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metadata.xml" ContentType="application/vnd.openxmlformats-officedocument.spreadsheetml.sheetMetadata+xml"/>
  <Override PartName="/xl/ctrlProps/ctrlProp1.xml" ContentType="application/vnd.ms-excel.control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externalLinks/externalLink12.xml" ContentType="application/vnd.openxmlformats-officedocument.spreadsheetml.externalLink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externalLinks/externalLink1.xml" ContentType="application/vnd.openxmlformats-officedocument.spreadsheetml.externalLink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externalLinks/externalLink2.xml" ContentType="application/vnd.openxmlformats-officedocument.spreadsheetml.externalLink+xml"/>
  <Override PartName="/xl/comments5.xml" ContentType="application/vnd.openxmlformats-officedocument.spreadsheetml.comments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comments6.xml" ContentType="application/vnd.openxmlformats-officedocument.spreadsheetml.comments+xml"/>
  <Override PartName="/xl/threadedComments/threadedComment5.xml" ContentType="application/vnd.ms-excel.threadedcomments+xml"/>
  <Override PartName="/xl/externalLinks/externalLink5.xml" ContentType="application/vnd.openxmlformats-officedocument.spreadsheetml.externalLink+xml"/>
  <Override PartName="/xl/comments7.xml" ContentType="application/vnd.openxmlformats-officedocument.spreadsheetml.comments+xml"/>
  <Override PartName="/xl/threadedComments/threadedComment6.xml" ContentType="application/vnd.ms-excel.threadedcomments+xml"/>
  <Override PartName="/xl/externalLinks/externalLink6.xml" ContentType="application/vnd.openxmlformats-officedocument.spreadsheetml.externalLink+xml"/>
  <Override PartName="/xl/comments8.xml" ContentType="application/vnd.openxmlformats-officedocument.spreadsheetml.comments+xml"/>
  <Override PartName="/xl/threadedComments/threadedComment7.xml" ContentType="application/vnd.ms-excel.threadedcomments+xml"/>
  <Override PartName="/xl/externalLinks/externalLink7.xml" ContentType="application/vnd.openxmlformats-officedocument.spreadsheetml.externalLink+xml"/>
  <Override PartName="/xl/comments9.xml" ContentType="application/vnd.openxmlformats-officedocument.spreadsheetml.comments+xml"/>
  <Override PartName="/xl/externalLinks/externalLink8.xml" ContentType="application/vnd.openxmlformats-officedocument.spreadsheetml.externalLink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530"/>
  <x:workbookPr defaultThemeVersion="166925"/>
  <mc:AlternateContent xmlns:mc="http://schemas.openxmlformats.org/markup-compatibility/2006">
    <mc:Choice Requires="x15">
      <x15ac:absPath xmlns:x15ac="http://schemas.microsoft.com/office/spreadsheetml/2010/11/ac" url="https://kyungshino365-my.sharepoint.com/personal/gokcyyck_kyungshin_co_kr/Documents/01_경영계획/04_KSCE/'26년 사업계획/"/>
    </mc:Choice>
  </mc:AlternateContent>
  <x:bookViews>
    <x:workbookView xWindow="-28920" yWindow="-120" windowWidth="29040" windowHeight="17520" tabRatio="729" xr2:uid="{22931EA0-AC2A-4061-8924-B86D5C9D7233}"/>
  </x:bookViews>
  <x:sheets>
    <x:sheet name="변경사항" sheetId="53" r:id="rId1"/>
    <x:sheet name="Work Calendar" sheetId="39" r:id="rId2"/>
    <x:sheet name="EX-RATE" sheetId="11" r:id="rId3"/>
    <x:sheet name="COMP" sheetId="56" r:id="rId4"/>
    <x:sheet name="PL(KR)" sheetId="42" r:id="rId5"/>
    <x:sheet name="MC(KR)" sheetId="52" r:id="rId6"/>
    <x:sheet name="PL2026(KR)" sheetId="40" r:id="rId7"/>
    <x:sheet name="PL2026(RS)" sheetId="9" r:id="rId8"/>
    <x:sheet name="MC2026(KR)" sheetId="41" r:id="rId9"/>
    <x:sheet name="MC2026(RS)" sheetId="10" r:id="rId10"/>
    <x:sheet name="RV(KR)" sheetId="28" r:id="rId11"/>
    <x:sheet name="RV(RS)" sheetId="4" r:id="rId12"/>
    <x:sheet name="RV(US)" sheetId="3" r:id="rId13"/>
    <x:sheet name="EV-V4목표단가(신)" sheetId="71" r:id="rId14"/>
    <x:sheet name="sales2025" sheetId="67" r:id="rId15"/>
    <x:sheet name="sales" sheetId="55" r:id="rId16"/>
    <x:sheet name="마스터R1" sheetId="27" r:id="rId17"/>
    <x:sheet name="SQ" sheetId="1" r:id="rId18"/>
    <x:sheet name="PQ" sheetId="7" r:id="rId19"/>
    <x:sheet name="INV" sheetId="8" r:id="rId20"/>
    <x:sheet name="RMC" sheetId="12" r:id="rId21"/>
    <x:sheet name="rmc(2)" sheetId="65" r:id="rId22"/>
    <x:sheet name="구매팀 단가" sheetId="68" r:id="rId23"/>
    <x:sheet name="Cons" sheetId="19" r:id="rId24"/>
    <x:sheet name="PKG" sheetId="17" r:id="rId25"/>
    <x:sheet name="Repair" sheetId="21" r:id="rId26"/>
    <x:sheet name="DC" sheetId="15" r:id="rId27"/>
    <x:sheet name="Comm" sheetId="18" r:id="rId28"/>
    <x:sheet name="SUBm" sheetId="44" r:id="rId29"/>
    <x:sheet name="Rent" sheetId="45" r:id="rId30"/>
    <x:sheet name="Enter" sheetId="51" r:id="rId31"/>
    <x:sheet name="TC" sheetId="22" r:id="rId32"/>
    <x:sheet name="HR Benefits" sheetId="23" r:id="rId33"/>
    <x:sheet name="Travel" sheetId="48" r:id="rId34"/>
    <x:sheet name="Investment" sheetId="25" r:id="rId35"/>
    <x:sheet name="non-op" sheetId="24" r:id="rId36"/>
    <x:sheet name="HR" sheetId="57" r:id="rId37"/>
    <x:sheet name="Sheet8" sheetId="63" r:id="rId38"/>
  </x:sheets>
  <x:externalReferences>
    <x:externalReference r:id="rId39"/>
    <x:externalReference r:id="rId40"/>
    <x:externalReference r:id="rId41"/>
    <x:externalReference r:id="rId42"/>
    <x:externalReference r:id="rId43"/>
    <x:externalReference r:id="rId44"/>
    <x:externalReference r:id="rId45"/>
    <x:externalReference r:id="rId46"/>
    <x:externalReference r:id="rId47"/>
    <x:externalReference r:id="rId48"/>
    <x:externalReference r:id="rId49"/>
    <x:externalReference r:id="rId50"/>
    <x:externalReference r:id="rId51"/>
    <x:externalReference r:id="rId52"/>
    <x:externalReference r:id="rId53"/>
    <x:externalReference r:id="rId54"/>
    <x:externalReference r:id="rId55"/>
    <x:externalReference r:id="rId56"/>
    <x:externalReference r:id="rId57"/>
    <x:externalReference r:id="rId58"/>
    <x:externalReference r:id="rId59"/>
    <x:externalReference r:id="rId60"/>
    <x:externalReference r:id="rId61"/>
    <x:externalReference r:id="rId62"/>
    <x:externalReference r:id="rId63"/>
    <x:externalReference r:id="rId64"/>
    <x:externalReference r:id="rId65"/>
    <x:externalReference r:id="rId66"/>
    <x:externalReference r:id="rId67"/>
    <x:externalReference r:id="rId68"/>
    <x:externalReference r:id="rId69"/>
    <x:externalReference r:id="rId70"/>
    <x:externalReference r:id="rId71"/>
    <x:externalReference r:id="rId72"/>
    <x:externalReference r:id="rId73"/>
    <x:externalReference r:id="rId74"/>
    <x:externalReference r:id="rId75"/>
    <x:externalReference r:id="rId76"/>
    <x:externalReference r:id="rId77"/>
    <x:externalReference r:id="rId78"/>
    <x:externalReference r:id="rId79"/>
    <x:externalReference r:id="rId80"/>
    <x:externalReference r:id="rId81"/>
    <x:externalReference r:id="rId82"/>
    <x:externalReference r:id="rId83"/>
    <x:externalReference r:id="rId84"/>
    <x:externalReference r:id="rId85"/>
    <x:externalReference r:id="rId86"/>
    <x:externalReference r:id="rId87"/>
    <x:externalReference r:id="rId88"/>
    <x:externalReference r:id="rId89"/>
    <x:externalReference r:id="rId90"/>
    <x:externalReference r:id="rId91"/>
    <x:externalReference r:id="rId92"/>
    <x:externalReference r:id="rId93"/>
    <x:externalReference r:id="rId94"/>
    <x:externalReference r:id="rId95"/>
    <x:externalReference r:id="rId96"/>
    <x:externalReference r:id="rId97"/>
    <x:externalReference r:id="rId98"/>
    <x:externalReference r:id="rId99"/>
    <x:externalReference r:id="rId100"/>
    <x:externalReference r:id="rId101"/>
    <x:externalReference r:id="rId102"/>
    <x:externalReference r:id="rId103"/>
    <x:externalReference r:id="rId104"/>
    <x:externalReference r:id="rId105"/>
    <x:externalReference r:id="rId106"/>
    <x:externalReference r:id="rId107"/>
    <x:externalReference r:id="rId108"/>
    <x:externalReference r:id="rId109"/>
    <x:externalReference r:id="rId110"/>
    <x:externalReference r:id="rId111"/>
    <x:externalReference r:id="rId112"/>
    <x:externalReference r:id="rId113"/>
    <x:externalReference r:id="rId114"/>
    <x:externalReference r:id="rId115"/>
    <x:externalReference r:id="rId116"/>
    <x:externalReference r:id="rId117"/>
    <x:externalReference r:id="rId118"/>
    <x:externalReference r:id="rId119"/>
    <x:externalReference r:id="rId120"/>
    <x:externalReference r:id="rId121"/>
    <x:externalReference r:id="rId122"/>
    <x:externalReference r:id="rId123"/>
    <x:externalReference r:id="rId124"/>
    <x:externalReference r:id="rId125"/>
    <x:externalReference r:id="rId126"/>
    <x:externalReference r:id="rId127"/>
    <x:externalReference r:id="rId128"/>
    <x:externalReference r:id="rId129"/>
    <x:externalReference r:id="rId130"/>
    <x:externalReference r:id="rId131"/>
    <x:externalReference r:id="rId132"/>
    <x:externalReference r:id="rId133"/>
    <x:externalReference r:id="rId134"/>
    <x:externalReference r:id="rId135"/>
    <x:externalReference r:id="rId136"/>
    <x:externalReference r:id="rId137"/>
    <x:externalReference r:id="rId138"/>
    <x:externalReference r:id="rId139"/>
    <x:externalReference r:id="rId140"/>
    <x:externalReference r:id="rId141"/>
    <x:externalReference r:id="rId142"/>
    <x:externalReference r:id="rId143"/>
    <x:externalReference r:id="rId144"/>
    <x:externalReference r:id="rId145"/>
    <x:externalReference r:id="rId146"/>
    <x:externalReference r:id="rId147"/>
    <x:externalReference r:id="rId148"/>
    <x:externalReference r:id="rId149"/>
    <x:externalReference r:id="rId150"/>
    <x:externalReference r:id="rId151"/>
    <x:externalReference r:id="rId152"/>
    <x:externalReference r:id="rId153"/>
    <x:externalReference r:id="rId154"/>
    <x:externalReference r:id="rId155"/>
    <x:externalReference r:id="rId156"/>
    <x:externalReference r:id="rId157"/>
    <x:externalReference r:id="rId158"/>
    <x:externalReference r:id="rId159"/>
    <x:externalReference r:id="rId160"/>
    <x:externalReference r:id="rId161"/>
    <x:externalReference r:id="rId162"/>
    <x:externalReference r:id="rId163"/>
    <x:externalReference r:id="rId164"/>
    <x:externalReference r:id="rId165"/>
    <x:externalReference r:id="rId166"/>
    <x:externalReference r:id="rId167"/>
    <x:externalReference r:id="rId168"/>
    <x:externalReference r:id="rId169"/>
    <x:externalReference r:id="rId170"/>
    <x:externalReference r:id="rId171"/>
    <x:externalReference r:id="rId172"/>
    <x:externalReference r:id="rId173"/>
    <x:externalReference r:id="rId174"/>
    <x:externalReference r:id="rId175"/>
    <x:externalReference r:id="rId176"/>
    <x:externalReference r:id="rId177"/>
    <x:externalReference r:id="rId178"/>
    <x:externalReference r:id="rId179"/>
    <x:externalReference r:id="rId180"/>
    <x:externalReference r:id="rId181"/>
  </x:externalReferences>
  <x:definedNames>
    <x:definedName name="_xlnm._FilterDatabase" localSheetId="19" hidden="1">INV!$A$5:$EA$46</x:definedName>
    <x:definedName name="_xlnm._FilterDatabase" localSheetId="18" hidden="1">PQ!$A$5:$EA$44</x:definedName>
    <x:definedName name="_xlnm._FilterDatabase" localSheetId="20" hidden="1">RMC!$A$5:$EC$58</x:definedName>
    <x:definedName name="_xlnm._FilterDatabase" localSheetId="21" hidden="1">'rmc(2)'!$A$1:$Y$442</x:definedName>
    <x:definedName name="_xlnm._FilterDatabase" localSheetId="10" hidden="1">'RV(KR)'!$A$5:$ZE$57</x:definedName>
    <x:definedName name="_xlnm._FilterDatabase" localSheetId="11" hidden="1">'RV(RS)'!$A$5:$ZE$59</x:definedName>
    <x:definedName name="_xlnm._FilterDatabase" localSheetId="12" hidden="1">'RV(US)'!$A$5:$ZE$59</x:definedName>
    <x:definedName name="_xlnm._FilterDatabase" localSheetId="14" hidden="1">sales2025!$A$7:$U$498</x:definedName>
    <x:definedName name="_xlnm._FilterDatabase" localSheetId="16" hidden="1">마스터R1!$A$3:$DV$209</x:definedName>
    <x:definedName name="_xlnm._FilterDatabase" hidden="1">#REF!</x:definedName>
    <x:definedName name="_xlnm.Print_Area" localSheetId="7">'PL2026(RS)'!$A$1:$V$87</x:definedName>
    <x:definedName name="_xlnm.Print_Area" localSheetId="16">마스터R1!$A$1:$BO$139</x:definedName>
    <x:definedName name="_xlnm.Print_Titles" localSheetId="16">마스터R1!$2:$3</x:definedName>
    <x:definedName name="_xlnm.Print_Titles">#REF!,#REF!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G31" i="3" l="1"/>
  <c r="G30" i="3"/>
  <c r="G29" i="3"/>
  <c r="G28" i="3"/>
  <c r="G27" i="3"/>
  <c r="G26" i="3"/>
  <c r="G25" i="3"/>
  <c r="G24" i="3"/>
  <c r="K16" i="71"/>
  <c r="K11" i="71"/>
  <c r="K10" i="71"/>
  <c r="K9" i="71"/>
  <c r="K8" i="71"/>
  <c r="K7" i="71"/>
  <c r="K6" i="71"/>
  <c r="K5" i="71"/>
  <c r="K4" i="71"/>
  <c r="I16" i="71"/>
  <c r="I14" i="71"/>
  <c r="BR12" i="57"/>
  <c r="BQ12" i="57"/>
  <c r="BP12" i="57"/>
  <c r="BO12" i="57"/>
  <c r="BN12" i="57"/>
  <c r="BM12" i="57"/>
  <c r="BL12" i="57"/>
  <c r="BK12" i="57"/>
  <c r="BJ12" i="57"/>
  <c r="BI12" i="57"/>
  <c r="BH12" i="57"/>
  <c r="BG12" i="57"/>
  <c r="BS12" i="57" s="1"/>
  <c r="BR11" i="57"/>
  <c r="BQ11" i="57"/>
  <c r="BP11" i="57"/>
  <c r="BO11" i="57"/>
  <c r="BN11" i="57"/>
  <c r="BM11" i="57"/>
  <c r="BL11" i="57"/>
  <c r="BK11" i="57"/>
  <c r="BJ11" i="57"/>
  <c r="BI11" i="57"/>
  <c r="BH11" i="57"/>
  <c r="BG11" i="57"/>
  <c r="BS11" i="57" s="1"/>
  <c r="AE161" i="27"/>
  <c r="AE162" i="27"/>
  <c r="O64" i="18"/>
  <c r="M9" i="25"/>
  <c r="N9" i="25"/>
  <c r="O9" i="25"/>
  <c r="P9" i="25"/>
  <c r="Q9" i="25"/>
  <c r="R9" i="25"/>
  <c r="S9" i="25"/>
  <c r="T9" i="25"/>
  <c r="U9" i="25"/>
  <c r="V9" i="25"/>
  <c r="W9" i="25"/>
  <c r="X9" i="25"/>
  <c r="L9" i="25"/>
  <c r="L6" i="25"/>
  <c r="L4" i="25" s="1"/>
  <c r="L8" i="25"/>
  <c r="P57" i="12"/>
  <c r="O57" i="12"/>
  <c r="N57" i="12"/>
  <c r="M57" i="12"/>
  <c r="L57" i="12"/>
  <c r="K57" i="12"/>
  <c r="P56" i="12"/>
  <c r="O56" i="12"/>
  <c r="N56" i="12"/>
  <c r="M56" i="12"/>
  <c r="L56" i="12"/>
  <c r="K56" i="12"/>
  <c r="P55" i="12"/>
  <c r="O55" i="12"/>
  <c r="N55" i="12"/>
  <c r="M55" i="12"/>
  <c r="L55" i="12"/>
  <c r="K55" i="12"/>
  <c r="P54" i="12"/>
  <c r="O54" i="12"/>
  <c r="N54" i="12"/>
  <c r="M54" i="12"/>
  <c r="L54" i="12"/>
  <c r="K54" i="12"/>
  <c r="P53" i="12"/>
  <c r="O53" i="12"/>
  <c r="N53" i="12"/>
  <c r="M53" i="12"/>
  <c r="L53" i="12"/>
  <c r="K53" i="12"/>
  <c r="P52" i="12"/>
  <c r="O52" i="12"/>
  <c r="N52" i="12"/>
  <c r="M52" i="12"/>
  <c r="L52" i="12"/>
  <c r="K52" i="12"/>
  <c r="P49" i="12"/>
  <c r="O49" i="12"/>
  <c r="N49" i="12"/>
  <c r="M49" i="12"/>
  <c r="L49" i="12"/>
  <c r="K49" i="12"/>
  <c r="P48" i="12"/>
  <c r="O48" i="12"/>
  <c r="N48" i="12"/>
  <c r="M48" i="12"/>
  <c r="L48" i="12"/>
  <c r="K48" i="12"/>
  <c r="P47" i="12"/>
  <c r="O47" i="12"/>
  <c r="N47" i="12"/>
  <c r="M47" i="12"/>
  <c r="L47" i="12"/>
  <c r="K47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P44" i="12"/>
  <c r="O44" i="12"/>
  <c r="N44" i="12"/>
  <c r="M44" i="12"/>
  <c r="L44" i="12"/>
  <c r="K44" i="12"/>
  <c r="V43" i="12"/>
  <c r="U43" i="12"/>
  <c r="T43" i="12"/>
  <c r="S43" i="12"/>
  <c r="R43" i="12"/>
  <c r="Q43" i="12"/>
  <c r="P43" i="12"/>
  <c r="O43" i="12"/>
  <c r="N43" i="12"/>
  <c r="M43" i="12"/>
  <c r="L43" i="12"/>
  <c r="K43" i="12"/>
  <c r="P41" i="12"/>
  <c r="O41" i="12"/>
  <c r="N41" i="12"/>
  <c r="M41" i="12"/>
  <c r="L41" i="12"/>
  <c r="K41" i="12"/>
  <c r="P40" i="12"/>
  <c r="O40" i="12"/>
  <c r="N40" i="12"/>
  <c r="M40" i="12"/>
  <c r="L40" i="12"/>
  <c r="K40" i="12"/>
  <c r="P39" i="12"/>
  <c r="O39" i="12"/>
  <c r="N39" i="12"/>
  <c r="M39" i="12"/>
  <c r="L39" i="12"/>
  <c r="K39" i="12"/>
  <c r="P38" i="12"/>
  <c r="O38" i="12"/>
  <c r="N38" i="12"/>
  <c r="M38" i="12"/>
  <c r="L38" i="12"/>
  <c r="K38" i="12"/>
  <c r="P35" i="12"/>
  <c r="O35" i="12"/>
  <c r="N35" i="12"/>
  <c r="M35" i="12"/>
  <c r="L35" i="12"/>
  <c r="K35" i="12"/>
  <c r="P21" i="12"/>
  <c r="O21" i="12"/>
  <c r="N21" i="12"/>
  <c r="M21" i="12"/>
  <c r="L21" i="12"/>
  <c r="K21" i="12"/>
  <c r="P20" i="12"/>
  <c r="O20" i="12"/>
  <c r="N20" i="12"/>
  <c r="M20" i="12"/>
  <c r="L20" i="12"/>
  <c r="K20" i="12"/>
  <c r="P19" i="12"/>
  <c r="O19" i="12"/>
  <c r="N19" i="12"/>
  <c r="M19" i="12"/>
  <c r="L19" i="12"/>
  <c r="K19" i="12"/>
  <c r="P18" i="12"/>
  <c r="O18" i="12"/>
  <c r="N18" i="12"/>
  <c r="M18" i="12"/>
  <c r="L18" i="12"/>
  <c r="K18" i="12"/>
  <c r="P17" i="12"/>
  <c r="O17" i="12"/>
  <c r="N17" i="12"/>
  <c r="M17" i="12"/>
  <c r="L17" i="12"/>
  <c r="K17" i="12"/>
  <c r="P16" i="12"/>
  <c r="O16" i="12"/>
  <c r="N16" i="12"/>
  <c r="M16" i="12"/>
  <c r="L16" i="12"/>
  <c r="K16" i="12"/>
  <c r="P15" i="12"/>
  <c r="O15" i="12"/>
  <c r="N15" i="12"/>
  <c r="M15" i="12"/>
  <c r="L15" i="12"/>
  <c r="K15" i="12"/>
  <c r="P13" i="12"/>
  <c r="O13" i="12"/>
  <c r="N13" i="12"/>
  <c r="M13" i="12"/>
  <c r="L13" i="12"/>
  <c r="K13" i="12"/>
  <c r="P12" i="12"/>
  <c r="O12" i="12"/>
  <c r="N12" i="12"/>
  <c r="M12" i="12"/>
  <c r="L12" i="12"/>
  <c r="K12" i="12"/>
  <c r="P11" i="12"/>
  <c r="O11" i="12"/>
  <c r="N11" i="12"/>
  <c r="M11" i="12"/>
  <c r="L11" i="12"/>
  <c r="K11" i="12"/>
  <c r="L8" i="12"/>
  <c r="M8" i="12"/>
  <c r="N8" i="12"/>
  <c r="O8" i="12"/>
  <c r="P8" i="12"/>
  <c r="L9" i="12"/>
  <c r="M9" i="12"/>
  <c r="N9" i="12"/>
  <c r="O9" i="12"/>
  <c r="P9" i="12"/>
  <c r="K9" i="12"/>
  <c r="K8" i="12"/>
  <c r="M8" i="25"/>
  <c r="N8" i="25"/>
  <c r="O8" i="25"/>
  <c r="P8" i="25"/>
  <c r="Q8" i="25"/>
  <c r="R8" i="25"/>
  <c r="S8" i="25"/>
  <c r="T8" i="25"/>
  <c r="U8" i="25"/>
  <c r="V8" i="25"/>
  <c r="W8" i="25"/>
  <c r="X8" i="25"/>
  <c r="L10" i="25"/>
  <c r="L7" i="25"/>
  <c r="I6" i="25"/>
  <c r="F18" i="55"/>
  <c r="E18" i="55"/>
  <c r="F52" i="57"/>
  <c r="G52" i="57"/>
  <c r="H52" i="57"/>
  <c r="I52" i="57"/>
  <c r="J52" i="57"/>
  <c r="K52" i="57"/>
  <c r="L52" i="57"/>
  <c r="M52" i="57"/>
  <c r="N52" i="57"/>
  <c r="O52" i="57"/>
  <c r="P52" i="57"/>
  <c r="E52" i="57"/>
  <c r="E38" i="42"/>
  <c r="G38" i="42"/>
  <c r="G36" i="42"/>
  <c r="Z19" i="10"/>
  <c r="F50" i="57"/>
  <c r="G50" i="57"/>
  <c r="H50" i="57"/>
  <c r="I50" i="57"/>
  <c r="J50" i="57"/>
  <c r="K50" i="57"/>
  <c r="L50" i="57"/>
  <c r="M50" i="57"/>
  <c r="N50" i="57"/>
  <c r="O50" i="57"/>
  <c r="P50" i="57"/>
  <c r="E50" i="57"/>
  <c r="I15" i="71" l="1"/>
  <c r="I13" i="71"/>
  <c r="I4" i="71"/>
  <c r="I5" i="71"/>
  <c r="G23" i="3" s="1"/>
  <c r="I6" i="71"/>
  <c r="I7" i="71"/>
  <c r="I8" i="71"/>
  <c r="I9" i="71"/>
  <c r="I10" i="71"/>
  <c r="I11" i="71"/>
  <c r="I12" i="71"/>
  <c r="AX181" i="27"/>
  <c r="AX182" i="27"/>
  <c r="AX183" i="27"/>
  <c r="AX184" i="27"/>
  <c r="AX185" i="27"/>
  <c r="AX186" i="27"/>
  <c r="AX187" i="27"/>
  <c r="AX188" i="27"/>
  <c r="AY181" i="27"/>
  <c r="AY182" i="27"/>
  <c r="AY183" i="27"/>
  <c r="AY184" i="27"/>
  <c r="AY185" i="27"/>
  <c r="AY186" i="27"/>
  <c r="AY187" i="27"/>
  <c r="AY188" i="27"/>
  <c r="AZ181" i="27"/>
  <c r="AZ182" i="27"/>
  <c r="AZ183" i="27"/>
  <c r="AZ184" i="27"/>
  <c r="AZ185" i="27"/>
  <c r="AZ186" i="27"/>
  <c r="AZ187" i="27"/>
  <c r="AZ188" i="27"/>
  <c r="O450" i="65" l="1"/>
  <c r="O451" i="65"/>
  <c r="O452" i="65"/>
  <c r="O453" i="65"/>
  <c r="O454" i="65"/>
  <c r="O455" i="65"/>
  <c r="O456" i="65"/>
  <c r="O457" i="65"/>
  <c r="O458" i="65"/>
  <c r="O459" i="65"/>
  <c r="O460" i="65"/>
  <c r="O461" i="65"/>
  <c r="O462" i="65"/>
  <c r="O463" i="65"/>
  <c r="O464" i="65"/>
  <c r="O465" i="65"/>
  <c r="O466" i="65"/>
  <c r="O467" i="65"/>
  <c r="O468" i="65"/>
  <c r="O469" i="65"/>
  <c r="O470" i="65"/>
  <c r="O471" i="65"/>
  <c r="O472" i="65"/>
  <c r="O473" i="65"/>
  <c r="O474" i="65"/>
  <c r="O475" i="65"/>
  <c r="O476" i="65"/>
  <c r="O477" i="65"/>
  <c r="O478" i="65"/>
  <c r="O479" i="65"/>
  <c r="O480" i="65"/>
  <c r="O481" i="65"/>
  <c r="O482" i="65"/>
  <c r="O483" i="65"/>
  <c r="O484" i="65"/>
  <c r="O485" i="65"/>
  <c r="O486" i="65"/>
  <c r="O487" i="65"/>
  <c r="O488" i="65"/>
  <c r="O489" i="65"/>
  <c r="O490" i="65"/>
  <c r="O491" i="65"/>
  <c r="O492" i="65"/>
  <c r="O493" i="65"/>
  <c r="O494" i="65"/>
  <c r="O495" i="65"/>
  <c r="O496" i="65"/>
  <c r="O497" i="65"/>
  <c r="O498" i="65"/>
  <c r="O499" i="65"/>
  <c r="O500" i="65"/>
  <c r="O501" i="65"/>
  <c r="O502" i="65"/>
  <c r="O503" i="65"/>
  <c r="O504" i="65"/>
  <c r="O505" i="65"/>
  <c r="O506" i="65"/>
  <c r="O507" i="65"/>
  <c r="O508" i="65"/>
  <c r="O509" i="65"/>
  <c r="O510" i="65"/>
  <c r="O511" i="65"/>
  <c r="O512" i="65"/>
  <c r="O513" i="65"/>
  <c r="O514" i="65"/>
  <c r="O515" i="65"/>
  <c r="O516" i="65"/>
  <c r="O517" i="65"/>
  <c r="O520" i="65"/>
  <c r="O521" i="65"/>
  <c r="O522" i="65"/>
  <c r="O523" i="65"/>
  <c r="O524" i="65"/>
  <c r="O525" i="65"/>
  <c r="O526" i="65"/>
  <c r="O527" i="65"/>
  <c r="O528" i="65"/>
  <c r="O529" i="65"/>
  <c r="O530" i="65"/>
  <c r="O531" i="65"/>
  <c r="O532" i="65"/>
  <c r="O533" i="65"/>
  <c r="O534" i="65"/>
  <c r="O535" i="65"/>
  <c r="O536" i="65"/>
  <c r="O537" i="65"/>
  <c r="O538" i="65"/>
  <c r="O539" i="65"/>
  <c r="O540" i="65"/>
  <c r="O541" i="65"/>
  <c r="O542" i="65"/>
  <c r="O543" i="65"/>
  <c r="O544" i="65"/>
  <c r="O545" i="65"/>
  <c r="O546" i="65"/>
  <c r="O547" i="65"/>
  <c r="O548" i="65"/>
  <c r="O549" i="65"/>
  <c r="O550" i="65"/>
  <c r="O551" i="65"/>
  <c r="O552" i="65"/>
  <c r="O553" i="65"/>
  <c r="O554" i="65"/>
  <c r="O555" i="65"/>
  <c r="O556" i="65"/>
  <c r="O557" i="65"/>
  <c r="O558" i="65"/>
  <c r="O559" i="65"/>
  <c r="O560" i="65"/>
  <c r="O561" i="65"/>
  <c r="O562" i="65"/>
  <c r="O563" i="65"/>
  <c r="O564" i="65"/>
  <c r="O565" i="65"/>
  <c r="O566" i="65"/>
  <c r="O567" i="65"/>
  <c r="O568" i="65"/>
  <c r="O569" i="65"/>
  <c r="O570" i="65"/>
  <c r="O571" i="65"/>
  <c r="O572" i="65"/>
  <c r="O573" i="65"/>
  <c r="O574" i="65"/>
  <c r="O575" i="65"/>
  <c r="O576" i="65"/>
  <c r="O577" i="65"/>
  <c r="O578" i="65"/>
  <c r="O579" i="65"/>
  <c r="O580" i="65"/>
  <c r="O581" i="65"/>
  <c r="O582" i="65"/>
  <c r="O583" i="65"/>
  <c r="O584" i="65"/>
  <c r="O585" i="65"/>
  <c r="O586" i="65"/>
  <c r="O587" i="65"/>
  <c r="O588" i="65"/>
  <c r="O589" i="65"/>
  <c r="O590" i="65"/>
  <c r="O591" i="65"/>
  <c r="O592" i="65"/>
  <c r="O593" i="65"/>
  <c r="O594" i="65"/>
  <c r="O595" i="65"/>
  <c r="O596" i="65"/>
  <c r="O597" i="65"/>
  <c r="O598" i="65"/>
  <c r="O599" i="65"/>
  <c r="O600" i="65"/>
  <c r="O601" i="65"/>
  <c r="O602" i="65"/>
  <c r="O603" i="65"/>
  <c r="O604" i="65"/>
  <c r="O605" i="65"/>
  <c r="O606" i="65"/>
  <c r="O607" i="65"/>
  <c r="O608" i="65"/>
  <c r="O609" i="65"/>
  <c r="O610" i="65"/>
  <c r="O611" i="65"/>
  <c r="O612" i="65"/>
  <c r="O613" i="65"/>
  <c r="O614" i="65"/>
  <c r="O615" i="65"/>
  <c r="O616" i="65"/>
  <c r="O617" i="65"/>
  <c r="O618" i="65"/>
  <c r="O619" i="65"/>
  <c r="O620" i="65"/>
  <c r="O621" i="65"/>
  <c r="O622" i="65"/>
  <c r="O623" i="65"/>
  <c r="O624" i="65"/>
  <c r="O625" i="65"/>
  <c r="O626" i="65"/>
  <c r="O627" i="65"/>
  <c r="O628" i="65"/>
  <c r="O629" i="65"/>
  <c r="O630" i="65"/>
  <c r="O631" i="65"/>
  <c r="O632" i="65"/>
  <c r="O633" i="65"/>
  <c r="O634" i="65"/>
  <c r="O635" i="65"/>
  <c r="O636" i="65"/>
  <c r="O637" i="65"/>
  <c r="O638" i="65"/>
  <c r="O639" i="65"/>
  <c r="O640" i="65"/>
  <c r="O641" i="65"/>
  <c r="O642" i="65"/>
  <c r="O643" i="65"/>
  <c r="O644" i="65"/>
  <c r="O645" i="65"/>
  <c r="O646" i="65"/>
  <c r="O647" i="65"/>
  <c r="O648" i="65"/>
  <c r="O649" i="65"/>
  <c r="O650" i="65"/>
  <c r="O651" i="65"/>
  <c r="O652" i="65"/>
  <c r="O653" i="65"/>
  <c r="O654" i="65"/>
  <c r="O655" i="65"/>
  <c r="O656" i="65"/>
  <c r="O657" i="65"/>
  <c r="O658" i="65"/>
  <c r="O659" i="65"/>
  <c r="O660" i="65"/>
  <c r="O661" i="65"/>
  <c r="O662" i="65"/>
  <c r="O663" i="65"/>
  <c r="O664" i="65"/>
  <c r="O665" i="65"/>
  <c r="O666" i="65"/>
  <c r="O667" i="65"/>
  <c r="O668" i="65"/>
  <c r="O669" i="65"/>
  <c r="O670" i="65"/>
  <c r="O671" i="65"/>
  <c r="O672" i="65"/>
  <c r="O673" i="65"/>
  <c r="O674" i="65"/>
  <c r="O675" i="65"/>
  <c r="O676" i="65"/>
  <c r="O677" i="65"/>
  <c r="O678" i="65"/>
  <c r="O679" i="65"/>
  <c r="O680" i="65"/>
  <c r="O681" i="65"/>
  <c r="O682" i="65"/>
  <c r="O683" i="65"/>
  <c r="O684" i="65"/>
  <c r="O685" i="65"/>
  <c r="O686" i="65"/>
  <c r="O687" i="65"/>
  <c r="O688" i="65"/>
  <c r="O689" i="65"/>
  <c r="O690" i="65"/>
  <c r="O691" i="65"/>
  <c r="O692" i="65"/>
  <c r="O693" i="65"/>
  <c r="O694" i="65"/>
  <c r="O697" i="65"/>
  <c r="O698" i="65"/>
  <c r="P670" i="65" l="1"/>
  <c r="P675" i="65"/>
  <c r="P679" i="65"/>
  <c r="P684" i="65"/>
  <c r="P688" i="65"/>
  <c r="P693" i="65"/>
  <c r="O449" i="65"/>
  <c r="H5" i="11" l="1"/>
  <c r="P29" i="57" l="1"/>
  <c r="O29" i="57"/>
  <c r="N29" i="57"/>
  <c r="M29" i="57"/>
  <c r="L29" i="57"/>
  <c r="K29" i="57"/>
  <c r="J29" i="57"/>
  <c r="I29" i="57"/>
  <c r="H29" i="57"/>
  <c r="G29" i="57"/>
  <c r="F29" i="57"/>
  <c r="E29" i="57"/>
  <c r="P42" i="57"/>
  <c r="O42" i="57"/>
  <c r="N42" i="57"/>
  <c r="M42" i="57"/>
  <c r="L42" i="57"/>
  <c r="K42" i="57"/>
  <c r="J42" i="57"/>
  <c r="I42" i="57"/>
  <c r="H42" i="57"/>
  <c r="G42" i="57"/>
  <c r="F42" i="57"/>
  <c r="E42" i="57"/>
  <c r="P12" i="57"/>
  <c r="O12" i="57"/>
  <c r="N12" i="57"/>
  <c r="M12" i="57"/>
  <c r="L12" i="57"/>
  <c r="K12" i="57"/>
  <c r="J12" i="57"/>
  <c r="I12" i="57"/>
  <c r="H12" i="57"/>
  <c r="G12" i="57"/>
  <c r="F12" i="57"/>
  <c r="E12" i="57"/>
  <c r="P5" i="57"/>
  <c r="O5" i="57"/>
  <c r="N5" i="57"/>
  <c r="M5" i="57"/>
  <c r="L5" i="57"/>
  <c r="K5" i="57"/>
  <c r="J5" i="57"/>
  <c r="I5" i="57"/>
  <c r="H5" i="57"/>
  <c r="G5" i="57"/>
  <c r="F5" i="57"/>
  <c r="E5" i="57"/>
  <c r="O7" i="45" l="1"/>
  <c r="AO182" i="27" l="1"/>
  <c r="AP182" i="27"/>
  <c r="AQ182" i="27"/>
  <c r="AR182" i="27"/>
  <c r="AB17" i="63"/>
  <c r="AB16" i="63"/>
  <c r="Y17" i="63"/>
  <c r="Y16" i="63"/>
  <c r="J45" i="57" l="1"/>
  <c r="D31" i="45" l="1"/>
  <c r="E31" i="45" s="1"/>
  <c r="F31" i="45" s="1"/>
  <c r="G31" i="45" s="1"/>
  <c r="H31" i="45" s="1"/>
  <c r="I31" i="45" s="1"/>
  <c r="J31" i="45" s="1"/>
  <c r="K31" i="45" s="1"/>
  <c r="L31" i="45" s="1"/>
  <c r="M31" i="45" s="1"/>
  <c r="N31" i="45" s="1"/>
  <c r="G3" i="53"/>
  <c r="I3" i="53" s="1"/>
  <c r="G2" i="53"/>
  <c r="F41" i="3"/>
  <c r="F39" i="3"/>
  <c r="O39" i="18" l="1"/>
  <c r="X7" i="25"/>
  <c r="W7" i="25"/>
  <c r="V7" i="25"/>
  <c r="U7" i="25"/>
  <c r="T7" i="25"/>
  <c r="S7" i="25"/>
  <c r="R7" i="25"/>
  <c r="Q7" i="25"/>
  <c r="P7" i="25"/>
  <c r="O7" i="25"/>
  <c r="N7" i="25"/>
  <c r="M7" i="25"/>
  <c r="P6" i="25"/>
  <c r="Q6" i="25" l="1"/>
  <c r="R6" i="25"/>
  <c r="S6" i="25"/>
  <c r="T6" i="25"/>
  <c r="W6" i="25"/>
  <c r="X6" i="25"/>
  <c r="U6" i="25"/>
  <c r="M6" i="25"/>
  <c r="O6" i="25"/>
  <c r="V6" i="25"/>
  <c r="N6" i="25"/>
  <c r="O13" i="17" l="1"/>
  <c r="O12" i="17"/>
  <c r="O11" i="17"/>
  <c r="O10" i="17"/>
  <c r="O9" i="17"/>
  <c r="O8" i="17"/>
  <c r="O7" i="17"/>
  <c r="BA180" i="27" l="1"/>
  <c r="F8" i="3" l="1"/>
  <c r="N5" i="63"/>
  <c r="N6" i="63"/>
  <c r="N7" i="63"/>
  <c r="N4" i="63"/>
  <c r="X19" i="10"/>
  <c r="Y19" i="10"/>
  <c r="AA19" i="10"/>
  <c r="AB19" i="10"/>
  <c r="AC19" i="10"/>
  <c r="AD19" i="10"/>
  <c r="AE19" i="10"/>
  <c r="AF19" i="10"/>
  <c r="W19" i="10"/>
  <c r="AT181" i="27"/>
  <c r="AU181" i="27"/>
  <c r="AW181" i="27"/>
  <c r="AT182" i="27"/>
  <c r="AU182" i="27"/>
  <c r="AW182" i="27"/>
  <c r="AT183" i="27"/>
  <c r="AU183" i="27"/>
  <c r="AW183" i="27"/>
  <c r="AT184" i="27"/>
  <c r="AU184" i="27"/>
  <c r="AW184" i="27"/>
  <c r="AT185" i="27"/>
  <c r="AU185" i="27"/>
  <c r="AW185" i="27"/>
  <c r="AS185" i="27"/>
  <c r="AS184" i="27"/>
  <c r="AS183" i="27"/>
  <c r="AS181" i="27"/>
  <c r="AS182" i="27"/>
  <c r="AZ192" i="27"/>
  <c r="AY192" i="27"/>
  <c r="AX192" i="27"/>
  <c r="AW192" i="27"/>
  <c r="AU192" i="27"/>
  <c r="AT192" i="27"/>
  <c r="AS192" i="27"/>
  <c r="AR192" i="27"/>
  <c r="AQ192" i="27"/>
  <c r="AP192" i="27"/>
  <c r="AR181" i="27"/>
  <c r="AR183" i="27" s="1"/>
  <c r="AR184" i="27" s="1"/>
  <c r="AR185" i="27" s="1"/>
  <c r="AQ181" i="27"/>
  <c r="AQ183" i="27" s="1"/>
  <c r="AQ184" i="27" s="1"/>
  <c r="AQ185" i="27" s="1"/>
  <c r="AP181" i="27"/>
  <c r="AP183" i="27" s="1"/>
  <c r="AP184" i="27" s="1"/>
  <c r="AP185" i="27" s="1"/>
  <c r="AO192" i="27"/>
  <c r="AO181" i="27"/>
  <c r="AO183" i="27" s="1"/>
  <c r="AO184" i="27" s="1"/>
  <c r="AO185" i="27" s="1"/>
  <c r="BA182" i="27" l="1"/>
  <c r="BA181" i="27"/>
  <c r="BA183" i="27"/>
  <c r="BA184" i="27"/>
  <c r="BA185" i="27"/>
  <c r="BA192" i="27"/>
  <c r="AS190" i="27"/>
  <c r="AO191" i="27"/>
  <c r="AO190" i="27"/>
  <c r="AZ190" i="27"/>
  <c r="AZ191" i="27"/>
  <c r="AP190" i="27"/>
  <c r="AP191" i="27"/>
  <c r="AR190" i="27"/>
  <c r="AR191" i="27"/>
  <c r="AW190" i="27"/>
  <c r="AW191" i="27"/>
  <c r="AY191" i="27"/>
  <c r="AY190" i="27"/>
  <c r="AU190" i="27"/>
  <c r="AU191" i="27"/>
  <c r="AQ190" i="27"/>
  <c r="AQ191" i="27"/>
  <c r="AT190" i="27"/>
  <c r="AT191" i="27"/>
  <c r="AX191" i="27"/>
  <c r="AX190" i="27"/>
  <c r="AS213" i="27" l="1"/>
  <c r="BA190" i="27"/>
  <c r="AS191" i="27"/>
  <c r="AS214" i="27" l="1"/>
  <c r="BA191" i="27"/>
  <c r="O8" i="15"/>
  <c r="O9" i="15"/>
  <c r="O10" i="15"/>
  <c r="O11" i="15"/>
  <c r="O12" i="15"/>
  <c r="O13" i="15"/>
  <c r="O14" i="15"/>
  <c r="O106" i="19"/>
  <c r="O107" i="19"/>
  <c r="O108" i="19"/>
  <c r="O29" i="19" l="1"/>
  <c r="O28" i="19"/>
  <c r="O27" i="19"/>
  <c r="O26" i="19"/>
  <c r="O25" i="19"/>
  <c r="O24" i="19"/>
  <c r="O23" i="19"/>
  <c r="O22" i="19"/>
  <c r="O21" i="19"/>
  <c r="O20" i="19"/>
  <c r="O19" i="19"/>
  <c r="O18" i="19"/>
  <c r="O63" i="19"/>
  <c r="O64" i="19"/>
  <c r="O65" i="19"/>
  <c r="O66" i="19"/>
  <c r="O67" i="19"/>
  <c r="O55" i="19"/>
  <c r="O56" i="19"/>
  <c r="BA166" i="27" l="1"/>
  <c r="BA161" i="27"/>
  <c r="BA152" i="27"/>
  <c r="BA144" i="27"/>
  <c r="BA138" i="27"/>
  <c r="AP162" i="27"/>
  <c r="AQ162" i="27"/>
  <c r="AR162" i="27"/>
  <c r="AS162" i="27"/>
  <c r="AT162" i="27"/>
  <c r="AU162" i="27"/>
  <c r="AV162" i="27"/>
  <c r="AW162" i="27"/>
  <c r="AX162" i="27"/>
  <c r="AY162" i="27"/>
  <c r="AZ162" i="27"/>
  <c r="AO162" i="27"/>
  <c r="BA162" i="27" l="1"/>
  <c r="X16" i="10"/>
  <c r="Y16" i="10"/>
  <c r="Z16" i="10"/>
  <c r="AA16" i="10"/>
  <c r="AB16" i="10"/>
  <c r="AC16" i="10"/>
  <c r="AD16" i="10"/>
  <c r="AE16" i="10"/>
  <c r="AF16" i="10"/>
  <c r="W16" i="10"/>
  <c r="D70" i="18"/>
  <c r="X62" i="9" s="1"/>
  <c r="E70" i="18"/>
  <c r="Y62" i="9" s="1"/>
  <c r="F70" i="18"/>
  <c r="Z62" i="9" s="1"/>
  <c r="G70" i="18"/>
  <c r="AA62" i="9" s="1"/>
  <c r="H70" i="18"/>
  <c r="AB62" i="9" s="1"/>
  <c r="I70" i="18"/>
  <c r="AC62" i="9" s="1"/>
  <c r="J70" i="18"/>
  <c r="AD62" i="9" s="1"/>
  <c r="K70" i="18"/>
  <c r="AE62" i="9" s="1"/>
  <c r="L70" i="18"/>
  <c r="AF62" i="9" s="1"/>
  <c r="M70" i="18"/>
  <c r="AG62" i="9" s="1"/>
  <c r="N70" i="18"/>
  <c r="AH62" i="9" s="1"/>
  <c r="C70" i="18"/>
  <c r="W62" i="9" s="1"/>
  <c r="X28" i="10"/>
  <c r="Y28" i="10"/>
  <c r="Z28" i="10"/>
  <c r="AA28" i="10"/>
  <c r="AB28" i="10"/>
  <c r="AC28" i="10"/>
  <c r="AD28" i="10"/>
  <c r="AE28" i="10"/>
  <c r="AF28" i="10"/>
  <c r="W28" i="10"/>
  <c r="C37" i="21"/>
  <c r="C6" i="23"/>
  <c r="W49" i="9" s="1"/>
  <c r="D6" i="23"/>
  <c r="X49" i="9" s="1"/>
  <c r="D67" i="18"/>
  <c r="X63" i="9" s="1"/>
  <c r="E67" i="18"/>
  <c r="Y63" i="9" s="1"/>
  <c r="F67" i="18"/>
  <c r="Z63" i="9" s="1"/>
  <c r="G67" i="18"/>
  <c r="AA63" i="9" s="1"/>
  <c r="H67" i="18"/>
  <c r="AB63" i="9" s="1"/>
  <c r="I67" i="18"/>
  <c r="AC63" i="9" s="1"/>
  <c r="J67" i="18"/>
  <c r="AD63" i="9" s="1"/>
  <c r="K67" i="18"/>
  <c r="AE63" i="9" s="1"/>
  <c r="L67" i="18"/>
  <c r="AF63" i="9" s="1"/>
  <c r="M67" i="18"/>
  <c r="AG63" i="9" s="1"/>
  <c r="N67" i="18"/>
  <c r="AH63" i="9" s="1"/>
  <c r="C67" i="18"/>
  <c r="X50" i="9"/>
  <c r="Y50" i="9"/>
  <c r="Z50" i="9"/>
  <c r="AA50" i="9"/>
  <c r="AB50" i="9"/>
  <c r="AC50" i="9"/>
  <c r="AD50" i="9"/>
  <c r="AE50" i="9"/>
  <c r="AF50" i="9"/>
  <c r="W50" i="9"/>
  <c r="W54" i="9"/>
  <c r="D58" i="18"/>
  <c r="X64" i="9" s="1"/>
  <c r="E58" i="18"/>
  <c r="Y64" i="9" s="1"/>
  <c r="F58" i="18"/>
  <c r="Z64" i="9" s="1"/>
  <c r="G58" i="18"/>
  <c r="AA64" i="9" s="1"/>
  <c r="H58" i="18"/>
  <c r="AB64" i="9" s="1"/>
  <c r="I58" i="18"/>
  <c r="AC64" i="9" s="1"/>
  <c r="J58" i="18"/>
  <c r="AD64" i="9" s="1"/>
  <c r="K58" i="18"/>
  <c r="AE64" i="9" s="1"/>
  <c r="L58" i="18"/>
  <c r="AF64" i="9" s="1"/>
  <c r="M58" i="18"/>
  <c r="AG64" i="9" s="1"/>
  <c r="N58" i="18"/>
  <c r="AH64" i="9" s="1"/>
  <c r="C58" i="18"/>
  <c r="W64" i="9" s="1"/>
  <c r="O8" i="23"/>
  <c r="O9" i="23"/>
  <c r="O10" i="23"/>
  <c r="O11" i="23"/>
  <c r="O12" i="23"/>
  <c r="O13" i="23"/>
  <c r="O14" i="23"/>
  <c r="O7" i="23"/>
  <c r="O60" i="18"/>
  <c r="O59" i="18"/>
  <c r="O21" i="18"/>
  <c r="O20" i="18"/>
  <c r="O19" i="18"/>
  <c r="O18" i="18"/>
  <c r="O17" i="18"/>
  <c r="O16" i="18"/>
  <c r="O15" i="18"/>
  <c r="O31" i="18"/>
  <c r="O30" i="18"/>
  <c r="O29" i="18"/>
  <c r="O28" i="18"/>
  <c r="O27" i="18"/>
  <c r="O26" i="18"/>
  <c r="O25" i="18"/>
  <c r="O24" i="18"/>
  <c r="O23" i="18"/>
  <c r="O22" i="18"/>
  <c r="O65" i="18"/>
  <c r="O63" i="18"/>
  <c r="O62" i="18"/>
  <c r="O61" i="18"/>
  <c r="O122" i="19"/>
  <c r="O123" i="19"/>
  <c r="O124" i="19"/>
  <c r="O125" i="19"/>
  <c r="O126" i="19"/>
  <c r="D22" i="23" l="1"/>
  <c r="C22" i="23"/>
  <c r="D15" i="23"/>
  <c r="C15" i="23"/>
  <c r="O70" i="18"/>
  <c r="O67" i="18"/>
  <c r="AI63" i="9" s="1"/>
  <c r="W63" i="9"/>
  <c r="O58" i="18"/>
  <c r="O46" i="18"/>
  <c r="O85" i="19"/>
  <c r="O84" i="19"/>
  <c r="O83" i="19"/>
  <c r="O82" i="19"/>
  <c r="C15" i="24"/>
  <c r="S15" i="24" s="1"/>
  <c r="V15" i="24" s="1"/>
  <c r="C14" i="24"/>
  <c r="S14" i="24" s="1"/>
  <c r="R15" i="24" l="1"/>
  <c r="AB14" i="24"/>
  <c r="Y14" i="24"/>
  <c r="V14" i="24"/>
  <c r="R14" i="24"/>
  <c r="AB15" i="24"/>
  <c r="Y15" i="24"/>
  <c r="S569" i="65" l="1" a="1"/>
  <c r="S569" i="65" s="1"/>
  <c r="T569" i="65"/>
  <c r="U569" i="65" s="1"/>
  <c r="S669" i="65" a="1"/>
  <c r="S669" i="65" s="1"/>
  <c r="T669" i="65"/>
  <c r="U669" i="65" s="1"/>
  <c r="V569" i="65" l="1"/>
  <c r="W569" i="65" s="1"/>
  <c r="V669" i="65"/>
  <c r="W669" i="65" s="1"/>
  <c r="I20" i="55" l="1"/>
  <c r="I15" i="55"/>
  <c r="K15" i="55" s="1"/>
  <c r="H15" i="55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4" i="11"/>
  <c r="Y55" i="9" l="1"/>
  <c r="Z55" i="9"/>
  <c r="AA55" i="9"/>
  <c r="AB55" i="9"/>
  <c r="AC55" i="9"/>
  <c r="AD55" i="9"/>
  <c r="AE55" i="9"/>
  <c r="AF55" i="9"/>
  <c r="X55" i="9"/>
  <c r="W55" i="9"/>
  <c r="X18" i="10"/>
  <c r="Y18" i="10"/>
  <c r="Z18" i="10"/>
  <c r="AA18" i="10"/>
  <c r="AB18" i="10"/>
  <c r="AC18" i="10"/>
  <c r="AD18" i="10"/>
  <c r="AE18" i="10"/>
  <c r="AF18" i="10"/>
  <c r="W18" i="10"/>
  <c r="X17" i="10"/>
  <c r="Y17" i="10"/>
  <c r="Z17" i="10"/>
  <c r="AA17" i="10"/>
  <c r="AB17" i="10"/>
  <c r="AC17" i="10"/>
  <c r="AD17" i="10"/>
  <c r="AE17" i="10"/>
  <c r="AF17" i="10"/>
  <c r="W17" i="10"/>
  <c r="Y11" i="63" l="1"/>
  <c r="Z11" i="63"/>
  <c r="AA11" i="63"/>
  <c r="AB11" i="63"/>
  <c r="AC11" i="63"/>
  <c r="AD11" i="63"/>
  <c r="AE11" i="63"/>
  <c r="AF11" i="63"/>
  <c r="AG11" i="63"/>
  <c r="AH11" i="63"/>
  <c r="AI11" i="63"/>
  <c r="X11" i="63"/>
  <c r="AK5" i="63" s="1"/>
  <c r="Y10" i="63"/>
  <c r="Z10" i="63"/>
  <c r="AA10" i="63"/>
  <c r="AB10" i="63"/>
  <c r="AC10" i="63"/>
  <c r="AD10" i="63"/>
  <c r="AE10" i="63"/>
  <c r="AF10" i="63"/>
  <c r="AG10" i="63"/>
  <c r="AH10" i="63"/>
  <c r="AI10" i="63"/>
  <c r="X10" i="63"/>
  <c r="Y13" i="63"/>
  <c r="Z13" i="63"/>
  <c r="AA13" i="63"/>
  <c r="AB13" i="63"/>
  <c r="AC13" i="63"/>
  <c r="AD13" i="63"/>
  <c r="AE13" i="63"/>
  <c r="AF13" i="63"/>
  <c r="AG13" i="63"/>
  <c r="AH13" i="63"/>
  <c r="AI13" i="63"/>
  <c r="X13" i="63"/>
  <c r="AK7" i="63" s="1"/>
  <c r="Y12" i="63"/>
  <c r="Z12" i="63"/>
  <c r="AA12" i="63"/>
  <c r="AB12" i="63"/>
  <c r="AC12" i="63"/>
  <c r="AD12" i="63"/>
  <c r="AE12" i="63"/>
  <c r="AF12" i="63"/>
  <c r="AG12" i="63"/>
  <c r="AH12" i="63"/>
  <c r="AI12" i="63"/>
  <c r="X12" i="63"/>
  <c r="AK6" i="63" s="1"/>
  <c r="B27" i="63"/>
  <c r="C27" i="63"/>
  <c r="D27" i="63"/>
  <c r="E27" i="63"/>
  <c r="F27" i="63"/>
  <c r="G27" i="63"/>
  <c r="H27" i="63"/>
  <c r="I27" i="63"/>
  <c r="B28" i="63"/>
  <c r="C28" i="63"/>
  <c r="D28" i="63"/>
  <c r="E28" i="63"/>
  <c r="F28" i="63"/>
  <c r="G28" i="63"/>
  <c r="H28" i="63"/>
  <c r="I28" i="63"/>
  <c r="B29" i="63"/>
  <c r="C29" i="63"/>
  <c r="D29" i="63"/>
  <c r="E29" i="63"/>
  <c r="F29" i="63"/>
  <c r="G29" i="63"/>
  <c r="H29" i="63"/>
  <c r="I29" i="63"/>
  <c r="B30" i="63"/>
  <c r="C30" i="63"/>
  <c r="D30" i="63"/>
  <c r="E30" i="63"/>
  <c r="F30" i="63"/>
  <c r="G30" i="63"/>
  <c r="H30" i="63"/>
  <c r="I30" i="63"/>
  <c r="J27" i="63"/>
  <c r="J28" i="63"/>
  <c r="J29" i="63"/>
  <c r="J30" i="63"/>
  <c r="K27" i="63"/>
  <c r="L27" i="63"/>
  <c r="K28" i="63"/>
  <c r="L28" i="63"/>
  <c r="K29" i="63"/>
  <c r="L29" i="63"/>
  <c r="K30" i="63"/>
  <c r="L30" i="63"/>
  <c r="T6" i="63"/>
  <c r="U6" i="63" s="1"/>
  <c r="T7" i="63"/>
  <c r="U7" i="63" s="1"/>
  <c r="T5" i="63"/>
  <c r="U5" i="63" s="1"/>
  <c r="T4" i="63"/>
  <c r="AJ5" i="63" l="1"/>
  <c r="AJ6" i="63"/>
  <c r="AJ7" i="63"/>
  <c r="AK4" i="63"/>
  <c r="AJ4" i="63" s="1"/>
  <c r="Y9" i="63"/>
  <c r="Z9" i="63"/>
  <c r="AA9" i="63"/>
  <c r="AB9" i="63"/>
  <c r="AC9" i="63"/>
  <c r="AD9" i="63"/>
  <c r="AE9" i="63"/>
  <c r="AF9" i="63"/>
  <c r="AG9" i="63"/>
  <c r="AH9" i="63"/>
  <c r="AI9" i="63"/>
  <c r="X9" i="63"/>
  <c r="F2" i="57"/>
  <c r="G2" i="57"/>
  <c r="H2" i="57"/>
  <c r="I2" i="57"/>
  <c r="J2" i="57"/>
  <c r="K2" i="57"/>
  <c r="L2" i="57"/>
  <c r="M2" i="57"/>
  <c r="N2" i="57"/>
  <c r="O2" i="57"/>
  <c r="P2" i="57"/>
  <c r="E2" i="57"/>
  <c r="Z5" i="63"/>
  <c r="Z6" i="63"/>
  <c r="Z7" i="63"/>
  <c r="M30" i="63"/>
  <c r="P7" i="63"/>
  <c r="P6" i="63"/>
  <c r="P5" i="63"/>
  <c r="P4" i="63"/>
  <c r="M27" i="63"/>
  <c r="M28" i="63"/>
  <c r="M29" i="63"/>
  <c r="Q7" i="63"/>
  <c r="C25" i="63"/>
  <c r="D25" i="63"/>
  <c r="E25" i="63"/>
  <c r="F25" i="63"/>
  <c r="G25" i="63"/>
  <c r="H25" i="63"/>
  <c r="I25" i="63"/>
  <c r="J25" i="63"/>
  <c r="K25" i="63"/>
  <c r="B25" i="63"/>
  <c r="M3" i="63"/>
  <c r="L3" i="63"/>
  <c r="K3" i="63"/>
  <c r="J3" i="63"/>
  <c r="I3" i="63"/>
  <c r="H3" i="63"/>
  <c r="G3" i="63"/>
  <c r="F3" i="63"/>
  <c r="E3" i="63"/>
  <c r="D3" i="63"/>
  <c r="C3" i="63"/>
  <c r="B3" i="63"/>
  <c r="E45" i="57"/>
  <c r="AI5" i="63" l="1"/>
  <c r="X5" i="63"/>
  <c r="AH5" i="63"/>
  <c r="AG5" i="63"/>
  <c r="AF5" i="63"/>
  <c r="AE5" i="63"/>
  <c r="AC5" i="63"/>
  <c r="Y5" i="63"/>
  <c r="AD5" i="63"/>
  <c r="X6" i="63"/>
  <c r="AH6" i="63"/>
  <c r="AF6" i="63"/>
  <c r="Y6" i="63"/>
  <c r="X7" i="63"/>
  <c r="AH7" i="63"/>
  <c r="AF7" i="63"/>
  <c r="AE7" i="63"/>
  <c r="AD7" i="63"/>
  <c r="AB5" i="63"/>
  <c r="AC7" i="63"/>
  <c r="AA5" i="63"/>
  <c r="AA7" i="63"/>
  <c r="Y7" i="63"/>
  <c r="AI6" i="63"/>
  <c r="AI7" i="63"/>
  <c r="AG6" i="63"/>
  <c r="AG7" i="63"/>
  <c r="AE6" i="63"/>
  <c r="AD6" i="63"/>
  <c r="AC6" i="63"/>
  <c r="AB6" i="63"/>
  <c r="AB7" i="63"/>
  <c r="AA6" i="63"/>
  <c r="Q5" i="63"/>
  <c r="R5" i="63" s="1"/>
  <c r="S5" i="63" s="1"/>
  <c r="Q6" i="63"/>
  <c r="R6" i="63" s="1"/>
  <c r="S6" i="63" s="1"/>
  <c r="Q4" i="63"/>
  <c r="R4" i="63" s="1"/>
  <c r="S4" i="63" s="1"/>
  <c r="U4" i="63" s="1"/>
  <c r="Y4" i="63" s="1"/>
  <c r="R7" i="63"/>
  <c r="S7" i="63" s="1"/>
  <c r="P3" i="63"/>
  <c r="L25" i="63"/>
  <c r="M25" i="63"/>
  <c r="AD4" i="63" l="1"/>
  <c r="X11" i="57" s="1"/>
  <c r="AE4" i="63"/>
  <c r="Y11" i="57" s="1"/>
  <c r="X4" i="63"/>
  <c r="Z4" i="63"/>
  <c r="AF4" i="63"/>
  <c r="Z11" i="57" s="1"/>
  <c r="AA4" i="63"/>
  <c r="U11" i="57" s="1"/>
  <c r="AG4" i="63"/>
  <c r="AA11" i="57" s="1"/>
  <c r="AH4" i="63"/>
  <c r="AB11" i="57" s="1"/>
  <c r="AB4" i="63"/>
  <c r="V11" i="57" s="1"/>
  <c r="AC4" i="63"/>
  <c r="W11" i="57" s="1"/>
  <c r="AI4" i="63"/>
  <c r="AC11" i="57" s="1"/>
  <c r="AC12" i="57"/>
  <c r="AC5" i="57"/>
  <c r="X5" i="57"/>
  <c r="T12" i="57"/>
  <c r="AB12" i="57"/>
  <c r="AB5" i="57"/>
  <c r="U5" i="57"/>
  <c r="S5" i="57"/>
  <c r="AA12" i="57"/>
  <c r="AA5" i="57"/>
  <c r="Y5" i="57"/>
  <c r="V5" i="57"/>
  <c r="S12" i="57"/>
  <c r="Z12" i="57"/>
  <c r="Z5" i="57"/>
  <c r="U12" i="57"/>
  <c r="R5" i="57"/>
  <c r="Y12" i="57"/>
  <c r="W5" i="57"/>
  <c r="T5" i="57"/>
  <c r="X12" i="57"/>
  <c r="W12" i="57"/>
  <c r="V12" i="57"/>
  <c r="R12" i="57"/>
  <c r="Q3" i="63"/>
  <c r="R3" i="63"/>
  <c r="AB4" i="57" l="1"/>
  <c r="AA4" i="57"/>
  <c r="Z4" i="57"/>
  <c r="AC4" i="57"/>
  <c r="W4" i="57"/>
  <c r="Y4" i="57"/>
  <c r="V4" i="57"/>
  <c r="X4" i="57"/>
  <c r="U4" i="57"/>
  <c r="P20" i="57"/>
  <c r="O20" i="57"/>
  <c r="N20" i="57"/>
  <c r="M20" i="57"/>
  <c r="L20" i="57"/>
  <c r="K20" i="57"/>
  <c r="J20" i="57"/>
  <c r="I20" i="57"/>
  <c r="H20" i="57"/>
  <c r="G20" i="57"/>
  <c r="F20" i="57"/>
  <c r="E20" i="57"/>
  <c r="P10" i="57"/>
  <c r="O10" i="57"/>
  <c r="N10" i="57"/>
  <c r="M10" i="57"/>
  <c r="L10" i="57"/>
  <c r="K10" i="57"/>
  <c r="J10" i="57"/>
  <c r="I10" i="57"/>
  <c r="H10" i="57"/>
  <c r="G10" i="57"/>
  <c r="F10" i="57"/>
  <c r="E10" i="57"/>
  <c r="P21" i="57" l="1"/>
  <c r="P46" i="57" s="1"/>
  <c r="K21" i="57"/>
  <c r="K46" i="57" s="1"/>
  <c r="H21" i="57"/>
  <c r="H46" i="57" s="1"/>
  <c r="J21" i="57"/>
  <c r="J46" i="57" s="1"/>
  <c r="O21" i="57"/>
  <c r="O46" i="57" s="1"/>
  <c r="E21" i="57"/>
  <c r="E46" i="57" s="1"/>
  <c r="G21" i="57"/>
  <c r="G46" i="57" s="1"/>
  <c r="L21" i="57"/>
  <c r="L46" i="57" s="1"/>
  <c r="I21" i="57"/>
  <c r="I46" i="57" s="1"/>
  <c r="N21" i="57"/>
  <c r="N46" i="57" s="1"/>
  <c r="M21" i="57"/>
  <c r="M46" i="57" s="1"/>
  <c r="F21" i="57"/>
  <c r="F46" i="57" s="1"/>
  <c r="S35" i="7"/>
  <c r="T35" i="7" s="1"/>
  <c r="S13" i="7"/>
  <c r="T13" i="7" s="1"/>
  <c r="S11" i="7"/>
  <c r="T11" i="7" s="1"/>
  <c r="S9" i="7"/>
  <c r="T9" i="7" s="1"/>
  <c r="S8" i="7"/>
  <c r="T8" i="7" s="1"/>
  <c r="S41" i="7"/>
  <c r="T41" i="7" s="1"/>
  <c r="S39" i="7"/>
  <c r="T39" i="7" s="1"/>
  <c r="S44" i="7"/>
  <c r="T44" i="7" s="1"/>
  <c r="H57" i="7" l="1"/>
  <c r="H56" i="7"/>
  <c r="H55" i="7"/>
  <c r="H54" i="7"/>
  <c r="H53" i="7"/>
  <c r="H52" i="7"/>
  <c r="H49" i="7"/>
  <c r="H48" i="7"/>
  <c r="H47" i="7"/>
  <c r="H45" i="7"/>
  <c r="H44" i="7"/>
  <c r="H43" i="7"/>
  <c r="H41" i="7"/>
  <c r="H40" i="7"/>
  <c r="H39" i="7"/>
  <c r="H38" i="7"/>
  <c r="H35" i="7"/>
  <c r="H33" i="7"/>
  <c r="H31" i="7"/>
  <c r="H30" i="7"/>
  <c r="H29" i="7"/>
  <c r="H28" i="7"/>
  <c r="H27" i="7"/>
  <c r="H26" i="7"/>
  <c r="H25" i="7"/>
  <c r="H24" i="7"/>
  <c r="H23" i="7"/>
  <c r="H21" i="7"/>
  <c r="H20" i="7"/>
  <c r="H19" i="7"/>
  <c r="H18" i="7"/>
  <c r="H17" i="7"/>
  <c r="H16" i="7"/>
  <c r="H15" i="7"/>
  <c r="H13" i="7"/>
  <c r="H12" i="7"/>
  <c r="H11" i="7"/>
  <c r="H9" i="7"/>
  <c r="H8" i="7"/>
  <c r="J37" i="7"/>
  <c r="K37" i="7"/>
  <c r="L37" i="7"/>
  <c r="M37" i="7"/>
  <c r="N37" i="7"/>
  <c r="O37" i="7"/>
  <c r="P37" i="7"/>
  <c r="Q37" i="7"/>
  <c r="R37" i="7"/>
  <c r="S37" i="7"/>
  <c r="T37" i="7"/>
  <c r="I37" i="7"/>
  <c r="CT215" i="27"/>
  <c r="CU215" i="27" s="1"/>
  <c r="CR143" i="27" s="1"/>
  <c r="P215" i="27"/>
  <c r="P140" i="27" s="1"/>
  <c r="AE140" i="27" s="1"/>
  <c r="AF140" i="27" s="1"/>
  <c r="AG140" i="27" s="1"/>
  <c r="AH140" i="27" s="1"/>
  <c r="AI140" i="27" s="1"/>
  <c r="AJ140" i="27" s="1"/>
  <c r="AK140" i="27" s="1"/>
  <c r="CT214" i="27"/>
  <c r="CU214" i="27" s="1"/>
  <c r="CR137" i="27" s="1"/>
  <c r="BT207" i="27"/>
  <c r="BS207" i="27"/>
  <c r="BR207" i="27"/>
  <c r="BQ207" i="27"/>
  <c r="BP207" i="27"/>
  <c r="BO207" i="27"/>
  <c r="BN207" i="27"/>
  <c r="BM207" i="27"/>
  <c r="BL207" i="27"/>
  <c r="BK207" i="27"/>
  <c r="BJ207" i="27"/>
  <c r="BI207" i="27"/>
  <c r="CU206" i="27"/>
  <c r="BE206" i="27" s="1"/>
  <c r="BH206" i="27"/>
  <c r="BG206" i="27"/>
  <c r="BF206" i="27"/>
  <c r="BD206" i="27"/>
  <c r="BX206" i="27" s="1"/>
  <c r="BC206" i="27"/>
  <c r="BW206" i="27" s="1"/>
  <c r="BB206" i="27"/>
  <c r="BV206" i="27" s="1"/>
  <c r="BA206" i="27"/>
  <c r="AZ206" i="27"/>
  <c r="BT206" i="27" s="1"/>
  <c r="AY206" i="27"/>
  <c r="BS206" i="27" s="1"/>
  <c r="AX206" i="27"/>
  <c r="BR206" i="27" s="1"/>
  <c r="AW206" i="27"/>
  <c r="BQ206" i="27" s="1"/>
  <c r="AV206" i="27"/>
  <c r="BP206" i="27" s="1"/>
  <c r="AU206" i="27"/>
  <c r="BO206" i="27" s="1"/>
  <c r="AT206" i="27"/>
  <c r="BN206" i="27" s="1"/>
  <c r="AS206" i="27"/>
  <c r="BM206" i="27" s="1"/>
  <c r="AR206" i="27"/>
  <c r="BL206" i="27" s="1"/>
  <c r="AQ206" i="27"/>
  <c r="BK206" i="27" s="1"/>
  <c r="AP206" i="27"/>
  <c r="BJ206" i="27" s="1"/>
  <c r="AO206" i="27"/>
  <c r="BI206" i="27" s="1"/>
  <c r="CU205" i="27"/>
  <c r="BE205" i="27" s="1"/>
  <c r="BH205" i="27"/>
  <c r="BG205" i="27"/>
  <c r="BF205" i="27"/>
  <c r="BD205" i="27"/>
  <c r="BX205" i="27" s="1"/>
  <c r="BC205" i="27"/>
  <c r="BW205" i="27" s="1"/>
  <c r="BB205" i="27"/>
  <c r="BV205" i="27" s="1"/>
  <c r="BA205" i="27"/>
  <c r="AZ205" i="27"/>
  <c r="BT205" i="27" s="1"/>
  <c r="AY205" i="27"/>
  <c r="BS205" i="27" s="1"/>
  <c r="AX205" i="27"/>
  <c r="BR205" i="27" s="1"/>
  <c r="AW205" i="27"/>
  <c r="BQ205" i="27" s="1"/>
  <c r="AV205" i="27"/>
  <c r="BP205" i="27" s="1"/>
  <c r="AU205" i="27"/>
  <c r="BO205" i="27" s="1"/>
  <c r="AT205" i="27"/>
  <c r="BN205" i="27" s="1"/>
  <c r="AS205" i="27"/>
  <c r="BM205" i="27" s="1"/>
  <c r="AR205" i="27"/>
  <c r="BL205" i="27" s="1"/>
  <c r="AQ205" i="27"/>
  <c r="BK205" i="27" s="1"/>
  <c r="AP205" i="27"/>
  <c r="BJ205" i="27" s="1"/>
  <c r="AO205" i="27"/>
  <c r="BI205" i="27" s="1"/>
  <c r="P205" i="27"/>
  <c r="P206" i="27" s="1"/>
  <c r="BH204" i="27"/>
  <c r="BG204" i="27"/>
  <c r="BF204" i="27"/>
  <c r="BE204" i="27"/>
  <c r="BD204" i="27"/>
  <c r="BX204" i="27" s="1"/>
  <c r="BC204" i="27"/>
  <c r="BW204" i="27" s="1"/>
  <c r="BB204" i="27"/>
  <c r="BV204" i="27" s="1"/>
  <c r="BA204" i="27"/>
  <c r="AZ204" i="27"/>
  <c r="BT204" i="27" s="1"/>
  <c r="AY204" i="27"/>
  <c r="BS204" i="27" s="1"/>
  <c r="AX204" i="27"/>
  <c r="BR204" i="27" s="1"/>
  <c r="AW204" i="27"/>
  <c r="BQ204" i="27" s="1"/>
  <c r="AV204" i="27"/>
  <c r="BP204" i="27" s="1"/>
  <c r="AU204" i="27"/>
  <c r="BO204" i="27" s="1"/>
  <c r="AT204" i="27"/>
  <c r="BN204" i="27" s="1"/>
  <c r="AS204" i="27"/>
  <c r="BM204" i="27" s="1"/>
  <c r="AR204" i="27"/>
  <c r="BL204" i="27" s="1"/>
  <c r="AQ204" i="27"/>
  <c r="BK204" i="27" s="1"/>
  <c r="AP204" i="27"/>
  <c r="BJ204" i="27" s="1"/>
  <c r="AO204" i="27"/>
  <c r="BI204" i="27" s="1"/>
  <c r="AI204" i="27"/>
  <c r="AJ204" i="27" s="1"/>
  <c r="R204" i="27"/>
  <c r="T204" i="27" s="1"/>
  <c r="BH203" i="27"/>
  <c r="BG203" i="27"/>
  <c r="BF203" i="27"/>
  <c r="BE203" i="27"/>
  <c r="BD203" i="27"/>
  <c r="BX203" i="27" s="1"/>
  <c r="BC203" i="27"/>
  <c r="BW203" i="27" s="1"/>
  <c r="BB203" i="27"/>
  <c r="BV203" i="27" s="1"/>
  <c r="BA203" i="27"/>
  <c r="AZ203" i="27"/>
  <c r="BT203" i="27" s="1"/>
  <c r="AY203" i="27"/>
  <c r="BS203" i="27" s="1"/>
  <c r="AX203" i="27"/>
  <c r="BR203" i="27" s="1"/>
  <c r="AW203" i="27"/>
  <c r="BQ203" i="27" s="1"/>
  <c r="AV203" i="27"/>
  <c r="BP203" i="27" s="1"/>
  <c r="AU203" i="27"/>
  <c r="BO203" i="27" s="1"/>
  <c r="AT203" i="27"/>
  <c r="BN203" i="27" s="1"/>
  <c r="AS203" i="27"/>
  <c r="BM203" i="27" s="1"/>
  <c r="AR203" i="27"/>
  <c r="BL203" i="27" s="1"/>
  <c r="AQ203" i="27"/>
  <c r="BK203" i="27" s="1"/>
  <c r="AP203" i="27"/>
  <c r="BJ203" i="27" s="1"/>
  <c r="AO203" i="27"/>
  <c r="BI203" i="27" s="1"/>
  <c r="AI203" i="27"/>
  <c r="R203" i="27"/>
  <c r="T203" i="27" s="1"/>
  <c r="BH202" i="27"/>
  <c r="BG202" i="27"/>
  <c r="BF202" i="27"/>
  <c r="BE202" i="27"/>
  <c r="BD202" i="27"/>
  <c r="BX202" i="27" s="1"/>
  <c r="BC202" i="27"/>
  <c r="BW202" i="27" s="1"/>
  <c r="BB202" i="27"/>
  <c r="BV202" i="27" s="1"/>
  <c r="BA202" i="27"/>
  <c r="AZ202" i="27"/>
  <c r="BT202" i="27" s="1"/>
  <c r="AY202" i="27"/>
  <c r="BS202" i="27" s="1"/>
  <c r="AX202" i="27"/>
  <c r="BR202" i="27" s="1"/>
  <c r="AW202" i="27"/>
  <c r="BQ202" i="27" s="1"/>
  <c r="AV202" i="27"/>
  <c r="BP202" i="27" s="1"/>
  <c r="AU202" i="27"/>
  <c r="BO202" i="27" s="1"/>
  <c r="AT202" i="27"/>
  <c r="BN202" i="27" s="1"/>
  <c r="AS202" i="27"/>
  <c r="BM202" i="27" s="1"/>
  <c r="AR202" i="27"/>
  <c r="BL202" i="27" s="1"/>
  <c r="AQ202" i="27"/>
  <c r="BK202" i="27" s="1"/>
  <c r="AP202" i="27"/>
  <c r="BJ202" i="27" s="1"/>
  <c r="AO202" i="27"/>
  <c r="BI202" i="27" s="1"/>
  <c r="AI202" i="27"/>
  <c r="AJ202" i="27" s="1"/>
  <c r="AK202" i="27" s="1"/>
  <c r="AL202" i="27" s="1"/>
  <c r="R202" i="27"/>
  <c r="T202" i="27" s="1"/>
  <c r="BH201" i="27"/>
  <c r="BG201" i="27"/>
  <c r="BF201" i="27"/>
  <c r="BE201" i="27"/>
  <c r="BD201" i="27"/>
  <c r="BC201" i="27"/>
  <c r="BB201" i="27"/>
  <c r="BV201" i="27" s="1"/>
  <c r="BA201" i="27"/>
  <c r="AZ201" i="27"/>
  <c r="BT201" i="27" s="1"/>
  <c r="AY201" i="27"/>
  <c r="BS201" i="27" s="1"/>
  <c r="AX201" i="27"/>
  <c r="BR201" i="27" s="1"/>
  <c r="AW201" i="27"/>
  <c r="BQ201" i="27" s="1"/>
  <c r="AV201" i="27"/>
  <c r="BP201" i="27" s="1"/>
  <c r="AU201" i="27"/>
  <c r="BO201" i="27" s="1"/>
  <c r="AT201" i="27"/>
  <c r="BN201" i="27" s="1"/>
  <c r="AS201" i="27"/>
  <c r="BM201" i="27" s="1"/>
  <c r="AR201" i="27"/>
  <c r="BL201" i="27" s="1"/>
  <c r="AQ201" i="27"/>
  <c r="BK201" i="27" s="1"/>
  <c r="AP201" i="27"/>
  <c r="BJ201" i="27" s="1"/>
  <c r="AO201" i="27"/>
  <c r="BI201" i="27" s="1"/>
  <c r="P201" i="27"/>
  <c r="AG201" i="27" s="1"/>
  <c r="AH201" i="27" s="1"/>
  <c r="AI201" i="27" s="1"/>
  <c r="AJ201" i="27" s="1"/>
  <c r="AK201" i="27" s="1"/>
  <c r="CU200" i="27"/>
  <c r="BE200" i="27" s="1"/>
  <c r="BH200" i="27"/>
  <c r="BG200" i="27"/>
  <c r="BF200" i="27"/>
  <c r="BD200" i="27"/>
  <c r="BC200" i="27"/>
  <c r="BB200" i="27"/>
  <c r="BV200" i="27" s="1"/>
  <c r="BA200" i="27"/>
  <c r="AZ200" i="27"/>
  <c r="BT200" i="27" s="1"/>
  <c r="AY200" i="27"/>
  <c r="BS200" i="27" s="1"/>
  <c r="AX200" i="27"/>
  <c r="BR200" i="27" s="1"/>
  <c r="AW200" i="27"/>
  <c r="BQ200" i="27" s="1"/>
  <c r="AV200" i="27"/>
  <c r="BP200" i="27" s="1"/>
  <c r="AU200" i="27"/>
  <c r="BO200" i="27" s="1"/>
  <c r="AT200" i="27"/>
  <c r="BN200" i="27" s="1"/>
  <c r="AS200" i="27"/>
  <c r="BM200" i="27" s="1"/>
  <c r="AR200" i="27"/>
  <c r="BL200" i="27" s="1"/>
  <c r="AQ200" i="27"/>
  <c r="BK200" i="27" s="1"/>
  <c r="AP200" i="27"/>
  <c r="BJ200" i="27" s="1"/>
  <c r="AO200" i="27"/>
  <c r="BI200" i="27" s="1"/>
  <c r="AG200" i="27"/>
  <c r="AH200" i="27" s="1"/>
  <c r="R200" i="27"/>
  <c r="T200" i="27" s="1"/>
  <c r="BH199" i="27"/>
  <c r="BG199" i="27"/>
  <c r="BF199" i="27"/>
  <c r="BE199" i="27"/>
  <c r="BD199" i="27"/>
  <c r="BC199" i="27"/>
  <c r="BB199" i="27"/>
  <c r="BV199" i="27" s="1"/>
  <c r="BA199" i="27"/>
  <c r="AZ199" i="27"/>
  <c r="BT199" i="27" s="1"/>
  <c r="AY199" i="27"/>
  <c r="BS199" i="27" s="1"/>
  <c r="AX199" i="27"/>
  <c r="BR199" i="27" s="1"/>
  <c r="AW199" i="27"/>
  <c r="BQ199" i="27" s="1"/>
  <c r="AV199" i="27"/>
  <c r="BP199" i="27" s="1"/>
  <c r="AU199" i="27"/>
  <c r="BO199" i="27" s="1"/>
  <c r="AT199" i="27"/>
  <c r="BN199" i="27" s="1"/>
  <c r="AS199" i="27"/>
  <c r="BM199" i="27" s="1"/>
  <c r="AR199" i="27"/>
  <c r="BL199" i="27" s="1"/>
  <c r="AQ199" i="27"/>
  <c r="BK199" i="27" s="1"/>
  <c r="AP199" i="27"/>
  <c r="BJ199" i="27" s="1"/>
  <c r="AO199" i="27"/>
  <c r="BI199" i="27" s="1"/>
  <c r="P199" i="27"/>
  <c r="AG199" i="27" s="1"/>
  <c r="AH199" i="27" s="1"/>
  <c r="BH198" i="27"/>
  <c r="BG198" i="27"/>
  <c r="BF198" i="27"/>
  <c r="BE198" i="27"/>
  <c r="BD198" i="27"/>
  <c r="BC198" i="27"/>
  <c r="BB198" i="27"/>
  <c r="BV198" i="27" s="1"/>
  <c r="BA198" i="27"/>
  <c r="AZ198" i="27"/>
  <c r="BT198" i="27" s="1"/>
  <c r="AY198" i="27"/>
  <c r="BS198" i="27" s="1"/>
  <c r="AX198" i="27"/>
  <c r="BR198" i="27" s="1"/>
  <c r="AW198" i="27"/>
  <c r="BQ198" i="27" s="1"/>
  <c r="AV198" i="27"/>
  <c r="BP198" i="27" s="1"/>
  <c r="AU198" i="27"/>
  <c r="BO198" i="27" s="1"/>
  <c r="AT198" i="27"/>
  <c r="BN198" i="27" s="1"/>
  <c r="AS198" i="27"/>
  <c r="BM198" i="27" s="1"/>
  <c r="AR198" i="27"/>
  <c r="BL198" i="27" s="1"/>
  <c r="AQ198" i="27"/>
  <c r="BK198" i="27" s="1"/>
  <c r="AP198" i="27"/>
  <c r="BJ198" i="27" s="1"/>
  <c r="AO198" i="27"/>
  <c r="BI198" i="27" s="1"/>
  <c r="AG198" i="27"/>
  <c r="R198" i="27"/>
  <c r="T198" i="27" s="1"/>
  <c r="CX197" i="27"/>
  <c r="BH197" i="27" s="1"/>
  <c r="CW197" i="27"/>
  <c r="BG197" i="27" s="1"/>
  <c r="CV197" i="27"/>
  <c r="BF197" i="27" s="1"/>
  <c r="CU197" i="27"/>
  <c r="BE197" i="27" s="1"/>
  <c r="CT197" i="27"/>
  <c r="CS197" i="27" s="1"/>
  <c r="BC197" i="27" s="1"/>
  <c r="BB197" i="27"/>
  <c r="BV197" i="27" s="1"/>
  <c r="BA197" i="27"/>
  <c r="AZ197" i="27"/>
  <c r="BT197" i="27" s="1"/>
  <c r="AY197" i="27"/>
  <c r="BS197" i="27" s="1"/>
  <c r="AX197" i="27"/>
  <c r="BR197" i="27" s="1"/>
  <c r="AW197" i="27"/>
  <c r="BQ197" i="27" s="1"/>
  <c r="AV197" i="27"/>
  <c r="BP197" i="27" s="1"/>
  <c r="AU197" i="27"/>
  <c r="BO197" i="27" s="1"/>
  <c r="AT197" i="27"/>
  <c r="BN197" i="27" s="1"/>
  <c r="AS197" i="27"/>
  <c r="BM197" i="27" s="1"/>
  <c r="AR197" i="27"/>
  <c r="BL197" i="27" s="1"/>
  <c r="AQ197" i="27"/>
  <c r="BK197" i="27" s="1"/>
  <c r="AP197" i="27"/>
  <c r="BJ197" i="27" s="1"/>
  <c r="AO197" i="27"/>
  <c r="BI197" i="27" s="1"/>
  <c r="AG197" i="27"/>
  <c r="AH197" i="27" s="1"/>
  <c r="AI197" i="27" s="1"/>
  <c r="AJ197" i="27" s="1"/>
  <c r="AK197" i="27" s="1"/>
  <c r="AL197" i="27" s="1"/>
  <c r="R197" i="27"/>
  <c r="T197" i="27" s="1"/>
  <c r="CX196" i="27"/>
  <c r="BH196" i="27" s="1"/>
  <c r="CW196" i="27"/>
  <c r="BG196" i="27" s="1"/>
  <c r="CV196" i="27"/>
  <c r="BF196" i="27" s="1"/>
  <c r="CU196" i="27"/>
  <c r="BE196" i="27" s="1"/>
  <c r="CT196" i="27"/>
  <c r="CS196" i="27" s="1"/>
  <c r="BC196" i="27" s="1"/>
  <c r="BB196" i="27"/>
  <c r="BV196" i="27" s="1"/>
  <c r="BA196" i="27"/>
  <c r="AZ196" i="27"/>
  <c r="BT196" i="27" s="1"/>
  <c r="AY196" i="27"/>
  <c r="BS196" i="27" s="1"/>
  <c r="AX196" i="27"/>
  <c r="BR196" i="27" s="1"/>
  <c r="AW196" i="27"/>
  <c r="BQ196" i="27" s="1"/>
  <c r="AV196" i="27"/>
  <c r="BP196" i="27" s="1"/>
  <c r="AU196" i="27"/>
  <c r="BO196" i="27" s="1"/>
  <c r="AT196" i="27"/>
  <c r="BN196" i="27" s="1"/>
  <c r="AS196" i="27"/>
  <c r="BM196" i="27" s="1"/>
  <c r="AR196" i="27"/>
  <c r="BL196" i="27" s="1"/>
  <c r="AQ196" i="27"/>
  <c r="BK196" i="27" s="1"/>
  <c r="AP196" i="27"/>
  <c r="BJ196" i="27" s="1"/>
  <c r="AO196" i="27"/>
  <c r="BI196" i="27" s="1"/>
  <c r="AG196" i="27"/>
  <c r="AH196" i="27" s="1"/>
  <c r="AI196" i="27" s="1"/>
  <c r="R196" i="27"/>
  <c r="T196" i="27" s="1"/>
  <c r="CU195" i="27"/>
  <c r="BE195" i="27" s="1"/>
  <c r="BH195" i="27"/>
  <c r="BG195" i="27"/>
  <c r="BF195" i="27"/>
  <c r="BD195" i="27"/>
  <c r="BC195" i="27"/>
  <c r="BW195" i="27" s="1"/>
  <c r="BB195" i="27"/>
  <c r="BV195" i="27" s="1"/>
  <c r="BA195" i="27"/>
  <c r="AZ195" i="27"/>
  <c r="BT195" i="27" s="1"/>
  <c r="AY195" i="27"/>
  <c r="BS195" i="27" s="1"/>
  <c r="AX195" i="27"/>
  <c r="BR195" i="27" s="1"/>
  <c r="AW195" i="27"/>
  <c r="BQ195" i="27" s="1"/>
  <c r="AV195" i="27"/>
  <c r="BP195" i="27" s="1"/>
  <c r="AU195" i="27"/>
  <c r="BO195" i="27" s="1"/>
  <c r="AT195" i="27"/>
  <c r="BN195" i="27" s="1"/>
  <c r="AS195" i="27"/>
  <c r="BM195" i="27" s="1"/>
  <c r="AR195" i="27"/>
  <c r="BL195" i="27" s="1"/>
  <c r="AQ195" i="27"/>
  <c r="BK195" i="27" s="1"/>
  <c r="AP195" i="27"/>
  <c r="BJ195" i="27" s="1"/>
  <c r="AO195" i="27"/>
  <c r="BI195" i="27" s="1"/>
  <c r="AH195" i="27"/>
  <c r="AI195" i="27" s="1"/>
  <c r="AJ195" i="27" s="1"/>
  <c r="R195" i="27"/>
  <c r="T195" i="27" s="1"/>
  <c r="CT194" i="27"/>
  <c r="BD194" i="27" s="1"/>
  <c r="BH194" i="27"/>
  <c r="BG194" i="27"/>
  <c r="BF194" i="27"/>
  <c r="BE194" i="27"/>
  <c r="BC194" i="27"/>
  <c r="BW194" i="27" s="1"/>
  <c r="BB194" i="27"/>
  <c r="BV194" i="27" s="1"/>
  <c r="BA194" i="27"/>
  <c r="AZ194" i="27"/>
  <c r="BT194" i="27" s="1"/>
  <c r="AY194" i="27"/>
  <c r="BS194" i="27" s="1"/>
  <c r="AX194" i="27"/>
  <c r="BR194" i="27" s="1"/>
  <c r="AW194" i="27"/>
  <c r="BQ194" i="27" s="1"/>
  <c r="AV194" i="27"/>
  <c r="BP194" i="27" s="1"/>
  <c r="AU194" i="27"/>
  <c r="BO194" i="27" s="1"/>
  <c r="AT194" i="27"/>
  <c r="BN194" i="27" s="1"/>
  <c r="AS194" i="27"/>
  <c r="BM194" i="27" s="1"/>
  <c r="AR194" i="27"/>
  <c r="BL194" i="27" s="1"/>
  <c r="AQ194" i="27"/>
  <c r="BK194" i="27" s="1"/>
  <c r="AP194" i="27"/>
  <c r="BJ194" i="27" s="1"/>
  <c r="AO194" i="27"/>
  <c r="BI194" i="27" s="1"/>
  <c r="AH194" i="27"/>
  <c r="AI194" i="27" s="1"/>
  <c r="AJ194" i="27" s="1"/>
  <c r="R194" i="27"/>
  <c r="T194" i="27" s="1"/>
  <c r="CT193" i="27"/>
  <c r="BD193" i="27" s="1"/>
  <c r="BH193" i="27"/>
  <c r="BG193" i="27"/>
  <c r="BF193" i="27"/>
  <c r="BE193" i="27"/>
  <c r="BC193" i="27"/>
  <c r="BW193" i="27" s="1"/>
  <c r="BB193" i="27"/>
  <c r="BV193" i="27" s="1"/>
  <c r="BA193" i="27"/>
  <c r="AZ193" i="27"/>
  <c r="BT193" i="27" s="1"/>
  <c r="AY193" i="27"/>
  <c r="BS193" i="27" s="1"/>
  <c r="AX193" i="27"/>
  <c r="BR193" i="27" s="1"/>
  <c r="AW193" i="27"/>
  <c r="BQ193" i="27" s="1"/>
  <c r="AV193" i="27"/>
  <c r="BP193" i="27" s="1"/>
  <c r="AU193" i="27"/>
  <c r="BO193" i="27" s="1"/>
  <c r="AT193" i="27"/>
  <c r="BN193" i="27" s="1"/>
  <c r="AS193" i="27"/>
  <c r="BM193" i="27" s="1"/>
  <c r="AR193" i="27"/>
  <c r="BL193" i="27" s="1"/>
  <c r="AQ193" i="27"/>
  <c r="BK193" i="27" s="1"/>
  <c r="AP193" i="27"/>
  <c r="BJ193" i="27" s="1"/>
  <c r="AO193" i="27"/>
  <c r="BI193" i="27" s="1"/>
  <c r="AH193" i="27"/>
  <c r="AI193" i="27" s="1"/>
  <c r="AJ193" i="27" s="1"/>
  <c r="R193" i="27"/>
  <c r="T193" i="27" s="1"/>
  <c r="CP192" i="27"/>
  <c r="BT192" i="27" s="1"/>
  <c r="CO192" i="27"/>
  <c r="BS192" i="27" s="1"/>
  <c r="CN192" i="27"/>
  <c r="BR192" i="27" s="1"/>
  <c r="CM192" i="27"/>
  <c r="BQ192" i="27" s="1"/>
  <c r="CL192" i="27"/>
  <c r="BP192" i="27" s="1"/>
  <c r="CK192" i="27"/>
  <c r="BO192" i="27" s="1"/>
  <c r="CJ192" i="27"/>
  <c r="BN192" i="27" s="1"/>
  <c r="CI192" i="27"/>
  <c r="BM192" i="27" s="1"/>
  <c r="CH192" i="27"/>
  <c r="BL192" i="27" s="1"/>
  <c r="CG192" i="27"/>
  <c r="BK192" i="27" s="1"/>
  <c r="CF192" i="27"/>
  <c r="BJ192" i="27" s="1"/>
  <c r="CE192" i="27"/>
  <c r="BI192" i="27" s="1"/>
  <c r="BH192" i="27"/>
  <c r="CB192" i="27" s="1"/>
  <c r="BG192" i="27"/>
  <c r="CA192" i="27" s="1"/>
  <c r="BF192" i="27"/>
  <c r="BZ192" i="27" s="1"/>
  <c r="BE192" i="27"/>
  <c r="BY192" i="27" s="1"/>
  <c r="BD192" i="27"/>
  <c r="BX192" i="27" s="1"/>
  <c r="BC192" i="27"/>
  <c r="BW192" i="27" s="1"/>
  <c r="BB192" i="27"/>
  <c r="BV192" i="27" s="1"/>
  <c r="R192" i="27"/>
  <c r="T192" i="27" s="1"/>
  <c r="CP191" i="27"/>
  <c r="BT191" i="27" s="1"/>
  <c r="CO191" i="27"/>
  <c r="BS191" i="27" s="1"/>
  <c r="CN191" i="27"/>
  <c r="BR191" i="27" s="1"/>
  <c r="CM191" i="27"/>
  <c r="BQ191" i="27" s="1"/>
  <c r="CL191" i="27"/>
  <c r="BP191" i="27" s="1"/>
  <c r="CK191" i="27"/>
  <c r="BO191" i="27" s="1"/>
  <c r="CJ191" i="27"/>
  <c r="BN191" i="27" s="1"/>
  <c r="CI191" i="27"/>
  <c r="BM191" i="27" s="1"/>
  <c r="CH191" i="27"/>
  <c r="BL191" i="27" s="1"/>
  <c r="CG191" i="27"/>
  <c r="BK191" i="27" s="1"/>
  <c r="CF191" i="27"/>
  <c r="BJ191" i="27" s="1"/>
  <c r="CE191" i="27"/>
  <c r="BI191" i="27" s="1"/>
  <c r="BH191" i="27"/>
  <c r="CB191" i="27" s="1"/>
  <c r="BG191" i="27"/>
  <c r="CA191" i="27" s="1"/>
  <c r="BF191" i="27"/>
  <c r="BZ191" i="27" s="1"/>
  <c r="BE191" i="27"/>
  <c r="BY191" i="27" s="1"/>
  <c r="BD191" i="27"/>
  <c r="BX191" i="27" s="1"/>
  <c r="BC191" i="27"/>
  <c r="BW191" i="27" s="1"/>
  <c r="BB191" i="27"/>
  <c r="BV191" i="27" s="1"/>
  <c r="R191" i="27"/>
  <c r="T191" i="27" s="1"/>
  <c r="CP190" i="27"/>
  <c r="BT190" i="27" s="1"/>
  <c r="CO190" i="27"/>
  <c r="BS190" i="27" s="1"/>
  <c r="CN190" i="27"/>
  <c r="BR190" i="27" s="1"/>
  <c r="CM190" i="27"/>
  <c r="BQ190" i="27" s="1"/>
  <c r="CL190" i="27"/>
  <c r="BP190" i="27" s="1"/>
  <c r="CK190" i="27"/>
  <c r="BO190" i="27" s="1"/>
  <c r="CJ190" i="27"/>
  <c r="BN190" i="27" s="1"/>
  <c r="CI190" i="27"/>
  <c r="CH190" i="27"/>
  <c r="BL190" i="27" s="1"/>
  <c r="CG190" i="27"/>
  <c r="CF190" i="27"/>
  <c r="BJ190" i="27" s="1"/>
  <c r="CE190" i="27"/>
  <c r="BI190" i="27" s="1"/>
  <c r="BH190" i="27"/>
  <c r="CB190" i="27" s="1"/>
  <c r="BG190" i="27"/>
  <c r="CA190" i="27" s="1"/>
  <c r="BF190" i="27"/>
  <c r="BZ190" i="27" s="1"/>
  <c r="BE190" i="27"/>
  <c r="BY190" i="27" s="1"/>
  <c r="BD190" i="27"/>
  <c r="BX190" i="27" s="1"/>
  <c r="BC190" i="27"/>
  <c r="BW190" i="27" s="1"/>
  <c r="BB190" i="27"/>
  <c r="BV190" i="27" s="1"/>
  <c r="BM190" i="27"/>
  <c r="BK190" i="27"/>
  <c r="R190" i="27"/>
  <c r="T190" i="27" s="1"/>
  <c r="CP189" i="27"/>
  <c r="AZ189" i="27" s="1"/>
  <c r="BT189" i="27" s="1"/>
  <c r="CO189" i="27"/>
  <c r="AY189" i="27" s="1"/>
  <c r="BS189" i="27" s="1"/>
  <c r="CN189" i="27"/>
  <c r="AX189" i="27" s="1"/>
  <c r="BR189" i="27" s="1"/>
  <c r="CM189" i="27"/>
  <c r="AW189" i="27" s="1"/>
  <c r="BQ189" i="27" s="1"/>
  <c r="CL189" i="27"/>
  <c r="AV189" i="27" s="1"/>
  <c r="BP189" i="27" s="1"/>
  <c r="CK189" i="27"/>
  <c r="AU189" i="27" s="1"/>
  <c r="BO189" i="27" s="1"/>
  <c r="CJ189" i="27"/>
  <c r="AT189" i="27" s="1"/>
  <c r="BN189" i="27" s="1"/>
  <c r="CI189" i="27"/>
  <c r="AS189" i="27" s="1"/>
  <c r="BM189" i="27" s="1"/>
  <c r="CH189" i="27"/>
  <c r="AR189" i="27" s="1"/>
  <c r="BL189" i="27" s="1"/>
  <c r="CG189" i="27"/>
  <c r="AQ189" i="27" s="1"/>
  <c r="BK189" i="27" s="1"/>
  <c r="CF189" i="27"/>
  <c r="AP189" i="27" s="1"/>
  <c r="BJ189" i="27" s="1"/>
  <c r="CE189" i="27"/>
  <c r="AO189" i="27" s="1"/>
  <c r="BH189" i="27"/>
  <c r="CB189" i="27" s="1"/>
  <c r="BG189" i="27"/>
  <c r="CA189" i="27" s="1"/>
  <c r="BF189" i="27"/>
  <c r="BZ189" i="27" s="1"/>
  <c r="BE189" i="27"/>
  <c r="BY189" i="27" s="1"/>
  <c r="BD189" i="27"/>
  <c r="BX189" i="27" s="1"/>
  <c r="BC189" i="27"/>
  <c r="BW189" i="27" s="1"/>
  <c r="BB189" i="27"/>
  <c r="BV189" i="27" s="1"/>
  <c r="R189" i="27"/>
  <c r="T189" i="27" s="1"/>
  <c r="CP188" i="27"/>
  <c r="BT188" i="27" s="1"/>
  <c r="CO188" i="27"/>
  <c r="BS188" i="27" s="1"/>
  <c r="CN188" i="27"/>
  <c r="BR188" i="27" s="1"/>
  <c r="CM188" i="27"/>
  <c r="AW188" i="27" s="1"/>
  <c r="BQ188" i="27" s="1"/>
  <c r="CL188" i="27"/>
  <c r="AV188" i="27" s="1"/>
  <c r="BP188" i="27" s="1"/>
  <c r="CK188" i="27"/>
  <c r="AU188" i="27" s="1"/>
  <c r="BO188" i="27" s="1"/>
  <c r="CJ188" i="27"/>
  <c r="AT188" i="27" s="1"/>
  <c r="BN188" i="27" s="1"/>
  <c r="CI188" i="27"/>
  <c r="AS188" i="27" s="1"/>
  <c r="BM188" i="27" s="1"/>
  <c r="CH188" i="27"/>
  <c r="AR188" i="27" s="1"/>
  <c r="BL188" i="27" s="1"/>
  <c r="CG188" i="27"/>
  <c r="AQ188" i="27" s="1"/>
  <c r="BK188" i="27" s="1"/>
  <c r="CF188" i="27"/>
  <c r="AP188" i="27" s="1"/>
  <c r="BJ188" i="27" s="1"/>
  <c r="CE188" i="27"/>
  <c r="AO188" i="27" s="1"/>
  <c r="BH188" i="27"/>
  <c r="CB188" i="27" s="1"/>
  <c r="BG188" i="27"/>
  <c r="CA188" i="27" s="1"/>
  <c r="BF188" i="27"/>
  <c r="BZ188" i="27" s="1"/>
  <c r="BE188" i="27"/>
  <c r="BY188" i="27" s="1"/>
  <c r="BD188" i="27"/>
  <c r="BX188" i="27" s="1"/>
  <c r="BC188" i="27"/>
  <c r="BW188" i="27" s="1"/>
  <c r="BB188" i="27"/>
  <c r="BV188" i="27" s="1"/>
  <c r="R188" i="27"/>
  <c r="T188" i="27" s="1"/>
  <c r="CP187" i="27"/>
  <c r="BT187" i="27" s="1"/>
  <c r="CO187" i="27"/>
  <c r="BS187" i="27" s="1"/>
  <c r="CN187" i="27"/>
  <c r="BR187" i="27" s="1"/>
  <c r="CM187" i="27"/>
  <c r="AW187" i="27" s="1"/>
  <c r="BQ187" i="27" s="1"/>
  <c r="CL187" i="27"/>
  <c r="AV187" i="27" s="1"/>
  <c r="BP187" i="27" s="1"/>
  <c r="CK187" i="27"/>
  <c r="AU187" i="27" s="1"/>
  <c r="BO187" i="27" s="1"/>
  <c r="CJ187" i="27"/>
  <c r="AT187" i="27" s="1"/>
  <c r="BN187" i="27" s="1"/>
  <c r="CI187" i="27"/>
  <c r="AS187" i="27" s="1"/>
  <c r="BM187" i="27" s="1"/>
  <c r="CH187" i="27"/>
  <c r="AR187" i="27" s="1"/>
  <c r="BL187" i="27" s="1"/>
  <c r="CG187" i="27"/>
  <c r="AQ187" i="27" s="1"/>
  <c r="BK187" i="27" s="1"/>
  <c r="CF187" i="27"/>
  <c r="AP187" i="27" s="1"/>
  <c r="BJ187" i="27" s="1"/>
  <c r="CE187" i="27"/>
  <c r="AO187" i="27" s="1"/>
  <c r="BH187" i="27"/>
  <c r="CB187" i="27" s="1"/>
  <c r="BG187" i="27"/>
  <c r="CA187" i="27" s="1"/>
  <c r="BF187" i="27"/>
  <c r="BZ187" i="27" s="1"/>
  <c r="BE187" i="27"/>
  <c r="BY187" i="27" s="1"/>
  <c r="BD187" i="27"/>
  <c r="BX187" i="27" s="1"/>
  <c r="BC187" i="27"/>
  <c r="BW187" i="27" s="1"/>
  <c r="BB187" i="27"/>
  <c r="BV187" i="27" s="1"/>
  <c r="R187" i="27"/>
  <c r="T187" i="27" s="1"/>
  <c r="CP186" i="27"/>
  <c r="BT186" i="27" s="1"/>
  <c r="CO186" i="27"/>
  <c r="BS186" i="27" s="1"/>
  <c r="CN186" i="27"/>
  <c r="BR186" i="27" s="1"/>
  <c r="CM186" i="27"/>
  <c r="AW186" i="27" s="1"/>
  <c r="BQ186" i="27" s="1"/>
  <c r="CL186" i="27"/>
  <c r="AV186" i="27" s="1"/>
  <c r="BP186" i="27" s="1"/>
  <c r="CK186" i="27"/>
  <c r="AU186" i="27" s="1"/>
  <c r="BO186" i="27" s="1"/>
  <c r="CJ186" i="27"/>
  <c r="AT186" i="27" s="1"/>
  <c r="BN186" i="27" s="1"/>
  <c r="CI186" i="27"/>
  <c r="AS186" i="27" s="1"/>
  <c r="BM186" i="27" s="1"/>
  <c r="CH186" i="27"/>
  <c r="AR186" i="27" s="1"/>
  <c r="BL186" i="27" s="1"/>
  <c r="CG186" i="27"/>
  <c r="AQ186" i="27" s="1"/>
  <c r="BK186" i="27" s="1"/>
  <c r="CF186" i="27"/>
  <c r="AP186" i="27" s="1"/>
  <c r="BJ186" i="27" s="1"/>
  <c r="CE186" i="27"/>
  <c r="AO186" i="27" s="1"/>
  <c r="BH186" i="27"/>
  <c r="CB186" i="27" s="1"/>
  <c r="BG186" i="27"/>
  <c r="CA186" i="27" s="1"/>
  <c r="BF186" i="27"/>
  <c r="BZ186" i="27" s="1"/>
  <c r="BE186" i="27"/>
  <c r="BY186" i="27" s="1"/>
  <c r="BD186" i="27"/>
  <c r="BX186" i="27" s="1"/>
  <c r="BC186" i="27"/>
  <c r="BW186" i="27" s="1"/>
  <c r="BB186" i="27"/>
  <c r="BV186" i="27" s="1"/>
  <c r="R186" i="27"/>
  <c r="T186" i="27" s="1"/>
  <c r="CP185" i="27"/>
  <c r="AH30" i="1" s="1"/>
  <c r="AH30" i="3" s="1"/>
  <c r="CO185" i="27"/>
  <c r="CN185" i="27"/>
  <c r="BR185" i="27" s="1"/>
  <c r="CM185" i="27"/>
  <c r="CL185" i="27"/>
  <c r="CK185" i="27"/>
  <c r="CJ185" i="27"/>
  <c r="CI185" i="27"/>
  <c r="BM185" i="27" s="1"/>
  <c r="CH185" i="27"/>
  <c r="BL185" i="27" s="1"/>
  <c r="CG185" i="27"/>
  <c r="BK185" i="27" s="1"/>
  <c r="CF185" i="27"/>
  <c r="BJ185" i="27" s="1"/>
  <c r="CE185" i="27"/>
  <c r="BH185" i="27"/>
  <c r="CB185" i="27" s="1"/>
  <c r="BG185" i="27"/>
  <c r="CA185" i="27" s="1"/>
  <c r="BF185" i="27"/>
  <c r="BZ185" i="27" s="1"/>
  <c r="BE185" i="27"/>
  <c r="BY185" i="27" s="1"/>
  <c r="BD185" i="27"/>
  <c r="BX185" i="27" s="1"/>
  <c r="BC185" i="27"/>
  <c r="BW185" i="27" s="1"/>
  <c r="BB185" i="27"/>
  <c r="BV185" i="27" s="1"/>
  <c r="R185" i="27"/>
  <c r="T185" i="27" s="1"/>
  <c r="CP184" i="27"/>
  <c r="CO184" i="27"/>
  <c r="CN184" i="27"/>
  <c r="BR184" i="27" s="1"/>
  <c r="CM184" i="27"/>
  <c r="BQ184" i="27" s="1"/>
  <c r="CL184" i="27"/>
  <c r="BP184" i="27" s="1"/>
  <c r="CK184" i="27"/>
  <c r="CJ184" i="27"/>
  <c r="CI184" i="27"/>
  <c r="CH184" i="27"/>
  <c r="CG184" i="27"/>
  <c r="CF184" i="27"/>
  <c r="BJ184" i="27" s="1"/>
  <c r="CE184" i="27"/>
  <c r="BI184" i="27" s="1"/>
  <c r="BH184" i="27"/>
  <c r="CB184" i="27" s="1"/>
  <c r="BG184" i="27"/>
  <c r="CA184" i="27" s="1"/>
  <c r="BF184" i="27"/>
  <c r="BZ184" i="27" s="1"/>
  <c r="BE184" i="27"/>
  <c r="BY184" i="27" s="1"/>
  <c r="BD184" i="27"/>
  <c r="BX184" i="27" s="1"/>
  <c r="BC184" i="27"/>
  <c r="BW184" i="27" s="1"/>
  <c r="BB184" i="27"/>
  <c r="BV184" i="27" s="1"/>
  <c r="R184" i="27"/>
  <c r="T184" i="27" s="1"/>
  <c r="CP183" i="27"/>
  <c r="CO183" i="27"/>
  <c r="CN183" i="27"/>
  <c r="CM183" i="27"/>
  <c r="CL183" i="27"/>
  <c r="BP183" i="27" s="1"/>
  <c r="CK183" i="27"/>
  <c r="BO183" i="27" s="1"/>
  <c r="CJ183" i="27"/>
  <c r="CI183" i="27"/>
  <c r="CH183" i="27"/>
  <c r="BL183" i="27" s="1"/>
  <c r="CG183" i="27"/>
  <c r="BK183" i="27" s="1"/>
  <c r="CF183" i="27"/>
  <c r="CE183" i="27"/>
  <c r="BH183" i="27"/>
  <c r="CB183" i="27" s="1"/>
  <c r="BG183" i="27"/>
  <c r="CA183" i="27" s="1"/>
  <c r="BF183" i="27"/>
  <c r="BZ183" i="27" s="1"/>
  <c r="BE183" i="27"/>
  <c r="BY183" i="27" s="1"/>
  <c r="BD183" i="27"/>
  <c r="BX183" i="27" s="1"/>
  <c r="BC183" i="27"/>
  <c r="BW183" i="27" s="1"/>
  <c r="BB183" i="27"/>
  <c r="BV183" i="27" s="1"/>
  <c r="BR183" i="27"/>
  <c r="R183" i="27"/>
  <c r="T183" i="27" s="1"/>
  <c r="CP182" i="27"/>
  <c r="BT182" i="27" s="1"/>
  <c r="CO182" i="27"/>
  <c r="BS182" i="27" s="1"/>
  <c r="CN182" i="27"/>
  <c r="BR182" i="27" s="1"/>
  <c r="CM182" i="27"/>
  <c r="BQ182" i="27" s="1"/>
  <c r="CL182" i="27"/>
  <c r="BP182" i="27" s="1"/>
  <c r="CK182" i="27"/>
  <c r="CJ182" i="27"/>
  <c r="BN182" i="27" s="1"/>
  <c r="CI182" i="27"/>
  <c r="BM182" i="27" s="1"/>
  <c r="CH182" i="27"/>
  <c r="BL182" i="27" s="1"/>
  <c r="CG182" i="27"/>
  <c r="BK182" i="27" s="1"/>
  <c r="CF182" i="27"/>
  <c r="BJ182" i="27" s="1"/>
  <c r="CE182" i="27"/>
  <c r="BI182" i="27" s="1"/>
  <c r="BH182" i="27"/>
  <c r="CB182" i="27" s="1"/>
  <c r="BG182" i="27"/>
  <c r="CA182" i="27" s="1"/>
  <c r="BF182" i="27"/>
  <c r="BZ182" i="27" s="1"/>
  <c r="BE182" i="27"/>
  <c r="BY182" i="27" s="1"/>
  <c r="BD182" i="27"/>
  <c r="BX182" i="27" s="1"/>
  <c r="BC182" i="27"/>
  <c r="BW182" i="27" s="1"/>
  <c r="BB182" i="27"/>
  <c r="BV182" i="27" s="1"/>
  <c r="BO182" i="27"/>
  <c r="R182" i="27"/>
  <c r="T182" i="27" s="1"/>
  <c r="CP181" i="27"/>
  <c r="BT181" i="27" s="1"/>
  <c r="CO181" i="27"/>
  <c r="CN181" i="27"/>
  <c r="BR181" i="27" s="1"/>
  <c r="CM181" i="27"/>
  <c r="BQ181" i="27" s="1"/>
  <c r="CL181" i="27"/>
  <c r="CK181" i="27"/>
  <c r="BO181" i="27" s="1"/>
  <c r="CJ181" i="27"/>
  <c r="BN181" i="27" s="1"/>
  <c r="CI181" i="27"/>
  <c r="BM181" i="27" s="1"/>
  <c r="CH181" i="27"/>
  <c r="BL181" i="27" s="1"/>
  <c r="CG181" i="27"/>
  <c r="BK181" i="27" s="1"/>
  <c r="CF181" i="27"/>
  <c r="BJ181" i="27" s="1"/>
  <c r="CE181" i="27"/>
  <c r="BI181" i="27" s="1"/>
  <c r="BH181" i="27"/>
  <c r="CB181" i="27" s="1"/>
  <c r="BG181" i="27"/>
  <c r="CA181" i="27" s="1"/>
  <c r="BF181" i="27"/>
  <c r="BZ181" i="27" s="1"/>
  <c r="BE181" i="27"/>
  <c r="BY181" i="27" s="1"/>
  <c r="BD181" i="27"/>
  <c r="BX181" i="27" s="1"/>
  <c r="BC181" i="27"/>
  <c r="BW181" i="27" s="1"/>
  <c r="BB181" i="27"/>
  <c r="BV181" i="27" s="1"/>
  <c r="BS181" i="27"/>
  <c r="BP181" i="27"/>
  <c r="R181" i="27"/>
  <c r="T181" i="27" s="1"/>
  <c r="CP180" i="27"/>
  <c r="BT180" i="27" s="1"/>
  <c r="CO180" i="27"/>
  <c r="BS180" i="27" s="1"/>
  <c r="CN180" i="27"/>
  <c r="BR180" i="27" s="1"/>
  <c r="CM180" i="27"/>
  <c r="BQ180" i="27" s="1"/>
  <c r="CL180" i="27"/>
  <c r="BP180" i="27" s="1"/>
  <c r="CK180" i="27"/>
  <c r="BO180" i="27" s="1"/>
  <c r="CJ180" i="27"/>
  <c r="BN180" i="27" s="1"/>
  <c r="CI180" i="27"/>
  <c r="BM180" i="27" s="1"/>
  <c r="CH180" i="27"/>
  <c r="BL180" i="27" s="1"/>
  <c r="CG180" i="27"/>
  <c r="BK180" i="27" s="1"/>
  <c r="CF180" i="27"/>
  <c r="BJ180" i="27" s="1"/>
  <c r="CE180" i="27"/>
  <c r="BI180" i="27" s="1"/>
  <c r="BH180" i="27"/>
  <c r="CB180" i="27" s="1"/>
  <c r="BG180" i="27"/>
  <c r="CA180" i="27" s="1"/>
  <c r="BF180" i="27"/>
  <c r="BZ180" i="27" s="1"/>
  <c r="BE180" i="27"/>
  <c r="BY180" i="27" s="1"/>
  <c r="BD180" i="27"/>
  <c r="BX180" i="27" s="1"/>
  <c r="BC180" i="27"/>
  <c r="BW180" i="27" s="1"/>
  <c r="BB180" i="27"/>
  <c r="BV180" i="27" s="1"/>
  <c r="R180" i="27"/>
  <c r="T180" i="27" s="1"/>
  <c r="BH179" i="27"/>
  <c r="CB179" i="27" s="1"/>
  <c r="BG179" i="27"/>
  <c r="CA179" i="27" s="1"/>
  <c r="BF179" i="27"/>
  <c r="BZ179" i="27" s="1"/>
  <c r="BE179" i="27"/>
  <c r="BY179" i="27" s="1"/>
  <c r="BD179" i="27"/>
  <c r="BX179" i="27" s="1"/>
  <c r="BC179" i="27"/>
  <c r="BW179" i="27" s="1"/>
  <c r="BB179" i="27"/>
  <c r="BV179" i="27" s="1"/>
  <c r="BA179" i="27"/>
  <c r="AZ179" i="27"/>
  <c r="AY179" i="27"/>
  <c r="AX179" i="27"/>
  <c r="AW179" i="27"/>
  <c r="AV179" i="27"/>
  <c r="AU179" i="27"/>
  <c r="AT179" i="27"/>
  <c r="AS179" i="27"/>
  <c r="AR179" i="27"/>
  <c r="AQ179" i="27"/>
  <c r="AP179" i="27"/>
  <c r="AO179" i="27"/>
  <c r="AE179" i="27"/>
  <c r="R179" i="27"/>
  <c r="T179" i="27" s="1"/>
  <c r="BH178" i="27"/>
  <c r="CB178" i="27" s="1"/>
  <c r="BG178" i="27"/>
  <c r="CA178" i="27" s="1"/>
  <c r="BF178" i="27"/>
  <c r="BZ178" i="27" s="1"/>
  <c r="BE178" i="27"/>
  <c r="BY178" i="27" s="1"/>
  <c r="BD178" i="27"/>
  <c r="BX178" i="27" s="1"/>
  <c r="BC178" i="27"/>
  <c r="BW178" i="27" s="1"/>
  <c r="BB178" i="27"/>
  <c r="BV178" i="27" s="1"/>
  <c r="BA178" i="27"/>
  <c r="AZ178" i="27"/>
  <c r="AY178" i="27"/>
  <c r="AX178" i="27"/>
  <c r="AW178" i="27"/>
  <c r="AV178" i="27"/>
  <c r="AU178" i="27"/>
  <c r="AT178" i="27"/>
  <c r="AS178" i="27"/>
  <c r="AR178" i="27"/>
  <c r="AQ178" i="27"/>
  <c r="AP178" i="27"/>
  <c r="AO178" i="27"/>
  <c r="AE178" i="27"/>
  <c r="R178" i="27"/>
  <c r="T178" i="27" s="1"/>
  <c r="BH177" i="27"/>
  <c r="CB177" i="27" s="1"/>
  <c r="BG177" i="27"/>
  <c r="CA177" i="27" s="1"/>
  <c r="BF177" i="27"/>
  <c r="BZ177" i="27" s="1"/>
  <c r="BE177" i="27"/>
  <c r="BY177" i="27" s="1"/>
  <c r="BD177" i="27"/>
  <c r="BX177" i="27" s="1"/>
  <c r="BC177" i="27"/>
  <c r="BW177" i="27" s="1"/>
  <c r="BB177" i="27"/>
  <c r="BV177" i="27" s="1"/>
  <c r="BA177" i="27"/>
  <c r="AZ177" i="27"/>
  <c r="AY177" i="27"/>
  <c r="AX177" i="27"/>
  <c r="AW177" i="27"/>
  <c r="AV177" i="27"/>
  <c r="AU177" i="27"/>
  <c r="AT177" i="27"/>
  <c r="AS177" i="27"/>
  <c r="AR177" i="27"/>
  <c r="AQ177" i="27"/>
  <c r="AP177" i="27"/>
  <c r="AO177" i="27"/>
  <c r="AE177" i="27"/>
  <c r="R177" i="27"/>
  <c r="T177" i="27" s="1"/>
  <c r="BH176" i="27"/>
  <c r="CB176" i="27" s="1"/>
  <c r="BG176" i="27"/>
  <c r="CA176" i="27" s="1"/>
  <c r="BF176" i="27"/>
  <c r="BZ176" i="27" s="1"/>
  <c r="BE176" i="27"/>
  <c r="BY176" i="27" s="1"/>
  <c r="BD176" i="27"/>
  <c r="BX176" i="27" s="1"/>
  <c r="BC176" i="27"/>
  <c r="BW176" i="27" s="1"/>
  <c r="BB176" i="27"/>
  <c r="BV176" i="27" s="1"/>
  <c r="BA176" i="27"/>
  <c r="AZ176" i="27"/>
  <c r="AY176" i="27"/>
  <c r="AX176" i="27"/>
  <c r="AW176" i="27"/>
  <c r="AV176" i="27"/>
  <c r="AU176" i="27"/>
  <c r="AT176" i="27"/>
  <c r="AS176" i="27"/>
  <c r="AR176" i="27"/>
  <c r="AQ176" i="27"/>
  <c r="AP176" i="27"/>
  <c r="AO176" i="27"/>
  <c r="AE176" i="27"/>
  <c r="R176" i="27"/>
  <c r="T176" i="27" s="1"/>
  <c r="BH175" i="27"/>
  <c r="CB175" i="27" s="1"/>
  <c r="BG175" i="27"/>
  <c r="CA175" i="27" s="1"/>
  <c r="BF175" i="27"/>
  <c r="BZ175" i="27" s="1"/>
  <c r="BE175" i="27"/>
  <c r="BY175" i="27" s="1"/>
  <c r="BD175" i="27"/>
  <c r="BX175" i="27" s="1"/>
  <c r="BC175" i="27"/>
  <c r="BW175" i="27" s="1"/>
  <c r="BB175" i="27"/>
  <c r="BV175" i="27" s="1"/>
  <c r="BA175" i="27"/>
  <c r="AZ175" i="27"/>
  <c r="AY175" i="27"/>
  <c r="AX175" i="27"/>
  <c r="AW175" i="27"/>
  <c r="AV175" i="27"/>
  <c r="AU175" i="27"/>
  <c r="AT175" i="27"/>
  <c r="AS175" i="27"/>
  <c r="AR175" i="27"/>
  <c r="AQ175" i="27"/>
  <c r="AP175" i="27"/>
  <c r="AO175" i="27"/>
  <c r="AE175" i="27"/>
  <c r="R175" i="27"/>
  <c r="T175" i="27" s="1"/>
  <c r="BH174" i="27"/>
  <c r="CB174" i="27" s="1"/>
  <c r="BG174" i="27"/>
  <c r="CA174" i="27" s="1"/>
  <c r="BF174" i="27"/>
  <c r="BZ174" i="27" s="1"/>
  <c r="BE174" i="27"/>
  <c r="BY174" i="27" s="1"/>
  <c r="BD174" i="27"/>
  <c r="BX174" i="27" s="1"/>
  <c r="BC174" i="27"/>
  <c r="BW174" i="27" s="1"/>
  <c r="BB174" i="27"/>
  <c r="BV174" i="27" s="1"/>
  <c r="BA174" i="27"/>
  <c r="AZ174" i="27"/>
  <c r="AY174" i="27"/>
  <c r="AX174" i="27"/>
  <c r="AW174" i="27"/>
  <c r="AV174" i="27"/>
  <c r="AU174" i="27"/>
  <c r="AT174" i="27"/>
  <c r="AS174" i="27"/>
  <c r="AR174" i="27"/>
  <c r="AQ174" i="27"/>
  <c r="AP174" i="27"/>
  <c r="AO174" i="27"/>
  <c r="AE174" i="27"/>
  <c r="R174" i="27"/>
  <c r="T174" i="27" s="1"/>
  <c r="BH173" i="27"/>
  <c r="CB173" i="27" s="1"/>
  <c r="BG173" i="27"/>
  <c r="CA173" i="27" s="1"/>
  <c r="BF173" i="27"/>
  <c r="BZ173" i="27" s="1"/>
  <c r="BE173" i="27"/>
  <c r="BY173" i="27" s="1"/>
  <c r="BD173" i="27"/>
  <c r="BX173" i="27" s="1"/>
  <c r="BC173" i="27"/>
  <c r="BW173" i="27" s="1"/>
  <c r="BB173" i="27"/>
  <c r="BV173" i="27" s="1"/>
  <c r="BA173" i="27"/>
  <c r="AZ173" i="27"/>
  <c r="AY173" i="27"/>
  <c r="AX173" i="27"/>
  <c r="AW173" i="27"/>
  <c r="AV173" i="27"/>
  <c r="AU173" i="27"/>
  <c r="AT173" i="27"/>
  <c r="AS173" i="27"/>
  <c r="AR173" i="27"/>
  <c r="AQ173" i="27"/>
  <c r="AP173" i="27"/>
  <c r="AO173" i="27"/>
  <c r="AE173" i="27"/>
  <c r="R173" i="27"/>
  <c r="T173" i="27" s="1"/>
  <c r="BH172" i="27"/>
  <c r="CB172" i="27" s="1"/>
  <c r="BG172" i="27"/>
  <c r="CA172" i="27" s="1"/>
  <c r="BF172" i="27"/>
  <c r="BZ172" i="27" s="1"/>
  <c r="BE172" i="27"/>
  <c r="BY172" i="27" s="1"/>
  <c r="BD172" i="27"/>
  <c r="BX172" i="27" s="1"/>
  <c r="BC172" i="27"/>
  <c r="BW172" i="27" s="1"/>
  <c r="BB172" i="27"/>
  <c r="BV172" i="27" s="1"/>
  <c r="BA172" i="27"/>
  <c r="AZ172" i="27"/>
  <c r="AY172" i="27"/>
  <c r="AX172" i="27"/>
  <c r="AW172" i="27"/>
  <c r="AV172" i="27"/>
  <c r="AU172" i="27"/>
  <c r="AT172" i="27"/>
  <c r="AS172" i="27"/>
  <c r="AR172" i="27"/>
  <c r="AQ172" i="27"/>
  <c r="AP172" i="27"/>
  <c r="AO172" i="27"/>
  <c r="AE172" i="27"/>
  <c r="R172" i="27"/>
  <c r="T172" i="27" s="1"/>
  <c r="BH171" i="27"/>
  <c r="CB171" i="27" s="1"/>
  <c r="BG171" i="27"/>
  <c r="CA171" i="27" s="1"/>
  <c r="BF171" i="27"/>
  <c r="BZ171" i="27" s="1"/>
  <c r="BE171" i="27"/>
  <c r="BY171" i="27" s="1"/>
  <c r="BD171" i="27"/>
  <c r="BX171" i="27" s="1"/>
  <c r="BC171" i="27"/>
  <c r="BW171" i="27" s="1"/>
  <c r="BB171" i="27"/>
  <c r="BV171" i="27" s="1"/>
  <c r="BA171" i="27"/>
  <c r="AZ171" i="27"/>
  <c r="AY171" i="27"/>
  <c r="AX171" i="27"/>
  <c r="AW171" i="27"/>
  <c r="AV171" i="27"/>
  <c r="AU171" i="27"/>
  <c r="AT171" i="27"/>
  <c r="AS171" i="27"/>
  <c r="AR171" i="27"/>
  <c r="AQ171" i="27"/>
  <c r="AP171" i="27"/>
  <c r="AO171" i="27"/>
  <c r="AE171" i="27"/>
  <c r="R171" i="27"/>
  <c r="T171" i="27" s="1"/>
  <c r="BH170" i="27"/>
  <c r="CB170" i="27" s="1"/>
  <c r="BG170" i="27"/>
  <c r="CA170" i="27" s="1"/>
  <c r="BF170" i="27"/>
  <c r="BZ170" i="27" s="1"/>
  <c r="BE170" i="27"/>
  <c r="BY170" i="27" s="1"/>
  <c r="BD170" i="27"/>
  <c r="BX170" i="27" s="1"/>
  <c r="BC170" i="27"/>
  <c r="BW170" i="27" s="1"/>
  <c r="BB170" i="27"/>
  <c r="BV170" i="27" s="1"/>
  <c r="BA170" i="27"/>
  <c r="AZ170" i="27"/>
  <c r="AY170" i="27"/>
  <c r="AX170" i="27"/>
  <c r="AW170" i="27"/>
  <c r="AV170" i="27"/>
  <c r="AU170" i="27"/>
  <c r="AT170" i="27"/>
  <c r="AS170" i="27"/>
  <c r="AR170" i="27"/>
  <c r="AQ170" i="27"/>
  <c r="AP170" i="27"/>
  <c r="AO170" i="27"/>
  <c r="AE170" i="27"/>
  <c r="R170" i="27"/>
  <c r="T170" i="27" s="1"/>
  <c r="BH169" i="27"/>
  <c r="CB169" i="27" s="1"/>
  <c r="BG169" i="27"/>
  <c r="CA169" i="27" s="1"/>
  <c r="BF169" i="27"/>
  <c r="BZ169" i="27" s="1"/>
  <c r="BE169" i="27"/>
  <c r="BY169" i="27" s="1"/>
  <c r="BD169" i="27"/>
  <c r="BX169" i="27" s="1"/>
  <c r="BC169" i="27"/>
  <c r="BW169" i="27" s="1"/>
  <c r="BB169" i="27"/>
  <c r="BV169" i="27" s="1"/>
  <c r="BA169" i="27"/>
  <c r="AZ169" i="27"/>
  <c r="AY169" i="27"/>
  <c r="AX169" i="27"/>
  <c r="AW169" i="27"/>
  <c r="AV169" i="27"/>
  <c r="AU169" i="27"/>
  <c r="AT169" i="27"/>
  <c r="AS169" i="27"/>
  <c r="AR169" i="27"/>
  <c r="AQ169" i="27"/>
  <c r="AP169" i="27"/>
  <c r="AO169" i="27"/>
  <c r="AE169" i="27"/>
  <c r="R169" i="27"/>
  <c r="T169" i="27" s="1"/>
  <c r="BH168" i="27"/>
  <c r="CB168" i="27" s="1"/>
  <c r="BG168" i="27"/>
  <c r="CA168" i="27" s="1"/>
  <c r="BF168" i="27"/>
  <c r="BZ168" i="27" s="1"/>
  <c r="BE168" i="27"/>
  <c r="BY168" i="27" s="1"/>
  <c r="BD168" i="27"/>
  <c r="BX168" i="27" s="1"/>
  <c r="BC168" i="27"/>
  <c r="BW168" i="27" s="1"/>
  <c r="BB168" i="27"/>
  <c r="BV168" i="27" s="1"/>
  <c r="BA168" i="27"/>
  <c r="AZ168" i="27"/>
  <c r="AY168" i="27"/>
  <c r="AX168" i="27"/>
  <c r="AW168" i="27"/>
  <c r="AV168" i="27"/>
  <c r="AU168" i="27"/>
  <c r="AT168" i="27"/>
  <c r="AS168" i="27"/>
  <c r="AR168" i="27"/>
  <c r="AQ168" i="27"/>
  <c r="AP168" i="27"/>
  <c r="AO168" i="27"/>
  <c r="AE168" i="27"/>
  <c r="R168" i="27"/>
  <c r="T168" i="27" s="1"/>
  <c r="BH167" i="27"/>
  <c r="CB167" i="27" s="1"/>
  <c r="BG167" i="27"/>
  <c r="CA167" i="27" s="1"/>
  <c r="BF167" i="27"/>
  <c r="BZ167" i="27" s="1"/>
  <c r="BE167" i="27"/>
  <c r="BY167" i="27" s="1"/>
  <c r="BD167" i="27"/>
  <c r="BX167" i="27" s="1"/>
  <c r="BC167" i="27"/>
  <c r="BW167" i="27" s="1"/>
  <c r="BB167" i="27"/>
  <c r="BV167" i="27" s="1"/>
  <c r="BA167" i="27"/>
  <c r="AZ167" i="27"/>
  <c r="AY167" i="27"/>
  <c r="AX167" i="27"/>
  <c r="AW167" i="27"/>
  <c r="AV167" i="27"/>
  <c r="AU167" i="27"/>
  <c r="AT167" i="27"/>
  <c r="AS167" i="27"/>
  <c r="AR167" i="27"/>
  <c r="AQ167" i="27"/>
  <c r="AP167" i="27"/>
  <c r="AO167" i="27"/>
  <c r="AE167" i="27"/>
  <c r="R167" i="27"/>
  <c r="T167" i="27" s="1"/>
  <c r="CQ166" i="27"/>
  <c r="BH166" i="27"/>
  <c r="BG166" i="27"/>
  <c r="BF166" i="27"/>
  <c r="BE166" i="27"/>
  <c r="BD166" i="27"/>
  <c r="BC166" i="27"/>
  <c r="BB166" i="27"/>
  <c r="AE166" i="27"/>
  <c r="BN166" i="27" s="1"/>
  <c r="R166" i="27"/>
  <c r="T166" i="27" s="1"/>
  <c r="I166" i="27"/>
  <c r="CP165" i="27"/>
  <c r="AZ165" i="27" s="1"/>
  <c r="CO165" i="27"/>
  <c r="AY165" i="27" s="1"/>
  <c r="CN165" i="27"/>
  <c r="AX165" i="27" s="1"/>
  <c r="CM165" i="27"/>
  <c r="AW165" i="27" s="1"/>
  <c r="CL165" i="27"/>
  <c r="AV165" i="27" s="1"/>
  <c r="CK165" i="27"/>
  <c r="AU165" i="27" s="1"/>
  <c r="CJ165" i="27"/>
  <c r="AT165" i="27" s="1"/>
  <c r="CI165" i="27"/>
  <c r="AS165" i="27" s="1"/>
  <c r="CH165" i="27"/>
  <c r="AR165" i="27" s="1"/>
  <c r="CG165" i="27"/>
  <c r="AQ165" i="27" s="1"/>
  <c r="CF165" i="27"/>
  <c r="AP165" i="27" s="1"/>
  <c r="CE165" i="27"/>
  <c r="AO165" i="27" s="1"/>
  <c r="BH165" i="27"/>
  <c r="BG165" i="27"/>
  <c r="BF165" i="27"/>
  <c r="BE165" i="27"/>
  <c r="BD165" i="27"/>
  <c r="BC165" i="27"/>
  <c r="BB165" i="27"/>
  <c r="BA165" i="27"/>
  <c r="AE165" i="27"/>
  <c r="R165" i="27"/>
  <c r="T165" i="27" s="1"/>
  <c r="CP164" i="27"/>
  <c r="AZ164" i="27" s="1"/>
  <c r="CO164" i="27"/>
  <c r="AY164" i="27" s="1"/>
  <c r="CN164" i="27"/>
  <c r="AX164" i="27" s="1"/>
  <c r="CM164" i="27"/>
  <c r="AW164" i="27" s="1"/>
  <c r="CL164" i="27"/>
  <c r="AV164" i="27" s="1"/>
  <c r="CK164" i="27"/>
  <c r="AU164" i="27" s="1"/>
  <c r="CJ164" i="27"/>
  <c r="AT164" i="27" s="1"/>
  <c r="CI164" i="27"/>
  <c r="AS164" i="27" s="1"/>
  <c r="CH164" i="27"/>
  <c r="CG164" i="27"/>
  <c r="AQ164" i="27" s="1"/>
  <c r="CF164" i="27"/>
  <c r="AP164" i="27" s="1"/>
  <c r="CE164" i="27"/>
  <c r="AO164" i="27" s="1"/>
  <c r="BH164" i="27"/>
  <c r="BG164" i="27"/>
  <c r="BF164" i="27"/>
  <c r="BE164" i="27"/>
  <c r="BD164" i="27"/>
  <c r="BC164" i="27"/>
  <c r="BB164" i="27"/>
  <c r="BA164" i="27"/>
  <c r="AR164" i="27"/>
  <c r="AE164" i="27"/>
  <c r="AF164" i="27" s="1"/>
  <c r="AG164" i="27" s="1"/>
  <c r="R164" i="27"/>
  <c r="T164" i="27" s="1"/>
  <c r="CP163" i="27"/>
  <c r="AZ163" i="27" s="1"/>
  <c r="CO163" i="27"/>
  <c r="AY163" i="27" s="1"/>
  <c r="CN163" i="27"/>
  <c r="AX163" i="27" s="1"/>
  <c r="CM163" i="27"/>
  <c r="AW163" i="27" s="1"/>
  <c r="CL163" i="27"/>
  <c r="AV163" i="27" s="1"/>
  <c r="CK163" i="27"/>
  <c r="AU163" i="27" s="1"/>
  <c r="CJ163" i="27"/>
  <c r="AT163" i="27" s="1"/>
  <c r="CI163" i="27"/>
  <c r="AS163" i="27" s="1"/>
  <c r="CH163" i="27"/>
  <c r="AR163" i="27" s="1"/>
  <c r="CG163" i="27"/>
  <c r="AQ163" i="27" s="1"/>
  <c r="CF163" i="27"/>
  <c r="AP163" i="27" s="1"/>
  <c r="CE163" i="27"/>
  <c r="AO163" i="27" s="1"/>
  <c r="BH163" i="27"/>
  <c r="BG163" i="27"/>
  <c r="BF163" i="27"/>
  <c r="BE163" i="27"/>
  <c r="BD163" i="27"/>
  <c r="BC163" i="27"/>
  <c r="BB163" i="27"/>
  <c r="BA163" i="27"/>
  <c r="AE163" i="27"/>
  <c r="AF163" i="27" s="1"/>
  <c r="AG163" i="27" s="1"/>
  <c r="R163" i="27"/>
  <c r="T163" i="27" s="1"/>
  <c r="CV162" i="27"/>
  <c r="BF162" i="27" s="1"/>
  <c r="CU162" i="27"/>
  <c r="BE162" i="27" s="1"/>
  <c r="CT162" i="27"/>
  <c r="BD162" i="27" s="1"/>
  <c r="CS162" i="27"/>
  <c r="BC162" i="27" s="1"/>
  <c r="CR162" i="27"/>
  <c r="BB162" i="27" s="1"/>
  <c r="CP162" i="27"/>
  <c r="CO162" i="27"/>
  <c r="CN162" i="27"/>
  <c r="CM162" i="27"/>
  <c r="CL162" i="27"/>
  <c r="CK162" i="27"/>
  <c r="CJ162" i="27"/>
  <c r="CI162" i="27"/>
  <c r="CH162" i="27"/>
  <c r="CG162" i="27"/>
  <c r="CF162" i="27"/>
  <c r="CE162" i="27"/>
  <c r="BH162" i="27"/>
  <c r="BG162" i="27"/>
  <c r="AF162" i="27"/>
  <c r="AG162" i="27" s="1"/>
  <c r="AH162" i="27" s="1"/>
  <c r="AI162" i="27" s="1"/>
  <c r="AJ162" i="27" s="1"/>
  <c r="R162" i="27"/>
  <c r="T162" i="27" s="1"/>
  <c r="CP161" i="27"/>
  <c r="CO161" i="27"/>
  <c r="CN161" i="27"/>
  <c r="CM161" i="27"/>
  <c r="CL161" i="27"/>
  <c r="CK161" i="27"/>
  <c r="CJ161" i="27"/>
  <c r="CI161" i="27"/>
  <c r="CH161" i="27"/>
  <c r="CG161" i="27"/>
  <c r="CF161" i="27"/>
  <c r="CE161" i="27"/>
  <c r="BH161" i="27"/>
  <c r="BG161" i="27"/>
  <c r="BF161" i="27"/>
  <c r="BE161" i="27"/>
  <c r="BD161" i="27"/>
  <c r="BC161" i="27"/>
  <c r="BB161" i="27"/>
  <c r="BM161" i="27"/>
  <c r="R161" i="27"/>
  <c r="T161" i="27" s="1"/>
  <c r="CQ160" i="27"/>
  <c r="BA160" i="27" s="1"/>
  <c r="BH160" i="27"/>
  <c r="BG160" i="27"/>
  <c r="BF160" i="27"/>
  <c r="BE160" i="27"/>
  <c r="BD160" i="27"/>
  <c r="BC160" i="27"/>
  <c r="BB160" i="27"/>
  <c r="AZ160" i="27"/>
  <c r="AY160" i="27"/>
  <c r="AX160" i="27"/>
  <c r="AW160" i="27"/>
  <c r="AV160" i="27"/>
  <c r="AU160" i="27"/>
  <c r="AT160" i="27"/>
  <c r="AS160" i="27"/>
  <c r="AR160" i="27"/>
  <c r="AQ160" i="27"/>
  <c r="AP160" i="27"/>
  <c r="AO160" i="27"/>
  <c r="AE160" i="27"/>
  <c r="R160" i="27"/>
  <c r="T160" i="27" s="1"/>
  <c r="I160" i="27"/>
  <c r="CQ159" i="27"/>
  <c r="BA159" i="27" s="1"/>
  <c r="BH159" i="27"/>
  <c r="BG159" i="27"/>
  <c r="BF159" i="27"/>
  <c r="BE159" i="27"/>
  <c r="BD159" i="27"/>
  <c r="BC159" i="27"/>
  <c r="BB159" i="27"/>
  <c r="AZ159" i="27"/>
  <c r="AY159" i="27"/>
  <c r="AX159" i="27"/>
  <c r="AW159" i="27"/>
  <c r="AV159" i="27"/>
  <c r="AU159" i="27"/>
  <c r="AT159" i="27"/>
  <c r="AS159" i="27"/>
  <c r="AR159" i="27"/>
  <c r="AQ159" i="27"/>
  <c r="AP159" i="27"/>
  <c r="AO159" i="27"/>
  <c r="AE159" i="27"/>
  <c r="R159" i="27"/>
  <c r="T159" i="27" s="1"/>
  <c r="I159" i="27"/>
  <c r="CQ158" i="27"/>
  <c r="BA158" i="27" s="1"/>
  <c r="BH158" i="27"/>
  <c r="BG158" i="27"/>
  <c r="BF158" i="27"/>
  <c r="BE158" i="27"/>
  <c r="BD158" i="27"/>
  <c r="BC158" i="27"/>
  <c r="BB158" i="27"/>
  <c r="AZ158" i="27"/>
  <c r="AY158" i="27"/>
  <c r="AX158" i="27"/>
  <c r="AW158" i="27"/>
  <c r="AV158" i="27"/>
  <c r="AU158" i="27"/>
  <c r="AT158" i="27"/>
  <c r="AS158" i="27"/>
  <c r="AR158" i="27"/>
  <c r="AQ158" i="27"/>
  <c r="AP158" i="27"/>
  <c r="AO158" i="27"/>
  <c r="AE158" i="27"/>
  <c r="R158" i="27"/>
  <c r="T158" i="27" s="1"/>
  <c r="I158" i="27"/>
  <c r="CQ157" i="27"/>
  <c r="BA157" i="27" s="1"/>
  <c r="BH157" i="27"/>
  <c r="BG157" i="27"/>
  <c r="BF157" i="27"/>
  <c r="BE157" i="27"/>
  <c r="BD157" i="27"/>
  <c r="BC157" i="27"/>
  <c r="BB157" i="27"/>
  <c r="AZ157" i="27"/>
  <c r="AY157" i="27"/>
  <c r="AX157" i="27"/>
  <c r="AW157" i="27"/>
  <c r="AV157" i="27"/>
  <c r="AU157" i="27"/>
  <c r="AT157" i="27"/>
  <c r="AS157" i="27"/>
  <c r="AR157" i="27"/>
  <c r="AQ157" i="27"/>
  <c r="AP157" i="27"/>
  <c r="AO157" i="27"/>
  <c r="AE157" i="27"/>
  <c r="R157" i="27"/>
  <c r="T157" i="27" s="1"/>
  <c r="I157" i="27"/>
  <c r="CQ156" i="27"/>
  <c r="BA156" i="27" s="1"/>
  <c r="BH156" i="27"/>
  <c r="BG156" i="27"/>
  <c r="BF156" i="27"/>
  <c r="BE156" i="27"/>
  <c r="BD156" i="27"/>
  <c r="BC156" i="27"/>
  <c r="BB156" i="27"/>
  <c r="AZ156" i="27"/>
  <c r="AY156" i="27"/>
  <c r="AX156" i="27"/>
  <c r="AW156" i="27"/>
  <c r="AV156" i="27"/>
  <c r="AU156" i="27"/>
  <c r="AT156" i="27"/>
  <c r="AS156" i="27"/>
  <c r="AR156" i="27"/>
  <c r="AQ156" i="27"/>
  <c r="AP156" i="27"/>
  <c r="AO156" i="27"/>
  <c r="AE156" i="27"/>
  <c r="R156" i="27"/>
  <c r="T156" i="27" s="1"/>
  <c r="I156" i="27"/>
  <c r="BH155" i="27"/>
  <c r="BG155" i="27"/>
  <c r="BF155" i="27"/>
  <c r="BE155" i="27"/>
  <c r="BD155" i="27"/>
  <c r="BC155" i="27"/>
  <c r="BB155" i="27"/>
  <c r="BA155" i="27"/>
  <c r="AZ155" i="27"/>
  <c r="AY155" i="27"/>
  <c r="AX155" i="27"/>
  <c r="AW155" i="27"/>
  <c r="AV155" i="27"/>
  <c r="AU155" i="27"/>
  <c r="AT155" i="27"/>
  <c r="AS155" i="27"/>
  <c r="AR155" i="27"/>
  <c r="AQ155" i="27"/>
  <c r="AP155" i="27"/>
  <c r="AO155" i="27"/>
  <c r="AE155" i="27"/>
  <c r="R155" i="27"/>
  <c r="T155" i="27" s="1"/>
  <c r="I155" i="27"/>
  <c r="CR154" i="27"/>
  <c r="BH154" i="27"/>
  <c r="BG154" i="27"/>
  <c r="P154" i="27"/>
  <c r="I154" i="27"/>
  <c r="CR153" i="27"/>
  <c r="BB153" i="27" s="1"/>
  <c r="BH153" i="27"/>
  <c r="BG153" i="27"/>
  <c r="I153" i="27"/>
  <c r="CR152" i="27"/>
  <c r="BH152" i="27"/>
  <c r="BG152" i="27"/>
  <c r="P152" i="27"/>
  <c r="I152" i="27"/>
  <c r="CR151" i="27"/>
  <c r="BB151" i="27" s="1"/>
  <c r="BH151" i="27"/>
  <c r="BG151" i="27"/>
  <c r="P151" i="27"/>
  <c r="R151" i="27" s="1"/>
  <c r="T151" i="27" s="1"/>
  <c r="I151" i="27"/>
  <c r="CR150" i="27"/>
  <c r="BB150" i="27" s="1"/>
  <c r="BH150" i="27"/>
  <c r="BG150" i="27"/>
  <c r="P150" i="27"/>
  <c r="I150" i="27"/>
  <c r="CV149" i="27"/>
  <c r="BF149" i="27" s="1"/>
  <c r="CU149" i="27"/>
  <c r="BE149" i="27" s="1"/>
  <c r="CT149" i="27"/>
  <c r="BD149" i="27" s="1"/>
  <c r="CS149" i="27"/>
  <c r="BC149" i="27" s="1"/>
  <c r="CR149" i="27"/>
  <c r="BH149" i="27"/>
  <c r="BG149" i="27"/>
  <c r="P149" i="27"/>
  <c r="I149" i="27"/>
  <c r="CR148" i="27"/>
  <c r="CQ148" i="27" s="1"/>
  <c r="CN148" i="27" s="1"/>
  <c r="BH148" i="27"/>
  <c r="BG148" i="27"/>
  <c r="BF148" i="27"/>
  <c r="BE148" i="27"/>
  <c r="BD148" i="27"/>
  <c r="BC148" i="27"/>
  <c r="P148" i="27"/>
  <c r="I148" i="27"/>
  <c r="CR147" i="27"/>
  <c r="BB147" i="27" s="1"/>
  <c r="BH147" i="27"/>
  <c r="BG147" i="27"/>
  <c r="AE147" i="27"/>
  <c r="AF147" i="27" s="1"/>
  <c r="AG147" i="27" s="1"/>
  <c r="AH147" i="27" s="1"/>
  <c r="AI147" i="27" s="1"/>
  <c r="AJ147" i="27" s="1"/>
  <c r="AK147" i="27" s="1"/>
  <c r="AL147" i="27" s="1"/>
  <c r="R147" i="27"/>
  <c r="T147" i="27" s="1"/>
  <c r="CR146" i="27"/>
  <c r="BH146" i="27"/>
  <c r="BG146" i="27"/>
  <c r="AE146" i="27"/>
  <c r="AF146" i="27" s="1"/>
  <c r="AG146" i="27" s="1"/>
  <c r="AH146" i="27" s="1"/>
  <c r="AI146" i="27" s="1"/>
  <c r="AJ146" i="27" s="1"/>
  <c r="AK146" i="27" s="1"/>
  <c r="AL146" i="27" s="1"/>
  <c r="R146" i="27"/>
  <c r="T146" i="27" s="1"/>
  <c r="CR145" i="27"/>
  <c r="BB145" i="27" s="1"/>
  <c r="BH145" i="27"/>
  <c r="BG145" i="27"/>
  <c r="AE145" i="27"/>
  <c r="AF145" i="27" s="1"/>
  <c r="AG145" i="27" s="1"/>
  <c r="AH145" i="27" s="1"/>
  <c r="AI145" i="27" s="1"/>
  <c r="AJ145" i="27" s="1"/>
  <c r="AK145" i="27" s="1"/>
  <c r="R145" i="27"/>
  <c r="T145" i="27" s="1"/>
  <c r="CR144" i="27"/>
  <c r="CQ144" i="27" s="1"/>
  <c r="BH144" i="27"/>
  <c r="BG144" i="27"/>
  <c r="AE144" i="27"/>
  <c r="AF144" i="27" s="1"/>
  <c r="AG144" i="27" s="1"/>
  <c r="AH144" i="27" s="1"/>
  <c r="AI144" i="27" s="1"/>
  <c r="AJ144" i="27" s="1"/>
  <c r="AK144" i="27" s="1"/>
  <c r="R144" i="27"/>
  <c r="T144" i="27" s="1"/>
  <c r="BH143" i="27"/>
  <c r="BG143" i="27"/>
  <c r="CV142" i="27"/>
  <c r="CV143" i="27" s="1"/>
  <c r="CV144" i="27" s="1"/>
  <c r="CU142" i="27"/>
  <c r="CU143" i="27" s="1"/>
  <c r="CU144" i="27" s="1"/>
  <c r="CU145" i="27" s="1"/>
  <c r="BE145" i="27" s="1"/>
  <c r="CT142" i="27"/>
  <c r="CS142" i="27"/>
  <c r="CR142" i="27"/>
  <c r="CQ142" i="27" s="1"/>
  <c r="CP142" i="27" s="1"/>
  <c r="AZ142" i="27" s="1"/>
  <c r="BH142" i="27"/>
  <c r="BG142" i="27"/>
  <c r="AE142" i="27"/>
  <c r="AF142" i="27" s="1"/>
  <c r="AG142" i="27" s="1"/>
  <c r="AH142" i="27" s="1"/>
  <c r="AI142" i="27" s="1"/>
  <c r="AJ142" i="27" s="1"/>
  <c r="AK142" i="27" s="1"/>
  <c r="AL142" i="27" s="1"/>
  <c r="R142" i="27"/>
  <c r="T142" i="27" s="1"/>
  <c r="CR141" i="27"/>
  <c r="BB141" i="27" s="1"/>
  <c r="BH141" i="27"/>
  <c r="BG141" i="27"/>
  <c r="BF141" i="27"/>
  <c r="BE141" i="27"/>
  <c r="BD141" i="27"/>
  <c r="BC141" i="27"/>
  <c r="AE141" i="27"/>
  <c r="AF141" i="27" s="1"/>
  <c r="AG141" i="27" s="1"/>
  <c r="R141" i="27"/>
  <c r="T141" i="27" s="1"/>
  <c r="CR140" i="27"/>
  <c r="CQ140" i="27" s="1"/>
  <c r="CN140" i="27" s="1"/>
  <c r="AX140" i="27" s="1"/>
  <c r="BH140" i="27"/>
  <c r="BG140" i="27"/>
  <c r="CR139" i="27"/>
  <c r="BH139" i="27"/>
  <c r="BG139" i="27"/>
  <c r="CR138" i="27"/>
  <c r="CQ138" i="27" s="1"/>
  <c r="CJ138" i="27" s="1"/>
  <c r="BH138" i="27"/>
  <c r="BG138" i="27"/>
  <c r="BH137" i="27"/>
  <c r="BG137" i="27"/>
  <c r="CV136" i="27"/>
  <c r="CU136" i="27"/>
  <c r="CT136" i="27"/>
  <c r="CS136" i="27"/>
  <c r="CS137" i="27" s="1"/>
  <c r="CR136" i="27"/>
  <c r="BH136" i="27"/>
  <c r="BG136" i="27"/>
  <c r="P136" i="27"/>
  <c r="AE136" i="27" s="1"/>
  <c r="AF136" i="27" s="1"/>
  <c r="AG136" i="27" s="1"/>
  <c r="AH136" i="27" s="1"/>
  <c r="AI136" i="27" s="1"/>
  <c r="AJ136" i="27" s="1"/>
  <c r="AK136" i="27" s="1"/>
  <c r="AL136" i="27" s="1"/>
  <c r="CR135" i="27"/>
  <c r="CQ135" i="27" s="1"/>
  <c r="BA135" i="27" s="1"/>
  <c r="BH135" i="27"/>
  <c r="BG135" i="27"/>
  <c r="BF135" i="27"/>
  <c r="BE135" i="27"/>
  <c r="BD135" i="27"/>
  <c r="BC135" i="27"/>
  <c r="P135" i="27"/>
  <c r="AE135" i="27" s="1"/>
  <c r="AF135" i="27" s="1"/>
  <c r="AG135" i="27" s="1"/>
  <c r="AH135" i="27" s="1"/>
  <c r="AI135" i="27" s="1"/>
  <c r="CP134" i="27"/>
  <c r="AZ134" i="27" s="1"/>
  <c r="CO134" i="27"/>
  <c r="AY134" i="27" s="1"/>
  <c r="CN134" i="27"/>
  <c r="AX134" i="27" s="1"/>
  <c r="CM134" i="27"/>
  <c r="AW134" i="27" s="1"/>
  <c r="CL134" i="27"/>
  <c r="AV134" i="27" s="1"/>
  <c r="CK134" i="27"/>
  <c r="AU134" i="27" s="1"/>
  <c r="CJ134" i="27"/>
  <c r="AT134" i="27" s="1"/>
  <c r="CI134" i="27"/>
  <c r="AS134" i="27" s="1"/>
  <c r="CH134" i="27"/>
  <c r="AR134" i="27" s="1"/>
  <c r="CG134" i="27"/>
  <c r="AQ134" i="27" s="1"/>
  <c r="CF134" i="27"/>
  <c r="AP134" i="27" s="1"/>
  <c r="CE134" i="27"/>
  <c r="AO134" i="27" s="1"/>
  <c r="BH134" i="27"/>
  <c r="BG134" i="27"/>
  <c r="BF134" i="27"/>
  <c r="BE134" i="27"/>
  <c r="BD134" i="27"/>
  <c r="BC134" i="27"/>
  <c r="BB134" i="27"/>
  <c r="BA134" i="27"/>
  <c r="AE134" i="27"/>
  <c r="R134" i="27"/>
  <c r="T134" i="27" s="1"/>
  <c r="CP133" i="27"/>
  <c r="AZ133" i="27" s="1"/>
  <c r="CO133" i="27"/>
  <c r="AY133" i="27" s="1"/>
  <c r="CN133" i="27"/>
  <c r="AX133" i="27" s="1"/>
  <c r="CM133" i="27"/>
  <c r="AW133" i="27" s="1"/>
  <c r="CL133" i="27"/>
  <c r="AV133" i="27" s="1"/>
  <c r="CK133" i="27"/>
  <c r="AU133" i="27" s="1"/>
  <c r="CJ133" i="27"/>
  <c r="AT133" i="27" s="1"/>
  <c r="CI133" i="27"/>
  <c r="AS133" i="27" s="1"/>
  <c r="CH133" i="27"/>
  <c r="AR133" i="27" s="1"/>
  <c r="CG133" i="27"/>
  <c r="AQ133" i="27" s="1"/>
  <c r="CF133" i="27"/>
  <c r="AP133" i="27" s="1"/>
  <c r="CE133" i="27"/>
  <c r="AO133" i="27" s="1"/>
  <c r="BH133" i="27"/>
  <c r="BG133" i="27"/>
  <c r="BF133" i="27"/>
  <c r="BE133" i="27"/>
  <c r="BD133" i="27"/>
  <c r="BC133" i="27"/>
  <c r="BB133" i="27"/>
  <c r="BA133" i="27"/>
  <c r="AE133" i="27"/>
  <c r="R133" i="27"/>
  <c r="T133" i="27" s="1"/>
  <c r="CP132" i="27"/>
  <c r="AZ132" i="27" s="1"/>
  <c r="CO132" i="27"/>
  <c r="AY132" i="27" s="1"/>
  <c r="CN132" i="27"/>
  <c r="AX132" i="27" s="1"/>
  <c r="CM132" i="27"/>
  <c r="AW132" i="27" s="1"/>
  <c r="CL132" i="27"/>
  <c r="AV132" i="27" s="1"/>
  <c r="CK132" i="27"/>
  <c r="AU132" i="27" s="1"/>
  <c r="CJ132" i="27"/>
  <c r="AT132" i="27" s="1"/>
  <c r="CI132" i="27"/>
  <c r="AS132" i="27" s="1"/>
  <c r="CH132" i="27"/>
  <c r="AR132" i="27" s="1"/>
  <c r="CG132" i="27"/>
  <c r="AQ132" i="27" s="1"/>
  <c r="CF132" i="27"/>
  <c r="AP132" i="27" s="1"/>
  <c r="CE132" i="27"/>
  <c r="AO132" i="27" s="1"/>
  <c r="BH132" i="27"/>
  <c r="BG132" i="27"/>
  <c r="BF132" i="27"/>
  <c r="BE132" i="27"/>
  <c r="BD132" i="27"/>
  <c r="BC132" i="27"/>
  <c r="BB132" i="27"/>
  <c r="BA132" i="27"/>
  <c r="AE132" i="27"/>
  <c r="AF132" i="27" s="1"/>
  <c r="AG132" i="27" s="1"/>
  <c r="R132" i="27"/>
  <c r="T132" i="27" s="1"/>
  <c r="CP131" i="27"/>
  <c r="AZ131" i="27" s="1"/>
  <c r="CO131" i="27"/>
  <c r="AY131" i="27" s="1"/>
  <c r="CN131" i="27"/>
  <c r="AX131" i="27" s="1"/>
  <c r="CM131" i="27"/>
  <c r="AW131" i="27" s="1"/>
  <c r="CL131" i="27"/>
  <c r="AV131" i="27" s="1"/>
  <c r="CK131" i="27"/>
  <c r="AU131" i="27" s="1"/>
  <c r="CJ131" i="27"/>
  <c r="AT131" i="27" s="1"/>
  <c r="CI131" i="27"/>
  <c r="AS131" i="27" s="1"/>
  <c r="CH131" i="27"/>
  <c r="AR131" i="27" s="1"/>
  <c r="CG131" i="27"/>
  <c r="AQ131" i="27" s="1"/>
  <c r="CF131" i="27"/>
  <c r="AP131" i="27" s="1"/>
  <c r="CE131" i="27"/>
  <c r="AO131" i="27" s="1"/>
  <c r="BH131" i="27"/>
  <c r="BG131" i="27"/>
  <c r="BF131" i="27"/>
  <c r="BE131" i="27"/>
  <c r="BD131" i="27"/>
  <c r="BC131" i="27"/>
  <c r="BB131" i="27"/>
  <c r="BA131" i="27"/>
  <c r="AE131" i="27"/>
  <c r="R131" i="27"/>
  <c r="T131" i="27" s="1"/>
  <c r="CP130" i="27"/>
  <c r="AZ130" i="27" s="1"/>
  <c r="CO130" i="27"/>
  <c r="AY130" i="27" s="1"/>
  <c r="CN130" i="27"/>
  <c r="AX130" i="27" s="1"/>
  <c r="CM130" i="27"/>
  <c r="AW130" i="27" s="1"/>
  <c r="CL130" i="27"/>
  <c r="AV130" i="27" s="1"/>
  <c r="CK130" i="27"/>
  <c r="AU130" i="27" s="1"/>
  <c r="CJ130" i="27"/>
  <c r="AT130" i="27" s="1"/>
  <c r="CI130" i="27"/>
  <c r="AS130" i="27" s="1"/>
  <c r="CH130" i="27"/>
  <c r="AR130" i="27" s="1"/>
  <c r="CG130" i="27"/>
  <c r="AQ130" i="27" s="1"/>
  <c r="CF130" i="27"/>
  <c r="AP130" i="27" s="1"/>
  <c r="CE130" i="27"/>
  <c r="AO130" i="27" s="1"/>
  <c r="BH130" i="27"/>
  <c r="BG130" i="27"/>
  <c r="BF130" i="27"/>
  <c r="BE130" i="27"/>
  <c r="BD130" i="27"/>
  <c r="BC130" i="27"/>
  <c r="BB130" i="27"/>
  <c r="BA130" i="27"/>
  <c r="AE130" i="27"/>
  <c r="AF130" i="27" s="1"/>
  <c r="AG130" i="27" s="1"/>
  <c r="AH130" i="27" s="1"/>
  <c r="AI130" i="27" s="1"/>
  <c r="AJ130" i="27" s="1"/>
  <c r="R130" i="27"/>
  <c r="T130" i="27" s="1"/>
  <c r="CP129" i="27"/>
  <c r="AZ129" i="27" s="1"/>
  <c r="CO129" i="27"/>
  <c r="AY129" i="27" s="1"/>
  <c r="CN129" i="27"/>
  <c r="AX129" i="27" s="1"/>
  <c r="CM129" i="27"/>
  <c r="AW129" i="27" s="1"/>
  <c r="CL129" i="27"/>
  <c r="AV129" i="27" s="1"/>
  <c r="CK129" i="27"/>
  <c r="AU129" i="27" s="1"/>
  <c r="CJ129" i="27"/>
  <c r="AT129" i="27" s="1"/>
  <c r="CI129" i="27"/>
  <c r="AS129" i="27" s="1"/>
  <c r="CH129" i="27"/>
  <c r="AR129" i="27" s="1"/>
  <c r="CG129" i="27"/>
  <c r="AQ129" i="27" s="1"/>
  <c r="CF129" i="27"/>
  <c r="AP129" i="27" s="1"/>
  <c r="CE129" i="27"/>
  <c r="AO129" i="27" s="1"/>
  <c r="BH129" i="27"/>
  <c r="BG129" i="27"/>
  <c r="BF129" i="27"/>
  <c r="BE129" i="27"/>
  <c r="BD129" i="27"/>
  <c r="BC129" i="27"/>
  <c r="BB129" i="27"/>
  <c r="BA129" i="27"/>
  <c r="AE129" i="27"/>
  <c r="R129" i="27"/>
  <c r="T129" i="27" s="1"/>
  <c r="CP128" i="27"/>
  <c r="AZ128" i="27" s="1"/>
  <c r="CO128" i="27"/>
  <c r="AY128" i="27" s="1"/>
  <c r="CN128" i="27"/>
  <c r="AX128" i="27" s="1"/>
  <c r="CM128" i="27"/>
  <c r="AW128" i="27" s="1"/>
  <c r="CL128" i="27"/>
  <c r="AV128" i="27" s="1"/>
  <c r="CK128" i="27"/>
  <c r="AU128" i="27" s="1"/>
  <c r="CJ128" i="27"/>
  <c r="AT128" i="27" s="1"/>
  <c r="CI128" i="27"/>
  <c r="AS128" i="27" s="1"/>
  <c r="CH128" i="27"/>
  <c r="AR128" i="27" s="1"/>
  <c r="CG128" i="27"/>
  <c r="AQ128" i="27" s="1"/>
  <c r="CF128" i="27"/>
  <c r="AP128" i="27" s="1"/>
  <c r="CE128" i="27"/>
  <c r="AO128" i="27" s="1"/>
  <c r="BH128" i="27"/>
  <c r="BG128" i="27"/>
  <c r="BF128" i="27"/>
  <c r="BE128" i="27"/>
  <c r="BD128" i="27"/>
  <c r="BC128" i="27"/>
  <c r="BB128" i="27"/>
  <c r="BA128" i="27"/>
  <c r="AE128" i="27"/>
  <c r="R128" i="27"/>
  <c r="T128" i="27" s="1"/>
  <c r="CP127" i="27"/>
  <c r="AZ127" i="27" s="1"/>
  <c r="CO127" i="27"/>
  <c r="AY127" i="27" s="1"/>
  <c r="CN127" i="27"/>
  <c r="AX127" i="27" s="1"/>
  <c r="CM127" i="27"/>
  <c r="AW127" i="27" s="1"/>
  <c r="CL127" i="27"/>
  <c r="AV127" i="27" s="1"/>
  <c r="CK127" i="27"/>
  <c r="AU127" i="27" s="1"/>
  <c r="CJ127" i="27"/>
  <c r="AT127" i="27" s="1"/>
  <c r="CI127" i="27"/>
  <c r="AS127" i="27" s="1"/>
  <c r="CH127" i="27"/>
  <c r="AR127" i="27" s="1"/>
  <c r="CG127" i="27"/>
  <c r="AQ127" i="27" s="1"/>
  <c r="CF127" i="27"/>
  <c r="AP127" i="27" s="1"/>
  <c r="CE127" i="27"/>
  <c r="AO127" i="27" s="1"/>
  <c r="BH127" i="27"/>
  <c r="BG127" i="27"/>
  <c r="BF127" i="27"/>
  <c r="BE127" i="27"/>
  <c r="BD127" i="27"/>
  <c r="BC127" i="27"/>
  <c r="BB127" i="27"/>
  <c r="BA127" i="27"/>
  <c r="AE127" i="27"/>
  <c r="AF127" i="27" s="1"/>
  <c r="AG127" i="27" s="1"/>
  <c r="R127" i="27"/>
  <c r="T127" i="27" s="1"/>
  <c r="CP126" i="27"/>
  <c r="AZ126" i="27" s="1"/>
  <c r="CO126" i="27"/>
  <c r="AY126" i="27" s="1"/>
  <c r="CN126" i="27"/>
  <c r="AX126" i="27" s="1"/>
  <c r="CM126" i="27"/>
  <c r="AW126" i="27" s="1"/>
  <c r="CL126" i="27"/>
  <c r="AV126" i="27" s="1"/>
  <c r="CK126" i="27"/>
  <c r="AU126" i="27" s="1"/>
  <c r="CJ126" i="27"/>
  <c r="AT126" i="27" s="1"/>
  <c r="CI126" i="27"/>
  <c r="AS126" i="27" s="1"/>
  <c r="CH126" i="27"/>
  <c r="AR126" i="27" s="1"/>
  <c r="CG126" i="27"/>
  <c r="AQ126" i="27" s="1"/>
  <c r="CF126" i="27"/>
  <c r="AP126" i="27" s="1"/>
  <c r="CE126" i="27"/>
  <c r="AO126" i="27" s="1"/>
  <c r="BH126" i="27"/>
  <c r="BG126" i="27"/>
  <c r="BF126" i="27"/>
  <c r="BE126" i="27"/>
  <c r="BD126" i="27"/>
  <c r="BC126" i="27"/>
  <c r="BB126" i="27"/>
  <c r="BA126" i="27"/>
  <c r="AE126" i="27"/>
  <c r="AF126" i="27" s="1"/>
  <c r="AG126" i="27" s="1"/>
  <c r="AH126" i="27" s="1"/>
  <c r="AI126" i="27" s="1"/>
  <c r="AJ126" i="27" s="1"/>
  <c r="R126" i="27"/>
  <c r="T126" i="27" s="1"/>
  <c r="CP125" i="27"/>
  <c r="AZ125" i="27" s="1"/>
  <c r="CO125" i="27"/>
  <c r="AY125" i="27" s="1"/>
  <c r="CN125" i="27"/>
  <c r="AX125" i="27" s="1"/>
  <c r="CM125" i="27"/>
  <c r="AW125" i="27" s="1"/>
  <c r="CL125" i="27"/>
  <c r="AV125" i="27" s="1"/>
  <c r="CK125" i="27"/>
  <c r="AU125" i="27" s="1"/>
  <c r="CJ125" i="27"/>
  <c r="AT125" i="27" s="1"/>
  <c r="CI125" i="27"/>
  <c r="AS125" i="27" s="1"/>
  <c r="CH125" i="27"/>
  <c r="AR125" i="27" s="1"/>
  <c r="CG125" i="27"/>
  <c r="AQ125" i="27" s="1"/>
  <c r="CF125" i="27"/>
  <c r="AP125" i="27" s="1"/>
  <c r="CE125" i="27"/>
  <c r="AO125" i="27" s="1"/>
  <c r="BH125" i="27"/>
  <c r="BG125" i="27"/>
  <c r="BF125" i="27"/>
  <c r="BE125" i="27"/>
  <c r="BD125" i="27"/>
  <c r="BC125" i="27"/>
  <c r="BB125" i="27"/>
  <c r="BA125" i="27"/>
  <c r="AE125" i="27"/>
  <c r="R125" i="27"/>
  <c r="T125" i="27" s="1"/>
  <c r="CP124" i="27"/>
  <c r="AZ124" i="27" s="1"/>
  <c r="CO124" i="27"/>
  <c r="AY124" i="27" s="1"/>
  <c r="CN124" i="27"/>
  <c r="AX124" i="27" s="1"/>
  <c r="CM124" i="27"/>
  <c r="AW124" i="27" s="1"/>
  <c r="CL124" i="27"/>
  <c r="AV124" i="27" s="1"/>
  <c r="CK124" i="27"/>
  <c r="AU124" i="27" s="1"/>
  <c r="CJ124" i="27"/>
  <c r="AT124" i="27" s="1"/>
  <c r="CI124" i="27"/>
  <c r="AS124" i="27" s="1"/>
  <c r="CH124" i="27"/>
  <c r="AR124" i="27" s="1"/>
  <c r="CG124" i="27"/>
  <c r="AQ124" i="27" s="1"/>
  <c r="CF124" i="27"/>
  <c r="AP124" i="27" s="1"/>
  <c r="CE124" i="27"/>
  <c r="AO124" i="27" s="1"/>
  <c r="BH124" i="27"/>
  <c r="BG124" i="27"/>
  <c r="BF124" i="27"/>
  <c r="BE124" i="27"/>
  <c r="BD124" i="27"/>
  <c r="BC124" i="27"/>
  <c r="BB124" i="27"/>
  <c r="BA124" i="27"/>
  <c r="AE124" i="27"/>
  <c r="AF124" i="27" s="1"/>
  <c r="AG124" i="27" s="1"/>
  <c r="AH124" i="27" s="1"/>
  <c r="R124" i="27"/>
  <c r="T124" i="27" s="1"/>
  <c r="CP123" i="27"/>
  <c r="AZ123" i="27" s="1"/>
  <c r="CO123" i="27"/>
  <c r="AY123" i="27" s="1"/>
  <c r="CN123" i="27"/>
  <c r="AX123" i="27" s="1"/>
  <c r="CM123" i="27"/>
  <c r="AW123" i="27" s="1"/>
  <c r="CL123" i="27"/>
  <c r="AV123" i="27" s="1"/>
  <c r="CK123" i="27"/>
  <c r="AU123" i="27" s="1"/>
  <c r="CJ123" i="27"/>
  <c r="AT123" i="27" s="1"/>
  <c r="CI123" i="27"/>
  <c r="AS123" i="27" s="1"/>
  <c r="CH123" i="27"/>
  <c r="AR123" i="27" s="1"/>
  <c r="CG123" i="27"/>
  <c r="AQ123" i="27" s="1"/>
  <c r="CF123" i="27"/>
  <c r="AP123" i="27" s="1"/>
  <c r="CE123" i="27"/>
  <c r="AO123" i="27" s="1"/>
  <c r="BH123" i="27"/>
  <c r="BG123" i="27"/>
  <c r="BF123" i="27"/>
  <c r="BE123" i="27"/>
  <c r="BD123" i="27"/>
  <c r="BC123" i="27"/>
  <c r="BB123" i="27"/>
  <c r="BA123" i="27"/>
  <c r="AE123" i="27"/>
  <c r="AF123" i="27" s="1"/>
  <c r="AG123" i="27" s="1"/>
  <c r="R123" i="27"/>
  <c r="T123" i="27" s="1"/>
  <c r="CP122" i="27"/>
  <c r="AZ122" i="27" s="1"/>
  <c r="CO122" i="27"/>
  <c r="AY122" i="27" s="1"/>
  <c r="CN122" i="27"/>
  <c r="AX122" i="27" s="1"/>
  <c r="CM122" i="27"/>
  <c r="AW122" i="27" s="1"/>
  <c r="CL122" i="27"/>
  <c r="AV122" i="27" s="1"/>
  <c r="CK122" i="27"/>
  <c r="AU122" i="27" s="1"/>
  <c r="CJ122" i="27"/>
  <c r="AT122" i="27" s="1"/>
  <c r="CI122" i="27"/>
  <c r="AS122" i="27" s="1"/>
  <c r="CH122" i="27"/>
  <c r="AR122" i="27" s="1"/>
  <c r="CG122" i="27"/>
  <c r="AQ122" i="27" s="1"/>
  <c r="CF122" i="27"/>
  <c r="AP122" i="27" s="1"/>
  <c r="CE122" i="27"/>
  <c r="AO122" i="27" s="1"/>
  <c r="BH122" i="27"/>
  <c r="BG122" i="27"/>
  <c r="BF122" i="27"/>
  <c r="BE122" i="27"/>
  <c r="BD122" i="27"/>
  <c r="BC122" i="27"/>
  <c r="BB122" i="27"/>
  <c r="BA122" i="27"/>
  <c r="AE122" i="27"/>
  <c r="R122" i="27"/>
  <c r="T122" i="27" s="1"/>
  <c r="CP121" i="27"/>
  <c r="AZ121" i="27" s="1"/>
  <c r="CO121" i="27"/>
  <c r="AY121" i="27" s="1"/>
  <c r="CN121" i="27"/>
  <c r="AX121" i="27" s="1"/>
  <c r="CM121" i="27"/>
  <c r="AW121" i="27" s="1"/>
  <c r="CL121" i="27"/>
  <c r="AV121" i="27" s="1"/>
  <c r="CK121" i="27"/>
  <c r="AU121" i="27" s="1"/>
  <c r="CJ121" i="27"/>
  <c r="AT121" i="27" s="1"/>
  <c r="CI121" i="27"/>
  <c r="AS121" i="27" s="1"/>
  <c r="CH121" i="27"/>
  <c r="AR121" i="27" s="1"/>
  <c r="CG121" i="27"/>
  <c r="AQ121" i="27" s="1"/>
  <c r="CF121" i="27"/>
  <c r="AP121" i="27" s="1"/>
  <c r="CE121" i="27"/>
  <c r="AO121" i="27" s="1"/>
  <c r="BH121" i="27"/>
  <c r="BG121" i="27"/>
  <c r="BF121" i="27"/>
  <c r="BE121" i="27"/>
  <c r="BD121" i="27"/>
  <c r="BC121" i="27"/>
  <c r="BB121" i="27"/>
  <c r="BA121" i="27"/>
  <c r="AE121" i="27"/>
  <c r="AF121" i="27" s="1"/>
  <c r="AG121" i="27" s="1"/>
  <c r="AH121" i="27" s="1"/>
  <c r="AI121" i="27" s="1"/>
  <c r="AJ121" i="27" s="1"/>
  <c r="R121" i="27"/>
  <c r="T121" i="27" s="1"/>
  <c r="CP120" i="27"/>
  <c r="AZ120" i="27" s="1"/>
  <c r="CO120" i="27"/>
  <c r="AY120" i="27" s="1"/>
  <c r="CN120" i="27"/>
  <c r="AX120" i="27" s="1"/>
  <c r="CM120" i="27"/>
  <c r="AW120" i="27" s="1"/>
  <c r="CL120" i="27"/>
  <c r="AV120" i="27" s="1"/>
  <c r="CK120" i="27"/>
  <c r="AU120" i="27" s="1"/>
  <c r="CJ120" i="27"/>
  <c r="AT120" i="27" s="1"/>
  <c r="CI120" i="27"/>
  <c r="AS120" i="27" s="1"/>
  <c r="CH120" i="27"/>
  <c r="AR120" i="27" s="1"/>
  <c r="CG120" i="27"/>
  <c r="AQ120" i="27" s="1"/>
  <c r="CF120" i="27"/>
  <c r="AP120" i="27" s="1"/>
  <c r="CE120" i="27"/>
  <c r="AO120" i="27" s="1"/>
  <c r="BH120" i="27"/>
  <c r="BG120" i="27"/>
  <c r="BF120" i="27"/>
  <c r="BE120" i="27"/>
  <c r="BD120" i="27"/>
  <c r="BC120" i="27"/>
  <c r="BB120" i="27"/>
  <c r="BA120" i="27"/>
  <c r="AE120" i="27"/>
  <c r="R120" i="27"/>
  <c r="T120" i="27" s="1"/>
  <c r="CP119" i="27"/>
  <c r="AZ119" i="27" s="1"/>
  <c r="CO119" i="27"/>
  <c r="AY119" i="27" s="1"/>
  <c r="CN119" i="27"/>
  <c r="AX119" i="27" s="1"/>
  <c r="CM119" i="27"/>
  <c r="AW119" i="27" s="1"/>
  <c r="CL119" i="27"/>
  <c r="AV119" i="27" s="1"/>
  <c r="CK119" i="27"/>
  <c r="AU119" i="27" s="1"/>
  <c r="CJ119" i="27"/>
  <c r="AT119" i="27" s="1"/>
  <c r="CI119" i="27"/>
  <c r="AS119" i="27" s="1"/>
  <c r="CH119" i="27"/>
  <c r="AR119" i="27" s="1"/>
  <c r="CG119" i="27"/>
  <c r="AQ119" i="27" s="1"/>
  <c r="CF119" i="27"/>
  <c r="AP119" i="27" s="1"/>
  <c r="CE119" i="27"/>
  <c r="AO119" i="27" s="1"/>
  <c r="BH119" i="27"/>
  <c r="BG119" i="27"/>
  <c r="BF119" i="27"/>
  <c r="BE119" i="27"/>
  <c r="BD119" i="27"/>
  <c r="BC119" i="27"/>
  <c r="BB119" i="27"/>
  <c r="BA119" i="27"/>
  <c r="AE119" i="27"/>
  <c r="R119" i="27"/>
  <c r="T119" i="27" s="1"/>
  <c r="CP118" i="27"/>
  <c r="AZ118" i="27" s="1"/>
  <c r="CO118" i="27"/>
  <c r="AY118" i="27" s="1"/>
  <c r="CN118" i="27"/>
  <c r="AX118" i="27" s="1"/>
  <c r="CM118" i="27"/>
  <c r="AW118" i="27" s="1"/>
  <c r="CL118" i="27"/>
  <c r="AV118" i="27" s="1"/>
  <c r="CK118" i="27"/>
  <c r="AU118" i="27" s="1"/>
  <c r="CJ118" i="27"/>
  <c r="AT118" i="27" s="1"/>
  <c r="CI118" i="27"/>
  <c r="AS118" i="27" s="1"/>
  <c r="CH118" i="27"/>
  <c r="AR118" i="27" s="1"/>
  <c r="CG118" i="27"/>
  <c r="AQ118" i="27" s="1"/>
  <c r="CF118" i="27"/>
  <c r="AP118" i="27" s="1"/>
  <c r="CE118" i="27"/>
  <c r="AO118" i="27" s="1"/>
  <c r="BH118" i="27"/>
  <c r="BG118" i="27"/>
  <c r="BF118" i="27"/>
  <c r="BE118" i="27"/>
  <c r="BD118" i="27"/>
  <c r="BC118" i="27"/>
  <c r="BB118" i="27"/>
  <c r="BA118" i="27"/>
  <c r="AE118" i="27"/>
  <c r="R118" i="27"/>
  <c r="T118" i="27" s="1"/>
  <c r="CP117" i="27"/>
  <c r="AZ117" i="27" s="1"/>
  <c r="CO117" i="27"/>
  <c r="AY117" i="27" s="1"/>
  <c r="CN117" i="27"/>
  <c r="AX117" i="27" s="1"/>
  <c r="CM117" i="27"/>
  <c r="AW117" i="27" s="1"/>
  <c r="CL117" i="27"/>
  <c r="AV117" i="27" s="1"/>
  <c r="CK117" i="27"/>
  <c r="AU117" i="27" s="1"/>
  <c r="CJ117" i="27"/>
  <c r="AT117" i="27" s="1"/>
  <c r="CI117" i="27"/>
  <c r="AS117" i="27" s="1"/>
  <c r="CH117" i="27"/>
  <c r="AR117" i="27" s="1"/>
  <c r="CG117" i="27"/>
  <c r="AQ117" i="27" s="1"/>
  <c r="CF117" i="27"/>
  <c r="AP117" i="27" s="1"/>
  <c r="CE117" i="27"/>
  <c r="AO117" i="27" s="1"/>
  <c r="BH117" i="27"/>
  <c r="BG117" i="27"/>
  <c r="BF117" i="27"/>
  <c r="BE117" i="27"/>
  <c r="BD117" i="27"/>
  <c r="BC117" i="27"/>
  <c r="BB117" i="27"/>
  <c r="BA117" i="27"/>
  <c r="AE117" i="27"/>
  <c r="AF117" i="27" s="1"/>
  <c r="AG117" i="27" s="1"/>
  <c r="R117" i="27"/>
  <c r="T117" i="27" s="1"/>
  <c r="CP116" i="27"/>
  <c r="AZ116" i="27" s="1"/>
  <c r="CO116" i="27"/>
  <c r="AY116" i="27" s="1"/>
  <c r="CN116" i="27"/>
  <c r="AX116" i="27" s="1"/>
  <c r="CM116" i="27"/>
  <c r="AW116" i="27" s="1"/>
  <c r="CL116" i="27"/>
  <c r="AV116" i="27" s="1"/>
  <c r="CK116" i="27"/>
  <c r="AU116" i="27" s="1"/>
  <c r="CJ116" i="27"/>
  <c r="AT116" i="27" s="1"/>
  <c r="CI116" i="27"/>
  <c r="AS116" i="27" s="1"/>
  <c r="CH116" i="27"/>
  <c r="AR116" i="27" s="1"/>
  <c r="CG116" i="27"/>
  <c r="AQ116" i="27" s="1"/>
  <c r="CF116" i="27"/>
  <c r="AP116" i="27" s="1"/>
  <c r="CE116" i="27"/>
  <c r="AO116" i="27" s="1"/>
  <c r="BH116" i="27"/>
  <c r="BG116" i="27"/>
  <c r="BF116" i="27"/>
  <c r="BE116" i="27"/>
  <c r="BD116" i="27"/>
  <c r="BC116" i="27"/>
  <c r="BB116" i="27"/>
  <c r="BA116" i="27"/>
  <c r="AE116" i="27"/>
  <c r="AF116" i="27" s="1"/>
  <c r="R116" i="27"/>
  <c r="T116" i="27" s="1"/>
  <c r="CP115" i="27"/>
  <c r="AZ115" i="27" s="1"/>
  <c r="CO115" i="27"/>
  <c r="AY115" i="27" s="1"/>
  <c r="CN115" i="27"/>
  <c r="AX115" i="27" s="1"/>
  <c r="CM115" i="27"/>
  <c r="AW115" i="27" s="1"/>
  <c r="CL115" i="27"/>
  <c r="AV115" i="27" s="1"/>
  <c r="CK115" i="27"/>
  <c r="AU115" i="27" s="1"/>
  <c r="CJ115" i="27"/>
  <c r="AT115" i="27" s="1"/>
  <c r="CI115" i="27"/>
  <c r="AS115" i="27" s="1"/>
  <c r="CH115" i="27"/>
  <c r="AR115" i="27" s="1"/>
  <c r="CG115" i="27"/>
  <c r="AQ115" i="27" s="1"/>
  <c r="CF115" i="27"/>
  <c r="AP115" i="27" s="1"/>
  <c r="CE115" i="27"/>
  <c r="AO115" i="27" s="1"/>
  <c r="BH115" i="27"/>
  <c r="BG115" i="27"/>
  <c r="BF115" i="27"/>
  <c r="BE115" i="27"/>
  <c r="BD115" i="27"/>
  <c r="BC115" i="27"/>
  <c r="BB115" i="27"/>
  <c r="BA115" i="27"/>
  <c r="AE115" i="27"/>
  <c r="AF115" i="27" s="1"/>
  <c r="R115" i="27"/>
  <c r="T115" i="27" s="1"/>
  <c r="CP114" i="27"/>
  <c r="AZ114" i="27" s="1"/>
  <c r="CO114" i="27"/>
  <c r="AY114" i="27" s="1"/>
  <c r="CN114" i="27"/>
  <c r="AX114" i="27" s="1"/>
  <c r="CM114" i="27"/>
  <c r="AW114" i="27" s="1"/>
  <c r="CL114" i="27"/>
  <c r="AV114" i="27" s="1"/>
  <c r="CK114" i="27"/>
  <c r="AU114" i="27" s="1"/>
  <c r="CJ114" i="27"/>
  <c r="AT114" i="27" s="1"/>
  <c r="CI114" i="27"/>
  <c r="AS114" i="27" s="1"/>
  <c r="CH114" i="27"/>
  <c r="AR114" i="27" s="1"/>
  <c r="CG114" i="27"/>
  <c r="AQ114" i="27" s="1"/>
  <c r="CF114" i="27"/>
  <c r="AP114" i="27" s="1"/>
  <c r="CE114" i="27"/>
  <c r="AO114" i="27" s="1"/>
  <c r="BH114" i="27"/>
  <c r="BG114" i="27"/>
  <c r="BF114" i="27"/>
  <c r="BE114" i="27"/>
  <c r="BD114" i="27"/>
  <c r="BC114" i="27"/>
  <c r="BB114" i="27"/>
  <c r="BA114" i="27"/>
  <c r="AE114" i="27"/>
  <c r="AF114" i="27" s="1"/>
  <c r="AG114" i="27" s="1"/>
  <c r="AH114" i="27" s="1"/>
  <c r="R114" i="27"/>
  <c r="T114" i="27" s="1"/>
  <c r="CP113" i="27"/>
  <c r="AZ113" i="27" s="1"/>
  <c r="CO113" i="27"/>
  <c r="AY113" i="27" s="1"/>
  <c r="CN113" i="27"/>
  <c r="AX113" i="27" s="1"/>
  <c r="CM113" i="27"/>
  <c r="AW113" i="27" s="1"/>
  <c r="CL113" i="27"/>
  <c r="AV113" i="27" s="1"/>
  <c r="CK113" i="27"/>
  <c r="AU113" i="27" s="1"/>
  <c r="CJ113" i="27"/>
  <c r="AT113" i="27" s="1"/>
  <c r="CI113" i="27"/>
  <c r="AS113" i="27" s="1"/>
  <c r="CH113" i="27"/>
  <c r="AR113" i="27" s="1"/>
  <c r="CG113" i="27"/>
  <c r="AQ113" i="27" s="1"/>
  <c r="CF113" i="27"/>
  <c r="AP113" i="27" s="1"/>
  <c r="CE113" i="27"/>
  <c r="AO113" i="27" s="1"/>
  <c r="BH113" i="27"/>
  <c r="BG113" i="27"/>
  <c r="BF113" i="27"/>
  <c r="BE113" i="27"/>
  <c r="BD113" i="27"/>
  <c r="BC113" i="27"/>
  <c r="BB113" i="27"/>
  <c r="BA113" i="27"/>
  <c r="AE113" i="27"/>
  <c r="AF113" i="27" s="1"/>
  <c r="R113" i="27"/>
  <c r="T113" i="27" s="1"/>
  <c r="CP112" i="27"/>
  <c r="AZ112" i="27" s="1"/>
  <c r="CO112" i="27"/>
  <c r="AY112" i="27" s="1"/>
  <c r="CN112" i="27"/>
  <c r="AX112" i="27" s="1"/>
  <c r="CM112" i="27"/>
  <c r="AW112" i="27" s="1"/>
  <c r="CL112" i="27"/>
  <c r="AV112" i="27" s="1"/>
  <c r="CK112" i="27"/>
  <c r="AU112" i="27" s="1"/>
  <c r="CJ112" i="27"/>
  <c r="AT112" i="27" s="1"/>
  <c r="CI112" i="27"/>
  <c r="AS112" i="27" s="1"/>
  <c r="CH112" i="27"/>
  <c r="AR112" i="27" s="1"/>
  <c r="CG112" i="27"/>
  <c r="AQ112" i="27" s="1"/>
  <c r="CF112" i="27"/>
  <c r="AP112" i="27" s="1"/>
  <c r="CE112" i="27"/>
  <c r="AO112" i="27" s="1"/>
  <c r="BH112" i="27"/>
  <c r="BG112" i="27"/>
  <c r="BF112" i="27"/>
  <c r="BE112" i="27"/>
  <c r="BD112" i="27"/>
  <c r="BC112" i="27"/>
  <c r="BB112" i="27"/>
  <c r="BA112" i="27"/>
  <c r="AE112" i="27"/>
  <c r="AF112" i="27" s="1"/>
  <c r="R112" i="27"/>
  <c r="T112" i="27" s="1"/>
  <c r="CP111" i="27"/>
  <c r="AZ111" i="27" s="1"/>
  <c r="CO111" i="27"/>
  <c r="AY111" i="27" s="1"/>
  <c r="CN111" i="27"/>
  <c r="AX111" i="27" s="1"/>
  <c r="CM111" i="27"/>
  <c r="AW111" i="27" s="1"/>
  <c r="CL111" i="27"/>
  <c r="AV111" i="27" s="1"/>
  <c r="CK111" i="27"/>
  <c r="AU111" i="27" s="1"/>
  <c r="CJ111" i="27"/>
  <c r="AT111" i="27" s="1"/>
  <c r="CI111" i="27"/>
  <c r="AS111" i="27" s="1"/>
  <c r="CH111" i="27"/>
  <c r="AR111" i="27" s="1"/>
  <c r="CG111" i="27"/>
  <c r="AQ111" i="27" s="1"/>
  <c r="CF111" i="27"/>
  <c r="AP111" i="27" s="1"/>
  <c r="CE111" i="27"/>
  <c r="AO111" i="27" s="1"/>
  <c r="BH111" i="27"/>
  <c r="BG111" i="27"/>
  <c r="BF111" i="27"/>
  <c r="BE111" i="27"/>
  <c r="BD111" i="27"/>
  <c r="BC111" i="27"/>
  <c r="BB111" i="27"/>
  <c r="BA111" i="27"/>
  <c r="AE111" i="27"/>
  <c r="R111" i="27"/>
  <c r="T111" i="27" s="1"/>
  <c r="CP110" i="27"/>
  <c r="AZ110" i="27" s="1"/>
  <c r="CO110" i="27"/>
  <c r="AY110" i="27" s="1"/>
  <c r="CN110" i="27"/>
  <c r="AX110" i="27" s="1"/>
  <c r="CM110" i="27"/>
  <c r="AW110" i="27" s="1"/>
  <c r="CL110" i="27"/>
  <c r="AV110" i="27" s="1"/>
  <c r="CK110" i="27"/>
  <c r="AU110" i="27" s="1"/>
  <c r="CJ110" i="27"/>
  <c r="AT110" i="27" s="1"/>
  <c r="CI110" i="27"/>
  <c r="AS110" i="27" s="1"/>
  <c r="CH110" i="27"/>
  <c r="AR110" i="27" s="1"/>
  <c r="CG110" i="27"/>
  <c r="AQ110" i="27" s="1"/>
  <c r="CF110" i="27"/>
  <c r="AP110" i="27" s="1"/>
  <c r="CE110" i="27"/>
  <c r="AO110" i="27" s="1"/>
  <c r="BH110" i="27"/>
  <c r="BG110" i="27"/>
  <c r="BF110" i="27"/>
  <c r="BE110" i="27"/>
  <c r="BD110" i="27"/>
  <c r="BC110" i="27"/>
  <c r="BB110" i="27"/>
  <c r="BA110" i="27"/>
  <c r="AE110" i="27"/>
  <c r="R110" i="27"/>
  <c r="T110" i="27" s="1"/>
  <c r="CP109" i="27"/>
  <c r="AZ109" i="27" s="1"/>
  <c r="CO109" i="27"/>
  <c r="AY109" i="27" s="1"/>
  <c r="CN109" i="27"/>
  <c r="AX109" i="27" s="1"/>
  <c r="CM109" i="27"/>
  <c r="AW109" i="27" s="1"/>
  <c r="CL109" i="27"/>
  <c r="AV109" i="27" s="1"/>
  <c r="CK109" i="27"/>
  <c r="AU109" i="27" s="1"/>
  <c r="CJ109" i="27"/>
  <c r="AT109" i="27" s="1"/>
  <c r="CI109" i="27"/>
  <c r="AS109" i="27" s="1"/>
  <c r="CH109" i="27"/>
  <c r="AR109" i="27" s="1"/>
  <c r="CG109" i="27"/>
  <c r="AQ109" i="27" s="1"/>
  <c r="CF109" i="27"/>
  <c r="AP109" i="27" s="1"/>
  <c r="CE109" i="27"/>
  <c r="AO109" i="27" s="1"/>
  <c r="BH109" i="27"/>
  <c r="BG109" i="27"/>
  <c r="BF109" i="27"/>
  <c r="BE109" i="27"/>
  <c r="BD109" i="27"/>
  <c r="BC109" i="27"/>
  <c r="BB109" i="27"/>
  <c r="BA109" i="27"/>
  <c r="AE109" i="27"/>
  <c r="AF109" i="27" s="1"/>
  <c r="R109" i="27"/>
  <c r="T109" i="27" s="1"/>
  <c r="CP108" i="27"/>
  <c r="AZ108" i="27" s="1"/>
  <c r="CO108" i="27"/>
  <c r="AY108" i="27" s="1"/>
  <c r="CN108" i="27"/>
  <c r="AX108" i="27" s="1"/>
  <c r="CM108" i="27"/>
  <c r="AW108" i="27" s="1"/>
  <c r="CL108" i="27"/>
  <c r="AV108" i="27" s="1"/>
  <c r="CK108" i="27"/>
  <c r="AU108" i="27" s="1"/>
  <c r="CJ108" i="27"/>
  <c r="AT108" i="27" s="1"/>
  <c r="CI108" i="27"/>
  <c r="AS108" i="27" s="1"/>
  <c r="CH108" i="27"/>
  <c r="AR108" i="27" s="1"/>
  <c r="CG108" i="27"/>
  <c r="AQ108" i="27" s="1"/>
  <c r="CF108" i="27"/>
  <c r="AP108" i="27" s="1"/>
  <c r="CE108" i="27"/>
  <c r="AO108" i="27" s="1"/>
  <c r="BH108" i="27"/>
  <c r="BG108" i="27"/>
  <c r="BF108" i="27"/>
  <c r="BE108" i="27"/>
  <c r="BD108" i="27"/>
  <c r="BC108" i="27"/>
  <c r="BB108" i="27"/>
  <c r="BA108" i="27"/>
  <c r="AE108" i="27"/>
  <c r="AF108" i="27" s="1"/>
  <c r="R108" i="27"/>
  <c r="T108" i="27" s="1"/>
  <c r="CP107" i="27"/>
  <c r="AZ107" i="27" s="1"/>
  <c r="CO107" i="27"/>
  <c r="AY107" i="27" s="1"/>
  <c r="CN107" i="27"/>
  <c r="AX107" i="27" s="1"/>
  <c r="CM107" i="27"/>
  <c r="AW107" i="27" s="1"/>
  <c r="CL107" i="27"/>
  <c r="AV107" i="27" s="1"/>
  <c r="CK107" i="27"/>
  <c r="AU107" i="27" s="1"/>
  <c r="CJ107" i="27"/>
  <c r="AT107" i="27" s="1"/>
  <c r="CI107" i="27"/>
  <c r="AS107" i="27" s="1"/>
  <c r="CH107" i="27"/>
  <c r="AR107" i="27" s="1"/>
  <c r="CG107" i="27"/>
  <c r="AQ107" i="27" s="1"/>
  <c r="CF107" i="27"/>
  <c r="AP107" i="27" s="1"/>
  <c r="CE107" i="27"/>
  <c r="AO107" i="27" s="1"/>
  <c r="BH107" i="27"/>
  <c r="BG107" i="27"/>
  <c r="BF107" i="27"/>
  <c r="BE107" i="27"/>
  <c r="BD107" i="27"/>
  <c r="BC107" i="27"/>
  <c r="BB107" i="27"/>
  <c r="BA107" i="27"/>
  <c r="AE107" i="27"/>
  <c r="AF107" i="27" s="1"/>
  <c r="R107" i="27"/>
  <c r="T107" i="27" s="1"/>
  <c r="CP106" i="27"/>
  <c r="AZ106" i="27" s="1"/>
  <c r="CO106" i="27"/>
  <c r="AY106" i="27" s="1"/>
  <c r="CN106" i="27"/>
  <c r="AX106" i="27" s="1"/>
  <c r="CM106" i="27"/>
  <c r="AW106" i="27" s="1"/>
  <c r="CL106" i="27"/>
  <c r="AV106" i="27" s="1"/>
  <c r="CK106" i="27"/>
  <c r="AU106" i="27" s="1"/>
  <c r="CJ106" i="27"/>
  <c r="AT106" i="27" s="1"/>
  <c r="CI106" i="27"/>
  <c r="AS106" i="27" s="1"/>
  <c r="CH106" i="27"/>
  <c r="AR106" i="27" s="1"/>
  <c r="CG106" i="27"/>
  <c r="AQ106" i="27" s="1"/>
  <c r="CF106" i="27"/>
  <c r="AP106" i="27" s="1"/>
  <c r="CE106" i="27"/>
  <c r="AO106" i="27" s="1"/>
  <c r="BH106" i="27"/>
  <c r="BG106" i="27"/>
  <c r="BF106" i="27"/>
  <c r="BE106" i="27"/>
  <c r="BD106" i="27"/>
  <c r="BC106" i="27"/>
  <c r="BB106" i="27"/>
  <c r="BA106" i="27"/>
  <c r="AE106" i="27"/>
  <c r="AF106" i="27" s="1"/>
  <c r="AG106" i="27" s="1"/>
  <c r="AH106" i="27" s="1"/>
  <c r="AI106" i="27" s="1"/>
  <c r="AJ106" i="27" s="1"/>
  <c r="R106" i="27"/>
  <c r="T106" i="27" s="1"/>
  <c r="CP105" i="27"/>
  <c r="AZ105" i="27" s="1"/>
  <c r="CO105" i="27"/>
  <c r="AY105" i="27" s="1"/>
  <c r="CN105" i="27"/>
  <c r="AX105" i="27" s="1"/>
  <c r="CM105" i="27"/>
  <c r="AW105" i="27" s="1"/>
  <c r="CL105" i="27"/>
  <c r="AV105" i="27" s="1"/>
  <c r="CK105" i="27"/>
  <c r="AU105" i="27" s="1"/>
  <c r="CJ105" i="27"/>
  <c r="AT105" i="27" s="1"/>
  <c r="CI105" i="27"/>
  <c r="AS105" i="27" s="1"/>
  <c r="CH105" i="27"/>
  <c r="AR105" i="27" s="1"/>
  <c r="CG105" i="27"/>
  <c r="AQ105" i="27" s="1"/>
  <c r="CF105" i="27"/>
  <c r="AP105" i="27" s="1"/>
  <c r="CE105" i="27"/>
  <c r="AO105" i="27" s="1"/>
  <c r="BH105" i="27"/>
  <c r="BG105" i="27"/>
  <c r="BF105" i="27"/>
  <c r="BE105" i="27"/>
  <c r="BD105" i="27"/>
  <c r="BC105" i="27"/>
  <c r="BB105" i="27"/>
  <c r="BA105" i="27"/>
  <c r="AE105" i="27"/>
  <c r="AF105" i="27" s="1"/>
  <c r="R105" i="27"/>
  <c r="T105" i="27" s="1"/>
  <c r="CQ104" i="27"/>
  <c r="BA104" i="27" s="1"/>
  <c r="BH104" i="27"/>
  <c r="BG104" i="27"/>
  <c r="BF104" i="27"/>
  <c r="BE104" i="27"/>
  <c r="BD104" i="27"/>
  <c r="BC104" i="27"/>
  <c r="BB104" i="27"/>
  <c r="AZ104" i="27"/>
  <c r="AY104" i="27"/>
  <c r="AX104" i="27"/>
  <c r="AW104" i="27"/>
  <c r="AV104" i="27"/>
  <c r="AU104" i="27"/>
  <c r="AT104" i="27"/>
  <c r="AS104" i="27"/>
  <c r="AR104" i="27"/>
  <c r="AQ104" i="27"/>
  <c r="AP104" i="27"/>
  <c r="AO104" i="27"/>
  <c r="AE104" i="27"/>
  <c r="AF104" i="27" s="1"/>
  <c r="AG104" i="27" s="1"/>
  <c r="R104" i="27"/>
  <c r="T104" i="27" s="1"/>
  <c r="CQ103" i="27"/>
  <c r="BA103" i="27" s="1"/>
  <c r="BH103" i="27"/>
  <c r="BG103" i="27"/>
  <c r="BF103" i="27"/>
  <c r="BE103" i="27"/>
  <c r="BD103" i="27"/>
  <c r="BC103" i="27"/>
  <c r="BB103" i="27"/>
  <c r="AZ103" i="27"/>
  <c r="AY103" i="27"/>
  <c r="AX103" i="27"/>
  <c r="AW103" i="27"/>
  <c r="AV103" i="27"/>
  <c r="AU103" i="27"/>
  <c r="AT103" i="27"/>
  <c r="AS103" i="27"/>
  <c r="AR103" i="27"/>
  <c r="AQ103" i="27"/>
  <c r="AP103" i="27"/>
  <c r="AO103" i="27"/>
  <c r="AE103" i="27"/>
  <c r="R103" i="27"/>
  <c r="T103" i="27" s="1"/>
  <c r="CQ102" i="27"/>
  <c r="BA102" i="27" s="1"/>
  <c r="BH102" i="27"/>
  <c r="BG102" i="27"/>
  <c r="BF102" i="27"/>
  <c r="BE102" i="27"/>
  <c r="BD102" i="27"/>
  <c r="BC102" i="27"/>
  <c r="BB102" i="27"/>
  <c r="AZ102" i="27"/>
  <c r="AY102" i="27"/>
  <c r="AX102" i="27"/>
  <c r="AW102" i="27"/>
  <c r="AV102" i="27"/>
  <c r="AU102" i="27"/>
  <c r="AT102" i="27"/>
  <c r="AS102" i="27"/>
  <c r="AR102" i="27"/>
  <c r="AQ102" i="27"/>
  <c r="AP102" i="27"/>
  <c r="AO102" i="27"/>
  <c r="AE102" i="27"/>
  <c r="AF102" i="27" s="1"/>
  <c r="R102" i="27"/>
  <c r="T102" i="27" s="1"/>
  <c r="CQ101" i="27"/>
  <c r="BA101" i="27" s="1"/>
  <c r="BH101" i="27"/>
  <c r="BG101" i="27"/>
  <c r="BF101" i="27"/>
  <c r="BE101" i="27"/>
  <c r="BD101" i="27"/>
  <c r="BC101" i="27"/>
  <c r="BB101" i="27"/>
  <c r="AZ101" i="27"/>
  <c r="AY101" i="27"/>
  <c r="AX101" i="27"/>
  <c r="AW101" i="27"/>
  <c r="AV101" i="27"/>
  <c r="AU101" i="27"/>
  <c r="AT101" i="27"/>
  <c r="AS101" i="27"/>
  <c r="AR101" i="27"/>
  <c r="AQ101" i="27"/>
  <c r="AP101" i="27"/>
  <c r="AO101" i="27"/>
  <c r="AE101" i="27"/>
  <c r="R101" i="27"/>
  <c r="T101" i="27" s="1"/>
  <c r="CQ100" i="27"/>
  <c r="BA100" i="27" s="1"/>
  <c r="BH100" i="27"/>
  <c r="BG100" i="27"/>
  <c r="BF100" i="27"/>
  <c r="BE100" i="27"/>
  <c r="BD100" i="27"/>
  <c r="BC100" i="27"/>
  <c r="BB100" i="27"/>
  <c r="AZ100" i="27"/>
  <c r="AY100" i="27"/>
  <c r="AX100" i="27"/>
  <c r="AW100" i="27"/>
  <c r="AV100" i="27"/>
  <c r="AU100" i="27"/>
  <c r="AT100" i="27"/>
  <c r="AS100" i="27"/>
  <c r="AR100" i="27"/>
  <c r="AQ100" i="27"/>
  <c r="AP100" i="27"/>
  <c r="AO100" i="27"/>
  <c r="AE100" i="27"/>
  <c r="AF100" i="27" s="1"/>
  <c r="AG100" i="27" s="1"/>
  <c r="AH100" i="27" s="1"/>
  <c r="AI100" i="27" s="1"/>
  <c r="R100" i="27"/>
  <c r="T100" i="27" s="1"/>
  <c r="CQ99" i="27"/>
  <c r="BA99" i="27" s="1"/>
  <c r="BH99" i="27"/>
  <c r="BG99" i="27"/>
  <c r="BF99" i="27"/>
  <c r="BE99" i="27"/>
  <c r="BD99" i="27"/>
  <c r="BC99" i="27"/>
  <c r="BB99" i="27"/>
  <c r="AZ99" i="27"/>
  <c r="AY99" i="27"/>
  <c r="AX99" i="27"/>
  <c r="AW99" i="27"/>
  <c r="AV99" i="27"/>
  <c r="AU99" i="27"/>
  <c r="AT99" i="27"/>
  <c r="AS99" i="27"/>
  <c r="AR99" i="27"/>
  <c r="AQ99" i="27"/>
  <c r="AP99" i="27"/>
  <c r="AO99" i="27"/>
  <c r="AE99" i="27"/>
  <c r="AF99" i="27" s="1"/>
  <c r="AG99" i="27" s="1"/>
  <c r="AH99" i="27" s="1"/>
  <c r="R99" i="27"/>
  <c r="T99" i="27" s="1"/>
  <c r="CQ98" i="27"/>
  <c r="BA98" i="27" s="1"/>
  <c r="BH98" i="27"/>
  <c r="BG98" i="27"/>
  <c r="BF98" i="27"/>
  <c r="BE98" i="27"/>
  <c r="BD98" i="27"/>
  <c r="BC98" i="27"/>
  <c r="BB98" i="27"/>
  <c r="AZ98" i="27"/>
  <c r="AY98" i="27"/>
  <c r="AX98" i="27"/>
  <c r="AW98" i="27"/>
  <c r="AV98" i="27"/>
  <c r="AU98" i="27"/>
  <c r="AT98" i="27"/>
  <c r="AS98" i="27"/>
  <c r="AR98" i="27"/>
  <c r="AQ98" i="27"/>
  <c r="AP98" i="27"/>
  <c r="AO98" i="27"/>
  <c r="AE98" i="27"/>
  <c r="R98" i="27"/>
  <c r="T98" i="27" s="1"/>
  <c r="CQ97" i="27"/>
  <c r="BA97" i="27" s="1"/>
  <c r="BH97" i="27"/>
  <c r="BG97" i="27"/>
  <c r="BF97" i="27"/>
  <c r="BE97" i="27"/>
  <c r="BD97" i="27"/>
  <c r="BC97" i="27"/>
  <c r="BB97" i="27"/>
  <c r="AZ97" i="27"/>
  <c r="AY97" i="27"/>
  <c r="AX97" i="27"/>
  <c r="AW97" i="27"/>
  <c r="AV97" i="27"/>
  <c r="AU97" i="27"/>
  <c r="AT97" i="27"/>
  <c r="AS97" i="27"/>
  <c r="AR97" i="27"/>
  <c r="AQ97" i="27"/>
  <c r="AP97" i="27"/>
  <c r="AO97" i="27"/>
  <c r="AE97" i="27"/>
  <c r="R97" i="27"/>
  <c r="T97" i="27" s="1"/>
  <c r="CQ96" i="27"/>
  <c r="BA96" i="27" s="1"/>
  <c r="BH96" i="27"/>
  <c r="BG96" i="27"/>
  <c r="BF96" i="27"/>
  <c r="BE96" i="27"/>
  <c r="BD96" i="27"/>
  <c r="BC96" i="27"/>
  <c r="BB96" i="27"/>
  <c r="AZ96" i="27"/>
  <c r="AY96" i="27"/>
  <c r="AX96" i="27"/>
  <c r="AW96" i="27"/>
  <c r="AV96" i="27"/>
  <c r="AU96" i="27"/>
  <c r="AT96" i="27"/>
  <c r="AS96" i="27"/>
  <c r="AR96" i="27"/>
  <c r="AQ96" i="27"/>
  <c r="AP96" i="27"/>
  <c r="AO96" i="27"/>
  <c r="AE96" i="27"/>
  <c r="R96" i="27"/>
  <c r="T96" i="27" s="1"/>
  <c r="CQ95" i="27"/>
  <c r="BA95" i="27" s="1"/>
  <c r="BH95" i="27"/>
  <c r="BG95" i="27"/>
  <c r="BF95" i="27"/>
  <c r="BE95" i="27"/>
  <c r="BD95" i="27"/>
  <c r="BC95" i="27"/>
  <c r="BB95" i="27"/>
  <c r="AZ95" i="27"/>
  <c r="AY95" i="27"/>
  <c r="AX95" i="27"/>
  <c r="AW95" i="27"/>
  <c r="AV95" i="27"/>
  <c r="AU95" i="27"/>
  <c r="AT95" i="27"/>
  <c r="AS95" i="27"/>
  <c r="AR95" i="27"/>
  <c r="AQ95" i="27"/>
  <c r="AP95" i="27"/>
  <c r="AO95" i="27"/>
  <c r="AE95" i="27"/>
  <c r="R95" i="27"/>
  <c r="T95" i="27" s="1"/>
  <c r="CP94" i="27"/>
  <c r="AZ94" i="27" s="1"/>
  <c r="CO94" i="27"/>
  <c r="AY94" i="27" s="1"/>
  <c r="CN94" i="27"/>
  <c r="AX94" i="27" s="1"/>
  <c r="CM94" i="27"/>
  <c r="AW94" i="27" s="1"/>
  <c r="CL94" i="27"/>
  <c r="AV94" i="27" s="1"/>
  <c r="CK94" i="27"/>
  <c r="AU94" i="27" s="1"/>
  <c r="CJ94" i="27"/>
  <c r="AT94" i="27" s="1"/>
  <c r="CI94" i="27"/>
  <c r="AS94" i="27" s="1"/>
  <c r="CH94" i="27"/>
  <c r="AR94" i="27" s="1"/>
  <c r="CG94" i="27"/>
  <c r="AQ94" i="27" s="1"/>
  <c r="CF94" i="27"/>
  <c r="AP94" i="27" s="1"/>
  <c r="CE94" i="27"/>
  <c r="AO94" i="27" s="1"/>
  <c r="BH94" i="27"/>
  <c r="BG94" i="27"/>
  <c r="BF94" i="27"/>
  <c r="BE94" i="27"/>
  <c r="BD94" i="27"/>
  <c r="BC94" i="27"/>
  <c r="BB94" i="27"/>
  <c r="BA94" i="27"/>
  <c r="AE94" i="27"/>
  <c r="AF94" i="27" s="1"/>
  <c r="AG94" i="27" s="1"/>
  <c r="AH94" i="27" s="1"/>
  <c r="AI94" i="27" s="1"/>
  <c r="AJ94" i="27" s="1"/>
  <c r="AK94" i="27" s="1"/>
  <c r="AL94" i="27" s="1"/>
  <c r="R94" i="27"/>
  <c r="T94" i="27" s="1"/>
  <c r="CP93" i="27"/>
  <c r="AZ93" i="27" s="1"/>
  <c r="CO93" i="27"/>
  <c r="AY93" i="27" s="1"/>
  <c r="CN93" i="27"/>
  <c r="AX93" i="27" s="1"/>
  <c r="CM93" i="27"/>
  <c r="AW93" i="27" s="1"/>
  <c r="CL93" i="27"/>
  <c r="AV93" i="27" s="1"/>
  <c r="CK93" i="27"/>
  <c r="AU93" i="27" s="1"/>
  <c r="CJ93" i="27"/>
  <c r="AT93" i="27" s="1"/>
  <c r="CI93" i="27"/>
  <c r="AS93" i="27" s="1"/>
  <c r="CH93" i="27"/>
  <c r="AR93" i="27" s="1"/>
  <c r="CG93" i="27"/>
  <c r="AQ93" i="27" s="1"/>
  <c r="CF93" i="27"/>
  <c r="AP93" i="27" s="1"/>
  <c r="CE93" i="27"/>
  <c r="AO93" i="27" s="1"/>
  <c r="BH93" i="27"/>
  <c r="BG93" i="27"/>
  <c r="BF93" i="27"/>
  <c r="BE93" i="27"/>
  <c r="BD93" i="27"/>
  <c r="BC93" i="27"/>
  <c r="BB93" i="27"/>
  <c r="BA93" i="27"/>
  <c r="AE93" i="27"/>
  <c r="R93" i="27"/>
  <c r="T93" i="27" s="1"/>
  <c r="CP92" i="27"/>
  <c r="AZ92" i="27" s="1"/>
  <c r="CO92" i="27"/>
  <c r="AY92" i="27" s="1"/>
  <c r="CN92" i="27"/>
  <c r="AX92" i="27" s="1"/>
  <c r="CM92" i="27"/>
  <c r="AW92" i="27" s="1"/>
  <c r="CL92" i="27"/>
  <c r="AV92" i="27" s="1"/>
  <c r="CK92" i="27"/>
  <c r="AU92" i="27" s="1"/>
  <c r="CJ92" i="27"/>
  <c r="AT92" i="27" s="1"/>
  <c r="CI92" i="27"/>
  <c r="AS92" i="27" s="1"/>
  <c r="CH92" i="27"/>
  <c r="AR92" i="27" s="1"/>
  <c r="CG92" i="27"/>
  <c r="AQ92" i="27" s="1"/>
  <c r="CF92" i="27"/>
  <c r="AP92" i="27" s="1"/>
  <c r="CE92" i="27"/>
  <c r="AO92" i="27" s="1"/>
  <c r="BH92" i="27"/>
  <c r="BG92" i="27"/>
  <c r="BF92" i="27"/>
  <c r="BE92" i="27"/>
  <c r="BD92" i="27"/>
  <c r="BC92" i="27"/>
  <c r="BB92" i="27"/>
  <c r="BA92" i="27"/>
  <c r="AE92" i="27"/>
  <c r="R92" i="27"/>
  <c r="T92" i="27" s="1"/>
  <c r="CP91" i="27"/>
  <c r="AZ91" i="27" s="1"/>
  <c r="CO91" i="27"/>
  <c r="AY91" i="27" s="1"/>
  <c r="CN91" i="27"/>
  <c r="AX91" i="27" s="1"/>
  <c r="CM91" i="27"/>
  <c r="AW91" i="27" s="1"/>
  <c r="CL91" i="27"/>
  <c r="AV91" i="27" s="1"/>
  <c r="CK91" i="27"/>
  <c r="AU91" i="27" s="1"/>
  <c r="CJ91" i="27"/>
  <c r="AT91" i="27" s="1"/>
  <c r="CI91" i="27"/>
  <c r="AS91" i="27" s="1"/>
  <c r="CH91" i="27"/>
  <c r="AR91" i="27" s="1"/>
  <c r="CG91" i="27"/>
  <c r="AQ91" i="27" s="1"/>
  <c r="CF91" i="27"/>
  <c r="AP91" i="27" s="1"/>
  <c r="CE91" i="27"/>
  <c r="AO91" i="27" s="1"/>
  <c r="BH91" i="27"/>
  <c r="BG91" i="27"/>
  <c r="BF91" i="27"/>
  <c r="BE91" i="27"/>
  <c r="BD91" i="27"/>
  <c r="BC91" i="27"/>
  <c r="BB91" i="27"/>
  <c r="BA91" i="27"/>
  <c r="AE91" i="27"/>
  <c r="AF91" i="27" s="1"/>
  <c r="AG91" i="27" s="1"/>
  <c r="R91" i="27"/>
  <c r="T91" i="27" s="1"/>
  <c r="CP90" i="27"/>
  <c r="AZ90" i="27" s="1"/>
  <c r="CO90" i="27"/>
  <c r="AY90" i="27" s="1"/>
  <c r="CN90" i="27"/>
  <c r="AX90" i="27" s="1"/>
  <c r="CM90" i="27"/>
  <c r="AW90" i="27" s="1"/>
  <c r="CL90" i="27"/>
  <c r="AV90" i="27" s="1"/>
  <c r="CK90" i="27"/>
  <c r="AU90" i="27" s="1"/>
  <c r="CJ90" i="27"/>
  <c r="AT90" i="27" s="1"/>
  <c r="CI90" i="27"/>
  <c r="AS90" i="27" s="1"/>
  <c r="CH90" i="27"/>
  <c r="AR90" i="27" s="1"/>
  <c r="CG90" i="27"/>
  <c r="AQ90" i="27" s="1"/>
  <c r="CF90" i="27"/>
  <c r="AP90" i="27" s="1"/>
  <c r="CE90" i="27"/>
  <c r="AO90" i="27" s="1"/>
  <c r="BH90" i="27"/>
  <c r="BG90" i="27"/>
  <c r="BF90" i="27"/>
  <c r="BE90" i="27"/>
  <c r="BD90" i="27"/>
  <c r="BC90" i="27"/>
  <c r="BB90" i="27"/>
  <c r="BA90" i="27"/>
  <c r="AE90" i="27"/>
  <c r="AF90" i="27" s="1"/>
  <c r="AG90" i="27" s="1"/>
  <c r="AH90" i="27" s="1"/>
  <c r="AI90" i="27" s="1"/>
  <c r="AJ90" i="27" s="1"/>
  <c r="R90" i="27"/>
  <c r="T90" i="27" s="1"/>
  <c r="CP89" i="27"/>
  <c r="AZ89" i="27" s="1"/>
  <c r="CO89" i="27"/>
  <c r="AY89" i="27" s="1"/>
  <c r="CN89" i="27"/>
  <c r="AX89" i="27" s="1"/>
  <c r="CM89" i="27"/>
  <c r="AW89" i="27" s="1"/>
  <c r="CL89" i="27"/>
  <c r="AV89" i="27" s="1"/>
  <c r="CK89" i="27"/>
  <c r="AU89" i="27" s="1"/>
  <c r="CJ89" i="27"/>
  <c r="AT89" i="27" s="1"/>
  <c r="CI89" i="27"/>
  <c r="AS89" i="27" s="1"/>
  <c r="CH89" i="27"/>
  <c r="AR89" i="27" s="1"/>
  <c r="CG89" i="27"/>
  <c r="AQ89" i="27" s="1"/>
  <c r="CF89" i="27"/>
  <c r="AP89" i="27" s="1"/>
  <c r="CE89" i="27"/>
  <c r="AO89" i="27" s="1"/>
  <c r="BH89" i="27"/>
  <c r="BG89" i="27"/>
  <c r="BF89" i="27"/>
  <c r="BE89" i="27"/>
  <c r="BD89" i="27"/>
  <c r="BC89" i="27"/>
  <c r="BB89" i="27"/>
  <c r="BA89" i="27"/>
  <c r="AE89" i="27"/>
  <c r="R89" i="27"/>
  <c r="T89" i="27" s="1"/>
  <c r="CP88" i="27"/>
  <c r="AZ88" i="27" s="1"/>
  <c r="CO88" i="27"/>
  <c r="AY88" i="27" s="1"/>
  <c r="CN88" i="27"/>
  <c r="AX88" i="27" s="1"/>
  <c r="CM88" i="27"/>
  <c r="AW88" i="27" s="1"/>
  <c r="CL88" i="27"/>
  <c r="AV88" i="27" s="1"/>
  <c r="CK88" i="27"/>
  <c r="AU88" i="27" s="1"/>
  <c r="CJ88" i="27"/>
  <c r="AT88" i="27" s="1"/>
  <c r="CI88" i="27"/>
  <c r="AS88" i="27" s="1"/>
  <c r="CH88" i="27"/>
  <c r="AR88" i="27" s="1"/>
  <c r="CG88" i="27"/>
  <c r="AQ88" i="27" s="1"/>
  <c r="CF88" i="27"/>
  <c r="AP88" i="27" s="1"/>
  <c r="CE88" i="27"/>
  <c r="AO88" i="27" s="1"/>
  <c r="BH88" i="27"/>
  <c r="BG88" i="27"/>
  <c r="BF88" i="27"/>
  <c r="BE88" i="27"/>
  <c r="BD88" i="27"/>
  <c r="BC88" i="27"/>
  <c r="BB88" i="27"/>
  <c r="BA88" i="27"/>
  <c r="AE88" i="27"/>
  <c r="R88" i="27"/>
  <c r="T88" i="27" s="1"/>
  <c r="CP87" i="27"/>
  <c r="AZ87" i="27" s="1"/>
  <c r="CO87" i="27"/>
  <c r="AY87" i="27" s="1"/>
  <c r="CN87" i="27"/>
  <c r="AX87" i="27" s="1"/>
  <c r="CM87" i="27"/>
  <c r="AW87" i="27" s="1"/>
  <c r="CL87" i="27"/>
  <c r="AV87" i="27" s="1"/>
  <c r="CK87" i="27"/>
  <c r="AU87" i="27" s="1"/>
  <c r="CJ87" i="27"/>
  <c r="AT87" i="27" s="1"/>
  <c r="CI87" i="27"/>
  <c r="AS87" i="27" s="1"/>
  <c r="CH87" i="27"/>
  <c r="AR87" i="27" s="1"/>
  <c r="CG87" i="27"/>
  <c r="AQ87" i="27" s="1"/>
  <c r="CF87" i="27"/>
  <c r="AP87" i="27" s="1"/>
  <c r="CE87" i="27"/>
  <c r="AO87" i="27" s="1"/>
  <c r="BH87" i="27"/>
  <c r="BG87" i="27"/>
  <c r="BF87" i="27"/>
  <c r="BE87" i="27"/>
  <c r="BD87" i="27"/>
  <c r="BC87" i="27"/>
  <c r="BB87" i="27"/>
  <c r="BA87" i="27"/>
  <c r="AE87" i="27"/>
  <c r="AF87" i="27" s="1"/>
  <c r="AG87" i="27" s="1"/>
  <c r="AH87" i="27" s="1"/>
  <c r="R87" i="27"/>
  <c r="T87" i="27" s="1"/>
  <c r="CP86" i="27"/>
  <c r="AZ86" i="27" s="1"/>
  <c r="CO86" i="27"/>
  <c r="AY86" i="27" s="1"/>
  <c r="CN86" i="27"/>
  <c r="AX86" i="27" s="1"/>
  <c r="CM86" i="27"/>
  <c r="AW86" i="27" s="1"/>
  <c r="CL86" i="27"/>
  <c r="AV86" i="27" s="1"/>
  <c r="CK86" i="27"/>
  <c r="AU86" i="27" s="1"/>
  <c r="CJ86" i="27"/>
  <c r="AT86" i="27" s="1"/>
  <c r="CI86" i="27"/>
  <c r="AS86" i="27" s="1"/>
  <c r="CH86" i="27"/>
  <c r="AR86" i="27" s="1"/>
  <c r="CG86" i="27"/>
  <c r="AQ86" i="27" s="1"/>
  <c r="CF86" i="27"/>
  <c r="AP86" i="27" s="1"/>
  <c r="CE86" i="27"/>
  <c r="AO86" i="27" s="1"/>
  <c r="BH86" i="27"/>
  <c r="BG86" i="27"/>
  <c r="BF86" i="27"/>
  <c r="BE86" i="27"/>
  <c r="BD86" i="27"/>
  <c r="BC86" i="27"/>
  <c r="BB86" i="27"/>
  <c r="BA86" i="27"/>
  <c r="AE86" i="27"/>
  <c r="R86" i="27"/>
  <c r="T86" i="27" s="1"/>
  <c r="CP85" i="27"/>
  <c r="AZ85" i="27" s="1"/>
  <c r="CO85" i="27"/>
  <c r="AY85" i="27" s="1"/>
  <c r="CN85" i="27"/>
  <c r="AX85" i="27" s="1"/>
  <c r="CM85" i="27"/>
  <c r="AW85" i="27" s="1"/>
  <c r="CL85" i="27"/>
  <c r="AV85" i="27" s="1"/>
  <c r="CK85" i="27"/>
  <c r="AU85" i="27" s="1"/>
  <c r="CJ85" i="27"/>
  <c r="AT85" i="27" s="1"/>
  <c r="CI85" i="27"/>
  <c r="AS85" i="27" s="1"/>
  <c r="CH85" i="27"/>
  <c r="AR85" i="27" s="1"/>
  <c r="CG85" i="27"/>
  <c r="AQ85" i="27" s="1"/>
  <c r="CF85" i="27"/>
  <c r="AP85" i="27" s="1"/>
  <c r="CE85" i="27"/>
  <c r="AO85" i="27" s="1"/>
  <c r="BH85" i="27"/>
  <c r="BG85" i="27"/>
  <c r="BF85" i="27"/>
  <c r="BE85" i="27"/>
  <c r="BD85" i="27"/>
  <c r="BC85" i="27"/>
  <c r="BB85" i="27"/>
  <c r="BA85" i="27"/>
  <c r="AE85" i="27"/>
  <c r="AF85" i="27" s="1"/>
  <c r="AG85" i="27" s="1"/>
  <c r="AH85" i="27" s="1"/>
  <c r="AI85" i="27" s="1"/>
  <c r="R85" i="27"/>
  <c r="T85" i="27" s="1"/>
  <c r="CP84" i="27"/>
  <c r="AZ84" i="27" s="1"/>
  <c r="CO84" i="27"/>
  <c r="AY84" i="27" s="1"/>
  <c r="CN84" i="27"/>
  <c r="AX84" i="27" s="1"/>
  <c r="CM84" i="27"/>
  <c r="AW84" i="27" s="1"/>
  <c r="CL84" i="27"/>
  <c r="AV84" i="27" s="1"/>
  <c r="CK84" i="27"/>
  <c r="AU84" i="27" s="1"/>
  <c r="CJ84" i="27"/>
  <c r="AT84" i="27" s="1"/>
  <c r="CI84" i="27"/>
  <c r="AS84" i="27" s="1"/>
  <c r="CH84" i="27"/>
  <c r="AR84" i="27" s="1"/>
  <c r="CG84" i="27"/>
  <c r="AQ84" i="27" s="1"/>
  <c r="CF84" i="27"/>
  <c r="AP84" i="27" s="1"/>
  <c r="CE84" i="27"/>
  <c r="AO84" i="27" s="1"/>
  <c r="BH84" i="27"/>
  <c r="BG84" i="27"/>
  <c r="BF84" i="27"/>
  <c r="BE84" i="27"/>
  <c r="BD84" i="27"/>
  <c r="BC84" i="27"/>
  <c r="BB84" i="27"/>
  <c r="BA84" i="27"/>
  <c r="AE84" i="27"/>
  <c r="AF84" i="27" s="1"/>
  <c r="AG84" i="27" s="1"/>
  <c r="R84" i="27"/>
  <c r="T84" i="27" s="1"/>
  <c r="CP83" i="27"/>
  <c r="AZ83" i="27" s="1"/>
  <c r="CO83" i="27"/>
  <c r="AY83" i="27" s="1"/>
  <c r="CN83" i="27"/>
  <c r="AX83" i="27" s="1"/>
  <c r="CM83" i="27"/>
  <c r="AW83" i="27" s="1"/>
  <c r="CL83" i="27"/>
  <c r="AV83" i="27" s="1"/>
  <c r="CK83" i="27"/>
  <c r="AU83" i="27" s="1"/>
  <c r="CJ83" i="27"/>
  <c r="AT83" i="27" s="1"/>
  <c r="CI83" i="27"/>
  <c r="AS83" i="27" s="1"/>
  <c r="CH83" i="27"/>
  <c r="AR83" i="27" s="1"/>
  <c r="CG83" i="27"/>
  <c r="AQ83" i="27" s="1"/>
  <c r="CF83" i="27"/>
  <c r="AP83" i="27" s="1"/>
  <c r="CE83" i="27"/>
  <c r="AO83" i="27" s="1"/>
  <c r="BH83" i="27"/>
  <c r="BG83" i="27"/>
  <c r="BF83" i="27"/>
  <c r="BE83" i="27"/>
  <c r="BD83" i="27"/>
  <c r="BC83" i="27"/>
  <c r="BB83" i="27"/>
  <c r="BA83" i="27"/>
  <c r="AE83" i="27"/>
  <c r="AF83" i="27" s="1"/>
  <c r="AG83" i="27" s="1"/>
  <c r="AH83" i="27" s="1"/>
  <c r="AI83" i="27" s="1"/>
  <c r="AJ83" i="27" s="1"/>
  <c r="R83" i="27"/>
  <c r="T83" i="27" s="1"/>
  <c r="CP82" i="27"/>
  <c r="AZ82" i="27" s="1"/>
  <c r="BT82" i="27" s="1"/>
  <c r="CO82" i="27"/>
  <c r="AY82" i="27" s="1"/>
  <c r="BS82" i="27" s="1"/>
  <c r="CN82" i="27"/>
  <c r="AX82" i="27" s="1"/>
  <c r="BR82" i="27" s="1"/>
  <c r="CM82" i="27"/>
  <c r="AW82" i="27" s="1"/>
  <c r="BQ82" i="27" s="1"/>
  <c r="CL82" i="27"/>
  <c r="AV82" i="27" s="1"/>
  <c r="BP82" i="27" s="1"/>
  <c r="CK82" i="27"/>
  <c r="AU82" i="27" s="1"/>
  <c r="BO82" i="27" s="1"/>
  <c r="CJ82" i="27"/>
  <c r="AT82" i="27" s="1"/>
  <c r="BN82" i="27" s="1"/>
  <c r="CI82" i="27"/>
  <c r="AS82" i="27" s="1"/>
  <c r="BM82" i="27" s="1"/>
  <c r="CH82" i="27"/>
  <c r="AR82" i="27" s="1"/>
  <c r="BL82" i="27" s="1"/>
  <c r="CG82" i="27"/>
  <c r="AQ82" i="27" s="1"/>
  <c r="BK82" i="27" s="1"/>
  <c r="CF82" i="27"/>
  <c r="AP82" i="27" s="1"/>
  <c r="BJ82" i="27" s="1"/>
  <c r="CE82" i="27"/>
  <c r="AO82" i="27" s="1"/>
  <c r="BI82" i="27" s="1"/>
  <c r="BH82" i="27"/>
  <c r="CB82" i="27" s="1"/>
  <c r="BG82" i="27"/>
  <c r="CA82" i="27" s="1"/>
  <c r="BF82" i="27"/>
  <c r="BZ82" i="27" s="1"/>
  <c r="BE82" i="27"/>
  <c r="BY82" i="27" s="1"/>
  <c r="BD82" i="27"/>
  <c r="BX82" i="27" s="1"/>
  <c r="BC82" i="27"/>
  <c r="BW82" i="27" s="1"/>
  <c r="BB82" i="27"/>
  <c r="BV82" i="27" s="1"/>
  <c r="BA82" i="27"/>
  <c r="R82" i="27"/>
  <c r="T82" i="27" s="1"/>
  <c r="CP81" i="27"/>
  <c r="AZ81" i="27" s="1"/>
  <c r="BT81" i="27" s="1"/>
  <c r="CO81" i="27"/>
  <c r="AY81" i="27" s="1"/>
  <c r="BS81" i="27" s="1"/>
  <c r="CN81" i="27"/>
  <c r="AX81" i="27" s="1"/>
  <c r="BR81" i="27" s="1"/>
  <c r="CM81" i="27"/>
  <c r="AW81" i="27" s="1"/>
  <c r="BQ81" i="27" s="1"/>
  <c r="CL81" i="27"/>
  <c r="AV81" i="27" s="1"/>
  <c r="BP81" i="27" s="1"/>
  <c r="CK81" i="27"/>
  <c r="AU81" i="27" s="1"/>
  <c r="BO81" i="27" s="1"/>
  <c r="CJ81" i="27"/>
  <c r="AT81" i="27" s="1"/>
  <c r="BN81" i="27" s="1"/>
  <c r="CI81" i="27"/>
  <c r="AS81" i="27" s="1"/>
  <c r="BM81" i="27" s="1"/>
  <c r="CH81" i="27"/>
  <c r="AR81" i="27" s="1"/>
  <c r="BL81" i="27" s="1"/>
  <c r="CG81" i="27"/>
  <c r="AQ81" i="27" s="1"/>
  <c r="BK81" i="27" s="1"/>
  <c r="CF81" i="27"/>
  <c r="AP81" i="27" s="1"/>
  <c r="BJ81" i="27" s="1"/>
  <c r="CE81" i="27"/>
  <c r="AO81" i="27" s="1"/>
  <c r="BI81" i="27" s="1"/>
  <c r="BH81" i="27"/>
  <c r="CB81" i="27" s="1"/>
  <c r="BG81" i="27"/>
  <c r="CA81" i="27" s="1"/>
  <c r="BF81" i="27"/>
  <c r="BZ81" i="27" s="1"/>
  <c r="BE81" i="27"/>
  <c r="BY81" i="27" s="1"/>
  <c r="BD81" i="27"/>
  <c r="BX81" i="27" s="1"/>
  <c r="BC81" i="27"/>
  <c r="BW81" i="27" s="1"/>
  <c r="BB81" i="27"/>
  <c r="BV81" i="27" s="1"/>
  <c r="BA81" i="27"/>
  <c r="R81" i="27"/>
  <c r="T81" i="27" s="1"/>
  <c r="CP80" i="27"/>
  <c r="AZ80" i="27" s="1"/>
  <c r="BT80" i="27" s="1"/>
  <c r="CO80" i="27"/>
  <c r="AY80" i="27" s="1"/>
  <c r="BS80" i="27" s="1"/>
  <c r="CN80" i="27"/>
  <c r="AX80" i="27" s="1"/>
  <c r="BR80" i="27" s="1"/>
  <c r="CM80" i="27"/>
  <c r="AW80" i="27" s="1"/>
  <c r="BQ80" i="27" s="1"/>
  <c r="CL80" i="27"/>
  <c r="AV80" i="27" s="1"/>
  <c r="BP80" i="27" s="1"/>
  <c r="CK80" i="27"/>
  <c r="AU80" i="27" s="1"/>
  <c r="BO80" i="27" s="1"/>
  <c r="CJ80" i="27"/>
  <c r="AT80" i="27" s="1"/>
  <c r="BN80" i="27" s="1"/>
  <c r="CI80" i="27"/>
  <c r="AS80" i="27" s="1"/>
  <c r="BM80" i="27" s="1"/>
  <c r="CH80" i="27"/>
  <c r="AR80" i="27" s="1"/>
  <c r="BL80" i="27" s="1"/>
  <c r="CG80" i="27"/>
  <c r="AQ80" i="27" s="1"/>
  <c r="BK80" i="27" s="1"/>
  <c r="CF80" i="27"/>
  <c r="AP80" i="27" s="1"/>
  <c r="BJ80" i="27" s="1"/>
  <c r="CE80" i="27"/>
  <c r="AO80" i="27" s="1"/>
  <c r="BI80" i="27" s="1"/>
  <c r="BH80" i="27"/>
  <c r="CB80" i="27" s="1"/>
  <c r="BG80" i="27"/>
  <c r="CA80" i="27" s="1"/>
  <c r="BF80" i="27"/>
  <c r="BZ80" i="27" s="1"/>
  <c r="BE80" i="27"/>
  <c r="BY80" i="27" s="1"/>
  <c r="BD80" i="27"/>
  <c r="BX80" i="27" s="1"/>
  <c r="BC80" i="27"/>
  <c r="BW80" i="27" s="1"/>
  <c r="BB80" i="27"/>
  <c r="BV80" i="27" s="1"/>
  <c r="BA80" i="27"/>
  <c r="R80" i="27"/>
  <c r="T80" i="27" s="1"/>
  <c r="CP79" i="27"/>
  <c r="AZ79" i="27" s="1"/>
  <c r="CO79" i="27"/>
  <c r="AY79" i="27" s="1"/>
  <c r="CN79" i="27"/>
  <c r="AX79" i="27" s="1"/>
  <c r="CM79" i="27"/>
  <c r="AW79" i="27" s="1"/>
  <c r="CL79" i="27"/>
  <c r="AV79" i="27" s="1"/>
  <c r="CK79" i="27"/>
  <c r="AU79" i="27" s="1"/>
  <c r="CJ79" i="27"/>
  <c r="AT79" i="27" s="1"/>
  <c r="CI79" i="27"/>
  <c r="AS79" i="27" s="1"/>
  <c r="CH79" i="27"/>
  <c r="AR79" i="27" s="1"/>
  <c r="CG79" i="27"/>
  <c r="AQ79" i="27" s="1"/>
  <c r="CF79" i="27"/>
  <c r="AP79" i="27" s="1"/>
  <c r="CE79" i="27"/>
  <c r="AO79" i="27" s="1"/>
  <c r="BH79" i="27"/>
  <c r="BG79" i="27"/>
  <c r="BF79" i="27"/>
  <c r="BE79" i="27"/>
  <c r="BD79" i="27"/>
  <c r="BC79" i="27"/>
  <c r="BB79" i="27"/>
  <c r="BA79" i="27"/>
  <c r="AE79" i="27"/>
  <c r="AF79" i="27" s="1"/>
  <c r="AG79" i="27" s="1"/>
  <c r="R79" i="27"/>
  <c r="T79" i="27" s="1"/>
  <c r="CP78" i="27"/>
  <c r="AZ78" i="27" s="1"/>
  <c r="CO78" i="27"/>
  <c r="AY78" i="27" s="1"/>
  <c r="CN78" i="27"/>
  <c r="AX78" i="27" s="1"/>
  <c r="CM78" i="27"/>
  <c r="AW78" i="27" s="1"/>
  <c r="CL78" i="27"/>
  <c r="AV78" i="27" s="1"/>
  <c r="CK78" i="27"/>
  <c r="AU78" i="27" s="1"/>
  <c r="CJ78" i="27"/>
  <c r="AT78" i="27" s="1"/>
  <c r="CI78" i="27"/>
  <c r="AS78" i="27" s="1"/>
  <c r="CH78" i="27"/>
  <c r="AR78" i="27" s="1"/>
  <c r="CG78" i="27"/>
  <c r="AQ78" i="27" s="1"/>
  <c r="CF78" i="27"/>
  <c r="AP78" i="27" s="1"/>
  <c r="CE78" i="27"/>
  <c r="AO78" i="27" s="1"/>
  <c r="BH78" i="27"/>
  <c r="BG78" i="27"/>
  <c r="BF78" i="27"/>
  <c r="BE78" i="27"/>
  <c r="BD78" i="27"/>
  <c r="BC78" i="27"/>
  <c r="BB78" i="27"/>
  <c r="BA78" i="27"/>
  <c r="AE78" i="27"/>
  <c r="AF78" i="27" s="1"/>
  <c r="R78" i="27"/>
  <c r="T78" i="27" s="1"/>
  <c r="CP77" i="27"/>
  <c r="AZ77" i="27" s="1"/>
  <c r="CO77" i="27"/>
  <c r="AY77" i="27" s="1"/>
  <c r="CN77" i="27"/>
  <c r="AX77" i="27" s="1"/>
  <c r="CM77" i="27"/>
  <c r="AW77" i="27" s="1"/>
  <c r="CL77" i="27"/>
  <c r="AV77" i="27" s="1"/>
  <c r="CK77" i="27"/>
  <c r="AU77" i="27" s="1"/>
  <c r="CJ77" i="27"/>
  <c r="AT77" i="27" s="1"/>
  <c r="CI77" i="27"/>
  <c r="AS77" i="27" s="1"/>
  <c r="CH77" i="27"/>
  <c r="AR77" i="27" s="1"/>
  <c r="CG77" i="27"/>
  <c r="AQ77" i="27" s="1"/>
  <c r="CF77" i="27"/>
  <c r="AP77" i="27" s="1"/>
  <c r="CE77" i="27"/>
  <c r="AO77" i="27" s="1"/>
  <c r="BH77" i="27"/>
  <c r="BG77" i="27"/>
  <c r="BF77" i="27"/>
  <c r="BE77" i="27"/>
  <c r="BD77" i="27"/>
  <c r="BC77" i="27"/>
  <c r="BB77" i="27"/>
  <c r="BA77" i="27"/>
  <c r="AE77" i="27"/>
  <c r="AF77" i="27" s="1"/>
  <c r="AG77" i="27" s="1"/>
  <c r="AH77" i="27" s="1"/>
  <c r="AI77" i="27" s="1"/>
  <c r="AJ77" i="27" s="1"/>
  <c r="AK77" i="27" s="1"/>
  <c r="AL77" i="27" s="1"/>
  <c r="R77" i="27"/>
  <c r="T77" i="27" s="1"/>
  <c r="CQ76" i="27"/>
  <c r="BA76" i="27" s="1"/>
  <c r="BH76" i="27"/>
  <c r="BG76" i="27"/>
  <c r="BF76" i="27"/>
  <c r="BE76" i="27"/>
  <c r="BD76" i="27"/>
  <c r="BC76" i="27"/>
  <c r="BB76" i="27"/>
  <c r="BV76" i="27" s="1"/>
  <c r="AZ76" i="27"/>
  <c r="BT76" i="27" s="1"/>
  <c r="AY76" i="27"/>
  <c r="BS76" i="27" s="1"/>
  <c r="AX76" i="27"/>
  <c r="BR76" i="27" s="1"/>
  <c r="AW76" i="27"/>
  <c r="BQ76" i="27" s="1"/>
  <c r="AV76" i="27"/>
  <c r="BP76" i="27" s="1"/>
  <c r="AU76" i="27"/>
  <c r="BO76" i="27" s="1"/>
  <c r="AT76" i="27"/>
  <c r="BN76" i="27" s="1"/>
  <c r="AS76" i="27"/>
  <c r="BM76" i="27" s="1"/>
  <c r="AR76" i="27"/>
  <c r="BL76" i="27" s="1"/>
  <c r="AQ76" i="27"/>
  <c r="BK76" i="27" s="1"/>
  <c r="AP76" i="27"/>
  <c r="BJ76" i="27" s="1"/>
  <c r="AO76" i="27"/>
  <c r="BI76" i="27" s="1"/>
  <c r="AG76" i="27"/>
  <c r="AH76" i="27" s="1"/>
  <c r="R76" i="27"/>
  <c r="T76" i="27" s="1"/>
  <c r="CQ75" i="27"/>
  <c r="BA75" i="27" s="1"/>
  <c r="BH75" i="27"/>
  <c r="BG75" i="27"/>
  <c r="BF75" i="27"/>
  <c r="BE75" i="27"/>
  <c r="BD75" i="27"/>
  <c r="BC75" i="27"/>
  <c r="BB75" i="27"/>
  <c r="BV75" i="27" s="1"/>
  <c r="AZ75" i="27"/>
  <c r="BT75" i="27" s="1"/>
  <c r="AY75" i="27"/>
  <c r="BS75" i="27" s="1"/>
  <c r="AX75" i="27"/>
  <c r="BR75" i="27" s="1"/>
  <c r="AW75" i="27"/>
  <c r="BQ75" i="27" s="1"/>
  <c r="AV75" i="27"/>
  <c r="BP75" i="27" s="1"/>
  <c r="AU75" i="27"/>
  <c r="BO75" i="27" s="1"/>
  <c r="AT75" i="27"/>
  <c r="BN75" i="27" s="1"/>
  <c r="AS75" i="27"/>
  <c r="BM75" i="27" s="1"/>
  <c r="AR75" i="27"/>
  <c r="BL75" i="27" s="1"/>
  <c r="AQ75" i="27"/>
  <c r="BK75" i="27" s="1"/>
  <c r="AP75" i="27"/>
  <c r="BJ75" i="27" s="1"/>
  <c r="AO75" i="27"/>
  <c r="BI75" i="27" s="1"/>
  <c r="AG75" i="27"/>
  <c r="AH75" i="27" s="1"/>
  <c r="AI75" i="27" s="1"/>
  <c r="AJ75" i="27" s="1"/>
  <c r="AK75" i="27" s="1"/>
  <c r="R75" i="27"/>
  <c r="T75" i="27" s="1"/>
  <c r="CQ74" i="27"/>
  <c r="BA74" i="27" s="1"/>
  <c r="BH74" i="27"/>
  <c r="BG74" i="27"/>
  <c r="BF74" i="27"/>
  <c r="BE74" i="27"/>
  <c r="BD74" i="27"/>
  <c r="BC74" i="27"/>
  <c r="BB74" i="27"/>
  <c r="BV74" i="27" s="1"/>
  <c r="AZ74" i="27"/>
  <c r="BT74" i="27" s="1"/>
  <c r="AY74" i="27"/>
  <c r="BS74" i="27" s="1"/>
  <c r="AX74" i="27"/>
  <c r="BR74" i="27" s="1"/>
  <c r="AW74" i="27"/>
  <c r="BQ74" i="27" s="1"/>
  <c r="AV74" i="27"/>
  <c r="BP74" i="27" s="1"/>
  <c r="AU74" i="27"/>
  <c r="BO74" i="27" s="1"/>
  <c r="AT74" i="27"/>
  <c r="BN74" i="27" s="1"/>
  <c r="AS74" i="27"/>
  <c r="BM74" i="27" s="1"/>
  <c r="AR74" i="27"/>
  <c r="BL74" i="27" s="1"/>
  <c r="AQ74" i="27"/>
  <c r="BK74" i="27" s="1"/>
  <c r="AP74" i="27"/>
  <c r="BJ74" i="27" s="1"/>
  <c r="AO74" i="27"/>
  <c r="BI74" i="27" s="1"/>
  <c r="AG74" i="27"/>
  <c r="AH74" i="27" s="1"/>
  <c r="R74" i="27"/>
  <c r="T74" i="27" s="1"/>
  <c r="CQ73" i="27"/>
  <c r="BA73" i="27" s="1"/>
  <c r="BH73" i="27"/>
  <c r="BG73" i="27"/>
  <c r="BF73" i="27"/>
  <c r="BE73" i="27"/>
  <c r="BD73" i="27"/>
  <c r="BC73" i="27"/>
  <c r="BB73" i="27"/>
  <c r="BV73" i="27" s="1"/>
  <c r="AZ73" i="27"/>
  <c r="BT73" i="27" s="1"/>
  <c r="AY73" i="27"/>
  <c r="BS73" i="27" s="1"/>
  <c r="AX73" i="27"/>
  <c r="BR73" i="27" s="1"/>
  <c r="AW73" i="27"/>
  <c r="BQ73" i="27" s="1"/>
  <c r="AV73" i="27"/>
  <c r="BP73" i="27" s="1"/>
  <c r="AU73" i="27"/>
  <c r="BO73" i="27" s="1"/>
  <c r="AT73" i="27"/>
  <c r="BN73" i="27" s="1"/>
  <c r="AS73" i="27"/>
  <c r="BM73" i="27" s="1"/>
  <c r="AR73" i="27"/>
  <c r="BL73" i="27" s="1"/>
  <c r="AQ73" i="27"/>
  <c r="BK73" i="27" s="1"/>
  <c r="AP73" i="27"/>
  <c r="BJ73" i="27" s="1"/>
  <c r="AO73" i="27"/>
  <c r="BI73" i="27" s="1"/>
  <c r="AG73" i="27"/>
  <c r="AH73" i="27" s="1"/>
  <c r="AI73" i="27" s="1"/>
  <c r="R73" i="27"/>
  <c r="T73" i="27" s="1"/>
  <c r="CQ72" i="27"/>
  <c r="BA72" i="27" s="1"/>
  <c r="BH72" i="27"/>
  <c r="BG72" i="27"/>
  <c r="BF72" i="27"/>
  <c r="BE72" i="27"/>
  <c r="BD72" i="27"/>
  <c r="BC72" i="27"/>
  <c r="BW72" i="27" s="1"/>
  <c r="BB72" i="27"/>
  <c r="BV72" i="27" s="1"/>
  <c r="AZ72" i="27"/>
  <c r="BT72" i="27" s="1"/>
  <c r="AY72" i="27"/>
  <c r="BS72" i="27" s="1"/>
  <c r="AX72" i="27"/>
  <c r="BR72" i="27" s="1"/>
  <c r="AW72" i="27"/>
  <c r="BQ72" i="27" s="1"/>
  <c r="AV72" i="27"/>
  <c r="BP72" i="27" s="1"/>
  <c r="AU72" i="27"/>
  <c r="BO72" i="27" s="1"/>
  <c r="AT72" i="27"/>
  <c r="BN72" i="27" s="1"/>
  <c r="AS72" i="27"/>
  <c r="BM72" i="27" s="1"/>
  <c r="AR72" i="27"/>
  <c r="BL72" i="27" s="1"/>
  <c r="AQ72" i="27"/>
  <c r="BK72" i="27" s="1"/>
  <c r="AP72" i="27"/>
  <c r="BJ72" i="27" s="1"/>
  <c r="AO72" i="27"/>
  <c r="BI72" i="27" s="1"/>
  <c r="AH72" i="27"/>
  <c r="AI72" i="27" s="1"/>
  <c r="AJ72" i="27" s="1"/>
  <c r="R72" i="27"/>
  <c r="T72" i="27" s="1"/>
  <c r="CQ71" i="27"/>
  <c r="BA71" i="27" s="1"/>
  <c r="BH71" i="27"/>
  <c r="BG71" i="27"/>
  <c r="BF71" i="27"/>
  <c r="BE71" i="27"/>
  <c r="BD71" i="27"/>
  <c r="BC71" i="27"/>
  <c r="BW71" i="27" s="1"/>
  <c r="BB71" i="27"/>
  <c r="BV71" i="27" s="1"/>
  <c r="AZ71" i="27"/>
  <c r="BT71" i="27" s="1"/>
  <c r="AY71" i="27"/>
  <c r="BS71" i="27" s="1"/>
  <c r="AX71" i="27"/>
  <c r="BR71" i="27" s="1"/>
  <c r="AW71" i="27"/>
  <c r="BQ71" i="27" s="1"/>
  <c r="AV71" i="27"/>
  <c r="BP71" i="27" s="1"/>
  <c r="AU71" i="27"/>
  <c r="BO71" i="27" s="1"/>
  <c r="AT71" i="27"/>
  <c r="BN71" i="27" s="1"/>
  <c r="AS71" i="27"/>
  <c r="BM71" i="27" s="1"/>
  <c r="AR71" i="27"/>
  <c r="BL71" i="27" s="1"/>
  <c r="AQ71" i="27"/>
  <c r="BK71" i="27" s="1"/>
  <c r="AP71" i="27"/>
  <c r="BJ71" i="27" s="1"/>
  <c r="AO71" i="27"/>
  <c r="BI71" i="27" s="1"/>
  <c r="AH71" i="27"/>
  <c r="AI71" i="27" s="1"/>
  <c r="AJ71" i="27" s="1"/>
  <c r="AK71" i="27" s="1"/>
  <c r="AL71" i="27" s="1"/>
  <c r="R71" i="27"/>
  <c r="T71" i="27" s="1"/>
  <c r="CQ70" i="27"/>
  <c r="BA70" i="27" s="1"/>
  <c r="BH70" i="27"/>
  <c r="BG70" i="27"/>
  <c r="BF70" i="27"/>
  <c r="BE70" i="27"/>
  <c r="BD70" i="27"/>
  <c r="BC70" i="27"/>
  <c r="BW70" i="27" s="1"/>
  <c r="BB70" i="27"/>
  <c r="BV70" i="27" s="1"/>
  <c r="AZ70" i="27"/>
  <c r="BT70" i="27" s="1"/>
  <c r="AY70" i="27"/>
  <c r="BS70" i="27" s="1"/>
  <c r="AX70" i="27"/>
  <c r="BR70" i="27" s="1"/>
  <c r="AW70" i="27"/>
  <c r="BQ70" i="27" s="1"/>
  <c r="AV70" i="27"/>
  <c r="BP70" i="27" s="1"/>
  <c r="AU70" i="27"/>
  <c r="BO70" i="27" s="1"/>
  <c r="AT70" i="27"/>
  <c r="BN70" i="27" s="1"/>
  <c r="AS70" i="27"/>
  <c r="BM70" i="27" s="1"/>
  <c r="AR70" i="27"/>
  <c r="BL70" i="27" s="1"/>
  <c r="AQ70" i="27"/>
  <c r="BK70" i="27" s="1"/>
  <c r="AP70" i="27"/>
  <c r="BJ70" i="27" s="1"/>
  <c r="AO70" i="27"/>
  <c r="BI70" i="27" s="1"/>
  <c r="AH70" i="27"/>
  <c r="AI70" i="27" s="1"/>
  <c r="AJ70" i="27" s="1"/>
  <c r="AK70" i="27" s="1"/>
  <c r="AL70" i="27" s="1"/>
  <c r="R70" i="27"/>
  <c r="T70" i="27" s="1"/>
  <c r="CQ69" i="27"/>
  <c r="BA69" i="27" s="1"/>
  <c r="BH69" i="27"/>
  <c r="BG69" i="27"/>
  <c r="BF69" i="27"/>
  <c r="BE69" i="27"/>
  <c r="BD69" i="27"/>
  <c r="BC69" i="27"/>
  <c r="BW69" i="27" s="1"/>
  <c r="BB69" i="27"/>
  <c r="BV69" i="27" s="1"/>
  <c r="AZ69" i="27"/>
  <c r="BT69" i="27" s="1"/>
  <c r="AY69" i="27"/>
  <c r="BS69" i="27" s="1"/>
  <c r="AX69" i="27"/>
  <c r="BR69" i="27" s="1"/>
  <c r="AW69" i="27"/>
  <c r="BQ69" i="27" s="1"/>
  <c r="AV69" i="27"/>
  <c r="BP69" i="27" s="1"/>
  <c r="AU69" i="27"/>
  <c r="BO69" i="27" s="1"/>
  <c r="AT69" i="27"/>
  <c r="BN69" i="27" s="1"/>
  <c r="AS69" i="27"/>
  <c r="BM69" i="27" s="1"/>
  <c r="AR69" i="27"/>
  <c r="BL69" i="27" s="1"/>
  <c r="AQ69" i="27"/>
  <c r="BK69" i="27" s="1"/>
  <c r="AP69" i="27"/>
  <c r="BJ69" i="27" s="1"/>
  <c r="AO69" i="27"/>
  <c r="BI69" i="27" s="1"/>
  <c r="AH69" i="27"/>
  <c r="AI69" i="27" s="1"/>
  <c r="AJ69" i="27" s="1"/>
  <c r="AK69" i="27" s="1"/>
  <c r="R69" i="27"/>
  <c r="T69" i="27" s="1"/>
  <c r="CQ68" i="27"/>
  <c r="BA68" i="27" s="1"/>
  <c r="BH68" i="27"/>
  <c r="BG68" i="27"/>
  <c r="BF68" i="27"/>
  <c r="BE68" i="27"/>
  <c r="BD68" i="27"/>
  <c r="BC68" i="27"/>
  <c r="BW68" i="27" s="1"/>
  <c r="BB68" i="27"/>
  <c r="BV68" i="27" s="1"/>
  <c r="AZ68" i="27"/>
  <c r="BT68" i="27" s="1"/>
  <c r="AY68" i="27"/>
  <c r="BS68" i="27" s="1"/>
  <c r="AX68" i="27"/>
  <c r="BR68" i="27" s="1"/>
  <c r="AW68" i="27"/>
  <c r="BQ68" i="27" s="1"/>
  <c r="AV68" i="27"/>
  <c r="BP68" i="27" s="1"/>
  <c r="AU68" i="27"/>
  <c r="BO68" i="27" s="1"/>
  <c r="AT68" i="27"/>
  <c r="BN68" i="27" s="1"/>
  <c r="AS68" i="27"/>
  <c r="BM68" i="27" s="1"/>
  <c r="AR68" i="27"/>
  <c r="BL68" i="27" s="1"/>
  <c r="AQ68" i="27"/>
  <c r="BK68" i="27" s="1"/>
  <c r="AP68" i="27"/>
  <c r="BJ68" i="27" s="1"/>
  <c r="AO68" i="27"/>
  <c r="BI68" i="27" s="1"/>
  <c r="AH68" i="27"/>
  <c r="AI68" i="27" s="1"/>
  <c r="R68" i="27"/>
  <c r="T68" i="27" s="1"/>
  <c r="CQ67" i="27"/>
  <c r="BA67" i="27" s="1"/>
  <c r="BH67" i="27"/>
  <c r="BG67" i="27"/>
  <c r="BF67" i="27"/>
  <c r="BE67" i="27"/>
  <c r="BD67" i="27"/>
  <c r="BC67" i="27"/>
  <c r="BW67" i="27" s="1"/>
  <c r="BB67" i="27"/>
  <c r="BV67" i="27" s="1"/>
  <c r="AZ67" i="27"/>
  <c r="BT67" i="27" s="1"/>
  <c r="AY67" i="27"/>
  <c r="BS67" i="27" s="1"/>
  <c r="AX67" i="27"/>
  <c r="BR67" i="27" s="1"/>
  <c r="AW67" i="27"/>
  <c r="BQ67" i="27" s="1"/>
  <c r="AV67" i="27"/>
  <c r="BP67" i="27" s="1"/>
  <c r="AU67" i="27"/>
  <c r="BO67" i="27" s="1"/>
  <c r="AT67" i="27"/>
  <c r="BN67" i="27" s="1"/>
  <c r="AS67" i="27"/>
  <c r="BM67" i="27" s="1"/>
  <c r="AR67" i="27"/>
  <c r="BL67" i="27" s="1"/>
  <c r="AQ67" i="27"/>
  <c r="BK67" i="27" s="1"/>
  <c r="AP67" i="27"/>
  <c r="BJ67" i="27" s="1"/>
  <c r="AO67" i="27"/>
  <c r="BI67" i="27" s="1"/>
  <c r="AH67" i="27"/>
  <c r="AI67" i="27" s="1"/>
  <c r="AJ67" i="27" s="1"/>
  <c r="R67" i="27"/>
  <c r="T67" i="27" s="1"/>
  <c r="CQ66" i="27"/>
  <c r="BA66" i="27" s="1"/>
  <c r="BH66" i="27"/>
  <c r="BG66" i="27"/>
  <c r="BF66" i="27"/>
  <c r="BE66" i="27"/>
  <c r="BD66" i="27"/>
  <c r="BX66" i="27" s="1"/>
  <c r="BC66" i="27"/>
  <c r="BW66" i="27" s="1"/>
  <c r="BB66" i="27"/>
  <c r="BV66" i="27" s="1"/>
  <c r="AZ66" i="27"/>
  <c r="BT66" i="27" s="1"/>
  <c r="AY66" i="27"/>
  <c r="BS66" i="27" s="1"/>
  <c r="AX66" i="27"/>
  <c r="BR66" i="27" s="1"/>
  <c r="AW66" i="27"/>
  <c r="BQ66" i="27" s="1"/>
  <c r="AV66" i="27"/>
  <c r="BP66" i="27" s="1"/>
  <c r="AU66" i="27"/>
  <c r="BO66" i="27" s="1"/>
  <c r="AT66" i="27"/>
  <c r="BN66" i="27" s="1"/>
  <c r="AS66" i="27"/>
  <c r="BM66" i="27" s="1"/>
  <c r="AR66" i="27"/>
  <c r="BL66" i="27" s="1"/>
  <c r="AQ66" i="27"/>
  <c r="BK66" i="27" s="1"/>
  <c r="AP66" i="27"/>
  <c r="BJ66" i="27" s="1"/>
  <c r="AO66" i="27"/>
  <c r="BI66" i="27" s="1"/>
  <c r="AI66" i="27"/>
  <c r="AJ66" i="27" s="1"/>
  <c r="AK66" i="27" s="1"/>
  <c r="AL66" i="27" s="1"/>
  <c r="R66" i="27"/>
  <c r="T66" i="27" s="1"/>
  <c r="CQ65" i="27"/>
  <c r="BA65" i="27" s="1"/>
  <c r="BH65" i="27"/>
  <c r="BG65" i="27"/>
  <c r="BF65" i="27"/>
  <c r="BE65" i="27"/>
  <c r="BD65" i="27"/>
  <c r="BX65" i="27" s="1"/>
  <c r="BC65" i="27"/>
  <c r="BW65" i="27" s="1"/>
  <c r="BB65" i="27"/>
  <c r="BV65" i="27" s="1"/>
  <c r="AZ65" i="27"/>
  <c r="BT65" i="27" s="1"/>
  <c r="AY65" i="27"/>
  <c r="BS65" i="27" s="1"/>
  <c r="AX65" i="27"/>
  <c r="BR65" i="27" s="1"/>
  <c r="AW65" i="27"/>
  <c r="BQ65" i="27" s="1"/>
  <c r="AV65" i="27"/>
  <c r="BP65" i="27" s="1"/>
  <c r="AU65" i="27"/>
  <c r="BO65" i="27" s="1"/>
  <c r="AT65" i="27"/>
  <c r="BN65" i="27" s="1"/>
  <c r="AS65" i="27"/>
  <c r="BM65" i="27" s="1"/>
  <c r="AR65" i="27"/>
  <c r="BL65" i="27" s="1"/>
  <c r="AQ65" i="27"/>
  <c r="BK65" i="27" s="1"/>
  <c r="AP65" i="27"/>
  <c r="BJ65" i="27" s="1"/>
  <c r="AO65" i="27"/>
  <c r="BI65" i="27" s="1"/>
  <c r="AI65" i="27"/>
  <c r="AJ65" i="27" s="1"/>
  <c r="AK65" i="27" s="1"/>
  <c r="R65" i="27"/>
  <c r="T65" i="27" s="1"/>
  <c r="CQ64" i="27"/>
  <c r="BA64" i="27" s="1"/>
  <c r="BH64" i="27"/>
  <c r="BG64" i="27"/>
  <c r="BF64" i="27"/>
  <c r="BE64" i="27"/>
  <c r="BD64" i="27"/>
  <c r="BX64" i="27" s="1"/>
  <c r="BC64" i="27"/>
  <c r="BW64" i="27" s="1"/>
  <c r="BB64" i="27"/>
  <c r="BV64" i="27" s="1"/>
  <c r="AZ64" i="27"/>
  <c r="BT64" i="27" s="1"/>
  <c r="AY64" i="27"/>
  <c r="BS64" i="27" s="1"/>
  <c r="AX64" i="27"/>
  <c r="BR64" i="27" s="1"/>
  <c r="AW64" i="27"/>
  <c r="BQ64" i="27" s="1"/>
  <c r="AV64" i="27"/>
  <c r="BP64" i="27" s="1"/>
  <c r="AU64" i="27"/>
  <c r="BO64" i="27" s="1"/>
  <c r="AT64" i="27"/>
  <c r="BN64" i="27" s="1"/>
  <c r="AS64" i="27"/>
  <c r="BM64" i="27" s="1"/>
  <c r="AR64" i="27"/>
  <c r="BL64" i="27" s="1"/>
  <c r="AQ64" i="27"/>
  <c r="BK64" i="27" s="1"/>
  <c r="AP64" i="27"/>
  <c r="BJ64" i="27" s="1"/>
  <c r="AO64" i="27"/>
  <c r="BI64" i="27" s="1"/>
  <c r="AI64" i="27"/>
  <c r="R64" i="27"/>
  <c r="T64" i="27" s="1"/>
  <c r="BC63" i="27"/>
  <c r="BB63" i="27"/>
  <c r="AZ63" i="27"/>
  <c r="AY63" i="27"/>
  <c r="AX63" i="27"/>
  <c r="AW63" i="27"/>
  <c r="AV63" i="27"/>
  <c r="AU63" i="27"/>
  <c r="AT63" i="27"/>
  <c r="AS63" i="27"/>
  <c r="AR63" i="27"/>
  <c r="AQ63" i="27"/>
  <c r="AP63" i="27"/>
  <c r="AO63" i="27"/>
  <c r="AE63" i="27"/>
  <c r="AF63" i="27" s="1"/>
  <c r="AG63" i="27" s="1"/>
  <c r="AH63" i="27" s="1"/>
  <c r="AI63" i="27" s="1"/>
  <c r="AJ63" i="27" s="1"/>
  <c r="AK63" i="27" s="1"/>
  <c r="AL63" i="27" s="1"/>
  <c r="R63" i="27"/>
  <c r="T63" i="27" s="1"/>
  <c r="BC62" i="27"/>
  <c r="BB62" i="27"/>
  <c r="AZ62" i="27"/>
  <c r="AY62" i="27"/>
  <c r="AX62" i="27"/>
  <c r="AW62" i="27"/>
  <c r="AV62" i="27"/>
  <c r="AU62" i="27"/>
  <c r="AT62" i="27"/>
  <c r="AS62" i="27"/>
  <c r="AR62" i="27"/>
  <c r="AQ62" i="27"/>
  <c r="AP62" i="27"/>
  <c r="AO62" i="27"/>
  <c r="AE62" i="27"/>
  <c r="R62" i="27"/>
  <c r="T62" i="27" s="1"/>
  <c r="CX61" i="27"/>
  <c r="BH61" i="27" s="1"/>
  <c r="CW61" i="27"/>
  <c r="BG61" i="27" s="1"/>
  <c r="CV61" i="27"/>
  <c r="CU61" i="27"/>
  <c r="CT61" i="27"/>
  <c r="BD61" i="27" s="1"/>
  <c r="CQ61" i="27"/>
  <c r="BA61" i="27" s="1"/>
  <c r="BC61" i="27"/>
  <c r="BB61" i="27"/>
  <c r="AZ61" i="27"/>
  <c r="AY61" i="27"/>
  <c r="AX61" i="27"/>
  <c r="AW61" i="27"/>
  <c r="AV61" i="27"/>
  <c r="AU61" i="27"/>
  <c r="AT61" i="27"/>
  <c r="AS61" i="27"/>
  <c r="AR61" i="27"/>
  <c r="AQ61" i="27"/>
  <c r="AP61" i="27"/>
  <c r="AO61" i="27"/>
  <c r="P61" i="27"/>
  <c r="AE61" i="27" s="1"/>
  <c r="CX60" i="27"/>
  <c r="CW60" i="27"/>
  <c r="CW62" i="27" s="1"/>
  <c r="BG62" i="27" s="1"/>
  <c r="CV60" i="27"/>
  <c r="CV62" i="27" s="1"/>
  <c r="BF62" i="27" s="1"/>
  <c r="CU60" i="27"/>
  <c r="CU62" i="27" s="1"/>
  <c r="BE62" i="27" s="1"/>
  <c r="CT60" i="27"/>
  <c r="CT62" i="27" s="1"/>
  <c r="BD62" i="27" s="1"/>
  <c r="CQ60" i="27"/>
  <c r="BC60" i="27"/>
  <c r="BB60" i="27"/>
  <c r="AZ60" i="27"/>
  <c r="AY60" i="27"/>
  <c r="AX60" i="27"/>
  <c r="AW60" i="27"/>
  <c r="AV60" i="27"/>
  <c r="AU60" i="27"/>
  <c r="AT60" i="27"/>
  <c r="AS60" i="27"/>
  <c r="AR60" i="27"/>
  <c r="AQ60" i="27"/>
  <c r="AP60" i="27"/>
  <c r="AO60" i="27"/>
  <c r="P60" i="27"/>
  <c r="AE60" i="27" s="1"/>
  <c r="AF60" i="27" s="1"/>
  <c r="CQ59" i="27"/>
  <c r="BC59" i="27"/>
  <c r="BB59" i="27"/>
  <c r="AZ59" i="27"/>
  <c r="AY59" i="27"/>
  <c r="AX59" i="27"/>
  <c r="AW59" i="27"/>
  <c r="AV59" i="27"/>
  <c r="AU59" i="27"/>
  <c r="AT59" i="27"/>
  <c r="AS59" i="27"/>
  <c r="AR59" i="27"/>
  <c r="AQ59" i="27"/>
  <c r="AP59" i="27"/>
  <c r="AO59" i="27"/>
  <c r="AE59" i="27"/>
  <c r="R59" i="27"/>
  <c r="T59" i="27" s="1"/>
  <c r="CQ58" i="27"/>
  <c r="BA58" i="27" s="1"/>
  <c r="BC58" i="27"/>
  <c r="BB58" i="27"/>
  <c r="AZ58" i="27"/>
  <c r="AY58" i="27"/>
  <c r="AX58" i="27"/>
  <c r="AW58" i="27"/>
  <c r="AV58" i="27"/>
  <c r="AU58" i="27"/>
  <c r="AT58" i="27"/>
  <c r="AS58" i="27"/>
  <c r="AR58" i="27"/>
  <c r="AQ58" i="27"/>
  <c r="AP58" i="27"/>
  <c r="AO58" i="27"/>
  <c r="AE58" i="27"/>
  <c r="R58" i="27"/>
  <c r="T58" i="27" s="1"/>
  <c r="CQ57" i="27"/>
  <c r="BA57" i="27" s="1"/>
  <c r="BC57" i="27"/>
  <c r="BB57" i="27"/>
  <c r="AZ57" i="27"/>
  <c r="AY57" i="27"/>
  <c r="AX57" i="27"/>
  <c r="AW57" i="27"/>
  <c r="AV57" i="27"/>
  <c r="AU57" i="27"/>
  <c r="AT57" i="27"/>
  <c r="AS57" i="27"/>
  <c r="AR57" i="27"/>
  <c r="AQ57" i="27"/>
  <c r="AP57" i="27"/>
  <c r="AO57" i="27"/>
  <c r="AE57" i="27"/>
  <c r="R57" i="27"/>
  <c r="T57" i="27" s="1"/>
  <c r="CX56" i="27"/>
  <c r="BH56" i="27" s="1"/>
  <c r="CW56" i="27"/>
  <c r="CV56" i="27"/>
  <c r="CV59" i="27" s="1"/>
  <c r="BF59" i="27" s="1"/>
  <c r="CU56" i="27"/>
  <c r="CT56" i="27"/>
  <c r="CT59" i="27" s="1"/>
  <c r="BD59" i="27" s="1"/>
  <c r="CQ56" i="27"/>
  <c r="BA56" i="27" s="1"/>
  <c r="BC56" i="27"/>
  <c r="BB56" i="27"/>
  <c r="AZ56" i="27"/>
  <c r="AY56" i="27"/>
  <c r="AX56" i="27"/>
  <c r="AW56" i="27"/>
  <c r="AV56" i="27"/>
  <c r="AU56" i="27"/>
  <c r="AT56" i="27"/>
  <c r="AS56" i="27"/>
  <c r="AR56" i="27"/>
  <c r="AQ56" i="27"/>
  <c r="AP56" i="27"/>
  <c r="AO56" i="27"/>
  <c r="P56" i="27"/>
  <c r="R56" i="27" s="1"/>
  <c r="T56" i="27" s="1"/>
  <c r="CX55" i="27"/>
  <c r="BH55" i="27" s="1"/>
  <c r="CW55" i="27"/>
  <c r="CV55" i="27"/>
  <c r="BF55" i="27" s="1"/>
  <c r="CU55" i="27"/>
  <c r="CT55" i="27"/>
  <c r="CQ55" i="27"/>
  <c r="BA55" i="27" s="1"/>
  <c r="BC55" i="27"/>
  <c r="BB55" i="27"/>
  <c r="AZ55" i="27"/>
  <c r="AY55" i="27"/>
  <c r="AX55" i="27"/>
  <c r="AW55" i="27"/>
  <c r="AV55" i="27"/>
  <c r="AU55" i="27"/>
  <c r="AT55" i="27"/>
  <c r="AS55" i="27"/>
  <c r="AR55" i="27"/>
  <c r="AQ55" i="27"/>
  <c r="AP55" i="27"/>
  <c r="AO55" i="27"/>
  <c r="P55" i="27"/>
  <c r="CX54" i="27"/>
  <c r="CW54" i="27"/>
  <c r="CV54" i="27"/>
  <c r="CV57" i="27" s="1"/>
  <c r="BF57" i="27" s="1"/>
  <c r="CU54" i="27"/>
  <c r="CU57" i="27" s="1"/>
  <c r="BE57" i="27" s="1"/>
  <c r="CT54" i="27"/>
  <c r="CQ54" i="27"/>
  <c r="BA54" i="27" s="1"/>
  <c r="BC54" i="27"/>
  <c r="BB54" i="27"/>
  <c r="AZ54" i="27"/>
  <c r="AY54" i="27"/>
  <c r="AX54" i="27"/>
  <c r="AW54" i="27"/>
  <c r="AV54" i="27"/>
  <c r="AU54" i="27"/>
  <c r="AT54" i="27"/>
  <c r="AS54" i="27"/>
  <c r="AR54" i="27"/>
  <c r="AQ54" i="27"/>
  <c r="AP54" i="27"/>
  <c r="AO54" i="27"/>
  <c r="P54" i="27"/>
  <c r="AE54" i="27" s="1"/>
  <c r="BA53" i="27"/>
  <c r="AZ53" i="27"/>
  <c r="AY53" i="27"/>
  <c r="AX53" i="27"/>
  <c r="AW53" i="27"/>
  <c r="AV53" i="27"/>
  <c r="AU53" i="27"/>
  <c r="AT53" i="27"/>
  <c r="AS53" i="27"/>
  <c r="AR53" i="27"/>
  <c r="AQ53" i="27"/>
  <c r="AP53" i="27"/>
  <c r="AO53" i="27"/>
  <c r="AE53" i="27"/>
  <c r="AF53" i="27" s="1"/>
  <c r="AG53" i="27" s="1"/>
  <c r="AH53" i="27" s="1"/>
  <c r="AI53" i="27" s="1"/>
  <c r="AJ53" i="27" s="1"/>
  <c r="AK53" i="27" s="1"/>
  <c r="AL53" i="27" s="1"/>
  <c r="R53" i="27"/>
  <c r="T53" i="27" s="1"/>
  <c r="BA52" i="27"/>
  <c r="AZ52" i="27"/>
  <c r="AY52" i="27"/>
  <c r="AX52" i="27"/>
  <c r="AW52" i="27"/>
  <c r="AV52" i="27"/>
  <c r="AU52" i="27"/>
  <c r="AT52" i="27"/>
  <c r="AS52" i="27"/>
  <c r="AR52" i="27"/>
  <c r="AQ52" i="27"/>
  <c r="AP52" i="27"/>
  <c r="AO52" i="27"/>
  <c r="AE52" i="27"/>
  <c r="AF52" i="27" s="1"/>
  <c r="AG52" i="27" s="1"/>
  <c r="AH52" i="27" s="1"/>
  <c r="AI52" i="27" s="1"/>
  <c r="AJ52" i="27" s="1"/>
  <c r="AK52" i="27" s="1"/>
  <c r="AL52" i="27" s="1"/>
  <c r="R52" i="27"/>
  <c r="T52" i="27" s="1"/>
  <c r="BA51" i="27"/>
  <c r="AZ51" i="27"/>
  <c r="AY51" i="27"/>
  <c r="AX51" i="27"/>
  <c r="AW51" i="27"/>
  <c r="AV51" i="27"/>
  <c r="AU51" i="27"/>
  <c r="AT51" i="27"/>
  <c r="AS51" i="27"/>
  <c r="AR51" i="27"/>
  <c r="AQ51" i="27"/>
  <c r="AP51" i="27"/>
  <c r="AO51" i="27"/>
  <c r="AE51" i="27"/>
  <c r="R51" i="27"/>
  <c r="T51" i="27" s="1"/>
  <c r="BA50" i="27"/>
  <c r="AZ50" i="27"/>
  <c r="AY50" i="27"/>
  <c r="AX50" i="27"/>
  <c r="AW50" i="27"/>
  <c r="AV50" i="27"/>
  <c r="AU50" i="27"/>
  <c r="AT50" i="27"/>
  <c r="AS50" i="27"/>
  <c r="AR50" i="27"/>
  <c r="AQ50" i="27"/>
  <c r="AP50" i="27"/>
  <c r="AO50" i="27"/>
  <c r="AE50" i="27"/>
  <c r="R50" i="27"/>
  <c r="T50" i="27" s="1"/>
  <c r="CX49" i="27"/>
  <c r="CX50" i="27" s="1"/>
  <c r="CW49" i="27"/>
  <c r="CV49" i="27"/>
  <c r="CU49" i="27"/>
  <c r="CU50" i="27" s="1"/>
  <c r="CT49" i="27"/>
  <c r="BD49" i="27" s="1"/>
  <c r="CS49" i="27"/>
  <c r="CS50" i="27" s="1"/>
  <c r="CS51" i="27" s="1"/>
  <c r="BC51" i="27" s="1"/>
  <c r="CR49" i="27"/>
  <c r="BA49" i="27"/>
  <c r="AZ49" i="27"/>
  <c r="AY49" i="27"/>
  <c r="AX49" i="27"/>
  <c r="AW49" i="27"/>
  <c r="AV49" i="27"/>
  <c r="AU49" i="27"/>
  <c r="AT49" i="27"/>
  <c r="AS49" i="27"/>
  <c r="AR49" i="27"/>
  <c r="AQ49" i="27"/>
  <c r="AP49" i="27"/>
  <c r="AO49" i="27"/>
  <c r="AE49" i="27"/>
  <c r="R49" i="27"/>
  <c r="T49" i="27" s="1"/>
  <c r="BH48" i="27"/>
  <c r="BG48" i="27"/>
  <c r="BF48" i="27"/>
  <c r="BE48" i="27"/>
  <c r="BD48" i="27"/>
  <c r="BC48" i="27"/>
  <c r="BB48" i="27"/>
  <c r="BA48" i="27"/>
  <c r="AZ48" i="27"/>
  <c r="AY48" i="27"/>
  <c r="AX48" i="27"/>
  <c r="AW48" i="27"/>
  <c r="AV48" i="27"/>
  <c r="AU48" i="27"/>
  <c r="AT48" i="27"/>
  <c r="AS48" i="27"/>
  <c r="AR48" i="27"/>
  <c r="AQ48" i="27"/>
  <c r="AP48" i="27"/>
  <c r="AO48" i="27"/>
  <c r="AE48" i="27"/>
  <c r="R48" i="27"/>
  <c r="T48" i="27" s="1"/>
  <c r="BA47" i="27"/>
  <c r="AZ47" i="27"/>
  <c r="AY47" i="27"/>
  <c r="AX47" i="27"/>
  <c r="AW47" i="27"/>
  <c r="AV47" i="27"/>
  <c r="AU47" i="27"/>
  <c r="AT47" i="27"/>
  <c r="AS47" i="27"/>
  <c r="AR47" i="27"/>
  <c r="AQ47" i="27"/>
  <c r="AP47" i="27"/>
  <c r="AO47" i="27"/>
  <c r="AE47" i="27"/>
  <c r="AF47" i="27" s="1"/>
  <c r="AG47" i="27" s="1"/>
  <c r="AH47" i="27" s="1"/>
  <c r="AI47" i="27" s="1"/>
  <c r="AJ47" i="27" s="1"/>
  <c r="AK47" i="27" s="1"/>
  <c r="AL47" i="27" s="1"/>
  <c r="R47" i="27"/>
  <c r="T47" i="27" s="1"/>
  <c r="CX46" i="27"/>
  <c r="CX47" i="27" s="1"/>
  <c r="BH47" i="27" s="1"/>
  <c r="CW46" i="27"/>
  <c r="CW47" i="27" s="1"/>
  <c r="BG47" i="27" s="1"/>
  <c r="CV46" i="27"/>
  <c r="CU46" i="27"/>
  <c r="CT46" i="27"/>
  <c r="CS46" i="27"/>
  <c r="CR46" i="27"/>
  <c r="CR47" i="27" s="1"/>
  <c r="BB47" i="27" s="1"/>
  <c r="BA46" i="27"/>
  <c r="AZ46" i="27"/>
  <c r="AY46" i="27"/>
  <c r="AX46" i="27"/>
  <c r="AW46" i="27"/>
  <c r="AV46" i="27"/>
  <c r="AU46" i="27"/>
  <c r="AT46" i="27"/>
  <c r="AS46" i="27"/>
  <c r="AR46" i="27"/>
  <c r="AQ46" i="27"/>
  <c r="AP46" i="27"/>
  <c r="AO46" i="27"/>
  <c r="AE46" i="27"/>
  <c r="AF46" i="27" s="1"/>
  <c r="AG46" i="27" s="1"/>
  <c r="AH46" i="27" s="1"/>
  <c r="AI46" i="27" s="1"/>
  <c r="AJ46" i="27" s="1"/>
  <c r="AK46" i="27" s="1"/>
  <c r="AL46" i="27" s="1"/>
  <c r="R46" i="27"/>
  <c r="T46" i="27" s="1"/>
  <c r="BH45" i="27"/>
  <c r="BG45" i="27"/>
  <c r="BF45" i="27"/>
  <c r="BE45" i="27"/>
  <c r="BD45" i="27"/>
  <c r="BC45" i="27"/>
  <c r="BB45" i="27"/>
  <c r="BA45" i="27"/>
  <c r="AZ45" i="27"/>
  <c r="AY45" i="27"/>
  <c r="AX45" i="27"/>
  <c r="AW45" i="27"/>
  <c r="AV45" i="27"/>
  <c r="AU45" i="27"/>
  <c r="AT45" i="27"/>
  <c r="AS45" i="27"/>
  <c r="AR45" i="27"/>
  <c r="AQ45" i="27"/>
  <c r="AP45" i="27"/>
  <c r="AO45" i="27"/>
  <c r="AE45" i="27"/>
  <c r="AF45" i="27" s="1"/>
  <c r="AG45" i="27" s="1"/>
  <c r="AH45" i="27" s="1"/>
  <c r="R45" i="27"/>
  <c r="T45" i="27" s="1"/>
  <c r="CR44" i="27"/>
  <c r="BB44" i="27" s="1"/>
  <c r="CP44" i="27"/>
  <c r="CO44" i="27"/>
  <c r="CN44" i="27"/>
  <c r="CM44" i="27"/>
  <c r="CL44" i="27"/>
  <c r="CK44" i="27"/>
  <c r="CJ44" i="27"/>
  <c r="CI44" i="27"/>
  <c r="CH44" i="27"/>
  <c r="CG44" i="27"/>
  <c r="CF44" i="27"/>
  <c r="BH44" i="27"/>
  <c r="BG44" i="27"/>
  <c r="BF44" i="27"/>
  <c r="BE44" i="27"/>
  <c r="BD44" i="27"/>
  <c r="BC44" i="27"/>
  <c r="AE44" i="27"/>
  <c r="AF44" i="27" s="1"/>
  <c r="AG44" i="27" s="1"/>
  <c r="AH44" i="27" s="1"/>
  <c r="AI44" i="27" s="1"/>
  <c r="R44" i="27"/>
  <c r="T44" i="27" s="1"/>
  <c r="CX43" i="27"/>
  <c r="BH43" i="27" s="1"/>
  <c r="CW43" i="27"/>
  <c r="BG43" i="27" s="1"/>
  <c r="CV43" i="27"/>
  <c r="BF43" i="27" s="1"/>
  <c r="CU43" i="27"/>
  <c r="BE43" i="27" s="1"/>
  <c r="AT43" i="27"/>
  <c r="AS43" i="27"/>
  <c r="AR43" i="27"/>
  <c r="AQ43" i="27"/>
  <c r="AP43" i="27"/>
  <c r="AO43" i="27"/>
  <c r="P43" i="27"/>
  <c r="R43" i="27" s="1"/>
  <c r="T43" i="27" s="1"/>
  <c r="CX42" i="27"/>
  <c r="BH42" i="27" s="1"/>
  <c r="CW42" i="27"/>
  <c r="BG42" i="27" s="1"/>
  <c r="CV42" i="27"/>
  <c r="BF42" i="27" s="1"/>
  <c r="CU42" i="27"/>
  <c r="BE42" i="27" s="1"/>
  <c r="AT42" i="27"/>
  <c r="AS42" i="27"/>
  <c r="AR42" i="27"/>
  <c r="AQ42" i="27"/>
  <c r="AP42" i="27"/>
  <c r="AO42" i="27"/>
  <c r="P42" i="27"/>
  <c r="R42" i="27" s="1"/>
  <c r="T42" i="27" s="1"/>
  <c r="CX41" i="27"/>
  <c r="BH41" i="27" s="1"/>
  <c r="CW41" i="27"/>
  <c r="BG41" i="27" s="1"/>
  <c r="CV41" i="27"/>
  <c r="BF41" i="27" s="1"/>
  <c r="CU41" i="27"/>
  <c r="BE41" i="27" s="1"/>
  <c r="AT41" i="27"/>
  <c r="AS41" i="27"/>
  <c r="AR41" i="27"/>
  <c r="AQ41" i="27"/>
  <c r="AP41" i="27"/>
  <c r="AO41" i="27"/>
  <c r="P41" i="27"/>
  <c r="CX40" i="27"/>
  <c r="BH40" i="27" s="1"/>
  <c r="CW40" i="27"/>
  <c r="BG40" i="27" s="1"/>
  <c r="CV40" i="27"/>
  <c r="BF40" i="27" s="1"/>
  <c r="CU40" i="27"/>
  <c r="BE40" i="27" s="1"/>
  <c r="AT40" i="27"/>
  <c r="AS40" i="27"/>
  <c r="AR40" i="27"/>
  <c r="AQ40" i="27"/>
  <c r="AP40" i="27"/>
  <c r="AO40" i="27"/>
  <c r="P40" i="27"/>
  <c r="R40" i="27" s="1"/>
  <c r="T40" i="27" s="1"/>
  <c r="CX39" i="27"/>
  <c r="BH39" i="27" s="1"/>
  <c r="CW39" i="27"/>
  <c r="BG39" i="27" s="1"/>
  <c r="CV39" i="27"/>
  <c r="BF39" i="27" s="1"/>
  <c r="CU39" i="27"/>
  <c r="BE39" i="27" s="1"/>
  <c r="AT39" i="27"/>
  <c r="AS39" i="27"/>
  <c r="AR39" i="27"/>
  <c r="AQ39" i="27"/>
  <c r="AP39" i="27"/>
  <c r="AO39" i="27"/>
  <c r="P39" i="27"/>
  <c r="CX38" i="27"/>
  <c r="BH38" i="27" s="1"/>
  <c r="CW38" i="27"/>
  <c r="BG38" i="27" s="1"/>
  <c r="CV38" i="27"/>
  <c r="BF38" i="27" s="1"/>
  <c r="CU38" i="27"/>
  <c r="BE38" i="27" s="1"/>
  <c r="AT38" i="27"/>
  <c r="AS38" i="27"/>
  <c r="AR38" i="27"/>
  <c r="AQ38" i="27"/>
  <c r="AP38" i="27"/>
  <c r="AO38" i="27"/>
  <c r="P38" i="27"/>
  <c r="R38" i="27" s="1"/>
  <c r="T38" i="27" s="1"/>
  <c r="AT37" i="27"/>
  <c r="AS37" i="27"/>
  <c r="AR37" i="27"/>
  <c r="AQ37" i="27"/>
  <c r="AP37" i="27"/>
  <c r="AO37" i="27"/>
  <c r="P37" i="27"/>
  <c r="R37" i="27" s="1"/>
  <c r="T37" i="27" s="1"/>
  <c r="CX36" i="27"/>
  <c r="CW36" i="27"/>
  <c r="CV36" i="27"/>
  <c r="BF36" i="27" s="1"/>
  <c r="CU36" i="27"/>
  <c r="CU37" i="27" s="1"/>
  <c r="BE37" i="27" s="1"/>
  <c r="AT36" i="27"/>
  <c r="AS36" i="27"/>
  <c r="AR36" i="27"/>
  <c r="AQ36" i="27"/>
  <c r="AP36" i="27"/>
  <c r="AO36" i="27"/>
  <c r="P36" i="27"/>
  <c r="AE36" i="27" s="1"/>
  <c r="AT35" i="27"/>
  <c r="AS35" i="27"/>
  <c r="AR35" i="27"/>
  <c r="AQ35" i="27"/>
  <c r="AP35" i="27"/>
  <c r="AO35" i="27"/>
  <c r="P35" i="27"/>
  <c r="R35" i="27" s="1"/>
  <c r="T35" i="27" s="1"/>
  <c r="CX34" i="27"/>
  <c r="CW34" i="27"/>
  <c r="CV34" i="27"/>
  <c r="CV35" i="27" s="1"/>
  <c r="BF35" i="27" s="1"/>
  <c r="CU34" i="27"/>
  <c r="CU35" i="27" s="1"/>
  <c r="BE35" i="27" s="1"/>
  <c r="AT34" i="27"/>
  <c r="AS34" i="27"/>
  <c r="AR34" i="27"/>
  <c r="AQ34" i="27"/>
  <c r="AP34" i="27"/>
  <c r="AO34" i="27"/>
  <c r="P34" i="27"/>
  <c r="AT33" i="27"/>
  <c r="AS33" i="27"/>
  <c r="AR33" i="27"/>
  <c r="AQ33" i="27"/>
  <c r="AP33" i="27"/>
  <c r="AO33" i="27"/>
  <c r="P33" i="27"/>
  <c r="R33" i="27" s="1"/>
  <c r="T33" i="27" s="1"/>
  <c r="CX32" i="27"/>
  <c r="CW32" i="27"/>
  <c r="CV32" i="27"/>
  <c r="CV33" i="27" s="1"/>
  <c r="BF33" i="27" s="1"/>
  <c r="CU32" i="27"/>
  <c r="CU33" i="27" s="1"/>
  <c r="BE33" i="27" s="1"/>
  <c r="AT32" i="27"/>
  <c r="AS32" i="27"/>
  <c r="AR32" i="27"/>
  <c r="AQ32" i="27"/>
  <c r="AP32" i="27"/>
  <c r="AO32" i="27"/>
  <c r="P32" i="27"/>
  <c r="CT31" i="27"/>
  <c r="CS31" i="27"/>
  <c r="CS36" i="27" s="1"/>
  <c r="CR31" i="27"/>
  <c r="BB31" i="27" s="1"/>
  <c r="CP31" i="27"/>
  <c r="CP43" i="27" s="1"/>
  <c r="AZ43" i="27" s="1"/>
  <c r="CO31" i="27"/>
  <c r="CO43" i="27" s="1"/>
  <c r="AY43" i="27" s="1"/>
  <c r="CN31" i="27"/>
  <c r="CN43" i="27" s="1"/>
  <c r="AX43" i="27" s="1"/>
  <c r="CM31" i="27"/>
  <c r="CM40" i="27" s="1"/>
  <c r="AW40" i="27" s="1"/>
  <c r="CL31" i="27"/>
  <c r="CL40" i="27" s="1"/>
  <c r="AV40" i="27" s="1"/>
  <c r="CK31" i="27"/>
  <c r="CK36" i="27" s="1"/>
  <c r="BH31" i="27"/>
  <c r="BG31" i="27"/>
  <c r="BF31" i="27"/>
  <c r="BE31" i="27"/>
  <c r="AT31" i="27"/>
  <c r="AS31" i="27"/>
  <c r="AR31" i="27"/>
  <c r="AQ31" i="27"/>
  <c r="AP31" i="27"/>
  <c r="AO31" i="27"/>
  <c r="P31" i="27"/>
  <c r="R31" i="27" s="1"/>
  <c r="T31" i="27" s="1"/>
  <c r="CT30" i="27"/>
  <c r="CT39" i="27" s="1"/>
  <c r="BD39" i="27" s="1"/>
  <c r="CS30" i="27"/>
  <c r="CR30" i="27"/>
  <c r="CP30" i="27"/>
  <c r="CP39" i="27" s="1"/>
  <c r="AZ39" i="27" s="1"/>
  <c r="CO30" i="27"/>
  <c r="CO39" i="27" s="1"/>
  <c r="AY39" i="27" s="1"/>
  <c r="CN30" i="27"/>
  <c r="CM30" i="27"/>
  <c r="CL30" i="27"/>
  <c r="CL39" i="27" s="1"/>
  <c r="CK30" i="27"/>
  <c r="CK39" i="27" s="1"/>
  <c r="AU39" i="27" s="1"/>
  <c r="BH30" i="27"/>
  <c r="BG30" i="27"/>
  <c r="BF30" i="27"/>
  <c r="BE30" i="27"/>
  <c r="AT30" i="27"/>
  <c r="AS30" i="27"/>
  <c r="AR30" i="27"/>
  <c r="AQ30" i="27"/>
  <c r="AP30" i="27"/>
  <c r="AO30" i="27"/>
  <c r="P30" i="27"/>
  <c r="R30" i="27" s="1"/>
  <c r="T30" i="27" s="1"/>
  <c r="CT29" i="27"/>
  <c r="CS29" i="27"/>
  <c r="CR29" i="27"/>
  <c r="BB29" i="27" s="1"/>
  <c r="CP29" i="27"/>
  <c r="CP41" i="27" s="1"/>
  <c r="AZ41" i="27" s="1"/>
  <c r="CO29" i="27"/>
  <c r="CO38" i="27" s="1"/>
  <c r="AY38" i="27" s="1"/>
  <c r="CN29" i="27"/>
  <c r="AX29" i="27" s="1"/>
  <c r="CM29" i="27"/>
  <c r="CM41" i="27" s="1"/>
  <c r="AW41" i="27" s="1"/>
  <c r="CL29" i="27"/>
  <c r="AV29" i="27" s="1"/>
  <c r="CK29" i="27"/>
  <c r="AU29" i="27" s="1"/>
  <c r="BH29" i="27"/>
  <c r="BG29" i="27"/>
  <c r="BF29" i="27"/>
  <c r="BE29" i="27"/>
  <c r="AT29" i="27"/>
  <c r="AS29" i="27"/>
  <c r="AR29" i="27"/>
  <c r="AQ29" i="27"/>
  <c r="AP29" i="27"/>
  <c r="AO29" i="27"/>
  <c r="P29" i="27"/>
  <c r="CX28" i="27"/>
  <c r="BH28" i="27" s="1"/>
  <c r="CW28" i="27"/>
  <c r="BG28" i="27" s="1"/>
  <c r="CV28" i="27"/>
  <c r="BF28" i="27" s="1"/>
  <c r="CU28" i="27"/>
  <c r="BE28" i="27" s="1"/>
  <c r="CT28" i="27"/>
  <c r="BD28" i="27" s="1"/>
  <c r="AT28" i="27"/>
  <c r="AS28" i="27"/>
  <c r="AR28" i="27"/>
  <c r="AQ28" i="27"/>
  <c r="AP28" i="27"/>
  <c r="AO28" i="27"/>
  <c r="P28" i="27"/>
  <c r="R28" i="27" s="1"/>
  <c r="T28" i="27" s="1"/>
  <c r="CX27" i="27"/>
  <c r="BH27" i="27" s="1"/>
  <c r="CW27" i="27"/>
  <c r="BG27" i="27" s="1"/>
  <c r="CV27" i="27"/>
  <c r="BF27" i="27" s="1"/>
  <c r="CU27" i="27"/>
  <c r="BE27" i="27" s="1"/>
  <c r="CT27" i="27"/>
  <c r="BD27" i="27" s="1"/>
  <c r="AT27" i="27"/>
  <c r="AS27" i="27"/>
  <c r="AR27" i="27"/>
  <c r="AQ27" i="27"/>
  <c r="AP27" i="27"/>
  <c r="AO27" i="27"/>
  <c r="P27" i="27"/>
  <c r="CX26" i="27"/>
  <c r="BH26" i="27" s="1"/>
  <c r="CW26" i="27"/>
  <c r="BG26" i="27" s="1"/>
  <c r="CV26" i="27"/>
  <c r="BF26" i="27" s="1"/>
  <c r="CU26" i="27"/>
  <c r="BE26" i="27" s="1"/>
  <c r="CT26" i="27"/>
  <c r="BD26" i="27" s="1"/>
  <c r="AT26" i="27"/>
  <c r="AS26" i="27"/>
  <c r="AR26" i="27"/>
  <c r="AQ26" i="27"/>
  <c r="AP26" i="27"/>
  <c r="AO26" i="27"/>
  <c r="P26" i="27"/>
  <c r="R26" i="27" s="1"/>
  <c r="T26" i="27" s="1"/>
  <c r="CX25" i="27"/>
  <c r="BH25" i="27" s="1"/>
  <c r="CW25" i="27"/>
  <c r="BG25" i="27" s="1"/>
  <c r="CV25" i="27"/>
  <c r="BF25" i="27" s="1"/>
  <c r="CU25" i="27"/>
  <c r="BE25" i="27" s="1"/>
  <c r="CT25" i="27"/>
  <c r="BD25" i="27" s="1"/>
  <c r="AT25" i="27"/>
  <c r="AS25" i="27"/>
  <c r="AR25" i="27"/>
  <c r="AQ25" i="27"/>
  <c r="AP25" i="27"/>
  <c r="AO25" i="27"/>
  <c r="P25" i="27"/>
  <c r="AT24" i="27"/>
  <c r="AS24" i="27"/>
  <c r="AR24" i="27"/>
  <c r="AQ24" i="27"/>
  <c r="AP24" i="27"/>
  <c r="AO24" i="27"/>
  <c r="P24" i="27"/>
  <c r="R24" i="27" s="1"/>
  <c r="T24" i="27" s="1"/>
  <c r="CX23" i="27"/>
  <c r="BH23" i="27" s="1"/>
  <c r="CW23" i="27"/>
  <c r="CW24" i="27" s="1"/>
  <c r="BG24" i="27" s="1"/>
  <c r="CV23" i="27"/>
  <c r="CV24" i="27" s="1"/>
  <c r="BF24" i="27" s="1"/>
  <c r="CU23" i="27"/>
  <c r="CU24" i="27" s="1"/>
  <c r="BE24" i="27" s="1"/>
  <c r="CT23" i="27"/>
  <c r="CT24" i="27" s="1"/>
  <c r="BD24" i="27" s="1"/>
  <c r="AT23" i="27"/>
  <c r="AS23" i="27"/>
  <c r="AR23" i="27"/>
  <c r="AQ23" i="27"/>
  <c r="AP23" i="27"/>
  <c r="AO23" i="27"/>
  <c r="P23" i="27"/>
  <c r="AE23" i="27" s="1"/>
  <c r="AT22" i="27"/>
  <c r="AS22" i="27"/>
  <c r="AR22" i="27"/>
  <c r="AQ22" i="27"/>
  <c r="AP22" i="27"/>
  <c r="AO22" i="27"/>
  <c r="P22" i="27"/>
  <c r="R22" i="27" s="1"/>
  <c r="T22" i="27" s="1"/>
  <c r="CX21" i="27"/>
  <c r="BH21" i="27" s="1"/>
  <c r="CW21" i="27"/>
  <c r="BG21" i="27" s="1"/>
  <c r="CV21" i="27"/>
  <c r="BF21" i="27" s="1"/>
  <c r="CU21" i="27"/>
  <c r="BE21" i="27" s="1"/>
  <c r="CT21" i="27"/>
  <c r="CT22" i="27" s="1"/>
  <c r="BD22" i="27" s="1"/>
  <c r="AT21" i="27"/>
  <c r="AS21" i="27"/>
  <c r="AR21" i="27"/>
  <c r="AQ21" i="27"/>
  <c r="AP21" i="27"/>
  <c r="AO21" i="27"/>
  <c r="P21" i="27"/>
  <c r="AE21" i="27" s="1"/>
  <c r="CS20" i="27"/>
  <c r="CS21" i="27" s="1"/>
  <c r="CR20" i="27"/>
  <c r="CR25" i="27" s="1"/>
  <c r="BB25" i="27" s="1"/>
  <c r="CP20" i="27"/>
  <c r="AZ20" i="27" s="1"/>
  <c r="CO20" i="27"/>
  <c r="CN20" i="27"/>
  <c r="CM20" i="27"/>
  <c r="CM25" i="27" s="1"/>
  <c r="AW25" i="27" s="1"/>
  <c r="CL20" i="27"/>
  <c r="AV20" i="27" s="1"/>
  <c r="CK20" i="27"/>
  <c r="BH20" i="27"/>
  <c r="BG20" i="27"/>
  <c r="BF20" i="27"/>
  <c r="BE20" i="27"/>
  <c r="BD20" i="27"/>
  <c r="AT20" i="27"/>
  <c r="AS20" i="27"/>
  <c r="AR20" i="27"/>
  <c r="AQ20" i="27"/>
  <c r="AP20" i="27"/>
  <c r="AO20" i="27"/>
  <c r="P20" i="27"/>
  <c r="AE20" i="27" s="1"/>
  <c r="CS19" i="27"/>
  <c r="BC19" i="27" s="1"/>
  <c r="CR19" i="27"/>
  <c r="CR23" i="27" s="1"/>
  <c r="CP19" i="27"/>
  <c r="CP23" i="27" s="1"/>
  <c r="CO19" i="27"/>
  <c r="CO28" i="27" s="1"/>
  <c r="AY28" i="27" s="1"/>
  <c r="CN19" i="27"/>
  <c r="AX19" i="27" s="1"/>
  <c r="CM19" i="27"/>
  <c r="CM23" i="27" s="1"/>
  <c r="AW23" i="27" s="1"/>
  <c r="CL19" i="27"/>
  <c r="AV19" i="27" s="1"/>
  <c r="CK19" i="27"/>
  <c r="CK26" i="27" s="1"/>
  <c r="BH19" i="27"/>
  <c r="BG19" i="27"/>
  <c r="BF19" i="27"/>
  <c r="BE19" i="27"/>
  <c r="BD19" i="27"/>
  <c r="AT19" i="27"/>
  <c r="AS19" i="27"/>
  <c r="AR19" i="27"/>
  <c r="AQ19" i="27"/>
  <c r="AP19" i="27"/>
  <c r="AO19" i="27"/>
  <c r="P19" i="27"/>
  <c r="AE19" i="27" s="1"/>
  <c r="AF19" i="27" s="1"/>
  <c r="AG19" i="27" s="1"/>
  <c r="BH18" i="27"/>
  <c r="BG18" i="27"/>
  <c r="BF18" i="27"/>
  <c r="BE18" i="27"/>
  <c r="BD18" i="27"/>
  <c r="BC18" i="27"/>
  <c r="BB18" i="27"/>
  <c r="BA18" i="27"/>
  <c r="AZ18" i="27"/>
  <c r="AY18" i="27"/>
  <c r="AX18" i="27"/>
  <c r="AW18" i="27"/>
  <c r="AV18" i="27"/>
  <c r="AU18" i="27"/>
  <c r="AT18" i="27"/>
  <c r="AS18" i="27"/>
  <c r="AR18" i="27"/>
  <c r="AQ18" i="27"/>
  <c r="AP18" i="27"/>
  <c r="AO18" i="27"/>
  <c r="AE18" i="27"/>
  <c r="AF18" i="27" s="1"/>
  <c r="AG18" i="27" s="1"/>
  <c r="AH18" i="27" s="1"/>
  <c r="R18" i="27"/>
  <c r="T18" i="27" s="1"/>
  <c r="BH17" i="27"/>
  <c r="BG17" i="27"/>
  <c r="BF17" i="27"/>
  <c r="BE17" i="27"/>
  <c r="BD17" i="27"/>
  <c r="BC17" i="27"/>
  <c r="BB17" i="27"/>
  <c r="BA17" i="27"/>
  <c r="AZ17" i="27"/>
  <c r="AY17" i="27"/>
  <c r="AX17" i="27"/>
  <c r="AW17" i="27"/>
  <c r="AV17" i="27"/>
  <c r="AU17" i="27"/>
  <c r="AT17" i="27"/>
  <c r="AS17" i="27"/>
  <c r="AR17" i="27"/>
  <c r="AQ17" i="27"/>
  <c r="AP17" i="27"/>
  <c r="AO17" i="27"/>
  <c r="AE17" i="27"/>
  <c r="R17" i="27"/>
  <c r="T17" i="27" s="1"/>
  <c r="BH16" i="27"/>
  <c r="BG16" i="27"/>
  <c r="BF16" i="27"/>
  <c r="BE16" i="27"/>
  <c r="BD16" i="27"/>
  <c r="BC16" i="27"/>
  <c r="BB16" i="27"/>
  <c r="BA16" i="27"/>
  <c r="AZ16" i="27"/>
  <c r="AY16" i="27"/>
  <c r="AX16" i="27"/>
  <c r="AW16" i="27"/>
  <c r="AV16" i="27"/>
  <c r="AU16" i="27"/>
  <c r="AT16" i="27"/>
  <c r="AS16" i="27"/>
  <c r="AR16" i="27"/>
  <c r="AQ16" i="27"/>
  <c r="AP16" i="27"/>
  <c r="AO16" i="27"/>
  <c r="AE16" i="27"/>
  <c r="R16" i="27"/>
  <c r="T16" i="27" s="1"/>
  <c r="BH15" i="27"/>
  <c r="BG15" i="27"/>
  <c r="BF15" i="27"/>
  <c r="BE15" i="27"/>
  <c r="BD15" i="27"/>
  <c r="BC15" i="27"/>
  <c r="BB15" i="27"/>
  <c r="BA15" i="27"/>
  <c r="AZ15" i="27"/>
  <c r="AY15" i="27"/>
  <c r="AX15" i="27"/>
  <c r="AW15" i="27"/>
  <c r="AV15" i="27"/>
  <c r="AU15" i="27"/>
  <c r="AT15" i="27"/>
  <c r="AS15" i="27"/>
  <c r="AR15" i="27"/>
  <c r="AQ15" i="27"/>
  <c r="AP15" i="27"/>
  <c r="AO15" i="27"/>
  <c r="AE15" i="27"/>
  <c r="R15" i="27"/>
  <c r="T15" i="27" s="1"/>
  <c r="BH14" i="27"/>
  <c r="BG14" i="27"/>
  <c r="BF14" i="27"/>
  <c r="BE14" i="27"/>
  <c r="BD14" i="27"/>
  <c r="BC14" i="27"/>
  <c r="BB14" i="27"/>
  <c r="BA14" i="27"/>
  <c r="AZ14" i="27"/>
  <c r="AY14" i="27"/>
  <c r="AX14" i="27"/>
  <c r="AW14" i="27"/>
  <c r="AV14" i="27"/>
  <c r="AU14" i="27"/>
  <c r="AT14" i="27"/>
  <c r="AS14" i="27"/>
  <c r="AR14" i="27"/>
  <c r="AQ14" i="27"/>
  <c r="AP14" i="27"/>
  <c r="AO14" i="27"/>
  <c r="AE14" i="27"/>
  <c r="R14" i="27"/>
  <c r="T14" i="27" s="1"/>
  <c r="BH13" i="27"/>
  <c r="BG13" i="27"/>
  <c r="BF13" i="27"/>
  <c r="BE13" i="27"/>
  <c r="BD13" i="27"/>
  <c r="BC13" i="27"/>
  <c r="BB13" i="27"/>
  <c r="BA13" i="27"/>
  <c r="AZ13" i="27"/>
  <c r="AY13" i="27"/>
  <c r="AX13" i="27"/>
  <c r="AW13" i="27"/>
  <c r="AV13" i="27"/>
  <c r="AU13" i="27"/>
  <c r="AT13" i="27"/>
  <c r="AS13" i="27"/>
  <c r="AR13" i="27"/>
  <c r="AQ13" i="27"/>
  <c r="AP13" i="27"/>
  <c r="AO13" i="27"/>
  <c r="AE13" i="27"/>
  <c r="R13" i="27"/>
  <c r="T13" i="27" s="1"/>
  <c r="BH12" i="27"/>
  <c r="BG12" i="27"/>
  <c r="BF12" i="27"/>
  <c r="BE12" i="27"/>
  <c r="BD12" i="27"/>
  <c r="BC12" i="27"/>
  <c r="BB12" i="27"/>
  <c r="BA12" i="27"/>
  <c r="AZ12" i="27"/>
  <c r="AY12" i="27"/>
  <c r="AX12" i="27"/>
  <c r="AW12" i="27"/>
  <c r="AV12" i="27"/>
  <c r="AU12" i="27"/>
  <c r="AT12" i="27"/>
  <c r="AS12" i="27"/>
  <c r="AR12" i="27"/>
  <c r="AQ12" i="27"/>
  <c r="AP12" i="27"/>
  <c r="AO12" i="27"/>
  <c r="AE12" i="27"/>
  <c r="R12" i="27"/>
  <c r="T12" i="27" s="1"/>
  <c r="BH11" i="27"/>
  <c r="BG11" i="27"/>
  <c r="BF11" i="27"/>
  <c r="BE11" i="27"/>
  <c r="BD11" i="27"/>
  <c r="BC11" i="27"/>
  <c r="BB11" i="27"/>
  <c r="BA11" i="27"/>
  <c r="AZ11" i="27"/>
  <c r="AY11" i="27"/>
  <c r="AX11" i="27"/>
  <c r="AW11" i="27"/>
  <c r="AV11" i="27"/>
  <c r="AU11" i="27"/>
  <c r="AT11" i="27"/>
  <c r="AS11" i="27"/>
  <c r="AR11" i="27"/>
  <c r="AQ11" i="27"/>
  <c r="AP11" i="27"/>
  <c r="AO11" i="27"/>
  <c r="AE11" i="27"/>
  <c r="AF11" i="27" s="1"/>
  <c r="AG11" i="27" s="1"/>
  <c r="R11" i="27"/>
  <c r="T11" i="27" s="1"/>
  <c r="BH10" i="27"/>
  <c r="BG10" i="27"/>
  <c r="BF10" i="27"/>
  <c r="BE10" i="27"/>
  <c r="BD10" i="27"/>
  <c r="BC10" i="27"/>
  <c r="BB10" i="27"/>
  <c r="BA10" i="27"/>
  <c r="AZ10" i="27"/>
  <c r="AY10" i="27"/>
  <c r="AX10" i="27"/>
  <c r="AW10" i="27"/>
  <c r="AV10" i="27"/>
  <c r="AU10" i="27"/>
  <c r="AT10" i="27"/>
  <c r="AS10" i="27"/>
  <c r="AR10" i="27"/>
  <c r="AQ10" i="27"/>
  <c r="AP10" i="27"/>
  <c r="AO10" i="27"/>
  <c r="AE10" i="27"/>
  <c r="R10" i="27"/>
  <c r="T10" i="27" s="1"/>
  <c r="BH9" i="27"/>
  <c r="BG9" i="27"/>
  <c r="BF9" i="27"/>
  <c r="BE9" i="27"/>
  <c r="BD9" i="27"/>
  <c r="BC9" i="27"/>
  <c r="BB9" i="27"/>
  <c r="BA9" i="27"/>
  <c r="AZ9" i="27"/>
  <c r="AY9" i="27"/>
  <c r="AX9" i="27"/>
  <c r="AW9" i="27"/>
  <c r="AV9" i="27"/>
  <c r="AU9" i="27"/>
  <c r="AT9" i="27"/>
  <c r="AS9" i="27"/>
  <c r="AR9" i="27"/>
  <c r="AQ9" i="27"/>
  <c r="AP9" i="27"/>
  <c r="AO9" i="27"/>
  <c r="AE9" i="27"/>
  <c r="R9" i="27"/>
  <c r="T9" i="27" s="1"/>
  <c r="BH8" i="27"/>
  <c r="BG8" i="27"/>
  <c r="BF8" i="27"/>
  <c r="BE8" i="27"/>
  <c r="BD8" i="27"/>
  <c r="BC8" i="27"/>
  <c r="BB8" i="27"/>
  <c r="BA8" i="27"/>
  <c r="AZ8" i="27"/>
  <c r="AY8" i="27"/>
  <c r="AX8" i="27"/>
  <c r="AW8" i="27"/>
  <c r="AV8" i="27"/>
  <c r="AU8" i="27"/>
  <c r="AT8" i="27"/>
  <c r="AS8" i="27"/>
  <c r="AR8" i="27"/>
  <c r="AQ8" i="27"/>
  <c r="AP8" i="27"/>
  <c r="AO8" i="27"/>
  <c r="AE8" i="27"/>
  <c r="R8" i="27"/>
  <c r="T8" i="27" s="1"/>
  <c r="BH7" i="27"/>
  <c r="BG7" i="27"/>
  <c r="BF7" i="27"/>
  <c r="BE7" i="27"/>
  <c r="BD7" i="27"/>
  <c r="BC7" i="27"/>
  <c r="BB7" i="27"/>
  <c r="BA7" i="27"/>
  <c r="AZ7" i="27"/>
  <c r="AY7" i="27"/>
  <c r="AX7" i="27"/>
  <c r="AW7" i="27"/>
  <c r="AV7" i="27"/>
  <c r="AU7" i="27"/>
  <c r="AT7" i="27"/>
  <c r="AS7" i="27"/>
  <c r="AR7" i="27"/>
  <c r="AQ7" i="27"/>
  <c r="AP7" i="27"/>
  <c r="AO7" i="27"/>
  <c r="AE7" i="27"/>
  <c r="AF7" i="27" s="1"/>
  <c r="R7" i="27"/>
  <c r="T7" i="27" s="1"/>
  <c r="BH6" i="27"/>
  <c r="BG6" i="27"/>
  <c r="BF6" i="27"/>
  <c r="BE6" i="27"/>
  <c r="BD6" i="27"/>
  <c r="BC6" i="27"/>
  <c r="BB6" i="27"/>
  <c r="BA6" i="27"/>
  <c r="AZ6" i="27"/>
  <c r="AY6" i="27"/>
  <c r="AX6" i="27"/>
  <c r="AW6" i="27"/>
  <c r="AV6" i="27"/>
  <c r="AU6" i="27"/>
  <c r="AT6" i="27"/>
  <c r="AS6" i="27"/>
  <c r="AR6" i="27"/>
  <c r="AQ6" i="27"/>
  <c r="AP6" i="27"/>
  <c r="AO6" i="27"/>
  <c r="AE6" i="27"/>
  <c r="R6" i="27"/>
  <c r="T6" i="27" s="1"/>
  <c r="BH5" i="27"/>
  <c r="BG5" i="27"/>
  <c r="BF5" i="27"/>
  <c r="BE5" i="27"/>
  <c r="BD5" i="27"/>
  <c r="BC5" i="27"/>
  <c r="BB5" i="27"/>
  <c r="BA5" i="27"/>
  <c r="AZ5" i="27"/>
  <c r="AY5" i="27"/>
  <c r="AX5" i="27"/>
  <c r="AW5" i="27"/>
  <c r="AV5" i="27"/>
  <c r="AU5" i="27"/>
  <c r="AT5" i="27"/>
  <c r="AS5" i="27"/>
  <c r="AR5" i="27"/>
  <c r="AQ5" i="27"/>
  <c r="AP5" i="27"/>
  <c r="AO5" i="27"/>
  <c r="AE5" i="27"/>
  <c r="AF5" i="27" s="1"/>
  <c r="AG5" i="27" s="1"/>
  <c r="AH5" i="27" s="1"/>
  <c r="AI5" i="27" s="1"/>
  <c r="R5" i="27"/>
  <c r="T5" i="27" s="1"/>
  <c r="A5" i="27"/>
  <c r="A6" i="27" s="1"/>
  <c r="A7" i="27" s="1"/>
  <c r="A8" i="27" s="1"/>
  <c r="A9" i="27" s="1"/>
  <c r="A10" i="27" s="1"/>
  <c r="A11" i="27" s="1"/>
  <c r="A12" i="27" s="1"/>
  <c r="A13" i="27" s="1"/>
  <c r="A14" i="27" s="1"/>
  <c r="A15" i="27" s="1"/>
  <c r="A16" i="27" s="1"/>
  <c r="A17" i="27" s="1"/>
  <c r="A18" i="27" s="1"/>
  <c r="A19" i="27" s="1"/>
  <c r="A20" i="27" s="1"/>
  <c r="A21" i="27" s="1"/>
  <c r="A22" i="27" s="1"/>
  <c r="A23" i="27" s="1"/>
  <c r="A24" i="27" s="1"/>
  <c r="A25" i="27" s="1"/>
  <c r="A26" i="27" s="1"/>
  <c r="A27" i="27" s="1"/>
  <c r="A28" i="27" s="1"/>
  <c r="A29" i="27" s="1"/>
  <c r="A30" i="27" s="1"/>
  <c r="A31" i="27" s="1"/>
  <c r="A32" i="27" s="1"/>
  <c r="A33" i="27" s="1"/>
  <c r="A34" i="27" s="1"/>
  <c r="A35" i="27" s="1"/>
  <c r="A36" i="27" s="1"/>
  <c r="A37" i="27" s="1"/>
  <c r="A38" i="27" s="1"/>
  <c r="A39" i="27" s="1"/>
  <c r="A40" i="27" s="1"/>
  <c r="A41" i="27" s="1"/>
  <c r="A42" i="27" s="1"/>
  <c r="A43" i="27" s="1"/>
  <c r="A44" i="27" s="1"/>
  <c r="A45" i="27" s="1"/>
  <c r="A46" i="27" s="1"/>
  <c r="A47" i="27" s="1"/>
  <c r="A48" i="27" s="1"/>
  <c r="A49" i="27" s="1"/>
  <c r="A50" i="27" s="1"/>
  <c r="A51" i="27" s="1"/>
  <c r="A52" i="27" s="1"/>
  <c r="A53" i="27" s="1"/>
  <c r="A54" i="27" s="1"/>
  <c r="A55" i="27" s="1"/>
  <c r="A56" i="27" s="1"/>
  <c r="A57" i="27" s="1"/>
  <c r="A58" i="27" s="1"/>
  <c r="A59" i="27" s="1"/>
  <c r="A60" i="27" s="1"/>
  <c r="A61" i="27" s="1"/>
  <c r="A62" i="27" s="1"/>
  <c r="A63" i="27" s="1"/>
  <c r="A64" i="27" s="1"/>
  <c r="A65" i="27" s="1"/>
  <c r="A66" i="27" s="1"/>
  <c r="A67" i="27" s="1"/>
  <c r="A68" i="27" s="1"/>
  <c r="A69" i="27" s="1"/>
  <c r="A70" i="27" s="1"/>
  <c r="A71" i="27" s="1"/>
  <c r="A72" i="27" s="1"/>
  <c r="A73" i="27" s="1"/>
  <c r="A74" i="27" s="1"/>
  <c r="A75" i="27" s="1"/>
  <c r="A76" i="27" s="1"/>
  <c r="A77" i="27" s="1"/>
  <c r="A78" i="27" s="1"/>
  <c r="A79" i="27" s="1"/>
  <c r="A80" i="27" s="1"/>
  <c r="A81" i="27" s="1"/>
  <c r="A82" i="27" s="1"/>
  <c r="A83" i="27" s="1"/>
  <c r="A84" i="27" s="1"/>
  <c r="A85" i="27" s="1"/>
  <c r="A86" i="27" s="1"/>
  <c r="A87" i="27" s="1"/>
  <c r="A88" i="27" s="1"/>
  <c r="A89" i="27" s="1"/>
  <c r="A90" i="27" s="1"/>
  <c r="A91" i="27" s="1"/>
  <c r="A92" i="27" s="1"/>
  <c r="A93" i="27" s="1"/>
  <c r="A94" i="27" s="1"/>
  <c r="A95" i="27" s="1"/>
  <c r="A96" i="27" s="1"/>
  <c r="A97" i="27" s="1"/>
  <c r="A98" i="27" s="1"/>
  <c r="A99" i="27" s="1"/>
  <c r="A100" i="27" s="1"/>
  <c r="A101" i="27" s="1"/>
  <c r="A102" i="27" s="1"/>
  <c r="A103" i="27" s="1"/>
  <c r="A104" i="27" s="1"/>
  <c r="A105" i="27" s="1"/>
  <c r="A106" i="27" s="1"/>
  <c r="A107" i="27" s="1"/>
  <c r="A108" i="27" s="1"/>
  <c r="A109" i="27" s="1"/>
  <c r="A110" i="27" s="1"/>
  <c r="A111" i="27" s="1"/>
  <c r="A112" i="27" s="1"/>
  <c r="A113" i="27" s="1"/>
  <c r="A114" i="27" s="1"/>
  <c r="A115" i="27" s="1"/>
  <c r="A116" i="27" s="1"/>
  <c r="A117" i="27" s="1"/>
  <c r="A118" i="27" s="1"/>
  <c r="A119" i="27" s="1"/>
  <c r="A120" i="27" s="1"/>
  <c r="A121" i="27" s="1"/>
  <c r="A122" i="27" s="1"/>
  <c r="A123" i="27" s="1"/>
  <c r="A124" i="27" s="1"/>
  <c r="A125" i="27" s="1"/>
  <c r="A126" i="27" s="1"/>
  <c r="A127" i="27" s="1"/>
  <c r="A128" i="27" s="1"/>
  <c r="A129" i="27" s="1"/>
  <c r="A130" i="27" s="1"/>
  <c r="A131" i="27" s="1"/>
  <c r="A132" i="27" s="1"/>
  <c r="A133" i="27" s="1"/>
  <c r="A134" i="27" s="1"/>
  <c r="A135" i="27" s="1"/>
  <c r="A136" i="27" s="1"/>
  <c r="A137" i="27" s="1"/>
  <c r="A138" i="27" s="1"/>
  <c r="A139" i="27" s="1"/>
  <c r="A140" i="27" s="1"/>
  <c r="A141" i="27" s="1"/>
  <c r="A142" i="27" s="1"/>
  <c r="A143" i="27" s="1"/>
  <c r="A144" i="27" s="1"/>
  <c r="A145" i="27" s="1"/>
  <c r="A146" i="27" s="1"/>
  <c r="A147" i="27" s="1"/>
  <c r="A148" i="27" s="1"/>
  <c r="A149" i="27" s="1"/>
  <c r="A150" i="27" s="1"/>
  <c r="A151" i="27" s="1"/>
  <c r="A152" i="27" s="1"/>
  <c r="A153" i="27" s="1"/>
  <c r="A154" i="27" s="1"/>
  <c r="A155" i="27" s="1"/>
  <c r="A156" i="27" s="1"/>
  <c r="A157" i="27" s="1"/>
  <c r="A158" i="27" s="1"/>
  <c r="A159" i="27" s="1"/>
  <c r="A160" i="27" s="1"/>
  <c r="A161" i="27" s="1"/>
  <c r="A162" i="27" s="1"/>
  <c r="A163" i="27" s="1"/>
  <c r="A164" i="27" s="1"/>
  <c r="A165" i="27" s="1"/>
  <c r="A166" i="27" s="1"/>
  <c r="A167" i="27" s="1"/>
  <c r="A168" i="27" s="1"/>
  <c r="A169" i="27" s="1"/>
  <c r="A170" i="27" s="1"/>
  <c r="A171" i="27" s="1"/>
  <c r="A172" i="27" s="1"/>
  <c r="A173" i="27" s="1"/>
  <c r="A174" i="27" s="1"/>
  <c r="A175" i="27" s="1"/>
  <c r="A176" i="27" s="1"/>
  <c r="A177" i="27" s="1"/>
  <c r="A178" i="27" s="1"/>
  <c r="A179" i="27" s="1"/>
  <c r="BH4" i="27"/>
  <c r="BG4" i="27"/>
  <c r="BF4" i="27"/>
  <c r="BE4" i="27"/>
  <c r="BD4" i="27"/>
  <c r="BC4" i="27"/>
  <c r="BB4" i="27"/>
  <c r="BA4" i="27"/>
  <c r="AZ4" i="27"/>
  <c r="AY4" i="27"/>
  <c r="AX4" i="27"/>
  <c r="AW4" i="27"/>
  <c r="AV4" i="27"/>
  <c r="AU4" i="27"/>
  <c r="AT4" i="27"/>
  <c r="AS4" i="27"/>
  <c r="AR4" i="27"/>
  <c r="AQ4" i="27"/>
  <c r="AP4" i="27"/>
  <c r="AO4" i="27"/>
  <c r="AE4" i="27"/>
  <c r="R4" i="27"/>
  <c r="T4" i="27" s="1"/>
  <c r="CS3" i="27"/>
  <c r="CT3" i="27" s="1"/>
  <c r="CU3" i="27" s="1"/>
  <c r="CV3" i="27" s="1"/>
  <c r="CW3" i="27" s="1"/>
  <c r="CX3" i="27" s="1"/>
  <c r="CU2" i="27"/>
  <c r="CV2" i="27" s="1"/>
  <c r="CW2" i="27" s="1"/>
  <c r="CX2" i="27" s="1"/>
  <c r="CF2" i="27"/>
  <c r="CG2" i="27" s="1"/>
  <c r="CH2" i="27" s="1"/>
  <c r="CI2" i="27" s="1"/>
  <c r="CJ2" i="27" s="1"/>
  <c r="CK2" i="27" s="1"/>
  <c r="CL2" i="27" s="1"/>
  <c r="CM2" i="27" s="1"/>
  <c r="CN2" i="27" s="1"/>
  <c r="CO2" i="27" s="1"/>
  <c r="CP2" i="27" s="1"/>
  <c r="CQ2" i="27" s="1"/>
  <c r="CF1" i="27"/>
  <c r="CG1" i="27" s="1"/>
  <c r="CH1" i="27" s="1"/>
  <c r="CI1" i="27" s="1"/>
  <c r="CJ1" i="27" s="1"/>
  <c r="CK1" i="27" s="1"/>
  <c r="CL1" i="27" s="1"/>
  <c r="CM1" i="27" s="1"/>
  <c r="CN1" i="27" s="1"/>
  <c r="CO1" i="27" s="1"/>
  <c r="CP1" i="27" s="1"/>
  <c r="P143" i="27" l="1"/>
  <c r="P137" i="27" s="1"/>
  <c r="P139" i="27"/>
  <c r="BT61" i="27"/>
  <c r="BT57" i="27"/>
  <c r="P138" i="27"/>
  <c r="AE138" i="27" s="1"/>
  <c r="AF138" i="27" s="1"/>
  <c r="AG138" i="27" s="1"/>
  <c r="AH138" i="27" s="1"/>
  <c r="AI138" i="27" s="1"/>
  <c r="AJ138" i="27" s="1"/>
  <c r="AK138" i="27" s="1"/>
  <c r="AL138" i="27" s="1"/>
  <c r="CB138" i="27" s="1"/>
  <c r="BL175" i="27"/>
  <c r="BL21" i="27"/>
  <c r="BB19" i="27"/>
  <c r="BV19" i="27" s="1"/>
  <c r="BM23" i="27"/>
  <c r="BK57" i="27"/>
  <c r="BT108" i="27"/>
  <c r="CQ150" i="27"/>
  <c r="CE150" i="27" s="1"/>
  <c r="AO150" i="27" s="1"/>
  <c r="AZ29" i="27"/>
  <c r="BL18" i="27"/>
  <c r="BK45" i="27"/>
  <c r="BC20" i="27"/>
  <c r="AY19" i="27"/>
  <c r="BS19" i="27" s="1"/>
  <c r="BK48" i="27"/>
  <c r="BP116" i="27"/>
  <c r="BB148" i="27"/>
  <c r="CQ153" i="27"/>
  <c r="CI153" i="27" s="1"/>
  <c r="AS153" i="27" s="1"/>
  <c r="BJ175" i="27"/>
  <c r="BB144" i="27"/>
  <c r="BV144" i="27" s="1"/>
  <c r="BJ17" i="27"/>
  <c r="BQ58" i="27"/>
  <c r="AV30" i="27"/>
  <c r="BI18" i="27"/>
  <c r="AZ30" i="27"/>
  <c r="BM46" i="27"/>
  <c r="BO47" i="27"/>
  <c r="BM49" i="27"/>
  <c r="R60" i="27"/>
  <c r="T60" i="27" s="1"/>
  <c r="BI17" i="27"/>
  <c r="BQ50" i="27"/>
  <c r="BK17" i="27"/>
  <c r="BQ49" i="27"/>
  <c r="CQ147" i="27"/>
  <c r="CN147" i="27" s="1"/>
  <c r="AX147" i="27" s="1"/>
  <c r="BR147" i="27" s="1"/>
  <c r="BI47" i="27"/>
  <c r="BI14" i="27"/>
  <c r="BT47" i="27"/>
  <c r="BE54" i="27"/>
  <c r="BK156" i="27"/>
  <c r="BL47" i="27"/>
  <c r="AE35" i="27"/>
  <c r="AF35" i="27" s="1"/>
  <c r="AG35" i="27" s="1"/>
  <c r="AH35" i="27" s="1"/>
  <c r="AI35" i="27" s="1"/>
  <c r="AJ35" i="27" s="1"/>
  <c r="AK35" i="27" s="1"/>
  <c r="AL35" i="27" s="1"/>
  <c r="BN175" i="27"/>
  <c r="BO48" i="27"/>
  <c r="BP5" i="27"/>
  <c r="BP17" i="27"/>
  <c r="R19" i="27"/>
  <c r="T19" i="27" s="1"/>
  <c r="BR49" i="27"/>
  <c r="BQ62" i="27"/>
  <c r="BR11" i="27"/>
  <c r="BR48" i="27"/>
  <c r="BS62" i="27"/>
  <c r="BP52" i="27"/>
  <c r="BE49" i="27"/>
  <c r="BL51" i="27"/>
  <c r="BP58" i="27"/>
  <c r="AE151" i="27"/>
  <c r="AF151" i="27" s="1"/>
  <c r="AG151" i="27" s="1"/>
  <c r="AH151" i="27" s="1"/>
  <c r="AI151" i="27" s="1"/>
  <c r="AJ151" i="27" s="1"/>
  <c r="AK151" i="27" s="1"/>
  <c r="AL151" i="27" s="1"/>
  <c r="CB151" i="27" s="1"/>
  <c r="BK175" i="27"/>
  <c r="BM17" i="27"/>
  <c r="CS23" i="27"/>
  <c r="CS24" i="27" s="1"/>
  <c r="BC24" i="27" s="1"/>
  <c r="BM48" i="27"/>
  <c r="BT112" i="27"/>
  <c r="BP16" i="27"/>
  <c r="AE22" i="27"/>
  <c r="AF22" i="27" s="1"/>
  <c r="AG22" i="27" s="1"/>
  <c r="AH22" i="27" s="1"/>
  <c r="AI22" i="27" s="1"/>
  <c r="AJ22" i="27" s="1"/>
  <c r="AK22" i="27" s="1"/>
  <c r="AL22" i="27" s="1"/>
  <c r="AE24" i="27"/>
  <c r="AF24" i="27" s="1"/>
  <c r="AG24" i="27" s="1"/>
  <c r="AH24" i="27" s="1"/>
  <c r="AI24" i="27" s="1"/>
  <c r="AJ24" i="27" s="1"/>
  <c r="AK24" i="27" s="1"/>
  <c r="AL24" i="27" s="1"/>
  <c r="AE30" i="27"/>
  <c r="AF30" i="27" s="1"/>
  <c r="AG30" i="27" s="1"/>
  <c r="AH30" i="27" s="1"/>
  <c r="CK34" i="27"/>
  <c r="CK35" i="27" s="1"/>
  <c r="BL46" i="27"/>
  <c r="BK47" i="27"/>
  <c r="BM57" i="27"/>
  <c r="R61" i="27"/>
  <c r="T61" i="27" s="1"/>
  <c r="CQ151" i="27"/>
  <c r="CI151" i="27" s="1"/>
  <c r="AS151" i="27" s="1"/>
  <c r="BN156" i="27"/>
  <c r="CP34" i="27"/>
  <c r="CP35" i="27" s="1"/>
  <c r="AZ35" i="27" s="1"/>
  <c r="BN57" i="27"/>
  <c r="BK58" i="27"/>
  <c r="BI119" i="27"/>
  <c r="CM27" i="27"/>
  <c r="AW27" i="27" s="1"/>
  <c r="CO23" i="27"/>
  <c r="AY23" i="27" s="1"/>
  <c r="BS23" i="27" s="1"/>
  <c r="CP25" i="27"/>
  <c r="AZ25" i="27" s="1"/>
  <c r="BO44" i="27"/>
  <c r="BL45" i="27"/>
  <c r="BO57" i="27"/>
  <c r="BS167" i="27"/>
  <c r="BI186" i="27"/>
  <c r="BU186" i="27" s="1"/>
  <c r="BA186" i="27"/>
  <c r="BM7" i="27"/>
  <c r="CP32" i="27"/>
  <c r="AZ32" i="27" s="1"/>
  <c r="AE37" i="27"/>
  <c r="AF37" i="27" s="1"/>
  <c r="AG37" i="27" s="1"/>
  <c r="AH37" i="27" s="1"/>
  <c r="AI37" i="27" s="1"/>
  <c r="AJ37" i="27" s="1"/>
  <c r="AK37" i="27" s="1"/>
  <c r="AL37" i="27" s="1"/>
  <c r="BP44" i="27"/>
  <c r="BM45" i="27"/>
  <c r="BO52" i="27"/>
  <c r="BT89" i="27"/>
  <c r="BR96" i="27"/>
  <c r="BS158" i="27"/>
  <c r="BS159" i="27"/>
  <c r="BR172" i="27"/>
  <c r="BI10" i="27"/>
  <c r="CM21" i="27"/>
  <c r="AW21" i="27" s="1"/>
  <c r="BQ21" i="27" s="1"/>
  <c r="CN28" i="27"/>
  <c r="AX28" i="27" s="1"/>
  <c r="AW31" i="27"/>
  <c r="BQ52" i="27"/>
  <c r="BF54" i="27"/>
  <c r="CX58" i="27"/>
  <c r="BH58" i="27" s="1"/>
  <c r="BK79" i="27"/>
  <c r="BM126" i="27"/>
  <c r="BI189" i="27"/>
  <c r="BU189" i="27" s="1"/>
  <c r="BA189" i="27"/>
  <c r="BP7" i="27"/>
  <c r="AW20" i="27"/>
  <c r="BQ20" i="27" s="1"/>
  <c r="CM43" i="27"/>
  <c r="AW43" i="27" s="1"/>
  <c r="BJ51" i="27"/>
  <c r="BM51" i="27"/>
  <c r="BR52" i="27"/>
  <c r="BS101" i="27"/>
  <c r="BK116" i="27"/>
  <c r="BB20" i="27"/>
  <c r="BT14" i="27"/>
  <c r="BI188" i="27"/>
  <c r="BU188" i="27" s="1"/>
  <c r="BA188" i="27"/>
  <c r="BS7" i="27"/>
  <c r="AE26" i="27"/>
  <c r="AF26" i="27" s="1"/>
  <c r="AG26" i="27" s="1"/>
  <c r="AH26" i="27" s="1"/>
  <c r="AI26" i="27" s="1"/>
  <c r="AJ26" i="27" s="1"/>
  <c r="AK26" i="27" s="1"/>
  <c r="AL26" i="27" s="1"/>
  <c r="CB26" i="27" s="1"/>
  <c r="AE33" i="27"/>
  <c r="AF33" i="27" s="1"/>
  <c r="AG33" i="27" s="1"/>
  <c r="AH33" i="27" s="1"/>
  <c r="AI33" i="27" s="1"/>
  <c r="AJ33" i="27" s="1"/>
  <c r="AK33" i="27" s="1"/>
  <c r="AL33" i="27" s="1"/>
  <c r="CP36" i="27"/>
  <c r="CP37" i="27" s="1"/>
  <c r="AZ37" i="27" s="1"/>
  <c r="BY65" i="27"/>
  <c r="BT7" i="27"/>
  <c r="AE43" i="27"/>
  <c r="AF43" i="27" s="1"/>
  <c r="AG43" i="27" s="1"/>
  <c r="AH43" i="27" s="1"/>
  <c r="AI43" i="27" s="1"/>
  <c r="AJ43" i="27" s="1"/>
  <c r="AK43" i="27" s="1"/>
  <c r="AL43" i="27" s="1"/>
  <c r="CB43" i="27" s="1"/>
  <c r="BJ46" i="27"/>
  <c r="BG46" i="27"/>
  <c r="CA46" i="27" s="1"/>
  <c r="BZ65" i="27"/>
  <c r="BB138" i="27"/>
  <c r="BL156" i="27"/>
  <c r="BE34" i="27"/>
  <c r="AE38" i="27"/>
  <c r="BK38" i="27" s="1"/>
  <c r="BK46" i="27"/>
  <c r="BH46" i="27"/>
  <c r="CB46" i="27" s="1"/>
  <c r="BM47" i="27"/>
  <c r="BK52" i="27"/>
  <c r="BR58" i="27"/>
  <c r="CX59" i="27"/>
  <c r="BH59" i="27" s="1"/>
  <c r="BP62" i="27"/>
  <c r="CA71" i="27"/>
  <c r="BI187" i="27"/>
  <c r="BU187" i="27" s="1"/>
  <c r="BA187" i="27"/>
  <c r="BL123" i="27"/>
  <c r="BT158" i="27"/>
  <c r="BI85" i="27"/>
  <c r="BI91" i="27"/>
  <c r="BS110" i="27"/>
  <c r="BP168" i="27"/>
  <c r="BS9" i="27"/>
  <c r="BO49" i="27"/>
  <c r="BN61" i="27"/>
  <c r="BN125" i="27"/>
  <c r="CO148" i="27"/>
  <c r="BR158" i="27"/>
  <c r="BV123" i="27"/>
  <c r="BN123" i="27"/>
  <c r="BS126" i="27"/>
  <c r="BQ156" i="27"/>
  <c r="BJ158" i="27"/>
  <c r="BY162" i="27"/>
  <c r="BI158" i="27"/>
  <c r="BI53" i="27"/>
  <c r="BK158" i="27"/>
  <c r="BN4" i="27"/>
  <c r="BL9" i="27"/>
  <c r="BP4" i="27"/>
  <c r="BI7" i="27"/>
  <c r="BM9" i="27"/>
  <c r="BI13" i="27"/>
  <c r="BS18" i="27"/>
  <c r="BM37" i="27"/>
  <c r="BO46" i="27"/>
  <c r="BN47" i="27"/>
  <c r="BI49" i="27"/>
  <c r="BJ50" i="27"/>
  <c r="BJ53" i="27"/>
  <c r="BL103" i="27"/>
  <c r="BP123" i="27"/>
  <c r="BJ156" i="27"/>
  <c r="BL158" i="27"/>
  <c r="BJ9" i="27"/>
  <c r="BQ6" i="27"/>
  <c r="BJ7" i="27"/>
  <c r="BN15" i="27"/>
  <c r="BR17" i="27"/>
  <c r="BT88" i="27"/>
  <c r="BR111" i="27"/>
  <c r="BM158" i="27"/>
  <c r="BO162" i="27"/>
  <c r="BM168" i="27"/>
  <c r="BS123" i="27"/>
  <c r="BS5" i="27"/>
  <c r="BK7" i="27"/>
  <c r="BM8" i="27"/>
  <c r="BO9" i="27"/>
  <c r="BQ16" i="27"/>
  <c r="BS17" i="27"/>
  <c r="BL50" i="27"/>
  <c r="BJ61" i="27"/>
  <c r="BL62" i="27"/>
  <c r="BS111" i="27"/>
  <c r="BN158" i="27"/>
  <c r="BN168" i="27"/>
  <c r="BO4" i="27"/>
  <c r="BL7" i="27"/>
  <c r="BP9" i="27"/>
  <c r="BF34" i="27"/>
  <c r="BL49" i="27"/>
  <c r="BO103" i="27"/>
  <c r="BK105" i="27"/>
  <c r="BI161" i="27"/>
  <c r="BM167" i="27"/>
  <c r="BI9" i="27"/>
  <c r="BQ15" i="27"/>
  <c r="CF148" i="27"/>
  <c r="BP158" i="27"/>
  <c r="BI4" i="27"/>
  <c r="BN7" i="27"/>
  <c r="BR9" i="27"/>
  <c r="BS10" i="27"/>
  <c r="BR15" i="27"/>
  <c r="BF32" i="27"/>
  <c r="BT46" i="27"/>
  <c r="BO50" i="27"/>
  <c r="BJ85" i="27"/>
  <c r="BI123" i="27"/>
  <c r="BV126" i="27"/>
  <c r="CK148" i="27"/>
  <c r="BQ159" i="27"/>
  <c r="AA28" i="7"/>
  <c r="BM183" i="27"/>
  <c r="CQ137" i="27"/>
  <c r="CL137" i="27" s="1"/>
  <c r="AV137" i="27" s="1"/>
  <c r="BB137" i="27"/>
  <c r="AG30" i="7"/>
  <c r="AG30" i="1"/>
  <c r="AG30" i="3" s="1"/>
  <c r="Z29" i="7"/>
  <c r="BL184" i="27"/>
  <c r="AG28" i="7"/>
  <c r="AG28" i="1"/>
  <c r="AG28" i="3" s="1"/>
  <c r="BN11" i="27"/>
  <c r="BI15" i="27"/>
  <c r="BA44" i="27"/>
  <c r="BI45" i="27"/>
  <c r="BN48" i="27"/>
  <c r="BI51" i="27"/>
  <c r="BN52" i="27"/>
  <c r="BK53" i="27"/>
  <c r="BI86" i="27"/>
  <c r="BK87" i="27"/>
  <c r="BR112" i="27"/>
  <c r="BM123" i="27"/>
  <c r="BT156" i="27"/>
  <c r="BJ161" i="27"/>
  <c r="BM162" i="27"/>
  <c r="BS173" i="27"/>
  <c r="BQ178" i="27"/>
  <c r="BK117" i="27"/>
  <c r="BI12" i="27"/>
  <c r="BL14" i="27"/>
  <c r="BQ17" i="27"/>
  <c r="BN45" i="27"/>
  <c r="BS48" i="27"/>
  <c r="BN51" i="27"/>
  <c r="BS52" i="27"/>
  <c r="AF58" i="27"/>
  <c r="AG58" i="27" s="1"/>
  <c r="BT58" i="27"/>
  <c r="BI62" i="27"/>
  <c r="BK100" i="27"/>
  <c r="BJ126" i="27"/>
  <c r="BQ128" i="27"/>
  <c r="BM129" i="27"/>
  <c r="BO158" i="27"/>
  <c r="BK159" i="27"/>
  <c r="BJ160" i="27"/>
  <c r="BO168" i="27"/>
  <c r="BR176" i="27"/>
  <c r="BJ177" i="27"/>
  <c r="BJ13" i="27"/>
  <c r="BO45" i="27"/>
  <c r="BO51" i="27"/>
  <c r="BT52" i="27"/>
  <c r="BJ62" i="27"/>
  <c r="CB70" i="27"/>
  <c r="BO95" i="27"/>
  <c r="BL100" i="27"/>
  <c r="BO102" i="27"/>
  <c r="BM128" i="27"/>
  <c r="BL159" i="27"/>
  <c r="BK160" i="27"/>
  <c r="BN161" i="27"/>
  <c r="BI159" i="27"/>
  <c r="AF161" i="27"/>
  <c r="AG161" i="27" s="1"/>
  <c r="BW161" i="27" s="1"/>
  <c r="BP129" i="27"/>
  <c r="BL161" i="27"/>
  <c r="BJ5" i="27"/>
  <c r="BI11" i="27"/>
  <c r="BP45" i="27"/>
  <c r="BC50" i="27"/>
  <c r="BP51" i="27"/>
  <c r="BI52" i="27"/>
  <c r="BJ58" i="27"/>
  <c r="BK62" i="27"/>
  <c r="BP79" i="27"/>
  <c r="BR87" i="27"/>
  <c r="BM100" i="27"/>
  <c r="BR103" i="27"/>
  <c r="BL126" i="27"/>
  <c r="BN128" i="27"/>
  <c r="BO156" i="27"/>
  <c r="BM159" i="27"/>
  <c r="BT162" i="27"/>
  <c r="BQ168" i="27"/>
  <c r="BW200" i="27"/>
  <c r="BT165" i="27"/>
  <c r="BK14" i="27"/>
  <c r="BM93" i="27"/>
  <c r="BL13" i="27"/>
  <c r="BL5" i="27"/>
  <c r="BO14" i="27"/>
  <c r="BJ21" i="27"/>
  <c r="BP47" i="27"/>
  <c r="BH49" i="27"/>
  <c r="BQ51" i="27"/>
  <c r="BJ52" i="27"/>
  <c r="BQ79" i="27"/>
  <c r="BN100" i="27"/>
  <c r="BT109" i="27"/>
  <c r="BM160" i="27"/>
  <c r="BP161" i="27"/>
  <c r="BI162" i="27"/>
  <c r="BV162" i="27"/>
  <c r="BR168" i="27"/>
  <c r="BM94" i="27"/>
  <c r="BJ159" i="27"/>
  <c r="BK5" i="27"/>
  <c r="BL4" i="27"/>
  <c r="BM5" i="27"/>
  <c r="BK11" i="27"/>
  <c r="BO13" i="27"/>
  <c r="BR45" i="27"/>
  <c r="BR46" i="27"/>
  <c r="BQ47" i="27"/>
  <c r="BP85" i="27"/>
  <c r="BR86" i="27"/>
  <c r="BN126" i="27"/>
  <c r="BO159" i="27"/>
  <c r="BQ161" i="27"/>
  <c r="BJ162" i="27"/>
  <c r="BW162" i="27"/>
  <c r="BX194" i="27"/>
  <c r="BY202" i="27"/>
  <c r="BJ14" i="27"/>
  <c r="BL79" i="27"/>
  <c r="BI100" i="27"/>
  <c r="BM165" i="27"/>
  <c r="BJ100" i="27"/>
  <c r="BI5" i="27"/>
  <c r="BR44" i="27"/>
  <c r="BM4" i="27"/>
  <c r="BN5" i="27"/>
  <c r="BQ14" i="27"/>
  <c r="BJ44" i="27"/>
  <c r="BS45" i="27"/>
  <c r="BI46" i="27"/>
  <c r="BR47" i="27"/>
  <c r="BL48" i="27"/>
  <c r="BS51" i="27"/>
  <c r="BL52" i="27"/>
  <c r="BN62" i="27"/>
  <c r="BS79" i="27"/>
  <c r="BQ85" i="27"/>
  <c r="BO126" i="27"/>
  <c r="BP159" i="27"/>
  <c r="BR161" i="27"/>
  <c r="BK162" i="27"/>
  <c r="BZ202" i="27"/>
  <c r="BK161" i="27"/>
  <c r="BO5" i="27"/>
  <c r="BQ13" i="27"/>
  <c r="BD23" i="27"/>
  <c r="BM52" i="27"/>
  <c r="BN58" i="27"/>
  <c r="BO62" i="27"/>
  <c r="BT79" i="27"/>
  <c r="BM88" i="27"/>
  <c r="CV150" i="27"/>
  <c r="CV151" i="27" s="1"/>
  <c r="CV152" i="27" s="1"/>
  <c r="BF152" i="27" s="1"/>
  <c r="BK157" i="27"/>
  <c r="BS161" i="27"/>
  <c r="BT6" i="27"/>
  <c r="CW22" i="27"/>
  <c r="BG22" i="27" s="1"/>
  <c r="AE27" i="27"/>
  <c r="AF27" i="27" s="1"/>
  <c r="AG27" i="27" s="1"/>
  <c r="AH27" i="27" s="1"/>
  <c r="AI27" i="27" s="1"/>
  <c r="AJ27" i="27" s="1"/>
  <c r="AK27" i="27" s="1"/>
  <c r="AL27" i="27" s="1"/>
  <c r="CB27" i="27" s="1"/>
  <c r="R27" i="27"/>
  <c r="T27" i="27" s="1"/>
  <c r="CK41" i="27"/>
  <c r="AU41" i="27" s="1"/>
  <c r="CQ29" i="27"/>
  <c r="BA29" i="27" s="1"/>
  <c r="CK38" i="27"/>
  <c r="AU38" i="27" s="1"/>
  <c r="CN144" i="27"/>
  <c r="BR144" i="27" s="1"/>
  <c r="CP144" i="27"/>
  <c r="BT144" i="27" s="1"/>
  <c r="CO144" i="27"/>
  <c r="BS144" i="27" s="1"/>
  <c r="AE149" i="27"/>
  <c r="AF149" i="27" s="1"/>
  <c r="AG149" i="27" s="1"/>
  <c r="AH149" i="27" s="1"/>
  <c r="AI149" i="27" s="1"/>
  <c r="AJ149" i="27" s="1"/>
  <c r="AK149" i="27" s="1"/>
  <c r="AL149" i="27" s="1"/>
  <c r="CB149" i="27" s="1"/>
  <c r="R149" i="27"/>
  <c r="T149" i="27" s="1"/>
  <c r="R152" i="27"/>
  <c r="T152" i="27" s="1"/>
  <c r="AE152" i="27"/>
  <c r="AF152" i="27" s="1"/>
  <c r="AG152" i="27" s="1"/>
  <c r="AH152" i="27" s="1"/>
  <c r="AI152" i="27" s="1"/>
  <c r="AJ152" i="27" s="1"/>
  <c r="AK152" i="27" s="1"/>
  <c r="AL152" i="27" s="1"/>
  <c r="CB152" i="27" s="1"/>
  <c r="BI185" i="27"/>
  <c r="W30" i="7"/>
  <c r="W30" i="1"/>
  <c r="W30" i="3" s="1"/>
  <c r="BU192" i="27"/>
  <c r="BJ10" i="27"/>
  <c r="AE28" i="27"/>
  <c r="AF28" i="27" s="1"/>
  <c r="AG28" i="27" s="1"/>
  <c r="AH28" i="27" s="1"/>
  <c r="AI28" i="27" s="1"/>
  <c r="AJ28" i="27" s="1"/>
  <c r="AK28" i="27" s="1"/>
  <c r="BG49" i="27"/>
  <c r="CW50" i="27"/>
  <c r="CW51" i="27" s="1"/>
  <c r="BT157" i="27"/>
  <c r="BQ183" i="27"/>
  <c r="AE28" i="1"/>
  <c r="AE28" i="3" s="1"/>
  <c r="AE28" i="7"/>
  <c r="BO185" i="27"/>
  <c r="AC30" i="7"/>
  <c r="AC30" i="1"/>
  <c r="AC30" i="3" s="1"/>
  <c r="BE61" i="27"/>
  <c r="CU63" i="27"/>
  <c r="BE63" i="27" s="1"/>
  <c r="BY63" i="27" s="1"/>
  <c r="BN18" i="27"/>
  <c r="BK6" i="27"/>
  <c r="BK10" i="27"/>
  <c r="BO18" i="27"/>
  <c r="CL28" i="27"/>
  <c r="AV28" i="27" s="1"/>
  <c r="CL23" i="27"/>
  <c r="AV23" i="27" s="1"/>
  <c r="BP23" i="27" s="1"/>
  <c r="BJ23" i="27"/>
  <c r="CN38" i="27"/>
  <c r="AX38" i="27" s="1"/>
  <c r="CN41" i="27"/>
  <c r="AX41" i="27" s="1"/>
  <c r="R39" i="27"/>
  <c r="T39" i="27" s="1"/>
  <c r="AE39" i="27"/>
  <c r="BO39" i="27" s="1"/>
  <c r="BN183" i="27"/>
  <c r="AB28" i="7"/>
  <c r="AB28" i="1"/>
  <c r="AB28" i="3" s="1"/>
  <c r="AA29" i="7"/>
  <c r="BM184" i="27"/>
  <c r="BV47" i="27"/>
  <c r="AE55" i="27"/>
  <c r="AF55" i="27" s="1"/>
  <c r="AG55" i="27" s="1"/>
  <c r="AH55" i="27" s="1"/>
  <c r="R55" i="27"/>
  <c r="T55" i="27" s="1"/>
  <c r="AB29" i="7"/>
  <c r="BN184" i="27"/>
  <c r="BV5" i="27"/>
  <c r="BL6" i="27"/>
  <c r="BM10" i="27"/>
  <c r="BQ18" i="27"/>
  <c r="CL26" i="27"/>
  <c r="AV26" i="27" s="1"/>
  <c r="CK32" i="27"/>
  <c r="CK33" i="27" s="1"/>
  <c r="R41" i="27"/>
  <c r="T41" i="27" s="1"/>
  <c r="AE41" i="27"/>
  <c r="BK41" i="27" s="1"/>
  <c r="BC46" i="27"/>
  <c r="BW46" i="27" s="1"/>
  <c r="CS47" i="27"/>
  <c r="BC47" i="27" s="1"/>
  <c r="BW47" i="27" s="1"/>
  <c r="AF50" i="27"/>
  <c r="AG50" i="27" s="1"/>
  <c r="AH50" i="27" s="1"/>
  <c r="AI50" i="27" s="1"/>
  <c r="AJ50" i="27" s="1"/>
  <c r="AK50" i="27" s="1"/>
  <c r="AL50" i="27" s="1"/>
  <c r="BK50" i="27"/>
  <c r="BT50" i="27"/>
  <c r="BS54" i="27"/>
  <c r="BO54" i="27"/>
  <c r="AH28" i="1"/>
  <c r="AH28" i="3" s="1"/>
  <c r="BT183" i="27"/>
  <c r="AH28" i="7"/>
  <c r="BL10" i="27"/>
  <c r="BP18" i="27"/>
  <c r="BN6" i="27"/>
  <c r="BP14" i="27"/>
  <c r="CO26" i="27"/>
  <c r="AY26" i="27" s="1"/>
  <c r="AE29" i="27"/>
  <c r="BO29" i="27" s="1"/>
  <c r="R29" i="27"/>
  <c r="T29" i="27" s="1"/>
  <c r="CR40" i="27"/>
  <c r="BB40" i="27" s="1"/>
  <c r="CR43" i="27"/>
  <c r="BB43" i="27" s="1"/>
  <c r="BI50" i="27"/>
  <c r="BU68" i="27"/>
  <c r="CQ143" i="27"/>
  <c r="CM143" i="27" s="1"/>
  <c r="AW143" i="27" s="1"/>
  <c r="BB143" i="27"/>
  <c r="AF28" i="1"/>
  <c r="AF28" i="3" s="1"/>
  <c r="AF28" i="7"/>
  <c r="BI183" i="27"/>
  <c r="W28" i="7"/>
  <c r="W28" i="1"/>
  <c r="W28" i="3" s="1"/>
  <c r="BJ183" i="27"/>
  <c r="X28" i="7"/>
  <c r="X28" i="1"/>
  <c r="X28" i="3" s="1"/>
  <c r="BN185" i="27"/>
  <c r="AB30" i="7"/>
  <c r="AB30" i="1"/>
  <c r="AB30" i="3" s="1"/>
  <c r="BK184" i="27"/>
  <c r="Y29" i="7"/>
  <c r="BO10" i="27"/>
  <c r="CS41" i="27"/>
  <c r="BC41" i="27" s="1"/>
  <c r="CS38" i="27"/>
  <c r="BC38" i="27" s="1"/>
  <c r="BC29" i="27"/>
  <c r="CS32" i="27"/>
  <c r="CS33" i="27" s="1"/>
  <c r="BC33" i="27" s="1"/>
  <c r="CU59" i="27"/>
  <c r="BE59" i="27" s="1"/>
  <c r="BE56" i="27"/>
  <c r="BQ5" i="27"/>
  <c r="BQ7" i="27"/>
  <c r="BP8" i="27"/>
  <c r="BQ11" i="27"/>
  <c r="BR13" i="27"/>
  <c r="BS15" i="27"/>
  <c r="BM16" i="27"/>
  <c r="BT18" i="27"/>
  <c r="BC30" i="27"/>
  <c r="CS42" i="27"/>
  <c r="BC42" i="27" s="1"/>
  <c r="CS34" i="27"/>
  <c r="CS35" i="27" s="1"/>
  <c r="BC35" i="27" s="1"/>
  <c r="CT43" i="27"/>
  <c r="BD43" i="27" s="1"/>
  <c r="CT36" i="27"/>
  <c r="CT37" i="27" s="1"/>
  <c r="BD37" i="27" s="1"/>
  <c r="CT40" i="27"/>
  <c r="BD40" i="27" s="1"/>
  <c r="BD31" i="27"/>
  <c r="BP50" i="27"/>
  <c r="CT58" i="27"/>
  <c r="BD58" i="27" s="1"/>
  <c r="BD55" i="27"/>
  <c r="BT124" i="27"/>
  <c r="BI164" i="27"/>
  <c r="CL41" i="27"/>
  <c r="AV41" i="27" s="1"/>
  <c r="CL38" i="27"/>
  <c r="AV38" i="27" s="1"/>
  <c r="CL32" i="27"/>
  <c r="CL33" i="27" s="1"/>
  <c r="AV33" i="27" s="1"/>
  <c r="CP21" i="27"/>
  <c r="CP22" i="27" s="1"/>
  <c r="AZ22" i="27" s="1"/>
  <c r="CP27" i="27"/>
  <c r="AZ27" i="27" s="1"/>
  <c r="CS26" i="27"/>
  <c r="BC26" i="27" s="1"/>
  <c r="CS28" i="27"/>
  <c r="BC28" i="27" s="1"/>
  <c r="BI124" i="27"/>
  <c r="AE150" i="27"/>
  <c r="AF150" i="27" s="1"/>
  <c r="AG150" i="27" s="1"/>
  <c r="AH150" i="27" s="1"/>
  <c r="AI150" i="27" s="1"/>
  <c r="AJ150" i="27" s="1"/>
  <c r="AK150" i="27" s="1"/>
  <c r="AL150" i="27" s="1"/>
  <c r="CB150" i="27" s="1"/>
  <c r="R150" i="27"/>
  <c r="T150" i="27" s="1"/>
  <c r="BS184" i="27"/>
  <c r="AG29" i="7"/>
  <c r="BP185" i="27"/>
  <c r="AD30" i="7"/>
  <c r="AD30" i="1"/>
  <c r="AD30" i="3" s="1"/>
  <c r="BO6" i="27"/>
  <c r="BR10" i="27"/>
  <c r="BN13" i="27"/>
  <c r="BJ18" i="27"/>
  <c r="BM21" i="27"/>
  <c r="AE154" i="27"/>
  <c r="AF154" i="27" s="1"/>
  <c r="AG154" i="27" s="1"/>
  <c r="AH154" i="27" s="1"/>
  <c r="AI154" i="27" s="1"/>
  <c r="AJ154" i="27" s="1"/>
  <c r="AK154" i="27" s="1"/>
  <c r="AL154" i="27" s="1"/>
  <c r="CB154" i="27" s="1"/>
  <c r="R154" i="27"/>
  <c r="T154" i="27" s="1"/>
  <c r="BK164" i="27"/>
  <c r="BO184" i="27"/>
  <c r="AC29" i="7"/>
  <c r="BT184" i="27"/>
  <c r="AH29" i="7"/>
  <c r="BQ185" i="27"/>
  <c r="AE30" i="1"/>
  <c r="AE30" i="3" s="1"/>
  <c r="AE30" i="7"/>
  <c r="BT5" i="27"/>
  <c r="BT9" i="27"/>
  <c r="BT11" i="27"/>
  <c r="CV22" i="27"/>
  <c r="BF22" i="27" s="1"/>
  <c r="AE31" i="27"/>
  <c r="BL31" i="27" s="1"/>
  <c r="BN50" i="27"/>
  <c r="CW58" i="27"/>
  <c r="BG58" i="27" s="1"/>
  <c r="BG55" i="27"/>
  <c r="BT63" i="27"/>
  <c r="AD28" i="1"/>
  <c r="AD28" i="3" s="1"/>
  <c r="AH30" i="7"/>
  <c r="BS44" i="27"/>
  <c r="BS46" i="27"/>
  <c r="BM54" i="27"/>
  <c r="BS59" i="27"/>
  <c r="BS116" i="27"/>
  <c r="BN117" i="27"/>
  <c r="BJ117" i="27"/>
  <c r="BI157" i="27"/>
  <c r="BK163" i="27"/>
  <c r="BJ164" i="27"/>
  <c r="BR167" i="27"/>
  <c r="BS183" i="27"/>
  <c r="BS185" i="27"/>
  <c r="AC28" i="1"/>
  <c r="AC28" i="3" s="1"/>
  <c r="CO41" i="27"/>
  <c r="AY41" i="27" s="1"/>
  <c r="BI44" i="27"/>
  <c r="BT44" i="27"/>
  <c r="BN54" i="27"/>
  <c r="BY66" i="27"/>
  <c r="BQ84" i="27"/>
  <c r="BM116" i="27"/>
  <c r="BP117" i="27"/>
  <c r="R140" i="27"/>
  <c r="T140" i="27" s="1"/>
  <c r="BJ157" i="27"/>
  <c r="BQ158" i="27"/>
  <c r="BT163" i="27"/>
  <c r="BL164" i="27"/>
  <c r="BT185" i="27"/>
  <c r="BY193" i="27"/>
  <c r="BY204" i="27"/>
  <c r="AF29" i="7"/>
  <c r="AF30" i="7"/>
  <c r="BL17" i="27"/>
  <c r="BR18" i="27"/>
  <c r="AY29" i="27"/>
  <c r="CL34" i="27"/>
  <c r="CL35" i="27" s="1"/>
  <c r="AV35" i="27" s="1"/>
  <c r="CM36" i="27"/>
  <c r="CP40" i="27"/>
  <c r="AZ40" i="27" s="1"/>
  <c r="BQ45" i="27"/>
  <c r="AE56" i="27"/>
  <c r="BT56" i="27" s="1"/>
  <c r="BJ60" i="27"/>
  <c r="CT63" i="27"/>
  <c r="BD63" i="27" s="1"/>
  <c r="BX63" i="27" s="1"/>
  <c r="BZ66" i="27"/>
  <c r="BX69" i="27"/>
  <c r="BX70" i="27"/>
  <c r="CA75" i="27"/>
  <c r="BW90" i="27"/>
  <c r="BL113" i="27"/>
  <c r="BN116" i="27"/>
  <c r="BQ117" i="27"/>
  <c r="BL117" i="27"/>
  <c r="BP124" i="27"/>
  <c r="CQ141" i="27"/>
  <c r="CP141" i="27" s="1"/>
  <c r="AZ141" i="27" s="1"/>
  <c r="BT141" i="27" s="1"/>
  <c r="AF158" i="27"/>
  <c r="BV158" i="27" s="1"/>
  <c r="BO161" i="27"/>
  <c r="BQ162" i="27"/>
  <c r="BS162" i="27"/>
  <c r="BS164" i="27"/>
  <c r="BP174" i="27"/>
  <c r="BL176" i="27"/>
  <c r="BP178" i="27"/>
  <c r="BW198" i="27"/>
  <c r="AA28" i="1"/>
  <c r="AA28" i="3" s="1"/>
  <c r="AA30" i="1"/>
  <c r="AA30" i="3" s="1"/>
  <c r="AE29" i="7"/>
  <c r="CK42" i="27"/>
  <c r="AU42" i="27" s="1"/>
  <c r="BK44" i="27"/>
  <c r="BL53" i="27"/>
  <c r="BO53" i="27"/>
  <c r="BR57" i="27"/>
  <c r="BI58" i="27"/>
  <c r="BK60" i="27"/>
  <c r="BD60" i="27"/>
  <c r="CA66" i="27"/>
  <c r="BO116" i="27"/>
  <c r="BQ124" i="27"/>
  <c r="BS156" i="27"/>
  <c r="BM156" i="27"/>
  <c r="BN163" i="27"/>
  <c r="BM176" i="27"/>
  <c r="BY194" i="27"/>
  <c r="Z28" i="1"/>
  <c r="Z28" i="3" s="1"/>
  <c r="Z30" i="1"/>
  <c r="Z30" i="3" s="1"/>
  <c r="AD29" i="7"/>
  <c r="AD28" i="7"/>
  <c r="CL42" i="27"/>
  <c r="AV42" i="27" s="1"/>
  <c r="BN44" i="27"/>
  <c r="CB47" i="27"/>
  <c r="BM50" i="27"/>
  <c r="BM53" i="27"/>
  <c r="BR53" i="27"/>
  <c r="BQ54" i="27"/>
  <c r="BS57" i="27"/>
  <c r="BF60" i="27"/>
  <c r="CW63" i="27"/>
  <c r="BG63" i="27" s="1"/>
  <c r="CA63" i="27" s="1"/>
  <c r="BN113" i="27"/>
  <c r="AF156" i="27"/>
  <c r="AG156" i="27" s="1"/>
  <c r="BW156" i="27" s="1"/>
  <c r="BP156" i="27"/>
  <c r="BM157" i="27"/>
  <c r="BN164" i="27"/>
  <c r="BN176" i="27"/>
  <c r="Y28" i="1"/>
  <c r="Y28" i="3" s="1"/>
  <c r="Y30" i="1"/>
  <c r="Y30" i="3" s="1"/>
  <c r="AC28" i="7"/>
  <c r="CT34" i="27"/>
  <c r="CT35" i="27" s="1"/>
  <c r="BD35" i="27" s="1"/>
  <c r="CP38" i="27"/>
  <c r="AZ38" i="27" s="1"/>
  <c r="AE40" i="27"/>
  <c r="BN40" i="27" s="1"/>
  <c r="CP42" i="27"/>
  <c r="AZ42" i="27" s="1"/>
  <c r="BL44" i="27"/>
  <c r="BT45" i="27"/>
  <c r="BN53" i="27"/>
  <c r="BR54" i="27"/>
  <c r="AF57" i="27"/>
  <c r="AG57" i="27" s="1"/>
  <c r="BW57" i="27" s="1"/>
  <c r="BG60" i="27"/>
  <c r="BK61" i="27"/>
  <c r="CX63" i="27"/>
  <c r="BH63" i="27" s="1"/>
  <c r="CB63" i="27" s="1"/>
  <c r="BW76" i="27"/>
  <c r="BI84" i="27"/>
  <c r="BR90" i="27"/>
  <c r="BN104" i="27"/>
  <c r="BO112" i="27"/>
  <c r="BQ116" i="27"/>
  <c r="BO117" i="27"/>
  <c r="BQ121" i="27"/>
  <c r="BI156" i="27"/>
  <c r="BR156" i="27"/>
  <c r="BN157" i="27"/>
  <c r="BQ171" i="27"/>
  <c r="BO176" i="27"/>
  <c r="X30" i="1"/>
  <c r="X30" i="3" s="1"/>
  <c r="BM44" i="27"/>
  <c r="BS47" i="27"/>
  <c r="BJ48" i="27"/>
  <c r="BT48" i="27"/>
  <c r="R54" i="27"/>
  <c r="T54" i="27" s="1"/>
  <c r="BF56" i="27"/>
  <c r="BL58" i="27"/>
  <c r="BM59" i="27"/>
  <c r="BN60" i="27"/>
  <c r="BO63" i="27"/>
  <c r="BQ114" i="27"/>
  <c r="BR121" i="27"/>
  <c r="BS122" i="27"/>
  <c r="BZ130" i="27"/>
  <c r="BI131" i="27"/>
  <c r="BB135" i="27"/>
  <c r="BV135" i="27" s="1"/>
  <c r="BX162" i="27"/>
  <c r="BQ163" i="27"/>
  <c r="BP164" i="27"/>
  <c r="BO169" i="27"/>
  <c r="BR171" i="27"/>
  <c r="BL172" i="27"/>
  <c r="BP176" i="27"/>
  <c r="AA30" i="7"/>
  <c r="BK18" i="27"/>
  <c r="BT20" i="27"/>
  <c r="AU30" i="27"/>
  <c r="AE42" i="27"/>
  <c r="BN42" i="27" s="1"/>
  <c r="CT42" i="27"/>
  <c r="BD42" i="27" s="1"/>
  <c r="BJ45" i="27"/>
  <c r="BV45" i="27"/>
  <c r="BN46" i="27"/>
  <c r="BI48" i="27"/>
  <c r="BP48" i="27"/>
  <c r="CS52" i="27"/>
  <c r="CS53" i="27" s="1"/>
  <c r="BC53" i="27" s="1"/>
  <c r="BW53" i="27" s="1"/>
  <c r="BP53" i="27"/>
  <c r="BM58" i="27"/>
  <c r="BO60" i="27"/>
  <c r="BY64" i="27"/>
  <c r="BP104" i="27"/>
  <c r="BQ112" i="27"/>
  <c r="BK129" i="27"/>
  <c r="BB142" i="27"/>
  <c r="BV142" i="27" s="1"/>
  <c r="CS150" i="27"/>
  <c r="CS151" i="27" s="1"/>
  <c r="BT161" i="27"/>
  <c r="BL162" i="27"/>
  <c r="BQ164" i="27"/>
  <c r="BO175" i="27"/>
  <c r="BW197" i="27"/>
  <c r="Z28" i="7"/>
  <c r="Z30" i="7"/>
  <c r="Y28" i="7"/>
  <c r="Y30" i="7"/>
  <c r="BE32" i="27"/>
  <c r="BP46" i="27"/>
  <c r="BJ47" i="27"/>
  <c r="BT49" i="27"/>
  <c r="BR50" i="27"/>
  <c r="CT50" i="27"/>
  <c r="CT51" i="27" s="1"/>
  <c r="BJ54" i="27"/>
  <c r="BM62" i="27"/>
  <c r="BR79" i="27"/>
  <c r="BQ87" i="27"/>
  <c r="BN93" i="27"/>
  <c r="BN95" i="27"/>
  <c r="BP103" i="27"/>
  <c r="BK123" i="27"/>
  <c r="BK126" i="27"/>
  <c r="BN162" i="27"/>
  <c r="BS176" i="27"/>
  <c r="AF30" i="1"/>
  <c r="AF30" i="3" s="1"/>
  <c r="X29" i="7"/>
  <c r="X30" i="7"/>
  <c r="BD30" i="27"/>
  <c r="BQ44" i="27"/>
  <c r="BQ46" i="27"/>
  <c r="BS50" i="27"/>
  <c r="BK54" i="27"/>
  <c r="BR60" i="27"/>
  <c r="BS104" i="27"/>
  <c r="BI163" i="27"/>
  <c r="W29" i="7"/>
  <c r="BT155" i="27"/>
  <c r="BE144" i="27"/>
  <c r="BY144" i="27" s="1"/>
  <c r="BE143" i="27"/>
  <c r="BE142" i="27"/>
  <c r="BY142" i="27" s="1"/>
  <c r="BT142" i="27"/>
  <c r="BN108" i="27"/>
  <c r="BL87" i="27"/>
  <c r="BM109" i="27"/>
  <c r="BL97" i="27"/>
  <c r="BN98" i="27"/>
  <c r="BP100" i="27"/>
  <c r="BO100" i="27"/>
  <c r="BV104" i="27"/>
  <c r="BO105" i="27"/>
  <c r="BN107" i="27"/>
  <c r="BT113" i="27"/>
  <c r="BR116" i="27"/>
  <c r="BR124" i="27"/>
  <c r="BR129" i="27"/>
  <c r="BK106" i="27"/>
  <c r="BN131" i="27"/>
  <c r="BM98" i="27"/>
  <c r="BI121" i="27"/>
  <c r="BQ131" i="27"/>
  <c r="BL90" i="27"/>
  <c r="BL94" i="27"/>
  <c r="BR100" i="27"/>
  <c r="BP106" i="27"/>
  <c r="BO108" i="27"/>
  <c r="BJ112" i="27"/>
  <c r="BN118" i="27"/>
  <c r="BT123" i="27"/>
  <c r="BS127" i="27"/>
  <c r="BO134" i="27"/>
  <c r="BR118" i="27"/>
  <c r="BS118" i="27"/>
  <c r="BJ131" i="27"/>
  <c r="BQ97" i="27"/>
  <c r="BM132" i="27"/>
  <c r="BJ109" i="27"/>
  <c r="BJ119" i="27"/>
  <c r="BP131" i="27"/>
  <c r="BL132" i="27"/>
  <c r="BR133" i="27"/>
  <c r="BN106" i="27"/>
  <c r="BI77" i="27"/>
  <c r="BI118" i="27"/>
  <c r="BJ98" i="27"/>
  <c r="BL105" i="27"/>
  <c r="BL106" i="27"/>
  <c r="BK107" i="27"/>
  <c r="BK109" i="27"/>
  <c r="BL109" i="27"/>
  <c r="BQ105" i="27"/>
  <c r="BQ106" i="27"/>
  <c r="BX114" i="27"/>
  <c r="BO118" i="27"/>
  <c r="BN120" i="27"/>
  <c r="BK121" i="27"/>
  <c r="BN90" i="27"/>
  <c r="BM91" i="27"/>
  <c r="BS100" i="27"/>
  <c r="BL104" i="27"/>
  <c r="BK114" i="27"/>
  <c r="BP118" i="27"/>
  <c r="BT126" i="27"/>
  <c r="BI127" i="27"/>
  <c r="BQ132" i="27"/>
  <c r="BQ134" i="27"/>
  <c r="BS99" i="27"/>
  <c r="BT100" i="27"/>
  <c r="BM104" i="27"/>
  <c r="BL114" i="27"/>
  <c r="BI125" i="27"/>
  <c r="BI126" i="27"/>
  <c r="BN129" i="27"/>
  <c r="BJ129" i="27"/>
  <c r="BT166" i="27"/>
  <c r="BM179" i="27"/>
  <c r="BP166" i="27"/>
  <c r="BT168" i="27"/>
  <c r="BL177" i="27"/>
  <c r="BM178" i="27"/>
  <c r="BK176" i="27"/>
  <c r="BO178" i="27"/>
  <c r="BT174" i="27"/>
  <c r="BQ166" i="27"/>
  <c r="BK166" i="27"/>
  <c r="BI174" i="27"/>
  <c r="AF166" i="27"/>
  <c r="AG166" i="27" s="1"/>
  <c r="AH166" i="27" s="1"/>
  <c r="AI166" i="27" s="1"/>
  <c r="AJ166" i="27" s="1"/>
  <c r="BR166" i="27"/>
  <c r="BM166" i="27"/>
  <c r="BI173" i="27"/>
  <c r="BS166" i="27"/>
  <c r="BK174" i="27"/>
  <c r="BK172" i="27"/>
  <c r="BK171" i="27"/>
  <c r="BL171" i="27"/>
  <c r="BT179" i="27"/>
  <c r="BO172" i="27"/>
  <c r="BT176" i="27"/>
  <c r="BO166" i="27"/>
  <c r="BL168" i="27"/>
  <c r="BP171" i="27"/>
  <c r="BJ176" i="27"/>
  <c r="BK178" i="27"/>
  <c r="BL179" i="27"/>
  <c r="BT171" i="27"/>
  <c r="BI171" i="27"/>
  <c r="BJ172" i="27"/>
  <c r="BI166" i="27"/>
  <c r="BT169" i="27"/>
  <c r="BJ171" i="27"/>
  <c r="BL173" i="27"/>
  <c r="BJ166" i="27"/>
  <c r="BJ169" i="27"/>
  <c r="BN173" i="27"/>
  <c r="BO174" i="27"/>
  <c r="BL166" i="27"/>
  <c r="BI168" i="27"/>
  <c r="BM171" i="27"/>
  <c r="BO173" i="27"/>
  <c r="BN178" i="27"/>
  <c r="BI167" i="27"/>
  <c r="BJ168" i="27"/>
  <c r="BL169" i="27"/>
  <c r="BN171" i="27"/>
  <c r="BI178" i="27"/>
  <c r="BJ167" i="27"/>
  <c r="BK168" i="27"/>
  <c r="BO171" i="27"/>
  <c r="BR174" i="27"/>
  <c r="BI177" i="27"/>
  <c r="BJ178" i="27"/>
  <c r="BK179" i="27"/>
  <c r="BO77" i="27"/>
  <c r="BO78" i="27"/>
  <c r="BR97" i="27"/>
  <c r="AF98" i="27"/>
  <c r="AG98" i="27" s="1"/>
  <c r="AH98" i="27" s="1"/>
  <c r="AI98" i="27" s="1"/>
  <c r="AJ98" i="27" s="1"/>
  <c r="BT98" i="27"/>
  <c r="BI98" i="27"/>
  <c r="BI101" i="27"/>
  <c r="BJ102" i="27"/>
  <c r="BQ118" i="27"/>
  <c r="BR134" i="27"/>
  <c r="BN88" i="27"/>
  <c r="BJ99" i="27"/>
  <c r="BW100" i="27"/>
  <c r="BK102" i="27"/>
  <c r="BP115" i="27"/>
  <c r="AF118" i="27"/>
  <c r="AG118" i="27" s="1"/>
  <c r="AH118" i="27" s="1"/>
  <c r="AI118" i="27" s="1"/>
  <c r="AJ118" i="27" s="1"/>
  <c r="BM130" i="27"/>
  <c r="BS134" i="27"/>
  <c r="BC136" i="27"/>
  <c r="BW136" i="27" s="1"/>
  <c r="BI115" i="27"/>
  <c r="CT137" i="27"/>
  <c r="BD137" i="27" s="1"/>
  <c r="BD136" i="27"/>
  <c r="BX136" i="27" s="1"/>
  <c r="AF110" i="27"/>
  <c r="AG110" i="27" s="1"/>
  <c r="AH110" i="27" s="1"/>
  <c r="AI110" i="27" s="1"/>
  <c r="BY110" i="27" s="1"/>
  <c r="BN110" i="27"/>
  <c r="BI110" i="27"/>
  <c r="CU137" i="27"/>
  <c r="BE137" i="27" s="1"/>
  <c r="BE136" i="27"/>
  <c r="BY136" i="27" s="1"/>
  <c r="BT130" i="27"/>
  <c r="CV137" i="27"/>
  <c r="CV138" i="27" s="1"/>
  <c r="BF136" i="27"/>
  <c r="BZ136" i="27" s="1"/>
  <c r="BJ110" i="27"/>
  <c r="BR122" i="27"/>
  <c r="BM122" i="27"/>
  <c r="BT110" i="27"/>
  <c r="BK111" i="27"/>
  <c r="AF111" i="27"/>
  <c r="AG111" i="27" s="1"/>
  <c r="AF122" i="27"/>
  <c r="AG122" i="27" s="1"/>
  <c r="AH122" i="27" s="1"/>
  <c r="BX122" i="27" s="1"/>
  <c r="BJ130" i="27"/>
  <c r="BL83" i="27"/>
  <c r="BL86" i="27"/>
  <c r="AF101" i="27"/>
  <c r="BV101" i="27" s="1"/>
  <c r="BN101" i="27"/>
  <c r="BJ122" i="27"/>
  <c r="BO88" i="27"/>
  <c r="BT97" i="27"/>
  <c r="BN111" i="27"/>
  <c r="BI114" i="27"/>
  <c r="BT114" i="27"/>
  <c r="BQ115" i="27"/>
  <c r="AF134" i="27"/>
  <c r="AG134" i="27" s="1"/>
  <c r="AH134" i="27" s="1"/>
  <c r="AI134" i="27" s="1"/>
  <c r="AJ134" i="27" s="1"/>
  <c r="BZ134" i="27" s="1"/>
  <c r="BN134" i="27"/>
  <c r="BL134" i="27"/>
  <c r="BP88" i="27"/>
  <c r="BL96" i="27"/>
  <c r="BO96" i="27"/>
  <c r="BK98" i="27"/>
  <c r="BL101" i="27"/>
  <c r="BR115" i="27"/>
  <c r="BK118" i="27"/>
  <c r="BL118" i="27"/>
  <c r="BQ88" i="27"/>
  <c r="AF95" i="27"/>
  <c r="AG95" i="27" s="1"/>
  <c r="AH95" i="27" s="1"/>
  <c r="AI95" i="27" s="1"/>
  <c r="AJ95" i="27" s="1"/>
  <c r="BZ95" i="27" s="1"/>
  <c r="BL95" i="27"/>
  <c r="BI95" i="27"/>
  <c r="BS95" i="27"/>
  <c r="AF96" i="27"/>
  <c r="BV96" i="27" s="1"/>
  <c r="BL98" i="27"/>
  <c r="BM101" i="27"/>
  <c r="BQ110" i="27"/>
  <c r="BJ114" i="27"/>
  <c r="BS115" i="27"/>
  <c r="BJ134" i="27"/>
  <c r="BM77" i="27"/>
  <c r="BO83" i="27"/>
  <c r="BL84" i="27"/>
  <c r="BJ95" i="27"/>
  <c r="BO98" i="27"/>
  <c r="BO101" i="27"/>
  <c r="BR108" i="27"/>
  <c r="BI111" i="27"/>
  <c r="BN115" i="27"/>
  <c r="BL116" i="27"/>
  <c r="BJ118" i="27"/>
  <c r="BN122" i="27"/>
  <c r="BS124" i="27"/>
  <c r="BS125" i="27"/>
  <c r="BS131" i="27"/>
  <c r="BI134" i="27"/>
  <c r="BL110" i="27"/>
  <c r="BO113" i="27"/>
  <c r="BM114" i="27"/>
  <c r="BM118" i="27"/>
  <c r="BR125" i="27"/>
  <c r="BJ127" i="27"/>
  <c r="BM134" i="27"/>
  <c r="BT134" i="27"/>
  <c r="BJ78" i="27"/>
  <c r="BM84" i="27"/>
  <c r="BP93" i="27"/>
  <c r="BK95" i="27"/>
  <c r="BP101" i="27"/>
  <c r="BQ111" i="27"/>
  <c r="BJ111" i="27"/>
  <c r="BO114" i="27"/>
  <c r="BK115" i="27"/>
  <c r="BT118" i="27"/>
  <c r="BN127" i="27"/>
  <c r="BK130" i="27"/>
  <c r="BT131" i="27"/>
  <c r="BI79" i="27"/>
  <c r="BI89" i="27"/>
  <c r="BQ93" i="27"/>
  <c r="BQ98" i="27"/>
  <c r="BJ104" i="27"/>
  <c r="BR109" i="27"/>
  <c r="BO110" i="27"/>
  <c r="BL115" i="27"/>
  <c r="BI116" i="27"/>
  <c r="BP122" i="27"/>
  <c r="AF131" i="27"/>
  <c r="AG131" i="27" s="1"/>
  <c r="AH131" i="27" s="1"/>
  <c r="AI131" i="27" s="1"/>
  <c r="AJ131" i="27" s="1"/>
  <c r="BZ131" i="27" s="1"/>
  <c r="BN77" i="27"/>
  <c r="BJ79" i="27"/>
  <c r="BV85" i="27"/>
  <c r="BN85" i="27"/>
  <c r="BL88" i="27"/>
  <c r="BJ89" i="27"/>
  <c r="BT91" i="27"/>
  <c r="BM95" i="27"/>
  <c r="BS102" i="27"/>
  <c r="BK104" i="27"/>
  <c r="BI107" i="27"/>
  <c r="BI108" i="27"/>
  <c r="BP110" i="27"/>
  <c r="BL111" i="27"/>
  <c r="BN112" i="27"/>
  <c r="BI112" i="27"/>
  <c r="BJ116" i="27"/>
  <c r="BT117" i="27"/>
  <c r="BJ124" i="27"/>
  <c r="BP127" i="27"/>
  <c r="BP120" i="27"/>
  <c r="BI122" i="27"/>
  <c r="BL124" i="27"/>
  <c r="BT125" i="27"/>
  <c r="BP133" i="27"/>
  <c r="BN79" i="27"/>
  <c r="BN84" i="27"/>
  <c r="BL85" i="27"/>
  <c r="BJ86" i="27"/>
  <c r="BX90" i="27"/>
  <c r="BP90" i="27"/>
  <c r="BJ93" i="27"/>
  <c r="BP95" i="27"/>
  <c r="BP97" i="27"/>
  <c r="BQ99" i="27"/>
  <c r="BQ101" i="27"/>
  <c r="BQ102" i="27"/>
  <c r="BT104" i="27"/>
  <c r="BP108" i="27"/>
  <c r="BN109" i="27"/>
  <c r="BN121" i="27"/>
  <c r="BW123" i="27"/>
  <c r="BQ123" i="27"/>
  <c r="BV124" i="27"/>
  <c r="BK127" i="27"/>
  <c r="BO130" i="27"/>
  <c r="BK134" i="27"/>
  <c r="BM85" i="27"/>
  <c r="BS88" i="27"/>
  <c r="BM92" i="27"/>
  <c r="BI94" i="27"/>
  <c r="BQ95" i="27"/>
  <c r="BR101" i="27"/>
  <c r="BN103" i="27"/>
  <c r="BI104" i="27"/>
  <c r="BQ108" i="27"/>
  <c r="BO109" i="27"/>
  <c r="BJ113" i="27"/>
  <c r="BS114" i="27"/>
  <c r="BS117" i="27"/>
  <c r="BN124" i="27"/>
  <c r="BL127" i="27"/>
  <c r="BK131" i="27"/>
  <c r="BR132" i="27"/>
  <c r="BS132" i="27"/>
  <c r="BP121" i="27"/>
  <c r="BL122" i="27"/>
  <c r="BO124" i="27"/>
  <c r="BK125" i="27"/>
  <c r="BL131" i="27"/>
  <c r="BS133" i="27"/>
  <c r="CN138" i="27"/>
  <c r="CP138" i="27"/>
  <c r="BR140" i="27"/>
  <c r="R136" i="27"/>
  <c r="T136" i="27" s="1"/>
  <c r="CH144" i="27"/>
  <c r="BL144" i="27" s="1"/>
  <c r="BF142" i="27"/>
  <c r="BZ142" i="27" s="1"/>
  <c r="CM144" i="27"/>
  <c r="BQ144" i="27" s="1"/>
  <c r="CA142" i="27"/>
  <c r="BJ155" i="27"/>
  <c r="BK155" i="27"/>
  <c r="BM155" i="27"/>
  <c r="BW199" i="27"/>
  <c r="BY195" i="27"/>
  <c r="R201" i="27"/>
  <c r="T201" i="27" s="1"/>
  <c r="BW196" i="27"/>
  <c r="AH198" i="27"/>
  <c r="AI198" i="27" s="1"/>
  <c r="BY198" i="27" s="1"/>
  <c r="BU200" i="27"/>
  <c r="CA202" i="27"/>
  <c r="BY203" i="27"/>
  <c r="R199" i="27"/>
  <c r="T199" i="27" s="1"/>
  <c r="CB202" i="27"/>
  <c r="BX193" i="27"/>
  <c r="BX195" i="27"/>
  <c r="BY201" i="27"/>
  <c r="BQ172" i="27"/>
  <c r="BS174" i="27"/>
  <c r="BQ176" i="27"/>
  <c r="BO177" i="27"/>
  <c r="BL178" i="27"/>
  <c r="BQ177" i="27"/>
  <c r="BN167" i="27"/>
  <c r="BT172" i="27"/>
  <c r="BJ174" i="27"/>
  <c r="BK169" i="27"/>
  <c r="BP175" i="27"/>
  <c r="BS177" i="27"/>
  <c r="BI179" i="27"/>
  <c r="BL174" i="27"/>
  <c r="BJ179" i="27"/>
  <c r="BS168" i="27"/>
  <c r="BM174" i="27"/>
  <c r="BR175" i="27"/>
  <c r="BR178" i="27"/>
  <c r="BL167" i="27"/>
  <c r="BN174" i="27"/>
  <c r="BS178" i="27"/>
  <c r="BS171" i="27"/>
  <c r="BM175" i="27"/>
  <c r="BT175" i="27"/>
  <c r="BP169" i="27"/>
  <c r="BN172" i="27"/>
  <c r="BI175" i="27"/>
  <c r="BT178" i="27"/>
  <c r="BN179" i="27"/>
  <c r="BQ169" i="27"/>
  <c r="BQ174" i="27"/>
  <c r="BM177" i="27"/>
  <c r="BR169" i="27"/>
  <c r="BP172" i="27"/>
  <c r="BN177" i="27"/>
  <c r="BW164" i="27"/>
  <c r="AH164" i="27"/>
  <c r="AI164" i="27" s="1"/>
  <c r="AJ164" i="27" s="1"/>
  <c r="AK164" i="27" s="1"/>
  <c r="CA164" i="27" s="1"/>
  <c r="BS163" i="27"/>
  <c r="BR164" i="27"/>
  <c r="BT164" i="27"/>
  <c r="BQ165" i="27"/>
  <c r="BR165" i="27"/>
  <c r="BS165" i="27"/>
  <c r="BM163" i="27"/>
  <c r="BM164" i="27"/>
  <c r="BO163" i="27"/>
  <c r="BO164" i="27"/>
  <c r="BP163" i="27"/>
  <c r="BL165" i="27"/>
  <c r="CU150" i="27"/>
  <c r="BE150" i="27" s="1"/>
  <c r="BV145" i="27"/>
  <c r="CJ148" i="27"/>
  <c r="BV147" i="27"/>
  <c r="CM148" i="27"/>
  <c r="BF143" i="27"/>
  <c r="CI142" i="27"/>
  <c r="AS142" i="27" s="1"/>
  <c r="BM142" i="27" s="1"/>
  <c r="CO142" i="27"/>
  <c r="AY142" i="27" s="1"/>
  <c r="BS142" i="27" s="1"/>
  <c r="BX135" i="27"/>
  <c r="CB142" i="27"/>
  <c r="R135" i="27"/>
  <c r="T135" i="27" s="1"/>
  <c r="BZ83" i="27"/>
  <c r="AK83" i="27"/>
  <c r="AL83" i="27" s="1"/>
  <c r="CB83" i="27" s="1"/>
  <c r="BV99" i="27"/>
  <c r="BW84" i="27"/>
  <c r="AH84" i="27"/>
  <c r="AI84" i="27" s="1"/>
  <c r="AJ84" i="27" s="1"/>
  <c r="AK84" i="27" s="1"/>
  <c r="AL84" i="27" s="1"/>
  <c r="CB84" i="27" s="1"/>
  <c r="AH91" i="27"/>
  <c r="AI91" i="27" s="1"/>
  <c r="AJ91" i="27" s="1"/>
  <c r="BZ91" i="27" s="1"/>
  <c r="BW91" i="27"/>
  <c r="BV108" i="27"/>
  <c r="AG108" i="27"/>
  <c r="AH108" i="27" s="1"/>
  <c r="AI108" i="27" s="1"/>
  <c r="BY108" i="27" s="1"/>
  <c r="BW127" i="27"/>
  <c r="AH127" i="27"/>
  <c r="AI127" i="27" s="1"/>
  <c r="AJ127" i="27" s="1"/>
  <c r="BZ127" i="27" s="1"/>
  <c r="BC137" i="27"/>
  <c r="CS138" i="27"/>
  <c r="CS139" i="27" s="1"/>
  <c r="BW83" i="27"/>
  <c r="BK78" i="27"/>
  <c r="BM79" i="27"/>
  <c r="BN83" i="27"/>
  <c r="BT85" i="27"/>
  <c r="BJ87" i="27"/>
  <c r="BI93" i="27"/>
  <c r="BK94" i="27"/>
  <c r="BR95" i="27"/>
  <c r="BP98" i="27"/>
  <c r="BI99" i="27"/>
  <c r="BT101" i="27"/>
  <c r="BN102" i="27"/>
  <c r="BO104" i="27"/>
  <c r="BT106" i="27"/>
  <c r="BM107" i="27"/>
  <c r="BI109" i="27"/>
  <c r="BK110" i="27"/>
  <c r="BM111" i="27"/>
  <c r="BK112" i="27"/>
  <c r="BR113" i="27"/>
  <c r="BI113" i="27"/>
  <c r="BN114" i="27"/>
  <c r="BI117" i="27"/>
  <c r="AH123" i="27"/>
  <c r="BX123" i="27" s="1"/>
  <c r="BO125" i="27"/>
  <c r="BM127" i="27"/>
  <c r="BL129" i="27"/>
  <c r="BI130" i="27"/>
  <c r="BM131" i="27"/>
  <c r="BI132" i="27"/>
  <c r="BQ77" i="27"/>
  <c r="BO79" i="27"/>
  <c r="BI83" i="27"/>
  <c r="BP83" i="27"/>
  <c r="BN87" i="27"/>
  <c r="BT95" i="27"/>
  <c r="BR98" i="27"/>
  <c r="BQ100" i="27"/>
  <c r="BP102" i="27"/>
  <c r="BQ104" i="27"/>
  <c r="BR105" i="27"/>
  <c r="BO107" i="27"/>
  <c r="BM110" i="27"/>
  <c r="BO111" i="27"/>
  <c r="BP114" i="27"/>
  <c r="BT115" i="27"/>
  <c r="BV117" i="27"/>
  <c r="BM120" i="27"/>
  <c r="BK124" i="27"/>
  <c r="BQ125" i="27"/>
  <c r="BO127" i="27"/>
  <c r="BP130" i="27"/>
  <c r="BO131" i="27"/>
  <c r="BT132" i="27"/>
  <c r="BO133" i="27"/>
  <c r="BR77" i="27"/>
  <c r="BT77" i="27"/>
  <c r="BQ83" i="27"/>
  <c r="BJ83" i="27"/>
  <c r="BR84" i="27"/>
  <c r="BP87" i="27"/>
  <c r="BQ90" i="27"/>
  <c r="BJ91" i="27"/>
  <c r="BO91" i="27"/>
  <c r="CA94" i="27"/>
  <c r="BL99" i="27"/>
  <c r="BR104" i="27"/>
  <c r="BT105" i="27"/>
  <c r="BM106" i="27"/>
  <c r="BP107" i="27"/>
  <c r="BS108" i="27"/>
  <c r="BP111" i="27"/>
  <c r="BP112" i="27"/>
  <c r="BS112" i="27"/>
  <c r="BP126" i="27"/>
  <c r="BJ128" i="27"/>
  <c r="BO129" i="27"/>
  <c r="BQ130" i="27"/>
  <c r="BP132" i="27"/>
  <c r="BY94" i="27"/>
  <c r="BR83" i="27"/>
  <c r="BK83" i="27"/>
  <c r="BP84" i="27"/>
  <c r="BS84" i="27"/>
  <c r="BT84" i="27"/>
  <c r="BV87" i="27"/>
  <c r="BS87" i="27"/>
  <c r="BT87" i="27"/>
  <c r="BK88" i="27"/>
  <c r="BP91" i="27"/>
  <c r="BJ94" i="27"/>
  <c r="BO94" i="27"/>
  <c r="BS98" i="27"/>
  <c r="BM99" i="27"/>
  <c r="BR102" i="27"/>
  <c r="BJ105" i="27"/>
  <c r="BR114" i="27"/>
  <c r="BJ115" i="27"/>
  <c r="BT116" i="27"/>
  <c r="BM117" i="27"/>
  <c r="BK119" i="27"/>
  <c r="BK122" i="27"/>
  <c r="BM124" i="27"/>
  <c r="BQ127" i="27"/>
  <c r="BK128" i="27"/>
  <c r="AF129" i="27"/>
  <c r="AG129" i="27" s="1"/>
  <c r="AH129" i="27" s="1"/>
  <c r="AI129" i="27" s="1"/>
  <c r="AJ129" i="27" s="1"/>
  <c r="AK129" i="27" s="1"/>
  <c r="AL129" i="27" s="1"/>
  <c r="CB129" i="27" s="1"/>
  <c r="BR130" i="27"/>
  <c r="BJ132" i="27"/>
  <c r="BM133" i="27"/>
  <c r="BY75" i="27"/>
  <c r="BS83" i="27"/>
  <c r="BQ91" i="27"/>
  <c r="BL91" i="27"/>
  <c r="BN99" i="27"/>
  <c r="BL107" i="27"/>
  <c r="BQ126" i="27"/>
  <c r="BR126" i="27"/>
  <c r="BR127" i="27"/>
  <c r="BQ129" i="27"/>
  <c r="BN130" i="27"/>
  <c r="BS130" i="27"/>
  <c r="BR131" i="27"/>
  <c r="BK132" i="27"/>
  <c r="CL135" i="27"/>
  <c r="AV135" i="27" s="1"/>
  <c r="BP135" i="27" s="1"/>
  <c r="BT83" i="27"/>
  <c r="BV90" i="27"/>
  <c r="BS91" i="27"/>
  <c r="BN91" i="27"/>
  <c r="BR91" i="27"/>
  <c r="BO93" i="27"/>
  <c r="BQ94" i="27"/>
  <c r="BK97" i="27"/>
  <c r="BT102" i="27"/>
  <c r="BQ103" i="27"/>
  <c r="BK103" i="27"/>
  <c r="BI106" i="27"/>
  <c r="BJ108" i="27"/>
  <c r="BO121" i="27"/>
  <c r="BS121" i="27"/>
  <c r="BO122" i="27"/>
  <c r="BQ122" i="27"/>
  <c r="BO123" i="27"/>
  <c r="BV77" i="27"/>
  <c r="BL77" i="27"/>
  <c r="BV83" i="27"/>
  <c r="BK84" i="27"/>
  <c r="BR88" i="27"/>
  <c r="BK93" i="27"/>
  <c r="BR94" i="27"/>
  <c r="BV94" i="27"/>
  <c r="BM97" i="27"/>
  <c r="BI102" i="27"/>
  <c r="BQ107" i="27"/>
  <c r="BT107" i="27"/>
  <c r="BK108" i="27"/>
  <c r="BP109" i="27"/>
  <c r="BR110" i="27"/>
  <c r="BT111" i="27"/>
  <c r="BK113" i="27"/>
  <c r="BP113" i="27"/>
  <c r="BM115" i="27"/>
  <c r="BR120" i="27"/>
  <c r="BT121" i="27"/>
  <c r="BT127" i="27"/>
  <c r="BS129" i="27"/>
  <c r="BT133" i="27"/>
  <c r="BV84" i="27"/>
  <c r="BT94" i="27"/>
  <c r="BX94" i="27"/>
  <c r="BS94" i="27"/>
  <c r="BS97" i="27"/>
  <c r="BN97" i="27"/>
  <c r="BO99" i="27"/>
  <c r="BS103" i="27"/>
  <c r="BM103" i="27"/>
  <c r="BN105" i="27"/>
  <c r="BR107" i="27"/>
  <c r="BL108" i="27"/>
  <c r="BL112" i="27"/>
  <c r="BW126" i="27"/>
  <c r="BV127" i="27"/>
  <c r="BO128" i="27"/>
  <c r="BT129" i="27"/>
  <c r="BV130" i="27"/>
  <c r="BX83" i="27"/>
  <c r="BM87" i="27"/>
  <c r="BJ90" i="27"/>
  <c r="BY90" i="27"/>
  <c r="BV91" i="27"/>
  <c r="BZ94" i="27"/>
  <c r="AF97" i="27"/>
  <c r="AG97" i="27" s="1"/>
  <c r="AH97" i="27" s="1"/>
  <c r="AI97" i="27" s="1"/>
  <c r="BY97" i="27" s="1"/>
  <c r="BO97" i="27"/>
  <c r="BR99" i="27"/>
  <c r="BP99" i="27"/>
  <c r="AF103" i="27"/>
  <c r="AG103" i="27" s="1"/>
  <c r="BW103" i="27" s="1"/>
  <c r="BT103" i="27"/>
  <c r="BV105" i="27"/>
  <c r="BS106" i="27"/>
  <c r="BS107" i="27"/>
  <c r="BJ107" i="27"/>
  <c r="BM108" i="27"/>
  <c r="BM112" i="27"/>
  <c r="BM113" i="27"/>
  <c r="BO115" i="27"/>
  <c r="BR117" i="27"/>
  <c r="BJ121" i="27"/>
  <c r="BT122" i="27"/>
  <c r="BI129" i="27"/>
  <c r="BO132" i="27"/>
  <c r="BW74" i="27"/>
  <c r="BK85" i="27"/>
  <c r="BR85" i="27"/>
  <c r="BI97" i="27"/>
  <c r="BJ101" i="27"/>
  <c r="BL102" i="27"/>
  <c r="BI103" i="27"/>
  <c r="BP105" i="27"/>
  <c r="BS109" i="27"/>
  <c r="BS113" i="27"/>
  <c r="BL119" i="27"/>
  <c r="BI120" i="27"/>
  <c r="BY126" i="27"/>
  <c r="BR128" i="27"/>
  <c r="BW73" i="27"/>
  <c r="BW75" i="27"/>
  <c r="BJ77" i="27"/>
  <c r="BM83" i="27"/>
  <c r="BO84" i="27"/>
  <c r="BO85" i="27"/>
  <c r="BI87" i="27"/>
  <c r="BO87" i="27"/>
  <c r="BI88" i="27"/>
  <c r="BK91" i="27"/>
  <c r="BK92" i="27"/>
  <c r="BT93" i="27"/>
  <c r="BJ97" i="27"/>
  <c r="BT99" i="27"/>
  <c r="BK101" i="27"/>
  <c r="BM102" i="27"/>
  <c r="BJ103" i="27"/>
  <c r="BQ120" i="27"/>
  <c r="BJ120" i="27"/>
  <c r="BW121" i="27"/>
  <c r="BY130" i="27"/>
  <c r="BZ72" i="27"/>
  <c r="AK72" i="27"/>
  <c r="AL72" i="27" s="1"/>
  <c r="CB72" i="27" s="1"/>
  <c r="BL57" i="27"/>
  <c r="BJ57" i="27"/>
  <c r="BS58" i="27"/>
  <c r="BL61" i="27"/>
  <c r="AF62" i="27"/>
  <c r="BV62" i="27" s="1"/>
  <c r="BR63" i="27"/>
  <c r="CB66" i="27"/>
  <c r="BX68" i="27"/>
  <c r="BX75" i="27"/>
  <c r="BT59" i="27"/>
  <c r="BY70" i="27"/>
  <c r="BU73" i="27"/>
  <c r="BI60" i="27"/>
  <c r="BS60" i="27"/>
  <c r="BV63" i="27"/>
  <c r="AJ64" i="27"/>
  <c r="BZ64" i="27" s="1"/>
  <c r="BX73" i="27"/>
  <c r="BI54" i="27"/>
  <c r="BT54" i="27"/>
  <c r="BP57" i="27"/>
  <c r="BJ63" i="27"/>
  <c r="BW63" i="27"/>
  <c r="BQ57" i="27"/>
  <c r="BK59" i="27"/>
  <c r="BK63" i="27"/>
  <c r="BI63" i="27"/>
  <c r="BL59" i="27"/>
  <c r="BL63" i="27"/>
  <c r="BX67" i="27"/>
  <c r="BU69" i="27"/>
  <c r="BU82" i="27"/>
  <c r="BP63" i="27"/>
  <c r="BY68" i="27"/>
  <c r="BL54" i="27"/>
  <c r="AJ68" i="27"/>
  <c r="AK68" i="27" s="1"/>
  <c r="CA68" i="27" s="1"/>
  <c r="BI57" i="27"/>
  <c r="BP59" i="27"/>
  <c r="BR62" i="27"/>
  <c r="BX71" i="27"/>
  <c r="BP54" i="27"/>
  <c r="BY71" i="27"/>
  <c r="BU75" i="27"/>
  <c r="BS14" i="27"/>
  <c r="BR19" i="27"/>
  <c r="BJ4" i="27"/>
  <c r="BT4" i="27"/>
  <c r="BR5" i="27"/>
  <c r="BN8" i="27"/>
  <c r="BO11" i="27"/>
  <c r="AF14" i="27"/>
  <c r="AG14" i="27" s="1"/>
  <c r="AH14" i="27" s="1"/>
  <c r="AI14" i="27" s="1"/>
  <c r="BP15" i="27"/>
  <c r="BD21" i="27"/>
  <c r="CX24" i="27"/>
  <c r="BH24" i="27" s="1"/>
  <c r="BN14" i="27"/>
  <c r="BO8" i="27"/>
  <c r="BP10" i="27"/>
  <c r="BT10" i="27"/>
  <c r="BP11" i="27"/>
  <c r="BN16" i="27"/>
  <c r="BF23" i="27"/>
  <c r="BM13" i="27"/>
  <c r="BJ19" i="27"/>
  <c r="AF23" i="27"/>
  <c r="AG23" i="27" s="1"/>
  <c r="AH23" i="27" s="1"/>
  <c r="AI23" i="27" s="1"/>
  <c r="AJ23" i="27" s="1"/>
  <c r="AK23" i="27" s="1"/>
  <c r="AL23" i="27" s="1"/>
  <c r="CB23" i="27" s="1"/>
  <c r="BW5" i="27"/>
  <c r="BJ6" i="27"/>
  <c r="BX5" i="27"/>
  <c r="BT13" i="27"/>
  <c r="BL23" i="27"/>
  <c r="BW19" i="27"/>
  <c r="BI20" i="27"/>
  <c r="BR6" i="27"/>
  <c r="BK8" i="27"/>
  <c r="BQ9" i="27"/>
  <c r="BN9" i="27"/>
  <c r="AF13" i="27"/>
  <c r="AG13" i="27" s="1"/>
  <c r="AH13" i="27" s="1"/>
  <c r="AI13" i="27" s="1"/>
  <c r="AJ13" i="27" s="1"/>
  <c r="BN17" i="27"/>
  <c r="BI21" i="27"/>
  <c r="BO7" i="27"/>
  <c r="BI8" i="27"/>
  <c r="AF9" i="27"/>
  <c r="AG9" i="27" s="1"/>
  <c r="AH9" i="27" s="1"/>
  <c r="AI9" i="27" s="1"/>
  <c r="BY9" i="27" s="1"/>
  <c r="BJ11" i="27"/>
  <c r="BR12" i="27"/>
  <c r="BT12" i="27"/>
  <c r="BK15" i="27"/>
  <c r="BO17" i="27"/>
  <c r="BL19" i="27"/>
  <c r="BI23" i="27"/>
  <c r="BT15" i="27"/>
  <c r="BG23" i="27"/>
  <c r="BM6" i="27"/>
  <c r="BL15" i="27"/>
  <c r="BI6" i="27"/>
  <c r="BS6" i="27"/>
  <c r="BL11" i="27"/>
  <c r="BK13" i="27"/>
  <c r="BM15" i="27"/>
  <c r="BE36" i="27"/>
  <c r="CV37" i="27"/>
  <c r="BF37" i="27" s="1"/>
  <c r="BR7" i="27"/>
  <c r="BL8" i="27"/>
  <c r="BK9" i="27"/>
  <c r="BR14" i="27"/>
  <c r="BK16" i="27"/>
  <c r="CM24" i="27"/>
  <c r="AW24" i="27" s="1"/>
  <c r="H37" i="7"/>
  <c r="CS37" i="27"/>
  <c r="BC37" i="27" s="1"/>
  <c r="BC36" i="27"/>
  <c r="AI18" i="27"/>
  <c r="AJ18" i="27" s="1"/>
  <c r="AK18" i="27" s="1"/>
  <c r="AL18" i="27" s="1"/>
  <c r="CB18" i="27" s="1"/>
  <c r="BX18" i="27"/>
  <c r="BV7" i="27"/>
  <c r="AG7" i="27"/>
  <c r="AH7" i="27" s="1"/>
  <c r="AI7" i="27" s="1"/>
  <c r="CP24" i="27"/>
  <c r="AZ24" i="27" s="1"/>
  <c r="AZ23" i="27"/>
  <c r="BT23" i="27" s="1"/>
  <c r="AJ5" i="27"/>
  <c r="BY5" i="27"/>
  <c r="BL36" i="27"/>
  <c r="AF36" i="27"/>
  <c r="AG36" i="27" s="1"/>
  <c r="AH36" i="27" s="1"/>
  <c r="AI36" i="27" s="1"/>
  <c r="BN36" i="27"/>
  <c r="BJ36" i="27"/>
  <c r="BY44" i="27"/>
  <c r="AJ44" i="27"/>
  <c r="AK44" i="27" s="1"/>
  <c r="BC21" i="27"/>
  <c r="CS22" i="27"/>
  <c r="BC22" i="27" s="1"/>
  <c r="BW11" i="27"/>
  <c r="AH11" i="27"/>
  <c r="AI11" i="27" s="1"/>
  <c r="AJ11" i="27" s="1"/>
  <c r="BW44" i="27"/>
  <c r="BL12" i="27"/>
  <c r="BR4" i="27"/>
  <c r="BK4" i="27"/>
  <c r="BQ10" i="27"/>
  <c r="BV11" i="27"/>
  <c r="CZ19" i="27"/>
  <c r="CK37" i="27"/>
  <c r="AU36" i="27"/>
  <c r="BO36" i="27" s="1"/>
  <c r="AE34" i="27"/>
  <c r="BK34" i="27" s="1"/>
  <c r="R34" i="27"/>
  <c r="T34" i="27" s="1"/>
  <c r="AF6" i="27"/>
  <c r="AF10" i="27"/>
  <c r="BP13" i="27"/>
  <c r="BJ16" i="27"/>
  <c r="BO16" i="27"/>
  <c r="BM18" i="27"/>
  <c r="CQ20" i="27"/>
  <c r="BA20" i="27" s="1"/>
  <c r="AF21" i="27"/>
  <c r="AG21" i="27" s="1"/>
  <c r="AH21" i="27" s="1"/>
  <c r="AI21" i="27" s="1"/>
  <c r="CX22" i="27"/>
  <c r="BH22" i="27" s="1"/>
  <c r="BK23" i="27"/>
  <c r="BQ23" i="27"/>
  <c r="AW29" i="27"/>
  <c r="CM38" i="27"/>
  <c r="AW38" i="27" s="1"/>
  <c r="CM32" i="27"/>
  <c r="AV39" i="27"/>
  <c r="CL43" i="27"/>
  <c r="AV43" i="27" s="1"/>
  <c r="CL36" i="27"/>
  <c r="AV31" i="27"/>
  <c r="BM36" i="27"/>
  <c r="CQ44" i="27"/>
  <c r="BV113" i="27"/>
  <c r="AG113" i="27"/>
  <c r="AH113" i="27" s="1"/>
  <c r="BP20" i="27"/>
  <c r="CL27" i="27"/>
  <c r="AV27" i="27" s="1"/>
  <c r="CL25" i="27"/>
  <c r="AV25" i="27" s="1"/>
  <c r="BM11" i="27"/>
  <c r="BS11" i="27"/>
  <c r="AF12" i="27"/>
  <c r="AG12" i="27" s="1"/>
  <c r="AH12" i="27" s="1"/>
  <c r="AI12" i="27" s="1"/>
  <c r="BO15" i="27"/>
  <c r="BT17" i="27"/>
  <c r="BM19" i="27"/>
  <c r="CK23" i="27"/>
  <c r="AU19" i="27"/>
  <c r="BO19" i="27" s="1"/>
  <c r="CK28" i="27"/>
  <c r="R20" i="27"/>
  <c r="T20" i="27" s="1"/>
  <c r="BM20" i="27"/>
  <c r="BN23" i="27"/>
  <c r="AE25" i="27"/>
  <c r="BQ25" i="27" s="1"/>
  <c r="R25" i="27"/>
  <c r="T25" i="27" s="1"/>
  <c r="AX30" i="27"/>
  <c r="CN42" i="27"/>
  <c r="AX42" i="27" s="1"/>
  <c r="CN34" i="27"/>
  <c r="CN39" i="27"/>
  <c r="AX39" i="27" s="1"/>
  <c r="CN40" i="27"/>
  <c r="AX40" i="27" s="1"/>
  <c r="CN36" i="27"/>
  <c r="AX31" i="27"/>
  <c r="BX44" i="27"/>
  <c r="CV50" i="27"/>
  <c r="BF49" i="27"/>
  <c r="CW57" i="27"/>
  <c r="BG57" i="27" s="1"/>
  <c r="BG54" i="27"/>
  <c r="CU58" i="27"/>
  <c r="BE58" i="27" s="1"/>
  <c r="BE55" i="27"/>
  <c r="BL20" i="27"/>
  <c r="CM42" i="27"/>
  <c r="AW42" i="27" s="1"/>
  <c r="CM34" i="27"/>
  <c r="CQ30" i="27"/>
  <c r="BA30" i="27" s="1"/>
  <c r="AW30" i="27"/>
  <c r="AG60" i="27"/>
  <c r="BV60" i="27"/>
  <c r="BS13" i="27"/>
  <c r="BJ15" i="27"/>
  <c r="BR16" i="27"/>
  <c r="AF17" i="27"/>
  <c r="BK19" i="27"/>
  <c r="AF20" i="27"/>
  <c r="AG20" i="27" s="1"/>
  <c r="AH20" i="27" s="1"/>
  <c r="BN20" i="27"/>
  <c r="CN27" i="27"/>
  <c r="AX27" i="27" s="1"/>
  <c r="CN25" i="27"/>
  <c r="AX25" i="27" s="1"/>
  <c r="CN21" i="27"/>
  <c r="AX20" i="27"/>
  <c r="BR20" i="27" s="1"/>
  <c r="CO42" i="27"/>
  <c r="AY42" i="27" s="1"/>
  <c r="CO34" i="27"/>
  <c r="AY30" i="27"/>
  <c r="CT47" i="27"/>
  <c r="BD47" i="27" s="1"/>
  <c r="BX47" i="27" s="1"/>
  <c r="BD46" i="27"/>
  <c r="BX46" i="27" s="1"/>
  <c r="BH54" i="27"/>
  <c r="CX57" i="27"/>
  <c r="BH57" i="27" s="1"/>
  <c r="BH60" i="27"/>
  <c r="CX62" i="27"/>
  <c r="BH62" i="27" s="1"/>
  <c r="BK12" i="27"/>
  <c r="BT16" i="27"/>
  <c r="BN19" i="27"/>
  <c r="CO27" i="27"/>
  <c r="AY27" i="27" s="1"/>
  <c r="CO25" i="27"/>
  <c r="AY25" i="27" s="1"/>
  <c r="CO21" i="27"/>
  <c r="AY20" i="27"/>
  <c r="BS20" i="27" s="1"/>
  <c r="CR24" i="27"/>
  <c r="BB24" i="27" s="1"/>
  <c r="BB23" i="27"/>
  <c r="AI45" i="27"/>
  <c r="AJ45" i="27" s="1"/>
  <c r="BX45" i="27"/>
  <c r="CU47" i="27"/>
  <c r="BE47" i="27" s="1"/>
  <c r="BY47" i="27" s="1"/>
  <c r="BE46" i="27"/>
  <c r="BY46" i="27" s="1"/>
  <c r="CW59" i="27"/>
  <c r="BG59" i="27" s="1"/>
  <c r="BG56" i="27"/>
  <c r="CN26" i="27"/>
  <c r="AX26" i="27" s="1"/>
  <c r="CN23" i="27"/>
  <c r="CR42" i="27"/>
  <c r="BB42" i="27" s="1"/>
  <c r="CR34" i="27"/>
  <c r="CZ30" i="27"/>
  <c r="BB30" i="27"/>
  <c r="CR39" i="27"/>
  <c r="BB39" i="27" s="1"/>
  <c r="CZ29" i="27"/>
  <c r="BF46" i="27"/>
  <c r="BZ46" i="27" s="1"/>
  <c r="CV47" i="27"/>
  <c r="BF47" i="27" s="1"/>
  <c r="BZ47" i="27" s="1"/>
  <c r="BA59" i="27"/>
  <c r="CQ62" i="27"/>
  <c r="BA62" i="27" s="1"/>
  <c r="AF4" i="27"/>
  <c r="AF16" i="27"/>
  <c r="AG16" i="27" s="1"/>
  <c r="AH16" i="27" s="1"/>
  <c r="CR27" i="27"/>
  <c r="BB27" i="27" s="1"/>
  <c r="BC31" i="27"/>
  <c r="CS43" i="27"/>
  <c r="BC43" i="27" s="1"/>
  <c r="CS40" i="27"/>
  <c r="BC40" i="27" s="1"/>
  <c r="R36" i="27"/>
  <c r="T36" i="27" s="1"/>
  <c r="BS12" i="27"/>
  <c r="BR8" i="27"/>
  <c r="BP19" i="27"/>
  <c r="AH19" i="27"/>
  <c r="AI19" i="27" s="1"/>
  <c r="AJ19" i="27" s="1"/>
  <c r="CT41" i="27"/>
  <c r="BD41" i="27" s="1"/>
  <c r="BD29" i="27"/>
  <c r="CT32" i="27"/>
  <c r="BW45" i="27"/>
  <c r="BF61" i="27"/>
  <c r="CV63" i="27"/>
  <c r="BF63" i="27" s="1"/>
  <c r="BZ63" i="27" s="1"/>
  <c r="CZ60" i="27"/>
  <c r="BS4" i="27"/>
  <c r="BS8" i="27"/>
  <c r="BN12" i="27"/>
  <c r="BI16" i="27"/>
  <c r="CP28" i="27"/>
  <c r="AZ28" i="27" s="1"/>
  <c r="AZ19" i="27"/>
  <c r="BT19" i="27" s="1"/>
  <c r="CS27" i="27"/>
  <c r="BC27" i="27" s="1"/>
  <c r="CS25" i="27"/>
  <c r="BC25" i="27" s="1"/>
  <c r="CL21" i="27"/>
  <c r="AU26" i="27"/>
  <c r="BT8" i="27"/>
  <c r="BN10" i="27"/>
  <c r="BJ12" i="27"/>
  <c r="BO12" i="27"/>
  <c r="BM14" i="27"/>
  <c r="AF15" i="27"/>
  <c r="AG15" i="27" s="1"/>
  <c r="AH15" i="27" s="1"/>
  <c r="AI15" i="27" s="1"/>
  <c r="AJ15" i="27" s="1"/>
  <c r="AK15" i="27" s="1"/>
  <c r="AL15" i="27" s="1"/>
  <c r="CB15" i="27" s="1"/>
  <c r="CQ19" i="27"/>
  <c r="BA19" i="27" s="1"/>
  <c r="BJ20" i="27"/>
  <c r="CZ20" i="27"/>
  <c r="BK21" i="27"/>
  <c r="CW33" i="27"/>
  <c r="BG33" i="27" s="1"/>
  <c r="BG32" i="27"/>
  <c r="BI36" i="27"/>
  <c r="CW37" i="27"/>
  <c r="BG37" i="27" s="1"/>
  <c r="BG36" i="27"/>
  <c r="AI74" i="27"/>
  <c r="BX74" i="27"/>
  <c r="BQ4" i="27"/>
  <c r="BL16" i="27"/>
  <c r="BU65" i="27"/>
  <c r="BP12" i="27"/>
  <c r="BS16" i="27"/>
  <c r="BV18" i="27"/>
  <c r="BK20" i="27"/>
  <c r="AE32" i="27"/>
  <c r="BM32" i="27" s="1"/>
  <c r="R32" i="27"/>
  <c r="T32" i="27" s="1"/>
  <c r="CX33" i="27"/>
  <c r="BH33" i="27" s="1"/>
  <c r="BH32" i="27"/>
  <c r="CX37" i="27"/>
  <c r="BH37" i="27" s="1"/>
  <c r="BH36" i="27"/>
  <c r="CX51" i="27"/>
  <c r="BH50" i="27"/>
  <c r="BP6" i="27"/>
  <c r="BJ8" i="27"/>
  <c r="BQ12" i="27"/>
  <c r="BW18" i="27"/>
  <c r="BI19" i="27"/>
  <c r="BN21" i="27"/>
  <c r="CP26" i="27"/>
  <c r="AZ26" i="27" s="1"/>
  <c r="CW35" i="27"/>
  <c r="BG35" i="27" s="1"/>
  <c r="BG34" i="27"/>
  <c r="BK36" i="27"/>
  <c r="CM39" i="27"/>
  <c r="AW39" i="27" s="1"/>
  <c r="CZ61" i="27"/>
  <c r="BQ8" i="27"/>
  <c r="AF8" i="27"/>
  <c r="BM12" i="27"/>
  <c r="CR21" i="27"/>
  <c r="CT38" i="27"/>
  <c r="BD38" i="27" s="1"/>
  <c r="CO40" i="27"/>
  <c r="AY40" i="27" s="1"/>
  <c r="CO36" i="27"/>
  <c r="AY31" i="27"/>
  <c r="BD54" i="27"/>
  <c r="CT57" i="27"/>
  <c r="BD57" i="27" s="1"/>
  <c r="BI61" i="27"/>
  <c r="CR28" i="27"/>
  <c r="BB28" i="27" s="1"/>
  <c r="CR26" i="27"/>
  <c r="BB26" i="27" s="1"/>
  <c r="BS49" i="27"/>
  <c r="AF49" i="27"/>
  <c r="AG49" i="27" s="1"/>
  <c r="AH49" i="27" s="1"/>
  <c r="BN49" i="27"/>
  <c r="BP49" i="27"/>
  <c r="AF59" i="27"/>
  <c r="AG59" i="27" s="1"/>
  <c r="AH59" i="27" s="1"/>
  <c r="BQ59" i="27"/>
  <c r="BR59" i="27"/>
  <c r="CQ63" i="27"/>
  <c r="BA63" i="27" s="1"/>
  <c r="BA60" i="27"/>
  <c r="BU71" i="27"/>
  <c r="CU22" i="27"/>
  <c r="BE22" i="27" s="1"/>
  <c r="BV44" i="27"/>
  <c r="AL65" i="27"/>
  <c r="CB65" i="27" s="1"/>
  <c r="CA65" i="27"/>
  <c r="CR50" i="27"/>
  <c r="BB49" i="27"/>
  <c r="CV58" i="27"/>
  <c r="BF58" i="27" s="1"/>
  <c r="CZ56" i="27"/>
  <c r="CZ55" i="27"/>
  <c r="CZ54" i="27"/>
  <c r="BP61" i="27"/>
  <c r="BQ61" i="27"/>
  <c r="AK67" i="27"/>
  <c r="BZ67" i="27"/>
  <c r="BU76" i="27"/>
  <c r="BY77" i="27"/>
  <c r="CM28" i="27"/>
  <c r="AW28" i="27" s="1"/>
  <c r="CM26" i="27"/>
  <c r="AW26" i="27" s="1"/>
  <c r="CK27" i="27"/>
  <c r="CK25" i="27"/>
  <c r="R21" i="27"/>
  <c r="T21" i="27" s="1"/>
  <c r="R23" i="27"/>
  <c r="T23" i="27" s="1"/>
  <c r="AU31" i="27"/>
  <c r="CK43" i="27"/>
  <c r="CQ31" i="27"/>
  <c r="BA31" i="27" s="1"/>
  <c r="BK49" i="27"/>
  <c r="BK51" i="27"/>
  <c r="BR51" i="27"/>
  <c r="AF51" i="27"/>
  <c r="AG51" i="27" s="1"/>
  <c r="AH51" i="27" s="1"/>
  <c r="AI51" i="27" s="1"/>
  <c r="AJ51" i="27" s="1"/>
  <c r="AK51" i="27" s="1"/>
  <c r="AL51" i="27" s="1"/>
  <c r="BI59" i="27"/>
  <c r="BU64" i="27"/>
  <c r="BU67" i="27"/>
  <c r="AK106" i="27"/>
  <c r="AL106" i="27" s="1"/>
  <c r="CB106" i="27" s="1"/>
  <c r="BZ106" i="27"/>
  <c r="CA47" i="27"/>
  <c r="AF61" i="27"/>
  <c r="BS61" i="27"/>
  <c r="BO61" i="27"/>
  <c r="BR61" i="27"/>
  <c r="AL69" i="27"/>
  <c r="CB69" i="27" s="1"/>
  <c r="CA69" i="27"/>
  <c r="AG102" i="27"/>
  <c r="AH102" i="27" s="1"/>
  <c r="AI102" i="27" s="1"/>
  <c r="AJ102" i="27" s="1"/>
  <c r="AK102" i="27" s="1"/>
  <c r="AL102" i="27" s="1"/>
  <c r="CB102" i="27" s="1"/>
  <c r="BV102" i="27"/>
  <c r="AW19" i="27"/>
  <c r="BQ19" i="27" s="1"/>
  <c r="AU20" i="27"/>
  <c r="BO20" i="27" s="1"/>
  <c r="CK21" i="27"/>
  <c r="BE23" i="27"/>
  <c r="CR38" i="27"/>
  <c r="BB38" i="27" s="1"/>
  <c r="CR32" i="27"/>
  <c r="CZ31" i="27"/>
  <c r="CX35" i="27"/>
  <c r="BH35" i="27" s="1"/>
  <c r="BH34" i="27"/>
  <c r="CK40" i="27"/>
  <c r="CR41" i="27"/>
  <c r="BB41" i="27" s="1"/>
  <c r="BJ49" i="27"/>
  <c r="CU51" i="27"/>
  <c r="BE50" i="27"/>
  <c r="BT51" i="27"/>
  <c r="BQ53" i="27"/>
  <c r="BT53" i="27"/>
  <c r="BO59" i="27"/>
  <c r="BN59" i="27"/>
  <c r="BU66" i="27"/>
  <c r="BX76" i="27"/>
  <c r="AI76" i="27"/>
  <c r="CB77" i="27"/>
  <c r="BU80" i="27"/>
  <c r="AK90" i="27"/>
  <c r="AL90" i="27" s="1"/>
  <c r="CB90" i="27" s="1"/>
  <c r="BZ90" i="27"/>
  <c r="CS39" i="27"/>
  <c r="BC39" i="27" s="1"/>
  <c r="BQ48" i="27"/>
  <c r="BT60" i="27"/>
  <c r="BP60" i="27"/>
  <c r="BZ70" i="27"/>
  <c r="BR78" i="27"/>
  <c r="BX100" i="27"/>
  <c r="CN32" i="27"/>
  <c r="BB46" i="27"/>
  <c r="BV46" i="27" s="1"/>
  <c r="AF48" i="27"/>
  <c r="BC49" i="27"/>
  <c r="BS53" i="27"/>
  <c r="AF54" i="27"/>
  <c r="AG54" i="27" s="1"/>
  <c r="AH54" i="27" s="1"/>
  <c r="AI54" i="27" s="1"/>
  <c r="AJ54" i="27" s="1"/>
  <c r="AK54" i="27" s="1"/>
  <c r="AL54" i="27" s="1"/>
  <c r="BQ60" i="27"/>
  <c r="BM63" i="27"/>
  <c r="BZ69" i="27"/>
  <c r="CA70" i="27"/>
  <c r="BL78" i="27"/>
  <c r="BP92" i="27"/>
  <c r="BI92" i="27"/>
  <c r="BX106" i="27"/>
  <c r="AZ31" i="27"/>
  <c r="CO32" i="27"/>
  <c r="BJ59" i="27"/>
  <c r="BN63" i="27"/>
  <c r="BU72" i="27"/>
  <c r="BT78" i="27"/>
  <c r="BM78" i="27"/>
  <c r="BW87" i="27"/>
  <c r="BQ92" i="27"/>
  <c r="AI99" i="27"/>
  <c r="AJ99" i="27" s="1"/>
  <c r="AK99" i="27" s="1"/>
  <c r="BX99" i="27"/>
  <c r="BU70" i="27"/>
  <c r="BS78" i="27"/>
  <c r="BD56" i="27"/>
  <c r="BL60" i="27"/>
  <c r="BE60" i="27"/>
  <c r="AL75" i="27"/>
  <c r="CB75" i="27" s="1"/>
  <c r="BU81" i="27"/>
  <c r="BX87" i="27"/>
  <c r="AI87" i="27"/>
  <c r="AJ87" i="27" s="1"/>
  <c r="BN89" i="27"/>
  <c r="BK90" i="27"/>
  <c r="CR36" i="27"/>
  <c r="BM60" i="27"/>
  <c r="BQ63" i="27"/>
  <c r="AJ73" i="27"/>
  <c r="AK73" i="27" s="1"/>
  <c r="BY73" i="27"/>
  <c r="BW77" i="27"/>
  <c r="AF86" i="27"/>
  <c r="BO86" i="27"/>
  <c r="BN86" i="27"/>
  <c r="BM86" i="27"/>
  <c r="AF89" i="27"/>
  <c r="AG89" i="27" s="1"/>
  <c r="AH89" i="27" s="1"/>
  <c r="AI89" i="27" s="1"/>
  <c r="BO89" i="27"/>
  <c r="BR89" i="27"/>
  <c r="BQ89" i="27"/>
  <c r="BV78" i="27"/>
  <c r="AG78" i="27"/>
  <c r="AH79" i="27"/>
  <c r="BW79" i="27"/>
  <c r="BV79" i="27"/>
  <c r="BM61" i="27"/>
  <c r="BR92" i="27"/>
  <c r="AF92" i="27"/>
  <c r="AG92" i="27" s="1"/>
  <c r="BT92" i="27"/>
  <c r="BZ77" i="27"/>
  <c r="AJ85" i="27"/>
  <c r="AK85" i="27" s="1"/>
  <c r="BY85" i="27"/>
  <c r="AJ100" i="27"/>
  <c r="AK100" i="27" s="1"/>
  <c r="BY100" i="27"/>
  <c r="BO58" i="27"/>
  <c r="BS63" i="27"/>
  <c r="BZ75" i="27"/>
  <c r="BN78" i="27"/>
  <c r="BK86" i="27"/>
  <c r="BM89" i="27"/>
  <c r="BS90" i="27"/>
  <c r="BO90" i="27"/>
  <c r="BS96" i="27"/>
  <c r="BQ96" i="27"/>
  <c r="BJ96" i="27"/>
  <c r="CB71" i="27"/>
  <c r="AH117" i="27"/>
  <c r="AI117" i="27" s="1"/>
  <c r="AJ117" i="27" s="1"/>
  <c r="AK117" i="27" s="1"/>
  <c r="AL117" i="27" s="1"/>
  <c r="CB117" i="27" s="1"/>
  <c r="BW117" i="27"/>
  <c r="BY67" i="27"/>
  <c r="BX72" i="27"/>
  <c r="BW85" i="27"/>
  <c r="BS86" i="27"/>
  <c r="AG116" i="27"/>
  <c r="AH116" i="27" s="1"/>
  <c r="BV116" i="27"/>
  <c r="BP77" i="27"/>
  <c r="BI78" i="27"/>
  <c r="BY83" i="27"/>
  <c r="BX85" i="27"/>
  <c r="BT86" i="27"/>
  <c r="BP86" i="27"/>
  <c r="BP89" i="27"/>
  <c r="BL92" i="27"/>
  <c r="BQ86" i="27"/>
  <c r="AF93" i="27"/>
  <c r="BP96" i="27"/>
  <c r="BY106" i="27"/>
  <c r="AG107" i="27"/>
  <c r="BV107" i="27"/>
  <c r="BS92" i="27"/>
  <c r="AH104" i="27"/>
  <c r="AI104" i="27" s="1"/>
  <c r="AJ104" i="27" s="1"/>
  <c r="BW104" i="27"/>
  <c r="AI114" i="27"/>
  <c r="BT62" i="27"/>
  <c r="BY69" i="27"/>
  <c r="BZ71" i="27"/>
  <c r="CA77" i="27"/>
  <c r="BP78" i="27"/>
  <c r="BL89" i="27"/>
  <c r="BQ78" i="27"/>
  <c r="BN94" i="27"/>
  <c r="BM96" i="27"/>
  <c r="BM105" i="27"/>
  <c r="BK77" i="27"/>
  <c r="AF88" i="27"/>
  <c r="AG88" i="27" s="1"/>
  <c r="BM90" i="27"/>
  <c r="BL93" i="27"/>
  <c r="BN96" i="27"/>
  <c r="BV106" i="27"/>
  <c r="BV114" i="27"/>
  <c r="AK121" i="27"/>
  <c r="BZ121" i="27"/>
  <c r="BY121" i="27"/>
  <c r="BY72" i="27"/>
  <c r="BS77" i="27"/>
  <c r="BK89" i="27"/>
  <c r="BS89" i="27"/>
  <c r="BI90" i="27"/>
  <c r="BO92" i="27"/>
  <c r="BJ92" i="27"/>
  <c r="BR93" i="27"/>
  <c r="BW94" i="27"/>
  <c r="BW106" i="27"/>
  <c r="BW114" i="27"/>
  <c r="BV115" i="27"/>
  <c r="AG115" i="27"/>
  <c r="CA145" i="27"/>
  <c r="AL145" i="27"/>
  <c r="CB145" i="27" s="1"/>
  <c r="BW132" i="27"/>
  <c r="AH132" i="27"/>
  <c r="AI132" i="27" s="1"/>
  <c r="CB94" i="27"/>
  <c r="BT96" i="27"/>
  <c r="BS105" i="27"/>
  <c r="BX124" i="27"/>
  <c r="AI124" i="27"/>
  <c r="AJ124" i="27" s="1"/>
  <c r="BU74" i="27"/>
  <c r="BS85" i="27"/>
  <c r="BJ88" i="27"/>
  <c r="BS93" i="27"/>
  <c r="BI96" i="27"/>
  <c r="BW99" i="27"/>
  <c r="BV100" i="27"/>
  <c r="AG105" i="27"/>
  <c r="AH105" i="27" s="1"/>
  <c r="AF119" i="27"/>
  <c r="BT119" i="27"/>
  <c r="BQ119" i="27"/>
  <c r="BO119" i="27"/>
  <c r="BM119" i="27"/>
  <c r="CA144" i="27"/>
  <c r="AL144" i="27"/>
  <c r="CB144" i="27" s="1"/>
  <c r="BT120" i="27"/>
  <c r="BS120" i="27"/>
  <c r="BL120" i="27"/>
  <c r="AF120" i="27"/>
  <c r="R137" i="27"/>
  <c r="T137" i="27" s="1"/>
  <c r="AE137" i="27"/>
  <c r="AF137" i="27" s="1"/>
  <c r="AG137" i="27" s="1"/>
  <c r="AH137" i="27" s="1"/>
  <c r="AI137" i="27" s="1"/>
  <c r="AJ137" i="27" s="1"/>
  <c r="AK137" i="27" s="1"/>
  <c r="AL137" i="27" s="1"/>
  <c r="CB137" i="27" s="1"/>
  <c r="BN92" i="27"/>
  <c r="BP94" i="27"/>
  <c r="BK96" i="27"/>
  <c r="BI105" i="27"/>
  <c r="BO106" i="27"/>
  <c r="BX77" i="27"/>
  <c r="BJ84" i="27"/>
  <c r="BT90" i="27"/>
  <c r="BK99" i="27"/>
  <c r="BJ106" i="27"/>
  <c r="BR106" i="27"/>
  <c r="BV109" i="27"/>
  <c r="AG109" i="27"/>
  <c r="AH109" i="27" s="1"/>
  <c r="BV112" i="27"/>
  <c r="AG112" i="27"/>
  <c r="AH112" i="27" s="1"/>
  <c r="AI112" i="27" s="1"/>
  <c r="BR119" i="27"/>
  <c r="BZ126" i="27"/>
  <c r="AK126" i="27"/>
  <c r="AL126" i="27" s="1"/>
  <c r="CB126" i="27" s="1"/>
  <c r="BX121" i="27"/>
  <c r="BM125" i="27"/>
  <c r="AF128" i="27"/>
  <c r="AG128" i="27" s="1"/>
  <c r="AK130" i="27"/>
  <c r="AL130" i="27" s="1"/>
  <c r="CB130" i="27" s="1"/>
  <c r="BX130" i="27"/>
  <c r="BL133" i="27"/>
  <c r="BN133" i="27"/>
  <c r="CA140" i="27"/>
  <c r="AL140" i="27"/>
  <c r="CB140" i="27" s="1"/>
  <c r="BZ162" i="27"/>
  <c r="AK162" i="27"/>
  <c r="AL162" i="27" s="1"/>
  <c r="CB162" i="27" s="1"/>
  <c r="BS119" i="27"/>
  <c r="BO120" i="27"/>
  <c r="BL121" i="27"/>
  <c r="BT128" i="27"/>
  <c r="CS143" i="27"/>
  <c r="BC142" i="27"/>
  <c r="BW142" i="27" s="1"/>
  <c r="BM121" i="27"/>
  <c r="BV132" i="27"/>
  <c r="BQ133" i="27"/>
  <c r="BY135" i="27"/>
  <c r="AJ135" i="27"/>
  <c r="CA136" i="27"/>
  <c r="CE140" i="27"/>
  <c r="AO140" i="27" s="1"/>
  <c r="CJ140" i="27"/>
  <c r="AT140" i="27" s="1"/>
  <c r="BN140" i="27" s="1"/>
  <c r="CI140" i="27"/>
  <c r="AS140" i="27" s="1"/>
  <c r="BM140" i="27" s="1"/>
  <c r="CG140" i="27"/>
  <c r="AQ140" i="27" s="1"/>
  <c r="BK140" i="27" s="1"/>
  <c r="CL140" i="27"/>
  <c r="AV140" i="27" s="1"/>
  <c r="BP140" i="27" s="1"/>
  <c r="CK140" i="27"/>
  <c r="AU140" i="27" s="1"/>
  <c r="BO140" i="27" s="1"/>
  <c r="CF140" i="27"/>
  <c r="AP140" i="27" s="1"/>
  <c r="BJ140" i="27" s="1"/>
  <c r="CH140" i="27"/>
  <c r="AR140" i="27" s="1"/>
  <c r="BL140" i="27" s="1"/>
  <c r="CP140" i="27"/>
  <c r="AZ140" i="27" s="1"/>
  <c r="BT140" i="27" s="1"/>
  <c r="CO140" i="27"/>
  <c r="AY140" i="27" s="1"/>
  <c r="BS140" i="27" s="1"/>
  <c r="CM140" i="27"/>
  <c r="AW140" i="27" s="1"/>
  <c r="BQ140" i="27" s="1"/>
  <c r="AF125" i="27"/>
  <c r="AG125" i="27" s="1"/>
  <c r="AH125" i="27" s="1"/>
  <c r="AI125" i="27" s="1"/>
  <c r="AJ125" i="27" s="1"/>
  <c r="BP125" i="27"/>
  <c r="CQ139" i="27"/>
  <c r="BB139" i="27"/>
  <c r="BB140" i="27"/>
  <c r="BV140" i="27" s="1"/>
  <c r="BQ109" i="27"/>
  <c r="BQ113" i="27"/>
  <c r="BK120" i="27"/>
  <c r="CM138" i="27"/>
  <c r="CF138" i="27"/>
  <c r="CE138" i="27"/>
  <c r="CO138" i="27"/>
  <c r="CG138" i="27"/>
  <c r="CL138" i="27"/>
  <c r="CK138" i="27"/>
  <c r="CI138" i="27"/>
  <c r="CH138" i="27"/>
  <c r="R143" i="27"/>
  <c r="T143" i="27" s="1"/>
  <c r="P153" i="27"/>
  <c r="AE143" i="27"/>
  <c r="AF143" i="27" s="1"/>
  <c r="AG143" i="27" s="1"/>
  <c r="AH143" i="27" s="1"/>
  <c r="AI143" i="27" s="1"/>
  <c r="AJ143" i="27" s="1"/>
  <c r="BN119" i="27"/>
  <c r="BW124" i="27"/>
  <c r="BP128" i="27"/>
  <c r="BI128" i="27"/>
  <c r="BI133" i="27"/>
  <c r="BB136" i="27"/>
  <c r="BV136" i="27" s="1"/>
  <c r="CQ136" i="27"/>
  <c r="AH141" i="27"/>
  <c r="AI141" i="27" s="1"/>
  <c r="AJ141" i="27" s="1"/>
  <c r="BW141" i="27"/>
  <c r="AE148" i="27"/>
  <c r="AF148" i="27" s="1"/>
  <c r="AG148" i="27" s="1"/>
  <c r="AH148" i="27" s="1"/>
  <c r="R148" i="27"/>
  <c r="T148" i="27" s="1"/>
  <c r="BB149" i="27"/>
  <c r="CQ149" i="27"/>
  <c r="CT150" i="27"/>
  <c r="BX126" i="27"/>
  <c r="AF133" i="27"/>
  <c r="AG133" i="27" s="1"/>
  <c r="AH133" i="27" s="1"/>
  <c r="AI133" i="27" s="1"/>
  <c r="BJ133" i="27"/>
  <c r="BJ125" i="27"/>
  <c r="BV121" i="27"/>
  <c r="BR123" i="27"/>
  <c r="BJ123" i="27"/>
  <c r="CO135" i="27"/>
  <c r="AY135" i="27" s="1"/>
  <c r="BS135" i="27" s="1"/>
  <c r="CH135" i="27"/>
  <c r="AR135" i="27" s="1"/>
  <c r="BL135" i="27" s="1"/>
  <c r="CG135" i="27"/>
  <c r="AQ135" i="27" s="1"/>
  <c r="BK135" i="27" s="1"/>
  <c r="CE135" i="27"/>
  <c r="AO135" i="27" s="1"/>
  <c r="BI135" i="27" s="1"/>
  <c r="CP135" i="27"/>
  <c r="AZ135" i="27" s="1"/>
  <c r="BT135" i="27" s="1"/>
  <c r="CF135" i="27"/>
  <c r="AP135" i="27" s="1"/>
  <c r="BJ135" i="27" s="1"/>
  <c r="CJ135" i="27"/>
  <c r="AT135" i="27" s="1"/>
  <c r="BN135" i="27" s="1"/>
  <c r="CI135" i="27"/>
  <c r="AS135" i="27" s="1"/>
  <c r="BM135" i="27" s="1"/>
  <c r="CN135" i="27"/>
  <c r="AX135" i="27" s="1"/>
  <c r="BR135" i="27" s="1"/>
  <c r="CM135" i="27"/>
  <c r="AW135" i="27" s="1"/>
  <c r="BQ135" i="27" s="1"/>
  <c r="CK135" i="27"/>
  <c r="AU135" i="27" s="1"/>
  <c r="BO135" i="27" s="1"/>
  <c r="BP119" i="27"/>
  <c r="BL125" i="27"/>
  <c r="BS128" i="27"/>
  <c r="BW130" i="27"/>
  <c r="AH163" i="27"/>
  <c r="BW163" i="27"/>
  <c r="BK133" i="27"/>
  <c r="BV141" i="27"/>
  <c r="CV145" i="27"/>
  <c r="BF144" i="27"/>
  <c r="BZ144" i="27" s="1"/>
  <c r="CB146" i="27"/>
  <c r="CU146" i="27"/>
  <c r="CA147" i="27"/>
  <c r="BN132" i="27"/>
  <c r="BL128" i="27"/>
  <c r="BP134" i="27"/>
  <c r="BL130" i="27"/>
  <c r="CB136" i="27"/>
  <c r="CT143" i="27"/>
  <c r="BD142" i="27"/>
  <c r="BX142" i="27" s="1"/>
  <c r="CQ145" i="27"/>
  <c r="BY145" i="27"/>
  <c r="CA146" i="27"/>
  <c r="R139" i="27"/>
  <c r="T139" i="27" s="1"/>
  <c r="AE139" i="27"/>
  <c r="AF139" i="27" s="1"/>
  <c r="AG139" i="27" s="1"/>
  <c r="AH139" i="27" s="1"/>
  <c r="AI139" i="27" s="1"/>
  <c r="AJ139" i="27" s="1"/>
  <c r="AK139" i="27" s="1"/>
  <c r="AL139" i="27" s="1"/>
  <c r="CB139" i="27" s="1"/>
  <c r="CL142" i="27"/>
  <c r="AV142" i="27" s="1"/>
  <c r="BP142" i="27" s="1"/>
  <c r="BQ170" i="27"/>
  <c r="BK170" i="27"/>
  <c r="BN170" i="27"/>
  <c r="BS170" i="27"/>
  <c r="BP170" i="27"/>
  <c r="BT170" i="27"/>
  <c r="BO160" i="27"/>
  <c r="BI160" i="27"/>
  <c r="AF160" i="27"/>
  <c r="AG160" i="27" s="1"/>
  <c r="AH160" i="27" s="1"/>
  <c r="BQ160" i="27"/>
  <c r="BN160" i="27"/>
  <c r="BL160" i="27"/>
  <c r="BT160" i="27"/>
  <c r="CN142" i="27"/>
  <c r="AX142" i="27" s="1"/>
  <c r="BR142" i="27" s="1"/>
  <c r="CM142" i="27"/>
  <c r="AW142" i="27" s="1"/>
  <c r="BQ142" i="27" s="1"/>
  <c r="CE142" i="27"/>
  <c r="AO142" i="27" s="1"/>
  <c r="CF142" i="27"/>
  <c r="AP142" i="27" s="1"/>
  <c r="BJ142" i="27" s="1"/>
  <c r="CK142" i="27"/>
  <c r="AU142" i="27" s="1"/>
  <c r="BO142" i="27" s="1"/>
  <c r="CJ142" i="27"/>
  <c r="AT142" i="27" s="1"/>
  <c r="BN142" i="27" s="1"/>
  <c r="CH142" i="27"/>
  <c r="AR142" i="27" s="1"/>
  <c r="BL142" i="27" s="1"/>
  <c r="CQ146" i="27"/>
  <c r="BB146" i="27"/>
  <c r="BV146" i="27" s="1"/>
  <c r="CQ154" i="27"/>
  <c r="BB154" i="27"/>
  <c r="BW135" i="27"/>
  <c r="CG142" i="27"/>
  <c r="AQ142" i="27" s="1"/>
  <c r="BK142" i="27" s="1"/>
  <c r="CG144" i="27"/>
  <c r="BK144" i="27" s="1"/>
  <c r="CF144" i="27"/>
  <c r="BJ144" i="27" s="1"/>
  <c r="CK144" i="27"/>
  <c r="BO144" i="27" s="1"/>
  <c r="CJ144" i="27"/>
  <c r="BN144" i="27" s="1"/>
  <c r="CL144" i="27"/>
  <c r="BP144" i="27" s="1"/>
  <c r="CI144" i="27"/>
  <c r="BM144" i="27" s="1"/>
  <c r="CE144" i="27"/>
  <c r="BI144" i="27" s="1"/>
  <c r="CB147" i="27"/>
  <c r="BQ173" i="27"/>
  <c r="BK173" i="27"/>
  <c r="BT173" i="27"/>
  <c r="CE148" i="27"/>
  <c r="CP148" i="27"/>
  <c r="CI148" i="27"/>
  <c r="CH148" i="27"/>
  <c r="CG148" i="27"/>
  <c r="AF165" i="27"/>
  <c r="AG165" i="27" s="1"/>
  <c r="BO165" i="27"/>
  <c r="BK165" i="27"/>
  <c r="BJ173" i="27"/>
  <c r="BO155" i="27"/>
  <c r="BI155" i="27"/>
  <c r="AF155" i="27"/>
  <c r="AG155" i="27" s="1"/>
  <c r="AH155" i="27" s="1"/>
  <c r="BQ155" i="27"/>
  <c r="BN155" i="27"/>
  <c r="BL155" i="27"/>
  <c r="BI170" i="27"/>
  <c r="BJ170" i="27"/>
  <c r="BL170" i="27"/>
  <c r="CL148" i="27"/>
  <c r="BI165" i="27"/>
  <c r="BP173" i="27"/>
  <c r="BR155" i="27"/>
  <c r="BR157" i="27"/>
  <c r="AF157" i="27"/>
  <c r="AG157" i="27" s="1"/>
  <c r="BL157" i="27"/>
  <c r="BR160" i="27"/>
  <c r="BJ163" i="27"/>
  <c r="BN165" i="27"/>
  <c r="BZ193" i="27"/>
  <c r="AK193" i="27"/>
  <c r="BS155" i="27"/>
  <c r="BS157" i="27"/>
  <c r="BO157" i="27"/>
  <c r="BT159" i="27"/>
  <c r="AF159" i="27"/>
  <c r="BN159" i="27"/>
  <c r="BR159" i="27"/>
  <c r="BS160" i="27"/>
  <c r="BP165" i="27"/>
  <c r="BR170" i="27"/>
  <c r="BQ157" i="27"/>
  <c r="BL163" i="27"/>
  <c r="BV164" i="27"/>
  <c r="BQ167" i="27"/>
  <c r="BK167" i="27"/>
  <c r="BT167" i="27"/>
  <c r="BP167" i="27"/>
  <c r="BN169" i="27"/>
  <c r="BR173" i="27"/>
  <c r="AI206" i="27"/>
  <c r="AJ206" i="27" s="1"/>
  <c r="AK206" i="27" s="1"/>
  <c r="R206" i="27"/>
  <c r="T206" i="27" s="1"/>
  <c r="BV163" i="27"/>
  <c r="BR163" i="27"/>
  <c r="BM169" i="27"/>
  <c r="BS169" i="27"/>
  <c r="BM170" i="27"/>
  <c r="BP162" i="27"/>
  <c r="BJ165" i="27"/>
  <c r="BO167" i="27"/>
  <c r="BI169" i="27"/>
  <c r="BM172" i="27"/>
  <c r="BS172" i="27"/>
  <c r="BM173" i="27"/>
  <c r="CQ152" i="27"/>
  <c r="BB152" i="27"/>
  <c r="BP155" i="27"/>
  <c r="BP157" i="27"/>
  <c r="BP160" i="27"/>
  <c r="BR162" i="27"/>
  <c r="BO170" i="27"/>
  <c r="BI172" i="27"/>
  <c r="CA201" i="27"/>
  <c r="AL201" i="27"/>
  <c r="CB201" i="27" s="1"/>
  <c r="BR177" i="27"/>
  <c r="BK177" i="27"/>
  <c r="BU181" i="27"/>
  <c r="BU198" i="27"/>
  <c r="BX200" i="27"/>
  <c r="AI200" i="27"/>
  <c r="BX201" i="27"/>
  <c r="BU203" i="27"/>
  <c r="BT177" i="27"/>
  <c r="BP177" i="27"/>
  <c r="BO179" i="27"/>
  <c r="BU193" i="27"/>
  <c r="BZ201" i="27"/>
  <c r="BU204" i="27"/>
  <c r="BU206" i="27"/>
  <c r="BI176" i="27"/>
  <c r="BP179" i="27"/>
  <c r="BZ195" i="27"/>
  <c r="AK195" i="27"/>
  <c r="BU191" i="27"/>
  <c r="BU195" i="27"/>
  <c r="BY197" i="27"/>
  <c r="BU190" i="27"/>
  <c r="BZ197" i="27"/>
  <c r="BU201" i="27"/>
  <c r="BU202" i="27"/>
  <c r="BZ204" i="27"/>
  <c r="AK204" i="27"/>
  <c r="BX199" i="27"/>
  <c r="AI199" i="27"/>
  <c r="BQ175" i="27"/>
  <c r="BS179" i="27"/>
  <c r="BR179" i="27"/>
  <c r="BQ179" i="27"/>
  <c r="BU197" i="27"/>
  <c r="BU199" i="27"/>
  <c r="BZ194" i="27"/>
  <c r="AK194" i="27"/>
  <c r="AI205" i="27"/>
  <c r="AJ205" i="27" s="1"/>
  <c r="AK205" i="27" s="1"/>
  <c r="R205" i="27"/>
  <c r="T205" i="27" s="1"/>
  <c r="BS175" i="27"/>
  <c r="BU194" i="27"/>
  <c r="CA197" i="27"/>
  <c r="BU205" i="27"/>
  <c r="BU180" i="27"/>
  <c r="BU182" i="27"/>
  <c r="BY196" i="27"/>
  <c r="AJ196" i="27"/>
  <c r="CB197" i="27"/>
  <c r="BU196" i="27"/>
  <c r="BW201" i="27"/>
  <c r="BD196" i="27"/>
  <c r="BX196" i="27" s="1"/>
  <c r="AJ203" i="27"/>
  <c r="BD197" i="27"/>
  <c r="BX197" i="27" s="1"/>
  <c r="BF151" i="27" l="1"/>
  <c r="BJ24" i="27"/>
  <c r="BT24" i="27"/>
  <c r="BY43" i="27"/>
  <c r="BN37" i="27"/>
  <c r="BZ37" i="27"/>
  <c r="CB37" i="27"/>
  <c r="CA37" i="27"/>
  <c r="CK137" i="27"/>
  <c r="AU137" i="27" s="1"/>
  <c r="BO137" i="27" s="1"/>
  <c r="BJ43" i="27"/>
  <c r="BK43" i="27"/>
  <c r="BW24" i="27"/>
  <c r="BL37" i="27"/>
  <c r="CL153" i="27"/>
  <c r="AV153" i="27" s="1"/>
  <c r="CM153" i="27"/>
  <c r="AW153" i="27" s="1"/>
  <c r="CE153" i="27"/>
  <c r="AO153" i="27" s="1"/>
  <c r="R138" i="27"/>
  <c r="T138" i="27" s="1"/>
  <c r="BV149" i="27"/>
  <c r="BX24" i="27"/>
  <c r="BQ24" i="27"/>
  <c r="BK37" i="27"/>
  <c r="CE147" i="27"/>
  <c r="AO147" i="27" s="1"/>
  <c r="BI147" i="27" s="1"/>
  <c r="BN43" i="27"/>
  <c r="BV55" i="27"/>
  <c r="AU34" i="27"/>
  <c r="BO34" i="27" s="1"/>
  <c r="CO24" i="27"/>
  <c r="AY24" i="27" s="1"/>
  <c r="BS24" i="27" s="1"/>
  <c r="BV30" i="27"/>
  <c r="BZ24" i="27"/>
  <c r="BA153" i="27"/>
  <c r="BY37" i="27"/>
  <c r="CA24" i="27"/>
  <c r="BJ37" i="27"/>
  <c r="BF150" i="27"/>
  <c r="BZ150" i="27" s="1"/>
  <c r="BY149" i="27"/>
  <c r="CN153" i="27"/>
  <c r="AX153" i="27" s="1"/>
  <c r="CO137" i="27"/>
  <c r="AY137" i="27" s="1"/>
  <c r="BS137" i="27" s="1"/>
  <c r="BI24" i="27"/>
  <c r="BY24" i="27"/>
  <c r="BV24" i="27"/>
  <c r="CB24" i="27"/>
  <c r="CE143" i="27"/>
  <c r="AO143" i="27" s="1"/>
  <c r="BA143" i="27" s="1"/>
  <c r="BK24" i="27"/>
  <c r="BI37" i="27"/>
  <c r="CK153" i="27"/>
  <c r="AU153" i="27" s="1"/>
  <c r="CP137" i="27"/>
  <c r="AZ137" i="27" s="1"/>
  <c r="BT137" i="27" s="1"/>
  <c r="BW37" i="27"/>
  <c r="BM24" i="27"/>
  <c r="BW43" i="27"/>
  <c r="CO153" i="27"/>
  <c r="AY153" i="27" s="1"/>
  <c r="BP43" i="27"/>
  <c r="BR27" i="27"/>
  <c r="CG153" i="27"/>
  <c r="AQ153" i="27" s="1"/>
  <c r="CF153" i="27"/>
  <c r="AP153" i="27" s="1"/>
  <c r="CP153" i="27"/>
  <c r="AZ153" i="27" s="1"/>
  <c r="CH153" i="27"/>
  <c r="AR153" i="27" s="1"/>
  <c r="CJ153" i="27"/>
  <c r="AT153" i="27" s="1"/>
  <c r="BI43" i="27"/>
  <c r="BX43" i="27"/>
  <c r="BV43" i="27"/>
  <c r="BZ27" i="27"/>
  <c r="BV151" i="27"/>
  <c r="BX37" i="27"/>
  <c r="CM147" i="27"/>
  <c r="AW147" i="27" s="1"/>
  <c r="BQ147" i="27" s="1"/>
  <c r="BY27" i="27"/>
  <c r="BV27" i="27"/>
  <c r="CF150" i="27"/>
  <c r="AP150" i="27" s="1"/>
  <c r="BJ150" i="27" s="1"/>
  <c r="CM150" i="27"/>
  <c r="AW150" i="27" s="1"/>
  <c r="BQ150" i="27" s="1"/>
  <c r="BL55" i="27"/>
  <c r="CN150" i="27"/>
  <c r="AX150" i="27" s="1"/>
  <c r="BR150" i="27" s="1"/>
  <c r="CO150" i="27"/>
  <c r="AY150" i="27" s="1"/>
  <c r="BS150" i="27" s="1"/>
  <c r="CA27" i="27"/>
  <c r="CJ150" i="27"/>
  <c r="AT150" i="27" s="1"/>
  <c r="BN150" i="27" s="1"/>
  <c r="BW27" i="27"/>
  <c r="BI35" i="27"/>
  <c r="CH143" i="27"/>
  <c r="AR143" i="27" s="1"/>
  <c r="BL143" i="27" s="1"/>
  <c r="CP147" i="27"/>
  <c r="AZ147" i="27" s="1"/>
  <c r="BT147" i="27" s="1"/>
  <c r="CO147" i="27"/>
  <c r="AY147" i="27" s="1"/>
  <c r="BS147" i="27" s="1"/>
  <c r="CL147" i="27"/>
  <c r="AV147" i="27" s="1"/>
  <c r="BP147" i="27" s="1"/>
  <c r="BV152" i="27"/>
  <c r="BJ27" i="27"/>
  <c r="BK39" i="27"/>
  <c r="AU32" i="27"/>
  <c r="BO32" i="27" s="1"/>
  <c r="BM151" i="27"/>
  <c r="BL39" i="27"/>
  <c r="BJ39" i="27"/>
  <c r="CO151" i="27"/>
  <c r="AY151" i="27" s="1"/>
  <c r="BS151" i="27" s="1"/>
  <c r="CJ151" i="27"/>
  <c r="AT151" i="27" s="1"/>
  <c r="BN151" i="27" s="1"/>
  <c r="CK151" i="27"/>
  <c r="AU151" i="27" s="1"/>
  <c r="BO151" i="27" s="1"/>
  <c r="BR39" i="27"/>
  <c r="CA150" i="27"/>
  <c r="CI147" i="27"/>
  <c r="AS147" i="27" s="1"/>
  <c r="BM147" i="27" s="1"/>
  <c r="BQ39" i="27"/>
  <c r="BP39" i="27"/>
  <c r="CE151" i="27"/>
  <c r="AO151" i="27" s="1"/>
  <c r="BI151" i="27" s="1"/>
  <c r="CG150" i="27"/>
  <c r="AQ150" i="27" s="1"/>
  <c r="BK150" i="27" s="1"/>
  <c r="BN29" i="27"/>
  <c r="CM151" i="27"/>
  <c r="AW151" i="27" s="1"/>
  <c r="BQ151" i="27" s="1"/>
  <c r="CI150" i="27"/>
  <c r="AS150" i="27" s="1"/>
  <c r="BM150" i="27" s="1"/>
  <c r="BL27" i="27"/>
  <c r="AF29" i="27"/>
  <c r="AG29" i="27" s="1"/>
  <c r="AH29" i="27" s="1"/>
  <c r="AI29" i="27" s="1"/>
  <c r="AJ29" i="27" s="1"/>
  <c r="BZ29" i="27" s="1"/>
  <c r="BS27" i="27"/>
  <c r="CP151" i="27"/>
  <c r="AZ151" i="27" s="1"/>
  <c r="BT151" i="27" s="1"/>
  <c r="BI39" i="27"/>
  <c r="CG151" i="27"/>
  <c r="AQ151" i="27" s="1"/>
  <c r="BK151" i="27" s="1"/>
  <c r="CF151" i="27"/>
  <c r="AP151" i="27" s="1"/>
  <c r="BJ151" i="27" s="1"/>
  <c r="BC23" i="27"/>
  <c r="BW23" i="27" s="1"/>
  <c r="CK150" i="27"/>
  <c r="AU150" i="27" s="1"/>
  <c r="BO150" i="27" s="1"/>
  <c r="BT39" i="27"/>
  <c r="CN151" i="27"/>
  <c r="AX151" i="27" s="1"/>
  <c r="BR151" i="27" s="1"/>
  <c r="CF147" i="27"/>
  <c r="AP147" i="27" s="1"/>
  <c r="BJ147" i="27" s="1"/>
  <c r="CH150" i="27"/>
  <c r="AR150" i="27" s="1"/>
  <c r="BL150" i="27" s="1"/>
  <c r="BI29" i="27"/>
  <c r="BP27" i="27"/>
  <c r="CG147" i="27"/>
  <c r="AQ147" i="27" s="1"/>
  <c r="BK147" i="27" s="1"/>
  <c r="CL150" i="27"/>
  <c r="AV150" i="27" s="1"/>
  <c r="BP150" i="27" s="1"/>
  <c r="BN27" i="27"/>
  <c r="BK27" i="27"/>
  <c r="CH151" i="27"/>
  <c r="AR151" i="27" s="1"/>
  <c r="BL151" i="27" s="1"/>
  <c r="CJ147" i="27"/>
  <c r="AT147" i="27" s="1"/>
  <c r="BN147" i="27" s="1"/>
  <c r="CH147" i="27"/>
  <c r="AR147" i="27" s="1"/>
  <c r="BL147" i="27" s="1"/>
  <c r="CP150" i="27"/>
  <c r="AZ150" i="27" s="1"/>
  <c r="BT150" i="27" s="1"/>
  <c r="BI27" i="27"/>
  <c r="BQ43" i="27"/>
  <c r="AH156" i="27"/>
  <c r="AI156" i="27" s="1"/>
  <c r="AJ156" i="27" s="1"/>
  <c r="BM27" i="27"/>
  <c r="BP33" i="27"/>
  <c r="AF38" i="27"/>
  <c r="AG38" i="27" s="1"/>
  <c r="AH38" i="27" s="1"/>
  <c r="AI38" i="27" s="1"/>
  <c r="AJ38" i="27" s="1"/>
  <c r="BZ38" i="27" s="1"/>
  <c r="BN39" i="27"/>
  <c r="BS43" i="27"/>
  <c r="BM43" i="27"/>
  <c r="BP29" i="27"/>
  <c r="BP26" i="27"/>
  <c r="AZ34" i="27"/>
  <c r="BT34" i="27" s="1"/>
  <c r="BN38" i="27"/>
  <c r="BP38" i="27"/>
  <c r="CA26" i="27"/>
  <c r="BR26" i="27"/>
  <c r="BZ26" i="27"/>
  <c r="BX26" i="27"/>
  <c r="BT26" i="27"/>
  <c r="BQ26" i="27"/>
  <c r="BO26" i="27"/>
  <c r="BK26" i="27"/>
  <c r="BM38" i="27"/>
  <c r="BY26" i="27"/>
  <c r="BS38" i="27"/>
  <c r="BS26" i="27"/>
  <c r="BR29" i="27"/>
  <c r="BV26" i="27"/>
  <c r="BQ29" i="27"/>
  <c r="BL29" i="27"/>
  <c r="BL38" i="27"/>
  <c r="BJ26" i="27"/>
  <c r="BQ38" i="27"/>
  <c r="BL26" i="27"/>
  <c r="BI38" i="27"/>
  <c r="BT38" i="27"/>
  <c r="BJ38" i="27"/>
  <c r="BM29" i="27"/>
  <c r="BN33" i="27"/>
  <c r="BS31" i="27"/>
  <c r="BT55" i="27"/>
  <c r="BR38" i="27"/>
  <c r="CL151" i="27"/>
  <c r="AV151" i="27" s="1"/>
  <c r="BP151" i="27" s="1"/>
  <c r="CM141" i="27"/>
  <c r="AW141" i="27" s="1"/>
  <c r="BQ141" i="27" s="1"/>
  <c r="BN31" i="27"/>
  <c r="CA152" i="27"/>
  <c r="AG158" i="27"/>
  <c r="AH158" i="27" s="1"/>
  <c r="AI158" i="27" s="1"/>
  <c r="BC32" i="27"/>
  <c r="BO55" i="27"/>
  <c r="BD34" i="27"/>
  <c r="BT37" i="27"/>
  <c r="CB33" i="27"/>
  <c r="BM33" i="27"/>
  <c r="BL33" i="27"/>
  <c r="BJ33" i="27"/>
  <c r="BQ28" i="27"/>
  <c r="AV32" i="27"/>
  <c r="BP32" i="27" s="1"/>
  <c r="CM22" i="27"/>
  <c r="AW22" i="27" s="1"/>
  <c r="BQ22" i="27" s="1"/>
  <c r="BZ33" i="27"/>
  <c r="CA33" i="27"/>
  <c r="BY33" i="27"/>
  <c r="CL141" i="27"/>
  <c r="AV141" i="27" s="1"/>
  <c r="BP141" i="27" s="1"/>
  <c r="BY28" i="27"/>
  <c r="BX22" i="27"/>
  <c r="BW33" i="27"/>
  <c r="CP33" i="27"/>
  <c r="AZ33" i="27" s="1"/>
  <c r="BT33" i="27" s="1"/>
  <c r="BK33" i="27"/>
  <c r="BN22" i="27"/>
  <c r="BI33" i="27"/>
  <c r="BW26" i="27"/>
  <c r="AZ36" i="27"/>
  <c r="BT36" i="27" s="1"/>
  <c r="CU151" i="27"/>
  <c r="CU152" i="27" s="1"/>
  <c r="CK141" i="27"/>
  <c r="AU141" i="27" s="1"/>
  <c r="BO141" i="27" s="1"/>
  <c r="CN141" i="27"/>
  <c r="AX141" i="27" s="1"/>
  <c r="BR141" i="27" s="1"/>
  <c r="BK55" i="27"/>
  <c r="BX11" i="27"/>
  <c r="CE141" i="27"/>
  <c r="AO141" i="27" s="1"/>
  <c r="BI141" i="27" s="1"/>
  <c r="BT29" i="27"/>
  <c r="BI22" i="27"/>
  <c r="BZ22" i="27"/>
  <c r="BY22" i="27"/>
  <c r="BM22" i="27"/>
  <c r="BL22" i="27"/>
  <c r="BJ22" i="27"/>
  <c r="CA22" i="27"/>
  <c r="CB22" i="27"/>
  <c r="BT22" i="27"/>
  <c r="BW22" i="27"/>
  <c r="BK22" i="27"/>
  <c r="BT27" i="27"/>
  <c r="BX27" i="27"/>
  <c r="CG141" i="27"/>
  <c r="AQ141" i="27" s="1"/>
  <c r="BK141" i="27" s="1"/>
  <c r="BV150" i="27"/>
  <c r="BV12" i="27"/>
  <c r="CJ141" i="27"/>
  <c r="AT141" i="27" s="1"/>
  <c r="BN141" i="27" s="1"/>
  <c r="AV34" i="27"/>
  <c r="BP34" i="27" s="1"/>
  <c r="BY150" i="27"/>
  <c r="BQ27" i="27"/>
  <c r="CO141" i="27"/>
  <c r="AY141" i="27" s="1"/>
  <c r="BS141" i="27" s="1"/>
  <c r="BW118" i="27"/>
  <c r="BM42" i="27"/>
  <c r="CI141" i="27"/>
  <c r="AS141" i="27" s="1"/>
  <c r="BM141" i="27" s="1"/>
  <c r="CH141" i="27"/>
  <c r="AR141" i="27" s="1"/>
  <c r="BL141" i="27" s="1"/>
  <c r="BY118" i="27"/>
  <c r="CF141" i="27"/>
  <c r="AP141" i="27" s="1"/>
  <c r="BJ141" i="27" s="1"/>
  <c r="BN41" i="27"/>
  <c r="BZ84" i="27"/>
  <c r="BS42" i="27"/>
  <c r="BT41" i="27"/>
  <c r="BW14" i="27"/>
  <c r="BQ42" i="27"/>
  <c r="BK35" i="27"/>
  <c r="BR30" i="27"/>
  <c r="BT30" i="27"/>
  <c r="BN35" i="27"/>
  <c r="BI30" i="27"/>
  <c r="BQ30" i="27"/>
  <c r="BM30" i="27"/>
  <c r="BP35" i="27"/>
  <c r="BO30" i="27"/>
  <c r="BJ30" i="27"/>
  <c r="BW30" i="27"/>
  <c r="BK30" i="27"/>
  <c r="BT35" i="27"/>
  <c r="BL35" i="27"/>
  <c r="BM35" i="27"/>
  <c r="BP30" i="27"/>
  <c r="BJ35" i="27"/>
  <c r="CK147" i="27"/>
  <c r="AU147" i="27" s="1"/>
  <c r="BO147" i="27" s="1"/>
  <c r="BS30" i="27"/>
  <c r="BU46" i="27"/>
  <c r="BN30" i="27"/>
  <c r="BL30" i="27"/>
  <c r="BN26" i="27"/>
  <c r="BO38" i="27"/>
  <c r="BX84" i="27"/>
  <c r="BI42" i="27"/>
  <c r="AF42" i="27"/>
  <c r="AG42" i="27" s="1"/>
  <c r="AH42" i="27" s="1"/>
  <c r="AI42" i="27" s="1"/>
  <c r="BY42" i="27" s="1"/>
  <c r="CV153" i="27"/>
  <c r="CV154" i="27" s="1"/>
  <c r="BF154" i="27" s="1"/>
  <c r="BZ154" i="27" s="1"/>
  <c r="BK42" i="27"/>
  <c r="BJ42" i="27"/>
  <c r="BL42" i="27"/>
  <c r="BN24" i="27"/>
  <c r="BT25" i="27"/>
  <c r="BT40" i="27"/>
  <c r="BL24" i="27"/>
  <c r="BI40" i="27"/>
  <c r="BM26" i="27"/>
  <c r="BI26" i="27"/>
  <c r="BI25" i="27"/>
  <c r="AL68" i="27"/>
  <c r="CB68" i="27" s="1"/>
  <c r="BW98" i="27"/>
  <c r="BD50" i="27"/>
  <c r="BX50" i="27" s="1"/>
  <c r="BK40" i="27"/>
  <c r="BV59" i="27"/>
  <c r="BR43" i="27"/>
  <c r="BO42" i="27"/>
  <c r="BX131" i="27"/>
  <c r="BP40" i="27"/>
  <c r="AF40" i="27"/>
  <c r="AG40" i="27" s="1"/>
  <c r="AH40" i="27" s="1"/>
  <c r="AI40" i="27" s="1"/>
  <c r="AJ40" i="27" s="1"/>
  <c r="AK40" i="27" s="1"/>
  <c r="CA40" i="27" s="1"/>
  <c r="CA72" i="27"/>
  <c r="BT43" i="27"/>
  <c r="BZ99" i="27"/>
  <c r="AJ97" i="27"/>
  <c r="AK97" i="27" s="1"/>
  <c r="AL97" i="27" s="1"/>
  <c r="CB97" i="27" s="1"/>
  <c r="BT42" i="27"/>
  <c r="BU158" i="27"/>
  <c r="BL43" i="27"/>
  <c r="CQ41" i="27"/>
  <c r="BA41" i="27" s="1"/>
  <c r="BV129" i="27"/>
  <c r="BY166" i="27"/>
  <c r="BU62" i="27"/>
  <c r="BN55" i="27"/>
  <c r="BY50" i="27"/>
  <c r="BD36" i="27"/>
  <c r="BX36" i="27" s="1"/>
  <c r="CB50" i="27"/>
  <c r="BU9" i="27"/>
  <c r="AH161" i="27"/>
  <c r="BU47" i="27"/>
  <c r="BP41" i="27"/>
  <c r="BU5" i="27"/>
  <c r="BW50" i="27"/>
  <c r="BV161" i="27"/>
  <c r="BU52" i="27"/>
  <c r="BY134" i="27"/>
  <c r="CL24" i="27"/>
  <c r="AV24" i="27" s="1"/>
  <c r="BP24" i="27" s="1"/>
  <c r="BM41" i="27"/>
  <c r="CG137" i="27"/>
  <c r="AQ137" i="27" s="1"/>
  <c r="BK137" i="27" s="1"/>
  <c r="BV111" i="27"/>
  <c r="BY11" i="27"/>
  <c r="BX166" i="27"/>
  <c r="BV166" i="27"/>
  <c r="BX134" i="27"/>
  <c r="BS55" i="27"/>
  <c r="BZ164" i="27"/>
  <c r="BW35" i="27"/>
  <c r="CI137" i="27"/>
  <c r="AS137" i="27" s="1"/>
  <c r="BM137" i="27" s="1"/>
  <c r="CA35" i="27"/>
  <c r="AZ21" i="27"/>
  <c r="BT21" i="27" s="1"/>
  <c r="AL164" i="27"/>
  <c r="CB164" i="27" s="1"/>
  <c r="BZ35" i="27"/>
  <c r="BS40" i="27"/>
  <c r="BX35" i="27"/>
  <c r="BQ40" i="27"/>
  <c r="CF137" i="27"/>
  <c r="AP137" i="27" s="1"/>
  <c r="BJ137" i="27" s="1"/>
  <c r="BU185" i="27"/>
  <c r="CJ137" i="27"/>
  <c r="AT137" i="27" s="1"/>
  <c r="BN137" i="27" s="1"/>
  <c r="BZ152" i="27"/>
  <c r="BC150" i="27"/>
  <c r="BW150" i="27" s="1"/>
  <c r="CE137" i="27"/>
  <c r="AO137" i="27" s="1"/>
  <c r="BI137" i="27" s="1"/>
  <c r="BU137" i="27" s="1"/>
  <c r="BY35" i="27"/>
  <c r="BJ40" i="27"/>
  <c r="BR40" i="27"/>
  <c r="BI55" i="27"/>
  <c r="BP55" i="27"/>
  <c r="BM55" i="27"/>
  <c r="BU183" i="27"/>
  <c r="BZ102" i="27"/>
  <c r="BW166" i="27"/>
  <c r="BA137" i="27"/>
  <c r="BR55" i="27"/>
  <c r="BU45" i="27"/>
  <c r="BJ41" i="27"/>
  <c r="CB35" i="27"/>
  <c r="CN137" i="27"/>
  <c r="AX137" i="27" s="1"/>
  <c r="BR137" i="27" s="1"/>
  <c r="BY127" i="27"/>
  <c r="CM137" i="27"/>
  <c r="AW137" i="27" s="1"/>
  <c r="BQ137" i="27" s="1"/>
  <c r="CH137" i="27"/>
  <c r="AR137" i="27" s="1"/>
  <c r="BL137" i="27" s="1"/>
  <c r="BU58" i="27"/>
  <c r="BY15" i="27"/>
  <c r="BL40" i="27"/>
  <c r="BU50" i="27"/>
  <c r="BI150" i="27"/>
  <c r="BP42" i="27"/>
  <c r="BU156" i="27"/>
  <c r="BQ55" i="27"/>
  <c r="AJ198" i="27"/>
  <c r="BZ198" i="27" s="1"/>
  <c r="BI140" i="27"/>
  <c r="BU140" i="27" s="1"/>
  <c r="BA140" i="27"/>
  <c r="AH57" i="27"/>
  <c r="AI57" i="27" s="1"/>
  <c r="AJ57" i="27" s="1"/>
  <c r="AK57" i="27" s="1"/>
  <c r="AL57" i="27" s="1"/>
  <c r="CB57" i="27" s="1"/>
  <c r="BV58" i="27"/>
  <c r="BM40" i="27"/>
  <c r="BX55" i="27"/>
  <c r="BY164" i="27"/>
  <c r="CA162" i="27"/>
  <c r="BV134" i="27"/>
  <c r="BX13" i="27"/>
  <c r="BS56" i="27"/>
  <c r="BZ149" i="27"/>
  <c r="BK148" i="27"/>
  <c r="BV154" i="27"/>
  <c r="BO138" i="27"/>
  <c r="AK134" i="27"/>
  <c r="AL134" i="27" s="1"/>
  <c r="CB134" i="27" s="1"/>
  <c r="BG50" i="27"/>
  <c r="CA50" i="27" s="1"/>
  <c r="BU14" i="27"/>
  <c r="AK95" i="27"/>
  <c r="AL95" i="27" s="1"/>
  <c r="CB95" i="27" s="1"/>
  <c r="CU138" i="27"/>
  <c r="BE138" i="27" s="1"/>
  <c r="BY138" i="27" s="1"/>
  <c r="BX149" i="27"/>
  <c r="BV97" i="27"/>
  <c r="BZ151" i="27"/>
  <c r="BZ68" i="27"/>
  <c r="BU18" i="27"/>
  <c r="BW122" i="27"/>
  <c r="BV122" i="27"/>
  <c r="BZ44" i="27"/>
  <c r="BV95" i="27"/>
  <c r="BU44" i="27"/>
  <c r="BU161" i="27"/>
  <c r="BI142" i="27"/>
  <c r="BU142" i="27" s="1"/>
  <c r="BA142" i="27"/>
  <c r="BW134" i="27"/>
  <c r="BP56" i="27"/>
  <c r="BN56" i="27"/>
  <c r="BI56" i="27"/>
  <c r="CA154" i="27"/>
  <c r="BL56" i="27"/>
  <c r="BA148" i="27"/>
  <c r="AK131" i="27"/>
  <c r="AL131" i="27" s="1"/>
  <c r="CB131" i="27" s="1"/>
  <c r="BJ56" i="27"/>
  <c r="BM56" i="27"/>
  <c r="BU157" i="27"/>
  <c r="BZ100" i="27"/>
  <c r="BQ56" i="27"/>
  <c r="AF56" i="27"/>
  <c r="CA149" i="27"/>
  <c r="BW95" i="27"/>
  <c r="BY95" i="27"/>
  <c r="BX164" i="27"/>
  <c r="BV118" i="27"/>
  <c r="BX97" i="27"/>
  <c r="BX118" i="27"/>
  <c r="BR42" i="27"/>
  <c r="BU184" i="27"/>
  <c r="BJ55" i="27"/>
  <c r="BX95" i="27"/>
  <c r="BV57" i="27"/>
  <c r="BW149" i="27"/>
  <c r="BU162" i="27"/>
  <c r="V30" i="1"/>
  <c r="V28" i="1"/>
  <c r="AL28" i="27"/>
  <c r="CB28" i="27" s="1"/>
  <c r="CA28" i="27"/>
  <c r="BY23" i="27"/>
  <c r="BV23" i="27"/>
  <c r="BW148" i="27"/>
  <c r="BN148" i="27"/>
  <c r="CL143" i="27"/>
  <c r="AV143" i="27" s="1"/>
  <c r="BP143" i="27" s="1"/>
  <c r="BW113" i="27"/>
  <c r="CA102" i="27"/>
  <c r="BU60" i="27"/>
  <c r="AG62" i="27"/>
  <c r="AH62" i="27" s="1"/>
  <c r="BV49" i="27"/>
  <c r="AI55" i="27"/>
  <c r="AJ55" i="27" s="1"/>
  <c r="AK55" i="27" s="1"/>
  <c r="CA55" i="27" s="1"/>
  <c r="BS28" i="27"/>
  <c r="CI143" i="27"/>
  <c r="AS143" i="27" s="1"/>
  <c r="BM143" i="27" s="1"/>
  <c r="BY45" i="27"/>
  <c r="BN28" i="27"/>
  <c r="BC52" i="27"/>
  <c r="BW52" i="27" s="1"/>
  <c r="BW28" i="27"/>
  <c r="BW55" i="27"/>
  <c r="BK56" i="27"/>
  <c r="BR56" i="27"/>
  <c r="BV156" i="27"/>
  <c r="BR41" i="27"/>
  <c r="BY205" i="27"/>
  <c r="BV165" i="27"/>
  <c r="CJ143" i="27"/>
  <c r="AT143" i="27" s="1"/>
  <c r="BN143" i="27" s="1"/>
  <c r="BU48" i="27"/>
  <c r="BW21" i="27"/>
  <c r="BU7" i="27"/>
  <c r="BQ31" i="27"/>
  <c r="BM28" i="27"/>
  <c r="BL41" i="27"/>
  <c r="AF41" i="27"/>
  <c r="AG41" i="27" s="1"/>
  <c r="BI41" i="27"/>
  <c r="BZ205" i="27"/>
  <c r="CG143" i="27"/>
  <c r="AQ143" i="27" s="1"/>
  <c r="BK143" i="27" s="1"/>
  <c r="BU53" i="27"/>
  <c r="CA43" i="27"/>
  <c r="BV28" i="27"/>
  <c r="BU17" i="27"/>
  <c r="AF31" i="27"/>
  <c r="BU100" i="27"/>
  <c r="BK31" i="27"/>
  <c r="BO31" i="27"/>
  <c r="CQ34" i="27"/>
  <c r="BA34" i="27" s="1"/>
  <c r="BU159" i="27"/>
  <c r="BU163" i="27"/>
  <c r="CO143" i="27"/>
  <c r="AY143" i="27" s="1"/>
  <c r="BS143" i="27" s="1"/>
  <c r="BZ117" i="27"/>
  <c r="BT31" i="27"/>
  <c r="BW59" i="27"/>
  <c r="BU102" i="27"/>
  <c r="BU83" i="27"/>
  <c r="BO56" i="27"/>
  <c r="BI31" i="27"/>
  <c r="BI28" i="27"/>
  <c r="BP28" i="27"/>
  <c r="BO41" i="27"/>
  <c r="BJ31" i="27"/>
  <c r="BL28" i="27"/>
  <c r="AW36" i="27"/>
  <c r="BQ36" i="27" s="1"/>
  <c r="CM37" i="27"/>
  <c r="AW37" i="27" s="1"/>
  <c r="BQ37" i="27" s="1"/>
  <c r="BR31" i="27"/>
  <c r="BL148" i="27"/>
  <c r="BQ148" i="27"/>
  <c r="BV128" i="27"/>
  <c r="BC34" i="27"/>
  <c r="BX28" i="27"/>
  <c r="CQ36" i="27"/>
  <c r="BA36" i="27" s="1"/>
  <c r="BX23" i="27"/>
  <c r="BU54" i="27"/>
  <c r="BU117" i="27"/>
  <c r="BU164" i="27"/>
  <c r="CP143" i="27"/>
  <c r="AZ143" i="27" s="1"/>
  <c r="BT143" i="27" s="1"/>
  <c r="BM148" i="27"/>
  <c r="CK143" i="27"/>
  <c r="AU143" i="27" s="1"/>
  <c r="BO143" i="27" s="1"/>
  <c r="CF143" i="27"/>
  <c r="AP143" i="27" s="1"/>
  <c r="BJ143" i="27" s="1"/>
  <c r="AI123" i="27"/>
  <c r="AJ123" i="27" s="1"/>
  <c r="AK123" i="27" s="1"/>
  <c r="CA123" i="27" s="1"/>
  <c r="BK28" i="27"/>
  <c r="BU51" i="27"/>
  <c r="BW9" i="27"/>
  <c r="BM31" i="27"/>
  <c r="BU108" i="27"/>
  <c r="BS29" i="27"/>
  <c r="BK29" i="27"/>
  <c r="BJ29" i="27"/>
  <c r="BP31" i="27"/>
  <c r="CQ38" i="27"/>
  <c r="BA38" i="27" s="1"/>
  <c r="CA23" i="27"/>
  <c r="BZ23" i="27"/>
  <c r="BX129" i="27"/>
  <c r="CN143" i="27"/>
  <c r="AX143" i="27" s="1"/>
  <c r="BR143" i="27" s="1"/>
  <c r="BV125" i="27"/>
  <c r="BZ43" i="27"/>
  <c r="BT28" i="27"/>
  <c r="BY18" i="27"/>
  <c r="BR28" i="27"/>
  <c r="BJ28" i="27"/>
  <c r="AI122" i="27"/>
  <c r="AJ122" i="27" s="1"/>
  <c r="AK122" i="27" s="1"/>
  <c r="CA122" i="27" s="1"/>
  <c r="BV98" i="27"/>
  <c r="BS41" i="27"/>
  <c r="AF39" i="27"/>
  <c r="AG39" i="27" s="1"/>
  <c r="AH39" i="27" s="1"/>
  <c r="BM39" i="27"/>
  <c r="BQ41" i="27"/>
  <c r="BS39" i="27"/>
  <c r="BZ85" i="27"/>
  <c r="BU131" i="27"/>
  <c r="AK127" i="27"/>
  <c r="BY102" i="27"/>
  <c r="CT138" i="27"/>
  <c r="CT139" i="27" s="1"/>
  <c r="BD139" i="27" s="1"/>
  <c r="BX139" i="27" s="1"/>
  <c r="BU95" i="27"/>
  <c r="BX110" i="27"/>
  <c r="BU110" i="27"/>
  <c r="BU79" i="27"/>
  <c r="BU124" i="27"/>
  <c r="BX127" i="27"/>
  <c r="BU129" i="27"/>
  <c r="BU120" i="27"/>
  <c r="BU88" i="27"/>
  <c r="BW97" i="27"/>
  <c r="BU116" i="27"/>
  <c r="AH103" i="27"/>
  <c r="AI103" i="27" s="1"/>
  <c r="BX102" i="27"/>
  <c r="BU126" i="27"/>
  <c r="BU112" i="27"/>
  <c r="BU118" i="27"/>
  <c r="BU127" i="27"/>
  <c r="BU132" i="27"/>
  <c r="BW108" i="27"/>
  <c r="CA83" i="27"/>
  <c r="BU107" i="27"/>
  <c r="BV131" i="27"/>
  <c r="BU168" i="27"/>
  <c r="BU166" i="27"/>
  <c r="BU178" i="27"/>
  <c r="BU171" i="27"/>
  <c r="BU174" i="27"/>
  <c r="BU176" i="27"/>
  <c r="CV139" i="27"/>
  <c r="BF139" i="27" s="1"/>
  <c r="BZ139" i="27" s="1"/>
  <c r="BF138" i="27"/>
  <c r="BZ138" i="27" s="1"/>
  <c r="AJ108" i="27"/>
  <c r="AK108" i="27" s="1"/>
  <c r="AL108" i="27" s="1"/>
  <c r="CB108" i="27" s="1"/>
  <c r="BW131" i="27"/>
  <c r="BU85" i="27"/>
  <c r="BU114" i="27"/>
  <c r="BU104" i="27"/>
  <c r="BU111" i="27"/>
  <c r="BU91" i="27"/>
  <c r="BU125" i="27"/>
  <c r="BU109" i="27"/>
  <c r="BU99" i="27"/>
  <c r="BU97" i="27"/>
  <c r="BX132" i="27"/>
  <c r="BU98" i="27"/>
  <c r="BU130" i="27"/>
  <c r="BU84" i="27"/>
  <c r="BU87" i="27"/>
  <c r="BU122" i="27"/>
  <c r="BU115" i="27"/>
  <c r="BW110" i="27"/>
  <c r="AJ110" i="27"/>
  <c r="BZ110" i="27" s="1"/>
  <c r="CA84" i="27"/>
  <c r="AK91" i="27"/>
  <c r="AL91" i="27" s="1"/>
  <c r="CB91" i="27" s="1"/>
  <c r="BU103" i="27"/>
  <c r="BV110" i="27"/>
  <c r="BU90" i="27"/>
  <c r="BY91" i="27"/>
  <c r="BX89" i="27"/>
  <c r="AG96" i="27"/>
  <c r="BU134" i="27"/>
  <c r="BC138" i="27"/>
  <c r="BW138" i="27" s="1"/>
  <c r="BQ138" i="27"/>
  <c r="BR138" i="27"/>
  <c r="BU106" i="27"/>
  <c r="AG101" i="27"/>
  <c r="BF137" i="27"/>
  <c r="BZ137" i="27" s="1"/>
  <c r="CA129" i="27"/>
  <c r="BY131" i="27"/>
  <c r="BY84" i="27"/>
  <c r="BU101" i="27"/>
  <c r="BU77" i="27"/>
  <c r="BS138" i="27"/>
  <c r="BW155" i="27"/>
  <c r="BV155" i="27"/>
  <c r="BU155" i="27"/>
  <c r="BZ206" i="27"/>
  <c r="BX198" i="27"/>
  <c r="BY206" i="27"/>
  <c r="BU173" i="27"/>
  <c r="BU179" i="27"/>
  <c r="BU175" i="27"/>
  <c r="BU167" i="27"/>
  <c r="BV148" i="27"/>
  <c r="BT148" i="27"/>
  <c r="BR148" i="27"/>
  <c r="BI148" i="27"/>
  <c r="BJ148" i="27"/>
  <c r="BX137" i="27"/>
  <c r="CA137" i="27"/>
  <c r="BV137" i="27"/>
  <c r="BX141" i="27"/>
  <c r="BV143" i="27"/>
  <c r="BW137" i="27"/>
  <c r="BW125" i="27"/>
  <c r="BU113" i="27"/>
  <c r="BU89" i="27"/>
  <c r="BW105" i="27"/>
  <c r="CA90" i="27"/>
  <c r="BU123" i="27"/>
  <c r="CA130" i="27"/>
  <c r="BY87" i="27"/>
  <c r="BW129" i="27"/>
  <c r="BZ129" i="27"/>
  <c r="BW109" i="27"/>
  <c r="BY125" i="27"/>
  <c r="BU105" i="27"/>
  <c r="BY129" i="27"/>
  <c r="BX125" i="27"/>
  <c r="BX108" i="27"/>
  <c r="BY124" i="27"/>
  <c r="BY137" i="27"/>
  <c r="BU119" i="27"/>
  <c r="BU93" i="27"/>
  <c r="BW102" i="27"/>
  <c r="BX91" i="27"/>
  <c r="BU121" i="27"/>
  <c r="BX117" i="27"/>
  <c r="BV92" i="27"/>
  <c r="BY117" i="27"/>
  <c r="BY98" i="27"/>
  <c r="BU94" i="27"/>
  <c r="BW89" i="27"/>
  <c r="BV103" i="27"/>
  <c r="BU86" i="27"/>
  <c r="AK64" i="27"/>
  <c r="AL64" i="27" s="1"/>
  <c r="CB64" i="27" s="1"/>
  <c r="BV54" i="27"/>
  <c r="BU57" i="27"/>
  <c r="AJ14" i="27"/>
  <c r="BY14" i="27"/>
  <c r="BI32" i="27"/>
  <c r="BU12" i="27"/>
  <c r="BU15" i="27"/>
  <c r="BW12" i="27"/>
  <c r="BX7" i="27"/>
  <c r="BU11" i="27"/>
  <c r="BX9" i="27"/>
  <c r="BY13" i="27"/>
  <c r="BK32" i="27"/>
  <c r="BU20" i="27"/>
  <c r="BU13" i="27"/>
  <c r="BX12" i="27"/>
  <c r="AJ9" i="27"/>
  <c r="BZ9" i="27" s="1"/>
  <c r="BV14" i="27"/>
  <c r="BW20" i="27"/>
  <c r="BS25" i="27"/>
  <c r="BV13" i="27"/>
  <c r="BU49" i="27"/>
  <c r="BR25" i="27"/>
  <c r="BU4" i="27"/>
  <c r="BZ18" i="27"/>
  <c r="CA18" i="27"/>
  <c r="AI30" i="27"/>
  <c r="BX30" i="27"/>
  <c r="BT32" i="27"/>
  <c r="BX14" i="27"/>
  <c r="BW13" i="27"/>
  <c r="BY19" i="27"/>
  <c r="BX19" i="27"/>
  <c r="BJ25" i="27"/>
  <c r="CQ39" i="27"/>
  <c r="BA39" i="27" s="1"/>
  <c r="BV9" i="27"/>
  <c r="BV157" i="27"/>
  <c r="CS144" i="27"/>
  <c r="BC143" i="27"/>
  <c r="BW143" i="27" s="1"/>
  <c r="CR37" i="27"/>
  <c r="BB37" i="27" s="1"/>
  <c r="BV37" i="27" s="1"/>
  <c r="BB36" i="27"/>
  <c r="BV36" i="27" s="1"/>
  <c r="BZ166" i="27"/>
  <c r="AK166" i="27"/>
  <c r="BU160" i="27"/>
  <c r="CT151" i="27"/>
  <c r="BD150" i="27"/>
  <c r="BX150" i="27" s="1"/>
  <c r="CI136" i="27"/>
  <c r="AS136" i="27" s="1"/>
  <c r="BM136" i="27" s="1"/>
  <c r="CN136" i="27"/>
  <c r="AX136" i="27" s="1"/>
  <c r="BR136" i="27" s="1"/>
  <c r="CM136" i="27"/>
  <c r="AW136" i="27" s="1"/>
  <c r="BQ136" i="27" s="1"/>
  <c r="BA136" i="27"/>
  <c r="CK136" i="27"/>
  <c r="AU136" i="27" s="1"/>
  <c r="BO136" i="27" s="1"/>
  <c r="CJ136" i="27"/>
  <c r="AT136" i="27" s="1"/>
  <c r="BN136" i="27" s="1"/>
  <c r="CH136" i="27"/>
  <c r="AR136" i="27" s="1"/>
  <c r="BL136" i="27" s="1"/>
  <c r="CF136" i="27"/>
  <c r="AP136" i="27" s="1"/>
  <c r="BJ136" i="27" s="1"/>
  <c r="CP136" i="27"/>
  <c r="AZ136" i="27" s="1"/>
  <c r="BT136" i="27" s="1"/>
  <c r="CO136" i="27"/>
  <c r="AY136" i="27" s="1"/>
  <c r="BS136" i="27" s="1"/>
  <c r="CL136" i="27"/>
  <c r="AV136" i="27" s="1"/>
  <c r="BP136" i="27" s="1"/>
  <c r="CG136" i="27"/>
  <c r="AQ136" i="27" s="1"/>
  <c r="BK136" i="27" s="1"/>
  <c r="CE136" i="27"/>
  <c r="AO136" i="27" s="1"/>
  <c r="BI136" i="27" s="1"/>
  <c r="AK143" i="27"/>
  <c r="BZ143" i="27"/>
  <c r="BI138" i="27"/>
  <c r="BQ143" i="27"/>
  <c r="AH88" i="27"/>
  <c r="BW88" i="27"/>
  <c r="BW111" i="27"/>
  <c r="AH111" i="27"/>
  <c r="CQ40" i="27"/>
  <c r="BA40" i="27" s="1"/>
  <c r="AU40" i="27"/>
  <c r="BO40" i="27" s="1"/>
  <c r="BB50" i="27"/>
  <c r="BV50" i="27" s="1"/>
  <c r="CR51" i="27"/>
  <c r="BU61" i="27"/>
  <c r="BZ73" i="27"/>
  <c r="CN22" i="27"/>
  <c r="AX22" i="27" s="1"/>
  <c r="BR22" i="27" s="1"/>
  <c r="AX21" i="27"/>
  <c r="BR21" i="27" s="1"/>
  <c r="CK24" i="27"/>
  <c r="CQ23" i="27"/>
  <c r="BA23" i="27" s="1"/>
  <c r="AU23" i="27"/>
  <c r="BO23" i="27" s="1"/>
  <c r="AW32" i="27"/>
  <c r="BQ32" i="27" s="1"/>
  <c r="CM33" i="27"/>
  <c r="AW33" i="27" s="1"/>
  <c r="BQ33" i="27" s="1"/>
  <c r="BL34" i="27"/>
  <c r="AF34" i="27"/>
  <c r="AG34" i="27" s="1"/>
  <c r="AH34" i="27" s="1"/>
  <c r="AI34" i="27" s="1"/>
  <c r="BJ34" i="27"/>
  <c r="BM34" i="27"/>
  <c r="BU10" i="27"/>
  <c r="CA15" i="27"/>
  <c r="CN24" i="27"/>
  <c r="AX24" i="27" s="1"/>
  <c r="BR24" i="27" s="1"/>
  <c r="AX23" i="27"/>
  <c r="BR23" i="27" s="1"/>
  <c r="BU169" i="27"/>
  <c r="CA206" i="27"/>
  <c r="AL206" i="27"/>
  <c r="CB206" i="27" s="1"/>
  <c r="CJ145" i="27"/>
  <c r="AT145" i="27" s="1"/>
  <c r="BN145" i="27" s="1"/>
  <c r="CI145" i="27"/>
  <c r="AS145" i="27" s="1"/>
  <c r="BM145" i="27" s="1"/>
  <c r="CN145" i="27"/>
  <c r="AX145" i="27" s="1"/>
  <c r="BR145" i="27" s="1"/>
  <c r="CM145" i="27"/>
  <c r="AW145" i="27" s="1"/>
  <c r="BQ145" i="27" s="1"/>
  <c r="CE145" i="27"/>
  <c r="AO145" i="27" s="1"/>
  <c r="CL145" i="27"/>
  <c r="AV145" i="27" s="1"/>
  <c r="BP145" i="27" s="1"/>
  <c r="CK145" i="27"/>
  <c r="AU145" i="27" s="1"/>
  <c r="BO145" i="27" s="1"/>
  <c r="CG145" i="27"/>
  <c r="AQ145" i="27" s="1"/>
  <c r="BK145" i="27" s="1"/>
  <c r="CF145" i="27"/>
  <c r="AP145" i="27" s="1"/>
  <c r="BJ145" i="27" s="1"/>
  <c r="CO145" i="27"/>
  <c r="AY145" i="27" s="1"/>
  <c r="BS145" i="27" s="1"/>
  <c r="CH145" i="27"/>
  <c r="AR145" i="27" s="1"/>
  <c r="BL145" i="27" s="1"/>
  <c r="CP145" i="27"/>
  <c r="AZ145" i="27" s="1"/>
  <c r="BT145" i="27" s="1"/>
  <c r="CJ149" i="27"/>
  <c r="AT149" i="27" s="1"/>
  <c r="BN149" i="27" s="1"/>
  <c r="CI149" i="27"/>
  <c r="AS149" i="27" s="1"/>
  <c r="BM149" i="27" s="1"/>
  <c r="CN149" i="27"/>
  <c r="AX149" i="27" s="1"/>
  <c r="BR149" i="27" s="1"/>
  <c r="CM149" i="27"/>
  <c r="AW149" i="27" s="1"/>
  <c r="BQ149" i="27" s="1"/>
  <c r="CL149" i="27"/>
  <c r="AV149" i="27" s="1"/>
  <c r="BP149" i="27" s="1"/>
  <c r="CK149" i="27"/>
  <c r="AU149" i="27" s="1"/>
  <c r="BO149" i="27" s="1"/>
  <c r="CH149" i="27"/>
  <c r="AR149" i="27" s="1"/>
  <c r="BL149" i="27" s="1"/>
  <c r="CF149" i="27"/>
  <c r="AP149" i="27" s="1"/>
  <c r="BJ149" i="27" s="1"/>
  <c r="CG149" i="27"/>
  <c r="AQ149" i="27" s="1"/>
  <c r="BK149" i="27" s="1"/>
  <c r="CE149" i="27"/>
  <c r="AO149" i="27" s="1"/>
  <c r="CP149" i="27"/>
  <c r="AZ149" i="27" s="1"/>
  <c r="BT149" i="27" s="1"/>
  <c r="CO149" i="27"/>
  <c r="AY149" i="27" s="1"/>
  <c r="BS149" i="27" s="1"/>
  <c r="R153" i="27"/>
  <c r="T153" i="27" s="1"/>
  <c r="AE153" i="27"/>
  <c r="BJ138" i="27"/>
  <c r="BY141" i="27"/>
  <c r="CA106" i="27"/>
  <c r="AH92" i="27"/>
  <c r="BW92" i="27"/>
  <c r="BY89" i="27"/>
  <c r="AJ89" i="27"/>
  <c r="AU21" i="27"/>
  <c r="BO21" i="27" s="1"/>
  <c r="CQ21" i="27"/>
  <c r="BA21" i="27" s="1"/>
  <c r="CK22" i="27"/>
  <c r="BV61" i="27"/>
  <c r="AG61" i="27"/>
  <c r="BU59" i="27"/>
  <c r="BD32" i="27"/>
  <c r="CT33" i="27"/>
  <c r="BD33" i="27" s="1"/>
  <c r="BX33" i="27" s="1"/>
  <c r="AH58" i="27"/>
  <c r="BW58" i="27"/>
  <c r="CR35" i="27"/>
  <c r="BB35" i="27" s="1"/>
  <c r="BV35" i="27" s="1"/>
  <c r="BB34" i="27"/>
  <c r="CQ32" i="27"/>
  <c r="BA32" i="27" s="1"/>
  <c r="BI34" i="27"/>
  <c r="BV16" i="27"/>
  <c r="BY7" i="27"/>
  <c r="AJ7" i="27"/>
  <c r="AL194" i="27"/>
  <c r="CB194" i="27" s="1"/>
  <c r="CA194" i="27"/>
  <c r="AJ200" i="27"/>
  <c r="BY200" i="27"/>
  <c r="BC139" i="27"/>
  <c r="BW139" i="27" s="1"/>
  <c r="CS140" i="27"/>
  <c r="BC140" i="27" s="1"/>
  <c r="BW140" i="27" s="1"/>
  <c r="CA138" i="27"/>
  <c r="BU133" i="27"/>
  <c r="BS148" i="27"/>
  <c r="BU96" i="27"/>
  <c r="BV88" i="27"/>
  <c r="AI79" i="27"/>
  <c r="BX79" i="27"/>
  <c r="BU92" i="27"/>
  <c r="BW49" i="27"/>
  <c r="AU43" i="27"/>
  <c r="BO43" i="27" s="1"/>
  <c r="CQ43" i="27"/>
  <c r="BA43" i="27" s="1"/>
  <c r="BX54" i="27"/>
  <c r="AH60" i="27"/>
  <c r="BW60" i="27"/>
  <c r="AU33" i="27"/>
  <c r="BO33" i="27" s="1"/>
  <c r="BW15" i="27"/>
  <c r="AJ199" i="27"/>
  <c r="BY199" i="27"/>
  <c r="BU170" i="27"/>
  <c r="BX163" i="27"/>
  <c r="AI163" i="27"/>
  <c r="AK104" i="27"/>
  <c r="BZ104" i="27"/>
  <c r="AG93" i="27"/>
  <c r="BV93" i="27"/>
  <c r="BZ118" i="27"/>
  <c r="AK118" i="27"/>
  <c r="AH78" i="27"/>
  <c r="BW78" i="27"/>
  <c r="BV48" i="27"/>
  <c r="AG48" i="27"/>
  <c r="BY74" i="27"/>
  <c r="AJ74" i="27"/>
  <c r="BZ28" i="27"/>
  <c r="AU37" i="27"/>
  <c r="BO37" i="27" s="1"/>
  <c r="BZ5" i="27"/>
  <c r="AK5" i="27"/>
  <c r="AY36" i="27"/>
  <c r="BS36" i="27" s="1"/>
  <c r="CO37" i="27"/>
  <c r="AY37" i="27" s="1"/>
  <c r="BS37" i="27" s="1"/>
  <c r="BU165" i="27"/>
  <c r="BV160" i="27"/>
  <c r="BD143" i="27"/>
  <c r="BX143" i="27" s="1"/>
  <c r="CT144" i="27"/>
  <c r="BU128" i="27"/>
  <c r="BV138" i="27"/>
  <c r="AK124" i="27"/>
  <c r="BZ124" i="27"/>
  <c r="BN138" i="27"/>
  <c r="BY104" i="27"/>
  <c r="BU78" i="27"/>
  <c r="AL100" i="27"/>
  <c r="CB100" i="27" s="1"/>
  <c r="CA100" i="27"/>
  <c r="BV89" i="27"/>
  <c r="AL67" i="27"/>
  <c r="CB67" i="27" s="1"/>
  <c r="CA67" i="27"/>
  <c r="CQ42" i="27"/>
  <c r="BA42" i="27" s="1"/>
  <c r="BW54" i="27"/>
  <c r="BB21" i="27"/>
  <c r="BV21" i="27" s="1"/>
  <c r="CR22" i="27"/>
  <c r="BB22" i="27" s="1"/>
  <c r="BV22" i="27" s="1"/>
  <c r="BU19" i="27"/>
  <c r="BL32" i="27"/>
  <c r="AF32" i="27"/>
  <c r="AG32" i="27" s="1"/>
  <c r="AH32" i="27" s="1"/>
  <c r="AI32" i="27" s="1"/>
  <c r="BJ32" i="27"/>
  <c r="BU16" i="27"/>
  <c r="BZ19" i="27"/>
  <c r="AK19" i="27"/>
  <c r="BZ54" i="27"/>
  <c r="BX20" i="27"/>
  <c r="AI20" i="27"/>
  <c r="CN37" i="27"/>
  <c r="AX37" i="27" s="1"/>
  <c r="BR37" i="27" s="1"/>
  <c r="AX36" i="27"/>
  <c r="BR36" i="27" s="1"/>
  <c r="AF25" i="27"/>
  <c r="BN25" i="27"/>
  <c r="BL25" i="27"/>
  <c r="AJ12" i="27"/>
  <c r="BY12" i="27"/>
  <c r="BN34" i="27"/>
  <c r="BW7" i="27"/>
  <c r="BW36" i="27"/>
  <c r="AI160" i="27"/>
  <c r="BX160" i="27"/>
  <c r="AG120" i="27"/>
  <c r="BV120" i="27"/>
  <c r="BX133" i="27"/>
  <c r="BU177" i="27"/>
  <c r="AL193" i="27"/>
  <c r="CB193" i="27" s="1"/>
  <c r="CA193" i="27"/>
  <c r="BE146" i="27"/>
  <c r="BY146" i="27" s="1"/>
  <c r="CU147" i="27"/>
  <c r="BE147" i="27" s="1"/>
  <c r="BY147" i="27" s="1"/>
  <c r="BY143" i="27"/>
  <c r="BU135" i="27"/>
  <c r="AI148" i="27"/>
  <c r="BX148" i="27"/>
  <c r="CA139" i="27"/>
  <c r="BV139" i="27"/>
  <c r="BY112" i="27"/>
  <c r="AJ112" i="27"/>
  <c r="AG86" i="27"/>
  <c r="BV86" i="27"/>
  <c r="BZ87" i="27"/>
  <c r="AK87" i="27"/>
  <c r="CN33" i="27"/>
  <c r="AX33" i="27" s="1"/>
  <c r="BR33" i="27" s="1"/>
  <c r="AX32" i="27"/>
  <c r="BR32" i="27" s="1"/>
  <c r="CW52" i="27"/>
  <c r="BG51" i="27"/>
  <c r="CA51" i="27" s="1"/>
  <c r="AY34" i="27"/>
  <c r="BS34" i="27" s="1"/>
  <c r="CO35" i="27"/>
  <c r="AY35" i="27" s="1"/>
  <c r="BS35" i="27" s="1"/>
  <c r="CA54" i="27"/>
  <c r="BP25" i="27"/>
  <c r="CL37" i="27"/>
  <c r="AV37" i="27" s="1"/>
  <c r="BP37" i="27" s="1"/>
  <c r="AV36" i="27"/>
  <c r="BP36" i="27" s="1"/>
  <c r="AG10" i="27"/>
  <c r="BV10" i="27"/>
  <c r="BM25" i="27"/>
  <c r="BZ203" i="27"/>
  <c r="AK203" i="27"/>
  <c r="BY133" i="27"/>
  <c r="AJ133" i="27"/>
  <c r="CA204" i="27"/>
  <c r="AL204" i="27"/>
  <c r="CB204" i="27" s="1"/>
  <c r="CM154" i="27"/>
  <c r="AW154" i="27" s="1"/>
  <c r="BQ154" i="27" s="1"/>
  <c r="BA154" i="27"/>
  <c r="CK154" i="27"/>
  <c r="AU154" i="27" s="1"/>
  <c r="BO154" i="27" s="1"/>
  <c r="CI154" i="27"/>
  <c r="AS154" i="27" s="1"/>
  <c r="BM154" i="27" s="1"/>
  <c r="CG154" i="27"/>
  <c r="AQ154" i="27" s="1"/>
  <c r="BK154" i="27" s="1"/>
  <c r="CE154" i="27"/>
  <c r="AO154" i="27" s="1"/>
  <c r="BI154" i="27" s="1"/>
  <c r="CP154" i="27"/>
  <c r="AZ154" i="27" s="1"/>
  <c r="BT154" i="27" s="1"/>
  <c r="CN154" i="27"/>
  <c r="AX154" i="27" s="1"/>
  <c r="BR154" i="27" s="1"/>
  <c r="CH154" i="27"/>
  <c r="AR154" i="27" s="1"/>
  <c r="BL154" i="27" s="1"/>
  <c r="CF154" i="27"/>
  <c r="AP154" i="27" s="1"/>
  <c r="BJ154" i="27" s="1"/>
  <c r="CO154" i="27"/>
  <c r="AY154" i="27" s="1"/>
  <c r="BS154" i="27" s="1"/>
  <c r="CL154" i="27"/>
  <c r="AV154" i="27" s="1"/>
  <c r="BP154" i="27" s="1"/>
  <c r="CJ154" i="27"/>
  <c r="AT154" i="27" s="1"/>
  <c r="BN154" i="27" s="1"/>
  <c r="BL138" i="27"/>
  <c r="BW133" i="27"/>
  <c r="CO139" i="27"/>
  <c r="AY139" i="27" s="1"/>
  <c r="BS139" i="27" s="1"/>
  <c r="CH139" i="27"/>
  <c r="AR139" i="27" s="1"/>
  <c r="BL139" i="27" s="1"/>
  <c r="CG139" i="27"/>
  <c r="AQ139" i="27" s="1"/>
  <c r="BK139" i="27" s="1"/>
  <c r="CE139" i="27"/>
  <c r="AO139" i="27" s="1"/>
  <c r="CK139" i="27"/>
  <c r="AU139" i="27" s="1"/>
  <c r="BO139" i="27" s="1"/>
  <c r="CJ139" i="27"/>
  <c r="AT139" i="27" s="1"/>
  <c r="BN139" i="27" s="1"/>
  <c r="CF139" i="27"/>
  <c r="AP139" i="27" s="1"/>
  <c r="BJ139" i="27" s="1"/>
  <c r="CM139" i="27"/>
  <c r="AW139" i="27" s="1"/>
  <c r="BQ139" i="27" s="1"/>
  <c r="CL139" i="27"/>
  <c r="AV139" i="27" s="1"/>
  <c r="BP139" i="27" s="1"/>
  <c r="CP139" i="27"/>
  <c r="AZ139" i="27" s="1"/>
  <c r="BT139" i="27" s="1"/>
  <c r="CN139" i="27"/>
  <c r="AX139" i="27" s="1"/>
  <c r="BR139" i="27" s="1"/>
  <c r="CI139" i="27"/>
  <c r="AS139" i="27" s="1"/>
  <c r="BM139" i="27" s="1"/>
  <c r="BV133" i="27"/>
  <c r="BP137" i="27"/>
  <c r="AG119" i="27"/>
  <c r="BV119" i="27"/>
  <c r="AJ132" i="27"/>
  <c r="BY132" i="27"/>
  <c r="BX104" i="27"/>
  <c r="BW51" i="27"/>
  <c r="AU35" i="27"/>
  <c r="BO35" i="27" s="1"/>
  <c r="BV8" i="27"/>
  <c r="AG8" i="27"/>
  <c r="AI16" i="27"/>
  <c r="BX16" i="27"/>
  <c r="AG6" i="27"/>
  <c r="BV6" i="27"/>
  <c r="BW16" i="27"/>
  <c r="BU6" i="27"/>
  <c r="BU8" i="27"/>
  <c r="AK11" i="27"/>
  <c r="BZ11" i="27"/>
  <c r="BX21" i="27"/>
  <c r="AL195" i="27"/>
  <c r="CB195" i="27" s="1"/>
  <c r="CA195" i="27"/>
  <c r="BM138" i="27"/>
  <c r="BT138" i="27"/>
  <c r="BW128" i="27"/>
  <c r="AH128" i="27"/>
  <c r="AI109" i="27"/>
  <c r="BX109" i="27"/>
  <c r="BX112" i="27"/>
  <c r="AH107" i="27"/>
  <c r="BW107" i="27"/>
  <c r="BW112" i="27"/>
  <c r="BY76" i="27"/>
  <c r="AJ76" i="27"/>
  <c r="BY54" i="27"/>
  <c r="BV4" i="27"/>
  <c r="AG4" i="27"/>
  <c r="CO22" i="27"/>
  <c r="AY22" i="27" s="1"/>
  <c r="BS22" i="27" s="1"/>
  <c r="AY21" i="27"/>
  <c r="BS21" i="27" s="1"/>
  <c r="AG17" i="27"/>
  <c r="BV17" i="27"/>
  <c r="CN35" i="27"/>
  <c r="AX35" i="27" s="1"/>
  <c r="BR35" i="27" s="1"/>
  <c r="AX34" i="27"/>
  <c r="BR34" i="27" s="1"/>
  <c r="BZ15" i="27"/>
  <c r="AL44" i="27"/>
  <c r="CB44" i="27" s="1"/>
  <c r="CA44" i="27"/>
  <c r="BF145" i="27"/>
  <c r="BZ145" i="27" s="1"/>
  <c r="CV146" i="27"/>
  <c r="AL121" i="27"/>
  <c r="CB121" i="27" s="1"/>
  <c r="CA121" i="27"/>
  <c r="AL73" i="27"/>
  <c r="CB73" i="27" s="1"/>
  <c r="CA73" i="27"/>
  <c r="CA99" i="27"/>
  <c r="AL99" i="27"/>
  <c r="CB99" i="27" s="1"/>
  <c r="CU52" i="27"/>
  <c r="BE51" i="27"/>
  <c r="BY51" i="27" s="1"/>
  <c r="AI49" i="27"/>
  <c r="BX49" i="27"/>
  <c r="CQ26" i="27"/>
  <c r="BA26" i="27" s="1"/>
  <c r="CB54" i="27"/>
  <c r="AW34" i="27"/>
  <c r="BQ34" i="27" s="1"/>
  <c r="CM35" i="27"/>
  <c r="AW35" i="27" s="1"/>
  <c r="BQ35" i="27" s="1"/>
  <c r="BF50" i="27"/>
  <c r="BZ50" i="27" s="1"/>
  <c r="CV51" i="27"/>
  <c r="AI113" i="27"/>
  <c r="BX113" i="27"/>
  <c r="BY21" i="27"/>
  <c r="AJ21" i="27"/>
  <c r="AJ36" i="27"/>
  <c r="BY36" i="27"/>
  <c r="CA205" i="27"/>
  <c r="AL205" i="27"/>
  <c r="CB205" i="27" s="1"/>
  <c r="BW160" i="27"/>
  <c r="AK141" i="27"/>
  <c r="BZ141" i="27"/>
  <c r="CS152" i="27"/>
  <c r="BC151" i="27"/>
  <c r="BW151" i="27" s="1"/>
  <c r="BP138" i="27"/>
  <c r="BZ125" i="27"/>
  <c r="AK125" i="27"/>
  <c r="BO148" i="27"/>
  <c r="CA126" i="27"/>
  <c r="AI105" i="27"/>
  <c r="BX105" i="27"/>
  <c r="CA117" i="27"/>
  <c r="BY114" i="27"/>
  <c r="AJ114" i="27"/>
  <c r="BY99" i="27"/>
  <c r="BW116" i="27"/>
  <c r="AL85" i="27"/>
  <c r="CB85" i="27" s="1"/>
  <c r="CA85" i="27"/>
  <c r="AK98" i="27"/>
  <c r="BZ98" i="27"/>
  <c r="CR33" i="27"/>
  <c r="BB33" i="27" s="1"/>
  <c r="BV33" i="27" s="1"/>
  <c r="BB32" i="27"/>
  <c r="CQ25" i="27"/>
  <c r="BA25" i="27" s="1"/>
  <c r="AU25" i="27"/>
  <c r="BO25" i="27" s="1"/>
  <c r="BD51" i="27"/>
  <c r="BX51" i="27" s="1"/>
  <c r="CT52" i="27"/>
  <c r="BV15" i="27"/>
  <c r="BX15" i="27"/>
  <c r="BK25" i="27"/>
  <c r="BZ13" i="27"/>
  <c r="AK13" i="27"/>
  <c r="AH157" i="27"/>
  <c r="BW157" i="27"/>
  <c r="AI116" i="27"/>
  <c r="BX116" i="27"/>
  <c r="AV21" i="27"/>
  <c r="BP21" i="27" s="1"/>
  <c r="CL22" i="27"/>
  <c r="AV22" i="27" s="1"/>
  <c r="BP22" i="27" s="1"/>
  <c r="CI152" i="27"/>
  <c r="BM152" i="27" s="1"/>
  <c r="CG152" i="27"/>
  <c r="BK152" i="27" s="1"/>
  <c r="CO152" i="27"/>
  <c r="BS152" i="27" s="1"/>
  <c r="CN152" i="27"/>
  <c r="BR152" i="27" s="1"/>
  <c r="CP152" i="27"/>
  <c r="BT152" i="27" s="1"/>
  <c r="CM152" i="27"/>
  <c r="BQ152" i="27" s="1"/>
  <c r="CE152" i="27"/>
  <c r="BI152" i="27" s="1"/>
  <c r="CK152" i="27"/>
  <c r="BO152" i="27" s="1"/>
  <c r="CF152" i="27"/>
  <c r="BJ152" i="27" s="1"/>
  <c r="CJ152" i="27"/>
  <c r="BN152" i="27" s="1"/>
  <c r="CL152" i="27"/>
  <c r="BP152" i="27" s="1"/>
  <c r="CH152" i="27"/>
  <c r="BL152" i="27" s="1"/>
  <c r="AK196" i="27"/>
  <c r="BZ196" i="27"/>
  <c r="BU172" i="27"/>
  <c r="AG159" i="27"/>
  <c r="BV159" i="27"/>
  <c r="BP148" i="27"/>
  <c r="AI155" i="27"/>
  <c r="BX155" i="27"/>
  <c r="AH165" i="27"/>
  <c r="BW165" i="27"/>
  <c r="BU144" i="27"/>
  <c r="CM146" i="27"/>
  <c r="AW146" i="27" s="1"/>
  <c r="BQ146" i="27" s="1"/>
  <c r="CL146" i="27"/>
  <c r="AV146" i="27" s="1"/>
  <c r="BP146" i="27" s="1"/>
  <c r="CE146" i="27"/>
  <c r="AO146" i="27" s="1"/>
  <c r="CP146" i="27"/>
  <c r="AZ146" i="27" s="1"/>
  <c r="BT146" i="27" s="1"/>
  <c r="CG146" i="27"/>
  <c r="AQ146" i="27" s="1"/>
  <c r="BK146" i="27" s="1"/>
  <c r="CN146" i="27"/>
  <c r="AX146" i="27" s="1"/>
  <c r="BR146" i="27" s="1"/>
  <c r="CK146" i="27"/>
  <c r="AU146" i="27" s="1"/>
  <c r="BO146" i="27" s="1"/>
  <c r="CI146" i="27"/>
  <c r="AS146" i="27" s="1"/>
  <c r="BM146" i="27" s="1"/>
  <c r="CO146" i="27"/>
  <c r="AY146" i="27" s="1"/>
  <c r="BS146" i="27" s="1"/>
  <c r="CH146" i="27"/>
  <c r="AR146" i="27" s="1"/>
  <c r="BL146" i="27" s="1"/>
  <c r="CJ146" i="27"/>
  <c r="AT146" i="27" s="1"/>
  <c r="BN146" i="27" s="1"/>
  <c r="CF146" i="27"/>
  <c r="AP146" i="27" s="1"/>
  <c r="BJ146" i="27" s="1"/>
  <c r="CA151" i="27"/>
  <c r="BK138" i="27"/>
  <c r="AK135" i="27"/>
  <c r="BZ135" i="27"/>
  <c r="BW115" i="27"/>
  <c r="AH115" i="27"/>
  <c r="BX98" i="27"/>
  <c r="AY32" i="27"/>
  <c r="BS32" i="27" s="1"/>
  <c r="CO33" i="27"/>
  <c r="AY33" i="27" s="1"/>
  <c r="BS33" i="27" s="1"/>
  <c r="BU63" i="27"/>
  <c r="CQ27" i="27"/>
  <c r="BA27" i="27" s="1"/>
  <c r="AU27" i="27"/>
  <c r="BO27" i="27" s="1"/>
  <c r="BX59" i="27"/>
  <c r="AI59" i="27"/>
  <c r="BH51" i="27"/>
  <c r="CB51" i="27" s="1"/>
  <c r="CX52" i="27"/>
  <c r="BV20" i="27"/>
  <c r="BZ45" i="27"/>
  <c r="AK45" i="27"/>
  <c r="BN32" i="27"/>
  <c r="AU28" i="27"/>
  <c r="BO28" i="27" s="1"/>
  <c r="CQ28" i="27"/>
  <c r="BA28" i="27" s="1"/>
  <c r="BI143" i="27" l="1"/>
  <c r="BU143" i="27" s="1"/>
  <c r="BJ153" i="27"/>
  <c r="BX158" i="27"/>
  <c r="AK38" i="27"/>
  <c r="BW38" i="27"/>
  <c r="BV38" i="27"/>
  <c r="BX38" i="27"/>
  <c r="BY38" i="27"/>
  <c r="BW29" i="27"/>
  <c r="BV29" i="27"/>
  <c r="BA150" i="27"/>
  <c r="BX156" i="27"/>
  <c r="BY29" i="27"/>
  <c r="AK29" i="27"/>
  <c r="AL29" i="27" s="1"/>
  <c r="CB29" i="27" s="1"/>
  <c r="BX29" i="27"/>
  <c r="BY156" i="27"/>
  <c r="BU151" i="27"/>
  <c r="BU38" i="27"/>
  <c r="BW158" i="27"/>
  <c r="BU27" i="27"/>
  <c r="BA151" i="27"/>
  <c r="BV42" i="27"/>
  <c r="BW42" i="27"/>
  <c r="BE151" i="27"/>
  <c r="BY151" i="27" s="1"/>
  <c r="BW40" i="27"/>
  <c r="AL40" i="27"/>
  <c r="CB40" i="27" s="1"/>
  <c r="BX42" i="27"/>
  <c r="BZ97" i="27"/>
  <c r="AJ42" i="27"/>
  <c r="BZ42" i="27" s="1"/>
  <c r="CA131" i="27"/>
  <c r="BU150" i="27"/>
  <c r="BY57" i="27"/>
  <c r="BF153" i="27"/>
  <c r="BZ123" i="27"/>
  <c r="BZ57" i="27"/>
  <c r="BV40" i="27"/>
  <c r="BX40" i="27"/>
  <c r="BU43" i="27"/>
  <c r="BX34" i="27"/>
  <c r="BU141" i="27"/>
  <c r="CA134" i="27"/>
  <c r="BU147" i="27"/>
  <c r="BZ40" i="27"/>
  <c r="BY40" i="27"/>
  <c r="BA141" i="27"/>
  <c r="BU30" i="27"/>
  <c r="BA147" i="27"/>
  <c r="BU42" i="27"/>
  <c r="BU26" i="27"/>
  <c r="AL123" i="27"/>
  <c r="CB123" i="27" s="1"/>
  <c r="BY123" i="27"/>
  <c r="CA97" i="27"/>
  <c r="BU40" i="27"/>
  <c r="CA95" i="27"/>
  <c r="BV32" i="27"/>
  <c r="BU29" i="27"/>
  <c r="BX57" i="27"/>
  <c r="BU55" i="27"/>
  <c r="CU139" i="27"/>
  <c r="BE139" i="27" s="1"/>
  <c r="BY139" i="27" s="1"/>
  <c r="CA57" i="27"/>
  <c r="AK198" i="27"/>
  <c r="AL198" i="27" s="1"/>
  <c r="CB198" i="27" s="1"/>
  <c r="AL55" i="27"/>
  <c r="CB55" i="27" s="1"/>
  <c r="BW34" i="27"/>
  <c r="BU56" i="27"/>
  <c r="AI161" i="27"/>
  <c r="BX161" i="27"/>
  <c r="BY55" i="27"/>
  <c r="BV34" i="27"/>
  <c r="AL122" i="27"/>
  <c r="CB122" i="27" s="1"/>
  <c r="BZ55" i="27"/>
  <c r="BX32" i="27"/>
  <c r="AK9" i="27"/>
  <c r="CA9" i="27" s="1"/>
  <c r="BU31" i="27"/>
  <c r="BI145" i="27"/>
  <c r="BU145" i="27" s="1"/>
  <c r="BA145" i="27"/>
  <c r="BU25" i="27"/>
  <c r="BI139" i="27"/>
  <c r="BU139" i="27" s="1"/>
  <c r="BA139" i="27"/>
  <c r="BZ122" i="27"/>
  <c r="BV41" i="27"/>
  <c r="BI149" i="27"/>
  <c r="BU149" i="27" s="1"/>
  <c r="BA149" i="27"/>
  <c r="AG56" i="27"/>
  <c r="BV56" i="27"/>
  <c r="BI146" i="27"/>
  <c r="BU146" i="27" s="1"/>
  <c r="BA146" i="27"/>
  <c r="BU28" i="27"/>
  <c r="BU39" i="27"/>
  <c r="AG31" i="27"/>
  <c r="BV31" i="27"/>
  <c r="CA108" i="27"/>
  <c r="AI39" i="27"/>
  <c r="BX39" i="27"/>
  <c r="BY122" i="27"/>
  <c r="BW39" i="27"/>
  <c r="BW62" i="27"/>
  <c r="BV39" i="27"/>
  <c r="BU41" i="27"/>
  <c r="AH41" i="27"/>
  <c r="BW41" i="27"/>
  <c r="AL127" i="27"/>
  <c r="CB127" i="27" s="1"/>
  <c r="CA127" i="27"/>
  <c r="CV140" i="27"/>
  <c r="BF140" i="27" s="1"/>
  <c r="BZ140" i="27" s="1"/>
  <c r="BX103" i="27"/>
  <c r="CT140" i="27"/>
  <c r="BD140" i="27" s="1"/>
  <c r="BX140" i="27" s="1"/>
  <c r="BD138" i="27"/>
  <c r="BX138" i="27" s="1"/>
  <c r="CA91" i="27"/>
  <c r="BK2" i="27"/>
  <c r="AH96" i="27"/>
  <c r="BW96" i="27"/>
  <c r="AK110" i="27"/>
  <c r="AL110" i="27" s="1"/>
  <c r="CB110" i="27" s="1"/>
  <c r="BZ108" i="27"/>
  <c r="BW101" i="27"/>
  <c r="AH101" i="27"/>
  <c r="BT2" i="27"/>
  <c r="BU152" i="27"/>
  <c r="BU148" i="27"/>
  <c r="BL208" i="27"/>
  <c r="BJ208" i="27"/>
  <c r="BM2" i="27"/>
  <c r="CA64" i="27"/>
  <c r="BQ208" i="27"/>
  <c r="BU32" i="27"/>
  <c r="BR208" i="27"/>
  <c r="BU21" i="27"/>
  <c r="AJ30" i="27"/>
  <c r="BY30" i="27"/>
  <c r="BU36" i="27"/>
  <c r="BL2" i="27"/>
  <c r="BP208" i="27"/>
  <c r="BS208" i="27"/>
  <c r="BN208" i="27"/>
  <c r="BS2" i="27"/>
  <c r="AK14" i="27"/>
  <c r="BZ14" i="27"/>
  <c r="AL45" i="27"/>
  <c r="CB45" i="27" s="1"/>
  <c r="CA45" i="27"/>
  <c r="AL135" i="27"/>
  <c r="CB135" i="27" s="1"/>
  <c r="CA135" i="27"/>
  <c r="BR153" i="27"/>
  <c r="CV147" i="27"/>
  <c r="BF147" i="27" s="1"/>
  <c r="BZ147" i="27" s="1"/>
  <c r="BF146" i="27"/>
  <c r="BZ146" i="27" s="1"/>
  <c r="AJ109" i="27"/>
  <c r="BY109" i="27"/>
  <c r="AL19" i="27"/>
  <c r="CB19" i="27" s="1"/>
  <c r="CA19" i="27"/>
  <c r="AH93" i="27"/>
  <c r="BW93" i="27"/>
  <c r="BU33" i="27"/>
  <c r="AK200" i="27"/>
  <c r="BZ200" i="27"/>
  <c r="BK208" i="27"/>
  <c r="BQ2" i="27"/>
  <c r="BD151" i="27"/>
  <c r="BX151" i="27" s="1"/>
  <c r="CT152" i="27"/>
  <c r="CQ37" i="27"/>
  <c r="BA37" i="27" s="1"/>
  <c r="BO153" i="27"/>
  <c r="AH159" i="27"/>
  <c r="BW159" i="27"/>
  <c r="BX157" i="27"/>
  <c r="AI157" i="27"/>
  <c r="BZ114" i="27"/>
  <c r="AK114" i="27"/>
  <c r="BC152" i="27"/>
  <c r="BW152" i="27" s="1"/>
  <c r="CS153" i="27"/>
  <c r="AL87" i="27"/>
  <c r="CB87" i="27" s="1"/>
  <c r="CA87" i="27"/>
  <c r="AJ148" i="27"/>
  <c r="BY148" i="27"/>
  <c r="BK153" i="27"/>
  <c r="BU37" i="27"/>
  <c r="BZ74" i="27"/>
  <c r="AK74" i="27"/>
  <c r="AL104" i="27"/>
  <c r="CB104" i="27" s="1"/>
  <c r="CA104" i="27"/>
  <c r="AJ79" i="27"/>
  <c r="BY79" i="27"/>
  <c r="AK156" i="27"/>
  <c r="BZ156" i="27"/>
  <c r="AK89" i="27"/>
  <c r="BZ89" i="27"/>
  <c r="BU23" i="27"/>
  <c r="AI111" i="27"/>
  <c r="BX111" i="27"/>
  <c r="CA13" i="27"/>
  <c r="AL13" i="27"/>
  <c r="CB13" i="27" s="1"/>
  <c r="AK21" i="27"/>
  <c r="BZ21" i="27"/>
  <c r="AJ49" i="27"/>
  <c r="BY49" i="27"/>
  <c r="BZ76" i="27"/>
  <c r="AK76" i="27"/>
  <c r="BI153" i="27"/>
  <c r="AJ16" i="27"/>
  <c r="BY16" i="27"/>
  <c r="AH119" i="27"/>
  <c r="BW119" i="27"/>
  <c r="AK133" i="27"/>
  <c r="BZ133" i="27"/>
  <c r="AH120" i="27"/>
  <c r="BW120" i="27"/>
  <c r="CT145" i="27"/>
  <c r="BD144" i="27"/>
  <c r="BX144" i="27" s="1"/>
  <c r="AJ163" i="27"/>
  <c r="BY163" i="27"/>
  <c r="AK7" i="27"/>
  <c r="BZ7" i="27"/>
  <c r="BM208" i="27"/>
  <c r="AL141" i="27"/>
  <c r="CB141" i="27" s="1"/>
  <c r="CA141" i="27"/>
  <c r="AG25" i="27"/>
  <c r="BV25" i="27"/>
  <c r="AJ32" i="27"/>
  <c r="BY32" i="27"/>
  <c r="AI60" i="27"/>
  <c r="BX60" i="27"/>
  <c r="CQ24" i="27"/>
  <c r="BA24" i="27" s="1"/>
  <c r="AU24" i="27"/>
  <c r="BO24" i="27" s="1"/>
  <c r="BU24" i="27" s="1"/>
  <c r="AL166" i="27"/>
  <c r="CB166" i="27" s="1"/>
  <c r="CA166" i="27"/>
  <c r="AK36" i="27"/>
  <c r="BZ36" i="27"/>
  <c r="AL196" i="27"/>
  <c r="CB196" i="27" s="1"/>
  <c r="CA196" i="27"/>
  <c r="BE52" i="27"/>
  <c r="BY52" i="27" s="1"/>
  <c r="CU53" i="27"/>
  <c r="BE53" i="27" s="1"/>
  <c r="BY53" i="27" s="1"/>
  <c r="BW4" i="27"/>
  <c r="AH4" i="27"/>
  <c r="AH8" i="27"/>
  <c r="BW8" i="27"/>
  <c r="AL203" i="27"/>
  <c r="CB203" i="27" s="1"/>
  <c r="CA203" i="27"/>
  <c r="AH86" i="27"/>
  <c r="BW86" i="27"/>
  <c r="AJ160" i="27"/>
  <c r="BY160" i="27"/>
  <c r="AH48" i="27"/>
  <c r="BW48" i="27"/>
  <c r="AI92" i="27"/>
  <c r="BX92" i="27"/>
  <c r="BP153" i="27"/>
  <c r="BN2" i="27"/>
  <c r="AI88" i="27"/>
  <c r="BX88" i="27"/>
  <c r="AI128" i="27"/>
  <c r="BX128" i="27"/>
  <c r="BH52" i="27"/>
  <c r="CB52" i="27" s="1"/>
  <c r="CX53" i="27"/>
  <c r="BH53" i="27" s="1"/>
  <c r="CB53" i="27" s="1"/>
  <c r="BL153" i="27"/>
  <c r="AJ105" i="27"/>
  <c r="BY105" i="27"/>
  <c r="AJ113" i="27"/>
  <c r="BY113" i="27"/>
  <c r="AL11" i="27"/>
  <c r="CB11" i="27" s="1"/>
  <c r="CA11" i="27"/>
  <c r="BU154" i="27"/>
  <c r="AI62" i="27"/>
  <c r="BX62" i="27"/>
  <c r="BU34" i="27"/>
  <c r="BI2" i="27"/>
  <c r="BR2" i="27"/>
  <c r="AL98" i="27"/>
  <c r="CB98" i="27" s="1"/>
  <c r="CA98" i="27"/>
  <c r="CV52" i="27"/>
  <c r="BF51" i="27"/>
  <c r="BZ51" i="27" s="1"/>
  <c r="AI107" i="27"/>
  <c r="BX107" i="27"/>
  <c r="CQ35" i="27"/>
  <c r="BA35" i="27" s="1"/>
  <c r="BJ2" i="27"/>
  <c r="AK199" i="27"/>
  <c r="BZ199" i="27"/>
  <c r="BW61" i="27"/>
  <c r="AH61" i="27"/>
  <c r="AL38" i="27"/>
  <c r="CB38" i="27" s="1"/>
  <c r="CA38" i="27"/>
  <c r="BU138" i="27"/>
  <c r="CQ33" i="27"/>
  <c r="BA33" i="27" s="1"/>
  <c r="AJ59" i="27"/>
  <c r="BY59" i="27"/>
  <c r="AI115" i="27"/>
  <c r="BX115" i="27"/>
  <c r="BN153" i="27"/>
  <c r="BU35" i="27"/>
  <c r="AJ103" i="27"/>
  <c r="BY103" i="27"/>
  <c r="BS153" i="27"/>
  <c r="AJ20" i="27"/>
  <c r="BY20" i="27"/>
  <c r="AI78" i="27"/>
  <c r="BX78" i="27"/>
  <c r="BT208" i="27"/>
  <c r="BX165" i="27"/>
  <c r="AI165" i="27"/>
  <c r="BP2" i="27"/>
  <c r="AL125" i="27"/>
  <c r="CB125" i="27" s="1"/>
  <c r="CA125" i="27"/>
  <c r="BY158" i="27"/>
  <c r="AJ158" i="27"/>
  <c r="CW53" i="27"/>
  <c r="BG53" i="27" s="1"/>
  <c r="CA53" i="27" s="1"/>
  <c r="BG52" i="27"/>
  <c r="CA52" i="27" s="1"/>
  <c r="AK112" i="27"/>
  <c r="BZ112" i="27"/>
  <c r="CA118" i="27"/>
  <c r="AL118" i="27"/>
  <c r="CB118" i="27" s="1"/>
  <c r="BE152" i="27"/>
  <c r="BY152" i="27" s="1"/>
  <c r="CU153" i="27"/>
  <c r="CQ22" i="27"/>
  <c r="BA22" i="27" s="1"/>
  <c r="AU22" i="27"/>
  <c r="BO22" i="27" s="1"/>
  <c r="CR52" i="27"/>
  <c r="BB51" i="27"/>
  <c r="BV51" i="27" s="1"/>
  <c r="AL143" i="27"/>
  <c r="CB143" i="27" s="1"/>
  <c r="CA143" i="27"/>
  <c r="BW17" i="27"/>
  <c r="AH17" i="27"/>
  <c r="AF153" i="27"/>
  <c r="BM153" i="27"/>
  <c r="BT153" i="27"/>
  <c r="AL124" i="27"/>
  <c r="CB124" i="27" s="1"/>
  <c r="CA124" i="27"/>
  <c r="CA5" i="27"/>
  <c r="AL5" i="27"/>
  <c r="CB5" i="27" s="1"/>
  <c r="BY34" i="27"/>
  <c r="AJ34" i="27"/>
  <c r="BU136" i="27"/>
  <c r="BC144" i="27"/>
  <c r="BW144" i="27" s="1"/>
  <c r="CS145" i="27"/>
  <c r="BI208" i="27"/>
  <c r="AK132" i="27"/>
  <c r="BZ132" i="27"/>
  <c r="AK12" i="27"/>
  <c r="BZ12" i="27"/>
  <c r="AJ155" i="27"/>
  <c r="BY155" i="27"/>
  <c r="AJ116" i="27"/>
  <c r="BY116" i="27"/>
  <c r="CT53" i="27"/>
  <c r="BD53" i="27" s="1"/>
  <c r="BX53" i="27" s="1"/>
  <c r="BD52" i="27"/>
  <c r="BX52" i="27" s="1"/>
  <c r="BW6" i="27"/>
  <c r="AH6" i="27"/>
  <c r="BW10" i="27"/>
  <c r="AH10" i="27"/>
  <c r="BQ153" i="27"/>
  <c r="AI58" i="27"/>
  <c r="BX58" i="27"/>
  <c r="BW32" i="27"/>
  <c r="CA29" i="27" l="1"/>
  <c r="AK42" i="27"/>
  <c r="CA42" i="27" s="1"/>
  <c r="CU140" i="27"/>
  <c r="BE140" i="27" s="1"/>
  <c r="BY140" i="27" s="1"/>
  <c r="CA198" i="27"/>
  <c r="AL9" i="27"/>
  <c r="CB9" i="27" s="1"/>
  <c r="AJ161" i="27"/>
  <c r="BY161" i="27"/>
  <c r="AH56" i="27"/>
  <c r="BW56" i="27"/>
  <c r="AI41" i="27"/>
  <c r="BX41" i="27"/>
  <c r="AJ39" i="27"/>
  <c r="BY39" i="27"/>
  <c r="AH31" i="27"/>
  <c r="BW31" i="27"/>
  <c r="CA110" i="27"/>
  <c r="BX101" i="27"/>
  <c r="AI101" i="27"/>
  <c r="AI96" i="27"/>
  <c r="BX96" i="27"/>
  <c r="AK30" i="27"/>
  <c r="BZ30" i="27"/>
  <c r="AL14" i="27"/>
  <c r="CB14" i="27" s="1"/>
  <c r="CA14" i="27"/>
  <c r="BX6" i="27"/>
  <c r="AI6" i="27"/>
  <c r="CR53" i="27"/>
  <c r="BB53" i="27" s="1"/>
  <c r="BV53" i="27" s="1"/>
  <c r="BB52" i="27"/>
  <c r="BV52" i="27" s="1"/>
  <c r="AK20" i="27"/>
  <c r="BZ20" i="27"/>
  <c r="AI86" i="27"/>
  <c r="BX86" i="27"/>
  <c r="AL36" i="27"/>
  <c r="CB36" i="27" s="1"/>
  <c r="CA36" i="27"/>
  <c r="AK32" i="27"/>
  <c r="BZ32" i="27"/>
  <c r="BY107" i="27"/>
  <c r="AJ107" i="27"/>
  <c r="AI159" i="27"/>
  <c r="BX159" i="27"/>
  <c r="CA12" i="27"/>
  <c r="AL12" i="27"/>
  <c r="CB12" i="27" s="1"/>
  <c r="AK158" i="27"/>
  <c r="BZ158" i="27"/>
  <c r="CV53" i="27"/>
  <c r="BF53" i="27" s="1"/>
  <c r="BZ53" i="27" s="1"/>
  <c r="BF52" i="27"/>
  <c r="BZ52" i="27" s="1"/>
  <c r="AJ88" i="27"/>
  <c r="BY88" i="27"/>
  <c r="AI120" i="27"/>
  <c r="BX120" i="27"/>
  <c r="AL89" i="27"/>
  <c r="CB89" i="27" s="1"/>
  <c r="CA89" i="27"/>
  <c r="BZ148" i="27"/>
  <c r="AK148" i="27"/>
  <c r="AK59" i="27"/>
  <c r="BZ59" i="27"/>
  <c r="AH25" i="27"/>
  <c r="BW25" i="27"/>
  <c r="AK49" i="27"/>
  <c r="BZ49" i="27"/>
  <c r="CT153" i="27"/>
  <c r="BD152" i="27"/>
  <c r="BX152" i="27" s="1"/>
  <c r="AK109" i="27"/>
  <c r="BZ109" i="27"/>
  <c r="AL132" i="27"/>
  <c r="CB132" i="27" s="1"/>
  <c r="CA132" i="27"/>
  <c r="BU22" i="27"/>
  <c r="BU208" i="27" s="1"/>
  <c r="BO2" i="27"/>
  <c r="AL133" i="27"/>
  <c r="CB133" i="27" s="1"/>
  <c r="CA133" i="27"/>
  <c r="AL156" i="27"/>
  <c r="CB156" i="27" s="1"/>
  <c r="CA156" i="27"/>
  <c r="BD145" i="27"/>
  <c r="BX145" i="27" s="1"/>
  <c r="CT146" i="27"/>
  <c r="AI61" i="27"/>
  <c r="BX61" i="27"/>
  <c r="AK113" i="27"/>
  <c r="BZ113" i="27"/>
  <c r="AI8" i="27"/>
  <c r="BX8" i="27"/>
  <c r="AL21" i="27"/>
  <c r="CB21" i="27" s="1"/>
  <c r="CA21" i="27"/>
  <c r="CS154" i="27"/>
  <c r="BC154" i="27" s="1"/>
  <c r="BW154" i="27" s="1"/>
  <c r="BC153" i="27"/>
  <c r="CS146" i="27"/>
  <c r="BC145" i="27"/>
  <c r="BW145" i="27" s="1"/>
  <c r="CU154" i="27"/>
  <c r="BE154" i="27" s="1"/>
  <c r="BY154" i="27" s="1"/>
  <c r="BE153" i="27"/>
  <c r="AK103" i="27"/>
  <c r="BZ103" i="27"/>
  <c r="AI4" i="27"/>
  <c r="BX4" i="27"/>
  <c r="AK79" i="27"/>
  <c r="BZ79" i="27"/>
  <c r="AG153" i="27"/>
  <c r="AH153" i="27" s="1"/>
  <c r="AI153" i="27" s="1"/>
  <c r="AJ153" i="27" s="1"/>
  <c r="BV153" i="27"/>
  <c r="AJ165" i="27"/>
  <c r="BY165" i="27"/>
  <c r="AK105" i="27"/>
  <c r="BZ105" i="27"/>
  <c r="AJ92" i="27"/>
  <c r="BY92" i="27"/>
  <c r="BX119" i="27"/>
  <c r="AI119" i="27"/>
  <c r="AL114" i="27"/>
  <c r="CB114" i="27" s="1"/>
  <c r="CA114" i="27"/>
  <c r="AK116" i="27"/>
  <c r="BZ116" i="27"/>
  <c r="AI17" i="27"/>
  <c r="BX17" i="27"/>
  <c r="AL199" i="27"/>
  <c r="CB199" i="27" s="1"/>
  <c r="CA199" i="27"/>
  <c r="AL7" i="27"/>
  <c r="CB7" i="27" s="1"/>
  <c r="CA7" i="27"/>
  <c r="AL200" i="27"/>
  <c r="CB200" i="27" s="1"/>
  <c r="CA200" i="27"/>
  <c r="AJ128" i="27"/>
  <c r="BY128" i="27"/>
  <c r="AJ58" i="27"/>
  <c r="BY58" i="27"/>
  <c r="AK34" i="27"/>
  <c r="BZ34" i="27"/>
  <c r="AI48" i="27"/>
  <c r="BX48" i="27"/>
  <c r="AJ60" i="27"/>
  <c r="BY60" i="27"/>
  <c r="AK16" i="27"/>
  <c r="BZ16" i="27"/>
  <c r="BO208" i="27"/>
  <c r="AL74" i="27"/>
  <c r="CB74" i="27" s="1"/>
  <c r="CA74" i="27"/>
  <c r="AJ157" i="27"/>
  <c r="BY157" i="27"/>
  <c r="AK155" i="27"/>
  <c r="BZ155" i="27"/>
  <c r="BY115" i="27"/>
  <c r="AJ115" i="27"/>
  <c r="BZ163" i="27"/>
  <c r="AK163" i="27"/>
  <c r="BU153" i="27"/>
  <c r="BX10" i="27"/>
  <c r="AI10" i="27"/>
  <c r="AL112" i="27"/>
  <c r="CB112" i="27" s="1"/>
  <c r="CA112" i="27"/>
  <c r="AJ78" i="27"/>
  <c r="BY78" i="27"/>
  <c r="AJ62" i="27"/>
  <c r="BY62" i="27"/>
  <c r="AK160" i="27"/>
  <c r="BZ160" i="27"/>
  <c r="AL76" i="27"/>
  <c r="CB76" i="27" s="1"/>
  <c r="CA76" i="27"/>
  <c r="BY111" i="27"/>
  <c r="AJ111" i="27"/>
  <c r="AI93" i="27"/>
  <c r="BX93" i="27"/>
  <c r="AL42" i="27" l="1"/>
  <c r="CB42" i="27" s="1"/>
  <c r="BV208" i="27"/>
  <c r="AK161" i="27"/>
  <c r="BZ161" i="27"/>
  <c r="AI56" i="27"/>
  <c r="BX56" i="27"/>
  <c r="AI31" i="27"/>
  <c r="BX31" i="27"/>
  <c r="AK39" i="27"/>
  <c r="BZ39" i="27"/>
  <c r="AJ41" i="27"/>
  <c r="BY41" i="27"/>
  <c r="BY153" i="27"/>
  <c r="AJ96" i="27"/>
  <c r="BY96" i="27"/>
  <c r="AJ101" i="27"/>
  <c r="BY101" i="27"/>
  <c r="BW153" i="27"/>
  <c r="AL30" i="27"/>
  <c r="CB30" i="27" s="1"/>
  <c r="CA30" i="27"/>
  <c r="AI25" i="27"/>
  <c r="BX25" i="27"/>
  <c r="AL79" i="27"/>
  <c r="CB79" i="27" s="1"/>
  <c r="CA79" i="27"/>
  <c r="AL32" i="27"/>
  <c r="CB32" i="27" s="1"/>
  <c r="CA32" i="27"/>
  <c r="AJ17" i="27"/>
  <c r="BY17" i="27"/>
  <c r="AL103" i="27"/>
  <c r="CB103" i="27" s="1"/>
  <c r="CA103" i="27"/>
  <c r="AK88" i="27"/>
  <c r="BZ88" i="27"/>
  <c r="CA158" i="27"/>
  <c r="AL158" i="27"/>
  <c r="CB158" i="27" s="1"/>
  <c r="CA20" i="27"/>
  <c r="AL20" i="27"/>
  <c r="CB20" i="27" s="1"/>
  <c r="AJ86" i="27"/>
  <c r="BY86" i="27"/>
  <c r="AL148" i="27"/>
  <c r="CB148" i="27" s="1"/>
  <c r="CA148" i="27"/>
  <c r="AK128" i="27"/>
  <c r="BZ128" i="27"/>
  <c r="AJ48" i="27"/>
  <c r="BY48" i="27"/>
  <c r="AJ8" i="27"/>
  <c r="BY8" i="27"/>
  <c r="CA109" i="27"/>
  <c r="AL109" i="27"/>
  <c r="CB109" i="27" s="1"/>
  <c r="AK62" i="27"/>
  <c r="BZ62" i="27"/>
  <c r="CA155" i="27"/>
  <c r="AL155" i="27"/>
  <c r="CB155" i="27" s="1"/>
  <c r="AK92" i="27"/>
  <c r="BZ92" i="27"/>
  <c r="BZ78" i="27"/>
  <c r="AK78" i="27"/>
  <c r="AK107" i="27"/>
  <c r="BZ107" i="27"/>
  <c r="AJ4" i="27"/>
  <c r="BY4" i="27"/>
  <c r="AJ93" i="27"/>
  <c r="BY93" i="27"/>
  <c r="AK157" i="27"/>
  <c r="BZ157" i="27"/>
  <c r="CA113" i="27"/>
  <c r="AL113" i="27"/>
  <c r="CB113" i="27" s="1"/>
  <c r="AL116" i="27"/>
  <c r="CB116" i="27" s="1"/>
  <c r="CA116" i="27"/>
  <c r="BD153" i="27"/>
  <c r="BX153" i="27" s="1"/>
  <c r="CT154" i="27"/>
  <c r="BD154" i="27" s="1"/>
  <c r="BX154" i="27" s="1"/>
  <c r="BY159" i="27"/>
  <c r="AJ159" i="27"/>
  <c r="AK153" i="27"/>
  <c r="BZ153" i="27"/>
  <c r="AL34" i="27"/>
  <c r="CB34" i="27" s="1"/>
  <c r="CA34" i="27"/>
  <c r="AK111" i="27"/>
  <c r="BZ111" i="27"/>
  <c r="AL105" i="27"/>
  <c r="CB105" i="27" s="1"/>
  <c r="CA105" i="27"/>
  <c r="AL59" i="27"/>
  <c r="CB59" i="27" s="1"/>
  <c r="CA59" i="27"/>
  <c r="AK58" i="27"/>
  <c r="BZ58" i="27"/>
  <c r="BY10" i="27"/>
  <c r="AJ10" i="27"/>
  <c r="AJ61" i="27"/>
  <c r="BY61" i="27"/>
  <c r="CT147" i="27"/>
  <c r="BD147" i="27" s="1"/>
  <c r="BX147" i="27" s="1"/>
  <c r="BD146" i="27"/>
  <c r="BX146" i="27" s="1"/>
  <c r="AK165" i="27"/>
  <c r="BZ165" i="27"/>
  <c r="CS147" i="27"/>
  <c r="BC147" i="27" s="1"/>
  <c r="BW147" i="27" s="1"/>
  <c r="BC146" i="27"/>
  <c r="BW146" i="27" s="1"/>
  <c r="AL163" i="27"/>
  <c r="CB163" i="27" s="1"/>
  <c r="CA163" i="27"/>
  <c r="CA16" i="27"/>
  <c r="AL16" i="27"/>
  <c r="CB16" i="27" s="1"/>
  <c r="AJ6" i="27"/>
  <c r="BY6" i="27"/>
  <c r="AJ119" i="27"/>
  <c r="BY119" i="27"/>
  <c r="AL49" i="27"/>
  <c r="CB49" i="27" s="1"/>
  <c r="CA49" i="27"/>
  <c r="AJ120" i="27"/>
  <c r="BY120" i="27"/>
  <c r="CA160" i="27"/>
  <c r="AL160" i="27"/>
  <c r="CB160" i="27" s="1"/>
  <c r="AK115" i="27"/>
  <c r="BZ115" i="27"/>
  <c r="BZ60" i="27"/>
  <c r="AK60" i="27"/>
  <c r="AL161" i="27" l="1"/>
  <c r="CB161" i="27" s="1"/>
  <c r="CA161" i="27"/>
  <c r="AJ56" i="27"/>
  <c r="BY56" i="27"/>
  <c r="AK41" i="27"/>
  <c r="BZ41" i="27"/>
  <c r="AL39" i="27"/>
  <c r="CB39" i="27" s="1"/>
  <c r="CA39" i="27"/>
  <c r="BY31" i="27"/>
  <c r="AJ31" i="27"/>
  <c r="BX208" i="27"/>
  <c r="BW208" i="27"/>
  <c r="AK101" i="27"/>
  <c r="BZ101" i="27"/>
  <c r="AK96" i="27"/>
  <c r="BZ96" i="27"/>
  <c r="AL88" i="27"/>
  <c r="CB88" i="27" s="1"/>
  <c r="CA88" i="27"/>
  <c r="AL115" i="27"/>
  <c r="CB115" i="27" s="1"/>
  <c r="CA115" i="27"/>
  <c r="AL128" i="27"/>
  <c r="CB128" i="27" s="1"/>
  <c r="CA128" i="27"/>
  <c r="AK17" i="27"/>
  <c r="BZ17" i="27"/>
  <c r="AL157" i="27"/>
  <c r="CB157" i="27" s="1"/>
  <c r="CA157" i="27"/>
  <c r="AK120" i="27"/>
  <c r="BZ120" i="27"/>
  <c r="AL153" i="27"/>
  <c r="CB153" i="27" s="1"/>
  <c r="CA153" i="27"/>
  <c r="AK93" i="27"/>
  <c r="BZ93" i="27"/>
  <c r="AL62" i="27"/>
  <c r="CB62" i="27" s="1"/>
  <c r="CA62" i="27"/>
  <c r="BZ86" i="27"/>
  <c r="AK86" i="27"/>
  <c r="AK6" i="27"/>
  <c r="BZ6" i="27"/>
  <c r="AL165" i="27"/>
  <c r="CB165" i="27" s="1"/>
  <c r="CA165" i="27"/>
  <c r="AL58" i="27"/>
  <c r="CB58" i="27" s="1"/>
  <c r="CA58" i="27"/>
  <c r="AK4" i="27"/>
  <c r="BZ4" i="27"/>
  <c r="AL111" i="27"/>
  <c r="CB111" i="27" s="1"/>
  <c r="CA111" i="27"/>
  <c r="BZ10" i="27"/>
  <c r="AK10" i="27"/>
  <c r="AL92" i="27"/>
  <c r="CB92" i="27" s="1"/>
  <c r="CA92" i="27"/>
  <c r="BZ159" i="27"/>
  <c r="AK159" i="27"/>
  <c r="AK119" i="27"/>
  <c r="BZ119" i="27"/>
  <c r="AL107" i="27"/>
  <c r="CB107" i="27" s="1"/>
  <c r="CA107" i="27"/>
  <c r="AK8" i="27"/>
  <c r="BZ8" i="27"/>
  <c r="AK48" i="27"/>
  <c r="BZ48" i="27"/>
  <c r="AK61" i="27"/>
  <c r="BZ61" i="27"/>
  <c r="AL60" i="27"/>
  <c r="CB60" i="27" s="1"/>
  <c r="CA60" i="27"/>
  <c r="AL78" i="27"/>
  <c r="CB78" i="27" s="1"/>
  <c r="CA78" i="27"/>
  <c r="AJ25" i="27"/>
  <c r="BY25" i="27"/>
  <c r="BY208" i="27" l="1"/>
  <c r="AK56" i="27"/>
  <c r="BZ56" i="27"/>
  <c r="AK31" i="27"/>
  <c r="BZ31" i="27"/>
  <c r="AL41" i="27"/>
  <c r="CB41" i="27" s="1"/>
  <c r="CA41" i="27"/>
  <c r="AL96" i="27"/>
  <c r="CB96" i="27" s="1"/>
  <c r="CA96" i="27"/>
  <c r="AL101" i="27"/>
  <c r="CB101" i="27" s="1"/>
  <c r="CA101" i="27"/>
  <c r="AL6" i="27"/>
  <c r="CB6" i="27" s="1"/>
  <c r="CA6" i="27"/>
  <c r="AL8" i="27"/>
  <c r="CB8" i="27" s="1"/>
  <c r="CA8" i="27"/>
  <c r="AL61" i="27"/>
  <c r="CB61" i="27" s="1"/>
  <c r="CA61" i="27"/>
  <c r="CA17" i="27"/>
  <c r="AL17" i="27"/>
  <c r="CB17" i="27" s="1"/>
  <c r="CA48" i="27"/>
  <c r="AL48" i="27"/>
  <c r="CB48" i="27" s="1"/>
  <c r="AL86" i="27"/>
  <c r="CB86" i="27" s="1"/>
  <c r="CA86" i="27"/>
  <c r="AL4" i="27"/>
  <c r="CB4" i="27" s="1"/>
  <c r="CA4" i="27"/>
  <c r="AL120" i="27"/>
  <c r="CB120" i="27" s="1"/>
  <c r="CA120" i="27"/>
  <c r="AL10" i="27"/>
  <c r="CB10" i="27" s="1"/>
  <c r="CA10" i="27"/>
  <c r="AK25" i="27"/>
  <c r="BZ25" i="27"/>
  <c r="AL93" i="27"/>
  <c r="CB93" i="27" s="1"/>
  <c r="CA93" i="27"/>
  <c r="AL119" i="27"/>
  <c r="CB119" i="27" s="1"/>
  <c r="CA119" i="27"/>
  <c r="AL159" i="27"/>
  <c r="CB159" i="27" s="1"/>
  <c r="CA159" i="27"/>
  <c r="BZ208" i="27" l="1"/>
  <c r="AL56" i="27"/>
  <c r="CB56" i="27" s="1"/>
  <c r="CA56" i="27"/>
  <c r="CA31" i="27"/>
  <c r="AL31" i="27"/>
  <c r="CB31" i="27" s="1"/>
  <c r="AL25" i="27"/>
  <c r="CB25" i="27" s="1"/>
  <c r="CA25" i="27"/>
  <c r="CB208" i="27" l="1"/>
  <c r="CA208" i="27"/>
  <c r="J23" i="4"/>
  <c r="J23" i="28" s="1"/>
  <c r="K23" i="4"/>
  <c r="L23" i="4"/>
  <c r="L23" i="28" s="1"/>
  <c r="M23" i="4"/>
  <c r="M23" i="28" s="1"/>
  <c r="N23" i="4"/>
  <c r="N23" i="28" s="1"/>
  <c r="O23" i="4"/>
  <c r="O23" i="28" s="1"/>
  <c r="P23" i="4"/>
  <c r="P23" i="28" s="1"/>
  <c r="Q23" i="4"/>
  <c r="Q23" i="28" s="1"/>
  <c r="R23" i="4"/>
  <c r="R23" i="28" s="1"/>
  <c r="S23" i="4"/>
  <c r="T23" i="4"/>
  <c r="J24" i="4"/>
  <c r="J24" i="28" s="1"/>
  <c r="K24" i="4"/>
  <c r="K24" i="28" s="1"/>
  <c r="L24" i="4"/>
  <c r="L24" i="28" s="1"/>
  <c r="M24" i="4"/>
  <c r="N24" i="4"/>
  <c r="O24" i="4"/>
  <c r="P24" i="4"/>
  <c r="Q24" i="4"/>
  <c r="R24" i="4"/>
  <c r="S24" i="4"/>
  <c r="S24" i="28" s="1"/>
  <c r="T24" i="4"/>
  <c r="J25" i="4"/>
  <c r="J25" i="28" s="1"/>
  <c r="K25" i="4"/>
  <c r="K25" i="28" s="1"/>
  <c r="L25" i="4"/>
  <c r="M25" i="4"/>
  <c r="M25" i="28" s="1"/>
  <c r="N25" i="4"/>
  <c r="N25" i="28" s="1"/>
  <c r="O25" i="4"/>
  <c r="O25" i="28" s="1"/>
  <c r="P25" i="4"/>
  <c r="P25" i="28" s="1"/>
  <c r="Q25" i="4"/>
  <c r="Q25" i="28" s="1"/>
  <c r="R25" i="4"/>
  <c r="R25" i="28" s="1"/>
  <c r="S25" i="4"/>
  <c r="T25" i="4"/>
  <c r="J26" i="4"/>
  <c r="K26" i="4"/>
  <c r="L26" i="4"/>
  <c r="M26" i="4"/>
  <c r="N26" i="4"/>
  <c r="O26" i="4"/>
  <c r="P26" i="4"/>
  <c r="Q26" i="4"/>
  <c r="R26" i="4"/>
  <c r="S26" i="4"/>
  <c r="T26" i="4"/>
  <c r="J27" i="4"/>
  <c r="K27" i="4"/>
  <c r="L27" i="4"/>
  <c r="M27" i="4"/>
  <c r="N27" i="4"/>
  <c r="O27" i="4"/>
  <c r="P27" i="4"/>
  <c r="Q27" i="4"/>
  <c r="R27" i="4"/>
  <c r="S27" i="4"/>
  <c r="T27" i="4"/>
  <c r="J28" i="4"/>
  <c r="K28" i="4"/>
  <c r="L28" i="4"/>
  <c r="M28" i="4"/>
  <c r="N28" i="4"/>
  <c r="O28" i="4"/>
  <c r="P28" i="4"/>
  <c r="Q28" i="4"/>
  <c r="R28" i="4"/>
  <c r="S28" i="4"/>
  <c r="T28" i="4"/>
  <c r="J29" i="4"/>
  <c r="K29" i="4"/>
  <c r="L29" i="4"/>
  <c r="M29" i="4"/>
  <c r="N29" i="4"/>
  <c r="O29" i="4"/>
  <c r="P29" i="4"/>
  <c r="Q29" i="4"/>
  <c r="R29" i="4"/>
  <c r="S29" i="4"/>
  <c r="T29" i="4"/>
  <c r="J30" i="4"/>
  <c r="K30" i="4"/>
  <c r="L30" i="4"/>
  <c r="M30" i="4"/>
  <c r="N30" i="4"/>
  <c r="O30" i="4"/>
  <c r="P30" i="4"/>
  <c r="Q30" i="4"/>
  <c r="R30" i="4"/>
  <c r="S30" i="4"/>
  <c r="T30" i="4"/>
  <c r="J31" i="4"/>
  <c r="K31" i="4"/>
  <c r="L31" i="4"/>
  <c r="M31" i="4"/>
  <c r="N31" i="4"/>
  <c r="O31" i="4"/>
  <c r="P31" i="4"/>
  <c r="Q31" i="4"/>
  <c r="R31" i="4"/>
  <c r="S31" i="4"/>
  <c r="T31" i="4"/>
  <c r="I24" i="4"/>
  <c r="I24" i="28" s="1"/>
  <c r="I25" i="4"/>
  <c r="I25" i="28" s="1"/>
  <c r="I26" i="4"/>
  <c r="I27" i="4"/>
  <c r="I28" i="4"/>
  <c r="I29" i="4"/>
  <c r="I30" i="4"/>
  <c r="I31" i="4"/>
  <c r="I23" i="4"/>
  <c r="I23" i="28" s="1"/>
  <c r="J22" i="4"/>
  <c r="J22" i="28" s="1"/>
  <c r="K22" i="4"/>
  <c r="K22" i="28" s="1"/>
  <c r="L22" i="4"/>
  <c r="M22" i="4"/>
  <c r="M22" i="28" s="1"/>
  <c r="N22" i="4"/>
  <c r="N22" i="28" s="1"/>
  <c r="O22" i="4"/>
  <c r="O22" i="28" s="1"/>
  <c r="P22" i="4"/>
  <c r="P22" i="28" s="1"/>
  <c r="Q22" i="4"/>
  <c r="R22" i="4"/>
  <c r="S22" i="4"/>
  <c r="S22" i="28" s="1"/>
  <c r="T22" i="4"/>
  <c r="T22" i="28" s="1"/>
  <c r="I22" i="4"/>
  <c r="I22" i="28" s="1"/>
  <c r="T57" i="4"/>
  <c r="T55" i="28" s="1"/>
  <c r="S57" i="4"/>
  <c r="S55" i="28" s="1"/>
  <c r="R57" i="4"/>
  <c r="R55" i="28" s="1"/>
  <c r="Q57" i="4"/>
  <c r="Q55" i="28" s="1"/>
  <c r="P57" i="4"/>
  <c r="P55" i="28" s="1"/>
  <c r="O57" i="4"/>
  <c r="O55" i="28" s="1"/>
  <c r="N57" i="4"/>
  <c r="N55" i="28" s="1"/>
  <c r="M57" i="4"/>
  <c r="M55" i="28" s="1"/>
  <c r="L57" i="4"/>
  <c r="L55" i="28" s="1"/>
  <c r="K57" i="4"/>
  <c r="K55" i="28" s="1"/>
  <c r="J57" i="4"/>
  <c r="J55" i="28" s="1"/>
  <c r="I57" i="4"/>
  <c r="H57" i="3"/>
  <c r="G57" i="3"/>
  <c r="J51" i="3"/>
  <c r="K51" i="3"/>
  <c r="L51" i="3"/>
  <c r="L50" i="3" s="1"/>
  <c r="M51" i="3"/>
  <c r="M50" i="3" s="1"/>
  <c r="N51" i="3"/>
  <c r="N50" i="3" s="1"/>
  <c r="O51" i="3"/>
  <c r="O50" i="3" s="1"/>
  <c r="P51" i="3"/>
  <c r="P50" i="3" s="1"/>
  <c r="Q51" i="3"/>
  <c r="Q50" i="3" s="1"/>
  <c r="R51" i="3"/>
  <c r="R50" i="3" s="1"/>
  <c r="S51" i="3"/>
  <c r="S50" i="3" s="1"/>
  <c r="T51" i="3"/>
  <c r="T50" i="3" s="1"/>
  <c r="I51" i="3"/>
  <c r="J46" i="3"/>
  <c r="K46" i="3"/>
  <c r="L46" i="3"/>
  <c r="M46" i="3"/>
  <c r="N46" i="3"/>
  <c r="O46" i="3"/>
  <c r="P46" i="3"/>
  <c r="Q46" i="3"/>
  <c r="R46" i="3"/>
  <c r="S46" i="3"/>
  <c r="T46" i="3"/>
  <c r="I46" i="3"/>
  <c r="J42" i="3"/>
  <c r="K42" i="3"/>
  <c r="L42" i="3"/>
  <c r="M42" i="3"/>
  <c r="N42" i="3"/>
  <c r="O42" i="3"/>
  <c r="P42" i="3"/>
  <c r="Q42" i="3"/>
  <c r="R42" i="3"/>
  <c r="S42" i="3"/>
  <c r="T42" i="3"/>
  <c r="I42" i="3"/>
  <c r="J37" i="3"/>
  <c r="K37" i="3"/>
  <c r="L37" i="3"/>
  <c r="M37" i="3"/>
  <c r="N37" i="3"/>
  <c r="O37" i="3"/>
  <c r="P37" i="3"/>
  <c r="Q37" i="3"/>
  <c r="R37" i="3"/>
  <c r="S37" i="3"/>
  <c r="T37" i="3"/>
  <c r="I37" i="3"/>
  <c r="J34" i="3"/>
  <c r="K34" i="3"/>
  <c r="L34" i="3"/>
  <c r="M34" i="3"/>
  <c r="N34" i="3"/>
  <c r="O34" i="3"/>
  <c r="P34" i="3"/>
  <c r="Q34" i="3"/>
  <c r="R34" i="3"/>
  <c r="S34" i="3"/>
  <c r="T34" i="3"/>
  <c r="I34" i="3"/>
  <c r="J32" i="3"/>
  <c r="K32" i="3"/>
  <c r="L32" i="3"/>
  <c r="M32" i="3"/>
  <c r="N32" i="3"/>
  <c r="O32" i="3"/>
  <c r="P32" i="3"/>
  <c r="Q32" i="3"/>
  <c r="R32" i="3"/>
  <c r="S32" i="3"/>
  <c r="T32" i="3"/>
  <c r="I32" i="3"/>
  <c r="J22" i="3"/>
  <c r="K22" i="3"/>
  <c r="L22" i="3"/>
  <c r="M22" i="3"/>
  <c r="N22" i="3"/>
  <c r="O22" i="3"/>
  <c r="P22" i="3"/>
  <c r="Q22" i="3"/>
  <c r="R22" i="3"/>
  <c r="S22" i="3"/>
  <c r="T22" i="3"/>
  <c r="I22" i="3"/>
  <c r="J14" i="3"/>
  <c r="K14" i="3"/>
  <c r="L14" i="3"/>
  <c r="M14" i="3"/>
  <c r="N14" i="3"/>
  <c r="O14" i="3"/>
  <c r="P14" i="3"/>
  <c r="Q14" i="3"/>
  <c r="R14" i="3"/>
  <c r="S14" i="3"/>
  <c r="T14" i="3"/>
  <c r="I14" i="3"/>
  <c r="J10" i="3"/>
  <c r="K10" i="3"/>
  <c r="L10" i="3"/>
  <c r="M10" i="3"/>
  <c r="N10" i="3"/>
  <c r="O10" i="3"/>
  <c r="P10" i="3"/>
  <c r="Q10" i="3"/>
  <c r="R10" i="3"/>
  <c r="S10" i="3"/>
  <c r="T10" i="3"/>
  <c r="I10" i="3"/>
  <c r="J7" i="3"/>
  <c r="J6" i="3" s="1"/>
  <c r="K7" i="3"/>
  <c r="L7" i="3"/>
  <c r="M7" i="3"/>
  <c r="N7" i="3"/>
  <c r="O7" i="3"/>
  <c r="P7" i="3"/>
  <c r="Q7" i="3"/>
  <c r="R7" i="3"/>
  <c r="S7" i="3"/>
  <c r="T7" i="3"/>
  <c r="T6" i="3" s="1"/>
  <c r="I7" i="3"/>
  <c r="I6" i="3" s="1"/>
  <c r="H45" i="3"/>
  <c r="H12" i="3"/>
  <c r="H29" i="3"/>
  <c r="H28" i="3"/>
  <c r="H31" i="3"/>
  <c r="AH30" i="4"/>
  <c r="AH30" i="28" s="1"/>
  <c r="AG30" i="4"/>
  <c r="AG30" i="28" s="1"/>
  <c r="AF30" i="4"/>
  <c r="AF30" i="28" s="1"/>
  <c r="AE30" i="4"/>
  <c r="AE30" i="28" s="1"/>
  <c r="AD30" i="4"/>
  <c r="AD30" i="28" s="1"/>
  <c r="AC30" i="4"/>
  <c r="AC30" i="28" s="1"/>
  <c r="AB30" i="4"/>
  <c r="AB30" i="28" s="1"/>
  <c r="AA30" i="4"/>
  <c r="AA30" i="28" s="1"/>
  <c r="Z30" i="4"/>
  <c r="Z30" i="28" s="1"/>
  <c r="Y30" i="4"/>
  <c r="Y30" i="28" s="1"/>
  <c r="X30" i="4"/>
  <c r="X30" i="28" s="1"/>
  <c r="W30" i="4"/>
  <c r="W30" i="28" s="1"/>
  <c r="H30" i="3"/>
  <c r="H27" i="3"/>
  <c r="H26" i="3"/>
  <c r="H25" i="3"/>
  <c r="H23" i="3"/>
  <c r="L25" i="28"/>
  <c r="K23" i="28"/>
  <c r="R40" i="4"/>
  <c r="Q40" i="4"/>
  <c r="P40" i="4"/>
  <c r="O40" i="4"/>
  <c r="N40" i="4"/>
  <c r="M40" i="4"/>
  <c r="L40" i="4"/>
  <c r="K40" i="4"/>
  <c r="J40" i="4"/>
  <c r="I40" i="4"/>
  <c r="R38" i="4"/>
  <c r="Q38" i="4"/>
  <c r="P38" i="4"/>
  <c r="O38" i="4"/>
  <c r="N38" i="4"/>
  <c r="M38" i="4"/>
  <c r="L38" i="4"/>
  <c r="K38" i="4"/>
  <c r="J38" i="4"/>
  <c r="I38" i="4"/>
  <c r="Q13" i="40"/>
  <c r="P13" i="40"/>
  <c r="O13" i="40"/>
  <c r="N13" i="40"/>
  <c r="M13" i="40"/>
  <c r="L13" i="40"/>
  <c r="K13" i="40"/>
  <c r="J13" i="40"/>
  <c r="I13" i="40"/>
  <c r="H13" i="40"/>
  <c r="AH12" i="40"/>
  <c r="AG12" i="40"/>
  <c r="AF12" i="40"/>
  <c r="AE12" i="40"/>
  <c r="AD12" i="40"/>
  <c r="AC12" i="40"/>
  <c r="AB12" i="40"/>
  <c r="AA12" i="40"/>
  <c r="Z12" i="40"/>
  <c r="Y12" i="40"/>
  <c r="X12" i="40"/>
  <c r="W12" i="40"/>
  <c r="R12" i="40"/>
  <c r="Q12" i="40"/>
  <c r="P12" i="40"/>
  <c r="O12" i="40"/>
  <c r="N12" i="40"/>
  <c r="M12" i="40"/>
  <c r="L12" i="40"/>
  <c r="K12" i="40"/>
  <c r="J12" i="40"/>
  <c r="I12" i="40"/>
  <c r="H12" i="40"/>
  <c r="Q11" i="40"/>
  <c r="P11" i="40"/>
  <c r="O11" i="40"/>
  <c r="N11" i="40"/>
  <c r="M11" i="40"/>
  <c r="L11" i="40"/>
  <c r="K11" i="40"/>
  <c r="J11" i="40"/>
  <c r="I11" i="40"/>
  <c r="H11" i="40"/>
  <c r="L26" i="52"/>
  <c r="AH31" i="7"/>
  <c r="AG31" i="7"/>
  <c r="AF31" i="7"/>
  <c r="AE31" i="7"/>
  <c r="AD31" i="7"/>
  <c r="AC31" i="7"/>
  <c r="AB31" i="7"/>
  <c r="AA31" i="7"/>
  <c r="Z31" i="7"/>
  <c r="Y31" i="7"/>
  <c r="X31" i="7"/>
  <c r="W31" i="7"/>
  <c r="V30" i="7"/>
  <c r="V28" i="7"/>
  <c r="AH27" i="7"/>
  <c r="AG27" i="7"/>
  <c r="AF27" i="7"/>
  <c r="AE27" i="7"/>
  <c r="AD27" i="7"/>
  <c r="AC27" i="7"/>
  <c r="AB27" i="7"/>
  <c r="AA27" i="7"/>
  <c r="Z27" i="7"/>
  <c r="Y27" i="7"/>
  <c r="X27" i="7"/>
  <c r="W27" i="7"/>
  <c r="AH26" i="7"/>
  <c r="AG26" i="7"/>
  <c r="AF26" i="7"/>
  <c r="AE26" i="7"/>
  <c r="AD26" i="7"/>
  <c r="AC26" i="7"/>
  <c r="AB26" i="7"/>
  <c r="AA26" i="7"/>
  <c r="Z26" i="7"/>
  <c r="Y26" i="7"/>
  <c r="X26" i="7"/>
  <c r="W26" i="7"/>
  <c r="AH25" i="7"/>
  <c r="AG25" i="7"/>
  <c r="AF25" i="7"/>
  <c r="AE25" i="7"/>
  <c r="AD25" i="7"/>
  <c r="AC25" i="7"/>
  <c r="AB25" i="7"/>
  <c r="AA25" i="7"/>
  <c r="Z25" i="7"/>
  <c r="Y25" i="7"/>
  <c r="X25" i="7"/>
  <c r="W25" i="7"/>
  <c r="AH24" i="7"/>
  <c r="AG24" i="7"/>
  <c r="AF24" i="7"/>
  <c r="AE24" i="7"/>
  <c r="AD24" i="7"/>
  <c r="AC24" i="7"/>
  <c r="AB24" i="7"/>
  <c r="AA24" i="7"/>
  <c r="Z24" i="7"/>
  <c r="Y24" i="7"/>
  <c r="X24" i="7"/>
  <c r="W24" i="7"/>
  <c r="AH23" i="7"/>
  <c r="AG23" i="7"/>
  <c r="AF23" i="7"/>
  <c r="AE23" i="7"/>
  <c r="AD23" i="7"/>
  <c r="AC23" i="7"/>
  <c r="AB23" i="7"/>
  <c r="AA23" i="7"/>
  <c r="Z23" i="7"/>
  <c r="Y23" i="7"/>
  <c r="X23" i="7"/>
  <c r="W23" i="7"/>
  <c r="T22" i="7"/>
  <c r="S22" i="7"/>
  <c r="R22" i="7"/>
  <c r="Q22" i="7"/>
  <c r="P22" i="7"/>
  <c r="O22" i="7"/>
  <c r="N22" i="7"/>
  <c r="M22" i="7"/>
  <c r="L22" i="7"/>
  <c r="K22" i="7"/>
  <c r="J22" i="7"/>
  <c r="I22" i="7"/>
  <c r="G57" i="12"/>
  <c r="G56" i="12"/>
  <c r="G55" i="12"/>
  <c r="G54" i="12"/>
  <c r="G53" i="12"/>
  <c r="G52" i="12"/>
  <c r="AH31" i="12"/>
  <c r="AG31" i="12"/>
  <c r="AF31" i="12"/>
  <c r="AE31" i="12"/>
  <c r="AD31" i="12"/>
  <c r="AC31" i="12"/>
  <c r="AB31" i="12"/>
  <c r="AA31" i="12"/>
  <c r="Z31" i="12"/>
  <c r="AH29" i="12"/>
  <c r="AG29" i="12"/>
  <c r="AF29" i="12"/>
  <c r="AE29" i="12"/>
  <c r="AD29" i="12"/>
  <c r="AC29" i="12"/>
  <c r="AB29" i="12"/>
  <c r="AA29" i="12"/>
  <c r="Z29" i="12"/>
  <c r="AH27" i="12"/>
  <c r="AG27" i="12"/>
  <c r="AF27" i="12"/>
  <c r="AE27" i="12"/>
  <c r="AD27" i="12"/>
  <c r="AC27" i="12"/>
  <c r="AB27" i="12"/>
  <c r="AA27" i="12"/>
  <c r="Z27" i="12"/>
  <c r="AH26" i="12"/>
  <c r="AG26" i="12"/>
  <c r="AF26" i="12"/>
  <c r="AE26" i="12"/>
  <c r="AD26" i="12"/>
  <c r="AC26" i="12"/>
  <c r="AB26" i="12"/>
  <c r="AA26" i="12"/>
  <c r="Z26" i="12"/>
  <c r="AH25" i="12"/>
  <c r="AG25" i="12"/>
  <c r="AF25" i="12"/>
  <c r="AE25" i="12"/>
  <c r="AD25" i="12"/>
  <c r="AC25" i="12"/>
  <c r="AB25" i="12"/>
  <c r="AA25" i="12"/>
  <c r="Z25" i="12"/>
  <c r="AH24" i="12"/>
  <c r="AG24" i="12"/>
  <c r="AF24" i="12"/>
  <c r="AE24" i="12"/>
  <c r="AD24" i="12"/>
  <c r="AC24" i="12"/>
  <c r="AB24" i="12"/>
  <c r="AA24" i="12"/>
  <c r="Z24" i="12"/>
  <c r="AH23" i="12"/>
  <c r="AG23" i="12"/>
  <c r="AF23" i="12"/>
  <c r="AE23" i="12"/>
  <c r="AD23" i="12"/>
  <c r="AC23" i="12"/>
  <c r="AB23" i="12"/>
  <c r="AA23" i="12"/>
  <c r="Z23" i="12"/>
  <c r="H22" i="12"/>
  <c r="G21" i="12"/>
  <c r="G20" i="12"/>
  <c r="G19" i="12"/>
  <c r="G18" i="12"/>
  <c r="G17" i="12"/>
  <c r="G16" i="12"/>
  <c r="G15" i="12"/>
  <c r="G12" i="12"/>
  <c r="Y435" i="65"/>
  <c r="Y436" i="65"/>
  <c r="Y437" i="65"/>
  <c r="Y438" i="65"/>
  <c r="Y439" i="65"/>
  <c r="Y440" i="65"/>
  <c r="Y441" i="65"/>
  <c r="Y442" i="65"/>
  <c r="Y443" i="65"/>
  <c r="Y444" i="65"/>
  <c r="Y445" i="65"/>
  <c r="Y446" i="65"/>
  <c r="Y447" i="65"/>
  <c r="Y448" i="65"/>
  <c r="Y449" i="65"/>
  <c r="Y450" i="65"/>
  <c r="Y451" i="65"/>
  <c r="Y452" i="65"/>
  <c r="Y453" i="65"/>
  <c r="Y454" i="65"/>
  <c r="Y455" i="65"/>
  <c r="Y456" i="65"/>
  <c r="Y457" i="65"/>
  <c r="Y458" i="65"/>
  <c r="Y459" i="65"/>
  <c r="Y460" i="65"/>
  <c r="Y461" i="65"/>
  <c r="Y462" i="65"/>
  <c r="Y463" i="65"/>
  <c r="Y464" i="65"/>
  <c r="Y465" i="65"/>
  <c r="Y466" i="65"/>
  <c r="Y467" i="65"/>
  <c r="Y468" i="65"/>
  <c r="Y469" i="65"/>
  <c r="Y470" i="65"/>
  <c r="Y471" i="65"/>
  <c r="Y472" i="65"/>
  <c r="Y473" i="65"/>
  <c r="Y474" i="65"/>
  <c r="Y475" i="65"/>
  <c r="Y476" i="65"/>
  <c r="Y477" i="65"/>
  <c r="Y478" i="65"/>
  <c r="Y479" i="65"/>
  <c r="Y480" i="65"/>
  <c r="Y481" i="65"/>
  <c r="Y482" i="65"/>
  <c r="Y483" i="65"/>
  <c r="Y484" i="65"/>
  <c r="Y485" i="65"/>
  <c r="Y486" i="65"/>
  <c r="Y487" i="65"/>
  <c r="Y488" i="65"/>
  <c r="Y489" i="65"/>
  <c r="Y490" i="65"/>
  <c r="Y491" i="65"/>
  <c r="Y492" i="65"/>
  <c r="Y493" i="65"/>
  <c r="Y494" i="65"/>
  <c r="Y495" i="65"/>
  <c r="Y496" i="65"/>
  <c r="Y497" i="65"/>
  <c r="Y498" i="65"/>
  <c r="Y499" i="65"/>
  <c r="Y500" i="65"/>
  <c r="Y501" i="65"/>
  <c r="Y502" i="65"/>
  <c r="Y503" i="65"/>
  <c r="Y504" i="65"/>
  <c r="Y505" i="65"/>
  <c r="Y506" i="65"/>
  <c r="Y507" i="65"/>
  <c r="Y508" i="65"/>
  <c r="Y509" i="65"/>
  <c r="Y510" i="65"/>
  <c r="Y511" i="65"/>
  <c r="Y512" i="65"/>
  <c r="Y513" i="65"/>
  <c r="Y514" i="65"/>
  <c r="Y515" i="65"/>
  <c r="Y516" i="65"/>
  <c r="Y517" i="65"/>
  <c r="Y518" i="65"/>
  <c r="Y519" i="65"/>
  <c r="Y520" i="65"/>
  <c r="Y521" i="65"/>
  <c r="Y522" i="65"/>
  <c r="Y523" i="65"/>
  <c r="Y524" i="65"/>
  <c r="Y525" i="65"/>
  <c r="Y526" i="65"/>
  <c r="Y527" i="65"/>
  <c r="Y528" i="65"/>
  <c r="Y529" i="65"/>
  <c r="Y530" i="65"/>
  <c r="Y531" i="65"/>
  <c r="Y532" i="65"/>
  <c r="Y533" i="65"/>
  <c r="Y534" i="65"/>
  <c r="Y535" i="65"/>
  <c r="Y536" i="65"/>
  <c r="Y537" i="65"/>
  <c r="Y538" i="65"/>
  <c r="Y539" i="65"/>
  <c r="Y540" i="65"/>
  <c r="Y541" i="65"/>
  <c r="Y542" i="65"/>
  <c r="Y543" i="65"/>
  <c r="Y544" i="65"/>
  <c r="Y545" i="65"/>
  <c r="Y546" i="65"/>
  <c r="Y547" i="65"/>
  <c r="Y548" i="65"/>
  <c r="Y549" i="65"/>
  <c r="Y550" i="65"/>
  <c r="Y551" i="65"/>
  <c r="Y552" i="65"/>
  <c r="Y553" i="65"/>
  <c r="Y554" i="65"/>
  <c r="Y555" i="65"/>
  <c r="Y556" i="65"/>
  <c r="Y557" i="65"/>
  <c r="Y558" i="65"/>
  <c r="Y559" i="65"/>
  <c r="Y560" i="65"/>
  <c r="Y561" i="65"/>
  <c r="Y562" i="65"/>
  <c r="Y563" i="65"/>
  <c r="Y564" i="65"/>
  <c r="Y565" i="65"/>
  <c r="Y566" i="65"/>
  <c r="Y567" i="65"/>
  <c r="Y568" i="65"/>
  <c r="Y570" i="65"/>
  <c r="Y571" i="65"/>
  <c r="Y572" i="65"/>
  <c r="Y573" i="65"/>
  <c r="Y574" i="65"/>
  <c r="Y575" i="65"/>
  <c r="Y576" i="65"/>
  <c r="Y577" i="65"/>
  <c r="Y578" i="65"/>
  <c r="Y579" i="65"/>
  <c r="Y580" i="65"/>
  <c r="Y581" i="65"/>
  <c r="Y582" i="65"/>
  <c r="Y583" i="65"/>
  <c r="Y584" i="65"/>
  <c r="Y585" i="65"/>
  <c r="Y586" i="65"/>
  <c r="Y587" i="65"/>
  <c r="Y588" i="65"/>
  <c r="Y589" i="65"/>
  <c r="Y590" i="65"/>
  <c r="Y591" i="65"/>
  <c r="Y592" i="65"/>
  <c r="Y593" i="65"/>
  <c r="Y594" i="65"/>
  <c r="Y595" i="65"/>
  <c r="Y596" i="65"/>
  <c r="Y597" i="65"/>
  <c r="Y598" i="65"/>
  <c r="Y599" i="65"/>
  <c r="Y600" i="65"/>
  <c r="Y601" i="65"/>
  <c r="Y602" i="65"/>
  <c r="Y603" i="65"/>
  <c r="Y604" i="65"/>
  <c r="Y605" i="65"/>
  <c r="Y606" i="65"/>
  <c r="Y607" i="65"/>
  <c r="Y608" i="65"/>
  <c r="Y609" i="65"/>
  <c r="Y610" i="65"/>
  <c r="Y611" i="65"/>
  <c r="Y612" i="65"/>
  <c r="Y613" i="65"/>
  <c r="Y614" i="65"/>
  <c r="Y615" i="65"/>
  <c r="Y616" i="65"/>
  <c r="Y617" i="65"/>
  <c r="Y618" i="65"/>
  <c r="Y619" i="65"/>
  <c r="Y620" i="65"/>
  <c r="Y621" i="65"/>
  <c r="Y622" i="65"/>
  <c r="Y623" i="65"/>
  <c r="Y624" i="65"/>
  <c r="Y625" i="65"/>
  <c r="Y626" i="65"/>
  <c r="Y627" i="65"/>
  <c r="Y628" i="65"/>
  <c r="Y629" i="65"/>
  <c r="Y630" i="65"/>
  <c r="Y631" i="65"/>
  <c r="Y632" i="65"/>
  <c r="Y633" i="65"/>
  <c r="Y634" i="65"/>
  <c r="Y635" i="65"/>
  <c r="Y636" i="65"/>
  <c r="Y637" i="65"/>
  <c r="Y638" i="65"/>
  <c r="Y639" i="65"/>
  <c r="Y640" i="65"/>
  <c r="Y641" i="65"/>
  <c r="Y642" i="65"/>
  <c r="Y643" i="65"/>
  <c r="Y644" i="65"/>
  <c r="Y645" i="65"/>
  <c r="Y646" i="65"/>
  <c r="Y647" i="65"/>
  <c r="Y648" i="65"/>
  <c r="Y649" i="65"/>
  <c r="Y650" i="65"/>
  <c r="Y651" i="65"/>
  <c r="Y652" i="65"/>
  <c r="Y653" i="65"/>
  <c r="Y654" i="65"/>
  <c r="Y655" i="65"/>
  <c r="Y656" i="65"/>
  <c r="Y657" i="65"/>
  <c r="Y658" i="65"/>
  <c r="Y659" i="65"/>
  <c r="Y660" i="65"/>
  <c r="Y661" i="65"/>
  <c r="Y662" i="65"/>
  <c r="Y663" i="65"/>
  <c r="Y664" i="65"/>
  <c r="Y665" i="65"/>
  <c r="Y666" i="65"/>
  <c r="Y667" i="65"/>
  <c r="Y668" i="65"/>
  <c r="Y670" i="65"/>
  <c r="Y671" i="65"/>
  <c r="Y672" i="65"/>
  <c r="Y673" i="65"/>
  <c r="Y674" i="65"/>
  <c r="Y675" i="65"/>
  <c r="Y676" i="65"/>
  <c r="Y677" i="65"/>
  <c r="Y678" i="65"/>
  <c r="Y679" i="65"/>
  <c r="Y680" i="65"/>
  <c r="Y681" i="65"/>
  <c r="Y682" i="65"/>
  <c r="Y683" i="65"/>
  <c r="Y684" i="65"/>
  <c r="Y685" i="65"/>
  <c r="Y686" i="65"/>
  <c r="Y687" i="65"/>
  <c r="Y688" i="65"/>
  <c r="Y689" i="65"/>
  <c r="Y690" i="65"/>
  <c r="Y691" i="65"/>
  <c r="Y692" i="65"/>
  <c r="Y693" i="65"/>
  <c r="Y694" i="65"/>
  <c r="Y695" i="65"/>
  <c r="Y696" i="65"/>
  <c r="Y697" i="65"/>
  <c r="Y698" i="65"/>
  <c r="S441" i="65" a="1"/>
  <c r="S441" i="65" s="1"/>
  <c r="T441" i="65"/>
  <c r="U441" i="65" s="1"/>
  <c r="S442" i="65" a="1"/>
  <c r="S442" i="65" s="1"/>
  <c r="T442" i="65"/>
  <c r="U442" i="65" s="1"/>
  <c r="S443" i="65" a="1"/>
  <c r="S443" i="65" s="1"/>
  <c r="T443" i="65"/>
  <c r="U443" i="65" s="1"/>
  <c r="S444" i="65" a="1"/>
  <c r="S444" i="65" s="1"/>
  <c r="T444" i="65"/>
  <c r="U444" i="65" s="1"/>
  <c r="S445" i="65" a="1"/>
  <c r="S445" i="65" s="1"/>
  <c r="T445" i="65"/>
  <c r="U445" i="65" s="1"/>
  <c r="S446" i="65" a="1"/>
  <c r="S446" i="65" s="1"/>
  <c r="T446" i="65"/>
  <c r="U446" i="65" s="1"/>
  <c r="S447" i="65" a="1"/>
  <c r="S447" i="65" s="1"/>
  <c r="T447" i="65"/>
  <c r="U447" i="65" s="1"/>
  <c r="S448" i="65" a="1"/>
  <c r="S448" i="65" s="1"/>
  <c r="T448" i="65"/>
  <c r="U448" i="65" s="1"/>
  <c r="S449" i="65" a="1"/>
  <c r="S449" i="65" s="1"/>
  <c r="T449" i="65"/>
  <c r="U449" i="65" s="1"/>
  <c r="S450" i="65" a="1"/>
  <c r="S450" i="65" s="1"/>
  <c r="T450" i="65"/>
  <c r="U450" i="65" s="1"/>
  <c r="S451" i="65" a="1"/>
  <c r="S451" i="65" s="1"/>
  <c r="T451" i="65"/>
  <c r="U451" i="65" s="1"/>
  <c r="S452" i="65" a="1"/>
  <c r="S452" i="65" s="1"/>
  <c r="T452" i="65"/>
  <c r="S453" i="65" a="1"/>
  <c r="S453" i="65" s="1"/>
  <c r="T453" i="65"/>
  <c r="U453" i="65" s="1"/>
  <c r="S454" i="65" a="1"/>
  <c r="S454" i="65" s="1"/>
  <c r="T454" i="65"/>
  <c r="S455" i="65" a="1"/>
  <c r="S455" i="65" s="1"/>
  <c r="T455" i="65"/>
  <c r="U455" i="65" s="1"/>
  <c r="S456" i="65" a="1"/>
  <c r="S456" i="65" s="1"/>
  <c r="T456" i="65"/>
  <c r="S457" i="65" a="1"/>
  <c r="S457" i="65" s="1"/>
  <c r="T457" i="65"/>
  <c r="U457" i="65" s="1"/>
  <c r="S458" i="65" a="1"/>
  <c r="S458" i="65" s="1"/>
  <c r="T458" i="65"/>
  <c r="S459" i="65" a="1"/>
  <c r="S459" i="65" s="1"/>
  <c r="T459" i="65"/>
  <c r="U459" i="65" s="1"/>
  <c r="S460" i="65" a="1"/>
  <c r="S460" i="65" s="1"/>
  <c r="T460" i="65"/>
  <c r="S461" i="65" a="1"/>
  <c r="S461" i="65" s="1"/>
  <c r="T461" i="65"/>
  <c r="U461" i="65" s="1"/>
  <c r="S462" i="65" a="1"/>
  <c r="S462" i="65" s="1"/>
  <c r="T462" i="65"/>
  <c r="S463" i="65" a="1"/>
  <c r="S463" i="65" s="1"/>
  <c r="T463" i="65"/>
  <c r="U463" i="65" s="1"/>
  <c r="S464" i="65" a="1"/>
  <c r="S464" i="65" s="1"/>
  <c r="T464" i="65"/>
  <c r="S465" i="65" a="1"/>
  <c r="S465" i="65" s="1"/>
  <c r="T465" i="65"/>
  <c r="U465" i="65" s="1"/>
  <c r="S466" i="65" a="1"/>
  <c r="S466" i="65" s="1"/>
  <c r="T466" i="65"/>
  <c r="S467" i="65" a="1"/>
  <c r="S467" i="65" s="1"/>
  <c r="T467" i="65"/>
  <c r="U467" i="65" s="1"/>
  <c r="S468" i="65" a="1"/>
  <c r="S468" i="65" s="1"/>
  <c r="T468" i="65"/>
  <c r="S469" i="65" a="1"/>
  <c r="S469" i="65" s="1"/>
  <c r="T469" i="65"/>
  <c r="S470" i="65" a="1"/>
  <c r="S470" i="65" s="1"/>
  <c r="T470" i="65"/>
  <c r="S471" i="65" a="1"/>
  <c r="S471" i="65" s="1"/>
  <c r="T471" i="65"/>
  <c r="S472" i="65" a="1"/>
  <c r="S472" i="65" s="1"/>
  <c r="T472" i="65"/>
  <c r="S473" i="65" a="1"/>
  <c r="S473" i="65" s="1"/>
  <c r="T473" i="65"/>
  <c r="S474" i="65" a="1"/>
  <c r="S474" i="65" s="1"/>
  <c r="T474" i="65"/>
  <c r="S475" i="65" a="1"/>
  <c r="S475" i="65" s="1"/>
  <c r="T475" i="65"/>
  <c r="S476" i="65" a="1"/>
  <c r="S476" i="65" s="1"/>
  <c r="T476" i="65"/>
  <c r="S477" i="65" a="1"/>
  <c r="S477" i="65" s="1"/>
  <c r="T477" i="65"/>
  <c r="S478" i="65" a="1"/>
  <c r="S478" i="65" s="1"/>
  <c r="T478" i="65"/>
  <c r="S479" i="65" a="1"/>
  <c r="S479" i="65" s="1"/>
  <c r="T479" i="65"/>
  <c r="S480" i="65" a="1"/>
  <c r="S480" i="65" s="1"/>
  <c r="T480" i="65"/>
  <c r="S481" i="65" a="1"/>
  <c r="S481" i="65" s="1"/>
  <c r="T481" i="65"/>
  <c r="S482" i="65" a="1"/>
  <c r="S482" i="65" s="1"/>
  <c r="T482" i="65"/>
  <c r="S483" i="65" a="1"/>
  <c r="S483" i="65" s="1"/>
  <c r="T483" i="65"/>
  <c r="S484" i="65" a="1"/>
  <c r="S484" i="65" s="1"/>
  <c r="T484" i="65"/>
  <c r="S485" i="65" a="1"/>
  <c r="S485" i="65" s="1"/>
  <c r="T485" i="65"/>
  <c r="S486" i="65" a="1"/>
  <c r="S486" i="65" s="1"/>
  <c r="T486" i="65"/>
  <c r="S487" i="65" a="1"/>
  <c r="S487" i="65" s="1"/>
  <c r="T487" i="65"/>
  <c r="S488" i="65" a="1"/>
  <c r="S488" i="65" s="1"/>
  <c r="T488" i="65"/>
  <c r="S489" i="65" a="1"/>
  <c r="S489" i="65" s="1"/>
  <c r="T489" i="65"/>
  <c r="S490" i="65" a="1"/>
  <c r="S490" i="65" s="1"/>
  <c r="T490" i="65"/>
  <c r="S491" i="65" a="1"/>
  <c r="S491" i="65" s="1"/>
  <c r="T491" i="65"/>
  <c r="S492" i="65" a="1"/>
  <c r="S492" i="65" s="1"/>
  <c r="T492" i="65"/>
  <c r="S493" i="65" a="1"/>
  <c r="S493" i="65" s="1"/>
  <c r="T493" i="65"/>
  <c r="S494" i="65" a="1"/>
  <c r="S494" i="65" s="1"/>
  <c r="T494" i="65"/>
  <c r="S495" i="65" a="1"/>
  <c r="S495" i="65" s="1"/>
  <c r="T495" i="65"/>
  <c r="S496" i="65" a="1"/>
  <c r="S496" i="65" s="1"/>
  <c r="T496" i="65"/>
  <c r="S497" i="65" a="1"/>
  <c r="S497" i="65" s="1"/>
  <c r="T497" i="65"/>
  <c r="S498" i="65" a="1"/>
  <c r="S498" i="65" s="1"/>
  <c r="T498" i="65"/>
  <c r="S499" i="65" a="1"/>
  <c r="S499" i="65" s="1"/>
  <c r="T499" i="65"/>
  <c r="S500" i="65" a="1"/>
  <c r="S500" i="65" s="1"/>
  <c r="T500" i="65"/>
  <c r="S501" i="65" a="1"/>
  <c r="S501" i="65" s="1"/>
  <c r="T501" i="65"/>
  <c r="S502" i="65" a="1"/>
  <c r="S502" i="65" s="1"/>
  <c r="T502" i="65"/>
  <c r="S503" i="65" a="1"/>
  <c r="S503" i="65" s="1"/>
  <c r="T503" i="65"/>
  <c r="S504" i="65" a="1"/>
  <c r="S504" i="65" s="1"/>
  <c r="T504" i="65"/>
  <c r="S505" i="65" a="1"/>
  <c r="S505" i="65" s="1"/>
  <c r="T505" i="65"/>
  <c r="S506" i="65" a="1"/>
  <c r="S506" i="65" s="1"/>
  <c r="T506" i="65"/>
  <c r="S507" i="65" a="1"/>
  <c r="S507" i="65" s="1"/>
  <c r="T507" i="65"/>
  <c r="S508" i="65" a="1"/>
  <c r="S508" i="65" s="1"/>
  <c r="T508" i="65"/>
  <c r="S509" i="65" a="1"/>
  <c r="S509" i="65" s="1"/>
  <c r="T509" i="65"/>
  <c r="S510" i="65" a="1"/>
  <c r="S510" i="65" s="1"/>
  <c r="T510" i="65"/>
  <c r="S511" i="65" a="1"/>
  <c r="S511" i="65" s="1"/>
  <c r="T511" i="65"/>
  <c r="S512" i="65" a="1"/>
  <c r="S512" i="65" s="1"/>
  <c r="T512" i="65"/>
  <c r="S513" i="65" a="1"/>
  <c r="S513" i="65" s="1"/>
  <c r="T513" i="65"/>
  <c r="S514" i="65" a="1"/>
  <c r="S514" i="65" s="1"/>
  <c r="T514" i="65"/>
  <c r="S515" i="65" a="1"/>
  <c r="S515" i="65" s="1"/>
  <c r="T515" i="65"/>
  <c r="S516" i="65" a="1"/>
  <c r="S516" i="65" s="1"/>
  <c r="T516" i="65"/>
  <c r="S517" i="65" a="1"/>
  <c r="S517" i="65" s="1"/>
  <c r="T517" i="65"/>
  <c r="U517" i="65" s="1"/>
  <c r="V517" i="65" s="1"/>
  <c r="W517" i="65" s="1"/>
  <c r="S518" i="65" a="1"/>
  <c r="S518" i="65" s="1"/>
  <c r="T518" i="65"/>
  <c r="S519" i="65" a="1"/>
  <c r="S519" i="65" s="1"/>
  <c r="T519" i="65"/>
  <c r="U519" i="65" s="1"/>
  <c r="S520" i="65" a="1"/>
  <c r="S520" i="65" s="1"/>
  <c r="T520" i="65"/>
  <c r="S521" i="65" a="1"/>
  <c r="S521" i="65" s="1"/>
  <c r="T521" i="65"/>
  <c r="U521" i="65" s="1"/>
  <c r="S522" i="65" a="1"/>
  <c r="S522" i="65" s="1"/>
  <c r="T522" i="65"/>
  <c r="S523" i="65" a="1"/>
  <c r="S523" i="65" s="1"/>
  <c r="T523" i="65"/>
  <c r="U523" i="65" s="1"/>
  <c r="S524" i="65" a="1"/>
  <c r="S524" i="65" s="1"/>
  <c r="T524" i="65"/>
  <c r="S525" i="65" a="1"/>
  <c r="S525" i="65" s="1"/>
  <c r="T525" i="65"/>
  <c r="S526" i="65" a="1"/>
  <c r="S526" i="65" s="1"/>
  <c r="T526" i="65"/>
  <c r="S527" i="65" a="1"/>
  <c r="S527" i="65" s="1"/>
  <c r="T527" i="65"/>
  <c r="U527" i="65" s="1"/>
  <c r="S528" i="65" a="1"/>
  <c r="S528" i="65" s="1"/>
  <c r="T528" i="65"/>
  <c r="S529" i="65" a="1"/>
  <c r="S529" i="65" s="1"/>
  <c r="T529" i="65"/>
  <c r="U529" i="65" s="1"/>
  <c r="S530" i="65" a="1"/>
  <c r="S530" i="65" s="1"/>
  <c r="T530" i="65"/>
  <c r="S531" i="65" a="1"/>
  <c r="S531" i="65" s="1"/>
  <c r="T531" i="65"/>
  <c r="U531" i="65" s="1"/>
  <c r="S532" i="65" a="1"/>
  <c r="S532" i="65" s="1"/>
  <c r="T532" i="65"/>
  <c r="S533" i="65" a="1"/>
  <c r="S533" i="65" s="1"/>
  <c r="T533" i="65"/>
  <c r="S534" i="65" a="1"/>
  <c r="S534" i="65" s="1"/>
  <c r="T534" i="65"/>
  <c r="S535" i="65" a="1"/>
  <c r="S535" i="65" s="1"/>
  <c r="T535" i="65"/>
  <c r="U535" i="65" s="1"/>
  <c r="S536" i="65" a="1"/>
  <c r="S536" i="65" s="1"/>
  <c r="T536" i="65"/>
  <c r="S537" i="65" a="1"/>
  <c r="S537" i="65" s="1"/>
  <c r="T537" i="65"/>
  <c r="U537" i="65" s="1"/>
  <c r="S538" i="65" a="1"/>
  <c r="S538" i="65" s="1"/>
  <c r="T538" i="65"/>
  <c r="S539" i="65" a="1"/>
  <c r="S539" i="65" s="1"/>
  <c r="T539" i="65"/>
  <c r="U539" i="65" s="1"/>
  <c r="S540" i="65" a="1"/>
  <c r="S540" i="65" s="1"/>
  <c r="T540" i="65"/>
  <c r="S541" i="65" a="1"/>
  <c r="S541" i="65" s="1"/>
  <c r="T541" i="65"/>
  <c r="S542" i="65" a="1"/>
  <c r="S542" i="65" s="1"/>
  <c r="T542" i="65"/>
  <c r="S543" i="65" a="1"/>
  <c r="S543" i="65" s="1"/>
  <c r="T543" i="65"/>
  <c r="U543" i="65" s="1"/>
  <c r="S544" i="65" a="1"/>
  <c r="S544" i="65" s="1"/>
  <c r="T544" i="65"/>
  <c r="S545" i="65" a="1"/>
  <c r="S545" i="65" s="1"/>
  <c r="T545" i="65"/>
  <c r="U545" i="65" s="1"/>
  <c r="S546" i="65" a="1"/>
  <c r="S546" i="65" s="1"/>
  <c r="T546" i="65"/>
  <c r="S547" i="65" a="1"/>
  <c r="S547" i="65" s="1"/>
  <c r="T547" i="65"/>
  <c r="U547" i="65" s="1"/>
  <c r="S548" i="65" a="1"/>
  <c r="S548" i="65" s="1"/>
  <c r="T548" i="65"/>
  <c r="S549" i="65" a="1"/>
  <c r="S549" i="65" s="1"/>
  <c r="T549" i="65"/>
  <c r="S550" i="65" a="1"/>
  <c r="S550" i="65" s="1"/>
  <c r="T550" i="65"/>
  <c r="S551" i="65" a="1"/>
  <c r="S551" i="65" s="1"/>
  <c r="T551" i="65"/>
  <c r="U551" i="65" s="1"/>
  <c r="S552" i="65" a="1"/>
  <c r="S552" i="65" s="1"/>
  <c r="T552" i="65"/>
  <c r="S553" i="65" a="1"/>
  <c r="S553" i="65" s="1"/>
  <c r="T553" i="65"/>
  <c r="U553" i="65" s="1"/>
  <c r="S554" i="65" a="1"/>
  <c r="S554" i="65" s="1"/>
  <c r="T554" i="65"/>
  <c r="S555" i="65" a="1"/>
  <c r="S555" i="65" s="1"/>
  <c r="T555" i="65"/>
  <c r="U555" i="65" s="1"/>
  <c r="S556" i="65" a="1"/>
  <c r="S556" i="65" s="1"/>
  <c r="T556" i="65"/>
  <c r="S557" i="65" a="1"/>
  <c r="S557" i="65" s="1"/>
  <c r="T557" i="65"/>
  <c r="S558" i="65" a="1"/>
  <c r="S558" i="65" s="1"/>
  <c r="T558" i="65"/>
  <c r="S559" i="65" a="1"/>
  <c r="S559" i="65" s="1"/>
  <c r="T559" i="65"/>
  <c r="U559" i="65" s="1"/>
  <c r="S560" i="65" a="1"/>
  <c r="S560" i="65" s="1"/>
  <c r="T560" i="65"/>
  <c r="S561" i="65" a="1"/>
  <c r="S561" i="65" s="1"/>
  <c r="T561" i="65"/>
  <c r="U561" i="65" s="1"/>
  <c r="S562" i="65" a="1"/>
  <c r="S562" i="65" s="1"/>
  <c r="T562" i="65"/>
  <c r="S563" i="65" a="1"/>
  <c r="S563" i="65" s="1"/>
  <c r="T563" i="65"/>
  <c r="U563" i="65" s="1"/>
  <c r="S564" i="65" a="1"/>
  <c r="S564" i="65" s="1"/>
  <c r="T564" i="65"/>
  <c r="S565" i="65" a="1"/>
  <c r="S565" i="65" s="1"/>
  <c r="T565" i="65"/>
  <c r="S566" i="65" a="1"/>
  <c r="S566" i="65" s="1"/>
  <c r="T566" i="65"/>
  <c r="S567" i="65" a="1"/>
  <c r="S567" i="65" s="1"/>
  <c r="T567" i="65"/>
  <c r="U567" i="65" s="1"/>
  <c r="S568" i="65" a="1"/>
  <c r="S568" i="65" s="1"/>
  <c r="T568" i="65"/>
  <c r="S570" i="65" a="1"/>
  <c r="S570" i="65" s="1"/>
  <c r="T570" i="65"/>
  <c r="U570" i="65" s="1"/>
  <c r="S571" i="65" a="1"/>
  <c r="S571" i="65" s="1"/>
  <c r="T571" i="65"/>
  <c r="S572" i="65" a="1"/>
  <c r="S572" i="65" s="1"/>
  <c r="T572" i="65"/>
  <c r="U572" i="65" s="1"/>
  <c r="S573" i="65" a="1"/>
  <c r="S573" i="65" s="1"/>
  <c r="T573" i="65"/>
  <c r="S574" i="65" a="1"/>
  <c r="S574" i="65" s="1"/>
  <c r="T574" i="65"/>
  <c r="S575" i="65" a="1"/>
  <c r="S575" i="65" s="1"/>
  <c r="T575" i="65"/>
  <c r="S576" i="65" a="1"/>
  <c r="S576" i="65" s="1"/>
  <c r="T576" i="65"/>
  <c r="U576" i="65" s="1"/>
  <c r="S577" i="65" a="1"/>
  <c r="S577" i="65" s="1"/>
  <c r="T577" i="65"/>
  <c r="S578" i="65" a="1"/>
  <c r="S578" i="65" s="1"/>
  <c r="T578" i="65"/>
  <c r="U578" i="65" s="1"/>
  <c r="V578" i="65" s="1"/>
  <c r="W578" i="65" s="1"/>
  <c r="S579" i="65" a="1"/>
  <c r="S579" i="65" s="1"/>
  <c r="T579" i="65"/>
  <c r="S580" i="65" a="1"/>
  <c r="S580" i="65" s="1"/>
  <c r="T580" i="65"/>
  <c r="U580" i="65" s="1"/>
  <c r="V580" i="65" s="1"/>
  <c r="W580" i="65" s="1"/>
  <c r="S581" i="65" a="1"/>
  <c r="S581" i="65" s="1"/>
  <c r="T581" i="65"/>
  <c r="S582" i="65" a="1"/>
  <c r="S582" i="65" s="1"/>
  <c r="T582" i="65"/>
  <c r="U582" i="65" s="1"/>
  <c r="S583" i="65" a="1"/>
  <c r="S583" i="65" s="1"/>
  <c r="T583" i="65"/>
  <c r="S584" i="65" a="1"/>
  <c r="S584" i="65" s="1"/>
  <c r="T584" i="65"/>
  <c r="U584" i="65" s="1"/>
  <c r="V584" i="65" s="1"/>
  <c r="W584" i="65" s="1"/>
  <c r="S585" i="65" a="1"/>
  <c r="S585" i="65" s="1"/>
  <c r="T585" i="65"/>
  <c r="S586" i="65" a="1"/>
  <c r="S586" i="65" s="1"/>
  <c r="T586" i="65"/>
  <c r="U586" i="65" s="1"/>
  <c r="V586" i="65" s="1"/>
  <c r="W586" i="65" s="1"/>
  <c r="S587" i="65" a="1"/>
  <c r="S587" i="65" s="1"/>
  <c r="T587" i="65"/>
  <c r="S588" i="65" a="1"/>
  <c r="S588" i="65" s="1"/>
  <c r="T588" i="65"/>
  <c r="U588" i="65" s="1"/>
  <c r="S589" i="65" a="1"/>
  <c r="S589" i="65" s="1"/>
  <c r="T589" i="65"/>
  <c r="S590" i="65" a="1"/>
  <c r="S590" i="65" s="1"/>
  <c r="T590" i="65"/>
  <c r="U590" i="65" s="1"/>
  <c r="V590" i="65" s="1"/>
  <c r="W590" i="65" s="1"/>
  <c r="S591" i="65" a="1"/>
  <c r="S591" i="65" s="1"/>
  <c r="T591" i="65"/>
  <c r="S592" i="65" a="1"/>
  <c r="S592" i="65" s="1"/>
  <c r="T592" i="65"/>
  <c r="U592" i="65" s="1"/>
  <c r="V592" i="65" s="1"/>
  <c r="W592" i="65" s="1"/>
  <c r="S593" i="65" a="1"/>
  <c r="S593" i="65" s="1"/>
  <c r="T593" i="65"/>
  <c r="S594" i="65" a="1"/>
  <c r="S594" i="65" s="1"/>
  <c r="T594" i="65"/>
  <c r="U594" i="65" s="1"/>
  <c r="S595" i="65" a="1"/>
  <c r="S595" i="65" s="1"/>
  <c r="T595" i="65"/>
  <c r="S596" i="65" a="1"/>
  <c r="S596" i="65" s="1"/>
  <c r="T596" i="65"/>
  <c r="U596" i="65" s="1"/>
  <c r="V596" i="65" s="1"/>
  <c r="W596" i="65" s="1"/>
  <c r="S597" i="65" a="1"/>
  <c r="S597" i="65" s="1"/>
  <c r="T597" i="65"/>
  <c r="S598" i="65" a="1"/>
  <c r="S598" i="65" s="1"/>
  <c r="T598" i="65"/>
  <c r="U598" i="65" s="1"/>
  <c r="V598" i="65" s="1"/>
  <c r="W598" i="65" s="1"/>
  <c r="S599" i="65" a="1"/>
  <c r="S599" i="65" s="1"/>
  <c r="T599" i="65"/>
  <c r="S600" i="65" a="1"/>
  <c r="S600" i="65" s="1"/>
  <c r="T600" i="65"/>
  <c r="U600" i="65" s="1"/>
  <c r="S601" i="65" a="1"/>
  <c r="S601" i="65" s="1"/>
  <c r="T601" i="65"/>
  <c r="S602" i="65" a="1"/>
  <c r="S602" i="65" s="1"/>
  <c r="T602" i="65"/>
  <c r="U602" i="65" s="1"/>
  <c r="V602" i="65" s="1"/>
  <c r="W602" i="65" s="1"/>
  <c r="S603" i="65" a="1"/>
  <c r="S603" i="65" s="1"/>
  <c r="T603" i="65"/>
  <c r="S604" i="65" a="1"/>
  <c r="S604" i="65" s="1"/>
  <c r="T604" i="65"/>
  <c r="U604" i="65" s="1"/>
  <c r="V604" i="65" s="1"/>
  <c r="W604" i="65" s="1"/>
  <c r="S605" i="65" a="1"/>
  <c r="S605" i="65" s="1"/>
  <c r="T605" i="65"/>
  <c r="S606" i="65" a="1"/>
  <c r="S606" i="65" s="1"/>
  <c r="T606" i="65"/>
  <c r="U606" i="65" s="1"/>
  <c r="S607" i="65" a="1"/>
  <c r="S607" i="65" s="1"/>
  <c r="T607" i="65"/>
  <c r="S608" i="65" a="1"/>
  <c r="S608" i="65" s="1"/>
  <c r="T608" i="65"/>
  <c r="U608" i="65" s="1"/>
  <c r="V608" i="65" s="1"/>
  <c r="W608" i="65" s="1"/>
  <c r="S609" i="65" a="1"/>
  <c r="S609" i="65" s="1"/>
  <c r="T609" i="65"/>
  <c r="U609" i="65" s="1"/>
  <c r="S610" i="65" a="1"/>
  <c r="S610" i="65" s="1"/>
  <c r="T610" i="65"/>
  <c r="U610" i="65" s="1"/>
  <c r="V610" i="65" s="1"/>
  <c r="W610" i="65" s="1"/>
  <c r="S611" i="65" a="1"/>
  <c r="S611" i="65" s="1"/>
  <c r="T611" i="65"/>
  <c r="U611" i="65" s="1"/>
  <c r="S612" i="65" a="1"/>
  <c r="S612" i="65" s="1"/>
  <c r="T612" i="65"/>
  <c r="U612" i="65" s="1"/>
  <c r="S613" i="65" a="1"/>
  <c r="S613" i="65" s="1"/>
  <c r="T613" i="65"/>
  <c r="U613" i="65" s="1"/>
  <c r="V613" i="65" s="1"/>
  <c r="W613" i="65" s="1"/>
  <c r="S614" i="65" a="1"/>
  <c r="S614" i="65" s="1"/>
  <c r="T614" i="65"/>
  <c r="U614" i="65" s="1"/>
  <c r="S615" i="65" a="1"/>
  <c r="S615" i="65" s="1"/>
  <c r="T615" i="65"/>
  <c r="U615" i="65" s="1"/>
  <c r="S616" i="65" a="1"/>
  <c r="S616" i="65" s="1"/>
  <c r="T616" i="65"/>
  <c r="U616" i="65" s="1"/>
  <c r="S617" i="65" a="1"/>
  <c r="S617" i="65" s="1"/>
  <c r="T617" i="65"/>
  <c r="S618" i="65" a="1"/>
  <c r="S618" i="65" s="1"/>
  <c r="T618" i="65"/>
  <c r="U618" i="65" s="1"/>
  <c r="S619" i="65" a="1"/>
  <c r="S619" i="65" s="1"/>
  <c r="T619" i="65"/>
  <c r="U619" i="65" s="1"/>
  <c r="V619" i="65" s="1"/>
  <c r="W619" i="65" s="1"/>
  <c r="S620" i="65" a="1"/>
  <c r="S620" i="65" s="1"/>
  <c r="T620" i="65"/>
  <c r="U620" i="65" s="1"/>
  <c r="S621" i="65" a="1"/>
  <c r="S621" i="65" s="1"/>
  <c r="T621" i="65"/>
  <c r="U621" i="65" s="1"/>
  <c r="S622" i="65" a="1"/>
  <c r="S622" i="65" s="1"/>
  <c r="T622" i="65"/>
  <c r="U622" i="65" s="1"/>
  <c r="S623" i="65" a="1"/>
  <c r="S623" i="65" s="1"/>
  <c r="T623" i="65"/>
  <c r="U623" i="65" s="1"/>
  <c r="S624" i="65" a="1"/>
  <c r="S624" i="65" s="1"/>
  <c r="T624" i="65"/>
  <c r="U624" i="65" s="1"/>
  <c r="S625" i="65" a="1"/>
  <c r="S625" i="65" s="1"/>
  <c r="T625" i="65"/>
  <c r="U625" i="65" s="1"/>
  <c r="V625" i="65" s="1"/>
  <c r="W625" i="65" s="1"/>
  <c r="S626" i="65" a="1"/>
  <c r="S626" i="65" s="1"/>
  <c r="T626" i="65"/>
  <c r="U626" i="65" s="1"/>
  <c r="S627" i="65" a="1"/>
  <c r="S627" i="65" s="1"/>
  <c r="T627" i="65"/>
  <c r="U627" i="65" s="1"/>
  <c r="V627" i="65" s="1"/>
  <c r="W627" i="65" s="1"/>
  <c r="S628" i="65" a="1"/>
  <c r="S628" i="65" s="1"/>
  <c r="T628" i="65"/>
  <c r="U628" i="65" s="1"/>
  <c r="S629" i="65" a="1"/>
  <c r="S629" i="65" s="1"/>
  <c r="T629" i="65"/>
  <c r="U629" i="65" s="1"/>
  <c r="V629" i="65" s="1"/>
  <c r="W629" i="65" s="1"/>
  <c r="S630" i="65" a="1"/>
  <c r="S630" i="65" s="1"/>
  <c r="T630" i="65"/>
  <c r="U630" i="65" s="1"/>
  <c r="S631" i="65" a="1"/>
  <c r="S631" i="65" s="1"/>
  <c r="T631" i="65"/>
  <c r="U631" i="65" s="1"/>
  <c r="V631" i="65" s="1"/>
  <c r="W631" i="65" s="1"/>
  <c r="S632" i="65" a="1"/>
  <c r="S632" i="65" s="1"/>
  <c r="T632" i="65"/>
  <c r="U632" i="65" s="1"/>
  <c r="S633" i="65" a="1"/>
  <c r="S633" i="65" s="1"/>
  <c r="T633" i="65"/>
  <c r="U633" i="65" s="1"/>
  <c r="S634" i="65" a="1"/>
  <c r="S634" i="65" s="1"/>
  <c r="T634" i="65"/>
  <c r="U634" i="65" s="1"/>
  <c r="S635" i="65" a="1"/>
  <c r="S635" i="65" s="1"/>
  <c r="T635" i="65"/>
  <c r="U635" i="65" s="1"/>
  <c r="S636" i="65" a="1"/>
  <c r="S636" i="65" s="1"/>
  <c r="T636" i="65"/>
  <c r="U636" i="65" s="1"/>
  <c r="S637" i="65" a="1"/>
  <c r="S637" i="65" s="1"/>
  <c r="T637" i="65"/>
  <c r="U637" i="65" s="1"/>
  <c r="V637" i="65" s="1"/>
  <c r="W637" i="65" s="1"/>
  <c r="S638" i="65" a="1"/>
  <c r="S638" i="65" s="1"/>
  <c r="T638" i="65"/>
  <c r="U638" i="65" s="1"/>
  <c r="S639" i="65" a="1"/>
  <c r="S639" i="65" s="1"/>
  <c r="T639" i="65"/>
  <c r="U639" i="65" s="1"/>
  <c r="V639" i="65" s="1"/>
  <c r="W639" i="65" s="1"/>
  <c r="S640" i="65" a="1"/>
  <c r="S640" i="65" s="1"/>
  <c r="T640" i="65"/>
  <c r="U640" i="65" s="1"/>
  <c r="S641" i="65" a="1"/>
  <c r="S641" i="65" s="1"/>
  <c r="T641" i="65"/>
  <c r="U641" i="65" s="1"/>
  <c r="V641" i="65" s="1"/>
  <c r="W641" i="65" s="1"/>
  <c r="S642" i="65" a="1"/>
  <c r="S642" i="65" s="1"/>
  <c r="T642" i="65"/>
  <c r="U642" i="65" s="1"/>
  <c r="S643" i="65" a="1"/>
  <c r="S643" i="65" s="1"/>
  <c r="T643" i="65"/>
  <c r="U643" i="65" s="1"/>
  <c r="V643" i="65" s="1"/>
  <c r="W643" i="65" s="1"/>
  <c r="S644" i="65" a="1"/>
  <c r="S644" i="65" s="1"/>
  <c r="T644" i="65"/>
  <c r="U644" i="65" s="1"/>
  <c r="S645" i="65" a="1"/>
  <c r="S645" i="65" s="1"/>
  <c r="T645" i="65"/>
  <c r="U645" i="65" s="1"/>
  <c r="V645" i="65" s="1"/>
  <c r="W645" i="65" s="1"/>
  <c r="S646" i="65" a="1"/>
  <c r="S646" i="65" s="1"/>
  <c r="T646" i="65"/>
  <c r="U646" i="65" s="1"/>
  <c r="S647" i="65" a="1"/>
  <c r="S647" i="65" s="1"/>
  <c r="T647" i="65"/>
  <c r="U647" i="65" s="1"/>
  <c r="V647" i="65" s="1"/>
  <c r="W647" i="65" s="1"/>
  <c r="S648" i="65" a="1"/>
  <c r="S648" i="65" s="1"/>
  <c r="T648" i="65"/>
  <c r="U648" i="65" s="1"/>
  <c r="S649" i="65" a="1"/>
  <c r="S649" i="65" s="1"/>
  <c r="T649" i="65"/>
  <c r="U649" i="65" s="1"/>
  <c r="V649" i="65" s="1"/>
  <c r="W649" i="65" s="1"/>
  <c r="S650" i="65" a="1"/>
  <c r="S650" i="65" s="1"/>
  <c r="T650" i="65"/>
  <c r="U650" i="65" s="1"/>
  <c r="S651" i="65" a="1"/>
  <c r="S651" i="65" s="1"/>
  <c r="T651" i="65"/>
  <c r="U651" i="65" s="1"/>
  <c r="V651" i="65" s="1"/>
  <c r="W651" i="65" s="1"/>
  <c r="S652" i="65" a="1"/>
  <c r="S652" i="65" s="1"/>
  <c r="T652" i="65"/>
  <c r="U652" i="65" s="1"/>
  <c r="S653" i="65" a="1"/>
  <c r="S653" i="65" s="1"/>
  <c r="T653" i="65"/>
  <c r="U653" i="65" s="1"/>
  <c r="V653" i="65" s="1"/>
  <c r="W653" i="65" s="1"/>
  <c r="S654" i="65" a="1"/>
  <c r="S654" i="65" s="1"/>
  <c r="T654" i="65"/>
  <c r="U654" i="65" s="1"/>
  <c r="S655" i="65" a="1"/>
  <c r="S655" i="65" s="1"/>
  <c r="T655" i="65"/>
  <c r="U655" i="65" s="1"/>
  <c r="V655" i="65" s="1"/>
  <c r="W655" i="65" s="1"/>
  <c r="S656" i="65" a="1"/>
  <c r="S656" i="65" s="1"/>
  <c r="T656" i="65"/>
  <c r="U656" i="65" s="1"/>
  <c r="S657" i="65" a="1"/>
  <c r="S657" i="65" s="1"/>
  <c r="T657" i="65"/>
  <c r="U657" i="65" s="1"/>
  <c r="V657" i="65" s="1"/>
  <c r="W657" i="65" s="1"/>
  <c r="S658" i="65" a="1"/>
  <c r="S658" i="65" s="1"/>
  <c r="T658" i="65"/>
  <c r="U658" i="65" s="1"/>
  <c r="S659" i="65" a="1"/>
  <c r="S659" i="65" s="1"/>
  <c r="T659" i="65"/>
  <c r="U659" i="65" s="1"/>
  <c r="V659" i="65" s="1"/>
  <c r="W659" i="65" s="1"/>
  <c r="S660" i="65" a="1"/>
  <c r="S660" i="65" s="1"/>
  <c r="T660" i="65"/>
  <c r="U660" i="65" s="1"/>
  <c r="S661" i="65" a="1"/>
  <c r="S661" i="65" s="1"/>
  <c r="T661" i="65"/>
  <c r="U661" i="65" s="1"/>
  <c r="V661" i="65" s="1"/>
  <c r="W661" i="65" s="1"/>
  <c r="S662" i="65" a="1"/>
  <c r="S662" i="65" s="1"/>
  <c r="T662" i="65"/>
  <c r="U662" i="65" s="1"/>
  <c r="S663" i="65" a="1"/>
  <c r="S663" i="65" s="1"/>
  <c r="T663" i="65"/>
  <c r="U663" i="65" s="1"/>
  <c r="V663" i="65" s="1"/>
  <c r="W663" i="65" s="1"/>
  <c r="S664" i="65" a="1"/>
  <c r="S664" i="65" s="1"/>
  <c r="T664" i="65"/>
  <c r="U664" i="65" s="1"/>
  <c r="S665" i="65" a="1"/>
  <c r="S665" i="65" s="1"/>
  <c r="T665" i="65"/>
  <c r="U665" i="65" s="1"/>
  <c r="V665" i="65" s="1"/>
  <c r="W665" i="65" s="1"/>
  <c r="S666" i="65" a="1"/>
  <c r="S666" i="65" s="1"/>
  <c r="T666" i="65"/>
  <c r="U666" i="65" s="1"/>
  <c r="S667" i="65" a="1"/>
  <c r="S667" i="65" s="1"/>
  <c r="T667" i="65"/>
  <c r="U667" i="65" s="1"/>
  <c r="V667" i="65" s="1"/>
  <c r="W667" i="65" s="1"/>
  <c r="S668" i="65" a="1"/>
  <c r="S668" i="65" s="1"/>
  <c r="T668" i="65"/>
  <c r="U668" i="65" s="1"/>
  <c r="S670" i="65" a="1"/>
  <c r="S670" i="65" s="1"/>
  <c r="T670" i="65"/>
  <c r="U670" i="65" s="1"/>
  <c r="V670" i="65" s="1"/>
  <c r="W670" i="65" s="1"/>
  <c r="S671" i="65" a="1"/>
  <c r="S671" i="65" s="1"/>
  <c r="T671" i="65"/>
  <c r="U671" i="65" s="1"/>
  <c r="S672" i="65" a="1"/>
  <c r="S672" i="65" s="1"/>
  <c r="T672" i="65"/>
  <c r="U672" i="65" s="1"/>
  <c r="V672" i="65" s="1"/>
  <c r="W672" i="65" s="1"/>
  <c r="S673" i="65" a="1"/>
  <c r="S673" i="65" s="1"/>
  <c r="T673" i="65"/>
  <c r="U673" i="65" s="1"/>
  <c r="S674" i="65" a="1"/>
  <c r="S674" i="65" s="1"/>
  <c r="T674" i="65"/>
  <c r="U674" i="65" s="1"/>
  <c r="V674" i="65" s="1"/>
  <c r="W674" i="65" s="1"/>
  <c r="S675" i="65" a="1"/>
  <c r="S675" i="65" s="1"/>
  <c r="T675" i="65"/>
  <c r="U675" i="65" s="1"/>
  <c r="S676" i="65" a="1"/>
  <c r="S676" i="65" s="1"/>
  <c r="T676" i="65"/>
  <c r="U676" i="65" s="1"/>
  <c r="V676" i="65" s="1"/>
  <c r="W676" i="65" s="1"/>
  <c r="S677" i="65" a="1"/>
  <c r="S677" i="65" s="1"/>
  <c r="T677" i="65"/>
  <c r="U677" i="65" s="1"/>
  <c r="S678" i="65" a="1"/>
  <c r="S678" i="65" s="1"/>
  <c r="T678" i="65"/>
  <c r="U678" i="65" s="1"/>
  <c r="V678" i="65" s="1"/>
  <c r="W678" i="65" s="1"/>
  <c r="S679" i="65" a="1"/>
  <c r="S679" i="65" s="1"/>
  <c r="T679" i="65"/>
  <c r="U679" i="65" s="1"/>
  <c r="S680" i="65" a="1"/>
  <c r="S680" i="65" s="1"/>
  <c r="T680" i="65"/>
  <c r="U680" i="65" s="1"/>
  <c r="V680" i="65" s="1"/>
  <c r="W680" i="65" s="1"/>
  <c r="S681" i="65" a="1"/>
  <c r="S681" i="65" s="1"/>
  <c r="T681" i="65"/>
  <c r="U681" i="65" s="1"/>
  <c r="S682" i="65" a="1"/>
  <c r="S682" i="65" s="1"/>
  <c r="T682" i="65"/>
  <c r="U682" i="65" s="1"/>
  <c r="V682" i="65" s="1"/>
  <c r="W682" i="65" s="1"/>
  <c r="S683" i="65" a="1"/>
  <c r="S683" i="65" s="1"/>
  <c r="T683" i="65"/>
  <c r="U683" i="65" s="1"/>
  <c r="S685" i="65" a="1"/>
  <c r="S685" i="65" s="1"/>
  <c r="T685" i="65"/>
  <c r="U685" i="65" s="1"/>
  <c r="S686" i="65" a="1"/>
  <c r="S686" i="65" s="1"/>
  <c r="T686" i="65"/>
  <c r="U686" i="65" s="1"/>
  <c r="V686" i="65" s="1"/>
  <c r="W686" i="65" s="1"/>
  <c r="S687" i="65" a="1"/>
  <c r="S687" i="65" s="1"/>
  <c r="T687" i="65"/>
  <c r="U687" i="65" s="1"/>
  <c r="S688" i="65" a="1"/>
  <c r="S688" i="65" s="1"/>
  <c r="T688" i="65"/>
  <c r="U688" i="65" s="1"/>
  <c r="V688" i="65" s="1"/>
  <c r="W688" i="65" s="1"/>
  <c r="S689" i="65" a="1"/>
  <c r="S689" i="65" s="1"/>
  <c r="T689" i="65"/>
  <c r="U689" i="65" s="1"/>
  <c r="S690" i="65" a="1"/>
  <c r="S690" i="65" s="1"/>
  <c r="T690" i="65"/>
  <c r="U690" i="65" s="1"/>
  <c r="V690" i="65" s="1"/>
  <c r="W690" i="65" s="1"/>
  <c r="S691" i="65" a="1"/>
  <c r="S691" i="65" s="1"/>
  <c r="T691" i="65"/>
  <c r="U691" i="65" s="1"/>
  <c r="S692" i="65" a="1"/>
  <c r="S692" i="65" s="1"/>
  <c r="T692" i="65"/>
  <c r="U692" i="65" s="1"/>
  <c r="V692" i="65" s="1"/>
  <c r="W692" i="65" s="1"/>
  <c r="S693" i="65" a="1"/>
  <c r="S693" i="65" s="1"/>
  <c r="T693" i="65"/>
  <c r="U693" i="65" s="1"/>
  <c r="S694" i="65" a="1"/>
  <c r="S694" i="65" s="1"/>
  <c r="T694" i="65"/>
  <c r="U694" i="65" s="1"/>
  <c r="V694" i="65" s="1"/>
  <c r="W694" i="65" s="1"/>
  <c r="S695" i="65" a="1"/>
  <c r="S695" i="65" s="1"/>
  <c r="T695" i="65"/>
  <c r="U695" i="65" s="1"/>
  <c r="S696" i="65" a="1"/>
  <c r="S696" i="65" s="1"/>
  <c r="T696" i="65"/>
  <c r="U696" i="65" s="1"/>
  <c r="V696" i="65" s="1"/>
  <c r="W696" i="65" s="1"/>
  <c r="S697" i="65" a="1"/>
  <c r="S697" i="65" s="1"/>
  <c r="T697" i="65"/>
  <c r="U697" i="65" s="1"/>
  <c r="S698" i="65" a="1"/>
  <c r="S698" i="65" s="1"/>
  <c r="T698" i="65"/>
  <c r="U698" i="65" s="1"/>
  <c r="V698" i="65" s="1"/>
  <c r="W698" i="65" s="1"/>
  <c r="S4" i="65" a="1"/>
  <c r="S4" i="65" s="1"/>
  <c r="S5" i="65" a="1"/>
  <c r="S5" i="65" s="1"/>
  <c r="S6" i="65" a="1"/>
  <c r="S6" i="65" s="1"/>
  <c r="S7" i="65" a="1"/>
  <c r="S7" i="65" s="1"/>
  <c r="S8" i="65" a="1"/>
  <c r="S8" i="65" s="1"/>
  <c r="S9" i="65" a="1"/>
  <c r="S9" i="65" s="1"/>
  <c r="S10" i="65" a="1"/>
  <c r="S10" i="65" s="1"/>
  <c r="S11" i="65" a="1"/>
  <c r="S11" i="65" s="1"/>
  <c r="S12" i="65" a="1"/>
  <c r="S12" i="65" s="1"/>
  <c r="S13" i="65" a="1"/>
  <c r="S13" i="65" s="1"/>
  <c r="S14" i="65" a="1"/>
  <c r="S14" i="65" s="1"/>
  <c r="S15" i="65" a="1"/>
  <c r="S15" i="65" s="1"/>
  <c r="S16" i="65" a="1"/>
  <c r="S16" i="65" s="1"/>
  <c r="S17" i="65" a="1"/>
  <c r="S17" i="65" s="1"/>
  <c r="S18" i="65" a="1"/>
  <c r="S18" i="65" s="1"/>
  <c r="S19" i="65" a="1"/>
  <c r="S19" i="65" s="1"/>
  <c r="S20" i="65" a="1"/>
  <c r="S20" i="65" s="1"/>
  <c r="S21" i="65" a="1"/>
  <c r="S21" i="65" s="1"/>
  <c r="S22" i="65" a="1"/>
  <c r="S22" i="65" s="1"/>
  <c r="S23" i="65" a="1"/>
  <c r="S23" i="65" s="1"/>
  <c r="S24" i="65" a="1"/>
  <c r="S24" i="65" s="1"/>
  <c r="S25" i="65" a="1"/>
  <c r="S25" i="65" s="1"/>
  <c r="S26" i="65" a="1"/>
  <c r="S26" i="65" s="1"/>
  <c r="S27" i="65" a="1"/>
  <c r="S27" i="65" s="1"/>
  <c r="S28" i="65" a="1"/>
  <c r="S28" i="65" s="1"/>
  <c r="S29" i="65" a="1"/>
  <c r="S29" i="65" s="1"/>
  <c r="S30" i="65" a="1"/>
  <c r="S30" i="65" s="1"/>
  <c r="S31" i="65" a="1"/>
  <c r="S31" i="65" s="1"/>
  <c r="S32" i="65" a="1"/>
  <c r="S32" i="65" s="1"/>
  <c r="S33" i="65" a="1"/>
  <c r="S33" i="65" s="1"/>
  <c r="S34" i="65" a="1"/>
  <c r="S34" i="65" s="1"/>
  <c r="S35" i="65" a="1"/>
  <c r="S35" i="65" s="1"/>
  <c r="S36" i="65" a="1"/>
  <c r="S36" i="65" s="1"/>
  <c r="S37" i="65" a="1"/>
  <c r="S37" i="65" s="1"/>
  <c r="S38" i="65" a="1"/>
  <c r="S38" i="65" s="1"/>
  <c r="S39" i="65" a="1"/>
  <c r="S39" i="65" s="1"/>
  <c r="S40" i="65" a="1"/>
  <c r="S40" i="65" s="1"/>
  <c r="S41" i="65" a="1"/>
  <c r="S41" i="65" s="1"/>
  <c r="S42" i="65" a="1"/>
  <c r="S42" i="65" s="1"/>
  <c r="S43" i="65" a="1"/>
  <c r="S43" i="65" s="1"/>
  <c r="S44" i="65" a="1"/>
  <c r="S44" i="65" s="1"/>
  <c r="S45" i="65" a="1"/>
  <c r="S45" i="65" s="1"/>
  <c r="S46" i="65" a="1"/>
  <c r="S46" i="65" s="1"/>
  <c r="S47" i="65" a="1"/>
  <c r="S47" i="65" s="1"/>
  <c r="S48" i="65" a="1"/>
  <c r="S48" i="65" s="1"/>
  <c r="S49" i="65" a="1"/>
  <c r="S49" i="65" s="1"/>
  <c r="S50" i="65" a="1"/>
  <c r="S50" i="65" s="1"/>
  <c r="S51" i="65" a="1"/>
  <c r="S51" i="65" s="1"/>
  <c r="S52" i="65" a="1"/>
  <c r="S52" i="65" s="1"/>
  <c r="S53" i="65" a="1"/>
  <c r="S53" i="65" s="1"/>
  <c r="S54" i="65" a="1"/>
  <c r="S54" i="65" s="1"/>
  <c r="S55" i="65" a="1"/>
  <c r="S55" i="65" s="1"/>
  <c r="S56" i="65" a="1"/>
  <c r="S56" i="65" s="1"/>
  <c r="S57" i="65" a="1"/>
  <c r="S57" i="65" s="1"/>
  <c r="S58" i="65" a="1"/>
  <c r="S58" i="65" s="1"/>
  <c r="S59" i="65" a="1"/>
  <c r="S59" i="65" s="1"/>
  <c r="S60" i="65" a="1"/>
  <c r="S60" i="65" s="1"/>
  <c r="S61" i="65" a="1"/>
  <c r="S61" i="65" s="1"/>
  <c r="S62" i="65" a="1"/>
  <c r="S62" i="65" s="1"/>
  <c r="S63" i="65" a="1"/>
  <c r="S63" i="65" s="1"/>
  <c r="S64" i="65" a="1"/>
  <c r="S64" i="65" s="1"/>
  <c r="S65" i="65" a="1"/>
  <c r="S65" i="65" s="1"/>
  <c r="S66" i="65" a="1"/>
  <c r="S66" i="65" s="1"/>
  <c r="S67" i="65" a="1"/>
  <c r="S67" i="65" s="1"/>
  <c r="S68" i="65" a="1"/>
  <c r="S68" i="65" s="1"/>
  <c r="S69" i="65" a="1"/>
  <c r="S69" i="65" s="1"/>
  <c r="S70" i="65" a="1"/>
  <c r="S70" i="65" s="1"/>
  <c r="S71" i="65" a="1"/>
  <c r="S71" i="65" s="1"/>
  <c r="S72" i="65" a="1"/>
  <c r="S72" i="65" s="1"/>
  <c r="S73" i="65" a="1"/>
  <c r="S73" i="65" s="1"/>
  <c r="S74" i="65" a="1"/>
  <c r="S74" i="65" s="1"/>
  <c r="S75" i="65" a="1"/>
  <c r="S75" i="65" s="1"/>
  <c r="S76" i="65" a="1"/>
  <c r="S76" i="65" s="1"/>
  <c r="S77" i="65" a="1"/>
  <c r="S77" i="65" s="1"/>
  <c r="S78" i="65" a="1"/>
  <c r="S78" i="65" s="1"/>
  <c r="S79" i="65" a="1"/>
  <c r="S79" i="65" s="1"/>
  <c r="S80" i="65" a="1"/>
  <c r="S80" i="65" s="1"/>
  <c r="S81" i="65" a="1"/>
  <c r="S81" i="65" s="1"/>
  <c r="S82" i="65" a="1"/>
  <c r="S82" i="65" s="1"/>
  <c r="S83" i="65" a="1"/>
  <c r="S83" i="65" s="1"/>
  <c r="S84" i="65" a="1"/>
  <c r="S84" i="65" s="1"/>
  <c r="S85" i="65" a="1"/>
  <c r="S85" i="65" s="1"/>
  <c r="S86" i="65" a="1"/>
  <c r="S86" i="65" s="1"/>
  <c r="S87" i="65" a="1"/>
  <c r="S87" i="65" s="1"/>
  <c r="S88" i="65" a="1"/>
  <c r="S88" i="65" s="1"/>
  <c r="S89" i="65" a="1"/>
  <c r="S89" i="65" s="1"/>
  <c r="S90" i="65" a="1"/>
  <c r="S90" i="65" s="1"/>
  <c r="S91" i="65" a="1"/>
  <c r="S91" i="65" s="1"/>
  <c r="S92" i="65" a="1"/>
  <c r="S92" i="65" s="1"/>
  <c r="S93" i="65" a="1"/>
  <c r="S93" i="65" s="1"/>
  <c r="S94" i="65" a="1"/>
  <c r="S94" i="65" s="1"/>
  <c r="S95" i="65" a="1"/>
  <c r="S95" i="65" s="1"/>
  <c r="S96" i="65" a="1"/>
  <c r="S96" i="65" s="1"/>
  <c r="S97" i="65" a="1"/>
  <c r="S97" i="65" s="1"/>
  <c r="S98" i="65" a="1"/>
  <c r="S98" i="65" s="1"/>
  <c r="S99" i="65" a="1"/>
  <c r="S99" i="65" s="1"/>
  <c r="S100" i="65" a="1"/>
  <c r="S100" i="65" s="1"/>
  <c r="S101" i="65" a="1"/>
  <c r="S101" i="65" s="1"/>
  <c r="S102" i="65" a="1"/>
  <c r="S102" i="65" s="1"/>
  <c r="S103" i="65" a="1"/>
  <c r="S103" i="65" s="1"/>
  <c r="S104" i="65" a="1"/>
  <c r="S104" i="65" s="1"/>
  <c r="S105" i="65" a="1"/>
  <c r="S105" i="65" s="1"/>
  <c r="S106" i="65" a="1"/>
  <c r="S106" i="65" s="1"/>
  <c r="S107" i="65" a="1"/>
  <c r="S107" i="65" s="1"/>
  <c r="S108" i="65" a="1"/>
  <c r="S108" i="65" s="1"/>
  <c r="S109" i="65" a="1"/>
  <c r="S109" i="65" s="1"/>
  <c r="S110" i="65" a="1"/>
  <c r="S110" i="65" s="1"/>
  <c r="S111" i="65" a="1"/>
  <c r="S111" i="65" s="1"/>
  <c r="S112" i="65" a="1"/>
  <c r="S112" i="65" s="1"/>
  <c r="S113" i="65" a="1"/>
  <c r="S113" i="65" s="1"/>
  <c r="S114" i="65" a="1"/>
  <c r="S114" i="65" s="1"/>
  <c r="S115" i="65" a="1"/>
  <c r="S115" i="65" s="1"/>
  <c r="S116" i="65" a="1"/>
  <c r="S116" i="65" s="1"/>
  <c r="S117" i="65" a="1"/>
  <c r="S117" i="65" s="1"/>
  <c r="S118" i="65" a="1"/>
  <c r="S118" i="65" s="1"/>
  <c r="S119" i="65" a="1"/>
  <c r="S119" i="65" s="1"/>
  <c r="S120" i="65" a="1"/>
  <c r="S120" i="65" s="1"/>
  <c r="S121" i="65" a="1"/>
  <c r="S121" i="65" s="1"/>
  <c r="S122" i="65" a="1"/>
  <c r="S122" i="65" s="1"/>
  <c r="S125" i="65" a="1"/>
  <c r="S125" i="65" s="1"/>
  <c r="S126" i="65" a="1"/>
  <c r="S126" i="65" s="1"/>
  <c r="S127" i="65" a="1"/>
  <c r="S127" i="65" s="1"/>
  <c r="S128" i="65" a="1"/>
  <c r="S128" i="65" s="1"/>
  <c r="S129" i="65" a="1"/>
  <c r="S129" i="65" s="1"/>
  <c r="S130" i="65" a="1"/>
  <c r="S130" i="65" s="1"/>
  <c r="S131" i="65" a="1"/>
  <c r="S131" i="65" s="1"/>
  <c r="S132" i="65" a="1"/>
  <c r="S132" i="65" s="1"/>
  <c r="S133" i="65" a="1"/>
  <c r="S133" i="65" s="1"/>
  <c r="S134" i="65" a="1"/>
  <c r="S134" i="65" s="1"/>
  <c r="S135" i="65" a="1"/>
  <c r="S135" i="65" s="1"/>
  <c r="S136" i="65" a="1"/>
  <c r="S136" i="65" s="1"/>
  <c r="S137" i="65" a="1"/>
  <c r="S137" i="65" s="1"/>
  <c r="S138" i="65" a="1"/>
  <c r="S138" i="65" s="1"/>
  <c r="S139" i="65" a="1"/>
  <c r="S139" i="65" s="1"/>
  <c r="S140" i="65" a="1"/>
  <c r="S140" i="65" s="1"/>
  <c r="S141" i="65" a="1"/>
  <c r="S141" i="65" s="1"/>
  <c r="S142" i="65" a="1"/>
  <c r="S142" i="65" s="1"/>
  <c r="S143" i="65" a="1"/>
  <c r="S143" i="65" s="1"/>
  <c r="S144" i="65" a="1"/>
  <c r="S144" i="65" s="1"/>
  <c r="S145" i="65" a="1"/>
  <c r="S145" i="65" s="1"/>
  <c r="S146" i="65" a="1"/>
  <c r="S146" i="65" s="1"/>
  <c r="S147" i="65" a="1"/>
  <c r="S147" i="65" s="1"/>
  <c r="S148" i="65" a="1"/>
  <c r="S148" i="65" s="1"/>
  <c r="S149" i="65" a="1"/>
  <c r="S149" i="65" s="1"/>
  <c r="S150" i="65" a="1"/>
  <c r="S150" i="65" s="1"/>
  <c r="S151" i="65" a="1"/>
  <c r="S151" i="65" s="1"/>
  <c r="S152" i="65" a="1"/>
  <c r="S152" i="65" s="1"/>
  <c r="S153" i="65" a="1"/>
  <c r="S153" i="65" s="1"/>
  <c r="S154" i="65" a="1"/>
  <c r="S154" i="65" s="1"/>
  <c r="S155" i="65" a="1"/>
  <c r="S155" i="65" s="1"/>
  <c r="S156" i="65" a="1"/>
  <c r="S156" i="65" s="1"/>
  <c r="S157" i="65" a="1"/>
  <c r="S157" i="65" s="1"/>
  <c r="S158" i="65" a="1"/>
  <c r="S158" i="65" s="1"/>
  <c r="S159" i="65" a="1"/>
  <c r="S159" i="65" s="1"/>
  <c r="S160" i="65" a="1"/>
  <c r="S160" i="65" s="1"/>
  <c r="S161" i="65" a="1"/>
  <c r="S161" i="65" s="1"/>
  <c r="S162" i="65" a="1"/>
  <c r="S162" i="65" s="1"/>
  <c r="S163" i="65" a="1"/>
  <c r="S163" i="65" s="1"/>
  <c r="S164" i="65" a="1"/>
  <c r="S164" i="65" s="1"/>
  <c r="S165" i="65" a="1"/>
  <c r="S165" i="65" s="1"/>
  <c r="S166" i="65" a="1"/>
  <c r="S166" i="65" s="1"/>
  <c r="S167" i="65" a="1"/>
  <c r="S167" i="65" s="1"/>
  <c r="S168" i="65" a="1"/>
  <c r="S168" i="65" s="1"/>
  <c r="S169" i="65" a="1"/>
  <c r="S169" i="65" s="1"/>
  <c r="S170" i="65" a="1"/>
  <c r="S170" i="65" s="1"/>
  <c r="S171" i="65" a="1"/>
  <c r="S171" i="65" s="1"/>
  <c r="S172" i="65" a="1"/>
  <c r="S172" i="65" s="1"/>
  <c r="S173" i="65" a="1"/>
  <c r="S173" i="65" s="1"/>
  <c r="S174" i="65" a="1"/>
  <c r="S174" i="65" s="1"/>
  <c r="S175" i="65" a="1"/>
  <c r="S175" i="65" s="1"/>
  <c r="S176" i="65" a="1"/>
  <c r="S176" i="65" s="1"/>
  <c r="S177" i="65" a="1"/>
  <c r="S177" i="65" s="1"/>
  <c r="S178" i="65" a="1"/>
  <c r="S178" i="65" s="1"/>
  <c r="S179" i="65" a="1"/>
  <c r="S179" i="65" s="1"/>
  <c r="S180" i="65" a="1"/>
  <c r="S180" i="65" s="1"/>
  <c r="S181" i="65" a="1"/>
  <c r="S181" i="65" s="1"/>
  <c r="S182" i="65" a="1"/>
  <c r="S182" i="65" s="1"/>
  <c r="S183" i="65" a="1"/>
  <c r="S183" i="65" s="1"/>
  <c r="S184" i="65" a="1"/>
  <c r="S184" i="65" s="1"/>
  <c r="S185" i="65" a="1"/>
  <c r="S185" i="65" s="1"/>
  <c r="S186" i="65" a="1"/>
  <c r="S186" i="65" s="1"/>
  <c r="S187" i="65" a="1"/>
  <c r="S187" i="65" s="1"/>
  <c r="S188" i="65" a="1"/>
  <c r="S188" i="65" s="1"/>
  <c r="S189" i="65" a="1"/>
  <c r="S189" i="65" s="1"/>
  <c r="S190" i="65" a="1"/>
  <c r="S190" i="65" s="1"/>
  <c r="S191" i="65" a="1"/>
  <c r="S191" i="65" s="1"/>
  <c r="S192" i="65" a="1"/>
  <c r="S192" i="65" s="1"/>
  <c r="S193" i="65" a="1"/>
  <c r="S193" i="65" s="1"/>
  <c r="S194" i="65" a="1"/>
  <c r="S194" i="65" s="1"/>
  <c r="S195" i="65" a="1"/>
  <c r="S195" i="65" s="1"/>
  <c r="S196" i="65" a="1"/>
  <c r="S196" i="65" s="1"/>
  <c r="S197" i="65" a="1"/>
  <c r="S197" i="65" s="1"/>
  <c r="S198" i="65" a="1"/>
  <c r="S198" i="65" s="1"/>
  <c r="S199" i="65" a="1"/>
  <c r="S199" i="65" s="1"/>
  <c r="S200" i="65" a="1"/>
  <c r="S200" i="65" s="1"/>
  <c r="S201" i="65" a="1"/>
  <c r="S201" i="65" s="1"/>
  <c r="S202" i="65" a="1"/>
  <c r="S202" i="65" s="1"/>
  <c r="S203" i="65" a="1"/>
  <c r="S203" i="65" s="1"/>
  <c r="S204" i="65" a="1"/>
  <c r="S204" i="65" s="1"/>
  <c r="S205" i="65" a="1"/>
  <c r="S205" i="65" s="1"/>
  <c r="S206" i="65" a="1"/>
  <c r="S206" i="65" s="1"/>
  <c r="S207" i="65" a="1"/>
  <c r="S207" i="65" s="1"/>
  <c r="S208" i="65" a="1"/>
  <c r="S208" i="65" s="1"/>
  <c r="S209" i="65" a="1"/>
  <c r="S209" i="65" s="1"/>
  <c r="S210" i="65" a="1"/>
  <c r="S210" i="65" s="1"/>
  <c r="S211" i="65" a="1"/>
  <c r="S211" i="65" s="1"/>
  <c r="S212" i="65" a="1"/>
  <c r="S212" i="65" s="1"/>
  <c r="S213" i="65" a="1"/>
  <c r="S213" i="65" s="1"/>
  <c r="S214" i="65" a="1"/>
  <c r="S214" i="65" s="1"/>
  <c r="S215" i="65" a="1"/>
  <c r="S215" i="65" s="1"/>
  <c r="S216" i="65" a="1"/>
  <c r="S216" i="65" s="1"/>
  <c r="S217" i="65" a="1"/>
  <c r="S217" i="65" s="1"/>
  <c r="S218" i="65" a="1"/>
  <c r="S218" i="65" s="1"/>
  <c r="S219" i="65" a="1"/>
  <c r="S219" i="65" s="1"/>
  <c r="S220" i="65" a="1"/>
  <c r="S220" i="65" s="1"/>
  <c r="S221" i="65" a="1"/>
  <c r="S221" i="65" s="1"/>
  <c r="S222" i="65" a="1"/>
  <c r="S222" i="65" s="1"/>
  <c r="S223" i="65" a="1"/>
  <c r="S223" i="65" s="1"/>
  <c r="S224" i="65" a="1"/>
  <c r="S224" i="65" s="1"/>
  <c r="S225" i="65" a="1"/>
  <c r="S225" i="65" s="1"/>
  <c r="S226" i="65" a="1"/>
  <c r="S226" i="65" s="1"/>
  <c r="S227" i="65" a="1"/>
  <c r="S227" i="65" s="1"/>
  <c r="S228" i="65" a="1"/>
  <c r="S228" i="65" s="1"/>
  <c r="S229" i="65" a="1"/>
  <c r="S229" i="65" s="1"/>
  <c r="S230" i="65" a="1"/>
  <c r="S230" i="65" s="1"/>
  <c r="S231" i="65" a="1"/>
  <c r="S231" i="65" s="1"/>
  <c r="S232" i="65" a="1"/>
  <c r="S232" i="65" s="1"/>
  <c r="S233" i="65" a="1"/>
  <c r="S233" i="65" s="1"/>
  <c r="S234" i="65" a="1"/>
  <c r="S234" i="65" s="1"/>
  <c r="S235" i="65" a="1"/>
  <c r="S235" i="65" s="1"/>
  <c r="S236" i="65" a="1"/>
  <c r="S236" i="65" s="1"/>
  <c r="S237" i="65" a="1"/>
  <c r="S237" i="65" s="1"/>
  <c r="S238" i="65" a="1"/>
  <c r="S238" i="65" s="1"/>
  <c r="S239" i="65" a="1"/>
  <c r="S239" i="65" s="1"/>
  <c r="S240" i="65" a="1"/>
  <c r="S240" i="65" s="1"/>
  <c r="S241" i="65" a="1"/>
  <c r="S241" i="65" s="1"/>
  <c r="S242" i="65" a="1"/>
  <c r="S242" i="65" s="1"/>
  <c r="S243" i="65" a="1"/>
  <c r="S243" i="65" s="1"/>
  <c r="S244" i="65" a="1"/>
  <c r="S244" i="65" s="1"/>
  <c r="S245" i="65" a="1"/>
  <c r="S245" i="65" s="1"/>
  <c r="S246" i="65" a="1"/>
  <c r="S246" i="65" s="1"/>
  <c r="S247" i="65" a="1"/>
  <c r="S247" i="65" s="1"/>
  <c r="S248" i="65" a="1"/>
  <c r="S248" i="65" s="1"/>
  <c r="S249" i="65" a="1"/>
  <c r="S249" i="65" s="1"/>
  <c r="S250" i="65" a="1"/>
  <c r="S250" i="65" s="1"/>
  <c r="S251" i="65" a="1"/>
  <c r="S251" i="65" s="1"/>
  <c r="S252" i="65" a="1"/>
  <c r="S252" i="65" s="1"/>
  <c r="S253" i="65" a="1"/>
  <c r="S253" i="65" s="1"/>
  <c r="S254" i="65" a="1"/>
  <c r="S254" i="65" s="1"/>
  <c r="S255" i="65" a="1"/>
  <c r="S255" i="65" s="1"/>
  <c r="S256" i="65" a="1"/>
  <c r="S256" i="65" s="1"/>
  <c r="S257" i="65" a="1"/>
  <c r="S257" i="65" s="1"/>
  <c r="S258" i="65" a="1"/>
  <c r="S258" i="65" s="1"/>
  <c r="S259" i="65" a="1"/>
  <c r="S259" i="65" s="1"/>
  <c r="S262" i="65" a="1"/>
  <c r="S262" i="65" s="1"/>
  <c r="S263" i="65" a="1"/>
  <c r="S263" i="65" s="1"/>
  <c r="S264" i="65" a="1"/>
  <c r="S264" i="65" s="1"/>
  <c r="S265" i="65" a="1"/>
  <c r="S265" i="65" s="1"/>
  <c r="S266" i="65" a="1"/>
  <c r="S266" i="65" s="1"/>
  <c r="S267" i="65" a="1"/>
  <c r="S267" i="65" s="1"/>
  <c r="S268" i="65" a="1"/>
  <c r="S268" i="65" s="1"/>
  <c r="S269" i="65" a="1"/>
  <c r="S269" i="65" s="1"/>
  <c r="S270" i="65" a="1"/>
  <c r="S270" i="65" s="1"/>
  <c r="S271" i="65" a="1"/>
  <c r="S271" i="65" s="1"/>
  <c r="S272" i="65" a="1"/>
  <c r="S272" i="65" s="1"/>
  <c r="S273" i="65" a="1"/>
  <c r="S273" i="65" s="1"/>
  <c r="S274" i="65" a="1"/>
  <c r="S274" i="65" s="1"/>
  <c r="S275" i="65" a="1"/>
  <c r="S275" i="65" s="1"/>
  <c r="S276" i="65" a="1"/>
  <c r="S276" i="65" s="1"/>
  <c r="S277" i="65" a="1"/>
  <c r="S277" i="65" s="1"/>
  <c r="S278" i="65" a="1"/>
  <c r="S278" i="65" s="1"/>
  <c r="S279" i="65" a="1"/>
  <c r="S279" i="65" s="1"/>
  <c r="S280" i="65" a="1"/>
  <c r="S280" i="65" s="1"/>
  <c r="S281" i="65" a="1"/>
  <c r="S281" i="65" s="1"/>
  <c r="S282" i="65" a="1"/>
  <c r="S282" i="65" s="1"/>
  <c r="S283" i="65" a="1"/>
  <c r="S283" i="65" s="1"/>
  <c r="S284" i="65" a="1"/>
  <c r="S284" i="65" s="1"/>
  <c r="S285" i="65" a="1"/>
  <c r="S285" i="65" s="1"/>
  <c r="S286" i="65" a="1"/>
  <c r="S286" i="65" s="1"/>
  <c r="S287" i="65" a="1"/>
  <c r="S287" i="65" s="1"/>
  <c r="S288" i="65" a="1"/>
  <c r="S288" i="65" s="1"/>
  <c r="S289" i="65" a="1"/>
  <c r="S289" i="65" s="1"/>
  <c r="S290" i="65" a="1"/>
  <c r="S290" i="65" s="1"/>
  <c r="S291" i="65" a="1"/>
  <c r="S291" i="65" s="1"/>
  <c r="S292" i="65" a="1"/>
  <c r="S292" i="65" s="1"/>
  <c r="S293" i="65" a="1"/>
  <c r="S293" i="65" s="1"/>
  <c r="S294" i="65" a="1"/>
  <c r="S294" i="65" s="1"/>
  <c r="S295" i="65" a="1"/>
  <c r="S295" i="65" s="1"/>
  <c r="S296" i="65" a="1"/>
  <c r="S296" i="65" s="1"/>
  <c r="S297" i="65" a="1"/>
  <c r="S297" i="65" s="1"/>
  <c r="S298" i="65" a="1"/>
  <c r="S298" i="65" s="1"/>
  <c r="S299" i="65" a="1"/>
  <c r="S299" i="65" s="1"/>
  <c r="S300" i="65" a="1"/>
  <c r="S300" i="65" s="1"/>
  <c r="S301" i="65" a="1"/>
  <c r="S301" i="65" s="1"/>
  <c r="S302" i="65" a="1"/>
  <c r="S302" i="65" s="1"/>
  <c r="S303" i="65" a="1"/>
  <c r="S303" i="65" s="1"/>
  <c r="S304" i="65" a="1"/>
  <c r="S304" i="65" s="1"/>
  <c r="S305" i="65" a="1"/>
  <c r="S305" i="65" s="1"/>
  <c r="S306" i="65" a="1"/>
  <c r="S306" i="65" s="1"/>
  <c r="S307" i="65" a="1"/>
  <c r="S307" i="65" s="1"/>
  <c r="S308" i="65" a="1"/>
  <c r="S308" i="65" s="1"/>
  <c r="S309" i="65" a="1"/>
  <c r="S309" i="65" s="1"/>
  <c r="S310" i="65" a="1"/>
  <c r="S310" i="65" s="1"/>
  <c r="S311" i="65" a="1"/>
  <c r="S311" i="65" s="1"/>
  <c r="S312" i="65" a="1"/>
  <c r="S312" i="65" s="1"/>
  <c r="S313" i="65" a="1"/>
  <c r="S313" i="65" s="1"/>
  <c r="S314" i="65" a="1"/>
  <c r="S314" i="65" s="1"/>
  <c r="S315" i="65" a="1"/>
  <c r="S315" i="65" s="1"/>
  <c r="S316" i="65" a="1"/>
  <c r="S316" i="65" s="1"/>
  <c r="S317" i="65" a="1"/>
  <c r="S317" i="65" s="1"/>
  <c r="S318" i="65" a="1"/>
  <c r="S318" i="65" s="1"/>
  <c r="S319" i="65" a="1"/>
  <c r="S319" i="65" s="1"/>
  <c r="S320" i="65" a="1"/>
  <c r="S320" i="65" s="1"/>
  <c r="S321" i="65" a="1"/>
  <c r="S321" i="65" s="1"/>
  <c r="S322" i="65" a="1"/>
  <c r="S322" i="65" s="1"/>
  <c r="S323" i="65" a="1"/>
  <c r="S323" i="65" s="1"/>
  <c r="S324" i="65" a="1"/>
  <c r="S324" i="65" s="1"/>
  <c r="S325" i="65" a="1"/>
  <c r="S325" i="65" s="1"/>
  <c r="S326" i="65" a="1"/>
  <c r="S326" i="65" s="1"/>
  <c r="S327" i="65" a="1"/>
  <c r="S327" i="65" s="1"/>
  <c r="S328" i="65" a="1"/>
  <c r="S328" i="65" s="1"/>
  <c r="S329" i="65" a="1"/>
  <c r="S329" i="65" s="1"/>
  <c r="S330" i="65" a="1"/>
  <c r="S330" i="65" s="1"/>
  <c r="S331" i="65" a="1"/>
  <c r="S331" i="65" s="1"/>
  <c r="S332" i="65" a="1"/>
  <c r="S332" i="65" s="1"/>
  <c r="S333" i="65" a="1"/>
  <c r="S333" i="65" s="1"/>
  <c r="S334" i="65" a="1"/>
  <c r="S334" i="65" s="1"/>
  <c r="S335" i="65" a="1"/>
  <c r="S335" i="65" s="1"/>
  <c r="S336" i="65" a="1"/>
  <c r="S336" i="65" s="1"/>
  <c r="S337" i="65" a="1"/>
  <c r="S337" i="65" s="1"/>
  <c r="S338" i="65" a="1"/>
  <c r="S338" i="65" s="1"/>
  <c r="S339" i="65" a="1"/>
  <c r="S339" i="65" s="1"/>
  <c r="S340" i="65" a="1"/>
  <c r="S340" i="65" s="1"/>
  <c r="S341" i="65" a="1"/>
  <c r="S341" i="65" s="1"/>
  <c r="S342" i="65" a="1"/>
  <c r="S342" i="65" s="1"/>
  <c r="S343" i="65" a="1"/>
  <c r="S343" i="65" s="1"/>
  <c r="S344" i="65" a="1"/>
  <c r="S344" i="65" s="1"/>
  <c r="S345" i="65" a="1"/>
  <c r="S345" i="65" s="1"/>
  <c r="S346" i="65" a="1"/>
  <c r="S346" i="65" s="1"/>
  <c r="S347" i="65" a="1"/>
  <c r="S347" i="65" s="1"/>
  <c r="S348" i="65" a="1"/>
  <c r="S348" i="65" s="1"/>
  <c r="S349" i="65" a="1"/>
  <c r="S349" i="65" s="1"/>
  <c r="S350" i="65" a="1"/>
  <c r="S350" i="65" s="1"/>
  <c r="S351" i="65" a="1"/>
  <c r="S351" i="65" s="1"/>
  <c r="S352" i="65" a="1"/>
  <c r="S352" i="65" s="1"/>
  <c r="S353" i="65" a="1"/>
  <c r="S353" i="65" s="1"/>
  <c r="S354" i="65" a="1"/>
  <c r="S354" i="65" s="1"/>
  <c r="S355" i="65" a="1"/>
  <c r="S355" i="65" s="1"/>
  <c r="S356" i="65" a="1"/>
  <c r="S356" i="65" s="1"/>
  <c r="S357" i="65" a="1"/>
  <c r="S357" i="65" s="1"/>
  <c r="S358" i="65" a="1"/>
  <c r="S358" i="65" s="1"/>
  <c r="S359" i="65" a="1"/>
  <c r="S359" i="65" s="1"/>
  <c r="S360" i="65" a="1"/>
  <c r="S360" i="65" s="1"/>
  <c r="S361" i="65" a="1"/>
  <c r="S361" i="65" s="1"/>
  <c r="S362" i="65" a="1"/>
  <c r="S362" i="65" s="1"/>
  <c r="S363" i="65" a="1"/>
  <c r="S363" i="65" s="1"/>
  <c r="S364" i="65" a="1"/>
  <c r="S364" i="65" s="1"/>
  <c r="S365" i="65" a="1"/>
  <c r="S365" i="65" s="1"/>
  <c r="S366" i="65" a="1"/>
  <c r="S366" i="65" s="1"/>
  <c r="S367" i="65" a="1"/>
  <c r="S367" i="65" s="1"/>
  <c r="S368" i="65" a="1"/>
  <c r="S368" i="65" s="1"/>
  <c r="S369" i="65" a="1"/>
  <c r="S369" i="65" s="1"/>
  <c r="S370" i="65" a="1"/>
  <c r="S370" i="65" s="1"/>
  <c r="S371" i="65" a="1"/>
  <c r="S371" i="65" s="1"/>
  <c r="S372" i="65" a="1"/>
  <c r="S372" i="65" s="1"/>
  <c r="S373" i="65" a="1"/>
  <c r="S373" i="65" s="1"/>
  <c r="S374" i="65" a="1"/>
  <c r="S374" i="65" s="1"/>
  <c r="S375" i="65" a="1"/>
  <c r="S375" i="65" s="1"/>
  <c r="S376" i="65" a="1"/>
  <c r="S376" i="65" s="1"/>
  <c r="S377" i="65" a="1"/>
  <c r="S377" i="65" s="1"/>
  <c r="S378" i="65" a="1"/>
  <c r="S378" i="65" s="1"/>
  <c r="S379" i="65" a="1"/>
  <c r="S379" i="65" s="1"/>
  <c r="S380" i="65" a="1"/>
  <c r="S380" i="65" s="1"/>
  <c r="S381" i="65" a="1"/>
  <c r="S381" i="65" s="1"/>
  <c r="S382" i="65" a="1"/>
  <c r="S382" i="65" s="1"/>
  <c r="S383" i="65" a="1"/>
  <c r="S383" i="65" s="1"/>
  <c r="S384" i="65" a="1"/>
  <c r="S384" i="65" s="1"/>
  <c r="S385" i="65" a="1"/>
  <c r="S385" i="65" s="1"/>
  <c r="S386" i="65" a="1"/>
  <c r="S386" i="65" s="1"/>
  <c r="S387" i="65" a="1"/>
  <c r="S387" i="65" s="1"/>
  <c r="S388" i="65" a="1"/>
  <c r="S388" i="65" s="1"/>
  <c r="S389" i="65" a="1"/>
  <c r="S389" i="65" s="1"/>
  <c r="S390" i="65" a="1"/>
  <c r="S390" i="65" s="1"/>
  <c r="S391" i="65" a="1"/>
  <c r="S391" i="65" s="1"/>
  <c r="S392" i="65" a="1"/>
  <c r="S392" i="65" s="1"/>
  <c r="S393" i="65" a="1"/>
  <c r="S393" i="65" s="1"/>
  <c r="S394" i="65" a="1"/>
  <c r="S394" i="65" s="1"/>
  <c r="S395" i="65" a="1"/>
  <c r="S395" i="65" s="1"/>
  <c r="S396" i="65" a="1"/>
  <c r="S396" i="65" s="1"/>
  <c r="S397" i="65" a="1"/>
  <c r="S397" i="65" s="1"/>
  <c r="S398" i="65" a="1"/>
  <c r="S398" i="65" s="1"/>
  <c r="S399" i="65" a="1"/>
  <c r="S399" i="65" s="1"/>
  <c r="S400" i="65" a="1"/>
  <c r="S400" i="65" s="1"/>
  <c r="S401" i="65" a="1"/>
  <c r="S401" i="65" s="1"/>
  <c r="S402" i="65" a="1"/>
  <c r="S402" i="65" s="1"/>
  <c r="S403" i="65" a="1"/>
  <c r="S403" i="65" s="1"/>
  <c r="S404" i="65" a="1"/>
  <c r="S404" i="65" s="1"/>
  <c r="S405" i="65" a="1"/>
  <c r="S405" i="65" s="1"/>
  <c r="S406" i="65" a="1"/>
  <c r="S406" i="65" s="1"/>
  <c r="S407" i="65" a="1"/>
  <c r="S407" i="65" s="1"/>
  <c r="S408" i="65" a="1"/>
  <c r="S408" i="65" s="1"/>
  <c r="S409" i="65" a="1"/>
  <c r="S409" i="65" s="1"/>
  <c r="S410" i="65" a="1"/>
  <c r="S410" i="65" s="1"/>
  <c r="S411" i="65" a="1"/>
  <c r="S411" i="65" s="1"/>
  <c r="S412" i="65" a="1"/>
  <c r="S412" i="65" s="1"/>
  <c r="S413" i="65" a="1"/>
  <c r="S413" i="65" s="1"/>
  <c r="S414" i="65" a="1"/>
  <c r="S414" i="65" s="1"/>
  <c r="S415" i="65" a="1"/>
  <c r="S415" i="65" s="1"/>
  <c r="S416" i="65" a="1"/>
  <c r="S416" i="65" s="1"/>
  <c r="S417" i="65" a="1"/>
  <c r="S417" i="65" s="1"/>
  <c r="S418" i="65" a="1"/>
  <c r="S418" i="65" s="1"/>
  <c r="S419" i="65" a="1"/>
  <c r="S419" i="65" s="1"/>
  <c r="S420" i="65" a="1"/>
  <c r="S420" i="65" s="1"/>
  <c r="S421" i="65" a="1"/>
  <c r="S421" i="65" s="1"/>
  <c r="S422" i="65" a="1"/>
  <c r="S422" i="65" s="1"/>
  <c r="S423" i="65" a="1"/>
  <c r="S423" i="65" s="1"/>
  <c r="S424" i="65" a="1"/>
  <c r="S424" i="65" s="1"/>
  <c r="S425" i="65" a="1"/>
  <c r="S425" i="65" s="1"/>
  <c r="S426" i="65" a="1"/>
  <c r="S426" i="65" s="1"/>
  <c r="S427" i="65" a="1"/>
  <c r="S427" i="65" s="1"/>
  <c r="S428" i="65" a="1"/>
  <c r="S428" i="65" s="1"/>
  <c r="S429" i="65" a="1"/>
  <c r="S429" i="65" s="1"/>
  <c r="S430" i="65" a="1"/>
  <c r="S430" i="65" s="1"/>
  <c r="S431" i="65" a="1"/>
  <c r="S431" i="65" s="1"/>
  <c r="S432" i="65" a="1"/>
  <c r="S432" i="65" s="1"/>
  <c r="S433" i="65" a="1"/>
  <c r="S433" i="65" s="1"/>
  <c r="S434" i="65" a="1"/>
  <c r="S434" i="65" s="1"/>
  <c r="S435" i="65" a="1"/>
  <c r="S435" i="65" s="1"/>
  <c r="S436" i="65" a="1"/>
  <c r="S436" i="65" s="1"/>
  <c r="S437" i="65" a="1"/>
  <c r="S437" i="65" s="1"/>
  <c r="S438" i="65" a="1"/>
  <c r="S438" i="65" s="1"/>
  <c r="S439" i="65" a="1"/>
  <c r="S439" i="65" s="1"/>
  <c r="S440" i="65" a="1"/>
  <c r="S440" i="65" s="1"/>
  <c r="J22" i="1"/>
  <c r="K22" i="1"/>
  <c r="L22" i="1"/>
  <c r="M22" i="1"/>
  <c r="N22" i="1"/>
  <c r="O22" i="1"/>
  <c r="P22" i="1"/>
  <c r="Q22" i="1"/>
  <c r="R22" i="1"/>
  <c r="S22" i="1"/>
  <c r="T22" i="1"/>
  <c r="I22" i="1"/>
  <c r="J37" i="1"/>
  <c r="K37" i="1"/>
  <c r="L37" i="1"/>
  <c r="M37" i="1"/>
  <c r="N37" i="1"/>
  <c r="O37" i="1"/>
  <c r="P37" i="1"/>
  <c r="Q37" i="1"/>
  <c r="R37" i="1"/>
  <c r="S37" i="1"/>
  <c r="T37" i="1"/>
  <c r="I37" i="1"/>
  <c r="AH24" i="1"/>
  <c r="AG24" i="1"/>
  <c r="AF24" i="1"/>
  <c r="AE24" i="1"/>
  <c r="AD24" i="1"/>
  <c r="AC24" i="1"/>
  <c r="AB24" i="1"/>
  <c r="AA24" i="1"/>
  <c r="Z24" i="1"/>
  <c r="Y24" i="1"/>
  <c r="X24" i="1"/>
  <c r="W24" i="1"/>
  <c r="W24" i="3" s="1"/>
  <c r="W24" i="4" s="1"/>
  <c r="H24" i="1"/>
  <c r="AH23" i="1"/>
  <c r="AH23" i="3" s="1"/>
  <c r="AG23" i="1"/>
  <c r="AG23" i="3" s="1"/>
  <c r="AF23" i="1"/>
  <c r="AF23" i="3" s="1"/>
  <c r="AE23" i="1"/>
  <c r="AE23" i="3" s="1"/>
  <c r="AD23" i="1"/>
  <c r="AD23" i="3" s="1"/>
  <c r="AD23" i="4" s="1"/>
  <c r="AC23" i="1"/>
  <c r="AC23" i="3" s="1"/>
  <c r="AB23" i="1"/>
  <c r="AB23" i="3" s="1"/>
  <c r="AA23" i="1"/>
  <c r="AA23" i="3" s="1"/>
  <c r="Z23" i="1"/>
  <c r="Z23" i="3" s="1"/>
  <c r="Y23" i="1"/>
  <c r="Y23" i="3" s="1"/>
  <c r="X23" i="1"/>
  <c r="X23" i="3" s="1"/>
  <c r="W23" i="1"/>
  <c r="H23" i="1"/>
  <c r="AH31" i="1"/>
  <c r="AH31" i="3" s="1"/>
  <c r="AG31" i="1"/>
  <c r="AG31" i="3" s="1"/>
  <c r="AF31" i="1"/>
  <c r="AF31" i="3" s="1"/>
  <c r="AE31" i="1"/>
  <c r="AE31" i="3" s="1"/>
  <c r="AD31" i="1"/>
  <c r="AD31" i="3" s="1"/>
  <c r="AC31" i="1"/>
  <c r="AC31" i="3" s="1"/>
  <c r="AB31" i="1"/>
  <c r="AB31" i="3" s="1"/>
  <c r="AA31" i="1"/>
  <c r="AA31" i="3" s="1"/>
  <c r="Z31" i="1"/>
  <c r="Z31" i="3" s="1"/>
  <c r="Y31" i="1"/>
  <c r="Y31" i="3" s="1"/>
  <c r="X31" i="1"/>
  <c r="X31" i="3" s="1"/>
  <c r="W31" i="1"/>
  <c r="W31" i="3" s="1"/>
  <c r="H31" i="1"/>
  <c r="H30" i="1"/>
  <c r="AH29" i="1"/>
  <c r="AG29" i="1"/>
  <c r="AF29" i="1"/>
  <c r="AE29" i="1"/>
  <c r="AD29" i="1"/>
  <c r="AC29" i="1"/>
  <c r="AB29" i="1"/>
  <c r="AA29" i="1"/>
  <c r="Z29" i="1"/>
  <c r="Y29" i="1"/>
  <c r="X29" i="1"/>
  <c r="W29" i="1"/>
  <c r="H29" i="1"/>
  <c r="H28" i="1"/>
  <c r="AH27" i="1"/>
  <c r="AG27" i="1"/>
  <c r="AF27" i="1"/>
  <c r="AE27" i="1"/>
  <c r="AD27" i="1"/>
  <c r="AC27" i="1"/>
  <c r="AB27" i="1"/>
  <c r="AA27" i="1"/>
  <c r="Z27" i="1"/>
  <c r="Y27" i="1"/>
  <c r="X27" i="1"/>
  <c r="W27" i="1"/>
  <c r="H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W28" i="4" s="1"/>
  <c r="W28" i="28" s="1"/>
  <c r="H26" i="1"/>
  <c r="AH25" i="1"/>
  <c r="AG25" i="1"/>
  <c r="AF25" i="1"/>
  <c r="AE25" i="1"/>
  <c r="AD25" i="1"/>
  <c r="AC25" i="1"/>
  <c r="AB25" i="1"/>
  <c r="AA25" i="1"/>
  <c r="Z25" i="1"/>
  <c r="Y25" i="1"/>
  <c r="X25" i="1"/>
  <c r="W25" i="1"/>
  <c r="W25" i="3" s="1"/>
  <c r="W25" i="4" s="1"/>
  <c r="H25" i="1"/>
  <c r="I19" i="55"/>
  <c r="I18" i="55" s="1"/>
  <c r="I17" i="55"/>
  <c r="I16" i="55"/>
  <c r="I13" i="55" s="1"/>
  <c r="K13" i="55" s="1"/>
  <c r="I14" i="55"/>
  <c r="I12" i="55"/>
  <c r="K12" i="55" s="1"/>
  <c r="I10" i="55"/>
  <c r="K10" i="55" s="1"/>
  <c r="I9" i="55"/>
  <c r="K9" i="55" s="1"/>
  <c r="I8" i="55"/>
  <c r="K8" i="55" s="1"/>
  <c r="I7" i="55"/>
  <c r="K7" i="55" s="1"/>
  <c r="I6" i="55"/>
  <c r="K6" i="55" s="1"/>
  <c r="I5" i="55"/>
  <c r="K5" i="55" s="1"/>
  <c r="H20" i="55"/>
  <c r="H19" i="55"/>
  <c r="H17" i="55"/>
  <c r="H16" i="55"/>
  <c r="H13" i="55" s="1"/>
  <c r="H14" i="55"/>
  <c r="H12" i="55"/>
  <c r="H10" i="55"/>
  <c r="T5" i="55" s="1"/>
  <c r="H9" i="55"/>
  <c r="H8" i="55"/>
  <c r="H7" i="55"/>
  <c r="H6" i="55"/>
  <c r="H5" i="55"/>
  <c r="S36" i="3" l="1"/>
  <c r="K17" i="55"/>
  <c r="V56" i="12"/>
  <c r="U56" i="12"/>
  <c r="T56" i="12"/>
  <c r="R56" i="12"/>
  <c r="Q56" i="12"/>
  <c r="S56" i="12"/>
  <c r="V19" i="12"/>
  <c r="U19" i="12"/>
  <c r="T19" i="12"/>
  <c r="S19" i="12"/>
  <c r="Q19" i="12"/>
  <c r="R19" i="12"/>
  <c r="V57" i="12"/>
  <c r="U57" i="12"/>
  <c r="T57" i="12"/>
  <c r="R57" i="12"/>
  <c r="S57" i="12"/>
  <c r="Q57" i="12"/>
  <c r="V20" i="12"/>
  <c r="U20" i="12"/>
  <c r="T20" i="12"/>
  <c r="S20" i="12"/>
  <c r="R20" i="12"/>
  <c r="Q20" i="12"/>
  <c r="U21" i="12"/>
  <c r="V21" i="12"/>
  <c r="R21" i="12"/>
  <c r="T21" i="12"/>
  <c r="Q21" i="12"/>
  <c r="S21" i="12"/>
  <c r="V12" i="12"/>
  <c r="U12" i="12"/>
  <c r="T12" i="12"/>
  <c r="R12" i="12"/>
  <c r="S12" i="12"/>
  <c r="Q12" i="12"/>
  <c r="V52" i="12"/>
  <c r="U52" i="12"/>
  <c r="T52" i="12"/>
  <c r="S52" i="12"/>
  <c r="R52" i="12"/>
  <c r="Q52" i="12"/>
  <c r="V15" i="12"/>
  <c r="U15" i="12"/>
  <c r="T15" i="12"/>
  <c r="S15" i="12"/>
  <c r="R15" i="12"/>
  <c r="Q15" i="12"/>
  <c r="V53" i="12"/>
  <c r="U53" i="12"/>
  <c r="Q53" i="12"/>
  <c r="S53" i="12"/>
  <c r="R53" i="12"/>
  <c r="T53" i="12"/>
  <c r="V16" i="12"/>
  <c r="U16" i="12"/>
  <c r="R16" i="12"/>
  <c r="Q16" i="12"/>
  <c r="T16" i="12"/>
  <c r="S16" i="12"/>
  <c r="V54" i="12"/>
  <c r="U54" i="12"/>
  <c r="S54" i="12"/>
  <c r="R54" i="12"/>
  <c r="Q54" i="12"/>
  <c r="T54" i="12"/>
  <c r="V18" i="12"/>
  <c r="U18" i="12"/>
  <c r="T18" i="12"/>
  <c r="S18" i="12"/>
  <c r="R18" i="12"/>
  <c r="Q18" i="12"/>
  <c r="U17" i="12"/>
  <c r="V17" i="12"/>
  <c r="T17" i="12"/>
  <c r="S17" i="12"/>
  <c r="R17" i="12"/>
  <c r="Q17" i="12"/>
  <c r="V55" i="12"/>
  <c r="U55" i="12"/>
  <c r="T55" i="12"/>
  <c r="S55" i="12"/>
  <c r="Q55" i="12"/>
  <c r="R55" i="12"/>
  <c r="K6" i="3"/>
  <c r="L6" i="3"/>
  <c r="M36" i="3"/>
  <c r="N29" i="28"/>
  <c r="M6" i="3"/>
  <c r="L36" i="3"/>
  <c r="P31" i="28"/>
  <c r="N6" i="3"/>
  <c r="P6" i="3"/>
  <c r="R36" i="3"/>
  <c r="Q22" i="28"/>
  <c r="K27" i="28"/>
  <c r="R22" i="28"/>
  <c r="I29" i="28"/>
  <c r="J31" i="28"/>
  <c r="N24" i="28"/>
  <c r="T24" i="28"/>
  <c r="AH28" i="4"/>
  <c r="AH28" i="28" s="1"/>
  <c r="AH26" i="3"/>
  <c r="AH26" i="4" s="1"/>
  <c r="AH26" i="28" s="1"/>
  <c r="AG27" i="3"/>
  <c r="AG27" i="4" s="1"/>
  <c r="AG27" i="28" s="1"/>
  <c r="AE31" i="4"/>
  <c r="AE31" i="28" s="1"/>
  <c r="AE29" i="3"/>
  <c r="AE29" i="4" s="1"/>
  <c r="AE29" i="28" s="1"/>
  <c r="AA24" i="3"/>
  <c r="AA24" i="4" s="1"/>
  <c r="AA24" i="28" s="1"/>
  <c r="AB24" i="3"/>
  <c r="AB24" i="4" s="1"/>
  <c r="AB24" i="28" s="1"/>
  <c r="Y25" i="3"/>
  <c r="X28" i="4"/>
  <c r="X28" i="28" s="1"/>
  <c r="X26" i="3"/>
  <c r="X26" i="4" s="1"/>
  <c r="X26" i="28" s="1"/>
  <c r="W27" i="3"/>
  <c r="W27" i="4" s="1"/>
  <c r="AG31" i="4"/>
  <c r="AG31" i="28" s="1"/>
  <c r="AG29" i="3"/>
  <c r="AG29" i="4" s="1"/>
  <c r="AG29" i="28" s="1"/>
  <c r="AC24" i="3"/>
  <c r="AC24" i="4" s="1"/>
  <c r="AC24" i="28" s="1"/>
  <c r="Z25" i="3"/>
  <c r="Z25" i="4" s="1"/>
  <c r="Z25" i="28" s="1"/>
  <c r="Y28" i="4"/>
  <c r="Y28" i="28" s="1"/>
  <c r="Y26" i="3"/>
  <c r="Y26" i="4" s="1"/>
  <c r="Y26" i="28" s="1"/>
  <c r="X27" i="3"/>
  <c r="X27" i="4" s="1"/>
  <c r="X27" i="28" s="1"/>
  <c r="AH31" i="4"/>
  <c r="AH31" i="28" s="1"/>
  <c r="AH29" i="3"/>
  <c r="AH29" i="4" s="1"/>
  <c r="AH29" i="28" s="1"/>
  <c r="AD24" i="3"/>
  <c r="AD24" i="4" s="1"/>
  <c r="AD24" i="28" s="1"/>
  <c r="X25" i="3"/>
  <c r="X25" i="4" s="1"/>
  <c r="X25" i="28" s="1"/>
  <c r="AA25" i="3"/>
  <c r="AA25" i="4" s="1"/>
  <c r="AA25" i="28" s="1"/>
  <c r="Z28" i="4"/>
  <c r="Z28" i="28" s="1"/>
  <c r="Z26" i="3"/>
  <c r="Z26" i="4" s="1"/>
  <c r="Z26" i="28" s="1"/>
  <c r="Y27" i="3"/>
  <c r="Y27" i="4" s="1"/>
  <c r="Y27" i="28" s="1"/>
  <c r="W31" i="4"/>
  <c r="W31" i="28" s="1"/>
  <c r="W29" i="3"/>
  <c r="W29" i="4" s="1"/>
  <c r="W29" i="28" s="1"/>
  <c r="AE24" i="3"/>
  <c r="AE24" i="4" s="1"/>
  <c r="AE24" i="28" s="1"/>
  <c r="AH27" i="3"/>
  <c r="AH27" i="4" s="1"/>
  <c r="AH27" i="28" s="1"/>
  <c r="AB25" i="3"/>
  <c r="AB25" i="4" s="1"/>
  <c r="AB25" i="28" s="1"/>
  <c r="AA28" i="4"/>
  <c r="AA28" i="28" s="1"/>
  <c r="AA26" i="3"/>
  <c r="AA26" i="4" s="1"/>
  <c r="AA26" i="28" s="1"/>
  <c r="Z27" i="3"/>
  <c r="Z27" i="4" s="1"/>
  <c r="Z27" i="28" s="1"/>
  <c r="X31" i="4"/>
  <c r="X31" i="28" s="1"/>
  <c r="X29" i="3"/>
  <c r="X29" i="4" s="1"/>
  <c r="X29" i="28" s="1"/>
  <c r="AF24" i="3"/>
  <c r="AF24" i="4" s="1"/>
  <c r="AF24" i="28" s="1"/>
  <c r="AC25" i="3"/>
  <c r="AC25" i="4" s="1"/>
  <c r="AC25" i="28" s="1"/>
  <c r="AB26" i="3"/>
  <c r="AB26" i="4" s="1"/>
  <c r="AB26" i="28" s="1"/>
  <c r="AA27" i="3"/>
  <c r="AA27" i="4" s="1"/>
  <c r="AA27" i="28" s="1"/>
  <c r="Y31" i="4"/>
  <c r="Y31" i="28" s="1"/>
  <c r="Y29" i="3"/>
  <c r="Y29" i="4" s="1"/>
  <c r="Y29" i="28" s="1"/>
  <c r="AG24" i="3"/>
  <c r="AG24" i="4" s="1"/>
  <c r="AG24" i="28" s="1"/>
  <c r="AF31" i="4"/>
  <c r="AF31" i="28" s="1"/>
  <c r="AF29" i="3"/>
  <c r="AF29" i="4" s="1"/>
  <c r="AF29" i="28" s="1"/>
  <c r="AD25" i="3"/>
  <c r="AD25" i="4" s="1"/>
  <c r="AD25" i="28" s="1"/>
  <c r="AC26" i="3"/>
  <c r="AC26" i="4" s="1"/>
  <c r="AC26" i="28" s="1"/>
  <c r="AB27" i="3"/>
  <c r="AB27" i="4" s="1"/>
  <c r="AB27" i="28" s="1"/>
  <c r="Z31" i="4"/>
  <c r="Z31" i="28" s="1"/>
  <c r="Z29" i="3"/>
  <c r="Z29" i="4" s="1"/>
  <c r="Z29" i="28" s="1"/>
  <c r="AH24" i="3"/>
  <c r="AH24" i="4" s="1"/>
  <c r="AH24" i="28" s="1"/>
  <c r="AE25" i="3"/>
  <c r="AE25" i="4" s="1"/>
  <c r="AE25" i="28" s="1"/>
  <c r="AD26" i="3"/>
  <c r="AD26" i="4" s="1"/>
  <c r="AD26" i="28" s="1"/>
  <c r="AC27" i="3"/>
  <c r="AC27" i="4" s="1"/>
  <c r="AC27" i="28" s="1"/>
  <c r="AA31" i="4"/>
  <c r="AA31" i="28" s="1"/>
  <c r="AA29" i="3"/>
  <c r="AA29" i="4" s="1"/>
  <c r="AA29" i="28" s="1"/>
  <c r="AF25" i="3"/>
  <c r="AF25" i="4" s="1"/>
  <c r="AF25" i="28" s="1"/>
  <c r="AE26" i="3"/>
  <c r="AE26" i="4" s="1"/>
  <c r="AE26" i="28" s="1"/>
  <c r="AD27" i="3"/>
  <c r="AD27" i="4" s="1"/>
  <c r="AD27" i="28" s="1"/>
  <c r="AB31" i="4"/>
  <c r="AB31" i="28" s="1"/>
  <c r="AB29" i="3"/>
  <c r="AB29" i="4" s="1"/>
  <c r="AB29" i="28" s="1"/>
  <c r="X24" i="3"/>
  <c r="AG25" i="3"/>
  <c r="AG25" i="4" s="1"/>
  <c r="AG25" i="28" s="1"/>
  <c r="AF28" i="4"/>
  <c r="AF28" i="28" s="1"/>
  <c r="AF26" i="3"/>
  <c r="AF26" i="4" s="1"/>
  <c r="AF26" i="28" s="1"/>
  <c r="AE27" i="3"/>
  <c r="AE27" i="4" s="1"/>
  <c r="AE27" i="28" s="1"/>
  <c r="AC31" i="4"/>
  <c r="AC31" i="28" s="1"/>
  <c r="AC29" i="3"/>
  <c r="AC29" i="4" s="1"/>
  <c r="AC29" i="28" s="1"/>
  <c r="Y24" i="3"/>
  <c r="Y24" i="4" s="1"/>
  <c r="Y24" i="28" s="1"/>
  <c r="AH25" i="3"/>
  <c r="AH25" i="4" s="1"/>
  <c r="AH25" i="28" s="1"/>
  <c r="AG28" i="4"/>
  <c r="AG28" i="28" s="1"/>
  <c r="AG26" i="3"/>
  <c r="AG26" i="4" s="1"/>
  <c r="AG26" i="28" s="1"/>
  <c r="AF27" i="3"/>
  <c r="AF27" i="4" s="1"/>
  <c r="AF27" i="28" s="1"/>
  <c r="AD31" i="4"/>
  <c r="AD31" i="28" s="1"/>
  <c r="AD29" i="3"/>
  <c r="AD29" i="4" s="1"/>
  <c r="AD29" i="28" s="1"/>
  <c r="Z24" i="3"/>
  <c r="Z24" i="4" s="1"/>
  <c r="Z24" i="28" s="1"/>
  <c r="Q24" i="28"/>
  <c r="Q27" i="28"/>
  <c r="H57" i="4"/>
  <c r="H55" i="28" s="1"/>
  <c r="I55" i="28"/>
  <c r="AC22" i="12"/>
  <c r="V621" i="65"/>
  <c r="W621" i="65" s="1"/>
  <c r="H11" i="55"/>
  <c r="I11" i="55"/>
  <c r="K11" i="55" s="1"/>
  <c r="T3" i="55"/>
  <c r="U3" i="55"/>
  <c r="U5" i="55"/>
  <c r="Z5" i="55" s="1"/>
  <c r="AH22" i="7"/>
  <c r="AC22" i="7"/>
  <c r="AA22" i="7"/>
  <c r="AB22" i="7"/>
  <c r="W22" i="7"/>
  <c r="X22" i="7"/>
  <c r="AE22" i="12"/>
  <c r="Y22" i="7"/>
  <c r="Z22" i="7"/>
  <c r="AA22" i="12"/>
  <c r="AD22" i="12"/>
  <c r="AD22" i="7"/>
  <c r="AG22" i="7"/>
  <c r="AF23" i="4"/>
  <c r="AF23" i="28" s="1"/>
  <c r="AF22" i="1"/>
  <c r="AF22" i="7"/>
  <c r="AH23" i="4"/>
  <c r="AH23" i="28" s="1"/>
  <c r="AH22" i="1"/>
  <c r="AG23" i="4"/>
  <c r="AG23" i="28" s="1"/>
  <c r="AG22" i="1"/>
  <c r="W23" i="3"/>
  <c r="W23" i="4" s="1"/>
  <c r="W22" i="1"/>
  <c r="X23" i="4"/>
  <c r="X23" i="28" s="1"/>
  <c r="X22" i="1"/>
  <c r="Y23" i="4"/>
  <c r="Y23" i="28" s="1"/>
  <c r="Y22" i="1"/>
  <c r="Z23" i="4"/>
  <c r="Z23" i="28" s="1"/>
  <c r="Z22" i="1"/>
  <c r="AA23" i="4"/>
  <c r="AA23" i="28" s="1"/>
  <c r="AA22" i="1"/>
  <c r="AB23" i="4"/>
  <c r="AB23" i="28" s="1"/>
  <c r="AB22" i="1"/>
  <c r="AC23" i="4"/>
  <c r="AC23" i="28" s="1"/>
  <c r="AC22" i="1"/>
  <c r="AD23" i="28"/>
  <c r="AD22" i="1"/>
  <c r="AE23" i="4"/>
  <c r="AE23" i="28" s="1"/>
  <c r="AE22" i="1"/>
  <c r="AE22" i="7"/>
  <c r="H22" i="7"/>
  <c r="AB22" i="12"/>
  <c r="V24" i="7"/>
  <c r="V26" i="7"/>
  <c r="AG22" i="12"/>
  <c r="AC28" i="4"/>
  <c r="AC28" i="28" s="1"/>
  <c r="AF22" i="12"/>
  <c r="V27" i="7"/>
  <c r="AB28" i="4"/>
  <c r="AB28" i="28" s="1"/>
  <c r="AH22" i="12"/>
  <c r="V25" i="7"/>
  <c r="AD28" i="4"/>
  <c r="AD28" i="28" s="1"/>
  <c r="W26" i="3"/>
  <c r="W26" i="4" s="1"/>
  <c r="AE28" i="4"/>
  <c r="AE28" i="28" s="1"/>
  <c r="Z22" i="12"/>
  <c r="V29" i="7"/>
  <c r="V31" i="7"/>
  <c r="V23" i="7"/>
  <c r="O24" i="28"/>
  <c r="O27" i="28"/>
  <c r="M24" i="28"/>
  <c r="R24" i="28"/>
  <c r="P24" i="28"/>
  <c r="L22" i="28"/>
  <c r="O6" i="3"/>
  <c r="S6" i="3"/>
  <c r="R6" i="3"/>
  <c r="Q31" i="28"/>
  <c r="L31" i="28"/>
  <c r="L27" i="28"/>
  <c r="R31" i="28"/>
  <c r="R29" i="28"/>
  <c r="R30" i="28"/>
  <c r="R26" i="28"/>
  <c r="J27" i="28"/>
  <c r="I31" i="28"/>
  <c r="Q36" i="3"/>
  <c r="Q30" i="28" s="1"/>
  <c r="K31" i="28"/>
  <c r="P36" i="3"/>
  <c r="P26" i="28" s="1"/>
  <c r="M31" i="28"/>
  <c r="N36" i="3"/>
  <c r="N30" i="28" s="1"/>
  <c r="O36" i="3"/>
  <c r="T36" i="3"/>
  <c r="T59" i="3" s="1"/>
  <c r="Q6" i="3"/>
  <c r="L59" i="3"/>
  <c r="L30" i="28"/>
  <c r="M30" i="28"/>
  <c r="L26" i="28"/>
  <c r="M26" i="28"/>
  <c r="K36" i="3"/>
  <c r="J36" i="3"/>
  <c r="J59" i="3" s="1"/>
  <c r="I36" i="3"/>
  <c r="I59" i="3" s="1"/>
  <c r="I26" i="28"/>
  <c r="I30" i="28"/>
  <c r="I50" i="3"/>
  <c r="K50" i="3"/>
  <c r="J50" i="3"/>
  <c r="P27" i="28"/>
  <c r="N31" i="28"/>
  <c r="O31" i="28"/>
  <c r="V31" i="3"/>
  <c r="AI31" i="3" s="1"/>
  <c r="V30" i="3"/>
  <c r="AI30" i="3" s="1"/>
  <c r="I27" i="28"/>
  <c r="N27" i="28"/>
  <c r="H22" i="3"/>
  <c r="K29" i="28"/>
  <c r="H24" i="3"/>
  <c r="O29" i="28"/>
  <c r="Q29" i="28"/>
  <c r="H24" i="4"/>
  <c r="H24" i="28" s="1"/>
  <c r="H22" i="4"/>
  <c r="H22" i="28" s="1"/>
  <c r="V609" i="65"/>
  <c r="W609" i="65" s="1"/>
  <c r="V615" i="65"/>
  <c r="W615" i="65" s="1"/>
  <c r="U617" i="65"/>
  <c r="V617" i="65" s="1"/>
  <c r="W617" i="65" s="1"/>
  <c r="V633" i="65"/>
  <c r="W633" i="65" s="1"/>
  <c r="V623" i="65"/>
  <c r="W623" i="65" s="1"/>
  <c r="V635" i="65"/>
  <c r="W635" i="65" s="1"/>
  <c r="V612" i="65"/>
  <c r="W612" i="65" s="1"/>
  <c r="V611" i="65"/>
  <c r="W611" i="65" s="1"/>
  <c r="U574" i="65"/>
  <c r="V574" i="65" s="1"/>
  <c r="W574" i="65" s="1"/>
  <c r="U565" i="65"/>
  <c r="V565" i="65" s="1"/>
  <c r="W565" i="65" s="1"/>
  <c r="U557" i="65"/>
  <c r="V557" i="65" s="1"/>
  <c r="W557" i="65" s="1"/>
  <c r="U549" i="65"/>
  <c r="V549" i="65" s="1"/>
  <c r="W549" i="65" s="1"/>
  <c r="U541" i="65"/>
  <c r="V541" i="65" s="1"/>
  <c r="W541" i="65" s="1"/>
  <c r="U533" i="65"/>
  <c r="V533" i="65" s="1"/>
  <c r="W533" i="65" s="1"/>
  <c r="U525" i="65"/>
  <c r="V525" i="65" s="1"/>
  <c r="W525" i="65" s="1"/>
  <c r="U512" i="65"/>
  <c r="V512" i="65" s="1"/>
  <c r="W512" i="65" s="1"/>
  <c r="U507" i="65"/>
  <c r="V507" i="65" s="1"/>
  <c r="W507" i="65" s="1"/>
  <c r="U488" i="65"/>
  <c r="V488" i="65" s="1"/>
  <c r="W488" i="65" s="1"/>
  <c r="U483" i="65"/>
  <c r="V483" i="65" s="1"/>
  <c r="W483" i="65" s="1"/>
  <c r="U464" i="65"/>
  <c r="V464" i="65" s="1"/>
  <c r="W464" i="65" s="1"/>
  <c r="V697" i="65"/>
  <c r="W697" i="65" s="1"/>
  <c r="V695" i="65"/>
  <c r="W695" i="65" s="1"/>
  <c r="V693" i="65"/>
  <c r="W693" i="65" s="1"/>
  <c r="V691" i="65"/>
  <c r="W691" i="65" s="1"/>
  <c r="V689" i="65"/>
  <c r="W689" i="65" s="1"/>
  <c r="V687" i="65"/>
  <c r="W687" i="65" s="1"/>
  <c r="V685" i="65"/>
  <c r="W685" i="65" s="1"/>
  <c r="V683" i="65"/>
  <c r="W683" i="65" s="1"/>
  <c r="V681" i="65"/>
  <c r="W681" i="65" s="1"/>
  <c r="V679" i="65"/>
  <c r="W679" i="65" s="1"/>
  <c r="V677" i="65"/>
  <c r="W677" i="65" s="1"/>
  <c r="V675" i="65"/>
  <c r="W675" i="65" s="1"/>
  <c r="V673" i="65"/>
  <c r="W673" i="65" s="1"/>
  <c r="V671" i="65"/>
  <c r="W671" i="65" s="1"/>
  <c r="V668" i="65"/>
  <c r="W668" i="65" s="1"/>
  <c r="V666" i="65"/>
  <c r="W666" i="65" s="1"/>
  <c r="V664" i="65"/>
  <c r="W664" i="65" s="1"/>
  <c r="V662" i="65"/>
  <c r="W662" i="65" s="1"/>
  <c r="V660" i="65"/>
  <c r="W660" i="65" s="1"/>
  <c r="V658" i="65"/>
  <c r="W658" i="65" s="1"/>
  <c r="V656" i="65"/>
  <c r="W656" i="65" s="1"/>
  <c r="V654" i="65"/>
  <c r="W654" i="65" s="1"/>
  <c r="V652" i="65"/>
  <c r="W652" i="65" s="1"/>
  <c r="V650" i="65"/>
  <c r="W650" i="65" s="1"/>
  <c r="V648" i="65"/>
  <c r="W648" i="65" s="1"/>
  <c r="V646" i="65"/>
  <c r="W646" i="65" s="1"/>
  <c r="V644" i="65"/>
  <c r="W644" i="65" s="1"/>
  <c r="V642" i="65"/>
  <c r="W642" i="65" s="1"/>
  <c r="V640" i="65"/>
  <c r="W640" i="65" s="1"/>
  <c r="V638" i="65"/>
  <c r="W638" i="65" s="1"/>
  <c r="V636" i="65"/>
  <c r="W636" i="65" s="1"/>
  <c r="V634" i="65"/>
  <c r="W634" i="65" s="1"/>
  <c r="V632" i="65"/>
  <c r="W632" i="65" s="1"/>
  <c r="V630" i="65"/>
  <c r="W630" i="65" s="1"/>
  <c r="V628" i="65"/>
  <c r="W628" i="65" s="1"/>
  <c r="V626" i="65"/>
  <c r="W626" i="65" s="1"/>
  <c r="V624" i="65"/>
  <c r="W624" i="65" s="1"/>
  <c r="V622" i="65"/>
  <c r="W622" i="65" s="1"/>
  <c r="V620" i="65"/>
  <c r="W620" i="65" s="1"/>
  <c r="V618" i="65"/>
  <c r="W618" i="65" s="1"/>
  <c r="V616" i="65"/>
  <c r="W616" i="65" s="1"/>
  <c r="V614" i="65"/>
  <c r="W614" i="65" s="1"/>
  <c r="U571" i="65"/>
  <c r="V571" i="65" s="1"/>
  <c r="W571" i="65" s="1"/>
  <c r="U562" i="65"/>
  <c r="V562" i="65" s="1"/>
  <c r="W562" i="65" s="1"/>
  <c r="U554" i="65"/>
  <c r="V554" i="65" s="1"/>
  <c r="W554" i="65" s="1"/>
  <c r="U546" i="65"/>
  <c r="V546" i="65" s="1"/>
  <c r="W546" i="65" s="1"/>
  <c r="U538" i="65"/>
  <c r="V538" i="65" s="1"/>
  <c r="W538" i="65" s="1"/>
  <c r="U530" i="65"/>
  <c r="V530" i="65" s="1"/>
  <c r="W530" i="65" s="1"/>
  <c r="U522" i="65"/>
  <c r="V522" i="65" s="1"/>
  <c r="W522" i="65" s="1"/>
  <c r="V519" i="65"/>
  <c r="W519" i="65" s="1"/>
  <c r="U502" i="65"/>
  <c r="V502" i="65" s="1"/>
  <c r="W502" i="65" s="1"/>
  <c r="U497" i="65"/>
  <c r="V497" i="65" s="1"/>
  <c r="W497" i="65" s="1"/>
  <c r="U478" i="65"/>
  <c r="V478" i="65" s="1"/>
  <c r="W478" i="65" s="1"/>
  <c r="U473" i="65"/>
  <c r="V473" i="65" s="1"/>
  <c r="W473" i="65" s="1"/>
  <c r="U454" i="65"/>
  <c r="V454" i="65" s="1"/>
  <c r="W454" i="65" s="1"/>
  <c r="V606" i="65"/>
  <c r="W606" i="65" s="1"/>
  <c r="U603" i="65"/>
  <c r="V603" i="65" s="1"/>
  <c r="W603" i="65" s="1"/>
  <c r="V600" i="65"/>
  <c r="W600" i="65" s="1"/>
  <c r="U597" i="65"/>
  <c r="V597" i="65" s="1"/>
  <c r="W597" i="65" s="1"/>
  <c r="V594" i="65"/>
  <c r="W594" i="65" s="1"/>
  <c r="U591" i="65"/>
  <c r="V591" i="65" s="1"/>
  <c r="W591" i="65" s="1"/>
  <c r="V588" i="65"/>
  <c r="W588" i="65" s="1"/>
  <c r="U585" i="65"/>
  <c r="V585" i="65" s="1"/>
  <c r="W585" i="65" s="1"/>
  <c r="V582" i="65"/>
  <c r="W582" i="65" s="1"/>
  <c r="U579" i="65"/>
  <c r="V579" i="65" s="1"/>
  <c r="W579" i="65" s="1"/>
  <c r="V576" i="65"/>
  <c r="W576" i="65" s="1"/>
  <c r="V567" i="65"/>
  <c r="W567" i="65" s="1"/>
  <c r="V559" i="65"/>
  <c r="W559" i="65" s="1"/>
  <c r="V551" i="65"/>
  <c r="W551" i="65" s="1"/>
  <c r="V543" i="65"/>
  <c r="W543" i="65" s="1"/>
  <c r="V535" i="65"/>
  <c r="W535" i="65" s="1"/>
  <c r="V527" i="65"/>
  <c r="W527" i="65" s="1"/>
  <c r="U516" i="65"/>
  <c r="V516" i="65" s="1"/>
  <c r="W516" i="65" s="1"/>
  <c r="U511" i="65"/>
  <c r="V511" i="65" s="1"/>
  <c r="W511" i="65" s="1"/>
  <c r="U492" i="65"/>
  <c r="V492" i="65" s="1"/>
  <c r="W492" i="65" s="1"/>
  <c r="U487" i="65"/>
  <c r="V487" i="65" s="1"/>
  <c r="W487" i="65" s="1"/>
  <c r="U468" i="65"/>
  <c r="V468" i="65" s="1"/>
  <c r="W468" i="65" s="1"/>
  <c r="U506" i="65"/>
  <c r="V506" i="65" s="1"/>
  <c r="W506" i="65" s="1"/>
  <c r="U501" i="65"/>
  <c r="V501" i="65" s="1"/>
  <c r="W501" i="65" s="1"/>
  <c r="U482" i="65"/>
  <c r="V482" i="65" s="1"/>
  <c r="W482" i="65" s="1"/>
  <c r="U477" i="65"/>
  <c r="V477" i="65" s="1"/>
  <c r="W477" i="65" s="1"/>
  <c r="U458" i="65"/>
  <c r="V458" i="65" s="1"/>
  <c r="W458" i="65" s="1"/>
  <c r="U573" i="65"/>
  <c r="V573" i="65" s="1"/>
  <c r="W573" i="65" s="1"/>
  <c r="U564" i="65"/>
  <c r="V564" i="65" s="1"/>
  <c r="W564" i="65" s="1"/>
  <c r="U556" i="65"/>
  <c r="V556" i="65" s="1"/>
  <c r="W556" i="65" s="1"/>
  <c r="U548" i="65"/>
  <c r="V548" i="65" s="1"/>
  <c r="W548" i="65" s="1"/>
  <c r="U540" i="65"/>
  <c r="V540" i="65" s="1"/>
  <c r="W540" i="65" s="1"/>
  <c r="U532" i="65"/>
  <c r="V532" i="65" s="1"/>
  <c r="W532" i="65" s="1"/>
  <c r="U524" i="65"/>
  <c r="V524" i="65" s="1"/>
  <c r="W524" i="65" s="1"/>
  <c r="U515" i="65"/>
  <c r="V515" i="65" s="1"/>
  <c r="W515" i="65" s="1"/>
  <c r="U496" i="65"/>
  <c r="V496" i="65" s="1"/>
  <c r="W496" i="65" s="1"/>
  <c r="U491" i="65"/>
  <c r="V491" i="65" s="1"/>
  <c r="W491" i="65" s="1"/>
  <c r="U472" i="65"/>
  <c r="V472" i="65" s="1"/>
  <c r="W472" i="65" s="1"/>
  <c r="V570" i="65"/>
  <c r="W570" i="65" s="1"/>
  <c r="V561" i="65"/>
  <c r="W561" i="65" s="1"/>
  <c r="V553" i="65"/>
  <c r="W553" i="65" s="1"/>
  <c r="V545" i="65"/>
  <c r="W545" i="65" s="1"/>
  <c r="V537" i="65"/>
  <c r="W537" i="65" s="1"/>
  <c r="V529" i="65"/>
  <c r="W529" i="65" s="1"/>
  <c r="V521" i="65"/>
  <c r="W521" i="65" s="1"/>
  <c r="U510" i="65"/>
  <c r="V510" i="65" s="1"/>
  <c r="W510" i="65" s="1"/>
  <c r="U505" i="65"/>
  <c r="V505" i="65" s="1"/>
  <c r="W505" i="65" s="1"/>
  <c r="U486" i="65"/>
  <c r="V486" i="65" s="1"/>
  <c r="W486" i="65" s="1"/>
  <c r="U481" i="65"/>
  <c r="V481" i="65" s="1"/>
  <c r="W481" i="65" s="1"/>
  <c r="U462" i="65"/>
  <c r="V462" i="65" s="1"/>
  <c r="W462" i="65" s="1"/>
  <c r="U605" i="65"/>
  <c r="V605" i="65" s="1"/>
  <c r="W605" i="65" s="1"/>
  <c r="U599" i="65"/>
  <c r="V599" i="65" s="1"/>
  <c r="W599" i="65" s="1"/>
  <c r="U593" i="65"/>
  <c r="V593" i="65" s="1"/>
  <c r="W593" i="65" s="1"/>
  <c r="U587" i="65"/>
  <c r="V587" i="65" s="1"/>
  <c r="W587" i="65" s="1"/>
  <c r="U581" i="65"/>
  <c r="V581" i="65" s="1"/>
  <c r="W581" i="65" s="1"/>
  <c r="U518" i="65"/>
  <c r="V518" i="65" s="1"/>
  <c r="W518" i="65" s="1"/>
  <c r="U500" i="65"/>
  <c r="V500" i="65" s="1"/>
  <c r="W500" i="65" s="1"/>
  <c r="U495" i="65"/>
  <c r="V495" i="65" s="1"/>
  <c r="W495" i="65" s="1"/>
  <c r="U476" i="65"/>
  <c r="V476" i="65" s="1"/>
  <c r="W476" i="65" s="1"/>
  <c r="U471" i="65"/>
  <c r="V471" i="65" s="1"/>
  <c r="W471" i="65" s="1"/>
  <c r="U452" i="65"/>
  <c r="V452" i="65" s="1"/>
  <c r="W452" i="65" s="1"/>
  <c r="U575" i="65"/>
  <c r="V575" i="65" s="1"/>
  <c r="W575" i="65" s="1"/>
  <c r="U566" i="65"/>
  <c r="V566" i="65" s="1"/>
  <c r="W566" i="65" s="1"/>
  <c r="U558" i="65"/>
  <c r="V558" i="65" s="1"/>
  <c r="W558" i="65" s="1"/>
  <c r="U550" i="65"/>
  <c r="V550" i="65" s="1"/>
  <c r="W550" i="65" s="1"/>
  <c r="U542" i="65"/>
  <c r="V542" i="65" s="1"/>
  <c r="W542" i="65" s="1"/>
  <c r="U534" i="65"/>
  <c r="V534" i="65" s="1"/>
  <c r="W534" i="65" s="1"/>
  <c r="U526" i="65"/>
  <c r="V526" i="65" s="1"/>
  <c r="W526" i="65" s="1"/>
  <c r="U514" i="65"/>
  <c r="V514" i="65" s="1"/>
  <c r="W514" i="65" s="1"/>
  <c r="U509" i="65"/>
  <c r="V509" i="65" s="1"/>
  <c r="W509" i="65" s="1"/>
  <c r="U490" i="65"/>
  <c r="V490" i="65" s="1"/>
  <c r="W490" i="65" s="1"/>
  <c r="U485" i="65"/>
  <c r="V485" i="65" s="1"/>
  <c r="W485" i="65" s="1"/>
  <c r="U466" i="65"/>
  <c r="V466" i="65" s="1"/>
  <c r="W466" i="65" s="1"/>
  <c r="V572" i="65"/>
  <c r="W572" i="65" s="1"/>
  <c r="V563" i="65"/>
  <c r="W563" i="65" s="1"/>
  <c r="V555" i="65"/>
  <c r="W555" i="65" s="1"/>
  <c r="V547" i="65"/>
  <c r="W547" i="65" s="1"/>
  <c r="V539" i="65"/>
  <c r="W539" i="65" s="1"/>
  <c r="V531" i="65"/>
  <c r="W531" i="65" s="1"/>
  <c r="V523" i="65"/>
  <c r="W523" i="65" s="1"/>
  <c r="U504" i="65"/>
  <c r="V504" i="65" s="1"/>
  <c r="W504" i="65" s="1"/>
  <c r="U499" i="65"/>
  <c r="V499" i="65" s="1"/>
  <c r="W499" i="65" s="1"/>
  <c r="U480" i="65"/>
  <c r="V480" i="65" s="1"/>
  <c r="W480" i="65" s="1"/>
  <c r="U475" i="65"/>
  <c r="V475" i="65" s="1"/>
  <c r="W475" i="65" s="1"/>
  <c r="U456" i="65"/>
  <c r="V456" i="65" s="1"/>
  <c r="W456" i="65" s="1"/>
  <c r="U513" i="65"/>
  <c r="V513" i="65" s="1"/>
  <c r="W513" i="65" s="1"/>
  <c r="U494" i="65"/>
  <c r="V494" i="65" s="1"/>
  <c r="W494" i="65" s="1"/>
  <c r="U489" i="65"/>
  <c r="V489" i="65" s="1"/>
  <c r="W489" i="65" s="1"/>
  <c r="U470" i="65"/>
  <c r="V470" i="65" s="1"/>
  <c r="W470" i="65" s="1"/>
  <c r="U607" i="65"/>
  <c r="V607" i="65" s="1"/>
  <c r="W607" i="65" s="1"/>
  <c r="U601" i="65"/>
  <c r="V601" i="65" s="1"/>
  <c r="W601" i="65" s="1"/>
  <c r="U595" i="65"/>
  <c r="V595" i="65" s="1"/>
  <c r="W595" i="65" s="1"/>
  <c r="U589" i="65"/>
  <c r="V589" i="65" s="1"/>
  <c r="W589" i="65" s="1"/>
  <c r="U583" i="65"/>
  <c r="V583" i="65" s="1"/>
  <c r="W583" i="65" s="1"/>
  <c r="U577" i="65"/>
  <c r="V577" i="65" s="1"/>
  <c r="W577" i="65" s="1"/>
  <c r="U568" i="65"/>
  <c r="V568" i="65" s="1"/>
  <c r="W568" i="65" s="1"/>
  <c r="U560" i="65"/>
  <c r="V560" i="65" s="1"/>
  <c r="W560" i="65" s="1"/>
  <c r="U552" i="65"/>
  <c r="V552" i="65" s="1"/>
  <c r="W552" i="65" s="1"/>
  <c r="U544" i="65"/>
  <c r="V544" i="65" s="1"/>
  <c r="W544" i="65" s="1"/>
  <c r="U536" i="65"/>
  <c r="V536" i="65" s="1"/>
  <c r="W536" i="65" s="1"/>
  <c r="U528" i="65"/>
  <c r="V528" i="65" s="1"/>
  <c r="W528" i="65" s="1"/>
  <c r="U520" i="65"/>
  <c r="V520" i="65" s="1"/>
  <c r="W520" i="65" s="1"/>
  <c r="U508" i="65"/>
  <c r="V508" i="65" s="1"/>
  <c r="W508" i="65" s="1"/>
  <c r="U503" i="65"/>
  <c r="V503" i="65" s="1"/>
  <c r="W503" i="65" s="1"/>
  <c r="U484" i="65"/>
  <c r="V484" i="65" s="1"/>
  <c r="W484" i="65" s="1"/>
  <c r="U479" i="65"/>
  <c r="V479" i="65" s="1"/>
  <c r="W479" i="65" s="1"/>
  <c r="U460" i="65"/>
  <c r="V460" i="65" s="1"/>
  <c r="W460" i="65" s="1"/>
  <c r="U498" i="65"/>
  <c r="V498" i="65" s="1"/>
  <c r="W498" i="65" s="1"/>
  <c r="U493" i="65"/>
  <c r="V493" i="65" s="1"/>
  <c r="W493" i="65" s="1"/>
  <c r="U474" i="65"/>
  <c r="V474" i="65" s="1"/>
  <c r="W474" i="65" s="1"/>
  <c r="U469" i="65"/>
  <c r="V469" i="65" s="1"/>
  <c r="W469" i="65" s="1"/>
  <c r="V450" i="65"/>
  <c r="W450" i="65" s="1"/>
  <c r="V448" i="65"/>
  <c r="W448" i="65" s="1"/>
  <c r="V446" i="65"/>
  <c r="W446" i="65" s="1"/>
  <c r="V444" i="65"/>
  <c r="W444" i="65" s="1"/>
  <c r="V442" i="65"/>
  <c r="W442" i="65" s="1"/>
  <c r="V467" i="65"/>
  <c r="W467" i="65" s="1"/>
  <c r="V465" i="65"/>
  <c r="W465" i="65" s="1"/>
  <c r="V463" i="65"/>
  <c r="W463" i="65" s="1"/>
  <c r="V461" i="65"/>
  <c r="W461" i="65" s="1"/>
  <c r="V459" i="65"/>
  <c r="W459" i="65" s="1"/>
  <c r="V457" i="65"/>
  <c r="W457" i="65" s="1"/>
  <c r="V455" i="65"/>
  <c r="W455" i="65" s="1"/>
  <c r="V453" i="65"/>
  <c r="W453" i="65" s="1"/>
  <c r="V451" i="65"/>
  <c r="W451" i="65" s="1"/>
  <c r="V449" i="65"/>
  <c r="W449" i="65" s="1"/>
  <c r="V447" i="65"/>
  <c r="W447" i="65" s="1"/>
  <c r="V445" i="65"/>
  <c r="W445" i="65" s="1"/>
  <c r="V443" i="65"/>
  <c r="W443" i="65" s="1"/>
  <c r="V441" i="65"/>
  <c r="W441" i="65" s="1"/>
  <c r="H22" i="1"/>
  <c r="H65" i="1" s="1"/>
  <c r="V25" i="1"/>
  <c r="V23" i="1"/>
  <c r="V24" i="1"/>
  <c r="V29" i="1"/>
  <c r="V31" i="1"/>
  <c r="V26" i="1"/>
  <c r="V27" i="1"/>
  <c r="S59" i="3" l="1"/>
  <c r="J20" i="12"/>
  <c r="J18" i="12"/>
  <c r="M59" i="3"/>
  <c r="K59" i="3"/>
  <c r="R59" i="3"/>
  <c r="V24" i="3"/>
  <c r="AI24" i="3" s="1"/>
  <c r="V25" i="3"/>
  <c r="AI25" i="3" s="1"/>
  <c r="P59" i="3"/>
  <c r="X24" i="4"/>
  <c r="X24" i="28" s="1"/>
  <c r="Y25" i="4"/>
  <c r="Y25" i="28" s="1"/>
  <c r="G27" i="12"/>
  <c r="G26" i="12"/>
  <c r="G29" i="12"/>
  <c r="G30" i="12"/>
  <c r="G25" i="12"/>
  <c r="G23" i="12"/>
  <c r="G24" i="12"/>
  <c r="G31" i="12"/>
  <c r="AH22" i="3"/>
  <c r="AH22" i="4" s="1"/>
  <c r="AH13" i="9" s="1"/>
  <c r="AH13" i="40" s="1"/>
  <c r="V23" i="3"/>
  <c r="AI23" i="3" s="1"/>
  <c r="AG22" i="3"/>
  <c r="AG22" i="4" s="1"/>
  <c r="AG13" i="9" s="1"/>
  <c r="AG13" i="40" s="1"/>
  <c r="AF22" i="3"/>
  <c r="AF22" i="4" s="1"/>
  <c r="AF13" i="9" s="1"/>
  <c r="AF13" i="40" s="1"/>
  <c r="Y22" i="3"/>
  <c r="Y22" i="4" s="1"/>
  <c r="Y13" i="9" s="1"/>
  <c r="Y13" i="40" s="1"/>
  <c r="AE22" i="3"/>
  <c r="AE22" i="4" s="1"/>
  <c r="AE13" i="9" s="1"/>
  <c r="AE13" i="40" s="1"/>
  <c r="X22" i="3"/>
  <c r="X22" i="4" s="1"/>
  <c r="X13" i="9" s="1"/>
  <c r="X13" i="40" s="1"/>
  <c r="V28" i="3"/>
  <c r="AI28" i="3" s="1"/>
  <c r="AC22" i="3"/>
  <c r="AC22" i="4" s="1"/>
  <c r="AC13" i="9" s="1"/>
  <c r="AC13" i="40" s="1"/>
  <c r="V29" i="3"/>
  <c r="AI29" i="3" s="1"/>
  <c r="V26" i="3"/>
  <c r="AI26" i="3" s="1"/>
  <c r="AD22" i="3"/>
  <c r="AD22" i="4" s="1"/>
  <c r="AD13" i="9" s="1"/>
  <c r="AD13" i="40" s="1"/>
  <c r="AA22" i="3"/>
  <c r="AA22" i="4" s="1"/>
  <c r="AA13" i="9" s="1"/>
  <c r="AA13" i="40" s="1"/>
  <c r="V27" i="3"/>
  <c r="AI27" i="3" s="1"/>
  <c r="W22" i="3"/>
  <c r="AB22" i="3"/>
  <c r="AB22" i="4" s="1"/>
  <c r="AB13" i="9" s="1"/>
  <c r="AB13" i="40" s="1"/>
  <c r="Z22" i="3"/>
  <c r="Z22" i="4" s="1"/>
  <c r="Z13" i="9" s="1"/>
  <c r="Z13" i="40" s="1"/>
  <c r="P30" i="28"/>
  <c r="R27" i="28"/>
  <c r="N28" i="28"/>
  <c r="N59" i="3"/>
  <c r="L29" i="28"/>
  <c r="J29" i="28"/>
  <c r="M28" i="28"/>
  <c r="R28" i="28"/>
  <c r="P29" i="28"/>
  <c r="O30" i="28"/>
  <c r="M27" i="28"/>
  <c r="M29" i="28"/>
  <c r="Q59" i="3"/>
  <c r="Q26" i="28"/>
  <c r="O59" i="3"/>
  <c r="J28" i="28"/>
  <c r="P28" i="28"/>
  <c r="L28" i="28"/>
  <c r="J30" i="28"/>
  <c r="I28" i="28"/>
  <c r="K30" i="28"/>
  <c r="V22" i="7"/>
  <c r="V22" i="1"/>
  <c r="U30" i="12" l="1"/>
  <c r="V30" i="12"/>
  <c r="S30" i="12"/>
  <c r="R30" i="12"/>
  <c r="T30" i="12"/>
  <c r="Q30" i="12"/>
  <c r="V29" i="12"/>
  <c r="U29" i="12"/>
  <c r="Q29" i="12"/>
  <c r="R29" i="12"/>
  <c r="T29" i="12"/>
  <c r="S29" i="12"/>
  <c r="H26" i="12"/>
  <c r="U26" i="12"/>
  <c r="V26" i="12"/>
  <c r="T26" i="12"/>
  <c r="S26" i="12"/>
  <c r="R26" i="12"/>
  <c r="Q26" i="12"/>
  <c r="H27" i="12"/>
  <c r="V27" i="12"/>
  <c r="U27" i="12"/>
  <c r="T27" i="12"/>
  <c r="S27" i="12"/>
  <c r="R27" i="12"/>
  <c r="Q27" i="12"/>
  <c r="H31" i="12"/>
  <c r="V31" i="12"/>
  <c r="U31" i="12"/>
  <c r="S31" i="12"/>
  <c r="R31" i="12"/>
  <c r="Q31" i="12"/>
  <c r="T31" i="12"/>
  <c r="V24" i="12"/>
  <c r="U24" i="12"/>
  <c r="R24" i="12"/>
  <c r="Q24" i="12"/>
  <c r="T24" i="12"/>
  <c r="S24" i="12"/>
  <c r="V23" i="12"/>
  <c r="U23" i="12"/>
  <c r="T23" i="12"/>
  <c r="S23" i="12"/>
  <c r="R23" i="12"/>
  <c r="Q23" i="12"/>
  <c r="V25" i="12"/>
  <c r="U25" i="12"/>
  <c r="T25" i="12"/>
  <c r="S25" i="12"/>
  <c r="R25" i="12"/>
  <c r="Q25" i="12"/>
  <c r="H29" i="12"/>
  <c r="H30" i="12"/>
  <c r="H25" i="12"/>
  <c r="L10" i="55"/>
  <c r="V65" i="1"/>
  <c r="W65" i="1" s="1"/>
  <c r="W22" i="4"/>
  <c r="W13" i="9" s="1"/>
  <c r="W13" i="40" s="1"/>
  <c r="V22" i="3"/>
  <c r="H23" i="12"/>
  <c r="H24" i="12"/>
  <c r="N26" i="28"/>
  <c r="Q28" i="28"/>
  <c r="J26" i="28"/>
  <c r="O26" i="28"/>
  <c r="O28" i="28"/>
  <c r="K28" i="28"/>
  <c r="K26" i="28"/>
  <c r="O5" i="67"/>
  <c r="I27" i="12" l="1"/>
  <c r="O27" i="12"/>
  <c r="N27" i="12"/>
  <c r="M27" i="12"/>
  <c r="L27" i="12"/>
  <c r="K27" i="12"/>
  <c r="P27" i="12"/>
  <c r="I25" i="12"/>
  <c r="O25" i="12"/>
  <c r="N25" i="12"/>
  <c r="M25" i="12"/>
  <c r="L25" i="12"/>
  <c r="K25" i="12"/>
  <c r="P25" i="12"/>
  <c r="I30" i="12"/>
  <c r="O30" i="12"/>
  <c r="N30" i="12"/>
  <c r="M30" i="12"/>
  <c r="L30" i="12"/>
  <c r="K30" i="12"/>
  <c r="P30" i="12"/>
  <c r="I24" i="12"/>
  <c r="O24" i="12"/>
  <c r="N24" i="12"/>
  <c r="M24" i="12"/>
  <c r="L24" i="12"/>
  <c r="K24" i="12"/>
  <c r="P24" i="12"/>
  <c r="I23" i="12"/>
  <c r="O23" i="12"/>
  <c r="N23" i="12"/>
  <c r="M23" i="12"/>
  <c r="L23" i="12"/>
  <c r="K23" i="12"/>
  <c r="P23" i="12"/>
  <c r="I29" i="12"/>
  <c r="O29" i="12"/>
  <c r="N29" i="12"/>
  <c r="M29" i="12"/>
  <c r="L29" i="12"/>
  <c r="K29" i="12"/>
  <c r="P29" i="12"/>
  <c r="I31" i="12"/>
  <c r="O31" i="12"/>
  <c r="N31" i="12"/>
  <c r="M31" i="12"/>
  <c r="L31" i="12"/>
  <c r="K31" i="12"/>
  <c r="P31" i="12"/>
  <c r="I26" i="12"/>
  <c r="O26" i="12"/>
  <c r="N26" i="12"/>
  <c r="M26" i="12"/>
  <c r="L26" i="12"/>
  <c r="K26" i="12"/>
  <c r="P26" i="12"/>
  <c r="AI22" i="3"/>
  <c r="M10" i="55"/>
  <c r="L22" i="42"/>
  <c r="L21" i="42"/>
  <c r="L8" i="42"/>
  <c r="G37" i="10"/>
  <c r="R39" i="9"/>
  <c r="R19" i="9"/>
  <c r="R15" i="9"/>
  <c r="AG17" i="10"/>
  <c r="AG18" i="10"/>
  <c r="AG19" i="10"/>
  <c r="W26" i="10"/>
  <c r="X26" i="10" s="1"/>
  <c r="Y26" i="10" s="1"/>
  <c r="Z26" i="10" s="1"/>
  <c r="AA26" i="10" s="1"/>
  <c r="AB26" i="10" s="1"/>
  <c r="AC26" i="10" s="1"/>
  <c r="AD26" i="10" s="1"/>
  <c r="AE26" i="10" s="1"/>
  <c r="AF26" i="10" s="1"/>
  <c r="AG26" i="10" s="1"/>
  <c r="AH26" i="10" s="1"/>
  <c r="AG28" i="10"/>
  <c r="AG16" i="10"/>
  <c r="R12" i="10"/>
  <c r="S8" i="10"/>
  <c r="S11" i="10"/>
  <c r="Q40" i="10"/>
  <c r="Q39" i="10"/>
  <c r="Q37" i="10"/>
  <c r="L37" i="10"/>
  <c r="Q15" i="10"/>
  <c r="P15" i="10"/>
  <c r="O15" i="10"/>
  <c r="N15" i="10"/>
  <c r="M15" i="10"/>
  <c r="L15" i="10"/>
  <c r="Q12" i="10"/>
  <c r="P12" i="10"/>
  <c r="O12" i="10"/>
  <c r="N12" i="10"/>
  <c r="M12" i="10"/>
  <c r="L12" i="10"/>
  <c r="Q7" i="10"/>
  <c r="L7" i="10"/>
  <c r="L6" i="10" s="1"/>
  <c r="P6" i="10"/>
  <c r="O6" i="10"/>
  <c r="N6" i="10"/>
  <c r="M6" i="10"/>
  <c r="S47" i="9"/>
  <c r="S48" i="9"/>
  <c r="AG50" i="9"/>
  <c r="S51" i="9"/>
  <c r="S52" i="9"/>
  <c r="S53" i="9"/>
  <c r="S54" i="9"/>
  <c r="AG55" i="9"/>
  <c r="S56" i="9"/>
  <c r="S57" i="9"/>
  <c r="S58" i="9"/>
  <c r="W59" i="9"/>
  <c r="S60" i="9"/>
  <c r="S61" i="9"/>
  <c r="S62" i="9"/>
  <c r="S63" i="9"/>
  <c r="S65" i="9"/>
  <c r="S66" i="9"/>
  <c r="S67" i="9"/>
  <c r="S68" i="9"/>
  <c r="S69" i="9"/>
  <c r="S70" i="9"/>
  <c r="S71" i="9"/>
  <c r="S72" i="9"/>
  <c r="S73" i="9"/>
  <c r="S74" i="9"/>
  <c r="S75" i="9"/>
  <c r="S76" i="9"/>
  <c r="S77" i="9"/>
  <c r="S79" i="9"/>
  <c r="S80" i="9"/>
  <c r="S81" i="9"/>
  <c r="S82" i="9"/>
  <c r="S83" i="9"/>
  <c r="S84" i="9"/>
  <c r="S85" i="9"/>
  <c r="S46" i="9"/>
  <c r="S41" i="9"/>
  <c r="S42" i="9"/>
  <c r="S40" i="9"/>
  <c r="S34" i="9"/>
  <c r="R25" i="9"/>
  <c r="S25" i="9"/>
  <c r="S23" i="9"/>
  <c r="S21" i="9"/>
  <c r="S20" i="9"/>
  <c r="S18" i="9"/>
  <c r="S17" i="9"/>
  <c r="S16" i="9"/>
  <c r="S14" i="9"/>
  <c r="S10" i="9"/>
  <c r="S11" i="9"/>
  <c r="S12" i="9"/>
  <c r="R13" i="40"/>
  <c r="S8" i="9"/>
  <c r="Q45" i="9"/>
  <c r="P45" i="9"/>
  <c r="O45" i="9"/>
  <c r="N45" i="9"/>
  <c r="M45" i="9"/>
  <c r="L45" i="9"/>
  <c r="Q42" i="9"/>
  <c r="Q41" i="9"/>
  <c r="P39" i="9"/>
  <c r="O39" i="9"/>
  <c r="N39" i="9"/>
  <c r="M39" i="9"/>
  <c r="L39" i="9"/>
  <c r="Q33" i="9"/>
  <c r="P33" i="9"/>
  <c r="O33" i="9"/>
  <c r="N33" i="9"/>
  <c r="M33" i="9"/>
  <c r="L33" i="9"/>
  <c r="Q25" i="9"/>
  <c r="P26" i="9"/>
  <c r="P25" i="9" s="1"/>
  <c r="L26" i="9"/>
  <c r="L25" i="9" s="1"/>
  <c r="O25" i="9"/>
  <c r="N25" i="9"/>
  <c r="M25" i="9"/>
  <c r="K25" i="9"/>
  <c r="J25" i="9"/>
  <c r="I25" i="9"/>
  <c r="H25" i="9"/>
  <c r="Q19" i="9"/>
  <c r="P19" i="9"/>
  <c r="O19" i="9"/>
  <c r="N19" i="9"/>
  <c r="M19" i="9"/>
  <c r="L19" i="9"/>
  <c r="Q17" i="9"/>
  <c r="Q16" i="9"/>
  <c r="P15" i="9"/>
  <c r="O15" i="9"/>
  <c r="N15" i="9"/>
  <c r="M15" i="9"/>
  <c r="L15" i="9"/>
  <c r="Q7" i="9"/>
  <c r="P7" i="9"/>
  <c r="O7" i="9"/>
  <c r="N7" i="9"/>
  <c r="M7" i="9"/>
  <c r="L7" i="9"/>
  <c r="V13" i="9"/>
  <c r="V13" i="40" s="1"/>
  <c r="V12" i="9"/>
  <c r="V12" i="40" s="1"/>
  <c r="J24" i="12" l="1"/>
  <c r="J27" i="12"/>
  <c r="J25" i="12"/>
  <c r="J31" i="12"/>
  <c r="J23" i="12"/>
  <c r="J30" i="12"/>
  <c r="J26" i="12"/>
  <c r="J29" i="12"/>
  <c r="S22" i="9"/>
  <c r="S19" i="9" s="1"/>
  <c r="Q39" i="9"/>
  <c r="Q24" i="9" s="1"/>
  <c r="S55" i="9"/>
  <c r="AH55" i="9" s="1"/>
  <c r="M6" i="9"/>
  <c r="L24" i="9"/>
  <c r="S13" i="9"/>
  <c r="S13" i="40" s="1"/>
  <c r="S50" i="9"/>
  <c r="AH50" i="9" s="1"/>
  <c r="S59" i="9"/>
  <c r="O6" i="9"/>
  <c r="S39" i="9"/>
  <c r="S24" i="9" s="1"/>
  <c r="L6" i="9"/>
  <c r="N24" i="9"/>
  <c r="M36" i="10"/>
  <c r="M41" i="10" s="1"/>
  <c r="S13" i="10"/>
  <c r="S12" i="10" s="1"/>
  <c r="N6" i="9"/>
  <c r="S15" i="9"/>
  <c r="R7" i="9"/>
  <c r="R6" i="9" s="1"/>
  <c r="R6" i="10"/>
  <c r="S7" i="10"/>
  <c r="S6" i="10" s="1"/>
  <c r="R33" i="9"/>
  <c r="R24" i="9" s="1"/>
  <c r="M24" i="9"/>
  <c r="S38" i="9"/>
  <c r="P6" i="9"/>
  <c r="O24" i="9"/>
  <c r="Q6" i="10"/>
  <c r="Q36" i="10" s="1"/>
  <c r="Q41" i="10" s="1"/>
  <c r="P24" i="9"/>
  <c r="R45" i="9"/>
  <c r="G12" i="9"/>
  <c r="G12" i="40" s="1"/>
  <c r="S12" i="40"/>
  <c r="Q15" i="9"/>
  <c r="S64" i="9"/>
  <c r="L36" i="10"/>
  <c r="L41" i="10" s="1"/>
  <c r="P36" i="10"/>
  <c r="P41" i="10" s="1"/>
  <c r="N36" i="10"/>
  <c r="N41" i="10" s="1"/>
  <c r="O36" i="10"/>
  <c r="O41" i="10" s="1"/>
  <c r="S9" i="9"/>
  <c r="S11" i="40" s="1"/>
  <c r="R11" i="40"/>
  <c r="R15" i="10"/>
  <c r="M43" i="9" l="1"/>
  <c r="M44" i="9" s="1"/>
  <c r="L43" i="9"/>
  <c r="L44" i="9" s="1"/>
  <c r="G13" i="9"/>
  <c r="G13" i="40" s="1"/>
  <c r="S45" i="9"/>
  <c r="O43" i="9"/>
  <c r="O86" i="9" s="1"/>
  <c r="O87" i="9" s="1"/>
  <c r="N43" i="9"/>
  <c r="N44" i="9" s="1"/>
  <c r="T33" i="9"/>
  <c r="R43" i="9"/>
  <c r="R44" i="9" s="1"/>
  <c r="Q6" i="9"/>
  <c r="Q43" i="9" s="1"/>
  <c r="AJ12" i="9"/>
  <c r="S7" i="9"/>
  <c r="P43" i="9"/>
  <c r="R36" i="10"/>
  <c r="R41" i="10" s="1"/>
  <c r="M86" i="9" l="1"/>
  <c r="M87" i="9" s="1"/>
  <c r="L86" i="9"/>
  <c r="L87" i="9" s="1"/>
  <c r="R86" i="9"/>
  <c r="R87" i="9" s="1"/>
  <c r="O44" i="9"/>
  <c r="N86" i="9"/>
  <c r="N87" i="9" s="1"/>
  <c r="AJ13" i="9"/>
  <c r="P44" i="9"/>
  <c r="P86" i="9"/>
  <c r="P87" i="9" s="1"/>
  <c r="S6" i="9"/>
  <c r="Q86" i="9"/>
  <c r="Q87" i="9" s="1"/>
  <c r="Q44" i="9"/>
  <c r="V33" i="1" l="1"/>
  <c r="V20" i="1"/>
  <c r="V18" i="1"/>
  <c r="H33" i="1"/>
  <c r="H20" i="1"/>
  <c r="H18" i="1"/>
  <c r="T40" i="4"/>
  <c r="I2" i="53"/>
  <c r="H40" i="3" l="1"/>
  <c r="S40" i="4"/>
  <c r="H40" i="4" s="1"/>
  <c r="H38" i="1"/>
  <c r="H40" i="1"/>
  <c r="H3" i="39" l="1"/>
  <c r="H5" i="39"/>
  <c r="H4" i="39"/>
  <c r="B10" i="63" l="1"/>
  <c r="C10" i="63"/>
  <c r="D10" i="63"/>
  <c r="E10" i="63"/>
  <c r="F10" i="63"/>
  <c r="G10" i="63"/>
  <c r="H10" i="63"/>
  <c r="I10" i="63"/>
  <c r="J10" i="63"/>
  <c r="K10" i="63"/>
  <c r="L10" i="63"/>
  <c r="M10" i="63"/>
  <c r="B22" i="42" l="1"/>
  <c r="B21" i="42"/>
  <c r="B20" i="42"/>
  <c r="B19" i="42"/>
  <c r="B18" i="42"/>
  <c r="B17" i="42"/>
  <c r="B16" i="42"/>
  <c r="B15" i="42"/>
  <c r="B14" i="42"/>
  <c r="B13" i="42"/>
  <c r="B12" i="42"/>
  <c r="B11" i="42"/>
  <c r="B10" i="42"/>
  <c r="B9" i="42"/>
  <c r="B7" i="42"/>
  <c r="B6" i="42"/>
  <c r="B5" i="42"/>
  <c r="B4" i="42"/>
  <c r="B3" i="42"/>
  <c r="C3" i="42" s="1"/>
  <c r="B25" i="52"/>
  <c r="B24" i="52"/>
  <c r="B23" i="52"/>
  <c r="B22" i="52"/>
  <c r="B21" i="52"/>
  <c r="B20" i="52"/>
  <c r="B19" i="52"/>
  <c r="B18" i="52"/>
  <c r="B17" i="52"/>
  <c r="B16" i="52"/>
  <c r="B15" i="52"/>
  <c r="B14" i="52"/>
  <c r="B13" i="52"/>
  <c r="B12" i="52"/>
  <c r="B11" i="52"/>
  <c r="B10" i="52"/>
  <c r="B9" i="52"/>
  <c r="B8" i="52"/>
  <c r="B7" i="52"/>
  <c r="B6" i="52"/>
  <c r="B5" i="52"/>
  <c r="B4" i="52"/>
  <c r="B3" i="52"/>
  <c r="R86" i="40"/>
  <c r="Q86" i="40"/>
  <c r="P86" i="40"/>
  <c r="O86" i="40"/>
  <c r="N86" i="40"/>
  <c r="M86" i="40"/>
  <c r="L86" i="40"/>
  <c r="K86" i="40"/>
  <c r="J86" i="40"/>
  <c r="I86" i="40"/>
  <c r="H86" i="40"/>
  <c r="S85" i="40"/>
  <c r="R85" i="40"/>
  <c r="Q85" i="40"/>
  <c r="P85" i="40"/>
  <c r="O85" i="40"/>
  <c r="N85" i="40"/>
  <c r="M85" i="40"/>
  <c r="L85" i="40"/>
  <c r="K85" i="40"/>
  <c r="J85" i="40"/>
  <c r="I85" i="40"/>
  <c r="H85" i="40"/>
  <c r="S84" i="40"/>
  <c r="R84" i="40"/>
  <c r="Q84" i="40"/>
  <c r="P84" i="40"/>
  <c r="O84" i="40"/>
  <c r="N84" i="40"/>
  <c r="M84" i="40"/>
  <c r="L84" i="40"/>
  <c r="K84" i="40"/>
  <c r="J84" i="40"/>
  <c r="I84" i="40"/>
  <c r="H84" i="40"/>
  <c r="S83" i="40"/>
  <c r="R83" i="40"/>
  <c r="Q83" i="40"/>
  <c r="P83" i="40"/>
  <c r="O83" i="40"/>
  <c r="N83" i="40"/>
  <c r="M83" i="40"/>
  <c r="L83" i="40"/>
  <c r="K83" i="40"/>
  <c r="J83" i="40"/>
  <c r="I83" i="40"/>
  <c r="H83" i="40"/>
  <c r="S82" i="40"/>
  <c r="R82" i="40"/>
  <c r="Q82" i="40"/>
  <c r="P82" i="40"/>
  <c r="O82" i="40"/>
  <c r="N82" i="40"/>
  <c r="M82" i="40"/>
  <c r="L82" i="40"/>
  <c r="K82" i="40"/>
  <c r="J82" i="40"/>
  <c r="I82" i="40"/>
  <c r="H82" i="40"/>
  <c r="S81" i="40"/>
  <c r="R81" i="40"/>
  <c r="Q81" i="40"/>
  <c r="P81" i="40"/>
  <c r="O81" i="40"/>
  <c r="N81" i="40"/>
  <c r="M81" i="40"/>
  <c r="L81" i="40"/>
  <c r="K81" i="40"/>
  <c r="J81" i="40"/>
  <c r="I81" i="40"/>
  <c r="H81" i="40"/>
  <c r="S80" i="40"/>
  <c r="R80" i="40"/>
  <c r="Q80" i="40"/>
  <c r="P80" i="40"/>
  <c r="O80" i="40"/>
  <c r="N80" i="40"/>
  <c r="M80" i="40"/>
  <c r="L80" i="40"/>
  <c r="K80" i="40"/>
  <c r="J80" i="40"/>
  <c r="I80" i="40"/>
  <c r="H80" i="40"/>
  <c r="S79" i="40"/>
  <c r="R79" i="40"/>
  <c r="Q79" i="40"/>
  <c r="P79" i="40"/>
  <c r="O79" i="40"/>
  <c r="N79" i="40"/>
  <c r="M79" i="40"/>
  <c r="L79" i="40"/>
  <c r="K79" i="40"/>
  <c r="J79" i="40"/>
  <c r="I79" i="40"/>
  <c r="H79" i="40"/>
  <c r="R78" i="40"/>
  <c r="Q78" i="40"/>
  <c r="P78" i="40"/>
  <c r="O78" i="40"/>
  <c r="N78" i="40"/>
  <c r="M78" i="40"/>
  <c r="L78" i="40"/>
  <c r="K78" i="40"/>
  <c r="J78" i="40"/>
  <c r="I78" i="40"/>
  <c r="H78" i="40"/>
  <c r="S77" i="40"/>
  <c r="R77" i="40"/>
  <c r="Q77" i="40"/>
  <c r="P77" i="40"/>
  <c r="O77" i="40"/>
  <c r="N77" i="40"/>
  <c r="M77" i="40"/>
  <c r="L77" i="40"/>
  <c r="K77" i="40"/>
  <c r="J77" i="40"/>
  <c r="I77" i="40"/>
  <c r="H77" i="40"/>
  <c r="S76" i="40"/>
  <c r="R76" i="40"/>
  <c r="Q76" i="40"/>
  <c r="P76" i="40"/>
  <c r="O76" i="40"/>
  <c r="N76" i="40"/>
  <c r="M76" i="40"/>
  <c r="L76" i="40"/>
  <c r="K76" i="40"/>
  <c r="J76" i="40"/>
  <c r="I76" i="40"/>
  <c r="H76" i="40"/>
  <c r="S75" i="40"/>
  <c r="R75" i="40"/>
  <c r="Q75" i="40"/>
  <c r="P75" i="40"/>
  <c r="O75" i="40"/>
  <c r="N75" i="40"/>
  <c r="M75" i="40"/>
  <c r="L75" i="40"/>
  <c r="K75" i="40"/>
  <c r="J75" i="40"/>
  <c r="I75" i="40"/>
  <c r="H75" i="40"/>
  <c r="S74" i="40"/>
  <c r="R74" i="40"/>
  <c r="Q74" i="40"/>
  <c r="P74" i="40"/>
  <c r="O74" i="40"/>
  <c r="N74" i="40"/>
  <c r="M74" i="40"/>
  <c r="L74" i="40"/>
  <c r="K74" i="40"/>
  <c r="J74" i="40"/>
  <c r="I74" i="40"/>
  <c r="H74" i="40"/>
  <c r="S73" i="40"/>
  <c r="R73" i="40"/>
  <c r="Q73" i="40"/>
  <c r="P73" i="40"/>
  <c r="O73" i="40"/>
  <c r="N73" i="40"/>
  <c r="M73" i="40"/>
  <c r="L73" i="40"/>
  <c r="K73" i="40"/>
  <c r="J73" i="40"/>
  <c r="I73" i="40"/>
  <c r="H73" i="40"/>
  <c r="S72" i="40"/>
  <c r="R72" i="40"/>
  <c r="Q72" i="40"/>
  <c r="P72" i="40"/>
  <c r="O72" i="40"/>
  <c r="N72" i="40"/>
  <c r="M72" i="40"/>
  <c r="L72" i="40"/>
  <c r="K72" i="40"/>
  <c r="J72" i="40"/>
  <c r="I72" i="40"/>
  <c r="H72" i="40"/>
  <c r="S71" i="40"/>
  <c r="R71" i="40"/>
  <c r="Q71" i="40"/>
  <c r="P71" i="40"/>
  <c r="O71" i="40"/>
  <c r="N71" i="40"/>
  <c r="M71" i="40"/>
  <c r="L71" i="40"/>
  <c r="K71" i="40"/>
  <c r="J71" i="40"/>
  <c r="I71" i="40"/>
  <c r="H71" i="40"/>
  <c r="S70" i="40"/>
  <c r="R70" i="40"/>
  <c r="Q70" i="40"/>
  <c r="P70" i="40"/>
  <c r="O70" i="40"/>
  <c r="N70" i="40"/>
  <c r="M70" i="40"/>
  <c r="L70" i="40"/>
  <c r="K70" i="40"/>
  <c r="J70" i="40"/>
  <c r="I70" i="40"/>
  <c r="H70" i="40"/>
  <c r="S69" i="40"/>
  <c r="R69" i="40"/>
  <c r="Q69" i="40"/>
  <c r="P69" i="40"/>
  <c r="O69" i="40"/>
  <c r="N69" i="40"/>
  <c r="M69" i="40"/>
  <c r="L69" i="40"/>
  <c r="K69" i="40"/>
  <c r="J69" i="40"/>
  <c r="I69" i="40"/>
  <c r="H69" i="40"/>
  <c r="S68" i="40"/>
  <c r="R68" i="40"/>
  <c r="Q68" i="40"/>
  <c r="P68" i="40"/>
  <c r="O68" i="40"/>
  <c r="N68" i="40"/>
  <c r="M68" i="40"/>
  <c r="L68" i="40"/>
  <c r="K68" i="40"/>
  <c r="J68" i="40"/>
  <c r="I68" i="40"/>
  <c r="H68" i="40"/>
  <c r="S67" i="40"/>
  <c r="R67" i="40"/>
  <c r="Q67" i="40"/>
  <c r="P67" i="40"/>
  <c r="O67" i="40"/>
  <c r="N67" i="40"/>
  <c r="M67" i="40"/>
  <c r="L67" i="40"/>
  <c r="K67" i="40"/>
  <c r="J67" i="40"/>
  <c r="I67" i="40"/>
  <c r="H67" i="40"/>
  <c r="S66" i="40"/>
  <c r="R66" i="40"/>
  <c r="Q66" i="40"/>
  <c r="P66" i="40"/>
  <c r="O66" i="40"/>
  <c r="N66" i="40"/>
  <c r="M66" i="40"/>
  <c r="L66" i="40"/>
  <c r="K66" i="40"/>
  <c r="J66" i="40"/>
  <c r="I66" i="40"/>
  <c r="H66" i="40"/>
  <c r="S65" i="40"/>
  <c r="R65" i="40"/>
  <c r="Q65" i="40"/>
  <c r="P65" i="40"/>
  <c r="O65" i="40"/>
  <c r="N65" i="40"/>
  <c r="M65" i="40"/>
  <c r="L65" i="40"/>
  <c r="K65" i="40"/>
  <c r="J65" i="40"/>
  <c r="I65" i="40"/>
  <c r="H65" i="40"/>
  <c r="S64" i="40"/>
  <c r="R64" i="40"/>
  <c r="Q64" i="40"/>
  <c r="P64" i="40"/>
  <c r="O64" i="40"/>
  <c r="N64" i="40"/>
  <c r="M64" i="40"/>
  <c r="L64" i="40"/>
  <c r="K64" i="40"/>
  <c r="J64" i="40"/>
  <c r="I64" i="40"/>
  <c r="H64" i="40"/>
  <c r="S63" i="40"/>
  <c r="R63" i="40"/>
  <c r="Q63" i="40"/>
  <c r="P63" i="40"/>
  <c r="O63" i="40"/>
  <c r="N63" i="40"/>
  <c r="M63" i="40"/>
  <c r="L63" i="40"/>
  <c r="K63" i="40"/>
  <c r="J63" i="40"/>
  <c r="I63" i="40"/>
  <c r="H63" i="40"/>
  <c r="S62" i="40"/>
  <c r="R62" i="40"/>
  <c r="Q62" i="40"/>
  <c r="P62" i="40"/>
  <c r="O62" i="40"/>
  <c r="N62" i="40"/>
  <c r="M62" i="40"/>
  <c r="L62" i="40"/>
  <c r="K62" i="40"/>
  <c r="J62" i="40"/>
  <c r="I62" i="40"/>
  <c r="H62" i="40"/>
  <c r="S61" i="40"/>
  <c r="R61" i="40"/>
  <c r="Q61" i="40"/>
  <c r="P61" i="40"/>
  <c r="O61" i="40"/>
  <c r="N61" i="40"/>
  <c r="M61" i="40"/>
  <c r="L61" i="40"/>
  <c r="K61" i="40"/>
  <c r="J61" i="40"/>
  <c r="I61" i="40"/>
  <c r="H61" i="40"/>
  <c r="S60" i="40"/>
  <c r="R60" i="40"/>
  <c r="Q60" i="40"/>
  <c r="P60" i="40"/>
  <c r="O60" i="40"/>
  <c r="N60" i="40"/>
  <c r="M60" i="40"/>
  <c r="L60" i="40"/>
  <c r="K60" i="40"/>
  <c r="J60" i="40"/>
  <c r="I60" i="40"/>
  <c r="H60" i="40"/>
  <c r="S59" i="40"/>
  <c r="R59" i="40"/>
  <c r="Q59" i="40"/>
  <c r="P59" i="40"/>
  <c r="O59" i="40"/>
  <c r="N59" i="40"/>
  <c r="M59" i="40"/>
  <c r="L59" i="40"/>
  <c r="K59" i="40"/>
  <c r="J59" i="40"/>
  <c r="I59" i="40"/>
  <c r="H59" i="40"/>
  <c r="S58" i="40"/>
  <c r="R58" i="40"/>
  <c r="Q58" i="40"/>
  <c r="P58" i="40"/>
  <c r="O58" i="40"/>
  <c r="N58" i="40"/>
  <c r="M58" i="40"/>
  <c r="L58" i="40"/>
  <c r="K58" i="40"/>
  <c r="J58" i="40"/>
  <c r="I58" i="40"/>
  <c r="H58" i="40"/>
  <c r="S57" i="40"/>
  <c r="R57" i="40"/>
  <c r="Q57" i="40"/>
  <c r="P57" i="40"/>
  <c r="O57" i="40"/>
  <c r="N57" i="40"/>
  <c r="M57" i="40"/>
  <c r="L57" i="40"/>
  <c r="K57" i="40"/>
  <c r="J57" i="40"/>
  <c r="I57" i="40"/>
  <c r="H57" i="40"/>
  <c r="S56" i="40"/>
  <c r="R56" i="40"/>
  <c r="Q56" i="40"/>
  <c r="P56" i="40"/>
  <c r="O56" i="40"/>
  <c r="N56" i="40"/>
  <c r="M56" i="40"/>
  <c r="L56" i="40"/>
  <c r="K56" i="40"/>
  <c r="J56" i="40"/>
  <c r="I56" i="40"/>
  <c r="H56" i="40"/>
  <c r="S55" i="40"/>
  <c r="R55" i="40"/>
  <c r="Q55" i="40"/>
  <c r="P55" i="40"/>
  <c r="O55" i="40"/>
  <c r="N55" i="40"/>
  <c r="M55" i="40"/>
  <c r="L55" i="40"/>
  <c r="K55" i="40"/>
  <c r="J55" i="40"/>
  <c r="I55" i="40"/>
  <c r="H55" i="40"/>
  <c r="S54" i="40"/>
  <c r="R54" i="40"/>
  <c r="Q54" i="40"/>
  <c r="P54" i="40"/>
  <c r="O54" i="40"/>
  <c r="N54" i="40"/>
  <c r="M54" i="40"/>
  <c r="L54" i="40"/>
  <c r="K54" i="40"/>
  <c r="J54" i="40"/>
  <c r="I54" i="40"/>
  <c r="H54" i="40"/>
  <c r="S53" i="40"/>
  <c r="R53" i="40"/>
  <c r="Q53" i="40"/>
  <c r="P53" i="40"/>
  <c r="O53" i="40"/>
  <c r="N53" i="40"/>
  <c r="M53" i="40"/>
  <c r="L53" i="40"/>
  <c r="K53" i="40"/>
  <c r="J53" i="40"/>
  <c r="I53" i="40"/>
  <c r="H53" i="40"/>
  <c r="S52" i="40"/>
  <c r="R52" i="40"/>
  <c r="Q52" i="40"/>
  <c r="P52" i="40"/>
  <c r="O52" i="40"/>
  <c r="N52" i="40"/>
  <c r="M52" i="40"/>
  <c r="L52" i="40"/>
  <c r="K52" i="40"/>
  <c r="J52" i="40"/>
  <c r="I52" i="40"/>
  <c r="H52" i="40"/>
  <c r="S51" i="40"/>
  <c r="R51" i="40"/>
  <c r="Q51" i="40"/>
  <c r="P51" i="40"/>
  <c r="O51" i="40"/>
  <c r="N51" i="40"/>
  <c r="M51" i="40"/>
  <c r="L51" i="40"/>
  <c r="K51" i="40"/>
  <c r="J51" i="40"/>
  <c r="I51" i="40"/>
  <c r="H51" i="40"/>
  <c r="S50" i="40"/>
  <c r="R50" i="40"/>
  <c r="Q50" i="40"/>
  <c r="P50" i="40"/>
  <c r="O50" i="40"/>
  <c r="N50" i="40"/>
  <c r="M50" i="40"/>
  <c r="L50" i="40"/>
  <c r="K50" i="40"/>
  <c r="J50" i="40"/>
  <c r="I50" i="40"/>
  <c r="H50" i="40"/>
  <c r="S49" i="40"/>
  <c r="R49" i="40"/>
  <c r="Q49" i="40"/>
  <c r="P49" i="40"/>
  <c r="O49" i="40"/>
  <c r="N49" i="40"/>
  <c r="M49" i="40"/>
  <c r="L49" i="40"/>
  <c r="K49" i="40"/>
  <c r="J49" i="40"/>
  <c r="I49" i="40"/>
  <c r="H49" i="40"/>
  <c r="S48" i="40"/>
  <c r="R48" i="40"/>
  <c r="Q48" i="40"/>
  <c r="P48" i="40"/>
  <c r="O48" i="40"/>
  <c r="N48" i="40"/>
  <c r="M48" i="40"/>
  <c r="L48" i="40"/>
  <c r="K48" i="40"/>
  <c r="J48" i="40"/>
  <c r="I48" i="40"/>
  <c r="H48" i="40"/>
  <c r="S47" i="40"/>
  <c r="R47" i="40"/>
  <c r="Q47" i="40"/>
  <c r="P47" i="40"/>
  <c r="O47" i="40"/>
  <c r="N47" i="40"/>
  <c r="M47" i="40"/>
  <c r="L47" i="40"/>
  <c r="K47" i="40"/>
  <c r="J47" i="40"/>
  <c r="I47" i="40"/>
  <c r="H47" i="40"/>
  <c r="S46" i="40"/>
  <c r="R46" i="40"/>
  <c r="Q46" i="40"/>
  <c r="P46" i="40"/>
  <c r="O46" i="40"/>
  <c r="N46" i="40"/>
  <c r="M46" i="40"/>
  <c r="L46" i="40"/>
  <c r="K46" i="40"/>
  <c r="J46" i="40"/>
  <c r="I46" i="40"/>
  <c r="H46" i="40"/>
  <c r="R45" i="40"/>
  <c r="Q45" i="40"/>
  <c r="P45" i="40"/>
  <c r="O45" i="40"/>
  <c r="N45" i="40"/>
  <c r="M45" i="40"/>
  <c r="L45" i="40"/>
  <c r="K45" i="40"/>
  <c r="J45" i="40"/>
  <c r="I45" i="40"/>
  <c r="H45" i="40"/>
  <c r="R43" i="40"/>
  <c r="Q43" i="40"/>
  <c r="P43" i="40"/>
  <c r="O43" i="40"/>
  <c r="N43" i="40"/>
  <c r="M43" i="40"/>
  <c r="L43" i="40"/>
  <c r="K43" i="40"/>
  <c r="J43" i="40"/>
  <c r="I43" i="40"/>
  <c r="H43" i="40"/>
  <c r="S42" i="40"/>
  <c r="R42" i="40"/>
  <c r="Q42" i="40"/>
  <c r="P42" i="40"/>
  <c r="O42" i="40"/>
  <c r="N42" i="40"/>
  <c r="M42" i="40"/>
  <c r="L42" i="40"/>
  <c r="K42" i="40"/>
  <c r="J42" i="40"/>
  <c r="I42" i="40"/>
  <c r="H42" i="40"/>
  <c r="S41" i="40"/>
  <c r="R41" i="40"/>
  <c r="Q41" i="40"/>
  <c r="P41" i="40"/>
  <c r="O41" i="40"/>
  <c r="N41" i="40"/>
  <c r="M41" i="40"/>
  <c r="L41" i="40"/>
  <c r="K41" i="40"/>
  <c r="J41" i="40"/>
  <c r="I41" i="40"/>
  <c r="H41" i="40"/>
  <c r="S40" i="40"/>
  <c r="R40" i="40"/>
  <c r="Q40" i="40"/>
  <c r="P40" i="40"/>
  <c r="O40" i="40"/>
  <c r="N40" i="40"/>
  <c r="M40" i="40"/>
  <c r="L40" i="40"/>
  <c r="K40" i="40"/>
  <c r="J40" i="40"/>
  <c r="I40" i="40"/>
  <c r="H40" i="40"/>
  <c r="S39" i="40"/>
  <c r="R39" i="40"/>
  <c r="Q39" i="40"/>
  <c r="P39" i="40"/>
  <c r="O39" i="40"/>
  <c r="N39" i="40"/>
  <c r="M39" i="40"/>
  <c r="L39" i="40"/>
  <c r="K39" i="40"/>
  <c r="J39" i="40"/>
  <c r="I39" i="40"/>
  <c r="H39" i="40"/>
  <c r="S38" i="40"/>
  <c r="R38" i="40"/>
  <c r="Q38" i="40"/>
  <c r="P38" i="40"/>
  <c r="O38" i="40"/>
  <c r="N38" i="40"/>
  <c r="M38" i="40"/>
  <c r="L38" i="40"/>
  <c r="K38" i="40"/>
  <c r="J38" i="40"/>
  <c r="I38" i="40"/>
  <c r="H38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R34" i="40"/>
  <c r="Q34" i="40"/>
  <c r="P34" i="40"/>
  <c r="O34" i="40"/>
  <c r="N34" i="40"/>
  <c r="M34" i="40"/>
  <c r="L34" i="40"/>
  <c r="K34" i="40"/>
  <c r="J34" i="40"/>
  <c r="I34" i="40"/>
  <c r="H34" i="40"/>
  <c r="S33" i="40"/>
  <c r="R33" i="40"/>
  <c r="Q33" i="40"/>
  <c r="P33" i="40"/>
  <c r="O33" i="40"/>
  <c r="N33" i="40"/>
  <c r="M33" i="40"/>
  <c r="L33" i="40"/>
  <c r="K33" i="40"/>
  <c r="J33" i="40"/>
  <c r="I33" i="40"/>
  <c r="H33" i="40"/>
  <c r="S32" i="40"/>
  <c r="R32" i="40"/>
  <c r="Q32" i="40"/>
  <c r="P32" i="40"/>
  <c r="O32" i="40"/>
  <c r="N32" i="40"/>
  <c r="M32" i="40"/>
  <c r="L32" i="40"/>
  <c r="K32" i="40"/>
  <c r="J32" i="40"/>
  <c r="I32" i="40"/>
  <c r="H32" i="40"/>
  <c r="G32" i="40"/>
  <c r="S31" i="40"/>
  <c r="R31" i="40"/>
  <c r="Q31" i="40"/>
  <c r="P31" i="40"/>
  <c r="O31" i="40"/>
  <c r="N31" i="40"/>
  <c r="M31" i="40"/>
  <c r="L31" i="40"/>
  <c r="K31" i="40"/>
  <c r="J31" i="40"/>
  <c r="I31" i="40"/>
  <c r="H31" i="40"/>
  <c r="S30" i="40"/>
  <c r="R30" i="40"/>
  <c r="Q30" i="40"/>
  <c r="P30" i="40"/>
  <c r="O30" i="40"/>
  <c r="N30" i="40"/>
  <c r="M30" i="40"/>
  <c r="L30" i="40"/>
  <c r="K30" i="40"/>
  <c r="J30" i="40"/>
  <c r="I30" i="40"/>
  <c r="H30" i="40"/>
  <c r="S29" i="40"/>
  <c r="R29" i="40"/>
  <c r="Q29" i="40"/>
  <c r="P29" i="40"/>
  <c r="O29" i="40"/>
  <c r="N29" i="40"/>
  <c r="M29" i="40"/>
  <c r="L29" i="40"/>
  <c r="K29" i="40"/>
  <c r="J29" i="40"/>
  <c r="I29" i="40"/>
  <c r="H29" i="40"/>
  <c r="S28" i="40"/>
  <c r="R28" i="40"/>
  <c r="Q28" i="40"/>
  <c r="P28" i="40"/>
  <c r="O28" i="40"/>
  <c r="N28" i="40"/>
  <c r="M28" i="40"/>
  <c r="L28" i="40"/>
  <c r="K28" i="40"/>
  <c r="J28" i="40"/>
  <c r="I28" i="40"/>
  <c r="H28" i="40"/>
  <c r="S27" i="40"/>
  <c r="R27" i="40"/>
  <c r="Q27" i="40"/>
  <c r="P27" i="40"/>
  <c r="O27" i="40"/>
  <c r="N27" i="40"/>
  <c r="M27" i="40"/>
  <c r="L27" i="40"/>
  <c r="K27" i="40"/>
  <c r="J27" i="40"/>
  <c r="I27" i="40"/>
  <c r="H27" i="40"/>
  <c r="R26" i="40"/>
  <c r="Q26" i="40"/>
  <c r="P26" i="40"/>
  <c r="O26" i="40"/>
  <c r="N26" i="40"/>
  <c r="M26" i="40"/>
  <c r="L26" i="40"/>
  <c r="K26" i="40"/>
  <c r="J26" i="40"/>
  <c r="I26" i="40"/>
  <c r="H26" i="40"/>
  <c r="S25" i="40"/>
  <c r="R25" i="40"/>
  <c r="Q25" i="40"/>
  <c r="P25" i="40"/>
  <c r="O25" i="40"/>
  <c r="N25" i="40"/>
  <c r="M25" i="40"/>
  <c r="L25" i="40"/>
  <c r="K25" i="40"/>
  <c r="J25" i="40"/>
  <c r="I25" i="40"/>
  <c r="H25" i="40"/>
  <c r="R24" i="40"/>
  <c r="Q24" i="40"/>
  <c r="P24" i="40"/>
  <c r="O24" i="40"/>
  <c r="N24" i="40"/>
  <c r="M24" i="40"/>
  <c r="L24" i="40"/>
  <c r="K24" i="40"/>
  <c r="J24" i="40"/>
  <c r="I24" i="40"/>
  <c r="H24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S22" i="40"/>
  <c r="R22" i="40"/>
  <c r="Q22" i="40"/>
  <c r="P22" i="40"/>
  <c r="O22" i="40"/>
  <c r="N22" i="40"/>
  <c r="M22" i="40"/>
  <c r="L22" i="40"/>
  <c r="K22" i="40"/>
  <c r="J22" i="40"/>
  <c r="I22" i="40"/>
  <c r="H22" i="40"/>
  <c r="S21" i="40"/>
  <c r="R21" i="40"/>
  <c r="Q21" i="40"/>
  <c r="P21" i="40"/>
  <c r="O21" i="40"/>
  <c r="N21" i="40"/>
  <c r="M21" i="40"/>
  <c r="L21" i="40"/>
  <c r="K21" i="40"/>
  <c r="J21" i="40"/>
  <c r="I21" i="40"/>
  <c r="H21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R19" i="40"/>
  <c r="Q19" i="40"/>
  <c r="P19" i="40"/>
  <c r="O19" i="40"/>
  <c r="N19" i="40"/>
  <c r="M19" i="40"/>
  <c r="L19" i="40"/>
  <c r="K19" i="40"/>
  <c r="J19" i="40"/>
  <c r="I19" i="40"/>
  <c r="H19" i="40"/>
  <c r="R18" i="40"/>
  <c r="Q18" i="40"/>
  <c r="P18" i="40"/>
  <c r="O18" i="40"/>
  <c r="N18" i="40"/>
  <c r="M18" i="40"/>
  <c r="L18" i="40"/>
  <c r="K18" i="40"/>
  <c r="J18" i="40"/>
  <c r="I18" i="40"/>
  <c r="H18" i="40"/>
  <c r="S17" i="40"/>
  <c r="R17" i="40"/>
  <c r="Q17" i="40"/>
  <c r="P17" i="40"/>
  <c r="O17" i="40"/>
  <c r="N17" i="40"/>
  <c r="M17" i="40"/>
  <c r="L17" i="40"/>
  <c r="K17" i="40"/>
  <c r="J17" i="40"/>
  <c r="I17" i="40"/>
  <c r="H17" i="40"/>
  <c r="S16" i="40"/>
  <c r="R16" i="40"/>
  <c r="Q16" i="40"/>
  <c r="P16" i="40"/>
  <c r="O16" i="40"/>
  <c r="N16" i="40"/>
  <c r="M16" i="40"/>
  <c r="L16" i="40"/>
  <c r="K16" i="40"/>
  <c r="J16" i="40"/>
  <c r="I16" i="40"/>
  <c r="H16" i="40"/>
  <c r="R15" i="40"/>
  <c r="Q15" i="40"/>
  <c r="P15" i="40"/>
  <c r="O15" i="40"/>
  <c r="N15" i="40"/>
  <c r="M15" i="40"/>
  <c r="L15" i="40"/>
  <c r="K15" i="40"/>
  <c r="J15" i="40"/>
  <c r="I15" i="40"/>
  <c r="H15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R10" i="40"/>
  <c r="Q10" i="40"/>
  <c r="P10" i="40"/>
  <c r="O10" i="40"/>
  <c r="N10" i="40"/>
  <c r="M10" i="40"/>
  <c r="L10" i="40"/>
  <c r="K10" i="40"/>
  <c r="J10" i="40"/>
  <c r="I10" i="40"/>
  <c r="H10" i="40"/>
  <c r="R9" i="40"/>
  <c r="Q9" i="40"/>
  <c r="P9" i="40"/>
  <c r="O9" i="40"/>
  <c r="N9" i="40"/>
  <c r="M9" i="40"/>
  <c r="L9" i="40"/>
  <c r="K9" i="40"/>
  <c r="J9" i="40"/>
  <c r="I9" i="40"/>
  <c r="H9" i="40"/>
  <c r="R8" i="40"/>
  <c r="Q8" i="40"/>
  <c r="P8" i="40"/>
  <c r="O8" i="40"/>
  <c r="N8" i="40"/>
  <c r="M8" i="40"/>
  <c r="L8" i="40"/>
  <c r="K8" i="40"/>
  <c r="J8" i="40"/>
  <c r="I8" i="40"/>
  <c r="H8" i="40"/>
  <c r="R7" i="40"/>
  <c r="Q7" i="40"/>
  <c r="P7" i="40"/>
  <c r="O7" i="40"/>
  <c r="N7" i="40"/>
  <c r="M7" i="40"/>
  <c r="L7" i="40"/>
  <c r="K7" i="40"/>
  <c r="J7" i="40"/>
  <c r="I7" i="40"/>
  <c r="H7" i="40"/>
  <c r="R6" i="40"/>
  <c r="Q6" i="40"/>
  <c r="P6" i="40"/>
  <c r="O6" i="40"/>
  <c r="N6" i="40"/>
  <c r="M6" i="40"/>
  <c r="L6" i="40"/>
  <c r="K6" i="40"/>
  <c r="J6" i="40"/>
  <c r="I6" i="40"/>
  <c r="H6" i="40"/>
  <c r="R41" i="41"/>
  <c r="Q41" i="41"/>
  <c r="P41" i="41"/>
  <c r="O41" i="41"/>
  <c r="N41" i="41"/>
  <c r="M41" i="41"/>
  <c r="L41" i="41"/>
  <c r="K41" i="41"/>
  <c r="J41" i="41"/>
  <c r="I41" i="41"/>
  <c r="H41" i="41"/>
  <c r="S40" i="41"/>
  <c r="R40" i="41"/>
  <c r="Q40" i="41"/>
  <c r="P40" i="41"/>
  <c r="O40" i="41"/>
  <c r="N40" i="41"/>
  <c r="M40" i="41"/>
  <c r="L40" i="41"/>
  <c r="K40" i="41"/>
  <c r="J40" i="41"/>
  <c r="I40" i="41"/>
  <c r="H40" i="41"/>
  <c r="S39" i="41"/>
  <c r="R39" i="41"/>
  <c r="Q39" i="41"/>
  <c r="P39" i="41"/>
  <c r="O39" i="41"/>
  <c r="N39" i="41"/>
  <c r="M39" i="41"/>
  <c r="L39" i="41"/>
  <c r="K39" i="41"/>
  <c r="J39" i="41"/>
  <c r="I39" i="41"/>
  <c r="H39" i="41"/>
  <c r="R38" i="41"/>
  <c r="Q38" i="41"/>
  <c r="P38" i="41"/>
  <c r="O38" i="41"/>
  <c r="N38" i="41"/>
  <c r="M38" i="41"/>
  <c r="L38" i="41"/>
  <c r="K38" i="41"/>
  <c r="J38" i="41"/>
  <c r="I38" i="41"/>
  <c r="H38" i="41"/>
  <c r="R37" i="41"/>
  <c r="Q37" i="41"/>
  <c r="P37" i="41"/>
  <c r="O37" i="41"/>
  <c r="N37" i="41"/>
  <c r="M37" i="41"/>
  <c r="L37" i="41"/>
  <c r="K37" i="41"/>
  <c r="J37" i="41"/>
  <c r="I37" i="41"/>
  <c r="H37" i="41"/>
  <c r="R36" i="41"/>
  <c r="Q36" i="41"/>
  <c r="P36" i="41"/>
  <c r="O36" i="41"/>
  <c r="N36" i="41"/>
  <c r="M36" i="41"/>
  <c r="L36" i="41"/>
  <c r="K36" i="41"/>
  <c r="J36" i="41"/>
  <c r="I36" i="41"/>
  <c r="H36" i="41"/>
  <c r="R35" i="41"/>
  <c r="Q35" i="41"/>
  <c r="P35" i="41"/>
  <c r="O35" i="41"/>
  <c r="N35" i="41"/>
  <c r="M35" i="41"/>
  <c r="L35" i="41"/>
  <c r="K35" i="41"/>
  <c r="J35" i="41"/>
  <c r="I35" i="41"/>
  <c r="H35" i="41"/>
  <c r="R34" i="41"/>
  <c r="Q34" i="41"/>
  <c r="P34" i="41"/>
  <c r="O34" i="41"/>
  <c r="N34" i="41"/>
  <c r="M34" i="41"/>
  <c r="L34" i="41"/>
  <c r="K34" i="41"/>
  <c r="J34" i="41"/>
  <c r="I34" i="41"/>
  <c r="H34" i="41"/>
  <c r="R33" i="41"/>
  <c r="Q33" i="41"/>
  <c r="P33" i="41"/>
  <c r="O33" i="41"/>
  <c r="N33" i="41"/>
  <c r="M33" i="41"/>
  <c r="L33" i="41"/>
  <c r="K33" i="41"/>
  <c r="J33" i="41"/>
  <c r="I33" i="41"/>
  <c r="H33" i="41"/>
  <c r="R32" i="41"/>
  <c r="Q32" i="41"/>
  <c r="P32" i="41"/>
  <c r="O32" i="41"/>
  <c r="N32" i="41"/>
  <c r="M32" i="41"/>
  <c r="L32" i="41"/>
  <c r="K32" i="41"/>
  <c r="J32" i="41"/>
  <c r="I32" i="41"/>
  <c r="H32" i="41"/>
  <c r="R31" i="41"/>
  <c r="Q31" i="41"/>
  <c r="P31" i="41"/>
  <c r="O31" i="41"/>
  <c r="N31" i="41"/>
  <c r="M31" i="41"/>
  <c r="L31" i="41"/>
  <c r="K31" i="41"/>
  <c r="J31" i="41"/>
  <c r="I31" i="41"/>
  <c r="H31" i="41"/>
  <c r="R30" i="41"/>
  <c r="Q30" i="41"/>
  <c r="P30" i="41"/>
  <c r="O30" i="41"/>
  <c r="N30" i="41"/>
  <c r="M30" i="41"/>
  <c r="L30" i="41"/>
  <c r="K30" i="41"/>
  <c r="J30" i="41"/>
  <c r="I30" i="41"/>
  <c r="H30" i="41"/>
  <c r="R29" i="41"/>
  <c r="Q29" i="41"/>
  <c r="P29" i="41"/>
  <c r="O29" i="41"/>
  <c r="N29" i="41"/>
  <c r="M29" i="41"/>
  <c r="L29" i="41"/>
  <c r="K29" i="41"/>
  <c r="J29" i="41"/>
  <c r="I29" i="41"/>
  <c r="H29" i="41"/>
  <c r="R28" i="41"/>
  <c r="Q28" i="41"/>
  <c r="P28" i="41"/>
  <c r="O28" i="41"/>
  <c r="N28" i="41"/>
  <c r="M28" i="41"/>
  <c r="L28" i="41"/>
  <c r="K28" i="41"/>
  <c r="J28" i="41"/>
  <c r="I28" i="41"/>
  <c r="H28" i="41"/>
  <c r="R27" i="41"/>
  <c r="Q27" i="41"/>
  <c r="P27" i="41"/>
  <c r="O27" i="41"/>
  <c r="N27" i="41"/>
  <c r="M27" i="41"/>
  <c r="L27" i="41"/>
  <c r="K27" i="41"/>
  <c r="J27" i="41"/>
  <c r="I27" i="41"/>
  <c r="H27" i="41"/>
  <c r="S26" i="41"/>
  <c r="R26" i="41"/>
  <c r="Q26" i="41"/>
  <c r="P26" i="41"/>
  <c r="O26" i="41"/>
  <c r="N26" i="41"/>
  <c r="M26" i="41"/>
  <c r="L26" i="41"/>
  <c r="K26" i="41"/>
  <c r="J26" i="41"/>
  <c r="I26" i="41"/>
  <c r="H26" i="41"/>
  <c r="R25" i="41"/>
  <c r="Q25" i="41"/>
  <c r="P25" i="41"/>
  <c r="O25" i="41"/>
  <c r="N25" i="41"/>
  <c r="M25" i="41"/>
  <c r="L25" i="41"/>
  <c r="K25" i="41"/>
  <c r="J25" i="41"/>
  <c r="I25" i="41"/>
  <c r="H25" i="41"/>
  <c r="R24" i="41"/>
  <c r="Q24" i="41"/>
  <c r="P24" i="41"/>
  <c r="O24" i="41"/>
  <c r="N24" i="41"/>
  <c r="M24" i="41"/>
  <c r="L24" i="41"/>
  <c r="K24" i="41"/>
  <c r="J24" i="41"/>
  <c r="I24" i="41"/>
  <c r="H24" i="41"/>
  <c r="R23" i="41"/>
  <c r="Q23" i="41"/>
  <c r="P23" i="41"/>
  <c r="O23" i="41"/>
  <c r="N23" i="41"/>
  <c r="M23" i="41"/>
  <c r="L23" i="41"/>
  <c r="K23" i="41"/>
  <c r="J23" i="41"/>
  <c r="I23" i="41"/>
  <c r="H23" i="41"/>
  <c r="R22" i="41"/>
  <c r="Q22" i="41"/>
  <c r="P22" i="41"/>
  <c r="O22" i="41"/>
  <c r="N22" i="41"/>
  <c r="M22" i="41"/>
  <c r="L22" i="41"/>
  <c r="K22" i="41"/>
  <c r="J22" i="41"/>
  <c r="I22" i="41"/>
  <c r="H22" i="41"/>
  <c r="R21" i="41"/>
  <c r="Q21" i="41"/>
  <c r="P21" i="41"/>
  <c r="O21" i="41"/>
  <c r="N21" i="41"/>
  <c r="M21" i="41"/>
  <c r="L21" i="41"/>
  <c r="K21" i="41"/>
  <c r="J21" i="41"/>
  <c r="I21" i="41"/>
  <c r="H21" i="41"/>
  <c r="R20" i="41"/>
  <c r="Q20" i="41"/>
  <c r="P20" i="41"/>
  <c r="O20" i="41"/>
  <c r="N20" i="41"/>
  <c r="M20" i="41"/>
  <c r="L20" i="41"/>
  <c r="K20" i="41"/>
  <c r="J20" i="41"/>
  <c r="I20" i="41"/>
  <c r="H20" i="41"/>
  <c r="R19" i="41"/>
  <c r="Q19" i="41"/>
  <c r="P19" i="41"/>
  <c r="O19" i="41"/>
  <c r="N19" i="41"/>
  <c r="M19" i="41"/>
  <c r="L19" i="41"/>
  <c r="K19" i="41"/>
  <c r="J19" i="41"/>
  <c r="I19" i="41"/>
  <c r="H19" i="41"/>
  <c r="R18" i="41"/>
  <c r="Q18" i="41"/>
  <c r="P18" i="41"/>
  <c r="O18" i="41"/>
  <c r="N18" i="41"/>
  <c r="M18" i="41"/>
  <c r="L18" i="41"/>
  <c r="K18" i="41"/>
  <c r="J18" i="41"/>
  <c r="I18" i="41"/>
  <c r="H18" i="41"/>
  <c r="R17" i="41"/>
  <c r="Q17" i="41"/>
  <c r="P17" i="41"/>
  <c r="O17" i="41"/>
  <c r="N17" i="41"/>
  <c r="M17" i="41"/>
  <c r="L17" i="41"/>
  <c r="K17" i="41"/>
  <c r="J17" i="41"/>
  <c r="I17" i="41"/>
  <c r="H17" i="41"/>
  <c r="R16" i="41"/>
  <c r="Q16" i="41"/>
  <c r="P16" i="41"/>
  <c r="O16" i="41"/>
  <c r="N16" i="41"/>
  <c r="M16" i="41"/>
  <c r="L16" i="41"/>
  <c r="K16" i="41"/>
  <c r="J16" i="41"/>
  <c r="I16" i="41"/>
  <c r="H16" i="41"/>
  <c r="R15" i="41"/>
  <c r="Q15" i="41"/>
  <c r="P15" i="41"/>
  <c r="O15" i="41"/>
  <c r="N15" i="41"/>
  <c r="M15" i="41"/>
  <c r="L15" i="41"/>
  <c r="K15" i="41"/>
  <c r="J15" i="41"/>
  <c r="I15" i="41"/>
  <c r="H15" i="41"/>
  <c r="S14" i="41"/>
  <c r="R14" i="41"/>
  <c r="Q14" i="41"/>
  <c r="P14" i="41"/>
  <c r="O14" i="41"/>
  <c r="N14" i="41"/>
  <c r="M14" i="41"/>
  <c r="L14" i="41"/>
  <c r="K14" i="41"/>
  <c r="J14" i="41"/>
  <c r="I14" i="41"/>
  <c r="H14" i="41"/>
  <c r="S13" i="41"/>
  <c r="R13" i="41"/>
  <c r="Q13" i="41"/>
  <c r="P13" i="41"/>
  <c r="O13" i="41"/>
  <c r="N13" i="41"/>
  <c r="M13" i="41"/>
  <c r="L13" i="41"/>
  <c r="K13" i="41"/>
  <c r="J13" i="41"/>
  <c r="I13" i="41"/>
  <c r="H13" i="41"/>
  <c r="S12" i="41"/>
  <c r="R12" i="41"/>
  <c r="Q12" i="41"/>
  <c r="P12" i="41"/>
  <c r="O12" i="41"/>
  <c r="N12" i="41"/>
  <c r="M12" i="41"/>
  <c r="L12" i="41"/>
  <c r="K12" i="41"/>
  <c r="J12" i="41"/>
  <c r="I12" i="41"/>
  <c r="H12" i="41"/>
  <c r="S11" i="41"/>
  <c r="R11" i="41"/>
  <c r="Q11" i="41"/>
  <c r="P11" i="41"/>
  <c r="O11" i="41"/>
  <c r="N11" i="41"/>
  <c r="M11" i="41"/>
  <c r="L11" i="41"/>
  <c r="K11" i="41"/>
  <c r="J11" i="41"/>
  <c r="I11" i="41"/>
  <c r="H11" i="41"/>
  <c r="S10" i="41"/>
  <c r="R10" i="41"/>
  <c r="Q10" i="41"/>
  <c r="P10" i="41"/>
  <c r="O10" i="41"/>
  <c r="N10" i="41"/>
  <c r="M10" i="41"/>
  <c r="L10" i="41"/>
  <c r="K10" i="41"/>
  <c r="J10" i="41"/>
  <c r="I10" i="41"/>
  <c r="H10" i="41"/>
  <c r="S9" i="41"/>
  <c r="R9" i="41"/>
  <c r="Q9" i="41"/>
  <c r="P9" i="41"/>
  <c r="O9" i="41"/>
  <c r="N9" i="41"/>
  <c r="M9" i="41"/>
  <c r="L9" i="41"/>
  <c r="K9" i="41"/>
  <c r="J9" i="41"/>
  <c r="I9" i="41"/>
  <c r="H9" i="41"/>
  <c r="S8" i="41"/>
  <c r="R8" i="41"/>
  <c r="Q8" i="41"/>
  <c r="P8" i="41"/>
  <c r="O8" i="41"/>
  <c r="N8" i="41"/>
  <c r="M8" i="41"/>
  <c r="L8" i="41"/>
  <c r="K8" i="41"/>
  <c r="J8" i="41"/>
  <c r="I8" i="41"/>
  <c r="H8" i="41"/>
  <c r="R7" i="41"/>
  <c r="Q7" i="41"/>
  <c r="P7" i="41"/>
  <c r="O7" i="41"/>
  <c r="N7" i="41"/>
  <c r="M7" i="41"/>
  <c r="L7" i="41"/>
  <c r="K7" i="41"/>
  <c r="J7" i="41"/>
  <c r="I7" i="41"/>
  <c r="H7" i="41"/>
  <c r="R6" i="41"/>
  <c r="Q6" i="41"/>
  <c r="P6" i="41"/>
  <c r="O6" i="41"/>
  <c r="N6" i="41"/>
  <c r="M6" i="41"/>
  <c r="L6" i="41"/>
  <c r="K6" i="41"/>
  <c r="J6" i="41"/>
  <c r="I6" i="41"/>
  <c r="H6" i="41"/>
  <c r="H43" i="28"/>
  <c r="H12" i="28"/>
  <c r="R59" i="4"/>
  <c r="R57" i="28" s="1"/>
  <c r="Q59" i="4"/>
  <c r="Q57" i="28" s="1"/>
  <c r="P59" i="4"/>
  <c r="P57" i="28" s="1"/>
  <c r="O59" i="4"/>
  <c r="O57" i="28" s="1"/>
  <c r="N59" i="4"/>
  <c r="N57" i="28" s="1"/>
  <c r="M59" i="4"/>
  <c r="M57" i="28" s="1"/>
  <c r="L59" i="4"/>
  <c r="L57" i="28" s="1"/>
  <c r="K59" i="4"/>
  <c r="K57" i="28" s="1"/>
  <c r="J59" i="4"/>
  <c r="J57" i="28" s="1"/>
  <c r="I59" i="4"/>
  <c r="I57" i="28" s="1"/>
  <c r="R58" i="4"/>
  <c r="R56" i="28" s="1"/>
  <c r="Q58" i="4"/>
  <c r="Q56" i="28" s="1"/>
  <c r="P58" i="4"/>
  <c r="P56" i="28" s="1"/>
  <c r="O58" i="4"/>
  <c r="O56" i="28" s="1"/>
  <c r="N58" i="4"/>
  <c r="N56" i="28" s="1"/>
  <c r="M58" i="4"/>
  <c r="M56" i="28" s="1"/>
  <c r="L58" i="4"/>
  <c r="L56" i="28" s="1"/>
  <c r="K58" i="4"/>
  <c r="K56" i="28" s="1"/>
  <c r="J58" i="4"/>
  <c r="J56" i="28" s="1"/>
  <c r="I58" i="4"/>
  <c r="I56" i="28" s="1"/>
  <c r="R56" i="4"/>
  <c r="R54" i="28" s="1"/>
  <c r="Q56" i="4"/>
  <c r="Q54" i="28" s="1"/>
  <c r="P56" i="4"/>
  <c r="P54" i="28" s="1"/>
  <c r="O56" i="4"/>
  <c r="O54" i="28" s="1"/>
  <c r="N56" i="4"/>
  <c r="N54" i="28" s="1"/>
  <c r="M56" i="4"/>
  <c r="M54" i="28" s="1"/>
  <c r="L56" i="4"/>
  <c r="L54" i="28" s="1"/>
  <c r="K56" i="4"/>
  <c r="K54" i="28" s="1"/>
  <c r="J56" i="4"/>
  <c r="J54" i="28" s="1"/>
  <c r="I56" i="4"/>
  <c r="I54" i="28" s="1"/>
  <c r="R55" i="4"/>
  <c r="R53" i="28" s="1"/>
  <c r="Q55" i="4"/>
  <c r="Q53" i="28" s="1"/>
  <c r="P55" i="4"/>
  <c r="P53" i="28" s="1"/>
  <c r="O55" i="4"/>
  <c r="O53" i="28" s="1"/>
  <c r="N55" i="4"/>
  <c r="N53" i="28" s="1"/>
  <c r="M55" i="4"/>
  <c r="M53" i="28" s="1"/>
  <c r="L55" i="4"/>
  <c r="L53" i="28" s="1"/>
  <c r="K55" i="4"/>
  <c r="K53" i="28" s="1"/>
  <c r="J55" i="4"/>
  <c r="J53" i="28" s="1"/>
  <c r="I55" i="4"/>
  <c r="I53" i="28" s="1"/>
  <c r="R54" i="4"/>
  <c r="R52" i="28" s="1"/>
  <c r="Q54" i="4"/>
  <c r="Q52" i="28" s="1"/>
  <c r="P54" i="4"/>
  <c r="P52" i="28" s="1"/>
  <c r="O54" i="4"/>
  <c r="O52" i="28" s="1"/>
  <c r="N54" i="4"/>
  <c r="N52" i="28" s="1"/>
  <c r="M54" i="4"/>
  <c r="M52" i="28" s="1"/>
  <c r="L54" i="4"/>
  <c r="L52" i="28" s="1"/>
  <c r="K54" i="4"/>
  <c r="K52" i="28" s="1"/>
  <c r="J54" i="4"/>
  <c r="J52" i="28" s="1"/>
  <c r="I54" i="4"/>
  <c r="I52" i="28" s="1"/>
  <c r="R53" i="4"/>
  <c r="R51" i="28" s="1"/>
  <c r="Q53" i="4"/>
  <c r="Q51" i="28" s="1"/>
  <c r="P53" i="4"/>
  <c r="P51" i="28" s="1"/>
  <c r="O53" i="4"/>
  <c r="O51" i="28" s="1"/>
  <c r="N53" i="4"/>
  <c r="N51" i="28" s="1"/>
  <c r="M53" i="4"/>
  <c r="M51" i="28" s="1"/>
  <c r="L53" i="4"/>
  <c r="L51" i="28" s="1"/>
  <c r="K53" i="4"/>
  <c r="K51" i="28" s="1"/>
  <c r="J53" i="4"/>
  <c r="J51" i="28" s="1"/>
  <c r="I53" i="4"/>
  <c r="I51" i="28" s="1"/>
  <c r="R52" i="4"/>
  <c r="R50" i="28" s="1"/>
  <c r="Q52" i="4"/>
  <c r="Q50" i="28" s="1"/>
  <c r="P52" i="4"/>
  <c r="P50" i="28" s="1"/>
  <c r="O52" i="4"/>
  <c r="O50" i="28" s="1"/>
  <c r="N52" i="4"/>
  <c r="N50" i="28" s="1"/>
  <c r="M52" i="4"/>
  <c r="M50" i="28" s="1"/>
  <c r="L52" i="4"/>
  <c r="L50" i="28" s="1"/>
  <c r="K52" i="4"/>
  <c r="K50" i="28" s="1"/>
  <c r="J52" i="4"/>
  <c r="J50" i="28" s="1"/>
  <c r="I52" i="4"/>
  <c r="I50" i="28" s="1"/>
  <c r="R51" i="4"/>
  <c r="R49" i="28" s="1"/>
  <c r="Q51" i="4"/>
  <c r="Q49" i="28" s="1"/>
  <c r="P51" i="4"/>
  <c r="P49" i="28" s="1"/>
  <c r="O51" i="4"/>
  <c r="O49" i="28" s="1"/>
  <c r="N51" i="4"/>
  <c r="N49" i="28" s="1"/>
  <c r="M51" i="4"/>
  <c r="M49" i="28" s="1"/>
  <c r="L51" i="4"/>
  <c r="L49" i="28" s="1"/>
  <c r="K51" i="4"/>
  <c r="K49" i="28" s="1"/>
  <c r="J51" i="4"/>
  <c r="J49" i="28" s="1"/>
  <c r="I51" i="4"/>
  <c r="I49" i="28" s="1"/>
  <c r="R50" i="4"/>
  <c r="R48" i="28" s="1"/>
  <c r="Q50" i="4"/>
  <c r="Q48" i="28" s="1"/>
  <c r="P50" i="4"/>
  <c r="P48" i="28" s="1"/>
  <c r="O50" i="4"/>
  <c r="O48" i="28" s="1"/>
  <c r="N50" i="4"/>
  <c r="N48" i="28" s="1"/>
  <c r="M50" i="4"/>
  <c r="M48" i="28" s="1"/>
  <c r="L50" i="4"/>
  <c r="L48" i="28" s="1"/>
  <c r="K50" i="4"/>
  <c r="K48" i="28" s="1"/>
  <c r="J50" i="4"/>
  <c r="J48" i="28" s="1"/>
  <c r="I50" i="4"/>
  <c r="I48" i="28" s="1"/>
  <c r="R49" i="4"/>
  <c r="R47" i="28" s="1"/>
  <c r="Q49" i="4"/>
  <c r="Q47" i="28" s="1"/>
  <c r="P49" i="4"/>
  <c r="P47" i="28" s="1"/>
  <c r="O49" i="4"/>
  <c r="O47" i="28" s="1"/>
  <c r="N49" i="4"/>
  <c r="N47" i="28" s="1"/>
  <c r="M49" i="4"/>
  <c r="M47" i="28" s="1"/>
  <c r="L49" i="4"/>
  <c r="L47" i="28" s="1"/>
  <c r="K49" i="4"/>
  <c r="K47" i="28" s="1"/>
  <c r="J49" i="4"/>
  <c r="J47" i="28" s="1"/>
  <c r="I49" i="4"/>
  <c r="I47" i="28" s="1"/>
  <c r="R48" i="4"/>
  <c r="R46" i="28" s="1"/>
  <c r="Q48" i="4"/>
  <c r="Q46" i="28" s="1"/>
  <c r="P48" i="4"/>
  <c r="P46" i="28" s="1"/>
  <c r="O48" i="4"/>
  <c r="O46" i="28" s="1"/>
  <c r="N48" i="4"/>
  <c r="N46" i="28" s="1"/>
  <c r="M48" i="4"/>
  <c r="M46" i="28" s="1"/>
  <c r="L48" i="4"/>
  <c r="L46" i="28" s="1"/>
  <c r="K48" i="4"/>
  <c r="K46" i="28" s="1"/>
  <c r="J48" i="4"/>
  <c r="J46" i="28" s="1"/>
  <c r="I48" i="4"/>
  <c r="I46" i="28" s="1"/>
  <c r="R47" i="4"/>
  <c r="R45" i="28" s="1"/>
  <c r="Q47" i="4"/>
  <c r="Q45" i="28" s="1"/>
  <c r="P47" i="4"/>
  <c r="P45" i="28" s="1"/>
  <c r="O47" i="4"/>
  <c r="O45" i="28" s="1"/>
  <c r="N47" i="4"/>
  <c r="N45" i="28" s="1"/>
  <c r="M47" i="4"/>
  <c r="M45" i="28" s="1"/>
  <c r="L47" i="4"/>
  <c r="L45" i="28" s="1"/>
  <c r="K47" i="4"/>
  <c r="K45" i="28" s="1"/>
  <c r="J47" i="4"/>
  <c r="J45" i="28" s="1"/>
  <c r="I47" i="4"/>
  <c r="I45" i="28" s="1"/>
  <c r="R46" i="4"/>
  <c r="R44" i="28" s="1"/>
  <c r="Q46" i="4"/>
  <c r="Q44" i="28" s="1"/>
  <c r="P46" i="4"/>
  <c r="P44" i="28" s="1"/>
  <c r="O46" i="4"/>
  <c r="O44" i="28" s="1"/>
  <c r="N46" i="4"/>
  <c r="N44" i="28" s="1"/>
  <c r="M46" i="4"/>
  <c r="M44" i="28" s="1"/>
  <c r="L46" i="4"/>
  <c r="L44" i="28" s="1"/>
  <c r="K46" i="4"/>
  <c r="K44" i="28" s="1"/>
  <c r="J46" i="4"/>
  <c r="J44" i="28" s="1"/>
  <c r="I46" i="4"/>
  <c r="I44" i="28" s="1"/>
  <c r="R45" i="4"/>
  <c r="R43" i="28" s="1"/>
  <c r="Q45" i="4"/>
  <c r="Q43" i="28" s="1"/>
  <c r="P45" i="4"/>
  <c r="P43" i="28" s="1"/>
  <c r="O45" i="4"/>
  <c r="O43" i="28" s="1"/>
  <c r="N45" i="4"/>
  <c r="N43" i="28" s="1"/>
  <c r="M45" i="4"/>
  <c r="M43" i="28" s="1"/>
  <c r="L45" i="4"/>
  <c r="L43" i="28" s="1"/>
  <c r="K45" i="4"/>
  <c r="K43" i="28" s="1"/>
  <c r="J45" i="4"/>
  <c r="J43" i="28" s="1"/>
  <c r="I45" i="4"/>
  <c r="I43" i="28" s="1"/>
  <c r="R44" i="4"/>
  <c r="R42" i="28" s="1"/>
  <c r="Q44" i="4"/>
  <c r="Q42" i="28" s="1"/>
  <c r="P44" i="4"/>
  <c r="P42" i="28" s="1"/>
  <c r="O44" i="4"/>
  <c r="O42" i="28" s="1"/>
  <c r="N44" i="4"/>
  <c r="N42" i="28" s="1"/>
  <c r="M44" i="4"/>
  <c r="M42" i="28" s="1"/>
  <c r="L44" i="4"/>
  <c r="L42" i="28" s="1"/>
  <c r="K44" i="4"/>
  <c r="K42" i="28" s="1"/>
  <c r="J44" i="4"/>
  <c r="J42" i="28" s="1"/>
  <c r="I44" i="4"/>
  <c r="I42" i="28" s="1"/>
  <c r="R43" i="4"/>
  <c r="R41" i="28" s="1"/>
  <c r="Q43" i="4"/>
  <c r="Q41" i="28" s="1"/>
  <c r="P43" i="4"/>
  <c r="P41" i="28" s="1"/>
  <c r="O43" i="4"/>
  <c r="O41" i="28" s="1"/>
  <c r="N43" i="4"/>
  <c r="N41" i="28" s="1"/>
  <c r="M43" i="4"/>
  <c r="M41" i="28" s="1"/>
  <c r="L43" i="4"/>
  <c r="L41" i="28" s="1"/>
  <c r="K43" i="4"/>
  <c r="K41" i="28" s="1"/>
  <c r="J43" i="4"/>
  <c r="J41" i="28" s="1"/>
  <c r="I43" i="4"/>
  <c r="I41" i="28" s="1"/>
  <c r="R42" i="4"/>
  <c r="R40" i="28" s="1"/>
  <c r="Q42" i="4"/>
  <c r="Q40" i="28" s="1"/>
  <c r="P42" i="4"/>
  <c r="P40" i="28" s="1"/>
  <c r="O42" i="4"/>
  <c r="O40" i="28" s="1"/>
  <c r="N42" i="4"/>
  <c r="N40" i="28" s="1"/>
  <c r="M42" i="4"/>
  <c r="M40" i="28" s="1"/>
  <c r="L42" i="4"/>
  <c r="L40" i="28" s="1"/>
  <c r="K42" i="4"/>
  <c r="K40" i="28" s="1"/>
  <c r="J42" i="4"/>
  <c r="J40" i="28" s="1"/>
  <c r="I42" i="4"/>
  <c r="I40" i="28" s="1"/>
  <c r="R41" i="4"/>
  <c r="R39" i="28" s="1"/>
  <c r="Q41" i="4"/>
  <c r="Q39" i="28" s="1"/>
  <c r="P41" i="4"/>
  <c r="P39" i="28" s="1"/>
  <c r="O41" i="4"/>
  <c r="O39" i="28" s="1"/>
  <c r="N41" i="4"/>
  <c r="N39" i="28" s="1"/>
  <c r="M41" i="4"/>
  <c r="M39" i="28" s="1"/>
  <c r="L41" i="4"/>
  <c r="L39" i="28" s="1"/>
  <c r="K41" i="4"/>
  <c r="K39" i="28" s="1"/>
  <c r="J41" i="4"/>
  <c r="J39" i="28" s="1"/>
  <c r="I41" i="4"/>
  <c r="I39" i="28" s="1"/>
  <c r="R39" i="4"/>
  <c r="R38" i="28" s="1"/>
  <c r="Q39" i="4"/>
  <c r="Q38" i="28" s="1"/>
  <c r="P39" i="4"/>
  <c r="P38" i="28" s="1"/>
  <c r="O39" i="4"/>
  <c r="O38" i="28" s="1"/>
  <c r="N39" i="4"/>
  <c r="N38" i="28" s="1"/>
  <c r="M39" i="4"/>
  <c r="M38" i="28" s="1"/>
  <c r="L39" i="4"/>
  <c r="L38" i="28" s="1"/>
  <c r="K39" i="4"/>
  <c r="K38" i="28" s="1"/>
  <c r="J39" i="4"/>
  <c r="J38" i="28" s="1"/>
  <c r="I39" i="4"/>
  <c r="I38" i="28" s="1"/>
  <c r="R37" i="4"/>
  <c r="R37" i="28" s="1"/>
  <c r="Q37" i="4"/>
  <c r="Q37" i="28" s="1"/>
  <c r="P37" i="4"/>
  <c r="P37" i="28" s="1"/>
  <c r="O37" i="4"/>
  <c r="O37" i="28" s="1"/>
  <c r="N37" i="4"/>
  <c r="N37" i="28" s="1"/>
  <c r="M37" i="4"/>
  <c r="M37" i="28" s="1"/>
  <c r="L37" i="4"/>
  <c r="L37" i="28" s="1"/>
  <c r="K37" i="4"/>
  <c r="K37" i="28" s="1"/>
  <c r="J37" i="4"/>
  <c r="J37" i="28" s="1"/>
  <c r="I37" i="4"/>
  <c r="I37" i="28" s="1"/>
  <c r="R36" i="4"/>
  <c r="R36" i="28" s="1"/>
  <c r="Q36" i="4"/>
  <c r="Q36" i="28" s="1"/>
  <c r="P36" i="4"/>
  <c r="P36" i="28" s="1"/>
  <c r="O36" i="4"/>
  <c r="O36" i="28" s="1"/>
  <c r="N36" i="4"/>
  <c r="N36" i="28" s="1"/>
  <c r="M36" i="4"/>
  <c r="M36" i="28" s="1"/>
  <c r="L36" i="4"/>
  <c r="L36" i="28" s="1"/>
  <c r="K36" i="4"/>
  <c r="K36" i="28" s="1"/>
  <c r="J36" i="4"/>
  <c r="J36" i="28" s="1"/>
  <c r="I36" i="4"/>
  <c r="I36" i="28" s="1"/>
  <c r="R35" i="4"/>
  <c r="R35" i="28" s="1"/>
  <c r="Q35" i="4"/>
  <c r="Q35" i="28" s="1"/>
  <c r="P35" i="4"/>
  <c r="P35" i="28" s="1"/>
  <c r="O35" i="4"/>
  <c r="O35" i="28" s="1"/>
  <c r="N35" i="4"/>
  <c r="N35" i="28" s="1"/>
  <c r="M35" i="4"/>
  <c r="M35" i="28" s="1"/>
  <c r="L35" i="4"/>
  <c r="L35" i="28" s="1"/>
  <c r="K35" i="4"/>
  <c r="K35" i="28" s="1"/>
  <c r="J35" i="4"/>
  <c r="J35" i="28" s="1"/>
  <c r="I35" i="4"/>
  <c r="I35" i="28" s="1"/>
  <c r="T34" i="4"/>
  <c r="T34" i="28" s="1"/>
  <c r="S34" i="4"/>
  <c r="S34" i="28" s="1"/>
  <c r="R34" i="4"/>
  <c r="R34" i="28" s="1"/>
  <c r="Q34" i="4"/>
  <c r="Q34" i="28" s="1"/>
  <c r="P34" i="4"/>
  <c r="P34" i="28" s="1"/>
  <c r="O34" i="4"/>
  <c r="O34" i="28" s="1"/>
  <c r="N34" i="4"/>
  <c r="N34" i="28" s="1"/>
  <c r="M34" i="4"/>
  <c r="M34" i="28" s="1"/>
  <c r="L34" i="4"/>
  <c r="L34" i="28" s="1"/>
  <c r="K34" i="4"/>
  <c r="K34" i="28" s="1"/>
  <c r="J34" i="4"/>
  <c r="J34" i="28" s="1"/>
  <c r="I34" i="4"/>
  <c r="I34" i="28" s="1"/>
  <c r="R33" i="4"/>
  <c r="R33" i="28" s="1"/>
  <c r="Q33" i="4"/>
  <c r="Q33" i="28" s="1"/>
  <c r="P33" i="4"/>
  <c r="P33" i="28" s="1"/>
  <c r="O33" i="4"/>
  <c r="O33" i="28" s="1"/>
  <c r="N33" i="4"/>
  <c r="N33" i="28" s="1"/>
  <c r="M33" i="4"/>
  <c r="M33" i="28" s="1"/>
  <c r="L33" i="4"/>
  <c r="L33" i="28" s="1"/>
  <c r="K33" i="4"/>
  <c r="K33" i="28" s="1"/>
  <c r="J33" i="4"/>
  <c r="J33" i="28" s="1"/>
  <c r="I33" i="4"/>
  <c r="I33" i="28" s="1"/>
  <c r="T32" i="4"/>
  <c r="T32" i="28" s="1"/>
  <c r="S32" i="4"/>
  <c r="S32" i="28" s="1"/>
  <c r="R32" i="4"/>
  <c r="R32" i="28" s="1"/>
  <c r="Q32" i="4"/>
  <c r="Q32" i="28" s="1"/>
  <c r="P32" i="4"/>
  <c r="P32" i="28" s="1"/>
  <c r="O32" i="4"/>
  <c r="O32" i="28" s="1"/>
  <c r="N32" i="4"/>
  <c r="N32" i="28" s="1"/>
  <c r="M32" i="4"/>
  <c r="M32" i="28" s="1"/>
  <c r="L32" i="4"/>
  <c r="L32" i="28" s="1"/>
  <c r="K32" i="4"/>
  <c r="K32" i="28" s="1"/>
  <c r="J32" i="4"/>
  <c r="J32" i="28" s="1"/>
  <c r="I32" i="4"/>
  <c r="I32" i="28" s="1"/>
  <c r="R21" i="4"/>
  <c r="R21" i="28" s="1"/>
  <c r="Q21" i="4"/>
  <c r="Q21" i="28" s="1"/>
  <c r="P21" i="4"/>
  <c r="P21" i="28" s="1"/>
  <c r="O21" i="4"/>
  <c r="O21" i="28" s="1"/>
  <c r="N21" i="4"/>
  <c r="N21" i="28" s="1"/>
  <c r="M21" i="4"/>
  <c r="M21" i="28" s="1"/>
  <c r="L21" i="4"/>
  <c r="L21" i="28" s="1"/>
  <c r="K21" i="4"/>
  <c r="K21" i="28" s="1"/>
  <c r="J21" i="4"/>
  <c r="J21" i="28" s="1"/>
  <c r="I21" i="4"/>
  <c r="I21" i="28" s="1"/>
  <c r="R20" i="4"/>
  <c r="R20" i="28" s="1"/>
  <c r="Q20" i="4"/>
  <c r="Q20" i="28" s="1"/>
  <c r="P20" i="4"/>
  <c r="P20" i="28" s="1"/>
  <c r="O20" i="4"/>
  <c r="O20" i="28" s="1"/>
  <c r="N20" i="4"/>
  <c r="N20" i="28" s="1"/>
  <c r="M20" i="4"/>
  <c r="M20" i="28" s="1"/>
  <c r="L20" i="4"/>
  <c r="L20" i="28" s="1"/>
  <c r="K20" i="4"/>
  <c r="K20" i="28" s="1"/>
  <c r="J20" i="4"/>
  <c r="J20" i="28" s="1"/>
  <c r="I20" i="4"/>
  <c r="I20" i="28" s="1"/>
  <c r="R19" i="4"/>
  <c r="R19" i="28" s="1"/>
  <c r="Q19" i="4"/>
  <c r="Q19" i="28" s="1"/>
  <c r="P19" i="4"/>
  <c r="P19" i="28" s="1"/>
  <c r="O19" i="4"/>
  <c r="O19" i="28" s="1"/>
  <c r="N19" i="4"/>
  <c r="N19" i="28" s="1"/>
  <c r="M19" i="4"/>
  <c r="M19" i="28" s="1"/>
  <c r="L19" i="4"/>
  <c r="L19" i="28" s="1"/>
  <c r="K19" i="4"/>
  <c r="K19" i="28" s="1"/>
  <c r="J19" i="4"/>
  <c r="J19" i="28" s="1"/>
  <c r="I19" i="4"/>
  <c r="I19" i="28" s="1"/>
  <c r="R18" i="4"/>
  <c r="R18" i="28" s="1"/>
  <c r="Q18" i="4"/>
  <c r="Q18" i="28" s="1"/>
  <c r="P18" i="4"/>
  <c r="P18" i="28" s="1"/>
  <c r="O18" i="4"/>
  <c r="O18" i="28" s="1"/>
  <c r="N18" i="4"/>
  <c r="N18" i="28" s="1"/>
  <c r="M18" i="4"/>
  <c r="M18" i="28" s="1"/>
  <c r="L18" i="4"/>
  <c r="L18" i="28" s="1"/>
  <c r="K18" i="4"/>
  <c r="K18" i="28" s="1"/>
  <c r="J18" i="4"/>
  <c r="J18" i="28" s="1"/>
  <c r="I18" i="4"/>
  <c r="I18" i="28" s="1"/>
  <c r="R17" i="4"/>
  <c r="R17" i="28" s="1"/>
  <c r="Q17" i="4"/>
  <c r="Q17" i="28" s="1"/>
  <c r="P17" i="4"/>
  <c r="P17" i="28" s="1"/>
  <c r="O17" i="4"/>
  <c r="O17" i="28" s="1"/>
  <c r="N17" i="4"/>
  <c r="N17" i="28" s="1"/>
  <c r="M17" i="4"/>
  <c r="M17" i="28" s="1"/>
  <c r="L17" i="4"/>
  <c r="L17" i="28" s="1"/>
  <c r="K17" i="4"/>
  <c r="K17" i="28" s="1"/>
  <c r="J17" i="4"/>
  <c r="J17" i="28" s="1"/>
  <c r="I17" i="4"/>
  <c r="I17" i="28" s="1"/>
  <c r="R16" i="4"/>
  <c r="R16" i="28" s="1"/>
  <c r="Q16" i="4"/>
  <c r="Q16" i="28" s="1"/>
  <c r="P16" i="4"/>
  <c r="P16" i="28" s="1"/>
  <c r="O16" i="4"/>
  <c r="O16" i="28" s="1"/>
  <c r="N16" i="4"/>
  <c r="N16" i="28" s="1"/>
  <c r="M16" i="4"/>
  <c r="M16" i="28" s="1"/>
  <c r="L16" i="4"/>
  <c r="L16" i="28" s="1"/>
  <c r="K16" i="4"/>
  <c r="K16" i="28" s="1"/>
  <c r="J16" i="4"/>
  <c r="J16" i="28" s="1"/>
  <c r="I16" i="4"/>
  <c r="I16" i="28" s="1"/>
  <c r="R15" i="4"/>
  <c r="R15" i="28" s="1"/>
  <c r="Q15" i="4"/>
  <c r="Q15" i="28" s="1"/>
  <c r="P15" i="4"/>
  <c r="P15" i="28" s="1"/>
  <c r="O15" i="4"/>
  <c r="O15" i="28" s="1"/>
  <c r="N15" i="4"/>
  <c r="N15" i="28" s="1"/>
  <c r="M15" i="4"/>
  <c r="M15" i="28" s="1"/>
  <c r="L15" i="4"/>
  <c r="L15" i="28" s="1"/>
  <c r="K15" i="4"/>
  <c r="K15" i="28" s="1"/>
  <c r="J15" i="4"/>
  <c r="J15" i="28" s="1"/>
  <c r="I15" i="4"/>
  <c r="I15" i="28" s="1"/>
  <c r="R14" i="4"/>
  <c r="R14" i="28" s="1"/>
  <c r="Q14" i="4"/>
  <c r="Q14" i="28" s="1"/>
  <c r="P14" i="4"/>
  <c r="P14" i="28" s="1"/>
  <c r="O14" i="4"/>
  <c r="O14" i="28" s="1"/>
  <c r="N14" i="4"/>
  <c r="N14" i="28" s="1"/>
  <c r="M14" i="4"/>
  <c r="M14" i="28" s="1"/>
  <c r="L14" i="4"/>
  <c r="L14" i="28" s="1"/>
  <c r="K14" i="4"/>
  <c r="K14" i="28" s="1"/>
  <c r="J14" i="4"/>
  <c r="J14" i="28" s="1"/>
  <c r="I14" i="4"/>
  <c r="I14" i="28" s="1"/>
  <c r="R13" i="4"/>
  <c r="R13" i="28" s="1"/>
  <c r="Q13" i="4"/>
  <c r="Q13" i="28" s="1"/>
  <c r="P13" i="4"/>
  <c r="P13" i="28" s="1"/>
  <c r="O13" i="4"/>
  <c r="O13" i="28" s="1"/>
  <c r="N13" i="4"/>
  <c r="N13" i="28" s="1"/>
  <c r="M13" i="4"/>
  <c r="M13" i="28" s="1"/>
  <c r="L13" i="4"/>
  <c r="L13" i="28" s="1"/>
  <c r="K13" i="4"/>
  <c r="K13" i="28" s="1"/>
  <c r="J13" i="4"/>
  <c r="J13" i="28" s="1"/>
  <c r="I13" i="4"/>
  <c r="I13" i="28" s="1"/>
  <c r="R12" i="4"/>
  <c r="R12" i="28" s="1"/>
  <c r="Q12" i="4"/>
  <c r="Q12" i="28" s="1"/>
  <c r="P12" i="4"/>
  <c r="P12" i="28" s="1"/>
  <c r="O12" i="4"/>
  <c r="O12" i="28" s="1"/>
  <c r="N12" i="4"/>
  <c r="N12" i="28" s="1"/>
  <c r="M12" i="4"/>
  <c r="M12" i="28" s="1"/>
  <c r="L12" i="4"/>
  <c r="L12" i="28" s="1"/>
  <c r="K12" i="4"/>
  <c r="K12" i="28" s="1"/>
  <c r="J12" i="4"/>
  <c r="J12" i="28" s="1"/>
  <c r="I12" i="4"/>
  <c r="I12" i="28" s="1"/>
  <c r="R11" i="4"/>
  <c r="R11" i="28" s="1"/>
  <c r="Q11" i="4"/>
  <c r="Q11" i="28" s="1"/>
  <c r="P11" i="4"/>
  <c r="P11" i="28" s="1"/>
  <c r="O11" i="4"/>
  <c r="O11" i="28" s="1"/>
  <c r="N11" i="4"/>
  <c r="N11" i="28" s="1"/>
  <c r="M11" i="4"/>
  <c r="M11" i="28" s="1"/>
  <c r="L11" i="4"/>
  <c r="L11" i="28" s="1"/>
  <c r="K11" i="4"/>
  <c r="K11" i="28" s="1"/>
  <c r="J11" i="4"/>
  <c r="J11" i="28" s="1"/>
  <c r="I11" i="4"/>
  <c r="I11" i="28" s="1"/>
  <c r="R10" i="4"/>
  <c r="R10" i="28" s="1"/>
  <c r="Q10" i="4"/>
  <c r="Q10" i="28" s="1"/>
  <c r="P10" i="4"/>
  <c r="P10" i="28" s="1"/>
  <c r="O10" i="4"/>
  <c r="O10" i="28" s="1"/>
  <c r="N10" i="4"/>
  <c r="N10" i="28" s="1"/>
  <c r="M10" i="4"/>
  <c r="M10" i="28" s="1"/>
  <c r="L10" i="4"/>
  <c r="L10" i="28" s="1"/>
  <c r="K10" i="4"/>
  <c r="K10" i="28" s="1"/>
  <c r="J10" i="4"/>
  <c r="J10" i="28" s="1"/>
  <c r="I10" i="4"/>
  <c r="I10" i="28" s="1"/>
  <c r="R9" i="4"/>
  <c r="R9" i="28" s="1"/>
  <c r="Q9" i="4"/>
  <c r="Q9" i="28" s="1"/>
  <c r="P9" i="4"/>
  <c r="P9" i="28" s="1"/>
  <c r="O9" i="4"/>
  <c r="O9" i="28" s="1"/>
  <c r="N9" i="4"/>
  <c r="N9" i="28" s="1"/>
  <c r="M9" i="4"/>
  <c r="M9" i="28" s="1"/>
  <c r="L9" i="4"/>
  <c r="L9" i="28" s="1"/>
  <c r="K9" i="4"/>
  <c r="K9" i="28" s="1"/>
  <c r="J9" i="4"/>
  <c r="J9" i="28" s="1"/>
  <c r="I9" i="4"/>
  <c r="I9" i="28" s="1"/>
  <c r="R8" i="4"/>
  <c r="R8" i="28" s="1"/>
  <c r="Q8" i="4"/>
  <c r="Q8" i="28" s="1"/>
  <c r="P8" i="4"/>
  <c r="P8" i="28" s="1"/>
  <c r="O8" i="4"/>
  <c r="O8" i="28" s="1"/>
  <c r="N8" i="4"/>
  <c r="N8" i="28" s="1"/>
  <c r="M8" i="4"/>
  <c r="M8" i="28" s="1"/>
  <c r="L8" i="4"/>
  <c r="L8" i="28" s="1"/>
  <c r="K8" i="4"/>
  <c r="K8" i="28" s="1"/>
  <c r="J8" i="4"/>
  <c r="J8" i="28" s="1"/>
  <c r="I8" i="4"/>
  <c r="I8" i="28" s="1"/>
  <c r="R7" i="4"/>
  <c r="R7" i="28" s="1"/>
  <c r="Q7" i="4"/>
  <c r="Q7" i="28" s="1"/>
  <c r="P7" i="4"/>
  <c r="P7" i="28" s="1"/>
  <c r="O7" i="4"/>
  <c r="O7" i="28" s="1"/>
  <c r="N7" i="4"/>
  <c r="N7" i="28" s="1"/>
  <c r="M7" i="4"/>
  <c r="M7" i="28" s="1"/>
  <c r="L7" i="4"/>
  <c r="L7" i="28" s="1"/>
  <c r="K7" i="4"/>
  <c r="K7" i="28" s="1"/>
  <c r="J7" i="4"/>
  <c r="J7" i="28" s="1"/>
  <c r="I7" i="4"/>
  <c r="I7" i="28" s="1"/>
  <c r="R6" i="4"/>
  <c r="R6" i="28" s="1"/>
  <c r="Q6" i="4"/>
  <c r="Q6" i="28" s="1"/>
  <c r="P6" i="4"/>
  <c r="P6" i="28" s="1"/>
  <c r="O6" i="4"/>
  <c r="O6" i="28" s="1"/>
  <c r="N6" i="4"/>
  <c r="N6" i="28" s="1"/>
  <c r="M6" i="4"/>
  <c r="M6" i="28" s="1"/>
  <c r="L6" i="4"/>
  <c r="L6" i="28" s="1"/>
  <c r="K6" i="4"/>
  <c r="K6" i="28" s="1"/>
  <c r="J6" i="4"/>
  <c r="J6" i="28" s="1"/>
  <c r="I6" i="4"/>
  <c r="I6" i="28" s="1"/>
  <c r="C12" i="42" l="1"/>
  <c r="C15" i="42"/>
  <c r="C4" i="42"/>
  <c r="C11" i="42"/>
  <c r="C13" i="42"/>
  <c r="C14" i="42"/>
  <c r="C16" i="42"/>
  <c r="C17" i="42"/>
  <c r="C5" i="42"/>
  <c r="C18" i="42"/>
  <c r="C6" i="42"/>
  <c r="C19" i="42"/>
  <c r="C7" i="42"/>
  <c r="C20" i="42"/>
  <c r="C9" i="42"/>
  <c r="C21" i="42"/>
  <c r="C10" i="42"/>
  <c r="B8" i="42"/>
  <c r="B23" i="42"/>
  <c r="O18" i="48" l="1"/>
  <c r="O17" i="48"/>
  <c r="S3" i="55" l="1"/>
  <c r="S4" i="55"/>
  <c r="R4" i="55"/>
  <c r="R3" i="55"/>
  <c r="E4" i="55"/>
  <c r="F4" i="55"/>
  <c r="E11" i="55"/>
  <c r="F11" i="55"/>
  <c r="X3" i="55" l="1"/>
  <c r="X4" i="55"/>
  <c r="E3" i="55"/>
  <c r="H18" i="55"/>
  <c r="T4" i="55" s="1"/>
  <c r="H4" i="55"/>
  <c r="I4" i="55"/>
  <c r="K4" i="55" s="1"/>
  <c r="F3" i="55"/>
  <c r="O14" i="21"/>
  <c r="O15" i="21"/>
  <c r="O16" i="21"/>
  <c r="O17" i="21"/>
  <c r="O18" i="21"/>
  <c r="D6" i="21"/>
  <c r="E6" i="21"/>
  <c r="F6" i="21"/>
  <c r="G6" i="21"/>
  <c r="H6" i="21"/>
  <c r="I6" i="21"/>
  <c r="J6" i="21"/>
  <c r="K6" i="21"/>
  <c r="L6" i="21"/>
  <c r="M6" i="21"/>
  <c r="N6" i="21"/>
  <c r="C6" i="21"/>
  <c r="O13" i="21"/>
  <c r="O12" i="21"/>
  <c r="O11" i="21"/>
  <c r="O10" i="21"/>
  <c r="O9" i="21"/>
  <c r="O8" i="21"/>
  <c r="O7" i="21"/>
  <c r="O8" i="18"/>
  <c r="O9" i="18"/>
  <c r="O10" i="18"/>
  <c r="O11" i="18"/>
  <c r="O12" i="18"/>
  <c r="O13" i="18"/>
  <c r="O14" i="18"/>
  <c r="O71" i="18"/>
  <c r="O72" i="18"/>
  <c r="O32" i="18"/>
  <c r="O73" i="18"/>
  <c r="O33" i="18"/>
  <c r="O34" i="18"/>
  <c r="O35" i="18"/>
  <c r="O36" i="18"/>
  <c r="O37" i="18"/>
  <c r="O38" i="18"/>
  <c r="O68" i="18"/>
  <c r="O112" i="19"/>
  <c r="O111" i="19"/>
  <c r="O110" i="19"/>
  <c r="O109" i="19"/>
  <c r="D159" i="19"/>
  <c r="E159" i="19"/>
  <c r="F159" i="19"/>
  <c r="G159" i="19"/>
  <c r="H159" i="19"/>
  <c r="I159" i="19"/>
  <c r="J159" i="19"/>
  <c r="K159" i="19"/>
  <c r="L159" i="19"/>
  <c r="M159" i="19"/>
  <c r="N159" i="19"/>
  <c r="C159" i="19"/>
  <c r="G9" i="55" l="1"/>
  <c r="U4" i="55"/>
  <c r="G20" i="55"/>
  <c r="G16" i="55"/>
  <c r="G11" i="55"/>
  <c r="G6" i="55"/>
  <c r="G3" i="55"/>
  <c r="I3" i="55"/>
  <c r="K3" i="55" s="1"/>
  <c r="G18" i="55"/>
  <c r="G17" i="55"/>
  <c r="G15" i="55"/>
  <c r="G14" i="55"/>
  <c r="G13" i="55"/>
  <c r="G4" i="55"/>
  <c r="G12" i="55"/>
  <c r="G7" i="55"/>
  <c r="G10" i="55"/>
  <c r="G5" i="55"/>
  <c r="J9" i="55" l="1"/>
  <c r="Y3" i="55"/>
  <c r="Y4" i="55"/>
  <c r="Y5" i="55"/>
  <c r="J4" i="55"/>
  <c r="Z4" i="55"/>
  <c r="J11" i="55"/>
  <c r="J18" i="55"/>
  <c r="J14" i="55"/>
  <c r="J16" i="55"/>
  <c r="K16" i="55" s="1"/>
  <c r="J3" i="55"/>
  <c r="J6" i="55"/>
  <c r="J12" i="55"/>
  <c r="J10" i="55"/>
  <c r="J5" i="55"/>
  <c r="J17" i="55"/>
  <c r="J8" i="55"/>
  <c r="J19" i="55"/>
  <c r="J7" i="55"/>
  <c r="J15" i="55"/>
  <c r="J20" i="55"/>
  <c r="J13" i="55"/>
  <c r="L23" i="42" l="1"/>
  <c r="O28" i="21" l="1"/>
  <c r="O27" i="21"/>
  <c r="O26" i="21"/>
  <c r="O25" i="21"/>
  <c r="O24" i="21"/>
  <c r="D7" i="44" l="1"/>
  <c r="E7" i="44"/>
  <c r="F7" i="44"/>
  <c r="G7" i="44"/>
  <c r="H7" i="44"/>
  <c r="I7" i="44"/>
  <c r="J7" i="44"/>
  <c r="K7" i="44"/>
  <c r="L7" i="44"/>
  <c r="M7" i="44"/>
  <c r="N7" i="44"/>
  <c r="D8" i="44"/>
  <c r="E8" i="44"/>
  <c r="F8" i="44"/>
  <c r="G8" i="44"/>
  <c r="H8" i="44"/>
  <c r="I8" i="44"/>
  <c r="J8" i="44"/>
  <c r="K8" i="44"/>
  <c r="L8" i="44"/>
  <c r="M8" i="44"/>
  <c r="N8" i="44"/>
  <c r="D9" i="44"/>
  <c r="E9" i="44"/>
  <c r="F9" i="44"/>
  <c r="G9" i="44"/>
  <c r="H9" i="44"/>
  <c r="I9" i="44"/>
  <c r="J9" i="44"/>
  <c r="K9" i="44"/>
  <c r="L9" i="44"/>
  <c r="M9" i="44"/>
  <c r="N9" i="44"/>
  <c r="D10" i="44"/>
  <c r="E10" i="44"/>
  <c r="F10" i="44"/>
  <c r="G10" i="44"/>
  <c r="H10" i="44"/>
  <c r="I10" i="44"/>
  <c r="J10" i="44"/>
  <c r="K10" i="44"/>
  <c r="L10" i="44"/>
  <c r="M10" i="44"/>
  <c r="N10" i="44"/>
  <c r="D11" i="44"/>
  <c r="E11" i="44"/>
  <c r="F11" i="44"/>
  <c r="G11" i="44"/>
  <c r="H11" i="44"/>
  <c r="I11" i="44"/>
  <c r="J11" i="44"/>
  <c r="K11" i="44"/>
  <c r="L11" i="44"/>
  <c r="M11" i="44"/>
  <c r="N11" i="44"/>
  <c r="C7" i="44"/>
  <c r="C8" i="44"/>
  <c r="C9" i="44"/>
  <c r="C10" i="44"/>
  <c r="C11" i="44"/>
  <c r="O24" i="44"/>
  <c r="O23" i="44"/>
  <c r="O22" i="44"/>
  <c r="N16" i="44"/>
  <c r="M16" i="44"/>
  <c r="L16" i="44"/>
  <c r="K16" i="44"/>
  <c r="J16" i="44"/>
  <c r="I16" i="44"/>
  <c r="H16" i="44"/>
  <c r="G16" i="44"/>
  <c r="F16" i="44"/>
  <c r="E16" i="44"/>
  <c r="D16" i="44"/>
  <c r="C16" i="44"/>
  <c r="S22" i="10"/>
  <c r="S22" i="41" s="1"/>
  <c r="N6" i="44" l="1"/>
  <c r="M6" i="44"/>
  <c r="L6" i="44"/>
  <c r="C6" i="44"/>
  <c r="E6" i="44"/>
  <c r="K6" i="44"/>
  <c r="J6" i="44"/>
  <c r="I6" i="44"/>
  <c r="G6" i="44"/>
  <c r="D6" i="44"/>
  <c r="H6" i="44"/>
  <c r="F6" i="44"/>
  <c r="O8" i="44"/>
  <c r="O16" i="44"/>
  <c r="O7" i="44"/>
  <c r="O11" i="44"/>
  <c r="O10" i="44"/>
  <c r="O9" i="44"/>
  <c r="O6" i="44" l="1"/>
  <c r="S17" i="10"/>
  <c r="S18" i="10"/>
  <c r="AH18" i="10" s="1"/>
  <c r="S19" i="10"/>
  <c r="S20" i="10"/>
  <c r="S20" i="41" s="1"/>
  <c r="S21" i="10"/>
  <c r="S21" i="41" s="1"/>
  <c r="S23" i="10"/>
  <c r="S23" i="41" s="1"/>
  <c r="S24" i="10"/>
  <c r="S24" i="41" s="1"/>
  <c r="S25" i="10"/>
  <c r="S27" i="10"/>
  <c r="S27" i="41" s="1"/>
  <c r="S28" i="10"/>
  <c r="AH28" i="10" s="1"/>
  <c r="S29" i="10"/>
  <c r="S29" i="41" s="1"/>
  <c r="S30" i="10"/>
  <c r="S30" i="41" s="1"/>
  <c r="S31" i="10"/>
  <c r="S31" i="41" s="1"/>
  <c r="S32" i="10"/>
  <c r="S32" i="41" s="1"/>
  <c r="S33" i="10"/>
  <c r="S33" i="41" s="1"/>
  <c r="S34" i="10"/>
  <c r="S34" i="41" s="1"/>
  <c r="S35" i="10"/>
  <c r="S35" i="41" s="1"/>
  <c r="S16" i="10"/>
  <c r="AH16" i="10" s="1"/>
  <c r="S25" i="41" l="1"/>
  <c r="W25" i="10"/>
  <c r="S19" i="41"/>
  <c r="AH19" i="10"/>
  <c r="S17" i="41"/>
  <c r="AH17" i="10"/>
  <c r="S16" i="41"/>
  <c r="S15" i="10"/>
  <c r="S28" i="41"/>
  <c r="S18" i="41"/>
  <c r="T86" i="1"/>
  <c r="T84" i="1"/>
  <c r="T82" i="1"/>
  <c r="T81" i="1"/>
  <c r="T76" i="1"/>
  <c r="T74" i="1"/>
  <c r="T73" i="1"/>
  <c r="T72" i="1"/>
  <c r="T71" i="1"/>
  <c r="T70" i="1"/>
  <c r="T69" i="1"/>
  <c r="T68" i="1"/>
  <c r="T66" i="1"/>
  <c r="T65" i="1"/>
  <c r="T69" i="7"/>
  <c r="T70" i="7"/>
  <c r="T71" i="7"/>
  <c r="T72" i="7"/>
  <c r="T73" i="7"/>
  <c r="T74" i="7"/>
  <c r="T76" i="7"/>
  <c r="T81" i="7"/>
  <c r="T82" i="7"/>
  <c r="T84" i="7"/>
  <c r="T86" i="7"/>
  <c r="T65" i="7"/>
  <c r="T66" i="7"/>
  <c r="T68" i="7"/>
  <c r="S15" i="41" l="1"/>
  <c r="S36" i="10"/>
  <c r="S41" i="10" s="1"/>
  <c r="S38" i="41"/>
  <c r="S37" i="41"/>
  <c r="H11" i="12"/>
  <c r="H8" i="12"/>
  <c r="H9" i="12"/>
  <c r="H35" i="12"/>
  <c r="H44" i="12"/>
  <c r="H47" i="12"/>
  <c r="H48" i="12"/>
  <c r="H49" i="12"/>
  <c r="I52" i="12"/>
  <c r="T440" i="65"/>
  <c r="T439" i="65"/>
  <c r="T438" i="65"/>
  <c r="T437" i="65"/>
  <c r="T436" i="65"/>
  <c r="T435" i="65"/>
  <c r="T18" i="65"/>
  <c r="U18" i="65" s="1"/>
  <c r="T32" i="65"/>
  <c r="U32" i="65" s="1"/>
  <c r="T33" i="65"/>
  <c r="U33" i="65" s="1"/>
  <c r="T42" i="65"/>
  <c r="U42" i="65" s="1"/>
  <c r="T79" i="65"/>
  <c r="U79" i="65" s="1"/>
  <c r="T106" i="65"/>
  <c r="U106" i="65" s="1"/>
  <c r="T107" i="65"/>
  <c r="U107" i="65" s="1"/>
  <c r="T115" i="65"/>
  <c r="U115" i="65" s="1"/>
  <c r="T138" i="65"/>
  <c r="U138" i="65" s="1"/>
  <c r="T153" i="65"/>
  <c r="U153" i="65" s="1"/>
  <c r="T154" i="65"/>
  <c r="U154" i="65" s="1"/>
  <c r="T163" i="65"/>
  <c r="U163" i="65" s="1"/>
  <c r="T200" i="65"/>
  <c r="U200" i="65" s="1"/>
  <c r="T227" i="65"/>
  <c r="U227" i="65" s="1"/>
  <c r="T228" i="65"/>
  <c r="U228" i="65" s="1"/>
  <c r="T236" i="65"/>
  <c r="U236" i="65" s="1"/>
  <c r="T257" i="65"/>
  <c r="U257" i="65" s="1"/>
  <c r="T264" i="65"/>
  <c r="U264" i="65" s="1"/>
  <c r="T266" i="65"/>
  <c r="U266" i="65" s="1"/>
  <c r="V266" i="65" s="1"/>
  <c r="W266" i="65" s="1"/>
  <c r="T300" i="65"/>
  <c r="U300" i="65" s="1"/>
  <c r="T320" i="65"/>
  <c r="U320" i="65" s="1"/>
  <c r="T322" i="65"/>
  <c r="U322" i="65" s="1"/>
  <c r="T327" i="65"/>
  <c r="U327" i="65" s="1"/>
  <c r="T328" i="65"/>
  <c r="U328" i="65" s="1"/>
  <c r="T330" i="65"/>
  <c r="U330" i="65" s="1"/>
  <c r="T333" i="65"/>
  <c r="U333" i="65" s="1"/>
  <c r="T355" i="65"/>
  <c r="U355" i="65" s="1"/>
  <c r="T356" i="65"/>
  <c r="U356" i="65" s="1"/>
  <c r="T412" i="65"/>
  <c r="U412" i="65" s="1"/>
  <c r="T416" i="65"/>
  <c r="U416" i="65" s="1"/>
  <c r="T422" i="65"/>
  <c r="U422" i="65" s="1"/>
  <c r="V422" i="65" s="1"/>
  <c r="W422" i="65" s="1"/>
  <c r="Y356" i="65"/>
  <c r="Y355" i="65"/>
  <c r="S7" i="41"/>
  <c r="S19" i="40"/>
  <c r="S34" i="40"/>
  <c r="S26" i="40"/>
  <c r="G38" i="10"/>
  <c r="G38" i="41" s="1"/>
  <c r="G37" i="41"/>
  <c r="G11" i="10"/>
  <c r="G11" i="41" s="1"/>
  <c r="T426" i="65" l="1"/>
  <c r="U426" i="65" s="1"/>
  <c r="T414" i="65"/>
  <c r="U414" i="65" s="1"/>
  <c r="T354" i="65"/>
  <c r="U354" i="65" s="1"/>
  <c r="T342" i="65"/>
  <c r="U342" i="65" s="1"/>
  <c r="T318" i="65"/>
  <c r="U318" i="65" s="1"/>
  <c r="T306" i="65"/>
  <c r="U306" i="65" s="1"/>
  <c r="T294" i="65"/>
  <c r="U294" i="65" s="1"/>
  <c r="T282" i="65"/>
  <c r="U282" i="65" s="1"/>
  <c r="T270" i="65"/>
  <c r="U270" i="65" s="1"/>
  <c r="T256" i="65"/>
  <c r="U256" i="65" s="1"/>
  <c r="T244" i="65"/>
  <c r="U244" i="65" s="1"/>
  <c r="T232" i="65"/>
  <c r="U232" i="65" s="1"/>
  <c r="T220" i="65"/>
  <c r="U220" i="65" s="1"/>
  <c r="T208" i="65"/>
  <c r="U208" i="65" s="1"/>
  <c r="T196" i="65"/>
  <c r="U196" i="65" s="1"/>
  <c r="T184" i="65"/>
  <c r="U184" i="65" s="1"/>
  <c r="T172" i="65"/>
  <c r="U172" i="65" s="1"/>
  <c r="T160" i="65"/>
  <c r="U160" i="65" s="1"/>
  <c r="T148" i="65"/>
  <c r="U148" i="65" s="1"/>
  <c r="T136" i="65"/>
  <c r="U136" i="65" s="1"/>
  <c r="T122" i="65"/>
  <c r="U122" i="65" s="1"/>
  <c r="V122" i="65" s="1"/>
  <c r="W122" i="65" s="1"/>
  <c r="T110" i="65"/>
  <c r="U110" i="65" s="1"/>
  <c r="V110" i="65" s="1"/>
  <c r="W110" i="65" s="1"/>
  <c r="T98" i="65"/>
  <c r="U98" i="65" s="1"/>
  <c r="V98" i="65" s="1"/>
  <c r="W98" i="65" s="1"/>
  <c r="T86" i="65"/>
  <c r="U86" i="65" s="1"/>
  <c r="V86" i="65" s="1"/>
  <c r="W86" i="65" s="1"/>
  <c r="T74" i="65"/>
  <c r="U74" i="65" s="1"/>
  <c r="V74" i="65" s="1"/>
  <c r="W74" i="65" s="1"/>
  <c r="T62" i="65"/>
  <c r="U62" i="65" s="1"/>
  <c r="V62" i="65" s="1"/>
  <c r="W62" i="65" s="1"/>
  <c r="T50" i="65"/>
  <c r="U50" i="65" s="1"/>
  <c r="V50" i="65" s="1"/>
  <c r="W50" i="65" s="1"/>
  <c r="T38" i="65"/>
  <c r="U38" i="65" s="1"/>
  <c r="V38" i="65" s="1"/>
  <c r="W38" i="65" s="1"/>
  <c r="T26" i="65"/>
  <c r="U26" i="65" s="1"/>
  <c r="V26" i="65" s="1"/>
  <c r="W26" i="65" s="1"/>
  <c r="T14" i="65"/>
  <c r="U14" i="65" s="1"/>
  <c r="V14" i="65" s="1"/>
  <c r="W14" i="65" s="1"/>
  <c r="T425" i="65"/>
  <c r="U425" i="65" s="1"/>
  <c r="T413" i="65"/>
  <c r="U413" i="65" s="1"/>
  <c r="T353" i="65"/>
  <c r="U353" i="65" s="1"/>
  <c r="T341" i="65"/>
  <c r="U341" i="65" s="1"/>
  <c r="T329" i="65"/>
  <c r="U329" i="65" s="1"/>
  <c r="T317" i="65"/>
  <c r="U317" i="65" s="1"/>
  <c r="T305" i="65"/>
  <c r="U305" i="65" s="1"/>
  <c r="T293" i="65"/>
  <c r="U293" i="65" s="1"/>
  <c r="T281" i="65"/>
  <c r="U281" i="65" s="1"/>
  <c r="T269" i="65"/>
  <c r="U269" i="65" s="1"/>
  <c r="T255" i="65"/>
  <c r="U255" i="65" s="1"/>
  <c r="T243" i="65"/>
  <c r="U243" i="65" s="1"/>
  <c r="T231" i="65"/>
  <c r="U231" i="65" s="1"/>
  <c r="T219" i="65"/>
  <c r="U219" i="65" s="1"/>
  <c r="T207" i="65"/>
  <c r="U207" i="65" s="1"/>
  <c r="T195" i="65"/>
  <c r="U195" i="65" s="1"/>
  <c r="T183" i="65"/>
  <c r="U183" i="65" s="1"/>
  <c r="T171" i="65"/>
  <c r="U171" i="65" s="1"/>
  <c r="T159" i="65"/>
  <c r="U159" i="65" s="1"/>
  <c r="T147" i="65"/>
  <c r="U147" i="65" s="1"/>
  <c r="T135" i="65"/>
  <c r="U135" i="65" s="1"/>
  <c r="T121" i="65"/>
  <c r="U121" i="65" s="1"/>
  <c r="V121" i="65" s="1"/>
  <c r="W121" i="65" s="1"/>
  <c r="T109" i="65"/>
  <c r="U109" i="65" s="1"/>
  <c r="T97" i="65"/>
  <c r="U97" i="65" s="1"/>
  <c r="T85" i="65"/>
  <c r="U85" i="65" s="1"/>
  <c r="T73" i="65"/>
  <c r="U73" i="65" s="1"/>
  <c r="T61" i="65"/>
  <c r="U61" i="65" s="1"/>
  <c r="V61" i="65" s="1"/>
  <c r="W61" i="65" s="1"/>
  <c r="T49" i="65"/>
  <c r="U49" i="65" s="1"/>
  <c r="T37" i="65"/>
  <c r="U37" i="65" s="1"/>
  <c r="T25" i="65"/>
  <c r="U25" i="65" s="1"/>
  <c r="T13" i="65"/>
  <c r="U13" i="65" s="1"/>
  <c r="T424" i="65"/>
  <c r="U424" i="65" s="1"/>
  <c r="T352" i="65"/>
  <c r="U352" i="65" s="1"/>
  <c r="T340" i="65"/>
  <c r="U340" i="65" s="1"/>
  <c r="T316" i="65"/>
  <c r="U316" i="65" s="1"/>
  <c r="T304" i="65"/>
  <c r="U304" i="65" s="1"/>
  <c r="T292" i="65"/>
  <c r="U292" i="65" s="1"/>
  <c r="T280" i="65"/>
  <c r="U280" i="65" s="1"/>
  <c r="T268" i="65"/>
  <c r="U268" i="65" s="1"/>
  <c r="T254" i="65"/>
  <c r="U254" i="65" s="1"/>
  <c r="V254" i="65" s="1"/>
  <c r="W254" i="65" s="1"/>
  <c r="T242" i="65"/>
  <c r="U242" i="65" s="1"/>
  <c r="V242" i="65" s="1"/>
  <c r="W242" i="65" s="1"/>
  <c r="T230" i="65"/>
  <c r="U230" i="65" s="1"/>
  <c r="V230" i="65" s="1"/>
  <c r="W230" i="65" s="1"/>
  <c r="T218" i="65"/>
  <c r="U218" i="65" s="1"/>
  <c r="V218" i="65" s="1"/>
  <c r="W218" i="65" s="1"/>
  <c r="T206" i="65"/>
  <c r="U206" i="65" s="1"/>
  <c r="V206" i="65" s="1"/>
  <c r="W206" i="65" s="1"/>
  <c r="T194" i="65"/>
  <c r="U194" i="65" s="1"/>
  <c r="V194" i="65" s="1"/>
  <c r="W194" i="65" s="1"/>
  <c r="T182" i="65"/>
  <c r="U182" i="65" s="1"/>
  <c r="V182" i="65" s="1"/>
  <c r="W182" i="65" s="1"/>
  <c r="T170" i="65"/>
  <c r="U170" i="65" s="1"/>
  <c r="V170" i="65" s="1"/>
  <c r="W170" i="65" s="1"/>
  <c r="T158" i="65"/>
  <c r="U158" i="65" s="1"/>
  <c r="V158" i="65" s="1"/>
  <c r="W158" i="65" s="1"/>
  <c r="T146" i="65"/>
  <c r="U146" i="65" s="1"/>
  <c r="V146" i="65" s="1"/>
  <c r="W146" i="65" s="1"/>
  <c r="T134" i="65"/>
  <c r="U134" i="65" s="1"/>
  <c r="V134" i="65" s="1"/>
  <c r="W134" i="65" s="1"/>
  <c r="T120" i="65"/>
  <c r="U120" i="65" s="1"/>
  <c r="T108" i="65"/>
  <c r="U108" i="65" s="1"/>
  <c r="T96" i="65"/>
  <c r="U96" i="65" s="1"/>
  <c r="T84" i="65"/>
  <c r="U84" i="65" s="1"/>
  <c r="T72" i="65"/>
  <c r="U72" i="65" s="1"/>
  <c r="T60" i="65"/>
  <c r="U60" i="65" s="1"/>
  <c r="T48" i="65"/>
  <c r="U48" i="65" s="1"/>
  <c r="T36" i="65"/>
  <c r="U36" i="65" s="1"/>
  <c r="T24" i="65"/>
  <c r="U24" i="65" s="1"/>
  <c r="T12" i="65"/>
  <c r="U12" i="65" s="1"/>
  <c r="T423" i="65"/>
  <c r="U423" i="65" s="1"/>
  <c r="T351" i="65"/>
  <c r="U351" i="65" s="1"/>
  <c r="T339" i="65"/>
  <c r="U339" i="65" s="1"/>
  <c r="T315" i="65"/>
  <c r="U315" i="65" s="1"/>
  <c r="T303" i="65"/>
  <c r="U303" i="65" s="1"/>
  <c r="T291" i="65"/>
  <c r="U291" i="65" s="1"/>
  <c r="T279" i="65"/>
  <c r="U279" i="65" s="1"/>
  <c r="T267" i="65"/>
  <c r="U267" i="65" s="1"/>
  <c r="T253" i="65"/>
  <c r="U253" i="65" s="1"/>
  <c r="T241" i="65"/>
  <c r="U241" i="65" s="1"/>
  <c r="T229" i="65"/>
  <c r="U229" i="65" s="1"/>
  <c r="T217" i="65"/>
  <c r="U217" i="65" s="1"/>
  <c r="T205" i="65"/>
  <c r="U205" i="65" s="1"/>
  <c r="T193" i="65"/>
  <c r="U193" i="65" s="1"/>
  <c r="V193" i="65" s="1"/>
  <c r="W193" i="65" s="1"/>
  <c r="T181" i="65"/>
  <c r="U181" i="65" s="1"/>
  <c r="T169" i="65"/>
  <c r="U169" i="65" s="1"/>
  <c r="T157" i="65"/>
  <c r="U157" i="65" s="1"/>
  <c r="T145" i="65"/>
  <c r="U145" i="65" s="1"/>
  <c r="T133" i="65"/>
  <c r="U133" i="65" s="1"/>
  <c r="T119" i="65"/>
  <c r="U119" i="65" s="1"/>
  <c r="T95" i="65"/>
  <c r="U95" i="65" s="1"/>
  <c r="T83" i="65"/>
  <c r="U83" i="65" s="1"/>
  <c r="T71" i="65"/>
  <c r="U71" i="65" s="1"/>
  <c r="V71" i="65" s="1"/>
  <c r="W71" i="65" s="1"/>
  <c r="T59" i="65"/>
  <c r="U59" i="65" s="1"/>
  <c r="T47" i="65"/>
  <c r="U47" i="65" s="1"/>
  <c r="T35" i="65"/>
  <c r="U35" i="65" s="1"/>
  <c r="T23" i="65"/>
  <c r="U23" i="65" s="1"/>
  <c r="T11" i="65"/>
  <c r="U11" i="65" s="1"/>
  <c r="T434" i="65"/>
  <c r="U434" i="65" s="1"/>
  <c r="V434" i="65" s="1"/>
  <c r="W434" i="65" s="1"/>
  <c r="T350" i="65"/>
  <c r="U350" i="65" s="1"/>
  <c r="V350" i="65" s="1"/>
  <c r="W350" i="65" s="1"/>
  <c r="T338" i="65"/>
  <c r="U338" i="65" s="1"/>
  <c r="V338" i="65" s="1"/>
  <c r="W338" i="65" s="1"/>
  <c r="T326" i="65"/>
  <c r="U326" i="65" s="1"/>
  <c r="V326" i="65" s="1"/>
  <c r="W326" i="65" s="1"/>
  <c r="T314" i="65"/>
  <c r="U314" i="65" s="1"/>
  <c r="V314" i="65" s="1"/>
  <c r="W314" i="65" s="1"/>
  <c r="T302" i="65"/>
  <c r="U302" i="65" s="1"/>
  <c r="V302" i="65" s="1"/>
  <c r="W302" i="65" s="1"/>
  <c r="T290" i="65"/>
  <c r="U290" i="65" s="1"/>
  <c r="V290" i="65" s="1"/>
  <c r="W290" i="65" s="1"/>
  <c r="T278" i="65"/>
  <c r="U278" i="65" s="1"/>
  <c r="V278" i="65" s="1"/>
  <c r="W278" i="65" s="1"/>
  <c r="T252" i="65"/>
  <c r="U252" i="65" s="1"/>
  <c r="T240" i="65"/>
  <c r="U240" i="65" s="1"/>
  <c r="T216" i="65"/>
  <c r="U216" i="65" s="1"/>
  <c r="T204" i="65"/>
  <c r="U204" i="65" s="1"/>
  <c r="T192" i="65"/>
  <c r="U192" i="65" s="1"/>
  <c r="T180" i="65"/>
  <c r="U180" i="65" s="1"/>
  <c r="T168" i="65"/>
  <c r="U168" i="65" s="1"/>
  <c r="T156" i="65"/>
  <c r="U156" i="65" s="1"/>
  <c r="T144" i="65"/>
  <c r="U144" i="65" s="1"/>
  <c r="T132" i="65"/>
  <c r="U132" i="65" s="1"/>
  <c r="T118" i="65"/>
  <c r="U118" i="65" s="1"/>
  <c r="T94" i="65"/>
  <c r="U94" i="65" s="1"/>
  <c r="T82" i="65"/>
  <c r="U82" i="65" s="1"/>
  <c r="T70" i="65"/>
  <c r="U70" i="65" s="1"/>
  <c r="T58" i="65"/>
  <c r="U58" i="65" s="1"/>
  <c r="T46" i="65"/>
  <c r="U46" i="65" s="1"/>
  <c r="T34" i="65"/>
  <c r="U34" i="65" s="1"/>
  <c r="T22" i="65"/>
  <c r="U22" i="65" s="1"/>
  <c r="T10" i="65"/>
  <c r="U10" i="65" s="1"/>
  <c r="T433" i="65"/>
  <c r="U433" i="65" s="1"/>
  <c r="T421" i="65"/>
  <c r="U421" i="65" s="1"/>
  <c r="T349" i="65"/>
  <c r="U349" i="65" s="1"/>
  <c r="T337" i="65"/>
  <c r="U337" i="65" s="1"/>
  <c r="V337" i="65" s="1"/>
  <c r="W337" i="65" s="1"/>
  <c r="T325" i="65"/>
  <c r="U325" i="65" s="1"/>
  <c r="T313" i="65"/>
  <c r="U313" i="65" s="1"/>
  <c r="T301" i="65"/>
  <c r="U301" i="65" s="1"/>
  <c r="T289" i="65"/>
  <c r="U289" i="65" s="1"/>
  <c r="T277" i="65"/>
  <c r="U277" i="65" s="1"/>
  <c r="T265" i="65"/>
  <c r="U265" i="65" s="1"/>
  <c r="V265" i="65" s="1"/>
  <c r="W265" i="65" s="1"/>
  <c r="T251" i="65"/>
  <c r="U251" i="65" s="1"/>
  <c r="T239" i="65"/>
  <c r="U239" i="65" s="1"/>
  <c r="T215" i="65"/>
  <c r="U215" i="65" s="1"/>
  <c r="T203" i="65"/>
  <c r="U203" i="65" s="1"/>
  <c r="T191" i="65"/>
  <c r="U191" i="65" s="1"/>
  <c r="T179" i="65"/>
  <c r="U179" i="65" s="1"/>
  <c r="V179" i="65" s="1"/>
  <c r="W179" i="65" s="1"/>
  <c r="T167" i="65"/>
  <c r="U167" i="65" s="1"/>
  <c r="V167" i="65" s="1"/>
  <c r="W167" i="65" s="1"/>
  <c r="T155" i="65"/>
  <c r="U155" i="65" s="1"/>
  <c r="T143" i="65"/>
  <c r="U143" i="65" s="1"/>
  <c r="T131" i="65"/>
  <c r="U131" i="65" s="1"/>
  <c r="T117" i="65"/>
  <c r="U117" i="65" s="1"/>
  <c r="T105" i="65"/>
  <c r="U105" i="65" s="1"/>
  <c r="T93" i="65"/>
  <c r="U93" i="65" s="1"/>
  <c r="T81" i="65"/>
  <c r="U81" i="65" s="1"/>
  <c r="T69" i="65"/>
  <c r="U69" i="65" s="1"/>
  <c r="T57" i="65"/>
  <c r="U57" i="65" s="1"/>
  <c r="T45" i="65"/>
  <c r="U45" i="65" s="1"/>
  <c r="T21" i="65"/>
  <c r="U21" i="65" s="1"/>
  <c r="T9" i="65"/>
  <c r="U9" i="65" s="1"/>
  <c r="T432" i="65"/>
  <c r="U432" i="65" s="1"/>
  <c r="T420" i="65"/>
  <c r="U420" i="65" s="1"/>
  <c r="T348" i="65"/>
  <c r="U348" i="65" s="1"/>
  <c r="T336" i="65"/>
  <c r="U336" i="65" s="1"/>
  <c r="T324" i="65"/>
  <c r="U324" i="65" s="1"/>
  <c r="T312" i="65"/>
  <c r="U312" i="65" s="1"/>
  <c r="T288" i="65"/>
  <c r="U288" i="65" s="1"/>
  <c r="T276" i="65"/>
  <c r="U276" i="65" s="1"/>
  <c r="T250" i="65"/>
  <c r="U250" i="65" s="1"/>
  <c r="T238" i="65"/>
  <c r="U238" i="65" s="1"/>
  <c r="T226" i="65"/>
  <c r="U226" i="65" s="1"/>
  <c r="T214" i="65"/>
  <c r="U214" i="65" s="1"/>
  <c r="T202" i="65"/>
  <c r="U202" i="65" s="1"/>
  <c r="T190" i="65"/>
  <c r="U190" i="65" s="1"/>
  <c r="T178" i="65"/>
  <c r="U178" i="65" s="1"/>
  <c r="T166" i="65"/>
  <c r="U166" i="65" s="1"/>
  <c r="T142" i="65"/>
  <c r="U142" i="65" s="1"/>
  <c r="T130" i="65"/>
  <c r="U130" i="65" s="1"/>
  <c r="T116" i="65"/>
  <c r="U116" i="65" s="1"/>
  <c r="T104" i="65"/>
  <c r="U104" i="65" s="1"/>
  <c r="T92" i="65"/>
  <c r="U92" i="65" s="1"/>
  <c r="T80" i="65"/>
  <c r="U80" i="65" s="1"/>
  <c r="T68" i="65"/>
  <c r="U68" i="65" s="1"/>
  <c r="T56" i="65"/>
  <c r="U56" i="65" s="1"/>
  <c r="T44" i="65"/>
  <c r="U44" i="65" s="1"/>
  <c r="T20" i="65"/>
  <c r="U20" i="65" s="1"/>
  <c r="T8" i="65"/>
  <c r="U8" i="65" s="1"/>
  <c r="T431" i="65"/>
  <c r="U431" i="65" s="1"/>
  <c r="T419" i="65"/>
  <c r="U419" i="65" s="1"/>
  <c r="T347" i="65"/>
  <c r="U347" i="65" s="1"/>
  <c r="T335" i="65"/>
  <c r="U335" i="65" s="1"/>
  <c r="T323" i="65"/>
  <c r="U323" i="65" s="1"/>
  <c r="V323" i="65" s="1"/>
  <c r="W323" i="65" s="1"/>
  <c r="T311" i="65"/>
  <c r="U311" i="65" s="1"/>
  <c r="T299" i="65"/>
  <c r="U299" i="65" s="1"/>
  <c r="T287" i="65"/>
  <c r="U287" i="65" s="1"/>
  <c r="T275" i="65"/>
  <c r="U275" i="65" s="1"/>
  <c r="T263" i="65"/>
  <c r="U263" i="65" s="1"/>
  <c r="T249" i="65"/>
  <c r="U249" i="65" s="1"/>
  <c r="T237" i="65"/>
  <c r="U237" i="65" s="1"/>
  <c r="T225" i="65"/>
  <c r="U225" i="65" s="1"/>
  <c r="T213" i="65"/>
  <c r="U213" i="65" s="1"/>
  <c r="T201" i="65"/>
  <c r="U201" i="65" s="1"/>
  <c r="T189" i="65"/>
  <c r="U189" i="65" s="1"/>
  <c r="T177" i="65"/>
  <c r="U177" i="65" s="1"/>
  <c r="T165" i="65"/>
  <c r="U165" i="65" s="1"/>
  <c r="T141" i="65"/>
  <c r="U141" i="65" s="1"/>
  <c r="T129" i="65"/>
  <c r="U129" i="65" s="1"/>
  <c r="T103" i="65"/>
  <c r="U103" i="65" s="1"/>
  <c r="T91" i="65"/>
  <c r="U91" i="65" s="1"/>
  <c r="T67" i="65"/>
  <c r="U67" i="65" s="1"/>
  <c r="T55" i="65"/>
  <c r="U55" i="65" s="1"/>
  <c r="T43" i="65"/>
  <c r="U43" i="65" s="1"/>
  <c r="T31" i="65"/>
  <c r="U31" i="65" s="1"/>
  <c r="T19" i="65"/>
  <c r="U19" i="65" s="1"/>
  <c r="T7" i="65"/>
  <c r="U7" i="65" s="1"/>
  <c r="T430" i="65"/>
  <c r="U430" i="65" s="1"/>
  <c r="T418" i="65"/>
  <c r="U418" i="65" s="1"/>
  <c r="T346" i="65"/>
  <c r="U346" i="65" s="1"/>
  <c r="T334" i="65"/>
  <c r="U334" i="65" s="1"/>
  <c r="T310" i="65"/>
  <c r="U310" i="65" s="1"/>
  <c r="T298" i="65"/>
  <c r="U298" i="65" s="1"/>
  <c r="T286" i="65"/>
  <c r="U286" i="65" s="1"/>
  <c r="T274" i="65"/>
  <c r="U274" i="65" s="1"/>
  <c r="T262" i="65"/>
  <c r="U262" i="65" s="1"/>
  <c r="T248" i="65"/>
  <c r="U248" i="65" s="1"/>
  <c r="T224" i="65"/>
  <c r="U224" i="65" s="1"/>
  <c r="T212" i="65"/>
  <c r="U212" i="65" s="1"/>
  <c r="T188" i="65"/>
  <c r="U188" i="65" s="1"/>
  <c r="T176" i="65"/>
  <c r="U176" i="65" s="1"/>
  <c r="T164" i="65"/>
  <c r="U164" i="65" s="1"/>
  <c r="T152" i="65"/>
  <c r="U152" i="65" s="1"/>
  <c r="T140" i="65"/>
  <c r="U140" i="65" s="1"/>
  <c r="T128" i="65"/>
  <c r="U128" i="65" s="1"/>
  <c r="T114" i="65"/>
  <c r="U114" i="65" s="1"/>
  <c r="T102" i="65"/>
  <c r="U102" i="65" s="1"/>
  <c r="T90" i="65"/>
  <c r="U90" i="65" s="1"/>
  <c r="T78" i="65"/>
  <c r="U78" i="65" s="1"/>
  <c r="T66" i="65"/>
  <c r="U66" i="65" s="1"/>
  <c r="T54" i="65"/>
  <c r="U54" i="65" s="1"/>
  <c r="T30" i="65"/>
  <c r="U30" i="65" s="1"/>
  <c r="T6" i="65"/>
  <c r="U6" i="65" s="1"/>
  <c r="T429" i="65"/>
  <c r="U429" i="65" s="1"/>
  <c r="T417" i="65"/>
  <c r="U417" i="65" s="1"/>
  <c r="T345" i="65"/>
  <c r="U345" i="65" s="1"/>
  <c r="T321" i="65"/>
  <c r="U321" i="65" s="1"/>
  <c r="T309" i="65"/>
  <c r="U309" i="65" s="1"/>
  <c r="T297" i="65"/>
  <c r="U297" i="65" s="1"/>
  <c r="T285" i="65"/>
  <c r="U285" i="65" s="1"/>
  <c r="T273" i="65"/>
  <c r="U273" i="65" s="1"/>
  <c r="T259" i="65"/>
  <c r="U259" i="65" s="1"/>
  <c r="T247" i="65"/>
  <c r="U247" i="65" s="1"/>
  <c r="T235" i="65"/>
  <c r="U235" i="65" s="1"/>
  <c r="T223" i="65"/>
  <c r="U223" i="65" s="1"/>
  <c r="T211" i="65"/>
  <c r="U211" i="65" s="1"/>
  <c r="T199" i="65"/>
  <c r="U199" i="65" s="1"/>
  <c r="T187" i="65"/>
  <c r="U187" i="65" s="1"/>
  <c r="T175" i="65"/>
  <c r="U175" i="65" s="1"/>
  <c r="T151" i="65"/>
  <c r="U151" i="65" s="1"/>
  <c r="T139" i="65"/>
  <c r="U139" i="65" s="1"/>
  <c r="T127" i="65"/>
  <c r="U127" i="65" s="1"/>
  <c r="T113" i="65"/>
  <c r="U113" i="65" s="1"/>
  <c r="T101" i="65"/>
  <c r="U101" i="65" s="1"/>
  <c r="T89" i="65"/>
  <c r="U89" i="65" s="1"/>
  <c r="T77" i="65"/>
  <c r="U77" i="65" s="1"/>
  <c r="T65" i="65"/>
  <c r="U65" i="65" s="1"/>
  <c r="T53" i="65"/>
  <c r="U53" i="65" s="1"/>
  <c r="T41" i="65"/>
  <c r="U41" i="65" s="1"/>
  <c r="T29" i="65"/>
  <c r="U29" i="65" s="1"/>
  <c r="T17" i="65"/>
  <c r="U17" i="65" s="1"/>
  <c r="T5" i="65"/>
  <c r="U5" i="65" s="1"/>
  <c r="T428" i="65"/>
  <c r="U428" i="65" s="1"/>
  <c r="T344" i="65"/>
  <c r="U344" i="65" s="1"/>
  <c r="T332" i="65"/>
  <c r="U332" i="65" s="1"/>
  <c r="T308" i="65"/>
  <c r="U308" i="65" s="1"/>
  <c r="T296" i="65"/>
  <c r="U296" i="65" s="1"/>
  <c r="T284" i="65"/>
  <c r="U284" i="65" s="1"/>
  <c r="T272" i="65"/>
  <c r="U272" i="65" s="1"/>
  <c r="T258" i="65"/>
  <c r="U258" i="65" s="1"/>
  <c r="T246" i="65"/>
  <c r="U246" i="65" s="1"/>
  <c r="T234" i="65"/>
  <c r="U234" i="65" s="1"/>
  <c r="T222" i="65"/>
  <c r="U222" i="65" s="1"/>
  <c r="T210" i="65"/>
  <c r="U210" i="65" s="1"/>
  <c r="T198" i="65"/>
  <c r="U198" i="65" s="1"/>
  <c r="T186" i="65"/>
  <c r="U186" i="65" s="1"/>
  <c r="T174" i="65"/>
  <c r="U174" i="65" s="1"/>
  <c r="T162" i="65"/>
  <c r="U162" i="65" s="1"/>
  <c r="T150" i="65"/>
  <c r="U150" i="65" s="1"/>
  <c r="T126" i="65"/>
  <c r="U126" i="65" s="1"/>
  <c r="T112" i="65"/>
  <c r="U112" i="65" s="1"/>
  <c r="T100" i="65"/>
  <c r="U100" i="65" s="1"/>
  <c r="T88" i="65"/>
  <c r="U88" i="65" s="1"/>
  <c r="T76" i="65"/>
  <c r="U76" i="65" s="1"/>
  <c r="T64" i="65"/>
  <c r="U64" i="65" s="1"/>
  <c r="T52" i="65"/>
  <c r="U52" i="65" s="1"/>
  <c r="T40" i="65"/>
  <c r="U40" i="65" s="1"/>
  <c r="T28" i="65"/>
  <c r="U28" i="65" s="1"/>
  <c r="T16" i="65"/>
  <c r="U16" i="65" s="1"/>
  <c r="T4" i="65"/>
  <c r="U4" i="65" s="1"/>
  <c r="T427" i="65"/>
  <c r="U427" i="65" s="1"/>
  <c r="T415" i="65"/>
  <c r="U415" i="65" s="1"/>
  <c r="T343" i="65"/>
  <c r="U343" i="65" s="1"/>
  <c r="T331" i="65"/>
  <c r="U331" i="65" s="1"/>
  <c r="T319" i="65"/>
  <c r="U319" i="65" s="1"/>
  <c r="T307" i="65"/>
  <c r="U307" i="65" s="1"/>
  <c r="T295" i="65"/>
  <c r="U295" i="65" s="1"/>
  <c r="T283" i="65"/>
  <c r="U283" i="65" s="1"/>
  <c r="T271" i="65"/>
  <c r="U271" i="65" s="1"/>
  <c r="T245" i="65"/>
  <c r="U245" i="65" s="1"/>
  <c r="T233" i="65"/>
  <c r="U233" i="65" s="1"/>
  <c r="T221" i="65"/>
  <c r="U221" i="65" s="1"/>
  <c r="T209" i="65"/>
  <c r="U209" i="65" s="1"/>
  <c r="T197" i="65"/>
  <c r="U197" i="65" s="1"/>
  <c r="T185" i="65"/>
  <c r="U185" i="65" s="1"/>
  <c r="T173" i="65"/>
  <c r="U173" i="65" s="1"/>
  <c r="T161" i="65"/>
  <c r="U161" i="65" s="1"/>
  <c r="T149" i="65"/>
  <c r="U149" i="65" s="1"/>
  <c r="T137" i="65"/>
  <c r="U137" i="65" s="1"/>
  <c r="T125" i="65"/>
  <c r="U125" i="65" s="1"/>
  <c r="T111" i="65"/>
  <c r="U111" i="65" s="1"/>
  <c r="T99" i="65"/>
  <c r="U99" i="65" s="1"/>
  <c r="T87" i="65"/>
  <c r="U87" i="65" s="1"/>
  <c r="T75" i="65"/>
  <c r="U75" i="65" s="1"/>
  <c r="T63" i="65"/>
  <c r="U63" i="65" s="1"/>
  <c r="T51" i="65"/>
  <c r="U51" i="65" s="1"/>
  <c r="T39" i="65"/>
  <c r="U39" i="65" s="1"/>
  <c r="T27" i="65"/>
  <c r="U27" i="65" s="1"/>
  <c r="T15" i="65"/>
  <c r="U15" i="65" s="1"/>
  <c r="T402" i="65"/>
  <c r="U402" i="65" s="1"/>
  <c r="T390" i="65"/>
  <c r="U390" i="65" s="1"/>
  <c r="T378" i="65"/>
  <c r="U378" i="65" s="1"/>
  <c r="T366" i="65"/>
  <c r="U366" i="65" s="1"/>
  <c r="T401" i="65"/>
  <c r="U401" i="65" s="1"/>
  <c r="T389" i="65"/>
  <c r="U389" i="65" s="1"/>
  <c r="T377" i="65"/>
  <c r="U377" i="65" s="1"/>
  <c r="T365" i="65"/>
  <c r="U365" i="65" s="1"/>
  <c r="T400" i="65"/>
  <c r="U400" i="65" s="1"/>
  <c r="T388" i="65"/>
  <c r="U388" i="65" s="1"/>
  <c r="T376" i="65"/>
  <c r="U376" i="65" s="1"/>
  <c r="T364" i="65"/>
  <c r="U364" i="65" s="1"/>
  <c r="T411" i="65"/>
  <c r="U411" i="65" s="1"/>
  <c r="T399" i="65"/>
  <c r="U399" i="65" s="1"/>
  <c r="T387" i="65"/>
  <c r="U387" i="65" s="1"/>
  <c r="T375" i="65"/>
  <c r="U375" i="65" s="1"/>
  <c r="T363" i="65"/>
  <c r="U363" i="65" s="1"/>
  <c r="T410" i="65"/>
  <c r="U410" i="65" s="1"/>
  <c r="V410" i="65" s="1"/>
  <c r="W410" i="65" s="1"/>
  <c r="T398" i="65"/>
  <c r="U398" i="65" s="1"/>
  <c r="V398" i="65" s="1"/>
  <c r="W398" i="65" s="1"/>
  <c r="T386" i="65"/>
  <c r="U386" i="65" s="1"/>
  <c r="V386" i="65" s="1"/>
  <c r="W386" i="65" s="1"/>
  <c r="T374" i="65"/>
  <c r="U374" i="65" s="1"/>
  <c r="V374" i="65" s="1"/>
  <c r="W374" i="65" s="1"/>
  <c r="T362" i="65"/>
  <c r="U362" i="65" s="1"/>
  <c r="V362" i="65" s="1"/>
  <c r="W362" i="65" s="1"/>
  <c r="T409" i="65"/>
  <c r="U409" i="65" s="1"/>
  <c r="V409" i="65" s="1"/>
  <c r="W409" i="65" s="1"/>
  <c r="T397" i="65"/>
  <c r="U397" i="65" s="1"/>
  <c r="T385" i="65"/>
  <c r="U385" i="65" s="1"/>
  <c r="T373" i="65"/>
  <c r="U373" i="65" s="1"/>
  <c r="T361" i="65"/>
  <c r="U361" i="65" s="1"/>
  <c r="T408" i="65"/>
  <c r="T396" i="65"/>
  <c r="U396" i="65" s="1"/>
  <c r="T384" i="65"/>
  <c r="U384" i="65" s="1"/>
  <c r="T372" i="65"/>
  <c r="U372" i="65" s="1"/>
  <c r="T360" i="65"/>
  <c r="U360" i="65" s="1"/>
  <c r="T407" i="65"/>
  <c r="U407" i="65" s="1"/>
  <c r="T395" i="65"/>
  <c r="U395" i="65" s="1"/>
  <c r="T383" i="65"/>
  <c r="U383" i="65" s="1"/>
  <c r="T371" i="65"/>
  <c r="U371" i="65" s="1"/>
  <c r="T359" i="65"/>
  <c r="U359" i="65" s="1"/>
  <c r="T406" i="65"/>
  <c r="U406" i="65" s="1"/>
  <c r="T394" i="65"/>
  <c r="U394" i="65" s="1"/>
  <c r="T382" i="65"/>
  <c r="U382" i="65" s="1"/>
  <c r="T370" i="65"/>
  <c r="U370" i="65" s="1"/>
  <c r="T358" i="65"/>
  <c r="U358" i="65" s="1"/>
  <c r="T405" i="65"/>
  <c r="U405" i="65" s="1"/>
  <c r="T393" i="65"/>
  <c r="U393" i="65" s="1"/>
  <c r="T381" i="65"/>
  <c r="U381" i="65" s="1"/>
  <c r="T369" i="65"/>
  <c r="U369" i="65" s="1"/>
  <c r="T357" i="65"/>
  <c r="U357" i="65" s="1"/>
  <c r="T404" i="65"/>
  <c r="U404" i="65" s="1"/>
  <c r="T392" i="65"/>
  <c r="U392" i="65" s="1"/>
  <c r="T380" i="65"/>
  <c r="U380" i="65" s="1"/>
  <c r="T368" i="65"/>
  <c r="U368" i="65" s="1"/>
  <c r="T403" i="65"/>
  <c r="U403" i="65" s="1"/>
  <c r="T391" i="65"/>
  <c r="U391" i="65" s="1"/>
  <c r="T379" i="65"/>
  <c r="U379" i="65" s="1"/>
  <c r="T367" i="65"/>
  <c r="U367" i="65" s="1"/>
  <c r="T90" i="1"/>
  <c r="T90" i="7"/>
  <c r="T89" i="7"/>
  <c r="T89" i="1"/>
  <c r="T88" i="7"/>
  <c r="T88" i="1"/>
  <c r="T85" i="7"/>
  <c r="T85" i="1"/>
  <c r="T78" i="1"/>
  <c r="T78" i="7"/>
  <c r="T62" i="1"/>
  <c r="T62" i="7"/>
  <c r="T61" i="1"/>
  <c r="T61" i="7"/>
  <c r="T64" i="1"/>
  <c r="T64" i="7"/>
  <c r="U439" i="65"/>
  <c r="V439" i="65" s="1"/>
  <c r="W439" i="65" s="1"/>
  <c r="U440" i="65"/>
  <c r="V440" i="65" s="1"/>
  <c r="W440" i="65" s="1"/>
  <c r="U435" i="65"/>
  <c r="V435" i="65" s="1"/>
  <c r="W435" i="65" s="1"/>
  <c r="U438" i="65"/>
  <c r="V438" i="65" s="1"/>
  <c r="W438" i="65" s="1"/>
  <c r="U436" i="65"/>
  <c r="V436" i="65" s="1"/>
  <c r="W436" i="65" s="1"/>
  <c r="U437" i="65"/>
  <c r="V437" i="65" s="1"/>
  <c r="W437" i="65" s="1"/>
  <c r="V264" i="65"/>
  <c r="W264" i="65" s="1"/>
  <c r="V228" i="65"/>
  <c r="W228" i="65" s="1"/>
  <c r="V300" i="65"/>
  <c r="W300" i="65" s="1"/>
  <c r="V227" i="65"/>
  <c r="W227" i="65" s="1"/>
  <c r="V107" i="65"/>
  <c r="W107" i="65" s="1"/>
  <c r="V322" i="65"/>
  <c r="W322" i="65" s="1"/>
  <c r="V154" i="65"/>
  <c r="W154" i="65" s="1"/>
  <c r="V106" i="65"/>
  <c r="W106" i="65" s="1"/>
  <c r="V333" i="65"/>
  <c r="W333" i="65" s="1"/>
  <c r="V153" i="65"/>
  <c r="W153" i="65" s="1"/>
  <c r="V33" i="65"/>
  <c r="W33" i="65" s="1"/>
  <c r="V416" i="65"/>
  <c r="W416" i="65" s="1"/>
  <c r="V356" i="65"/>
  <c r="W356" i="65" s="1"/>
  <c r="V320" i="65"/>
  <c r="W320" i="65" s="1"/>
  <c r="V236" i="65"/>
  <c r="W236" i="65" s="1"/>
  <c r="V200" i="65"/>
  <c r="W200" i="65" s="1"/>
  <c r="V32" i="65"/>
  <c r="W32" i="65" s="1"/>
  <c r="V355" i="65"/>
  <c r="W355" i="65" s="1"/>
  <c r="V163" i="65"/>
  <c r="W163" i="65" s="1"/>
  <c r="V115" i="65"/>
  <c r="W115" i="65" s="1"/>
  <c r="V79" i="65"/>
  <c r="W79" i="65" s="1"/>
  <c r="V330" i="65"/>
  <c r="W330" i="65" s="1"/>
  <c r="V138" i="65"/>
  <c r="W138" i="65" s="1"/>
  <c r="V42" i="65"/>
  <c r="W42" i="65" s="1"/>
  <c r="V18" i="65"/>
  <c r="W18" i="65" s="1"/>
  <c r="V257" i="65"/>
  <c r="W257" i="65" s="1"/>
  <c r="V412" i="65"/>
  <c r="W412" i="65" s="1"/>
  <c r="V328" i="65"/>
  <c r="W328" i="65" s="1"/>
  <c r="V327" i="65"/>
  <c r="W327" i="65" s="1"/>
  <c r="V288" i="65" l="1"/>
  <c r="W288" i="65" s="1"/>
  <c r="V189" i="65"/>
  <c r="W189" i="65" s="1"/>
  <c r="V427" i="65"/>
  <c r="W427" i="65" s="1"/>
  <c r="V239" i="65"/>
  <c r="W239" i="65" s="1"/>
  <c r="V13" i="65"/>
  <c r="W13" i="65" s="1"/>
  <c r="V133" i="65"/>
  <c r="W133" i="65" s="1"/>
  <c r="V81" i="65"/>
  <c r="W81" i="65" s="1"/>
  <c r="V413" i="65"/>
  <c r="W413" i="65" s="1"/>
  <c r="V432" i="65"/>
  <c r="W432" i="65" s="1"/>
  <c r="V64" i="65"/>
  <c r="W64" i="65" s="1"/>
  <c r="V219" i="65"/>
  <c r="W219" i="65" s="1"/>
  <c r="V423" i="65"/>
  <c r="W423" i="65" s="1"/>
  <c r="V263" i="65"/>
  <c r="W263" i="65" s="1"/>
  <c r="V85" i="65"/>
  <c r="W85" i="65" s="1"/>
  <c r="V82" i="65"/>
  <c r="W82" i="65" s="1"/>
  <c r="V148" i="65"/>
  <c r="W148" i="65" s="1"/>
  <c r="V205" i="65"/>
  <c r="W205" i="65" s="1"/>
  <c r="V44" i="65"/>
  <c r="W44" i="65" s="1"/>
  <c r="V425" i="65"/>
  <c r="W425" i="65" s="1"/>
  <c r="V116" i="65"/>
  <c r="W116" i="65" s="1"/>
  <c r="V168" i="65"/>
  <c r="W168" i="65" s="1"/>
  <c r="V159" i="65"/>
  <c r="W159" i="65" s="1"/>
  <c r="V72" i="65"/>
  <c r="W72" i="65" s="1"/>
  <c r="V294" i="65"/>
  <c r="W294" i="65" s="1"/>
  <c r="V296" i="65"/>
  <c r="W296" i="65" s="1"/>
  <c r="V220" i="65"/>
  <c r="W220" i="65" s="1"/>
  <c r="V7" i="65"/>
  <c r="W7" i="65" s="1"/>
  <c r="V268" i="65"/>
  <c r="W268" i="65" s="1"/>
  <c r="V351" i="65"/>
  <c r="W351" i="65" s="1"/>
  <c r="V190" i="65"/>
  <c r="W190" i="65" s="1"/>
  <c r="V231" i="65"/>
  <c r="W231" i="65" s="1"/>
  <c r="V293" i="65"/>
  <c r="W293" i="65" s="1"/>
  <c r="V216" i="65"/>
  <c r="W216" i="65" s="1"/>
  <c r="V91" i="65"/>
  <c r="W91" i="65" s="1"/>
  <c r="V298" i="65"/>
  <c r="W298" i="65" s="1"/>
  <c r="V279" i="65"/>
  <c r="W279" i="65" s="1"/>
  <c r="V365" i="65"/>
  <c r="W365" i="65" s="1"/>
  <c r="V247" i="65"/>
  <c r="W247" i="65" s="1"/>
  <c r="V63" i="65"/>
  <c r="W63" i="65" s="1"/>
  <c r="V390" i="65"/>
  <c r="W390" i="65" s="1"/>
  <c r="V175" i="65"/>
  <c r="W175" i="65" s="1"/>
  <c r="V58" i="65"/>
  <c r="W58" i="65" s="1"/>
  <c r="V77" i="65"/>
  <c r="W77" i="65" s="1"/>
  <c r="V281" i="65"/>
  <c r="W281" i="65" s="1"/>
  <c r="V282" i="65"/>
  <c r="W282" i="65" s="1"/>
  <c r="V198" i="65"/>
  <c r="W198" i="65" s="1"/>
  <c r="V271" i="65"/>
  <c r="W271" i="65" s="1"/>
  <c r="V149" i="65"/>
  <c r="W149" i="65" s="1"/>
  <c r="V136" i="65"/>
  <c r="W136" i="65" s="1"/>
  <c r="V305" i="65"/>
  <c r="W305" i="65" s="1"/>
  <c r="V426" i="65"/>
  <c r="W426" i="65" s="1"/>
  <c r="V47" i="65"/>
  <c r="W47" i="65" s="1"/>
  <c r="V313" i="65"/>
  <c r="W313" i="65" s="1"/>
  <c r="V252" i="65"/>
  <c r="W252" i="65" s="1"/>
  <c r="V373" i="65"/>
  <c r="W373" i="65" s="1"/>
  <c r="V119" i="65"/>
  <c r="W119" i="65" s="1"/>
  <c r="V156" i="65"/>
  <c r="W156" i="65" s="1"/>
  <c r="V131" i="65"/>
  <c r="W131" i="65" s="1"/>
  <c r="V369" i="65"/>
  <c r="W369" i="65" s="1"/>
  <c r="V207" i="65"/>
  <c r="W207" i="65" s="1"/>
  <c r="V292" i="65"/>
  <c r="W292" i="65" s="1"/>
  <c r="V212" i="65"/>
  <c r="W212" i="65" s="1"/>
  <c r="V10" i="65"/>
  <c r="W10" i="65" s="1"/>
  <c r="V155" i="65"/>
  <c r="W155" i="65" s="1"/>
  <c r="V24" i="65"/>
  <c r="W24" i="65" s="1"/>
  <c r="V8" i="65"/>
  <c r="W8" i="65" s="1"/>
  <c r="V414" i="65"/>
  <c r="W414" i="65" s="1"/>
  <c r="V157" i="65"/>
  <c r="W157" i="65" s="1"/>
  <c r="V208" i="65"/>
  <c r="W208" i="65" s="1"/>
  <c r="V256" i="65"/>
  <c r="W256" i="65" s="1"/>
  <c r="V169" i="65"/>
  <c r="W169" i="65" s="1"/>
  <c r="V280" i="65"/>
  <c r="W280" i="65" s="1"/>
  <c r="V67" i="65"/>
  <c r="W67" i="65" s="1"/>
  <c r="V161" i="65"/>
  <c r="W161" i="65" s="1"/>
  <c r="V21" i="65"/>
  <c r="W21" i="65" s="1"/>
  <c r="V88" i="65"/>
  <c r="W88" i="65" s="1"/>
  <c r="V41" i="65"/>
  <c r="W41" i="65" s="1"/>
  <c r="V109" i="65"/>
  <c r="W109" i="65" s="1"/>
  <c r="V34" i="65"/>
  <c r="W34" i="65" s="1"/>
  <c r="V174" i="65"/>
  <c r="W174" i="65" s="1"/>
  <c r="V183" i="65"/>
  <c r="W183" i="65" s="1"/>
  <c r="V379" i="65"/>
  <c r="W379" i="65" s="1"/>
  <c r="V429" i="65"/>
  <c r="W429" i="65" s="1"/>
  <c r="V255" i="65"/>
  <c r="W255" i="65" s="1"/>
  <c r="V31" i="65"/>
  <c r="W31" i="65" s="1"/>
  <c r="V244" i="65"/>
  <c r="W244" i="65" s="1"/>
  <c r="V375" i="65"/>
  <c r="W375" i="65" s="1"/>
  <c r="V152" i="65"/>
  <c r="W152" i="65" s="1"/>
  <c r="V421" i="65"/>
  <c r="W421" i="65" s="1"/>
  <c r="V246" i="65"/>
  <c r="W246" i="65" s="1"/>
  <c r="V105" i="65"/>
  <c r="W105" i="65" s="1"/>
  <c r="V270" i="65"/>
  <c r="W270" i="65" s="1"/>
  <c r="V129" i="65"/>
  <c r="W129" i="65" s="1"/>
  <c r="V96" i="65"/>
  <c r="W96" i="65" s="1"/>
  <c r="V16" i="65"/>
  <c r="W16" i="65" s="1"/>
  <c r="V316" i="65"/>
  <c r="W316" i="65" s="1"/>
  <c r="V341" i="65"/>
  <c r="W341" i="65" s="1"/>
  <c r="V226" i="65"/>
  <c r="W226" i="65" s="1"/>
  <c r="V329" i="65"/>
  <c r="W329" i="65" s="1"/>
  <c r="V273" i="65"/>
  <c r="W273" i="65" s="1"/>
  <c r="V250" i="65"/>
  <c r="W250" i="65" s="1"/>
  <c r="V49" i="65"/>
  <c r="W49" i="65" s="1"/>
  <c r="V399" i="65"/>
  <c r="W399" i="65" s="1"/>
  <c r="V209" i="65"/>
  <c r="W209" i="65" s="1"/>
  <c r="V283" i="65"/>
  <c r="W283" i="65" s="1"/>
  <c r="V143" i="65"/>
  <c r="W143" i="65" s="1"/>
  <c r="V181" i="65"/>
  <c r="W181" i="65" s="1"/>
  <c r="V60" i="65"/>
  <c r="W60" i="65" s="1"/>
  <c r="V197" i="65"/>
  <c r="W197" i="65" s="1"/>
  <c r="V195" i="65"/>
  <c r="W195" i="65" s="1"/>
  <c r="V150" i="65"/>
  <c r="W150" i="65" s="1"/>
  <c r="V272" i="65"/>
  <c r="W272" i="65" s="1"/>
  <c r="V348" i="65"/>
  <c r="W348" i="65" s="1"/>
  <c r="V5" i="65"/>
  <c r="W5" i="65" s="1"/>
  <c r="V267" i="65"/>
  <c r="W267" i="65" s="1"/>
  <c r="V65" i="65"/>
  <c r="W65" i="65" s="1"/>
  <c r="V353" i="65"/>
  <c r="W353" i="65" s="1"/>
  <c r="V80" i="65"/>
  <c r="W80" i="65" s="1"/>
  <c r="V428" i="65"/>
  <c r="W428" i="65" s="1"/>
  <c r="V381" i="65"/>
  <c r="W381" i="65" s="1"/>
  <c r="V420" i="65"/>
  <c r="W420" i="65" s="1"/>
  <c r="V366" i="65"/>
  <c r="W366" i="65" s="1"/>
  <c r="V188" i="65"/>
  <c r="W188" i="65" s="1"/>
  <c r="V45" i="65"/>
  <c r="W45" i="65" s="1"/>
  <c r="V166" i="65"/>
  <c r="W166" i="65" s="1"/>
  <c r="V229" i="65"/>
  <c r="W229" i="65" s="1"/>
  <c r="V334" i="65"/>
  <c r="W334" i="65" s="1"/>
  <c r="V15" i="65"/>
  <c r="W15" i="65" s="1"/>
  <c r="V318" i="65"/>
  <c r="W318" i="65" s="1"/>
  <c r="V20" i="65"/>
  <c r="W20" i="65" s="1"/>
  <c r="V165" i="65"/>
  <c r="W165" i="65" s="1"/>
  <c r="V382" i="65"/>
  <c r="W382" i="65" s="1"/>
  <c r="V287" i="65"/>
  <c r="W287" i="65" s="1"/>
  <c r="V315" i="65"/>
  <c r="W315" i="65" s="1"/>
  <c r="V172" i="65"/>
  <c r="W172" i="65" s="1"/>
  <c r="V340" i="65"/>
  <c r="W340" i="65" s="1"/>
  <c r="V233" i="65"/>
  <c r="W233" i="65" s="1"/>
  <c r="V6" i="65"/>
  <c r="W6" i="65" s="1"/>
  <c r="V23" i="65"/>
  <c r="W23" i="65" s="1"/>
  <c r="V311" i="65"/>
  <c r="W311" i="65" s="1"/>
  <c r="V324" i="65"/>
  <c r="W324" i="65" s="1"/>
  <c r="V135" i="65"/>
  <c r="W135" i="65" s="1"/>
  <c r="V184" i="65"/>
  <c r="W184" i="65" s="1"/>
  <c r="V352" i="65"/>
  <c r="W352" i="65" s="1"/>
  <c r="V342" i="65"/>
  <c r="W342" i="65" s="1"/>
  <c r="V139" i="65"/>
  <c r="W139" i="65" s="1"/>
  <c r="V213" i="65"/>
  <c r="W213" i="65" s="1"/>
  <c r="V118" i="65"/>
  <c r="W118" i="65" s="1"/>
  <c r="V349" i="65"/>
  <c r="W349" i="65" s="1"/>
  <c r="V192" i="65"/>
  <c r="W192" i="65" s="1"/>
  <c r="V108" i="65"/>
  <c r="W108" i="65" s="1"/>
  <c r="V147" i="65"/>
  <c r="W147" i="65" s="1"/>
  <c r="V339" i="65"/>
  <c r="W339" i="65" s="1"/>
  <c r="V196" i="65"/>
  <c r="W196" i="65" s="1"/>
  <c r="V364" i="65"/>
  <c r="W364" i="65" s="1"/>
  <c r="V269" i="65"/>
  <c r="W269" i="65" s="1"/>
  <c r="V354" i="65"/>
  <c r="W354" i="65" s="1"/>
  <c r="V68" i="65"/>
  <c r="W68" i="65" s="1"/>
  <c r="V225" i="65"/>
  <c r="W225" i="65" s="1"/>
  <c r="V142" i="65"/>
  <c r="W142" i="65" s="1"/>
  <c r="V95" i="65"/>
  <c r="W95" i="65" s="1"/>
  <c r="V37" i="65"/>
  <c r="W37" i="65" s="1"/>
  <c r="V336" i="65"/>
  <c r="W336" i="65" s="1"/>
  <c r="V144" i="65"/>
  <c r="W144" i="65" s="1"/>
  <c r="V387" i="65"/>
  <c r="W387" i="65" s="1"/>
  <c r="V389" i="65"/>
  <c r="W389" i="65" s="1"/>
  <c r="V186" i="65"/>
  <c r="W186" i="65" s="1"/>
  <c r="V378" i="65"/>
  <c r="W378" i="65" s="1"/>
  <c r="V237" i="65"/>
  <c r="W237" i="65" s="1"/>
  <c r="V397" i="65"/>
  <c r="W397" i="65" s="1"/>
  <c r="V384" i="65"/>
  <c r="W384" i="65" s="1"/>
  <c r="V17" i="65"/>
  <c r="W17" i="65" s="1"/>
  <c r="V222" i="65"/>
  <c r="W222" i="65" s="1"/>
  <c r="V199" i="65"/>
  <c r="W199" i="65" s="1"/>
  <c r="V248" i="65"/>
  <c r="W248" i="65" s="1"/>
  <c r="V57" i="65"/>
  <c r="W57" i="65" s="1"/>
  <c r="V321" i="65"/>
  <c r="W321" i="65" s="1"/>
  <c r="V130" i="65"/>
  <c r="W130" i="65" s="1"/>
  <c r="V358" i="65"/>
  <c r="W358" i="65" s="1"/>
  <c r="V48" i="65"/>
  <c r="W48" i="65" s="1"/>
  <c r="V87" i="65"/>
  <c r="W87" i="65" s="1"/>
  <c r="V303" i="65"/>
  <c r="W303" i="65" s="1"/>
  <c r="V112" i="65"/>
  <c r="W112" i="65" s="1"/>
  <c r="V89" i="65"/>
  <c r="W89" i="65" s="1"/>
  <c r="V54" i="65"/>
  <c r="W54" i="65" s="1"/>
  <c r="V55" i="65"/>
  <c r="W55" i="65" s="1"/>
  <c r="V295" i="65"/>
  <c r="W295" i="65" s="1"/>
  <c r="V92" i="65"/>
  <c r="W92" i="65" s="1"/>
  <c r="V332" i="65"/>
  <c r="W332" i="65" s="1"/>
  <c r="V417" i="65"/>
  <c r="W417" i="65" s="1"/>
  <c r="V178" i="65"/>
  <c r="W178" i="65" s="1"/>
  <c r="V83" i="65"/>
  <c r="W83" i="65" s="1"/>
  <c r="V335" i="65"/>
  <c r="W335" i="65" s="1"/>
  <c r="V204" i="65"/>
  <c r="W204" i="65" s="1"/>
  <c r="V120" i="65"/>
  <c r="W120" i="65" s="1"/>
  <c r="V317" i="65"/>
  <c r="W317" i="65" s="1"/>
  <c r="V113" i="65"/>
  <c r="W113" i="65" s="1"/>
  <c r="V78" i="65"/>
  <c r="W78" i="65" s="1"/>
  <c r="V319" i="65"/>
  <c r="W319" i="65" s="1"/>
  <c r="V371" i="65"/>
  <c r="W371" i="65" s="1"/>
  <c r="V137" i="65"/>
  <c r="W137" i="65" s="1"/>
  <c r="V126" i="65"/>
  <c r="W126" i="65" s="1"/>
  <c r="V331" i="65"/>
  <c r="W331" i="65" s="1"/>
  <c r="V128" i="65"/>
  <c r="W128" i="65" s="1"/>
  <c r="V404" i="65"/>
  <c r="W404" i="65" s="1"/>
  <c r="V177" i="65"/>
  <c r="W177" i="65" s="1"/>
  <c r="V202" i="65"/>
  <c r="W202" i="65" s="1"/>
  <c r="V419" i="65"/>
  <c r="W419" i="65" s="1"/>
  <c r="V253" i="65"/>
  <c r="W253" i="65" s="1"/>
  <c r="V51" i="65"/>
  <c r="W51" i="65" s="1"/>
  <c r="V388" i="65"/>
  <c r="W388" i="65" s="1"/>
  <c r="V297" i="65"/>
  <c r="W297" i="65" s="1"/>
  <c r="V70" i="65"/>
  <c r="W70" i="65" s="1"/>
  <c r="V238" i="65"/>
  <c r="W238" i="65" s="1"/>
  <c r="V11" i="65"/>
  <c r="W11" i="65" s="1"/>
  <c r="V203" i="65"/>
  <c r="W203" i="65" s="1"/>
  <c r="V36" i="65"/>
  <c r="W36" i="65" s="1"/>
  <c r="V240" i="65"/>
  <c r="W240" i="65" s="1"/>
  <c r="V28" i="65"/>
  <c r="W28" i="65" s="1"/>
  <c r="V400" i="65"/>
  <c r="W400" i="65" s="1"/>
  <c r="V403" i="65"/>
  <c r="W403" i="65" s="1"/>
  <c r="V117" i="65"/>
  <c r="W117" i="65" s="1"/>
  <c r="V309" i="65"/>
  <c r="W309" i="65" s="1"/>
  <c r="V215" i="65"/>
  <c r="W215" i="65" s="1"/>
  <c r="V277" i="65"/>
  <c r="W277" i="65" s="1"/>
  <c r="V40" i="65"/>
  <c r="W40" i="65" s="1"/>
  <c r="V102" i="65"/>
  <c r="W102" i="65" s="1"/>
  <c r="V223" i="65"/>
  <c r="W223" i="65" s="1"/>
  <c r="V415" i="65"/>
  <c r="W415" i="65" s="1"/>
  <c r="V274" i="65"/>
  <c r="W274" i="65" s="1"/>
  <c r="V35" i="65"/>
  <c r="W35" i="65" s="1"/>
  <c r="V73" i="65"/>
  <c r="W73" i="65" s="1"/>
  <c r="V289" i="65"/>
  <c r="W289" i="65" s="1"/>
  <c r="V132" i="65"/>
  <c r="W132" i="65" s="1"/>
  <c r="V111" i="65"/>
  <c r="W111" i="65" s="1"/>
  <c r="V52" i="65"/>
  <c r="W52" i="65" s="1"/>
  <c r="V424" i="65"/>
  <c r="W424" i="65" s="1"/>
  <c r="V185" i="65"/>
  <c r="W185" i="65" s="1"/>
  <c r="V114" i="65"/>
  <c r="W114" i="65" s="1"/>
  <c r="V43" i="65"/>
  <c r="W43" i="65" s="1"/>
  <c r="V235" i="65"/>
  <c r="W235" i="65" s="1"/>
  <c r="V176" i="65"/>
  <c r="W176" i="65" s="1"/>
  <c r="V286" i="65"/>
  <c r="W286" i="65" s="1"/>
  <c r="V301" i="65"/>
  <c r="W301" i="65" s="1"/>
  <c r="V276" i="65"/>
  <c r="W276" i="65" s="1"/>
  <c r="V361" i="65"/>
  <c r="W361" i="65" s="1"/>
  <c r="V394" i="65"/>
  <c r="W394" i="65" s="1"/>
  <c r="V30" i="65"/>
  <c r="W30" i="65" s="1"/>
  <c r="V210" i="65"/>
  <c r="W210" i="65" s="1"/>
  <c r="V151" i="65"/>
  <c r="W151" i="65" s="1"/>
  <c r="V343" i="65"/>
  <c r="W343" i="65" s="1"/>
  <c r="V284" i="65"/>
  <c r="W284" i="65" s="1"/>
  <c r="V69" i="65"/>
  <c r="W69" i="65" s="1"/>
  <c r="V249" i="65"/>
  <c r="W249" i="65" s="1"/>
  <c r="V46" i="65"/>
  <c r="W46" i="65" s="1"/>
  <c r="V418" i="65"/>
  <c r="W418" i="65" s="1"/>
  <c r="V433" i="65"/>
  <c r="W433" i="65" s="1"/>
  <c r="V407" i="65"/>
  <c r="W407" i="65" s="1"/>
  <c r="V39" i="65"/>
  <c r="W39" i="65" s="1"/>
  <c r="V125" i="65"/>
  <c r="W125" i="65" s="1"/>
  <c r="V104" i="65"/>
  <c r="W104" i="65" s="1"/>
  <c r="V430" i="65"/>
  <c r="W430" i="65" s="1"/>
  <c r="V191" i="65"/>
  <c r="W191" i="65" s="1"/>
  <c r="V241" i="65"/>
  <c r="W241" i="65" s="1"/>
  <c r="V243" i="65"/>
  <c r="W243" i="65" s="1"/>
  <c r="V259" i="65"/>
  <c r="W259" i="65" s="1"/>
  <c r="V140" i="65"/>
  <c r="W140" i="65" s="1"/>
  <c r="V308" i="65"/>
  <c r="W308" i="65" s="1"/>
  <c r="V75" i="65"/>
  <c r="W75" i="65" s="1"/>
  <c r="V411" i="65"/>
  <c r="W411" i="65" s="1"/>
  <c r="V66" i="65"/>
  <c r="W66" i="65" s="1"/>
  <c r="V103" i="65"/>
  <c r="W103" i="65" s="1"/>
  <c r="V310" i="65"/>
  <c r="W310" i="65" s="1"/>
  <c r="V59" i="65"/>
  <c r="W59" i="65" s="1"/>
  <c r="V25" i="65"/>
  <c r="W25" i="65" s="1"/>
  <c r="V160" i="65"/>
  <c r="W160" i="65" s="1"/>
  <c r="V29" i="65"/>
  <c r="W29" i="65" s="1"/>
  <c r="V234" i="65"/>
  <c r="W234" i="65" s="1"/>
  <c r="V93" i="65"/>
  <c r="W93" i="65" s="1"/>
  <c r="V22" i="65"/>
  <c r="W22" i="65" s="1"/>
  <c r="V251" i="65"/>
  <c r="W251" i="65" s="1"/>
  <c r="V217" i="65"/>
  <c r="W217" i="65" s="1"/>
  <c r="V12" i="65"/>
  <c r="W12" i="65" s="1"/>
  <c r="V304" i="65"/>
  <c r="W304" i="65" s="1"/>
  <c r="V4" i="65"/>
  <c r="W4" i="65" s="1"/>
  <c r="V291" i="65"/>
  <c r="W291" i="65" s="1"/>
  <c r="V307" i="65"/>
  <c r="W307" i="65" s="1"/>
  <c r="V275" i="65"/>
  <c r="W275" i="65" s="1"/>
  <c r="V221" i="65"/>
  <c r="W221" i="65" s="1"/>
  <c r="V56" i="65"/>
  <c r="W56" i="65" s="1"/>
  <c r="V171" i="65"/>
  <c r="W171" i="65" s="1"/>
  <c r="V19" i="65"/>
  <c r="W19" i="65" s="1"/>
  <c r="V224" i="65"/>
  <c r="W224" i="65" s="1"/>
  <c r="V214" i="65"/>
  <c r="W214" i="65" s="1"/>
  <c r="V97" i="65"/>
  <c r="W97" i="65" s="1"/>
  <c r="V377" i="65"/>
  <c r="W377" i="65" s="1"/>
  <c r="V101" i="65"/>
  <c r="W101" i="65" s="1"/>
  <c r="V306" i="65"/>
  <c r="W306" i="65" s="1"/>
  <c r="V187" i="65"/>
  <c r="W187" i="65" s="1"/>
  <c r="V9" i="65"/>
  <c r="W9" i="65" s="1"/>
  <c r="V312" i="65"/>
  <c r="W312" i="65" s="1"/>
  <c r="V84" i="65"/>
  <c r="W84" i="65" s="1"/>
  <c r="V232" i="65"/>
  <c r="W232" i="65" s="1"/>
  <c r="V162" i="65"/>
  <c r="W162" i="65" s="1"/>
  <c r="V345" i="65"/>
  <c r="W345" i="65" s="1"/>
  <c r="V94" i="65"/>
  <c r="W94" i="65" s="1"/>
  <c r="V347" i="65"/>
  <c r="W347" i="65" s="1"/>
  <c r="V76" i="65"/>
  <c r="W76" i="65" s="1"/>
  <c r="V145" i="65"/>
  <c r="W145" i="65" s="1"/>
  <c r="V180" i="65"/>
  <c r="W180" i="65" s="1"/>
  <c r="V201" i="65"/>
  <c r="W201" i="65" s="1"/>
  <c r="V325" i="65"/>
  <c r="W325" i="65" s="1"/>
  <c r="V396" i="65"/>
  <c r="W396" i="65" s="1"/>
  <c r="V402" i="65"/>
  <c r="W402" i="65" s="1"/>
  <c r="V392" i="65"/>
  <c r="W392" i="65" s="1"/>
  <c r="V359" i="65"/>
  <c r="W359" i="65" s="1"/>
  <c r="V357" i="65"/>
  <c r="W357" i="65" s="1"/>
  <c r="V370" i="65"/>
  <c r="W370" i="65" s="1"/>
  <c r="V431" i="65"/>
  <c r="W431" i="65" s="1"/>
  <c r="V173" i="65"/>
  <c r="W173" i="65" s="1"/>
  <c r="V344" i="65"/>
  <c r="W344" i="65" s="1"/>
  <c r="V27" i="65"/>
  <c r="W27" i="65" s="1"/>
  <c r="V53" i="65"/>
  <c r="W53" i="65" s="1"/>
  <c r="V368" i="65"/>
  <c r="W368" i="65" s="1"/>
  <c r="V405" i="65"/>
  <c r="W405" i="65" s="1"/>
  <c r="V262" i="65"/>
  <c r="W262" i="65" s="1"/>
  <c r="V406" i="65"/>
  <c r="W406" i="65" s="1"/>
  <c r="V299" i="65"/>
  <c r="W299" i="65" s="1"/>
  <c r="V385" i="65"/>
  <c r="W385" i="65" s="1"/>
  <c r="V211" i="65"/>
  <c r="W211" i="65" s="1"/>
  <c r="V363" i="65"/>
  <c r="W363" i="65" s="1"/>
  <c r="V376" i="65"/>
  <c r="W376" i="65" s="1"/>
  <c r="V90" i="65"/>
  <c r="W90" i="65" s="1"/>
  <c r="V391" i="65"/>
  <c r="W391" i="65" s="1"/>
  <c r="V285" i="65"/>
  <c r="W285" i="65" s="1"/>
  <c r="V245" i="65"/>
  <c r="W245" i="65" s="1"/>
  <c r="V141" i="65"/>
  <c r="W141" i="65" s="1"/>
  <c r="V100" i="65"/>
  <c r="W100" i="65" s="1"/>
  <c r="V401" i="65"/>
  <c r="W401" i="65" s="1"/>
  <c r="V258" i="65"/>
  <c r="W258" i="65" s="1"/>
  <c r="V127" i="65"/>
  <c r="W127" i="65" s="1"/>
  <c r="V383" i="65"/>
  <c r="W383" i="65" s="1"/>
  <c r="V99" i="65"/>
  <c r="W99" i="65" s="1"/>
  <c r="V346" i="65"/>
  <c r="W346" i="65" s="1"/>
  <c r="V164" i="65"/>
  <c r="W164" i="65" s="1"/>
  <c r="V395" i="65"/>
  <c r="W395" i="65" s="1"/>
  <c r="V360" i="65"/>
  <c r="W360" i="65" s="1"/>
  <c r="U408" i="65"/>
  <c r="V408" i="65" s="1"/>
  <c r="W408" i="65" s="1"/>
  <c r="V367" i="65"/>
  <c r="W367" i="65" s="1"/>
  <c r="V380" i="65"/>
  <c r="W380" i="65" s="1"/>
  <c r="V393" i="65"/>
  <c r="W393" i="65" s="1"/>
  <c r="V372" i="65"/>
  <c r="W372" i="65" s="1"/>
  <c r="G13" i="12" l="1"/>
  <c r="G41" i="12"/>
  <c r="G39" i="12"/>
  <c r="G9" i="12"/>
  <c r="G40" i="12"/>
  <c r="G38" i="12"/>
  <c r="G8" i="12"/>
  <c r="G35" i="12"/>
  <c r="G48" i="12"/>
  <c r="G44" i="12"/>
  <c r="G49" i="12"/>
  <c r="G11" i="12"/>
  <c r="G47" i="12"/>
  <c r="Y420" i="65"/>
  <c r="Y432" i="65"/>
  <c r="V35" i="12" l="1"/>
  <c r="U35" i="12"/>
  <c r="T35" i="12"/>
  <c r="S35" i="12"/>
  <c r="R35" i="12"/>
  <c r="Q35" i="12"/>
  <c r="U11" i="12"/>
  <c r="V11" i="12"/>
  <c r="T11" i="12"/>
  <c r="S11" i="12"/>
  <c r="Q11" i="12"/>
  <c r="R11" i="12"/>
  <c r="V49" i="12"/>
  <c r="U49" i="12"/>
  <c r="T49" i="12"/>
  <c r="S49" i="12"/>
  <c r="R49" i="12"/>
  <c r="Q49" i="12"/>
  <c r="V44" i="12"/>
  <c r="U44" i="12"/>
  <c r="S44" i="12"/>
  <c r="R44" i="12"/>
  <c r="Q44" i="12"/>
  <c r="T44" i="12"/>
  <c r="V48" i="12"/>
  <c r="U48" i="12"/>
  <c r="T48" i="12"/>
  <c r="S48" i="12"/>
  <c r="R48" i="12"/>
  <c r="Q48" i="12"/>
  <c r="Q8" i="12"/>
  <c r="R8" i="12"/>
  <c r="S8" i="12"/>
  <c r="T8" i="12"/>
  <c r="U8" i="12"/>
  <c r="V8" i="12"/>
  <c r="T9" i="12"/>
  <c r="U9" i="12"/>
  <c r="V9" i="12"/>
  <c r="Q9" i="12"/>
  <c r="R9" i="12"/>
  <c r="S9" i="12"/>
  <c r="V38" i="12"/>
  <c r="U38" i="12"/>
  <c r="T38" i="12"/>
  <c r="S38" i="12"/>
  <c r="Q38" i="12"/>
  <c r="R38" i="12"/>
  <c r="I39" i="12"/>
  <c r="V39" i="12"/>
  <c r="U39" i="12"/>
  <c r="T39" i="12"/>
  <c r="S39" i="12"/>
  <c r="R39" i="12"/>
  <c r="Q39" i="12"/>
  <c r="V40" i="12"/>
  <c r="U40" i="12"/>
  <c r="T40" i="12"/>
  <c r="S40" i="12"/>
  <c r="R40" i="12"/>
  <c r="Q40" i="12"/>
  <c r="V41" i="12"/>
  <c r="U41" i="12"/>
  <c r="Q41" i="12"/>
  <c r="R41" i="12"/>
  <c r="T41" i="12"/>
  <c r="S41" i="12"/>
  <c r="V47" i="12"/>
  <c r="U47" i="12"/>
  <c r="T47" i="12"/>
  <c r="S47" i="12"/>
  <c r="R47" i="12"/>
  <c r="Q47" i="12"/>
  <c r="V13" i="12"/>
  <c r="U13" i="12"/>
  <c r="T13" i="12"/>
  <c r="R13" i="12"/>
  <c r="S13" i="12"/>
  <c r="Q13" i="12"/>
  <c r="I40" i="12"/>
  <c r="I38" i="12"/>
  <c r="Y395" i="65"/>
  <c r="Y377" i="65"/>
  <c r="Y358" i="65"/>
  <c r="Y396" i="65"/>
  <c r="Y376" i="65"/>
  <c r="Y359" i="65"/>
  <c r="Y351" i="65" l="1"/>
  <c r="Y352" i="65" l="1"/>
  <c r="Y354" i="65"/>
  <c r="Y369" i="65" l="1"/>
  <c r="Y370" i="65"/>
  <c r="Y318" i="65" l="1"/>
  <c r="Y309" i="65"/>
  <c r="Y423" i="65"/>
  <c r="Y261" i="65"/>
  <c r="Y260" i="65"/>
  <c r="Y316" i="65"/>
  <c r="Y320" i="65"/>
  <c r="Y328" i="65"/>
  <c r="Y310" i="65"/>
  <c r="Y430" i="65"/>
  <c r="Y312" i="65"/>
  <c r="Y327" i="65" l="1"/>
  <c r="Y330" i="65"/>
  <c r="Y333" i="65"/>
  <c r="Y322" i="65"/>
  <c r="Y124" i="65"/>
  <c r="Y3" i="65"/>
  <c r="Y123" i="65"/>
  <c r="Y2" i="65"/>
  <c r="Y428" i="65" l="1"/>
  <c r="Y417" i="65"/>
  <c r="Y415" i="65"/>
  <c r="Y429" i="65"/>
  <c r="Y427" i="65" l="1"/>
  <c r="Y414" i="65"/>
  <c r="Y385" i="65" l="1"/>
  <c r="Y406" i="65"/>
  <c r="Y419" i="65"/>
  <c r="Y425" i="65"/>
  <c r="Y307" i="65" l="1"/>
  <c r="Y213" i="65"/>
  <c r="Y285" i="65"/>
  <c r="Y92" i="65"/>
  <c r="Y308" i="65"/>
  <c r="Y91" i="65"/>
  <c r="Y212" i="65"/>
  <c r="Y424" i="65"/>
  <c r="Y434" i="65"/>
  <c r="Y433" i="65" l="1"/>
  <c r="Y421" i="65"/>
  <c r="Y205" i="65"/>
  <c r="Y84" i="65"/>
  <c r="Y413" i="65"/>
  <c r="Y426" i="65"/>
  <c r="Y125" i="65"/>
  <c r="Y4" i="65"/>
  <c r="Y407" i="65" l="1"/>
  <c r="Y408" i="65"/>
  <c r="Y388" i="65"/>
  <c r="Y102" i="65"/>
  <c r="Y394" i="65"/>
  <c r="Y86" i="65" l="1"/>
  <c r="Y207" i="65"/>
  <c r="Y276" i="65"/>
  <c r="Y68" i="65"/>
  <c r="Y189" i="65"/>
  <c r="Y238" i="65"/>
  <c r="Y109" i="65"/>
  <c r="Y230" i="65"/>
  <c r="Y117" i="65"/>
  <c r="Y269" i="65"/>
  <c r="Y90" i="65"/>
  <c r="Y211" i="65"/>
  <c r="Y284" i="65"/>
  <c r="Y278" i="65"/>
  <c r="Y134" i="65"/>
  <c r="Y13" i="65"/>
  <c r="Y300" i="65"/>
  <c r="Y12" i="65"/>
  <c r="Y133" i="65"/>
  <c r="Y311" i="65" l="1"/>
  <c r="Y146" i="65"/>
  <c r="Y268" i="65"/>
  <c r="Y264" i="65"/>
  <c r="Y107" i="65"/>
  <c r="Y115" i="65"/>
  <c r="Y228" i="65"/>
  <c r="Y236" i="65"/>
  <c r="Y227" i="65"/>
  <c r="Y106" i="65"/>
  <c r="Y257" i="65"/>
  <c r="Y252" i="65"/>
  <c r="Y128" i="65"/>
  <c r="Y7" i="65"/>
  <c r="Y341" i="65"/>
  <c r="Y223" i="65"/>
  <c r="Y253" i="65" l="1"/>
  <c r="Y8" i="65"/>
  <c r="Y129" i="65"/>
  <c r="Y138" i="65"/>
  <c r="Y18" i="65"/>
  <c r="Y389" i="65" l="1"/>
  <c r="Y393" i="65"/>
  <c r="Y412" i="65"/>
  <c r="Y15" i="65"/>
  <c r="Y422" i="65"/>
  <c r="Y416" i="65"/>
  <c r="Y349" i="65"/>
  <c r="Y16" i="65" l="1"/>
  <c r="Y136" i="65"/>
  <c r="Y280" i="65"/>
  <c r="Y229" i="65"/>
  <c r="Y108" i="65"/>
  <c r="Y183" i="65"/>
  <c r="Y62" i="65"/>
  <c r="Y295" i="65"/>
  <c r="Y334" i="65"/>
  <c r="Y326" i="65"/>
  <c r="Y382" i="65"/>
  <c r="Y401" i="65"/>
  <c r="Y364" i="65"/>
  <c r="Y233" i="65"/>
  <c r="Y120" i="65"/>
  <c r="Y241" i="65"/>
  <c r="Y281" i="65"/>
  <c r="Y112" i="65"/>
  <c r="Y98" i="65"/>
  <c r="Y174" i="65"/>
  <c r="Y53" i="65"/>
  <c r="Y219" i="65"/>
  <c r="Y392" i="65"/>
  <c r="Y373" i="65"/>
  <c r="Y287" i="65"/>
  <c r="Y93" i="65"/>
  <c r="Y214" i="65"/>
  <c r="Y139" i="65"/>
  <c r="Y19" i="65"/>
  <c r="Y47" i="65"/>
  <c r="Y274" i="65"/>
  <c r="Y259" i="65"/>
  <c r="Y79" i="65"/>
  <c r="Y266" i="65"/>
  <c r="Y200" i="65"/>
  <c r="Y164" i="65"/>
  <c r="Y43" i="65"/>
  <c r="Y95" i="65"/>
  <c r="Y216" i="65"/>
  <c r="Y288" i="65"/>
  <c r="Y344" i="65"/>
  <c r="Y41" i="65"/>
  <c r="Y162" i="65"/>
  <c r="Y254" i="65"/>
  <c r="Y353" i="65"/>
  <c r="Y32" i="65"/>
  <c r="Y153" i="65"/>
  <c r="Y165" i="65"/>
  <c r="Y44" i="65"/>
  <c r="Y217" i="65"/>
  <c r="Y96" i="65"/>
  <c r="Y39" i="65"/>
  <c r="Y85" i="65"/>
  <c r="Y160" i="65"/>
  <c r="Y206" i="65"/>
  <c r="Y325" i="65"/>
  <c r="Y294" i="65"/>
  <c r="Y182" i="65"/>
  <c r="Y72" i="65"/>
  <c r="Y297" i="65"/>
  <c r="Y336" i="65"/>
  <c r="Y193" i="65"/>
  <c r="Y61" i="65"/>
  <c r="Y301" i="65"/>
  <c r="Y263" i="65"/>
  <c r="Y60" i="65"/>
  <c r="Y181" i="65"/>
  <c r="Y286" i="65"/>
  <c r="Y198" i="65"/>
  <c r="Y77" i="65"/>
  <c r="Y275" i="65"/>
  <c r="Y296" i="65"/>
  <c r="Y71" i="65"/>
  <c r="Y192" i="65"/>
  <c r="Y50" i="65"/>
  <c r="Y113" i="65"/>
  <c r="Y171" i="65"/>
  <c r="Y234" i="65"/>
  <c r="Y132" i="65"/>
  <c r="Y11" i="65"/>
  <c r="Y384" i="65"/>
  <c r="Y366" i="65"/>
  <c r="Y403" i="65"/>
  <c r="Y168" i="65"/>
  <c r="Y305" i="65"/>
  <c r="Y335" i="65"/>
  <c r="Y180" i="65"/>
  <c r="Y191" i="65"/>
  <c r="Y70" i="65"/>
  <c r="Y324" i="65"/>
  <c r="Y293" i="65"/>
  <c r="Y59" i="65"/>
  <c r="Y289" i="65"/>
  <c r="Y97" i="65"/>
  <c r="Y218" i="65"/>
  <c r="Y249" i="65"/>
  <c r="Y46" i="65"/>
  <c r="Y262" i="65"/>
  <c r="Y418" i="65"/>
  <c r="Y345" i="65"/>
  <c r="Y431" i="65"/>
  <c r="Y409" i="65"/>
  <c r="Y371" i="65"/>
  <c r="Y390" i="65"/>
  <c r="Y21" i="65"/>
  <c r="Y141" i="65"/>
  <c r="Y279" i="65"/>
  <c r="Y363" i="65"/>
  <c r="Y400" i="65"/>
  <c r="Y381" i="65"/>
  <c r="Y147" i="65"/>
  <c r="Y26" i="65"/>
  <c r="Y339" i="65"/>
  <c r="Y313" i="65"/>
  <c r="Y340" i="65"/>
  <c r="Y143" i="65" l="1"/>
  <c r="Y23" i="65"/>
  <c r="Y204" i="65"/>
  <c r="Y83" i="65"/>
  <c r="Y22" i="65"/>
  <c r="Y142" i="65"/>
  <c r="Y188" i="65"/>
  <c r="Y67" i="65"/>
  <c r="Y256" i="65"/>
  <c r="Y88" i="65"/>
  <c r="Y209" i="65"/>
  <c r="Y282" i="65"/>
  <c r="Y247" i="65"/>
  <c r="Y323" i="65"/>
  <c r="Y292" i="65"/>
  <c r="Y177" i="65"/>
  <c r="Y56" i="65"/>
  <c r="Y122" i="65"/>
  <c r="Y332" i="65"/>
  <c r="Y243" i="65"/>
  <c r="Y185" i="65"/>
  <c r="Y64" i="65"/>
  <c r="Y176" i="65"/>
  <c r="Y55" i="65"/>
  <c r="Y215" i="65"/>
  <c r="Y94" i="65"/>
  <c r="Y114" i="65"/>
  <c r="Y178" i="65"/>
  <c r="Y235" i="65"/>
  <c r="Y57" i="65"/>
  <c r="Y331" i="65"/>
  <c r="Y321" i="65"/>
  <c r="Y52" i="65"/>
  <c r="Y242" i="65"/>
  <c r="Y291" i="65"/>
  <c r="Y173" i="65"/>
  <c r="Y121" i="65"/>
  <c r="Y6" i="65"/>
  <c r="Y127" i="65"/>
  <c r="Y29" i="65"/>
  <c r="Y150" i="65"/>
  <c r="Y404" i="65"/>
  <c r="Y367" i="65"/>
  <c r="Y386" i="65"/>
  <c r="Y163" i="65"/>
  <c r="Y42" i="65"/>
  <c r="Y25" i="65"/>
  <c r="Y145" i="65"/>
  <c r="Y347" i="65"/>
  <c r="Y208" i="65"/>
  <c r="Y87" i="65"/>
  <c r="Y277" i="65"/>
  <c r="Y380" i="65"/>
  <c r="Y399" i="65"/>
  <c r="Y362" i="65"/>
  <c r="Y149" i="65"/>
  <c r="Y28" i="65"/>
  <c r="Y161" i="65"/>
  <c r="Y240" i="65"/>
  <c r="Y111" i="65"/>
  <c r="Y119" i="65"/>
  <c r="Y40" i="65"/>
  <c r="Y232" i="65"/>
  <c r="Y346" i="65"/>
  <c r="Y5" i="65"/>
  <c r="Y244" i="65"/>
  <c r="Y99" i="65"/>
  <c r="Y126" i="65"/>
  <c r="Y220" i="65"/>
  <c r="Y105" i="65"/>
  <c r="Y226" i="65"/>
  <c r="Y298" i="65"/>
  <c r="Y194" i="65"/>
  <c r="Y58" i="65"/>
  <c r="Y73" i="65"/>
  <c r="Y179" i="65"/>
  <c r="Y38" i="65"/>
  <c r="Y317" i="65"/>
  <c r="Y159" i="65"/>
  <c r="Y342" i="65"/>
  <c r="Y116" i="65"/>
  <c r="Y237" i="65"/>
  <c r="Y397" i="65"/>
  <c r="Y378" i="65"/>
  <c r="Y360" i="65"/>
  <c r="Y379" i="65"/>
  <c r="Y361" i="65"/>
  <c r="Y398" i="65"/>
  <c r="Y9" i="65"/>
  <c r="Y130" i="65"/>
  <c r="Y140" i="65"/>
  <c r="Y20" i="65"/>
  <c r="Y350" i="65"/>
  <c r="Y224" i="65"/>
  <c r="Y103" i="65"/>
  <c r="Y167" i="65"/>
  <c r="Y45" i="65"/>
  <c r="Y166" i="65"/>
  <c r="Y197" i="65"/>
  <c r="Y76" i="65"/>
  <c r="Y66" i="65"/>
  <c r="Y187" i="65"/>
  <c r="Y411" i="65"/>
  <c r="Y374" i="65"/>
  <c r="Y65" i="65"/>
  <c r="Y186" i="65"/>
  <c r="Y387" i="65"/>
  <c r="Y405" i="65"/>
  <c r="Y368" i="65"/>
  <c r="Y17" i="65"/>
  <c r="Y196" i="65"/>
  <c r="Y137" i="65"/>
  <c r="Y75" i="65"/>
  <c r="Y175" i="65"/>
  <c r="Y54" i="65"/>
  <c r="Y365" i="65"/>
  <c r="Y383" i="65"/>
  <c r="Y402" i="65"/>
  <c r="Y283" i="65"/>
  <c r="Y210" i="65"/>
  <c r="Y306" i="65"/>
  <c r="Y89" i="65"/>
  <c r="Y154" i="65"/>
  <c r="Y33" i="65"/>
  <c r="Y348" i="65"/>
  <c r="Y10" i="65"/>
  <c r="Y131" i="65"/>
  <c r="Y30" i="65"/>
  <c r="Y151" i="65"/>
  <c r="Y156" i="65"/>
  <c r="Y35" i="65"/>
  <c r="Y201" i="65"/>
  <c r="Y314" i="65"/>
  <c r="Y118" i="65"/>
  <c r="Y80" i="65"/>
  <c r="Y231" i="65"/>
  <c r="Y155" i="65"/>
  <c r="Y34" i="65"/>
  <c r="Y239" i="65"/>
  <c r="Y270" i="65"/>
  <c r="Y110" i="65"/>
  <c r="Y391" i="65"/>
  <c r="Y410" i="65"/>
  <c r="Y372" i="65"/>
  <c r="Y329" i="65"/>
  <c r="Y319" i="65"/>
  <c r="Y290" i="65"/>
  <c r="Y48" i="65"/>
  <c r="Y169" i="65"/>
  <c r="Y170" i="65"/>
  <c r="Y49" i="65"/>
  <c r="Y203" i="65"/>
  <c r="Y82" i="65"/>
  <c r="Y100" i="65"/>
  <c r="Y246" i="65"/>
  <c r="Y221" i="65"/>
  <c r="Y195" i="65"/>
  <c r="Y74" i="65"/>
  <c r="Y299" i="65"/>
  <c r="Y63" i="65"/>
  <c r="Y184" i="65"/>
  <c r="Y152" i="65"/>
  <c r="Y31" i="65"/>
  <c r="Y158" i="65"/>
  <c r="Y272" i="65"/>
  <c r="Y303" i="65"/>
  <c r="Y37" i="65"/>
  <c r="Y258" i="65"/>
  <c r="Y337" i="65"/>
  <c r="Y190" i="65"/>
  <c r="Y69" i="65"/>
  <c r="Y51" i="65"/>
  <c r="Y172" i="65"/>
  <c r="Y343" i="65"/>
  <c r="Y357" i="65"/>
  <c r="Y375" i="65"/>
  <c r="Y338" i="65"/>
  <c r="Y255" i="65" l="1"/>
  <c r="Y250" i="65"/>
  <c r="Y135" i="65"/>
  <c r="Y14" i="65"/>
  <c r="Y27" i="65"/>
  <c r="Y148" i="65"/>
  <c r="Y267" i="65"/>
  <c r="Y24" i="65"/>
  <c r="Y144" i="65"/>
  <c r="Y265" i="65"/>
  <c r="Y104" i="65"/>
  <c r="Y225" i="65"/>
  <c r="Y101" i="65"/>
  <c r="Y222" i="65"/>
  <c r="Y248" i="65"/>
  <c r="Y251" i="65"/>
  <c r="Y78" i="65"/>
  <c r="Y199" i="65"/>
  <c r="Y271" i="65"/>
  <c r="Y302" i="65"/>
  <c r="Y202" i="65"/>
  <c r="Y36" i="65"/>
  <c r="Y157" i="65"/>
  <c r="Y81" i="65"/>
  <c r="Y245" i="65"/>
  <c r="Y273" i="65"/>
  <c r="Y304" i="65"/>
  <c r="Y315" i="65"/>
  <c r="S11" i="57" l="1"/>
  <c r="T11" i="57"/>
  <c r="R11" i="57"/>
  <c r="S4" i="57"/>
  <c r="AF4" i="57" s="1"/>
  <c r="T4" i="57"/>
  <c r="AG4" i="57" s="1"/>
  <c r="AH4" i="57"/>
  <c r="AI4" i="57"/>
  <c r="AJ4" i="57"/>
  <c r="AK4" i="57"/>
  <c r="AL4" i="57"/>
  <c r="AM4" i="57"/>
  <c r="AN4" i="57"/>
  <c r="AO4" i="57"/>
  <c r="AP4" i="57"/>
  <c r="R4" i="57"/>
  <c r="AE4" i="57" s="1"/>
  <c r="AM11" i="57" l="1"/>
  <c r="AJ11" i="57"/>
  <c r="AI11" i="57"/>
  <c r="AE11" i="57"/>
  <c r="AP11" i="57"/>
  <c r="AN11" i="57"/>
  <c r="AH11" i="57"/>
  <c r="AG11" i="57"/>
  <c r="AO11" i="57"/>
  <c r="AL11" i="57"/>
  <c r="AK11" i="57"/>
  <c r="AF11" i="57"/>
  <c r="O31" i="22"/>
  <c r="O30" i="22"/>
  <c r="O29" i="22"/>
  <c r="O24" i="22"/>
  <c r="O23" i="22"/>
  <c r="O22" i="22"/>
  <c r="O17" i="22"/>
  <c r="O16" i="22"/>
  <c r="O15" i="22"/>
  <c r="O51" i="18"/>
  <c r="O48" i="18"/>
  <c r="O47" i="18"/>
  <c r="O45" i="18"/>
  <c r="O44" i="18"/>
  <c r="P44" i="18" s="1"/>
  <c r="O43" i="18"/>
  <c r="P43" i="18" s="1"/>
  <c r="O79" i="19"/>
  <c r="O80" i="19"/>
  <c r="O81" i="19"/>
  <c r="O86" i="19"/>
  <c r="O87" i="19"/>
  <c r="O88" i="19"/>
  <c r="O89" i="19"/>
  <c r="O90" i="19"/>
  <c r="O91" i="19"/>
  <c r="C77" i="19"/>
  <c r="D77" i="19"/>
  <c r="E77" i="19"/>
  <c r="F77" i="19"/>
  <c r="G77" i="19"/>
  <c r="H77" i="19"/>
  <c r="I77" i="19"/>
  <c r="J77" i="19"/>
  <c r="K77" i="19"/>
  <c r="L77" i="19"/>
  <c r="M77" i="19"/>
  <c r="O92" i="19"/>
  <c r="O78" i="19"/>
  <c r="C70" i="19"/>
  <c r="D70" i="19"/>
  <c r="E70" i="19"/>
  <c r="F70" i="19"/>
  <c r="G70" i="19"/>
  <c r="H70" i="19"/>
  <c r="I70" i="19"/>
  <c r="J70" i="19"/>
  <c r="K70" i="19"/>
  <c r="L70" i="19"/>
  <c r="M70" i="19"/>
  <c r="N70" i="19"/>
  <c r="AH49" i="7" l="1"/>
  <c r="AG49" i="7"/>
  <c r="AF49" i="7"/>
  <c r="AH48" i="7"/>
  <c r="AG48" i="7"/>
  <c r="AF48" i="7"/>
  <c r="AH47" i="7"/>
  <c r="AG47" i="7"/>
  <c r="AF47" i="7"/>
  <c r="S30" i="57" l="1"/>
  <c r="AF30" i="57" s="1"/>
  <c r="T30" i="57"/>
  <c r="AG30" i="57" s="1"/>
  <c r="U30" i="57"/>
  <c r="AH30" i="57" s="1"/>
  <c r="V30" i="57"/>
  <c r="AI30" i="57" s="1"/>
  <c r="W30" i="57"/>
  <c r="AJ30" i="57" s="1"/>
  <c r="X30" i="57"/>
  <c r="AK30" i="57" s="1"/>
  <c r="Y30" i="57"/>
  <c r="AL30" i="57" s="1"/>
  <c r="Z30" i="57"/>
  <c r="AM30" i="57" s="1"/>
  <c r="AA30" i="57"/>
  <c r="AN30" i="57" s="1"/>
  <c r="AB30" i="57"/>
  <c r="AO30" i="57" s="1"/>
  <c r="AC30" i="57"/>
  <c r="AP30" i="57" s="1"/>
  <c r="AJ3" i="63"/>
  <c r="W6" i="63" l="1"/>
  <c r="AN6" i="63" s="1"/>
  <c r="R30" i="57"/>
  <c r="AE30" i="57" s="1"/>
  <c r="BG30" i="57" s="1"/>
  <c r="AJ5" i="57"/>
  <c r="AJ10" i="57" s="1"/>
  <c r="AL5" i="57"/>
  <c r="AL10" i="57" s="1"/>
  <c r="AK5" i="57"/>
  <c r="AK10" i="57" s="1"/>
  <c r="AM5" i="57"/>
  <c r="AM10" i="57" s="1"/>
  <c r="AG5" i="57"/>
  <c r="AG10" i="57" s="1"/>
  <c r="AN5" i="57"/>
  <c r="AN10" i="57" s="1"/>
  <c r="AO5" i="57"/>
  <c r="AO10" i="57" s="1"/>
  <c r="AF5" i="57"/>
  <c r="AF10" i="57" s="1"/>
  <c r="AP5" i="57"/>
  <c r="AP10" i="57" s="1"/>
  <c r="AE5" i="57"/>
  <c r="AE10" i="57" s="1"/>
  <c r="AH5" i="57"/>
  <c r="AH10" i="57" s="1"/>
  <c r="AI5" i="57"/>
  <c r="AI10" i="57" s="1"/>
  <c r="W5" i="63"/>
  <c r="AN5" i="63" s="1"/>
  <c r="V6" i="63" l="1"/>
  <c r="AE12" i="57"/>
  <c r="AE20" i="57" s="1"/>
  <c r="AE21" i="57" s="1"/>
  <c r="R20" i="57"/>
  <c r="AM12" i="57"/>
  <c r="AM20" i="57" s="1"/>
  <c r="Z20" i="57"/>
  <c r="AP12" i="57"/>
  <c r="AP20" i="57" s="1"/>
  <c r="AC20" i="57"/>
  <c r="AJ12" i="57"/>
  <c r="AJ20" i="57" s="1"/>
  <c r="AJ21" i="57" s="1"/>
  <c r="W20" i="57"/>
  <c r="AN12" i="57"/>
  <c r="AN20" i="57" s="1"/>
  <c r="AA20" i="57"/>
  <c r="AH12" i="57"/>
  <c r="AH20" i="57" s="1"/>
  <c r="AH21" i="57" s="1"/>
  <c r="U20" i="57"/>
  <c r="AK12" i="57"/>
  <c r="AK20" i="57" s="1"/>
  <c r="AK21" i="57" s="1"/>
  <c r="X20" i="57"/>
  <c r="AG12" i="57"/>
  <c r="AG20" i="57" s="1"/>
  <c r="T20" i="57"/>
  <c r="AO12" i="57"/>
  <c r="AO20" i="57" s="1"/>
  <c r="AB20" i="57"/>
  <c r="AI12" i="57"/>
  <c r="AI20" i="57" s="1"/>
  <c r="V20" i="57"/>
  <c r="AL12" i="57"/>
  <c r="AL20" i="57" s="1"/>
  <c r="AL21" i="57" s="1"/>
  <c r="Y20" i="57"/>
  <c r="AF12" i="57"/>
  <c r="AF20" i="57" s="1"/>
  <c r="S20" i="57"/>
  <c r="V5" i="63"/>
  <c r="BK20" i="57" l="1"/>
  <c r="BP20" i="57"/>
  <c r="BQ20" i="57"/>
  <c r="AI21" i="57"/>
  <c r="BI20" i="57"/>
  <c r="BH20" i="57"/>
  <c r="AO21" i="57"/>
  <c r="AN21" i="57"/>
  <c r="BO20" i="57"/>
  <c r="BL20" i="57"/>
  <c r="BR20" i="57"/>
  <c r="BM20" i="57"/>
  <c r="BN20" i="57"/>
  <c r="AP21" i="57"/>
  <c r="AM21" i="57"/>
  <c r="AF21" i="57"/>
  <c r="BJ20" i="57"/>
  <c r="AG21" i="57"/>
  <c r="BG20" i="57"/>
  <c r="A18" i="63"/>
  <c r="A16" i="63"/>
  <c r="BS20" i="57" l="1"/>
  <c r="A17" i="63"/>
  <c r="H14" i="8"/>
  <c r="H7" i="8"/>
  <c r="H6" i="8"/>
  <c r="H10" i="8"/>
  <c r="H27" i="8"/>
  <c r="H26" i="8"/>
  <c r="H30" i="8"/>
  <c r="H34" i="8"/>
  <c r="H39" i="8"/>
  <c r="H38" i="8"/>
  <c r="A15" i="63" l="1"/>
  <c r="T44" i="57" l="1"/>
  <c r="AG44" i="57" s="1"/>
  <c r="AG47" i="57" s="1"/>
  <c r="S44" i="57"/>
  <c r="AF44" i="57" s="1"/>
  <c r="AF47" i="57" s="1"/>
  <c r="AB44" i="57"/>
  <c r="AO44" i="57" s="1"/>
  <c r="AO47" i="57" s="1"/>
  <c r="R44" i="57" l="1"/>
  <c r="AE44" i="57" s="1"/>
  <c r="AE47" i="57" s="1"/>
  <c r="AH3" i="63"/>
  <c r="Z3" i="63"/>
  <c r="Y3" i="63"/>
  <c r="W7" i="63" l="1"/>
  <c r="W44" i="57"/>
  <c r="AJ44" i="57" s="1"/>
  <c r="AJ47" i="57" s="1"/>
  <c r="AC3" i="63"/>
  <c r="Z44" i="57"/>
  <c r="AM44" i="57" s="1"/>
  <c r="AM47" i="57" s="1"/>
  <c r="AF3" i="63"/>
  <c r="AC44" i="57"/>
  <c r="AP44" i="57" s="1"/>
  <c r="AP47" i="57" s="1"/>
  <c r="AI3" i="63"/>
  <c r="Y44" i="57"/>
  <c r="AL44" i="57" s="1"/>
  <c r="AL47" i="57" s="1"/>
  <c r="AE3" i="63"/>
  <c r="AA44" i="57"/>
  <c r="AN44" i="57" s="1"/>
  <c r="AN47" i="57" s="1"/>
  <c r="AG3" i="63"/>
  <c r="U44" i="57"/>
  <c r="AH44" i="57" s="1"/>
  <c r="AH47" i="57" s="1"/>
  <c r="AA3" i="63"/>
  <c r="X44" i="57"/>
  <c r="AK44" i="57" s="1"/>
  <c r="AK47" i="57" s="1"/>
  <c r="AD3" i="63"/>
  <c r="V44" i="57"/>
  <c r="AI44" i="57" s="1"/>
  <c r="AI47" i="57" s="1"/>
  <c r="AB3" i="63"/>
  <c r="V7" i="63" l="1"/>
  <c r="AN7" i="63"/>
  <c r="AP45" i="57"/>
  <c r="AO45" i="57"/>
  <c r="AN45" i="57"/>
  <c r="AM45" i="57"/>
  <c r="AL45" i="57"/>
  <c r="AK45" i="57"/>
  <c r="AJ45" i="57"/>
  <c r="AI45" i="57"/>
  <c r="AH45" i="57"/>
  <c r="AG45" i="57"/>
  <c r="AF45" i="57"/>
  <c r="AE45" i="57"/>
  <c r="H45" i="57"/>
  <c r="M31" i="57"/>
  <c r="L45" i="57"/>
  <c r="K45" i="57"/>
  <c r="P31" i="57"/>
  <c r="P45" i="57"/>
  <c r="K31" i="57"/>
  <c r="J31" i="57"/>
  <c r="I31" i="57"/>
  <c r="H31" i="57"/>
  <c r="AS22" i="57"/>
  <c r="BC22" i="57" s="1"/>
  <c r="U10" i="57"/>
  <c r="R10" i="57"/>
  <c r="S2" i="57"/>
  <c r="BB33" i="57" s="1"/>
  <c r="BG10" i="57" l="1"/>
  <c r="W46" i="9" s="1"/>
  <c r="R21" i="57"/>
  <c r="R47" i="57" s="1"/>
  <c r="BJ10" i="57"/>
  <c r="Z46" i="9" s="1"/>
  <c r="U21" i="57"/>
  <c r="U47" i="57" s="1"/>
  <c r="AZ33" i="57"/>
  <c r="BC33" i="57"/>
  <c r="AS33" i="57"/>
  <c r="AT32" i="57"/>
  <c r="AT22" i="57"/>
  <c r="AU22" i="57"/>
  <c r="AV22" i="57"/>
  <c r="BD22" i="57"/>
  <c r="T10" i="57"/>
  <c r="O31" i="57"/>
  <c r="S10" i="57"/>
  <c r="M45" i="57"/>
  <c r="N45" i="57"/>
  <c r="W10" i="57"/>
  <c r="O45" i="57"/>
  <c r="AS32" i="57"/>
  <c r="X10" i="57"/>
  <c r="BA32" i="57"/>
  <c r="Y10" i="57"/>
  <c r="L31" i="57"/>
  <c r="BC32" i="57"/>
  <c r="Z10" i="57"/>
  <c r="V10" i="57"/>
  <c r="AY33" i="57"/>
  <c r="AZ32" i="57"/>
  <c r="AX33" i="57"/>
  <c r="AY32" i="57"/>
  <c r="AW33" i="57"/>
  <c r="AX32" i="57"/>
  <c r="AV33" i="57"/>
  <c r="AW32" i="57"/>
  <c r="AU33" i="57"/>
  <c r="AV32" i="57"/>
  <c r="AT33" i="57"/>
  <c r="AU32" i="57"/>
  <c r="BE33" i="57"/>
  <c r="BD33" i="57"/>
  <c r="BE32" i="57"/>
  <c r="BA33" i="57"/>
  <c r="BB32" i="57"/>
  <c r="F45" i="57"/>
  <c r="F31" i="57"/>
  <c r="BD32" i="57"/>
  <c r="AA10" i="57"/>
  <c r="G45" i="57"/>
  <c r="G31" i="57"/>
  <c r="E31" i="57"/>
  <c r="AB10" i="57"/>
  <c r="AC10" i="57"/>
  <c r="BE22" i="57"/>
  <c r="N31" i="57"/>
  <c r="I45" i="57"/>
  <c r="AW22" i="57"/>
  <c r="AX22" i="57"/>
  <c r="AY22" i="57"/>
  <c r="AZ22" i="57"/>
  <c r="BA22" i="57"/>
  <c r="BB22" i="57"/>
  <c r="AW44" i="57" l="1"/>
  <c r="AW47" i="57" s="1"/>
  <c r="BC44" i="57"/>
  <c r="BC47" i="57" s="1"/>
  <c r="BB44" i="57"/>
  <c r="BB47" i="57" s="1"/>
  <c r="AZ44" i="57"/>
  <c r="AZ47" i="57" s="1"/>
  <c r="BJ21" i="57"/>
  <c r="BK10" i="57"/>
  <c r="AA46" i="9" s="1"/>
  <c r="V21" i="57"/>
  <c r="BP10" i="57"/>
  <c r="AF46" i="9" s="1"/>
  <c r="AA21" i="57"/>
  <c r="BO10" i="57"/>
  <c r="AE46" i="9" s="1"/>
  <c r="Z21" i="57"/>
  <c r="BN10" i="57"/>
  <c r="AD46" i="9" s="1"/>
  <c r="Y21" i="57"/>
  <c r="BI10" i="57"/>
  <c r="Y46" i="9" s="1"/>
  <c r="T21" i="57"/>
  <c r="BL10" i="57"/>
  <c r="AB46" i="9" s="1"/>
  <c r="W21" i="57"/>
  <c r="BH10" i="57"/>
  <c r="X46" i="9" s="1"/>
  <c r="S21" i="57"/>
  <c r="BR10" i="57"/>
  <c r="AH46" i="9" s="1"/>
  <c r="AC21" i="57"/>
  <c r="BM10" i="57"/>
  <c r="AC46" i="9" s="1"/>
  <c r="X21" i="57"/>
  <c r="BQ10" i="57"/>
  <c r="AG46" i="9" s="1"/>
  <c r="AB21" i="57"/>
  <c r="BG21" i="57"/>
  <c r="AU44" i="57"/>
  <c r="AU47" i="57" s="1"/>
  <c r="AT44" i="57"/>
  <c r="BD44" i="57"/>
  <c r="BD47" i="57" s="1"/>
  <c r="AV44" i="57"/>
  <c r="BE44" i="57"/>
  <c r="BE47" i="57" s="1"/>
  <c r="BO30" i="57"/>
  <c r="BK30" i="57"/>
  <c r="BP30" i="57"/>
  <c r="AX44" i="57"/>
  <c r="AX47" i="57" s="1"/>
  <c r="BR30" i="57"/>
  <c r="BM30" i="57"/>
  <c r="BN30" i="57"/>
  <c r="BA44" i="57"/>
  <c r="BA47" i="57" s="1"/>
  <c r="BI30" i="57"/>
  <c r="BL30" i="57"/>
  <c r="BQ30" i="57"/>
  <c r="AY44" i="57"/>
  <c r="AY47" i="57" s="1"/>
  <c r="BH30" i="57"/>
  <c r="BJ44" i="57" l="1"/>
  <c r="BO44" i="57"/>
  <c r="AE13" i="10" s="1"/>
  <c r="BP44" i="57"/>
  <c r="AF13" i="10" s="1"/>
  <c r="BM44" i="57"/>
  <c r="AC13" i="10" s="1"/>
  <c r="BR44" i="57"/>
  <c r="AH13" i="10" s="1"/>
  <c r="BQ44" i="57"/>
  <c r="AG13" i="10" s="1"/>
  <c r="BI44" i="57"/>
  <c r="Y13" i="10" s="1"/>
  <c r="AV47" i="57"/>
  <c r="BH44" i="57"/>
  <c r="X13" i="10" s="1"/>
  <c r="BG44" i="57"/>
  <c r="W13" i="10" s="1"/>
  <c r="AT47" i="57"/>
  <c r="W47" i="57"/>
  <c r="BL21" i="57"/>
  <c r="AB47" i="57"/>
  <c r="BQ21" i="57"/>
  <c r="Y47" i="57"/>
  <c r="BN21" i="57"/>
  <c r="X47" i="57"/>
  <c r="BM21" i="57"/>
  <c r="T47" i="57"/>
  <c r="BI21" i="57"/>
  <c r="Z47" i="57"/>
  <c r="BO21" i="57"/>
  <c r="BS10" i="57"/>
  <c r="AC47" i="57"/>
  <c r="BR21" i="57"/>
  <c r="AA47" i="57"/>
  <c r="BP21" i="57"/>
  <c r="S47" i="57"/>
  <c r="BH21" i="57"/>
  <c r="V47" i="57"/>
  <c r="BK21" i="57"/>
  <c r="BJ30" i="57"/>
  <c r="BK44" i="57"/>
  <c r="AA13" i="10" s="1"/>
  <c r="BN44" i="57"/>
  <c r="AD13" i="10" s="1"/>
  <c r="BL44" i="57"/>
  <c r="AB13" i="10" s="1"/>
  <c r="BP45" i="57" l="1"/>
  <c r="Z13" i="10"/>
  <c r="BM45" i="57"/>
  <c r="BO45" i="57"/>
  <c r="BL45" i="57"/>
  <c r="BI45" i="57"/>
  <c r="BH45" i="57"/>
  <c r="BN45" i="57"/>
  <c r="BK45" i="57"/>
  <c r="BJ45" i="57"/>
  <c r="BQ45" i="57"/>
  <c r="BR45" i="57"/>
  <c r="BG45" i="57"/>
  <c r="BS21" i="57"/>
  <c r="BS44" i="57"/>
  <c r="BS30" i="57"/>
  <c r="BS45" i="57" l="1"/>
  <c r="BT20" i="57" s="1"/>
  <c r="BT30" i="57" l="1"/>
  <c r="BT44" i="57"/>
  <c r="BT10" i="57"/>
  <c r="BT21" i="57"/>
  <c r="BT45" i="57"/>
  <c r="S46" i="1"/>
  <c r="T46" i="1"/>
  <c r="T87" i="1" s="1"/>
  <c r="AH40" i="1"/>
  <c r="AG40" i="1"/>
  <c r="AF40" i="1"/>
  <c r="AD40" i="1"/>
  <c r="AC40" i="1"/>
  <c r="Y40" i="1"/>
  <c r="X40" i="1"/>
  <c r="W40" i="1"/>
  <c r="W40" i="3" s="1"/>
  <c r="AE40" i="1"/>
  <c r="AB40" i="1"/>
  <c r="AA40" i="1"/>
  <c r="Z40" i="1"/>
  <c r="AH38" i="1"/>
  <c r="AG38" i="1"/>
  <c r="AE38" i="1"/>
  <c r="AD38" i="1"/>
  <c r="AC38" i="1"/>
  <c r="AB38" i="1"/>
  <c r="AA38" i="1"/>
  <c r="Z38" i="1"/>
  <c r="Y38" i="1"/>
  <c r="X38" i="1"/>
  <c r="W38" i="1"/>
  <c r="AF38" i="1"/>
  <c r="H34" i="3"/>
  <c r="H32" i="3"/>
  <c r="T51" i="7"/>
  <c r="S51" i="7"/>
  <c r="R51" i="7"/>
  <c r="Q51" i="7"/>
  <c r="P51" i="7"/>
  <c r="O51" i="7"/>
  <c r="N51" i="7"/>
  <c r="M51" i="7"/>
  <c r="L51" i="7"/>
  <c r="K51" i="7"/>
  <c r="J51" i="7"/>
  <c r="I51" i="7"/>
  <c r="T50" i="7"/>
  <c r="T91" i="7" s="1"/>
  <c r="S50" i="7"/>
  <c r="R50" i="7"/>
  <c r="Q50" i="7"/>
  <c r="P50" i="7"/>
  <c r="O50" i="7"/>
  <c r="N50" i="7"/>
  <c r="M50" i="7"/>
  <c r="L50" i="7"/>
  <c r="K50" i="7"/>
  <c r="J50" i="7"/>
  <c r="I50" i="7"/>
  <c r="T46" i="7"/>
  <c r="T87" i="7" s="1"/>
  <c r="S46" i="7"/>
  <c r="R46" i="7"/>
  <c r="Q46" i="7"/>
  <c r="P46" i="7"/>
  <c r="O46" i="7"/>
  <c r="N46" i="7"/>
  <c r="M46" i="7"/>
  <c r="L46" i="7"/>
  <c r="K46" i="7"/>
  <c r="J46" i="7"/>
  <c r="I46" i="7"/>
  <c r="T42" i="7"/>
  <c r="T83" i="7" s="1"/>
  <c r="S42" i="7"/>
  <c r="R42" i="7"/>
  <c r="Q42" i="7"/>
  <c r="P42" i="7"/>
  <c r="O42" i="7"/>
  <c r="N42" i="7"/>
  <c r="M42" i="7"/>
  <c r="L42" i="7"/>
  <c r="K42" i="7"/>
  <c r="J42" i="7"/>
  <c r="I42" i="7"/>
  <c r="T80" i="7"/>
  <c r="T36" i="7"/>
  <c r="T79" i="7" s="1"/>
  <c r="S36" i="7"/>
  <c r="R36" i="7"/>
  <c r="Q36" i="7"/>
  <c r="P36" i="7"/>
  <c r="O36" i="7"/>
  <c r="N36" i="7"/>
  <c r="M36" i="7"/>
  <c r="L36" i="7"/>
  <c r="K36" i="7"/>
  <c r="J36" i="7"/>
  <c r="I36" i="7"/>
  <c r="T34" i="7"/>
  <c r="T77" i="7" s="1"/>
  <c r="S34" i="7"/>
  <c r="R34" i="7"/>
  <c r="Q34" i="7"/>
  <c r="P34" i="7"/>
  <c r="O34" i="7"/>
  <c r="N34" i="7"/>
  <c r="M34" i="7"/>
  <c r="L34" i="7"/>
  <c r="K34" i="7"/>
  <c r="J34" i="7"/>
  <c r="I34" i="7"/>
  <c r="T32" i="7"/>
  <c r="T75" i="7" s="1"/>
  <c r="S32" i="7"/>
  <c r="R32" i="7"/>
  <c r="Q32" i="7"/>
  <c r="P32" i="7"/>
  <c r="O32" i="7"/>
  <c r="N32" i="7"/>
  <c r="M32" i="7"/>
  <c r="L32" i="7"/>
  <c r="K32" i="7"/>
  <c r="J32" i="7"/>
  <c r="I32" i="7"/>
  <c r="T14" i="7"/>
  <c r="T67" i="7" s="1"/>
  <c r="S14" i="7"/>
  <c r="R14" i="7"/>
  <c r="Q14" i="7"/>
  <c r="P14" i="7"/>
  <c r="O14" i="7"/>
  <c r="N14" i="7"/>
  <c r="M14" i="7"/>
  <c r="L14" i="7"/>
  <c r="K14" i="7"/>
  <c r="J14" i="7"/>
  <c r="I14" i="7"/>
  <c r="T10" i="7"/>
  <c r="T63" i="7" s="1"/>
  <c r="S10" i="7"/>
  <c r="R10" i="7"/>
  <c r="Q10" i="7"/>
  <c r="P10" i="7"/>
  <c r="O10" i="7"/>
  <c r="N10" i="7"/>
  <c r="M10" i="7"/>
  <c r="L10" i="7"/>
  <c r="K10" i="7"/>
  <c r="J10" i="7"/>
  <c r="I10" i="7"/>
  <c r="T7" i="7"/>
  <c r="S7" i="7"/>
  <c r="R7" i="7"/>
  <c r="Q7" i="7"/>
  <c r="P7" i="7"/>
  <c r="O7" i="7"/>
  <c r="N7" i="7"/>
  <c r="M7" i="7"/>
  <c r="L7" i="7"/>
  <c r="K7" i="7"/>
  <c r="J7" i="7"/>
  <c r="I7" i="7"/>
  <c r="T6" i="7"/>
  <c r="S6" i="7"/>
  <c r="R6" i="7"/>
  <c r="Q6" i="7"/>
  <c r="P6" i="7"/>
  <c r="O6" i="7"/>
  <c r="N6" i="7"/>
  <c r="M6" i="7"/>
  <c r="L6" i="7"/>
  <c r="K6" i="7"/>
  <c r="J6" i="7"/>
  <c r="I6" i="7"/>
  <c r="T14" i="1"/>
  <c r="T67" i="1" s="1"/>
  <c r="S14" i="1"/>
  <c r="R14" i="1"/>
  <c r="Q14" i="1"/>
  <c r="P14" i="1"/>
  <c r="O14" i="1"/>
  <c r="N14" i="1"/>
  <c r="M14" i="1"/>
  <c r="L14" i="1"/>
  <c r="K14" i="1"/>
  <c r="J14" i="1"/>
  <c r="I14" i="1"/>
  <c r="T10" i="1"/>
  <c r="T63" i="1" s="1"/>
  <c r="S10" i="1"/>
  <c r="R10" i="1"/>
  <c r="Q10" i="1"/>
  <c r="P10" i="1"/>
  <c r="O10" i="1"/>
  <c r="N10" i="1"/>
  <c r="M10" i="1"/>
  <c r="L10" i="1"/>
  <c r="K10" i="1"/>
  <c r="J10" i="1"/>
  <c r="I10" i="1"/>
  <c r="T7" i="1"/>
  <c r="S7" i="1"/>
  <c r="R7" i="1"/>
  <c r="Q7" i="1"/>
  <c r="P7" i="1"/>
  <c r="O7" i="1"/>
  <c r="N7" i="1"/>
  <c r="M7" i="1"/>
  <c r="L7" i="1"/>
  <c r="K7" i="1"/>
  <c r="J7" i="1"/>
  <c r="I7" i="1"/>
  <c r="T6" i="1"/>
  <c r="S6" i="1"/>
  <c r="R6" i="1"/>
  <c r="Q6" i="1"/>
  <c r="P6" i="1"/>
  <c r="O6" i="1"/>
  <c r="N6" i="1"/>
  <c r="M6" i="1"/>
  <c r="L6" i="1"/>
  <c r="K6" i="1"/>
  <c r="J6" i="1"/>
  <c r="I6" i="1"/>
  <c r="T32" i="1"/>
  <c r="T75" i="1" s="1"/>
  <c r="S32" i="1"/>
  <c r="R32" i="1"/>
  <c r="Q32" i="1"/>
  <c r="P32" i="1"/>
  <c r="O32" i="1"/>
  <c r="N32" i="1"/>
  <c r="M32" i="1"/>
  <c r="L32" i="1"/>
  <c r="K32" i="1"/>
  <c r="J32" i="1"/>
  <c r="I32" i="1"/>
  <c r="T34" i="1"/>
  <c r="T77" i="1" s="1"/>
  <c r="S34" i="1"/>
  <c r="R34" i="1"/>
  <c r="Q34" i="1"/>
  <c r="P34" i="1"/>
  <c r="O34" i="1"/>
  <c r="N34" i="1"/>
  <c r="M34" i="1"/>
  <c r="L34" i="1"/>
  <c r="K34" i="1"/>
  <c r="J34" i="1"/>
  <c r="I34" i="1"/>
  <c r="T36" i="1"/>
  <c r="T79" i="1" s="1"/>
  <c r="S36" i="1"/>
  <c r="R36" i="1"/>
  <c r="Q36" i="1"/>
  <c r="P36" i="1"/>
  <c r="O36" i="1"/>
  <c r="N36" i="1"/>
  <c r="M36" i="1"/>
  <c r="L36" i="1"/>
  <c r="K36" i="1"/>
  <c r="J36" i="1"/>
  <c r="I36" i="1"/>
  <c r="T42" i="1"/>
  <c r="T83" i="1" s="1"/>
  <c r="S42" i="1"/>
  <c r="R42" i="1"/>
  <c r="Q42" i="1"/>
  <c r="P42" i="1"/>
  <c r="O42" i="1"/>
  <c r="N42" i="1"/>
  <c r="M42" i="1"/>
  <c r="L42" i="1"/>
  <c r="K42" i="1"/>
  <c r="J42" i="1"/>
  <c r="I42" i="1"/>
  <c r="R46" i="1"/>
  <c r="Q46" i="1"/>
  <c r="P46" i="1"/>
  <c r="O46" i="1"/>
  <c r="N46" i="1"/>
  <c r="M46" i="1"/>
  <c r="L46" i="1"/>
  <c r="K46" i="1"/>
  <c r="J46" i="1"/>
  <c r="I46" i="1"/>
  <c r="T51" i="1"/>
  <c r="S51" i="1"/>
  <c r="R51" i="1"/>
  <c r="Q51" i="1"/>
  <c r="P51" i="1"/>
  <c r="O51" i="1"/>
  <c r="N51" i="1"/>
  <c r="M51" i="1"/>
  <c r="L51" i="1"/>
  <c r="K51" i="1"/>
  <c r="J51" i="1"/>
  <c r="I51" i="1"/>
  <c r="T50" i="1"/>
  <c r="T91" i="1" s="1"/>
  <c r="S50" i="1"/>
  <c r="R50" i="1"/>
  <c r="Q50" i="1"/>
  <c r="P50" i="1"/>
  <c r="O50" i="1"/>
  <c r="N50" i="1"/>
  <c r="M50" i="1"/>
  <c r="L50" i="1"/>
  <c r="K50" i="1"/>
  <c r="J50" i="1"/>
  <c r="I50" i="1"/>
  <c r="N58" i="7" l="1"/>
  <c r="K58" i="7"/>
  <c r="J58" i="7"/>
  <c r="P58" i="7"/>
  <c r="W38" i="3"/>
  <c r="AB38" i="7"/>
  <c r="AB38" i="3"/>
  <c r="Y40" i="7"/>
  <c r="Y40" i="3"/>
  <c r="AC38" i="7"/>
  <c r="AC38" i="3"/>
  <c r="AC40" i="7"/>
  <c r="AC40" i="3"/>
  <c r="AD38" i="7"/>
  <c r="AD38" i="3"/>
  <c r="AD40" i="7"/>
  <c r="AD40" i="3"/>
  <c r="H32" i="7"/>
  <c r="H34" i="7"/>
  <c r="AE38" i="7"/>
  <c r="AE38" i="3"/>
  <c r="AF40" i="7"/>
  <c r="AF40" i="3"/>
  <c r="H51" i="7"/>
  <c r="AG38" i="7"/>
  <c r="AG38" i="3"/>
  <c r="AG40" i="7"/>
  <c r="AG40" i="3"/>
  <c r="AH38" i="7"/>
  <c r="AH38" i="3"/>
  <c r="AH40" i="7"/>
  <c r="AH40" i="3"/>
  <c r="AF38" i="7"/>
  <c r="AF38" i="3"/>
  <c r="Z40" i="7"/>
  <c r="Z40" i="3"/>
  <c r="AA40" i="7"/>
  <c r="AA40" i="3"/>
  <c r="X38" i="7"/>
  <c r="X38" i="3"/>
  <c r="AB40" i="7"/>
  <c r="AB40" i="3"/>
  <c r="Y38" i="7"/>
  <c r="Y38" i="3"/>
  <c r="AE40" i="7"/>
  <c r="AE40" i="3"/>
  <c r="Z38" i="7"/>
  <c r="Z38" i="3"/>
  <c r="AA38" i="7"/>
  <c r="AA38" i="3"/>
  <c r="X40" i="7"/>
  <c r="X40" i="3"/>
  <c r="S58" i="7"/>
  <c r="H46" i="7"/>
  <c r="H42" i="7"/>
  <c r="M58" i="7"/>
  <c r="H14" i="7"/>
  <c r="O58" i="7"/>
  <c r="H10" i="7"/>
  <c r="H6" i="7"/>
  <c r="H7" i="7"/>
  <c r="H50" i="7"/>
  <c r="H36" i="7"/>
  <c r="Q58" i="7"/>
  <c r="S38" i="4"/>
  <c r="W38" i="7"/>
  <c r="V38" i="1"/>
  <c r="V38" i="7" s="1"/>
  <c r="W40" i="7"/>
  <c r="V40" i="1"/>
  <c r="V40" i="7" s="1"/>
  <c r="L58" i="7"/>
  <c r="R58" i="7"/>
  <c r="K58" i="1"/>
  <c r="H38" i="3"/>
  <c r="T80" i="1"/>
  <c r="T92" i="1" s="1"/>
  <c r="T94" i="1" s="1"/>
  <c r="N58" i="1"/>
  <c r="O58" i="1"/>
  <c r="P58" i="1"/>
  <c r="Q58" i="1"/>
  <c r="R58" i="1"/>
  <c r="J58" i="1"/>
  <c r="L58" i="1"/>
  <c r="M58" i="1"/>
  <c r="T92" i="7"/>
  <c r="T94" i="7" s="1"/>
  <c r="T58" i="7"/>
  <c r="T58" i="1"/>
  <c r="S58" i="1"/>
  <c r="I58" i="7"/>
  <c r="I58" i="1"/>
  <c r="X12" i="1"/>
  <c r="X12" i="7" s="1"/>
  <c r="Y12" i="1"/>
  <c r="Z12" i="1"/>
  <c r="AA12" i="1"/>
  <c r="AB12" i="1"/>
  <c r="AC12" i="1"/>
  <c r="AD12" i="1"/>
  <c r="AE12" i="1"/>
  <c r="AF12" i="1"/>
  <c r="AF12" i="7" s="1"/>
  <c r="AG12" i="1"/>
  <c r="AG12" i="7" s="1"/>
  <c r="AH12" i="1"/>
  <c r="AH12" i="7" s="1"/>
  <c r="X32" i="1"/>
  <c r="Y32" i="1"/>
  <c r="Z32" i="1"/>
  <c r="AA32" i="1"/>
  <c r="AB32" i="1"/>
  <c r="AC32" i="1"/>
  <c r="AD32" i="1"/>
  <c r="AE32" i="1"/>
  <c r="AF32" i="1"/>
  <c r="AG32" i="1"/>
  <c r="AH32" i="1"/>
  <c r="X43" i="1"/>
  <c r="Y43" i="1"/>
  <c r="Z43" i="1"/>
  <c r="AA43" i="1"/>
  <c r="AB43" i="1"/>
  <c r="AC43" i="1"/>
  <c r="AD43" i="1"/>
  <c r="AE43" i="1"/>
  <c r="AF43" i="1"/>
  <c r="AG43" i="1"/>
  <c r="AH43" i="1"/>
  <c r="X45" i="1"/>
  <c r="Y45" i="1"/>
  <c r="Z45" i="1"/>
  <c r="AA45" i="1"/>
  <c r="AB45" i="1"/>
  <c r="AC45" i="1"/>
  <c r="AD45" i="1"/>
  <c r="AE45" i="1"/>
  <c r="AF45" i="1"/>
  <c r="AG45" i="1"/>
  <c r="AH45" i="1"/>
  <c r="W45" i="1"/>
  <c r="W43" i="1"/>
  <c r="W12" i="1"/>
  <c r="J40" i="12" l="1"/>
  <c r="J38" i="12"/>
  <c r="H58" i="7"/>
  <c r="T38" i="4"/>
  <c r="H38" i="4" s="1"/>
  <c r="H30" i="4"/>
  <c r="V12" i="1"/>
  <c r="V43" i="1"/>
  <c r="V45" i="1"/>
  <c r="H43" i="1"/>
  <c r="H45" i="1"/>
  <c r="H12" i="1"/>
  <c r="S6" i="41"/>
  <c r="W12" i="7"/>
  <c r="Y12" i="7"/>
  <c r="AE12" i="7"/>
  <c r="AD12" i="7"/>
  <c r="AC12" i="7"/>
  <c r="AB12" i="7"/>
  <c r="AA12" i="7"/>
  <c r="Z12" i="7"/>
  <c r="X12" i="3"/>
  <c r="G43" i="3"/>
  <c r="AH35" i="1"/>
  <c r="AG35" i="1"/>
  <c r="AF35" i="1"/>
  <c r="AE35" i="1"/>
  <c r="AD35" i="1"/>
  <c r="AC35" i="1"/>
  <c r="AB35" i="1"/>
  <c r="AA35" i="1"/>
  <c r="Z35" i="1"/>
  <c r="Y35" i="1"/>
  <c r="X35" i="1"/>
  <c r="W35" i="1"/>
  <c r="AG41" i="1"/>
  <c r="AG41" i="3" s="1"/>
  <c r="AC41" i="1"/>
  <c r="AC41" i="3" s="1"/>
  <c r="W41" i="1"/>
  <c r="AH41" i="1"/>
  <c r="AH41" i="3" s="1"/>
  <c r="AE41" i="1"/>
  <c r="AE41" i="3" s="1"/>
  <c r="AB41" i="1"/>
  <c r="AB41" i="3" s="1"/>
  <c r="AA41" i="1"/>
  <c r="AA41" i="3" s="1"/>
  <c r="Y41" i="1"/>
  <c r="Y41" i="3" s="1"/>
  <c r="AH39" i="1"/>
  <c r="AH39" i="3" s="1"/>
  <c r="AG39" i="1"/>
  <c r="AG39" i="3" s="1"/>
  <c r="AE39" i="1"/>
  <c r="AE39" i="3" s="1"/>
  <c r="AC39" i="1"/>
  <c r="AC39" i="3" s="1"/>
  <c r="AA39" i="1"/>
  <c r="AA39" i="3" s="1"/>
  <c r="Y39" i="1"/>
  <c r="W39" i="1"/>
  <c r="AH17" i="1"/>
  <c r="AG17" i="1"/>
  <c r="AF17" i="1"/>
  <c r="AE17" i="1"/>
  <c r="AD17" i="1"/>
  <c r="AC17" i="1"/>
  <c r="AB17" i="1"/>
  <c r="AA17" i="1"/>
  <c r="Y17" i="1"/>
  <c r="X17" i="1"/>
  <c r="W17" i="1"/>
  <c r="AH16" i="1"/>
  <c r="AG16" i="1"/>
  <c r="AF16" i="1"/>
  <c r="AE16" i="1"/>
  <c r="AD16" i="1"/>
  <c r="AC16" i="1"/>
  <c r="AB16" i="1"/>
  <c r="AA16" i="1"/>
  <c r="Z16" i="1"/>
  <c r="Y16" i="1"/>
  <c r="X16" i="1"/>
  <c r="W16" i="1"/>
  <c r="AH15" i="1"/>
  <c r="AG15" i="1"/>
  <c r="AF15" i="1"/>
  <c r="AE15" i="1"/>
  <c r="AD15" i="1"/>
  <c r="AC15" i="1"/>
  <c r="AB15" i="1"/>
  <c r="AA15" i="1"/>
  <c r="Z15" i="1"/>
  <c r="Y15" i="1"/>
  <c r="X15" i="1"/>
  <c r="W15" i="1"/>
  <c r="AH19" i="1"/>
  <c r="AG19" i="1"/>
  <c r="AF19" i="1"/>
  <c r="AE19" i="1"/>
  <c r="AD19" i="1"/>
  <c r="AC19" i="1"/>
  <c r="AB19" i="1"/>
  <c r="AA19" i="1"/>
  <c r="Z19" i="1"/>
  <c r="Y19" i="1"/>
  <c r="X19" i="1"/>
  <c r="W19" i="1"/>
  <c r="AG21" i="1"/>
  <c r="AF21" i="1"/>
  <c r="AE21" i="1"/>
  <c r="AD21" i="1"/>
  <c r="AC21" i="1"/>
  <c r="AB21" i="1"/>
  <c r="AA21" i="1"/>
  <c r="Z21" i="1"/>
  <c r="Y21" i="1"/>
  <c r="W21" i="1"/>
  <c r="X11" i="1"/>
  <c r="W11" i="1"/>
  <c r="X13" i="1"/>
  <c r="X9" i="1"/>
  <c r="X8" i="1"/>
  <c r="AG54" i="1"/>
  <c r="AF54" i="1"/>
  <c r="W54" i="1"/>
  <c r="AE54" i="1"/>
  <c r="AH48" i="1"/>
  <c r="Y48" i="1"/>
  <c r="AG48" i="1"/>
  <c r="AF48" i="1"/>
  <c r="AE48" i="1"/>
  <c r="AD48" i="1"/>
  <c r="AC48" i="1"/>
  <c r="X48" i="1"/>
  <c r="G53" i="3"/>
  <c r="AB52" i="1"/>
  <c r="AA52" i="1"/>
  <c r="Z52" i="1"/>
  <c r="X53" i="1"/>
  <c r="X52" i="1"/>
  <c r="AD47" i="1"/>
  <c r="AB47" i="1"/>
  <c r="AA47" i="1"/>
  <c r="AH47" i="1"/>
  <c r="AC47" i="1"/>
  <c r="Z47" i="1"/>
  <c r="Y47" i="1"/>
  <c r="X47" i="1"/>
  <c r="W47" i="1"/>
  <c r="G47" i="3"/>
  <c r="AG44" i="1"/>
  <c r="AE44" i="1"/>
  <c r="AB44" i="1"/>
  <c r="AH44" i="1"/>
  <c r="AC44" i="1"/>
  <c r="Z44" i="1"/>
  <c r="Y44" i="1"/>
  <c r="X44" i="1"/>
  <c r="G44" i="3"/>
  <c r="AC37" i="1" l="1"/>
  <c r="AH37" i="1"/>
  <c r="AA37" i="1"/>
  <c r="AE37" i="1"/>
  <c r="W37" i="1"/>
  <c r="Y37" i="1"/>
  <c r="AG37" i="1"/>
  <c r="AC40" i="4"/>
  <c r="AC37" i="3"/>
  <c r="AE40" i="4"/>
  <c r="AE37" i="3"/>
  <c r="AG40" i="4"/>
  <c r="AG37" i="3"/>
  <c r="AA40" i="4"/>
  <c r="AA37" i="3"/>
  <c r="AH40" i="4"/>
  <c r="AH37" i="3"/>
  <c r="Y40" i="4"/>
  <c r="Y39" i="3"/>
  <c r="Y37" i="3" s="1"/>
  <c r="V35" i="1"/>
  <c r="V16" i="1"/>
  <c r="V15" i="1"/>
  <c r="V19" i="1"/>
  <c r="W40" i="4"/>
  <c r="H19" i="1"/>
  <c r="H15" i="1"/>
  <c r="H16" i="1"/>
  <c r="H35" i="1"/>
  <c r="Y52" i="1"/>
  <c r="Y52" i="7" s="1"/>
  <c r="S41" i="41"/>
  <c r="S36" i="41"/>
  <c r="Y47" i="7"/>
  <c r="Z47" i="7"/>
  <c r="AC47" i="7"/>
  <c r="X48" i="7"/>
  <c r="X8" i="7"/>
  <c r="AC48" i="7"/>
  <c r="X9" i="7"/>
  <c r="X13" i="7"/>
  <c r="AA47" i="7"/>
  <c r="AE48" i="7"/>
  <c r="X11" i="7"/>
  <c r="W11" i="7"/>
  <c r="AD48" i="7"/>
  <c r="AD47" i="7"/>
  <c r="Y48" i="7"/>
  <c r="AB47" i="7"/>
  <c r="W47" i="7"/>
  <c r="X47" i="7"/>
  <c r="Z52" i="7"/>
  <c r="Z34" i="1"/>
  <c r="W54" i="7"/>
  <c r="AA34" i="1"/>
  <c r="AB34" i="1"/>
  <c r="X42" i="1"/>
  <c r="AC34" i="1"/>
  <c r="AD34" i="1"/>
  <c r="Y42" i="1"/>
  <c r="Z42" i="1"/>
  <c r="AE34" i="1"/>
  <c r="AC42" i="1"/>
  <c r="AF34" i="1"/>
  <c r="AG34" i="1"/>
  <c r="AH34" i="1"/>
  <c r="AE42" i="1"/>
  <c r="X52" i="7"/>
  <c r="W34" i="1"/>
  <c r="AB42" i="1"/>
  <c r="AG42" i="1"/>
  <c r="X53" i="7"/>
  <c r="X34" i="1"/>
  <c r="Y34" i="1"/>
  <c r="AF14" i="1"/>
  <c r="AG14" i="1"/>
  <c r="X10" i="1"/>
  <c r="Y14" i="1"/>
  <c r="AD14" i="1"/>
  <c r="AA14" i="1"/>
  <c r="AB14" i="1"/>
  <c r="X21" i="1"/>
  <c r="H21" i="1" s="1"/>
  <c r="W44" i="1"/>
  <c r="AC14" i="1"/>
  <c r="AH42" i="1"/>
  <c r="G48" i="3"/>
  <c r="AA44" i="1"/>
  <c r="AE14" i="1"/>
  <c r="G49" i="3"/>
  <c r="G52" i="3"/>
  <c r="G58" i="3"/>
  <c r="AD44" i="1"/>
  <c r="Z17" i="1"/>
  <c r="V17" i="1" s="1"/>
  <c r="G56" i="3"/>
  <c r="G55" i="3"/>
  <c r="AF44" i="1"/>
  <c r="X7" i="1"/>
  <c r="G54" i="3"/>
  <c r="AH21" i="1"/>
  <c r="AH54" i="1"/>
  <c r="W55" i="1"/>
  <c r="AC52" i="1"/>
  <c r="W53" i="1"/>
  <c r="W52" i="1"/>
  <c r="W48" i="1"/>
  <c r="W8" i="1"/>
  <c r="W13" i="1"/>
  <c r="AD41" i="1"/>
  <c r="AD41" i="3" s="1"/>
  <c r="AD39" i="1"/>
  <c r="AD39" i="3" s="1"/>
  <c r="AF41" i="1"/>
  <c r="AF41" i="3" s="1"/>
  <c r="AF39" i="1"/>
  <c r="AF39" i="3" s="1"/>
  <c r="Z39" i="1"/>
  <c r="Z39" i="3" s="1"/>
  <c r="AB39" i="1"/>
  <c r="X39" i="1"/>
  <c r="AB37" i="1" l="1"/>
  <c r="AB39" i="3"/>
  <c r="AB37" i="3" s="1"/>
  <c r="AF37" i="1"/>
  <c r="AD37" i="1"/>
  <c r="AD40" i="4"/>
  <c r="AD37" i="3"/>
  <c r="AF40" i="4"/>
  <c r="AF37" i="3"/>
  <c r="AB40" i="4"/>
  <c r="X40" i="4"/>
  <c r="X39" i="3"/>
  <c r="Z40" i="4"/>
  <c r="AH38" i="4"/>
  <c r="AE38" i="4"/>
  <c r="AC38" i="4"/>
  <c r="AG38" i="4"/>
  <c r="AA38" i="4"/>
  <c r="Y38" i="4"/>
  <c r="V44" i="1"/>
  <c r="V39" i="1"/>
  <c r="V21" i="1"/>
  <c r="V34" i="1"/>
  <c r="L9" i="55" s="1"/>
  <c r="H44" i="1"/>
  <c r="H17" i="1"/>
  <c r="H34" i="1"/>
  <c r="H39" i="1"/>
  <c r="V40" i="3"/>
  <c r="AI40" i="3" s="1"/>
  <c r="W13" i="7"/>
  <c r="W48" i="7"/>
  <c r="W8" i="7"/>
  <c r="AD42" i="1"/>
  <c r="AA42" i="1"/>
  <c r="W55" i="7"/>
  <c r="W52" i="7"/>
  <c r="W53" i="7"/>
  <c r="Z14" i="1"/>
  <c r="Y9" i="1"/>
  <c r="Y11" i="1"/>
  <c r="Y8" i="1"/>
  <c r="Z13" i="1"/>
  <c r="Z8" i="1"/>
  <c r="AH14" i="1"/>
  <c r="Y13" i="1"/>
  <c r="AB48" i="1"/>
  <c r="AF42" i="1"/>
  <c r="AE55" i="1"/>
  <c r="X55" i="1"/>
  <c r="X14" i="1"/>
  <c r="X54" i="1"/>
  <c r="AG47" i="1"/>
  <c r="AD55" i="1"/>
  <c r="X6" i="1"/>
  <c r="AD54" i="1"/>
  <c r="Y53" i="1"/>
  <c r="AC53" i="1"/>
  <c r="AE47" i="1"/>
  <c r="Z48" i="1"/>
  <c r="H48" i="1" s="1"/>
  <c r="Z41" i="1"/>
  <c r="Z41" i="3" s="1"/>
  <c r="Z53" i="1"/>
  <c r="AA53" i="1"/>
  <c r="W9" i="1"/>
  <c r="AC54" i="1"/>
  <c r="AB53" i="1"/>
  <c r="AH52" i="1"/>
  <c r="AA48" i="1"/>
  <c r="AH53" i="1"/>
  <c r="AF47" i="1"/>
  <c r="Y54" i="1"/>
  <c r="W49" i="1"/>
  <c r="X41" i="1"/>
  <c r="X41" i="3" s="1"/>
  <c r="V40" i="4" l="1"/>
  <c r="Z37" i="1"/>
  <c r="X37" i="1"/>
  <c r="Z37" i="3"/>
  <c r="X37" i="3"/>
  <c r="V41" i="1"/>
  <c r="AB38" i="4"/>
  <c r="AD38" i="4"/>
  <c r="AF38" i="4"/>
  <c r="V48" i="1"/>
  <c r="V47" i="1"/>
  <c r="H47" i="1"/>
  <c r="H41" i="1"/>
  <c r="Y11" i="7"/>
  <c r="Z8" i="7"/>
  <c r="Z13" i="7"/>
  <c r="Y9" i="7"/>
  <c r="Y8" i="7"/>
  <c r="W49" i="7"/>
  <c r="AA48" i="7"/>
  <c r="AE47" i="7"/>
  <c r="AB48" i="7"/>
  <c r="Z48" i="7"/>
  <c r="Y13" i="7"/>
  <c r="W9" i="7"/>
  <c r="Y53" i="7"/>
  <c r="Z53" i="7"/>
  <c r="X54" i="7"/>
  <c r="X55" i="7"/>
  <c r="Y54" i="7"/>
  <c r="Y10" i="1"/>
  <c r="AA9" i="1"/>
  <c r="Z11" i="1"/>
  <c r="Z9" i="1"/>
  <c r="Z9" i="7" s="1"/>
  <c r="Y7" i="1"/>
  <c r="Y6" i="1"/>
  <c r="AA13" i="1"/>
  <c r="AD49" i="1"/>
  <c r="AD52" i="1"/>
  <c r="AE49" i="1"/>
  <c r="AE49" i="7" s="1"/>
  <c r="AD53" i="1"/>
  <c r="X49" i="1"/>
  <c r="X49" i="7" s="1"/>
  <c r="AB54" i="1"/>
  <c r="AF52" i="1"/>
  <c r="AF53" i="1"/>
  <c r="AG55" i="1"/>
  <c r="AH55" i="1"/>
  <c r="AG52" i="1"/>
  <c r="AC55" i="1"/>
  <c r="AG53" i="1"/>
  <c r="Z54" i="1"/>
  <c r="AA54" i="1"/>
  <c r="AE52" i="1"/>
  <c r="AF55" i="1"/>
  <c r="AE53" i="1"/>
  <c r="Y55" i="1"/>
  <c r="W56" i="1"/>
  <c r="W57" i="3" s="1"/>
  <c r="X40" i="12" l="1"/>
  <c r="W40" i="12"/>
  <c r="Y40" i="12" s="1"/>
  <c r="W57" i="4"/>
  <c r="W55" i="28" s="1"/>
  <c r="X38" i="4"/>
  <c r="Z38" i="4"/>
  <c r="V54" i="1"/>
  <c r="V53" i="1"/>
  <c r="V52" i="1"/>
  <c r="H53" i="1"/>
  <c r="H54" i="1"/>
  <c r="H52" i="1"/>
  <c r="AD49" i="7"/>
  <c r="AA13" i="7"/>
  <c r="Z11" i="7"/>
  <c r="AA9" i="7"/>
  <c r="Z54" i="7"/>
  <c r="AE46" i="1"/>
  <c r="Z7" i="1"/>
  <c r="W56" i="7"/>
  <c r="X46" i="1"/>
  <c r="Y55" i="7"/>
  <c r="AA11" i="1"/>
  <c r="AB8" i="1"/>
  <c r="AB8" i="3" s="1"/>
  <c r="Z6" i="1"/>
  <c r="Z10" i="1"/>
  <c r="AA8" i="1"/>
  <c r="X36" i="1"/>
  <c r="AB9" i="1"/>
  <c r="AE57" i="1"/>
  <c r="AA55" i="1"/>
  <c r="AD57" i="1"/>
  <c r="AE36" i="1"/>
  <c r="AG49" i="1"/>
  <c r="AB55" i="1"/>
  <c r="X57" i="1"/>
  <c r="Z55" i="1"/>
  <c r="X56" i="1"/>
  <c r="X57" i="3" s="1"/>
  <c r="X57" i="4" s="1"/>
  <c r="AD46" i="1"/>
  <c r="AD36" i="1"/>
  <c r="AF49" i="1"/>
  <c r="AH49" i="1"/>
  <c r="AD56" i="1"/>
  <c r="AD57" i="3" s="1"/>
  <c r="AD57" i="4" s="1"/>
  <c r="AD55" i="28" s="1"/>
  <c r="AC49" i="1"/>
  <c r="AE56" i="1"/>
  <c r="AE57" i="3" s="1"/>
  <c r="AE57" i="4" s="1"/>
  <c r="AE55" i="28" s="1"/>
  <c r="W57" i="1"/>
  <c r="Y49" i="1"/>
  <c r="X55" i="28" l="1"/>
  <c r="V55" i="1"/>
  <c r="AA8" i="7"/>
  <c r="H55" i="1"/>
  <c r="AB8" i="7"/>
  <c r="Y49" i="7"/>
  <c r="AA11" i="7"/>
  <c r="AC49" i="7"/>
  <c r="AB9" i="7"/>
  <c r="AD50" i="1"/>
  <c r="AE51" i="1"/>
  <c r="AA10" i="1"/>
  <c r="X56" i="7"/>
  <c r="Z55" i="7"/>
  <c r="AA7" i="1"/>
  <c r="X57" i="7"/>
  <c r="W57" i="7"/>
  <c r="AC13" i="1"/>
  <c r="AC8" i="1"/>
  <c r="AC8" i="3" s="1"/>
  <c r="AB7" i="1"/>
  <c r="AD51" i="1"/>
  <c r="AC11" i="1"/>
  <c r="AB13" i="1"/>
  <c r="AC9" i="1"/>
  <c r="AB11" i="1"/>
  <c r="AB11" i="7" s="1"/>
  <c r="AA6" i="1"/>
  <c r="Z49" i="1"/>
  <c r="AF56" i="1"/>
  <c r="AF57" i="3" s="1"/>
  <c r="AF57" i="4" s="1"/>
  <c r="AF55" i="28" s="1"/>
  <c r="AC56" i="1"/>
  <c r="AC57" i="3" s="1"/>
  <c r="AC57" i="4" s="1"/>
  <c r="AC55" i="28" s="1"/>
  <c r="AG57" i="1"/>
  <c r="AF57" i="1"/>
  <c r="Y36" i="1"/>
  <c r="Y46" i="1"/>
  <c r="AE50" i="1"/>
  <c r="AA49" i="1"/>
  <c r="AH57" i="1"/>
  <c r="AH46" i="1"/>
  <c r="AH36" i="1"/>
  <c r="AG46" i="1"/>
  <c r="AG36" i="1"/>
  <c r="AH56" i="1"/>
  <c r="AH57" i="3" s="1"/>
  <c r="AH57" i="4" s="1"/>
  <c r="AH55" i="28" s="1"/>
  <c r="X51" i="1"/>
  <c r="X50" i="1"/>
  <c r="AF36" i="1"/>
  <c r="AF46" i="1"/>
  <c r="AC57" i="1"/>
  <c r="AG56" i="1"/>
  <c r="AG57" i="3" s="1"/>
  <c r="AG57" i="4" s="1"/>
  <c r="AG55" i="28" s="1"/>
  <c r="AB49" i="1"/>
  <c r="AC36" i="1"/>
  <c r="AC46" i="1"/>
  <c r="Y56" i="1"/>
  <c r="Y57" i="3" s="1"/>
  <c r="Y57" i="4" s="1"/>
  <c r="Y55" i="28" s="1"/>
  <c r="V49" i="1" l="1"/>
  <c r="H49" i="1"/>
  <c r="Z49" i="7"/>
  <c r="AB49" i="7"/>
  <c r="AC9" i="7"/>
  <c r="AB13" i="7"/>
  <c r="AA49" i="7"/>
  <c r="AC11" i="7"/>
  <c r="AC8" i="7"/>
  <c r="AC13" i="7"/>
  <c r="Y56" i="7"/>
  <c r="AB6" i="1"/>
  <c r="X58" i="1"/>
  <c r="AC10" i="1"/>
  <c r="AD8" i="1"/>
  <c r="AD8" i="3" s="1"/>
  <c r="AD13" i="1"/>
  <c r="AC6" i="1"/>
  <c r="AC7" i="1"/>
  <c r="AD9" i="1"/>
  <c r="AB10" i="1"/>
  <c r="AA56" i="1"/>
  <c r="AA57" i="3" s="1"/>
  <c r="AA57" i="4" s="1"/>
  <c r="AA55" i="28" s="1"/>
  <c r="AA46" i="1"/>
  <c r="AA36" i="1"/>
  <c r="AC50" i="1"/>
  <c r="AC51" i="1"/>
  <c r="AB56" i="1"/>
  <c r="AB57" i="3" s="1"/>
  <c r="AB57" i="4" s="1"/>
  <c r="AB55" i="28" s="1"/>
  <c r="AA57" i="1"/>
  <c r="AB57" i="1"/>
  <c r="Z57" i="1"/>
  <c r="AB46" i="1"/>
  <c r="AB36" i="1"/>
  <c r="AH50" i="1"/>
  <c r="AH51" i="1"/>
  <c r="AF50" i="1"/>
  <c r="AF51" i="1"/>
  <c r="AG51" i="1"/>
  <c r="AG50" i="1"/>
  <c r="Z56" i="1"/>
  <c r="Z57" i="3" s="1"/>
  <c r="Z57" i="4" s="1"/>
  <c r="Z55" i="28" s="1"/>
  <c r="Z36" i="1"/>
  <c r="Z46" i="1"/>
  <c r="Y57" i="1"/>
  <c r="V57" i="4" l="1"/>
  <c r="V57" i="3"/>
  <c r="AI57" i="3" s="1"/>
  <c r="V56" i="1"/>
  <c r="V57" i="1"/>
  <c r="H57" i="1"/>
  <c r="H56" i="1"/>
  <c r="AD8" i="7"/>
  <c r="AD9" i="7"/>
  <c r="AD13" i="7"/>
  <c r="Z56" i="7"/>
  <c r="Y57" i="7"/>
  <c r="Z57" i="7"/>
  <c r="AC58" i="1"/>
  <c r="AB51" i="1"/>
  <c r="AE11" i="1"/>
  <c r="AD11" i="1"/>
  <c r="AD11" i="7" s="1"/>
  <c r="AE13" i="1"/>
  <c r="AD7" i="1"/>
  <c r="AE8" i="1"/>
  <c r="AE8" i="3" s="1"/>
  <c r="AE9" i="1"/>
  <c r="Z51" i="1"/>
  <c r="Y51" i="1"/>
  <c r="AA51" i="1"/>
  <c r="V55" i="28" l="1"/>
  <c r="W57" i="12"/>
  <c r="AE11" i="7"/>
  <c r="AE9" i="7"/>
  <c r="AE8" i="7"/>
  <c r="AE13" i="7"/>
  <c r="AD6" i="1"/>
  <c r="AF13" i="1"/>
  <c r="AF13" i="7" s="1"/>
  <c r="AE7" i="1"/>
  <c r="AE6" i="1"/>
  <c r="AF8" i="1"/>
  <c r="AF8" i="3" s="1"/>
  <c r="AE10" i="1"/>
  <c r="AF11" i="1"/>
  <c r="AF11" i="7" s="1"/>
  <c r="AD10" i="1"/>
  <c r="AF9" i="1"/>
  <c r="H13" i="56"/>
  <c r="AF8" i="7" l="1"/>
  <c r="AD58" i="1"/>
  <c r="AF9" i="7"/>
  <c r="AE58" i="1"/>
  <c r="AF10" i="1"/>
  <c r="AG8" i="1"/>
  <c r="AG8" i="3" s="1"/>
  <c r="AG11" i="1"/>
  <c r="AG11" i="7" s="1"/>
  <c r="AG9" i="1"/>
  <c r="AF6" i="1"/>
  <c r="AF7" i="1"/>
  <c r="AG13" i="1"/>
  <c r="AG13" i="7" s="1"/>
  <c r="AG9" i="7" l="1"/>
  <c r="AG8" i="7"/>
  <c r="AF58" i="1"/>
  <c r="AG10" i="1"/>
  <c r="AG7" i="1"/>
  <c r="AG6" i="1"/>
  <c r="AG58" i="1" l="1"/>
  <c r="AH8" i="1"/>
  <c r="AH8" i="3" s="1"/>
  <c r="AH13" i="1"/>
  <c r="AH13" i="7" s="1"/>
  <c r="AH9" i="1"/>
  <c r="AH9" i="7" s="1"/>
  <c r="AH11" i="1"/>
  <c r="V11" i="1" l="1"/>
  <c r="AH11" i="7"/>
  <c r="V8" i="1"/>
  <c r="AH8" i="7"/>
  <c r="H13" i="1"/>
  <c r="V13" i="1"/>
  <c r="H9" i="1"/>
  <c r="V9" i="1"/>
  <c r="H11" i="1"/>
  <c r="H8" i="1"/>
  <c r="AH7" i="1"/>
  <c r="AH6" i="1"/>
  <c r="AH10" i="1"/>
  <c r="I56" i="12"/>
  <c r="I55" i="12"/>
  <c r="I54" i="12"/>
  <c r="I53" i="12"/>
  <c r="I57" i="12"/>
  <c r="I49" i="12"/>
  <c r="I48" i="12"/>
  <c r="I47" i="12"/>
  <c r="I45" i="12"/>
  <c r="I44" i="12"/>
  <c r="I43" i="12"/>
  <c r="I41" i="12"/>
  <c r="I35" i="12"/>
  <c r="I21" i="12"/>
  <c r="I19" i="12"/>
  <c r="I17" i="12"/>
  <c r="I16" i="12"/>
  <c r="I15" i="12"/>
  <c r="I9" i="12"/>
  <c r="I8" i="12"/>
  <c r="AH58" i="1" l="1"/>
  <c r="I13" i="12" l="1"/>
  <c r="I12" i="12"/>
  <c r="I11" i="12"/>
  <c r="I10" i="25" l="1"/>
  <c r="M10" i="25" s="1"/>
  <c r="N10" i="25" s="1"/>
  <c r="O10" i="25" s="1"/>
  <c r="P10" i="25" s="1"/>
  <c r="Q10" i="25" s="1"/>
  <c r="R10" i="25" s="1"/>
  <c r="S10" i="25" s="1"/>
  <c r="T10" i="25" s="1"/>
  <c r="U10" i="25" s="1"/>
  <c r="V10" i="25" s="1"/>
  <c r="W10" i="25" s="1"/>
  <c r="X10" i="25" s="1"/>
  <c r="K4" i="25"/>
  <c r="M4" i="25" l="1"/>
  <c r="W21" i="7" l="1"/>
  <c r="W20" i="7"/>
  <c r="W19" i="7"/>
  <c r="W18" i="7"/>
  <c r="W17" i="7"/>
  <c r="W16" i="7"/>
  <c r="W15" i="7"/>
  <c r="W33" i="7"/>
  <c r="W35" i="7"/>
  <c r="W41" i="7"/>
  <c r="W39" i="7"/>
  <c r="W10" i="1" l="1"/>
  <c r="H10" i="1" l="1"/>
  <c r="V10" i="1"/>
  <c r="W10" i="7"/>
  <c r="B26" i="52"/>
  <c r="C4" i="52" s="1"/>
  <c r="O19" i="51"/>
  <c r="O18" i="51"/>
  <c r="O17" i="51"/>
  <c r="O16" i="51"/>
  <c r="O15" i="51"/>
  <c r="O14" i="51"/>
  <c r="N13" i="51"/>
  <c r="M13" i="51"/>
  <c r="L13" i="51"/>
  <c r="K13" i="51"/>
  <c r="J13" i="51"/>
  <c r="I13" i="51"/>
  <c r="H13" i="51"/>
  <c r="G13" i="51"/>
  <c r="F13" i="51"/>
  <c r="E13" i="51"/>
  <c r="D13" i="51"/>
  <c r="C13" i="51"/>
  <c r="O12" i="51"/>
  <c r="O11" i="51"/>
  <c r="O10" i="51"/>
  <c r="O9" i="51"/>
  <c r="O8" i="51"/>
  <c r="O7" i="51"/>
  <c r="N6" i="51"/>
  <c r="M6" i="51"/>
  <c r="L6" i="51"/>
  <c r="K6" i="51"/>
  <c r="J6" i="51"/>
  <c r="I6" i="51"/>
  <c r="H6" i="51"/>
  <c r="G6" i="51"/>
  <c r="F6" i="51"/>
  <c r="E6" i="51"/>
  <c r="D6" i="51"/>
  <c r="C6" i="51"/>
  <c r="W58" i="9"/>
  <c r="X58" i="9" s="1"/>
  <c r="Y58" i="9" s="1"/>
  <c r="Z58" i="9" s="1"/>
  <c r="AA58" i="9" s="1"/>
  <c r="AB58" i="9" s="1"/>
  <c r="AC58" i="9" s="1"/>
  <c r="AD58" i="9" s="1"/>
  <c r="AE58" i="9" s="1"/>
  <c r="AF58" i="9" s="1"/>
  <c r="AG58" i="9" s="1"/>
  <c r="AH58" i="9" s="1"/>
  <c r="X59" i="9"/>
  <c r="Y59" i="9" s="1"/>
  <c r="Z59" i="9" s="1"/>
  <c r="AA59" i="9" s="1"/>
  <c r="AB59" i="9" s="1"/>
  <c r="AC59" i="9" s="1"/>
  <c r="AD59" i="9" s="1"/>
  <c r="AE59" i="9" s="1"/>
  <c r="AF59" i="9" s="1"/>
  <c r="AG59" i="9" s="1"/>
  <c r="AH59" i="9" s="1"/>
  <c r="W60" i="9"/>
  <c r="X60" i="9" s="1"/>
  <c r="Y60" i="9" s="1"/>
  <c r="Z60" i="9" s="1"/>
  <c r="AA60" i="9" s="1"/>
  <c r="AB60" i="9" s="1"/>
  <c r="AC60" i="9" s="1"/>
  <c r="AD60" i="9" s="1"/>
  <c r="AE60" i="9" s="1"/>
  <c r="AF60" i="9" s="1"/>
  <c r="AG60" i="9" s="1"/>
  <c r="AH60" i="9" s="1"/>
  <c r="W61" i="9"/>
  <c r="X61" i="9" s="1"/>
  <c r="Y61" i="9" s="1"/>
  <c r="Z61" i="9" s="1"/>
  <c r="AA61" i="9" s="1"/>
  <c r="AB61" i="9" s="1"/>
  <c r="AC61" i="9" s="1"/>
  <c r="AD61" i="9" s="1"/>
  <c r="AE61" i="9" s="1"/>
  <c r="AF61" i="9" s="1"/>
  <c r="AG61" i="9" s="1"/>
  <c r="AH61" i="9" s="1"/>
  <c r="W67" i="9"/>
  <c r="X67" i="9" s="1"/>
  <c r="Y67" i="9" s="1"/>
  <c r="Z67" i="9" s="1"/>
  <c r="AA67" i="9" s="1"/>
  <c r="AB67" i="9" s="1"/>
  <c r="AC67" i="9" s="1"/>
  <c r="AD67" i="9" s="1"/>
  <c r="AE67" i="9" s="1"/>
  <c r="AF67" i="9" s="1"/>
  <c r="AG67" i="9" s="1"/>
  <c r="AH67" i="9" s="1"/>
  <c r="W68" i="9"/>
  <c r="X68" i="9" s="1"/>
  <c r="Y68" i="9" s="1"/>
  <c r="Z68" i="9" s="1"/>
  <c r="AA68" i="9" s="1"/>
  <c r="AB68" i="9" s="1"/>
  <c r="AC68" i="9" s="1"/>
  <c r="AD68" i="9" s="1"/>
  <c r="AE68" i="9" s="1"/>
  <c r="AF68" i="9" s="1"/>
  <c r="AG68" i="9" s="1"/>
  <c r="AH68" i="9" s="1"/>
  <c r="E14" i="48"/>
  <c r="H14" i="48"/>
  <c r="N14" i="48"/>
  <c r="M14" i="48"/>
  <c r="L14" i="48"/>
  <c r="K14" i="48"/>
  <c r="J14" i="48"/>
  <c r="I14" i="48"/>
  <c r="G14" i="48"/>
  <c r="F14" i="48"/>
  <c r="D14" i="48"/>
  <c r="C14" i="48"/>
  <c r="H5" i="51" l="1"/>
  <c r="AB57" i="9" s="1"/>
  <c r="G5" i="51"/>
  <c r="AA57" i="9" s="1"/>
  <c r="I5" i="51"/>
  <c r="AC57" i="9" s="1"/>
  <c r="L5" i="51"/>
  <c r="AF57" i="9" s="1"/>
  <c r="K5" i="51"/>
  <c r="AE57" i="9" s="1"/>
  <c r="M5" i="51"/>
  <c r="AG57" i="9" s="1"/>
  <c r="C5" i="51"/>
  <c r="W57" i="9" s="1"/>
  <c r="J5" i="51"/>
  <c r="AD57" i="9" s="1"/>
  <c r="N5" i="51"/>
  <c r="AH57" i="9" s="1"/>
  <c r="E5" i="51"/>
  <c r="Y57" i="9" s="1"/>
  <c r="F5" i="51"/>
  <c r="Z57" i="9" s="1"/>
  <c r="D5" i="51"/>
  <c r="X57" i="9" s="1"/>
  <c r="C17" i="52"/>
  <c r="C22" i="52"/>
  <c r="C23" i="52"/>
  <c r="C6" i="52"/>
  <c r="C18" i="52"/>
  <c r="C9" i="52"/>
  <c r="C10" i="52"/>
  <c r="C11" i="52"/>
  <c r="C12" i="52"/>
  <c r="C25" i="52"/>
  <c r="C7" i="52"/>
  <c r="C19" i="52"/>
  <c r="C20" i="52"/>
  <c r="C21" i="52"/>
  <c r="C24" i="52"/>
  <c r="C8" i="52"/>
  <c r="C13" i="52"/>
  <c r="C14" i="52"/>
  <c r="C26" i="52"/>
  <c r="C15" i="52"/>
  <c r="C16" i="52"/>
  <c r="C3" i="52"/>
  <c r="C5" i="52"/>
  <c r="O13" i="51"/>
  <c r="O6" i="51"/>
  <c r="O5" i="51" l="1"/>
  <c r="V8" i="8" l="1"/>
  <c r="V9" i="8"/>
  <c r="V11" i="8"/>
  <c r="V12" i="8"/>
  <c r="V13" i="8"/>
  <c r="V15" i="8"/>
  <c r="V16" i="8"/>
  <c r="V17" i="8"/>
  <c r="V18" i="8"/>
  <c r="V19" i="8"/>
  <c r="V20" i="8"/>
  <c r="V21" i="8"/>
  <c r="V22" i="8"/>
  <c r="V24" i="8"/>
  <c r="V28" i="8"/>
  <c r="V29" i="8"/>
  <c r="V31" i="8"/>
  <c r="V32" i="8"/>
  <c r="V33" i="8"/>
  <c r="V35" i="8"/>
  <c r="V36" i="8"/>
  <c r="V37" i="8"/>
  <c r="V40" i="8"/>
  <c r="V41" i="8"/>
  <c r="V42" i="8"/>
  <c r="V43" i="8"/>
  <c r="V44" i="8"/>
  <c r="V45" i="8"/>
  <c r="W12" i="8"/>
  <c r="X12" i="8"/>
  <c r="Y12" i="8"/>
  <c r="Z12" i="8"/>
  <c r="AA12" i="8"/>
  <c r="AB12" i="8"/>
  <c r="AC12" i="8"/>
  <c r="AD12" i="8"/>
  <c r="AE12" i="8"/>
  <c r="AF12" i="8"/>
  <c r="AG12" i="8"/>
  <c r="W18" i="8"/>
  <c r="X18" i="8"/>
  <c r="Y18" i="8"/>
  <c r="Z18" i="8"/>
  <c r="AA18" i="8"/>
  <c r="AB18" i="8"/>
  <c r="AC18" i="8"/>
  <c r="AD18" i="8"/>
  <c r="AE18" i="8"/>
  <c r="AF18" i="8"/>
  <c r="AG18" i="8"/>
  <c r="W20" i="8"/>
  <c r="X20" i="8"/>
  <c r="Y20" i="8"/>
  <c r="Z20" i="8"/>
  <c r="AA20" i="8"/>
  <c r="AB20" i="8"/>
  <c r="AC20" i="8"/>
  <c r="AD20" i="8"/>
  <c r="AE20" i="8"/>
  <c r="AF20" i="8"/>
  <c r="AG20" i="8"/>
  <c r="W22" i="8"/>
  <c r="X22" i="8"/>
  <c r="Y22" i="8"/>
  <c r="Z22" i="8"/>
  <c r="AA22" i="8"/>
  <c r="AB22" i="8"/>
  <c r="AC22" i="8"/>
  <c r="AD22" i="8"/>
  <c r="AE22" i="8"/>
  <c r="AF22" i="8"/>
  <c r="AG22" i="8"/>
  <c r="W24" i="8"/>
  <c r="X24" i="8"/>
  <c r="Y24" i="8"/>
  <c r="Z24" i="8"/>
  <c r="AA24" i="8"/>
  <c r="AB24" i="8"/>
  <c r="AC24" i="8"/>
  <c r="AD24" i="8"/>
  <c r="AE24" i="8"/>
  <c r="AF24" i="8"/>
  <c r="AG24" i="8"/>
  <c r="W31" i="8"/>
  <c r="X31" i="8"/>
  <c r="Y31" i="8"/>
  <c r="Z31" i="8"/>
  <c r="AA31" i="8"/>
  <c r="AB31" i="8"/>
  <c r="AC31" i="8"/>
  <c r="AD31" i="8"/>
  <c r="AE31" i="8"/>
  <c r="AF31" i="8"/>
  <c r="AG31" i="8"/>
  <c r="W33" i="8"/>
  <c r="X33" i="8"/>
  <c r="Y33" i="8"/>
  <c r="Z33" i="8"/>
  <c r="AA33" i="8"/>
  <c r="AB33" i="8"/>
  <c r="AC33" i="8"/>
  <c r="AD33" i="8"/>
  <c r="AE33" i="8"/>
  <c r="AF33" i="8"/>
  <c r="AG33" i="8"/>
  <c r="T46" i="8"/>
  <c r="AH33" i="8"/>
  <c r="AH31" i="8"/>
  <c r="AH20" i="8"/>
  <c r="AH18" i="8"/>
  <c r="AH12" i="8"/>
  <c r="V38" i="8" l="1"/>
  <c r="V6" i="8"/>
  <c r="V34" i="8"/>
  <c r="V27" i="8"/>
  <c r="V26" i="8"/>
  <c r="V10" i="8"/>
  <c r="V7" i="8"/>
  <c r="V30" i="8"/>
  <c r="V39" i="8"/>
  <c r="V14" i="8"/>
  <c r="V46" i="8" l="1"/>
  <c r="O20" i="48"/>
  <c r="O19" i="48"/>
  <c r="O16" i="48"/>
  <c r="O12" i="48"/>
  <c r="O11" i="48"/>
  <c r="O10" i="48"/>
  <c r="O9" i="48"/>
  <c r="E6" i="48"/>
  <c r="E5" i="48" s="1"/>
  <c r="Y52" i="9" s="1"/>
  <c r="O7" i="48"/>
  <c r="N6" i="48"/>
  <c r="N5" i="48" s="1"/>
  <c r="AH52" i="9" s="1"/>
  <c r="M6" i="48"/>
  <c r="M5" i="48" s="1"/>
  <c r="AG52" i="9" s="1"/>
  <c r="L6" i="48"/>
  <c r="L5" i="48" s="1"/>
  <c r="AF52" i="9" s="1"/>
  <c r="K6" i="48"/>
  <c r="K5" i="48" s="1"/>
  <c r="AE52" i="9" s="1"/>
  <c r="J6" i="48"/>
  <c r="J5" i="48" s="1"/>
  <c r="AD52" i="9" s="1"/>
  <c r="I6" i="48"/>
  <c r="I5" i="48" s="1"/>
  <c r="AC52" i="9" s="1"/>
  <c r="H6" i="48"/>
  <c r="H5" i="48" s="1"/>
  <c r="AB52" i="9" s="1"/>
  <c r="G6" i="48"/>
  <c r="G5" i="48" s="1"/>
  <c r="AA52" i="9" s="1"/>
  <c r="F6" i="48"/>
  <c r="F5" i="48" s="1"/>
  <c r="Z52" i="9" s="1"/>
  <c r="D6" i="48"/>
  <c r="D5" i="48" s="1"/>
  <c r="X52" i="9" s="1"/>
  <c r="C6" i="48"/>
  <c r="C5" i="48" s="1"/>
  <c r="W52" i="9" s="1"/>
  <c r="W51" i="9"/>
  <c r="W53" i="9"/>
  <c r="D13" i="48" l="1"/>
  <c r="X27" i="10" s="1"/>
  <c r="F13" i="48"/>
  <c r="Z27" i="10" s="1"/>
  <c r="J13" i="48"/>
  <c r="AD27" i="10" s="1"/>
  <c r="C13" i="48"/>
  <c r="W27" i="10" s="1"/>
  <c r="L13" i="48"/>
  <c r="AF27" i="10" s="1"/>
  <c r="I13" i="48"/>
  <c r="AC27" i="10" s="1"/>
  <c r="E13" i="48"/>
  <c r="Y27" i="10" s="1"/>
  <c r="G13" i="48"/>
  <c r="AA27" i="10" s="1"/>
  <c r="H13" i="48"/>
  <c r="AB27" i="10" s="1"/>
  <c r="K13" i="48"/>
  <c r="AE27" i="10" s="1"/>
  <c r="M13" i="48"/>
  <c r="AG27" i="10" s="1"/>
  <c r="N13" i="48"/>
  <c r="AH27" i="10" s="1"/>
  <c r="O6" i="48"/>
  <c r="O8" i="48"/>
  <c r="O14" i="48"/>
  <c r="O15" i="48"/>
  <c r="O13" i="48" l="1"/>
  <c r="O5" i="48"/>
  <c r="B2" i="23" l="1"/>
  <c r="E14" i="22"/>
  <c r="F14" i="22"/>
  <c r="G14" i="22"/>
  <c r="H14" i="22"/>
  <c r="I14" i="22"/>
  <c r="J14" i="22"/>
  <c r="K14" i="22"/>
  <c r="L14" i="22"/>
  <c r="M14" i="22"/>
  <c r="N14" i="22"/>
  <c r="F21" i="22"/>
  <c r="G21" i="22"/>
  <c r="H21" i="22"/>
  <c r="I21" i="22"/>
  <c r="J21" i="22"/>
  <c r="K21" i="22"/>
  <c r="L21" i="22"/>
  <c r="M21" i="22"/>
  <c r="N21" i="22"/>
  <c r="D28" i="22"/>
  <c r="E28" i="22"/>
  <c r="F28" i="22"/>
  <c r="G28" i="22"/>
  <c r="H28" i="22"/>
  <c r="I28" i="22"/>
  <c r="J28" i="22"/>
  <c r="L28" i="22"/>
  <c r="M28" i="22"/>
  <c r="N28" i="22"/>
  <c r="C21" i="22"/>
  <c r="C14" i="22"/>
  <c r="C6" i="22"/>
  <c r="O34" i="22"/>
  <c r="O33" i="22"/>
  <c r="O32" i="22"/>
  <c r="D21" i="22"/>
  <c r="D14" i="22"/>
  <c r="H13" i="22" l="1"/>
  <c r="AB31" i="10" s="1"/>
  <c r="N13" i="22"/>
  <c r="AH31" i="10" s="1"/>
  <c r="F13" i="22"/>
  <c r="Z31" i="10" s="1"/>
  <c r="L13" i="22"/>
  <c r="AF31" i="10" s="1"/>
  <c r="G13" i="22"/>
  <c r="AA31" i="10" s="1"/>
  <c r="E21" i="22"/>
  <c r="E13" i="22" s="1"/>
  <c r="Y31" i="10" s="1"/>
  <c r="K28" i="22"/>
  <c r="K13" i="22" s="1"/>
  <c r="AE31" i="10" s="1"/>
  <c r="O14" i="22"/>
  <c r="D13" i="22"/>
  <c r="X31" i="10" s="1"/>
  <c r="C28" i="22"/>
  <c r="I13" i="22"/>
  <c r="AC31" i="10" s="1"/>
  <c r="J13" i="22"/>
  <c r="AD31" i="10" s="1"/>
  <c r="M13" i="22"/>
  <c r="AG31" i="10" s="1"/>
  <c r="O28" i="22" l="1"/>
  <c r="K30" i="45"/>
  <c r="K29" i="45" s="1"/>
  <c r="AE24" i="10" s="1"/>
  <c r="L30" i="45"/>
  <c r="L29" i="45" s="1"/>
  <c r="AF24" i="10" s="1"/>
  <c r="M30" i="45"/>
  <c r="M29" i="45" s="1"/>
  <c r="AG24" i="10" s="1"/>
  <c r="N30" i="45"/>
  <c r="N29" i="45" s="1"/>
  <c r="AH24" i="10" s="1"/>
  <c r="I30" i="45"/>
  <c r="I29" i="45" s="1"/>
  <c r="AC24" i="10" s="1"/>
  <c r="D30" i="45"/>
  <c r="D29" i="45" s="1"/>
  <c r="X24" i="10" s="1"/>
  <c r="E30" i="45"/>
  <c r="E29" i="45" s="1"/>
  <c r="Y24" i="10" s="1"/>
  <c r="F30" i="45"/>
  <c r="F29" i="45" s="1"/>
  <c r="Z24" i="10" s="1"/>
  <c r="G30" i="45"/>
  <c r="G29" i="45" s="1"/>
  <c r="AA24" i="10" s="1"/>
  <c r="E6" i="45"/>
  <c r="E5" i="45" s="1"/>
  <c r="Y65" i="9" s="1"/>
  <c r="F6" i="45"/>
  <c r="F5" i="45" s="1"/>
  <c r="Z65" i="9" s="1"/>
  <c r="G6" i="45"/>
  <c r="G5" i="45" s="1"/>
  <c r="AA65" i="9" s="1"/>
  <c r="H6" i="45"/>
  <c r="H5" i="45" s="1"/>
  <c r="AB65" i="9" s="1"/>
  <c r="I6" i="45"/>
  <c r="I5" i="45" s="1"/>
  <c r="AC65" i="9" s="1"/>
  <c r="J6" i="45"/>
  <c r="J5" i="45" s="1"/>
  <c r="AD65" i="9" s="1"/>
  <c r="K6" i="45"/>
  <c r="K5" i="45" s="1"/>
  <c r="AE65" i="9" s="1"/>
  <c r="L6" i="45"/>
  <c r="L5" i="45" s="1"/>
  <c r="AF65" i="9" s="1"/>
  <c r="M6" i="45"/>
  <c r="M5" i="45" s="1"/>
  <c r="AG65" i="9" s="1"/>
  <c r="N6" i="45"/>
  <c r="N5" i="45" s="1"/>
  <c r="AH65" i="9" s="1"/>
  <c r="O36" i="45"/>
  <c r="O35" i="45"/>
  <c r="O34" i="45"/>
  <c r="O33" i="45"/>
  <c r="J30" i="45"/>
  <c r="J29" i="45" s="1"/>
  <c r="AD24" i="10" s="1"/>
  <c r="H30" i="45"/>
  <c r="H29" i="45" s="1"/>
  <c r="AB24" i="10" s="1"/>
  <c r="D6" i="45"/>
  <c r="D5" i="45" s="1"/>
  <c r="X65" i="9" s="1"/>
  <c r="AJ32" i="9"/>
  <c r="W14" i="1" l="1"/>
  <c r="C30" i="45"/>
  <c r="C29" i="45" s="1"/>
  <c r="C6" i="45"/>
  <c r="O6" i="45" s="1"/>
  <c r="H14" i="1" l="1"/>
  <c r="V14" i="1"/>
  <c r="W14" i="7"/>
  <c r="O29" i="45"/>
  <c r="W24" i="10"/>
  <c r="C5" i="45"/>
  <c r="W65" i="9" s="1"/>
  <c r="O30" i="45"/>
  <c r="O5" i="45" l="1"/>
  <c r="O14" i="44" l="1"/>
  <c r="O13" i="44"/>
  <c r="O12" i="44"/>
  <c r="V13" i="7"/>
  <c r="C6" i="18" l="1"/>
  <c r="C5" i="18" s="1"/>
  <c r="D42" i="18"/>
  <c r="E42" i="18"/>
  <c r="F42" i="18"/>
  <c r="G42" i="18"/>
  <c r="H42" i="18"/>
  <c r="I42" i="18"/>
  <c r="J42" i="18"/>
  <c r="K42" i="18"/>
  <c r="L42" i="18"/>
  <c r="M42" i="18"/>
  <c r="N42" i="18"/>
  <c r="C42" i="18"/>
  <c r="D6" i="18"/>
  <c r="E6" i="18"/>
  <c r="F6" i="18"/>
  <c r="G6" i="18"/>
  <c r="H6" i="18"/>
  <c r="I6" i="18"/>
  <c r="J6" i="18"/>
  <c r="K6" i="18"/>
  <c r="L6" i="18"/>
  <c r="M6" i="18"/>
  <c r="N6" i="18"/>
  <c r="O138" i="19"/>
  <c r="O137" i="19"/>
  <c r="O136" i="19"/>
  <c r="O135" i="19"/>
  <c r="O133" i="19"/>
  <c r="O132" i="19"/>
  <c r="O131" i="19"/>
  <c r="O130" i="19"/>
  <c r="O129" i="19"/>
  <c r="O127" i="19"/>
  <c r="O128" i="19"/>
  <c r="N121" i="19"/>
  <c r="AH56" i="9" s="1"/>
  <c r="M121" i="19"/>
  <c r="AG56" i="9" s="1"/>
  <c r="L121" i="19"/>
  <c r="AF56" i="9" s="1"/>
  <c r="K121" i="19"/>
  <c r="AE56" i="9" s="1"/>
  <c r="J121" i="19"/>
  <c r="AD56" i="9" s="1"/>
  <c r="I121" i="19"/>
  <c r="AC56" i="9" s="1"/>
  <c r="H121" i="19"/>
  <c r="AB56" i="9" s="1"/>
  <c r="G121" i="19"/>
  <c r="AA56" i="9" s="1"/>
  <c r="F121" i="19"/>
  <c r="Z56" i="9" s="1"/>
  <c r="E121" i="19"/>
  <c r="Y56" i="9" s="1"/>
  <c r="D121" i="19"/>
  <c r="X56" i="9" s="1"/>
  <c r="C121" i="19"/>
  <c r="W56" i="9" s="1"/>
  <c r="D93" i="19"/>
  <c r="E93" i="19"/>
  <c r="F93" i="19"/>
  <c r="G93" i="19"/>
  <c r="H93" i="19"/>
  <c r="I93" i="19"/>
  <c r="J93" i="19"/>
  <c r="K93" i="19"/>
  <c r="L93" i="19"/>
  <c r="M93" i="19"/>
  <c r="N93" i="19"/>
  <c r="C93" i="19"/>
  <c r="O120" i="19"/>
  <c r="O96" i="19"/>
  <c r="O97" i="19"/>
  <c r="O98" i="19"/>
  <c r="O99" i="19"/>
  <c r="O100" i="19"/>
  <c r="O101" i="19"/>
  <c r="O102" i="19"/>
  <c r="O103" i="19"/>
  <c r="O104" i="19"/>
  <c r="O105" i="19"/>
  <c r="N5" i="18" l="1"/>
  <c r="AH76" i="9" s="1"/>
  <c r="M5" i="18"/>
  <c r="AG76" i="9" s="1"/>
  <c r="L5" i="18"/>
  <c r="AF76" i="9" s="1"/>
  <c r="K5" i="18"/>
  <c r="AE76" i="9" s="1"/>
  <c r="J5" i="18"/>
  <c r="AD76" i="9" s="1"/>
  <c r="I5" i="18"/>
  <c r="AC76" i="9" s="1"/>
  <c r="H5" i="18"/>
  <c r="AB76" i="9" s="1"/>
  <c r="G5" i="18"/>
  <c r="AA76" i="9" s="1"/>
  <c r="E5" i="18"/>
  <c r="Y76" i="9" s="1"/>
  <c r="D5" i="18"/>
  <c r="X76" i="9" s="1"/>
  <c r="F5" i="18"/>
  <c r="Z76" i="9" s="1"/>
  <c r="W76" i="9"/>
  <c r="O121" i="19"/>
  <c r="O5" i="18" l="1"/>
  <c r="D50" i="18"/>
  <c r="D41" i="18" s="1"/>
  <c r="X34" i="10" s="1"/>
  <c r="E50" i="18"/>
  <c r="E41" i="18" s="1"/>
  <c r="Y34" i="10" s="1"/>
  <c r="F50" i="18"/>
  <c r="F41" i="18" s="1"/>
  <c r="Z34" i="10" s="1"/>
  <c r="G50" i="18"/>
  <c r="G41" i="18" s="1"/>
  <c r="AA34" i="10" s="1"/>
  <c r="H50" i="18"/>
  <c r="H41" i="18" s="1"/>
  <c r="AB34" i="10" s="1"/>
  <c r="I50" i="18"/>
  <c r="I41" i="18" s="1"/>
  <c r="AC34" i="10" s="1"/>
  <c r="J50" i="18"/>
  <c r="J41" i="18" s="1"/>
  <c r="AD34" i="10" s="1"/>
  <c r="K50" i="18"/>
  <c r="K41" i="18" s="1"/>
  <c r="AE34" i="10" s="1"/>
  <c r="L50" i="18"/>
  <c r="L41" i="18" s="1"/>
  <c r="AF34" i="10" s="1"/>
  <c r="M50" i="18"/>
  <c r="M41" i="18" s="1"/>
  <c r="AG34" i="10" s="1"/>
  <c r="N50" i="18"/>
  <c r="N41" i="18" s="1"/>
  <c r="AH34" i="10" s="1"/>
  <c r="C50" i="18"/>
  <c r="C41" i="18" s="1"/>
  <c r="W34" i="10" s="1"/>
  <c r="O41" i="18" l="1"/>
  <c r="H87" i="40"/>
  <c r="I87" i="40"/>
  <c r="J87" i="40"/>
  <c r="K87" i="40"/>
  <c r="L87" i="40"/>
  <c r="M87" i="40"/>
  <c r="N87" i="40"/>
  <c r="O87" i="40"/>
  <c r="P87" i="40"/>
  <c r="Q87" i="40"/>
  <c r="R87" i="40"/>
  <c r="H44" i="40"/>
  <c r="I44" i="40"/>
  <c r="J44" i="40"/>
  <c r="K44" i="40"/>
  <c r="L44" i="40"/>
  <c r="M44" i="40"/>
  <c r="N44" i="40"/>
  <c r="O44" i="40"/>
  <c r="P44" i="40"/>
  <c r="Q44" i="40"/>
  <c r="R44" i="40"/>
  <c r="W7" i="41"/>
  <c r="X7" i="41"/>
  <c r="Y7" i="41"/>
  <c r="Z7" i="41"/>
  <c r="AA7" i="41"/>
  <c r="AB7" i="41"/>
  <c r="AC7" i="41"/>
  <c r="AD7" i="41"/>
  <c r="AE7" i="41"/>
  <c r="AF7" i="41"/>
  <c r="AG7" i="41"/>
  <c r="AH7" i="41"/>
  <c r="W8" i="41"/>
  <c r="X8" i="41"/>
  <c r="Y8" i="41"/>
  <c r="Z8" i="41"/>
  <c r="AA8" i="41"/>
  <c r="AB8" i="41"/>
  <c r="AC8" i="41"/>
  <c r="AD8" i="41"/>
  <c r="AE8" i="41"/>
  <c r="AF8" i="41"/>
  <c r="AG8" i="41"/>
  <c r="AH8" i="41"/>
  <c r="W9" i="41"/>
  <c r="X9" i="41"/>
  <c r="Y9" i="41"/>
  <c r="Z9" i="41"/>
  <c r="AA9" i="41"/>
  <c r="AB9" i="41"/>
  <c r="AC9" i="41"/>
  <c r="AD9" i="41"/>
  <c r="AE9" i="41"/>
  <c r="AF9" i="41"/>
  <c r="AG9" i="41"/>
  <c r="AH9" i="41"/>
  <c r="W10" i="41"/>
  <c r="X10" i="41"/>
  <c r="Y10" i="41"/>
  <c r="Z10" i="41"/>
  <c r="AA10" i="41"/>
  <c r="AB10" i="41"/>
  <c r="AC10" i="41"/>
  <c r="AD10" i="41"/>
  <c r="AE10" i="41"/>
  <c r="AF10" i="41"/>
  <c r="AG10" i="41"/>
  <c r="AH10" i="41"/>
  <c r="W11" i="41"/>
  <c r="X11" i="41"/>
  <c r="Y11" i="41"/>
  <c r="Z11" i="41"/>
  <c r="AA11" i="41"/>
  <c r="AB11" i="41"/>
  <c r="AC11" i="41"/>
  <c r="AD11" i="41"/>
  <c r="AE11" i="41"/>
  <c r="AF11" i="41"/>
  <c r="AG11" i="41"/>
  <c r="AH11" i="41"/>
  <c r="W14" i="41"/>
  <c r="X14" i="41"/>
  <c r="Y14" i="41"/>
  <c r="Z14" i="41"/>
  <c r="AA14" i="41"/>
  <c r="AB14" i="41"/>
  <c r="AC14" i="41"/>
  <c r="AD14" i="41"/>
  <c r="AE14" i="41"/>
  <c r="AF14" i="41"/>
  <c r="AG14" i="41"/>
  <c r="AH14" i="41"/>
  <c r="W37" i="41"/>
  <c r="X37" i="41"/>
  <c r="Y37" i="41"/>
  <c r="Z37" i="41"/>
  <c r="AA37" i="41"/>
  <c r="AB37" i="41"/>
  <c r="AC37" i="41"/>
  <c r="AD37" i="41"/>
  <c r="AE37" i="41"/>
  <c r="AF37" i="41"/>
  <c r="AG37" i="41"/>
  <c r="AH37" i="41"/>
  <c r="W38" i="41"/>
  <c r="X38" i="41"/>
  <c r="Y38" i="41"/>
  <c r="Z38" i="41"/>
  <c r="AA38" i="41"/>
  <c r="AB38" i="41"/>
  <c r="AC38" i="41"/>
  <c r="AD38" i="41"/>
  <c r="AE38" i="41"/>
  <c r="AF38" i="41"/>
  <c r="AG38" i="41"/>
  <c r="AH38" i="41"/>
  <c r="W39" i="41"/>
  <c r="X39" i="41"/>
  <c r="Y39" i="41"/>
  <c r="Z39" i="41"/>
  <c r="AA39" i="41"/>
  <c r="AB39" i="41"/>
  <c r="AC39" i="41"/>
  <c r="AD39" i="41"/>
  <c r="AE39" i="41"/>
  <c r="AF39" i="41"/>
  <c r="AG39" i="41"/>
  <c r="AH39" i="41"/>
  <c r="W40" i="41"/>
  <c r="X40" i="41"/>
  <c r="Y40" i="41"/>
  <c r="Z40" i="41"/>
  <c r="AA40" i="41"/>
  <c r="AB40" i="41"/>
  <c r="AC40" i="41"/>
  <c r="AD40" i="41"/>
  <c r="AE40" i="41"/>
  <c r="AF40" i="41"/>
  <c r="AG40" i="41"/>
  <c r="AH40" i="41"/>
  <c r="W14" i="40"/>
  <c r="X14" i="40"/>
  <c r="Y14" i="40"/>
  <c r="Z14" i="40"/>
  <c r="AA14" i="40"/>
  <c r="AB14" i="40"/>
  <c r="AC14" i="40"/>
  <c r="AD14" i="40"/>
  <c r="AE14" i="40"/>
  <c r="AF14" i="40"/>
  <c r="AG14" i="40"/>
  <c r="AH14" i="40"/>
  <c r="W16" i="40"/>
  <c r="X16" i="40"/>
  <c r="Y16" i="40"/>
  <c r="Z16" i="40"/>
  <c r="AA16" i="40"/>
  <c r="AB16" i="40"/>
  <c r="AC16" i="40"/>
  <c r="AD16" i="40"/>
  <c r="AE16" i="40"/>
  <c r="AF16" i="40"/>
  <c r="AG16" i="40"/>
  <c r="AH16" i="40"/>
  <c r="W17" i="40"/>
  <c r="X17" i="40"/>
  <c r="Y17" i="40"/>
  <c r="Z17" i="40"/>
  <c r="AA17" i="40"/>
  <c r="AB17" i="40"/>
  <c r="AC17" i="40"/>
  <c r="AD17" i="40"/>
  <c r="AE17" i="40"/>
  <c r="AF17" i="40"/>
  <c r="AG17" i="40"/>
  <c r="AH17" i="40"/>
  <c r="W20" i="40"/>
  <c r="X20" i="40"/>
  <c r="Y20" i="40"/>
  <c r="Z20" i="40"/>
  <c r="AA20" i="40"/>
  <c r="AB20" i="40"/>
  <c r="AC20" i="40"/>
  <c r="AD20" i="40"/>
  <c r="AE20" i="40"/>
  <c r="AF20" i="40"/>
  <c r="AG20" i="40"/>
  <c r="AH20" i="40"/>
  <c r="W21" i="40"/>
  <c r="X21" i="40"/>
  <c r="Y21" i="40"/>
  <c r="Z21" i="40"/>
  <c r="AA21" i="40"/>
  <c r="AB21" i="40"/>
  <c r="AC21" i="40"/>
  <c r="AD21" i="40"/>
  <c r="AE21" i="40"/>
  <c r="AF21" i="40"/>
  <c r="AG21" i="40"/>
  <c r="AH21" i="40"/>
  <c r="W22" i="40"/>
  <c r="X22" i="40"/>
  <c r="Y22" i="40"/>
  <c r="Z22" i="40"/>
  <c r="AA22" i="40"/>
  <c r="AB22" i="40"/>
  <c r="AC22" i="40"/>
  <c r="AD22" i="40"/>
  <c r="AE22" i="40"/>
  <c r="AF22" i="40"/>
  <c r="AG22" i="40"/>
  <c r="AH22" i="40"/>
  <c r="W23" i="40"/>
  <c r="X23" i="40"/>
  <c r="Y23" i="40"/>
  <c r="Z23" i="40"/>
  <c r="AA23" i="40"/>
  <c r="AB23" i="40"/>
  <c r="AC23" i="40"/>
  <c r="AD23" i="40"/>
  <c r="AE23" i="40"/>
  <c r="AF23" i="40"/>
  <c r="AG23" i="40"/>
  <c r="AH23" i="40"/>
  <c r="X26" i="40"/>
  <c r="Y26" i="40"/>
  <c r="Z26" i="40"/>
  <c r="AA26" i="40"/>
  <c r="AB26" i="40"/>
  <c r="AC26" i="40"/>
  <c r="AD26" i="40"/>
  <c r="AE26" i="40"/>
  <c r="AF26" i="40"/>
  <c r="AG26" i="40"/>
  <c r="AH26" i="40"/>
  <c r="W28" i="40"/>
  <c r="X28" i="40"/>
  <c r="Y28" i="40"/>
  <c r="Z28" i="40"/>
  <c r="AA28" i="40"/>
  <c r="AB28" i="40"/>
  <c r="AC28" i="40"/>
  <c r="AD28" i="40"/>
  <c r="AE28" i="40"/>
  <c r="AF28" i="40"/>
  <c r="AG28" i="40"/>
  <c r="AH28" i="40"/>
  <c r="W29" i="40"/>
  <c r="X29" i="40"/>
  <c r="Y29" i="40"/>
  <c r="Z29" i="40"/>
  <c r="AA29" i="40"/>
  <c r="AB29" i="40"/>
  <c r="AC29" i="40"/>
  <c r="AD29" i="40"/>
  <c r="AE29" i="40"/>
  <c r="AF29" i="40"/>
  <c r="AG29" i="40"/>
  <c r="AH29" i="40"/>
  <c r="W30" i="40"/>
  <c r="X30" i="40"/>
  <c r="Y30" i="40"/>
  <c r="Z30" i="40"/>
  <c r="AA30" i="40"/>
  <c r="AB30" i="40"/>
  <c r="AC30" i="40"/>
  <c r="AD30" i="40"/>
  <c r="AE30" i="40"/>
  <c r="AF30" i="40"/>
  <c r="AG30" i="40"/>
  <c r="AH30" i="40"/>
  <c r="W31" i="40"/>
  <c r="X31" i="40"/>
  <c r="Y31" i="40"/>
  <c r="Z31" i="40"/>
  <c r="AA31" i="40"/>
  <c r="AB31" i="40"/>
  <c r="AC31" i="40"/>
  <c r="AD31" i="40"/>
  <c r="AE31" i="40"/>
  <c r="AF31" i="40"/>
  <c r="AG31" i="40"/>
  <c r="AH31" i="40"/>
  <c r="V32" i="40"/>
  <c r="W32" i="40"/>
  <c r="X32" i="40"/>
  <c r="Y32" i="40"/>
  <c r="Z32" i="40"/>
  <c r="AA32" i="40"/>
  <c r="AB32" i="40"/>
  <c r="AC32" i="40"/>
  <c r="AD32" i="40"/>
  <c r="AE32" i="40"/>
  <c r="AF32" i="40"/>
  <c r="AG32" i="40"/>
  <c r="AH32" i="40"/>
  <c r="W34" i="40"/>
  <c r="X34" i="40"/>
  <c r="Y34" i="40"/>
  <c r="Z34" i="40"/>
  <c r="AA34" i="40"/>
  <c r="AB34" i="40"/>
  <c r="AC34" i="40"/>
  <c r="AD34" i="40"/>
  <c r="AE34" i="40"/>
  <c r="AF34" i="40"/>
  <c r="AG34" i="40"/>
  <c r="AH34" i="40"/>
  <c r="W36" i="40"/>
  <c r="X36" i="40"/>
  <c r="Y36" i="40"/>
  <c r="Z36" i="40"/>
  <c r="AA36" i="40"/>
  <c r="AB36" i="40"/>
  <c r="AC36" i="40"/>
  <c r="AD36" i="40"/>
  <c r="AE36" i="40"/>
  <c r="AF36" i="40"/>
  <c r="AG36" i="40"/>
  <c r="AH36" i="40"/>
  <c r="W37" i="40"/>
  <c r="X37" i="40"/>
  <c r="Y37" i="40"/>
  <c r="Z37" i="40"/>
  <c r="AA37" i="40"/>
  <c r="AB37" i="40"/>
  <c r="AC37" i="40"/>
  <c r="AD37" i="40"/>
  <c r="AE37" i="40"/>
  <c r="AF37" i="40"/>
  <c r="AG37" i="40"/>
  <c r="AH37" i="40"/>
  <c r="W38" i="40"/>
  <c r="X38" i="40"/>
  <c r="Y38" i="40"/>
  <c r="Z38" i="40"/>
  <c r="AA38" i="40"/>
  <c r="AB38" i="40"/>
  <c r="AC38" i="40"/>
  <c r="AD38" i="40"/>
  <c r="AE38" i="40"/>
  <c r="AF38" i="40"/>
  <c r="AG38" i="40"/>
  <c r="AH38" i="40"/>
  <c r="W39" i="40"/>
  <c r="X39" i="40"/>
  <c r="Y39" i="40"/>
  <c r="Z39" i="40"/>
  <c r="AA39" i="40"/>
  <c r="AB39" i="40"/>
  <c r="AC39" i="40"/>
  <c r="AD39" i="40"/>
  <c r="AE39" i="40"/>
  <c r="AF39" i="40"/>
  <c r="AG39" i="40"/>
  <c r="AH39" i="40"/>
  <c r="W40" i="40"/>
  <c r="X40" i="40"/>
  <c r="Y40" i="40"/>
  <c r="Z40" i="40"/>
  <c r="AA40" i="40"/>
  <c r="AB40" i="40"/>
  <c r="AC40" i="40"/>
  <c r="AD40" i="40"/>
  <c r="AE40" i="40"/>
  <c r="AF40" i="40"/>
  <c r="AG40" i="40"/>
  <c r="AH40" i="40"/>
  <c r="W41" i="40"/>
  <c r="X41" i="40"/>
  <c r="Y41" i="40"/>
  <c r="Z41" i="40"/>
  <c r="AA41" i="40"/>
  <c r="AB41" i="40"/>
  <c r="AC41" i="40"/>
  <c r="AD41" i="40"/>
  <c r="AE41" i="40"/>
  <c r="AF41" i="40"/>
  <c r="AG41" i="40"/>
  <c r="AH41" i="40"/>
  <c r="W42" i="40"/>
  <c r="X42" i="40"/>
  <c r="Y42" i="40"/>
  <c r="Z42" i="40"/>
  <c r="AA42" i="40"/>
  <c r="AB42" i="40"/>
  <c r="AC42" i="40"/>
  <c r="AD42" i="40"/>
  <c r="AE42" i="40"/>
  <c r="AF42" i="40"/>
  <c r="AG42" i="40"/>
  <c r="AH42" i="40"/>
  <c r="AG40" i="39"/>
  <c r="AF40" i="39"/>
  <c r="AE40" i="39"/>
  <c r="AD40" i="39"/>
  <c r="AC40" i="39"/>
  <c r="AB40" i="39"/>
  <c r="AA40" i="39"/>
  <c r="Y40" i="39"/>
  <c r="X40" i="39"/>
  <c r="W40" i="39"/>
  <c r="V40" i="39"/>
  <c r="U40" i="39"/>
  <c r="T40" i="39"/>
  <c r="S40" i="39"/>
  <c r="Q40" i="39"/>
  <c r="P40" i="39"/>
  <c r="O40" i="39"/>
  <c r="N40" i="39"/>
  <c r="M40" i="39"/>
  <c r="L40" i="39"/>
  <c r="K40" i="39"/>
  <c r="I40" i="39"/>
  <c r="H40" i="39"/>
  <c r="G40" i="39"/>
  <c r="F40" i="39"/>
  <c r="E40" i="39"/>
  <c r="D40" i="39"/>
  <c r="C40" i="39"/>
  <c r="AG39" i="39"/>
  <c r="AF39" i="39"/>
  <c r="AE39" i="39"/>
  <c r="AD39" i="39"/>
  <c r="AC39" i="39"/>
  <c r="AB39" i="39"/>
  <c r="AA39" i="39"/>
  <c r="Y39" i="39"/>
  <c r="X39" i="39"/>
  <c r="W39" i="39"/>
  <c r="V39" i="39"/>
  <c r="U39" i="39"/>
  <c r="T39" i="39"/>
  <c r="S39" i="39"/>
  <c r="Q39" i="39"/>
  <c r="P39" i="39"/>
  <c r="O39" i="39"/>
  <c r="N39" i="39"/>
  <c r="M39" i="39"/>
  <c r="L39" i="39"/>
  <c r="K39" i="39"/>
  <c r="I39" i="39"/>
  <c r="H39" i="39"/>
  <c r="G39" i="39"/>
  <c r="F39" i="39"/>
  <c r="E39" i="39"/>
  <c r="D39" i="39"/>
  <c r="C39" i="39"/>
  <c r="AG38" i="39"/>
  <c r="AF38" i="39"/>
  <c r="AE38" i="39"/>
  <c r="AD38" i="39"/>
  <c r="AC38" i="39"/>
  <c r="AB38" i="39"/>
  <c r="AA38" i="39"/>
  <c r="Y38" i="39"/>
  <c r="X38" i="39"/>
  <c r="W38" i="39"/>
  <c r="V38" i="39"/>
  <c r="U38" i="39"/>
  <c r="T38" i="39"/>
  <c r="S38" i="39"/>
  <c r="Q38" i="39"/>
  <c r="P38" i="39"/>
  <c r="O38" i="39"/>
  <c r="N38" i="39"/>
  <c r="M38" i="39"/>
  <c r="L38" i="39"/>
  <c r="K38" i="39"/>
  <c r="I38" i="39"/>
  <c r="H38" i="39"/>
  <c r="G38" i="39"/>
  <c r="F38" i="39"/>
  <c r="E38" i="39"/>
  <c r="D38" i="39"/>
  <c r="C38" i="39"/>
  <c r="AG37" i="39"/>
  <c r="AF37" i="39"/>
  <c r="AE37" i="39"/>
  <c r="AD37" i="39"/>
  <c r="AC37" i="39"/>
  <c r="AB37" i="39"/>
  <c r="AA37" i="39"/>
  <c r="Y37" i="39"/>
  <c r="X37" i="39"/>
  <c r="W37" i="39"/>
  <c r="V37" i="39"/>
  <c r="U37" i="39"/>
  <c r="T37" i="39"/>
  <c r="S37" i="39"/>
  <c r="Q37" i="39"/>
  <c r="P37" i="39"/>
  <c r="O37" i="39"/>
  <c r="N37" i="39"/>
  <c r="M37" i="39"/>
  <c r="L37" i="39"/>
  <c r="K37" i="39"/>
  <c r="I37" i="39"/>
  <c r="H37" i="39"/>
  <c r="G37" i="39"/>
  <c r="F37" i="39"/>
  <c r="E37" i="39"/>
  <c r="D37" i="39"/>
  <c r="C37" i="39"/>
  <c r="AG36" i="39"/>
  <c r="AF36" i="39"/>
  <c r="AE36" i="39"/>
  <c r="AD36" i="39"/>
  <c r="AC36" i="39"/>
  <c r="AB36" i="39"/>
  <c r="AA36" i="39"/>
  <c r="Y36" i="39"/>
  <c r="X36" i="39"/>
  <c r="W36" i="39"/>
  <c r="V36" i="39"/>
  <c r="U36" i="39"/>
  <c r="T36" i="39"/>
  <c r="S36" i="39"/>
  <c r="Q36" i="39"/>
  <c r="P36" i="39"/>
  <c r="O36" i="39"/>
  <c r="N36" i="39"/>
  <c r="M36" i="39"/>
  <c r="L36" i="39"/>
  <c r="K36" i="39"/>
  <c r="I36" i="39"/>
  <c r="H36" i="39"/>
  <c r="G36" i="39"/>
  <c r="F36" i="39"/>
  <c r="E36" i="39"/>
  <c r="D36" i="39"/>
  <c r="C36" i="39"/>
  <c r="AG35" i="39"/>
  <c r="AF35" i="39"/>
  <c r="AE35" i="39"/>
  <c r="AD35" i="39"/>
  <c r="AC35" i="39"/>
  <c r="AB35" i="39"/>
  <c r="AA35" i="39"/>
  <c r="Y35" i="39"/>
  <c r="X35" i="39"/>
  <c r="W35" i="39"/>
  <c r="V35" i="39"/>
  <c r="U35" i="39"/>
  <c r="T35" i="39"/>
  <c r="S35" i="39"/>
  <c r="Q35" i="39"/>
  <c r="P35" i="39"/>
  <c r="O35" i="39"/>
  <c r="N35" i="39"/>
  <c r="M35" i="39"/>
  <c r="L35" i="39"/>
  <c r="K35" i="39"/>
  <c r="I35" i="39"/>
  <c r="H35" i="39"/>
  <c r="G35" i="39"/>
  <c r="F35" i="39"/>
  <c r="E35" i="39"/>
  <c r="D35" i="39"/>
  <c r="C35" i="39"/>
  <c r="AG28" i="39"/>
  <c r="AF28" i="39"/>
  <c r="AE28" i="39"/>
  <c r="AD28" i="39"/>
  <c r="AC28" i="39"/>
  <c r="AB28" i="39"/>
  <c r="AA28" i="39"/>
  <c r="Y28" i="39"/>
  <c r="X28" i="39"/>
  <c r="W28" i="39"/>
  <c r="V28" i="39"/>
  <c r="U28" i="39"/>
  <c r="T28" i="39"/>
  <c r="S28" i="39"/>
  <c r="Q28" i="39"/>
  <c r="P28" i="39"/>
  <c r="O28" i="39"/>
  <c r="N28" i="39"/>
  <c r="M28" i="39"/>
  <c r="L28" i="39"/>
  <c r="K28" i="39"/>
  <c r="I28" i="39"/>
  <c r="H28" i="39"/>
  <c r="G28" i="39"/>
  <c r="F28" i="39"/>
  <c r="E28" i="39"/>
  <c r="D28" i="39"/>
  <c r="C28" i="39"/>
  <c r="AG27" i="39"/>
  <c r="AF27" i="39"/>
  <c r="AE27" i="39"/>
  <c r="AD27" i="39"/>
  <c r="AC27" i="39"/>
  <c r="AB27" i="39"/>
  <c r="AA27" i="39"/>
  <c r="Y27" i="39"/>
  <c r="X27" i="39"/>
  <c r="W27" i="39"/>
  <c r="V27" i="39"/>
  <c r="U27" i="39"/>
  <c r="T27" i="39"/>
  <c r="S27" i="39"/>
  <c r="Q27" i="39"/>
  <c r="P27" i="39"/>
  <c r="O27" i="39"/>
  <c r="N27" i="39"/>
  <c r="M27" i="39"/>
  <c r="L27" i="39"/>
  <c r="K27" i="39"/>
  <c r="I27" i="39"/>
  <c r="H27" i="39"/>
  <c r="G27" i="39"/>
  <c r="F27" i="39"/>
  <c r="E27" i="39"/>
  <c r="D27" i="39"/>
  <c r="C27" i="39"/>
  <c r="AG26" i="39"/>
  <c r="AF26" i="39"/>
  <c r="AE26" i="39"/>
  <c r="AD26" i="39"/>
  <c r="AC26" i="39"/>
  <c r="AB26" i="39"/>
  <c r="AA26" i="39"/>
  <c r="Y26" i="39"/>
  <c r="X26" i="39"/>
  <c r="W26" i="39"/>
  <c r="V26" i="39"/>
  <c r="U26" i="39"/>
  <c r="T26" i="39"/>
  <c r="S26" i="39"/>
  <c r="Q26" i="39"/>
  <c r="P26" i="39"/>
  <c r="O26" i="39"/>
  <c r="N26" i="39"/>
  <c r="M26" i="39"/>
  <c r="L26" i="39"/>
  <c r="K26" i="39"/>
  <c r="I26" i="39"/>
  <c r="H26" i="39"/>
  <c r="G26" i="39"/>
  <c r="F26" i="39"/>
  <c r="E26" i="39"/>
  <c r="D26" i="39"/>
  <c r="C26" i="39"/>
  <c r="AG25" i="39"/>
  <c r="AF25" i="39"/>
  <c r="AE25" i="39"/>
  <c r="AD25" i="39"/>
  <c r="AC25" i="39"/>
  <c r="AB25" i="39"/>
  <c r="AA25" i="39"/>
  <c r="Y25" i="39"/>
  <c r="X25" i="39"/>
  <c r="W25" i="39"/>
  <c r="V25" i="39"/>
  <c r="U25" i="39"/>
  <c r="T25" i="39"/>
  <c r="S25" i="39"/>
  <c r="Q25" i="39"/>
  <c r="P25" i="39"/>
  <c r="O25" i="39"/>
  <c r="N25" i="39"/>
  <c r="M25" i="39"/>
  <c r="L25" i="39"/>
  <c r="K25" i="39"/>
  <c r="I25" i="39"/>
  <c r="H25" i="39"/>
  <c r="G25" i="39"/>
  <c r="F25" i="39"/>
  <c r="E25" i="39"/>
  <c r="D25" i="39"/>
  <c r="C25" i="39"/>
  <c r="AG24" i="39"/>
  <c r="AF24" i="39"/>
  <c r="AE24" i="39"/>
  <c r="AD24" i="39"/>
  <c r="AC24" i="39"/>
  <c r="AB24" i="39"/>
  <c r="AA24" i="39"/>
  <c r="Y24" i="39"/>
  <c r="X24" i="39"/>
  <c r="W24" i="39"/>
  <c r="V24" i="39"/>
  <c r="U24" i="39"/>
  <c r="T24" i="39"/>
  <c r="S24" i="39"/>
  <c r="Q24" i="39"/>
  <c r="P24" i="39"/>
  <c r="O24" i="39"/>
  <c r="N24" i="39"/>
  <c r="M24" i="39"/>
  <c r="L24" i="39"/>
  <c r="K24" i="39"/>
  <c r="I24" i="39"/>
  <c r="H24" i="39"/>
  <c r="G24" i="39"/>
  <c r="F24" i="39"/>
  <c r="E24" i="39"/>
  <c r="D24" i="39"/>
  <c r="C24" i="39"/>
  <c r="AG23" i="39"/>
  <c r="AF23" i="39"/>
  <c r="AE23" i="39"/>
  <c r="AD23" i="39"/>
  <c r="AC23" i="39"/>
  <c r="AB23" i="39"/>
  <c r="AA23" i="39"/>
  <c r="Y23" i="39"/>
  <c r="X23" i="39"/>
  <c r="W23" i="39"/>
  <c r="V23" i="39"/>
  <c r="U23" i="39"/>
  <c r="T23" i="39"/>
  <c r="S23" i="39"/>
  <c r="Q23" i="39"/>
  <c r="P23" i="39"/>
  <c r="O23" i="39"/>
  <c r="N23" i="39"/>
  <c r="M23" i="39"/>
  <c r="L23" i="39"/>
  <c r="K23" i="39"/>
  <c r="I23" i="39"/>
  <c r="H23" i="39"/>
  <c r="G23" i="39"/>
  <c r="F23" i="39"/>
  <c r="E23" i="39"/>
  <c r="D23" i="39"/>
  <c r="C23" i="39"/>
  <c r="AG16" i="39"/>
  <c r="AF16" i="39"/>
  <c r="AE16" i="39"/>
  <c r="AD16" i="39"/>
  <c r="AC16" i="39"/>
  <c r="AB16" i="39"/>
  <c r="AA16" i="39"/>
  <c r="Y16" i="39"/>
  <c r="X16" i="39"/>
  <c r="W16" i="39"/>
  <c r="V16" i="39"/>
  <c r="U16" i="39"/>
  <c r="T16" i="39"/>
  <c r="S16" i="39"/>
  <c r="Q16" i="39"/>
  <c r="P16" i="39"/>
  <c r="O16" i="39"/>
  <c r="N16" i="39"/>
  <c r="M16" i="39"/>
  <c r="L16" i="39"/>
  <c r="K16" i="39"/>
  <c r="I16" i="39"/>
  <c r="H16" i="39"/>
  <c r="G16" i="39"/>
  <c r="F16" i="39"/>
  <c r="E16" i="39"/>
  <c r="D16" i="39"/>
  <c r="C16" i="39"/>
  <c r="AG15" i="39"/>
  <c r="AF15" i="39"/>
  <c r="AE15" i="39"/>
  <c r="AD15" i="39"/>
  <c r="AC15" i="39"/>
  <c r="AB15" i="39"/>
  <c r="AA15" i="39"/>
  <c r="Y15" i="39"/>
  <c r="X15" i="39"/>
  <c r="W15" i="39"/>
  <c r="V15" i="39"/>
  <c r="U15" i="39"/>
  <c r="T15" i="39"/>
  <c r="S15" i="39"/>
  <c r="Q15" i="39"/>
  <c r="P15" i="39"/>
  <c r="O15" i="39"/>
  <c r="N15" i="39"/>
  <c r="M15" i="39"/>
  <c r="L15" i="39"/>
  <c r="K15" i="39"/>
  <c r="I15" i="39"/>
  <c r="H15" i="39"/>
  <c r="G15" i="39"/>
  <c r="F15" i="39"/>
  <c r="E15" i="39"/>
  <c r="D15" i="39"/>
  <c r="C15" i="39"/>
  <c r="AG14" i="39"/>
  <c r="AF14" i="39"/>
  <c r="AE14" i="39"/>
  <c r="AD14" i="39"/>
  <c r="AC14" i="39"/>
  <c r="AB14" i="39"/>
  <c r="AA14" i="39"/>
  <c r="Y14" i="39"/>
  <c r="X14" i="39"/>
  <c r="W14" i="39"/>
  <c r="V14" i="39"/>
  <c r="U14" i="39"/>
  <c r="T14" i="39"/>
  <c r="S14" i="39"/>
  <c r="Q14" i="39"/>
  <c r="P14" i="39"/>
  <c r="O14" i="39"/>
  <c r="N14" i="39"/>
  <c r="M14" i="39"/>
  <c r="L14" i="39"/>
  <c r="K14" i="39"/>
  <c r="I14" i="39"/>
  <c r="H14" i="39"/>
  <c r="G14" i="39"/>
  <c r="F14" i="39"/>
  <c r="E14" i="39"/>
  <c r="D14" i="39"/>
  <c r="C14" i="39"/>
  <c r="AG13" i="39"/>
  <c r="AF13" i="39"/>
  <c r="AE13" i="39"/>
  <c r="AD13" i="39"/>
  <c r="AC13" i="39"/>
  <c r="AB13" i="39"/>
  <c r="AA13" i="39"/>
  <c r="Y13" i="39"/>
  <c r="X13" i="39"/>
  <c r="W13" i="39"/>
  <c r="V13" i="39"/>
  <c r="U13" i="39"/>
  <c r="T13" i="39"/>
  <c r="S13" i="39"/>
  <c r="Q13" i="39"/>
  <c r="P13" i="39"/>
  <c r="O13" i="39"/>
  <c r="N13" i="39"/>
  <c r="M13" i="39"/>
  <c r="L13" i="39"/>
  <c r="K13" i="39"/>
  <c r="I13" i="39"/>
  <c r="H13" i="39"/>
  <c r="G13" i="39"/>
  <c r="F13" i="39"/>
  <c r="E13" i="39"/>
  <c r="D13" i="39"/>
  <c r="C13" i="39"/>
  <c r="AG12" i="39"/>
  <c r="AF12" i="39"/>
  <c r="AE12" i="39"/>
  <c r="AD12" i="39"/>
  <c r="AC12" i="39"/>
  <c r="AB12" i="39"/>
  <c r="AA12" i="39"/>
  <c r="Y12" i="39"/>
  <c r="X12" i="39"/>
  <c r="W12" i="39"/>
  <c r="V12" i="39"/>
  <c r="U12" i="39"/>
  <c r="T12" i="39"/>
  <c r="S12" i="39"/>
  <c r="Q12" i="39"/>
  <c r="P12" i="39"/>
  <c r="O12" i="39"/>
  <c r="N12" i="39"/>
  <c r="M12" i="39"/>
  <c r="L12" i="39"/>
  <c r="K12" i="39"/>
  <c r="I12" i="39"/>
  <c r="H12" i="39"/>
  <c r="G12" i="39"/>
  <c r="F12" i="39"/>
  <c r="E12" i="39"/>
  <c r="D12" i="39"/>
  <c r="C12" i="39"/>
  <c r="AG11" i="39"/>
  <c r="AF11" i="39"/>
  <c r="AE11" i="39"/>
  <c r="AD11" i="39"/>
  <c r="AC11" i="39"/>
  <c r="AB11" i="39"/>
  <c r="AA11" i="39"/>
  <c r="Y11" i="39"/>
  <c r="X11" i="39"/>
  <c r="W11" i="39"/>
  <c r="V11" i="39"/>
  <c r="U11" i="39"/>
  <c r="T11" i="39"/>
  <c r="S11" i="39"/>
  <c r="Q11" i="39"/>
  <c r="P11" i="39"/>
  <c r="O11" i="39"/>
  <c r="N11" i="39"/>
  <c r="M11" i="39"/>
  <c r="L11" i="39"/>
  <c r="K11" i="39"/>
  <c r="I11" i="39"/>
  <c r="H11" i="39"/>
  <c r="G11" i="39"/>
  <c r="F11" i="39"/>
  <c r="E11" i="39"/>
  <c r="D11" i="39"/>
  <c r="C11" i="39"/>
  <c r="O29" i="21" l="1"/>
  <c r="O30" i="21"/>
  <c r="O49" i="18" l="1"/>
  <c r="N77" i="19" l="1"/>
  <c r="D23" i="21"/>
  <c r="E23" i="21"/>
  <c r="F23" i="21"/>
  <c r="G23" i="21"/>
  <c r="H23" i="21"/>
  <c r="I23" i="21"/>
  <c r="J23" i="21"/>
  <c r="K23" i="21"/>
  <c r="L23" i="21"/>
  <c r="M23" i="21"/>
  <c r="N23" i="21"/>
  <c r="C23" i="21"/>
  <c r="O7" i="19" l="1"/>
  <c r="O8" i="19"/>
  <c r="O9" i="19"/>
  <c r="O10" i="19"/>
  <c r="O11" i="19"/>
  <c r="O12" i="19"/>
  <c r="O13" i="19"/>
  <c r="O14" i="19"/>
  <c r="O15" i="19"/>
  <c r="O16" i="19"/>
  <c r="O17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C6" i="19"/>
  <c r="D6" i="19"/>
  <c r="E6" i="19"/>
  <c r="F6" i="19"/>
  <c r="G6" i="19"/>
  <c r="H6" i="19"/>
  <c r="I6" i="19"/>
  <c r="J6" i="19"/>
  <c r="K6" i="19"/>
  <c r="L6" i="19"/>
  <c r="M6" i="19"/>
  <c r="N6" i="19"/>
  <c r="O6" i="19" l="1"/>
  <c r="O51" i="19"/>
  <c r="O53" i="19"/>
  <c r="O54" i="19"/>
  <c r="O52" i="19"/>
  <c r="D58" i="19" l="1"/>
  <c r="E58" i="19"/>
  <c r="F58" i="19"/>
  <c r="G58" i="19"/>
  <c r="H58" i="19"/>
  <c r="I58" i="19"/>
  <c r="J58" i="19"/>
  <c r="K58" i="19"/>
  <c r="L58" i="19"/>
  <c r="M58" i="19"/>
  <c r="N58" i="19"/>
  <c r="C58" i="19"/>
  <c r="O69" i="19"/>
  <c r="O68" i="19"/>
  <c r="O62" i="19"/>
  <c r="O61" i="19"/>
  <c r="O60" i="19"/>
  <c r="O59" i="19"/>
  <c r="W47" i="9" l="1"/>
  <c r="W48" i="9"/>
  <c r="W48" i="40" s="1"/>
  <c r="W49" i="40"/>
  <c r="W50" i="40"/>
  <c r="W51" i="40"/>
  <c r="W52" i="40"/>
  <c r="W53" i="40"/>
  <c r="W54" i="40"/>
  <c r="W55" i="40"/>
  <c r="W56" i="40"/>
  <c r="W57" i="40"/>
  <c r="W58" i="40"/>
  <c r="W59" i="40"/>
  <c r="W60" i="40"/>
  <c r="W61" i="40"/>
  <c r="W62" i="40"/>
  <c r="W63" i="40"/>
  <c r="W64" i="40"/>
  <c r="W65" i="40"/>
  <c r="W67" i="40"/>
  <c r="W68" i="40"/>
  <c r="W69" i="9"/>
  <c r="W69" i="40" s="1"/>
  <c r="W70" i="9"/>
  <c r="W70" i="40" s="1"/>
  <c r="W71" i="9"/>
  <c r="W71" i="40" s="1"/>
  <c r="W72" i="9"/>
  <c r="W72" i="40" s="1"/>
  <c r="W73" i="9"/>
  <c r="W73" i="40" s="1"/>
  <c r="W74" i="9"/>
  <c r="W74" i="40" s="1"/>
  <c r="W76" i="40"/>
  <c r="W77" i="9"/>
  <c r="W77" i="40" s="1"/>
  <c r="W78" i="40"/>
  <c r="W79" i="9"/>
  <c r="W79" i="40" s="1"/>
  <c r="W80" i="9"/>
  <c r="W80" i="40" s="1"/>
  <c r="W81" i="9"/>
  <c r="W81" i="40" s="1"/>
  <c r="W82" i="9"/>
  <c r="W82" i="40" s="1"/>
  <c r="W83" i="9"/>
  <c r="W83" i="40" s="1"/>
  <c r="W84" i="40"/>
  <c r="W85" i="40"/>
  <c r="V28" i="9"/>
  <c r="V28" i="40" s="1"/>
  <c r="V29" i="9"/>
  <c r="V29" i="40" s="1"/>
  <c r="V30" i="9"/>
  <c r="V30" i="40" s="1"/>
  <c r="V31" i="9"/>
  <c r="V31" i="40" s="1"/>
  <c r="X24" i="41"/>
  <c r="X27" i="41"/>
  <c r="X16" i="41"/>
  <c r="W17" i="41"/>
  <c r="W19" i="41"/>
  <c r="W23" i="10"/>
  <c r="W23" i="41" s="1"/>
  <c r="W24" i="41"/>
  <c r="W25" i="41"/>
  <c r="W27" i="41"/>
  <c r="W28" i="41"/>
  <c r="W29" i="10"/>
  <c r="W29" i="41" s="1"/>
  <c r="W30" i="10"/>
  <c r="W30" i="41" s="1"/>
  <c r="W32" i="10"/>
  <c r="W32" i="41" s="1"/>
  <c r="W33" i="10"/>
  <c r="W33" i="41" s="1"/>
  <c r="W34" i="41"/>
  <c r="W35" i="10"/>
  <c r="W35" i="41" s="1"/>
  <c r="W16" i="41"/>
  <c r="V14" i="9"/>
  <c r="X19" i="9"/>
  <c r="X19" i="40" s="1"/>
  <c r="Y19" i="9"/>
  <c r="Y19" i="40" s="1"/>
  <c r="Z19" i="9"/>
  <c r="Z19" i="40" s="1"/>
  <c r="AA19" i="9"/>
  <c r="AA19" i="40" s="1"/>
  <c r="AB19" i="9"/>
  <c r="AB19" i="40" s="1"/>
  <c r="AC19" i="9"/>
  <c r="AC19" i="40" s="1"/>
  <c r="AD19" i="9"/>
  <c r="AD19" i="40" s="1"/>
  <c r="AE19" i="9"/>
  <c r="AE19" i="40" s="1"/>
  <c r="AF19" i="9"/>
  <c r="AF19" i="40" s="1"/>
  <c r="AG19" i="9"/>
  <c r="AG19" i="40" s="1"/>
  <c r="AH19" i="9"/>
  <c r="AH19" i="40" s="1"/>
  <c r="W19" i="9"/>
  <c r="W19" i="40" s="1"/>
  <c r="X29" i="10" l="1"/>
  <c r="X29" i="41" s="1"/>
  <c r="V14" i="40"/>
  <c r="X72" i="9"/>
  <c r="Y72" i="9" s="1"/>
  <c r="X53" i="9"/>
  <c r="Y53" i="9" s="1"/>
  <c r="Y27" i="41"/>
  <c r="X35" i="10"/>
  <c r="X23" i="10"/>
  <c r="X33" i="10"/>
  <c r="X32" i="10"/>
  <c r="X30" i="10"/>
  <c r="X25" i="10"/>
  <c r="X71" i="9"/>
  <c r="X70" i="9"/>
  <c r="X83" i="9"/>
  <c r="X80" i="9"/>
  <c r="X51" i="9"/>
  <c r="X82" i="9"/>
  <c r="X69" i="9"/>
  <c r="X79" i="9"/>
  <c r="X74" i="9"/>
  <c r="X48" i="9"/>
  <c r="W47" i="40"/>
  <c r="X81" i="9"/>
  <c r="X73" i="9"/>
  <c r="X77" i="9"/>
  <c r="X54" i="9"/>
  <c r="X47" i="9"/>
  <c r="W18" i="41"/>
  <c r="X72" i="40" l="1"/>
  <c r="Y29" i="10"/>
  <c r="Y29" i="41" s="1"/>
  <c r="X58" i="40"/>
  <c r="X53" i="40"/>
  <c r="X31" i="41"/>
  <c r="X33" i="41"/>
  <c r="Y33" i="10"/>
  <c r="X25" i="41"/>
  <c r="Y25" i="10"/>
  <c r="X28" i="41"/>
  <c r="X19" i="41"/>
  <c r="X32" i="41"/>
  <c r="Y32" i="10"/>
  <c r="X34" i="41"/>
  <c r="X23" i="41"/>
  <c r="Y23" i="10"/>
  <c r="X35" i="41"/>
  <c r="Y35" i="10"/>
  <c r="Y16" i="41"/>
  <c r="X30" i="41"/>
  <c r="Y30" i="10"/>
  <c r="Y24" i="41"/>
  <c r="X17" i="41"/>
  <c r="X83" i="40"/>
  <c r="Y83" i="9"/>
  <c r="X57" i="40"/>
  <c r="X62" i="40"/>
  <c r="X76" i="40"/>
  <c r="X52" i="40"/>
  <c r="X80" i="40"/>
  <c r="Y80" i="9"/>
  <c r="Y81" i="9"/>
  <c r="X81" i="40"/>
  <c r="Y48" i="9"/>
  <c r="X48" i="40"/>
  <c r="X64" i="40"/>
  <c r="X73" i="40"/>
  <c r="Y73" i="9"/>
  <c r="Z72" i="9"/>
  <c r="Y72" i="40"/>
  <c r="Y70" i="9"/>
  <c r="X70" i="40"/>
  <c r="X63" i="40"/>
  <c r="X47" i="40"/>
  <c r="Y47" i="9"/>
  <c r="X54" i="40"/>
  <c r="Y54" i="9"/>
  <c r="X65" i="40"/>
  <c r="X68" i="40"/>
  <c r="Y77" i="9"/>
  <c r="X77" i="40"/>
  <c r="X49" i="40"/>
  <c r="Y82" i="9"/>
  <c r="X82" i="40"/>
  <c r="Y58" i="40"/>
  <c r="X71" i="40"/>
  <c r="Y71" i="9"/>
  <c r="X78" i="40"/>
  <c r="X56" i="40"/>
  <c r="Y69" i="9"/>
  <c r="X69" i="40"/>
  <c r="X61" i="40"/>
  <c r="X85" i="40"/>
  <c r="X60" i="40"/>
  <c r="Y74" i="9"/>
  <c r="X74" i="40"/>
  <c r="Z53" i="9"/>
  <c r="Y53" i="40"/>
  <c r="X84" i="40"/>
  <c r="X50" i="40"/>
  <c r="X55" i="40"/>
  <c r="X67" i="40"/>
  <c r="X79" i="40"/>
  <c r="Y79" i="9"/>
  <c r="X51" i="40"/>
  <c r="Y51" i="9"/>
  <c r="X59" i="40"/>
  <c r="X18" i="41"/>
  <c r="Z29" i="10" l="1"/>
  <c r="AA29" i="10" s="1"/>
  <c r="Y17" i="41"/>
  <c r="Y35" i="41"/>
  <c r="Z35" i="10"/>
  <c r="Y23" i="41"/>
  <c r="Z23" i="10"/>
  <c r="Y32" i="41"/>
  <c r="Z32" i="10"/>
  <c r="Y19" i="41"/>
  <c r="Z24" i="41"/>
  <c r="Y28" i="41"/>
  <c r="Y30" i="41"/>
  <c r="Z30" i="10"/>
  <c r="Y34" i="41"/>
  <c r="Z25" i="10"/>
  <c r="Y25" i="41"/>
  <c r="Y33" i="41"/>
  <c r="Z33" i="10"/>
  <c r="Z16" i="41"/>
  <c r="Y31" i="41"/>
  <c r="Y79" i="40"/>
  <c r="Z79" i="9"/>
  <c r="Z71" i="9"/>
  <c r="Y71" i="40"/>
  <c r="AA72" i="9"/>
  <c r="Z72" i="40"/>
  <c r="Y67" i="40"/>
  <c r="Y60" i="40"/>
  <c r="Y65" i="40"/>
  <c r="Z73" i="9"/>
  <c r="Y73" i="40"/>
  <c r="Y52" i="40"/>
  <c r="Z54" i="9"/>
  <c r="Y54" i="40"/>
  <c r="Y64" i="40"/>
  <c r="Y76" i="40"/>
  <c r="Y61" i="40"/>
  <c r="Z47" i="9"/>
  <c r="Y47" i="40"/>
  <c r="Y80" i="40"/>
  <c r="Z80" i="9"/>
  <c r="Y55" i="40"/>
  <c r="Z58" i="40"/>
  <c r="Y50" i="40"/>
  <c r="Z82" i="9"/>
  <c r="Y82" i="40"/>
  <c r="Y62" i="40"/>
  <c r="Z74" i="9"/>
  <c r="Y74" i="40"/>
  <c r="Y85" i="40"/>
  <c r="Y59" i="40"/>
  <c r="Y84" i="40"/>
  <c r="Z69" i="9"/>
  <c r="Y69" i="40"/>
  <c r="Y63" i="40"/>
  <c r="Y56" i="40"/>
  <c r="Z48" i="9"/>
  <c r="Y48" i="40"/>
  <c r="Y57" i="40"/>
  <c r="Z51" i="9"/>
  <c r="Y51" i="40"/>
  <c r="AA53" i="9"/>
  <c r="Z53" i="40"/>
  <c r="Z77" i="9"/>
  <c r="Y77" i="40"/>
  <c r="Z83" i="9"/>
  <c r="Y83" i="40"/>
  <c r="Y78" i="40"/>
  <c r="Y68" i="40"/>
  <c r="Z70" i="9"/>
  <c r="Y70" i="40"/>
  <c r="Z81" i="9"/>
  <c r="Y81" i="40"/>
  <c r="Y18" i="41"/>
  <c r="T58" i="4"/>
  <c r="T56" i="28" s="1"/>
  <c r="T56" i="4"/>
  <c r="T54" i="28" s="1"/>
  <c r="T55" i="4"/>
  <c r="T53" i="28" s="1"/>
  <c r="S54" i="4"/>
  <c r="S52" i="28" s="1"/>
  <c r="T53" i="4"/>
  <c r="T51" i="28" s="1"/>
  <c r="T52" i="4"/>
  <c r="T50" i="28" s="1"/>
  <c r="T49" i="4"/>
  <c r="T47" i="28" s="1"/>
  <c r="T48" i="4"/>
  <c r="T46" i="28" s="1"/>
  <c r="S44" i="4"/>
  <c r="S42" i="28" s="1"/>
  <c r="T44" i="4"/>
  <c r="T42" i="28" s="1"/>
  <c r="S45" i="4"/>
  <c r="S43" i="28" s="1"/>
  <c r="T45" i="4"/>
  <c r="T43" i="28" s="1"/>
  <c r="T43" i="4"/>
  <c r="T41" i="28" s="1"/>
  <c r="T41" i="4"/>
  <c r="T39" i="28" s="1"/>
  <c r="T21" i="4"/>
  <c r="T21" i="28" s="1"/>
  <c r="T20" i="4"/>
  <c r="T20" i="28" s="1"/>
  <c r="T19" i="4"/>
  <c r="T19" i="28" s="1"/>
  <c r="T18" i="4"/>
  <c r="T18" i="28" s="1"/>
  <c r="T17" i="4"/>
  <c r="T17" i="28" s="1"/>
  <c r="T16" i="4"/>
  <c r="T16" i="28" s="1"/>
  <c r="T15" i="4"/>
  <c r="T15" i="28" s="1"/>
  <c r="T13" i="4"/>
  <c r="T13" i="28" s="1"/>
  <c r="T12" i="4"/>
  <c r="T12" i="28" s="1"/>
  <c r="S12" i="4"/>
  <c r="S12" i="28" s="1"/>
  <c r="T11" i="4"/>
  <c r="T11" i="28" s="1"/>
  <c r="T9" i="4"/>
  <c r="T9" i="28" s="1"/>
  <c r="T8" i="4"/>
  <c r="T8" i="28" s="1"/>
  <c r="K33" i="12"/>
  <c r="Z29" i="41" l="1"/>
  <c r="J13" i="12"/>
  <c r="T33" i="4"/>
  <c r="T33" i="28" s="1"/>
  <c r="T23" i="28"/>
  <c r="S25" i="28"/>
  <c r="T35" i="4"/>
  <c r="T35" i="28" s="1"/>
  <c r="T25" i="28"/>
  <c r="S39" i="4"/>
  <c r="S38" i="28" s="1"/>
  <c r="T39" i="4"/>
  <c r="T38" i="28" s="1"/>
  <c r="S23" i="28"/>
  <c r="H23" i="4"/>
  <c r="H23" i="28" s="1"/>
  <c r="T50" i="4"/>
  <c r="T48" i="28" s="1"/>
  <c r="T54" i="4"/>
  <c r="T52" i="28" s="1"/>
  <c r="T46" i="4"/>
  <c r="T44" i="28" s="1"/>
  <c r="T47" i="4"/>
  <c r="T45" i="28" s="1"/>
  <c r="H9" i="3"/>
  <c r="S9" i="4"/>
  <c r="S9" i="28" s="1"/>
  <c r="S17" i="4"/>
  <c r="S17" i="28" s="1"/>
  <c r="H17" i="3"/>
  <c r="H35" i="3"/>
  <c r="S35" i="4"/>
  <c r="S35" i="28" s="1"/>
  <c r="H47" i="3"/>
  <c r="S47" i="4"/>
  <c r="S45" i="28" s="1"/>
  <c r="H55" i="3"/>
  <c r="S55" i="4"/>
  <c r="S53" i="28" s="1"/>
  <c r="H11" i="3"/>
  <c r="S11" i="4"/>
  <c r="S11" i="28" s="1"/>
  <c r="S18" i="4"/>
  <c r="S18" i="28" s="1"/>
  <c r="H18" i="3"/>
  <c r="H48" i="3"/>
  <c r="S48" i="4"/>
  <c r="S46" i="28" s="1"/>
  <c r="H56" i="3"/>
  <c r="S56" i="4"/>
  <c r="S54" i="28" s="1"/>
  <c r="S19" i="4"/>
  <c r="S19" i="28" s="1"/>
  <c r="H19" i="3"/>
  <c r="H41" i="3"/>
  <c r="S41" i="4"/>
  <c r="S39" i="28" s="1"/>
  <c r="H49" i="3"/>
  <c r="S49" i="4"/>
  <c r="S47" i="28" s="1"/>
  <c r="H58" i="3"/>
  <c r="S58" i="4"/>
  <c r="S56" i="28" s="1"/>
  <c r="H13" i="3"/>
  <c r="S13" i="4"/>
  <c r="S13" i="28" s="1"/>
  <c r="S20" i="4"/>
  <c r="S20" i="28" s="1"/>
  <c r="H20" i="3"/>
  <c r="H43" i="3"/>
  <c r="S43" i="4"/>
  <c r="S41" i="28" s="1"/>
  <c r="H52" i="3"/>
  <c r="S52" i="4"/>
  <c r="S50" i="28" s="1"/>
  <c r="S15" i="4"/>
  <c r="S15" i="28" s="1"/>
  <c r="H15" i="3"/>
  <c r="S21" i="4"/>
  <c r="S21" i="28" s="1"/>
  <c r="H21" i="3"/>
  <c r="H53" i="3"/>
  <c r="S53" i="4"/>
  <c r="S51" i="28" s="1"/>
  <c r="H8" i="3"/>
  <c r="S8" i="4"/>
  <c r="S8" i="28" s="1"/>
  <c r="S16" i="4"/>
  <c r="S16" i="28" s="1"/>
  <c r="H16" i="3"/>
  <c r="S33" i="4"/>
  <c r="S33" i="28" s="1"/>
  <c r="H33" i="3"/>
  <c r="H54" i="3"/>
  <c r="H44" i="3"/>
  <c r="H39" i="3"/>
  <c r="T42" i="4"/>
  <c r="T40" i="28" s="1"/>
  <c r="T7" i="4"/>
  <c r="T7" i="28" s="1"/>
  <c r="AA29" i="41"/>
  <c r="AB29" i="10"/>
  <c r="Z34" i="41"/>
  <c r="AA24" i="41"/>
  <c r="Z19" i="41"/>
  <c r="Z31" i="41"/>
  <c r="AA25" i="10"/>
  <c r="Z25" i="41"/>
  <c r="AA16" i="41"/>
  <c r="Z30" i="41"/>
  <c r="AA30" i="10"/>
  <c r="Z32" i="41"/>
  <c r="AA32" i="10"/>
  <c r="AA33" i="10"/>
  <c r="Z33" i="41"/>
  <c r="Z23" i="41"/>
  <c r="AA23" i="10"/>
  <c r="Z35" i="41"/>
  <c r="AA35" i="10"/>
  <c r="Z17" i="41"/>
  <c r="Z68" i="40"/>
  <c r="Z61" i="40"/>
  <c r="Z65" i="40"/>
  <c r="Z78" i="40"/>
  <c r="AA48" i="9"/>
  <c r="Z48" i="40"/>
  <c r="Z85" i="40"/>
  <c r="Z76" i="40"/>
  <c r="Z59" i="40"/>
  <c r="Z60" i="40"/>
  <c r="Z57" i="40"/>
  <c r="AA82" i="9"/>
  <c r="Z82" i="40"/>
  <c r="AA83" i="9"/>
  <c r="Z83" i="40"/>
  <c r="Z56" i="40"/>
  <c r="AA74" i="9"/>
  <c r="Z74" i="40"/>
  <c r="AA58" i="40"/>
  <c r="Z64" i="40"/>
  <c r="Z67" i="40"/>
  <c r="AA77" i="9"/>
  <c r="Z77" i="40"/>
  <c r="Z63" i="40"/>
  <c r="Z62" i="40"/>
  <c r="Z55" i="40"/>
  <c r="Z80" i="40"/>
  <c r="AA80" i="9"/>
  <c r="AA54" i="9"/>
  <c r="Z54" i="40"/>
  <c r="AB72" i="9"/>
  <c r="AA72" i="40"/>
  <c r="Z52" i="40"/>
  <c r="AA81" i="9"/>
  <c r="Z81" i="40"/>
  <c r="Z84" i="40"/>
  <c r="AA71" i="9"/>
  <c r="Z71" i="40"/>
  <c r="AA69" i="9"/>
  <c r="Z69" i="40"/>
  <c r="AA70" i="9"/>
  <c r="Z70" i="40"/>
  <c r="AA51" i="9"/>
  <c r="Z51" i="40"/>
  <c r="AA79" i="9"/>
  <c r="Z79" i="40"/>
  <c r="AB53" i="9"/>
  <c r="AA53" i="40"/>
  <c r="AA47" i="9"/>
  <c r="Z47" i="40"/>
  <c r="AA73" i="9"/>
  <c r="Z73" i="40"/>
  <c r="Z18" i="41"/>
  <c r="T10" i="4"/>
  <c r="T10" i="28" s="1"/>
  <c r="T14" i="4"/>
  <c r="T14" i="28" s="1"/>
  <c r="T51" i="4"/>
  <c r="T49" i="28" s="1"/>
  <c r="S6" i="4"/>
  <c r="S6" i="28" s="1"/>
  <c r="T6" i="4"/>
  <c r="T6" i="28" s="1"/>
  <c r="H25" i="4" l="1"/>
  <c r="H25" i="28" s="1"/>
  <c r="S36" i="4"/>
  <c r="S36" i="28" s="1"/>
  <c r="T37" i="4"/>
  <c r="T37" i="28" s="1"/>
  <c r="T31" i="28"/>
  <c r="H31" i="4"/>
  <c r="S37" i="4"/>
  <c r="S37" i="28" s="1"/>
  <c r="T36" i="4"/>
  <c r="T36" i="28" s="1"/>
  <c r="T30" i="28"/>
  <c r="H46" i="3"/>
  <c r="S46" i="4"/>
  <c r="S44" i="28" s="1"/>
  <c r="H42" i="3"/>
  <c r="S42" i="4"/>
  <c r="S40" i="28" s="1"/>
  <c r="S14" i="4"/>
  <c r="S14" i="28" s="1"/>
  <c r="H14" i="3"/>
  <c r="H51" i="3"/>
  <c r="S51" i="4"/>
  <c r="S49" i="28" s="1"/>
  <c r="H7" i="3"/>
  <c r="S7" i="4"/>
  <c r="S7" i="28" s="1"/>
  <c r="H10" i="3"/>
  <c r="S10" i="4"/>
  <c r="S10" i="28" s="1"/>
  <c r="S50" i="4"/>
  <c r="S48" i="28" s="1"/>
  <c r="H37" i="3"/>
  <c r="AB32" i="10"/>
  <c r="AA32" i="41"/>
  <c r="AA19" i="41"/>
  <c r="AA30" i="41"/>
  <c r="AB30" i="10"/>
  <c r="AA28" i="41"/>
  <c r="AB16" i="41"/>
  <c r="AB24" i="41"/>
  <c r="AA35" i="41"/>
  <c r="AB35" i="10"/>
  <c r="AA34" i="41"/>
  <c r="AB25" i="10"/>
  <c r="AA25" i="41"/>
  <c r="AA23" i="41"/>
  <c r="AB23" i="10"/>
  <c r="AA31" i="41"/>
  <c r="AB29" i="41"/>
  <c r="AC29" i="10"/>
  <c r="AB33" i="10"/>
  <c r="AA33" i="41"/>
  <c r="AC53" i="9"/>
  <c r="AB53" i="40"/>
  <c r="AA54" i="40"/>
  <c r="AB54" i="9"/>
  <c r="AA67" i="40"/>
  <c r="AB82" i="9"/>
  <c r="AA82" i="40"/>
  <c r="AA85" i="40"/>
  <c r="AB80" i="9"/>
  <c r="AA80" i="40"/>
  <c r="AA64" i="40"/>
  <c r="AA57" i="40"/>
  <c r="AB48" i="9"/>
  <c r="AA48" i="40"/>
  <c r="AA84" i="40"/>
  <c r="AB79" i="9"/>
  <c r="AA79" i="40"/>
  <c r="AB51" i="9"/>
  <c r="AA51" i="40"/>
  <c r="AB81" i="9"/>
  <c r="AA81" i="40"/>
  <c r="AA55" i="40"/>
  <c r="AB58" i="40"/>
  <c r="AA60" i="40"/>
  <c r="AA78" i="40"/>
  <c r="AB70" i="9"/>
  <c r="AA70" i="40"/>
  <c r="AA52" i="40"/>
  <c r="AA62" i="40"/>
  <c r="AB74" i="9"/>
  <c r="AA74" i="40"/>
  <c r="AA59" i="40"/>
  <c r="AA65" i="40"/>
  <c r="AB73" i="9"/>
  <c r="AA73" i="40"/>
  <c r="AA76" i="40"/>
  <c r="AA56" i="40"/>
  <c r="AA61" i="40"/>
  <c r="AA63" i="40"/>
  <c r="AB69" i="9"/>
  <c r="AA69" i="40"/>
  <c r="AB47" i="9"/>
  <c r="AA47" i="40"/>
  <c r="AB71" i="9"/>
  <c r="AA71" i="40"/>
  <c r="AC72" i="9"/>
  <c r="AB72" i="40"/>
  <c r="AB77" i="9"/>
  <c r="AA77" i="40"/>
  <c r="AB83" i="9"/>
  <c r="AA83" i="40"/>
  <c r="AA50" i="40"/>
  <c r="AA68" i="40"/>
  <c r="AA18" i="41"/>
  <c r="T59" i="4"/>
  <c r="T57" i="28" s="1"/>
  <c r="S29" i="28" l="1"/>
  <c r="S27" i="28"/>
  <c r="H27" i="4"/>
  <c r="S31" i="28"/>
  <c r="H29" i="4"/>
  <c r="H31" i="28" s="1"/>
  <c r="T29" i="28"/>
  <c r="T27" i="28"/>
  <c r="S26" i="28"/>
  <c r="S28" i="28"/>
  <c r="H26" i="4"/>
  <c r="S30" i="28"/>
  <c r="H28" i="4"/>
  <c r="H30" i="28" s="1"/>
  <c r="T28" i="28"/>
  <c r="T26" i="28"/>
  <c r="S59" i="4"/>
  <c r="S57" i="28" s="1"/>
  <c r="AC29" i="41"/>
  <c r="AD29" i="10"/>
  <c r="AC25" i="10"/>
  <c r="AB25" i="41"/>
  <c r="AB34" i="41"/>
  <c r="AB23" i="41"/>
  <c r="AC23" i="10"/>
  <c r="AB28" i="41"/>
  <c r="AC33" i="10"/>
  <c r="AB33" i="41"/>
  <c r="AB30" i="41"/>
  <c r="AC30" i="10"/>
  <c r="AB19" i="41"/>
  <c r="AB35" i="41"/>
  <c r="AC35" i="10"/>
  <c r="AB31" i="41"/>
  <c r="AC32" i="10"/>
  <c r="AB32" i="41"/>
  <c r="AC16" i="41"/>
  <c r="AC24" i="41"/>
  <c r="AC83" i="9"/>
  <c r="AB83" i="40"/>
  <c r="AC69" i="9"/>
  <c r="AB69" i="40"/>
  <c r="AB65" i="40"/>
  <c r="AC79" i="9"/>
  <c r="AB79" i="40"/>
  <c r="AB85" i="40"/>
  <c r="AC82" i="9"/>
  <c r="AB82" i="40"/>
  <c r="AD72" i="9"/>
  <c r="AC72" i="40"/>
  <c r="AB84" i="40"/>
  <c r="AB61" i="40"/>
  <c r="AC74" i="9"/>
  <c r="AB74" i="40"/>
  <c r="AC58" i="40"/>
  <c r="AC48" i="9"/>
  <c r="AB48" i="40"/>
  <c r="AB67" i="40"/>
  <c r="AB63" i="40"/>
  <c r="AB59" i="40"/>
  <c r="AC71" i="9"/>
  <c r="AB71" i="40"/>
  <c r="AC54" i="9"/>
  <c r="AB54" i="40"/>
  <c r="AB60" i="40"/>
  <c r="AB56" i="40"/>
  <c r="AB62" i="40"/>
  <c r="AB55" i="40"/>
  <c r="AB57" i="40"/>
  <c r="AB76" i="40"/>
  <c r="AB64" i="40"/>
  <c r="AC81" i="9"/>
  <c r="AB81" i="40"/>
  <c r="AC77" i="9"/>
  <c r="AB77" i="40"/>
  <c r="AB68" i="40"/>
  <c r="AB52" i="40"/>
  <c r="AB50" i="40"/>
  <c r="AC47" i="9"/>
  <c r="AB47" i="40"/>
  <c r="AC73" i="9"/>
  <c r="AB73" i="40"/>
  <c r="AC70" i="9"/>
  <c r="AB70" i="40"/>
  <c r="AC51" i="9"/>
  <c r="AB51" i="40"/>
  <c r="AC80" i="9"/>
  <c r="AB80" i="40"/>
  <c r="AD53" i="9"/>
  <c r="AC53" i="40"/>
  <c r="AB18" i="41"/>
  <c r="H28" i="28" l="1"/>
  <c r="H26" i="28"/>
  <c r="H29" i="28"/>
  <c r="H27" i="28"/>
  <c r="AD33" i="10"/>
  <c r="AC33" i="41"/>
  <c r="AC31" i="41"/>
  <c r="AD24" i="41"/>
  <c r="AC28" i="41"/>
  <c r="AC35" i="41"/>
  <c r="AD35" i="10"/>
  <c r="AC23" i="41"/>
  <c r="AD23" i="10"/>
  <c r="AD16" i="41"/>
  <c r="AC34" i="41"/>
  <c r="AC19" i="41"/>
  <c r="AD25" i="10"/>
  <c r="AC25" i="41"/>
  <c r="AC30" i="41"/>
  <c r="AD30" i="10"/>
  <c r="AD29" i="41"/>
  <c r="AE29" i="10"/>
  <c r="AD32" i="10"/>
  <c r="AC32" i="41"/>
  <c r="AD54" i="9"/>
  <c r="AC54" i="40"/>
  <c r="AD58" i="40"/>
  <c r="AC85" i="40"/>
  <c r="AD70" i="9"/>
  <c r="AC70" i="40"/>
  <c r="AC68" i="40"/>
  <c r="AC57" i="40"/>
  <c r="AD71" i="9"/>
  <c r="AC71" i="40"/>
  <c r="AD74" i="9"/>
  <c r="AC74" i="40"/>
  <c r="AD79" i="9"/>
  <c r="AC79" i="40"/>
  <c r="AC52" i="40"/>
  <c r="AD77" i="9"/>
  <c r="AC77" i="40"/>
  <c r="AC55" i="40"/>
  <c r="AC59" i="40"/>
  <c r="AC61" i="40"/>
  <c r="AC78" i="40"/>
  <c r="AD51" i="9"/>
  <c r="AC51" i="40"/>
  <c r="AC62" i="40"/>
  <c r="AC63" i="40"/>
  <c r="AC84" i="40"/>
  <c r="AC65" i="40"/>
  <c r="AC76" i="40"/>
  <c r="AD47" i="9"/>
  <c r="AC47" i="40"/>
  <c r="AD81" i="9"/>
  <c r="AC81" i="40"/>
  <c r="AC56" i="40"/>
  <c r="AC67" i="40"/>
  <c r="AE72" i="9"/>
  <c r="AD72" i="40"/>
  <c r="AD69" i="9"/>
  <c r="AC69" i="40"/>
  <c r="AD73" i="9"/>
  <c r="AC73" i="40"/>
  <c r="AC80" i="40"/>
  <c r="AD80" i="9"/>
  <c r="AE53" i="9"/>
  <c r="AD53" i="40"/>
  <c r="AC50" i="40"/>
  <c r="AC64" i="40"/>
  <c r="AC60" i="40"/>
  <c r="AD48" i="9"/>
  <c r="AC48" i="40"/>
  <c r="AD82" i="9"/>
  <c r="AC82" i="40"/>
  <c r="AD83" i="9"/>
  <c r="AC83" i="40"/>
  <c r="AC18" i="41"/>
  <c r="AE32" i="10" l="1"/>
  <c r="AD32" i="41"/>
  <c r="AD34" i="41"/>
  <c r="AD19" i="41"/>
  <c r="AE29" i="41"/>
  <c r="AF29" i="10"/>
  <c r="AE24" i="41"/>
  <c r="AD30" i="41"/>
  <c r="AE30" i="10"/>
  <c r="AE16" i="41"/>
  <c r="AD31" i="41"/>
  <c r="AD23" i="41"/>
  <c r="AE23" i="10"/>
  <c r="AE25" i="10"/>
  <c r="AD25" i="41"/>
  <c r="AD35" i="41"/>
  <c r="AE35" i="10"/>
  <c r="AE33" i="10"/>
  <c r="AD33" i="41"/>
  <c r="AE48" i="9"/>
  <c r="AD48" i="40"/>
  <c r="AD57" i="40"/>
  <c r="AE73" i="9"/>
  <c r="AD73" i="40"/>
  <c r="AD76" i="40"/>
  <c r="AD68" i="40"/>
  <c r="AD64" i="40"/>
  <c r="AF72" i="9"/>
  <c r="AE72" i="40"/>
  <c r="AE47" i="9"/>
  <c r="AD47" i="40"/>
  <c r="AD55" i="40"/>
  <c r="AD69" i="40"/>
  <c r="AE69" i="9"/>
  <c r="AE70" i="9"/>
  <c r="AD70" i="40"/>
  <c r="AD67" i="40"/>
  <c r="AD60" i="40"/>
  <c r="AD56" i="40"/>
  <c r="AD84" i="40"/>
  <c r="AD78" i="40"/>
  <c r="AE79" i="9"/>
  <c r="AD79" i="40"/>
  <c r="AD85" i="40"/>
  <c r="AE77" i="9"/>
  <c r="AD77" i="40"/>
  <c r="AD52" i="40"/>
  <c r="AE83" i="9"/>
  <c r="AD83" i="40"/>
  <c r="AF53" i="9"/>
  <c r="AE53" i="40"/>
  <c r="AD80" i="40"/>
  <c r="AE80" i="9"/>
  <c r="AD63" i="40"/>
  <c r="AD61" i="40"/>
  <c r="AE74" i="9"/>
  <c r="AD74" i="40"/>
  <c r="AE58" i="40"/>
  <c r="AD50" i="40"/>
  <c r="AD81" i="40"/>
  <c r="AE81" i="9"/>
  <c r="AE51" i="9"/>
  <c r="AD51" i="40"/>
  <c r="AD65" i="40"/>
  <c r="AE82" i="9"/>
  <c r="AD82" i="40"/>
  <c r="AD62" i="40"/>
  <c r="AD59" i="40"/>
  <c r="AE71" i="9"/>
  <c r="AD71" i="40"/>
  <c r="AE54" i="9"/>
  <c r="AD54" i="40"/>
  <c r="AD18" i="41"/>
  <c r="R33" i="24"/>
  <c r="R32" i="24"/>
  <c r="R31" i="24"/>
  <c r="AD30" i="24"/>
  <c r="AC30" i="24"/>
  <c r="AB30" i="24"/>
  <c r="AA30" i="24"/>
  <c r="Z30" i="24"/>
  <c r="Y30" i="24"/>
  <c r="X30" i="24"/>
  <c r="W30" i="24"/>
  <c r="V30" i="24"/>
  <c r="U30" i="24"/>
  <c r="T30" i="24"/>
  <c r="S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A30" i="24"/>
  <c r="AC23" i="24"/>
  <c r="AC21" i="24" s="1"/>
  <c r="W23" i="24"/>
  <c r="W21" i="24" s="1"/>
  <c r="AB22" i="24"/>
  <c r="AB21" i="24" s="1"/>
  <c r="AD21" i="24"/>
  <c r="AA21" i="24"/>
  <c r="X21" i="24"/>
  <c r="U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A21" i="24"/>
  <c r="R19" i="24"/>
  <c r="R18" i="24"/>
  <c r="AD13" i="24"/>
  <c r="AC13" i="24"/>
  <c r="AA13" i="24"/>
  <c r="Z13" i="24"/>
  <c r="X13" i="24"/>
  <c r="W13" i="24"/>
  <c r="U13" i="24"/>
  <c r="T13" i="24"/>
  <c r="Q13" i="24"/>
  <c r="P13" i="24"/>
  <c r="O13" i="24"/>
  <c r="N13" i="24"/>
  <c r="M13" i="24"/>
  <c r="L13" i="24"/>
  <c r="K13" i="24"/>
  <c r="J13" i="24"/>
  <c r="I13" i="24"/>
  <c r="H13" i="24"/>
  <c r="G13" i="24"/>
  <c r="F13" i="24"/>
  <c r="A13" i="24"/>
  <c r="AD3" i="24"/>
  <c r="AC3" i="24"/>
  <c r="AB3" i="24"/>
  <c r="AA3" i="24"/>
  <c r="Z3" i="24"/>
  <c r="Y3" i="24"/>
  <c r="X3" i="24"/>
  <c r="W3" i="24"/>
  <c r="V3" i="24"/>
  <c r="U3" i="24"/>
  <c r="T3" i="24"/>
  <c r="S3" i="24"/>
  <c r="Q3" i="24"/>
  <c r="P3" i="24"/>
  <c r="O3" i="24"/>
  <c r="N3" i="24"/>
  <c r="M3" i="24"/>
  <c r="L3" i="24"/>
  <c r="K3" i="24"/>
  <c r="J3" i="24"/>
  <c r="I3" i="24"/>
  <c r="H3" i="24"/>
  <c r="G3" i="24"/>
  <c r="F3" i="24"/>
  <c r="A3" i="24"/>
  <c r="R30" i="24" l="1"/>
  <c r="R3" i="24"/>
  <c r="Z23" i="24"/>
  <c r="Z21" i="24" s="1"/>
  <c r="AF29" i="41"/>
  <c r="AG29" i="10"/>
  <c r="AF25" i="10"/>
  <c r="AE25" i="41"/>
  <c r="AF24" i="41"/>
  <c r="AF33" i="10"/>
  <c r="AE33" i="41"/>
  <c r="AE35" i="41"/>
  <c r="AF35" i="10"/>
  <c r="AE23" i="41"/>
  <c r="AF23" i="10"/>
  <c r="AE19" i="41"/>
  <c r="AE34" i="41"/>
  <c r="AE31" i="41"/>
  <c r="AF16" i="41"/>
  <c r="AF32" i="10"/>
  <c r="AE32" i="41"/>
  <c r="AE28" i="41"/>
  <c r="AE30" i="41"/>
  <c r="AF30" i="10"/>
  <c r="AE85" i="40"/>
  <c r="AE67" i="40"/>
  <c r="AE64" i="40"/>
  <c r="AF70" i="9"/>
  <c r="AE70" i="40"/>
  <c r="AE69" i="40"/>
  <c r="AF69" i="9"/>
  <c r="AE68" i="40"/>
  <c r="AE78" i="40"/>
  <c r="AE50" i="40"/>
  <c r="AG53" i="9"/>
  <c r="AF53" i="40"/>
  <c r="AE76" i="40"/>
  <c r="AE65" i="40"/>
  <c r="AF74" i="9"/>
  <c r="AE74" i="40"/>
  <c r="AF83" i="9"/>
  <c r="AE83" i="40"/>
  <c r="AE55" i="40"/>
  <c r="AE62" i="40"/>
  <c r="AF79" i="9"/>
  <c r="AE79" i="40"/>
  <c r="AF82" i="9"/>
  <c r="AE82" i="40"/>
  <c r="AE84" i="40"/>
  <c r="AF73" i="9"/>
  <c r="AE73" i="40"/>
  <c r="AF58" i="40"/>
  <c r="AF54" i="9"/>
  <c r="AE54" i="40"/>
  <c r="AF51" i="9"/>
  <c r="AE51" i="40"/>
  <c r="AE61" i="40"/>
  <c r="AE52" i="40"/>
  <c r="AE56" i="40"/>
  <c r="AE57" i="40"/>
  <c r="AE59" i="40"/>
  <c r="AE81" i="40"/>
  <c r="AF81" i="9"/>
  <c r="AF47" i="9"/>
  <c r="AE47" i="40"/>
  <c r="AE63" i="40"/>
  <c r="AE60" i="40"/>
  <c r="AF71" i="9"/>
  <c r="AE71" i="40"/>
  <c r="AF77" i="9"/>
  <c r="AE77" i="40"/>
  <c r="AE80" i="40"/>
  <c r="AF80" i="9"/>
  <c r="AG72" i="9"/>
  <c r="AF72" i="40"/>
  <c r="AF48" i="9"/>
  <c r="AE48" i="40"/>
  <c r="AE18" i="41"/>
  <c r="Y13" i="24"/>
  <c r="V13" i="24"/>
  <c r="AB13" i="24"/>
  <c r="S13" i="24"/>
  <c r="V22" i="24"/>
  <c r="V21" i="24" s="1"/>
  <c r="T23" i="24"/>
  <c r="S22" i="24"/>
  <c r="Y22" i="24"/>
  <c r="Y21" i="24" s="1"/>
  <c r="AG33" i="10" l="1"/>
  <c r="AF33" i="41"/>
  <c r="AG24" i="41"/>
  <c r="AH24" i="41"/>
  <c r="AF28" i="41"/>
  <c r="AF31" i="41"/>
  <c r="AF30" i="41"/>
  <c r="AG30" i="10"/>
  <c r="AF34" i="41"/>
  <c r="AG25" i="10"/>
  <c r="AF25" i="41"/>
  <c r="AG32" i="10"/>
  <c r="AF32" i="41"/>
  <c r="AF19" i="41"/>
  <c r="AF23" i="41"/>
  <c r="AG23" i="10"/>
  <c r="AH29" i="10"/>
  <c r="AH29" i="41" s="1"/>
  <c r="AG29" i="41"/>
  <c r="AH16" i="41"/>
  <c r="AG16" i="41"/>
  <c r="AF35" i="41"/>
  <c r="AG35" i="10"/>
  <c r="AG77" i="9"/>
  <c r="AF77" i="40"/>
  <c r="AF69" i="40"/>
  <c r="AG69" i="9"/>
  <c r="AF81" i="40"/>
  <c r="AG81" i="9"/>
  <c r="AG51" i="9"/>
  <c r="AF51" i="40"/>
  <c r="AG82" i="9"/>
  <c r="AF82" i="40"/>
  <c r="AF65" i="40"/>
  <c r="AG74" i="9"/>
  <c r="AF74" i="40"/>
  <c r="AG71" i="9"/>
  <c r="AF71" i="40"/>
  <c r="AF59" i="40"/>
  <c r="AG54" i="9"/>
  <c r="AF54" i="40"/>
  <c r="AG79" i="9"/>
  <c r="AF79" i="40"/>
  <c r="AF76" i="40"/>
  <c r="AG70" i="9"/>
  <c r="AF70" i="40"/>
  <c r="AF60" i="40"/>
  <c r="AF61" i="40"/>
  <c r="AF57" i="40"/>
  <c r="AH58" i="40"/>
  <c r="AG58" i="40"/>
  <c r="AF62" i="40"/>
  <c r="AH53" i="9"/>
  <c r="AH53" i="40" s="1"/>
  <c r="AG53" i="40"/>
  <c r="AF64" i="40"/>
  <c r="AF63" i="40"/>
  <c r="AF84" i="40"/>
  <c r="AG48" i="9"/>
  <c r="AF48" i="40"/>
  <c r="AF56" i="40"/>
  <c r="AF55" i="40"/>
  <c r="AF50" i="40"/>
  <c r="AF67" i="40"/>
  <c r="AF68" i="40"/>
  <c r="AG72" i="40"/>
  <c r="AH72" i="9"/>
  <c r="AH72" i="40" s="1"/>
  <c r="AG80" i="9"/>
  <c r="AF80" i="40"/>
  <c r="AG47" i="9"/>
  <c r="AF47" i="40"/>
  <c r="AF52" i="40"/>
  <c r="AG73" i="9"/>
  <c r="AF73" i="40"/>
  <c r="AF83" i="40"/>
  <c r="AG83" i="9"/>
  <c r="AF78" i="40"/>
  <c r="AF85" i="40"/>
  <c r="AF18" i="41"/>
  <c r="T21" i="24"/>
  <c r="R23" i="24"/>
  <c r="R13" i="24"/>
  <c r="R22" i="24"/>
  <c r="S21" i="24"/>
  <c r="R21" i="24" l="1"/>
  <c r="AG30" i="41"/>
  <c r="AH30" i="10"/>
  <c r="AH30" i="41" s="1"/>
  <c r="AH19" i="41"/>
  <c r="AG19" i="41"/>
  <c r="AH31" i="41"/>
  <c r="AG31" i="41"/>
  <c r="AH35" i="10"/>
  <c r="AH35" i="41" s="1"/>
  <c r="AG35" i="41"/>
  <c r="AH32" i="10"/>
  <c r="AH32" i="41" s="1"/>
  <c r="AG32" i="41"/>
  <c r="AG28" i="41"/>
  <c r="AH25" i="10"/>
  <c r="AH25" i="41" s="1"/>
  <c r="AG25" i="41"/>
  <c r="AH34" i="41"/>
  <c r="AG34" i="41"/>
  <c r="AH23" i="10"/>
  <c r="AH23" i="41" s="1"/>
  <c r="AG23" i="41"/>
  <c r="AH33" i="10"/>
  <c r="AH33" i="41" s="1"/>
  <c r="AG33" i="41"/>
  <c r="AH68" i="40"/>
  <c r="AG68" i="40"/>
  <c r="AH48" i="9"/>
  <c r="AH48" i="40" s="1"/>
  <c r="AG48" i="40"/>
  <c r="AH79" i="9"/>
  <c r="AH79" i="40" s="1"/>
  <c r="AG79" i="40"/>
  <c r="AH82" i="9"/>
  <c r="AH82" i="40" s="1"/>
  <c r="AG82" i="40"/>
  <c r="AH73" i="9"/>
  <c r="AH73" i="40" s="1"/>
  <c r="AG73" i="40"/>
  <c r="AH67" i="40"/>
  <c r="AG67" i="40"/>
  <c r="AG84" i="40"/>
  <c r="AH84" i="40"/>
  <c r="AH57" i="40"/>
  <c r="AG57" i="40"/>
  <c r="AH54" i="9"/>
  <c r="AH54" i="40" s="1"/>
  <c r="AG54" i="40"/>
  <c r="AH51" i="9"/>
  <c r="AH51" i="40" s="1"/>
  <c r="AG51" i="40"/>
  <c r="AH59" i="40"/>
  <c r="AG59" i="40"/>
  <c r="AH61" i="40"/>
  <c r="AG61" i="40"/>
  <c r="AH81" i="9"/>
  <c r="AH81" i="40" s="1"/>
  <c r="AG81" i="40"/>
  <c r="AH55" i="40"/>
  <c r="AG55" i="40"/>
  <c r="AH60" i="40"/>
  <c r="AG60" i="40"/>
  <c r="AH71" i="9"/>
  <c r="AH71" i="40" s="1"/>
  <c r="AG71" i="40"/>
  <c r="AH52" i="40"/>
  <c r="AG52" i="40"/>
  <c r="AH47" i="9"/>
  <c r="AG47" i="40"/>
  <c r="AH64" i="40"/>
  <c r="AG64" i="40"/>
  <c r="AH85" i="40"/>
  <c r="AG85" i="40"/>
  <c r="AH69" i="9"/>
  <c r="AH69" i="40" s="1"/>
  <c r="AG69" i="40"/>
  <c r="AH50" i="40"/>
  <c r="AG50" i="40"/>
  <c r="AH63" i="40"/>
  <c r="AG63" i="40"/>
  <c r="AH80" i="9"/>
  <c r="AH80" i="40" s="1"/>
  <c r="AG80" i="40"/>
  <c r="AH70" i="9"/>
  <c r="AH70" i="40" s="1"/>
  <c r="AG70" i="40"/>
  <c r="AH74" i="9"/>
  <c r="AH74" i="40" s="1"/>
  <c r="AG74" i="40"/>
  <c r="AG78" i="40"/>
  <c r="AH83" i="9"/>
  <c r="AH83" i="40" s="1"/>
  <c r="AG83" i="40"/>
  <c r="AH56" i="40"/>
  <c r="AG56" i="40"/>
  <c r="AH62" i="40"/>
  <c r="AG62" i="40"/>
  <c r="AH76" i="40"/>
  <c r="AG76" i="40"/>
  <c r="AH65" i="40"/>
  <c r="AG65" i="40"/>
  <c r="AH77" i="9"/>
  <c r="AH77" i="40" s="1"/>
  <c r="AG77" i="40"/>
  <c r="AG18" i="41"/>
  <c r="AV49" i="28"/>
  <c r="AU49" i="28"/>
  <c r="AT49" i="28"/>
  <c r="AS49" i="28"/>
  <c r="AR49" i="28"/>
  <c r="AQ49" i="28"/>
  <c r="AP49" i="28"/>
  <c r="AO49" i="28"/>
  <c r="AN49" i="28"/>
  <c r="AM49" i="28"/>
  <c r="AL49" i="28"/>
  <c r="AK49" i="28"/>
  <c r="AV48" i="28"/>
  <c r="AU48" i="28"/>
  <c r="AT48" i="28"/>
  <c r="AS48" i="28"/>
  <c r="AR48" i="28"/>
  <c r="AQ48" i="28"/>
  <c r="AP48" i="28"/>
  <c r="AO48" i="28"/>
  <c r="AN48" i="28"/>
  <c r="AM48" i="28"/>
  <c r="AL48" i="28"/>
  <c r="AK48" i="28"/>
  <c r="AV40" i="28"/>
  <c r="AU40" i="28"/>
  <c r="AT40" i="28"/>
  <c r="AS40" i="28"/>
  <c r="AR40" i="28"/>
  <c r="AQ40" i="28"/>
  <c r="AP40" i="28"/>
  <c r="AO40" i="28"/>
  <c r="AN40" i="28"/>
  <c r="AM40" i="28"/>
  <c r="AL40" i="28"/>
  <c r="AK40" i="28"/>
  <c r="S9" i="40"/>
  <c r="S10" i="40"/>
  <c r="U6" i="4"/>
  <c r="AV51" i="3"/>
  <c r="AU51" i="3"/>
  <c r="AT51" i="3"/>
  <c r="AS51" i="3"/>
  <c r="AR51" i="3"/>
  <c r="AQ51" i="3"/>
  <c r="AP51" i="3"/>
  <c r="AO51" i="3"/>
  <c r="AN51" i="3"/>
  <c r="AM51" i="3"/>
  <c r="AL51" i="3"/>
  <c r="AK51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V51" i="4"/>
  <c r="AU51" i="4"/>
  <c r="AT51" i="4"/>
  <c r="AS51" i="4"/>
  <c r="AR51" i="4"/>
  <c r="AQ51" i="4"/>
  <c r="AP51" i="4"/>
  <c r="AO51" i="4"/>
  <c r="AN51" i="4"/>
  <c r="AM51" i="4"/>
  <c r="AL51" i="4"/>
  <c r="AK51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K34" i="12"/>
  <c r="K32" i="12"/>
  <c r="AH24" i="8"/>
  <c r="AH22" i="8"/>
  <c r="X33" i="7"/>
  <c r="L33" i="12" s="1"/>
  <c r="AH43" i="7"/>
  <c r="AG43" i="7"/>
  <c r="AF43" i="7"/>
  <c r="AE43" i="7"/>
  <c r="AD43" i="7"/>
  <c r="AC43" i="7"/>
  <c r="AB43" i="7"/>
  <c r="AA43" i="7"/>
  <c r="Z43" i="7"/>
  <c r="Y43" i="7"/>
  <c r="X43" i="7"/>
  <c r="W43" i="7"/>
  <c r="X13" i="3"/>
  <c r="X13" i="4" s="1"/>
  <c r="X13" i="28" s="1"/>
  <c r="Y13" i="3"/>
  <c r="Y13" i="4" s="1"/>
  <c r="Y13" i="28" s="1"/>
  <c r="Z13" i="3"/>
  <c r="Z13" i="4" s="1"/>
  <c r="Z13" i="28" s="1"/>
  <c r="AA13" i="3"/>
  <c r="AA13" i="4" s="1"/>
  <c r="AA13" i="28" s="1"/>
  <c r="AB13" i="3"/>
  <c r="AB13" i="4" s="1"/>
  <c r="AB13" i="28" s="1"/>
  <c r="AC13" i="3"/>
  <c r="AC13" i="4" s="1"/>
  <c r="AC13" i="28" s="1"/>
  <c r="AD13" i="3"/>
  <c r="AD13" i="4" s="1"/>
  <c r="AD13" i="28" s="1"/>
  <c r="AE13" i="3"/>
  <c r="AE13" i="4" s="1"/>
  <c r="AE13" i="28" s="1"/>
  <c r="AF13" i="3"/>
  <c r="AG13" i="3"/>
  <c r="AG13" i="4" s="1"/>
  <c r="AG13" i="28" s="1"/>
  <c r="AH13" i="3"/>
  <c r="AH13" i="4" s="1"/>
  <c r="AH13" i="28" s="1"/>
  <c r="X18" i="7"/>
  <c r="Y18" i="7"/>
  <c r="Z18" i="7"/>
  <c r="AA18" i="7"/>
  <c r="AB18" i="7"/>
  <c r="AC18" i="7"/>
  <c r="AD18" i="7"/>
  <c r="AE18" i="7"/>
  <c r="AF18" i="7"/>
  <c r="AG18" i="7"/>
  <c r="AH18" i="7"/>
  <c r="Y20" i="7"/>
  <c r="Z20" i="7"/>
  <c r="AA20" i="7"/>
  <c r="AB20" i="7"/>
  <c r="AE20" i="7"/>
  <c r="AH20" i="7"/>
  <c r="X35" i="7"/>
  <c r="AH41" i="7"/>
  <c r="AF39" i="7"/>
  <c r="AD39" i="7"/>
  <c r="Z41" i="7"/>
  <c r="AH39" i="7"/>
  <c r="AE39" i="7"/>
  <c r="AC39" i="7"/>
  <c r="X21" i="7"/>
  <c r="AD21" i="7"/>
  <c r="AC21" i="7"/>
  <c r="AG57" i="7"/>
  <c r="AF57" i="7"/>
  <c r="AE57" i="7"/>
  <c r="AD57" i="7"/>
  <c r="AC57" i="7"/>
  <c r="AA57" i="7"/>
  <c r="AH56" i="7"/>
  <c r="AG56" i="7"/>
  <c r="AH55" i="7"/>
  <c r="AE55" i="7"/>
  <c r="AD55" i="7"/>
  <c r="AC55" i="7"/>
  <c r="AB55" i="7"/>
  <c r="AH54" i="7"/>
  <c r="AH53" i="7"/>
  <c r="AG53" i="7"/>
  <c r="AE53" i="7"/>
  <c r="AC53" i="7"/>
  <c r="AB53" i="7"/>
  <c r="AA53" i="7"/>
  <c r="AH52" i="7"/>
  <c r="AG52" i="7"/>
  <c r="AC52" i="7"/>
  <c r="AG45" i="7"/>
  <c r="AE45" i="7"/>
  <c r="AD45" i="7"/>
  <c r="AC45" i="7"/>
  <c r="W45" i="7"/>
  <c r="AB45" i="7"/>
  <c r="AA45" i="7"/>
  <c r="AH44" i="7"/>
  <c r="AG44" i="7"/>
  <c r="AF44" i="7"/>
  <c r="AE44" i="7"/>
  <c r="Y44" i="7"/>
  <c r="X44" i="7"/>
  <c r="W44" i="7"/>
  <c r="K20" i="25"/>
  <c r="O28" i="23"/>
  <c r="O27" i="23"/>
  <c r="O26" i="23"/>
  <c r="O25" i="23"/>
  <c r="O24" i="23"/>
  <c r="O23" i="23"/>
  <c r="O21" i="23"/>
  <c r="O20" i="23"/>
  <c r="O19" i="23"/>
  <c r="O18" i="23"/>
  <c r="O17" i="23"/>
  <c r="O16" i="23"/>
  <c r="N6" i="23"/>
  <c r="N5" i="23" s="1"/>
  <c r="AH26" i="41" s="1"/>
  <c r="M6" i="23"/>
  <c r="M5" i="23" s="1"/>
  <c r="L6" i="23"/>
  <c r="K6" i="23"/>
  <c r="J6" i="23"/>
  <c r="I6" i="23"/>
  <c r="H6" i="23"/>
  <c r="G6" i="23"/>
  <c r="F6" i="23"/>
  <c r="E6" i="23"/>
  <c r="D5" i="23"/>
  <c r="X26" i="41" s="1"/>
  <c r="O27" i="22"/>
  <c r="O26" i="22"/>
  <c r="O25" i="22"/>
  <c r="O20" i="22"/>
  <c r="O19" i="22"/>
  <c r="O18" i="22"/>
  <c r="O12" i="22"/>
  <c r="O11" i="22"/>
  <c r="O10" i="22"/>
  <c r="O9" i="22"/>
  <c r="O8" i="22"/>
  <c r="O7" i="22"/>
  <c r="N6" i="22"/>
  <c r="N5" i="22" s="1"/>
  <c r="AH75" i="9" s="1"/>
  <c r="AH75" i="40" s="1"/>
  <c r="M6" i="22"/>
  <c r="M5" i="22" s="1"/>
  <c r="AG75" i="9" s="1"/>
  <c r="AG75" i="40" s="1"/>
  <c r="L6" i="22"/>
  <c r="L5" i="22" s="1"/>
  <c r="AF75" i="9" s="1"/>
  <c r="AF75" i="40" s="1"/>
  <c r="K6" i="22"/>
  <c r="K5" i="22" s="1"/>
  <c r="AE75" i="9" s="1"/>
  <c r="AE75" i="40" s="1"/>
  <c r="J6" i="22"/>
  <c r="J5" i="22" s="1"/>
  <c r="AD75" i="9" s="1"/>
  <c r="AD75" i="40" s="1"/>
  <c r="I6" i="22"/>
  <c r="I5" i="22" s="1"/>
  <c r="AC75" i="9" s="1"/>
  <c r="AC75" i="40" s="1"/>
  <c r="H6" i="22"/>
  <c r="H5" i="22" s="1"/>
  <c r="AB75" i="9" s="1"/>
  <c r="AB75" i="40" s="1"/>
  <c r="G6" i="22"/>
  <c r="G5" i="22" s="1"/>
  <c r="AA75" i="9" s="1"/>
  <c r="AA75" i="40" s="1"/>
  <c r="F6" i="22"/>
  <c r="F5" i="22" s="1"/>
  <c r="Z75" i="9" s="1"/>
  <c r="Z75" i="40" s="1"/>
  <c r="E6" i="22"/>
  <c r="E5" i="22" s="1"/>
  <c r="Y75" i="9" s="1"/>
  <c r="Y75" i="40" s="1"/>
  <c r="D6" i="22"/>
  <c r="D5" i="22" s="1"/>
  <c r="O43" i="21"/>
  <c r="O42" i="21"/>
  <c r="O41" i="21"/>
  <c r="O40" i="21"/>
  <c r="O39" i="21"/>
  <c r="O38" i="21"/>
  <c r="N37" i="21"/>
  <c r="M37" i="21"/>
  <c r="M5" i="21" s="1"/>
  <c r="AG20" i="10" s="1"/>
  <c r="AG20" i="41" s="1"/>
  <c r="L37" i="21"/>
  <c r="L5" i="21" s="1"/>
  <c r="AF20" i="10" s="1"/>
  <c r="AF20" i="41" s="1"/>
  <c r="K37" i="21"/>
  <c r="J37" i="21"/>
  <c r="J5" i="21" s="1"/>
  <c r="AD20" i="10" s="1"/>
  <c r="AD20" i="41" s="1"/>
  <c r="I37" i="21"/>
  <c r="I5" i="21" s="1"/>
  <c r="AC20" i="10" s="1"/>
  <c r="AC20" i="41" s="1"/>
  <c r="H37" i="21"/>
  <c r="G37" i="21"/>
  <c r="G5" i="21" s="1"/>
  <c r="AA20" i="10" s="1"/>
  <c r="AA20" i="41" s="1"/>
  <c r="F37" i="21"/>
  <c r="E37" i="21"/>
  <c r="D37" i="21"/>
  <c r="D5" i="21" s="1"/>
  <c r="X20" i="10" s="1"/>
  <c r="O36" i="21"/>
  <c r="O35" i="21"/>
  <c r="O22" i="21"/>
  <c r="O21" i="21"/>
  <c r="O20" i="21"/>
  <c r="O19" i="21"/>
  <c r="O76" i="19"/>
  <c r="O75" i="19"/>
  <c r="O74" i="19"/>
  <c r="O71" i="19"/>
  <c r="O119" i="19"/>
  <c r="O95" i="19"/>
  <c r="O94" i="19"/>
  <c r="N50" i="19"/>
  <c r="M50" i="19"/>
  <c r="L50" i="19"/>
  <c r="K50" i="19"/>
  <c r="J50" i="19"/>
  <c r="I50" i="19"/>
  <c r="H50" i="19"/>
  <c r="H5" i="19" s="1"/>
  <c r="AB21" i="10" s="1"/>
  <c r="AB21" i="41" s="1"/>
  <c r="G50" i="19"/>
  <c r="F50" i="19"/>
  <c r="E50" i="19"/>
  <c r="E5" i="19" s="1"/>
  <c r="Y21" i="10" s="1"/>
  <c r="Y21" i="41" s="1"/>
  <c r="D50" i="19"/>
  <c r="D5" i="19" s="1"/>
  <c r="X21" i="10" s="1"/>
  <c r="X21" i="41" s="1"/>
  <c r="O77" i="19"/>
  <c r="O56" i="18"/>
  <c r="O55" i="18"/>
  <c r="O54" i="18"/>
  <c r="O53" i="18"/>
  <c r="O52" i="18"/>
  <c r="O7" i="18"/>
  <c r="O29" i="17"/>
  <c r="O28" i="17"/>
  <c r="O27" i="17"/>
  <c r="O26" i="17"/>
  <c r="O25" i="17"/>
  <c r="O24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O22" i="17"/>
  <c r="O21" i="17"/>
  <c r="O20" i="17"/>
  <c r="O19" i="17"/>
  <c r="O18" i="17"/>
  <c r="O17" i="17"/>
  <c r="N16" i="17"/>
  <c r="M16" i="17"/>
  <c r="L16" i="17"/>
  <c r="K16" i="17"/>
  <c r="J16" i="17"/>
  <c r="I16" i="17"/>
  <c r="H16" i="17"/>
  <c r="G16" i="17"/>
  <c r="F16" i="17"/>
  <c r="E16" i="17"/>
  <c r="D16" i="17"/>
  <c r="O15" i="17"/>
  <c r="O14" i="17"/>
  <c r="N6" i="17"/>
  <c r="AH22" i="10" s="1"/>
  <c r="AH22" i="41" s="1"/>
  <c r="M6" i="17"/>
  <c r="AG22" i="10" s="1"/>
  <c r="AG22" i="41" s="1"/>
  <c r="L6" i="17"/>
  <c r="AF22" i="10" s="1"/>
  <c r="AF22" i="41" s="1"/>
  <c r="K6" i="17"/>
  <c r="AE22" i="10" s="1"/>
  <c r="AE22" i="41" s="1"/>
  <c r="J6" i="17"/>
  <c r="I6" i="17"/>
  <c r="AC22" i="10" s="1"/>
  <c r="AC22" i="41" s="1"/>
  <c r="H6" i="17"/>
  <c r="AB22" i="10" s="1"/>
  <c r="AB22" i="41" s="1"/>
  <c r="G6" i="17"/>
  <c r="AA22" i="10" s="1"/>
  <c r="AA22" i="41" s="1"/>
  <c r="F6" i="17"/>
  <c r="Z22" i="10" s="1"/>
  <c r="Z22" i="41" s="1"/>
  <c r="E6" i="17"/>
  <c r="D6" i="17"/>
  <c r="O15" i="15"/>
  <c r="O16" i="15"/>
  <c r="O17" i="15"/>
  <c r="O7" i="15"/>
  <c r="N6" i="15"/>
  <c r="AH66" i="9" s="1"/>
  <c r="M6" i="15"/>
  <c r="AG66" i="9" s="1"/>
  <c r="L6" i="15"/>
  <c r="AF66" i="9" s="1"/>
  <c r="K6" i="15"/>
  <c r="AE66" i="9" s="1"/>
  <c r="J6" i="15"/>
  <c r="AD66" i="9" s="1"/>
  <c r="I6" i="15"/>
  <c r="AC66" i="9" s="1"/>
  <c r="H6" i="15"/>
  <c r="AB66" i="9" s="1"/>
  <c r="G6" i="15"/>
  <c r="AA66" i="9" s="1"/>
  <c r="F6" i="15"/>
  <c r="Z66" i="9" s="1"/>
  <c r="E6" i="15"/>
  <c r="Y66" i="9" s="1"/>
  <c r="D6" i="15"/>
  <c r="X66" i="9" s="1"/>
  <c r="C6" i="15"/>
  <c r="W66" i="9" s="1"/>
  <c r="G26" i="9"/>
  <c r="G26" i="40" s="1"/>
  <c r="AC49" i="9" l="1"/>
  <c r="AC49" i="40" s="1"/>
  <c r="I15" i="23"/>
  <c r="I22" i="23"/>
  <c r="AE49" i="9"/>
  <c r="AE49" i="40" s="1"/>
  <c r="K22" i="23"/>
  <c r="K15" i="23"/>
  <c r="AD49" i="9"/>
  <c r="AD49" i="40" s="1"/>
  <c r="J22" i="23"/>
  <c r="J15" i="23"/>
  <c r="AH49" i="9"/>
  <c r="AH49" i="40" s="1"/>
  <c r="N22" i="23"/>
  <c r="AF49" i="9"/>
  <c r="AF49" i="40" s="1"/>
  <c r="L22" i="23"/>
  <c r="L15" i="23"/>
  <c r="Y49" i="9"/>
  <c r="Y49" i="40" s="1"/>
  <c r="E15" i="23"/>
  <c r="E22" i="23"/>
  <c r="Z49" i="9"/>
  <c r="Z49" i="40" s="1"/>
  <c r="F15" i="23"/>
  <c r="F22" i="23"/>
  <c r="AB49" i="9"/>
  <c r="AB49" i="40" s="1"/>
  <c r="H22" i="23"/>
  <c r="H15" i="23"/>
  <c r="AG49" i="9"/>
  <c r="AG49" i="40" s="1"/>
  <c r="M22" i="23"/>
  <c r="M15" i="23"/>
  <c r="AG26" i="41"/>
  <c r="AA49" i="9"/>
  <c r="AA49" i="40" s="1"/>
  <c r="G22" i="23"/>
  <c r="G15" i="23"/>
  <c r="K5" i="23"/>
  <c r="AE26" i="41" s="1"/>
  <c r="I5" i="17"/>
  <c r="K5" i="17"/>
  <c r="H5" i="23"/>
  <c r="AB26" i="41" s="1"/>
  <c r="L5" i="17"/>
  <c r="I5" i="23"/>
  <c r="AC26" i="41" s="1"/>
  <c r="G5" i="15"/>
  <c r="J5" i="23"/>
  <c r="AD26" i="41" s="1"/>
  <c r="L5" i="23"/>
  <c r="AF26" i="41" s="1"/>
  <c r="M5" i="17"/>
  <c r="N15" i="23"/>
  <c r="J43" i="12"/>
  <c r="L32" i="12"/>
  <c r="S8" i="40"/>
  <c r="S15" i="40"/>
  <c r="S18" i="40"/>
  <c r="J5" i="17"/>
  <c r="AD22" i="10"/>
  <c r="AD22" i="41" s="1"/>
  <c r="D5" i="17"/>
  <c r="X22" i="10"/>
  <c r="X22" i="41" s="1"/>
  <c r="E5" i="17"/>
  <c r="Y22" i="10"/>
  <c r="Y22" i="41" s="1"/>
  <c r="H34" i="4"/>
  <c r="H34" i="28" s="1"/>
  <c r="H33" i="4"/>
  <c r="H33" i="28" s="1"/>
  <c r="H32" i="4"/>
  <c r="H32" i="28" s="1"/>
  <c r="H21" i="4"/>
  <c r="H21" i="28" s="1"/>
  <c r="H20" i="4"/>
  <c r="H20" i="28" s="1"/>
  <c r="H19" i="4"/>
  <c r="H19" i="28" s="1"/>
  <c r="H18" i="4"/>
  <c r="H18" i="28" s="1"/>
  <c r="H17" i="4"/>
  <c r="H17" i="28" s="1"/>
  <c r="H16" i="4"/>
  <c r="H16" i="28" s="1"/>
  <c r="H15" i="4"/>
  <c r="H15" i="28" s="1"/>
  <c r="H14" i="4"/>
  <c r="H14" i="28" s="1"/>
  <c r="H54" i="4"/>
  <c r="H52" i="28" s="1"/>
  <c r="H52" i="4"/>
  <c r="H50" i="28" s="1"/>
  <c r="H56" i="4"/>
  <c r="H54" i="28" s="1"/>
  <c r="H55" i="4"/>
  <c r="H53" i="28" s="1"/>
  <c r="H53" i="4"/>
  <c r="H51" i="28" s="1"/>
  <c r="H51" i="4"/>
  <c r="H49" i="28" s="1"/>
  <c r="H58" i="4"/>
  <c r="H56" i="28" s="1"/>
  <c r="H48" i="4"/>
  <c r="H46" i="28" s="1"/>
  <c r="H49" i="4"/>
  <c r="H47" i="28" s="1"/>
  <c r="H47" i="4"/>
  <c r="H45" i="28" s="1"/>
  <c r="H46" i="4"/>
  <c r="H44" i="28" s="1"/>
  <c r="H43" i="4"/>
  <c r="H41" i="28" s="1"/>
  <c r="H42" i="4"/>
  <c r="H40" i="28" s="1"/>
  <c r="H44" i="4"/>
  <c r="H42" i="28" s="1"/>
  <c r="H41" i="4"/>
  <c r="H39" i="28" s="1"/>
  <c r="H39" i="4"/>
  <c r="H38" i="28" s="1"/>
  <c r="H37" i="4"/>
  <c r="H37" i="28" s="1"/>
  <c r="H35" i="4"/>
  <c r="H35" i="28" s="1"/>
  <c r="H13" i="4"/>
  <c r="H13" i="28" s="1"/>
  <c r="H11" i="4"/>
  <c r="H11" i="28" s="1"/>
  <c r="H10" i="4"/>
  <c r="H10" i="28" s="1"/>
  <c r="H59" i="4"/>
  <c r="H57" i="28" s="1"/>
  <c r="H36" i="4"/>
  <c r="H36" i="28" s="1"/>
  <c r="H9" i="4"/>
  <c r="H9" i="28" s="1"/>
  <c r="H8" i="4"/>
  <c r="H8" i="28" s="1"/>
  <c r="H7" i="4"/>
  <c r="H7" i="28" s="1"/>
  <c r="H6" i="4"/>
  <c r="H6" i="28" s="1"/>
  <c r="H50" i="4"/>
  <c r="H48" i="28" s="1"/>
  <c r="AF13" i="4"/>
  <c r="AA34" i="7"/>
  <c r="AA35" i="7"/>
  <c r="Z34" i="7"/>
  <c r="Z35" i="7"/>
  <c r="AH32" i="7"/>
  <c r="AH33" i="7"/>
  <c r="V33" i="12" s="1"/>
  <c r="V32" i="12" s="1"/>
  <c r="AB34" i="7"/>
  <c r="AB35" i="7"/>
  <c r="Y34" i="7"/>
  <c r="Y35" i="7"/>
  <c r="V20" i="7"/>
  <c r="X20" i="7"/>
  <c r="AG32" i="7"/>
  <c r="AG33" i="7"/>
  <c r="U33" i="12" s="1"/>
  <c r="U32" i="12" s="1"/>
  <c r="AF32" i="7"/>
  <c r="AF33" i="7"/>
  <c r="T33" i="12" s="1"/>
  <c r="T32" i="12" s="1"/>
  <c r="AE32" i="7"/>
  <c r="AE33" i="7"/>
  <c r="S33" i="12" s="1"/>
  <c r="S32" i="12" s="1"/>
  <c r="AG20" i="3"/>
  <c r="AG20" i="4" s="1"/>
  <c r="AG20" i="28" s="1"/>
  <c r="AG20" i="7"/>
  <c r="AD32" i="7"/>
  <c r="AD33" i="7"/>
  <c r="R33" i="12" s="1"/>
  <c r="R32" i="12" s="1"/>
  <c r="AG34" i="7"/>
  <c r="AG35" i="7"/>
  <c r="AF20" i="3"/>
  <c r="AF20" i="4" s="1"/>
  <c r="AF20" i="28" s="1"/>
  <c r="AF20" i="7"/>
  <c r="AC32" i="7"/>
  <c r="AC33" i="7"/>
  <c r="Q33" i="12" s="1"/>
  <c r="Q32" i="12" s="1"/>
  <c r="S42" i="12"/>
  <c r="AH34" i="7"/>
  <c r="AH35" i="7"/>
  <c r="U42" i="12"/>
  <c r="AF34" i="7"/>
  <c r="AF35" i="7"/>
  <c r="AB32" i="7"/>
  <c r="AB33" i="7"/>
  <c r="P33" i="12" s="1"/>
  <c r="P32" i="12" s="1"/>
  <c r="AE34" i="7"/>
  <c r="AE35" i="7"/>
  <c r="AD20" i="3"/>
  <c r="AD20" i="4" s="1"/>
  <c r="AD20" i="28" s="1"/>
  <c r="AD20" i="7"/>
  <c r="AA32" i="7"/>
  <c r="AA33" i="7"/>
  <c r="O33" i="12" s="1"/>
  <c r="O32" i="12" s="1"/>
  <c r="AD34" i="7"/>
  <c r="AD35" i="7"/>
  <c r="AC20" i="3"/>
  <c r="AC20" i="4" s="1"/>
  <c r="AC20" i="28" s="1"/>
  <c r="AC20" i="7"/>
  <c r="Z32" i="7"/>
  <c r="Z33" i="7"/>
  <c r="N33" i="12" s="1"/>
  <c r="N32" i="12" s="1"/>
  <c r="AC34" i="7"/>
  <c r="AC35" i="7"/>
  <c r="Y32" i="7"/>
  <c r="Y33" i="7"/>
  <c r="M33" i="12" s="1"/>
  <c r="M32" i="12" s="1"/>
  <c r="F5" i="21"/>
  <c r="Z20" i="10" s="1"/>
  <c r="Z20" i="41" s="1"/>
  <c r="I44" i="8"/>
  <c r="W44" i="8" s="1"/>
  <c r="I43" i="8"/>
  <c r="W43" i="8" s="1"/>
  <c r="I32" i="8"/>
  <c r="W32" i="8" s="1"/>
  <c r="W30" i="8" s="1"/>
  <c r="X34" i="7"/>
  <c r="V35" i="7"/>
  <c r="I45" i="8"/>
  <c r="W45" i="8" s="1"/>
  <c r="I42" i="8"/>
  <c r="W42" i="8" s="1"/>
  <c r="X32" i="7"/>
  <c r="V33" i="7"/>
  <c r="I41" i="8"/>
  <c r="W41" i="8" s="1"/>
  <c r="V18" i="7"/>
  <c r="V43" i="7"/>
  <c r="X20" i="41"/>
  <c r="F5" i="15"/>
  <c r="AA66" i="40"/>
  <c r="H5" i="15"/>
  <c r="I5" i="15"/>
  <c r="Z66" i="40"/>
  <c r="J5" i="15"/>
  <c r="K5" i="15"/>
  <c r="E5" i="15"/>
  <c r="L5" i="15"/>
  <c r="M5" i="15"/>
  <c r="N5" i="15"/>
  <c r="C5" i="15"/>
  <c r="D5" i="15"/>
  <c r="AH47" i="40"/>
  <c r="G5" i="17"/>
  <c r="H5" i="17"/>
  <c r="O21" i="22"/>
  <c r="F5" i="17"/>
  <c r="O23" i="17"/>
  <c r="N5" i="17"/>
  <c r="G8" i="9"/>
  <c r="G8" i="40" s="1"/>
  <c r="AH18" i="41"/>
  <c r="G5" i="23"/>
  <c r="E5" i="23"/>
  <c r="Y26" i="41" s="1"/>
  <c r="F5" i="23"/>
  <c r="E5" i="21"/>
  <c r="Y20" i="10" s="1"/>
  <c r="O50" i="18"/>
  <c r="O42" i="18"/>
  <c r="O70" i="19"/>
  <c r="G5" i="19"/>
  <c r="AA21" i="10" s="1"/>
  <c r="AA21" i="41" s="1"/>
  <c r="I5" i="19"/>
  <c r="AC21" i="10" s="1"/>
  <c r="AC21" i="41" s="1"/>
  <c r="J5" i="19"/>
  <c r="AD21" i="10" s="1"/>
  <c r="AD21" i="41" s="1"/>
  <c r="K5" i="19"/>
  <c r="AE21" i="10" s="1"/>
  <c r="AE21" i="41" s="1"/>
  <c r="L5" i="19"/>
  <c r="AF21" i="10" s="1"/>
  <c r="AF21" i="41" s="1"/>
  <c r="M5" i="19"/>
  <c r="AG21" i="10" s="1"/>
  <c r="AG21" i="41" s="1"/>
  <c r="N5" i="19"/>
  <c r="AH21" i="10" s="1"/>
  <c r="AH21" i="41" s="1"/>
  <c r="F5" i="19"/>
  <c r="Z21" i="10" s="1"/>
  <c r="Z21" i="41" s="1"/>
  <c r="N5" i="21"/>
  <c r="AH20" i="10" s="1"/>
  <c r="AH20" i="41" s="1"/>
  <c r="H5" i="21"/>
  <c r="AB20" i="10" s="1"/>
  <c r="AB20" i="41" s="1"/>
  <c r="W13" i="3"/>
  <c r="W13" i="4" s="1"/>
  <c r="I13" i="8"/>
  <c r="W13" i="8" s="1"/>
  <c r="K5" i="21"/>
  <c r="AE20" i="10" s="1"/>
  <c r="AE20" i="41" s="1"/>
  <c r="X43" i="3"/>
  <c r="X43" i="4" s="1"/>
  <c r="X41" i="28" s="1"/>
  <c r="Y43" i="3"/>
  <c r="Y43" i="4" s="1"/>
  <c r="Y41" i="28" s="1"/>
  <c r="AE46" i="7"/>
  <c r="Z44" i="7"/>
  <c r="AA44" i="7"/>
  <c r="AD41" i="7"/>
  <c r="X39" i="7"/>
  <c r="Y55" i="3"/>
  <c r="Y55" i="4" s="1"/>
  <c r="Y53" i="28" s="1"/>
  <c r="Z20" i="3"/>
  <c r="Z20" i="4" s="1"/>
  <c r="Z20" i="28" s="1"/>
  <c r="Y20" i="3"/>
  <c r="Y20" i="4" s="1"/>
  <c r="Y20" i="28" s="1"/>
  <c r="AH46" i="7"/>
  <c r="X20" i="3"/>
  <c r="X20" i="4" s="1"/>
  <c r="X20" i="28" s="1"/>
  <c r="AB21" i="7"/>
  <c r="AD56" i="7"/>
  <c r="AH54" i="3"/>
  <c r="AH54" i="4" s="1"/>
  <c r="AH52" i="28" s="1"/>
  <c r="K50" i="12"/>
  <c r="W35" i="9" s="1"/>
  <c r="W35" i="40" s="1"/>
  <c r="AF54" i="7"/>
  <c r="Z45" i="7"/>
  <c r="W12" i="3"/>
  <c r="W12" i="4" s="1"/>
  <c r="AA39" i="7"/>
  <c r="AB39" i="7"/>
  <c r="Z49" i="3"/>
  <c r="Z49" i="4" s="1"/>
  <c r="Z47" i="28" s="1"/>
  <c r="X44" i="3"/>
  <c r="AA52" i="7"/>
  <c r="Y53" i="3"/>
  <c r="AE56" i="7"/>
  <c r="AF56" i="7"/>
  <c r="X47" i="3"/>
  <c r="X47" i="4" s="1"/>
  <c r="X45" i="28" s="1"/>
  <c r="AB52" i="7"/>
  <c r="AC19" i="7"/>
  <c r="AA54" i="7"/>
  <c r="AH48" i="3"/>
  <c r="AH48" i="4" s="1"/>
  <c r="AH46" i="28" s="1"/>
  <c r="AH52" i="3"/>
  <c r="AH52" i="4" s="1"/>
  <c r="AH50" i="28" s="1"/>
  <c r="AD52" i="7"/>
  <c r="AB54" i="7"/>
  <c r="Y58" i="3"/>
  <c r="Y58" i="4" s="1"/>
  <c r="Y56" i="28" s="1"/>
  <c r="AG54" i="7"/>
  <c r="AH56" i="3"/>
  <c r="AH56" i="4" s="1"/>
  <c r="AH54" i="28" s="1"/>
  <c r="AA45" i="3"/>
  <c r="AA45" i="4" s="1"/>
  <c r="AA43" i="28" s="1"/>
  <c r="AH45" i="7"/>
  <c r="AF52" i="7"/>
  <c r="AA55" i="7"/>
  <c r="AB57" i="7"/>
  <c r="AE52" i="7"/>
  <c r="AC54" i="7"/>
  <c r="AF55" i="7"/>
  <c r="Y45" i="7"/>
  <c r="AD54" i="7"/>
  <c r="AC56" i="7"/>
  <c r="AF53" i="7"/>
  <c r="AA56" i="7"/>
  <c r="X41" i="7"/>
  <c r="AB56" i="7"/>
  <c r="Y39" i="7"/>
  <c r="AA42" i="7"/>
  <c r="W32" i="1"/>
  <c r="V32" i="1" s="1"/>
  <c r="AG55" i="7"/>
  <c r="AF41" i="7"/>
  <c r="AD53" i="7"/>
  <c r="AH20" i="3"/>
  <c r="AH20" i="4" s="1"/>
  <c r="AH20" i="28" s="1"/>
  <c r="AH35" i="3"/>
  <c r="AH43" i="3"/>
  <c r="AH43" i="4" s="1"/>
  <c r="AH41" i="28" s="1"/>
  <c r="W43" i="3"/>
  <c r="AH47" i="3"/>
  <c r="AH47" i="4" s="1"/>
  <c r="AH45" i="28" s="1"/>
  <c r="W35" i="3"/>
  <c r="W34" i="3" s="1"/>
  <c r="W18" i="3"/>
  <c r="AH18" i="3"/>
  <c r="AH18" i="4" s="1"/>
  <c r="AH18" i="28" s="1"/>
  <c r="AA20" i="3"/>
  <c r="AA20" i="4" s="1"/>
  <c r="AA20" i="28" s="1"/>
  <c r="W33" i="3"/>
  <c r="AH33" i="3"/>
  <c r="X33" i="3"/>
  <c r="AG42" i="7"/>
  <c r="AF18" i="3"/>
  <c r="AF18" i="4" s="1"/>
  <c r="AF18" i="28" s="1"/>
  <c r="Y33" i="3"/>
  <c r="Y35" i="3"/>
  <c r="Y47" i="3"/>
  <c r="Y47" i="4" s="1"/>
  <c r="Y45" i="28" s="1"/>
  <c r="AG18" i="3"/>
  <c r="AG18" i="4" s="1"/>
  <c r="AG18" i="28" s="1"/>
  <c r="X35" i="3"/>
  <c r="W42" i="1"/>
  <c r="AE20" i="3"/>
  <c r="AE20" i="4" s="1"/>
  <c r="AE20" i="28" s="1"/>
  <c r="AE18" i="3"/>
  <c r="AE18" i="4" s="1"/>
  <c r="AE18" i="28" s="1"/>
  <c r="Z33" i="3"/>
  <c r="Z35" i="3"/>
  <c r="Z43" i="3"/>
  <c r="Z43" i="4" s="1"/>
  <c r="Z41" i="28" s="1"/>
  <c r="Z47" i="3"/>
  <c r="Z47" i="4" s="1"/>
  <c r="Z45" i="28" s="1"/>
  <c r="AD21" i="3"/>
  <c r="AD21" i="4" s="1"/>
  <c r="AD21" i="28" s="1"/>
  <c r="AD18" i="3"/>
  <c r="AD18" i="4" s="1"/>
  <c r="AD18" i="28" s="1"/>
  <c r="AA33" i="3"/>
  <c r="AA35" i="3"/>
  <c r="AA43" i="3"/>
  <c r="AA43" i="4" s="1"/>
  <c r="AA41" i="28" s="1"/>
  <c r="AA47" i="3"/>
  <c r="AA47" i="4" s="1"/>
  <c r="AA45" i="28" s="1"/>
  <c r="AC21" i="3"/>
  <c r="AC21" i="4" s="1"/>
  <c r="AC21" i="28" s="1"/>
  <c r="AC19" i="3"/>
  <c r="AC19" i="4" s="1"/>
  <c r="AC19" i="28" s="1"/>
  <c r="AC18" i="3"/>
  <c r="AC18" i="4" s="1"/>
  <c r="AC18" i="28" s="1"/>
  <c r="AB33" i="3"/>
  <c r="AB35" i="3"/>
  <c r="AB43" i="3"/>
  <c r="AB43" i="4" s="1"/>
  <c r="AB41" i="28" s="1"/>
  <c r="AB47" i="3"/>
  <c r="AB47" i="4" s="1"/>
  <c r="AB45" i="28" s="1"/>
  <c r="AC12" i="3"/>
  <c r="AC12" i="4" s="1"/>
  <c r="AC12" i="28" s="1"/>
  <c r="AB21" i="3"/>
  <c r="AB21" i="4" s="1"/>
  <c r="AB21" i="28" s="1"/>
  <c r="AB20" i="3"/>
  <c r="AB18" i="3"/>
  <c r="AB18" i="4" s="1"/>
  <c r="AB18" i="28" s="1"/>
  <c r="AC33" i="3"/>
  <c r="AC35" i="3"/>
  <c r="AC43" i="3"/>
  <c r="AC43" i="4" s="1"/>
  <c r="AC41" i="28" s="1"/>
  <c r="AC47" i="3"/>
  <c r="AC47" i="4" s="1"/>
  <c r="AC45" i="28" s="1"/>
  <c r="AA18" i="3"/>
  <c r="AA18" i="4" s="1"/>
  <c r="AA18" i="28" s="1"/>
  <c r="AD33" i="3"/>
  <c r="AD35" i="3"/>
  <c r="AD43" i="3"/>
  <c r="AD43" i="4" s="1"/>
  <c r="AD41" i="28" s="1"/>
  <c r="AD47" i="3"/>
  <c r="AD47" i="4" s="1"/>
  <c r="AD45" i="28" s="1"/>
  <c r="AE12" i="3"/>
  <c r="AE12" i="4" s="1"/>
  <c r="AE12" i="28" s="1"/>
  <c r="Z18" i="3"/>
  <c r="AE33" i="3"/>
  <c r="AE35" i="3"/>
  <c r="AE43" i="3"/>
  <c r="AE43" i="4" s="1"/>
  <c r="AE41" i="28" s="1"/>
  <c r="AE47" i="3"/>
  <c r="AE47" i="4" s="1"/>
  <c r="AE45" i="28" s="1"/>
  <c r="Y18" i="3"/>
  <c r="Y18" i="4" s="1"/>
  <c r="Y18" i="28" s="1"/>
  <c r="AF33" i="3"/>
  <c r="AF35" i="3"/>
  <c r="AF43" i="3"/>
  <c r="X21" i="3"/>
  <c r="X21" i="4" s="1"/>
  <c r="X21" i="28" s="1"/>
  <c r="X18" i="3"/>
  <c r="X18" i="4" s="1"/>
  <c r="X18" i="28" s="1"/>
  <c r="AG33" i="3"/>
  <c r="AG35" i="3"/>
  <c r="AG43" i="3"/>
  <c r="AG47" i="3"/>
  <c r="AG47" i="4" s="1"/>
  <c r="AG45" i="28" s="1"/>
  <c r="AE42" i="7"/>
  <c r="W20" i="3"/>
  <c r="AH37" i="7"/>
  <c r="K14" i="12"/>
  <c r="I28" i="8"/>
  <c r="W28" i="8" s="1"/>
  <c r="O23" i="21"/>
  <c r="O37" i="21"/>
  <c r="O93" i="19"/>
  <c r="O6" i="18"/>
  <c r="C16" i="17"/>
  <c r="C6" i="17" s="1"/>
  <c r="W22" i="10" s="1"/>
  <c r="W22" i="41" s="1"/>
  <c r="O6" i="15"/>
  <c r="O5" i="15" s="1"/>
  <c r="G7" i="10"/>
  <c r="G7" i="41" s="1"/>
  <c r="G30" i="10"/>
  <c r="G25" i="10"/>
  <c r="G24" i="10"/>
  <c r="G18" i="10"/>
  <c r="G15" i="10"/>
  <c r="G13" i="10"/>
  <c r="G12" i="10"/>
  <c r="K15" i="56" s="1"/>
  <c r="B15" i="56" s="1"/>
  <c r="G6" i="10"/>
  <c r="K14" i="56" s="1"/>
  <c r="B14" i="56" s="1"/>
  <c r="V40" i="10"/>
  <c r="V40" i="41" s="1"/>
  <c r="G40" i="10"/>
  <c r="G40" i="41" s="1"/>
  <c r="V39" i="10"/>
  <c r="V39" i="41" s="1"/>
  <c r="G39" i="10"/>
  <c r="G39" i="41" s="1"/>
  <c r="V38" i="10"/>
  <c r="V38" i="41" s="1"/>
  <c r="V37" i="10"/>
  <c r="V37" i="41" s="1"/>
  <c r="V35" i="10"/>
  <c r="G35" i="10"/>
  <c r="V34" i="10"/>
  <c r="G34" i="10"/>
  <c r="G34" i="41" s="1"/>
  <c r="V33" i="10"/>
  <c r="G33" i="10"/>
  <c r="V32" i="10"/>
  <c r="G32" i="10"/>
  <c r="G31" i="10"/>
  <c r="V30" i="10"/>
  <c r="V29" i="10"/>
  <c r="G29" i="10"/>
  <c r="G28" i="10"/>
  <c r="G27" i="10"/>
  <c r="G26" i="10"/>
  <c r="V25" i="10"/>
  <c r="V24" i="10"/>
  <c r="V23" i="10"/>
  <c r="G23" i="10"/>
  <c r="G22" i="10"/>
  <c r="G22" i="41" s="1"/>
  <c r="G21" i="10"/>
  <c r="G20" i="10"/>
  <c r="G20" i="41" s="1"/>
  <c r="V19" i="10"/>
  <c r="G19" i="10"/>
  <c r="G19" i="41" s="1"/>
  <c r="V18" i="10"/>
  <c r="G17" i="10"/>
  <c r="V16" i="10"/>
  <c r="G16" i="10"/>
  <c r="V14" i="10"/>
  <c r="V14" i="41" s="1"/>
  <c r="G14" i="10"/>
  <c r="G14" i="41" s="1"/>
  <c r="V11" i="10"/>
  <c r="V11" i="41" s="1"/>
  <c r="V10" i="10"/>
  <c r="V10" i="41" s="1"/>
  <c r="G10" i="10"/>
  <c r="G10" i="41" s="1"/>
  <c r="V9" i="10"/>
  <c r="G9" i="10"/>
  <c r="G9" i="41" s="1"/>
  <c r="V8" i="10"/>
  <c r="V8" i="41" s="1"/>
  <c r="G8" i="10"/>
  <c r="G8" i="41" s="1"/>
  <c r="V7" i="10"/>
  <c r="V126" i="9"/>
  <c r="V125" i="9"/>
  <c r="V124" i="9"/>
  <c r="V123" i="9"/>
  <c r="V122" i="9"/>
  <c r="V121" i="9"/>
  <c r="V120" i="9"/>
  <c r="V119" i="9"/>
  <c r="V118" i="9"/>
  <c r="V117" i="9"/>
  <c r="V116" i="9"/>
  <c r="V115" i="9"/>
  <c r="V114" i="9"/>
  <c r="V113" i="9"/>
  <c r="V112" i="9"/>
  <c r="V111" i="9"/>
  <c r="V110" i="9"/>
  <c r="V109" i="9"/>
  <c r="V108" i="9"/>
  <c r="V107" i="9"/>
  <c r="V106" i="9"/>
  <c r="V105" i="9"/>
  <c r="V104" i="9"/>
  <c r="V103" i="9"/>
  <c r="V102" i="9"/>
  <c r="V101" i="9"/>
  <c r="V100" i="9"/>
  <c r="V99" i="9"/>
  <c r="V98" i="9"/>
  <c r="V97" i="9"/>
  <c r="V96" i="9"/>
  <c r="V95" i="9"/>
  <c r="V94" i="9"/>
  <c r="V93" i="9"/>
  <c r="V92" i="9"/>
  <c r="V91" i="9"/>
  <c r="V90" i="9"/>
  <c r="V89" i="9"/>
  <c r="V88" i="9"/>
  <c r="V85" i="9"/>
  <c r="V84" i="9"/>
  <c r="V83" i="9"/>
  <c r="V82" i="9"/>
  <c r="V81" i="9"/>
  <c r="V80" i="9"/>
  <c r="V79" i="9"/>
  <c r="V77" i="9"/>
  <c r="V76" i="9"/>
  <c r="V74" i="9"/>
  <c r="V73" i="9"/>
  <c r="V72" i="9"/>
  <c r="V71" i="9"/>
  <c r="V70" i="9"/>
  <c r="V69" i="9"/>
  <c r="V68" i="9"/>
  <c r="V67" i="9"/>
  <c r="V65" i="9"/>
  <c r="V64" i="9"/>
  <c r="V63" i="9"/>
  <c r="V62" i="9"/>
  <c r="V61" i="9"/>
  <c r="V60" i="9"/>
  <c r="V59" i="9"/>
  <c r="V58" i="9"/>
  <c r="V57" i="9"/>
  <c r="V56" i="9"/>
  <c r="V55" i="9"/>
  <c r="V54" i="9"/>
  <c r="V53" i="9"/>
  <c r="V52" i="9"/>
  <c r="V51" i="9"/>
  <c r="V48" i="9"/>
  <c r="V47" i="9"/>
  <c r="V42" i="9"/>
  <c r="V42" i="40" s="1"/>
  <c r="V41" i="9"/>
  <c r="V41" i="40" s="1"/>
  <c r="V40" i="9"/>
  <c r="V40" i="40" s="1"/>
  <c r="V39" i="9"/>
  <c r="V38" i="9"/>
  <c r="V37" i="9"/>
  <c r="V37" i="40" s="1"/>
  <c r="V36" i="9"/>
  <c r="V36" i="40" s="1"/>
  <c r="V34" i="9"/>
  <c r="V23" i="9"/>
  <c r="V23" i="40" s="1"/>
  <c r="V22" i="9"/>
  <c r="V22" i="40" s="1"/>
  <c r="V21" i="9"/>
  <c r="V21" i="40" s="1"/>
  <c r="V20" i="9"/>
  <c r="V20" i="40" s="1"/>
  <c r="V19" i="9"/>
  <c r="V17" i="9"/>
  <c r="V17" i="40" s="1"/>
  <c r="V16" i="9"/>
  <c r="V16" i="40" s="1"/>
  <c r="G14" i="9"/>
  <c r="G14" i="40" s="1"/>
  <c r="G16" i="9"/>
  <c r="G16" i="40" s="1"/>
  <c r="G17" i="9"/>
  <c r="G17" i="40" s="1"/>
  <c r="G18" i="9"/>
  <c r="G18" i="40" s="1"/>
  <c r="G19" i="9"/>
  <c r="G19" i="40" s="1"/>
  <c r="G20" i="9"/>
  <c r="G20" i="40" s="1"/>
  <c r="G21" i="9"/>
  <c r="G21" i="40" s="1"/>
  <c r="G22" i="9"/>
  <c r="G22" i="40" s="1"/>
  <c r="G23" i="9"/>
  <c r="G23" i="40" s="1"/>
  <c r="G27" i="9"/>
  <c r="G27" i="40" s="1"/>
  <c r="G28" i="9"/>
  <c r="G28" i="40" s="1"/>
  <c r="G29" i="9"/>
  <c r="G29" i="40" s="1"/>
  <c r="G30" i="9"/>
  <c r="G30" i="40" s="1"/>
  <c r="G31" i="9"/>
  <c r="G31" i="40" s="1"/>
  <c r="G34" i="9"/>
  <c r="G34" i="40" s="1"/>
  <c r="G35" i="9"/>
  <c r="G35" i="40" s="1"/>
  <c r="G36" i="9"/>
  <c r="G36" i="40" s="1"/>
  <c r="G37" i="9"/>
  <c r="G37" i="40" s="1"/>
  <c r="G38" i="9"/>
  <c r="G38" i="40" s="1"/>
  <c r="G39" i="9"/>
  <c r="G39" i="40" s="1"/>
  <c r="G40" i="9"/>
  <c r="G40" i="40" s="1"/>
  <c r="G41" i="9"/>
  <c r="G41" i="40" s="1"/>
  <c r="G42" i="9"/>
  <c r="G42" i="40" s="1"/>
  <c r="G46" i="9"/>
  <c r="G47" i="9"/>
  <c r="G47" i="40" s="1"/>
  <c r="G48" i="9"/>
  <c r="G48" i="40" s="1"/>
  <c r="G49" i="9"/>
  <c r="G49" i="40" s="1"/>
  <c r="G50" i="9"/>
  <c r="G50" i="40" s="1"/>
  <c r="G51" i="9"/>
  <c r="G51" i="40" s="1"/>
  <c r="G52" i="9"/>
  <c r="G52" i="40" s="1"/>
  <c r="G53" i="9"/>
  <c r="G53" i="40" s="1"/>
  <c r="G54" i="9"/>
  <c r="G54" i="40" s="1"/>
  <c r="G55" i="9"/>
  <c r="G55" i="40" s="1"/>
  <c r="G56" i="9"/>
  <c r="G56" i="40" s="1"/>
  <c r="G57" i="9"/>
  <c r="G57" i="40" s="1"/>
  <c r="G58" i="9"/>
  <c r="G58" i="40" s="1"/>
  <c r="G59" i="9"/>
  <c r="G59" i="40" s="1"/>
  <c r="G60" i="9"/>
  <c r="G60" i="40" s="1"/>
  <c r="G61" i="9"/>
  <c r="G61" i="40" s="1"/>
  <c r="G62" i="9"/>
  <c r="G62" i="40" s="1"/>
  <c r="G63" i="9"/>
  <c r="G63" i="40" s="1"/>
  <c r="G64" i="9"/>
  <c r="G64" i="40" s="1"/>
  <c r="G65" i="9"/>
  <c r="G65" i="40" s="1"/>
  <c r="G66" i="9"/>
  <c r="G66" i="40" s="1"/>
  <c r="G67" i="9"/>
  <c r="G67" i="40" s="1"/>
  <c r="G68" i="9"/>
  <c r="G68" i="40" s="1"/>
  <c r="G69" i="9"/>
  <c r="G69" i="40" s="1"/>
  <c r="G70" i="9"/>
  <c r="G70" i="40" s="1"/>
  <c r="G71" i="9"/>
  <c r="G71" i="40" s="1"/>
  <c r="G72" i="9"/>
  <c r="G72" i="40" s="1"/>
  <c r="G73" i="9"/>
  <c r="G73" i="40" s="1"/>
  <c r="G74" i="9"/>
  <c r="G74" i="40" s="1"/>
  <c r="G75" i="9"/>
  <c r="G75" i="40" s="1"/>
  <c r="G76" i="9"/>
  <c r="G76" i="40" s="1"/>
  <c r="G77" i="9"/>
  <c r="G77" i="40" s="1"/>
  <c r="G79" i="9"/>
  <c r="G79" i="40" s="1"/>
  <c r="G80" i="9"/>
  <c r="G80" i="40" s="1"/>
  <c r="G81" i="9"/>
  <c r="G81" i="40" s="1"/>
  <c r="G82" i="9"/>
  <c r="G82" i="40" s="1"/>
  <c r="G83" i="9"/>
  <c r="G83" i="40" s="1"/>
  <c r="G84" i="9"/>
  <c r="G84" i="40" s="1"/>
  <c r="G85" i="9"/>
  <c r="G85" i="40" s="1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H3" i="55"/>
  <c r="AJ57" i="9" l="1"/>
  <c r="AJ70" i="9"/>
  <c r="AJ67" i="9"/>
  <c r="AJ51" i="9"/>
  <c r="AJ63" i="9"/>
  <c r="AJ18" i="10"/>
  <c r="AJ35" i="10"/>
  <c r="AJ79" i="9"/>
  <c r="AJ81" i="9"/>
  <c r="AJ56" i="9"/>
  <c r="AJ69" i="9"/>
  <c r="AJ83" i="9"/>
  <c r="O16" i="17"/>
  <c r="AJ54" i="9"/>
  <c r="AJ30" i="10"/>
  <c r="AJ19" i="10"/>
  <c r="AJ29" i="10"/>
  <c r="AJ32" i="10"/>
  <c r="AJ25" i="10"/>
  <c r="AJ16" i="10"/>
  <c r="AJ34" i="10"/>
  <c r="AJ52" i="9"/>
  <c r="AJ64" i="9"/>
  <c r="AJ77" i="9"/>
  <c r="AJ53" i="9"/>
  <c r="AJ65" i="9"/>
  <c r="AJ80" i="9"/>
  <c r="AJ55" i="9"/>
  <c r="AJ68" i="9"/>
  <c r="AJ82" i="9"/>
  <c r="AJ58" i="9"/>
  <c r="AJ85" i="9"/>
  <c r="AJ23" i="10"/>
  <c r="G46" i="40"/>
  <c r="AK46" i="9"/>
  <c r="AJ71" i="9"/>
  <c r="AJ59" i="9"/>
  <c r="AJ72" i="9"/>
  <c r="AJ24" i="10"/>
  <c r="AJ33" i="10"/>
  <c r="O22" i="23"/>
  <c r="AJ60" i="9"/>
  <c r="AJ73" i="9"/>
  <c r="AJ84" i="9"/>
  <c r="AJ47" i="9"/>
  <c r="AJ61" i="9"/>
  <c r="AJ74" i="9"/>
  <c r="AJ48" i="9"/>
  <c r="AJ62" i="9"/>
  <c r="AJ76" i="9"/>
  <c r="V7" i="41"/>
  <c r="AJ7" i="10"/>
  <c r="V49" i="9"/>
  <c r="AJ49" i="9" s="1"/>
  <c r="G15" i="41"/>
  <c r="K16" i="56"/>
  <c r="B16" i="56" s="1"/>
  <c r="J55" i="12"/>
  <c r="J32" i="12"/>
  <c r="J33" i="12"/>
  <c r="K42" i="12"/>
  <c r="J56" i="12"/>
  <c r="J52" i="12"/>
  <c r="L34" i="12"/>
  <c r="AH39" i="4"/>
  <c r="AH38" i="28" s="1"/>
  <c r="AE39" i="4"/>
  <c r="AE38" i="28" s="1"/>
  <c r="W23" i="28"/>
  <c r="V23" i="4"/>
  <c r="V25" i="4"/>
  <c r="W25" i="28"/>
  <c r="H42" i="1"/>
  <c r="V42" i="1"/>
  <c r="O23" i="52"/>
  <c r="D23" i="52" s="1"/>
  <c r="G33" i="41"/>
  <c r="O6" i="52"/>
  <c r="D6" i="52" s="1"/>
  <c r="F6" i="52" s="1"/>
  <c r="G16" i="41"/>
  <c r="O16" i="52"/>
  <c r="D16" i="52" s="1"/>
  <c r="F16" i="52" s="1"/>
  <c r="G26" i="41"/>
  <c r="O4" i="52"/>
  <c r="D4" i="52" s="1"/>
  <c r="G12" i="41"/>
  <c r="O7" i="52"/>
  <c r="D7" i="52" s="1"/>
  <c r="F7" i="52" s="1"/>
  <c r="G17" i="41"/>
  <c r="O17" i="52"/>
  <c r="D17" i="52" s="1"/>
  <c r="G27" i="41"/>
  <c r="G13" i="41"/>
  <c r="O18" i="52"/>
  <c r="D18" i="52" s="1"/>
  <c r="F18" i="52" s="1"/>
  <c r="G28" i="41"/>
  <c r="O25" i="52"/>
  <c r="D25" i="52" s="1"/>
  <c r="G35" i="41"/>
  <c r="O8" i="52"/>
  <c r="D8" i="52" s="1"/>
  <c r="F8" i="52" s="1"/>
  <c r="G18" i="41"/>
  <c r="O19" i="52"/>
  <c r="D19" i="52" s="1"/>
  <c r="G29" i="41"/>
  <c r="O14" i="52"/>
  <c r="D14" i="52" s="1"/>
  <c r="F14" i="52" s="1"/>
  <c r="G24" i="41"/>
  <c r="O15" i="52"/>
  <c r="D15" i="52" s="1"/>
  <c r="G25" i="41"/>
  <c r="O11" i="52"/>
  <c r="D11" i="52" s="1"/>
  <c r="F11" i="52" s="1"/>
  <c r="G21" i="41"/>
  <c r="O20" i="52"/>
  <c r="D20" i="52" s="1"/>
  <c r="G30" i="41"/>
  <c r="O21" i="52"/>
  <c r="D21" i="52" s="1"/>
  <c r="F21" i="52" s="1"/>
  <c r="G31" i="41"/>
  <c r="O13" i="52"/>
  <c r="D13" i="52" s="1"/>
  <c r="G23" i="41"/>
  <c r="O22" i="52"/>
  <c r="D22" i="52" s="1"/>
  <c r="G32" i="41"/>
  <c r="X15" i="10"/>
  <c r="X15" i="41" s="1"/>
  <c r="H32" i="1"/>
  <c r="V18" i="3"/>
  <c r="S7" i="40"/>
  <c r="O3" i="52"/>
  <c r="G6" i="41"/>
  <c r="P34" i="12"/>
  <c r="R34" i="12"/>
  <c r="O34" i="12"/>
  <c r="T34" i="12"/>
  <c r="U34" i="12"/>
  <c r="N34" i="12"/>
  <c r="M34" i="12"/>
  <c r="Q34" i="12"/>
  <c r="V34" i="12"/>
  <c r="S34" i="12"/>
  <c r="V22" i="10"/>
  <c r="AJ22" i="10" s="1"/>
  <c r="R24" i="52"/>
  <c r="V29" i="41"/>
  <c r="R19" i="52"/>
  <c r="G19" i="52" s="1"/>
  <c r="V30" i="41"/>
  <c r="R20" i="52"/>
  <c r="G20" i="52" s="1"/>
  <c r="V25" i="41"/>
  <c r="R15" i="52"/>
  <c r="G15" i="52" s="1"/>
  <c r="V33" i="41"/>
  <c r="R23" i="52"/>
  <c r="G23" i="52" s="1"/>
  <c r="V32" i="41"/>
  <c r="R22" i="52"/>
  <c r="G22" i="52" s="1"/>
  <c r="V23" i="41"/>
  <c r="R13" i="52"/>
  <c r="G13" i="52" s="1"/>
  <c r="V35" i="41"/>
  <c r="R25" i="52"/>
  <c r="V16" i="41"/>
  <c r="R6" i="52"/>
  <c r="O24" i="52"/>
  <c r="D24" i="52" s="1"/>
  <c r="F24" i="52" s="1"/>
  <c r="O12" i="52"/>
  <c r="D12" i="52" s="1"/>
  <c r="F12" i="52" s="1"/>
  <c r="V18" i="41"/>
  <c r="R8" i="52"/>
  <c r="O5" i="52"/>
  <c r="D5" i="52" s="1"/>
  <c r="O9" i="52"/>
  <c r="D9" i="52" s="1"/>
  <c r="F9" i="52" s="1"/>
  <c r="O10" i="52"/>
  <c r="D10" i="52" s="1"/>
  <c r="F10" i="52" s="1"/>
  <c r="W20" i="4"/>
  <c r="W20" i="28" s="1"/>
  <c r="V20" i="3"/>
  <c r="V33" i="3"/>
  <c r="V32" i="7"/>
  <c r="V37" i="12"/>
  <c r="H65" i="4"/>
  <c r="H64" i="4"/>
  <c r="V35" i="3"/>
  <c r="V13" i="3"/>
  <c r="AF43" i="4"/>
  <c r="V43" i="3"/>
  <c r="AF13" i="28"/>
  <c r="V13" i="4"/>
  <c r="W42" i="7"/>
  <c r="K51" i="12"/>
  <c r="Q50" i="12"/>
  <c r="AC35" i="9" s="1"/>
  <c r="AC33" i="9" s="1"/>
  <c r="J44" i="8"/>
  <c r="X44" i="8" s="1"/>
  <c r="V36" i="12"/>
  <c r="N50" i="12"/>
  <c r="Z35" i="9" s="1"/>
  <c r="Z33" i="9" s="1"/>
  <c r="U50" i="12"/>
  <c r="AG35" i="9" s="1"/>
  <c r="AG35" i="40" s="1"/>
  <c r="Q51" i="12"/>
  <c r="M42" i="12"/>
  <c r="V42" i="12"/>
  <c r="W32" i="7"/>
  <c r="AE54" i="3"/>
  <c r="AE54" i="4" s="1"/>
  <c r="AE52" i="28" s="1"/>
  <c r="AE54" i="7"/>
  <c r="S51" i="12" s="1"/>
  <c r="W33" i="9"/>
  <c r="AE36" i="7"/>
  <c r="AE41" i="7"/>
  <c r="AB42" i="7"/>
  <c r="AB44" i="7"/>
  <c r="W34" i="7"/>
  <c r="AF42" i="7"/>
  <c r="AF45" i="7"/>
  <c r="T42" i="12" s="1"/>
  <c r="O51" i="12"/>
  <c r="O50" i="12"/>
  <c r="AA35" i="9" s="1"/>
  <c r="O42" i="12"/>
  <c r="U51" i="12"/>
  <c r="V46" i="12"/>
  <c r="AE21" i="3"/>
  <c r="AE21" i="4" s="1"/>
  <c r="AE21" i="28" s="1"/>
  <c r="AE21" i="7"/>
  <c r="AF47" i="3"/>
  <c r="X42" i="7"/>
  <c r="X45" i="7"/>
  <c r="Y41" i="4"/>
  <c r="Y39" i="28" s="1"/>
  <c r="Y41" i="7"/>
  <c r="AF21" i="3"/>
  <c r="AF21" i="7"/>
  <c r="Y21" i="3"/>
  <c r="Y21" i="4" s="1"/>
  <c r="Y21" i="28" s="1"/>
  <c r="Y21" i="7"/>
  <c r="Y12" i="3"/>
  <c r="Y12" i="4" s="1"/>
  <c r="Y12" i="28" s="1"/>
  <c r="S46" i="12"/>
  <c r="AC41" i="4"/>
  <c r="AC39" i="28" s="1"/>
  <c r="AC41" i="7"/>
  <c r="AG21" i="3"/>
  <c r="AG21" i="4" s="1"/>
  <c r="AG21" i="28" s="1"/>
  <c r="AG21" i="7"/>
  <c r="AD42" i="7"/>
  <c r="AD44" i="7"/>
  <c r="Z46" i="7"/>
  <c r="AG46" i="7"/>
  <c r="P50" i="12"/>
  <c r="AB35" i="9" s="1"/>
  <c r="P51" i="12"/>
  <c r="AC42" i="7"/>
  <c r="AC44" i="7"/>
  <c r="AB12" i="3"/>
  <c r="AB12" i="4" s="1"/>
  <c r="AB12" i="28" s="1"/>
  <c r="AH12" i="3"/>
  <c r="AH12" i="4" s="1"/>
  <c r="AH12" i="28" s="1"/>
  <c r="AA46" i="7"/>
  <c r="AH21" i="3"/>
  <c r="AH21" i="4" s="1"/>
  <c r="AH21" i="28" s="1"/>
  <c r="AH21" i="7"/>
  <c r="T50" i="12"/>
  <c r="AF35" i="9" s="1"/>
  <c r="T51" i="12"/>
  <c r="R50" i="12"/>
  <c r="AD35" i="9" s="1"/>
  <c r="R51" i="12"/>
  <c r="N51" i="12"/>
  <c r="AA12" i="3"/>
  <c r="AA12" i="4" s="1"/>
  <c r="AA12" i="28" s="1"/>
  <c r="AH51" i="7"/>
  <c r="AH57" i="7"/>
  <c r="AH11" i="3"/>
  <c r="AH11" i="4" s="1"/>
  <c r="AH11" i="28" s="1"/>
  <c r="AH10" i="7"/>
  <c r="V24" i="41"/>
  <c r="R14" i="52"/>
  <c r="J32" i="8"/>
  <c r="X32" i="8" s="1"/>
  <c r="X30" i="8" s="1"/>
  <c r="J45" i="8"/>
  <c r="X45" i="8" s="1"/>
  <c r="V19" i="41"/>
  <c r="R9" i="52"/>
  <c r="V55" i="7"/>
  <c r="V57" i="7"/>
  <c r="J41" i="8"/>
  <c r="X41" i="8" s="1"/>
  <c r="V49" i="7"/>
  <c r="X12" i="4"/>
  <c r="X12" i="28" s="1"/>
  <c r="V45" i="7"/>
  <c r="V48" i="7"/>
  <c r="I40" i="8"/>
  <c r="V52" i="7"/>
  <c r="V53" i="7"/>
  <c r="V47" i="7"/>
  <c r="V56" i="7"/>
  <c r="V54" i="7"/>
  <c r="J43" i="8"/>
  <c r="X43" i="8" s="1"/>
  <c r="V61" i="40"/>
  <c r="V74" i="40"/>
  <c r="V73" i="40"/>
  <c r="V62" i="40"/>
  <c r="V48" i="40"/>
  <c r="V51" i="40"/>
  <c r="V63" i="40"/>
  <c r="V77" i="40"/>
  <c r="V53" i="40"/>
  <c r="V79" i="40"/>
  <c r="V54" i="40"/>
  <c r="V67" i="40"/>
  <c r="V80" i="40"/>
  <c r="V68" i="40"/>
  <c r="V81" i="40"/>
  <c r="V69" i="40"/>
  <c r="V82" i="40"/>
  <c r="V70" i="40"/>
  <c r="V83" i="40"/>
  <c r="V58" i="40"/>
  <c r="V71" i="40"/>
  <c r="V60" i="40"/>
  <c r="V47" i="40"/>
  <c r="V72" i="40"/>
  <c r="AJ89" i="9"/>
  <c r="AJ101" i="9"/>
  <c r="AJ113" i="9"/>
  <c r="AJ125" i="9"/>
  <c r="AJ90" i="9"/>
  <c r="AJ102" i="9"/>
  <c r="AJ114" i="9"/>
  <c r="AJ126" i="9"/>
  <c r="AJ104" i="9"/>
  <c r="AJ117" i="9"/>
  <c r="AJ94" i="9"/>
  <c r="AJ106" i="9"/>
  <c r="AJ118" i="9"/>
  <c r="AJ103" i="9"/>
  <c r="AJ14" i="9"/>
  <c r="V39" i="40"/>
  <c r="AJ39" i="9"/>
  <c r="V19" i="40"/>
  <c r="AJ19" i="9"/>
  <c r="AJ95" i="9"/>
  <c r="AJ107" i="9"/>
  <c r="AJ119" i="9"/>
  <c r="AJ115" i="9"/>
  <c r="AJ92" i="9"/>
  <c r="AJ96" i="9"/>
  <c r="AJ108" i="9"/>
  <c r="AJ120" i="9"/>
  <c r="V38" i="40"/>
  <c r="AJ38" i="9"/>
  <c r="AJ105" i="9"/>
  <c r="AJ97" i="9"/>
  <c r="AJ109" i="9"/>
  <c r="AJ121" i="9"/>
  <c r="AJ98" i="9"/>
  <c r="AJ110" i="9"/>
  <c r="AJ122" i="9"/>
  <c r="AJ116" i="9"/>
  <c r="V85" i="40"/>
  <c r="AJ99" i="9"/>
  <c r="AJ111" i="9"/>
  <c r="AJ123" i="9"/>
  <c r="V34" i="40"/>
  <c r="AJ34" i="9"/>
  <c r="AJ91" i="9"/>
  <c r="AJ93" i="9"/>
  <c r="AJ88" i="9"/>
  <c r="AJ100" i="9"/>
  <c r="AJ112" i="9"/>
  <c r="AJ124" i="9"/>
  <c r="Y20" i="41"/>
  <c r="Y15" i="10"/>
  <c r="V84" i="40"/>
  <c r="W66" i="40"/>
  <c r="AD66" i="40"/>
  <c r="AE66" i="40"/>
  <c r="X66" i="40"/>
  <c r="AH66" i="40"/>
  <c r="V66" i="9"/>
  <c r="AJ66" i="9" s="1"/>
  <c r="AG66" i="40"/>
  <c r="AC66" i="40"/>
  <c r="AF66" i="40"/>
  <c r="AB66" i="40"/>
  <c r="Y66" i="40"/>
  <c r="AJ10" i="10"/>
  <c r="AJ8" i="10"/>
  <c r="V34" i="41"/>
  <c r="V9" i="41"/>
  <c r="F6" i="10"/>
  <c r="R12" i="42"/>
  <c r="G12" i="42" s="1"/>
  <c r="V52" i="40"/>
  <c r="R16" i="42"/>
  <c r="G16" i="42" s="1"/>
  <c r="V64" i="40"/>
  <c r="V76" i="40"/>
  <c r="R17" i="42"/>
  <c r="G17" i="42" s="1"/>
  <c r="V65" i="40"/>
  <c r="R13" i="42"/>
  <c r="G13" i="42" s="1"/>
  <c r="V55" i="40"/>
  <c r="R14" i="42"/>
  <c r="G14" i="42" s="1"/>
  <c r="V56" i="40"/>
  <c r="R15" i="42"/>
  <c r="G15" i="42" s="1"/>
  <c r="V57" i="40"/>
  <c r="R20" i="42"/>
  <c r="G20" i="42" s="1"/>
  <c r="V59" i="40"/>
  <c r="O19" i="42"/>
  <c r="D19" i="42" s="1"/>
  <c r="O17" i="42"/>
  <c r="D17" i="42" s="1"/>
  <c r="F17" i="42" s="1"/>
  <c r="O16" i="42"/>
  <c r="D16" i="42" s="1"/>
  <c r="O12" i="42"/>
  <c r="D12" i="42" s="1"/>
  <c r="O15" i="42"/>
  <c r="D15" i="42" s="1"/>
  <c r="O13" i="42"/>
  <c r="D13" i="42" s="1"/>
  <c r="O11" i="42"/>
  <c r="D11" i="42" s="1"/>
  <c r="O20" i="42"/>
  <c r="D20" i="42" s="1"/>
  <c r="O14" i="42"/>
  <c r="D14" i="42" s="1"/>
  <c r="O10" i="42"/>
  <c r="D10" i="42" s="1"/>
  <c r="H64" i="3"/>
  <c r="H65" i="3"/>
  <c r="G10" i="9"/>
  <c r="G10" i="40" s="1"/>
  <c r="O6" i="17"/>
  <c r="C5" i="17"/>
  <c r="G9" i="9"/>
  <c r="G11" i="9"/>
  <c r="F12" i="10"/>
  <c r="F15" i="10"/>
  <c r="W12" i="28"/>
  <c r="W13" i="28"/>
  <c r="O57" i="19"/>
  <c r="C50" i="19"/>
  <c r="O58" i="19"/>
  <c r="W56" i="3"/>
  <c r="W56" i="4" s="1"/>
  <c r="AG50" i="7"/>
  <c r="AC58" i="3"/>
  <c r="AC58" i="4" s="1"/>
  <c r="AC56" i="28" s="1"/>
  <c r="J28" i="8"/>
  <c r="J13" i="8"/>
  <c r="W19" i="3"/>
  <c r="W19" i="4" s="1"/>
  <c r="I19" i="8"/>
  <c r="W19" i="8" s="1"/>
  <c r="W47" i="3"/>
  <c r="W47" i="4" s="1"/>
  <c r="W21" i="3"/>
  <c r="W21" i="4" s="1"/>
  <c r="I21" i="8"/>
  <c r="W21" i="8" s="1"/>
  <c r="AH49" i="3"/>
  <c r="AH46" i="3" s="1"/>
  <c r="AH46" i="4" s="1"/>
  <c r="AF49" i="3"/>
  <c r="AA49" i="3"/>
  <c r="AA49" i="4" s="1"/>
  <c r="AA47" i="28" s="1"/>
  <c r="W49" i="3"/>
  <c r="W49" i="4" s="1"/>
  <c r="AE49" i="3"/>
  <c r="AE49" i="4" s="1"/>
  <c r="AE47" i="28" s="1"/>
  <c r="AD49" i="3"/>
  <c r="AD49" i="4" s="1"/>
  <c r="AD47" i="28" s="1"/>
  <c r="X56" i="3"/>
  <c r="X56" i="4" s="1"/>
  <c r="X54" i="28" s="1"/>
  <c r="AA56" i="3"/>
  <c r="AA56" i="4" s="1"/>
  <c r="AA54" i="28" s="1"/>
  <c r="AG49" i="3"/>
  <c r="AG49" i="4" s="1"/>
  <c r="AG47" i="28" s="1"/>
  <c r="X50" i="7"/>
  <c r="AF54" i="3"/>
  <c r="AE50" i="7"/>
  <c r="AC49" i="3"/>
  <c r="AC49" i="4" s="1"/>
  <c r="AC47" i="28" s="1"/>
  <c r="AF44" i="3"/>
  <c r="Y49" i="3"/>
  <c r="Y49" i="4" s="1"/>
  <c r="Y47" i="28" s="1"/>
  <c r="AE55" i="3"/>
  <c r="AE55" i="4" s="1"/>
  <c r="AE53" i="28" s="1"/>
  <c r="Z55" i="3"/>
  <c r="Z55" i="4" s="1"/>
  <c r="Z53" i="28" s="1"/>
  <c r="AB55" i="3"/>
  <c r="AB55" i="4" s="1"/>
  <c r="AB53" i="28" s="1"/>
  <c r="X49" i="3"/>
  <c r="X49" i="4" s="1"/>
  <c r="X47" i="28" s="1"/>
  <c r="W55" i="3"/>
  <c r="W55" i="4" s="1"/>
  <c r="AH55" i="3"/>
  <c r="AH55" i="4" s="1"/>
  <c r="AH53" i="28" s="1"/>
  <c r="AF36" i="7"/>
  <c r="AC55" i="3"/>
  <c r="AC55" i="4" s="1"/>
  <c r="AC53" i="28" s="1"/>
  <c r="X55" i="3"/>
  <c r="X55" i="4" s="1"/>
  <c r="X53" i="28" s="1"/>
  <c r="AD55" i="3"/>
  <c r="AD55" i="4" s="1"/>
  <c r="AD53" i="28" s="1"/>
  <c r="AA55" i="3"/>
  <c r="AA55" i="4" s="1"/>
  <c r="AA53" i="28" s="1"/>
  <c r="AE48" i="3"/>
  <c r="AE48" i="4" s="1"/>
  <c r="AE46" i="28" s="1"/>
  <c r="AD45" i="3"/>
  <c r="AD45" i="4" s="1"/>
  <c r="AD43" i="28" s="1"/>
  <c r="Y48" i="3"/>
  <c r="Y48" i="4" s="1"/>
  <c r="Y46" i="28" s="1"/>
  <c r="AF50" i="7"/>
  <c r="AE45" i="3"/>
  <c r="AE45" i="4" s="1"/>
  <c r="AE43" i="28" s="1"/>
  <c r="AF45" i="3"/>
  <c r="AG54" i="3"/>
  <c r="AG54" i="4" s="1"/>
  <c r="AG52" i="28" s="1"/>
  <c r="W54" i="3"/>
  <c r="W54" i="4" s="1"/>
  <c r="AC50" i="7"/>
  <c r="W48" i="3"/>
  <c r="W48" i="4" s="1"/>
  <c r="X48" i="3"/>
  <c r="X48" i="4" s="1"/>
  <c r="X46" i="28" s="1"/>
  <c r="AC48" i="3"/>
  <c r="AC48" i="4" s="1"/>
  <c r="AC46" i="28" s="1"/>
  <c r="AC56" i="3"/>
  <c r="AC56" i="4" s="1"/>
  <c r="AC54" i="28" s="1"/>
  <c r="AB48" i="3"/>
  <c r="AB48" i="4" s="1"/>
  <c r="AB46" i="28" s="1"/>
  <c r="AA54" i="3"/>
  <c r="AA54" i="4" s="1"/>
  <c r="AA52" i="28" s="1"/>
  <c r="W45" i="3"/>
  <c r="W45" i="4" s="1"/>
  <c r="AG45" i="3"/>
  <c r="AG45" i="4" s="1"/>
  <c r="AG43" i="28" s="1"/>
  <c r="Z48" i="3"/>
  <c r="Z48" i="4" s="1"/>
  <c r="Z46" i="28" s="1"/>
  <c r="Y45" i="3"/>
  <c r="Y45" i="4" s="1"/>
  <c r="Y43" i="28" s="1"/>
  <c r="AB45" i="3"/>
  <c r="AB45" i="4" s="1"/>
  <c r="AB43" i="28" s="1"/>
  <c r="AA48" i="3"/>
  <c r="AA48" i="4" s="1"/>
  <c r="AA46" i="28" s="1"/>
  <c r="AG51" i="7"/>
  <c r="X46" i="7"/>
  <c r="AB54" i="3"/>
  <c r="AB54" i="4" s="1"/>
  <c r="AB52" i="28" s="1"/>
  <c r="Z54" i="3"/>
  <c r="Z54" i="4" s="1"/>
  <c r="Z52" i="28" s="1"/>
  <c r="AB49" i="3"/>
  <c r="AB49" i="4" s="1"/>
  <c r="AB47" i="28" s="1"/>
  <c r="X45" i="3"/>
  <c r="X45" i="4" s="1"/>
  <c r="X43" i="28" s="1"/>
  <c r="AD48" i="3"/>
  <c r="AD48" i="4" s="1"/>
  <c r="AD46" i="28" s="1"/>
  <c r="AC45" i="3"/>
  <c r="AC45" i="4" s="1"/>
  <c r="AC43" i="28" s="1"/>
  <c r="Y54" i="3"/>
  <c r="Y54" i="4" s="1"/>
  <c r="Y52" i="28" s="1"/>
  <c r="AH45" i="3"/>
  <c r="AH45" i="4" s="1"/>
  <c r="AH43" i="28" s="1"/>
  <c r="AD54" i="3"/>
  <c r="AD54" i="4" s="1"/>
  <c r="AD52" i="28" s="1"/>
  <c r="Z56" i="3"/>
  <c r="Z56" i="4" s="1"/>
  <c r="Z54" i="28" s="1"/>
  <c r="AH42" i="7"/>
  <c r="AG52" i="3"/>
  <c r="AG52" i="4" s="1"/>
  <c r="AG50" i="28" s="1"/>
  <c r="AE37" i="7"/>
  <c r="AD56" i="3"/>
  <c r="AD56" i="4" s="1"/>
  <c r="AD54" i="28" s="1"/>
  <c r="Y52" i="3"/>
  <c r="Y52" i="4" s="1"/>
  <c r="Y50" i="28" s="1"/>
  <c r="W53" i="3"/>
  <c r="W53" i="4" s="1"/>
  <c r="Y42" i="7"/>
  <c r="AF52" i="3"/>
  <c r="Z42" i="7"/>
  <c r="AE52" i="3"/>
  <c r="AE52" i="4" s="1"/>
  <c r="AE50" i="28" s="1"/>
  <c r="AH53" i="3"/>
  <c r="AH53" i="4" s="1"/>
  <c r="AH51" i="28" s="1"/>
  <c r="Z52" i="3"/>
  <c r="Z52" i="4" s="1"/>
  <c r="Z50" i="28" s="1"/>
  <c r="AD53" i="3"/>
  <c r="AD53" i="4" s="1"/>
  <c r="AD51" i="28" s="1"/>
  <c r="Y37" i="7"/>
  <c r="AB46" i="7"/>
  <c r="AC52" i="3"/>
  <c r="AC52" i="4" s="1"/>
  <c r="AC50" i="28" s="1"/>
  <c r="AA52" i="3"/>
  <c r="AA52" i="4" s="1"/>
  <c r="AA50" i="28" s="1"/>
  <c r="AD52" i="3"/>
  <c r="AD52" i="4" s="1"/>
  <c r="AD50" i="28" s="1"/>
  <c r="AD36" i="7"/>
  <c r="AG53" i="3"/>
  <c r="AG53" i="4" s="1"/>
  <c r="AG51" i="28" s="1"/>
  <c r="AF53" i="3"/>
  <c r="AE53" i="3"/>
  <c r="AE53" i="4" s="1"/>
  <c r="AE51" i="28" s="1"/>
  <c r="AB53" i="3"/>
  <c r="AB53" i="4" s="1"/>
  <c r="AB51" i="28" s="1"/>
  <c r="AC51" i="7"/>
  <c r="AD46" i="7"/>
  <c r="AD58" i="3"/>
  <c r="AD58" i="4" s="1"/>
  <c r="AD56" i="28" s="1"/>
  <c r="AA58" i="3"/>
  <c r="AA58" i="4" s="1"/>
  <c r="AA56" i="28" s="1"/>
  <c r="X58" i="3"/>
  <c r="X58" i="4" s="1"/>
  <c r="X56" i="28" s="1"/>
  <c r="AC54" i="3"/>
  <c r="AC54" i="4" s="1"/>
  <c r="AC52" i="28" s="1"/>
  <c r="AA53" i="3"/>
  <c r="AA53" i="4" s="1"/>
  <c r="AA51" i="28" s="1"/>
  <c r="AC53" i="3"/>
  <c r="AC53" i="4" s="1"/>
  <c r="AC51" i="28" s="1"/>
  <c r="Z58" i="3"/>
  <c r="Z58" i="4" s="1"/>
  <c r="Z56" i="28" s="1"/>
  <c r="AH58" i="3"/>
  <c r="Y46" i="7"/>
  <c r="AG58" i="3"/>
  <c r="AG58" i="4" s="1"/>
  <c r="AG56" i="28" s="1"/>
  <c r="AB58" i="3"/>
  <c r="AB58" i="4" s="1"/>
  <c r="AB56" i="28" s="1"/>
  <c r="AB51" i="7"/>
  <c r="AF56" i="3"/>
  <c r="AG56" i="3"/>
  <c r="AG56" i="4" s="1"/>
  <c r="AG54" i="28" s="1"/>
  <c r="AE58" i="3"/>
  <c r="AE58" i="4" s="1"/>
  <c r="AE56" i="28" s="1"/>
  <c r="AB56" i="3"/>
  <c r="AB56" i="4" s="1"/>
  <c r="AB54" i="28" s="1"/>
  <c r="W58" i="3"/>
  <c r="AG55" i="3"/>
  <c r="AG55" i="4" s="1"/>
  <c r="AG53" i="28" s="1"/>
  <c r="AF58" i="3"/>
  <c r="AE56" i="3"/>
  <c r="AE56" i="4" s="1"/>
  <c r="AE54" i="28" s="1"/>
  <c r="Z53" i="3"/>
  <c r="Z53" i="4" s="1"/>
  <c r="Z51" i="28" s="1"/>
  <c r="AC46" i="7"/>
  <c r="Y53" i="4"/>
  <c r="Y51" i="28" s="1"/>
  <c r="X44" i="4"/>
  <c r="X42" i="28" s="1"/>
  <c r="AC44" i="3"/>
  <c r="AC44" i="4" s="1"/>
  <c r="AC42" i="28" s="1"/>
  <c r="AB32" i="3"/>
  <c r="AB33" i="4"/>
  <c r="AB33" i="28" s="1"/>
  <c r="W43" i="4"/>
  <c r="W39" i="3"/>
  <c r="AF34" i="3"/>
  <c r="AF35" i="4"/>
  <c r="AE44" i="3"/>
  <c r="AE44" i="4" s="1"/>
  <c r="AE42" i="28" s="1"/>
  <c r="AA44" i="3"/>
  <c r="AA44" i="4" s="1"/>
  <c r="AA42" i="28" s="1"/>
  <c r="Y34" i="3"/>
  <c r="Y35" i="4"/>
  <c r="Y35" i="28" s="1"/>
  <c r="W32" i="3"/>
  <c r="W33" i="4"/>
  <c r="X52" i="3"/>
  <c r="X52" i="4" s="1"/>
  <c r="X50" i="28" s="1"/>
  <c r="W52" i="3"/>
  <c r="AB34" i="3"/>
  <c r="AB35" i="4"/>
  <c r="AB35" i="28" s="1"/>
  <c r="AD51" i="7"/>
  <c r="W51" i="1"/>
  <c r="AC36" i="7"/>
  <c r="X32" i="3"/>
  <c r="X33" i="4"/>
  <c r="X33" i="28" s="1"/>
  <c r="W44" i="3"/>
  <c r="AF51" i="7"/>
  <c r="X51" i="7"/>
  <c r="AB52" i="3"/>
  <c r="AA34" i="3"/>
  <c r="AA35" i="4"/>
  <c r="AA35" i="28" s="1"/>
  <c r="W46" i="1"/>
  <c r="Z32" i="3"/>
  <c r="Z33" i="4"/>
  <c r="Z33" i="28" s="1"/>
  <c r="AF55" i="3"/>
  <c r="Y32" i="3"/>
  <c r="Y33" i="4"/>
  <c r="Y33" i="28" s="1"/>
  <c r="AG48" i="3"/>
  <c r="AG48" i="4" s="1"/>
  <c r="AG46" i="28" s="1"/>
  <c r="AC34" i="3"/>
  <c r="AC35" i="4"/>
  <c r="AC35" i="28" s="1"/>
  <c r="W50" i="1"/>
  <c r="AE34" i="3"/>
  <c r="AE35" i="4"/>
  <c r="AE35" i="28" s="1"/>
  <c r="AD44" i="3"/>
  <c r="AD44" i="4" s="1"/>
  <c r="AD42" i="28" s="1"/>
  <c r="AC32" i="3"/>
  <c r="AC33" i="4"/>
  <c r="AC33" i="28" s="1"/>
  <c r="AA32" i="3"/>
  <c r="AA33" i="4"/>
  <c r="AA33" i="28" s="1"/>
  <c r="Z45" i="3"/>
  <c r="Z45" i="4" s="1"/>
  <c r="Z43" i="28" s="1"/>
  <c r="Y44" i="3"/>
  <c r="Y56" i="3"/>
  <c r="Y56" i="4" s="1"/>
  <c r="Y54" i="28" s="1"/>
  <c r="AD15" i="7"/>
  <c r="AE32" i="3"/>
  <c r="AE33" i="4"/>
  <c r="AE33" i="28" s="1"/>
  <c r="Z44" i="3"/>
  <c r="Z44" i="4" s="1"/>
  <c r="Z42" i="28" s="1"/>
  <c r="AH32" i="3"/>
  <c r="AH33" i="4"/>
  <c r="AH33" i="28" s="1"/>
  <c r="AE51" i="7"/>
  <c r="AC37" i="7"/>
  <c r="AF32" i="3"/>
  <c r="AF33" i="4"/>
  <c r="AF33" i="28" s="1"/>
  <c r="AD50" i="7"/>
  <c r="AG44" i="3"/>
  <c r="AG44" i="4" s="1"/>
  <c r="AG42" i="28" s="1"/>
  <c r="AF48" i="3"/>
  <c r="AB44" i="3"/>
  <c r="AB44" i="4" s="1"/>
  <c r="AB42" i="28" s="1"/>
  <c r="Y36" i="7"/>
  <c r="W18" i="4"/>
  <c r="Z51" i="7"/>
  <c r="AG32" i="3"/>
  <c r="AG33" i="4"/>
  <c r="AG33" i="28" s="1"/>
  <c r="AG43" i="4"/>
  <c r="AG41" i="28" s="1"/>
  <c r="Z18" i="4"/>
  <c r="Z18" i="28" s="1"/>
  <c r="AD34" i="3"/>
  <c r="AD35" i="4"/>
  <c r="AD35" i="28" s="1"/>
  <c r="Z41" i="4"/>
  <c r="Z39" i="28" s="1"/>
  <c r="X34" i="3"/>
  <c r="X35" i="4"/>
  <c r="X35" i="28" s="1"/>
  <c r="W35" i="4"/>
  <c r="AH44" i="3"/>
  <c r="AH44" i="4" s="1"/>
  <c r="AH42" i="28" s="1"/>
  <c r="Y51" i="7"/>
  <c r="X53" i="3"/>
  <c r="X53" i="4" s="1"/>
  <c r="X51" i="28" s="1"/>
  <c r="AD32" i="3"/>
  <c r="AD33" i="4"/>
  <c r="AD33" i="28" s="1"/>
  <c r="AB20" i="4"/>
  <c r="AB20" i="28" s="1"/>
  <c r="X54" i="3"/>
  <c r="X54" i="4" s="1"/>
  <c r="X52" i="28" s="1"/>
  <c r="AB41" i="7"/>
  <c r="AC15" i="7"/>
  <c r="AG34" i="3"/>
  <c r="AG35" i="4"/>
  <c r="AG35" i="28" s="1"/>
  <c r="Z34" i="3"/>
  <c r="Z35" i="4"/>
  <c r="Z35" i="28" s="1"/>
  <c r="AH34" i="3"/>
  <c r="AH35" i="4"/>
  <c r="AH35" i="28" s="1"/>
  <c r="AF46" i="7"/>
  <c r="AA51" i="7"/>
  <c r="AD37" i="7"/>
  <c r="X41" i="4"/>
  <c r="X39" i="28" s="1"/>
  <c r="AF37" i="7"/>
  <c r="AH41" i="4"/>
  <c r="AH39" i="28" s="1"/>
  <c r="AH36" i="7"/>
  <c r="X36" i="7"/>
  <c r="X37" i="7"/>
  <c r="K37" i="12"/>
  <c r="I29" i="8"/>
  <c r="W29" i="8" s="1"/>
  <c r="W27" i="8" s="1"/>
  <c r="X19" i="7"/>
  <c r="O6" i="21"/>
  <c r="O5" i="21" s="1"/>
  <c r="C5" i="21"/>
  <c r="W20" i="10" s="1"/>
  <c r="V49" i="40" l="1"/>
  <c r="O5" i="17"/>
  <c r="G6" i="52"/>
  <c r="I6" i="52" s="1"/>
  <c r="T6" i="52"/>
  <c r="G25" i="52"/>
  <c r="T25" i="52"/>
  <c r="G8" i="52"/>
  <c r="I8" i="52" s="1"/>
  <c r="T8" i="52"/>
  <c r="G14" i="52"/>
  <c r="T14" i="52"/>
  <c r="G9" i="52"/>
  <c r="I9" i="52" s="1"/>
  <c r="T9" i="52"/>
  <c r="G24" i="52"/>
  <c r="I24" i="52" s="1"/>
  <c r="T24" i="52"/>
  <c r="X13" i="12"/>
  <c r="W13" i="12"/>
  <c r="Y13" i="12" s="1"/>
  <c r="Y25" i="12"/>
  <c r="X25" i="12"/>
  <c r="Y23" i="12"/>
  <c r="X23" i="12"/>
  <c r="C16" i="56"/>
  <c r="G9" i="40"/>
  <c r="G11" i="40"/>
  <c r="C15" i="56"/>
  <c r="O26" i="52"/>
  <c r="C14" i="56"/>
  <c r="V25" i="28"/>
  <c r="V23" i="28"/>
  <c r="J54" i="12"/>
  <c r="L42" i="12"/>
  <c r="J45" i="12"/>
  <c r="J34" i="12"/>
  <c r="J35" i="12"/>
  <c r="W22" i="28"/>
  <c r="AA32" i="4"/>
  <c r="AA32" i="28" s="1"/>
  <c r="AA22" i="28"/>
  <c r="AA39" i="4"/>
  <c r="AA38" i="28" s="1"/>
  <c r="Y34" i="4"/>
  <c r="Y34" i="28" s="1"/>
  <c r="AC39" i="4"/>
  <c r="AC38" i="28" s="1"/>
  <c r="AE37" i="4"/>
  <c r="AE37" i="28" s="1"/>
  <c r="Z34" i="4"/>
  <c r="Z34" i="28" s="1"/>
  <c r="X39" i="4"/>
  <c r="X38" i="28" s="1"/>
  <c r="W34" i="4"/>
  <c r="W34" i="28" s="1"/>
  <c r="AF32" i="4"/>
  <c r="AF32" i="28" s="1"/>
  <c r="AF22" i="28"/>
  <c r="AH34" i="4"/>
  <c r="AH34" i="28" s="1"/>
  <c r="AG32" i="4"/>
  <c r="AG32" i="28" s="1"/>
  <c r="AG22" i="28"/>
  <c r="Y32" i="4"/>
  <c r="Y32" i="28" s="1"/>
  <c r="Y22" i="28"/>
  <c r="X32" i="4"/>
  <c r="X32" i="28" s="1"/>
  <c r="X22" i="28"/>
  <c r="AC32" i="4"/>
  <c r="AC32" i="28" s="1"/>
  <c r="AC22" i="28"/>
  <c r="Z32" i="4"/>
  <c r="Z32" i="28" s="1"/>
  <c r="Z22" i="28"/>
  <c r="AG34" i="4"/>
  <c r="AG34" i="28" s="1"/>
  <c r="AH32" i="4"/>
  <c r="AH32" i="28" s="1"/>
  <c r="AH22" i="28"/>
  <c r="AB32" i="4"/>
  <c r="AB32" i="28" s="1"/>
  <c r="AB22" i="28"/>
  <c r="X34" i="4"/>
  <c r="X34" i="28" s="1"/>
  <c r="AB39" i="4"/>
  <c r="AB38" i="28" s="1"/>
  <c r="AD39" i="4"/>
  <c r="AD38" i="28" s="1"/>
  <c r="AE34" i="4"/>
  <c r="AE34" i="28" s="1"/>
  <c r="AA34" i="4"/>
  <c r="AA34" i="28" s="1"/>
  <c r="W39" i="4"/>
  <c r="W38" i="28" s="1"/>
  <c r="AE32" i="4"/>
  <c r="AE32" i="28" s="1"/>
  <c r="AE22" i="28"/>
  <c r="AB34" i="4"/>
  <c r="AB34" i="28" s="1"/>
  <c r="AD34" i="4"/>
  <c r="AD34" i="28" s="1"/>
  <c r="Y39" i="4"/>
  <c r="Y38" i="28" s="1"/>
  <c r="AC34" i="4"/>
  <c r="AC34" i="28" s="1"/>
  <c r="AD32" i="4"/>
  <c r="AD32" i="28" s="1"/>
  <c r="AD22" i="28"/>
  <c r="H51" i="1"/>
  <c r="V51" i="1"/>
  <c r="H46" i="1"/>
  <c r="V46" i="1"/>
  <c r="R12" i="52"/>
  <c r="V22" i="41"/>
  <c r="S6" i="40"/>
  <c r="D3" i="52"/>
  <c r="D26" i="52" s="1"/>
  <c r="E26" i="52" s="1"/>
  <c r="O50" i="19"/>
  <c r="O5" i="19" s="1"/>
  <c r="C5" i="19"/>
  <c r="W21" i="10" s="1"/>
  <c r="W21" i="41" s="1"/>
  <c r="W32" i="4"/>
  <c r="V32" i="3"/>
  <c r="V18" i="4"/>
  <c r="V33" i="4"/>
  <c r="V20" i="4"/>
  <c r="AF52" i="4"/>
  <c r="V52" i="3"/>
  <c r="AF39" i="4"/>
  <c r="AF55" i="4"/>
  <c r="V55" i="3"/>
  <c r="AF35" i="28"/>
  <c r="V35" i="4"/>
  <c r="AF34" i="4"/>
  <c r="V34" i="3"/>
  <c r="M9" i="55" s="1"/>
  <c r="O9" i="55" s="1"/>
  <c r="AF45" i="4"/>
  <c r="V45" i="3"/>
  <c r="M16" i="55" s="1"/>
  <c r="AF56" i="4"/>
  <c r="V56" i="3"/>
  <c r="AF47" i="4"/>
  <c r="V47" i="3"/>
  <c r="AF48" i="4"/>
  <c r="V48" i="3"/>
  <c r="AF44" i="4"/>
  <c r="V44" i="3"/>
  <c r="M15" i="55" s="1"/>
  <c r="AF49" i="4"/>
  <c r="V49" i="3"/>
  <c r="AF21" i="4"/>
  <c r="AF58" i="4"/>
  <c r="V58" i="3"/>
  <c r="AF53" i="4"/>
  <c r="V53" i="3"/>
  <c r="AF54" i="4"/>
  <c r="V54" i="3"/>
  <c r="AF41" i="28"/>
  <c r="V43" i="4"/>
  <c r="Z35" i="40"/>
  <c r="AC35" i="40"/>
  <c r="W46" i="7"/>
  <c r="W51" i="7"/>
  <c r="W50" i="7"/>
  <c r="Q46" i="12"/>
  <c r="S50" i="12"/>
  <c r="AE35" i="9" s="1"/>
  <c r="AE33" i="9" s="1"/>
  <c r="AG33" i="9"/>
  <c r="P46" i="12"/>
  <c r="K41" i="8"/>
  <c r="L41" i="8" s="1"/>
  <c r="K43" i="8"/>
  <c r="L43" i="8" s="1"/>
  <c r="K32" i="8"/>
  <c r="R46" i="12"/>
  <c r="AA37" i="7"/>
  <c r="AA41" i="7"/>
  <c r="Z12" i="3"/>
  <c r="Z12" i="4" s="1"/>
  <c r="Z12" i="28" s="1"/>
  <c r="N42" i="12"/>
  <c r="AA33" i="9"/>
  <c r="AA35" i="40"/>
  <c r="AG12" i="3"/>
  <c r="AG12" i="4" s="1"/>
  <c r="AG12" i="28" s="1"/>
  <c r="AE19" i="3"/>
  <c r="AE19" i="4" s="1"/>
  <c r="AE19" i="28" s="1"/>
  <c r="AE19" i="7"/>
  <c r="AG19" i="3"/>
  <c r="AG19" i="4" s="1"/>
  <c r="AG19" i="28" s="1"/>
  <c r="AG19" i="7"/>
  <c r="R37" i="12"/>
  <c r="Z39" i="7"/>
  <c r="AA21" i="3"/>
  <c r="AA21" i="4" s="1"/>
  <c r="AA21" i="28" s="1"/>
  <c r="AA21" i="7"/>
  <c r="K45" i="8"/>
  <c r="L45" i="8" s="1"/>
  <c r="Y19" i="3"/>
  <c r="Y19" i="4" s="1"/>
  <c r="Y19" i="28" s="1"/>
  <c r="Y19" i="7"/>
  <c r="L15" i="55"/>
  <c r="V44" i="7"/>
  <c r="AD33" i="9"/>
  <c r="AD35" i="40"/>
  <c r="O46" i="12"/>
  <c r="U46" i="12"/>
  <c r="Z21" i="3"/>
  <c r="Z21" i="4" s="1"/>
  <c r="Z21" i="28" s="1"/>
  <c r="Z21" i="7"/>
  <c r="V50" i="12"/>
  <c r="V51" i="12"/>
  <c r="AF33" i="9"/>
  <c r="AF35" i="40"/>
  <c r="J42" i="8"/>
  <c r="K44" i="8"/>
  <c r="T46" i="12"/>
  <c r="AD12" i="3"/>
  <c r="AD12" i="4" s="1"/>
  <c r="AD12" i="28" s="1"/>
  <c r="AF19" i="3"/>
  <c r="AF19" i="7"/>
  <c r="V34" i="7"/>
  <c r="V5" i="55"/>
  <c r="L37" i="12"/>
  <c r="AG39" i="7"/>
  <c r="Q42" i="12"/>
  <c r="M50" i="12"/>
  <c r="Y35" i="9" s="1"/>
  <c r="AG41" i="4"/>
  <c r="AG39" i="28" s="1"/>
  <c r="AG41" i="7"/>
  <c r="AD19" i="3"/>
  <c r="AD19" i="4" s="1"/>
  <c r="AD19" i="28" s="1"/>
  <c r="AD19" i="7"/>
  <c r="AF12" i="3"/>
  <c r="R42" i="12"/>
  <c r="L50" i="12"/>
  <c r="AB10" i="7"/>
  <c r="L51" i="12"/>
  <c r="P42" i="12"/>
  <c r="AA19" i="3"/>
  <c r="AA19" i="4" s="1"/>
  <c r="AA19" i="28" s="1"/>
  <c r="AA19" i="7"/>
  <c r="AH9" i="3"/>
  <c r="AH9" i="4" s="1"/>
  <c r="AH9" i="28" s="1"/>
  <c r="AH10" i="3"/>
  <c r="AH10" i="4" s="1"/>
  <c r="AH10" i="28" s="1"/>
  <c r="T37" i="12"/>
  <c r="AB33" i="9"/>
  <c r="AB35" i="40"/>
  <c r="M51" i="12"/>
  <c r="AU63" i="1"/>
  <c r="AH50" i="7"/>
  <c r="J40" i="8"/>
  <c r="W40" i="8"/>
  <c r="K13" i="8"/>
  <c r="X13" i="8"/>
  <c r="K28" i="8"/>
  <c r="Y28" i="8" s="1"/>
  <c r="X28" i="8"/>
  <c r="G33" i="9"/>
  <c r="G33" i="40" s="1"/>
  <c r="G25" i="9"/>
  <c r="G25" i="40" s="1"/>
  <c r="G6" i="9"/>
  <c r="X19" i="3"/>
  <c r="X19" i="4" s="1"/>
  <c r="X19" i="28" s="1"/>
  <c r="V12" i="7"/>
  <c r="V21" i="7"/>
  <c r="V41" i="7"/>
  <c r="F6" i="41"/>
  <c r="Y15" i="41"/>
  <c r="W20" i="41"/>
  <c r="V20" i="10"/>
  <c r="V66" i="40"/>
  <c r="R19" i="42"/>
  <c r="G19" i="42" s="1"/>
  <c r="I19" i="42" s="1"/>
  <c r="G65" i="3"/>
  <c r="F12" i="41"/>
  <c r="F15" i="41"/>
  <c r="F14" i="42"/>
  <c r="I14" i="42"/>
  <c r="I12" i="42"/>
  <c r="F12" i="42"/>
  <c r="I16" i="42"/>
  <c r="F16" i="42"/>
  <c r="I20" i="42"/>
  <c r="F20" i="42"/>
  <c r="I17" i="42"/>
  <c r="F11" i="42"/>
  <c r="I13" i="42"/>
  <c r="F13" i="42"/>
  <c r="F19" i="42"/>
  <c r="I15" i="42"/>
  <c r="F15" i="42"/>
  <c r="AI33" i="3"/>
  <c r="AI43" i="3"/>
  <c r="AI18" i="3"/>
  <c r="AI35" i="3"/>
  <c r="AI13" i="3"/>
  <c r="AI20" i="3"/>
  <c r="G64" i="3"/>
  <c r="G7" i="9"/>
  <c r="G7" i="40" s="1"/>
  <c r="G15" i="9"/>
  <c r="G15" i="40" s="1"/>
  <c r="W51" i="28"/>
  <c r="W53" i="28"/>
  <c r="W43" i="28"/>
  <c r="V13" i="28"/>
  <c r="W46" i="28"/>
  <c r="W45" i="28"/>
  <c r="AH44" i="28"/>
  <c r="AH10" i="9"/>
  <c r="AH10" i="40" s="1"/>
  <c r="W47" i="28"/>
  <c r="W33" i="28"/>
  <c r="W54" i="28"/>
  <c r="W52" i="28"/>
  <c r="W41" i="28"/>
  <c r="W35" i="28"/>
  <c r="W19" i="28"/>
  <c r="W18" i="28"/>
  <c r="W21" i="28"/>
  <c r="AH49" i="4"/>
  <c r="AH47" i="28" s="1"/>
  <c r="W15" i="3"/>
  <c r="W15" i="4" s="1"/>
  <c r="I15" i="8"/>
  <c r="W15" i="8" s="1"/>
  <c r="J19" i="8"/>
  <c r="J21" i="8"/>
  <c r="J29" i="8"/>
  <c r="AA46" i="3"/>
  <c r="AA46" i="4" s="1"/>
  <c r="Z46" i="3"/>
  <c r="Z46" i="4" s="1"/>
  <c r="W46" i="3"/>
  <c r="W46" i="4" s="1"/>
  <c r="Y46" i="3"/>
  <c r="Y46" i="4" s="1"/>
  <c r="AE46" i="3"/>
  <c r="AE46" i="4" s="1"/>
  <c r="AE41" i="4"/>
  <c r="AE39" i="28" s="1"/>
  <c r="AC46" i="3"/>
  <c r="AC46" i="4" s="1"/>
  <c r="AB46" i="3"/>
  <c r="AB46" i="4" s="1"/>
  <c r="AF42" i="3"/>
  <c r="AA51" i="3"/>
  <c r="AA51" i="4" s="1"/>
  <c r="AA49" i="28" s="1"/>
  <c r="AD46" i="3"/>
  <c r="AD46" i="4" s="1"/>
  <c r="Y36" i="3"/>
  <c r="AE50" i="3"/>
  <c r="AE50" i="4" s="1"/>
  <c r="AG51" i="3"/>
  <c r="AG51" i="4" s="1"/>
  <c r="AG49" i="28" s="1"/>
  <c r="Z50" i="3"/>
  <c r="Z50" i="4" s="1"/>
  <c r="AH51" i="3"/>
  <c r="AH51" i="4" s="1"/>
  <c r="AH49" i="28" s="1"/>
  <c r="AA41" i="4"/>
  <c r="AA39" i="28" s="1"/>
  <c r="AE51" i="3"/>
  <c r="AE51" i="4" s="1"/>
  <c r="AE49" i="28" s="1"/>
  <c r="X42" i="3"/>
  <c r="X42" i="4" s="1"/>
  <c r="AA50" i="3"/>
  <c r="AA50" i="4" s="1"/>
  <c r="X46" i="3"/>
  <c r="X46" i="4" s="1"/>
  <c r="AD51" i="3"/>
  <c r="AD51" i="4" s="1"/>
  <c r="AD49" i="28" s="1"/>
  <c r="AA36" i="7"/>
  <c r="AD50" i="3"/>
  <c r="AD50" i="4" s="1"/>
  <c r="W50" i="3"/>
  <c r="H50" i="3" s="1"/>
  <c r="Y50" i="3"/>
  <c r="Y50" i="4" s="1"/>
  <c r="Y51" i="3"/>
  <c r="Y51" i="4" s="1"/>
  <c r="Y49" i="28" s="1"/>
  <c r="AG42" i="3"/>
  <c r="AG42" i="4" s="1"/>
  <c r="AD42" i="3"/>
  <c r="AD42" i="4" s="1"/>
  <c r="AC42" i="3"/>
  <c r="AC42" i="4" s="1"/>
  <c r="AB51" i="3"/>
  <c r="AB51" i="4" s="1"/>
  <c r="AB49" i="28" s="1"/>
  <c r="W51" i="3"/>
  <c r="W51" i="4" s="1"/>
  <c r="AF51" i="3"/>
  <c r="AG50" i="3"/>
  <c r="AG50" i="4" s="1"/>
  <c r="AH58" i="4"/>
  <c r="AH56" i="28" s="1"/>
  <c r="AH50" i="3"/>
  <c r="AH50" i="4" s="1"/>
  <c r="AC50" i="3"/>
  <c r="AF50" i="3"/>
  <c r="AF50" i="4" s="1"/>
  <c r="AE42" i="3"/>
  <c r="AE42" i="4" s="1"/>
  <c r="W58" i="4"/>
  <c r="X50" i="3"/>
  <c r="X50" i="4" s="1"/>
  <c r="AC51" i="3"/>
  <c r="AC51" i="4" s="1"/>
  <c r="AC49" i="28" s="1"/>
  <c r="Z51" i="3"/>
  <c r="Z51" i="4" s="1"/>
  <c r="Z49" i="28" s="1"/>
  <c r="Z42" i="3"/>
  <c r="Z42" i="4" s="1"/>
  <c r="AH42" i="3"/>
  <c r="AH42" i="4" s="1"/>
  <c r="AE36" i="3"/>
  <c r="W44" i="4"/>
  <c r="W42" i="3"/>
  <c r="AB11" i="3"/>
  <c r="AB10" i="3" s="1"/>
  <c r="W52" i="4"/>
  <c r="AG15" i="7"/>
  <c r="AC36" i="3"/>
  <c r="V37" i="1"/>
  <c r="AG36" i="7"/>
  <c r="AF15" i="7"/>
  <c r="AC15" i="3"/>
  <c r="Y15" i="7"/>
  <c r="AE15" i="7"/>
  <c r="AD15" i="3"/>
  <c r="AD15" i="4" s="1"/>
  <c r="AD15" i="28" s="1"/>
  <c r="AH15" i="7"/>
  <c r="AG37" i="7"/>
  <c r="AB37" i="7"/>
  <c r="AB36" i="7"/>
  <c r="Z36" i="7"/>
  <c r="Z37" i="7"/>
  <c r="AF46" i="3"/>
  <c r="X51" i="3"/>
  <c r="X51" i="4" s="1"/>
  <c r="X49" i="28" s="1"/>
  <c r="AB52" i="4"/>
  <c r="AB50" i="28" s="1"/>
  <c r="AB50" i="3"/>
  <c r="AB50" i="4" s="1"/>
  <c r="W36" i="1"/>
  <c r="V36" i="1" s="1"/>
  <c r="AG46" i="3"/>
  <c r="AG46" i="4" s="1"/>
  <c r="AD36" i="3"/>
  <c r="AD41" i="4"/>
  <c r="AD39" i="28" s="1"/>
  <c r="AA15" i="7"/>
  <c r="AB42" i="3"/>
  <c r="AB42" i="4" s="1"/>
  <c r="AA42" i="3"/>
  <c r="AA42" i="4" s="1"/>
  <c r="W41" i="3"/>
  <c r="W41" i="4" s="1"/>
  <c r="AF36" i="3"/>
  <c r="AF41" i="4"/>
  <c r="Y44" i="4"/>
  <c r="Y42" i="28" s="1"/>
  <c r="Y42" i="3"/>
  <c r="Y42" i="4" s="1"/>
  <c r="X36" i="3"/>
  <c r="AH36" i="3"/>
  <c r="I17" i="8"/>
  <c r="W17" i="8" s="1"/>
  <c r="I16" i="8"/>
  <c r="W16" i="8" s="1"/>
  <c r="G36" i="10"/>
  <c r="W35" i="12" l="1"/>
  <c r="G12" i="52"/>
  <c r="I12" i="52" s="1"/>
  <c r="T12" i="52"/>
  <c r="Y35" i="12"/>
  <c r="V33" i="28"/>
  <c r="W33" i="12"/>
  <c r="Y33" i="12" s="1"/>
  <c r="V20" i="28"/>
  <c r="W20" i="12"/>
  <c r="Y20" i="12" s="1"/>
  <c r="V18" i="28"/>
  <c r="W18" i="12"/>
  <c r="Y18" i="12" s="1"/>
  <c r="V41" i="28"/>
  <c r="W43" i="12"/>
  <c r="Y43" i="12" s="1"/>
  <c r="R10" i="52"/>
  <c r="AJ20" i="10"/>
  <c r="W37" i="3"/>
  <c r="G6" i="40"/>
  <c r="O3" i="42"/>
  <c r="J51" i="12"/>
  <c r="J42" i="12"/>
  <c r="AE9" i="9"/>
  <c r="AE9" i="40" s="1"/>
  <c r="J50" i="12"/>
  <c r="J44" i="12"/>
  <c r="AH35" i="9"/>
  <c r="AH33" i="9" s="1"/>
  <c r="AG39" i="4"/>
  <c r="AG38" i="28" s="1"/>
  <c r="AE36" i="4"/>
  <c r="AE36" i="28" s="1"/>
  <c r="Y36" i="4"/>
  <c r="Y36" i="28" s="1"/>
  <c r="AC37" i="4"/>
  <c r="AC37" i="28" s="1"/>
  <c r="Y37" i="4"/>
  <c r="Y9" i="9" s="1"/>
  <c r="Z39" i="4"/>
  <c r="Z38" i="28" s="1"/>
  <c r="V24" i="4"/>
  <c r="W24" i="28"/>
  <c r="AH36" i="4"/>
  <c r="AH36" i="28" s="1"/>
  <c r="AC36" i="4"/>
  <c r="AC36" i="28" s="1"/>
  <c r="AD37" i="4"/>
  <c r="AD37" i="28" s="1"/>
  <c r="AF36" i="4"/>
  <c r="AF36" i="28" s="1"/>
  <c r="AH37" i="4"/>
  <c r="AH37" i="28" s="1"/>
  <c r="V32" i="4"/>
  <c r="V22" i="4"/>
  <c r="AD36" i="4"/>
  <c r="AD36" i="28" s="1"/>
  <c r="X37" i="4"/>
  <c r="X9" i="9" s="1"/>
  <c r="W32" i="28"/>
  <c r="H64" i="1"/>
  <c r="H36" i="1"/>
  <c r="W36" i="3"/>
  <c r="H37" i="1"/>
  <c r="S43" i="9"/>
  <c r="S24" i="40"/>
  <c r="G41" i="10"/>
  <c r="G41" i="41" s="1"/>
  <c r="G36" i="41"/>
  <c r="V21" i="10"/>
  <c r="Z3" i="55"/>
  <c r="N46" i="12"/>
  <c r="L36" i="12"/>
  <c r="M36" i="12"/>
  <c r="L46" i="12"/>
  <c r="M46" i="12"/>
  <c r="I35" i="8"/>
  <c r="J47" i="12"/>
  <c r="J48" i="12"/>
  <c r="I36" i="8"/>
  <c r="I37" i="8"/>
  <c r="J49" i="12"/>
  <c r="F10" i="42"/>
  <c r="Z36" i="3"/>
  <c r="V39" i="3"/>
  <c r="AI39" i="3" s="1"/>
  <c r="V21" i="3"/>
  <c r="AI21" i="3" s="1"/>
  <c r="V41" i="3"/>
  <c r="AF21" i="28"/>
  <c r="V21" i="4"/>
  <c r="AF43" i="28"/>
  <c r="V45" i="4"/>
  <c r="AF47" i="28"/>
  <c r="V49" i="4"/>
  <c r="W49" i="12" s="1"/>
  <c r="AF34" i="28"/>
  <c r="V34" i="4"/>
  <c r="AF12" i="4"/>
  <c r="V12" i="3"/>
  <c r="AI12" i="3" s="1"/>
  <c r="AF42" i="28"/>
  <c r="V44" i="4"/>
  <c r="AF37" i="4"/>
  <c r="AF9" i="9" s="1"/>
  <c r="AF52" i="28"/>
  <c r="V54" i="4"/>
  <c r="AF46" i="28"/>
  <c r="V48" i="4"/>
  <c r="AF53" i="28"/>
  <c r="V55" i="4"/>
  <c r="AF46" i="4"/>
  <c r="V46" i="4" s="1"/>
  <c r="W46" i="12" s="1"/>
  <c r="V46" i="3"/>
  <c r="M17" i="55" s="1"/>
  <c r="AF51" i="4"/>
  <c r="V51" i="3"/>
  <c r="M20" i="55" s="1"/>
  <c r="AF42" i="4"/>
  <c r="AF40" i="28" s="1"/>
  <c r="V42" i="3"/>
  <c r="M13" i="55" s="1"/>
  <c r="AF19" i="4"/>
  <c r="AF51" i="28"/>
  <c r="V53" i="4"/>
  <c r="W53" i="12" s="1"/>
  <c r="AF45" i="28"/>
  <c r="V47" i="4"/>
  <c r="AF38" i="28"/>
  <c r="AF39" i="28"/>
  <c r="AF56" i="28"/>
  <c r="V58" i="4"/>
  <c r="AF54" i="28"/>
  <c r="V56" i="4"/>
  <c r="AF50" i="28"/>
  <c r="V52" i="4"/>
  <c r="W52" i="12" s="1"/>
  <c r="Y52" i="12" s="1"/>
  <c r="W50" i="4"/>
  <c r="V50" i="3"/>
  <c r="M18" i="55" s="1"/>
  <c r="W37" i="7"/>
  <c r="W36" i="7"/>
  <c r="Y43" i="8"/>
  <c r="AE35" i="40"/>
  <c r="Y41" i="8"/>
  <c r="V10" i="12"/>
  <c r="AG36" i="3"/>
  <c r="V64" i="1"/>
  <c r="T36" i="12"/>
  <c r="Y32" i="8"/>
  <c r="Y30" i="8" s="1"/>
  <c r="L32" i="8"/>
  <c r="P36" i="12"/>
  <c r="Y45" i="8"/>
  <c r="AJ37" i="1"/>
  <c r="V39" i="7"/>
  <c r="S37" i="12"/>
  <c r="S36" i="12"/>
  <c r="AD9" i="3"/>
  <c r="AD9" i="4" s="1"/>
  <c r="AD9" i="28" s="1"/>
  <c r="AA9" i="3"/>
  <c r="AA9" i="4" s="1"/>
  <c r="AA9" i="28" s="1"/>
  <c r="Q37" i="12"/>
  <c r="Q36" i="12"/>
  <c r="L13" i="55"/>
  <c r="V42" i="7"/>
  <c r="Z19" i="3"/>
  <c r="Z19" i="4" s="1"/>
  <c r="Z19" i="28" s="1"/>
  <c r="Z19" i="7"/>
  <c r="AC17" i="3"/>
  <c r="AC17" i="4" s="1"/>
  <c r="AC17" i="28" s="1"/>
  <c r="AC17" i="7"/>
  <c r="X35" i="9"/>
  <c r="Y33" i="9"/>
  <c r="Y35" i="40"/>
  <c r="L44" i="8"/>
  <c r="Y44" i="8"/>
  <c r="P37" i="12"/>
  <c r="P10" i="12"/>
  <c r="AD16" i="3"/>
  <c r="AD16" i="4" s="1"/>
  <c r="AD16" i="28" s="1"/>
  <c r="AD16" i="7"/>
  <c r="AC16" i="3"/>
  <c r="AC16" i="4" s="1"/>
  <c r="AC16" i="28" s="1"/>
  <c r="AC16" i="7"/>
  <c r="AH19" i="3"/>
  <c r="AH19" i="4" s="1"/>
  <c r="AH19" i="28" s="1"/>
  <c r="AH19" i="7"/>
  <c r="AB19" i="3"/>
  <c r="AB19" i="4" s="1"/>
  <c r="AB19" i="28" s="1"/>
  <c r="AB19" i="7"/>
  <c r="X42" i="8"/>
  <c r="K42" i="8"/>
  <c r="L20" i="55"/>
  <c r="V51" i="7"/>
  <c r="L17" i="55"/>
  <c r="V46" i="7"/>
  <c r="AD17" i="3"/>
  <c r="AD17" i="7"/>
  <c r="M37" i="12"/>
  <c r="R36" i="12"/>
  <c r="K3" i="56"/>
  <c r="B3" i="56" s="1"/>
  <c r="K8" i="56"/>
  <c r="B8" i="56" s="1"/>
  <c r="K9" i="56"/>
  <c r="B9" i="56" s="1"/>
  <c r="O15" i="55"/>
  <c r="O16" i="55"/>
  <c r="K40" i="8"/>
  <c r="X40" i="8"/>
  <c r="W39" i="8"/>
  <c r="W38" i="8"/>
  <c r="L28" i="8"/>
  <c r="Z28" i="8" s="1"/>
  <c r="M45" i="8"/>
  <c r="Z45" i="8"/>
  <c r="M41" i="8"/>
  <c r="Z41" i="8"/>
  <c r="M43" i="8"/>
  <c r="Z43" i="8"/>
  <c r="L13" i="8"/>
  <c r="Y13" i="8"/>
  <c r="K21" i="8"/>
  <c r="X21" i="8"/>
  <c r="K19" i="8"/>
  <c r="Y19" i="8" s="1"/>
  <c r="X19" i="8"/>
  <c r="W14" i="8"/>
  <c r="K29" i="8"/>
  <c r="X29" i="8"/>
  <c r="X27" i="8" s="1"/>
  <c r="O6" i="42"/>
  <c r="D6" i="42" s="1"/>
  <c r="O7" i="42"/>
  <c r="D7" i="42" s="1"/>
  <c r="G24" i="9"/>
  <c r="T25" i="9" s="1"/>
  <c r="V35" i="28"/>
  <c r="X35" i="12"/>
  <c r="V19" i="7"/>
  <c r="V20" i="41"/>
  <c r="AI55" i="3"/>
  <c r="AI34" i="3"/>
  <c r="AI48" i="3"/>
  <c r="AI47" i="3"/>
  <c r="AI58" i="3"/>
  <c r="AI52" i="3"/>
  <c r="AI44" i="3"/>
  <c r="AI45" i="3"/>
  <c r="AI49" i="3"/>
  <c r="AI54" i="3"/>
  <c r="AI32" i="3"/>
  <c r="AI53" i="3"/>
  <c r="AI56" i="3"/>
  <c r="W33" i="40"/>
  <c r="AG40" i="28"/>
  <c r="AG11" i="9"/>
  <c r="AG11" i="40" s="1"/>
  <c r="AD40" i="28"/>
  <c r="AD11" i="9"/>
  <c r="AD11" i="40" s="1"/>
  <c r="AA40" i="28"/>
  <c r="AA11" i="9"/>
  <c r="AA11" i="40" s="1"/>
  <c r="AB44" i="28"/>
  <c r="AB10" i="9"/>
  <c r="AB10" i="40" s="1"/>
  <c r="AH40" i="28"/>
  <c r="AH11" i="9"/>
  <c r="AH11" i="40" s="1"/>
  <c r="Z40" i="28"/>
  <c r="Z11" i="9"/>
  <c r="Z11" i="40" s="1"/>
  <c r="AC44" i="28"/>
  <c r="AC10" i="9"/>
  <c r="AC10" i="40" s="1"/>
  <c r="AA44" i="28"/>
  <c r="AA10" i="9"/>
  <c r="AA10" i="40" s="1"/>
  <c r="W50" i="28"/>
  <c r="AB40" i="28"/>
  <c r="AB11" i="9"/>
  <c r="AB11" i="40" s="1"/>
  <c r="AE40" i="28"/>
  <c r="AE11" i="9"/>
  <c r="AE11" i="40" s="1"/>
  <c r="AD44" i="28"/>
  <c r="AD10" i="9"/>
  <c r="AD10" i="40" s="1"/>
  <c r="X40" i="28"/>
  <c r="X11" i="9"/>
  <c r="X11" i="40" s="1"/>
  <c r="Y40" i="28"/>
  <c r="Y11" i="9"/>
  <c r="Y11" i="40" s="1"/>
  <c r="W42" i="28"/>
  <c r="W49" i="28"/>
  <c r="AE44" i="28"/>
  <c r="AE10" i="9"/>
  <c r="AE10" i="40" s="1"/>
  <c r="Y44" i="28"/>
  <c r="Y10" i="9"/>
  <c r="Y10" i="40" s="1"/>
  <c r="W44" i="28"/>
  <c r="W10" i="9"/>
  <c r="W10" i="40" s="1"/>
  <c r="W56" i="28"/>
  <c r="AG44" i="28"/>
  <c r="AG10" i="9"/>
  <c r="AG10" i="40" s="1"/>
  <c r="AC40" i="28"/>
  <c r="AC11" i="9"/>
  <c r="AC11" i="40" s="1"/>
  <c r="X44" i="28"/>
  <c r="X10" i="9"/>
  <c r="X10" i="40" s="1"/>
  <c r="Z44" i="28"/>
  <c r="Z10" i="9"/>
  <c r="Z10" i="40" s="1"/>
  <c r="W39" i="28"/>
  <c r="W15" i="28"/>
  <c r="AH48" i="28"/>
  <c r="AH18" i="9"/>
  <c r="Y48" i="28"/>
  <c r="Y18" i="9"/>
  <c r="AG48" i="28"/>
  <c r="AG18" i="9"/>
  <c r="Z48" i="28"/>
  <c r="Z18" i="9"/>
  <c r="AD48" i="28"/>
  <c r="AD18" i="9"/>
  <c r="X48" i="28"/>
  <c r="X18" i="9"/>
  <c r="AE48" i="28"/>
  <c r="AE18" i="9"/>
  <c r="AA48" i="28"/>
  <c r="AA18" i="9"/>
  <c r="AB48" i="28"/>
  <c r="AB18" i="9"/>
  <c r="AF48" i="28"/>
  <c r="AF18" i="9"/>
  <c r="AA36" i="3"/>
  <c r="AC50" i="4"/>
  <c r="W8" i="3"/>
  <c r="X36" i="4"/>
  <c r="X36" i="28" s="1"/>
  <c r="AG15" i="3"/>
  <c r="AC15" i="4"/>
  <c r="AC15" i="28" s="1"/>
  <c r="W16" i="3"/>
  <c r="AB41" i="4"/>
  <c r="AB39" i="28" s="1"/>
  <c r="AB36" i="3"/>
  <c r="AC14" i="7"/>
  <c r="AA15" i="3"/>
  <c r="AA15" i="4" s="1"/>
  <c r="AA15" i="28" s="1"/>
  <c r="AE15" i="3"/>
  <c r="W17" i="3"/>
  <c r="W17" i="4" s="1"/>
  <c r="X15" i="7"/>
  <c r="Y15" i="3"/>
  <c r="AB15" i="7"/>
  <c r="AH15" i="3"/>
  <c r="AH15" i="4" s="1"/>
  <c r="AH15" i="28" s="1"/>
  <c r="Z15" i="7"/>
  <c r="AF15" i="3"/>
  <c r="AD14" i="7"/>
  <c r="AB11" i="4"/>
  <c r="AB11" i="28" s="1"/>
  <c r="W42" i="4"/>
  <c r="W44" i="12" l="1"/>
  <c r="G10" i="52"/>
  <c r="I10" i="52" s="1"/>
  <c r="T10" i="52"/>
  <c r="V45" i="28"/>
  <c r="W47" i="12"/>
  <c r="Y47" i="12" s="1"/>
  <c r="V32" i="28"/>
  <c r="W32" i="12"/>
  <c r="Y32" i="12" s="1"/>
  <c r="V46" i="28"/>
  <c r="W48" i="12"/>
  <c r="Y48" i="12" s="1"/>
  <c r="X45" i="12"/>
  <c r="W45" i="12"/>
  <c r="Y45" i="12" s="1"/>
  <c r="X54" i="12"/>
  <c r="W54" i="12"/>
  <c r="Y54" i="12" s="1"/>
  <c r="Y44" i="12"/>
  <c r="V21" i="28"/>
  <c r="W21" i="12"/>
  <c r="Y24" i="12"/>
  <c r="X24" i="12"/>
  <c r="X56" i="12"/>
  <c r="W56" i="12"/>
  <c r="Y56" i="12" s="1"/>
  <c r="X34" i="12"/>
  <c r="W34" i="12"/>
  <c r="Y34" i="12" s="1"/>
  <c r="X55" i="12"/>
  <c r="W55" i="12"/>
  <c r="Y55" i="12" s="1"/>
  <c r="Y49" i="12"/>
  <c r="V21" i="41"/>
  <c r="AJ21" i="10"/>
  <c r="W64" i="1"/>
  <c r="S44" i="9"/>
  <c r="S44" i="40" s="1"/>
  <c r="S86" i="9"/>
  <c r="C9" i="56"/>
  <c r="C8" i="56"/>
  <c r="G24" i="40"/>
  <c r="O4" i="42"/>
  <c r="D4" i="42" s="1"/>
  <c r="C3" i="56"/>
  <c r="C5" i="56"/>
  <c r="C4" i="56"/>
  <c r="D14" i="56"/>
  <c r="D15" i="56"/>
  <c r="D16" i="56"/>
  <c r="V24" i="28"/>
  <c r="V22" i="28"/>
  <c r="Y37" i="28"/>
  <c r="AD9" i="9"/>
  <c r="AD9" i="40" s="1"/>
  <c r="AH35" i="40"/>
  <c r="J12" i="12"/>
  <c r="J39" i="12"/>
  <c r="V39" i="4"/>
  <c r="V31" i="4"/>
  <c r="X37" i="28"/>
  <c r="Z37" i="4"/>
  <c r="Z37" i="28" s="1"/>
  <c r="AC9" i="9"/>
  <c r="AC9" i="40" s="1"/>
  <c r="Z36" i="4"/>
  <c r="Z36" i="28" s="1"/>
  <c r="V38" i="3"/>
  <c r="AI38" i="3" s="1"/>
  <c r="V30" i="4"/>
  <c r="W38" i="4"/>
  <c r="V38" i="4" s="1"/>
  <c r="AA37" i="4"/>
  <c r="AA9" i="9" s="1"/>
  <c r="AB37" i="4"/>
  <c r="AB37" i="28" s="1"/>
  <c r="H36" i="3"/>
  <c r="AA36" i="4"/>
  <c r="AA36" i="28" s="1"/>
  <c r="AB36" i="4"/>
  <c r="AB36" i="28" s="1"/>
  <c r="AH9" i="9"/>
  <c r="AG36" i="4"/>
  <c r="AG36" i="28" s="1"/>
  <c r="W37" i="4"/>
  <c r="W37" i="28" s="1"/>
  <c r="AG37" i="4"/>
  <c r="AG37" i="28" s="1"/>
  <c r="AF9" i="40"/>
  <c r="Y9" i="40"/>
  <c r="X9" i="40"/>
  <c r="O10" i="55"/>
  <c r="W5" i="55"/>
  <c r="R11" i="52"/>
  <c r="AF37" i="28"/>
  <c r="O17" i="55"/>
  <c r="S78" i="40"/>
  <c r="S43" i="40"/>
  <c r="G45" i="9"/>
  <c r="G45" i="40" s="1"/>
  <c r="G78" i="9"/>
  <c r="G78" i="40" s="1"/>
  <c r="AF10" i="9"/>
  <c r="AF10" i="40" s="1"/>
  <c r="AF44" i="28"/>
  <c r="AF11" i="9"/>
  <c r="AF11" i="40" s="1"/>
  <c r="W37" i="8"/>
  <c r="J37" i="8"/>
  <c r="W36" i="8"/>
  <c r="J36" i="8"/>
  <c r="K46" i="12"/>
  <c r="J46" i="12" s="1"/>
  <c r="W35" i="8"/>
  <c r="J35" i="8"/>
  <c r="V34" i="28"/>
  <c r="V51" i="28"/>
  <c r="V43" i="28"/>
  <c r="X48" i="12"/>
  <c r="V50" i="4"/>
  <c r="W50" i="12" s="1"/>
  <c r="Y50" i="12" s="1"/>
  <c r="V53" i="28"/>
  <c r="V19" i="3"/>
  <c r="AI19" i="3" s="1"/>
  <c r="V37" i="3"/>
  <c r="V42" i="4"/>
  <c r="W42" i="12" s="1"/>
  <c r="Y42" i="12" s="1"/>
  <c r="V36" i="3"/>
  <c r="V41" i="4"/>
  <c r="W18" i="9"/>
  <c r="W18" i="40" s="1"/>
  <c r="W48" i="28"/>
  <c r="V52" i="28"/>
  <c r="X47" i="12"/>
  <c r="V54" i="28"/>
  <c r="AF49" i="28"/>
  <c r="V51" i="4"/>
  <c r="AF12" i="28"/>
  <c r="V12" i="4"/>
  <c r="AF19" i="28"/>
  <c r="V19" i="4"/>
  <c r="AI64" i="1"/>
  <c r="AD14" i="3"/>
  <c r="AD14" i="4" s="1"/>
  <c r="AD14" i="28" s="1"/>
  <c r="AC14" i="3"/>
  <c r="AC14" i="4" s="1"/>
  <c r="AC14" i="28" s="1"/>
  <c r="AD17" i="4"/>
  <c r="AD17" i="28" s="1"/>
  <c r="Z32" i="8"/>
  <c r="Z30" i="8" s="1"/>
  <c r="M32" i="8"/>
  <c r="Y17" i="3"/>
  <c r="Y17" i="4" s="1"/>
  <c r="Y17" i="28" s="1"/>
  <c r="Y17" i="7"/>
  <c r="X35" i="40"/>
  <c r="X33" i="9"/>
  <c r="X33" i="40" s="1"/>
  <c r="V35" i="9"/>
  <c r="V35" i="40" s="1"/>
  <c r="AE16" i="3"/>
  <c r="AE16" i="4" s="1"/>
  <c r="AE16" i="28" s="1"/>
  <c r="AE16" i="7"/>
  <c r="N36" i="12"/>
  <c r="N37" i="12"/>
  <c r="AF16" i="3"/>
  <c r="AF16" i="7"/>
  <c r="U37" i="12"/>
  <c r="U36" i="12"/>
  <c r="AC9" i="3"/>
  <c r="AC9" i="4" s="1"/>
  <c r="AC9" i="28" s="1"/>
  <c r="AA16" i="3"/>
  <c r="AA16" i="4" s="1"/>
  <c r="AA16" i="28" s="1"/>
  <c r="AA16" i="7"/>
  <c r="AF17" i="3"/>
  <c r="AF17" i="7"/>
  <c r="AC10" i="7"/>
  <c r="AG16" i="3"/>
  <c r="AG16" i="4" s="1"/>
  <c r="AG16" i="28" s="1"/>
  <c r="AG16" i="7"/>
  <c r="AE17" i="3"/>
  <c r="AE17" i="4" s="1"/>
  <c r="AE17" i="28" s="1"/>
  <c r="AE17" i="7"/>
  <c r="AG9" i="3"/>
  <c r="AG9" i="4" s="1"/>
  <c r="AG9" i="28" s="1"/>
  <c r="AH16" i="3"/>
  <c r="AH16" i="4" s="1"/>
  <c r="AH16" i="28" s="1"/>
  <c r="AH16" i="7"/>
  <c r="AG17" i="3"/>
  <c r="AG17" i="4" s="1"/>
  <c r="AG17" i="28" s="1"/>
  <c r="AG17" i="7"/>
  <c r="Y16" i="3"/>
  <c r="Y16" i="4" s="1"/>
  <c r="Y16" i="28" s="1"/>
  <c r="Y16" i="7"/>
  <c r="Z44" i="8"/>
  <c r="M44" i="8"/>
  <c r="V4" i="55"/>
  <c r="O36" i="12"/>
  <c r="O37" i="12"/>
  <c r="AH17" i="3"/>
  <c r="AH17" i="4" s="1"/>
  <c r="AH17" i="28" s="1"/>
  <c r="AH17" i="7"/>
  <c r="AA17" i="3"/>
  <c r="AA17" i="4" s="1"/>
  <c r="AA17" i="28" s="1"/>
  <c r="AA17" i="7"/>
  <c r="L42" i="8"/>
  <c r="Y42" i="8"/>
  <c r="K6" i="56"/>
  <c r="V36" i="7"/>
  <c r="V37" i="7"/>
  <c r="L12" i="55"/>
  <c r="L11" i="55" s="1"/>
  <c r="W4" i="55"/>
  <c r="O13" i="55"/>
  <c r="I14" i="52"/>
  <c r="L19" i="8"/>
  <c r="Z19" i="8" s="1"/>
  <c r="N43" i="8"/>
  <c r="AA43" i="8"/>
  <c r="X39" i="8"/>
  <c r="X38" i="8"/>
  <c r="L40" i="8"/>
  <c r="Y40" i="8"/>
  <c r="N45" i="8"/>
  <c r="AA45" i="8"/>
  <c r="N41" i="8"/>
  <c r="AA41" i="8"/>
  <c r="M28" i="8"/>
  <c r="AA28" i="8" s="1"/>
  <c r="M13" i="8"/>
  <c r="Z13" i="8"/>
  <c r="L21" i="8"/>
  <c r="Y21" i="8"/>
  <c r="L29" i="8"/>
  <c r="Y29" i="8"/>
  <c r="F3" i="52"/>
  <c r="V47" i="28"/>
  <c r="X49" i="12"/>
  <c r="V50" i="28"/>
  <c r="X52" i="12"/>
  <c r="V56" i="28"/>
  <c r="J15" i="8"/>
  <c r="X15" i="8" s="1"/>
  <c r="V15" i="7"/>
  <c r="V42" i="28"/>
  <c r="X44" i="12"/>
  <c r="X9" i="3"/>
  <c r="X9" i="4" s="1"/>
  <c r="X9" i="28" s="1"/>
  <c r="AI42" i="3"/>
  <c r="V65" i="3"/>
  <c r="AI65" i="3" s="1"/>
  <c r="AI50" i="3"/>
  <c r="AI41" i="3"/>
  <c r="AI51" i="3"/>
  <c r="AI46" i="3"/>
  <c r="G43" i="9"/>
  <c r="D3" i="42"/>
  <c r="Y33" i="40"/>
  <c r="AA33" i="40"/>
  <c r="AD15" i="9"/>
  <c r="AD15" i="40" s="1"/>
  <c r="AD18" i="40"/>
  <c r="AF15" i="9"/>
  <c r="AF15" i="40" s="1"/>
  <c r="AF18" i="40"/>
  <c r="AF33" i="40"/>
  <c r="AG33" i="40"/>
  <c r="AH33" i="40"/>
  <c r="AB15" i="9"/>
  <c r="AB15" i="40" s="1"/>
  <c r="AB18" i="40"/>
  <c r="Z15" i="9"/>
  <c r="Z15" i="40" s="1"/>
  <c r="Z18" i="40"/>
  <c r="AE33" i="40"/>
  <c r="AA15" i="9"/>
  <c r="AA15" i="40" s="1"/>
  <c r="AA18" i="40"/>
  <c r="AG15" i="9"/>
  <c r="AG15" i="40" s="1"/>
  <c r="AG18" i="40"/>
  <c r="AD33" i="40"/>
  <c r="X15" i="9"/>
  <c r="X15" i="40" s="1"/>
  <c r="X18" i="40"/>
  <c r="AH15" i="9"/>
  <c r="AH15" i="40" s="1"/>
  <c r="AH18" i="40"/>
  <c r="AB33" i="40"/>
  <c r="Z33" i="40"/>
  <c r="AE15" i="9"/>
  <c r="AE15" i="40" s="1"/>
  <c r="AE18" i="40"/>
  <c r="Y15" i="9"/>
  <c r="Y15" i="40" s="1"/>
  <c r="Y18" i="40"/>
  <c r="W40" i="28"/>
  <c r="W11" i="9"/>
  <c r="W11" i="40" s="1"/>
  <c r="V44" i="28"/>
  <c r="AC33" i="40"/>
  <c r="W17" i="28"/>
  <c r="AC48" i="28"/>
  <c r="AC18" i="9"/>
  <c r="Y14" i="7"/>
  <c r="X17" i="7"/>
  <c r="AH14" i="7"/>
  <c r="AC11" i="3"/>
  <c r="AC10" i="3" s="1"/>
  <c r="AB10" i="4"/>
  <c r="AB10" i="28" s="1"/>
  <c r="AB15" i="3"/>
  <c r="AD7" i="7"/>
  <c r="AG7" i="7"/>
  <c r="W8" i="4"/>
  <c r="W36" i="4"/>
  <c r="AF15" i="4"/>
  <c r="AF14" i="7"/>
  <c r="AE15" i="4"/>
  <c r="AE15" i="28" s="1"/>
  <c r="AE14" i="7"/>
  <c r="Z8" i="3"/>
  <c r="X15" i="3"/>
  <c r="AA14" i="7"/>
  <c r="W16" i="4"/>
  <c r="W14" i="3"/>
  <c r="X16" i="7"/>
  <c r="AG15" i="4"/>
  <c r="AG15" i="28" s="1"/>
  <c r="Z15" i="3"/>
  <c r="Y15" i="4"/>
  <c r="Y15" i="28" s="1"/>
  <c r="AG14" i="7"/>
  <c r="W41" i="12" l="1"/>
  <c r="G11" i="52"/>
  <c r="I11" i="52" s="1"/>
  <c r="T11" i="52"/>
  <c r="X38" i="12"/>
  <c r="W38" i="12"/>
  <c r="Y38" i="12" s="1"/>
  <c r="Y30" i="12"/>
  <c r="X30" i="12"/>
  <c r="V19" i="28"/>
  <c r="W19" i="12"/>
  <c r="V12" i="28"/>
  <c r="W12" i="12"/>
  <c r="Y12" i="12" s="1"/>
  <c r="Y31" i="12"/>
  <c r="X31" i="12"/>
  <c r="V38" i="28"/>
  <c r="W39" i="12"/>
  <c r="Y39" i="12" s="1"/>
  <c r="V49" i="28"/>
  <c r="W51" i="12"/>
  <c r="Y51" i="12" s="1"/>
  <c r="X46" i="12"/>
  <c r="Y46" i="12"/>
  <c r="K7" i="56"/>
  <c r="B6" i="56"/>
  <c r="C6" i="56" s="1"/>
  <c r="X39" i="12"/>
  <c r="J37" i="12"/>
  <c r="AA37" i="28"/>
  <c r="Z9" i="9"/>
  <c r="Z9" i="40" s="1"/>
  <c r="J15" i="12"/>
  <c r="W9" i="9"/>
  <c r="W9" i="40" s="1"/>
  <c r="V36" i="4"/>
  <c r="W36" i="12" s="1"/>
  <c r="V37" i="4"/>
  <c r="AH9" i="40"/>
  <c r="V26" i="4"/>
  <c r="W26" i="28"/>
  <c r="V28" i="4"/>
  <c r="AB9" i="9"/>
  <c r="W27" i="28"/>
  <c r="V27" i="4"/>
  <c r="V29" i="4"/>
  <c r="AG9" i="9"/>
  <c r="AG9" i="40" s="1"/>
  <c r="AA9" i="40"/>
  <c r="AA5" i="55"/>
  <c r="O9" i="42"/>
  <c r="D9" i="42" s="1"/>
  <c r="E9" i="42" s="1"/>
  <c r="O18" i="42"/>
  <c r="D18" i="42" s="1"/>
  <c r="E18" i="42" s="1"/>
  <c r="G86" i="9"/>
  <c r="G43" i="40"/>
  <c r="S45" i="40"/>
  <c r="V15" i="3"/>
  <c r="W15" i="9"/>
  <c r="W15" i="40" s="1"/>
  <c r="V10" i="9"/>
  <c r="V10" i="40" s="1"/>
  <c r="M12" i="55"/>
  <c r="K35" i="8"/>
  <c r="X35" i="8"/>
  <c r="W34" i="8"/>
  <c r="W26" i="8"/>
  <c r="K36" i="8"/>
  <c r="X36" i="8"/>
  <c r="X37" i="8"/>
  <c r="K37" i="8"/>
  <c r="E3" i="42"/>
  <c r="E15" i="42"/>
  <c r="E12" i="42"/>
  <c r="E14" i="42"/>
  <c r="E11" i="42"/>
  <c r="E16" i="42"/>
  <c r="E20" i="42"/>
  <c r="E17" i="42"/>
  <c r="E19" i="42"/>
  <c r="E13" i="42"/>
  <c r="E10" i="42"/>
  <c r="F4" i="42"/>
  <c r="E4" i="42"/>
  <c r="E6" i="42"/>
  <c r="F6" i="42"/>
  <c r="E7" i="42"/>
  <c r="F7" i="42"/>
  <c r="V65" i="4"/>
  <c r="X51" i="12"/>
  <c r="AF17" i="4"/>
  <c r="AF16" i="4"/>
  <c r="AF15" i="28"/>
  <c r="M19" i="8"/>
  <c r="N19" i="8" s="1"/>
  <c r="Y14" i="3"/>
  <c r="Y14" i="4" s="1"/>
  <c r="Y14" i="28" s="1"/>
  <c r="K15" i="8"/>
  <c r="Y15" i="8" s="1"/>
  <c r="AF14" i="3"/>
  <c r="AA14" i="3"/>
  <c r="AA14" i="4" s="1"/>
  <c r="AA14" i="28" s="1"/>
  <c r="AE14" i="3"/>
  <c r="AE14" i="4" s="1"/>
  <c r="AE14" i="28" s="1"/>
  <c r="AH14" i="3"/>
  <c r="AH14" i="4" s="1"/>
  <c r="AH14" i="28" s="1"/>
  <c r="R14" i="12"/>
  <c r="N32" i="8"/>
  <c r="AA32" i="8"/>
  <c r="AA30" i="8" s="1"/>
  <c r="X10" i="7"/>
  <c r="AB16" i="3"/>
  <c r="AB16" i="4" s="1"/>
  <c r="AB16" i="28" s="1"/>
  <c r="AB16" i="7"/>
  <c r="Y9" i="3"/>
  <c r="Y9" i="4" s="1"/>
  <c r="Y9" i="28" s="1"/>
  <c r="AB9" i="3"/>
  <c r="AB9" i="4" s="1"/>
  <c r="AB9" i="28" s="1"/>
  <c r="Z17" i="3"/>
  <c r="Z17" i="4" s="1"/>
  <c r="Z17" i="28" s="1"/>
  <c r="Z17" i="7"/>
  <c r="Z9" i="3"/>
  <c r="Z9" i="4" s="1"/>
  <c r="Z9" i="28" s="1"/>
  <c r="AH62" i="1"/>
  <c r="AU62" i="1" s="1"/>
  <c r="AH7" i="7"/>
  <c r="Q14" i="12"/>
  <c r="Y10" i="7"/>
  <c r="AA10" i="7"/>
  <c r="Z42" i="8"/>
  <c r="M42" i="8"/>
  <c r="Z16" i="3"/>
  <c r="Z16" i="4" s="1"/>
  <c r="Z16" i="28" s="1"/>
  <c r="Z16" i="7"/>
  <c r="AG14" i="3"/>
  <c r="AG14" i="4" s="1"/>
  <c r="AG14" i="28" s="1"/>
  <c r="N44" i="8"/>
  <c r="AA44" i="8"/>
  <c r="AF9" i="3"/>
  <c r="AB17" i="3"/>
  <c r="AB17" i="4" s="1"/>
  <c r="AB17" i="28" s="1"/>
  <c r="AB17" i="7"/>
  <c r="AE9" i="3"/>
  <c r="AE9" i="4" s="1"/>
  <c r="AE9" i="28" s="1"/>
  <c r="Q10" i="12"/>
  <c r="AA4" i="55"/>
  <c r="AH58" i="7"/>
  <c r="AH6" i="7"/>
  <c r="O41" i="8"/>
  <c r="AB41" i="8"/>
  <c r="N28" i="8"/>
  <c r="O28" i="8" s="1"/>
  <c r="O43" i="8"/>
  <c r="AB43" i="8"/>
  <c r="O45" i="8"/>
  <c r="AB45" i="8"/>
  <c r="Y38" i="8"/>
  <c r="Y39" i="8"/>
  <c r="M40" i="8"/>
  <c r="Z40" i="8"/>
  <c r="N13" i="8"/>
  <c r="AA13" i="8"/>
  <c r="M21" i="8"/>
  <c r="Z21" i="8"/>
  <c r="Y27" i="8"/>
  <c r="M29" i="8"/>
  <c r="Z29" i="8"/>
  <c r="J16" i="8"/>
  <c r="X16" i="8" s="1"/>
  <c r="V16" i="7"/>
  <c r="V8" i="7"/>
  <c r="V40" i="28"/>
  <c r="X42" i="12"/>
  <c r="V39" i="28"/>
  <c r="J17" i="8"/>
  <c r="X17" i="8" s="1"/>
  <c r="V17" i="7"/>
  <c r="V9" i="7"/>
  <c r="V48" i="28"/>
  <c r="X50" i="12"/>
  <c r="AI36" i="3"/>
  <c r="AI37" i="3"/>
  <c r="O5" i="42"/>
  <c r="D5" i="42" s="1"/>
  <c r="D8" i="42" s="1"/>
  <c r="G44" i="9"/>
  <c r="G44" i="40" s="1"/>
  <c r="V11" i="9"/>
  <c r="V11" i="40" s="1"/>
  <c r="AC15" i="9"/>
  <c r="AC15" i="40" s="1"/>
  <c r="AC18" i="40"/>
  <c r="V33" i="9"/>
  <c r="W16" i="28"/>
  <c r="W8" i="28"/>
  <c r="V18" i="9"/>
  <c r="W36" i="28"/>
  <c r="Z14" i="7"/>
  <c r="X14" i="7"/>
  <c r="Z7" i="7"/>
  <c r="AA7" i="7"/>
  <c r="AA8" i="3"/>
  <c r="AA11" i="3"/>
  <c r="AA10" i="3" s="1"/>
  <c r="Z15" i="4"/>
  <c r="Z15" i="28" s="1"/>
  <c r="AB7" i="7"/>
  <c r="AH8" i="4"/>
  <c r="AH8" i="28" s="1"/>
  <c r="AH6" i="3"/>
  <c r="AH7" i="3"/>
  <c r="AH7" i="4" s="1"/>
  <c r="Y7" i="7"/>
  <c r="Y8" i="3"/>
  <c r="X15" i="4"/>
  <c r="AE7" i="7"/>
  <c r="AC11" i="4"/>
  <c r="AC11" i="28" s="1"/>
  <c r="AC10" i="4"/>
  <c r="AC10" i="28" s="1"/>
  <c r="X16" i="3"/>
  <c r="X16" i="4" s="1"/>
  <c r="X16" i="28" s="1"/>
  <c r="AG8" i="4"/>
  <c r="AG8" i="28" s="1"/>
  <c r="AG7" i="3"/>
  <c r="AG7" i="4" s="1"/>
  <c r="Z8" i="4"/>
  <c r="Z8" i="28" s="1"/>
  <c r="X11" i="3"/>
  <c r="X10" i="3" s="1"/>
  <c r="AD8" i="4"/>
  <c r="AD8" i="28" s="1"/>
  <c r="AD7" i="3"/>
  <c r="AD7" i="4" s="1"/>
  <c r="W11" i="3"/>
  <c r="AF8" i="4"/>
  <c r="Y11" i="3"/>
  <c r="Y10" i="3" s="1"/>
  <c r="AC7" i="7"/>
  <c r="AB15" i="4"/>
  <c r="AB15" i="28" s="1"/>
  <c r="AF7" i="7"/>
  <c r="AB14" i="7"/>
  <c r="X17" i="3"/>
  <c r="W9" i="3"/>
  <c r="W6" i="1"/>
  <c r="V6" i="1" s="1"/>
  <c r="W7" i="1"/>
  <c r="W14" i="4"/>
  <c r="X7" i="7"/>
  <c r="X8" i="3"/>
  <c r="Y26" i="12" l="1"/>
  <c r="X26" i="12"/>
  <c r="V37" i="28"/>
  <c r="W37" i="12"/>
  <c r="Y37" i="12" s="1"/>
  <c r="Y29" i="12"/>
  <c r="X29" i="12"/>
  <c r="Y27" i="12"/>
  <c r="X27" i="12"/>
  <c r="AH7" i="28"/>
  <c r="AH8" i="9"/>
  <c r="W10" i="3"/>
  <c r="W11" i="4"/>
  <c r="W11" i="28" s="1"/>
  <c r="AG7" i="28"/>
  <c r="AD7" i="28"/>
  <c r="K10" i="56"/>
  <c r="B7" i="56"/>
  <c r="O21" i="42"/>
  <c r="D21" i="42" s="1"/>
  <c r="E21" i="42" s="1"/>
  <c r="G86" i="40"/>
  <c r="K11" i="56"/>
  <c r="V31" i="28"/>
  <c r="V30" i="28"/>
  <c r="O12" i="55"/>
  <c r="M11" i="55"/>
  <c r="O11" i="55" s="1"/>
  <c r="AB9" i="40"/>
  <c r="V9" i="9"/>
  <c r="V28" i="28"/>
  <c r="V26" i="28"/>
  <c r="V29" i="28"/>
  <c r="V27" i="28"/>
  <c r="H7" i="1"/>
  <c r="H63" i="1" s="1"/>
  <c r="V7" i="1"/>
  <c r="F18" i="42"/>
  <c r="G87" i="9"/>
  <c r="G87" i="40" s="1"/>
  <c r="AJ10" i="9"/>
  <c r="H6" i="1"/>
  <c r="S87" i="9"/>
  <c r="S87" i="40" s="1"/>
  <c r="S86" i="40"/>
  <c r="E5" i="42"/>
  <c r="L37" i="8"/>
  <c r="Y37" i="8"/>
  <c r="V17" i="3"/>
  <c r="AI17" i="3" s="1"/>
  <c r="L36" i="8"/>
  <c r="Y36" i="8"/>
  <c r="X26" i="8"/>
  <c r="X34" i="8"/>
  <c r="Y35" i="8"/>
  <c r="L35" i="8"/>
  <c r="F9" i="42"/>
  <c r="W58" i="1"/>
  <c r="AA19" i="8"/>
  <c r="L15" i="8"/>
  <c r="Z15" i="8" s="1"/>
  <c r="V8" i="3"/>
  <c r="V15" i="4"/>
  <c r="W15" i="12" s="1"/>
  <c r="Y15" i="12" s="1"/>
  <c r="V16" i="3"/>
  <c r="AF14" i="4"/>
  <c r="AF8" i="28"/>
  <c r="AF9" i="4"/>
  <c r="V9" i="3"/>
  <c r="AF16" i="28"/>
  <c r="V16" i="4"/>
  <c r="W16" i="12" s="1"/>
  <c r="AF17" i="28"/>
  <c r="W7" i="7"/>
  <c r="T14" i="12"/>
  <c r="W6" i="7"/>
  <c r="S14" i="12"/>
  <c r="L14" i="12"/>
  <c r="AB14" i="3"/>
  <c r="AB14" i="4" s="1"/>
  <c r="AB14" i="28" s="1"/>
  <c r="AF7" i="3"/>
  <c r="Z7" i="3"/>
  <c r="Z7" i="4" s="1"/>
  <c r="Z14" i="3"/>
  <c r="Z14" i="4" s="1"/>
  <c r="Z14" i="28" s="1"/>
  <c r="O32" i="8"/>
  <c r="AB32" i="8"/>
  <c r="AB30" i="8" s="1"/>
  <c r="O14" i="12"/>
  <c r="AD10" i="7"/>
  <c r="AE58" i="7"/>
  <c r="AE10" i="7"/>
  <c r="Q7" i="12"/>
  <c r="AG10" i="7"/>
  <c r="AF58" i="7"/>
  <c r="AF10" i="7"/>
  <c r="Z6" i="7"/>
  <c r="Z10" i="7"/>
  <c r="U7" i="12"/>
  <c r="V14" i="12"/>
  <c r="O44" i="8"/>
  <c r="AB44" i="8"/>
  <c r="N42" i="8"/>
  <c r="AA42" i="8"/>
  <c r="U14" i="12"/>
  <c r="AB28" i="8"/>
  <c r="M14" i="12"/>
  <c r="O10" i="12"/>
  <c r="N9" i="56"/>
  <c r="E9" i="56" s="1"/>
  <c r="AJ33" i="9"/>
  <c r="AA6" i="7"/>
  <c r="Y6" i="7"/>
  <c r="AB6" i="7"/>
  <c r="X58" i="7"/>
  <c r="X6" i="7"/>
  <c r="AC58" i="7"/>
  <c r="AC6" i="7"/>
  <c r="F17" i="52"/>
  <c r="F4" i="52"/>
  <c r="P45" i="8"/>
  <c r="AC45" i="8"/>
  <c r="P43" i="8"/>
  <c r="AC43" i="8"/>
  <c r="X14" i="8"/>
  <c r="Z38" i="8"/>
  <c r="Z39" i="8"/>
  <c r="K17" i="8"/>
  <c r="Y17" i="8" s="1"/>
  <c r="N40" i="8"/>
  <c r="AA40" i="8"/>
  <c r="P41" i="8"/>
  <c r="AC41" i="8"/>
  <c r="O13" i="8"/>
  <c r="AB13" i="8"/>
  <c r="K16" i="8"/>
  <c r="N21" i="8"/>
  <c r="AA21" i="8"/>
  <c r="O19" i="8"/>
  <c r="AB19" i="8"/>
  <c r="P28" i="8"/>
  <c r="AC28" i="8"/>
  <c r="Z27" i="8"/>
  <c r="N29" i="8"/>
  <c r="AA29" i="8"/>
  <c r="V11" i="7"/>
  <c r="V36" i="28"/>
  <c r="AL33" i="9"/>
  <c r="AJ11" i="9"/>
  <c r="V18" i="40"/>
  <c r="AJ18" i="9"/>
  <c r="AI15" i="3"/>
  <c r="V33" i="40"/>
  <c r="R7" i="42"/>
  <c r="G7" i="42" s="1"/>
  <c r="O22" i="42"/>
  <c r="D22" i="42" s="1"/>
  <c r="O8" i="42"/>
  <c r="F3" i="42"/>
  <c r="V15" i="9"/>
  <c r="X15" i="28"/>
  <c r="W14" i="28"/>
  <c r="AA8" i="4"/>
  <c r="AA8" i="28" s="1"/>
  <c r="AA7" i="3"/>
  <c r="AA7" i="4" s="1"/>
  <c r="AA6" i="3"/>
  <c r="AA10" i="4"/>
  <c r="AA10" i="28" s="1"/>
  <c r="AA11" i="4"/>
  <c r="AA11" i="28" s="1"/>
  <c r="W9" i="4"/>
  <c r="W6" i="3"/>
  <c r="W7" i="3"/>
  <c r="AE8" i="4"/>
  <c r="AE8" i="28" s="1"/>
  <c r="AE7" i="3"/>
  <c r="AE7" i="4" s="1"/>
  <c r="AC8" i="4"/>
  <c r="AC8" i="28" s="1"/>
  <c r="AC6" i="3"/>
  <c r="AC7" i="3"/>
  <c r="AC7" i="4" s="1"/>
  <c r="AB7" i="3"/>
  <c r="AB7" i="4" s="1"/>
  <c r="AB8" i="4"/>
  <c r="AB8" i="28" s="1"/>
  <c r="AB6" i="3"/>
  <c r="X8" i="4"/>
  <c r="X7" i="3"/>
  <c r="X7" i="4" s="1"/>
  <c r="X6" i="3"/>
  <c r="X14" i="3"/>
  <c r="X17" i="4"/>
  <c r="V17" i="4" s="1"/>
  <c r="W17" i="12" s="1"/>
  <c r="Y10" i="4"/>
  <c r="Y10" i="28" s="1"/>
  <c r="Y11" i="4"/>
  <c r="Y11" i="28" s="1"/>
  <c r="AE11" i="3"/>
  <c r="X10" i="4"/>
  <c r="X10" i="28" s="1"/>
  <c r="X11" i="4"/>
  <c r="Y7" i="3"/>
  <c r="Y7" i="4" s="1"/>
  <c r="Y8" i="4"/>
  <c r="Y8" i="28" s="1"/>
  <c r="Y6" i="3"/>
  <c r="AG11" i="3"/>
  <c r="AG10" i="3" s="1"/>
  <c r="AF11" i="3"/>
  <c r="AD11" i="3"/>
  <c r="AD10" i="3" s="1"/>
  <c r="Z11" i="3"/>
  <c r="Z10" i="3" s="1"/>
  <c r="AH6" i="4"/>
  <c r="AH59" i="3"/>
  <c r="H6" i="3" l="1"/>
  <c r="W6" i="4"/>
  <c r="J17" i="12"/>
  <c r="Y17" i="12" s="1"/>
  <c r="B10" i="56"/>
  <c r="C7" i="56"/>
  <c r="X7" i="28"/>
  <c r="Y7" i="28"/>
  <c r="Y8" i="9"/>
  <c r="AB7" i="28"/>
  <c r="AB8" i="9"/>
  <c r="V9" i="40"/>
  <c r="AA7" i="28"/>
  <c r="AA8" i="9"/>
  <c r="AC7" i="28"/>
  <c r="AC8" i="9"/>
  <c r="Z7" i="28"/>
  <c r="AE7" i="28"/>
  <c r="K12" i="56"/>
  <c r="B11" i="56"/>
  <c r="B12" i="56" s="1"/>
  <c r="AJ9" i="9"/>
  <c r="J16" i="12"/>
  <c r="J8" i="12"/>
  <c r="M15" i="8"/>
  <c r="AA15" i="8" s="1"/>
  <c r="L10" i="12"/>
  <c r="M10" i="12"/>
  <c r="M35" i="8"/>
  <c r="Z35" i="8"/>
  <c r="Y34" i="8"/>
  <c r="Y26" i="8"/>
  <c r="I8" i="8"/>
  <c r="M36" i="8"/>
  <c r="Z36" i="8"/>
  <c r="J9" i="12"/>
  <c r="I9" i="8"/>
  <c r="Z37" i="8"/>
  <c r="M37" i="8"/>
  <c r="F21" i="42"/>
  <c r="V14" i="3"/>
  <c r="M7" i="55" s="1"/>
  <c r="O7" i="55" s="1"/>
  <c r="V8" i="4"/>
  <c r="AF10" i="3"/>
  <c r="AF10" i="4" s="1"/>
  <c r="V11" i="3"/>
  <c r="AF7" i="4"/>
  <c r="V7" i="3"/>
  <c r="M5" i="55" s="1"/>
  <c r="AF9" i="28"/>
  <c r="V9" i="4"/>
  <c r="AF14" i="28"/>
  <c r="L17" i="8"/>
  <c r="M17" i="8" s="1"/>
  <c r="W58" i="7"/>
  <c r="AE6" i="7"/>
  <c r="P32" i="8"/>
  <c r="AC32" i="8"/>
  <c r="AC30" i="8" s="1"/>
  <c r="O42" i="8"/>
  <c r="AB42" i="8"/>
  <c r="T10" i="12"/>
  <c r="L5" i="55"/>
  <c r="V7" i="7"/>
  <c r="S10" i="12"/>
  <c r="L7" i="55"/>
  <c r="V14" i="7"/>
  <c r="P44" i="8"/>
  <c r="AC44" i="8"/>
  <c r="AE6" i="3"/>
  <c r="AE6" i="4" s="1"/>
  <c r="AE10" i="3"/>
  <c r="AE10" i="4" s="1"/>
  <c r="AE10" i="28" s="1"/>
  <c r="AF6" i="7"/>
  <c r="P14" i="12"/>
  <c r="N10" i="12"/>
  <c r="R10" i="12"/>
  <c r="N14" i="12"/>
  <c r="H9" i="56"/>
  <c r="I9" i="56"/>
  <c r="AD58" i="7"/>
  <c r="AD6" i="7"/>
  <c r="AG58" i="7"/>
  <c r="AG6" i="7"/>
  <c r="F5" i="52"/>
  <c r="AA38" i="8"/>
  <c r="AA39" i="8"/>
  <c r="Q43" i="8"/>
  <c r="AD43" i="8"/>
  <c r="O40" i="8"/>
  <c r="AB40" i="8"/>
  <c r="Q45" i="8"/>
  <c r="AD45" i="8"/>
  <c r="Q41" i="8"/>
  <c r="AD41" i="8"/>
  <c r="P13" i="8"/>
  <c r="AC13" i="8"/>
  <c r="P19" i="8"/>
  <c r="AC19" i="8"/>
  <c r="O21" i="8"/>
  <c r="AB21" i="8"/>
  <c r="L16" i="8"/>
  <c r="Y16" i="8"/>
  <c r="AA27" i="8"/>
  <c r="O29" i="8"/>
  <c r="AB29" i="8"/>
  <c r="Q28" i="8"/>
  <c r="AD28" i="8"/>
  <c r="I7" i="42"/>
  <c r="L6" i="55"/>
  <c r="V15" i="28"/>
  <c r="X15" i="12"/>
  <c r="V15" i="40"/>
  <c r="AJ15" i="9"/>
  <c r="AI8" i="3"/>
  <c r="AI9" i="3"/>
  <c r="AI16" i="3"/>
  <c r="O23" i="42"/>
  <c r="D23" i="42" s="1"/>
  <c r="F5" i="42"/>
  <c r="V16" i="28"/>
  <c r="X17" i="28"/>
  <c r="X8" i="28"/>
  <c r="X11" i="28"/>
  <c r="W9" i="28"/>
  <c r="AH6" i="28"/>
  <c r="AH59" i="4"/>
  <c r="AH57" i="28" s="1"/>
  <c r="AA6" i="4"/>
  <c r="AA59" i="3"/>
  <c r="AG11" i="4"/>
  <c r="AG11" i="28" s="1"/>
  <c r="AG10" i="4"/>
  <c r="AG6" i="3"/>
  <c r="AC6" i="4"/>
  <c r="AC59" i="3"/>
  <c r="AF11" i="4"/>
  <c r="AF6" i="3"/>
  <c r="X14" i="4"/>
  <c r="V14" i="4" s="1"/>
  <c r="W14" i="12" s="1"/>
  <c r="X6" i="4"/>
  <c r="X59" i="3"/>
  <c r="Z11" i="4"/>
  <c r="Z11" i="28" s="1"/>
  <c r="Z10" i="4"/>
  <c r="Z10" i="28" s="1"/>
  <c r="Z6" i="3"/>
  <c r="W10" i="4"/>
  <c r="AE11" i="4"/>
  <c r="AE11" i="28" s="1"/>
  <c r="Y59" i="3"/>
  <c r="Y6" i="4"/>
  <c r="AD11" i="4"/>
  <c r="AD11" i="28" s="1"/>
  <c r="AD10" i="4"/>
  <c r="AD6" i="3"/>
  <c r="W7" i="4"/>
  <c r="W59" i="3"/>
  <c r="H59" i="3" s="1"/>
  <c r="AB6" i="4"/>
  <c r="AB59" i="3"/>
  <c r="V9" i="28" l="1"/>
  <c r="W9" i="12"/>
  <c r="Y9" i="12" s="1"/>
  <c r="V8" i="28"/>
  <c r="W8" i="12"/>
  <c r="Y8" i="12" s="1"/>
  <c r="X16" i="12"/>
  <c r="Y16" i="12"/>
  <c r="W8" i="9"/>
  <c r="W8" i="40" s="1"/>
  <c r="L4" i="55"/>
  <c r="AF8" i="9"/>
  <c r="N15" i="8"/>
  <c r="O15" i="8" s="1"/>
  <c r="AE8" i="9"/>
  <c r="X8" i="9"/>
  <c r="Z8" i="9"/>
  <c r="AD10" i="28"/>
  <c r="AD8" i="9"/>
  <c r="AG10" i="28"/>
  <c r="AG8" i="9"/>
  <c r="J14" i="12"/>
  <c r="Y14" i="12" s="1"/>
  <c r="V3" i="55"/>
  <c r="N36" i="8"/>
  <c r="AA36" i="8"/>
  <c r="W8" i="8"/>
  <c r="J8" i="8"/>
  <c r="K7" i="12"/>
  <c r="Z34" i="8"/>
  <c r="Z26" i="8"/>
  <c r="N35" i="8"/>
  <c r="AA35" i="8"/>
  <c r="AA37" i="8"/>
  <c r="N37" i="8"/>
  <c r="I11" i="8"/>
  <c r="W9" i="8"/>
  <c r="J9" i="8"/>
  <c r="Z17" i="8"/>
  <c r="V6" i="3"/>
  <c r="V10" i="3"/>
  <c r="AF11" i="28"/>
  <c r="V11" i="4"/>
  <c r="AF10" i="28"/>
  <c r="V10" i="4"/>
  <c r="W10" i="12" s="1"/>
  <c r="AF7" i="28"/>
  <c r="V7" i="4"/>
  <c r="AE59" i="3"/>
  <c r="Q32" i="8"/>
  <c r="AD32" i="8"/>
  <c r="AD30" i="8" s="1"/>
  <c r="U10" i="12"/>
  <c r="P42" i="8"/>
  <c r="AC42" i="8"/>
  <c r="Q44" i="8"/>
  <c r="AD44" i="8"/>
  <c r="V6" i="7"/>
  <c r="O5" i="55"/>
  <c r="V63" i="1"/>
  <c r="V10" i="7"/>
  <c r="E19" i="52"/>
  <c r="E13" i="52"/>
  <c r="E16" i="52"/>
  <c r="E25" i="52"/>
  <c r="E18" i="52"/>
  <c r="E24" i="52"/>
  <c r="E11" i="52"/>
  <c r="E7" i="52"/>
  <c r="E9" i="52"/>
  <c r="E6" i="52"/>
  <c r="E23" i="52"/>
  <c r="E22" i="52"/>
  <c r="E21" i="52"/>
  <c r="E10" i="52"/>
  <c r="E15" i="52"/>
  <c r="E8" i="52"/>
  <c r="E20" i="52"/>
  <c r="E12" i="52"/>
  <c r="F26" i="52"/>
  <c r="E14" i="52"/>
  <c r="E3" i="52"/>
  <c r="E17" i="52"/>
  <c r="E4" i="52"/>
  <c r="E5" i="52"/>
  <c r="R45" i="8"/>
  <c r="AE45" i="8"/>
  <c r="AB39" i="8"/>
  <c r="AB38" i="8"/>
  <c r="P40" i="8"/>
  <c r="AC40" i="8"/>
  <c r="R43" i="8"/>
  <c r="AE43" i="8"/>
  <c r="R41" i="8"/>
  <c r="AE41" i="8"/>
  <c r="Q13" i="8"/>
  <c r="AD13" i="8"/>
  <c r="Y14" i="8"/>
  <c r="N17" i="8"/>
  <c r="AA17" i="8"/>
  <c r="P21" i="8"/>
  <c r="AC21" i="8"/>
  <c r="Q19" i="8"/>
  <c r="AD19" i="8"/>
  <c r="M16" i="8"/>
  <c r="Z16" i="8"/>
  <c r="AB27" i="8"/>
  <c r="R28" i="8"/>
  <c r="AE28" i="8"/>
  <c r="P29" i="8"/>
  <c r="AC29" i="8"/>
  <c r="V17" i="28"/>
  <c r="X17" i="12"/>
  <c r="AI14" i="3"/>
  <c r="AI7" i="3"/>
  <c r="AI11" i="3"/>
  <c r="AH7" i="9"/>
  <c r="AH8" i="40"/>
  <c r="X14" i="28"/>
  <c r="W10" i="28"/>
  <c r="W7" i="28"/>
  <c r="AE6" i="28"/>
  <c r="AE59" i="4"/>
  <c r="AE57" i="28" s="1"/>
  <c r="Y6" i="28"/>
  <c r="Y59" i="4"/>
  <c r="Y57" i="28" s="1"/>
  <c r="AA6" i="28"/>
  <c r="AA59" i="4"/>
  <c r="AA57" i="28" s="1"/>
  <c r="AC6" i="28"/>
  <c r="AC59" i="4"/>
  <c r="AC57" i="28" s="1"/>
  <c r="X6" i="28"/>
  <c r="X59" i="4"/>
  <c r="X57" i="28" s="1"/>
  <c r="AB6" i="28"/>
  <c r="AB59" i="4"/>
  <c r="AB57" i="28" s="1"/>
  <c r="W6" i="28"/>
  <c r="W59" i="4"/>
  <c r="AF6" i="4"/>
  <c r="AF59" i="3"/>
  <c r="Z59" i="3"/>
  <c r="Z6" i="4"/>
  <c r="AG59" i="3"/>
  <c r="AG6" i="4"/>
  <c r="AD6" i="4"/>
  <c r="AD59" i="3"/>
  <c r="W11" i="12" l="1"/>
  <c r="V7" i="28"/>
  <c r="W7" i="12"/>
  <c r="AB15" i="8"/>
  <c r="X65" i="1"/>
  <c r="W63" i="1"/>
  <c r="X63" i="1"/>
  <c r="X64" i="1"/>
  <c r="AI63" i="1"/>
  <c r="K10" i="12"/>
  <c r="J10" i="12" s="1"/>
  <c r="J11" i="12"/>
  <c r="W7" i="8"/>
  <c r="AA34" i="8"/>
  <c r="AA26" i="8"/>
  <c r="O35" i="8"/>
  <c r="AB35" i="8"/>
  <c r="O37" i="8"/>
  <c r="AB37" i="8"/>
  <c r="K9" i="8"/>
  <c r="X9" i="8"/>
  <c r="X8" i="8"/>
  <c r="K8" i="8"/>
  <c r="W11" i="8"/>
  <c r="W10" i="8" s="1"/>
  <c r="J11" i="8"/>
  <c r="AB36" i="8"/>
  <c r="O36" i="8"/>
  <c r="V6" i="4"/>
  <c r="W6" i="12" s="1"/>
  <c r="V59" i="3"/>
  <c r="AJ57" i="3" s="1"/>
  <c r="V64" i="4"/>
  <c r="W57" i="28"/>
  <c r="R32" i="8"/>
  <c r="AE32" i="8"/>
  <c r="AE30" i="8" s="1"/>
  <c r="R44" i="8"/>
  <c r="AE44" i="8"/>
  <c r="Q42" i="8"/>
  <c r="AD42" i="8"/>
  <c r="V64" i="3"/>
  <c r="AI64" i="3" s="1"/>
  <c r="M6" i="55"/>
  <c r="Q40" i="8"/>
  <c r="AD40" i="8"/>
  <c r="S41" i="8"/>
  <c r="AF41" i="8"/>
  <c r="S43" i="8"/>
  <c r="AF43" i="8"/>
  <c r="AC39" i="8"/>
  <c r="AC38" i="8"/>
  <c r="S45" i="8"/>
  <c r="AF45" i="8"/>
  <c r="R13" i="8"/>
  <c r="AE13" i="8"/>
  <c r="R19" i="8"/>
  <c r="AE19" i="8"/>
  <c r="N16" i="8"/>
  <c r="AA16" i="8"/>
  <c r="Q21" i="8"/>
  <c r="AD21" i="8"/>
  <c r="O17" i="8"/>
  <c r="AB17" i="8"/>
  <c r="Z14" i="8"/>
  <c r="P15" i="8"/>
  <c r="AC15" i="8"/>
  <c r="S28" i="8"/>
  <c r="AF28" i="8"/>
  <c r="Q29" i="8"/>
  <c r="AD29" i="8"/>
  <c r="AC27" i="8"/>
  <c r="V14" i="28"/>
  <c r="X14" i="12"/>
  <c r="V11" i="28"/>
  <c r="AI10" i="3"/>
  <c r="AI6" i="3"/>
  <c r="X7" i="9"/>
  <c r="X8" i="40"/>
  <c r="AE7" i="9"/>
  <c r="AE8" i="40"/>
  <c r="AA7" i="9"/>
  <c r="AA8" i="40"/>
  <c r="AC7" i="9"/>
  <c r="AC8" i="40"/>
  <c r="AB7" i="9"/>
  <c r="AB8" i="40"/>
  <c r="Y7" i="9"/>
  <c r="Y8" i="40"/>
  <c r="AH6" i="9"/>
  <c r="AH7" i="40"/>
  <c r="V10" i="28"/>
  <c r="Z6" i="28"/>
  <c r="Z59" i="4"/>
  <c r="Z57" i="28" s="1"/>
  <c r="AF6" i="28"/>
  <c r="AF59" i="4"/>
  <c r="AF57" i="28" s="1"/>
  <c r="AD6" i="28"/>
  <c r="AD59" i="4"/>
  <c r="AD57" i="28" s="1"/>
  <c r="W7" i="9"/>
  <c r="AG6" i="28"/>
  <c r="AG59" i="4"/>
  <c r="AG57" i="28" s="1"/>
  <c r="X11" i="12" l="1"/>
  <c r="Y11" i="12"/>
  <c r="X10" i="12"/>
  <c r="Y10" i="12"/>
  <c r="W3" i="55"/>
  <c r="M4" i="55"/>
  <c r="AJ28" i="3"/>
  <c r="AJ29" i="3"/>
  <c r="AJ23" i="3"/>
  <c r="AJ31" i="3"/>
  <c r="AJ25" i="3"/>
  <c r="AJ30" i="3"/>
  <c r="AJ26" i="3"/>
  <c r="AJ27" i="3"/>
  <c r="AJ22" i="3"/>
  <c r="AJ24" i="3"/>
  <c r="AJ38" i="3"/>
  <c r="AJ40" i="3"/>
  <c r="W6" i="8"/>
  <c r="W46" i="8" s="1"/>
  <c r="L8" i="8"/>
  <c r="Y8" i="8"/>
  <c r="X7" i="8"/>
  <c r="Y9" i="8"/>
  <c r="L9" i="8"/>
  <c r="AC37" i="8"/>
  <c r="P37" i="8"/>
  <c r="P36" i="8"/>
  <c r="AC36" i="8"/>
  <c r="AB34" i="8"/>
  <c r="AB26" i="8"/>
  <c r="P35" i="8"/>
  <c r="AC35" i="8"/>
  <c r="K11" i="8"/>
  <c r="X11" i="8"/>
  <c r="X10" i="8" s="1"/>
  <c r="V60" i="3"/>
  <c r="AJ60" i="3" s="1"/>
  <c r="V59" i="4"/>
  <c r="AF32" i="8"/>
  <c r="AF30" i="8" s="1"/>
  <c r="S32" i="8"/>
  <c r="R42" i="8"/>
  <c r="AE42" i="8"/>
  <c r="S44" i="8"/>
  <c r="AF44" i="8"/>
  <c r="O6" i="55"/>
  <c r="T45" i="8"/>
  <c r="AH45" i="8" s="1"/>
  <c r="AG45" i="8"/>
  <c r="T41" i="8"/>
  <c r="AH41" i="8" s="1"/>
  <c r="AG41" i="8"/>
  <c r="AD39" i="8"/>
  <c r="AD38" i="8"/>
  <c r="T43" i="8"/>
  <c r="AH43" i="8" s="1"/>
  <c r="AG43" i="8"/>
  <c r="R40" i="8"/>
  <c r="AE40" i="8"/>
  <c r="S13" i="8"/>
  <c r="AF13" i="8"/>
  <c r="P17" i="8"/>
  <c r="AC17" i="8"/>
  <c r="R21" i="8"/>
  <c r="AE21" i="8"/>
  <c r="AA14" i="8"/>
  <c r="O16" i="8"/>
  <c r="AB16" i="8"/>
  <c r="Q15" i="8"/>
  <c r="AD15" i="8"/>
  <c r="S19" i="8"/>
  <c r="AF19" i="8"/>
  <c r="AD27" i="8"/>
  <c r="R29" i="8"/>
  <c r="AE29" i="8"/>
  <c r="T28" i="8"/>
  <c r="AH28" i="8" s="1"/>
  <c r="AG28" i="8"/>
  <c r="W7" i="40"/>
  <c r="AI59" i="3"/>
  <c r="AJ59" i="3"/>
  <c r="AJ13" i="3"/>
  <c r="AJ33" i="3"/>
  <c r="AJ43" i="3"/>
  <c r="AJ18" i="3"/>
  <c r="AJ20" i="3"/>
  <c r="AJ35" i="3"/>
  <c r="AJ58" i="3"/>
  <c r="AJ21" i="3"/>
  <c r="AJ54" i="3"/>
  <c r="AJ52" i="3"/>
  <c r="AJ56" i="3"/>
  <c r="AJ55" i="3"/>
  <c r="AJ53" i="3"/>
  <c r="AJ32" i="3"/>
  <c r="AJ39" i="3"/>
  <c r="AJ44" i="3"/>
  <c r="AJ34" i="3"/>
  <c r="AJ47" i="3"/>
  <c r="AJ45" i="3"/>
  <c r="AJ49" i="3"/>
  <c r="AJ48" i="3"/>
  <c r="AJ12" i="3"/>
  <c r="AJ46" i="3"/>
  <c r="AJ50" i="3"/>
  <c r="AJ41" i="3"/>
  <c r="AJ51" i="3"/>
  <c r="AJ42" i="3"/>
  <c r="AJ19" i="3"/>
  <c r="AJ36" i="3"/>
  <c r="AJ37" i="3"/>
  <c r="AJ15" i="3"/>
  <c r="AJ17" i="3"/>
  <c r="AJ8" i="3"/>
  <c r="AJ16" i="3"/>
  <c r="AJ9" i="3"/>
  <c r="AJ7" i="3"/>
  <c r="AJ11" i="3"/>
  <c r="AJ14" i="3"/>
  <c r="AJ6" i="3"/>
  <c r="AJ10" i="3"/>
  <c r="AB6" i="9"/>
  <c r="AB7" i="40"/>
  <c r="Y6" i="9"/>
  <c r="Y7" i="40"/>
  <c r="AD7" i="9"/>
  <c r="AD8" i="40"/>
  <c r="AF7" i="9"/>
  <c r="AF8" i="40"/>
  <c r="AC6" i="9"/>
  <c r="AC7" i="40"/>
  <c r="AA6" i="9"/>
  <c r="AA7" i="40"/>
  <c r="Z7" i="9"/>
  <c r="AB78" i="9" s="1"/>
  <c r="Z8" i="40"/>
  <c r="AG7" i="9"/>
  <c r="AG8" i="40"/>
  <c r="AE6" i="9"/>
  <c r="AE7" i="40"/>
  <c r="AH6" i="40"/>
  <c r="X6" i="9"/>
  <c r="X7" i="40"/>
  <c r="V6" i="28"/>
  <c r="V8" i="9"/>
  <c r="W6" i="9"/>
  <c r="W6" i="40" s="1"/>
  <c r="AH78" i="9" l="1"/>
  <c r="AH78" i="40" s="1"/>
  <c r="V57" i="28"/>
  <c r="W58" i="12"/>
  <c r="M3" i="55"/>
  <c r="AB5" i="55" s="1"/>
  <c r="O4" i="55"/>
  <c r="X6" i="8"/>
  <c r="X46" i="8" s="1"/>
  <c r="AD36" i="8"/>
  <c r="Q36" i="8"/>
  <c r="Q37" i="8"/>
  <c r="AD37" i="8"/>
  <c r="M9" i="8"/>
  <c r="Z9" i="8"/>
  <c r="Y11" i="8"/>
  <c r="Y10" i="8" s="1"/>
  <c r="L11" i="8"/>
  <c r="AC34" i="8"/>
  <c r="AC26" i="8"/>
  <c r="Y7" i="8"/>
  <c r="Q35" i="8"/>
  <c r="AD35" i="8"/>
  <c r="Z8" i="8"/>
  <c r="M8" i="8"/>
  <c r="AG32" i="8"/>
  <c r="AG30" i="8" s="1"/>
  <c r="T32" i="8"/>
  <c r="AH32" i="8" s="1"/>
  <c r="AH30" i="8" s="1"/>
  <c r="AG44" i="8"/>
  <c r="T44" i="8"/>
  <c r="AH44" i="8" s="1"/>
  <c r="S42" i="8"/>
  <c r="AF42" i="8"/>
  <c r="AA3" i="55"/>
  <c r="AE38" i="8"/>
  <c r="AE39" i="8"/>
  <c r="S40" i="8"/>
  <c r="AF40" i="8"/>
  <c r="T13" i="8"/>
  <c r="AH13" i="8" s="1"/>
  <c r="AG13" i="8"/>
  <c r="P16" i="8"/>
  <c r="AC16" i="8"/>
  <c r="R15" i="8"/>
  <c r="AE15" i="8"/>
  <c r="AB14" i="8"/>
  <c r="S21" i="8"/>
  <c r="AF21" i="8"/>
  <c r="T19" i="8"/>
  <c r="AH19" i="8" s="1"/>
  <c r="AG19" i="8"/>
  <c r="Q17" i="8"/>
  <c r="AD17" i="8"/>
  <c r="AE27" i="8"/>
  <c r="S29" i="8"/>
  <c r="AF29" i="8"/>
  <c r="AB78" i="40"/>
  <c r="V8" i="40"/>
  <c r="AJ8" i="9"/>
  <c r="AA6" i="40"/>
  <c r="AC6" i="40"/>
  <c r="AG6" i="9"/>
  <c r="AG7" i="40"/>
  <c r="X6" i="40"/>
  <c r="AF6" i="9"/>
  <c r="AF7" i="40"/>
  <c r="AE6" i="40"/>
  <c r="AD6" i="9"/>
  <c r="AD7" i="40"/>
  <c r="Y6" i="40"/>
  <c r="V7" i="9"/>
  <c r="Z6" i="9"/>
  <c r="Z7" i="40"/>
  <c r="AB6" i="40"/>
  <c r="N3" i="55" l="1"/>
  <c r="N17" i="55"/>
  <c r="N12" i="55"/>
  <c r="N5" i="55"/>
  <c r="N10" i="55"/>
  <c r="N13" i="55"/>
  <c r="N7" i="55"/>
  <c r="N6" i="55"/>
  <c r="N11" i="55"/>
  <c r="O3" i="55"/>
  <c r="N15" i="55"/>
  <c r="AB3" i="55"/>
  <c r="N16" i="55"/>
  <c r="N9" i="55"/>
  <c r="N18" i="55"/>
  <c r="N4" i="55"/>
  <c r="AB4" i="55"/>
  <c r="Y6" i="8"/>
  <c r="Y46" i="8" s="1"/>
  <c r="Z11" i="8"/>
  <c r="Z10" i="8" s="1"/>
  <c r="M11" i="8"/>
  <c r="Z7" i="8"/>
  <c r="N9" i="8"/>
  <c r="AA9" i="8"/>
  <c r="N8" i="8"/>
  <c r="AA8" i="8"/>
  <c r="AE37" i="8"/>
  <c r="R37" i="8"/>
  <c r="AD34" i="8"/>
  <c r="AD26" i="8"/>
  <c r="R36" i="8"/>
  <c r="AE36" i="8"/>
  <c r="R35" i="8"/>
  <c r="AE35" i="8"/>
  <c r="T42" i="8"/>
  <c r="AH42" i="8" s="1"/>
  <c r="AG42" i="8"/>
  <c r="AF38" i="8"/>
  <c r="AF39" i="8"/>
  <c r="T40" i="8"/>
  <c r="AH40" i="8" s="1"/>
  <c r="AG40" i="8"/>
  <c r="V78" i="9"/>
  <c r="T21" i="8"/>
  <c r="AH21" i="8" s="1"/>
  <c r="AG21" i="8"/>
  <c r="S15" i="8"/>
  <c r="AF15" i="8"/>
  <c r="AC14" i="8"/>
  <c r="R17" i="8"/>
  <c r="AE17" i="8"/>
  <c r="Q16" i="8"/>
  <c r="AD16" i="8"/>
  <c r="T29" i="8"/>
  <c r="AH29" i="8" s="1"/>
  <c r="AG29" i="8"/>
  <c r="AF27" i="8"/>
  <c r="V7" i="40"/>
  <c r="AJ7" i="9"/>
  <c r="V6" i="9"/>
  <c r="Z6" i="40"/>
  <c r="AF6" i="40"/>
  <c r="AG6" i="40"/>
  <c r="AD6" i="40"/>
  <c r="AJ78" i="9" l="1"/>
  <c r="AO78" i="9"/>
  <c r="AO22" i="10"/>
  <c r="AO66" i="9"/>
  <c r="AO21" i="10"/>
  <c r="AO18" i="10"/>
  <c r="AO17" i="10"/>
  <c r="AO16" i="10"/>
  <c r="Z6" i="8"/>
  <c r="Z46" i="8" s="1"/>
  <c r="S37" i="8"/>
  <c r="AF37" i="8"/>
  <c r="O8" i="8"/>
  <c r="AB8" i="8"/>
  <c r="AA7" i="8"/>
  <c r="AE34" i="8"/>
  <c r="AE26" i="8"/>
  <c r="O9" i="8"/>
  <c r="AB9" i="8"/>
  <c r="S35" i="8"/>
  <c r="AF35" i="8"/>
  <c r="AA11" i="8"/>
  <c r="AA10" i="8" s="1"/>
  <c r="N11" i="8"/>
  <c r="S36" i="8"/>
  <c r="AF36" i="8"/>
  <c r="N3" i="56"/>
  <c r="R18" i="42"/>
  <c r="G18" i="42" s="1"/>
  <c r="I18" i="42" s="1"/>
  <c r="V78" i="40"/>
  <c r="AG38" i="8"/>
  <c r="AG39" i="8"/>
  <c r="AH39" i="8"/>
  <c r="AH38" i="8"/>
  <c r="AD14" i="8"/>
  <c r="S17" i="8"/>
  <c r="AF17" i="8"/>
  <c r="R16" i="8"/>
  <c r="AE16" i="8"/>
  <c r="AE14" i="8" s="1"/>
  <c r="T15" i="8"/>
  <c r="AH15" i="8" s="1"/>
  <c r="AG15" i="8"/>
  <c r="AG27" i="8"/>
  <c r="AH27" i="8"/>
  <c r="AJ6" i="9"/>
  <c r="V6" i="40"/>
  <c r="R3" i="42"/>
  <c r="L7" i="12"/>
  <c r="N7" i="12"/>
  <c r="R7" i="12"/>
  <c r="X9" i="12"/>
  <c r="AA6" i="8" l="1"/>
  <c r="AA46" i="8" s="1"/>
  <c r="AB7" i="8"/>
  <c r="AG35" i="8"/>
  <c r="T35" i="8"/>
  <c r="AH35" i="8" s="1"/>
  <c r="AF34" i="8"/>
  <c r="AF26" i="8"/>
  <c r="P9" i="8"/>
  <c r="AC9" i="8"/>
  <c r="P8" i="8"/>
  <c r="AC8" i="8"/>
  <c r="T36" i="8"/>
  <c r="AH36" i="8" s="1"/>
  <c r="AG36" i="8"/>
  <c r="O11" i="8"/>
  <c r="AB11" i="8"/>
  <c r="AB10" i="8" s="1"/>
  <c r="AG37" i="8"/>
  <c r="T37" i="8"/>
  <c r="AH37" i="8" s="1"/>
  <c r="G3" i="42"/>
  <c r="H3" i="42" s="1"/>
  <c r="E3" i="56"/>
  <c r="S16" i="8"/>
  <c r="AF16" i="8"/>
  <c r="T17" i="8"/>
  <c r="AH17" i="8" s="1"/>
  <c r="AG17" i="8"/>
  <c r="V7" i="12"/>
  <c r="M7" i="12"/>
  <c r="S7" i="12"/>
  <c r="P7" i="12"/>
  <c r="X8" i="12"/>
  <c r="AB6" i="8" l="1"/>
  <c r="AB46" i="8" s="1"/>
  <c r="P11" i="8"/>
  <c r="AC11" i="8"/>
  <c r="AC10" i="8" s="1"/>
  <c r="Q8" i="8"/>
  <c r="AD8" i="8"/>
  <c r="AC7" i="8"/>
  <c r="Q9" i="8"/>
  <c r="AD9" i="8"/>
  <c r="AH34" i="8"/>
  <c r="AH26" i="8"/>
  <c r="AG34" i="8"/>
  <c r="AG26" i="8"/>
  <c r="F4" i="56"/>
  <c r="F5" i="56"/>
  <c r="H3" i="56"/>
  <c r="I3" i="56"/>
  <c r="F3" i="56"/>
  <c r="F9" i="56"/>
  <c r="T16" i="8"/>
  <c r="AH16" i="8" s="1"/>
  <c r="AG16" i="8"/>
  <c r="AF14" i="8"/>
  <c r="H20" i="42"/>
  <c r="H14" i="42"/>
  <c r="H12" i="42"/>
  <c r="H13" i="42"/>
  <c r="H16" i="42"/>
  <c r="H15" i="42"/>
  <c r="H17" i="42"/>
  <c r="H19" i="42"/>
  <c r="H7" i="42"/>
  <c r="H18" i="42"/>
  <c r="I3" i="42"/>
  <c r="O7" i="12"/>
  <c r="AC6" i="8" l="1"/>
  <c r="AC46" i="8" s="1"/>
  <c r="AD7" i="8"/>
  <c r="R9" i="8"/>
  <c r="AE9" i="8"/>
  <c r="R8" i="8"/>
  <c r="AE8" i="8"/>
  <c r="Q11" i="8"/>
  <c r="AD11" i="8"/>
  <c r="AD10" i="8" s="1"/>
  <c r="AH14" i="8"/>
  <c r="AG14" i="8"/>
  <c r="T7" i="12"/>
  <c r="AD6" i="8" l="1"/>
  <c r="AD46" i="8" s="1"/>
  <c r="AE11" i="8"/>
  <c r="AE10" i="8" s="1"/>
  <c r="R11" i="8"/>
  <c r="S8" i="8"/>
  <c r="AF8" i="8"/>
  <c r="AE7" i="8"/>
  <c r="AF9" i="8"/>
  <c r="S9" i="8"/>
  <c r="AE6" i="8" l="1"/>
  <c r="AE46" i="8" s="1"/>
  <c r="AF7" i="8"/>
  <c r="S11" i="8"/>
  <c r="AF11" i="8"/>
  <c r="AF10" i="8" s="1"/>
  <c r="T9" i="8"/>
  <c r="AH9" i="8" s="1"/>
  <c r="AG9" i="8"/>
  <c r="T8" i="8"/>
  <c r="AH8" i="8" s="1"/>
  <c r="AG8" i="8"/>
  <c r="AF6" i="8" l="1"/>
  <c r="AF46" i="8" s="1"/>
  <c r="AG7" i="8"/>
  <c r="AH7" i="8"/>
  <c r="AG11" i="8"/>
  <c r="AG10" i="8" s="1"/>
  <c r="T11" i="8"/>
  <c r="AH11" i="8" s="1"/>
  <c r="AH10" i="8" s="1"/>
  <c r="AG6" i="8" l="1"/>
  <c r="AG46" i="8" s="1"/>
  <c r="AH6" i="8"/>
  <c r="AH46" i="8" s="1"/>
  <c r="N5" i="44"/>
  <c r="L5" i="44"/>
  <c r="M5" i="44"/>
  <c r="D5" i="44" l="1"/>
  <c r="H5" i="44"/>
  <c r="E5" i="44"/>
  <c r="F5" i="44"/>
  <c r="G5" i="44"/>
  <c r="I5" i="44"/>
  <c r="J5" i="44"/>
  <c r="K5" i="44"/>
  <c r="C5" i="44" l="1"/>
  <c r="AH17" i="41" l="1"/>
  <c r="AG17" i="41"/>
  <c r="AF17" i="41"/>
  <c r="AE17" i="41"/>
  <c r="AD17" i="41"/>
  <c r="AC17" i="41"/>
  <c r="AB17" i="41"/>
  <c r="AA17" i="41"/>
  <c r="V17" i="10"/>
  <c r="AJ17" i="10" s="1"/>
  <c r="R7" i="52" l="1"/>
  <c r="V17" i="41"/>
  <c r="AB15" i="10"/>
  <c r="AG15" i="10"/>
  <c r="AG27" i="41"/>
  <c r="AH27" i="41"/>
  <c r="AF15" i="10"/>
  <c r="AF27" i="41"/>
  <c r="AE15" i="10"/>
  <c r="AE27" i="41"/>
  <c r="AD27" i="41"/>
  <c r="AC15" i="10"/>
  <c r="AC27" i="41"/>
  <c r="AB27" i="41"/>
  <c r="AA27" i="41"/>
  <c r="V27" i="10"/>
  <c r="AJ27" i="10" s="1"/>
  <c r="Z27" i="41"/>
  <c r="G7" i="52" l="1"/>
  <c r="I7" i="52" s="1"/>
  <c r="T7" i="52"/>
  <c r="V27" i="41"/>
  <c r="R17" i="52"/>
  <c r="AE15" i="41"/>
  <c r="AC15" i="41"/>
  <c r="AF15" i="41"/>
  <c r="AG15" i="41"/>
  <c r="AB15" i="41"/>
  <c r="G17" i="52" l="1"/>
  <c r="I17" i="52" s="1"/>
  <c r="T17" i="52"/>
  <c r="C13" i="22"/>
  <c r="W31" i="10" l="1"/>
  <c r="O13" i="22"/>
  <c r="O6" i="22"/>
  <c r="C5" i="22"/>
  <c r="W75" i="9" l="1"/>
  <c r="W31" i="41"/>
  <c r="V31" i="10"/>
  <c r="AJ31" i="10" s="1"/>
  <c r="V31" i="41" l="1"/>
  <c r="R21" i="52"/>
  <c r="W75" i="40"/>
  <c r="G21" i="52" l="1"/>
  <c r="T21" i="52"/>
  <c r="W26" i="40"/>
  <c r="V26" i="9"/>
  <c r="V26" i="40" l="1"/>
  <c r="AG46" i="40" l="1"/>
  <c r="AG45" i="9"/>
  <c r="AG45" i="40" s="1"/>
  <c r="AF46" i="40"/>
  <c r="AF45" i="9"/>
  <c r="AF45" i="40" s="1"/>
  <c r="Y46" i="40"/>
  <c r="Y45" i="9"/>
  <c r="Y45" i="40" s="1"/>
  <c r="X46" i="40"/>
  <c r="AA46" i="40"/>
  <c r="AA45" i="9"/>
  <c r="AA45" i="40" s="1"/>
  <c r="AE46" i="40"/>
  <c r="AE45" i="9"/>
  <c r="AE45" i="40" s="1"/>
  <c r="AC46" i="40"/>
  <c r="AC45" i="9"/>
  <c r="AC45" i="40" s="1"/>
  <c r="Z46" i="40"/>
  <c r="AD46" i="40"/>
  <c r="AD45" i="9"/>
  <c r="AD45" i="40" s="1"/>
  <c r="AH46" i="40"/>
  <c r="AH45" i="9"/>
  <c r="AH45" i="40" s="1"/>
  <c r="AB46" i="40"/>
  <c r="AB45" i="9"/>
  <c r="AB45" i="40" s="1"/>
  <c r="W46" i="40" l="1"/>
  <c r="AI46" i="40" s="1"/>
  <c r="V46" i="9"/>
  <c r="W45" i="9"/>
  <c r="AK49" i="9" l="1"/>
  <c r="AJ46" i="9"/>
  <c r="V46" i="40"/>
  <c r="R10" i="42"/>
  <c r="W45" i="40"/>
  <c r="G10" i="42" l="1"/>
  <c r="H10" i="42" l="1"/>
  <c r="I10" i="42"/>
  <c r="AC12" i="10"/>
  <c r="AC13" i="41"/>
  <c r="Z12" i="10"/>
  <c r="Z13" i="41"/>
  <c r="Y13" i="41"/>
  <c r="Y12" i="10"/>
  <c r="AE12" i="10"/>
  <c r="AE13" i="41"/>
  <c r="AG12" i="10"/>
  <c r="AG13" i="41"/>
  <c r="AF12" i="10"/>
  <c r="AF13" i="41"/>
  <c r="X12" i="10"/>
  <c r="X13" i="41"/>
  <c r="AB12" i="10"/>
  <c r="AB13" i="41"/>
  <c r="W13" i="41"/>
  <c r="W12" i="10"/>
  <c r="V13" i="10"/>
  <c r="AJ13" i="10" s="1"/>
  <c r="AD12" i="10"/>
  <c r="AD13" i="41"/>
  <c r="AH12" i="10"/>
  <c r="AH13" i="41"/>
  <c r="AA12" i="10"/>
  <c r="AA13" i="41"/>
  <c r="AL13" i="10" l="1"/>
  <c r="AA12" i="41"/>
  <c r="Y12" i="41"/>
  <c r="AH12" i="41"/>
  <c r="AG12" i="41"/>
  <c r="AD12" i="41"/>
  <c r="AI13" i="41"/>
  <c r="AJ13" i="41" s="1"/>
  <c r="AE12" i="41"/>
  <c r="AF12" i="41"/>
  <c r="V13" i="41"/>
  <c r="V12" i="10"/>
  <c r="AJ12" i="10" s="1"/>
  <c r="W12" i="41"/>
  <c r="AB12" i="41"/>
  <c r="Z12" i="41"/>
  <c r="X12" i="41"/>
  <c r="AC12" i="41"/>
  <c r="R4" i="52" l="1"/>
  <c r="N15" i="56"/>
  <c r="E15" i="56" s="1"/>
  <c r="V12" i="41"/>
  <c r="T4" i="52" l="1"/>
  <c r="G4" i="52" l="1"/>
  <c r="V4" i="52" l="1"/>
  <c r="W4" i="52" s="1"/>
  <c r="W5" i="52" s="1"/>
  <c r="I4" i="52"/>
  <c r="V5" i="52" l="1"/>
  <c r="H15" i="56"/>
  <c r="I15" i="56"/>
  <c r="G15" i="56"/>
  <c r="N4" i="25" l="1"/>
  <c r="O4" i="25"/>
  <c r="R4" i="25"/>
  <c r="V4" i="25"/>
  <c r="W4" i="25"/>
  <c r="U4" i="25"/>
  <c r="T4" i="25"/>
  <c r="S4" i="25"/>
  <c r="X4" i="25"/>
  <c r="Q4" i="25"/>
  <c r="P4" i="25"/>
  <c r="X37" i="12" l="1"/>
  <c r="Y50" i="1" l="1"/>
  <c r="Z50" i="1"/>
  <c r="AA50" i="1"/>
  <c r="AB50" i="1"/>
  <c r="V50" i="1" l="1"/>
  <c r="H50" i="1"/>
  <c r="AB50" i="7"/>
  <c r="AA58" i="1"/>
  <c r="Z58" i="1"/>
  <c r="Y58" i="1"/>
  <c r="AA50" i="7"/>
  <c r="AB58" i="1"/>
  <c r="Y50" i="7"/>
  <c r="Z50" i="7"/>
  <c r="H58" i="1" l="1"/>
  <c r="V58" i="1"/>
  <c r="Z58" i="7"/>
  <c r="Y58" i="7"/>
  <c r="AA58" i="7"/>
  <c r="AB58" i="7"/>
  <c r="V50" i="7"/>
  <c r="L18" i="55"/>
  <c r="L3" i="55" s="1"/>
  <c r="V58" i="7" l="1"/>
  <c r="W4" i="63"/>
  <c r="AN4" i="63" s="1"/>
  <c r="X3" i="63"/>
  <c r="W3" i="63" l="1"/>
  <c r="V4" i="63"/>
  <c r="K36" i="12"/>
  <c r="J36" i="12" l="1"/>
  <c r="Y36" i="12" s="1"/>
  <c r="X36" i="12" l="1"/>
  <c r="O5" i="44" l="1"/>
  <c r="R5" i="44" s="1"/>
  <c r="Z45" i="9"/>
  <c r="Z50" i="40"/>
  <c r="V50" i="9"/>
  <c r="R11" i="42" l="1"/>
  <c r="G11" i="42" s="1"/>
  <c r="H11" i="42" s="1"/>
  <c r="AJ50" i="9"/>
  <c r="Z45" i="40"/>
  <c r="V50" i="40"/>
  <c r="I11" i="42" l="1"/>
  <c r="J7" i="12"/>
  <c r="J41" i="12"/>
  <c r="J19" i="12"/>
  <c r="J21" i="12"/>
  <c r="J57" i="12"/>
  <c r="J53" i="12"/>
  <c r="O15" i="23"/>
  <c r="C5" i="23"/>
  <c r="O6" i="23"/>
  <c r="O5" i="23" s="1"/>
  <c r="X53" i="12" l="1"/>
  <c r="Y53" i="12"/>
  <c r="X21" i="12"/>
  <c r="Y21" i="12"/>
  <c r="X57" i="12"/>
  <c r="Y57" i="12"/>
  <c r="X19" i="12"/>
  <c r="Y19" i="12"/>
  <c r="X41" i="12"/>
  <c r="Y41" i="12"/>
  <c r="X7" i="12"/>
  <c r="Y7" i="12"/>
  <c r="W26" i="41"/>
  <c r="W15" i="10"/>
  <c r="W15" i="41" l="1"/>
  <c r="AH28" i="41" l="1"/>
  <c r="AD28" i="41"/>
  <c r="Z28" i="41"/>
  <c r="AH15" i="10"/>
  <c r="V28" i="10"/>
  <c r="R18" i="52" s="1"/>
  <c r="AD15" i="10"/>
  <c r="G18" i="52" l="1"/>
  <c r="I18" i="52" s="1"/>
  <c r="T18" i="52"/>
  <c r="AD15" i="41"/>
  <c r="AJ28" i="10"/>
  <c r="V28" i="41"/>
  <c r="AH15" i="41"/>
  <c r="X75" i="9" l="1"/>
  <c r="V75" i="9" s="1"/>
  <c r="O5" i="22"/>
  <c r="AJ75" i="9" l="1"/>
  <c r="V75" i="40"/>
  <c r="X75" i="40"/>
  <c r="X45" i="9"/>
  <c r="V45" i="9" l="1"/>
  <c r="X45" i="40"/>
  <c r="AI71" i="9" l="1"/>
  <c r="AI68" i="9"/>
  <c r="AI79" i="9"/>
  <c r="AI57" i="9"/>
  <c r="AI51" i="9"/>
  <c r="AJ45" i="9"/>
  <c r="AI52" i="9"/>
  <c r="AI64" i="9"/>
  <c r="AI69" i="9"/>
  <c r="AI72" i="9"/>
  <c r="AI46" i="9"/>
  <c r="AI45" i="9"/>
  <c r="AI49" i="9"/>
  <c r="AI73" i="9"/>
  <c r="AI70" i="9"/>
  <c r="AI81" i="9"/>
  <c r="AI77" i="9"/>
  <c r="AI60" i="9"/>
  <c r="V45" i="40"/>
  <c r="AI47" i="9"/>
  <c r="AI61" i="9"/>
  <c r="AI85" i="9"/>
  <c r="R9" i="42"/>
  <c r="AI55" i="9"/>
  <c r="AI62" i="9"/>
  <c r="AI53" i="9"/>
  <c r="AI58" i="9"/>
  <c r="AI74" i="9"/>
  <c r="AI48" i="9"/>
  <c r="AI59" i="9"/>
  <c r="AI56" i="9"/>
  <c r="AI50" i="9"/>
  <c r="AI65" i="9"/>
  <c r="AI82" i="9"/>
  <c r="AI67" i="9"/>
  <c r="AI84" i="9"/>
  <c r="AI76" i="9"/>
  <c r="AI54" i="9"/>
  <c r="AI78" i="9"/>
  <c r="AI80" i="9"/>
  <c r="AI66" i="9"/>
  <c r="AI83" i="9"/>
  <c r="AI75" i="9"/>
  <c r="R21" i="42" l="1"/>
  <c r="G21" i="42" s="1"/>
  <c r="G9" i="42"/>
  <c r="I9" i="42" l="1"/>
  <c r="H9" i="42"/>
  <c r="I21" i="42"/>
  <c r="H21" i="42"/>
  <c r="Z15" i="10"/>
  <c r="Z15" i="41" s="1"/>
  <c r="AA15" i="10"/>
  <c r="Z26" i="41"/>
  <c r="AA26" i="41"/>
  <c r="V26" i="10"/>
  <c r="AJ26" i="10" s="1"/>
  <c r="R16" i="52" l="1"/>
  <c r="AA15" i="41"/>
  <c r="V26" i="41"/>
  <c r="V15" i="10"/>
  <c r="G16" i="52" l="1"/>
  <c r="I16" i="52" s="1"/>
  <c r="T16" i="52"/>
  <c r="AI19" i="10"/>
  <c r="AI23" i="10"/>
  <c r="AI29" i="10"/>
  <c r="AI17" i="10"/>
  <c r="AI22" i="10"/>
  <c r="AI21" i="10"/>
  <c r="AI20" i="10"/>
  <c r="AI32" i="10"/>
  <c r="AI30" i="10"/>
  <c r="AI34" i="10"/>
  <c r="N16" i="56"/>
  <c r="E16" i="56" s="1"/>
  <c r="AI25" i="10"/>
  <c r="AJ15" i="10"/>
  <c r="AI35" i="10"/>
  <c r="V15" i="41"/>
  <c r="AI16" i="10"/>
  <c r="AI18" i="10"/>
  <c r="AI31" i="10"/>
  <c r="AI26" i="10"/>
  <c r="R5" i="52"/>
  <c r="AI24" i="10"/>
  <c r="AI28" i="10"/>
  <c r="AI27" i="10"/>
  <c r="AI33" i="10"/>
  <c r="H16" i="56" l="1"/>
  <c r="G16" i="56"/>
  <c r="I16" i="56"/>
  <c r="T5" i="52"/>
  <c r="G5" i="52"/>
  <c r="I5" i="52" l="1"/>
  <c r="S684" i="65" l="1" a="1"/>
  <c r="S684" i="65" s="1"/>
  <c r="T684" i="65"/>
  <c r="U684" i="65" s="1"/>
  <c r="V684" i="65" l="1"/>
  <c r="W684" i="65" s="1"/>
  <c r="G28" i="12" s="1"/>
  <c r="V28" i="12" l="1"/>
  <c r="V22" i="12" s="1"/>
  <c r="U28" i="12"/>
  <c r="U22" i="12" s="1"/>
  <c r="T28" i="12"/>
  <c r="T22" i="12" s="1"/>
  <c r="S28" i="12"/>
  <c r="R28" i="12"/>
  <c r="R6" i="12" s="1"/>
  <c r="Q28" i="12"/>
  <c r="Q22" i="12" s="1"/>
  <c r="H28" i="12"/>
  <c r="S22" i="12" l="1"/>
  <c r="S6" i="12"/>
  <c r="I28" i="12"/>
  <c r="O28" i="12"/>
  <c r="O22" i="12" s="1"/>
  <c r="N28" i="12"/>
  <c r="N22" i="12" s="1"/>
  <c r="M28" i="12"/>
  <c r="M22" i="12" s="1"/>
  <c r="L28" i="12"/>
  <c r="L22" i="12" s="1"/>
  <c r="K28" i="12"/>
  <c r="K22" i="12" s="1"/>
  <c r="P28" i="12"/>
  <c r="P22" i="12" s="1"/>
  <c r="Q6" i="12"/>
  <c r="Q58" i="12" s="1"/>
  <c r="T6" i="12"/>
  <c r="T58" i="12" s="1"/>
  <c r="U6" i="12"/>
  <c r="U58" i="12" s="1"/>
  <c r="V6" i="12"/>
  <c r="R22" i="12"/>
  <c r="AD6" i="10"/>
  <c r="R58" i="12"/>
  <c r="AE6" i="10" l="1"/>
  <c r="AE6" i="41" s="1"/>
  <c r="S58" i="12"/>
  <c r="J22" i="12"/>
  <c r="L6" i="12"/>
  <c r="P6" i="12"/>
  <c r="P58" i="12" s="1"/>
  <c r="K6" i="12"/>
  <c r="K58" i="12" s="1"/>
  <c r="M6" i="12"/>
  <c r="M58" i="12" s="1"/>
  <c r="N6" i="12"/>
  <c r="Z6" i="10" s="1"/>
  <c r="Z36" i="10" s="1"/>
  <c r="J28" i="12"/>
  <c r="O6" i="12"/>
  <c r="O58" i="12" s="1"/>
  <c r="AC6" i="10"/>
  <c r="AC36" i="10" s="1"/>
  <c r="AF6" i="10"/>
  <c r="AF6" i="41" s="1"/>
  <c r="AG6" i="10"/>
  <c r="AG6" i="41" s="1"/>
  <c r="AH6" i="10"/>
  <c r="AH6" i="41" s="1"/>
  <c r="V58" i="12"/>
  <c r="AD36" i="10"/>
  <c r="AD6" i="41"/>
  <c r="AE36" i="10"/>
  <c r="Y28" i="12" l="1"/>
  <c r="X22" i="12"/>
  <c r="Y22" i="12"/>
  <c r="L58" i="12"/>
  <c r="X6" i="10"/>
  <c r="AB6" i="10"/>
  <c r="X28" i="12"/>
  <c r="W6" i="10"/>
  <c r="Z6" i="41"/>
  <c r="Y6" i="10"/>
  <c r="Y36" i="10" s="1"/>
  <c r="J6" i="12"/>
  <c r="X6" i="12" s="1"/>
  <c r="N58" i="12"/>
  <c r="AA6" i="10"/>
  <c r="AA36" i="10" s="1"/>
  <c r="AC6" i="41"/>
  <c r="AF36" i="10"/>
  <c r="AF41" i="10" s="1"/>
  <c r="AF41" i="41" s="1"/>
  <c r="AG36" i="10"/>
  <c r="AG36" i="41" s="1"/>
  <c r="AH36" i="10"/>
  <c r="AH27" i="9" s="1"/>
  <c r="AE36" i="41"/>
  <c r="AE27" i="9"/>
  <c r="AE41" i="10"/>
  <c r="AE41" i="41" s="1"/>
  <c r="AD41" i="10"/>
  <c r="AD41" i="41" s="1"/>
  <c r="AD36" i="41"/>
  <c r="AD27" i="9"/>
  <c r="AC41" i="10"/>
  <c r="AC41" i="41" s="1"/>
  <c r="AC27" i="9"/>
  <c r="AC36" i="41"/>
  <c r="Z27" i="9"/>
  <c r="Z36" i="41"/>
  <c r="Z41" i="10"/>
  <c r="Z41" i="41" s="1"/>
  <c r="AB36" i="10" l="1"/>
  <c r="AB6" i="41"/>
  <c r="Y27" i="9"/>
  <c r="Y36" i="41"/>
  <c r="Y41" i="10"/>
  <c r="Y41" i="41" s="1"/>
  <c r="AA36" i="41"/>
  <c r="AA41" i="10"/>
  <c r="AA41" i="41" s="1"/>
  <c r="AA27" i="9"/>
  <c r="X36" i="10"/>
  <c r="X6" i="41"/>
  <c r="W6" i="41"/>
  <c r="W36" i="10"/>
  <c r="Y6" i="12"/>
  <c r="J58" i="12"/>
  <c r="Y6" i="41"/>
  <c r="AA6" i="41"/>
  <c r="V6" i="10"/>
  <c r="AF27" i="9"/>
  <c r="AF27" i="40" s="1"/>
  <c r="AF36" i="41"/>
  <c r="AG27" i="9"/>
  <c r="AG27" i="40" s="1"/>
  <c r="AG41" i="10"/>
  <c r="AG41" i="41" s="1"/>
  <c r="AH41" i="10"/>
  <c r="AH41" i="41" s="1"/>
  <c r="AH36" i="41"/>
  <c r="AE27" i="40"/>
  <c r="AE25" i="9"/>
  <c r="Z27" i="40"/>
  <c r="Z25" i="9"/>
  <c r="AH25" i="9"/>
  <c r="AH27" i="40"/>
  <c r="AC25" i="9"/>
  <c r="AC27" i="40"/>
  <c r="AD25" i="9"/>
  <c r="AD27" i="40"/>
  <c r="AB27" i="9" l="1"/>
  <c r="AB36" i="41"/>
  <c r="AB41" i="10"/>
  <c r="AB41" i="41" s="1"/>
  <c r="Y27" i="40"/>
  <c r="Y25" i="9"/>
  <c r="N14" i="56"/>
  <c r="E14" i="56" s="1"/>
  <c r="F14" i="56" s="1"/>
  <c r="U6" i="10"/>
  <c r="X36" i="41"/>
  <c r="X41" i="10"/>
  <c r="X27" i="9"/>
  <c r="W41" i="10"/>
  <c r="W41" i="41" s="1"/>
  <c r="W27" i="9"/>
  <c r="W36" i="41"/>
  <c r="V36" i="10"/>
  <c r="AB25" i="9"/>
  <c r="AB27" i="40"/>
  <c r="AA27" i="40"/>
  <c r="AA25" i="9"/>
  <c r="X58" i="12"/>
  <c r="J61" i="12"/>
  <c r="Y58" i="12"/>
  <c r="U15" i="10"/>
  <c r="R3" i="52"/>
  <c r="V6" i="41"/>
  <c r="AJ6" i="10"/>
  <c r="U12" i="10"/>
  <c r="AF25" i="9"/>
  <c r="AF24" i="9" s="1"/>
  <c r="AG25" i="9"/>
  <c r="AG24" i="9" s="1"/>
  <c r="Z25" i="40"/>
  <c r="Z24" i="9"/>
  <c r="AD25" i="40"/>
  <c r="AD24" i="9"/>
  <c r="AC24" i="9"/>
  <c r="AC25" i="40"/>
  <c r="AE25" i="40"/>
  <c r="AE24" i="9"/>
  <c r="AH25" i="40"/>
  <c r="AH24" i="9"/>
  <c r="Y24" i="9" l="1"/>
  <c r="Y24" i="40" s="1"/>
  <c r="Y25" i="40"/>
  <c r="H14" i="56"/>
  <c r="G14" i="56"/>
  <c r="F15" i="56"/>
  <c r="X27" i="40"/>
  <c r="X25" i="9"/>
  <c r="I14" i="56"/>
  <c r="F16" i="56"/>
  <c r="V27" i="9"/>
  <c r="V27" i="40" s="1"/>
  <c r="W27" i="40"/>
  <c r="W25" i="9"/>
  <c r="X41" i="41"/>
  <c r="V41" i="10"/>
  <c r="V41" i="41" s="1"/>
  <c r="AJ36" i="10"/>
  <c r="V36" i="41"/>
  <c r="AB25" i="40"/>
  <c r="AB24" i="9"/>
  <c r="AA24" i="9"/>
  <c r="AA25" i="40"/>
  <c r="U15" i="41"/>
  <c r="U12" i="41"/>
  <c r="U6" i="41"/>
  <c r="G3" i="52"/>
  <c r="T3" i="52"/>
  <c r="R26" i="52"/>
  <c r="T26" i="52" s="1"/>
  <c r="AF25" i="40"/>
  <c r="AG25" i="40"/>
  <c r="AE24" i="40"/>
  <c r="AE43" i="9"/>
  <c r="AC24" i="40"/>
  <c r="AC43" i="9"/>
  <c r="AD43" i="9"/>
  <c r="AD24" i="40"/>
  <c r="AH43" i="9"/>
  <c r="AH24" i="40"/>
  <c r="Z24" i="40"/>
  <c r="Z43" i="9"/>
  <c r="AG24" i="40"/>
  <c r="AG43" i="9"/>
  <c r="AF43" i="9"/>
  <c r="AF24" i="40"/>
  <c r="Y43" i="9" l="1"/>
  <c r="Y44" i="9" s="1"/>
  <c r="Y44" i="40" s="1"/>
  <c r="X25" i="40"/>
  <c r="X24" i="9"/>
  <c r="X24" i="40" s="1"/>
  <c r="W24" i="9"/>
  <c r="W25" i="40"/>
  <c r="V25" i="9"/>
  <c r="AB43" i="9"/>
  <c r="AB43" i="40" s="1"/>
  <c r="AB24" i="40"/>
  <c r="AA24" i="40"/>
  <c r="AA43" i="9"/>
  <c r="AA44" i="9" s="1"/>
  <c r="AA44" i="40" s="1"/>
  <c r="X43" i="9"/>
  <c r="G26" i="52"/>
  <c r="I3" i="52"/>
  <c r="Z44" i="9"/>
  <c r="Z44" i="40" s="1"/>
  <c r="Z86" i="9"/>
  <c r="Z43" i="40"/>
  <c r="AH44" i="9"/>
  <c r="AH44" i="40" s="1"/>
  <c r="AH43" i="40"/>
  <c r="AH86" i="9"/>
  <c r="AC44" i="9"/>
  <c r="AC44" i="40" s="1"/>
  <c r="AC86" i="9"/>
  <c r="AC43" i="40"/>
  <c r="AF86" i="9"/>
  <c r="AF43" i="40"/>
  <c r="AF44" i="9"/>
  <c r="AF44" i="40" s="1"/>
  <c r="AE44" i="9"/>
  <c r="AE44" i="40" s="1"/>
  <c r="AE43" i="40"/>
  <c r="AE86" i="9"/>
  <c r="AD44" i="9"/>
  <c r="AD44" i="40" s="1"/>
  <c r="AD43" i="40"/>
  <c r="AD86" i="9"/>
  <c r="AG43" i="40"/>
  <c r="AG86" i="9"/>
  <c r="AG44" i="9"/>
  <c r="AG44" i="40" s="1"/>
  <c r="Y86" i="9" l="1"/>
  <c r="Y87" i="9" s="1"/>
  <c r="Y87" i="40" s="1"/>
  <c r="Y43" i="40"/>
  <c r="V24" i="9"/>
  <c r="AL25" i="9"/>
  <c r="V25" i="40"/>
  <c r="R6" i="42"/>
  <c r="G6" i="42" s="1"/>
  <c r="AJ25" i="9"/>
  <c r="N8" i="56"/>
  <c r="E8" i="56" s="1"/>
  <c r="F8" i="56" s="1"/>
  <c r="AB86" i="9"/>
  <c r="AB44" i="9"/>
  <c r="AB44" i="40" s="1"/>
  <c r="AA43" i="40"/>
  <c r="AA86" i="9"/>
  <c r="W24" i="40"/>
  <c r="W43" i="9"/>
  <c r="V43" i="9" s="1"/>
  <c r="X86" i="9"/>
  <c r="X44" i="9"/>
  <c r="X44" i="40" s="1"/>
  <c r="X43" i="40"/>
  <c r="H23" i="52"/>
  <c r="H26" i="52"/>
  <c r="H7" i="52"/>
  <c r="H5" i="52"/>
  <c r="H12" i="52"/>
  <c r="H9" i="52"/>
  <c r="H10" i="52"/>
  <c r="H16" i="52"/>
  <c r="H6" i="52"/>
  <c r="H15" i="52"/>
  <c r="H25" i="52"/>
  <c r="H24" i="52"/>
  <c r="H4" i="52"/>
  <c r="H11" i="52"/>
  <c r="H20" i="52"/>
  <c r="H14" i="52"/>
  <c r="H21" i="52"/>
  <c r="H19" i="52"/>
  <c r="H8" i="52"/>
  <c r="H17" i="52"/>
  <c r="H22" i="52"/>
  <c r="H13" i="52"/>
  <c r="H18" i="52"/>
  <c r="I26" i="52"/>
  <c r="H3" i="52"/>
  <c r="AC87" i="9"/>
  <c r="AC87" i="40" s="1"/>
  <c r="AC86" i="40"/>
  <c r="AH87" i="9"/>
  <c r="AH87" i="40" s="1"/>
  <c r="AH86" i="40"/>
  <c r="Y86" i="40"/>
  <c r="AD87" i="9"/>
  <c r="AD87" i="40" s="1"/>
  <c r="AD86" i="40"/>
  <c r="Z87" i="9"/>
  <c r="Z87" i="40" s="1"/>
  <c r="Z86" i="40"/>
  <c r="AG86" i="40"/>
  <c r="AG87" i="9"/>
  <c r="AG87" i="40" s="1"/>
  <c r="AF87" i="9"/>
  <c r="AF87" i="40" s="1"/>
  <c r="AF86" i="40"/>
  <c r="AE86" i="40"/>
  <c r="AE87" i="9"/>
  <c r="AE87" i="40" s="1"/>
  <c r="R4" i="42" l="1"/>
  <c r="AJ26" i="9"/>
  <c r="AJ24" i="9"/>
  <c r="V24" i="40"/>
  <c r="N6" i="56"/>
  <c r="AA87" i="9"/>
  <c r="AA87" i="40" s="1"/>
  <c r="AA86" i="40"/>
  <c r="AB87" i="9"/>
  <c r="AB87" i="40" s="1"/>
  <c r="AB86" i="40"/>
  <c r="H8" i="56"/>
  <c r="I8" i="56"/>
  <c r="H6" i="42"/>
  <c r="I6" i="42"/>
  <c r="W86" i="9"/>
  <c r="W43" i="40"/>
  <c r="W44" i="9"/>
  <c r="W44" i="40" s="1"/>
  <c r="G4" i="42"/>
  <c r="R5" i="42"/>
  <c r="E6" i="56"/>
  <c r="I6" i="56" s="1"/>
  <c r="N7" i="56"/>
  <c r="X87" i="9"/>
  <c r="X87" i="40" s="1"/>
  <c r="X86" i="40"/>
  <c r="AJ43" i="9"/>
  <c r="V44" i="9"/>
  <c r="V86" i="9"/>
  <c r="V43" i="40"/>
  <c r="N10" i="56" l="1"/>
  <c r="E10" i="56" s="1"/>
  <c r="H10" i="56" s="1"/>
  <c r="E7" i="56"/>
  <c r="F7" i="56" s="1"/>
  <c r="I4" i="42"/>
  <c r="H4" i="42"/>
  <c r="R8" i="42"/>
  <c r="G5" i="42"/>
  <c r="R22" i="42"/>
  <c r="F6" i="56"/>
  <c r="H6" i="56"/>
  <c r="V44" i="40"/>
  <c r="AJ44" i="9"/>
  <c r="V86" i="40"/>
  <c r="N11" i="56"/>
  <c r="N12" i="56" s="1"/>
  <c r="W87" i="9"/>
  <c r="W87" i="40" s="1"/>
  <c r="W86" i="40"/>
  <c r="AJ86" i="9"/>
  <c r="V87" i="9"/>
  <c r="I7" i="56" l="1"/>
  <c r="H7" i="56"/>
  <c r="G22" i="42"/>
  <c r="E11" i="56" s="1"/>
  <c r="R23" i="42"/>
  <c r="G23" i="42" s="1"/>
  <c r="E12" i="56" s="1"/>
  <c r="I5" i="42"/>
  <c r="H5" i="42"/>
  <c r="G8" i="42"/>
  <c r="I8" i="42" s="1"/>
  <c r="V87" i="40"/>
  <c r="AJ87" i="9"/>
  <c r="I11" i="56" l="1"/>
  <c r="H11" i="56"/>
  <c r="I12" i="56"/>
  <c r="H12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tc={848688B9-B36E-46B8-B21A-3AE977D0F2FF}</author>
  </authors>
  <commentList>
    <comment ref="Q10" authorId="0" shapeId="0" xr:uid="{848688B9-B36E-46B8-B21A-3AE977D0F2F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계정분리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tc={3E9BE5FE-2AD8-4080-8DA3-59C0014E1709}</author>
    <author>yun sung Jung</author>
  </authors>
  <commentList>
    <comment ref="C10" authorId="0" shapeId="0" xr:uid="{3E9BE5FE-2AD8-4080-8DA3-59C0014E170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상품 차이수량 SALES가 여기에 기장됨</t>
      </text>
    </comment>
    <comment ref="M49" authorId="1" shapeId="0" xr:uid="{CD8FC51B-483F-492E-9354-002794B72BEA}">
      <text>
        <r>
          <rPr>
            <b/>
            <sz val="9"/>
            <color indexed="81"/>
            <rFont val="Tahoma"/>
            <family val="2"/>
          </rPr>
          <t>상반기 체육대회</t>
        </r>
      </text>
    </comment>
    <comment ref="K64" authorId="1" shapeId="0" xr:uid="{C29CD753-9230-4F34-847F-A0F00293CD47}">
      <text>
        <r>
          <rPr>
            <b/>
            <sz val="9"/>
            <color indexed="81"/>
            <rFont val="Tahoma"/>
            <family val="2"/>
          </rPr>
          <t>로열티세금 차감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tc={BA7C689B-613E-4C6A-B414-4308CB7F06EE}</author>
    <author>tc={86E5E1E1-34FD-4A60-9960-C509F6E4D31B}</author>
  </authors>
  <commentList>
    <comment ref="C10" authorId="0" shapeId="0" xr:uid="{BA7C689B-613E-4C6A-B414-4308CB7F06E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상품 차이수량 SALES가 여기에 기장됨</t>
      </text>
    </comment>
    <comment ref="Q10" authorId="1" shapeId="0" xr:uid="{86E5E1E1-34FD-4A60-9960-C509F6E4D31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계정분리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tc={291D6AF1-8A11-4369-9153-C2EB869A5B14}</author>
    <author>정윤성 책임매니저 [Yun Sung Jung]</author>
  </authors>
  <commentList>
    <comment ref="C10" authorId="0" shapeId="0" xr:uid="{291D6AF1-8A11-4369-9153-C2EB869A5B1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상품 차이수량 SALES가 여기에 기장됨</t>
      </text>
    </comment>
    <comment ref="Z19" authorId="1" shapeId="0" xr:uid="{46846FB2-D46A-4495-9221-4B4E0119D3CA}">
      <text>
        <r>
          <rPr>
            <b/>
            <sz val="9"/>
            <color indexed="81"/>
            <rFont val="Tahoma"/>
            <family val="2"/>
          </rPr>
          <t>투자비 적용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정윤성 책임매니저 [Yun Sung Jung]</author>
  </authors>
  <commentList>
    <comment ref="F8" authorId="0" shapeId="0" xr:uid="{3D4CFEB9-2B06-4679-A9E2-AD554A98B4D7}">
      <text>
        <r>
          <rPr>
            <b/>
            <sz val="9"/>
            <color indexed="81"/>
            <rFont val="Tahoma"/>
            <family val="2"/>
          </rPr>
          <t>6월부터 적용</t>
        </r>
      </text>
    </comment>
    <comment ref="F39" authorId="0" shapeId="0" xr:uid="{664FA80E-2050-4D07-BBBC-D9D234AD7074}">
      <text>
        <r>
          <rPr>
            <sz val="9"/>
            <color indexed="81"/>
            <rFont val="Tahoma"/>
            <family val="2"/>
          </rPr>
          <t xml:space="preserve">CR 3% 4월부터적용
</t>
        </r>
      </text>
    </comment>
    <comment ref="F41" authorId="0" shapeId="0" xr:uid="{A620A2FF-89C6-4A0F-BA1E-F0E1FEA378CD}">
      <text>
        <r>
          <rPr>
            <sz val="9"/>
            <color indexed="81"/>
            <rFont val="Tahoma"/>
            <family val="2"/>
          </rPr>
          <t xml:space="preserve">CR 3% 4월부터적용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tc={5577D124-E672-41F4-8450-43A8A8D722D7}</author>
  </authors>
  <commentList>
    <comment ref="E7" authorId="0" shapeId="0" xr:uid="{5577D124-E672-41F4-8450-43A8A8D722D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nc-&gt;c 변경 완료된 날짜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tc={93509C9B-86E4-48C0-873C-838CA975793E}</author>
    <author>오재학 [Oh Jae Hak]</author>
  </authors>
  <commentList>
    <comment ref="AE67" authorId="0" shapeId="0" xr:uid="{93509C9B-86E4-48C0-873C-838CA975793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DCV 샘플가, 양산가 X 5</t>
      </text>
    </comment>
    <comment ref="P141" authorId="1" shapeId="0" xr:uid="{B972100F-6485-4DE2-A2F1-536B9AAA790E}">
      <text>
        <r>
          <rPr>
            <b/>
            <sz val="9"/>
            <color indexed="81"/>
            <rFont val="돋움"/>
            <family val="3"/>
            <charset val="129"/>
          </rPr>
          <t>오재학</t>
        </r>
        <r>
          <rPr>
            <b/>
            <sz val="9"/>
            <color indexed="81"/>
            <rFont val="Tahoma"/>
            <family val="2"/>
          </rPr>
          <t xml:space="preserve"> [Oh Jae Hak]: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사유
</t>
        </r>
        <r>
          <rPr>
            <sz val="9"/>
            <color indexed="81"/>
            <rFont val="Tahoma"/>
            <family val="2"/>
          </rPr>
          <t xml:space="preserve"> : EOP </t>
        </r>
        <r>
          <rPr>
            <sz val="9"/>
            <color indexed="81"/>
            <rFont val="돋움"/>
            <family val="3"/>
            <charset val="129"/>
          </rPr>
          <t>이후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인상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tc={2399CD18-D0B3-4EC9-8BE3-FB8367C223B7}</author>
    <author>tc={EABF4B4B-FF1B-40AE-A603-98C91395008B}</author>
  </authors>
  <commentList>
    <comment ref="G4" authorId="0" shapeId="0" xr:uid="{2399CD18-D0B3-4EC9-8BE3-FB8367C223B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2023 3Q Standard material cost</t>
      </text>
    </comment>
    <comment ref="H4" authorId="1" shapeId="0" xr:uid="{EABF4B4B-FF1B-40AE-A603-98C91395008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2023 3Q Standard material cost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이종희 직장 [Jong Hee Lee]</author>
    <author>KSC</author>
  </authors>
  <commentList>
    <comment ref="E24" authorId="0" shapeId="0" xr:uid="{817169AE-8954-4928-9933-3FD798A8C482}">
      <text>
        <r>
          <rPr>
            <b/>
            <sz val="9"/>
            <color indexed="81"/>
            <rFont val="Tahoma"/>
            <family val="2"/>
          </rPr>
          <t>MEB1 PCB/FPC 조립라인</t>
        </r>
      </text>
    </comment>
    <comment ref="I24" authorId="0" shapeId="0" xr:uid="{B913DF28-C244-4BC6-B7CE-A3F109EC3D63}">
      <text>
        <r>
          <rPr>
            <b/>
            <sz val="9"/>
            <color indexed="81"/>
            <rFont val="Tahoma"/>
            <family val="2"/>
          </rPr>
          <t>MEB2 PCB/FPC 조립라인</t>
        </r>
      </text>
    </comment>
    <comment ref="M24" authorId="0" shapeId="0" xr:uid="{DF888B84-9461-4B93-BE68-28580EF01677}">
      <text>
        <r>
          <rPr>
            <b/>
            <sz val="9"/>
            <color indexed="81"/>
            <rFont val="Tahoma"/>
            <family val="2"/>
          </rPr>
          <t>EV2020 SMT 조립라인</t>
        </r>
      </text>
    </comment>
    <comment ref="G25" authorId="1" shapeId="0" xr:uid="{BB200377-BD13-4512-BFBC-FE7551D102AB}">
      <text>
        <r>
          <rPr>
            <b/>
            <sz val="9"/>
            <color indexed="81"/>
            <rFont val="Tahoma"/>
            <family val="2"/>
          </rPr>
          <t>Nordson 1</t>
        </r>
        <r>
          <rPr>
            <b/>
            <sz val="9"/>
            <color indexed="81"/>
            <rFont val="돋움"/>
            <family val="3"/>
            <charset val="129"/>
          </rPr>
          <t>台</t>
        </r>
        <r>
          <rPr>
            <b/>
            <sz val="9"/>
            <color indexed="81"/>
            <rFont val="Tahoma"/>
            <family val="2"/>
          </rPr>
          <t xml:space="preserve"> (MEB1)
</t>
        </r>
      </text>
    </comment>
    <comment ref="K25" authorId="1" shapeId="0" xr:uid="{0EC60EBB-879E-41F6-BACD-0DF734D7BA22}">
      <text>
        <r>
          <rPr>
            <b/>
            <sz val="9"/>
            <color indexed="81"/>
            <rFont val="Tahoma"/>
            <family val="2"/>
          </rPr>
          <t>Nordson 1</t>
        </r>
        <r>
          <rPr>
            <b/>
            <sz val="9"/>
            <color indexed="81"/>
            <rFont val="돋움"/>
            <family val="3"/>
            <charset val="129"/>
          </rPr>
          <t>台</t>
        </r>
        <r>
          <rPr>
            <b/>
            <sz val="9"/>
            <color indexed="81"/>
            <rFont val="Tahoma"/>
            <family val="2"/>
          </rPr>
          <t xml:space="preserve"> (EV2020)</t>
        </r>
      </text>
    </comment>
    <comment ref="N25" authorId="1" shapeId="0" xr:uid="{6F4A9762-2137-465E-95F1-B85C79A1CA17}">
      <text>
        <r>
          <rPr>
            <b/>
            <sz val="9"/>
            <color indexed="81"/>
            <rFont val="Tahoma"/>
            <family val="2"/>
          </rPr>
          <t>Nordson 5</t>
        </r>
        <r>
          <rPr>
            <b/>
            <sz val="9"/>
            <color indexed="81"/>
            <rFont val="돋움"/>
            <family val="3"/>
            <charset val="129"/>
          </rPr>
          <t>台(MEB2)</t>
        </r>
      </text>
    </comment>
    <comment ref="E26" authorId="0" shapeId="0" xr:uid="{E4346F6D-BE12-4B90-BC20-55DD54CB653D}">
      <text>
        <r>
          <rPr>
            <b/>
            <sz val="9"/>
            <color indexed="81"/>
            <rFont val="Tahoma"/>
            <family val="2"/>
          </rPr>
          <t>EV2020 SMT 조립라인</t>
        </r>
      </text>
    </comment>
    <comment ref="H26" authorId="0" shapeId="0" xr:uid="{1BAF1175-5B27-45C7-9699-61BF900518BA}">
      <text>
        <r>
          <rPr>
            <b/>
            <sz val="9"/>
            <color indexed="81"/>
            <rFont val="Tahoma"/>
            <family val="2"/>
          </rPr>
          <t>MEB1 PCB/FPC 조립라인</t>
        </r>
      </text>
    </comment>
    <comment ref="K26" authorId="0" shapeId="0" xr:uid="{761C82FD-1AB1-4B06-97DF-D6DB21CA7426}">
      <text>
        <r>
          <rPr>
            <b/>
            <sz val="9"/>
            <color indexed="81"/>
            <rFont val="Tahoma"/>
            <family val="2"/>
          </rPr>
          <t>MEB2 PCB/FPC 조립라인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<sst xmlns="http://schemas.openxmlformats.org/spreadsheetml/2006/main" count="19884" uniqueCount="2636">
  <si>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</si>
  <si>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</si>
  <si>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</si>
  <si>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</si>
  <si>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</si>
  <si>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</si>
  <si>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</si>
  <si>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</si>
  <si>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</si>
  <si>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</si>
  <si>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wh</t>
  </si>
  <si>
    <t>WAVE1</t>
  </si>
  <si>
    <t>ECW01188AD</t>
  </si>
  <si>
    <t>ECW01190AD</t>
  </si>
  <si>
    <t>WAVE2</t>
  </si>
  <si>
    <t>EEA00376AD</t>
  </si>
  <si>
    <t>EEA00379AC</t>
  </si>
  <si>
    <t>EEA00379AD</t>
  </si>
  <si>
    <t>FCA GSW</t>
  </si>
  <si>
    <t>ECW01503AM</t>
  </si>
  <si>
    <t>ECW01504AM</t>
  </si>
  <si>
    <t>ECW01505AM</t>
  </si>
  <si>
    <t>EEA00383AH</t>
  </si>
  <si>
    <t>EEA00383AI</t>
  </si>
  <si>
    <t>EEA00415AG</t>
  </si>
  <si>
    <t>EEA00415AH</t>
  </si>
  <si>
    <t>LOCO</t>
  </si>
  <si>
    <t>MHU00264AE</t>
  </si>
  <si>
    <t>BMW</t>
  </si>
  <si>
    <t>ECW01550AF</t>
  </si>
  <si>
    <t>Sma</t>
  </si>
  <si>
    <t>EV2020</t>
  </si>
  <si>
    <t>MFR01053AC</t>
  </si>
  <si>
    <t>MFR01055AB</t>
  </si>
  <si>
    <t>MEB</t>
  </si>
  <si>
    <t>233-00784A</t>
  </si>
  <si>
    <t>23A-00252A</t>
  </si>
  <si>
    <t>GEN3</t>
  </si>
  <si>
    <t>233-00616A</t>
  </si>
  <si>
    <t>233-00617A</t>
  </si>
  <si>
    <t>233-00618A</t>
  </si>
  <si>
    <t>Sma(WH)</t>
  </si>
  <si>
    <t>231-00418A</t>
  </si>
  <si>
    <t>231-00419A</t>
  </si>
  <si>
    <t>231-00420A</t>
  </si>
  <si>
    <t>231-00421A</t>
  </si>
  <si>
    <t>231-00422A</t>
  </si>
  <si>
    <t>231-00423A</t>
  </si>
  <si>
    <t>총합계</t>
  </si>
  <si>
    <t>[판매수량] (단위: 개)</t>
    <phoneticPr fontId="1" type="noConversion"/>
  </si>
  <si>
    <t>P/NO</t>
  </si>
  <si>
    <t>고객</t>
  </si>
  <si>
    <t>차종</t>
  </si>
  <si>
    <t>구분</t>
  </si>
  <si>
    <t>BTPACK</t>
  </si>
  <si>
    <t>SMA</t>
  </si>
  <si>
    <t>MER</t>
  </si>
  <si>
    <t>KSCP</t>
  </si>
  <si>
    <t>SKBM</t>
  </si>
  <si>
    <t>SKOH</t>
  </si>
  <si>
    <t>판가(2024)</t>
  </si>
  <si>
    <t>판가(2023)</t>
  </si>
  <si>
    <t>Nov</t>
  </si>
  <si>
    <t>Dec</t>
  </si>
  <si>
    <t>CY2024</t>
  </si>
  <si>
    <t>[매출액] (단위: USD)</t>
  </si>
  <si>
    <t>[매출액] (단위: RSD)</t>
  </si>
  <si>
    <t>[생산수량] (단위: 개)</t>
  </si>
  <si>
    <t>계정번호</t>
  </si>
  <si>
    <t>FY 2022</t>
  </si>
  <si>
    <t>Ⅰ. 매출액</t>
  </si>
  <si>
    <t>Ⅰ. SALES</t>
  </si>
  <si>
    <t xml:space="preserve">  W/H sales (KSCP)</t>
  </si>
  <si>
    <t xml:space="preserve">  SMA sales (KSCP)</t>
  </si>
  <si>
    <t xml:space="preserve">  SMA sales (SKOH)</t>
  </si>
  <si>
    <t xml:space="preserve">  SMA sales (SKBM)</t>
  </si>
  <si>
    <t xml:space="preserve">  SMA sales (KSC)</t>
  </si>
  <si>
    <t>603000</t>
  </si>
  <si>
    <t>2. Other sales</t>
  </si>
  <si>
    <t xml:space="preserve">    └ Materials</t>
  </si>
  <si>
    <t xml:space="preserve">  └ Materials</t>
  </si>
  <si>
    <t xml:space="preserve">    └ scrap</t>
  </si>
  <si>
    <t xml:space="preserve">  └ scrap</t>
  </si>
  <si>
    <t xml:space="preserve">    └ 기타</t>
  </si>
  <si>
    <t xml:space="preserve">  └ Other</t>
  </si>
  <si>
    <t>Ⅱ. 매출원가</t>
  </si>
  <si>
    <t>Ⅱ. COST OF SALES</t>
  </si>
  <si>
    <t>Ⅲ. 매출총이익</t>
  </si>
  <si>
    <t>Ⅲ. GROSS PROFIT (or GROSS LOSS)</t>
  </si>
  <si>
    <t xml:space="preserve">     (이익률)</t>
  </si>
  <si>
    <t>Ⅳ.판매관리비</t>
  </si>
  <si>
    <t>Ⅳ. SELLING &amp; ADMINISTRATIVE EXPENSES</t>
  </si>
  <si>
    <t>급여</t>
  </si>
  <si>
    <t>Salaries, Wages, Bonues etc.</t>
  </si>
  <si>
    <t>퇴직급여</t>
  </si>
  <si>
    <t>Reserve for retirement allowance</t>
  </si>
  <si>
    <t>도급용역비</t>
  </si>
  <si>
    <t>복리후생비</t>
  </si>
  <si>
    <t>Fringe benefits</t>
  </si>
  <si>
    <t>동력비</t>
  </si>
  <si>
    <t>Electricity</t>
  </si>
  <si>
    <t>연료비</t>
  </si>
  <si>
    <t>Fuel</t>
  </si>
  <si>
    <t>여비교통비</t>
  </si>
  <si>
    <t>Travel</t>
  </si>
  <si>
    <t>대손상각비</t>
  </si>
  <si>
    <t>Bad debt expense</t>
  </si>
  <si>
    <t>통신비</t>
  </si>
  <si>
    <t>Communications</t>
  </si>
  <si>
    <t>수도광열비</t>
  </si>
  <si>
    <t>Water, electricity, fuel</t>
  </si>
  <si>
    <t>소모품비</t>
  </si>
  <si>
    <t>Supplies</t>
  </si>
  <si>
    <t>접대비</t>
  </si>
  <si>
    <t>Entertainment</t>
  </si>
  <si>
    <t>도서인쇄비</t>
  </si>
  <si>
    <t>Books &amp; subscriptions</t>
  </si>
  <si>
    <t>감가상각비</t>
  </si>
  <si>
    <t>Depreciation expense</t>
  </si>
  <si>
    <t>무형자산상각비</t>
  </si>
  <si>
    <t>Amortization Expenses on Intangible Assets</t>
  </si>
  <si>
    <t>수선비</t>
  </si>
  <si>
    <t>Repairs</t>
  </si>
  <si>
    <t>보험료</t>
  </si>
  <si>
    <t>Insurance</t>
  </si>
  <si>
    <t>광고선전비</t>
  </si>
  <si>
    <t>Advertising</t>
  </si>
  <si>
    <t>세금과공과</t>
  </si>
  <si>
    <t>Taxes &amp; dues</t>
  </si>
  <si>
    <t>임차료</t>
  </si>
  <si>
    <t>Rent</t>
  </si>
  <si>
    <t>운반비</t>
  </si>
  <si>
    <t>Transportation</t>
  </si>
  <si>
    <t>차량유지비</t>
  </si>
  <si>
    <t>Vehicle maintenance</t>
  </si>
  <si>
    <t>수출수수료</t>
  </si>
  <si>
    <t>Export expenses</t>
  </si>
  <si>
    <t>선임및수송비</t>
  </si>
  <si>
    <t>Shipping &amp; Transporting</t>
  </si>
  <si>
    <t>기타제수출비</t>
  </si>
  <si>
    <t>Other export expenses</t>
  </si>
  <si>
    <t>포장비</t>
  </si>
  <si>
    <t>Packing</t>
  </si>
  <si>
    <t>해외시장개척비</t>
  </si>
  <si>
    <t>Overseas market development</t>
  </si>
  <si>
    <t>시험분석비</t>
  </si>
  <si>
    <t>Ordinary research costs</t>
  </si>
  <si>
    <t>판매파열품비</t>
  </si>
  <si>
    <t>Sales Return costs</t>
  </si>
  <si>
    <t>교육훈련비</t>
  </si>
  <si>
    <t>Training</t>
  </si>
  <si>
    <t>지급수수료</t>
  </si>
  <si>
    <t>Service Fees</t>
  </si>
  <si>
    <t>창고사용료</t>
  </si>
  <si>
    <t>Warehouse fees</t>
  </si>
  <si>
    <t>기술료</t>
  </si>
  <si>
    <t>Technical assistance Expenses</t>
  </si>
  <si>
    <t>해외지사유지비</t>
  </si>
  <si>
    <t>Oversea branch Maintenance Expenses</t>
  </si>
  <si>
    <t>상표사용료</t>
  </si>
  <si>
    <t>Trademarks Fees</t>
  </si>
  <si>
    <t>판매장려금</t>
  </si>
  <si>
    <t>Sales promotion</t>
  </si>
  <si>
    <t>경상개발비</t>
  </si>
  <si>
    <t>Ordinary development costs</t>
  </si>
  <si>
    <t>반품차손비</t>
  </si>
  <si>
    <t>Sales rebate</t>
  </si>
  <si>
    <t>견본비</t>
  </si>
  <si>
    <t>Samples</t>
  </si>
  <si>
    <t>잡비</t>
  </si>
  <si>
    <t>Miscellaneous expense</t>
  </si>
  <si>
    <t>Ⅴ.영업이익</t>
  </si>
  <si>
    <t>Ⅴ.OPERATING INCOME (or LOSS)</t>
  </si>
  <si>
    <t xml:space="preserve">  (이익률)</t>
  </si>
  <si>
    <t>Ⅵ.영업외수익</t>
  </si>
  <si>
    <t xml:space="preserve">Ⅵ. NON-OPERATING INCOME </t>
  </si>
  <si>
    <t>이자수익</t>
  </si>
  <si>
    <t>Interest income</t>
  </si>
  <si>
    <t>임대료</t>
  </si>
  <si>
    <t>Rental</t>
  </si>
  <si>
    <t>외환차익</t>
  </si>
  <si>
    <t>Foreign currency transaction gain</t>
  </si>
  <si>
    <t>외화환산이익</t>
  </si>
  <si>
    <t>Foreign currency translation gain</t>
  </si>
  <si>
    <t>배당금수익</t>
  </si>
  <si>
    <t>Dividends income</t>
  </si>
  <si>
    <t>수입기술료</t>
  </si>
  <si>
    <t>Gain on Royalty</t>
  </si>
  <si>
    <t>매도가능증권처분이익</t>
  </si>
  <si>
    <t>Gain on disposition of available-for-sale securities</t>
  </si>
  <si>
    <t>매도가능증권감액손실환입</t>
  </si>
  <si>
    <t>Recovery of Impairment Losses on  available-for-sale securities</t>
  </si>
  <si>
    <t>유형자산처분이익</t>
  </si>
  <si>
    <t>Gain on disposition of PP&amp;E</t>
  </si>
  <si>
    <t>Gain on disposition of trading securities</t>
  </si>
  <si>
    <t>매도가능증권평가이익</t>
  </si>
  <si>
    <t>Gain on valuation of trading securities</t>
  </si>
  <si>
    <t>대손충당금환입</t>
  </si>
  <si>
    <t>Reversal of allowance for doubtful accounts</t>
  </si>
  <si>
    <t>통화선도거래이익</t>
  </si>
  <si>
    <t>Gain on transaction of derivatives</t>
  </si>
  <si>
    <t>통화선도평가이익</t>
  </si>
  <si>
    <t>Gain on valuation of derivatives</t>
  </si>
  <si>
    <t>증시안정기금평가이익</t>
  </si>
  <si>
    <t>Gain on valuation of stabilization Fund of stocks</t>
  </si>
  <si>
    <t>법인세환급액</t>
  </si>
  <si>
    <t>Income tax refunds</t>
  </si>
  <si>
    <t>지분법평가이익</t>
  </si>
  <si>
    <t>Gains on investment in equity method investees</t>
  </si>
  <si>
    <t>잡이익</t>
  </si>
  <si>
    <t>Miscellaneous income</t>
  </si>
  <si>
    <t>Ⅶ. 영업외비용</t>
  </si>
  <si>
    <t>Ⅶ. NON-OPERATING EXPENSES</t>
  </si>
  <si>
    <t>이자비용</t>
  </si>
  <si>
    <t>Interest expenses</t>
  </si>
  <si>
    <t>Other Bad Debt Expense</t>
  </si>
  <si>
    <t>외환차손</t>
  </si>
  <si>
    <t>Foreign currency transaction loss</t>
  </si>
  <si>
    <t>외화환산손실</t>
  </si>
  <si>
    <t>Foreign currency translation loss</t>
  </si>
  <si>
    <t>매출채권처분손실</t>
  </si>
  <si>
    <t>Loss on disposition of Trade receivables</t>
  </si>
  <si>
    <t>단기매매증권처분손실</t>
  </si>
  <si>
    <t>Loss on disposition of trading securities</t>
  </si>
  <si>
    <t>단기매매증권평가손실</t>
  </si>
  <si>
    <t>Loss on valuation of trading securities</t>
  </si>
  <si>
    <t>매도가능증권처분손실</t>
  </si>
  <si>
    <t>Loss on disposition of avalable-for-sale securities</t>
  </si>
  <si>
    <t>매도가능증권감액손실</t>
  </si>
  <si>
    <t>Impairment Losses on avalable-for-sale securities</t>
  </si>
  <si>
    <t>유형자산처분손실</t>
  </si>
  <si>
    <t>Loss on disposition of PP&amp;E</t>
  </si>
  <si>
    <t>지분법평가손실</t>
  </si>
  <si>
    <t>Loss on investment in equity method investees</t>
  </si>
  <si>
    <t>사채상환손실</t>
  </si>
  <si>
    <t>Loss on redemption of deventures</t>
  </si>
  <si>
    <t>기부금</t>
  </si>
  <si>
    <t>Donations</t>
  </si>
  <si>
    <t>법인세추납액</t>
  </si>
  <si>
    <t>Additionally paid income tax for prior periods</t>
  </si>
  <si>
    <t>우발손실</t>
  </si>
  <si>
    <t>Loss Contingency</t>
  </si>
  <si>
    <t>잡손실</t>
  </si>
  <si>
    <t>Miscellaneous losses</t>
  </si>
  <si>
    <t>Ⅷ 법인세</t>
  </si>
  <si>
    <t>Ⅷ INCOME TAX EXPENSES</t>
  </si>
  <si>
    <t>Ⅸ.당기손익</t>
  </si>
  <si>
    <t>Ⅸ.NET INCOME (or LOSS)</t>
  </si>
  <si>
    <t xml:space="preserve"> (이익률)</t>
  </si>
  <si>
    <t xml:space="preserve">   (rate)</t>
  </si>
  <si>
    <t xml:space="preserve">                      MONTH</t>
  </si>
  <si>
    <t xml:space="preserve">  1.제품매출</t>
  </si>
  <si>
    <t>1. Product</t>
  </si>
  <si>
    <t xml:space="preserve">  2. 상품 매출</t>
  </si>
  <si>
    <t>2 Merchandise</t>
  </si>
  <si>
    <t xml:space="preserve">  W/H sales </t>
  </si>
  <si>
    <t xml:space="preserve">  SMA sales </t>
  </si>
  <si>
    <t xml:space="preserve">  3. 기타 매출</t>
  </si>
  <si>
    <t>559001</t>
  </si>
  <si>
    <t>제품매출원가</t>
  </si>
  <si>
    <t>Cost of manufactured goods sold</t>
  </si>
  <si>
    <t>1.기초 제품재고</t>
  </si>
  <si>
    <t>1. Beginning Manufactured goods</t>
  </si>
  <si>
    <t>2.당기 제품제조원가</t>
  </si>
  <si>
    <t>2. Cost of Goods Maunfactured</t>
  </si>
  <si>
    <t>3.타계정전입 (+)</t>
  </si>
  <si>
    <t>3. Transferred from other accounts</t>
  </si>
  <si>
    <t>4.타계정대체 (-)</t>
  </si>
  <si>
    <t>4. Transferred to other accounts</t>
  </si>
  <si>
    <t xml:space="preserve">5.재고자산감모손실 </t>
  </si>
  <si>
    <t>5.  Losses on Inventory Obsolescence</t>
  </si>
  <si>
    <t>6.재고자산평가손실</t>
  </si>
  <si>
    <t>6.  Loss on valuation of inventories</t>
  </si>
  <si>
    <t>7.기말 제품재고</t>
  </si>
  <si>
    <t>7. Ending Manufactured goods</t>
  </si>
  <si>
    <t>상품매출원가</t>
  </si>
  <si>
    <t>Cost of merchandise sold</t>
  </si>
  <si>
    <t>1.기초 상품재고</t>
  </si>
  <si>
    <t xml:space="preserve">1. Beginning Merchandise </t>
  </si>
  <si>
    <t>2.당기 상품매입원가</t>
  </si>
  <si>
    <t xml:space="preserve">2. Cost of Merchandise </t>
  </si>
  <si>
    <t>5.기말 상품재고</t>
  </si>
  <si>
    <t xml:space="preserve">5. Ending Merchandise </t>
  </si>
  <si>
    <t>기타매출원가</t>
  </si>
  <si>
    <t>Cost of other sold</t>
  </si>
  <si>
    <t xml:space="preserve">   원재료 매출원가</t>
  </si>
  <si>
    <t>raw material</t>
  </si>
  <si>
    <t xml:space="preserve">   반제품 매출원가</t>
  </si>
  <si>
    <t>semi product</t>
  </si>
  <si>
    <t xml:space="preserve">   기타</t>
  </si>
  <si>
    <t>other</t>
  </si>
  <si>
    <t xml:space="preserve">    (Rate)</t>
  </si>
  <si>
    <t>Cost of Service</t>
  </si>
  <si>
    <t xml:space="preserve">   (Rate)</t>
  </si>
  <si>
    <t>ITEM</t>
    <phoneticPr fontId="0" type="noConversion"/>
  </si>
  <si>
    <t>Ⅰ. 재료비</t>
  </si>
  <si>
    <t>Ⅰ. RAW MATERIALS</t>
  </si>
  <si>
    <t>1. 기초재료재고액</t>
  </si>
  <si>
    <t>1. Beginning materials</t>
  </si>
  <si>
    <t>2. 당기재료매입액</t>
  </si>
  <si>
    <t xml:space="preserve">2. Purchases of materials during the year </t>
  </si>
  <si>
    <t>3. 타계정 전입액</t>
  </si>
  <si>
    <t>4. 타계정 대체액</t>
  </si>
  <si>
    <t>4. Transfer to other accounts</t>
  </si>
  <si>
    <t>5. 기말재료재고액</t>
  </si>
  <si>
    <t>5. Ending materials</t>
  </si>
  <si>
    <t>Ⅱ. 노무비</t>
  </si>
  <si>
    <t>Ⅱ. LABOR COSTS</t>
    <phoneticPr fontId="0" type="noConversion"/>
  </si>
  <si>
    <t>1. 급여</t>
    <phoneticPr fontId="0" type="noConversion"/>
  </si>
  <si>
    <t>1. Salaries</t>
  </si>
  <si>
    <t>2. 기타급여</t>
    <phoneticPr fontId="0" type="noConversion"/>
  </si>
  <si>
    <t>2. other</t>
    <phoneticPr fontId="0" type="noConversion"/>
  </si>
  <si>
    <t>Ⅲ. 경비</t>
  </si>
  <si>
    <t>Ⅲ. MANUFACTURING OVERHEADS</t>
  </si>
  <si>
    <t>1. 전력비</t>
  </si>
  <si>
    <t>1. Electricity</t>
  </si>
  <si>
    <t>2. 가스수도비</t>
  </si>
  <si>
    <t>2. Water and gas</t>
  </si>
  <si>
    <t>3. 운임</t>
  </si>
  <si>
    <t>3. Transportation</t>
  </si>
  <si>
    <t>4. 감가상각비</t>
  </si>
  <si>
    <t>4. Depreciation</t>
  </si>
  <si>
    <t>6. 수선비</t>
  </si>
  <si>
    <t>6. Repair expenses</t>
  </si>
  <si>
    <t>7. 소모품비</t>
  </si>
  <si>
    <t>7. Consumables</t>
  </si>
  <si>
    <t>8. 소모재료(포장비 등)</t>
  </si>
  <si>
    <t>8. Packaging Material</t>
  </si>
  <si>
    <t>9. 세금과공과</t>
  </si>
  <si>
    <t>9. Taxes and dues</t>
  </si>
  <si>
    <t>10. 지급임차료</t>
  </si>
  <si>
    <t>10. Rent paid</t>
  </si>
  <si>
    <t>11. 보험료</t>
  </si>
  <si>
    <t>11. Insurance</t>
  </si>
  <si>
    <t>12. 복리후생비</t>
  </si>
  <si>
    <t>12. Other employee benefits</t>
  </si>
  <si>
    <t>13. 여비교통비</t>
  </si>
  <si>
    <t>13. Travel expenses</t>
  </si>
  <si>
    <t>14. 통신비</t>
  </si>
  <si>
    <t>14. Communications</t>
  </si>
  <si>
    <t>15. 접대비</t>
    <phoneticPr fontId="1" type="noConversion"/>
  </si>
  <si>
    <t>15. Entertainment Expenses</t>
    <phoneticPr fontId="1" type="noConversion"/>
  </si>
  <si>
    <t>16. 특허권사용료</t>
    <phoneticPr fontId="1" type="noConversion"/>
  </si>
  <si>
    <t>16. Royalties</t>
    <phoneticPr fontId="1" type="noConversion"/>
  </si>
  <si>
    <t>17. 교육훈련비</t>
    <phoneticPr fontId="1" type="noConversion"/>
  </si>
  <si>
    <t>17. Education and training expenses</t>
    <phoneticPr fontId="1" type="noConversion"/>
  </si>
  <si>
    <t>18. 차량유지비</t>
    <phoneticPr fontId="1" type="noConversion"/>
  </si>
  <si>
    <t>18. Vehicles maintenance expenses</t>
    <phoneticPr fontId="1" type="noConversion"/>
  </si>
  <si>
    <t>19. 외주가공비</t>
    <phoneticPr fontId="1" type="noConversion"/>
  </si>
  <si>
    <t>19. Amount paid to subcontractors</t>
    <phoneticPr fontId="1" type="noConversion"/>
  </si>
  <si>
    <t>20. 지급수수료</t>
    <phoneticPr fontId="1" type="noConversion"/>
  </si>
  <si>
    <t>20. Commision paid</t>
    <phoneticPr fontId="1" type="noConversion"/>
  </si>
  <si>
    <t>21. 잡비</t>
    <phoneticPr fontId="1" type="noConversion"/>
  </si>
  <si>
    <t>21. Miscellaneous</t>
    <phoneticPr fontId="1" type="noConversion"/>
  </si>
  <si>
    <t>Ⅳ. 당기총제조비용</t>
    <phoneticPr fontId="0" type="noConversion"/>
  </si>
  <si>
    <t>Ⅳ. TOTAL MANUFACTURING COSTS FOR THE YEAR</t>
    <phoneticPr fontId="0" type="noConversion"/>
  </si>
  <si>
    <t>Ⅴ. 기초재공품원가</t>
  </si>
  <si>
    <t>Ⅴ. BEGINNING WORK IN PROCESS</t>
  </si>
  <si>
    <t>Ⅶ. 기말재공품원가</t>
  </si>
  <si>
    <t>Ⅶ. ENDING WORK IN PROCESS</t>
  </si>
  <si>
    <t>타계정전입 (+)</t>
    <phoneticPr fontId="0" type="noConversion"/>
  </si>
  <si>
    <t>Transferred from other accounts</t>
    <phoneticPr fontId="0" type="noConversion"/>
  </si>
  <si>
    <t>타계정대체 (-)</t>
    <phoneticPr fontId="0" type="noConversion"/>
  </si>
  <si>
    <t>Transferred to other accounts</t>
    <phoneticPr fontId="0" type="noConversion"/>
  </si>
  <si>
    <t>Ⅸ. 당기제품제조원가</t>
  </si>
  <si>
    <t>Ⅸ. COST OF GOODS MANUFACTURED DURING THE YEAR</t>
  </si>
  <si>
    <t>구 분</t>
  </si>
  <si>
    <t>비 고</t>
  </si>
  <si>
    <t>주요
통화</t>
  </si>
  <si>
    <t>KRW/USD</t>
  </si>
  <si>
    <t>홀딩스
배포</t>
  </si>
  <si>
    <t>KRW/EUR</t>
  </si>
  <si>
    <t>KRW/CNY</t>
  </si>
  <si>
    <t>MXN/USD</t>
  </si>
  <si>
    <t>CNY/USD</t>
  </si>
  <si>
    <t>세르비아</t>
  </si>
  <si>
    <t>KRW/RSD</t>
  </si>
  <si>
    <t>KSC
배포</t>
  </si>
  <si>
    <t>RSD/EUR</t>
  </si>
  <si>
    <t>RSD/USD</t>
  </si>
  <si>
    <t>터키</t>
  </si>
  <si>
    <t>KRW/TRY</t>
  </si>
  <si>
    <t>TRY/USD</t>
  </si>
  <si>
    <t>TRY/EUR</t>
  </si>
  <si>
    <t>폴란드</t>
  </si>
  <si>
    <t>KRW/PLN</t>
  </si>
  <si>
    <t>PLN/EUR</t>
  </si>
  <si>
    <t>PLN/USD</t>
  </si>
  <si>
    <t>제조원가
(2024)</t>
  </si>
  <si>
    <t>재고수량</t>
  </si>
  <si>
    <t>재고금액</t>
  </si>
  <si>
    <t xml:space="preserve">Cost of Goods Manufactured </t>
  </si>
  <si>
    <t>[RAW MATERIAL COST] (단위: RSD)</t>
  </si>
  <si>
    <t>[INVENTORY] (단위: 개)</t>
  </si>
  <si>
    <t>Category</t>
  </si>
  <si>
    <t>Account</t>
  </si>
  <si>
    <t>SG&amp;A</t>
  </si>
  <si>
    <t>Department</t>
  </si>
  <si>
    <t>Note</t>
  </si>
  <si>
    <t>Plan</t>
  </si>
  <si>
    <t>TOTAL</t>
  </si>
  <si>
    <t>SUM</t>
  </si>
  <si>
    <t>[Note in detail]</t>
  </si>
  <si>
    <t>MO</t>
  </si>
  <si>
    <t xml:space="preserve">1. Commission: cost for service, not for goods </t>
  </si>
  <si>
    <t xml:space="preserve">   ex. Calibration, certificates, audit, sorting, lawyer, accounting, consulting, etc</t>
  </si>
  <si>
    <t>Accounting service</t>
  </si>
  <si>
    <t>TP study</t>
  </si>
  <si>
    <t>every month</t>
  </si>
  <si>
    <t>once a year</t>
  </si>
  <si>
    <t>Management division</t>
  </si>
  <si>
    <t>Quality</t>
  </si>
  <si>
    <t>KSCP FIREWALL</t>
  </si>
  <si>
    <t>AB SOFT</t>
  </si>
  <si>
    <t>Production WH</t>
  </si>
  <si>
    <t>Production SMA</t>
  </si>
  <si>
    <t>1. 생산직접 소모품 : 주된 영업활동(제품 생산)을 위해 직접적으로 필요한 소모품으로 수량을 명확하게 구분할수 있는 실물 형태의 물건의 구매  (ex. IPA/메탈마스트/검사핀/퓨즈/펀치/지그/기타 공구류 구입 등) </t>
  </si>
  <si>
    <t xml:space="preserve">   - 생산지원품 : 생산관련된 간접 소모품 예) 형광등, 케이블 등</t>
  </si>
  <si>
    <t xml:space="preserve">   - 작업지원용 : 생산관련된 작업자 지원용  예) 제전케이블, 모자, 장갑, 등</t>
  </si>
  <si>
    <t xml:space="preserve">   - 생산직접-설비장착용 : 설비 이동, 신규설치 관련된 소모품비  예) 베어링, 케이블, 기타 등</t>
  </si>
  <si>
    <t xml:space="preserve">   - 생산직접-설비유지용 : 설비 유지관련 소모품비 예) 코팅액, 오일, 세척비용 등</t>
  </si>
  <si>
    <t>1. to Distinguish goods purchased locally and import</t>
  </si>
  <si>
    <t>2. to Distinguish goods purchased locally and import</t>
  </si>
  <si>
    <t>20. Commision paid</t>
  </si>
  <si>
    <t>1. Consumables for production: Purchase of physical items whose quantity can be clearly identified as consumables directly needed for main business activities (product production) (ex. Purchase of IPA/metal mast/inspection pin/fuse/punch/jig/other tools, etc.</t>
  </si>
  <si>
    <t xml:space="preserve">   - Production support products: Indirect consumables related to production e.g. fluorescent lights, cables, etc.</t>
  </si>
  <si>
    <t xml:space="preserve">   - For work support: To support production-related workers (e.g.) anti-static cables, hats, gloves, etc.</t>
  </si>
  <si>
    <t xml:space="preserve">   - for Equipment installation: equipment movement, consumables costs related to new installation, e.g. bearings, cables, etc.</t>
  </si>
  <si>
    <t xml:space="preserve">   - For equipment maintenance: Cost of consumables related to equipment maintenance e.g. coating liquid, oil, cleaning costs, etc.</t>
  </si>
  <si>
    <t>2. Include Packaging indirect materials: Packaging work auxiliary materials (e.g.) packaging wrap, OPP tape</t>
  </si>
  <si>
    <r>
      <rPr>
        <b/>
        <sz val="11"/>
        <color theme="1"/>
        <rFont val="맑은 고딕"/>
        <family val="3"/>
        <charset val="129"/>
        <scheme val="minor"/>
      </rPr>
      <t xml:space="preserve">1. 수선비 : 장부상 등록되어 있는 </t>
    </r>
    <r>
      <rPr>
        <b/>
        <u/>
        <sz val="11"/>
        <color theme="1"/>
        <rFont val="맑은 고딕"/>
        <family val="3"/>
        <charset val="129"/>
        <scheme val="minor"/>
      </rPr>
      <t>자산(기계장치/건물 등)의 원상을 회복하거나 능률을 유지하기 위한 지출</t>
    </r>
    <r>
      <rPr>
        <sz val="11"/>
        <color theme="1"/>
        <rFont val="맑은 고딕"/>
        <family val="2"/>
        <charset val="129"/>
        <scheme val="minor"/>
      </rPr>
      <t xml:space="preserve"> (설비 유지 보수 비용)</t>
    </r>
  </si>
  <si>
    <t>              L 꼭 외부업체 의뢰가 아니어도 자가 수선/교체를 목적으로 구매하는 물품도 수선비 처리.</t>
  </si>
  <si>
    <t>1. Service or goods for repair</t>
  </si>
  <si>
    <t>2. Expenditures to restore the original condition or maintain efficiency of assets (machinery/buildings, etc.) registered on the books (facility maintenance costs)</t>
  </si>
  <si>
    <t>Even if it is not requested from an external company, repair costs are also applied to items purchased for the purpose of self-repair/replacement.</t>
  </si>
  <si>
    <t>              (ex. 콤프레샤 필터 등 소모품 교체/단자삽입기 Overhaul/리플로우 정기점검/초음파세척기 교체용 모터 구매 등)</t>
  </si>
  <si>
    <t>(ex. Replacement of consumables such as compressor filter/Overhaul of terminal inserter/Regular inspection of reflow/Purchase of replacement motor for ultrasonic cleaner, etc.)</t>
  </si>
  <si>
    <t>[이자소득] (표시단위 : 천원)</t>
    <phoneticPr fontId="1" type="noConversion"/>
  </si>
  <si>
    <t>02</t>
    <phoneticPr fontId="1" type="noConversion"/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</si>
  <si>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</si>
  <si>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</si>
  <si>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</si>
  <si>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</si>
  <si>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</si>
  <si>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</si>
  <si>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</si>
  <si>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</si>
  <si>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</si>
  <si>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</si>
  <si>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단기차입</t>
    <phoneticPr fontId="1" type="noConversion"/>
  </si>
  <si>
    <t>내용연수</t>
  </si>
  <si>
    <t>상각률</t>
  </si>
  <si>
    <t>[new investment] (unit: RSD)</t>
  </si>
  <si>
    <t>Fixed asset</t>
  </si>
  <si>
    <t>for Production</t>
  </si>
  <si>
    <t>Value</t>
  </si>
  <si>
    <t>Amount</t>
  </si>
  <si>
    <t>Description</t>
  </si>
  <si>
    <t>Type</t>
  </si>
  <si>
    <t>Date of approval</t>
  </si>
  <si>
    <t>Date of installation</t>
  </si>
  <si>
    <t>1. delivery cost for export. Exclude expenses for import of raw material/fixed asset/etc</t>
  </si>
  <si>
    <t>Working days</t>
  </si>
  <si>
    <t>HQ CODE</t>
  </si>
  <si>
    <t>3P8S</t>
  </si>
  <si>
    <t>ECW01190AE</t>
  </si>
  <si>
    <t>생산계획</t>
  </si>
  <si>
    <t>Volume code</t>
  </si>
  <si>
    <t>CR_2025년</t>
  </si>
  <si>
    <t>CR_2026년</t>
  </si>
  <si>
    <t>고객_3월/대</t>
  </si>
  <si>
    <t>고객_4월/대</t>
  </si>
  <si>
    <t>고객_5월/대</t>
  </si>
  <si>
    <t>고객_6월/대</t>
  </si>
  <si>
    <t>고객_7월/대</t>
  </si>
  <si>
    <t>고객_8월/대</t>
  </si>
  <si>
    <t>고객_9월/대</t>
  </si>
  <si>
    <t>고객_10월/대</t>
  </si>
  <si>
    <t>고객_11월/대</t>
  </si>
  <si>
    <t>고객_12월/대</t>
  </si>
  <si>
    <t>합계</t>
  </si>
  <si>
    <t>5월</t>
  </si>
  <si>
    <t>6월</t>
  </si>
  <si>
    <t>7월</t>
  </si>
  <si>
    <t>8월</t>
  </si>
  <si>
    <t>9월</t>
  </si>
  <si>
    <t>10월</t>
  </si>
  <si>
    <t>11월</t>
  </si>
  <si>
    <t>12월</t>
  </si>
  <si>
    <t>1월/대</t>
  </si>
  <si>
    <t>2월/대</t>
  </si>
  <si>
    <t>3월/대</t>
  </si>
  <si>
    <t>4월/대</t>
  </si>
  <si>
    <t>5월/대</t>
  </si>
  <si>
    <t>6월/대</t>
  </si>
  <si>
    <t>7월/대</t>
  </si>
  <si>
    <t>8월/대</t>
  </si>
  <si>
    <t>9월/대</t>
  </si>
  <si>
    <t>10월/대</t>
  </si>
  <si>
    <t>11월/대</t>
  </si>
  <si>
    <t>12월/대</t>
  </si>
  <si>
    <t>확정</t>
  </si>
  <si>
    <t>셀모듈부품</t>
  </si>
  <si>
    <t>5P8S</t>
  </si>
  <si>
    <t>전장사업부</t>
  </si>
  <si>
    <t>정</t>
  </si>
  <si>
    <t>4P10S</t>
  </si>
  <si>
    <t>5P11S</t>
  </si>
  <si>
    <t>Insulation Cover</t>
  </si>
  <si>
    <t>BMA</t>
  </si>
  <si>
    <t>BEV-H TP</t>
  </si>
  <si>
    <t>4P10S(S)</t>
  </si>
  <si>
    <t>4P10S(R)</t>
  </si>
  <si>
    <t>4P8S</t>
  </si>
  <si>
    <t>CAP</t>
  </si>
  <si>
    <t>BEV-H TP_4P8S</t>
  </si>
  <si>
    <t>MEB_EU_3P8S_Model Care</t>
  </si>
  <si>
    <t>SKOH2</t>
  </si>
  <si>
    <t>KSCE</t>
  </si>
  <si>
    <t>USD</t>
  </si>
  <si>
    <t>다임러 GEN3 EV</t>
  </si>
  <si>
    <t>TYPE A_SHORT_SENSING FPCB ASSY</t>
  </si>
  <si>
    <t>다임러</t>
  </si>
  <si>
    <t>WIRE ASSY 3P16S A_TYPE_A1(FRONT)</t>
  </si>
  <si>
    <t>WIRE ASSY 3P16S A_TYPE_A2(REAR)</t>
  </si>
  <si>
    <t>TYPE B_LONG FRONT_SENSING FPCB ASSY</t>
  </si>
  <si>
    <t>다임러 GEN3 EV_3P12S</t>
  </si>
  <si>
    <t>WIRE ASSY 3P12S B_TYPE_B1(FRONT)</t>
  </si>
  <si>
    <t>WIRE ASSY 3P12S B_TYPE_B2(REAR)</t>
  </si>
  <si>
    <t>TYPE C_LONG FRONT_SENSING FPCB ASSY</t>
  </si>
  <si>
    <t>다임러 GEN3 EV_3P14S</t>
  </si>
  <si>
    <t>WIRE ASSY 3P14S C_TYPE_C1(REAR)</t>
  </si>
  <si>
    <t>WIRE ASSY 3P14S C_TYPE_C2(FRONT)</t>
  </si>
  <si>
    <t>BEV-K</t>
  </si>
  <si>
    <t>KSCI</t>
  </si>
  <si>
    <t>BOSK</t>
  </si>
  <si>
    <t>FORD</t>
  </si>
  <si>
    <t>북미</t>
  </si>
  <si>
    <t>팩전장부품</t>
  </si>
  <si>
    <t>팩부품</t>
  </si>
  <si>
    <t>BEV-Q</t>
  </si>
  <si>
    <t>MAIN HARNESS</t>
  </si>
  <si>
    <t>HEADER ASSY</t>
  </si>
  <si>
    <t>BUS BAR</t>
  </si>
  <si>
    <t>BEV-V</t>
  </si>
  <si>
    <t>-</t>
  </si>
  <si>
    <t>EUR</t>
  </si>
  <si>
    <t xml:space="preserve">BDU </t>
  </si>
  <si>
    <t>PSA WAVE1_PACK1</t>
  </si>
  <si>
    <t>BDU_ASSY</t>
  </si>
  <si>
    <t>KSCCZ</t>
  </si>
  <si>
    <t>PSA</t>
  </si>
  <si>
    <t>FUSE BOX</t>
  </si>
  <si>
    <t>FUSE_BOX_ASSY</t>
  </si>
  <si>
    <t>LGES</t>
  </si>
  <si>
    <t>팩 기타</t>
  </si>
  <si>
    <t>EBB00416AC</t>
  </si>
  <si>
    <t>Wiring Harness Ass'y_SDN</t>
  </si>
  <si>
    <t>F/BUSBAR</t>
  </si>
  <si>
    <t>Flexible Busbar (CMA1_to_BDU_NEG ASM)</t>
  </si>
  <si>
    <t>EBB00412AC</t>
  </si>
  <si>
    <t>Flexible Busbar (CMA6 to BDU POS ASM)</t>
  </si>
  <si>
    <t>PSA WAVE1_PACK2</t>
  </si>
  <si>
    <t>INTER_BUSBAR_ASSY</t>
  </si>
  <si>
    <t>Wiring Harness Ass'y_SUV</t>
  </si>
  <si>
    <t>Flexible Busbar (CMA1 to BDU NEG ASM)</t>
  </si>
  <si>
    <t>EBB00418AC</t>
  </si>
  <si>
    <t>Flexible Busbar (CMA7 to BDU POS ASM)</t>
  </si>
  <si>
    <t>Flexible Busbar (CMA6 to CMA7 ASM)</t>
  </si>
  <si>
    <t>F_BBAR_MD1_BNEG</t>
  </si>
  <si>
    <t>EBB00539AD</t>
  </si>
  <si>
    <t>F_BBAR_MD4_POS</t>
  </si>
  <si>
    <t>EBB00689AB</t>
  </si>
  <si>
    <t>F_BBAR_MD6_BPOS</t>
  </si>
  <si>
    <t>EBB00540AD</t>
  </si>
  <si>
    <t>커넥터블록</t>
  </si>
  <si>
    <t>INTER BUSBAR ASSY</t>
  </si>
  <si>
    <t>INTER BUSBAR ASSY_LONG</t>
  </si>
  <si>
    <t>EEA00373AB</t>
  </si>
  <si>
    <t>르노_LOCO</t>
  </si>
  <si>
    <t>HOUSING UNIT</t>
  </si>
  <si>
    <t>RENAULT</t>
  </si>
  <si>
    <t>FCA</t>
  </si>
  <si>
    <t>BUSBAR FRAME FRONT ASSY</t>
  </si>
  <si>
    <t>BUSBAR FRAME REAR ASSY</t>
  </si>
  <si>
    <t>ISUZU_PBMS</t>
  </si>
  <si>
    <t>KRW</t>
  </si>
  <si>
    <t>ISUZU_MBMS</t>
  </si>
  <si>
    <t>J/BLOCK</t>
  </si>
  <si>
    <t>ISUZU_J/BLOCK</t>
  </si>
  <si>
    <t>LV 와이어링</t>
  </si>
  <si>
    <t>4월</t>
  </si>
  <si>
    <t>저전압 와이어링</t>
  </si>
  <si>
    <t>KLSE</t>
  </si>
  <si>
    <t>MX5a HEV</t>
  </si>
  <si>
    <t>NX4a</t>
  </si>
  <si>
    <t>NQ5a</t>
  </si>
  <si>
    <t>END</t>
  </si>
  <si>
    <t>3P8SMC</t>
  </si>
  <si>
    <t>87kwhF</t>
  </si>
  <si>
    <t>87kwhR</t>
  </si>
  <si>
    <t>[매출액] (단위: KRW)</t>
  </si>
  <si>
    <t>MAIN WH</t>
  </si>
  <si>
    <t>PDU</t>
  </si>
  <si>
    <t>KCTR-IZ</t>
  </si>
  <si>
    <t>유럽</t>
  </si>
  <si>
    <t>BUSBAR - Array to Array (Straight)_Insert</t>
  </si>
  <si>
    <t>FORD_BEV-E1(유럽)</t>
  </si>
  <si>
    <t>BUSBAR - Array to Array (Angled)_Insert</t>
  </si>
  <si>
    <t>BUSBAR - Array 1 to Neg BEC_Insert</t>
  </si>
  <si>
    <t>BUSBAR - Array4 to Array 5_Insert</t>
  </si>
  <si>
    <t>BUSBAR - Array 8 to Array 9_Insert</t>
  </si>
  <si>
    <t>BUSBAR - Array 9 to Pos BEC_Insert</t>
  </si>
  <si>
    <t>BUSBAR - Pos BEC to DCFC_Protector</t>
  </si>
  <si>
    <t>BUSBAR - Neg BEC to DCFC_Protector</t>
  </si>
  <si>
    <t>BUSBAR - Array 2 to Array3_Insert</t>
  </si>
  <si>
    <t>BUSBAR - Array 6 to Pos BEC_Insert</t>
  </si>
  <si>
    <t>BUSBAR - Array 3 to 4</t>
  </si>
  <si>
    <t>BUS BAR ASY – ARRAY 4 NEG TO CIRCUIT BREAKER</t>
  </si>
  <si>
    <t>BUS BAR ASY – CIRCUIT BREAKER TO ARRAY 3 POS</t>
  </si>
  <si>
    <t>BUS BAR ASY – ARRAY 1 NEG TO NEG BEC</t>
  </si>
  <si>
    <t>BUS BAR ASY – POS BEC TO DCFC POS</t>
  </si>
  <si>
    <t>CR_2027년</t>
  </si>
  <si>
    <t>CR_2028년</t>
  </si>
  <si>
    <t>CR_2029년</t>
  </si>
  <si>
    <t>CR_2030년</t>
  </si>
  <si>
    <t>2P36S</t>
  </si>
  <si>
    <t>EBB00414AE</t>
  </si>
  <si>
    <t>EBB00420AD</t>
  </si>
  <si>
    <t>EBB00422AD</t>
  </si>
  <si>
    <t>기타</t>
  </si>
  <si>
    <t>국내</t>
  </si>
  <si>
    <t>EOP</t>
  </si>
  <si>
    <t>1. 2023년 실적</t>
  </si>
  <si>
    <t>'23.01</t>
  </si>
  <si>
    <t>[Interest] (표시단위 : EUR)</t>
  </si>
  <si>
    <t>[Repayment] (표시단위 : EUR)</t>
  </si>
  <si>
    <t>Loan</t>
  </si>
  <si>
    <t>date</t>
  </si>
  <si>
    <t>interest rate</t>
  </si>
  <si>
    <t>Name of bank</t>
  </si>
  <si>
    <t>Expiry</t>
  </si>
  <si>
    <t>KEBHANA</t>
  </si>
  <si>
    <t>Long term</t>
  </si>
  <si>
    <t>목표
스크랩율(%)</t>
  </si>
  <si>
    <t>Maintenance team_SMA</t>
  </si>
  <si>
    <t>메탈마스크 세척기 필터(500 x 월 2회)</t>
  </si>
  <si>
    <t>Router Bit ( 180 x 월 30EA)</t>
  </si>
  <si>
    <t>볼트체결 스크류 Bit (1,000 x 월 1회)</t>
  </si>
  <si>
    <t>핸드 페이퍼(29,000 x 분기 1회)</t>
  </si>
  <si>
    <t>플라스틱 핀셋(350 x 월 20회)</t>
  </si>
  <si>
    <t>Maintenance team_WH</t>
  </si>
  <si>
    <t>Training fee</t>
  </si>
  <si>
    <t>Calibration</t>
  </si>
  <si>
    <t>IATF Audit</t>
  </si>
  <si>
    <t>Technical cleanliness testing MEB</t>
  </si>
  <si>
    <t>NG tag</t>
  </si>
  <si>
    <t>NG red arrows</t>
  </si>
  <si>
    <t>Bateries for lamps and magnifying glass</t>
  </si>
  <si>
    <t>Gloves for inspectors</t>
  </si>
  <si>
    <t>UV lamps</t>
  </si>
  <si>
    <t>Hand magnifying glass</t>
  </si>
  <si>
    <t>Cotton swabs for lab</t>
  </si>
  <si>
    <t>Maintenance</t>
  </si>
  <si>
    <t>리플로우 Ovehaul 진행[170,000 x 3]</t>
  </si>
  <si>
    <t>KSCP INV.(12/1)</t>
  </si>
  <si>
    <t>자절압설비 정기점검</t>
  </si>
  <si>
    <t>Boy Scouts Association</t>
  </si>
  <si>
    <t>semi annually</t>
  </si>
  <si>
    <t>Sports day</t>
  </si>
  <si>
    <t>New year's party</t>
  </si>
  <si>
    <t>Family day</t>
  </si>
  <si>
    <r>
      <t xml:space="preserve">WORK </t>
    </r>
    <r>
      <rPr>
        <sz val="40"/>
        <color theme="3" tint="-0.499984740745262"/>
        <rFont val="맑은 고딕"/>
        <family val="2"/>
        <scheme val="major"/>
      </rPr>
      <t>Calendar of KSCE</t>
    </r>
  </si>
  <si>
    <t>January</t>
  </si>
  <si>
    <t>February</t>
  </si>
  <si>
    <t>March</t>
  </si>
  <si>
    <t>April</t>
  </si>
  <si>
    <t>Su</t>
  </si>
  <si>
    <t>Mo</t>
  </si>
  <si>
    <t>Tu</t>
  </si>
  <si>
    <t>We</t>
  </si>
  <si>
    <t>Th</t>
  </si>
  <si>
    <t>Fr</t>
  </si>
  <si>
    <t>Sa</t>
  </si>
  <si>
    <t>CW1</t>
  </si>
  <si>
    <t>CW5</t>
  </si>
  <si>
    <t>CW9</t>
  </si>
  <si>
    <t>CW14</t>
  </si>
  <si>
    <t>CW2</t>
  </si>
  <si>
    <t>CW6</t>
  </si>
  <si>
    <t>CW10</t>
  </si>
  <si>
    <t>CW15</t>
  </si>
  <si>
    <t>CW3</t>
  </si>
  <si>
    <t>CW7</t>
  </si>
  <si>
    <t>CW11</t>
  </si>
  <si>
    <t>CW16</t>
  </si>
  <si>
    <t>CW4</t>
  </si>
  <si>
    <t>CW8</t>
  </si>
  <si>
    <t>CW12</t>
  </si>
  <si>
    <t>CW17</t>
  </si>
  <si>
    <t>CW13</t>
  </si>
  <si>
    <t>CW18</t>
  </si>
  <si>
    <t xml:space="preserve"> * New year(1st-2nd)</t>
  </si>
  <si>
    <t>*Big 5 Slava</t>
  </si>
  <si>
    <t>* Statehood Day(15th-16th)</t>
  </si>
  <si>
    <t xml:space="preserve">  * Women’s day(8th)</t>
  </si>
  <si>
    <t xml:space="preserve"> * Christmas(7th)</t>
  </si>
  <si>
    <t>August</t>
  </si>
  <si>
    <t>CW22</t>
  </si>
  <si>
    <t>CW27</t>
  </si>
  <si>
    <t>CW31</t>
  </si>
  <si>
    <t>CW19</t>
  </si>
  <si>
    <t>CW23</t>
  </si>
  <si>
    <t>CW28</t>
  </si>
  <si>
    <t>CW32</t>
  </si>
  <si>
    <t>CW20</t>
  </si>
  <si>
    <t>CW24</t>
  </si>
  <si>
    <t>CW29</t>
  </si>
  <si>
    <t>CW33</t>
  </si>
  <si>
    <t>CW21</t>
  </si>
  <si>
    <t>CW25</t>
  </si>
  <si>
    <t>CW30</t>
  </si>
  <si>
    <t>CW34</t>
  </si>
  <si>
    <t>CW26</t>
  </si>
  <si>
    <t>CW35</t>
  </si>
  <si>
    <t>* Labor day(1st-2nd)</t>
  </si>
  <si>
    <t>September</t>
  </si>
  <si>
    <t>October</t>
  </si>
  <si>
    <t>November</t>
  </si>
  <si>
    <t>December</t>
  </si>
  <si>
    <t>CW36</t>
  </si>
  <si>
    <t>CW40</t>
  </si>
  <si>
    <t>CW44</t>
  </si>
  <si>
    <t>CW48</t>
  </si>
  <si>
    <t>CW37</t>
  </si>
  <si>
    <t>CW41</t>
  </si>
  <si>
    <t>CW45</t>
  </si>
  <si>
    <t>CW49</t>
  </si>
  <si>
    <t>CW38</t>
  </si>
  <si>
    <t>CW42</t>
  </si>
  <si>
    <t>CW46</t>
  </si>
  <si>
    <t>CW50</t>
  </si>
  <si>
    <t>CW39</t>
  </si>
  <si>
    <t>CW43</t>
  </si>
  <si>
    <t>CW47</t>
  </si>
  <si>
    <t>CW51</t>
  </si>
  <si>
    <t>CW52</t>
  </si>
  <si>
    <t>* Armistice day(11th)</t>
  </si>
  <si>
    <t>Jun</t>
  </si>
  <si>
    <t>Jul</t>
  </si>
  <si>
    <t>Calendar Days</t>
  </si>
  <si>
    <t>Non-working days</t>
  </si>
  <si>
    <t>Plofit and Loss statement (단위: million KRW)</t>
  </si>
  <si>
    <t>Cost of Goods Manufactured (단위: million KRW)</t>
  </si>
  <si>
    <t>Data storage in Cloud</t>
  </si>
  <si>
    <t>구  분</t>
  </si>
  <si>
    <t>증감요인</t>
  </si>
  <si>
    <t>계획</t>
  </si>
  <si>
    <t>구성비</t>
  </si>
  <si>
    <t>실적(E)</t>
  </si>
  <si>
    <t>계획비</t>
  </si>
  <si>
    <t>전년대비</t>
  </si>
  <si>
    <t xml:space="preserve">  제조원가</t>
  </si>
  <si>
    <t xml:space="preserve">  상품원가</t>
  </si>
  <si>
    <t>Wave1</t>
  </si>
  <si>
    <t>Labels 90x28</t>
  </si>
  <si>
    <t>Pen</t>
  </si>
  <si>
    <t>Brake cleaning spray</t>
  </si>
  <si>
    <t>Gloves</t>
  </si>
  <si>
    <t>Ventilation AHU1,2,3,4 filter service (Termovent)</t>
  </si>
  <si>
    <t>every 4 month</t>
  </si>
  <si>
    <t>Chillers Cooling system (Akting)</t>
  </si>
  <si>
    <t>Air Shower Door Filters (Euro Cons)</t>
  </si>
  <si>
    <t>every 6 month</t>
  </si>
  <si>
    <t>Compressor service 3 psc (Atlas copco)</t>
  </si>
  <si>
    <t>Boiler service 2psc (Hoval Top Therm)</t>
  </si>
  <si>
    <t>Diesel generator service (Energoglobal)</t>
  </si>
  <si>
    <t>Humidifying cylinders steam for SMA (Dravidis)</t>
  </si>
  <si>
    <t>every 3 month</t>
  </si>
  <si>
    <t>Pest control and disinsection (Avenija)</t>
  </si>
  <si>
    <t>SOLD0000005</t>
  </si>
  <si>
    <t>SOLD0000008</t>
  </si>
  <si>
    <t>EZZ14-72000</t>
  </si>
  <si>
    <t>SOLD0000002</t>
  </si>
  <si>
    <t>SOLD0000003</t>
  </si>
  <si>
    <t>ALL</t>
  </si>
  <si>
    <t>Operation Devision</t>
  </si>
  <si>
    <t>기초재고</t>
  </si>
  <si>
    <t>Operation division</t>
  </si>
  <si>
    <t>Training for production leaders</t>
  </si>
  <si>
    <t>Lean Six Sigma Green Belt obuka bez ispita i izrade projekta uz Sertifikat o pohađanju Lean Six Sigma obuke
(ukupno 6,5 dana)</t>
  </si>
  <si>
    <t>5S Methodology (Set in order, Shine, Standardize, Sustain, Sort)</t>
  </si>
  <si>
    <t>Kaizen Continuous improvement</t>
  </si>
  <si>
    <t>HR and Accounting</t>
  </si>
  <si>
    <t>YoY</t>
  </si>
  <si>
    <t>전년도 접대비 포함 행사비 TEAM BUILDING법 개정으로 복리후생비 예산 귀속</t>
  </si>
  <si>
    <t>KSCP 하네스 매출</t>
  </si>
  <si>
    <t>KSCP EV2020 매출</t>
  </si>
  <si>
    <t>매출손 -8% -&gt; -23%</t>
  </si>
  <si>
    <t>매출익 7% -&gt; 8%</t>
  </si>
  <si>
    <t>우수사원 1명</t>
  </si>
  <si>
    <t>Travel cost</t>
  </si>
  <si>
    <t>Both</t>
  </si>
  <si>
    <t>%</t>
  </si>
  <si>
    <t>재료비/매출</t>
  </si>
  <si>
    <t>부자재(ACF, SMT)</t>
  </si>
  <si>
    <t xml:space="preserve">SUB Materials </t>
  </si>
  <si>
    <t>부자재금액포함</t>
  </si>
  <si>
    <t>고객접대 및 회식</t>
  </si>
  <si>
    <t>MOR</t>
  </si>
  <si>
    <t>대관 접대</t>
  </si>
  <si>
    <t>로열티</t>
  </si>
  <si>
    <t>30000rsd+30000rsd</t>
  </si>
  <si>
    <t>336 JELIC PETROL DOO</t>
  </si>
  <si>
    <t>15. 접대비</t>
  </si>
  <si>
    <t>16. 특허권사용료</t>
  </si>
  <si>
    <t>17. 교육훈련비</t>
  </si>
  <si>
    <t>18. 차량유지비</t>
  </si>
  <si>
    <t>19. 외주가공비</t>
  </si>
  <si>
    <t>20. 지급수수료</t>
  </si>
  <si>
    <t>21. 잡비</t>
  </si>
  <si>
    <t>오버홀 실시</t>
  </si>
  <si>
    <t>로열티 포함</t>
  </si>
  <si>
    <t>Date</t>
  </si>
  <si>
    <t>Update</t>
  </si>
  <si>
    <t>change</t>
  </si>
  <si>
    <t>REV.</t>
  </si>
  <si>
    <t>23A-00252AMC</t>
  </si>
  <si>
    <t> Project</t>
  </si>
  <si>
    <t> Customer</t>
  </si>
  <si>
    <t>Revenue</t>
  </si>
  <si>
    <t>Revenue for WH</t>
  </si>
  <si>
    <t>Revenue for SMA</t>
  </si>
  <si>
    <t>EVO</t>
  </si>
  <si>
    <t>Revenue for merchandise</t>
  </si>
  <si>
    <t>Customer</t>
  </si>
  <si>
    <t>SKON</t>
  </si>
  <si>
    <t>단위(M, KRW)</t>
  </si>
  <si>
    <t>매출대비</t>
  </si>
  <si>
    <t>증감</t>
  </si>
  <si>
    <t>실적</t>
  </si>
  <si>
    <t>RSD</t>
  </si>
  <si>
    <t xml:space="preserve"> * Collective leave (3rd,6th)</t>
  </si>
  <si>
    <t>* Replacement(17th)</t>
  </si>
  <si>
    <t>CY2025</t>
  </si>
  <si>
    <t>CR_2031년</t>
  </si>
  <si>
    <t>BEV-K_3P24S(Mid-Ni)</t>
  </si>
  <si>
    <t>BEV-K_2P36S(Mid-Ni)</t>
  </si>
  <si>
    <t>BEV-K_2P28S(Mid-Ni)</t>
  </si>
  <si>
    <t>BEV-V_2P36S(Mid-Ni)</t>
  </si>
  <si>
    <t>2P28S</t>
  </si>
  <si>
    <t>BEV-V_2P28S(Mid-Ni)</t>
  </si>
  <si>
    <t>Pack Wiring</t>
  </si>
  <si>
    <t>Aux Cable</t>
  </si>
  <si>
    <t>Header</t>
  </si>
  <si>
    <t>Harness</t>
  </si>
  <si>
    <t>PZ38-10B694-BD</t>
  </si>
  <si>
    <t>PZ38-14B680-AD</t>
  </si>
  <si>
    <t>PZ38-14A033-FD</t>
  </si>
  <si>
    <t>PZ38-14A033-GD</t>
  </si>
  <si>
    <t>PZ38-14A033-KD</t>
  </si>
  <si>
    <t>PZ38-14A033-HE</t>
  </si>
  <si>
    <t>PZ38-14A033-JD</t>
  </si>
  <si>
    <t>PZ38-14A033-LE</t>
  </si>
  <si>
    <t>PZ38-14A033-MC</t>
  </si>
  <si>
    <t>PZ38-14A033-NB</t>
  </si>
  <si>
    <t>BUSBAR - CIRCUIT BREAKER_A_Insert</t>
  </si>
  <si>
    <t>PZ38-14A033-PC</t>
  </si>
  <si>
    <t>BUSBAR - CIRCUIT BREAKER_B_Insert</t>
  </si>
  <si>
    <t>PZ38-14A033-RC</t>
  </si>
  <si>
    <t>SZ38-10B694-AC</t>
  </si>
  <si>
    <t>CONN ASSY (PDU)</t>
  </si>
  <si>
    <t>SZ38-14A033-AB</t>
  </si>
  <si>
    <t>SZ38-14A033-BB</t>
  </si>
  <si>
    <t>MAIN W/H</t>
  </si>
  <si>
    <t>PZ38-10B694-AC</t>
  </si>
  <si>
    <t>BEC to ISC Conn (JUMPER)</t>
  </si>
  <si>
    <t>PZ38-14B252-AB</t>
  </si>
  <si>
    <t>BUSBAR - Array to Array (short)</t>
  </si>
  <si>
    <t>PZ38-14A033-AB</t>
  </si>
  <si>
    <t>BUSBAR - Array to Array (long)</t>
  </si>
  <si>
    <t>PZ38-14A033-BB</t>
  </si>
  <si>
    <t>PZ38-14A033-CB</t>
  </si>
  <si>
    <t>FORD_PHEV-E(아프리카)</t>
  </si>
  <si>
    <t>MAIN W/H AWD</t>
  </si>
  <si>
    <t>BUS BAR ASY - ARRAY 4 POS TO ARRAY 5 NEG</t>
  </si>
  <si>
    <t>S2X8-14A033-BC</t>
  </si>
  <si>
    <t>BUS BAR ASY – COMMON BUSBAR ARRAY 3-2, 2-1</t>
  </si>
  <si>
    <t>S2X8-14A033-EC</t>
  </si>
  <si>
    <t>BUS BAR ASY – POS BEC TO ARRAY 6 POS </t>
  </si>
  <si>
    <t>S2X8-14A033-AC</t>
  </si>
  <si>
    <t>S2X8-14A033-CC</t>
  </si>
  <si>
    <t>S2X8-14A033-DC</t>
  </si>
  <si>
    <t>S2X8-14A033-GC</t>
  </si>
  <si>
    <t>S2X8-14A033-HD</t>
  </si>
  <si>
    <t>BUS BAR ASY – POS BEC TO DCFC NEG</t>
  </si>
  <si>
    <t>S2X8-14A033-JD</t>
  </si>
  <si>
    <t>EEA00308AF</t>
  </si>
  <si>
    <t>EEA00306AD</t>
  </si>
  <si>
    <t>EBA02150AF</t>
  </si>
  <si>
    <t>EBA02112AG</t>
  </si>
  <si>
    <t>EEA00595AD</t>
  </si>
  <si>
    <t>HMMA</t>
  </si>
  <si>
    <t>NX4a OB</t>
  </si>
  <si>
    <t>MX5a ICE</t>
  </si>
  <si>
    <t>Jka ICE</t>
  </si>
  <si>
    <t>Jka EV</t>
  </si>
  <si>
    <t>ON PE</t>
  </si>
  <si>
    <t>KaGA</t>
  </si>
  <si>
    <t>LQ2</t>
  </si>
  <si>
    <t>MQ4a PE</t>
  </si>
  <si>
    <t>NQ5a PE</t>
  </si>
  <si>
    <t>MVA</t>
  </si>
  <si>
    <t>CVA</t>
  </si>
  <si>
    <t>판가(2025)</t>
  </si>
  <si>
    <t>판매수량(2025)</t>
  </si>
  <si>
    <t>Grand total</t>
  </si>
  <si>
    <t>생산수량(2025)</t>
  </si>
  <si>
    <t>매출액(2025)</t>
  </si>
  <si>
    <t>Sales(Qty)</t>
  </si>
  <si>
    <t>Sales(USD)</t>
  </si>
  <si>
    <t>+/-</t>
  </si>
  <si>
    <t>Rate</t>
  </si>
  <si>
    <t>제조원가
(2025)</t>
  </si>
  <si>
    <t>CY 2025</t>
  </si>
  <si>
    <t>HEADCOUNT</t>
  </si>
  <si>
    <t>Net to G2 =</t>
  </si>
  <si>
    <t>Group</t>
  </si>
  <si>
    <t>Position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</si>
  <si>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</si>
  <si>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</si>
  <si>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</si>
  <si>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</si>
  <si>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</si>
  <si>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</si>
  <si>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</si>
  <si>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</si>
  <si>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</si>
  <si>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</si>
  <si>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</si>
  <si>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</si>
  <si>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</si>
  <si>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Office</t>
  </si>
  <si>
    <t>Expats</t>
  </si>
  <si>
    <t>Others</t>
  </si>
  <si>
    <t>MG total</t>
  </si>
  <si>
    <t>Indirect</t>
  </si>
  <si>
    <t>Shift leaders in process</t>
  </si>
  <si>
    <t>Performance</t>
  </si>
  <si>
    <t>Line leaders in process</t>
  </si>
  <si>
    <t>Special position bonus(excl. Multi-)</t>
  </si>
  <si>
    <t>Best worker i</t>
  </si>
  <si>
    <t>Quality(including leaders)</t>
  </si>
  <si>
    <t>Best worker ii</t>
  </si>
  <si>
    <t>Warehouse(including leaders)</t>
  </si>
  <si>
    <t>Others(feeder, reworker, Q-gate etc)</t>
  </si>
  <si>
    <t>Indirect total</t>
  </si>
  <si>
    <t>(IND/all)</t>
  </si>
  <si>
    <t>Direct</t>
  </si>
  <si>
    <t>MEB EVO</t>
  </si>
  <si>
    <t>WH</t>
  </si>
  <si>
    <t>C&amp;C</t>
  </si>
  <si>
    <t>Sub-total</t>
  </si>
  <si>
    <t>Extra (Multi function)</t>
  </si>
  <si>
    <t>Direct total</t>
  </si>
  <si>
    <t>No.</t>
  </si>
  <si>
    <t>MG</t>
  </si>
  <si>
    <t>MC</t>
  </si>
  <si>
    <t>Standard</t>
  </si>
  <si>
    <t xml:space="preserve">increasing </t>
  </si>
  <si>
    <t>rate</t>
  </si>
  <si>
    <t>sum</t>
  </si>
  <si>
    <t>~3Q</t>
  </si>
  <si>
    <t xml:space="preserve">4Q ( e ) </t>
  </si>
  <si>
    <t>주재원</t>
  </si>
  <si>
    <t>자동절단압착기 spare</t>
  </si>
  <si>
    <t>토크러너 고장 수리(상반기 1회)</t>
  </si>
  <si>
    <t>EOL 검사기 수리비용</t>
  </si>
  <si>
    <t>코팅 리워크용 주사기(50 x 월 60회)</t>
  </si>
  <si>
    <t>셀렉티브 노즐 클린 면봉(350 x 월 4회)</t>
  </si>
  <si>
    <t>SUS Cover 클리너(17,000 x 월 1회)</t>
  </si>
  <si>
    <t>IPA(5,000 x 월 8회)</t>
  </si>
  <si>
    <t>라벨</t>
  </si>
  <si>
    <t>베터리</t>
  </si>
  <si>
    <t>장갑</t>
  </si>
  <si>
    <t>라텍스 핑거 장갑</t>
  </si>
  <si>
    <t>셀렉트솔더 Overhaul 진행[351,000 x 7]</t>
  </si>
  <si>
    <t>Mounter Overhaul 진행[170,000 x 3]</t>
  </si>
  <si>
    <t>양산 주요 설비 수선비</t>
  </si>
  <si>
    <t>외장하드 구입비</t>
  </si>
  <si>
    <t>Training for leaders [QC]</t>
  </si>
  <si>
    <t>Training for leaders [ENG+ MT]</t>
  </si>
  <si>
    <t>project</t>
    <phoneticPr fontId="7" type="noConversion"/>
  </si>
  <si>
    <t>type</t>
    <phoneticPr fontId="7" type="noConversion"/>
  </si>
  <si>
    <t>m type</t>
    <phoneticPr fontId="7" type="noConversion"/>
  </si>
  <si>
    <t>coded</t>
    <phoneticPr fontId="7" type="noConversion"/>
  </si>
  <si>
    <t>plant</t>
    <phoneticPr fontId="7" type="noConversion"/>
  </si>
  <si>
    <t>Alt Bom</t>
  </si>
  <si>
    <t>Bom type</t>
    <phoneticPr fontId="7" type="noConversion"/>
  </si>
  <si>
    <t>EO</t>
    <phoneticPr fontId="7" type="noConversion"/>
  </si>
  <si>
    <t>Level</t>
  </si>
  <si>
    <t>part code</t>
    <phoneticPr fontId="7" type="noConversion"/>
  </si>
  <si>
    <t>no</t>
    <phoneticPr fontId="7" type="noConversion"/>
  </si>
  <si>
    <t>item</t>
    <phoneticPr fontId="7" type="noConversion"/>
  </si>
  <si>
    <t>usage</t>
    <phoneticPr fontId="7" type="noConversion"/>
  </si>
  <si>
    <t>BOM unit</t>
    <phoneticPr fontId="7" type="noConversion"/>
  </si>
  <si>
    <t>unit</t>
    <phoneticPr fontId="7" type="noConversion"/>
  </si>
  <si>
    <t>bom material price</t>
    <phoneticPr fontId="7" type="noConversion"/>
  </si>
  <si>
    <t>unit material cost</t>
    <phoneticPr fontId="7" type="noConversion"/>
  </si>
  <si>
    <t>PART</t>
  </si>
  <si>
    <t>C4</t>
  </si>
  <si>
    <t>1</t>
  </si>
  <si>
    <t>C7</t>
  </si>
  <si>
    <t>2</t>
  </si>
  <si>
    <t>EKK01-50060</t>
  </si>
  <si>
    <t>0010</t>
  </si>
  <si>
    <t>비닐봉지_500*600_투명</t>
  </si>
  <si>
    <t>EA</t>
  </si>
  <si>
    <t>2312</t>
  </si>
  <si>
    <t>KG</t>
  </si>
  <si>
    <t>wave1</t>
  </si>
  <si>
    <t>ATY18-12190</t>
  </si>
  <si>
    <t>EKK01-10540</t>
  </si>
  <si>
    <t>0030</t>
  </si>
  <si>
    <t>에어비닐_1050*400</t>
  </si>
  <si>
    <t>ATY18-12191</t>
  </si>
  <si>
    <t>ITA03-00221</t>
  </si>
  <si>
    <t>0020</t>
  </si>
  <si>
    <t>B/STRAP-100*2.5_B</t>
  </si>
  <si>
    <t>KSC</t>
  </si>
  <si>
    <t>ATY12-20195</t>
  </si>
  <si>
    <t>EGM02-80015</t>
  </si>
  <si>
    <t>0040</t>
  </si>
  <si>
    <t>BOLT-M6 12L(PSA HY PHEV)</t>
  </si>
  <si>
    <t>wave2</t>
  </si>
  <si>
    <t>ATY18-05191</t>
  </si>
  <si>
    <t>EGM02-80205</t>
  </si>
  <si>
    <t>BOLT-M4 X 12 DOUBLE WASHER(PSA HY PHEV)</t>
  </si>
  <si>
    <t>CHE1D-00001</t>
  </si>
  <si>
    <t>0060</t>
  </si>
  <si>
    <t>Dust Cap (GP890)_B</t>
  </si>
  <si>
    <t>CHE1D-00011</t>
  </si>
  <si>
    <t>0070</t>
  </si>
  <si>
    <t>Dust Cap (HV280)_B</t>
  </si>
  <si>
    <t>HYP16-SW201 CB</t>
  </si>
  <si>
    <t>A3</t>
  </si>
  <si>
    <t>IKU02-00518</t>
  </si>
  <si>
    <t>KUM_7PI(정홀)_GR</t>
  </si>
  <si>
    <t>IKU02-01698</t>
  </si>
  <si>
    <t>KUM_B/CABLE(L TYPE)_GR</t>
  </si>
  <si>
    <t>IKU02-01751</t>
  </si>
  <si>
    <t>KUM_B/CABLE A8_B</t>
  </si>
  <si>
    <t>IKU02-42028</t>
  </si>
  <si>
    <t>0050</t>
  </si>
  <si>
    <t>KUM_SLOT(W-TYPE)_DGR</t>
  </si>
  <si>
    <t>C8</t>
  </si>
  <si>
    <t>IKU02-45031</t>
  </si>
  <si>
    <t>B/CABLE-SLOT(J7)_B</t>
  </si>
  <si>
    <t>IKU02-80021</t>
  </si>
  <si>
    <t>B/CABLE-SLOT(7*12)_B</t>
  </si>
  <si>
    <t>IKU02-11631</t>
  </si>
  <si>
    <t>KUM_STUD(M6)_B</t>
  </si>
  <si>
    <t>IKU02-43021</t>
  </si>
  <si>
    <t>KUM-SLOT(W1-TYPE)_B</t>
  </si>
  <si>
    <t>BMW 12V</t>
  </si>
  <si>
    <t>IAK01-09341</t>
  </si>
  <si>
    <t>AMP_090_KEY HOLE(7PI)_B</t>
  </si>
  <si>
    <t>HAP32-01610</t>
  </si>
  <si>
    <t>AMPHENOL_HC(PI-1.0/PI-1.6)_32M_Or(CD:B)</t>
  </si>
  <si>
    <t>HMU02-16521</t>
  </si>
  <si>
    <t>MLX_MX64(025)WP_02F_B(CODE:A, CPA)</t>
  </si>
  <si>
    <t>HAJ04-02502</t>
  </si>
  <si>
    <t>AMP_025_04F_W(CODE:1)</t>
  </si>
  <si>
    <t>HAJ28-02522</t>
  </si>
  <si>
    <t>AMP_025(UNSEAL)_28F_W</t>
  </si>
  <si>
    <t>meb</t>
  </si>
  <si>
    <t>HAK02-09315</t>
  </si>
  <si>
    <t>AMP_090-III_02M_Y</t>
  </si>
  <si>
    <t>HAK06-09362</t>
  </si>
  <si>
    <t>AMP_090-III_06F_W(2ROW)</t>
  </si>
  <si>
    <t>HAK08-09322</t>
  </si>
  <si>
    <t>AMP_090-III_08F_W</t>
  </si>
  <si>
    <t>gen3</t>
  </si>
  <si>
    <t>HAK12-02522</t>
  </si>
  <si>
    <t>AMP_025(UNSEAL)_12F_W</t>
  </si>
  <si>
    <t>HAK32-02542</t>
  </si>
  <si>
    <t>AMP_025_32F_W</t>
  </si>
  <si>
    <t>HAK40-02542</t>
  </si>
  <si>
    <t>AMP_025_40F_W</t>
  </si>
  <si>
    <t>HJE24-04328</t>
  </si>
  <si>
    <t>JAE_MX34(043)_24F_Gr</t>
  </si>
  <si>
    <t>HJE32-04328</t>
  </si>
  <si>
    <t>JAE_MX34(043)_32F_Gr</t>
  </si>
  <si>
    <t>A2</t>
  </si>
  <si>
    <t>HJE36-04328</t>
  </si>
  <si>
    <t>JAE_MX34(043)_36F_Gr</t>
  </si>
  <si>
    <t>HJE40-04328</t>
  </si>
  <si>
    <t>JAE_MX34(043)_40F_Gr</t>
  </si>
  <si>
    <t>JAP00-01634</t>
  </si>
  <si>
    <t>AMPHENOL_20AWG_DUMMY PLUG_G</t>
  </si>
  <si>
    <t>JAP00-01654</t>
  </si>
  <si>
    <t>AMPHENOL_16AWG_DUMMY PLUG_G</t>
  </si>
  <si>
    <t>HEATED TAPE_B(19MM)</t>
  </si>
  <si>
    <t>ATY16-01501</t>
  </si>
  <si>
    <t>JOINT TAPE_B(50MM)</t>
  </si>
  <si>
    <t>PE TAPE_O(19MM)*15M(개선품)</t>
  </si>
  <si>
    <t>0080</t>
  </si>
  <si>
    <t>PE TAPE_B(19MM)*15M(개선품)</t>
  </si>
  <si>
    <t>TAK12-02522</t>
  </si>
  <si>
    <t>AMP_025_F(TIN)</t>
  </si>
  <si>
    <t>TAK12-09212</t>
  </si>
  <si>
    <t>AMP_090II(UNSEAL)_TAB_TIN(S)</t>
  </si>
  <si>
    <t>TAK12-09222</t>
  </si>
  <si>
    <t>AMP_090II(UNSEAL)_REC</t>
  </si>
  <si>
    <t>TAP12-01632</t>
  </si>
  <si>
    <t>0090</t>
  </si>
  <si>
    <t>AMPHENOL_HC(PI-1.0)_TAB_TIN(AWG20~22)</t>
  </si>
  <si>
    <t>TJE01-04322</t>
  </si>
  <si>
    <t>JAE_MX34(043)_REC_TIN</t>
  </si>
  <si>
    <t>TMU23-16622</t>
  </si>
  <si>
    <t>MOLEX_MX64(025)_ISO_REC_TIN</t>
  </si>
  <si>
    <t>TKT44-60001</t>
  </si>
  <si>
    <t>KET_S/JOINT_BRASS</t>
  </si>
  <si>
    <t>UAS04-05003</t>
  </si>
  <si>
    <t>C/TUBE_5PI(SLIT)_B</t>
  </si>
  <si>
    <t>M</t>
  </si>
  <si>
    <t>UAS04-07003</t>
  </si>
  <si>
    <t>C/TUBE_7PI(SLIT)_B</t>
  </si>
  <si>
    <t>UAS04-16004</t>
  </si>
  <si>
    <t>C/TUBE_16PI(SLIT)_B</t>
  </si>
  <si>
    <t>0035FA0B</t>
  </si>
  <si>
    <t>FLR2X-A_0.35_1_B</t>
  </si>
  <si>
    <t>0035FA0B/O</t>
  </si>
  <si>
    <t>FLR2X-A_0.35_1_B/O</t>
  </si>
  <si>
    <t>0035FA0Br</t>
  </si>
  <si>
    <t>FLR2X-A_0.35_1_Br</t>
  </si>
  <si>
    <t>0035FA0Br/B</t>
  </si>
  <si>
    <t>FLR2X-A_0.35_1_Br/B</t>
  </si>
  <si>
    <t>0035FA0G</t>
  </si>
  <si>
    <t>FLR2X-A_0.35_1_G</t>
  </si>
  <si>
    <t>0035FA0G/B</t>
  </si>
  <si>
    <t>FLR2X-A_0.35_1_G/B</t>
  </si>
  <si>
    <t>0035FA0G/O</t>
  </si>
  <si>
    <t>FLR2X-A_0.35_1_G/O</t>
  </si>
  <si>
    <t>0035FA0Gr/B</t>
  </si>
  <si>
    <t>FLR2X-A_0.35_1_Gr/B</t>
  </si>
  <si>
    <t>0035FA0L</t>
  </si>
  <si>
    <t>FLR2X-A_0.35_1_L</t>
  </si>
  <si>
    <t>3</t>
  </si>
  <si>
    <t>0035FA0L/B</t>
  </si>
  <si>
    <t>FLR2X-A_0.35_1_L/B</t>
  </si>
  <si>
    <t>0035FA0L/O</t>
  </si>
  <si>
    <t>FLR2X-A_0.35_1_L/O</t>
  </si>
  <si>
    <t>0035FA0O</t>
  </si>
  <si>
    <t>FLR2X-A_0.35_1_O</t>
  </si>
  <si>
    <t>0035FA0O/B</t>
  </si>
  <si>
    <t>FLR2X-A_0.35_1_O/B</t>
  </si>
  <si>
    <t>0035FA0P</t>
  </si>
  <si>
    <t>FLR2X-A_0.35_1_P</t>
  </si>
  <si>
    <t>0035FA0R</t>
  </si>
  <si>
    <t>FLR2X-A_0.35_1_R</t>
  </si>
  <si>
    <t>0035FA0R/O</t>
  </si>
  <si>
    <t>FLR2X-A_0.35_1_R/O</t>
  </si>
  <si>
    <t>0035FA0W/B</t>
  </si>
  <si>
    <t>FLR2X-A_0.35_1_W/B</t>
  </si>
  <si>
    <t>0035FA0W/O</t>
  </si>
  <si>
    <t>FLR2X-A_0.35_1_W/O</t>
  </si>
  <si>
    <t>0035FA0Y/B</t>
  </si>
  <si>
    <t>0100</t>
  </si>
  <si>
    <t>FLR2X-A_0.35_1_Y/B</t>
  </si>
  <si>
    <t>0050FA0L/O</t>
  </si>
  <si>
    <t>0110</t>
  </si>
  <si>
    <t>FLR2X-A_0.5_1_L/O</t>
  </si>
  <si>
    <t>0050FA0Y/B</t>
  </si>
  <si>
    <t>0120</t>
  </si>
  <si>
    <t>FLR2X-A_0.5_1_Y/B</t>
  </si>
  <si>
    <t>0035FA0BR/B</t>
  </si>
  <si>
    <t>0130</t>
  </si>
  <si>
    <t>FLR2X-A_0.35_1_BR/B</t>
  </si>
  <si>
    <t>0140</t>
  </si>
  <si>
    <t>0035FA0BR</t>
  </si>
  <si>
    <t>0150</t>
  </si>
  <si>
    <t>FLR2X-A_0.35_1_BR</t>
  </si>
  <si>
    <t>0160</t>
  </si>
  <si>
    <t>0170</t>
  </si>
  <si>
    <t>0180</t>
  </si>
  <si>
    <t>HYP16-SW203 CF_1</t>
  </si>
  <si>
    <t>0190</t>
  </si>
  <si>
    <t>HAK02-09311</t>
  </si>
  <si>
    <t>0200</t>
  </si>
  <si>
    <t>AMP_090-III_02M_B</t>
  </si>
  <si>
    <t>HAK02-09312</t>
  </si>
  <si>
    <t>0210</t>
  </si>
  <si>
    <t>AMP_090-III_02M_W</t>
  </si>
  <si>
    <t>HAK02-09325</t>
  </si>
  <si>
    <t>0220</t>
  </si>
  <si>
    <t>AMP_090-III_02F_Y</t>
  </si>
  <si>
    <t>HFC04-58144</t>
  </si>
  <si>
    <t>0230</t>
  </si>
  <si>
    <t>DCSK_HV 280_4F_G</t>
  </si>
  <si>
    <t>0240</t>
  </si>
  <si>
    <t>0250</t>
  </si>
  <si>
    <t>0260</t>
  </si>
  <si>
    <t>PVC 점착 TAPE_19*20_Y</t>
  </si>
  <si>
    <t>TAK00-09212</t>
  </si>
  <si>
    <t>0270</t>
  </si>
  <si>
    <t>AMP_090II(UNSEAL)_TAB_TIN(SS)</t>
  </si>
  <si>
    <t>TAK00-09322</t>
  </si>
  <si>
    <t>0280</t>
  </si>
  <si>
    <t>AMP_090Ⅲ_F_T(0.22)</t>
  </si>
  <si>
    <t>0290</t>
  </si>
  <si>
    <t>TFC01-06242</t>
  </si>
  <si>
    <t>DCSK_CTS 1.5MM(UNSEAL)_REC_TIN</t>
  </si>
  <si>
    <t>TFC67-08925</t>
  </si>
  <si>
    <t>DCSK_2.8(110)(UNSEAL)_REC_SILVER</t>
  </si>
  <si>
    <t>TKT56-82402</t>
  </si>
  <si>
    <t>KET_RING TML_6.4PI_0.8T_TIN</t>
  </si>
  <si>
    <t>TKT78-82403</t>
  </si>
  <si>
    <t>KET_6.4PI_EARTH(5.0~8.0)</t>
  </si>
  <si>
    <t>UHM35-06020</t>
  </si>
  <si>
    <t>열수축TUBE_통_무접착_난연_6PI*20MM_R</t>
  </si>
  <si>
    <t>UHM75-07030</t>
  </si>
  <si>
    <t>열수축TUBE_통_무접착_난연_7PI*30MM_L</t>
  </si>
  <si>
    <t>UHMM0-06020</t>
  </si>
  <si>
    <t>열수축_통_무접착_난연_6PI_20MM</t>
  </si>
  <si>
    <t>0022EF0B</t>
  </si>
  <si>
    <t>AESSXF_0.22_1_B</t>
  </si>
  <si>
    <t>0022EF0G</t>
  </si>
  <si>
    <t>AESSXF_0.22_1_G</t>
  </si>
  <si>
    <t>0022EF0P</t>
  </si>
  <si>
    <t>AESSXF_0.22_1_P</t>
  </si>
  <si>
    <t>0022EF0W/B</t>
  </si>
  <si>
    <t>AESSXF_0.22_1_W/B</t>
  </si>
  <si>
    <t>0300CK0O</t>
  </si>
  <si>
    <t>AHEX_3_1_O</t>
  </si>
  <si>
    <t>HYP17-CL101</t>
  </si>
  <si>
    <t>C3</t>
  </si>
  <si>
    <t>EGM02-82420</t>
  </si>
  <si>
    <t>BOLT-M6*20 DOUBLE WASHER(CROSS)(LQE)</t>
  </si>
  <si>
    <t>EZZ02-82712</t>
  </si>
  <si>
    <t>BOLT-DELTA PT SCREW 40*12(PSA HY PHEV)</t>
  </si>
  <si>
    <t>BDTA6-00011</t>
  </si>
  <si>
    <t>BUSBAR BLOCK ASSY-CONN BLOCK(PSA_SDN)</t>
  </si>
  <si>
    <t>KYD10-00012</t>
  </si>
  <si>
    <t>MOUNTING BRAKT-CONN BLOCK(PSA)</t>
  </si>
  <si>
    <t>CDT15-A6011</t>
  </si>
  <si>
    <t>BUSBAR BLOCK PROTR COVER-CONN BLOCK(PSA)</t>
  </si>
  <si>
    <t>ETJ00-00041</t>
  </si>
  <si>
    <t>GASKET-CONN BLOCK(PSA)</t>
  </si>
  <si>
    <t>HFC04-58130</t>
  </si>
  <si>
    <t>DCSK_HV 280_4M_PIN HEADER_Or</t>
  </si>
  <si>
    <t>HYP16-SW206 CE_1</t>
  </si>
  <si>
    <t>HFC04-89030</t>
  </si>
  <si>
    <t>DCSK_GP RCS 890(WP)_4M_PIN HEADER_Or</t>
  </si>
  <si>
    <t>HAK02-09321</t>
  </si>
  <si>
    <t>AMP_090-III_02F_B</t>
  </si>
  <si>
    <t>JFC00-51523</t>
  </si>
  <si>
    <t>DCSK_DCK(1.5WP)_L7.8_PI3.9_R</t>
  </si>
  <si>
    <t>TPK12-41525</t>
  </si>
  <si>
    <t>PKD_DSQ(1.5)WP_REC_SILVER</t>
  </si>
  <si>
    <t>0300</t>
  </si>
  <si>
    <t>HYP16-SW207 CE_1</t>
  </si>
  <si>
    <t>0310</t>
  </si>
  <si>
    <t>HAK02-09322</t>
  </si>
  <si>
    <t>0320</t>
  </si>
  <si>
    <t>AMP_090-III_02F_W</t>
  </si>
  <si>
    <t>HYP16-SW202 CC</t>
  </si>
  <si>
    <t>A4</t>
  </si>
  <si>
    <t>4</t>
  </si>
  <si>
    <t>HAK16-02542</t>
  </si>
  <si>
    <t>AMP_025_16F_W</t>
  </si>
  <si>
    <t>UAS04-09003</t>
  </si>
  <si>
    <t>C/TUBE_9PI(SLIT)_B</t>
  </si>
  <si>
    <t>HYP16-SW203 CF</t>
  </si>
  <si>
    <t>HYP17-CL102</t>
  </si>
  <si>
    <t>BDTA6-00021</t>
  </si>
  <si>
    <t>BUSBAR BLOCK ASSY-CONN BLOCK(PSA_SUV)</t>
  </si>
  <si>
    <t>HYP16-SW206 CE</t>
  </si>
  <si>
    <t>HYP16-SW207 CE</t>
  </si>
  <si>
    <t>A1</t>
  </si>
  <si>
    <t>EGM02-80204</t>
  </si>
  <si>
    <t>BOLT-M5 X 16 DOUBLE WASHER(PSA HY PHEV)</t>
  </si>
  <si>
    <t>EIR02-00017</t>
  </si>
  <si>
    <t>M4X20_BOLT_DOUBLE_WASHER</t>
  </si>
  <si>
    <t>BWPA6-00121</t>
  </si>
  <si>
    <t>BUSBAR BLOCK ASSY-CONN BLOCK(PSA PHEV)</t>
  </si>
  <si>
    <t>KYD10-00052</t>
  </si>
  <si>
    <t>MOUNTING BRAKT-CONN BLOCK(PSA PHEV)</t>
  </si>
  <si>
    <t>CJT1D-00081</t>
  </si>
  <si>
    <t>JST_DUST CAP_SIG CONN_B</t>
  </si>
  <si>
    <t>CHS1D-00072</t>
  </si>
  <si>
    <t>HIRSCHMANN_DUST CAP (HPS40-2)_W</t>
  </si>
  <si>
    <t>CWP15-01680</t>
  </si>
  <si>
    <t>BUSBAR BLOCK COVER-CONN BLOCK(PSA PHEV)</t>
  </si>
  <si>
    <t>EDS00-00101</t>
  </si>
  <si>
    <t>GASKET - CONN BLOCK(PSA PHEV)</t>
  </si>
  <si>
    <t>HSG00000115</t>
  </si>
  <si>
    <t>JST_EVK(025)_27M HEADER_B</t>
  </si>
  <si>
    <t>ESF03-82472</t>
  </si>
  <si>
    <t>M6_NUT (MEGA FUSE)</t>
  </si>
  <si>
    <t>WAP19-CW201</t>
  </si>
  <si>
    <t>EKK01-22024</t>
  </si>
  <si>
    <t>비닐봉지_220*240_불투명</t>
  </si>
  <si>
    <t>EZZA1-15150</t>
  </si>
  <si>
    <t>에어비닐_0.08T*150*150_불투명</t>
  </si>
  <si>
    <t>IKU02-80031</t>
  </si>
  <si>
    <t>KUM_B/CABLE U3_B</t>
  </si>
  <si>
    <t>IKT01-07011</t>
  </si>
  <si>
    <t>KET_070 KEY-HOLE(7PI)_B</t>
  </si>
  <si>
    <t>HEC16-02542</t>
  </si>
  <si>
    <t>YURA_025(UNSEAL)_16F_W</t>
  </si>
  <si>
    <t>HJT27-02725</t>
  </si>
  <si>
    <t>JST_EVK(025)_27F_Y</t>
  </si>
  <si>
    <t>HKT02-04312</t>
  </si>
  <si>
    <t>KET_040-III(UNSEAL)_02M_W</t>
  </si>
  <si>
    <t>ATY12-21191</t>
  </si>
  <si>
    <t>PVC TAPE_B(19MM)</t>
  </si>
  <si>
    <t>TEC00-02522</t>
  </si>
  <si>
    <t>YURA_025(UNSEAL)_REC_TIN_S</t>
  </si>
  <si>
    <t>TEC12-02522</t>
  </si>
  <si>
    <t>YURA_025(UNSEAL)_REC_TIN_M</t>
  </si>
  <si>
    <t>TJT12-02722</t>
  </si>
  <si>
    <t>JST_ZRO_025_REC_TIN</t>
  </si>
  <si>
    <t>TKT00-04312</t>
  </si>
  <si>
    <t>KET_040III_M_SN</t>
  </si>
  <si>
    <t>TKT12-04312</t>
  </si>
  <si>
    <t>KET_040-III(UNSEAL)_TAB</t>
  </si>
  <si>
    <t>UHMM2-07020</t>
  </si>
  <si>
    <t>열수축TUBE_7PI*20MM_L(PSA WAVE2)</t>
  </si>
  <si>
    <t>0022EF0R</t>
  </si>
  <si>
    <t>AESSXF_0.22_1_R</t>
  </si>
  <si>
    <t>WAP19-CW202</t>
  </si>
  <si>
    <t>HHS04-00210</t>
  </si>
  <si>
    <t>HIRSCHMANN_HPS40_04M_Or</t>
  </si>
  <si>
    <t>HKT02-04322</t>
  </si>
  <si>
    <t>KET_040-III(UNSEAL)_02F_W</t>
  </si>
  <si>
    <t>TKT12-04322</t>
  </si>
  <si>
    <t>KET_040-III(UNSEAL)_REC</t>
  </si>
  <si>
    <t>UHMM2-09020</t>
  </si>
  <si>
    <t>열수축TUBE_통_무접착_난연_9PI*20MM_L</t>
  </si>
  <si>
    <t>UHMMQ-09020</t>
  </si>
  <si>
    <t>열수축-난연_무접착_9PI*20MM_통_W(UL제품)</t>
  </si>
  <si>
    <t>CAK1B-08304</t>
  </si>
  <si>
    <t>AMP_1.2MM(050)_08M_CAP_G</t>
  </si>
  <si>
    <t>HAK08-12018</t>
  </si>
  <si>
    <t>AMP_1.2MM(050)_08M_Gr</t>
  </si>
  <si>
    <t>HJT24-04521</t>
  </si>
  <si>
    <t>JST_040(CPT)_24F_B</t>
  </si>
  <si>
    <t>ATY18-05190</t>
  </si>
  <si>
    <t>HEATED TAPE_O(19MM)</t>
  </si>
  <si>
    <t>TAJ11-12092</t>
  </si>
  <si>
    <t>AMP_1.2(050)_TAB_TIN</t>
  </si>
  <si>
    <t>TJT11-04521</t>
  </si>
  <si>
    <t>JST_040(CPT)_평형_REC(TIN)</t>
  </si>
  <si>
    <t>0035FA0Br/Y</t>
  </si>
  <si>
    <t>0035FA0Gr</t>
  </si>
  <si>
    <t>0035FA0W</t>
  </si>
  <si>
    <t>0035FA0Y/G</t>
  </si>
  <si>
    <t>A0</t>
  </si>
  <si>
    <t>CYY15-04421</t>
  </si>
  <si>
    <t>CELL UPPER COVER(SKI VW MEB)</t>
  </si>
  <si>
    <t>OIJ61-05065</t>
  </si>
  <si>
    <t>PET PAD(TAPE)_50*65_0.1T_B</t>
  </si>
  <si>
    <t>OYY61-0A024</t>
  </si>
  <si>
    <t>PET PAD_7*24_0.13T_투명</t>
  </si>
  <si>
    <t>OIJ91-0A023</t>
  </si>
  <si>
    <t>PU(SPONGE PAD)_5*23_B(1T)</t>
  </si>
  <si>
    <t>CCK55-01088</t>
  </si>
  <si>
    <t>FRT CASE(HSG)3P ASSY_Gr(SKI VW MEB)</t>
  </si>
  <si>
    <t>CCK55-01098</t>
  </si>
  <si>
    <t>RR CASE(HSG)3P ASSY_Gr(SKI VW MEB)</t>
  </si>
  <si>
    <t>HAK22-02298</t>
  </si>
  <si>
    <t>AMP_PICO 22M HEADER_Gr(CODE:B)</t>
  </si>
  <si>
    <t>FPCB 3P(SKI VW MEB)</t>
  </si>
  <si>
    <t>FLF45-00202</t>
  </si>
  <si>
    <t>CERAMIC FUSE_2A_W</t>
  </si>
  <si>
    <t>EIJ33-0A014</t>
  </si>
  <si>
    <t>EPDM PAD_6*13.6*6T</t>
  </si>
  <si>
    <t>FRONT PCB 3P(SKI VW MEB)</t>
  </si>
  <si>
    <t>REAR PCB 3P(SKI VW MEB)</t>
  </si>
  <si>
    <t>EDK43-00091</t>
  </si>
  <si>
    <t>THERMISTOR - B57358V5103F360</t>
  </si>
  <si>
    <t>EIR02-00018</t>
  </si>
  <si>
    <t>BOLT-M8(20MM)</t>
  </si>
  <si>
    <t>BOX00000042</t>
  </si>
  <si>
    <t>BOX BODY - FUSE BOX(PSA PHEV WAVE2)</t>
  </si>
  <si>
    <t>BOX00000043</t>
  </si>
  <si>
    <t>COVER - FUSE BOX(PSA PHEV WAVE2)</t>
  </si>
  <si>
    <t>CSH15-01710</t>
  </si>
  <si>
    <t>LOW COVER - FUSE BOX(PSA PHEV WAVE2)</t>
  </si>
  <si>
    <t>FUSE0000015</t>
  </si>
  <si>
    <t>EATON_EV FUSE_350A</t>
  </si>
  <si>
    <t>FPC00000033</t>
  </si>
  <si>
    <t>HJT13-02012</t>
  </si>
  <si>
    <t>HJT15-02012</t>
  </si>
  <si>
    <t>ODB04-01005</t>
  </si>
  <si>
    <t>ODB61-01005</t>
  </si>
  <si>
    <t>ODB61-01010</t>
  </si>
  <si>
    <t>ODB61-04012</t>
  </si>
  <si>
    <t>ODB61-0C005</t>
  </si>
  <si>
    <t>ODB64-04012</t>
  </si>
  <si>
    <t>ODB64-08004</t>
  </si>
  <si>
    <t>PCB00000029</t>
  </si>
  <si>
    <t>PCB00000030</t>
  </si>
  <si>
    <t>EES12-00001</t>
  </si>
  <si>
    <t>TZSXX-00512</t>
  </si>
  <si>
    <t>TZSXX-00532</t>
  </si>
  <si>
    <t>TZSXX-00552</t>
  </si>
  <si>
    <t>FPC00000036</t>
  </si>
  <si>
    <t>ODB63-04005</t>
  </si>
  <si>
    <t>PCB00000031</t>
  </si>
  <si>
    <t>PCB00000032</t>
  </si>
  <si>
    <t>ETI20-00600</t>
  </si>
  <si>
    <t>FPC00000028</t>
  </si>
  <si>
    <t>ODB64-0D004</t>
  </si>
  <si>
    <t>PCB00000033</t>
  </si>
  <si>
    <t>PCB00000034</t>
  </si>
  <si>
    <t>BOX00000041</t>
  </si>
  <si>
    <t>BUSBAR_FRAME_FRONT_2P8S</t>
  </si>
  <si>
    <t>NUT00000006</t>
  </si>
  <si>
    <t>NUT_M6_L8_SQUARE_ZnNi</t>
  </si>
  <si>
    <t>BUS00000076</t>
  </si>
  <si>
    <t>TERMINAL_BUSBAR_POSITIVE_2P8S</t>
  </si>
  <si>
    <t>BUS00000077</t>
  </si>
  <si>
    <t>TERMINAL_BUSBAR_NEGATIVE_2P8S</t>
  </si>
  <si>
    <t>BUS00000078</t>
  </si>
  <si>
    <t>INTER_BUSBAR_2P8S</t>
  </si>
  <si>
    <t>PAD00000009</t>
  </si>
  <si>
    <t>DOUBLE_FACED_TAPE_FPC_1</t>
  </si>
  <si>
    <t>HSG00000135</t>
  </si>
  <si>
    <t>FFC_CNT_MALE</t>
  </si>
  <si>
    <t>HSG00000134</t>
  </si>
  <si>
    <t>LV_CNT_16PIN</t>
  </si>
  <si>
    <t>BLT00000005</t>
  </si>
  <si>
    <t>TAPING SCREW_M3_L5_PAN PFZnNi5_SWCH10A</t>
  </si>
  <si>
    <t>437 series 2A(0437002.WRA</t>
  </si>
  <si>
    <t>FPC_FRONT_2P8S, FR4_LV_CNT, FR4_FFC_CNT</t>
  </si>
  <si>
    <t>TML00000084</t>
  </si>
  <si>
    <t>WELDING_PLATE_좌방향</t>
  </si>
  <si>
    <t>TML00000085</t>
  </si>
  <si>
    <t>WELDING_PLATE_우방향</t>
  </si>
  <si>
    <t>BOX00000024</t>
  </si>
  <si>
    <t>BUSBAR_FRAME_REAR</t>
  </si>
  <si>
    <t>PAD00000019</t>
  </si>
  <si>
    <t>THERMISTOR PAD</t>
  </si>
  <si>
    <t>BOX00000031</t>
  </si>
  <si>
    <t>THERMISTOR BRIDGE</t>
  </si>
  <si>
    <t>THMT0000004</t>
  </si>
  <si>
    <t>THERMISTOR</t>
  </si>
  <si>
    <t>FPC_REAR_2P8S, FR4_FFC_CNT_REAR</t>
  </si>
  <si>
    <t>WAP18-BW211</t>
  </si>
  <si>
    <t>WAP23-RW201</t>
  </si>
  <si>
    <t>FPC00000066</t>
  </si>
  <si>
    <t>FPC00000067</t>
  </si>
  <si>
    <t>FPC00000068</t>
  </si>
  <si>
    <t>FPC00000069</t>
  </si>
  <si>
    <t>FPC00000071</t>
  </si>
  <si>
    <t>FPC00000070</t>
  </si>
  <si>
    <t>FPC00000058</t>
  </si>
  <si>
    <t>FPC00000057</t>
  </si>
  <si>
    <t>bom material price(KSCM)</t>
  </si>
  <si>
    <t>delivery(1.7%)</t>
  </si>
  <si>
    <t>material cost</t>
  </si>
  <si>
    <t>material unit price</t>
  </si>
  <si>
    <t>재료비 재고기준
단가(RSD)</t>
  </si>
  <si>
    <t>재료비 표준기준
단가(RSD)</t>
  </si>
  <si>
    <t>MEB1</t>
  </si>
  <si>
    <t>2025년</t>
  </si>
  <si>
    <t xml:space="preserve">조달비용 가산비율 </t>
  </si>
  <si>
    <t>2024년 11월까지 누적 실적</t>
  </si>
  <si>
    <t>스퀴지 날(10,500 x 분기 4회)</t>
  </si>
  <si>
    <t>셀렉티브 노즐 클리너(200,000 x 반기 1회)</t>
  </si>
  <si>
    <t>셀렉티브 플럭스 체크 감광지 (8,000 x 년 2회)</t>
  </si>
  <si>
    <t>코팅경화 방지액(20,000 x 반기 2회)</t>
  </si>
  <si>
    <t>코팅경화 UV LAMP-리트젠(15,000 x 분기 6회)</t>
  </si>
  <si>
    <t>단자압착 클림핑 펀치 핀 5개소요 (3,300 x 분기 30회)</t>
  </si>
  <si>
    <t>단자압착 클림핑 펀치 Ass'y (7400 x 년 6회)</t>
  </si>
  <si>
    <t>usd</t>
  </si>
  <si>
    <t>Hygyenic material</t>
  </si>
  <si>
    <t>Ramps for loading and unloading and rolling warehouse doors</t>
  </si>
  <si>
    <t>Grass cutting and plant maintenance (Sjaj Rača)</t>
  </si>
  <si>
    <t>Max Security</t>
  </si>
  <si>
    <t>Chemical adviser</t>
  </si>
  <si>
    <t>ISO 14001 audit (Surveillance Audit)</t>
  </si>
  <si>
    <t>Deloitte</t>
  </si>
  <si>
    <t>Disposal of dangerous waste</t>
  </si>
  <si>
    <t>#</t>
  </si>
  <si>
    <t>Team building for indirect workers(100 persons/quarter)</t>
  </si>
  <si>
    <t>Drinking water expenses</t>
  </si>
  <si>
    <t>VWMEB</t>
  </si>
  <si>
    <t>GSW</t>
  </si>
  <si>
    <t>Inv. No.</t>
  </si>
  <si>
    <t xml:space="preserve">Date </t>
  </si>
  <si>
    <t>Month</t>
  </si>
  <si>
    <t>Month CC</t>
  </si>
  <si>
    <t>category</t>
  </si>
  <si>
    <t>mt</t>
    <phoneticPr fontId="6" type="noConversion"/>
  </si>
  <si>
    <t>Project</t>
  </si>
  <si>
    <t>Partno.</t>
  </si>
  <si>
    <t>Part name</t>
  </si>
  <si>
    <t>HS-Code</t>
  </si>
  <si>
    <t>UNIT</t>
  </si>
  <si>
    <t>TotalQT'Y</t>
  </si>
  <si>
    <t>U/PRICE
(USD)</t>
  </si>
  <si>
    <t>AMOUNT
(USD)</t>
  </si>
  <si>
    <t>C/N</t>
  </si>
  <si>
    <t>note</t>
  </si>
  <si>
    <t>n.c. invoice 금액</t>
    <phoneticPr fontId="6" type="noConversion"/>
  </si>
  <si>
    <t>Note2</t>
  </si>
  <si>
    <t>fert</t>
  </si>
  <si>
    <t>FUSE BOX ASSY</t>
  </si>
  <si>
    <t>C/BLOCK_WH_ASSY</t>
  </si>
  <si>
    <t xml:space="preserve">FRONT BUSBAR FRAME ASSY </t>
  </si>
  <si>
    <t xml:space="preserve">REAR BUSBAR FRAME ASSY </t>
  </si>
  <si>
    <t>SKOnHungaryKft.</t>
  </si>
  <si>
    <t>GEN3 3P16S TYPE A_SHORT_SENSING FPCB ASSY (3P16S)</t>
  </si>
  <si>
    <t>GEN3 3P12S
TYPE_B_SENSING_FPCB_ASSY</t>
  </si>
  <si>
    <t>GEN3 3P14S
TYPE_C_SENSING_FPCB_ASSY</t>
  </si>
  <si>
    <t>merchandise</t>
  </si>
  <si>
    <t>SENSING_W_ASSY-TYPE_A2_REAR</t>
  </si>
  <si>
    <t>SENSING_W_ASSY-TYPE_B1_FRONT</t>
  </si>
  <si>
    <t>SENSING_W_ASSY-TYPE_B2_REAR</t>
  </si>
  <si>
    <t>SENSING_W_ASSY-TYPE_C1_REAR</t>
  </si>
  <si>
    <t>SENSING_W_ASSY-TYPE_C2_FRT</t>
  </si>
  <si>
    <t>SENSING_W_ASSY-TYPE_A1_FRT</t>
  </si>
  <si>
    <t>WH_ASSY_SUV</t>
  </si>
  <si>
    <t>SKBatteryManufacturing</t>
  </si>
  <si>
    <t>n</t>
  </si>
  <si>
    <t>Freeofcharge(Samples)</t>
  </si>
  <si>
    <t>WH_ASSY_SDN</t>
  </si>
  <si>
    <t>r</t>
  </si>
  <si>
    <t>Freeofcharge(NG.productreplacement)</t>
  </si>
  <si>
    <t>REAR BUSBAR FRAME ASSY</t>
  </si>
  <si>
    <t>FRONT BUSBAR FRAME ASSY</t>
  </si>
  <si>
    <t>VW MEB MODEL CARE SMA 3P8S</t>
  </si>
  <si>
    <t>W/H ASSY_BMW_12V</t>
  </si>
  <si>
    <t>m</t>
  </si>
  <si>
    <t>Welding Sample SMA</t>
  </si>
  <si>
    <t>식사 장보기(for lunch)</t>
  </si>
  <si>
    <t>PL/MC in KRW</t>
  </si>
  <si>
    <t>rsd</t>
  </si>
  <si>
    <t>krw</t>
  </si>
  <si>
    <t>CY2026</t>
  </si>
  <si>
    <t>* KSCE Olympics (13th)</t>
  </si>
  <si>
    <t>* Easter (10th-13st)</t>
  </si>
  <si>
    <t>* Collective leave (27st-31st): Summer vacation</t>
  </si>
  <si>
    <t>* Collective leave (3st-7th): Summer vacation</t>
  </si>
  <si>
    <t xml:space="preserve"> * Year-end party(12th)</t>
  </si>
  <si>
    <t>*Standard EX-rate for 2026</t>
  </si>
  <si>
    <t>2026년</t>
  </si>
  <si>
    <t>Result of 2025</t>
  </si>
  <si>
    <t>Plan of 2026</t>
  </si>
  <si>
    <t>CY 2026</t>
  </si>
  <si>
    <t>매출액(2026)</t>
  </si>
  <si>
    <t>2025 계획</t>
  </si>
  <si>
    <t>2025 실적</t>
  </si>
  <si>
    <t>MFR01055AC</t>
  </si>
  <si>
    <t>MFR01053AD</t>
  </si>
  <si>
    <t>판매수량(2026)</t>
  </si>
  <si>
    <t>판가(2026)</t>
  </si>
  <si>
    <t>생산수량(2026)</t>
  </si>
  <si>
    <t>1. 2026년 계획</t>
  </si>
  <si>
    <t>'26 Plan</t>
  </si>
  <si>
    <t>2026(Gross ii)</t>
  </si>
  <si>
    <t>2026</t>
  </si>
  <si>
    <t xml:space="preserve">  W/H sales (KCTR)</t>
  </si>
  <si>
    <t xml:space="preserve">  W/H sales (FORD)</t>
  </si>
  <si>
    <t>KSCE2025-MC001</t>
  </si>
  <si>
    <t>KSCE2025-MC002</t>
  </si>
  <si>
    <t>KSCE2025-MC003</t>
  </si>
  <si>
    <t>KSCE2025-MC004</t>
  </si>
  <si>
    <t>KSCE2025-P001</t>
  </si>
  <si>
    <t>KSCE2025-S001</t>
  </si>
  <si>
    <t>KSCE2025-S002</t>
  </si>
  <si>
    <t>KSCE2025-S003</t>
  </si>
  <si>
    <t>KSCE2025-MC005</t>
  </si>
  <si>
    <t>KSCE2025-P003</t>
  </si>
  <si>
    <t>KSCE2025-MC006</t>
  </si>
  <si>
    <t>KSCE2025-MC007</t>
  </si>
  <si>
    <t>KSCE2025-P005</t>
  </si>
  <si>
    <t>KSCE2025-MC008</t>
  </si>
  <si>
    <t>KSCE2025-P007</t>
  </si>
  <si>
    <t>KSCE2025-S004</t>
  </si>
  <si>
    <t>KSCE2025-MC009</t>
  </si>
  <si>
    <t>KSCE2025-P009</t>
  </si>
  <si>
    <t>KSCE2025-P011N</t>
  </si>
  <si>
    <t>KSCE2025-MC010</t>
  </si>
  <si>
    <t>KSCE2025-S005</t>
  </si>
  <si>
    <t>KSCE2025-MC011</t>
  </si>
  <si>
    <t>KSCE2025-P012</t>
  </si>
  <si>
    <t>KSCE2025-K001</t>
  </si>
  <si>
    <t>RSA_EV2020_FPCB_ FRONT</t>
  </si>
  <si>
    <t>REAR_D3450_4M_SPL</t>
  </si>
  <si>
    <t>KSCE2025-P014</t>
  </si>
  <si>
    <t>KSCE2025-MC012</t>
  </si>
  <si>
    <t>KSCE2025-MC013</t>
  </si>
  <si>
    <t>KSCE2025-MC014</t>
  </si>
  <si>
    <t>KSCE2025-P016</t>
  </si>
  <si>
    <t>KSCE2025-S006</t>
  </si>
  <si>
    <t>KSCE2025-S007</t>
  </si>
  <si>
    <t>KSCE2025-MC015</t>
  </si>
  <si>
    <t>KSCE2025-MC016</t>
  </si>
  <si>
    <t>KSCE2025-P018</t>
  </si>
  <si>
    <t>KSCE2025-P019</t>
  </si>
  <si>
    <t>KSCE2025-S008</t>
  </si>
  <si>
    <t>KSCE2025-MC017</t>
  </si>
  <si>
    <t>KSCE2025-MC018</t>
  </si>
  <si>
    <t>KSCE2025-P021</t>
  </si>
  <si>
    <t>KSCE2025-P023</t>
  </si>
  <si>
    <t>material</t>
  </si>
  <si>
    <t>KSCE2025-P024N</t>
  </si>
  <si>
    <t>KSCE2025-P025</t>
  </si>
  <si>
    <t>KSCE2025-P027</t>
  </si>
  <si>
    <t>KSCE2025-P029</t>
  </si>
  <si>
    <t>KSCE2025-MC019</t>
  </si>
  <si>
    <t>KSCE2025-S009</t>
  </si>
  <si>
    <t>KSCE2025-S010</t>
  </si>
  <si>
    <t>KSCE2025-P030</t>
  </si>
  <si>
    <t>KSCE2025-P032</t>
  </si>
  <si>
    <t>KSCE2025-P033N</t>
  </si>
  <si>
    <t>KSCE2025-P034N</t>
  </si>
  <si>
    <t>KSCE2025-MC020</t>
  </si>
  <si>
    <t>KSCE2025-P036</t>
  </si>
  <si>
    <t>KSCE2025-MC021</t>
  </si>
  <si>
    <t>KSCE2025-P038</t>
  </si>
  <si>
    <t>KSCE2025-S011</t>
  </si>
  <si>
    <t>KSCE2025-MC022</t>
  </si>
  <si>
    <t>KSCE2025-P040</t>
  </si>
  <si>
    <t>KSCE2025-P041N</t>
  </si>
  <si>
    <t>KSCE2025-MC023</t>
  </si>
  <si>
    <t>KSCE2025-P043</t>
  </si>
  <si>
    <t>KSCE2025-MC024</t>
  </si>
  <si>
    <t>KSCE2025-MC025</t>
  </si>
  <si>
    <t>KSCE2025-MC026</t>
  </si>
  <si>
    <t>KSCE2025-P045</t>
  </si>
  <si>
    <t>KSCE2025-P047</t>
  </si>
  <si>
    <t>KSCE2025-MC027</t>
  </si>
  <si>
    <t>KSCE2025-P049</t>
  </si>
  <si>
    <t>KSCE2025-MC028</t>
  </si>
  <si>
    <t>KSCE2025-P051</t>
  </si>
  <si>
    <t>KSCE2025-P053</t>
  </si>
  <si>
    <t>KSCE2025-MC029</t>
  </si>
  <si>
    <t>KSCE2025-P055</t>
  </si>
  <si>
    <t>KSCE2025-P057</t>
  </si>
  <si>
    <t>KSCE2025-P059</t>
  </si>
  <si>
    <t>KSCE2025-P060N</t>
  </si>
  <si>
    <t xml:space="preserve"> WH_ASSY_SUV </t>
  </si>
  <si>
    <t xml:space="preserve"> EA </t>
  </si>
  <si>
    <t xml:space="preserve"> FRONT BUSBAR FRAME ASSY </t>
  </si>
  <si>
    <t>KSCE2025-P061</t>
  </si>
  <si>
    <t>KSCE2025-MC030</t>
  </si>
  <si>
    <t>KSCE2025-K004</t>
  </si>
  <si>
    <t>KSCE2025-P062</t>
  </si>
  <si>
    <t>KSCE2025-P064</t>
  </si>
  <si>
    <t>KSCE2025-MC031</t>
  </si>
  <si>
    <t>KSCE2025-P066</t>
  </si>
  <si>
    <t>KSCE2025-P068</t>
  </si>
  <si>
    <t>KSCE2025-MC032</t>
  </si>
  <si>
    <t>KSCE2025-P070</t>
  </si>
  <si>
    <t>KSCE2025-P072</t>
  </si>
  <si>
    <t>KSCE2025-MC033</t>
  </si>
  <si>
    <t>KSCE2025-P074</t>
  </si>
  <si>
    <t>KSCE2025-P075</t>
  </si>
  <si>
    <t>KSC-QC</t>
  </si>
  <si>
    <t>무상샘플(본사 송부)</t>
  </si>
  <si>
    <t>KSCE2025-MC034</t>
  </si>
  <si>
    <t>KSCE2025-P077</t>
  </si>
  <si>
    <t>KSCE2025-P079</t>
  </si>
  <si>
    <t>KSCE2025-MC035</t>
  </si>
  <si>
    <t>KSCE2025-P081</t>
  </si>
  <si>
    <t>KSCE2025-P083</t>
  </si>
  <si>
    <t>KSCE2025-P084</t>
  </si>
  <si>
    <t>KSCE2025-MC036</t>
  </si>
  <si>
    <t>KSCE2025-P086</t>
  </si>
  <si>
    <t>KSCE2025-MC037</t>
  </si>
  <si>
    <t>KSCE2025-P088</t>
  </si>
  <si>
    <t>KSCE2025-P090N</t>
  </si>
  <si>
    <t>KSCE2025-MC038</t>
  </si>
  <si>
    <t>KSCE2025-MC039</t>
  </si>
  <si>
    <t>KSCE2025-P091</t>
  </si>
  <si>
    <t>KSCE2025-P093</t>
  </si>
  <si>
    <t>KSCE2025-MC040</t>
  </si>
  <si>
    <t>KSCE2025-MC041</t>
  </si>
  <si>
    <t>KSCE2025-P095</t>
  </si>
  <si>
    <t>KSCE2025-MC042</t>
  </si>
  <si>
    <t>KSCE2025-MC043</t>
  </si>
  <si>
    <t>KSCE2025-P097</t>
  </si>
  <si>
    <t>KSCE2025-MC044</t>
  </si>
  <si>
    <t>KSCE2025-MC045</t>
  </si>
  <si>
    <t>KSCE2025-NARA019</t>
  </si>
  <si>
    <t>NARA BATTERY ENGINEERING POLAND Sp. z o.o.</t>
  </si>
  <si>
    <t>KSCE2025-P099</t>
  </si>
  <si>
    <t>KSCE2025-MC046</t>
  </si>
  <si>
    <t>KSCE2025-MC047</t>
  </si>
  <si>
    <t>KSCE2025-P101</t>
  </si>
  <si>
    <t>KSCE2025-P103</t>
  </si>
  <si>
    <t>KSCE2025-MC048</t>
  </si>
  <si>
    <t>KSCE2025-MC049</t>
  </si>
  <si>
    <t>KSCE2025-P105</t>
  </si>
  <si>
    <t>KSCE2025-MC050</t>
  </si>
  <si>
    <t>KSCE2025-MC051</t>
  </si>
  <si>
    <t>KSCE2025-P107</t>
  </si>
  <si>
    <t>KSCE2025-MC052</t>
  </si>
  <si>
    <t>KSCE2025-MC053</t>
  </si>
  <si>
    <t>KSCE2025-MC054</t>
  </si>
  <si>
    <t>KSCE2025-MC055</t>
  </si>
  <si>
    <t>KSCE2025-P109</t>
  </si>
  <si>
    <t>KSCE2025-P111</t>
  </si>
  <si>
    <t>KSCE2025-MC056</t>
  </si>
  <si>
    <t>KSCE2025-MC057</t>
  </si>
  <si>
    <t>KSCE2025-MC058</t>
  </si>
  <si>
    <t>KSCE2025-MC059</t>
  </si>
  <si>
    <t>KSCE2025-P113</t>
  </si>
  <si>
    <t>KSCE2025-TR001</t>
  </si>
  <si>
    <t>KCTR</t>
  </si>
  <si>
    <t>TZ38-14A033-AA</t>
  </si>
  <si>
    <t>BUS BAR ASY_A</t>
  </si>
  <si>
    <t>TZ38-14A033-BA</t>
  </si>
  <si>
    <t>BUS BAR ASY_B</t>
  </si>
  <si>
    <t>TZ38-14A033-CA</t>
  </si>
  <si>
    <t>BUS BAR ASY_C</t>
  </si>
  <si>
    <t>TZ38-14A033-DA</t>
  </si>
  <si>
    <t>BUS BAR ASY_D</t>
  </si>
  <si>
    <t>TZ38-14A033-EA</t>
  </si>
  <si>
    <t>BUS BAR ASY_E</t>
  </si>
  <si>
    <t>TZ38-14A033-GA</t>
  </si>
  <si>
    <t>BUS BAR ASY_G</t>
  </si>
  <si>
    <t>TZ38-14B680-AA</t>
  </si>
  <si>
    <t>PDU_CONN_ASSY</t>
  </si>
  <si>
    <t>TZ38-10B694-BA</t>
  </si>
  <si>
    <t>Main_Harness (3P)_RWD</t>
  </si>
  <si>
    <t>TZ38-10B694-CA</t>
  </si>
  <si>
    <t>Main_Harness (3P)_AWD</t>
  </si>
  <si>
    <t>KSCE2025-MC060</t>
  </si>
  <si>
    <t>KSCE2025-MC061</t>
  </si>
  <si>
    <t>KSCE2025-MC062</t>
  </si>
  <si>
    <t>KSCE2025-MC063</t>
  </si>
  <si>
    <t>KSCE2025-P115</t>
  </si>
  <si>
    <t>KSCE2025-P117</t>
  </si>
  <si>
    <t>KSCE2025-P118</t>
  </si>
  <si>
    <t>KSCE2025-TR002</t>
  </si>
  <si>
    <t>KSCE2025-MC064</t>
  </si>
  <si>
    <t>KSCE2025-MC065</t>
  </si>
  <si>
    <t>KSCE2025-P120</t>
  </si>
  <si>
    <t>KSCE2025-MC066</t>
  </si>
  <si>
    <t>KSCE2025-MC067</t>
  </si>
  <si>
    <t>KSCE2025-P122</t>
  </si>
  <si>
    <t>KSCE2025-P124N</t>
  </si>
  <si>
    <t>KSCE2025-MC068</t>
  </si>
  <si>
    <t>KSCE2025-MC069</t>
  </si>
  <si>
    <t>KSCE2025-MC070N</t>
  </si>
  <si>
    <t>s</t>
  </si>
  <si>
    <t>Freeofcharge(samples)</t>
  </si>
  <si>
    <t>KSCE2025-P125</t>
  </si>
  <si>
    <t>KSCE2025-MC070</t>
  </si>
  <si>
    <t>KSCE2025-MC071</t>
  </si>
  <si>
    <t>KSCE2025-P127</t>
  </si>
  <si>
    <t>KSCE2025-P128N</t>
  </si>
  <si>
    <t>KSCE2025-MC072</t>
  </si>
  <si>
    <t>KSCE2025-MC073</t>
  </si>
  <si>
    <t>KSCE2025-MC074</t>
  </si>
  <si>
    <t>KSCE2025-MC075</t>
  </si>
  <si>
    <t>KSCE2025-P130</t>
  </si>
  <si>
    <t>KSCE2025-P131N</t>
  </si>
  <si>
    <t>KSCE2025-P132N</t>
  </si>
  <si>
    <t>KSCE2025-P133</t>
  </si>
  <si>
    <t>KSCE2025-MC076</t>
  </si>
  <si>
    <t>KSCE2025-MC077</t>
  </si>
  <si>
    <t>KSCE2025-F001</t>
  </si>
  <si>
    <t>Ford</t>
  </si>
  <si>
    <t>KSCE2025-MC078</t>
  </si>
  <si>
    <t>KSCE2025-MC079</t>
  </si>
  <si>
    <t>KSCE2025-P135</t>
  </si>
  <si>
    <t>KSCE2025-P137</t>
  </si>
  <si>
    <t>KSCE2025-MC080</t>
  </si>
  <si>
    <t>KSCE2025-MC081</t>
  </si>
  <si>
    <t>KSCE2025-P139</t>
  </si>
  <si>
    <t>KSCE2025-F002</t>
  </si>
  <si>
    <t>KSCE2025-MC082</t>
  </si>
  <si>
    <t>KSCE2025-MC083</t>
  </si>
  <si>
    <t>KSCE2025-P141</t>
  </si>
  <si>
    <t>KSCE2025-P143</t>
  </si>
  <si>
    <t>KSCE2025-MC084</t>
  </si>
  <si>
    <t>KSCE2025-MC085</t>
  </si>
  <si>
    <t>KSCE2025-MC086</t>
  </si>
  <si>
    <t>KSCE2025-MC087</t>
  </si>
  <si>
    <t>KSCE2025-MC088</t>
  </si>
  <si>
    <t>KSCE2025-MC089</t>
  </si>
  <si>
    <t>KSCE2025-P145</t>
  </si>
  <si>
    <t>KSCE2025-P147</t>
  </si>
  <si>
    <t>KSCE2025-MC090</t>
  </si>
  <si>
    <t>KSCE2025-MC091</t>
  </si>
  <si>
    <t>KSCE2025-MC092</t>
  </si>
  <si>
    <t>KSCE2025-MC093</t>
  </si>
  <si>
    <t>KSCE2025-P149</t>
  </si>
  <si>
    <t>KSCE2025-MC094</t>
  </si>
  <si>
    <t>KSCE2025-MC095</t>
  </si>
  <si>
    <t>DHL</t>
  </si>
  <si>
    <t>EV-V4</t>
  </si>
  <si>
    <t>FPC00000065</t>
  </si>
  <si>
    <t>PCB00000040</t>
  </si>
  <si>
    <t>PCB00000041</t>
  </si>
  <si>
    <t>FLR2X-A_0.35_B</t>
  </si>
  <si>
    <t>FLR2X-A_0.35_Br/Y</t>
  </si>
  <si>
    <t>FLR2X-A_0.35_G</t>
  </si>
  <si>
    <t>FLR2X-A_0.35_Gr</t>
  </si>
  <si>
    <t>FLR2X-A_0.35_L</t>
  </si>
  <si>
    <t>FLR2X-A_0.35_O</t>
  </si>
  <si>
    <t>FLR2X-A_0.35_P</t>
  </si>
  <si>
    <t>FLR2X-A_0.35_R</t>
  </si>
  <si>
    <t>FLR2X-A_0.35_W</t>
  </si>
  <si>
    <t>FLR2X-A_0.35_Y/G</t>
  </si>
  <si>
    <t>00353Y0Y/R</t>
  </si>
  <si>
    <t>3TSH_0.35_1_Y/R</t>
  </si>
  <si>
    <t>00353Y0Y</t>
  </si>
  <si>
    <t>3TSH_0.35_1_Y</t>
  </si>
  <si>
    <t>00353Y0W/O</t>
  </si>
  <si>
    <t>3TSH_0.35_1_W/O</t>
  </si>
  <si>
    <t>00353Y0W/L</t>
  </si>
  <si>
    <t>3TSH_0.35_1_W/L</t>
  </si>
  <si>
    <t>00353Y0L/O</t>
  </si>
  <si>
    <t>3TSH_0.35_1_L/O</t>
  </si>
  <si>
    <t>00353Y0O/W</t>
  </si>
  <si>
    <t>3TSH_0.35_1_O/W</t>
  </si>
  <si>
    <t>00353Y0O/B</t>
  </si>
  <si>
    <t>3TSH_0.35_1_O/B</t>
  </si>
  <si>
    <t>05003Y0O</t>
  </si>
  <si>
    <t>3TSH_5_1_O</t>
  </si>
  <si>
    <t>00353Y0G/O</t>
  </si>
  <si>
    <t>3TSH_0.35_1_G/O</t>
  </si>
  <si>
    <t>00353Y0G/R</t>
  </si>
  <si>
    <t>3TSH_0.35_1_G/R</t>
  </si>
  <si>
    <t>00353Y0G</t>
  </si>
  <si>
    <t>3TSH_0.35_1_G</t>
  </si>
  <si>
    <t>3TSH_0.35_1_Br</t>
  </si>
  <si>
    <t>00353Y0V/O</t>
  </si>
  <si>
    <t>3TSH_0.35_1_V/O</t>
  </si>
  <si>
    <t>00353Y0V</t>
  </si>
  <si>
    <t>3TSH_0.35_1_V</t>
  </si>
  <si>
    <t>00353Y0O/G</t>
  </si>
  <si>
    <t>3TSH_0.35_1_O/G</t>
  </si>
  <si>
    <t>3TSH_0.35_1_Gr/O</t>
  </si>
  <si>
    <t>3TSH_0.35_1_Gr</t>
  </si>
  <si>
    <t>3TSH_0.35_1_Br/W</t>
  </si>
  <si>
    <t>00353Y0L</t>
  </si>
  <si>
    <t>3TSH_0.35_1_L</t>
  </si>
  <si>
    <t>00353Y0B</t>
  </si>
  <si>
    <t>3TSH_0.35_1_B</t>
  </si>
  <si>
    <t>50003Z0O</t>
  </si>
  <si>
    <t>3TFH_50_1_O</t>
  </si>
  <si>
    <t>00353Y0R</t>
  </si>
  <si>
    <t>3TSH_0.35_1_R</t>
  </si>
  <si>
    <t>00353Y0W</t>
  </si>
  <si>
    <t>3TSH_0.35_1_W</t>
  </si>
  <si>
    <t>00353Y0O</t>
  </si>
  <si>
    <t>3TSH_0.35_1_O</t>
  </si>
  <si>
    <t>CLIP0000006</t>
  </si>
  <si>
    <t>CCOVAL-PA66HIRHSUV-BK</t>
  </si>
  <si>
    <t>HSG00000029</t>
  </si>
  <si>
    <t>HC-STACK 25 HEADER INNER</t>
  </si>
  <si>
    <t>HSG00000041</t>
  </si>
  <si>
    <t>MOLEX_0.64(025)(UNSEAL)_03M_B(CODE:A)</t>
  </si>
  <si>
    <t>PIN00000005</t>
  </si>
  <si>
    <t>TRW_PIN_6.35PI_B</t>
  </si>
  <si>
    <t>PRT00000058</t>
  </si>
  <si>
    <t>PLASTIC CARRIER</t>
  </si>
  <si>
    <t>TAPE0000006</t>
  </si>
  <si>
    <t>PE TAPE_OG(19MM)*15M</t>
  </si>
  <si>
    <t>TAPE0000003</t>
  </si>
  <si>
    <t>PVC테이프(무광)_(19mm*20M)_Or</t>
  </si>
  <si>
    <t>TAJ01-38112</t>
  </si>
  <si>
    <t>AMP_MQS(025)_TAB_TIN</t>
  </si>
  <si>
    <t>TML00000026</t>
  </si>
  <si>
    <t>AMP_0.64(025) GET_TAB_TIN</t>
  </si>
  <si>
    <t>TML00000099</t>
  </si>
  <si>
    <t>HC-STCK 25 TAB</t>
  </si>
  <si>
    <t>TML00000100</t>
  </si>
  <si>
    <t>TUBE0000093</t>
  </si>
  <si>
    <t>CONVOLUTE-SLIT (ID-4.65) (OD-7.1)_O</t>
  </si>
  <si>
    <t>00353T0Br</t>
  </si>
  <si>
    <t>3TSD_0.35_1_Br</t>
  </si>
  <si>
    <t>BCB00000002</t>
  </si>
  <si>
    <t>CLIP_WIRING_BCFTOVAL2_W</t>
  </si>
  <si>
    <t>BCB00000005</t>
  </si>
  <si>
    <t>B/CABLE_T50S0SFT6.5LG-E4</t>
  </si>
  <si>
    <t>BST00000012</t>
  </si>
  <si>
    <t>B/STRAP_T30R_150MM_B</t>
  </si>
  <si>
    <t>CLIP0000014</t>
  </si>
  <si>
    <t>CLIP_9U5T-14E042-KA_W</t>
  </si>
  <si>
    <t>IHE01-00832</t>
  </si>
  <si>
    <t>CLIP_CU5T-14E044-CA</t>
  </si>
  <si>
    <t>HSG00000032</t>
  </si>
  <si>
    <t>AMP_MCON 13F_Br(CODE:A)</t>
  </si>
  <si>
    <t>HSG00000033</t>
  </si>
  <si>
    <t>AMP_MCON 13F_Dark L(CODE:B)</t>
  </si>
  <si>
    <t>HSG00000037</t>
  </si>
  <si>
    <t>APTIV(DCSK)_HV630 INNER</t>
  </si>
  <si>
    <t>HMU03-06321</t>
  </si>
  <si>
    <t>MOLEX_0.64(025)(UNSEAL)_03F_B(CODE:A)</t>
  </si>
  <si>
    <t>HSG00000006</t>
  </si>
  <si>
    <t>JST_ATLF(025)_21F_L(CODE:K)</t>
  </si>
  <si>
    <t>HSG00000008</t>
  </si>
  <si>
    <t>JST_ATLF(025)_21F_G(CODE:L)</t>
  </si>
  <si>
    <t>HSG00000013</t>
  </si>
  <si>
    <t>MOLEX_025 GEN Y_12F_B(CODE:A)</t>
  </si>
  <si>
    <t>HSG00000014</t>
  </si>
  <si>
    <t>MOLEX_025 GEN Y_12F_Gr(CODE:B)</t>
  </si>
  <si>
    <t>HSG00000015</t>
  </si>
  <si>
    <t>MOLEX_025 GEN Y_12F_Br(CODE:C)</t>
  </si>
  <si>
    <t>HSG00000016</t>
  </si>
  <si>
    <t>MOLEX_025 GEN Y_16F_B(CODE:A)</t>
  </si>
  <si>
    <t>HSG00000017</t>
  </si>
  <si>
    <t>MOLEX_025 GEN Y_16F_Gr(CODE:B)</t>
  </si>
  <si>
    <t>HSG00000018</t>
  </si>
  <si>
    <t>MOLEX_025 GEN Y_16F_Br(CODE:C)</t>
  </si>
  <si>
    <t>HSG00000019</t>
  </si>
  <si>
    <t>MOLEX_025 GEN Y_20F_G(CODE:D)</t>
  </si>
  <si>
    <t>HSG00000020</t>
  </si>
  <si>
    <t>MOLEX_025 GEN Y_20F_Br(CODE:C)</t>
  </si>
  <si>
    <t>HSG00000021</t>
  </si>
  <si>
    <t>MOLEX_025 GEN Y_20F_Gr(CODE:B)</t>
  </si>
  <si>
    <t>HSG00000022</t>
  </si>
  <si>
    <t>MOLEX_025 GEN Y_20F_B(CODE:A)</t>
  </si>
  <si>
    <t>HSG00000023</t>
  </si>
  <si>
    <t>YAZ_YESC(1.5)_4F_LGr(CODE:A)</t>
  </si>
  <si>
    <t>HSG00000024</t>
  </si>
  <si>
    <t>YAZ_YESC(1.5)_3F_LGr</t>
  </si>
  <si>
    <t>HSG00000025</t>
  </si>
  <si>
    <t>YAZ_6.3 SYS_4F_LGr</t>
  </si>
  <si>
    <t>HSG00000026</t>
  </si>
  <si>
    <t>AMP_025 GEN Y_4F_B(CODE:A)</t>
  </si>
  <si>
    <t>HSG00000027</t>
  </si>
  <si>
    <t>AMP_025 GEN Y-2M_B(CODE:A)</t>
  </si>
  <si>
    <t>HSG00000297</t>
  </si>
  <si>
    <t>JST_ATLF(025)_21F_B(CODE:H)</t>
  </si>
  <si>
    <t>PIN00000001</t>
  </si>
  <si>
    <t>PIN_PLUGFTOVAL</t>
  </si>
  <si>
    <t>PIN00000006</t>
  </si>
  <si>
    <t>HELLERMANN_PIN_PLUGFT6XL_6.5PI</t>
  </si>
  <si>
    <t>PRT00000190</t>
  </si>
  <si>
    <t>AWD_CHANNEL_1_O</t>
  </si>
  <si>
    <t>PRT00000191</t>
  </si>
  <si>
    <t>AWD_CHANNEL_2_O</t>
  </si>
  <si>
    <t>PRT00000192</t>
  </si>
  <si>
    <t>AWD_CHANNEL_3_O</t>
  </si>
  <si>
    <t>RET00000011</t>
  </si>
  <si>
    <t>APTIV(DCSK)_HV630 INNER_TPA_Or</t>
  </si>
  <si>
    <t>TAPE0000008</t>
  </si>
  <si>
    <t>TAJ11-03062</t>
  </si>
  <si>
    <t>AMP_030(1.2MM)_REC</t>
  </si>
  <si>
    <t>TAJ11-06422</t>
  </si>
  <si>
    <t>AMP_MOX(064)_REC</t>
  </si>
  <si>
    <t>TAJ23-03082</t>
  </si>
  <si>
    <t>AMP_030(1.2MM)_REC_TIN</t>
  </si>
  <si>
    <t>TJT12-06622</t>
  </si>
  <si>
    <t>JST_AIT_REC_S_TIN</t>
  </si>
  <si>
    <t>TML00000006</t>
  </si>
  <si>
    <t>YAZ_6.3 SYS_REC_TIN</t>
  </si>
  <si>
    <t>TML00000008</t>
  </si>
  <si>
    <t>TML00000009</t>
  </si>
  <si>
    <t>APTIV(DCSK)_4.8_TAB</t>
  </si>
  <si>
    <t>TML00000016</t>
  </si>
  <si>
    <t>AMP_025 GEN Y_TAB_TIN</t>
  </si>
  <si>
    <t>TML00000018</t>
  </si>
  <si>
    <t>AMP_025 GEN Y_REC_TIN</t>
  </si>
  <si>
    <t>TML00000019</t>
  </si>
  <si>
    <t>TYZ12-11522</t>
  </si>
  <si>
    <t>YAZ_1.5 SYS_REC</t>
  </si>
  <si>
    <t>TYZ34-11522</t>
  </si>
  <si>
    <t>TML00000122</t>
  </si>
  <si>
    <t>Main_Harness (3P)</t>
  </si>
  <si>
    <t>TML00000123</t>
  </si>
  <si>
    <t>TML00000124</t>
  </si>
  <si>
    <t>TML00000251</t>
  </si>
  <si>
    <t>BEV-E AWD_TML_1_7PI_RING TML</t>
  </si>
  <si>
    <t>TUBE0000104</t>
  </si>
  <si>
    <t>CONVOLUTE-SLIT-125C (ID-13 ,OD-17.25)_O</t>
  </si>
  <si>
    <t>TUBE0000002</t>
  </si>
  <si>
    <t>Heat-Shrink Tube</t>
  </si>
  <si>
    <t>TUBE0000003</t>
  </si>
  <si>
    <t>TUBE0000099</t>
  </si>
  <si>
    <t>TWIST TUBE_16PI*40mm_B</t>
  </si>
  <si>
    <t>TUBE0000100</t>
  </si>
  <si>
    <t>TWIST TUBE_16PI*55mm_B</t>
  </si>
  <si>
    <t>TUBE0000098</t>
  </si>
  <si>
    <t>Ø13 * 60mm</t>
  </si>
  <si>
    <t>TUBE0000101</t>
  </si>
  <si>
    <t>Ø19 * 70mm</t>
  </si>
  <si>
    <t>00353T0B</t>
  </si>
  <si>
    <t>3TSD_0.35_1_B</t>
  </si>
  <si>
    <t>00353T0G/O</t>
  </si>
  <si>
    <t>3TSD_0.35_1_G/O</t>
  </si>
  <si>
    <t>00353T0G/R</t>
  </si>
  <si>
    <t>3TSD_0.35_1_G/R</t>
  </si>
  <si>
    <t>00353T0Gr</t>
  </si>
  <si>
    <t>3TSD_0.35_1_Gr</t>
  </si>
  <si>
    <t>00353T0Gr/O</t>
  </si>
  <si>
    <t>3TSD_0.35_1_Gr/O</t>
  </si>
  <si>
    <t>00353T0L</t>
  </si>
  <si>
    <t>3TSD_0.35_1_L</t>
  </si>
  <si>
    <t>00353T0L/O</t>
  </si>
  <si>
    <t>3TSD_0.35_1_L/O</t>
  </si>
  <si>
    <t>00353T0R</t>
  </si>
  <si>
    <t>3TSD_0.35_1_R</t>
  </si>
  <si>
    <t>00353T0V</t>
  </si>
  <si>
    <t>3TSD_0.35_1_V</t>
  </si>
  <si>
    <t>00353T0W</t>
  </si>
  <si>
    <t>3TSD_0.35_1_W</t>
  </si>
  <si>
    <t>00353T0Y</t>
  </si>
  <si>
    <t>3TSD_0.35_1_Y</t>
  </si>
  <si>
    <t>00353T0Y/R</t>
  </si>
  <si>
    <t>3TSD_0.35_1_Y/R</t>
  </si>
  <si>
    <t>00753T0Br</t>
  </si>
  <si>
    <t>3TSD_0.75_1_Br</t>
  </si>
  <si>
    <t>00353Y0Br</t>
  </si>
  <si>
    <t>00353Y0Br/W</t>
  </si>
  <si>
    <t>00353Y0Gr</t>
  </si>
  <si>
    <t>00353Y0Gr/O</t>
  </si>
  <si>
    <t>00356A0G</t>
  </si>
  <si>
    <t>6TSD_0.35_1_G</t>
  </si>
  <si>
    <t>00356A0L</t>
  </si>
  <si>
    <t>6TSD_0.35_1_L</t>
  </si>
  <si>
    <t>00356A0Y</t>
  </si>
  <si>
    <t>6TSD_0.35_1_Y</t>
  </si>
  <si>
    <t>00756A0B</t>
  </si>
  <si>
    <t>6TSD_0.75_1_B</t>
  </si>
  <si>
    <t>00756A0Br</t>
  </si>
  <si>
    <t>6TSD_0.75_1_Br</t>
  </si>
  <si>
    <t>00756A0R</t>
  </si>
  <si>
    <t>6TSD_0.75_1_R</t>
  </si>
  <si>
    <t>00356A0W</t>
  </si>
  <si>
    <t>6TSD-T_0.35_2_L-W</t>
  </si>
  <si>
    <t>BUSBAR_OVERMOLD_A</t>
  </si>
  <si>
    <t>CAP00000031</t>
  </si>
  <si>
    <t>BUSBAR PROTECTOR CAP 4T</t>
  </si>
  <si>
    <t>PAD00000090</t>
  </si>
  <si>
    <t>EPDM PAD_18*70*1.5T</t>
  </si>
  <si>
    <t>MICA CHANNEL_A</t>
  </si>
  <si>
    <t>ATYE6-19200</t>
  </si>
  <si>
    <t>GF (Glass Fiber) TAPE_19MM(20M)_O</t>
  </si>
  <si>
    <t>BUSBAR_OVERMOLD_B</t>
  </si>
  <si>
    <t>MICA CHANNEL_B</t>
  </si>
  <si>
    <t>BUSBAR_OVERMOLD_C</t>
  </si>
  <si>
    <t>PAD00000091</t>
  </si>
  <si>
    <t>EPDM PAD_18*125*1.5T</t>
  </si>
  <si>
    <t>MICA CHANNEL_C</t>
  </si>
  <si>
    <t>BUSBAR_OVERMOLD_D</t>
  </si>
  <si>
    <t>MICA CHANNEL_D</t>
  </si>
  <si>
    <t>BUSBAR_OVERMOLD_E</t>
  </si>
  <si>
    <t>MICA CHANNEL_E</t>
  </si>
  <si>
    <t xml:space="preserve">RIGID BUSBAR_G
</t>
  </si>
  <si>
    <t>BUSBAR_OVERMOLD_COVER_G</t>
  </si>
  <si>
    <t>BUSBAR_OVERMOLD_BODY_G</t>
  </si>
  <si>
    <t>MICA CHANNEL_G</t>
  </si>
  <si>
    <t>FPC00000082</t>
  </si>
  <si>
    <t>FPC00000081</t>
  </si>
  <si>
    <t>재료비
(2026)</t>
  </si>
  <si>
    <t>2025Y실적</t>
  </si>
  <si>
    <t>2026Y계획</t>
  </si>
  <si>
    <t>[Item Master List]</t>
    <phoneticPr fontId="5" type="noConversion"/>
  </si>
  <si>
    <t>SK</t>
    <phoneticPr fontId="11" type="noConversion"/>
  </si>
  <si>
    <t>LG</t>
    <phoneticPr fontId="11" type="noConversion"/>
  </si>
  <si>
    <t>FORD, KLSE</t>
    <phoneticPr fontId="11" type="noConversion"/>
  </si>
  <si>
    <t>SAMSUNG SDI</t>
    <phoneticPr fontId="11" type="noConversion"/>
  </si>
  <si>
    <t>매출계획</t>
    <phoneticPr fontId="25" type="noConversion"/>
  </si>
  <si>
    <t>[억원]</t>
    <phoneticPr fontId="25" type="noConversion"/>
  </si>
  <si>
    <t>BV</t>
    <phoneticPr fontId="11" type="noConversion"/>
  </si>
  <si>
    <t>BW</t>
    <phoneticPr fontId="11" type="noConversion"/>
  </si>
  <si>
    <t>BX</t>
    <phoneticPr fontId="11" type="noConversion"/>
  </si>
  <si>
    <t>BY</t>
    <phoneticPr fontId="11" type="noConversion"/>
  </si>
  <si>
    <t>BZ</t>
    <phoneticPr fontId="11" type="noConversion"/>
  </si>
  <si>
    <t>CA</t>
    <phoneticPr fontId="11" type="noConversion"/>
  </si>
  <si>
    <t>CB</t>
    <phoneticPr fontId="11" type="noConversion"/>
  </si>
  <si>
    <t>중장기</t>
    <phoneticPr fontId="11" type="noConversion"/>
  </si>
  <si>
    <t>기준정보</t>
    <phoneticPr fontId="5" type="noConversion"/>
  </si>
  <si>
    <t>아이템 정보</t>
    <phoneticPr fontId="5" type="noConversion"/>
  </si>
  <si>
    <t>가격정보</t>
    <phoneticPr fontId="5" type="noConversion"/>
  </si>
  <si>
    <t>CR정보</t>
    <phoneticPr fontId="5" type="noConversion"/>
  </si>
  <si>
    <t>판가 CR정보</t>
    <phoneticPr fontId="5" type="noConversion"/>
  </si>
  <si>
    <t>양산 정보</t>
    <phoneticPr fontId="5" type="noConversion"/>
  </si>
  <si>
    <t>생산계획</t>
    <phoneticPr fontId="5" type="noConversion"/>
  </si>
  <si>
    <t>순</t>
    <phoneticPr fontId="25" type="noConversion"/>
  </si>
  <si>
    <t>사업부</t>
    <phoneticPr fontId="25" type="noConversion"/>
  </si>
  <si>
    <t>수주형태</t>
    <phoneticPr fontId="25" type="noConversion"/>
  </si>
  <si>
    <t>제품군(NEW)</t>
    <phoneticPr fontId="25" type="noConversion"/>
  </si>
  <si>
    <t>품목군(NEW)</t>
    <phoneticPr fontId="25" type="noConversion"/>
  </si>
  <si>
    <t>차종</t>
    <phoneticPr fontId="25" type="noConversion"/>
  </si>
  <si>
    <t>아이템</t>
    <phoneticPr fontId="25" type="noConversion"/>
  </si>
  <si>
    <t>품번(옵션)</t>
    <phoneticPr fontId="25" type="noConversion"/>
  </si>
  <si>
    <t>수급처</t>
    <phoneticPr fontId="25" type="noConversion"/>
  </si>
  <si>
    <t>생산처</t>
    <phoneticPr fontId="25" type="noConversion"/>
  </si>
  <si>
    <t>매출처</t>
    <phoneticPr fontId="25" type="noConversion"/>
  </si>
  <si>
    <t>고객사</t>
    <phoneticPr fontId="25" type="noConversion"/>
  </si>
  <si>
    <t>최종OEM</t>
    <phoneticPr fontId="25" type="noConversion"/>
  </si>
  <si>
    <t>(고객)지역</t>
    <phoneticPr fontId="25" type="noConversion"/>
  </si>
  <si>
    <t>기준판가</t>
    <phoneticPr fontId="25" type="noConversion"/>
  </si>
  <si>
    <t>단가기준</t>
    <phoneticPr fontId="25" type="noConversion"/>
  </si>
  <si>
    <t>단가</t>
    <phoneticPr fontId="25" type="noConversion"/>
  </si>
  <si>
    <t>소요량</t>
    <phoneticPr fontId="25" type="noConversion"/>
  </si>
  <si>
    <t>판가</t>
    <phoneticPr fontId="25" type="noConversion"/>
  </si>
  <si>
    <t>정/가</t>
    <phoneticPr fontId="25" type="noConversion"/>
  </si>
  <si>
    <t>판가 기준일</t>
    <phoneticPr fontId="25" type="noConversion"/>
  </si>
  <si>
    <t>CR_2032년</t>
    <phoneticPr fontId="10" type="noConversion"/>
  </si>
  <si>
    <t>양산년</t>
    <phoneticPr fontId="25" type="noConversion"/>
  </si>
  <si>
    <t>양산월</t>
    <phoneticPr fontId="25" type="noConversion"/>
  </si>
  <si>
    <t>고객_1월/대</t>
    <phoneticPr fontId="10" type="noConversion"/>
  </si>
  <si>
    <t>고객_2월/대</t>
    <phoneticPr fontId="10" type="noConversion"/>
  </si>
  <si>
    <t>1월</t>
    <phoneticPr fontId="10" type="noConversion"/>
  </si>
  <si>
    <t>2월</t>
    <phoneticPr fontId="10" type="noConversion"/>
  </si>
  <si>
    <t>3월</t>
    <phoneticPr fontId="10" type="noConversion"/>
  </si>
  <si>
    <t>4월</t>
    <phoneticPr fontId="10" type="noConversion"/>
  </si>
  <si>
    <t>합계</t>
    <phoneticPr fontId="10" type="noConversion"/>
  </si>
  <si>
    <t>구분</t>
    <phoneticPr fontId="11" type="noConversion"/>
  </si>
  <si>
    <t>전장사업부</t>
    <phoneticPr fontId="5" type="noConversion"/>
  </si>
  <si>
    <t>BMA</t>
    <phoneticPr fontId="11" type="noConversion"/>
  </si>
  <si>
    <t>BEV-G NTP</t>
    <phoneticPr fontId="25" type="noConversion"/>
  </si>
  <si>
    <t>5P8S</t>
    <phoneticPr fontId="11" type="noConversion"/>
  </si>
  <si>
    <t>BEV-G NTP_5P8S</t>
    <phoneticPr fontId="11" type="noConversion"/>
  </si>
  <si>
    <t>KSGP</t>
  </si>
  <si>
    <t>KSCI</t>
    <phoneticPr fontId="25" type="noConversion"/>
  </si>
  <si>
    <t>SKBA</t>
    <phoneticPr fontId="11" type="noConversion"/>
  </si>
  <si>
    <t>FORD</t>
    <phoneticPr fontId="25" type="noConversion"/>
  </si>
  <si>
    <t>북미</t>
    <phoneticPr fontId="25" type="noConversion"/>
  </si>
  <si>
    <t>USD</t>
    <phoneticPr fontId="25" type="noConversion"/>
  </si>
  <si>
    <t>2022년</t>
    <phoneticPr fontId="25" type="noConversion"/>
  </si>
  <si>
    <t>1월</t>
    <phoneticPr fontId="25" type="noConversion"/>
  </si>
  <si>
    <t>4P10S</t>
    <phoneticPr fontId="25" type="noConversion"/>
  </si>
  <si>
    <t>BEV-G NTP_4P10S</t>
    <phoneticPr fontId="11" type="noConversion"/>
  </si>
  <si>
    <t>확정</t>
    <phoneticPr fontId="11" type="noConversion"/>
  </si>
  <si>
    <t>셀모듈부품</t>
    <phoneticPr fontId="11" type="noConversion"/>
  </si>
  <si>
    <t>BEV-G NTP_5P11S</t>
    <phoneticPr fontId="11" type="noConversion"/>
  </si>
  <si>
    <t>전장사업부</t>
    <phoneticPr fontId="11" type="noConversion"/>
  </si>
  <si>
    <t>정</t>
    <phoneticPr fontId="11" type="noConversion"/>
  </si>
  <si>
    <t>5P11S</t>
    <phoneticPr fontId="11" type="noConversion"/>
  </si>
  <si>
    <t>4P10S</t>
    <phoneticPr fontId="11" type="noConversion"/>
  </si>
  <si>
    <t>CAP</t>
    <phoneticPr fontId="11" type="noConversion"/>
  </si>
  <si>
    <t>BOSK</t>
    <phoneticPr fontId="11" type="noConversion"/>
  </si>
  <si>
    <t>4P10S(S)</t>
    <phoneticPr fontId="11" type="noConversion"/>
  </si>
  <si>
    <t>BEV-H TP_4P10S(S)</t>
    <phoneticPr fontId="11" type="noConversion"/>
  </si>
  <si>
    <t>2025년</t>
    <phoneticPr fontId="25" type="noConversion"/>
  </si>
  <si>
    <t>4P10S(R)</t>
    <phoneticPr fontId="11" type="noConversion"/>
  </si>
  <si>
    <t>BEV-H TP_4P10S(R)</t>
    <phoneticPr fontId="11" type="noConversion"/>
  </si>
  <si>
    <t>4P8S</t>
    <phoneticPr fontId="11" type="noConversion"/>
  </si>
  <si>
    <t>BEV-H TP_4P8S</t>
    <phoneticPr fontId="11" type="noConversion"/>
  </si>
  <si>
    <t>확정</t>
    <phoneticPr fontId="10" type="noConversion"/>
  </si>
  <si>
    <t>VW MEB</t>
    <phoneticPr fontId="25" type="noConversion"/>
  </si>
  <si>
    <t>3P8S</t>
    <phoneticPr fontId="25" type="noConversion"/>
  </si>
  <si>
    <t>VW MEB_3P8S</t>
    <phoneticPr fontId="10" type="noConversion"/>
  </si>
  <si>
    <t>KSCE</t>
    <phoneticPr fontId="11" type="noConversion"/>
  </si>
  <si>
    <t>VW</t>
    <phoneticPr fontId="11" type="noConversion"/>
  </si>
  <si>
    <t>유럽</t>
    <phoneticPr fontId="25" type="noConversion"/>
  </si>
  <si>
    <t>2024년</t>
    <phoneticPr fontId="25" type="noConversion"/>
  </si>
  <si>
    <t>다임러 GEN3 EV_3P16S</t>
    <phoneticPr fontId="25" type="noConversion"/>
  </si>
  <si>
    <t>2021년</t>
    <phoneticPr fontId="25" type="noConversion"/>
  </si>
  <si>
    <t>2월</t>
    <phoneticPr fontId="25" type="noConversion"/>
  </si>
  <si>
    <t>3P24S(Mid-Ni)</t>
    <phoneticPr fontId="11" type="noConversion"/>
  </si>
  <si>
    <t>3P24S</t>
    <phoneticPr fontId="11" type="noConversion"/>
  </si>
  <si>
    <t>북미</t>
    <phoneticPr fontId="11" type="noConversion"/>
  </si>
  <si>
    <t>2027년</t>
    <phoneticPr fontId="11" type="noConversion"/>
  </si>
  <si>
    <t>7월</t>
    <phoneticPr fontId="11" type="noConversion"/>
  </si>
  <si>
    <t>2P36S(Mid-Ni)</t>
    <phoneticPr fontId="11" type="noConversion"/>
  </si>
  <si>
    <t>2P36S</t>
    <phoneticPr fontId="11" type="noConversion"/>
  </si>
  <si>
    <t>KSCI</t>
    <phoneticPr fontId="11" type="noConversion"/>
  </si>
  <si>
    <t>BEV-K</t>
    <phoneticPr fontId="11" type="noConversion"/>
  </si>
  <si>
    <t>2P28S(Mid-Ni)</t>
    <phoneticPr fontId="11" type="noConversion"/>
  </si>
  <si>
    <t>2P28S</t>
    <phoneticPr fontId="11" type="noConversion"/>
  </si>
  <si>
    <t>FORD</t>
    <phoneticPr fontId="11" type="noConversion"/>
  </si>
  <si>
    <t>USD</t>
    <phoneticPr fontId="11" type="noConversion"/>
  </si>
  <si>
    <t>공용</t>
    <phoneticPr fontId="11" type="noConversion"/>
  </si>
  <si>
    <t>BEV-V</t>
    <phoneticPr fontId="11" type="noConversion"/>
  </si>
  <si>
    <t>2026년</t>
    <phoneticPr fontId="11" type="noConversion"/>
  </si>
  <si>
    <t>-</t>
    <phoneticPr fontId="11" type="noConversion"/>
  </si>
  <si>
    <t>FORD BEV-Q(북미)</t>
    <phoneticPr fontId="11" type="noConversion"/>
  </si>
  <si>
    <t>2028년</t>
    <phoneticPr fontId="11" type="noConversion"/>
  </si>
  <si>
    <t>-</t>
    <phoneticPr fontId="25" type="noConversion"/>
  </si>
  <si>
    <t>삭제</t>
    <phoneticPr fontId="11" type="noConversion"/>
  </si>
  <si>
    <t>팩전장부품</t>
    <phoneticPr fontId="11" type="noConversion"/>
  </si>
  <si>
    <t>팩부품</t>
    <phoneticPr fontId="11" type="noConversion"/>
  </si>
  <si>
    <t>FORD BEV-K(북미)</t>
    <phoneticPr fontId="11" type="noConversion"/>
  </si>
  <si>
    <t>FORD BEV-V(북미)</t>
    <phoneticPr fontId="11" type="noConversion"/>
  </si>
  <si>
    <t>FORD BEV-V(유럽)</t>
    <phoneticPr fontId="11" type="noConversion"/>
  </si>
  <si>
    <t>BEV-H NA</t>
    <phoneticPr fontId="25" type="noConversion"/>
  </si>
  <si>
    <t>FORD BEV-H(북미)</t>
    <phoneticPr fontId="25" type="noConversion"/>
  </si>
  <si>
    <t>2024년</t>
    <phoneticPr fontId="11" type="noConversion"/>
  </si>
  <si>
    <t>팩전장부품</t>
    <phoneticPr fontId="10" type="noConversion"/>
  </si>
  <si>
    <t>팩부품</t>
    <phoneticPr fontId="10" type="noConversion"/>
  </si>
  <si>
    <t>BEV-H EU</t>
    <phoneticPr fontId="25" type="noConversion"/>
  </si>
  <si>
    <t>KSGP</t>
    <phoneticPr fontId="10" type="noConversion"/>
  </si>
  <si>
    <t>BEV-E1</t>
    <phoneticPr fontId="25" type="noConversion"/>
  </si>
  <si>
    <t>FORD_BEV-E1(유럽)</t>
    <phoneticPr fontId="11" type="noConversion"/>
  </si>
  <si>
    <t>Nursan</t>
    <phoneticPr fontId="10" type="noConversion"/>
  </si>
  <si>
    <t>KCTR-IZ</t>
    <phoneticPr fontId="25" type="noConversion"/>
  </si>
  <si>
    <t>EUR</t>
    <phoneticPr fontId="11" type="noConversion"/>
  </si>
  <si>
    <t>Takosan</t>
    <phoneticPr fontId="10" type="noConversion"/>
  </si>
  <si>
    <t>BEV-E2</t>
    <phoneticPr fontId="25" type="noConversion"/>
  </si>
  <si>
    <t>FORD_BEV-E2(유럽)</t>
    <phoneticPr fontId="10" type="noConversion"/>
  </si>
  <si>
    <t>PHEV-E</t>
    <phoneticPr fontId="25" type="noConversion"/>
  </si>
  <si>
    <t>FORD_PHEV-E(유럽)</t>
    <phoneticPr fontId="25" type="noConversion"/>
  </si>
  <si>
    <t>아프리카</t>
    <phoneticPr fontId="11" type="noConversion"/>
  </si>
  <si>
    <t>BEV-E1 AWD</t>
    <phoneticPr fontId="25" type="noConversion"/>
  </si>
  <si>
    <t>FORD_BEV-E1 AWD(유럽)</t>
    <phoneticPr fontId="25" type="noConversion"/>
  </si>
  <si>
    <t>유럽</t>
    <phoneticPr fontId="11" type="noConversion"/>
  </si>
  <si>
    <t>BEV-M</t>
    <phoneticPr fontId="25" type="noConversion"/>
  </si>
  <si>
    <t>FORD_BEV-M(유럽)</t>
    <phoneticPr fontId="10" type="noConversion"/>
  </si>
  <si>
    <t>BDU ASSY</t>
    <phoneticPr fontId="11" type="noConversion"/>
  </si>
  <si>
    <t>PSA PHEV Pack1/FCEV</t>
    <phoneticPr fontId="11" type="noConversion"/>
  </si>
  <si>
    <t>LGES</t>
    <phoneticPr fontId="10" type="noConversion"/>
  </si>
  <si>
    <t>EUR</t>
    <phoneticPr fontId="10" type="noConversion"/>
  </si>
  <si>
    <t>정</t>
    <phoneticPr fontId="25" type="noConversion"/>
  </si>
  <si>
    <t>2019년</t>
    <phoneticPr fontId="25" type="noConversion"/>
  </si>
  <si>
    <t>LGES</t>
    <phoneticPr fontId="11" type="noConversion"/>
  </si>
  <si>
    <t>FUSE BOX ASSY</t>
    <phoneticPr fontId="11" type="noConversion"/>
  </si>
  <si>
    <t>INTER_BUSBAR_ASSY</t>
    <phoneticPr fontId="25" type="noConversion"/>
  </si>
  <si>
    <t>HV 와이어링</t>
    <phoneticPr fontId="5" type="noConversion"/>
  </si>
  <si>
    <t>PSA PHEV Pack2</t>
    <phoneticPr fontId="11" type="noConversion"/>
  </si>
  <si>
    <t>PSA PHEV Wave2</t>
    <phoneticPr fontId="11" type="noConversion"/>
  </si>
  <si>
    <t>7월</t>
    <phoneticPr fontId="25" type="noConversion"/>
  </si>
  <si>
    <t>C_BLOCK_WH_ASSY (와이어링)</t>
    <phoneticPr fontId="25" type="noConversion"/>
  </si>
  <si>
    <t>CABLE-PIM_POS_NEG_TO_BDU_POS_NEG</t>
    <phoneticPr fontId="25" type="noConversion"/>
  </si>
  <si>
    <t>EEA00415AH</t>
    <phoneticPr fontId="10" type="noConversion"/>
  </si>
  <si>
    <t>2020년</t>
    <phoneticPr fontId="25" type="noConversion"/>
  </si>
  <si>
    <t>4월</t>
    <phoneticPr fontId="25" type="noConversion"/>
  </si>
  <si>
    <t>CABLE ASSY PIM TO P1 CONNECTOR</t>
    <phoneticPr fontId="25" type="noConversion"/>
  </si>
  <si>
    <t>EEA00383AI</t>
    <phoneticPr fontId="10" type="noConversion"/>
  </si>
  <si>
    <t>W-CABLE-PIM TO P4 CONNECTOR ASSEMBLY</t>
    <phoneticPr fontId="25" type="noConversion"/>
  </si>
  <si>
    <t>ECW01503AM</t>
    <phoneticPr fontId="10" type="noConversion"/>
  </si>
  <si>
    <t>V-CABLE-PIM TO P4 CONNECTOR ASSEMBLY</t>
    <phoneticPr fontId="25" type="noConversion"/>
  </si>
  <si>
    <t>ECW01504AM</t>
    <phoneticPr fontId="10" type="noConversion"/>
  </si>
  <si>
    <t>U-CABLE-PIM TO P4 CONNECTOR ASSEMBLY</t>
    <phoneticPr fontId="25" type="noConversion"/>
  </si>
  <si>
    <t>ECW01505AM</t>
    <phoneticPr fontId="10" type="noConversion"/>
  </si>
  <si>
    <t>르노 EV2020</t>
    <phoneticPr fontId="11" type="noConversion"/>
  </si>
  <si>
    <t>르노 EV2020_87kwh</t>
    <phoneticPr fontId="25" type="noConversion"/>
  </si>
  <si>
    <t>KSCP</t>
    <phoneticPr fontId="11" type="noConversion"/>
  </si>
  <si>
    <t>RENAULT</t>
    <phoneticPr fontId="11" type="noConversion"/>
  </si>
  <si>
    <t>2023년</t>
    <phoneticPr fontId="25" type="noConversion"/>
  </si>
  <si>
    <t>9월</t>
    <phoneticPr fontId="25" type="noConversion"/>
  </si>
  <si>
    <t>기타</t>
    <phoneticPr fontId="10" type="noConversion"/>
  </si>
  <si>
    <t>BMS</t>
    <phoneticPr fontId="10" type="noConversion"/>
  </si>
  <si>
    <t>ISUZU</t>
    <phoneticPr fontId="25" type="noConversion"/>
  </si>
  <si>
    <t>PBMS</t>
    <phoneticPr fontId="25" type="noConversion"/>
  </si>
  <si>
    <t>국내</t>
    <phoneticPr fontId="25" type="noConversion"/>
  </si>
  <si>
    <t>KSC</t>
    <phoneticPr fontId="25" type="noConversion"/>
  </si>
  <si>
    <t>중국</t>
    <phoneticPr fontId="25" type="noConversion"/>
  </si>
  <si>
    <t>MBMS</t>
    <phoneticPr fontId="25" type="noConversion"/>
  </si>
  <si>
    <t>J/BLOCK</t>
    <phoneticPr fontId="25" type="noConversion"/>
  </si>
  <si>
    <t>BMW 12V HAF</t>
    <phoneticPr fontId="25" type="noConversion"/>
  </si>
  <si>
    <t>BMW 12V WIRING HARNESS</t>
    <phoneticPr fontId="25" type="noConversion"/>
  </si>
  <si>
    <t>Battery Harness</t>
    <phoneticPr fontId="11" type="noConversion"/>
  </si>
  <si>
    <t>KLSE</t>
    <phoneticPr fontId="11" type="noConversion"/>
  </si>
  <si>
    <t>추가</t>
    <phoneticPr fontId="11" type="noConversion"/>
  </si>
  <si>
    <t>BUSBAR ASY</t>
    <phoneticPr fontId="11" type="noConversion"/>
  </si>
  <si>
    <t>EV-V4_RS_(유럽)</t>
    <phoneticPr fontId="11" type="noConversion"/>
  </si>
  <si>
    <t>TZ38-14A033-K</t>
  </si>
  <si>
    <t>EV-V4_TR_(유럽)</t>
    <phoneticPr fontId="11" type="noConversion"/>
  </si>
  <si>
    <t>BUSBAR - Array 1 to Neg BEC_OVERMOLD</t>
  </si>
  <si>
    <t>TZ38-14A033-M</t>
  </si>
  <si>
    <t>PZ38-14A033-M</t>
  </si>
  <si>
    <t>BUSBAR-CIRCUIT BREAKER_R_OVERMOLD</t>
  </si>
  <si>
    <t>TZ38-14A033-L</t>
  </si>
  <si>
    <t>와이어링 (RWD)</t>
    <phoneticPr fontId="11" type="noConversion"/>
  </si>
  <si>
    <t>MAIN W/H (RWD)</t>
  </si>
  <si>
    <t>와이어링 (AWD)</t>
    <phoneticPr fontId="11" type="noConversion"/>
  </si>
  <si>
    <t>MAIN W/H (AWD)</t>
  </si>
  <si>
    <t>PDU ASSY</t>
  </si>
  <si>
    <t>P768</t>
    <phoneticPr fontId="11" type="noConversion"/>
  </si>
  <si>
    <t>Power Cable 6종</t>
  </si>
  <si>
    <t>FORD F250 P768(북미)</t>
    <phoneticPr fontId="25" type="noConversion"/>
  </si>
  <si>
    <t>P736, P768(PHEV)</t>
    <phoneticPr fontId="11" type="noConversion"/>
  </si>
  <si>
    <t>팩와이어링 4종</t>
  </si>
  <si>
    <t>FORD F series P736, P768(북미)_PHEV</t>
  </si>
  <si>
    <t>S650, S750</t>
    <phoneticPr fontId="25" type="noConversion"/>
  </si>
  <si>
    <t>Power Cable 2종(PHEV)</t>
    <phoneticPr fontId="11" type="noConversion"/>
  </si>
  <si>
    <t>FORD Mustang S650, S750 (북미)</t>
    <phoneticPr fontId="25" type="noConversion"/>
  </si>
  <si>
    <t>P833</t>
    <phoneticPr fontId="25" type="noConversion"/>
  </si>
  <si>
    <t>LV HARNESS</t>
    <phoneticPr fontId="11" type="noConversion"/>
  </si>
  <si>
    <t>FORD CE1 P833 (북미)</t>
    <phoneticPr fontId="11" type="noConversion"/>
  </si>
  <si>
    <t>HV HARNESS</t>
    <phoneticPr fontId="11" type="noConversion"/>
  </si>
  <si>
    <t>U625</t>
    <phoneticPr fontId="25" type="noConversion"/>
  </si>
  <si>
    <t>Power Cable 2종</t>
    <phoneticPr fontId="11" type="noConversion"/>
  </si>
  <si>
    <t>FORD U625 (북미)</t>
    <phoneticPr fontId="11" type="noConversion"/>
  </si>
  <si>
    <t>2028년</t>
  </si>
  <si>
    <t>계획</t>
    <phoneticPr fontId="10" type="noConversion"/>
  </si>
  <si>
    <t>U825</t>
    <phoneticPr fontId="25" type="noConversion"/>
  </si>
  <si>
    <t>Power Cable 5종</t>
    <phoneticPr fontId="11" type="noConversion"/>
  </si>
  <si>
    <t>FORD U825 (북미)</t>
    <phoneticPr fontId="11" type="noConversion"/>
  </si>
  <si>
    <t>U81X</t>
    <phoneticPr fontId="25" type="noConversion"/>
  </si>
  <si>
    <t>LV HARNESS</t>
  </si>
  <si>
    <t>FORD U81X (북미)</t>
    <phoneticPr fontId="11" type="noConversion"/>
  </si>
  <si>
    <t>V710</t>
    <phoneticPr fontId="11" type="noConversion"/>
  </si>
  <si>
    <t>Batch Harness (4종), HV Harness (3종)</t>
    <phoneticPr fontId="11" type="noConversion"/>
  </si>
  <si>
    <t>FORD_V710(유럽)</t>
  </si>
  <si>
    <t>2030년</t>
    <phoneticPr fontId="11" type="noConversion"/>
  </si>
  <si>
    <t xml:space="preserve">BDU </t>
    <phoneticPr fontId="10" type="noConversion"/>
  </si>
  <si>
    <t>미정</t>
    <phoneticPr fontId="11" type="noConversion"/>
  </si>
  <si>
    <t>BDU</t>
    <phoneticPr fontId="11" type="noConversion"/>
  </si>
  <si>
    <t>LGES向 BDU</t>
  </si>
  <si>
    <t>미정</t>
    <phoneticPr fontId="25" type="noConversion"/>
  </si>
  <si>
    <t>2029년</t>
    <phoneticPr fontId="11" type="noConversion"/>
  </si>
  <si>
    <t>CCS</t>
    <phoneticPr fontId="10" type="noConversion"/>
  </si>
  <si>
    <t>CCS</t>
    <phoneticPr fontId="11" type="noConversion"/>
  </si>
  <si>
    <t>SAMSUNG SDI 向 CCS</t>
  </si>
  <si>
    <t>SAMSUNG SDI</t>
    <phoneticPr fontId="10" type="noConversion"/>
  </si>
  <si>
    <t>FORD 向 CCS</t>
  </si>
  <si>
    <t>FORD</t>
    <phoneticPr fontId="10" type="noConversion"/>
  </si>
  <si>
    <t>와이어링</t>
    <phoneticPr fontId="11" type="noConversion"/>
  </si>
  <si>
    <t>P736, P768(FHEV)</t>
    <phoneticPr fontId="11" type="noConversion"/>
  </si>
  <si>
    <t>FHEV Battery Pack Comp (W/H)</t>
    <phoneticPr fontId="11" type="noConversion"/>
  </si>
  <si>
    <t>FORD F series P736, P768(북미)_FHEV</t>
    <phoneticPr fontId="11" type="noConversion"/>
  </si>
  <si>
    <t>FORD F series P736, P768(유럽)_FHEV</t>
    <phoneticPr fontId="11" type="noConversion"/>
  </si>
  <si>
    <t>END</t>
    <phoneticPr fontId="5" type="noConversion"/>
  </si>
  <si>
    <t>'24년 사업계획 기준 환율</t>
    <phoneticPr fontId="10" type="noConversion"/>
  </si>
  <si>
    <t>확정단가</t>
    <phoneticPr fontId="11" type="noConversion"/>
  </si>
  <si>
    <t>USD</t>
    <phoneticPr fontId="10" type="noConversion"/>
  </si>
  <si>
    <t>추정단가</t>
    <phoneticPr fontId="11" type="noConversion"/>
  </si>
  <si>
    <t>W1P1</t>
    <phoneticPr fontId="11" type="noConversion"/>
  </si>
  <si>
    <t>SUV WH인상비</t>
    <phoneticPr fontId="11" type="noConversion"/>
  </si>
  <si>
    <t>W1P2</t>
    <phoneticPr fontId="11" type="noConversion"/>
  </si>
  <si>
    <t>MP&amp;L</t>
  </si>
  <si>
    <t>반자동 피복절단기(하반기 1회)</t>
  </si>
  <si>
    <t>양산 유지 금액</t>
  </si>
  <si>
    <t>장갑(1800000 x 매달 1회)</t>
  </si>
  <si>
    <t>리워크툴</t>
  </si>
  <si>
    <t>OP total</t>
  </si>
  <si>
    <t>12월평균</t>
  </si>
  <si>
    <t>사무직</t>
  </si>
  <si>
    <t>생산간접</t>
  </si>
  <si>
    <t>생산직접</t>
  </si>
  <si>
    <t>2026Y예상급여</t>
  </si>
  <si>
    <t>2026(transportation)</t>
  </si>
  <si>
    <t>2026(Bonus)</t>
  </si>
  <si>
    <t>증감요인
(공통 환율 12%상승)</t>
  </si>
  <si>
    <t>기초
(2026)</t>
  </si>
  <si>
    <t>'26.01</t>
  </si>
  <si>
    <t>KEBHANA BAHREIN</t>
  </si>
  <si>
    <t>Sandpaper for polishing machine and clips</t>
  </si>
  <si>
    <t>Chemicals for lab (epoxy+flux&amp;resin+electrolites)</t>
  </si>
  <si>
    <t>Grinder filter</t>
  </si>
  <si>
    <t>Padlocks for ESD boxes</t>
  </si>
  <si>
    <t>CMM probes</t>
  </si>
  <si>
    <t>ESD tweezers</t>
  </si>
  <si>
    <t>Cards for inspector certificates</t>
  </si>
  <si>
    <t xml:space="preserve">CMM service </t>
  </si>
  <si>
    <t>X-ray repair</t>
  </si>
  <si>
    <t>Resident and sorting (Dream hill)</t>
  </si>
  <si>
    <t>Minitab Annual Subscription</t>
  </si>
  <si>
    <t>SKO projects support (sorting, field claim analysis, resident costs)</t>
  </si>
  <si>
    <t xml:space="preserve">IPC training </t>
  </si>
  <si>
    <t>CMM training</t>
  </si>
  <si>
    <t>ESD training</t>
  </si>
  <si>
    <t>Ford Customer Specific Requirements training</t>
  </si>
  <si>
    <t>MSA Basic training</t>
  </si>
  <si>
    <t>Additional fire extinguishers for SMA</t>
  </si>
  <si>
    <t>Tableted salt for the water softener</t>
  </si>
  <si>
    <t>Office painting</t>
  </si>
  <si>
    <t>ORTEA 800 KVA Konvereks Beograd</t>
  </si>
  <si>
    <t>Water treatment system (Zitro Zrenjanin)</t>
  </si>
  <si>
    <t>Regular maintenance costs</t>
  </si>
  <si>
    <t xml:space="preserve">Painting of office after 5 years </t>
  </si>
  <si>
    <t>monthly</t>
  </si>
  <si>
    <t>Medical check-forklift drivers</t>
  </si>
  <si>
    <t>Medical examination for workers working at height</t>
  </si>
  <si>
    <t>Medical check-third shift(by new law from 2023)</t>
  </si>
  <si>
    <t>Eye medical checking(by law, monitors 4hours, 140 persons)</t>
  </si>
  <si>
    <t>ESD clogs replacement</t>
  </si>
  <si>
    <t>Winter jacket</t>
  </si>
  <si>
    <t>Safety shoes replacement</t>
  </si>
  <si>
    <t>Work pants</t>
  </si>
  <si>
    <t>T-shirts</t>
  </si>
  <si>
    <t>Fire Alarm system (Vatroival)</t>
  </si>
  <si>
    <t>Hydrants and fire extinguishing appliances (DVD Kragujevac)</t>
  </si>
  <si>
    <t>Measurement of the emission of pollutants on technological emitters</t>
  </si>
  <si>
    <t>Breathalyzer calibration</t>
  </si>
  <si>
    <t>Caracterisation of waste (testing waste samples)</t>
  </si>
  <si>
    <t>EX Protection-Chemical container</t>
  </si>
  <si>
    <t>Property tax</t>
  </si>
  <si>
    <t>Chamber of commerce fee</t>
  </si>
  <si>
    <t>Environment protection fee</t>
  </si>
  <si>
    <t>Company tax</t>
  </si>
  <si>
    <t>Guaranty for Ministry of Economy</t>
  </si>
  <si>
    <t>VHT</t>
  </si>
  <si>
    <t>Audit report - monitoring</t>
  </si>
  <si>
    <t>Annual financial report</t>
  </si>
  <si>
    <t>Waste disposal consultant</t>
  </si>
  <si>
    <t>Property insurance</t>
  </si>
  <si>
    <t>Workers insurance</t>
  </si>
  <si>
    <t xml:space="preserve">Office supplies </t>
  </si>
  <si>
    <t>Liability insurance</t>
  </si>
  <si>
    <t>Service of UPS</t>
  </si>
  <si>
    <t>Replacement of old desktop PC</t>
  </si>
  <si>
    <t>Job ads advertisement</t>
  </si>
  <si>
    <t>according to Trining plan for 2025</t>
  </si>
  <si>
    <t>Women's day</t>
  </si>
  <si>
    <t>TV for Canteen-purchasing</t>
  </si>
  <si>
    <t>3month</t>
  </si>
  <si>
    <t>본사 1회*1명 - 한국</t>
  </si>
  <si>
    <t>우수사원 3명</t>
  </si>
  <si>
    <t>본사 1회*4명 - 한국</t>
  </si>
  <si>
    <t>헝가리, 폴란드</t>
  </si>
  <si>
    <t>전년5월동일</t>
  </si>
  <si>
    <t>전년월별 5%인상</t>
  </si>
  <si>
    <t>1월,6월 채용광고</t>
  </si>
  <si>
    <t>2025년 대비 5%인상</t>
  </si>
  <si>
    <t>insurance</t>
  </si>
  <si>
    <t>Operation Division</t>
  </si>
  <si>
    <t>KCTR Ford</t>
  </si>
  <si>
    <t>Pallet 소모품-SUS Cover(6,300 x 분기 10회)</t>
  </si>
  <si>
    <t>Pallet 소모품-SUS Cover(4,200 x 월 15회)</t>
  </si>
  <si>
    <t>Pallet (11,000 x 반기 60회)</t>
  </si>
  <si>
    <t>Pallet (61,000 x 반기 20회)</t>
  </si>
  <si>
    <t>메탈마스크(7,600 x 월 5회)</t>
  </si>
  <si>
    <t>롤페이퍼(700 x 월 200 롤)</t>
  </si>
  <si>
    <t>로봇솔더 인두팁(4,400 x 월 70회)</t>
  </si>
  <si>
    <t>셀렉티브 FLUX 5L(3,300 x 월 1회)-Select10</t>
  </si>
  <si>
    <t>셀렉티브 FLUX 25L(1,140 x 반기 1회)-EF-6850HF</t>
  </si>
  <si>
    <t>Nordson 셀렉티브 노즐 사각(44,000 x 월 5회)</t>
  </si>
  <si>
    <t>Nordson 셀렉티브 노즐 사각(44,000 x 월 4회)</t>
  </si>
  <si>
    <t>Nordson 셀렉티브 노즐 원형(17,000 x 월 8회)</t>
  </si>
  <si>
    <t>Impeller 고온 Bearing (608Z) (12,500 x 월 4회)</t>
  </si>
  <si>
    <t>Reflow 고온오일 (11,000 x 반기 1회)</t>
  </si>
  <si>
    <t>Reflow 온도측정 써미스터(110,000 x 년 1회)</t>
  </si>
  <si>
    <t>Reflow 클리너-G50 (15,000 x 반기 2회)</t>
  </si>
  <si>
    <t>코팅 Needle (130 x 월 30회)</t>
  </si>
  <si>
    <t>코팅경화 UV LAMP-아신텍(330,000 x 반기 2회)</t>
  </si>
  <si>
    <t>검사핀(100,000 x 월 1회)</t>
  </si>
  <si>
    <t>검사핀(100,000 x 분기 1회)</t>
  </si>
  <si>
    <t>단자압착 커터 (10,000 x 분기 6회)</t>
  </si>
  <si>
    <t>단자압착 커터 다이 (4,100 x 분기 6회)</t>
  </si>
  <si>
    <t>DI Water 15L 소요 2代 ( 100 x 분기 30L)</t>
  </si>
  <si>
    <t>레이저 용접 단자 정렬 누름바 ( 5,000 x 년 612개)</t>
  </si>
  <si>
    <t>FFC Connector 회로검사 PCB (1,800 x 월 50회)</t>
  </si>
  <si>
    <t>외장하드 디스크(HDD-AOI 백업용) (66,000 x 월 2회)</t>
  </si>
  <si>
    <t>집진기 필터(37,000 x 반기 1회)</t>
  </si>
  <si>
    <t>EV2020 Busbar PIKAL Care (50,000 x 년 1회)</t>
  </si>
  <si>
    <t>제전 장갑 (200,000 x 년4회)</t>
  </si>
  <si>
    <t>라텍스 장갑 (230 x 월 168 BOX)</t>
  </si>
  <si>
    <t>Laser Welding Overhaul 진행[1,000,000 x 1]</t>
  </si>
  <si>
    <t>Labels 100x80</t>
  </si>
  <si>
    <t>Labels 100x30 SMA (finish products)</t>
  </si>
  <si>
    <t>Labels 22x9 SMA (finish products)</t>
  </si>
  <si>
    <t>Labels 22x30 SMA (finish products)</t>
  </si>
  <si>
    <t>Labels 100x140 SMA (finish products)</t>
  </si>
  <si>
    <t>Ribbon 33x300mm for SMA (finish products)</t>
  </si>
  <si>
    <t>Ribbon 100x300mm for SMA (finish products)</t>
  </si>
  <si>
    <t>Safety scalpel (shipping)</t>
  </si>
  <si>
    <t>Safety scalpel (material warehouse)</t>
  </si>
  <si>
    <t>Scalpel blades (shipping and material)</t>
  </si>
  <si>
    <t>Demi water (material warehouse)</t>
  </si>
  <si>
    <t>Crepe tape  (WH)</t>
  </si>
  <si>
    <t>Warehouse detergent</t>
  </si>
  <si>
    <t>Black Divider</t>
  </si>
  <si>
    <t>MEB 포장자재 (박스, 트레이)</t>
  </si>
  <si>
    <t>빈 팔레트</t>
  </si>
  <si>
    <t>Wrapping Foil</t>
  </si>
  <si>
    <t>Wrapping Foil (Machine)</t>
  </si>
  <si>
    <t>OPP Tape</t>
  </si>
  <si>
    <t>SKBM Tilt</t>
  </si>
  <si>
    <t>SKBM Single</t>
  </si>
  <si>
    <t>KSCP Tilt</t>
  </si>
  <si>
    <t>KSCP Single</t>
  </si>
  <si>
    <t>KSCP Tilt Return</t>
  </si>
  <si>
    <t>KCTR Tilt</t>
  </si>
  <si>
    <t>KCTR Single</t>
  </si>
  <si>
    <t>KCTR Tilt Return</t>
  </si>
  <si>
    <t>전체평균</t>
  </si>
  <si>
    <t>판가(2025),인상판가</t>
  </si>
  <si>
    <t>10%상각</t>
  </si>
  <si>
    <t>증감요인
(공통: RSD환율 12% 상승
USD환율 6% 인하)</t>
  </si>
  <si>
    <t>halfly</t>
  </si>
  <si>
    <t>재산새 3,000,000RSD, VHT 21,000,000RSD</t>
  </si>
  <si>
    <t>어플리케이터 부품(50,000 x 월 1회)</t>
  </si>
  <si>
    <t>검사핀(25000 x 월 1회)</t>
  </si>
  <si>
    <t>EV-V4 반영</t>
  </si>
  <si>
    <t>'6</t>
  </si>
  <si>
    <t xml:space="preserve"> - 인장력 측정기</t>
  </si>
  <si>
    <t>인건비 상승(10%인상)</t>
  </si>
  <si>
    <t>10% 상각, 유형자산 투자 4월적용</t>
  </si>
  <si>
    <t>2025년 동일 환율 적용시 계획</t>
  </si>
  <si>
    <t>환율영향 + 4억</t>
  </si>
  <si>
    <t>KCTR 운반비 추가</t>
  </si>
  <si>
    <t>10%상각, 유형자산투자 9억포함</t>
  </si>
  <si>
    <t>R1</t>
  </si>
  <si>
    <t>PSA SDN</t>
  </si>
  <si>
    <t>Sales price change from KSCP on APR(CR)</t>
  </si>
  <si>
    <t>Sales price change from KSCP on JUN(AS price)</t>
  </si>
  <si>
    <t>exchange rate for 2026</t>
  </si>
  <si>
    <t>labor change 10%</t>
  </si>
  <si>
    <t>All</t>
  </si>
  <si>
    <t>Basic price</t>
  </si>
  <si>
    <t>환율 영향 +49억(2025Y기준대비)</t>
  </si>
  <si>
    <t>33%적용</t>
  </si>
  <si>
    <t>Snow cleaning       3x110.000=440.000rsd</t>
  </si>
  <si>
    <t>기존</t>
  </si>
  <si>
    <t>Plofit and Loss statement(Result &amp; Plan, not fixed yet)</t>
  </si>
  <si>
    <t>Decrease direct worker</t>
  </si>
  <si>
    <t>11 People</t>
  </si>
  <si>
    <t>Decrease Korean</t>
  </si>
  <si>
    <t>2 people from Apr</t>
  </si>
  <si>
    <t>R2</t>
  </si>
  <si>
    <t>주재원 차량(MG) 1대</t>
  </si>
  <si>
    <t>주재원 차량(OP) 6대</t>
  </si>
  <si>
    <t>ACC</t>
  </si>
  <si>
    <t>HR/GA</t>
  </si>
  <si>
    <t>PM</t>
  </si>
  <si>
    <t>Production</t>
  </si>
  <si>
    <t>Process engineer</t>
  </si>
  <si>
    <t>MP &amp; L</t>
  </si>
  <si>
    <t>Facility(Clean lady ect)</t>
  </si>
  <si>
    <t>Technicians(including leaders,multy)</t>
  </si>
  <si>
    <t>Purchase and Facility management</t>
  </si>
  <si>
    <t>Solar system</t>
  </si>
  <si>
    <t>R3</t>
  </si>
  <si>
    <t>EV-V4 volume change and decrease direct wokers</t>
  </si>
  <si>
    <t>KSC</t>
    <phoneticPr fontId="5" type="noConversion"/>
  </si>
  <si>
    <t>TUBE0000131</t>
  </si>
  <si>
    <t>TUBE0000132</t>
  </si>
  <si>
    <t>PRT00000224</t>
  </si>
  <si>
    <t>PRT00000225</t>
  </si>
  <si>
    <t>PRT00000226</t>
  </si>
  <si>
    <t>PRT00000227</t>
  </si>
  <si>
    <t>Unit</t>
    <phoneticPr fontId="3" type="noConversion"/>
  </si>
  <si>
    <t>Incoterms</t>
    <phoneticPr fontId="3" type="noConversion"/>
  </si>
  <si>
    <t>USD</t>
    <phoneticPr fontId="3" type="noConversion"/>
  </si>
  <si>
    <t>KRW</t>
    <phoneticPr fontId="3" type="noConversion"/>
  </si>
  <si>
    <t>EURO</t>
    <phoneticPr fontId="3" type="noConversion"/>
  </si>
  <si>
    <t>이익률 5%적용</t>
  </si>
  <si>
    <t>PRT00000223</t>
  </si>
  <si>
    <t>PRT00000229</t>
  </si>
  <si>
    <t>PRT00000228</t>
  </si>
  <si>
    <t>PRT00000230</t>
  </si>
  <si>
    <t>BUS00000286</t>
  </si>
  <si>
    <t>BUS00000284</t>
  </si>
  <si>
    <t>BUS00000282</t>
  </si>
  <si>
    <t>BUS00000280</t>
  </si>
  <si>
    <t>BUS00000278</t>
  </si>
  <si>
    <t>EUR/USD</t>
  </si>
  <si>
    <t>0035QX1L</t>
  </si>
  <si>
    <t>BUS00000288</t>
  </si>
  <si>
    <t>6TSD_0.35_1_W</t>
  </si>
  <si>
    <t>RIGID BUSBAR_G</t>
  </si>
  <si>
    <t>CCOVAL-PA66HIRHSUV-BK(151-00925)</t>
  </si>
  <si>
    <t>PVC테이프(무광)_(19mm*20M)_B</t>
  </si>
  <si>
    <t>BEV_E_TML_1</t>
  </si>
  <si>
    <t>BEV_E_TML_2</t>
  </si>
  <si>
    <t>BEV-E_TML_3</t>
  </si>
  <si>
    <t>BEV_E_AWD_TML_1</t>
  </si>
  <si>
    <t>TWIST TUBE_13PI*60mm_B</t>
  </si>
  <si>
    <t>TWIST TUBE_19PI*70mm_B</t>
  </si>
  <si>
    <t>환율 영향 +28억(2025Y기준대비)</t>
  </si>
  <si>
    <t>환율 영향 -25억(2025Y기준대비)</t>
  </si>
  <si>
    <t>환율영향</t>
  </si>
  <si>
    <t>주재원감원</t>
  </si>
  <si>
    <t>5%감원</t>
  </si>
  <si>
    <t>기준안</t>
  </si>
  <si>
    <t>작업자5%감원, 추가조정</t>
  </si>
  <si>
    <t xml:space="preserve"> - EOL(BEV-V)</t>
  </si>
  <si>
    <t xml:space="preserve"> - 자동연마기</t>
  </si>
  <si>
    <t>주재원워크샵</t>
  </si>
  <si>
    <t>리워크툴(SMA)</t>
  </si>
  <si>
    <t>Ev2020 system 개선</t>
  </si>
  <si>
    <t>조립완료단가</t>
  </si>
  <si>
    <t xml:space="preserve"> - 전기공사</t>
  </si>
  <si>
    <t>1EA</t>
  </si>
  <si>
    <t>KSCE2025-MC096</t>
  </si>
  <si>
    <t>KSCE2025-MC097</t>
  </si>
  <si>
    <t>KSCE2025-P151</t>
  </si>
  <si>
    <t>KSCE2025-P153</t>
  </si>
  <si>
    <t>KSCE2025-MC098</t>
  </si>
  <si>
    <t>KSCE2025-MC099</t>
  </si>
  <si>
    <t>KSCE2025-MC100</t>
  </si>
  <si>
    <t>KSCE2025-MC101</t>
  </si>
  <si>
    <t>KSCE2025-MC102</t>
  </si>
  <si>
    <t>KSCE2025-MC103</t>
  </si>
  <si>
    <t>KSCE2025-MC104</t>
  </si>
  <si>
    <t>KSCE2025-P155</t>
  </si>
  <si>
    <t>KSCE2025-P157</t>
  </si>
  <si>
    <t>KSCE2025-P159</t>
  </si>
  <si>
    <t>KSCE2025-MC105</t>
  </si>
  <si>
    <t>KSCE2025-MC106</t>
  </si>
  <si>
    <t>KSCE2025-P161</t>
  </si>
  <si>
    <t>KSCE2025-MC107</t>
  </si>
  <si>
    <t>KSCE2025-MC108</t>
  </si>
  <si>
    <t>KSCE2025-MC109</t>
  </si>
  <si>
    <t>KSCE2025-MC110</t>
  </si>
  <si>
    <t>KSCE2025-P163</t>
  </si>
  <si>
    <t>KSCE2025-P165</t>
  </si>
  <si>
    <t>KSCE2025-MC111</t>
  </si>
  <si>
    <t>KSCE2025-MC112</t>
  </si>
  <si>
    <t>C/BLOCK</t>
  </si>
  <si>
    <t>IT Fee</t>
  </si>
  <si>
    <t>IT 비용 추가</t>
  </si>
  <si>
    <t>R4</t>
  </si>
  <si>
    <t>LG 2026Y price apply</t>
  </si>
  <si>
    <t>17. 교육훈련비</t>
    <phoneticPr fontId="9" type="noConversion"/>
  </si>
  <si>
    <t>20. 지급수수료</t>
    <phoneticPr fontId="9" type="noConversion"/>
  </si>
  <si>
    <t>F</t>
    <phoneticPr fontId="133" type="noConversion"/>
  </si>
  <si>
    <t>V</t>
    <phoneticPr fontId="133" type="noConversion"/>
  </si>
  <si>
    <t>V</t>
    <phoneticPr fontId="9" type="noConversion"/>
  </si>
  <si>
    <t>V</t>
  </si>
  <si>
    <t>F</t>
  </si>
  <si>
    <t>15. 접대비</t>
    <phoneticPr fontId="9" type="noConversion"/>
  </si>
  <si>
    <t>16. 특허권사용료</t>
    <phoneticPr fontId="9" type="noConversion"/>
  </si>
  <si>
    <t>18. 차량유지비</t>
    <phoneticPr fontId="9" type="noConversion"/>
  </si>
  <si>
    <t>19. 외주가공비</t>
    <phoneticPr fontId="9" type="noConversion"/>
  </si>
  <si>
    <t>21. 잡비</t>
    <phoneticPr fontId="9" type="noConversion"/>
  </si>
  <si>
    <t>SMA공통</t>
  </si>
  <si>
    <t>기존</t>
    <phoneticPr fontId="9" type="noConversion"/>
  </si>
  <si>
    <t>US 판가</t>
    <phoneticPr fontId="9" type="noConversion"/>
  </si>
  <si>
    <t>TZ38-14A033-AB</t>
  </si>
  <si>
    <t>TZ38-10B694-C</t>
  </si>
  <si>
    <t>TZ38-14A033-BB</t>
  </si>
  <si>
    <t>TZ38-10B694-B</t>
  </si>
  <si>
    <t>TZ38-14A033-CB</t>
  </si>
  <si>
    <t>TZ38-14A033-A</t>
  </si>
  <si>
    <t>TZ38-14A033-DB</t>
  </si>
  <si>
    <t>TZ38-14A033-B</t>
  </si>
  <si>
    <t>TZ38-14A033-EB</t>
  </si>
  <si>
    <t>TZ38-14A033-C</t>
  </si>
  <si>
    <t>TZ38-14A033-GB</t>
  </si>
  <si>
    <t>TZ38-14A033-D</t>
  </si>
  <si>
    <t>TZ38-14A033-KB</t>
  </si>
  <si>
    <t>TZ38-14A033-E</t>
  </si>
  <si>
    <t>TZ38-14A033-MB</t>
  </si>
  <si>
    <t>TZ38-14A033-G</t>
  </si>
  <si>
    <t>TZ38-14A033-TA</t>
  </si>
  <si>
    <t>터키 현지 외주</t>
  </si>
  <si>
    <t>TZ38-14A033-LB</t>
  </si>
  <si>
    <t>TZ38-14B680-A</t>
  </si>
  <si>
    <t>신규 품번</t>
    <phoneticPr fontId="9" type="noConversion"/>
  </si>
  <si>
    <t>to KCTR</t>
    <phoneticPr fontId="9" type="noConversion"/>
  </si>
  <si>
    <t>구 품번</t>
    <phoneticPr fontId="9" type="noConversion"/>
  </si>
  <si>
    <t>변경 후(1/13)</t>
    <phoneticPr fontId="9" type="noConversion"/>
  </si>
  <si>
    <t>TZ38-10B694-CB</t>
  </si>
  <si>
    <t>TZ38-10B694-BB</t>
  </si>
  <si>
    <t>TZ38-10B680-AB</t>
  </si>
  <si>
    <t>Final</t>
    <phoneticPr fontId="9" type="noConversion"/>
  </si>
  <si>
    <t>EV-V4 Price Update</t>
    <phoneticPr fontId="9" type="noConversion"/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</si>
</sst>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1">
    <x:numFmt numFmtId="41" formatCode="_-* #,##0_-;\-* #,##0_-;_-* &quot;-&quot;_-;_-@_-"/>
    <x:numFmt numFmtId="43" formatCode="_-* #,##0.00_-;\-* #,##0.00_-;_-* &quot;-&quot;??_-;_-@_-"/>
    <x:numFmt numFmtId="26" formatCode="\$#,##0.00_);[Red]\(\$#,##0.00\)"/>
    <x:numFmt numFmtId="176" formatCode="#,##0_ "/>
    <x:numFmt numFmtId="177" formatCode="0.0%"/>
    <x:numFmt numFmtId="178" formatCode="_-* #,##0.0_-;\-* #,##0.0_-;_-* &quot;-&quot;_-;_-@_-"/>
    <x:numFmt numFmtId="179" formatCode="_-* #,##0.00_-;\-* #,##0.00_-;_-* &quot;-&quot;_-;_-@_-"/>
    <x:numFmt numFmtId="180" formatCode="#,##0,"/>
    <x:numFmt numFmtId="181" formatCode="#,##0,,"/>
    <x:numFmt numFmtId="182" formatCode="_-* #,##0.0000_-;\-* #,##0.0000_-;_-* &quot;-&quot;_-;_-@_-"/>
    <x:numFmt numFmtId="183" formatCode="_-* #,##0.000_-;\-* #,##0.000_-;_-* &quot;-&quot;_-;_-@_-"/>
    <x:numFmt numFmtId="184" formatCode="0.0"/>
    <x:numFmt numFmtId="185" formatCode="#,##0.00_);[Red]\(#,##0.00\)"/>
    <x:numFmt numFmtId="186" formatCode="#,##0_);[Red]\(#,##0\)"/>
    <x:numFmt numFmtId="187" formatCode="\$#,##0.00"/>
    <x:numFmt numFmtId="188" formatCode="d"/>
    <x:numFmt numFmtId="189" formatCode="#,##0,,;[Red]\-#,##0,,"/>
    <x:numFmt numFmtId="190" formatCode="_-[$$-409]* #,##0.00_ ;_-[$$-409]* \-#,##0.00\ ;_-[$$-409]* &quot;-&quot;??_ ;_-@_ "/>
    <x:numFmt numFmtId="191" formatCode="#,##0\ [$€-1];[Red]\-#,##0\ [$€-1]"/>
    <x:numFmt numFmtId="192" formatCode="[$€-2]\ #,##0.00"/>
    <x:numFmt numFmtId="193" formatCode="0_);[Red]\(0\)"/>
    <x:numFmt numFmtId="194" formatCode="0.0&quot; shift&quot;"/>
    <x:numFmt numFmtId="195" formatCode="#,##0.0000000_ "/>
    <x:numFmt numFmtId="196" formatCode="#,##0.000_ "/>
    <x:numFmt numFmtId="197" formatCode="#,##0.00_ "/>
    <x:numFmt numFmtId="198" formatCode="[$-409]mmmm\ d\,\ yyyy;@"/>
    <x:numFmt numFmtId="199" formatCode="[$-409]mmm;@"/>
    <x:numFmt numFmtId="200" formatCode="_-* #,##0_-;\-* #,##0_-;_-* &quot;-&quot;??_-;_-@_-"/>
    <x:numFmt numFmtId="201" formatCode="_-* #,##0.0_-;\-* #,##0.0_-;_-* &quot;-&quot;?_-;_-@_-"/>
    <x:numFmt numFmtId="203" formatCode="_-[$€-2]\ * #,##0.00_-;\-[$€-2]\ * #,##0.00_-;_-[$€-2]\ * &quot;-&quot;??_-;_-@_-"/>
    <x:numFmt numFmtId="204" formatCode="\$#,##0.00;[Red]\-\$#,##0.00"/>
  </x:numFmts>
  <x:fonts count="152">
    <x:font>
      <x:sz val="11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11"/>
      <x:color rgb="FF006100"/>
      <x:name val="맑은 고딕"/>
      <x:family val="2"/>
      <x:charset val="129"/>
      <x:scheme val="minor"/>
    </x:font>
    <x:font>
      <x:sz val="11"/>
      <x:color rgb="FFFF0000"/>
      <x:name val="맑은 고딕"/>
      <x:family val="2"/>
      <x:charset val="129"/>
      <x:scheme val="minor"/>
    </x:font>
    <x:font>
      <x:b/>
      <x:sz val="11"/>
      <x:color theme="1"/>
      <x:name val="맑은 고딕"/>
      <x:family val="2"/>
      <x:charset val="129"/>
      <x:scheme val="minor"/>
    </x:font>
    <x:font>
      <x:sz val="11"/>
      <x:color theme="0"/>
      <x:name val="맑은 고딕"/>
      <x:family val="2"/>
      <x:charset val="129"/>
      <x:scheme val="minor"/>
    </x:font>
    <x:font>
      <x:b/>
      <x:sz val="14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2"/>
      <x:scheme val="minor"/>
    </x:font>
    <x:font>
      <x:b/>
      <x:sz val="11"/>
      <x:color theme="1"/>
      <x:name val="맑은 고딕"/>
      <x:family val="2"/>
      <x:scheme val="minor"/>
    </x:font>
    <x:font>
      <x:sz val="8"/>
      <x:name val="맑은 고딕"/>
      <x:family val="2"/>
      <x:charset val="129"/>
      <x:scheme val="minor"/>
    </x:font>
    <x:font>
      <x:sz val="10"/>
      <x:name val="맑은 고딕"/>
      <x:family val="3"/>
      <x:charset val="129"/>
    </x:font>
    <x:font>
      <x:b/>
      <x:sz val="15"/>
      <x:name val="맑은 고딕"/>
      <x:family val="3"/>
      <x:charset val="129"/>
    </x:font>
    <x:font>
      <x:sz val="10"/>
      <x:name val="Arial"/>
      <x:family val="2"/>
    </x:font>
    <x:font>
      <x:b/>
      <x:sz val="13"/>
      <x:name val="Calibri"/>
      <x:family val="2"/>
    </x:font>
    <x:font>
      <x:b/>
      <x:sz val="10"/>
      <x:name val="맑은 고딕"/>
      <x:family val="3"/>
      <x:charset val="129"/>
    </x:font>
    <x:font>
      <x:b/>
      <x:sz val="11"/>
      <x:color rgb="FF006100"/>
      <x:name val="맑은 고딕"/>
      <x:family val="2"/>
      <x:charset val="129"/>
      <x:scheme val="minor"/>
    </x:font>
    <x:font>
      <x:sz val="10"/>
      <x:name val="맑은 고딕"/>
      <x:family val="3"/>
      <x:charset val="129"/>
    </x:font>
    <x:font>
      <x:sz val="10"/>
      <x:color rgb="FFFF0000"/>
      <x:name val="맑은 고딕"/>
      <x:family val="3"/>
      <x:charset val="129"/>
    </x:font>
    <x:font>
      <x:sz val="11"/>
      <x:color theme="0" tint="-4.9989318521683403E-2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2"/>
      <x:charset val="129"/>
      <x:scheme val="minor"/>
    </x:font>
    <x:font>
      <x:b/>
      <x:u/>
      <x:sz val="11"/>
      <x:color theme="1"/>
      <x:name val="맑은 고딕"/>
      <x:family val="2"/>
      <x:scheme val="minor"/>
    </x:font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11"/>
      <x:name val="현대하모니 L"/>
      <x:family val="1"/>
      <x:charset val="129"/>
    </x:font>
    <x:font>
      <x:sz val="10"/>
      <x:color theme="1"/>
      <x:name val="맑은 고딕"/>
      <x:family val="3"/>
      <x:charset val="129"/>
    </x:font>
    <x:font>
      <x:b/>
      <x:sz val="10"/>
      <x:color theme="1"/>
      <x:name val="맑은 고딕"/>
      <x:family val="3"/>
      <x:charset val="129"/>
    </x:font>
    <x:font>
      <x:sz val="1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10"/>
      <x:color indexed="8"/>
      <x:name val="굴림"/>
      <x:family val="3"/>
      <x:charset val="129"/>
    </x:font>
    <x:font>
      <x:b/>
      <x:sz val="12"/>
      <x:name val="맑은 고딕"/>
      <x:family val="3"/>
      <x:charset val="129"/>
      <x:scheme val="major"/>
    </x:font>
    <x:font>
      <x:b/>
      <x:sz val="16"/>
      <x:name val="맑은 고딕"/>
      <x:family val="3"/>
      <x:charset val="129"/>
      <x:scheme val="major"/>
    </x:font>
    <x:font>
      <x:sz val="11"/>
      <x:name val="맑은 고딕"/>
      <x:family val="3"/>
      <x:charset val="129"/>
      <x:scheme val="major"/>
    </x:font>
    <x:font>
      <x:sz val="11"/>
      <x:color rgb="FFFF0000"/>
      <x:name val="맑은 고딕"/>
      <x:family val="3"/>
      <x:charset val="129"/>
      <x:scheme val="major"/>
    </x:font>
    <x:font>
      <x:sz val="11"/>
      <x:color theme="1"/>
      <x:name val="맑은 고딕"/>
      <x:family val="3"/>
      <x:charset val="129"/>
      <x:scheme val="major"/>
    </x:font>
    <x:font>
      <x:b/>
      <x:sz val="12"/>
      <x:color theme="0"/>
      <x:name val="맑은 고딕"/>
      <x:family val="3"/>
      <x:charset val="129"/>
      <x:scheme val="major"/>
    </x:font>
    <x:font>
      <x:sz val="11"/>
      <x:color theme="0" tint="-0.499984740745262"/>
      <x:name val="맑은 고딕"/>
      <x:family val="3"/>
      <x:charset val="129"/>
      <x:scheme val="major"/>
    </x:font>
    <x:font>
      <x:b/>
      <x:sz val="11"/>
      <x:name val="맑은 고딕"/>
      <x:family val="3"/>
      <x:charset val="129"/>
      <x:scheme val="major"/>
    </x:font>
    <x:font>
      <x:b/>
      <x:sz val="11"/>
      <x:color theme="1"/>
      <x:name val="맑은 고딕"/>
      <x:family val="3"/>
      <x:charset val="129"/>
      <x:scheme val="major"/>
    </x:font>
    <x:font>
      <x:b/>
      <x:sz val="7"/>
      <x:name val="맑은 고딕"/>
      <x:family val="3"/>
      <x:charset val="129"/>
      <x:scheme val="major"/>
    </x:font>
    <x:font>
      <x:b/>
      <x:sz val="11"/>
      <x:color theme="0"/>
      <x:name val="맑은 고딕"/>
      <x:family val="3"/>
      <x:charset val="129"/>
      <x:scheme val="major"/>
    </x:font>
    <x:font>
      <x:b/>
      <x:sz val="11"/>
      <x:color theme="0" tint="-0.499984740745262"/>
      <x:name val="맑은 고딕"/>
      <x:family val="3"/>
      <x:charset val="129"/>
      <x:scheme val="major"/>
    </x:font>
    <x:font>
      <x:b/>
      <x:sz val="11"/>
      <x:color theme="0" tint="-0.14999847407452621"/>
      <x:name val="맑은 고딕"/>
      <x:family val="3"/>
      <x:charset val="129"/>
      <x:scheme val="major"/>
    </x:font>
    <x:font>
      <x:sz val="11"/>
      <x:color theme="1"/>
      <x:name val="맑은 고딕"/>
      <x:family val="2"/>
      <x:charset val="129"/>
    </x:font>
    <x:font>
      <x:sz val="11"/>
      <x:color rgb="FF0000FF"/>
      <x:name val="맑은 고딕"/>
      <x:family val="3"/>
      <x:charset val="129"/>
      <x:scheme val="major"/>
    </x:font>
    <x:font>
      <x:sz val="11"/>
      <x:color theme="0" tint="-0.249977111117893"/>
      <x:name val="맑은 고딕"/>
      <x:family val="3"/>
      <x:charset val="129"/>
      <x:scheme val="major"/>
    </x:font>
    <x:font>
      <x:sz val="11"/>
      <x:color rgb="FF0000CC"/>
      <x:name val="맑은 고딕"/>
      <x:family val="3"/>
      <x:charset val="129"/>
      <x:scheme val="major"/>
    </x:font>
    <x:font>
      <x:sz val="11"/>
      <x:color theme="1"/>
      <x:name val="Malgun Gothic"/>
      <x:family val="2"/>
    </x:font>
    <x:font>
      <x:sz val="6"/>
      <x:color theme="1" tint="0.499984740745262"/>
      <x:name val="맑은 고딕"/>
      <x:family val="3"/>
      <x:charset val="129"/>
      <x:scheme val="major"/>
    </x:font>
    <x:font>
      <x:sz val="6"/>
      <x:color theme="1"/>
      <x:name val="맑은 고딕"/>
      <x:family val="3"/>
      <x:charset val="129"/>
      <x:scheme val="major"/>
    </x:font>
    <x:font>
      <x:b/>
      <x:sz val="9"/>
      <x:color indexed="81"/>
      <x:name val="Tahoma"/>
      <x:family val="2"/>
    </x:font>
    <x:font>
      <x:b/>
      <x:sz val="9"/>
      <x:color indexed="81"/>
      <x:name val="돋움"/>
      <x:family val="3"/>
      <x:charset val="129"/>
    </x:font>
    <x:font>
      <x:sz val="14"/>
      <x:color theme="1"/>
      <x:name val="맑은 고딕"/>
      <x:family val="2"/>
      <x:charset val="129"/>
      <x:scheme val="minor"/>
    </x:font>
    <x:font>
      <x:sz val="11"/>
      <x:name val="맑은 고딕"/>
      <x:family val="2"/>
      <x:scheme val="minor"/>
    </x:font>
    <x:font>
      <x:sz val="11"/>
      <x:color theme="1"/>
      <x:name val="맑은 고딕"/>
      <x:family val="3"/>
      <x:charset val="129"/>
    </x:font>
    <x:font>
      <x:sz val="11"/>
      <x:color rgb="FFFF0000"/>
      <x:name val="맑은 고딕"/>
      <x:family val="2"/>
      <x:scheme val="minor"/>
    </x:font>
    <x:font>
      <x:sz val="12"/>
      <x:color theme="1"/>
      <x:name val="맑은 고딕"/>
      <x:family val="2"/>
      <x:scheme val="minor"/>
    </x:font>
    <x:font>
      <x:sz val="11"/>
      <x:color theme="0" tint="-0.499984740745262"/>
      <x:name val="Calibri"/>
      <x:family val="2"/>
    </x:font>
    <x:font>
      <x:sz val="12"/>
      <x:color rgb="FFFF0000"/>
      <x:name val="맑은 고딕"/>
      <x:family val="2"/>
      <x:scheme val="minor"/>
    </x:font>
    <x:font>
      <x:b/>
      <x:sz val="22"/>
      <x:color theme="0" tint="-0.499984740745262"/>
      <x:name val="맑은 고딕"/>
      <x:family val="2"/>
      <x:scheme val="minor"/>
    </x:font>
    <x:font>
      <x:b/>
      <x:sz val="9"/>
      <x:color theme="0"/>
      <x:name val="맑은 고딕"/>
      <x:family val="2"/>
      <x:scheme val="minor"/>
    </x:font>
    <x:font>
      <x:b/>
      <x:sz val="9"/>
      <x:color theme="3" tint="-0.249977111117893"/>
      <x:name val="맑은 고딕"/>
      <x:family val="2"/>
      <x:scheme val="minor"/>
    </x:font>
    <x:font>
      <x:sz val="11"/>
      <x:color theme="0" tint="-0.499984740745262"/>
      <x:name val="맑은 고딕"/>
      <x:family val="2"/>
      <x:scheme val="minor"/>
    </x:font>
    <x:font>
      <x:sz val="10"/>
      <x:color theme="1"/>
      <x:name val="맑은 고딕"/>
      <x:family val="2"/>
      <x:scheme val="minor"/>
    </x:font>
    <x:font>
      <x:b/>
      <x:sz val="9"/>
      <x:color theme="1"/>
      <x:name val="맑은 고딕"/>
      <x:family val="2"/>
      <x:scheme val="minor"/>
    </x:font>
    <x:font>
      <x:b/>
      <x:sz val="9"/>
      <x:color theme="1" tint="4.9989318521683403E-2"/>
      <x:name val="맑은 고딕"/>
      <x:family val="2"/>
      <x:scheme val="minor"/>
    </x:font>
    <x:font>
      <x:b/>
      <x:sz val="22"/>
      <x:color theme="7" tint="-0.249977111117893"/>
      <x:name val="맑은 고딕"/>
      <x:family val="2"/>
      <x:scheme val="major"/>
    </x:font>
    <x:font>
      <x:sz val="10"/>
      <x:color theme="1"/>
      <x:name val="맑은 고딕"/>
      <x:family val="2"/>
      <x:scheme val="major"/>
    </x:font>
    <x:font>
      <x:sz val="10"/>
      <x:color theme="0"/>
      <x:name val="맑은 고딕"/>
      <x:family val="2"/>
      <x:scheme val="major"/>
    </x:font>
    <x:font>
      <x:sz val="12"/>
      <x:color theme="1" tint="0.14999847407452621"/>
      <x:name val="맑은 고딕"/>
      <x:family val="2"/>
      <x:scheme val="minor"/>
    </x:font>
    <x:font>
      <x:b/>
      <x:sz val="12"/>
      <x:color theme="1" tint="0.14999847407452621"/>
      <x:name val="맑은 고딕"/>
      <x:family val="2"/>
      <x:scheme val="minor"/>
    </x:font>
    <x:font>
      <x:sz val="16"/>
      <x:color theme="7" tint="-0.499984740745262"/>
      <x:name val="맑은 고딕"/>
      <x:family val="2"/>
      <x:scheme val="major"/>
    </x:font>
    <x:font>
      <x:sz val="40"/>
      <x:color theme="7" tint="-0.499984740745262"/>
      <x:name val="맑은 고딕"/>
      <x:family val="2"/>
      <x:scheme val="major"/>
    </x:font>
    <x:font>
      <x:sz val="40"/>
      <x:color theme="3" tint="-0.499984740745262"/>
      <x:name val="맑은 고딕"/>
      <x:family val="2"/>
      <x:scheme val="major"/>
    </x:font>
    <x:font>
      <x:sz val="42"/>
      <x:color theme="3" tint="-0.499984740745262"/>
      <x:name val="맑은 고딕"/>
      <x:family val="2"/>
      <x:scheme val="major"/>
    </x:font>
    <x:font>
      <x:b/>
      <x:sz val="16"/>
      <x:color theme="7" tint="-0.499984740745262"/>
      <x:name val="맑은 고딕"/>
      <x:family val="2"/>
      <x:scheme val="major"/>
    </x:font>
    <x:font>
      <x:sz val="11"/>
      <x:color theme="1" tint="0.499984740745262"/>
      <x:name val="맑은 고딕"/>
      <x:family val="2"/>
      <x:scheme val="minor"/>
    </x:font>
    <x:font>
      <x:sz val="12"/>
      <x:name val="맑은 고딕"/>
      <x:family val="2"/>
      <x:scheme val="minor"/>
    </x:font>
    <x:font>
      <x:sz val="12"/>
      <x:color theme="1" tint="0.14999847407452621"/>
      <x:name val="맑은 고딕"/>
      <x:family val="2"/>
      <x:charset val="129"/>
      <x:scheme val="minor"/>
    </x:font>
    <x:font>
      <x:sz val="12"/>
      <x:color theme="7" tint="-0.499984740745262"/>
      <x:name val="맑은 고딕"/>
      <x:family val="2"/>
      <x:charset val="129"/>
      <x:scheme val="major"/>
    </x:font>
    <x:font>
      <x:b/>
      <x:sz val="10"/>
      <x:color theme="7" tint="-0.499984740745262"/>
      <x:name val="맑은 고딕"/>
      <x:family val="2"/>
      <x:scheme val="major"/>
    </x:font>
    <x:font>
      <x:sz val="10"/>
      <x:color theme="1" tint="0.14999847407452621"/>
      <x:name val="맑은 고딕"/>
      <x:family val="2"/>
      <x:scheme val="minor"/>
    </x:font>
    <x:font>
      <x:sz val="10"/>
      <x:color theme="1" tint="0.14999847407452621"/>
      <x:name val="맑은 고딕"/>
      <x:family val="2"/>
      <x:charset val="129"/>
      <x:scheme val="minor"/>
    </x:font>
    <x:font>
      <x:b/>
      <x:sz val="10"/>
      <x:color theme="1" tint="0.14999847407452621"/>
      <x:name val="맑은 고딕"/>
      <x:family val="2"/>
      <x:scheme val="minor"/>
    </x:font>
    <x:font>
      <x:b/>
      <x:sz val="10"/>
      <x:color theme="0" tint="-0.499984740745262"/>
      <x:name val="맑은 고딕"/>
      <x:family val="2"/>
      <x:scheme val="minor"/>
    </x:font>
    <x:font>
      <x:sz val="10"/>
      <x:color theme="0" tint="-0.499984740745262"/>
      <x:name val="맑은 고딕"/>
      <x:family val="2"/>
      <x:scheme val="minor"/>
    </x:font>
    <x:font>
      <x:sz val="18"/>
      <x:name val="Arial"/>
      <x:family val="2"/>
    </x:font>
    <x:font>
      <x:b/>
      <x:sz val="12"/>
      <x:color rgb="FFFFFFFF"/>
      <x:name val="맑은 고딕"/>
      <x:family val="3"/>
      <x:charset val="129"/>
    </x:font>
    <x:font>
      <x:b/>
      <x:sz val="12"/>
      <x:color rgb="FF000000"/>
      <x:name val="맑은 고딕"/>
      <x:family val="3"/>
      <x:charset val="129"/>
    </x:font>
    <x:font>
      <x:sz val="12"/>
      <x:color rgb="FF000000"/>
      <x:name val="Malgun Gothic"/>
      <x:family val="2"/>
    </x:font>
    <x:font>
      <x:b/>
      <x:sz val="11"/>
      <x:color theme="0" tint="-0.249977111117893"/>
      <x:name val="맑은 고딕"/>
      <x:family val="3"/>
      <x:charset val="129"/>
      <x:scheme val="major"/>
    </x:font>
    <x:font>
      <x:sz val="11"/>
      <x:color theme="0" tint="-0.249977111117893"/>
      <x:name val="맑은 고딕"/>
      <x:family val="3"/>
      <x:charset val="129"/>
    </x:font>
    <x:font>
      <x:sz val="11"/>
      <x:color theme="9" tint="-0.499984740745262"/>
      <x:name val="맑은 고딕"/>
      <x:family val="2"/>
      <x:charset val="129"/>
      <x:scheme val="minor"/>
    </x:font>
    <x:font>
      <x:b/>
      <x:sz val="11"/>
      <x:color theme="9" tint="-0.499984740745262"/>
      <x:name val="맑은 고딕"/>
      <x:family val="2"/>
      <x:scheme val="minor"/>
    </x:font>
    <x:font>
      <x:sz val="11"/>
      <x:color rgb="FF9C0006"/>
      <x:name val="맑은 고딕"/>
      <x:family val="2"/>
      <x:charset val="129"/>
      <x:scheme val="minor"/>
    </x:font>
    <x:font>
      <x:b/>
      <x:sz val="14"/>
      <x:color theme="0"/>
      <x:name val="맑은 고딕"/>
      <x:family val="2"/>
      <x:scheme val="minor"/>
    </x:font>
    <x:font>
      <x:sz val="14"/>
      <x:color theme="0"/>
      <x:name val="맑은 고딕"/>
      <x:family val="2"/>
      <x:charset val="129"/>
      <x:scheme val="minor"/>
    </x:font>
    <x:font>
      <x:sz val="14"/>
      <x:color rgb="FF000000"/>
      <x:name val="Calibri"/>
      <x:family val="2"/>
    </x:font>
    <x:font>
      <x:b/>
      <x:sz val="14"/>
      <x:color rgb="FF000000"/>
      <x:name val="Calibri"/>
      <x:family val="2"/>
    </x:font>
    <x:font>
      <x:sz val="14"/>
      <x:color theme="1"/>
      <x:name val="맑은 고딕"/>
      <x:family val="2"/>
      <x:scheme val="minor"/>
    </x:font>
    <x:font>
      <x:sz val="14"/>
      <x:color rgb="FF9C0006"/>
      <x:name val="맑은 고딕"/>
      <x:family val="2"/>
      <x:scheme val="minor"/>
    </x:font>
    <x:font>
      <x:sz val="9"/>
      <x:color rgb="FF000000"/>
      <x:name val="Malgun Gothic"/>
      <x:family val="2"/>
    </x:font>
    <x:font>
      <x:sz val="9"/>
      <x:color rgb="FF000000"/>
      <x:name val="Malgun Gothic"/>
      <x:family val="3"/>
      <x:charset val="129"/>
    </x:font>
    <x:font>
      <x:sz val="9"/>
      <x:color indexed="81"/>
      <x:name val="Tahoma"/>
      <x:family val="2"/>
    </x:font>
    <x:font>
      <x:b/>
      <x:sz val="11"/>
      <x:name val="맑은 고딕"/>
      <x:family val="2"/>
      <x:charset val="129"/>
      <x:scheme val="minor"/>
    </x:font>
    <x:font>
      <x:sz val="10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sz val="11"/>
      <x:name val="Calibri"/>
      <x:family val="2"/>
    </x:font>
    <x:font>
      <x:sz val="10"/>
      <x:name val="Arial"/>
      <x:family val="2"/>
      <x:charset val="238"/>
    </x:font>
    <x:font>
      <x:sz val="10"/>
      <x:color rgb="FFFF0000"/>
      <x:name val="Arial"/>
      <x:family val="2"/>
    </x:font>
    <x:font>
      <x:sz val="10"/>
      <x:name val="Arial"/>
      <x:family val="3"/>
    </x:font>
    <x:font>
      <x:b/>
      <x:sz val="14"/>
      <x:color theme="1"/>
      <x:name val="맑은 고딕"/>
      <x:family val="2"/>
      <x:scheme val="minor"/>
    </x:font>
    <x:font>
      <x:sz val="14"/>
      <x:color rgb="FF006100"/>
      <x:name val="맑은 고딕"/>
      <x:family val="2"/>
      <x:scheme val="minor"/>
    </x:font>
    <x:font>
      <x:b/>
      <x:sz val="11"/>
      <x:color rgb="FF0000CC"/>
      <x:name val="맑은 고딕"/>
      <x:family val="3"/>
      <x:charset val="129"/>
      <x:scheme val="major"/>
    </x:font>
    <x:font>
      <x:sz val="9"/>
      <x:color indexed="81"/>
      <x:name val="돋움"/>
      <x:family val="3"/>
      <x:charset val="129"/>
    </x:font>
    <x:font>
      <x:sz val="11"/>
      <x:color rgb="FF0000CC"/>
      <x:name val="Malgun Gothic"/>
      <x:family val="2"/>
    </x:font>
    <x:font>
      <x:b/>
      <x:sz val="11"/>
      <x:color rgb="FF0000CC"/>
      <x:name val="맑은 고딕"/>
      <x:family val="2"/>
      <x:scheme val="major"/>
    </x:font>
    <x:font>
      <x:sz val="10"/>
      <x:color rgb="FFFF0000"/>
      <x:name val="Calibri"/>
      <x:family val="2"/>
    </x:font>
    <x:font>
      <x:sz val="10"/>
      <x:color theme="1"/>
      <x:name val="Calibri"/>
      <x:family val="2"/>
    </x:font>
    <x:font>
      <x:sz val="14"/>
      <x:color rgb="FFFFFFFF"/>
      <x:name val="Malgun Gothic"/>
      <x:family val="2"/>
    </x:font>
    <x:font>
      <x:sz val="14"/>
      <x:color theme="1"/>
      <x:name val="Malgun Gothic"/>
      <x:family val="2"/>
    </x:font>
    <x:font>
      <x:sz val="14"/>
      <x:color rgb="FF000000"/>
      <x:name val="Malgun Gothic"/>
      <x:family val="2"/>
    </x:font>
    <x:font>
      <x:sz val="14"/>
      <x:name val="Malgun Gothic"/>
      <x:family val="2"/>
    </x:font>
    <x:font>
      <x:sz val="14"/>
      <x:color rgb="FF0066FF"/>
      <x:name val="Malgun Gothic"/>
      <x:family val="2"/>
    </x:font>
    <x:font>
      <x:sz val="10"/>
      <x:color rgb="FFFF0000"/>
      <x:name val="맑은 고딕"/>
      <x:family val="2"/>
      <x:scheme val="minor"/>
    </x:font>
    <x:font>
      <x:sz val="10"/>
      <x:color theme="0"/>
      <x:name val="맑은 고딕"/>
      <x:family val="3"/>
      <x:charset val="129"/>
    </x:font>
    <x:font>
      <x:sz val="10"/>
      <x:color rgb="FFFF0000"/>
      <x:name val="맑은 고딕"/>
      <x:family val="2"/>
      <x:charset val="129"/>
      <x:scheme val="minor"/>
    </x:font>
    <x:font>
      <x:sz val="11"/>
      <x:color rgb="FFFF0000"/>
      <x:name val="맑은 고딕"/>
      <x:family val="3"/>
      <x:charset val="129"/>
      <x:scheme val="minor"/>
    </x:font>
    <x:font>
      <x:sz val="11"/>
      <x:color theme="1"/>
      <x:name val="현대하모니 L"/>
      <x:family val="1"/>
      <x:charset val="129"/>
    </x:font>
    <x:font>
      <x:sz val="8"/>
      <x:name val="돋움"/>
      <x:family val="3"/>
      <x:charset val="129"/>
    </x:font>
    <x:font>
      <x:sz val="10"/>
      <x:color indexed="8"/>
      <x:name val="맑은 고딕"/>
      <x:family val="3"/>
      <x:charset val="129"/>
      <x:scheme val="major"/>
    </x:font>
    <x:font>
      <x:sz val="10"/>
      <x:name val="맑은 고딕"/>
      <x:family val="3"/>
      <x:charset val="129"/>
      <x:scheme val="major"/>
    </x:font>
    <x:font>
      <x:sz val="10"/>
      <x:color theme="1"/>
      <x:name val="맑은 고딕"/>
      <x:family val="3"/>
      <x:charset val="129"/>
      <x:scheme val="major"/>
    </x:font>
    <x:font>
      <x:sz val="14"/>
      <x:color theme="1"/>
      <x:name val="맑은 고딕"/>
      <x:family val="3"/>
      <x:charset val="129"/>
      <x:scheme val="minor"/>
    </x:font>
    <x:font>
      <x:b/>
      <x:sz val="18"/>
      <x:color theme="3"/>
      <x:name val="맑은 고딕"/>
      <x:family val="2"/>
      <x:charset val="129"/>
      <x:scheme val="major"/>
    </x:font>
    <x:font>
      <x:b/>
      <x:sz val="15"/>
      <x:color theme="3"/>
      <x:name val="맑은 고딕"/>
      <x:family val="2"/>
      <x:charset val="129"/>
      <x:scheme val="minor"/>
    </x:font>
    <x:font>
      <x:b/>
      <x:sz val="13"/>
      <x:color theme="3"/>
      <x:name val="맑은 고딕"/>
      <x:family val="2"/>
      <x:charset val="129"/>
      <x:scheme val="minor"/>
    </x:font>
    <x:font>
      <x:b/>
      <x:sz val="11"/>
      <x:color theme="3"/>
      <x:name val="맑은 고딕"/>
      <x:family val="2"/>
      <x:charset val="129"/>
      <x:scheme val="minor"/>
    </x:font>
    <x:font>
      <x:sz val="11"/>
      <x:color rgb="FF9C6500"/>
      <x:name val="맑은 고딕"/>
      <x:family val="2"/>
      <x:charset val="129"/>
      <x:scheme val="minor"/>
    </x:font>
    <x:font>
      <x:sz val="11"/>
      <x:color rgb="FF3F3F76"/>
      <x:name val="맑은 고딕"/>
      <x:family val="2"/>
      <x:charset val="129"/>
      <x:scheme val="minor"/>
    </x:font>
    <x:font>
      <x:b/>
      <x:sz val="11"/>
      <x:color rgb="FF3F3F3F"/>
      <x:name val="맑은 고딕"/>
      <x:family val="2"/>
      <x:charset val="129"/>
      <x:scheme val="minor"/>
    </x:font>
    <x:font>
      <x:b/>
      <x:sz val="11"/>
      <x:color rgb="FFFA7D00"/>
      <x:name val="맑은 고딕"/>
      <x:family val="2"/>
      <x:charset val="129"/>
      <x:scheme val="minor"/>
    </x:font>
    <x:font>
      <x:sz val="11"/>
      <x:color rgb="FFFA7D00"/>
      <x:name val="맑은 고딕"/>
      <x:family val="2"/>
      <x:charset val="129"/>
      <x:scheme val="minor"/>
    </x:font>
    <x:font>
      <x:b/>
      <x:sz val="11"/>
      <x:color theme="0"/>
      <x:name val="맑은 고딕"/>
      <x:family val="2"/>
      <x:charset val="129"/>
      <x:scheme val="minor"/>
    </x:font>
    <x:font>
      <x:i/>
      <x:sz val="11"/>
      <x:color rgb="FF7F7F7F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</x:font>
    <x:font>
      <x:sz val="11"/>
      <x:color theme="1"/>
      <x:name val="현대하모니 M"/>
      <x:family val="1"/>
      <x:charset val="129"/>
    </x:font>
    <x:font>
      <x:sz val="11"/>
      <x:color rgb="FF0000FF"/>
      <x:name val="맑은 고딕"/>
      <x:family val="2"/>
      <x:charset val="129"/>
      <x:scheme val="minor"/>
    </x:font>
  </x:fonts>
  <x:fills count="7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4" tint="0.79998168889431442"/>
        <x:bgColor theme="4" tint="0.79998168889431442"/>
      </x:patternFill>
    </x:fill>
    <x:fill>
      <x:patternFill patternType="solid">
        <x:fgColor theme="2" tint="-9.9978637043366805E-2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theme="5" tint="0.79998168889431442"/>
        <x:bgColor indexed="64"/>
      </x:patternFill>
    </x:fill>
    <x:fill>
      <x:patternFill patternType="solid">
        <x:fgColor theme="8" tint="0.59999389629810485"/>
        <x:bgColor indexed="64"/>
      </x:patternFill>
    </x:fill>
    <x:fill>
      <x:patternFill patternType="solid">
        <x:fgColor theme="4" tint="0.79998168889431442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theme="7"/>
        <x:bgColor theme="4" tint="0.79998168889431442"/>
      </x:patternFill>
    </x:fill>
    <x:fill>
      <x:patternFill patternType="solid">
        <x:fgColor theme="4"/>
        <x:bgColor indexed="64"/>
      </x:patternFill>
    </x:fill>
    <x:fill>
      <x:patternFill patternType="solid">
        <x:fgColor theme="0" tint="-0.249977111117893"/>
        <x:bgColor indexed="64"/>
      </x:patternFill>
    </x:fill>
    <x:fill>
      <x:patternFill patternType="solid">
        <x:fgColor rgb="FF002060"/>
        <x:bgColor indexed="64"/>
      </x:patternFill>
    </x:fill>
    <x:fill>
      <x:patternFill patternType="solid">
        <x:fgColor theme="6" tint="0.39997558519241921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0" tint="-0.499984740745262"/>
        <x:bgColor indexed="64"/>
      </x:patternFill>
    </x:fill>
    <x:fill>
      <x:patternFill patternType="solid">
        <x:fgColor theme="6" tint="0.79998168889431442"/>
        <x:bgColor indexed="64"/>
      </x:patternFill>
    </x:fill>
    <x:fill>
      <x:patternFill patternType="solid">
        <x:fgColor theme="5"/>
      </x:patternFill>
    </x:fill>
    <x:fill>
      <x:patternFill patternType="solid">
        <x:fgColor theme="8"/>
      </x:patternFill>
    </x:fill>
    <x:fill>
      <x:patternFill patternType="solid">
        <x:fgColor theme="6" tint="-0.499984740745262"/>
        <x:bgColor indexed="65"/>
      </x:patternFill>
    </x:fill>
    <x:fill>
      <x:patternFill patternType="lightDown">
        <x:fgColor theme="3"/>
      </x:patternFill>
    </x:fill>
    <x:fill>
      <x:patternFill patternType="solid">
        <x:fgColor theme="8" tint="-0.24994659260841701"/>
        <x:bgColor indexed="65"/>
      </x:patternFill>
    </x:fill>
    <x:fill>
      <x:patternFill patternType="solid">
        <x:fgColor theme="7" tint="0.59996337778862885"/>
        <x:bgColor indexed="65"/>
      </x:patternFill>
    </x:fill>
    <x:fill>
      <x:patternFill patternType="solid">
        <x:fgColor theme="3" tint="-0.499984740745262"/>
        <x:bgColor indexed="64"/>
      </x:patternFill>
    </x:fill>
    <x:fill>
      <x:patternFill patternType="solid">
        <x:fgColor rgb="FF1F4E78"/>
        <x:bgColor indexed="64"/>
      </x:patternFill>
    </x:fill>
    <x:fill>
      <x:patternFill patternType="solid">
        <x:fgColor rgb="FFDDEBF7"/>
        <x:bgColor indexed="64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rgb="FFB4C7E7"/>
        <x:bgColor indexed="64"/>
      </x:patternFill>
    </x:fill>
    <x:fill>
      <x:patternFill patternType="solid">
        <x:fgColor rgb="FFDAE3F3"/>
        <x:bgColor indexed="64"/>
      </x:patternFill>
    </x:fill>
    <x:fill>
      <x:patternFill patternType="solid">
        <x:fgColor rgb="FFFFC7CE"/>
      </x:patternFill>
    </x:fill>
    <x:fill>
      <x:patternFill patternType="solid">
        <x:fgColor theme="1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theme="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9" tint="0.59999389629810485"/>
        <x:bgColor indexed="64"/>
      </x:patternFill>
    </x:fill>
    <x:fill>
      <x:patternFill patternType="solid">
        <x:fgColor theme="2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3" tint="0.89999084444715716"/>
        <x:bgColor indexed="64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</x:fills>
  <x:borders count="251">
    <x:border>
      <x:left/>
      <x:right/>
      <x:top/>
      <x:bottom/>
      <x:diagonal/>
    </x:border>
    <x:border>
      <x:left/>
      <x:right/>
      <x:top/>
      <x:bottom style="thin">
        <x:color theme="4" tint="0.39997558519241921"/>
      </x:bottom>
      <x:diagonal/>
    </x:border>
    <x:border>
      <x:left/>
      <x:right/>
      <x:top style="thin">
        <x:color theme="4" tint="0.3999755851924192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medium">
        <x:color theme="5" tint="0.39994506668294322"/>
      </x:left>
      <x:right style="medium">
        <x:color theme="5" tint="0.39994506668294322"/>
      </x:right>
      <x:top style="thin">
        <x:color indexed="64"/>
      </x:top>
      <x:bottom style="double">
        <x:color indexed="64"/>
      </x:bottom>
      <x:diagonal/>
    </x:border>
    <x:border>
      <x:left style="medium">
        <x:color theme="5" tint="0.39994506668294322"/>
      </x:left>
      <x:right style="medium">
        <x:color theme="5" tint="0.39994506668294322"/>
      </x:right>
      <x:top/>
      <x:bottom/>
      <x:diagonal/>
    </x:border>
    <x:border>
      <x:left style="medium">
        <x:color theme="5" tint="0.39994506668294322"/>
      </x:left>
      <x:right style="medium">
        <x:color theme="5" tint="0.39994506668294322"/>
      </x:right>
      <x:top/>
      <x:bottom style="thin">
        <x:color indexed="64"/>
      </x:bottom>
      <x:diagonal/>
    </x:border>
    <x:border>
      <x:left/>
      <x:right style="thin">
        <x:color theme="0" tint="-0.14996795556505021"/>
      </x:right>
      <x:top/>
      <x:bottom style="thin">
        <x:color theme="0" tint="-0.14996795556505021"/>
      </x:bottom>
      <x:diagonal/>
    </x:border>
    <x:border>
      <x:left style="thin">
        <x:color theme="0" tint="-0.14996795556505021"/>
      </x:left>
      <x:right style="thin">
        <x:color theme="0" tint="-0.14996795556505021"/>
      </x:right>
      <x:top/>
      <x:bottom style="thin">
        <x:color theme="0" tint="-0.14996795556505021"/>
      </x:bottom>
      <x:diagonal/>
    </x:border>
    <x:border>
      <x:left style="thin">
        <x:color theme="0" tint="-0.14996795556505021"/>
      </x:left>
      <x:right/>
      <x:top/>
      <x:bottom style="thin">
        <x:color theme="0" tint="-0.14996795556505021"/>
      </x:bottom>
      <x:diagonal/>
    </x:border>
    <x:border>
      <x:left/>
      <x:right style="thin">
        <x:color theme="0" tint="-0.14996795556505021"/>
      </x:right>
      <x:top style="thin">
        <x:color theme="0" tint="-0.14996795556505021"/>
      </x:top>
      <x:bottom style="thin">
        <x:color indexed="64"/>
      </x:bottom>
      <x:diagonal/>
    </x:border>
    <x:border>
      <x:left style="thin">
        <x:color theme="0" tint="-0.14996795556505021"/>
      </x:left>
      <x:right style="thin">
        <x:color theme="0" tint="-0.14996795556505021"/>
      </x:right>
      <x:top style="thin">
        <x:color theme="0" tint="-0.14996795556505021"/>
      </x:top>
      <x:bottom style="thin">
        <x:color indexed="64"/>
      </x:bottom>
      <x:diagonal/>
    </x:border>
    <x:border>
      <x:left style="thin">
        <x:color theme="0" tint="-0.14996795556505021"/>
      </x:left>
      <x:right/>
      <x:top style="thin">
        <x:color theme="0" tint="-0.14996795556505021"/>
      </x:top>
      <x:bottom style="thin">
        <x:color indexed="64"/>
      </x:bottom>
      <x:diagonal/>
    </x:border>
    <x:border>
      <x:left style="thin">
        <x:color theme="0" tint="-4.9989318521683403E-2"/>
      </x:left>
      <x:right style="thin">
        <x:color theme="0" tint="-4.9989318521683403E-2"/>
      </x:right>
      <x:top style="thin">
        <x:color theme="0" tint="-4.9989318521683403E-2"/>
      </x:top>
      <x:bottom style="thin">
        <x:color theme="0" tint="-4.9989318521683403E-2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4.9989318521683403E-2"/>
      </x:left>
      <x:right style="thin">
        <x:color theme="0" tint="-4.9989318521683403E-2"/>
      </x:right>
      <x:top style="thin">
        <x:color theme="0" tint="-4.9989318521683403E-2"/>
      </x:top>
      <x:bottom/>
      <x:diagonal/>
    </x:border>
    <x:border>
      <x:left style="thin">
        <x:color theme="0" tint="-4.9989318521683403E-2"/>
      </x:left>
      <x:right style="thin">
        <x:color theme="0" tint="-4.9989318521683403E-2"/>
      </x:right>
      <x:top/>
      <x:bottom style="thin">
        <x:color theme="0" tint="-4.9989318521683403E-2"/>
      </x:bottom>
      <x:diagonal/>
    </x:border>
    <x:border>
      <x:left style="medium">
        <x:color theme="0" tint="-0.24994659260841701"/>
      </x:left>
      <x:right style="thin">
        <x:color theme="0" tint="-4.9989318521683403E-2"/>
      </x:right>
      <x:top style="medium">
        <x:color theme="0" tint="-0.24994659260841701"/>
      </x:top>
      <x:bottom style="thin">
        <x:color theme="0" tint="-4.9989318521683403E-2"/>
      </x:bottom>
      <x:diagonal/>
    </x:border>
    <x:border>
      <x:left style="thin">
        <x:color theme="0" tint="-4.9989318521683403E-2"/>
      </x:left>
      <x:right style="thin">
        <x:color theme="0" tint="-4.9989318521683403E-2"/>
      </x:right>
      <x:top style="medium">
        <x:color theme="0" tint="-0.24994659260841701"/>
      </x:top>
      <x:bottom style="thin">
        <x:color theme="0" tint="-4.9989318521683403E-2"/>
      </x:bottom>
      <x:diagonal/>
    </x:border>
    <x:border>
      <x:left style="thin">
        <x:color theme="0" tint="-4.9989318521683403E-2"/>
      </x:left>
      <x:right style="medium">
        <x:color theme="0" tint="-0.24994659260841701"/>
      </x:right>
      <x:top style="medium">
        <x:color theme="0" tint="-0.24994659260841701"/>
      </x:top>
      <x:bottom style="thin">
        <x:color theme="0" tint="-4.9989318521683403E-2"/>
      </x:bottom>
      <x:diagonal/>
    </x:border>
    <x:border>
      <x:left style="medium">
        <x:color theme="0" tint="-0.24994659260841701"/>
      </x:left>
      <x:right style="thin">
        <x:color theme="0" tint="-4.9989318521683403E-2"/>
      </x:right>
      <x:top style="thin">
        <x:color theme="0" tint="-4.9989318521683403E-2"/>
      </x:top>
      <x:bottom style="thin">
        <x:color theme="0" tint="-4.9989318521683403E-2"/>
      </x:bottom>
      <x:diagonal/>
    </x:border>
    <x:border>
      <x:left style="thin">
        <x:color theme="0" tint="-4.9989318521683403E-2"/>
      </x:left>
      <x:right style="medium">
        <x:color theme="0" tint="-0.24994659260841701"/>
      </x:right>
      <x:top style="thin">
        <x:color theme="0" tint="-4.9989318521683403E-2"/>
      </x:top>
      <x:bottom style="thin">
        <x:color theme="0" tint="-4.9989318521683403E-2"/>
      </x:bottom>
      <x:diagonal/>
    </x:border>
    <x:border>
      <x:left style="medium">
        <x:color theme="0" tint="-0.24994659260841701"/>
      </x:left>
      <x:right style="thin">
        <x:color theme="0" tint="-4.9989318521683403E-2"/>
      </x:right>
      <x:top style="thin">
        <x:color theme="0" tint="-4.9989318521683403E-2"/>
      </x:top>
      <x:bottom/>
      <x:diagonal/>
    </x:border>
    <x:border>
      <x:left style="thin">
        <x:color indexed="64"/>
      </x:left>
      <x:right/>
      <x:top/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 style="thin">
        <x:color indexed="64"/>
      </x:left>
      <x:right style="thin">
        <x:color auto="1"/>
      </x:right>
      <x:top style="thin">
        <x:color auto="1"/>
      </x:top>
      <x:bottom style="hair">
        <x:color indexed="64"/>
      </x:bottom>
      <x:diagonal/>
    </x:border>
    <x:border>
      <x:left/>
      <x:right/>
      <x:top style="thin">
        <x:color auto="1"/>
      </x:top>
      <x:bottom style="hair">
        <x:color indexed="64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indexed="64"/>
      </x:bottom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/>
      <x:diagonal/>
    </x:border>
    <x:border>
      <x:left style="thin">
        <x:color theme="0" tint="-0.249977111117893"/>
      </x:left>
      <x:right style="thin">
        <x:color theme="0" tint="-0.249977111117893"/>
      </x:right>
      <x:top style="thin">
        <x:color theme="0" tint="-0.249977111117893"/>
      </x:top>
      <x:bottom style="thin">
        <x:color theme="0" tint="-0.249977111117893"/>
      </x:bottom>
      <x:diagonal/>
    </x:border>
    <x:border>
      <x:left style="thin">
        <x:color theme="0" tint="-0.249977111117893"/>
      </x:left>
      <x:right style="thin">
        <x:color theme="0" tint="-0.249977111117893"/>
      </x:right>
      <x:top/>
      <x:bottom style="thin">
        <x:color theme="0" tint="-0.249977111117893"/>
      </x:bottom>
      <x:diagonal/>
    </x:border>
    <x:border>
      <x:left style="thin">
        <x:color theme="3" tint="-0.499984740745262"/>
      </x:left>
      <x:right style="thin">
        <x:color theme="0" tint="-0.249977111117893"/>
      </x:right>
      <x:top style="thin">
        <x:color theme="3" tint="-0.499984740745262"/>
      </x:top>
      <x:bottom style="thin">
        <x:color theme="3" tint="-0.499984740745262"/>
      </x:bottom>
      <x:diagonal/>
    </x:border>
    <x:border>
      <x:left style="thin">
        <x:color theme="0" tint="-0.249977111117893"/>
      </x:left>
      <x:right style="thin">
        <x:color theme="0" tint="-0.249977111117893"/>
      </x:right>
      <x:top style="thin">
        <x:color theme="3" tint="-0.499984740745262"/>
      </x:top>
      <x:bottom style="thin">
        <x:color theme="3" tint="-0.499984740745262"/>
      </x:bottom>
      <x:diagonal/>
    </x:border>
    <x:border>
      <x:left style="thin">
        <x:color theme="0" tint="-0.249977111117893"/>
      </x:left>
      <x:right style="thin">
        <x:color theme="3" tint="-0.499984740745262"/>
      </x:right>
      <x:top style="thin">
        <x:color theme="3" tint="-0.499984740745262"/>
      </x:top>
      <x:bottom style="thin">
        <x:color theme="3" tint="-0.499984740745262"/>
      </x:bottom>
      <x:diagonal/>
    </x:border>
    <x:border>
      <x:left/>
      <x:right/>
      <x:top/>
      <x:bottom style="thin">
        <x:color theme="0" tint="-0.14996795556505021"/>
      </x:bottom>
      <x:diagonal/>
    </x:border>
    <x:border>
      <x:left style="thin">
        <x:color theme="0" tint="-0.249977111117893"/>
      </x:left>
      <x:right/>
      <x:top style="thin">
        <x:color theme="0" tint="-0.249977111117893"/>
      </x:top>
      <x:bottom/>
      <x:diagonal/>
    </x:border>
    <x:border>
      <x:left/>
      <x:right/>
      <x:top style="thin">
        <x:color theme="0" tint="-0.249977111117893"/>
      </x:top>
      <x:bottom/>
      <x:diagonal/>
    </x:border>
    <x:border>
      <x:left style="thin">
        <x:color theme="0" tint="-0.249977111117893"/>
      </x:left>
      <x:right/>
      <x:top/>
      <x:bottom/>
      <x:diagonal/>
    </x:border>
    <x:border>
      <x:left/>
      <x:right style="thin">
        <x:color theme="0" tint="-0.249977111117893"/>
      </x:right>
      <x:top style="thin">
        <x:color theme="0" tint="-0.249977111117893"/>
      </x:top>
      <x:bottom/>
      <x:diagonal/>
    </x:border>
    <x:border>
      <x:left/>
      <x:right style="thin">
        <x:color theme="0" tint="-0.249977111117893"/>
      </x:right>
      <x:top/>
      <x:bottom/>
      <x:diagonal/>
    </x:border>
    <x:border>
      <x:left style="thin">
        <x:color theme="0" tint="-0.249977111117893"/>
      </x:left>
      <x:right/>
      <x:top/>
      <x:bottom style="thin">
        <x:color theme="0" tint="-0.249977111117893"/>
      </x:bottom>
      <x:diagonal/>
    </x:border>
    <x:border>
      <x:left/>
      <x:right/>
      <x:top/>
      <x:bottom style="thin">
        <x:color theme="0" tint="-0.249977111117893"/>
      </x:bottom>
      <x:diagonal/>
    </x:border>
    <x:border>
      <x:left/>
      <x:right style="thin">
        <x:color theme="0" tint="-0.249977111117893"/>
      </x:right>
      <x:top/>
      <x:bottom style="thin">
        <x:color theme="0" tint="-0.249977111117893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/>
      <x:right style="medium">
        <x:color rgb="FFFFFFFF"/>
      </x:right>
      <x:top/>
      <x:bottom/>
      <x:diagonal/>
    </x:border>
    <x:border>
      <x:left style="medium">
        <x:color rgb="FFFFFFFF"/>
      </x:left>
      <x:right/>
      <x:top/>
      <x:bottom style="medium">
        <x:color rgb="FFFFFFFF"/>
      </x:bottom>
      <x:diagonal/>
    </x:border>
    <x:border>
      <x:left/>
      <x:right/>
      <x:top/>
      <x:bottom style="medium">
        <x:color rgb="FFFFFFFF"/>
      </x:bottom>
      <x:diagonal/>
    </x:border>
    <x:border>
      <x:left/>
      <x:right style="medium">
        <x:color rgb="FFF2F2F2"/>
      </x:right>
      <x:top/>
      <x:bottom style="medium">
        <x:color rgb="FFFFFFFF"/>
      </x:bottom>
      <x:diagonal/>
    </x:border>
    <x:border>
      <x:left style="medium">
        <x:color rgb="FFF2F2F2"/>
      </x:left>
      <x:right/>
      <x:top/>
      <x:bottom style="medium">
        <x:color rgb="FFFFFFFF"/>
      </x:bottom>
      <x:diagonal/>
    </x:border>
    <x:border>
      <x:left style="medium">
        <x:color rgb="FFF2F2F2"/>
      </x:left>
      <x:right/>
      <x:top/>
      <x:bottom/>
      <x:diagonal/>
    </x:border>
    <x:border>
      <x:left style="medium">
        <x:color rgb="FFFFFFFF"/>
      </x:left>
      <x:right/>
      <x:top style="medium">
        <x:color rgb="FFFFFFFF"/>
      </x:top>
      <x:bottom/>
      <x:diagonal/>
    </x:border>
    <x:border>
      <x:left/>
      <x:right style="medium">
        <x:color rgb="FFBFBFBF"/>
      </x:right>
      <x:top style="medium">
        <x:color rgb="FFFFFFFF"/>
      </x:top>
      <x:bottom/>
      <x:diagonal/>
    </x:border>
    <x:border>
      <x:left style="medium">
        <x:color rgb="FFBFBFBF"/>
      </x:left>
      <x:right/>
      <x:top style="medium">
        <x:color rgb="FFFFFFFF"/>
      </x:top>
      <x:bottom/>
      <x:diagonal/>
    </x:border>
    <x:border>
      <x:left style="medium">
        <x:color rgb="FFBFBFBF"/>
      </x:left>
      <x:right style="medium">
        <x:color rgb="FFF2F2F2"/>
      </x:right>
      <x:top style="medium">
        <x:color rgb="FFFFFFFF"/>
      </x:top>
      <x:bottom/>
      <x:diagonal/>
    </x:border>
    <x:border>
      <x:left style="medium">
        <x:color rgb="FFF2F2F2"/>
      </x:left>
      <x:right/>
      <x:top style="medium">
        <x:color rgb="FFFFFFFF"/>
      </x:top>
      <x:bottom/>
      <x:diagonal/>
    </x:border>
    <x:border>
      <x:left/>
      <x:right style="medium">
        <x:color rgb="FFBFBFBF"/>
      </x:right>
      <x:top/>
      <x:bottom/>
      <x:diagonal/>
    </x:border>
    <x:border>
      <x:left style="medium">
        <x:color rgb="FFBFBFBF"/>
      </x:left>
      <x:right/>
      <x:top/>
      <x:bottom/>
      <x:diagonal/>
    </x:border>
    <x:border>
      <x:left style="medium">
        <x:color rgb="FFBFBFBF"/>
      </x:left>
      <x:right style="medium">
        <x:color rgb="FFBFBFBF"/>
      </x:right>
      <x:top/>
      <x:bottom/>
      <x:diagonal/>
    </x:border>
    <x:border>
      <x:left style="medium">
        <x:color rgb="FFA5A5A5"/>
      </x:left>
      <x:right style="medium">
        <x:color rgb="FFA5A5A5"/>
      </x:right>
      <x:top style="medium">
        <x:color rgb="FFA5A5A5"/>
      </x:top>
      <x:bottom style="medium">
        <x:color rgb="FFA5A5A5"/>
      </x:bottom>
      <x:diagonal/>
    </x:border>
    <x:border>
      <x:left style="medium">
        <x:color rgb="FFA5A5A5"/>
      </x:left>
      <x:right/>
      <x:top style="medium">
        <x:color rgb="FFA5A5A5"/>
      </x:top>
      <x:bottom style="medium">
        <x:color rgb="FFA5A5A5"/>
      </x:bottom>
      <x:diagonal/>
    </x:border>
    <x:border>
      <x:left/>
      <x:right style="medium">
        <x:color rgb="FFA5A5A5"/>
      </x:right>
      <x:top style="medium">
        <x:color rgb="FFA5A5A5"/>
      </x:top>
      <x:bottom style="medium">
        <x:color rgb="FFA5A5A5"/>
      </x:bottom>
      <x:diagonal/>
    </x:border>
    <x:border>
      <x:left style="medium">
        <x:color rgb="FFA5A5A5"/>
      </x:left>
      <x:right/>
      <x:top style="medium">
        <x:color rgb="FFA5A5A5"/>
      </x:top>
      <x:bottom/>
      <x:diagonal/>
    </x:border>
    <x:border>
      <x:left/>
      <x:right style="medium">
        <x:color rgb="FFA5A5A5"/>
      </x:right>
      <x:top style="medium">
        <x:color rgb="FFA5A5A5"/>
      </x:top>
      <x:bottom/>
      <x:diagonal/>
    </x:border>
    <x:border>
      <x:left style="medium">
        <x:color rgb="FFA5A5A5"/>
      </x:left>
      <x:right/>
      <x:top/>
      <x:bottom style="medium">
        <x:color rgb="FFA5A5A5"/>
      </x:bottom>
      <x:diagonal/>
    </x:border>
    <x:border>
      <x:left/>
      <x:right style="medium">
        <x:color rgb="FFA5A5A5"/>
      </x:right>
      <x:top/>
      <x:bottom style="medium">
        <x:color rgb="FFA5A5A5"/>
      </x:bottom>
      <x:diagonal/>
    </x:border>
    <x:border>
      <x:left style="medium">
        <x:color rgb="FFA5A5A5"/>
      </x:left>
      <x:right style="medium">
        <x:color rgb="FFA5A5A5"/>
      </x:right>
      <x:top style="medium">
        <x:color rgb="FFA5A5A5"/>
      </x:top>
      <x:bottom/>
      <x:diagonal/>
    </x:border>
    <x:border>
      <x:left style="medium">
        <x:color rgb="FFA5A5A5"/>
      </x:left>
      <x:right style="medium">
        <x:color rgb="FFA5A5A5"/>
      </x:right>
      <x:top/>
      <x:bottom style="medium">
        <x:color rgb="FFA5A5A5"/>
      </x:bottom>
      <x:diagonal/>
    </x:border>
    <x:border>
      <x:left/>
      <x:right/>
      <x:top style="medium">
        <x:color rgb="FFA5A5A5"/>
      </x:top>
      <x:bottom style="medium">
        <x:color rgb="FFA5A5A5"/>
      </x:bottom>
      <x:diagonal/>
    </x:border>
    <x:border>
      <x:left/>
      <x:right/>
      <x:top style="medium">
        <x:color rgb="FFA5A5A5"/>
      </x:top>
      <x:bottom/>
      <x:diagonal/>
    </x:border>
    <x:border>
      <x:left style="medium">
        <x:color rgb="FFA5A5A5"/>
      </x:left>
      <x:right style="medium">
        <x:color rgb="FFA5A5A5"/>
      </x:right>
      <x:top/>
      <x:bottom/>
      <x:diagonal/>
    </x:border>
    <x:border>
      <x:left style="thin">
        <x:color theme="0" tint="-4.9989318521683403E-2"/>
      </x:left>
      <x:right/>
      <x:top style="medium">
        <x:color theme="0" tint="-0.24994659260841701"/>
      </x:top>
      <x:bottom style="thin">
        <x:color theme="0" tint="-4.9989318521683403E-2"/>
      </x:bottom>
      <x:diagonal/>
    </x:border>
    <x:border>
      <x:left style="medium">
        <x:color theme="0" tint="-0.24994659260841701"/>
      </x:left>
      <x:right style="medium">
        <x:color theme="0" tint="-0.24994659260841701"/>
      </x:right>
      <x:top style="medium">
        <x:color theme="0" tint="-0.24994659260841701"/>
      </x:top>
      <x:bottom style="thin">
        <x:color theme="0" tint="-4.9989318521683403E-2"/>
      </x:bottom>
      <x:diagonal/>
    </x:border>
    <x:border>
      <x:left style="thin">
        <x:color theme="0" tint="-4.9989318521683403E-2"/>
      </x:left>
      <x:right/>
      <x:top style="thin">
        <x:color theme="0" tint="-4.9989318521683403E-2"/>
      </x:top>
      <x:bottom style="thin">
        <x:color theme="0" tint="-4.9989318521683403E-2"/>
      </x:bottom>
      <x:diagonal/>
    </x:border>
    <x:border>
      <x:left style="medium">
        <x:color theme="0" tint="-0.24994659260841701"/>
      </x:left>
      <x:right style="medium">
        <x:color theme="0" tint="-0.24994659260841701"/>
      </x:right>
      <x:top style="thin">
        <x:color theme="0" tint="-4.9989318521683403E-2"/>
      </x:top>
      <x:bottom style="thin">
        <x:color theme="0" tint="-4.9989318521683403E-2"/>
      </x:bottom>
      <x:diagonal/>
    </x:border>
    <x:border>
      <x:left style="thin">
        <x:color theme="0" tint="-4.9989318521683403E-2"/>
      </x:left>
      <x:right/>
      <x:top style="thin">
        <x:color theme="0" tint="-4.9989318521683403E-2"/>
      </x:top>
      <x:bottom/>
      <x:diagonal/>
    </x:border>
    <x:border>
      <x:left style="medium">
        <x:color theme="0" tint="-0.24994659260841701"/>
      </x:left>
      <x:right style="medium">
        <x:color theme="0" tint="-0.24994659260841701"/>
      </x:right>
      <x:top style="thin">
        <x:color theme="0" tint="-4.9989318521683403E-2"/>
      </x:top>
      <x:bottom/>
      <x:diagonal/>
    </x:border>
    <x:border>
      <x:left style="medium">
        <x:color theme="0" tint="-0.24994659260841701"/>
      </x:left>
      <x:right style="thin">
        <x:color theme="0" tint="-4.9989318521683403E-2"/>
      </x:right>
      <x:top style="thin">
        <x:color theme="0" tint="-4.9989318521683403E-2"/>
      </x:top>
      <x:bottom style="medium">
        <x:color theme="0" tint="-0.24994659260841701"/>
      </x:bottom>
      <x:diagonal/>
    </x:border>
    <x:border>
      <x:left style="thin">
        <x:color theme="0" tint="-4.9989318521683403E-2"/>
      </x:left>
      <x:right style="thin">
        <x:color theme="0" tint="-4.9989318521683403E-2"/>
      </x:right>
      <x:top style="thin">
        <x:color theme="0" tint="-4.9989318521683403E-2"/>
      </x:top>
      <x:bottom style="medium">
        <x:color theme="0" tint="-0.24994659260841701"/>
      </x:bottom>
      <x:diagonal/>
    </x:border>
    <x:border>
      <x:left style="thin">
        <x:color theme="0" tint="-4.9989318521683403E-2"/>
      </x:left>
      <x:right style="medium">
        <x:color theme="0" tint="-0.24994659260841701"/>
      </x:right>
      <x:top style="thin">
        <x:color theme="0" tint="-4.9989318521683403E-2"/>
      </x:top>
      <x:bottom style="medium">
        <x:color theme="0" tint="-0.24994659260841701"/>
      </x:bottom>
      <x:diagonal/>
    </x:border>
    <x:border>
      <x:left style="thin">
        <x:color theme="0" tint="-4.9989318521683403E-2"/>
      </x:left>
      <x:right/>
      <x:top style="thin">
        <x:color theme="0" tint="-4.9989318521683403E-2"/>
      </x:top>
      <x:bottom style="medium">
        <x:color theme="0" tint="-0.24994659260841701"/>
      </x:bottom>
      <x:diagonal/>
    </x:border>
    <x:border>
      <x:left style="medium">
        <x:color theme="0" tint="-0.24994659260841701"/>
      </x:left>
      <x:right style="medium">
        <x:color theme="0" tint="-0.24994659260841701"/>
      </x:right>
      <x:top style="thin">
        <x:color theme="0" tint="-4.9989318521683403E-2"/>
      </x:top>
      <x:bottom style="medium">
        <x:color theme="0" tint="-0.24994659260841701"/>
      </x:bottom>
      <x:diagonal/>
    </x:border>
    <x:border>
      <x:left style="medium">
        <x:color theme="0" tint="-0.24994659260841701"/>
      </x:left>
      <x:right style="thin">
        <x:color theme="0" tint="-4.9989318521683403E-2"/>
      </x:right>
      <x:top/>
      <x:bottom/>
      <x:diagonal/>
    </x:border>
    <x:border>
      <x:left style="thin">
        <x:color theme="0" tint="-4.9989318521683403E-2"/>
      </x:left>
      <x:right style="thin">
        <x:color theme="0" tint="-4.9989318521683403E-2"/>
      </x:right>
      <x:top/>
      <x:bottom/>
      <x:diagonal/>
    </x:border>
    <x:border>
      <x:left style="thin">
        <x:color theme="0" tint="-4.9989318521683403E-2"/>
      </x:left>
      <x:right/>
      <x:top/>
      <x:bottom/>
      <x:diagonal/>
    </x:border>
    <x:border>
      <x:left style="medium">
        <x:color theme="0" tint="-0.24994659260841701"/>
      </x:left>
      <x:right style="medium">
        <x:color theme="0" tint="-0.24994659260841701"/>
      </x:right>
      <x:top/>
      <x:bottom/>
      <x:diagonal/>
    </x:border>
    <x:border>
      <x:left style="medium">
        <x:color theme="0" tint="-0.24994659260841701"/>
      </x:left>
      <x:right style="thin">
        <x:color theme="0" tint="-4.9989318521683403E-2"/>
      </x:right>
      <x:top style="medium">
        <x:color theme="0" tint="-0.24994659260841701"/>
      </x:top>
      <x:bottom style="medium">
        <x:color theme="0" tint="-0.24994659260841701"/>
      </x:bottom>
      <x:diagonal/>
    </x:border>
    <x:border>
      <x:left style="thin">
        <x:color theme="0" tint="-4.9989318521683403E-2"/>
      </x:left>
      <x:right style="thin">
        <x:color theme="0" tint="-4.9989318521683403E-2"/>
      </x:right>
      <x:top style="medium">
        <x:color theme="0" tint="-0.24994659260841701"/>
      </x:top>
      <x:bottom style="medium">
        <x:color theme="0" tint="-0.24994659260841701"/>
      </x:bottom>
      <x:diagonal/>
    </x:border>
    <x:border>
      <x:left style="thin">
        <x:color theme="0" tint="-4.9989318521683403E-2"/>
      </x:left>
      <x:right style="medium">
        <x:color theme="0" tint="-0.24994659260841701"/>
      </x:right>
      <x:top style="medium">
        <x:color theme="0" tint="-0.24994659260841701"/>
      </x:top>
      <x:bottom style="medium">
        <x:color theme="0" tint="-0.24994659260841701"/>
      </x:bottom>
      <x:diagonal/>
    </x:border>
    <x:border>
      <x:left style="medium">
        <x:color theme="0" tint="-0.24994659260841701"/>
      </x:left>
      <x:right style="medium">
        <x:color theme="0" tint="-4.9989318521683403E-2"/>
      </x:right>
      <x:top style="medium">
        <x:color theme="0" tint="-0.24994659260841701"/>
      </x:top>
      <x:bottom style="medium">
        <x:color theme="0" tint="-4.9989318521683403E-2"/>
      </x:bottom>
      <x:diagonal/>
    </x:border>
    <x:border>
      <x:left style="medium">
        <x:color theme="0" tint="-4.9989318521683403E-2"/>
      </x:left>
      <x:right style="medium">
        <x:color theme="0" tint="-4.9989318521683403E-2"/>
      </x:right>
      <x:top style="medium">
        <x:color theme="0" tint="-0.24994659260841701"/>
      </x:top>
      <x:bottom style="medium">
        <x:color theme="0" tint="-4.9989318521683403E-2"/>
      </x:bottom>
      <x:diagonal/>
    </x:border>
    <x:border>
      <x:left style="medium">
        <x:color theme="0" tint="-4.9989318521683403E-2"/>
      </x:left>
      <x:right style="medium">
        <x:color theme="0" tint="-0.24994659260841701"/>
      </x:right>
      <x:top style="medium">
        <x:color theme="0" tint="-0.24994659260841701"/>
      </x:top>
      <x:bottom style="medium">
        <x:color theme="0" tint="-4.9989318521683403E-2"/>
      </x:bottom>
      <x:diagonal/>
    </x:border>
    <x:border>
      <x:left style="medium">
        <x:color theme="0" tint="-0.24994659260841701"/>
      </x:left>
      <x:right style="medium">
        <x:color theme="0" tint="-4.9989318521683403E-2"/>
      </x:right>
      <x:top style="medium">
        <x:color theme="0" tint="-4.9989318521683403E-2"/>
      </x:top>
      <x:bottom style="medium">
        <x:color theme="0" tint="-4.9989318521683403E-2"/>
      </x:bottom>
      <x:diagonal/>
    </x:border>
    <x:border>
      <x:left style="medium">
        <x:color theme="0" tint="-4.9989318521683403E-2"/>
      </x:left>
      <x:right style="medium">
        <x:color theme="0" tint="-4.9989318521683403E-2"/>
      </x:right>
      <x:top style="medium">
        <x:color theme="0" tint="-4.9989318521683403E-2"/>
      </x:top>
      <x:bottom style="medium">
        <x:color theme="0" tint="-4.9989318521683403E-2"/>
      </x:bottom>
      <x:diagonal/>
    </x:border>
    <x:border>
      <x:left style="medium">
        <x:color theme="0" tint="-4.9989318521683403E-2"/>
      </x:left>
      <x:right style="medium">
        <x:color theme="0" tint="-0.24994659260841701"/>
      </x:right>
      <x:top style="medium">
        <x:color theme="0" tint="-4.9989318521683403E-2"/>
      </x:top>
      <x:bottom style="medium">
        <x:color theme="0" tint="-4.9989318521683403E-2"/>
      </x:bottom>
      <x:diagonal/>
    </x:border>
    <x:border>
      <x:left style="medium">
        <x:color theme="0" tint="-0.24994659260841701"/>
      </x:left>
      <x:right style="medium">
        <x:color theme="0" tint="-4.9989318521683403E-2"/>
      </x:right>
      <x:top style="medium">
        <x:color theme="0" tint="-4.9989318521683403E-2"/>
      </x:top>
      <x:bottom style="medium">
        <x:color theme="0" tint="-0.24994659260841701"/>
      </x:bottom>
      <x:diagonal/>
    </x:border>
    <x:border>
      <x:left style="medium">
        <x:color theme="0" tint="-4.9989318521683403E-2"/>
      </x:left>
      <x:right style="medium">
        <x:color theme="0" tint="-4.9989318521683403E-2"/>
      </x:right>
      <x:top style="medium">
        <x:color theme="0" tint="-4.9989318521683403E-2"/>
      </x:top>
      <x:bottom style="medium">
        <x:color theme="0" tint="-0.24994659260841701"/>
      </x:bottom>
      <x:diagonal/>
    </x:border>
    <x:border>
      <x:left style="medium">
        <x:color theme="0" tint="-4.9989318521683403E-2"/>
      </x:left>
      <x:right style="medium">
        <x:color theme="0" tint="-0.24994659260841701"/>
      </x:right>
      <x:top style="medium">
        <x:color theme="0" tint="-4.9989318521683403E-2"/>
      </x:top>
      <x:bottom style="medium">
        <x:color theme="0" tint="-0.24994659260841701"/>
      </x:bottom>
      <x:diagonal/>
    </x:border>
    <x:border>
      <x:left style="medium">
        <x:color theme="0" tint="-0.24994659260841701"/>
      </x:left>
      <x:right style="thin">
        <x:color theme="0" tint="-4.9989318521683403E-2"/>
      </x:right>
      <x:top/>
      <x:bottom style="thin">
        <x:color theme="0" tint="-4.9989318521683403E-2"/>
      </x:bottom>
      <x:diagonal/>
    </x:border>
    <x:border>
      <x:left style="thin">
        <x:color theme="0" tint="-4.9989318521683403E-2"/>
      </x:left>
      <x:right/>
      <x:top/>
      <x:bottom style="thin">
        <x:color theme="0" tint="-4.9989318521683403E-2"/>
      </x:bottom>
      <x:diagonal/>
    </x:border>
    <x:border>
      <x:left style="medium">
        <x:color theme="0" tint="-0.24994659260841701"/>
      </x:left>
      <x:right style="medium">
        <x:color theme="0" tint="-0.24994659260841701"/>
      </x:right>
      <x:top/>
      <x:bottom style="thin">
        <x:color theme="0" tint="-4.9989318521683403E-2"/>
      </x:bottom>
      <x:diagonal/>
    </x:border>
    <x:border>
      <x:left style="thin">
        <x:color theme="0" tint="-4.9989318521683403E-2"/>
      </x:left>
      <x:right/>
      <x:top style="medium">
        <x:color theme="0" tint="-0.24994659260841701"/>
      </x:top>
      <x:bottom style="medium">
        <x:color theme="0" tint="-0.24994659260841701"/>
      </x:bottom>
      <x:diagonal/>
    </x:border>
    <x:border>
      <x:left style="medium">
        <x:color theme="0" tint="-0.24994659260841701"/>
      </x:left>
      <x:right style="medium">
        <x:color theme="0" tint="-0.24994659260841701"/>
      </x:right>
      <x:top style="medium">
        <x:color theme="0" tint="-0.24994659260841701"/>
      </x:top>
      <x:bottom style="medium">
        <x:color theme="0" tint="-0.24994659260841701"/>
      </x:bottom>
      <x:diagonal/>
    </x:border>
    <x:border>
      <x:left style="medium">
        <x:color theme="0" tint="-0.24994659260841701"/>
      </x:left>
      <x:right style="medium">
        <x:color theme="0" tint="-4.9989318521683403E-2"/>
      </x:right>
      <x:top style="medium">
        <x:color theme="0" tint="-0.24994659260841701"/>
      </x:top>
      <x:bottom style="medium">
        <x:color theme="0" tint="-0.24994659260841701"/>
      </x:bottom>
      <x:diagonal/>
    </x:border>
    <x:border>
      <x:left style="medium">
        <x:color theme="0" tint="-4.9989318521683403E-2"/>
      </x:left>
      <x:right style="medium">
        <x:color theme="0" tint="-4.9989318521683403E-2"/>
      </x:right>
      <x:top style="medium">
        <x:color theme="0" tint="-0.24994659260841701"/>
      </x:top>
      <x:bottom style="medium">
        <x:color theme="0" tint="-0.24994659260841701"/>
      </x:bottom>
      <x:diagonal/>
    </x:border>
    <x:border>
      <x:left style="medium">
        <x:color theme="0" tint="-4.9989318521683403E-2"/>
      </x:left>
      <x:right style="medium">
        <x:color theme="0" tint="-0.24994659260841701"/>
      </x:right>
      <x:top style="medium">
        <x:color theme="0" tint="-0.24994659260841701"/>
      </x:top>
      <x:bottom style="medium">
        <x:color theme="0" tint="-0.24994659260841701"/>
      </x:bottom>
      <x:diagonal/>
    </x:border>
    <x:border>
      <x:left style="medium">
        <x:color theme="0" tint="-0.24994659260841701"/>
      </x:left>
      <x:right/>
      <x:top style="medium">
        <x:color theme="0" tint="-0.24994659260841701"/>
      </x:top>
      <x:bottom style="medium">
        <x:color theme="0" tint="-0.24994659260841701"/>
      </x:bottom>
      <x:diagonal/>
    </x:border>
    <x:border>
      <x:left/>
      <x:right/>
      <x:top style="medium">
        <x:color theme="0" tint="-0.24994659260841701"/>
      </x:top>
      <x:bottom style="medium">
        <x:color theme="0" tint="-0.24994659260841701"/>
      </x:bottom>
      <x:diagonal/>
    </x:border>
    <x:border>
      <x:left/>
      <x:right style="medium">
        <x:color theme="0" tint="-0.24994659260841701"/>
      </x:right>
      <x:top style="medium">
        <x:color theme="0" tint="-0.24994659260841701"/>
      </x:top>
      <x:bottom style="medium">
        <x:color theme="0" tint="-0.24994659260841701"/>
      </x:bottom>
      <x:diagonal/>
    </x:border>
    <x:border>
      <x:left style="medium">
        <x:color theme="0" tint="-0.24994659260841701"/>
      </x:left>
      <x:right/>
      <x:top/>
      <x:bottom style="medium">
        <x:color theme="0" tint="-0.24994659260841701"/>
      </x:bottom>
      <x:diagonal/>
    </x:border>
    <x:border>
      <x:left/>
      <x:right/>
      <x:top/>
      <x:bottom style="medium">
        <x:color theme="0" tint="-0.24994659260841701"/>
      </x:bottom>
      <x:diagonal/>
    </x:border>
    <x:border>
      <x:left style="medium">
        <x:color theme="0" tint="-0.24994659260841701"/>
      </x:left>
      <x:right style="medium">
        <x:color theme="0" tint="-0.24994659260841701"/>
      </x:right>
      <x:top/>
      <x:bottom style="medium">
        <x:color theme="0" tint="-0.24994659260841701"/>
      </x:bottom>
      <x:diagonal/>
    </x:border>
    <x:border>
      <x:left/>
      <x:right style="medium">
        <x:color theme="0" tint="-0.24994659260841701"/>
      </x:right>
      <x:top/>
      <x:bottom style="medium">
        <x:color theme="0" tint="-0.2499465926084170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 style="thin">
        <x:color rgb="FF7F7F7F"/>
      </x:bottom>
      <x:diagonal/>
    </x:border>
    <x:border>
      <x:left/>
      <x:right/>
      <x:top style="medium">
        <x:color indexed="64"/>
      </x:top>
      <x:bottom style="thin">
        <x:color rgb="FF7F7F7F"/>
      </x:bottom>
      <x:diagonal/>
    </x:border>
    <x:border>
      <x:left/>
      <x:right style="medium">
        <x:color indexed="64"/>
      </x:right>
      <x:top style="medium">
        <x:color indexed="64"/>
      </x:top>
      <x:bottom style="thin">
        <x:color rgb="FF7F7F7F"/>
      </x:bottom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rgb="FF7F7F7F"/>
      </x:right>
      <x:top style="thin">
        <x:color rgb="FF7F7F7F"/>
      </x:top>
      <x:bottom style="medium">
        <x:color indexed="64"/>
      </x:bottom>
      <x:diagonal/>
    </x:border>
    <x:border>
      <x:left style="thin">
        <x:color rgb="FF7F7F7F"/>
      </x:left>
      <x:right/>
      <x:top style="thin">
        <x:color rgb="FF7F7F7F"/>
      </x:top>
      <x:bottom style="medium">
        <x:color indexed="64"/>
      </x:bottom>
      <x:diagonal/>
    </x:border>
    <x:border>
      <x:left/>
      <x:right/>
      <x:top style="thin">
        <x:color rgb="FF7F7F7F"/>
      </x:top>
      <x:bottom style="medium">
        <x:color indexed="64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medium">
        <x:color indexed="64"/>
      </x:bottom>
      <x:diagonal/>
    </x:border>
    <x:border>
      <x:left style="thin">
        <x:color rgb="FF7F7F7F"/>
      </x:left>
      <x:right style="medium">
        <x:color indexed="64"/>
      </x:right>
      <x:top style="thin">
        <x:color rgb="FF7F7F7F"/>
      </x:top>
      <x:bottom style="medium">
        <x:color indexed="64"/>
      </x:bottom>
      <x:diagonal/>
    </x:border>
    <x:border>
      <x:left style="medium">
        <x:color indexed="64"/>
      </x:left>
      <x:right style="thin">
        <x:color rgb="FF7F7F7F"/>
      </x:right>
      <x:top style="medium">
        <x:color indexed="64"/>
      </x:top>
      <x:bottom style="medium">
        <x:color indexed="64"/>
      </x:bottom>
      <x:diagonal/>
    </x:border>
    <x:border>
      <x:left style="thin">
        <x:color rgb="FF7F7F7F"/>
      </x:left>
      <x:right style="thin">
        <x:color rgb="FF7F7F7F"/>
      </x:right>
      <x:top style="medium">
        <x:color indexed="64"/>
      </x:top>
      <x:bottom style="medium">
        <x:color indexed="64"/>
      </x:bottom>
      <x:diagonal/>
    </x:border>
    <x:border>
      <x:left style="thin">
        <x:color rgb="FF7F7F7F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rgb="FF7F7F7F"/>
      </x:right>
      <x:top style="thin">
        <x:color rgb="FF7F7F7F"/>
      </x:top>
      <x:bottom style="medium">
        <x:color indexed="64"/>
      </x:bottom>
      <x:diagonal/>
    </x:border>
    <x:border>
      <x:left style="medium">
        <x:color indexed="64"/>
      </x:left>
      <x:right style="thin">
        <x:color rgb="FF7F7F7F"/>
      </x:right>
      <x:top/>
      <x:bottom/>
      <x:diagonal/>
    </x:border>
    <x:border>
      <x:left style="thin">
        <x:color rgb="FF7F7F7F"/>
      </x:left>
      <x:right/>
      <x:top/>
      <x:bottom style="thin">
        <x:color rgb="FF7F7F7F"/>
      </x:bottom>
      <x:diagonal/>
    </x:border>
    <x:border>
      <x:left/>
      <x:right/>
      <x:top/>
      <x:bottom style="thin">
        <x:color rgb="FF7F7F7F"/>
      </x:bottom>
      <x:diagonal/>
    </x:border>
    <x:border>
      <x:left style="medium">
        <x:color indexed="64"/>
      </x:left>
      <x:right style="thin">
        <x:color rgb="FF7F7F7F"/>
      </x:right>
      <x:top/>
      <x:bottom style="thin">
        <x:color rgb="FF7F7F7F"/>
      </x:bottom>
      <x:diagonal/>
    </x:border>
    <x:border>
      <x:left/>
      <x:right style="thin">
        <x:color rgb="FF7F7F7F"/>
      </x:right>
      <x:top/>
      <x:bottom style="thin">
        <x:color rgb="FF7F7F7F"/>
      </x:bottom>
      <x:diagonal/>
    </x:border>
    <x:border>
      <x:left/>
      <x:right style="medium">
        <x:color indexed="64"/>
      </x:right>
      <x:top/>
      <x:bottom style="thin">
        <x:color rgb="FF7F7F7F"/>
      </x:bottom>
      <x:diagonal/>
    </x:border>
    <x:border>
      <x:left style="thin">
        <x:color rgb="FF7F7F7F"/>
      </x:left>
      <x:right/>
      <x:top style="thin">
        <x:color rgb="FF7F7F7F"/>
      </x:top>
      <x:bottom style="thin">
        <x:color rgb="FF7F7F7F"/>
      </x:bottom>
      <x:diagonal/>
    </x:border>
    <x:border>
      <x:left/>
      <x:right/>
      <x:top style="thin">
        <x:color rgb="FF7F7F7F"/>
      </x:top>
      <x:bottom style="thin">
        <x:color rgb="FF7F7F7F"/>
      </x:bottom>
      <x:diagonal/>
    </x:border>
    <x:border>
      <x:left style="medium">
        <x:color indexed="64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/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/>
      <x:right style="medium">
        <x:color indexed="64"/>
      </x:right>
      <x:top style="thin">
        <x:color rgb="FF7F7F7F"/>
      </x:top>
      <x:bottom style="thin">
        <x:color rgb="FF7F7F7F"/>
      </x:bottom>
      <x:diagonal/>
    </x:border>
    <x:border>
      <x:left style="medium">
        <x:color indexed="64"/>
      </x:left>
      <x:right/>
      <x:top style="thin">
        <x:color rgb="FF7F7F7F"/>
      </x:top>
      <x:bottom style="medium">
        <x:color indexed="64"/>
      </x:bottom>
      <x:diagonal/>
    </x:border>
    <x:border>
      <x:left style="medium">
        <x:color indexed="64"/>
      </x:left>
      <x:right/>
      <x:top style="thin">
        <x:color rgb="FF7F7F7F"/>
      </x:top>
      <x:bottom style="thin">
        <x:color rgb="FF7F7F7F"/>
      </x:bottom>
      <x:diagonal/>
    </x:border>
    <x:border>
      <x:left style="medium">
        <x:color indexed="64"/>
      </x:left>
      <x:right style="thin">
        <x:color rgb="FF7F7F7F"/>
      </x:right>
      <x:top style="thin">
        <x:color rgb="FF7F7F7F"/>
      </x:top>
      <x:bottom style="thin">
        <x:color theme="1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theme="1" tint="0.499984740745262"/>
      </x:bottom>
      <x:diagonal/>
    </x:border>
    <x:border>
      <x:left style="thin">
        <x:color rgb="FF7F7F7F"/>
      </x:left>
      <x:right style="medium">
        <x:color indexed="64"/>
      </x:right>
      <x:top style="thin">
        <x:color rgb="FF7F7F7F"/>
      </x:top>
      <x:bottom style="thin">
        <x:color theme="1" tint="0.499984740745262"/>
      </x:bottom>
      <x:diagonal/>
    </x:border>
    <x:border>
      <x:left/>
      <x:right style="thin">
        <x:color rgb="FF7F7F7F"/>
      </x:right>
      <x:top style="thin">
        <x:color rgb="FF7F7F7F"/>
      </x:top>
      <x:bottom style="thin">
        <x:color theme="1" tint="0.499984740745262"/>
      </x:bottom>
      <x:diagonal/>
    </x:border>
    <x:border>
      <x:left/>
      <x:right style="medium">
        <x:color indexed="64"/>
      </x:right>
      <x:top style="thin">
        <x:color rgb="FF7F7F7F"/>
      </x:top>
      <x:bottom style="thin">
        <x:color theme="1" tint="0.499984740745262"/>
      </x:bottom>
      <x:diagonal/>
    </x:border>
    <x:border>
      <x:left/>
      <x:right style="thin">
        <x:color rgb="FF7F7F7F"/>
      </x:right>
      <x:top/>
      <x:bottom/>
      <x:diagonal/>
    </x:border>
    <x:border>
      <x:left style="thin">
        <x:color rgb="FF7F7F7F"/>
      </x:left>
      <x:right style="thin">
        <x:color rgb="FF7F7F7F"/>
      </x:right>
      <x:top/>
      <x:bottom style="thin">
        <x:color rgb="FF7F7F7F"/>
      </x:bottom>
      <x:diagonal/>
    </x:border>
    <x:border>
      <x:left style="thin">
        <x:color rgb="FF7F7F7F"/>
      </x:left>
      <x:right style="medium">
        <x:color indexed="64"/>
      </x:right>
      <x:top/>
      <x:bottom style="thin">
        <x:color rgb="FF7F7F7F"/>
      </x:bottom>
      <x:diagonal/>
    </x:border>
    <x:border>
      <x:left style="thin">
        <x:color rgb="FF7F7F7F"/>
      </x:left>
      <x:right style="medium">
        <x:color indexed="64"/>
      </x:right>
      <x:top style="thin">
        <x:color rgb="FF7F7F7F"/>
      </x:top>
      <x:bottom style="thin">
        <x:color rgb="FF7F7F7F"/>
      </x:bottom>
      <x:diagonal/>
    </x:border>
    <x:border>
      <x:left style="medium">
        <x:color indexed="64"/>
      </x:left>
      <x:right style="thin">
        <x:color rgb="FF7F7F7F"/>
      </x:right>
      <x:top/>
      <x:bottom style="medium">
        <x:color indexed="64"/>
      </x:bottom>
      <x:diagonal/>
    </x:border>
    <x:border>
      <x:left style="thin">
        <x:color rgb="FF7F7F7F"/>
      </x:left>
      <x:right style="thin">
        <x:color rgb="FF7F7F7F"/>
      </x:right>
      <x:top/>
      <x:bottom style="medium">
        <x:color indexed="64"/>
      </x:bottom>
      <x:diagonal/>
    </x:border>
    <x:border>
      <x:left style="thin">
        <x:color rgb="FF7F7F7F"/>
      </x:left>
      <x:right style="medium">
        <x:color indexed="64"/>
      </x:right>
      <x:top/>
      <x:bottom style="medium">
        <x:color indexed="64"/>
      </x:bottom>
      <x:diagonal/>
    </x:border>
    <x:border>
      <x:left/>
      <x:right style="thin">
        <x:color rgb="FF7F7F7F"/>
      </x:right>
      <x:top/>
      <x:bottom style="medium">
        <x:color indexed="64"/>
      </x:bottom>
      <x:diagonal/>
    </x:border>
    <x:border>
      <x:left style="medium">
        <x:color indexed="64"/>
      </x:left>
      <x:right style="thin">
        <x:color rgb="FF7F7F7F"/>
      </x:right>
      <x:top style="thick">
        <x:color rgb="FF7F7F7F"/>
      </x:top>
      <x:bottom/>
      <x:diagonal/>
    </x:border>
    <x:border>
      <x:left style="thin">
        <x:color rgb="FF7F7F7F"/>
      </x:left>
      <x:right style="thin">
        <x:color rgb="FF7F7F7F"/>
      </x:right>
      <x:top style="thick">
        <x:color rgb="FF7F7F7F"/>
      </x:top>
      <x:bottom/>
      <x:diagonal/>
    </x:border>
    <x:border>
      <x:left style="thin">
        <x:color rgb="FF7F7F7F"/>
      </x:left>
      <x:right/>
      <x:top style="thick">
        <x:color rgb="FF7F7F7F"/>
      </x:top>
      <x:bottom style="thin">
        <x:color rgb="FF7F7F7F"/>
      </x:bottom>
      <x:diagonal/>
    </x:border>
    <x:border>
      <x:left style="thin">
        <x:color rgb="FF7F7F7F"/>
      </x:left>
      <x:right style="thin">
        <x:color rgb="FF7F7F7F"/>
      </x:right>
      <x:top/>
      <x:bottom/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/>
      <x:diagonal/>
    </x:border>
    <x:border>
      <x:left style="medium">
        <x:color indexed="64"/>
      </x:left>
      <x:right/>
      <x:top style="thin">
        <x:color rgb="FF7F7F7F"/>
      </x:top>
      <x:bottom/>
      <x:diagonal/>
    </x:border>
    <x:border>
      <x:left/>
      <x:right/>
      <x:top style="thin">
        <x:color rgb="FF7F7F7F"/>
      </x:top>
      <x:bottom/>
      <x:diagonal/>
    </x:border>
    <x:border>
      <x:left style="thin">
        <x:color rgb="FF7F7F7F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rgb="FF7F7F7F"/>
      </x:right>
      <x:top style="thin">
        <x:color indexed="64"/>
      </x:top>
      <x:bottom style="medium">
        <x:color indexed="64"/>
      </x:bottom>
      <x:diagonal/>
    </x:border>
    <x:border>
      <x:left style="thin">
        <x:color rgb="FF7F7F7F"/>
      </x:left>
      <x:right/>
      <x:top style="thin">
        <x:color indexed="64"/>
      </x:top>
      <x:bottom style="medium">
        <x:color indexed="64"/>
      </x:bottom>
      <x:diagonal/>
    </x:border>
    <x:border>
      <x:left style="thin">
        <x:color rgb="FF7F7F7F"/>
      </x:left>
      <x:right style="thin">
        <x:color rgb="FF7F7F7F"/>
      </x:right>
      <x:top style="thin">
        <x:color indexed="64"/>
      </x:top>
      <x:bottom style="medium">
        <x:color indexed="64"/>
      </x:bottom>
      <x:diagonal/>
    </x:border>
    <x:border>
      <x:left style="thin">
        <x:color rgb="FF7F7F7F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 style="thin">
        <x:color rgb="FF7F7F7F"/>
      </x:right>
      <x:top style="thin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theme="0"/>
      </x:left>
      <x:right style="thin">
        <x:color theme="0"/>
      </x:right>
      <x:top style="thin">
        <x:color theme="0"/>
      </x:top>
      <x:bottom style="thin">
        <x:color theme="0"/>
      </x:bottom>
      <x:diagonal/>
    </x:border>
    <x:border>
      <x:left/>
      <x:right/>
      <x:top/>
      <x:bottom style="hair">
        <x:color indexed="64"/>
      </x:bottom>
      <x:diagonal/>
    </x:border>
    <x:border>
      <x:left style="medium">
        <x:color rgb="FF9BBB59"/>
      </x:left>
      <x:right style="medium">
        <x:color rgb="FF9BBB59"/>
      </x:right>
      <x:top style="medium">
        <x:color rgb="FF9BBB59"/>
      </x:top>
      <x:bottom style="medium">
        <x:color rgb="FF9BBB59"/>
      </x:bottom>
      <x:diagonal/>
    </x:border>
    <x:border>
      <x:left/>
      <x:right/>
      <x:top style="thin">
        <x:color theme="6" tint="0.39997558519241921"/>
      </x:top>
      <x:bottom style="thin">
        <x:color theme="6" tint="0.39997558519241921"/>
      </x:bottom>
      <x:diagonal/>
    </x:border>
    <x:border>
      <x:left style="medium">
        <x:color rgb="FFA5A5A5"/>
      </x:left>
      <x:right/>
      <x:top/>
      <x:bottom/>
      <x:diagonal/>
    </x:border>
    <x:border>
      <x:left style="thin">
        <x:color indexed="64"/>
      </x:left>
      <x:right style="thin">
        <x:color theme="0" tint="-0.24994659260841701"/>
      </x:right>
      <x:top style="hair">
        <x:color indexed="64"/>
      </x:top>
      <x:bottom style="hair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hair">
        <x:color indexed="64"/>
      </x:top>
      <x:bottom style="hair">
        <x:color indexed="64"/>
      </x:bottom>
      <x:diagonal/>
    </x:border>
    <x:border>
      <x:left style="thin">
        <x:color theme="0"/>
      </x:left>
      <x:right style="thin">
        <x:color theme="0"/>
      </x:right>
      <x:top style="thin">
        <x:color theme="0"/>
      </x:top>
      <x:bottom style="thin">
        <x:color indexed="64"/>
      </x:bottom>
      <x:diagonal/>
    </x:border>
    <x:border>
      <x:left/>
      <x:right/>
      <x:top style="thin">
        <x:color theme="6" tint="0.39997558519241921"/>
      </x:top>
      <x:bottom style="double">
        <x:color theme="6" tint="0.39994506668294322"/>
      </x:bottom>
      <x:diagonal/>
    </x:border>
    <x:border>
      <x:left/>
      <x:right/>
      <x:top style="thin">
        <x:color theme="6" tint="0.39997558519241921"/>
      </x:top>
      <x:bottom/>
      <x:diagonal/>
    </x:border>
    <x:border>
      <x:left style="thin">
        <x:color theme="0" tint="-4.9989318521683403E-2"/>
      </x:left>
      <x:right style="medium">
        <x:color theme="0" tint="-0.24994659260841701"/>
      </x:right>
      <x:top/>
      <x:bottom/>
      <x:diagonal/>
    </x:border>
    <x:border>
      <x:left style="medium">
        <x:color theme="0" tint="-0.24994659260841701"/>
      </x:left>
      <x:right style="thin">
        <x:color theme="0" tint="-4.9989318521683403E-2"/>
      </x:right>
      <x:top style="medium">
        <x:color theme="0" tint="-0.24994659260841701"/>
      </x:top>
      <x:bottom/>
      <x:diagonal/>
    </x:border>
    <x:border>
      <x:left style="thin">
        <x:color theme="0" tint="-4.9989318521683403E-2"/>
      </x:left>
      <x:right style="thin">
        <x:color theme="0" tint="-4.9989318521683403E-2"/>
      </x:right>
      <x:top style="medium">
        <x:color theme="0" tint="-0.24994659260841701"/>
      </x:top>
      <x:bottom/>
      <x:diagonal/>
    </x:border>
    <x:border>
      <x:left style="thin">
        <x:color theme="0" tint="-4.9989318521683403E-2"/>
      </x:left>
      <x:right/>
      <x:top style="medium">
        <x:color theme="0" tint="-0.24994659260841701"/>
      </x:top>
      <x:bottom/>
      <x:diagonal/>
    </x:border>
    <x:border>
      <x:left style="medium">
        <x:color theme="0" tint="-0.24994659260841701"/>
      </x:left>
      <x:right style="medium">
        <x:color theme="0" tint="-0.24994659260841701"/>
      </x:right>
      <x:top style="medium">
        <x:color theme="0" tint="-0.24994659260841701"/>
      </x:top>
      <x:bottom/>
      <x:diagonal/>
    </x:border>
    <x:border>
      <x:left style="thin">
        <x:color theme="0" tint="-4.9989318521683403E-2"/>
      </x:left>
      <x:right style="medium">
        <x:color theme="0" tint="-0.24994659260841701"/>
      </x:right>
      <x:top style="medium">
        <x:color theme="0" tint="-0.24994659260841701"/>
      </x:top>
      <x:bottom/>
      <x:diagonal/>
    </x:border>
    <x:border>
      <x:left style="medium">
        <x:color theme="0" tint="-0.24994659260841701"/>
      </x:left>
      <x:right/>
      <x:top/>
      <x:bottom/>
      <x:diagonal/>
    </x:border>
    <x:border>
      <x:left/>
      <x:right style="medium">
        <x:color theme="0" tint="-0.24994659260841701"/>
      </x:right>
      <x:top/>
      <x:bottom/>
      <x:diagonal/>
    </x:border>
    <x:border>
      <x:left style="medium">
        <x:color indexed="64"/>
      </x:left>
      <x:right style="thin">
        <x:color indexed="64"/>
      </x:right>
      <x:top style="thin">
        <x:color rgb="FF7F7F7F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7F7F7F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rgb="FF7F7F7F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rgb="FF7F7F7F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rgb="FF7F7F7F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rgb="FF7F7F7F"/>
      </x:bottom>
      <x:diagonal/>
    </x:border>
    <x:border>
      <x:left style="medium">
        <x:color indexed="64"/>
      </x:left>
      <x:right style="thin">
        <x:color rgb="FF7F7F7F"/>
      </x:right>
      <x:top style="thin">
        <x:color rgb="FF7F7F7F"/>
      </x:top>
      <x:bottom/>
      <x:diagonal/>
    </x:border>
    <x:border>
      <x:left/>
      <x:right style="thin">
        <x:color rgb="FF7F7F7F"/>
      </x:right>
      <x:top style="thin">
        <x:color rgb="FF7F7F7F"/>
      </x:top>
      <x:bottom/>
      <x:diagonal/>
    </x:border>
    <x:border>
      <x:left/>
      <x:right style="medium">
        <x:color indexed="64"/>
      </x:right>
      <x:top style="thin">
        <x:color rgb="FF7F7F7F"/>
      </x:top>
      <x:bottom/>
      <x:diagonal/>
    </x:border>
    <x:border>
      <x:left style="medium">
        <x:color indexed="64"/>
      </x:left>
      <x:right style="thin">
        <x:color indexed="64"/>
      </x:right>
      <x:top style="thin">
        <x:color rgb="FF7F7F7F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rgb="FF7F7F7F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rgb="FF7F7F7F"/>
      </x:top>
      <x:bottom/>
      <x:diagonal/>
    </x:border>
    <x:border>
      <x:left style="medium">
        <x:color indexed="64"/>
      </x:left>
      <x:right style="thin">
        <x:color indexed="64"/>
      </x:right>
      <x:top style="thin">
        <x:color rgb="FF7F7F7F"/>
      </x:top>
      <x:bottom style="thin">
        <x:color rgb="FF7F7F7F"/>
      </x:bottom>
      <x:diagonal/>
    </x:border>
    <x:border>
      <x:left style="thin">
        <x:color indexed="64"/>
      </x:left>
      <x:right style="thin">
        <x:color indexed="64"/>
      </x:right>
      <x:top style="thin">
        <x:color rgb="FF7F7F7F"/>
      </x:top>
      <x:bottom style="thin">
        <x:color rgb="FF7F7F7F"/>
      </x:bottom>
      <x:diagonal/>
    </x:border>
    <x:border>
      <x:left style="thin">
        <x:color indexed="64"/>
      </x:left>
      <x:right style="medium">
        <x:color indexed="64"/>
      </x:right>
      <x:top style="thin">
        <x:color rgb="FF7F7F7F"/>
      </x:top>
      <x:bottom style="thin">
        <x:color rgb="FF7F7F7F"/>
      </x:bottom>
      <x:diagonal/>
    </x:border>
    <x:border>
      <x:left style="medium">
        <x:color indexed="64"/>
      </x:left>
      <x:right style="thin">
        <x:color indexed="64"/>
      </x:right>
      <x:top style="thin">
        <x:color rgb="FF7F7F7F"/>
      </x:top>
      <x:bottom style="thin">
        <x:color theme="1" tint="0.499984740745262"/>
      </x:bottom>
      <x:diagonal/>
    </x:border>
    <x:border>
      <x:left style="thin">
        <x:color indexed="64"/>
      </x:left>
      <x:right style="thin">
        <x:color indexed="64"/>
      </x:right>
      <x:top style="thin">
        <x:color rgb="FF7F7F7F"/>
      </x:top>
      <x:bottom style="thin">
        <x:color theme="1" tint="0.499984740745262"/>
      </x:bottom>
      <x:diagonal/>
    </x:border>
    <x:border>
      <x:left style="thin">
        <x:color indexed="64"/>
      </x:left>
      <x:right style="medium">
        <x:color indexed="64"/>
      </x:right>
      <x:top style="thin">
        <x:color rgb="FF7F7F7F"/>
      </x:top>
      <x:bottom style="thin">
        <x:color theme="1" tint="0.499984740745262"/>
      </x:bottom>
      <x:diagonal/>
    </x:border>
    <x:border>
      <x:left style="thin">
        <x:color rgb="FF7F7F7F"/>
      </x:left>
      <x:right style="medium">
        <x:color indexed="64"/>
      </x:right>
      <x:top style="thin">
        <x:color rgb="FF7F7F7F"/>
      </x:top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rgb="FF7F7F7F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rgb="FF7F7F7F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rgb="FF7F7F7F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medium">
        <x:color theme="5" tint="0.39994506668294322"/>
      </x:right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15">
    <x:xf numFmtId="0" fontId="0" fillId="0" borderId="0"/>
    <x:xf numFmtId="41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0" fontId="5" fillId="6" borderId="0" applyNumberFormat="0" applyBorder="0" applyAlignment="0" applyProtection="0"/>
    <x:xf numFmtId="9" fontId="12" fillId="0" borderId="0" applyFont="0" applyFill="0" applyBorder="0" applyAlignment="0" applyProtection="0">
      <x:alignment vertical="center"/>
    </x:xf>
    <x:xf numFmtId="0" fontId="5" fillId="3" borderId="0" applyNumberFormat="0" applyBorder="0" applyAlignment="0" applyProtection="0"/>
    <x:xf numFmtId="0" fontId="1" fillId="5" borderId="0" applyNumberFormat="0" applyBorder="0" applyAlignment="0" applyProtection="0"/>
    <x:xf numFmtId="0" fontId="1" fillId="4" borderId="0" applyNumberFormat="0" applyBorder="0" applyAlignment="0" applyProtection="0"/>
    <x:xf numFmtId="0" fontId="1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0" fontId="26" fillId="0" borderId="0">
      <x:alignment vertical="center"/>
    </x:xf>
    <x:xf numFmtId="41" fontId="31" fillId="0" borderId="0" applyFont="0" applyFill="0" applyBorder="0" applyAlignment="0" applyProtection="0"/>
    <x:xf numFmtId="0" fontId="32" fillId="0" borderId="0"/>
    <x:xf numFmtId="41" fontId="1" fillId="0" borderId="0" applyFont="0" applyFill="0" applyBorder="0" applyAlignment="0" applyProtection="0">
      <x:alignment vertical="center"/>
    </x:xf>
    <x:xf numFmtId="41" fontId="7" fillId="0" borderId="0" applyFont="0" applyFill="0" applyBorder="0" applyAlignment="0" applyProtection="0">
      <x:alignment vertical="center"/>
    </x:xf>
    <x:xf numFmtId="0" fontId="46" fillId="0" borderId="0">
      <x:alignment vertical="center"/>
    </x:xf>
    <x:xf numFmtId="41" fontId="46" fillId="0" borderId="0" applyFont="0" applyFill="0" applyBorder="0" applyAlignment="0" applyProtection="0">
      <x:alignment vertical="center"/>
    </x:xf>
    <x:xf numFmtId="9" fontId="46" fillId="0" borderId="0" applyFont="0" applyFill="0" applyBorder="0" applyAlignment="0" applyProtection="0">
      <x:alignment vertical="center"/>
    </x:xf>
    <x:xf numFmtId="9" fontId="7" fillId="0" borderId="0" applyFont="0" applyFill="0" applyBorder="0" applyAlignment="0" applyProtection="0">
      <x:alignment vertical="center"/>
    </x:xf>
    <x:xf numFmtId="0" fontId="2" fillId="2" borderId="0" applyNumberFormat="0" applyBorder="0" applyAlignment="0" applyProtection="0"/>
    <x:xf numFmtId="0" fontId="5" fillId="28" borderId="0" applyNumberFormat="0" applyBorder="0" applyAlignment="0" applyProtection="0"/>
    <x:xf numFmtId="0" fontId="5" fillId="29" borderId="0" applyNumberFormat="0" applyBorder="0" applyAlignment="0" applyProtection="0"/>
    <x:xf numFmtId="0" fontId="1" fillId="0" borderId="0">
      <x:alignment vertical="center"/>
    </x:xf>
    <x:xf numFmtId="0" fontId="59" fillId="0" borderId="0"/>
    <x:xf numFmtId="0" fontId="63" fillId="30" borderId="54" applyNumberFormat="0">
      <x:alignment horizontal="center" vertical="center"/>
    </x:xf>
    <x:xf numFmtId="0" fontId="67" fillId="31" borderId="54" applyNumberFormat="0">
      <x:alignment horizontal="center" vertical="center"/>
    </x:xf>
    <x:xf numFmtId="0" fontId="64" fillId="0" borderId="54" applyNumberFormat="0">
      <x:alignment horizontal="center" vertical="center"/>
    </x:xf>
    <x:xf numFmtId="0" fontId="68" fillId="33" borderId="54">
      <x:alignment horizontal="center" vertical="center"/>
    </x:xf>
    <x:xf numFmtId="0" fontId="63" fillId="32" borderId="54">
      <x:alignment horizontal="center" vertical="center"/>
    </x:xf>
    <x:xf numFmtId="0" fontId="68" fillId="6" borderId="54">
      <x:alignment horizontal="center" vertical="center"/>
    </x:xf>
    <x:xf numFmtId="0" fontId="66" fillId="0" borderId="0"/>
    <x:xf numFmtId="41" fontId="1" fillId="0" borderId="0" applyFont="0" applyFill="0" applyBorder="0" applyAlignment="0" applyProtection="0"/>
    <x:xf numFmtId="0" fontId="1" fillId="37" borderId="0" applyNumberFormat="0" applyBorder="0" applyAlignment="0" applyProtection="0"/>
    <x:xf numFmtId="0" fontId="1" fillId="38" borderId="0" applyNumberFormat="0" applyBorder="0" applyAlignment="0" applyProtection="0"/>
    <x:xf numFmtId="0" fontId="7" fillId="0" borderId="0">
      <x:alignment vertical="center"/>
    </x:xf>
    <x:xf numFmtId="0" fontId="97" fillId="41" borderId="0" applyNumberFormat="0" applyBorder="0" applyAlignment="0" applyProtection="0"/>
    <x:xf numFmtId="0" fontId="104" fillId="0" borderId="0">
      <x:alignment vertical="center"/>
    </x:xf>
    <x:xf numFmtId="41" fontId="105" fillId="0" borderId="0" applyFont="0" applyFill="0" applyBorder="0" applyAlignment="0" applyProtection="0">
      <x:alignment vertical="center"/>
    </x:xf>
    <x:xf numFmtId="0" fontId="105" fillId="0" borderId="0">
      <x:alignment vertical="center"/>
    </x:xf>
    <x:xf numFmtId="9" fontId="105" fillId="0" borderId="0" applyFont="0" applyFill="0" applyBorder="0" applyAlignment="0" applyProtection="0">
      <x:alignment vertical="center"/>
    </x:xf>
    <x:xf numFmtId="0" fontId="1" fillId="0" borderId="0">
      <x:alignment vertical="center"/>
    </x:xf>
    <x:xf numFmtId="41" fontId="7" fillId="0" borderId="0" applyFont="0" applyFill="0" applyBorder="0" applyAlignment="0" applyProtection="0">
      <x:alignment vertical="center"/>
    </x:xf>
    <x:xf numFmtId="0" fontId="7" fillId="0" borderId="0"/>
    <x:xf numFmtId="0" fontId="1" fillId="0" borderId="0"/>
    <x:xf numFmtId="41" fontId="7" fillId="0" borderId="0" applyFont="0" applyFill="0" applyBorder="0" applyAlignment="0" applyProtection="0"/>
    <x:xf numFmtId="0" fontId="12" fillId="0" borderId="0"/>
    <x:xf numFmtId="0" fontId="1" fillId="0" borderId="0">
      <x:alignment vertical="center"/>
    </x:xf>
    <x:xf numFmtId="43" fontId="1" fillId="0" borderId="0" applyFont="0" applyFill="0" applyBorder="0" applyAlignment="0" applyProtection="0">
      <x:alignment vertical="center"/>
    </x:xf>
    <x:xf numFmtId="43" fontId="105" fillId="0" borderId="0" applyFont="0" applyFill="0" applyBorder="0" applyAlignment="0" applyProtection="0">
      <x:alignment vertical="center"/>
    </x:xf>
    <x:xf numFmtId="0" fontId="1" fillId="0" borderId="0"/>
    <x:xf numFmtId="41" fontId="1" fillId="0" borderId="0" applyFont="0" applyFill="0" applyBorder="0" applyAlignment="0" applyProtection="0"/>
    <x:xf numFmtId="43" fontId="1" fillId="0" borderId="0" applyFont="0" applyFill="0" applyBorder="0" applyAlignment="0" applyProtection="0">
      <x:alignment vertical="center"/>
    </x:xf>
    <x:xf numFmtId="0" fontId="105" fillId="0" borderId="0">
      <x:alignment vertical="center"/>
    </x:xf>
    <x:xf numFmtId="0" fontId="1" fillId="0" borderId="0">
      <x:alignment vertical="center"/>
    </x:xf>
    <x:xf numFmtId="0" fontId="1" fillId="0" borderId="0">
      <x:alignment vertical="center"/>
    </x:xf>
    <x:xf numFmtId="9" fontId="105" fillId="0" borderId="0" applyFont="0" applyFill="0" applyBorder="0" applyAlignment="0" applyProtection="0">
      <x:alignment vertical="center"/>
    </x:xf>
    <x:xf numFmtId="43" fontId="105" fillId="0" borderId="0" applyFont="0" applyFill="0" applyBorder="0" applyAlignment="0" applyProtection="0">
      <x:alignment vertical="center"/>
    </x:xf>
    <x:xf numFmtId="43" fontId="105" fillId="0" borderId="0" applyFont="0" applyFill="0" applyBorder="0" applyAlignment="0" applyProtection="0">
      <x:alignment vertical="center"/>
    </x:xf>
    <x:xf numFmtId="0" fontId="5" fillId="45" borderId="0" applyNumberFormat="0" applyBorder="0" applyAlignment="0" applyProtection="0"/>
    <x:xf numFmtId="43" fontId="1" fillId="0" borderId="0" applyFont="0" applyFill="0" applyBorder="0" applyAlignment="0" applyProtection="0">
      <x:alignment vertical="center"/>
    </x:xf>
    <x:xf numFmtId="43" fontId="1" fillId="0" borderId="0" applyFont="0" applyFill="0" applyBorder="0" applyAlignment="0" applyProtection="0">
      <x:alignment vertical="center"/>
    </x:xf>
    <x:xf numFmtId="0" fontId="5" fillId="45" borderId="0" applyNumberFormat="0" applyBorder="0" applyAlignment="0" applyProtection="0">
      <x:alignment vertical="center"/>
    </x:xf>
    <x:xf numFmtId="0" fontId="1" fillId="57" borderId="248" applyNumberFormat="0" applyFont="0" applyAlignment="0" applyProtection="0">
      <x:alignment vertical="center"/>
    </x:xf>
    <x:xf numFmtId="0" fontId="1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38" fillId="0" borderId="0" applyNumberFormat="0" applyFill="0" applyBorder="0" applyAlignment="0" applyProtection="0">
      <x:alignment vertical="center"/>
    </x:xf>
    <x:xf numFmtId="0" fontId="139" fillId="0" borderId="242" applyNumberFormat="0" applyFill="0" applyAlignment="0" applyProtection="0">
      <x:alignment vertical="center"/>
    </x:xf>
    <x:xf numFmtId="0" fontId="140" fillId="0" borderId="243" applyNumberFormat="0" applyFill="0" applyAlignment="0" applyProtection="0">
      <x:alignment vertical="center"/>
    </x:xf>
    <x:xf numFmtId="0" fontId="141" fillId="0" borderId="244" applyNumberFormat="0" applyFill="0" applyAlignment="0" applyProtection="0">
      <x:alignment vertical="center"/>
    </x:xf>
    <x:xf numFmtId="0" fontId="141" fillId="0" borderId="0" applyNumberFormat="0" applyFill="0" applyBorder="0" applyAlignment="0" applyProtection="0">
      <x:alignment vertical="center"/>
    </x:xf>
    <x:xf numFmtId="0" fontId="2" fillId="2" borderId="0" applyNumberFormat="0" applyBorder="0" applyAlignment="0" applyProtection="0">
      <x:alignment vertical="center"/>
    </x:xf>
    <x:xf numFmtId="0" fontId="97" fillId="41" borderId="0" applyNumberFormat="0" applyBorder="0" applyAlignment="0" applyProtection="0">
      <x:alignment vertical="center"/>
    </x:xf>
    <x:xf numFmtId="0" fontId="142" fillId="53" borderId="0" applyNumberFormat="0" applyBorder="0" applyAlignment="0" applyProtection="0">
      <x:alignment vertical="center"/>
    </x:xf>
    <x:xf numFmtId="0" fontId="143" fillId="54" borderId="138" applyNumberFormat="0" applyAlignment="0" applyProtection="0">
      <x:alignment vertical="center"/>
    </x:xf>
    <x:xf numFmtId="0" fontId="144" fillId="55" borderId="245" applyNumberFormat="0" applyAlignment="0" applyProtection="0">
      <x:alignment vertical="center"/>
    </x:xf>
    <x:xf numFmtId="0" fontId="145" fillId="55" borderId="138" applyNumberFormat="0" applyAlignment="0" applyProtection="0">
      <x:alignment vertical="center"/>
    </x:xf>
    <x:xf numFmtId="0" fontId="146" fillId="0" borderId="246" applyNumberFormat="0" applyFill="0" applyAlignment="0" applyProtection="0">
      <x:alignment vertical="center"/>
    </x:xf>
    <x:xf numFmtId="0" fontId="147" fillId="56" borderId="247" applyNumberForma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48" fillId="0" borderId="0" applyNumberFormat="0" applyFill="0" applyBorder="0" applyAlignment="0" applyProtection="0">
      <x:alignment vertical="center"/>
    </x:xf>
    <x:xf numFmtId="0" fontId="4" fillId="0" borderId="249" applyNumberFormat="0" applyFill="0" applyAlignment="0" applyProtection="0">
      <x:alignment vertical="center"/>
    </x:xf>
    <x:xf numFmtId="0" fontId="5" fillId="45" borderId="0" applyNumberFormat="0" applyBorder="0" applyAlignment="0" applyProtection="0">
      <x:alignment vertical="center"/>
    </x:xf>
    <x:xf numFmtId="0" fontId="1" fillId="58" borderId="0" applyNumberFormat="0" applyBorder="0" applyAlignment="0" applyProtection="0">
      <x:alignment vertical="center"/>
    </x:xf>
    <x:xf numFmtId="0" fontId="1" fillId="59" borderId="0" applyNumberFormat="0" applyBorder="0" applyAlignment="0" applyProtection="0">
      <x:alignment vertical="center"/>
    </x:xf>
    <x:xf numFmtId="0" fontId="5" fillId="60" borderId="0" applyNumberFormat="0" applyBorder="0" applyAlignment="0" applyProtection="0">
      <x:alignment vertical="center"/>
    </x:xf>
    <x:xf numFmtId="0" fontId="5" fillId="28" borderId="0" applyNumberFormat="0" applyBorder="0" applyAlignment="0" applyProtection="0">
      <x:alignment vertical="center"/>
    </x:xf>
    <x:xf numFmtId="0" fontId="1" fillId="61" borderId="0" applyNumberFormat="0" applyBorder="0" applyAlignment="0" applyProtection="0">
      <x:alignment vertical="center"/>
    </x:xf>
    <x:xf numFmtId="0" fontId="1" fillId="62" borderId="0" applyNumberFormat="0" applyBorder="0" applyAlignment="0" applyProtection="0">
      <x:alignment vertical="center"/>
    </x:xf>
    <x:xf numFmtId="0" fontId="5" fillId="63" borderId="0" applyNumberFormat="0" applyBorder="0" applyAlignment="0" applyProtection="0">
      <x:alignment vertical="center"/>
    </x:xf>
    <x:xf numFmtId="0" fontId="5" fillId="3" borderId="0" applyNumberFormat="0" applyBorder="0" applyAlignment="0" applyProtection="0">
      <x:alignment vertical="center"/>
    </x:xf>
    <x:xf numFmtId="0" fontId="1" fillId="4" borderId="0" applyNumberFormat="0" applyBorder="0" applyAlignment="0" applyProtection="0">
      <x:alignment vertical="center"/>
    </x:xf>
    <x:xf numFmtId="0" fontId="1" fillId="64" borderId="0" applyNumberFormat="0" applyBorder="0" applyAlignment="0" applyProtection="0">
      <x:alignment vertical="center"/>
    </x:xf>
    <x:xf numFmtId="0" fontId="5" fillId="5" borderId="0" applyNumberFormat="0" applyBorder="0" applyAlignment="0" applyProtection="0">
      <x:alignment vertical="center"/>
    </x:xf>
    <x:xf numFmtId="0" fontId="5" fillId="65" borderId="0" applyNumberFormat="0" applyBorder="0" applyAlignment="0" applyProtection="0">
      <x:alignment vertical="center"/>
    </x:xf>
    <x:xf numFmtId="0" fontId="1" fillId="66" borderId="0" applyNumberFormat="0" applyBorder="0" applyAlignment="0" applyProtection="0">
      <x:alignment vertical="center"/>
    </x:xf>
    <x:xf numFmtId="0" fontId="1" fillId="67" borderId="0" applyNumberFormat="0" applyBorder="0" applyAlignment="0" applyProtection="0">
      <x:alignment vertical="center"/>
    </x:xf>
    <x:xf numFmtId="0" fontId="5" fillId="68" borderId="0" applyNumberFormat="0" applyBorder="0" applyAlignment="0" applyProtection="0">
      <x:alignment vertical="center"/>
    </x:xf>
    <x:xf numFmtId="0" fontId="5" fillId="29" borderId="0" applyNumberFormat="0" applyBorder="0" applyAlignment="0" applyProtection="0">
      <x:alignment vertical="center"/>
    </x:xf>
    <x:xf numFmtId="0" fontId="1" fillId="69" borderId="0" applyNumberFormat="0" applyBorder="0" applyAlignment="0" applyProtection="0">
      <x:alignment vertical="center"/>
    </x:xf>
    <x:xf numFmtId="0" fontId="1" fillId="37" borderId="0" applyNumberFormat="0" applyBorder="0" applyAlignment="0" applyProtection="0">
      <x:alignment vertical="center"/>
    </x:xf>
    <x:xf numFmtId="0" fontId="5" fillId="70" borderId="0" applyNumberFormat="0" applyBorder="0" applyAlignment="0" applyProtection="0">
      <x:alignment vertical="center"/>
    </x:xf>
    <x:xf numFmtId="0" fontId="5" fillId="6" borderId="0" applyNumberFormat="0" applyBorder="0" applyAlignment="0" applyProtection="0">
      <x:alignment vertical="center"/>
    </x:xf>
    <x:xf numFmtId="0" fontId="1" fillId="38" borderId="0" applyNumberFormat="0" applyBorder="0" applyAlignment="0" applyProtection="0">
      <x:alignment vertical="center"/>
    </x:xf>
    <x:xf numFmtId="0" fontId="1" fillId="71" borderId="0" applyNumberFormat="0" applyBorder="0" applyAlignment="0" applyProtection="0">
      <x:alignment vertical="center"/>
    </x:xf>
    <x:xf numFmtId="0" fontId="5" fillId="72" borderId="0" applyNumberFormat="0" applyBorder="0" applyAlignment="0" applyProtection="0">
      <x:alignment vertical="center"/>
    </x:xf>
    <x:xf numFmtId="0" fontId="149" fillId="0" borderId="0">
      <x:alignment vertical="center"/>
    </x:xf>
    <x:xf numFmtId="41" fontId="28" fillId="0" borderId="0" applyFont="0" applyFill="0" applyBorder="0" applyAlignment="0" applyProtection="0">
      <x:alignment vertical="center"/>
    </x:xf>
    <x:xf numFmtId="0" fontId="1" fillId="0" borderId="0">
      <x:alignment vertical="center"/>
    </x:xf>
    <x:xf numFmtId="0" fontId="26" fillId="0" borderId="0">
      <x:alignment vertical="center"/>
    </x:xf>
    <x:xf numFmtId="0" fontId="1" fillId="0" borderId="0">
      <x:alignment vertical="center"/>
    </x:xf>
    <x:xf numFmtId="0" fontId="1" fillId="0" borderId="0">
      <x:alignment vertical="center"/>
    </x:xf>
    <x:xf numFmtId="0" fontId="1" fillId="0" borderId="0">
      <x:alignment vertical="center"/>
    </x:xf>
    <x:xf numFmtId="0" fontId="1" fillId="0" borderId="0">
      <x:alignment vertical="center"/>
    </x:xf>
    <x:xf numFmtId="0" fontId="1" fillId="0" borderId="0">
      <x:alignment vertical="center"/>
    </x:xf>
  </x:cellStyleXfs>
  <x:cellXfs count="2021">
    <x:xf numFmtId="0" fontId="0" fillId="0" borderId="0" xfId="0"/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41" fontId="0" fillId="0" borderId="0" xfId="0" applyNumberFormat="1" applyAlignment="1">
      <x:alignment vertical="center"/>
    </x:xf>
    <x:xf numFmtId="0" fontId="0" fillId="0" borderId="0" xfId="0" applyAlignment="1">
      <x:alignment horizontal="left" vertical="center" indent="2"/>
    </x:xf>
    <x:xf numFmtId="0" fontId="6" fillId="0" borderId="0" xfId="0" applyFont="1" applyAlignment="1">
      <x:alignment vertical="center"/>
    </x:xf>
    <x:xf numFmtId="0" fontId="4" fillId="7" borderId="1" xfId="0" applyFont="1" applyFill="1" applyBorder="1" applyAlignment="1">
      <x:alignment horizontal="center" vertical="center"/>
    </x:xf>
    <x:xf numFmtId="0" fontId="4" fillId="7" borderId="0" xfId="0" applyFont="1" applyFill="1" applyAlignment="1">
      <x:alignment vertical="center"/>
    </x:xf>
    <x:xf numFmtId="0" fontId="4" fillId="7" borderId="1" xfId="0" applyFont="1" applyFill="1" applyBorder="1" applyAlignment="1">
      <x:alignment vertical="center"/>
    </x:xf>
    <x:xf numFmtId="0" fontId="4" fillId="7" borderId="2" xfId="0" applyFont="1" applyFill="1" applyBorder="1" applyAlignment="1">
      <x:alignment horizontal="left" vertical="center"/>
    </x:xf>
    <x:xf numFmtId="41" fontId="4" fillId="7" borderId="2" xfId="0" applyNumberFormat="1" applyFont="1" applyFill="1" applyBorder="1" applyAlignment="1">
      <x:alignment vertical="center"/>
    </x:xf>
    <x:xf numFmtId="0" fontId="4" fillId="7" borderId="0" xfId="0" applyFont="1" applyFill="1" applyAlignment="1">
      <x:alignment horizontal="center" vertical="center"/>
    </x:xf>
    <x:xf numFmtId="0" fontId="7" fillId="0" borderId="0" xfId="0" applyFont="1" applyAlignment="1">
      <x:alignment vertical="center"/>
    </x:xf>
    <x:xf numFmtId="0" fontId="4" fillId="7" borderId="1" xfId="0" applyFont="1" applyFill="1" applyBorder="1" applyAlignment="1">
      <x:alignment horizontal="center" vertical="center" wrapText="1"/>
    </x:xf>
    <x:xf numFmtId="0" fontId="4" fillId="7" borderId="1" xfId="0" applyFont="1" applyFill="1" applyBorder="1" applyAlignment="1">
      <x:alignment vertical="center" wrapText="1"/>
    </x:xf>
    <x:xf numFmtId="0" fontId="7" fillId="8" borderId="0" xfId="0" applyFont="1" applyFill="1" applyAlignment="1">
      <x:alignment vertical="center"/>
    </x:xf>
    <x:xf numFmtId="0" fontId="0" fillId="8" borderId="0" xfId="0" applyFill="1" applyAlignment="1">
      <x:alignment vertical="center"/>
    </x:xf>
    <x:xf numFmtId="0" fontId="0" fillId="8" borderId="0" xfId="0" applyFill="1" applyAlignment="1">
      <x:alignment horizontal="left" vertical="center" indent="2"/>
    </x:xf>
    <x:xf numFmtId="41" fontId="0" fillId="8" borderId="0" xfId="0" applyNumberFormat="1" applyFill="1" applyAlignment="1">
      <x:alignment vertical="center"/>
    </x:xf>
    <x:xf numFmtId="41" fontId="0" fillId="8" borderId="0" xfId="0" applyNumberFormat="1" applyFill="1" applyAlignment="1">
      <x:alignment horizontal="center" vertical="center"/>
    </x:xf>
    <x:xf numFmtId="176" fontId="10" fillId="0" borderId="0" xfId="0" applyNumberFormat="1" applyFont="1" applyAlignment="1">
      <x:alignment vertical="center"/>
    </x:xf>
    <x:xf numFmtId="176" fontId="10" fillId="0" borderId="0" xfId="0" applyNumberFormat="1" applyFont="1" applyAlignment="1">
      <x:alignment horizontal="right" vertical="center"/>
    </x:xf>
    <x:xf numFmtId="176" fontId="11" fillId="0" borderId="0" xfId="0" applyNumberFormat="1" applyFont="1" applyAlignment="1">
      <x:alignment vertical="center"/>
    </x:xf>
    <x:xf numFmtId="9" fontId="13" fillId="0" borderId="0" xfId="4" applyFont="1" applyBorder="1" applyAlignment="1">
      <x:alignment horizontal="right" vertical="center"/>
    </x:xf>
    <x:xf numFmtId="176" fontId="10" fillId="9" borderId="0" xfId="0" applyNumberFormat="1" applyFont="1" applyFill="1" applyAlignment="1">
      <x:alignment horizontal="left" vertical="center"/>
    </x:xf>
    <x:xf numFmtId="176" fontId="14" fillId="0" borderId="0" xfId="0" applyNumberFormat="1" applyFont="1" applyAlignment="1">
      <x:alignment horizontal="right" vertical="center"/>
    </x:xf>
    <x:xf numFmtId="176" fontId="14" fillId="10" borderId="0" xfId="0" applyNumberFormat="1" applyFont="1" applyFill="1" applyAlignment="1">
      <x:alignment vertical="center"/>
    </x:xf>
    <x:xf numFmtId="176" fontId="5" fillId="3" borderId="0" xfId="5" applyNumberFormat="1" applyAlignment="1">
      <x:alignment horizontal="center" vertical="center" wrapText="1"/>
    </x:xf>
    <x:xf numFmtId="176" fontId="14" fillId="10" borderId="0" xfId="0" quotePrefix="1" applyNumberFormat="1" applyFont="1" applyFill="1" applyAlignment="1">
      <x:alignment horizontal="right" vertical="center"/>
    </x:xf>
    <x:xf numFmtId="176" fontId="14" fillId="11" borderId="0" xfId="0" applyNumberFormat="1" applyFont="1" applyFill="1" applyAlignment="1">
      <x:alignment vertical="center"/>
    </x:xf>
    <x:xf numFmtId="176" fontId="1" fillId="5" borderId="0" xfId="6" applyNumberFormat="1" applyAlignment="1">
      <x:alignment horizontal="right" vertical="center"/>
    </x:xf>
    <x:xf numFmtId="176" fontId="14" fillId="11" borderId="0" xfId="0" applyNumberFormat="1" applyFont="1" applyFill="1" applyAlignment="1">
      <x:alignment horizontal="right" vertical="center"/>
    </x:xf>
    <x:xf numFmtId="176" fontId="14" fillId="9" borderId="0" xfId="0" applyNumberFormat="1" applyFont="1" applyFill="1" applyAlignment="1">
      <x:alignment vertical="center"/>
    </x:xf>
    <x:xf numFmtId="176" fontId="1" fillId="4" borderId="0" xfId="7" applyNumberFormat="1" applyAlignment="1">
      <x:alignment horizontal="right" vertical="center"/>
    </x:xf>
    <x:xf numFmtId="176" fontId="14" fillId="9" borderId="0" xfId="0" applyNumberFormat="1" applyFont="1" applyFill="1" applyAlignment="1">
      <x:alignment horizontal="right" vertical="center"/>
    </x:xf>
    <x:xf numFmtId="0" fontId="0" fillId="0" borderId="0" xfId="0" applyAlignment="1">
      <x:alignment horizontal="left"/>
    </x:xf>
    <x:xf numFmtId="41" fontId="10" fillId="0" borderId="0" xfId="1" applyFont="1" applyAlignment="1">
      <x:alignment horizontal="right" vertical="center"/>
    </x:xf>
    <x:xf numFmtId="176" fontId="5" fillId="6" borderId="0" xfId="3" applyNumberFormat="1" applyAlignment="1">
      <x:alignment horizontal="right" vertical="center"/>
    </x:xf>
    <x:xf numFmtId="41" fontId="14" fillId="9" borderId="0" xfId="1" applyFont="1" applyFill="1" applyAlignment="1">
      <x:alignment horizontal="right" vertical="center"/>
    </x:xf>
    <x:xf numFmtId="49" fontId="0" fillId="0" borderId="0" xfId="0" applyNumberFormat="1" applyAlignment="1">
      <x:alignment horizontal="left"/>
    </x:xf>
    <x:xf numFmtId="41" fontId="14" fillId="11" borderId="0" xfId="1" applyFont="1" applyFill="1" applyAlignment="1">
      <x:alignment horizontal="right" vertical="center"/>
    </x:xf>
    <x:xf numFmtId="176" fontId="10" fillId="9" borderId="0" xfId="0" applyNumberFormat="1" applyFont="1" applyFill="1" applyAlignment="1">
      <x:alignment vertical="center"/>
    </x:xf>
    <x:xf numFmtId="41" fontId="10" fillId="9" borderId="0" xfId="1" applyFont="1" applyFill="1" applyAlignment="1">
      <x:alignment horizontal="right" vertical="center"/>
    </x:xf>
    <x:xf numFmtId="176" fontId="10" fillId="9" borderId="0" xfId="0" applyNumberFormat="1" applyFont="1" applyFill="1" applyAlignment="1">
      <x:alignment horizontal="right" vertical="center"/>
    </x:xf>
    <x:xf numFmtId="176" fontId="10" fillId="0" borderId="0" xfId="0" applyNumberFormat="1" applyFont="1" applyAlignment="1">
      <x:alignment horizontal="left" vertical="center" indent="1"/>
    </x:xf>
    <x:xf numFmtId="41" fontId="2" fillId="2" borderId="0" xfId="1" applyFont="1" applyFill="1" applyAlignment="1">
      <x:alignment horizontal="right" vertical="center"/>
    </x:xf>
    <x:xf numFmtId="176" fontId="2" fillId="2" borderId="0" xfId="20" applyNumberFormat="1" applyAlignment="1">
      <x:alignment horizontal="right" vertical="center"/>
    </x:xf>
    <x:xf numFmtId="176" fontId="14" fillId="0" borderId="0" xfId="0" applyNumberFormat="1" applyFont="1" applyAlignment="1">
      <x:alignment horizontal="left" vertical="center" indent="1"/>
    </x:xf>
    <x:xf numFmtId="41" fontId="15" fillId="2" borderId="0" xfId="1" applyFont="1" applyFill="1" applyAlignment="1">
      <x:alignment horizontal="right" vertical="center"/>
    </x:xf>
    <x:xf numFmtId="176" fontId="15" fillId="2" borderId="0" xfId="20" applyNumberFormat="1" applyFont="1" applyAlignment="1">
      <x:alignment horizontal="right" vertical="center"/>
    </x:xf>
    <x:xf numFmtId="176" fontId="10" fillId="12" borderId="0" xfId="0" applyNumberFormat="1" applyFont="1" applyFill="1" applyAlignment="1">
      <x:alignment vertical="center"/>
    </x:xf>
    <x:xf numFmtId="41" fontId="16" fillId="0" borderId="0" xfId="1" applyFont="1" applyAlignment="1">
      <x:alignment horizontal="right" vertical="center"/>
    </x:xf>
    <x:xf numFmtId="176" fontId="16" fillId="0" borderId="0" xfId="0" applyNumberFormat="1" applyFont="1" applyAlignment="1">
      <x:alignment horizontal="right" vertical="center"/>
    </x:xf>
    <x:xf numFmtId="9" fontId="10" fillId="0" borderId="0" xfId="2" applyFont="1" applyAlignment="1">
      <x:alignment vertical="center"/>
    </x:xf>
    <x:xf numFmtId="177" fontId="10" fillId="0" borderId="0" xfId="2" applyNumberFormat="1" applyFont="1" applyAlignment="1">
      <x:alignment horizontal="right" vertical="center"/>
    </x:xf>
    <x:xf numFmtId="176" fontId="10" fillId="0" borderId="0" xfId="0" applyNumberFormat="1" applyFont="1" applyAlignment="1">
      <x:alignment horizontal="left" vertical="center" wrapText="1" indent="1"/>
    </x:xf>
    <x:xf numFmtId="176" fontId="10" fillId="13" borderId="0" xfId="0" applyNumberFormat="1" applyFont="1" applyFill="1" applyAlignment="1">
      <x:alignment horizontal="left" vertical="center" indent="1"/>
    </x:xf>
    <x:xf numFmtId="176" fontId="10" fillId="13" borderId="0" xfId="0" applyNumberFormat="1" applyFont="1" applyFill="1" applyAlignment="1">
      <x:alignment horizontal="right" vertical="center"/>
    </x:xf>
    <x:xf numFmtId="41" fontId="10" fillId="13" borderId="0" xfId="1" applyFont="1" applyFill="1" applyAlignment="1">
      <x:alignment horizontal="right" vertical="center"/>
    </x:xf>
    <x:xf numFmtId="9" fontId="14" fillId="11" borderId="0" xfId="2" applyFont="1" applyFill="1" applyAlignment="1">
      <x:alignment vertical="center"/>
    </x:xf>
    <x:xf numFmtId="177" fontId="1" fillId="5" borderId="0" xfId="6" applyNumberFormat="1" applyAlignment="1">
      <x:alignment horizontal="right" vertical="center"/>
    </x:xf>
    <x:xf numFmtId="177" fontId="14" fillId="11" borderId="0" xfId="2" applyNumberFormat="1" applyFont="1" applyFill="1" applyAlignment="1">
      <x:alignment horizontal="right" vertical="center"/>
    </x:xf>
    <x:xf numFmtId="9" fontId="14" fillId="11" borderId="0" xfId="2" applyFont="1" applyFill="1" applyAlignment="1">
      <x:alignment horizontal="right" vertical="center"/>
    </x:xf>
    <x:xf numFmtId="176" fontId="14" fillId="10" borderId="0" xfId="0" quotePrefix="1" applyNumberFormat="1" applyFont="1" applyFill="1" applyAlignment="1">
      <x:alignment horizontal="center" vertical="center"/>
    </x:xf>
    <x:xf numFmtId="176" fontId="14" fillId="10" borderId="0" xfId="0" applyNumberFormat="1" applyFont="1" applyFill="1" applyAlignment="1">
      <x:alignment horizontal="center" vertical="center"/>
    </x:xf>
    <x:xf numFmtId="176" fontId="17" fillId="0" borderId="0" xfId="0" applyNumberFormat="1" applyFont="1" applyAlignment="1">
      <x:alignment horizontal="left" vertical="center" indent="1"/>
    </x:xf>
    <x:xf numFmtId="0" fontId="1" fillId="0" borderId="0" xfId="8">
      <x:alignment vertical="center"/>
    </x:xf>
    <x:xf numFmtId="0" fontId="1" fillId="0" borderId="3" xfId="8" applyBorder="1" applyAlignment="1">
      <x:alignment horizontal="center" vertical="center"/>
    </x:xf>
    <x:xf numFmtId="41" fontId="0" fillId="0" borderId="3" xfId="9" applyFont="1" applyBorder="1">
      <x:alignment vertical="center"/>
    </x:xf>
    <x:xf numFmtId="178" fontId="0" fillId="0" borderId="3" xfId="9" applyNumberFormat="1" applyFont="1" applyBorder="1">
      <x:alignment vertical="center"/>
    </x:xf>
    <x:xf numFmtId="177" fontId="18" fillId="0" borderId="0" xfId="10" applyNumberFormat="1" applyFont="1">
      <x:alignment vertical="center"/>
    </x:xf>
    <x:xf numFmtId="179" fontId="18" fillId="0" borderId="0" xfId="9" applyNumberFormat="1" applyFont="1">
      <x:alignment vertical="center"/>
    </x:xf>
    <x:xf numFmtId="0" fontId="1" fillId="0" borderId="3" xfId="8" quotePrefix="1" applyBorder="1" applyAlignment="1">
      <x:alignment horizontal="center" vertical="center"/>
    </x:xf>
    <x:xf numFmtId="0" fontId="1" fillId="0" borderId="0" xfId="8" quotePrefix="1" applyAlignment="1">
      <x:alignment horizontal="center" vertical="center"/>
    </x:xf>
    <x:xf numFmtId="0" fontId="18" fillId="0" borderId="0" xfId="8" applyFont="1">
      <x:alignment vertical="center"/>
    </x:xf>
    <x:xf numFmtId="0" fontId="19" fillId="0" borderId="0" xfId="8" quotePrefix="1" applyFont="1">
      <x:alignment vertical="center"/>
    </x:xf>
    <x:xf numFmtId="0" fontId="1" fillId="0" borderId="4" xfId="8" applyBorder="1" applyAlignment="1">
      <x:alignment horizontal="center" vertical="center"/>
    </x:xf>
    <x:xf numFmtId="178" fontId="0" fillId="0" borderId="4" xfId="9" applyNumberFormat="1" applyFont="1" applyBorder="1">
      <x:alignment vertical="center"/>
    </x:xf>
    <x:xf numFmtId="0" fontId="20" fillId="7" borderId="0" xfId="0" applyFont="1" applyFill="1" applyAlignment="1">
      <x:alignment vertical="center"/>
    </x:xf>
    <x:xf numFmtId="0" fontId="20" fillId="7" borderId="0" xfId="0" applyFont="1" applyFill="1" applyAlignment="1">
      <x:alignment horizontal="center" vertical="center"/>
    </x:xf>
    <x:xf numFmtId="0" fontId="21" fillId="7" borderId="0" xfId="0" applyFont="1" applyFill="1" applyAlignment="1">
      <x:alignment vertical="center"/>
    </x:xf>
    <x:xf numFmtId="0" fontId="0" fillId="0" borderId="3" xfId="0" applyBorder="1" applyAlignment="1">
      <x:alignment vertical="center"/>
    </x:xf>
    <x:xf numFmtId="0" fontId="0" fillId="0" borderId="6" xfId="0" applyBorder="1" applyAlignment="1">
      <x:alignment vertical="center"/>
    </x:xf>
    <x:xf numFmtId="0" fontId="0" fillId="0" borderId="7" xfId="0" applyBorder="1" applyAlignment="1">
      <x:alignment vertical="center"/>
    </x:xf>
    <x:xf numFmtId="0" fontId="0" fillId="0" borderId="8" xfId="0" applyBorder="1" applyAlignment="1">
      <x:alignment vertical="center"/>
    </x:xf>
    <x:xf numFmtId="0" fontId="0" fillId="0" borderId="9" xfId="0" applyBorder="1" applyAlignment="1">
      <x:alignment vertical="center"/>
    </x:xf>
    <x:xf numFmtId="0" fontId="0" fillId="0" borderId="9" xfId="0" applyBorder="1" applyAlignment="1">
      <x:alignment vertical="center" wrapText="1"/>
    </x:xf>
    <x:xf numFmtId="0" fontId="0" fillId="0" borderId="9" xfId="0" applyBorder="1" applyAlignment="1">
      <x:alignment horizontal="right" vertical="center"/>
    </x:xf>
    <x:xf numFmtId="0" fontId="0" fillId="0" borderId="10" xfId="0" applyBorder="1" applyAlignment="1">
      <x:alignment horizontal="center" vertical="center"/>
    </x:xf>
    <x:xf numFmtId="0" fontId="0" fillId="0" borderId="3" xfId="0" applyBorder="1" applyAlignment="1">
      <x:alignment horizontal="center" vertical="center"/>
    </x:xf>
    <x:xf numFmtId="0" fontId="0" fillId="0" borderId="6" xfId="0" applyBorder="1" applyAlignment="1">
      <x:alignment horizontal="center" vertical="center"/>
    </x:xf>
    <x:xf numFmtId="0" fontId="0" fillId="0" borderId="4" xfId="0" applyBorder="1" applyAlignment="1">
      <x:alignment vertical="center"/>
    </x:xf>
    <x:xf numFmtId="0" fontId="0" fillId="14" borderId="3" xfId="0" applyFill="1" applyBorder="1" applyAlignment="1">
      <x:alignment horizontal="center" vertical="center"/>
    </x:xf>
    <x:xf numFmtId="41" fontId="0" fillId="14" borderId="6" xfId="1" applyFont="1" applyFill="1" applyBorder="1" applyAlignment="1">
      <x:alignment vertical="center"/>
    </x:xf>
    <x:xf numFmtId="0" fontId="0" fillId="0" borderId="3" xfId="0" quotePrefix="1" applyBorder="1" applyAlignment="1">
      <x:alignment vertical="center" wrapText="1"/>
    </x:xf>
    <x:xf numFmtId="43" fontId="0" fillId="0" borderId="0" xfId="0" applyNumberFormat="1" applyAlignment="1">
      <x:alignment vertical="center"/>
    </x:xf>
    <x:xf numFmtId="41" fontId="0" fillId="0" borderId="0" xfId="1" applyFont="1" applyAlignment="1">
      <x:alignment vertical="center"/>
    </x:xf>
    <x:xf numFmtId="0" fontId="0" fillId="0" borderId="4" xfId="0" applyBorder="1" applyAlignment="1">
      <x:alignment horizontal="right" vertical="center"/>
    </x:xf>
    <x:xf numFmtId="0" fontId="0" fillId="15" borderId="11" xfId="0" applyFill="1" applyBorder="1" applyAlignment="1">
      <x:alignment horizontal="center" vertical="center"/>
    </x:xf>
    <x:xf numFmtId="41" fontId="0" fillId="15" borderId="7" xfId="1" applyFont="1" applyFill="1" applyBorder="1" applyAlignment="1">
      <x:alignment vertical="center"/>
    </x:xf>
    <x:xf numFmtId="41" fontId="0" fillId="15" borderId="11" xfId="1" applyFont="1" applyFill="1" applyBorder="1" applyAlignment="1">
      <x:alignment vertical="center"/>
    </x:xf>
    <x:xf numFmtId="0" fontId="0" fillId="0" borderId="5" xfId="0" applyBorder="1" applyAlignment="1">
      <x:alignment vertical="center"/>
    </x:xf>
    <x:xf numFmtId="0" fontId="22" fillId="12" borderId="5" xfId="0" applyFont="1" applyFill="1" applyBorder="1" applyAlignment="1">
      <x:alignment horizontal="left" vertical="center"/>
    </x:xf>
    <x:xf numFmtId="41" fontId="0" fillId="12" borderId="0" xfId="1" applyFont="1" applyFill="1" applyBorder="1" applyAlignment="1">
      <x:alignment vertical="center"/>
    </x:xf>
    <x:xf numFmtId="41" fontId="0" fillId="12" borderId="5" xfId="1" applyFont="1" applyFill="1" applyBorder="1" applyAlignment="1">
      <x:alignment vertical="center"/>
    </x:xf>
    <x:xf numFmtId="0" fontId="23" fillId="12" borderId="5" xfId="0" applyFont="1" applyFill="1" applyBorder="1" applyAlignment="1">
      <x:alignment horizontal="left" vertical="center"/>
    </x:xf>
    <x:xf numFmtId="0" fontId="23" fillId="12" borderId="11" xfId="0" applyFont="1" applyFill="1" applyBorder="1" applyAlignment="1">
      <x:alignment horizontal="left" vertical="center"/>
    </x:xf>
    <x:xf numFmtId="41" fontId="0" fillId="12" borderId="7" xfId="1" applyFont="1" applyFill="1" applyBorder="1" applyAlignment="1">
      <x:alignment vertical="center"/>
    </x:xf>
    <x:xf numFmtId="41" fontId="0" fillId="12" borderId="11" xfId="1" applyFont="1" applyFill="1" applyBorder="1" applyAlignment="1">
      <x:alignment vertical="center"/>
    </x:xf>
    <x:xf numFmtId="0" fontId="0" fillId="0" borderId="11" xfId="0" applyBorder="1" applyAlignment="1">
      <x:alignment vertical="center"/>
    </x:xf>
    <x:xf numFmtId="0" fontId="24" fillId="0" borderId="0" xfId="0" applyFont="1" applyAlignment="1">
      <x:alignment vertical="center"/>
    </x:xf>
    <x:xf numFmtId="0" fontId="26" fillId="0" borderId="0" xfId="0" applyFont="1" applyAlignment="1">
      <x:alignment vertical="center"/>
    </x:xf>
    <x:xf numFmtId="0" fontId="0" fillId="12" borderId="0" xfId="0" applyFill="1" applyAlignment="1">
      <x:alignment vertical="center"/>
    </x:xf>
    <x:xf numFmtId="3" fontId="27" fillId="0" borderId="0" xfId="11" applyNumberFormat="1" applyFont="1" applyAlignment="1">
      <x:alignment horizontal="right" vertical="center"/>
    </x:xf>
    <x:xf numFmtId="0" fontId="28" fillId="0" borderId="0" xfId="0" applyFont="1" applyAlignment="1">
      <x:alignment vertical="center"/>
    </x:xf>
    <x:xf numFmtId="0" fontId="29" fillId="0" borderId="0" xfId="0" applyFont="1" applyAlignment="1">
      <x:alignment vertical="center"/>
    </x:xf>
    <x:xf numFmtId="0" fontId="0" fillId="16" borderId="11" xfId="0" applyFill="1" applyBorder="1" applyAlignment="1">
      <x:alignment horizontal="center" vertical="center"/>
    </x:xf>
    <x:xf numFmtId="0" fontId="8" fillId="0" borderId="0" xfId="0" applyFont="1" applyAlignment="1">
      <x:alignment vertical="center"/>
    </x:xf>
    <x:xf numFmtId="0" fontId="19" fillId="0" borderId="0" xfId="0" applyFont="1" applyAlignment="1">
      <x:alignment vertical="center"/>
    </x:xf>
    <x:xf numFmtId="41" fontId="24" fillId="0" borderId="0" xfId="1" applyFont="1" applyAlignment="1">
      <x:alignment vertical="center"/>
    </x:xf>
    <x:xf numFmtId="180" fontId="0" fillId="0" borderId="0" xfId="0" applyNumberFormat="1" applyAlignment="1">
      <x:alignment vertical="center"/>
    </x:xf>
    <x:xf numFmtId="0" fontId="0" fillId="17" borderId="12" xfId="0" applyFill="1" applyBorder="1" applyAlignment="1">
      <x:alignment vertical="center"/>
    </x:xf>
    <x:xf numFmtId="0" fontId="0" fillId="17" borderId="13" xfId="0" applyFill="1" applyBorder="1" applyAlignment="1">
      <x:alignment vertical="center"/>
    </x:xf>
    <x:xf numFmtId="0" fontId="0" fillId="17" borderId="12" xfId="0" quotePrefix="1" applyFill="1" applyBorder="1" applyAlignment="1">
      <x:alignment horizontal="center" vertical="center"/>
    </x:xf>
    <x:xf numFmtId="0" fontId="0" fillId="17" borderId="13" xfId="0" quotePrefix="1" applyFill="1" applyBorder="1" applyAlignment="1">
      <x:alignment horizontal="center" vertical="center"/>
    </x:xf>
    <x:xf numFmtId="41" fontId="0" fillId="17" borderId="12" xfId="1" quotePrefix="1" applyFont="1" applyFill="1" applyBorder="1" applyAlignment="1">
      <x:alignment horizontal="center" vertical="center"/>
    </x:xf>
    <x:xf numFmtId="41" fontId="0" fillId="17" borderId="13" xfId="1" quotePrefix="1" applyFont="1" applyFill="1" applyBorder="1" applyAlignment="1">
      <x:alignment horizontal="center" vertical="center"/>
    </x:xf>
    <x:xf numFmtId="41" fontId="0" fillId="17" borderId="14" xfId="1" quotePrefix="1" applyFont="1" applyFill="1" applyBorder="1" applyAlignment="1">
      <x:alignment horizontal="center" vertical="center"/>
    </x:xf>
    <x:xf numFmtId="181" fontId="24" fillId="18" borderId="16" xfId="0" applyNumberFormat="1" applyFont="1" applyFill="1" applyBorder="1" applyAlignment="1">
      <x:alignment vertical="center"/>
    </x:xf>
    <x:xf numFmtId="0" fontId="24" fillId="18" borderId="0" xfId="0" applyFont="1" applyFill="1" applyAlignment="1">
      <x:alignment vertical="center"/>
    </x:xf>
    <x:xf numFmtId="180" fontId="24" fillId="18" borderId="16" xfId="0" applyNumberFormat="1" applyFont="1" applyFill="1" applyBorder="1" applyAlignment="1">
      <x:alignment vertical="center"/>
    </x:xf>
    <x:xf numFmtId="180" fontId="24" fillId="18" borderId="0" xfId="0" applyNumberFormat="1" applyFont="1" applyFill="1" applyAlignment="1">
      <x:alignment vertical="center"/>
    </x:xf>
    <x:xf numFmtId="41" fontId="24" fillId="18" borderId="16" xfId="1" applyFont="1" applyFill="1" applyBorder="1" applyAlignment="1">
      <x:alignment vertical="center"/>
    </x:xf>
    <x:xf numFmtId="41" fontId="24" fillId="18" borderId="0" xfId="1" applyFont="1" applyFill="1" applyBorder="1" applyAlignment="1">
      <x:alignment vertical="center"/>
    </x:xf>
    <x:xf numFmtId="41" fontId="24" fillId="18" borderId="17" xfId="1" applyFont="1" applyFill="1" applyBorder="1" applyAlignment="1">
      <x:alignment vertical="center"/>
    </x:xf>
    <x:xf numFmtId="181" fontId="0" fillId="0" borderId="16" xfId="0" applyNumberFormat="1" applyBorder="1" applyAlignment="1">
      <x:alignment vertical="center"/>
    </x:xf>
    <x:xf numFmtId="0" fontId="0" fillId="0" borderId="0" xfId="0" quotePrefix="1" applyAlignment="1">
      <x:alignment vertical="center"/>
    </x:xf>
    <x:xf numFmtId="10" fontId="0" fillId="0" borderId="0" xfId="1" applyNumberFormat="1" applyFont="1" applyBorder="1" applyAlignment="1">
      <x:alignment vertical="center"/>
    </x:xf>
    <x:xf numFmtId="41" fontId="0" fillId="0" borderId="0" xfId="1" applyFont="1" applyBorder="1" applyAlignment="1">
      <x:alignment horizontal="center" vertical="center"/>
    </x:xf>
    <x:xf numFmtId="180" fontId="0" fillId="0" borderId="16" xfId="0" applyNumberFormat="1" applyBorder="1" applyAlignment="1">
      <x:alignment vertical="center"/>
    </x:xf>
    <x:xf numFmtId="41" fontId="0" fillId="0" borderId="16" xfId="1" applyFont="1" applyBorder="1" applyAlignment="1">
      <x:alignment vertical="center"/>
    </x:xf>
    <x:xf numFmtId="41" fontId="0" fillId="0" borderId="0" xfId="1" applyFont="1" applyBorder="1" applyAlignment="1">
      <x:alignment vertical="center"/>
    </x:xf>
    <x:xf numFmtId="41" fontId="0" fillId="0" borderId="17" xfId="1" applyFont="1" applyBorder="1" applyAlignment="1">
      <x:alignment vertical="center"/>
    </x:xf>
    <x:xf numFmtId="181" fontId="0" fillId="0" borderId="18" xfId="0" applyNumberFormat="1" applyBorder="1" applyAlignment="1">
      <x:alignment vertical="center"/>
    </x:xf>
    <x:xf numFmtId="0" fontId="0" fillId="0" borderId="7" xfId="0" quotePrefix="1" applyBorder="1" applyAlignment="1">
      <x:alignment vertical="center"/>
    </x:xf>
    <x:xf numFmtId="10" fontId="0" fillId="0" borderId="7" xfId="1" applyNumberFormat="1" applyFont="1" applyBorder="1" applyAlignment="1">
      <x:alignment vertical="center"/>
    </x:xf>
    <x:xf numFmtId="41" fontId="0" fillId="0" borderId="7" xfId="1" applyFont="1" applyBorder="1" applyAlignment="1">
      <x:alignment horizontal="center" vertical="center"/>
    </x:xf>
    <x:xf numFmtId="180" fontId="0" fillId="0" borderId="18" xfId="0" applyNumberFormat="1" applyBorder="1" applyAlignment="1">
      <x:alignment vertical="center"/>
    </x:xf>
    <x:xf numFmtId="180" fontId="0" fillId="0" borderId="7" xfId="0" applyNumberFormat="1" applyBorder="1" applyAlignment="1">
      <x:alignment vertical="center"/>
    </x:xf>
    <x:xf numFmtId="41" fontId="0" fillId="0" borderId="18" xfId="1" applyFont="1" applyBorder="1" applyAlignment="1">
      <x:alignment vertical="center"/>
    </x:xf>
    <x:xf numFmtId="41" fontId="0" fillId="0" borderId="7" xfId="1" applyFont="1" applyBorder="1" applyAlignment="1">
      <x:alignment vertical="center"/>
    </x:xf>
    <x:xf numFmtId="41" fontId="0" fillId="0" borderId="8" xfId="1" applyFont="1" applyBorder="1" applyAlignment="1">
      <x:alignment vertical="center"/>
    </x:xf>
    <x:xf numFmtId="14" fontId="0" fillId="0" borderId="0" xfId="0" quotePrefix="1" applyNumberFormat="1" applyAlignment="1">
      <x:alignment vertical="center"/>
    </x:xf>
    <x:xf numFmtId="10" fontId="0" fillId="0" borderId="0" xfId="0" applyNumberFormat="1" applyAlignment="1">
      <x:alignment vertical="center"/>
    </x:xf>
    <x:xf numFmtId="0" fontId="24" fillId="18" borderId="0" xfId="0" applyFont="1" applyFill="1" applyAlignment="1">
      <x:alignment horizontal="center" vertical="center"/>
    </x:xf>
    <x:xf numFmtId="0" fontId="0" fillId="0" borderId="7" xfId="0" applyBorder="1" applyAlignment="1">
      <x:alignment horizontal="center" vertical="center"/>
    </x:xf>
    <x:xf numFmtId="0" fontId="26" fillId="0" borderId="0" xfId="0" applyFont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0" fillId="17" borderId="13" xfId="0" applyFill="1" applyBorder="1" applyAlignment="1">
      <x:alignment horizontal="center" vertical="center"/>
    </x:xf>
    <x:xf numFmtId="180" fontId="0" fillId="17" borderId="13" xfId="0" applyNumberFormat="1" applyFill="1" applyBorder="1" applyAlignment="1">
      <x:alignment vertical="center"/>
    </x:xf>
    <x:xf numFmtId="0" fontId="0" fillId="17" borderId="19" xfId="0" applyFill="1" applyBorder="1" applyAlignment="1">
      <x:alignment horizontal="center" vertical="center"/>
    </x:xf>
    <x:xf numFmtId="9" fontId="0" fillId="17" borderId="19" xfId="10" applyFont="1" applyFill="1" applyBorder="1" applyAlignment="1">
      <x:alignment horizontal="center" vertical="center"/>
    </x:xf>
    <x:xf numFmtId="0" fontId="30" fillId="17" borderId="13" xfId="0" quotePrefix="1" applyFont="1" applyFill="1" applyBorder="1" applyAlignment="1">
      <x:alignment horizontal="center" vertical="center"/>
    </x:xf>
    <x:xf numFmtId="0" fontId="30" fillId="0" borderId="0" xfId="0" quotePrefix="1" applyFont="1" applyAlignment="1">
      <x:alignment horizontal="center" vertical="center"/>
    </x:xf>
    <x:xf numFmtId="180" fontId="0" fillId="12" borderId="16" xfId="0" applyNumberFormat="1" applyFill="1" applyBorder="1" applyAlignment="1">
      <x:alignment vertical="center"/>
    </x:xf>
    <x:xf numFmtId="0" fontId="0" fillId="12" borderId="0" xfId="0" applyFill="1" applyAlignment="1">
      <x:alignment horizontal="center" vertical="center"/>
    </x:xf>
    <x:xf numFmtId="180" fontId="0" fillId="12" borderId="0" xfId="0" applyNumberFormat="1" applyFill="1" applyAlignment="1">
      <x:alignment vertical="center"/>
    </x:xf>
    <x:xf numFmtId="41" fontId="0" fillId="15" borderId="20" xfId="1" applyFont="1" applyFill="1" applyBorder="1" applyAlignment="1">
      <x:alignment vertical="center"/>
    </x:xf>
    <x:xf numFmtId="182" fontId="0" fillId="15" borderId="20" xfId="1" applyNumberFormat="1" applyFont="1" applyFill="1" applyBorder="1" applyAlignment="1">
      <x:alignment vertical="center"/>
    </x:xf>
    <x:xf numFmtId="180" fontId="0" fillId="0" borderId="0" xfId="1" applyNumberFormat="1" applyFont="1" applyFill="1" applyBorder="1" applyAlignment="1">
      <x:alignment vertical="center"/>
    </x:xf>
    <x:xf numFmtId="0" fontId="0" fillId="18" borderId="0" xfId="0" applyFill="1" applyAlignment="1">
      <x:alignment vertical="center"/>
    </x:xf>
    <x:xf numFmtId="0" fontId="0" fillId="18" borderId="0" xfId="0" applyFill="1" applyAlignment="1">
      <x:alignment horizontal="center" vertical="center"/>
    </x:xf>
    <x:xf numFmtId="180" fontId="0" fillId="18" borderId="0" xfId="0" applyNumberFormat="1" applyFill="1" applyAlignment="1">
      <x:alignment vertical="center"/>
    </x:xf>
    <x:xf numFmtId="180" fontId="0" fillId="18" borderId="0" xfId="1" applyNumberFormat="1" applyFont="1" applyFill="1" applyBorder="1" applyAlignment="1">
      <x:alignment vertical="center"/>
    </x:xf>
    <x:xf numFmtId="180" fontId="0" fillId="18" borderId="17" xfId="1" applyNumberFormat="1" applyFont="1" applyFill="1" applyBorder="1" applyAlignment="1">
      <x:alignment vertical="center"/>
    </x:xf>
    <x:xf numFmtId="180" fontId="0" fillId="18" borderId="16" xfId="1" applyNumberFormat="1" applyFont="1" applyFill="1" applyBorder="1" applyAlignment="1">
      <x:alignment vertical="center"/>
    </x:xf>
    <x:xf numFmtId="0" fontId="0" fillId="0" borderId="18" xfId="0" applyBorder="1" applyAlignment="1">
      <x:alignment vertical="center"/>
    </x:xf>
    <x:xf numFmtId="41" fontId="0" fillId="15" borderId="21" xfId="1" applyFont="1" applyFill="1" applyBorder="1" applyAlignment="1">
      <x:alignment vertical="center"/>
    </x:xf>
    <x:xf numFmtId="182" fontId="0" fillId="15" borderId="21" xfId="1" applyNumberFormat="1" applyFont="1" applyFill="1" applyBorder="1" applyAlignment="1">
      <x:alignment horizontal="center" vertical="center"/>
    </x:xf>
    <x:xf numFmtId="180" fontId="0" fillId="0" borderId="7" xfId="1" applyNumberFormat="1" applyFont="1" applyBorder="1" applyAlignment="1">
      <x:alignment vertical="center"/>
    </x:xf>
    <x:xf numFmtId="180" fontId="0" fillId="0" borderId="8" xfId="1" applyNumberFormat="1" applyFont="1" applyBorder="1" applyAlignment="1">
      <x:alignment vertical="center"/>
    </x:xf>
    <x:xf numFmtId="180" fontId="0" fillId="0" borderId="18" xfId="1" applyNumberFormat="1" applyFont="1" applyBorder="1" applyAlignment="1">
      <x:alignment vertical="center"/>
    </x:xf>
    <x:xf numFmtId="41" fontId="0" fillId="0" borderId="0" xfId="1" applyFont="1" applyFill="1" applyBorder="1" applyAlignment="1">
      <x:alignment vertical="center"/>
    </x:xf>
    <x:xf numFmtId="182" fontId="0" fillId="0" borderId="0" xfId="1" applyNumberFormat="1" applyFont="1" applyFill="1" applyBorder="1" applyAlignment="1">
      <x:alignment horizontal="center" vertical="center"/>
    </x:xf>
    <x:xf numFmtId="180" fontId="0" fillId="0" borderId="0" xfId="1" applyNumberFormat="1" applyFont="1" applyBorder="1" applyAlignment="1">
      <x:alignment vertical="center"/>
    </x:xf>
    <x:xf numFmtId="180" fontId="0" fillId="18" borderId="0" xfId="0" applyNumberFormat="1" applyFill="1" applyAlignment="1">
      <x:alignment horizontal="left" vertical="center" indent="1"/>
    </x:xf>
    <x:xf numFmtId="0" fontId="1" fillId="16" borderId="3" xfId="8" quotePrefix="1" applyFill="1" applyBorder="1" applyAlignment="1">
      <x:alignment horizontal="center" vertical="center"/>
    </x:xf>
    <x:xf numFmtId="41" fontId="0" fillId="16" borderId="3" xfId="9" applyFont="1" applyFill="1" applyBorder="1">
      <x:alignment vertical="center"/>
    </x:xf>
    <x:xf numFmtId="178" fontId="0" fillId="16" borderId="4" xfId="9" applyNumberFormat="1" applyFont="1" applyFill="1" applyBorder="1">
      <x:alignment vertical="center"/>
    </x:xf>
    <x:xf numFmtId="178" fontId="0" fillId="16" borderId="3" xfId="9" applyNumberFormat="1" applyFont="1" applyFill="1" applyBorder="1">
      <x:alignment vertical="center"/>
    </x:xf>
    <x:xf numFmtId="41" fontId="0" fillId="10" borderId="0" xfId="0" applyNumberFormat="1" applyFill="1" applyAlignment="1">
      <x:alignment horizontal="center" vertical="center"/>
    </x:xf>
    <x:xf numFmtId="41" fontId="0" fillId="10" borderId="0" xfId="0" applyNumberFormat="1" applyFill="1" applyAlignment="1">
      <x:alignment vertical="center"/>
    </x:xf>
    <x:xf numFmtId="41" fontId="4" fillId="19" borderId="2" xfId="0" applyNumberFormat="1" applyFont="1" applyFill="1" applyBorder="1" applyAlignment="1">
      <x:alignment vertical="center"/>
    </x:xf>
    <x:xf numFmtId="0" fontId="35" fillId="0" borderId="0" xfId="13" applyFont="1"/>
    <x:xf numFmtId="0" fontId="35" fillId="0" borderId="0" xfId="13" applyFont="1" applyAlignment="1">
      <x:alignment horizontal="left" shrinkToFit="1"/>
    </x:xf>
    <x:xf numFmtId="0" fontId="35" fillId="0" borderId="0" xfId="13" applyFont="1" applyAlignment="1">
      <x:alignment horizontal="center"/>
    </x:xf>
    <x:xf numFmtId="0" fontId="35" fillId="0" borderId="0" xfId="13" applyFont="1" applyAlignment="1">
      <x:alignment horizontal="left"/>
    </x:xf>
    <x:xf numFmtId="41" fontId="35" fillId="0" borderId="0" xfId="14" applyFont="1" applyFill="1" applyBorder="1" applyAlignment="1" applyProtection="1"/>
    <x:xf numFmtId="41" fontId="37" fillId="0" borderId="0" xfId="14" applyFont="1" applyFill="1" applyBorder="1" applyAlignment="1" applyProtection="1"/>
    <x:xf numFmtId="0" fontId="39" fillId="0" borderId="0" xfId="13" applyFont="1"/>
    <x:xf numFmtId="178" fontId="35" fillId="0" borderId="0" xfId="13" applyNumberFormat="1" applyFont="1"/>
    <x:xf numFmtId="178" fontId="35" fillId="0" borderId="0" xfId="13" applyNumberFormat="1" applyFont="1" applyAlignment="1">
      <x:alignment horizontal="center"/>
    </x:xf>
    <x:xf numFmtId="0" fontId="7" fillId="26" borderId="1" xfId="0" applyFont="1" applyFill="1" applyBorder="1" applyAlignment="1">
      <x:alignment vertical="center"/>
    </x:xf>
    <x:xf numFmtId="0" fontId="4" fillId="26" borderId="1" xfId="0" applyFont="1" applyFill="1" applyBorder="1" applyAlignment="1">
      <x:alignment horizontal="left" vertical="center"/>
    </x:xf>
    <x:xf numFmtId="41" fontId="4" fillId="26" borderId="1" xfId="0" applyNumberFormat="1" applyFont="1" applyFill="1" applyBorder="1" applyAlignment="1">
      <x:alignment vertical="center"/>
    </x:xf>
    <x:xf numFmtId="0" fontId="0" fillId="26" borderId="0" xfId="0" applyFill="1" applyAlignment="1">
      <x:alignment vertical="center"/>
    </x:xf>
    <x:xf numFmtId="0" fontId="7" fillId="21" borderId="0" xfId="0" applyFont="1" applyFill="1" applyAlignment="1">
      <x:alignment vertical="center"/>
    </x:xf>
    <x:xf numFmtId="0" fontId="4" fillId="21" borderId="0" xfId="0" applyFont="1" applyFill="1" applyAlignment="1">
      <x:alignment horizontal="left" vertical="center" indent="1"/>
    </x:xf>
    <x:xf numFmtId="41" fontId="4" fillId="21" borderId="0" xfId="0" applyNumberFormat="1" applyFont="1" applyFill="1" applyAlignment="1">
      <x:alignment vertical="center"/>
    </x:xf>
    <x:xf numFmtId="0" fontId="0" fillId="21" borderId="0" xfId="0" applyFill="1" applyAlignment="1">
      <x:alignment vertical="center"/>
    </x:xf>
    <x:xf numFmtId="41" fontId="7" fillId="21" borderId="0" xfId="0" applyNumberFormat="1" applyFont="1" applyFill="1" applyAlignment="1">
      <x:alignment vertical="center"/>
    </x:xf>
    <x:xf numFmtId="41" fontId="8" fillId="21" borderId="0" xfId="0" applyNumberFormat="1" applyFont="1" applyFill="1" applyAlignment="1">
      <x:alignment vertical="center"/>
    </x:xf>
    <x:xf numFmtId="0" fontId="0" fillId="0" borderId="0" xfId="0" quotePrefix="1" applyAlignment="1">
      <x:alignment horizontal="left" vertical="center" indent="2"/>
    </x:xf>
    <x:xf numFmtId="14" fontId="0" fillId="0" borderId="0" xfId="0" quotePrefix="1" applyNumberFormat="1" applyAlignment="1">
      <x:alignment horizontal="right" vertical="center"/>
    </x:xf>
    <x:xf numFmtId="183" fontId="4" fillId="26" borderId="1" xfId="1" applyNumberFormat="1" applyFont="1" applyFill="1" applyBorder="1" applyAlignment="1">
      <x:alignment horizontal="left" vertical="center"/>
    </x:xf>
    <x:xf numFmtId="183" fontId="4" fillId="21" borderId="0" xfId="1" applyNumberFormat="1" applyFont="1" applyFill="1" applyAlignment="1">
      <x:alignment horizontal="left" vertical="center" indent="1"/>
    </x:xf>
    <x:xf numFmtId="183" fontId="4" fillId="7" borderId="2" xfId="1" applyNumberFormat="1" applyFont="1" applyFill="1" applyBorder="1" applyAlignment="1">
      <x:alignment horizontal="left" vertical="center"/>
    </x:xf>
    <x:xf numFmtId="41" fontId="5" fillId="29" borderId="0" xfId="22" applyNumberFormat="1" applyAlignment="1">
      <x:alignment horizontal="right" vertical="center"/>
    </x:xf>
    <x:xf numFmtId="176" fontId="5" fillId="28" borderId="0" xfId="21" applyNumberFormat="1" applyAlignment="1">
      <x:alignment horizontal="right" vertical="center"/>
    </x:xf>
    <x:xf numFmtId="41" fontId="0" fillId="0" borderId="0" xfId="1" applyFont="1"/>
    <x:xf numFmtId="41" fontId="0" fillId="14" borderId="32" xfId="1" applyFont="1" applyFill="1" applyBorder="1" applyAlignment="1">
      <x:alignment vertical="center"/>
    </x:xf>
    <x:xf numFmtId="41" fontId="0" fillId="15" borderId="46" xfId="1" applyFont="1" applyFill="1" applyBorder="1" applyAlignment="1">
      <x:alignment vertical="center"/>
    </x:xf>
    <x:xf numFmtId="41" fontId="0" fillId="15" borderId="48" xfId="1" applyFont="1" applyFill="1" applyBorder="1" applyAlignment="1">
      <x:alignment vertical="center"/>
    </x:xf>
    <x:xf numFmtId="0" fontId="0" fillId="0" borderId="47" xfId="0" applyBorder="1" applyAlignment="1">
      <x:alignment vertical="center"/>
    </x:xf>
    <x:xf numFmtId="41" fontId="1" fillId="12" borderId="42" xfId="14" applyFont="1" applyFill="1" applyBorder="1" applyAlignment="1">
      <x:alignment vertical="center"/>
    </x:xf>
    <x:xf numFmtId="41" fontId="1" fillId="12" borderId="49" xfId="14" applyFont="1" applyFill="1" applyBorder="1" applyAlignment="1">
      <x:alignment vertical="center"/>
    </x:xf>
    <x:xf numFmtId="41" fontId="0" fillId="15" borderId="49" xfId="1" applyFont="1" applyFill="1" applyBorder="1" applyAlignment="1">
      <x:alignment vertical="center"/>
    </x:xf>
    <x:xf numFmtId="0" fontId="0" fillId="0" borderId="50" xfId="0" applyBorder="1" applyAlignment="1">
      <x:alignment vertical="center"/>
    </x:xf>
    <x:xf numFmtId="41" fontId="1" fillId="12" borderId="51" xfId="14" applyFont="1" applyFill="1" applyBorder="1" applyAlignment="1">
      <x:alignment vertical="center"/>
    </x:xf>
    <x:xf numFmtId="41" fontId="1" fillId="12" borderId="9" xfId="14" applyFont="1" applyFill="1" applyBorder="1" applyAlignment="1">
      <x:alignment vertical="center"/>
    </x:xf>
    <x:xf numFmtId="41" fontId="0" fillId="15" borderId="9" xfId="1" applyFont="1" applyFill="1" applyBorder="1" applyAlignment="1">
      <x:alignment vertical="center"/>
    </x:xf>
    <x:xf numFmtId="0" fontId="0" fillId="0" borderId="52" xfId="0" applyBorder="1" applyAlignment="1">
      <x:alignment vertical="center"/>
    </x:xf>
    <x:xf numFmtId="0" fontId="28" fillId="12" borderId="42" xfId="23" applyFont="1" applyFill="1" applyBorder="1">
      <x:alignment vertical="center"/>
    </x:xf>
    <x:xf numFmtId="0" fontId="28" fillId="12" borderId="44" xfId="23" applyFont="1" applyFill="1" applyBorder="1">
      <x:alignment vertical="center"/>
    </x:xf>
    <x:xf numFmtId="0" fontId="28" fillId="12" borderId="51" xfId="23" applyFont="1" applyFill="1" applyBorder="1">
      <x:alignment vertical="center"/>
    </x:xf>
    <x:xf numFmtId="0" fontId="22" fillId="16" borderId="11" xfId="0" applyFont="1" applyFill="1" applyBorder="1" applyAlignment="1">
      <x:alignment horizontal="center" vertical="center"/>
    </x:xf>
    <x:xf numFmtId="0" fontId="22" fillId="0" borderId="9" xfId="0" applyFont="1" applyBorder="1" applyAlignment="1">
      <x:alignment vertical="center"/>
    </x:xf>
    <x:xf numFmtId="0" fontId="22" fillId="0" borderId="3" xfId="0" applyFont="1" applyBorder="1" applyAlignment="1">
      <x:alignment horizontal="center" vertical="center"/>
    </x:xf>
    <x:xf numFmtId="0" fontId="22" fillId="14" borderId="3" xfId="0" applyFont="1" applyFill="1" applyBorder="1" applyAlignment="1">
      <x:alignment horizontal="center" vertical="center"/>
    </x:xf>
    <x:xf numFmtId="0" fontId="22" fillId="15" borderId="45" xfId="0" applyFont="1" applyFill="1" applyBorder="1" applyAlignment="1">
      <x:alignment horizontal="center" vertical="center"/>
    </x:xf>
    <x:xf numFmtId="0" fontId="22" fillId="0" borderId="0" xfId="0" applyFont="1" applyAlignment="1">
      <x:alignment vertical="center"/>
    </x:xf>
    <x:xf numFmtId="0" fontId="22" fillId="12" borderId="0" xfId="0" applyFont="1" applyFill="1" applyAlignment="1">
      <x:alignment vertical="center"/>
    </x:xf>
    <x:xf numFmtId="0" fontId="22" fillId="12" borderId="11" xfId="0" applyFont="1" applyFill="1" applyBorder="1" applyAlignment="1">
      <x:alignment horizontal="left" vertical="center"/>
    </x:xf>
    <x:xf numFmtId="0" fontId="0" fillId="18" borderId="0" xfId="0" quotePrefix="1" applyFill="1" applyAlignment="1">
      <x:alignment vertical="center"/>
    </x:xf>
    <x:xf numFmtId="3" fontId="0" fillId="18" borderId="0" xfId="1" applyNumberFormat="1" applyFont="1" applyFill="1" applyBorder="1" applyAlignment="1">
      <x:alignment vertical="center"/>
    </x:xf>
    <x:xf numFmtId="3" fontId="0" fillId="18" borderId="16" xfId="1" applyNumberFormat="1" applyFont="1" applyFill="1" applyBorder="1" applyAlignment="1">
      <x:alignment vertical="center"/>
    </x:xf>
    <x:xf numFmtId="41" fontId="2" fillId="2" borderId="0" xfId="20" applyNumberFormat="1" applyAlignment="1">
      <x:alignment vertical="center"/>
    </x:xf>
    <x:xf numFmtId="179" fontId="0" fillId="0" borderId="0" xfId="1" applyNumberFormat="1" applyFont="1"/>
    <x:xf numFmtId="9" fontId="4" fillId="7" borderId="0" xfId="2" applyFont="1" applyFill="1" applyAlignment="1">
      <x:alignment vertical="center"/>
    </x:xf>
    <x:xf numFmtId="41" fontId="0" fillId="0" borderId="0" xfId="0" applyNumberFormat="1"/>
    <x:xf numFmtId="9" fontId="0" fillId="0" borderId="0" xfId="2" applyFont="1"/>
    <x:xf numFmtId="0" fontId="0" fillId="17" borderId="5" xfId="0" applyFill="1" applyBorder="1" applyAlignment="1">
      <x:alignment vertical="center"/>
    </x:xf>
    <x:xf numFmtId="0" fontId="0" fillId="17" borderId="11" xfId="0" applyFill="1" applyBorder="1" applyAlignment="1">
      <x:alignment vertical="center"/>
    </x:xf>
    <x:xf numFmtId="0" fontId="0" fillId="17" borderId="4" xfId="0" applyFill="1" applyBorder="1" applyAlignment="1">
      <x:alignment horizontal="right" vertical="center"/>
    </x:xf>
    <x:xf numFmtId="0" fontId="56" fillId="12" borderId="5" xfId="23" applyFont="1" applyFill="1" applyBorder="1">
      <x:alignment vertical="center"/>
    </x:xf>
    <x:xf numFmtId="0" fontId="58" fillId="12" borderId="5" xfId="23" applyFont="1" applyFill="1" applyBorder="1">
      <x:alignment vertical="center"/>
    </x:xf>
    <x:xf numFmtId="41" fontId="58" fillId="12" borderId="0" xfId="1" applyFont="1" applyFill="1" applyBorder="1" applyAlignment="1">
      <x:alignment vertical="center"/>
    </x:xf>
    <x:xf numFmtId="41" fontId="58" fillId="12" borderId="5" xfId="1" applyFont="1" applyFill="1" applyBorder="1" applyAlignment="1">
      <x:alignment vertical="center"/>
    </x:xf>
    <x:xf numFmtId="0" fontId="58" fillId="0" borderId="3" xfId="0" applyFont="1" applyBorder="1" applyAlignment="1">
      <x:alignment vertical="center"/>
    </x:xf>
    <x:xf numFmtId="9" fontId="10" fillId="0" borderId="0" xfId="2" applyFont="1" applyAlignment="1">
      <x:alignment horizontal="right" vertical="center"/>
    </x:xf>
    <x:xf numFmtId="189" fontId="5" fillId="28" borderId="0" xfId="21" applyNumberFormat="1" applyAlignment="1">
      <x:alignment horizontal="right" vertical="center"/>
    </x:xf>
    <x:xf numFmtId="189" fontId="0" fillId="0" borderId="0" xfId="0" applyNumberFormat="1"/>
    <x:xf numFmtId="189" fontId="5" fillId="29" borderId="0" xfId="22" applyNumberFormat="1" applyAlignment="1">
      <x:alignment horizontal="right" vertical="center"/>
    </x:xf>
    <x:xf numFmtId="189" fontId="10" fillId="13" borderId="0" xfId="0" applyNumberFormat="1" applyFont="1" applyFill="1" applyAlignment="1">
      <x:alignment horizontal="right" vertical="center"/>
    </x:xf>
    <x:xf numFmtId="189" fontId="10" fillId="13" borderId="0" xfId="1" applyNumberFormat="1" applyFont="1" applyFill="1" applyAlignment="1">
      <x:alignment horizontal="right" vertical="center"/>
    </x:xf>
    <x:xf numFmtId="189" fontId="16" fillId="0" borderId="0" xfId="0" applyNumberFormat="1" applyFont="1" applyAlignment="1">
      <x:alignment horizontal="right" vertical="center"/>
    </x:xf>
    <x:xf numFmtId="189" fontId="16" fillId="0" borderId="0" xfId="1" applyNumberFormat="1" applyFont="1" applyAlignment="1">
      <x:alignment horizontal="right" vertical="center"/>
    </x:xf>
    <x:xf numFmtId="189" fontId="15" fillId="2" borderId="0" xfId="20" applyNumberFormat="1" applyFont="1" applyAlignment="1">
      <x:alignment horizontal="right" vertical="center"/>
    </x:xf>
    <x:xf numFmtId="189" fontId="15" fillId="2" borderId="0" xfId="1" applyNumberFormat="1" applyFont="1" applyFill="1" applyAlignment="1">
      <x:alignment horizontal="right" vertical="center"/>
    </x:xf>
    <x:xf numFmtId="189" fontId="2" fillId="2" borderId="0" xfId="20" applyNumberFormat="1" applyAlignment="1">
      <x:alignment horizontal="right" vertical="center"/>
    </x:xf>
    <x:xf numFmtId="189" fontId="2" fillId="2" borderId="0" xfId="1" applyNumberFormat="1" applyFont="1" applyFill="1" applyAlignment="1">
      <x:alignment horizontal="right" vertical="center"/>
    </x:xf>
    <x:xf numFmtId="189" fontId="10" fillId="9" borderId="0" xfId="0" applyNumberFormat="1" applyFont="1" applyFill="1" applyAlignment="1">
      <x:alignment horizontal="right" vertical="center"/>
    </x:xf>
    <x:xf numFmtId="189" fontId="10" fillId="9" borderId="0" xfId="1" applyNumberFormat="1" applyFont="1" applyFill="1" applyAlignment="1">
      <x:alignment horizontal="right" vertical="center"/>
    </x:xf>
    <x:xf numFmtId="189" fontId="14" fillId="11" borderId="0" xfId="1" applyNumberFormat="1" applyFont="1" applyFill="1" applyAlignment="1">
      <x:alignment horizontal="right" vertical="center"/>
    </x:xf>
    <x:xf numFmtId="189" fontId="14" fillId="9" borderId="0" xfId="1" applyNumberFormat="1" applyFont="1" applyFill="1" applyAlignment="1">
      <x:alignment horizontal="right" vertical="center"/>
    </x:xf>
    <x:xf numFmtId="189" fontId="10" fillId="0" borderId="0" xfId="0" applyNumberFormat="1" applyFont="1" applyAlignment="1">
      <x:alignment horizontal="right" vertical="center"/>
    </x:xf>
    <x:xf numFmtId="189" fontId="10" fillId="0" borderId="0" xfId="1" applyNumberFormat="1" applyFont="1" applyAlignment="1">
      <x:alignment horizontal="right" vertical="center"/>
    </x:xf>
    <x:xf numFmtId="189" fontId="14" fillId="9" borderId="0" xfId="0" applyNumberFormat="1" applyFont="1" applyFill="1" applyAlignment="1">
      <x:alignment horizontal="right" vertical="center"/>
    </x:xf>
    <x:xf numFmtId="189" fontId="14" fillId="11" borderId="0" xfId="0" applyNumberFormat="1" applyFont="1" applyFill="1" applyAlignment="1">
      <x:alignment horizontal="right" vertical="center"/>
    </x:xf>
    <x:xf numFmtId="0" fontId="60" fillId="0" borderId="0" xfId="24" applyFont="1" applyAlignment="1">
      <x:alignment vertical="center"/>
    </x:xf>
    <x:xf numFmtId="0" fontId="62" fillId="0" borderId="0" xfId="24" applyFont="1" applyAlignment="1">
      <x:alignment vertical="center"/>
    </x:xf>
    <x:xf numFmtId="0" fontId="62" fillId="0" borderId="0" xfId="24" applyFont="1" applyAlignment="1">
      <x:alignment horizontal="left" vertical="center"/>
    </x:xf>
    <x:xf numFmtId="0" fontId="65" fillId="0" borderId="0" xfId="24" applyFont="1" applyAlignment="1">
      <x:alignment vertical="center"/>
    </x:xf>
    <x:xf numFmtId="0" fontId="69" fillId="0" borderId="0" xfId="24" applyFont="1" applyAlignment="1">
      <x:alignment vertical="center"/>
    </x:xf>
    <x:xf numFmtId="0" fontId="70" fillId="0" borderId="0" xfId="24" applyFont="1"/>
    <x:xf numFmtId="0" fontId="72" fillId="0" borderId="0" xfId="24" applyFont="1"/>
    <x:xf numFmtId="0" fontId="72" fillId="0" borderId="0" xfId="24" applyFont="1" applyAlignment="1">
      <x:alignment horizontal="center" vertical="center"/>
    </x:xf>
    <x:xf numFmtId="188" fontId="72" fillId="0" borderId="55" xfId="28" applyNumberFormat="1" applyFont="1" applyFill="1" applyBorder="1">
      <x:alignment horizontal="center" vertical="center"/>
    </x:xf>
    <x:xf numFmtId="188" fontId="72" fillId="0" borderId="55" xfId="27" applyNumberFormat="1" applyFont="1" applyBorder="1">
      <x:alignment horizontal="center" vertical="center"/>
    </x:xf>
    <x:xf numFmtId="188" fontId="72" fillId="0" borderId="54" xfId="29" applyNumberFormat="1" applyFont="1" applyFill="1">
      <x:alignment horizontal="center" vertical="center"/>
    </x:xf>
    <x:xf numFmtId="188" fontId="72" fillId="0" borderId="54" xfId="27" applyNumberFormat="1" applyFont="1">
      <x:alignment horizontal="center" vertical="center"/>
    </x:xf>
    <x:xf numFmtId="188" fontId="72" fillId="0" borderId="54" xfId="28" applyNumberFormat="1" applyFont="1" applyFill="1">
      <x:alignment horizontal="center" vertical="center"/>
    </x:xf>
    <x:xf numFmtId="188" fontId="72" fillId="0" borderId="54" xfId="30" applyNumberFormat="1" applyFont="1" applyFill="1">
      <x:alignment horizontal="center" vertical="center"/>
    </x:xf>
    <x:xf numFmtId="188" fontId="72" fillId="0" borderId="54" xfId="25" applyNumberFormat="1" applyFont="1" applyFill="1">
      <x:alignment horizontal="center" vertical="center"/>
    </x:xf>
    <x:xf numFmtId="188" fontId="72" fillId="0" borderId="54" xfId="26" applyNumberFormat="1" applyFont="1" applyFill="1">
      <x:alignment horizontal="center" vertical="center"/>
    </x:xf>
    <x:xf numFmtId="188" fontId="72" fillId="0" borderId="54" xfId="24" applyNumberFormat="1" applyFont="1" applyBorder="1" applyAlignment="1">
      <x:alignment horizontal="center" vertical="center"/>
    </x:xf>
    <x:xf numFmtId="0" fontId="71" fillId="34" borderId="56" xfId="24" applyFont="1" applyFill="1" applyBorder="1" applyAlignment="1">
      <x:alignment horizontal="center" vertical="center"/>
    </x:xf>
    <x:xf numFmtId="0" fontId="71" fillId="34" borderId="57" xfId="24" applyFont="1" applyFill="1" applyBorder="1" applyAlignment="1">
      <x:alignment horizontal="center" vertical="center"/>
    </x:xf>
    <x:xf numFmtId="0" fontId="71" fillId="34" borderId="58" xfId="24" applyFont="1" applyFill="1" applyBorder="1" applyAlignment="1">
      <x:alignment horizontal="center" vertical="center"/>
    </x:xf>
    <x:xf numFmtId="0" fontId="62" fillId="0" borderId="59" xfId="24" applyFont="1" applyBorder="1" applyAlignment="1">
      <x:alignment vertical="center"/>
    </x:xf>
    <x:xf numFmtId="0" fontId="62" fillId="0" borderId="59" xfId="24" applyFont="1" applyBorder="1" applyAlignment="1">
      <x:alignment horizontal="left" vertical="center"/>
    </x:xf>
    <x:xf numFmtId="0" fontId="65" fillId="0" borderId="59" xfId="24" applyFont="1" applyBorder="1" applyAlignment="1">
      <x:alignment vertical="center"/>
    </x:xf>
    <x:xf numFmtId="0" fontId="75" fillId="0" borderId="59" xfId="24" applyFont="1" applyBorder="1"/>
    <x:xf numFmtId="0" fontId="73" fillId="0" borderId="0" xfId="24" applyFont="1"/>
    <x:xf numFmtId="0" fontId="78" fillId="0" borderId="0" xfId="24" applyFont="1" applyAlignment="1">
      <x:alignment vertical="top"/>
    </x:xf>
    <x:xf numFmtId="188" fontId="73" fillId="0" borderId="0" xfId="24" applyNumberFormat="1" applyFont="1"/>
    <x:xf numFmtId="0" fontId="79" fillId="0" borderId="0" xfId="24" applyFont="1" applyAlignment="1">
      <x:alignment vertical="center"/>
    </x:xf>
    <x:xf numFmtId="188" fontId="72" fillId="0" borderId="61" xfId="29" applyNumberFormat="1" applyFont="1" applyFill="1" applyBorder="1">
      <x:alignment horizontal="center" vertical="center"/>
    </x:xf>
    <x:xf numFmtId="188" fontId="72" fillId="0" borderId="61" xfId="26" applyNumberFormat="1" applyFont="1" applyFill="1" applyBorder="1">
      <x:alignment horizontal="center" vertical="center"/>
    </x:xf>
    <x:xf numFmtId="188" fontId="72" fillId="0" borderId="63" xfId="26" applyNumberFormat="1" applyFont="1" applyFill="1" applyBorder="1">
      <x:alignment horizontal="center" vertical="center"/>
    </x:xf>
    <x:xf numFmtId="188" fontId="72" fillId="0" borderId="62" xfId="29" applyNumberFormat="1" applyFont="1" applyFill="1" applyBorder="1">
      <x:alignment horizontal="center" vertical="center"/>
    </x:xf>
    <x:xf numFmtId="188" fontId="72" fillId="0" borderId="0" xfId="29" applyNumberFormat="1" applyFont="1" applyFill="1" applyBorder="1">
      <x:alignment horizontal="center" vertical="center"/>
    </x:xf>
    <x:xf numFmtId="188" fontId="72" fillId="0" borderId="0" xfId="26" applyNumberFormat="1" applyFont="1" applyFill="1" applyBorder="1">
      <x:alignment horizontal="center" vertical="center"/>
    </x:xf>
    <x:xf numFmtId="188" fontId="72" fillId="0" borderId="64" xfId="26" applyNumberFormat="1" applyFont="1" applyFill="1" applyBorder="1">
      <x:alignment horizontal="center" vertical="center"/>
    </x:xf>
    <x:xf numFmtId="188" fontId="72" fillId="0" borderId="65" xfId="29" applyNumberFormat="1" applyFont="1" applyFill="1" applyBorder="1">
      <x:alignment horizontal="center" vertical="center"/>
    </x:xf>
    <x:xf numFmtId="188" fontId="72" fillId="0" borderId="66" xfId="29" applyNumberFormat="1" applyFont="1" applyFill="1" applyBorder="1">
      <x:alignment horizontal="center" vertical="center"/>
    </x:xf>
    <x:xf numFmtId="188" fontId="72" fillId="0" borderId="66" xfId="26" applyNumberFormat="1" applyFont="1" applyFill="1" applyBorder="1">
      <x:alignment horizontal="center" vertical="center"/>
    </x:xf>
    <x:xf numFmtId="188" fontId="72" fillId="0" borderId="67" xfId="26" applyNumberFormat="1" applyFont="1" applyFill="1" applyBorder="1">
      <x:alignment horizontal="center" vertical="center"/>
    </x:xf>
    <x:xf numFmtId="188" fontId="72" fillId="0" borderId="60" xfId="29" applyNumberFormat="1" applyFont="1" applyFill="1" applyBorder="1" applyAlignment="1">
      <x:alignment horizontal="left" vertical="center"/>
    </x:xf>
    <x:xf numFmtId="188" fontId="72" fillId="0" borderId="62" xfId="29" applyNumberFormat="1" applyFont="1" applyFill="1" applyBorder="1" applyAlignment="1">
      <x:alignment horizontal="left" vertical="center"/>
    </x:xf>
    <x:xf numFmtId="188" fontId="72" fillId="0" borderId="65" xfId="29" applyNumberFormat="1" applyFont="1" applyFill="1" applyBorder="1" applyAlignment="1">
      <x:alignment horizontal="left" vertical="center"/>
    </x:xf>
    <x:xf numFmtId="188" fontId="72" fillId="0" borderId="61" xfId="29" applyNumberFormat="1" applyFont="1" applyFill="1" applyBorder="1" applyAlignment="1">
      <x:alignment horizontal="left" vertical="center"/>
    </x:xf>
    <x:xf numFmtId="188" fontId="72" fillId="0" borderId="61" xfId="26" applyNumberFormat="1" applyFont="1" applyFill="1" applyBorder="1" applyAlignment="1">
      <x:alignment horizontal="left" vertical="center"/>
    </x:xf>
    <x:xf numFmtId="188" fontId="72" fillId="0" borderId="63" xfId="26" applyNumberFormat="1" applyFont="1" applyFill="1" applyBorder="1" applyAlignment="1">
      <x:alignment horizontal="left" vertical="center"/>
    </x:xf>
    <x:xf numFmtId="188" fontId="72" fillId="0" borderId="0" xfId="29" applyNumberFormat="1" applyFont="1" applyFill="1" applyBorder="1" applyAlignment="1">
      <x:alignment horizontal="left" vertical="center"/>
    </x:xf>
    <x:xf numFmtId="188" fontId="72" fillId="0" borderId="0" xfId="26" applyNumberFormat="1" applyFont="1" applyFill="1" applyBorder="1" applyAlignment="1">
      <x:alignment horizontal="left" vertical="center"/>
    </x:xf>
    <x:xf numFmtId="188" fontId="72" fillId="0" borderId="64" xfId="26" applyNumberFormat="1" applyFont="1" applyFill="1" applyBorder="1" applyAlignment="1">
      <x:alignment horizontal="left" vertical="center"/>
    </x:xf>
    <x:xf numFmtId="188" fontId="72" fillId="0" borderId="66" xfId="29" applyNumberFormat="1" applyFont="1" applyFill="1" applyBorder="1" applyAlignment="1">
      <x:alignment horizontal="left" vertical="center"/>
    </x:xf>
    <x:xf numFmtId="188" fontId="72" fillId="0" borderId="66" xfId="26" applyNumberFormat="1" applyFont="1" applyFill="1" applyBorder="1" applyAlignment="1">
      <x:alignment horizontal="left" vertical="center"/>
    </x:xf>
    <x:xf numFmtId="188" fontId="72" fillId="0" borderId="67" xfId="26" applyNumberFormat="1" applyFont="1" applyFill="1" applyBorder="1" applyAlignment="1">
      <x:alignment horizontal="left" vertical="center"/>
    </x:xf>
    <x:xf numFmtId="188" fontId="61" fillId="0" borderId="55" xfId="28" applyNumberFormat="1" applyFont="1" applyFill="1" applyBorder="1">
      <x:alignment horizontal="center" vertical="center"/>
    </x:xf>
    <x:xf numFmtId="188" fontId="61" fillId="0" borderId="55" xfId="27" applyNumberFormat="1" applyFont="1" applyBorder="1">
      <x:alignment horizontal="center" vertical="center"/>
    </x:xf>
    <x:xf numFmtId="188" fontId="61" fillId="0" borderId="54" xfId="28" applyNumberFormat="1" applyFont="1" applyFill="1">
      <x:alignment horizontal="center" vertical="center"/>
    </x:xf>
    <x:xf numFmtId="188" fontId="61" fillId="0" borderId="54" xfId="27" applyNumberFormat="1" applyFont="1">
      <x:alignment horizontal="center" vertical="center"/>
    </x:xf>
    <x:xf numFmtId="188" fontId="61" fillId="0" borderId="54" xfId="24" applyNumberFormat="1" applyFont="1" applyBorder="1" applyAlignment="1">
      <x:alignment horizontal="center" vertical="center"/>
    </x:xf>
    <x:xf numFmtId="188" fontId="61" fillId="0" borderId="54" xfId="29" applyNumberFormat="1" applyFont="1" applyFill="1">
      <x:alignment horizontal="center" vertical="center"/>
    </x:xf>
    <x:xf numFmtId="188" fontId="80" fillId="0" borderId="55" xfId="28" applyNumberFormat="1" applyFont="1" applyFill="1" applyBorder="1">
      <x:alignment horizontal="center" vertical="center"/>
    </x:xf>
    <x:xf numFmtId="188" fontId="61" fillId="0" borderId="54" xfId="30" applyNumberFormat="1" applyFont="1" applyFill="1">
      <x:alignment horizontal="center" vertical="center"/>
    </x:xf>
    <x:xf numFmtId="0" fontId="81" fillId="0" borderId="0" xfId="24" applyFont="1" applyAlignment="1">
      <x:alignment vertical="center"/>
    </x:xf>
    <x:xf numFmtId="0" fontId="81" fillId="0" borderId="0" xfId="24" applyFont="1" applyAlignment="1">
      <x:alignment horizontal="left" vertical="center"/>
    </x:xf>
    <x:xf numFmtId="188" fontId="81" fillId="0" borderId="68" xfId="24" applyNumberFormat="1" applyFont="1" applyBorder="1" applyAlignment="1">
      <x:alignment vertical="center"/>
    </x:xf>
    <x:xf numFmtId="0" fontId="81" fillId="0" borderId="68" xfId="24" applyFont="1" applyBorder="1" applyAlignment="1">
      <x:alignment vertical="center"/>
    </x:xf>
    <x:xf numFmtId="0" fontId="81" fillId="0" borderId="68" xfId="24" applyFont="1" applyBorder="1" applyAlignment="1">
      <x:alignment horizontal="left" vertical="center"/>
    </x:xf>
    <x:xf numFmtId="0" fontId="70" fillId="0" borderId="0" xfId="24" applyFont="1" applyAlignment="1">
      <x:alignment horizontal="right"/>
    </x:xf>
    <x:xf numFmtId="0" fontId="84" fillId="0" borderId="0" xfId="24" applyFont="1" applyAlignment="1">
      <x:alignment horizontal="right" vertical="center"/>
    </x:xf>
    <x:xf numFmtId="0" fontId="87" fillId="0" borderId="59" xfId="24" applyFont="1" applyBorder="1" applyAlignment="1">
      <x:alignment horizontal="right" vertical="center"/>
    </x:xf>
    <x:xf numFmtId="0" fontId="87" fillId="0" borderId="0" xfId="24" applyFont="1" applyAlignment="1">
      <x:alignment horizontal="right" vertical="center"/>
    </x:xf>
    <x:xf numFmtId="0" fontId="83" fillId="0" borderId="0" xfId="24" applyFont="1" applyAlignment="1">
      <x:alignment horizontal="right" vertical="top"/>
    </x:xf>
    <x:xf numFmtId="0" fontId="84" fillId="0" borderId="0" xfId="24" applyFont="1" applyAlignment="1">
      <x:alignment horizontal="right"/>
    </x:xf>
    <x:xf numFmtId="0" fontId="86" fillId="0" borderId="0" xfId="24" applyFont="1" applyAlignment="1">
      <x:alignment horizontal="right"/>
    </x:xf>
    <x:xf numFmtId="0" fontId="85" fillId="0" borderId="0" xfId="24" applyFont="1" applyAlignment="1">
      <x:alignment horizontal="right" vertical="center"/>
    </x:xf>
    <x:xf numFmtId="0" fontId="88" fillId="0" borderId="59" xfId="24" applyFont="1" applyBorder="1" applyAlignment="1">
      <x:alignment horizontal="right" vertical="center"/>
    </x:xf>
    <x:xf numFmtId="0" fontId="88" fillId="0" borderId="0" xfId="24" applyFont="1" applyAlignment="1">
      <x:alignment horizontal="right" vertical="center"/>
    </x:xf>
    <x:xf numFmtId="188" fontId="72" fillId="27" borderId="61" xfId="26" applyNumberFormat="1" applyFont="1" applyFill="1" applyBorder="1" applyAlignment="1">
      <x:alignment horizontal="left" vertical="center"/>
    </x:xf>
    <x:xf numFmtId="188" fontId="72" fillId="27" borderId="61" xfId="26" applyNumberFormat="1" applyFont="1" applyFill="1" applyBorder="1">
      <x:alignment horizontal="center" vertical="center"/>
    </x:xf>
    <x:xf numFmtId="188" fontId="72" fillId="27" borderId="54" xfId="30" applyNumberFormat="1" applyFont="1" applyFill="1">
      <x:alignment horizontal="center" vertical="center"/>
    </x:xf>
    <x:xf numFmtId="188" fontId="72" fillId="17" borderId="62" xfId="29" applyNumberFormat="1" applyFont="1" applyFill="1" applyBorder="1" applyAlignment="1">
      <x:alignment horizontal="left" vertical="center"/>
    </x:xf>
    <x:xf numFmtId="188" fontId="72" fillId="17" borderId="0" xfId="29" applyNumberFormat="1" applyFont="1" applyFill="1" applyBorder="1">
      <x:alignment horizontal="center" vertical="center"/>
    </x:xf>
    <x:xf numFmtId="188" fontId="72" fillId="17" borderId="0" xfId="26" applyNumberFormat="1" applyFont="1" applyFill="1" applyBorder="1">
      <x:alignment horizontal="center" vertical="center"/>
    </x:xf>
    <x:xf numFmtId="188" fontId="72" fillId="17" borderId="60" xfId="29" applyNumberFormat="1" applyFont="1" applyFill="1" applyBorder="1" applyAlignment="1">
      <x:alignment horizontal="left" vertical="center"/>
    </x:xf>
    <x:xf numFmtId="188" fontId="72" fillId="17" borderId="61" xfId="29" applyNumberFormat="1" applyFont="1" applyFill="1" applyBorder="1">
      <x:alignment horizontal="center" vertical="center"/>
    </x:xf>
    <x:xf numFmtId="188" fontId="72" fillId="17" borderId="61" xfId="26" applyNumberFormat="1" applyFont="1" applyFill="1" applyBorder="1">
      <x:alignment horizontal="center" vertical="center"/>
    </x:xf>
    <x:xf numFmtId="190" fontId="0" fillId="0" borderId="3" xfId="0" applyNumberFormat="1" applyBorder="1" applyAlignment="1">
      <x:alignment vertical="center"/>
    </x:xf>
    <x:xf numFmtId="0" fontId="0" fillId="0" borderId="0" xfId="0" applyAlignment="1">
      <x:alignment horizontal="right" vertical="center" indent="2"/>
    </x:xf>
    <x:xf numFmtId="0" fontId="4" fillId="21" borderId="0" xfId="0" applyFont="1" applyFill="1" applyAlignment="1">
      <x:alignment horizontal="right" vertical="center" indent="1"/>
    </x:xf>
    <x:xf numFmtId="0" fontId="4" fillId="26" borderId="1" xfId="0" applyFont="1" applyFill="1" applyBorder="1" applyAlignment="1">
      <x:alignment horizontal="right" vertical="center"/>
    </x:xf>
    <x:xf numFmtId="0" fontId="90" fillId="35" borderId="77" xfId="0" applyFont="1" applyFill="1" applyBorder="1" applyAlignment="1">
      <x:alignment horizontal="right" vertical="center" wrapText="1" readingOrder="1"/>
    </x:xf>
    <x:xf numFmtId="0" fontId="90" fillId="35" borderId="78" xfId="0" applyFont="1" applyFill="1" applyBorder="1" applyAlignment="1">
      <x:alignment horizontal="right" vertical="center" wrapText="1" readingOrder="1"/>
    </x:xf>
    <x:xf numFmtId="0" fontId="90" fillId="35" borderId="79" xfId="0" applyFont="1" applyFill="1" applyBorder="1" applyAlignment="1">
      <x:alignment horizontal="center" vertical="center" wrapText="1" readingOrder="1"/>
    </x:xf>
    <x:xf numFmtId="0" fontId="90" fillId="35" borderId="80" xfId="0" applyFont="1" applyFill="1" applyBorder="1" applyAlignment="1">
      <x:alignment horizontal="right" vertical="center" wrapText="1" readingOrder="1"/>
    </x:xf>
    <x:xf numFmtId="0" fontId="91" fillId="36" borderId="81" xfId="0" applyFont="1" applyFill="1" applyBorder="1" applyAlignment="1">
      <x:alignment horizontal="left" vertical="center" wrapText="1" readingOrder="1"/>
    </x:xf>
    <x:xf numFmtId="3" fontId="91" fillId="36" borderId="82" xfId="0" applyNumberFormat="1" applyFont="1" applyFill="1" applyBorder="1" applyAlignment="1">
      <x:alignment horizontal="right" vertical="center" wrapText="1" readingOrder="1"/>
    </x:xf>
    <x:xf numFmtId="0" fontId="89" fillId="36" borderId="81" xfId="0" applyFont="1" applyFill="1" applyBorder="1" applyAlignment="1">
      <x:alignment horizontal="right" vertical="center" wrapText="1"/>
    </x:xf>
    <x:xf numFmtId="0" fontId="89" fillId="36" borderId="83" xfId="0" applyFont="1" applyFill="1" applyBorder="1" applyAlignment="1">
      <x:alignment horizontal="center" vertical="center" wrapText="1"/>
    </x:xf>
    <x:xf numFmtId="0" fontId="92" fillId="36" borderId="82" xfId="0" applyFont="1" applyFill="1" applyBorder="1" applyAlignment="1">
      <x:alignment horizontal="center" vertical="center" wrapText="1" readingOrder="1"/>
    </x:xf>
    <x:xf numFmtId="41" fontId="89" fillId="36" borderId="82" xfId="0" applyNumberFormat="1" applyFont="1" applyFill="1" applyBorder="1" applyAlignment="1">
      <x:alignment horizontal="right" vertical="center" wrapText="1"/>
    </x:xf>
    <x:xf numFmtId="177" fontId="14" fillId="11" borderId="0" xfId="10" applyNumberFormat="1" applyFont="1" applyFill="1" applyAlignment="1">
      <x:alignment horizontal="right" vertical="center"/>
    </x:xf>
    <x:xf numFmtId="41" fontId="89" fillId="36" borderId="82" xfId="1" applyFont="1" applyFill="1" applyBorder="1" applyAlignment="1">
      <x:alignment horizontal="right" vertical="center" wrapText="1"/>
    </x:xf>
    <x:xf numFmtId="41" fontId="0" fillId="12" borderId="0" xfId="32" applyFont="1" applyFill="1" applyBorder="1" applyAlignment="1">
      <x:alignment vertical="center"/>
    </x:xf>
    <x:xf numFmtId="0" fontId="0" fillId="17" borderId="4" xfId="0" applyFill="1" applyBorder="1" applyAlignment="1">
      <x:alignment horizontal="left" vertical="center"/>
    </x:xf>
    <x:xf numFmtId="41" fontId="0" fillId="12" borderId="5" xfId="32" applyFont="1" applyFill="1" applyBorder="1" applyAlignment="1">
      <x:alignment vertical="center"/>
    </x:xf>
    <x:xf numFmtId="9" fontId="0" fillId="0" borderId="0" xfId="2" applyFont="1" applyAlignment="1">
      <x:alignment vertical="center"/>
    </x:xf>
    <x:xf numFmtId="41" fontId="0" fillId="0" borderId="0" xfId="1" applyFont="1" applyAlignment="1">
      <x:alignment horizontal="center" vertical="center"/>
    </x:xf>
    <x:xf numFmtId="0" fontId="3" fillId="0" borderId="0" xfId="0" applyFont="1" applyAlignment="1">
      <x:alignment vertical="center"/>
    </x:xf>
    <x:xf numFmtId="176" fontId="5" fillId="29" borderId="0" xfId="22" applyNumberFormat="1" applyAlignment="1">
      <x:alignment horizontal="right" vertical="center"/>
    </x:xf>
    <x:xf numFmtId="0" fontId="0" fillId="25" borderId="4" xfId="0" applyFill="1" applyBorder="1" applyAlignment="1">
      <x:alignment horizontal="right" vertical="center"/>
    </x:xf>
    <x:xf numFmtId="0" fontId="0" fillId="25" borderId="5" xfId="0" applyFill="1" applyBorder="1" applyAlignment="1">
      <x:alignment vertical="center"/>
    </x:xf>
    <x:xf numFmtId="41" fontId="5" fillId="6" borderId="0" xfId="3" applyNumberFormat="1" applyAlignment="1">
      <x:alignment horizontal="right" vertical="center"/>
    </x:xf>
    <x:xf numFmtId="176" fontId="1" fillId="37" borderId="0" xfId="33" applyNumberFormat="1" applyAlignment="1">
      <x:alignment horizontal="right" vertical="center"/>
    </x:xf>
    <x:xf numFmtId="191" fontId="0" fillId="0" borderId="3" xfId="0" applyNumberFormat="1" applyBorder="1" applyAlignment="1">
      <x:alignment vertical="center"/>
    </x:xf>
    <x:xf numFmtId="192" fontId="0" fillId="0" borderId="3" xfId="0" applyNumberFormat="1" applyBorder="1" applyAlignment="1">
      <x:alignment vertical="center"/>
    </x:xf>
    <x:xf numFmtId="0" fontId="23" fillId="12" borderId="0" xfId="0" applyFont="1" applyFill="1" applyAlignment="1">
      <x:alignment horizontal="left" vertical="center"/>
    </x:xf>
    <x:xf numFmtId="0" fontId="30" fillId="0" borderId="0" xfId="0" applyFont="1"/>
    <x:xf numFmtId="0" fontId="30" fillId="0" borderId="0" xfId="0" applyFont="1" applyAlignment="1">
      <x:alignment vertical="center"/>
    </x:xf>
    <x:xf numFmtId="9" fontId="30" fillId="0" borderId="0" xfId="2" applyFont="1"/>
    <x:xf numFmtId="41" fontId="1" fillId="38" borderId="0" xfId="34" applyNumberFormat="1" applyAlignment="1">
      <x:alignment horizontal="right" vertical="center"/>
    </x:xf>
    <x:xf numFmtId="176" fontId="1" fillId="38" borderId="0" xfId="34" applyNumberFormat="1" applyAlignment="1">
      <x:alignment horizontal="right" vertical="center"/>
    </x:xf>
    <x:xf numFmtId="9" fontId="0" fillId="0" borderId="0" xfId="2" applyFont="1" applyAlignment="1">
      <x:alignment horizontal="center" vertical="center"/>
    </x:xf>
    <x:xf numFmtId="177" fontId="14" fillId="11" borderId="0" xfId="2" applyNumberFormat="1" applyFont="1" applyFill="1" applyAlignment="1">
      <x:alignment vertical="center"/>
    </x:xf>
    <x:xf numFmtId="177" fontId="0" fillId="0" borderId="0" xfId="0" applyNumberFormat="1"/>
    <x:xf numFmtId="177" fontId="10" fillId="0" borderId="0" xfId="2" applyNumberFormat="1" applyFont="1" applyAlignment="1">
      <x:alignment vertical="center"/>
    </x:xf>
    <x:xf numFmtId="177" fontId="91" fillId="36" borderId="81" xfId="0" applyNumberFormat="1" applyFont="1" applyFill="1" applyBorder="1" applyAlignment="1">
      <x:alignment horizontal="right" vertical="center" wrapText="1" readingOrder="1"/>
    </x:xf>
    <x:xf numFmtId="0" fontId="0" fillId="0" borderId="0" xfId="0" applyAlignment="1">
      <x:alignment horizontal="center"/>
    </x:xf>
    <x:xf numFmtId="0" fontId="0" fillId="0" borderId="0" xfId="0" applyAlignment="1">
      <x:alignment horizontal="left" vertical="center"/>
    </x:xf>
    <x:xf numFmtId="176" fontId="0" fillId="0" borderId="0" xfId="0" applyNumberFormat="1"/>
    <x:xf numFmtId="0" fontId="3" fillId="0" borderId="0" xfId="0" applyFont="1"/>
    <x:xf numFmtId="177" fontId="0" fillId="0" borderId="0" xfId="0" applyNumberFormat="1" applyAlignment="1">
      <x:alignment horizontal="left" vertical="center" indent="2"/>
    </x:xf>
    <x:xf numFmtId="177" fontId="4" fillId="21" borderId="0" xfId="0" applyNumberFormat="1" applyFont="1" applyFill="1" applyAlignment="1">
      <x:alignment horizontal="left" vertical="center" indent="1"/>
    </x:xf>
    <x:xf numFmtId="177" fontId="0" fillId="8" borderId="0" xfId="0" applyNumberFormat="1" applyFill="1" applyAlignment="1">
      <x:alignment horizontal="left" vertical="center" indent="2"/>
    </x:xf>
    <x:xf numFmtId="177" fontId="4" fillId="26" borderId="1" xfId="0" applyNumberFormat="1" applyFont="1" applyFill="1" applyBorder="1" applyAlignment="1">
      <x:alignment horizontal="left" vertical="center"/>
    </x:xf>
    <x:xf numFmtId="41" fontId="55" fillId="0" borderId="0" xfId="0" applyNumberFormat="1" applyFont="1"/>
    <x:xf numFmtId="0" fontId="30" fillId="17" borderId="29" xfId="0" quotePrefix="1" applyFont="1" applyFill="1" applyBorder="1" applyAlignment="1">
      <x:alignment horizontal="center" vertical="center"/>
    </x:xf>
    <x:xf numFmtId="0" fontId="30" fillId="17" borderId="30" xfId="0" quotePrefix="1" applyFont="1" applyFill="1" applyBorder="1" applyAlignment="1">
      <x:alignment horizontal="center" vertical="center"/>
    </x:xf>
    <x:xf numFmtId="0" fontId="30" fillId="17" borderId="31" xfId="0" quotePrefix="1" applyFont="1" applyFill="1" applyBorder="1" applyAlignment="1">
      <x:alignment horizontal="center" vertical="center"/>
    </x:xf>
    <x:xf numFmtId="3" fontId="0" fillId="18" borderId="17" xfId="1" applyNumberFormat="1" applyFont="1" applyFill="1" applyBorder="1" applyAlignment="1">
      <x:alignment vertical="center"/>
    </x:xf>
    <x:xf numFmtId="3" fontId="0" fillId="0" borderId="0" xfId="1" applyNumberFormat="1" applyFont="1" applyFill="1" applyBorder="1" applyAlignment="1">
      <x:alignment vertical="center"/>
    </x:xf>
    <x:xf numFmtId="3" fontId="0" fillId="12" borderId="29" xfId="1" applyNumberFormat="1" applyFont="1" applyFill="1" applyBorder="1" applyAlignment="1">
      <x:alignment vertical="center"/>
    </x:xf>
    <x:xf numFmtId="3" fontId="0" fillId="12" borderId="30" xfId="1" applyNumberFormat="1" applyFont="1" applyFill="1" applyBorder="1" applyAlignment="1">
      <x:alignment vertical="center"/>
    </x:xf>
    <x:xf numFmtId="3" fontId="0" fillId="12" borderId="31" xfId="1" applyNumberFormat="1" applyFont="1" applyFill="1" applyBorder="1" applyAlignment="1">
      <x:alignment vertical="center"/>
    </x:xf>
    <x:xf numFmtId="177" fontId="0" fillId="15" borderId="20" xfId="2" applyNumberFormat="1" applyFont="1" applyFill="1" applyBorder="1" applyAlignment="1">
      <x:alignment vertical="center"/>
    </x:xf>
    <x:xf numFmtId="43" fontId="0" fillId="0" borderId="0" xfId="0" applyNumberFormat="1"/>
    <x:xf numFmtId="3" fontId="10" fillId="13" borderId="41" xfId="11" applyNumberFormat="1" applyFont="1" applyFill="1" applyBorder="1">
      <x:alignment vertical="center"/>
    </x:xf>
    <x:xf numFmtId="0" fontId="28" fillId="13" borderId="42" xfId="23" applyFont="1" applyFill="1" applyBorder="1">
      <x:alignment vertical="center"/>
    </x:xf>
    <x:xf numFmtId="0" fontId="5" fillId="6" borderId="5" xfId="3" applyBorder="1" applyAlignment="1">
      <x:alignment vertical="center"/>
    </x:xf>
    <x:xf numFmtId="0" fontId="5" fillId="6" borderId="11" xfId="3" applyBorder="1" applyAlignment="1">
      <x:alignment vertical="center"/>
    </x:xf>
    <x:xf numFmtId="9" fontId="92" fillId="36" borderId="82" xfId="2" applyFont="1" applyFill="1" applyBorder="1" applyAlignment="1">
      <x:alignment horizontal="center" vertical="center" wrapText="1" readingOrder="1"/>
    </x:xf>
    <x:xf numFmtId="177" fontId="91" fillId="36" borderId="82" xfId="2" applyNumberFormat="1" applyFont="1" applyFill="1" applyBorder="1" applyAlignment="1">
      <x:alignment horizontal="right" vertical="center" wrapText="1" readingOrder="1"/>
    </x:xf>
    <x:xf numFmtId="41" fontId="91" fillId="36" borderId="0" xfId="1" applyFont="1" applyFill="1" applyBorder="1" applyAlignment="1">
      <x:alignment horizontal="right" vertical="center" wrapText="1" readingOrder="1"/>
    </x:xf>
    <x:xf numFmtId="0" fontId="6" fillId="0" borderId="0" xfId="0" applyFont="1" applyAlignment="1">
      <x:alignment horizontal="right" vertical="center"/>
    </x:xf>
    <x:xf numFmtId="0" fontId="0" fillId="0" borderId="0" xfId="0" applyAlignment="1">
      <x:alignment horizontal="right" vertical="center"/>
    </x:xf>
    <x:xf numFmtId="0" fontId="4" fillId="7" borderId="0" xfId="0" applyFont="1" applyFill="1" applyAlignment="1">
      <x:alignment horizontal="right" vertical="center"/>
    </x:xf>
    <x:xf numFmtId="0" fontId="4" fillId="7" borderId="1" xfId="0" applyFont="1" applyFill="1" applyBorder="1" applyAlignment="1">
      <x:alignment horizontal="right" vertical="center" wrapText="1"/>
    </x:xf>
    <x:xf numFmtId="183" fontId="4" fillId="26" borderId="1" xfId="1" applyNumberFormat="1" applyFont="1" applyFill="1" applyBorder="1" applyAlignment="1">
      <x:alignment horizontal="right" vertical="center"/>
    </x:xf>
    <x:xf numFmtId="183" fontId="4" fillId="21" borderId="0" xfId="1" applyNumberFormat="1" applyFont="1" applyFill="1" applyAlignment="1">
      <x:alignment horizontal="right" vertical="center" indent="1"/>
    </x:xf>
    <x:xf numFmtId="9" fontId="5" fillId="6" borderId="0" xfId="2" applyFont="1" applyFill="1" applyAlignment="1">
      <x:alignment horizontal="right" vertical="center" indent="2"/>
    </x:xf>
    <x:xf numFmtId="183" fontId="0" fillId="8" borderId="0" xfId="1" applyNumberFormat="1" applyFont="1" applyFill="1" applyAlignment="1">
      <x:alignment horizontal="right" vertical="center" indent="2"/>
    </x:xf>
    <x:xf numFmtId="9" fontId="5" fillId="6" borderId="0" xfId="3" applyNumberFormat="1" applyAlignment="1">
      <x:alignment horizontal="right" vertical="center" indent="2"/>
    </x:xf>
    <x:xf numFmtId="183" fontId="4" fillId="7" borderId="2" xfId="1" applyNumberFormat="1" applyFont="1" applyFill="1" applyBorder="1" applyAlignment="1">
      <x:alignment horizontal="right" vertical="center"/>
    </x:xf>
    <x:xf numFmtId="0" fontId="84" fillId="0" borderId="0" xfId="0" applyFont="1" applyAlignment="1">
      <x:alignment horizontal="right" vertical="center"/>
    </x:xf>
    <x:xf numFmtId="188" fontId="61" fillId="0" borderId="55" xfId="0" applyNumberFormat="1" applyFont="1" applyBorder="1" applyAlignment="1">
      <x:alignment horizontal="center" vertical="center"/>
    </x:xf>
    <x:xf numFmtId="188" fontId="72" fillId="0" borderId="55" xfId="0" applyNumberFormat="1" applyFont="1" applyBorder="1" applyAlignment="1">
      <x:alignment horizontal="center" vertical="center"/>
    </x:xf>
    <x:xf numFmtId="0" fontId="72" fillId="0" borderId="0" xfId="0" applyFont="1" applyAlignment="1">
      <x:alignment horizontal="center" vertical="center"/>
    </x:xf>
    <x:xf numFmtId="188" fontId="61" fillId="0" borderId="54" xfId="0" applyNumberFormat="1" applyFont="1" applyBorder="1" applyAlignment="1">
      <x:alignment horizontal="center" vertical="center"/>
    </x:xf>
    <x:xf numFmtId="188" fontId="72" fillId="0" borderId="54" xfId="0" applyNumberFormat="1" applyFont="1" applyBorder="1" applyAlignment="1">
      <x:alignment horizontal="center" vertical="center"/>
    </x:xf>
    <x:xf numFmtId="188" fontId="80" fillId="0" borderId="55" xfId="0" applyNumberFormat="1" applyFont="1" applyBorder="1" applyAlignment="1">
      <x:alignment horizontal="center" vertical="center"/>
    </x:xf>
    <x:xf numFmtId="2" fontId="0" fillId="0" borderId="0" xfId="0" applyNumberFormat="1" applyAlignment="1">
      <x:alignment horizontal="right" vertical="center" indent="2"/>
    </x:xf>
    <x:xf numFmtId="0" fontId="7" fillId="0" borderId="0" xfId="0" applyFont="1" applyAlignment="1">
      <x:alignment horizontal="right" vertical="center" indent="2"/>
    </x:xf>
    <x:xf numFmtId="2" fontId="7" fillId="0" borderId="0" xfId="0" applyNumberFormat="1" applyFont="1" applyAlignment="1">
      <x:alignment horizontal="right" vertical="center" indent="2"/>
    </x:xf>
    <x:xf numFmtId="2" fontId="4" fillId="21" borderId="0" xfId="0" applyNumberFormat="1" applyFont="1" applyFill="1" applyAlignment="1">
      <x:alignment horizontal="right" vertical="center" indent="1"/>
    </x:xf>
    <x:xf numFmtId="2" fontId="4" fillId="26" borderId="1" xfId="0" applyNumberFormat="1" applyFont="1" applyFill="1" applyBorder="1" applyAlignment="1">
      <x:alignment horizontal="right" vertical="center"/>
    </x:xf>
    <x:xf numFmtId="41" fontId="95" fillId="0" borderId="0" xfId="0" applyNumberFormat="1" applyFont="1" applyAlignment="1">
      <x:alignment horizontal="center" vertical="center"/>
    </x:xf>
    <x:xf numFmtId="41" fontId="95" fillId="8" borderId="0" xfId="0" applyNumberFormat="1" applyFont="1" applyFill="1" applyAlignment="1">
      <x:alignment horizontal="center" vertical="center"/>
    </x:xf>
    <x:xf numFmtId="41" fontId="96" fillId="0" borderId="0" xfId="0" applyNumberFormat="1" applyFont="1" applyAlignment="1">
      <x:alignment horizontal="center" vertical="center"/>
    </x:xf>
    <x:xf numFmtId="0" fontId="0" fillId="0" borderId="0" xfId="0" applyAlignment="1">
      <x:alignment vertical="top"/>
    </x:xf>
    <x:xf numFmtId="16" fontId="0" fillId="0" borderId="0" xfId="0" applyNumberFormat="1" applyAlignment="1">
      <x:alignment horizontal="center" vertical="top"/>
    </x:xf>
    <x:xf numFmtId="0" fontId="0" fillId="0" borderId="0" xfId="0" applyAlignment="1">
      <x:alignment horizontal="left" vertical="top"/>
    </x:xf>
    <x:xf numFmtId="0" fontId="98" fillId="42" borderId="139" xfId="0" applyFont="1" applyFill="1" applyBorder="1" applyAlignment="1">
      <x:alignment vertical="center"/>
    </x:xf>
    <x:xf numFmtId="0" fontId="55" fillId="42" borderId="140" xfId="0" applyFont="1" applyFill="1" applyBorder="1" applyAlignment="1">
      <x:alignment vertical="center"/>
    </x:xf>
    <x:xf numFmtId="0" fontId="55" fillId="0" borderId="0" xfId="0" applyFont="1" applyAlignment="1">
      <x:alignment vertical="center"/>
    </x:xf>
    <x:xf numFmtId="9" fontId="55" fillId="0" borderId="0" xfId="2" applyFont="1" applyAlignment="1">
      <x:alignment vertical="center"/>
    </x:xf>
    <x:xf numFmtId="0" fontId="98" fillId="42" borderId="144" xfId="0" applyFont="1" applyFill="1" applyBorder="1" applyAlignment="1">
      <x:alignment vertical="center"/>
    </x:xf>
    <x:xf numFmtId="0" fontId="55" fillId="42" borderId="0" xfId="0" applyFont="1" applyFill="1" applyAlignment="1">
      <x:alignment vertical="center"/>
    </x:xf>
    <x:xf numFmtId="0" fontId="99" fillId="42" borderId="144" xfId="0" applyFont="1" applyFill="1" applyBorder="1" applyAlignment="1">
      <x:alignment horizontal="center" vertical="center"/>
    </x:xf>
    <x:xf numFmtId="0" fontId="99" fillId="42" borderId="0" xfId="0" applyFont="1" applyFill="1" applyAlignment="1">
      <x:alignment horizontal="center" vertical="center"/>
    </x:xf>
    <x:xf numFmtId="0" fontId="99" fillId="42" borderId="145" xfId="0" applyFont="1" applyFill="1" applyBorder="1" applyAlignment="1">
      <x:alignment horizontal="center" vertical="center"/>
    </x:xf>
    <x:xf numFmtId="9" fontId="99" fillId="42" borderId="144" xfId="0" applyNumberFormat="1" applyFont="1" applyFill="1" applyBorder="1" applyAlignment="1">
      <x:alignment horizontal="center" vertical="center"/>
    </x:xf>
    <x:xf numFmtId="0" fontId="100" fillId="0" borderId="146" xfId="0" applyFont="1" applyBorder="1" applyAlignment="1">
      <x:alignment horizontal="left" vertical="center" readingOrder="1"/>
    </x:xf>
    <x:xf numFmtId="0" fontId="100" fillId="0" borderId="146" xfId="0" applyFont="1" applyBorder="1" applyAlignment="1">
      <x:alignment horizontal="center" vertical="center" readingOrder="1"/>
    </x:xf>
    <x:xf numFmtId="0" fontId="100" fillId="0" borderId="149" xfId="0" applyFont="1" applyBorder="1" applyAlignment="1">
      <x:alignment horizontal="center" vertical="center" readingOrder="1"/>
    </x:xf>
    <x:xf numFmtId="0" fontId="100" fillId="0" borderId="150" xfId="0" applyFont="1" applyBorder="1" applyAlignment="1">
      <x:alignment horizontal="center" vertical="center" readingOrder="1"/>
    </x:xf>
    <x:xf numFmtId="0" fontId="55" fillId="0" borderId="0" xfId="0" applyFont="1"/>
    <x:xf numFmtId="0" fontId="100" fillId="0" borderId="151" xfId="0" applyFont="1" applyBorder="1" applyAlignment="1">
      <x:alignment horizontal="center" vertical="center" readingOrder="1"/>
    </x:xf>
    <x:xf numFmtId="0" fontId="100" fillId="0" borderId="152" xfId="0" applyFont="1" applyBorder="1" applyAlignment="1">
      <x:alignment horizontal="center" vertical="center" readingOrder="1"/>
    </x:xf>
    <x:xf numFmtId="0" fontId="100" fillId="0" borderId="153" xfId="0" applyFont="1" applyBorder="1" applyAlignment="1">
      <x:alignment horizontal="center" vertical="center" readingOrder="1"/>
    </x:xf>
    <x:xf numFmtId="0" fontId="100" fillId="0" borderId="154" xfId="0" applyFont="1" applyBorder="1" applyAlignment="1">
      <x:alignment horizontal="center" vertical="center" readingOrder="1"/>
    </x:xf>
    <x:xf numFmtId="9" fontId="55" fillId="0" borderId="0" xfId="2" applyFont="1"/>
    <x:xf numFmtId="0" fontId="100" fillId="0" borderId="158" xfId="0" applyFont="1" applyBorder="1" applyAlignment="1">
      <x:alignment horizontal="center" vertical="center" readingOrder="1"/>
    </x:xf>
    <x:xf numFmtId="0" fontId="100" fillId="0" borderId="159" xfId="0" applyFont="1" applyBorder="1" applyAlignment="1">
      <x:alignment horizontal="center" vertical="center" readingOrder="1"/>
    </x:xf>
    <x:xf numFmtId="0" fontId="100" fillId="0" borderId="160" xfId="0" applyFont="1" applyBorder="1" applyAlignment="1">
      <x:alignment horizontal="center" vertical="center" readingOrder="1"/>
    </x:xf>
    <x:xf numFmtId="0" fontId="100" fillId="0" borderId="161" xfId="0" applyFont="1" applyBorder="1" applyAlignment="1">
      <x:alignment horizontal="left" vertical="center" readingOrder="1"/>
    </x:xf>
    <x:xf numFmtId="0" fontId="100" fillId="0" borderId="162" xfId="0" applyFont="1" applyBorder="1" applyAlignment="1">
      <x:alignment horizontal="left" vertical="center" readingOrder="1"/>
    </x:xf>
    <x:xf numFmtId="0" fontId="100" fillId="0" borderId="163" xfId="0" applyFont="1" applyBorder="1" applyAlignment="1">
      <x:alignment horizontal="center" vertical="center" readingOrder="1"/>
    </x:xf>
    <x:xf numFmtId="0" fontId="100" fillId="0" borderId="164" xfId="0" applyFont="1" applyBorder="1" applyAlignment="1">
      <x:alignment horizontal="center" vertical="center" readingOrder="1"/>
    </x:xf>
    <x:xf numFmtId="0" fontId="100" fillId="0" borderId="165" xfId="0" applyFont="1" applyBorder="1" applyAlignment="1">
      <x:alignment horizontal="center" vertical="center" readingOrder="1"/>
    </x:xf>
    <x:xf numFmtId="41" fontId="100" fillId="0" borderId="163" xfId="1" applyFont="1" applyBorder="1" applyAlignment="1">
      <x:alignment horizontal="center" vertical="center" readingOrder="1"/>
    </x:xf>
    <x:xf numFmtId="41" fontId="100" fillId="0" borderId="164" xfId="1" applyFont="1" applyBorder="1" applyAlignment="1">
      <x:alignment horizontal="center" vertical="center" readingOrder="1"/>
    </x:xf>
    <x:xf numFmtId="41" fontId="100" fillId="0" borderId="165" xfId="1" applyFont="1" applyBorder="1" applyAlignment="1">
      <x:alignment horizontal="center" vertical="center" readingOrder="1"/>
    </x:xf>
    <x:xf numFmtId="0" fontId="100" fillId="43" borderId="146" xfId="0" applyFont="1" applyFill="1" applyBorder="1" applyAlignment="1">
      <x:alignment horizontal="center" vertical="center" readingOrder="1"/>
    </x:xf>
    <x:xf numFmtId="0" fontId="100" fillId="43" borderId="149" xfId="0" applyFont="1" applyFill="1" applyBorder="1" applyAlignment="1">
      <x:alignment horizontal="center" vertical="center" readingOrder="1"/>
    </x:xf>
    <x:xf numFmtId="0" fontId="100" fillId="43" borderId="150" xfId="0" applyFont="1" applyFill="1" applyBorder="1" applyAlignment="1">
      <x:alignment horizontal="center" vertical="center" readingOrder="1"/>
    </x:xf>
    <x:xf numFmtId="0" fontId="55" fillId="43" borderId="0" xfId="0" applyFont="1" applyFill="1"/>
    <x:xf numFmtId="41" fontId="100" fillId="43" borderId="146" xfId="0" applyNumberFormat="1" applyFont="1" applyFill="1" applyBorder="1" applyAlignment="1">
      <x:alignment horizontal="center" vertical="center" readingOrder="1"/>
    </x:xf>
    <x:xf numFmtId="41" fontId="100" fillId="43" borderId="149" xfId="0" applyNumberFormat="1" applyFont="1" applyFill="1" applyBorder="1" applyAlignment="1">
      <x:alignment horizontal="center" vertical="center" readingOrder="1"/>
    </x:xf>
    <x:xf numFmtId="41" fontId="100" fillId="43" borderId="150" xfId="0" applyNumberFormat="1" applyFont="1" applyFill="1" applyBorder="1" applyAlignment="1">
      <x:alignment horizontal="center" vertical="center" readingOrder="1"/>
    </x:xf>
    <x:xf numFmtId="41" fontId="55" fillId="43" borderId="144" xfId="1" applyFont="1" applyFill="1" applyBorder="1"/>
    <x:xf numFmtId="41" fontId="55" fillId="43" borderId="0" xfId="1" applyFont="1" applyFill="1" applyBorder="1"/>
    <x:xf numFmtId="41" fontId="55" fillId="43" borderId="145" xfId="1" applyFont="1" applyFill="1" applyBorder="1"/>
    <x:xf numFmtId="41" fontId="55" fillId="43" borderId="0" xfId="1" applyFont="1" applyFill="1"/>
    <x:xf numFmtId="9" fontId="55" fillId="43" borderId="0" xfId="2" applyFont="1" applyFill="1"/>
    <x:xf numFmtId="41" fontId="100" fillId="0" borderId="159" xfId="1" applyFont="1" applyBorder="1" applyAlignment="1">
      <x:alignment horizontal="center" vertical="center" readingOrder="1"/>
    </x:xf>
    <x:xf numFmtId="41" fontId="100" fillId="0" borderId="160" xfId="1" applyFont="1" applyBorder="1" applyAlignment="1">
      <x:alignment horizontal="center" vertical="center" readingOrder="1"/>
    </x:xf>
    <x:xf numFmtId="0" fontId="100" fillId="44" borderId="168" xfId="0" applyFont="1" applyFill="1" applyBorder="1" applyAlignment="1">
      <x:alignment horizontal="center" vertical="center" readingOrder="1"/>
    </x:xf>
    <x:xf numFmtId="0" fontId="100" fillId="44" borderId="169" xfId="0" applyFont="1" applyFill="1" applyBorder="1" applyAlignment="1">
      <x:alignment horizontal="center" vertical="center" readingOrder="1"/>
    </x:xf>
    <x:xf numFmtId="0" fontId="100" fillId="44" borderId="170" xfId="0" applyFont="1" applyFill="1" applyBorder="1" applyAlignment="1">
      <x:alignment horizontal="center" vertical="center" readingOrder="1"/>
    </x:xf>
    <x:xf numFmtId="0" fontId="55" fillId="44" borderId="0" xfId="0" applyFont="1" applyFill="1"/>
    <x:xf numFmtId="41" fontId="100" fillId="44" borderId="168" xfId="0" applyNumberFormat="1" applyFont="1" applyFill="1" applyBorder="1" applyAlignment="1">
      <x:alignment horizontal="center" vertical="center" readingOrder="1"/>
    </x:xf>
    <x:xf numFmtId="41" fontId="100" fillId="44" borderId="171" xfId="0" applyNumberFormat="1" applyFont="1" applyFill="1" applyBorder="1" applyAlignment="1">
      <x:alignment horizontal="center" vertical="center" readingOrder="1"/>
    </x:xf>
    <x:xf numFmtId="41" fontId="100" fillId="44" borderId="172" xfId="0" applyNumberFormat="1" applyFont="1" applyFill="1" applyBorder="1" applyAlignment="1">
      <x:alignment horizontal="center" vertical="center" readingOrder="1"/>
    </x:xf>
    <x:xf numFmtId="41" fontId="100" fillId="44" borderId="155" xfId="1" applyFont="1" applyFill="1" applyBorder="1" applyAlignment="1">
      <x:alignment horizontal="center" vertical="center" readingOrder="1"/>
    </x:xf>
    <x:xf numFmtId="41" fontId="100" fillId="44" borderId="173" xfId="1" applyFont="1" applyFill="1" applyBorder="1" applyAlignment="1">
      <x:alignment horizontal="center" vertical="center" readingOrder="1"/>
    </x:xf>
    <x:xf numFmtId="41" fontId="100" fillId="44" borderId="145" xfId="1" applyFont="1" applyFill="1" applyBorder="1" applyAlignment="1">
      <x:alignment horizontal="center" vertical="center" readingOrder="1"/>
    </x:xf>
    <x:xf numFmtId="41" fontId="100" fillId="44" borderId="155" xfId="0" applyNumberFormat="1" applyFont="1" applyFill="1" applyBorder="1" applyAlignment="1">
      <x:alignment horizontal="center" vertical="center" readingOrder="1"/>
    </x:xf>
    <x:xf numFmtId="41" fontId="100" fillId="44" borderId="173" xfId="0" applyNumberFormat="1" applyFont="1" applyFill="1" applyBorder="1" applyAlignment="1">
      <x:alignment horizontal="center" vertical="center" readingOrder="1"/>
    </x:xf>
    <x:xf numFmtId="41" fontId="100" fillId="44" borderId="145" xfId="0" applyNumberFormat="1" applyFont="1" applyFill="1" applyBorder="1" applyAlignment="1">
      <x:alignment horizontal="center" vertical="center" readingOrder="1"/>
    </x:xf>
    <x:xf numFmtId="9" fontId="55" fillId="44" borderId="0" xfId="2" applyFont="1" applyFill="1"/>
    <x:xf numFmtId="0" fontId="100" fillId="25" borderId="158" xfId="0" applyFont="1" applyFill="1" applyBorder="1" applyAlignment="1">
      <x:alignment horizontal="center" vertical="center" readingOrder="1"/>
    </x:xf>
    <x:xf numFmtId="0" fontId="100" fillId="25" borderId="174" xfId="0" applyFont="1" applyFill="1" applyBorder="1" applyAlignment="1">
      <x:alignment horizontal="center" vertical="center" readingOrder="1"/>
    </x:xf>
    <x:xf numFmtId="0" fontId="100" fillId="25" borderId="175" xfId="0" applyFont="1" applyFill="1" applyBorder="1" applyAlignment="1">
      <x:alignment horizontal="center" vertical="center" readingOrder="1"/>
    </x:xf>
    <x:xf numFmtId="41" fontId="100" fillId="25" borderId="163" xfId="1" applyFont="1" applyFill="1" applyBorder="1" applyAlignment="1">
      <x:alignment horizontal="center" vertical="center" readingOrder="1"/>
    </x:xf>
    <x:xf numFmtId="41" fontId="100" fillId="25" borderId="164" xfId="1" applyFont="1" applyFill="1" applyBorder="1" applyAlignment="1">
      <x:alignment horizontal="center" vertical="center" readingOrder="1"/>
    </x:xf>
    <x:xf numFmtId="41" fontId="100" fillId="25" borderId="165" xfId="1" applyFont="1" applyFill="1" applyBorder="1" applyAlignment="1">
      <x:alignment horizontal="center" vertical="center" readingOrder="1"/>
    </x:xf>
    <x:xf numFmtId="41" fontId="100" fillId="25" borderId="158" xfId="1" applyFont="1" applyFill="1" applyBorder="1" applyAlignment="1">
      <x:alignment horizontal="center" vertical="center" readingOrder="1"/>
    </x:xf>
    <x:xf numFmtId="41" fontId="100" fillId="25" borderId="174" xfId="1" applyFont="1" applyFill="1" applyBorder="1" applyAlignment="1">
      <x:alignment horizontal="center" vertical="center" readingOrder="1"/>
    </x:xf>
    <x:xf numFmtId="41" fontId="100" fillId="25" borderId="175" xfId="1" applyFont="1" applyFill="1" applyBorder="1" applyAlignment="1">
      <x:alignment horizontal="center" vertical="center" readingOrder="1"/>
    </x:xf>
    <x:xf numFmtId="0" fontId="100" fillId="25" borderId="159" xfId="0" applyFont="1" applyFill="1" applyBorder="1" applyAlignment="1">
      <x:alignment horizontal="center" vertical="center" readingOrder="1"/>
    </x:xf>
    <x:xf numFmtId="0" fontId="100" fillId="25" borderId="160" xfId="0" applyFont="1" applyFill="1" applyBorder="1" applyAlignment="1">
      <x:alignment horizontal="center" vertical="center" readingOrder="1"/>
    </x:xf>
    <x:xf numFmtId="0" fontId="100" fillId="25" borderId="163" xfId="0" applyFont="1" applyFill="1" applyBorder="1" applyAlignment="1">
      <x:alignment horizontal="center" vertical="center" readingOrder="1"/>
    </x:xf>
    <x:xf numFmtId="0" fontId="100" fillId="25" borderId="138" xfId="0" applyFont="1" applyFill="1" applyBorder="1" applyAlignment="1">
      <x:alignment horizontal="center" vertical="center" readingOrder="1"/>
    </x:xf>
    <x:xf numFmtId="0" fontId="100" fillId="25" borderId="176" xfId="0" applyFont="1" applyFill="1" applyBorder="1" applyAlignment="1">
      <x:alignment horizontal="center" vertical="center" readingOrder="1"/>
    </x:xf>
    <x:xf numFmtId="41" fontId="100" fillId="25" borderId="138" xfId="1" applyFont="1" applyFill="1" applyBorder="1" applyAlignment="1">
      <x:alignment horizontal="center" vertical="center" readingOrder="1"/>
    </x:xf>
    <x:xf numFmtId="41" fontId="100" fillId="25" borderId="176" xfId="1" applyFont="1" applyFill="1" applyBorder="1" applyAlignment="1">
      <x:alignment horizontal="center" vertical="center" readingOrder="1"/>
    </x:xf>
    <x:xf numFmtId="0" fontId="100" fillId="25" borderId="164" xfId="0" applyFont="1" applyFill="1" applyBorder="1" applyAlignment="1">
      <x:alignment horizontal="center" vertical="center" readingOrder="1"/>
    </x:xf>
    <x:xf numFmtId="0" fontId="100" fillId="25" borderId="165" xfId="0" applyFont="1" applyFill="1" applyBorder="1" applyAlignment="1">
      <x:alignment horizontal="center" vertical="center" readingOrder="1"/>
    </x:xf>
    <x:xf numFmtId="0" fontId="100" fillId="0" borderId="162" xfId="0" applyFont="1" applyBorder="1" applyAlignment="1">
      <x:alignment vertical="center" readingOrder="1"/>
    </x:xf>
    <x:xf numFmtId="9" fontId="100" fillId="0" borderId="177" xfId="2" applyFont="1" applyBorder="1" applyAlignment="1">
      <x:alignment horizontal="center" vertical="center" readingOrder="1"/>
    </x:xf>
    <x:xf numFmtId="9" fontId="100" fillId="0" borderId="178" xfId="2" applyFont="1" applyBorder="1" applyAlignment="1">
      <x:alignment horizontal="center" vertical="center" readingOrder="1"/>
    </x:xf>
    <x:xf numFmtId="9" fontId="100" fillId="0" borderId="179" xfId="2" applyFont="1" applyBorder="1" applyAlignment="1">
      <x:alignment horizontal="center" vertical="center" readingOrder="1"/>
    </x:xf>
    <x:xf numFmtId="9" fontId="100" fillId="0" borderId="180" xfId="2" applyFont="1" applyBorder="1" applyAlignment="1">
      <x:alignment horizontal="center" vertical="center" readingOrder="1"/>
    </x:xf>
    <x:xf numFmtId="41" fontId="55" fillId="0" borderId="0" xfId="2" applyNumberFormat="1" applyFont="1"/>
    <x:xf numFmtId="0" fontId="100" fillId="0" borderId="183" xfId="0" applyFont="1" applyBorder="1" applyAlignment="1">
      <x:alignment horizontal="left" vertical="center" readingOrder="1"/>
    </x:xf>
    <x:xf numFmtId="41" fontId="100" fillId="25" borderId="159" xfId="1" applyFont="1" applyFill="1" applyBorder="1" applyAlignment="1">
      <x:alignment horizontal="center" vertical="center" readingOrder="1"/>
    </x:xf>
    <x:xf numFmtId="41" fontId="100" fillId="25" borderId="160" xfId="1" applyFont="1" applyFill="1" applyBorder="1" applyAlignment="1">
      <x:alignment horizontal="center" vertical="center" readingOrder="1"/>
    </x:xf>
    <x:xf numFmtId="43" fontId="100" fillId="25" borderId="158" xfId="0" applyNumberFormat="1" applyFont="1" applyFill="1" applyBorder="1" applyAlignment="1">
      <x:alignment horizontal="center" vertical="center" readingOrder="1"/>
    </x:xf>
    <x:xf numFmtId="43" fontId="100" fillId="25" borderId="174" xfId="0" applyNumberFormat="1" applyFont="1" applyFill="1" applyBorder="1" applyAlignment="1">
      <x:alignment horizontal="center" vertical="center" readingOrder="1"/>
    </x:xf>
    <x:xf numFmtId="43" fontId="100" fillId="25" borderId="175" xfId="0" applyNumberFormat="1" applyFont="1" applyFill="1" applyBorder="1" applyAlignment="1">
      <x:alignment horizontal="center" vertical="center" readingOrder="1"/>
    </x:xf>
    <x:xf numFmtId="43" fontId="100" fillId="25" borderId="159" xfId="0" applyNumberFormat="1" applyFont="1" applyFill="1" applyBorder="1" applyAlignment="1">
      <x:alignment horizontal="center" vertical="center" readingOrder="1"/>
    </x:xf>
    <x:xf numFmtId="0" fontId="101" fillId="25" borderId="174" xfId="0" applyFont="1" applyFill="1" applyBorder="1" applyAlignment="1">
      <x:alignment horizontal="center" vertical="center" readingOrder="1"/>
    </x:xf>
    <x:xf numFmtId="0" fontId="101" fillId="25" borderId="175" xfId="0" applyFont="1" applyFill="1" applyBorder="1" applyAlignment="1">
      <x:alignment horizontal="center" vertical="center" readingOrder="1"/>
    </x:xf>
    <x:xf numFmtId="41" fontId="101" fillId="25" borderId="159" xfId="1" applyFont="1" applyFill="1" applyBorder="1" applyAlignment="1">
      <x:alignment horizontal="center" vertical="center" readingOrder="1"/>
    </x:xf>
    <x:xf numFmtId="0" fontId="101" fillId="25" borderId="159" xfId="0" applyFont="1" applyFill="1" applyBorder="1" applyAlignment="1">
      <x:alignment horizontal="center" vertical="center" readingOrder="1"/>
    </x:xf>
    <x:xf numFmtId="41" fontId="101" fillId="25" borderId="160" xfId="1" applyFont="1" applyFill="1" applyBorder="1" applyAlignment="1">
      <x:alignment horizontal="center" vertical="center" readingOrder="1"/>
    </x:xf>
    <x:xf numFmtId="0" fontId="100" fillId="0" borderId="138" xfId="0" applyFont="1" applyBorder="1" applyAlignment="1">
      <x:alignment horizontal="center" vertical="center" readingOrder="1"/>
    </x:xf>
    <x:xf numFmtId="0" fontId="100" fillId="0" borderId="176" xfId="0" applyFont="1" applyBorder="1" applyAlignment="1">
      <x:alignment horizontal="center" vertical="center" readingOrder="1"/>
    </x:xf>
    <x:xf numFmtId="41" fontId="100" fillId="0" borderId="138" xfId="1" applyFont="1" applyBorder="1" applyAlignment="1">
      <x:alignment horizontal="center" vertical="center" readingOrder="1"/>
    </x:xf>
    <x:xf numFmtId="41" fontId="100" fillId="0" borderId="176" xfId="1" applyFont="1" applyBorder="1" applyAlignment="1">
      <x:alignment horizontal="center" vertical="center" readingOrder="1"/>
    </x:xf>
    <x:xf numFmtId="0" fontId="100" fillId="0" borderId="186" xfId="0" applyFont="1" applyBorder="1" applyAlignment="1">
      <x:alignment horizontal="left" vertical="center" readingOrder="1"/>
    </x:xf>
    <x:xf numFmtId="9" fontId="100" fillId="0" borderId="162" xfId="0" applyNumberFormat="1" applyFont="1" applyBorder="1" applyAlignment="1">
      <x:alignment horizontal="right" vertical="center" readingOrder="1"/>
    </x:xf>
    <x:xf numFmtId="0" fontId="100" fillId="44" borderId="186" xfId="0" applyFont="1" applyFill="1" applyBorder="1" applyAlignment="1">
      <x:alignment horizontal="left" vertical="center" readingOrder="1"/>
    </x:xf>
    <x:xf numFmtId="0" fontId="100" fillId="44" borderId="187" xfId="0" applyFont="1" applyFill="1" applyBorder="1" applyAlignment="1">
      <x:alignment horizontal="left" vertical="center" readingOrder="1"/>
    </x:xf>
    <x:xf numFmtId="0" fontId="100" fillId="44" borderId="155" xfId="0" applyFont="1" applyFill="1" applyBorder="1" applyAlignment="1">
      <x:alignment horizontal="center" vertical="center" readingOrder="1"/>
    </x:xf>
    <x:xf numFmtId="0" fontId="100" fillId="44" borderId="184" xfId="0" applyFont="1" applyFill="1" applyBorder="1" applyAlignment="1">
      <x:alignment horizontal="center" vertical="center" readingOrder="1"/>
    </x:xf>
    <x:xf numFmtId="0" fontId="100" fillId="44" borderId="188" xfId="0" applyFont="1" applyFill="1" applyBorder="1" applyAlignment="1">
      <x:alignment horizontal="center" vertical="center" readingOrder="1"/>
    </x:xf>
    <x:xf numFmtId="0" fontId="100" fillId="0" borderId="189" xfId="0" applyFont="1" applyBorder="1" applyAlignment="1">
      <x:alignment horizontal="left" vertical="center" readingOrder="1"/>
    </x:xf>
    <x:xf numFmtId="0" fontId="100" fillId="0" borderId="189" xfId="0" applyFont="1" applyBorder="1" applyAlignment="1">
      <x:alignment horizontal="center" vertical="center" readingOrder="1"/>
    </x:xf>
    <x:xf numFmtId="0" fontId="100" fillId="0" borderId="191" xfId="0" applyFont="1" applyBorder="1" applyAlignment="1">
      <x:alignment horizontal="center" vertical="center" readingOrder="1"/>
    </x:xf>
    <x:xf numFmtId="0" fontId="100" fillId="0" borderId="192" xfId="0" applyFont="1" applyBorder="1" applyAlignment="1">
      <x:alignment horizontal="center" vertical="center" readingOrder="1"/>
    </x:xf>
    <x:xf numFmtId="41" fontId="100" fillId="0" borderId="189" xfId="1" applyFont="1" applyBorder="1" applyAlignment="1">
      <x:alignment horizontal="center" vertical="center" readingOrder="1"/>
    </x:xf>
    <x:xf numFmtId="41" fontId="100" fillId="0" borderId="191" xfId="1" applyFont="1" applyBorder="1" applyAlignment="1">
      <x:alignment horizontal="center" vertical="center" readingOrder="1"/>
    </x:xf>
    <x:xf numFmtId="41" fontId="100" fillId="0" borderId="192" xfId="1" applyFont="1" applyBorder="1" applyAlignment="1">
      <x:alignment horizontal="center" vertical="center" readingOrder="1"/>
    </x:xf>
    <x:xf numFmtId="41" fontId="100" fillId="0" borderId="189" xfId="0" applyNumberFormat="1" applyFont="1" applyBorder="1" applyAlignment="1">
      <x:alignment horizontal="center" vertical="center" readingOrder="1"/>
    </x:xf>
    <x:xf numFmtId="41" fontId="100" fillId="0" borderId="193" xfId="0" applyNumberFormat="1" applyFont="1" applyBorder="1" applyAlignment="1">
      <x:alignment horizontal="center" vertical="center" readingOrder="1"/>
    </x:xf>
    <x:xf numFmtId="41" fontId="100" fillId="0" borderId="194" xfId="0" applyNumberFormat="1" applyFont="1" applyBorder="1" applyAlignment="1">
      <x:alignment horizontal="center" vertical="center" readingOrder="1"/>
    </x:xf>
    <x:xf numFmtId="0" fontId="100" fillId="0" borderId="193" xfId="0" applyFont="1" applyBorder="1" applyAlignment="1">
      <x:alignment horizontal="center" vertical="center" readingOrder="1"/>
    </x:xf>
    <x:xf numFmtId="0" fontId="100" fillId="0" borderId="194" xfId="0" applyFont="1" applyBorder="1" applyAlignment="1">
      <x:alignment horizontal="center" vertical="center" readingOrder="1"/>
    </x:xf>
    <x:xf numFmtId="41" fontId="100" fillId="0" borderId="193" xfId="1" applyFont="1" applyBorder="1" applyAlignment="1">
      <x:alignment horizontal="center" vertical="center" readingOrder="1"/>
    </x:xf>
    <x:xf numFmtId="41" fontId="100" fillId="0" borderId="194" xfId="1" applyFont="1" applyBorder="1" applyAlignment="1">
      <x:alignment horizontal="center" vertical="center" readingOrder="1"/>
    </x:xf>
    <x:xf numFmtId="0" fontId="102" fillId="0" borderId="0" xfId="0" applyFont="1"/>
    <x:xf numFmtId="41" fontId="4" fillId="7" borderId="0" xfId="1" applyFont="1" applyFill="1" applyBorder="1" applyAlignment="1">
      <x:alignment horizontal="center" vertical="center"/>
    </x:xf>
    <x:xf numFmtId="41" fontId="0" fillId="13" borderId="0" xfId="0" applyNumberFormat="1" applyFill="1" applyAlignment="1">
      <x:alignment vertical="center"/>
    </x:xf>
    <x:xf numFmtId="41" fontId="1" fillId="0" borderId="42" xfId="14" applyFont="1" applyFill="1" applyBorder="1" applyAlignment="1">
      <x:alignment vertical="center"/>
    </x:xf>
    <x:xf numFmtId="41" fontId="1" fillId="0" borderId="49" xfId="14" applyFont="1" applyFill="1" applyBorder="1" applyAlignment="1">
      <x:alignment vertical="center"/>
    </x:xf>
    <x:xf numFmtId="0" fontId="28" fillId="0" borderId="42" xfId="23" applyFont="1" applyBorder="1">
      <x:alignment vertical="center"/>
    </x:xf>
    <x:xf numFmtId="0" fontId="28" fillId="0" borderId="51" xfId="23" applyFont="1" applyBorder="1">
      <x:alignment vertical="center"/>
    </x:xf>
    <x:xf numFmtId="41" fontId="1" fillId="0" borderId="51" xfId="14" applyFont="1" applyFill="1" applyBorder="1" applyAlignment="1">
      <x:alignment vertical="center"/>
    </x:xf>
    <x:xf numFmtId="41" fontId="1" fillId="0" borderId="9" xfId="14" applyFont="1" applyFill="1" applyBorder="1" applyAlignment="1">
      <x:alignment vertical="center"/>
    </x:xf>
    <x:xf numFmtId="0" fontId="28" fillId="13" borderId="51" xfId="23" applyFont="1" applyFill="1" applyBorder="1">
      <x:alignment vertical="center"/>
    </x:xf>
    <x:xf numFmtId="41" fontId="1" fillId="13" borderId="42" xfId="14" applyFont="1" applyFill="1" applyBorder="1" applyAlignment="1">
      <x:alignment vertical="center"/>
    </x:xf>
    <x:xf numFmtId="41" fontId="1" fillId="13" borderId="49" xfId="14" applyFont="1" applyFill="1" applyBorder="1" applyAlignment="1">
      <x:alignment vertical="center"/>
    </x:xf>
    <x:xf numFmtId="0" fontId="0" fillId="0" borderId="196" xfId="0" applyBorder="1" applyAlignment="1">
      <x:alignment vertical="center"/>
    </x:xf>
    <x:xf numFmtId="41" fontId="0" fillId="13" borderId="5" xfId="1" applyFont="1" applyFill="1" applyBorder="1" applyAlignment="1">
      <x:alignment vertical="center"/>
    </x:xf>
    <x:xf numFmtId="0" fontId="0" fillId="13" borderId="3" xfId="0" applyFill="1" applyBorder="1" applyAlignment="1">
      <x:alignment vertical="center"/>
    </x:xf>
    <x:xf numFmtId="0" fontId="0" fillId="13" borderId="0" xfId="0" applyFill="1" applyAlignment="1">
      <x:alignment vertical="center"/>
    </x:xf>
    <x:xf numFmtId="190" fontId="0" fillId="13" borderId="3" xfId="0" applyNumberFormat="1" applyFill="1" applyBorder="1" applyAlignment="1">
      <x:alignment vertical="center"/>
    </x:xf>
    <x:xf numFmtId="0" fontId="22" fillId="13" borderId="0" xfId="0" applyFont="1" applyFill="1" applyAlignment="1">
      <x:alignment vertical="center"/>
    </x:xf>
    <x:xf numFmtId="41" fontId="101" fillId="25" borderId="158" xfId="0" applyNumberFormat="1" applyFont="1" applyFill="1" applyBorder="1" applyAlignment="1">
      <x:alignment horizontal="center" vertical="center" readingOrder="1"/>
    </x:xf>
    <x:xf numFmtId="41" fontId="101" fillId="25" borderId="159" xfId="0" applyNumberFormat="1" applyFont="1" applyFill="1" applyBorder="1" applyAlignment="1">
      <x:alignment horizontal="center" vertical="center" readingOrder="1"/>
    </x:xf>
    <x:xf numFmtId="41" fontId="101" fillId="25" borderId="160" xfId="0" applyNumberFormat="1" applyFont="1" applyFill="1" applyBorder="1" applyAlignment="1">
      <x:alignment horizontal="center" vertical="center" readingOrder="1"/>
    </x:xf>
    <x:xf numFmtId="41" fontId="101" fillId="0" borderId="163" xfId="1" applyFont="1" applyBorder="1" applyAlignment="1">
      <x:alignment horizontal="center" vertical="center" readingOrder="1"/>
    </x:xf>
    <x:xf numFmtId="41" fontId="101" fillId="0" borderId="164" xfId="1" applyFont="1" applyBorder="1" applyAlignment="1">
      <x:alignment horizontal="center" vertical="center" readingOrder="1"/>
    </x:xf>
    <x:xf numFmtId="41" fontId="101" fillId="0" borderId="165" xfId="1" applyFont="1" applyBorder="1" applyAlignment="1">
      <x:alignment horizontal="center" vertical="center" readingOrder="1"/>
    </x:xf>
    <x:xf numFmtId="177" fontId="55" fillId="0" borderId="0" xfId="2" applyNumberFormat="1" applyFont="1" applyAlignment="1">
      <x:alignment vertical="center"/>
    </x:xf>
    <x:xf numFmtId="177" fontId="55" fillId="0" borderId="0" xfId="2" applyNumberFormat="1" applyFont="1"/>
    <x:xf numFmtId="177" fontId="55" fillId="43" borderId="0" xfId="2" applyNumberFormat="1" applyFont="1" applyFill="1"/>
    <x:xf numFmtId="177" fontId="55" fillId="44" borderId="0" xfId="2" applyNumberFormat="1" applyFont="1" applyFill="1"/>
    <x:xf numFmtId="176" fontId="14" fillId="0" borderId="0" xfId="0" quotePrefix="1" applyNumberFormat="1" applyFont="1" applyAlignment="1">
      <x:alignment horizontal="right" vertical="center"/>
    </x:xf>
    <x:xf numFmtId="9" fontId="14" fillId="0" borderId="0" xfId="2" quotePrefix="1" applyFont="1" applyFill="1" applyAlignment="1">
      <x:alignment horizontal="right" vertical="center"/>
    </x:xf>
    <x:xf numFmtId="9" fontId="14" fillId="0" borderId="0" xfId="2" applyFont="1" applyFill="1" applyAlignment="1">
      <x:alignment horizontal="right" vertical="center"/>
    </x:xf>
    <x:xf numFmtId="41" fontId="10" fillId="0" borderId="0" xfId="1" applyFont="1" applyFill="1" applyAlignment="1">
      <x:alignment horizontal="right" vertical="center"/>
    </x:xf>
    <x:xf numFmtId="9" fontId="10" fillId="0" borderId="0" xfId="2" applyFont="1" applyFill="1" applyAlignment="1">
      <x:alignment horizontal="right" vertical="center"/>
    </x:xf>
    <x:xf numFmtId="41" fontId="14" fillId="0" borderId="0" xfId="1" applyFont="1" applyFill="1" applyAlignment="1">
      <x:alignment horizontal="right" vertical="center"/>
    </x:xf>
    <x:xf numFmtId="9" fontId="16" fillId="0" borderId="0" xfId="2" applyFont="1" applyFill="1" applyAlignment="1">
      <x:alignment horizontal="right" vertical="center"/>
    </x:xf>
    <x:xf numFmtId="177" fontId="10" fillId="0" borderId="0" xfId="2" applyNumberFormat="1" applyFont="1" applyFill="1" applyAlignment="1">
      <x:alignment horizontal="right" vertical="center"/>
    </x:xf>
    <x:xf numFmtId="10" fontId="14" fillId="0" borderId="0" xfId="2" applyNumberFormat="1" applyFont="1" applyFill="1" applyAlignment="1">
      <x:alignment horizontal="right" vertical="center"/>
    </x:xf>
    <x:xf numFmtId="10" fontId="16" fillId="0" borderId="0" xfId="2" applyNumberFormat="1" applyFont="1" applyFill="1" applyAlignment="1">
      <x:alignment horizontal="right" vertical="center"/>
    </x:xf>
    <x:xf numFmtId="10" fontId="10" fillId="0" borderId="0" xfId="2" applyNumberFormat="1" applyFont="1" applyFill="1" applyAlignment="1">
      <x:alignment horizontal="right" vertical="center"/>
    </x:xf>
    <x:xf numFmtId="177" fontId="14" fillId="0" borderId="0" xfId="10" applyNumberFormat="1" applyFont="1" applyFill="1" applyAlignment="1">
      <x:alignment horizontal="right" vertical="center"/>
    </x:xf>
    <x:xf numFmtId="176" fontId="30" fillId="0" borderId="0" xfId="20" applyNumberFormat="1" applyFont="1" applyFill="1" applyAlignment="1">
      <x:alignment horizontal="right" vertical="center"/>
    </x:xf>
    <x:xf numFmtId="9" fontId="30" fillId="0" borderId="0" xfId="2" applyFont="1" applyFill="1" applyAlignment="1">
      <x:alignment horizontal="right" vertical="center"/>
    </x:xf>
    <x:xf numFmtId="176" fontId="30" fillId="0" borderId="0" xfId="22" applyNumberFormat="1" applyFont="1" applyFill="1" applyAlignment="1">
      <x:alignment horizontal="right" vertical="center"/>
    </x:xf>
    <x:xf numFmtId="176" fontId="107" fillId="0" borderId="0" xfId="20" applyNumberFormat="1" applyFont="1" applyFill="1" applyAlignment="1">
      <x:alignment horizontal="right" vertical="center"/>
    </x:xf>
    <x:xf numFmtId="9" fontId="107" fillId="0" borderId="0" xfId="2" applyFont="1" applyFill="1" applyAlignment="1">
      <x:alignment horizontal="right" vertical="center"/>
    </x:xf>
    <x:xf numFmtId="10" fontId="30" fillId="0" borderId="0" xfId="2" applyNumberFormat="1" applyFont="1" applyFill="1" applyAlignment="1">
      <x:alignment horizontal="right" vertical="center"/>
    </x:xf>
    <x:xf numFmtId="10" fontId="30" fillId="0" borderId="0" xfId="3" applyNumberFormat="1" applyFont="1" applyFill="1" applyAlignment="1">
      <x:alignment horizontal="right" vertical="center"/>
    </x:xf>
    <x:xf numFmtId="176" fontId="108" fillId="0" borderId="0" xfId="0" applyNumberFormat="1" applyFont="1" applyAlignment="1">
      <x:alignment vertical="top"/>
    </x:xf>
    <x:xf numFmtId="176" fontId="108" fillId="0" borderId="0" xfId="1" applyNumberFormat="1" applyFont="1" applyFill="1" applyBorder="1" applyAlignment="1">
      <x:alignment vertical="top"/>
    </x:xf>
    <x:xf numFmtId="196" fontId="108" fillId="0" borderId="0" xfId="0" applyNumberFormat="1" applyFont="1" applyAlignment="1">
      <x:alignment vertical="top"/>
    </x:xf>
    <x:xf numFmtId="176" fontId="108" fillId="46" borderId="0" xfId="0" applyNumberFormat="1" applyFont="1" applyFill="1" applyAlignment="1">
      <x:alignment vertical="top"/>
    </x:xf>
    <x:xf numFmtId="176" fontId="10" fillId="46" borderId="0" xfId="0" applyNumberFormat="1" applyFont="1" applyFill="1" applyAlignment="1">
      <x:alignment vertical="top"/>
    </x:xf>
    <x:xf numFmtId="176" fontId="10" fillId="46" borderId="0" xfId="1" applyNumberFormat="1" applyFont="1" applyFill="1" applyBorder="1" applyAlignment="1">
      <x:alignment vertical="top"/>
    </x:xf>
    <x:xf numFmtId="196" fontId="10" fillId="46" borderId="0" xfId="0" applyNumberFormat="1" applyFont="1" applyFill="1" applyAlignment="1">
      <x:alignment vertical="top"/>
    </x:xf>
    <x:xf numFmtId="195" fontId="10" fillId="16" borderId="0" xfId="0" applyNumberFormat="1" applyFont="1" applyFill="1" applyAlignment="1">
      <x:alignment vertical="top"/>
    </x:xf>
    <x:xf numFmtId="197" fontId="108" fillId="0" borderId="0" xfId="0" applyNumberFormat="1" applyFont="1" applyAlignment="1">
      <x:alignment vertical="top"/>
    </x:xf>
    <x:xf numFmtId="41" fontId="30" fillId="15" borderId="49" xfId="1" applyFont="1" applyFill="1" applyBorder="1" applyAlignment="1">
      <x:alignment vertical="center"/>
    </x:xf>
    <x:xf numFmtId="0" fontId="30" fillId="0" borderId="50" xfId="0" applyFont="1" applyBorder="1" applyAlignment="1">
      <x:alignment vertical="center"/>
    </x:xf>
    <x:xf numFmtId="43" fontId="0" fillId="0" borderId="0" xfId="0" applyNumberFormat="1" applyAlignment="1">
      <x:alignment horizontal="center" vertical="center"/>
    </x:xf>
    <x:xf numFmtId="9" fontId="0" fillId="0" borderId="7" xfId="0" applyNumberFormat="1" applyBorder="1" applyAlignment="1">
      <x:alignment vertical="center"/>
    </x:xf>
    <x:xf numFmtId="41" fontId="110" fillId="12" borderId="42" xfId="14" applyFont="1" applyFill="1" applyBorder="1" applyAlignment="1">
      <x:alignment vertical="center"/>
    </x:xf>
    <x:xf numFmtId="41" fontId="110" fillId="12" borderId="49" xfId="14" applyFont="1" applyFill="1" applyBorder="1" applyAlignment="1">
      <x:alignment vertical="center"/>
    </x:xf>
    <x:xf numFmtId="41" fontId="110" fillId="12" borderId="44" xfId="14" applyFont="1" applyFill="1" applyBorder="1" applyAlignment="1">
      <x:alignment vertical="center"/>
    </x:xf>
    <x:xf numFmtId="41" fontId="110" fillId="12" borderId="53" xfId="14" applyFont="1" applyFill="1" applyBorder="1" applyAlignment="1">
      <x:alignment vertical="center"/>
    </x:xf>
    <x:xf numFmtId="41" fontId="110" fillId="12" borderId="9" xfId="14" applyFont="1" applyFill="1" applyBorder="1" applyAlignment="1">
      <x:alignment vertical="center"/>
    </x:xf>
    <x:xf numFmtId="2" fontId="2" fillId="2" borderId="0" xfId="20" applyNumberFormat="1" applyAlignment="1">
      <x:alignment horizontal="right" vertical="center" indent="2"/>
    </x:xf>
    <x:xf numFmtId="41" fontId="102" fillId="0" borderId="0" xfId="1" applyFont="1"/>
    <x:xf numFmtId="9" fontId="102" fillId="0" borderId="0" xfId="2" applyFont="1"/>
    <x:xf numFmtId="41" fontId="102" fillId="0" borderId="0" xfId="0" applyNumberFormat="1" applyFont="1"/>
    <x:xf numFmtId="0" fontId="1" fillId="0" borderId="0" xfId="8" applyAlignment="1">
      <x:alignment vertical="top"/>
    </x:xf>
    <x:xf numFmtId="41" fontId="1" fillId="0" borderId="0" xfId="8" applyNumberFormat="1" applyAlignment="1">
      <x:alignment vertical="top"/>
    </x:xf>
    <x:xf numFmtId="0" fontId="5" fillId="45" borderId="0" xfId="59" applyAlignment="1">
      <x:alignment vertical="top"/>
    </x:xf>
    <x:xf numFmtId="0" fontId="12" fillId="0" borderId="0" xfId="0" applyFont="1" applyAlignment="1">
      <x:alignment vertical="top"/>
    </x:xf>
    <x:xf numFmtId="14" fontId="12" fillId="0" borderId="0" xfId="0" applyNumberFormat="1" applyFont="1" applyAlignment="1">
      <x:alignment vertical="top"/>
    </x:xf>
    <x:xf numFmtId="199" fontId="12" fillId="0" borderId="0" xfId="0" applyNumberFormat="1" applyFont="1" applyAlignment="1">
      <x:alignment vertical="top"/>
    </x:xf>
    <x:xf numFmtId="1" fontId="12" fillId="0" borderId="0" xfId="0" applyNumberFormat="1" applyFont="1" applyAlignment="1">
      <x:alignment horizontal="center" vertical="top"/>
    </x:xf>
    <x:xf numFmtId="2" fontId="12" fillId="0" borderId="0" xfId="0" applyNumberFormat="1" applyFont="1" applyAlignment="1">
      <x:alignment vertical="top"/>
    </x:xf>
    <x:xf numFmtId="179" fontId="12" fillId="0" borderId="0" xfId="0" applyNumberFormat="1" applyFont="1" applyAlignment="1">
      <x:alignment vertical="top"/>
    </x:xf>
    <x:xf numFmtId="4" fontId="12" fillId="0" borderId="0" xfId="0" applyNumberFormat="1" applyFont="1" applyAlignment="1">
      <x:alignment vertical="top"/>
    </x:xf>
    <x:xf numFmtId="0" fontId="1" fillId="0" borderId="0" xfId="8" applyAlignment="1">
      <x:alignment horizontal="center" vertical="top"/>
    </x:xf>
    <x:xf numFmtId="179" fontId="12" fillId="0" borderId="0" xfId="8" applyNumberFormat="1" applyFont="1" applyAlignment="1">
      <x:alignment vertical="top"/>
    </x:xf>
    <x:xf numFmtId="0" fontId="112" fillId="0" borderId="0" xfId="0" applyFont="1" applyAlignment="1">
      <x:alignment vertical="top"/>
    </x:xf>
    <x:xf numFmtId="0" fontId="112" fillId="0" borderId="0" xfId="0" applyFont="1" applyAlignment="1">
      <x:alignment horizontal="center" vertical="top"/>
    </x:xf>
    <x:xf numFmtId="200" fontId="12" fillId="0" borderId="0" xfId="0" applyNumberFormat="1" applyFont="1" applyAlignment="1">
      <x:alignment vertical="top"/>
    </x:xf>
    <x:xf numFmtId="0" fontId="12" fillId="0" borderId="0" xfId="0" applyFont="1" applyAlignment="1">
      <x:alignment horizontal="right" vertical="top"/>
    </x:xf>
    <x:xf numFmtId="0" fontId="12" fillId="9" borderId="0" xfId="0" applyFont="1" applyFill="1" applyAlignment="1">
      <x:alignment vertical="top"/>
    </x:xf>
    <x:xf numFmtId="14" fontId="12" fillId="9" borderId="0" xfId="0" applyNumberFormat="1" applyFont="1" applyFill="1" applyAlignment="1">
      <x:alignment vertical="top"/>
    </x:xf>
    <x:xf numFmtId="0" fontId="113" fillId="0" borderId="0" xfId="8" applyFont="1" applyAlignment="1">
      <x:alignment vertical="top"/>
    </x:xf>
    <x:xf numFmtId="43" fontId="112" fillId="0" borderId="0" xfId="0" applyNumberFormat="1" applyFont="1" applyAlignment="1">
      <x:alignment vertical="top"/>
    </x:xf>
    <x:xf numFmtId="0" fontId="1" fillId="13" borderId="0" xfId="8" applyFill="1" applyAlignment="1">
      <x:alignment vertical="top"/>
    </x:xf>
    <x:xf numFmtId="0" fontId="12" fillId="0" borderId="0" xfId="8" applyFont="1" applyAlignment="1">
      <x:alignment vertical="top"/>
    </x:xf>
    <x:xf numFmtId="14" fontId="12" fillId="0" borderId="200" xfId="8" applyNumberFormat="1" applyFont="1" applyBorder="1" applyAlignment="1">
      <x:alignment vertical="top"/>
    </x:xf>
    <x:xf numFmtId="14" fontId="12" fillId="0" borderId="0" xfId="8" applyNumberFormat="1" applyFont="1" applyAlignment="1">
      <x:alignment vertical="top"/>
    </x:xf>
    <x:xf numFmtId="200" fontId="12" fillId="0" borderId="0" xfId="8" applyNumberFormat="1" applyFont="1" applyAlignment="1">
      <x:alignment vertical="top"/>
    </x:xf>
    <x:xf numFmtId="14" fontId="12" fillId="0" borderId="200" xfId="0" applyNumberFormat="1" applyFont="1" applyBorder="1" applyAlignment="1">
      <x:alignment vertical="top"/>
    </x:xf>
    <x:xf numFmtId="4" fontId="1" fillId="0" borderId="0" xfId="8" applyNumberFormat="1" applyAlignment="1">
      <x:alignment vertical="top"/>
    </x:xf>
    <x:xf numFmtId="3" fontId="1" fillId="0" borderId="0" xfId="8" applyNumberFormat="1" applyAlignment="1">
      <x:alignment vertical="top"/>
    </x:xf>
    <x:xf numFmtId="0" fontId="114" fillId="0" borderId="0" xfId="8" applyFont="1" applyAlignment="1">
      <x:alignment vertical="top"/>
    </x:xf>
    <x:xf numFmtId="0" fontId="57" fillId="13" borderId="42" xfId="23" applyFont="1" applyFill="1" applyBorder="1">
      <x:alignment vertical="center"/>
    </x:xf>
    <x:xf numFmtId="0" fontId="23" fillId="0" borderId="5" xfId="0" applyFont="1" applyBorder="1" applyAlignment="1">
      <x:alignment horizontal="left" vertical="center"/>
    </x:xf>
    <x:xf numFmtId="41" fontId="0" fillId="0" borderId="5" xfId="1" applyFont="1" applyFill="1" applyBorder="1" applyAlignment="1">
      <x:alignment vertical="center"/>
    </x:xf>
    <x:xf numFmtId="198" fontId="12" fillId="0" borderId="197" xfId="16" applyNumberFormat="1" applyFont="1" applyBorder="1" applyAlignment="1">
      <x:alignment horizontal="left" vertical="center"/>
    </x:xf>
    <x:xf numFmtId="179" fontId="12" fillId="0" borderId="197" xfId="1" applyNumberFormat="1" applyFont="1" applyFill="1" applyBorder="1" applyAlignment="1">
      <x:alignment horizontal="left" vertical="center"/>
    </x:xf>
    <x:xf numFmtId="176" fontId="108" fillId="0" borderId="29" xfId="0" applyNumberFormat="1" applyFont="1" applyBorder="1" applyAlignment="1">
      <x:alignment vertical="top"/>
    </x:xf>
    <x:xf numFmtId="176" fontId="108" fillId="0" borderId="30" xfId="0" applyNumberFormat="1" applyFont="1" applyBorder="1" applyAlignment="1">
      <x:alignment vertical="top"/>
    </x:xf>
    <x:xf numFmtId="176" fontId="30" fillId="0" borderId="30" xfId="20" applyNumberFormat="1" applyFont="1" applyFill="1" applyBorder="1" applyAlignment="1">
      <x:alignment vertical="top"/>
    </x:xf>
    <x:xf numFmtId="176" fontId="108" fillId="0" borderId="30" xfId="1" applyNumberFormat="1" applyFont="1" applyFill="1" applyBorder="1" applyAlignment="1">
      <x:alignment vertical="top"/>
    </x:xf>
    <x:xf numFmtId="196" fontId="30" fillId="0" borderId="30" xfId="20" applyNumberFormat="1" applyFont="1" applyFill="1" applyBorder="1" applyAlignment="1">
      <x:alignment horizontal="right" vertical="top"/>
    </x:xf>
    <x:xf numFmtId="197" fontId="108" fillId="0" borderId="30" xfId="0" applyNumberFormat="1" applyFont="1" applyBorder="1" applyAlignment="1">
      <x:alignment vertical="top"/>
    </x:xf>
    <x:xf numFmtId="176" fontId="108" fillId="0" borderId="16" xfId="0" applyNumberFormat="1" applyFont="1" applyBorder="1" applyAlignment="1">
      <x:alignment vertical="top"/>
    </x:xf>
    <x:xf numFmtId="176" fontId="30" fillId="0" borderId="0" xfId="20" applyNumberFormat="1" applyFont="1" applyFill="1" applyBorder="1" applyAlignment="1">
      <x:alignment vertical="top"/>
    </x:xf>
    <x:xf numFmtId="196" fontId="30" fillId="0" borderId="0" xfId="20" applyNumberFormat="1" applyFont="1" applyFill="1" applyBorder="1" applyAlignment="1">
      <x:alignment horizontal="right" vertical="top"/>
    </x:xf>
    <x:xf numFmtId="196" fontId="108" fillId="0" borderId="0" xfId="0" applyNumberFormat="1" applyFont="1" applyAlignment="1">
      <x:alignment horizontal="right" vertical="top"/>
    </x:xf>
    <x:xf numFmtId="176" fontId="108" fillId="0" borderId="18" xfId="0" applyNumberFormat="1" applyFont="1" applyBorder="1" applyAlignment="1">
      <x:alignment vertical="top"/>
    </x:xf>
    <x:xf numFmtId="176" fontId="108" fillId="0" borderId="7" xfId="0" applyNumberFormat="1" applyFont="1" applyBorder="1" applyAlignment="1">
      <x:alignment vertical="top"/>
    </x:xf>
    <x:xf numFmtId="198" fontId="12" fillId="0" borderId="204" xfId="16" applyNumberFormat="1" applyFont="1" applyBorder="1" applyAlignment="1">
      <x:alignment horizontal="left" vertical="center"/>
    </x:xf>
    <x:xf numFmtId="176" fontId="108" fillId="0" borderId="7" xfId="1" applyNumberFormat="1" applyFont="1" applyFill="1" applyBorder="1" applyAlignment="1">
      <x:alignment vertical="top"/>
    </x:xf>
    <x:xf numFmtId="196" fontId="108" fillId="0" borderId="7" xfId="0" applyNumberFormat="1" applyFont="1" applyBorder="1" applyAlignment="1">
      <x:alignment vertical="top"/>
    </x:xf>
    <x:xf numFmtId="179" fontId="12" fillId="0" borderId="204" xfId="1" applyNumberFormat="1" applyFont="1" applyFill="1" applyBorder="1" applyAlignment="1">
      <x:alignment horizontal="left" vertical="center"/>
    </x:xf>
    <x:xf numFmtId="197" fontId="108" fillId="0" borderId="7" xfId="0" applyNumberFormat="1" applyFont="1" applyBorder="1" applyAlignment="1">
      <x:alignment vertical="top"/>
    </x:xf>
    <x:xf numFmtId="16" fontId="0" fillId="0" borderId="0" xfId="0" applyNumberFormat="1" applyAlignment="1">
      <x:alignment horizontal="center" vertical="center"/>
    </x:xf>
    <x:xf numFmtId="179" fontId="0" fillId="0" borderId="0" xfId="1" quotePrefix="1" applyNumberFormat="1" applyFont="1" applyAlignment="1">
      <x:alignment horizontal="left" vertical="top"/>
    </x:xf>
    <x:xf numFmtId="179" fontId="55" fillId="0" borderId="0" xfId="1" applyNumberFormat="1" applyFont="1"/>
    <x:xf numFmtId="0" fontId="102" fillId="0" borderId="0" xfId="0" applyFont="1" applyAlignment="1">
      <x:alignment vertical="center"/>
    </x:xf>
    <x:xf numFmtId="41" fontId="115" fillId="7" borderId="0" xfId="1" applyFont="1" applyFill="1" applyBorder="1" applyAlignment="1">
      <x:alignment horizontal="center" vertical="center"/>
    </x:xf>
    <x:xf numFmtId="9" fontId="102" fillId="0" borderId="0" xfId="0" applyNumberFormat="1" applyFont="1"/>
    <x:xf numFmtId="194" fontId="102" fillId="0" borderId="0" xfId="0" applyNumberFormat="1" applyFont="1"/>
    <x:xf numFmtId="194" fontId="102" fillId="0" borderId="0" xfId="1" applyNumberFormat="1" applyFont="1"/>
    <x:xf numFmtId="0" fontId="102" fillId="7" borderId="0" xfId="0" applyFont="1" applyFill="1" applyAlignment="1">
      <x:alignment horizontal="center" vertical="center"/>
    </x:xf>
    <x:xf numFmtId="0" fontId="102" fillId="7" borderId="1" xfId="0" applyFont="1" applyFill="1" applyBorder="1" applyAlignment="1">
      <x:alignment horizontal="center" vertical="center"/>
    </x:xf>
    <x:xf numFmtId="41" fontId="102" fillId="7" borderId="0" xfId="1" applyFont="1" applyFill="1" applyBorder="1" applyAlignment="1">
      <x:alignment horizontal="center" vertical="center"/>
    </x:xf>
    <x:xf numFmtId="0" fontId="102" fillId="7" borderId="0" xfId="0" applyFont="1" applyFill="1" applyAlignment="1">
      <x:alignment vertical="center"/>
    </x:xf>
    <x:xf numFmtId="41" fontId="102" fillId="26" borderId="0" xfId="1" applyFont="1" applyFill="1" applyBorder="1" applyAlignment="1">
      <x:alignment horizontal="left" vertical="center"/>
    </x:xf>
    <x:xf numFmtId="0" fontId="102" fillId="26" borderId="0" xfId="0" applyFont="1" applyFill="1" applyAlignment="1">
      <x:alignment horizontal="left" vertical="center"/>
    </x:xf>
    <x:xf numFmtId="0" fontId="102" fillId="21" borderId="0" xfId="0" applyFont="1" applyFill="1" applyAlignment="1">
      <x:alignment horizontal="left" vertical="center" indent="1"/>
    </x:xf>
    <x:xf numFmtId="0" fontId="102" fillId="26" borderId="0" xfId="0" applyFont="1" applyFill="1" applyAlignment="1">
      <x:alignment horizontal="center" vertical="center"/>
    </x:xf>
    <x:xf numFmtId="0" fontId="102" fillId="21" borderId="0" xfId="0" applyFont="1" applyFill="1" applyAlignment="1">
      <x:alignment horizontal="center" vertical="center"/>
    </x:xf>
    <x:xf numFmtId="201" fontId="0" fillId="13" borderId="3" xfId="0" applyNumberFormat="1" applyFill="1" applyBorder="1" applyAlignment="1">
      <x:alignment vertical="center"/>
    </x:xf>
    <x:xf numFmtId="188" fontId="61" fillId="17" borderId="55" xfId="28" applyNumberFormat="1" applyFont="1" applyFill="1" applyBorder="1">
      <x:alignment horizontal="center" vertical="center"/>
    </x:xf>
    <x:xf numFmtId="188" fontId="61" fillId="12" borderId="55" xfId="28" applyNumberFormat="1" applyFont="1" applyFill="1" applyBorder="1">
      <x:alignment horizontal="center" vertical="center"/>
    </x:xf>
    <x:xf numFmtId="188" fontId="59" fillId="0" borderId="54" xfId="30" applyNumberFormat="1" applyFont="1" applyFill="1">
      <x:alignment horizontal="center" vertical="center"/>
    </x:xf>
    <x:xf numFmtId="188" fontId="59" fillId="0" borderId="54" xfId="27" applyNumberFormat="1" applyFont="1">
      <x:alignment horizontal="center" vertical="center"/>
    </x:xf>
    <x:xf numFmtId="188" fontId="61" fillId="46" borderId="54" xfId="30" applyNumberFormat="1" applyFont="1" applyFill="1">
      <x:alignment horizontal="center" vertical="center"/>
    </x:xf>
    <x:xf numFmtId="188" fontId="61" fillId="46" borderId="55" xfId="28" applyNumberFormat="1" applyFont="1" applyFill="1" applyBorder="1">
      <x:alignment horizontal="center" vertical="center"/>
    </x:xf>
    <x:xf numFmtId="188" fontId="72" fillId="23" borderId="54" xfId="27" applyNumberFormat="1" applyFont="1" applyFill="1">
      <x:alignment horizontal="center" vertical="center"/>
    </x:xf>
    <x:xf numFmtId="188" fontId="72" fillId="12" borderId="54" xfId="30" applyNumberFormat="1" applyFont="1" applyFill="1">
      <x:alignment horizontal="center" vertical="center"/>
    </x:xf>
    <x:xf numFmtId="188" fontId="72" fillId="12" borderId="55" xfId="0" applyNumberFormat="1" applyFont="1" applyFill="1" applyBorder="1" applyAlignment="1">
      <x:alignment horizontal="center" vertical="center"/>
    </x:xf>
    <x:xf numFmtId="188" fontId="72" fillId="12" borderId="55" xfId="28" applyNumberFormat="1" applyFont="1" applyFill="1" applyBorder="1">
      <x:alignment horizontal="center" vertical="center"/>
    </x:xf>
    <x:xf numFmtId="188" fontId="72" fillId="12" borderId="55" xfId="27" applyNumberFormat="1" applyFont="1" applyFill="1" applyBorder="1">
      <x:alignment horizontal="center" vertical="center"/>
    </x:xf>
    <x:xf numFmtId="188" fontId="61" fillId="17" borderId="54" xfId="0" applyNumberFormat="1" applyFont="1" applyFill="1" applyBorder="1" applyAlignment="1">
      <x:alignment horizontal="center" vertical="center"/>
    </x:xf>
    <x:xf numFmtId="188" fontId="61" fillId="17" borderId="55" xfId="0" applyNumberFormat="1" applyFont="1" applyFill="1" applyBorder="1" applyAlignment="1">
      <x:alignment horizontal="center" vertical="center"/>
    </x:xf>
    <x:xf numFmtId="188" fontId="61" fillId="17" borderId="54" xfId="29" applyNumberFormat="1" applyFont="1" applyFill="1">
      <x:alignment horizontal="center" vertical="center"/>
    </x:xf>
    <x:xf numFmtId="188" fontId="61" fillId="17" borderId="54" xfId="27" applyNumberFormat="1" applyFont="1" applyFill="1">
      <x:alignment horizontal="center" vertical="center"/>
    </x:xf>
    <x:xf numFmtId="188" fontId="61" fillId="17" borderId="54" xfId="28" applyNumberFormat="1" applyFont="1" applyFill="1">
      <x:alignment horizontal="center" vertical="center"/>
    </x:xf>
    <x:xf numFmtId="188" fontId="72" fillId="18" borderId="54" xfId="29" applyNumberFormat="1" applyFont="1" applyFill="1">
      <x:alignment horizontal="center" vertical="center"/>
    </x:xf>
    <x:xf numFmtId="188" fontId="61" fillId="12" borderId="54" xfId="27" applyNumberFormat="1" applyFont="1" applyFill="1">
      <x:alignment horizontal="center" vertical="center"/>
    </x:xf>
    <x:xf numFmtId="188" fontId="61" fillId="18" borderId="54" xfId="28" applyNumberFormat="1" applyFont="1" applyFill="1">
      <x:alignment horizontal="center" vertical="center"/>
    </x:xf>
    <x:xf numFmtId="188" fontId="72" fillId="12" borderId="54" xfId="25" applyNumberFormat="1" applyFont="1" applyFill="1">
      <x:alignment horizontal="center" vertical="center"/>
    </x:xf>
    <x:xf numFmtId="43" fontId="0" fillId="0" borderId="0" xfId="0" applyNumberFormat="1" applyAlignment="1">
      <x:alignment vertical="top"/>
    </x:xf>
    <x:xf numFmtId="41" fontId="10" fillId="0" borderId="0" xfId="9" applyFont="1" applyAlignment="1">
      <x:alignment horizontal="right" vertical="center"/>
    </x:xf>
    <x:xf numFmtId="41" fontId="2" fillId="48" borderId="0" xfId="9" applyFont="1" applyFill="1" applyAlignment="1">
      <x:alignment horizontal="right" vertical="center"/>
    </x:xf>
    <x:xf numFmtId="176" fontId="10" fillId="48" borderId="0" xfId="0" applyNumberFormat="1" applyFont="1" applyFill="1" applyAlignment="1">
      <x:alignment horizontal="right" vertical="center"/>
    </x:xf>
    <x:xf numFmtId="176" fontId="2" fillId="48" borderId="0" xfId="20" applyNumberFormat="1" applyFill="1" applyAlignment="1">
      <x:alignment horizontal="right" vertical="center"/>
    </x:xf>
    <x:xf numFmtId="41" fontId="107" fillId="48" borderId="0" xfId="9" applyFont="1" applyFill="1" applyAlignment="1">
      <x:alignment horizontal="right" vertical="center"/>
    </x:xf>
    <x:xf numFmtId="41" fontId="15" fillId="48" borderId="0" xfId="9" applyFont="1" applyFill="1" applyAlignment="1">
      <x:alignment horizontal="right" vertical="center"/>
    </x:xf>
    <x:xf numFmtId="177" fontId="10" fillId="0" borderId="0" xfId="10" applyNumberFormat="1" applyFont="1" applyAlignment="1">
      <x:alignment horizontal="right" vertical="center"/>
    </x:xf>
    <x:xf numFmtId="41" fontId="10" fillId="0" borderId="0" xfId="0" applyNumberFormat="1" applyFont="1" applyAlignment="1">
      <x:alignment horizontal="right" vertical="center"/>
    </x:xf>
    <x:xf numFmtId="41" fontId="10" fillId="0" borderId="0" xfId="9" applyFont="1" applyFill="1" applyAlignment="1">
      <x:alignment horizontal="right" vertical="center"/>
    </x:xf>
    <x:xf numFmtId="176" fontId="10" fillId="13" borderId="0" xfId="9" applyNumberFormat="1" applyFont="1" applyFill="1" applyAlignment="1">
      <x:alignment horizontal="right" vertical="center"/>
    </x:xf>
    <x:xf numFmtId="41" fontId="10" fillId="13" borderId="0" xfId="9" applyFont="1" applyFill="1" applyAlignment="1">
      <x:alignment horizontal="right" vertical="center"/>
    </x:xf>
    <x:xf numFmtId="41" fontId="10" fillId="13" borderId="0" xfId="0" applyNumberFormat="1" applyFont="1" applyFill="1" applyAlignment="1">
      <x:alignment horizontal="right" vertical="center"/>
    </x:xf>
    <x:xf numFmtId="176" fontId="10" fillId="0" borderId="0" xfId="9" applyNumberFormat="1" applyFont="1" applyAlignment="1">
      <x:alignment horizontal="right" vertical="center"/>
    </x:xf>
    <x:xf numFmtId="176" fontId="16" fillId="13" borderId="0" xfId="0" applyNumberFormat="1" applyFont="1" applyFill="1" applyAlignment="1">
      <x:alignment horizontal="right" vertical="center"/>
    </x:xf>
    <x:xf numFmtId="0" fontId="5" fillId="45" borderId="0" xfId="62" applyAlignment="1">
      <x:alignment vertical="top"/>
    </x:xf>
    <x:xf numFmtId="41" fontId="5" fillId="45" borderId="0" xfId="62" applyNumberFormat="1" applyAlignment="1">
      <x:alignment vertical="top"/>
    </x:xf>
    <x:xf numFmtId="200" fontId="12" fillId="0" borderId="0" xfId="48" applyNumberFormat="1" applyFont="1" applyAlignment="1">
      <x:alignment vertical="top"/>
    </x:xf>
    <x:xf numFmtId="41" fontId="112" fillId="0" borderId="0" xfId="9" applyFont="1" applyAlignment="1">
      <x:alignment vertical="top"/>
    </x:xf>
    <x:xf numFmtId="0" fontId="109" fillId="0" borderId="0" xfId="0" applyFont="1" applyAlignment="1">
      <x:alignment horizontal="left" vertical="center"/>
    </x:xf>
    <x:xf numFmtId="41" fontId="112" fillId="0" borderId="0" xfId="9" applyFont="1" applyFill="1" applyAlignment="1">
      <x:alignment vertical="top"/>
    </x:xf>
    <x:xf numFmtId="14" fontId="12" fillId="0" borderId="0" xfId="0" applyNumberFormat="1" applyFont="1" applyAlignment="1">
      <x:alignment horizontal="right" vertical="top"/>
    </x:xf>
    <x:xf numFmtId="179" fontId="112" fillId="0" borderId="0" xfId="9" applyNumberFormat="1" applyFont="1" applyAlignment="1">
      <x:alignment vertical="top"/>
    </x:xf>
    <x:xf numFmtId="3" fontId="12" fillId="0" borderId="0" xfId="48" applyNumberFormat="1" applyFont="1" applyAlignment="1">
      <x:alignment vertical="top"/>
    </x:xf>
    <x:xf numFmtId="1" fontId="109" fillId="0" borderId="0" xfId="0" applyNumberFormat="1" applyFont="1" applyAlignment="1">
      <x:alignment vertical="center"/>
    </x:xf>
    <x:xf numFmtId="14" fontId="12" fillId="0" borderId="205" xfId="0" applyNumberFormat="1" applyFont="1" applyBorder="1" applyAlignment="1">
      <x:alignment vertical="top"/>
    </x:xf>
    <x:xf numFmtId="4" fontId="112" fillId="0" borderId="0" xfId="0" applyNumberFormat="1" applyFont="1" applyAlignment="1">
      <x:alignment vertical="top"/>
    </x:xf>
    <x:xf numFmtId="199" fontId="12" fillId="0" borderId="0" xfId="8" applyNumberFormat="1" applyFont="1" applyAlignment="1">
      <x:alignment vertical="top"/>
    </x:xf>
    <x:xf numFmtId="14" fontId="12" fillId="0" borderId="206" xfId="0" applyNumberFormat="1" applyFont="1" applyBorder="1" applyAlignment="1">
      <x:alignment vertical="top"/>
    </x:xf>
    <x:xf numFmtId="0" fontId="8" fillId="21" borderId="0" xfId="0" applyFont="1" applyFill="1" applyAlignment="1">
      <x:alignment vertical="center"/>
    </x:xf>
    <x:xf numFmtId="179" fontId="10" fillId="16" borderId="0" xfId="1" applyNumberFormat="1" applyFont="1" applyFill="1" applyAlignment="1">
      <x:alignment vertical="top"/>
    </x:xf>
    <x:xf numFmtId="179" fontId="10" fillId="46" borderId="0" xfId="1" applyNumberFormat="1" applyFont="1" applyFill="1" applyBorder="1" applyAlignment="1">
      <x:alignment vertical="top"/>
    </x:xf>
    <x:xf numFmtId="179" fontId="30" fillId="0" borderId="30" xfId="1" applyNumberFormat="1" applyFont="1" applyFill="1" applyBorder="1" applyAlignment="1">
      <x:alignment vertical="top"/>
    </x:xf>
    <x:xf numFmtId="179" fontId="108" fillId="0" borderId="31" xfId="1" applyNumberFormat="1" applyFont="1" applyFill="1" applyBorder="1" applyAlignment="1">
      <x:alignment vertical="top"/>
    </x:xf>
    <x:xf numFmtId="179" fontId="30" fillId="0" borderId="0" xfId="1" applyNumberFormat="1" applyFont="1" applyFill="1" applyBorder="1" applyAlignment="1">
      <x:alignment vertical="top"/>
    </x:xf>
    <x:xf numFmtId="179" fontId="108" fillId="0" borderId="17" xfId="1" applyNumberFormat="1" applyFont="1" applyFill="1" applyBorder="1" applyAlignment="1">
      <x:alignment vertical="top"/>
    </x:xf>
    <x:xf numFmtId="179" fontId="108" fillId="0" borderId="0" xfId="1" applyNumberFormat="1" applyFont="1" applyAlignment="1">
      <x:alignment vertical="top"/>
    </x:xf>
    <x:xf numFmtId="179" fontId="108" fillId="0" borderId="7" xfId="1" applyNumberFormat="1" applyFont="1" applyBorder="1" applyAlignment="1">
      <x:alignment vertical="top"/>
    </x:xf>
    <x:xf numFmtId="179" fontId="108" fillId="0" borderId="0" xfId="1" applyNumberFormat="1" applyFont="1" applyFill="1" applyBorder="1" applyAlignment="1">
      <x:alignment vertical="top"/>
    </x:xf>
    <x:xf numFmtId="10" fontId="89" fillId="24" borderId="0" xfId="2" applyNumberFormat="1" applyFont="1" applyFill="1" applyBorder="1" applyAlignment="1">
      <x:alignment horizontal="right" vertical="center" wrapText="1"/>
    </x:xf>
    <x:xf numFmtId="0" fontId="89" fillId="24" borderId="0" xfId="0" applyFont="1" applyFill="1" applyAlignment="1">
      <x:alignment horizontal="right" vertical="center" wrapText="1"/>
    </x:xf>
    <x:xf numFmtId="0" fontId="89" fillId="24" borderId="0" xfId="0" applyFont="1" applyFill="1" applyAlignment="1">
      <x:alignment horizontal="center" vertical="center" wrapText="1"/>
    </x:xf>
    <x:xf numFmtId="0" fontId="92" fillId="24" borderId="0" xfId="0" applyFont="1" applyFill="1" applyAlignment="1">
      <x:alignment horizontal="center" vertical="center" wrapText="1" readingOrder="1"/>
    </x:xf>
    <x:xf numFmtId="41" fontId="89" fillId="24" borderId="0" xfId="1" applyFont="1" applyFill="1" applyBorder="1" applyAlignment="1">
      <x:alignment horizontal="right" vertical="center" wrapText="1"/>
    </x:xf>
    <x:xf numFmtId="177" fontId="89" fillId="24" borderId="0" xfId="2" applyNumberFormat="1" applyFont="1" applyFill="1" applyBorder="1" applyAlignment="1">
      <x:alignment horizontal="right" vertical="center" wrapText="1"/>
    </x:xf>
    <x:xf numFmtId="177" fontId="89" fillId="24" borderId="0" xfId="0" applyNumberFormat="1" applyFont="1" applyFill="1" applyAlignment="1">
      <x:alignment horizontal="right" vertical="center" wrapText="1"/>
    </x:xf>
    <x:xf numFmtId="177" fontId="89" fillId="24" borderId="0" xfId="0" applyNumberFormat="1" applyFont="1" applyFill="1" applyAlignment="1">
      <x:alignment horizontal="center" vertical="center" wrapText="1"/>
    </x:xf>
    <x:xf numFmtId="0" fontId="89" fillId="0" borderId="81" xfId="0" applyFont="1" applyBorder="1" applyAlignment="1">
      <x:alignment horizontal="right" vertical="center" wrapText="1"/>
    </x:xf>
    <x:xf numFmtId="189" fontId="5" fillId="0" borderId="0" xfId="3" applyNumberFormat="1" applyFill="1" applyAlignment="1">
      <x:alignment horizontal="right" vertical="center"/>
    </x:xf>
    <x:xf numFmtId="0" fontId="33" fillId="0" borderId="0" xfId="0" applyFont="1" applyAlignment="1">
      <x:alignment horizontal="left"/>
    </x:xf>
    <x:xf numFmtId="0" fontId="34" fillId="0" borderId="0" xfId="0" applyFont="1" applyAlignment="1">
      <x:alignment horizontal="left"/>
    </x:xf>
    <x:xf numFmtId="0" fontId="35" fillId="0" borderId="0" xfId="0" applyFont="1"/>
    <x:xf numFmtId="0" fontId="35" fillId="0" borderId="0" xfId="0" applyFont="1" applyAlignment="1">
      <x:alignment horizontal="left" shrinkToFit="1"/>
    </x:xf>
    <x:xf numFmtId="0" fontId="35" fillId="0" borderId="0" xfId="0" applyFont="1" applyAlignment="1">
      <x:alignment horizontal="center"/>
    </x:xf>
    <x:xf numFmtId="183" fontId="35" fillId="0" borderId="0" xfId="0" applyNumberFormat="1" applyFont="1"/>
    <x:xf numFmtId="0" fontId="35" fillId="0" borderId="0" xfId="0" applyFont="1" applyAlignment="1">
      <x:alignment horizontal="left"/>
    </x:xf>
    <x:xf numFmtId="41" fontId="36" fillId="0" borderId="0" xfId="0" applyNumberFormat="1" applyFont="1" applyAlignment="1">
      <x:alignment horizontal="center" vertical="center"/>
    </x:xf>
    <x:xf numFmtId="41" fontId="35" fillId="0" borderId="0" xfId="0" applyNumberFormat="1" applyFont="1"/>
    <x:xf numFmtId="41" fontId="37" fillId="0" borderId="0" xfId="0" applyNumberFormat="1" applyFont="1"/>
    <x:xf numFmtId="43" fontId="35" fillId="0" borderId="0" xfId="0" applyNumberFormat="1" applyFont="1"/>
    <x:xf numFmtId="184" fontId="35" fillId="0" borderId="0" xfId="0" applyNumberFormat="1" applyFont="1"/>
    <x:xf numFmtId="0" fontId="36" fillId="0" borderId="0" xfId="0" applyFont="1" applyAlignment="1">
      <x:alignment horizontal="left"/>
    </x:xf>
    <x:xf numFmtId="0" fontId="35" fillId="0" borderId="22" xfId="0" applyFont="1" applyBorder="1" applyAlignment="1">
      <x:alignment horizontal="center"/>
    </x:xf>
    <x:xf numFmtId="0" fontId="35" fillId="0" borderId="23" xfId="0" applyFont="1" applyBorder="1" applyAlignment="1">
      <x:alignment horizontal="center"/>
    </x:xf>
    <x:xf numFmtId="0" fontId="35" fillId="0" borderId="24" xfId="0" applyFont="1" applyBorder="1" applyAlignment="1">
      <x:alignment horizontal="center"/>
    </x:xf>
    <x:xf numFmtId="0" fontId="38" fillId="20" borderId="3" xfId="0" applyFont="1" applyFill="1" applyBorder="1" applyAlignment="1">
      <x:alignment horizontal="center" vertical="center"/>
    </x:xf>
    <x:xf numFmtId="0" fontId="40" fillId="0" borderId="0" xfId="0" applyFont="1" applyAlignment="1">
      <x:alignment horizontal="center" vertical="center"/>
    </x:xf>
    <x:xf numFmtId="1" fontId="35" fillId="0" borderId="0" xfId="0" applyNumberFormat="1" applyFont="1" applyAlignment="1">
      <x:alignment horizontal="center"/>
    </x:xf>
    <x:xf numFmtId="0" fontId="39" fillId="0" borderId="0" xfId="0" applyFont="1"/>
    <x:xf numFmtId="176" fontId="48" fillId="0" borderId="0" xfId="0" applyNumberFormat="1" applyFont="1" applyAlignment="1">
      <x:alignment horizontal="center" vertical="center"/>
    </x:xf>
    <x:xf numFmtId="0" fontId="93" fillId="0" borderId="0" xfId="0" applyFont="1" applyAlignment="1">
      <x:alignment horizontal="center" vertical="center"/>
    </x:xf>
    <x:xf numFmtId="0" fontId="40" fillId="21" borderId="3" xfId="0" applyFont="1" applyFill="1" applyBorder="1" applyAlignment="1">
      <x:alignment horizontal="center" vertical="center"/>
    </x:xf>
    <x:xf numFmtId="0" fontId="40" fillId="0" borderId="0" xfId="0" applyFont="1" applyAlignment="1">
      <x:alignment vertical="center"/>
    </x:xf>
    <x:xf numFmtId="0" fontId="40" fillId="0" borderId="0" xfId="0" applyFont="1" applyAlignment="1">
      <x:alignment horizontal="left" vertical="center"/>
    </x:xf>
    <x:xf numFmtId="0" fontId="40" fillId="0" borderId="0" xfId="0" applyFont="1" applyAlignment="1">
      <x:alignment horizontal="left" vertical="center" shrinkToFit="1"/>
    </x:xf>
    <x:xf numFmtId="179" fontId="40" fillId="0" borderId="0" xfId="0" applyNumberFormat="1" applyFont="1" applyAlignment="1">
      <x:alignment horizontal="center" vertical="center" wrapText="1"/>
    </x:xf>
    <x:xf numFmtId="41" fontId="41" fillId="0" borderId="0" xfId="0" applyNumberFormat="1" applyFont="1" applyAlignment="1">
      <x:alignment horizontal="center" vertical="center" wrapText="1"/>
    </x:xf>
    <x:xf numFmtId="0" fontId="40" fillId="0" borderId="0" xfId="0" applyFont="1" applyAlignment="1">
      <x:alignment horizontal="center" vertical="center" wrapText="1"/>
    </x:xf>
    <x:xf numFmtId="43" fontId="40" fillId="0" borderId="0" xfId="0" applyNumberFormat="1" applyFont="1" applyAlignment="1">
      <x:alignment horizontal="center" vertical="center" wrapText="1"/>
    </x:xf>
    <x:xf numFmtId="0" fontId="42" fillId="0" borderId="0" xfId="0" applyFont="1" applyAlignment="1">
      <x:alignment horizontal="center" vertical="center" wrapText="1"/>
    </x:xf>
    <x:xf numFmtId="0" fontId="40" fillId="0" borderId="0" xfId="0" applyFont="1" applyAlignment="1">
      <x:alignment vertical="center" wrapText="1"/>
    </x:xf>
    <x:xf numFmtId="0" fontId="43" fillId="22" borderId="3" xfId="0" applyFont="1" applyFill="1" applyBorder="1" applyAlignment="1">
      <x:alignment horizontal="center" vertical="center"/>
    </x:xf>
    <x:xf numFmtId="9" fontId="40" fillId="0" borderId="0" xfId="0" applyNumberFormat="1" applyFont="1" applyAlignment="1">
      <x:alignment horizontal="center" vertical="center"/>
    </x:xf>
    <x:xf numFmtId="9" fontId="40" fillId="0" borderId="25" xfId="0" applyNumberFormat="1" applyFont="1" applyBorder="1" applyAlignment="1">
      <x:alignment horizontal="center" vertical="center"/>
    </x:xf>
    <x:xf numFmtId="9" fontId="40" fillId="0" borderId="26" xfId="0" applyNumberFormat="1" applyFont="1" applyBorder="1" applyAlignment="1">
      <x:alignment horizontal="center" vertical="center"/>
    </x:xf>
    <x:xf numFmtId="9" fontId="40" fillId="0" borderId="27" xfId="0" applyNumberFormat="1" applyFont="1" applyBorder="1" applyAlignment="1">
      <x:alignment horizontal="center" vertical="center"/>
    </x:xf>
    <x:xf numFmtId="41" fontId="40" fillId="0" borderId="0" xfId="0" applyNumberFormat="1" applyFont="1" applyAlignment="1">
      <x:alignment horizontal="center" vertical="center"/>
    </x:xf>
    <x:xf numFmtId="179" fontId="40" fillId="0" borderId="0" xfId="0" applyNumberFormat="1" applyFont="1" applyAlignment="1">
      <x:alignment horizontal="center" vertical="center"/>
    </x:xf>
    <x:xf numFmtId="0" fontId="44" fillId="0" borderId="0" xfId="0" applyFont="1" applyAlignment="1">
      <x:alignment vertical="center"/>
    </x:xf>
    <x:xf numFmtId="0" fontId="45" fillId="0" borderId="0" xfId="0" applyFont="1" applyAlignment="1">
      <x:alignment vertical="center"/>
    </x:xf>
    <x:xf numFmtId="193" fontId="45" fillId="0" borderId="0" xfId="0" applyNumberFormat="1" applyFont="1" applyAlignment="1">
      <x:alignment horizontal="center" vertical="center"/>
    </x:xf>
    <x:xf numFmtId="193" fontId="93" fillId="0" borderId="0" xfId="0" applyNumberFormat="1" applyFont="1" applyAlignment="1">
      <x:alignment horizontal="center" vertical="center"/>
    </x:xf>
    <x:xf numFmtId="0" fontId="41" fillId="23" borderId="15" xfId="0" applyFont="1" applyFill="1" applyBorder="1" applyAlignment="1">
      <x:alignment horizontal="center" vertical="center"/>
    </x:xf>
    <x:xf numFmtId="0" fontId="41" fillId="23" borderId="12" xfId="0" applyFont="1" applyFill="1" applyBorder="1" applyAlignment="1">
      <x:alignment horizontal="center" vertical="center"/>
    </x:xf>
    <x:xf numFmtId="0" fontId="41" fillId="23" borderId="13" xfId="0" applyFont="1" applyFill="1" applyBorder="1" applyAlignment="1">
      <x:alignment horizontal="center" vertical="center"/>
    </x:xf>
    <x:xf numFmtId="0" fontId="41" fillId="23" borderId="14" xfId="0" applyFont="1" applyFill="1" applyBorder="1" applyAlignment="1">
      <x:alignment horizontal="center" vertical="center"/>
    </x:xf>
    <x:xf numFmtId="0" fontId="40" fillId="23" borderId="12" xfId="0" applyFont="1" applyFill="1" applyBorder="1" applyAlignment="1">
      <x:alignment horizontal="center" vertical="center"/>
    </x:xf>
    <x:xf numFmtId="0" fontId="43" fillId="22" borderId="12" xfId="0" applyFont="1" applyFill="1" applyBorder="1" applyAlignment="1">
      <x:alignment horizontal="center" vertical="center"/>
    </x:xf>
    <x:xf numFmtId="0" fontId="43" fillId="22" borderId="13" xfId="0" applyFont="1" applyFill="1" applyBorder="1" applyAlignment="1">
      <x:alignment horizontal="center" vertical="center"/>
    </x:xf>
    <x:xf numFmtId="0" fontId="43" fillId="20" borderId="12" xfId="0" applyFont="1" applyFill="1" applyBorder="1" applyAlignment="1">
      <x:alignment horizontal="center" vertical="center"/>
    </x:xf>
    <x:xf numFmtId="0" fontId="43" fillId="20" borderId="13" xfId="0" applyFont="1" applyFill="1" applyBorder="1" applyAlignment="1">
      <x:alignment horizontal="center" vertical="center"/>
    </x:xf>
    <x:xf numFmtId="0" fontId="43" fillId="20" borderId="14" xfId="0" applyFont="1" applyFill="1" applyBorder="1" applyAlignment="1">
      <x:alignment horizontal="center" vertical="center"/>
    </x:xf>
    <x:xf numFmtId="0" fontId="43" fillId="20" borderId="0" xfId="0" applyFont="1" applyFill="1" applyAlignment="1">
      <x:alignment horizontal="center" vertical="center"/>
    </x:xf>
    <x:xf numFmtId="0" fontId="39" fillId="0" borderId="0" xfId="0" applyFont="1" applyAlignment="1">
      <x:alignment horizontal="center" vertical="center"/>
    </x:xf>
    <x:xf numFmtId="0" fontId="45" fillId="0" borderId="33" xfId="0" applyFont="1" applyBorder="1" applyAlignment="1">
      <x:alignment horizontal="center" vertical="center"/>
    </x:xf>
    <x:xf numFmtId="178" fontId="45" fillId="0" borderId="33" xfId="0" applyNumberFormat="1" applyFont="1" applyBorder="1" applyAlignment="1">
      <x:alignment horizontal="center" vertical="center"/>
    </x:xf>
    <x:xf numFmtId="0" fontId="93" fillId="0" borderId="33" xfId="0" applyFont="1" applyBorder="1" applyAlignment="1">
      <x:alignment horizontal="center" vertical="center"/>
    </x:xf>
    <x:xf numFmtId="0" fontId="41" fillId="0" borderId="33" xfId="0" applyFont="1" applyBorder="1" applyAlignment="1">
      <x:alignment horizontal="center" vertical="center"/>
    </x:xf>
    <x:xf numFmtId="0" fontId="35" fillId="0" borderId="0" xfId="0" applyFont="1" applyAlignment="1">
      <x:alignment horizontal="center" vertical="center"/>
    </x:xf>
    <x:xf numFmtId="0" fontId="93" fillId="0" borderId="5" xfId="0" applyFont="1" applyBorder="1" applyAlignment="1">
      <x:alignment horizontal="center"/>
    </x:xf>
    <x:xf numFmtId="0" fontId="48" fillId="0" borderId="16" xfId="0" applyFont="1" applyBorder="1" applyAlignment="1">
      <x:alignment horizontal="center"/>
    </x:xf>
    <x:xf numFmtId="0" fontId="48" fillId="0" borderId="0" xfId="0" applyFont="1" applyAlignment="1">
      <x:alignment horizontal="center"/>
    </x:xf>
    <x:xf numFmtId="0" fontId="48" fillId="0" borderId="16" xfId="0" applyFont="1" applyBorder="1"/>
    <x:xf numFmtId="0" fontId="48" fillId="0" borderId="0" xfId="0" applyFont="1"/>
    <x:xf numFmtId="0" fontId="48" fillId="0" borderId="0" xfId="0" applyFont="1" applyAlignment="1">
      <x:alignment horizontal="left" vertical="center" shrinkToFit="1"/>
    </x:xf>
    <x:xf numFmtId="0" fontId="48" fillId="0" borderId="0" xfId="0" applyFont="1" applyAlignment="1">
      <x:alignment horizontal="left" shrinkToFit="1"/>
    </x:xf>
    <x:xf numFmtId="0" fontId="48" fillId="0" borderId="17" xfId="0" applyFont="1" applyBorder="1" applyAlignment="1">
      <x:alignment horizontal="center"/>
    </x:xf>
    <x:xf numFmtId="0" fontId="48" fillId="0" borderId="0" xfId="0" applyFont="1" applyAlignment="1">
      <x:alignment horizontal="center" shrinkToFit="1"/>
    </x:xf>
    <x:xf numFmtId="0" fontId="48" fillId="0" borderId="17" xfId="0" applyFont="1" applyBorder="1" applyAlignment="1">
      <x:alignment horizontal="left"/>
    </x:xf>
    <x:xf numFmtId="26" fontId="94" fillId="0" borderId="16" xfId="0" applyNumberFormat="1" applyFont="1" applyBorder="1" applyAlignment="1">
      <x:alignment vertical="center"/>
    </x:xf>
    <x:xf numFmtId="41" fontId="48" fillId="0" borderId="0" xfId="0" applyNumberFormat="1" applyFont="1" applyAlignment="1">
      <x:alignment horizontal="right"/>
    </x:xf>
    <x:xf numFmtId="41" fontId="48" fillId="0" borderId="0" xfId="0" applyNumberFormat="1" applyFont="1"/>
    <x:xf numFmtId="41" fontId="48" fillId="0" borderId="17" xfId="0" applyNumberFormat="1" applyFont="1" applyBorder="1" applyAlignment="1">
      <x:alignment horizontal="center"/>
    </x:xf>
    <x:xf numFmtId="9" fontId="48" fillId="0" borderId="16" xfId="0" applyNumberFormat="1" applyFont="1" applyBorder="1" applyAlignment="1">
      <x:alignment horizontal="center" vertical="center"/>
    </x:xf>
    <x:xf numFmtId="9" fontId="48" fillId="0" borderId="0" xfId="0" applyNumberFormat="1" applyFont="1" applyAlignment="1">
      <x:alignment horizontal="center" vertical="center" wrapText="1"/>
    </x:xf>
    <x:xf numFmtId="179" fontId="48" fillId="0" borderId="0" xfId="0" applyNumberFormat="1" applyFont="1" applyAlignment="1">
      <x:alignment vertical="center" wrapText="1"/>
    </x:xf>
    <x:xf numFmtId="185" fontId="48" fillId="0" borderId="16" xfId="0" applyNumberFormat="1" applyFont="1" applyBorder="1" applyAlignment="1">
      <x:alignment horizontal="center" vertical="center"/>
    </x:xf>
    <x:xf numFmtId="185" fontId="48" fillId="0" borderId="0" xfId="0" applyNumberFormat="1" applyFont="1" applyAlignment="1">
      <x:alignment horizontal="center" vertical="center" wrapText="1"/>
    </x:xf>
    <x:xf numFmtId="0" fontId="48" fillId="0" borderId="0" xfId="0" applyFont="1" applyAlignment="1">
      <x:alignment horizontal="right" vertical="center"/>
    </x:xf>
    <x:xf numFmtId="41" fontId="48" fillId="0" borderId="0" xfId="0" applyNumberFormat="1" applyFont="1" applyAlignment="1">
      <x:alignment horizontal="center" vertical="center"/>
    </x:xf>
    <x:xf numFmtId="41" fontId="48" fillId="0" borderId="5" xfId="0" applyNumberFormat="1" applyFont="1" applyBorder="1" applyAlignment="1">
      <x:alignment horizontal="center" vertical="center"/>
    </x:xf>
    <x:xf numFmtId="41" fontId="48" fillId="0" borderId="0" xfId="0" applyNumberFormat="1" applyFont="1" applyAlignment="1">
      <x:alignment horizontal="center"/>
    </x:xf>
    <x:xf numFmtId="179" fontId="48" fillId="0" borderId="0" xfId="0" applyNumberFormat="1" applyFont="1" applyAlignment="1">
      <x:alignment horizontal="center"/>
    </x:xf>
    <x:xf numFmtId="41" fontId="48" fillId="0" borderId="29" xfId="0" applyNumberFormat="1" applyFont="1" applyBorder="1" applyAlignment="1">
      <x:alignment horizontal="center"/>
    </x:xf>
    <x:xf numFmtId="41" fontId="48" fillId="0" borderId="30" xfId="0" applyNumberFormat="1" applyFont="1" applyBorder="1" applyAlignment="1">
      <x:alignment horizontal="center"/>
    </x:xf>
    <x:xf numFmtId="41" fontId="48" fillId="0" borderId="31" xfId="0" applyNumberFormat="1" applyFont="1" applyBorder="1" applyAlignment="1">
      <x:alignment horizontal="center"/>
    </x:xf>
    <x:xf numFmtId="41" fontId="48" fillId="0" borderId="35" xfId="0" applyNumberFormat="1" applyFont="1" applyBorder="1"/>
    <x:xf numFmtId="176" fontId="48" fillId="49" borderId="36" xfId="0" applyNumberFormat="1" applyFont="1" applyFill="1" applyBorder="1" applyAlignment="1">
      <x:alignment horizontal="center"/>
    </x:xf>
    <x:xf numFmtId="176" fontId="48" fillId="49" borderId="96" xfId="0" applyNumberFormat="1" applyFont="1" applyFill="1" applyBorder="1" applyAlignment="1">
      <x:alignment horizontal="center"/>
    </x:xf>
    <x:xf numFmtId="176" fontId="48" fillId="49" borderId="97" xfId="0" applyNumberFormat="1" applyFont="1" applyFill="1" applyBorder="1" applyAlignment="1">
      <x:alignment horizontal="center"/>
    </x:xf>
    <x:xf numFmtId="176" fontId="48" fillId="49" borderId="35" xfId="0" applyNumberFormat="1" applyFont="1" applyFill="1" applyBorder="1" applyAlignment="1">
      <x:alignment horizontal="center"/>
    </x:xf>
    <x:xf numFmtId="176" fontId="48" fillId="49" borderId="37" xfId="0" applyNumberFormat="1" applyFont="1" applyFill="1" applyBorder="1" applyAlignment="1">
      <x:alignment horizontal="center"/>
    </x:xf>
    <x:xf numFmtId="176" fontId="48" fillId="0" borderId="0" xfId="0" applyNumberFormat="1" applyFont="1"/>
    <x:xf numFmtId="41" fontId="48" fillId="0" borderId="16" xfId="0" applyNumberFormat="1" applyFont="1" applyBorder="1" applyAlignment="1">
      <x:alignment horizontal="center"/>
    </x:xf>
    <x:xf numFmtId="41" fontId="48" fillId="0" borderId="38" xfId="0" applyNumberFormat="1" applyFont="1" applyBorder="1"/>
    <x:xf numFmtId="176" fontId="48" fillId="49" borderId="28" xfId="0" applyNumberFormat="1" applyFont="1" applyFill="1" applyBorder="1" applyAlignment="1">
      <x:alignment horizontal="center"/>
    </x:xf>
    <x:xf numFmtId="176" fontId="48" fillId="49" borderId="98" xfId="0" applyNumberFormat="1" applyFont="1" applyFill="1" applyBorder="1" applyAlignment="1">
      <x:alignment horizontal="center"/>
    </x:xf>
    <x:xf numFmtId="176" fontId="48" fillId="49" borderId="99" xfId="0" applyNumberFormat="1" applyFont="1" applyFill="1" applyBorder="1" applyAlignment="1">
      <x:alignment horizontal="center"/>
    </x:xf>
    <x:xf numFmtId="176" fontId="48" fillId="49" borderId="38" xfId="0" applyNumberFormat="1" applyFont="1" applyFill="1" applyBorder="1" applyAlignment="1">
      <x:alignment horizontal="center"/>
    </x:xf>
    <x:xf numFmtId="176" fontId="48" fillId="49" borderId="39" xfId="0" applyNumberFormat="1" applyFont="1" applyFill="1" applyBorder="1" applyAlignment="1">
      <x:alignment horizontal="center"/>
    </x:xf>
    <x:xf numFmtId="179" fontId="48" fillId="0" borderId="16" xfId="0" applyNumberFormat="1" applyFont="1" applyBorder="1" applyAlignment="1">
      <x:alignment horizontal="center" vertical="center"/>
    </x:xf>
    <x:xf numFmtId="41" fontId="48" fillId="0" borderId="18" xfId="0" applyNumberFormat="1" applyFont="1" applyBorder="1" applyAlignment="1">
      <x:alignment horizontal="center"/>
    </x:xf>
    <x:xf numFmtId="41" fontId="48" fillId="0" borderId="7" xfId="0" applyNumberFormat="1" applyFont="1" applyBorder="1" applyAlignment="1">
      <x:alignment horizontal="center"/>
    </x:xf>
    <x:xf numFmtId="41" fontId="48" fillId="0" borderId="8" xfId="0" applyNumberFormat="1" applyFont="1" applyBorder="1" applyAlignment="1">
      <x:alignment horizontal="center"/>
    </x:xf>
    <x:xf numFmtId="41" fontId="48" fillId="0" borderId="40" xfId="0" applyNumberFormat="1" applyFont="1" applyBorder="1"/>
    <x:xf numFmtId="176" fontId="48" fillId="49" borderId="33" xfId="0" applyNumberFormat="1" applyFont="1" applyFill="1" applyBorder="1" applyAlignment="1">
      <x:alignment horizontal="center"/>
    </x:xf>
    <x:xf numFmtId="176" fontId="48" fillId="49" borderId="100" xfId="0" applyNumberFormat="1" applyFont="1" applyFill="1" applyBorder="1" applyAlignment="1">
      <x:alignment horizontal="center"/>
    </x:xf>
    <x:xf numFmtId="176" fontId="48" fillId="49" borderId="101" xfId="0" applyNumberFormat="1" applyFont="1" applyFill="1" applyBorder="1" applyAlignment="1">
      <x:alignment horizontal="center"/>
    </x:xf>
    <x:xf numFmtId="176" fontId="48" fillId="49" borderId="102" xfId="0" applyNumberFormat="1" applyFont="1" applyFill="1" applyBorder="1" applyAlignment="1">
      <x:alignment horizontal="center"/>
    </x:xf>
    <x:xf numFmtId="176" fontId="48" fillId="49" borderId="103" xfId="0" applyNumberFormat="1" applyFont="1" applyFill="1" applyBorder="1" applyAlignment="1">
      <x:alignment horizontal="center"/>
    </x:xf>
    <x:xf numFmtId="176" fontId="48" fillId="49" borderId="104" xfId="0" applyNumberFormat="1" applyFont="1" applyFill="1" applyBorder="1" applyAlignment="1">
      <x:alignment horizontal="center"/>
    </x:xf>
    <x:xf numFmtId="0" fontId="41" fillId="0" borderId="4" xfId="0" applyFont="1" applyBorder="1" applyAlignment="1">
      <x:alignment horizontal="center"/>
    </x:xf>
    <x:xf numFmtId="0" fontId="37" fillId="0" borderId="29" xfId="0" applyFont="1" applyBorder="1" applyAlignment="1">
      <x:alignment horizontal="center"/>
    </x:xf>
    <x:xf numFmtId="0" fontId="37" fillId="0" borderId="30" xfId="0" applyFont="1" applyBorder="1" applyAlignment="1">
      <x:alignment horizontal="center"/>
    </x:xf>
    <x:xf numFmtId="0" fontId="37" fillId="0" borderId="29" xfId="0" applyFont="1" applyBorder="1"/>
    <x:xf numFmtId="0" fontId="37" fillId="0" borderId="30" xfId="0" applyFont="1" applyBorder="1"/>
    <x:xf numFmtId="0" fontId="37" fillId="0" borderId="30" xfId="0" applyFont="1" applyBorder="1" applyAlignment="1">
      <x:alignment horizontal="left" vertical="center" shrinkToFit="1"/>
    </x:xf>
    <x:xf numFmtId="0" fontId="37" fillId="0" borderId="30" xfId="0" applyFont="1" applyBorder="1" applyAlignment="1">
      <x:alignment horizontal="left" shrinkToFit="1"/>
    </x:xf>
    <x:xf numFmtId="0" fontId="37" fillId="0" borderId="31" xfId="0" applyFont="1" applyBorder="1" applyAlignment="1">
      <x:alignment horizontal="center"/>
    </x:xf>
    <x:xf numFmtId="0" fontId="37" fillId="0" borderId="30" xfId="0" applyFont="1" applyBorder="1" applyAlignment="1">
      <x:alignment horizontal="center" shrinkToFit="1"/>
    </x:xf>
    <x:xf numFmtId="0" fontId="35" fillId="0" borderId="30" xfId="0" applyFont="1" applyBorder="1"/>
    <x:xf numFmtId="0" fontId="37" fillId="0" borderId="31" xfId="0" applyFont="1" applyBorder="1" applyAlignment="1">
      <x:alignment horizontal="left"/>
    </x:xf>
    <x:xf numFmtId="26" fontId="46" fillId="0" borderId="29" xfId="0" applyNumberFormat="1" applyFont="1" applyBorder="1" applyAlignment="1">
      <x:alignment vertical="center"/>
    </x:xf>
    <x:xf numFmtId="41" fontId="37" fillId="0" borderId="30" xfId="0" applyNumberFormat="1" applyFont="1" applyBorder="1" applyAlignment="1">
      <x:alignment horizontal="right"/>
    </x:xf>
    <x:xf numFmtId="41" fontId="37" fillId="0" borderId="30" xfId="0" applyNumberFormat="1" applyFont="1" applyBorder="1"/>
    <x:xf numFmtId="41" fontId="36" fillId="0" borderId="31" xfId="0" applyNumberFormat="1" applyFont="1" applyBorder="1" applyAlignment="1">
      <x:alignment horizontal="center"/>
    </x:xf>
    <x:xf numFmtId="9" fontId="37" fillId="0" borderId="29" xfId="0" applyNumberFormat="1" applyFont="1" applyBorder="1" applyAlignment="1">
      <x:alignment horizontal="center" vertical="center"/>
    </x:xf>
    <x:xf numFmtId="9" fontId="35" fillId="0" borderId="30" xfId="0" applyNumberFormat="1" applyFont="1" applyBorder="1" applyAlignment="1">
      <x:alignment horizontal="center" vertical="center" wrapText="1"/>
    </x:xf>
    <x:xf numFmtId="9" fontId="37" fillId="0" borderId="30" xfId="0" applyNumberFormat="1" applyFont="1" applyBorder="1" applyAlignment="1">
      <x:alignment horizontal="center" vertical="center" wrapText="1"/>
    </x:xf>
    <x:xf numFmtId="179" fontId="37" fillId="0" borderId="30" xfId="0" applyNumberFormat="1" applyFont="1" applyBorder="1" applyAlignment="1">
      <x:alignment vertical="center" wrapText="1"/>
    </x:xf>
    <x:xf numFmtId="185" fontId="35" fillId="0" borderId="29" xfId="0" applyNumberFormat="1" applyFont="1" applyBorder="1" applyAlignment="1">
      <x:alignment horizontal="center" vertical="center"/>
    </x:xf>
    <x:xf numFmtId="185" fontId="35" fillId="0" borderId="30" xfId="0" applyNumberFormat="1" applyFont="1" applyBorder="1" applyAlignment="1">
      <x:alignment horizontal="center" vertical="center" wrapText="1"/>
    </x:xf>
    <x:xf numFmtId="0" fontId="37" fillId="0" borderId="30" xfId="0" applyFont="1" applyBorder="1" applyAlignment="1">
      <x:alignment horizontal="right" vertical="center"/>
    </x:xf>
    <x:xf numFmtId="41" fontId="37" fillId="0" borderId="30" xfId="0" applyNumberFormat="1" applyFont="1" applyBorder="1" applyAlignment="1">
      <x:alignment horizontal="center" vertical="center"/>
    </x:xf>
    <x:xf numFmtId="41" fontId="37" fillId="0" borderId="4" xfId="0" applyNumberFormat="1" applyFont="1" applyBorder="1" applyAlignment="1">
      <x:alignment horizontal="center" vertical="center"/>
    </x:xf>
    <x:xf numFmtId="41" fontId="37" fillId="0" borderId="30" xfId="0" applyNumberFormat="1" applyFont="1" applyBorder="1" applyAlignment="1">
      <x:alignment horizontal="center"/>
    </x:xf>
    <x:xf numFmtId="179" fontId="37" fillId="0" borderId="30" xfId="0" applyNumberFormat="1" applyFont="1" applyBorder="1" applyAlignment="1">
      <x:alignment horizontal="center"/>
    </x:xf>
    <x:xf numFmtId="41" fontId="37" fillId="0" borderId="31" xfId="0" applyNumberFormat="1" applyFont="1" applyBorder="1" applyAlignment="1">
      <x:alignment horizontal="center"/>
    </x:xf>
    <x:xf numFmtId="41" fontId="37" fillId="0" borderId="29" xfId="0" applyNumberFormat="1" applyFont="1" applyBorder="1" applyAlignment="1">
      <x:alignment horizontal="center"/>
    </x:xf>
    <x:xf numFmtId="41" fontId="39" fillId="0" borderId="0" xfId="0" applyNumberFormat="1" applyFont="1"/>
    <x:xf numFmtId="41" fontId="49" fillId="0" borderId="35" xfId="0" applyNumberFormat="1" applyFont="1" applyBorder="1"/>
    <x:xf numFmtId="176" fontId="49" fillId="49" borderId="36" xfId="0" applyNumberFormat="1" applyFont="1" applyFill="1" applyBorder="1" applyAlignment="1">
      <x:alignment horizontal="center"/>
    </x:xf>
    <x:xf numFmtId="176" fontId="49" fillId="0" borderId="36" xfId="0" applyNumberFormat="1" applyFont="1" applyBorder="1" applyAlignment="1">
      <x:alignment horizontal="center"/>
    </x:xf>
    <x:xf numFmtId="176" fontId="49" fillId="0" borderId="96" xfId="0" applyNumberFormat="1" applyFont="1" applyBorder="1" applyAlignment="1">
      <x:alignment horizontal="center"/>
    </x:xf>
    <x:xf numFmtId="176" fontId="49" fillId="0" borderId="97" xfId="0" applyNumberFormat="1" applyFont="1" applyBorder="1" applyAlignment="1">
      <x:alignment horizontal="center"/>
    </x:xf>
    <x:xf numFmtId="176" fontId="49" fillId="0" borderId="35" xfId="0" applyNumberFormat="1" applyFont="1" applyBorder="1" applyAlignment="1">
      <x:alignment horizontal="center"/>
    </x:xf>
    <x:xf numFmtId="176" fontId="49" fillId="0" borderId="37" xfId="0" applyNumberFormat="1" applyFont="1" applyBorder="1" applyAlignment="1">
      <x:alignment horizontal="center"/>
    </x:xf>
    <x:xf numFmtId="0" fontId="47" fillId="0" borderId="0" xfId="0" applyFont="1"/>
    <x:xf numFmtId="9" fontId="47" fillId="0" borderId="0" xfId="19" applyFont="1" applyAlignment="1"/>
    <x:xf numFmtId="0" fontId="41" fillId="0" borderId="5" xfId="0" applyFont="1" applyBorder="1" applyAlignment="1">
      <x:alignment horizontal="center"/>
    </x:xf>
    <x:xf numFmtId="0" fontId="37" fillId="0" borderId="16" xfId="0" applyFont="1" applyBorder="1" applyAlignment="1">
      <x:alignment horizontal="center"/>
    </x:xf>
    <x:xf numFmtId="0" fontId="37" fillId="0" borderId="0" xfId="0" applyFont="1" applyAlignment="1">
      <x:alignment horizontal="center"/>
    </x:xf>
    <x:xf numFmtId="0" fontId="37" fillId="0" borderId="16" xfId="0" applyFont="1" applyBorder="1"/>
    <x:xf numFmtId="0" fontId="37" fillId="0" borderId="0" xfId="0" applyFont="1"/>
    <x:xf numFmtId="0" fontId="37" fillId="0" borderId="0" xfId="0" applyFont="1" applyAlignment="1">
      <x:alignment horizontal="left" vertical="center" shrinkToFit="1"/>
    </x:xf>
    <x:xf numFmtId="0" fontId="37" fillId="0" borderId="0" xfId="0" applyFont="1" applyAlignment="1">
      <x:alignment horizontal="left" shrinkToFit="1"/>
    </x:xf>
    <x:xf numFmtId="0" fontId="37" fillId="0" borderId="17" xfId="0" applyFont="1" applyBorder="1" applyAlignment="1">
      <x:alignment horizontal="center"/>
    </x:xf>
    <x:xf numFmtId="0" fontId="37" fillId="0" borderId="0" xfId="0" applyFont="1" applyAlignment="1">
      <x:alignment horizontal="center" shrinkToFit="1"/>
    </x:xf>
    <x:xf numFmtId="0" fontId="37" fillId="0" borderId="17" xfId="0" applyFont="1" applyBorder="1" applyAlignment="1">
      <x:alignment horizontal="left"/>
    </x:xf>
    <x:xf numFmtId="26" fontId="46" fillId="0" borderId="16" xfId="0" applyNumberFormat="1" applyFont="1" applyBorder="1" applyAlignment="1">
      <x:alignment vertical="center"/>
    </x:xf>
    <x:xf numFmtId="41" fontId="37" fillId="0" borderId="0" xfId="0" applyNumberFormat="1" applyFont="1" applyAlignment="1">
      <x:alignment horizontal="right"/>
    </x:xf>
    <x:xf numFmtId="41" fontId="36" fillId="0" borderId="17" xfId="0" applyNumberFormat="1" applyFont="1" applyBorder="1" applyAlignment="1">
      <x:alignment horizontal="center"/>
    </x:xf>
    <x:xf numFmtId="9" fontId="37" fillId="0" borderId="16" xfId="0" applyNumberFormat="1" applyFont="1" applyBorder="1" applyAlignment="1">
      <x:alignment horizontal="center" vertical="center"/>
    </x:xf>
    <x:xf numFmtId="9" fontId="35" fillId="0" borderId="0" xfId="0" applyNumberFormat="1" applyFont="1" applyAlignment="1">
      <x:alignment horizontal="center" vertical="center" wrapText="1"/>
    </x:xf>
    <x:xf numFmtId="9" fontId="37" fillId="0" borderId="0" xfId="0" applyNumberFormat="1" applyFont="1" applyAlignment="1">
      <x:alignment horizontal="center" vertical="center" wrapText="1"/>
    </x:xf>
    <x:xf numFmtId="179" fontId="37" fillId="0" borderId="0" xfId="0" applyNumberFormat="1" applyFont="1" applyAlignment="1">
      <x:alignment vertical="center" wrapText="1"/>
    </x:xf>
    <x:xf numFmtId="185" fontId="35" fillId="0" borderId="16" xfId="0" applyNumberFormat="1" applyFont="1" applyBorder="1" applyAlignment="1">
      <x:alignment horizontal="center" vertical="center"/>
    </x:xf>
    <x:xf numFmtId="185" fontId="35" fillId="0" borderId="0" xfId="0" applyNumberFormat="1" applyFont="1" applyAlignment="1">
      <x:alignment horizontal="center" vertical="center" wrapText="1"/>
    </x:xf>
    <x:xf numFmtId="0" fontId="37" fillId="0" borderId="0" xfId="0" applyFont="1" applyAlignment="1">
      <x:alignment horizontal="right" vertical="center"/>
    </x:xf>
    <x:xf numFmtId="41" fontId="37" fillId="0" borderId="0" xfId="0" applyNumberFormat="1" applyFont="1" applyAlignment="1">
      <x:alignment horizontal="center" vertical="center"/>
    </x:xf>
    <x:xf numFmtId="41" fontId="37" fillId="0" borderId="5" xfId="0" applyNumberFormat="1" applyFont="1" applyBorder="1" applyAlignment="1">
      <x:alignment horizontal="center" vertical="center"/>
    </x:xf>
    <x:xf numFmtId="41" fontId="37" fillId="0" borderId="0" xfId="0" applyNumberFormat="1" applyFont="1" applyAlignment="1">
      <x:alignment horizontal="center"/>
    </x:xf>
    <x:xf numFmtId="41" fontId="37" fillId="0" borderId="17" xfId="0" applyNumberFormat="1" applyFont="1" applyBorder="1" applyAlignment="1">
      <x:alignment horizontal="center"/>
    </x:xf>
    <x:xf numFmtId="41" fontId="37" fillId="0" borderId="16" xfId="0" applyNumberFormat="1" applyFont="1" applyBorder="1" applyAlignment="1">
      <x:alignment horizontal="center"/>
    </x:xf>
    <x:xf numFmtId="41" fontId="49" fillId="0" borderId="38" xfId="0" applyNumberFormat="1" applyFont="1" applyBorder="1"/>
    <x:xf numFmtId="176" fontId="49" fillId="49" borderId="28" xfId="0" applyNumberFormat="1" applyFont="1" applyFill="1" applyBorder="1" applyAlignment="1">
      <x:alignment horizontal="center"/>
    </x:xf>
    <x:xf numFmtId="176" fontId="49" fillId="0" borderId="28" xfId="0" applyNumberFormat="1" applyFont="1" applyBorder="1" applyAlignment="1">
      <x:alignment horizontal="center"/>
    </x:xf>
    <x:xf numFmtId="176" fontId="49" fillId="0" borderId="98" xfId="0" applyNumberFormat="1" applyFont="1" applyBorder="1" applyAlignment="1">
      <x:alignment horizontal="center"/>
    </x:xf>
    <x:xf numFmtId="176" fontId="49" fillId="0" borderId="99" xfId="0" applyNumberFormat="1" applyFont="1" applyBorder="1" applyAlignment="1">
      <x:alignment horizontal="center"/>
    </x:xf>
    <x:xf numFmtId="176" fontId="49" fillId="0" borderId="38" xfId="0" applyNumberFormat="1" applyFont="1" applyBorder="1" applyAlignment="1">
      <x:alignment horizontal="center"/>
    </x:xf>
    <x:xf numFmtId="176" fontId="49" fillId="0" borderId="39" xfId="0" applyNumberFormat="1" applyFont="1" applyBorder="1" applyAlignment="1">
      <x:alignment horizontal="center"/>
    </x:xf>
    <x:xf numFmtId="179" fontId="37" fillId="0" borderId="16" xfId="0" applyNumberFormat="1" applyFont="1" applyBorder="1" applyAlignment="1">
      <x:alignment horizontal="center" vertical="center"/>
    </x:xf>
    <x:xf numFmtId="185" fontId="37" fillId="0" borderId="16" xfId="0" applyNumberFormat="1" applyFont="1" applyBorder="1" applyAlignment="1">
      <x:alignment horizontal="center" vertical="center"/>
    </x:xf>
    <x:xf numFmtId="176" fontId="47" fillId="0" borderId="0" xfId="0" applyNumberFormat="1" applyFont="1"/>
    <x:xf numFmtId="9" fontId="39" fillId="0" borderId="0" xfId="0" applyNumberFormat="1" applyFont="1" applyAlignment="1">
      <x:alignment horizontal="center" vertical="center" wrapText="1"/>
    </x:xf>
    <x:xf numFmtId="41" fontId="37" fillId="0" borderId="18" xfId="0" applyNumberFormat="1" applyFont="1" applyBorder="1" applyAlignment="1">
      <x:alignment horizontal="center"/>
    </x:xf>
    <x:xf numFmtId="41" fontId="37" fillId="0" borderId="7" xfId="0" applyNumberFormat="1" applyFont="1" applyBorder="1" applyAlignment="1">
      <x:alignment horizontal="center"/>
    </x:xf>
    <x:xf numFmtId="41" fontId="37" fillId="0" borderId="8" xfId="0" applyNumberFormat="1" applyFont="1" applyBorder="1" applyAlignment="1">
      <x:alignment horizontal="center"/>
    </x:xf>
    <x:xf numFmtId="41" fontId="49" fillId="0" borderId="102" xfId="0" applyNumberFormat="1" applyFont="1" applyBorder="1"/>
    <x:xf numFmtId="176" fontId="49" fillId="49" borderId="103" xfId="0" applyNumberFormat="1" applyFont="1" applyFill="1" applyBorder="1" applyAlignment="1">
      <x:alignment horizontal="center"/>
    </x:xf>
    <x:xf numFmtId="176" fontId="49" fillId="0" borderId="103" xfId="0" applyNumberFormat="1" applyFont="1" applyBorder="1" applyAlignment="1">
      <x:alignment horizontal="center"/>
    </x:xf>
    <x:xf numFmtId="176" fontId="49" fillId="0" borderId="105" xfId="0" applyNumberFormat="1" applyFont="1" applyBorder="1" applyAlignment="1">
      <x:alignment horizontal="center"/>
    </x:xf>
    <x:xf numFmtId="176" fontId="49" fillId="0" borderId="106" xfId="0" applyNumberFormat="1" applyFont="1" applyBorder="1" applyAlignment="1">
      <x:alignment horizontal="center"/>
    </x:xf>
    <x:xf numFmtId="176" fontId="49" fillId="0" borderId="102" xfId="0" applyNumberFormat="1" applyFont="1" applyBorder="1" applyAlignment="1">
      <x:alignment horizontal="center"/>
    </x:xf>
    <x:xf numFmtId="176" fontId="49" fillId="0" borderId="104" xfId="0" applyNumberFormat="1" applyFont="1" applyBorder="1" applyAlignment="1">
      <x:alignment horizontal="center"/>
    </x:xf>
    <x:xf numFmtId="179" fontId="37" fillId="0" borderId="29" xfId="0" applyNumberFormat="1" applyFont="1" applyBorder="1" applyAlignment="1">
      <x:alignment horizontal="center" vertical="center"/>
    </x:xf>
    <x:xf numFmtId="185" fontId="37" fillId="0" borderId="29" xfId="0" applyNumberFormat="1" applyFont="1" applyBorder="1" applyAlignment="1">
      <x:alignment horizontal="center" vertical="center"/>
    </x:xf>
    <x:xf numFmtId="41" fontId="49" fillId="0" borderId="107" xfId="0" applyNumberFormat="1" applyFont="1" applyBorder="1"/>
    <x:xf numFmtId="176" fontId="49" fillId="0" borderId="108" xfId="0" applyNumberFormat="1" applyFont="1" applyBorder="1" applyAlignment="1">
      <x:alignment horizontal="center"/>
    </x:xf>
    <x:xf numFmtId="176" fontId="49" fillId="0" borderId="109" xfId="0" applyNumberFormat="1" applyFont="1" applyBorder="1" applyAlignment="1">
      <x:alignment horizontal="center"/>
    </x:xf>
    <x:xf numFmtId="176" fontId="49" fillId="0" borderId="110" xfId="0" applyNumberFormat="1" applyFont="1" applyBorder="1" applyAlignment="1">
      <x:alignment horizontal="center"/>
    </x:xf>
    <x:xf numFmtId="176" fontId="49" fillId="13" borderId="111" xfId="0" applyNumberFormat="1" applyFont="1" applyFill="1" applyBorder="1" applyAlignment="1">
      <x:alignment horizontal="center"/>
    </x:xf>
    <x:xf numFmtId="176" fontId="49" fillId="0" borderId="112" xfId="0" applyNumberFormat="1" applyFont="1" applyBorder="1" applyAlignment="1">
      <x:alignment horizontal="center"/>
    </x:xf>
    <x:xf numFmtId="176" fontId="49" fillId="0" borderId="113" xfId="0" applyNumberFormat="1" applyFont="1" applyBorder="1" applyAlignment="1">
      <x:alignment horizontal="center"/>
    </x:xf>
    <x:xf numFmtId="176" fontId="35" fillId="0" borderId="0" xfId="0" applyNumberFormat="1" applyFont="1"/>
    <x:xf numFmtId="0" fontId="40" fillId="0" borderId="4" xfId="0" applyFont="1" applyBorder="1" applyAlignment="1">
      <x:alignment horizontal="center"/>
    </x:xf>
    <x:xf numFmtId="0" fontId="35" fillId="0" borderId="29" xfId="0" applyFont="1" applyBorder="1" applyAlignment="1">
      <x:alignment horizontal="center"/>
    </x:xf>
    <x:xf numFmtId="0" fontId="35" fillId="0" borderId="30" xfId="0" applyFont="1" applyBorder="1" applyAlignment="1">
      <x:alignment horizontal="center"/>
    </x:xf>
    <x:xf numFmtId="0" fontId="35" fillId="0" borderId="29" xfId="0" applyFont="1" applyBorder="1"/>
    <x:xf numFmtId="0" fontId="35" fillId="0" borderId="30" xfId="0" applyFont="1" applyBorder="1" applyAlignment="1">
      <x:alignment horizontal="left" shrinkToFit="1"/>
    </x:xf>
    <x:xf numFmtId="0" fontId="35" fillId="0" borderId="31" xfId="0" applyFont="1" applyBorder="1" applyAlignment="1">
      <x:alignment horizontal="center"/>
    </x:xf>
    <x:xf numFmtId="0" fontId="35" fillId="0" borderId="30" xfId="0" applyFont="1" applyBorder="1" applyAlignment="1">
      <x:alignment horizontal="center" shrinkToFit="1"/>
    </x:xf>
    <x:xf numFmtId="0" fontId="35" fillId="0" borderId="31" xfId="0" applyFont="1" applyBorder="1" applyAlignment="1">
      <x:alignment horizontal="left"/>
    </x:xf>
    <x:xf numFmtId="179" fontId="35" fillId="0" borderId="29" xfId="0" applyNumberFormat="1" applyFont="1" applyBorder="1" applyAlignment="1">
      <x:alignment horizontal="right"/>
    </x:xf>
    <x:xf numFmtId="41" fontId="35" fillId="0" borderId="30" xfId="0" applyNumberFormat="1" applyFont="1" applyBorder="1" applyAlignment="1">
      <x:alignment horizontal="right"/>
    </x:xf>
    <x:xf numFmtId="41" fontId="35" fillId="0" borderId="30" xfId="0" applyNumberFormat="1" applyFont="1" applyBorder="1"/>
    <x:xf numFmtId="179" fontId="35" fillId="0" borderId="29" xfId="0" applyNumberFormat="1" applyFont="1" applyBorder="1" applyAlignment="1">
      <x:alignment horizontal="center" vertical="center" wrapText="1"/>
    </x:xf>
    <x:xf numFmtId="179" fontId="35" fillId="0" borderId="30" xfId="0" applyNumberFormat="1" applyFont="1" applyBorder="1" applyAlignment="1">
      <x:alignment vertical="center" wrapText="1"/>
    </x:xf>
    <x:xf numFmtId="185" fontId="35" fillId="0" borderId="29" xfId="0" applyNumberFormat="1" applyFont="1" applyBorder="1" applyAlignment="1">
      <x:alignment horizontal="center" vertical="center" wrapText="1"/>
    </x:xf>
    <x:xf numFmtId="0" fontId="35" fillId="0" borderId="30" xfId="0" applyFont="1" applyBorder="1" applyAlignment="1">
      <x:alignment horizontal="right"/>
    </x:xf>
    <x:xf numFmtId="41" fontId="35" fillId="0" borderId="30" xfId="0" applyNumberFormat="1" applyFont="1" applyBorder="1" applyAlignment="1">
      <x:alignment horizontal="center" vertical="center" wrapText="1"/>
    </x:xf>
    <x:xf numFmtId="41" fontId="35" fillId="0" borderId="4" xfId="0" applyNumberFormat="1" applyFont="1" applyBorder="1" applyAlignment="1">
      <x:alignment horizontal="center" vertical="center" wrapText="1"/>
    </x:xf>
    <x:xf numFmtId="41" fontId="35" fillId="0" borderId="31" xfId="0" applyNumberFormat="1" applyFont="1" applyBorder="1" applyAlignment="1">
      <x:alignment horizontal="center" vertical="center" wrapText="1"/>
    </x:xf>
    <x:xf numFmtId="41" fontId="35" fillId="0" borderId="29" xfId="0" applyNumberFormat="1" applyFont="1" applyBorder="1" applyAlignment="1">
      <x:alignment horizontal="center" vertical="center" wrapText="1"/>
    </x:xf>
    <x:xf numFmtId="176" fontId="49" fillId="49" borderId="96" xfId="0" applyNumberFormat="1" applyFont="1" applyFill="1" applyBorder="1" applyAlignment="1">
      <x:alignment horizontal="center"/>
    </x:xf>
    <x:xf numFmtId="176" fontId="49" fillId="49" borderId="97" xfId="0" applyNumberFormat="1" applyFont="1" applyFill="1" applyBorder="1" applyAlignment="1">
      <x:alignment horizontal="center"/>
    </x:xf>
    <x:xf numFmtId="0" fontId="40" fillId="0" borderId="5" xfId="0" applyFont="1" applyBorder="1" applyAlignment="1">
      <x:alignment horizontal="center"/>
    </x:xf>
    <x:xf numFmtId="0" fontId="35" fillId="0" borderId="16" xfId="0" applyFont="1" applyBorder="1" applyAlignment="1">
      <x:alignment horizontal="center"/>
    </x:xf>
    <x:xf numFmtId="0" fontId="35" fillId="0" borderId="16" xfId="0" applyFont="1" applyBorder="1"/>
    <x:xf numFmtId="0" fontId="35" fillId="0" borderId="17" xfId="0" applyFont="1" applyBorder="1" applyAlignment="1">
      <x:alignment horizontal="center"/>
    </x:xf>
    <x:xf numFmtId="0" fontId="35" fillId="0" borderId="0" xfId="0" applyFont="1" applyAlignment="1">
      <x:alignment horizontal="center" shrinkToFit="1"/>
    </x:xf>
    <x:xf numFmtId="0" fontId="35" fillId="0" borderId="17" xfId="0" applyFont="1" applyBorder="1" applyAlignment="1">
      <x:alignment horizontal="left"/>
    </x:xf>
    <x:xf numFmtId="179" fontId="35" fillId="0" borderId="16" xfId="0" applyNumberFormat="1" applyFont="1" applyBorder="1" applyAlignment="1">
      <x:alignment horizontal="right"/>
    </x:xf>
    <x:xf numFmtId="41" fontId="35" fillId="0" borderId="0" xfId="0" applyNumberFormat="1" applyFont="1" applyAlignment="1">
      <x:alignment horizontal="right"/>
    </x:xf>
    <x:xf numFmtId="41" fontId="35" fillId="0" borderId="17" xfId="0" applyNumberFormat="1" applyFont="1" applyBorder="1" applyAlignment="1">
      <x:alignment horizontal="center"/>
    </x:xf>
    <x:xf numFmtId="179" fontId="35" fillId="0" borderId="16" xfId="0" applyNumberFormat="1" applyFont="1" applyBorder="1" applyAlignment="1">
      <x:alignment horizontal="center" vertical="center" wrapText="1"/>
    </x:xf>
    <x:xf numFmtId="179" fontId="35" fillId="0" borderId="0" xfId="0" applyNumberFormat="1" applyFont="1" applyAlignment="1">
      <x:alignment vertical="center" wrapText="1"/>
    </x:xf>
    <x:xf numFmtId="185" fontId="35" fillId="0" borderId="16" xfId="0" applyNumberFormat="1" applyFont="1" applyBorder="1" applyAlignment="1">
      <x:alignment horizontal="center" vertical="center" wrapText="1"/>
    </x:xf>
    <x:xf numFmtId="0" fontId="35" fillId="0" borderId="0" xfId="0" applyFont="1" applyAlignment="1">
      <x:alignment horizontal="right"/>
    </x:xf>
    <x:xf numFmtId="41" fontId="35" fillId="0" borderId="0" xfId="0" applyNumberFormat="1" applyFont="1" applyAlignment="1">
      <x:alignment horizontal="center" vertical="center" wrapText="1"/>
    </x:xf>
    <x:xf numFmtId="41" fontId="35" fillId="0" borderId="5" xfId="0" applyNumberFormat="1" applyFont="1" applyBorder="1" applyAlignment="1">
      <x:alignment horizontal="center" vertical="center" wrapText="1"/>
    </x:xf>
    <x:xf numFmtId="41" fontId="35" fillId="0" borderId="17" xfId="0" applyNumberFormat="1" applyFont="1" applyBorder="1" applyAlignment="1">
      <x:alignment horizontal="center" vertical="center" wrapText="1"/>
    </x:xf>
    <x:xf numFmtId="41" fontId="35" fillId="0" borderId="16" xfId="0" applyNumberFormat="1" applyFont="1" applyBorder="1" applyAlignment="1">
      <x:alignment horizontal="center" vertical="center" wrapText="1"/>
    </x:xf>
    <x:xf numFmtId="176" fontId="49" fillId="49" borderId="98" xfId="0" applyNumberFormat="1" applyFont="1" applyFill="1" applyBorder="1" applyAlignment="1">
      <x:alignment horizontal="center"/>
    </x:xf>
    <x:xf numFmtId="176" fontId="49" fillId="49" borderId="99" xfId="0" applyNumberFormat="1" applyFont="1" applyFill="1" applyBorder="1" applyAlignment="1">
      <x:alignment horizontal="center"/>
    </x:xf>
    <x:xf numFmtId="0" fontId="40" fillId="0" borderId="11" xfId="0" applyFont="1" applyBorder="1" applyAlignment="1">
      <x:alignment horizontal="center"/>
    </x:xf>
    <x:xf numFmtId="0" fontId="35" fillId="0" borderId="18" xfId="0" applyFont="1" applyBorder="1" applyAlignment="1">
      <x:alignment horizontal="center"/>
    </x:xf>
    <x:xf numFmtId="0" fontId="35" fillId="0" borderId="7" xfId="0" applyFont="1" applyBorder="1" applyAlignment="1">
      <x:alignment horizontal="center"/>
    </x:xf>
    <x:xf numFmtId="0" fontId="35" fillId="0" borderId="18" xfId="0" applyFont="1" applyBorder="1"/>
    <x:xf numFmtId="0" fontId="35" fillId="0" borderId="7" xfId="0" applyFont="1" applyBorder="1"/>
    <x:xf numFmtId="0" fontId="35" fillId="0" borderId="7" xfId="0" applyFont="1" applyBorder="1" applyAlignment="1">
      <x:alignment horizontal="left" shrinkToFit="1"/>
    </x:xf>
    <x:xf numFmtId="0" fontId="35" fillId="0" borderId="8" xfId="0" applyFont="1" applyBorder="1" applyAlignment="1">
      <x:alignment horizontal="center"/>
    </x:xf>
    <x:xf numFmtId="0" fontId="35" fillId="0" borderId="7" xfId="0" applyFont="1" applyBorder="1" applyAlignment="1">
      <x:alignment horizontal="center" shrinkToFit="1"/>
    </x:xf>
    <x:xf numFmtId="0" fontId="35" fillId="0" borderId="8" xfId="0" applyFont="1" applyBorder="1" applyAlignment="1">
      <x:alignment horizontal="left"/>
    </x:xf>
    <x:xf numFmtId="179" fontId="35" fillId="0" borderId="18" xfId="0" applyNumberFormat="1" applyFont="1" applyBorder="1" applyAlignment="1">
      <x:alignment horizontal="right"/>
    </x:xf>
    <x:xf numFmtId="41" fontId="35" fillId="0" borderId="7" xfId="0" applyNumberFormat="1" applyFont="1" applyBorder="1" applyAlignment="1">
      <x:alignment horizontal="right"/>
    </x:xf>
    <x:xf numFmtId="41" fontId="35" fillId="0" borderId="7" xfId="0" applyNumberFormat="1" applyFont="1" applyBorder="1"/>
    <x:xf numFmtId="41" fontId="35" fillId="0" borderId="8" xfId="0" applyNumberFormat="1" applyFont="1" applyBorder="1" applyAlignment="1">
      <x:alignment horizontal="center"/>
    </x:xf>
    <x:xf numFmtId="179" fontId="35" fillId="0" borderId="18" xfId="0" applyNumberFormat="1" applyFont="1" applyBorder="1" applyAlignment="1">
      <x:alignment horizontal="center" vertical="center" wrapText="1"/>
    </x:xf>
    <x:xf numFmtId="179" fontId="35" fillId="0" borderId="7" xfId="0" applyNumberFormat="1" applyFont="1" applyBorder="1" applyAlignment="1">
      <x:alignment vertical="center" wrapText="1"/>
    </x:xf>
    <x:xf numFmtId="185" fontId="35" fillId="0" borderId="18" xfId="0" applyNumberFormat="1" applyFont="1" applyBorder="1" applyAlignment="1">
      <x:alignment horizontal="center" vertical="center" wrapText="1"/>
    </x:xf>
    <x:xf numFmtId="185" fontId="35" fillId="0" borderId="7" xfId="0" applyNumberFormat="1" applyFont="1" applyBorder="1" applyAlignment="1">
      <x:alignment horizontal="center" vertical="center" wrapText="1"/>
    </x:xf>
    <x:xf numFmtId="0" fontId="35" fillId="0" borderId="7" xfId="0" applyFont="1" applyBorder="1" applyAlignment="1">
      <x:alignment horizontal="right"/>
    </x:xf>
    <x:xf numFmtId="41" fontId="35" fillId="0" borderId="7" xfId="0" applyNumberFormat="1" applyFont="1" applyBorder="1" applyAlignment="1">
      <x:alignment horizontal="center" vertical="center" wrapText="1"/>
    </x:xf>
    <x:xf numFmtId="41" fontId="35" fillId="0" borderId="11" xfId="0" applyNumberFormat="1" applyFont="1" applyBorder="1" applyAlignment="1">
      <x:alignment horizontal="center" vertical="center" wrapText="1"/>
    </x:xf>
    <x:xf numFmtId="41" fontId="35" fillId="0" borderId="8" xfId="0" applyNumberFormat="1" applyFont="1" applyBorder="1" applyAlignment="1">
      <x:alignment horizontal="center" vertical="center" wrapText="1"/>
    </x:xf>
    <x:xf numFmtId="41" fontId="35" fillId="0" borderId="18" xfId="0" applyNumberFormat="1" applyFont="1" applyBorder="1" applyAlignment="1">
      <x:alignment horizontal="center" vertical="center" wrapText="1"/>
    </x:xf>
    <x:xf numFmtId="176" fontId="49" fillId="49" borderId="105" xfId="0" applyNumberFormat="1" applyFont="1" applyFill="1" applyBorder="1" applyAlignment="1">
      <x:alignment horizontal="center"/>
    </x:xf>
    <x:xf numFmtId="176" fontId="49" fillId="49" borderId="106" xfId="0" applyNumberFormat="1" applyFont="1" applyFill="1" applyBorder="1" applyAlignment="1">
      <x:alignment horizontal="center"/>
    </x:xf>
    <x:xf numFmtId="0" fontId="35" fillId="13" borderId="30" xfId="0" applyFont="1" applyFill="1" applyBorder="1" applyAlignment="1">
      <x:alignment horizontal="left" shrinkToFit="1"/>
    </x:xf>
    <x:xf numFmtId="41" fontId="35" fillId="0" borderId="31" xfId="0" applyNumberFormat="1" applyFont="1" applyBorder="1" applyAlignment="1">
      <x:alignment horizontal="center"/>
    </x:xf>
    <x:xf numFmtId="176" fontId="48" fillId="0" borderId="36" xfId="0" applyNumberFormat="1" applyFont="1" applyBorder="1" applyAlignment="1">
      <x:alignment horizontal="center"/>
    </x:xf>
    <x:xf numFmtId="176" fontId="48" fillId="0" borderId="96" xfId="0" applyNumberFormat="1" applyFont="1" applyBorder="1" applyAlignment="1">
      <x:alignment horizontal="center"/>
    </x:xf>
    <x:xf numFmtId="176" fontId="48" fillId="0" borderId="97" xfId="0" applyNumberFormat="1" applyFont="1" applyBorder="1" applyAlignment="1">
      <x:alignment horizontal="center"/>
    </x:xf>
    <x:xf numFmtId="176" fontId="49" fillId="44" borderId="35" xfId="0" applyNumberFormat="1" applyFont="1" applyFill="1" applyBorder="1" applyAlignment="1">
      <x:alignment horizontal="center"/>
    </x:xf>
    <x:xf numFmtId="176" fontId="49" fillId="44" borderId="36" xfId="0" applyNumberFormat="1" applyFont="1" applyFill="1" applyBorder="1" applyAlignment="1">
      <x:alignment horizontal="center"/>
    </x:xf>
    <x:xf numFmtId="176" fontId="49" fillId="44" borderId="37" xfId="0" applyNumberFormat="1" applyFont="1" applyFill="1" applyBorder="1" applyAlignment="1">
      <x:alignment horizontal="center"/>
    </x:xf>
    <x:xf numFmtId="9" fontId="48" fillId="0" borderId="0" xfId="19" applyFont="1" applyAlignment="1"/>
    <x:xf numFmtId="0" fontId="35" fillId="13" borderId="0" xfId="0" applyFont="1" applyFill="1" applyAlignment="1">
      <x:alignment horizontal="left" shrinkToFit="1"/>
    </x:xf>
    <x:xf numFmtId="176" fontId="48" fillId="0" borderId="28" xfId="0" applyNumberFormat="1" applyFont="1" applyBorder="1" applyAlignment="1">
      <x:alignment horizontal="center"/>
    </x:xf>
    <x:xf numFmtId="176" fontId="48" fillId="0" borderId="98" xfId="0" applyNumberFormat="1" applyFont="1" applyBorder="1" applyAlignment="1">
      <x:alignment horizontal="center"/>
    </x:xf>
    <x:xf numFmtId="176" fontId="48" fillId="0" borderId="99" xfId="0" applyNumberFormat="1" applyFont="1" applyBorder="1" applyAlignment="1">
      <x:alignment horizontal="center"/>
    </x:xf>
    <x:xf numFmtId="176" fontId="49" fillId="44" borderId="38" xfId="0" applyNumberFormat="1" applyFont="1" applyFill="1" applyBorder="1" applyAlignment="1">
      <x:alignment horizontal="center"/>
    </x:xf>
    <x:xf numFmtId="176" fontId="49" fillId="44" borderId="28" xfId="0" applyNumberFormat="1" applyFont="1" applyFill="1" applyBorder="1" applyAlignment="1">
      <x:alignment horizontal="center"/>
    </x:xf>
    <x:xf numFmtId="176" fontId="49" fillId="44" borderId="39" xfId="0" applyNumberFormat="1" applyFont="1" applyFill="1" applyBorder="1" applyAlignment="1">
      <x:alignment horizontal="center"/>
    </x:xf>
    <x:xf numFmtId="0" fontId="35" fillId="13" borderId="7" xfId="0" applyFont="1" applyFill="1" applyBorder="1" applyAlignment="1">
      <x:alignment horizontal="left" shrinkToFit="1"/>
    </x:xf>
    <x:xf numFmtId="9" fontId="35" fillId="0" borderId="7" xfId="0" applyNumberFormat="1" applyFont="1" applyBorder="1" applyAlignment="1">
      <x:alignment horizontal="center" vertical="center" wrapText="1"/>
    </x:xf>
    <x:xf numFmtId="41" fontId="48" fillId="0" borderId="102" xfId="0" applyNumberFormat="1" applyFont="1" applyBorder="1"/>
    <x:xf numFmtId="176" fontId="48" fillId="0" borderId="103" xfId="0" applyNumberFormat="1" applyFont="1" applyBorder="1" applyAlignment="1">
      <x:alignment horizontal="center"/>
    </x:xf>
    <x:xf numFmtId="176" fontId="48" fillId="0" borderId="105" xfId="0" applyNumberFormat="1" applyFont="1" applyBorder="1" applyAlignment="1">
      <x:alignment horizontal="center"/>
    </x:xf>
    <x:xf numFmtId="176" fontId="48" fillId="0" borderId="106" xfId="0" applyNumberFormat="1" applyFont="1" applyBorder="1" applyAlignment="1">
      <x:alignment horizontal="center"/>
    </x:xf>
    <x:xf numFmtId="0" fontId="93" fillId="0" borderId="4" xfId="0" applyFont="1" applyBorder="1" applyAlignment="1">
      <x:alignment horizontal="center"/>
    </x:xf>
    <x:xf numFmtId="0" fontId="48" fillId="0" borderId="29" xfId="0" applyFont="1" applyBorder="1" applyAlignment="1">
      <x:alignment horizontal="center"/>
    </x:xf>
    <x:xf numFmtId="0" fontId="48" fillId="0" borderId="30" xfId="0" applyFont="1" applyBorder="1" applyAlignment="1">
      <x:alignment horizontal="center"/>
    </x:xf>
    <x:xf numFmtId="0" fontId="48" fillId="0" borderId="29" xfId="0" applyFont="1" applyBorder="1"/>
    <x:xf numFmtId="0" fontId="48" fillId="0" borderId="30" xfId="0" applyFont="1" applyBorder="1"/>
    <x:xf numFmtId="0" fontId="48" fillId="0" borderId="30" xfId="0" applyFont="1" applyBorder="1" applyAlignment="1">
      <x:alignment horizontal="left" shrinkToFit="1"/>
    </x:xf>
    <x:xf numFmtId="0" fontId="48" fillId="0" borderId="31" xfId="0" applyFont="1" applyBorder="1" applyAlignment="1">
      <x:alignment horizontal="center"/>
    </x:xf>
    <x:xf numFmtId="0" fontId="48" fillId="0" borderId="30" xfId="0" applyFont="1" applyBorder="1" applyAlignment="1">
      <x:alignment horizontal="center" shrinkToFit="1"/>
    </x:xf>
    <x:xf numFmtId="0" fontId="48" fillId="0" borderId="31" xfId="0" applyFont="1" applyBorder="1" applyAlignment="1">
      <x:alignment horizontal="left"/>
    </x:xf>
    <x:xf numFmtId="179" fontId="48" fillId="0" borderId="29" xfId="0" applyNumberFormat="1" applyFont="1" applyBorder="1" applyAlignment="1">
      <x:alignment horizontal="right"/>
    </x:xf>
    <x:xf numFmtId="41" fontId="48" fillId="0" borderId="30" xfId="0" applyNumberFormat="1" applyFont="1" applyBorder="1" applyAlignment="1">
      <x:alignment horizontal="right"/>
    </x:xf>
    <x:xf numFmtId="41" fontId="48" fillId="0" borderId="30" xfId="0" applyNumberFormat="1" applyFont="1" applyBorder="1"/>
    <x:xf numFmtId="179" fontId="48" fillId="0" borderId="29" xfId="0" applyNumberFormat="1" applyFont="1" applyBorder="1" applyAlignment="1">
      <x:alignment horizontal="center" vertical="center" wrapText="1"/>
    </x:xf>
    <x:xf numFmtId="179" fontId="48" fillId="0" borderId="30" xfId="0" applyNumberFormat="1" applyFont="1" applyBorder="1" applyAlignment="1">
      <x:alignment vertical="center" wrapText="1"/>
    </x:xf>
    <x:xf numFmtId="9" fontId="48" fillId="0" borderId="30" xfId="0" applyNumberFormat="1" applyFont="1" applyBorder="1" applyAlignment="1">
      <x:alignment horizontal="center" vertical="center" wrapText="1"/>
    </x:xf>
    <x:xf numFmtId="177" fontId="48" fillId="0" borderId="30" xfId="0" applyNumberFormat="1" applyFont="1" applyBorder="1" applyAlignment="1">
      <x:alignment horizontal="center" vertical="center" wrapText="1"/>
    </x:xf>
    <x:xf numFmtId="185" fontId="48" fillId="0" borderId="29" xfId="0" applyNumberFormat="1" applyFont="1" applyBorder="1" applyAlignment="1">
      <x:alignment horizontal="center" vertical="center" wrapText="1"/>
    </x:xf>
    <x:xf numFmtId="185" fontId="48" fillId="0" borderId="30" xfId="0" applyNumberFormat="1" applyFont="1" applyBorder="1" applyAlignment="1">
      <x:alignment horizontal="center" vertical="center" wrapText="1"/>
    </x:xf>
    <x:xf numFmtId="0" fontId="48" fillId="0" borderId="30" xfId="0" applyFont="1" applyBorder="1" applyAlignment="1">
      <x:alignment horizontal="right"/>
    </x:xf>
    <x:xf numFmtId="41" fontId="48" fillId="0" borderId="30" xfId="0" applyNumberFormat="1" applyFont="1" applyBorder="1" applyAlignment="1">
      <x:alignment horizontal="center" vertical="center" wrapText="1"/>
    </x:xf>
    <x:xf numFmtId="41" fontId="48" fillId="0" borderId="4" xfId="0" applyNumberFormat="1" applyFont="1" applyBorder="1" applyAlignment="1">
      <x:alignment horizontal="center" vertical="center" wrapText="1"/>
    </x:xf>
    <x:xf numFmtId="179" fontId="48" fillId="0" borderId="30" xfId="0" applyNumberFormat="1" applyFont="1" applyBorder="1" applyAlignment="1">
      <x:alignment horizontal="center" vertical="center" wrapText="1"/>
    </x:xf>
    <x:xf numFmtId="41" fontId="48" fillId="0" borderId="31" xfId="0" applyNumberFormat="1" applyFont="1" applyBorder="1" applyAlignment="1">
      <x:alignment horizontal="center" vertical="center" wrapText="1"/>
    </x:xf>
    <x:xf numFmtId="41" fontId="48" fillId="0" borderId="29" xfId="0" applyNumberFormat="1" applyFont="1" applyBorder="1" applyAlignment="1">
      <x:alignment horizontal="center" vertical="center" wrapText="1"/>
    </x:xf>
    <x:xf numFmtId="176" fontId="48" fillId="0" borderId="35" xfId="0" applyNumberFormat="1" applyFont="1" applyBorder="1" applyAlignment="1">
      <x:alignment horizontal="center"/>
    </x:xf>
    <x:xf numFmtId="176" fontId="48" fillId="21" borderId="36" xfId="0" applyNumberFormat="1" applyFont="1" applyFill="1" applyBorder="1" applyAlignment="1">
      <x:alignment horizontal="center"/>
    </x:xf>
    <x:xf numFmtId="176" fontId="48" fillId="0" borderId="37" xfId="0" applyNumberFormat="1" applyFont="1" applyBorder="1" applyAlignment="1">
      <x:alignment horizontal="center"/>
    </x:xf>
    <x:xf numFmtId="179" fontId="48" fillId="0" borderId="16" xfId="0" applyNumberFormat="1" applyFont="1" applyBorder="1" applyAlignment="1">
      <x:alignment horizontal="right"/>
    </x:xf>
    <x:xf numFmtId="179" fontId="48" fillId="0" borderId="16" xfId="0" applyNumberFormat="1" applyFont="1" applyBorder="1" applyAlignment="1">
      <x:alignment horizontal="center" vertical="center" wrapText="1"/>
    </x:xf>
    <x:xf numFmtId="177" fontId="48" fillId="0" borderId="0" xfId="0" applyNumberFormat="1" applyFont="1" applyAlignment="1">
      <x:alignment horizontal="center" vertical="center" wrapText="1"/>
    </x:xf>
    <x:xf numFmtId="185" fontId="48" fillId="0" borderId="16" xfId="0" applyNumberFormat="1" applyFont="1" applyBorder="1" applyAlignment="1">
      <x:alignment horizontal="center" vertical="center" wrapText="1"/>
    </x:xf>
    <x:xf numFmtId="0" fontId="48" fillId="0" borderId="0" xfId="0" applyFont="1" applyAlignment="1">
      <x:alignment horizontal="right"/>
    </x:xf>
    <x:xf numFmtId="41" fontId="48" fillId="0" borderId="0" xfId="0" applyNumberFormat="1" applyFont="1" applyAlignment="1">
      <x:alignment horizontal="center" vertical="center" wrapText="1"/>
    </x:xf>
    <x:xf numFmtId="41" fontId="48" fillId="0" borderId="5" xfId="0" applyNumberFormat="1" applyFont="1" applyBorder="1" applyAlignment="1">
      <x:alignment horizontal="center" vertical="center" wrapText="1"/>
    </x:xf>
    <x:xf numFmtId="179" fontId="48" fillId="0" borderId="0" xfId="0" applyNumberFormat="1" applyFont="1" applyAlignment="1">
      <x:alignment horizontal="center" vertical="center" wrapText="1"/>
    </x:xf>
    <x:xf numFmtId="41" fontId="48" fillId="0" borderId="17" xfId="0" applyNumberFormat="1" applyFont="1" applyBorder="1" applyAlignment="1">
      <x:alignment horizontal="center" vertical="center" wrapText="1"/>
    </x:xf>
    <x:xf numFmtId="41" fontId="48" fillId="0" borderId="16" xfId="0" applyNumberFormat="1" applyFont="1" applyBorder="1" applyAlignment="1">
      <x:alignment horizontal="center" vertical="center" wrapText="1"/>
    </x:xf>
    <x:xf numFmtId="176" fontId="48" fillId="0" borderId="38" xfId="0" applyNumberFormat="1" applyFont="1" applyBorder="1" applyAlignment="1">
      <x:alignment horizontal="center"/>
    </x:xf>
    <x:xf numFmtId="176" fontId="48" fillId="21" borderId="28" xfId="0" applyNumberFormat="1" applyFont="1" applyFill="1" applyBorder="1" applyAlignment="1">
      <x:alignment horizontal="center"/>
    </x:xf>
    <x:xf numFmtId="176" fontId="48" fillId="0" borderId="39" xfId="0" applyNumberFormat="1" applyFont="1" applyBorder="1" applyAlignment="1">
      <x:alignment horizontal="center"/>
    </x:xf>
    <x:xf numFmtId="41" fontId="48" fillId="0" borderId="18" xfId="0" applyNumberFormat="1" applyFont="1" applyBorder="1" applyAlignment="1">
      <x:alignment horizontal="center" vertical="center" wrapText="1"/>
    </x:xf>
    <x:xf numFmtId="41" fontId="48" fillId="0" borderId="7" xfId="0" applyNumberFormat="1" applyFont="1" applyBorder="1" applyAlignment="1">
      <x:alignment horizontal="center" vertical="center" wrapText="1"/>
    </x:xf>
    <x:xf numFmtId="41" fontId="48" fillId="0" borderId="8" xfId="0" applyNumberFormat="1" applyFont="1" applyBorder="1" applyAlignment="1">
      <x:alignment horizontal="center" vertical="center" wrapText="1"/>
    </x:xf>
    <x:xf numFmtId="176" fontId="48" fillId="0" borderId="102" xfId="0" applyNumberFormat="1" applyFont="1" applyBorder="1" applyAlignment="1">
      <x:alignment horizontal="center"/>
    </x:xf>
    <x:xf numFmtId="176" fontId="48" fillId="0" borderId="104" xfId="0" applyNumberFormat="1" applyFont="1" applyBorder="1" applyAlignment="1">
      <x:alignment horizontal="center"/>
    </x:xf>
    <x:xf numFmtId="177" fontId="35" fillId="0" borderId="30" xfId="0" applyNumberFormat="1" applyFont="1" applyBorder="1" applyAlignment="1">
      <x:alignment horizontal="center" vertical="center" wrapText="1"/>
    </x:xf>
    <x:xf numFmtId="185" fontId="35" fillId="24" borderId="29" xfId="0" applyNumberFormat="1" applyFont="1" applyFill="1" applyBorder="1" applyAlignment="1">
      <x:alignment horizontal="center" vertical="center" wrapText="1"/>
    </x:xf>
    <x:xf numFmtId="185" fontId="35" fillId="24" borderId="30" xfId="0" applyNumberFormat="1" applyFont="1" applyFill="1" applyBorder="1" applyAlignment="1">
      <x:alignment horizontal="center" vertical="center" wrapText="1"/>
    </x:xf>
    <x:xf numFmtId="176" fontId="47" fillId="0" borderId="36" xfId="0" applyNumberFormat="1" applyFont="1" applyBorder="1" applyAlignment="1">
      <x:alignment horizontal="center"/>
    </x:xf>
    <x:xf numFmtId="176" fontId="47" fillId="0" borderId="37" xfId="0" applyNumberFormat="1" applyFont="1" applyBorder="1" applyAlignment="1">
      <x:alignment horizontal="center"/>
    </x:xf>
    <x:xf numFmtId="177" fontId="35" fillId="0" borderId="0" xfId="0" applyNumberFormat="1" applyFont="1" applyAlignment="1">
      <x:alignment horizontal="center" vertical="center" wrapText="1"/>
    </x:xf>
    <x:xf numFmtId="185" fontId="35" fillId="24" borderId="16" xfId="0" applyNumberFormat="1" applyFont="1" applyFill="1" applyBorder="1" applyAlignment="1">
      <x:alignment horizontal="center" vertical="center" wrapText="1"/>
    </x:xf>
    <x:xf numFmtId="185" fontId="35" fillId="24" borderId="0" xfId="0" applyNumberFormat="1" applyFont="1" applyFill="1" applyAlignment="1">
      <x:alignment horizontal="center" vertical="center" wrapText="1"/>
    </x:xf>
    <x:xf numFmtId="176" fontId="47" fillId="0" borderId="28" xfId="0" applyNumberFormat="1" applyFont="1" applyBorder="1" applyAlignment="1">
      <x:alignment horizontal="center"/>
    </x:xf>
    <x:xf numFmtId="176" fontId="47" fillId="0" borderId="39" xfId="0" applyNumberFormat="1" applyFont="1" applyBorder="1" applyAlignment="1">
      <x:alignment horizontal="center"/>
    </x:xf>
    <x:xf numFmtId="176" fontId="47" fillId="0" borderId="103" xfId="0" applyNumberFormat="1" applyFont="1" applyBorder="1" applyAlignment="1">
      <x:alignment horizontal="center"/>
    </x:xf>
    <x:xf numFmtId="176" fontId="47" fillId="0" borderId="104" xfId="0" applyNumberFormat="1" applyFont="1" applyBorder="1" applyAlignment="1">
      <x:alignment horizontal="center"/>
    </x:xf>
    <x:xf numFmtId="0" fontId="36" fillId="0" borderId="29" xfId="0" applyFont="1" applyBorder="1" applyAlignment="1">
      <x:alignment horizontal="center"/>
    </x:xf>
    <x:xf numFmtId="41" fontId="35" fillId="24" borderId="30" xfId="0" applyNumberFormat="1" applyFont="1" applyFill="1" applyBorder="1" applyAlignment="1">
      <x:alignment horizontal="center" vertical="center" wrapText="1"/>
    </x:xf>
    <x:xf numFmtId="176" fontId="49" fillId="0" borderId="114" xfId="0" applyNumberFormat="1" applyFont="1" applyBorder="1" applyAlignment="1">
      <x:alignment horizontal="center"/>
    </x:xf>
    <x:xf numFmtId="176" fontId="49" fillId="0" borderId="115" xfId="0" applyNumberFormat="1" applyFont="1" applyBorder="1" applyAlignment="1">
      <x:alignment horizontal="center"/>
    </x:xf>
    <x:xf numFmtId="176" fontId="49" fillId="0" borderId="116" xfId="0" applyNumberFormat="1" applyFont="1" applyBorder="1" applyAlignment="1">
      <x:alignment horizontal="center"/>
    </x:xf>
    <x:xf numFmtId="0" fontId="36" fillId="0" borderId="16" xfId="0" applyFont="1" applyBorder="1" applyAlignment="1">
      <x:alignment horizontal="center"/>
    </x:xf>
    <x:xf numFmtId="41" fontId="35" fillId="24" borderId="0" xfId="0" applyNumberFormat="1" applyFont="1" applyFill="1" applyAlignment="1">
      <x:alignment horizontal="center" vertical="center" wrapText="1"/>
    </x:xf>
    <x:xf numFmtId="176" fontId="49" fillId="0" borderId="117" xfId="0" applyNumberFormat="1" applyFont="1" applyBorder="1" applyAlignment="1">
      <x:alignment horizontal="center"/>
    </x:xf>
    <x:xf numFmtId="176" fontId="49" fillId="0" borderId="118" xfId="0" applyNumberFormat="1" applyFont="1" applyBorder="1" applyAlignment="1">
      <x:alignment horizontal="center"/>
    </x:xf>
    <x:xf numFmtId="176" fontId="49" fillId="0" borderId="119" xfId="0" applyNumberFormat="1" applyFont="1" applyBorder="1" applyAlignment="1">
      <x:alignment horizontal="center"/>
    </x:xf>
    <x:xf numFmtId="177" fontId="35" fillId="0" borderId="7" xfId="0" applyNumberFormat="1" applyFont="1" applyBorder="1" applyAlignment="1">
      <x:alignment horizontal="center" vertical="center" wrapText="1"/>
    </x:xf>
    <x:xf numFmtId="176" fontId="49" fillId="0" borderId="120" xfId="0" applyNumberFormat="1" applyFont="1" applyBorder="1" applyAlignment="1">
      <x:alignment horizontal="center"/>
    </x:xf>
    <x:xf numFmtId="176" fontId="49" fillId="0" borderId="121" xfId="0" applyNumberFormat="1" applyFont="1" applyBorder="1" applyAlignment="1">
      <x:alignment horizontal="center"/>
    </x:xf>
    <x:xf numFmtId="176" fontId="49" fillId="0" borderId="122" xfId="0" applyNumberFormat="1" applyFont="1" applyBorder="1" applyAlignment="1">
      <x:alignment horizontal="center"/>
    </x:xf>
    <x:xf numFmtId="0" fontId="35" fillId="0" borderId="30" xfId="0" applyFont="1" applyBorder="1" applyAlignment="1">
      <x:alignment horizontal="left" vertical="center" shrinkToFit="1"/>
    </x:xf>
    <x:xf numFmtId="41" fontId="35" fillId="0" borderId="29" xfId="0" applyNumberFormat="1" applyFont="1" applyBorder="1" applyAlignment="1">
      <x:alignment horizontal="right"/>
    </x:xf>
    <x:xf numFmtId="179" fontId="35" fillId="0" borderId="29" xfId="0" applyNumberFormat="1" applyFont="1" applyBorder="1" applyAlignment="1">
      <x:alignment horizontal="center" vertical="center"/>
    </x:xf>
    <x:xf numFmtId="179" fontId="35" fillId="0" borderId="30" xfId="0" applyNumberFormat="1" applyFont="1" applyBorder="1" applyAlignment="1">
      <x:alignment vertical="center"/>
    </x:xf>
    <x:xf numFmtId="0" fontId="35" fillId="0" borderId="30" xfId="0" applyFont="1" applyBorder="1" applyAlignment="1">
      <x:alignment horizontal="right" vertical="center"/>
    </x:xf>
    <x:xf numFmtId="41" fontId="35" fillId="0" borderId="30" xfId="0" applyNumberFormat="1" applyFont="1" applyBorder="1" applyAlignment="1">
      <x:alignment horizontal="center" vertical="center"/>
    </x:xf>
    <x:xf numFmtId="41" fontId="35" fillId="0" borderId="4" xfId="0" applyNumberFormat="1" applyFont="1" applyBorder="1" applyAlignment="1">
      <x:alignment horizontal="center" vertical="center"/>
    </x:xf>
    <x:xf numFmtId="179" fontId="35" fillId="0" borderId="30" xfId="0" applyNumberFormat="1" applyFont="1" applyBorder="1" applyAlignment="1">
      <x:alignment horizontal="center" vertical="center"/>
    </x:xf>
    <x:xf numFmtId="41" fontId="35" fillId="0" borderId="31" xfId="0" applyNumberFormat="1" applyFont="1" applyBorder="1" applyAlignment="1">
      <x:alignment horizontal="center" vertical="center"/>
    </x:xf>
    <x:xf numFmtId="41" fontId="35" fillId="0" borderId="29" xfId="0" applyNumberFormat="1" applyFont="1" applyBorder="1" applyAlignment="1">
      <x:alignment horizontal="center" vertical="center"/>
    </x:xf>
    <x:xf numFmtId="41" fontId="49" fillId="0" borderId="123" xfId="0" applyNumberFormat="1" applyFont="1" applyBorder="1"/>
    <x:xf numFmtId="176" fontId="49" fillId="0" borderId="34" xfId="0" applyNumberFormat="1" applyFont="1" applyBorder="1" applyAlignment="1">
      <x:alignment horizontal="center"/>
    </x:xf>
    <x:xf numFmtId="176" fontId="49" fillId="0" borderId="124" xfId="0" applyNumberFormat="1" applyFont="1" applyBorder="1" applyAlignment="1">
      <x:alignment horizontal="center"/>
    </x:xf>
    <x:xf numFmtId="176" fontId="49" fillId="0" borderId="125" xfId="0" applyNumberFormat="1" applyFont="1" applyBorder="1" applyAlignment="1">
      <x:alignment horizontal="center"/>
    </x:xf>
    <x:xf numFmtId="0" fontId="35" fillId="0" borderId="0" xfId="0" applyFont="1" applyAlignment="1">
      <x:alignment horizontal="left" vertical="center" shrinkToFit="1"/>
    </x:xf>
    <x:xf numFmtId="41" fontId="35" fillId="0" borderId="16" xfId="0" applyNumberFormat="1" applyFont="1" applyBorder="1" applyAlignment="1">
      <x:alignment horizontal="right"/>
    </x:xf>
    <x:xf numFmtId="179" fontId="35" fillId="0" borderId="16" xfId="0" applyNumberFormat="1" applyFont="1" applyBorder="1" applyAlignment="1">
      <x:alignment horizontal="center" vertical="center"/>
    </x:xf>
    <x:xf numFmtId="179" fontId="35" fillId="0" borderId="0" xfId="0" applyNumberFormat="1" applyFont="1" applyAlignment="1">
      <x:alignment vertical="center"/>
    </x:xf>
    <x:xf numFmtId="0" fontId="35" fillId="0" borderId="0" xfId="0" applyFont="1" applyAlignment="1">
      <x:alignment horizontal="right" vertical="center"/>
    </x:xf>
    <x:xf numFmtId="41" fontId="35" fillId="0" borderId="0" xfId="0" applyNumberFormat="1" applyFont="1" applyAlignment="1">
      <x:alignment horizontal="center" vertical="center"/>
    </x:xf>
    <x:xf numFmtId="41" fontId="35" fillId="0" borderId="5" xfId="0" applyNumberFormat="1" applyFont="1" applyBorder="1" applyAlignment="1">
      <x:alignment horizontal="center" vertical="center"/>
    </x:xf>
    <x:xf numFmtId="179" fontId="35" fillId="0" borderId="0" xfId="0" applyNumberFormat="1" applyFont="1" applyAlignment="1">
      <x:alignment horizontal="center" vertical="center"/>
    </x:xf>
    <x:xf numFmtId="41" fontId="35" fillId="0" borderId="17" xfId="0" applyNumberFormat="1" applyFont="1" applyBorder="1" applyAlignment="1">
      <x:alignment horizontal="center" vertical="center"/>
    </x:xf>
    <x:xf numFmtId="41" fontId="35" fillId="0" borderId="16" xfId="0" applyNumberFormat="1" applyFont="1" applyBorder="1" applyAlignment="1">
      <x:alignment horizontal="center" vertical="center"/>
    </x:xf>
    <x:xf numFmtId="41" fontId="35" fillId="0" borderId="18" xfId="0" applyNumberFormat="1" applyFont="1" applyBorder="1" applyAlignment="1">
      <x:alignment horizontal="center" vertical="center"/>
    </x:xf>
    <x:xf numFmtId="41" fontId="35" fillId="0" borderId="7" xfId="0" applyNumberFormat="1" applyFont="1" applyBorder="1" applyAlignment="1">
      <x:alignment horizontal="center" vertical="center"/>
    </x:xf>
    <x:xf numFmtId="41" fontId="35" fillId="0" borderId="8" xfId="0" applyNumberFormat="1" applyFont="1" applyBorder="1" applyAlignment="1">
      <x:alignment horizontal="center" vertical="center"/>
    </x:xf>
    <x:xf numFmtId="41" fontId="49" fillId="0" borderId="40" xfId="0" applyNumberFormat="1" applyFont="1" applyBorder="1"/>
    <x:xf numFmtId="176" fontId="49" fillId="0" borderId="33" xfId="0" applyNumberFormat="1" applyFont="1" applyBorder="1" applyAlignment="1">
      <x:alignment horizontal="center"/>
    </x:xf>
    <x:xf numFmtId="176" fontId="49" fillId="0" borderId="100" xfId="0" applyNumberFormat="1" applyFont="1" applyBorder="1" applyAlignment="1">
      <x:alignment horizontal="center"/>
    </x:xf>
    <x:xf numFmtId="176" fontId="49" fillId="0" borderId="101" xfId="0" applyNumberFormat="1" applyFont="1" applyBorder="1" applyAlignment="1">
      <x:alignment horizontal="center"/>
    </x:xf>
    <x:xf numFmtId="185" fontId="35" fillId="24" borderId="29" xfId="0" applyNumberFormat="1" applyFont="1" applyFill="1" applyBorder="1" applyAlignment="1">
      <x:alignment horizontal="center" vertical="center"/>
    </x:xf>
    <x:xf numFmtId="185" fontId="35" fillId="24" borderId="16" xfId="0" applyNumberFormat="1" applyFont="1" applyFill="1" applyBorder="1" applyAlignment="1">
      <x:alignment horizontal="center" vertical="center"/>
    </x:xf>
    <x:xf numFmtId="0" fontId="35" fillId="0" borderId="7" xfId="0" applyFont="1" applyBorder="1" applyAlignment="1">
      <x:alignment horizontal="left" vertical="center" shrinkToFit="1"/>
    </x:xf>
    <x:xf numFmtId="41" fontId="35" fillId="0" borderId="18" xfId="0" applyNumberFormat="1" applyFont="1" applyBorder="1" applyAlignment="1">
      <x:alignment horizontal="right"/>
    </x:xf>
    <x:xf numFmtId="179" fontId="35" fillId="0" borderId="18" xfId="0" applyNumberFormat="1" applyFont="1" applyBorder="1" applyAlignment="1">
      <x:alignment horizontal="center" vertical="center"/>
    </x:xf>
    <x:xf numFmtId="179" fontId="35" fillId="0" borderId="7" xfId="0" applyNumberFormat="1" applyFont="1" applyBorder="1" applyAlignment="1">
      <x:alignment vertical="center"/>
    </x:xf>
    <x:xf numFmtId="185" fontId="35" fillId="24" borderId="18" xfId="0" applyNumberFormat="1" applyFont="1" applyFill="1" applyBorder="1" applyAlignment="1">
      <x:alignment horizontal="center" vertical="center"/>
    </x:xf>
    <x:xf numFmtId="185" fontId="35" fillId="24" borderId="7" xfId="0" applyNumberFormat="1" applyFont="1" applyFill="1" applyBorder="1" applyAlignment="1">
      <x:alignment horizontal="center" vertical="center" wrapText="1"/>
    </x:xf>
    <x:xf numFmtId="0" fontId="35" fillId="0" borderId="7" xfId="0" applyFont="1" applyBorder="1" applyAlignment="1">
      <x:alignment horizontal="right" vertical="center"/>
    </x:xf>
    <x:xf numFmtId="41" fontId="35" fillId="0" borderId="11" xfId="0" applyNumberFormat="1" applyFont="1" applyBorder="1" applyAlignment="1">
      <x:alignment horizontal="center" vertical="center"/>
    </x:xf>
    <x:xf numFmtId="179" fontId="35" fillId="0" borderId="7" xfId="0" applyNumberFormat="1" applyFont="1" applyBorder="1" applyAlignment="1">
      <x:alignment horizontal="center" vertical="center"/>
    </x:xf>
    <x:xf numFmtId="185" fontId="35" fillId="0" borderId="0" xfId="0" applyNumberFormat="1" applyFont="1" applyAlignment="1">
      <x:alignment horizontal="center" vertical="center"/>
    </x:xf>
    <x:xf numFmtId="179" fontId="37" fillId="0" borderId="16" xfId="0" applyNumberFormat="1" applyFont="1" applyBorder="1" applyAlignment="1">
      <x:alignment horizontal="right"/>
    </x:xf>
    <x:xf numFmtId="179" fontId="37" fillId="0" borderId="0" xfId="0" applyNumberFormat="1" applyFont="1" applyAlignment="1">
      <x:alignment vertical="center"/>
    </x:xf>
    <x:xf numFmtId="179" fontId="37" fillId="0" borderId="0" xfId="0" applyNumberFormat="1" applyFont="1" applyAlignment="1">
      <x:alignment horizontal="center" vertical="center"/>
    </x:xf>
    <x:xf numFmtId="41" fontId="37" fillId="0" borderId="17" xfId="0" applyNumberFormat="1" applyFont="1" applyBorder="1" applyAlignment="1">
      <x:alignment horizontal="center" vertical="center"/>
    </x:xf>
    <x:xf numFmtId="41" fontId="37" fillId="0" borderId="16" xfId="0" applyNumberFormat="1" applyFont="1" applyBorder="1" applyAlignment="1">
      <x:alignment horizontal="center" vertical="center"/>
    </x:xf>
    <x:xf numFmtId="41" fontId="37" fillId="0" borderId="18" xfId="0" applyNumberFormat="1" applyFont="1" applyBorder="1" applyAlignment="1">
      <x:alignment horizontal="center" vertical="center"/>
    </x:xf>
    <x:xf numFmtId="41" fontId="37" fillId="0" borderId="7" xfId="0" applyNumberFormat="1" applyFont="1" applyBorder="1" applyAlignment="1">
      <x:alignment horizontal="center" vertical="center"/>
    </x:xf>
    <x:xf numFmtId="41" fontId="37" fillId="0" borderId="8" xfId="0" applyNumberFormat="1" applyFont="1" applyBorder="1" applyAlignment="1">
      <x:alignment horizontal="center" vertical="center"/>
    </x:xf>
    <x:xf numFmtId="185" fontId="35" fillId="0" borderId="30" xfId="0" applyNumberFormat="1" applyFont="1" applyBorder="1" applyAlignment="1">
      <x:alignment horizontal="center" vertical="center"/>
    </x:xf>
    <x:xf numFmtId="176" fontId="48" fillId="0" borderId="115" xfId="0" applyNumberFormat="1" applyFont="1" applyBorder="1" applyAlignment="1">
      <x:alignment horizontal="center"/>
    </x:xf>
    <x:xf numFmtId="176" fontId="48" fillId="0" borderId="116" xfId="0" applyNumberFormat="1" applyFont="1" applyBorder="1" applyAlignment="1">
      <x:alignment horizontal="center"/>
    </x:xf>
    <x:xf numFmtId="176" fontId="48" fillId="0" borderId="118" xfId="0" applyNumberFormat="1" applyFont="1" applyBorder="1" applyAlignment="1">
      <x:alignment horizontal="center"/>
    </x:xf>
    <x:xf numFmtId="176" fontId="48" fillId="0" borderId="119" xfId="0" applyNumberFormat="1" applyFont="1" applyBorder="1" applyAlignment="1">
      <x:alignment horizontal="center"/>
    </x:xf>
    <x:xf numFmtId="185" fontId="35" fillId="0" borderId="18" xfId="0" applyNumberFormat="1" applyFont="1" applyBorder="1" applyAlignment="1">
      <x:alignment horizontal="center" vertical="center"/>
    </x:xf>
    <x:xf numFmtId="185" fontId="35" fillId="0" borderId="7" xfId="0" applyNumberFormat="1" applyFont="1" applyBorder="1" applyAlignment="1">
      <x:alignment horizontal="center" vertical="center"/>
    </x:xf>
    <x:xf numFmtId="176" fontId="48" fillId="0" borderId="121" xfId="0" applyNumberFormat="1" applyFont="1" applyBorder="1" applyAlignment="1">
      <x:alignment horizontal="center"/>
    </x:xf>
    <x:xf numFmtId="176" fontId="48" fillId="0" borderId="122" xfId="0" applyNumberFormat="1" applyFont="1" applyBorder="1" applyAlignment="1">
      <x:alignment horizontal="center"/>
    </x:xf>
    <x:xf numFmtId="41" fontId="37" fillId="0" borderId="29" xfId="0" applyNumberFormat="1" applyFont="1" applyBorder="1" applyAlignment="1">
      <x:alignment horizontal="center" vertical="center"/>
    </x:xf>
    <x:xf numFmtId="41" fontId="37" fillId="0" borderId="31" xfId="0" applyNumberFormat="1" applyFont="1" applyBorder="1" applyAlignment="1">
      <x:alignment horizontal="center" vertical="center"/>
    </x:xf>
    <x:xf numFmtId="0" fontId="41" fillId="0" borderId="11" xfId="0" applyFont="1" applyBorder="1" applyAlignment="1">
      <x:alignment horizontal="center"/>
    </x:xf>
    <x:xf numFmtId="0" fontId="37" fillId="0" borderId="18" xfId="0" applyFont="1" applyBorder="1" applyAlignment="1">
      <x:alignment horizontal="center"/>
    </x:xf>
    <x:xf numFmtId="0" fontId="37" fillId="0" borderId="7" xfId="0" applyFont="1" applyBorder="1" applyAlignment="1">
      <x:alignment horizontal="center"/>
    </x:xf>
    <x:xf numFmtId="0" fontId="37" fillId="0" borderId="18" xfId="0" applyFont="1" applyBorder="1"/>
    <x:xf numFmtId="0" fontId="37" fillId="0" borderId="7" xfId="0" applyFont="1" applyBorder="1"/>
    <x:xf numFmtId="0" fontId="37" fillId="0" borderId="7" xfId="0" applyFont="1" applyBorder="1" applyAlignment="1">
      <x:alignment horizontal="left" vertical="center" shrinkToFit="1"/>
    </x:xf>
    <x:xf numFmtId="0" fontId="37" fillId="0" borderId="8" xfId="0" applyFont="1" applyBorder="1" applyAlignment="1">
      <x:alignment horizontal="center"/>
    </x:xf>
    <x:xf numFmtId="0" fontId="37" fillId="0" borderId="7" xfId="0" applyFont="1" applyBorder="1" applyAlignment="1">
      <x:alignment horizontal="center" shrinkToFit="1"/>
    </x:xf>
    <x:xf numFmtId="0" fontId="37" fillId="0" borderId="8" xfId="0" applyFont="1" applyBorder="1" applyAlignment="1">
      <x:alignment horizontal="left"/>
    </x:xf>
    <x:xf numFmtId="179" fontId="37" fillId="0" borderId="18" xfId="0" applyNumberFormat="1" applyFont="1" applyBorder="1" applyAlignment="1">
      <x:alignment horizontal="right"/>
    </x:xf>
    <x:xf numFmtId="41" fontId="37" fillId="0" borderId="7" xfId="0" applyNumberFormat="1" applyFont="1" applyBorder="1"/>
    <x:xf numFmtId="41" fontId="36" fillId="0" borderId="8" xfId="0" applyNumberFormat="1" applyFont="1" applyBorder="1" applyAlignment="1">
      <x:alignment horizontal="center"/>
    </x:xf>
    <x:xf numFmtId="179" fontId="37" fillId="0" borderId="18" xfId="0" applyNumberFormat="1" applyFont="1" applyBorder="1" applyAlignment="1">
      <x:alignment horizontal="center" vertical="center"/>
    </x:xf>
    <x:xf numFmtId="179" fontId="37" fillId="0" borderId="7" xfId="0" applyNumberFormat="1" applyFont="1" applyBorder="1" applyAlignment="1">
      <x:alignment vertical="center"/>
    </x:xf>
    <x:xf numFmtId="179" fontId="37" fillId="0" borderId="7" xfId="0" applyNumberFormat="1" applyFont="1" applyBorder="1" applyAlignment="1">
      <x:alignment vertical="center" wrapText="1"/>
    </x:xf>
    <x:xf numFmtId="185" fontId="37" fillId="0" borderId="18" xfId="0" applyNumberFormat="1" applyFont="1" applyBorder="1" applyAlignment="1">
      <x:alignment horizontal="center" vertical="center"/>
    </x:xf>
    <x:xf numFmtId="0" fontId="37" fillId="0" borderId="7" xfId="0" applyFont="1" applyBorder="1" applyAlignment="1">
      <x:alignment horizontal="right" vertical="center"/>
    </x:xf>
    <x:xf numFmtId="41" fontId="37" fillId="0" borderId="11" xfId="0" applyNumberFormat="1" applyFont="1" applyBorder="1" applyAlignment="1">
      <x:alignment horizontal="center" vertical="center"/>
    </x:xf>
    <x:xf numFmtId="179" fontId="37" fillId="0" borderId="7" xfId="0" applyNumberFormat="1" applyFont="1" applyBorder="1" applyAlignment="1">
      <x:alignment horizontal="center" vertical="center"/>
    </x:xf>
    <x:xf numFmtId="179" fontId="37" fillId="0" borderId="29" xfId="0" applyNumberFormat="1" applyFont="1" applyBorder="1" applyAlignment="1">
      <x:alignment horizontal="right"/>
    </x:xf>
    <x:xf numFmtId="179" fontId="37" fillId="0" borderId="30" xfId="0" applyNumberFormat="1" applyFont="1" applyBorder="1" applyAlignment="1">
      <x:alignment vertical="center"/>
    </x:xf>
    <x:xf numFmtId="179" fontId="37" fillId="0" borderId="30" xfId="0" applyNumberFormat="1" applyFont="1" applyBorder="1" applyAlignment="1">
      <x:alignment horizontal="center" vertical="center"/>
    </x:xf>
    <x:xf numFmtId="41" fontId="37" fillId="0" borderId="7" xfId="0" applyNumberFormat="1" applyFont="1" applyBorder="1" applyAlignment="1">
      <x:alignment horizontal="right"/>
    </x:xf>
    <x:xf numFmtId="179" fontId="37" fillId="9" borderId="29" xfId="0" applyNumberFormat="1" applyFont="1" applyFill="1" applyBorder="1" applyAlignment="1">
      <x:alignment horizontal="right"/>
    </x:xf>
    <x:xf numFmtId="179" fontId="37" fillId="0" borderId="29" xfId="0" applyNumberFormat="1" applyFont="1" applyBorder="1" applyAlignment="1">
      <x:alignment horizontal="center" vertical="center" wrapText="1"/>
    </x:xf>
    <x:xf numFmtId="0" fontId="37" fillId="0" borderId="30" xfId="0" applyFont="1" applyBorder="1" applyAlignment="1">
      <x:alignment horizontal="right"/>
    </x:xf>
    <x:xf numFmtId="41" fontId="37" fillId="0" borderId="30" xfId="0" applyNumberFormat="1" applyFont="1" applyBorder="1" applyAlignment="1">
      <x:alignment horizontal="center" vertical="center" wrapText="1"/>
    </x:xf>
    <x:xf numFmtId="41" fontId="37" fillId="0" borderId="4" xfId="0" applyNumberFormat="1" applyFont="1" applyBorder="1" applyAlignment="1">
      <x:alignment horizontal="center" vertical="center" wrapText="1"/>
    </x:xf>
    <x:xf numFmtId="41" fontId="37" fillId="13" borderId="30" xfId="0" applyNumberFormat="1" applyFont="1" applyFill="1" applyBorder="1" applyAlignment="1">
      <x:alignment horizontal="center" vertical="center" wrapText="1"/>
    </x:xf>
    <x:xf numFmtId="41" fontId="37" fillId="0" borderId="31" xfId="0" applyNumberFormat="1" applyFont="1" applyBorder="1" applyAlignment="1">
      <x:alignment horizontal="center" vertical="center" wrapText="1"/>
    </x:xf>
    <x:xf numFmtId="41" fontId="37" fillId="0" borderId="29" xfId="0" applyNumberFormat="1" applyFont="1" applyBorder="1" applyAlignment="1">
      <x:alignment horizontal="center" vertical="center" wrapText="1"/>
    </x:xf>
    <x:xf numFmtId="176" fontId="47" fillId="0" borderId="97" xfId="0" applyNumberFormat="1" applyFont="1" applyBorder="1" applyAlignment="1">
      <x:alignment horizontal="center"/>
    </x:xf>
    <x:xf numFmtId="176" fontId="49" fillId="14" borderId="115" xfId="0" applyNumberFormat="1" applyFont="1" applyFill="1" applyBorder="1" applyAlignment="1">
      <x:alignment horizontal="center"/>
    </x:xf>
    <x:xf numFmtId="176" fontId="49" fillId="14" borderId="116" xfId="0" applyNumberFormat="1" applyFont="1" applyFill="1" applyBorder="1" applyAlignment="1">
      <x:alignment horizontal="center"/>
    </x:xf>
    <x:xf numFmtId="179" fontId="37" fillId="9" borderId="16" xfId="0" applyNumberFormat="1" applyFont="1" applyFill="1" applyBorder="1" applyAlignment="1">
      <x:alignment horizontal="right"/>
    </x:xf>
    <x:xf numFmtId="179" fontId="37" fillId="0" borderId="16" xfId="0" applyNumberFormat="1" applyFont="1" applyBorder="1" applyAlignment="1">
      <x:alignment horizontal="center" vertical="center" wrapText="1"/>
    </x:xf>
    <x:xf numFmtId="179" fontId="37" fillId="0" borderId="0" xfId="0" applyNumberFormat="1" applyFont="1"/>
    <x:xf numFmtId="0" fontId="37" fillId="0" borderId="0" xfId="0" applyFont="1" applyAlignment="1">
      <x:alignment horizontal="right"/>
    </x:xf>
    <x:xf numFmtId="41" fontId="37" fillId="0" borderId="0" xfId="0" applyNumberFormat="1" applyFont="1" applyAlignment="1">
      <x:alignment horizontal="center" vertical="center" wrapText="1"/>
    </x:xf>
    <x:xf numFmtId="41" fontId="37" fillId="0" borderId="5" xfId="0" applyNumberFormat="1" applyFont="1" applyBorder="1" applyAlignment="1">
      <x:alignment horizontal="center" vertical="center" wrapText="1"/>
    </x:xf>
    <x:xf numFmtId="41" fontId="37" fillId="13" borderId="0" xfId="0" applyNumberFormat="1" applyFont="1" applyFill="1" applyAlignment="1">
      <x:alignment horizontal="center" vertical="center" wrapText="1"/>
    </x:xf>
    <x:xf numFmtId="41" fontId="37" fillId="0" borderId="17" xfId="0" applyNumberFormat="1" applyFont="1" applyBorder="1" applyAlignment="1">
      <x:alignment horizontal="center" vertical="center" wrapText="1"/>
    </x:xf>
    <x:xf numFmtId="41" fontId="37" fillId="0" borderId="16" xfId="0" applyNumberFormat="1" applyFont="1" applyBorder="1" applyAlignment="1">
      <x:alignment horizontal="center" vertical="center" wrapText="1"/>
    </x:xf>
    <x:xf numFmtId="176" fontId="47" fillId="0" borderId="99" xfId="0" applyNumberFormat="1" applyFont="1" applyBorder="1" applyAlignment="1">
      <x:alignment horizontal="center"/>
    </x:xf>
    <x:xf numFmtId="176" fontId="49" fillId="14" borderId="118" xfId="0" applyNumberFormat="1" applyFont="1" applyFill="1" applyBorder="1" applyAlignment="1">
      <x:alignment horizontal="center"/>
    </x:xf>
    <x:xf numFmtId="176" fontId="49" fillId="14" borderId="119" xfId="0" applyNumberFormat="1" applyFont="1" applyFill="1" applyBorder="1" applyAlignment="1">
      <x:alignment horizontal="center"/>
    </x:xf>
    <x:xf numFmtId="176" fontId="49" fillId="50" borderId="117" xfId="0" applyNumberFormat="1" applyFont="1" applyFill="1" applyBorder="1" applyAlignment="1">
      <x:alignment horizontal="center"/>
    </x:xf>
    <x:xf numFmtId="41" fontId="37" fillId="0" borderId="18" xfId="0" applyNumberFormat="1" applyFont="1" applyBorder="1" applyAlignment="1">
      <x:alignment horizontal="center" vertical="center" wrapText="1"/>
    </x:xf>
    <x:xf numFmtId="41" fontId="37" fillId="0" borderId="7" xfId="0" applyNumberFormat="1" applyFont="1" applyBorder="1" applyAlignment="1">
      <x:alignment horizontal="center" vertical="center" wrapText="1"/>
    </x:xf>
    <x:xf numFmtId="41" fontId="37" fillId="0" borderId="8" xfId="0" applyNumberFormat="1" applyFont="1" applyBorder="1" applyAlignment="1">
      <x:alignment horizontal="center" vertical="center" wrapText="1"/>
    </x:xf>
    <x:xf numFmtId="176" fontId="47" fillId="0" borderId="106" xfId="0" applyNumberFormat="1" applyFont="1" applyBorder="1" applyAlignment="1">
      <x:alignment horizontal="center"/>
    </x:xf>
    <x:xf numFmtId="176" fontId="49" fillId="14" borderId="121" xfId="0" applyNumberFormat="1" applyFont="1" applyFill="1" applyBorder="1" applyAlignment="1">
      <x:alignment horizontal="center"/>
    </x:xf>
    <x:xf numFmtId="176" fontId="49" fillId="14" borderId="122" xfId="0" applyNumberFormat="1" applyFont="1" applyFill="1" applyBorder="1" applyAlignment="1">
      <x:alignment horizontal="center"/>
    </x:xf>
    <x:xf numFmtId="179" fontId="37" fillId="27" borderId="29" xfId="0" applyNumberFormat="1" applyFont="1" applyFill="1" applyBorder="1" applyAlignment="1">
      <x:alignment horizontal="right"/>
    </x:xf>
    <x:xf numFmtId="179" fontId="37" fillId="0" borderId="30" xfId="0" applyNumberFormat="1" applyFont="1" applyBorder="1"/>
    <x:xf numFmtId="179" fontId="37" fillId="27" borderId="16" xfId="0" applyNumberFormat="1" applyFont="1" applyFill="1" applyBorder="1" applyAlignment="1">
      <x:alignment horizontal="right"/>
    </x:xf>
    <x:xf numFmtId="0" fontId="37" fillId="0" borderId="7" xfId="0" applyFont="1" applyBorder="1" applyAlignment="1">
      <x:alignment horizontal="left" shrinkToFit="1"/>
    </x:xf>
    <x:xf numFmtId="179" fontId="37" fillId="27" borderId="18" xfId="0" applyNumberFormat="1" applyFont="1" applyFill="1" applyBorder="1" applyAlignment="1">
      <x:alignment horizontal="right"/>
    </x:xf>
    <x:xf numFmtId="179" fontId="37" fillId="0" borderId="18" xfId="0" applyNumberFormat="1" applyFont="1" applyBorder="1" applyAlignment="1">
      <x:alignment horizontal="center" vertical="center" wrapText="1"/>
    </x:xf>
    <x:xf numFmtId="179" fontId="37" fillId="0" borderId="7" xfId="0" applyNumberFormat="1" applyFont="1" applyBorder="1"/>
    <x:xf numFmtId="0" fontId="37" fillId="0" borderId="7" xfId="0" applyFont="1" applyBorder="1" applyAlignment="1">
      <x:alignment horizontal="right"/>
    </x:xf>
    <x:xf numFmtId="41" fontId="37" fillId="0" borderId="11" xfId="0" applyNumberFormat="1" applyFont="1" applyBorder="1" applyAlignment="1">
      <x:alignment horizontal="center" vertical="center" wrapText="1"/>
    </x:xf>
    <x:xf numFmtId="41" fontId="37" fillId="13" borderId="7" xfId="0" applyNumberFormat="1" applyFont="1" applyFill="1" applyBorder="1" applyAlignment="1">
      <x:alignment horizontal="center" vertical="center" wrapText="1"/>
    </x:xf>
    <x:xf numFmtId="9" fontId="35" fillId="0" borderId="16" xfId="0" applyNumberFormat="1" applyFont="1" applyBorder="1" applyAlignment="1">
      <x:alignment horizontal="center" vertical="center" wrapText="1"/>
    </x:xf>
    <x:xf numFmtId="183" fontId="49" fillId="0" borderId="38" xfId="0" applyNumberFormat="1" applyFont="1" applyBorder="1"/>
    <x:xf numFmtId="179" fontId="37" fillId="9" borderId="18" xfId="0" applyNumberFormat="1" applyFont="1" applyFill="1" applyBorder="1" applyAlignment="1">
      <x:alignment horizontal="right"/>
    </x:xf>
    <x:xf numFmtId="9" fontId="35" fillId="0" borderId="18" xfId="0" applyNumberFormat="1" applyFont="1" applyBorder="1" applyAlignment="1">
      <x:alignment horizontal="center" vertical="center" wrapText="1"/>
    </x:xf>
    <x:xf numFmtId="9" fontId="37" fillId="0" borderId="7" xfId="0" applyNumberFormat="1" applyFont="1" applyBorder="1" applyAlignment="1">
      <x:alignment horizontal="center" vertical="center" wrapText="1"/>
    </x:xf>
    <x:xf numFmtId="41" fontId="49" fillId="0" borderId="111" xfId="0" applyNumberFormat="1" applyFont="1" applyBorder="1"/>
    <x:xf numFmtId="41" fontId="37" fillId="0" borderId="16" xfId="0" applyNumberFormat="1" applyFont="1" applyBorder="1" applyAlignment="1">
      <x:alignment horizontal="right"/>
    </x:xf>
    <x:xf numFmtId="177" fontId="37" fillId="0" borderId="0" xfId="0" applyNumberFormat="1" applyFont="1" applyAlignment="1">
      <x:alignment horizontal="center" vertical="center" wrapText="1"/>
    </x:xf>
    <x:xf numFmtId="186" fontId="35" fillId="0" borderId="16" xfId="0" applyNumberFormat="1" applyFont="1" applyBorder="1" applyAlignment="1">
      <x:alignment horizontal="center" vertical="center"/>
    </x:xf>
    <x:xf numFmtId="186" fontId="35" fillId="0" borderId="0" xfId="0" applyNumberFormat="1" applyFont="1" applyAlignment="1">
      <x:alignment horizontal="center" vertical="center" wrapText="1"/>
    </x:xf>
    <x:xf numFmtId="176" fontId="49" fillId="0" borderId="126" xfId="0" applyNumberFormat="1" applyFont="1" applyBorder="1" applyAlignment="1">
      <x:alignment horizontal="center"/>
    </x:xf>
    <x:xf numFmtId="176" fontId="49" fillId="0" borderId="127" xfId="0" applyNumberFormat="1" applyFont="1" applyBorder="1" applyAlignment="1">
      <x:alignment horizontal="center"/>
    </x:xf>
    <x:xf numFmtId="176" fontId="49" fillId="0" borderId="131" xfId="0" applyNumberFormat="1" applyFont="1" applyBorder="1" applyAlignment="1">
      <x:alignment horizontal="center"/>
    </x:xf>
    <x:xf numFmtId="176" fontId="49" fillId="0" borderId="132" xfId="0" applyNumberFormat="1" applyFont="1" applyBorder="1" applyAlignment="1">
      <x:alignment horizontal="center"/>
    </x:xf>
    <x:xf numFmtId="176" fontId="49" fillId="0" borderId="133" xfId="0" applyNumberFormat="1" applyFont="1" applyBorder="1" applyAlignment="1">
      <x:alignment horizontal="center"/>
    </x:xf>
    <x:xf numFmtId="179" fontId="50" fillId="0" borderId="29" xfId="0" applyNumberFormat="1" applyFont="1" applyBorder="1" applyAlignment="1">
      <x:alignment vertical="center"/>
    </x:xf>
    <x:xf numFmtId="185" fontId="37" fillId="0" borderId="29" xfId="0" applyNumberFormat="1" applyFont="1" applyBorder="1" applyAlignment="1">
      <x:alignment horizontal="center" vertical="center" wrapText="1"/>
    </x:xf>
    <x:xf numFmtId="185" fontId="35" fillId="14" borderId="30" xfId="0" applyNumberFormat="1" applyFont="1" applyFill="1" applyBorder="1" applyAlignment="1">
      <x:alignment horizontal="center" vertical="center" wrapText="1"/>
    </x:xf>
    <x:xf numFmtId="178" fontId="37" fillId="0" borderId="31" xfId="0" applyNumberFormat="1" applyFont="1" applyBorder="1" applyAlignment="1">
      <x:alignment horizontal="center" vertical="center" wrapText="1"/>
    </x:xf>
    <x:xf numFmtId="178" fontId="37" fillId="0" borderId="29" xfId="0" applyNumberFormat="1" applyFont="1" applyBorder="1" applyAlignment="1">
      <x:alignment horizontal="center" vertical="center" wrapText="1"/>
    </x:xf>
    <x:xf numFmtId="178" fontId="37" fillId="0" borderId="30" xfId="0" applyNumberFormat="1" applyFont="1" applyBorder="1" applyAlignment="1">
      <x:alignment horizontal="center" vertical="center" wrapText="1"/>
    </x:xf>
    <x:xf numFmtId="176" fontId="49" fillId="14" borderId="114" xfId="0" applyNumberFormat="1" applyFont="1" applyFill="1" applyBorder="1" applyAlignment="1">
      <x:alignment horizontal="center"/>
    </x:xf>
    <x:xf numFmtId="179" fontId="50" fillId="0" borderId="16" xfId="0" applyNumberFormat="1" applyFont="1" applyBorder="1" applyAlignment="1">
      <x:alignment vertical="center"/>
    </x:xf>
    <x:xf numFmtId="185" fontId="37" fillId="0" borderId="16" xfId="0" applyNumberFormat="1" applyFont="1" applyBorder="1" applyAlignment="1">
      <x:alignment horizontal="center" vertical="center" wrapText="1"/>
    </x:xf>
    <x:xf numFmtId="185" fontId="35" fillId="14" borderId="0" xfId="0" applyNumberFormat="1" applyFont="1" applyFill="1" applyAlignment="1">
      <x:alignment horizontal="center" vertical="center" wrapText="1"/>
    </x:xf>
    <x:xf numFmtId="178" fontId="37" fillId="0" borderId="17" xfId="0" applyNumberFormat="1" applyFont="1" applyBorder="1" applyAlignment="1">
      <x:alignment horizontal="center" vertical="center" wrapText="1"/>
    </x:xf>
    <x:xf numFmtId="178" fontId="37" fillId="0" borderId="16" xfId="0" applyNumberFormat="1" applyFont="1" applyBorder="1" applyAlignment="1">
      <x:alignment horizontal="center" vertical="center" wrapText="1"/>
    </x:xf>
    <x:xf numFmtId="178" fontId="37" fillId="0" borderId="0" xfId="0" applyNumberFormat="1" applyFont="1" applyAlignment="1">
      <x:alignment horizontal="center" vertical="center" wrapText="1"/>
    </x:xf>
    <x:xf numFmtId="176" fontId="49" fillId="14" borderId="117" xfId="0" applyNumberFormat="1" applyFont="1" applyFill="1" applyBorder="1" applyAlignment="1">
      <x:alignment horizontal="center"/>
    </x:xf>
    <x:xf numFmtId="178" fontId="39" fillId="0" borderId="0" xfId="0" applyNumberFormat="1" applyFont="1"/>
    <x:xf numFmtId="176" fontId="49" fillId="14" borderId="120" xfId="0" applyNumberFormat="1" applyFont="1" applyFill="1" applyBorder="1" applyAlignment="1">
      <x:alignment horizontal="center"/>
    </x:xf>
    <x:xf numFmtId="0" fontId="117" fillId="13" borderId="4" xfId="0" applyFont="1" applyFill="1" applyBorder="1" applyAlignment="1">
      <x:alignment horizontal="center"/>
    </x:xf>
    <x:xf numFmtId="41" fontId="49" fillId="0" borderId="36" xfId="0" applyNumberFormat="1" applyFont="1" applyBorder="1"/>
    <x:xf numFmtId="0" fontId="117" fillId="13" borderId="5" xfId="0" applyFont="1" applyFill="1" applyBorder="1" applyAlignment="1">
      <x:alignment horizontal="center"/>
    </x:xf>
    <x:xf numFmtId="41" fontId="49" fillId="0" borderId="28" xfId="0" applyNumberFormat="1" applyFont="1" applyBorder="1"/>
    <x:xf numFmtId="0" fontId="36" fillId="0" borderId="0" xfId="0" applyFont="1"/>
    <x:xf numFmtId="0" fontId="117" fillId="13" borderId="11" xfId="0" applyFont="1" applyFill="1" applyBorder="1" applyAlignment="1">
      <x:alignment horizontal="center"/>
    </x:xf>
    <x:xf numFmtId="185" fontId="37" fillId="0" borderId="18" xfId="0" applyNumberFormat="1" applyFont="1" applyBorder="1" applyAlignment="1">
      <x:alignment horizontal="center" vertical="center" wrapText="1"/>
    </x:xf>
    <x:xf numFmtId="178" fontId="37" fillId="0" borderId="7" xfId="0" applyNumberFormat="1" applyFont="1" applyBorder="1" applyAlignment="1">
      <x:alignment horizontal="center" vertical="center" wrapText="1"/>
    </x:xf>
    <x:xf numFmtId="41" fontId="49" fillId="0" borderId="103" xfId="0" applyNumberFormat="1" applyFont="1" applyBorder="1"/>
    <x:xf numFmtId="0" fontId="117" fillId="17" borderId="4" xfId="0" applyFont="1" applyFill="1" applyBorder="1" applyAlignment="1">
      <x:alignment horizontal="center"/>
    </x:xf>
    <x:xf numFmtId="0" fontId="35" fillId="17" borderId="29" xfId="0" applyFont="1" applyFill="1" applyBorder="1" applyAlignment="1">
      <x:alignment horizontal="center"/>
    </x:xf>
    <x:xf numFmtId="0" fontId="35" fillId="17" borderId="30" xfId="0" applyFont="1" applyFill="1" applyBorder="1" applyAlignment="1">
      <x:alignment horizontal="center"/>
    </x:xf>
    <x:xf numFmtId="0" fontId="35" fillId="17" borderId="29" xfId="0" applyFont="1" applyFill="1" applyBorder="1"/>
    <x:xf numFmtId="0" fontId="35" fillId="17" borderId="30" xfId="0" applyFont="1" applyFill="1" applyBorder="1"/>
    <x:xf numFmtId="0" fontId="35" fillId="17" borderId="30" xfId="0" applyFont="1" applyFill="1" applyBorder="1" applyAlignment="1">
      <x:alignment horizontal="left" vertical="center" shrinkToFit="1"/>
    </x:xf>
    <x:xf numFmtId="0" fontId="35" fillId="17" borderId="31" xfId="0" applyFont="1" applyFill="1" applyBorder="1" applyAlignment="1">
      <x:alignment horizontal="center"/>
    </x:xf>
    <x:xf numFmtId="0" fontId="35" fillId="17" borderId="30" xfId="0" applyFont="1" applyFill="1" applyBorder="1" applyAlignment="1">
      <x:alignment horizontal="center" shrinkToFit="1"/>
    </x:xf>
    <x:xf numFmtId="0" fontId="35" fillId="17" borderId="31" xfId="0" applyFont="1" applyFill="1" applyBorder="1" applyAlignment="1">
      <x:alignment horizontal="left"/>
    </x:xf>
    <x:xf numFmtId="41" fontId="36" fillId="17" borderId="29" xfId="0" applyNumberFormat="1" applyFont="1" applyFill="1" applyBorder="1" applyAlignment="1">
      <x:alignment horizontal="right"/>
    </x:xf>
    <x:xf numFmtId="41" fontId="35" fillId="17" borderId="30" xfId="0" applyNumberFormat="1" applyFont="1" applyFill="1" applyBorder="1" applyAlignment="1">
      <x:alignment horizontal="right"/>
    </x:xf>
    <x:xf numFmtId="41" fontId="35" fillId="17" borderId="30" xfId="0" applyNumberFormat="1" applyFont="1" applyFill="1" applyBorder="1"/>
    <x:xf numFmtId="41" fontId="36" fillId="17" borderId="31" xfId="0" applyNumberFormat="1" applyFont="1" applyFill="1" applyBorder="1" applyAlignment="1">
      <x:alignment horizontal="center"/>
    </x:xf>
    <x:xf numFmtId="179" fontId="37" fillId="17" borderId="29" xfId="0" applyNumberFormat="1" applyFont="1" applyFill="1" applyBorder="1" applyAlignment="1">
      <x:alignment horizontal="center" vertical="center" wrapText="1"/>
    </x:xf>
    <x:xf numFmtId="179" fontId="37" fillId="17" borderId="30" xfId="0" applyNumberFormat="1" applyFont="1" applyFill="1" applyBorder="1" applyAlignment="1">
      <x:alignment vertical="center" wrapText="1"/>
    </x:xf>
    <x:xf numFmtId="179" fontId="37" fillId="17" borderId="30" xfId="0" applyNumberFormat="1" applyFont="1" applyFill="1" applyBorder="1"/>
    <x:xf numFmtId="185" fontId="37" fillId="17" borderId="29" xfId="0" applyNumberFormat="1" applyFont="1" applyFill="1" applyBorder="1" applyAlignment="1">
      <x:alignment horizontal="center" vertical="center" wrapText="1"/>
    </x:xf>
    <x:xf numFmtId="185" fontId="35" fillId="17" borderId="30" xfId="0" applyNumberFormat="1" applyFont="1" applyFill="1" applyBorder="1" applyAlignment="1">
      <x:alignment horizontal="center" vertical="center" wrapText="1"/>
    </x:xf>
    <x:xf numFmtId="0" fontId="37" fillId="17" borderId="29" xfId="0" applyFont="1" applyFill="1" applyBorder="1" applyAlignment="1">
      <x:alignment horizontal="center"/>
    </x:xf>
    <x:xf numFmtId="0" fontId="37" fillId="17" borderId="30" xfId="0" applyFont="1" applyFill="1" applyBorder="1" applyAlignment="1">
      <x:alignment horizontal="right"/>
    </x:xf>
    <x:xf numFmtId="41" fontId="37" fillId="17" borderId="30" xfId="0" applyNumberFormat="1" applyFont="1" applyFill="1" applyBorder="1" applyAlignment="1">
      <x:alignment horizontal="center" vertical="center" wrapText="1"/>
    </x:xf>
    <x:xf numFmtId="41" fontId="37" fillId="17" borderId="4" xfId="0" applyNumberFormat="1" applyFont="1" applyFill="1" applyBorder="1" applyAlignment="1">
      <x:alignment horizontal="center" vertical="center" wrapText="1"/>
    </x:xf>
    <x:xf numFmtId="178" fontId="37" fillId="17" borderId="30" xfId="0" applyNumberFormat="1" applyFont="1" applyFill="1" applyBorder="1" applyAlignment="1">
      <x:alignment horizontal="center" vertical="center" wrapText="1"/>
    </x:xf>
    <x:xf numFmtId="178" fontId="37" fillId="17" borderId="29" xfId="0" applyNumberFormat="1" applyFont="1" applyFill="1" applyBorder="1" applyAlignment="1">
      <x:alignment horizontal="center" vertical="center" wrapText="1"/>
    </x:xf>
    <x:xf numFmtId="178" fontId="37" fillId="17" borderId="31" xfId="0" applyNumberFormat="1" applyFont="1" applyFill="1" applyBorder="1" applyAlignment="1">
      <x:alignment horizontal="center" vertical="center" wrapText="1"/>
    </x:xf>
    <x:xf numFmtId="41" fontId="39" fillId="17" borderId="0" xfId="0" applyNumberFormat="1" applyFont="1" applyFill="1"/>
    <x:xf numFmtId="41" fontId="49" fillId="17" borderId="35" xfId="0" applyNumberFormat="1" applyFont="1" applyFill="1" applyBorder="1"/>
    <x:xf numFmtId="176" fontId="49" fillId="17" borderId="36" xfId="0" applyNumberFormat="1" applyFont="1" applyFill="1" applyBorder="1" applyAlignment="1">
      <x:alignment horizontal="center"/>
    </x:xf>
    <x:xf numFmtId="176" fontId="49" fillId="17" borderId="96" xfId="0" applyNumberFormat="1" applyFont="1" applyFill="1" applyBorder="1" applyAlignment="1">
      <x:alignment horizontal="center"/>
    </x:xf>
    <x:xf numFmtId="176" fontId="49" fillId="17" borderId="97" xfId="0" applyNumberFormat="1" applyFont="1" applyFill="1" applyBorder="1" applyAlignment="1">
      <x:alignment horizontal="center"/>
    </x:xf>
    <x:xf numFmtId="176" fontId="49" fillId="17" borderId="35" xfId="0" applyNumberFormat="1" applyFont="1" applyFill="1" applyBorder="1" applyAlignment="1">
      <x:alignment horizontal="center"/>
    </x:xf>
    <x:xf numFmtId="176" fontId="49" fillId="17" borderId="37" xfId="0" applyNumberFormat="1" applyFont="1" applyFill="1" applyBorder="1" applyAlignment="1">
      <x:alignment horizontal="center"/>
    </x:xf>
    <x:xf numFmtId="0" fontId="35" fillId="17" borderId="0" xfId="0" applyFont="1" applyFill="1"/>
    <x:xf numFmtId="176" fontId="35" fillId="17" borderId="0" xfId="0" applyNumberFormat="1" applyFont="1" applyFill="1"/>
    <x:xf numFmtId="0" fontId="117" fillId="17" borderId="5" xfId="0" applyFont="1" applyFill="1" applyBorder="1" applyAlignment="1">
      <x:alignment horizontal="center"/>
    </x:xf>
    <x:xf numFmtId="0" fontId="35" fillId="17" borderId="16" xfId="0" applyFont="1" applyFill="1" applyBorder="1" applyAlignment="1">
      <x:alignment horizontal="center"/>
    </x:xf>
    <x:xf numFmtId="0" fontId="35" fillId="17" borderId="0" xfId="0" applyFont="1" applyFill="1" applyAlignment="1">
      <x:alignment horizontal="center"/>
    </x:xf>
    <x:xf numFmtId="0" fontId="35" fillId="17" borderId="16" xfId="0" applyFont="1" applyFill="1" applyBorder="1"/>
    <x:xf numFmtId="0" fontId="35" fillId="17" borderId="0" xfId="0" applyFont="1" applyFill="1" applyAlignment="1">
      <x:alignment horizontal="left" vertical="center" shrinkToFit="1"/>
    </x:xf>
    <x:xf numFmtId="0" fontId="35" fillId="17" borderId="17" xfId="0" applyFont="1" applyFill="1" applyBorder="1" applyAlignment="1">
      <x:alignment horizontal="center"/>
    </x:xf>
    <x:xf numFmtId="0" fontId="35" fillId="17" borderId="0" xfId="0" applyFont="1" applyFill="1" applyAlignment="1">
      <x:alignment horizontal="center" shrinkToFit="1"/>
    </x:xf>
    <x:xf numFmtId="0" fontId="35" fillId="17" borderId="17" xfId="0" applyFont="1" applyFill="1" applyBorder="1" applyAlignment="1">
      <x:alignment horizontal="left"/>
    </x:xf>
    <x:xf numFmtId="41" fontId="36" fillId="17" borderId="16" xfId="0" applyNumberFormat="1" applyFont="1" applyFill="1" applyBorder="1" applyAlignment="1">
      <x:alignment horizontal="right"/>
    </x:xf>
    <x:xf numFmtId="41" fontId="35" fillId="17" borderId="0" xfId="0" applyNumberFormat="1" applyFont="1" applyFill="1" applyAlignment="1">
      <x:alignment horizontal="right"/>
    </x:xf>
    <x:xf numFmtId="41" fontId="35" fillId="17" borderId="0" xfId="0" applyNumberFormat="1" applyFont="1" applyFill="1"/>
    <x:xf numFmtId="41" fontId="36" fillId="17" borderId="17" xfId="0" applyNumberFormat="1" applyFont="1" applyFill="1" applyBorder="1" applyAlignment="1">
      <x:alignment horizontal="center"/>
    </x:xf>
    <x:xf numFmtId="179" fontId="37" fillId="17" borderId="16" xfId="0" applyNumberFormat="1" applyFont="1" applyFill="1" applyBorder="1" applyAlignment="1">
      <x:alignment horizontal="center" vertical="center" wrapText="1"/>
    </x:xf>
    <x:xf numFmtId="179" fontId="37" fillId="17" borderId="0" xfId="0" applyNumberFormat="1" applyFont="1" applyFill="1" applyAlignment="1">
      <x:alignment vertical="center" wrapText="1"/>
    </x:xf>
    <x:xf numFmtId="179" fontId="37" fillId="17" borderId="0" xfId="0" applyNumberFormat="1" applyFont="1" applyFill="1"/>
    <x:xf numFmtId="185" fontId="37" fillId="17" borderId="16" xfId="0" applyNumberFormat="1" applyFont="1" applyFill="1" applyBorder="1" applyAlignment="1">
      <x:alignment horizontal="center" vertical="center" wrapText="1"/>
    </x:xf>
    <x:xf numFmtId="185" fontId="35" fillId="17" borderId="0" xfId="0" applyNumberFormat="1" applyFont="1" applyFill="1" applyAlignment="1">
      <x:alignment horizontal="center" vertical="center" wrapText="1"/>
    </x:xf>
    <x:xf numFmtId="0" fontId="37" fillId="17" borderId="16" xfId="0" applyFont="1" applyFill="1" applyBorder="1" applyAlignment="1">
      <x:alignment horizontal="center"/>
    </x:xf>
    <x:xf numFmtId="0" fontId="37" fillId="17" borderId="0" xfId="0" applyFont="1" applyFill="1" applyAlignment="1">
      <x:alignment horizontal="right"/>
    </x:xf>
    <x:xf numFmtId="41" fontId="37" fillId="17" borderId="0" xfId="0" applyNumberFormat="1" applyFont="1" applyFill="1" applyAlignment="1">
      <x:alignment horizontal="center" vertical="center" wrapText="1"/>
    </x:xf>
    <x:xf numFmtId="41" fontId="37" fillId="17" borderId="5" xfId="0" applyNumberFormat="1" applyFont="1" applyFill="1" applyBorder="1" applyAlignment="1">
      <x:alignment horizontal="center" vertical="center" wrapText="1"/>
    </x:xf>
    <x:xf numFmtId="178" fontId="37" fillId="17" borderId="0" xfId="0" applyNumberFormat="1" applyFont="1" applyFill="1" applyAlignment="1">
      <x:alignment horizontal="center" vertical="center" wrapText="1"/>
    </x:xf>
    <x:xf numFmtId="178" fontId="37" fillId="17" borderId="16" xfId="0" applyNumberFormat="1" applyFont="1" applyFill="1" applyBorder="1" applyAlignment="1">
      <x:alignment horizontal="center" vertical="center" wrapText="1"/>
    </x:xf>
    <x:xf numFmtId="178" fontId="37" fillId="17" borderId="17" xfId="0" applyNumberFormat="1" applyFont="1" applyFill="1" applyBorder="1" applyAlignment="1">
      <x:alignment horizontal="center" vertical="center" wrapText="1"/>
    </x:xf>
    <x:xf numFmtId="41" fontId="49" fillId="17" borderId="107" xfId="0" applyNumberFormat="1" applyFont="1" applyFill="1" applyBorder="1"/>
    <x:xf numFmtId="176" fontId="49" fillId="17" borderId="108" xfId="0" applyNumberFormat="1" applyFont="1" applyFill="1" applyBorder="1" applyAlignment="1">
      <x:alignment horizontal="center"/>
    </x:xf>
    <x:xf numFmtId="176" fontId="49" fillId="17" borderId="109" xfId="0" applyNumberFormat="1" applyFont="1" applyFill="1" applyBorder="1" applyAlignment="1">
      <x:alignment horizontal="center"/>
    </x:xf>
    <x:xf numFmtId="176" fontId="49" fillId="17" borderId="110" xfId="0" applyNumberFormat="1" applyFont="1" applyFill="1" applyBorder="1" applyAlignment="1">
      <x:alignment horizontal="center"/>
    </x:xf>
    <x:xf numFmtId="176" fontId="49" fillId="17" borderId="107" xfId="0" applyNumberFormat="1" applyFont="1" applyFill="1" applyBorder="1" applyAlignment="1">
      <x:alignment horizontal="center"/>
    </x:xf>
    <x:xf numFmtId="176" fontId="49" fillId="17" borderId="207" xfId="0" applyNumberFormat="1" applyFont="1" applyFill="1" applyBorder="1" applyAlignment="1">
      <x:alignment horizontal="center"/>
    </x:xf>
    <x:xf numFmtId="41" fontId="35" fillId="17" borderId="16" xfId="0" applyNumberFormat="1" applyFont="1" applyFill="1" applyBorder="1" applyAlignment="1">
      <x:alignment horizontal="right"/>
    </x:xf>
    <x:xf numFmtId="41" fontId="49" fillId="17" borderId="208" xfId="0" applyNumberFormat="1" applyFont="1" applyFill="1" applyBorder="1"/>
    <x:xf numFmtId="176" fontId="49" fillId="17" borderId="209" xfId="0" applyNumberFormat="1" applyFont="1" applyFill="1" applyBorder="1" applyAlignment="1">
      <x:alignment horizontal="center"/>
    </x:xf>
    <x:xf numFmtId="176" fontId="49" fillId="17" borderId="210" xfId="0" applyNumberFormat="1" applyFont="1" applyFill="1" applyBorder="1" applyAlignment="1">
      <x:alignment horizontal="center"/>
    </x:xf>
    <x:xf numFmtId="176" fontId="49" fillId="17" borderId="211" xfId="0" applyNumberFormat="1" applyFont="1" applyFill="1" applyBorder="1" applyAlignment="1">
      <x:alignment horizontal="center"/>
    </x:xf>
    <x:xf numFmtId="176" fontId="49" fillId="17" borderId="208" xfId="0" applyNumberFormat="1" applyFont="1" applyFill="1" applyBorder="1" applyAlignment="1">
      <x:alignment horizontal="center"/>
    </x:xf>
    <x:xf numFmtId="176" fontId="49" fillId="17" borderId="212" xfId="0" applyNumberFormat="1" applyFont="1" applyFill="1" applyBorder="1" applyAlignment="1">
      <x:alignment horizontal="center"/>
    </x:xf>
    <x:xf numFmtId="0" fontId="36" fillId="17" borderId="0" xfId="0" applyFont="1" applyFill="1" applyAlignment="1">
      <x:alignment horizontal="center"/>
    </x:xf>
    <x:xf numFmtId="41" fontId="49" fillId="17" borderId="213" xfId="0" applyNumberFormat="1" applyFont="1" applyFill="1" applyBorder="1"/>
    <x:xf numFmtId="176" fontId="49" fillId="17" borderId="0" xfId="0" applyNumberFormat="1" applyFont="1" applyFill="1" applyAlignment="1">
      <x:alignment horizontal="center"/>
    </x:xf>
    <x:xf numFmtId="176" fontId="49" fillId="17" borderId="213" xfId="0" applyNumberFormat="1" applyFont="1" applyFill="1" applyBorder="1" applyAlignment="1">
      <x:alignment horizontal="center"/>
    </x:xf>
    <x:xf numFmtId="176" fontId="49" fillId="17" borderId="214" xfId="0" applyNumberFormat="1" applyFont="1" applyFill="1" applyBorder="1" applyAlignment="1">
      <x:alignment horizontal="center"/>
    </x:xf>
    <x:xf numFmtId="0" fontId="35" fillId="13" borderId="16" xfId="0" applyFont="1" applyFill="1" applyBorder="1" applyAlignment="1">
      <x:alignment horizontal="center"/>
    </x:xf>
    <x:xf numFmtId="0" fontId="36" fillId="13" borderId="0" xfId="0" applyFont="1" applyFill="1" applyAlignment="1">
      <x:alignment horizontal="center"/>
    </x:xf>
    <x:xf numFmtId="0" fontId="35" fillId="13" borderId="16" xfId="0" applyFont="1" applyFill="1" applyBorder="1"/>
    <x:xf numFmtId="0" fontId="35" fillId="13" borderId="0" xfId="0" applyFont="1" applyFill="1"/>
    <x:xf numFmtId="0" fontId="35" fillId="13" borderId="0" xfId="0" applyFont="1" applyFill="1" applyAlignment="1">
      <x:alignment horizontal="left" vertical="center" shrinkToFit="1"/>
    </x:xf>
    <x:xf numFmtId="0" fontId="35" fillId="13" borderId="17" xfId="0" applyFont="1" applyFill="1" applyBorder="1" applyAlignment="1">
      <x:alignment horizontal="center"/>
    </x:xf>
    <x:xf numFmtId="0" fontId="35" fillId="13" borderId="0" xfId="0" applyFont="1" applyFill="1" applyAlignment="1">
      <x:alignment horizontal="center" shrinkToFit="1"/>
    </x:xf>
    <x:xf numFmtId="0" fontId="35" fillId="13" borderId="0" xfId="0" applyFont="1" applyFill="1" applyAlignment="1">
      <x:alignment wrapText="1"/>
    </x:xf>
    <x:xf numFmtId="0" fontId="35" fillId="13" borderId="17" xfId="0" applyFont="1" applyFill="1" applyBorder="1" applyAlignment="1">
      <x:alignment horizontal="left"/>
    </x:xf>
    <x:xf numFmtId="41" fontId="35" fillId="13" borderId="16" xfId="0" applyNumberFormat="1" applyFont="1" applyFill="1" applyBorder="1" applyAlignment="1">
      <x:alignment horizontal="right"/>
    </x:xf>
    <x:xf numFmtId="41" fontId="35" fillId="13" borderId="0" xfId="0" applyNumberFormat="1" applyFont="1" applyFill="1" applyAlignment="1">
      <x:alignment horizontal="right"/>
    </x:xf>
    <x:xf numFmtId="41" fontId="35" fillId="13" borderId="0" xfId="0" applyNumberFormat="1" applyFont="1" applyFill="1"/>
    <x:xf numFmtId="0" fontId="35" fillId="13" borderId="0" xfId="0" applyFont="1" applyFill="1" applyAlignment="1">
      <x:alignment horizontal="center"/>
    </x:xf>
    <x:xf numFmtId="41" fontId="36" fillId="13" borderId="17" xfId="0" applyNumberFormat="1" applyFont="1" applyFill="1" applyBorder="1" applyAlignment="1">
      <x:alignment horizontal="center"/>
    </x:xf>
    <x:xf numFmtId="179" fontId="37" fillId="13" borderId="16" xfId="0" applyNumberFormat="1" applyFont="1" applyFill="1" applyBorder="1" applyAlignment="1">
      <x:alignment horizontal="center" vertical="center" wrapText="1"/>
    </x:xf>
    <x:xf numFmtId="179" fontId="37" fillId="13" borderId="0" xfId="0" applyNumberFormat="1" applyFont="1" applyFill="1" applyAlignment="1">
      <x:alignment vertical="center" wrapText="1"/>
    </x:xf>
    <x:xf numFmtId="179" fontId="37" fillId="13" borderId="0" xfId="0" applyNumberFormat="1" applyFont="1" applyFill="1"/>
    <x:xf numFmtId="185" fontId="37" fillId="13" borderId="16" xfId="0" applyNumberFormat="1" applyFont="1" applyFill="1" applyBorder="1" applyAlignment="1">
      <x:alignment horizontal="center" vertical="center" wrapText="1"/>
    </x:xf>
    <x:xf numFmtId="185" fontId="35" fillId="13" borderId="0" xfId="0" applyNumberFormat="1" applyFont="1" applyFill="1" applyAlignment="1">
      <x:alignment horizontal="center" vertical="center" wrapText="1"/>
    </x:xf>
    <x:xf numFmtId="0" fontId="37" fillId="13" borderId="16" xfId="0" applyFont="1" applyFill="1" applyBorder="1" applyAlignment="1">
      <x:alignment horizontal="center"/>
    </x:xf>
    <x:xf numFmtId="0" fontId="37" fillId="13" borderId="0" xfId="0" applyFont="1" applyFill="1" applyAlignment="1">
      <x:alignment horizontal="right"/>
    </x:xf>
    <x:xf numFmtId="41" fontId="37" fillId="13" borderId="5" xfId="0" applyNumberFormat="1" applyFont="1" applyFill="1" applyBorder="1" applyAlignment="1">
      <x:alignment horizontal="center" vertical="center" wrapText="1"/>
    </x:xf>
    <x:xf numFmtId="178" fontId="37" fillId="13" borderId="0" xfId="0" applyNumberFormat="1" applyFont="1" applyFill="1" applyAlignment="1">
      <x:alignment horizontal="center" vertical="center" wrapText="1"/>
    </x:xf>
    <x:xf numFmtId="178" fontId="37" fillId="13" borderId="16" xfId="0" applyNumberFormat="1" applyFont="1" applyFill="1" applyBorder="1" applyAlignment="1">
      <x:alignment horizontal="center" vertical="center" wrapText="1"/>
    </x:xf>
    <x:xf numFmtId="178" fontId="37" fillId="13" borderId="17" xfId="0" applyNumberFormat="1" applyFont="1" applyFill="1" applyBorder="1" applyAlignment="1">
      <x:alignment horizontal="center" vertical="center" wrapText="1"/>
    </x:xf>
    <x:xf numFmtId="41" fontId="39" fillId="13" borderId="0" xfId="0" applyNumberFormat="1" applyFont="1" applyFill="1"/>
    <x:xf numFmtId="41" fontId="49" fillId="13" borderId="213" xfId="0" applyNumberFormat="1" applyFont="1" applyFill="1" applyBorder="1"/>
    <x:xf numFmtId="176" fontId="49" fillId="13" borderId="0" xfId="0" applyNumberFormat="1" applyFont="1" applyFill="1" applyAlignment="1">
      <x:alignment horizontal="center"/>
    </x:xf>
    <x:xf numFmtId="176" fontId="49" fillId="13" borderId="110" xfId="0" applyNumberFormat="1" applyFont="1" applyFill="1" applyBorder="1" applyAlignment="1">
      <x:alignment horizontal="center"/>
    </x:xf>
    <x:xf numFmtId="176" fontId="49" fillId="13" borderId="213" xfId="0" applyNumberFormat="1" applyFont="1" applyFill="1" applyBorder="1" applyAlignment="1">
      <x:alignment horizontal="center"/>
    </x:xf>
    <x:xf numFmtId="176" fontId="49" fillId="13" borderId="108" xfId="0" applyNumberFormat="1" applyFont="1" applyFill="1" applyBorder="1" applyAlignment="1">
      <x:alignment horizontal="center"/>
    </x:xf>
    <x:xf numFmtId="176" fontId="49" fillId="13" borderId="214" xfId="0" applyNumberFormat="1" applyFont="1" applyFill="1" applyBorder="1" applyAlignment="1">
      <x:alignment horizontal="center"/>
    </x:xf>
    <x:xf numFmtId="176" fontId="35" fillId="13" borderId="0" xfId="0" applyNumberFormat="1" applyFont="1" applyFill="1"/>
    <x:xf numFmtId="183" fontId="50" fillId="0" borderId="18" xfId="0" applyNumberFormat="1" applyFont="1" applyBorder="1" applyAlignment="1">
      <x:alignment vertical="center"/>
    </x:xf>
    <x:xf numFmtId="179" fontId="37" fillId="0" borderId="18" xfId="0" applyNumberFormat="1" applyFont="1" applyBorder="1" applyAlignment="1">
      <x:alignment vertical="center" wrapText="1"/>
    </x:xf>
    <x:xf numFmtId="41" fontId="35" fillId="0" borderId="134" xfId="0" applyNumberFormat="1" applyFont="1" applyBorder="1"/>
    <x:xf numFmtId="178" fontId="35" fillId="0" borderId="135" xfId="0" applyNumberFormat="1" applyFont="1" applyBorder="1"/>
    <x:xf numFmtId="0" fontId="35" fillId="0" borderId="135" xfId="0" applyFont="1" applyBorder="1"/>
    <x:xf numFmtId="0" fontId="35" fillId="0" borderId="136" xfId="0" applyFont="1" applyBorder="1"/>
    <x:xf numFmtId="0" fontId="35" fillId="0" borderId="134" xfId="0" applyFont="1" applyBorder="1"/>
    <x:xf numFmtId="0" fontId="35" fillId="0" borderId="103" xfId="0" applyFont="1" applyBorder="1"/>
    <x:xf numFmtId="0" fontId="35" fillId="0" borderId="137" xfId="0" applyFont="1" applyBorder="1"/>
    <x:xf numFmtId="41" fontId="43" fillId="20" borderId="0" xfId="0" applyNumberFormat="1" applyFont="1" applyFill="1" applyAlignment="1">
      <x:alignment horizontal="center"/>
    </x:xf>
    <x:xf numFmtId="41" fontId="43" fillId="20" borderId="18" xfId="0" applyNumberFormat="1" applyFont="1" applyFill="1" applyBorder="1" applyAlignment="1">
      <x:alignment horizontal="center"/>
    </x:xf>
    <x:xf numFmtId="41" fontId="43" fillId="20" borderId="7" xfId="0" applyNumberFormat="1" applyFont="1" applyFill="1" applyBorder="1" applyAlignment="1">
      <x:alignment horizontal="center"/>
    </x:xf>
    <x:xf numFmtId="41" fontId="43" fillId="20" borderId="8" xfId="0" applyNumberFormat="1" applyFont="1" applyFill="1" applyBorder="1" applyAlignment="1">
      <x:alignment horizontal="center"/>
    </x:xf>
    <x:xf numFmtId="178" fontId="35" fillId="0" borderId="0" xfId="0" applyNumberFormat="1" applyFont="1"/>
    <x:xf numFmtId="0" fontId="51" fillId="0" borderId="0" xfId="0" applyFont="1" applyAlignment="1">
      <x:alignment horizontal="right" vertical="center"/>
    </x:xf>
    <x:xf numFmtId="0" fontId="51" fillId="0" borderId="0" xfId="0" applyFont="1" applyAlignment="1">
      <x:alignment horizontal="center" vertical="center"/>
    </x:xf>
    <x:xf numFmtId="0" fontId="52" fillId="0" borderId="0" xfId="0" applyFont="1" applyAlignment="1">
      <x:alignment horizontal="right" vertical="center"/>
    </x:xf>
    <x:xf numFmtId="0" fontId="35" fillId="0" borderId="0" xfId="0" quotePrefix="1" applyFont="1" applyAlignment="1">
      <x:alignment horizontal="left"/>
    </x:xf>
    <x:xf numFmtId="0" fontId="35" fillId="27" borderId="0" xfId="0" applyFont="1" applyFill="1" applyAlignment="1">
      <x:alignment horizontal="left"/>
    </x:xf>
    <x:xf numFmtId="179" fontId="35" fillId="0" borderId="0" xfId="0" applyNumberFormat="1" applyFont="1"/>
    <x:xf numFmtId="0" fontId="35" fillId="9" borderId="0" xfId="0" applyFont="1" applyFill="1" applyAlignment="1">
      <x:alignment horizontal="left"/>
    </x:xf>
    <x:xf numFmtId="187" fontId="35" fillId="0" borderId="0" xfId="0" applyNumberFormat="1" applyFont="1" applyAlignment="1">
      <x:alignment horizontal="center"/>
    </x:xf>
    <x:xf numFmtId="41" fontId="35" fillId="0" borderId="0" xfId="0" applyNumberFormat="1" applyFont="1" applyAlignment="1">
      <x:alignment horizontal="center"/>
    </x:xf>
    <x:xf numFmtId="9" fontId="35" fillId="0" borderId="0" xfId="19" applyFont="1" applyAlignment="1"/>
    <x:xf numFmtId="9" fontId="35" fillId="9" borderId="0" xfId="19" applyFont="1" applyFill="1" applyAlignment="1"/>
    <x:xf numFmtId="0" fontId="117" fillId="0" borderId="3" xfId="0" applyFont="1" applyBorder="1" applyAlignment="1">
      <x:alignment horizontal="center"/>
    </x:xf>
    <x:xf numFmtId="0" fontId="49" fillId="0" borderId="10" xfId="0" applyFont="1" applyBorder="1" applyAlignment="1">
      <x:alignment horizontal="center"/>
    </x:xf>
    <x:xf numFmtId="0" fontId="49" fillId="0" borderId="6" xfId="0" applyFont="1" applyBorder="1" applyAlignment="1">
      <x:alignment horizontal="center"/>
    </x:xf>
    <x:xf numFmtId="0" fontId="49" fillId="0" borderId="10" xfId="0" applyFont="1" applyBorder="1"/>
    <x:xf numFmtId="0" fontId="49" fillId="0" borderId="6" xfId="0" applyFont="1" applyBorder="1"/>
    <x:xf numFmtId="0" fontId="49" fillId="0" borderId="6" xfId="0" applyFont="1" applyBorder="1" applyAlignment="1">
      <x:alignment horizontal="left" shrinkToFit="1"/>
    </x:xf>
    <x:xf numFmtId="0" fontId="49" fillId="0" borderId="32" xfId="0" applyFont="1" applyBorder="1" applyAlignment="1">
      <x:alignment horizontal="center"/>
    </x:xf>
    <x:xf numFmtId="0" fontId="49" fillId="0" borderId="6" xfId="0" applyFont="1" applyBorder="1" applyAlignment="1">
      <x:alignment horizontal="center" shrinkToFit="1"/>
    </x:xf>
    <x:xf numFmtId="0" fontId="49" fillId="0" borderId="32" xfId="0" applyFont="1" applyBorder="1" applyAlignment="1">
      <x:alignment horizontal="left"/>
    </x:xf>
    <x:xf numFmtId="179" fontId="49" fillId="0" borderId="10" xfId="0" applyNumberFormat="1" applyFont="1" applyBorder="1" applyAlignment="1">
      <x:alignment horizontal="right"/>
    </x:xf>
    <x:xf numFmtId="41" fontId="49" fillId="0" borderId="6" xfId="0" applyNumberFormat="1" applyFont="1" applyBorder="1" applyAlignment="1">
      <x:alignment horizontal="right"/>
    </x:xf>
    <x:xf numFmtId="41" fontId="49" fillId="0" borderId="6" xfId="0" applyNumberFormat="1" applyFont="1" applyBorder="1"/>
    <x:xf numFmtId="41" fontId="49" fillId="0" borderId="32" xfId="0" applyNumberFormat="1" applyFont="1" applyBorder="1" applyAlignment="1">
      <x:alignment horizontal="center"/>
    </x:xf>
    <x:xf numFmtId="9" fontId="49" fillId="0" borderId="10" xfId="0" applyNumberFormat="1" applyFont="1" applyBorder="1" applyAlignment="1">
      <x:alignment horizontal="center" vertical="center" wrapText="1"/>
    </x:xf>
    <x:xf numFmtId="9" fontId="49" fillId="0" borderId="6" xfId="0" applyNumberFormat="1" applyFont="1" applyBorder="1" applyAlignment="1">
      <x:alignment horizontal="center" vertical="center" wrapText="1"/>
    </x:xf>
    <x:xf numFmtId="179" fontId="49" fillId="0" borderId="6" xfId="0" applyNumberFormat="1" applyFont="1" applyBorder="1" applyAlignment="1">
      <x:alignment vertical="center" wrapText="1"/>
    </x:xf>
    <x:xf numFmtId="185" fontId="49" fillId="0" borderId="10" xfId="0" applyNumberFormat="1" applyFont="1" applyBorder="1" applyAlignment="1">
      <x:alignment horizontal="center" vertical="center" wrapText="1"/>
    </x:xf>
    <x:xf numFmtId="185" fontId="49" fillId="0" borderId="6" xfId="0" applyNumberFormat="1" applyFont="1" applyBorder="1" applyAlignment="1">
      <x:alignment horizontal="center" vertical="center" wrapText="1"/>
    </x:xf>
    <x:xf numFmtId="0" fontId="49" fillId="0" borderId="6" xfId="0" applyFont="1" applyBorder="1" applyAlignment="1">
      <x:alignment horizontal="right"/>
    </x:xf>
    <x:xf numFmtId="41" fontId="49" fillId="0" borderId="6" xfId="0" applyNumberFormat="1" applyFont="1" applyBorder="1" applyAlignment="1">
      <x:alignment horizontal="center" vertical="center" wrapText="1"/>
    </x:xf>
    <x:xf numFmtId="41" fontId="49" fillId="0" borderId="3" xfId="0" applyNumberFormat="1" applyFont="1" applyBorder="1" applyAlignment="1">
      <x:alignment horizontal="center" vertical="center" wrapText="1"/>
    </x:xf>
    <x:xf numFmtId="41" fontId="49" fillId="0" borderId="32" xfId="0" applyNumberFormat="1" applyFont="1" applyBorder="1" applyAlignment="1">
      <x:alignment horizontal="center" vertical="center" wrapText="1"/>
    </x:xf>
    <x:xf numFmtId="41" fontId="49" fillId="0" borderId="10" xfId="0" applyNumberFormat="1" applyFont="1" applyBorder="1" applyAlignment="1">
      <x:alignment horizontal="center" vertical="center" wrapText="1"/>
    </x:xf>
    <x:xf numFmtId="41" fontId="49" fillId="0" borderId="0" xfId="0" applyNumberFormat="1" applyFont="1"/>
    <x:xf numFmtId="0" fontId="49" fillId="0" borderId="0" xfId="0" applyFont="1"/>
    <x:xf numFmtId="176" fontId="49" fillId="0" borderId="0" xfId="0" applyNumberFormat="1" applyFont="1"/>
    <x:xf numFmtId="0" fontId="117" fillId="0" borderId="4" xfId="0" applyFont="1" applyBorder="1" applyAlignment="1">
      <x:alignment horizontal="center"/>
    </x:xf>
    <x:xf numFmtId="0" fontId="49" fillId="0" borderId="29" xfId="0" applyFont="1" applyBorder="1" applyAlignment="1">
      <x:alignment horizontal="center"/>
    </x:xf>
    <x:xf numFmtId="0" fontId="49" fillId="0" borderId="30" xfId="0" applyFont="1" applyBorder="1" applyAlignment="1">
      <x:alignment horizontal="center"/>
    </x:xf>
    <x:xf numFmtId="0" fontId="49" fillId="0" borderId="29" xfId="0" applyFont="1" applyBorder="1"/>
    <x:xf numFmtId="0" fontId="49" fillId="0" borderId="30" xfId="0" applyFont="1" applyBorder="1"/>
    <x:xf numFmtId="0" fontId="49" fillId="0" borderId="30" xfId="0" applyFont="1" applyBorder="1" applyAlignment="1">
      <x:alignment horizontal="left" shrinkToFit="1"/>
    </x:xf>
    <x:xf numFmtId="0" fontId="49" fillId="0" borderId="31" xfId="0" applyFont="1" applyBorder="1" applyAlignment="1">
      <x:alignment horizontal="center"/>
    </x:xf>
    <x:xf numFmtId="0" fontId="49" fillId="0" borderId="30" xfId="0" applyFont="1" applyBorder="1" applyAlignment="1">
      <x:alignment horizontal="center" shrinkToFit="1"/>
    </x:xf>
    <x:xf numFmtId="0" fontId="49" fillId="0" borderId="31" xfId="0" applyFont="1" applyBorder="1" applyAlignment="1">
      <x:alignment horizontal="left"/>
    </x:xf>
    <x:xf numFmtId="179" fontId="49" fillId="0" borderId="29" xfId="0" applyNumberFormat="1" applyFont="1" applyBorder="1" applyAlignment="1">
      <x:alignment horizontal="right"/>
    </x:xf>
    <x:xf numFmtId="41" fontId="49" fillId="0" borderId="30" xfId="0" applyNumberFormat="1" applyFont="1" applyBorder="1" applyAlignment="1">
      <x:alignment horizontal="right"/>
    </x:xf>
    <x:xf numFmtId="41" fontId="49" fillId="0" borderId="30" xfId="0" applyNumberFormat="1" applyFont="1" applyBorder="1"/>
    <x:xf numFmtId="179" fontId="49" fillId="0" borderId="31" xfId="0" applyNumberFormat="1" applyFont="1" applyBorder="1" applyAlignment="1">
      <x:alignment horizontal="center"/>
    </x:xf>
    <x:xf numFmtId="179" fontId="49" fillId="0" borderId="29" xfId="0" applyNumberFormat="1" applyFont="1" applyBorder="1" applyAlignment="1">
      <x:alignment horizontal="center" vertical="center" wrapText="1"/>
    </x:xf>
    <x:xf numFmtId="179" fontId="49" fillId="0" borderId="30" xfId="0" applyNumberFormat="1" applyFont="1" applyBorder="1" applyAlignment="1">
      <x:alignment vertical="center" wrapText="1"/>
    </x:xf>
    <x:xf numFmtId="185" fontId="49" fillId="0" borderId="29" xfId="0" applyNumberFormat="1" applyFont="1" applyBorder="1" applyAlignment="1">
      <x:alignment horizontal="center" vertical="center" wrapText="1"/>
    </x:xf>
    <x:xf numFmtId="185" fontId="49" fillId="0" borderId="30" xfId="0" applyNumberFormat="1" applyFont="1" applyBorder="1" applyAlignment="1">
      <x:alignment horizontal="center" vertical="center" wrapText="1"/>
    </x:xf>
    <x:xf numFmtId="0" fontId="49" fillId="0" borderId="30" xfId="0" applyFont="1" applyBorder="1" applyAlignment="1">
      <x:alignment horizontal="right"/>
    </x:xf>
    <x:xf numFmtId="41" fontId="49" fillId="0" borderId="30" xfId="0" applyNumberFormat="1" applyFont="1" applyBorder="1" applyAlignment="1">
      <x:alignment horizontal="center" vertical="center" wrapText="1"/>
    </x:xf>
    <x:xf numFmtId="41" fontId="49" fillId="0" borderId="4" xfId="0" applyNumberFormat="1" applyFont="1" applyBorder="1" applyAlignment="1">
      <x:alignment horizontal="center" vertical="center" wrapText="1"/>
    </x:xf>
    <x:xf numFmtId="41" fontId="49" fillId="0" borderId="31" xfId="0" applyNumberFormat="1" applyFont="1" applyBorder="1" applyAlignment="1">
      <x:alignment horizontal="center" vertical="center" wrapText="1"/>
    </x:xf>
    <x:xf numFmtId="41" fontId="49" fillId="0" borderId="29" xfId="0" applyNumberFormat="1" applyFont="1" applyBorder="1" applyAlignment="1">
      <x:alignment horizontal="center" vertical="center" wrapText="1"/>
    </x:xf>
    <x:xf numFmtId="0" fontId="117" fillId="0" borderId="5" xfId="0" applyFont="1" applyBorder="1" applyAlignment="1">
      <x:alignment horizontal="center"/>
    </x:xf>
    <x:xf numFmtId="0" fontId="49" fillId="0" borderId="16" xfId="0" applyFont="1" applyBorder="1" applyAlignment="1">
      <x:alignment horizontal="center"/>
    </x:xf>
    <x:xf numFmtId="0" fontId="49" fillId="0" borderId="0" xfId="0" applyFont="1" applyAlignment="1">
      <x:alignment horizontal="center"/>
    </x:xf>
    <x:xf numFmtId="0" fontId="49" fillId="0" borderId="16" xfId="0" applyFont="1" applyBorder="1"/>
    <x:xf numFmtId="0" fontId="49" fillId="0" borderId="0" xfId="0" applyFont="1" applyAlignment="1">
      <x:alignment horizontal="left" shrinkToFit="1"/>
    </x:xf>
    <x:xf numFmtId="0" fontId="49" fillId="0" borderId="17" xfId="0" applyFont="1" applyBorder="1" applyAlignment="1">
      <x:alignment horizontal="center"/>
    </x:xf>
    <x:xf numFmtId="0" fontId="49" fillId="0" borderId="0" xfId="0" applyFont="1" applyAlignment="1">
      <x:alignment horizontal="center" shrinkToFit="1"/>
    </x:xf>
    <x:xf numFmtId="0" fontId="49" fillId="0" borderId="17" xfId="0" applyFont="1" applyBorder="1" applyAlignment="1">
      <x:alignment horizontal="left"/>
    </x:xf>
    <x:xf numFmtId="179" fontId="49" fillId="0" borderId="16" xfId="0" applyNumberFormat="1" applyFont="1" applyBorder="1" applyAlignment="1">
      <x:alignment horizontal="right"/>
    </x:xf>
    <x:xf numFmtId="41" fontId="49" fillId="0" borderId="0" xfId="0" applyNumberFormat="1" applyFont="1" applyAlignment="1">
      <x:alignment horizontal="right"/>
    </x:xf>
    <x:xf numFmtId="41" fontId="49" fillId="0" borderId="17" xfId="0" applyNumberFormat="1" applyFont="1" applyBorder="1" applyAlignment="1">
      <x:alignment horizontal="center"/>
    </x:xf>
    <x:xf numFmtId="179" fontId="49" fillId="0" borderId="16" xfId="0" applyNumberFormat="1" applyFont="1" applyBorder="1" applyAlignment="1">
      <x:alignment horizontal="center" vertical="center" wrapText="1"/>
    </x:xf>
    <x:xf numFmtId="179" fontId="49" fillId="0" borderId="0" xfId="0" applyNumberFormat="1" applyFont="1" applyAlignment="1">
      <x:alignment vertical="center" wrapText="1"/>
    </x:xf>
    <x:xf numFmtId="185" fontId="49" fillId="0" borderId="16" xfId="0" applyNumberFormat="1" applyFont="1" applyBorder="1" applyAlignment="1">
      <x:alignment horizontal="center" vertical="center" wrapText="1"/>
    </x:xf>
    <x:xf numFmtId="185" fontId="49" fillId="0" borderId="0" xfId="0" applyNumberFormat="1" applyFont="1" applyAlignment="1">
      <x:alignment horizontal="center" vertical="center" wrapText="1"/>
    </x:xf>
    <x:xf numFmtId="0" fontId="49" fillId="0" borderId="0" xfId="0" applyFont="1" applyAlignment="1">
      <x:alignment horizontal="right"/>
    </x:xf>
    <x:xf numFmtId="41" fontId="49" fillId="0" borderId="0" xfId="0" applyNumberFormat="1" applyFont="1" applyAlignment="1">
      <x:alignment horizontal="center" vertical="center" wrapText="1"/>
    </x:xf>
    <x:xf numFmtId="41" fontId="49" fillId="0" borderId="5" xfId="0" applyNumberFormat="1" applyFont="1" applyBorder="1" applyAlignment="1">
      <x:alignment horizontal="center" vertical="center" wrapText="1"/>
    </x:xf>
    <x:xf numFmtId="41" fontId="49" fillId="0" borderId="17" xfId="0" applyNumberFormat="1" applyFont="1" applyBorder="1" applyAlignment="1">
      <x:alignment horizontal="center" vertical="center" wrapText="1"/>
    </x:xf>
    <x:xf numFmtId="41" fontId="49" fillId="0" borderId="16" xfId="0" applyNumberFormat="1" applyFont="1" applyBorder="1" applyAlignment="1">
      <x:alignment horizontal="center" vertical="center" wrapText="1"/>
    </x:xf>
    <x:xf numFmtId="0" fontId="117" fillId="0" borderId="11" xfId="0" applyFont="1" applyBorder="1" applyAlignment="1">
      <x:alignment horizontal="center"/>
    </x:xf>
    <x:xf numFmtId="0" fontId="49" fillId="0" borderId="18" xfId="0" applyFont="1" applyBorder="1" applyAlignment="1">
      <x:alignment horizontal="center"/>
    </x:xf>
    <x:xf numFmtId="0" fontId="49" fillId="0" borderId="7" xfId="0" applyFont="1" applyBorder="1" applyAlignment="1">
      <x:alignment horizontal="center"/>
    </x:xf>
    <x:xf numFmtId="0" fontId="49" fillId="0" borderId="18" xfId="0" applyFont="1" applyBorder="1"/>
    <x:xf numFmtId="0" fontId="49" fillId="0" borderId="7" xfId="0" applyFont="1" applyBorder="1"/>
    <x:xf numFmtId="0" fontId="49" fillId="0" borderId="7" xfId="0" applyFont="1" applyBorder="1" applyAlignment="1">
      <x:alignment horizontal="left" shrinkToFit="1"/>
    </x:xf>
    <x:xf numFmtId="0" fontId="49" fillId="0" borderId="8" xfId="0" applyFont="1" applyBorder="1" applyAlignment="1">
      <x:alignment horizontal="center"/>
    </x:xf>
    <x:xf numFmtId="0" fontId="49" fillId="0" borderId="7" xfId="0" applyFont="1" applyBorder="1" applyAlignment="1">
      <x:alignment horizontal="center" shrinkToFit="1"/>
    </x:xf>
    <x:xf numFmtId="0" fontId="49" fillId="0" borderId="8" xfId="0" applyFont="1" applyBorder="1" applyAlignment="1">
      <x:alignment horizontal="left"/>
    </x:xf>
    <x:xf numFmtId="179" fontId="49" fillId="0" borderId="18" xfId="0" applyNumberFormat="1" applyFont="1" applyBorder="1" applyAlignment="1">
      <x:alignment horizontal="right"/>
    </x:xf>
    <x:xf numFmtId="41" fontId="49" fillId="0" borderId="7" xfId="0" applyNumberFormat="1" applyFont="1" applyBorder="1" applyAlignment="1">
      <x:alignment horizontal="right"/>
    </x:xf>
    <x:xf numFmtId="41" fontId="49" fillId="0" borderId="7" xfId="0" applyNumberFormat="1" applyFont="1" applyBorder="1"/>
    <x:xf numFmtId="41" fontId="49" fillId="0" borderId="8" xfId="0" applyNumberFormat="1" applyFont="1" applyBorder="1" applyAlignment="1">
      <x:alignment horizontal="center"/>
    </x:xf>
    <x:xf numFmtId="179" fontId="49" fillId="0" borderId="18" xfId="0" applyNumberFormat="1" applyFont="1" applyBorder="1" applyAlignment="1">
      <x:alignment horizontal="center" vertical="center" wrapText="1"/>
    </x:xf>
    <x:xf numFmtId="179" fontId="49" fillId="0" borderId="7" xfId="0" applyNumberFormat="1" applyFont="1" applyBorder="1" applyAlignment="1">
      <x:alignment vertical="center" wrapText="1"/>
    </x:xf>
    <x:xf numFmtId="185" fontId="49" fillId="0" borderId="18" xfId="0" applyNumberFormat="1" applyFont="1" applyBorder="1" applyAlignment="1">
      <x:alignment horizontal="center" vertical="center" wrapText="1"/>
    </x:xf>
    <x:xf numFmtId="185" fontId="49" fillId="0" borderId="7" xfId="0" applyNumberFormat="1" applyFont="1" applyBorder="1" applyAlignment="1">
      <x:alignment horizontal="center" vertical="center" wrapText="1"/>
    </x:xf>
    <x:xf numFmtId="0" fontId="49" fillId="0" borderId="7" xfId="0" applyFont="1" applyBorder="1" applyAlignment="1">
      <x:alignment horizontal="right"/>
    </x:xf>
    <x:xf numFmtId="41" fontId="49" fillId="0" borderId="7" xfId="0" applyNumberFormat="1" applyFont="1" applyBorder="1" applyAlignment="1">
      <x:alignment horizontal="center" vertical="center" wrapText="1"/>
    </x:xf>
    <x:xf numFmtId="41" fontId="49" fillId="0" borderId="11" xfId="0" applyNumberFormat="1" applyFont="1" applyBorder="1" applyAlignment="1">
      <x:alignment horizontal="center" vertical="center" wrapText="1"/>
    </x:xf>
    <x:xf numFmtId="41" fontId="49" fillId="0" borderId="8" xfId="0" applyNumberFormat="1" applyFont="1" applyBorder="1" applyAlignment="1">
      <x:alignment horizontal="center" vertical="center" wrapText="1"/>
    </x:xf>
    <x:xf numFmtId="41" fontId="49" fillId="0" borderId="18" xfId="0" applyNumberFormat="1" applyFont="1" applyBorder="1" applyAlignment="1">
      <x:alignment horizontal="center" vertical="center" wrapText="1"/>
    </x:xf>
    <x:xf numFmtId="0" fontId="49" fillId="13" borderId="0" xfId="0" applyFont="1" applyFill="1" applyAlignment="1">
      <x:alignment horizontal="left" shrinkToFit="1"/>
    </x:xf>
    <x:xf numFmtId="9" fontId="49" fillId="0" borderId="0" xfId="0" applyNumberFormat="1" applyFont="1" applyAlignment="1">
      <x:alignment horizontal="center" vertical="center" wrapText="1"/>
    </x:xf>
    <x:xf numFmtId="177" fontId="49" fillId="0" borderId="0" xfId="0" applyNumberFormat="1" applyFont="1" applyAlignment="1">
      <x:alignment horizontal="center" vertical="center" wrapText="1"/>
    </x:xf>
    <x:xf numFmtId="185" fontId="49" fillId="24" borderId="16" xfId="0" applyNumberFormat="1" applyFont="1" applyFill="1" applyBorder="1" applyAlignment="1">
      <x:alignment horizontal="center" vertical="center" wrapText="1"/>
    </x:xf>
    <x:xf numFmtId="179" fontId="49" fillId="24" borderId="0" xfId="0" applyNumberFormat="1" applyFont="1" applyFill="1" applyAlignment="1">
      <x:alignment horizontal="center" vertical="center" wrapText="1"/>
    </x:xf>
    <x:xf numFmtId="0" fontId="49" fillId="13" borderId="7" xfId="0" applyFont="1" applyFill="1" applyBorder="1" applyAlignment="1">
      <x:alignment horizontal="left" shrinkToFit="1"/>
    </x:xf>
    <x:xf numFmtId="9" fontId="49" fillId="0" borderId="7" xfId="0" applyNumberFormat="1" applyFont="1" applyBorder="1" applyAlignment="1">
      <x:alignment horizontal="center" vertical="center" wrapText="1"/>
    </x:xf>
    <x:xf numFmtId="177" fontId="49" fillId="0" borderId="7" xfId="0" applyNumberFormat="1" applyFont="1" applyBorder="1" applyAlignment="1">
      <x:alignment horizontal="center" vertical="center" wrapText="1"/>
    </x:xf>
    <x:xf numFmtId="185" fontId="49" fillId="24" borderId="18" xfId="0" applyNumberFormat="1" applyFont="1" applyFill="1" applyBorder="1" applyAlignment="1">
      <x:alignment horizontal="center" vertical="center" wrapText="1"/>
    </x:xf>
    <x:xf numFmtId="179" fontId="49" fillId="24" borderId="7" xfId="0" applyNumberFormat="1" applyFont="1" applyFill="1" applyBorder="1" applyAlignment="1">
      <x:alignment horizontal="center" vertical="center" wrapText="1"/>
    </x:xf>
    <x:xf numFmtId="179" fontId="49" fillId="9" borderId="16" xfId="0" applyNumberFormat="1" applyFont="1" applyFill="1" applyBorder="1" applyAlignment="1">
      <x:alignment horizontal="right"/>
    </x:xf>
    <x:xf numFmtId="179" fontId="49" fillId="0" borderId="0" xfId="0" applyNumberFormat="1" applyFont="1"/>
    <x:xf numFmtId="41" fontId="49" fillId="13" borderId="0" xfId="0" applyNumberFormat="1" applyFont="1" applyFill="1" applyAlignment="1">
      <x:alignment horizontal="center" vertical="center" wrapText="1"/>
    </x:xf>
    <x:xf numFmtId="179" fontId="49" fillId="27" borderId="16" xfId="0" applyNumberFormat="1" applyFont="1" applyFill="1" applyBorder="1" applyAlignment="1">
      <x:alignment horizontal="right"/>
    </x:xf>
    <x:xf numFmtId="9" fontId="49" fillId="0" borderId="16" xfId="0" applyNumberFormat="1" applyFont="1" applyBorder="1" applyAlignment="1">
      <x:alignment horizontal="center" vertical="center" wrapText="1"/>
    </x:xf>
    <x:xf numFmtId="179" fontId="49" fillId="0" borderId="10" xfId="0" applyNumberFormat="1" applyFont="1" applyBorder="1" applyAlignment="1">
      <x:alignment horizontal="center" vertical="center" wrapText="1"/>
    </x:xf>
    <x:xf numFmtId="179" fontId="49" fillId="0" borderId="6" xfId="0" applyNumberFormat="1" applyFont="1" applyBorder="1"/>
    <x:xf numFmtId="176" fontId="49" fillId="0" borderId="128" xfId="0" applyNumberFormat="1" applyFont="1" applyBorder="1" applyAlignment="1">
      <x:alignment horizontal="center"/>
    </x:xf>
    <x:xf numFmtId="176" fontId="49" fillId="0" borderId="129" xfId="0" applyNumberFormat="1" applyFont="1" applyBorder="1" applyAlignment="1">
      <x:alignment horizontal="center"/>
    </x:xf>
    <x:xf numFmtId="176" fontId="49" fillId="0" borderId="130" xfId="0" applyNumberFormat="1" applyFont="1" applyBorder="1" applyAlignment="1">
      <x:alignment horizontal="center"/>
    </x:xf>
    <x:xf numFmtId="176" fontId="49" fillId="14" borderId="36" xfId="0" applyNumberFormat="1" applyFont="1" applyFill="1" applyBorder="1" applyAlignment="1">
      <x:alignment horizontal="center"/>
    </x:xf>
    <x:xf numFmtId="176" fontId="49" fillId="14" borderId="96" xfId="0" applyNumberFormat="1" applyFont="1" applyFill="1" applyBorder="1" applyAlignment="1">
      <x:alignment horizontal="center"/>
    </x:xf>
    <x:xf numFmtId="176" fontId="49" fillId="14" borderId="97" xfId="0" applyNumberFormat="1" applyFont="1" applyFill="1" applyBorder="1" applyAlignment="1">
      <x:alignment horizontal="center"/>
    </x:xf>
    <x:xf numFmtId="9" fontId="49" fillId="0" borderId="0" xfId="0" applyNumberFormat="1" applyFont="1"/>
    <x:xf numFmtId="176" fontId="49" fillId="14" borderId="28" xfId="0" applyNumberFormat="1" applyFont="1" applyFill="1" applyBorder="1" applyAlignment="1">
      <x:alignment horizontal="center"/>
    </x:xf>
    <x:xf numFmtId="176" fontId="49" fillId="14" borderId="98" xfId="0" applyNumberFormat="1" applyFont="1" applyFill="1" applyBorder="1" applyAlignment="1">
      <x:alignment horizontal="center"/>
    </x:xf>
    <x:xf numFmtId="176" fontId="49" fillId="14" borderId="99" xfId="0" applyNumberFormat="1" applyFont="1" applyFill="1" applyBorder="1" applyAlignment="1">
      <x:alignment horizontal="center"/>
    </x:xf>
    <x:xf numFmtId="176" fontId="49" fillId="14" borderId="103" xfId="0" applyNumberFormat="1" applyFont="1" applyFill="1" applyBorder="1" applyAlignment="1">
      <x:alignment horizontal="center"/>
    </x:xf>
    <x:xf numFmtId="176" fontId="49" fillId="14" borderId="105" xfId="0" applyNumberFormat="1" applyFont="1" applyFill="1" applyBorder="1" applyAlignment="1">
      <x:alignment horizontal="center"/>
    </x:xf>
    <x:xf numFmtId="176" fontId="49" fillId="14" borderId="106" xfId="0" applyNumberFormat="1" applyFont="1" applyFill="1" applyBorder="1" applyAlignment="1">
      <x:alignment horizontal="center"/>
    </x:xf>
    <x:xf numFmtId="179" fontId="49" fillId="13" borderId="29" xfId="0" applyNumberFormat="1" applyFont="1" applyFill="1" applyBorder="1" applyAlignment="1">
      <x:alignment horizontal="right"/>
    </x:xf>
    <x:xf numFmtId="41" fontId="49" fillId="0" borderId="31" xfId="0" applyNumberFormat="1" applyFont="1" applyBorder="1" applyAlignment="1">
      <x:alignment horizontal="center"/>
    </x:xf>
    <x:xf numFmtId="177" fontId="49" fillId="0" borderId="30" xfId="0" applyNumberFormat="1" applyFont="1" applyBorder="1" applyAlignment="1">
      <x:alignment horizontal="center" vertical="center" wrapText="1"/>
    </x:xf>
    <x:xf numFmtId="179" fontId="49" fillId="13" borderId="18" xfId="0" applyNumberFormat="1" applyFont="1" applyFill="1" applyBorder="1" applyAlignment="1">
      <x:alignment horizontal="right"/>
    </x:xf>
    <x:xf numFmtId="183" fontId="119" fillId="0" borderId="10" xfId="0" applyNumberFormat="1" applyFont="1" applyBorder="1" applyAlignment="1">
      <x:alignment vertical="center"/>
    </x:xf>
    <x:xf numFmtId="41" fontId="49" fillId="13" borderId="6" xfId="0" applyNumberFormat="1" applyFont="1" applyFill="1" applyBorder="1" applyAlignment="1">
      <x:alignment horizontal="right"/>
    </x:xf>
    <x:xf numFmtId="178" fontId="49" fillId="0" borderId="32" xfId="0" applyNumberFormat="1" applyFont="1" applyBorder="1" applyAlignment="1">
      <x:alignment horizontal="center" vertical="center" wrapText="1"/>
    </x:xf>
    <x:xf numFmtId="178" fontId="49" fillId="0" borderId="10" xfId="0" applyNumberFormat="1" applyFont="1" applyBorder="1" applyAlignment="1">
      <x:alignment horizontal="center" vertical="center" wrapText="1"/>
    </x:xf>
    <x:xf numFmtId="178" fontId="49" fillId="0" borderId="6" xfId="0" applyNumberFormat="1" applyFont="1" applyBorder="1" applyAlignment="1">
      <x:alignment horizontal="center" vertical="center" wrapText="1"/>
    </x:xf>
    <x:xf numFmtId="179" fontId="119" fillId="0" borderId="29" xfId="0" applyNumberFormat="1" applyFont="1" applyBorder="1" applyAlignment="1">
      <x:alignment vertical="center"/>
    </x:xf>
    <x:xf numFmtId="179" fontId="49" fillId="0" borderId="30" xfId="0" applyNumberFormat="1" applyFont="1" applyBorder="1"/>
    <x:xf numFmtId="178" fontId="49" fillId="0" borderId="30" xfId="0" applyNumberFormat="1" applyFont="1" applyBorder="1" applyAlignment="1">
      <x:alignment horizontal="center" vertical="center" wrapText="1"/>
    </x:xf>
    <x:xf numFmtId="178" fontId="49" fillId="0" borderId="29" xfId="0" applyNumberFormat="1" applyFont="1" applyBorder="1" applyAlignment="1">
      <x:alignment horizontal="center" vertical="center" wrapText="1"/>
    </x:xf>
    <x:xf numFmtId="178" fontId="49" fillId="0" borderId="31" xfId="0" applyNumberFormat="1" applyFont="1" applyBorder="1" applyAlignment="1">
      <x:alignment horizontal="center" vertical="center" wrapText="1"/>
    </x:xf>
    <x:xf numFmtId="179" fontId="119" fillId="0" borderId="16" xfId="0" applyNumberFormat="1" applyFont="1" applyBorder="1" applyAlignment="1">
      <x:alignment vertical="center"/>
    </x:xf>
    <x:xf numFmtId="178" fontId="49" fillId="0" borderId="0" xfId="0" applyNumberFormat="1" applyFont="1" applyAlignment="1">
      <x:alignment horizontal="center" vertical="center" wrapText="1"/>
    </x:xf>
    <x:xf numFmtId="178" fontId="49" fillId="0" borderId="16" xfId="0" applyNumberFormat="1" applyFont="1" applyBorder="1" applyAlignment="1">
      <x:alignment horizontal="center" vertical="center" wrapText="1"/>
    </x:xf>
    <x:xf numFmtId="178" fontId="49" fillId="0" borderId="17" xfId="0" applyNumberFormat="1" applyFont="1" applyBorder="1" applyAlignment="1">
      <x:alignment horizontal="center" vertical="center" wrapText="1"/>
    </x:xf>
    <x:xf numFmtId="179" fontId="119" fillId="0" borderId="18" xfId="0" applyNumberFormat="1" applyFont="1" applyBorder="1" applyAlignment="1">
      <x:alignment vertical="center"/>
    </x:xf>
    <x:xf numFmtId="179" fontId="49" fillId="0" borderId="7" xfId="0" applyNumberFormat="1" applyFont="1" applyBorder="1"/>
    <x:xf numFmtId="178" fontId="49" fillId="0" borderId="7" xfId="0" applyNumberFormat="1" applyFont="1" applyBorder="1" applyAlignment="1">
      <x:alignment horizontal="center" vertical="center" wrapText="1"/>
    </x:xf>
    <x:xf numFmtId="178" fontId="49" fillId="0" borderId="18" xfId="0" applyNumberFormat="1" applyFont="1" applyBorder="1" applyAlignment="1">
      <x:alignment horizontal="center" vertical="center" wrapText="1"/>
    </x:xf>
    <x:xf numFmtId="178" fontId="49" fillId="0" borderId="8" xfId="0" applyNumberFormat="1" applyFont="1" applyBorder="1" applyAlignment="1">
      <x:alignment horizontal="center" vertical="center" wrapText="1"/>
    </x:xf>
    <x:xf numFmtId="0" fontId="49" fillId="17" borderId="16" xfId="0" applyFont="1" applyFill="1" applyBorder="1" applyAlignment="1">
      <x:alignment horizontal="center"/>
    </x:xf>
    <x:xf numFmtId="0" fontId="49" fillId="17" borderId="0" xfId="0" applyFont="1" applyFill="1" applyAlignment="1">
      <x:alignment horizontal="center"/>
    </x:xf>
    <x:xf numFmtId="0" fontId="49" fillId="17" borderId="16" xfId="0" applyFont="1" applyFill="1" applyBorder="1"/>
    <x:xf numFmtId="0" fontId="49" fillId="17" borderId="0" xfId="0" applyFont="1" applyFill="1"/>
    <x:xf numFmtId="0" fontId="49" fillId="17" borderId="0" xfId="0" applyFont="1" applyFill="1" applyAlignment="1">
      <x:alignment horizontal="left" vertical="center" shrinkToFit="1"/>
    </x:xf>
    <x:xf numFmtId="0" fontId="49" fillId="17" borderId="17" xfId="0" applyFont="1" applyFill="1" applyBorder="1" applyAlignment="1">
      <x:alignment horizontal="center"/>
    </x:xf>
    <x:xf numFmtId="0" fontId="49" fillId="17" borderId="0" xfId="0" applyFont="1" applyFill="1" applyAlignment="1">
      <x:alignment horizontal="center" shrinkToFit="1"/>
    </x:xf>
    <x:xf numFmtId="0" fontId="49" fillId="17" borderId="17" xfId="0" applyFont="1" applyFill="1" applyBorder="1" applyAlignment="1">
      <x:alignment horizontal="left"/>
    </x:xf>
    <x:xf numFmtId="41" fontId="49" fillId="17" borderId="16" xfId="0" applyNumberFormat="1" applyFont="1" applyFill="1" applyBorder="1" applyAlignment="1">
      <x:alignment horizontal="right"/>
    </x:xf>
    <x:xf numFmtId="41" fontId="49" fillId="17" borderId="0" xfId="0" applyNumberFormat="1" applyFont="1" applyFill="1" applyAlignment="1">
      <x:alignment horizontal="right"/>
    </x:xf>
    <x:xf numFmtId="41" fontId="49" fillId="17" borderId="0" xfId="0" applyNumberFormat="1" applyFont="1" applyFill="1"/>
    <x:xf numFmtId="41" fontId="49" fillId="17" borderId="17" xfId="0" applyNumberFormat="1" applyFont="1" applyFill="1" applyBorder="1" applyAlignment="1">
      <x:alignment horizontal="center"/>
    </x:xf>
    <x:xf numFmtId="179" fontId="49" fillId="17" borderId="16" xfId="0" applyNumberFormat="1" applyFont="1" applyFill="1" applyBorder="1" applyAlignment="1">
      <x:alignment horizontal="center" vertical="center" wrapText="1"/>
    </x:xf>
    <x:xf numFmtId="179" fontId="49" fillId="17" borderId="0" xfId="0" applyNumberFormat="1" applyFont="1" applyFill="1" applyAlignment="1">
      <x:alignment vertical="center" wrapText="1"/>
    </x:xf>
    <x:xf numFmtId="179" fontId="49" fillId="17" borderId="0" xfId="0" applyNumberFormat="1" applyFont="1" applyFill="1"/>
    <x:xf numFmtId="185" fontId="49" fillId="17" borderId="16" xfId="0" applyNumberFormat="1" applyFont="1" applyFill="1" applyBorder="1" applyAlignment="1">
      <x:alignment horizontal="center" vertical="center" wrapText="1"/>
    </x:xf>
    <x:xf numFmtId="185" fontId="49" fillId="17" borderId="0" xfId="0" applyNumberFormat="1" applyFont="1" applyFill="1" applyAlignment="1">
      <x:alignment horizontal="center" vertical="center" wrapText="1"/>
    </x:xf>
    <x:xf numFmtId="0" fontId="49" fillId="17" borderId="0" xfId="0" applyFont="1" applyFill="1" applyAlignment="1">
      <x:alignment horizontal="right"/>
    </x:xf>
    <x:xf numFmtId="41" fontId="49" fillId="17" borderId="0" xfId="0" applyNumberFormat="1" applyFont="1" applyFill="1" applyAlignment="1">
      <x:alignment horizontal="center" vertical="center" wrapText="1"/>
    </x:xf>
    <x:xf numFmtId="41" fontId="49" fillId="17" borderId="5" xfId="0" applyNumberFormat="1" applyFont="1" applyFill="1" applyBorder="1" applyAlignment="1">
      <x:alignment horizontal="center" vertical="center" wrapText="1"/>
    </x:xf>
    <x:xf numFmtId="178" fontId="49" fillId="17" borderId="0" xfId="0" applyNumberFormat="1" applyFont="1" applyFill="1" applyAlignment="1">
      <x:alignment horizontal="center" vertical="center" wrapText="1"/>
    </x:xf>
    <x:xf numFmtId="178" fontId="49" fillId="17" borderId="16" xfId="0" applyNumberFormat="1" applyFont="1" applyFill="1" applyBorder="1" applyAlignment="1">
      <x:alignment horizontal="center" vertical="center" wrapText="1"/>
    </x:xf>
    <x:xf numFmtId="178" fontId="49" fillId="17" borderId="17" xfId="0" applyNumberFormat="1" applyFont="1" applyFill="1" applyBorder="1" applyAlignment="1">
      <x:alignment horizontal="center" vertical="center" wrapText="1"/>
    </x:xf>
    <x:xf numFmtId="176" fontId="49" fillId="17" borderId="0" xfId="0" applyNumberFormat="1" applyFont="1" applyFill="1"/>
    <x:xf numFmtId="0" fontId="120" fillId="0" borderId="32" xfId="0" applyFont="1" applyBorder="1" applyAlignment="1">
      <x:alignment horizontal="center"/>
    </x:xf>
    <x:xf numFmtId="0" fontId="120" fillId="0" borderId="31" xfId="0" applyFont="1" applyBorder="1" applyAlignment="1">
      <x:alignment horizontal="center"/>
    </x:xf>
    <x:xf numFmtId="0" fontId="120" fillId="0" borderId="8" xfId="0" applyFont="1" applyBorder="1" applyAlignment="1">
      <x:alignment horizontal="center"/>
    </x:xf>
    <x:xf numFmtId="0" fontId="120" fillId="0" borderId="17" xfId="0" applyFont="1" applyBorder="1" applyAlignment="1">
      <x:alignment horizontal="center"/>
    </x:xf>
    <x:xf numFmtId="41" fontId="0" fillId="0" borderId="0" xfId="0" applyNumberFormat="1" applyAlignment="1">
      <x:alignment horizontal="center" vertical="center"/>
    </x:xf>
    <x:xf numFmtId="0" fontId="7" fillId="18" borderId="0" xfId="0" applyFont="1" applyFill="1" applyAlignment="1">
      <x:alignment vertical="center"/>
    </x:xf>
    <x:xf numFmtId="0" fontId="0" fillId="18" borderId="0" xfId="0" applyFill="1" applyAlignment="1">
      <x:alignment horizontal="left" vertical="center" indent="2"/>
    </x:xf>
    <x:xf numFmtId="41" fontId="0" fillId="18" borderId="0" xfId="0" applyNumberFormat="1" applyFill="1" applyAlignment="1">
      <x:alignment vertical="center"/>
    </x:xf>
    <x:xf numFmtId="41" fontId="95" fillId="18" borderId="0" xfId="0" applyNumberFormat="1" applyFont="1" applyFill="1" applyAlignment="1">
      <x:alignment horizontal="center" vertical="center"/>
    </x:xf>
    <x:xf numFmtId="41" fontId="0" fillId="18" borderId="0" xfId="0" applyNumberFormat="1" applyFill="1" applyAlignment="1">
      <x:alignment horizontal="center" vertical="center"/>
    </x:xf>
    <x:xf numFmtId="177" fontId="0" fillId="18" borderId="0" xfId="0" applyNumberFormat="1" applyFill="1" applyAlignment="1">
      <x:alignment horizontal="left" vertical="center" indent="2"/>
    </x:xf>
    <x:xf numFmtId="9" fontId="5" fillId="18" borderId="0" xfId="2" applyFont="1" applyFill="1" applyAlignment="1">
      <x:alignment horizontal="right" vertical="center" indent="2"/>
    </x:xf>
    <x:xf numFmtId="9" fontId="0" fillId="18" borderId="0" xfId="2" applyFont="1" applyFill="1" applyAlignment="1">
      <x:alignment horizontal="center" vertical="center"/>
    </x:xf>
    <x:xf numFmtId="183" fontId="0" fillId="18" borderId="0" xfId="1" applyNumberFormat="1" applyFont="1" applyFill="1" applyAlignment="1">
      <x:alignment horizontal="right" vertical="center" indent="2"/>
    </x:xf>
    <x:xf numFmtId="0" fontId="0" fillId="0" borderId="17" xfId="0" applyBorder="1" applyAlignment="1">
      <x:alignment vertical="center"/>
    </x:xf>
    <x:xf numFmtId="41" fontId="1" fillId="13" borderId="9" xfId="14" applyFont="1" applyFill="1" applyBorder="1" applyAlignment="1">
      <x:alignment vertical="center"/>
    </x:xf>
    <x:xf numFmtId="0" fontId="100" fillId="0" borderId="215" xfId="0" applyFont="1" applyBorder="1" applyAlignment="1">
      <x:alignment horizontal="center" vertical="center" readingOrder="1"/>
    </x:xf>
    <x:xf numFmtId="0" fontId="100" fillId="0" borderId="216" xfId="0" applyFont="1" applyBorder="1" applyAlignment="1">
      <x:alignment horizontal="center" vertical="center" readingOrder="1"/>
    </x:xf>
    <x:xf numFmtId="0" fontId="100" fillId="0" borderId="217" xfId="0" applyFont="1" applyBorder="1" applyAlignment="1">
      <x:alignment horizontal="center" vertical="center" readingOrder="1"/>
    </x:xf>
    <x:xf numFmtId="0" fontId="100" fillId="0" borderId="195" xfId="0" applyFont="1" applyBorder="1" applyAlignment="1">
      <x:alignment horizontal="center" vertical="center" readingOrder="1"/>
    </x:xf>
    <x:xf numFmtId="0" fontId="100" fillId="0" borderId="3" xfId="0" applyFont="1" applyBorder="1" applyAlignment="1">
      <x:alignment horizontal="center" vertical="center" readingOrder="1"/>
    </x:xf>
    <x:xf numFmtId="0" fontId="100" fillId="0" borderId="218" xfId="0" applyFont="1" applyBorder="1" applyAlignment="1">
      <x:alignment horizontal="center" vertical="center" readingOrder="1"/>
    </x:xf>
    <x:xf numFmtId="0" fontId="100" fillId="43" borderId="195" xfId="0" applyFont="1" applyFill="1" applyBorder="1" applyAlignment="1">
      <x:alignment horizontal="center" vertical="center" readingOrder="1"/>
    </x:xf>
    <x:xf numFmtId="0" fontId="100" fillId="43" borderId="3" xfId="0" applyFont="1" applyFill="1" applyBorder="1" applyAlignment="1">
      <x:alignment horizontal="center" vertical="center" readingOrder="1"/>
    </x:xf>
    <x:xf numFmtId="0" fontId="100" fillId="44" borderId="195" xfId="0" applyFont="1" applyFill="1" applyBorder="1" applyAlignment="1">
      <x:alignment horizontal="center" vertical="center" readingOrder="1"/>
    </x:xf>
    <x:xf numFmtId="0" fontId="100" fillId="44" borderId="3" xfId="0" applyFont="1" applyFill="1" applyBorder="1" applyAlignment="1">
      <x:alignment horizontal="center" vertical="center" readingOrder="1"/>
    </x:xf>
    <x:xf numFmtId="0" fontId="100" fillId="44" borderId="218" xfId="0" applyFont="1" applyFill="1" applyBorder="1" applyAlignment="1">
      <x:alignment horizontal="center" vertical="center" readingOrder="1"/>
    </x:xf>
    <x:xf numFmtId="0" fontId="100" fillId="25" borderId="195" xfId="0" applyFont="1" applyFill="1" applyBorder="1" applyAlignment="1">
      <x:alignment horizontal="center" vertical="center" readingOrder="1"/>
    </x:xf>
    <x:xf numFmtId="0" fontId="100" fillId="25" borderId="3" xfId="0" applyFont="1" applyFill="1" applyBorder="1" applyAlignment="1">
      <x:alignment horizontal="center" vertical="center" readingOrder="1"/>
    </x:xf>
    <x:xf numFmtId="0" fontId="100" fillId="25" borderId="218" xfId="0" applyFont="1" applyFill="1" applyBorder="1" applyAlignment="1">
      <x:alignment horizontal="center" vertical="center" readingOrder="1"/>
    </x:xf>
    <x:xf numFmtId="0" fontId="100" fillId="25" borderId="219" xfId="0" applyFont="1" applyFill="1" applyBorder="1" applyAlignment="1">
      <x:alignment horizontal="center" vertical="center" readingOrder="1"/>
    </x:xf>
    <x:xf numFmtId="0" fontId="100" fillId="25" borderId="220" xfId="0" applyFont="1" applyFill="1" applyBorder="1" applyAlignment="1">
      <x:alignment horizontal="center" vertical="center" readingOrder="1"/>
    </x:xf>
    <x:xf numFmtId="0" fontId="100" fillId="25" borderId="221" xfId="0" applyFont="1" applyFill="1" applyBorder="1" applyAlignment="1">
      <x:alignment horizontal="center" vertical="center" readingOrder="1"/>
    </x:xf>
    <x:xf numFmtId="41" fontId="100" fillId="43" borderId="223" xfId="1" applyFont="1" applyFill="1" applyBorder="1" applyAlignment="1">
      <x:alignment horizontal="center" vertical="center" readingOrder="1"/>
    </x:xf>
    <x:xf numFmtId="41" fontId="100" fillId="43" borderId="224" xfId="1" applyFont="1" applyFill="1" applyBorder="1" applyAlignment="1">
      <x:alignment horizontal="center" vertical="center" readingOrder="1"/>
    </x:xf>
    <x:xf numFmtId="0" fontId="100" fillId="43" borderId="222" xfId="0" applyFont="1" applyFill="1" applyBorder="1" applyAlignment="1">
      <x:alignment horizontal="center" vertical="center" readingOrder="1"/>
    </x:xf>
    <x:xf numFmtId="0" fontId="100" fillId="43" borderId="223" xfId="0" applyFont="1" applyFill="1" applyBorder="1" applyAlignment="1">
      <x:alignment horizontal="center" vertical="center" readingOrder="1"/>
    </x:xf>
    <x:xf numFmtId="0" fontId="100" fillId="43" borderId="224" xfId="0" applyFont="1" applyFill="1" applyBorder="1" applyAlignment="1">
      <x:alignment horizontal="center" vertical="center" readingOrder="1"/>
    </x:xf>
    <x:xf numFmtId="0" fontId="100" fillId="43" borderId="218" xfId="0" applyFont="1" applyFill="1" applyBorder="1" applyAlignment="1">
      <x:alignment horizontal="center" vertical="center" readingOrder="1"/>
    </x:xf>
    <x:xf numFmtId="41" fontId="102" fillId="43" borderId="0" xfId="0" applyNumberFormat="1" applyFont="1" applyFill="1"/>
    <x:xf numFmtId="41" fontId="116" fillId="0" borderId="0" xfId="20" applyNumberFormat="1" applyFont="1" applyFill="1"/>
    <x:xf numFmtId="41" fontId="103" fillId="48" borderId="0" xfId="36" applyNumberFormat="1" applyFont="1" applyFill="1"/>
    <x:xf numFmtId="41" fontId="102" fillId="48" borderId="0" xfId="0" applyNumberFormat="1" applyFont="1" applyFill="1"/>
    <x:xf numFmtId="41" fontId="100" fillId="0" borderId="158" xfId="1" applyFont="1" applyBorder="1" applyAlignment="1">
      <x:alignment horizontal="center" vertical="center" readingOrder="1"/>
    </x:xf>
    <x:xf numFmtId="177" fontId="102" fillId="0" borderId="0" xfId="2" applyNumberFormat="1" applyFont="1"/>
    <x:xf numFmtId="41" fontId="101" fillId="25" borderId="174" xfId="1" applyFont="1" applyFill="1" applyBorder="1" applyAlignment="1">
      <x:alignment horizontal="center" vertical="center" readingOrder="1"/>
    </x:xf>
    <x:xf numFmtId="41" fontId="101" fillId="25" borderId="175" xfId="1" applyFont="1" applyFill="1" applyBorder="1" applyAlignment="1">
      <x:alignment horizontal="center" vertical="center" readingOrder="1"/>
    </x:xf>
    <x:xf numFmtId="41" fontId="101" fillId="43" borderId="225" xfId="1" applyFont="1" applyFill="1" applyBorder="1" applyAlignment="1">
      <x:alignment horizontal="center" vertical="center" readingOrder="1"/>
    </x:xf>
    <x:xf numFmtId="41" fontId="101" fillId="43" borderId="226" xfId="1" applyFont="1" applyFill="1" applyBorder="1" applyAlignment="1">
      <x:alignment horizontal="center" vertical="center" readingOrder="1"/>
    </x:xf>
    <x:xf numFmtId="41" fontId="101" fillId="43" borderId="227" xfId="1" applyFont="1" applyFill="1" applyBorder="1" applyAlignment="1">
      <x:alignment horizontal="center" vertical="center" readingOrder="1"/>
    </x:xf>
    <x:xf numFmtId="41" fontId="100" fillId="44" borderId="228" xfId="0" applyNumberFormat="1" applyFont="1" applyFill="1" applyBorder="1" applyAlignment="1">
      <x:alignment horizontal="center" vertical="center" readingOrder="1"/>
    </x:xf>
    <x:xf numFmtId="41" fontId="100" fillId="44" borderId="229" xfId="0" applyNumberFormat="1" applyFont="1" applyFill="1" applyBorder="1" applyAlignment="1">
      <x:alignment horizontal="center" vertical="center" readingOrder="1"/>
    </x:xf>
    <x:xf numFmtId="41" fontId="100" fillId="44" borderId="230" xfId="0" applyNumberFormat="1" applyFont="1" applyFill="1" applyBorder="1" applyAlignment="1">
      <x:alignment horizontal="center" vertical="center" readingOrder="1"/>
    </x:xf>
    <x:xf numFmtId="41" fontId="100" fillId="43" borderId="155" xfId="1" applyFont="1" applyFill="1" applyBorder="1" applyAlignment="1">
      <x:alignment horizontal="center" vertical="center" readingOrder="1"/>
    </x:xf>
    <x:xf numFmtId="41" fontId="100" fillId="44" borderId="231" xfId="0" applyNumberFormat="1" applyFont="1" applyFill="1" applyBorder="1" applyAlignment="1">
      <x:alignment horizontal="center" vertical="center" readingOrder="1"/>
    </x:xf>
    <x:xf numFmtId="41" fontId="100" fillId="44" borderId="232" xfId="0" applyNumberFormat="1" applyFont="1" applyFill="1" applyBorder="1" applyAlignment="1">
      <x:alignment horizontal="center" vertical="center" readingOrder="1"/>
    </x:xf>
    <x:xf numFmtId="41" fontId="100" fillId="44" borderId="233" xfId="0" applyNumberFormat="1" applyFont="1" applyFill="1" applyBorder="1" applyAlignment="1">
      <x:alignment horizontal="center" vertical="center" readingOrder="1"/>
    </x:xf>
    <x:xf numFmtId="41" fontId="100" fillId="43" borderId="173" xfId="1" applyFont="1" applyFill="1" applyBorder="1" applyAlignment="1">
      <x:alignment horizontal="center" vertical="center" readingOrder="1"/>
    </x:xf>
    <x:xf numFmtId="41" fontId="100" fillId="43" borderId="145" xfId="1" applyFont="1" applyFill="1" applyBorder="1" applyAlignment="1">
      <x:alignment horizontal="center" vertical="center" readingOrder="1"/>
    </x:xf>
    <x:xf numFmtId="9" fontId="0" fillId="0" borderId="0" xfId="2" applyFont="1" applyBorder="1" applyAlignment="1">
      <x:alignment horizontal="center" vertical="center" wrapText="1"/>
    </x:xf>
    <x:xf numFmtId="179" fontId="5" fillId="29" borderId="0" xfId="22" applyNumberFormat="1" applyAlignment="1">
      <x:alignment horizontal="left" vertical="center" indent="2"/>
    </x:xf>
    <x:xf numFmtId="179" fontId="5" fillId="6" borderId="0" xfId="3" applyNumberFormat="1" applyAlignment="1">
      <x:alignment horizontal="left" vertical="center" indent="2"/>
    </x:xf>
    <x:xf numFmtId="179" fontId="4" fillId="21" borderId="0" xfId="1" applyNumberFormat="1" applyFont="1" applyFill="1" applyAlignment="1">
      <x:alignment horizontal="left" vertical="center" indent="1"/>
    </x:xf>
    <x:xf numFmtId="179" fontId="5" fillId="18" borderId="0" xfId="22" applyNumberFormat="1" applyFill="1" applyAlignment="1">
      <x:alignment horizontal="left" vertical="center" indent="2"/>
    </x:xf>
    <x:xf numFmtId="179" fontId="5" fillId="18" borderId="0" xfId="3" applyNumberFormat="1" applyFill="1" applyAlignment="1">
      <x:alignment horizontal="left" vertical="center" indent="2"/>
    </x:xf>
    <x:xf numFmtId="179" fontId="0" fillId="18" borderId="0" xfId="1" applyNumberFormat="1" applyFont="1" applyFill="1" applyAlignment="1">
      <x:alignment horizontal="left" vertical="center" indent="2"/>
    </x:xf>
    <x:xf numFmtId="179" fontId="5" fillId="18" borderId="0" xfId="3" applyNumberFormat="1" applyFill="1" applyAlignment="1">
      <x:alignment vertical="center"/>
    </x:xf>
    <x:xf numFmtId="179" fontId="4" fillId="21" borderId="0" xfId="0" applyNumberFormat="1" applyFont="1" applyFill="1" applyAlignment="1">
      <x:alignment horizontal="left" vertical="center" indent="1"/>
    </x:xf>
    <x:xf numFmtId="179" fontId="4" fillId="21" borderId="0" xfId="0" applyNumberFormat="1" applyFont="1" applyFill="1" applyAlignment="1">
      <x:alignment vertical="center"/>
    </x:xf>
    <x:xf numFmtId="179" fontId="0" fillId="0" borderId="0" xfId="0" applyNumberFormat="1" applyAlignment="1">
      <x:alignment vertical="center"/>
    </x:xf>
    <x:xf numFmtId="179" fontId="0" fillId="8" borderId="0" xfId="1" applyNumberFormat="1" applyFont="1" applyFill="1" applyAlignment="1">
      <x:alignment horizontal="left" vertical="center" indent="2"/>
    </x:xf>
    <x:xf numFmtId="179" fontId="4" fillId="26" borderId="1" xfId="1" applyNumberFormat="1" applyFont="1" applyFill="1" applyBorder="1" applyAlignment="1">
      <x:alignment horizontal="left" vertical="center"/>
    </x:xf>
    <x:xf numFmtId="197" fontId="121" fillId="0" borderId="0" xfId="0" applyNumberFormat="1" applyFont="1" applyAlignment="1">
      <x:alignment vertical="top"/>
    </x:xf>
    <x:xf numFmtId="176" fontId="121" fillId="0" borderId="0" xfId="0" applyNumberFormat="1" applyFont="1" applyAlignment="1">
      <x:alignment vertical="top"/>
    </x:xf>
    <x:xf numFmtId="176" fontId="121" fillId="0" borderId="0" xfId="1" applyNumberFormat="1" applyFont="1" applyFill="1" applyBorder="1" applyAlignment="1">
      <x:alignment vertical="top"/>
    </x:xf>
    <x:xf numFmtId="196" fontId="121" fillId="0" borderId="0" xfId="0" applyNumberFormat="1" applyFont="1" applyAlignment="1">
      <x:alignment vertical="top"/>
    </x:xf>
    <x:xf numFmtId="179" fontId="121" fillId="0" borderId="0" xfId="1" applyNumberFormat="1" applyFont="1" applyAlignment="1">
      <x:alignment vertical="top"/>
    </x:xf>
    <x:xf numFmtId="179" fontId="121" fillId="0" borderId="17" xfId="1" applyNumberFormat="1" applyFont="1" applyFill="1" applyBorder="1" applyAlignment="1">
      <x:alignment vertical="top"/>
    </x:xf>
    <x:xf numFmtId="176" fontId="122" fillId="0" borderId="0" xfId="0" applyNumberFormat="1" applyFont="1" applyAlignment="1">
      <x:alignment vertical="top"/>
    </x:xf>
    <x:xf numFmtId="0" fontId="7" fillId="0" borderId="0" xfId="0" applyFont="1"/>
    <x:xf numFmtId="176" fontId="122" fillId="0" borderId="0" xfId="1" applyNumberFormat="1" applyFont="1" applyFill="1" applyBorder="1" applyAlignment="1">
      <x:alignment vertical="top"/>
    </x:xf>
    <x:xf numFmtId="196" fontId="122" fillId="0" borderId="0" xfId="0" applyNumberFormat="1" applyFont="1" applyAlignment="1">
      <x:alignment vertical="top"/>
    </x:xf>
    <x:xf numFmtId="197" fontId="122" fillId="0" borderId="0" xfId="0" applyNumberFormat="1" applyFont="1" applyAlignment="1">
      <x:alignment vertical="top"/>
    </x:xf>
    <x:xf numFmtId="179" fontId="122" fillId="0" borderId="0" xfId="1" applyNumberFormat="1" applyFont="1" applyAlignment="1">
      <x:alignment vertical="top"/>
    </x:xf>
    <x:xf numFmtId="179" fontId="122" fillId="0" borderId="17" xfId="1" applyNumberFormat="1" applyFont="1" applyFill="1" applyBorder="1" applyAlignment="1">
      <x:alignment vertical="top"/>
    </x:xf>
    <x:xf numFmtId="0" fontId="124" fillId="0" borderId="0" xfId="0" applyFont="1"/>
    <x:xf numFmtId="0" fontId="123" fillId="35" borderId="76" xfId="0" applyFont="1" applyFill="1" applyBorder="1" applyAlignment="1">
      <x:alignment horizontal="right" vertical="center" wrapText="1" readingOrder="1"/>
    </x:xf>
    <x:xf numFmtId="0" fontId="123" fillId="35" borderId="77" xfId="0" applyFont="1" applyFill="1" applyBorder="1" applyAlignment="1">
      <x:alignment horizontal="right" vertical="center" wrapText="1" readingOrder="1"/>
    </x:xf>
    <x:xf numFmtId="0" fontId="123" fillId="35" borderId="78" xfId="0" applyFont="1" applyFill="1" applyBorder="1" applyAlignment="1">
      <x:alignment horizontal="right" vertical="center" wrapText="1" readingOrder="1"/>
    </x:xf>
    <x:xf numFmtId="0" fontId="123" fillId="35" borderId="79" xfId="0" applyFont="1" applyFill="1" applyBorder="1" applyAlignment="1">
      <x:alignment horizontal="center" vertical="center" wrapText="1" readingOrder="1"/>
    </x:xf>
    <x:xf numFmtId="0" fontId="123" fillId="35" borderId="80" xfId="0" applyFont="1" applyFill="1" applyBorder="1" applyAlignment="1">
      <x:alignment horizontal="right" vertical="center" wrapText="1" readingOrder="1"/>
    </x:xf>
    <x:xf numFmtId="0" fontId="125" fillId="36" borderId="81" xfId="0" applyFont="1" applyFill="1" applyBorder="1" applyAlignment="1">
      <x:alignment horizontal="left" vertical="center" wrapText="1" readingOrder="1"/>
    </x:xf>
    <x:xf numFmtId="3" fontId="125" fillId="36" borderId="82" xfId="0" applyNumberFormat="1" applyFont="1" applyFill="1" applyBorder="1" applyAlignment="1">
      <x:alignment horizontal="right" vertical="center" wrapText="1" readingOrder="1"/>
    </x:xf>
    <x:xf numFmtId="177" fontId="125" fillId="36" borderId="81" xfId="0" applyNumberFormat="1" applyFont="1" applyFill="1" applyBorder="1" applyAlignment="1">
      <x:alignment horizontal="right" vertical="center" wrapText="1" readingOrder="1"/>
    </x:xf>
    <x:xf numFmtId="0" fontId="125" fillId="36" borderId="82" xfId="0" applyFont="1" applyFill="1" applyBorder="1" applyAlignment="1">
      <x:alignment horizontal="left" vertical="center" wrapText="1" readingOrder="1"/>
    </x:xf>
    <x:xf numFmtId="177" fontId="124" fillId="0" borderId="0" xfId="0" applyNumberFormat="1" applyFont="1"/>
    <x:xf numFmtId="41" fontId="126" fillId="36" borderId="82" xfId="0" applyNumberFormat="1" applyFont="1" applyFill="1" applyBorder="1" applyAlignment="1">
      <x:alignment horizontal="right" vertical="center" wrapText="1"/>
    </x:xf>
    <x:xf numFmtId="0" fontId="126" fillId="36" borderId="81" xfId="0" applyFont="1" applyFill="1" applyBorder="1" applyAlignment="1">
      <x:alignment horizontal="right" vertical="center" wrapText="1"/>
    </x:xf>
    <x:xf numFmtId="0" fontId="126" fillId="36" borderId="83" xfId="0" applyFont="1" applyFill="1" applyBorder="1" applyAlignment="1">
      <x:alignment horizontal="center" vertical="center" wrapText="1"/>
    </x:xf>
    <x:xf numFmtId="41" fontId="126" fillId="36" borderId="82" xfId="1" applyFont="1" applyFill="1" applyBorder="1" applyAlignment="1">
      <x:alignment horizontal="right" vertical="center" wrapText="1"/>
    </x:xf>
    <x:xf numFmtId="0" fontId="125" fillId="36" borderId="82" xfId="0" applyFont="1" applyFill="1" applyBorder="1" applyAlignment="1">
      <x:alignment horizontal="center" vertical="center" wrapText="1" readingOrder="1"/>
    </x:xf>
    <x:xf numFmtId="0" fontId="125" fillId="0" borderId="81" xfId="0" applyFont="1" applyBorder="1" applyAlignment="1">
      <x:alignment horizontal="left" vertical="center" wrapText="1" readingOrder="1"/>
    </x:xf>
    <x:xf numFmtId="177" fontId="125" fillId="0" borderId="82" xfId="0" applyNumberFormat="1" applyFont="1" applyBorder="1" applyAlignment="1">
      <x:alignment horizontal="right" vertical="center" wrapText="1" readingOrder="1"/>
    </x:xf>
    <x:xf numFmtId="177" fontId="125" fillId="0" borderId="81" xfId="0" applyNumberFormat="1" applyFont="1" applyBorder="1" applyAlignment="1">
      <x:alignment horizontal="right" vertical="center" wrapText="1" readingOrder="1"/>
    </x:xf>
    <x:xf numFmtId="0" fontId="125" fillId="0" borderId="82" xfId="0" applyFont="1" applyBorder="1" applyAlignment="1">
      <x:alignment horizontal="left" vertical="center" wrapText="1" readingOrder="1"/>
    </x:xf>
    <x:xf numFmtId="0" fontId="126" fillId="0" borderId="81" xfId="0" applyFont="1" applyBorder="1" applyAlignment="1">
      <x:alignment horizontal="right" vertical="center" wrapText="1"/>
    </x:xf>
    <x:xf numFmtId="0" fontId="126" fillId="0" borderId="83" xfId="0" applyFont="1" applyBorder="1" applyAlignment="1">
      <x:alignment horizontal="center" vertical="center" wrapText="1"/>
    </x:xf>
    <x:xf numFmtId="10" fontId="126" fillId="0" borderId="82" xfId="2" applyNumberFormat="1" applyFont="1" applyBorder="1" applyAlignment="1">
      <x:alignment horizontal="right" vertical="center" wrapText="1"/>
    </x:xf>
    <x:xf numFmtId="0" fontId="125" fillId="0" borderId="82" xfId="0" applyFont="1" applyBorder="1" applyAlignment="1">
      <x:alignment horizontal="center" vertical="center" wrapText="1" readingOrder="1"/>
    </x:xf>
    <x:xf numFmtId="41" fontId="125" fillId="36" borderId="82" xfId="1" applyFont="1" applyFill="1" applyBorder="1" applyAlignment="1">
      <x:alignment horizontal="right" vertical="center" wrapText="1" readingOrder="1"/>
    </x:xf>
    <x:xf numFmtId="0" fontId="125" fillId="0" borderId="81" xfId="0" applyFont="1" applyBorder="1" applyAlignment="1">
      <x:alignment horizontal="left" vertical="center" wrapText="1" indent="1" readingOrder="1"/>
    </x:xf>
    <x:xf numFmtId="41" fontId="125" fillId="0" borderId="82" xfId="1" applyFont="1" applyBorder="1" applyAlignment="1">
      <x:alignment horizontal="right" vertical="center" wrapText="1" readingOrder="1"/>
    </x:xf>
    <x:xf numFmtId="41" fontId="126" fillId="0" borderId="82" xfId="1" applyFont="1" applyBorder="1" applyAlignment="1">
      <x:alignment horizontal="right" vertical="center" wrapText="1"/>
    </x:xf>
    <x:xf numFmtId="41" fontId="124" fillId="0" borderId="0" xfId="1" applyFont="1"/>
    <x:xf numFmtId="9" fontId="124" fillId="0" borderId="0" xfId="2" applyFont="1"/>
    <x:xf numFmtId="0" fontId="125" fillId="0" borderId="82" xfId="0" quotePrefix="1" applyFont="1" applyBorder="1" applyAlignment="1">
      <x:alignment horizontal="left" vertical="top" wrapText="1" readingOrder="1"/>
    </x:xf>
    <x:xf numFmtId="0" fontId="125" fillId="0" borderId="82" xfId="0" applyFont="1" applyBorder="1" applyAlignment="1">
      <x:alignment horizontal="center" vertical="top" wrapText="1" readingOrder="1"/>
    </x:xf>
    <x:xf numFmtId="41" fontId="126" fillId="0" borderId="82" xfId="0" applyNumberFormat="1" applyFont="1" applyBorder="1" applyAlignment="1">
      <x:alignment horizontal="right" vertical="center" wrapText="1"/>
    </x:xf>
    <x:xf numFmtId="0" fontId="125" fillId="36" borderId="81" xfId="0" applyFont="1" applyFill="1" applyBorder="1" applyAlignment="1">
      <x:alignment horizontal="right" vertical="center" wrapText="1" readingOrder="1"/>
    </x:xf>
    <x:xf numFmtId="9" fontId="126" fillId="36" borderId="83" xfId="2" applyFont="1" applyFill="1" applyBorder="1" applyAlignment="1">
      <x:alignment horizontal="right" vertical="center" wrapText="1"/>
    </x:xf>
    <x:xf numFmtId="177" fontId="125" fillId="36" borderId="82" xfId="0" applyNumberFormat="1" applyFont="1" applyFill="1" applyBorder="1" applyAlignment="1">
      <x:alignment horizontal="right" vertical="center" wrapText="1" readingOrder="1"/>
    </x:xf>
    <x:xf numFmtId="177" fontId="126" fillId="36" borderId="83" xfId="2" applyNumberFormat="1" applyFont="1" applyFill="1" applyBorder="1" applyAlignment="1">
      <x:alignment horizontal="right" vertical="center" wrapText="1"/>
    </x:xf>
    <x:xf numFmtId="10" fontId="126" fillId="36" borderId="82" xfId="2" applyNumberFormat="1" applyFont="1" applyFill="1" applyBorder="1" applyAlignment="1">
      <x:alignment horizontal="right" vertical="center" wrapText="1"/>
    </x:xf>
    <x:xf numFmtId="43" fontId="124" fillId="0" borderId="0" xfId="0" applyNumberFormat="1" applyFont="1"/>
    <x:xf numFmtId="41" fontId="124" fillId="0" borderId="0" xfId="0" applyNumberFormat="1" applyFont="1"/>
    <x:xf numFmtId="0" fontId="125" fillId="0" borderId="93" xfId="0" applyFont="1" applyBorder="1" applyAlignment="1">
      <x:alignment horizontal="right" vertical="center" wrapText="1" readingOrder="1"/>
    </x:xf>
    <x:xf numFmtId="0" fontId="125" fillId="0" borderId="93" xfId="0" applyFont="1" applyBorder="1" applyAlignment="1">
      <x:alignment horizontal="center" vertical="center" wrapText="1" readingOrder="1"/>
    </x:xf>
    <x:xf numFmtId="0" fontId="125" fillId="0" borderId="84" xfId="0" applyFont="1" applyBorder="1" applyAlignment="1">
      <x:alignment horizontal="center" vertical="center" wrapText="1" readingOrder="1"/>
    </x:xf>
    <x:xf numFmtId="0" fontId="125" fillId="0" borderId="92" xfId="0" applyFont="1" applyBorder="1" applyAlignment="1">
      <x:alignment horizontal="center" vertical="center" wrapText="1" readingOrder="1"/>
    </x:xf>
    <x:xf numFmtId="0" fontId="125" fillId="0" borderId="84" xfId="0" applyFont="1" applyBorder="1" applyAlignment="1">
      <x:alignment horizontal="right" vertical="center" wrapText="1" readingOrder="1"/>
    </x:xf>
    <x:xf numFmtId="9" fontId="125" fillId="39" borderId="86" xfId="2" applyFont="1" applyFill="1" applyBorder="1" applyAlignment="1">
      <x:alignment horizontal="right" vertical="center" wrapText="1" indent="1" readingOrder="1"/>
    </x:xf>
    <x:xf numFmtId="9" fontId="125" fillId="39" borderId="84" xfId="0" applyNumberFormat="1" applyFont="1" applyFill="1" applyBorder="1" applyAlignment="1">
      <x:alignment horizontal="center" vertical="center" wrapText="1" readingOrder="1"/>
    </x:xf>
    <x:xf numFmtId="0" fontId="125" fillId="0" borderId="84" xfId="0" applyFont="1" applyBorder="1" applyAlignment="1">
      <x:alignment horizontal="left" vertical="center" wrapText="1" indent="1" readingOrder="1"/>
    </x:xf>
    <x:xf numFmtId="41" fontId="125" fillId="0" borderId="84" xfId="1" applyFont="1" applyBorder="1" applyAlignment="1">
      <x:alignment horizontal="left" vertical="center" wrapText="1" readingOrder="1"/>
    </x:xf>
    <x:xf numFmtId="9" fontId="125" fillId="0" borderId="84" xfId="0" applyNumberFormat="1" applyFont="1" applyBorder="1" applyAlignment="1">
      <x:alignment horizontal="center" vertical="center" wrapText="1" readingOrder="1"/>
    </x:xf>
    <x:xf numFmtId="9" fontId="125" fillId="40" borderId="84" xfId="0" applyNumberFormat="1" applyFont="1" applyFill="1" applyBorder="1" applyAlignment="1">
      <x:alignment horizontal="center" vertical="center" wrapText="1" readingOrder="1"/>
    </x:xf>
    <x:xf numFmtId="0" fontId="124" fillId="0" borderId="84" xfId="0" applyFont="1" applyBorder="1"/>
    <x:xf numFmtId="41" fontId="124" fillId="0" borderId="84" xfId="0" applyNumberFormat="1" applyFont="1" applyBorder="1"/>
    <x:xf numFmtId="0" fontId="125" fillId="0" borderId="84" xfId="0" applyFont="1" applyBorder="1" applyAlignment="1">
      <x:alignment horizontal="center" vertical="center" readingOrder="1"/>
    </x:xf>
    <x:xf numFmtId="9" fontId="127" fillId="0" borderId="84" xfId="0" applyNumberFormat="1" applyFont="1" applyBorder="1" applyAlignment="1">
      <x:alignment horizontal="center" vertical="center" wrapText="1" readingOrder="1"/>
    </x:xf>
    <x:xf numFmtId="9" fontId="127" fillId="40" borderId="84" xfId="0" applyNumberFormat="1" applyFont="1" applyFill="1" applyBorder="1" applyAlignment="1">
      <x:alignment horizontal="center" vertical="center" wrapText="1" readingOrder="1"/>
    </x:xf>
    <x:xf numFmtId="0" fontId="125" fillId="0" borderId="201" xfId="0" applyFont="1" applyBorder="1" applyAlignment="1">
      <x:alignment horizontal="left" vertical="center" wrapText="1" indent="1" readingOrder="1"/>
    </x:xf>
    <x:xf numFmtId="0" fontId="125" fillId="0" borderId="94" xfId="0" applyFont="1" applyBorder="1" applyAlignment="1">
      <x:alignment horizontal="left" vertical="center" wrapText="1" indent="1" readingOrder="1"/>
    </x:xf>
    <x:xf numFmtId="0" fontId="125" fillId="0" borderId="88" xfId="0" applyFont="1" applyBorder="1" applyAlignment="1">
      <x:alignment horizontal="left" vertical="center" wrapText="1" indent="1" readingOrder="1"/>
    </x:xf>
    <x:xf numFmtId="0" fontId="124" fillId="0" borderId="0" xfId="0" applyFont="1" applyAlignment="1">
      <x:alignment horizontal="right"/>
    </x:xf>
    <x:xf numFmtId="41" fontId="125" fillId="39" borderId="86" xfId="1" applyFont="1" applyFill="1" applyBorder="1" applyAlignment="1">
      <x:alignment vertical="center" readingOrder="1"/>
    </x:xf>
    <x:xf numFmtId="41" fontId="125" fillId="40" borderId="88" xfId="1" applyFont="1" applyFill="1" applyBorder="1" applyAlignment="1">
      <x:alignment vertical="center" readingOrder="1"/>
    </x:xf>
    <x:xf numFmtId="41" fontId="125" fillId="0" borderId="84" xfId="1" applyFont="1" applyBorder="1" applyAlignment="1">
      <x:alignment horizontal="center" vertical="center" readingOrder="1"/>
    </x:xf>
    <x:xf numFmtId="41" fontId="125" fillId="0" borderId="84" xfId="1" applyFont="1" applyBorder="1" applyAlignment="1">
      <x:alignment horizontal="left" vertical="center" readingOrder="1"/>
    </x:xf>
    <x:xf numFmtId="41" fontId="125" fillId="0" borderId="84" xfId="1" applyFont="1" applyBorder="1" applyAlignment="1">
      <x:alignment vertical="center" readingOrder="1"/>
    </x:xf>
    <x:xf numFmtId="41" fontId="125" fillId="17" borderId="84" xfId="1" applyFont="1" applyFill="1" applyBorder="1" applyAlignment="1">
      <x:alignment vertical="center" readingOrder="1"/>
    </x:xf>
    <x:xf numFmtId="41" fontId="125" fillId="47" borderId="199" xfId="1" applyFont="1" applyFill="1" applyBorder="1" applyAlignment="1">
      <x:alignment vertical="center" readingOrder="1"/>
    </x:xf>
    <x:xf numFmtId="41" fontId="125" fillId="0" borderId="199" xfId="1" applyFont="1" applyBorder="1" applyAlignment="1">
      <x:alignment vertical="center" readingOrder="1"/>
    </x:xf>
    <x:xf numFmtId="41" fontId="125" fillId="17" borderId="199" xfId="1" applyFont="1" applyFill="1" applyBorder="1" applyAlignment="1">
      <x:alignment vertical="center" readingOrder="1"/>
    </x:xf>
    <x:xf numFmtId="41" fontId="0" fillId="13" borderId="0" xfId="32" applyFont="1" applyFill="1" applyBorder="1" applyAlignment="1">
      <x:alignment vertical="center"/>
    </x:xf>
    <x:xf numFmtId="41" fontId="0" fillId="13" borderId="0" xfId="1" applyFont="1" applyFill="1" applyBorder="1" applyAlignment="1">
      <x:alignment vertical="center"/>
    </x:xf>
    <x:xf numFmtId="0" fontId="28" fillId="13" borderId="43" xfId="23" applyFont="1" applyFill="1" applyBorder="1">
      <x:alignment vertical="center"/>
    </x:xf>
    <x:xf numFmtId="0" fontId="23" fillId="13" borderId="43" xfId="0" applyFont="1" applyFill="1" applyBorder="1" applyAlignment="1">
      <x:alignment horizontal="left" vertical="center"/>
    </x:xf>
    <x:xf numFmtId="0" fontId="56" fillId="13" borderId="4" xfId="23" applyFont="1" applyFill="1" applyBorder="1">
      <x:alignment vertical="center"/>
    </x:xf>
    <x:xf numFmtId="0" fontId="56" fillId="13" borderId="5" xfId="23" applyFont="1" applyFill="1" applyBorder="1">
      <x:alignment vertical="center"/>
    </x:xf>
    <x:xf numFmtId="0" fontId="22" fillId="13" borderId="5" xfId="0" applyFont="1" applyFill="1" applyBorder="1" applyAlignment="1">
      <x:alignment horizontal="left" vertical="center"/>
    </x:xf>
    <x:xf numFmtId="0" fontId="23" fillId="13" borderId="5" xfId="0" applyFont="1" applyFill="1" applyBorder="1" applyAlignment="1">
      <x:alignment horizontal="left" vertical="center"/>
    </x:xf>
    <x:xf numFmtId="0" fontId="128" fillId="13" borderId="5" xfId="0" applyFont="1" applyFill="1" applyBorder="1" applyAlignment="1">
      <x:alignment horizontal="left" vertical="center"/>
    </x:xf>
    <x:xf numFmtId="41" fontId="58" fillId="13" borderId="0" xfId="1" applyFont="1" applyFill="1" applyBorder="1" applyAlignment="1">
      <x:alignment vertical="center"/>
    </x:xf>
    <x:xf numFmtId="0" fontId="58" fillId="25" borderId="5" xfId="0" applyFont="1" applyFill="1" applyBorder="1" applyAlignment="1">
      <x:alignment vertical="center"/>
    </x:xf>
    <x:xf numFmtId="41" fontId="58" fillId="13" borderId="0" xfId="32" applyFont="1" applyFill="1" applyBorder="1" applyAlignment="1">
      <x:alignment vertical="center"/>
    </x:xf>
    <x:xf numFmtId="0" fontId="58" fillId="0" borderId="0" xfId="0" applyFont="1" applyAlignment="1">
      <x:alignment vertical="center"/>
    </x:xf>
    <x:xf numFmtId="41" fontId="58" fillId="0" borderId="0" xfId="1" applyFont="1" applyAlignment="1">
      <x:alignment vertical="center"/>
    </x:xf>
    <x:xf numFmtId="0" fontId="23" fillId="13" borderId="11" xfId="0" applyFont="1" applyFill="1" applyBorder="1" applyAlignment="1">
      <x:alignment horizontal="left" vertical="center"/>
    </x:xf>
    <x:xf numFmtId="41" fontId="0" fillId="13" borderId="7" xfId="1" applyFont="1" applyFill="1" applyBorder="1" applyAlignment="1">
      <x:alignment vertical="center"/>
    </x:xf>
    <x:xf numFmtId="41" fontId="0" fillId="15" borderId="0" xfId="0" applyNumberFormat="1" applyFill="1" applyAlignment="1">
      <x:alignment vertical="center"/>
    </x:xf>
    <x:xf numFmtId="41" fontId="5" fillId="51" borderId="0" xfId="34" applyNumberFormat="1" applyFont="1" applyFill="1" applyAlignment="1">
      <x:alignment horizontal="right" vertical="center"/>
    </x:xf>
    <x:xf numFmtId="0" fontId="0" fillId="15" borderId="0" xfId="0" applyFill="1" applyAlignment="1">
      <x:alignment horizontal="center" vertical="center"/>
    </x:xf>
    <x:xf numFmtId="0" fontId="0" fillId="12" borderId="5" xfId="0" applyFill="1" applyBorder="1" applyAlignment="1">
      <x:alignment vertical="center"/>
    </x:xf>
    <x:xf numFmtId="41" fontId="0" fillId="12" borderId="0" xfId="1" applyFont="1" applyFill="1" applyAlignment="1">
      <x:alignment vertical="center"/>
    </x:xf>
    <x:xf numFmtId="41" fontId="129" fillId="51" borderId="0" xfId="1" applyFont="1" applyFill="1" applyAlignment="1">
      <x:alignment horizontal="right" vertical="center"/>
    </x:xf>
    <x:xf numFmtId="176" fontId="129" fillId="51" borderId="0" xfId="0" applyNumberFormat="1" applyFont="1" applyFill="1" applyAlignment="1">
      <x:alignment horizontal="right" vertical="center"/>
    </x:xf>
    <x:xf numFmtId="0" fontId="7" fillId="25" borderId="5" xfId="0" applyFont="1" applyFill="1" applyBorder="1" applyAlignment="1">
      <x:alignment vertical="center"/>
    </x:xf>
    <x:xf numFmtId="0" fontId="66" fillId="13" borderId="5" xfId="0" applyFont="1" applyFill="1" applyBorder="1" applyAlignment="1">
      <x:alignment horizontal="left" vertical="center"/>
    </x:xf>
    <x:xf numFmtId="41" fontId="7" fillId="13" borderId="0" xfId="32" applyFont="1" applyFill="1" applyBorder="1" applyAlignment="1">
      <x:alignment vertical="center"/>
    </x:xf>
    <x:xf numFmtId="41" fontId="7" fillId="12" borderId="5" xfId="1" applyFont="1" applyFill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41" fontId="7" fillId="0" borderId="0" xfId="1" applyFont="1" applyAlignment="1">
      <x:alignment vertical="center"/>
    </x:xf>
    <x:xf numFmtId="0" fontId="7" fillId="25" borderId="4" xfId="0" applyFont="1" applyFill="1" applyBorder="1" applyAlignment="1">
      <x:alignment horizontal="right" vertical="center"/>
    </x:xf>
    <x:xf numFmtId="41" fontId="7" fillId="13" borderId="0" xfId="1" applyFont="1" applyFill="1" applyBorder="1" applyAlignment="1">
      <x:alignment vertical="center"/>
    </x:xf>
    <x:xf numFmtId="41" fontId="110" fillId="13" borderId="42" xfId="14" applyFont="1" applyFill="1" applyBorder="1" applyAlignment="1">
      <x:alignment vertical="center"/>
    </x:xf>
    <x:xf numFmtId="41" fontId="110" fillId="13" borderId="49" xfId="14" applyFont="1" applyFill="1" applyBorder="1" applyAlignment="1">
      <x:alignment vertical="center"/>
    </x:xf>
    <x:xf numFmtId="3" fontId="10" fillId="13" borderId="43" xfId="11" applyNumberFormat="1" applyFont="1" applyFill="1" applyBorder="1">
      <x:alignment vertical="center"/>
    </x:xf>
    <x:xf numFmtId="3" fontId="111" fillId="13" borderId="41" xfId="11" applyNumberFormat="1" applyFont="1" applyFill="1" applyBorder="1">
      <x:alignment vertical="center"/>
    </x:xf>
    <x:xf numFmtId="3" fontId="111" fillId="13" borderId="198" xfId="11" applyNumberFormat="1" applyFont="1" applyFill="1" applyBorder="1">
      <x:alignment vertical="center"/>
    </x:xf>
    <x:xf numFmtId="41" fontId="1" fillId="13" borderId="202" xfId="14" applyFont="1" applyFill="1" applyBorder="1" applyAlignment="1">
      <x:alignment vertical="center"/>
    </x:xf>
    <x:xf numFmtId="41" fontId="1" fillId="13" borderId="203" xfId="14" applyFont="1" applyFill="1" applyBorder="1" applyAlignment="1">
      <x:alignment vertical="center"/>
    </x:xf>
    <x:xf numFmtId="41" fontId="7" fillId="13" borderId="16" xfId="9" applyFont="1" applyFill="1" applyBorder="1">
      <x:alignment vertical="center"/>
    </x:xf>
    <x:xf numFmtId="41" fontId="7" fillId="13" borderId="0" xfId="9" applyFont="1" applyFill="1" applyBorder="1">
      <x:alignment vertical="center"/>
    </x:xf>
    <x:xf numFmtId="41" fontId="7" fillId="13" borderId="17" xfId="9" applyFont="1" applyFill="1" applyBorder="1">
      <x:alignment vertical="center"/>
    </x:xf>
    <x:xf numFmtId="41" fontId="3" fillId="0" borderId="0" xfId="1" applyFont="1" applyAlignment="1">
      <x:alignment vertical="center"/>
    </x:xf>
    <x:xf numFmtId="0" fontId="10" fillId="13" borderId="42" xfId="23" applyFont="1" applyFill="1" applyBorder="1">
      <x:alignment vertical="center"/>
    </x:xf>
    <x:xf numFmtId="41" fontId="30" fillId="13" borderId="42" xfId="14" applyFont="1" applyFill="1" applyBorder="1" applyAlignment="1">
      <x:alignment vertical="center"/>
    </x:xf>
    <x:xf numFmtId="41" fontId="30" fillId="13" borderId="49" xfId="14" applyFont="1" applyFill="1" applyBorder="1" applyAlignment="1">
      <x:alignment vertical="center"/>
    </x:xf>
    <x:xf numFmtId="41" fontId="30" fillId="13" borderId="49" xfId="3" applyNumberFormat="1" applyFont="1" applyFill="1" applyBorder="1" applyAlignment="1">
      <x:alignment vertical="center"/>
    </x:xf>
    <x:xf numFmtId="0" fontId="3" fillId="0" borderId="3" xfId="0" applyFont="1" applyBorder="1" applyAlignment="1">
      <x:alignment vertical="center"/>
    </x:xf>
    <x:xf numFmtId="9" fontId="35" fillId="0" borderId="0" xfId="2" applyFont="1" applyAlignment="1">
      <x:alignment horizontal="center"/>
    </x:xf>
    <x:xf numFmtId="41" fontId="102" fillId="13" borderId="0" xfId="0" applyNumberFormat="1" applyFont="1" applyFill="1"/>
    <x:xf numFmtId="41" fontId="102" fillId="13" borderId="0" xfId="1" applyFont="1" applyFill="1"/>
    <x:xf numFmtId="2" fontId="0" fillId="13" borderId="0" xfId="0" applyNumberFormat="1" applyFill="1" applyAlignment="1">
      <x:alignment horizontal="right" vertical="center" indent="2"/>
    </x:xf>
    <x:xf numFmtId="0" fontId="3" fillId="0" borderId="5" xfId="0" applyFont="1" applyBorder="1" applyAlignment="1">
      <x:alignment vertical="center"/>
    </x:xf>
    <x:xf numFmtId="0" fontId="130" fillId="13" borderId="5" xfId="0" applyFont="1" applyFill="1" applyBorder="1" applyAlignment="1">
      <x:alignment horizontal="left" vertical="center"/>
    </x:xf>
    <x:xf numFmtId="41" fontId="3" fillId="13" borderId="0" xfId="1" applyFont="1" applyFill="1" applyBorder="1" applyAlignment="1">
      <x:alignment vertical="center"/>
    </x:xf>
    <x:xf numFmtId="41" fontId="3" fillId="12" borderId="5" xfId="1" applyFont="1" applyFill="1" applyBorder="1" applyAlignment="1">
      <x:alignment vertical="center"/>
    </x:xf>
    <x:xf numFmtId="176" fontId="28" fillId="0" borderId="0" xfId="0" applyNumberFormat="1" applyFont="1" applyAlignment="1">
      <x:alignment horizontal="right" vertical="center"/>
    </x:xf>
    <x:xf numFmtId="176" fontId="0" fillId="12" borderId="0" xfId="22" applyNumberFormat="1" applyFont="1" applyFill="1" applyAlignment="1">
      <x:alignment horizontal="right" vertical="center"/>
    </x:xf>
    <x:xf numFmtId="41" fontId="0" fillId="13" borderId="42" xfId="14" applyFont="1" applyFill="1" applyBorder="1" applyAlignment="1">
      <x:alignment vertical="center"/>
    </x:xf>
    <x:xf numFmtId="41" fontId="0" fillId="13" borderId="49" xfId="14" applyFont="1" applyFill="1" applyBorder="1" applyAlignment="1">
      <x:alignment vertical="center"/>
    </x:xf>
    <x:xf numFmtId="0" fontId="7" fillId="0" borderId="5" xfId="0" applyFont="1" applyBorder="1" applyAlignment="1">
      <x:alignment vertical="center"/>
    </x:xf>
    <x:xf numFmtId="9" fontId="7" fillId="0" borderId="3" xfId="0" applyNumberFormat="1" applyFont="1" applyBorder="1" applyAlignment="1">
      <x:alignment vertical="center"/>
    </x:xf>
    <x:xf numFmtId="41" fontId="0" fillId="18" borderId="0" xfId="1" applyFont="1" applyFill="1" applyBorder="1" applyAlignment="1">
      <x:alignment vertical="center"/>
    </x:xf>
    <x:xf numFmtId="41" fontId="0" fillId="18" borderId="17" xfId="1" applyFont="1" applyFill="1" applyBorder="1" applyAlignment="1">
      <x:alignment vertical="center"/>
    </x:xf>
    <x:xf numFmtId="41" fontId="0" fillId="18" borderId="16" xfId="1" applyFont="1" applyFill="1" applyBorder="1" applyAlignment="1">
      <x:alignment vertical="center"/>
    </x:xf>
    <x:xf numFmtId="0" fontId="124" fillId="0" borderId="84" xfId="1" applyNumberFormat="1" applyFont="1" applyBorder="1" applyAlignment="1">
      <x:alignment horizontal="left" vertical="center" wrapText="1"/>
    </x:xf>
    <x:xf numFmtId="2" fontId="7" fillId="13" borderId="0" xfId="0" applyNumberFormat="1" applyFont="1" applyFill="1" applyAlignment="1">
      <x:alignment horizontal="right" vertical="center" indent="2"/>
    </x:xf>
    <x:xf numFmtId="179" fontId="0" fillId="0" borderId="0" xfId="1" applyNumberFormat="1" applyFont="1" applyAlignment="1">
      <x:alignment vertical="top"/>
    </x:xf>
    <x:xf numFmtId="178" fontId="3" fillId="16" borderId="3" xfId="9" applyNumberFormat="1" applyFont="1" applyFill="1" applyBorder="1">
      <x:alignment vertical="center"/>
    </x:xf>
    <x:xf numFmtId="41" fontId="3" fillId="16" borderId="3" xfId="9" applyFont="1" applyFill="1" applyBorder="1">
      <x:alignment vertical="center"/>
    </x:xf>
    <x:xf numFmtId="41" fontId="55" fillId="0" borderId="0" xfId="1" applyFont="1"/>
    <x:xf numFmtId="0" fontId="100" fillId="0" borderId="144" xfId="0" applyFont="1" applyBorder="1" applyAlignment="1">
      <x:alignment horizontal="center" vertical="center" readingOrder="1"/>
    </x:xf>
    <x:xf numFmtId="0" fontId="100" fillId="0" borderId="0" xfId="0" applyFont="1" applyAlignment="1">
      <x:alignment horizontal="center" vertical="center" readingOrder="1"/>
    </x:xf>
    <x:xf numFmtId="0" fontId="100" fillId="0" borderId="144" xfId="0" applyFont="1" applyBorder="1" applyAlignment="1">
      <x:alignment horizontal="left" vertical="center" readingOrder="1"/>
    </x:xf>
    <x:xf numFmtId="0" fontId="100" fillId="0" borderId="187" xfId="0" applyFont="1" applyBorder="1" applyAlignment="1">
      <x:alignment horizontal="left" vertical="center" readingOrder="1"/>
    </x:xf>
    <x:xf numFmtId="41" fontId="101" fillId="0" borderId="222" xfId="1" applyFont="1" applyBorder="1" applyAlignment="1">
      <x:alignment horizontal="center" vertical="center" readingOrder="1"/>
    </x:xf>
    <x:xf numFmtId="41" fontId="101" fillId="0" borderId="223" xfId="1" applyFont="1" applyBorder="1" applyAlignment="1">
      <x:alignment horizontal="center" vertical="center" readingOrder="1"/>
    </x:xf>
    <x:xf numFmtId="41" fontId="101" fillId="0" borderId="224" xfId="1" applyFont="1" applyBorder="1" applyAlignment="1">
      <x:alignment horizontal="center" vertical="center" readingOrder="1"/>
    </x:xf>
    <x:xf numFmtId="41" fontId="100" fillId="0" borderId="155" xfId="1" applyFont="1" applyBorder="1" applyAlignment="1">
      <x:alignment horizontal="center" vertical="center" readingOrder="1"/>
    </x:xf>
    <x:xf numFmtId="41" fontId="100" fillId="0" borderId="223" xfId="1" applyFont="1" applyBorder="1" applyAlignment="1">
      <x:alignment horizontal="center" vertical="center" readingOrder="1"/>
    </x:xf>
    <x:xf numFmtId="41" fontId="100" fillId="0" borderId="224" xfId="1" applyFont="1" applyBorder="1" applyAlignment="1">
      <x:alignment horizontal="center" vertical="center" readingOrder="1"/>
    </x:xf>
    <x:xf numFmtId="0" fontId="100" fillId="0" borderId="222" xfId="0" applyFont="1" applyBorder="1" applyAlignment="1">
      <x:alignment horizontal="center" vertical="center" readingOrder="1"/>
    </x:xf>
    <x:xf numFmtId="0" fontId="100" fillId="0" borderId="223" xfId="0" applyFont="1" applyBorder="1" applyAlignment="1">
      <x:alignment horizontal="center" vertical="center" readingOrder="1"/>
    </x:xf>
    <x:xf numFmtId="0" fontId="100" fillId="0" borderId="224" xfId="0" applyFont="1" applyBorder="1" applyAlignment="1">
      <x:alignment horizontal="center" vertical="center" readingOrder="1"/>
    </x:xf>
    <x:xf numFmtId="0" fontId="100" fillId="0" borderId="145" xfId="0" applyFont="1" applyBorder="1" applyAlignment="1">
      <x:alignment horizontal="center" vertical="center" readingOrder="1"/>
    </x:xf>
    <x:xf numFmtId="41" fontId="101" fillId="0" borderId="186" xfId="1" applyFont="1" applyBorder="1" applyAlignment="1">
      <x:alignment horizontal="center" vertical="center" readingOrder="1"/>
    </x:xf>
    <x:xf numFmtId="41" fontId="101" fillId="0" borderId="187" xfId="1" applyFont="1" applyBorder="1" applyAlignment="1">
      <x:alignment horizontal="center" vertical="center" readingOrder="1"/>
    </x:xf>
    <x:xf numFmtId="0" fontId="100" fillId="0" borderId="173" xfId="0" applyFont="1" applyBorder="1" applyAlignment="1">
      <x:alignment horizontal="center" vertical="center" readingOrder="1"/>
    </x:xf>
    <x:xf numFmtId="0" fontId="100" fillId="25" borderId="145" xfId="0" applyFont="1" applyFill="1" applyBorder="1" applyAlignment="1">
      <x:alignment horizontal="center" vertical="center" readingOrder="1"/>
    </x:xf>
    <x:xf numFmtId="41" fontId="100" fillId="25" borderId="222" xfId="1" applyFont="1" applyFill="1" applyBorder="1" applyAlignment="1">
      <x:alignment horizontal="center" vertical="center" readingOrder="1"/>
    </x:xf>
    <x:xf numFmtId="41" fontId="100" fillId="25" borderId="223" xfId="1" applyFont="1" applyFill="1" applyBorder="1" applyAlignment="1">
      <x:alignment horizontal="center" vertical="center" readingOrder="1"/>
    </x:xf>
    <x:xf numFmtId="41" fontId="100" fillId="25" borderId="224" xfId="1" applyFont="1" applyFill="1" applyBorder="1" applyAlignment="1">
      <x:alignment horizontal="center" vertical="center" readingOrder="1"/>
    </x:xf>
    <x:xf numFmtId="41" fontId="100" fillId="25" borderId="155" xfId="1" applyFont="1" applyFill="1" applyBorder="1" applyAlignment="1">
      <x:alignment horizontal="center" vertical="center" readingOrder="1"/>
    </x:xf>
    <x:xf numFmtId="41" fontId="100" fillId="25" borderId="173" xfId="1" applyFont="1" applyFill="1" applyBorder="1" applyAlignment="1">
      <x:alignment horizontal="center" vertical="center" readingOrder="1"/>
    </x:xf>
    <x:xf numFmtId="41" fontId="100" fillId="25" borderId="145" xfId="1" applyFont="1" applyFill="1" applyBorder="1" applyAlignment="1">
      <x:alignment horizontal="center" vertical="center" readingOrder="1"/>
    </x:xf>
    <x:xf numFmtId="0" fontId="100" fillId="25" borderId="222" xfId="0" applyFont="1" applyFill="1" applyBorder="1" applyAlignment="1">
      <x:alignment horizontal="center" vertical="center" readingOrder="1"/>
    </x:xf>
    <x:xf numFmtId="0" fontId="100" fillId="25" borderId="185" xfId="0" applyFont="1" applyFill="1" applyBorder="1" applyAlignment="1">
      <x:alignment horizontal="center" vertical="center" readingOrder="1"/>
    </x:xf>
    <x:xf numFmtId="0" fontId="100" fillId="25" borderId="234" xfId="0" applyFont="1" applyFill="1" applyBorder="1" applyAlignment="1">
      <x:alignment horizontal="center" vertical="center" readingOrder="1"/>
    </x:xf>
    <x:xf numFmtId="0" fontId="100" fillId="25" borderId="155" xfId="0" applyFont="1" applyFill="1" applyBorder="1" applyAlignment="1">
      <x:alignment horizontal="center" vertical="center" readingOrder="1"/>
    </x:xf>
    <x:xf numFmtId="0" fontId="100" fillId="25" borderId="173" xfId="0" applyFont="1" applyFill="1" applyBorder="1" applyAlignment="1">
      <x:alignment horizontal="center" vertical="center" readingOrder="1"/>
    </x:xf>
    <x:xf numFmtId="0" fontId="100" fillId="12" borderId="235" xfId="0" applyFont="1" applyFill="1" applyBorder="1" applyAlignment="1">
      <x:alignment horizontal="center" vertical="center" readingOrder="1"/>
    </x:xf>
    <x:xf numFmtId="0" fontId="100" fillId="12" borderId="236" xfId="0" applyFont="1" applyFill="1" applyBorder="1" applyAlignment="1">
      <x:alignment horizontal="center" vertical="center" readingOrder="1"/>
    </x:xf>
    <x:xf numFmtId="0" fontId="100" fillId="12" borderId="237" xfId="0" applyFont="1" applyFill="1" applyBorder="1" applyAlignment="1">
      <x:alignment horizontal="center" vertical="center" readingOrder="1"/>
    </x:xf>
    <x:xf numFmtId="0" fontId="55" fillId="0" borderId="0" xfId="0" applyFont="1" applyAlignment="1">
      <x:alignment horizontal="center" vertical="center"/>
    </x:xf>
    <x:xf numFmtId="0" fontId="131" fillId="0" borderId="0" xfId="8" applyFont="1">
      <x:alignment vertical="center"/>
    </x:xf>
    <x:xf numFmtId="41" fontId="132" fillId="0" borderId="0" xfId="9" applyFont="1" applyAlignment="1">
      <x:alignment horizontal="center" vertical="center"/>
    </x:xf>
    <x:xf numFmtId="41" fontId="132" fillId="0" borderId="238" xfId="9" applyFont="1" applyBorder="1" applyAlignment="1">
      <x:alignment horizontal="center" vertical="center"/>
    </x:xf>
    <x:xf numFmtId="41" fontId="132" fillId="13" borderId="238" xfId="9" quotePrefix="1" applyFont="1" applyFill="1" applyBorder="1" applyAlignment="1">
      <x:alignment horizontal="center" vertical="center"/>
    </x:xf>
    <x:xf numFmtId="41" fontId="132" fillId="13" borderId="238" xfId="9" applyFont="1" applyFill="1" applyBorder="1" applyAlignment="1">
      <x:alignment horizontal="center" vertical="center"/>
    </x:xf>
    <x:xf numFmtId="41" fontId="132" fillId="0" borderId="240" xfId="9" applyFont="1" applyBorder="1" applyAlignment="1">
      <x:alignment horizontal="center" vertical="center"/>
    </x:xf>
    <x:xf numFmtId="182" fontId="132" fillId="0" borderId="240" xfId="9" applyNumberFormat="1" applyFont="1" applyBorder="1" applyAlignment="1">
      <x:alignment horizontal="center" vertical="center"/>
    </x:xf>
    <x:xf numFmtId="41" fontId="132" fillId="13" borderId="240" xfId="9" applyFont="1" applyFill="1" applyBorder="1" applyAlignment="1">
      <x:alignment horizontal="center" vertical="center"/>
    </x:xf>
    <x:xf numFmtId="41" fontId="132" fillId="13" borderId="239" xfId="9" applyFont="1" applyFill="1" applyBorder="1" applyAlignment="1">
      <x:alignment vertical="center"/>
    </x:xf>
    <x:xf numFmtId="41" fontId="132" fillId="13" borderId="0" xfId="9" applyFont="1" applyFill="1" applyAlignment="1">
      <x:alignment horizontal="center" vertical="center"/>
    </x:xf>
    <x:xf numFmtId="177" fontId="131" fillId="0" borderId="0" xfId="2" applyNumberFormat="1" applyFont="1" applyAlignment="1">
      <x:alignment vertical="center"/>
    </x:xf>
    <x:xf numFmtId="179" fontId="132" fillId="0" borderId="0" xfId="1" applyNumberFormat="1" applyFont="1" applyAlignment="1">
      <x:alignment horizontal="center" vertical="center"/>
    </x:xf>
    <x:xf numFmtId="179" fontId="132" fillId="13" borderId="0" xfId="1" applyNumberFormat="1" applyFont="1" applyFill="1" applyAlignment="1">
      <x:alignment horizontal="center" vertical="center"/>
    </x:xf>
    <x:xf numFmtId="197" fontId="122" fillId="13" borderId="0" xfId="0" applyNumberFormat="1" applyFont="1" applyFill="1" applyAlignment="1">
      <x:alignment vertical="top"/>
    </x:xf>
    <x:xf numFmtId="197" fontId="121" fillId="13" borderId="0" xfId="0" applyNumberFormat="1" applyFont="1" applyFill="1" applyAlignment="1">
      <x:alignment vertical="top"/>
    </x:xf>
    <x:xf numFmtId="197" fontId="108" fillId="13" borderId="0" xfId="0" applyNumberFormat="1" applyFont="1" applyFill="1" applyAlignment="1">
      <x:alignment vertical="top"/>
    </x:xf>
    <x:xf numFmtId="197" fontId="121" fillId="13" borderId="0" xfId="1" applyNumberFormat="1" applyFont="1" applyFill="1" applyAlignment="1">
      <x:alignment vertical="top"/>
    </x:xf>
    <x:xf numFmtId="197" fontId="108" fillId="13" borderId="0" xfId="1" applyNumberFormat="1" applyFont="1" applyFill="1" applyAlignment="1">
      <x:alignment vertical="top"/>
    </x:xf>
    <x:xf numFmtId="184" fontId="124" fillId="0" borderId="0" xfId="0" applyNumberFormat="1" applyFont="1"/>
    <x:xf numFmtId="177" fontId="124" fillId="0" borderId="0" xfId="2" applyNumberFormat="1" applyFont="1"/>
    <x:xf numFmtId="177" fontId="126" fillId="36" borderId="83" xfId="2" applyNumberFormat="1" applyFont="1" applyFill="1" applyBorder="1" applyAlignment="1">
      <x:alignment horizontal="center" vertical="center" wrapText="1"/>
    </x:xf>
    <x:xf numFmtId="177" fontId="126" fillId="0" borderId="83" xfId="2" applyNumberFormat="1" applyFont="1" applyBorder="1" applyAlignment="1">
      <x:alignment horizontal="center" vertical="center" wrapText="1"/>
    </x:xf>
    <x:xf numFmtId="0" fontId="125" fillId="0" borderId="82" xfId="0" applyFont="1" applyBorder="1" applyAlignment="1">
      <x:alignment horizontal="left" vertical="center" readingOrder="1"/>
    </x:xf>
    <x:xf numFmtId="0" fontId="125" fillId="0" borderId="81" xfId="0" applyFont="1" applyBorder="1" applyAlignment="1">
      <x:alignment horizontal="left" vertical="center" indent="1" readingOrder="1"/>
    </x:xf>
    <x:xf numFmtId="177" fontId="125" fillId="0" borderId="81" xfId="2" applyNumberFormat="1" applyFont="1" applyBorder="1" applyAlignment="1">
      <x:alignment horizontal="right" vertical="center" wrapText="1" readingOrder="1"/>
    </x:xf>
    <x:xf numFmtId="41" fontId="125" fillId="36" borderId="82" xfId="0" applyNumberFormat="1" applyFont="1" applyFill="1" applyBorder="1" applyAlignment="1">
      <x:alignment horizontal="right" vertical="center" wrapText="1" readingOrder="1"/>
    </x:xf>
    <x:xf numFmtId="177" fontId="125" fillId="36" borderId="81" xfId="2" applyNumberFormat="1" applyFont="1" applyFill="1" applyBorder="1" applyAlignment="1">
      <x:alignment horizontal="right" vertical="center" wrapText="1" readingOrder="1"/>
    </x:xf>
    <x:xf numFmtId="41" fontId="126" fillId="36" borderId="82" xfId="2" applyNumberFormat="1" applyFont="1" applyFill="1" applyBorder="1" applyAlignment="1">
      <x:alignment horizontal="right" vertical="center" wrapText="1"/>
    </x:xf>
    <x:xf numFmtId="3" fontId="124" fillId="0" borderId="0" xfId="0" applyNumberFormat="1" applyFont="1"/>
    <x:xf numFmtId="180" fontId="0" fillId="18" borderId="241" xfId="0" applyNumberFormat="1" applyFill="1" applyBorder="1" applyAlignment="1">
      <x:alignment vertical="center"/>
    </x:xf>
    <x:xf numFmtId="41" fontId="132" fillId="13" borderId="0" xfId="9" applyFont="1" applyFill="1" applyBorder="1" applyAlignment="1">
      <x:alignment horizontal="center" vertical="center"/>
    </x:xf>
    <x:xf numFmtId="0" fontId="0" fillId="13" borderId="0" xfId="0" applyFill="1"/>
    <x:xf numFmtId="176" fontId="108" fillId="20" borderId="0" xfId="0" applyNumberFormat="1" applyFont="1" applyFill="1" applyAlignment="1">
      <x:alignment vertical="top"/>
    </x:xf>
    <x:xf numFmtId="176" fontId="121" fillId="20" borderId="0" xfId="0" applyNumberFormat="1" applyFont="1" applyFill="1" applyAlignment="1">
      <x:alignment vertical="top"/>
    </x:xf>
    <x:xf numFmtId="0" fontId="23" fillId="13" borderId="0" xfId="0" applyFont="1" applyFill="1" applyAlignment="1">
      <x:alignment horizontal="left" vertical="center"/>
    </x:xf>
    <x:xf numFmtId="176" fontId="121" fillId="0" borderId="16" xfId="0" applyNumberFormat="1" applyFont="1" applyBorder="1" applyAlignment="1">
      <x:alignment vertical="top"/>
    </x:xf>
    <x:xf numFmtId="176" fontId="58" fillId="0" borderId="0" xfId="20" applyNumberFormat="1" applyFont="1" applyFill="1" applyBorder="1" applyAlignment="1">
      <x:alignment vertical="top"/>
    </x:xf>
    <x:xf numFmtId="179" fontId="58" fillId="0" borderId="0" xfId="1" applyNumberFormat="1" applyFont="1" applyFill="1" applyBorder="1" applyAlignment="1">
      <x:alignment vertical="top"/>
    </x:xf>
    <x:xf numFmtId="16" fontId="0" fillId="0" borderId="0" xfId="0" applyNumberFormat="1" applyAlignment="1">
      <x:alignment horizontal="center"/>
    </x:xf>
    <x:xf numFmtId="0" fontId="0" fillId="0" borderId="3" xfId="0" applyBorder="1"/>
    <x:xf numFmtId="176" fontId="10" fillId="0" borderId="0" xfId="0" applyNumberFormat="1" applyFont="1" applyAlignment="1">
      <x:alignment horizontal="left" vertical="center"/>
    </x:xf>
    <x:xf numFmtId="176" fontId="10" fillId="0" borderId="0" xfId="0" applyNumberFormat="1" applyFont="1" applyAlignment="1">
      <x:alignment horizontal="left" vertical="center" wrapText="1"/>
    </x:xf>
    <x:xf numFmtId="176" fontId="10" fillId="13" borderId="0" xfId="0" applyNumberFormat="1" applyFont="1" applyFill="1" applyAlignment="1">
      <x:alignment horizontal="left" vertical="center"/>
    </x:xf>
    <x:xf numFmtId="177" fontId="0" fillId="0" borderId="0" xfId="2" applyNumberFormat="1" applyFont="1"/>
    <x:xf numFmtId="41" fontId="100" fillId="0" borderId="159" xfId="0" applyNumberFormat="1" applyFont="1" applyBorder="1" applyAlignment="1">
      <x:alignment horizontal="center" vertical="center" readingOrder="1"/>
    </x:xf>
    <x:xf numFmtId="41" fontId="100" fillId="0" borderId="164" xfId="0" applyNumberFormat="1" applyFont="1" applyBorder="1" applyAlignment="1">
      <x:alignment horizontal="center" vertical="center" readingOrder="1"/>
    </x:xf>
    <x:xf numFmtId="41" fontId="100" fillId="0" borderId="158" xfId="0" applyNumberFormat="1" applyFont="1" applyBorder="1" applyAlignment="1">
      <x:alignment horizontal="center" vertical="center" readingOrder="1"/>
    </x:xf>
    <x:xf numFmtId="41" fontId="100" fillId="0" borderId="160" xfId="0" applyNumberFormat="1" applyFont="1" applyBorder="1" applyAlignment="1">
      <x:alignment horizontal="center" vertical="center" readingOrder="1"/>
    </x:xf>
    <x:xf numFmtId="41" fontId="100" fillId="0" borderId="163" xfId="0" applyNumberFormat="1" applyFont="1" applyBorder="1" applyAlignment="1">
      <x:alignment horizontal="center" vertical="center" readingOrder="1"/>
    </x:xf>
    <x:xf numFmtId="41" fontId="100" fillId="0" borderId="165" xfId="0" applyNumberFormat="1" applyFont="1" applyBorder="1" applyAlignment="1">
      <x:alignment horizontal="center" vertical="center" readingOrder="1"/>
    </x:xf>
    <x:xf numFmtId="176" fontId="10" fillId="21" borderId="0" xfId="0" applyNumberFormat="1" applyFont="1" applyFill="1" applyAlignment="1">
      <x:alignment horizontal="left" vertical="center"/>
    </x:xf>
    <x:xf numFmtId="176" fontId="10" fillId="21" borderId="0" xfId="0" applyNumberFormat="1" applyFont="1" applyFill="1" applyAlignment="1">
      <x:alignment vertical="center"/>
    </x:xf>
    <x:xf numFmtId="203" fontId="0" fillId="0" borderId="0" xfId="0" applyNumberFormat="1" applyAlignment="1">
      <x:alignment vertical="center"/>
    </x:xf>
    <x:xf numFmtId="0" fontId="134" fillId="0" borderId="3" xfId="13" applyFont="1" applyBorder="1" applyAlignment="1">
      <x:alignment horizontal="center" vertical="center"/>
    </x:xf>
    <x:xf numFmtId="0" fontId="135" fillId="0" borderId="3" xfId="13" applyFont="1" applyBorder="1" applyAlignment="1">
      <x:alignment horizontal="center" vertical="center"/>
    </x:xf>
    <x:xf numFmtId="200" fontId="135" fillId="0" borderId="3" xfId="13" applyNumberFormat="1" applyFont="1" applyBorder="1" applyAlignment="1">
      <x:alignment horizontal="center" vertical="center" shrinkToFit="1"/>
    </x:xf>
    <x:xf numFmtId="0" fontId="135" fillId="0" borderId="3" xfId="13" applyFont="1" applyBorder="1" applyAlignment="1">
      <x:alignment horizontal="center" vertical="center" shrinkToFit="1"/>
    </x:xf>
    <x:xf numFmtId="0" fontId="136" fillId="0" borderId="3" xfId="13" applyFont="1" applyBorder="1" applyAlignment="1">
      <x:alignment horizontal="center" vertical="center"/>
    </x:xf>
    <x:xf numFmtId="41" fontId="0" fillId="0" borderId="0" xfId="9" applyFont="1">
      <x:alignment vertical="center"/>
    </x:xf>
    <x:xf numFmtId="0" fontId="137" fillId="0" borderId="0" xfId="0" applyFont="1" applyAlignment="1">
      <x:alignment vertical="center"/>
    </x:xf>
    <x:xf numFmtId="9" fontId="137" fillId="0" borderId="0" xfId="0" applyNumberFormat="1" applyFont="1" applyAlignment="1">
      <x:alignment vertical="center"/>
    </x:xf>
    <x:xf numFmtId="190" fontId="0" fillId="8" borderId="3" xfId="0" applyNumberFormat="1" applyFill="1" applyBorder="1" applyAlignment="1">
      <x:alignment vertical="center"/>
    </x:xf>
    <x:xf numFmtId="0" fontId="0" fillId="0" borderId="3" xfId="0" applyBorder="1" applyAlignment="1">
      <x:alignment horizontal="center"/>
    </x:xf>
    <x:xf numFmtId="204" fontId="150" fillId="25" borderId="0" xfId="108" applyNumberFormat="1" applyFont="1" applyFill="1">
      <x:alignment vertical="center"/>
    </x:xf>
    <x:xf numFmtId="204" fontId="150" fillId="25" borderId="0" xfId="114" applyNumberFormat="1" applyFont="1" applyFill="1">
      <x:alignment vertical="center"/>
    </x:xf>
    <x:xf numFmtId="204" fontId="150" fillId="25" borderId="0" xfId="111" applyNumberFormat="1" applyFont="1" applyFill="1">
      <x:alignment vertical="center"/>
    </x:xf>
    <x:xf numFmtId="0" fontId="0" fillId="0" borderId="7" xfId="0" applyBorder="1"/>
    <x:xf numFmtId="204" fontId="150" fillId="25" borderId="0" xfId="113" applyNumberFormat="1" applyFont="1" applyFill="1">
      <x:alignment vertical="center"/>
    </x:xf>
    <x:xf numFmtId="187" fontId="136" fillId="52" borderId="3" xfId="9" applyNumberFormat="1" applyFont="1" applyFill="1" applyBorder="1" applyAlignment="1">
      <x:alignment vertical="center"/>
    </x:xf>
    <x:xf numFmtId="204" fontId="150" fillId="9" borderId="0" xfId="112" applyNumberFormat="1" applyFont="1" applyFill="1">
      <x:alignment vertical="center"/>
    </x:xf>
    <x:xf numFmtId="204" fontId="150" fillId="9" borderId="0" xfId="110" applyNumberFormat="1" applyFont="1" applyFill="1">
      <x:alignment vertical="center"/>
    </x:xf>
    <x:xf numFmtId="203" fontId="0" fillId="0" borderId="32" xfId="0" applyNumberFormat="1" applyBorder="1" applyAlignment="1">
      <x:alignment vertical="center"/>
    </x:xf>
    <x:xf numFmtId="203" fontId="0" fillId="8" borderId="32" xfId="0" applyNumberFormat="1" applyFill="1" applyBorder="1" applyAlignment="1">
      <x:alignment vertical="center"/>
    </x:xf>
    <x:xf numFmtId="0" fontId="0" fillId="0" borderId="250" xfId="0" applyBorder="1" applyAlignment="1">
      <x:alignment horizontal="center" vertical="center"/>
    </x:xf>
    <x:xf numFmtId="203" fontId="151" fillId="0" borderId="3" xfId="0" applyNumberFormat="1" applyFont="1" applyBorder="1" applyAlignment="1">
      <x:alignment vertical="center"/>
    </x:xf>
    <x:xf numFmtId="0" fontId="72" fillId="0" borderId="69" xfId="24" applyFont="1" applyBorder="1" applyAlignment="1">
      <x:alignment horizontal="center" vertical="center"/>
    </x:xf>
    <x:xf numFmtId="0" fontId="72" fillId="0" borderId="6" xfId="24" applyFont="1" applyBorder="1" applyAlignment="1">
      <x:alignment horizontal="center" vertical="center"/>
    </x:xf>
    <x:xf numFmtId="0" fontId="72" fillId="0" borderId="68" xfId="24" applyFont="1" applyBorder="1" applyAlignment="1">
      <x:alignment horizontal="center" vertical="center"/>
    </x:xf>
    <x:xf numFmtId="49" fontId="72" fillId="0" borderId="69" xfId="24" applyNumberFormat="1" applyFont="1" applyBorder="1" applyAlignment="1">
      <x:alignment horizontal="center" vertical="center"/>
    </x:xf>
    <x:xf numFmtId="49" fontId="72" fillId="0" borderId="6" xfId="24" applyNumberFormat="1" applyFont="1" applyBorder="1" applyAlignment="1">
      <x:alignment horizontal="center" vertical="center"/>
    </x:xf>
    <x:xf numFmtId="49" fontId="72" fillId="0" borderId="7" xfId="24" applyNumberFormat="1" applyFont="1" applyBorder="1" applyAlignment="1">
      <x:alignment horizontal="center" vertical="center"/>
    </x:xf>
    <x:xf numFmtId="0" fontId="72" fillId="0" borderId="7" xfId="24" applyFont="1" applyBorder="1" applyAlignment="1">
      <x:alignment horizontal="center" vertical="center"/>
    </x:xf>
    <x:xf numFmtId="49" fontId="82" fillId="0" borderId="68" xfId="24" applyNumberFormat="1" applyFont="1" applyBorder="1" applyAlignment="1">
      <x:alignment horizontal="center" vertical="center"/>
    </x:xf>
    <x:xf numFmtId="0" fontId="77" fillId="0" borderId="59" xfId="24" applyFont="1" applyBorder="1" applyAlignment="1">
      <x:alignment horizontal="right" wrapText="1"/>
    </x:xf>
    <x:xf numFmtId="49" fontId="74" fillId="0" borderId="0" xfId="24" applyNumberFormat="1" applyFont="1" applyAlignment="1">
      <x:alignment horizontal="center" vertical="top"/>
    </x:xf>
    <x:xf numFmtId="0" fontId="1" fillId="0" borderId="3" xfId="8" applyBorder="1" applyAlignment="1">
      <x:alignment horizontal="center" vertical="center"/>
    </x:xf>
    <x:xf numFmtId="41" fontId="0" fillId="0" borderId="4" xfId="9" applyFont="1" applyBorder="1" applyAlignment="1">
      <x:alignment horizontal="center" vertical="center" wrapText="1"/>
    </x:xf>
    <x:xf numFmtId="41" fontId="0" fillId="0" borderId="5" xfId="9" applyFont="1" applyBorder="1" applyAlignment="1">
      <x:alignment horizontal="center" vertical="center"/>
    </x:xf>
    <x:xf numFmtId="41" fontId="0" fillId="0" borderId="3" xfId="9" applyFont="1" applyBorder="1" applyAlignment="1">
      <x:alignment horizontal="center" vertical="center" wrapText="1"/>
    </x:xf>
    <x:xf numFmtId="41" fontId="0" fillId="0" borderId="3" xfId="9" applyFont="1" applyBorder="1" applyAlignment="1">
      <x:alignment horizontal="center" vertical="center"/>
    </x:xf>
    <x:xf numFmtId="0" fontId="1" fillId="0" borderId="3" xfId="8" applyBorder="1" applyAlignment="1">
      <x:alignment horizontal="center" vertical="center" wrapText="1"/>
    </x:xf>
    <x:xf numFmtId="0" fontId="1" fillId="0" borderId="4" xfId="8" applyBorder="1" applyAlignment="1">
      <x:alignment horizontal="center" vertical="center"/>
    </x:xf>
    <x:xf numFmtId="0" fontId="90" fillId="35" borderId="70" xfId="0" applyFont="1" applyFill="1" applyBorder="1" applyAlignment="1">
      <x:alignment horizontal="center" vertical="center" wrapText="1" readingOrder="1"/>
    </x:xf>
    <x:xf numFmtId="0" fontId="90" fillId="35" borderId="72" xfId="0" applyFont="1" applyFill="1" applyBorder="1" applyAlignment="1">
      <x:alignment horizontal="center" vertical="center" wrapText="1" readingOrder="1"/>
    </x:xf>
    <x:xf numFmtId="0" fontId="90" fillId="35" borderId="73" xfId="0" applyFont="1" applyFill="1" applyBorder="1" applyAlignment="1">
      <x:alignment horizontal="center" vertical="center" wrapText="1" readingOrder="1"/>
    </x:xf>
    <x:xf numFmtId="0" fontId="90" fillId="35" borderId="74" xfId="0" applyFont="1" applyFill="1" applyBorder="1" applyAlignment="1">
      <x:alignment horizontal="center" vertical="center" wrapText="1" readingOrder="1"/>
    </x:xf>
    <x:xf numFmtId="0" fontId="90" fillId="35" borderId="75" xfId="0" applyFont="1" applyFill="1" applyBorder="1" applyAlignment="1">
      <x:alignment horizontal="center" vertical="center" wrapText="1" readingOrder="1"/>
    </x:xf>
    <x:xf numFmtId="0" fontId="123" fillId="35" borderId="75" xfId="0" applyFont="1" applyFill="1" applyBorder="1" applyAlignment="1">
      <x:alignment horizontal="center" vertical="center" wrapText="1" readingOrder="1"/>
    </x:xf>
    <x:xf numFmtId="0" fontId="123" fillId="35" borderId="74" xfId="0" applyFont="1" applyFill="1" applyBorder="1" applyAlignment="1">
      <x:alignment horizontal="center" vertical="center" wrapText="1" readingOrder="1"/>
    </x:xf>
    <x:xf numFmtId="0" fontId="123" fillId="35" borderId="72" xfId="0" applyFont="1" applyFill="1" applyBorder="1" applyAlignment="1">
      <x:alignment horizontal="center" vertical="center" wrapText="1" readingOrder="1"/>
    </x:xf>
    <x:xf numFmtId="0" fontId="123" fillId="35" borderId="73" xfId="0" applyFont="1" applyFill="1" applyBorder="1" applyAlignment="1">
      <x:alignment horizontal="center" vertical="center" wrapText="1" readingOrder="1"/>
    </x:xf>
    <x:xf numFmtId="0" fontId="123" fillId="35" borderId="70" xfId="0" applyFont="1" applyFill="1" applyBorder="1" applyAlignment="1">
      <x:alignment horizontal="center" vertical="center" wrapText="1" readingOrder="1"/>
    </x:xf>
    <x:xf numFmtId="0" fontId="123" fillId="35" borderId="71" xfId="0" applyFont="1" applyFill="1" applyBorder="1" applyAlignment="1">
      <x:alignment horizontal="center" vertical="center" wrapText="1" readingOrder="1"/>
    </x:xf>
    <x:xf numFmtId="0" fontId="125" fillId="0" borderId="84" xfId="0" quotePrefix="1" applyFont="1" applyBorder="1" applyAlignment="1">
      <x:alignment horizontal="center" vertical="center" wrapText="1" readingOrder="1"/>
    </x:xf>
    <x:xf numFmtId="0" fontId="125" fillId="0" borderId="84" xfId="0" applyFont="1" applyBorder="1" applyAlignment="1">
      <x:alignment horizontal="center" vertical="center" wrapText="1" readingOrder="1"/>
    </x:xf>
    <x:xf numFmtId="9" fontId="125" fillId="0" borderId="91" xfId="0" applyNumberFormat="1" applyFont="1" applyBorder="1" applyAlignment="1">
      <x:alignment horizontal="center" vertical="center" wrapText="1" readingOrder="1"/>
    </x:xf>
    <x:xf numFmtId="9" fontId="125" fillId="0" borderId="95" xfId="0" applyNumberFormat="1" applyFont="1" applyBorder="1" applyAlignment="1">
      <x:alignment horizontal="center" vertical="center" wrapText="1" readingOrder="1"/>
    </x:xf>
    <x:xf numFmtId="9" fontId="125" fillId="0" borderId="92" xfId="0" applyNumberFormat="1" applyFont="1" applyBorder="1" applyAlignment="1">
      <x:alignment horizontal="center" vertical="center" wrapText="1" readingOrder="1"/>
    </x:xf>
    <x:xf numFmtId="0" fontId="125" fillId="0" borderId="91" xfId="0" applyFont="1" applyBorder="1" applyAlignment="1">
      <x:alignment horizontal="center" vertical="center" wrapText="1" readingOrder="1"/>
    </x:xf>
    <x:xf numFmtId="0" fontId="125" fillId="0" borderId="95" xfId="0" applyFont="1" applyBorder="1" applyAlignment="1">
      <x:alignment horizontal="center" vertical="center" wrapText="1" readingOrder="1"/>
    </x:xf>
    <x:xf numFmtId="0" fontId="125" fillId="0" borderId="92" xfId="0" applyFont="1" applyBorder="1" applyAlignment="1">
      <x:alignment horizontal="center" vertical="center" wrapText="1" readingOrder="1"/>
    </x:xf>
    <x:xf numFmtId="0" fontId="125" fillId="40" borderId="87" xfId="0" applyFont="1" applyFill="1" applyBorder="1" applyAlignment="1">
      <x:alignment horizontal="left" vertical="center" wrapText="1" indent="1" readingOrder="1"/>
    </x:xf>
    <x:xf numFmtId="0" fontId="125" fillId="40" borderId="94" xfId="0" applyFont="1" applyFill="1" applyBorder="1" applyAlignment="1">
      <x:alignment horizontal="left" vertical="center" wrapText="1" indent="1" readingOrder="1"/>
    </x:xf>
    <x:xf numFmtId="0" fontId="125" fillId="40" borderId="88" xfId="0" applyFont="1" applyFill="1" applyBorder="1" applyAlignment="1">
      <x:alignment horizontal="left" vertical="center" wrapText="1" indent="1" readingOrder="1"/>
    </x:xf>
    <x:xf numFmtId="0" fontId="125" fillId="0" borderId="85" xfId="0" applyFont="1" applyBorder="1" applyAlignment="1">
      <x:alignment horizontal="center" vertical="center" wrapText="1" readingOrder="1"/>
    </x:xf>
    <x:xf numFmtId="0" fontId="125" fillId="0" borderId="86" xfId="0" applyFont="1" applyBorder="1" applyAlignment="1">
      <x:alignment horizontal="center" vertical="center" wrapText="1" readingOrder="1"/>
    </x:xf>
    <x:xf numFmtId="0" fontId="125" fillId="0" borderId="91" xfId="0" quotePrefix="1" applyFont="1" applyBorder="1" applyAlignment="1">
      <x:alignment horizontal="center" vertical="center" wrapText="1" readingOrder="1"/>
    </x:xf>
    <x:xf numFmtId="0" fontId="125" fillId="17" borderId="87" xfId="0" applyFont="1" applyFill="1" applyBorder="1" applyAlignment="1">
      <x:alignment horizontal="left" vertical="center" wrapText="1" indent="1" readingOrder="1"/>
    </x:xf>
    <x:xf numFmtId="0" fontId="125" fillId="17" borderId="94" xfId="0" applyFont="1" applyFill="1" applyBorder="1" applyAlignment="1">
      <x:alignment horizontal="left" vertical="center" wrapText="1" indent="1" readingOrder="1"/>
    </x:xf>
    <x:xf numFmtId="0" fontId="125" fillId="17" borderId="88" xfId="0" applyFont="1" applyFill="1" applyBorder="1" applyAlignment="1">
      <x:alignment horizontal="left" vertical="center" wrapText="1" indent="1" readingOrder="1"/>
    </x:xf>
    <x:xf numFmtId="0" fontId="125" fillId="0" borderId="87" xfId="0" applyFont="1" applyBorder="1" applyAlignment="1">
      <x:alignment horizontal="center" vertical="center" wrapText="1" readingOrder="1"/>
    </x:xf>
    <x:xf numFmtId="0" fontId="125" fillId="0" borderId="88" xfId="0" applyFont="1" applyBorder="1" applyAlignment="1">
      <x:alignment horizontal="center" vertical="center" wrapText="1" readingOrder="1"/>
    </x:xf>
    <x:xf numFmtId="0" fontId="125" fillId="0" borderId="89" xfId="0" applyFont="1" applyBorder="1" applyAlignment="1">
      <x:alignment horizontal="center" vertical="center" wrapText="1" readingOrder="1"/>
    </x:xf>
    <x:xf numFmtId="0" fontId="125" fillId="0" borderId="90" xfId="0" applyFont="1" applyBorder="1" applyAlignment="1">
      <x:alignment horizontal="center" vertical="center" wrapText="1" readingOrder="1"/>
    </x:xf>
    <x:xf numFmtId="0" fontId="125" fillId="39" borderId="85" xfId="0" applyFont="1" applyFill="1" applyBorder="1" applyAlignment="1">
      <x:alignment horizontal="left" vertical="center" wrapText="1" indent="1" readingOrder="1"/>
    </x:xf>
    <x:xf numFmtId="0" fontId="125" fillId="39" borderId="93" xfId="0" applyFont="1" applyFill="1" applyBorder="1" applyAlignment="1">
      <x:alignment horizontal="left" vertical="center" wrapText="1" indent="1" readingOrder="1"/>
    </x:xf>
    <x:xf numFmtId="0" fontId="125" fillId="39" borderId="86" xfId="0" applyFont="1" applyFill="1" applyBorder="1" applyAlignment="1">
      <x:alignment horizontal="left" vertical="center" wrapText="1" indent="1" readingOrder="1"/>
    </x:xf>
    <x:xf numFmtId="0" fontId="100" fillId="0" borderId="167" xfId="0" applyFont="1" applyBorder="1" applyAlignment="1">
      <x:alignment horizontal="left" vertical="center" readingOrder="1"/>
    </x:xf>
    <x:xf numFmtId="0" fontId="100" fillId="0" borderId="162" xfId="0" applyFont="1" applyBorder="1" applyAlignment="1">
      <x:alignment horizontal="left" vertical="center" readingOrder="1"/>
    </x:xf>
    <x:xf numFmtId="0" fontId="100" fillId="0" borderId="190" xfId="0" applyFont="1" applyBorder="1" applyAlignment="1">
      <x:alignment horizontal="left" vertical="center" readingOrder="1"/>
    </x:xf>
    <x:xf numFmtId="0" fontId="100" fillId="0" borderId="69" xfId="0" applyFont="1" applyBorder="1" applyAlignment="1">
      <x:alignment horizontal="left" vertical="center" readingOrder="1"/>
    </x:xf>
    <x:xf numFmtId="0" fontId="100" fillId="44" borderId="167" xfId="0" applyFont="1" applyFill="1" applyBorder="1" applyAlignment="1">
      <x:alignment horizontal="left" vertical="center" readingOrder="1"/>
    </x:xf>
    <x:xf numFmtId="0" fontId="100" fillId="44" borderId="162" xfId="0" applyFont="1" applyFill="1" applyBorder="1" applyAlignment="1">
      <x:alignment horizontal="left" vertical="center" readingOrder="1"/>
    </x:xf>
    <x:xf numFmtId="0" fontId="100" fillId="0" borderId="181" xfId="0" applyFont="1" applyBorder="1" applyAlignment="1">
      <x:alignment horizontal="left" vertical="center" readingOrder="1"/>
    </x:xf>
    <x:xf numFmtId="0" fontId="100" fillId="0" borderId="155" xfId="0" applyFont="1" applyBorder="1" applyAlignment="1">
      <x:alignment horizontal="left" vertical="center" readingOrder="1"/>
    </x:xf>
    <x:xf numFmtId="0" fontId="100" fillId="0" borderId="158" xfId="0" applyFont="1" applyBorder="1" applyAlignment="1">
      <x:alignment horizontal="left" vertical="center" readingOrder="1"/>
    </x:xf>
    <x:xf numFmtId="0" fontId="100" fillId="0" borderId="182" xfId="0" applyFont="1" applyBorder="1" applyAlignment="1">
      <x:alignment horizontal="left" vertical="center" readingOrder="1"/>
    </x:xf>
    <x:xf numFmtId="0" fontId="100" fillId="0" borderId="184" xfId="0" applyFont="1" applyBorder="1" applyAlignment="1">
      <x:alignment horizontal="left" vertical="center" readingOrder="1"/>
    </x:xf>
    <x:xf numFmtId="0" fontId="100" fillId="0" borderId="174" xfId="0" applyFont="1" applyBorder="1" applyAlignment="1">
      <x:alignment horizontal="left" vertical="center" readingOrder="1"/>
    </x:xf>
    <x:xf numFmtId="0" fontId="100" fillId="0" borderId="185" xfId="0" applyFont="1" applyBorder="1" applyAlignment="1">
      <x:alignment horizontal="left" vertical="center" readingOrder="1"/>
    </x:xf>
    <x:xf numFmtId="0" fontId="100" fillId="0" borderId="156" xfId="0" applyFont="1" applyBorder="1" applyAlignment="1">
      <x:alignment horizontal="left" vertical="center" readingOrder="1"/>
    </x:xf>
    <x:xf numFmtId="0" fontId="100" fillId="0" borderId="157" xfId="0" applyFont="1" applyBorder="1" applyAlignment="1">
      <x:alignment horizontal="left" vertical="center" readingOrder="1"/>
    </x:xf>
    <x:xf numFmtId="0" fontId="100" fillId="0" borderId="161" xfId="0" applyFont="1" applyBorder="1" applyAlignment="1">
      <x:alignment horizontal="left" vertical="center" readingOrder="1"/>
    </x:xf>
    <x:xf numFmtId="0" fontId="100" fillId="0" borderId="144" xfId="0" applyFont="1" applyBorder="1" applyAlignment="1">
      <x:alignment horizontal="center" vertical="center" readingOrder="1"/>
    </x:xf>
    <x:xf numFmtId="0" fontId="100" fillId="0" borderId="0" xfId="0" applyFont="1" applyAlignment="1">
      <x:alignment horizontal="center" vertical="center" readingOrder="1"/>
    </x:xf>
    <x:xf numFmtId="0" fontId="100" fillId="43" borderId="166" xfId="0" applyFont="1" applyFill="1" applyBorder="1" applyAlignment="1">
      <x:alignment horizontal="left" vertical="center" readingOrder="1"/>
    </x:xf>
    <x:xf numFmtId="0" fontId="100" fillId="43" borderId="148" xfId="0" applyFont="1" applyFill="1" applyBorder="1" applyAlignment="1">
      <x:alignment horizontal="left" vertical="center" readingOrder="1"/>
    </x:xf>
    <x:xf numFmtId="0" fontId="99" fillId="42" borderId="141" xfId="0" applyFont="1" applyFill="1" applyBorder="1" applyAlignment="1">
      <x:alignment horizontal="center" vertical="center"/>
    </x:xf>
    <x:xf numFmtId="0" fontId="99" fillId="42" borderId="142" xfId="0" applyFont="1" applyFill="1" applyBorder="1" applyAlignment="1">
      <x:alignment horizontal="center" vertical="center"/>
    </x:xf>
    <x:xf numFmtId="0" fontId="99" fillId="42" borderId="143" xfId="0" applyFont="1" applyFill="1" applyBorder="1" applyAlignment="1">
      <x:alignment horizontal="center" vertical="center"/>
    </x:xf>
    <x:xf numFmtId="0" fontId="100" fillId="0" borderId="147" xfId="0" applyFont="1" applyBorder="1" applyAlignment="1">
      <x:alignment horizontal="left" vertical="center" readingOrder="1"/>
    </x:xf>
    <x:xf numFmtId="0" fontId="100" fillId="0" borderId="148" xfId="0" applyFont="1" applyBorder="1" applyAlignment="1">
      <x:alignment horizontal="left" vertical="center" readingOrder="1"/>
    </x:xf>
  </x:cellXfs>
  <x:cellStyles count="11">
    <x:cellStyle name="20% - 강조색6" xfId="34" builtinId="50"/>
    <x:cellStyle name="40% - 강조색5" xfId="33" builtinId="47"/>
    <x:cellStyle name="Good" xfId="20" xr:uid="{882F6CD0-2252-4565-A7E2-DCCD1E07CB1E}"/>
    <x:cellStyle name="강조색1" xfId="59" builtinId="29"/>
    <x:cellStyle name="강조색2" xfId="21" builtinId="33"/>
    <x:cellStyle name="강조색5" xfId="22" builtinId="45"/>
    <x:cellStyle name="나쁨" xfId="36" builtinId="27"/>
    <x:cellStyle name="메모" xfId="63" builtinId="10" customBuiltin="1"/>
    <x:cellStyle name="백분율" xfId="2" builtinId="5"/>
    <x:cellStyle name="쉼표 [0]" xfId="1" builtinId="6"/>
    <x:cellStyle name="표준" xfId="0" builtinId="0"/>
  </x:cellStyles>
  <x:dxfs count="4"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</x:dxfs>
  <x:tableStyles count="0" defaultTableStyle="TableStyleMedium2" defaultPivotStyle="PivotStyleLight16"/>
  <x:colors>
    <x:mruColors>
      <x:color rgb="FF0000CC"/>
      <x:color rgb="FF008000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79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4.xml"/><Relationship Id="rId63" Type="http://schemas.openxmlformats.org/officeDocument/2006/relationships/externalLink" Target="externalLinks/externalLink25.xml"/><Relationship Id="rId84" Type="http://schemas.openxmlformats.org/officeDocument/2006/relationships/externalLink" Target="externalLinks/externalLink46.xml"/><Relationship Id="rId138" Type="http://schemas.openxmlformats.org/officeDocument/2006/relationships/externalLink" Target="externalLinks/externalLink100.xml"/><Relationship Id="rId159" Type="http://schemas.openxmlformats.org/officeDocument/2006/relationships/externalLink" Target="externalLinks/externalLink121.xml"/><Relationship Id="rId170" Type="http://schemas.openxmlformats.org/officeDocument/2006/relationships/externalLink" Target="externalLinks/externalLink132.xml"/><Relationship Id="rId107" Type="http://schemas.openxmlformats.org/officeDocument/2006/relationships/externalLink" Target="externalLinks/externalLink69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externalLink" Target="externalLinks/externalLink15.xml"/><Relationship Id="rId74" Type="http://schemas.openxmlformats.org/officeDocument/2006/relationships/externalLink" Target="externalLinks/externalLink36.xml"/><Relationship Id="rId128" Type="http://schemas.openxmlformats.org/officeDocument/2006/relationships/externalLink" Target="externalLinks/externalLink90.xml"/><Relationship Id="rId149" Type="http://schemas.openxmlformats.org/officeDocument/2006/relationships/externalLink" Target="externalLinks/externalLink111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57.xml"/><Relationship Id="rId160" Type="http://schemas.openxmlformats.org/officeDocument/2006/relationships/externalLink" Target="externalLinks/externalLink122.xml"/><Relationship Id="rId181" Type="http://schemas.openxmlformats.org/officeDocument/2006/relationships/externalLink" Target="externalLinks/externalLink143.xml"/><Relationship Id="rId22" Type="http://schemas.openxmlformats.org/officeDocument/2006/relationships/worksheet" Target="worksheets/sheet22.xml"/><Relationship Id="rId43" Type="http://schemas.openxmlformats.org/officeDocument/2006/relationships/externalLink" Target="externalLinks/externalLink5.xml"/><Relationship Id="rId64" Type="http://schemas.openxmlformats.org/officeDocument/2006/relationships/externalLink" Target="externalLinks/externalLink26.xml"/><Relationship Id="rId118" Type="http://schemas.openxmlformats.org/officeDocument/2006/relationships/externalLink" Target="externalLinks/externalLink80.xml"/><Relationship Id="rId139" Type="http://schemas.openxmlformats.org/officeDocument/2006/relationships/externalLink" Target="externalLinks/externalLink101.xml"/><Relationship Id="rId85" Type="http://schemas.openxmlformats.org/officeDocument/2006/relationships/externalLink" Target="externalLinks/externalLink47.xml"/><Relationship Id="rId150" Type="http://schemas.openxmlformats.org/officeDocument/2006/relationships/externalLink" Target="externalLinks/externalLink112.xml"/><Relationship Id="rId171" Type="http://schemas.openxmlformats.org/officeDocument/2006/relationships/externalLink" Target="externalLinks/externalLink133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externalLink" Target="externalLinks/externalLink70.xml"/><Relationship Id="rId129" Type="http://schemas.openxmlformats.org/officeDocument/2006/relationships/externalLink" Target="externalLinks/externalLink91.xml"/><Relationship Id="rId54" Type="http://schemas.openxmlformats.org/officeDocument/2006/relationships/externalLink" Target="externalLinks/externalLink16.xml"/><Relationship Id="rId75" Type="http://schemas.openxmlformats.org/officeDocument/2006/relationships/externalLink" Target="externalLinks/externalLink37.xml"/><Relationship Id="rId96" Type="http://schemas.openxmlformats.org/officeDocument/2006/relationships/externalLink" Target="externalLinks/externalLink58.xml"/><Relationship Id="rId140" Type="http://schemas.openxmlformats.org/officeDocument/2006/relationships/externalLink" Target="externalLinks/externalLink102.xml"/><Relationship Id="rId161" Type="http://schemas.openxmlformats.org/officeDocument/2006/relationships/externalLink" Target="externalLinks/externalLink123.xml"/><Relationship Id="rId182" Type="http://schemas.openxmlformats.org/officeDocument/2006/relationships/theme" Target="theme/theme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externalLink" Target="externalLinks/externalLink81.xml"/><Relationship Id="rId44" Type="http://schemas.openxmlformats.org/officeDocument/2006/relationships/externalLink" Target="externalLinks/externalLink6.xml"/><Relationship Id="rId65" Type="http://schemas.openxmlformats.org/officeDocument/2006/relationships/externalLink" Target="externalLinks/externalLink27.xml"/><Relationship Id="rId86" Type="http://schemas.openxmlformats.org/officeDocument/2006/relationships/externalLink" Target="externalLinks/externalLink48.xml"/><Relationship Id="rId130" Type="http://schemas.openxmlformats.org/officeDocument/2006/relationships/externalLink" Target="externalLinks/externalLink92.xml"/><Relationship Id="rId151" Type="http://schemas.openxmlformats.org/officeDocument/2006/relationships/externalLink" Target="externalLinks/externalLink113.xml"/><Relationship Id="rId172" Type="http://schemas.openxmlformats.org/officeDocument/2006/relationships/externalLink" Target="externalLinks/externalLink134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.xml"/><Relationship Id="rId109" Type="http://schemas.openxmlformats.org/officeDocument/2006/relationships/externalLink" Target="externalLinks/externalLink71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2.xml"/><Relationship Id="rId55" Type="http://schemas.openxmlformats.org/officeDocument/2006/relationships/externalLink" Target="externalLinks/externalLink17.xml"/><Relationship Id="rId76" Type="http://schemas.openxmlformats.org/officeDocument/2006/relationships/externalLink" Target="externalLinks/externalLink38.xml"/><Relationship Id="rId97" Type="http://schemas.openxmlformats.org/officeDocument/2006/relationships/externalLink" Target="externalLinks/externalLink59.xml"/><Relationship Id="rId104" Type="http://schemas.openxmlformats.org/officeDocument/2006/relationships/externalLink" Target="externalLinks/externalLink66.xml"/><Relationship Id="rId120" Type="http://schemas.openxmlformats.org/officeDocument/2006/relationships/externalLink" Target="externalLinks/externalLink82.xml"/><Relationship Id="rId125" Type="http://schemas.openxmlformats.org/officeDocument/2006/relationships/externalLink" Target="externalLinks/externalLink87.xml"/><Relationship Id="rId141" Type="http://schemas.openxmlformats.org/officeDocument/2006/relationships/externalLink" Target="externalLinks/externalLink103.xml"/><Relationship Id="rId146" Type="http://schemas.openxmlformats.org/officeDocument/2006/relationships/externalLink" Target="externalLinks/externalLink108.xml"/><Relationship Id="rId167" Type="http://schemas.openxmlformats.org/officeDocument/2006/relationships/externalLink" Target="externalLinks/externalLink129.xml"/><Relationship Id="rId18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3.xml"/><Relationship Id="rId92" Type="http://schemas.openxmlformats.org/officeDocument/2006/relationships/externalLink" Target="externalLinks/externalLink54.xml"/><Relationship Id="rId162" Type="http://schemas.openxmlformats.org/officeDocument/2006/relationships/externalLink" Target="externalLinks/externalLink124.xml"/><Relationship Id="rId183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externalLink" Target="externalLinks/externalLink2.xml"/><Relationship Id="rId45" Type="http://schemas.openxmlformats.org/officeDocument/2006/relationships/externalLink" Target="externalLinks/externalLink7.xml"/><Relationship Id="rId66" Type="http://schemas.openxmlformats.org/officeDocument/2006/relationships/externalLink" Target="externalLinks/externalLink28.xml"/><Relationship Id="rId87" Type="http://schemas.openxmlformats.org/officeDocument/2006/relationships/externalLink" Target="externalLinks/externalLink49.xml"/><Relationship Id="rId110" Type="http://schemas.openxmlformats.org/officeDocument/2006/relationships/externalLink" Target="externalLinks/externalLink72.xml"/><Relationship Id="rId115" Type="http://schemas.openxmlformats.org/officeDocument/2006/relationships/externalLink" Target="externalLinks/externalLink77.xml"/><Relationship Id="rId131" Type="http://schemas.openxmlformats.org/officeDocument/2006/relationships/externalLink" Target="externalLinks/externalLink93.xml"/><Relationship Id="rId136" Type="http://schemas.openxmlformats.org/officeDocument/2006/relationships/externalLink" Target="externalLinks/externalLink98.xml"/><Relationship Id="rId157" Type="http://schemas.openxmlformats.org/officeDocument/2006/relationships/externalLink" Target="externalLinks/externalLink119.xml"/><Relationship Id="rId178" Type="http://schemas.openxmlformats.org/officeDocument/2006/relationships/externalLink" Target="externalLinks/externalLink140.xml"/><Relationship Id="rId61" Type="http://schemas.openxmlformats.org/officeDocument/2006/relationships/externalLink" Target="externalLinks/externalLink23.xml"/><Relationship Id="rId82" Type="http://schemas.openxmlformats.org/officeDocument/2006/relationships/externalLink" Target="externalLinks/externalLink44.xml"/><Relationship Id="rId152" Type="http://schemas.openxmlformats.org/officeDocument/2006/relationships/externalLink" Target="externalLinks/externalLink114.xml"/><Relationship Id="rId173" Type="http://schemas.openxmlformats.org/officeDocument/2006/relationships/externalLink" Target="externalLinks/externalLink13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externalLink" Target="externalLinks/externalLink18.xml"/><Relationship Id="rId77" Type="http://schemas.openxmlformats.org/officeDocument/2006/relationships/externalLink" Target="externalLinks/externalLink39.xml"/><Relationship Id="rId100" Type="http://schemas.openxmlformats.org/officeDocument/2006/relationships/externalLink" Target="externalLinks/externalLink62.xml"/><Relationship Id="rId105" Type="http://schemas.openxmlformats.org/officeDocument/2006/relationships/externalLink" Target="externalLinks/externalLink67.xml"/><Relationship Id="rId126" Type="http://schemas.openxmlformats.org/officeDocument/2006/relationships/externalLink" Target="externalLinks/externalLink88.xml"/><Relationship Id="rId147" Type="http://schemas.openxmlformats.org/officeDocument/2006/relationships/externalLink" Target="externalLinks/externalLink109.xml"/><Relationship Id="rId168" Type="http://schemas.openxmlformats.org/officeDocument/2006/relationships/externalLink" Target="externalLinks/externalLink13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3.xml"/><Relationship Id="rId72" Type="http://schemas.openxmlformats.org/officeDocument/2006/relationships/externalLink" Target="externalLinks/externalLink34.xml"/><Relationship Id="rId93" Type="http://schemas.openxmlformats.org/officeDocument/2006/relationships/externalLink" Target="externalLinks/externalLink55.xml"/><Relationship Id="rId98" Type="http://schemas.openxmlformats.org/officeDocument/2006/relationships/externalLink" Target="externalLinks/externalLink60.xml"/><Relationship Id="rId121" Type="http://schemas.openxmlformats.org/officeDocument/2006/relationships/externalLink" Target="externalLinks/externalLink83.xml"/><Relationship Id="rId142" Type="http://schemas.openxmlformats.org/officeDocument/2006/relationships/externalLink" Target="externalLinks/externalLink104.xml"/><Relationship Id="rId163" Type="http://schemas.openxmlformats.org/officeDocument/2006/relationships/externalLink" Target="externalLinks/externalLink125.xml"/><Relationship Id="rId184" Type="http://schemas.openxmlformats.org/officeDocument/2006/relationships/sharedStrings" Target="sharedStrings.xml"/><Relationship Id="rId189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externalLink" Target="externalLinks/externalLink8.xml"/><Relationship Id="rId67" Type="http://schemas.openxmlformats.org/officeDocument/2006/relationships/externalLink" Target="externalLinks/externalLink29.xml"/><Relationship Id="rId116" Type="http://schemas.openxmlformats.org/officeDocument/2006/relationships/externalLink" Target="externalLinks/externalLink78.xml"/><Relationship Id="rId137" Type="http://schemas.openxmlformats.org/officeDocument/2006/relationships/externalLink" Target="externalLinks/externalLink99.xml"/><Relationship Id="rId158" Type="http://schemas.openxmlformats.org/officeDocument/2006/relationships/externalLink" Target="externalLinks/externalLink12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3.xml"/><Relationship Id="rId62" Type="http://schemas.openxmlformats.org/officeDocument/2006/relationships/externalLink" Target="externalLinks/externalLink24.xml"/><Relationship Id="rId83" Type="http://schemas.openxmlformats.org/officeDocument/2006/relationships/externalLink" Target="externalLinks/externalLink45.xml"/><Relationship Id="rId88" Type="http://schemas.openxmlformats.org/officeDocument/2006/relationships/externalLink" Target="externalLinks/externalLink50.xml"/><Relationship Id="rId111" Type="http://schemas.openxmlformats.org/officeDocument/2006/relationships/externalLink" Target="externalLinks/externalLink73.xml"/><Relationship Id="rId132" Type="http://schemas.openxmlformats.org/officeDocument/2006/relationships/externalLink" Target="externalLinks/externalLink94.xml"/><Relationship Id="rId153" Type="http://schemas.openxmlformats.org/officeDocument/2006/relationships/externalLink" Target="externalLinks/externalLink115.xml"/><Relationship Id="rId174" Type="http://schemas.openxmlformats.org/officeDocument/2006/relationships/externalLink" Target="externalLinks/externalLink136.xml"/><Relationship Id="rId179" Type="http://schemas.openxmlformats.org/officeDocument/2006/relationships/externalLink" Target="externalLinks/externalLink141.xml"/><Relationship Id="rId190" Type="http://schemas.openxmlformats.org/officeDocument/2006/relationships/customXml" Target="../customXml/item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externalLink" Target="externalLinks/externalLink19.xml"/><Relationship Id="rId106" Type="http://schemas.openxmlformats.org/officeDocument/2006/relationships/externalLink" Target="externalLinks/externalLink68.xml"/><Relationship Id="rId127" Type="http://schemas.openxmlformats.org/officeDocument/2006/relationships/externalLink" Target="externalLinks/externalLink89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externalLink" Target="externalLinks/externalLink14.xml"/><Relationship Id="rId73" Type="http://schemas.openxmlformats.org/officeDocument/2006/relationships/externalLink" Target="externalLinks/externalLink35.xml"/><Relationship Id="rId78" Type="http://schemas.openxmlformats.org/officeDocument/2006/relationships/externalLink" Target="externalLinks/externalLink40.xml"/><Relationship Id="rId94" Type="http://schemas.openxmlformats.org/officeDocument/2006/relationships/externalLink" Target="externalLinks/externalLink56.xml"/><Relationship Id="rId99" Type="http://schemas.openxmlformats.org/officeDocument/2006/relationships/externalLink" Target="externalLinks/externalLink61.xml"/><Relationship Id="rId101" Type="http://schemas.openxmlformats.org/officeDocument/2006/relationships/externalLink" Target="externalLinks/externalLink63.xml"/><Relationship Id="rId122" Type="http://schemas.openxmlformats.org/officeDocument/2006/relationships/externalLink" Target="externalLinks/externalLink84.xml"/><Relationship Id="rId143" Type="http://schemas.openxmlformats.org/officeDocument/2006/relationships/externalLink" Target="externalLinks/externalLink105.xml"/><Relationship Id="rId148" Type="http://schemas.openxmlformats.org/officeDocument/2006/relationships/externalLink" Target="externalLinks/externalLink110.xml"/><Relationship Id="rId164" Type="http://schemas.openxmlformats.org/officeDocument/2006/relationships/externalLink" Target="externalLinks/externalLink126.xml"/><Relationship Id="rId169" Type="http://schemas.openxmlformats.org/officeDocument/2006/relationships/externalLink" Target="externalLinks/externalLink131.xml"/><Relationship Id="rId185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externalLink" Target="externalLinks/externalLink142.xml"/><Relationship Id="rId26" Type="http://schemas.openxmlformats.org/officeDocument/2006/relationships/worksheet" Target="worksheets/sheet26.xml"/><Relationship Id="rId47" Type="http://schemas.openxmlformats.org/officeDocument/2006/relationships/externalLink" Target="externalLinks/externalLink9.xml"/><Relationship Id="rId68" Type="http://schemas.openxmlformats.org/officeDocument/2006/relationships/externalLink" Target="externalLinks/externalLink30.xml"/><Relationship Id="rId89" Type="http://schemas.openxmlformats.org/officeDocument/2006/relationships/externalLink" Target="externalLinks/externalLink51.xml"/><Relationship Id="rId112" Type="http://schemas.openxmlformats.org/officeDocument/2006/relationships/externalLink" Target="externalLinks/externalLink74.xml"/><Relationship Id="rId133" Type="http://schemas.openxmlformats.org/officeDocument/2006/relationships/externalLink" Target="externalLinks/externalLink95.xml"/><Relationship Id="rId154" Type="http://schemas.openxmlformats.org/officeDocument/2006/relationships/externalLink" Target="externalLinks/externalLink116.xml"/><Relationship Id="rId175" Type="http://schemas.openxmlformats.org/officeDocument/2006/relationships/externalLink" Target="externalLinks/externalLink137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externalLink" Target="externalLinks/externalLink20.xml"/><Relationship Id="rId79" Type="http://schemas.openxmlformats.org/officeDocument/2006/relationships/externalLink" Target="externalLinks/externalLink41.xml"/><Relationship Id="rId102" Type="http://schemas.openxmlformats.org/officeDocument/2006/relationships/externalLink" Target="externalLinks/externalLink64.xml"/><Relationship Id="rId123" Type="http://schemas.openxmlformats.org/officeDocument/2006/relationships/externalLink" Target="externalLinks/externalLink85.xml"/><Relationship Id="rId144" Type="http://schemas.openxmlformats.org/officeDocument/2006/relationships/externalLink" Target="externalLinks/externalLink106.xml"/><Relationship Id="rId90" Type="http://schemas.openxmlformats.org/officeDocument/2006/relationships/externalLink" Target="externalLinks/externalLink52.xml"/><Relationship Id="rId165" Type="http://schemas.openxmlformats.org/officeDocument/2006/relationships/externalLink" Target="externalLinks/externalLink127.xml"/><Relationship Id="rId186" Type="http://schemas.microsoft.com/office/2017/10/relationships/person" Target="persons/person.xml"/><Relationship Id="rId27" Type="http://schemas.openxmlformats.org/officeDocument/2006/relationships/worksheet" Target="worksheets/sheet27.xml"/><Relationship Id="rId48" Type="http://schemas.openxmlformats.org/officeDocument/2006/relationships/externalLink" Target="externalLinks/externalLink10.xml"/><Relationship Id="rId69" Type="http://schemas.openxmlformats.org/officeDocument/2006/relationships/externalLink" Target="externalLinks/externalLink31.xml"/><Relationship Id="rId113" Type="http://schemas.openxmlformats.org/officeDocument/2006/relationships/externalLink" Target="externalLinks/externalLink75.xml"/><Relationship Id="rId134" Type="http://schemas.openxmlformats.org/officeDocument/2006/relationships/externalLink" Target="externalLinks/externalLink96.xml"/><Relationship Id="rId80" Type="http://schemas.openxmlformats.org/officeDocument/2006/relationships/externalLink" Target="externalLinks/externalLink42.xml"/><Relationship Id="rId155" Type="http://schemas.openxmlformats.org/officeDocument/2006/relationships/externalLink" Target="externalLinks/externalLink117.xml"/><Relationship Id="rId176" Type="http://schemas.openxmlformats.org/officeDocument/2006/relationships/externalLink" Target="externalLinks/externalLink138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externalLink" Target="externalLinks/externalLink21.xml"/><Relationship Id="rId103" Type="http://schemas.openxmlformats.org/officeDocument/2006/relationships/externalLink" Target="externalLinks/externalLink65.xml"/><Relationship Id="rId124" Type="http://schemas.openxmlformats.org/officeDocument/2006/relationships/externalLink" Target="externalLinks/externalLink86.xml"/><Relationship Id="rId70" Type="http://schemas.openxmlformats.org/officeDocument/2006/relationships/externalLink" Target="externalLinks/externalLink32.xml"/><Relationship Id="rId91" Type="http://schemas.openxmlformats.org/officeDocument/2006/relationships/externalLink" Target="externalLinks/externalLink53.xml"/><Relationship Id="rId145" Type="http://schemas.openxmlformats.org/officeDocument/2006/relationships/externalLink" Target="externalLinks/externalLink107.xml"/><Relationship Id="rId166" Type="http://schemas.openxmlformats.org/officeDocument/2006/relationships/externalLink" Target="externalLinks/externalLink128.xml"/><Relationship Id="rId187" Type="http://schemas.openxmlformats.org/officeDocument/2006/relationships/calcChain" Target="calcChain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externalLink" Target="externalLinks/externalLink11.xml"/><Relationship Id="rId114" Type="http://schemas.openxmlformats.org/officeDocument/2006/relationships/externalLink" Target="externalLinks/externalLink76.xml"/><Relationship Id="rId60" Type="http://schemas.openxmlformats.org/officeDocument/2006/relationships/externalLink" Target="externalLinks/externalLink22.xml"/><Relationship Id="rId81" Type="http://schemas.openxmlformats.org/officeDocument/2006/relationships/externalLink" Target="externalLinks/externalLink43.xml"/><Relationship Id="rId135" Type="http://schemas.openxmlformats.org/officeDocument/2006/relationships/externalLink" Target="externalLinks/externalLink97.xml"/><Relationship Id="rId156" Type="http://schemas.openxmlformats.org/officeDocument/2006/relationships/externalLink" Target="externalLinks/externalLink118.xml"/><Relationship Id="rId177" Type="http://schemas.openxmlformats.org/officeDocument/2006/relationships/externalLink" Target="externalLinks/externalLink139.xml"/></Relationships>
</file>

<file path=xl/ctrlProps/ctrlProp1.xml><?xml version="1.0" encoding="utf-8"?>
<formControlPr xmlns="http://schemas.microsoft.com/office/spreadsheetml/2009/9/main" objectType="Spin" dx="16" fmlaLink="CalendarYear" max="2999" min="1900" page="10" val="2026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236220</xdr:colOff>
          <xdr:row>6</xdr:row>
          <xdr:rowOff>342900</xdr:rowOff>
        </xdr:from>
        <xdr:to>
          <xdr:col>30</xdr:col>
          <xdr:colOff>0</xdr:colOff>
          <xdr:row>6</xdr:row>
          <xdr:rowOff>640080</xdr:rowOff>
        </xdr:to>
        <xdr:sp macro="" textlink="">
          <xdr:nvSpPr>
            <xdr:cNvPr id="58369" name="Spinner" descr="Use the spinner button to change calendar year or change the year in cell AE3" hidden="1">
              <a:extLst>
                <a:ext uri="{63B3BB69-23CF-44E3-9099-C40C66FF867C}">
                  <a14:compatExt spid="_x0000_s58369"/>
                </a:ext>
                <a:ext uri="{FF2B5EF4-FFF2-40B4-BE49-F238E27FC236}">
                  <a16:creationId xmlns:a16="http://schemas.microsoft.com/office/drawing/2014/main" id="{00000000-0008-0000-0300-000001E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152401</xdr:rowOff>
    </xdr:from>
    <xdr:to>
      <xdr:col>6</xdr:col>
      <xdr:colOff>141804</xdr:colOff>
      <xdr:row>32</xdr:row>
      <xdr:rowOff>56354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3855D4D-9874-203C-3A3A-FEB93D44C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75930"/>
          <a:ext cx="5172797" cy="2324424"/>
        </a:xfrm>
        <a:prstGeom prst="rect">
          <a:avLst/>
        </a:prstGeom>
      </xdr:spPr>
    </xdr:pic>
    <xdr:clientData/>
  </xdr:twoCellAnchor>
  <xdr:twoCellAnchor editAs="oneCell">
    <xdr:from>
      <xdr:col>8</xdr:col>
      <xdr:colOff>1</xdr:colOff>
      <xdr:row>26</xdr:row>
      <xdr:rowOff>1</xdr:rowOff>
    </xdr:from>
    <xdr:to>
      <xdr:col>11</xdr:col>
      <xdr:colOff>1318261</xdr:colOff>
      <xdr:row>39</xdr:row>
      <xdr:rowOff>153901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B8DB1F4-EF71-2743-6E28-3D564FC4E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21781" y="7475221"/>
          <a:ext cx="5334000" cy="362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17</xdr:col>
      <xdr:colOff>861060</xdr:colOff>
      <xdr:row>39</xdr:row>
      <xdr:rowOff>134897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1BF240A9-2961-4D33-1CB4-ECE32FF1F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63400" y="7475220"/>
          <a:ext cx="3863340" cy="360199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141514</xdr:colOff>
      <xdr:row>0</xdr:row>
      <xdr:rowOff>114300</xdr:rowOff>
    </xdr:from>
    <xdr:to>
      <xdr:col>13</xdr:col>
      <xdr:colOff>0</xdr:colOff>
      <xdr:row>4</xdr:row>
      <xdr:rowOff>64226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F3B8F3D-F8D0-45AE-95F8-EFA5BB16E310}"/>
            </a:ext>
          </a:extLst>
        </xdr:cNvPr>
        <xdr:cNvSpPr/>
      </xdr:nvSpPr>
      <xdr:spPr>
        <a:xfrm>
          <a:off x="2177959" y="114300"/>
          <a:ext cx="13662116" cy="63191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 </a:t>
          </a:r>
          <a:r>
            <a:rPr lang="ko-KR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무상에서 유상화 완료된 인보이스는 </a:t>
          </a:r>
          <a:r>
            <a:rPr lang="en-US" altLang="ko-KR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7</a:t>
          </a:r>
          <a:r>
            <a:rPr lang="ko-KR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월 매출로 신규 등록</a:t>
          </a:r>
          <a:r>
            <a:rPr lang="en-US" altLang="ko-KR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기존 데이터 삭제</a:t>
          </a:r>
          <a:r>
            <a:rPr lang="en-US" altLang="ko-KR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  <a:br>
            <a:rPr lang="en-US" altLang="ko-KR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 </a:t>
          </a:r>
          <a:r>
            <a:rPr lang="ko-KR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아직 유상화 미완료 인보이스는 해당 월 매출 금액은 </a:t>
          </a:r>
          <a:r>
            <a:rPr lang="en-US" altLang="ko-KR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ko-KR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으로 했으나</a:t>
          </a:r>
          <a:r>
            <a:rPr lang="en-US" altLang="ko-KR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 </a:t>
          </a:r>
          <a:r>
            <a:rPr lang="ko-KR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수량 등 데이터 보존을 위해 수출 월에 데이터는 남겨두었음</a:t>
          </a:r>
          <a:r>
            <a:rPr lang="en-US" altLang="ko-KR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(nc→c </a:t>
          </a:r>
          <a:r>
            <a:rPr lang="ko-KR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표시</a:t>
          </a:r>
          <a:r>
            <a:rPr lang="en-US" altLang="ko-KR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  <a:endParaRPr lang="ko-KR" altLang="en-US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141514</xdr:colOff>
      <xdr:row>0</xdr:row>
      <xdr:rowOff>114300</xdr:rowOff>
    </xdr:from>
    <xdr:to>
      <xdr:col>13</xdr:col>
      <xdr:colOff>0</xdr:colOff>
      <xdr:row>4</xdr:row>
      <xdr:rowOff>64226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5BF6DAC1-9C33-4A1F-B30C-39EF5F40F65B}"/>
            </a:ext>
          </a:extLst>
        </xdr:cNvPr>
        <xdr:cNvSpPr/>
      </xdr:nvSpPr>
      <xdr:spPr>
        <a:xfrm>
          <a:off x="2177959" y="114300"/>
          <a:ext cx="13776416" cy="63191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 </a:t>
          </a:r>
          <a:r>
            <a:rPr lang="ko-KR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무상에서 유상화 완료된 인보이스는 </a:t>
          </a:r>
          <a:r>
            <a:rPr lang="en-US" altLang="ko-KR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7</a:t>
          </a:r>
          <a:r>
            <a:rPr lang="ko-KR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월 매출로 신규 등록</a:t>
          </a:r>
          <a:r>
            <a:rPr lang="en-US" altLang="ko-KR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기존 데이터 삭제</a:t>
          </a:r>
          <a:r>
            <a:rPr lang="en-US" altLang="ko-KR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  <a:br>
            <a:rPr lang="en-US" altLang="ko-KR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 </a:t>
          </a:r>
          <a:r>
            <a:rPr lang="ko-KR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아직 유상화 미완료 인보이스는 해당 월 매출 금액은 </a:t>
          </a:r>
          <a:r>
            <a:rPr lang="en-US" altLang="ko-KR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ko-KR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으로 했으나</a:t>
          </a:r>
          <a:r>
            <a:rPr lang="en-US" altLang="ko-KR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 </a:t>
          </a:r>
          <a:r>
            <a:rPr lang="ko-KR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수량 등 데이터 보존을 위해 수출 월에 데이터는 남겨두었음</a:t>
          </a:r>
          <a:r>
            <a:rPr lang="en-US" altLang="ko-KR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(nc→c </a:t>
          </a:r>
          <a:r>
            <a:rPr lang="ko-KR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표시</a:t>
          </a:r>
          <a:r>
            <a:rPr lang="en-US" altLang="ko-KR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  <a:endParaRPr lang="ko-KR" altLang="en-US" sz="11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ko-KR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523875</xdr:colOff>
      <xdr:row>36</xdr:row>
      <xdr:rowOff>95250</xdr:rowOff>
    </xdr:from>
    <xdr:to>
      <xdr:col>12</xdr:col>
      <xdr:colOff>450140</xdr:colOff>
      <xdr:row>41</xdr:row>
      <xdr:rowOff>172682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D0B5F2F-B634-4880-8C9C-34DE9150C991}"/>
            </a:ext>
          </a:extLst>
        </xdr:cNvPr>
        <xdr:cNvSpPr/>
      </xdr:nvSpPr>
      <xdr:spPr>
        <a:xfrm>
          <a:off x="3190875" y="6610350"/>
          <a:ext cx="9070265" cy="98230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/>
            <a:t>외부</a:t>
          </a:r>
          <a:r>
            <a:rPr lang="ko-KR" altLang="en-US" sz="4000" baseline="0"/>
            <a:t> 인증 교육 비용</a:t>
          </a:r>
          <a:endParaRPr lang="en-US" sz="40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lgchem.com/Documents%20and%20Settings/&#51109;&#45909;&#49688;/My%20Documents/&#50689;&#50629;&#44288;&#47532;/&#47588;&#52636;&#44288;&#47532;/&#47588;&#52636;%20&#52628;&#51221;/&#47700;&#47217;/&#47588;&#52636;/&#50689;&#50629;&#47588;&#52636;/04&#45380;%20&#50900;&#48324;%20&amp;%20&#49892;&#51201;%20&#48372;&#44256;%20&#50577;&#49885;/&#51204;&#51648;&#50629;&#47924;/&#47588;&#52636;&#51088;&#47308;/&#47588;&#52636;&#49892;&#51201;/20030903-03&#45380;&#51204;&#51648;&#44144;&#47000;&#49440;&#48324;&#51228;&#54408;&#48324;&#47588;&#52636;&#49892;&#5120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44285;&#53468;&#49885;/Documents/&#44305;&#51652;&#50952;&#53581;/&#50896;&#44032;/&#44368;&#50977;&#51088;&#47308;(ojt)/&#44204;&#51201;&#44368;&#50977;&#48143;&#50672;&#49845;/WORD-DATA/&#51105;&#46041;&#49324;&#45768;/&#51064;&#49688;&#51064;&#44228;&#4943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48393;&#44592;\&#44592;&#54925;-&#44608;&#52264;&#51109;\dumm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8337;&#44592;\D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USPLAN\Cost%20Tables\MF4%20Condenser\MIDLUXC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2TEAM4\&#44608;&#53468;&#44221;9\&#52264;&#44592;2&#54016;\&#48149;&#44049;&#47928;\&#44277;&#48277;\&#44277;&#51221;&#44277;&#48277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2TEAM4\&#44608;&#53468;&#44221;9\&#52264;&#44592;2&#54016;\&#44608;&#53468;&#44221;\&#44277;&#48277;\&#44277;&#51221;&#44277;&#48277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3804;&#51088;\00&#53804;&#51088;\3&#49324;&#48516;&#44592;\My%20Documents\My%20Documents\&#48512;&#49436;&#44277;&#53685;\&#50896;&#44032;&#44592;&#54925;\&#49324;&#50629;&#44228;&#54925;\99&#49324;&#50629;\BDATA\&#44368;&#50977;\&#44368;&#50977;&#44277;&#4792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Startup" Target="BOOK1.XLT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55.102.116\My%20Documents\My%20Documents\&#49373;&#44288;&#45817;&#51649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924;&#44228;&#54016;&#44277;&#50857;\&#54924;&#44228;&#54016;&#47928;&#49436;&#44277;\My%20Documents\dummy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652;&#50689;\C\AS_CLAIM\MYCAR\PRDW3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sobek\home3$\_Sfrp2SPOT\ETUDES%20%20PAR%20%20VEHICULE\X95\TEI%20EXPLORATOIRE%20Plate%20forme%20et%20BC95%20%20OUI%2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EF&#48512;&#54408;&#44060;&#48156;&#44228;&#54925;-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76253\&#51088;&#46041;&#50896;&#44032;&#44228;&#49328;\wirebend%20pipe&#52572;&#51333;&#50865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44032;&#44288;&#47532;&#44284;05\&#44204;&#51201;&#49436;\USER\EX_VBA\&#49444;&#44228;&#50896;&#44032;&#49888;&#44592;&#51456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1088;&#49373;&#49328;&#48512;\&#51228;&#51312;&#44288;&#47532;\Windows\Temporary%20Internet%20Files\Content.IE5\7ZIAKCV5\cha97\od&#51333;&#47308;\&#48516;&#45225;&#50756;&#47308;&#5075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337;&#54616;\C\ILY\&#54616;&#44592;&#51333;&#54633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703648\my%20documents\WINDOWS\TEMP\&#54532;&#47196;&#51229;&#53944;\&#50504;&#54788;&#47784;\LC\&#54532;&#47196;&#51229;&#53944;16&#51060;&#54980;\F&#35430;\LC&#54200;&#49457;&#54364;\ILY\&#54616;&#44592;&#51333;&#54633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css0081\ppd_ug\EVERYONE\&#36009;&#22770;&#21488;&#25968;\Europe\2000&#24180;4&#26376;&#26178;&#28857;\rpt0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LinkDummy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LEHMHA01\QLAGE\VORSTAND\1998\GG08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.arcelik\Documents%20and%20Settings\mchan\My%20Documents\Minipro%20ChopperMiniPro%20Mini%20Chopper1SIMATELEX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kms.kyungshin.co.kr/sites/KIC3320/BOM/BOM%20LIST_20150716_R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Finance\Misc\Plant%20Detail,%202%20accounts,%204%20Quarters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rkilantang\pfmea%20all\NISSAN\nissan%2032b%20egi%20pfmea\updated%20egi%20fmea\N_PFMEA%2024011%20(PT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lgchem.com/Documents%20and%20Settings/Administrator/My%20Documents/working/monthly%20analysis/sales/03&#45380;&#47588;&#52636;&#51221;&#47532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L-029-&#44277;&#50857;1\E\user(&#45812;&#45817;&#48324;&#51068;&#48152;&#47928;&#49436;)\&#51060;&#50868;&#49885;\Y200&#44060;&#48156;&#48708;&#44160;&#53664;_0315\&#45824;&#50896;&#51221;&#48128;1\MAT\Y-200&#44552;&#54805;&#49464;&#48512;&#44204;&#51201;(&#50896;&#47749;1)_&#51060;&#50868;&#49885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9849;&#52384;\&#44277;&#50976;\EXCEL\IMMAT\HISTOR9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00.10.244\Elektronik_Arge\AutomotiveSpice\02_Takosan%20Process%20Asset%20Library\6%20-%20Suplly%20Process%20Group%20(SPLPG)\01_Supplier%20Tendering(SPL1)\Templates\RFQ%20Evaluation%20Inputs%20Template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ost\&#54364;&#51456;2%20GR\windows\TEMP\&#52264;&#51333;&#50896;&#44032;&#44228;&#49328;\LZ\HMC%20CT\PRESS&#51060;&#50857;&#46973;(2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51060;&#50857;&#46973;\TOOL\&#49888;PRS&#44228;&#49328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0976;&#51652;\2000&#45380;%20&#49324;&#50629;\JINBH\EVENT\MID_LONG\Midlong5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0976;&#51652;\2000&#45380;%20&#49324;&#50629;\97&#50696;&#49328;PN\97PN_SUM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0976;&#51652;\2000&#45380;%20&#49324;&#50629;\JINBH\EVENT\WORKSHOP\KIAWS\KIA_WS_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97Q05D1\J60&#20849;&#29992;\imai\J60\&#21488;&#25968;&#24773;&#22577;\Macintosh%20HD&#12450;&#12503;&#12522;&#12465;&#12540;&#12471;&#12519;&#12531;\Microsoft%20Internet%20Applications\Outlook%20Express%204.0%20&#12501;&#12457;&#12523;&#12480;\Outlook%20Express%20Temp\98_7Truck%20DB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sobek-md\home6$\A072384\MyDocs\CALCUL%20D'I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tc2.ford.com/Documents%20and%20Settings/plee10/My%20Documents/Unzipped/Door%20Trim/Door%20Trim%20DD2%20Glidepath%20(Consolidated)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00.10.244\IsGelistirme\Users\samet.pinar\AppData\Local\Microsoft\Windows\INetCache\Content.Outlook\T9V0KBOZ\VW%202567%20-%20105.A-%20106.A%20R06-CBD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Engineering\IE%20BOOK%20FORMAT\FORD%20GT\G%20PROCEES%20FMEA%20-%20DFMEA\FMEA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st-PJT\Penetration\&#52292;&#44428;\WINDOWS\TEMP\&#52292;&#44428;&#44288;&#47532;(2)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y%20Documents\PAR47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lgchem.com/Documents%20and%20Settings/Administrator/&#48148;&#53461;%20&#54868;&#47732;/&#51204;&#51648;&#50629;&#47924;/04&#45380;&#49324;&#50629;&#44228;&#54925;/04&#45380;&#47588;&#52636;&#44228;&#54925;&#44160;&#53664;/2004&#47588;&#52636;&#49324;&#50629;&#44228;&#54925;(&#44592;&#54925;&#44060;&#48156;&#54016;)-1007&#51312;&#51221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9849;&#52384;\&#44277;&#50976;\Documents%20and%20Settings\LG\My%20Documents\&#50641;&#49472;&#44277;&#48512;&#50857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9849;&#52384;\&#44277;&#50976;\Documents%20and%20Settings\LG\My%20Documents\2007&#47928;&#49436;\c.&#47588;&#52636;\6&#50900;\20070625-&#51204;&#51648;%20&#47588;&#52636;&#44228;&#54925;(&#45432;&#53944;&#48513;&#50892;&#53356;&#49397;)(V3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1312;&#46973;&#51452;\&#51032;&#51109;\Cost%20Table\PPCARPE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00.10.244\IsGelistirme\Users\samet.pinar\AppData\Local\Microsoft\Windows\INetCache\Content.Outlook\T9V0KBOZ\Breakdown-Arzum%20Minio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3620882\&#49444;&#44228;&#50896;&#44032;%20&#54532;\&#49345;&#54732;3\&#45800;&#51312;PGM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3.ford.com/LS%20Tbird%20Cockpit/Program%20Managers%20Price%20and%20Tooling%20Change%20Control%20Form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34.51\Users\LGRnD\AppData\Local\Microsoft\Windows\Temporary%20Internet%20Files\Content.Outlook\SSB38YLR\LGC2014_07_04_Audi48V_iHEV_pack_Validation_test_status(V1).xlsm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51204;&#51109;&#50629;&#47924;\PLINJ%20ver2(&#47448;&#53468;&#50885;9910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0976;&#51652;\2000&#45380;%20&#49324;&#50629;\JINBH\EVENT\WORKSHOP\KIAWS\KIA_WS_5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452;&#54788;\&#50896;&#44032;&#44592;&#54925;98\TEMP\DATA\&#44288;&#47532;\DISK\&#49324;&#50629;&#44228;&#54925;\95&#50696;&#49328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USPLAN\CT\MIDLUXCS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3804;&#51088;\00&#53804;&#51088;\3&#49324;&#48516;&#44592;\My%20Documents\My%20Documents\&#48512;&#49436;&#44277;&#53685;\kimyo\&#52264;&#51333;&amp;&#50868;&#50689;\&#44060;&#48156;&#51068;&#51221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OSTTOOL\COSTTOOL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0000.%20&#9733;&#49440;&#54665;&#44592;&#49696;&#54016;/1.%20MH%20&#48143;%20RFQ%20&#49328;&#52636;/18&#45380;&#46020;%20MH%20&#49328;&#52636;/2.%20RFQ%20&#44204;&#51201;%20&#45824;&#51025;/56.%20FCA%20GSW%20Bulkhead%20&#44204;&#51201;%20&#45824;&#51025;%20&#54924;&#51032;_180718/1.%20&#49328;&#52636;%20&#51088;&#47308;_&#54728;&#50865;%20&#45824;&#47532;/180619%20FCA%20GSW%20Bulkhead/BOM_MH&#50672;&#44228;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diis\mamuller\GOSTERGE\NOVA\KalGuvDokuman\FMEANOVA3B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0689;&#48372;\CHART\&#51060;&#50689;&#48372;\A1(02FL)\ETACS\A1%20ETACS_PL_PJK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microsoft.com/office/2006/relationships/xlExternalLinkPath/xlLibrary" Target="ANALYSIS/FUNCRES.XLA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ncrsap-fp01\Groups\AN_LIS~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G405\A4&#51089;&#49457;(11.27\my%20work\&#54788;&#50504;\&#51312;&#51221;&#48169;&#50504;\&#54788;&#54889;&#51333;&#54633;\&#44592;&#50500;&#44228;&#50676;&#49324;\&#44592;&#50500;&#44228;&#50676;&#49324;%20(&#44592;&#54925;&#54016;&#51088;&#47308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34.51\8)%20Cell%20&#49444;&#44228;\VW\Lego%20brick\ES%20&#52572;&#51333;\110927_B5_ES_final(2.16)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00.10.244\IsGelistirme\GM\Alpha%2012MY\4.%20%20Product%20Design%20Info%20(Gate%202)\1.%20%20Source%20List%20&amp;%20Drawing%20Tracking%20&amp;%20EBOM\Alpha%20mule%20Source%20HVAC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lgchem.com/Documents%20and%20Settings/Administrator/My%20Documents/&#51204;&#51648;/03&#45380;&#51204;&#51648;/03&#45380;&#49892;&#51201;&#54924;&#51032;/LGchem/&#44221;&#50689;&#44288;&#47532;/&#50629;&#47924;&#51064;&#49688;(0310)/&#51116;&#44256;&#44288;&#47144;/&#51109;&#44592;&#51652;&#48512;&#54868;&#51116;&#44256;(&#50896;&#51116;&#47308;)0302&#50900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44032;&#44288;&#47532;&#44284;05\&#44204;&#51201;&#49436;\User\&#50773;&#50676;\Ex_VBA\&#49444;&#44228;&#50896;&#44032;&#54364;&#51456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ost\&#54364;&#51456;2%20GR\Bms\&#44204;&#51201;&#49436;&#50577;&#49885;\&#50896;&#44032;&#44228;&#49328;&#49436;\&#50668;&#48337;&#44512;\DBASE\&#51088;&#46041;&#50896;&#44032;\&#51088;&#46041;&#50896;&#44032;(F-HOSE.V2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SEO%20MYUNG%20SU\&#48148;&#53461;%20&#54868;&#47732;\3&#52264;&#49444;&#44228;&#50896;&#44032;&#45824;&#51025;\&#53468;&#52285;&#49444;&#44228;&#50896;&#44032;\(&#52824;&#47308;)919312M200_&#44228;&#49328;&#49436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eam.sp.ford.com/data/carlines/cd132/dr.%20schneider/Piece%20Split%20new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702082\&#53804;&#51088;DB\&#44228;&#51221;\98PRO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ELL%20MODULE\LGC\LGC%20AUDI%20&amp;%20BMW%2048V%20GEN2\8.BOM%20List\181107%20AUDI%20BMW%2048V%20GEN2%20BOM\181106%20AUDI_BMW%2048V%20GEN2%20RFQ%20&#44204;&#51201;%20&#45824;&#51025;\181107_AUDI%2048V%20Gen2_BOM_V2_BDU%20assy%20only_1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tc2.ford.com/Documents%20and%20Settings/uwassenh/Local%20Settings/Temporary%20Internet%20Files/OLK265/C394_VQF_rev11_20june06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tc2.ford.com/Data/Ford/02%20Deliverables/Documents%20and%20Settings/uwassenh/Local%20Settings/Temporary%20Internet%20Files/OLK265/C394_VQF_rev11_20june06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ost\&#54364;&#51456;2%20GR\RUBBER-HOSE&#48149;&#52384;&#49709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452;&#54788;\&#50896;&#44032;&#44592;&#54925;98\TEMP\DATA\&#44288;&#47532;\DISK\&#49324;&#50629;&#44228;&#54925;\&#50696;&#49328;1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0976;&#51652;\2000&#45380;%20&#49324;&#50629;\DATA\&#44288;&#47532;\DISK\&#49324;&#50629;&#44228;&#54925;\&#50696;&#49328;1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tc2.ford.com/Documents%20and%20Settings/plee10/My%20Documents/Unzipped/Door%20Trim/GCBPFinanceTemplateRelease2%203Ext%20Lighting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51221;&#44592;&#49457;/Documents/&#44305;&#51652;&#50952;&#53581;/&#50896;&#44032;&#54016;/&#44204;&#51201;&#50672;&#49845;/&#50629;&#47924;&#51088;&#47308;/&#50896;&#44032;%20&#44204;&#51201;&#49436;%20&#51088;&#47308;/&#50629;&#47924;&#51088;&#47308;/&#50896;&#44032;%20&#44204;&#51201;&#49436;%20&#51088;&#47308;/Temp/Kws/Car/B3/B3%20JIG%20&#49444;&#48320;&#54805;&#4439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0976;&#51652;\2000&#45380;%20&#49324;&#50629;\97&#50696;&#49328;PN\JINBH\PROJECT\96PROJ\96PN_DP3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9849;&#52384;\&#44277;&#50976;\Documents%20and%20Settings\a193340\Local%20Settings\Temporary%20Internet%20Files\OLK7D\TOP%20FLOP%2011%202010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00.10.244\IsGelistirme\Users\samet.pinar\Desktop\1200905X_Ford_Inverter%20Cover%20Plastic\Gelen\Inverter%20Cover%20PBOM\Inverter%20Cover%20PBOM\Inverter_Cover_PBOM_30AUG2020.xlsx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fmea%20cover%20and%20pareto%20%20REV8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657182\&#54861;&#49457;&#47564;\&#54861;&#49457;&#47564;\&#51088;&#46041;&#50896;&#44032;\&#51088;&#46041;&#50896;&#44032;&#44228;&#49328;&#50577;&#49885;(PL%20INJ)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34.51\TEMP\D_XLS\BDD\CD\2BS3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34.51\Users\LGRnD\AppData\Local\Temp\AttachManager\120324_Daimler%20Test%20Resource%20&#52712;&#54633;&#48376;_V05(Test%20&#48708;&#50857;)_LGC&#44592;&#51456;_V02_Daimler&#54801;&#51032;.xlsx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34.51\work\&#49324;&#50629;\&#51204;&#47029;\Cost\Pack\HEV%20Pack\GM\GM%20BAS\BAS+Quotaion_2nd_20070122\Cost%20Breakdown%20Form%201804%201810%20ver%2019%20-%20ESS74k_2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4805;&#44512;\C\AS_CLAIM\MYCAR\PRDW30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1068;\C\AS_CLAIM\MYCAR\PRDW30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cpark/AppData/Local/Temp/&#50756;&#49457;&#52264;&#44228;&#54925;(13_17)_&#51333;&#54633;Master_121016_ver6(&#51060;&#46976;&#49688;&#51221;)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0.150.41.74\Share_folder\Users\LGRnd\AppData\Local\Temp\AttachManager\PSA_Wave2_Pack%20BOM_RFQ_V2.3_171024_&#54805;&#49437;.xlsx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tutburo-1\eb-data\WINDOWS\Temporary%20Internet%20Files\OLKD060\jan11_APQP-newC1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169633\ccc\&#52572;&#48337;&#50613;883\&#54616;&#44592;&#51333;&#54633;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34.51\Users\johnfkennedy\&#48709;&#54616;&#46300;%20&#51089;&#50629;%20&#54260;&#45908;%20(andrewkim@innotess)\&#44277;&#50857;%20&#54260;&#45908;\B%20&#54532;&#47196;&#51229;&#53944;(&#49884;&#54744;.&#51068;&#51221;.&#44204;&#51201;.&#49457;&#51201;&#49436;.&#44228;&#54925;)-xST\1%20&#49884;&#54744;&#50857;&#50669;(CST)\2013&#45380;\SL%20WORLD\2013&#45380;01&#50900;_DV_31XX%20M%20MODE%20SWITCH%20A1LL2\31XX_3172_TEST_PLAN(SL+PACOS+Innotess)_'121203(&#52572;&#51333;)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Local/Temp/BNZ.5b56d5ed6efb31d/FCA%20GSW%20BULKHEAD%20ASSY%20&#44204;&#51201;_180723_R02_&#48512;&#54408;&#44396;&#47588;2&#54016;_&#44160;&#53664;.xlsx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44032;&#44288;&#47532;&#44284;05\&#44204;&#51201;&#49436;\&#50773;&#50676;\EX_VBA\&#49444;&#44228;&#50896;&#44032;&#49888;&#44592;&#51456;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703648\my%20documents\My%20Documents\&#54616;&#54788;&#45804;\XD\WINDOWS\TEMP\WINDOWS\TEMP\WINDOWS\TEMP\LZ25AT&#49457;&#45733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rt.yalin/Desktop/summary%20List_06122021.xlsx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337;&#55148;\TEMP\&#44053;&#50689;&#49688;\&#44060;&#51064;&#51088;&#47308;\Book3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2384;&#44305;\&#50577;&#52384;&#44305;\TEMP\DATA\&#44288;&#47532;\DISK\&#49324;&#50629;&#44228;&#54925;\95&#50696;&#49328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c9000203\proj\Finance\GMCC\rthoma40\GCBPFinanceTemplateRelease2.3CVAReportOutPageProposal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ncrsap-fp01\Groups\Bdgt02\169_plan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renault.fr/wms21/attach/TEI%20EXPLORATOIRE%20W91%20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412WL\Latest\&#65396;&#65418;&#65438;&#65402;&#65437;\&#65402;&#65437;&#65411;&#65438;&#65437;&#65403;&#65402;&#65405;&#65412;\Mf(step2)&#65402;&#65405;&#65412;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&#50629;&#47924;&#54028;&#51068;\&#51060;&#44221;&#51652;\&#48372;&#51613;\&#54408;&#51656;&#54924;&#51032;\&#54408;&#51656;&#54924;&#51032;\2006&#45380;\&#51333;&#54633;&#51088;&#47308;\&#51204;&#49324;_2006&#51333;&#54633;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lgchem.com/Documents%20and%20Settings/&#51109;&#45909;&#49688;/My%20Documents/&#50689;&#50629;&#44288;&#47532;/&#47588;&#52636;&#44288;&#47532;/&#47588;&#52636;%20&#52628;&#51221;/&#47700;&#47217;/&#47588;&#52636;/&#50689;&#50629;&#47588;&#52636;/04&#45380;%20&#50900;&#48324;%20&amp;%20&#49892;&#51201;%20&#48372;&#44256;%20&#50577;&#49885;/&#51204;&#51648;&#50629;&#47924;/04&#45380;&#49324;&#50629;&#44228;&#54925;&#51088;&#47308;/04&#45380;&#47588;&#52636;&#44228;&#54925;&#44160;&#53664;/2004&#47588;&#52636;&#49324;&#50629;&#44228;&#54925;(&#44592;&#54925;&#44060;&#48156;&#54016;)-1007&#51312;&#51221;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ocuments%20and%20Settings\master\Local%20Settings\Temporary%20Internet%20Files\Content.IE5\896B8RWB\&#44221;&#49888;&#51204;&#51088;&#46020;&#44553;&#52404;&#44208;&#44288;&#47144;&#51088;&#47308;\&#44221;&#49888;&#51204;&#51088;2006&#45380;&#48520;&#47049;&#54788;&#54889;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0976;&#51652;\2000&#45380;%20&#49324;&#50629;\97&#50696;&#49328;PN\JINBH\PROJECT\96PROJ\1_96PROJ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rkwoghd/AppData/Local/Microsoft/Windows/INetCache/Content.Outlook/6769QVCG/(ALMAC)&#44032;&#44277;&#48512;_&#51221;&#48372;_MONOFRAME.xlsx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0.150.41.74\Share_folder\Users\lgrnd\AppData\Local\Temp\AttachManager\200511_OEM&#47749;_Project&#47749;_Module%20BOM_Template_V1.5.xlsx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Local/Microsoft/Windows/Temporary%20Internet%20Files/Content.IE5/LEA23T48/2016&#45380;_&#50641;&#49472;&#51088;&#46041;&#45804;&#47141;.xlsm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%20&#51452;&#50836;&#50629;&#47924;\(&#9733;)%20&#50976;&#47101;%20&#49324;&#50629;&#51109;%20&#54980;&#48372;&#51648;%20&#44160;&#53664;%20TFT\2.%20Biz%20Plan\(Biz%20Plan)%20&#50976;&#47101;%20&#49324;&#50629;&#51109;%20&#54980;&#48372;&#51648;%20&#44160;&#53664;_R10_20191104.xlsx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4228;&#49328;&#50577;&#49885;\FELT&#47448;&#44228;&#49328;&#49436;_13&#52264;&#44228;&#51221;_20120208.xlsx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Local/Microsoft/Windows/Temporary%20Internet%20Files/Content.Outlook/WBRQMMHV/TSA%20&#51228;&#50612;&#44592;%20&#44204;&#51201;%20&#50896;&#44032;&#54364;&#51456;_181016_Rev01.xlsx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/01.&#50629;&#47924;&#51088;&#47308;/01.&#52264;&#51333;&#48324;&#50629;&#47924;/01.&#45812;&#45817;&#52264;&#51333;/&#9733;HG/02.&#50577;&#49328;&#54980;/11.&#44204;&#51201;&#49436;&#44160;&#51613;/&#44160;&#51613;/&#9733;&#44160;&#51613;&#54028;&#51068;&#50896;&#48376;_13&#52264;_&#49444;&#48320;.xlsx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64059\GK&#51333;&#54633;\Gk&#51333;&#54633;\4M&#44060;&#48156;&#51068;&#51221;&#54788;&#54889;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86843\c\WINDOWS\TEMP\A&#51221;&#52649;&#54788;\Y-3&#44288;&#47144;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5380;&#44036;&#49892;&#51201;&#45572;&#44228;&#51088;&#47308;(2001&#45380;)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&#51452;&#50836;&#50629;&#47924;/35.%20&#49324;&#50629;&#44228;&#54925;/&#50696;&#49328;&#49688;&#47549;/2019&#45380;%20&#48512;&#47928;&#48324;%20&#50696;&#49328;&#50868;&#50689;%20&#44228;&#54925;(&#50504;)_20181024_R5.xlsx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34.51\DATA\&#44221;&#50689;&#44288;&#47532;\&#52292;&#44428;11F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088;&#51116;&#46321;&#47197;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oi6343/AppData/Local/Temp/&#49324;&#50577;&#48320;&#44221;&#45236;&#50669;&#49436;(AD_P2_C9144-016)_E1_CONT%20NU%20MPI_&#54924;&#47196;%20&#50741;&#49496;%20&#52628;&#44032;_150526_R1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G405\&#51312;&#51221;&#48169;&#50504;\A4&#51089;&#49457;(11.27,%20&#45824;&#51109;&#48372;&#44256;)\&#54788;&#54889;&#51333;&#54633;\&#44592;&#50500;&#44228;&#50676;&#49324;\&#44592;&#50500;&#44228;&#50676;&#49324;%20(&#44592;&#54925;&#54016;&#51088;&#47308;)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2384;&#44305;\&#50577;&#52384;&#44305;\&#50896;&#44032;&#44592;&#54925;\&#49324;&#50629;&#44228;&#54925;\99&#49324;&#50629;\BDATA\&#44368;&#50977;\&#44368;&#50977;&#44277;&#47928;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&#9733;&#9733;&#9733;&#51088;&#46041;&#54868;&#44592;&#49696;&#54016;&#9733;&#9733;&#9733;\&#9733;0.%20&#51088;&#46041;&#54868;&#44592;&#49696;&#54016;%20&#51068;&#48152;&#51088;&#47308;&#9733;\&#9733;&#49373;&#49328;&#45733;&#47141;%20&#44160;&#53664;&#9733;\&#9733;2010&#9733;\&#46020;&#51077;&#47592;\&#8544;.&#46020;&#51077;&#50629;&#47924;\1.&#48156;&#51452;\09&#45380;2&#50900;(0812)\09&#45380;2&#50900;(0812)\&#9679;&#9675;&#48156;&#51452;&#51648;&#50896;&#45936;&#51060;&#53552;_0812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Object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652;&#50689;\C\WINDOWS\TEMP\AS_CLAIM\MYCAR\PRDW30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hahn\temp\7THLEVEL\&#44060;&#48156;&#51068;&#51221;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34.51\1)%20&#44060;&#48156;&#49468;&#53552;%20&#51088;&#47308;\2)%20&#44060;&#48156;%20Project\11)%20Project%20&#44060;&#48156;&#48708;%20&#44288;&#47532;\&#9733;%20&#44060;&#48156;&#48708;%20&#49328;&#52636;%20&#54364;&#51456;%20&#50577;&#49885;_150313_V02.xlsx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7;&#50976;&#52980;&#54504;&#53552;\&#44277;&#50976;&#54260;&#45908;\&#51228;&#51312;1&#54016;\&#51228;&#51312;1&#54016;&#51204;&#52404;&#44277;&#50976;\&#54616;&#44221;&#48124;\03&#50900;%20&#49373;&#49328;&#48143;%20&#44540;&#47924;&#44228;&#54925;(line&#48324;)2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703648\my%20documents\My%20Documents\&#54616;&#54788;&#45804;\XD\&#48120;&#44208;&#47928;&#51228;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50.1.154.3/mail/file/200201/9886504098865252&#52404;&#50612;&#47592;D-cpv2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51060;&#44275;&#51012;&#52286;&#50500;\&#51648;&#51216;&#44536;&#47353;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kms.kyungshin.co.kr/sites/KIC3320/BOM/&#52828;&#54872;&#44221;&#48512;&#54408;Gr.%20BOM%20LIST_20150727_R01.xlsx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\Users\LGRnd\AppData\Local\Temp\AttachManager\170410_JLR_X590_Module%20BOM_V1.0__.xlsx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&#48148;&#53461;%20&#54868;&#47732;/&#49324;&#50629;&#44228;&#54925;/&#51473;&#44592;(5&#44060;&#45380;)&#44228;&#54925;/11&#45380;/4&#50900;/&#9635;%205&#44060;&#45380;%20&#44228;&#54925;%20&#51116;&#44160;&#53664;_101108%20(&#51333;&#54633;)%20v11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i507\c\WINDOWS\TEMP\&#54532;&#47196;&#51229;&#53944;\&#50504;&#54788;&#47784;\LC\&#54532;&#47196;&#51229;&#53944;16&#51060;&#54980;\F&#35430;\LC&#54200;&#49457;&#54364;\ILY\&#54616;&#44592;&#51333;&#54633;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/ECM/checkOut/_209930171/VOLVO_VP1_FREXIBLE_BUSBAR_14&#51333;(20160302).xls" TargetMode="External"/></Relationships>
</file>

<file path=xl/externalLinks/_rels/externalLink1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ys\Desktop\251109_&#51204;&#51109;&#49324;&#50629;&#48512;_26&#45380;%20&#50900;&#48324;,%20&#51473;&#51109;&#44592;%20&#47588;&#52636;&#44228;&#54925;_Rev.05.xlsx" TargetMode="External"/><Relationship Id="rId1" Type="http://schemas.openxmlformats.org/officeDocument/2006/relationships/externalLinkPath" Target="/Users/jys/Desktop/251109_&#51204;&#51109;&#49324;&#50629;&#48512;_26&#45380;%20&#50900;&#48324;,%20&#51473;&#51109;&#44592;%20&#47588;&#52636;&#44228;&#54925;_Rev.05.xlsx" TargetMode="External"/></Relationships>
</file>

<file path=xl/externalLinks/_rels/externalLink14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ongs\AppData\Local\Microsoft\Windows\INetCache\Content.Outlook\N4RXD785\241125_&#49324;&#50629;&#44228;&#54925;%202025%207R_%20Production%20Devision%20-%20&#49373;&#44288;&#48152;&#50689;.xlsx" TargetMode="External"/><Relationship Id="rId1" Type="http://schemas.openxmlformats.org/officeDocument/2006/relationships/externalLinkPath" Target="/Users/wongs/AppData/Local/Microsoft/Windows/INetCache/Content.Outlook/N4RXD785/241125_&#49324;&#50629;&#44228;&#54925;%202025%207R_%20Production%20Devision%20-%20&#49373;&#44288;&#48152;&#50689;.xlsx" TargetMode="External"/></Relationships>
</file>

<file path=xl/externalLinks/_rels/externalLink14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00.%20BP\2024%20&#44208;&#49328;\11&#50900;\2024%20KSCE%20PL%20Nov.xlsx" TargetMode="External"/><Relationship Id="rId1" Type="http://schemas.openxmlformats.org/officeDocument/2006/relationships/externalLinkPath" Target="file:///D:\000.%20BP\2024%20&#44208;&#49328;\11&#50900;\2024%20KSCE%20PL%20Nov.xlsx" TargetMode="External"/></Relationships>
</file>

<file path=xl/externalLinks/_rels/externalLink14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00.%20BP\2024%20&#49324;&#50629;&#44228;&#54925;\231030_&#49324;&#50629;&#44228;&#54925;%202024%20&#50577;&#49885;%2010R3.xlsx" TargetMode="External"/><Relationship Id="rId1" Type="http://schemas.openxmlformats.org/officeDocument/2006/relationships/externalLinkPath" Target="file:///D:\000.%20BP\2024%20&#49324;&#50629;&#44228;&#54925;\231030_&#49324;&#50629;&#44228;&#54925;%202024%20&#50577;&#49885;%2010R3.xlsx" TargetMode="External"/></Relationships>
</file>

<file path=xl/externalLinks/_rels/externalLink14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00.%20BP\2022%20&#44208;&#49328;\10&#50900;\repayment%20plan%20for%20equipment%20loan.xlsx" TargetMode="External"/><Relationship Id="rId1" Type="http://schemas.openxmlformats.org/officeDocument/2006/relationships/externalLinkPath" Target="file:///D:\000.%20BP\2022%20&#44208;&#49328;\10&#50900;\repayment%20plan%20for%20equipment%20lo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타사항"/>
      <sheetName val="code"/>
      <sheetName val="고객별"/>
      <sheetName val="고객별 (2)"/>
      <sheetName val="제품별"/>
      <sheetName val="switch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경제성분석"/>
    </sheetNames>
    <sheetDataSet>
      <sheetData sheetId="0"/>
      <sheetData sheetId="1" refreshError="1">
        <row r="1">
          <cell r="A1" t="str">
            <v>code1</v>
          </cell>
          <cell r="AB1" t="str">
            <v>8매출수량합계</v>
          </cell>
        </row>
        <row r="2">
          <cell r="A2" t="str">
            <v xml:space="preserve">101646     엘지전자㈜10 직판/특판ETCMOLD01  </v>
          </cell>
          <cell r="AB2">
            <v>0</v>
          </cell>
        </row>
        <row r="3">
          <cell r="A3" t="str">
            <v>101646     엘지전자㈜40 내수로컬LH523450APA</v>
          </cell>
          <cell r="AB3">
            <v>0</v>
          </cell>
        </row>
        <row r="4">
          <cell r="A4" t="str">
            <v>101646     엘지전자㈜40 내수로컬LH523450APA</v>
          </cell>
          <cell r="AB4">
            <v>47.563000000000002</v>
          </cell>
        </row>
        <row r="5">
          <cell r="A5" t="str">
            <v>101646     엘지전자㈜40 내수로컬LH523450APA</v>
          </cell>
          <cell r="AB5">
            <v>94.058000000000007</v>
          </cell>
        </row>
        <row r="6">
          <cell r="A6" t="str">
            <v>101646     엘지전자㈜40 내수로컬LH633450APA</v>
          </cell>
          <cell r="AB6">
            <v>2.4E-2</v>
          </cell>
        </row>
        <row r="7">
          <cell r="A7" t="str">
            <v>101646     엘지전자㈜40 내수로컬LH863448APA</v>
          </cell>
          <cell r="AB7">
            <v>0</v>
          </cell>
        </row>
        <row r="8">
          <cell r="A8" t="str">
            <v>101646     엘지전자㈜40 내수로컬PH383562BPA</v>
          </cell>
          <cell r="AB8">
            <v>1.7</v>
          </cell>
        </row>
        <row r="9">
          <cell r="A9" t="str">
            <v xml:space="preserve">105329     ㈜파워로직스10 직판/특판LB423048AP </v>
          </cell>
          <cell r="AB9">
            <v>0</v>
          </cell>
        </row>
        <row r="10">
          <cell r="A10" t="str">
            <v>105330     LG전자㈜10 직판/특판LH523450APA</v>
          </cell>
          <cell r="AB10">
            <v>0</v>
          </cell>
        </row>
        <row r="11">
          <cell r="A11" t="str">
            <v>105330     LG전자㈜10 직판/특판LH523450APA</v>
          </cell>
          <cell r="AB11">
            <v>4.6109999999999998</v>
          </cell>
        </row>
        <row r="12">
          <cell r="A12" t="str">
            <v>105330     LG전자㈜10 직판/특판LH523450APA</v>
          </cell>
          <cell r="AB12">
            <v>52.805999999999997</v>
          </cell>
        </row>
        <row r="13">
          <cell r="A13" t="str">
            <v>105330     LG전자㈜10 직판/특판LH523450APA</v>
          </cell>
          <cell r="AB13">
            <v>0</v>
          </cell>
        </row>
        <row r="14">
          <cell r="A14" t="str">
            <v>105330     LG전자㈜10 직판/특판LH523450APA</v>
          </cell>
          <cell r="AB14">
            <v>100</v>
          </cell>
        </row>
        <row r="15">
          <cell r="A15" t="str">
            <v>105330     LG전자㈜10 직판/특판LH523450APA</v>
          </cell>
          <cell r="AB15">
            <v>0.9</v>
          </cell>
        </row>
        <row r="16">
          <cell r="A16" t="str">
            <v>105330     LG전자㈜10 직판/특판LH523450APA</v>
          </cell>
          <cell r="AB16">
            <v>3.722</v>
          </cell>
        </row>
        <row r="17">
          <cell r="A17" t="str">
            <v>105330     LG전자㈜10 직판/특판LH523450APA</v>
          </cell>
          <cell r="AB17">
            <v>1.1819999999999999</v>
          </cell>
        </row>
        <row r="18">
          <cell r="A18" t="str">
            <v>105330     LG전자㈜10 직판/특판LH523450APA</v>
          </cell>
          <cell r="AB18">
            <v>2.8</v>
          </cell>
        </row>
        <row r="19">
          <cell r="A19" t="str">
            <v>105330     LG전자㈜10 직판/특판LH523450APA</v>
          </cell>
          <cell r="AB19">
            <v>16.041</v>
          </cell>
        </row>
        <row r="20">
          <cell r="A20" t="str">
            <v>105330     LG전자㈜10 직판/특판LH633067APA</v>
          </cell>
          <cell r="AB20">
            <v>0</v>
          </cell>
        </row>
        <row r="21">
          <cell r="A21" t="str">
            <v>105330     LG전자㈜10 직판/특판LH633450BPA</v>
          </cell>
          <cell r="AB21">
            <v>0</v>
          </cell>
        </row>
        <row r="22">
          <cell r="A22" t="str">
            <v>105330     LG전자㈜10 직판/특판LH633450BPA</v>
          </cell>
          <cell r="AB22">
            <v>16.888000000000002</v>
          </cell>
        </row>
        <row r="23">
          <cell r="A23" t="str">
            <v>105330     LG전자㈜10 직판/특판LH633450BPA</v>
          </cell>
          <cell r="AB23">
            <v>0</v>
          </cell>
        </row>
        <row r="24">
          <cell r="A24" t="str">
            <v>105330     LG전자㈜10 직판/특판LH633450BPA</v>
          </cell>
          <cell r="AB24">
            <v>19.14</v>
          </cell>
        </row>
        <row r="25">
          <cell r="A25" t="str">
            <v>105330     LG전자㈜10 직판/특판PH323456APA</v>
          </cell>
          <cell r="AB25">
            <v>0</v>
          </cell>
        </row>
        <row r="26">
          <cell r="A26" t="str">
            <v>105330     LG전자㈜10 직판/특판PH323456APA</v>
          </cell>
          <cell r="AB26">
            <v>0</v>
          </cell>
        </row>
        <row r="27">
          <cell r="A27" t="str">
            <v>105330     LG전자㈜10 직판/특판PH323456APA</v>
          </cell>
          <cell r="AB27">
            <v>18.783999999999999</v>
          </cell>
        </row>
        <row r="28">
          <cell r="A28" t="str">
            <v>105330     LG전자㈜10 직판/특판PH323456APA</v>
          </cell>
          <cell r="AB28">
            <v>4.0890000000000004</v>
          </cell>
        </row>
        <row r="29">
          <cell r="A29" t="str">
            <v>105330     LG전자㈜10 직판/특판PH323456APA</v>
          </cell>
          <cell r="AB29">
            <v>2.806</v>
          </cell>
        </row>
        <row r="30">
          <cell r="A30" t="str">
            <v>105330     LG전자㈜10 직판/특판PH323456APA</v>
          </cell>
          <cell r="AB30">
            <v>18.044</v>
          </cell>
        </row>
        <row r="31">
          <cell r="A31" t="str">
            <v>105330     LG전자㈜40 내수로컬LH523450APA</v>
          </cell>
          <cell r="AB31">
            <v>0</v>
          </cell>
        </row>
        <row r="32">
          <cell r="A32" t="str">
            <v>105330     LG전자㈜40 내수로컬LH523450APA</v>
          </cell>
          <cell r="AB32">
            <v>0</v>
          </cell>
        </row>
        <row r="33">
          <cell r="A33" t="str">
            <v>105330     LG전자㈜40 내수로컬LH523450APA</v>
          </cell>
          <cell r="AB33">
            <v>0</v>
          </cell>
        </row>
        <row r="34">
          <cell r="A34" t="str">
            <v>105330     LG전자㈜40 내수로컬LH523450APA</v>
          </cell>
          <cell r="AB34">
            <v>0</v>
          </cell>
        </row>
        <row r="35">
          <cell r="A35" t="str">
            <v>105330     LG전자㈜40 내수로컬LH523450APA</v>
          </cell>
          <cell r="AB35">
            <v>0</v>
          </cell>
        </row>
        <row r="36">
          <cell r="A36" t="str">
            <v>105330     LG전자㈜40 내수로컬LH523450APA</v>
          </cell>
          <cell r="AB36">
            <v>0</v>
          </cell>
        </row>
        <row r="37">
          <cell r="A37" t="str">
            <v>105330     LG전자㈜40 내수로컬LH523450APA</v>
          </cell>
          <cell r="AB37">
            <v>37.625</v>
          </cell>
        </row>
        <row r="38">
          <cell r="A38" t="str">
            <v>105330     LG전자㈜40 내수로컬LH523450APA</v>
          </cell>
          <cell r="AB38">
            <v>7.133</v>
          </cell>
        </row>
        <row r="39">
          <cell r="A39" t="str">
            <v>105330     LG전자㈜40 내수로컬LH523450APA</v>
          </cell>
          <cell r="AB39">
            <v>381.46300000000002</v>
          </cell>
        </row>
        <row r="40">
          <cell r="A40" t="str">
            <v>105330     LG전자㈜40 내수로컬LH523450APA</v>
          </cell>
          <cell r="AB40">
            <v>6.7569999999999997</v>
          </cell>
        </row>
        <row r="41">
          <cell r="A41" t="str">
            <v>105330     LG전자㈜40 내수로컬LH523450APA</v>
          </cell>
          <cell r="AB41">
            <v>0</v>
          </cell>
        </row>
        <row r="42">
          <cell r="A42" t="str">
            <v>105330     LG전자㈜40 내수로컬LH523450APA</v>
          </cell>
          <cell r="AB42">
            <v>4.9459999999999997</v>
          </cell>
        </row>
        <row r="43">
          <cell r="A43" t="str">
            <v>105330     LG전자㈜40 내수로컬LH633450APA</v>
          </cell>
          <cell r="AB43">
            <v>0</v>
          </cell>
        </row>
        <row r="44">
          <cell r="A44" t="str">
            <v>105330     LG전자㈜40 내수로컬LH633450APA</v>
          </cell>
          <cell r="AB44">
            <v>0.4</v>
          </cell>
        </row>
        <row r="45">
          <cell r="A45" t="str">
            <v>105330     LG전자㈜40 내수로컬LH633450APA</v>
          </cell>
          <cell r="AB45">
            <v>0</v>
          </cell>
        </row>
        <row r="46">
          <cell r="A46" t="str">
            <v>105330     LG전자㈜40 내수로컬LH633450APA</v>
          </cell>
          <cell r="AB46">
            <v>5.6</v>
          </cell>
        </row>
        <row r="47">
          <cell r="A47" t="str">
            <v>105330     LG전자㈜40 내수로컬LH633450APA</v>
          </cell>
          <cell r="AB47">
            <v>202.66399999999999</v>
          </cell>
        </row>
        <row r="48">
          <cell r="A48" t="str">
            <v>105330     LG전자㈜40 내수로컬LH633450BPA</v>
          </cell>
          <cell r="AB48">
            <v>0</v>
          </cell>
        </row>
        <row r="49">
          <cell r="A49" t="str">
            <v>105330     LG전자㈜40 내수로컬LH633450BPA</v>
          </cell>
          <cell r="AB49">
            <v>0</v>
          </cell>
        </row>
        <row r="50">
          <cell r="A50" t="str">
            <v>105330     LG전자㈜40 내수로컬LH633450BPA</v>
          </cell>
          <cell r="AB50">
            <v>0</v>
          </cell>
        </row>
        <row r="51">
          <cell r="A51" t="str">
            <v>105330     LG전자㈜40 내수로컬LH633450BPA</v>
          </cell>
          <cell r="AB51">
            <v>0</v>
          </cell>
        </row>
        <row r="52">
          <cell r="A52" t="str">
            <v>105330     LG전자㈜40 내수로컬LH633450BPA</v>
          </cell>
          <cell r="AB52">
            <v>1.393</v>
          </cell>
        </row>
        <row r="53">
          <cell r="A53" t="str">
            <v>105330     LG전자㈜40 내수로컬LH633450BPA</v>
          </cell>
          <cell r="AB53">
            <v>0</v>
          </cell>
        </row>
        <row r="54">
          <cell r="A54" t="str">
            <v>105330     LG전자㈜40 내수로컬LH633450BPA</v>
          </cell>
          <cell r="AB54">
            <v>173.499</v>
          </cell>
        </row>
        <row r="55">
          <cell r="A55" t="str">
            <v>105330     LG전자㈜40 내수로컬LH633450BPA</v>
          </cell>
          <cell r="AB55">
            <v>0.05</v>
          </cell>
        </row>
        <row r="56">
          <cell r="A56" t="str">
            <v>105330     LG전자㈜40 내수로컬LH633450BPA</v>
          </cell>
          <cell r="AB56">
            <v>20</v>
          </cell>
        </row>
        <row r="57">
          <cell r="A57" t="str">
            <v>105330     LG전자㈜40 내수로컬PH323456APA</v>
          </cell>
          <cell r="AB57">
            <v>71</v>
          </cell>
        </row>
        <row r="58">
          <cell r="A58" t="str">
            <v xml:space="preserve">105340     ㈜한림포스텍10 직판/특판LB523450AP </v>
          </cell>
          <cell r="AB58">
            <v>32</v>
          </cell>
        </row>
        <row r="59">
          <cell r="A59" t="str">
            <v xml:space="preserve">105340     ㈜한림포스텍10 직판/특판LB633450BP </v>
          </cell>
          <cell r="AB59">
            <v>0</v>
          </cell>
        </row>
        <row r="60">
          <cell r="A60" t="str">
            <v xml:space="preserve">105340     ㈜한림포스텍40 내수로컬LB523450AP </v>
          </cell>
          <cell r="AB60">
            <v>0</v>
          </cell>
        </row>
        <row r="61">
          <cell r="A61" t="str">
            <v xml:space="preserve">105340     ㈜한림포스텍40 내수로컬LB633450BP </v>
          </cell>
          <cell r="AB61">
            <v>0</v>
          </cell>
        </row>
        <row r="62">
          <cell r="A62" t="str">
            <v xml:space="preserve">105341     세원텔레콤㈜10 직판/특판LB633450BP </v>
          </cell>
          <cell r="AB62">
            <v>0</v>
          </cell>
        </row>
        <row r="63">
          <cell r="A63" t="str">
            <v xml:space="preserve">105342     ㈜에스엠시40 내수로컬LB523450AP </v>
          </cell>
          <cell r="AB63">
            <v>101</v>
          </cell>
        </row>
        <row r="64">
          <cell r="A64" t="str">
            <v xml:space="preserve">105342     ㈜에스엠시40 내수로컬LB633450BP </v>
          </cell>
          <cell r="AB64">
            <v>5</v>
          </cell>
        </row>
        <row r="65">
          <cell r="A65" t="str">
            <v xml:space="preserve">105343     ㈜하나텍40 내수로컬LB523450AP </v>
          </cell>
          <cell r="AB65">
            <v>0</v>
          </cell>
        </row>
        <row r="66">
          <cell r="A66" t="str">
            <v xml:space="preserve">105343     ㈜하나텍40 내수로컬LB633450BP </v>
          </cell>
          <cell r="AB66">
            <v>0</v>
          </cell>
        </row>
        <row r="67">
          <cell r="A67" t="str">
            <v xml:space="preserve">105343     ㈜하나텍40 내수로컬LB863448AP </v>
          </cell>
          <cell r="AB67">
            <v>0</v>
          </cell>
        </row>
        <row r="68">
          <cell r="A68" t="str">
            <v xml:space="preserve">106903     ㈜에스피에10 직판/특판LB018650DP </v>
          </cell>
          <cell r="AB68">
            <v>0</v>
          </cell>
        </row>
        <row r="69">
          <cell r="A69" t="str">
            <v>106912     ㈜지티이퓨처40 내수로컬LH633450APA</v>
          </cell>
          <cell r="AB69">
            <v>0</v>
          </cell>
        </row>
        <row r="70">
          <cell r="A70" t="str">
            <v xml:space="preserve">106913     플러스전자10 직판/특판LB633450BP </v>
          </cell>
          <cell r="AB70">
            <v>1</v>
          </cell>
        </row>
        <row r="71">
          <cell r="A71" t="str">
            <v xml:space="preserve">106913     플러스전자40 내수로컬LB633450BP </v>
          </cell>
          <cell r="AB71">
            <v>6.5</v>
          </cell>
        </row>
        <row r="72">
          <cell r="A72" t="str">
            <v xml:space="preserve">106914     ㈜프로파워10 직판/특판LB523450AP </v>
          </cell>
          <cell r="AB72">
            <v>0</v>
          </cell>
        </row>
        <row r="73">
          <cell r="A73" t="str">
            <v xml:space="preserve">106914     ㈜프로파워10 직판/특판LB633450BP </v>
          </cell>
          <cell r="AB73">
            <v>0</v>
          </cell>
        </row>
        <row r="74">
          <cell r="A74" t="str">
            <v xml:space="preserve">106914     ㈜프로파워40 내수로컬LB018650CP </v>
          </cell>
          <cell r="AB74">
            <v>0</v>
          </cell>
        </row>
        <row r="75">
          <cell r="A75" t="str">
            <v xml:space="preserve">106914     ㈜프로파워40 내수로컬LB523450AP </v>
          </cell>
          <cell r="AB75">
            <v>0</v>
          </cell>
        </row>
        <row r="76">
          <cell r="A76" t="str">
            <v xml:space="preserve">106916     새한에너테크(주)52 수출로컬LB018650CP </v>
          </cell>
          <cell r="AB76">
            <v>0</v>
          </cell>
        </row>
        <row r="77">
          <cell r="A77" t="str">
            <v xml:space="preserve">108198     한국T&amp;TE10 직판/특판LB018650CP </v>
          </cell>
          <cell r="AB77">
            <v>0</v>
          </cell>
        </row>
        <row r="78">
          <cell r="A78" t="str">
            <v xml:space="preserve">108198     한국T&amp;TE10 직판/특판LB523450AP </v>
          </cell>
          <cell r="AB78">
            <v>0</v>
          </cell>
        </row>
        <row r="79">
          <cell r="A79" t="str">
            <v xml:space="preserve">108198     한국T&amp;TE10 직판/특판LB633450BP </v>
          </cell>
          <cell r="AB79">
            <v>0</v>
          </cell>
        </row>
        <row r="80">
          <cell r="A80" t="str">
            <v xml:space="preserve">108198     한국T&amp;TE10 직판/특판LB863448AP </v>
          </cell>
          <cell r="AB80">
            <v>0</v>
          </cell>
        </row>
        <row r="81">
          <cell r="A81" t="str">
            <v xml:space="preserve">110438     엘지전자평촌연구소10 직판/특판ETCMOLD01  </v>
          </cell>
          <cell r="AB81">
            <v>0</v>
          </cell>
        </row>
        <row r="82">
          <cell r="A82" t="str">
            <v>110438     엘지전자평촌연구소10 직판/특판LH523450APA</v>
          </cell>
          <cell r="AB82">
            <v>0</v>
          </cell>
        </row>
        <row r="83">
          <cell r="A83" t="str">
            <v xml:space="preserve">110713     모토로라코리아(주)10 직판/특판LB523450AP </v>
          </cell>
          <cell r="AB83">
            <v>0</v>
          </cell>
        </row>
        <row r="84">
          <cell r="A84" t="str">
            <v>110716     (주)터보테크아산공장10 직판/특판LH523450APA</v>
          </cell>
          <cell r="AB84">
            <v>1.925</v>
          </cell>
        </row>
        <row r="85">
          <cell r="A85" t="str">
            <v xml:space="preserve">110934     배터리뱅크10 직판/특판NB0AAA     </v>
          </cell>
          <cell r="AB85">
            <v>0</v>
          </cell>
        </row>
        <row r="86">
          <cell r="A86" t="str">
            <v>110935     한국대일본인쇄(주)52 수출로컬CRM</v>
          </cell>
          <cell r="AB86">
            <v>0</v>
          </cell>
        </row>
        <row r="87">
          <cell r="A87" t="str">
            <v>110935     한국대일본인쇄(주)52 수출로컬CRM</v>
          </cell>
          <cell r="AB87">
            <v>0</v>
          </cell>
        </row>
        <row r="88">
          <cell r="A88" t="str">
            <v>110935     한국대일본인쇄(주)52 수출로컬CRM</v>
          </cell>
          <cell r="AB88">
            <v>0.13</v>
          </cell>
        </row>
        <row r="89">
          <cell r="A89" t="str">
            <v xml:space="preserve">111290     연안정보통신(주)10 직판/특판LB523450AP </v>
          </cell>
          <cell r="AB89">
            <v>0</v>
          </cell>
        </row>
        <row r="90">
          <cell r="A90" t="str">
            <v xml:space="preserve">111296     (주)코어텍40 내수로컬LB523450AP </v>
          </cell>
          <cell r="AB90">
            <v>70</v>
          </cell>
        </row>
        <row r="91">
          <cell r="A91" t="str">
            <v xml:space="preserve">111363     (주)엔포스10 직판/특판LB018650CP </v>
          </cell>
          <cell r="AB91">
            <v>0</v>
          </cell>
        </row>
        <row r="92">
          <cell r="A92" t="str">
            <v xml:space="preserve">300002     LG CHEM.HK50 직수출LB633048BP </v>
          </cell>
          <cell r="AB92">
            <v>10</v>
          </cell>
        </row>
        <row r="93">
          <cell r="A93" t="str">
            <v xml:space="preserve">300002     LG CHEM.HK50 직수출LB633450BP </v>
          </cell>
          <cell r="AB93">
            <v>0</v>
          </cell>
        </row>
        <row r="94">
          <cell r="A94" t="str">
            <v xml:space="preserve">300002     LG CHEM.HK50 직수출LB633450BP </v>
          </cell>
          <cell r="AB94">
            <v>0</v>
          </cell>
        </row>
        <row r="95">
          <cell r="A95" t="str">
            <v xml:space="preserve">300565     MITSUI AND CO.,LTD.50 직수출LB018650CP </v>
          </cell>
          <cell r="AB95">
            <v>0</v>
          </cell>
        </row>
        <row r="96">
          <cell r="A96" t="str">
            <v xml:space="preserve">300565     MITSUI AND CO.,LTD.50 직수출LB633048BP </v>
          </cell>
          <cell r="AB96">
            <v>16</v>
          </cell>
        </row>
        <row r="97">
          <cell r="A97" t="str">
            <v xml:space="preserve">300565     MITSUI AND CO.,LTD.50 직수출NBF6MA-D1  </v>
          </cell>
          <cell r="AB97">
            <v>0</v>
          </cell>
        </row>
        <row r="98">
          <cell r="A98" t="str">
            <v xml:space="preserve">301002     C N A INTERNATIONAL,50 직수출LB018650CP </v>
          </cell>
          <cell r="AB98">
            <v>10</v>
          </cell>
        </row>
        <row r="99">
          <cell r="A99" t="str">
            <v xml:space="preserve">301002     C N A INTERNATIONAL,50 직수출LB633048BP </v>
          </cell>
          <cell r="AB99">
            <v>0</v>
          </cell>
        </row>
        <row r="100">
          <cell r="A100" t="str">
            <v>301002     C N A INTERNATIONAL,50 직수출PRM-각형</v>
          </cell>
          <cell r="AB100">
            <v>0</v>
          </cell>
        </row>
        <row r="101">
          <cell r="A101" t="str">
            <v>301006     MOTOROLA?ESG50 직수출CRM</v>
          </cell>
          <cell r="AB101">
            <v>0</v>
          </cell>
        </row>
        <row r="102">
          <cell r="A102" t="str">
            <v>301006     MOTOROLA?ESG50 직수출CRM</v>
          </cell>
          <cell r="AB102">
            <v>0</v>
          </cell>
        </row>
        <row r="103">
          <cell r="A103" t="str">
            <v xml:space="preserve">301006     MOTOROLA?ESG50 직수출LB018650DP </v>
          </cell>
          <cell r="AB103">
            <v>42.5</v>
          </cell>
        </row>
        <row r="104">
          <cell r="A104" t="str">
            <v xml:space="preserve">301006     MOTOROLA?ESG50 직수출LB423048AP </v>
          </cell>
          <cell r="AB104">
            <v>103.489</v>
          </cell>
        </row>
        <row r="105">
          <cell r="A105" t="str">
            <v xml:space="preserve">301006     MOTOROLA?ESG50 직수출LB523450AP </v>
          </cell>
          <cell r="AB105">
            <v>225</v>
          </cell>
        </row>
        <row r="106">
          <cell r="A106" t="str">
            <v xml:space="preserve">301006     MOTOROLA?ESG50 직수출LB633048BP </v>
          </cell>
          <cell r="AB106">
            <v>117.845</v>
          </cell>
        </row>
        <row r="107">
          <cell r="A107" t="str">
            <v xml:space="preserve">301006     MOTOROLA?ESG50 직수출LB863448AP </v>
          </cell>
          <cell r="AB107">
            <v>50</v>
          </cell>
        </row>
        <row r="108">
          <cell r="A108" t="str">
            <v xml:space="preserve">301007     SHINCO ELECTRONICS C50 직수출LB018650CP </v>
          </cell>
          <cell r="AB108">
            <v>0</v>
          </cell>
        </row>
        <row r="109">
          <cell r="A109" t="str">
            <v xml:space="preserve">301007     SHINCO ELECTRONICS C50 직수출LB018650DP </v>
          </cell>
          <cell r="AB109">
            <v>13</v>
          </cell>
        </row>
        <row r="110">
          <cell r="A110" t="str">
            <v xml:space="preserve">301011     SAMHALL50 직수출LB423048BP </v>
          </cell>
          <cell r="AB110">
            <v>100</v>
          </cell>
        </row>
        <row r="111">
          <cell r="A111" t="str">
            <v xml:space="preserve">301011     SAMHALL50 직수출PB383562BP </v>
          </cell>
          <cell r="AB111">
            <v>0</v>
          </cell>
        </row>
        <row r="112">
          <cell r="A112" t="str">
            <v xml:space="preserve">301131     ENAX, INC50 직수출LB018650CP </v>
          </cell>
          <cell r="AB112">
            <v>0</v>
          </cell>
        </row>
        <row r="113">
          <cell r="A113" t="str">
            <v xml:space="preserve">301298     MPOWER50 직수출LB018650CP </v>
          </cell>
          <cell r="AB113">
            <v>0</v>
          </cell>
        </row>
        <row r="114">
          <cell r="A114" t="str">
            <v xml:space="preserve">301363     RAYCHEM (SH)50 직수출LB423048AP </v>
          </cell>
          <cell r="AB114">
            <v>0</v>
          </cell>
        </row>
        <row r="115">
          <cell r="A115" t="str">
            <v xml:space="preserve">301363     RAYCHEM (SH)50 직수출LB423048BP </v>
          </cell>
          <cell r="AB115">
            <v>180</v>
          </cell>
        </row>
        <row r="116">
          <cell r="A116" t="str">
            <v xml:space="preserve">301494     VARTA GERATEBATTERIE50 직수출LB633048BP </v>
          </cell>
          <cell r="AB116">
            <v>384</v>
          </cell>
        </row>
        <row r="117">
          <cell r="A117" t="str">
            <v xml:space="preserve">301668     GALLOPWIRE50 직수출LB018650CP </v>
          </cell>
          <cell r="AB117">
            <v>70</v>
          </cell>
        </row>
        <row r="118">
          <cell r="A118" t="str">
            <v xml:space="preserve">301668     GALLOPWIRE50 직수출LB018650DP </v>
          </cell>
          <cell r="AB118">
            <v>472.4</v>
          </cell>
        </row>
        <row r="119">
          <cell r="A119" t="str">
            <v xml:space="preserve">301668     GALLOPWIRE50 직수출LB423048AP </v>
          </cell>
          <cell r="AB119">
            <v>0</v>
          </cell>
        </row>
        <row r="120">
          <cell r="A120" t="str">
            <v xml:space="preserve">301668     GALLOPWIRE50 직수출LB423048BP </v>
          </cell>
          <cell r="AB120">
            <v>140</v>
          </cell>
        </row>
        <row r="121">
          <cell r="A121" t="str">
            <v xml:space="preserve">301668     GALLOPWIRE50 직수출PB323456AP </v>
          </cell>
          <cell r="AB121">
            <v>0</v>
          </cell>
        </row>
        <row r="122">
          <cell r="A122" t="str">
            <v>301668     GALLOPWIRE50 직수출PRM</v>
          </cell>
          <cell r="AB122">
            <v>0</v>
          </cell>
        </row>
        <row r="123">
          <cell r="A123" t="str">
            <v>301668     GALLOPWIRE50 직수출PRM</v>
          </cell>
          <cell r="AB123">
            <v>0</v>
          </cell>
        </row>
        <row r="124">
          <cell r="A124" t="str">
            <v>301668     GALLOPWIRE50 직수출PRM</v>
          </cell>
          <cell r="AB124">
            <v>0</v>
          </cell>
        </row>
        <row r="125">
          <cell r="A125" t="str">
            <v>301668     GALLOPWIRE50 직수출PRM</v>
          </cell>
          <cell r="AB125">
            <v>0</v>
          </cell>
        </row>
        <row r="126">
          <cell r="A126" t="str">
            <v>301668     GALLOPWIRE50 직수출PRM</v>
          </cell>
          <cell r="AB126">
            <v>0</v>
          </cell>
        </row>
        <row r="127">
          <cell r="A127" t="str">
            <v>301668     GALLOPWIRE50 직수출PRM</v>
          </cell>
          <cell r="AB127">
            <v>0</v>
          </cell>
        </row>
        <row r="128">
          <cell r="A128" t="str">
            <v>301668     GALLOPWIRE50 직수출PRM</v>
          </cell>
          <cell r="AB128">
            <v>0</v>
          </cell>
        </row>
        <row r="129">
          <cell r="A129" t="str">
            <v>301668     GALLOPWIRE50 직수출PRM-각형</v>
          </cell>
          <cell r="AB129">
            <v>236</v>
          </cell>
        </row>
        <row r="130">
          <cell r="A130" t="str">
            <v>301668     GALLOPWIRE50 직수출PRM</v>
          </cell>
          <cell r="AB130">
            <v>0</v>
          </cell>
        </row>
        <row r="131">
          <cell r="A131" t="str">
            <v>301668     GALLOPWIRE50 직수출PRM-원통형</v>
          </cell>
          <cell r="AB131">
            <v>28.56</v>
          </cell>
        </row>
        <row r="132">
          <cell r="A132" t="str">
            <v>301668     GALLOPWIRE50 직수출PRM-원통형</v>
          </cell>
          <cell r="AB132">
            <v>21.17</v>
          </cell>
        </row>
        <row r="133">
          <cell r="A133" t="str">
            <v>301668     GALLOPWIRE50 직수출PRM-원통형</v>
          </cell>
          <cell r="AB133">
            <v>7.5</v>
          </cell>
        </row>
        <row r="134">
          <cell r="A134" t="str">
            <v xml:space="preserve">301670     SIMPLO50 직수출LB018650DP </v>
          </cell>
          <cell r="AB134">
            <v>50</v>
          </cell>
        </row>
        <row r="135">
          <cell r="A135" t="str">
            <v xml:space="preserve">301673     WORELY PTE50 직수출LB018650DP </v>
          </cell>
          <cell r="AB135">
            <v>0</v>
          </cell>
        </row>
        <row r="136">
          <cell r="A136" t="str">
            <v>301895     POWERLONG50 직수출LB018650CP-D</v>
          </cell>
          <cell r="AB136">
            <v>0</v>
          </cell>
        </row>
        <row r="137">
          <cell r="A137" t="str">
            <v>301898     ELITE COMPUTER GROUP50 직수출LH018650DPF</v>
          </cell>
          <cell r="AB137">
            <v>29</v>
          </cell>
        </row>
        <row r="138">
          <cell r="A138" t="str">
            <v>301898     ELITE COMPUTER GROUP50 직수출LH018650DPF99</v>
          </cell>
          <cell r="AB138">
            <v>9.9</v>
          </cell>
        </row>
        <row r="139">
          <cell r="A139" t="str">
            <v xml:space="preserve">302111     DAXON TECH50 직수출LB423048AP </v>
          </cell>
          <cell r="AB139">
            <v>0</v>
          </cell>
        </row>
        <row r="140">
          <cell r="A140" t="str">
            <v>302217     CHINA EFFORT LIMITED50 직수출LB018650CP-D</v>
          </cell>
          <cell r="AB140">
            <v>0</v>
          </cell>
        </row>
        <row r="141">
          <cell r="A141" t="str">
            <v xml:space="preserve">302217     CHINA EFFORT LIMITED50 직수출LB633048BP </v>
          </cell>
          <cell r="AB141">
            <v>0</v>
          </cell>
        </row>
        <row r="142">
          <cell r="A142" t="str">
            <v xml:space="preserve">302217     CHINA EFFORT LIMITED50 직수출LB863448AP </v>
          </cell>
          <cell r="AB142">
            <v>0</v>
          </cell>
        </row>
        <row r="143">
          <cell r="A143" t="str">
            <v>302217     CHINA EFFORT LIMITED50 직수출NBF6</v>
          </cell>
          <cell r="AB143">
            <v>0</v>
          </cell>
        </row>
        <row r="144">
          <cell r="A144" t="str">
            <v>302217     CHINA EFFORT LIMITED50 직수출NBF6</v>
          </cell>
          <cell r="AB144">
            <v>0</v>
          </cell>
        </row>
        <row r="145">
          <cell r="A145" t="str">
            <v xml:space="preserve">302217     CHINA EFFORT LIMITED50 직수출NBF6MA-D1  </v>
          </cell>
          <cell r="AB145">
            <v>0</v>
          </cell>
        </row>
        <row r="146">
          <cell r="A146" t="str">
            <v xml:space="preserve">302270     TYCO MANUFACTURING (50 직수출LB633048BP </v>
          </cell>
          <cell r="AB146">
            <v>0</v>
          </cell>
        </row>
        <row r="147">
          <cell r="A147" t="str">
            <v>302531     QUANTA COMPUTER INC.50 직수출LH018650BPG</v>
          </cell>
          <cell r="AB147">
            <v>18.600000000000001</v>
          </cell>
        </row>
        <row r="148">
          <cell r="A148" t="str">
            <v xml:space="preserve">302635     DYNAPACK50 직수출LB018650DP </v>
          </cell>
          <cell r="AB148">
            <v>0</v>
          </cell>
        </row>
        <row r="149">
          <cell r="A149" t="str">
            <v xml:space="preserve">302733     GLOBAL TECH50 직수출LB018650DP </v>
          </cell>
          <cell r="AB149">
            <v>0</v>
          </cell>
        </row>
        <row r="150">
          <cell r="A150" t="str">
            <v xml:space="preserve">302792     CENTURION ELECTRONIC mal50 직수출PB383562BP </v>
          </cell>
          <cell r="AB150">
            <v>0</v>
          </cell>
        </row>
        <row r="151">
          <cell r="A151" t="str">
            <v xml:space="preserve">302792     CENTURION ELECTRONIC mal50 직수출PB383562BP </v>
          </cell>
          <cell r="AB151">
            <v>200</v>
          </cell>
        </row>
        <row r="152">
          <cell r="A152" t="str">
            <v xml:space="preserve">302793     TOTAL WIRELESS SOLUT50 직수출PB383562BP </v>
          </cell>
          <cell r="AB152">
            <v>0</v>
          </cell>
        </row>
        <row r="153">
          <cell r="A153" t="str">
            <v xml:space="preserve">302794     CENTURION ELECTRONIC sha50 직수출PB383562BP </v>
          </cell>
          <cell r="AB153">
            <v>0</v>
          </cell>
        </row>
        <row r="154">
          <cell r="A154" t="str">
            <v xml:space="preserve">302831     DESAY POWER TECHNOLO50 직수출LB423048AP </v>
          </cell>
          <cell r="AB154">
            <v>0</v>
          </cell>
        </row>
        <row r="155">
          <cell r="A155" t="str">
            <v xml:space="preserve">302831     DESAY POWER TECHNOLO50 직수출LB523450AP </v>
          </cell>
          <cell r="AB155">
            <v>0</v>
          </cell>
        </row>
        <row r="156">
          <cell r="A156" t="str">
            <v xml:space="preserve">302942     SHENZHEN POLIE S&amp;T C50 직수출LB423048AP </v>
          </cell>
          <cell r="AB156">
            <v>0</v>
          </cell>
        </row>
        <row r="157">
          <cell r="A157" t="str">
            <v xml:space="preserve">303005     ASTO SYSTEMS PTE50 직수출LB018650DP </v>
          </cell>
          <cell r="AB157">
            <v>0</v>
          </cell>
        </row>
        <row r="158">
          <cell r="A158" t="str">
            <v xml:space="preserve">303051     BAYSUN CORPORATION50 직수출LB018650CP </v>
          </cell>
          <cell r="AB158">
            <v>0</v>
          </cell>
        </row>
        <row r="159">
          <cell r="A159" t="str">
            <v>303072     INVENTEC CORPORATION50 직수출LS423048BPA</v>
          </cell>
          <cell r="AB159">
            <v>168</v>
          </cell>
        </row>
        <row r="160">
          <cell r="A160" t="str">
            <v>미지정70 사내거래-CO</v>
          </cell>
        </row>
        <row r="161">
          <cell r="A161" t="str">
            <v xml:space="preserve">미지정70 사내거래-COLB018650DA </v>
          </cell>
        </row>
        <row r="162">
          <cell r="A162" t="str">
            <v xml:space="preserve">미지정70 사내거래-COLB018650DC </v>
          </cell>
        </row>
        <row r="163">
          <cell r="A163" t="str">
            <v xml:space="preserve">미지정70 사내거래-COLB423048AP </v>
          </cell>
        </row>
        <row r="164">
          <cell r="A164" t="str">
            <v xml:space="preserve">미지정70 사내거래-COLB523450AL </v>
          </cell>
        </row>
        <row r="165">
          <cell r="A165" t="str">
            <v xml:space="preserve">미지정70 사내거래-COLB523450AP </v>
          </cell>
        </row>
        <row r="166">
          <cell r="A166" t="str">
            <v xml:space="preserve">미지정70 사내거래-COLB633048BL </v>
          </cell>
        </row>
        <row r="167">
          <cell r="A167" t="str">
            <v xml:space="preserve">미지정70 사내거래-COLB633450BA </v>
          </cell>
        </row>
        <row r="168">
          <cell r="A168" t="str">
            <v xml:space="preserve">미지정70 사내거래-COLB633450BC </v>
          </cell>
        </row>
        <row r="169">
          <cell r="A169" t="str">
            <v xml:space="preserve">미지정70 사내거래-COLB633450BL </v>
          </cell>
        </row>
        <row r="170">
          <cell r="A170" t="str">
            <v xml:space="preserve">미지정70 사내거래-COLB633450BP </v>
          </cell>
        </row>
        <row r="171">
          <cell r="A171" t="str">
            <v xml:space="preserve">미지정70 사내거래-COPB323456AP </v>
          </cell>
        </row>
        <row r="172">
          <cell r="A172" t="str">
            <v xml:space="preserve">미지정70 사내거래-COPB383562BP </v>
          </cell>
        </row>
        <row r="173">
          <cell r="A173" t="str">
            <v xml:space="preserve">미지정70 사내거래-COPB383562BS </v>
          </cell>
        </row>
        <row r="174">
          <cell r="A174" t="str">
            <v>106903     ㈜에스피에10 직판/특판LB018650CP</v>
          </cell>
          <cell r="AB174">
            <v>0</v>
          </cell>
        </row>
        <row r="175">
          <cell r="A175" t="str">
            <v>106916     새한에너테크(주)10 직판/특판LB863448AP</v>
          </cell>
          <cell r="AB175">
            <v>0</v>
          </cell>
        </row>
        <row r="176">
          <cell r="A176" t="str">
            <v>106916     새한에너테크(주)52 수출로컬LB018650DP</v>
          </cell>
          <cell r="AB176">
            <v>0</v>
          </cell>
        </row>
        <row r="177">
          <cell r="A177" t="str">
            <v>108198     한국T&amp;TE10 직판/특판LB018650DP</v>
          </cell>
          <cell r="AB177">
            <v>0</v>
          </cell>
        </row>
        <row r="178">
          <cell r="A178" t="str">
            <v>110713     모토로라코리아(주)10 직판/특판LB633450BP</v>
          </cell>
          <cell r="AB178">
            <v>7</v>
          </cell>
        </row>
        <row r="179">
          <cell r="A179" t="str">
            <v>111290     연안정보통신(주)10 직판/특판LB633450BP</v>
          </cell>
          <cell r="AB179">
            <v>0</v>
          </cell>
        </row>
        <row r="180">
          <cell r="A180" t="str">
            <v>111290     연안정보통신(주)40 내수로컬LB633450BP</v>
          </cell>
          <cell r="AB180">
            <v>0</v>
          </cell>
        </row>
        <row r="181">
          <cell r="A181" t="str">
            <v>111290     연안정보통신(주)40 내수로컬LB523450AP</v>
          </cell>
          <cell r="AB181">
            <v>0</v>
          </cell>
        </row>
        <row r="182">
          <cell r="A182" t="str">
            <v>111296     (주)코어텍10 직판/특판LB633450BP</v>
          </cell>
          <cell r="AB182">
            <v>0</v>
          </cell>
        </row>
        <row r="183">
          <cell r="A183" t="str">
            <v>111296     (주)코어텍40 내수로컬LB633450BP</v>
          </cell>
          <cell r="AB183">
            <v>0</v>
          </cell>
        </row>
        <row r="184">
          <cell r="A184" t="str">
            <v>301002     C N A INTERNATIONAL,50 직수출LB863448AP</v>
          </cell>
          <cell r="AB184">
            <v>0</v>
          </cell>
        </row>
        <row r="185">
          <cell r="A185" t="str">
            <v>301002     C N A INTERNATIONAL,50 직수출LB018650DP</v>
          </cell>
          <cell r="AB185">
            <v>10</v>
          </cell>
        </row>
        <row r="186">
          <cell r="A186" t="str">
            <v>301298     MPOWER50 직수출LB633450BP</v>
          </cell>
          <cell r="AB186">
            <v>10</v>
          </cell>
        </row>
        <row r="187">
          <cell r="A187" t="str">
            <v>301668     GALLOPWIRE50 직수출PRM</v>
          </cell>
          <cell r="AB187">
            <v>200</v>
          </cell>
        </row>
        <row r="188">
          <cell r="A188" t="str">
            <v>301895     POWERLONG50 직수출LB018650DP</v>
          </cell>
          <cell r="AB188">
            <v>0</v>
          </cell>
        </row>
        <row r="189">
          <cell r="A189" t="str">
            <v>302217     CHINA EFFORT LIMITED50 직수출LB523450AP</v>
          </cell>
          <cell r="AB189">
            <v>0</v>
          </cell>
        </row>
        <row r="190">
          <cell r="A190" t="str">
            <v>302217     CHINA EFFORT LIMITED50 직수출LB633450BP</v>
          </cell>
          <cell r="AB190">
            <v>5</v>
          </cell>
        </row>
        <row r="191">
          <cell r="A191" t="str">
            <v xml:space="preserve">302217     CHINA EFFORT LIMITED50 직수출NBF6MA-D1  </v>
          </cell>
          <cell r="AB191">
            <v>0</v>
          </cell>
        </row>
        <row r="192">
          <cell r="A192" t="str">
            <v>미지정70 사내거래-COLB018650DL</v>
          </cell>
        </row>
        <row r="193">
          <cell r="A193" t="str">
            <v>105330     LG전자㈜40 내수로컬LH633067APA</v>
          </cell>
          <cell r="AB193">
            <v>0</v>
          </cell>
        </row>
        <row r="194">
          <cell r="A194" t="str">
            <v>105330     LG전자㈜10 직판/특판LH633450APA</v>
          </cell>
          <cell r="AB194">
            <v>1</v>
          </cell>
        </row>
        <row r="195">
          <cell r="A195" t="str">
            <v>105330     LG전자㈜10 직판/특판LH523450APA</v>
          </cell>
          <cell r="AB195">
            <v>0</v>
          </cell>
        </row>
        <row r="196">
          <cell r="A196" t="str">
            <v>111575     (주)이지커뮤니케이션10 직판/특판LH523450APA</v>
          </cell>
          <cell r="AB196">
            <v>0</v>
          </cell>
        </row>
        <row r="197">
          <cell r="A197" t="str">
            <v>105330     LG전자㈜40 내수로컬LH523450APA</v>
          </cell>
          <cell r="AB197">
            <v>0</v>
          </cell>
        </row>
        <row r="198">
          <cell r="A198" t="str">
            <v>302751     ASUS ASUSTEK COMPUTE50 직수출PB323456AP</v>
          </cell>
          <cell r="AB198">
            <v>0</v>
          </cell>
        </row>
        <row r="199">
          <cell r="A199" t="str">
            <v>105330     LG전자㈜10 직판/특판PH323456APA</v>
          </cell>
          <cell r="AB199">
            <v>0</v>
          </cell>
        </row>
        <row r="200">
          <cell r="A200" t="str">
            <v>105330     LG전자㈜10 직판/특판PH323456APA</v>
          </cell>
          <cell r="AB200">
            <v>0.8</v>
          </cell>
        </row>
        <row r="201">
          <cell r="A201" t="str">
            <v>105330     LG전자㈜10 직판/특판PH323456APA</v>
          </cell>
          <cell r="AB201">
            <v>0.5</v>
          </cell>
        </row>
        <row r="202">
          <cell r="A202" t="str">
            <v>미지정70 사내거래-COLB423048AL         BATTERY 423048 0620m</v>
          </cell>
        </row>
        <row r="203">
          <cell r="A203" t="str">
            <v>미지정70 사내거래-COLB423048AC         BATTERY 423048 0620m</v>
          </cell>
        </row>
        <row r="204">
          <cell r="A204" t="str">
            <v>미지정70 사내거래-COLB423048AA         BATTERY 423048 0620m</v>
          </cell>
        </row>
        <row r="205">
          <cell r="A205" t="str">
            <v>미지정70 사내거래-COLB018650CL         BATTERY 018650 2000m</v>
          </cell>
        </row>
        <row r="206">
          <cell r="A206" t="str">
            <v>301002     C N A INTERNATIONAL,50 직수출LB633450BP</v>
          </cell>
          <cell r="AB206">
            <v>5</v>
          </cell>
        </row>
        <row r="207">
          <cell r="A207" t="str">
            <v>301002     C N A INTERNATIONAL,50 직수출LB423048AP</v>
          </cell>
          <cell r="AB207">
            <v>0</v>
          </cell>
        </row>
        <row r="208">
          <cell r="A208" t="str">
            <v>301006     MOTOROLA?ESG50 직수출LB423048BP</v>
          </cell>
          <cell r="AB208">
            <v>0</v>
          </cell>
        </row>
        <row r="209">
          <cell r="A209" t="str">
            <v>301484     TYCO/TDI (USA)50 직수출LB423048AP</v>
          </cell>
          <cell r="AB209">
            <v>0</v>
          </cell>
        </row>
        <row r="210">
          <cell r="A210" t="str">
            <v>303159     MEGAVOLT CO. LTD.50 직수출LB018650DP</v>
          </cell>
          <cell r="AB210">
            <v>0</v>
          </cell>
        </row>
        <row r="211">
          <cell r="A211" t="str">
            <v>303178     PERFECT SOURCE TECHN50 직수출LB018650DP</v>
          </cell>
          <cell r="AB211">
            <v>0</v>
          </cell>
        </row>
        <row r="212">
          <cell r="A212" t="str">
            <v>105346     ㈜프로-테크10 직판/특판PB383562BP</v>
          </cell>
          <cell r="AB212">
            <v>0</v>
          </cell>
        </row>
        <row r="213">
          <cell r="A213" t="str">
            <v>303262     TIAN YU COMMUNICATIO50 직수출LB633450BP-D1</v>
          </cell>
          <cell r="AB213">
            <v>0</v>
          </cell>
        </row>
        <row r="214">
          <cell r="A214" t="str">
            <v>303262     TIAN YU COMMUNICATIO50 직수출LB523450AP-D1</v>
          </cell>
          <cell r="AB214">
            <v>0</v>
          </cell>
        </row>
        <row r="215">
          <cell r="A215" t="str">
            <v>110438     엘지전자평촌연구소10 직판/특판LH633048BPA</v>
          </cell>
          <cell r="AB215">
            <v>0</v>
          </cell>
        </row>
        <row r="216">
          <cell r="A216" t="str">
            <v>105330     LG전자㈜10 직판/특판LH633067APA</v>
          </cell>
          <cell r="AB216">
            <v>0</v>
          </cell>
        </row>
        <row r="217">
          <cell r="A217" t="str">
            <v>105330     LG전자㈜10 직판/특판LH633067APA</v>
          </cell>
          <cell r="AB217">
            <v>0</v>
          </cell>
        </row>
        <row r="218">
          <cell r="A218" t="str">
            <v>105330     LG전자㈜10 직판/특판LH633450BPA</v>
          </cell>
          <cell r="AB218">
            <v>9.6</v>
          </cell>
        </row>
        <row r="219">
          <cell r="A219" t="str">
            <v>105330     LG전자㈜40 내수로컬LH633450BPA</v>
          </cell>
          <cell r="AB219">
            <v>253.53800000000001</v>
          </cell>
        </row>
        <row r="220">
          <cell r="A220" t="str">
            <v>105330     LG전자㈜10 직판/특판PH323456APA</v>
          </cell>
          <cell r="AB220">
            <v>2.9550000000000001</v>
          </cell>
        </row>
        <row r="221">
          <cell r="A221" t="str">
            <v>302217     CHINA EFFORT LIMITED50 직수출LB423048AP</v>
          </cell>
          <cell r="AB221">
            <v>0</v>
          </cell>
        </row>
        <row r="222">
          <cell r="A222" t="str">
            <v>105330     LG전자㈜10 직판/특판LH523450APA</v>
          </cell>
          <cell r="AB222">
            <v>0</v>
          </cell>
        </row>
        <row r="223">
          <cell r="A223" t="str">
            <v>105342     ㈜에스엠시10 직판/특판LB523450AP</v>
          </cell>
          <cell r="AB223">
            <v>0</v>
          </cell>
        </row>
        <row r="224">
          <cell r="A224" t="str">
            <v>105330     LG전자㈜10 직판/특판LH523450APA</v>
          </cell>
          <cell r="AB224">
            <v>0</v>
          </cell>
        </row>
        <row r="225">
          <cell r="A225" t="str">
            <v>105330     LG전자㈜10 직판/특판LH633450BPA</v>
          </cell>
          <cell r="AB225">
            <v>0</v>
          </cell>
        </row>
        <row r="226">
          <cell r="A226" t="str">
            <v>105343     ㈜하나텍10 직판/특판LB633450BP</v>
          </cell>
          <cell r="AB226">
            <v>0.35</v>
          </cell>
        </row>
        <row r="227">
          <cell r="A227" t="str">
            <v>303262     TIAN YU COMMUNICATIO50 직수출LB018650DP-D1</v>
          </cell>
          <cell r="AB227">
            <v>0</v>
          </cell>
        </row>
        <row r="228">
          <cell r="A228" t="str">
            <v>302217     CHINA EFFORT LIMITED50 직수출LB018650DP-D1</v>
          </cell>
          <cell r="AB228">
            <v>0</v>
          </cell>
        </row>
        <row r="229">
          <cell r="A229" t="str">
            <v>303345     THE COMMUNICATION SY50 직수출LB018650CP</v>
          </cell>
          <cell r="AB229">
            <v>0</v>
          </cell>
        </row>
        <row r="230">
          <cell r="A230" t="str">
            <v>301006     MOTOROLA?ESG50 직수출LB018650EP</v>
          </cell>
          <cell r="AB230">
            <v>0</v>
          </cell>
        </row>
        <row r="231">
          <cell r="A231" t="str">
            <v>301668     GALLOPWIRE50 직수출LB018650EP</v>
          </cell>
          <cell r="AB231">
            <v>0</v>
          </cell>
        </row>
        <row r="232">
          <cell r="A232" t="str">
            <v>301131     ENAX, INC50 직수출LB018650DP</v>
          </cell>
          <cell r="AB232">
            <v>20</v>
          </cell>
        </row>
        <row r="233">
          <cell r="A233" t="str">
            <v>302217     CHINA EFFORT LIMITED50 직수출LB018650CP-D</v>
          </cell>
          <cell r="AB233">
            <v>0</v>
          </cell>
        </row>
        <row r="234">
          <cell r="A234" t="str">
            <v>303338     CHINA RADIIO &amp; TV CO50 직수출LB018650CP</v>
          </cell>
          <cell r="AB234">
            <v>0</v>
          </cell>
        </row>
        <row r="235">
          <cell r="A235" t="str">
            <v>301895     POWERLONG50 직수출LB018650DP-D1</v>
          </cell>
          <cell r="AB235">
            <v>0</v>
          </cell>
        </row>
        <row r="236">
          <cell r="A236" t="str">
            <v>105330     LG전자㈜10 직판/특판PH323456APA</v>
          </cell>
          <cell r="AB236">
            <v>0</v>
          </cell>
        </row>
        <row r="237">
          <cell r="A237" t="str">
            <v>106913     플러스전자10 직판/특판PB323456AP</v>
          </cell>
          <cell r="AB237">
            <v>0</v>
          </cell>
        </row>
        <row r="238">
          <cell r="A238" t="str">
            <v>302792     CENTURION ELECTRONIC50 직수출PB433456AP</v>
          </cell>
          <cell r="AB238">
            <v>60</v>
          </cell>
        </row>
        <row r="239">
          <cell r="A239" t="str">
            <v>301011     SAMHALL50 직수출PB433456AP</v>
          </cell>
          <cell r="AB239">
            <v>120</v>
          </cell>
        </row>
        <row r="240">
          <cell r="A240" t="str">
            <v>302217     CHINA EFFORT LIMITED50 직수출NBF6</v>
          </cell>
          <cell r="AB240">
            <v>0</v>
          </cell>
        </row>
        <row r="241">
          <cell r="A241" t="str">
            <v>500164     엘지전자기술연구원10 직판/특판ETCMOLD01</v>
          </cell>
          <cell r="AB241">
            <v>1E-3</v>
          </cell>
        </row>
        <row r="242">
          <cell r="A242" t="str">
            <v>107746     네트론텍㈜10 직판/특판LB423048BP</v>
          </cell>
          <cell r="AB242">
            <v>0</v>
          </cell>
        </row>
        <row r="243">
          <cell r="A243" t="str">
            <v>301363     RAYCHEM (SH)50 직수출PB323456AP</v>
          </cell>
          <cell r="AB243">
            <v>0</v>
          </cell>
        </row>
        <row r="244">
          <cell r="A244" t="str">
            <v>105343     ㈜하나텍10 직판/특판LB423048BP</v>
          </cell>
          <cell r="AB244">
            <v>0.1</v>
          </cell>
        </row>
        <row r="245">
          <cell r="A245" t="str">
            <v>105343     ㈜하나텍10 직판/특판LB423450AP</v>
          </cell>
          <cell r="AB245">
            <v>0.35</v>
          </cell>
        </row>
        <row r="246">
          <cell r="A246" t="str">
            <v>105343     ㈜하나텍10 직판/특판LB633048BP</v>
          </cell>
          <cell r="AB246">
            <v>0.1</v>
          </cell>
        </row>
        <row r="247">
          <cell r="A247" t="str">
            <v>106904     ㈜엠텍10 직판/특판LB423048BP</v>
          </cell>
          <cell r="AB247">
            <v>0</v>
          </cell>
        </row>
        <row r="248">
          <cell r="A248" t="str">
            <v>110935     한국대일본인쇄(주)52 수출로컬CRM</v>
          </cell>
          <cell r="AB248">
            <v>1</v>
          </cell>
        </row>
        <row r="249">
          <cell r="A249" t="str">
            <v>107852     브이앤브이㈜52 수출로컬LB018650DP</v>
          </cell>
          <cell r="AB249">
            <v>10</v>
          </cell>
        </row>
        <row r="250">
          <cell r="A250" t="str">
            <v>108198     한국T&amp;TE10 직판/특판LB423048AP</v>
          </cell>
          <cell r="AB250">
            <v>2</v>
          </cell>
        </row>
        <row r="251">
          <cell r="A251" t="str">
            <v>110716     (주)터보테크아산공장10 직판/특판LH633067APA</v>
          </cell>
          <cell r="AB251">
            <v>0</v>
          </cell>
        </row>
        <row r="252">
          <cell r="A252" t="str">
            <v>303323     ALEXANDER TECHNOLOGI50 직수출LB633450BP</v>
          </cell>
          <cell r="AB252">
            <v>0</v>
          </cell>
        </row>
        <row r="253">
          <cell r="A253" t="str">
            <v>106914     ㈜프로파워40 내수로컬LB018650DP</v>
          </cell>
          <cell r="AB253">
            <v>0</v>
          </cell>
        </row>
        <row r="254">
          <cell r="A254" t="str">
            <v>111891     (주) 아이티씨10 직판/특판LB633450BP</v>
          </cell>
          <cell r="AB254">
            <v>0</v>
          </cell>
        </row>
        <row r="255">
          <cell r="A255" t="str">
            <v>106904     ㈜엠텍40 내수로컬LB423048AP</v>
          </cell>
          <cell r="AB255">
            <v>31</v>
          </cell>
        </row>
        <row r="256">
          <cell r="A256" t="str">
            <v>301668     GALLOPWIRE50 직수출LB018650FP</v>
          </cell>
          <cell r="AB256">
            <v>0</v>
          </cell>
        </row>
        <row r="257">
          <cell r="A257" t="str">
            <v>302792     CENTURION ELECTRONIC50 직수출PB433456AP</v>
          </cell>
          <cell r="AB257">
            <v>44.4</v>
          </cell>
        </row>
        <row r="258">
          <cell r="A258" t="str">
            <v>301007     SHINCO ELECTRONICS C50 직수출LB018650FP</v>
          </cell>
          <cell r="AB258">
            <v>140</v>
          </cell>
        </row>
        <row r="259">
          <cell r="A259" t="str">
            <v>301494     VARTA GERATEBATTERIE50 직수출LB423450AP</v>
          </cell>
          <cell r="AB259">
            <v>0</v>
          </cell>
        </row>
        <row r="260">
          <cell r="A260" t="str">
            <v>101646     엘지전자㈜40 내수로컬LH523450APA</v>
          </cell>
          <cell r="AB260">
            <v>0</v>
          </cell>
        </row>
        <row r="261">
          <cell r="A261" t="str">
            <v>101646     엘지전자㈜40 내수로컬PH383562BPA</v>
          </cell>
          <cell r="AB261">
            <v>40.898000000000003</v>
          </cell>
        </row>
        <row r="262">
          <cell r="A262" t="str">
            <v>101646     엘지전자㈜40 내수로컬LH423450APA</v>
          </cell>
          <cell r="AB262">
            <v>20.2</v>
          </cell>
        </row>
        <row r="263">
          <cell r="A263" t="str">
            <v>105330     LG전자㈜10 직판/특판LH523450APA</v>
          </cell>
          <cell r="AB263">
            <v>0.74</v>
          </cell>
        </row>
        <row r="264">
          <cell r="A264" t="str">
            <v>105330     LG전자㈜10 직판/특판LH633450BPA</v>
          </cell>
          <cell r="AB264">
            <v>9.9979999999999993</v>
          </cell>
        </row>
        <row r="265">
          <cell r="A265" t="str">
            <v>105330     LG전자㈜10 직판/특판LH633450BPA</v>
          </cell>
          <cell r="AB265">
            <v>0</v>
          </cell>
        </row>
        <row r="266">
          <cell r="A266" t="str">
            <v>105330     LG전자㈜10 직판/특판LH633450APA</v>
          </cell>
          <cell r="AB266">
            <v>0</v>
          </cell>
        </row>
        <row r="267">
          <cell r="A267" t="str">
            <v>106904     ㈜엠텍10 직판/특판LB423048AP</v>
          </cell>
          <cell r="AB267">
            <v>-31</v>
          </cell>
        </row>
        <row r="268">
          <cell r="A268" t="str">
            <v>301006     MOTOROLA?ESG50 직수출LB633450BP</v>
          </cell>
          <cell r="AB268">
            <v>0.25</v>
          </cell>
        </row>
        <row r="269">
          <cell r="A269" t="str">
            <v>303529     EMORE TECHNOLOGY CO.50 직수출LB018650DP</v>
          </cell>
          <cell r="AB269">
            <v>0.5</v>
          </cell>
        </row>
        <row r="270">
          <cell r="A270" t="str">
            <v>301298     MPOWER50 직수출LB018650DP</v>
          </cell>
          <cell r="AB270">
            <v>5</v>
          </cell>
        </row>
        <row r="271">
          <cell r="A271" t="str">
            <v>108198     한국T&amp;TE10 직판/특판LB423450AP</v>
          </cell>
          <cell r="AB271">
            <v>1.2</v>
          </cell>
        </row>
        <row r="272">
          <cell r="A272" t="str">
            <v>105340     ㈜한림포스텍10 직판/특판LB633450BP-G1</v>
          </cell>
          <cell r="AB272">
            <v>3</v>
          </cell>
        </row>
        <row r="273">
          <cell r="A273" t="str">
            <v>110713     모토로라코리아(주)10 직판/특판LB633450BP-G1</v>
          </cell>
          <cell r="AB273">
            <v>5</v>
          </cell>
        </row>
        <row r="274">
          <cell r="A274" t="str">
            <v>111891     (주) 아이티씨10 직판/특판LB633450BP-G1</v>
          </cell>
          <cell r="AB274">
            <v>6</v>
          </cell>
        </row>
        <row r="275">
          <cell r="A275" t="str">
            <v>105342     ㈜에스엠시40 내수로컬LB633450BP-G1</v>
          </cell>
          <cell r="AB275">
            <v>9</v>
          </cell>
        </row>
        <row r="276">
          <cell r="A276" t="str">
            <v>105343     ㈜하나텍40 내수로컬LB423450AP</v>
          </cell>
          <cell r="AB276">
            <v>10</v>
          </cell>
        </row>
        <row r="277">
          <cell r="A277" t="str">
            <v>105340     ㈜한림포스텍40 내수로컬LB633450BP-G1</v>
          </cell>
          <cell r="AB277">
            <v>17</v>
          </cell>
        </row>
        <row r="278">
          <cell r="A278" t="str">
            <v>106913     플러스전자10 직판/특판LB633450BP-G1</v>
          </cell>
          <cell r="AB278">
            <v>0</v>
          </cell>
        </row>
        <row r="279">
          <cell r="A279" t="str">
            <v>301151     FOXLINK50 직수출LB863448AP</v>
          </cell>
          <cell r="AB279">
            <v>4</v>
          </cell>
        </row>
        <row r="280">
          <cell r="A280" t="str">
            <v>301298     MPOWER50 직수출LB633048BP</v>
          </cell>
          <cell r="AB280">
            <v>20</v>
          </cell>
        </row>
        <row r="281">
          <cell r="A281" t="str">
            <v>101646     엘지전자㈜40 내수로컬LH423450APA</v>
          </cell>
          <cell r="AB281">
            <v>35.6</v>
          </cell>
        </row>
        <row r="282">
          <cell r="A282" t="str">
            <v>101646     엘지전자㈜40 내수로컬PH383562BPA</v>
          </cell>
          <cell r="AB282">
            <v>48.387</v>
          </cell>
        </row>
        <row r="283">
          <cell r="A283" t="str">
            <v>105330     LG전자㈜40 내수로컬LH523450APA</v>
          </cell>
          <cell r="AB283">
            <v>0.39800000000000002</v>
          </cell>
        </row>
        <row r="284">
          <cell r="A284" t="str">
            <v>105330     LG전자㈜10 직판/특판LH523450APA</v>
          </cell>
          <cell r="AB284">
            <v>3.1</v>
          </cell>
        </row>
        <row r="285">
          <cell r="A285" t="str">
            <v>105330     LG전자㈜10 직판/특판LH633450BPA</v>
          </cell>
          <cell r="AB285">
            <v>26.123000000000001</v>
          </cell>
        </row>
        <row r="286">
          <cell r="A286" t="str">
            <v>106913     플러스전자40 내수로컬LB633450BP-G1</v>
          </cell>
          <cell r="AB286">
            <v>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"/>
      <sheetName val="laroux"/>
      <sheetName val="사출생산"/>
      <sheetName val="공문양식"/>
      <sheetName val="품질보증책임자"/>
      <sheetName val="협력업체현황"/>
      <sheetName val="88140"/>
      <sheetName val="공고"/>
      <sheetName val="FO"/>
      <sheetName val="재고현황"/>
      <sheetName val="Sheet1"/>
      <sheetName val="XG재고현황"/>
      <sheetName val="Sheet3"/>
      <sheetName val="Sheet4"/>
      <sheetName val="Sheet5"/>
      <sheetName val="Sheet2"/>
      <sheetName val="Sheet2 (2)"/>
      <sheetName val="Sheet7"/>
      <sheetName val="Sheet6"/>
      <sheetName val="공문양식 (2)"/>
      <sheetName val="Sheet6 (2)"/>
      <sheetName val="#REF"/>
      <sheetName val="BAS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ummy"/>
      <sheetName val="Sheet2"/>
      <sheetName val="Sheet3"/>
      <sheetName val="ST"/>
      <sheetName val="#REF"/>
      <sheetName val="Disclaimer"/>
      <sheetName val="Sheet1"/>
      <sheetName val="Actual_Source_Data"/>
      <sheetName val="Summary"/>
      <sheetName val="Actual_Kor"/>
      <sheetName val="Flash_report"/>
      <sheetName val="Budget_Kor"/>
      <sheetName val="Budget_Source"/>
      <sheetName val="Data02"/>
      <sheetName val="FX_Int"/>
      <sheetName val="Budget_US"/>
      <sheetName val="Actual_US"/>
      <sheetName val="Budget_KR"/>
      <sheetName val="Actual_KR"/>
      <sheetName val="Actual_Source"/>
      <sheetName val="Income_report"/>
      <sheetName val="Operation_report"/>
      <sheetName val="Monthly Detai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48810真"/>
      <sheetName val="#REF"/>
      <sheetName val="TRW원가"/>
      <sheetName val="MexiqueVentes97"/>
      <sheetName val="1.개발개요"/>
      <sheetName val="주행"/>
      <sheetName val="이력"/>
      <sheetName val="3.일반사상"/>
      <sheetName val="품의"/>
      <sheetName val="유효성검사 Table"/>
      <sheetName val="판가반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FAN(120W)"/>
      <sheetName val="ｺﾝﾋﾞ"/>
      <sheetName val="NCS Condenser"/>
      <sheetName val="Back UP A05 DITH"/>
      <sheetName val="Materialxtexto breve"/>
      <sheetName val="Grupo de Mercxtexto breve"/>
      <sheetName val="materialxgrpcomprador"/>
      <sheetName val="GENERAL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12"/>
      <sheetName val="710-01"/>
      <sheetName val="710-02"/>
      <sheetName val="710"/>
      <sheetName val="711"/>
      <sheetName val="MS투자진척현황요약"/>
      <sheetName val="카메라(1호)"/>
      <sheetName val="카메라(2호)"/>
      <sheetName val="카메라(3호)"/>
      <sheetName val="수출가격"/>
      <sheetName val="예산계획"/>
      <sheetName val="공정공법"/>
      <sheetName val="54813M2001"/>
      <sheetName val="#142-1-갑"/>
      <sheetName val="4DR"/>
      <sheetName val="#REF"/>
      <sheetName val="계산DATA입력"/>
      <sheetName val="M1master"/>
      <sheetName val="DATA"/>
      <sheetName val="계산정보"/>
      <sheetName val="INPUT"/>
      <sheetName val="2.대외공문"/>
      <sheetName val="상세 계산 내역"/>
      <sheetName val="RD제품개발투자비(매가)"/>
      <sheetName val="BUS제원1"/>
      <sheetName val="신규DEP"/>
      <sheetName val="FOB현황"/>
      <sheetName val="full (2)"/>
      <sheetName val="MC&amp;다변화"/>
      <sheetName val="A9AEDN01"/>
      <sheetName val="Sheet1"/>
      <sheetName val="Tiburon"/>
      <sheetName val="p2-1"/>
      <sheetName val="3.3검토국"/>
      <sheetName val="현금경비중역"/>
      <sheetName val="품의서"/>
      <sheetName val="마케팅전략"/>
      <sheetName val="사업추진운영계석장"/>
      <sheetName val="생산계획 (2)"/>
      <sheetName val="자체실적1Q"/>
      <sheetName val="ML"/>
      <sheetName val="2_대외공문"/>
      <sheetName val="상세_계산_내역"/>
      <sheetName val="full_(2)"/>
      <sheetName val="LWR-INR향후고려"/>
      <sheetName val="대외공문"/>
      <sheetName val="2"/>
      <sheetName val="2_대외공문1"/>
      <sheetName val="상세_계산_내역1"/>
      <sheetName val="full_(2)1"/>
      <sheetName val="3_3검토국"/>
      <sheetName val="생산계획_(2)"/>
      <sheetName val="愛知・日デ"/>
      <sheetName val="_142_1_갑"/>
      <sheetName val="하자DB"/>
      <sheetName val="기안"/>
      <sheetName val="진행 DATA (2)"/>
      <sheetName val="CPK"/>
      <sheetName val="PRO (참조)"/>
      <sheetName val="99년1월"/>
      <sheetName val="sac malzeme"/>
      <sheetName val="불량현상별END"/>
      <sheetName val="가공"/>
      <sheetName val="주행"/>
      <sheetName val="2_대외공문2"/>
      <sheetName val="상세_계산_내역2"/>
      <sheetName val="full_(2)2"/>
      <sheetName val="3_3검토국1"/>
      <sheetName val="생산계획_(2)1"/>
      <sheetName val="PRO_(참조)"/>
      <sheetName val="수입"/>
      <sheetName val="외주현황.wq1"/>
      <sheetName val="이력"/>
      <sheetName val="BOX ASSY"/>
      <sheetName val="57540-H1000"/>
      <sheetName val="표지"/>
      <sheetName val="●목차"/>
      <sheetName val="●현황"/>
      <sheetName val="BRAKE"/>
      <sheetName val="MX628EX"/>
      <sheetName val="표지★"/>
      <sheetName val="BASE"/>
      <sheetName val="A-100전제"/>
      <sheetName val="R&amp;D"/>
      <sheetName val="Sheet5"/>
      <sheetName val="재질단가"/>
      <sheetName val="협조전"/>
      <sheetName val="major"/>
      <sheetName val="PILOT품"/>
      <sheetName val="금형품의서"/>
      <sheetName val="M96현황-동아"/>
      <sheetName val="TWIST"/>
      <sheetName val="AVSSX"/>
      <sheetName val="FUEL FILLER"/>
      <sheetName val="GK차체EO-CUT전"/>
      <sheetName val="실행에산"/>
      <sheetName val="W-현원가"/>
      <sheetName val="B"/>
      <sheetName val="건수"/>
      <sheetName val="재료율"/>
      <sheetName val="EC성능결과"/>
      <sheetName val="Pwrchk SHEET"/>
      <sheetName val="DATAinput"/>
      <sheetName val="계산 DATA 입력"/>
      <sheetName val="매각단가"/>
      <sheetName val="항목(1)"/>
      <sheetName val="MCT6"/>
      <sheetName val="WS-단가"/>
      <sheetName val="1.변경범위"/>
      <sheetName val="engline"/>
      <sheetName val="Report Key"/>
      <sheetName val="1.CKD SCRAP(Evidence)"/>
      <sheetName val="1.2내수"/>
      <sheetName val="XD4DR"/>
      <sheetName val="금액내역서"/>
      <sheetName val="DBL LPG시험"/>
      <sheetName val="PS일계획"/>
      <sheetName val="DATOS"/>
    </sheetNames>
    <sheetDataSet>
      <sheetData sheetId="0" refreshError="1">
        <row r="62">
          <cell r="AC62" t="str">
            <v>710-22</v>
          </cell>
        </row>
      </sheetData>
      <sheetData sheetId="1">
        <row r="62">
          <cell r="AC62" t="str">
            <v>710-22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12"/>
      <sheetName val="710-01"/>
      <sheetName val="710-02"/>
      <sheetName val="710"/>
      <sheetName val="711"/>
      <sheetName val="FUEL FILLER"/>
      <sheetName val="2.대외공문"/>
      <sheetName val="주행"/>
      <sheetName val="MX628EX"/>
      <sheetName val="BASE"/>
      <sheetName val="기안"/>
      <sheetName val="64164"/>
      <sheetName val="#REF"/>
      <sheetName val="R&amp;D"/>
      <sheetName val="Book1"/>
      <sheetName val="2차-PROTO-(1)"/>
      <sheetName val="GRACE"/>
      <sheetName val="대외공문"/>
      <sheetName val="FUEL_FILLER"/>
      <sheetName val="2_대외공문"/>
      <sheetName val="LWR-INR향후고려"/>
      <sheetName val="항목(1)"/>
      <sheetName val="●목차"/>
      <sheetName val="●현황"/>
      <sheetName val="Sheet1"/>
      <sheetName val="p2-1"/>
      <sheetName val="2_대외공문1"/>
      <sheetName val="FUEL_FILLER1"/>
      <sheetName val="ML"/>
      <sheetName val="DBL LPG시험"/>
      <sheetName val="생산전망"/>
      <sheetName val="계DATA"/>
      <sheetName val="실DATA "/>
      <sheetName val="공정공법"/>
      <sheetName val="major"/>
      <sheetName val="96PLAN"/>
      <sheetName val="2_대외공문2"/>
      <sheetName val="FUEL_FILLER2"/>
      <sheetName val="HCCE01"/>
      <sheetName val="(평균)"/>
      <sheetName val="2"/>
      <sheetName val="진행 DATA (2)"/>
      <sheetName val="수출가격"/>
      <sheetName val="GB-IC Villingen GG"/>
      <sheetName val="Macro1"/>
      <sheetName val="차수"/>
      <sheetName val="전산품의"/>
      <sheetName val="재무현황"/>
      <sheetName val="SANTAMO"/>
      <sheetName val="하자DB"/>
      <sheetName val="이력"/>
      <sheetName val="신규DEP"/>
      <sheetName val="res"/>
      <sheetName val="BU Summary Data"/>
      <sheetName val="QOS Graph"/>
      <sheetName val="RD제품개발투자비(매가)"/>
      <sheetName val="SHEET2"/>
      <sheetName val="full (2)"/>
      <sheetName val="MC&amp;다변화"/>
      <sheetName val="_목차"/>
      <sheetName val="_현황"/>
      <sheetName val="금액내역서"/>
      <sheetName val="DBL_LPG시험"/>
      <sheetName val="실DATA_"/>
      <sheetName val="2_대외공문3"/>
      <sheetName val="FUEL_FILLER3"/>
      <sheetName val="표지★"/>
      <sheetName val="B"/>
      <sheetName val="P&amp;L,Bal Sheet,Cash Forecast"/>
      <sheetName val="현금경비중역"/>
      <sheetName val="S50 "/>
      <sheetName val="DATE"/>
      <sheetName val="일괄인쇄"/>
    </sheetNames>
    <sheetDataSet>
      <sheetData sheetId="0" refreshError="1">
        <row r="62">
          <cell r="AC62" t="str">
            <v>710-22</v>
          </cell>
        </row>
      </sheetData>
      <sheetData sheetId="1">
        <row r="62">
          <cell r="AC62" t="str">
            <v>710-22</v>
          </cell>
        </row>
      </sheetData>
      <sheetData sheetId="2"/>
      <sheetData sheetId="3"/>
      <sheetData sheetId="4">
        <row r="62">
          <cell r="AC62" t="str">
            <v>710-22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문서양식"/>
      <sheetName val="간이연락"/>
    </sheetNames>
    <sheetDataSet>
      <sheetData sheetId="0" refreshError="1"/>
      <sheetData sheetId="1">
        <row r="2">
          <cell r="B2" t="str">
            <v>간(개원)제 10 -    호</v>
          </cell>
        </row>
        <row r="3">
          <cell r="B3" t="str">
            <v>수 신 처 참 조</v>
          </cell>
          <cell r="E3" t="str">
            <v>귀중</v>
          </cell>
          <cell r="I3" t="str">
            <v>접수번호 :</v>
          </cell>
        </row>
        <row r="5">
          <cell r="B5" t="str">
            <v>담당</v>
          </cell>
          <cell r="C5" t="str">
            <v>과장</v>
          </cell>
          <cell r="D5" t="str">
            <v>차장</v>
          </cell>
          <cell r="E5" t="str">
            <v>부장</v>
          </cell>
          <cell r="J5" t="str">
            <v>담당</v>
          </cell>
          <cell r="K5" t="str">
            <v>대리</v>
          </cell>
          <cell r="L5" t="str">
            <v>과장</v>
          </cell>
          <cell r="M5" t="str">
            <v>부장</v>
          </cell>
        </row>
        <row r="11">
          <cell r="B11" t="str">
            <v xml:space="preserve">    2. VE추진팀의 신규 발굴 VE제안에 대한 설변가능성 검토를 下記와 같이 요청하오니,</v>
          </cell>
        </row>
        <row r="12">
          <cell r="B12" t="str">
            <v xml:space="preserve">       유첨 제안서를 참조하시어 귀 부서의 검토의견 및 추진상 문제점을 '97. 10. 28日限 </v>
          </cell>
        </row>
        <row r="13">
          <cell r="B13" t="str">
            <v xml:space="preserve">       당부서로 통보바랍니다.</v>
          </cell>
        </row>
        <row r="21">
          <cell r="B21" t="str">
            <v xml:space="preserve">     2. VE제안서 (해당부서별 통보)</v>
          </cell>
        </row>
        <row r="28">
          <cell r="M28" t="str">
            <v xml:space="preserve">       A5(210x148)모조 70㎎/m2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laroux"/>
      <sheetName val="Sheet3"/>
      <sheetName val="DATE"/>
      <sheetName val="일괄인쇄"/>
      <sheetName val="구동"/>
      <sheetName val="major"/>
      <sheetName val="RD제품개발투자비(매가)"/>
      <sheetName val="수입"/>
      <sheetName val="직원신상"/>
      <sheetName val="계실5-1"/>
      <sheetName val="전문품의"/>
      <sheetName val="DATA-1"/>
      <sheetName val="계열사현황종합"/>
      <sheetName val="HCCE01"/>
      <sheetName val="2.대외공문"/>
      <sheetName val="64164"/>
      <sheetName val="계산 DATA 입력"/>
      <sheetName val="계산정보"/>
      <sheetName val="상세 계산 내역"/>
      <sheetName val="내수1.8GL"/>
      <sheetName val="PC Master List"/>
      <sheetName val="MX628EX"/>
      <sheetName val="BOOK1"/>
      <sheetName val="95MAKER"/>
      <sheetName val="Sheet1 (2)"/>
      <sheetName val="____"/>
      <sheetName val="분석mast"/>
      <sheetName val="Receipt"/>
      <sheetName val="cost"/>
      <sheetName val="전산품의"/>
      <sheetName val="★작성양식"/>
      <sheetName val="Sheet5"/>
      <sheetName val="9-1차이내역"/>
      <sheetName val="수리결과"/>
      <sheetName val="지사"/>
      <sheetName val="0413"/>
      <sheetName val="gvl"/>
      <sheetName val="재정"/>
      <sheetName val="TTT"/>
      <sheetName val="환율표"/>
      <sheetName val="매크로"/>
      <sheetName val="실적(Q11)"/>
      <sheetName val="예산(Q11)"/>
      <sheetName val="A-A"/>
      <sheetName val="외주현황.wq1"/>
      <sheetName val="재료율"/>
      <sheetName val="CALENDAR"/>
      <sheetName val="GRACE"/>
      <sheetName val="설명"/>
      <sheetName val="HP1AMLIST"/>
      <sheetName val="Car Costs"/>
      <sheetName val="TDL"/>
      <sheetName val="DATA"/>
      <sheetName val="법인세신고자료"/>
      <sheetName val="생산전망"/>
      <sheetName val="WEIGHT"/>
      <sheetName val="계DATA"/>
      <sheetName val="실DATA "/>
      <sheetName val="list price"/>
      <sheetName val="사양조정"/>
      <sheetName val="#REF!"/>
      <sheetName val="●목차"/>
      <sheetName val="●현황"/>
      <sheetName val="Claim이력_내수내자"/>
      <sheetName val="2_대외공문"/>
      <sheetName val="비교원RD-S"/>
      <sheetName val="대외공문"/>
      <sheetName val="간이연락"/>
      <sheetName val="B-III"/>
      <sheetName val="#REF"/>
      <sheetName val="가격표"/>
      <sheetName val="예산계획"/>
      <sheetName val="기안"/>
      <sheetName val="CAUDIT"/>
      <sheetName val="BP Rates"/>
      <sheetName val="0000"/>
      <sheetName val="실DATA_"/>
      <sheetName val="list_price"/>
      <sheetName val="PC_Master_List"/>
      <sheetName val="내수1_8GL"/>
      <sheetName val="계산_DATA_입력"/>
      <sheetName val="상세_계산_내역"/>
      <sheetName val="마북 손익분석(CATIA)"/>
      <sheetName val="1xls"/>
      <sheetName val="COMPAQ-LIST"/>
      <sheetName val="시실누(모) "/>
      <sheetName val="현우실적"/>
      <sheetName val="Vehicles"/>
      <sheetName val="A-LINE"/>
      <sheetName val="rating"/>
      <sheetName val="경쟁실분"/>
      <sheetName val="Rates"/>
      <sheetName val="품의양"/>
      <sheetName val="시산표"/>
      <sheetName val="2월급여"/>
      <sheetName val="5월상여"/>
      <sheetName val="2_대외공문1"/>
      <sheetName val="Sheet1_(2)"/>
      <sheetName val="외주현황_wq1"/>
      <sheetName val="Car_Costs"/>
      <sheetName val="BP_Rates"/>
      <sheetName val="작업명"/>
      <sheetName val="급여"/>
      <sheetName val="MCT6"/>
      <sheetName val="공정외주"/>
      <sheetName val="PILOT품"/>
      <sheetName val="M96현황-동아"/>
      <sheetName val="Macro1"/>
      <sheetName val="내역서"/>
      <sheetName val="BM_NEW2"/>
      <sheetName val="969910( R)"/>
      <sheetName val="차수"/>
      <sheetName val="TEAM하반기 계획 (2)"/>
      <sheetName val="군산공장추가구매"/>
      <sheetName val="EQﾏ､HQﾏ-GA18DE"/>
      <sheetName val="수출가격"/>
      <sheetName val="완성차"/>
      <sheetName val="4WD 2.0CRDI136 Comfort"/>
      <sheetName val="2WD 2.0CRDI136 Comfort"/>
      <sheetName val="2wd 2.0 classic"/>
      <sheetName val="전체현황"/>
      <sheetName val="품번품명"/>
      <sheetName val="수입LIST"/>
      <sheetName val="2월"/>
      <sheetName val="현금경비중역"/>
      <sheetName val="Sheet2"/>
      <sheetName val="BRAKE"/>
      <sheetName val="원재료출고수량"/>
      <sheetName val="차종별"/>
      <sheetName val="차량(구)"/>
      <sheetName val="PL"/>
      <sheetName val="1-5-2"/>
      <sheetName val="원본1"/>
      <sheetName val="평가기준"/>
      <sheetName val="A-100전제"/>
      <sheetName val="시설투자"/>
      <sheetName val="첨부1"/>
      <sheetName val="96원가"/>
      <sheetName val="진행 DATA (2)"/>
      <sheetName val="712"/>
      <sheetName val="1.변경범위"/>
      <sheetName val="FO원단위"/>
      <sheetName val="금형품의서"/>
      <sheetName val="GK차체EO-CUT전"/>
      <sheetName val="세부추진"/>
      <sheetName val="6월추가불출"/>
      <sheetName val="96연구소인건비"/>
      <sheetName val="97계획(96.11"/>
      <sheetName val="사양서표지"/>
      <sheetName val="부문손익"/>
      <sheetName val="MIJIBI"/>
      <sheetName val="MC&amp;다변화"/>
      <sheetName val="첨부5"/>
      <sheetName val="주행"/>
      <sheetName val="계산program"/>
      <sheetName val="SOURCE"/>
      <sheetName val="대외공묘"/>
      <sheetName val="SPT"/>
      <sheetName val="MAIN"/>
      <sheetName val="ENG"/>
      <sheetName val="CONT"/>
      <sheetName val="이력"/>
      <sheetName val="세금코드"/>
      <sheetName val="지급조건"/>
      <sheetName val="수주단가"/>
      <sheetName val="資料"/>
      <sheetName val="경영현황"/>
      <sheetName val="1.개발개요"/>
      <sheetName val="FACTOR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생관당직"/>
      <sheetName val="2.대외공문"/>
      <sheetName val="#REF"/>
      <sheetName val="내수(GR순)"/>
      <sheetName val="적용시점통보"/>
      <sheetName val="협조전"/>
      <sheetName val="박두익"/>
      <sheetName val="재정_FB완료"/>
      <sheetName val="9907협력"/>
      <sheetName val="출장거리"/>
      <sheetName val="TTT"/>
      <sheetName val="재정"/>
      <sheetName val="DOOR"/>
      <sheetName val="daily"/>
      <sheetName val="RD제품개발투자비(매가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#REF"/>
      <sheetName val="현금흐름표"/>
      <sheetName val="YOEMAGUM"/>
      <sheetName val="A1"/>
      <sheetName val="Adj(Actual_Summary_July)"/>
      <sheetName val="ST"/>
      <sheetName val="dummy"/>
      <sheetName val="CF_Current_Detail(July)"/>
      <sheetName val="공통"/>
      <sheetName val="상품입고집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부품LIST"/>
      <sheetName val="본부별팀별9911"/>
      <sheetName val="#REF"/>
      <sheetName val="CD-실적"/>
      <sheetName val="DAT(목표)"/>
      <sheetName val="차체부품 INS REPORT(갑)"/>
      <sheetName val="SM-NEW"/>
      <sheetName val="LEASE4"/>
      <sheetName val="본문"/>
      <sheetName val="major"/>
      <sheetName val="2.대외공문"/>
      <sheetName val="FUEL FILLER"/>
      <sheetName val="12-30"/>
      <sheetName val="PC%계산"/>
      <sheetName val="BM_NEW2"/>
      <sheetName val="전부인쇄"/>
      <sheetName val="수리결과"/>
      <sheetName val="day"/>
      <sheetName val="5.WIRE적용LIST"/>
      <sheetName val="외주현황.wq1"/>
      <sheetName val="Sheet4"/>
      <sheetName val="CALENDAR"/>
      <sheetName val="p2-1"/>
      <sheetName val="협조전"/>
      <sheetName val="Sheet1"/>
      <sheetName val="PP%계산"/>
      <sheetName val=" 납촉자"/>
      <sheetName val="업체명"/>
      <sheetName val="상용"/>
      <sheetName val="진행 DATA (2)"/>
      <sheetName val="RD제품개발투자비(매가)"/>
      <sheetName val="명단"/>
      <sheetName val="GRACE"/>
      <sheetName val="Macro1"/>
      <sheetName val="2"/>
      <sheetName val="3.일반사상"/>
      <sheetName val="3-2.귀책부서별 DT현황"/>
      <sheetName val="미국"/>
      <sheetName val="초도발주서"/>
      <sheetName val="PRDW30"/>
      <sheetName val="현금경비중역"/>
      <sheetName val="순위"/>
      <sheetName val="Macro2"/>
      <sheetName val="환율기준"/>
      <sheetName val="제품목록"/>
      <sheetName val="M1master"/>
      <sheetName val="GB-IC Villingen GG"/>
      <sheetName val="대외공문"/>
      <sheetName val="단중표"/>
      <sheetName val="통합data"/>
      <sheetName val="LX3.0 RR"/>
      <sheetName val="RC"/>
      <sheetName val="확정실적"/>
      <sheetName val="계산정보"/>
      <sheetName val="INPUT"/>
      <sheetName val="재료율"/>
      <sheetName val="Open"/>
      <sheetName val="교육계획"/>
      <sheetName val="영업"/>
      <sheetName val="동명재고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차체부품_INS_REPORT(갑)"/>
      <sheetName val="FUEL_FILLER"/>
      <sheetName val="2_대외공문"/>
      <sheetName val="외주현황_wq1"/>
      <sheetName val="3_일반사상"/>
      <sheetName val="5_WIRE적용LIST"/>
      <sheetName val="진행_DATA_(2)"/>
      <sheetName val="3-2_귀책부서별_DT현황"/>
      <sheetName val="계산DATA입력"/>
      <sheetName val="5.세운W-A"/>
      <sheetName val="품의서"/>
      <sheetName val="SUB 2월 재검사추이도"/>
      <sheetName val="COST관리"/>
      <sheetName val="HP1AMLIST"/>
      <sheetName val="뒤차축소"/>
      <sheetName val="원본"/>
      <sheetName val="82150-39000"/>
      <sheetName val="0000"/>
      <sheetName val="RHN"/>
      <sheetName val="검구사양서"/>
      <sheetName val="액슬"/>
      <sheetName val="종합"/>
      <sheetName val="프레임"/>
      <sheetName val="DWPM"/>
      <sheetName val="대일산업"/>
      <sheetName val="그패프"/>
      <sheetName val="RHD"/>
      <sheetName val="_납촉자"/>
      <sheetName val="일일 업무 현황 (3)"/>
      <sheetName val="일일 업무 현황 (5)"/>
      <sheetName val="추이도"/>
      <sheetName val="JT3.0견적-구1"/>
      <sheetName val="Sheet2"/>
      <sheetName val="c.db"/>
      <sheetName val="설비"/>
      <sheetName val="참조영역"/>
      <sheetName val="result0927"/>
      <sheetName val="대우자동차용역비"/>
      <sheetName val="97"/>
      <sheetName val="차수"/>
      <sheetName val="작성양식"/>
      <sheetName val="PPK"/>
      <sheetName val="MH_생산"/>
      <sheetName val="Tbom-tot"/>
      <sheetName val="공정능력외경"/>
      <sheetName val="_x0000__x0000__x0000__x0000_ilencer"/>
      <sheetName val="시설업체주소록"/>
      <sheetName val="점유면적"/>
      <sheetName val="가공비"/>
      <sheetName val="금형비"/>
      <sheetName val="기준입력"/>
      <sheetName val="유효"/>
      <sheetName val="문서처리전"/>
      <sheetName val="간이연락"/>
      <sheetName val="기안"/>
      <sheetName val="업체등록"/>
      <sheetName val="자재입고"/>
      <sheetName val="자재출고"/>
      <sheetName val="제품등록"/>
      <sheetName val="총소요량"/>
      <sheetName val="현재고"/>
      <sheetName val="생산품목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차체부품_INS_REPORT(갑)1"/>
      <sheetName val="FUEL_FILLER1"/>
      <sheetName val="2_대외공문1"/>
      <sheetName val="5_WIRE적용LIST1"/>
      <sheetName val="진행_DATA_(2)1"/>
      <sheetName val="외주현황_wq11"/>
      <sheetName val="3_일반사상1"/>
      <sheetName val="_납촉자1"/>
      <sheetName val="LX3_0_RR"/>
      <sheetName val="SUB_2월_재검사추이도"/>
      <sheetName val="5_세운W-A"/>
      <sheetName val="GB-IC_Villingen_GG"/>
      <sheetName val="일일_업무_현황_(3)"/>
      <sheetName val="일일_업무_현황_(5)"/>
      <sheetName val="JT3_0견적-구1"/>
      <sheetName val="c_db"/>
      <sheetName val="EQ"/>
      <sheetName val="F4-F7"/>
      <sheetName val="업종별"/>
      <sheetName val="B053 (990701)공정실적PP%계산"/>
      <sheetName val="신규DEP"/>
      <sheetName val="일자별"/>
      <sheetName val="●일일실적"/>
      <sheetName val="1.2내수"/>
      <sheetName val="투자-국내2"/>
      <sheetName val="콤보"/>
      <sheetName val="운영실적(세부)"/>
      <sheetName val="품의예산"/>
      <sheetName val="등속"/>
      <sheetName val="XREF"/>
      <sheetName val="5311"/>
      <sheetName val="효율계획(당월)"/>
      <sheetName val="J150 승인진도관리 LIST"/>
      <sheetName val="LIST"/>
      <sheetName val="TOTAL LIST"/>
      <sheetName val="EXP-COST"/>
      <sheetName val="T진도"/>
      <sheetName val="지정공장"/>
      <sheetName val="서울정비"/>
      <sheetName val="차체"/>
      <sheetName val="data"/>
      <sheetName val="전체실적"/>
      <sheetName val="Price Range"/>
      <sheetName val="FTR MACRo"/>
      <sheetName val="BRAKE"/>
      <sheetName val="냉연"/>
      <sheetName val="금강투자2000"/>
      <sheetName val="건재양식"/>
      <sheetName val="DATA BASE"/>
      <sheetName val="카메라"/>
      <sheetName val="실적"/>
      <sheetName val="CPK"/>
      <sheetName val="1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집계"/>
      <sheetName val="년실적"/>
      <sheetName val="금형"/>
      <sheetName val="금형 (2)"/>
      <sheetName val="원재료"/>
      <sheetName val="오정용선임"/>
      <sheetName val="발생집계"/>
      <sheetName val="환율"/>
      <sheetName val="재료비"/>
      <sheetName val="SPONGE단가"/>
      <sheetName val="0 절삭조건"/>
      <sheetName val="변속"/>
      <sheetName val="1월"/>
      <sheetName val="월별손익"/>
      <sheetName val="점검시트"/>
      <sheetName val="SANTAMO"/>
      <sheetName val="득점현황"/>
      <sheetName val="SAM"/>
      <sheetName val="2-1"/>
      <sheetName val="내역서"/>
      <sheetName val=""/>
      <sheetName val="상품재고(97)"/>
      <sheetName val="작업시간"/>
      <sheetName val="시험연구비상각"/>
      <sheetName val="기준"/>
      <sheetName val="SS"/>
      <sheetName val="검기갑지"/>
      <sheetName val="협력사 일반현황"/>
      <sheetName val="생산현황 (입력)"/>
      <sheetName val="1.ER유체응용"/>
      <sheetName val="4.시험장비"/>
      <sheetName val="내구품질향상1"/>
      <sheetName val="Evaluation objects"/>
      <sheetName val="FRONT HUB견적가"/>
      <sheetName val="VS1 Paretto분석"/>
      <sheetName val="ML"/>
      <sheetName val="급여대장(기능직)"/>
      <sheetName val="1-1.General Code"/>
      <sheetName val="가공비(2)"/>
      <sheetName val="원소재인상자료"/>
      <sheetName val="내경"/>
      <sheetName val="GK_XDBASE"/>
      <sheetName val="(평균)"/>
      <sheetName val="임율 &amp; LOT"/>
      <sheetName val="9-1차이내역"/>
      <sheetName val="DataBase"/>
      <sheetName val="판매98"/>
      <sheetName val="GSTOTAL"/>
      <sheetName val="3-2_귀책부서별_DT현황1"/>
      <sheetName val="B053_(990701)공정실적PP%계산"/>
      <sheetName val="1_2내수"/>
      <sheetName val="0_절삭조건"/>
      <sheetName val="Segments"/>
      <sheetName val="경비공통"/>
      <sheetName val="생산계획 (2)"/>
      <sheetName val="TOTAL"/>
      <sheetName val="Type"/>
      <sheetName val="포머 비가동 내역"/>
      <sheetName val="내장"/>
      <sheetName val="96PLAN"/>
      <sheetName val="14.1부"/>
      <sheetName val="626TD"/>
      <sheetName val="주행"/>
      <sheetName val="FMEAPRO5"/>
      <sheetName val="1ဲ.ALT"/>
      <sheetName val="1ဳ.O.S"/>
      <sheetName val="15.၄AMPER"/>
      <sheetName val="96"/>
      <sheetName val="二.POSITION.XLS"/>
      <sheetName val="반송불량율"/>
      <sheetName val="KMCWD"/>
      <sheetName val="OPT손익 내수"/>
      <sheetName val="OPT손익 수출"/>
      <sheetName val="BACK DATA 08.7.1~"/>
      <sheetName val="E.W"/>
      <sheetName val="P.W"/>
      <sheetName val="가공비data"/>
      <sheetName val="S.W"/>
      <sheetName val="기초"/>
      <sheetName val="TEMP TORQUE"/>
      <sheetName val="10월작업불량"/>
      <sheetName val="재료(확정,11월19일)"/>
      <sheetName val="손익"/>
      <sheetName val="BACK DATA"/>
      <sheetName val="정리"/>
      <sheetName val="기초자료"/>
      <sheetName val="VT원단위"/>
      <sheetName val="KD율"/>
      <sheetName val="64164"/>
      <sheetName val="불량현황"/>
      <sheetName val="자산LIST"/>
      <sheetName val="HOUSING"/>
      <sheetName val="126.255"/>
      <sheetName val="출력값"/>
      <sheetName val="MBNBSMTR"/>
      <sheetName val="기초DATA"/>
      <sheetName val="WEIGHT"/>
      <sheetName val="95계획"/>
      <sheetName val="동아합의"/>
      <sheetName val="BL제조표준"/>
      <sheetName val="CASE ASM"/>
      <sheetName val="TCA"/>
      <sheetName val="건축공사"/>
      <sheetName val="생산1-1"/>
      <sheetName val="AN43"/>
      <sheetName val="매출종합.`09"/>
      <sheetName val="부문손익"/>
      <sheetName val="수입"/>
      <sheetName val="생계99ST"/>
      <sheetName val="SPEC별"/>
      <sheetName val="일본출1"/>
      <sheetName val="삼공기계"/>
      <sheetName val="화환비상"/>
      <sheetName val="구동"/>
      <sheetName val="소상 &quot;1&quot;"/>
      <sheetName val="금형품"/>
      <sheetName val="매출계획"/>
      <sheetName val="현재"/>
      <sheetName val="Tiburon"/>
      <sheetName val="선반OPT"/>
      <sheetName val="결함코드"/>
      <sheetName val="부품코드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Nego PV"/>
      <sheetName val="code"/>
      <sheetName val="C100보고서"/>
      <sheetName val="Pc1%계산"/>
      <sheetName val="engline"/>
      <sheetName val="1.변경범위"/>
      <sheetName val="직원신상"/>
      <sheetName val="HCCE01"/>
      <sheetName val="A-100전제"/>
      <sheetName val="CIELO발주"/>
      <sheetName val="세부"/>
      <sheetName val="법인+비법인"/>
      <sheetName val="LANOS"/>
      <sheetName val="LEGANZA"/>
      <sheetName val="NUBIRA"/>
      <sheetName val="팀별 합계"/>
      <sheetName val="BACK_DATA_08_7_1~"/>
      <sheetName val="E_W"/>
      <sheetName val="P_W"/>
      <sheetName val="S_W"/>
      <sheetName val="1ဲ_ALT"/>
      <sheetName val="1ဳ_O_S"/>
      <sheetName val="15_၄AMPER"/>
      <sheetName val="OPT손익_내수"/>
      <sheetName val="OPT손익_수출"/>
      <sheetName val="二_POSITION_XLS"/>
      <sheetName val="BACK_DATA"/>
      <sheetName val="MAIN"/>
      <sheetName val="ENG"/>
      <sheetName val="CONT"/>
      <sheetName val="Claim이력_내수내자"/>
      <sheetName val="RESN_SUM"/>
      <sheetName val="Actions"/>
      <sheetName val="설비능력및 종합공정능력산출시 사용"/>
      <sheetName val="손익계산서"/>
      <sheetName val="CF"/>
      <sheetName val="V64"/>
      <sheetName val="31323-4A005(PPK)"/>
      <sheetName val="상세 계산 내역"/>
      <sheetName val="채권(하반기)"/>
      <sheetName val="B"/>
      <sheetName val="작업일보"/>
      <sheetName val="표지"/>
      <sheetName val="자재단가"/>
      <sheetName val="회순"/>
      <sheetName val="작업장"/>
      <sheetName val="6B008"/>
      <sheetName val="W-현원가"/>
      <sheetName val="hp_td_calc"/>
      <sheetName val="MPL 技連"/>
      <sheetName val="342E BLOCK"/>
      <sheetName val="MCT6"/>
      <sheetName val="SPT"/>
      <sheetName val="98종합"/>
      <sheetName val="RR저항Cp"/>
      <sheetName val="지침"/>
      <sheetName val="MC&amp;다변화"/>
      <sheetName val="SHAFT"/>
      <sheetName val="검사성적서(갑)"/>
      <sheetName val="R&amp;D"/>
      <sheetName val="일반관리비"/>
      <sheetName val="매입세율"/>
      <sheetName val="공사개요"/>
      <sheetName val="CR CODE"/>
      <sheetName val="부서CODE"/>
      <sheetName val="THEME CODE"/>
      <sheetName val="업무분장"/>
      <sheetName val="공통"/>
      <sheetName val="P&amp;L,Bal Sheet,Cash Forecast"/>
      <sheetName val="Sheet3"/>
      <sheetName val="중점과제-경비(제안)"/>
      <sheetName val="세부내용"/>
      <sheetName val="Budget"/>
      <sheetName val="사유코드"/>
      <sheetName val="자체실적1Q"/>
      <sheetName val="공정및생산관리절차서"/>
      <sheetName val="MPS Q3 FY04"/>
      <sheetName val="MPS Q4 FY04"/>
      <sheetName val="PTR台손익"/>
      <sheetName val="125PIECE"/>
      <sheetName val="BTS-시범물량"/>
      <sheetName val="시설투자"/>
      <sheetName val="정비손익"/>
      <sheetName val="6월수불"/>
      <sheetName val="BND"/>
      <sheetName val="ROYALTY"/>
      <sheetName val="TM1Variables"/>
      <sheetName val="050218"/>
      <sheetName val="NGS4"/>
      <sheetName val="56"/>
      <sheetName val="712"/>
      <sheetName val="#142-1-갑"/>
      <sheetName val="1.세부비교원가(내수)"/>
      <sheetName val="1.종합비교원가(내수_일반_유럽)"/>
      <sheetName val="장적산출"/>
      <sheetName val="경비"/>
      <sheetName val="A-A"/>
      <sheetName val="생산소모품"/>
      <sheetName val="일일 생산및판매계획 대 실적"/>
      <sheetName val="intro"/>
      <sheetName val="단가MSTR"/>
      <sheetName val="상세"/>
      <sheetName val="상불"/>
      <sheetName val="DFMEA"/>
      <sheetName val="02 07 27 부품판매가"/>
      <sheetName val="총"/>
      <sheetName val="윤영환"/>
      <sheetName val="417CPK"/>
      <sheetName val="연구인원내역"/>
      <sheetName val="주E95711"/>
      <sheetName val="승인1팀"/>
      <sheetName val="제품"/>
      <sheetName val="계획수량"/>
      <sheetName val="공문"/>
      <sheetName val="R&amp;R(DATA)"/>
      <sheetName val="팀별종합"/>
      <sheetName val="검사협정서"/>
      <sheetName val="보고"/>
      <sheetName val="소계정"/>
      <sheetName val="시산9812"/>
      <sheetName val="TABLE"/>
      <sheetName val="_x005f_x0000__x005f_x0000__x005f_x0000__x005f_x0000_ile"/>
      <sheetName val="설계일정"/>
      <sheetName val="물산(양산)"/>
      <sheetName val="정공(양산)"/>
      <sheetName val="테크(양산)"/>
      <sheetName val="계열사현황종합"/>
      <sheetName val="가2"/>
      <sheetName val="인사자료총집계"/>
      <sheetName val="DAT_목표_"/>
      <sheetName val="2002년판매실적"/>
      <sheetName val="03 PFD-1"/>
      <sheetName val="2. Definitions"/>
      <sheetName val="대표자"/>
      <sheetName val="공정별"/>
      <sheetName val="RDLEVLST"/>
      <sheetName val="SPG생산"/>
      <sheetName val="업체별 단가현황"/>
      <sheetName val="양식"/>
      <sheetName val="94B"/>
      <sheetName val="원본(실제)"/>
      <sheetName val="MTK_사후"/>
      <sheetName val="이름표모음"/>
      <sheetName val="Sheet5"/>
      <sheetName val="13-1-2"/>
      <sheetName val="印刷補助"/>
      <sheetName val="예산코드"/>
      <sheetName val="11년단가"/>
      <sheetName val="생산직"/>
      <sheetName val="1월~3월"/>
      <sheetName val="4월~6월"/>
      <sheetName val="7-9월"/>
      <sheetName val="10월~12월"/>
      <sheetName val="공평7"/>
      <sheetName val="첨부6)CAPA분석표"/>
      <sheetName val="공평3"/>
      <sheetName val="수출"/>
      <sheetName val="Takt"/>
      <sheetName val="매각단가"/>
      <sheetName val="CVT산정"/>
      <sheetName val="15-COMP"/>
      <sheetName val="07주차별실적"/>
      <sheetName val="BUS제원1"/>
      <sheetName val="DOOR"/>
      <sheetName val="전체현황"/>
      <sheetName val="프로젝트"/>
      <sheetName val="5-1차수정"/>
      <sheetName val="내수1.8GL"/>
      <sheetName val="LAMBDA 자작"/>
      <sheetName val="항목(1)"/>
      <sheetName val="유효성"/>
      <sheetName val="(BS,CF)-BACK"/>
      <sheetName val="FACTOR"/>
      <sheetName val="예산실적전체당월"/>
      <sheetName val="N46"/>
      <sheetName val="정산내역"/>
      <sheetName val="운임.환차손-Y"/>
      <sheetName val="1_변경범위"/>
      <sheetName val="TEMP_TORQUE"/>
      <sheetName val="운임_환차손-Y"/>
      <sheetName val="존4"/>
      <sheetName val="96갑지"/>
      <sheetName val="Specification"/>
      <sheetName val="지부전체"/>
      <sheetName val="CSTHA616"/>
      <sheetName val="개발 TOOL 집계표"/>
      <sheetName val="경상 개발비"/>
      <sheetName val="16~31"/>
      <sheetName val="불량현상별END"/>
      <sheetName val="1-C,D"/>
      <sheetName val="10-1"/>
      <sheetName val="비교원가제출.고"/>
      <sheetName val="Basic assumptions"/>
      <sheetName val="98지급계획"/>
      <sheetName val="월간인력"/>
      <sheetName val="기타코드"/>
      <sheetName val="년령분석표(02년)"/>
      <sheetName val="지역별"/>
      <sheetName val="품명_자재코드"/>
      <sheetName val="코드 조건표"/>
      <sheetName val="코드_조건표"/>
      <sheetName val="MPL_技連"/>
      <sheetName val="342E_BLOCK"/>
      <sheetName val="ENG油洩れ"/>
      <sheetName val="출장거리"/>
      <sheetName val="6C007(A)"/>
      <sheetName val="측정-1"/>
      <sheetName val="송전기본"/>
      <sheetName val="협력사_일반현황"/>
      <sheetName val="금형_(2)"/>
      <sheetName val="오음명부"/>
      <sheetName val="CSC"/>
      <sheetName val="76210원가"/>
      <sheetName val="SYS검토(1A1)"/>
      <sheetName val="금형991202"/>
      <sheetName val="HMC 사전원가(원혁기준)13%"/>
      <sheetName val="1차명단"/>
      <sheetName val="MACRO1.XLM"/>
      <sheetName val="master"/>
      <sheetName val="리드14"/>
      <sheetName val="총론"/>
      <sheetName val="규칙"/>
      <sheetName val="PC%계산(WM.COMM단차)"/>
      <sheetName val="2차 OIL량측정"/>
      <sheetName val="지점장"/>
      <sheetName val="세부견적"/>
      <sheetName val="期別全体表"/>
      <sheetName val="Sensitivity"/>
      <sheetName val="Sheet13"/>
      <sheetName val="총괄표"/>
      <sheetName val="LX3_0_RR1"/>
      <sheetName val="포머_비가동_내역"/>
      <sheetName val="Evaluation_objects"/>
      <sheetName val="FRONT_HUB견적가"/>
      <sheetName val="VS1_Paretto분석"/>
      <sheetName val="FLOW PROSES (A)"/>
      <sheetName val="?????"/>
      <sheetName val="재품별 단가"/>
      <sheetName val="6.수입검사 "/>
      <sheetName val="DATE"/>
      <sheetName val="12.Inv."/>
      <sheetName val="주요재료비"/>
      <sheetName val="CSP원자재"/>
      <sheetName val="97년 재료예산(안)"/>
      <sheetName val="추산서총괄"/>
      <sheetName val="1.터빈"/>
      <sheetName val="HEAD"/>
      <sheetName val="Hilfstabellen"/>
      <sheetName val="cost base e dati"/>
      <sheetName val="변수"/>
      <sheetName val="회사정보"/>
      <sheetName val="P&amp;L"/>
      <sheetName val="생산"/>
      <sheetName val="진도현황"/>
      <sheetName val="VPP(BD-010) 이상보고"/>
      <sheetName val="System"/>
      <sheetName val="품의양"/>
      <sheetName val="인원수계산"/>
      <sheetName val="이름"/>
      <sheetName val="장비 전체리스트"/>
      <sheetName val="장비리스트"/>
      <sheetName val="ORIGIN"/>
      <sheetName val="계산 DATA 입력"/>
      <sheetName val=" "/>
      <sheetName val="완성차"/>
      <sheetName val="FAB별"/>
      <sheetName val="중점과제별관리도"/>
      <sheetName val="회사제시"/>
      <sheetName val="세계수요종합OK"/>
      <sheetName val="komentár"/>
      <sheetName val="집중검사 리스트"/>
      <sheetName val="코드"/>
      <sheetName val="PB내역"/>
      <sheetName val="10.예산 및 원가 계획(02년)"/>
      <sheetName val="입고단가기준"/>
      <sheetName val="일반급여"/>
      <sheetName val="협력업체"/>
      <sheetName val="TOP_trans"/>
      <sheetName val="C_Pnl원가1"/>
      <sheetName val="물품관리"/>
      <sheetName val="업체관리"/>
      <sheetName val="DB"/>
      <sheetName val="폼관조직"/>
      <sheetName val="5월"/>
      <sheetName val="예상효과"/>
      <sheetName val="실행내역서 "/>
      <sheetName val="상각율표"/>
      <sheetName val="개발 LIST"/>
      <sheetName val="정미시간"/>
      <sheetName val="프레스"/>
      <sheetName val="등록의뢰"/>
      <sheetName val="공정별CR"/>
      <sheetName val="집연95"/>
      <sheetName val="INDIA-ML"/>
      <sheetName val="대표경력"/>
      <sheetName val="Data Sheet"/>
      <sheetName val="F4"/>
      <sheetName val="테이블"/>
      <sheetName val="000000"/>
      <sheetName val="안산"/>
      <sheetName val="천안"/>
      <sheetName val="WBS98"/>
      <sheetName val="관로공표지"/>
      <sheetName val="차체 품안표"/>
      <sheetName val="설비LIST"/>
      <sheetName val="f3"/>
      <sheetName val="업체리스트"/>
      <sheetName val="KMO"/>
      <sheetName val="PRESS DATA"/>
      <sheetName val="report_20"/>
      <sheetName val="camera_30"/>
      <sheetName val="생산일보(전체)"/>
      <sheetName val="RP변환코드"/>
      <sheetName val="조정명세서"/>
      <sheetName val="시산표"/>
      <sheetName val="99판매상세"/>
      <sheetName val="예산계획"/>
      <sheetName val="가격표"/>
      <sheetName val="Book1"/>
      <sheetName val="재1"/>
      <sheetName val="95하U$가격"/>
      <sheetName val="공정별설비검토"/>
      <sheetName val="검토사항"/>
      <sheetName val="96수출"/>
      <sheetName val="BAU"/>
      <sheetName val="Auswahl"/>
      <sheetName val="종합(PD,FD,RS)"/>
      <sheetName val="다목적갑"/>
      <sheetName val="감사ⓚA"/>
      <sheetName val="차종별"/>
      <sheetName val="파일테이블"/>
      <sheetName val="Cost Reduction"/>
      <sheetName val="2_2공정능력"/>
      <sheetName val="카니발슈마세피아"/>
      <sheetName val="TABLE(KR)"/>
      <sheetName val="동성세부내역"/>
      <sheetName val="주요재무비율"/>
      <sheetName val="1.1 2008 OTIF"/>
      <sheetName val="91"/>
      <sheetName val="전체지분도"/>
      <sheetName val="수정시산표"/>
      <sheetName val="TEMP1"/>
      <sheetName val="A1"/>
      <sheetName val="일괄인쇄"/>
      <sheetName val="END"/>
      <sheetName val="1~3월 지시사항"/>
      <sheetName val="소유주(원)"/>
      <sheetName val="인원01"/>
      <sheetName val="1.POSITIONING"/>
      <sheetName val="사양정리"/>
      <sheetName val="COND"/>
      <sheetName val="production dept"/>
      <sheetName val="Value Analysis - Sheet 1"/>
      <sheetName val="BAFFLE HMC TABLE1"/>
      <sheetName val="84531"/>
      <sheetName val="5300"/>
      <sheetName val="기준계정"/>
      <sheetName val="Calculation"/>
      <sheetName val="lot"/>
      <sheetName val="품목"/>
      <sheetName val="국영"/>
      <sheetName val="5-Why Root Cause Analysis "/>
      <sheetName val="#REF!"/>
      <sheetName val="조정내역"/>
      <sheetName val="주간업무(개발구매팀)"/>
      <sheetName val="CLM-MP"/>
      <sheetName val="재고정확2"/>
      <sheetName val="Questionnaire"/>
      <sheetName val="항목"/>
      <sheetName val="부동산세금"/>
      <sheetName val="별제권_정리담보권"/>
      <sheetName val="ﾏｽﾀ"/>
      <sheetName val="1_TM2"/>
      <sheetName val="견적마법사"/>
      <sheetName val="전처리"/>
      <sheetName val="Option"/>
      <sheetName val="Upgrades pricing"/>
      <sheetName val="7.3 DY팀"/>
      <sheetName val="PNL ASS'Y CRASH PAD UPR RH"/>
      <sheetName val="CHINO검량선"/>
      <sheetName val="2001Org"/>
      <sheetName val="PP%계산-1"/>
      <sheetName val="단기차입금(200006)"/>
      <sheetName val="영업외"/>
      <sheetName val="생산실적"/>
      <sheetName val="급여대장(입력용)"/>
      <sheetName val="매출"/>
      <sheetName val="▶사출"/>
      <sheetName val="▶R_C FRM"/>
      <sheetName val="S50 "/>
      <sheetName val="여비"/>
      <sheetName val="무부하 회전수"/>
      <sheetName val="ﾊﾟｲﾌﾟ"/>
      <sheetName val="冷延鋼板"/>
      <sheetName val="熱延鋼板"/>
      <sheetName val="他材料費"/>
      <sheetName val="印刷"/>
      <sheetName val="条件表"/>
      <sheetName val="양식_샘플"/>
      <sheetName val="0105"/>
      <sheetName val="0505"/>
      <sheetName val="조립"/>
      <sheetName val="신규"/>
      <sheetName val="Financials"/>
      <sheetName val="Yield"/>
      <sheetName val="VXX"/>
      <sheetName val="광주 소요량"/>
      <sheetName val="96수표어음"/>
      <sheetName val="2월"/>
      <sheetName val="2_align2"/>
      <sheetName val="3_JUDDER2"/>
      <sheetName val="4_M_S2"/>
      <sheetName val="5_P_W_R2"/>
      <sheetName val="6_F_G2"/>
      <sheetName val="7__SCABLE2"/>
      <sheetName val="8_DIFF2"/>
      <sheetName val="9_A_C2"/>
      <sheetName val="10_GEAR2"/>
      <sheetName val="11_ISC2"/>
      <sheetName val="12_ALT2"/>
      <sheetName val="13_O_S2"/>
      <sheetName val="14_silencer2"/>
      <sheetName val="15_DAMPER2"/>
      <sheetName val="16_HUB2"/>
      <sheetName val="17_DLOCK2"/>
      <sheetName val="18_PSP2"/>
      <sheetName val="19_누수2"/>
      <sheetName val="20_K_S2"/>
      <sheetName val="차체부품_INS_REPORT(갑)2"/>
      <sheetName val="2_대외공문2"/>
      <sheetName val="외주현황_wq12"/>
      <sheetName val="FUEL_FILLER2"/>
      <sheetName val="3_일반사상2"/>
      <sheetName val="5_WIRE적용LIST2"/>
      <sheetName val="진행_DATA_(2)2"/>
      <sheetName val="3-2_귀책부서별_DT현황2"/>
      <sheetName val="_납촉자2"/>
      <sheetName val="LX3_0_RR2"/>
      <sheetName val="GB-IC_Villingen_GG1"/>
      <sheetName val="SUB_2월_재검사추이도1"/>
      <sheetName val="5_세운W-A1"/>
      <sheetName val="JT3_0견적-구11"/>
      <sheetName val="c_db1"/>
      <sheetName val="B053_(990701)공정실적PP%계산1"/>
      <sheetName val="1_2내수1"/>
      <sheetName val="일일_업무_현황_(3)1"/>
      <sheetName val="일일_업무_현황_(5)1"/>
      <sheetName val="CR_CODE"/>
      <sheetName val="THEME_CODE"/>
      <sheetName val="0_절삭조건1"/>
      <sheetName val="14_1부"/>
      <sheetName val="1_세부비교원가(내수)"/>
      <sheetName val="J150_승인진도관리_LIST"/>
      <sheetName val="TOTAL_LIST"/>
      <sheetName val="Price_Range"/>
      <sheetName val="FTR_MACRo"/>
      <sheetName val="1_종합비교원가(내수_일반_유럽)"/>
      <sheetName val="금형_(2)1"/>
      <sheetName val="VS1_Paretto분석1"/>
      <sheetName val="CASE_ASM"/>
      <sheetName val="임율_&amp;_LOT"/>
      <sheetName val="MPL_技連1"/>
      <sheetName val="342E_BLOCK1"/>
      <sheetName val="생산현황_(입력)"/>
      <sheetName val="포머_비가동_내역1"/>
      <sheetName val="1_ER유체응용"/>
      <sheetName val="4_시험장비"/>
      <sheetName val="협력사_일반현황1"/>
      <sheetName val="상세_계산_내역"/>
      <sheetName val="생산계획_(2)"/>
      <sheetName val="DATA_BASE"/>
      <sheetName val="Evaluation_objects1"/>
      <sheetName val="FRONT_HUB견적가1"/>
      <sheetName val="1-1_General_Code"/>
      <sheetName val="1ဲ_ALT1"/>
      <sheetName val="1ဳ_O_S1"/>
      <sheetName val="15_၄AMPER1"/>
      <sheetName val="二_POSITION_XLS1"/>
      <sheetName val="OPT손익_내수1"/>
      <sheetName val="OPT손익_수출1"/>
      <sheetName val="BACK_DATA_08_7_1~1"/>
      <sheetName val="E_W1"/>
      <sheetName val="P_W1"/>
      <sheetName val="S_W1"/>
      <sheetName val="TEMP_TORQUE1"/>
      <sheetName val="BACK_DATA1"/>
      <sheetName val="126_255"/>
      <sheetName val="매출종합_`09"/>
      <sheetName val="소상_&quot;1&quot;"/>
      <sheetName val="검사기준서_을_치수"/>
      <sheetName val="검사기준서_갑"/>
      <sheetName val="검사기준서_을"/>
      <sheetName val="검사협정_갑"/>
      <sheetName val="검사성적서_갑"/>
      <sheetName val="검사성적서_을"/>
      <sheetName val="검사성적서_병"/>
      <sheetName val="Nego_PV"/>
      <sheetName val="1_변경범위1"/>
      <sheetName val="팀별_합계"/>
      <sheetName val="설비능력및_종합공정능력산출시_사용"/>
      <sheetName val="02_07_27_부품판매가"/>
      <sheetName val="P&amp;L,Bal_Sheet,Cash_Forecast"/>
      <sheetName val="MPS_Q3_FY04"/>
      <sheetName val="MPS_Q4_FY04"/>
      <sheetName val="2__Definitions"/>
      <sheetName val="03_PFD-1"/>
      <sheetName val="MACRO1_XLM"/>
      <sheetName val="내수1_8GL"/>
      <sheetName val="업체별_단가현황"/>
      <sheetName val="비교원가제출_고"/>
      <sheetName val="Basic_assumptions"/>
      <sheetName val="LAMBDA_자작"/>
      <sheetName val="운임_환차손-Y1"/>
      <sheetName val="개발_TOOL_집계표"/>
      <sheetName val="경상_개발비"/>
      <sheetName val="코드_조건표1"/>
      <sheetName val="일일_생산및판매계획_대_실적"/>
      <sheetName val="HMC_사전원가(원혁기준)13%"/>
      <sheetName val="2차_OIL량측정"/>
      <sheetName val="계산_DATA_입력"/>
      <sheetName val="FLOW_PROSES_(A)"/>
      <sheetName val="VPP(BD-010)_이상보고"/>
      <sheetName val="장비_전체리스트"/>
      <sheetName val="재품별_단가"/>
      <sheetName val="공정능력(마운틴 홀 거리)"/>
      <sheetName val="full (2)"/>
      <sheetName val="BSL"/>
      <sheetName val="ISRDATA"/>
      <sheetName val="Master Cable"/>
      <sheetName val="MOTO"/>
      <sheetName val="ppcarpet"/>
      <sheetName val="조립지적"/>
      <sheetName val="Supplement2"/>
      <sheetName val="DBL LPG시험"/>
      <sheetName val="목표대비실적(R)"/>
      <sheetName val="SMXEXPS"/>
      <sheetName val="1-Tables"/>
      <sheetName val="작업제품군"/>
      <sheetName val="차종"/>
      <sheetName val="사용자코드1"/>
      <sheetName val="사용자코드2"/>
      <sheetName val="매출성격"/>
      <sheetName val="지역"/>
      <sheetName val="금형표지"/>
      <sheetName val="INVESTMENT (Hardware)"/>
      <sheetName val="기초데이타"/>
      <sheetName val="Production Plan1"/>
      <sheetName val="조정"/>
      <sheetName val="판가반영"/>
      <sheetName val="진행중 설변"/>
      <sheetName val="수입명세서"/>
      <sheetName val="Summary Sheet"/>
      <sheetName val="Datasheet for KPI Model 1"/>
      <sheetName val="세목별"/>
      <sheetName val="A"/>
      <sheetName val="스풀능력"/>
      <sheetName val="HOLE 9905(1)"/>
      <sheetName val="자료"/>
      <sheetName val="직원명부"/>
      <sheetName val="계정"/>
      <sheetName val="만년달력"/>
      <sheetName val="휴일"/>
      <sheetName val="계산program"/>
      <sheetName val="impianti"/>
      <sheetName val="02-2W"/>
      <sheetName val="기아계획"/>
      <sheetName val="그림목록"/>
      <sheetName val="불량 리스트"/>
      <sheetName val="불량 코드"/>
      <sheetName val="침탄데이타"/>
      <sheetName val="."/>
      <sheetName val="9703"/>
      <sheetName val="실적관리"/>
      <sheetName val="생산실적db"/>
      <sheetName val="기간별품목별불량유형집계"/>
      <sheetName val="품목표"/>
      <sheetName val="_0602주-무결점운동 진행현황 보고 (20140610)"/>
      <sheetName val="일보"/>
      <sheetName val="HD1070(T)"/>
      <sheetName val="TEAM하반기 계획 (2)"/>
      <sheetName val="96연구소인건비"/>
      <sheetName val="KURSER"/>
      <sheetName val="거래처관리"/>
      <sheetName val="Cover"/>
      <sheetName val="포트외경(A)"/>
      <sheetName val="산출기준(파견전산실)"/>
      <sheetName val="주E957㲆"/>
      <sheetName val="주E957㲆"/>
      <sheetName val="구매내역"/>
      <sheetName val="ROLL"/>
      <sheetName val="95MAKER"/>
      <sheetName val="980710"/>
      <sheetName val="D300726_1"/>
      <sheetName val="신공항A-9(원가수정)"/>
      <sheetName val="감독1130"/>
      <sheetName val="RECIMAKE"/>
      <sheetName val="예상투자비"/>
      <sheetName val="0.CHMSL LED ASSY"/>
      <sheetName val="Team 종합"/>
      <sheetName val="LEGAN"/>
      <sheetName val="品質保証責任者届"/>
      <sheetName val="sheet17"/>
      <sheetName val="PV"/>
      <sheetName val="귀책별TOP"/>
      <sheetName val="RHW"/>
      <sheetName val="부서별1월"/>
      <sheetName val="10년11월이월현황"/>
      <sheetName val="설비LIS_x0000_"/>
      <sheetName val="설비LIS_x0001_"/>
      <sheetName val="설비LIS"/>
      <sheetName val="부서별3월"/>
      <sheetName val="9609추"/>
      <sheetName val="국산화"/>
      <sheetName val="데이터"/>
      <sheetName val="VXXXXX"/>
      <sheetName val="양산견본보증"/>
      <sheetName val="검사(갑)"/>
      <sheetName val="검사(을)"/>
      <sheetName val="초.성"/>
      <sheetName val="시험성적서"/>
      <sheetName val="CHECK.성"/>
      <sheetName val="공정능력(1)"/>
      <sheetName val="공정능력 (2)"/>
      <sheetName val="cpk data"/>
      <sheetName val="Tubelists"/>
      <sheetName val="그래프"/>
      <sheetName val="공사원가계산서"/>
      <sheetName val="표준"/>
      <sheetName val="설비사양서B-1"/>
      <sheetName val="GAGE R&amp;R(FRT UPR)"/>
      <sheetName val="사업소별9812"/>
      <sheetName val="중공업 실적"/>
      <sheetName val="16-1531"/>
      <sheetName val=" 하반기 경비 조정계획_150627(사계 r2 기준).x"/>
      <sheetName val="치공구"/>
      <sheetName val="철심금중량"/>
      <sheetName val="개발원가 종합"/>
      <sheetName val="Raw_data"/>
      <sheetName val="수지타입(ASSY)"/>
      <sheetName val="LINE_VENT"/>
      <sheetName val="목차"/>
      <sheetName val="so-021"/>
      <sheetName val="재품명"/>
      <sheetName val="불량명"/>
      <sheetName val="1.세부비교_x001b__x0000__x0000_㣪洁ᚦ"/>
      <sheetName val="재고품목"/>
      <sheetName val="1.TAT_Info."/>
      <sheetName val="2-1.제품군별계획대비실적(B.A)"/>
      <sheetName val="OEM 이의제기 종합"/>
      <sheetName val="X-3 ENG"/>
      <sheetName val="노무비"/>
      <sheetName val="인원"/>
      <sheetName val="기타 부자재"/>
      <sheetName val="분리막"/>
      <sheetName val="전해액"/>
      <sheetName val="물량표"/>
      <sheetName val="10년01월부터"/>
      <sheetName val="예적금"/>
      <sheetName val="세무서코드"/>
      <sheetName val="매출이익(실적)"/>
      <sheetName val="여신보고용"/>
      <sheetName val="서진단가"/>
      <sheetName val="BS"/>
      <sheetName val="TB"/>
      <sheetName val="금액"/>
      <sheetName val="82351"/>
      <sheetName val="6_수입검사_"/>
      <sheetName val="12_Inv_"/>
      <sheetName val="97년_재료예산(안)"/>
      <sheetName val="1_터빈"/>
      <sheetName val="cost_base_e_dati"/>
      <sheetName val="_"/>
      <sheetName val="집중검사_리스트"/>
      <sheetName val="10_예산_및_원가_계획(02년)"/>
      <sheetName val="실행내역서_"/>
      <sheetName val="개발_LIST"/>
      <sheetName val="Data_Sheet"/>
      <sheetName val="BAFFLE_HMC_TABLE1"/>
      <sheetName val="Value_Analysis_-_Sheet_1"/>
      <sheetName val="PC%계산(WM_COMM단차)"/>
      <sheetName val="PRESS_DATA"/>
      <sheetName val="Cost_Reduction"/>
      <sheetName val="차체_품안표"/>
      <sheetName val="1_1_2008_OTIF"/>
      <sheetName val="1~3월_지시사항"/>
      <sheetName val="1_POSITIONING"/>
      <sheetName val="production_dept"/>
      <sheetName val="XMA 12월 8,000대 원,부자재_完"/>
      <sheetName val="YFA 10월분 원자재(10.12)_미납완료_完"/>
      <sheetName val="YFA 10월분 부자재(10.7,9)_FEDEX_完"/>
      <sheetName val="51700-C2100(이의제기)"/>
      <sheetName val="Moulding data"/>
      <sheetName val="Volumes"/>
      <sheetName val="SCP 4"/>
      <sheetName val="SCP 5 D2UXT"/>
      <sheetName val="SCP 6 D2UX"/>
      <sheetName val="Invest (MAC)"/>
      <sheetName val="SCP Apr2015"/>
      <sheetName val="출력-생산일보"/>
      <sheetName val="科目余额表"/>
      <sheetName val="07DATA"/>
      <sheetName val="????ilencer"/>
      <sheetName val="목록"/>
      <sheetName val="Lookups"/>
      <sheetName val="상용_mp"/>
      <sheetName val="ALPROFILE 발주실적"/>
      <sheetName val="S13_관리계획서(체크시트)"/>
      <sheetName val="월생산"/>
      <sheetName val="Data1"/>
      <sheetName val="작동logic"/>
      <sheetName val="GLOBAL PT NEW FORMAT OCT 2002"/>
      <sheetName val="Dashboard"/>
      <sheetName val="주소(한문)"/>
      <sheetName val="_x0000__x0000__x0000__x0000_ile"/>
      <sheetName val="6월재고2"/>
      <sheetName val="8월3주"/>
      <sheetName val="원재료불량"/>
      <sheetName val="sapactivexlhiddensheet"/>
      <sheetName val="ISSUE LIST"/>
      <sheetName val="선재"/>
      <sheetName val="생산실적입력"/>
      <sheetName val="법인세부담액"/>
      <sheetName val="등록자료"/>
      <sheetName val="입력정보"/>
      <sheetName val="품의서양식 (3)"/>
      <sheetName val="조선용암면"/>
      <sheetName val="매출DATA"/>
      <sheetName val="종합장"/>
      <sheetName val="1. 보고"/>
      <sheetName val="업체정보"/>
      <sheetName val="WJ素材費"/>
      <sheetName val="集計ﾘｽﾄ"/>
      <sheetName val="원가분석"/>
      <sheetName val="법인(환율지정)"/>
      <sheetName val="_x005f_x005f_x005f_x0000__x005f_x005f_x005f_x0000__x005"/>
      <sheetName val="첨부5"/>
      <sheetName val="재발방지대책서"/>
      <sheetName val="3월말 장기악성(국내)"/>
      <sheetName val="2월말 장기악성(국내)"/>
      <sheetName val="3월"/>
      <sheetName val="정비사업장별전망"/>
      <sheetName val="부품목표"/>
      <sheetName val="부평"/>
      <sheetName val="분당"/>
      <sheetName val="평촌"/>
      <sheetName val="95WBS"/>
      <sheetName val="승인율"/>
      <sheetName val="Dossier_Cdc"/>
      <sheetName val="DFMEA-DRBFM"/>
      <sheetName val="PNL_ASS'Y_CRASH_PAD_UPR_RH"/>
      <sheetName val="Input Page"/>
      <sheetName val="Input Sheet"/>
      <sheetName val="Aug01 Status Rpt"/>
      <sheetName val="현금및현금등가물"/>
      <sheetName val="Base Info"/>
      <sheetName val="Asset98-CAK"/>
      <sheetName val="ALVXXL01"/>
      <sheetName val="PC%계산DWMC"/>
      <sheetName val="HeaderInfo"/>
      <sheetName val="J100"/>
      <sheetName val="RFQ Template"/>
      <sheetName val="현금흐름표"/>
      <sheetName val="YOKE-H(10.3)"/>
      <sheetName val="분석"/>
      <sheetName val="TABLE DB"/>
      <sheetName val="쌍용 data base"/>
      <sheetName val="본부재고"/>
      <sheetName val="VERTICAL PIPE"/>
      <sheetName val="2쪽"/>
      <sheetName val="Sum"/>
      <sheetName val="ALL"/>
      <sheetName val="LIDE"/>
      <sheetName val="광주재료"/>
      <sheetName val="감가상각"/>
      <sheetName val="소요단량"/>
      <sheetName val="2과 공수집계"/>
      <sheetName val="2000"/>
      <sheetName val="LS"/>
      <sheetName val="5-2"/>
      <sheetName val="_____"/>
      <sheetName val="무부하_회전수"/>
      <sheetName val="진행중_설변"/>
      <sheetName val="HOLE_9905(1)"/>
      <sheetName val="Production_Plan1"/>
      <sheetName val="생산계획"/>
      <sheetName val="108.수선비"/>
      <sheetName val="8기전사사업계획"/>
      <sheetName val="36기상반기자금실적"/>
      <sheetName val="X3"/>
      <sheetName val="비교원RD-S"/>
      <sheetName val="수출가격"/>
      <sheetName val="매출(총액)"/>
      <sheetName val="판관비"/>
      <sheetName val="3-2002년 소모공구비"/>
      <sheetName val="数据库不可删除"/>
      <sheetName val="STD_DEVCHARTadd"/>
      <sheetName val="내년"/>
      <sheetName val="97입고현황(사내)"/>
      <sheetName val="97출고현황(SEC)"/>
      <sheetName val="97출고현황(매출분)"/>
      <sheetName val="Temp"/>
      <sheetName val="5업체"/>
      <sheetName val="갑지"/>
      <sheetName val="사외외주매출"/>
      <sheetName val="20일시험전표지"/>
      <sheetName val="FRONT"/>
      <sheetName val="REAR "/>
      <sheetName val="FR저항Cp"/>
      <sheetName val="abs dac검사대비분석자료2"/>
      <sheetName val="년도별"/>
      <sheetName val="DWPM분석시트"/>
      <sheetName val="１１月"/>
      <sheetName val="LCAUTO.4"/>
      <sheetName val="LCAT수.조"/>
      <sheetName val="업무분장 "/>
      <sheetName val="SALE분석"/>
      <sheetName val="1부생산계획"/>
      <sheetName val="Y3-LIST"/>
      <sheetName val="변환테이블"/>
      <sheetName val="96원가"/>
      <sheetName val="4.20)통계적기법관리절차서"/>
      <sheetName val="분석mast"/>
      <sheetName val="Appendix_TT"/>
      <sheetName val="99원가원판"/>
      <sheetName val="CAPA분석 360K"/>
      <sheetName val="구매실(원본)"/>
      <sheetName val="악성"/>
      <sheetName val="TUBE시험성적서"/>
      <sheetName val="전력시간대(합계)"/>
      <sheetName val="소요량분석(부자재)"/>
      <sheetName val="소요량분석(외주)"/>
      <sheetName val="발주"/>
      <sheetName val="내용"/>
      <sheetName val="전장"/>
      <sheetName val="요약"/>
      <sheetName val="신고서.전"/>
      <sheetName val="PPS2"/>
      <sheetName val="材料"/>
      <sheetName val="SPA원가"/>
      <sheetName val="인건비"/>
      <sheetName val="종합BDATA"/>
      <sheetName val="적하보험"/>
      <sheetName val="Sheet6 (3)"/>
      <sheetName val="옹벽1"/>
      <sheetName val="영업.일1"/>
      <sheetName val="품-(주)코①"/>
      <sheetName val="TOT"/>
      <sheetName val="적용수량"/>
      <sheetName val="자재소요"/>
      <sheetName val="판매계획"/>
      <sheetName val="(2)월생산현황 "/>
      <sheetName val="SPEC1"/>
      <sheetName val="4.Vendor price"/>
      <sheetName val="14년 증판안 판촉"/>
      <sheetName val="14,15,16"/>
      <sheetName val="3사분기"/>
      <sheetName val="RSDB"/>
      <sheetName val="WSDB"/>
      <sheetName val="1_TM3"/>
      <sheetName val="2_align3"/>
      <sheetName val="3_JUDDER3"/>
      <sheetName val="4_M_S3"/>
      <sheetName val="5_P_W_R3"/>
      <sheetName val="6_F_G3"/>
      <sheetName val="7__SCABLE3"/>
      <sheetName val="8_DIFF3"/>
      <sheetName val="9_A_C3"/>
      <sheetName val="10_GEAR3"/>
      <sheetName val="11_ISC3"/>
      <sheetName val="12_ALT3"/>
      <sheetName val="13_O_S3"/>
      <sheetName val="14_silencer3"/>
      <sheetName val="15_DAMPER3"/>
      <sheetName val="16_HUB3"/>
      <sheetName val="17_DLOCK3"/>
      <sheetName val="18_PSP3"/>
      <sheetName val="19_누수3"/>
      <sheetName val="20_K_S3"/>
      <sheetName val="차체부품_INS_REPORT(갑)3"/>
      <sheetName val="FUEL_FILLER3"/>
      <sheetName val="진행_DATA_(2)3"/>
      <sheetName val="2_대외공문3"/>
      <sheetName val="5_WIRE적용LIST3"/>
      <sheetName val="외주현황_wq13"/>
      <sheetName val="_납촉자3"/>
      <sheetName val="3_일반사상3"/>
      <sheetName val="GB-IC_Villingen_GG2"/>
      <sheetName val="SUB_2월_재검사추이도2"/>
      <sheetName val="5_세운W-A2"/>
      <sheetName val="JT3_0견적-구12"/>
      <sheetName val="c_db2"/>
      <sheetName val="금형_(2)2"/>
      <sheetName val="1_TM4"/>
      <sheetName val="2_align4"/>
      <sheetName val="3_JUDDER4"/>
      <sheetName val="4_M_S4"/>
      <sheetName val="5_P_W_R4"/>
      <sheetName val="6_F_G4"/>
      <sheetName val="7__SCABLE4"/>
      <sheetName val="8_DIFF4"/>
      <sheetName val="9_A_C4"/>
      <sheetName val="10_GEAR4"/>
      <sheetName val="11_ISC4"/>
      <sheetName val="12_ALT4"/>
      <sheetName val="13_O_S4"/>
      <sheetName val="14_silencer4"/>
      <sheetName val="15_DAMPER4"/>
      <sheetName val="16_HUB4"/>
      <sheetName val="17_DLOCK4"/>
      <sheetName val="18_PSP4"/>
      <sheetName val="19_누수4"/>
      <sheetName val="20_K_S4"/>
      <sheetName val="차체부품_INS_REPORT(갑)4"/>
      <sheetName val="FUEL_FILLER4"/>
      <sheetName val="진행_DATA_(2)4"/>
      <sheetName val="2_대외공문4"/>
      <sheetName val="5_WIRE적용LIST4"/>
      <sheetName val="외주현황_wq14"/>
      <sheetName val="_납촉자4"/>
      <sheetName val="3-2_귀책부서별_DT현황3"/>
      <sheetName val="3_일반사상4"/>
      <sheetName val="LX3_0_RR3"/>
      <sheetName val="GB-IC_Villingen_GG3"/>
      <sheetName val="SUB_2월_재검사추이도3"/>
      <sheetName val="5_세운W-A3"/>
      <sheetName val="JT3_0견적-구13"/>
      <sheetName val="c_db3"/>
      <sheetName val="금형_(2)3"/>
      <sheetName val="1_TM5"/>
      <sheetName val="2_align5"/>
      <sheetName val="3_JUDDER5"/>
      <sheetName val="4_M_S5"/>
      <sheetName val="5_P_W_R5"/>
      <sheetName val="6_F_G5"/>
      <sheetName val="7__SCABLE5"/>
      <sheetName val="8_DIFF5"/>
      <sheetName val="9_A_C5"/>
      <sheetName val="10_GEAR5"/>
      <sheetName val="11_ISC5"/>
      <sheetName val="12_ALT5"/>
      <sheetName val="13_O_S5"/>
      <sheetName val="14_silencer5"/>
      <sheetName val="15_DAMPER5"/>
      <sheetName val="16_HUB5"/>
      <sheetName val="17_DLOCK5"/>
      <sheetName val="18_PSP5"/>
      <sheetName val="19_누수5"/>
      <sheetName val="20_K_S5"/>
      <sheetName val="차체부품_INS_REPORT(갑)5"/>
      <sheetName val="FUEL_FILLER5"/>
      <sheetName val="진행_DATA_(2)5"/>
      <sheetName val="2_대외공문5"/>
      <sheetName val="5_WIRE적용LIST5"/>
      <sheetName val="외주현황_wq15"/>
      <sheetName val="_납촉자5"/>
      <sheetName val="3-2_귀책부서별_DT현황4"/>
      <sheetName val="3_일반사상5"/>
      <sheetName val="LX3_0_RR4"/>
      <sheetName val="GB-IC_Villingen_GG4"/>
      <sheetName val="SUB_2월_재검사추이도4"/>
      <sheetName val="5_세운W-A4"/>
      <sheetName val="JT3_0견적-구14"/>
      <sheetName val="c_db4"/>
      <sheetName val="금형_(2)4"/>
      <sheetName val="1_TM6"/>
      <sheetName val="2_align6"/>
      <sheetName val="3_JUDDER6"/>
      <sheetName val="4_M_S6"/>
      <sheetName val="5_P_W_R6"/>
      <sheetName val="6_F_G6"/>
      <sheetName val="7__SCABLE6"/>
      <sheetName val="8_DIFF6"/>
      <sheetName val="9_A_C6"/>
      <sheetName val="10_GEAR6"/>
      <sheetName val="11_ISC6"/>
      <sheetName val="12_ALT6"/>
      <sheetName val="13_O_S6"/>
      <sheetName val="14_silencer6"/>
      <sheetName val="15_DAMPER6"/>
      <sheetName val="16_HUB6"/>
      <sheetName val="17_DLOCK6"/>
      <sheetName val="18_PSP6"/>
      <sheetName val="19_누수6"/>
      <sheetName val="20_K_S6"/>
      <sheetName val="차체부품_INS_REPORT(갑)6"/>
      <sheetName val="FUEL_FILLER6"/>
      <sheetName val="진행_DATA_(2)6"/>
      <sheetName val="2_대외공문6"/>
      <sheetName val="5_WIRE적용LIST6"/>
      <sheetName val="외주현황_wq16"/>
      <sheetName val="_납촉자6"/>
      <sheetName val="3-2_귀책부서별_DT현황5"/>
      <sheetName val="3_일반사상6"/>
      <sheetName val="LX3_0_RR5"/>
      <sheetName val="GB-IC_Villingen_GG5"/>
      <sheetName val="SUB_2월_재검사추이도5"/>
      <sheetName val="5_세운W-A5"/>
      <sheetName val="JT3_0견적-구15"/>
      <sheetName val="c_db5"/>
      <sheetName val="금형_(2)5"/>
      <sheetName val="1_TM7"/>
      <sheetName val="2_align7"/>
      <sheetName val="3_JUDDER7"/>
      <sheetName val="4_M_S7"/>
      <sheetName val="5_P_W_R7"/>
      <sheetName val="6_F_G7"/>
      <sheetName val="7__SCABLE7"/>
      <sheetName val="8_DIFF7"/>
      <sheetName val="9_A_C7"/>
      <sheetName val="10_GEAR7"/>
      <sheetName val="11_ISC7"/>
      <sheetName val="12_ALT7"/>
      <sheetName val="13_O_S7"/>
      <sheetName val="14_silencer7"/>
      <sheetName val="15_DAMPER7"/>
      <sheetName val="16_HUB7"/>
      <sheetName val="17_DLOCK7"/>
      <sheetName val="18_PSP7"/>
      <sheetName val="19_누수7"/>
      <sheetName val="20_K_S7"/>
      <sheetName val="차체부품_INS_REPORT(갑)7"/>
      <sheetName val="FUEL_FILLER7"/>
      <sheetName val="진행_DATA_(2)7"/>
      <sheetName val="2_대외공문7"/>
      <sheetName val="5_WIRE적용LIST7"/>
      <sheetName val="외주현황_wq17"/>
      <sheetName val="_납촉자7"/>
      <sheetName val="3-2_귀책부서별_DT현황6"/>
      <sheetName val="3_일반사상7"/>
      <sheetName val="LX3_0_RR6"/>
      <sheetName val="GB-IC_Villingen_GG6"/>
      <sheetName val="SUB_2월_재검사추이도6"/>
      <sheetName val="5_세운W-A6"/>
      <sheetName val="JT3_0견적-구16"/>
      <sheetName val="c_db6"/>
      <sheetName val="금형_(2)6"/>
      <sheetName val="1_TM9"/>
      <sheetName val="2_align9"/>
      <sheetName val="3_JUDDER9"/>
      <sheetName val="4_M_S9"/>
      <sheetName val="5_P_W_R9"/>
      <sheetName val="6_F_G9"/>
      <sheetName val="7__SCABLE9"/>
      <sheetName val="8_DIFF9"/>
      <sheetName val="9_A_C9"/>
      <sheetName val="10_GEAR9"/>
      <sheetName val="11_ISC9"/>
      <sheetName val="12_ALT9"/>
      <sheetName val="13_O_S9"/>
      <sheetName val="14_silencer9"/>
      <sheetName val="15_DAMPER9"/>
      <sheetName val="16_HUB9"/>
      <sheetName val="17_DLOCK9"/>
      <sheetName val="18_PSP9"/>
      <sheetName val="19_누수9"/>
      <sheetName val="20_K_S9"/>
      <sheetName val="차체부품_INS_REPORT(갑)9"/>
      <sheetName val="FUEL_FILLER9"/>
      <sheetName val="진행_DATA_(2)9"/>
      <sheetName val="2_대외공문9"/>
      <sheetName val="5_WIRE적용LIST9"/>
      <sheetName val="외주현황_wq19"/>
      <sheetName val="_납촉자9"/>
      <sheetName val="3-2_귀책부서별_DT현황8"/>
      <sheetName val="3_일반사상9"/>
      <sheetName val="LX3_0_RR8"/>
      <sheetName val="GB-IC_Villingen_GG8"/>
      <sheetName val="SUB_2월_재검사추이도8"/>
      <sheetName val="5_세운W-A8"/>
      <sheetName val="JT3_0견적-구18"/>
      <sheetName val="c_db8"/>
      <sheetName val="금형_(2)8"/>
      <sheetName val="일일_업무_현황_(3)2"/>
      <sheetName val="일일_업무_현황_(5)2"/>
      <sheetName val="B053_(990701)공정실적PP%계산2"/>
      <sheetName val="1_2내수2"/>
      <sheetName val="J150_승인진도관리_LIST2"/>
      <sheetName val="TOTAL_LIST2"/>
      <sheetName val="Price_Range2"/>
      <sheetName val="FTR_MACRo2"/>
      <sheetName val="14_1부2"/>
      <sheetName val="협력사_일반현황2"/>
      <sheetName val="0_절삭조건2"/>
      <sheetName val="상세_계산_내역2"/>
      <sheetName val="MPL_技連2"/>
      <sheetName val="342E_BLOCK2"/>
      <sheetName val="1-1_General_Code1"/>
      <sheetName val="1_TM8"/>
      <sheetName val="2_align8"/>
      <sheetName val="3_JUDDER8"/>
      <sheetName val="4_M_S8"/>
      <sheetName val="5_P_W_R8"/>
      <sheetName val="6_F_G8"/>
      <sheetName val="7__SCABLE8"/>
      <sheetName val="8_DIFF8"/>
      <sheetName val="9_A_C8"/>
      <sheetName val="10_GEAR8"/>
      <sheetName val="11_ISC8"/>
      <sheetName val="12_ALT8"/>
      <sheetName val="13_O_S8"/>
      <sheetName val="14_silencer8"/>
      <sheetName val="15_DAMPER8"/>
      <sheetName val="16_HUB8"/>
      <sheetName val="17_DLOCK8"/>
      <sheetName val="18_PSP8"/>
      <sheetName val="19_누수8"/>
      <sheetName val="20_K_S8"/>
      <sheetName val="차체부품_INS_REPORT(갑)8"/>
      <sheetName val="FUEL_FILLER8"/>
      <sheetName val="진행_DATA_(2)8"/>
      <sheetName val="2_대외공문8"/>
      <sheetName val="5_WIRE적용LIST8"/>
      <sheetName val="외주현황_wq18"/>
      <sheetName val="_납촉자8"/>
      <sheetName val="3-2_귀책부서별_DT현황7"/>
      <sheetName val="3_일반사상8"/>
      <sheetName val="LX3_0_RR7"/>
      <sheetName val="GB-IC_Villingen_GG7"/>
      <sheetName val="SUB_2월_재검사추이도7"/>
      <sheetName val="5_세운W-A7"/>
      <sheetName val="JT3_0견적-구17"/>
      <sheetName val="c_db7"/>
      <sheetName val="금형_(2)7"/>
      <sheetName val="J150_승인진도관리_LIST1"/>
      <sheetName val="TOTAL_LIST1"/>
      <sheetName val="Price_Range1"/>
      <sheetName val="FTR_MACRo1"/>
      <sheetName val="14_1부1"/>
      <sheetName val="상세_계산_내역1"/>
      <sheetName val="원가계산서양식"/>
      <sheetName val="TA10"/>
      <sheetName val="Tool Type"/>
      <sheetName val="3. Acronyms and abbreviations"/>
      <sheetName val="지점분석00"/>
      <sheetName val="GK차체EO-CUT전"/>
      <sheetName val="재질단가"/>
      <sheetName val="#93"/>
      <sheetName val="PFMEA.XLS"/>
      <sheetName val="File_Table"/>
      <sheetName val="Cpk3"/>
      <sheetName val="Config"/>
      <sheetName val="체재비"/>
      <sheetName val="담당"/>
      <sheetName val="월간단가"/>
      <sheetName val="Dual PMP수율"/>
      <sheetName val="업체별매출실적"/>
      <sheetName val="연습"/>
      <sheetName val="기본정보"/>
      <sheetName val="초기화면"/>
      <sheetName val="제품정보"/>
      <sheetName val="근태일지"/>
      <sheetName val="시설이용권명세서"/>
      <sheetName val="특정현금과예금"/>
      <sheetName val="건설성적"/>
      <sheetName val="이자율"/>
      <sheetName val="Sch7a (토요일)"/>
      <sheetName val="실적 및 계획"/>
      <sheetName val="LL"/>
      <sheetName val="대차대조표"/>
      <sheetName val="국내품"/>
      <sheetName val="수입부품비"/>
      <sheetName val="한성화물"/>
      <sheetName val="내역"/>
      <sheetName val="Sheet1 (2)"/>
      <sheetName val="판매종합"/>
      <sheetName val="PRO (참조)"/>
      <sheetName val="2공구산출내역"/>
      <sheetName val="불출요청"/>
      <sheetName val="resume"/>
      <sheetName val="재고자산명세(Y)"/>
      <sheetName val="ASSIGN"/>
      <sheetName val="제안그래프"/>
      <sheetName val="단가"/>
      <sheetName val="을"/>
      <sheetName val="초등학교내역서"/>
      <sheetName val="출금계획"/>
      <sheetName val="EurotoolsXRates"/>
      <sheetName val=" PPAP 작성중 .xlsx"/>
      <sheetName val="业体目录"/>
      <sheetName val="급여대장"/>
      <sheetName val="ab입고수량"/>
      <sheetName val="철판2"/>
      <sheetName val="SOURCE"/>
      <sheetName val="공수"/>
      <sheetName val="이자수입"/>
      <sheetName val="00년거래처별실적"/>
      <sheetName val="3M000"/>
      <sheetName val="FELT"/>
      <sheetName val="DV Flow Chart DV-PV1 (PFC)"/>
      <sheetName val="소결재공"/>
      <sheetName val="MATEMST (2)"/>
      <sheetName val="가공"/>
      <sheetName val="データ"/>
      <sheetName val="상품매출단가"/>
      <sheetName val="단가마스터"/>
      <sheetName val="그래프데이타"/>
      <sheetName val="05월별투자계획"/>
      <sheetName val="미지급이자(분쟁대상)"/>
      <sheetName val="마찰재두께"/>
      <sheetName val="사업소득자세수추계"/>
      <sheetName val="WS"/>
      <sheetName val="DATA(1-8)"/>
      <sheetName val="업체별"/>
      <sheetName val="RFQ Form"/>
      <sheetName val="이체비용포함2"/>
      <sheetName val="이체비용포함"/>
      <sheetName val="미익SUB"/>
      <sheetName val="Europe PU-1"/>
      <sheetName val="MM利益・原価企画方針書ｶｸ１"/>
      <sheetName val="Full PBD"/>
      <sheetName val="3월판매예상_2주차"/>
      <sheetName val="Assumption"/>
      <sheetName val="CPK_CHART"/>
      <sheetName val="Sheet"/>
      <sheetName val="MS.SPEC"/>
      <sheetName val="차액보증"/>
      <sheetName val="BI-FUEL AIR VENT PIPE"/>
      <sheetName val="곡성"/>
      <sheetName val="3. 관리점지수실적-1.1생산성"/>
      <sheetName val="종합(LH)"/>
      <sheetName val="cv"/>
      <sheetName val="p2_1"/>
      <sheetName val="K55"/>
      <sheetName val="1-1-1-2"/>
      <sheetName val="Sheet10"/>
      <sheetName val="제품원재"/>
      <sheetName val="부재예실1월"/>
      <sheetName val="4월채무증감"/>
      <sheetName val="대외공문 "/>
      <sheetName val="71336(R)"/>
      <sheetName val="일위대가(계측기설치)"/>
      <sheetName val="●현황"/>
      <sheetName val="●목차"/>
      <sheetName val="원가계산서"/>
      <sheetName val="외주품 감점 유형 기준"/>
      <sheetName val="수주단가"/>
      <sheetName val="Grafikdaten"/>
      <sheetName val="첨부⑥"/>
      <sheetName val="Technology"/>
      <sheetName val="최신"/>
      <sheetName val="97계획(96.11"/>
      <sheetName val="ERP도입후 시정현황"/>
      <sheetName val="Summary"/>
      <sheetName val="21444-41900"/>
      <sheetName val="원가절감"/>
      <sheetName val="별도관리"/>
      <sheetName val="FO원단위"/>
      <sheetName val="02년 SUC"/>
      <sheetName val="기준코드"/>
      <sheetName val="원단위 전후비교"/>
      <sheetName val="EF-SONATA"/>
      <sheetName val="근태현황"/>
      <sheetName val="PAKAGE4362"/>
      <sheetName val="해외생산"/>
      <sheetName val="재공품기초자료"/>
      <sheetName val="3620SE"/>
      <sheetName val=" SR3차원단위 (3)"/>
      <sheetName val="Rate data"/>
      <sheetName val="DATAinput"/>
      <sheetName val="총list"/>
      <sheetName val="실적(Q11)"/>
      <sheetName val="예산(Q11)"/>
      <sheetName val="자가2급"/>
      <sheetName val="효과금액비교"/>
      <sheetName val="표준(재질단가,조형단가)"/>
      <sheetName val="표준(중자)"/>
      <sheetName val="CONSUMO DE RESINA "/>
      <sheetName val="가동일보"/>
      <sheetName val="공정능력(마운틴_홀_거리)"/>
      <sheetName val="Summary_Sheet"/>
      <sheetName val="Datasheet_for_KPI_Model_1"/>
      <sheetName val="2-1_제품군별계획대비실적(B_A)"/>
      <sheetName val="_1"/>
      <sheetName val="OEM_이의제기_종합"/>
      <sheetName val="Upgrades_pricing"/>
      <sheetName val="7_3_DY팀"/>
      <sheetName val="1.종합평가표"/>
      <sheetName val="PIVOT"/>
      <sheetName val="기준정보"/>
      <sheetName val="은행"/>
      <sheetName val="TEMP2"/>
      <sheetName val="월별수입"/>
      <sheetName val="InspectionData (2)"/>
      <sheetName val="3.3검토국"/>
      <sheetName val="Ref_List"/>
      <sheetName val="공정별공법-W.HSE-LH"/>
      <sheetName val="2WD(KJ5G0662)"/>
      <sheetName val="기본데이타"/>
      <sheetName val="Actual In &amp; Out"/>
      <sheetName val="현황"/>
      <sheetName val="PPK(공정능력조사표)"/>
      <sheetName val="공정능력평가-2"/>
      <sheetName val="공정능력평가-3"/>
      <sheetName val="6 N.m CCW 전류"/>
      <sheetName val="투입공수계획"/>
      <sheetName val="월간생산계획"/>
      <sheetName val="영업인계"/>
      <sheetName val="재공재고"/>
      <sheetName val="포장현황"/>
      <sheetName val="종목코드"/>
      <sheetName val="MexiqueVentes97"/>
      <sheetName val="Sec 1 - RFQ"/>
      <sheetName val="Sheet16"/>
      <sheetName val="TRANSLAT"/>
      <sheetName val="C100"/>
      <sheetName val="SFM-TTL"/>
      <sheetName val="수h"/>
      <sheetName val="Bosch ADVP&amp;R"/>
      <sheetName val="임시12월"/>
      <sheetName val="pl2k12"/>
      <sheetName val="MC%계산"/>
      <sheetName val="Sheet6_(3)"/>
      <sheetName val="조서목차"/>
      <sheetName val="가격품의"/>
      <sheetName val="월매출"/>
      <sheetName val="M96현황-동아"/>
      <sheetName val="PILOT품"/>
      <sheetName val="금형품의서"/>
      <sheetName val="STEEL95"/>
      <sheetName val="RELAY FAX양식"/>
      <sheetName val="상세 견적서 (HMC)"/>
      <sheetName val="2008 г"/>
      <sheetName val="2.중요한회계정책"/>
      <sheetName val="9.관계기업투자"/>
      <sheetName val="42.리스"/>
      <sheetName val="25.법인세"/>
      <sheetName val="ﾀｰﾋﾞﾝﾃﾞｰﾀ"/>
      <sheetName val="YOEMAGUM"/>
      <sheetName val="데이타"/>
      <sheetName val="경일재고"/>
      <sheetName val="소요량"/>
      <sheetName val="기아자동차D2"/>
      <sheetName val="기아버스소요량"/>
      <sheetName val="재고관리"/>
      <sheetName val="중공업실적"/>
      <sheetName val="안전재고관리"/>
      <sheetName val="단가정보"/>
      <sheetName val="택배LIST"/>
      <sheetName val="청원요구량"/>
      <sheetName val="현대중공업"/>
      <sheetName val="화승출고집계"/>
      <sheetName val="화승AS실적"/>
      <sheetName val="현대자동차D2"/>
      <sheetName val="CKD기준정보"/>
      <sheetName val="세명POP"/>
      <sheetName val="navigation"/>
      <sheetName val="translate"/>
      <sheetName val="BTPQ"/>
      <sheetName val="INVESTMENT_(Hardware)"/>
      <sheetName val="분기별데이타"/>
      <sheetName val="월별데이타"/>
      <sheetName val="거래처"/>
      <sheetName val="도표"/>
      <sheetName val="HSA"/>
      <sheetName val="COKBOM"/>
      <sheetName val="금관"/>
      <sheetName val="백화"/>
      <sheetName val="pri"/>
      <sheetName val="외주업체"/>
      <sheetName val="Purchasing Data"/>
      <sheetName val="N719(NC)"/>
      <sheetName val="OM600"/>
      <sheetName val="반기_유가증권"/>
      <sheetName val="8월"/>
      <sheetName val="SALE"/>
      <sheetName val=" Common Info Page"/>
      <sheetName val="매입자료1"/>
      <sheetName val="Evaluation-Bewertung"/>
      <sheetName val="Input Form - EingabeMaske"/>
      <sheetName val="Language-Sprachen"/>
      <sheetName val="1.생산0"/>
      <sheetName val="공문송부업체"/>
      <sheetName val="WE'T"/>
      <sheetName val="BREAKDOWN(철거설치)"/>
      <sheetName val="6월"/>
      <sheetName val="RFQ 1804"/>
      <sheetName val="운영"/>
      <sheetName val="DS_MBR RR Side  - PcA"/>
      <sheetName val="SRC(현재)"/>
      <sheetName val="현장관리비"/>
      <sheetName val="LINE PPM-분석"/>
      <sheetName val="비용구조"/>
      <sheetName val="계실5-1"/>
      <sheetName val="basic_info"/>
      <sheetName val="10매출"/>
      <sheetName val="MAT_N048"/>
      <sheetName val="구분목록"/>
      <sheetName val="사원관리"/>
      <sheetName val="NEW TOOL MASTER"/>
      <sheetName val="stockmonthlylist(stock_20190828"/>
      <sheetName val="권취Simu"/>
      <sheetName val="진천MOBIS"/>
      <sheetName val="CFLOW"/>
      <sheetName val="_x005f_x005f_x005f_x005f_x005f_x005f_x005f_x0000__x005f"/>
      <sheetName val="구list"/>
      <sheetName val="금형 이력 카드"/>
      <sheetName val="Q13"/>
      <sheetName val="Q11"/>
      <sheetName val="Q23"/>
      <sheetName val="Q12"/>
      <sheetName val="외주수입검사 종합(6월)"/>
      <sheetName val="10월"/>
      <sheetName val="VT-5T"/>
      <sheetName val="소재 이력"/>
      <sheetName val="코드집(수출)"/>
      <sheetName val="2005년 소요량"/>
      <sheetName val="1.TP조립"/>
      <sheetName val="99 조정금액"/>
      <sheetName val="주간실적상세"/>
      <sheetName val="생산성상세"/>
      <sheetName val="5사남"/>
      <sheetName val="ACCN9909"/>
      <sheetName val="Accn9910"/>
      <sheetName val="ACCN9908"/>
      <sheetName val="공사별5"/>
      <sheetName val="pr00_10_20"/>
      <sheetName val="고정자산원본"/>
      <sheetName val="Sch9"/>
      <sheetName val="내부품질감사절차서"/>
      <sheetName val="Proj List 00E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양식(주)"/>
      <sheetName val="PQ분석2"/>
      <sheetName val="PQ분석3"/>
      <sheetName val="PQ분석1"/>
      <sheetName val="투자승인절차"/>
      <sheetName val="99예산"/>
      <sheetName val="광주"/>
      <sheetName val="TEL"/>
      <sheetName val="Bas Moteur"/>
      <sheetName val="Hab2"/>
      <sheetName val="Hab1"/>
      <sheetName val="전산DATA"/>
      <sheetName val="PARAMETRES"/>
      <sheetName val="069"/>
      <sheetName val="UNPLAN"/>
      <sheetName val="RETURN"/>
      <sheetName val="조직도"/>
      <sheetName val="기본전제"/>
      <sheetName val="STAFF"/>
      <sheetName val="인사재경"/>
      <sheetName val="전산"/>
      <sheetName val="국내 "/>
      <sheetName val="해외"/>
      <sheetName val="생기종관"/>
      <sheetName val="울산지원"/>
      <sheetName val="엔진기어"/>
      <sheetName val="소재"/>
      <sheetName val="부품공작기계"/>
      <sheetName val="자재"/>
      <sheetName val="중앙"/>
      <sheetName val="승용12CTR"/>
      <sheetName val="상용CTR디자인"/>
      <sheetName val="1,2,3공장"/>
      <sheetName val="4,5공장 "/>
      <sheetName val="시트 "/>
      <sheetName val="품질CR"/>
      <sheetName val="전주"/>
      <sheetName val="명칭변경"/>
      <sheetName val="생산(전장입력)-1"/>
      <sheetName val="GLOBAL PT NEW FORMAT JULY  2002"/>
      <sheetName val="인원부하"/>
      <sheetName val="SP"/>
      <sheetName val="신1"/>
      <sheetName val="첨부2"/>
      <sheetName val="DV_Flow_Chart_DV-PV1_(PFC)"/>
      <sheetName val="Cost_Reduction1"/>
      <sheetName val="2008_г"/>
      <sheetName val="Sheet6_(3)1"/>
      <sheetName val="매출종합_`091"/>
      <sheetName val="신고서_전"/>
      <sheetName val="영업_일1"/>
      <sheetName val="임율"/>
      <sheetName val="13년임율"/>
      <sheetName val="사정표"/>
      <sheetName val="FMEAPRO3"/>
      <sheetName val="DOM-競合車SPEC"/>
      <sheetName val="销售计划"/>
      <sheetName val="Headcount"/>
      <sheetName val="Sales_LT"/>
      <sheetName val="출입자명단"/>
      <sheetName val="ｴｱﾃﾞｨｽｸ"/>
      <sheetName val="Sheet6"/>
      <sheetName val="생산2부(COL'M,U_J)"/>
      <sheetName val="BOM"/>
      <sheetName val="산업판매입력"/>
      <sheetName val="평가표"/>
      <sheetName val="3.PT개발계획"/>
      <sheetName val="단가2"/>
      <sheetName val="Burnish"/>
      <sheetName val="기타"/>
      <sheetName val="재질표"/>
      <sheetName val="판매수량"/>
      <sheetName val="工程信息"/>
      <sheetName val="1st"/>
      <sheetName val="현장"/>
      <sheetName val="Sales"/>
      <sheetName val="기안지"/>
      <sheetName val="MethodC"/>
      <sheetName val="업무담당"/>
      <sheetName val="应收帐款"/>
      <sheetName val="예금미수이자(6월)"/>
      <sheetName val="대지급(한미)"/>
      <sheetName val="전장품(관리용)"/>
      <sheetName val="2선재"/>
      <sheetName val="094_APP別"/>
      <sheetName val="외관검사"/>
      <sheetName val="변제"/>
      <sheetName val="JUNY"/>
      <sheetName val="과제"/>
      <sheetName val="생산_P"/>
      <sheetName val="Graph"/>
      <sheetName val="c.db1"/>
      <sheetName val="초기공정능력"/>
      <sheetName val="예정임율"/>
      <sheetName val="생산일보"/>
      <sheetName val="품목테이블"/>
      <sheetName val="二_POSITION_XLS2"/>
      <sheetName val="1ဲ_ALT2"/>
      <sheetName val="1ဳ_O_S2"/>
      <sheetName val="15_၄AMPER2"/>
      <sheetName val="OPT손익_내수2"/>
      <sheetName val="OPT손익_수출2"/>
      <sheetName val="BACK_DATA_08_7_1~2"/>
      <sheetName val="E_W2"/>
      <sheetName val="P_W2"/>
      <sheetName val="S_W2"/>
      <sheetName val="BACK_DATA2"/>
      <sheetName val="CASE_ASM1"/>
      <sheetName val="설비능력및_종합공정능력산출시_사용1"/>
      <sheetName val="126_2551"/>
      <sheetName val="소상_&quot;1&quot;1"/>
      <sheetName val="LAMBDA_자작1"/>
      <sheetName val="팀별_합계1"/>
      <sheetName val="Nego_PV1"/>
      <sheetName val="검사기준서_을_치수1"/>
      <sheetName val="검사기준서_갑1"/>
      <sheetName val="검사기준서_을1"/>
      <sheetName val="검사협정_갑1"/>
      <sheetName val="검사성적서_갑1"/>
      <sheetName val="검사성적서_을1"/>
      <sheetName val="검사성적서_병1"/>
      <sheetName val="X-3_ENG"/>
      <sheetName val="ALPROFILE_발주실적"/>
      <sheetName val="Sheet1_(2)"/>
      <sheetName val="고객불만 건"/>
      <sheetName val="일보_생산"/>
      <sheetName val="S50_"/>
      <sheetName val="일일판매현황"/>
      <sheetName val="2차 OI_x0010__x0000__xda10_࠱"/>
      <sheetName val="2차 OI_x0000__x0000_젘_x0000_"/>
      <sheetName val="2차 OI䑲⿀_x0000__x0000_"/>
      <sheetName val="TABLE(터키)"/>
      <sheetName val="불량"/>
      <sheetName val="품질보증"/>
      <sheetName val="ref"/>
      <sheetName val="DepPlan"/>
      <sheetName val="Consignes"/>
      <sheetName val="BDachats"/>
      <sheetName val="旧玉"/>
      <sheetName val="UC_UM"/>
      <sheetName val="THS - Key Inputs"/>
      <sheetName val="Moulding_data"/>
      <sheetName val="2안"/>
      <sheetName val="LJM"/>
      <sheetName val="PMBG12LD 장비및인원소요(D.A기준) "/>
      <sheetName val="INDEX"/>
      <sheetName val="공용라이온-2"/>
      <sheetName val="Sch7a_(토요일)"/>
      <sheetName val="GLOBAL_PT_NEW_FORMAT_OCT_2002"/>
      <sheetName val="대외공문_"/>
      <sheetName val="Drop-down Lists"/>
      <sheetName val="incetive"/>
      <sheetName val="종합현황"/>
      <sheetName val="B053 (990701)공정능력PC%계산"/>
      <sheetName val="2012 Volum"/>
      <sheetName val="재(실)"/>
      <sheetName val="분류"/>
      <sheetName val="Supplier QRQC"/>
      <sheetName val="발주서"/>
      <sheetName val="DIEZEL動弁相場"/>
      <sheetName val="기본정보입력"/>
      <sheetName val="세부자료"/>
      <sheetName val="참조코드현황"/>
      <sheetName val="투자예산"/>
      <sheetName val="GM Master"/>
      <sheetName val="4.3 첨부1"/>
      <sheetName val="customer"/>
      <sheetName val="_x0000_PRDW30.XL"/>
      <sheetName val="검사협정 보충"/>
      <sheetName val="효성"/>
      <sheetName val="PRESS_DATA1"/>
      <sheetName val="X-3_ENG1"/>
      <sheetName val="1ဲ_ALT3"/>
      <sheetName val="1ဳ_O_S3"/>
      <sheetName val="15_၄AMPER3"/>
      <sheetName val="BACK_DATA_08_7_1~3"/>
      <sheetName val="E_W3"/>
      <sheetName val="P_W3"/>
      <sheetName val="S_W3"/>
      <sheetName val="二_POSITION_XLS3"/>
      <sheetName val="OPT손익_내수3"/>
      <sheetName val="OPT손익_수출3"/>
      <sheetName val="BACK_DATA3"/>
      <sheetName val="TEMP_TORQUE2"/>
      <sheetName val="126_2552"/>
      <sheetName val="CASE_ASM2"/>
      <sheetName val="1_변경범위2"/>
      <sheetName val="PRESS_DATA2"/>
      <sheetName val="설비능력및_종합공정능력산출시_사용2"/>
      <sheetName val="소상_&quot;1&quot;2"/>
      <sheetName val="팀별_합계2"/>
      <sheetName val="운임_환차손-Y2"/>
      <sheetName val="매출종합_`092"/>
      <sheetName val="검사기준서_을_치수2"/>
      <sheetName val="검사기준서_갑2"/>
      <sheetName val="검사기준서_을2"/>
      <sheetName val="검사협정_갑2"/>
      <sheetName val="검사성적서_갑2"/>
      <sheetName val="검사성적서_을2"/>
      <sheetName val="검사성적서_병2"/>
      <sheetName val="Nego_PV2"/>
      <sheetName val="LAMBDA_자작2"/>
      <sheetName val="X-3_ENG2"/>
      <sheetName val="参照条件"/>
      <sheetName val="진급관련DATA"/>
      <sheetName val="제품명 (3)"/>
      <sheetName val="99정부과제종합"/>
      <sheetName val="Data입력"/>
      <sheetName val="분석DATA(년도별)"/>
      <sheetName val="09년 현황"/>
      <sheetName val="CNC810M"/>
      <sheetName val="원가절감종합"/>
      <sheetName val="WTC BODY一覧原紙"/>
      <sheetName val="국고채권3-5"/>
      <sheetName val="퇴충수정"/>
      <sheetName val="10월11일"/>
      <sheetName val="설계명세"/>
      <sheetName val="INJ_FRT"/>
      <sheetName val="내수1_8GL1"/>
      <sheetName val="외주품_감점_유형_기준"/>
      <sheetName val="PRO_(참조)"/>
      <sheetName val="Master_Cable"/>
      <sheetName val="CAPA분석_360K"/>
      <sheetName val="실적_및_계획"/>
      <sheetName val="공정능력_(2)"/>
      <sheetName val="3__관리점지수실적-1_1생산성"/>
      <sheetName val="Sec_1_-_RFQ"/>
      <sheetName val="02년_SUC"/>
      <sheetName val="Rate_data"/>
      <sheetName val="원단위_전후비교"/>
      <sheetName val="Bosch_ADVP&amp;R"/>
      <sheetName val="_SR3차원단위_(3)"/>
      <sheetName val="공정별공법-W_HSE-LH"/>
      <sheetName val="73711"/>
      <sheetName val="인도원가"/>
      <sheetName val="첨부#1(SRC)"/>
      <sheetName val="구매사양"/>
      <sheetName val="Basic"/>
      <sheetName val="1.기안을지"/>
      <sheetName val="비가동-20"/>
      <sheetName val="영업용가격대"/>
      <sheetName val="원가기초정보"/>
      <sheetName val="산정표"/>
      <sheetName val="본사-출장소구분"/>
      <sheetName val="불량코드"/>
      <sheetName val="※목록"/>
      <sheetName val="Danh Mục"/>
      <sheetName val="Danh Muc"/>
      <sheetName val="NET면적"/>
      <sheetName val="경영계획"/>
      <sheetName val="단가80%기준(재무)"/>
      <sheetName val="매출집계-RMB"/>
      <sheetName val="환산표"/>
      <sheetName val="99사업d"/>
      <sheetName val="첨부13. 사출(PAD)_카메라"/>
      <sheetName val="국민연금"/>
      <sheetName val="94열처리"/>
      <sheetName val="3월종합현황"/>
      <sheetName val="XL4Poppy"/>
      <sheetName val="OCT"/>
      <sheetName val="93상각비"/>
      <sheetName val="거래선별 매출현황 내역"/>
      <sheetName val="수식파일 (삭제금지)"/>
      <sheetName val="03년 체제결과"/>
      <sheetName val="5 Why's"/>
      <sheetName val="NC-CODE"/>
      <sheetName val="PART"/>
      <sheetName val="국가"/>
      <sheetName val="품질목표"/>
      <sheetName val="부품 LIST"/>
      <sheetName val="8월 매출현황"/>
      <sheetName val="매출&amp;매입"/>
      <sheetName val="원재료사급"/>
      <sheetName val="서연전자"/>
      <sheetName val="사급"/>
      <sheetName val="삼익산업"/>
      <sheetName val="화인데코"/>
      <sheetName val="시무인텔"/>
      <sheetName val="태동테크"/>
      <sheetName val="원텍"/>
      <sheetName val="부자재"/>
      <sheetName val="삼익전자"/>
      <sheetName val="성우일렉스"/>
      <sheetName val="범상하이테크"/>
      <sheetName val="백광오토텍"/>
      <sheetName val="금화전자(안성전기)"/>
      <sheetName val="도료"/>
      <sheetName val="유일테크"/>
      <sheetName val="3공장 순양전자"/>
      <sheetName val="현진테크 (2)"/>
      <sheetName val="신하테크사"/>
      <sheetName val="보현산업"/>
      <sheetName val="풍기산업"/>
      <sheetName val="다건테크"/>
      <sheetName val="나래산업"/>
      <sheetName val="동신전장"/>
      <sheetName val="성호테크"/>
      <sheetName val="동경cnc 지그"/>
      <sheetName val="성실몰드테크"/>
      <sheetName val="대한테크 집계"/>
      <sheetName val="서연전자 (2)"/>
      <sheetName val="삼익전자 (2)"/>
      <sheetName val="삼익산업 (2)"/>
      <sheetName val="시무인텔 (2)"/>
      <sheetName val="성우일렉스 (2)"/>
      <sheetName val="성호테크 (2)"/>
      <sheetName val="2009년 매출 실적"/>
      <sheetName val="JINKYU"/>
      <sheetName val="PS종합"/>
      <sheetName val="99년1월"/>
      <sheetName val="_x005f_x0000__x005f_x0000__x005"/>
      <sheetName val="Filter"/>
      <sheetName val="첨부3"/>
      <sheetName val="1단가변동"/>
      <sheetName val="日程"/>
      <sheetName val="進め方"/>
      <sheetName val="報告書表紙"/>
      <sheetName val="CTEMCOST"/>
      <sheetName val="드롭다운"/>
      <sheetName val="업체데이터"/>
      <sheetName val="생j_x0000_"/>
      <sheetName val="메탈&amp;환율"/>
      <sheetName val="인건비US"/>
      <sheetName val="소재종류"/>
      <sheetName val="SCROLL"/>
      <sheetName val="AQL(0.65)"/>
      <sheetName val="접촉온도"/>
      <sheetName val="호봉CODE"/>
      <sheetName val="Base"/>
      <sheetName val="Chart"/>
      <sheetName val="info"/>
      <sheetName val="List Total"/>
      <sheetName val="List(Retired)"/>
      <sheetName val="Attendance"/>
      <sheetName val="Book"/>
      <sheetName val="Person.Cost"/>
      <sheetName val="입퇴사"/>
      <sheetName val="Absent"/>
      <sheetName val="THEO DÕI THAI SẢN (2)"/>
      <sheetName val="Maternity"/>
      <sheetName val="Man"/>
      <sheetName val="TIME"/>
      <sheetName val="Time.Man"/>
      <sheetName val="Salary(Section)"/>
      <sheetName val="Salary(Cus.)"/>
      <sheetName val="OT OVER"/>
      <sheetName val="数据源"/>
      <sheetName val="UPC+EAN"/>
      <sheetName val="物料規格"/>
      <sheetName val="Cfg"/>
      <sheetName val="Segment 4 Bid Sheet"/>
      <sheetName val="Feuil2"/>
      <sheetName val="CPK1"/>
      <sheetName val="可测试性需求基线"/>
      <sheetName val="参数表"/>
      <sheetName val="Hi6810 功能信号表"/>
      <sheetName val="6.FQC检验数据"/>
      <sheetName val="集計２"/>
      <sheetName val="输入清单"/>
      <sheetName val="平衡分析"/>
      <sheetName val="2003 prod2"/>
      <sheetName val="2003 Target"/>
      <sheetName val="通讯录"/>
      <sheetName val="Data_Tim"/>
      <sheetName val="RA Bearer"/>
      <sheetName val="法規課84上半年經營實績"/>
      <sheetName val="Trend Total nguyên nhân"/>
      <sheetName val="zzin"/>
      <sheetName val="Lists"/>
      <sheetName val="Investigation_Note"/>
      <sheetName val="测试计划与结果"/>
      <sheetName val="CPK样板"/>
      <sheetName val="700-001563-03"/>
      <sheetName val="設備預算總表附件3 "/>
      <sheetName val="FA Definitions"/>
      <sheetName val="C-L"/>
      <sheetName val="자료실"/>
      <sheetName val="Hw_0415_TOTAL"/>
      <sheetName val="Evaluation_objects2"/>
      <sheetName val="FRONT_HUB견적가2"/>
      <sheetName val="VS1_Paretto분석2"/>
      <sheetName val="포머_비가동_내역2"/>
      <sheetName val="1_2내수3"/>
      <sheetName val="생산현황_(입력)1"/>
      <sheetName val="MPS_Q3_FY041"/>
      <sheetName val="MPS_Q4_FY041"/>
      <sheetName val="1_ER유체응용1"/>
      <sheetName val="4_시험장비1"/>
      <sheetName val="FLOW_PROSES_(A)1"/>
      <sheetName val="DATA_BASE1"/>
      <sheetName val="업체별_단가현황1"/>
      <sheetName val="MACRO1_XLM1"/>
      <sheetName val="VPP(BD-010)_이상보고1"/>
      <sheetName val="THEME_CODE1"/>
      <sheetName val="CR_CODE1"/>
      <sheetName val="임율_&amp;_LOT1"/>
      <sheetName val="생산계획_(2)1"/>
      <sheetName val="P&amp;L,Bal_Sheet,Cash_Forecast1"/>
      <sheetName val="02_07_27_부품판매가1"/>
      <sheetName val="1_세부비교원가(내수)1"/>
      <sheetName val="1_종합비교원가(내수_일반_유럽)1"/>
      <sheetName val="03_PFD-11"/>
      <sheetName val="2__Definitions1"/>
      <sheetName val="개발_TOOL_집계표1"/>
      <sheetName val="경상_개발비1"/>
      <sheetName val="비교원가제출_고1"/>
      <sheetName val="Basic_assumptions1"/>
      <sheetName val="코드_조건표2"/>
      <sheetName val="일일_생산및판매계획_대_실적1"/>
      <sheetName val="장비_전체리스트1"/>
      <sheetName val="HMC_사전원가(원혁기준)13%1"/>
      <sheetName val="계산_DATA_입력1"/>
      <sheetName val="2차_OIL량측정1"/>
      <sheetName val="재품별_단가1"/>
      <sheetName val="집중검사_리스트1"/>
      <sheetName val="10_예산_및_원가_계획(02년)1"/>
      <sheetName val="6_수입검사_1"/>
      <sheetName val="12_Inv_1"/>
      <sheetName val="97년_재료예산(안)1"/>
      <sheetName val="1_터빈1"/>
      <sheetName val="cost_base_e_dati1"/>
      <sheetName val="차체_품안표1"/>
      <sheetName val="Data_Sheet1"/>
      <sheetName val="_2"/>
      <sheetName val="_3"/>
      <sheetName val="실행내역서_1"/>
      <sheetName val="개발_LIST1"/>
      <sheetName val="Cost_Reduction2"/>
      <sheetName val="PC%계산(WM_COMM단차)1"/>
      <sheetName val="1_1_2008_OTIF1"/>
      <sheetName val="1~3월_지시사항1"/>
      <sheetName val="1_POSITIONING1"/>
      <sheetName val="production_dept1"/>
      <sheetName val="Value_Analysis_-_Sheet_11"/>
      <sheetName val="BAFFLE_HMC_TABLE11"/>
      <sheetName val="2-1_제품군별계획대비실적(B_A)1"/>
      <sheetName val="OEM_이의제기_종합1"/>
      <sheetName val="공정능력(마운틴_홀_거리)1"/>
      <sheetName val="Production_Plan11"/>
      <sheetName val="PNL_ASS'Y_CRASH_PAD_UPR_RH1"/>
      <sheetName val="Summary_Sheet1"/>
      <sheetName val="Datasheet_for_KPI_Model_11"/>
      <sheetName val="Upgrades_pricing1"/>
      <sheetName val="7_3_DY팀1"/>
      <sheetName val="진행중_설변1"/>
      <sheetName val="HOLE_9905(1)1"/>
      <sheetName val="무부하_회전수1"/>
      <sheetName val="5-Why_Root_Cause_Analysis_"/>
      <sheetName val="광주_소요량"/>
      <sheetName val="DBL_LPG시험"/>
      <sheetName val="INVESTMENT_(Hardware)1"/>
      <sheetName val="full_(2)"/>
      <sheetName val="▶R_C_FRM"/>
      <sheetName val="TEAM하반기_계획_(2)"/>
      <sheetName val="초_성"/>
      <sheetName val="CHECK_성"/>
      <sheetName val="cpk_data"/>
      <sheetName val="S50_1"/>
      <sheetName val="GAGE_R&amp;R(FRT_UPR)"/>
      <sheetName val="중공업_실적"/>
      <sheetName val="_하반기_경비_조정계획_150627(사계_r2_기준)_x"/>
      <sheetName val="3월말_장기악성(국내)"/>
      <sheetName val="2월말_장기악성(국내)"/>
      <sheetName val="SCP_4"/>
      <sheetName val="SCP_5_D2UXT"/>
      <sheetName val="SCP_6_D2UX"/>
      <sheetName val="Invest_(MAC)"/>
      <sheetName val="SCP_Apr2015"/>
      <sheetName val="DV_Flow_Chart_DV-PV1_(PFC)1"/>
      <sheetName val="MATEMST_(2)"/>
      <sheetName val="Actual_In_&amp;_Out"/>
      <sheetName val="Team_종합"/>
      <sheetName val="불량_리스트"/>
      <sheetName val="불량_코드"/>
      <sheetName val="1_종합평가표"/>
      <sheetName val="ISSUE_LIST"/>
      <sheetName val="업무분장_"/>
      <sheetName val="BI-FUEL_AIR_VENT_PIPE"/>
      <sheetName val="0_CHMSL_LED_ASSY"/>
      <sheetName val="108_수선비"/>
      <sheetName val="YOKE-H(10_3)"/>
      <sheetName val="TABLE_DB"/>
      <sheetName val="쌍용_data_base"/>
      <sheetName val="VERTICAL_PIPE"/>
      <sheetName val="2과_공수집계"/>
      <sheetName val="REAR_"/>
      <sheetName val="abs_dac검사대비분석자료2"/>
      <sheetName val="RFQ_Form"/>
      <sheetName val="Sheet6_(3)2"/>
      <sheetName val="2008_г1"/>
      <sheetName val="신고서_전1"/>
      <sheetName val="영업_일11"/>
      <sheetName val="RELAY_FAX양식"/>
      <sheetName val="PFMEA_XLS"/>
      <sheetName val="상세_견적서_(HMC)"/>
      <sheetName val="_PPAP_작성중__xlsx"/>
      <sheetName val="2_중요한회계정책"/>
      <sheetName val="9_관계기업투자"/>
      <sheetName val="42_리스"/>
      <sheetName val="25_법인세"/>
      <sheetName val="Proj_List_00E"/>
      <sheetName val="Bas_Moteur"/>
      <sheetName val="국내_"/>
      <sheetName val="4,5공장_"/>
      <sheetName val="시트_"/>
      <sheetName val="GLOBAL_PT_NEW_FORMAT_JULY__2002"/>
      <sheetName val="ALPROFILE_발주실적1"/>
      <sheetName val="Sheet1_(2)1"/>
      <sheetName val="3_PT개발계획"/>
      <sheetName val="ERP도입후_시정현황"/>
      <sheetName val="Purchasing_Data"/>
      <sheetName val="6_N_m_CCW_전류"/>
      <sheetName val="c_db11"/>
      <sheetName val="고객불만_건"/>
      <sheetName val="1_TP조립"/>
      <sheetName val="2차_OI࠱"/>
      <sheetName val="2차_OI젘"/>
      <sheetName val="2차_OI䑲⿀"/>
      <sheetName val="1_세부비교㣪洁ᚦ"/>
      <sheetName val="XMA_12월_8,000대_원,부자재_完"/>
      <sheetName val="YFA_10월분_원자재(10_12)_미납완료_完"/>
      <sheetName val="YFA_10월분_부자재(10_7,9)_FEDEX_完"/>
      <sheetName val="1_TAT_Info_"/>
      <sheetName val="외주수입검사_종합(6월)"/>
      <sheetName val="RFQ_Template"/>
      <sheetName val="품의서양식_(3)"/>
      <sheetName val="4_Vendor_price"/>
      <sheetName val="14년_증판안_판촉"/>
      <sheetName val="1__보고"/>
      <sheetName val="Evaluation_objects3"/>
      <sheetName val="FRONT_HUB견적가3"/>
      <sheetName val="VS1_Paretto분석3"/>
      <sheetName val="포머_비가동_내역3"/>
      <sheetName val="일일_업무_현황_(3)3"/>
      <sheetName val="일일_업무_현황_(5)3"/>
      <sheetName val="1-1_General_Code2"/>
      <sheetName val="B053_(990701)공정실적PP%계산3"/>
      <sheetName val="1_2내수4"/>
      <sheetName val="0_절삭조건3"/>
      <sheetName val="CASE_ASM3"/>
      <sheetName val="생산현황_(입력)2"/>
      <sheetName val="14_1부3"/>
      <sheetName val="MPL_技連3"/>
      <sheetName val="342E_BLOCK3"/>
      <sheetName val="MPS_Q3_FY042"/>
      <sheetName val="MPS_Q4_FY042"/>
      <sheetName val="1_ER유체응용2"/>
      <sheetName val="4_시험장비2"/>
      <sheetName val="협력사_일반현황3"/>
      <sheetName val="FLOW_PROSES_(A)2"/>
      <sheetName val="DATA_BASE2"/>
      <sheetName val="업체별_단가현황2"/>
      <sheetName val="MACRO1_XLM2"/>
      <sheetName val="VPP(BD-010)_이상보고2"/>
      <sheetName val="THEME_CODE2"/>
      <sheetName val="CR_CODE2"/>
      <sheetName val="임율_&amp;_LOT2"/>
      <sheetName val="생산계획_(2)2"/>
      <sheetName val="1ဲ_ALT4"/>
      <sheetName val="1ဳ_O_S4"/>
      <sheetName val="15_၄AMPER4"/>
      <sheetName val="二_POSITION_XLS4"/>
      <sheetName val="OPT손익_내수4"/>
      <sheetName val="OPT손익_수출4"/>
      <sheetName val="BACK_DATA_08_7_1~4"/>
      <sheetName val="E_W4"/>
      <sheetName val="P_W4"/>
      <sheetName val="S_W4"/>
      <sheetName val="TEMP_TORQUE3"/>
      <sheetName val="BACK_DATA4"/>
      <sheetName val="126_2553"/>
      <sheetName val="매출종합_`093"/>
      <sheetName val="소상_&quot;1&quot;3"/>
      <sheetName val="검사기준서_을_치수3"/>
      <sheetName val="검사기준서_갑3"/>
      <sheetName val="검사기준서_을3"/>
      <sheetName val="검사협정_갑3"/>
      <sheetName val="검사성적서_갑3"/>
      <sheetName val="검사성적서_을3"/>
      <sheetName val="검사성적서_병3"/>
      <sheetName val="Nego_PV3"/>
      <sheetName val="1_변경범위3"/>
      <sheetName val="팀별_합계3"/>
      <sheetName val="설비능력및_종합공정능력산출시_사용3"/>
      <sheetName val="P&amp;L,Bal_Sheet,Cash_Forecast2"/>
      <sheetName val="02_07_27_부품판매가2"/>
      <sheetName val="1_세부비교원가(내수)2"/>
      <sheetName val="1_종합비교원가(내수_일반_유럽)2"/>
      <sheetName val="03_PFD-12"/>
      <sheetName val="2__Definitions2"/>
      <sheetName val="내수1_8GL2"/>
      <sheetName val="LAMBDA_자작3"/>
      <sheetName val="운임_환차손-Y3"/>
      <sheetName val="개발_TOOL_집계표2"/>
      <sheetName val="경상_개발비2"/>
      <sheetName val="비교원가제출_고2"/>
      <sheetName val="Basic_assumptions2"/>
      <sheetName val="코드_조건표3"/>
      <sheetName val="일일_생산및판매계획_대_실적2"/>
      <sheetName val="장비_전체리스트2"/>
      <sheetName val="HMC_사전원가(원혁기준)13%2"/>
      <sheetName val="계산_DATA_입력2"/>
      <sheetName val="2차_OIL량측정2"/>
      <sheetName val="재품별_단가2"/>
      <sheetName val="집중검사_리스트2"/>
      <sheetName val="10_예산_및_원가_계획(02년)2"/>
      <sheetName val="6_수입검사_2"/>
      <sheetName val="12_Inv_2"/>
      <sheetName val="97년_재료예산(안)2"/>
      <sheetName val="1_터빈2"/>
      <sheetName val="cost_base_e_dati2"/>
      <sheetName val="차체_품안표2"/>
      <sheetName val="Data_Sheet2"/>
      <sheetName val="_4"/>
      <sheetName val="_5"/>
      <sheetName val="실행내역서_2"/>
      <sheetName val="개발_LIST2"/>
      <sheetName val="Cost_Reduction3"/>
      <sheetName val="PC%계산(WM_COMM단차)2"/>
      <sheetName val="1_1_2008_OTIF2"/>
      <sheetName val="1~3월_지시사항2"/>
      <sheetName val="1_POSITIONING2"/>
      <sheetName val="production_dept2"/>
      <sheetName val="Value_Analysis_-_Sheet_12"/>
      <sheetName val="BAFFLE_HMC_TABLE12"/>
      <sheetName val="2-1_제품군별계획대비실적(B_A)2"/>
      <sheetName val="OEM_이의제기_종합2"/>
      <sheetName val="공정능력(마운틴_홀_거리)2"/>
      <sheetName val="Production_Plan12"/>
      <sheetName val="PNL_ASS'Y_CRASH_PAD_UPR_RH2"/>
      <sheetName val="1_TM10"/>
      <sheetName val="2_align10"/>
      <sheetName val="3_JUDDER10"/>
      <sheetName val="4_M_S10"/>
      <sheetName val="5_P_W_R10"/>
      <sheetName val="6_F_G10"/>
      <sheetName val="7__SCABLE10"/>
      <sheetName val="8_DIFF10"/>
      <sheetName val="9_A_C10"/>
      <sheetName val="10_GEAR10"/>
      <sheetName val="11_ISC10"/>
      <sheetName val="12_ALT10"/>
      <sheetName val="13_O_S10"/>
      <sheetName val="14_silencer10"/>
      <sheetName val="15_DAMPER10"/>
      <sheetName val="16_HUB10"/>
      <sheetName val="17_DLOCK10"/>
      <sheetName val="18_PSP10"/>
      <sheetName val="19_누수10"/>
      <sheetName val="20_K_S10"/>
      <sheetName val="차체부품_INS_REPORT(갑)10"/>
      <sheetName val="FUEL_FILLER10"/>
      <sheetName val="2_대외공문10"/>
      <sheetName val="5_WIRE적용LIST10"/>
      <sheetName val="_납촉자10"/>
      <sheetName val="진행_DATA_(2)10"/>
      <sheetName val="외주현황_wq110"/>
      <sheetName val="3_일반사상10"/>
      <sheetName val="3-2_귀책부서별_DT현황9"/>
      <sheetName val="LX3_0_RR9"/>
      <sheetName val="5_세운W-A9"/>
      <sheetName val="Evaluation_objects4"/>
      <sheetName val="FRONT_HUB견적가4"/>
      <sheetName val="SUB_2월_재검사추이도9"/>
      <sheetName val="c_db9"/>
      <sheetName val="VS1_Paretto분석4"/>
      <sheetName val="포머_비가동_내역4"/>
      <sheetName val="GB-IC_Villingen_GG9"/>
      <sheetName val="일일_업무_현황_(3)4"/>
      <sheetName val="일일_업무_현황_(5)4"/>
      <sheetName val="1-1_General_Code3"/>
      <sheetName val="JT3_0견적-구19"/>
      <sheetName val="B053_(990701)공정실적PP%계산4"/>
      <sheetName val="1_2내수5"/>
      <sheetName val="0_절삭조건4"/>
      <sheetName val="CASE_ASM4"/>
      <sheetName val="금형_(2)9"/>
      <sheetName val="생산현황_(입력)3"/>
      <sheetName val="14_1부4"/>
      <sheetName val="상세_계산_내역3"/>
      <sheetName val="J150_승인진도관리_LIST3"/>
      <sheetName val="TOTAL_LIST3"/>
      <sheetName val="Price_Range3"/>
      <sheetName val="FTR_MACRo3"/>
      <sheetName val="MPL_技連4"/>
      <sheetName val="342E_BLOCK4"/>
      <sheetName val="MPS_Q3_FY043"/>
      <sheetName val="MPS_Q4_FY043"/>
      <sheetName val="1_ER유체응용3"/>
      <sheetName val="4_시험장비3"/>
      <sheetName val="협력사_일반현황4"/>
      <sheetName val="FLOW_PROSES_(A)3"/>
      <sheetName val="DATA_BASE3"/>
      <sheetName val="업체별_단가현황3"/>
      <sheetName val="MACRO1_XLM3"/>
      <sheetName val="VPP(BD-010)_이상보고3"/>
      <sheetName val="THEME_CODE3"/>
      <sheetName val="CR_CODE3"/>
      <sheetName val="임율_&amp;_LOT3"/>
      <sheetName val="생산계획_(2)3"/>
      <sheetName val="1ဲ_ALT5"/>
      <sheetName val="1ဳ_O_S5"/>
      <sheetName val="15_၄AMPER5"/>
      <sheetName val="二_POSITION_XLS5"/>
      <sheetName val="OPT손익_내수5"/>
      <sheetName val="OPT손익_수출5"/>
      <sheetName val="BACK_DATA_08_7_1~5"/>
      <sheetName val="E_W5"/>
      <sheetName val="P_W5"/>
      <sheetName val="S_W5"/>
      <sheetName val="TEMP_TORQUE4"/>
      <sheetName val="BACK_DATA5"/>
      <sheetName val="126_2554"/>
      <sheetName val="매출종합_`094"/>
      <sheetName val="소상_&quot;1&quot;4"/>
      <sheetName val="검사기준서_을_치수4"/>
      <sheetName val="검사기준서_갑4"/>
      <sheetName val="검사기준서_을4"/>
      <sheetName val="검사협정_갑4"/>
      <sheetName val="검사성적서_갑4"/>
      <sheetName val="검사성적서_을4"/>
      <sheetName val="검사성적서_병4"/>
      <sheetName val="Nego_PV4"/>
      <sheetName val="1_변경범위4"/>
      <sheetName val="팀별_합계4"/>
      <sheetName val="설비능력및_종합공정능력산출시_사용4"/>
      <sheetName val="P&amp;L,Bal_Sheet,Cash_Forecast3"/>
      <sheetName val="02_07_27_부품판매가3"/>
      <sheetName val="1_세부비교원가(내수)3"/>
      <sheetName val="1_종합비교원가(내수_일반_유럽)3"/>
      <sheetName val="03_PFD-13"/>
      <sheetName val="2__Definitions3"/>
      <sheetName val="내수1_8GL3"/>
      <sheetName val="LAMBDA_자작4"/>
      <sheetName val="운임_환차손-Y4"/>
      <sheetName val="개발_TOOL_집계표3"/>
      <sheetName val="경상_개발비3"/>
      <sheetName val="비교원가제출_고3"/>
      <sheetName val="Basic_assumptions3"/>
      <sheetName val="코드_조건표4"/>
      <sheetName val="일일_생산및판매계획_대_실적3"/>
      <sheetName val="장비_전체리스트3"/>
      <sheetName val="HMC_사전원가(원혁기준)13%3"/>
      <sheetName val="계산_DATA_입력3"/>
      <sheetName val="2차_OIL량측정3"/>
      <sheetName val="재품별_단가3"/>
      <sheetName val="집중검사_리스트3"/>
      <sheetName val="10_예산_및_원가_계획(02년)3"/>
      <sheetName val="6_수입검사_3"/>
      <sheetName val="12_Inv_3"/>
      <sheetName val="97년_재료예산(안)3"/>
      <sheetName val="1_터빈3"/>
      <sheetName val="cost_base_e_dati3"/>
      <sheetName val="차체_품안표3"/>
      <sheetName val="Data_Sheet3"/>
      <sheetName val="_6"/>
      <sheetName val="_7"/>
      <sheetName val="실행내역서_3"/>
      <sheetName val="개발_LIST3"/>
      <sheetName val="PRESS_DATA3"/>
      <sheetName val="Cost_Reduction4"/>
      <sheetName val="PC%계산(WM_COMM단차)3"/>
      <sheetName val="1_1_2008_OTIF3"/>
      <sheetName val="1~3월_지시사항3"/>
      <sheetName val="1_POSITIONING3"/>
      <sheetName val="production_dept3"/>
      <sheetName val="Value_Analysis_-_Sheet_13"/>
      <sheetName val="BAFFLE_HMC_TABLE13"/>
      <sheetName val="2-1_제품군별계획대비실적(B_A)3"/>
      <sheetName val="OEM_이의제기_종합3"/>
      <sheetName val="공정능력(마운틴_홀_거리)3"/>
      <sheetName val="Production_Plan13"/>
      <sheetName val="PNL_ASS'Y_CRASH_PAD_UPR_RH3"/>
      <sheetName val="Summary_Sheet2"/>
      <sheetName val="Datasheet_for_KPI_Model_12"/>
      <sheetName val="Upgrades_pricing2"/>
      <sheetName val="7_3_DY팀2"/>
      <sheetName val="진행중_설변2"/>
      <sheetName val="HOLE_9905(1)2"/>
      <sheetName val="무부하_회전수2"/>
      <sheetName val="5-Why_Root_Cause_Analysis_1"/>
      <sheetName val="광주_소요량1"/>
      <sheetName val="Master_Cable1"/>
      <sheetName val="DBL_LPG시험1"/>
      <sheetName val="INVESTMENT_(Hardware)2"/>
      <sheetName val="full_(2)1"/>
      <sheetName val="▶R_C_FRM1"/>
      <sheetName val="TEAM하반기_계획_(2)1"/>
      <sheetName val="초_성1"/>
      <sheetName val="CHECK_성1"/>
      <sheetName val="공정능력_(2)1"/>
      <sheetName val="cpk_data1"/>
      <sheetName val="S50_2"/>
      <sheetName val="GAGE_R&amp;R(FRT_UPR)1"/>
      <sheetName val="중공업_실적1"/>
      <sheetName val="_하반기_경비_조정계획_150627(사계_r2_기준)_1"/>
      <sheetName val="Moulding_data1"/>
      <sheetName val="3월말_장기악성(국내)1"/>
      <sheetName val="2월말_장기악성(국내)1"/>
      <sheetName val="SCP_41"/>
      <sheetName val="SCP_5_D2UXT1"/>
      <sheetName val="SCP_6_D2UX1"/>
      <sheetName val="Invest_(MAC)1"/>
      <sheetName val="SCP_Apr20151"/>
      <sheetName val="DV_Flow_Chart_DV-PV1_(PFC)2"/>
      <sheetName val="MATEMST_(2)1"/>
      <sheetName val="Actual_In_&amp;_Out1"/>
      <sheetName val="Team_종합1"/>
      <sheetName val="불량_리스트1"/>
      <sheetName val="불량_코드1"/>
      <sheetName val="1_종합평가표1"/>
      <sheetName val="ISSUE_LIST1"/>
      <sheetName val="업무분장_1"/>
      <sheetName val="BI-FUEL_AIR_VENT_PIPE1"/>
      <sheetName val="0_CHMSL_LED_ASSY1"/>
      <sheetName val="108_수선비1"/>
      <sheetName val="YOKE-H(10_3)1"/>
      <sheetName val="TABLE_DB1"/>
      <sheetName val="쌍용_data_base1"/>
      <sheetName val="VERTICAL_PIPE1"/>
      <sheetName val="2과_공수집계1"/>
      <sheetName val="REAR_1"/>
      <sheetName val="abs_dac검사대비분석자료21"/>
      <sheetName val="RFQ_Form1"/>
      <sheetName val="Sheet6_(3)3"/>
      <sheetName val="2008_г2"/>
      <sheetName val="신고서_전2"/>
      <sheetName val="영업_일12"/>
      <sheetName val="RELAY_FAX양식1"/>
      <sheetName val="PFMEA_XLS1"/>
      <sheetName val="상세_견적서_(HMC)1"/>
      <sheetName val="_PPAP_작성중__xlsx1"/>
      <sheetName val="2_중요한회계정책1"/>
      <sheetName val="9_관계기업투자1"/>
      <sheetName val="42_리스1"/>
      <sheetName val="25_법인세1"/>
      <sheetName val="Proj_List_00E1"/>
      <sheetName val="Bosch_ADVP&amp;R1"/>
      <sheetName val="Bas_Moteur1"/>
      <sheetName val="국내_1"/>
      <sheetName val="4,5공장_1"/>
      <sheetName val="시트_1"/>
      <sheetName val="GLOBAL_PT_NEW_FORMAT_OCT_20021"/>
      <sheetName val="GLOBAL_PT_NEW_FORMAT_JULY__2001"/>
      <sheetName val="ALPROFILE_발주실적2"/>
      <sheetName val="Sheet1_(2)2"/>
      <sheetName val="02년_SUC1"/>
      <sheetName val="3_PT개발계획1"/>
      <sheetName val="외주품_감점_유형_기준1"/>
      <sheetName val="CAPA분석_360K1"/>
      <sheetName val="원단위_전후비교1"/>
      <sheetName val="Sch7a_(토요일)1"/>
      <sheetName val="3__관리점지수실적-1_1생산성1"/>
      <sheetName val="Sec_1_-_RFQ1"/>
      <sheetName val="Rate_data1"/>
      <sheetName val="실적_및_계획1"/>
      <sheetName val="PRO_(참조)1"/>
      <sheetName val="대외공문_1"/>
      <sheetName val="ERP도입후_시정현황1"/>
      <sheetName val="공정별공법-W_HSE-LH1"/>
      <sheetName val="Purchasing_Data1"/>
      <sheetName val="6_N_m_CCW_전류1"/>
      <sheetName val="c_db12"/>
      <sheetName val="_SR3차원단위_(3)1"/>
      <sheetName val="고객불만_건1"/>
      <sheetName val="1_TP조립1"/>
      <sheetName val="XMA_12월_8,000대_원,부자재_完1"/>
      <sheetName val="YFA_10월분_원자재(10_12)_미납완료_完1"/>
      <sheetName val="YFA_10월분_부자재(10_7,9)_FEDEX_完1"/>
      <sheetName val="1_TAT_Info_1"/>
      <sheetName val="외주수입검사_종합(6월)1"/>
      <sheetName val="RFQ_Template1"/>
      <sheetName val="품의서양식_(3)1"/>
      <sheetName val="4_Vendor_price1"/>
      <sheetName val="14년_증판안_판촉1"/>
      <sheetName val="1__보고1"/>
      <sheetName val="거래선별_매출현황_내역"/>
      <sheetName val="03년_체제결과"/>
      <sheetName val="_0602주-무결점운동_진행현황_보고_(20140610)"/>
      <sheetName val="기타_부자재"/>
      <sheetName val="4_20)통계적기법관리절차서"/>
      <sheetName val="Full_PBD"/>
      <sheetName val="Europe_PU-1"/>
      <sheetName val="(2)월생산현황_"/>
      <sheetName val="RFQ_1804"/>
      <sheetName val="DS_MBR_RR_Side__-_PcA"/>
      <sheetName val="Dual_PMP수율"/>
      <sheetName val="CONSUMO_DE_RESINA_"/>
      <sheetName val="1_TM11"/>
      <sheetName val="2_align11"/>
      <sheetName val="3_JUDDER11"/>
      <sheetName val="4_M_S11"/>
      <sheetName val="5_P_W_R11"/>
      <sheetName val="6_F_G11"/>
      <sheetName val="7__SCABLE11"/>
      <sheetName val="8_DIFF11"/>
      <sheetName val="9_A_C11"/>
      <sheetName val="10_GEAR11"/>
      <sheetName val="11_ISC11"/>
      <sheetName val="12_ALT11"/>
      <sheetName val="13_O_S11"/>
      <sheetName val="14_silencer11"/>
      <sheetName val="15_DAMPER11"/>
      <sheetName val="16_HUB11"/>
      <sheetName val="17_DLOCK11"/>
      <sheetName val="18_PSP11"/>
      <sheetName val="19_누수11"/>
      <sheetName val="20_K_S11"/>
      <sheetName val="차체부품_INS_REPORT(갑)11"/>
      <sheetName val="FUEL_FILLER11"/>
      <sheetName val="2_대외공문11"/>
      <sheetName val="5_WIRE적용LIST11"/>
      <sheetName val="_납촉자11"/>
      <sheetName val="진행_DATA_(2)11"/>
      <sheetName val="외주현황_wq111"/>
      <sheetName val="3_일반사상11"/>
      <sheetName val="3-2_귀책부서별_DT현황10"/>
      <sheetName val="LX3_0_RR10"/>
      <sheetName val="5_세운W-A10"/>
      <sheetName val="Evaluation_objects5"/>
      <sheetName val="FRONT_HUB견적가5"/>
      <sheetName val="SUB_2월_재검사추이도10"/>
      <sheetName val="c_db10"/>
      <sheetName val="VS1_Paretto분석5"/>
      <sheetName val="포머_비가동_내역5"/>
      <sheetName val="GB-IC_Villingen_GG10"/>
      <sheetName val="일일_업무_현황_(3)5"/>
      <sheetName val="일일_업무_현황_(5)5"/>
      <sheetName val="1-1_General_Code4"/>
      <sheetName val="JT3_0견적-구110"/>
      <sheetName val="B053_(990701)공정실적PP%계산5"/>
      <sheetName val="1_2내수6"/>
      <sheetName val="0_절삭조건5"/>
      <sheetName val="CASE_ASM5"/>
      <sheetName val="금형_(2)10"/>
      <sheetName val="생산현황_(입력)4"/>
      <sheetName val="14_1부5"/>
      <sheetName val="상세_계산_내역4"/>
      <sheetName val="J150_승인진도관리_LIST4"/>
      <sheetName val="TOTAL_LIST4"/>
      <sheetName val="Price_Range4"/>
      <sheetName val="FTR_MACRo4"/>
      <sheetName val="MPL_技連5"/>
      <sheetName val="342E_BLOCK5"/>
      <sheetName val="MPS_Q3_FY044"/>
      <sheetName val="MPS_Q4_FY044"/>
      <sheetName val="1_ER유체응용4"/>
      <sheetName val="4_시험장비4"/>
      <sheetName val="협력사_일반현황5"/>
      <sheetName val="FLOW_PROSES_(A)4"/>
      <sheetName val="DATA_BASE4"/>
      <sheetName val="업체별_단가현황4"/>
      <sheetName val="MACRO1_XLM4"/>
      <sheetName val="VPP(BD-010)_이상보고4"/>
      <sheetName val="THEME_CODE4"/>
      <sheetName val="CR_CODE4"/>
      <sheetName val="임율_&amp;_LOT4"/>
      <sheetName val="생산계획_(2)4"/>
      <sheetName val="1ဲ_ALT6"/>
      <sheetName val="1ဳ_O_S6"/>
      <sheetName val="15_၄AMPER6"/>
      <sheetName val="二_POSITION_XLS6"/>
      <sheetName val="OPT손익_내수6"/>
      <sheetName val="OPT손익_수출6"/>
      <sheetName val="BACK_DATA_08_7_1~6"/>
      <sheetName val="E_W6"/>
      <sheetName val="P_W6"/>
      <sheetName val="S_W6"/>
      <sheetName val="TEMP_TORQUE5"/>
      <sheetName val="BACK_DATA6"/>
      <sheetName val="126_2555"/>
      <sheetName val="매출종합_`095"/>
      <sheetName val="소상_&quot;1&quot;5"/>
      <sheetName val="검사기준서_을_치수5"/>
      <sheetName val="검사기준서_갑5"/>
      <sheetName val="검사기준서_을5"/>
      <sheetName val="검사협정_갑5"/>
      <sheetName val="검사성적서_갑5"/>
      <sheetName val="검사성적서_을5"/>
      <sheetName val="검사성적서_병5"/>
      <sheetName val="Nego_PV5"/>
      <sheetName val="1_변경범위5"/>
      <sheetName val="팀별_합계5"/>
      <sheetName val="설비능력및_종합공정능력산출시_사용5"/>
      <sheetName val="P&amp;L,Bal_Sheet,Cash_Forecast4"/>
      <sheetName val="02_07_27_부품판매가4"/>
      <sheetName val="1_세부비교원가(내수)4"/>
      <sheetName val="1_종합비교원가(내수_일반_유럽)4"/>
      <sheetName val="03_PFD-14"/>
      <sheetName val="2__Definitions4"/>
      <sheetName val="내수1_8GL4"/>
      <sheetName val="LAMBDA_자작5"/>
      <sheetName val="운임_환차손-Y5"/>
      <sheetName val="개발_TOOL_집계표4"/>
      <sheetName val="경상_개발비4"/>
      <sheetName val="비교원가제출_고4"/>
      <sheetName val="Basic_assumptions4"/>
      <sheetName val="코드_조건표5"/>
      <sheetName val="일일_생산및판매계획_대_실적4"/>
      <sheetName val="장비_전체리스트4"/>
      <sheetName val="HMC_사전원가(원혁기준)13%4"/>
      <sheetName val="계산_DATA_입력4"/>
      <sheetName val="2차_OIL량측정4"/>
      <sheetName val="재품별_단가4"/>
      <sheetName val="집중검사_리스트4"/>
      <sheetName val="10_예산_및_원가_계획(02년)4"/>
      <sheetName val="6_수입검사_4"/>
      <sheetName val="12_Inv_4"/>
      <sheetName val="97년_재료예산(안)4"/>
      <sheetName val="1_터빈4"/>
      <sheetName val="cost_base_e_dati4"/>
      <sheetName val="차체_품안표4"/>
      <sheetName val="Data_Sheet4"/>
      <sheetName val="_8"/>
      <sheetName val="_9"/>
      <sheetName val="실행내역서_4"/>
      <sheetName val="개발_LIST4"/>
      <sheetName val="PRESS_DATA4"/>
      <sheetName val="Cost_Reduction5"/>
      <sheetName val="PC%계산(WM_COMM단차)4"/>
      <sheetName val="1_1_2008_OTIF4"/>
      <sheetName val="1~3월_지시사항4"/>
      <sheetName val="1_POSITIONING4"/>
      <sheetName val="production_dept4"/>
      <sheetName val="Value_Analysis_-_Sheet_14"/>
      <sheetName val="BAFFLE_HMC_TABLE14"/>
      <sheetName val="2-1_제품군별계획대비실적(B_A)4"/>
      <sheetName val="OEM_이의제기_종합4"/>
      <sheetName val="공정능력(마운틴_홀_거리)4"/>
      <sheetName val="Production_Plan14"/>
      <sheetName val="PNL_ASS'Y_CRASH_PAD_UPR_RH4"/>
      <sheetName val="Summary_Sheet3"/>
      <sheetName val="Datasheet_for_KPI_Model_13"/>
      <sheetName val="Upgrades_pricing3"/>
      <sheetName val="7_3_DY팀3"/>
      <sheetName val="진행중_설변3"/>
      <sheetName val="HOLE_9905(1)3"/>
      <sheetName val="무부하_회전수3"/>
      <sheetName val="5-Why_Root_Cause_Analysis_2"/>
      <sheetName val="광주_소요량2"/>
      <sheetName val="Master_Cable2"/>
      <sheetName val="DBL_LPG시험2"/>
      <sheetName val="INVESTMENT_(Hardware)3"/>
      <sheetName val="full_(2)2"/>
      <sheetName val="▶R_C_FRM2"/>
      <sheetName val="TEAM하반기_계획_(2)2"/>
      <sheetName val="초_성2"/>
      <sheetName val="CHECK_성2"/>
      <sheetName val="공정능력_(2)2"/>
      <sheetName val="cpk_data2"/>
      <sheetName val="S50_3"/>
      <sheetName val="GAGE_R&amp;R(FRT_UPR)2"/>
      <sheetName val="중공업_실적2"/>
      <sheetName val="_하반기_경비_조정계획_150627(사계_r2_기준)_2"/>
      <sheetName val="X-3_ENG3"/>
      <sheetName val="Moulding_data2"/>
      <sheetName val="3월말_장기악성(국내)2"/>
      <sheetName val="2월말_장기악성(국내)2"/>
      <sheetName val="SCP_42"/>
      <sheetName val="SCP_5_D2UXT2"/>
      <sheetName val="SCP_6_D2UX2"/>
      <sheetName val="Invest_(MAC)2"/>
      <sheetName val="SCP_Apr20152"/>
      <sheetName val="DV_Flow_Chart_DV-PV1_(PFC)3"/>
      <sheetName val="MATEMST_(2)2"/>
      <sheetName val="Actual_In_&amp;_Out2"/>
      <sheetName val="Team_종합2"/>
      <sheetName val="불량_리스트2"/>
      <sheetName val="불량_코드2"/>
      <sheetName val="1_종합평가표2"/>
      <sheetName val="ISSUE_LIST2"/>
      <sheetName val="업무분장_2"/>
      <sheetName val="BI-FUEL_AIR_VENT_PIPE2"/>
      <sheetName val="0_CHMSL_LED_ASSY2"/>
      <sheetName val="108_수선비2"/>
      <sheetName val="YOKE-H(10_3)2"/>
      <sheetName val="TABLE_DB2"/>
      <sheetName val="쌍용_data_base2"/>
      <sheetName val="VERTICAL_PIPE2"/>
      <sheetName val="2과_공수집계2"/>
      <sheetName val="REAR_2"/>
      <sheetName val="abs_dac검사대비분석자료22"/>
      <sheetName val="RFQ_Form2"/>
      <sheetName val="Sheet6_(3)4"/>
      <sheetName val="2008_г3"/>
      <sheetName val="신고서_전3"/>
      <sheetName val="영업_일13"/>
      <sheetName val="RELAY_FAX양식2"/>
      <sheetName val="PFMEA_XLS2"/>
      <sheetName val="상세_견적서_(HMC)2"/>
      <sheetName val="_PPAP_작성중__xlsx2"/>
      <sheetName val="2_중요한회계정책2"/>
      <sheetName val="9_관계기업투자2"/>
      <sheetName val="42_리스2"/>
      <sheetName val="25_법인세2"/>
      <sheetName val="Proj_List_00E2"/>
      <sheetName val="Bosch_ADVP&amp;R2"/>
      <sheetName val="Bas_Moteur2"/>
      <sheetName val="국내_2"/>
      <sheetName val="4,5공장_2"/>
      <sheetName val="시트_2"/>
      <sheetName val="GLOBAL_PT_NEW_FORMAT_OCT_20022"/>
      <sheetName val="GLOBAL_PT_NEW_FORMAT_JULY__2003"/>
      <sheetName val="ALPROFILE_발주실적3"/>
      <sheetName val="Sheet1_(2)3"/>
      <sheetName val="02년_SUC2"/>
      <sheetName val="3_PT개발계획2"/>
      <sheetName val="외주품_감점_유형_기준2"/>
      <sheetName val="CAPA분석_360K2"/>
      <sheetName val="원단위_전후비교2"/>
      <sheetName val="Sch7a_(토요일)2"/>
      <sheetName val="3__관리점지수실적-1_1생산성2"/>
      <sheetName val="Sec_1_-_RFQ2"/>
      <sheetName val="Rate_data2"/>
      <sheetName val="실적_및_계획2"/>
      <sheetName val="PRO_(참조)2"/>
      <sheetName val="대외공문_2"/>
      <sheetName val="ERP도입후_시정현황2"/>
      <sheetName val="공정별공법-W_HSE-LH2"/>
      <sheetName val="Purchasing_Data2"/>
      <sheetName val="6_N_m_CCW_전류2"/>
      <sheetName val="c_db13"/>
      <sheetName val="_SR3차원단위_(3)2"/>
      <sheetName val="고객불만_건2"/>
      <sheetName val="1_TP조립2"/>
      <sheetName val="XMA_12월_8,000대_원,부자재_完2"/>
      <sheetName val="YFA_10월분_원자재(10_12)_미납완료_完2"/>
      <sheetName val="YFA_10월분_부자재(10_7,9)_FEDEX_完2"/>
      <sheetName val="1_TAT_Info_2"/>
      <sheetName val="외주수입검사_종합(6월)2"/>
      <sheetName val="RFQ_Template2"/>
      <sheetName val="품의서양식_(3)2"/>
      <sheetName val="4_Vendor_price2"/>
      <sheetName val="14년_증판안_판촉2"/>
      <sheetName val="1__보고2"/>
      <sheetName val="거래선별_매출현황_내역1"/>
      <sheetName val="03년_체제결과1"/>
      <sheetName val="_0602주-무결점운동_진행현황_보고_(201406101"/>
      <sheetName val="기타_부자재1"/>
      <sheetName val="4_20)통계적기법관리절차서1"/>
      <sheetName val="Full_PBD1"/>
      <sheetName val="Europe_PU-11"/>
      <sheetName val="(2)월생산현황_1"/>
      <sheetName val="RFQ_18041"/>
      <sheetName val="DS_MBR_RR_Side__-_PcA1"/>
      <sheetName val="Dual_PMP수율1"/>
      <sheetName val="CONSUMO_DE_RESINA_1"/>
      <sheetName val="11.Inv."/>
      <sheetName val="철탑"/>
      <sheetName val="VL"/>
      <sheetName val="05계약내역(新T)"/>
      <sheetName val="05 新Table(간접직)"/>
      <sheetName val="05계약내역(기존T 활용)"/>
      <sheetName val="1.세부비교_x001b_"/>
      <sheetName val="2차 OI"/>
      <sheetName val="BLF"/>
      <sheetName val="설변이력"/>
      <sheetName val="G2설비도급"/>
      <sheetName val="G-Exchange #667"/>
      <sheetName val="C-Mix Rate &amp; Revenue(calc)"/>
      <sheetName val="TotNA"/>
      <sheetName val="Eingaben"/>
      <sheetName val="COA"/>
      <sheetName val="Cover page"/>
      <sheetName val="Vwalk"/>
      <sheetName val="Adjusted OI"/>
      <sheetName val="Adjusted OI (2)"/>
      <sheetName val="Outlook"/>
      <sheetName val="Income Stmt (USD)"/>
      <sheetName val="Income Stmt (RMB)"/>
      <sheetName val="IS Loc Adj"/>
      <sheetName val="Balance Sht (USD)"/>
      <sheetName val="BS Loc+Adj"/>
      <sheetName val="Balance Sht (RMB)"/>
      <sheetName val="Cash Flow (USD)"/>
      <sheetName val="递延收益"/>
      <sheetName val="FCF"/>
      <sheetName val="Statistics"/>
      <sheetName val="AR&amp;AP&amp;Inventory"/>
      <sheetName val="Cash Forecast"/>
      <sheetName val="IC AP AR"/>
      <sheetName val="付款假设"/>
      <sheetName val="回款假设"/>
      <sheetName val="Cash Cross check"/>
      <sheetName val="TOOL"/>
      <sheetName val="EDD(DV)"/>
      <sheetName val="Volume"/>
      <sheetName val="Unit Price without LTA&amp;Pricing"/>
      <sheetName val="Sales without LTA&amp;Pricing"/>
      <sheetName val="Unit ECN Sales"/>
      <sheetName val="Total ECN Sales"/>
      <sheetName val="LTA Percentage"/>
      <sheetName val="LTA Amount"/>
      <sheetName val="P2P"/>
      <sheetName val="Total P2P"/>
      <sheetName val="Net Sales"/>
      <sheetName val="Cost-Detail"/>
      <sheetName val="Unit Mat Cost Without PS VAVE"/>
      <sheetName val="Material cost without PS VAVE"/>
      <sheetName val="Unit ECN cost"/>
      <sheetName val="ECN cost saving"/>
      <sheetName val="Unit Purchase Saving"/>
      <sheetName val="Total Purchase Saving"/>
      <sheetName val="Unit VAVE Saving"/>
      <sheetName val="Total VAVE"/>
      <sheetName val="Unit Margin Improvement"/>
      <sheetName val="Total Margin Improvement"/>
      <sheetName val="Unit mat. cost after PS VAVE"/>
      <sheetName val="Total Mat.cost after PS VAVE"/>
      <sheetName val="Unit Inb Freight Rate"/>
      <sheetName val="Inboud Freight Amount"/>
      <sheetName val="Unit Inb-Duty"/>
      <sheetName val="Inbound Duty"/>
      <sheetName val="Material cost before Scrap"/>
      <sheetName val="Scrap Rate"/>
      <sheetName val="Scrap Amount"/>
      <sheetName val="Scrap recovery rate"/>
      <sheetName val="Scrap Recovery Amount"/>
      <sheetName val="Unit Production Auxiliary"/>
      <sheetName val="Production Auxiliary"/>
      <sheetName val="Net Material"/>
      <sheetName val="Unit OB freight"/>
      <sheetName val="Total OB freight"/>
      <sheetName val="Total LC&amp;OVH"/>
      <sheetName val="LC&amp;OVH_variable"/>
      <sheetName val="LC&amp;OVH_Fix"/>
      <sheetName val="LC&amp;OVH_Undefined"/>
      <sheetName val="LC&amp;OVH_Undefined_Var."/>
      <sheetName val="LC&amp;OVH_Undefined_Fix."/>
      <sheetName val="Total headcount &amp; labor cost"/>
      <sheetName val="Direct Labor Cost"/>
      <sheetName val="Indirect Labor Cost"/>
      <sheetName val="Salary Cost"/>
      <sheetName val="Expense_Total"/>
      <sheetName val="Expense_Fix"/>
      <sheetName val="Expense_Variable"/>
      <sheetName val="Expense_Undefined"/>
      <sheetName val="Expense-Logistic"/>
      <sheetName val="Expense-HR"/>
      <sheetName val="Expense-Admin"/>
      <sheetName val="Expense-Finance"/>
      <sheetName val="Expense-IT"/>
      <sheetName val="Expense-Purchase"/>
      <sheetName val="Expense-Quality"/>
      <sheetName val="Expense-SD"/>
      <sheetName val="Expense-Engineering"/>
      <sheetName val="Expense-Manufacturing"/>
      <sheetName val="Expense-PM"/>
      <sheetName val="Expense-Production"/>
      <sheetName val="Expense-Mgnt"/>
      <sheetName val="Capex&amp;Depr"/>
      <sheetName val="MSI-Month"/>
      <sheetName val="MSI - FY(RMB)"/>
      <sheetName val="MSI - Comm Sales"/>
      <sheetName val="MSI - IC Sales"/>
      <sheetName val="MSI - Mat Cost"/>
      <sheetName val="MSI - Direct Labor"/>
      <sheetName val="MSI - Variable OH"/>
      <sheetName val="MSI - Fixed OH"/>
      <sheetName val="IC_AP_AR"/>
      <sheetName val="外仓1"/>
      <sheetName val="外仓TEM1"/>
      <sheetName val="項目定義"/>
      <sheetName val="FM钢材消耗表"/>
      <sheetName val="07주洁겦_x0000__x0000_"/>
      <sheetName val="07주᠍䌺㠀邮"/>
      <sheetName val="07주栍ᐵ蠀ꣁ"/>
      <sheetName val="07주_x0000__x0000__x0000_惪"/>
      <sheetName val="07주洁ᾦ_x0000__x0000_"/>
      <sheetName val="07주洂䢦_x0001__x0000_"/>
      <sheetName val="07주_x0000__x0000__x0000_櫪"/>
      <sheetName val="07주洂亦_x0001__x0000_"/>
      <sheetName val="07주_x0000__x0000__x0000_ᛪ"/>
      <sheetName val="07주_x0000__x0000__x0000_ᣪ"/>
      <sheetName val="07주_x0000__x0000__x0000_巪"/>
      <sheetName val="07주_x0000__x0000__x0000_濪"/>
      <sheetName val="박두익"/>
      <sheetName val=" 제9차 회사표준 제개정 공청회 이의제기신청서.XLSX"/>
      <sheetName val="승용"/>
      <sheetName val="사양비교"/>
      <sheetName val="ABSENTEEISM"/>
      <sheetName val="제품현황"/>
      <sheetName val="General Assumptions"/>
      <sheetName val="01년2월현황 "/>
      <sheetName val="종합원가분석 1 "/>
      <sheetName val="표"/>
      <sheetName val="Condition"/>
      <sheetName val="월할경비"/>
      <sheetName val="의왕F사"/>
      <sheetName val="가공사"/>
      <sheetName val="세디_율진"/>
      <sheetName val="한일은행"/>
      <sheetName val="통장출금액"/>
      <sheetName val="계획"/>
      <sheetName val="수불명세서"/>
      <sheetName val="Duration "/>
      <sheetName val="인건비정보"/>
      <sheetName val="설비비-YV4"/>
      <sheetName val="인건비-YV4"/>
      <sheetName val="재료비-YV4"/>
      <sheetName val="fin5"/>
      <sheetName val="1.개발개요"/>
      <sheetName val="일수"/>
      <sheetName val="창원생산실적(190501~190520)"/>
      <sheetName val="Value "/>
      <sheetName val="9907협력"/>
      <sheetName val="제품별"/>
      <sheetName val="삼익계산"/>
      <sheetName val="견적서"/>
      <sheetName val="D300726-1"/>
      <sheetName val="CPK(Process Capanility)"/>
      <sheetName val="TO"/>
      <sheetName val="제품군분류"/>
      <sheetName val="Macro3"/>
      <sheetName val="SEP 2007"/>
      <sheetName val="OUTSTANDING"/>
      <sheetName val="HO"/>
      <sheetName val="OUTPUT"/>
      <sheetName val="Q1 &amp; Q2"/>
      <sheetName val="CRA-Detail"/>
      <sheetName val="ING"/>
      <sheetName val="경쟁실분"/>
      <sheetName val="Assumptions"/>
      <sheetName val="SETUP"/>
      <sheetName val="22.보증금(전신전화가입권)"/>
      <sheetName val="39.미지급법인세"/>
      <sheetName val="Z41,Z42 이외total"/>
      <sheetName val="검토서"/>
      <sheetName val="Q11(자체)"/>
      <sheetName val="KXV01"/>
      <sheetName val="2차 OI_x0010_"/>
      <sheetName val="_x005f_x005f_x005f_x0000__x005f"/>
      <sheetName val="개인별 교육현황"/>
      <sheetName val="관리구역도(181010)"/>
      <sheetName val="관리구역 책임자(181010)"/>
      <sheetName val="ACU기청소2018-05-04 (3)"/>
      <sheetName val="SMT구역"/>
      <sheetName val="ASM A동"/>
      <sheetName val="SMT구역 (2)"/>
      <sheetName val="관리구역 체크시트"/>
      <sheetName val="관리구역 평가시트"/>
      <sheetName val="활동대상"/>
      <sheetName val="5S카렌다"/>
      <sheetName val="양식1(사무용)"/>
      <sheetName val="양식2(현장용)"/>
      <sheetName val="문제점개선List"/>
      <sheetName val="개선전후테이블"/>
      <sheetName val="4월진단공지"/>
      <sheetName val="20150403진단"/>
      <sheetName val="책임구역표지"/>
      <sheetName val="관리구역도(140624)"/>
      <sheetName val="담당자편성표 (B)"/>
      <sheetName val="현장체크"/>
      <sheetName val="조립A구역"/>
      <sheetName val="조립A구역 (2)"/>
      <sheetName val="조립B구역"/>
      <sheetName val="구역책임자"/>
      <sheetName val="개선보고서 (2)"/>
      <sheetName val="설치작업개선"/>
      <sheetName val="현장개선"/>
      <sheetName val="02.08생산대상대수"/>
      <sheetName val="상품입고집계"/>
      <sheetName val="07주"/>
      <sheetName val="(9차)(본드합포)"/>
      <sheetName val="(9차)(화염양면라미)"/>
      <sheetName val="기준DATA"/>
      <sheetName val="COSTING"/>
      <sheetName val="Input_Page"/>
      <sheetName val="Input_Sheet"/>
      <sheetName val="Aug01_Status_Rpt"/>
      <sheetName val="Base_Info"/>
      <sheetName val="Cover_page"/>
      <sheetName val="Adjusted_OI"/>
      <sheetName val="Adjusted_OI_(2)"/>
      <sheetName val="Income_Stmt_(USD)"/>
      <sheetName val="Income_Stmt_(RMB)"/>
      <sheetName val="IS_Loc_Adj"/>
      <sheetName val="Balance_Sht_(USD)"/>
      <sheetName val="BS_Loc+Adj"/>
      <sheetName val="Balance_Sht_(RMB)"/>
      <sheetName val="Cash_Flow_(USD)"/>
      <sheetName val="Cash_Forecast"/>
      <sheetName val="IC_AP_AR1"/>
      <sheetName val="Cash_Cross_check"/>
      <sheetName val="Unit_Price_without_LTA&amp;Pricing"/>
      <sheetName val="Sales_without_LTA&amp;Pricing"/>
      <sheetName val="Unit_ECN_Sales"/>
      <sheetName val="Total_ECN_Sales"/>
      <sheetName val="LTA_Percentage"/>
      <sheetName val="LTA_Amount"/>
      <sheetName val="Total_P2P"/>
      <sheetName val="Net_Sales"/>
      <sheetName val="Unit_Mat_Cost_Without_PS_VAVE"/>
      <sheetName val="Material_cost_without_PS_VAVE"/>
      <sheetName val="Unit_ECN_cost"/>
      <sheetName val="ECN_cost_saving"/>
      <sheetName val="Unit_Purchase_Saving"/>
      <sheetName val="Total_Purchase_Saving"/>
      <sheetName val="Unit_VAVE_Saving"/>
      <sheetName val="Total_VAVE"/>
      <sheetName val="Unit_Margin_Improvement"/>
      <sheetName val="Total_Margin_Improvement"/>
      <sheetName val="Unit_mat__cost_after_PS_VAVE"/>
      <sheetName val="Total_Mat_cost_after_PS_VAVE"/>
      <sheetName val="Unit_Inb_Freight_Rate"/>
      <sheetName val="Inboud_Freight_Amount"/>
      <sheetName val="Unit_Inb-Duty"/>
      <sheetName val="Inbound_Duty"/>
      <sheetName val="Material_cost_before_Scrap"/>
      <sheetName val="Scrap_Rate"/>
      <sheetName val="Scrap_Amount"/>
      <sheetName val="Scrap_recovery_rate"/>
      <sheetName val="Scrap_Recovery_Amount"/>
      <sheetName val="Unit_Production_Auxiliary"/>
      <sheetName val="Production_Auxiliary"/>
      <sheetName val="Net_Material"/>
      <sheetName val="Unit_OB_freight"/>
      <sheetName val="Total_OB_freight"/>
      <sheetName val="Total_LC&amp;OVH"/>
      <sheetName val="LC&amp;OVH_Undefined_Var_"/>
      <sheetName val="LC&amp;OVH_Undefined_Fix_"/>
      <sheetName val="Total_headcount_&amp;_labor_cost"/>
      <sheetName val="Direct_Labor_Cost"/>
      <sheetName val="Indirect_Labor_Cost"/>
      <sheetName val="Salary_Cost"/>
      <sheetName val="MSI_-_FY(RMB)"/>
      <sheetName val="MSI_-_Comm_Sales"/>
      <sheetName val="MSI_-_IC_Sales"/>
      <sheetName val="MSI_-_Mat_Cost"/>
      <sheetName val="MSI_-_Direct_Labor"/>
      <sheetName val="MSI_-_Variable_OH"/>
      <sheetName val="MSI_-_Fixed_OH"/>
      <sheetName val="금형_이력_카드"/>
      <sheetName val="Cty+XN(KT 2005)"/>
      <sheetName val="천정등기구 실적"/>
      <sheetName val="2000 (원본)"/>
      <sheetName val="실행"/>
      <sheetName val="PRDW30_XL"/>
      <sheetName val="Danh_Mục"/>
      <sheetName val="Danh_Muc"/>
      <sheetName val="Danh sach Hàn thùng"/>
      <sheetName val="Mẫu DMVT"/>
      <sheetName val="Mẫu DMVT (2)"/>
      <sheetName val="DANH MỤC NHÓM ĐỐI TƯỢNG"/>
      <sheetName val="Nhap T8"/>
      <sheetName val="Begining detail-CTIET"/>
      <sheetName val="Payment-TTOAN"/>
      <sheetName val="Summary-TOMLUOC "/>
      <sheetName val="SO TONG HOP CONG NO"/>
      <sheetName val="DM KHAU HAO"/>
      <sheetName val="판매물량CASE"/>
      <sheetName val="발신정보"/>
      <sheetName val="집계표"/>
      <sheetName val="1_TM12"/>
      <sheetName val="2_align12"/>
      <sheetName val="3_JUDDER12"/>
      <sheetName val="4_M_S12"/>
      <sheetName val="5_P_W_R12"/>
      <sheetName val="6_F_G12"/>
      <sheetName val="7__SCABLE12"/>
      <sheetName val="8_DIFF12"/>
      <sheetName val="9_A_C12"/>
      <sheetName val="10_GEAR12"/>
      <sheetName val="11_ISC12"/>
      <sheetName val="12_ALT12"/>
      <sheetName val="13_O_S12"/>
      <sheetName val="14_silencer12"/>
      <sheetName val="15_DAMPER12"/>
      <sheetName val="16_HUB12"/>
      <sheetName val="17_DLOCK12"/>
      <sheetName val="18_PSP12"/>
      <sheetName val="19_누수12"/>
      <sheetName val="20_K_S12"/>
      <sheetName val="차체부품_INS_REPORT(갑)12"/>
      <sheetName val="FUEL_FILLER12"/>
      <sheetName val="2_대외공문12"/>
      <sheetName val="외주현황_wq112"/>
      <sheetName val="3_일반사상12"/>
      <sheetName val="5_WIRE적용LIST12"/>
      <sheetName val="진행_DATA_(2)12"/>
      <sheetName val="LX3_0_RR11"/>
      <sheetName val="3-2_귀책부서별_DT현황11"/>
      <sheetName val="_납촉자12"/>
      <sheetName val="GB-IC_Villingen_GG11"/>
      <sheetName val="SUB_2월_재검사추이도11"/>
      <sheetName val="5_세운W-A11"/>
      <sheetName val="JT3_0견적-구111"/>
      <sheetName val="일일_업무_현황_(3)6"/>
      <sheetName val="일일_업무_현황_(5)6"/>
      <sheetName val="DATA_BASE5"/>
      <sheetName val="금형_(2)11"/>
      <sheetName val="c_db14"/>
      <sheetName val="B053_(990701)공정실적PP%계산6"/>
      <sheetName val="1_2내수7"/>
      <sheetName val="0_절삭조건6"/>
      <sheetName val="MPL_技連6"/>
      <sheetName val="342E_BLOCK6"/>
      <sheetName val="생산현황_(입력)5"/>
      <sheetName val="협력사_일반현황6"/>
      <sheetName val="MPS_Q3_FY045"/>
      <sheetName val="MPS_Q4_FY045"/>
      <sheetName val="1_ER유체응용5"/>
      <sheetName val="4_시험장비5"/>
      <sheetName val="Evaluation_objects6"/>
      <sheetName val="FRONT_HUB견적가6"/>
      <sheetName val="VS1_Paretto분석6"/>
      <sheetName val="1-1_General_Code5"/>
      <sheetName val="J150_승인진도관리_LIST5"/>
      <sheetName val="TOTAL_LIST5"/>
      <sheetName val="Price_Range5"/>
      <sheetName val="FTR_MACRo5"/>
      <sheetName val="임율_&amp;_LOT5"/>
      <sheetName val="생산계획_(2)5"/>
      <sheetName val="포머_비가동_내역6"/>
      <sheetName val="CR_CODE5"/>
      <sheetName val="THEME_CODE5"/>
      <sheetName val="14_1부6"/>
      <sheetName val="상세_계산_내역5"/>
      <sheetName val="CASE_ASM6"/>
      <sheetName val="1_세부비교원가(내수)5"/>
      <sheetName val="1_종합비교원가(내수_일반_유럽)5"/>
      <sheetName val="P&amp;L,Bal_Sheet,Cash_Forecast5"/>
      <sheetName val="1ဲ_ALT7"/>
      <sheetName val="1ဳ_O_S7"/>
      <sheetName val="15_၄AMPER7"/>
      <sheetName val="二_POSITION_XLS7"/>
      <sheetName val="OPT손익_내수7"/>
      <sheetName val="OPT손익_수출7"/>
      <sheetName val="BACK_DATA_08_7_1~7"/>
      <sheetName val="E_W7"/>
      <sheetName val="P_W7"/>
      <sheetName val="S_W7"/>
      <sheetName val="TEMP_TORQUE6"/>
      <sheetName val="BACK_DATA7"/>
      <sheetName val="126_2556"/>
      <sheetName val="매출종합_`096"/>
      <sheetName val="소상_&quot;1&quot;6"/>
      <sheetName val="검사기준서_을_치수6"/>
      <sheetName val="검사기준서_갑6"/>
      <sheetName val="검사기준서_을6"/>
      <sheetName val="검사협정_갑6"/>
      <sheetName val="검사성적서_갑6"/>
      <sheetName val="검사성적서_을6"/>
      <sheetName val="검사성적서_병6"/>
      <sheetName val="Nego_PV6"/>
      <sheetName val="1_변경범위6"/>
      <sheetName val="팀별_합계6"/>
      <sheetName val="설비능력및_종합공정능력산출시_사용6"/>
      <sheetName val="일일_생산및판매계획_대_실적5"/>
      <sheetName val="업체별_단가현황5"/>
      <sheetName val="FLOW_PROSES_(A)5"/>
      <sheetName val="02_07_27_부품판매가5"/>
      <sheetName val="비교원가제출_고5"/>
      <sheetName val="Basic_assumptions5"/>
      <sheetName val="03_PFD-15"/>
      <sheetName val="2__Definitions5"/>
      <sheetName val="내수1_8GL5"/>
      <sheetName val="LAMBDA_자작6"/>
      <sheetName val="운임_환차손-Y6"/>
      <sheetName val="개발_TOOL_집계표5"/>
      <sheetName val="경상_개발비5"/>
      <sheetName val="코드_조건표6"/>
      <sheetName val="HMC_사전원가(원혁기준)13%5"/>
      <sheetName val="2차_OIL량측정5"/>
      <sheetName val="MACRO1_XLM5"/>
      <sheetName val="재품별_단가5"/>
      <sheetName val="6_수입검사_5"/>
      <sheetName val="12_Inv_5"/>
      <sheetName val="97년_재료예산(안)5"/>
      <sheetName val="1_터빈5"/>
      <sheetName val="cost_base_e_dati5"/>
      <sheetName val="VPP(BD-010)_이상보고5"/>
      <sheetName val="장비_전체리스트5"/>
      <sheetName val="계산_DATA_입력5"/>
      <sheetName val="_10"/>
      <sheetName val="집중검사_리스트5"/>
      <sheetName val="10_예산_및_원가_계획(02년)5"/>
      <sheetName val="production_dept5"/>
      <sheetName val="PNL_ASS'Y_CRASH_PAD_UPR_RH5"/>
      <sheetName val="Data_Sheet5"/>
      <sheetName val="차체_품안표5"/>
      <sheetName val="실행내역서_5"/>
      <sheetName val="개발_LIST5"/>
      <sheetName val="BAFFLE_HMC_TABLE15"/>
      <sheetName val="1_1_2008_OTIF5"/>
      <sheetName val="1~3월_지시사항5"/>
      <sheetName val="1_POSITIONING5"/>
      <sheetName val="Input_Page1"/>
      <sheetName val="PRESS_DATA5"/>
      <sheetName val="Cost_Reduction6"/>
      <sheetName val="Value_Analysis_-_Sheet_15"/>
      <sheetName val="PC%계산(WM_COMM단차)5"/>
      <sheetName val="TEAM하반기_계획_(2)3"/>
      <sheetName val="S50_4"/>
      <sheetName val="무부하_회전수4"/>
      <sheetName val="Input_Sheet1"/>
      <sheetName val="Aug01_Status_Rpt1"/>
      <sheetName val="진행중_설변4"/>
      <sheetName val="Moulding_data3"/>
      <sheetName val="SCP_43"/>
      <sheetName val="SCP_5_D2UXT3"/>
      <sheetName val="SCP_6_D2UX3"/>
      <sheetName val="Invest_(MAC)3"/>
      <sheetName val="SCP_Apr20153"/>
      <sheetName val="Base_Info1"/>
      <sheetName val="Upgrades_pricing4"/>
      <sheetName val="7_3_DY팀4"/>
      <sheetName val="▶R_C_FRM3"/>
      <sheetName val="5-Why_Root_Cause_Analysis_3"/>
      <sheetName val="Master_Cable3"/>
      <sheetName val="DBL_LPG시험3"/>
      <sheetName val="INVESTMENT_(Hardware)4"/>
      <sheetName val="0_CHMSL_LED_ASSY3"/>
      <sheetName val="Summary_Sheet4"/>
      <sheetName val="Datasheet_for_KPI_Model_14"/>
      <sheetName val="XMA_12월_8,000대_원,부자재_完3"/>
      <sheetName val="YFA_10월분_원자재(10_12)_미납완료_完3"/>
      <sheetName val="YFA_10월분_부자재(10_7,9)_FEDEX_完3"/>
      <sheetName val="HOLE_9905(1)4"/>
      <sheetName val="_11"/>
      <sheetName val="공정능력(마운틴_홀_거리)5"/>
      <sheetName val="초_성3"/>
      <sheetName val="CHECK_성3"/>
      <sheetName val="공정능력_(2)3"/>
      <sheetName val="cpk_data3"/>
      <sheetName val="광주_소요량3"/>
      <sheetName val="Production_Plan15"/>
      <sheetName val="GAGE_R&amp;R(FRT_UPR)3"/>
      <sheetName val="full_(2)3"/>
      <sheetName val="중공업_실적3"/>
      <sheetName val="_하반기_경비_조정계획_150627(사계_r2_기준)_3"/>
      <sheetName val="2-1_제품군별계획대비실적(B_A)5"/>
      <sheetName val="OEM_이의제기_종합5"/>
      <sheetName val="Cover_page1"/>
      <sheetName val="Adjusted_OI1"/>
      <sheetName val="Adjusted_OI_(2)1"/>
      <sheetName val="Income_Stmt_(USD)1"/>
      <sheetName val="Income_Stmt_(RMB)1"/>
      <sheetName val="IS_Loc_Adj1"/>
      <sheetName val="Balance_Sht_(USD)1"/>
      <sheetName val="BS_Loc+Adj1"/>
      <sheetName val="Balance_Sht_(RMB)1"/>
      <sheetName val="Cash_Flow_(USD)1"/>
      <sheetName val="Cash_Forecast1"/>
      <sheetName val="IC_AP_AR2"/>
      <sheetName val="Cash_Cross_check1"/>
      <sheetName val="Unit_Price_without_LTA&amp;Pricing1"/>
      <sheetName val="Sales_without_LTA&amp;Pricing1"/>
      <sheetName val="Unit_ECN_Sales1"/>
      <sheetName val="Total_ECN_Sales1"/>
      <sheetName val="LTA_Percentage1"/>
      <sheetName val="LTA_Amount1"/>
      <sheetName val="Total_P2P1"/>
      <sheetName val="Net_Sales1"/>
      <sheetName val="Unit_Mat_Cost_Without_PS_VAVE1"/>
      <sheetName val="Material_cost_without_PS_VAVE1"/>
      <sheetName val="Unit_ECN_cost1"/>
      <sheetName val="ECN_cost_saving1"/>
      <sheetName val="Unit_Purchase_Saving1"/>
      <sheetName val="Total_Purchase_Saving1"/>
      <sheetName val="Unit_VAVE_Saving1"/>
      <sheetName val="Total_VAVE1"/>
      <sheetName val="Unit_Margin_Improvement1"/>
      <sheetName val="Total_Margin_Improvement1"/>
      <sheetName val="Unit_mat__cost_after_PS_VAVE1"/>
      <sheetName val="Total_Mat_cost_after_PS_VAVE1"/>
      <sheetName val="Unit_Inb_Freight_Rate1"/>
      <sheetName val="Inboud_Freight_Amount1"/>
      <sheetName val="Unit_Inb-Duty1"/>
      <sheetName val="Inbound_Duty1"/>
      <sheetName val="Material_cost_before_Scrap1"/>
      <sheetName val="Scrap_Rate1"/>
      <sheetName val="Scrap_Amount1"/>
      <sheetName val="Scrap_recovery_rate1"/>
      <sheetName val="Scrap_Recovery_Amount1"/>
      <sheetName val="Unit_Production_Auxiliary1"/>
      <sheetName val="Production_Auxiliary1"/>
      <sheetName val="Net_Material1"/>
      <sheetName val="Unit_OB_freight1"/>
      <sheetName val="Total_OB_freight1"/>
      <sheetName val="Total_LC&amp;OVH1"/>
      <sheetName val="LC&amp;OVH_Undefined_Var_1"/>
      <sheetName val="LC&amp;OVH_Undefined_Fix_1"/>
      <sheetName val="Total_headcount_&amp;_labor_cost1"/>
      <sheetName val="Direct_Labor_Cost1"/>
      <sheetName val="Indirect_Labor_Cost1"/>
      <sheetName val="Salary_Cost1"/>
      <sheetName val="MSI_-_FY(RMB)1"/>
      <sheetName val="MSI_-_Comm_Sales1"/>
      <sheetName val="MSI_-_IC_Sales1"/>
      <sheetName val="MSI_-_Mat_Cost1"/>
      <sheetName val="MSI_-_Direct_Labor1"/>
      <sheetName val="MSI_-_Variable_OH1"/>
      <sheetName val="MSI_-_Fixed_OH1"/>
      <sheetName val="YOKE-H(10_3)3"/>
      <sheetName val="ALPROFILE_발주실적4"/>
      <sheetName val="X-3_ENG4"/>
      <sheetName val="PFMEA_XLS3"/>
      <sheetName val="신고서_전4"/>
      <sheetName val="Sheet6_(3)5"/>
      <sheetName val="금형_이력_카드1"/>
      <sheetName val="불량_리스트3"/>
      <sheetName val="불량_코드3"/>
      <sheetName val="Team_종합3"/>
      <sheetName val="RFQ_Template3"/>
      <sheetName val="3월말_장기악성(국내)3"/>
      <sheetName val="2월말_장기악성(국내)3"/>
      <sheetName val="TABLE_DB3"/>
      <sheetName val="쌍용_data_base3"/>
      <sheetName val="VERTICAL_PIPE3"/>
      <sheetName val="2과_공수집계3"/>
      <sheetName val="108_수선비3"/>
      <sheetName val="품의서양식_(3)3"/>
      <sheetName val="1__보고3"/>
      <sheetName val="ISSUE_LIST3"/>
      <sheetName val="업무분장_3"/>
      <sheetName val="DV_Flow_Chart_DV-PV1_(PFC)4"/>
      <sheetName val="MATEMST_(2)3"/>
      <sheetName val="REAR_3"/>
      <sheetName val="abs_dac검사대비분석자료23"/>
      <sheetName val="RFQ_Form3"/>
      <sheetName val="BI-FUEL_AIR_VENT_PIPE3"/>
      <sheetName val="Europe_PU-12"/>
      <sheetName val="4_Vendor_price3"/>
      <sheetName val="14년_증판안_판촉3"/>
      <sheetName val="CONSUMO_DE_RESINA_2"/>
      <sheetName val="Full_PBD2"/>
      <sheetName val="Cty+XN(KT_2005)"/>
      <sheetName val="1_세부비교"/>
      <sheetName val="1_TAT_Info_3"/>
      <sheetName val="4_20)통계적기법관리절차서2"/>
      <sheetName val="MS_SPEC"/>
      <sheetName val="_0602주-무결점운동_진행현황_보고_(201406102"/>
      <sheetName val="개발원가_종합"/>
      <sheetName val="기타_부자재2"/>
      <sheetName val="GLOBAL_PT_NEW_FORMAT_OCT_20023"/>
      <sheetName val="3_3검토국"/>
      <sheetName val="CAPA분석_360K3"/>
      <sheetName val="영업_일14"/>
      <sheetName val="(2)월생산현황_2"/>
      <sheetName val="Dual_PMP수율2"/>
      <sheetName val="Sch7a_(토요일)3"/>
      <sheetName val="실적_및_계획3"/>
      <sheetName val="Sheet1_(2)4"/>
      <sheetName val="PRO_(참조)3"/>
      <sheetName val="_PPAP_작성중__xlsx3"/>
      <sheetName val="공정별공법-W_HSE-LH3"/>
      <sheetName val="Actual_In_&amp;_Out3"/>
      <sheetName val="1_종합평가표3"/>
      <sheetName val="RFQ_18042"/>
      <sheetName val="DS_MBR_RR_Side__-_PcA2"/>
      <sheetName val="첨부13__사출(PAD)_카메라"/>
      <sheetName val="3-2002년_소모공구비"/>
      <sheetName val="2008_г4"/>
      <sheetName val="RELAY_FAX양식3"/>
      <sheetName val="상세_견적서_(HMC)3"/>
      <sheetName val="2_중요한회계정책3"/>
      <sheetName val="9_관계기업투자3"/>
      <sheetName val="42_리스3"/>
      <sheetName val="25_법인세3"/>
      <sheetName val="Proj_List_00E3"/>
      <sheetName val="Bosch_ADVP&amp;R3"/>
      <sheetName val="Bas_Moteur3"/>
      <sheetName val="국내_3"/>
      <sheetName val="4,5공장_3"/>
      <sheetName val="시트_3"/>
      <sheetName val="GLOBAL_PT_NEW_FORMAT_JULY__2004"/>
      <sheetName val="02년_SUC3"/>
      <sheetName val="3_PT개발계획3"/>
      <sheetName val="외주품_감점_유형_기준3"/>
      <sheetName val="원단위_전후비교3"/>
      <sheetName val="3__관리점지수실적-1_1생산성3"/>
      <sheetName val="Sec_1_-_RFQ3"/>
      <sheetName val="Rate_data3"/>
      <sheetName val="대외공문_3"/>
      <sheetName val="ERP도입후_시정현황3"/>
      <sheetName val="Purchasing_Data3"/>
      <sheetName val="6_N_m_CCW_전류3"/>
      <sheetName val="c_db15"/>
      <sheetName val="_SR3차원단위_(3)3"/>
      <sheetName val="고객불만_건3"/>
      <sheetName val="1_TP조립3"/>
      <sheetName val="외주수입검사_종합(6월)3"/>
      <sheetName val="LCAUTO_4"/>
      <sheetName val="LCAT수_조"/>
      <sheetName val="NEW_TOOL_MASTER"/>
      <sheetName val="소재_이력"/>
      <sheetName val="99_조정금액"/>
      <sheetName val="_Common_Info_Page"/>
      <sheetName val="THS_-_Key_Inputs"/>
      <sheetName val="거래선별_매출현황_내역2"/>
      <sheetName val="수식파일_(삭제금지)"/>
      <sheetName val="03년_체제결과2"/>
      <sheetName val="5_Why's"/>
      <sheetName val="Tool_Type"/>
      <sheetName val="3__Acronyms_and_abbreviations"/>
      <sheetName val="05_新Table(간접직)"/>
      <sheetName val="05계약내역(기존T_활용)"/>
      <sheetName val="PMBG12LD_장비및인원소요(D_A기준)_"/>
      <sheetName val="97계획(96_11"/>
      <sheetName val="Drop-down_Lists"/>
      <sheetName val="B053_(990701)공정능력PC%계산"/>
      <sheetName val="2012_Volum"/>
      <sheetName val="Supplier_QRQC"/>
      <sheetName val="GM_Master"/>
      <sheetName val="4_3_첨부1"/>
      <sheetName val="검사협정_보충"/>
      <sheetName val="제품명_(3)"/>
      <sheetName val="09년_현황"/>
      <sheetName val="WTC_BODY一覧原紙"/>
      <sheetName val="1_기안을지"/>
      <sheetName val="8월_매출현황"/>
      <sheetName val="3공장_순양전자"/>
      <sheetName val="현진테크_(2)"/>
      <sheetName val="동경cnc_지그"/>
      <sheetName val="대한테크_집계"/>
      <sheetName val="서연전자_(2)"/>
      <sheetName val="삼익전자_(2)"/>
      <sheetName val="삼익산업_(2)"/>
      <sheetName val="시무인텔_(2)"/>
      <sheetName val="성우일렉스_(2)"/>
      <sheetName val="성호테크_(2)"/>
      <sheetName val="2005년_소요량"/>
      <sheetName val="InspectionData_(2)"/>
      <sheetName val="_제9차_회사표준_제개정_공청회_이의제기신청서_XLSX"/>
      <sheetName val="부품_LIST"/>
      <sheetName val="07주洂䢦"/>
      <sheetName val="07주洂亦"/>
      <sheetName val="2009년_매출_실적"/>
      <sheetName val="AQL(0_65)"/>
      <sheetName val="천정등기구_실적"/>
      <sheetName val="List_Total"/>
      <sheetName val="Person_Cost"/>
      <sheetName val="THEO_DÕI_THAI_SẢN_(2)"/>
      <sheetName val="Time_Man"/>
      <sheetName val="Salary(Cus_)"/>
      <sheetName val="OT_OVER"/>
      <sheetName val="Segment_4_Bid_Sheet"/>
      <sheetName val="Hi6810_功能信号表"/>
      <sheetName val="6_FQC检验数据"/>
      <sheetName val="2003_prod2"/>
      <sheetName val="2003_Target"/>
      <sheetName val="RA_Bearer"/>
      <sheetName val="Trend_Total_nguyên_nhân"/>
      <sheetName val="設備預算總表附件3_"/>
      <sheetName val="FA_Definitions"/>
      <sheetName val="11_Inv_"/>
      <sheetName val="MASTER DATA"/>
      <sheetName val="AIS"/>
      <sheetName val="THƯ VIỆN"/>
      <sheetName val="BUS"/>
      <sheetName val="LOAIXE"/>
      <sheetName val="Nguon PT xetai"/>
      <sheetName val="NGUON"/>
      <sheetName val="Nguon PT xe Ben"/>
      <sheetName val="Bien so"/>
      <sheetName val="MỤC LỤC"/>
      <sheetName val="Ghi chú"/>
      <sheetName val="1. Định hướng HĐ CN năm 2019"/>
      <sheetName val="2.1.Tổng quan TT KD xe DL"/>
      <sheetName val="2.2.Tổng quan TT DVPT DL"/>
      <sheetName val="3.1. ĐKM xe DL"/>
      <sheetName val="3.2.1. KH KD-MKT &amp; TCKD xe KIA"/>
      <sheetName val="3.2.2 CSBH KIA"/>
      <sheetName val="3.2.3. KH KD-MKT&amp;TCKD DVPT"/>
      <sheetName val="Pv SL"/>
      <sheetName val="TNS"/>
      <sheetName val="KPI"/>
      <sheetName val="3.3.1.KH KD-MKT &amp; TCKD Mazda"/>
      <sheetName val="3.3.2 CSBH MAZDA"/>
      <sheetName val="3.3.3.KH KD-MKT&amp;TCKD DVPT MAZDA"/>
      <sheetName val="3.4. DVPT SR KIA MAZDA"/>
      <sheetName val="3.4.1.KH KD-MKT&amp;TCKD PEUGEOT"/>
      <sheetName val="3.4.2 CSBH PEUGEOT"/>
      <sheetName val="3.4.3.KH KD-MKT&amp;TC DVPT PEUGEOT"/>
      <sheetName val="3.5. TÀI CHÍNH KD XE KIA MAZDA"/>
      <sheetName val="4.1.Tổng quan TT KD Tai, Bus"/>
      <sheetName val="4.2.Tổng quan TT DVPT Tai Bus"/>
      <sheetName val="5.1. ĐKM xe Tai, Bus"/>
      <sheetName val="PTBH 2018"/>
      <sheetName val="SL - TVBH"/>
      <sheetName val="PTBH"/>
      <sheetName val="5.2a. KD Xe Fuso"/>
      <sheetName val="5.2b. KD Xe Foton"/>
      <sheetName val="5.2c. KD Xe Bus"/>
      <sheetName val="5.2. KH KD-MKT&amp;TCKD xe Tải, Bus"/>
      <sheetName val="5.3. CSBH xe Tải, Bus"/>
      <sheetName val="5.4.KH KD-MKT&amp;TC DVPT Tải, Bus"/>
      <sheetName val="Review note"/>
      <sheetName val="6.1 ĐKĐK"/>
      <sheetName val="6.2. Bảo hiểm"/>
      <sheetName val="6.3. Tín dụng"/>
      <sheetName val="6.4. GSHT &amp; PH"/>
      <sheetName val="6.5 DVHT"/>
      <sheetName val="Luong"/>
      <sheetName val="7.1 KH nhân sự"/>
      <sheetName val="7.2. Định biên &amp; Lương"/>
      <sheetName val="7.3 KH thưởng năng suất"/>
      <sheetName val="Check"/>
      <sheetName val="Check TH"/>
      <sheetName val="8. Hành chính"/>
      <sheetName val="8.1"/>
      <sheetName val="9.1. Duy tu bảo trì"/>
      <sheetName val="9.2. Cải tạo, nâng cấp"/>
      <sheetName val="10. TSCĐ - CCDC"/>
      <sheetName val="11D. Tài chính KD XE TỔNG"/>
      <sheetName val="11E. Tài chính KD DVPT TỔNG"/>
      <sheetName val="11A. Tài chính SR KIA"/>
      <sheetName val="11B. Tài chính SR MAZDA"/>
      <sheetName val="11D. Tài chính SR Peugout"/>
      <sheetName val="11C. Tài chính SR TẢI BUS"/>
      <sheetName val="11D. Tài chính SR Du lịch"/>
      <sheetName val="11. Tài chính Chi nhánh"/>
      <sheetName val="12. SĐTC"/>
      <sheetName val="____ilencer"/>
      <sheetName val="Prm"/>
      <sheetName val="Budget Imt mensuel (CFO)"/>
      <sheetName val="Imt"/>
      <sheetName val="CDV Pte mensuel"/>
      <sheetName val="Evol Prod (Eqpt)"/>
      <sheetName val="CAPVR Pte mensuel"/>
      <sheetName val="조명시설"/>
      <sheetName val="K㘘Ï"/>
      <sheetName val="한일자야(감액손실) (2)"/>
      <sheetName val="하자DB"/>
      <sheetName val="단위"/>
      <sheetName val="PANEL"/>
      <sheetName val="devis qcdp2"/>
      <sheetName val="추가예산"/>
      <sheetName val="본사인상전"/>
      <sheetName val="TNC(1안)"/>
      <sheetName val="비용"/>
      <sheetName val="인상효1"/>
      <sheetName val="예산내역서"/>
      <sheetName val="매출이익011h"/>
      <sheetName val="용도01_02년비교"/>
      <sheetName val="용도02년"/>
      <sheetName val="TNC"/>
      <sheetName val="생산량"/>
      <sheetName val="현장경비"/>
      <sheetName val="IN2"/>
      <sheetName val="INATAKE SYS"/>
      <sheetName val="实行计划书"/>
      <sheetName val="영업 입수계획 "/>
      <sheetName val="내장램프"/>
      <sheetName val="참고1 02 판매계획 (수량)"/>
      <sheetName val="전사 경영계획 수량"/>
      <sheetName val="임율_경비"/>
      <sheetName val="합천내역"/>
      <sheetName val="받을어음"/>
      <sheetName val="***********************00"/>
      <sheetName val="가격작업표"/>
      <sheetName val="매각단ᯇ"/>
      <sheetName val="환산table"/>
      <sheetName val="채산"/>
      <sheetName val="수불카드"/>
      <sheetName val="20060624 공조제어"/>
      <sheetName val="AP"/>
      <sheetName val="AR"/>
      <sheetName val="CH"/>
      <sheetName val="ES"/>
      <sheetName val="EX"/>
      <sheetName val="FA"/>
      <sheetName val="FD"/>
      <sheetName val="IC"/>
      <sheetName val="ID"/>
      <sheetName val="IH"/>
      <sheetName val="PU"/>
      <sheetName val="RE"/>
      <sheetName val="SA"/>
      <sheetName val="TA"/>
      <sheetName val="IB"/>
      <sheetName val="경비세부"/>
      <sheetName val="전체공수"/>
      <sheetName val="외주가공"/>
      <sheetName val="한계원가"/>
      <sheetName val="hvac(제어동)"/>
      <sheetName val="공정공수.XLS"/>
      <sheetName val="개요"/>
      <sheetName val="Carryover"/>
      <sheetName val="vol_0312"/>
      <sheetName val="풍량상한치 제한 data"/>
      <sheetName val="변환"/>
      <sheetName val="Source List"/>
      <sheetName val="회의록"/>
      <sheetName val="원단위"/>
      <sheetName val="도장가공비"/>
      <sheetName val="After sales"/>
      <sheetName val="96상입"/>
      <sheetName val="주물"/>
      <sheetName val="Interco &amp; PVS Loc Cur"/>
      <sheetName val="D-개요"/>
      <sheetName val="IBASE"/>
      <sheetName val="제품상품(DL)"/>
      <sheetName val="5월DL"/>
      <sheetName val="cr2000분석"/>
      <sheetName val="경로매출"/>
      <sheetName val="참고"/>
      <sheetName val="CR금액"/>
      <sheetName val="OEM Plan"/>
      <sheetName val="Details"/>
      <sheetName val="DATA01"/>
      <sheetName val="종합표"/>
      <sheetName val="콤비품의-3"/>
      <sheetName val="첨부4.기술평가서"/>
      <sheetName val="LOCKUP"/>
      <sheetName val="99년12월 실적DATA"/>
      <sheetName val="J2(P.MT)"/>
      <sheetName val="GYOKAK2"/>
      <sheetName val="SO416"/>
      <sheetName val="목표세부명세"/>
      <sheetName val="Help"/>
      <sheetName val="입력DATA"/>
      <sheetName val="Menu"/>
      <sheetName val="MS"/>
      <sheetName val="PS SIDE OTR INR 공정개선 상세"/>
      <sheetName val="PROFILE"/>
      <sheetName val="기계(1998~2003년)작업본"/>
      <sheetName val="기계(2004년)작업본"/>
      <sheetName val="입력laser"/>
      <sheetName val="노동부"/>
      <sheetName val="자체실적Y"/>
      <sheetName val="01_SW"/>
      <sheetName val="TL PROTO 2열"/>
      <sheetName val="공정능력"/>
      <sheetName val="★금형비 계산서"/>
      <sheetName val="LOWSIDE 비교"/>
      <sheetName val="구분자료"/>
      <sheetName val="10-1소요"/>
      <sheetName val="전사"/>
      <sheetName val="SNP"/>
      <sheetName val="PACKING LIST"/>
      <sheetName val="Y3"/>
      <sheetName val="조달내역"/>
      <sheetName val="COOLING UNIT"/>
      <sheetName val="자동차 종합지표"/>
      <sheetName val="데이터목록"/>
      <sheetName val="R-16E"/>
      <sheetName val="C-16MM"/>
      <sheetName val="C-12MM"/>
      <sheetName val="C-20MM"/>
      <sheetName val="5호기_Query"/>
      <sheetName val="출고현황"/>
      <sheetName val="오퍼(DS)"/>
      <sheetName val="6월(DS)"/>
      <sheetName val="물량표S"/>
      <sheetName val="PAINT"/>
      <sheetName val="실행내역"/>
      <sheetName val="4월"/>
      <sheetName val="3)재료비"/>
      <sheetName val="X-3_ENG5"/>
      <sheetName val="PRESS_DATA6"/>
      <sheetName val="X-3_ENG6"/>
      <sheetName val="1ဲ_ALT8"/>
      <sheetName val="1ဳ_O_S8"/>
      <sheetName val="15_၄AMPER8"/>
      <sheetName val="BACK_DATA_08_7_1~8"/>
      <sheetName val="E_W8"/>
      <sheetName val="P_W8"/>
      <sheetName val="S_W8"/>
      <sheetName val="二_POSITION_XLS8"/>
      <sheetName val="OPT손익_내수8"/>
      <sheetName val="OPT손익_수출8"/>
      <sheetName val="BACK_DATA8"/>
      <sheetName val="TEMP_TORQUE7"/>
      <sheetName val="126_2557"/>
      <sheetName val="B053_(990701)공정실적PP%계산7"/>
      <sheetName val="CASE_ASM7"/>
      <sheetName val="14_1부7"/>
      <sheetName val="1_변경범위7"/>
      <sheetName val="PRESS_DATA7"/>
      <sheetName val="설비능력및_종합공정능력산출시_사용7"/>
      <sheetName val="소상_&quot;1&quot;7"/>
      <sheetName val="팀별_합계7"/>
      <sheetName val="운임_환차손-Y7"/>
      <sheetName val="매출종합_`097"/>
      <sheetName val="검사기준서_을_치수7"/>
      <sheetName val="검사기준서_갑7"/>
      <sheetName val="검사기준서_을7"/>
      <sheetName val="검사협정_갑7"/>
      <sheetName val="검사성적서_갑7"/>
      <sheetName val="검사성적서_을7"/>
      <sheetName val="검사성적서_병7"/>
      <sheetName val="Nego_PV7"/>
      <sheetName val="LAMBDA_자작7"/>
      <sheetName val="X-3_ENG7"/>
      <sheetName val="전체"/>
      <sheetName val="보강사 소요량"/>
      <sheetName val="일반경비"/>
      <sheetName val="CLMN자료"/>
      <sheetName val="P&amp;L account"/>
      <sheetName val="ins"/>
      <sheetName val="P&amp;L_account"/>
      <sheetName val="118.세금과공과"/>
      <sheetName val="합계잔액시산표"/>
      <sheetName val="OP12037"/>
      <sheetName val="공장코드"/>
      <sheetName val="거래선"/>
      <sheetName val="완성차물량"/>
      <sheetName val="Part_no"/>
      <sheetName val="경영재무 (입력)"/>
      <sheetName val="연구개발 (입력)"/>
      <sheetName val="일반현황 (입력)"/>
      <sheetName val="품질관리 (입력)"/>
      <sheetName val="수불5-2"/>
      <sheetName val="공정외주"/>
      <sheetName val="노임이"/>
      <sheetName val="공장별판관비배부"/>
      <sheetName val="삭제금지"/>
      <sheetName val="출석부"/>
      <sheetName val="FM주간실적"/>
      <sheetName val="ﾃﾞｰﾀ5"/>
      <sheetName val="WELDING"/>
      <sheetName val="가맹점매출"/>
      <sheetName val="품의서(TL)"/>
      <sheetName val="CPK분석"/>
      <sheetName val="发动机三粗2"/>
      <sheetName val="재료1"/>
      <sheetName val="양식-금형"/>
      <sheetName val="1.2.2완제품검사('00.4월) (가라)"/>
      <sheetName val="FO-BO-ER"/>
      <sheetName val="規模表紙"/>
      <sheetName val="진행단계현황"/>
      <sheetName val="연봉산정기초자료"/>
      <sheetName val="#1-1 (2)"/>
      <sheetName val="불량건수"/>
      <sheetName val="외주집계"/>
      <sheetName val="25414-B2060"/>
      <sheetName val="2-2.매출분석"/>
      <sheetName val="RES"/>
      <sheetName val="제품판매_수량"/>
      <sheetName val="주재료비"/>
      <sheetName val="생산1-2"/>
      <sheetName val="Sales_1"/>
      <sheetName val="Flags"/>
      <sheetName val="금형이력"/>
      <sheetName val="건축내역"/>
      <sheetName val="평가"/>
      <sheetName val="별제권_정리담보권1"/>
      <sheetName val="기초 DATA"/>
      <sheetName val="CPk원본"/>
      <sheetName val="2100"/>
      <sheetName val="배부기준"/>
      <sheetName val="basedata"/>
      <sheetName val="신흥테크 세부내역 LIST"/>
      <sheetName val="MAT"/>
      <sheetName val="단가표"/>
      <sheetName val="SUB(C)"/>
      <sheetName val="피엘"/>
      <sheetName val="Issues List"/>
      <sheetName val="수불부"/>
      <sheetName val="Actual data"/>
      <sheetName val="XXXXXX"/>
      <sheetName val="DATA(PP%)"/>
      <sheetName val="DATA(PC%)"/>
      <sheetName val="기준정보(A) 15.10.27"/>
      <sheetName val="단중 및 예비길이 SHEET 15.9.5(K)"/>
      <sheetName val="품목실적(KK)"/>
      <sheetName val="15.1.02 15년 1월예시계획"/>
      <sheetName val="15년 12월 시작재공품 15.12.3"/>
      <sheetName val="기준정보(A) 12.02.23"/>
      <sheetName val="2001"/>
      <sheetName val="TWIST"/>
      <sheetName val="STD  CAB"/>
      <sheetName val="STD  NCAB"/>
      <sheetName val="원소재 변경 상세"/>
      <sheetName val="직거래가 변경"/>
      <sheetName val="PAN"/>
      <sheetName val="IS(Result)"/>
      <sheetName val="PL By Model(Result)"/>
      <sheetName val="PL_By_Model(Result)"/>
      <sheetName val="Arkusz1"/>
      <sheetName val="식자재사용량(4월20일)"/>
      <sheetName val="정규분포"/>
      <sheetName val="관리도"/>
      <sheetName val="히스토그램"/>
      <sheetName val="400H 가공,금형비"/>
      <sheetName val="OP세부내역"/>
      <sheetName val="수식기준"/>
      <sheetName val="Validation"/>
      <sheetName val="슬림형변경"/>
      <sheetName val="출자한도"/>
      <sheetName val="대차(종합,입력금지)"/>
      <sheetName val="95신규호표"/>
      <sheetName val="Hoja1"/>
      <sheetName val="NUEVO MODELOS 2018"/>
      <sheetName val="차량운반구"/>
      <sheetName val="건물"/>
      <sheetName val="부재료"/>
      <sheetName val="Report"/>
      <sheetName val="24.냉각실용添1"/>
      <sheetName val="조립LINE"/>
      <sheetName val="AVSSX"/>
      <sheetName val="노원열병합  건축공사기성내역서"/>
      <sheetName val="Gia vat tu"/>
      <sheetName val="SUMMARY(S)"/>
      <sheetName val="FA-LISTING"/>
      <sheetName val="test1"/>
      <sheetName val="유통망계획"/>
      <sheetName val="Data Not Used"/>
      <sheetName val="ScoreCards"/>
      <sheetName val="Variables"/>
      <sheetName val="FTQ Data"/>
      <sheetName val="Int Pulls Data"/>
      <sheetName val="Int Spills Data"/>
      <sheetName val="PPM Data"/>
      <sheetName val="Pulls Data"/>
      <sheetName val="Spills Data"/>
      <sheetName val="라이온2"/>
      <sheetName val="공통비"/>
      <sheetName val="신청현황"/>
      <sheetName val="이름정의_판매계획정리"/>
      <sheetName val="이름정의_라인운영계획"/>
      <sheetName val="PP%-low RPM"/>
      <sheetName val="After Sales Supplier #'s"/>
      <sheetName val="원단위 1계 2계"/>
      <sheetName val="RD제품개발투자비_매가_"/>
      <sheetName val="W3000재료비비교Table(송부용)"/>
      <sheetName val="거래처별"/>
      <sheetName val="2차 OI׃⼪_x0000__x0000_"/>
      <sheetName val="ADJTBL 3100"/>
      <sheetName val="5-3"/>
      <sheetName val="AOP Summary-2"/>
      <sheetName val="사출계산서"/>
      <sheetName val="BOM Cost (R-U713MHH)"/>
      <sheetName val="9월실적"/>
      <sheetName val="견적서_detail Main_1"/>
      <sheetName val="PDS"/>
      <sheetName val="스틸금형"/>
      <sheetName val="매매기준"/>
      <sheetName val="서열정보"/>
      <sheetName val="기준비교표"/>
      <sheetName val="대환취급"/>
      <sheetName val="HAL(STD)"/>
      <sheetName val="PROGRESSIVE_150727"/>
      <sheetName val="단가MST⁒"/>
      <sheetName val="금형견적서(PRESS)"/>
      <sheetName val="通玻"/>
      <sheetName val="4호기"/>
      <sheetName val="3호기"/>
      <sheetName val="8호기"/>
      <sheetName val="발주내역"/>
      <sheetName val="ASSETS_LIST(2)"/>
      <sheetName val="▶선택항목"/>
      <sheetName val="CAR Form Summary"/>
      <sheetName val="가격품의서"/>
      <sheetName val="일위대가표"/>
      <sheetName val="gvl"/>
      <sheetName val="LINE 운영안"/>
      <sheetName val="전력계획"/>
      <sheetName val="원가 종합"/>
      <sheetName val="SM672-001(A)"/>
      <sheetName val="TABLE(TK)"/>
      <sheetName val="TABLE(중국)"/>
      <sheetName val="Validation Lists"/>
      <sheetName val="OPT#1"/>
      <sheetName val="Schedule 1"/>
      <sheetName val="比모듈조립비"/>
      <sheetName val="Tabelle3"/>
      <sheetName val="전체썘㐅"/>
      <sheetName val="Data_Input"/>
      <sheetName val="제품별 매출"/>
      <sheetName val="Data Working Time"/>
      <sheetName val="원가410"/>
      <sheetName val="98년"/>
      <sheetName val="외화수지"/>
      <sheetName val="과8"/>
      <sheetName val="Prices"/>
      <sheetName val="활물질"/>
      <sheetName val="Separator"/>
      <sheetName val="체계옵션"/>
      <sheetName val="업무기준"/>
      <sheetName val="CC"/>
      <sheetName val="Liste"/>
      <sheetName val="비목계산"/>
      <sheetName val="Product"/>
      <sheetName val="Order status"/>
      <sheetName val="Order status2"/>
      <sheetName val="Customer Master"/>
      <sheetName val="Common code"/>
      <sheetName val="Order Status Master"/>
      <sheetName val="Product Master"/>
      <sheetName val="ꢀᴳ케伆"/>
      <sheetName val="MIRADRUG"/>
      <sheetName val="Φ43(COMM단차)"/>
      <sheetName val="사무용품 신청"/>
      <sheetName val="K1"/>
      <sheetName val="OEM_Plan"/>
      <sheetName val="원가_종합"/>
      <sheetName val="자동차_종합지표"/>
      <sheetName val="After_sales"/>
      <sheetName val="주소록"/>
      <sheetName val="92上期財務実績"/>
      <sheetName val="Net Revenue"/>
      <sheetName val="7) 13367734"/>
      <sheetName val="H400"/>
      <sheetName val="급여일반"/>
      <sheetName val="업무연락"/>
      <sheetName val="기초 데이터"/>
      <sheetName val="베어링하우징"/>
      <sheetName val="Rollforward {bpe}"/>
      <sheetName val="Allow - SR&amp;D"/>
      <sheetName val="GLOBAL_PT_NEW_FORMAT_OCT_20024"/>
      <sheetName val="3__관리점지수실적-1_1생산성4"/>
      <sheetName val="Sec_1_-_RFQ4"/>
      <sheetName val="02년_SUC4"/>
      <sheetName val="Sch7a_(토요일)4"/>
      <sheetName val="Rate_data4"/>
      <sheetName val="원단위_전후비교4"/>
      <sheetName val="실적_및_계획4"/>
      <sheetName val="공정능력_(2)4"/>
      <sheetName val="Master_Cable4"/>
      <sheetName val="PRO_(참조)4"/>
      <sheetName val="외주품_감점_유형_기준4"/>
      <sheetName val="Bosch_ADVP&amp;R4"/>
      <sheetName val="제품별_매출"/>
      <sheetName val="Data_Working_Time"/>
      <sheetName val="내수1_8GL6"/>
      <sheetName val="ALPROFILE_발주실적5"/>
      <sheetName val="Sheet1_(2)5"/>
      <sheetName val="GLOBAL_PT_NEW_FORMAT_OCT_20025"/>
      <sheetName val="02년_SUC5"/>
      <sheetName val="3__관리점지수실적-1_1생산성5"/>
      <sheetName val="Sec_1_-_RFQ5"/>
      <sheetName val="Sch7a_(토요일)5"/>
      <sheetName val="Rate_data5"/>
      <sheetName val="원단위_전후비교5"/>
      <sheetName val="실적_및_계획5"/>
      <sheetName val="공정능력_(2)5"/>
      <sheetName val="Master_Cable5"/>
      <sheetName val="PRO_(참조)5"/>
      <sheetName val="외주품_감점_유형_기준5"/>
      <sheetName val="Bosch_ADVP&amp;R5"/>
      <sheetName val="TEMP_TORQUE8"/>
      <sheetName val="B053_(990701)공정실적PP%계산8"/>
      <sheetName val="1_변경범위8"/>
      <sheetName val="개발_TOOL_집계표6"/>
      <sheetName val="경상_개발비6"/>
      <sheetName val="내수1_8GL7"/>
      <sheetName val="운임_환차손-Y8"/>
      <sheetName val="ALPROFILE_발주실적6"/>
      <sheetName val="Sheet1_(2)6"/>
      <sheetName val="Sheet6_(3)6"/>
      <sheetName val="계산_DATA_입력6"/>
      <sheetName val="상세_계산_내역6"/>
      <sheetName val="Evaluation_objects7"/>
      <sheetName val="GLOBAL_PT_NEW_FORMAT_OCT_20026"/>
      <sheetName val="MACRO1_XLM6"/>
      <sheetName val="3__관리점지수실적-1_1생산성6"/>
      <sheetName val="Sec_1_-_RFQ6"/>
      <sheetName val="02년_SUC6"/>
      <sheetName val="Sch7a_(토요일)6"/>
      <sheetName val="Rate_data6"/>
      <sheetName val="원단위_전후비교6"/>
      <sheetName val="실적_및_계획6"/>
      <sheetName val="공정능력_(2)6"/>
      <sheetName val="Master_Cable6"/>
      <sheetName val="PRO_(참조)6"/>
      <sheetName val="외주품_감점_유형_기준6"/>
      <sheetName val="Bosch_ADVP&amp;R6"/>
      <sheetName val="Asset9809CAK"/>
      <sheetName val="220 (2)"/>
      <sheetName val="전문품의"/>
      <sheetName val="9899DISC"/>
      <sheetName val="이력"/>
      <sheetName val="Allocations"/>
      <sheetName val="설비이력카드"/>
      <sheetName val="1-6"/>
      <sheetName val="시작품의"/>
      <sheetName val="표지 (2)"/>
      <sheetName val="중요차종 (090131)"/>
      <sheetName val="ﾕｰｻﾞｰ設定"/>
      <sheetName val="PU FOAM 가격조정 기준"/>
      <sheetName val="Data Input"/>
      <sheetName val="보증금"/>
      <sheetName val="626TD(COLOR)"/>
      <sheetName val="ACTUAL"/>
      <sheetName val="Tables"/>
      <sheetName val="절삭조건"/>
      <sheetName val="FIXED_ASSET"/>
      <sheetName val="Stop"/>
      <sheetName val="551"/>
      <sheetName val="집계표(VAN)"/>
      <sheetName val="금형,검사구"/>
      <sheetName val="리오비용"/>
      <sheetName val="인원계획"/>
      <sheetName val="원본1"/>
      <sheetName val="개선대책 양식"/>
      <sheetName val="재무가정"/>
      <sheetName val="S P"/>
      <sheetName val="R FJS CAR (old)"/>
      <sheetName val="portfolio"/>
      <sheetName val="PFMEA_XLS4"/>
      <sheetName val="RELAY_FAX양식4"/>
      <sheetName val="상세_견적서_(HMC)4"/>
      <sheetName val="INVESTMENT_(Hardware)5"/>
      <sheetName val="2_중요한회계정책4"/>
      <sheetName val="9_관계기업투자4"/>
      <sheetName val="42_리스4"/>
      <sheetName val="25_법인세4"/>
      <sheetName val="_PPAP_작성중__xlsx4"/>
      <sheetName val="Proj_List_00E4"/>
      <sheetName val="DBL_LPG시험4"/>
      <sheetName val="PFMEA_XLS5"/>
      <sheetName val="신고서_전5"/>
      <sheetName val="영업_일15"/>
      <sheetName val="RELAY_FAX양식5"/>
      <sheetName val="상세_견적서_(HMC)5"/>
      <sheetName val="INVESTMENT_(Hardware)6"/>
      <sheetName val="2008_г5"/>
      <sheetName val="2_중요한회계정책5"/>
      <sheetName val="9_관계기업투자5"/>
      <sheetName val="42_리스5"/>
      <sheetName val="25_법인세5"/>
      <sheetName val="_PPAP_작성중__xlsx5"/>
      <sheetName val="Proj_List_00E5"/>
      <sheetName val="DBL_LPG시험5"/>
      <sheetName val="1_2내수8"/>
      <sheetName val="Cost_Reduction7"/>
      <sheetName val="PFMEA_XLS6"/>
      <sheetName val="신고서_전6"/>
      <sheetName val="Basic_assumptions6"/>
      <sheetName val="Sheet6_(3)7"/>
      <sheetName val="영업_일16"/>
      <sheetName val="RELAY_FAX양식6"/>
      <sheetName val="상세_견적서_(HMC)6"/>
      <sheetName val="INVESTMENT_(Hardware)7"/>
      <sheetName val="2008_г6"/>
      <sheetName val="2_중요한회계정책6"/>
      <sheetName val="9_관계기업투자6"/>
      <sheetName val="42_리스6"/>
      <sheetName val="25_법인세6"/>
      <sheetName val="_PPAP_작성중__xlsx6"/>
      <sheetName val="Proj_List_00E6"/>
      <sheetName val="DBL_LPG시험6"/>
      <sheetName val="1_2내수9"/>
      <sheetName val="Cost_Reduction8"/>
      <sheetName val="매출종합_`098"/>
      <sheetName val="PFMEA_XLS7"/>
      <sheetName val="신고서_전7"/>
      <sheetName val="Basic_assumptions7"/>
      <sheetName val="0_절삭조건7"/>
      <sheetName val="Sheet6_(3)8"/>
      <sheetName val="영업_일17"/>
      <sheetName val="RELAY_FAX양식7"/>
      <sheetName val="상세_견적서_(HMC)7"/>
      <sheetName val="INVESTMENT_(Hardware)8"/>
      <sheetName val="2008_г7"/>
      <sheetName val="2_중요한회계정책7"/>
      <sheetName val="9_관계기업투자7"/>
      <sheetName val="42_리스7"/>
      <sheetName val="25_법인세7"/>
      <sheetName val="_PPAP_작성중__xlsx7"/>
      <sheetName val="Proj_List_00E7"/>
      <sheetName val="Bosch_ADVP&amp;R7"/>
      <sheetName val="DBL_LPG시험7"/>
      <sheetName val="2012_Volum1"/>
      <sheetName val="P&amp;L_account1"/>
      <sheetName val="기준정보(A)_15_10_27"/>
      <sheetName val="단중_및_예비길이_SHEET_15_9_5(K)"/>
      <sheetName val="15_1_02_15년_1월예시계획"/>
      <sheetName val="15년_12월_시작재공품_15_12_3"/>
      <sheetName val="기준정보(A)_12_02_23"/>
      <sheetName val="118_세금과공과"/>
      <sheetName val="경영재무_(입력)"/>
      <sheetName val="연구개발_(입력)"/>
      <sheetName val="일반현황_(입력)"/>
      <sheetName val="품질관리_(입력)"/>
      <sheetName val="RONA_DCF"/>
      <sheetName val="RONA_CHRT"/>
      <sheetName val="절삭가공"/>
      <sheetName val="HYPO"/>
      <sheetName val="Certificate list "/>
      <sheetName val="기본자료(재직자)"/>
      <sheetName val="노원열병합__건축공사기성내역서"/>
      <sheetName val="Gia_vat_tu"/>
      <sheetName val="REPAIR DATA - CONTAINER #5"/>
      <sheetName val="추가예산LIST"/>
      <sheetName val="6.Parent S_ Fixed Prod"/>
      <sheetName val="Austria"/>
      <sheetName val="Material References"/>
      <sheetName val="PRINT"/>
      <sheetName val="ANNUAL"/>
      <sheetName val="1_TM13"/>
      <sheetName val="2_align13"/>
      <sheetName val="3_JUDDER13"/>
      <sheetName val="4_M_S13"/>
      <sheetName val="5_P_W_R13"/>
      <sheetName val="6_F_G13"/>
      <sheetName val="7__SCABLE13"/>
      <sheetName val="8_DIFF13"/>
      <sheetName val="9_A_C13"/>
      <sheetName val="10_GEAR13"/>
      <sheetName val="11_ISC13"/>
      <sheetName val="12_ALT13"/>
      <sheetName val="13_O_S13"/>
      <sheetName val="14_silencer13"/>
      <sheetName val="15_DAMPER13"/>
      <sheetName val="16_HUB13"/>
      <sheetName val="17_DLOCK13"/>
      <sheetName val="18_PSP13"/>
      <sheetName val="19_누수13"/>
      <sheetName val="20_K_S13"/>
      <sheetName val="차체부품_INS_REPORT(갑)13"/>
      <sheetName val="FUEL_FILLER13"/>
      <sheetName val="2_대외공문13"/>
      <sheetName val="5_WIRE적용LIST13"/>
      <sheetName val="_납촉자13"/>
      <sheetName val="진행_DATA_(2)13"/>
      <sheetName val="외주현황_wq113"/>
      <sheetName val="3_일반사상13"/>
      <sheetName val="3-2_귀책부서별_DT현황12"/>
      <sheetName val="LX3_0_RR12"/>
      <sheetName val="5_세운W-A12"/>
      <sheetName val="FRONT_HUB견적가7"/>
      <sheetName val="SUB_2월_재검사추이도12"/>
      <sheetName val="c_db16"/>
      <sheetName val="VS1_Paretto분석7"/>
      <sheetName val="포머_비가동_내역7"/>
      <sheetName val="GB-IC_Villingen_GG12"/>
      <sheetName val="일일_업무_현황_(3)7"/>
      <sheetName val="일일_업무_현황_(5)7"/>
      <sheetName val="1-1_General_Code6"/>
      <sheetName val="JT3_0견적-구112"/>
      <sheetName val="금형_(2)12"/>
      <sheetName val="생산현황_(입력)6"/>
      <sheetName val="J150_승인진도관리_LIST6"/>
      <sheetName val="TOTAL_LIST6"/>
      <sheetName val="Price_Range6"/>
      <sheetName val="FTR_MACRo6"/>
      <sheetName val="MPL_技連7"/>
      <sheetName val="342E_BLOCK7"/>
      <sheetName val="MPS_Q3_FY046"/>
      <sheetName val="MPS_Q4_FY046"/>
      <sheetName val="1_ER유체응용6"/>
      <sheetName val="4_시험장비6"/>
      <sheetName val="협력사_일반현황7"/>
      <sheetName val="FLOW_PROSES_(A)6"/>
      <sheetName val="DATA_BASE6"/>
      <sheetName val="업체별_단가현황6"/>
      <sheetName val="THEME_CODE6"/>
      <sheetName val="CR_CODE6"/>
      <sheetName val="VPP(BD-010)_이상보고6"/>
      <sheetName val="임율_&amp;_LOT6"/>
      <sheetName val="생산계획_(2)6"/>
      <sheetName val="P&amp;L,Bal_Sheet,Cash_Forecast6"/>
      <sheetName val="비교원가제출_고6"/>
      <sheetName val="02_07_27_부품판매가6"/>
      <sheetName val="일일_생산및판매계획_대_실적6"/>
      <sheetName val="1_세부비교원가(내수)6"/>
      <sheetName val="1_종합비교원가(내수_일반_유럽)6"/>
      <sheetName val="03_PFD-16"/>
      <sheetName val="2__Definitions6"/>
      <sheetName val="코드_조건표7"/>
      <sheetName val="장비_전체리스트6"/>
      <sheetName val="HMC_사전원가(원혁기준)13%6"/>
      <sheetName val="2차_OIL량측정6"/>
      <sheetName val="재품별_단가6"/>
      <sheetName val="집중검사_리스트6"/>
      <sheetName val="10_예산_및_원가_계획(02년)6"/>
      <sheetName val="6_수입검사_6"/>
      <sheetName val="12_Inv_6"/>
      <sheetName val="97년_재료예산(안)6"/>
      <sheetName val="1_터빈6"/>
      <sheetName val="cost_base_e_dati6"/>
      <sheetName val="차체_품안표6"/>
      <sheetName val="Data_Sheet6"/>
      <sheetName val="_12"/>
      <sheetName val="_13"/>
      <sheetName val="실행내역서_6"/>
      <sheetName val="개발_LIST6"/>
      <sheetName val="PC%계산(WM_COMM단차)6"/>
      <sheetName val="1_1_2008_OTIF6"/>
      <sheetName val="1~3월_지시사항6"/>
      <sheetName val="1_POSITIONING6"/>
      <sheetName val="production_dept6"/>
      <sheetName val="Value_Analysis_-_Sheet_16"/>
      <sheetName val="BAFFLE_HMC_TABLE16"/>
      <sheetName val="2-1_제품군별계획대비실적(B_A)6"/>
      <sheetName val="OEM_이의제기_종합6"/>
      <sheetName val="공정능력(마운틴_홀_거리)6"/>
      <sheetName val="Production_Plan16"/>
      <sheetName val="Summary_Sheet5"/>
      <sheetName val="Datasheet_for_KPI_Model_15"/>
      <sheetName val="PNL_ASS'Y_CRASH_PAD_UPR_RH6"/>
      <sheetName val="Upgrades_pricing5"/>
      <sheetName val="7_3_DY팀5"/>
      <sheetName val="진행중_설변5"/>
      <sheetName val="HOLE_9905(1)5"/>
      <sheetName val="무부하_회전수5"/>
      <sheetName val="5-Why_Root_Cause_Analysis_4"/>
      <sheetName val="광주_소요량4"/>
      <sheetName val="full_(2)4"/>
      <sheetName val="▶R_C_FRM4"/>
      <sheetName val="TEAM하반기_계획_(2)4"/>
      <sheetName val="초_성4"/>
      <sheetName val="CHECK_성4"/>
      <sheetName val="cpk_data4"/>
      <sheetName val="S50_5"/>
      <sheetName val="GAGE_R&amp;R(FRT_UPR)4"/>
      <sheetName val="중공업_실적4"/>
      <sheetName val="_하반기_경비_조정계획_150627(사계_r2_기준)_4"/>
      <sheetName val="DV_Flow_Chart_DV-PV1_(PFC)5"/>
      <sheetName val="MATEMST_(2)4"/>
      <sheetName val="Team_종합4"/>
      <sheetName val="Moulding_data4"/>
      <sheetName val="3월말_장기악성(국내)4"/>
      <sheetName val="2월말_장기악성(국내)4"/>
      <sheetName val="SCP_44"/>
      <sheetName val="SCP_5_D2UXT4"/>
      <sheetName val="SCP_6_D2UX4"/>
      <sheetName val="Invest_(MAC)4"/>
      <sheetName val="SCP_Apr20154"/>
      <sheetName val="불량_리스트4"/>
      <sheetName val="불량_코드4"/>
      <sheetName val="1_종합평가표4"/>
      <sheetName val="Actual_In_&amp;_Out4"/>
      <sheetName val="ISSUE_LIST4"/>
      <sheetName val="업무분장_4"/>
      <sheetName val="YOKE-H(10_3)4"/>
      <sheetName val="BI-FUEL_AIR_VENT_PIPE4"/>
      <sheetName val="0_CHMSL_LED_ASSY4"/>
      <sheetName val="108_수선비4"/>
      <sheetName val="TABLE_DB4"/>
      <sheetName val="쌍용_data_base4"/>
      <sheetName val="VERTICAL_PIPE4"/>
      <sheetName val="2과_공수집계4"/>
      <sheetName val="REAR_4"/>
      <sheetName val="abs_dac검사대비분석자료24"/>
      <sheetName val="RFQ_Form4"/>
      <sheetName val="Bas_Moteur4"/>
      <sheetName val="국내_4"/>
      <sheetName val="4,5공장_4"/>
      <sheetName val="시트_4"/>
      <sheetName val="GLOBAL_PT_NEW_FORMAT_JULY__2005"/>
      <sheetName val="3_PT개발계획4"/>
      <sheetName val="CAPA분석_360K4"/>
      <sheetName val="대외공문_4"/>
      <sheetName val="ERP도입후_시정현황4"/>
      <sheetName val="공정별공법-W_HSE-LH4"/>
      <sheetName val="Purchasing_Data4"/>
      <sheetName val="6_N_m_CCW_전류4"/>
      <sheetName val="c_db17"/>
      <sheetName val="_SR3차원단위_(3)4"/>
      <sheetName val="고객불만_건4"/>
      <sheetName val="1_TP조립4"/>
      <sheetName val="XMA_12월_8,000대_원,부자재_完4"/>
      <sheetName val="YFA_10월분_원자재(10_12)_미납완료_完4"/>
      <sheetName val="YFA_10월분_부자재(10_7,9)_FEDEX_完4"/>
      <sheetName val="1_TAT_Info_4"/>
      <sheetName val="외주수입검사_종합(6월)4"/>
      <sheetName val="RFQ_Template4"/>
      <sheetName val="품의서양식_(3)4"/>
      <sheetName val="4_Vendor_price4"/>
      <sheetName val="14년_증판안_판촉4"/>
      <sheetName val="1__보고4"/>
      <sheetName val="거래선별_매출현황_내역3"/>
      <sheetName val="03년_체제결과3"/>
      <sheetName val="_0602주-무결점운동_진행현황_보고_(201406103"/>
      <sheetName val="기타_부자재3"/>
      <sheetName val="4_20)통계적기법관리절차서3"/>
      <sheetName val="Full_PBD3"/>
      <sheetName val="Europe_PU-13"/>
      <sheetName val="(2)월생산현황_3"/>
      <sheetName val="RFQ_18043"/>
      <sheetName val="DS_MBR_RR_Side__-_PcA3"/>
      <sheetName val="Dual_PMP수율3"/>
      <sheetName val="CONSUMO_DE_RESINA_3"/>
      <sheetName val="97계획(96_111"/>
      <sheetName val="3-2002년_소모공구비1"/>
      <sheetName val="LINE_PPM-분석"/>
      <sheetName val="REPAIR_DATA_-_CONTAINER_#5"/>
      <sheetName val="Issues_List"/>
      <sheetName val="FCST"/>
      <sheetName val="케이스 재공 재고"/>
      <sheetName val="TFT Attendace"/>
      <sheetName val="0.주광원 LED ASSY"/>
      <sheetName val="Input_Form_-_EingabeMaske"/>
      <sheetName val="1_생산0"/>
      <sheetName val="LINE1"/>
      <sheetName val="BAT1 "/>
      <sheetName val="수급"/>
      <sheetName val="코드별"/>
      <sheetName val="민감도"/>
      <sheetName val="(Maker)Cover"/>
      <sheetName val="Linearity"/>
      <sheetName val="(业体)Cover"/>
      <sheetName val="(업체)Cover"/>
      <sheetName val="입찰안"/>
      <sheetName val="시산표12월(수정후)"/>
      <sheetName val="_x005f_x005f_x005f_x005f_x005f_x005f_x005f_x005f_x005f_x005f_"/>
      <sheetName val="Form"/>
      <sheetName val="Definitions"/>
      <sheetName val="choices"/>
      <sheetName val="분리멀티형"/>
      <sheetName val="반도체요약"/>
      <sheetName val="승용스틸자체"/>
      <sheetName val="JANG_DOM"/>
      <sheetName val="FRT 재료비"/>
      <sheetName val="업체손실공수.xls"/>
      <sheetName val="업체손실공수_xls"/>
      <sheetName val="01과제현황"/>
      <sheetName val="项目"/>
      <sheetName val="비품-0450"/>
      <sheetName val="ECU原価"/>
      <sheetName val="Note"/>
      <sheetName val="금형원가"/>
      <sheetName val="検査状況"/>
      <sheetName val="MEMO"/>
      <sheetName val="자재목록"/>
      <sheetName val="모델별불량율"/>
      <sheetName val="2차 OI_x0000__x0000__x0005__x0000_"/>
      <sheetName val="2차_OI"/>
      <sheetName val="매출정리"/>
      <sheetName val="2차_OI1"/>
      <sheetName val="2_분임조활동"/>
      <sheetName val="3_학점이수(세미나)"/>
      <sheetName val="3_학점이수(사내.사외교육)"/>
      <sheetName val="1-1"/>
      <sheetName val="매출손익"/>
      <sheetName val="극판사양"/>
      <sheetName val="기타부품"/>
      <sheetName val="계산기"/>
      <sheetName val="카탈로그"/>
      <sheetName val="혼합사양"/>
      <sheetName val="2차 OI_x0010__x0000_?࠱"/>
      <sheetName val="1-1.연월차 개인별 보전수당"/>
      <sheetName val="업무절차"/>
      <sheetName val="협력업체현황서"/>
      <sheetName val="Danh sach"/>
      <sheetName val="Bang KL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입력"/>
      <sheetName val="재료비DATA"/>
      <sheetName val="계산결과"/>
      <sheetName val="종합10"/>
      <sheetName val="EQ_BE146"/>
      <sheetName val="Perunit"/>
      <sheetName val="U268 4x4 AT(walk)Mitsu"/>
      <sheetName val="DATA-1"/>
      <sheetName val="0006_FLT_IR_NAME"/>
      <sheetName val="인력변동"/>
      <sheetName val="22(4)"/>
      <sheetName val="13역무손익"/>
      <sheetName val="BS(4)"/>
      <sheetName val="JAPAN"/>
      <sheetName val="제조경비"/>
      <sheetName val="2.Underbody DT"/>
      <sheetName val="입력 List"/>
      <sheetName val="DO NOT DELETE"/>
      <sheetName val="Calculations"/>
      <sheetName val="IMT-2000"/>
      <sheetName val="기종별 합계"/>
      <sheetName val="CBase"/>
      <sheetName val="18-2"/>
      <sheetName val="수량산출"/>
      <sheetName val="Data_Not_Used"/>
      <sheetName val="FTQ_Data"/>
      <sheetName val="Int_Pulls_Data"/>
      <sheetName val="Int_Spills_Data"/>
      <sheetName val="PPM_Data"/>
      <sheetName val="Pulls_Data"/>
      <sheetName val="Spills_Data"/>
      <sheetName val="Z41,Z42_이외total"/>
      <sheetName val="개선대책_양식"/>
      <sheetName val="09년_현황1"/>
      <sheetName val="WTC_BODY一覧原紙1"/>
      <sheetName val="GM_Master1"/>
      <sheetName val="J2(P_MT)"/>
      <sheetName val="STD__CAB"/>
      <sheetName val="STD__NCAB"/>
      <sheetName val="원소재_변경_상세"/>
      <sheetName val="직거래가_변경"/>
      <sheetName val="입력_List"/>
      <sheetName val="Export Data"/>
      <sheetName val="Cost_Reduction9"/>
      <sheetName val="1_2내수10"/>
      <sheetName val="Sheet6_(3)9"/>
      <sheetName val="INVESTMENT_(Hardware)9"/>
      <sheetName val="매출종합_`099"/>
      <sheetName val="신고서_전8"/>
      <sheetName val="Basic_assumptions8"/>
      <sheetName val="0_절삭조건8"/>
      <sheetName val="二_POSITION_XLS9"/>
      <sheetName val="1ဲ_ALT9"/>
      <sheetName val="1ဳ_O_S9"/>
      <sheetName val="15_၄AMPER9"/>
      <sheetName val="BACK_DATA_08_7_1~9"/>
      <sheetName val="E_W9"/>
      <sheetName val="P_W9"/>
      <sheetName val="S_W9"/>
      <sheetName val="OPT손익_내수9"/>
      <sheetName val="OPT손익_수출9"/>
      <sheetName val="BACK_DATA9"/>
      <sheetName val="126_2558"/>
      <sheetName val="CASE_ASM8"/>
      <sheetName val="14_1부8"/>
      <sheetName val="소상_&quot;1&quot;8"/>
      <sheetName val="검사기준서_을_치수8"/>
      <sheetName val="검사기준서_갑8"/>
      <sheetName val="검사기준서_을8"/>
      <sheetName val="검사협정_갑8"/>
      <sheetName val="검사성적서_갑8"/>
      <sheetName val="검사성적서_을8"/>
      <sheetName val="검사성적서_병8"/>
      <sheetName val="Nego_PV8"/>
      <sheetName val="팀별_합계8"/>
      <sheetName val="설비능력및_종합공정능력산출시_사용8"/>
      <sheetName val="LAMBDA_자작8"/>
      <sheetName val="PFMEA_XLS8"/>
      <sheetName val="영업_일18"/>
      <sheetName val="_PPAP_작성중__xlsx8"/>
      <sheetName val="RELAY_FAX양식8"/>
      <sheetName val="상세_견적서_(HMC)8"/>
      <sheetName val="2008_г8"/>
      <sheetName val="2_중요한회계정책8"/>
      <sheetName val="9_관계기업투자8"/>
      <sheetName val="42_리스8"/>
      <sheetName val="25_법인세8"/>
      <sheetName val="DBL_LPG시험8"/>
      <sheetName val="Proj_List_00E8"/>
      <sheetName val="Bosch_ADVP&amp;R8"/>
      <sheetName val="2012_Volum2"/>
      <sheetName val="Drop-down_Lists1"/>
      <sheetName val="B053_(990701)공정능력PC%계산1"/>
      <sheetName val="P&amp;L_account2"/>
      <sheetName val="Data_Not_Used1"/>
      <sheetName val="FTQ_Data1"/>
      <sheetName val="Int_Pulls_Data1"/>
      <sheetName val="Int_Spills_Data1"/>
      <sheetName val="PPM_Data1"/>
      <sheetName val="Pulls_Data1"/>
      <sheetName val="Spills_Data1"/>
      <sheetName val="기준정보(A)_15_10_271"/>
      <sheetName val="단중_및_예비길이_SHEET_15_9_5(K)1"/>
      <sheetName val="15_1_02_15년_1월예시계획1"/>
      <sheetName val="15년_12월_시작재공품_15_12_31"/>
      <sheetName val="기준정보(A)_12_02_231"/>
      <sheetName val="118_세금과공과1"/>
      <sheetName val="경영재무_(입력)1"/>
      <sheetName val="연구개발_(입력)1"/>
      <sheetName val="일반현황_(입력)1"/>
      <sheetName val="품질관리_(입력)1"/>
      <sheetName val="노원열병합__건축공사기성내역서1"/>
      <sheetName val="Gia_vat_tu1"/>
      <sheetName val="Z41,Z42_이외total1"/>
      <sheetName val="개선대책_양식1"/>
      <sheetName val="09년_현황2"/>
      <sheetName val="WTC_BODY一覧原紙2"/>
      <sheetName val="GM_Master2"/>
      <sheetName val="J2(P_MT)1"/>
      <sheetName val="제품명_(3)1"/>
      <sheetName val="STD__CAB1"/>
      <sheetName val="STD__NCAB1"/>
      <sheetName val="원소재_변경_상세1"/>
      <sheetName val="직거래가_변경1"/>
      <sheetName val="입력_List1"/>
      <sheetName val="DO_NOT_DELETE"/>
      <sheetName val="Cost_Reduction10"/>
      <sheetName val="1_2내수11"/>
      <sheetName val="Sheet6_(3)10"/>
      <sheetName val="INVESTMENT_(Hardware)10"/>
      <sheetName val="매출종합_`0910"/>
      <sheetName val="신고서_전9"/>
      <sheetName val="Basic_assumptions9"/>
      <sheetName val="B053_(990701)공정실적PP%계산9"/>
      <sheetName val="0_절삭조건9"/>
      <sheetName val="二_POSITION_XLS10"/>
      <sheetName val="1ဲ_ALT10"/>
      <sheetName val="1ဳ_O_S10"/>
      <sheetName val="15_၄AMPER10"/>
      <sheetName val="BACK_DATA_08_7_1~10"/>
      <sheetName val="E_W10"/>
      <sheetName val="P_W10"/>
      <sheetName val="S_W10"/>
      <sheetName val="OPT손익_내수10"/>
      <sheetName val="OPT손익_수출10"/>
      <sheetName val="BACK_DATA10"/>
      <sheetName val="TEMP_TORQUE9"/>
      <sheetName val="126_2559"/>
      <sheetName val="CASE_ASM9"/>
      <sheetName val="14_1부9"/>
      <sheetName val="소상_&quot;1&quot;9"/>
      <sheetName val="검사기준서_을_치수9"/>
      <sheetName val="검사기준서_갑9"/>
      <sheetName val="검사기준서_을9"/>
      <sheetName val="검사협정_갑9"/>
      <sheetName val="검사성적서_갑9"/>
      <sheetName val="검사성적서_을9"/>
      <sheetName val="검사성적서_병9"/>
      <sheetName val="Nego_PV9"/>
      <sheetName val="1_변경범위9"/>
      <sheetName val="팀별_합계9"/>
      <sheetName val="설비능력및_종합공정능력산출시_사용9"/>
      <sheetName val="LAMBDA_자작9"/>
      <sheetName val="PFMEA_XLS9"/>
      <sheetName val="영업_일19"/>
      <sheetName val="_PPAP_작성중__xlsx9"/>
      <sheetName val="RELAY_FAX양식9"/>
      <sheetName val="상세_견적서_(HMC)9"/>
      <sheetName val="2008_г9"/>
      <sheetName val="2_중요한회계정책9"/>
      <sheetName val="9_관계기업투자9"/>
      <sheetName val="42_리스9"/>
      <sheetName val="25_법인세9"/>
      <sheetName val="DBL_LPG시험9"/>
      <sheetName val="Proj_List_00E9"/>
      <sheetName val="Bosch_ADVP&amp;R9"/>
      <sheetName val="2012_Volum3"/>
      <sheetName val="Drop-down_Lists2"/>
      <sheetName val="B053_(990701)공정능력PC%계산2"/>
      <sheetName val="P&amp;L_account3"/>
      <sheetName val="Bas_Moteur5"/>
      <sheetName val="Data_Not_Used2"/>
      <sheetName val="FTQ_Data2"/>
      <sheetName val="Int_Pulls_Data2"/>
      <sheetName val="Int_Spills_Data2"/>
      <sheetName val="PPM_Data2"/>
      <sheetName val="Pulls_Data2"/>
      <sheetName val="Spills_Data2"/>
      <sheetName val="기준정보(A)_15_10_272"/>
      <sheetName val="단중_및_예비길이_SHEET_15_9_5(K)2"/>
      <sheetName val="15_1_02_15년_1월예시계획2"/>
      <sheetName val="15년_12월_시작재공품_15_12_32"/>
      <sheetName val="기준정보(A)_12_02_232"/>
      <sheetName val="118_세금과공과2"/>
      <sheetName val="경영재무_(입력)2"/>
      <sheetName val="연구개발_(입력)2"/>
      <sheetName val="일반현황_(입력)2"/>
      <sheetName val="품질관리_(입력)2"/>
      <sheetName val="노원열병합__건축공사기성내역서2"/>
      <sheetName val="Gia_vat_tu2"/>
      <sheetName val="Z41,Z42_이외total2"/>
      <sheetName val="개선대책_양식2"/>
      <sheetName val="09년_현황3"/>
      <sheetName val="WTC_BODY一覧原紙3"/>
      <sheetName val="GM_Master3"/>
      <sheetName val="J2(P_MT)2"/>
      <sheetName val="제품명_(3)2"/>
      <sheetName val="STD__CAB2"/>
      <sheetName val="STD__NCAB2"/>
      <sheetName val="원소재_변경_상세2"/>
      <sheetName val="직거래가_변경2"/>
      <sheetName val="입력_List2"/>
      <sheetName val="DO_NOT_DELETE1"/>
      <sheetName val="BOX ASSY"/>
      <sheetName val="FOB현황"/>
      <sheetName val="실사LIST-중간가공품(05.12.27현재) (2)"/>
      <sheetName val="54813M2001"/>
      <sheetName val="기초자료입력"/>
      <sheetName val="Controls"/>
      <sheetName val="Material_References"/>
      <sheetName val="4.Financial"/>
      <sheetName val="3_4). FR 종합"/>
      <sheetName val="3_4). RR 종합"/>
      <sheetName val="4R-G"/>
      <sheetName val="5R-G"/>
      <sheetName val="sal"/>
      <sheetName val="제조5과"/>
      <sheetName val="RFQ Cover Sheeet"/>
      <sheetName val="8.공정능력평가(5)"/>
      <sheetName val="학교기부"/>
      <sheetName val="드롭"/>
      <sheetName val="UPPER원가"/>
      <sheetName val="품번별"/>
      <sheetName val="全仕向地"/>
      <sheetName val="와이어"/>
      <sheetName val="환산"/>
      <sheetName val="전체팛ĭ"/>
      <sheetName val="BS-E"/>
      <sheetName val="BS요약"/>
      <sheetName val="FRN 02000"/>
      <sheetName val="부서코드표"/>
      <sheetName val="HOU143A"/>
      <sheetName val="Diaph1 values"/>
      <sheetName val="Diaph2 values"/>
      <sheetName val="Diaph values"/>
      <sheetName val="Cushion datas"/>
      <sheetName val="P.O (LOCAL)"/>
      <sheetName val="UPPER 도면"/>
      <sheetName val="20060624_공조제어"/>
      <sheetName val="풍량상한치_제한_data"/>
      <sheetName val="Source_List"/>
      <sheetName val="Kautex 4WD St.IV P&amp;D"/>
      <sheetName val="Sachs FL WHL"/>
      <sheetName val="개발_TOOL_집계표7"/>
      <sheetName val="경상_개발비7"/>
      <sheetName val="내수1_8GL8"/>
      <sheetName val="운임_환차손-Y9"/>
      <sheetName val="ALPROFILE_발주실적7"/>
      <sheetName val="Sheet1_(2)7"/>
      <sheetName val="계산_DATA_입력7"/>
      <sheetName val="상세_계산_내역7"/>
      <sheetName val="Evaluation_objects8"/>
      <sheetName val="GLOBAL_PT_NEW_FORMAT_OCT_20027"/>
      <sheetName val="MACRO1_XLM7"/>
      <sheetName val="02년_SUC7"/>
      <sheetName val="3__관리점지수실적-1_1생산성7"/>
      <sheetName val="Sec_1_-_RFQ7"/>
      <sheetName val="Sch7a_(토요일)7"/>
      <sheetName val="Rate_data7"/>
      <sheetName val="원단위_전후비교7"/>
      <sheetName val="실적_및_계획7"/>
      <sheetName val="공정능력_(2)7"/>
      <sheetName val="Master_Cable7"/>
      <sheetName val="PRO_(참조)7"/>
      <sheetName val="외주품_감점_유형_기준7"/>
      <sheetName val="제품별_매출1"/>
      <sheetName val="Data_Working_Time1"/>
      <sheetName val="Interco_&amp;_PVS_Loc_Cur"/>
      <sheetName val="시스템문서관리"/>
      <sheetName val="11403-06163 เก่า"/>
      <sheetName val="FM-HD (New)"/>
      <sheetName val="FM-HD (HKMC) "/>
      <sheetName val="FM-HD (11254-06201)  "/>
      <sheetName val="FM-HD (11251-06163)"/>
      <sheetName val="FM-HD (11514053)"/>
      <sheetName val="FM-HD (11611807)"/>
      <sheetName val="FM-HD (94502003)"/>
      <sheetName val="FM-HD (94501839)"/>
      <sheetName val="FM-HD (PT-GDENG0911-4)"/>
      <sheetName val="FM-HD (94520439)"/>
      <sheetName val="FM-HD (94500396)"/>
      <sheetName val="FM-HD (94500407)"/>
      <sheetName val="FM-HD (94500414)"/>
      <sheetName val="FM-HD (94500073)"/>
      <sheetName val="FM-HD (11588683)"/>
      <sheetName val="FM-HD (94500952)"/>
      <sheetName val="FM-HD (11569995)"/>
      <sheetName val="FM-HD (11254-06201)"/>
      <sheetName val="FM-HD (11588685)"/>
      <sheetName val="FM-HD (94500793) "/>
      <sheetName val="FM-HD (11588717)"/>
      <sheetName val="FM-HD (HD-25198904)"/>
      <sheetName val="FM-HD (HD-11570514) "/>
      <sheetName val="FM-HD (11097441)"/>
      <sheetName val="FM-HD (11588662) "/>
      <sheetName val="FM-HD (11519387)"/>
      <sheetName val="FM-HD (11561969)"/>
      <sheetName val="FM-HD (11516580)"/>
      <sheetName val="FM-HD (11588712)   "/>
      <sheetName val="FM-HD (11519375)"/>
      <sheetName val="FM-HD (FAA32071001)  "/>
      <sheetName val="FM-HD (11519382) "/>
      <sheetName val="FM-HD (11519383) "/>
      <sheetName val="FM-HD (11561763)  "/>
      <sheetName val="FM-HD (11588316)  "/>
      <sheetName val="지사"/>
      <sheetName val="FRT(중량)"/>
      <sheetName val="repeatative rejection"/>
      <sheetName val="사업경"/>
      <sheetName val="Personnaliser..."/>
      <sheetName val="Takt Time"/>
      <sheetName val="64512(갑)"/>
      <sheetName val="FMEA"/>
      <sheetName val="계산서"/>
      <sheetName val="97년"/>
      <sheetName val="비주거용"/>
      <sheetName val="누계"/>
      <sheetName val="F12_BS"/>
      <sheetName val="F3_PL"/>
      <sheetName val="F4_PAJE"/>
      <sheetName val="협력점직원"/>
      <sheetName val="(실사조정)총괄"/>
      <sheetName val="현금및현금등가물1"/>
      <sheetName val="4.경비 5.영업외수지"/>
      <sheetName val="가수금대체"/>
      <sheetName val="운반비"/>
      <sheetName val="모델표준"/>
      <sheetName val="4_3_첨부11"/>
      <sheetName val="OEM_Plan1"/>
      <sheetName val="LINE_운영안"/>
      <sheetName val="원가_종합1"/>
      <sheetName val="보강사_소요량"/>
      <sheetName val="After_sales1"/>
      <sheetName val="자동차_종합지표1"/>
      <sheetName val="Order_status"/>
      <sheetName val="Order_status2"/>
      <sheetName val="Customer_Master"/>
      <sheetName val="Common_code"/>
      <sheetName val="Order_Status_Master"/>
      <sheetName val="Product_Master"/>
      <sheetName val="첨부4_기술평가서"/>
      <sheetName val="1_2_2완제품검사('00_4월)_(가라)"/>
      <sheetName val="사무용품_신청"/>
      <sheetName val="Validation_Lists"/>
      <sheetName val="★금형비_계산서"/>
      <sheetName val="LOWSIDE_비교"/>
      <sheetName val="Arbeitsfolgeplan"/>
      <sheetName val="Leistungberechnung"/>
      <sheetName val="B053_(990701)공정실적PP%계산10"/>
      <sheetName val="1_변경범위10"/>
      <sheetName val="TEMP_TORQUE10"/>
      <sheetName val="Evaluation_objects9"/>
      <sheetName val="운임_환차손-Y10"/>
      <sheetName val="02년_SUC8"/>
      <sheetName val="내수1_8GL9"/>
      <sheetName val="ALPROFILE_발주실적8"/>
      <sheetName val="PRESS_DATA8"/>
      <sheetName val="MACRO1_XLM8"/>
      <sheetName val="개발_TOOL_집계표8"/>
      <sheetName val="경상_개발비8"/>
      <sheetName val="X-3_ENG8"/>
      <sheetName val="원단위_전후비교8"/>
      <sheetName val="Sheet1_(2)8"/>
      <sheetName val="외주품_감점_유형_기준8"/>
      <sheetName val="3__관리점지수실적-1_1생산성8"/>
      <sheetName val="실적_및_계획8"/>
      <sheetName val="CAPA분석_360K5"/>
      <sheetName val="GLOBAL_PT_NEW_FORMAT_OCT_20028"/>
      <sheetName val="계산_DATA_입력8"/>
      <sheetName val="상세_계산_내역8"/>
      <sheetName val="Master_Cable8"/>
      <sheetName val="Sec_1_-_RFQ8"/>
      <sheetName val="공정능력_(2)8"/>
      <sheetName val="Sch7a_(토요일)8"/>
      <sheetName val="Rate_data8"/>
      <sheetName val="PRO_(참조)8"/>
      <sheetName val="4_3_첨부12"/>
      <sheetName val="OEM_Plan2"/>
      <sheetName val="LINE_운영안1"/>
      <sheetName val="원가_종합2"/>
      <sheetName val="Interco_&amp;_PVS_Loc_Cur1"/>
      <sheetName val="보강사_소요량1"/>
      <sheetName val="After_sales2"/>
      <sheetName val="자동차_종합지표2"/>
      <sheetName val="Order_status1"/>
      <sheetName val="Order_status21"/>
      <sheetName val="Customer_Master1"/>
      <sheetName val="Common_code1"/>
      <sheetName val="Order_Status_Master1"/>
      <sheetName val="Product_Master1"/>
      <sheetName val="3_3검토국1"/>
      <sheetName val="Supplier_QRQC1"/>
      <sheetName val="첨부4_기술평가서1"/>
      <sheetName val="1_2_2완제품검사('00_4월)_(가라)1"/>
      <sheetName val="검사협정_보충1"/>
      <sheetName val="1_기안을지1"/>
      <sheetName val="사무용품_신청1"/>
      <sheetName val="Validation_Lists1"/>
      <sheetName val="★금형비_계산서1"/>
      <sheetName val="LOWSIDE_비교1"/>
      <sheetName val="PS_SIDE_OTR_INR_공정개선_상세"/>
      <sheetName val="제품별_매출2"/>
      <sheetName val="Data_Working_Time2"/>
      <sheetName val="원단위_1계_2계"/>
      <sheetName val="11403-06163_เก่า"/>
      <sheetName val="FM-HD_(New)"/>
      <sheetName val="FM-HD_(HKMC)_"/>
      <sheetName val="FM-HD_(11254-06201)__"/>
      <sheetName val="FM-HD_(11251-06163)"/>
      <sheetName val="FM-HD_(11514053)"/>
      <sheetName val="FM-HD_(11611807)"/>
      <sheetName val="FM-HD_(94502003)"/>
      <sheetName val="FM-HD_(94501839)"/>
      <sheetName val="FM-HD_(PT-GDENG0911-4)"/>
      <sheetName val="FM-HD_(94520439)"/>
      <sheetName val="FM-HD_(94500396)"/>
      <sheetName val="FM-HD_(94500407)"/>
      <sheetName val="FM-HD_(94500414)"/>
      <sheetName val="FM-HD_(94500073)"/>
      <sheetName val="FM-HD_(11588683)"/>
      <sheetName val="FM-HD_(94500952)"/>
      <sheetName val="FM-HD_(11569995)"/>
      <sheetName val="FM-HD_(11254-06201)"/>
      <sheetName val="FM-HD_(11588685)"/>
      <sheetName val="FM-HD_(94500793)_"/>
      <sheetName val="FM-HD_(11588717)"/>
      <sheetName val="FM-HD_(HD-25198904)"/>
      <sheetName val="FM-HD_(HD-11570514)_"/>
      <sheetName val="FM-HD_(11097441)"/>
      <sheetName val="FM-HD_(11588662)_"/>
      <sheetName val="FM-HD_(11519387)"/>
      <sheetName val="FM-HD_(11561969)"/>
      <sheetName val="FM-HD_(11516580)"/>
      <sheetName val="FM-HD_(11588712)___"/>
      <sheetName val="FM-HD_(11519375)"/>
      <sheetName val="FM-HD_(FAA32071001)__"/>
      <sheetName val="FM-HD_(11519382)_"/>
      <sheetName val="FM-HD_(11519383)_"/>
      <sheetName val="FM-HD_(11561763)__"/>
      <sheetName val="FM-HD_(11588316)__"/>
      <sheetName val="二_POSITION_XLS11"/>
      <sheetName val="1ဲ_ALT11"/>
      <sheetName val="1ဳ_O_S11"/>
      <sheetName val="15_၄AMPER11"/>
      <sheetName val="OPT손익_내수11"/>
      <sheetName val="OPT손익_수출11"/>
      <sheetName val="BACK_DATA_08_7_1~11"/>
      <sheetName val="E_W11"/>
      <sheetName val="P_W11"/>
      <sheetName val="S_W11"/>
      <sheetName val="BACK_DATA11"/>
      <sheetName val="CASE_ASM10"/>
      <sheetName val="14_1부10"/>
      <sheetName val="B053_(990701)공정실적PP%계산11"/>
      <sheetName val="1_변경범위11"/>
      <sheetName val="TEMP_TORQUE11"/>
      <sheetName val="Evaluation_objects10"/>
      <sheetName val="LAMBDA_자작10"/>
      <sheetName val="설비능력및_종합공정능력산출시_사용10"/>
      <sheetName val="126_25510"/>
      <sheetName val="Nego_PV10"/>
      <sheetName val="소상_&quot;1&quot;10"/>
      <sheetName val="검사기준서_을_치수10"/>
      <sheetName val="검사기준서_갑10"/>
      <sheetName val="검사기준서_을10"/>
      <sheetName val="검사협정_갑10"/>
      <sheetName val="검사성적서_갑10"/>
      <sheetName val="검사성적서_을10"/>
      <sheetName val="검사성적서_병10"/>
      <sheetName val="팀별_합계10"/>
      <sheetName val="운임_환차손-Y11"/>
      <sheetName val="02년_SUC9"/>
      <sheetName val="내수1_8GL10"/>
      <sheetName val="ALPROFILE_발주실적9"/>
      <sheetName val="PRESS_DATA9"/>
      <sheetName val="MACRO1_XLM9"/>
      <sheetName val="개발_TOOL_집계표9"/>
      <sheetName val="경상_개발비9"/>
      <sheetName val="X-3_ENG9"/>
      <sheetName val="원단위_전후비교9"/>
      <sheetName val="Sheet1_(2)9"/>
      <sheetName val="외주품_감점_유형_기준9"/>
      <sheetName val="3__관리점지수실적-1_1생산성9"/>
      <sheetName val="실적_및_계획9"/>
      <sheetName val="CAPA분석_360K6"/>
      <sheetName val="GLOBAL_PT_NEW_FORMAT_OCT_20029"/>
      <sheetName val="계산_DATA_입력9"/>
      <sheetName val="상세_계산_내역9"/>
      <sheetName val="Master_Cable9"/>
      <sheetName val="Sec_1_-_RFQ9"/>
      <sheetName val="공정능력_(2)9"/>
      <sheetName val="Sch7a_(토요일)9"/>
      <sheetName val="Rate_data9"/>
      <sheetName val="PRO_(참조)9"/>
      <sheetName val="4_3_첨부13"/>
      <sheetName val="OEM_Plan3"/>
      <sheetName val="제품명_(3)3"/>
      <sheetName val="LINE_운영안2"/>
      <sheetName val="원가_종합3"/>
      <sheetName val="Interco_&amp;_PVS_Loc_Cur2"/>
      <sheetName val="보강사_소요량2"/>
      <sheetName val="After_sales3"/>
      <sheetName val="자동차_종합지표3"/>
      <sheetName val="Order_status3"/>
      <sheetName val="Order_status22"/>
      <sheetName val="Customer_Master2"/>
      <sheetName val="Common_code2"/>
      <sheetName val="Order_Status_Master2"/>
      <sheetName val="Product_Master2"/>
      <sheetName val="3_3검토국2"/>
      <sheetName val="Supplier_QRQC2"/>
      <sheetName val="97계획(96_112"/>
      <sheetName val="첨부4_기술평가서2"/>
      <sheetName val="1_2_2완제품검사('00_4월)_(가라)2"/>
      <sheetName val="검사협정_보충2"/>
      <sheetName val="1_기안을지2"/>
      <sheetName val="사무용품_신청2"/>
      <sheetName val="Validation_Lists2"/>
      <sheetName val="★금형비_계산서2"/>
      <sheetName val="LOWSIDE_비교2"/>
      <sheetName val="PS_SIDE_OTR_INR_공정개선_상세1"/>
      <sheetName val="제품별_매출3"/>
      <sheetName val="Data_Working_Time3"/>
      <sheetName val="원단위_1계_2계1"/>
      <sheetName val="11403-06163_เก่า1"/>
      <sheetName val="FM-HD_(New)1"/>
      <sheetName val="FM-HD_(HKMC)_1"/>
      <sheetName val="FM-HD_(11254-06201)__1"/>
      <sheetName val="FM-HD_(11251-06163)1"/>
      <sheetName val="FM-HD_(11514053)1"/>
      <sheetName val="FM-HD_(11611807)1"/>
      <sheetName val="FM-HD_(94502003)1"/>
      <sheetName val="FM-HD_(94501839)1"/>
      <sheetName val="FM-HD_(PT-GDENG0911-4)1"/>
      <sheetName val="FM-HD_(94520439)1"/>
      <sheetName val="FM-HD_(94500396)1"/>
      <sheetName val="FM-HD_(94500407)1"/>
      <sheetName val="FM-HD_(94500414)1"/>
      <sheetName val="FM-HD_(94500073)1"/>
      <sheetName val="FM-HD_(11588683)1"/>
      <sheetName val="FM-HD_(94500952)1"/>
      <sheetName val="FM-HD_(11569995)1"/>
      <sheetName val="FM-HD_(11254-06201)1"/>
      <sheetName val="FM-HD_(11588685)1"/>
      <sheetName val="FM-HD_(94500793)_1"/>
      <sheetName val="FM-HD_(11588717)1"/>
      <sheetName val="FM-HD_(HD-25198904)1"/>
      <sheetName val="FM-HD_(HD-11570514)_1"/>
      <sheetName val="FM-HD_(11097441)1"/>
      <sheetName val="FM-HD_(11588662)_1"/>
      <sheetName val="FM-HD_(11519387)1"/>
      <sheetName val="FM-HD_(11561969)1"/>
      <sheetName val="FM-HD_(11516580)1"/>
      <sheetName val="FM-HD_(11588712)___1"/>
      <sheetName val="FM-HD_(11519375)1"/>
      <sheetName val="FM-HD_(FAA32071001)__1"/>
      <sheetName val="FM-HD_(11519382)_1"/>
      <sheetName val="FM-HD_(11519383)_1"/>
      <sheetName val="FM-HD_(11561763)__1"/>
      <sheetName val="FM-HD_(11588316)__1"/>
      <sheetName val="二_POSITION_XLS12"/>
      <sheetName val="1ဲ_ALT12"/>
      <sheetName val="1ဳ_O_S12"/>
      <sheetName val="15_၄AMPER12"/>
      <sheetName val="OPT손익_내수12"/>
      <sheetName val="OPT손익_수출12"/>
      <sheetName val="BACK_DATA_08_7_1~12"/>
      <sheetName val="E_W12"/>
      <sheetName val="P_W12"/>
      <sheetName val="S_W12"/>
      <sheetName val="BACK_DATA12"/>
      <sheetName val="CASE_ASM11"/>
      <sheetName val="14_1부11"/>
      <sheetName val="B053_(990701)공정실적PP%계산12"/>
      <sheetName val="1_변경범위12"/>
      <sheetName val="TEMP_TORQUE12"/>
      <sheetName val="Evaluation_objects11"/>
      <sheetName val="LAMBDA_자작11"/>
      <sheetName val="설비능력및_종합공정능력산출시_사용11"/>
      <sheetName val="126_25511"/>
      <sheetName val="Nego_PV11"/>
      <sheetName val="매출종합_`0911"/>
      <sheetName val="소상_&quot;1&quot;11"/>
      <sheetName val="검사기준서_을_치수11"/>
      <sheetName val="검사기준서_갑11"/>
      <sheetName val="검사기준서_을11"/>
      <sheetName val="검사협정_갑11"/>
      <sheetName val="검사성적서_갑11"/>
      <sheetName val="검사성적서_을11"/>
      <sheetName val="검사성적서_병11"/>
      <sheetName val="팀별_합계11"/>
      <sheetName val="운임_환차손-Y12"/>
      <sheetName val="02년_SUC10"/>
      <sheetName val="내수1_8GL11"/>
      <sheetName val="ALPROFILE_발주실적10"/>
      <sheetName val="PRESS_DATA10"/>
      <sheetName val="MACRO1_XLM10"/>
      <sheetName val="개발_TOOL_집계표10"/>
      <sheetName val="경상_개발비10"/>
      <sheetName val="X-3_ENG10"/>
      <sheetName val="원단위_전후비교10"/>
      <sheetName val="Sheet1_(2)10"/>
      <sheetName val="외주품_감점_유형_기준10"/>
      <sheetName val="3__관리점지수실적-1_1생산성10"/>
      <sheetName val="실적_및_계획10"/>
      <sheetName val="Bosch_ADVP&amp;R10"/>
      <sheetName val="CAPA분석_360K7"/>
      <sheetName val="GLOBAL_PT_NEW_FORMAT_OCT_200210"/>
      <sheetName val="계산_DATA_입력10"/>
      <sheetName val="상세_계산_내역10"/>
      <sheetName val="FLOW_PROSES_(A)7"/>
      <sheetName val="Master_Cable10"/>
      <sheetName val="Sec_1_-_RFQ10"/>
      <sheetName val="공정능력_(2)10"/>
      <sheetName val="Sch7a_(토요일)10"/>
      <sheetName val="Rate_data10"/>
      <sheetName val="PRO_(참조)10"/>
      <sheetName val="4_3_첨부14"/>
      <sheetName val="OEM_Plan4"/>
      <sheetName val="제품명_(3)4"/>
      <sheetName val="LINE_운영안3"/>
      <sheetName val="원가_종합4"/>
      <sheetName val="GM_Master4"/>
      <sheetName val="Interco_&amp;_PVS_Loc_Cur3"/>
      <sheetName val="RFQ_18044"/>
      <sheetName val="보강사_소요량3"/>
      <sheetName val="J2(P_MT)3"/>
      <sheetName val="After_sales4"/>
      <sheetName val="자동차_종합지표4"/>
      <sheetName val="Order_status4"/>
      <sheetName val="Order_status23"/>
      <sheetName val="Customer_Master3"/>
      <sheetName val="Common_code3"/>
      <sheetName val="Order_Status_Master3"/>
      <sheetName val="Product_Master3"/>
      <sheetName val="3_3검토국3"/>
      <sheetName val="Supplier_QRQC3"/>
      <sheetName val="97계획(96_113"/>
      <sheetName val="첨부4_기술평가서3"/>
      <sheetName val="1_2_2완제품검사('00_4월)_(가라)3"/>
      <sheetName val="09년_현황4"/>
      <sheetName val="WTC_BODY一覧原紙4"/>
      <sheetName val="검사협정_보충3"/>
      <sheetName val="2012_Volum4"/>
      <sheetName val="B053_(990701)공정능력PC%계산3"/>
      <sheetName val="P&amp;L_account4"/>
      <sheetName val="118_세금과공과3"/>
      <sheetName val="경영재무_(입력)3"/>
      <sheetName val="연구개발_(입력)3"/>
      <sheetName val="일반현황_(입력)3"/>
      <sheetName val="품질관리_(입력)3"/>
      <sheetName val="Drop-down_Lists3"/>
      <sheetName val="1_기안을지3"/>
      <sheetName val="사무용품_신청3"/>
      <sheetName val="Validation_Lists3"/>
      <sheetName val="★금형비_계산서3"/>
      <sheetName val="LOWSIDE_비교3"/>
      <sheetName val="PS_SIDE_OTR_INR_공정개선_상세2"/>
      <sheetName val="제품별_매출4"/>
      <sheetName val="Data_Working_Time4"/>
      <sheetName val="Z41,Z42_이외total3"/>
      <sheetName val="원단위_1계_2계2"/>
      <sheetName val="11403-06163_เก่า2"/>
      <sheetName val="FM-HD_(New)2"/>
      <sheetName val="FM-HD_(HKMC)_2"/>
      <sheetName val="FM-HD_(11254-06201)__2"/>
      <sheetName val="FM-HD_(11251-06163)2"/>
      <sheetName val="FM-HD_(11514053)2"/>
      <sheetName val="FM-HD_(11611807)2"/>
      <sheetName val="FM-HD_(94502003)2"/>
      <sheetName val="FM-HD_(94501839)2"/>
      <sheetName val="FM-HD_(PT-GDENG0911-4)2"/>
      <sheetName val="FM-HD_(94520439)2"/>
      <sheetName val="FM-HD_(94500396)2"/>
      <sheetName val="FM-HD_(94500407)2"/>
      <sheetName val="FM-HD_(94500414)2"/>
      <sheetName val="FM-HD_(94500073)2"/>
      <sheetName val="FM-HD_(11588683)2"/>
      <sheetName val="FM-HD_(94500952)2"/>
      <sheetName val="FM-HD_(11569995)2"/>
      <sheetName val="FM-HD_(11254-06201)2"/>
      <sheetName val="FM-HD_(11588685)2"/>
      <sheetName val="FM-HD_(94500793)_2"/>
      <sheetName val="FM-HD_(11588717)2"/>
      <sheetName val="FM-HD_(HD-25198904)2"/>
      <sheetName val="FM-HD_(HD-11570514)_2"/>
      <sheetName val="FM-HD_(11097441)2"/>
      <sheetName val="FM-HD_(11588662)_2"/>
      <sheetName val="FM-HD_(11519387)2"/>
      <sheetName val="FM-HD_(11561969)2"/>
      <sheetName val="FM-HD_(11516580)2"/>
      <sheetName val="FM-HD_(11588712)___2"/>
      <sheetName val="FM-HD_(11519375)2"/>
      <sheetName val="FM-HD_(FAA32071001)__2"/>
      <sheetName val="FM-HD_(11519382)_2"/>
      <sheetName val="FM-HD_(11519383)_2"/>
      <sheetName val="FM-HD_(11561763)__2"/>
      <sheetName val="FM-HD_(11588316)__2"/>
      <sheetName val="二_POSITION_XLS13"/>
      <sheetName val="1ဲ_ALT13"/>
      <sheetName val="1ဳ_O_S13"/>
      <sheetName val="15_၄AMPER13"/>
      <sheetName val="GB-IC_Villingen_GG13"/>
      <sheetName val="OPT손익_내수13"/>
      <sheetName val="OPT손익_수출13"/>
      <sheetName val="BACK_DATA_08_7_1~13"/>
      <sheetName val="E_W13"/>
      <sheetName val="P_W13"/>
      <sheetName val="S_W13"/>
      <sheetName val="BACK_DATA13"/>
      <sheetName val="CASE_ASM12"/>
      <sheetName val="5_세운W-A13"/>
      <sheetName val="14_1부12"/>
      <sheetName val="B053_(990701)공정실적PP%계산13"/>
      <sheetName val="1_변경범위13"/>
      <sheetName val="TEMP_TORQUE13"/>
      <sheetName val="Evaluation_objects12"/>
      <sheetName val="LAMBDA_자작12"/>
      <sheetName val="설비능력및_종합공정능력산출시_사용12"/>
      <sheetName val="126_25512"/>
      <sheetName val="Nego_PV12"/>
      <sheetName val="매출종합_`0912"/>
      <sheetName val="소상_&quot;1&quot;12"/>
      <sheetName val="검사기준서_을_치수12"/>
      <sheetName val="검사기준서_갑12"/>
      <sheetName val="검사기준서_을12"/>
      <sheetName val="검사협정_갑12"/>
      <sheetName val="검사성적서_갑12"/>
      <sheetName val="검사성적서_을12"/>
      <sheetName val="검사성적서_병12"/>
      <sheetName val="팀별_합계12"/>
      <sheetName val="운임_환차손-Y13"/>
      <sheetName val="02년_SUC11"/>
      <sheetName val="내수1_8GL12"/>
      <sheetName val="ALPROFILE_발주실적11"/>
      <sheetName val="PRESS_DATA11"/>
      <sheetName val="MACRO1_XLM11"/>
      <sheetName val="개발_TOOL_집계표11"/>
      <sheetName val="경상_개발비11"/>
      <sheetName val="X-3_ENG11"/>
      <sheetName val="원단위_전후비교11"/>
      <sheetName val="Sheet1_(2)11"/>
      <sheetName val="Sheet6_(3)11"/>
      <sheetName val="외주품_감점_유형_기준11"/>
      <sheetName val="3__관리점지수실적-1_1생산성11"/>
      <sheetName val="실적_및_계획11"/>
      <sheetName val="Bosch_ADVP&amp;R11"/>
      <sheetName val="CAPA분석_360K8"/>
      <sheetName val="Cost_Reduction11"/>
      <sheetName val="GLOBAL_PT_NEW_FORMAT_OCT_200211"/>
      <sheetName val="계산_DATA_입력11"/>
      <sheetName val="상세_계산_내역11"/>
      <sheetName val="FLOW_PROSES_(A)8"/>
      <sheetName val="Master_Cable11"/>
      <sheetName val="_SR3차원단위_(3)5"/>
      <sheetName val="ERP도입후_시정현황5"/>
      <sheetName val="6_N_m_CCW_전류5"/>
      <sheetName val="Purchasing_Data5"/>
      <sheetName val="Sec_1_-_RFQ11"/>
      <sheetName val="공정능력_(2)11"/>
      <sheetName val="Sch7a_(토요일)11"/>
      <sheetName val="c_db18"/>
      <sheetName val="Rate_data11"/>
      <sheetName val="대외공문_5"/>
      <sheetName val="PRO_(참조)11"/>
      <sheetName val="4_3_첨부15"/>
      <sheetName val="업무분장_5"/>
      <sheetName val="GLOBAL_PT_NEW_FORMAT_JULY__2006"/>
      <sheetName val="OEM_Plan5"/>
      <sheetName val="제품명_(3)5"/>
      <sheetName val="LINE_운영안4"/>
      <sheetName val="원가_종합5"/>
      <sheetName val="공정별공법-W_HSE-LH5"/>
      <sheetName val="GM_Master5"/>
      <sheetName val="3_PT개발계획5"/>
      <sheetName val="Interco_&amp;_PVS_Loc_Cur4"/>
      <sheetName val="RFQ_18045"/>
      <sheetName val="보강사_소요량4"/>
      <sheetName val="J2(P_MT)4"/>
      <sheetName val="After_sales5"/>
      <sheetName val="고객불만_건5"/>
      <sheetName val="자동차_종합지표5"/>
      <sheetName val="Order_status5"/>
      <sheetName val="Order_status24"/>
      <sheetName val="Customer_Master4"/>
      <sheetName val="Common_code4"/>
      <sheetName val="Order_Status_Master4"/>
      <sheetName val="Product_Master4"/>
      <sheetName val="3_3검토국4"/>
      <sheetName val="Supplier_QRQC4"/>
      <sheetName val="97계획(96_114"/>
      <sheetName val="첨부4_기술평가서4"/>
      <sheetName val="1_2_2완제품검사('00_4월)_(가라)4"/>
      <sheetName val="09년_현황5"/>
      <sheetName val="WTC_BODY一覧原紙5"/>
      <sheetName val="3월말_장기악성(국내)5"/>
      <sheetName val="2월말_장기악성(국내)5"/>
      <sheetName val="검사협정_보충4"/>
      <sheetName val="2012_Volum5"/>
      <sheetName val="B053_(990701)공정능력PC%계산4"/>
      <sheetName val="P&amp;L_account5"/>
      <sheetName val="118_세금과공과4"/>
      <sheetName val="경영재무_(입력)4"/>
      <sheetName val="연구개발_(입력)4"/>
      <sheetName val="일반현황_(입력)4"/>
      <sheetName val="품질관리_(입력)4"/>
      <sheetName val="Drop-down_Lists4"/>
      <sheetName val="1_기안을지4"/>
      <sheetName val="사무용품_신청4"/>
      <sheetName val="Validation_Lists4"/>
      <sheetName val="★금형비_계산서4"/>
      <sheetName val="LOWSIDE_비교4"/>
      <sheetName val="PS_SIDE_OTR_INR_공정개선_상세3"/>
      <sheetName val="제품별_매출5"/>
      <sheetName val="Data_Working_Time5"/>
      <sheetName val="Z41,Z42_이외total4"/>
      <sheetName val="원단위_1계_2계3"/>
      <sheetName val="11403-06163_เก่า3"/>
      <sheetName val="FM-HD_(New)3"/>
      <sheetName val="FM-HD_(HKMC)_3"/>
      <sheetName val="FM-HD_(11254-06201)__3"/>
      <sheetName val="FM-HD_(11251-06163)3"/>
      <sheetName val="FM-HD_(11514053)3"/>
      <sheetName val="FM-HD_(11611807)3"/>
      <sheetName val="FM-HD_(94502003)3"/>
      <sheetName val="FM-HD_(94501839)3"/>
      <sheetName val="FM-HD_(PT-GDENG0911-4)3"/>
      <sheetName val="FM-HD_(94520439)3"/>
      <sheetName val="FM-HD_(94500396)3"/>
      <sheetName val="FM-HD_(94500407)3"/>
      <sheetName val="FM-HD_(94500414)3"/>
      <sheetName val="FM-HD_(94500073)3"/>
      <sheetName val="FM-HD_(11588683)3"/>
      <sheetName val="FM-HD_(94500952)3"/>
      <sheetName val="FM-HD_(11569995)3"/>
      <sheetName val="FM-HD_(11254-06201)3"/>
      <sheetName val="FM-HD_(11588685)3"/>
      <sheetName val="FM-HD_(94500793)_3"/>
      <sheetName val="FM-HD_(11588717)3"/>
      <sheetName val="FM-HD_(HD-25198904)3"/>
      <sheetName val="FM-HD_(HD-11570514)_3"/>
      <sheetName val="FM-HD_(11097441)3"/>
      <sheetName val="FM-HD_(11588662)_3"/>
      <sheetName val="FM-HD_(11519387)3"/>
      <sheetName val="FM-HD_(11561969)3"/>
      <sheetName val="FM-HD_(11516580)3"/>
      <sheetName val="FM-HD_(11588712)___3"/>
      <sheetName val="FM-HD_(11519375)3"/>
      <sheetName val="FM-HD_(FAA32071001)__3"/>
      <sheetName val="FM-HD_(11519382)_3"/>
      <sheetName val="FM-HD_(11519383)_3"/>
      <sheetName val="FM-HD_(11561763)__3"/>
      <sheetName val="FM-HD_(11588316)__3"/>
      <sheetName val="교육훈련절차서"/>
      <sheetName val="승용STEEL"/>
      <sheetName val="설계내역서"/>
      <sheetName val="J1"/>
      <sheetName val="Sch1 - P&amp;L Summary"/>
      <sheetName val="Sch2 - BalSht Summary"/>
      <sheetName val="Sch3 - CFlow Summary"/>
      <sheetName val="부품계산"/>
      <sheetName val="숨기기2-목록"/>
      <sheetName val="Model Synthesis Report"/>
      <sheetName val="A9AEDN01"/>
      <sheetName val="Börskurser"/>
      <sheetName val="대우"/>
      <sheetName val="삼성(중)"/>
      <sheetName val="삼성(자)"/>
      <sheetName val="실적1"/>
      <sheetName val="실적2"/>
      <sheetName val="실적3"/>
      <sheetName val="실적4"/>
      <sheetName val="실적5"/>
      <sheetName val="실적6"/>
      <sheetName val="실적7"/>
      <sheetName val="실적8"/>
      <sheetName val="2019년 생산수량"/>
      <sheetName val="19년 종합 CT"/>
      <sheetName val="Q302"/>
      <sheetName val="打分表"/>
      <sheetName val="팀코드"/>
      <sheetName val="관리데이터목록"/>
      <sheetName val="완제품구성표"/>
      <sheetName val="프레스품"/>
      <sheetName val="금형대장"/>
      <sheetName val="AD원"/>
      <sheetName val="TPR"/>
      <sheetName val="LIBRARY"/>
      <sheetName val="C10怰䈽셋"/>
      <sheetName val="A6"/>
      <sheetName val="delta impedance(평균)"/>
      <sheetName val="INDUSTRIAL(I)"/>
      <sheetName val="INDUSTRIAL(II)"/>
      <sheetName val="SUST DEV &amp; OTHER"/>
      <sheetName val="OEM "/>
      <sheetName val="August 2003"/>
      <sheetName val="OE UMC"/>
      <sheetName val="Analysis-Others Pg 4"/>
      <sheetName val="latest"/>
      <sheetName val="le_data"/>
      <sheetName val="MASTER_OE"/>
      <sheetName val="Fx Rates"/>
      <sheetName val="FY 12_Interiors Volume"/>
      <sheetName val="FY12_PP_Sales"/>
      <sheetName val="INT_Price_FY12 MFC"/>
      <sheetName val="TRW원가"/>
      <sheetName val="0"/>
      <sheetName val="DONGIA"/>
      <sheetName val="強度 CN A1 C10H 152H"/>
      <sheetName val="II. CF"/>
      <sheetName val="I. Assumptions"/>
      <sheetName val="PROJ"/>
      <sheetName val="◀양식(PAD)"/>
      <sheetName val="국가DATA"/>
      <sheetName val="CONN.조립"/>
      <sheetName val="재료비내역"/>
      <sheetName val="Mname"/>
      <sheetName val="1_TM14"/>
      <sheetName val="2_align14"/>
      <sheetName val="3_JUDDER14"/>
      <sheetName val="4_M_S14"/>
      <sheetName val="5_P_W_R14"/>
      <sheetName val="6_F_G14"/>
      <sheetName val="7__SCABLE14"/>
      <sheetName val="8_DIFF14"/>
      <sheetName val="9_A_C14"/>
      <sheetName val="10_GEAR14"/>
      <sheetName val="11_ISC14"/>
      <sheetName val="12_ALT14"/>
      <sheetName val="13_O_S14"/>
      <sheetName val="14_silencer14"/>
      <sheetName val="15_DAMPER14"/>
      <sheetName val="16_HUB14"/>
      <sheetName val="17_DLOCK14"/>
      <sheetName val="18_PSP14"/>
      <sheetName val="19_누수14"/>
      <sheetName val="20_K_S14"/>
      <sheetName val="二_POSITION_XLS14"/>
      <sheetName val="1ဲ_ALT14"/>
      <sheetName val="1ဳ_O_S14"/>
      <sheetName val="15_၄AMPER14"/>
      <sheetName val="GB-IC_Villingen_GG14"/>
      <sheetName val="OPT손익_내수14"/>
      <sheetName val="OPT손익_수출14"/>
      <sheetName val="JT3_0견적-구113"/>
      <sheetName val="BACK_DATA_08_7_1~14"/>
      <sheetName val="E_W14"/>
      <sheetName val="P_W14"/>
      <sheetName val="S_W14"/>
      <sheetName val="BACK_DATA14"/>
      <sheetName val="CASE_ASM13"/>
      <sheetName val="외주현황_wq114"/>
      <sheetName val="5_세운W-A14"/>
      <sheetName val="14_1부13"/>
      <sheetName val="B053_(990701)공정실적PP%계산14"/>
      <sheetName val="2_대외공문14"/>
      <sheetName val="1_변경범위14"/>
      <sheetName val="TEMP_TORQUE14"/>
      <sheetName val="Evaluation_objects13"/>
      <sheetName val="LAMBDA_자작13"/>
      <sheetName val="설비능력및_종합공정능력산출시_사용13"/>
      <sheetName val="LX3_0_RR13"/>
      <sheetName val="진행_DATA_(2)14"/>
      <sheetName val="126_25513"/>
      <sheetName val="SUB_2월_재검사추이도13"/>
      <sheetName val="c_db19"/>
      <sheetName val="Nego_PV13"/>
      <sheetName val="매출종합_`0913"/>
      <sheetName val="소상_&quot;1&quot;13"/>
      <sheetName val="검사기준서_을_치수13"/>
      <sheetName val="검사기준서_갑13"/>
      <sheetName val="검사기준서_을13"/>
      <sheetName val="검사협정_갑13"/>
      <sheetName val="검사성적서_갑13"/>
      <sheetName val="검사성적서_을13"/>
      <sheetName val="검사성적서_병13"/>
      <sheetName val="팀별_합계13"/>
      <sheetName val="운임_환차손-Y14"/>
      <sheetName val="02년_SUC12"/>
      <sheetName val="내수1_8GL13"/>
      <sheetName val="ALPROFILE_발주실적12"/>
      <sheetName val="PRESS_DATA12"/>
      <sheetName val="MACRO1_XLM12"/>
      <sheetName val="개발_TOOL_집계표12"/>
      <sheetName val="경상_개발비12"/>
      <sheetName val="X-3_ENG12"/>
      <sheetName val="원단위_전후비교12"/>
      <sheetName val="Sheet1_(2)12"/>
      <sheetName val="Sheet6_(3)12"/>
      <sheetName val="외주품_감점_유형_기준12"/>
      <sheetName val="3-2_귀책부서별_DT현황13"/>
      <sheetName val="1_2내수12"/>
      <sheetName val="3__관리점지수실적-1_1생산성12"/>
      <sheetName val="실적_및_계획12"/>
      <sheetName val="Bosch_ADVP&amp;R12"/>
      <sheetName val="CAPA분석_360K9"/>
      <sheetName val="Cost_Reduction12"/>
      <sheetName val="GLOBAL_PT_NEW_FORMAT_OCT_200212"/>
      <sheetName val="계산_DATA_입력12"/>
      <sheetName val="상세_계산_내역12"/>
      <sheetName val="FLOW_PROSES_(A)9"/>
      <sheetName val="Master_Cable12"/>
      <sheetName val="_SR3차원단위_(3)6"/>
      <sheetName val="ERP도입후_시정현황6"/>
      <sheetName val="6_N_m_CCW_전류6"/>
      <sheetName val="Purchasing_Data6"/>
      <sheetName val="Sec_1_-_RFQ12"/>
      <sheetName val="공정능력_(2)12"/>
      <sheetName val="Sch7a_(토요일)12"/>
      <sheetName val="c_db110"/>
      <sheetName val="Rate_data12"/>
      <sheetName val="대외공문_6"/>
      <sheetName val="PRO_(참조)12"/>
      <sheetName val="Actual_In_&amp;_Out5"/>
      <sheetName val="4_3_첨부16"/>
      <sheetName val="업무분장_6"/>
      <sheetName val="GLOBAL_PT_NEW_FORMAT_JULY__2007"/>
      <sheetName val="OEM_Plan6"/>
      <sheetName val="제품명_(3)6"/>
      <sheetName val="LINE_운영안5"/>
      <sheetName val="원가_종합6"/>
      <sheetName val="공정별공법-W_HSE-LH6"/>
      <sheetName val="GM_Master6"/>
      <sheetName val="3_PT개발계획6"/>
      <sheetName val="Interco_&amp;_PVS_Loc_Cur5"/>
      <sheetName val="RFQ_18046"/>
      <sheetName val="full_(2)5"/>
      <sheetName val="보강사_소요량5"/>
      <sheetName val="J2(P_MT)5"/>
      <sheetName val="After_sales6"/>
      <sheetName val="고객불만_건6"/>
      <sheetName val="Moulding_data5"/>
      <sheetName val="자동차_종합지표6"/>
      <sheetName val="Order_status6"/>
      <sheetName val="Order_status25"/>
      <sheetName val="Customer_Master5"/>
      <sheetName val="Common_code5"/>
      <sheetName val="Order_Status_Master5"/>
      <sheetName val="Product_Master5"/>
      <sheetName val="3_3검토국5"/>
      <sheetName val="DV_Flow_Chart_DV-PV1_(PFC)6"/>
      <sheetName val="MATEMST_(2)5"/>
      <sheetName val="Supplier_QRQC5"/>
      <sheetName val="97계획(96_115"/>
      <sheetName val="첨부4_기술평가서5"/>
      <sheetName val="1_2_2완제품검사('00_4월)_(가라)5"/>
      <sheetName val="09년_현황6"/>
      <sheetName val="WTC_BODY一覧原紙6"/>
      <sheetName val="3월말_장기악성(국내)6"/>
      <sheetName val="2월말_장기악성(국내)6"/>
      <sheetName val="검사협정_보충5"/>
      <sheetName val="2012_Volum6"/>
      <sheetName val="B053_(990701)공정능력PC%계산5"/>
      <sheetName val="P&amp;L_account6"/>
      <sheetName val="국내_5"/>
      <sheetName val="4,5공장_5"/>
      <sheetName val="시트_5"/>
      <sheetName val="VERTICAL_PIPE5"/>
      <sheetName val="TABLE_DB5"/>
      <sheetName val="쌍용_data_base5"/>
      <sheetName val="2과_공수집계5"/>
      <sheetName val="118_세금과공과5"/>
      <sheetName val="경영재무_(입력)5"/>
      <sheetName val="연구개발_(입력)5"/>
      <sheetName val="일반현황_(입력)5"/>
      <sheetName val="품질관리_(입력)5"/>
      <sheetName val="무부하_회전수6"/>
      <sheetName val="진행중_설변6"/>
      <sheetName val="HOLE_9905(1)6"/>
      <sheetName val="TEAM하반기_계획_(2)5"/>
      <sheetName val="YOKE-H(10_3)5"/>
      <sheetName val="▶R_C_FRM5"/>
      <sheetName val="광주_소요량5"/>
      <sheetName val="5-Why_Root_Cause_Analysis_5"/>
      <sheetName val="초_성5"/>
      <sheetName val="CHECK_성5"/>
      <sheetName val="cpk_data5"/>
      <sheetName val="Drop-down_Lists5"/>
      <sheetName val="1_기안을지5"/>
      <sheetName val="사무용품_신청5"/>
      <sheetName val="Validation_Lists5"/>
      <sheetName val="★금형비_계산서5"/>
      <sheetName val="LOWSIDE_비교5"/>
      <sheetName val="4_Vendor_price5"/>
      <sheetName val="14년_증판안_판촉5"/>
      <sheetName val="PS_SIDE_OTR_INR_공정개선_상세4"/>
      <sheetName val="제품별_매출6"/>
      <sheetName val="Data_Working_Time6"/>
      <sheetName val="Z41,Z42_이외total5"/>
      <sheetName val="원단위_1계_2계4"/>
      <sheetName val="11403-06163_เก่า4"/>
      <sheetName val="FM-HD_(New)4"/>
      <sheetName val="FM-HD_(HKMC)_4"/>
      <sheetName val="FM-HD_(11254-06201)__4"/>
      <sheetName val="FM-HD_(11251-06163)4"/>
      <sheetName val="FM-HD_(11514053)4"/>
      <sheetName val="FM-HD_(11611807)4"/>
      <sheetName val="FM-HD_(94502003)4"/>
      <sheetName val="FM-HD_(94501839)4"/>
      <sheetName val="FM-HD_(PT-GDENG0911-4)4"/>
      <sheetName val="FM-HD_(94520439)4"/>
      <sheetName val="FM-HD_(94500396)4"/>
      <sheetName val="FM-HD_(94500407)4"/>
      <sheetName val="FM-HD_(94500414)4"/>
      <sheetName val="FM-HD_(94500073)4"/>
      <sheetName val="FM-HD_(11588683)4"/>
      <sheetName val="FM-HD_(94500952)4"/>
      <sheetName val="FM-HD_(11569995)4"/>
      <sheetName val="FM-HD_(11254-06201)4"/>
      <sheetName val="FM-HD_(11588685)4"/>
      <sheetName val="FM-HD_(94500793)_4"/>
      <sheetName val="FM-HD_(11588717)4"/>
      <sheetName val="FM-HD_(HD-25198904)4"/>
      <sheetName val="FM-HD_(HD-11570514)_4"/>
      <sheetName val="FM-HD_(11097441)4"/>
      <sheetName val="FM-HD_(11588662)_4"/>
      <sheetName val="FM-HD_(11519387)4"/>
      <sheetName val="FM-HD_(11561969)4"/>
      <sheetName val="FM-HD_(11516580)4"/>
      <sheetName val="FM-HD_(11588712)___4"/>
      <sheetName val="FM-HD_(11519375)4"/>
      <sheetName val="FM-HD_(FAA32071001)__4"/>
      <sheetName val="FM-HD_(11519382)_4"/>
      <sheetName val="FM-HD_(11519383)_4"/>
      <sheetName val="FM-HD_(11561763)__4"/>
      <sheetName val="FM-HD_(11588316)__4"/>
      <sheetName val="TL_PROTO_2열"/>
      <sheetName val="Net_Revenue"/>
      <sheetName val="기초_데이터"/>
      <sheetName val="신흥테크_세부내역_LIST"/>
      <sheetName val="중요차종_(090131)"/>
      <sheetName val="99년12월_실적DATA"/>
      <sheetName val="7)_13367734"/>
      <sheetName val="Actual_data"/>
      <sheetName val="PACKING_LIST"/>
      <sheetName val="COOLING_UNIT"/>
      <sheetName val="#1-1_(2)"/>
      <sheetName val="기초_DATA"/>
      <sheetName val="표지_(2)"/>
      <sheetName val="2-2_매출분석"/>
      <sheetName val="220_(2)"/>
      <sheetName val="1_TM15"/>
      <sheetName val="2_align15"/>
      <sheetName val="3_JUDDER15"/>
      <sheetName val="4_M_S15"/>
      <sheetName val="5_P_W_R15"/>
      <sheetName val="6_F_G15"/>
      <sheetName val="7__SCABLE15"/>
      <sheetName val="8_DIFF15"/>
      <sheetName val="9_A_C15"/>
      <sheetName val="10_GEAR15"/>
      <sheetName val="11_ISC15"/>
      <sheetName val="12_ALT15"/>
      <sheetName val="13_O_S15"/>
      <sheetName val="14_silencer15"/>
      <sheetName val="15_DAMPER15"/>
      <sheetName val="16_HUB15"/>
      <sheetName val="17_DLOCK15"/>
      <sheetName val="18_PSP15"/>
      <sheetName val="19_누수15"/>
      <sheetName val="20_K_S15"/>
      <sheetName val="二_POSITION_XLS15"/>
      <sheetName val="1ဲ_ALT15"/>
      <sheetName val="1ဳ_O_S15"/>
      <sheetName val="15_၄AMPER15"/>
      <sheetName val="GB-IC_Villingen_GG15"/>
      <sheetName val="OPT손익_내수15"/>
      <sheetName val="OPT손익_수출15"/>
      <sheetName val="JT3_0견적-구114"/>
      <sheetName val="BACK_DATA_08_7_1~15"/>
      <sheetName val="E_W15"/>
      <sheetName val="P_W15"/>
      <sheetName val="S_W15"/>
      <sheetName val="BACK_DATA15"/>
      <sheetName val="CASE_ASM14"/>
      <sheetName val="외주현황_wq115"/>
      <sheetName val="5_세운W-A15"/>
      <sheetName val="14_1부14"/>
      <sheetName val="B053_(990701)공정실적PP%계산15"/>
      <sheetName val="2_대외공문15"/>
      <sheetName val="1_변경범위15"/>
      <sheetName val="TEMP_TORQUE15"/>
      <sheetName val="3_일반사상14"/>
      <sheetName val="Evaluation_objects14"/>
      <sheetName val="LAMBDA_자작14"/>
      <sheetName val="설비능력및_종합공정능력산출시_사용14"/>
      <sheetName val="LX3_0_RR14"/>
      <sheetName val="진행_DATA_(2)15"/>
      <sheetName val="126_25514"/>
      <sheetName val="SUB_2월_재검사추이도14"/>
      <sheetName val="c_db20"/>
      <sheetName val="5_WIRE적용LIST14"/>
      <sheetName val="Nego_PV14"/>
      <sheetName val="매출종합_`0914"/>
      <sheetName val="소상_&quot;1&quot;14"/>
      <sheetName val="검사기준서_을_치수14"/>
      <sheetName val="검사기준서_갑14"/>
      <sheetName val="검사기준서_을14"/>
      <sheetName val="검사협정_갑14"/>
      <sheetName val="검사성적서_갑14"/>
      <sheetName val="검사성적서_을14"/>
      <sheetName val="검사성적서_병14"/>
      <sheetName val="팀별_합계14"/>
      <sheetName val="운임_환차손-Y15"/>
      <sheetName val="02년_SUC13"/>
      <sheetName val="내수1_8GL14"/>
      <sheetName val="ALPROFILE_발주실적13"/>
      <sheetName val="PRESS_DATA13"/>
      <sheetName val="MACRO1_XLM13"/>
      <sheetName val="개발_TOOL_집계표13"/>
      <sheetName val="경상_개발비13"/>
      <sheetName val="X-3_ENG13"/>
      <sheetName val="원단위_전후비교13"/>
      <sheetName val="Sheet1_(2)13"/>
      <sheetName val="차체부품_INS_REPORT(갑)14"/>
      <sheetName val="Sheet6_(3)13"/>
      <sheetName val="외주품_감점_유형_기준13"/>
      <sheetName val="FUEL_FILLER14"/>
      <sheetName val="_납촉자14"/>
      <sheetName val="3-2_귀책부서별_DT현황14"/>
      <sheetName val="1_2내수13"/>
      <sheetName val="3__관리점지수실적-1_1생산성13"/>
      <sheetName val="실적_및_계획13"/>
      <sheetName val="Bosch_ADVP&amp;R13"/>
      <sheetName val="CAPA분석_360K10"/>
      <sheetName val="Cost_Reduction13"/>
      <sheetName val="GLOBAL_PT_NEW_FORMAT_OCT_200213"/>
      <sheetName val="계산_DATA_입력13"/>
      <sheetName val="상세_계산_내역13"/>
      <sheetName val="FLOW_PROSES_(A)10"/>
      <sheetName val="Master_Cable13"/>
      <sheetName val="_SR3차원단위_(3)7"/>
      <sheetName val="ERP도입후_시정현황7"/>
      <sheetName val="6_N_m_CCW_전류7"/>
      <sheetName val="Purchasing_Data7"/>
      <sheetName val="포머_비가동_내역8"/>
      <sheetName val="FRONT_HUB견적가8"/>
      <sheetName val="J150_승인진도관리_LIST7"/>
      <sheetName val="TOTAL_LIST7"/>
      <sheetName val="Price_Range7"/>
      <sheetName val="FTR_MACRo7"/>
      <sheetName val="일일_업무_현황_(3)8"/>
      <sheetName val="일일_업무_현황_(5)8"/>
      <sheetName val="MPL_技連8"/>
      <sheetName val="342E_BLOCK8"/>
      <sheetName val="VS1_Paretto분석8"/>
      <sheetName val="DATA_BASE7"/>
      <sheetName val="02_07_27_부품판매가7"/>
      <sheetName val="협력사_일반현황8"/>
      <sheetName val="Sec_1_-_RFQ13"/>
      <sheetName val="1-1_General_Code7"/>
      <sheetName val="VPP(BD-010)_이상보고7"/>
      <sheetName val="공정능력_(2)13"/>
      <sheetName val="Sch7a_(토요일)13"/>
      <sheetName val="c_db111"/>
      <sheetName val="Rate_data13"/>
      <sheetName val="대외공문_7"/>
      <sheetName val="PRO_(참조)13"/>
      <sheetName val="2차_OIL량측정7"/>
      <sheetName val="Actual_In_&amp;_Out6"/>
      <sheetName val="4_3_첨부17"/>
      <sheetName val="업무분장_7"/>
      <sheetName val="GLOBAL_PT_NEW_FORMAT_JULY__2008"/>
      <sheetName val="OEM_Plan7"/>
      <sheetName val="제품명_(3)7"/>
      <sheetName val="LINE_운영안6"/>
      <sheetName val="P&amp;L,Bal_Sheet,Cash_Forecast7"/>
      <sheetName val="원가_종합7"/>
      <sheetName val="공정별공법-W_HSE-LH7"/>
      <sheetName val="GM_Master7"/>
      <sheetName val="생산현황_(입력)7"/>
      <sheetName val="MPS_Q3_FY047"/>
      <sheetName val="MPS_Q4_FY047"/>
      <sheetName val="1_ER유체응용7"/>
      <sheetName val="4_시험장비7"/>
      <sheetName val="업체별_단가현황7"/>
      <sheetName val="일일_생산및판매계획_대_실적7"/>
      <sheetName val="임율_&amp;_LOT7"/>
      <sheetName val="생산계획_(2)7"/>
      <sheetName val="CR_CODE7"/>
      <sheetName val="THEME_CODE7"/>
      <sheetName val="비교원가제출_고7"/>
      <sheetName val="1_세부비교원가(내수)7"/>
      <sheetName val="1_종합비교원가(내수_일반_유럽)7"/>
      <sheetName val="10_예산_및_원가_계획(02년)7"/>
      <sheetName val="3_PT개발계획7"/>
      <sheetName val="Interco_&amp;_PVS_Loc_Cur6"/>
      <sheetName val="RFQ_18047"/>
      <sheetName val="full_(2)6"/>
      <sheetName val="보강사_소요량6"/>
      <sheetName val="J2(P_MT)6"/>
      <sheetName val="After_sales7"/>
      <sheetName val="고객불만_건7"/>
      <sheetName val="Moulding_data6"/>
      <sheetName val="자동차_종합지표7"/>
      <sheetName val="Production_Plan17"/>
      <sheetName val="Order_status7"/>
      <sheetName val="Order_status26"/>
      <sheetName val="Customer_Master6"/>
      <sheetName val="Common_code6"/>
      <sheetName val="Order_Status_Master6"/>
      <sheetName val="Product_Master6"/>
      <sheetName val="3_3검토국6"/>
      <sheetName val="DV_Flow_Chart_DV-PV1_(PFC)7"/>
      <sheetName val="MATEMST_(2)6"/>
      <sheetName val="Value_Analysis_-_Sheet_17"/>
      <sheetName val="Supplier_QRQC6"/>
      <sheetName val="97계획(96_116"/>
      <sheetName val="S50_6"/>
      <sheetName val="첨부4_기술평가서6"/>
      <sheetName val="1_2_2완제품검사('00_4월)_(가라)6"/>
      <sheetName val="09년_현황7"/>
      <sheetName val="WTC_BODY一覧原紙7"/>
      <sheetName val="3월말_장기악성(국내)7"/>
      <sheetName val="2월말_장기악성(국내)7"/>
      <sheetName val="Data_Sheet7"/>
      <sheetName val="6_수입검사_7"/>
      <sheetName val="03_PFD-17"/>
      <sheetName val="12_Inv_7"/>
      <sheetName val="97년_재료예산(안)7"/>
      <sheetName val="1_터빈7"/>
      <sheetName val="cost_base_e_dati7"/>
      <sheetName val="2__Definitions7"/>
      <sheetName val="코드_조건표8"/>
      <sheetName val="HMC_사전원가(원혁기준)13%7"/>
      <sheetName val="재품별_단가7"/>
      <sheetName val="장비_전체리스트7"/>
      <sheetName val="_14"/>
      <sheetName val="집중검사_리스트7"/>
      <sheetName val="production_dept7"/>
      <sheetName val="검사협정_보충6"/>
      <sheetName val="2012_Volum7"/>
      <sheetName val="B053_(990701)공정능력PC%계산6"/>
      <sheetName val="P&amp;L_account7"/>
      <sheetName val="국내_6"/>
      <sheetName val="4,5공장_6"/>
      <sheetName val="시트_6"/>
      <sheetName val="VERTICAL_PIPE6"/>
      <sheetName val="TABLE_DB6"/>
      <sheetName val="쌍용_data_base6"/>
      <sheetName val="2과_공수집계6"/>
      <sheetName val="118_세금과공과6"/>
      <sheetName val="경영재무_(입력)6"/>
      <sheetName val="연구개발_(입력)6"/>
      <sheetName val="일반현황_(입력)6"/>
      <sheetName val="품질관리_(입력)6"/>
      <sheetName val="실행내역서_7"/>
      <sheetName val="개발_LIST7"/>
      <sheetName val="PC%계산(WM_COMM단차)7"/>
      <sheetName val="차체_품안표7"/>
      <sheetName val="1_1_2008_OTIF7"/>
      <sheetName val="BAFFLE_HMC_TABLE17"/>
      <sheetName val="1~3월_지시사항7"/>
      <sheetName val="1_POSITIONING7"/>
      <sheetName val="무부하_회전수7"/>
      <sheetName val="진행중_설변7"/>
      <sheetName val="HOLE_9905(1)7"/>
      <sheetName val="Upgrades_pricing6"/>
      <sheetName val="7_3_DY팀6"/>
      <sheetName val="Summary_Sheet6"/>
      <sheetName val="Datasheet_for_KPI_Model_16"/>
      <sheetName val="TEAM하반기_계획_(2)6"/>
      <sheetName val="YOKE-H(10_3)6"/>
      <sheetName val="▶R_C_FRM6"/>
      <sheetName val="광주_소요량6"/>
      <sheetName val="5-Why_Root_Cause_Analysis_6"/>
      <sheetName val="초_성6"/>
      <sheetName val="CHECK_성6"/>
      <sheetName val="cpk_data6"/>
      <sheetName val="Drop-down_Lists6"/>
      <sheetName val="Bas_Moteur6"/>
      <sheetName val="1_기안을지6"/>
      <sheetName val="사무용품_신청6"/>
      <sheetName val="Validation_Lists6"/>
      <sheetName val="★금형비_계산서6"/>
      <sheetName val="LOWSIDE_비교6"/>
      <sheetName val="4_Vendor_price6"/>
      <sheetName val="14년_증판안_판촉6"/>
      <sheetName val="PS_SIDE_OTR_INR_공정개선_상세5"/>
      <sheetName val="제품별_매출7"/>
      <sheetName val="Data_Working_Time7"/>
      <sheetName val="Z41,Z42_이외total6"/>
      <sheetName val="원단위_1계_2계5"/>
      <sheetName val="11403-06163_เก่า5"/>
      <sheetName val="FM-HD_(New)5"/>
      <sheetName val="FM-HD_(HKMC)_5"/>
      <sheetName val="FM-HD_(11254-06201)__5"/>
      <sheetName val="FM-HD_(11251-06163)5"/>
      <sheetName val="FM-HD_(11514053)5"/>
      <sheetName val="FM-HD_(11611807)5"/>
      <sheetName val="FM-HD_(94502003)5"/>
      <sheetName val="FM-HD_(94501839)5"/>
      <sheetName val="FM-HD_(PT-GDENG0911-4)5"/>
      <sheetName val="FM-HD_(94520439)5"/>
      <sheetName val="FM-HD_(94500396)5"/>
      <sheetName val="FM-HD_(94500407)5"/>
      <sheetName val="FM-HD_(94500414)5"/>
      <sheetName val="FM-HD_(94500073)5"/>
      <sheetName val="FM-HD_(11588683)5"/>
      <sheetName val="FM-HD_(94500952)5"/>
      <sheetName val="FM-HD_(11569995)5"/>
      <sheetName val="FM-HD_(11254-06201)5"/>
      <sheetName val="FM-HD_(11588685)5"/>
      <sheetName val="FM-HD_(94500793)_5"/>
      <sheetName val="FM-HD_(11588717)5"/>
      <sheetName val="FM-HD_(HD-25198904)5"/>
      <sheetName val="FM-HD_(HD-11570514)_5"/>
      <sheetName val="FM-HD_(11097441)5"/>
      <sheetName val="FM-HD_(11588662)_5"/>
      <sheetName val="FM-HD_(11519387)5"/>
      <sheetName val="FM-HD_(11561969)5"/>
      <sheetName val="FM-HD_(11516580)5"/>
      <sheetName val="FM-HD_(11588712)___5"/>
      <sheetName val="FM-HD_(11519375)5"/>
      <sheetName val="FM-HD_(FAA32071001)__5"/>
      <sheetName val="FM-HD_(11519382)_5"/>
      <sheetName val="FM-HD_(11519383)_5"/>
      <sheetName val="FM-HD_(11561763)__5"/>
      <sheetName val="FM-HD_(11588316)__5"/>
      <sheetName val="TL_PROTO_2열1"/>
      <sheetName val="Net_Revenue1"/>
      <sheetName val="기초_데이터1"/>
      <sheetName val="신흥테크_세부내역_LIST1"/>
      <sheetName val="중요차종_(090131)1"/>
      <sheetName val="99년12월_실적DATA1"/>
      <sheetName val="7)_133677341"/>
      <sheetName val="Issues_List1"/>
      <sheetName val="LINE_PPM-분석1"/>
      <sheetName val="Actual_data1"/>
      <sheetName val="PACKING_LIST1"/>
      <sheetName val="COOLING_UNIT1"/>
      <sheetName val="#1-1_(2)1"/>
      <sheetName val="기초_DATA1"/>
      <sheetName val="표지_(2)1"/>
      <sheetName val="2-2_매출분석1"/>
      <sheetName val="220_(2)1"/>
      <sheetName val="계정등록"/>
      <sheetName val="기타등록"/>
      <sheetName val="04.03월소일정계획"/>
      <sheetName val="Parm"/>
      <sheetName val="공정능력계산"/>
      <sheetName val="部品"/>
      <sheetName val="製品別販売予算"/>
      <sheetName val=" 관리계획서_Rev.01.xlsx"/>
      <sheetName val="DATA(이천)"/>
      <sheetName val="Y-WORK"/>
      <sheetName val="2-4-1"/>
      <sheetName val="주일현황"/>
      <sheetName val="Costed BOM 2ndR 40%"/>
      <sheetName val="부자입고"/>
      <sheetName val="MexiqueVente䋈᮱ꋀ"/>
      <sheetName val="MexiqueVenteȌ_x0000_반"/>
      <sheetName val="Kalkulation"/>
      <sheetName val="매출생산"/>
      <sheetName val="200901-수불부"/>
      <sheetName val="상세(독일)"/>
      <sheetName val="일반PAD"/>
      <sheetName val="seat-sdn only"/>
      <sheetName val="Schedule_1"/>
      <sheetName val="CAR_Form_Summary"/>
      <sheetName val="FY_12_Interiors_Volume"/>
      <sheetName val="INT_Price_FY12_MFC"/>
      <sheetName val="Claim이력_수출내자"/>
      <sheetName val="9806-9901"/>
      <sheetName val="R1"/>
      <sheetName val="R6"/>
      <sheetName val="R3"/>
      <sheetName val="R0"/>
      <sheetName val="R5"/>
      <sheetName val="RI5"/>
      <sheetName val="10-2 ED&amp;D EQU"/>
      <sheetName val="MexiqueVenteȌ"/>
      <sheetName val="Business Plan"/>
      <sheetName val="GK차체EO_CUT전"/>
      <sheetName val="비교원RD_S"/>
      <sheetName val="3-1"/>
      <sheetName val="선급금"/>
      <sheetName val="지성학원"/>
      <sheetName val="조회서"/>
      <sheetName val="QUALITY_CHART"/>
      <sheetName val="Organization chart20191002"/>
      <sheetName val="RESPONSIBILITY MATRIX"/>
      <sheetName val="plan"/>
      <sheetName val="6월실적"/>
      <sheetName val="DS-Thuong 6T dau"/>
      <sheetName val="CHI TIẾT"/>
      <sheetName val="Parameter"/>
      <sheetName val="R+N+D+L"/>
      <sheetName val="대구"/>
      <sheetName val="W6"/>
      <sheetName val="2-row_Opt_table"/>
      <sheetName val="PC%계산RH"/>
      <sheetName val="3S010"/>
      <sheetName val="지급어음"/>
      <sheetName val="KB_BaseCase"/>
      <sheetName val="거래선 생산계획"/>
      <sheetName val="조회거래처"/>
      <sheetName val="대책발표"/>
      <sheetName val="시중유출"/>
      <sheetName val="냉각실용添1"/>
      <sheetName val="유지류添1"/>
      <sheetName val="제품그룹코드"/>
      <sheetName val="9월사후시산"/>
      <sheetName val="누계결산시산"/>
      <sheetName val="BEP"/>
      <sheetName val="(사)판관비"/>
      <sheetName val="(사)손익"/>
      <sheetName val="공구비"/>
      <sheetName val="Tax"/>
      <sheetName val="304"/>
      <sheetName val="Duration_"/>
      <sheetName val="G-Exchange_#667"/>
      <sheetName val="C-Mix_Rate_&amp;_Revenue(calc)"/>
      <sheetName val="01년2월현황_"/>
      <sheetName val="종합원가분석_1_"/>
      <sheetName val="General_Assumptions"/>
      <sheetName val="LCAUTO_41"/>
      <sheetName val="LCAT수_조1"/>
      <sheetName val="개발원가_종합1"/>
      <sheetName val="CPK(Process_Capanility)"/>
      <sheetName val="_Common_Info_Page1"/>
      <sheetName val="NEW_TOOL_MASTER1"/>
      <sheetName val="소재_이력1"/>
      <sheetName val="99_조정금액1"/>
      <sheetName val="THS_-_Key_Inputs1"/>
      <sheetName val="Danh_Mục1"/>
      <sheetName val="Danh_Muc1"/>
      <sheetName val="8월_매출현황1"/>
      <sheetName val="3공장_순양전자1"/>
      <sheetName val="현진테크_(2)1"/>
      <sheetName val="동경cnc_지그1"/>
      <sheetName val="대한테크_집계1"/>
      <sheetName val="서연전자_(2)1"/>
      <sheetName val="삼익전자_(2)1"/>
      <sheetName val="삼익산업_(2)1"/>
      <sheetName val="시무인텔_(2)1"/>
      <sheetName val="성우일렉스_(2)1"/>
      <sheetName val="성호테크_(2)1"/>
      <sheetName val="Value_"/>
      <sheetName val="1_개발개요"/>
      <sheetName val="SEP_2007"/>
      <sheetName val="Q1_&amp;_Q2"/>
      <sheetName val="devis_qcdp2"/>
      <sheetName val="22_보증금(전신전화가입권)"/>
      <sheetName val="39_미지급법인세"/>
      <sheetName val="개인별_교육현황"/>
      <sheetName val="관리구역_책임자(181010)"/>
      <sheetName val="ACU기청소2018-05-04_(3)"/>
      <sheetName val="ASM_A동"/>
      <sheetName val="SMT구역_(2)"/>
      <sheetName val="관리구역_체크시트"/>
      <sheetName val="관리구역_평가시트"/>
      <sheetName val="담당자편성표_(B)"/>
      <sheetName val="조립A구역_(2)"/>
      <sheetName val="개선보고서_(2)"/>
      <sheetName val="INATAKE_SYS"/>
      <sheetName val="영업_입수계획_"/>
      <sheetName val="참고1_02_판매계획_(수량)"/>
      <sheetName val="전사_경영계획_수량"/>
      <sheetName val="02_08생산대상대수"/>
      <sheetName val="2000_(원본)"/>
      <sheetName val="Danh_sach_Hàn_thùng"/>
      <sheetName val="Mẫu_DMVT"/>
      <sheetName val="Mẫu_DMVT_(2)"/>
      <sheetName val="DANH_MỤC_NHÓM_ĐỐI_TƯỢNG"/>
      <sheetName val="Nhap_T8"/>
      <sheetName val="Begining_detail-CTIET"/>
      <sheetName val="Summary-TOMLUOC_"/>
      <sheetName val="SO_TONG_HOP_CONG_NO"/>
      <sheetName val="DM_KHAU_HAO"/>
      <sheetName val="공정공수_XLS"/>
      <sheetName val="PL_By_Model(Result)1"/>
      <sheetName val="24_냉각실용添1"/>
      <sheetName val="PP%-low_RPM"/>
      <sheetName val="After_Sales_Supplier_#'s"/>
      <sheetName val="NUEVO_MODELOS_2018"/>
      <sheetName val="한일자야(감액손실)_(2)"/>
      <sheetName val="2차_OI׃⼪"/>
      <sheetName val="ADJTBL_3100"/>
      <sheetName val="400H_가공,금형비"/>
      <sheetName val="AOP_Summary-2"/>
      <sheetName val="Budget_Imt_mensuel_(CFO)"/>
      <sheetName val="CDV_Pte_mensuel"/>
      <sheetName val="Evol_Prod_(Eqpt)"/>
      <sheetName val="CAPVR_Pte_mensuel"/>
      <sheetName val="THƯ_VIỆN"/>
      <sheetName val="Nguon_PT_xetai"/>
      <sheetName val="Nguon_PT_xe_Ben"/>
      <sheetName val="Bien_so"/>
      <sheetName val="MỤC_LỤC"/>
      <sheetName val="Ghi_chú"/>
      <sheetName val="1__Định_hướng_HĐ_CN_năm_2019"/>
      <sheetName val="2_1_Tổng_quan_TT_KD_xe_DL"/>
      <sheetName val="2_2_Tổng_quan_TT_DVPT_DL"/>
      <sheetName val="3_1__ĐKM_xe_DL"/>
      <sheetName val="3_2_1__KH_KD-MKT_&amp;_TCKD_xe_KIA"/>
      <sheetName val="3_2_2_CSBH_KIA"/>
      <sheetName val="3_2_3__KH_KD-MKT&amp;TCKD_DVPT"/>
      <sheetName val="Pv_SL"/>
      <sheetName val="3_3_1_KH_KD-MKT_&amp;_TCKD_Mazda"/>
      <sheetName val="3_3_2_CSBH_MAZDA"/>
      <sheetName val="3_3_3_KH_KD-MKT&amp;TCKD_DVPT_MAZDA"/>
      <sheetName val="3_4__DVPT_SR_KIA_MAZDA"/>
      <sheetName val="3_4_1_KH_KD-MKT&amp;TCKD_PEUGEOT"/>
      <sheetName val="3_4_2_CSBH_PEUGEOT"/>
      <sheetName val="3_4_3_KH_KD-MKT&amp;TC_DVPT_PEUGEOT"/>
      <sheetName val="3_5__TÀI_CHÍNH_KD_XE_KIA_MAZDA"/>
      <sheetName val="4_1_Tổng_quan_TT_KD_Tai,_Bus"/>
      <sheetName val="4_2_Tổng_quan_TT_DVPT_Tai_Bus"/>
      <sheetName val="5_1__ĐKM_xe_Tai,_Bus"/>
      <sheetName val="PTBH_2018"/>
      <sheetName val="SL_-_TVBH"/>
      <sheetName val="5_2a__KD_Xe_Fuso"/>
      <sheetName val="5_2b__KD_Xe_Foton"/>
      <sheetName val="5_2c__KD_Xe_Bus"/>
      <sheetName val="5_2__KH_KD-MKT&amp;TCKD_xe_Tải,_Bus"/>
      <sheetName val="5_3__CSBH_xe_Tải,_Bus"/>
      <sheetName val="5_4_KH_KD-MKT&amp;TC_DVPT_Tải,_Bus"/>
      <sheetName val="Review_note"/>
      <sheetName val="6_1_ĐKĐK"/>
      <sheetName val="6_2__Bảo_hiểm"/>
      <sheetName val="6_3__Tín_dụng"/>
      <sheetName val="6_4__GSHT_&amp;_PH"/>
      <sheetName val="6_5_DVHT"/>
      <sheetName val="7_1_KH_nhân_sự"/>
      <sheetName val="7_2__Định_biên_&amp;_Lương"/>
      <sheetName val="7_3_KH_thưởng_năng_suất"/>
      <sheetName val="Check_TH"/>
      <sheetName val="8__Hành_chính"/>
      <sheetName val="8_1"/>
      <sheetName val="9_1__Duy_tu_bảo_trì"/>
      <sheetName val="9_2__Cải_tạo,_nâng_cấp"/>
      <sheetName val="10__TSCĐ_-_CCDC"/>
      <sheetName val="11D__Tài_chính_KD_XE_TỔNG"/>
      <sheetName val="11E__Tài_chính_KD_DVPT_TỔNG"/>
      <sheetName val="11A__Tài_chính_SR_KIA"/>
      <sheetName val="11B__Tài_chính_SR_MAZDA"/>
      <sheetName val="11D__Tài_chính_SR_Peugout"/>
      <sheetName val="11C__Tài_chính_SR_TẢI_BUS"/>
      <sheetName val="11D__Tài_chính_SR_Du_lịch"/>
      <sheetName val="11__Tài_chính_Chi_nhánh"/>
      <sheetName val="12__SĐTC"/>
      <sheetName val="품의양식"/>
      <sheetName val="9.초기공정능력조사(을)"/>
      <sheetName val="제조매출"/>
      <sheetName val="기계"/>
      <sheetName val="PI"/>
      <sheetName val="요인분석"/>
      <sheetName val="월별생산"/>
      <sheetName val="CAL"/>
      <sheetName val="사업계획선가"/>
      <sheetName val="gr_val"/>
      <sheetName val="gr_sum"/>
      <sheetName val="00-Input Values"/>
      <sheetName val="Input Values"/>
      <sheetName val="소급정산"/>
      <sheetName val="WM제어"/>
      <sheetName val="내부비용"/>
      <sheetName val="다솔"/>
      <sheetName val="양지"/>
      <sheetName val="Sheet14"/>
      <sheetName val="TFT_Attendace"/>
      <sheetName val="share year=5"/>
      <sheetName val="車会集約"/>
      <sheetName val="SGH-M100"/>
      <sheetName val="REPAIR_DATA_-_CONTAINER_#51"/>
      <sheetName val="8월발주분석"/>
      <sheetName val="HONGKONG"/>
      <sheetName val="北米3in1"/>
      <sheetName val="北米標準ｺﾝﾋﾞ"/>
      <sheetName val="11月"/>
      <sheetName val="FAX (2)"/>
      <sheetName val="改善対策1"/>
      <sheetName val="連絡書"/>
      <sheetName val="評価表1"/>
      <sheetName val="評価表2"/>
      <sheetName val="ﾘｽﾄ"/>
      <sheetName val="66"/>
      <sheetName val="５"/>
      <sheetName val="3-ADJ"/>
      <sheetName val="人员报表"/>
      <sheetName val="993IN1MT"/>
      <sheetName val="初期入力"/>
      <sheetName val="总结"/>
      <sheetName val="改善対策2"/>
      <sheetName val="報告書2"/>
      <sheetName val="総括表"/>
      <sheetName val="XL4Test5"/>
      <sheetName val="メカ部品長期在庫"/>
      <sheetName val="99･00"/>
      <sheetName val="製品版"/>
      <sheetName val="部品版"/>
      <sheetName val="部品リスト"/>
      <sheetName val="_REF_"/>
      <sheetName val="作業)投資資金"/>
      <sheetName val="NMB"/>
      <sheetName val="Corp acronym"/>
      <sheetName val="经费预算表02(人事处)"/>
      <sheetName val="maccp04"/>
      <sheetName val="차입금현황(2)"/>
      <sheetName val="손익(기존단가"/>
      <sheetName val="4.销售计划"/>
      <sheetName val="Output 1 (2)"/>
      <sheetName val="telco_p"/>
      <sheetName val=";_x0000_"/>
      <sheetName val="明细账"/>
      <sheetName val="선택박스"/>
      <sheetName val="Sens"/>
      <sheetName val="FR80"/>
      <sheetName val="원단가"/>
      <sheetName val="415T原"/>
      <sheetName val="05-2W"/>
      <sheetName val="3. 트림별_내수"/>
      <sheetName val="3. 트림별_북미"/>
      <sheetName val="3. 트림별_유럽"/>
      <sheetName val="재정"/>
      <sheetName val="추진전략"/>
      <sheetName val="배치1"/>
      <sheetName val="제안서입력"/>
      <sheetName val="97(US,EP,PCT,KR)"/>
      <sheetName val="23.보증금(전신전화가입권)"/>
      <sheetName val="PL"/>
      <sheetName val="불재"/>
      <sheetName val="재고"/>
      <sheetName val="2.´ë?Ü°o1®"/>
      <sheetName val="B-3"/>
      <sheetName val="실DATA "/>
      <sheetName val="계DATA"/>
      <sheetName val="(1)"/>
      <sheetName val="Main-Yield report"/>
      <sheetName val="Cosmetic Description"/>
      <sheetName val="Bom(P1)"/>
      <sheetName val="EMS厂工时库"/>
      <sheetName val="HW工时数据库"/>
      <sheetName val="配置"/>
      <sheetName val="非機種"/>
      <sheetName val="Modules_List"/>
      <sheetName val="数据源勿删"/>
      <sheetName val="整理良率情况"/>
      <sheetName val="①FABII"/>
      <sheetName val="갑지(추정)"/>
      <sheetName val="facto炠"/>
      <sheetName val="_______________________00"/>
      <sheetName val="9월1주"/>
      <sheetName val="1_TM16"/>
      <sheetName val="2_align16"/>
      <sheetName val="3_JUDDER16"/>
      <sheetName val="4_M_S16"/>
      <sheetName val="5_P_W_R16"/>
      <sheetName val="6_F_G16"/>
      <sheetName val="7__SCABLE16"/>
      <sheetName val="8_DIFF16"/>
      <sheetName val="9_A_C16"/>
      <sheetName val="10_GEAR16"/>
      <sheetName val="11_ISC16"/>
      <sheetName val="12_ALT16"/>
      <sheetName val="13_O_S16"/>
      <sheetName val="14_silencer16"/>
      <sheetName val="15_DAMPER16"/>
      <sheetName val="16_HUB16"/>
      <sheetName val="17_DLOCK16"/>
      <sheetName val="18_PSP16"/>
      <sheetName val="19_누수16"/>
      <sheetName val="20_K_S16"/>
      <sheetName val="차체부품_INS_REPORT(갑)15"/>
      <sheetName val="FUEL_FILLER15"/>
      <sheetName val="2_대외공문16"/>
      <sheetName val="5_WIRE적용LIST15"/>
      <sheetName val="_납촉자15"/>
      <sheetName val="진행_DATA_(2)16"/>
      <sheetName val="외주현황_wq116"/>
      <sheetName val="3_일반사상15"/>
      <sheetName val="3-2_귀책부서별_DT현황15"/>
      <sheetName val="GB-IC_Villingen_GG16"/>
      <sheetName val="SUB_2월_재검사추이도15"/>
      <sheetName val="LX3_0_RR15"/>
      <sheetName val="5_세운W-A16"/>
      <sheetName val="JT3_0견적-구115"/>
      <sheetName val="c_db21"/>
      <sheetName val="B053_(990701)공정실적PP%계산16"/>
      <sheetName val="1_2내수14"/>
      <sheetName val="일일_업무_현황_(3)9"/>
      <sheetName val="일일_업무_현황_(5)9"/>
      <sheetName val="J150_승인진도관리_LIST8"/>
      <sheetName val="TOTAL_LIST8"/>
      <sheetName val="Price_Range8"/>
      <sheetName val="FTR_MACRo8"/>
      <sheetName val="0_절삭조건10"/>
      <sheetName val="MPL_技連9"/>
      <sheetName val="342E_BLOCK9"/>
      <sheetName val="금형_(2)13"/>
      <sheetName val="협력사_일반현황9"/>
      <sheetName val="내수1_8GL15"/>
      <sheetName val="CASE_ASM15"/>
      <sheetName val="VS1_Paretto분석9"/>
      <sheetName val="DATA_BASE8"/>
      <sheetName val="02_07_27_부품판매가8"/>
      <sheetName val="14_1부15"/>
      <sheetName val="생산현황_(입력)8"/>
      <sheetName val="임율_&amp;_LOT8"/>
      <sheetName val="생산계획_(2)8"/>
      <sheetName val="1_ER유체응용8"/>
      <sheetName val="4_시험장비8"/>
      <sheetName val="Evaluation_objects15"/>
      <sheetName val="FRONT_HUB견적가9"/>
      <sheetName val="1-1_General_Code8"/>
      <sheetName val="포머_비가동_내역9"/>
      <sheetName val="CR_CODE8"/>
      <sheetName val="THEME_CODE8"/>
      <sheetName val="1ဲ_ALT16"/>
      <sheetName val="1ဳ_O_S16"/>
      <sheetName val="15_၄AMPER16"/>
      <sheetName val="二_POSITION_XLS16"/>
      <sheetName val="OPT손익_내수16"/>
      <sheetName val="OPT손익_수출16"/>
      <sheetName val="BACK_DATA_08_7_1~16"/>
      <sheetName val="E_W16"/>
      <sheetName val="P_W16"/>
      <sheetName val="S_W16"/>
      <sheetName val="TEMP_TORQUE16"/>
      <sheetName val="BACK_DATA16"/>
      <sheetName val="126_25515"/>
      <sheetName val="매출종합_`0915"/>
      <sheetName val="소상_&quot;1&quot;15"/>
      <sheetName val="검사기준서_을_치수15"/>
      <sheetName val="검사기준서_갑15"/>
      <sheetName val="검사기준서_을15"/>
      <sheetName val="검사협정_갑15"/>
      <sheetName val="검사성적서_갑15"/>
      <sheetName val="검사성적서_을15"/>
      <sheetName val="검사성적서_병15"/>
      <sheetName val="Nego_PV15"/>
      <sheetName val="1_변경범위16"/>
      <sheetName val="팀별_합계15"/>
      <sheetName val="설비능력및_종합공정능력산출시_사용15"/>
      <sheetName val="일일_생산및판매계획_대_실적8"/>
      <sheetName val="상세_계산_내역14"/>
      <sheetName val="업체별_단가현황8"/>
      <sheetName val="코드_조건표9"/>
      <sheetName val="P&amp;L,Bal_Sheet,Cash_Forecast8"/>
      <sheetName val="MPS_Q3_FY048"/>
      <sheetName val="MPS_Q4_FY048"/>
      <sheetName val="1_세부비교원가(내수)8"/>
      <sheetName val="1_종합비교원가(내수_일반_유럽)8"/>
      <sheetName val="03_PFD-18"/>
      <sheetName val="2__Definitions8"/>
      <sheetName val="LAMBDA_자작15"/>
      <sheetName val="운임_환차손-Y16"/>
      <sheetName val="개발_TOOL_집계표14"/>
      <sheetName val="경상_개발비14"/>
      <sheetName val="비교원가제출_고8"/>
      <sheetName val="Basic_assumptions10"/>
      <sheetName val="HMC_사전원가(원혁기준)13%8"/>
      <sheetName val="2차_OIL량측정8"/>
      <sheetName val="MACRO1_XLM14"/>
      <sheetName val="재품별_단가8"/>
      <sheetName val="FLOW_PROSES_(A)11"/>
      <sheetName val="6_수입검사_8"/>
      <sheetName val="12_Inv_8"/>
      <sheetName val="97년_재료예산(안)8"/>
      <sheetName val="1_터빈8"/>
      <sheetName val="PRESS_DATA14"/>
      <sheetName val="Cost_Reduction14"/>
      <sheetName val="cost_base_e_dati8"/>
      <sheetName val="VPP(BD-010)_이상보고8"/>
      <sheetName val="장비_전체리스트8"/>
      <sheetName val="계산_DATA_입력14"/>
      <sheetName val="_15"/>
      <sheetName val="집중검사_리스트8"/>
      <sheetName val="10_예산_및_원가_계획(02년)8"/>
      <sheetName val="실행내역서_8"/>
      <sheetName val="개발_LIST8"/>
      <sheetName val="Data_Sheet8"/>
      <sheetName val="PC%계산(WM_COMM단차)8"/>
      <sheetName val="차체_품안표8"/>
      <sheetName val="1_1_2008_OTIF8"/>
      <sheetName val="1~3월_지시사항8"/>
      <sheetName val="1_POSITIONING8"/>
      <sheetName val="production_dept8"/>
      <sheetName val="Value_Analysis_-_Sheet_18"/>
      <sheetName val="BAFFLE_HMC_TABLE18"/>
      <sheetName val="XMA_12월_8,000대_원,부자재_完5"/>
      <sheetName val="YFA_10월분_원자재(10_12)_미납완료_完5"/>
      <sheetName val="YFA_10월분_부자재(10_7,9)_FEDEX_完5"/>
      <sheetName val="광주_소요량7"/>
      <sheetName val="진행중_설변8"/>
      <sheetName val="Upgrades_pricing7"/>
      <sheetName val="7_3_DY팀7"/>
      <sheetName val="공정능력(마운틴_홀_거리)7"/>
      <sheetName val="TEAM하반기_계획_(2)7"/>
      <sheetName val="PNL_ASS'Y_CRASH_PAD_UPR_RH7"/>
      <sheetName val="5-Why_Root_Cause_Analysis_7"/>
      <sheetName val="▶R_C_FRM7"/>
      <sheetName val="초_성7"/>
      <sheetName val="CHECK_성7"/>
      <sheetName val="공정능력_(2)14"/>
      <sheetName val="cpk_data7"/>
      <sheetName val="full_(2)7"/>
      <sheetName val="Production_Plan18"/>
      <sheetName val="S50_7"/>
      <sheetName val="무부하_회전수8"/>
      <sheetName val="Master_Cable14"/>
      <sheetName val="DBL_LPG시험10"/>
      <sheetName val="INVESTMENT_(Hardware)11"/>
      <sheetName val="GAGE_R&amp;R(FRT_UPR)5"/>
      <sheetName val="_16"/>
      <sheetName val="중공업_실적5"/>
      <sheetName val="_하반기_경비_조정계획_150627(사계_r2_기준)_5"/>
      <sheetName val="0_CHMSL_LED_ASSY5"/>
      <sheetName val="4_Vendor_price7"/>
      <sheetName val="14년_증판안_판촉7"/>
      <sheetName val="Moulding_data7"/>
      <sheetName val="SCP_45"/>
      <sheetName val="SCP_5_D2UXT5"/>
      <sheetName val="SCP_6_D2UX5"/>
      <sheetName val="Invest_(MAC)5"/>
      <sheetName val="SCP_Apr20155"/>
      <sheetName val="Summary_Sheet7"/>
      <sheetName val="Datasheet_for_KPI_Model_17"/>
      <sheetName val="HOLE_9905(1)8"/>
      <sheetName val="CONSUMO_DE_RESINA_4"/>
      <sheetName val="RFQ_Template5"/>
      <sheetName val="3월말_장기악성(국내)8"/>
      <sheetName val="2월말_장기악성(국내)8"/>
      <sheetName val="YOKE-H(10_3)7"/>
      <sheetName val="TABLE_DB7"/>
      <sheetName val="쌍용_data_base7"/>
      <sheetName val="VERTICAL_PIPE7"/>
      <sheetName val="2과_공수집계7"/>
      <sheetName val="108_수선비5"/>
      <sheetName val="2-1_제품군별계획대비실적(B_A)7"/>
      <sheetName val="OEM_이의제기_종합7"/>
      <sheetName val="품의서양식_(3)5"/>
      <sheetName val="업무분장_8"/>
      <sheetName val="4_20)통계적기법관리절차서4"/>
      <sheetName val="불량_리스트5"/>
      <sheetName val="불량_코드5"/>
      <sheetName val="Team_종합5"/>
      <sheetName val="ALPROFILE_발주실적14"/>
      <sheetName val="X-3_ENG14"/>
      <sheetName val="PFMEA_XLS10"/>
      <sheetName val="신고서_전10"/>
      <sheetName val="Sheet6_(3)14"/>
      <sheetName val="REAR_5"/>
      <sheetName val="abs_dac검사대비분석자료25"/>
      <sheetName val="MS_SPEC1"/>
      <sheetName val="1__보고5"/>
      <sheetName val="CAPA분석_360K11"/>
      <sheetName val="영업_일110"/>
      <sheetName val="(2)월생산현황_4"/>
      <sheetName val="RFQ_18048"/>
      <sheetName val="DS_MBR_RR_Side__-_PcA4"/>
      <sheetName val="Europe_PU-14"/>
      <sheetName val="1_TAT_Info_5"/>
      <sheetName val="Dual_PMP수율4"/>
      <sheetName val="GLOBAL_PT_NEW_FORMAT_OCT_200214"/>
      <sheetName val="Sch7a_(토요일)14"/>
      <sheetName val="실적_및_계획14"/>
      <sheetName val="Sheet1_(2)14"/>
      <sheetName val="PRO_(참조)14"/>
      <sheetName val="_PPAP_작성중__xlsx10"/>
      <sheetName val="기타_부자재4"/>
      <sheetName val="1_TP조립5"/>
      <sheetName val="Full_PBD4"/>
      <sheetName val="공정별공법-W_HSE-LH8"/>
      <sheetName val="DV_Flow_Chart_DV-PV1_(PFC)8"/>
      <sheetName val="MATEMST_(2)7"/>
      <sheetName val="_Common_Info_Page2"/>
      <sheetName val="RFQ_Form5"/>
      <sheetName val="Aug01_Status_Rpt2"/>
      <sheetName val="ISSUE_LIST5"/>
      <sheetName val="Input_Page2"/>
      <sheetName val="Input_Sheet2"/>
      <sheetName val="Base_Info2"/>
      <sheetName val="_0602주-무결점운동_진행현황_보고_(201406104"/>
      <sheetName val="PMBG12LD_장비및인원소요(D_A기준)_1"/>
      <sheetName val="NEW_TOOL_MASTER2"/>
      <sheetName val="3-2002년_소모공구비2"/>
      <sheetName val="개발원가_종합2"/>
      <sheetName val="3__관리점지수실적-1_1생산성14"/>
      <sheetName val="대외공문_8"/>
      <sheetName val="외주품_감점_유형_기준14"/>
      <sheetName val="97계획(96_117"/>
      <sheetName val="ERP도입후_시정현황8"/>
      <sheetName val="02년_SUC14"/>
      <sheetName val="원단위_전후비교14"/>
      <sheetName val="_SR3차원단위_(3)8"/>
      <sheetName val="Rate_data14"/>
      <sheetName val="Bosch_ADVP&amp;R14"/>
      <sheetName val="Purchasing_Data8"/>
      <sheetName val="Sec_1_-_RFQ14"/>
      <sheetName val="Drop-down_Lists7"/>
      <sheetName val="RELAY_FAX양식10"/>
      <sheetName val="2008_г10"/>
      <sheetName val="상세_견적서_(HMC)10"/>
      <sheetName val="2_중요한회계정책10"/>
      <sheetName val="9_관계기업투자10"/>
      <sheetName val="42_리스10"/>
      <sheetName val="25_법인세10"/>
      <sheetName val="Proj_List_00E10"/>
      <sheetName val="GLOBAL_PT_NEW_FORMAT_JULY__2009"/>
      <sheetName val="B053_(990701)공정능력PC%계산7"/>
      <sheetName val="2012_Volum8"/>
      <sheetName val="국내_7"/>
      <sheetName val="4,5공장_7"/>
      <sheetName val="시트_7"/>
      <sheetName val="Supplier_QRQC7"/>
      <sheetName val="GM_Master8"/>
      <sheetName val="4_3_첨부18"/>
      <sheetName val="검사협정_보충7"/>
      <sheetName val="제품명_(3)8"/>
      <sheetName val="6_N_m_CCW_전류8"/>
      <sheetName val="09년_현황8"/>
      <sheetName val="WTC_BODY一覧原紙8"/>
      <sheetName val="3_PT개발계획8"/>
      <sheetName val="1_기안을지7"/>
      <sheetName val="c_db112"/>
      <sheetName val="Danh_Mục2"/>
      <sheetName val="Danh_Muc2"/>
      <sheetName val="BI-FUEL_AIR_VENT_PIPE5"/>
      <sheetName val="8월_매출현황2"/>
      <sheetName val="3공장_순양전자2"/>
      <sheetName val="현진테크_(2)2"/>
      <sheetName val="동경cnc_지그2"/>
      <sheetName val="대한테크_집계2"/>
      <sheetName val="서연전자_(2)2"/>
      <sheetName val="삼익전자_(2)2"/>
      <sheetName val="삼익산업_(2)2"/>
      <sheetName val="시무인텔_(2)2"/>
      <sheetName val="성우일렉스_(2)2"/>
      <sheetName val="성호테크_(2)2"/>
      <sheetName val="2009년_매출_실적1"/>
      <sheetName val="LCAUTO_42"/>
      <sheetName val="LCAT수_조2"/>
      <sheetName val="외주수입검사_종합(6월)5"/>
      <sheetName val="금형_이력_카드2"/>
      <sheetName val="소재_이력2"/>
      <sheetName val="99_조정금액2"/>
      <sheetName val="THS_-_Key_Inputs2"/>
      <sheetName val="2005년_소요량1"/>
      <sheetName val="3_3검토국7"/>
      <sheetName val="1_종합평가표5"/>
      <sheetName val="Actual_In_&amp;_Out7"/>
      <sheetName val="Bas_Moteur7"/>
      <sheetName val="고객불만_건8"/>
      <sheetName val="Tool_Type1"/>
      <sheetName val="3__Acronyms_and_abbreviations1"/>
      <sheetName val="Input_Form_-_EingabeMaske1"/>
      <sheetName val="첨부13__사출(PAD)_카메라1"/>
      <sheetName val="거래선별_매출현황_내역4"/>
      <sheetName val="수식파일_(삭제금지)1"/>
      <sheetName val="03년_체제결과4"/>
      <sheetName val="5_Why's1"/>
      <sheetName val="부품_LIST1"/>
      <sheetName val="종합원가분석_1_1"/>
      <sheetName val="11_Inv_1"/>
      <sheetName val="1_생산01"/>
      <sheetName val="1_개발개요1"/>
      <sheetName val="G-Exchange_#6671"/>
      <sheetName val="C-Mix_Rate_&amp;_Revenue(calc)1"/>
      <sheetName val="InspectionData_(2)1"/>
      <sheetName val="01년2월현황_1"/>
      <sheetName val="Cover_page2"/>
      <sheetName val="Adjusted_OI2"/>
      <sheetName val="Adjusted_OI_(2)2"/>
      <sheetName val="Income_Stmt_(USD)2"/>
      <sheetName val="Income_Stmt_(RMB)2"/>
      <sheetName val="IS_Loc_Adj2"/>
      <sheetName val="Balance_Sht_(USD)2"/>
      <sheetName val="BS_Loc+Adj2"/>
      <sheetName val="Balance_Sht_(RMB)2"/>
      <sheetName val="Cash_Flow_(USD)2"/>
      <sheetName val="Cash_Forecast2"/>
      <sheetName val="IC_AP_AR3"/>
      <sheetName val="Cash_Cross_check2"/>
      <sheetName val="Unit_Price_without_LTA&amp;Pricing2"/>
      <sheetName val="Sales_without_LTA&amp;Pricing2"/>
      <sheetName val="Unit_ECN_Sales2"/>
      <sheetName val="Total_ECN_Sales2"/>
      <sheetName val="LTA_Percentage2"/>
      <sheetName val="LTA_Amount2"/>
      <sheetName val="Total_P2P2"/>
      <sheetName val="Net_Sales2"/>
      <sheetName val="Unit_Mat_Cost_Without_PS_VAVE2"/>
      <sheetName val="Material_cost_without_PS_VAVE2"/>
      <sheetName val="Unit_ECN_cost2"/>
      <sheetName val="ECN_cost_saving2"/>
      <sheetName val="Unit_Purchase_Saving2"/>
      <sheetName val="Total_Purchase_Saving2"/>
      <sheetName val="Unit_VAVE_Saving2"/>
      <sheetName val="Total_VAVE2"/>
      <sheetName val="Unit_Margin_Improvement2"/>
      <sheetName val="Total_Margin_Improvement2"/>
      <sheetName val="Unit_mat__cost_after_PS_VAVE2"/>
      <sheetName val="Total_Mat_cost_after_PS_VAVE2"/>
      <sheetName val="Unit_Inb_Freight_Rate2"/>
      <sheetName val="Inboud_Freight_Amount2"/>
      <sheetName val="Unit_Inb-Duty2"/>
      <sheetName val="Inbound_Duty2"/>
      <sheetName val="Material_cost_before_Scrap2"/>
      <sheetName val="Scrap_Rate2"/>
      <sheetName val="Scrap_Amount2"/>
      <sheetName val="Scrap_recovery_rate2"/>
      <sheetName val="Scrap_Recovery_Amount2"/>
      <sheetName val="Unit_Production_Auxiliary2"/>
      <sheetName val="Production_Auxiliary2"/>
      <sheetName val="Net_Material2"/>
      <sheetName val="Unit_OB_freight2"/>
      <sheetName val="Total_OB_freight2"/>
      <sheetName val="Total_LC&amp;OVH2"/>
      <sheetName val="LC&amp;OVH_Undefined_Var_2"/>
      <sheetName val="LC&amp;OVH_Undefined_Fix_2"/>
      <sheetName val="Total_headcount_&amp;_labor_cost2"/>
      <sheetName val="Direct_Labor_Cost2"/>
      <sheetName val="Indirect_Labor_Cost2"/>
      <sheetName val="Salary_Cost2"/>
      <sheetName val="MSI_-_FY(RMB)2"/>
      <sheetName val="MSI_-_Comm_Sales2"/>
      <sheetName val="MSI_-_IC_Sales2"/>
      <sheetName val="MSI_-_Mat_Cost2"/>
      <sheetName val="MSI_-_Direct_Labor2"/>
      <sheetName val="MSI_-_Variable_OH2"/>
      <sheetName val="MSI_-_Fixed_OH2"/>
      <sheetName val="05_新Table(간접직)1"/>
      <sheetName val="05계약내역(기존T_활용)1"/>
      <sheetName val="General_Assumptions1"/>
      <sheetName val="_제9차_회사표준_제개정_공청회_이의제기신청서_XLSX1"/>
      <sheetName val="LINE_PPM-분석2"/>
      <sheetName val="AQL(0_65)1"/>
      <sheetName val="Value_1"/>
      <sheetName val="400H_가공,금형비1"/>
      <sheetName val="List_Total1"/>
      <sheetName val="Person_Cost1"/>
      <sheetName val="THEO_DÕI_THAI_SẢN_(2)1"/>
      <sheetName val="Time_Man1"/>
      <sheetName val="Salary(Cus_)1"/>
      <sheetName val="OT_OVER1"/>
      <sheetName val="Segment_4_Bid_Sheet1"/>
      <sheetName val="Hi6810_功能信号表1"/>
      <sheetName val="6_FQC检验数据1"/>
      <sheetName val="2003_prod21"/>
      <sheetName val="2003_Target1"/>
      <sheetName val="RA_Bearer1"/>
      <sheetName val="Trend_Total_nguyên_nhân1"/>
      <sheetName val="設備預算總表附件3_1"/>
      <sheetName val="FA_Definitions1"/>
      <sheetName val="CPK(Process_Capanility)1"/>
      <sheetName val="2차_OI2"/>
      <sheetName val="SEP_20071"/>
      <sheetName val="Q1_&amp;_Q21"/>
      <sheetName val="devis_qcdp21"/>
      <sheetName val="22_보증금(전신전화가입권)1"/>
      <sheetName val="39_미지급법인세1"/>
      <sheetName val="Z41,Z42_이외total7"/>
      <sheetName val="개인별_교육현황1"/>
      <sheetName val="관리구역_책임자(181010)1"/>
      <sheetName val="ACU기청소2018-05-04_(3)1"/>
      <sheetName val="ASM_A동1"/>
      <sheetName val="SMT구역_(2)1"/>
      <sheetName val="관리구역_체크시트1"/>
      <sheetName val="관리구역_평가시트1"/>
      <sheetName val="담당자편성표_(B)1"/>
      <sheetName val="조립A구역_(2)1"/>
      <sheetName val="개선보고서_(2)1"/>
      <sheetName val="천정등기구_실적1"/>
      <sheetName val="02_08생산대상대수1"/>
      <sheetName val="한일자야(감액손실)_(2)1"/>
      <sheetName val="NUEVO_MODELOS_20181"/>
      <sheetName val="Budget_Imt_mensuel_(CFO)1"/>
      <sheetName val="CDV_Pte_mensuel1"/>
      <sheetName val="Evol_Prod_(Eqpt)1"/>
      <sheetName val="CAPVR_Pte_mensuel1"/>
      <sheetName val="2000_(원본)1"/>
      <sheetName val="Danh_sach_Hàn_thùng1"/>
      <sheetName val="Mẫu_DMVT1"/>
      <sheetName val="Mẫu_DMVT_(2)1"/>
      <sheetName val="DANH_MỤC_NHÓM_ĐỐI_TƯỢNG1"/>
      <sheetName val="Nhap_T81"/>
      <sheetName val="Begining_detail-CTIET1"/>
      <sheetName val="Summary-TOMLUOC_1"/>
      <sheetName val="SO_TONG_HOP_CONG_NO1"/>
      <sheetName val="DM_KHAU_HAO1"/>
      <sheetName val="THƯ_VIỆN1"/>
      <sheetName val="Nguon_PT_xetai1"/>
      <sheetName val="Nguon_PT_xe_Ben1"/>
      <sheetName val="Bien_so1"/>
      <sheetName val="MỤC_LỤC1"/>
      <sheetName val="Ghi_chú1"/>
      <sheetName val="1__Định_hướng_HĐ_CN_năm_20191"/>
      <sheetName val="2_1_Tổng_quan_TT_KD_xe_DL1"/>
      <sheetName val="2_2_Tổng_quan_TT_DVPT_DL1"/>
      <sheetName val="3_1__ĐKM_xe_DL1"/>
      <sheetName val="3_2_1__KH_KD-MKT_&amp;_TCKD_xe_KIA1"/>
      <sheetName val="3_2_2_CSBH_KIA1"/>
      <sheetName val="3_2_3__KH_KD-MKT&amp;TCKD_DVPT1"/>
      <sheetName val="Pv_SL1"/>
      <sheetName val="3_3_1_KH_KD-MKT_&amp;_TCKD_Mazda1"/>
      <sheetName val="3_3_2_CSBH_MAZDA1"/>
      <sheetName val="3_3_3_KH_KD-MKT&amp;TCKD_DVPT_MAZD1"/>
      <sheetName val="3_4__DVPT_SR_KIA_MAZDA1"/>
      <sheetName val="3_4_1_KH_KD-MKT&amp;TCKD_PEUGEOT1"/>
      <sheetName val="3_4_2_CSBH_PEUGEOT1"/>
      <sheetName val="3_4_3_KH_KD-MKT&amp;TC_DVPT_PEUGEO1"/>
      <sheetName val="3_5__TÀI_CHÍNH_KD_XE_KIA_MAZDA1"/>
      <sheetName val="4_1_Tổng_quan_TT_KD_Tai,_Bus1"/>
      <sheetName val="4_2_Tổng_quan_TT_DVPT_Tai_Bus1"/>
      <sheetName val="5_1__ĐKM_xe_Tai,_Bus1"/>
      <sheetName val="PTBH_20181"/>
      <sheetName val="SL_-_TVBH1"/>
      <sheetName val="5_2a__KD_Xe_Fuso1"/>
      <sheetName val="5_2b__KD_Xe_Foton1"/>
      <sheetName val="5_2c__KD_Xe_Bus1"/>
      <sheetName val="5_2__KH_KD-MKT&amp;TCKD_xe_Tải,_Bu1"/>
      <sheetName val="5_3__CSBH_xe_Tải,_Bus1"/>
      <sheetName val="5_4_KH_KD-MKT&amp;TC_DVPT_Tải,_Bus1"/>
      <sheetName val="Review_note1"/>
      <sheetName val="6_1_ĐKĐK1"/>
      <sheetName val="6_2__Bảo_hiểm1"/>
      <sheetName val="6_3__Tín_dụng1"/>
      <sheetName val="6_4__GSHT_&amp;_PH1"/>
      <sheetName val="6_5_DVHT1"/>
      <sheetName val="7_1_KH_nhân_sự1"/>
      <sheetName val="7_2__Định_biên_&amp;_Lương1"/>
      <sheetName val="7_3_KH_thưởng_năng_suất1"/>
      <sheetName val="Check_TH1"/>
      <sheetName val="8__Hành_chính1"/>
      <sheetName val="8_11"/>
      <sheetName val="9_1__Duy_tu_bảo_trì1"/>
      <sheetName val="9_2__Cải_tạo,_nâng_cấp1"/>
      <sheetName val="10__TSCĐ_-_CCDC1"/>
      <sheetName val="11D__Tài_chính_KD_XE_TỔNG1"/>
      <sheetName val="11E__Tài_chính_KD_DVPT_TỔNG1"/>
      <sheetName val="11A__Tài_chính_SR_KIA1"/>
      <sheetName val="11B__Tài_chính_SR_MAZDA1"/>
      <sheetName val="11D__Tài_chính_SR_Peugout1"/>
      <sheetName val="11C__Tài_chính_SR_TẢI_BUS1"/>
      <sheetName val="11D__Tài_chính_SR_Du_lịch1"/>
      <sheetName val="11__Tài_chính_Chi_nhánh1"/>
      <sheetName val="12__SĐTC1"/>
      <sheetName val="INATAKE_SYS1"/>
      <sheetName val="영업_입수계획_1"/>
      <sheetName val="참고1_02_판매계획_(수량)1"/>
      <sheetName val="전사_경영계획_수량1"/>
      <sheetName val="MASTER_DATA"/>
      <sheetName val="Duration_1"/>
      <sheetName val="견적서_detail_Main_1"/>
      <sheetName val="20060624_공조제어1"/>
      <sheetName val="공정공수_XLS1"/>
      <sheetName val="풍량상한치_제한_data1"/>
      <sheetName val="Source_List1"/>
      <sheetName val="After_sales8"/>
      <sheetName val="Interco_&amp;_PVS_Loc_Cur7"/>
      <sheetName val="OEM_Plan8"/>
      <sheetName val="첨부4_기술평가서7"/>
      <sheetName val="99년12월_실적DATA2"/>
      <sheetName val="J2(P_MT)7"/>
      <sheetName val="PS_SIDE_OTR_INR_공정개선_상세6"/>
      <sheetName val="TL_PROTO_2열2"/>
      <sheetName val="★금형비_계산서7"/>
      <sheetName val="LOWSIDE_비교7"/>
      <sheetName val="PACKING_LIST2"/>
      <sheetName val="COOLING_UNIT2"/>
      <sheetName val="자동차_종합지표8"/>
      <sheetName val="보강사_소요량7"/>
      <sheetName val="P&amp;L_account8"/>
      <sheetName val="118_세금과공과7"/>
      <sheetName val="경영재무_(입력)7"/>
      <sheetName val="연구개발_(입력)7"/>
      <sheetName val="일반현황_(입력)7"/>
      <sheetName val="품질관리_(입력)7"/>
      <sheetName val="1_2_2완제품검사('00_4월)_(가라)7"/>
      <sheetName val="#1-1_(2)2"/>
      <sheetName val="2-2_매출분석2"/>
      <sheetName val="기초_DATA2"/>
      <sheetName val="신흥테크_세부내역_LIST2"/>
      <sheetName val="Issues_List2"/>
      <sheetName val="Actual_data2"/>
      <sheetName val="기준정보(A)_15_10_273"/>
      <sheetName val="단중_및_예비길이_SHEET_15_9_5(K)3"/>
      <sheetName val="15_1_02_15년_1월예시계획3"/>
      <sheetName val="15년_12월_시작재공품_15_12_33"/>
      <sheetName val="기준정보(A)_12_02_233"/>
      <sheetName val="STD__CAB3"/>
      <sheetName val="STD__NCAB3"/>
      <sheetName val="원소재_변경_상세3"/>
      <sheetName val="직거래가_변경3"/>
      <sheetName val="PL_By_Model(Result)2"/>
      <sheetName val="Cty+XN(KT_2005)1"/>
      <sheetName val="24_냉각실용添11"/>
      <sheetName val="노원열병합__건축공사기성내역서3"/>
      <sheetName val="Gia_vat_tu3"/>
      <sheetName val="Data_Not_Used3"/>
      <sheetName val="FTQ_Data3"/>
      <sheetName val="Int_Pulls_Data3"/>
      <sheetName val="Int_Spills_Data3"/>
      <sheetName val="PPM_Data3"/>
      <sheetName val="Pulls_Data3"/>
      <sheetName val="Spills_Data3"/>
      <sheetName val="PP%-low_RPM1"/>
      <sheetName val="After_Sales_Supplier_#'s1"/>
      <sheetName val="원단위_1계_2계6"/>
      <sheetName val="CAR_Form_Summary1"/>
      <sheetName val="LINE_운영안7"/>
      <sheetName val="원가_종합8"/>
      <sheetName val="Validation_Lists7"/>
      <sheetName val="Schedule_11"/>
      <sheetName val="제품별_매출8"/>
      <sheetName val="Data_Working_Time8"/>
      <sheetName val="Order_status8"/>
      <sheetName val="Order_status27"/>
      <sheetName val="Customer_Master7"/>
      <sheetName val="Common_code7"/>
      <sheetName val="Order_Status_Master7"/>
      <sheetName val="Product_Master7"/>
      <sheetName val="사무용품_신청7"/>
      <sheetName val="Net_Revenue2"/>
      <sheetName val="7)_133677342"/>
      <sheetName val="기초_데이터2"/>
      <sheetName val="Rollforward_{bpe}"/>
      <sheetName val="Allow_-_SR&amp;D"/>
      <sheetName val="220_(2)2"/>
      <sheetName val="표지_(2)2"/>
      <sheetName val="중요차종_(090131)2"/>
      <sheetName val="PU_FOAM_가격조정_기준"/>
      <sheetName val="Data_Input1"/>
      <sheetName val="개선대책_양식3"/>
      <sheetName val="S_P"/>
      <sheetName val="R_FJS_CAR_(old)"/>
      <sheetName val="Certificate_list_"/>
      <sheetName val="REPAIR_DATA_-_CONTAINER_#52"/>
      <sheetName val="6_Parent_S__Fixed_Prod"/>
      <sheetName val="Material_References1"/>
      <sheetName val="ADJTBL_31001"/>
      <sheetName val="AOP_Summary-21"/>
      <sheetName val="BOM_Cost_(R-U713MHH)"/>
      <sheetName val="BAT1_"/>
      <sheetName val="케이스_재공_재고"/>
      <sheetName val="업체손실공수_xls1"/>
      <sheetName val="U268_4x4_AT(walk)Mitsu"/>
      <sheetName val="2_Underbody_DT"/>
      <sheetName val="8_공정능력평가(5)"/>
      <sheetName val="FRT_재료비"/>
      <sheetName val="2차_OI?࠱"/>
      <sheetName val="FAX_(2)"/>
      <sheetName val="0_주광원_LED_ASSY"/>
      <sheetName val="9_초기공정능력조사(을)"/>
      <sheetName val="1-1_연월차_개인별_보전수당"/>
      <sheetName val="00-Input_Values"/>
      <sheetName val="Input_Values"/>
      <sheetName val="Corp_acronym"/>
      <sheetName val="4_销售计划"/>
      <sheetName val="Output_1_(2)"/>
      <sheetName val="Danh_sach"/>
      <sheetName val="Bang_KL"/>
      <sheetName val="Lcau_-_Lxuc"/>
      <sheetName val="입력_List3"/>
      <sheetName val="DO_NOT_DELETE2"/>
      <sheetName val="기종별_합계"/>
      <sheetName val="Export_Data"/>
      <sheetName val="BOX_ASSY"/>
      <sheetName val="실사LIST-중간가공품(05_12_27현재)_(2)"/>
      <sheetName val="4_Financial"/>
      <sheetName val="3_4)__FR_종합"/>
      <sheetName val="3_4)__RR_종합"/>
      <sheetName val="RFQ_Cover_Sheeet"/>
      <sheetName val="FRN_02000"/>
      <sheetName val="Diaph1_values"/>
      <sheetName val="Diaph2_values"/>
      <sheetName val="Diaph_values"/>
      <sheetName val="Cushion_datas"/>
      <sheetName val="P_O_(LOCAL)"/>
      <sheetName val="UPPER_도면"/>
      <sheetName val="Kautex_4WD_St_IV_P&amp;D"/>
      <sheetName val="Sachs_FL_WHL"/>
      <sheetName val="11403-06163_เก่า6"/>
      <sheetName val="FM-HD_(New)6"/>
      <sheetName val="FM-HD_(HKMC)_6"/>
      <sheetName val="FM-HD_(11254-06201)__6"/>
      <sheetName val="FM-HD_(11251-06163)6"/>
      <sheetName val="FM-HD_(11514053)6"/>
      <sheetName val="FM-HD_(11611807)6"/>
      <sheetName val="FM-HD_(94502003)6"/>
      <sheetName val="FM-HD_(94501839)6"/>
      <sheetName val="FM-HD_(PT-GDENG0911-4)6"/>
      <sheetName val="FM-HD_(94520439)6"/>
      <sheetName val="FM-HD_(94500396)6"/>
      <sheetName val="FM-HD_(94500407)6"/>
      <sheetName val="FM-HD_(94500414)6"/>
      <sheetName val="FM-HD_(94500073)6"/>
      <sheetName val="FM-HD_(11588683)6"/>
      <sheetName val="FM-HD_(94500952)6"/>
      <sheetName val="FM-HD_(11569995)6"/>
      <sheetName val="FM-HD_(11254-06201)6"/>
      <sheetName val="FM-HD_(11588685)6"/>
      <sheetName val="FM-HD_(94500793)_6"/>
      <sheetName val="FM-HD_(11588717)6"/>
      <sheetName val="FM-HD_(HD-25198904)6"/>
      <sheetName val="FM-HD_(HD-11570514)_6"/>
      <sheetName val="FM-HD_(11097441)6"/>
      <sheetName val="FM-HD_(11588662)_6"/>
      <sheetName val="FM-HD_(11519387)6"/>
      <sheetName val="FM-HD_(11561969)6"/>
      <sheetName val="FM-HD_(11516580)6"/>
      <sheetName val="FM-HD_(11588712)___6"/>
      <sheetName val="FM-HD_(11519375)6"/>
      <sheetName val="FM-HD_(FAA32071001)__6"/>
      <sheetName val="FM-HD_(11519382)_6"/>
      <sheetName val="FM-HD_(11519383)_6"/>
      <sheetName val="FM-HD_(11561763)__6"/>
      <sheetName val="FM-HD_(11588316)__6"/>
      <sheetName val="repeatative_rejection"/>
      <sheetName val="Personnaliser___"/>
      <sheetName val="Takt_Time"/>
      <sheetName val="4_경비_5_영업외수지"/>
      <sheetName val="Sch1_-_P&amp;L_Summary"/>
      <sheetName val="Sch2_-_BalSht_Summary"/>
      <sheetName val="Sch3_-_CFlow_Summary"/>
      <sheetName val="Model_Synthesis_Report"/>
      <sheetName val="2019년_생산수량"/>
      <sheetName val="19년_종합_CT"/>
      <sheetName val="delta_impedance(평균)"/>
      <sheetName val="SUST_DEV_&amp;_OTHER"/>
      <sheetName val="OEM_"/>
      <sheetName val="August_2003"/>
      <sheetName val="OE_UMC"/>
      <sheetName val="Analysis-Others_Pg_4"/>
      <sheetName val="Fx_Rates"/>
      <sheetName val="FY_12_Interiors_Volume1"/>
      <sheetName val="INT_Price_FY12_MFC1"/>
      <sheetName val="強度_CN_A1_C10H_152H"/>
      <sheetName val="II__CF"/>
      <sheetName val="I__Assumptions"/>
      <sheetName val="CONN_조립"/>
      <sheetName val="04_03월소일정계획"/>
      <sheetName val="_관리계획서_Rev_01_xlsx"/>
      <sheetName val="Costed_BOM_2ndR_40%"/>
      <sheetName val="seat-sdn_only"/>
      <sheetName val="10-2_ED&amp;D_EQU"/>
      <sheetName val="Business_Plan"/>
      <sheetName val="Organization_chart20191002"/>
      <sheetName val="RESPONSIBILITY_MATRIX"/>
      <sheetName val="DS-Thuong_6T_dau"/>
      <sheetName val="CHI_TIẾT"/>
      <sheetName val="거래선_생산계획"/>
      <sheetName val="3_학점이수(사내_사외교육)"/>
      <sheetName val="3__트림별_내수"/>
      <sheetName val="3__트림별_북미"/>
      <sheetName val="3__트림별_유럽"/>
      <sheetName val="23_보증금(전신전화가입권)"/>
      <sheetName val="해외) MASTER DATA"/>
      <sheetName val="국내) 마스터 데이터"/>
      <sheetName val="Group Consolidated"/>
      <sheetName val="Inputs"/>
      <sheetName val="Quantity"/>
      <sheetName val="Constants"/>
      <sheetName val="사양변경통보서"/>
      <sheetName val="Interest"/>
      <sheetName val="연결조정"/>
      <sheetName val="반제품코드"/>
      <sheetName val="생산코드"/>
      <sheetName val="产品成本计算表(短裤)"/>
      <sheetName val="원가table"/>
      <sheetName val="COA-17"/>
      <sheetName val="C-18"/>
      <sheetName val="Detail report"/>
      <sheetName val="_REF"/>
      <sheetName val="Questions for Wuhan Lear"/>
      <sheetName val="ﾁｪｯｸﾘｽﾄ(個別)"/>
      <sheetName val="_x005f_x005f_x005f_x005f_"/>
      <sheetName val="ﾋﾟﾆｵﾝｾﾝｻ1万"/>
      <sheetName val="첨#3. PCB"/>
      <sheetName val="Request template"/>
      <sheetName val="DG"/>
      <sheetName val="Gauge R&amp;R"/>
      <sheetName val="설정"/>
      <sheetName val="Bia TQT"/>
      <sheetName val="dtxl"/>
      <sheetName val="MASTER_IPL"/>
      <sheetName val="부정형평가"/>
      <sheetName val="재공품평가"/>
      <sheetName val="99판매"/>
      <sheetName val="13-1_x0000__x0000_"/>
      <sheetName val="13-1쀀珢"/>
      <sheetName val="1 page"/>
      <sheetName val="Language"/>
      <sheetName val="Tabelle1"/>
      <sheetName val="마스터"/>
      <sheetName val="수익율분석"/>
      <sheetName val="대외"/>
      <sheetName val="CC Down load 0716"/>
      <sheetName val="CAUZA DEFECTE"/>
      <sheetName val="DEFECTE"/>
      <sheetName val="DEFECTS"/>
      <sheetName val="CAUSES OF DEFECTS"/>
      <sheetName val="Detail_SX"/>
      <sheetName val="Detail_KTTB"/>
      <sheetName val="두께"/>
      <sheetName val="Sheet7"/>
      <sheetName val="C-301E~305E"/>
      <sheetName val="1)101-E"/>
      <sheetName val="UTMBPL"/>
      <sheetName val=" FURNACE현설"/>
      <sheetName val="원가차이(공장별2)"/>
      <sheetName val="프로필렌 이송라인"/>
      <sheetName val="여과지동"/>
      <sheetName val="EO 이력관리대장"/>
      <sheetName val="누TB"/>
      <sheetName val="07년계획"/>
      <sheetName val="MIP"/>
      <sheetName val="개조 요청서"/>
      <sheetName val="매출채권"/>
      <sheetName val="KeyData"/>
      <sheetName val=" 쿠첸 CIR-301 제원현황(170317).xlsx"/>
      <sheetName val="통제목록"/>
      <sheetName val="변압94"/>
      <sheetName val="지급융통"/>
      <sheetName val="하수급견적대비"/>
      <sheetName val="첨부1"/>
      <sheetName val="BOM CODE"/>
      <sheetName val="공정일보data"/>
      <sheetName val="타이시트"/>
      <sheetName val="발잔"/>
      <sheetName val="입고"/>
      <sheetName val="제품재고"/>
      <sheetName val="차월계획"/>
      <sheetName val="표지★"/>
      <sheetName val="신규계산서(양식)"/>
      <sheetName val="A01_FM00"/>
      <sheetName val="(삼성)Index"/>
      <sheetName val="CIVIL4"/>
      <sheetName val="96 하반기 전시회 경비"/>
      <sheetName val="REQUEST"/>
      <sheetName val="直接材料"/>
      <sheetName val="Summary Capex Info-Cal (master)"/>
      <sheetName val="Corporate"/>
      <sheetName val="LOF"/>
      <sheetName val="人员信息"/>
      <sheetName val="设备信息编号"/>
      <sheetName val="S26_EK"/>
      <sheetName val="전산품의"/>
      <sheetName val="Grille Q3P Organe"/>
      <sheetName val="부서관리점-1"/>
      <sheetName val="2P표지"/>
      <sheetName val="교정"/>
      <sheetName val="대리점"/>
      <sheetName val="전표10월"/>
      <sheetName val="AL주단조"/>
      <sheetName val="직수출단가"/>
      <sheetName val="BL계획"/>
      <sheetName val="TOOLING_9143RD"/>
      <sheetName val="Grille_Q3P_Organe"/>
      <sheetName val="Grille_Q3P_Organe1"/>
      <sheetName val="Table(APG MF)"/>
      <sheetName val="Pt Rates"/>
      <sheetName val="분담율"/>
      <sheetName val="51755-C1150"/>
      <sheetName val="2.(1설원.첨)"/>
      <sheetName val="유형자산대장"/>
      <sheetName val="7월손익"/>
      <sheetName val="5131"/>
      <sheetName val="LIB"/>
      <sheetName val="실적집계"/>
      <sheetName val="인원현황"/>
      <sheetName val="EF-SONAĀ考"/>
      <sheetName val="alignments"/>
      <sheetName val="Description"/>
      <sheetName val="040915"/>
      <sheetName val="T2"/>
      <sheetName val="Component List"/>
      <sheetName val="Data051409"/>
      <sheetName val="2환율(120량)"/>
      <sheetName val="TextControl"/>
      <sheetName val="Text Control"/>
      <sheetName val="text contl"/>
      <sheetName val="XD 담력저감"/>
      <sheetName val="RATING"/>
      <sheetName val="철탑공사"/>
      <sheetName val="원가검토가 (현양산품)"/>
      <sheetName val="원가검토가 (최초견적가)"/>
      <sheetName val="원가검토가 (최초양산품)"/>
      <sheetName val="VM"/>
      <sheetName val="Anlycs"/>
      <sheetName val="경로재분석최종(금한요구소요그룹)"/>
      <sheetName val="RT Table"/>
      <sheetName val="PROGRAM1"/>
      <sheetName val="Histogram Chart"/>
      <sheetName val="Freq error DATA"/>
      <sheetName val="Freq HISTOGRAM"/>
      <sheetName val="Home"/>
      <sheetName val="Histogram_Chart"/>
      <sheetName val="Freq_error_DATA"/>
      <sheetName val="Freq_HISTOGRAM"/>
      <sheetName val="10월판관"/>
      <sheetName val="Лист1"/>
      <sheetName val="99년하반기"/>
      <sheetName val="2-2매장별매출계획"/>
      <sheetName val="LOB"/>
      <sheetName val="입력 데이타"/>
      <sheetName val="BRACKET"/>
      <sheetName val="本番環境"/>
      <sheetName val="B-9-2"/>
      <sheetName val="C(1-2)"/>
      <sheetName val="CPI_MENU"/>
      <sheetName val="推移dat"/>
      <sheetName val="K不良率ALL"/>
      <sheetName val="K責任ALL"/>
      <sheetName val="メニュー"/>
      <sheetName val="FTMTG1"/>
      <sheetName val="ＴＡ２"/>
      <sheetName val="inb"/>
      <sheetName val="손익분석"/>
      <sheetName val="월별계획"/>
      <sheetName val="중국_DATA"/>
      <sheetName val="TLc 개조차(목표원가)"/>
      <sheetName val="RDBODY"/>
      <sheetName val="제품코드"/>
      <sheetName val="9914"/>
      <sheetName val="MASTER_LIST"/>
      <sheetName val="가공UPH"/>
      <sheetName val="Sheet1 (3)"/>
      <sheetName val="원97"/>
      <sheetName val="의장34반"/>
      <sheetName val="의장2반 "/>
      <sheetName val="Detail Defect COMBO KAISER"/>
      <sheetName val="PRADEEP"/>
      <sheetName val="MODEL"/>
      <sheetName val="28.8부"/>
      <sheetName val="KQ.1"/>
      <sheetName val="매입코드"/>
      <sheetName val="Data_Umum"/>
      <sheetName val="포라이트"/>
      <sheetName val="1_TM17"/>
      <sheetName val="2_align17"/>
      <sheetName val="3_JUDDER17"/>
      <sheetName val="4_M_S17"/>
      <sheetName val="5_P_W_R17"/>
      <sheetName val="6_F_G17"/>
      <sheetName val="7__SCABLE17"/>
      <sheetName val="8_DIFF17"/>
      <sheetName val="9_A_C17"/>
      <sheetName val="10_GEAR17"/>
      <sheetName val="11_ISC17"/>
      <sheetName val="12_ALT17"/>
      <sheetName val="13_O_S17"/>
      <sheetName val="14_silencer17"/>
      <sheetName val="15_DAMPER17"/>
      <sheetName val="16_HUB17"/>
      <sheetName val="17_DLOCK17"/>
      <sheetName val="18_PSP17"/>
      <sheetName val="19_누수17"/>
      <sheetName val="20_K_S17"/>
      <sheetName val="1ဲ_ALT17"/>
      <sheetName val="1ဳ_O_S17"/>
      <sheetName val="15_၄AMPER17"/>
      <sheetName val="GB-IC_Villingen_GG17"/>
      <sheetName val="OPT손익_내수17"/>
      <sheetName val="OPT손익_수출17"/>
      <sheetName val="BACK_DATA_08_7_1~17"/>
      <sheetName val="E_W17"/>
      <sheetName val="P_W17"/>
      <sheetName val="S_W17"/>
      <sheetName val="二_POSITION_XLS17"/>
      <sheetName val="BACK_DATA17"/>
      <sheetName val="외주현황_wq117"/>
      <sheetName val="B053_(990701)공정실적PP%계산17"/>
      <sheetName val="SUB_2월_재검사추이도16"/>
      <sheetName val="TEMP_TORQUE17"/>
      <sheetName val="진행_DATA_(2)17"/>
      <sheetName val="2_대외공문17"/>
      <sheetName val="CASE_ASM16"/>
      <sheetName val="14_1부16"/>
      <sheetName val="1_변경범위17"/>
      <sheetName val="5_세운W-A17"/>
      <sheetName val="LX3_0_RR16"/>
      <sheetName val="126_25516"/>
      <sheetName val="설비능력및_종합공정능력산출시_사용16"/>
      <sheetName val="JT3_0견적-구116"/>
      <sheetName val="3_일반사상16"/>
      <sheetName val="팀별_합계16"/>
      <sheetName val="운임_환차손-Y17"/>
      <sheetName val="c_db22"/>
      <sheetName val="LAMBDA_자작16"/>
      <sheetName val="소상_&quot;1&quot;16"/>
      <sheetName val="5_WIRE적용LIST16"/>
      <sheetName val="내수1_8GL16"/>
      <sheetName val="PRESS_DATA15"/>
      <sheetName val="Nego_PV16"/>
      <sheetName val="매출종합_`0916"/>
      <sheetName val="검사기준서_을_치수16"/>
      <sheetName val="검사기준서_갑16"/>
      <sheetName val="검사기준서_을16"/>
      <sheetName val="검사협정_갑16"/>
      <sheetName val="검사성적서_갑16"/>
      <sheetName val="검사성적서_을16"/>
      <sheetName val="검사성적서_병16"/>
      <sheetName val="ALPROFILE_발주실적15"/>
      <sheetName val="Evaluation_objects16"/>
      <sheetName val="개발_TOOL_집계표15"/>
      <sheetName val="경상_개발비15"/>
      <sheetName val="MACRO1_XLM15"/>
      <sheetName val="X-3_ENG15"/>
      <sheetName val="FUEL_FILLER16"/>
      <sheetName val="차체부품_INS_REPORT(갑)16"/>
      <sheetName val="Sheet1_(2)15"/>
      <sheetName val="계산_DATA_입력15"/>
      <sheetName val="상세_계산_내역15"/>
      <sheetName val="Sheet6_(3)15"/>
      <sheetName val="GLOBAL_PT_NEW_FORMAT_OCT_200215"/>
      <sheetName val="_납촉자16"/>
      <sheetName val="3-2_귀책부서별_DT현황16"/>
      <sheetName val="1_2내수15"/>
      <sheetName val="Cost_Reduction15"/>
      <sheetName val="3__관리점지수실적-1_1생산성15"/>
      <sheetName val="Sec_1_-_RFQ15"/>
      <sheetName val="02년_SUC15"/>
      <sheetName val="Rate_data15"/>
      <sheetName val="_SR3차원단위_(3)9"/>
      <sheetName val="Master_Cable15"/>
      <sheetName val="S50_8"/>
      <sheetName val="ERP도입후_시정현황9"/>
      <sheetName val="포머_비가동_내역10"/>
      <sheetName val="FRONT_HUB견적가10"/>
      <sheetName val="J150_승인진도관리_LIST9"/>
      <sheetName val="TOTAL_LIST9"/>
      <sheetName val="Price_Range9"/>
      <sheetName val="FTR_MACRo9"/>
      <sheetName val="일일_업무_현황_(3)10"/>
      <sheetName val="일일_업무_현황_(5)10"/>
      <sheetName val="MPL_技連10"/>
      <sheetName val="342E_BLOCK10"/>
      <sheetName val="VS1_Paretto분석10"/>
      <sheetName val="DATA_BASE9"/>
      <sheetName val="02_07_27_부품판매가9"/>
      <sheetName val="협력사_일반현황10"/>
      <sheetName val="Bosch_ADVP&amp;R15"/>
      <sheetName val="CAPA분석_360K12"/>
      <sheetName val="Purchasing_Data9"/>
      <sheetName val="6_N_m_CCW_전류9"/>
      <sheetName val="VPP(BD-010)_이상보고9"/>
      <sheetName val="Sch7a_(토요일)15"/>
      <sheetName val="제품명_(3)9"/>
      <sheetName val="After_sales9"/>
      <sheetName val="GLOBAL_PT_NEW_FORMAT_JULY__2010"/>
      <sheetName val="실적_및_계획15"/>
      <sheetName val="공정능력_(2)15"/>
      <sheetName val="원단위_전후비교15"/>
      <sheetName val="외주품_감점_유형_기준15"/>
      <sheetName val="첨부4_기술평가서8"/>
      <sheetName val="Production_Plan19"/>
      <sheetName val="PRO_(참조)15"/>
      <sheetName val="97계획(96_118"/>
      <sheetName val="대외공문_9"/>
      <sheetName val="업무분장_9"/>
      <sheetName val="Interco_&amp;_PVS_Loc_Cur8"/>
      <sheetName val="TL_PROTO_2열3"/>
      <sheetName val="OEM_Plan9"/>
      <sheetName val="c_db113"/>
      <sheetName val="★금형비_계산서8"/>
      <sheetName val="공정별공법-W_HSE-LH9"/>
      <sheetName val="Supplier_QRQC8"/>
      <sheetName val="FLOW_PROSES_(A)12"/>
      <sheetName val="1-1_General_Code9"/>
      <sheetName val="2차_OIL량측정9"/>
      <sheetName val="4_3_첨부19"/>
      <sheetName val="고객불만_건9"/>
      <sheetName val="자동차_종합지표9"/>
      <sheetName val="1_ER유체응용9"/>
      <sheetName val="4_시험장비9"/>
      <sheetName val="PACKING_LIST3"/>
      <sheetName val="COOLING_UNIT3"/>
      <sheetName val="J2(P_MT)8"/>
      <sheetName val="3_3검토국8"/>
      <sheetName val="LOWSIDE_비교8"/>
      <sheetName val="MPS_Q3_FY049"/>
      <sheetName val="MPS_Q4_FY049"/>
      <sheetName val="생산현황_(입력)9"/>
      <sheetName val="업체별_단가현황9"/>
      <sheetName val="일일_생산및판매계획_대_실적9"/>
      <sheetName val="임율_&amp;_LOT9"/>
      <sheetName val="생산계획_(2)9"/>
      <sheetName val="CR_CODE9"/>
      <sheetName val="THEME_CODE9"/>
      <sheetName val="P&amp;L,Bal_Sheet,Cash_Forecast9"/>
      <sheetName val="비교원가제출_고9"/>
      <sheetName val="1_세부비교원가(내수)9"/>
      <sheetName val="1_종합비교원가(내수_일반_유럽)9"/>
      <sheetName val="10_예산_및_원가_계획(02년)9"/>
      <sheetName val="3_PT개발계획9"/>
      <sheetName val="GM_Master9"/>
      <sheetName val="OEM_이의제기_종합8"/>
      <sheetName val="#1-1_(2)3"/>
      <sheetName val="Value_Analysis_-_Sheet_19"/>
      <sheetName val="기초_DATA3"/>
      <sheetName val="1_기안을지8"/>
      <sheetName val="검사협정_보충8"/>
      <sheetName val="2-2_매출분석3"/>
      <sheetName val="09년_현황9"/>
      <sheetName val="WTC_BODY一覧原紙9"/>
      <sheetName val="3월말_장기악성(국내)9"/>
      <sheetName val="2월말_장기악성(국내)9"/>
      <sheetName val="Data_Sheet9"/>
      <sheetName val="6_수입검사_9"/>
      <sheetName val="03_PFD-19"/>
      <sheetName val="12_Inv_9"/>
      <sheetName val="97년_재료예산(안)9"/>
      <sheetName val="1_터빈9"/>
      <sheetName val="cost_base_e_dati9"/>
      <sheetName val="2__Definitions9"/>
      <sheetName val="코드_조건표10"/>
      <sheetName val="HMC_사전원가(원혁기준)13%9"/>
      <sheetName val="재품별_단가9"/>
      <sheetName val="장비_전체리스트9"/>
      <sheetName val="_17"/>
      <sheetName val="집중검사_리스트9"/>
      <sheetName val="production_dept9"/>
      <sheetName val="PS_SIDE_OTR_INR_공정개선_상세7"/>
      <sheetName val="Actual_In_&amp;_Out8"/>
      <sheetName val="1_2_2완제품검사('00_4월)_(가라)8"/>
      <sheetName val="4_Vendor_price8"/>
      <sheetName val="14년_증판안_판촉8"/>
      <sheetName val="2012_Volum9"/>
      <sheetName val="B053_(990701)공정능력PC%계산8"/>
      <sheetName val="P&amp;L_account9"/>
      <sheetName val="국내_8"/>
      <sheetName val="4,5공장_8"/>
      <sheetName val="시트_8"/>
      <sheetName val="VERTICAL_PIPE8"/>
      <sheetName val="TABLE_DB8"/>
      <sheetName val="쌍용_data_base8"/>
      <sheetName val="2과_공수집계8"/>
      <sheetName val="118_세금과공과8"/>
      <sheetName val="경영재무_(입력)8"/>
      <sheetName val="연구개발_(입력)8"/>
      <sheetName val="일반현황_(입력)8"/>
      <sheetName val="품질관리_(입력)8"/>
      <sheetName val="실행내역서_9"/>
      <sheetName val="개발_LIST9"/>
      <sheetName val="PC%계산(WM_COMM단차)9"/>
      <sheetName val="차체_품안표9"/>
      <sheetName val="1_1_2008_OTIF9"/>
      <sheetName val="BAFFLE_HMC_TABLE19"/>
      <sheetName val="1~3월_지시사항9"/>
      <sheetName val="1_POSITIONING9"/>
      <sheetName val="무부하_회전수9"/>
      <sheetName val="진행중_설변9"/>
      <sheetName val="HOLE_9905(1)9"/>
      <sheetName val="Upgrades_pricing8"/>
      <sheetName val="7_3_DY팀8"/>
      <sheetName val="PNL_ASS'Y_CRASH_PAD_UPR_RH8"/>
      <sheetName val="공정능력(마운틴_홀_거리)8"/>
      <sheetName val="Summary_Sheet8"/>
      <sheetName val="Datasheet_for_KPI_Model_18"/>
      <sheetName val="Moulding_data8"/>
      <sheetName val="TEAM하반기_계획_(2)8"/>
      <sheetName val="YOKE-H(10_3)8"/>
      <sheetName val="▶R_C_FRM8"/>
      <sheetName val="광주_소요량8"/>
      <sheetName val="5-Why_Root_Cause_Analysis_8"/>
      <sheetName val="full_(2)8"/>
      <sheetName val="초_성8"/>
      <sheetName val="CHECK_성8"/>
      <sheetName val="cpk_data8"/>
      <sheetName val="Drop-down_Lists8"/>
      <sheetName val="Bas_Moteur8"/>
      <sheetName val="신흥테크_세부내역_LIST3"/>
      <sheetName val="repeatative_rejection1"/>
      <sheetName val="Validation_Lists8"/>
      <sheetName val="Personnaliser___1"/>
      <sheetName val="Takt_Time1"/>
      <sheetName val="RFQ_18049"/>
      <sheetName val="보강사_소요량8"/>
      <sheetName val="LINE_운영안8"/>
      <sheetName val="원가_종합9"/>
      <sheetName val="DV_Flow_Chart_DV-PV1_(PFC)9"/>
      <sheetName val="MATEMST_(2)8"/>
      <sheetName val="Order_status9"/>
      <sheetName val="_18"/>
      <sheetName val="Order_status28"/>
      <sheetName val="Customer_Master8"/>
      <sheetName val="Common_code8"/>
      <sheetName val="Order_Status_Master8"/>
      <sheetName val="Product_Master8"/>
      <sheetName val="기초_데이터3"/>
      <sheetName val="Net_Revenue3"/>
      <sheetName val="중요차종_(090131)3"/>
      <sheetName val="사무용품_신청8"/>
      <sheetName val="Z41,Z42_이외total8"/>
      <sheetName val="제품별_매출9"/>
      <sheetName val="표지_(2)3"/>
      <sheetName val="99년12월_실적DATA3"/>
      <sheetName val="7)_133677343"/>
      <sheetName val="6_Parent_S__Fixed_Prod1"/>
      <sheetName val="Issues_List3"/>
      <sheetName val="LINE_PPM-분석3"/>
      <sheetName val="Actual_data3"/>
      <sheetName val="Data_Working_Time9"/>
      <sheetName val="Kautex_4WD_St_IV_P&amp;D1"/>
      <sheetName val="Sachs_FL_WHL1"/>
      <sheetName val="BOX_ASSY1"/>
      <sheetName val="Data_Input2"/>
      <sheetName val="원단위_1계_2계7"/>
      <sheetName val="11403-06163_เก่า7"/>
      <sheetName val="FM-HD_(New)7"/>
      <sheetName val="FM-HD_(HKMC)_7"/>
      <sheetName val="FM-HD_(11254-06201)__7"/>
      <sheetName val="FM-HD_(11251-06163)7"/>
      <sheetName val="FM-HD_(11514053)7"/>
      <sheetName val="FM-HD_(11611807)7"/>
      <sheetName val="FM-HD_(94502003)7"/>
      <sheetName val="FM-HD_(94501839)7"/>
      <sheetName val="FM-HD_(PT-GDENG0911-4)7"/>
      <sheetName val="FM-HD_(94520439)7"/>
      <sheetName val="FM-HD_(94500396)7"/>
      <sheetName val="FM-HD_(94500407)7"/>
      <sheetName val="FM-HD_(94500414)7"/>
      <sheetName val="FM-HD_(94500073)7"/>
      <sheetName val="FM-HD_(11588683)7"/>
      <sheetName val="FM-HD_(94500952)7"/>
      <sheetName val="FM-HD_(11569995)7"/>
      <sheetName val="FM-HD_(11254-06201)7"/>
      <sheetName val="FM-HD_(11588685)7"/>
      <sheetName val="FM-HD_(94500793)_7"/>
      <sheetName val="FM-HD_(11588717)7"/>
      <sheetName val="FM-HD_(HD-25198904)7"/>
      <sheetName val="FM-HD_(HD-11570514)_7"/>
      <sheetName val="FM-HD_(11097441)7"/>
      <sheetName val="FM-HD_(11588662)_7"/>
      <sheetName val="FM-HD_(11519387)7"/>
      <sheetName val="FM-HD_(11561969)7"/>
      <sheetName val="FM-HD_(11516580)7"/>
      <sheetName val="FM-HD_(11588712)___7"/>
      <sheetName val="FM-HD_(11519375)7"/>
      <sheetName val="FM-HD_(FAA32071001)__7"/>
      <sheetName val="FM-HD_(11519382)_7"/>
      <sheetName val="FM-HD_(11519383)_7"/>
      <sheetName val="FM-HD_(11561763)__7"/>
      <sheetName val="FM-HD_(11588316)__7"/>
      <sheetName val="Rollforward_{bpe}1"/>
      <sheetName val="Allow_-_SR&amp;D1"/>
      <sheetName val="220_(2)3"/>
      <sheetName val="PU_FOAM_가격조정_기준1"/>
      <sheetName val="Diaph1_values1"/>
      <sheetName val="Diaph2_values1"/>
      <sheetName val="Diaph_values1"/>
      <sheetName val="Cushion_datas1"/>
      <sheetName val="P_O_(LOCAL)1"/>
      <sheetName val="U268_4x4_AT(walk)Mitsu1"/>
      <sheetName val="UPPER_도면1"/>
      <sheetName val="20060624_공조제어2"/>
      <sheetName val="풍량상한치_제한_data2"/>
      <sheetName val="Source_List2"/>
      <sheetName val="delta_impedance(평균)1"/>
      <sheetName val="CONN_조립1"/>
      <sheetName val="Organization_chart201910021"/>
      <sheetName val="RESPONSIBILITY_MATRIX1"/>
      <sheetName val="_쿠첸_CIR-301_제원현황(170317)_xlsx"/>
      <sheetName val="BOM_CODE"/>
      <sheetName val="개조_요청서"/>
      <sheetName val="96_하반기_전시회_경비"/>
      <sheetName val="Summary_Capex_Info-Cal_(master)"/>
      <sheetName val="2_(1설원_첨)"/>
      <sheetName val="Grille_Q3P_Organe2"/>
      <sheetName val="Pt_Rates"/>
      <sheetName val="Table(APG_MF)"/>
      <sheetName val="Component_List"/>
      <sheetName val="Text_Control"/>
      <sheetName val="text_contl"/>
      <sheetName val="XD_담력저감"/>
      <sheetName val="원가검토가_(현양산품)"/>
      <sheetName val="원가검토가_(최초견적가)"/>
      <sheetName val="원가검토가_(최초양산품)"/>
      <sheetName val="RT_Table"/>
      <sheetName val="Histogram_Chart1"/>
      <sheetName val="Freq_error_DATA1"/>
      <sheetName val="Freq_HISTOGRAM1"/>
      <sheetName val="입력_데이타"/>
      <sheetName val="TLc_개조차(목표원가)"/>
      <sheetName val="Sheet1_(3)"/>
      <sheetName val="의장2반_"/>
      <sheetName val="Detail_Defect_COMBO_KAISER"/>
      <sheetName val="KQ_1"/>
      <sheetName val="28_8부"/>
      <sheetName val="3rd DESIGN APRD"/>
      <sheetName val="Data-year2001i"/>
      <sheetName val="Tien Thuong"/>
      <sheetName val="NC XL 6T cuoi 01 CTy"/>
      <sheetName val="Data -6T dau"/>
      <sheetName val="Cong 6T"/>
      <sheetName val="ORIGN"/>
      <sheetName val="도"/>
      <sheetName val="BEND LOSS"/>
      <sheetName val="지역개발"/>
      <sheetName val="980731"/>
      <sheetName val="Intercompany Detail"/>
      <sheetName val="plan&amp;section of foundation"/>
      <sheetName val="재료비집계표"/>
      <sheetName val="공정능력외경2OF3"/>
      <sheetName val="生产"/>
      <sheetName val="4. 가격구조"/>
      <sheetName val="판매일보"/>
      <sheetName val="HOSE절단생산"/>
      <sheetName val="PIPE절단생산"/>
      <sheetName val="PIPE성형생산"/>
      <sheetName val="총무"/>
      <sheetName val="연령현황"/>
      <sheetName val="등록양식(가로)"/>
      <sheetName val="Special rack (Packaging Input)"/>
      <sheetName val="판매 계획 대 실적"/>
      <sheetName val="하나로통신"/>
      <sheetName val="0.LED ASSY"/>
      <sheetName val="TFT_Attendace1"/>
      <sheetName val="share_year=5"/>
      <sheetName val="일일붙여라"/>
      <sheetName val="소특"/>
      <sheetName val="95TOTREV"/>
      <sheetName val="9609Aß"/>
      <sheetName val="Stand off"/>
      <sheetName val="LWR(TND특근 협의x)_덕.알"/>
      <sheetName val="스크랩(99→120)"/>
      <sheetName val="스크랩(120→220)"/>
      <sheetName val="태광"/>
      <sheetName val="투자검토_191011"/>
      <sheetName val="小时工标准"/>
      <sheetName val="0.주광원 LDM"/>
      <sheetName val="TECHNICAL DATA"/>
      <sheetName val="경영비율 "/>
      <sheetName val="수익분배율"/>
      <sheetName val="TRANSLQT"/>
      <sheetName val="facto顨"/>
      <sheetName val="13.Inv."/>
      <sheetName val="대헾⾎"/>
      <sheetName val="TRIM-Y3"/>
      <sheetName val="Features"/>
      <sheetName val="Zuschläge,Tarife"/>
      <sheetName val="29134B2000-사"/>
      <sheetName val="B-ICT"/>
      <sheetName val="열간단조자동원가계산서"/>
      <sheetName val="FIX"/>
      <sheetName val="EX rate"/>
      <sheetName val="ﾃﾞｰﾀﾌﾛｰ一覧"/>
      <sheetName val="3~4.》在库计划SABC样式"/>
      <sheetName val="FPD"/>
      <sheetName val="Executive Summary"/>
      <sheetName val="MAIN 4"/>
      <sheetName val="I. Balance Sheet"/>
      <sheetName val="99퇴직"/>
      <sheetName val="2020년도 교육 참석 현황_Raw Data"/>
      <sheetName val="1_TM18"/>
      <sheetName val="2_align18"/>
      <sheetName val="3_JUDDER18"/>
      <sheetName val="4_M_S18"/>
      <sheetName val="5_P_W_R18"/>
      <sheetName val="6_F_G18"/>
      <sheetName val="7__SCABLE18"/>
      <sheetName val="8_DIFF18"/>
      <sheetName val="9_A_C18"/>
      <sheetName val="10_GEAR18"/>
      <sheetName val="11_ISC18"/>
      <sheetName val="12_ALT18"/>
      <sheetName val="13_O_S18"/>
      <sheetName val="14_silencer18"/>
      <sheetName val="15_DAMPER18"/>
      <sheetName val="16_HUB18"/>
      <sheetName val="17_DLOCK18"/>
      <sheetName val="18_PSP18"/>
      <sheetName val="19_누수18"/>
      <sheetName val="20_K_S18"/>
      <sheetName val="FUEL_FILLER17"/>
      <sheetName val="차체부품_INS_REPORT(갑)17"/>
      <sheetName val="2_대외공문18"/>
      <sheetName val="5_WIRE적용LIST17"/>
      <sheetName val="진행_DATA_(2)18"/>
      <sheetName val="외주현황_wq118"/>
      <sheetName val="_납촉자17"/>
      <sheetName val="3-2_귀책부서별_DT현황17"/>
      <sheetName val="3_일반사상17"/>
      <sheetName val="LX3_0_RR17"/>
      <sheetName val="GB-IC_Villingen_GG18"/>
      <sheetName val="5_세운W-A18"/>
      <sheetName val="SUB_2월_재검사추이도17"/>
      <sheetName val="c_db23"/>
      <sheetName val="JT3_0견적-구117"/>
      <sheetName val="일일_업무_현황_(3)11"/>
      <sheetName val="일일_업무_현황_(5)11"/>
      <sheetName val="B053_(990701)공정실적PP%계산18"/>
      <sheetName val="1_2내수16"/>
      <sheetName val="0_절삭조건12"/>
      <sheetName val="DATA_BASE10"/>
      <sheetName val="금형_(2)15"/>
      <sheetName val="J150_승인진도관리_LIST10"/>
      <sheetName val="TOTAL_LIST10"/>
      <sheetName val="Price_Range10"/>
      <sheetName val="FTR_MACRo10"/>
      <sheetName val="임율_&amp;_LOT10"/>
      <sheetName val="협력사_일반현황11"/>
      <sheetName val="생산계획_(2)10"/>
      <sheetName val="생산현황_(입력)10"/>
      <sheetName val="1_ER유체응용10"/>
      <sheetName val="4_시험장비10"/>
      <sheetName val="Evaluation_objects17"/>
      <sheetName val="FRONT_HUB견적가11"/>
      <sheetName val="VS1_Paretto분석11"/>
      <sheetName val="1-1_General_Code10"/>
      <sheetName val="포머_비가동_내역11"/>
      <sheetName val="CR_CODE10"/>
      <sheetName val="THEME_CODE10"/>
      <sheetName val="14_1부17"/>
      <sheetName val="1ဲ_ALT18"/>
      <sheetName val="1ဳ_O_S18"/>
      <sheetName val="15_၄AMPER18"/>
      <sheetName val="二_POSITION_XLS18"/>
      <sheetName val="OPT손익_내수18"/>
      <sheetName val="OPT손익_수출18"/>
      <sheetName val="BACK_DATA_08_7_1~18"/>
      <sheetName val="E_W18"/>
      <sheetName val="P_W18"/>
      <sheetName val="S_W18"/>
      <sheetName val="TEMP_TORQUE18"/>
      <sheetName val="BACK_DATA18"/>
      <sheetName val="126_25517"/>
      <sheetName val="CASE_ASM17"/>
      <sheetName val="매출종합_`0917"/>
      <sheetName val="소상_&quot;1&quot;17"/>
      <sheetName val="검사기준서_을_치수17"/>
      <sheetName val="검사기준서_갑17"/>
      <sheetName val="검사기준서_을17"/>
      <sheetName val="검사협정_갑17"/>
      <sheetName val="검사성적서_갑17"/>
      <sheetName val="검사성적서_을17"/>
      <sheetName val="검사성적서_병17"/>
      <sheetName val="Nego_PV17"/>
      <sheetName val="1_변경범위18"/>
      <sheetName val="팀별_합계17"/>
      <sheetName val="설비능력및_종합공정능력산출시_사용17"/>
      <sheetName val="02_07_27_부품판매가10"/>
      <sheetName val="MPL_技連11"/>
      <sheetName val="342E_BLOCK11"/>
      <sheetName val="코드_조건표11"/>
      <sheetName val="상세_계산_내역16"/>
      <sheetName val="P&amp;L,Bal_Sheet,Cash_Forecast10"/>
      <sheetName val="MPS_Q3_FY0410"/>
      <sheetName val="MPS_Q4_FY0410"/>
      <sheetName val="1_세부비교원가(내수)10"/>
      <sheetName val="1_종합비교원가(내수_일반_유럽)10"/>
      <sheetName val="03_PFD-110"/>
      <sheetName val="2__Definitions10"/>
      <sheetName val="업체별_단가현황10"/>
      <sheetName val="내수1_8GL17"/>
      <sheetName val="LAMBDA_자작17"/>
      <sheetName val="운임_환차손-Y18"/>
      <sheetName val="개발_TOOL_집계표16"/>
      <sheetName val="경상_개발비16"/>
      <sheetName val="비교원가제출_고10"/>
      <sheetName val="Basic_assumptions12"/>
      <sheetName val="일일_생산및판매계획_대_실적10"/>
      <sheetName val="PRESS_DATA16"/>
      <sheetName val="Cost_Reduction16"/>
      <sheetName val="HMC_사전원가(원혁기준)13%10"/>
      <sheetName val="2차_OIL량측정10"/>
      <sheetName val="MACRO1_XLM16"/>
      <sheetName val="재품별_단가10"/>
      <sheetName val="FLOW_PROSES_(A)13"/>
      <sheetName val="6_수입검사_10"/>
      <sheetName val="12_Inv_10"/>
      <sheetName val="97년_재료예산(안)10"/>
      <sheetName val="1_터빈10"/>
      <sheetName val="cost_base_e_dati10"/>
      <sheetName val="VPP(BD-010)_이상보고10"/>
      <sheetName val="장비_전체리스트10"/>
      <sheetName val="계산_DATA_입력16"/>
      <sheetName val="_19"/>
      <sheetName val="집중검사_리스트10"/>
      <sheetName val="10_예산_및_원가_계획(02년)10"/>
      <sheetName val="실행내역서_10"/>
      <sheetName val="개발_LIST10"/>
      <sheetName val="Data_Sheet10"/>
      <sheetName val="PC%계산(WM_COMM단차)10"/>
      <sheetName val="차체_품안표10"/>
      <sheetName val="1_1_2008_OTIF10"/>
      <sheetName val="1~3월_지시사항10"/>
      <sheetName val="1_POSITIONING10"/>
      <sheetName val="production_dept10"/>
      <sheetName val="Value_Analysis_-_Sheet_110"/>
      <sheetName val="BAFFLE_HMC_TABLE110"/>
      <sheetName val="XMA_12월_8,000대_원,부자재_完7"/>
      <sheetName val="YFA_10월분_원자재(10_12)_미납완료_完7"/>
      <sheetName val="YFA_10월분_부자재(10_7,9)_FEDEX_完7"/>
      <sheetName val="광주_소요량9"/>
      <sheetName val="진행중_설변10"/>
      <sheetName val="Upgrades_pricing9"/>
      <sheetName val="7_3_DY팀9"/>
      <sheetName val="공정능력(마운틴_홀_거리)9"/>
      <sheetName val="TEAM하반기_계획_(2)9"/>
      <sheetName val="PNL_ASS'Y_CRASH_PAD_UPR_RH9"/>
      <sheetName val="5-Why_Root_Cause_Analysis_9"/>
      <sheetName val="▶R_C_FRM9"/>
      <sheetName val="초_성9"/>
      <sheetName val="CHECK_성9"/>
      <sheetName val="공정능력_(2)16"/>
      <sheetName val="cpk_data9"/>
      <sheetName val="full_(2)9"/>
      <sheetName val="Production_Plan110"/>
      <sheetName val="S50_9"/>
      <sheetName val="무부하_회전수10"/>
      <sheetName val="Master_Cable16"/>
      <sheetName val="DBL_LPG시험12"/>
      <sheetName val="INVESTMENT_(Hardware)13"/>
      <sheetName val="GAGE_R&amp;R(FRT_UPR)7"/>
      <sheetName val="_20"/>
      <sheetName val="중공업_실적7"/>
      <sheetName val="_하반기_경비_조정계획_150627(사계_r2_기준)_7"/>
      <sheetName val="4_Vendor_price9"/>
      <sheetName val="14년_증판안_판촉9"/>
      <sheetName val="0_CHMSL_LED_ASSY7"/>
      <sheetName val="Moulding_data9"/>
      <sheetName val="SCP_47"/>
      <sheetName val="SCP_5_D2UXT7"/>
      <sheetName val="SCP_6_D2UX7"/>
      <sheetName val="Invest_(MAC)7"/>
      <sheetName val="SCP_Apr20157"/>
      <sheetName val="400H_가공,금형비3"/>
      <sheetName val="CAPA분석_360K13"/>
      <sheetName val="ALPROFILE_발주실적16"/>
      <sheetName val="X-3_ENG16"/>
      <sheetName val="신고서_전12"/>
      <sheetName val="Sheet6_(3)16"/>
      <sheetName val="영업_일112"/>
      <sheetName val="(2)월생산현황_6"/>
      <sheetName val="CONSUMO_DE_RESINA_6"/>
      <sheetName val="Summary_Sheet9"/>
      <sheetName val="Datasheet_for_KPI_Model_19"/>
      <sheetName val="HOLE_9905(1)10"/>
      <sheetName val="Europe_PU-16"/>
      <sheetName val="RFQ_Template7"/>
      <sheetName val="3월말_장기악성(국내)10"/>
      <sheetName val="2월말_장기악성(국내)10"/>
      <sheetName val="YOKE-H(10_3)9"/>
      <sheetName val="TABLE_DB9"/>
      <sheetName val="쌍용_data_base9"/>
      <sheetName val="VERTICAL_PIPE9"/>
      <sheetName val="2과_공수집계9"/>
      <sheetName val="108_수선비7"/>
      <sheetName val="2-1_제품군별계획대비실적(B_A)9"/>
      <sheetName val="OEM_이의제기_종합9"/>
      <sheetName val="품의서양식_(3)7"/>
      <sheetName val="Full_PBD6"/>
      <sheetName val="1_TAT_Info_7"/>
      <sheetName val="업무분장_10"/>
      <sheetName val="4_20)통계적기법관리절차서6"/>
      <sheetName val="불량_리스트7"/>
      <sheetName val="불량_코드7"/>
      <sheetName val="Team_종합7"/>
      <sheetName val="PFMEA_XLS12"/>
      <sheetName val="REAR_7"/>
      <sheetName val="abs_dac검사대비분석자료27"/>
      <sheetName val="MS_SPEC3"/>
      <sheetName val="1_TP조립7"/>
      <sheetName val="GLOBAL_PT_NEW_FORMAT_OCT_200216"/>
      <sheetName val="3-2002년_소모공구비4"/>
      <sheetName val="1__보고7"/>
      <sheetName val="RFQ_180410"/>
      <sheetName val="DS_MBR_RR_Side__-_PcA6"/>
      <sheetName val="Dual_PMP수율6"/>
      <sheetName val="Sch7a_(토요일)16"/>
      <sheetName val="실적_및_계획16"/>
      <sheetName val="Sheet1_(2)16"/>
      <sheetName val="PRO_(참조)16"/>
      <sheetName val="_PPAP_작성중__xlsx12"/>
      <sheetName val="기타_부자재6"/>
      <sheetName val="공정별공법-W_HSE-LH10"/>
      <sheetName val="DV_Flow_Chart_DV-PV1_(PFC)10"/>
      <sheetName val="MATEMST_(2)9"/>
      <sheetName val="RFQ_Form7"/>
      <sheetName val="Aug01_Status_Rpt4"/>
      <sheetName val="ISSUE_LIST7"/>
      <sheetName val="Input_Page4"/>
      <sheetName val="Input_Sheet4"/>
      <sheetName val="Base_Info4"/>
      <sheetName val="_0602주-무결점운동_진행현황_보고_(201406106"/>
      <sheetName val="PMBG12LD_장비및인원소요(D_A기준)_3"/>
      <sheetName val="NEW_TOOL_MASTER4"/>
      <sheetName val="개발원가_종합4"/>
      <sheetName val="3__관리점지수실적-1_1생산성16"/>
      <sheetName val="대외공문_10"/>
      <sheetName val="외주품_감점_유형_기준16"/>
      <sheetName val="97계획(96_119"/>
      <sheetName val="ERP도입후_시정현황10"/>
      <sheetName val="02년_SUC16"/>
      <sheetName val="원단위_전후비교16"/>
      <sheetName val="_SR3차원단위_(3)10"/>
      <sheetName val="Rate_data16"/>
      <sheetName val="Bosch_ADVP&amp;R16"/>
      <sheetName val="Purchasing_Data10"/>
      <sheetName val="Sec_1_-_RFQ16"/>
      <sheetName val="Drop-down_Lists9"/>
      <sheetName val="RELAY_FAX양식12"/>
      <sheetName val="2008_г12"/>
      <sheetName val="상세_견적서_(HMC)12"/>
      <sheetName val="2_중요한회계정책12"/>
      <sheetName val="9_관계기업투자12"/>
      <sheetName val="42_리스12"/>
      <sheetName val="25_법인세12"/>
      <sheetName val="Proj_List_00E12"/>
      <sheetName val="GLOBAL_PT_NEW_FORMAT_JULY__2011"/>
      <sheetName val="B053_(990701)공정능력PC%계산9"/>
      <sheetName val="2012_Volum10"/>
      <sheetName val="국내_9"/>
      <sheetName val="4,5공장_9"/>
      <sheetName val="시트_9"/>
      <sheetName val="Supplier_QRQC9"/>
      <sheetName val="GM_Master10"/>
      <sheetName val="4_3_첨부110"/>
      <sheetName val="검사협정_보충9"/>
      <sheetName val="제품명_(3)10"/>
      <sheetName val="6_N_m_CCW_전류10"/>
      <sheetName val="09년_현황10"/>
      <sheetName val="WTC_BODY一覧原紙10"/>
      <sheetName val="3_PT개발계획10"/>
      <sheetName val="1_기안을지9"/>
      <sheetName val="c_db114"/>
      <sheetName val="Danh_Mục4"/>
      <sheetName val="Danh_Muc4"/>
      <sheetName val="BI-FUEL_AIR_VENT_PIPE7"/>
      <sheetName val="8월_매출현황4"/>
      <sheetName val="3공장_순양전자4"/>
      <sheetName val="현진테크_(2)4"/>
      <sheetName val="동경cnc_지그4"/>
      <sheetName val="대한테크_집계4"/>
      <sheetName val="서연전자_(2)4"/>
      <sheetName val="삼익전자_(2)4"/>
      <sheetName val="삼익산업_(2)4"/>
      <sheetName val="시무인텔_(2)4"/>
      <sheetName val="성우일렉스_(2)4"/>
      <sheetName val="성호테크_(2)4"/>
      <sheetName val="2009년_매출_실적3"/>
      <sheetName val="LCAUTO_44"/>
      <sheetName val="LCAT수_조4"/>
      <sheetName val="외주수입검사_종합(6월)7"/>
      <sheetName val="금형_이력_카드4"/>
      <sheetName val="소재_이력4"/>
      <sheetName val="99_조정금액4"/>
      <sheetName val="_Common_Info_Page4"/>
      <sheetName val="THS_-_Key_Inputs4"/>
      <sheetName val="2005년_소요량3"/>
      <sheetName val="3_3검토국9"/>
      <sheetName val="1_종합평가표7"/>
      <sheetName val="Actual_In_&amp;_Out9"/>
      <sheetName val="Bas_Moteur9"/>
      <sheetName val="고객불만_건10"/>
      <sheetName val="Input_Form_-_EingabeMaske3"/>
      <sheetName val="InspectionData_(2)3"/>
      <sheetName val="NUEVO_MODELOS_20183"/>
      <sheetName val="Tool_Type3"/>
      <sheetName val="3__Acronyms_and_abbreviations3"/>
      <sheetName val="G-Exchange_#6673"/>
      <sheetName val="C-Mix_Rate_&amp;_Revenue(calc)3"/>
      <sheetName val="_제9차_회사표준_제개정_공청회_이의제기신청서_XLSX3"/>
      <sheetName val="부품_LIST3"/>
      <sheetName val="거래선별_매출현황_내역6"/>
      <sheetName val="수식파일_(삭제금지)3"/>
      <sheetName val="List_Total3"/>
      <sheetName val="Person_Cost3"/>
      <sheetName val="THEO_DÕI_THAI_SẢN_(2)3"/>
      <sheetName val="Time_Man3"/>
      <sheetName val="Salary(Cus_)3"/>
      <sheetName val="OT_OVER3"/>
      <sheetName val="Segment_4_Bid_Sheet3"/>
      <sheetName val="Hi6810_功能信号表3"/>
      <sheetName val="6_FQC检验数据3"/>
      <sheetName val="2003_prod23"/>
      <sheetName val="2003_Target3"/>
      <sheetName val="RA_Bearer3"/>
      <sheetName val="Trend_Total_nguyên_nhân3"/>
      <sheetName val="設備預算總表附件3_3"/>
      <sheetName val="FA_Definitions3"/>
      <sheetName val="03년_체제결과6"/>
      <sheetName val="5_Why's3"/>
      <sheetName val="05_新Table(간접직)3"/>
      <sheetName val="05계약내역(기존T_활용)3"/>
      <sheetName val="11_Inv_3"/>
      <sheetName val="LINE_PPM-분석4"/>
      <sheetName val="Duration_3"/>
      <sheetName val="천정등기구_실적3"/>
      <sheetName val="영업_입수계획_3"/>
      <sheetName val="참고1_02_판매계획_(수량)3"/>
      <sheetName val="전사_경영계획_수량3"/>
      <sheetName val="2차_OI4"/>
      <sheetName val="첨부13__사출(PAD)_카메라3"/>
      <sheetName val="개인별_교육현황3"/>
      <sheetName val="관리구역_책임자(181010)3"/>
      <sheetName val="ACU기청소2018-05-04_(3)3"/>
      <sheetName val="ASM_A동3"/>
      <sheetName val="SMT구역_(2)3"/>
      <sheetName val="관리구역_체크시트3"/>
      <sheetName val="관리구역_평가시트3"/>
      <sheetName val="담당자편성표_(B)3"/>
      <sheetName val="조립A구역_(2)3"/>
      <sheetName val="개선보고서_(2)3"/>
      <sheetName val="종합원가분석_1_3"/>
      <sheetName val="1_생산03"/>
      <sheetName val="1_개발개요3"/>
      <sheetName val="01년2월현황_3"/>
      <sheetName val="General_Assumptions3"/>
      <sheetName val="Cover_page4"/>
      <sheetName val="Adjusted_OI4"/>
      <sheetName val="Adjusted_OI_(2)4"/>
      <sheetName val="Income_Stmt_(USD)4"/>
      <sheetName val="Income_Stmt_(RMB)4"/>
      <sheetName val="IS_Loc_Adj4"/>
      <sheetName val="Balance_Sht_(USD)4"/>
      <sheetName val="BS_Loc+Adj4"/>
      <sheetName val="Balance_Sht_(RMB)4"/>
      <sheetName val="Cash_Flow_(USD)4"/>
      <sheetName val="Cash_Forecast4"/>
      <sheetName val="IC_AP_AR5"/>
      <sheetName val="Cash_Cross_check4"/>
      <sheetName val="Unit_Price_without_LTA&amp;Pricing4"/>
      <sheetName val="Sales_without_LTA&amp;Pricing4"/>
      <sheetName val="Unit_ECN_Sales4"/>
      <sheetName val="Total_ECN_Sales4"/>
      <sheetName val="LTA_Percentage4"/>
      <sheetName val="LTA_Amount4"/>
      <sheetName val="Total_P2P4"/>
      <sheetName val="Net_Sales4"/>
      <sheetName val="Unit_Mat_Cost_Without_PS_VAVE4"/>
      <sheetName val="Material_cost_without_PS_VAVE4"/>
      <sheetName val="Unit_ECN_cost4"/>
      <sheetName val="ECN_cost_saving4"/>
      <sheetName val="Unit_Purchase_Saving4"/>
      <sheetName val="Total_Purchase_Saving4"/>
      <sheetName val="Unit_VAVE_Saving4"/>
      <sheetName val="Total_VAVE4"/>
      <sheetName val="Unit_Margin_Improvement4"/>
      <sheetName val="Total_Margin_Improvement4"/>
      <sheetName val="Unit_mat__cost_after_PS_VAVE4"/>
      <sheetName val="Total_Mat_cost_after_PS_VAVE4"/>
      <sheetName val="Unit_Inb_Freight_Rate4"/>
      <sheetName val="Inboud_Freight_Amount4"/>
      <sheetName val="Unit_Inb-Duty4"/>
      <sheetName val="Inbound_Duty4"/>
      <sheetName val="Material_cost_before_Scrap4"/>
      <sheetName val="Scrap_Rate4"/>
      <sheetName val="Scrap_Amount4"/>
      <sheetName val="Scrap_recovery_rate4"/>
      <sheetName val="Scrap_Recovery_Amount4"/>
      <sheetName val="Unit_Production_Auxiliary4"/>
      <sheetName val="Production_Auxiliary4"/>
      <sheetName val="Net_Material4"/>
      <sheetName val="Unit_OB_freight4"/>
      <sheetName val="Total_OB_freight4"/>
      <sheetName val="Total_LC&amp;OVH4"/>
      <sheetName val="LC&amp;OVH_Undefined_Var_4"/>
      <sheetName val="LC&amp;OVH_Undefined_Fix_4"/>
      <sheetName val="Total_headcount_&amp;_labor_cost4"/>
      <sheetName val="Direct_Labor_Cost4"/>
      <sheetName val="Indirect_Labor_Cost4"/>
      <sheetName val="Salary_Cost4"/>
      <sheetName val="MSI_-_FY(RMB)4"/>
      <sheetName val="MSI_-_Comm_Sales4"/>
      <sheetName val="MSI_-_IC_Sales4"/>
      <sheetName val="MSI_-_Mat_Cost4"/>
      <sheetName val="MSI_-_Direct_Labor4"/>
      <sheetName val="MSI_-_Variable_OH4"/>
      <sheetName val="MSI_-_Fixed_OH4"/>
      <sheetName val="AQL(0_65)3"/>
      <sheetName val="Value_3"/>
      <sheetName val="CPK(Process_Capanility)3"/>
      <sheetName val="SEP_20073"/>
      <sheetName val="Q1_&amp;_Q23"/>
      <sheetName val="devis_qcdp23"/>
      <sheetName val="22_보증금(전신전화가입권)3"/>
      <sheetName val="39_미지급법인세3"/>
      <sheetName val="Z41,Z42_이외total9"/>
      <sheetName val="INATAKE_SYS3"/>
      <sheetName val="02_08생산대상대수3"/>
      <sheetName val="2000_(원본)3"/>
      <sheetName val="Danh_sach_Hàn_thùng3"/>
      <sheetName val="Mẫu_DMVT3"/>
      <sheetName val="Mẫu_DMVT_(2)3"/>
      <sheetName val="DANH_MỤC_NHÓM_ĐỐI_TƯỢNG3"/>
      <sheetName val="Nhap_T83"/>
      <sheetName val="Begining_detail-CTIET3"/>
      <sheetName val="Summary-TOMLUOC_3"/>
      <sheetName val="SO_TONG_HOP_CONG_NO3"/>
      <sheetName val="DM_KHAU_HAO3"/>
      <sheetName val="Cty+XN(KT_2005)3"/>
      <sheetName val="20060624_공조제어3"/>
      <sheetName val="공정공수_XLS3"/>
      <sheetName val="풍량상한치_제한_data3"/>
      <sheetName val="Source_List3"/>
      <sheetName val="After_sales10"/>
      <sheetName val="Interco_&amp;_PVS_Loc_Cur9"/>
      <sheetName val="OEM_Plan10"/>
      <sheetName val="첨부4_기술평가서9"/>
      <sheetName val="99년12월_실적DATA4"/>
      <sheetName val="J2(P_MT)9"/>
      <sheetName val="PS_SIDE_OTR_INR_공정개선_상세8"/>
      <sheetName val="TL_PROTO_2열4"/>
      <sheetName val="★금형비_계산서9"/>
      <sheetName val="LOWSIDE_비교9"/>
      <sheetName val="PACKING_LIST4"/>
      <sheetName val="COOLING_UNIT4"/>
      <sheetName val="자동차_종합지표10"/>
      <sheetName val="보강사_소요량9"/>
      <sheetName val="P&amp;L_account10"/>
      <sheetName val="118_세금과공과9"/>
      <sheetName val="경영재무_(입력)9"/>
      <sheetName val="연구개발_(입력)9"/>
      <sheetName val="일반현황_(입력)9"/>
      <sheetName val="품질관리_(입력)9"/>
      <sheetName val="1_2_2완제품검사('00_4월)_(가라)9"/>
      <sheetName val="#1-1_(2)4"/>
      <sheetName val="2-2_매출분석4"/>
      <sheetName val="기초_DATA4"/>
      <sheetName val="신흥테크_세부내역_LIST4"/>
      <sheetName val="Issues_List4"/>
      <sheetName val="Actual_data4"/>
      <sheetName val="기준정보(A)_15_10_275"/>
      <sheetName val="단중_및_예비길이_SHEET_15_9_5(K)5"/>
      <sheetName val="15_1_02_15년_1월예시계획5"/>
      <sheetName val="15년_12월_시작재공품_15_12_35"/>
      <sheetName val="기준정보(A)_12_02_235"/>
      <sheetName val="STD__CAB5"/>
      <sheetName val="STD__NCAB5"/>
      <sheetName val="원소재_변경_상세5"/>
      <sheetName val="직거래가_변경5"/>
      <sheetName val="PL_By_Model(Result)4"/>
      <sheetName val="24_냉각실용添13"/>
      <sheetName val="노원열병합__건축공사기성내역서5"/>
      <sheetName val="Gia_vat_tu5"/>
      <sheetName val="Data_Not_Used5"/>
      <sheetName val="FTQ_Data5"/>
      <sheetName val="Int_Pulls_Data5"/>
      <sheetName val="Int_Spills_Data5"/>
      <sheetName val="PPM_Data5"/>
      <sheetName val="Pulls_Data5"/>
      <sheetName val="Spills_Data5"/>
      <sheetName val="PP%-low_RPM3"/>
      <sheetName val="After_Sales_Supplier_#'s3"/>
      <sheetName val="원단위_1계_2계8"/>
      <sheetName val="한일자야(감액손실)_(2)3"/>
      <sheetName val="ADJTBL_31003"/>
      <sheetName val="AOP_Summary-23"/>
      <sheetName val="Budget_Imt_mensuel_(CFO)3"/>
      <sheetName val="CDV_Pte_mensuel3"/>
      <sheetName val="Evol_Prod_(Eqpt)3"/>
      <sheetName val="CAPVR_Pte_mensuel3"/>
      <sheetName val="THƯ_VIỆN3"/>
      <sheetName val="Nguon_PT_xetai3"/>
      <sheetName val="Nguon_PT_xe_Ben3"/>
      <sheetName val="Bien_so3"/>
      <sheetName val="MỤC_LỤC3"/>
      <sheetName val="Ghi_chú3"/>
      <sheetName val="1__Định_hướng_HĐ_CN_năm_20193"/>
      <sheetName val="2_1_Tổng_quan_TT_KD_xe_DL3"/>
      <sheetName val="2_2_Tổng_quan_TT_DVPT_DL3"/>
      <sheetName val="3_1__ĐKM_xe_DL3"/>
      <sheetName val="3_2_1__KH_KD-MKT_&amp;_TCKD_xe_KIA3"/>
      <sheetName val="3_2_2_CSBH_KIA3"/>
      <sheetName val="3_2_3__KH_KD-MKT&amp;TCKD_DVPT3"/>
      <sheetName val="Pv_SL3"/>
      <sheetName val="3_3_1_KH_KD-MKT_&amp;_TCKD_Mazda3"/>
      <sheetName val="3_3_2_CSBH_MAZDA3"/>
      <sheetName val="3_3_3_KH_KD-MKT&amp;TCKD_DVPT_MAZD3"/>
      <sheetName val="3_4__DVPT_SR_KIA_MAZDA3"/>
      <sheetName val="3_4_1_KH_KD-MKT&amp;TCKD_PEUGEOT3"/>
      <sheetName val="3_4_2_CSBH_PEUGEOT3"/>
      <sheetName val="3_4_3_KH_KD-MKT&amp;TC_DVPT_PEUGEO3"/>
      <sheetName val="3_5__TÀI_CHÍNH_KD_XE_KIA_MAZDA3"/>
      <sheetName val="4_1_Tổng_quan_TT_KD_Tai,_Bus3"/>
      <sheetName val="4_2_Tổng_quan_TT_DVPT_Tai_Bus3"/>
      <sheetName val="5_1__ĐKM_xe_Tai,_Bus3"/>
      <sheetName val="PTBH_20183"/>
      <sheetName val="SL_-_TVBH3"/>
      <sheetName val="5_2a__KD_Xe_Fuso3"/>
      <sheetName val="5_2b__KD_Xe_Foton3"/>
      <sheetName val="5_2c__KD_Xe_Bus3"/>
      <sheetName val="5_2__KH_KD-MKT&amp;TCKD_xe_Tải,_Bu3"/>
      <sheetName val="5_3__CSBH_xe_Tải,_Bus3"/>
      <sheetName val="5_4_KH_KD-MKT&amp;TC_DVPT_Tải,_Bus3"/>
      <sheetName val="Review_note3"/>
      <sheetName val="6_1_ĐKĐK3"/>
      <sheetName val="6_2__Bảo_hiểm3"/>
      <sheetName val="6_3__Tín_dụng3"/>
      <sheetName val="6_4__GSHT_&amp;_PH3"/>
      <sheetName val="6_5_DVHT3"/>
      <sheetName val="7_1_KH_nhân_sự3"/>
      <sheetName val="7_2__Định_biên_&amp;_Lương3"/>
      <sheetName val="7_3_KH_thưởng_năng_suất3"/>
      <sheetName val="Check_TH3"/>
      <sheetName val="8__Hành_chính3"/>
      <sheetName val="8_13"/>
      <sheetName val="9_1__Duy_tu_bảo_trì3"/>
      <sheetName val="9_2__Cải_tạo,_nâng_cấp3"/>
      <sheetName val="10__TSCĐ_-_CCDC3"/>
      <sheetName val="11D__Tài_chính_KD_XE_TỔNG3"/>
      <sheetName val="11E__Tài_chính_KD_DVPT_TỔNG3"/>
      <sheetName val="11A__Tài_chính_SR_KIA3"/>
      <sheetName val="11B__Tài_chính_SR_MAZDA3"/>
      <sheetName val="11D__Tài_chính_SR_Peugout3"/>
      <sheetName val="11C__Tài_chính_SR_TẢI_BUS3"/>
      <sheetName val="11D__Tài_chính_SR_Du_lịch3"/>
      <sheetName val="11__Tài_chính_Chi_nhánh3"/>
      <sheetName val="12__SĐTC3"/>
      <sheetName val="견적서_detail_Main_12"/>
      <sheetName val="MASTER_DATA2"/>
      <sheetName val="CAR_Form_Summary3"/>
      <sheetName val="LINE_운영안9"/>
      <sheetName val="원가_종합10"/>
      <sheetName val="Validation_Lists9"/>
      <sheetName val="Schedule_13"/>
      <sheetName val="제품별_매출10"/>
      <sheetName val="Data_Working_Time10"/>
      <sheetName val="Order_status10"/>
      <sheetName val="Order_status29"/>
      <sheetName val="Customer_Master9"/>
      <sheetName val="Common_code9"/>
      <sheetName val="Order_Status_Master9"/>
      <sheetName val="Product_Master9"/>
      <sheetName val="사무용품_신청9"/>
      <sheetName val="Net_Revenue4"/>
      <sheetName val="7)_133677344"/>
      <sheetName val="기초_데이터4"/>
      <sheetName val="Rollforward_{bpe}2"/>
      <sheetName val="Allow_-_SR&amp;D2"/>
      <sheetName val="220_(2)4"/>
      <sheetName val="표지_(2)4"/>
      <sheetName val="중요차종_(090131)4"/>
      <sheetName val="PU_FOAM_가격조정_기준2"/>
      <sheetName val="Data_Input3"/>
      <sheetName val="개선대책_양식5"/>
      <sheetName val="S_P2"/>
      <sheetName val="R_FJS_CAR_(old)2"/>
      <sheetName val="Certificate_list_2"/>
      <sheetName val="REPAIR_DATA_-_CONTAINER_#54"/>
      <sheetName val="6_Parent_S__Fixed_Prod2"/>
      <sheetName val="Material_References3"/>
      <sheetName val="BOM_Cost_(R-U713MHH)2"/>
      <sheetName val="케이스_재공_재고2"/>
      <sheetName val="BAT1_2"/>
      <sheetName val="업체손실공수_xls3"/>
      <sheetName val="FRT_재료비2"/>
      <sheetName val="8_공정능력평가(5)2"/>
      <sheetName val="U268_4x4_AT(walk)Mitsu2"/>
      <sheetName val="2_Underbody_DT2"/>
      <sheetName val="FAX_(2)2"/>
      <sheetName val="TFT_Attendace2"/>
      <sheetName val="0_주광원_LED_ASSY2"/>
      <sheetName val="9_초기공정능력조사(을)2"/>
      <sheetName val="1-1_연월차_개인별_보전수당2"/>
      <sheetName val="00-Input_Values2"/>
      <sheetName val="Input_Values2"/>
      <sheetName val="Corp_acronym2"/>
      <sheetName val="4_销售计划2"/>
      <sheetName val="Output_1_(2)2"/>
      <sheetName val="Danh_sach2"/>
      <sheetName val="Bang_KL2"/>
      <sheetName val="Lcau_-_Lxuc2"/>
      <sheetName val="입력_List5"/>
      <sheetName val="DO_NOT_DELETE4"/>
      <sheetName val="기종별_합계2"/>
      <sheetName val="Export_Data2"/>
      <sheetName val="BOX_ASSY2"/>
      <sheetName val="실사LIST-중간가공품(05_12_27현재)_(2)2"/>
      <sheetName val="4_Financial2"/>
      <sheetName val="3_4)__FR_종합2"/>
      <sheetName val="3_4)__RR_종합2"/>
      <sheetName val="RFQ_Cover_Sheeet2"/>
      <sheetName val="FRN_020002"/>
      <sheetName val="Diaph1_values2"/>
      <sheetName val="Diaph2_values2"/>
      <sheetName val="Diaph_values2"/>
      <sheetName val="Cushion_datas2"/>
      <sheetName val="P_O_(LOCAL)2"/>
      <sheetName val="UPPER_도면2"/>
      <sheetName val="Kautex_4WD_St_IV_P&amp;D2"/>
      <sheetName val="Sachs_FL_WHL2"/>
      <sheetName val="11403-06163_เก่า8"/>
      <sheetName val="FM-HD_(New)8"/>
      <sheetName val="FM-HD_(HKMC)_8"/>
      <sheetName val="FM-HD_(11254-06201)__8"/>
      <sheetName val="FM-HD_(11251-06163)8"/>
      <sheetName val="FM-HD_(11514053)8"/>
      <sheetName val="FM-HD_(11611807)8"/>
      <sheetName val="FM-HD_(94502003)8"/>
      <sheetName val="FM-HD_(94501839)8"/>
      <sheetName val="FM-HD_(PT-GDENG0911-4)8"/>
      <sheetName val="FM-HD_(94520439)8"/>
      <sheetName val="FM-HD_(94500396)8"/>
      <sheetName val="FM-HD_(94500407)8"/>
      <sheetName val="FM-HD_(94500414)8"/>
      <sheetName val="FM-HD_(94500073)8"/>
      <sheetName val="FM-HD_(11588683)8"/>
      <sheetName val="FM-HD_(94500952)8"/>
      <sheetName val="FM-HD_(11569995)8"/>
      <sheetName val="FM-HD_(11254-06201)8"/>
      <sheetName val="FM-HD_(11588685)8"/>
      <sheetName val="FM-HD_(94500793)_8"/>
      <sheetName val="FM-HD_(11588717)8"/>
      <sheetName val="FM-HD_(HD-25198904)8"/>
      <sheetName val="FM-HD_(HD-11570514)_8"/>
      <sheetName val="FM-HD_(11097441)8"/>
      <sheetName val="FM-HD_(11588662)_8"/>
      <sheetName val="FM-HD_(11519387)8"/>
      <sheetName val="FM-HD_(11561969)8"/>
      <sheetName val="FM-HD_(11516580)8"/>
      <sheetName val="FM-HD_(11588712)___8"/>
      <sheetName val="FM-HD_(11519375)8"/>
      <sheetName val="FM-HD_(FAA32071001)__8"/>
      <sheetName val="FM-HD_(11519382)_8"/>
      <sheetName val="FM-HD_(11519383)_8"/>
      <sheetName val="FM-HD_(11561763)__8"/>
      <sheetName val="FM-HD_(11588316)__8"/>
      <sheetName val="repeatative_rejection2"/>
      <sheetName val="Personnaliser___2"/>
      <sheetName val="Takt_Time2"/>
      <sheetName val="4_경비_5_영업외수지2"/>
      <sheetName val="Sch1_-_P&amp;L_Summary2"/>
      <sheetName val="Sch2_-_BalSht_Summary2"/>
      <sheetName val="Sch3_-_CFlow_Summary2"/>
      <sheetName val="Model_Synthesis_Report2"/>
      <sheetName val="2019년_생산수량2"/>
      <sheetName val="19년_종합_CT2"/>
      <sheetName val="delta_impedance(평균)2"/>
      <sheetName val="SUST_DEV_&amp;_OTHER2"/>
      <sheetName val="OEM_2"/>
      <sheetName val="August_20032"/>
      <sheetName val="OE_UMC2"/>
      <sheetName val="Analysis-Others_Pg_42"/>
      <sheetName val="Fx_Rates2"/>
      <sheetName val="FY_12_Interiors_Volume3"/>
      <sheetName val="INT_Price_FY12_MFC3"/>
      <sheetName val="強度_CN_A1_C10H_152H2"/>
      <sheetName val="II__CF2"/>
      <sheetName val="I__Assumptions2"/>
      <sheetName val="CONN_조립2"/>
      <sheetName val="04_03월소일정계획2"/>
      <sheetName val="_관리계획서_Rev_01_xlsx2"/>
      <sheetName val="Costed_BOM_2ndR_40%2"/>
      <sheetName val="seat-sdn_only2"/>
      <sheetName val="10-2_ED&amp;D_EQU2"/>
      <sheetName val="Business_Plan2"/>
      <sheetName val="Organization_chart201910022"/>
      <sheetName val="RESPONSIBILITY_MATRIX2"/>
      <sheetName val="DS-Thuong_6T_dau2"/>
      <sheetName val="CHI_TIẾT2"/>
      <sheetName val="거래선_생산계획2"/>
      <sheetName val="3_학점이수(사내_사외교육)2"/>
      <sheetName val="1_page1"/>
      <sheetName val="3__트림별_내수2"/>
      <sheetName val="3__트림별_북미2"/>
      <sheetName val="3__트림별_유럽2"/>
      <sheetName val="23_보증금(전신전화가입권)2"/>
      <sheetName val="Main-Yield_report1"/>
      <sheetName val="Cosmetic_Description1"/>
      <sheetName val="2_´ë?Ü°o1®1"/>
      <sheetName val="실DATA_1"/>
      <sheetName val="해외)_MASTER_DATA1"/>
      <sheetName val="국내)_마스터_데이터1"/>
      <sheetName val="Group_Consolidated1"/>
      <sheetName val="share_year=51"/>
      <sheetName val="Request_template1"/>
      <sheetName val="Gauge_R&amp;R1"/>
      <sheetName val="Bia_TQT1"/>
      <sheetName val="0_절삭조건11"/>
      <sheetName val="금형_(2)14"/>
      <sheetName val="Basic_assumptions11"/>
      <sheetName val="XMA_12월_8,000대_원,부자재_完6"/>
      <sheetName val="YFA_10월분_원자재(10_12)_미납완료_完6"/>
      <sheetName val="YFA_10월분_부자재(10_7,9)_FEDEX_完6"/>
      <sheetName val="DBL_LPG시험11"/>
      <sheetName val="INVESTMENT_(Hardware)12"/>
      <sheetName val="GAGE_R&amp;R(FRT_UPR)6"/>
      <sheetName val="중공업_실적6"/>
      <sheetName val="_하반기_경비_조정계획_150627(사계_r2_기준)_6"/>
      <sheetName val="0_CHMSL_LED_ASSY6"/>
      <sheetName val="SCP_46"/>
      <sheetName val="SCP_5_D2UXT6"/>
      <sheetName val="SCP_6_D2UX6"/>
      <sheetName val="Invest_(MAC)6"/>
      <sheetName val="SCP_Apr20156"/>
      <sheetName val="400H_가공,금형비2"/>
      <sheetName val="신고서_전11"/>
      <sheetName val="영업_일111"/>
      <sheetName val="(2)월생산현황_5"/>
      <sheetName val="CONSUMO_DE_RESINA_5"/>
      <sheetName val="Europe_PU-15"/>
      <sheetName val="RFQ_Template6"/>
      <sheetName val="108_수선비6"/>
      <sheetName val="2-1_제품군별계획대비실적(B_A)8"/>
      <sheetName val="품의서양식_(3)6"/>
      <sheetName val="Full_PBD5"/>
      <sheetName val="1_TAT_Info_6"/>
      <sheetName val="4_20)통계적기법관리절차서5"/>
      <sheetName val="불량_리스트6"/>
      <sheetName val="불량_코드6"/>
      <sheetName val="Team_종합6"/>
      <sheetName val="PFMEA_XLS11"/>
      <sheetName val="REAR_6"/>
      <sheetName val="abs_dac검사대비분석자료26"/>
      <sheetName val="MS_SPEC2"/>
      <sheetName val="1_TP조립6"/>
      <sheetName val="3-2002년_소모공구비3"/>
      <sheetName val="1__보고6"/>
      <sheetName val="DS_MBR_RR_Side__-_PcA5"/>
      <sheetName val="Dual_PMP수율5"/>
      <sheetName val="_PPAP_작성중__xlsx11"/>
      <sheetName val="기타_부자재5"/>
      <sheetName val="RFQ_Form6"/>
      <sheetName val="Aug01_Status_Rpt3"/>
      <sheetName val="ISSUE_LIST6"/>
      <sheetName val="Input_Page3"/>
      <sheetName val="Input_Sheet3"/>
      <sheetName val="Base_Info3"/>
      <sheetName val="_0602주-무결점운동_진행현황_보고_(201406105"/>
      <sheetName val="PMBG12LD_장비및인원소요(D_A기준)_2"/>
      <sheetName val="NEW_TOOL_MASTER3"/>
      <sheetName val="개발원가_종합3"/>
      <sheetName val="RELAY_FAX양식11"/>
      <sheetName val="2008_г11"/>
      <sheetName val="상세_견적서_(HMC)11"/>
      <sheetName val="2_중요한회계정책11"/>
      <sheetName val="9_관계기업투자11"/>
      <sheetName val="42_리스11"/>
      <sheetName val="25_법인세11"/>
      <sheetName val="Proj_List_00E11"/>
      <sheetName val="Danh_Mục3"/>
      <sheetName val="Danh_Muc3"/>
      <sheetName val="BI-FUEL_AIR_VENT_PIPE6"/>
      <sheetName val="8월_매출현황3"/>
      <sheetName val="3공장_순양전자3"/>
      <sheetName val="현진테크_(2)3"/>
      <sheetName val="동경cnc_지그3"/>
      <sheetName val="대한테크_집계3"/>
      <sheetName val="서연전자_(2)3"/>
      <sheetName val="삼익전자_(2)3"/>
      <sheetName val="삼익산업_(2)3"/>
      <sheetName val="시무인텔_(2)3"/>
      <sheetName val="성우일렉스_(2)3"/>
      <sheetName val="성호테크_(2)3"/>
      <sheetName val="2009년_매출_실적2"/>
      <sheetName val="LCAUTO_43"/>
      <sheetName val="LCAT수_조3"/>
      <sheetName val="외주수입검사_종합(6월)6"/>
      <sheetName val="금형_이력_카드3"/>
      <sheetName val="소재_이력3"/>
      <sheetName val="99_조정금액3"/>
      <sheetName val="_Common_Info_Page3"/>
      <sheetName val="THS_-_Key_Inputs3"/>
      <sheetName val="2005년_소요량2"/>
      <sheetName val="1_종합평가표6"/>
      <sheetName val="Input_Form_-_EingabeMaske2"/>
      <sheetName val="InspectionData_(2)2"/>
      <sheetName val="NUEVO_MODELOS_20182"/>
      <sheetName val="Tool_Type2"/>
      <sheetName val="3__Acronyms_and_abbreviations2"/>
      <sheetName val="G-Exchange_#6672"/>
      <sheetName val="C-Mix_Rate_&amp;_Revenue(calc)2"/>
      <sheetName val="_제9차_회사표준_제개정_공청회_이의제기신청서_XLSX2"/>
      <sheetName val="부품_LIST2"/>
      <sheetName val="거래선별_매출현황_내역5"/>
      <sheetName val="수식파일_(삭제금지)2"/>
      <sheetName val="List_Total2"/>
      <sheetName val="Person_Cost2"/>
      <sheetName val="THEO_DÕI_THAI_SẢN_(2)2"/>
      <sheetName val="Time_Man2"/>
      <sheetName val="Salary(Cus_)2"/>
      <sheetName val="OT_OVER2"/>
      <sheetName val="Segment_4_Bid_Sheet2"/>
      <sheetName val="Hi6810_功能信号表2"/>
      <sheetName val="6_FQC检验数据2"/>
      <sheetName val="2003_prod22"/>
      <sheetName val="2003_Target2"/>
      <sheetName val="RA_Bearer2"/>
      <sheetName val="Trend_Total_nguyên_nhân2"/>
      <sheetName val="設備預算總表附件3_2"/>
      <sheetName val="FA_Definitions2"/>
      <sheetName val="03년_체제결과5"/>
      <sheetName val="5_Why's2"/>
      <sheetName val="05_新Table(간접직)2"/>
      <sheetName val="05계약내역(기존T_활용)2"/>
      <sheetName val="11_Inv_2"/>
      <sheetName val="Duration_2"/>
      <sheetName val="천정등기구_실적2"/>
      <sheetName val="영업_입수계획_2"/>
      <sheetName val="참고1_02_판매계획_(수량)2"/>
      <sheetName val="전사_경영계획_수량2"/>
      <sheetName val="2차_OI3"/>
      <sheetName val="첨부13__사출(PAD)_카메라2"/>
      <sheetName val="개인별_교육현황2"/>
      <sheetName val="관리구역_책임자(181010)2"/>
      <sheetName val="ACU기청소2018-05-04_(3)2"/>
      <sheetName val="ASM_A동2"/>
      <sheetName val="SMT구역_(2)2"/>
      <sheetName val="관리구역_체크시트2"/>
      <sheetName val="관리구역_평가시트2"/>
      <sheetName val="담당자편성표_(B)2"/>
      <sheetName val="조립A구역_(2)2"/>
      <sheetName val="개선보고서_(2)2"/>
      <sheetName val="종합원가분석_1_2"/>
      <sheetName val="1_생산02"/>
      <sheetName val="1_개발개요2"/>
      <sheetName val="01년2월현황_2"/>
      <sheetName val="General_Assumptions2"/>
      <sheetName val="Cover_page3"/>
      <sheetName val="Adjusted_OI3"/>
      <sheetName val="Adjusted_OI_(2)3"/>
      <sheetName val="Income_Stmt_(USD)3"/>
      <sheetName val="Income_Stmt_(RMB)3"/>
      <sheetName val="IS_Loc_Adj3"/>
      <sheetName val="Balance_Sht_(USD)3"/>
      <sheetName val="BS_Loc+Adj3"/>
      <sheetName val="Balance_Sht_(RMB)3"/>
      <sheetName val="Cash_Flow_(USD)3"/>
      <sheetName val="Cash_Forecast3"/>
      <sheetName val="IC_AP_AR4"/>
      <sheetName val="Cash_Cross_check3"/>
      <sheetName val="Unit_Price_without_LTA&amp;Pricing3"/>
      <sheetName val="Sales_without_LTA&amp;Pricing3"/>
      <sheetName val="Unit_ECN_Sales3"/>
      <sheetName val="Total_ECN_Sales3"/>
      <sheetName val="LTA_Percentage3"/>
      <sheetName val="LTA_Amount3"/>
      <sheetName val="Total_P2P3"/>
      <sheetName val="Net_Sales3"/>
      <sheetName val="Unit_Mat_Cost_Without_PS_VAVE3"/>
      <sheetName val="Material_cost_without_PS_VAVE3"/>
      <sheetName val="Unit_ECN_cost3"/>
      <sheetName val="ECN_cost_saving3"/>
      <sheetName val="Unit_Purchase_Saving3"/>
      <sheetName val="Total_Purchase_Saving3"/>
      <sheetName val="Unit_VAVE_Saving3"/>
      <sheetName val="Total_VAVE3"/>
      <sheetName val="Unit_Margin_Improvement3"/>
      <sheetName val="Total_Margin_Improvement3"/>
      <sheetName val="Unit_mat__cost_after_PS_VAVE3"/>
      <sheetName val="Total_Mat_cost_after_PS_VAVE3"/>
      <sheetName val="Unit_Inb_Freight_Rate3"/>
      <sheetName val="Inboud_Freight_Amount3"/>
      <sheetName val="Unit_Inb-Duty3"/>
      <sheetName val="Inbound_Duty3"/>
      <sheetName val="Material_cost_before_Scrap3"/>
      <sheetName val="Scrap_Rate3"/>
      <sheetName val="Scrap_Amount3"/>
      <sheetName val="Scrap_recovery_rate3"/>
      <sheetName val="Scrap_Recovery_Amount3"/>
      <sheetName val="Unit_Production_Auxiliary3"/>
      <sheetName val="Production_Auxiliary3"/>
      <sheetName val="Net_Material3"/>
      <sheetName val="Unit_OB_freight3"/>
      <sheetName val="Total_OB_freight3"/>
      <sheetName val="Total_LC&amp;OVH3"/>
      <sheetName val="LC&amp;OVH_Undefined_Var_3"/>
      <sheetName val="LC&amp;OVH_Undefined_Fix_3"/>
      <sheetName val="Total_headcount_&amp;_labor_cost3"/>
      <sheetName val="Direct_Labor_Cost3"/>
      <sheetName val="Indirect_Labor_Cost3"/>
      <sheetName val="Salary_Cost3"/>
      <sheetName val="MSI_-_FY(RMB)3"/>
      <sheetName val="MSI_-_Comm_Sales3"/>
      <sheetName val="MSI_-_IC_Sales3"/>
      <sheetName val="MSI_-_Mat_Cost3"/>
      <sheetName val="MSI_-_Direct_Labor3"/>
      <sheetName val="MSI_-_Variable_OH3"/>
      <sheetName val="MSI_-_Fixed_OH3"/>
      <sheetName val="AQL(0_65)2"/>
      <sheetName val="Value_2"/>
      <sheetName val="CPK(Process_Capanility)2"/>
      <sheetName val="SEP_20072"/>
      <sheetName val="Q1_&amp;_Q22"/>
      <sheetName val="devis_qcdp22"/>
      <sheetName val="22_보증금(전신전화가입권)2"/>
      <sheetName val="39_미지급법인세2"/>
      <sheetName val="INATAKE_SYS2"/>
      <sheetName val="02_08생산대상대수2"/>
      <sheetName val="2000_(원본)2"/>
      <sheetName val="Danh_sach_Hàn_thùng2"/>
      <sheetName val="Mẫu_DMVT2"/>
      <sheetName val="Mẫu_DMVT_(2)2"/>
      <sheetName val="DANH_MỤC_NHÓM_ĐỐI_TƯỢNG2"/>
      <sheetName val="Nhap_T82"/>
      <sheetName val="Begining_detail-CTIET2"/>
      <sheetName val="Summary-TOMLUOC_2"/>
      <sheetName val="SO_TONG_HOP_CONG_NO2"/>
      <sheetName val="DM_KHAU_HAO2"/>
      <sheetName val="Cty+XN(KT_2005)2"/>
      <sheetName val="공정공수_XLS2"/>
      <sheetName val="기준정보(A)_15_10_274"/>
      <sheetName val="단중_및_예비길이_SHEET_15_9_5(K)4"/>
      <sheetName val="15_1_02_15년_1월예시계획4"/>
      <sheetName val="15년_12월_시작재공품_15_12_34"/>
      <sheetName val="기준정보(A)_12_02_234"/>
      <sheetName val="STD__CAB4"/>
      <sheetName val="STD__NCAB4"/>
      <sheetName val="원소재_변경_상세4"/>
      <sheetName val="직거래가_변경4"/>
      <sheetName val="PL_By_Model(Result)3"/>
      <sheetName val="24_냉각실용添12"/>
      <sheetName val="노원열병합__건축공사기성내역서4"/>
      <sheetName val="Gia_vat_tu4"/>
      <sheetName val="Data_Not_Used4"/>
      <sheetName val="FTQ_Data4"/>
      <sheetName val="Int_Pulls_Data4"/>
      <sheetName val="Int_Spills_Data4"/>
      <sheetName val="PPM_Data4"/>
      <sheetName val="Pulls_Data4"/>
      <sheetName val="Spills_Data4"/>
      <sheetName val="PP%-low_RPM2"/>
      <sheetName val="After_Sales_Supplier_#'s2"/>
      <sheetName val="한일자야(감액손실)_(2)2"/>
      <sheetName val="ADJTBL_31002"/>
      <sheetName val="AOP_Summary-22"/>
      <sheetName val="Budget_Imt_mensuel_(CFO)2"/>
      <sheetName val="CDV_Pte_mensuel2"/>
      <sheetName val="Evol_Prod_(Eqpt)2"/>
      <sheetName val="CAPVR_Pte_mensuel2"/>
      <sheetName val="THƯ_VIỆN2"/>
      <sheetName val="Nguon_PT_xetai2"/>
      <sheetName val="Nguon_PT_xe_Ben2"/>
      <sheetName val="Bien_so2"/>
      <sheetName val="MỤC_LỤC2"/>
      <sheetName val="Ghi_chú2"/>
      <sheetName val="1__Định_hướng_HĐ_CN_năm_20192"/>
      <sheetName val="2_1_Tổng_quan_TT_KD_xe_DL2"/>
      <sheetName val="2_2_Tổng_quan_TT_DVPT_DL2"/>
      <sheetName val="3_1__ĐKM_xe_DL2"/>
      <sheetName val="3_2_1__KH_KD-MKT_&amp;_TCKD_xe_KIA2"/>
      <sheetName val="3_2_2_CSBH_KIA2"/>
      <sheetName val="3_2_3__KH_KD-MKT&amp;TCKD_DVPT2"/>
      <sheetName val="Pv_SL2"/>
      <sheetName val="3_3_1_KH_KD-MKT_&amp;_TCKD_Mazda2"/>
      <sheetName val="3_3_2_CSBH_MAZDA2"/>
      <sheetName val="3_3_3_KH_KD-MKT&amp;TCKD_DVPT_MAZD2"/>
      <sheetName val="3_4__DVPT_SR_KIA_MAZDA2"/>
      <sheetName val="3_4_1_KH_KD-MKT&amp;TCKD_PEUGEOT2"/>
      <sheetName val="3_4_2_CSBH_PEUGEOT2"/>
      <sheetName val="3_4_3_KH_KD-MKT&amp;TC_DVPT_PEUGEO2"/>
      <sheetName val="3_5__TÀI_CHÍNH_KD_XE_KIA_MAZDA2"/>
      <sheetName val="4_1_Tổng_quan_TT_KD_Tai,_Bus2"/>
      <sheetName val="4_2_Tổng_quan_TT_DVPT_Tai_Bus2"/>
      <sheetName val="5_1__ĐKM_xe_Tai,_Bus2"/>
      <sheetName val="PTBH_20182"/>
      <sheetName val="SL_-_TVBH2"/>
      <sheetName val="5_2a__KD_Xe_Fuso2"/>
      <sheetName val="5_2b__KD_Xe_Foton2"/>
      <sheetName val="5_2c__KD_Xe_Bus2"/>
      <sheetName val="5_2__KH_KD-MKT&amp;TCKD_xe_Tải,_Bu2"/>
      <sheetName val="5_3__CSBH_xe_Tải,_Bus2"/>
      <sheetName val="5_4_KH_KD-MKT&amp;TC_DVPT_Tải,_Bus2"/>
      <sheetName val="Review_note2"/>
      <sheetName val="6_1_ĐKĐK2"/>
      <sheetName val="6_2__Bảo_hiểm2"/>
      <sheetName val="6_3__Tín_dụng2"/>
      <sheetName val="6_4__GSHT_&amp;_PH2"/>
      <sheetName val="6_5_DVHT2"/>
      <sheetName val="7_1_KH_nhân_sự2"/>
      <sheetName val="7_2__Định_biên_&amp;_Lương2"/>
      <sheetName val="7_3_KH_thưởng_năng_suất2"/>
      <sheetName val="Check_TH2"/>
      <sheetName val="8__Hành_chính2"/>
      <sheetName val="8_12"/>
      <sheetName val="9_1__Duy_tu_bảo_trì2"/>
      <sheetName val="9_2__Cải_tạo,_nâng_cấp2"/>
      <sheetName val="10__TSCĐ_-_CCDC2"/>
      <sheetName val="11D__Tài_chính_KD_XE_TỔNG2"/>
      <sheetName val="11E__Tài_chính_KD_DVPT_TỔNG2"/>
      <sheetName val="11A__Tài_chính_SR_KIA2"/>
      <sheetName val="11B__Tài_chính_SR_MAZDA2"/>
      <sheetName val="11D__Tài_chính_SR_Peugout2"/>
      <sheetName val="11C__Tài_chính_SR_TẢI_BUS2"/>
      <sheetName val="11D__Tài_chính_SR_Du_lịch2"/>
      <sheetName val="11__Tài_chính_Chi_nhánh2"/>
      <sheetName val="12__SĐTC2"/>
      <sheetName val="견적서_detail_Main_11"/>
      <sheetName val="MASTER_DATA1"/>
      <sheetName val="CAR_Form_Summary2"/>
      <sheetName val="Schedule_12"/>
      <sheetName val="개선대책_양식4"/>
      <sheetName val="S_P1"/>
      <sheetName val="R_FJS_CAR_(old)1"/>
      <sheetName val="Certificate_list_1"/>
      <sheetName val="REPAIR_DATA_-_CONTAINER_#53"/>
      <sheetName val="Material_References2"/>
      <sheetName val="BOM_Cost_(R-U713MHH)1"/>
      <sheetName val="케이스_재공_재고1"/>
      <sheetName val="BAT1_1"/>
      <sheetName val="업체손실공수_xls2"/>
      <sheetName val="FRT_재료비1"/>
      <sheetName val="8_공정능력평가(5)1"/>
      <sheetName val="2_Underbody_DT1"/>
      <sheetName val="FAX_(2)1"/>
      <sheetName val="0_주광원_LED_ASSY1"/>
      <sheetName val="9_초기공정능력조사(을)1"/>
      <sheetName val="1-1_연월차_개인별_보전수당1"/>
      <sheetName val="00-Input_Values1"/>
      <sheetName val="Input_Values1"/>
      <sheetName val="Corp_acronym1"/>
      <sheetName val="4_销售计划1"/>
      <sheetName val="Output_1_(2)1"/>
      <sheetName val="Danh_sach1"/>
      <sheetName val="Bang_KL1"/>
      <sheetName val="Lcau_-_Lxuc1"/>
      <sheetName val="입력_List4"/>
      <sheetName val="DO_NOT_DELETE3"/>
      <sheetName val="기종별_합계1"/>
      <sheetName val="Export_Data1"/>
      <sheetName val="실사LIST-중간가공품(05_12_27현재)_(2)1"/>
      <sheetName val="4_Financial1"/>
      <sheetName val="3_4)__FR_종합1"/>
      <sheetName val="3_4)__RR_종합1"/>
      <sheetName val="RFQ_Cover_Sheeet1"/>
      <sheetName val="FRN_020001"/>
      <sheetName val="4_경비_5_영업외수지1"/>
      <sheetName val="Sch1_-_P&amp;L_Summary1"/>
      <sheetName val="Sch2_-_BalSht_Summary1"/>
      <sheetName val="Sch3_-_CFlow_Summary1"/>
      <sheetName val="Model_Synthesis_Report1"/>
      <sheetName val="2019년_생산수량1"/>
      <sheetName val="19년_종합_CT1"/>
      <sheetName val="SUST_DEV_&amp;_OTHER1"/>
      <sheetName val="OEM_1"/>
      <sheetName val="August_20031"/>
      <sheetName val="OE_UMC1"/>
      <sheetName val="Analysis-Others_Pg_41"/>
      <sheetName val="Fx_Rates1"/>
      <sheetName val="FY_12_Interiors_Volume2"/>
      <sheetName val="INT_Price_FY12_MFC2"/>
      <sheetName val="強度_CN_A1_C10H_152H1"/>
      <sheetName val="II__CF1"/>
      <sheetName val="I__Assumptions1"/>
      <sheetName val="04_03월소일정계획1"/>
      <sheetName val="_관리계획서_Rev_01_xlsx1"/>
      <sheetName val="Costed_BOM_2ndR_40%1"/>
      <sheetName val="seat-sdn_only1"/>
      <sheetName val="10-2_ED&amp;D_EQU1"/>
      <sheetName val="Business_Plan1"/>
      <sheetName val="DS-Thuong_6T_dau1"/>
      <sheetName val="CHI_TIẾT1"/>
      <sheetName val="거래선_생산계획1"/>
      <sheetName val="3_학점이수(사내_사외교육)1"/>
      <sheetName val="1_page"/>
      <sheetName val="3__트림별_내수1"/>
      <sheetName val="3__트림별_북미1"/>
      <sheetName val="3__트림별_유럽1"/>
      <sheetName val="23_보증금(전신전화가입권)1"/>
      <sheetName val="Main-Yield_report"/>
      <sheetName val="Cosmetic_Description"/>
      <sheetName val="2_´ë?Ü°o1®"/>
      <sheetName val="실DATA_"/>
      <sheetName val="해외)_MASTER_DATA"/>
      <sheetName val="국내)_마스터_데이터"/>
      <sheetName val="Group_Consolidated"/>
      <sheetName val="Request_template"/>
      <sheetName val="Gauge_R&amp;R"/>
      <sheetName val="Bia_TQT"/>
      <sheetName val="단기금융상품"/>
      <sheetName val="품번리스트"/>
      <sheetName val="ESTI."/>
      <sheetName val="DI-ESTI"/>
      <sheetName val="CP khau hao"/>
      <sheetName val="ns chung"/>
      <sheetName val="dongia (2)"/>
      <sheetName val="THĐH E4"/>
      <sheetName val="THĐH E3"/>
      <sheetName val="기계Ĩ1998~2003년)작업본"/>
      <sheetName val="항목별팀별예산"/>
      <sheetName val="기준단가설정"/>
      <sheetName val="안산선부동진행률"/>
      <sheetName val="덕전리"/>
      <sheetName val="공_x0000_"/>
      <sheetName val="첨#3__PCB"/>
      <sheetName val="Questions_for_Wuhan_Lear"/>
      <sheetName val="Detail_report"/>
      <sheetName val="CC_Down_load_0716"/>
      <sheetName val="CAUZA_DEFECTE"/>
      <sheetName val="CAUSES_OF_DEFECTS"/>
      <sheetName val="_FURNACE현설"/>
      <sheetName val="프로필렌_이송라인"/>
      <sheetName val="EO_이력관리대장"/>
      <sheetName val="개조_요청서1"/>
      <sheetName val="_쿠첸_CIR-301_제원현황(170317)_xlsx1"/>
      <sheetName val="BOM_CODE1"/>
      <sheetName val="96_하반기_전시회_경비1"/>
      <sheetName val="Summary_Capex_Info-Cal_(master1"/>
      <sheetName val="Grille_Q3P_Organe3"/>
      <sheetName val="Table(APG_MF)1"/>
      <sheetName val="Pt_Rates1"/>
      <sheetName val="2_(1설원_첨)1"/>
      <sheetName val="Component_List1"/>
      <sheetName val="Text_Control1"/>
      <sheetName val="text_contl1"/>
      <sheetName val="XD_담력저감1"/>
      <sheetName val="원가검토가_(현양산품)1"/>
      <sheetName val="원가검토가_(최초견적가)1"/>
      <sheetName val="원가검토가_(최초양산품)1"/>
      <sheetName val="RT_Table1"/>
      <sheetName val="Histogram_Chart2"/>
      <sheetName val="Freq_error_DATA2"/>
      <sheetName val="Freq_HISTOGRAM2"/>
      <sheetName val="입력_데이타1"/>
      <sheetName val="TLc_개조차(목표원가)1"/>
      <sheetName val="Sheet1_(3)1"/>
      <sheetName val="의장2반_1"/>
      <sheetName val="Detail_Defect_COMBO_KAISER1"/>
      <sheetName val="28_8부1"/>
      <sheetName val="KQ_11"/>
      <sheetName val="3rd_DESIGN_APRD"/>
      <sheetName val="Tien_Thuong"/>
      <sheetName val="NC_XL_6T_cuoi_01_CTy"/>
      <sheetName val="Data_-6T_dau"/>
      <sheetName val="Cong_6T"/>
      <sheetName val="BEND_LOSS"/>
      <sheetName val="Intercompany_Detail"/>
      <sheetName val="plan&amp;section_of_foundation"/>
      <sheetName val="4__가격구조"/>
      <sheetName val="Special_rack_(Packaging_Input)"/>
      <sheetName val="경영비율_"/>
      <sheetName val="ESTI_"/>
      <sheetName val="CP_khau_hao"/>
      <sheetName val="ns_chung"/>
      <sheetName val="dongia_(2)"/>
      <sheetName val="THĐH_E4"/>
      <sheetName val="THĐH_E3"/>
      <sheetName val="판매_계획_대_실적"/>
      <sheetName val="DG 285"/>
      <sheetName val="DG  286"/>
      <sheetName val="DG 85"/>
      <sheetName val="DG 89"/>
      <sheetName val="DG THIET BI"/>
      <sheetName val="DGVCTC 285"/>
      <sheetName val="DG vat lieu"/>
      <sheetName val="Cước VC + ĐM CP Tư vấn"/>
      <sheetName val="Basic_assumptins6"/>
      <sheetName val="THVT"/>
      <sheetName val="세로표지"/>
      <sheetName val="Customer Grouping"/>
      <sheetName val="4월실적"/>
      <sheetName val="99年度原単位"/>
      <sheetName val="interchange"/>
      <sheetName val="1.사고건수"/>
      <sheetName val="3.사고 요인별"/>
      <sheetName val="피막예상"/>
      <sheetName val="BATCH일정"/>
      <sheetName val="일 년"/>
      <sheetName val="산출내역서집계표"/>
      <sheetName val="첨부5-3)납입용기설정서"/>
      <sheetName val="금형원본"/>
      <sheetName val="목록 모음"/>
      <sheetName val="BT_Regions"/>
      <sheetName val="Start"/>
      <sheetName val="문서번호"/>
      <sheetName val="전기"/>
      <sheetName val="Standar"/>
      <sheetName val="작업일"/>
      <sheetName val="HD추이"/>
      <sheetName val="유화"/>
      <sheetName val="R-01"/>
      <sheetName val="CASTING CONDITION"/>
      <sheetName val="고객등록현황"/>
      <sheetName val="정의"/>
      <sheetName val="IS"/>
      <sheetName val="도움말"/>
      <sheetName val="copy of control valve"/>
      <sheetName val="기초부품"/>
      <sheetName val="발사관"/>
      <sheetName val="견적LIST"/>
      <sheetName val="EXP P1(PART)"/>
      <sheetName val="과거실적"/>
      <sheetName val="85725-D7500"/>
      <sheetName val="供方"/>
      <sheetName val="재고현황"/>
      <sheetName val="7407"/>
      <sheetName val="Settings"/>
      <sheetName val="Prob. Res. Index"/>
      <sheetName val="0.견적보고"/>
      <sheetName val="H11"/>
      <sheetName val="51755-B1100(1CVT)"/>
      <sheetName val="BID"/>
      <sheetName val="Iden"/>
      <sheetName val="????ile"/>
      <sheetName val="지수"/>
      <sheetName val="US4_BRKT_FR_BUMPER_SIDE_LWR_L_2"/>
      <sheetName val="休日"/>
      <sheetName val="파일목록"/>
      <sheetName val="故障代码"/>
      <sheetName val="詳細資料"/>
      <sheetName val="附件一---外箱破損處理流程圖1"/>
      <sheetName val="版本状态"/>
      <sheetName val="Data (c)"/>
      <sheetName val="Data_(c)"/>
      <sheetName val="회의록(190211)"/>
      <sheetName val="1. 회의록(190218)"/>
      <sheetName val="1. 회의록(190225)"/>
      <sheetName val="1. 회의록(190730)"/>
      <sheetName val="2. 생산관리팀"/>
      <sheetName val="3. 생산팀"/>
      <sheetName val="4. 품질개발팀_품질"/>
      <sheetName val="5. 품질개발팀_개발"/>
      <sheetName val="6. 경영지원팀"/>
      <sheetName val="15产能分析"/>
      <sheetName val="Low"/>
      <sheetName val="Internal cost reference table"/>
      <sheetName val="Page 14-A"/>
      <sheetName val="열화상"/>
      <sheetName val="유형 List"/>
      <sheetName val="SOP 표지"/>
      <sheetName val="NEGO"/>
      <sheetName val="진위건물DB"/>
      <sheetName val="SPOT 조건"/>
      <sheetName val="co2 조건"/>
      <sheetName val="일일자금 "/>
      <sheetName val="승_x0000__x0000_Ԁ"/>
      <sheetName val="Macro"/>
      <sheetName val="모비스경비표준"/>
      <sheetName val="BEZEL L외주"/>
      <sheetName val="NOZZLE ASSY-SIDE DEF LH"/>
      <sheetName val="PLFM01"/>
      <sheetName val="평균환율"/>
      <sheetName val="Jan-30-99"/>
      <sheetName val="연계-GPM-BRAND"/>
      <sheetName val="FAB"/>
      <sheetName val="급여 예상 (2017)인상후"/>
      <sheetName val="SURVEY TVD"/>
      <sheetName val="Investment Management Master"/>
      <sheetName val="Sheet172"/>
      <sheetName val="자체경비"/>
      <sheetName val="자산_종합"/>
      <sheetName val="MIJIBI"/>
      <sheetName val="전공장2"/>
      <sheetName val="Prices P11 and P12 (PAG) (2)"/>
      <sheetName val="외화"/>
      <sheetName val="5800무형"/>
      <sheetName val="HISTORICAL"/>
      <sheetName val="FORECASTING"/>
      <sheetName val="WUN"/>
      <sheetName val="주간 진행 현황"/>
      <sheetName val="진영"/>
      <sheetName val="건축(충일분)"/>
      <sheetName val="용진"/>
      <sheetName val="일위대가"/>
      <sheetName val="90"/>
      <sheetName val="40"/>
      <sheetName val="50"/>
      <sheetName val="60"/>
      <sheetName val="70"/>
      <sheetName val="camera_10"/>
      <sheetName val="prov locales"/>
      <sheetName val="0.Cover"/>
      <sheetName val="1.Change_History"/>
      <sheetName val="2.Criteria"/>
      <sheetName val="dcu_toal"/>
      <sheetName val="5.Safety_Mechanism"/>
      <sheetName val="Valid Options"/>
      <sheetName val="2015_2018 Veh Vol"/>
      <sheetName val="alc code"/>
      <sheetName val="도료단가"/>
      <sheetName val="Reference"/>
      <sheetName val="Disclaimer"/>
      <sheetName val="4(2)"/>
      <sheetName val="Year"/>
      <sheetName val="Characteristic"/>
      <sheetName val="1차 시산표"/>
      <sheetName val="CAPVC"/>
      <sheetName val="교육생등록"/>
      <sheetName val="조직도_99"/>
      <sheetName val="6. FTA특혜관세적용달성율"/>
      <sheetName val="EscLP"/>
      <sheetName val="자재 입고(K1E1)"/>
      <sheetName val="6차량_원단위"/>
      <sheetName val="첨부(인조가죽신규계산)"/>
      <sheetName val="김경원"/>
      <sheetName val="LPP"/>
      <sheetName val="同行评审"/>
      <sheetName val="대형원계"/>
      <sheetName val="XM개조차_연동제(12.3분기)"/>
      <sheetName val="facto_x0000_"/>
      <sheetName val="Active 1,4 MT"/>
      <sheetName val="직노"/>
      <sheetName val="분류표"/>
      <sheetName val="1(A급) (2)"/>
      <sheetName val="Intercompany_Detail1"/>
      <sheetName val="1(A급)_(2)1"/>
      <sheetName val="1(A급)_(2)"/>
      <sheetName val="REV Idle(19)_Output(74_중심거리확정)"/>
      <sheetName val="M1"/>
      <sheetName val="수정"/>
      <sheetName val="20년 생산확대방안"/>
      <sheetName val="Header"/>
      <sheetName val="98비정기소모"/>
      <sheetName val="CD&amp;SwapRates"/>
      <sheetName val="Roadmap Target_0627"/>
      <sheetName val="Roadmap Target (2)"/>
      <sheetName val="NX4e CAC INLET"/>
      <sheetName val="세부1-1"/>
      <sheetName val="세부1-2"/>
      <sheetName val="세부1-3"/>
      <sheetName val="세부1-4"/>
      <sheetName val="NX4e CAC OUTLET"/>
      <sheetName val="세부2-1"/>
      <sheetName val="세부2-2"/>
      <sheetName val="세부2-3"/>
      <sheetName val="세부2-4"/>
      <sheetName val="Theta3 FF (기존)"/>
      <sheetName val="Theta3 FF"/>
      <sheetName val="TF_1"/>
      <sheetName val="TF_2"/>
      <sheetName val="TF_3"/>
      <sheetName val="TF_4"/>
      <sheetName val="TF_5"/>
      <sheetName val="TF_6"/>
      <sheetName val="TR_7"/>
      <sheetName val="HZG D-Full Coolant Hose "/>
      <sheetName val="9BQX CAC"/>
      <sheetName val="9BQX CAC INLET_OUTLET(구매)"/>
      <sheetName val="NQ5 RADIATOR HOSE"/>
      <sheetName val="NX4 OIL COOLER HOSE"/>
      <sheetName val="SG2 RADIATOR HOSE(Current반영)"/>
      <sheetName val="NX4 BRAKE HOSE (구매)"/>
      <sheetName val="NX4 Brake Hose(개발)"/>
      <sheetName val="US4 OIL COOLER HOSE"/>
      <sheetName val="KA4 OIL COOLER HOSE"/>
      <sheetName val="Roadmap Target"/>
      <sheetName val="첨부3부재료비(차체)"/>
      <sheetName val="총괄"/>
      <sheetName val="환율반영"/>
      <sheetName val="진천"/>
      <sheetName val="Volume Sensitivity"/>
      <sheetName val="(6) CBA Exec Summary"/>
      <sheetName val="pre-PFD"/>
      <sheetName val="P1"/>
      <sheetName val="인원자료"/>
      <sheetName val="CTBH"/>
      <sheetName val="71죭"/>
      <sheetName val="2.´ë_Ü°o1®"/>
      <sheetName val="2차_OI_࠱"/>
      <sheetName val="Comments"/>
      <sheetName val="97년 재료예산坜³垤"/>
      <sheetName val="整机试制问题清单"/>
      <sheetName val="试制准入检查"/>
      <sheetName val="Budget_Skippy"/>
      <sheetName val="违规分类"/>
      <sheetName val="VSAMS Summary"/>
      <sheetName val="PartsList"/>
      <sheetName val="Data lists"/>
      <sheetName val="FE DPHU报告 "/>
      <sheetName val="TOP 15"/>
      <sheetName val="FE_DPHU报告_"/>
      <sheetName val="Qual Approv Test Plan_050322"/>
      <sheetName val="Dashboard (methodologies)"/>
      <sheetName val="BE DPHU报告 "/>
      <sheetName val="C"/>
      <sheetName val="Constantes"/>
      <sheetName val="Performance"/>
      <sheetName val="Reference Lists"/>
      <sheetName val="Ramp-up Prod KLf pro Woche "/>
      <sheetName val="E"/>
      <sheetName val="OT Project Report"/>
      <sheetName val="状态报告"/>
      <sheetName val="Cork"/>
      <sheetName val="Equipment Info assumptions"/>
      <sheetName val="E Goal"/>
      <sheetName val="E_KSR"/>
      <sheetName val="All_KSR"/>
      <sheetName val="P Goal"/>
      <sheetName val="P_KSR"/>
      <sheetName val="說明"/>
      <sheetName val="Manufacturers And Names Lists"/>
      <sheetName val="BE_DPHU报告_"/>
      <sheetName val="说明"/>
      <sheetName val="リリースファイル一覧"/>
      <sheetName val="封面"/>
      <sheetName val="ELEC_QUAL"/>
      <sheetName val="Perishable Tooling"/>
      <sheetName val="All Parts"/>
      <sheetName val="IA1"/>
      <sheetName val="所有辅料"/>
      <sheetName val="사업부손익"/>
      <sheetName val="WIP_STATION_REPAIR_Q"/>
      <sheetName val="Standard Tests"/>
      <sheetName val="2.NPI封面"/>
      <sheetName val="外部收入"/>
      <sheetName val="周生產"/>
      <sheetName val="１"/>
      <sheetName val="Workings"/>
      <sheetName val="5M以下汇总及主要不良项"/>
      <sheetName val="1492C"/>
      <sheetName val="工單差异分攤"/>
      <sheetName val="期初B"/>
      <sheetName val="Product Mix"/>
      <sheetName val="QS02-计划 "/>
      <sheetName val="SCM AV data"/>
      <sheetName val="_0602_________________2014061_2"/>
      <sheetName val="1-2)검사협정서"/>
      <sheetName val="1-1)검사협정서"/>
      <sheetName val="TỪ KHÓA"/>
      <sheetName val="구미"/>
      <sheetName val="inilial"/>
      <sheetName val="Quy định công trừ MBO"/>
      <sheetName val="LeadSchedule"/>
      <sheetName val="6。1周间报告"/>
      <sheetName val="월말상여금내역서"/>
      <sheetName val="온도cycle"/>
      <sheetName val="기타당좌자산"/>
      <sheetName val="5500"/>
      <sheetName val="拉伸强度"/>
      <sheetName val="저장품List"/>
      <sheetName val="상세내역"/>
      <sheetName val="기본정보1"/>
      <sheetName val="SFA M-P"/>
      <sheetName val="진행 사항"/>
      <sheetName val="일정"/>
      <sheetName val="节减明细"/>
      <sheetName val="HHP 설비 LIST"/>
      <sheetName val="Equipment"/>
      <sheetName val="Assess2"/>
      <sheetName val="개당가공비_목표"/>
      <sheetName val="BT03(M292C)"/>
      <sheetName val="BASKET-ACTIVE"/>
      <sheetName val="Design"/>
      <sheetName val="1A-BT03(M292C)"/>
      <sheetName val="配置信息"/>
      <sheetName val="GPIO Configuration"/>
      <sheetName val="标准"/>
      <sheetName val="T공구"/>
      <sheetName val="사용법"/>
      <sheetName val="에어컨bom"/>
      <sheetName val="콘덴서bom"/>
      <sheetName val="FX_Rate"/>
      <sheetName val="支払手形"/>
      <sheetName val="雑収"/>
      <sheetName val="3. 트림별_HMMA"/>
      <sheetName val="3. 트림별_일반"/>
      <sheetName val="2002년실적"/>
      <sheetName val="mc.cap "/>
      <sheetName val="사원명부"/>
      <sheetName val="주보"/>
      <sheetName val="CODE표"/>
      <sheetName val="고객불량현황"/>
      <sheetName val="공정불량현황"/>
      <sheetName val="수입검사현황"/>
      <sheetName val="제안접수"/>
      <sheetName val="주별"/>
      <sheetName val="월별"/>
      <sheetName val="NX4e 차종 부품가 견적 집계현황"/>
      <sheetName val="RULE SA05-09"/>
      <sheetName val="BOM LIST 정리"/>
      <sheetName val="대차"/>
      <sheetName val="9801"/>
      <sheetName val="T6-6(7)"/>
      <sheetName val="T6-6(6)"/>
      <sheetName val="EXC가격품의"/>
      <sheetName val="Import"/>
      <sheetName val="1월실적"/>
      <sheetName val="5월실적"/>
      <sheetName val="7월실적"/>
      <sheetName val="8월실적"/>
      <sheetName val="2월실적"/>
      <sheetName val="3월실적"/>
      <sheetName val="이월정리"/>
      <sheetName val="9월급여"/>
      <sheetName val="p.1 sub lead"/>
      <sheetName val="기계장치"/>
      <sheetName val="TEM턀讲"/>
      <sheetName val="TEMԯ_x0000_"/>
      <sheetName val="미실현손익명세서"/>
      <sheetName val="TEM　꽗"/>
      <sheetName val="______C_AS_CLAIM_MYCAR_PRDW30_2"/>
      <sheetName val="TEM퀀㹘"/>
      <sheetName val="SPC(3차)"/>
      <sheetName val="중장비1월"/>
      <sheetName val="붙임2-1  지급조서명세서(2001년분)"/>
      <sheetName val="MX628EX"/>
      <sheetName val="승"/>
      <sheetName val="1.세부비교원가(내_x0000__x0000_"/>
      <sheetName val="월별 실적 및 분석"/>
      <sheetName val="배합비(99-05-25)"/>
      <sheetName val="Linelev4"/>
      <sheetName val="이익계획 요약1"/>
      <sheetName val="조립C"/>
      <sheetName val="IO LIST"/>
      <sheetName val="Material"/>
      <sheetName val="Plant &amp;  Machinery"/>
      <sheetName val="실행일정"/>
      <sheetName val="CRUTCH"/>
      <sheetName val="장비감가"/>
      <sheetName val="COAST間欠見積 "/>
      <sheetName val="主要问题清单"/>
      <sheetName val="问题单"/>
      <sheetName val="Solution"/>
      <sheetName val="__"/>
      <sheetName val="____"/>
      <sheetName val="生產計劃"/>
      <sheetName val="bal_sheet"/>
      <sheetName val="Overhead calculations"/>
      <sheetName val="Picklist"/>
      <sheetName val="700-001526-02"/>
      <sheetName val="700-001601-04"/>
      <sheetName val="700-001613-03"/>
      <sheetName val="700-001618-03-HF"/>
      <sheetName val="700-001665-01-HF"/>
      <sheetName val="700-001675-01"/>
      <sheetName val="700-001731-01"/>
      <sheetName val="700-001736-01"/>
      <sheetName val="700-001894-01"/>
      <sheetName val="700-002368-01-HF"/>
      <sheetName val="700-001924-04-HF"/>
      <sheetName val="700-001945-01-HF"/>
      <sheetName val="700-001975-04"/>
      <sheetName val="700-002000-03"/>
      <sheetName val="700-002017-01-HF"/>
      <sheetName val="700-002182-01"/>
      <sheetName val="700-002226-02(15up)"/>
      <sheetName val="700-002226-02(1up)"/>
      <sheetName val="700-002231-01"/>
      <sheetName val="700-002366-01"/>
      <sheetName val="700-001022-05"/>
      <sheetName val="700-001225-06"/>
      <sheetName val="700-001299-05-HF"/>
      <sheetName val="700-001304-05-HF "/>
      <sheetName val="700-001382-01"/>
      <sheetName val="700-001445-02"/>
      <sheetName val="Debug check list"/>
      <sheetName val="DVX CDMA"/>
      <sheetName val="DVX UMTS"/>
      <sheetName val="Scorpian Mini"/>
      <sheetName val="Xfon WE"/>
      <sheetName val="Ultra"/>
      <sheetName val="Ultra Maxx"/>
      <sheetName val="Ultra M Razor Mini"/>
      <sheetName val="Xfon UMTS"/>
      <sheetName val="Xfon UMTS AF"/>
      <sheetName val="Xfon WE AF"/>
      <sheetName val="TFCSBU01"/>
      <sheetName val="MTBF_check"/>
      <sheetName val="模块案例"/>
      <sheetName val="Abbreviations"/>
      <sheetName val="$$ Document ID"/>
      <sheetName val="Definition"/>
      <sheetName val="Down list"/>
      <sheetName val="設備マスタ  (2)"/>
      <sheetName val="D"/>
      <sheetName val="Mg frame Summary"/>
      <sheetName val="HDa16"/>
      <sheetName val="Keyword"/>
      <sheetName val="QUANTITIES"/>
      <sheetName val="參考--PDA 2003 Defect Rate"/>
      <sheetName val="Pivot Table"/>
      <sheetName val="SP-H700PartsList"/>
      <sheetName val="02-华为问题"/>
      <sheetName val="B.2"/>
      <sheetName val="E.2"/>
      <sheetName val="C.3"/>
      <sheetName val="帮助"/>
      <sheetName val="解码板"/>
      <sheetName val="DVT Gap Data"/>
      <sheetName val="標準工時資料庫"/>
      <sheetName val="Summary definition"/>
      <sheetName val="全製程出貨資料"/>
      <sheetName val="BE_DPHU报告_1"/>
      <sheetName val="Manufacturers_And_Names_Lists"/>
      <sheetName val="Perishable_Tooling"/>
      <sheetName val="Summary_definition"/>
      <sheetName val="LCDQ별"/>
      <sheetName val="Profile 300-500"/>
      <sheetName val="ISO30"/>
      <sheetName val="71ჭ"/>
      <sheetName val="05021_x0000_"/>
      <sheetName val="RPN Summary"/>
      <sheetName val="유형자산리드-5700"/>
      <sheetName val="Options"/>
      <sheetName val="배포1203"/>
      <sheetName val="유가증권LS"/>
      <sheetName val="3-20-07 data from HMMA"/>
      <sheetName val="PDmaster"/>
      <sheetName val="Sales Plan"/>
      <sheetName val="Stand_off"/>
      <sheetName val="13_Inv_"/>
      <sheetName val="0_LED_ASSY"/>
      <sheetName val="0_주광원_LDM"/>
      <sheetName val="TECHNICAL_DATA"/>
      <sheetName val="EX_rate"/>
      <sheetName val="3~4_》在库计划SABC样式"/>
      <sheetName val="Executive_Summary"/>
      <sheetName val="BS정산표"/>
      <sheetName val="전체LIST원본"/>
      <sheetName val="Manufacturing"/>
      <sheetName val="raw Data"/>
      <sheetName val="3-31"/>
      <sheetName val="22.투자유가증권 "/>
      <sheetName val="제조원가"/>
      <sheetName val="Page 2"/>
      <sheetName val="ST적용라인"/>
      <sheetName val="사업부구분코드"/>
      <sheetName val="수출_CP"/>
      <sheetName val="환율변동기준"/>
      <sheetName val="Vol &amp; Assumpt"/>
      <sheetName val="24-45 Data"/>
      <sheetName val="포머_비_x0000_ꊠȈ_x0000__x0000_"/>
      <sheetName val="MH"/>
      <sheetName val="비가동(입력)"/>
      <sheetName val="입력-설비별(수량,시간,불량)"/>
      <sheetName val="입력-조립생산실적집계"/>
      <sheetName val="출력-품목별실적표"/>
      <sheetName val="월생산계획"/>
      <sheetName val="ktp06_URS 순 정렬"/>
      <sheetName val="B00007834明细"/>
      <sheetName val="开发费用"/>
      <sheetName val="工装夹检具"/>
      <sheetName val="Values"/>
      <sheetName val="TITLE"/>
      <sheetName val="Typgebunden-Dedicated"/>
      <sheetName val="Typfrei-Non Dedicated"/>
      <sheetName val="Investitionen"/>
      <sheetName val="A-Projektkosten"/>
      <sheetName val="Kalkulationsdaten"/>
      <sheetName val="Standort"/>
      <sheetName val="typfrei"/>
      <sheetName val="Bauzahlen"/>
      <sheetName val="Prototypen"/>
      <sheetName val="K-Projektkosten"/>
      <sheetName val="Übersicht"/>
      <sheetName val="TCO"/>
      <sheetName val="Consensus"/>
      <sheetName val="Input Data"/>
      <sheetName val="자동차 모델별 상세"/>
      <sheetName val="사급단가"/>
      <sheetName val="V"/>
      <sheetName val="0.RCL IS"/>
      <sheetName val="승인원"/>
      <sheetName val=" 개정이력"/>
      <sheetName val="1)도면"/>
      <sheetName val="2)검사기준서"/>
      <sheetName val="3)검사성적서"/>
      <sheetName val="3-1)검사성적서(갑지)"/>
      <sheetName val="검사성적서(을지)"/>
      <sheetName val="4) 관리계획서"/>
      <sheetName val="5)재질성적서"/>
      <sheetName val="6)유해물질성적서"/>
      <sheetName val="7)금형이력카드"/>
      <sheetName val="8)포장사양서"/>
      <sheetName val="01월TTL"/>
      <sheetName val="UH_원장-cell-module"/>
      <sheetName val="1-1. OEM"/>
      <sheetName val="1-2 Code Info"/>
      <sheetName val="Rate dat÷"/>
      <sheetName val="산출데이타(a)"/>
      <sheetName val="변수1"/>
      <sheetName val="조정내역(스크랩)"/>
      <sheetName val="FX Table"/>
      <sheetName val="제품구분"/>
      <sheetName val="2014.10"/>
      <sheetName val="(Vendor)Cover"/>
      <sheetName val="12월 기타"/>
      <sheetName val="System NPV"/>
      <sheetName val="kich thuoc"/>
      <sheetName val="DTHH"/>
      <sheetName val="1-1.Gene"/>
      <sheetName val="납입주기"/>
      <sheetName val="OperBal"/>
      <sheetName val="Takt - 1 Shift"/>
      <sheetName val="Workshop Summary"/>
      <sheetName val="대책방안"/>
      <sheetName val="견적목표List"/>
      <sheetName val="Simulate"/>
      <sheetName val="환산항목"/>
      <sheetName val="VPZ-aktuell"/>
      <sheetName val="param"/>
      <sheetName val="손익비교 Data"/>
      <sheetName val="RCL MY2"/>
      <sheetName val="Income Statement"/>
      <sheetName val="2 - SALCPA Tracker - pg. 1"/>
      <sheetName val="Chart of Accounts"/>
      <sheetName val="検索条件"/>
      <sheetName val="rpt03"/>
      <sheetName val="rpt01"/>
      <sheetName val="rpt05"/>
      <sheetName val="HS CODE"/>
      <sheetName val="TTNR_Checks"/>
      <sheetName val="DPU 지적 (1월)"/>
      <sheetName val="HR Final"/>
      <sheetName val="HR"/>
      <sheetName val="Capa réelle TPT S49"/>
      <sheetName val="Récap capa TPT S49"/>
      <sheetName val="BEZEL_L외주"/>
      <sheetName val="NOZZLE_ASSY-SIDE_DEF_LH"/>
      <sheetName val="A-General"/>
      <sheetName val="List definitions"/>
      <sheetName val="그림"/>
      <sheetName val="KPI sheet"/>
      <sheetName val="서열표"/>
      <sheetName val="종합판"/>
      <sheetName val="기초_DATA5"/>
      <sheetName val="DRBFM"/>
      <sheetName val="07년 ECU RAW DATA"/>
      <sheetName val="Dimension Data"/>
      <sheetName val="Capa(1)"/>
      <sheetName val="수주추정"/>
      <sheetName val="設能力3"/>
      <sheetName val="?PRDW30.XL"/>
      <sheetName val="제품별_수량"/>
      <sheetName val="CustomerPlan"/>
      <sheetName val="①評価項目_メーカー"/>
      <sheetName val=" 启 东"/>
      <sheetName val="product lines"/>
      <sheetName val="09년 1월이후 완료신작"/>
      <sheetName val="DATOS1"/>
      <sheetName val="TABLA"/>
      <sheetName val="ecr blank"/>
      <sheetName val="Material Import Rate"/>
      <sheetName val="Arrivals"/>
      <sheetName val="Courier 4x2"/>
      <sheetName val="month"/>
      <sheetName val="Retail Spider"/>
      <sheetName val="Lists (Hide)"/>
      <sheetName val="GRP"/>
      <sheetName val="WKS"/>
      <sheetName val="FIN6 input Front F&amp;G"/>
      <sheetName val="Plant"/>
      <sheetName val="Old Consoles"/>
      <sheetName val="OEM-Engr-Product Data"/>
      <sheetName val="Material Expense Rate"/>
      <sheetName val="POP Forecast"/>
      <sheetName val="2월생산성현황"/>
      <sheetName val="hidden"/>
      <sheetName val="翻译总表"/>
      <sheetName val="9808"/>
      <sheetName val="월별발행건수및금액(2011)"/>
      <sheetName val="출하현황"/>
      <sheetName val="세부손익목표"/>
      <sheetName val="9810"/>
      <sheetName val="9807"/>
      <sheetName val="9811"/>
      <sheetName val="INPUT DATA(입찰)"/>
      <sheetName val="어퍼금형"/>
      <sheetName val="일위대가표(DEEP)"/>
      <sheetName val="오산"/>
      <sheetName val="기술료현황"/>
      <sheetName val="1-2"/>
      <sheetName val="잠시"/>
      <sheetName val="SUB자료01 - 드롭 항목"/>
      <sheetName val="FILL-A"/>
      <sheetName val="Y3_LIST"/>
      <sheetName val="원계-JOINT"/>
      <sheetName val="Volume &amp; Assumptions"/>
      <sheetName val="RATES"/>
      <sheetName val="구성비"/>
      <sheetName val="(2) CT&amp;CAPA"/>
      <sheetName val="경수97.02"/>
      <sheetName val="MPST01V"/>
      <sheetName val="200"/>
      <sheetName val="Packing수불"/>
      <sheetName val="Scrap"/>
      <sheetName val="CELL"/>
      <sheetName val="월간total"/>
      <sheetName val="실적입력"/>
      <sheetName val="CELL 생산일보 "/>
      <sheetName val="OT"/>
      <sheetName val="Apr"/>
      <sheetName val="T7"/>
      <sheetName val="Feb"/>
      <sheetName val="Jan"/>
      <sheetName val="Mar"/>
      <sheetName val="May"/>
      <sheetName val="T1"/>
      <sheetName val="T6"/>
      <sheetName val="T3"/>
      <sheetName val="T4"/>
      <sheetName val="입력SHT"/>
      <sheetName val="재활용분류정보"/>
      <sheetName val="ACC-01-01"/>
      <sheetName val="Sheet298"/>
      <sheetName val="6.경비table"/>
      <sheetName val="공정능력_스펀지"/>
      <sheetName val="５・６月別発送件数"/>
      <sheetName val="1.세부비교_x005f_x001b_"/>
      <sheetName val="2차 OI_x005f_x0010_"/>
      <sheetName val="설비LIS_x005f_x0001_"/>
      <sheetName val="07주洂䢦_x005f_x0001_"/>
      <sheetName val="07주洂亦_x005f_x0001_"/>
      <sheetName val="1.세부비교_x005f_x001b__x005f_x0000__x005f_x0000_㣪洁ᚦ"/>
      <sheetName val="2차 OI_x005f_x0010__x005f_x0000__x005f_xda10_࠱"/>
      <sheetName val="2차 OI_x005f_x0000__x005f_x0000_젘_x005f_x0000_"/>
      <sheetName val="_x005f_x0000_PRDW30.XL"/>
      <sheetName val="07주_x005f_x0000__x005f_x0000__x005f_x0000_惪"/>
      <sheetName val="07주_x005f_x0000__x005f_x0000__x005f_x0000_櫪"/>
      <sheetName val="07주_x005f_x0000__x005f_x0000__x005f_x0000_ᛪ"/>
      <sheetName val="07주_x005f_x0000__x005f_x0000__x005f_x0000_ᣪ"/>
      <sheetName val="07주_x005f_x0000__x005f_x0000__x005f_x0000_巪"/>
      <sheetName val="07주_x005f_x0000__x005f_x0000__x005f_x0000_濪"/>
      <sheetName val="_x0000__x0000__x005"/>
      <sheetName val="_x005f_x0000__x005f"/>
      <sheetName val="_x005f_x005f_"/>
      <sheetName val="X3ATRH.CR"/>
      <sheetName val="Belt Status-Overall"/>
      <sheetName val="CYPYSRRR"/>
      <sheetName val="1. 사업계획 작성지침 및 일정"/>
      <sheetName val="※ 작성 세부일정"/>
      <sheetName val="2. 국내외 경제전망"/>
      <sheetName val="3. 자동차 산업전망"/>
      <sheetName val="4. 산업별 경기전망"/>
      <sheetName val="5. 사업계획운영 process"/>
      <sheetName val="6. 사장방침서"/>
      <sheetName val="7. 실적(종합)"/>
      <sheetName val="8-A. 거래처별 매출계획"/>
      <sheetName val="8-B. 월별 손익계산서"/>
      <sheetName val="8-C. 중장기 손익, 제조원가"/>
      <sheetName val="8-D. 중장기 재무상태표"/>
      <sheetName val="※중장기 재무계획 비율 변동 추이"/>
      <sheetName val="8-E. 월별 투자계획"/>
      <sheetName val="8-F. 월별 인원계획"/>
      <sheetName val="8-G. 월별 품질계획"/>
      <sheetName val="8-H. 월별 원가절감계획"/>
      <sheetName val="8-I. 월별 자금계획"/>
      <sheetName val="9. 월별 주요업무 추진 일정(계열사)"/>
      <sheetName val="※분기별 확정 수주액 및 수주계획(주물회사 작성用)"/>
      <sheetName val="※분기별 손익계획(주물회사 작성用)"/>
      <sheetName val="※동아공업(주) 대표이사 방침서"/>
      <sheetName val="※동아공업(주) Work Calendar"/>
      <sheetName val="PPT-1.경영(손익)"/>
      <sheetName val="PPT-2.영업(수주)"/>
      <sheetName val="PPT-3.품질"/>
      <sheetName val="PPT-4.투자"/>
      <sheetName val="PPT-5.인원"/>
      <sheetName val="PPT-6.자금계획"/>
      <sheetName val="★납입기술"/>
      <sheetName val="●종합(직납)"/>
      <sheetName val="포머_비"/>
      <sheetName val="HERO01"/>
      <sheetName val="运输费"/>
      <sheetName val="무형"/>
      <sheetName val="참조"/>
      <sheetName val="업무계획1"/>
      <sheetName val="97지급이자"/>
      <sheetName val="차종별장판"/>
      <sheetName val="Foglio1"/>
      <sheetName val="ExterneTBGListeDeroulante"/>
      <sheetName val="C_O내역(FB)"/>
      <sheetName val="개별(LEAD WIRE)"/>
      <sheetName val="LF내역"/>
      <sheetName val="2B1U-F-4"/>
      <sheetName val="M96현황_동아"/>
      <sheetName val="FE_DPHU报告_1"/>
      <sheetName val="TOP_15"/>
      <sheetName val="Qual_Approv_Test_Plan_050322"/>
      <sheetName val="Dashboard_(methodologies)"/>
      <sheetName val="Reference_Lists"/>
      <sheetName val="Ramp-up_Prod_KLf_pro_Woche_"/>
      <sheetName val="Equipment_Info_assumptions"/>
      <sheetName val="AAVR-IL"/>
      <sheetName val="99월별경비계획"/>
      <sheetName val="Mov‘2008"/>
      <sheetName val="Mov‘2007"/>
      <sheetName val="Mov‘2005"/>
      <sheetName val="Mov‘2006"/>
      <sheetName val="KPI실적"/>
      <sheetName val="GG"/>
      <sheetName val="C2"/>
      <sheetName val="EG제"/>
      <sheetName val="NCC제"/>
      <sheetName val="UT"/>
      <sheetName val="NCC"/>
      <sheetName val="HMBPROD"/>
      <sheetName val="FC-101"/>
      <sheetName val="년간PSI"/>
      <sheetName val="해외세목"/>
      <sheetName val="제시용"/>
      <sheetName val="98년BS"/>
      <sheetName val="잉여금"/>
      <sheetName val="納品作業依頼書_PTI_MOTO"/>
      <sheetName val="COBS"/>
      <sheetName val="정산표"/>
      <sheetName val="summary STOCK AMT"/>
      <sheetName val="년간부가가치"/>
      <sheetName val="english"/>
      <sheetName val="VENDOR"/>
      <sheetName val="顧客クレーム"/>
      <sheetName val="9월"/>
      <sheetName val="12월"/>
      <sheetName val="11월"/>
      <sheetName val="7월"/>
      <sheetName val="반도체"/>
      <sheetName val="LG-BATTERY"/>
      <sheetName val="SMT DAILY PRODUCTION REPORT"/>
      <sheetName val="MEM수율입고"/>
      <sheetName val="항목별"/>
      <sheetName val="環境試験"/>
      <sheetName val="monitoring"/>
      <sheetName val="Overzicht"/>
      <sheetName val="철판인상"/>
      <sheetName val="직납업체(현대)"/>
      <sheetName val="CURRENCY CODE"/>
      <sheetName val="1_TM19"/>
      <sheetName val="2_align19"/>
      <sheetName val="3_JUDDER19"/>
      <sheetName val="4_M_S19"/>
      <sheetName val="5_P_W_R19"/>
      <sheetName val="6_F_G19"/>
      <sheetName val="7__SCABLE19"/>
      <sheetName val="8_DIFF19"/>
      <sheetName val="9_A_C19"/>
      <sheetName val="10_GEAR19"/>
      <sheetName val="11_ISC19"/>
      <sheetName val="12_ALT19"/>
      <sheetName val="13_O_S19"/>
      <sheetName val="14_silencer19"/>
      <sheetName val="15_DAMPER19"/>
      <sheetName val="16_HUB19"/>
      <sheetName val="17_DLOCK19"/>
      <sheetName val="18_PSP19"/>
      <sheetName val="19_누수19"/>
      <sheetName val="20_K_S19"/>
      <sheetName val="차체부품_INS_REPORT(갑)18"/>
      <sheetName val="FUEL_FILLER18"/>
      <sheetName val="2_대외공문19"/>
      <sheetName val="외주현황_wq119"/>
      <sheetName val="5_WIRE적용LIST18"/>
      <sheetName val="진행_DATA_(2)19"/>
      <sheetName val="3_일반사상18"/>
      <sheetName val="3-2_귀책부서별_DT현황18"/>
      <sheetName val="_납촉자18"/>
      <sheetName val="LX3_0_RR18"/>
      <sheetName val="B053_(990701)공정실적PP%계산19"/>
      <sheetName val="1_2내수17"/>
      <sheetName val="5_세운W-A19"/>
      <sheetName val="SUB_2월_재검사추이도18"/>
      <sheetName val="GB-IC_Villingen_GG19"/>
      <sheetName val="c_db24"/>
      <sheetName val="0_절삭조건13"/>
      <sheetName val="일일_업무_현황_(3)12"/>
      <sheetName val="일일_업무_현황_(5)12"/>
      <sheetName val="JT3_0견적-구118"/>
      <sheetName val="임율_&amp;_LOT11"/>
      <sheetName val="생산계획_(2)11"/>
      <sheetName val="협력사_일반현황12"/>
      <sheetName val="1_ER유체응용11"/>
      <sheetName val="4_시험장비11"/>
      <sheetName val="14_1부18"/>
      <sheetName val="VS1_Paretto분석12"/>
      <sheetName val="Evaluation_objects18"/>
      <sheetName val="FRONT_HUB견적가12"/>
      <sheetName val="1-1_General_Code11"/>
      <sheetName val="CASE_ASM18"/>
      <sheetName val="생산현황_(입력)11"/>
      <sheetName val="포머_비가동_내역12"/>
      <sheetName val="MPL_技連12"/>
      <sheetName val="342E_BLOCK12"/>
      <sheetName val="J150_승인진도관리_LIST11"/>
      <sheetName val="TOTAL_LIST11"/>
      <sheetName val="Price_Range11"/>
      <sheetName val="FTR_MACRo11"/>
      <sheetName val="상세_계산_내역17"/>
      <sheetName val="금형_(2)16"/>
      <sheetName val="DATA_BASE11"/>
      <sheetName val="업체별_단가현황11"/>
      <sheetName val="P&amp;L,Bal_Sheet,Cash_Forecast11"/>
      <sheetName val="1ဲ_ALT19"/>
      <sheetName val="1ဳ_O_S19"/>
      <sheetName val="15_၄AMPER19"/>
      <sheetName val="二_POSITION_XLS19"/>
      <sheetName val="OPT손익_내수19"/>
      <sheetName val="OPT손익_수출19"/>
      <sheetName val="BACK_DATA_08_7_1~19"/>
      <sheetName val="E_W19"/>
      <sheetName val="P_W19"/>
      <sheetName val="S_W19"/>
      <sheetName val="TEMP_TORQUE19"/>
      <sheetName val="BACK_DATA19"/>
      <sheetName val="126_25518"/>
      <sheetName val="매출종합_`0918"/>
      <sheetName val="소상_&quot;1&quot;18"/>
      <sheetName val="검사기준서_을_치수18"/>
      <sheetName val="검사기준서_갑18"/>
      <sheetName val="검사기준서_을18"/>
      <sheetName val="검사협정_갑18"/>
      <sheetName val="검사성적서_갑18"/>
      <sheetName val="검사성적서_을18"/>
      <sheetName val="검사성적서_병18"/>
      <sheetName val="Nego_PV18"/>
      <sheetName val="1_변경범위19"/>
      <sheetName val="팀별_합계18"/>
      <sheetName val="설비능력및_종합공정능력산출시_사용18"/>
      <sheetName val="CR_CODE11"/>
      <sheetName val="THEME_CODE11"/>
      <sheetName val="Basic_assumptions13"/>
      <sheetName val="비교원가제출_고11"/>
      <sheetName val="MPS_Q3_FY0411"/>
      <sheetName val="MPS_Q4_FY0411"/>
      <sheetName val="02_07_27_부품판매가11"/>
      <sheetName val="내수1_8GL18"/>
      <sheetName val="일일_생산및판매계획_대_실적11"/>
      <sheetName val="Data_Sheet11"/>
      <sheetName val="FLOW_PROSES_(A)14"/>
      <sheetName val="VPP(BD-010)_이상보고11"/>
      <sheetName val="6_수입검사_11"/>
      <sheetName val="1_세부비교원가(내수)11"/>
      <sheetName val="1_종합비교원가(내수_일반_유럽)11"/>
      <sheetName val="03_PFD-111"/>
      <sheetName val="12_Inv_11"/>
      <sheetName val="97년_재료예산(안)11"/>
      <sheetName val="1_터빈11"/>
      <sheetName val="cost_base_e_dati11"/>
      <sheetName val="2__Definitions11"/>
      <sheetName val="LAMBDA_자작18"/>
      <sheetName val="운임_환차손-Y19"/>
      <sheetName val="개발_TOOL_집계표17"/>
      <sheetName val="경상_개발비17"/>
      <sheetName val="코드_조건표12"/>
      <sheetName val="MACRO1_XLM17"/>
      <sheetName val="HMC_사전원가(원혁기준)13%11"/>
      <sheetName val="2차_OIL량측정11"/>
      <sheetName val="재품별_단가11"/>
      <sheetName val="장비_전체리스트11"/>
      <sheetName val="계산_DATA_입력17"/>
      <sheetName val="_21"/>
      <sheetName val="집중검사_리스트11"/>
      <sheetName val="10_예산_및_원가_계획(02년)11"/>
      <sheetName val="production_dept11"/>
      <sheetName val="실행내역서_11"/>
      <sheetName val="개발_LIST11"/>
      <sheetName val="PRESS_DATA17"/>
      <sheetName val="Cost_Reduction17"/>
      <sheetName val="PC%계산(WM_COMM단차)11"/>
      <sheetName val="차체_품안표11"/>
      <sheetName val="1_1_2008_OTIF11"/>
      <sheetName val="Value_Analysis_-_Sheet_111"/>
      <sheetName val="BAFFLE_HMC_TABLE111"/>
      <sheetName val="1~3월_지시사항11"/>
      <sheetName val="1_POSITIONING11"/>
      <sheetName val="Production_Plan111"/>
      <sheetName val="무부하_회전수11"/>
      <sheetName val="진행중_설변11"/>
      <sheetName val="HOLE_9905(1)11"/>
      <sheetName val="3월말_장기악성(국내)11"/>
      <sheetName val="2월말_장기악성(국내)11"/>
      <sheetName val="PNL_ASS'Y_CRASH_PAD_UPR_RH10"/>
      <sheetName val="Summary_Sheet10"/>
      <sheetName val="Datasheet_for_KPI_Model_110"/>
      <sheetName val="Moulding_data10"/>
      <sheetName val="공정능력(마운틴_홀_거리)10"/>
      <sheetName val="Master_Cable17"/>
      <sheetName val="DBL_LPG시험13"/>
      <sheetName val="INVESTMENT_(Hardware)14"/>
      <sheetName val="Upgrades_pricing10"/>
      <sheetName val="7_3_DY팀10"/>
      <sheetName val="TEAM하반기_계획_(2)10"/>
      <sheetName val="YOKE-H(10_3)10"/>
      <sheetName val="▶R_C_FRM10"/>
      <sheetName val="TABLE_DB10"/>
      <sheetName val="쌍용_data_base10"/>
      <sheetName val="VERTICAL_PIPE10"/>
      <sheetName val="2과_공수집계10"/>
      <sheetName val="광주_소요량10"/>
      <sheetName val="5-Why_Root_Cause_Analysis_10"/>
      <sheetName val="full_(2)10"/>
      <sheetName val="S50_10"/>
      <sheetName val="초_성10"/>
      <sheetName val="CHECK_성10"/>
      <sheetName val="공정능력_(2)17"/>
      <sheetName val="cpk_data10"/>
      <sheetName val="108_수선비8"/>
      <sheetName val="X-3_ENG17"/>
      <sheetName val="SCP_48"/>
      <sheetName val="SCP_5_D2UXT8"/>
      <sheetName val="SCP_6_D2UX8"/>
      <sheetName val="Invest_(MAC)8"/>
      <sheetName val="SCP_Apr20158"/>
      <sheetName val="중공업_실적8"/>
      <sheetName val="_22"/>
      <sheetName val="2-1_제품군별계획대비실적(B_A)10"/>
      <sheetName val="OEM_이의제기_종합10"/>
      <sheetName val="XMA_12월_8,000대_원,부자재_完8"/>
      <sheetName val="YFA_10월분_원자재(10_12)_미납완료_完8"/>
      <sheetName val="YFA_10월분_부자재(10_7,9)_FEDEX_完8"/>
      <sheetName val="REAR_8"/>
      <sheetName val="abs_dac검사대비분석자료28"/>
      <sheetName val="GAGE_R&amp;R(FRT_UPR)8"/>
      <sheetName val="3-2002년_소모공구비5"/>
      <sheetName val="_하반기_경비_조정계획_150627(사계_r2_기준)_8"/>
      <sheetName val="품의서양식_(3)8"/>
      <sheetName val="NEW_TOOL_MASTER5"/>
      <sheetName val="4_Vendor_price10"/>
      <sheetName val="14년_증판안_판촉10"/>
      <sheetName val="0_CHMSL_LED_ASSY8"/>
      <sheetName val="1_TAT_Info_8"/>
      <sheetName val="ALPROFILE_발주실적17"/>
      <sheetName val="PFMEA_XLS13"/>
      <sheetName val="신고서_전13"/>
      <sheetName val="Sheet6_(3)17"/>
      <sheetName val="DV_Flow_Chart_DV-PV1_(PFC)11"/>
      <sheetName val="MATEMST_(2)10"/>
      <sheetName val="_0602주-무결점운동_진행현황_보고_(201406107"/>
      <sheetName val="불량_리스트8"/>
      <sheetName val="불량_코드8"/>
      <sheetName val="Full_PBD7"/>
      <sheetName val="Europe_PU-17"/>
      <sheetName val="Team_종합8"/>
      <sheetName val="기타_부자재7"/>
      <sheetName val="4_20)통계적기법관리절차서7"/>
      <sheetName val="금형_이력_카드5"/>
      <sheetName val="외주수입검사_종합(6월)8"/>
      <sheetName val="RFQ_Template8"/>
      <sheetName val="LCAUTO_45"/>
      <sheetName val="LCAT수_조5"/>
      <sheetName val="소재_이력5"/>
      <sheetName val="1_TP조립8"/>
      <sheetName val="99_조정금액5"/>
      <sheetName val="CAPA분석_360K14"/>
      <sheetName val="영업_일113"/>
      <sheetName val="(2)월생산현황_7"/>
      <sheetName val="1__보고8"/>
      <sheetName val="RFQ_180411"/>
      <sheetName val="DS_MBR_RR_Side__-_PcA7"/>
      <sheetName val="Dual_PMP수율7"/>
      <sheetName val="GLOBAL_PT_NEW_FORMAT_OCT_200217"/>
      <sheetName val="Sch7a_(토요일)17"/>
      <sheetName val="실적_및_계획17"/>
      <sheetName val="Sheet1_(2)17"/>
      <sheetName val="PRO_(참조)17"/>
      <sheetName val="_PPAP_작성중__xlsx13"/>
      <sheetName val="CONSUMO_DE_RESINA_7"/>
      <sheetName val="공정별공법-W_HSE-LH11"/>
      <sheetName val="업무분장_11"/>
      <sheetName val="_Common_Info_Page5"/>
      <sheetName val="RFQ_Form8"/>
      <sheetName val="2005년_소요량4"/>
      <sheetName val="BI-FUEL_AIR_VENT_PIPE8"/>
      <sheetName val="3_3검토국10"/>
      <sheetName val="1_종합평가표8"/>
      <sheetName val="Actual_In_&amp;_Out10"/>
      <sheetName val="ISSUE_LIST8"/>
      <sheetName val="2008_г13"/>
      <sheetName val="RELAY_FAX양식13"/>
      <sheetName val="상세_견적서_(HMC)13"/>
      <sheetName val="2_중요한회계정책13"/>
      <sheetName val="9_관계기업투자13"/>
      <sheetName val="42_리스13"/>
      <sheetName val="25_법인세13"/>
      <sheetName val="Proj_List_00E13"/>
      <sheetName val="Bosch_ADVP&amp;R17"/>
      <sheetName val="Bas_Moteur10"/>
      <sheetName val="국내_10"/>
      <sheetName val="4,5공장_10"/>
      <sheetName val="시트_10"/>
      <sheetName val="GLOBAL_PT_NEW_FORMAT_JULY__2012"/>
      <sheetName val="02년_SUC17"/>
      <sheetName val="3_PT개발계획11"/>
      <sheetName val="외주품_감점_유형_기준17"/>
      <sheetName val="원단위_전후비교17"/>
      <sheetName val="3__관리점지수실적-1_1생산성17"/>
      <sheetName val="Sec_1_-_RFQ17"/>
      <sheetName val="Rate_data17"/>
      <sheetName val="대외공문_11"/>
      <sheetName val="ERP도입후_시정현황11"/>
      <sheetName val="Purchasing_Data11"/>
      <sheetName val="6_N_m_CCW_전류11"/>
      <sheetName val="c_db115"/>
      <sheetName val="_SR3차원단위_(3)11"/>
      <sheetName val="고객불만_건11"/>
      <sheetName val="Aug01_Status_Rpt5"/>
      <sheetName val="97계획(96_1110"/>
      <sheetName val="THS_-_Key_Inputs5"/>
      <sheetName val="Input_Page5"/>
      <sheetName val="Input_Sheet5"/>
      <sheetName val="Base_Info5"/>
      <sheetName val="PMBG12LD_장비및인원소요(D_A기준)_4"/>
      <sheetName val="개발원가_종합5"/>
      <sheetName val="MS_SPEC4"/>
      <sheetName val="Drop-down_Lists10"/>
      <sheetName val="B053_(990701)공정능력PC%계산10"/>
      <sheetName val="2012_Volum11"/>
      <sheetName val="Supplier_QRQC10"/>
      <sheetName val="GM_Master11"/>
      <sheetName val="4_3_첨부111"/>
      <sheetName val="검사협정_보충10"/>
      <sheetName val="제품명_(3)11"/>
      <sheetName val="09년_현황11"/>
      <sheetName val="WTC_BODY一覧原紙11"/>
      <sheetName val="1_기안을지10"/>
      <sheetName val="Danh_Mục5"/>
      <sheetName val="Danh_Muc5"/>
      <sheetName val="첨부13__사출(PAD)_카메라4"/>
      <sheetName val="Tool_Type4"/>
      <sheetName val="3__Acronyms_and_abbreviations4"/>
      <sheetName val="거래선별_매출현황_내역7"/>
      <sheetName val="수식파일_(삭제금지)4"/>
      <sheetName val="03년_체제결과7"/>
      <sheetName val="5_Why's4"/>
      <sheetName val="부품_LIST4"/>
      <sheetName val="22_보증금(전신전화가입권)4"/>
      <sheetName val="39_미지급법인세4"/>
      <sheetName val="InspectionData_(2)4"/>
      <sheetName val="_제9차_회사표준_제개정_공청회_이의제기신청서_XLSX4"/>
      <sheetName val="8월_매출현황5"/>
      <sheetName val="3공장_순양전자5"/>
      <sheetName val="현진테크_(2)5"/>
      <sheetName val="동경cnc_지그5"/>
      <sheetName val="대한테크_집계5"/>
      <sheetName val="서연전자_(2)5"/>
      <sheetName val="삼익전자_(2)5"/>
      <sheetName val="삼익산업_(2)5"/>
      <sheetName val="시무인텔_(2)5"/>
      <sheetName val="성우일렉스_(2)5"/>
      <sheetName val="성호테크_(2)5"/>
      <sheetName val="General_Assumptions4"/>
      <sheetName val="종합원가분석_1_4"/>
      <sheetName val="11_Inv_4"/>
      <sheetName val="1_생산04"/>
      <sheetName val="1_개발개요4"/>
      <sheetName val="G-Exchange_#6674"/>
      <sheetName val="C-Mix_Rate_&amp;_Revenue(calc)4"/>
      <sheetName val="01년2월현황_4"/>
      <sheetName val="2차_OI5"/>
      <sheetName val="Z41,Z42_이외total10"/>
      <sheetName val="개인별_교육현황4"/>
      <sheetName val="관리구역_책임자(181010)4"/>
      <sheetName val="ACU기청소2018-05-04_(3)4"/>
      <sheetName val="ASM_A동4"/>
      <sheetName val="SMT구역_(2)4"/>
      <sheetName val="관리구역_체크시트4"/>
      <sheetName val="관리구역_평가시트4"/>
      <sheetName val="담당자편성표_(B)4"/>
      <sheetName val="조립A구역_(2)4"/>
      <sheetName val="개선보고서_(2)4"/>
      <sheetName val="List_Total4"/>
      <sheetName val="Person_Cost4"/>
      <sheetName val="THEO_DÕI_THAI_SẢN_(2)4"/>
      <sheetName val="Time_Man4"/>
      <sheetName val="Salary(Cus_)4"/>
      <sheetName val="OT_OVER4"/>
      <sheetName val="Segment_4_Bid_Sheet4"/>
      <sheetName val="Hi6810_功能信号表4"/>
      <sheetName val="6_FQC检验数据4"/>
      <sheetName val="2003_prod24"/>
      <sheetName val="2003_Target4"/>
      <sheetName val="RA_Bearer4"/>
      <sheetName val="Trend_Total_nguyên_nhân4"/>
      <sheetName val="設備預算總表附件3_4"/>
      <sheetName val="FA_Definitions4"/>
      <sheetName val="02_08생산대상대수4"/>
      <sheetName val="SEP_20074"/>
      <sheetName val="한일자야(감액손실)_(2)4"/>
      <sheetName val="05_新Table(간접직)4"/>
      <sheetName val="05계약내역(기존T_활용)4"/>
      <sheetName val="Value_4"/>
      <sheetName val="2009년_매출_실적4"/>
      <sheetName val="Input_Form_-_EingabeMaske4"/>
      <sheetName val="LINE_PPM-분석5"/>
      <sheetName val="AQL(0_65)4"/>
      <sheetName val="천정등기구_실적4"/>
      <sheetName val="CPK(Process_Capanility)4"/>
      <sheetName val="Q1_&amp;_Q24"/>
      <sheetName val="devis_qcdp24"/>
      <sheetName val="INATAKE_SYS4"/>
      <sheetName val="Cover_page5"/>
      <sheetName val="Adjusted_OI5"/>
      <sheetName val="Adjusted_OI_(2)5"/>
      <sheetName val="Income_Stmt_(USD)5"/>
      <sheetName val="Income_Stmt_(RMB)5"/>
      <sheetName val="IS_Loc_Adj5"/>
      <sheetName val="Balance_Sht_(USD)5"/>
      <sheetName val="BS_Loc+Adj5"/>
      <sheetName val="Balance_Sht_(RMB)5"/>
      <sheetName val="Cash_Flow_(USD)5"/>
      <sheetName val="Cash_Forecast5"/>
      <sheetName val="IC_AP_AR6"/>
      <sheetName val="Cash_Cross_check5"/>
      <sheetName val="Unit_Price_without_LTA&amp;Pricing5"/>
      <sheetName val="Sales_without_LTA&amp;Pricing5"/>
      <sheetName val="Unit_ECN_Sales5"/>
      <sheetName val="Total_ECN_Sales5"/>
      <sheetName val="LTA_Percentage5"/>
      <sheetName val="LTA_Amount5"/>
      <sheetName val="Total_P2P5"/>
      <sheetName val="Net_Sales5"/>
      <sheetName val="Unit_Mat_Cost_Without_PS_VAVE5"/>
      <sheetName val="Material_cost_without_PS_VAVE5"/>
      <sheetName val="Unit_ECN_cost5"/>
      <sheetName val="ECN_cost_saving5"/>
      <sheetName val="Unit_Purchase_Saving5"/>
      <sheetName val="Total_Purchase_Saving5"/>
      <sheetName val="Unit_VAVE_Saving5"/>
      <sheetName val="Total_VAVE5"/>
      <sheetName val="Unit_Margin_Improvement5"/>
      <sheetName val="Total_Margin_Improvement5"/>
      <sheetName val="Unit_mat__cost_after_PS_VAVE5"/>
      <sheetName val="Total_Mat_cost_after_PS_VAVE5"/>
      <sheetName val="Unit_Inb_Freight_Rate5"/>
      <sheetName val="Inboud_Freight_Amount5"/>
      <sheetName val="Unit_Inb-Duty5"/>
      <sheetName val="Inbound_Duty5"/>
      <sheetName val="Material_cost_before_Scrap5"/>
      <sheetName val="Scrap_Rate5"/>
      <sheetName val="Scrap_Amount5"/>
      <sheetName val="Scrap_recovery_rate5"/>
      <sheetName val="Scrap_Recovery_Amount5"/>
      <sheetName val="Unit_Production_Auxiliary5"/>
      <sheetName val="Production_Auxiliary5"/>
      <sheetName val="Net_Material5"/>
      <sheetName val="Unit_OB_freight5"/>
      <sheetName val="Total_OB_freight5"/>
      <sheetName val="Total_LC&amp;OVH5"/>
      <sheetName val="LC&amp;OVH_Undefined_Var_5"/>
      <sheetName val="LC&amp;OVH_Undefined_Fix_5"/>
      <sheetName val="Total_headcount_&amp;_labor_cost5"/>
      <sheetName val="Direct_Labor_Cost5"/>
      <sheetName val="Indirect_Labor_Cost5"/>
      <sheetName val="Salary_Cost5"/>
      <sheetName val="MSI_-_FY(RMB)5"/>
      <sheetName val="MSI_-_Comm_Sales5"/>
      <sheetName val="MSI_-_IC_Sales5"/>
      <sheetName val="MSI_-_Mat_Cost5"/>
      <sheetName val="MSI_-_Direct_Labor5"/>
      <sheetName val="MSI_-_Variable_OH5"/>
      <sheetName val="MSI_-_Fixed_OH5"/>
      <sheetName val="영업_입수계획_4"/>
      <sheetName val="참고1_02_판매계획_(수량)4"/>
      <sheetName val="전사_경영계획_수량4"/>
      <sheetName val="Duration_4"/>
      <sheetName val="2000_(원본)4"/>
      <sheetName val="Danh_sach_Hàn_thùng4"/>
      <sheetName val="Mẫu_DMVT4"/>
      <sheetName val="Mẫu_DMVT_(2)4"/>
      <sheetName val="DANH_MỤC_NHÓM_ĐỐI_TƯỢNG4"/>
      <sheetName val="Nhap_T84"/>
      <sheetName val="Begining_detail-CTIET4"/>
      <sheetName val="Summary-TOMLUOC_4"/>
      <sheetName val="SO_TONG_HOP_CONG_NO4"/>
      <sheetName val="DM_KHAU_HAO4"/>
      <sheetName val="Cty+XN(KT_2005)4"/>
      <sheetName val="20060624_공조제어4"/>
      <sheetName val="공정공수_XLS4"/>
      <sheetName val="풍량상한치_제한_data4"/>
      <sheetName val="Source_List4"/>
      <sheetName val="After_sales11"/>
      <sheetName val="Interco_&amp;_PVS_Loc_Cur10"/>
      <sheetName val="OEM_Plan11"/>
      <sheetName val="첨부4_기술평가서10"/>
      <sheetName val="99년12월_실적DATA5"/>
      <sheetName val="J2(P_MT)10"/>
      <sheetName val="PS_SIDE_OTR_INR_공정개선_상세9"/>
      <sheetName val="TL_PROTO_2열5"/>
      <sheetName val="★금형비_계산서10"/>
      <sheetName val="LOWSIDE_비교10"/>
      <sheetName val="PACKING_LIST5"/>
      <sheetName val="COOLING_UNIT5"/>
      <sheetName val="자동차_종합지표11"/>
      <sheetName val="보강사_소요량10"/>
      <sheetName val="P&amp;L_account11"/>
      <sheetName val="118_세금과공과10"/>
      <sheetName val="경영재무_(입력)10"/>
      <sheetName val="연구개발_(입력)10"/>
      <sheetName val="일반현황_(입력)10"/>
      <sheetName val="품질관리_(입력)10"/>
      <sheetName val="1_2_2완제품검사('00_4월)_(가라)10"/>
      <sheetName val="#1-1_(2)5"/>
      <sheetName val="2-2_매출분석5"/>
      <sheetName val="신흥테크_세부내역_LIST5"/>
      <sheetName val="Issues_List5"/>
      <sheetName val="Actual_data5"/>
      <sheetName val="기준정보(A)_15_10_276"/>
      <sheetName val="단중_및_예비길이_SHEET_15_9_5(K)6"/>
      <sheetName val="15_1_02_15년_1월예시계획6"/>
      <sheetName val="15년_12월_시작재공품_15_12_36"/>
      <sheetName val="기준정보(A)_12_02_236"/>
      <sheetName val="STD__CAB6"/>
      <sheetName val="STD__NCAB6"/>
      <sheetName val="원소재_변경_상세6"/>
      <sheetName val="직거래가_변경6"/>
      <sheetName val="PL_By_Model(Result)5"/>
      <sheetName val="24_냉각실용添14"/>
      <sheetName val="노원열병합__건축공사기성내역서6"/>
      <sheetName val="Gia_vat_tu6"/>
      <sheetName val="Data_Not_Used6"/>
      <sheetName val="FTQ_Data6"/>
      <sheetName val="Int_Pulls_Data6"/>
      <sheetName val="Int_Spills_Data6"/>
      <sheetName val="PPM_Data6"/>
      <sheetName val="Pulls_Data6"/>
      <sheetName val="Spills_Data6"/>
      <sheetName val="PP%-low_RPM4"/>
      <sheetName val="After_Sales_Supplier_#'s4"/>
      <sheetName val="원단위_1계_2계9"/>
      <sheetName val="케이스_재공_재고3"/>
      <sheetName val="NUEVO_MODELOS_20184"/>
      <sheetName val="ADJTBL_31004"/>
      <sheetName val="400H_가공,금형비4"/>
      <sheetName val="AOP_Summary-24"/>
      <sheetName val="Budget_Imt_mensuel_(CFO)4"/>
      <sheetName val="CDV_Pte_mensuel4"/>
      <sheetName val="Evol_Prod_(Eqpt)4"/>
      <sheetName val="CAPVR_Pte_mensuel4"/>
      <sheetName val="THƯ_VIỆN4"/>
      <sheetName val="Nguon_PT_xetai4"/>
      <sheetName val="Nguon_PT_xe_Ben4"/>
      <sheetName val="Bien_so4"/>
      <sheetName val="MỤC_LỤC4"/>
      <sheetName val="Ghi_chú4"/>
      <sheetName val="1__Định_hướng_HĐ_CN_năm_20194"/>
      <sheetName val="2_1_Tổng_quan_TT_KD_xe_DL4"/>
      <sheetName val="2_2_Tổng_quan_TT_DVPT_DL4"/>
      <sheetName val="3_1__ĐKM_xe_DL4"/>
      <sheetName val="3_2_1__KH_KD-MKT_&amp;_TCKD_xe_KIA4"/>
      <sheetName val="3_2_2_CSBH_KIA4"/>
      <sheetName val="3_2_3__KH_KD-MKT&amp;TCKD_DVPT4"/>
      <sheetName val="Pv_SL4"/>
      <sheetName val="3_3_1_KH_KD-MKT_&amp;_TCKD_Mazda4"/>
      <sheetName val="3_3_2_CSBH_MAZDA4"/>
      <sheetName val="3_3_3_KH_KD-MKT&amp;TCKD_DVPT_MAZD4"/>
      <sheetName val="3_4__DVPT_SR_KIA_MAZDA4"/>
      <sheetName val="3_4_1_KH_KD-MKT&amp;TCKD_PEUGEOT4"/>
      <sheetName val="3_4_2_CSBH_PEUGEOT4"/>
      <sheetName val="3_4_3_KH_KD-MKT&amp;TC_DVPT_PEUGEO4"/>
      <sheetName val="3_5__TÀI_CHÍNH_KD_XE_KIA_MAZDA4"/>
      <sheetName val="4_1_Tổng_quan_TT_KD_Tai,_Bus4"/>
      <sheetName val="4_2_Tổng_quan_TT_DVPT_Tai_Bus4"/>
      <sheetName val="5_1__ĐKM_xe_Tai,_Bus4"/>
      <sheetName val="PTBH_20184"/>
      <sheetName val="SL_-_TVBH4"/>
      <sheetName val="5_2a__KD_Xe_Fuso4"/>
      <sheetName val="5_2b__KD_Xe_Foton4"/>
      <sheetName val="5_2c__KD_Xe_Bus4"/>
      <sheetName val="5_2__KH_KD-MKT&amp;TCKD_xe_Tải,_Bu4"/>
      <sheetName val="5_3__CSBH_xe_Tải,_Bus4"/>
      <sheetName val="5_4_KH_KD-MKT&amp;TC_DVPT_Tải,_Bus4"/>
      <sheetName val="Review_note4"/>
      <sheetName val="6_1_ĐKĐK4"/>
      <sheetName val="6_2__Bảo_hiểm4"/>
      <sheetName val="6_3__Tín_dụng4"/>
      <sheetName val="6_4__GSHT_&amp;_PH4"/>
      <sheetName val="6_5_DVHT4"/>
      <sheetName val="7_1_KH_nhân_sự4"/>
      <sheetName val="7_2__Định_biên_&amp;_Lương4"/>
      <sheetName val="7_3_KH_thưởng_năng_suất4"/>
      <sheetName val="Check_TH4"/>
      <sheetName val="8__Hành_chính4"/>
      <sheetName val="8_14"/>
      <sheetName val="9_1__Duy_tu_bảo_trì4"/>
      <sheetName val="9_2__Cải_tạo,_nâng_cấp4"/>
      <sheetName val="10__TSCĐ_-_CCDC4"/>
      <sheetName val="11D__Tài_chính_KD_XE_TỔNG4"/>
      <sheetName val="11E__Tài_chính_KD_DVPT_TỔNG4"/>
      <sheetName val="11A__Tài_chính_SR_KIA4"/>
      <sheetName val="11B__Tài_chính_SR_MAZDA4"/>
      <sheetName val="11D__Tài_chính_SR_Peugout4"/>
      <sheetName val="11C__Tài_chính_SR_TẢI_BUS4"/>
      <sheetName val="11D__Tài_chính_SR_Du_lịch4"/>
      <sheetName val="11__Tài_chính_Chi_nhánh4"/>
      <sheetName val="12__SĐTC4"/>
      <sheetName val="MASTER_DATA3"/>
      <sheetName val="견적서_detail_Main_13"/>
      <sheetName val="CAR_Form_Summary4"/>
      <sheetName val="LINE_운영안10"/>
      <sheetName val="원가_종합11"/>
      <sheetName val="Validation_Lists10"/>
      <sheetName val="Schedule_14"/>
      <sheetName val="제품별_매출11"/>
      <sheetName val="Data_Working_Time11"/>
      <sheetName val="Order_status11"/>
      <sheetName val="Order_status210"/>
      <sheetName val="Customer_Master10"/>
      <sheetName val="Common_code10"/>
      <sheetName val="Order_Status_Master10"/>
      <sheetName val="Product_Master10"/>
      <sheetName val="사무용품_신청10"/>
      <sheetName val="Net_Revenue5"/>
      <sheetName val="7)_133677345"/>
      <sheetName val="기초_데이터5"/>
      <sheetName val="Rollforward_{bpe}3"/>
      <sheetName val="Allow_-_SR&amp;D3"/>
      <sheetName val="220_(2)5"/>
      <sheetName val="표지_(2)5"/>
      <sheetName val="중요차종_(090131)5"/>
      <sheetName val="PU_FOAM_가격조정_기준3"/>
      <sheetName val="Data_Input4"/>
      <sheetName val="개선대책_양식6"/>
      <sheetName val="S_P3"/>
      <sheetName val="R_FJS_CAR_(old)3"/>
      <sheetName val="Certificate_list_3"/>
      <sheetName val="REPAIR_DATA_-_CONTAINER_#55"/>
      <sheetName val="6_Parent_S__Fixed_Prod3"/>
      <sheetName val="Material_References4"/>
      <sheetName val="BOM_Cost_(R-U713MHH)3"/>
      <sheetName val="BAT1_3"/>
      <sheetName val="3_학점이수(사내_사외교육)3"/>
      <sheetName val="FRT_재료비3"/>
      <sheetName val="업체손실공수_xls4"/>
      <sheetName val="1-1_연월차_개인별_보전수당3"/>
      <sheetName val="Danh_sach3"/>
      <sheetName val="Bang_KL3"/>
      <sheetName val="Lcau_-_Lxuc3"/>
      <sheetName val="U268_4x4_AT(walk)Mitsu3"/>
      <sheetName val="2_Underbody_DT3"/>
      <sheetName val="입력_List6"/>
      <sheetName val="DO_NOT_DELETE5"/>
      <sheetName val="기종별_합계3"/>
      <sheetName val="Export_Data3"/>
      <sheetName val="BOX_ASSY3"/>
      <sheetName val="실사LIST-중간가공품(05_12_27현재)_(2)3"/>
      <sheetName val="4_Financial3"/>
      <sheetName val="3_4)__FR_종합3"/>
      <sheetName val="3_4)__RR_종합3"/>
      <sheetName val="RFQ_Cover_Sheeet3"/>
      <sheetName val="8_공정능력평가(5)3"/>
      <sheetName val="FRN_020003"/>
      <sheetName val="Diaph1_values3"/>
      <sheetName val="Diaph2_values3"/>
      <sheetName val="Diaph_values3"/>
      <sheetName val="Cushion_datas3"/>
      <sheetName val="P_O_(LOCAL)3"/>
      <sheetName val="UPPER_도면3"/>
      <sheetName val="Kautex_4WD_St_IV_P&amp;D3"/>
      <sheetName val="Sachs_FL_WHL3"/>
      <sheetName val="11403-06163_เก่า9"/>
      <sheetName val="FM-HD_(New)9"/>
      <sheetName val="FM-HD_(HKMC)_9"/>
      <sheetName val="FM-HD_(11254-06201)__9"/>
      <sheetName val="FM-HD_(11251-06163)9"/>
      <sheetName val="FM-HD_(11514053)9"/>
      <sheetName val="FM-HD_(11611807)9"/>
      <sheetName val="FM-HD_(94502003)9"/>
      <sheetName val="FM-HD_(94501839)9"/>
      <sheetName val="FM-HD_(PT-GDENG0911-4)9"/>
      <sheetName val="FM-HD_(94520439)9"/>
      <sheetName val="FM-HD_(94500396)9"/>
      <sheetName val="FM-HD_(94500407)9"/>
      <sheetName val="FM-HD_(94500414)9"/>
      <sheetName val="FM-HD_(94500073)9"/>
      <sheetName val="FM-HD_(11588683)9"/>
      <sheetName val="FM-HD_(94500952)9"/>
      <sheetName val="FM-HD_(11569995)9"/>
      <sheetName val="FM-HD_(11254-06201)9"/>
      <sheetName val="FM-HD_(11588685)9"/>
      <sheetName val="FM-HD_(94500793)_9"/>
      <sheetName val="FM-HD_(11588717)9"/>
      <sheetName val="FM-HD_(HD-25198904)9"/>
      <sheetName val="FM-HD_(HD-11570514)_9"/>
      <sheetName val="FM-HD_(11097441)9"/>
      <sheetName val="FM-HD_(11588662)_9"/>
      <sheetName val="FM-HD_(11519387)9"/>
      <sheetName val="FM-HD_(11561969)9"/>
      <sheetName val="FM-HD_(11516580)9"/>
      <sheetName val="FM-HD_(11588712)___9"/>
      <sheetName val="FM-HD_(11519375)9"/>
      <sheetName val="FM-HD_(FAA32071001)__9"/>
      <sheetName val="FM-HD_(11519382)_9"/>
      <sheetName val="FM-HD_(11519383)_9"/>
      <sheetName val="FM-HD_(11561763)__9"/>
      <sheetName val="FM-HD_(11588316)__9"/>
      <sheetName val="repeatative_rejection3"/>
      <sheetName val="Personnaliser___3"/>
      <sheetName val="Takt_Time3"/>
      <sheetName val="4_경비_5_영업외수지3"/>
      <sheetName val="Sch1_-_P&amp;L_Summary3"/>
      <sheetName val="Sch2_-_BalSht_Summary3"/>
      <sheetName val="Sch3_-_CFlow_Summary3"/>
      <sheetName val="Model_Synthesis_Report3"/>
      <sheetName val="2019년_생산수량3"/>
      <sheetName val="19년_종합_CT3"/>
      <sheetName val="delta_impedance(평균)3"/>
      <sheetName val="SUST_DEV_&amp;_OTHER3"/>
      <sheetName val="OEM_3"/>
      <sheetName val="August_20033"/>
      <sheetName val="OE_UMC3"/>
      <sheetName val="Analysis-Others_Pg_43"/>
      <sheetName val="Fx_Rates3"/>
      <sheetName val="FY_12_Interiors_Volume4"/>
      <sheetName val="INT_Price_FY12_MFC4"/>
      <sheetName val="強度_CN_A1_C10H_152H3"/>
      <sheetName val="II__CF3"/>
      <sheetName val="I__Assumptions3"/>
      <sheetName val="CONN_조립3"/>
      <sheetName val="04_03월소일정계획3"/>
      <sheetName val="_관리계획서_Rev_01_xlsx3"/>
      <sheetName val="Costed_BOM_2ndR_40%3"/>
      <sheetName val="seat-sdn_only3"/>
      <sheetName val="10-2_ED&amp;D_EQU3"/>
      <sheetName val="Business_Plan3"/>
      <sheetName val="Organization_chart201910023"/>
      <sheetName val="RESPONSIBILITY_MATRIX3"/>
      <sheetName val="DS-Thuong_6T_dau3"/>
      <sheetName val="CHI_TIẾT3"/>
      <sheetName val="거래선_생산계획3"/>
      <sheetName val="Main-Yield_report2"/>
      <sheetName val="Cosmetic_Description2"/>
      <sheetName val="9_초기공정능력조사(을)3"/>
      <sheetName val="00-Input_Values3"/>
      <sheetName val="Input_Values3"/>
      <sheetName val="TFT_Attendace3"/>
      <sheetName val="0_주광원_LED_ASSY3"/>
      <sheetName val="Corp_acronym3"/>
      <sheetName val="FAX_(2)3"/>
      <sheetName val="Output_1_(2)3"/>
      <sheetName val="4_销售计划3"/>
      <sheetName val="실DATA_2"/>
      <sheetName val="23_보증금(전신전화가입권)3"/>
      <sheetName val="3__트림별_내수3"/>
      <sheetName val="3__트림별_북미3"/>
      <sheetName val="3__트림별_유럽3"/>
      <sheetName val="해외)_MASTER_DATA2"/>
      <sheetName val="국내)_마스터_데이터2"/>
      <sheetName val="Group_Consolidated2"/>
      <sheetName val="2_´ë?Ü°o1®2"/>
      <sheetName val="Questions_for_Wuhan_Lear1"/>
      <sheetName val="share_year=52"/>
      <sheetName val="첨#3__PCB1"/>
      <sheetName val="Detail_report1"/>
      <sheetName val="Request_template2"/>
      <sheetName val="Gauge_R&amp;R2"/>
      <sheetName val="Bia_TQT2"/>
      <sheetName val="_FURNACE현설1"/>
      <sheetName val="프로필렌_이송라인1"/>
      <sheetName val="CC_Down_load_07161"/>
      <sheetName val="CAUZA_DEFECTE1"/>
      <sheetName val="CAUSES_OF_DEFECTS1"/>
      <sheetName val="EO_이력관리대장1"/>
      <sheetName val="개조_요청서2"/>
      <sheetName val="_쿠첸_CIR-301_제원현황(170317)_xlsx2"/>
      <sheetName val="BOM_CODE2"/>
      <sheetName val="96_하반기_전시회_경비2"/>
      <sheetName val="Summary_Capex_Info-Cal_(master2"/>
      <sheetName val="Grille_Q3P_Organe4"/>
      <sheetName val="Table(APG_MF)2"/>
      <sheetName val="Pt_Rates2"/>
      <sheetName val="2_(1설원_첨)2"/>
      <sheetName val="Component_List2"/>
      <sheetName val="Text_Control2"/>
      <sheetName val="text_contl2"/>
      <sheetName val="XD_담력저감2"/>
      <sheetName val="원가검토가_(현양산품)2"/>
      <sheetName val="원가검토가_(최초견적가)2"/>
      <sheetName val="원가검토가_(최초양산품)2"/>
      <sheetName val="RT_Table2"/>
      <sheetName val="Histogram_Chart3"/>
      <sheetName val="Freq_error_DATA3"/>
      <sheetName val="Freq_HISTOGRAM3"/>
      <sheetName val="입력_데이타2"/>
      <sheetName val="TLc_개조차(목표원가)2"/>
      <sheetName val="Sheet1_(3)2"/>
      <sheetName val="의장2반_2"/>
      <sheetName val="Detail_Defect_COMBO_KAISER2"/>
      <sheetName val="28_8부2"/>
      <sheetName val="KQ_12"/>
      <sheetName val="3rd_DESIGN_APRD1"/>
      <sheetName val="Tien_Thuong1"/>
      <sheetName val="NC_XL_6T_cuoi_01_CTy1"/>
      <sheetName val="Data_-6T_dau1"/>
      <sheetName val="Cong_6T1"/>
      <sheetName val="BEND_LOSS1"/>
      <sheetName val="plan&amp;section_of_foundation1"/>
      <sheetName val="4__가격구조1"/>
      <sheetName val="1_사고건수"/>
      <sheetName val="3_사고_요인별"/>
      <sheetName val="1_page2"/>
      <sheetName val="Special_rack_(Packaging_Input)1"/>
      <sheetName val="판매_계획_대_실적1"/>
      <sheetName val="경영비율_1"/>
      <sheetName val="LWR(TND특근_협의x)_덕_알"/>
      <sheetName val="I__Balance_Sheet"/>
      <sheetName val="MAIN_4"/>
      <sheetName val="ESTI_1"/>
      <sheetName val="CP_khau_hao1"/>
      <sheetName val="ns_chung1"/>
      <sheetName val="dongia_(2)1"/>
      <sheetName val="THĐH_E41"/>
      <sheetName val="THĐH_E31"/>
      <sheetName val="Customer_Grouping"/>
      <sheetName val="2020년도_교육_참석_현황_Raw_Data"/>
      <sheetName val="유형_List"/>
      <sheetName val="SOP_표지"/>
      <sheetName val="CASTING_CONDITION"/>
      <sheetName val="copy_of_control_valve"/>
      <sheetName val="EXP_P1(PART)"/>
      <sheetName val="Prob__Res__Index"/>
      <sheetName val="0_견적보고"/>
      <sheetName val="XM개조차_연동제(12_3분기)"/>
      <sheetName val="SPOT_조건"/>
      <sheetName val="co2_조건"/>
      <sheetName val="DG_285"/>
      <sheetName val="DG__286"/>
      <sheetName val="DG_85"/>
      <sheetName val="DG_89"/>
      <sheetName val="DG_THIET_BI"/>
      <sheetName val="DGVCTC_285"/>
      <sheetName val="DG_vat_lieu"/>
      <sheetName val="Cước_VC_+_ĐM_CP_Tư_vấn"/>
      <sheetName val="Page_14-A"/>
      <sheetName val="목록_모음"/>
      <sheetName val="1__회의록(190218)"/>
      <sheetName val="1__회의록(190225)"/>
      <sheetName val="1__회의록(190730)"/>
      <sheetName val="2__생산관리팀"/>
      <sheetName val="3__생산팀"/>
      <sheetName val="4__품질개발팀_품질"/>
      <sheetName val="5__품질개발팀_개발"/>
      <sheetName val="6__경영지원팀"/>
      <sheetName val="Data_(c)1"/>
      <sheetName val="일_년"/>
      <sheetName val="Internal_cost_reference_table"/>
      <sheetName val="급여_예상_(2017)인상후"/>
      <sheetName val="SURVEY_TVD"/>
      <sheetName val="Investment_Management_Master"/>
      <sheetName val="Prices_P11_and_P12_(PAG)_(2)"/>
      <sheetName val="일일자금_"/>
      <sheetName val="Active_1,4_MT"/>
      <sheetName val="Valid_Options"/>
      <sheetName val="2015_2018_Veh_Vol"/>
      <sheetName val="주간_진행_현황"/>
      <sheetName val="prov_locales"/>
      <sheetName val="0_Cover"/>
      <sheetName val="1_Change_History"/>
      <sheetName val="2_Criteria"/>
      <sheetName val="5_Safety_Mechanism"/>
      <sheetName val="alc_code"/>
      <sheetName val="Invoice Header"/>
      <sheetName val="Dữ liệu"/>
      <sheetName val="Cpk 1"/>
      <sheetName val="仕掛"/>
      <sheetName val="Part_DATA"/>
      <sheetName val="NHÁNH SP CKOT (T10)"/>
      <sheetName val="NM GHẾ T5"/>
      <sheetName val="スコアカード (2)"/>
      <sheetName val="富士客１"/>
      <sheetName val="Dept Exp"/>
      <sheetName val="Voreinstellungen"/>
      <sheetName val="Eingabe"/>
      <sheetName val="factoꗝ"/>
      <sheetName val="4) 핵심일 heat map (참고sheet)"/>
      <sheetName val="Cost Rate"/>
      <sheetName val="Process Rate"/>
      <sheetName val="ﾊﾟｲﾌﾟ|_x0013_?_x0013_?"/>
      <sheetName val="冷延鋼板 EAT_0410"/>
      <sheetName val="7라인 재고관리 피벗"/>
      <sheetName val="_230710_____3600_________Rev__2"/>
      <sheetName val="5월 Svr"/>
      <sheetName val="실사"/>
      <sheetName val="성보6"/>
      <sheetName val="85871-39000"/>
      <sheetName val="출고코드"/>
      <sheetName val="Datos Comparables"/>
      <sheetName val="CRP"/>
      <sheetName val="중기"/>
      <sheetName val="R(BS-PL-RE)"/>
      <sheetName val="이자수익보조부"/>
      <sheetName val="Input commodity fallout"/>
      <sheetName val="Reporting"/>
      <sheetName val="Sheet317"/>
      <sheetName val="GBL"/>
      <sheetName val="BH,CA,CH용"/>
      <sheetName val="정비업무분석-최신"/>
      <sheetName val="TASK별 공구"/>
      <sheetName val="TASK별 물자-최종작업"/>
      <sheetName val="공구목록"/>
      <sheetName val="CAGE"/>
      <sheetName val="업무별 소요시간"/>
      <sheetName val="본 정비업무"/>
      <sheetName val="명칭통일안"/>
      <sheetName val="수리부속 목록"/>
      <sheetName val="Intercompany_Detail2"/>
      <sheetName val="0_LED_ASSY1"/>
      <sheetName val="Stand_off1"/>
      <sheetName val="0_주광원_LDM1"/>
      <sheetName val="TECHNICAL_DATA1"/>
      <sheetName val="EX_rate1"/>
      <sheetName val="3~4_》在库计划SABC样式1"/>
      <sheetName val="Executive_Summary1"/>
      <sheetName val="13_Inv_1"/>
      <sheetName val="1차_시산표"/>
      <sheetName val="6__FTA특혜관세적용달성율"/>
      <sheetName val="자재_입고(K1E1)"/>
      <sheetName val="1(A급)_(2)2"/>
      <sheetName val="TỪ_KHÓA"/>
      <sheetName val="SFA_M-P"/>
      <sheetName val="진행_사항"/>
      <sheetName val="HHP_설비_LIST"/>
      <sheetName val="Quy_định_công_trừ_MBO"/>
      <sheetName val="RULE_SA05-09"/>
      <sheetName val="BOM_LIST_정리"/>
      <sheetName val="VSAMS_Summary"/>
      <sheetName val="Data_lists"/>
      <sheetName val="BE_DPHU报告_2"/>
      <sheetName val="OT_Project_Report"/>
      <sheetName val="E_Goal"/>
      <sheetName val="P_Goal"/>
      <sheetName val="Manufacturers_And_Names_Lists1"/>
      <sheetName val="Perishable_Tooling1"/>
      <sheetName val="All_Parts"/>
      <sheetName val="Standard_Tests"/>
      <sheetName val="2_NPI封面"/>
      <sheetName val="Product_Mix"/>
      <sheetName val="QS02-计划_"/>
      <sheetName val="SCM_AV_data"/>
      <sheetName val="97년_재료예산坜³垤"/>
      <sheetName val="REV_Idle(19)_Output(74_중심거리확정)"/>
      <sheetName val="20년_생산확대방안"/>
      <sheetName val="Roadmap_Target_0627"/>
      <sheetName val="Roadmap_Target_(2)"/>
      <sheetName val="NX4e_CAC_INLET"/>
      <sheetName val="NX4e_CAC_OUTLET"/>
      <sheetName val="Theta3_FF_(기존)"/>
      <sheetName val="Theta3_FF"/>
      <sheetName val="HZG_D-Full_Coolant_Hose_"/>
      <sheetName val="9BQX_CAC"/>
      <sheetName val="9BQX_CAC_INLET_OUTLET(구매)"/>
      <sheetName val="NQ5_RADIATOR_HOSE"/>
      <sheetName val="NX4_OIL_COOLER_HOSE"/>
      <sheetName val="SG2_RADIATOR_HOSE(Current반영)"/>
      <sheetName val="NX4_BRAKE_HOSE_(구매)"/>
      <sheetName val="NX4_Brake_Hose(개발)"/>
      <sheetName val="US4_OIL_COOLER_HOSE"/>
      <sheetName val="KA4_OIL_COOLER_HOSE"/>
      <sheetName val="Roadmap_Target"/>
      <sheetName val="Volume_Sensitivity"/>
      <sheetName val="(6)_CBA_Exec_Summary"/>
      <sheetName val="2_´ë_Ü°o1®"/>
      <sheetName val="GPIO_Configuration"/>
      <sheetName val="3__트림별_HMMA"/>
      <sheetName val="3__트림별_일반"/>
      <sheetName val="22_투자유가증권_"/>
      <sheetName val="NX4e_차종_부품가_견적_집계현황"/>
      <sheetName val="mc_cap_"/>
      <sheetName val="Page_2"/>
      <sheetName val="p_1_sub_lead"/>
      <sheetName val="붙임2-1__지급조서명세서(2001년분)"/>
      <sheetName val="이익계획_요약1"/>
      <sheetName val="IO_LIST"/>
      <sheetName val="Plant_&amp;__Machinery"/>
      <sheetName val="COAST間欠見積_"/>
      <sheetName val="Overhead_calculations"/>
      <sheetName val="700-001304-05-HF_"/>
      <sheetName val="Debug_check_list"/>
      <sheetName val="DVX_CDMA"/>
      <sheetName val="DVX_UMTS"/>
      <sheetName val="Scorpian_Mini"/>
      <sheetName val="Xfon_WE"/>
      <sheetName val="Ultra_Maxx"/>
      <sheetName val="Ultra_M_Razor_Mini"/>
      <sheetName val="Xfon_UMTS"/>
      <sheetName val="Xfon_UMTS_AF"/>
      <sheetName val="Xfon_WE_AF"/>
      <sheetName val="$$_Document_ID"/>
      <sheetName val="Down_list"/>
      <sheetName val="設備マスタ__(2)"/>
      <sheetName val="Mg_frame_Summary"/>
      <sheetName val="參考--PDA_2003_Defect_Rate"/>
      <sheetName val="Pivot_Table"/>
      <sheetName val="B_2"/>
      <sheetName val="E_2"/>
      <sheetName val="C_3"/>
      <sheetName val="DVT_Gap_Data"/>
      <sheetName val="Summary_definition1"/>
      <sheetName val="Profile_300-500"/>
      <sheetName val="월별_실적_및_분석"/>
      <sheetName val="RPN_Summary"/>
      <sheetName val="1_세부비교원가(내"/>
      <sheetName val="Sales_Plan"/>
      <sheetName val="Vol_&amp;_Assumpt"/>
      <sheetName val="24-45_Data"/>
      <sheetName val="3-20-07_data_from_HMMA"/>
      <sheetName val="1_세부비교_x005f_x001b_"/>
      <sheetName val="2차_OI_x005f_x0010_"/>
      <sheetName val="1_세부비교_x005f_x001b__x005f_x0000__x005f_x0000_㣪洁ᚦ"/>
      <sheetName val="2차_OI_x005f_x0010__x005f_x0000__x005f_xda10_࠱"/>
      <sheetName val="2차_OI_x005f_x0000__x005f_x0000_젘_x005f_x0000_"/>
      <sheetName val="_x005f_x0000_PRDW30_XL"/>
      <sheetName val="TASK별_공구"/>
      <sheetName val="TASK별_물자-최종작업"/>
      <sheetName val="업무별_소요시간"/>
      <sheetName val="본_정비업무"/>
      <sheetName val="수리부속_목록"/>
      <sheetName val="ktp06_URS_순_정렬"/>
      <sheetName val="자동차_모델별_상세"/>
      <sheetName val="Typfrei-Non_Dedicated"/>
      <sheetName val="Input_Data"/>
      <sheetName val="공정"/>
      <sheetName val="SALE&amp;COST"/>
      <sheetName val="5차-폭"/>
      <sheetName val="월"/>
      <sheetName val="DICTIONARY"/>
      <sheetName val="설비사양서B(L,O)"/>
      <sheetName val="2. 트림별_중국"/>
      <sheetName val="비품"/>
      <sheetName val="Org Level_221001"/>
      <sheetName val="도장DATA"/>
      <sheetName val="손익합산"/>
      <sheetName val="일반물자(한국통신)"/>
      <sheetName val="Look up"/>
      <sheetName val="요약PL"/>
      <sheetName val="TABLE(한국)"/>
      <sheetName val="HW 종합"/>
      <sheetName val="표면적"/>
      <sheetName val="Sheet56"/>
      <sheetName val="ME BOM for scheme two"/>
      <sheetName val="清冊"/>
      <sheetName val="Owner List"/>
      <sheetName val="311910-032"/>
      <sheetName val="311910-063"/>
      <sheetName val="311910-023"/>
      <sheetName val="311910-022"/>
      <sheetName val="311910-033"/>
      <sheetName val="311910-013"/>
      <sheetName val="311910-012"/>
      <sheetName val="311910-004"/>
      <sheetName val="311910-006"/>
      <sheetName val="311910-003"/>
      <sheetName val="311910-005"/>
      <sheetName val="311910-043"/>
      <sheetName val="311910-042"/>
      <sheetName val="311910-053"/>
      <sheetName val="311910-052"/>
      <sheetName val="311910-062"/>
      <sheetName val="311910-073"/>
      <sheetName val="311910-072"/>
      <sheetName val="311910-166"/>
      <sheetName val="311910-164"/>
      <sheetName val="311910-293"/>
      <sheetName val="311910-292"/>
      <sheetName val="GR&amp;R"/>
      <sheetName val="21030511盘点票"/>
      <sheetName val="Year Graph"/>
      <sheetName val="Future Qtr MPS"/>
      <sheetName val="41922000"/>
      <sheetName val="X-R CHART"/>
      <sheetName val="Tri-mode BOM"/>
      <sheetName val="Country List"/>
      <sheetName val="country"/>
      <sheetName val="PP1142-2"/>
      <sheetName val="철판가,장비임율기준"/>
      <sheetName val="A-Presale Payment Schedule"/>
      <sheetName val="FRT STRUT"/>
      <sheetName val="sf"/>
      <sheetName val="학생내역"/>
      <sheetName val="유림총괄"/>
      <sheetName val="이력관리"/>
      <sheetName val="부서C刀_x0010__x0000_"/>
      <sheetName val="Global Data"/>
      <sheetName val="2006 product mapping item code"/>
      <sheetName val="Mgt Accounts"/>
      <sheetName val=" 갑지"/>
      <sheetName val="적용환율"/>
      <sheetName val="불량분류표"/>
      <sheetName val="경도"/>
      <sheetName val="ITEM별"/>
      <sheetName val="XLR_NoRangeSheet"/>
      <sheetName val="int_C"/>
      <sheetName val="4. PHIẾU PHÂN TÍCH NHẬP XUẤT"/>
      <sheetName val="List order keo T1-2019"/>
      <sheetName val="Bảng TD rác thải T1-2019"/>
      <sheetName val="List order keo T2-2019"/>
      <sheetName val="Bảng TD rác thải T2-2019"/>
      <sheetName val="Bảng TD rác thải T3-2019 "/>
      <sheetName val="List order keo T3-2019 "/>
      <sheetName val="Bảng TD rác thải T4-2019"/>
      <sheetName val="list order keo T4-2019"/>
      <sheetName val="Bảng TD rác thải T5-2019"/>
      <sheetName val="list order keo T 5- 2019"/>
      <sheetName val="bảng TD rác thải T6-2019"/>
      <sheetName val="list order keo T6 -2019"/>
      <sheetName val="bảng TD rác thải T7-2019"/>
      <sheetName val="list order keo T7 -2019"/>
      <sheetName val="99선급비용"/>
      <sheetName val="Ellesmere Port (08)"/>
      <sheetName val="6MONTHS"/>
      <sheetName val="MTO REV.2(ARMOR)"/>
      <sheetName val="2_´ë_Ü°o1®1"/>
      <sheetName val="2차 OI_x0010__࠱"/>
      <sheetName val="노임단가"/>
      <sheetName val="YF17&quot;"/>
      <sheetName val="1.1"/>
      <sheetName val="일반재 단가"/>
      <sheetName val="정의_지우지말것"/>
      <sheetName val="ARP"/>
      <sheetName val="Pareto Top RPN"/>
      <sheetName val="Market Rates 2-26-03"/>
      <sheetName val="07"/>
      <sheetName val="검토"/>
      <sheetName val="S300V-MBOM"/>
      <sheetName val="7.48顾"/>
      <sheetName val="工会经费"/>
      <sheetName val="AAA"/>
      <sheetName val="견적정보"/>
      <sheetName val="인건비예산(정규직)"/>
      <sheetName val="인건비예산(용역)"/>
      <sheetName val="양산이동"/>
      <sheetName val="Quy định trừ điểm MBO"/>
      <sheetName val="8)중점관리장비현황"/>
      <sheetName val="진공CAPA"/>
      <sheetName val="보고자료"/>
      <sheetName val="LEAD TIME 추이"/>
      <sheetName val="이자수익OVERALL"/>
      <sheetName val="미지급이자1"/>
      <sheetName val="세정"/>
      <sheetName val="착색"/>
      <sheetName val="출하"/>
      <sheetName val="흑칠"/>
      <sheetName val="镀金品"/>
      <sheetName val="100"/>
      <sheetName val="기종데이터"/>
      <sheetName val="준비"/>
      <sheetName val="숨기기"/>
      <sheetName val="전사손익"/>
      <sheetName val="03A104KQ"/>
      <sheetName val="引用源"/>
      <sheetName val="0-2.BDV"/>
      <sheetName val="한전"/>
      <sheetName val="参考資料"/>
      <sheetName val="业体code"/>
      <sheetName val="비율"/>
      <sheetName val="P관리도(COB)"/>
      <sheetName val="13년 소인화"/>
      <sheetName val="촉수엄금"/>
      <sheetName val="개인별_최종"/>
      <sheetName val="一覽"/>
      <sheetName val="KT1 Qual"/>
      <sheetName val="선급비용"/>
      <sheetName val="71212-22"/>
      <sheetName val="4. 트림별_북미"/>
      <sheetName val="4. 트림별_HMMA"/>
      <sheetName val="4. 트림별_내수"/>
      <sheetName val="4. 트림별_유럽"/>
      <sheetName val="5. 옵션_유럽"/>
      <sheetName val="Work Effort"/>
      <sheetName val="4.ﾒｰｶｰ別ｱﾅﾛｸﾞ､ﾃﾞｼﾞﾀﾙ"/>
      <sheetName val="SPEC"/>
      <sheetName val="Evaluation_objec_x0000_钌"/>
      <sheetName val="BangDanhMuc"/>
      <sheetName val="광양 3기 유입수"/>
      <sheetName val="부서C⣵吏휂"/>
      <sheetName val="Workload Followup"/>
      <sheetName val="별도투자가 있을때"/>
      <sheetName val="인쇄"/>
      <sheetName val="E-F"/>
      <sheetName val="G"/>
      <sheetName val="용접코킹"/>
      <sheetName val="심팩"/>
      <sheetName val="PRO"/>
      <sheetName val="개조수리 요청서"/>
      <sheetName val="비용합"/>
      <sheetName val="FCGraph(창녕)"/>
      <sheetName val="손익계산서:CF"/>
      <sheetName val="업체별 제품_12월"/>
      <sheetName val="주요측점"/>
      <sheetName val="부재예실"/>
      <sheetName val="전기단가조사서"/>
      <sheetName val="부서C젦ꁆ騃"/>
      <sheetName val="사기정계"/>
      <sheetName val="소재입고 (생연)"/>
      <sheetName val="NY6"/>
      <sheetName val="NY66"/>
      <sheetName val="금구류"/>
      <sheetName val="원단류"/>
      <sheetName val="산줄"/>
      <sheetName val="형번별불량"/>
      <sheetName val="정공_x0000__x0000__x0000_"/>
      <sheetName val="pal"/>
      <sheetName val="시산"/>
      <sheetName val="검수파일"/>
      <sheetName val="190XS設計室1128"/>
      <sheetName val="완성차정리"/>
      <sheetName val="옵션정리"/>
      <sheetName val="가격재료비"/>
      <sheetName val="판매물량"/>
      <sheetName val="언양"/>
      <sheetName val="进口部品入库"/>
      <sheetName val="进口部品出库"/>
      <sheetName val="공刀"/>
      <sheetName val="대실실"/>
      <sheetName val="공정품질-11월"/>
      <sheetName val="11月份"/>
      <sheetName val="各社状況"/>
      <sheetName val="Physical Description"/>
      <sheetName val="Labor CTB"/>
      <sheetName val="평가기준"/>
      <sheetName val="落板测试报告"/>
      <sheetName val="X2349 CRB Build Plan"/>
      <sheetName val="X-R 관리계수표"/>
      <sheetName val="제품표준규격"/>
      <sheetName val="4. FAI,Validation"/>
      <sheetName val="자금집행내역"/>
      <sheetName val="Overview"/>
      <sheetName val="_x005f_x0000__x005f_x0000__x005f_x0000__x005f_x0000_i_2"/>
      <sheetName val="전제"/>
      <sheetName val="Datos_Comparables"/>
      <sheetName val="Pareto_Top_RPN"/>
      <sheetName val="ﾊﾟｲﾌﾟ|??"/>
      <sheetName val="冷延鋼板_EAT_0410"/>
      <sheetName val="2차_OI䑲⿀1"/>
      <sheetName val="2차_OI׃⼪1"/>
      <sheetName val="PRDW30_XL1"/>
      <sheetName val="调整页"/>
      <sheetName val="◁ FELT"/>
      <sheetName val="2COMPO_TABLE"/>
      <sheetName val="R08"/>
      <sheetName val="PP%계산(초기공정능력)"/>
      <sheetName val="배부표"/>
      <sheetName val="물량산출근거"/>
      <sheetName val="Measurement_Data"/>
      <sheetName val="수원 RAW BT03(M292C)"/>
      <sheetName val="初期値"/>
      <sheetName val="Xunit (단위환산)"/>
      <sheetName val="불량DATA"/>
      <sheetName val="▶순간정지(입력)"/>
      <sheetName val="세부(Raw)"/>
      <sheetName val="99-12월"/>
      <sheetName val="MASTER_재질_수량_CAVITY"/>
      <sheetName val="건설중인"/>
      <sheetName val="이자정산계획"/>
      <sheetName val="C.A"/>
      <sheetName val="2002"/>
      <sheetName val="보험료"/>
      <sheetName val="리드"/>
      <sheetName val="마감장"/>
      <sheetName val="퇴충98"/>
      <sheetName val="同业借款"/>
      <sheetName val="검산금액"/>
      <sheetName val="선수보증금"/>
      <sheetName val="연체일수"/>
      <sheetName val="잔가합계"/>
      <sheetName val="기초해지2"/>
      <sheetName val="중도해지진행업체"/>
      <sheetName val="창원외상매출금(원)"/>
      <sheetName val="금융소득종합과세"/>
      <sheetName val="배서어음명세서"/>
      <sheetName val="근로소득세2001"/>
      <sheetName val="2 Joint MVR"/>
      <sheetName val="계열사현황_xdfd0__xd8af_"/>
      <sheetName val="1_TM20"/>
      <sheetName val="2_align20"/>
      <sheetName val="3_JUDDER20"/>
      <sheetName val="4_M_S20"/>
      <sheetName val="5_P_W_R20"/>
      <sheetName val="6_F_G20"/>
      <sheetName val="7__SCABLE20"/>
      <sheetName val="8_DIFF20"/>
      <sheetName val="9_A_C20"/>
      <sheetName val="10_GEAR20"/>
      <sheetName val="11_ISC20"/>
      <sheetName val="12_ALT20"/>
      <sheetName val="13_O_S20"/>
      <sheetName val="14_silencer20"/>
      <sheetName val="15_DAMPER20"/>
      <sheetName val="16_HUB20"/>
      <sheetName val="17_DLOCK20"/>
      <sheetName val="18_PSP20"/>
      <sheetName val="19_누수20"/>
      <sheetName val="20_K_S20"/>
      <sheetName val="차체부품_INS_REPORT(갑)19"/>
      <sheetName val="2_대외공문20"/>
      <sheetName val="FUEL_FILLER19"/>
      <sheetName val="5_WIRE적용LIST19"/>
      <sheetName val="_납촉자19"/>
      <sheetName val="진행_DATA_(2)20"/>
      <sheetName val="외주현황_wq120"/>
      <sheetName val="3-2_귀책부서별_DT현황19"/>
      <sheetName val="3_일반사상19"/>
      <sheetName val="LX3_0_RR19"/>
      <sheetName val="GB-IC_Villingen_GG20"/>
      <sheetName val="5_세운W-A20"/>
      <sheetName val="SUB_2월_재검사추이도19"/>
      <sheetName val="c_db25"/>
      <sheetName val="B053_(990701)공정실적PP%계산20"/>
      <sheetName val="1_2내수18"/>
      <sheetName val="JT3_0견적-구119"/>
      <sheetName val="J150_승인진도관리_LIST12"/>
      <sheetName val="TOTAL_LIST12"/>
      <sheetName val="Price_Range12"/>
      <sheetName val="FTR_MACRo12"/>
      <sheetName val="일일_업무_현황_(3)13"/>
      <sheetName val="일일_업무_현황_(5)13"/>
      <sheetName val="0_절삭조건14"/>
      <sheetName val="금형_(2)17"/>
      <sheetName val="임율_&amp;_LOT12"/>
      <sheetName val="협력사_일반현황13"/>
      <sheetName val="생산계획_(2)12"/>
      <sheetName val="1_ER유체응용12"/>
      <sheetName val="4_시험장비12"/>
      <sheetName val="14_1부19"/>
      <sheetName val="VS1_Paretto분석13"/>
      <sheetName val="Evaluation_objects19"/>
      <sheetName val="FRONT_HUB견적가13"/>
      <sheetName val="1-1_General_Code12"/>
      <sheetName val="CASE_ASM19"/>
      <sheetName val="생산현황_(입력)12"/>
      <sheetName val="포머_비가동_내역13"/>
      <sheetName val="MPL_技連13"/>
      <sheetName val="342E_BLOCK13"/>
      <sheetName val="상세_계산_내역18"/>
      <sheetName val="DATA_BASE12"/>
      <sheetName val="업체별_단가현황12"/>
      <sheetName val="P&amp;L,Bal_Sheet,Cash_Forecast12"/>
      <sheetName val="1ဲ_ALT20"/>
      <sheetName val="1ဳ_O_S20"/>
      <sheetName val="15_၄AMPER20"/>
      <sheetName val="二_POSITION_XLS20"/>
      <sheetName val="OPT손익_내수20"/>
      <sheetName val="OPT손익_수출20"/>
      <sheetName val="BACK_DATA_08_7_1~20"/>
      <sheetName val="E_W20"/>
      <sheetName val="P_W20"/>
      <sheetName val="S_W20"/>
      <sheetName val="TEMP_TORQUE20"/>
      <sheetName val="BACK_DATA20"/>
      <sheetName val="126_25519"/>
      <sheetName val="매출종합_`0919"/>
      <sheetName val="소상_&quot;1&quot;19"/>
      <sheetName val="검사기준서_을_치수19"/>
      <sheetName val="검사기준서_갑19"/>
      <sheetName val="검사기준서_을19"/>
      <sheetName val="검사협정_갑19"/>
      <sheetName val="검사성적서_갑19"/>
      <sheetName val="검사성적서_을19"/>
      <sheetName val="검사성적서_병19"/>
      <sheetName val="Nego_PV19"/>
      <sheetName val="1_변경범위20"/>
      <sheetName val="팀별_합계19"/>
      <sheetName val="설비능력및_종합공정능력산출시_사용19"/>
      <sheetName val="CR_CODE12"/>
      <sheetName val="THEME_CODE12"/>
      <sheetName val="MPS_Q3_FY0412"/>
      <sheetName val="MPS_Q4_FY0412"/>
      <sheetName val="02_07_27_부품판매가12"/>
      <sheetName val="03_PFD-112"/>
      <sheetName val="Basic_assumptions14"/>
      <sheetName val="비교원가제출_고12"/>
      <sheetName val="1_세부비교원가(내수)12"/>
      <sheetName val="1_종합비교원가(내수_일반_유럽)12"/>
      <sheetName val="일일_생산및판매계획_대_실적12"/>
      <sheetName val="FLOW_PROSES_(A)15"/>
      <sheetName val="2__Definitions12"/>
      <sheetName val="내수1_8GL19"/>
      <sheetName val="LAMBDA_자작19"/>
      <sheetName val="운임_환차손-Y20"/>
      <sheetName val="개발_TOOL_집계표18"/>
      <sheetName val="경상_개발비18"/>
      <sheetName val="코드_조건표13"/>
      <sheetName val="HMC_사전원가(원혁기준)13%12"/>
      <sheetName val="2차_OIL량측정12"/>
      <sheetName val="MACRO1_XLM18"/>
      <sheetName val="재품별_단가12"/>
      <sheetName val="6_수입검사_12"/>
      <sheetName val="12_Inv_12"/>
      <sheetName val="97년_재료예산(안)12"/>
      <sheetName val="1_터빈12"/>
      <sheetName val="cost_base_e_dati12"/>
      <sheetName val="VPP(BD-010)_이상보고12"/>
      <sheetName val="장비_전체리스트12"/>
      <sheetName val="계산_DATA_입력18"/>
      <sheetName val="_23"/>
      <sheetName val="집중검사_리스트12"/>
      <sheetName val="10_예산_및_원가_계획(02년)12"/>
      <sheetName val="실행내역서_12"/>
      <sheetName val="개발_LIST12"/>
      <sheetName val="Data_Sheet12"/>
      <sheetName val="PC%계산(WM_COMM단차)12"/>
      <sheetName val="Value_Analysis_-_Sheet_112"/>
      <sheetName val="BAFFLE_HMC_TABLE112"/>
      <sheetName val="Upgrades_pricing11"/>
      <sheetName val="7_3_DY팀11"/>
      <sheetName val="PRESS_DATA18"/>
      <sheetName val="Cost_Reduction18"/>
      <sheetName val="차체_품안표12"/>
      <sheetName val="1_1_2008_OTIF12"/>
      <sheetName val="production_dept12"/>
      <sheetName val="1~3월_지시사항12"/>
      <sheetName val="1_POSITIONING12"/>
      <sheetName val="5-Why_Root_Cause_Analysis_11"/>
      <sheetName val="Master_Cable18"/>
      <sheetName val="DBL_LPG시험14"/>
      <sheetName val="INVESTMENT_(Hardware)15"/>
      <sheetName val="PNL_ASS'Y_CRASH_PAD_UPR_RH11"/>
      <sheetName val="Production_Plan112"/>
      <sheetName val="full_(2)11"/>
      <sheetName val="TEAM하반기_계획_(2)11"/>
      <sheetName val="업무분장_12"/>
      <sheetName val="S50_11"/>
      <sheetName val="0_CHMSL_LED_ASSY9"/>
      <sheetName val="Summary_Sheet11"/>
      <sheetName val="Datasheet_for_KPI_Model_111"/>
      <sheetName val="광주_소요량11"/>
      <sheetName val="공정능력(마운틴_홀_거리)11"/>
      <sheetName val="▶R_C_FRM11"/>
      <sheetName val="초_성11"/>
      <sheetName val="CHECK_성11"/>
      <sheetName val="공정능력_(2)18"/>
      <sheetName val="cpk_data11"/>
      <sheetName val="무부하_회전수12"/>
      <sheetName val="진행중_설변12"/>
      <sheetName val="GAGE_R&amp;R(FRT_UPR)9"/>
      <sheetName val="_24"/>
      <sheetName val="중공업_실적9"/>
      <sheetName val="_하반기_경비_조정계획_150627(사계_r2_기준)_9"/>
      <sheetName val="2-1_제품군별계획대비실적(B_A)11"/>
      <sheetName val="RFQ_Template9"/>
      <sheetName val="XMA_12월_8,000대_원,부자재_完9"/>
      <sheetName val="YFA_10월분_원자재(10_12)_미납완료_完9"/>
      <sheetName val="YFA_10월분_부자재(10_7,9)_FEDEX_完9"/>
      <sheetName val="Moulding_data11"/>
      <sheetName val="SCP_49"/>
      <sheetName val="SCP_5_D2UXT9"/>
      <sheetName val="SCP_6_D2UX9"/>
      <sheetName val="Invest_(MAC)9"/>
      <sheetName val="SCP_Apr20159"/>
      <sheetName val="HOLE_9905(1)12"/>
      <sheetName val="3월말_장기악성(국내)12"/>
      <sheetName val="2월말_장기악성(국내)12"/>
      <sheetName val="YOKE-H(10_3)11"/>
      <sheetName val="TABLE_DB11"/>
      <sheetName val="쌍용_data_base11"/>
      <sheetName val="VERTICAL_PIPE11"/>
      <sheetName val="2과_공수집계11"/>
      <sheetName val="108_수선비9"/>
      <sheetName val="OEM_이의제기_종합11"/>
      <sheetName val="DV_Flow_Chart_DV-PV1_(PFC)12"/>
      <sheetName val="MATEMST_(2)11"/>
      <sheetName val="Team_종합9"/>
      <sheetName val="X-3_ENG18"/>
      <sheetName val="REAR_9"/>
      <sheetName val="abs_dac검사대비분석자료29"/>
      <sheetName val="RFQ_Form9"/>
      <sheetName val="Aug01_Status_Rpt6"/>
      <sheetName val="품의서양식_(3)9"/>
      <sheetName val="4_Vendor_price11"/>
      <sheetName val="14년_증판안_판촉11"/>
      <sheetName val="CONSUMO_DE_RESINA_8"/>
      <sheetName val="공정별공법-W_HSE-LH12"/>
      <sheetName val="1__보고9"/>
      <sheetName val="RFQ_180412"/>
      <sheetName val="DS_MBR_RR_Side__-_PcA8"/>
      <sheetName val="CAPA분석_360K15"/>
      <sheetName val="ALPROFILE_발주실적18"/>
      <sheetName val="신고서_전14"/>
      <sheetName val="Sheet6_(3)18"/>
      <sheetName val="영업_일114"/>
      <sheetName val="(2)월생산현황_8"/>
      <sheetName val="Europe_PU-18"/>
      <sheetName val="1_TAT_Info_9"/>
      <sheetName val="4_20)통계적기법관리절차서8"/>
      <sheetName val="Dual_PMP수율8"/>
      <sheetName val="GLOBAL_PT_NEW_FORMAT_OCT_200218"/>
      <sheetName val="Sch7a_(토요일)18"/>
      <sheetName val="실적_및_계획18"/>
      <sheetName val="Sheet1_(2)18"/>
      <sheetName val="PRO_(참조)18"/>
      <sheetName val="_PPAP_작성중__xlsx14"/>
      <sheetName val="PFMEA_XLS14"/>
      <sheetName val="기타_부자재8"/>
      <sheetName val="ISSUE_LIST9"/>
      <sheetName val="Input_Page6"/>
      <sheetName val="Input_Sheet6"/>
      <sheetName val="Base_Info6"/>
      <sheetName val="_0602주-무결점운동_진행현황_보고_(201406108"/>
      <sheetName val="불량_리스트9"/>
      <sheetName val="불량_코드9"/>
      <sheetName val="PMBG12LD_장비및인원소요(D_A기준)_5"/>
      <sheetName val="NEW_TOOL_MASTER6"/>
      <sheetName val="3-2002년_소모공구비6"/>
      <sheetName val="1_TP조립9"/>
      <sheetName val="개발원가_종합6"/>
      <sheetName val="MS_SPEC5"/>
      <sheetName val="3__관리점지수실적-1_1생산성18"/>
      <sheetName val="대외공문_12"/>
      <sheetName val="외주품_감점_유형_기준18"/>
      <sheetName val="97계획(96_1111"/>
      <sheetName val="ERP도입후_시정현황12"/>
      <sheetName val="02년_SUC18"/>
      <sheetName val="원단위_전후비교18"/>
      <sheetName val="_SR3차원단위_(3)12"/>
      <sheetName val="Rate_data18"/>
      <sheetName val="Bosch_ADVP&amp;R18"/>
      <sheetName val="Purchasing_Data12"/>
      <sheetName val="Sec_1_-_RFQ18"/>
      <sheetName val="Drop-down_Lists11"/>
      <sheetName val="RELAY_FAX양식14"/>
      <sheetName val="2008_г14"/>
      <sheetName val="상세_견적서_(HMC)14"/>
      <sheetName val="2_중요한회계정책14"/>
      <sheetName val="9_관계기업투자14"/>
      <sheetName val="42_리스14"/>
      <sheetName val="25_법인세14"/>
      <sheetName val="Proj_List_00E14"/>
      <sheetName val="GLOBAL_PT_NEW_FORMAT_JULY__2013"/>
      <sheetName val="B053_(990701)공정능력PC%계산11"/>
      <sheetName val="2012_Volum12"/>
      <sheetName val="국내_11"/>
      <sheetName val="4,5공장_11"/>
      <sheetName val="시트_11"/>
      <sheetName val="Supplier_QRQC11"/>
      <sheetName val="GM_Master12"/>
      <sheetName val="4_3_첨부112"/>
      <sheetName val="검사협정_보충11"/>
      <sheetName val="제품명_(3)12"/>
      <sheetName val="6_N_m_CCW_전류12"/>
      <sheetName val="09년_현황12"/>
      <sheetName val="WTC_BODY一覧原紙12"/>
      <sheetName val="3_PT개발계획12"/>
      <sheetName val="1_기안을지11"/>
      <sheetName val="c_db116"/>
      <sheetName val="Danh_Mục6"/>
      <sheetName val="Danh_Muc6"/>
      <sheetName val="Full_PBD8"/>
      <sheetName val="_Common_Info_Page6"/>
      <sheetName val="외주수입검사_종합(6월)9"/>
      <sheetName val="금형_이력_카드6"/>
      <sheetName val="LCAUTO_46"/>
      <sheetName val="LCAT수_조6"/>
      <sheetName val="소재_이력6"/>
      <sheetName val="99_조정금액6"/>
      <sheetName val="Actual_In_&amp;_Out11"/>
      <sheetName val="BI-FUEL_AIR_VENT_PIPE9"/>
      <sheetName val="1_종합평가표9"/>
      <sheetName val="Bas_Moteur11"/>
      <sheetName val="고객불만_건12"/>
      <sheetName val="THS_-_Key_Inputs6"/>
      <sheetName val="2005년_소요량5"/>
      <sheetName val="3_3검토국11"/>
      <sheetName val="첨부13__사출(PAD)_카메라5"/>
      <sheetName val="Tool_Type5"/>
      <sheetName val="3__Acronyms_and_abbreviations5"/>
      <sheetName val="거래선별_매출현황_내역8"/>
      <sheetName val="수식파일_(삭제금지)5"/>
      <sheetName val="03년_체제결과8"/>
      <sheetName val="5_Why's5"/>
      <sheetName val="부품_LIST5"/>
      <sheetName val="11_Inv_5"/>
      <sheetName val="List_Total5"/>
      <sheetName val="Person_Cost5"/>
      <sheetName val="THEO_DÕI_THAI_SẢN_(2)5"/>
      <sheetName val="Time_Man5"/>
      <sheetName val="Salary(Cus_)5"/>
      <sheetName val="OT_OVER5"/>
      <sheetName val="Segment_4_Bid_Sheet5"/>
      <sheetName val="Hi6810_功能信号表5"/>
      <sheetName val="6_FQC检验数据5"/>
      <sheetName val="2003_prod25"/>
      <sheetName val="2003_Target5"/>
      <sheetName val="RA_Bearer5"/>
      <sheetName val="Trend_Total_nguyên_nhân5"/>
      <sheetName val="設備預算總表附件3_5"/>
      <sheetName val="FA_Definitions5"/>
      <sheetName val="8월_매출현황6"/>
      <sheetName val="3공장_순양전자6"/>
      <sheetName val="현진테크_(2)6"/>
      <sheetName val="동경cnc_지그6"/>
      <sheetName val="대한테크_집계6"/>
      <sheetName val="서연전자_(2)6"/>
      <sheetName val="삼익전자_(2)6"/>
      <sheetName val="삼익산업_(2)6"/>
      <sheetName val="시무인텔_(2)6"/>
      <sheetName val="성우일렉스_(2)6"/>
      <sheetName val="성호테크_(2)6"/>
      <sheetName val="General_Assumptions5"/>
      <sheetName val="종합원가분석_1_5"/>
      <sheetName val="1_생산05"/>
      <sheetName val="1_개발개요5"/>
      <sheetName val="G-Exchange_#6675"/>
      <sheetName val="C-Mix_Rate_&amp;_Revenue(calc)5"/>
      <sheetName val="InspectionData_(2)5"/>
      <sheetName val="01년2월현황_5"/>
      <sheetName val="_제9차_회사표준_제개정_공청회_이의제기신청서_XLSX5"/>
      <sheetName val="22_보증금(전신전화가입권)5"/>
      <sheetName val="39_미지급법인세5"/>
      <sheetName val="Z41,Z42_이외total11"/>
      <sheetName val="Value_5"/>
      <sheetName val="2009년_매출_실적5"/>
      <sheetName val="AQL(0_65)5"/>
      <sheetName val="Input_Form_-_EingabeMaske5"/>
      <sheetName val="2차_OI6"/>
      <sheetName val="05_新Table(간접직)5"/>
      <sheetName val="05계약내역(기존T_활용)5"/>
      <sheetName val="SEP_20075"/>
      <sheetName val="Q1_&amp;_Q25"/>
      <sheetName val="개인별_교육현황5"/>
      <sheetName val="관리구역_책임자(181010)5"/>
      <sheetName val="ACU기청소2018-05-04_(3)5"/>
      <sheetName val="ASM_A동5"/>
      <sheetName val="SMT구역_(2)5"/>
      <sheetName val="관리구역_체크시트5"/>
      <sheetName val="관리구역_평가시트5"/>
      <sheetName val="담당자편성표_(B)5"/>
      <sheetName val="조립A구역_(2)5"/>
      <sheetName val="개선보고서_(2)5"/>
      <sheetName val="02_08생산대상대수5"/>
      <sheetName val="CPK(Process_Capanility)5"/>
      <sheetName val="2000_(원본)5"/>
      <sheetName val="20060624_공조제어5"/>
      <sheetName val="공정공수_XLS5"/>
      <sheetName val="풍량상한치_제한_data5"/>
      <sheetName val="Source_List5"/>
      <sheetName val="After_sales12"/>
      <sheetName val="Interco_&amp;_PVS_Loc_Cur11"/>
      <sheetName val="OEM_Plan12"/>
      <sheetName val="첨부4_기술평가서11"/>
      <sheetName val="99년12월_실적DATA6"/>
      <sheetName val="J2(P_MT)11"/>
      <sheetName val="PS_SIDE_OTR_INR_공정개선_상세10"/>
      <sheetName val="TL_PROTO_2열6"/>
      <sheetName val="★금형비_계산서11"/>
      <sheetName val="LOWSIDE_비교11"/>
      <sheetName val="PACKING_LIST6"/>
      <sheetName val="COOLING_UNIT6"/>
      <sheetName val="자동차_종합지표12"/>
      <sheetName val="보강사_소요량11"/>
      <sheetName val="P&amp;L_account12"/>
      <sheetName val="118_세금과공과11"/>
      <sheetName val="경영재무_(입력)11"/>
      <sheetName val="연구개발_(입력)11"/>
      <sheetName val="일반현황_(입력)11"/>
      <sheetName val="품질관리_(입력)11"/>
      <sheetName val="1_2_2완제품검사('00_4월)_(가라)11"/>
      <sheetName val="#1-1_(2)6"/>
      <sheetName val="2-2_매출분석6"/>
      <sheetName val="기초_DATA6"/>
      <sheetName val="신흥테크_세부내역_LIST6"/>
      <sheetName val="Issues_List6"/>
      <sheetName val="LINE_PPM-분석6"/>
      <sheetName val="Actual_data6"/>
      <sheetName val="기준정보(A)_15_10_277"/>
      <sheetName val="단중_및_예비길이_SHEET_15_9_5(K)7"/>
      <sheetName val="15_1_02_15년_1월예시계획7"/>
      <sheetName val="15년_12월_시작재공품_15_12_37"/>
      <sheetName val="기준정보(A)_12_02_237"/>
      <sheetName val="STD__CAB7"/>
      <sheetName val="STD__NCAB7"/>
      <sheetName val="원소재_변경_상세7"/>
      <sheetName val="직거래가_변경7"/>
      <sheetName val="PL_By_Model(Result)6"/>
      <sheetName val="한일자야(감액손실)_(2)5"/>
      <sheetName val="Cover_page6"/>
      <sheetName val="Adjusted_OI6"/>
      <sheetName val="Adjusted_OI_(2)6"/>
      <sheetName val="Income_Stmt_(USD)6"/>
      <sheetName val="Income_Stmt_(RMB)6"/>
      <sheetName val="IS_Loc_Adj6"/>
      <sheetName val="Balance_Sht_(USD)6"/>
      <sheetName val="BS_Loc+Adj6"/>
      <sheetName val="Balance_Sht_(RMB)6"/>
      <sheetName val="Cash_Flow_(USD)6"/>
      <sheetName val="Cash_Forecast6"/>
      <sheetName val="IC_AP_AR7"/>
      <sheetName val="Cash_Cross_check6"/>
      <sheetName val="Unit_Price_without_LTA&amp;Pricing6"/>
      <sheetName val="Sales_without_LTA&amp;Pricing6"/>
      <sheetName val="Unit_ECN_Sales6"/>
      <sheetName val="Total_ECN_Sales6"/>
      <sheetName val="LTA_Percentage6"/>
      <sheetName val="LTA_Amount6"/>
      <sheetName val="Total_P2P6"/>
      <sheetName val="Net_Sales6"/>
      <sheetName val="Unit_Mat_Cost_Without_PS_VAVE6"/>
      <sheetName val="Material_cost_without_PS_VAVE6"/>
      <sheetName val="Unit_ECN_cost6"/>
      <sheetName val="ECN_cost_saving6"/>
      <sheetName val="Unit_Purchase_Saving6"/>
      <sheetName val="Total_Purchase_Saving6"/>
      <sheetName val="Unit_VAVE_Saving6"/>
      <sheetName val="Total_VAVE6"/>
      <sheetName val="Unit_Margin_Improvement6"/>
      <sheetName val="Total_Margin_Improvement6"/>
      <sheetName val="Unit_mat__cost_after_PS_VAVE6"/>
      <sheetName val="Total_Mat_cost_after_PS_VAVE6"/>
      <sheetName val="Unit_Inb_Freight_Rate6"/>
      <sheetName val="Inboud_Freight_Amount6"/>
      <sheetName val="Unit_Inb-Duty6"/>
      <sheetName val="Inbound_Duty6"/>
      <sheetName val="Material_cost_before_Scrap6"/>
      <sheetName val="Scrap_Rate6"/>
      <sheetName val="Scrap_Amount6"/>
      <sheetName val="Scrap_recovery_rate6"/>
      <sheetName val="Scrap_Recovery_Amount6"/>
      <sheetName val="Unit_Production_Auxiliary6"/>
      <sheetName val="Production_Auxiliary6"/>
      <sheetName val="Net_Material6"/>
      <sheetName val="Unit_OB_freight6"/>
      <sheetName val="Total_OB_freight6"/>
      <sheetName val="Total_LC&amp;OVH6"/>
      <sheetName val="LC&amp;OVH_Undefined_Var_6"/>
      <sheetName val="LC&amp;OVH_Undefined_Fix_6"/>
      <sheetName val="Total_headcount_&amp;_labor_cost6"/>
      <sheetName val="Direct_Labor_Cost6"/>
      <sheetName val="Indirect_Labor_Cost6"/>
      <sheetName val="Salary_Cost6"/>
      <sheetName val="MSI_-_FY(RMB)6"/>
      <sheetName val="MSI_-_Comm_Sales6"/>
      <sheetName val="MSI_-_IC_Sales6"/>
      <sheetName val="MSI_-_Mat_Cost6"/>
      <sheetName val="MSI_-_Direct_Labor6"/>
      <sheetName val="MSI_-_Variable_OH6"/>
      <sheetName val="MSI_-_Fixed_OH6"/>
      <sheetName val="Duration_5"/>
      <sheetName val="INATAKE_SYS5"/>
      <sheetName val="영업_입수계획_5"/>
      <sheetName val="참고1_02_판매계획_(수량)5"/>
      <sheetName val="전사_경영계획_수량5"/>
      <sheetName val="천정등기구_실적5"/>
      <sheetName val="devis_qcdp25"/>
      <sheetName val="Danh_sach_Hàn_thùng5"/>
      <sheetName val="Mẫu_DMVT5"/>
      <sheetName val="Mẫu_DMVT_(2)5"/>
      <sheetName val="DANH_MỤC_NHÓM_ĐỐI_TƯỢNG5"/>
      <sheetName val="Nhap_T85"/>
      <sheetName val="Begining_detail-CTIET5"/>
      <sheetName val="Summary-TOMLUOC_5"/>
      <sheetName val="SO_TONG_HOP_CONG_NO5"/>
      <sheetName val="DM_KHAU_HAO5"/>
      <sheetName val="Cty+XN(KT_2005)5"/>
      <sheetName val="24_냉각실용添15"/>
      <sheetName val="노원열병합__건축공사기성내역서7"/>
      <sheetName val="Gia_vat_tu7"/>
      <sheetName val="Data_Not_Used7"/>
      <sheetName val="FTQ_Data7"/>
      <sheetName val="Int_Pulls_Data7"/>
      <sheetName val="Int_Spills_Data7"/>
      <sheetName val="PPM_Data7"/>
      <sheetName val="Pulls_Data7"/>
      <sheetName val="Spills_Data7"/>
      <sheetName val="PP%-low_RPM5"/>
      <sheetName val="After_Sales_Supplier_#'s5"/>
      <sheetName val="원단위_1계_2계10"/>
      <sheetName val="NUEVO_MODELOS_20185"/>
      <sheetName val="ADJTBL_31005"/>
      <sheetName val="400H_가공,금형비5"/>
      <sheetName val="AOP_Summary-25"/>
      <sheetName val="Budget_Imt_mensuel_(CFO)5"/>
      <sheetName val="CDV_Pte_mensuel5"/>
      <sheetName val="Evol_Prod_(Eqpt)5"/>
      <sheetName val="CAPVR_Pte_mensuel5"/>
      <sheetName val="THƯ_VIỆN5"/>
      <sheetName val="Nguon_PT_xetai5"/>
      <sheetName val="Nguon_PT_xe_Ben5"/>
      <sheetName val="Bien_so5"/>
      <sheetName val="MỤC_LỤC5"/>
      <sheetName val="Ghi_chú5"/>
      <sheetName val="1__Định_hướng_HĐ_CN_năm_20195"/>
      <sheetName val="2_1_Tổng_quan_TT_KD_xe_DL5"/>
      <sheetName val="2_2_Tổng_quan_TT_DVPT_DL5"/>
      <sheetName val="3_1__ĐKM_xe_DL5"/>
      <sheetName val="3_2_1__KH_KD-MKT_&amp;_TCKD_xe_KIA5"/>
      <sheetName val="3_2_2_CSBH_KIA5"/>
      <sheetName val="3_2_3__KH_KD-MKT&amp;TCKD_DVPT5"/>
      <sheetName val="Pv_SL5"/>
      <sheetName val="3_3_1_KH_KD-MKT_&amp;_TCKD_Mazda5"/>
      <sheetName val="3_3_2_CSBH_MAZDA5"/>
      <sheetName val="3_3_3_KH_KD-MKT&amp;TCKD_DVPT_MAZD5"/>
      <sheetName val="3_4__DVPT_SR_KIA_MAZDA5"/>
      <sheetName val="3_4_1_KH_KD-MKT&amp;TCKD_PEUGEOT5"/>
      <sheetName val="3_4_2_CSBH_PEUGEOT5"/>
      <sheetName val="3_4_3_KH_KD-MKT&amp;TC_DVPT_PEUGEO5"/>
      <sheetName val="3_5__TÀI_CHÍNH_KD_XE_KIA_MAZDA5"/>
      <sheetName val="4_1_Tổng_quan_TT_KD_Tai,_Bus5"/>
      <sheetName val="4_2_Tổng_quan_TT_DVPT_Tai_Bus5"/>
      <sheetName val="5_1__ĐKM_xe_Tai,_Bus5"/>
      <sheetName val="PTBH_20185"/>
      <sheetName val="SL_-_TVBH5"/>
      <sheetName val="5_2a__KD_Xe_Fuso5"/>
      <sheetName val="5_2b__KD_Xe_Foton5"/>
      <sheetName val="5_2c__KD_Xe_Bus5"/>
      <sheetName val="5_2__KH_KD-MKT&amp;TCKD_xe_Tải,_Bu5"/>
      <sheetName val="5_3__CSBH_xe_Tải,_Bus5"/>
      <sheetName val="5_4_KH_KD-MKT&amp;TC_DVPT_Tải,_Bus5"/>
      <sheetName val="Review_note5"/>
      <sheetName val="6_1_ĐKĐK5"/>
      <sheetName val="6_2__Bảo_hiểm5"/>
      <sheetName val="6_3__Tín_dụng5"/>
      <sheetName val="6_4__GSHT_&amp;_PH5"/>
      <sheetName val="6_5_DVHT5"/>
      <sheetName val="7_1_KH_nhân_sự5"/>
      <sheetName val="7_2__Định_biên_&amp;_Lương5"/>
      <sheetName val="7_3_KH_thưởng_năng_suất5"/>
      <sheetName val="Check_TH5"/>
      <sheetName val="8__Hành_chính5"/>
      <sheetName val="8_15"/>
      <sheetName val="9_1__Duy_tu_bảo_trì5"/>
      <sheetName val="9_2__Cải_tạo,_nâng_cấp5"/>
      <sheetName val="10__TSCĐ_-_CCDC5"/>
      <sheetName val="11D__Tài_chính_KD_XE_TỔNG5"/>
      <sheetName val="11E__Tài_chính_KD_DVPT_TỔNG5"/>
      <sheetName val="11A__Tài_chính_SR_KIA5"/>
      <sheetName val="11B__Tài_chính_SR_MAZDA5"/>
      <sheetName val="11D__Tài_chính_SR_Peugout5"/>
      <sheetName val="11C__Tài_chính_SR_TẢI_BUS5"/>
      <sheetName val="11D__Tài_chính_SR_Du_lịch5"/>
      <sheetName val="11__Tài_chính_Chi_nhánh5"/>
      <sheetName val="12__SĐTC5"/>
      <sheetName val="BOM_Cost_(R-U713MHH)4"/>
      <sheetName val="견적서_detail_Main_14"/>
      <sheetName val="케이스_재공_재고4"/>
      <sheetName val="MASTER_DATA4"/>
      <sheetName val="CAR_Form_Summary5"/>
      <sheetName val="LINE_운영안11"/>
      <sheetName val="원가_종합12"/>
      <sheetName val="Validation_Lists11"/>
      <sheetName val="Schedule_15"/>
      <sheetName val="제품별_매출12"/>
      <sheetName val="Data_Working_Time12"/>
      <sheetName val="Order_status12"/>
      <sheetName val="Order_status211"/>
      <sheetName val="Customer_Master11"/>
      <sheetName val="Common_code11"/>
      <sheetName val="Order_Status_Master11"/>
      <sheetName val="Product_Master11"/>
      <sheetName val="사무용품_신청11"/>
      <sheetName val="Net_Revenue6"/>
      <sheetName val="7)_133677346"/>
      <sheetName val="기초_데이터6"/>
      <sheetName val="Rollforward_{bpe}4"/>
      <sheetName val="Allow_-_SR&amp;D4"/>
      <sheetName val="220_(2)6"/>
      <sheetName val="표지_(2)6"/>
      <sheetName val="중요차종_(090131)6"/>
      <sheetName val="PU_FOAM_가격조정_기준4"/>
      <sheetName val="Data_Input5"/>
      <sheetName val="개선대책_양식7"/>
      <sheetName val="S_P4"/>
      <sheetName val="R_FJS_CAR_(old)4"/>
      <sheetName val="Certificate_list_4"/>
      <sheetName val="REPAIR_DATA_-_CONTAINER_#56"/>
      <sheetName val="6_Parent_S__Fixed_Prod4"/>
      <sheetName val="Material_References5"/>
      <sheetName val="8_공정능력평가(5)4"/>
      <sheetName val="BAT1_4"/>
      <sheetName val="업체손실공수_xls5"/>
      <sheetName val="FRT_재료비4"/>
      <sheetName val="U268_4x4_AT(walk)Mitsu4"/>
      <sheetName val="2_Underbody_DT4"/>
      <sheetName val="Output_1_(2)4"/>
      <sheetName val="실DATA_3"/>
      <sheetName val="FAX_(2)4"/>
      <sheetName val="TFT_Attendace4"/>
      <sheetName val="0_주광원_LED_ASSY4"/>
      <sheetName val="9_초기공정능력조사(을)4"/>
      <sheetName val="1-1_연월차_개인별_보전수당4"/>
      <sheetName val="00-Input_Values4"/>
      <sheetName val="Input_Values4"/>
      <sheetName val="Corp_acronym4"/>
      <sheetName val="4_销售计划4"/>
      <sheetName val="Danh_sach4"/>
      <sheetName val="Bang_KL4"/>
      <sheetName val="Lcau_-_Lxuc4"/>
      <sheetName val="입력_List7"/>
      <sheetName val="DO_NOT_DELETE6"/>
      <sheetName val="기종별_합계4"/>
      <sheetName val="Export_Data4"/>
      <sheetName val="BOX_ASSY4"/>
      <sheetName val="실사LIST-중간가공품(05_12_27현재)_(2)4"/>
      <sheetName val="4_Financial4"/>
      <sheetName val="3_4)__FR_종합4"/>
      <sheetName val="3_4)__RR_종합4"/>
      <sheetName val="RFQ_Cover_Sheeet4"/>
      <sheetName val="FRN_020004"/>
      <sheetName val="Diaph1_values4"/>
      <sheetName val="Diaph2_values4"/>
      <sheetName val="Diaph_values4"/>
      <sheetName val="Cushion_datas4"/>
      <sheetName val="P_O_(LOCAL)4"/>
      <sheetName val="UPPER_도면4"/>
      <sheetName val="Kautex_4WD_St_IV_P&amp;D4"/>
      <sheetName val="Sachs_FL_WHL4"/>
      <sheetName val="11403-06163_เก่า10"/>
      <sheetName val="FM-HD_(New)10"/>
      <sheetName val="FM-HD_(HKMC)_10"/>
      <sheetName val="FM-HD_(11254-06201)__10"/>
      <sheetName val="FM-HD_(11251-06163)10"/>
      <sheetName val="FM-HD_(11514053)10"/>
      <sheetName val="FM-HD_(11611807)10"/>
      <sheetName val="FM-HD_(94502003)10"/>
      <sheetName val="FM-HD_(94501839)10"/>
      <sheetName val="FM-HD_(PT-GDENG0911-4)10"/>
      <sheetName val="FM-HD_(94520439)10"/>
      <sheetName val="FM-HD_(94500396)10"/>
      <sheetName val="FM-HD_(94500407)10"/>
      <sheetName val="FM-HD_(94500414)10"/>
      <sheetName val="FM-HD_(94500073)10"/>
      <sheetName val="FM-HD_(11588683)10"/>
      <sheetName val="FM-HD_(94500952)10"/>
      <sheetName val="FM-HD_(11569995)10"/>
      <sheetName val="FM-HD_(11254-06201)10"/>
      <sheetName val="FM-HD_(11588685)10"/>
      <sheetName val="FM-HD_(94500793)_10"/>
      <sheetName val="FM-HD_(11588717)10"/>
      <sheetName val="FM-HD_(HD-25198904)10"/>
      <sheetName val="FM-HD_(HD-11570514)_10"/>
      <sheetName val="FM-HD_(11097441)10"/>
      <sheetName val="FM-HD_(11588662)_10"/>
      <sheetName val="FM-HD_(11519387)10"/>
      <sheetName val="FM-HD_(11561969)10"/>
      <sheetName val="FM-HD_(11516580)10"/>
      <sheetName val="FM-HD_(11588712)___10"/>
      <sheetName val="FM-HD_(11519375)10"/>
      <sheetName val="FM-HD_(FAA32071001)__10"/>
      <sheetName val="FM-HD_(11519382)_10"/>
      <sheetName val="FM-HD_(11519383)_10"/>
      <sheetName val="FM-HD_(11561763)__10"/>
      <sheetName val="FM-HD_(11588316)__10"/>
      <sheetName val="repeatative_rejection4"/>
      <sheetName val="Personnaliser___4"/>
      <sheetName val="Takt_Time4"/>
      <sheetName val="4_경비_5_영업외수지4"/>
      <sheetName val="Sch1_-_P&amp;L_Summary4"/>
      <sheetName val="Sch2_-_BalSht_Summary4"/>
      <sheetName val="Sch3_-_CFlow_Summary4"/>
      <sheetName val="Model_Synthesis_Report4"/>
      <sheetName val="2019년_생산수량4"/>
      <sheetName val="19년_종합_CT4"/>
      <sheetName val="delta_impedance(평균)4"/>
      <sheetName val="SUST_DEV_&amp;_OTHER4"/>
      <sheetName val="OEM_4"/>
      <sheetName val="August_20034"/>
      <sheetName val="OE_UMC4"/>
      <sheetName val="Analysis-Others_Pg_44"/>
      <sheetName val="Fx_Rates4"/>
      <sheetName val="FY_12_Interiors_Volume5"/>
      <sheetName val="INT_Price_FY12_MFC5"/>
      <sheetName val="強度_CN_A1_C10H_152H4"/>
      <sheetName val="II__CF4"/>
      <sheetName val="I__Assumptions4"/>
      <sheetName val="CONN_조립4"/>
      <sheetName val="04_03월소일정계획4"/>
      <sheetName val="_관리계획서_Rev_01_xlsx4"/>
      <sheetName val="Costed_BOM_2ndR_40%4"/>
      <sheetName val="seat-sdn_only4"/>
      <sheetName val="10-2_ED&amp;D_EQU4"/>
      <sheetName val="Business_Plan4"/>
      <sheetName val="Organization_chart201910024"/>
      <sheetName val="RESPONSIBILITY_MATRIX4"/>
      <sheetName val="DS-Thuong_6T_dau4"/>
      <sheetName val="CHI_TIẾT4"/>
      <sheetName val="거래선_생산계획4"/>
      <sheetName val="3_학점이수(사내_사외교육)4"/>
      <sheetName val="3__트림별_내수4"/>
      <sheetName val="3__트림별_북미4"/>
      <sheetName val="3__트림별_유럽4"/>
      <sheetName val="23_보증금(전신전화가입권)4"/>
      <sheetName val="Main-Yield_report3"/>
      <sheetName val="Cosmetic_Description3"/>
      <sheetName val="2_´ë?Ü°o1®3"/>
      <sheetName val="해외)_MASTER_DATA3"/>
      <sheetName val="국내)_마스터_데이터3"/>
      <sheetName val="Group_Consolidated3"/>
      <sheetName val="share_year=53"/>
      <sheetName val="첨#3__PCB2"/>
      <sheetName val="1_page3"/>
      <sheetName val="Questions_for_Wuhan_Lear2"/>
      <sheetName val="Detail_report2"/>
      <sheetName val="Request_template3"/>
      <sheetName val="Gauge_R&amp;R3"/>
      <sheetName val="Bia_TQT3"/>
      <sheetName val="_FURNACE현설2"/>
      <sheetName val="프로필렌_이송라인2"/>
      <sheetName val="CC_Down_load_07162"/>
      <sheetName val="CAUZA_DEFECTE2"/>
      <sheetName val="CAUSES_OF_DEFECTS2"/>
      <sheetName val="EO_이력관리대장2"/>
      <sheetName val="개조_요청서3"/>
      <sheetName val="_쿠첸_CIR-301_제원현황(170317)_xlsx3"/>
      <sheetName val="BOM_CODE3"/>
      <sheetName val="96_하반기_전시회_경비3"/>
      <sheetName val="Summary_Capex_Info-Cal_(master3"/>
      <sheetName val="Grille_Q3P_Organe5"/>
      <sheetName val="Table(APG_MF)3"/>
      <sheetName val="Pt_Rates3"/>
      <sheetName val="2_(1설원_첨)3"/>
      <sheetName val="Component_List3"/>
      <sheetName val="Text_Control3"/>
      <sheetName val="text_contl3"/>
      <sheetName val="XD_담력저감3"/>
      <sheetName val="원가검토가_(현양산품)3"/>
      <sheetName val="원가검토가_(최초견적가)3"/>
      <sheetName val="원가검토가_(최초양산품)3"/>
      <sheetName val="RT_Table3"/>
      <sheetName val="Histogram_Chart4"/>
      <sheetName val="Freq_error_DATA4"/>
      <sheetName val="Freq_HISTOGRAM4"/>
      <sheetName val="입력_데이타3"/>
      <sheetName val="TLc_개조차(목표원가)3"/>
      <sheetName val="Sheet1_(3)3"/>
      <sheetName val="의장2반_3"/>
      <sheetName val="Detail_Defect_COMBO_KAISER3"/>
      <sheetName val="28_8부3"/>
      <sheetName val="KQ_13"/>
      <sheetName val="3rd_DESIGN_APRD2"/>
      <sheetName val="Tien_Thuong2"/>
      <sheetName val="NC_XL_6T_cuoi_01_CTy2"/>
      <sheetName val="Data_-6T_dau2"/>
      <sheetName val="Cong_6T2"/>
      <sheetName val="BEND_LOSS2"/>
      <sheetName val="Intercompany_Detail3"/>
      <sheetName val="plan&amp;section_of_foundation2"/>
      <sheetName val="4__가격구조2"/>
      <sheetName val="Special_rack_(Packaging_Input)2"/>
      <sheetName val="0_LED_ASSY2"/>
      <sheetName val="Stand_off2"/>
      <sheetName val="판매_계획_대_실적2"/>
      <sheetName val="경영비율_2"/>
      <sheetName val="ESTI_2"/>
      <sheetName val="CP_khau_hao2"/>
      <sheetName val="ns_chung2"/>
      <sheetName val="dongia_(2)2"/>
      <sheetName val="THĐH_E42"/>
      <sheetName val="THĐH_E32"/>
      <sheetName val="13_Inv_2"/>
      <sheetName val="0_주광원_LDM2"/>
      <sheetName val="TECHNICAL_DATA2"/>
      <sheetName val="EX_rate2"/>
      <sheetName val="3~4_》在库计划SABC样式2"/>
      <sheetName val="Executive_Summary2"/>
      <sheetName val="DG_2851"/>
      <sheetName val="DG__2861"/>
      <sheetName val="DG_851"/>
      <sheetName val="DG_891"/>
      <sheetName val="DG_THIET_BI1"/>
      <sheetName val="DGVCTC_2851"/>
      <sheetName val="DG_vat_lieu1"/>
      <sheetName val="Cước_VC_+_ĐM_CP_Tư_vấn1"/>
      <sheetName val="MAIN_41"/>
      <sheetName val="Customer_Grouping1"/>
      <sheetName val="1_사고건수1"/>
      <sheetName val="3_사고_요인별1"/>
      <sheetName val="일_년1"/>
      <sheetName val="목록_모음1"/>
      <sheetName val="CASTING_CONDITION1"/>
      <sheetName val="copy_of_control_valve1"/>
      <sheetName val="EXP_P1(PART)1"/>
      <sheetName val="Prob__Res__Index1"/>
      <sheetName val="0_견적보고1"/>
      <sheetName val="LWR(TND특근_협의x)_덕_알1"/>
      <sheetName val="I__Balance_Sheet1"/>
      <sheetName val="2020년도_교육_참석_현황_Raw_Data1"/>
      <sheetName val="Internal_cost_reference_table1"/>
      <sheetName val="유형_List1"/>
      <sheetName val="SOP_표지1"/>
      <sheetName val="Page_14-A1"/>
      <sheetName val="1__회의록(190218)1"/>
      <sheetName val="1__회의록(190225)1"/>
      <sheetName val="1__회의록(190730)1"/>
      <sheetName val="2__생산관리팀1"/>
      <sheetName val="3__생산팀1"/>
      <sheetName val="4__품질개발팀_품질1"/>
      <sheetName val="5__품질개발팀_개발1"/>
      <sheetName val="6__경영지원팀1"/>
      <sheetName val="Data_(c)2"/>
      <sheetName val="SPOT_조건1"/>
      <sheetName val="co2_조건1"/>
      <sheetName val="일일자금_1"/>
      <sheetName val="BEZEL_L외주1"/>
      <sheetName val="NOZZLE_ASSY-SIDE_DEF_LH1"/>
      <sheetName val="급여_예상_(2017)인상후1"/>
      <sheetName val="1차_시산표1"/>
      <sheetName val="6__FTA특혜관세적용달성율1"/>
      <sheetName val="자재_입고(K1E1)1"/>
      <sheetName val="SURVEY_TVD1"/>
      <sheetName val="Investment_Management_Master1"/>
      <sheetName val="1(A급)_(2)3"/>
      <sheetName val="REV_Idle(19)_Output(74_중심거리확정)1"/>
      <sheetName val="20년_생산확대방안1"/>
      <sheetName val="Roadmap_Target_06271"/>
      <sheetName val="Roadmap_Target_(2)1"/>
      <sheetName val="NX4e_CAC_INLET1"/>
      <sheetName val="NX4e_CAC_OUTLET1"/>
      <sheetName val="Theta3_FF_(기존)1"/>
      <sheetName val="Theta3_FF1"/>
      <sheetName val="HZG_D-Full_Coolant_Hose_1"/>
      <sheetName val="9BQX_CAC1"/>
      <sheetName val="9BQX_CAC_INLET_OUTLET(구매)1"/>
      <sheetName val="NQ5_RADIATOR_HOSE1"/>
      <sheetName val="NX4_OIL_COOLER_HOSE1"/>
      <sheetName val="SG2_RADIATOR_HOSE(Current반영)1"/>
      <sheetName val="NX4_BRAKE_HOSE_(구매)1"/>
      <sheetName val="NX4_Brake_Hose(개발)1"/>
      <sheetName val="US4_OIL_COOLER_HOSE1"/>
      <sheetName val="KA4_OIL_COOLER_HOSE1"/>
      <sheetName val="Roadmap_Target1"/>
      <sheetName val="Volume_Sensitivity1"/>
      <sheetName val="(6)_CBA_Exec_Summary1"/>
      <sheetName val="Active_1,4_MT1"/>
      <sheetName val="Valid_Options1"/>
      <sheetName val="2015_2018_Veh_Vol1"/>
      <sheetName val="Prices_P11_and_P12_(PAG)_(2)1"/>
      <sheetName val="주간_진행_현황1"/>
      <sheetName val="prov_locales1"/>
      <sheetName val="0_Cover1"/>
      <sheetName val="1_Change_History1"/>
      <sheetName val="2_Criteria1"/>
      <sheetName val="5_Safety_Mechanism1"/>
      <sheetName val="alc_code1"/>
      <sheetName val="XM개조차_연동제(12_3분기)1"/>
      <sheetName val="97년_재료예산坜³垤1"/>
      <sheetName val="2_´ë_Ü°o1®2"/>
      <sheetName val="mc_cap_1"/>
      <sheetName val="VSAMS_Summary1"/>
      <sheetName val="Data_lists1"/>
      <sheetName val="FE_DPHU报告_2"/>
      <sheetName val="TOP_151"/>
      <sheetName val="Qual_Approv_Test_Plan_0503221"/>
      <sheetName val="Dashboard_(methodologies)1"/>
      <sheetName val="BE_DPHU报告_3"/>
      <sheetName val="Reference_Lists1"/>
      <sheetName val="Ramp-up_Prod_KLf_pro_Woche_1"/>
      <sheetName val="OT_Project_Report1"/>
      <sheetName val="Equipment_Info_assumptions1"/>
      <sheetName val="E_Goal1"/>
      <sheetName val="P_Goal1"/>
      <sheetName val="Manufacturers_And_Names_Lists2"/>
      <sheetName val="Perishable_Tooling2"/>
      <sheetName val="All_Parts1"/>
      <sheetName val="Standard_Tests1"/>
      <sheetName val="2_NPI封面1"/>
      <sheetName val="Product_Mix1"/>
      <sheetName val="QS02-计划_1"/>
      <sheetName val="SCM_AV_data1"/>
      <sheetName val="NX4e_차종_부품가_견적_집계현황1"/>
      <sheetName val="3__트림별_HMMA1"/>
      <sheetName val="3__트림별_일반1"/>
      <sheetName val="RULE_SA05-091"/>
      <sheetName val="BOM_LIST_정리1"/>
      <sheetName val="TỪ_KHÓA1"/>
      <sheetName val="Quy_định_công_trừ_MBO1"/>
      <sheetName val="SFA_M-P1"/>
      <sheetName val="진행_사항1"/>
      <sheetName val="HHP_설비_LIST1"/>
      <sheetName val="GPIO_Configuration1"/>
      <sheetName val="붙임2-1__지급조서명세서(2001년분)1"/>
      <sheetName val="p_1_sub_lead1"/>
      <sheetName val="월별_실적_및_분석1"/>
      <sheetName val="이익계획_요약11"/>
      <sheetName val="IO_LIST1"/>
      <sheetName val="Plant_&amp;__Machinery1"/>
      <sheetName val="COAST間欠見積_1"/>
      <sheetName val="Overhead_calculations1"/>
      <sheetName val="700-001304-05-HF_1"/>
      <sheetName val="Debug_check_list1"/>
      <sheetName val="DVX_CDMA1"/>
      <sheetName val="DVX_UMTS1"/>
      <sheetName val="Scorpian_Mini1"/>
      <sheetName val="Xfon_WE1"/>
      <sheetName val="Ultra_Maxx1"/>
      <sheetName val="Ultra_M_Razor_Mini1"/>
      <sheetName val="Xfon_UMTS1"/>
      <sheetName val="Xfon_UMTS_AF1"/>
      <sheetName val="Xfon_WE_AF1"/>
      <sheetName val="$$_Document_ID1"/>
      <sheetName val="Down_list1"/>
      <sheetName val="設備マスタ__(2)1"/>
      <sheetName val="Mg_frame_Summary1"/>
      <sheetName val="參考--PDA_2003_Defect_Rate1"/>
      <sheetName val="Pivot_Table1"/>
      <sheetName val="B_21"/>
      <sheetName val="E_21"/>
      <sheetName val="C_31"/>
      <sheetName val="DVT_Gap_Data1"/>
      <sheetName val="Summary_definition2"/>
      <sheetName val="Profile_300-5001"/>
      <sheetName val="RPN_Summary1"/>
      <sheetName val="Sales_Plan1"/>
      <sheetName val="3-20-07_data_from_HMMA1"/>
      <sheetName val="Vol_&amp;_Assumpt1"/>
      <sheetName val="24-45_Data1"/>
      <sheetName val="22_투자유가증권_1"/>
      <sheetName val="Input_Data1"/>
      <sheetName val="ktp06_URS_순_정렬1"/>
      <sheetName val="0_RCL_IS"/>
      <sheetName val="_개정이력"/>
      <sheetName val="4)_관리계획서"/>
      <sheetName val="1-1__OEM"/>
      <sheetName val="1-2_Code_Info"/>
      <sheetName val="Rate_dat÷"/>
      <sheetName val="FX_Table"/>
      <sheetName val="2014_10"/>
      <sheetName val="12월_기타"/>
      <sheetName val="System_NPV"/>
      <sheetName val="kich_thuoc"/>
      <sheetName val="1-1_Gene"/>
      <sheetName val="Takt_-_1_Shift"/>
      <sheetName val="Workshop_Summary"/>
      <sheetName val="손익비교_Data"/>
      <sheetName val="RCL_MY2"/>
      <sheetName val="Income_Statement"/>
      <sheetName val="2_-_SALCPA_Tracker_-_pg__1"/>
      <sheetName val="Chart_of_Accounts"/>
      <sheetName val="HS_CODE"/>
      <sheetName val="DPU_지적_(1월)"/>
      <sheetName val="HR_Final"/>
      <sheetName val="Capa_réelle_TPT_S49"/>
      <sheetName val="Récap_capa_TPT_S49"/>
      <sheetName val="List_definitions"/>
      <sheetName val="KPI_sheet"/>
      <sheetName val="07년_ECU_RAW_DATA"/>
      <sheetName val="Dimension_Data"/>
      <sheetName val="?PRDW30_XL"/>
      <sheetName val="_启_东"/>
      <sheetName val="product_lines"/>
      <sheetName val="09년_1월이후_완료신작"/>
      <sheetName val="ecr_blank"/>
      <sheetName val="Material_Import_Rate"/>
      <sheetName val="Courier_4x2"/>
      <sheetName val="Retail_Spider"/>
      <sheetName val="Lists_(Hide)"/>
      <sheetName val="FIN6_input_Front_F&amp;G"/>
      <sheetName val="Old_Consoles"/>
      <sheetName val="OEM-Engr-Product_Data"/>
      <sheetName val="Material_Expense_Rate"/>
      <sheetName val="POP_Forecast"/>
      <sheetName val="INPUT_DATA(입찰)"/>
      <sheetName val="SUB자료01_-_드롭_항목"/>
      <sheetName val="Volume_&amp;_Assumptions"/>
      <sheetName val="(2)_CT&amp;CAPA"/>
      <sheetName val="경수97_02"/>
      <sheetName val="CELL_생산일보_"/>
      <sheetName val="6_경비table"/>
      <sheetName val="자동차_모델별_상세1"/>
      <sheetName val="X3ATRH_CR"/>
      <sheetName val="Page_21"/>
      <sheetName val="Belt_Status-Overall"/>
      <sheetName val="Dữ_liệu"/>
      <sheetName val="Cpk_1"/>
      <sheetName val="NHÁNH_SP_CKOT_(T10)"/>
      <sheetName val="NM_GHẾ_T5"/>
      <sheetName val="スコアカード_(2)"/>
      <sheetName val="Invoice_Header"/>
      <sheetName val="1_세부비교_x005f_x001b_1"/>
      <sheetName val="2차_OI_x005f_x0010_1"/>
      <sheetName val="1_세부비교_x005f_x001b__x005f_x0000__x005f_x0000_㣪洁ᚦ1"/>
      <sheetName val="2차_OI_x005f_x0010__x005f_x0000__x005f_xda10_࠱1"/>
      <sheetName val="2차_OI_x005f_x0000__x005f_x0000_젘_x005f_x0000_1"/>
      <sheetName val="_x005f_x0000_PRDW30_XL1"/>
      <sheetName val="Typfrei-Non_Dedicated1"/>
      <sheetName val="개별(LEAD_WIRE)"/>
      <sheetName val="summary_STOCK_AMT"/>
      <sheetName val="SMT_DAILY_PRODUCTION_REPORT"/>
      <sheetName val="CURRENCY_CODE"/>
      <sheetName val="Dept_Exp"/>
      <sheetName val="FRT_STRUT"/>
      <sheetName val="Cost_Rate"/>
      <sheetName val="Process_Rate"/>
      <sheetName val="4)_핵심일_heat_map_(참고sheet)"/>
      <sheetName val="5월_Svr"/>
      <sheetName val="1__사업계획_작성지침_및_일정"/>
      <sheetName val="※_작성_세부일정"/>
      <sheetName val="2__국내외_경제전망"/>
      <sheetName val="3__자동차_산업전망"/>
      <sheetName val="4__산업별_경기전망"/>
      <sheetName val="5__사업계획운영_process"/>
      <sheetName val="6__사장방침서"/>
      <sheetName val="7__실적(종합)"/>
      <sheetName val="8-A__거래처별_매출계획"/>
      <sheetName val="8-B__월별_손익계산서"/>
      <sheetName val="8-C__중장기_손익,_제조원가"/>
      <sheetName val="8-D__중장기_재무상태표"/>
      <sheetName val="※중장기_재무계획_비율_변동_추이"/>
      <sheetName val="8-E__월별_투자계획"/>
      <sheetName val="8-F__월별_인원계획"/>
      <sheetName val="8-G__월별_품질계획"/>
      <sheetName val="8-H__월별_원가절감계획"/>
      <sheetName val="8-I__월별_자금계획"/>
      <sheetName val="9__월별_주요업무_추진_일정(계열사)"/>
      <sheetName val="※분기별_확정_수주액_및_수주계획(주물회사_작성用)"/>
      <sheetName val="※분기별_손익계획(주물회사_작성用)"/>
      <sheetName val="※동아공업(주)_대표이사_방침서"/>
      <sheetName val="※동아공업(주)_Work_Calendar"/>
      <sheetName val="PPT-1_경영(손익)"/>
      <sheetName val="PPT-2_영업(수주)"/>
      <sheetName val="PPT-3_품질"/>
      <sheetName val="PPT-4_투자"/>
      <sheetName val="PPT-5_인원"/>
      <sheetName val="PPT-6_자금계획"/>
      <sheetName val="7라인_재고관리_피벗"/>
      <sheetName val="Input_commodity_fallout"/>
      <sheetName val="4__PHIẾU_PHÂN_TÍCH_NHẬP_XUẤT"/>
      <sheetName val="List_order_keo_T1-2019"/>
      <sheetName val="Bảng_TD_rác_thải_T1-2019"/>
      <sheetName val="List_order_keo_T2-2019"/>
      <sheetName val="Bảng_TD_rác_thải_T2-2019"/>
      <sheetName val="Bảng_TD_rác_thải_T3-2019_"/>
      <sheetName val="List_order_keo_T3-2019_"/>
      <sheetName val="Bảng_TD_rác_thải_T4-2019"/>
      <sheetName val="list_order_keo_T4-2019"/>
      <sheetName val="Bảng_TD_rác_thải_T5-2019"/>
      <sheetName val="list_order_keo_T_5-_2019"/>
      <sheetName val="bảng_TD_rác_thải_T6-2019"/>
      <sheetName val="list_order_keo_T6_-2019"/>
      <sheetName val="bảng_TD_rác_thải_T7-2019"/>
      <sheetName val="list_order_keo_T7_-2019"/>
      <sheetName val="2__트림별_중국"/>
      <sheetName val="Org_Level_221001"/>
      <sheetName val="Look_up"/>
      <sheetName val="HW_종합"/>
      <sheetName val="ME_BOM_for_scheme_two"/>
      <sheetName val="Owner_List"/>
      <sheetName val="Year_Graph"/>
      <sheetName val="Future_Qtr_MPS"/>
      <sheetName val="X-R_CHART"/>
      <sheetName val="Tri-mode_BOM"/>
      <sheetName val="Country_List"/>
      <sheetName val="A-Presale_Payment_Schedule"/>
      <sheetName val="Ellesmere_Port_(08)"/>
      <sheetName val="MTO_REV_2(ARMOR)"/>
      <sheetName val="Market_Rates_2-26-03"/>
      <sheetName val="1_1"/>
      <sheetName val="TASK별_공구1"/>
      <sheetName val="TASK별_물자-최종작업1"/>
      <sheetName val="업무별_소요시간1"/>
      <sheetName val="본_정비업무1"/>
      <sheetName val="수리부속_목록1"/>
      <sheetName val="개조수리_요청서"/>
      <sheetName val="업체별_제품_12월"/>
      <sheetName val="일반재_단가"/>
      <sheetName val="Work_Effort"/>
      <sheetName val="4_ﾒｰｶｰ別ｱﾅﾛｸﾞ､ﾃﾞｼﾞﾀﾙ"/>
      <sheetName val="Workload_Followup"/>
      <sheetName val="별도투자가_있을때"/>
      <sheetName val="KT1_Qual"/>
      <sheetName val="提案书（样式1）"/>
      <sheetName val="수불24"/>
      <sheetName val="03손익"/>
      <sheetName val="BUSë_x0000__x0000_"/>
      <sheetName val="BUSë_x0000_Ԁ"/>
      <sheetName val="유격"/>
      <sheetName val="가능목표"/>
      <sheetName val="관리"/>
      <sheetName val="예상"/>
      <sheetName val="가격합의서"/>
      <sheetName val="측정쇐ຯ"/>
      <sheetName val="Tên model"/>
      <sheetName val="유니온"/>
      <sheetName val="21년불량분석양식"/>
      <sheetName val="step"/>
      <sheetName val="종합 LIST "/>
      <sheetName val="LEAD_TIME_추이"/>
      <sheetName val="0-2_BDV"/>
      <sheetName val="13년_소인화"/>
      <sheetName val="수원_RAW_BT03(M292C)"/>
      <sheetName val="Xunit_(단위환산)"/>
      <sheetName val="Quy_định_trừ_điểm_MBO"/>
      <sheetName val="LEAD_TIME_추이1"/>
      <sheetName val="0-2_BDV1"/>
      <sheetName val="13년_소인화1"/>
      <sheetName val="수원_RAW_BT03(M292C)1"/>
      <sheetName val="Xunit_(단위환산)1"/>
      <sheetName val="Quy_định_trừ_điểm_MBO1"/>
      <sheetName val="SFA_M-P2"/>
      <sheetName val="진행_사항2"/>
      <sheetName val="HHP_설비_LIST2"/>
      <sheetName val="TỪ_KHÓA2"/>
      <sheetName val="Quy_định_công_trừ_MBO2"/>
      <sheetName val="LEAD_TIME_추이2"/>
      <sheetName val="0-2_BDV2"/>
      <sheetName val="VSAMS_Summary2"/>
      <sheetName val="Standard_Tests2"/>
      <sheetName val="2_NPI封面2"/>
      <sheetName val="Data_lists2"/>
      <sheetName val="FE_DPHU报告_3"/>
      <sheetName val="TOP_152"/>
      <sheetName val="Qual_Approv_Test_Plan_0503222"/>
      <sheetName val="Dashboard_(methodologies)2"/>
      <sheetName val="Reference_Lists2"/>
      <sheetName val="Ramp-up_Prod_KLf_pro_Woche_2"/>
      <sheetName val="OT_Project_Report2"/>
      <sheetName val="Equipment_Info_assumptions2"/>
      <sheetName val="E_Goal2"/>
      <sheetName val="P_Goal2"/>
      <sheetName val="All_Parts2"/>
      <sheetName val="13년_소인화2"/>
      <sheetName val="이익계획_요약12"/>
      <sheetName val="수원_RAW_BT03(M292C)2"/>
      <sheetName val="Xunit_(단위환산)2"/>
      <sheetName val="Quy_định_trừ_điểm_MBO2"/>
      <sheetName val="SFA_M-P3"/>
      <sheetName val="진행_사항3"/>
      <sheetName val="HHP_설비_LIST3"/>
      <sheetName val="TỪ_KHÓA3"/>
      <sheetName val="Quy_định_công_trừ_MBO3"/>
      <sheetName val="LEAD_TIME_추이3"/>
      <sheetName val="0-2_BDV3"/>
      <sheetName val="CC_Down_load_07163"/>
      <sheetName val="CAUZA_DEFECTE3"/>
      <sheetName val="CAUSES_OF_DEFECTS3"/>
      <sheetName val="TFT_Attendace5"/>
      <sheetName val="Main-Yield_report4"/>
      <sheetName val="Cosmetic_Description4"/>
      <sheetName val="share_year=54"/>
      <sheetName val="VSAMS_Summary3"/>
      <sheetName val="Standard_Tests3"/>
      <sheetName val="2_NPI封面3"/>
      <sheetName val="Data_lists3"/>
      <sheetName val="FE_DPHU报告_4"/>
      <sheetName val="TOP_153"/>
      <sheetName val="Qual_Approv_Test_Plan_0503223"/>
      <sheetName val="Dashboard_(methodologies)3"/>
      <sheetName val="BE_DPHU报告_4"/>
      <sheetName val="Reference_Lists3"/>
      <sheetName val="Ramp-up_Prod_KLf_pro_Woche_3"/>
      <sheetName val="OT_Project_Report3"/>
      <sheetName val="Equipment_Info_assumptions3"/>
      <sheetName val="E_Goal3"/>
      <sheetName val="P_Goal3"/>
      <sheetName val="Manufacturers_And_Names_Lists3"/>
      <sheetName val="Perishable_Tooling3"/>
      <sheetName val="All_Parts3"/>
      <sheetName val="13년_소인화3"/>
      <sheetName val="이익계획_요약13"/>
      <sheetName val="수원_RAW_BT03(M292C)3"/>
      <sheetName val="Xunit_(단위환산)3"/>
      <sheetName val="delta_impedance(평균)5"/>
      <sheetName val="Histogram_Chart5"/>
      <sheetName val="Freq_error_DATA5"/>
      <sheetName val="Freq_HISTOGRAM5"/>
      <sheetName val="Stand_off3"/>
      <sheetName val="Quy_định_trừ_điểm_MBO3"/>
      <sheetName val="완제품재고"/>
      <sheetName val="TOEIC기준점수"/>
      <sheetName val="수율"/>
      <sheetName val="981030"/>
      <sheetName val="지역-가마감"/>
      <sheetName val="수입2"/>
      <sheetName val="WPL"/>
      <sheetName val="컨테이너_화물차_포장 DATA"/>
      <sheetName val="Sheet4 (2)"/>
      <sheetName val="单价管理"/>
      <sheetName val="报告"/>
      <sheetName val="在库管理"/>
      <sheetName val="Panel Warpage"/>
      <sheetName val="SIP Section "/>
      <sheetName val="목록관리"/>
      <sheetName val="EQT-ESTN"/>
      <sheetName val="Loading"/>
      <sheetName val="CAPA_CHART"/>
      <sheetName val="12B"/>
      <sheetName val="TFT_Attendace6"/>
      <sheetName val="List_Total6"/>
      <sheetName val="Person_Cost6"/>
      <sheetName val="THEO_DÕI_THAI_SẢN_(2)6"/>
      <sheetName val="Time_Man6"/>
      <sheetName val="Salary(Cus_)6"/>
      <sheetName val="OT_OVER6"/>
      <sheetName val="Segment_4_Bid_Sheet6"/>
      <sheetName val="Hi6810_功能信号表6"/>
      <sheetName val="6_FQC检验数据6"/>
      <sheetName val="2003_prod26"/>
      <sheetName val="2003_Target6"/>
      <sheetName val="RA_Bearer6"/>
      <sheetName val="Trend_Total_nguyên_nhân6"/>
      <sheetName val="設備預算總表附件3_6"/>
      <sheetName val="FA_Definitions6"/>
      <sheetName val="TFT_Attendace7"/>
      <sheetName val="List_Total7"/>
      <sheetName val="Person_Cost7"/>
      <sheetName val="THEO_DÕI_THAI_SẢN_(2)7"/>
      <sheetName val="Time_Man7"/>
      <sheetName val="Salary(Cus_)7"/>
      <sheetName val="OT_OVER7"/>
      <sheetName val="Segment_4_Bid_Sheet7"/>
      <sheetName val="Hi6810_功能信号表7"/>
      <sheetName val="6_FQC检验数据7"/>
      <sheetName val="2003_prod27"/>
      <sheetName val="2003_Target7"/>
      <sheetName val="RA_Bearer7"/>
      <sheetName val="Trend_Total_nguyên_nhân7"/>
      <sheetName val="設備預算總表附件3_7"/>
      <sheetName val="FA_Definitions7"/>
      <sheetName val="개발원가_종합7"/>
      <sheetName val="TFT_Attendace8"/>
      <sheetName val="List_Total8"/>
      <sheetName val="Person_Cost8"/>
      <sheetName val="THEO_DÕI_THAI_SẢN_(2)8"/>
      <sheetName val="Time_Man8"/>
      <sheetName val="Salary(Cus_)8"/>
      <sheetName val="OT_OVER8"/>
      <sheetName val="Segment_4_Bid_Sheet8"/>
      <sheetName val="Hi6810_功能信号表8"/>
      <sheetName val="6_FQC检验数据8"/>
      <sheetName val="2003_prod28"/>
      <sheetName val="2003_Target8"/>
      <sheetName val="RA_Bearer8"/>
      <sheetName val="Trend_Total_nguyên_nhân8"/>
      <sheetName val="設備預算總表附件3_8"/>
      <sheetName val="FA_Definitions8"/>
      <sheetName val="개발원가_종합8"/>
      <sheetName val="Main-Yield_report5"/>
      <sheetName val="Cosmetic_Description5"/>
      <sheetName val="금형_(2)18"/>
      <sheetName val="TFT_Attendace9"/>
      <sheetName val="List_Total9"/>
      <sheetName val="Person_Cost9"/>
      <sheetName val="THEO_DÕI_THAI_SẢN_(2)9"/>
      <sheetName val="Time_Man9"/>
      <sheetName val="Salary(Cus_)9"/>
      <sheetName val="OT_OVER9"/>
      <sheetName val="Segment_4_Bid_Sheet9"/>
      <sheetName val="Hi6810_功能信号表9"/>
      <sheetName val="6_FQC检验数据9"/>
      <sheetName val="2003_prod29"/>
      <sheetName val="2003_Target9"/>
      <sheetName val="RA_Bearer9"/>
      <sheetName val="Trend_Total_nguyên_nhân9"/>
      <sheetName val="設備預算總表附件3_9"/>
      <sheetName val="FA_Definitions9"/>
      <sheetName val="개발원가_종합9"/>
      <sheetName val="22_보증금(전신전화가입권)6"/>
      <sheetName val="39_미지급법인세6"/>
      <sheetName val="Main-Yield_report6"/>
      <sheetName val="Cosmetic_Description6"/>
      <sheetName val="업체손실공수_xls6"/>
      <sheetName val="1_TM21"/>
      <sheetName val="2_align21"/>
      <sheetName val="3_JUDDER21"/>
      <sheetName val="4_M_S21"/>
      <sheetName val="5_P_W_R21"/>
      <sheetName val="6_F_G21"/>
      <sheetName val="7__SCABLE21"/>
      <sheetName val="8_DIFF21"/>
      <sheetName val="9_A_C21"/>
      <sheetName val="10_GEAR21"/>
      <sheetName val="11_ISC21"/>
      <sheetName val="12_ALT21"/>
      <sheetName val="13_O_S21"/>
      <sheetName val="14_silencer21"/>
      <sheetName val="15_DAMPER21"/>
      <sheetName val="16_HUB21"/>
      <sheetName val="17_DLOCK21"/>
      <sheetName val="18_PSP21"/>
      <sheetName val="19_누수21"/>
      <sheetName val="20_K_S21"/>
      <sheetName val="차체부품_INS_REPORT(갑)21"/>
      <sheetName val="FUEL_FILLER21"/>
      <sheetName val="진행_DATA_(2)21"/>
      <sheetName val="2_대외공문21"/>
      <sheetName val="5_WIRE적용LIST21"/>
      <sheetName val="외주현황_wq121"/>
      <sheetName val="3_일반사상21"/>
      <sheetName val="3-2_귀책부서별_DT현황20"/>
      <sheetName val="_납촉자21"/>
      <sheetName val="LX3_0_RR20"/>
      <sheetName val="SUB_2월_재검사추이도20"/>
      <sheetName val="일일_업무_현황_(3)14"/>
      <sheetName val="일일_업무_현황_(5)14"/>
      <sheetName val="JT3_0견적-구120"/>
      <sheetName val="금형_(2)20"/>
      <sheetName val="J150_승인진도관리_LIST14"/>
      <sheetName val="TOTAL_LIST14"/>
      <sheetName val="Price_Range14"/>
      <sheetName val="FTR_MACRo14"/>
      <sheetName val="1-1_General_Code13"/>
      <sheetName val="협력사_일반현황14"/>
      <sheetName val="MPL_技連14"/>
      <sheetName val="342E_BLOCK14"/>
      <sheetName val="MPS_Q3_FY0413"/>
      <sheetName val="MPS_Q4_FY0413"/>
      <sheetName val="TFT_Attendace11"/>
      <sheetName val="List_Total11"/>
      <sheetName val="Person_Cost11"/>
      <sheetName val="THEO_DÕI_THAI_SẢN_(2)11"/>
      <sheetName val="Time_Man11"/>
      <sheetName val="Salary(Cus_)11"/>
      <sheetName val="OT_OVER11"/>
      <sheetName val="Segment_4_Bid_Sheet11"/>
      <sheetName val="Hi6810_功能信号表11"/>
      <sheetName val="6_FQC检验数据11"/>
      <sheetName val="2003_prod211"/>
      <sheetName val="2003_Target11"/>
      <sheetName val="RA_Bearer11"/>
      <sheetName val="Trend_Total_nguyên_nhân11"/>
      <sheetName val="設備預算總表附件3_11"/>
      <sheetName val="FA_Definitions11"/>
      <sheetName val="개발원가_종합11"/>
      <sheetName val="0_CHMSL_LED_ASSY10"/>
      <sheetName val="GAGE_R&amp;R(FRT_UPR)10"/>
      <sheetName val="중공업_실적10"/>
      <sheetName val="_하반기_경비_조정계획_150627(사계_r2_기준)10"/>
      <sheetName val="22_보증금(전신전화가입권)8"/>
      <sheetName val="39_미지급법인세8"/>
      <sheetName val="Main-Yield_report8"/>
      <sheetName val="Cosmetic_Description8"/>
      <sheetName val="업체손실공수_xls8"/>
      <sheetName val="2차_OI䑲⿀3"/>
      <sheetName val="차체부품_INS_REPORT(갑)20"/>
      <sheetName val="FUEL_FILLER20"/>
      <sheetName val="5_WIRE적용LIST20"/>
      <sheetName val="3_일반사상20"/>
      <sheetName val="_납촉자20"/>
      <sheetName val="금형_(2)19"/>
      <sheetName val="J150_승인진도관리_LIST13"/>
      <sheetName val="TOTAL_LIST13"/>
      <sheetName val="Price_Range13"/>
      <sheetName val="FTR_MACRo13"/>
      <sheetName val="TFT_Attendace10"/>
      <sheetName val="List_Total10"/>
      <sheetName val="Person_Cost10"/>
      <sheetName val="THEO_DÕI_THAI_SẢN_(2)10"/>
      <sheetName val="Time_Man10"/>
      <sheetName val="Salary(Cus_)10"/>
      <sheetName val="OT_OVER10"/>
      <sheetName val="Segment_4_Bid_Sheet10"/>
      <sheetName val="Hi6810_功能信号表10"/>
      <sheetName val="6_FQC检验数据10"/>
      <sheetName val="2003_prod210"/>
      <sheetName val="2003_Target10"/>
      <sheetName val="RA_Bearer10"/>
      <sheetName val="Trend_Total_nguyên_nhân10"/>
      <sheetName val="設備預算總表附件3_10"/>
      <sheetName val="FA_Definitions10"/>
      <sheetName val="개발원가_종합10"/>
      <sheetName val="22_보증금(전신전화가입권)7"/>
      <sheetName val="39_미지급법인세7"/>
      <sheetName val="Main-Yield_report7"/>
      <sheetName val="Cosmetic_Description7"/>
      <sheetName val="업체손실공수_xls7"/>
      <sheetName val="2차_OI䑲⿀2"/>
      <sheetName val="1_TM24"/>
      <sheetName val="2_align24"/>
      <sheetName val="3_JUDDER24"/>
      <sheetName val="4_M_S24"/>
      <sheetName val="5_P_W_R24"/>
      <sheetName val="6_F_G24"/>
      <sheetName val="7__SCABLE24"/>
      <sheetName val="8_DIFF24"/>
      <sheetName val="9_A_C24"/>
      <sheetName val="10_GEAR24"/>
      <sheetName val="11_ISC24"/>
      <sheetName val="12_ALT24"/>
      <sheetName val="13_O_S24"/>
      <sheetName val="14_silencer24"/>
      <sheetName val="15_DAMPER24"/>
      <sheetName val="16_HUB24"/>
      <sheetName val="17_DLOCK24"/>
      <sheetName val="18_PSP24"/>
      <sheetName val="19_누수24"/>
      <sheetName val="20_K_S24"/>
      <sheetName val="차체부품_INS_REPORT(갑)24"/>
      <sheetName val="FUEL_FILLER24"/>
      <sheetName val="진행_DATA_(2)24"/>
      <sheetName val="2_대외공문24"/>
      <sheetName val="5_WIRE적용LIST24"/>
      <sheetName val="외주현황_wq124"/>
      <sheetName val="3_일반사상24"/>
      <sheetName val="3-2_귀책부서별_DT현황23"/>
      <sheetName val="_납촉자24"/>
      <sheetName val="LX3_0_RR23"/>
      <sheetName val="SUB_2월_재검사추이도23"/>
      <sheetName val="GB-IC_Villingen_GG23"/>
      <sheetName val="5_세운W-A23"/>
      <sheetName val="일일_업무_현황_(3)17"/>
      <sheetName val="일일_업무_현황_(5)17"/>
      <sheetName val="JT3_0견적-구123"/>
      <sheetName val="DATA_BASE14"/>
      <sheetName val="금형_(2)23"/>
      <sheetName val="J150_승인진도관리_LIST17"/>
      <sheetName val="TOTAL_LIST17"/>
      <sheetName val="Price_Range17"/>
      <sheetName val="FTR_MACRo17"/>
      <sheetName val="포머_비가동_내역15"/>
      <sheetName val="FRONT_HUB견적가16"/>
      <sheetName val="0_절삭조건17"/>
      <sheetName val="VS1_Paretto분석16"/>
      <sheetName val="02_07_27_부품판매가14"/>
      <sheetName val="1-1_General_Code16"/>
      <sheetName val="생산현황_(입력)14"/>
      <sheetName val="협력사_일반현황17"/>
      <sheetName val="MPL_技連17"/>
      <sheetName val="342E_BLOCK17"/>
      <sheetName val="업체별_단가현황14"/>
      <sheetName val="CR_CODE14"/>
      <sheetName val="THEME_CODE14"/>
      <sheetName val="P&amp;L,Bal_Sheet,Cash_Forecast14"/>
      <sheetName val="임율_&amp;_LOT14"/>
      <sheetName val="생산계획_(2)14"/>
      <sheetName val="1_ER유체응용14"/>
      <sheetName val="4_시험장비14"/>
      <sheetName val="Summary_Sheet14"/>
      <sheetName val="Datasheet_for_KPI_Model_114"/>
      <sheetName val="MPS_Q3_FY0416"/>
      <sheetName val="MPS_Q4_FY0416"/>
      <sheetName val="일일_생산및판매계획_대_실적14"/>
      <sheetName val="PC%계산(WM_COMM단차)14"/>
      <sheetName val="VPP(BD-010)_이상보고14"/>
      <sheetName val="비교원가제출_고14"/>
      <sheetName val="1_세부비교원가(내수)14"/>
      <sheetName val="1_종합비교원가(내수_일반_유럽)14"/>
      <sheetName val="production_dept13"/>
      <sheetName val="6_수입검사_13"/>
      <sheetName val="03_PFD-114"/>
      <sheetName val="12_Inv_13"/>
      <sheetName val="97년_재료예산(안)14"/>
      <sheetName val="1_터빈13"/>
      <sheetName val="cost_base_e_dati13"/>
      <sheetName val="Data_Sheet14"/>
      <sheetName val="2__Definitions14"/>
      <sheetName val="TFT_Attendace14"/>
      <sheetName val="10_예산_및_원가_계획(02년)14"/>
      <sheetName val="코드_조건표15"/>
      <sheetName val="HMC_사전원가(원혁기준)13%14"/>
      <sheetName val="Upgrades_pricing14"/>
      <sheetName val="7_3_DY팀14"/>
      <sheetName val="List_Total14"/>
      <sheetName val="Person_Cost14"/>
      <sheetName val="THEO_DÕI_THAI_SẢN_(2)14"/>
      <sheetName val="Time_Man14"/>
      <sheetName val="Salary(Cus_)14"/>
      <sheetName val="OT_OVER14"/>
      <sheetName val="Segment_4_Bid_Sheet14"/>
      <sheetName val="Hi6810_功能信号表14"/>
      <sheetName val="6_FQC检验数据14"/>
      <sheetName val="2003_prod214"/>
      <sheetName val="2003_Target14"/>
      <sheetName val="RA_Bearer14"/>
      <sheetName val="Trend_Total_nguyên_nhân14"/>
      <sheetName val="設備預算總表附件3_14"/>
      <sheetName val="FA_Definitions14"/>
      <sheetName val="_27"/>
      <sheetName val="개발원가_종합14"/>
      <sheetName val="2차_OIL량측정14"/>
      <sheetName val="무부하_회전수14"/>
      <sheetName val="진행중_설변14"/>
      <sheetName val="장비_전체리스트14"/>
      <sheetName val="PNL_ASS'Y_CRASH_PAD_UPR_RH14"/>
      <sheetName val="1_1_2008_OTIF13"/>
      <sheetName val="업무분장_13"/>
      <sheetName val="S50_13"/>
      <sheetName val="재품별_단가14"/>
      <sheetName val="집중검사_리스트13"/>
      <sheetName val="실행내역서_13"/>
      <sheetName val="개발_LIST13"/>
      <sheetName val="차체_품안표13"/>
      <sheetName val="1~3월_지시사항13"/>
      <sheetName val="1_POSITIONING13"/>
      <sheetName val="Value_Analysis_-_Sheet_113"/>
      <sheetName val="BAFFLE_HMC_TABLE113"/>
      <sheetName val="0_CHMSL_LED_ASSY13"/>
      <sheetName val="Production_Plan113"/>
      <sheetName val="GAGE_R&amp;R(FRT_UPR)13"/>
      <sheetName val="5-Why_Root_Cause_Analysis_13"/>
      <sheetName val="TEAM하반기_계획_(2)13"/>
      <sheetName val="광주_소요량13"/>
      <sheetName val="공정능력(마운틴_홀_거리)13"/>
      <sheetName val="▶R_C_FRM13"/>
      <sheetName val="초_성13"/>
      <sheetName val="CHECK_성13"/>
      <sheetName val="cpk_data13"/>
      <sheetName val="full_(2)13"/>
      <sheetName val="_28"/>
      <sheetName val="중공업_실적13"/>
      <sheetName val="_하반기_경비_조정계획_150627(사계_r2_기준)13"/>
      <sheetName val="(2)월생산현황_11"/>
      <sheetName val="22_보증금(전신전화가입권)11"/>
      <sheetName val="39_미지급법인세11"/>
      <sheetName val="Main-Yield_report11"/>
      <sheetName val="Cosmetic_Description11"/>
      <sheetName val="업체손실공수_xls11"/>
      <sheetName val="1_TAT_Info_11"/>
      <sheetName val="AQL(0_65)7"/>
      <sheetName val="LINE_PPM-분석7"/>
      <sheetName val="TỪ_KHÓA5"/>
      <sheetName val="Quy_định_công_trừ_MBO5"/>
      <sheetName val="REPAIR_DATA_-_CONTAINER_#57"/>
      <sheetName val="Issues_List7"/>
      <sheetName val="SFA_M-P5"/>
      <sheetName val="진행_사항5"/>
      <sheetName val="HHP_설비_LIST5"/>
      <sheetName val="3__Acronyms_and_abbreviations6"/>
      <sheetName val="Tool_Type6"/>
      <sheetName val="share_year=56"/>
      <sheetName val="delta_impedance(평균)7"/>
      <sheetName val="Histogram_Chart7"/>
      <sheetName val="Freq_error_DATA7"/>
      <sheetName val="Freq_HISTOGRAM7"/>
      <sheetName val="強度_CN_A1_C10H_152H6"/>
      <sheetName val="Stand_off5"/>
      <sheetName val="00-Input_Values5"/>
      <sheetName val="Input_Values5"/>
      <sheetName val="CC_Down_load_07165"/>
      <sheetName val="CAUZA_DEFECTE5"/>
      <sheetName val="CAUSES_OF_DEFECTS5"/>
      <sheetName val="VSAMS_Summary5"/>
      <sheetName val="Standard_Tests5"/>
      <sheetName val="2_NPI封面5"/>
      <sheetName val="Data_lists5"/>
      <sheetName val="FE_DPHU报告_6"/>
      <sheetName val="TOP_155"/>
      <sheetName val="Qual_Approv_Test_Plan_0503225"/>
      <sheetName val="Dashboard_(methodologies)5"/>
      <sheetName val="BE_DPHU报告_6"/>
      <sheetName val="Reference_Lists5"/>
      <sheetName val="Ramp-up_Prod_KLf_pro_Woche_5"/>
      <sheetName val="OT_Project_Report5"/>
      <sheetName val="Equipment_Info_assumptions5"/>
      <sheetName val="E_Goal5"/>
      <sheetName val="P_Goal5"/>
      <sheetName val="Manufacturers_And_Names_Lists5"/>
      <sheetName val="Perishable_Tooling5"/>
      <sheetName val="All_Parts5"/>
      <sheetName val="2차_OI䑲⿀6"/>
      <sheetName val="1-1_연월차_개인별_보전수당5"/>
      <sheetName val="FAX_(2)5"/>
      <sheetName val="Quy_định_trừ_điểm_MBO5"/>
      <sheetName val="LEAD_TIME_추이5"/>
      <sheetName val="1_TM23"/>
      <sheetName val="2_align23"/>
      <sheetName val="3_JUDDER23"/>
      <sheetName val="4_M_S23"/>
      <sheetName val="5_P_W_R23"/>
      <sheetName val="6_F_G23"/>
      <sheetName val="7__SCABLE23"/>
      <sheetName val="8_DIFF23"/>
      <sheetName val="9_A_C23"/>
      <sheetName val="10_GEAR23"/>
      <sheetName val="11_ISC23"/>
      <sheetName val="12_ALT23"/>
      <sheetName val="13_O_S23"/>
      <sheetName val="14_silencer23"/>
      <sheetName val="15_DAMPER23"/>
      <sheetName val="16_HUB23"/>
      <sheetName val="17_DLOCK23"/>
      <sheetName val="18_PSP23"/>
      <sheetName val="19_누수23"/>
      <sheetName val="20_K_S23"/>
      <sheetName val="차체부품_INS_REPORT(갑)23"/>
      <sheetName val="FUEL_FILLER23"/>
      <sheetName val="진행_DATA_(2)23"/>
      <sheetName val="2_대외공문23"/>
      <sheetName val="5_WIRE적용LIST23"/>
      <sheetName val="외주현황_wq123"/>
      <sheetName val="3_일반사상23"/>
      <sheetName val="3-2_귀책부서별_DT현황22"/>
      <sheetName val="_납촉자23"/>
      <sheetName val="LX3_0_RR22"/>
      <sheetName val="SUB_2월_재검사추이도22"/>
      <sheetName val="GB-IC_Villingen_GG22"/>
      <sheetName val="5_세운W-A22"/>
      <sheetName val="일일_업무_현황_(3)16"/>
      <sheetName val="일일_업무_현황_(5)16"/>
      <sheetName val="JT3_0견적-구122"/>
      <sheetName val="DATA_BASE13"/>
      <sheetName val="금형_(2)22"/>
      <sheetName val="J150_승인진도관리_LIST16"/>
      <sheetName val="TOTAL_LIST16"/>
      <sheetName val="Price_Range16"/>
      <sheetName val="FTR_MACRo16"/>
      <sheetName val="포머_비가동_내역14"/>
      <sheetName val="FRONT_HUB견적가15"/>
      <sheetName val="0_절삭조건16"/>
      <sheetName val="VS1_Paretto분석15"/>
      <sheetName val="02_07_27_부품판매가13"/>
      <sheetName val="1-1_General_Code15"/>
      <sheetName val="생산현황_(입력)13"/>
      <sheetName val="협력사_일반현황16"/>
      <sheetName val="MPL_技連16"/>
      <sheetName val="342E_BLOCK16"/>
      <sheetName val="업체별_단가현황13"/>
      <sheetName val="CR_CODE13"/>
      <sheetName val="THEME_CODE13"/>
      <sheetName val="P&amp;L,Bal_Sheet,Cash_Forecast13"/>
      <sheetName val="임율_&amp;_LOT13"/>
      <sheetName val="생산계획_(2)13"/>
      <sheetName val="1_ER유체응용13"/>
      <sheetName val="4_시험장비13"/>
      <sheetName val="Summary_Sheet13"/>
      <sheetName val="Datasheet_for_KPI_Model_113"/>
      <sheetName val="MPS_Q3_FY0415"/>
      <sheetName val="MPS_Q4_FY0415"/>
      <sheetName val="일일_생산및판매계획_대_실적13"/>
      <sheetName val="PC%계산(WM_COMM단차)13"/>
      <sheetName val="VPP(BD-010)_이상보고13"/>
      <sheetName val="비교원가제출_고13"/>
      <sheetName val="1_세부비교원가(내수)13"/>
      <sheetName val="1_종합비교원가(내수_일반_유럽)13"/>
      <sheetName val="03_PFD-113"/>
      <sheetName val="97년_재료예산(안)13"/>
      <sheetName val="Data_Sheet13"/>
      <sheetName val="2__Definitions13"/>
      <sheetName val="TFT_Attendace13"/>
      <sheetName val="10_예산_및_원가_계획(02년)13"/>
      <sheetName val="코드_조건표14"/>
      <sheetName val="HMC_사전원가(원혁기준)13%13"/>
      <sheetName val="Upgrades_pricing13"/>
      <sheetName val="7_3_DY팀13"/>
      <sheetName val="List_Total13"/>
      <sheetName val="Person_Cost13"/>
      <sheetName val="THEO_DÕI_THAI_SẢN_(2)13"/>
      <sheetName val="Time_Man13"/>
      <sheetName val="Salary(Cus_)13"/>
      <sheetName val="OT_OVER13"/>
      <sheetName val="Segment_4_Bid_Sheet13"/>
      <sheetName val="Hi6810_功能信号表13"/>
      <sheetName val="6_FQC检验数据13"/>
      <sheetName val="2003_prod213"/>
      <sheetName val="2003_Target13"/>
      <sheetName val="RA_Bearer13"/>
      <sheetName val="Trend_Total_nguyên_nhân13"/>
      <sheetName val="設備預算總表附件3_13"/>
      <sheetName val="FA_Definitions13"/>
      <sheetName val="_25"/>
      <sheetName val="개발원가_종합13"/>
      <sheetName val="2차_OIL량측정13"/>
      <sheetName val="무부하_회전수13"/>
      <sheetName val="진행중_설변13"/>
      <sheetName val="장비_전체리스트13"/>
      <sheetName val="PNL_ASS'Y_CRASH_PAD_UPR_RH13"/>
      <sheetName val="S50_12"/>
      <sheetName val="재품별_단가13"/>
      <sheetName val="0_CHMSL_LED_ASSY12"/>
      <sheetName val="GAGE_R&amp;R(FRT_UPR)12"/>
      <sheetName val="5-Why_Root_Cause_Analysis_12"/>
      <sheetName val="TEAM하반기_계획_(2)12"/>
      <sheetName val="광주_소요량12"/>
      <sheetName val="공정능력(마운틴_홀_거리)12"/>
      <sheetName val="▶R_C_FRM12"/>
      <sheetName val="초_성12"/>
      <sheetName val="CHECK_성12"/>
      <sheetName val="cpk_data12"/>
      <sheetName val="full_(2)12"/>
      <sheetName val="_26"/>
      <sheetName val="중공업_실적12"/>
      <sheetName val="_하반기_경비_조정계획_150627(사계_r2_기준)12"/>
      <sheetName val="(2)월생산현황_10"/>
      <sheetName val="22_보증금(전신전화가입권)10"/>
      <sheetName val="39_미지급법인세10"/>
      <sheetName val="Main-Yield_report10"/>
      <sheetName val="Cosmetic_Description10"/>
      <sheetName val="업체손실공수_xls10"/>
      <sheetName val="1_TAT_Info_10"/>
      <sheetName val="AQL(0_65)6"/>
      <sheetName val="TỪ_KHÓA4"/>
      <sheetName val="Quy_định_công_trừ_MBO4"/>
      <sheetName val="SFA_M-P4"/>
      <sheetName val="진행_사항4"/>
      <sheetName val="HHP_설비_LIST4"/>
      <sheetName val="share_year=55"/>
      <sheetName val="delta_impedance(평균)6"/>
      <sheetName val="Histogram_Chart6"/>
      <sheetName val="Freq_error_DATA6"/>
      <sheetName val="Freq_HISTOGRAM6"/>
      <sheetName val="強度_CN_A1_C10H_152H5"/>
      <sheetName val="Stand_off4"/>
      <sheetName val="CC_Down_load_07164"/>
      <sheetName val="CAUZA_DEFECTE4"/>
      <sheetName val="CAUSES_OF_DEFECTS4"/>
      <sheetName val="VSAMS_Summary4"/>
      <sheetName val="Standard_Tests4"/>
      <sheetName val="2_NPI封面4"/>
      <sheetName val="Data_lists4"/>
      <sheetName val="FE_DPHU报告_5"/>
      <sheetName val="TOP_154"/>
      <sheetName val="Qual_Approv_Test_Plan_0503224"/>
      <sheetName val="Dashboard_(methodologies)4"/>
      <sheetName val="BE_DPHU报告_5"/>
      <sheetName val="Reference_Lists4"/>
      <sheetName val="Ramp-up_Prod_KLf_pro_Woche_4"/>
      <sheetName val="OT_Project_Report4"/>
      <sheetName val="Equipment_Info_assumptions4"/>
      <sheetName val="E_Goal4"/>
      <sheetName val="P_Goal4"/>
      <sheetName val="Manufacturers_And_Names_Lists4"/>
      <sheetName val="Perishable_Tooling4"/>
      <sheetName val="All_Parts4"/>
      <sheetName val="2차_OI䑲⿀5"/>
      <sheetName val="Quy_định_trừ_điểm_MBO4"/>
      <sheetName val="LEAD_TIME_추이4"/>
      <sheetName val="1_TM22"/>
      <sheetName val="2_align22"/>
      <sheetName val="3_JUDDER22"/>
      <sheetName val="4_M_S22"/>
      <sheetName val="5_P_W_R22"/>
      <sheetName val="6_F_G22"/>
      <sheetName val="7__SCABLE22"/>
      <sheetName val="8_DIFF22"/>
      <sheetName val="9_A_C22"/>
      <sheetName val="10_GEAR22"/>
      <sheetName val="11_ISC22"/>
      <sheetName val="12_ALT22"/>
      <sheetName val="13_O_S22"/>
      <sheetName val="14_silencer22"/>
      <sheetName val="15_DAMPER22"/>
      <sheetName val="16_HUB22"/>
      <sheetName val="17_DLOCK22"/>
      <sheetName val="18_PSP22"/>
      <sheetName val="19_누수22"/>
      <sheetName val="20_K_S22"/>
      <sheetName val="차체부품_INS_REPORT(갑)22"/>
      <sheetName val="FUEL_FILLER22"/>
      <sheetName val="진행_DATA_(2)22"/>
      <sheetName val="2_대외공문22"/>
      <sheetName val="5_WIRE적용LIST22"/>
      <sheetName val="외주현황_wq122"/>
      <sheetName val="3_일반사상22"/>
      <sheetName val="3-2_귀책부서별_DT현황21"/>
      <sheetName val="_납촉자22"/>
      <sheetName val="LX3_0_RR21"/>
      <sheetName val="SUB_2월_재검사추이도21"/>
      <sheetName val="GB-IC_Villingen_GG21"/>
      <sheetName val="5_세운W-A21"/>
      <sheetName val="일일_업무_현황_(3)15"/>
      <sheetName val="일일_업무_현황_(5)15"/>
      <sheetName val="JT3_0견적-구121"/>
      <sheetName val="금형_(2)21"/>
      <sheetName val="J150_승인진도관리_LIST15"/>
      <sheetName val="TOTAL_LIST15"/>
      <sheetName val="Price_Range15"/>
      <sheetName val="FTR_MACRo15"/>
      <sheetName val="FRONT_HUB견적가14"/>
      <sheetName val="0_절삭조건15"/>
      <sheetName val="VS1_Paretto분석14"/>
      <sheetName val="1-1_General_Code14"/>
      <sheetName val="협력사_일반현황15"/>
      <sheetName val="MPL_技連15"/>
      <sheetName val="342E_BLOCK15"/>
      <sheetName val="Summary_Sheet12"/>
      <sheetName val="Datasheet_for_KPI_Model_112"/>
      <sheetName val="MPS_Q3_FY0414"/>
      <sheetName val="MPS_Q4_FY0414"/>
      <sheetName val="TFT_Attendace12"/>
      <sheetName val="Upgrades_pricing12"/>
      <sheetName val="7_3_DY팀12"/>
      <sheetName val="List_Total12"/>
      <sheetName val="Person_Cost12"/>
      <sheetName val="THEO_DÕI_THAI_SẢN_(2)12"/>
      <sheetName val="Time_Man12"/>
      <sheetName val="Salary(Cus_)12"/>
      <sheetName val="OT_OVER12"/>
      <sheetName val="Segment_4_Bid_Sheet12"/>
      <sheetName val="Hi6810_功能信号表12"/>
      <sheetName val="6_FQC检验数据12"/>
      <sheetName val="2003_prod212"/>
      <sheetName val="2003_Target12"/>
      <sheetName val="RA_Bearer12"/>
      <sheetName val="Trend_Total_nguyên_nhân12"/>
      <sheetName val="設備預算總表附件3_12"/>
      <sheetName val="FA_Definitions12"/>
      <sheetName val="개발원가_종합12"/>
      <sheetName val="PNL_ASS'Y_CRASH_PAD_UPR_RH12"/>
      <sheetName val="0_CHMSL_LED_ASSY11"/>
      <sheetName val="GAGE_R&amp;R(FRT_UPR)11"/>
      <sheetName val="중공업_실적11"/>
      <sheetName val="_하반기_경비_조정계획_150627(사계_r2_기준)11"/>
      <sheetName val="(2)월생산현황_9"/>
      <sheetName val="22_보증금(전신전화가입권)9"/>
      <sheetName val="39_미지급법인세9"/>
      <sheetName val="Main-Yield_report9"/>
      <sheetName val="Cosmetic_Description9"/>
      <sheetName val="업체손실공수_xls9"/>
      <sheetName val="2차_OI䑲⿀4"/>
      <sheetName val="246019"/>
      <sheetName val="ORDER"/>
      <sheetName val="ExchangeRate"/>
      <sheetName val="Shape"/>
      <sheetName val="MetaInfo"/>
      <sheetName val="WC별인원공수"/>
      <sheetName val="부품 업체"/>
      <sheetName val="Process Capability Study"/>
      <sheetName val="General"/>
      <sheetName val="Feriados"/>
      <sheetName val="M6A-208 Steering dust"/>
      <sheetName val="SA조직도"/>
      <sheetName val="★COPQ★"/>
      <sheetName val="95삼성급(본사)"/>
      <sheetName val="4DR"/>
      <sheetName val="CIO"/>
      <sheetName val="格付け回答"/>
      <sheetName val="3ﾄﾗﾝｸ閉まり"/>
      <sheetName val="下周"/>
      <sheetName val="定量化結果"/>
      <sheetName val="ＣＡＭＹ　ＭⅢ"/>
      <sheetName val="KOR"/>
      <sheetName val="Datos_Comparables1"/>
      <sheetName val="Pareto_Top_RPN1"/>
      <sheetName val="冷延鋼板_EAT_04101"/>
      <sheetName val="Kapitaleinsatz &amp; Umsatz"/>
      <sheetName val="Constant"/>
      <sheetName val="Range"/>
      <sheetName val="매입현황"/>
      <sheetName val="TestCase"/>
      <sheetName val="Stammdaten"/>
      <sheetName val="Mapping"/>
      <sheetName val="LAYOUT ALL"/>
      <sheetName val="5330"/>
      <sheetName val="8230"/>
      <sheetName val="5330-10"/>
      <sheetName val="MP2006 data"/>
      <sheetName val="내역서1999.8최종"/>
      <sheetName val="첨부02"/>
      <sheetName val="Processes Form List"/>
      <sheetName val="원가DB210928"/>
      <sheetName val="1.세부비교원가(내ၒ_x0000_"/>
      <sheetName val="ф сплавы"/>
      <sheetName val="Вспомогательно"/>
      <sheetName val="?格比較"/>
      <sheetName val="팀_x0000_粥_x0000_"/>
      <sheetName val="팀"/>
      <sheetName val="예총"/>
      <sheetName val="2000년1차"/>
      <sheetName val="진행 List('14)"/>
      <sheetName val="1-39"/>
      <sheetName val="부품 분류"/>
      <sheetName val="주주명부&lt;끝&gt;"/>
      <sheetName val="단가Master"/>
      <sheetName val="판매"/>
      <sheetName val="2010사업계획"/>
      <sheetName val="2019년 현장 호봉승급"/>
      <sheetName val="2018년 현장 호봉승급"/>
      <sheetName val="Evaluation_objec"/>
      <sheetName val="정공"/>
      <sheetName val="옵션종합정리"/>
      <sheetName val="완성차종합정리"/>
      <sheetName val="5400-재고자산Lead"/>
      <sheetName val="별첨3"/>
      <sheetName val="List hide"/>
      <sheetName val="과검산출 쿼리"/>
      <sheetName val="4대법인설비등급"/>
      <sheetName val="O_970122"/>
      <sheetName val="터널조도"/>
      <sheetName val="SpecificatiB_x0000_"/>
      <sheetName val="Links"/>
      <sheetName val="Phan tich"/>
      <sheetName val="TinhGiaMTC"/>
      <sheetName val="TH MTC"/>
      <sheetName val="TH N.Cong"/>
      <sheetName val="TinhGiaNC"/>
      <sheetName val="TH Vat tu"/>
      <sheetName val="DMCP"/>
      <sheetName val="BG"/>
      <sheetName val="1.능률현황"/>
      <sheetName val="2.호선별예상실적"/>
      <sheetName val="견적서 원본"/>
      <sheetName val="기공1-1-2"/>
      <sheetName val="건축원가"/>
      <sheetName val="건축공사실행"/>
      <sheetName val="샷시제품"/>
      <sheetName val="완성차 미수금"/>
      <sheetName val="상수도토공집계표"/>
      <sheetName val="완성차_미수금"/>
      <sheetName val="bai1-ke"/>
      <sheetName val="gtrinh"/>
      <sheetName val="B-B"/>
      <sheetName val="C-C"/>
      <sheetName val="D-D"/>
      <sheetName val="luong06"/>
      <sheetName val="Lead"/>
      <sheetName val="총괄 "/>
      <sheetName val="실행원가"/>
      <sheetName val="기초,토목"/>
      <sheetName val="기초,토목 (전무변경)"/>
      <sheetName val="현장비용"/>
      <sheetName val="산출"/>
      <sheetName val="산출원가"/>
      <sheetName val="관급자재"/>
      <sheetName val="유창"/>
      <sheetName val="대광"/>
      <sheetName val="실행변동기준"/>
      <sheetName val="Physical_Description"/>
      <sheetName val="Labor_CTB"/>
      <sheetName val="X2349_CRB_Build_Plan"/>
      <sheetName val="X-R_관리계수표"/>
      <sheetName val="4__FAI,Validation"/>
      <sheetName val="[PRDW30.XLS࡝15_DAMPER6"/>
      <sheetName val="Chart1"/>
      <sheetName val="투자계획집계표"/>
      <sheetName val="1. ベース画面 通話"/>
      <sheetName val="不良类别定义（关联不可删）"/>
      <sheetName val=" 整改1"/>
      <sheetName val="分类"/>
      <sheetName val="蓝牙分类"/>
      <sheetName val="Income Statement Input"/>
      <sheetName val="Depreciation"/>
      <sheetName val="RG손익자료"/>
      <sheetName val="Analysts"/>
      <sheetName val="03년"/>
      <sheetName val="자료입력"/>
      <sheetName val="TONG HOP VL-NC"/>
      <sheetName val="DON GIA"/>
      <sheetName val="CAPA"/>
      <sheetName val="$ v. Peers"/>
      <sheetName val="Mkt Cap"/>
      <sheetName val="04이연법인세"/>
      <sheetName val="05이연법인세"/>
      <sheetName val="05이연법인세 (2)"/>
      <sheetName val="이연법인세"/>
      <sheetName val="00'미수"/>
      <sheetName val="분개"/>
      <sheetName val="미실현손익"/>
      <sheetName val="선적일정"/>
      <sheetName val="# 가공비&amp;경비 LIST"/>
      <sheetName val="综合"/>
      <sheetName val="# 재료비증빙"/>
      <sheetName val="Zusammenfassung"/>
      <sheetName val="2차-PROTO-(1)"/>
      <sheetName val="SLIDES"/>
      <sheetName val="CKD-MIP"/>
      <sheetName val="외화매출"/>
      <sheetName val="방산생산"/>
      <sheetName val="예산M11A"/>
      <sheetName val="SIMULATION"/>
      <sheetName val="자바라1"/>
      <sheetName val="인천CI"/>
      <sheetName val="R4 Quer"/>
      <sheetName val="Movement"/>
      <sheetName val="매  출"/>
      <sheetName val="F5"/>
      <sheetName val="재공수합"/>
      <sheetName val="제조원가(확인)"/>
      <sheetName val="재고자산명세"/>
      <sheetName val="FRC"/>
      <sheetName val="1-2.LOW &amp; HIGH WIRING ASSY"/>
      <sheetName val="Non-Statistical Sampling"/>
      <sheetName val="temp_temp__"/>
      <sheetName val="版块对应序号"/>
      <sheetName val="TT-2020.12.31"/>
      <sheetName val="Adj.2020.12.31"/>
      <sheetName val="SAD"/>
      <sheetName val="SUD"/>
      <sheetName val="变动分析"/>
      <sheetName val="Cashflow-2020.1-12"/>
      <sheetName val="CF Note1"/>
      <sheetName val="CF Note2"/>
      <sheetName val="exp04"/>
      <sheetName val="Forecast Dec 06"/>
      <sheetName val="Life Claims"/>
      <sheetName val="1.일반사항"/>
      <sheetName val="14.리스"/>
      <sheetName val="32.특관자"/>
      <sheetName val="33.우발,약정"/>
      <sheetName val="TB DATA"/>
      <sheetName val="UnitPrices"/>
      <sheetName val="원소재종합"/>
      <sheetName val="원소재 LDC "/>
      <sheetName val="정산"/>
      <sheetName val="팀별炠⾓_x0000_"/>
      <sheetName val="ACT2020 FMS data"/>
      <sheetName val="OEM"/>
      <sheetName val="#2(결정)-3"/>
      <sheetName val="#3(결정)-1"/>
      <sheetName val="Motor-Getriebe"/>
      <sheetName val="Ausstattung"/>
      <sheetName val="Elektrik"/>
      <sheetName val="Fahrwerk"/>
      <sheetName val="Karosserie"/>
      <sheetName val="GB-IC_Villinge~_GG7"/>
      <sheetName val="报表"/>
      <sheetName val="MA20061001003"/>
      <sheetName val="Waterfall  0_Toolb"/>
      <sheetName val="1월 생산실적"/>
      <sheetName val="3월 생산 실적"/>
      <sheetName val=" 대상 아이템"/>
      <sheetName val="リスト"/>
      <sheetName val="PUC명"/>
      <sheetName val="항목리스트"/>
      <sheetName val="419CPK"/>
      <sheetName val="기준표"/>
      <sheetName val="제조경비 (3)"/>
      <sheetName val="참고2_불량유형"/>
      <sheetName val="매칭"/>
      <sheetName val="2007년-수정본"/>
      <sheetName val="26.71632(4DR)"/>
      <sheetName val="NON MEMORY"/>
      <sheetName val="ISUZU LOB"/>
      <sheetName val="Cost목표(시험세부)"/>
      <sheetName val="원본(약정외-비율외)"/>
      <sheetName val="ma퐥ꊼ"/>
      <sheetName val="ZCO103_P05"/>
      <sheetName val="ZCO103_P06"/>
      <sheetName val="ZCO103_P07"/>
      <sheetName val="품목코드"/>
      <sheetName val="BS(Don't Prt)"/>
      <sheetName val="서울판관-공통부문"/>
      <sheetName val="차입금"/>
      <sheetName val="97년추정손익계산서"/>
      <sheetName val="CA"/>
      <sheetName val="대차총괄"/>
      <sheetName val="Sheet218"/>
      <sheetName val="装"/>
      <sheetName val="당일"/>
      <sheetName val="KALK"/>
      <sheetName val="CLIP"/>
      <sheetName val="Posting 2018"/>
      <sheetName val="영업관리-업무분장표"/>
      <sheetName val="업체별계좌"/>
      <sheetName val="21년"/>
      <sheetName val="FLOW PROSESႶ_x0000_啑"/>
      <sheetName val="WB-7-01"/>
      <sheetName val="417CP_x0002_"/>
      <sheetName val="Ranges"/>
      <sheetName val="법인구분"/>
      <sheetName val="기초코드"/>
      <sheetName val="매출액"/>
      <sheetName val="조건(2)"/>
      <sheetName val="고정자산(판관)"/>
      <sheetName val="판매관리비"/>
      <sheetName val="조건"/>
      <sheetName val="보험"/>
      <sheetName val="부하율및근무계획"/>
      <sheetName val="기능직"/>
      <sheetName val="사무직"/>
      <sheetName val="사용함수"/>
      <sheetName val="인건비(임금+퇴직+연월차)"/>
      <sheetName val="Rawdata"/>
      <sheetName val="제조1과일일경영"/>
      <sheetName val="제조7과일일경영"/>
      <sheetName val="총조"/>
      <sheetName val="ITEM"/>
      <sheetName val="Æo°¡±aAØ"/>
      <sheetName val="당월(1)"/>
      <sheetName val="O-7"/>
      <sheetName val="지분법평가"/>
      <sheetName val="____ile"/>
      <sheetName val="U"/>
      <sheetName val="A4공장"/>
      <sheetName val="실행계획1-7"/>
      <sheetName val="매팅"/>
      <sheetName val="D_SAN"/>
      <sheetName val="내수자료"/>
      <sheetName val="불량현황1월"/>
      <sheetName val="XGPROD"/>
      <sheetName val="단가변동현황"/>
      <sheetName val="Sheet11"/>
      <sheetName val="Expense"/>
      <sheetName val="                     "/>
      <sheetName val="Sheet371"/>
      <sheetName val="우스끼"/>
      <sheetName val="▶FR CUSH"/>
      <sheetName val="TABLE(ID)"/>
      <sheetName val="UPG(QXI)"/>
      <sheetName val="-기준환율"/>
      <sheetName val="Issue 진도율"/>
      <sheetName val="LINK"/>
      <sheetName val="発注伝票"/>
      <sheetName val="HM(111101)"/>
      <sheetName val="CKD부품_마스터"/>
      <sheetName val="he"/>
      <sheetName val="원소재(B_D_18.05)"/>
      <sheetName val="배관내역"/>
      <sheetName val="17 - 31B475KBHNNF"/>
      <sheetName val="Trend"/>
      <sheetName val="현황(수정)"/>
      <sheetName val="S901 CTC (2)"/>
      <sheetName val="기준정보(손대지 말것)"/>
      <sheetName val="텍스트문자 엑셀변환 방법"/>
      <sheetName val="CIP"/>
      <sheetName val="1.활"/>
      <sheetName val="factoȌ"/>
      <sheetName val="Sheet295"/>
      <sheetName val="tmp"/>
      <sheetName val="data_factory"/>
      <sheetName val="소재불량 기초"/>
      <sheetName val="업체code"/>
      <sheetName val="주간전체(부서별기준)"/>
      <sheetName val="_PRDW30.XL"/>
      <sheetName val="ﾊﾟｲﾌﾟ|_x0013___x0013__"/>
      <sheetName val="손익계산서_CF"/>
      <sheetName val="CycSel_1C"/>
      <sheetName val="작성기준"/>
      <sheetName val="△수익성"/>
      <sheetName val="내작부품(사출-개별경비)"/>
      <sheetName val="standard time "/>
      <sheetName val="TURNO A"/>
      <sheetName val="Output Valuation (2)"/>
      <sheetName val="FLOW PROSESႶ"/>
      <sheetName val="YS97'ALLR"/>
      <sheetName val="YS97'Ys"/>
      <sheetName val="Read me first"/>
      <sheetName val="채무"/>
      <sheetName val="채권"/>
      <sheetName val="内仓1"/>
      <sheetName val="内仓2"/>
      <sheetName val="内仓TEM"/>
      <sheetName val="内仓免税进口"/>
      <sheetName val="salary"/>
      <sheetName val="Au-Ni TEST"/>
      <sheetName val="1_TM25"/>
      <sheetName val="2_align25"/>
      <sheetName val="3_JUDDER25"/>
      <sheetName val="4_M_S25"/>
      <sheetName val="5_P_W_R25"/>
      <sheetName val="6_F_G25"/>
      <sheetName val="7__SCABLE25"/>
      <sheetName val="8_DIFF25"/>
      <sheetName val="9_A_C25"/>
      <sheetName val="10_GEAR25"/>
      <sheetName val="11_ISC25"/>
      <sheetName val="12_ALT25"/>
      <sheetName val="13_O_S25"/>
      <sheetName val="14_silencer25"/>
      <sheetName val="15_DAMPER25"/>
      <sheetName val="16_HUB25"/>
      <sheetName val="17_DLOCK25"/>
      <sheetName val="18_PSP25"/>
      <sheetName val="19_누수25"/>
      <sheetName val="20_K_S25"/>
      <sheetName val="차체부품_INS_REPORT(갑)25"/>
      <sheetName val="FUEL_FILLER25"/>
      <sheetName val="2_대외공문25"/>
      <sheetName val="진행_DATA_(2)25"/>
      <sheetName val="5_WIRE적용LIST25"/>
      <sheetName val="외주현황_wq125"/>
      <sheetName val="3_일반사상25"/>
      <sheetName val="_납촉자25"/>
      <sheetName val="3-2_귀책부서별_DT현황24"/>
      <sheetName val="c_db26"/>
      <sheetName val="LX3_0_RR24"/>
      <sheetName val="GB-IC_Villingen_GG24"/>
      <sheetName val="SUB_2월_재검사추이도24"/>
      <sheetName val="5_세운W-A24"/>
      <sheetName val="JT3_0견적-구124"/>
      <sheetName val="일일_업무_현황_(3)18"/>
      <sheetName val="일일_업무_현황_(5)18"/>
      <sheetName val="B053_(990701)공정실적PP%계산21"/>
      <sheetName val="1_2내수19"/>
      <sheetName val="DATA_BASE15"/>
      <sheetName val="금형_(2)24"/>
      <sheetName val="J150_승인진도관리_LIST18"/>
      <sheetName val="TOTAL_LIST18"/>
      <sheetName val="Price_Range18"/>
      <sheetName val="FTR_MACRo18"/>
      <sheetName val="0_절삭조건18"/>
      <sheetName val="CR_CODE15"/>
      <sheetName val="THEME_CODE15"/>
      <sheetName val="14_1부20"/>
      <sheetName val="1_세부비교원가(내수)15"/>
      <sheetName val="1_종합비교원가(내수_일반_유럽)15"/>
      <sheetName val="VS1_Paretto분석17"/>
      <sheetName val="Evaluation_objects20"/>
      <sheetName val="FRONT_HUB견적가17"/>
      <sheetName val="1-1_General_Code17"/>
      <sheetName val="협력사_일반현황18"/>
      <sheetName val="생산현황_(입력)15"/>
      <sheetName val="1_ER유체응용15"/>
      <sheetName val="4_시험장비15"/>
      <sheetName val="임율_&amp;_LOT15"/>
      <sheetName val="생산계획_(2)15"/>
      <sheetName val="포머_비가동_내역16"/>
      <sheetName val="MPL_技連18"/>
      <sheetName val="342E_BLOCK18"/>
      <sheetName val="1ဲ_ALT21"/>
      <sheetName val="1ဳ_O_S21"/>
      <sheetName val="15_၄AMPER21"/>
      <sheetName val="二_POSITION_XLS21"/>
      <sheetName val="OPT손익_내수21"/>
      <sheetName val="OPT손익_수출21"/>
      <sheetName val="BACK_DATA_08_7_1~21"/>
      <sheetName val="E_W21"/>
      <sheetName val="P_W21"/>
      <sheetName val="S_W21"/>
      <sheetName val="TEMP_TORQUE21"/>
      <sheetName val="BACK_DATA21"/>
      <sheetName val="126_25520"/>
      <sheetName val="CASE_ASM20"/>
      <sheetName val="매출종합_`0920"/>
      <sheetName val="소상_&quot;1&quot;20"/>
      <sheetName val="검사기준서_을_치수20"/>
      <sheetName val="검사기준서_갑20"/>
      <sheetName val="검사기준서_을20"/>
      <sheetName val="검사협정_갑20"/>
      <sheetName val="검사성적서_갑20"/>
      <sheetName val="검사성적서_을20"/>
      <sheetName val="검사성적서_병20"/>
      <sheetName val="Nego_PV20"/>
      <sheetName val="1_변경범위21"/>
      <sheetName val="팀별_합계20"/>
      <sheetName val="설비능력및_종합공정능력산출시_사용20"/>
      <sheetName val="02_07_27_부품판매가15"/>
      <sheetName val="상세_계산_내역19"/>
      <sheetName val="P&amp;L,Bal_Sheet,Cash_Forecast15"/>
      <sheetName val="MPS_Q3_FY0417"/>
      <sheetName val="MPS_Q4_FY0417"/>
      <sheetName val="업체별_단가현황15"/>
      <sheetName val="초_성14"/>
      <sheetName val="CHECK_성14"/>
      <sheetName val="공정능력_(2)19"/>
      <sheetName val="cpk_data14"/>
      <sheetName val="내수1_8GL20"/>
      <sheetName val="03_PFD-115"/>
      <sheetName val="2__Definitions15"/>
      <sheetName val="LAMBDA_자작20"/>
      <sheetName val="운임_환차손-Y21"/>
      <sheetName val="개발_TOOL_집계표19"/>
      <sheetName val="경상_개발비19"/>
      <sheetName val="비교원가제출_고15"/>
      <sheetName val="Basic_assumptions15"/>
      <sheetName val="코드_조건표16"/>
      <sheetName val="일일_생산및판매계획_대_실적15"/>
      <sheetName val="HMC_사전원가(원혁기준)13%15"/>
      <sheetName val="2차_OIL량측정15"/>
      <sheetName val="FLOW_PROSES_(A)16"/>
      <sheetName val="MACRO1_XLM19"/>
      <sheetName val="VPP(BD-010)_이상보고15"/>
      <sheetName val="10_예산_및_원가_계획(02년)15"/>
      <sheetName val="PNL_ASS'Y_CRASH_PAD_UPR_RH15"/>
      <sheetName val="Data_Sheet15"/>
      <sheetName val="차체_품안표14"/>
      <sheetName val="재품별_단가15"/>
      <sheetName val="6_수입검사_14"/>
      <sheetName val="12_Inv_14"/>
      <sheetName val="97년_재료예산(안)15"/>
      <sheetName val="1_터빈14"/>
      <sheetName val="cost_base_e_dati14"/>
      <sheetName val="장비_전체리스트15"/>
      <sheetName val="계산_DATA_입력19"/>
      <sheetName val="_29"/>
      <sheetName val="집중검사_리스트14"/>
      <sheetName val="실행내역서_14"/>
      <sheetName val="개발_LIST14"/>
      <sheetName val="PRESS_DATA19"/>
      <sheetName val="Cost_Reduction19"/>
      <sheetName val="PC%계산(WM_COMM단차)15"/>
      <sheetName val="Value_Analysis_-_Sheet_114"/>
      <sheetName val="BAFFLE_HMC_TABLE114"/>
      <sheetName val="production_dept14"/>
      <sheetName val="Master_Cable19"/>
      <sheetName val="DBL_LPG시험15"/>
      <sheetName val="1_1_2008_OTIF14"/>
      <sheetName val="1~3월_지시사항14"/>
      <sheetName val="1_POSITIONING14"/>
      <sheetName val="INVESTMENT_(Hardware)16"/>
      <sheetName val="Upgrades_pricing15"/>
      <sheetName val="7_3_DY팀15"/>
      <sheetName val="5-Why_Root_Cause_Analysis_14"/>
      <sheetName val="0_CHMSL_LED_ASSY14"/>
      <sheetName val="TEAM하반기_계획_(2)14"/>
      <sheetName val="광주_소요량14"/>
      <sheetName val="공정능력(마운틴_홀_거리)14"/>
      <sheetName val="▶R_C_FRM14"/>
      <sheetName val="full_(2)14"/>
      <sheetName val="Production_Plan114"/>
      <sheetName val="S50_14"/>
      <sheetName val="무부하_회전수15"/>
      <sheetName val="진행중_설변15"/>
      <sheetName val="GAGE_R&amp;R(FRT_UPR)14"/>
      <sheetName val="_30"/>
      <sheetName val="중공업_실적14"/>
      <sheetName val="_하반기_경비_조정계획_150627(사계_r2_기준)14"/>
      <sheetName val="Summary_Sheet15"/>
      <sheetName val="Datasheet_for_KPI_Model_115"/>
      <sheetName val="1_TAT_Info_12"/>
      <sheetName val="XMA_12월_8,000대_원,부자재_完10"/>
      <sheetName val="YFA_10월분_원자재(10_12)_미납완료_完10"/>
      <sheetName val="YFA_10월분_부자재(10_7,9)_FEDEX_完10"/>
      <sheetName val="Moulding_data12"/>
      <sheetName val="SCP_410"/>
      <sheetName val="SCP_5_D2UXT10"/>
      <sheetName val="SCP_6_D2UX10"/>
      <sheetName val="Invest_(MAC)10"/>
      <sheetName val="SCP_Apr201510"/>
      <sheetName val="HOLE_9905(1)13"/>
      <sheetName val="2-1_제품군별계획대비실적(B_A)12"/>
      <sheetName val="OEM_이의제기_종합12"/>
      <sheetName val="TABLE_DB12"/>
      <sheetName val="쌍용_data_base12"/>
      <sheetName val="VERTICAL_PIPE12"/>
      <sheetName val="2과_공수집계12"/>
      <sheetName val="3월말_장기악성(국내)13"/>
      <sheetName val="2월말_장기악성(국내)13"/>
      <sheetName val="YOKE-H(10_3)12"/>
      <sheetName val="108_수선비10"/>
      <sheetName val="X-3_ENG19"/>
      <sheetName val="업무분장_14"/>
      <sheetName val="RFQ_Template10"/>
      <sheetName val="DV_Flow_Chart_DV-PV1_(PFC)13"/>
      <sheetName val="MATEMST_(2)12"/>
      <sheetName val="Team_종합10"/>
      <sheetName val="REAR_10"/>
      <sheetName val="abs_dac검사대비분석자료210"/>
      <sheetName val="RFQ_Form10"/>
      <sheetName val="Aug01_Status_Rpt7"/>
      <sheetName val="품의서양식_(3)10"/>
      <sheetName val="4_Vendor_price12"/>
      <sheetName val="14년_증판안_판촉12"/>
      <sheetName val="1__보고10"/>
      <sheetName val="ALPROFILE_발주실적19"/>
      <sheetName val="GLOBAL_PT_NEW_FORMAT_OCT_200219"/>
      <sheetName val="3-2002년_소모공구비7"/>
      <sheetName val="Europe_PU-19"/>
      <sheetName val="불량_리스트10"/>
      <sheetName val="불량_코드10"/>
      <sheetName val="Full_PBD9"/>
      <sheetName val="_0602주-무결점운동_진행현황_보고_(201406109"/>
      <sheetName val="3_3검토국12"/>
      <sheetName val="CONSUMO_DE_RESINA_9"/>
      <sheetName val="공정별공법-W_HSE-LH13"/>
      <sheetName val="CAPA분석_360K16"/>
      <sheetName val="신고서_전15"/>
      <sheetName val="Sheet6_(3)19"/>
      <sheetName val="영업_일115"/>
      <sheetName val="(2)월생산현황_12"/>
      <sheetName val="LCAUTO_47"/>
      <sheetName val="LCAT수_조7"/>
      <sheetName val="BI-FUEL_AIR_VENT_PIPE10"/>
      <sheetName val="ISSUE_LIST10"/>
      <sheetName val="Input_Page7"/>
      <sheetName val="Input_Sheet7"/>
      <sheetName val="Base_Info7"/>
      <sheetName val="PMBG12LD_장비및인원소요(D_A기준)_6"/>
      <sheetName val="NEW_TOOL_MASTER7"/>
      <sheetName val="1_TP조립10"/>
      <sheetName val="기타_부자재9"/>
      <sheetName val="4_20)통계적기법관리절차서9"/>
      <sheetName val="개발원가_종합15"/>
      <sheetName val="PFMEA_XLS15"/>
      <sheetName val="MS_SPEC6"/>
      <sheetName val="Sheet1_(2)19"/>
      <sheetName val="3__관리점지수실적-1_1생산성19"/>
      <sheetName val="Sch7a_(토요일)19"/>
      <sheetName val="대외공문_13"/>
      <sheetName val="외주품_감점_유형_기준19"/>
      <sheetName val="97계획(96_1112"/>
      <sheetName val="ERP도입후_시정현황13"/>
      <sheetName val="02년_SUC19"/>
      <sheetName val="원단위_전후비교19"/>
      <sheetName val="_SR3차원단위_(3)13"/>
      <sheetName val="Rate_data19"/>
      <sheetName val="PRO_(참조)19"/>
      <sheetName val="Bosch_ADVP&amp;R19"/>
      <sheetName val="Purchasing_Data13"/>
      <sheetName val="실적_및_계획19"/>
      <sheetName val="Sec_1_-_RFQ19"/>
      <sheetName val="Drop-down_Lists12"/>
      <sheetName val="RELAY_FAX양식15"/>
      <sheetName val="2008_г15"/>
      <sheetName val="상세_견적서_(HMC)15"/>
      <sheetName val="_PPAP_작성중__xlsx15"/>
      <sheetName val="2_중요한회계정책15"/>
      <sheetName val="9_관계기업투자15"/>
      <sheetName val="42_리스15"/>
      <sheetName val="25_법인세15"/>
      <sheetName val="Proj_List_00E15"/>
      <sheetName val="GLOBAL_PT_NEW_FORMAT_JULY__2014"/>
      <sheetName val="B053_(990701)공정능력PC%계산12"/>
      <sheetName val="2012_Volum13"/>
      <sheetName val="국내_12"/>
      <sheetName val="4,5공장_12"/>
      <sheetName val="시트_12"/>
      <sheetName val="Supplier_QRQC12"/>
      <sheetName val="GM_Master13"/>
      <sheetName val="4_3_첨부113"/>
      <sheetName val="검사협정_보충12"/>
      <sheetName val="제품명_(3)13"/>
      <sheetName val="6_N_m_CCW_전류13"/>
      <sheetName val="09년_현황13"/>
      <sheetName val="WTC_BODY一覧原紙13"/>
      <sheetName val="3_PT개발계획13"/>
      <sheetName val="1_기안을지12"/>
      <sheetName val="c_db117"/>
      <sheetName val="Danh_Mục7"/>
      <sheetName val="Danh_Muc7"/>
      <sheetName val="8월_매출현황7"/>
      <sheetName val="3공장_순양전자7"/>
      <sheetName val="현진테크_(2)7"/>
      <sheetName val="동경cnc_지그7"/>
      <sheetName val="대한테크_집계7"/>
      <sheetName val="서연전자_(2)7"/>
      <sheetName val="삼익전자_(2)7"/>
      <sheetName val="삼익산업_(2)7"/>
      <sheetName val="시무인텔_(2)7"/>
      <sheetName val="성우일렉스_(2)7"/>
      <sheetName val="성호테크_(2)7"/>
      <sheetName val="2009년_매출_실적6"/>
      <sheetName val="견적서_detail_Main_15"/>
      <sheetName val="금형_이력_카드7"/>
      <sheetName val="외주수입검사_종합(6월)10"/>
      <sheetName val="소재_이력7"/>
      <sheetName val="99_조정금액7"/>
      <sheetName val="RFQ_180413"/>
      <sheetName val="DS_MBR_RR_Side__-_PcA9"/>
      <sheetName val="Dual_PMP수율9"/>
      <sheetName val="_Common_Info_Page7"/>
      <sheetName val="2005년_소요량6"/>
      <sheetName val="1_종합평가표10"/>
      <sheetName val="Actual_In_&amp;_Out12"/>
      <sheetName val="Bas_Moteur12"/>
      <sheetName val="고객불만_건13"/>
      <sheetName val="THS_-_Key_Inputs7"/>
      <sheetName val="Tool_Type7"/>
      <sheetName val="3__Acronyms_and_abbreviations7"/>
      <sheetName val="2차_OI7"/>
      <sheetName val="첨부13__사출(PAD)_카메라6"/>
      <sheetName val="거래선별_매출현황_내역9"/>
      <sheetName val="수식파일_(삭제금지)6"/>
      <sheetName val="03년_체제결과9"/>
      <sheetName val="5_Why's6"/>
      <sheetName val="부품_LIST6"/>
      <sheetName val="종합원가분석_1_6"/>
      <sheetName val="11_Inv_6"/>
      <sheetName val="1_생산06"/>
      <sheetName val="1_개발개요6"/>
      <sheetName val="G-Exchange_#6676"/>
      <sheetName val="C-Mix_Rate_&amp;_Revenue(calc)6"/>
      <sheetName val="InspectionData_(2)6"/>
      <sheetName val="01년2월현황_6"/>
      <sheetName val="_제9차_회사표준_제개정_공청회_이의제기신청서_XLSX6"/>
      <sheetName val="AQL(0_65)8"/>
      <sheetName val="General_Assumptions6"/>
      <sheetName val="Input_Form_-_EingabeMaske6"/>
      <sheetName val="LINE_PPM-분석8"/>
      <sheetName val="Value_6"/>
      <sheetName val="CPK(Process_Capanility)6"/>
      <sheetName val="List_Total15"/>
      <sheetName val="Person_Cost15"/>
      <sheetName val="THEO_DÕI_THAI_SẢN_(2)15"/>
      <sheetName val="Time_Man15"/>
      <sheetName val="Salary(Cus_)15"/>
      <sheetName val="OT_OVER15"/>
      <sheetName val="Segment_4_Bid_Sheet15"/>
      <sheetName val="Hi6810_功能信号表15"/>
      <sheetName val="6_FQC检验数据15"/>
      <sheetName val="2003_prod215"/>
      <sheetName val="2003_Target15"/>
      <sheetName val="RA_Bearer15"/>
      <sheetName val="Trend_Total_nguyên_nhân15"/>
      <sheetName val="設備預算總表附件3_15"/>
      <sheetName val="FA_Definitions15"/>
      <sheetName val="05_新Table(간접직)6"/>
      <sheetName val="05계약내역(기존T_활용)6"/>
      <sheetName val="SEP_20076"/>
      <sheetName val="Q1_&amp;_Q26"/>
      <sheetName val="천정등기구_실적6"/>
      <sheetName val="devis_qcdp26"/>
      <sheetName val="22_보증금(전신전화가입권)12"/>
      <sheetName val="39_미지급법인세12"/>
      <sheetName val="Z41,Z42_이외total12"/>
      <sheetName val="개인별_교육현황6"/>
      <sheetName val="관리구역_책임자(181010)6"/>
      <sheetName val="ACU기청소2018-05-04_(3)6"/>
      <sheetName val="ASM_A동6"/>
      <sheetName val="SMT구역_(2)6"/>
      <sheetName val="관리구역_체크시트6"/>
      <sheetName val="관리구역_평가시트6"/>
      <sheetName val="담당자편성표_(B)6"/>
      <sheetName val="조립A구역_(2)6"/>
      <sheetName val="개선보고서_(2)6"/>
      <sheetName val="INATAKE_SYS6"/>
      <sheetName val="Cover_page7"/>
      <sheetName val="Adjusted_OI7"/>
      <sheetName val="Adjusted_OI_(2)7"/>
      <sheetName val="Income_Stmt_(USD)7"/>
      <sheetName val="Income_Stmt_(RMB)7"/>
      <sheetName val="IS_Loc_Adj7"/>
      <sheetName val="Balance_Sht_(USD)7"/>
      <sheetName val="BS_Loc+Adj7"/>
      <sheetName val="Balance_Sht_(RMB)7"/>
      <sheetName val="Cash_Flow_(USD)7"/>
      <sheetName val="Cash_Forecast7"/>
      <sheetName val="IC_AP_AR8"/>
      <sheetName val="Cash_Cross_check7"/>
      <sheetName val="Unit_Price_without_LTA&amp;Pricing7"/>
      <sheetName val="Sales_without_LTA&amp;Pricing7"/>
      <sheetName val="Unit_ECN_Sales7"/>
      <sheetName val="Total_ECN_Sales7"/>
      <sheetName val="LTA_Percentage7"/>
      <sheetName val="LTA_Amount7"/>
      <sheetName val="Total_P2P7"/>
      <sheetName val="Net_Sales7"/>
      <sheetName val="Unit_Mat_Cost_Without_PS_VAVE7"/>
      <sheetName val="Material_cost_without_PS_VAVE7"/>
      <sheetName val="Unit_ECN_cost7"/>
      <sheetName val="ECN_cost_saving7"/>
      <sheetName val="Unit_Purchase_Saving7"/>
      <sheetName val="Total_Purchase_Saving7"/>
      <sheetName val="Unit_VAVE_Saving7"/>
      <sheetName val="Total_VAVE7"/>
      <sheetName val="Unit_Margin_Improvement7"/>
      <sheetName val="Total_Margin_Improvement7"/>
      <sheetName val="Unit_mat__cost_after_PS_VAVE7"/>
      <sheetName val="Total_Mat_cost_after_PS_VAVE7"/>
      <sheetName val="Unit_Inb_Freight_Rate7"/>
      <sheetName val="Inboud_Freight_Amount7"/>
      <sheetName val="Unit_Inb-Duty7"/>
      <sheetName val="Inbound_Duty7"/>
      <sheetName val="Material_cost_before_Scrap7"/>
      <sheetName val="Scrap_Rate7"/>
      <sheetName val="Scrap_Amount7"/>
      <sheetName val="Scrap_recovery_rate7"/>
      <sheetName val="Scrap_Recovery_Amount7"/>
      <sheetName val="Unit_Production_Auxiliary7"/>
      <sheetName val="Production_Auxiliary7"/>
      <sheetName val="Net_Material7"/>
      <sheetName val="Unit_OB_freight7"/>
      <sheetName val="Total_OB_freight7"/>
      <sheetName val="Total_LC&amp;OVH7"/>
      <sheetName val="LC&amp;OVH_Undefined_Var_7"/>
      <sheetName val="LC&amp;OVH_Undefined_Fix_7"/>
      <sheetName val="Total_headcount_&amp;_labor_cost7"/>
      <sheetName val="Direct_Labor_Cost7"/>
      <sheetName val="Indirect_Labor_Cost7"/>
      <sheetName val="Salary_Cost7"/>
      <sheetName val="MSI_-_FY(RMB)7"/>
      <sheetName val="MSI_-_Comm_Sales7"/>
      <sheetName val="MSI_-_IC_Sales7"/>
      <sheetName val="MSI_-_Mat_Cost7"/>
      <sheetName val="MSI_-_Direct_Labor7"/>
      <sheetName val="MSI_-_Variable_OH7"/>
      <sheetName val="MSI_-_Fixed_OH7"/>
      <sheetName val="영업_입수계획_6"/>
      <sheetName val="참고1_02_판매계획_(수량)6"/>
      <sheetName val="전사_경영계획_수량6"/>
      <sheetName val="Duration_6"/>
      <sheetName val="02_08생산대상대수6"/>
      <sheetName val="2000_(원본)6"/>
      <sheetName val="Danh_sach_Hàn_thùng6"/>
      <sheetName val="Mẫu_DMVT6"/>
      <sheetName val="Mẫu_DMVT_(2)6"/>
      <sheetName val="DANH_MỤC_NHÓM_ĐỐI_TƯỢNG6"/>
      <sheetName val="Nhap_T86"/>
      <sheetName val="Begining_detail-CTIET6"/>
      <sheetName val="Summary-TOMLUOC_6"/>
      <sheetName val="SO_TONG_HOP_CONG_NO6"/>
      <sheetName val="DM_KHAU_HAO6"/>
      <sheetName val="Cty+XN(KT_2005)6"/>
      <sheetName val="20060624_공조제어6"/>
      <sheetName val="공정공수_XLS6"/>
      <sheetName val="풍량상한치_제한_data6"/>
      <sheetName val="Source_List6"/>
      <sheetName val="After_sales13"/>
      <sheetName val="Interco_&amp;_PVS_Loc_Cur12"/>
      <sheetName val="OEM_Plan13"/>
      <sheetName val="첨부4_기술평가서12"/>
      <sheetName val="99년12월_실적DATA7"/>
      <sheetName val="J2(P_MT)12"/>
      <sheetName val="PS_SIDE_OTR_INR_공정개선_상세11"/>
      <sheetName val="TL_PROTO_2열7"/>
      <sheetName val="★금형비_계산서12"/>
      <sheetName val="LOWSIDE_비교12"/>
      <sheetName val="PACKING_LIST7"/>
      <sheetName val="COOLING_UNIT7"/>
      <sheetName val="자동차_종합지표13"/>
      <sheetName val="보강사_소요량12"/>
      <sheetName val="P&amp;L_account13"/>
      <sheetName val="118_세금과공과12"/>
      <sheetName val="경영재무_(입력)12"/>
      <sheetName val="연구개발_(입력)12"/>
      <sheetName val="일반현황_(입력)12"/>
      <sheetName val="품질관리_(입력)12"/>
      <sheetName val="1_2_2완제품검사('00_4월)_(가라)12"/>
      <sheetName val="#1-1_(2)7"/>
      <sheetName val="2-2_매출분석7"/>
      <sheetName val="기초_DATA7"/>
      <sheetName val="신흥테크_세부내역_LIST7"/>
      <sheetName val="Issues_List8"/>
      <sheetName val="Actual_data7"/>
      <sheetName val="기준정보(A)_15_10_278"/>
      <sheetName val="단중_및_예비길이_SHEET_15_9_5(K)8"/>
      <sheetName val="15_1_02_15년_1월예시계획8"/>
      <sheetName val="15년_12월_시작재공품_15_12_38"/>
      <sheetName val="기준정보(A)_12_02_238"/>
      <sheetName val="STD__CAB8"/>
      <sheetName val="STD__NCAB8"/>
      <sheetName val="원소재_변경_상세8"/>
      <sheetName val="직거래가_변경8"/>
      <sheetName val="PL_By_Model(Result)7"/>
      <sheetName val="24_냉각실용添16"/>
      <sheetName val="노원열병합__건축공사기성내역서8"/>
      <sheetName val="Gia_vat_tu8"/>
      <sheetName val="Data_Not_Used8"/>
      <sheetName val="FTQ_Data8"/>
      <sheetName val="Int_Pulls_Data8"/>
      <sheetName val="Int_Spills_Data8"/>
      <sheetName val="PPM_Data8"/>
      <sheetName val="Pulls_Data8"/>
      <sheetName val="Spills_Data8"/>
      <sheetName val="PP%-low_RPM6"/>
      <sheetName val="After_Sales_Supplier_#'s6"/>
      <sheetName val="원단위_1계_2계11"/>
      <sheetName val="한일자야(감액손실)_(2)6"/>
      <sheetName val="NUEVO_MODELOS_20186"/>
      <sheetName val="ADJTBL_31006"/>
      <sheetName val="400H_가공,금형비6"/>
      <sheetName val="AOP_Summary-26"/>
      <sheetName val="Budget_Imt_mensuel_(CFO)6"/>
      <sheetName val="CDV_Pte_mensuel6"/>
      <sheetName val="Evol_Prod_(Eqpt)6"/>
      <sheetName val="CAPVR_Pte_mensuel6"/>
      <sheetName val="THƯ_VIỆN6"/>
      <sheetName val="Nguon_PT_xetai6"/>
      <sheetName val="Nguon_PT_xe_Ben6"/>
      <sheetName val="Bien_so6"/>
      <sheetName val="MỤC_LỤC6"/>
      <sheetName val="Ghi_chú6"/>
      <sheetName val="1__Định_hướng_HĐ_CN_năm_20196"/>
      <sheetName val="2_1_Tổng_quan_TT_KD_xe_DL6"/>
      <sheetName val="2_2_Tổng_quan_TT_DVPT_DL6"/>
      <sheetName val="3_1__ĐKM_xe_DL6"/>
      <sheetName val="3_2_1__KH_KD-MKT_&amp;_TCKD_xe_KIA6"/>
      <sheetName val="3_2_2_CSBH_KIA6"/>
      <sheetName val="3_2_3__KH_KD-MKT&amp;TCKD_DVPT6"/>
      <sheetName val="Pv_SL6"/>
      <sheetName val="3_3_1_KH_KD-MKT_&amp;_TCKD_Mazda6"/>
      <sheetName val="3_3_2_CSBH_MAZDA6"/>
      <sheetName val="3_3_3_KH_KD-MKT&amp;TCKD_DVPT_MAZD6"/>
      <sheetName val="3_4__DVPT_SR_KIA_MAZDA6"/>
      <sheetName val="3_4_1_KH_KD-MKT&amp;TCKD_PEUGEOT6"/>
      <sheetName val="3_4_2_CSBH_PEUGEOT6"/>
      <sheetName val="3_4_3_KH_KD-MKT&amp;TC_DVPT_PEUGEO6"/>
      <sheetName val="3_5__TÀI_CHÍNH_KD_XE_KIA_MAZDA6"/>
      <sheetName val="4_1_Tổng_quan_TT_KD_Tai,_Bus6"/>
      <sheetName val="4_2_Tổng_quan_TT_DVPT_Tai_Bus6"/>
      <sheetName val="5_1__ĐKM_xe_Tai,_Bus6"/>
      <sheetName val="PTBH_20186"/>
      <sheetName val="SL_-_TVBH6"/>
      <sheetName val="5_2a__KD_Xe_Fuso6"/>
      <sheetName val="5_2b__KD_Xe_Foton6"/>
      <sheetName val="5_2c__KD_Xe_Bus6"/>
      <sheetName val="5_2__KH_KD-MKT&amp;TCKD_xe_Tải,_Bu6"/>
      <sheetName val="5_3__CSBH_xe_Tải,_Bus6"/>
      <sheetName val="5_4_KH_KD-MKT&amp;TC_DVPT_Tải,_Bus6"/>
      <sheetName val="Review_note6"/>
      <sheetName val="6_1_ĐKĐK6"/>
      <sheetName val="6_2__Bảo_hiểm6"/>
      <sheetName val="6_3__Tín_dụng6"/>
      <sheetName val="6_4__GSHT_&amp;_PH6"/>
      <sheetName val="6_5_DVHT6"/>
      <sheetName val="7_1_KH_nhân_sự6"/>
      <sheetName val="7_2__Định_biên_&amp;_Lương6"/>
      <sheetName val="7_3_KH_thưởng_năng_suất6"/>
      <sheetName val="Check_TH6"/>
      <sheetName val="8__Hành_chính6"/>
      <sheetName val="8_16"/>
      <sheetName val="9_1__Duy_tu_bảo_trì6"/>
      <sheetName val="9_2__Cải_tạo,_nâng_cấp6"/>
      <sheetName val="10__TSCĐ_-_CCDC6"/>
      <sheetName val="11D__Tài_chính_KD_XE_TỔNG6"/>
      <sheetName val="11E__Tài_chính_KD_DVPT_TỔNG6"/>
      <sheetName val="11A__Tài_chính_SR_KIA6"/>
      <sheetName val="11B__Tài_chính_SR_MAZDA6"/>
      <sheetName val="11D__Tài_chính_SR_Peugout6"/>
      <sheetName val="11C__Tài_chính_SR_TẢI_BUS6"/>
      <sheetName val="11D__Tài_chính_SR_Du_lịch6"/>
      <sheetName val="11__Tài_chính_Chi_nhánh6"/>
      <sheetName val="12__SĐTC6"/>
      <sheetName val="MASTER_DATA5"/>
      <sheetName val="BOM_Cost_(R-U713MHH)5"/>
      <sheetName val="CAR_Form_Summary6"/>
      <sheetName val="LINE_운영안12"/>
      <sheetName val="원가_종합13"/>
      <sheetName val="Validation_Lists12"/>
      <sheetName val="Schedule_16"/>
      <sheetName val="제품별_매출13"/>
      <sheetName val="Data_Working_Time13"/>
      <sheetName val="Order_status13"/>
      <sheetName val="Order_status212"/>
      <sheetName val="Customer_Master12"/>
      <sheetName val="Common_code12"/>
      <sheetName val="Order_Status_Master12"/>
      <sheetName val="Product_Master12"/>
      <sheetName val="사무용품_신청12"/>
      <sheetName val="Net_Revenue7"/>
      <sheetName val="7)_133677347"/>
      <sheetName val="기초_데이터7"/>
      <sheetName val="Rollforward_{bpe}5"/>
      <sheetName val="Allow_-_SR&amp;D5"/>
      <sheetName val="220_(2)7"/>
      <sheetName val="표지_(2)7"/>
      <sheetName val="중요차종_(090131)7"/>
      <sheetName val="PU_FOAM_가격조정_기준5"/>
      <sheetName val="Data_Input6"/>
      <sheetName val="개선대책_양식8"/>
      <sheetName val="S_P5"/>
      <sheetName val="R_FJS_CAR_(old)5"/>
      <sheetName val="Certificate_list_5"/>
      <sheetName val="REPAIR_DATA_-_CONTAINER_#58"/>
      <sheetName val="6_Parent_S__Fixed_Prod5"/>
      <sheetName val="Material_References6"/>
      <sheetName val="U268_4x4_AT(walk)Mitsu5"/>
      <sheetName val="2_Underbody_DT5"/>
      <sheetName val="케이스_재공_재고5"/>
      <sheetName val="BAT1_5"/>
      <sheetName val="업체손실공수_xls12"/>
      <sheetName val="FRT_재료비5"/>
      <sheetName val="Output_1_(2)5"/>
      <sheetName val="8_공정능력평가(5)5"/>
      <sheetName val="00-Input_Values6"/>
      <sheetName val="Input_Values6"/>
      <sheetName val="1-1_연월차_개인별_보전수당6"/>
      <sheetName val="FAX_(2)6"/>
      <sheetName val="TFT_Attendace15"/>
      <sheetName val="0_주광원_LED_ASSY5"/>
      <sheetName val="9_초기공정능력조사(을)5"/>
      <sheetName val="Corp_acronym5"/>
      <sheetName val="4_销售计划5"/>
      <sheetName val="Danh_sach5"/>
      <sheetName val="Bang_KL5"/>
      <sheetName val="Lcau_-_Lxuc5"/>
      <sheetName val="입력_List8"/>
      <sheetName val="DO_NOT_DELETE7"/>
      <sheetName val="기종별_합계5"/>
      <sheetName val="Export_Data5"/>
      <sheetName val="BOX_ASSY5"/>
      <sheetName val="실사LIST-중간가공품(05_12_27현재)_(2)5"/>
      <sheetName val="4_Financial5"/>
      <sheetName val="3_4)__FR_종합5"/>
      <sheetName val="3_4)__RR_종합5"/>
      <sheetName val="RFQ_Cover_Sheeet5"/>
      <sheetName val="FRN_020005"/>
      <sheetName val="Diaph1_values5"/>
      <sheetName val="Diaph2_values5"/>
      <sheetName val="Diaph_values5"/>
      <sheetName val="Cushion_datas5"/>
      <sheetName val="P_O_(LOCAL)5"/>
      <sheetName val="UPPER_도면5"/>
      <sheetName val="Kautex_4WD_St_IV_P&amp;D5"/>
      <sheetName val="Sachs_FL_WHL5"/>
      <sheetName val="11403-06163_เก่า11"/>
      <sheetName val="FM-HD_(New)11"/>
      <sheetName val="FM-HD_(HKMC)_11"/>
      <sheetName val="FM-HD_(11254-06201)__11"/>
      <sheetName val="FM-HD_(11251-06163)11"/>
      <sheetName val="FM-HD_(11514053)11"/>
      <sheetName val="FM-HD_(11611807)11"/>
      <sheetName val="FM-HD_(94502003)11"/>
      <sheetName val="FM-HD_(94501839)11"/>
      <sheetName val="FM-HD_(PT-GDENG0911-4)11"/>
      <sheetName val="FM-HD_(94520439)11"/>
      <sheetName val="FM-HD_(94500396)11"/>
      <sheetName val="FM-HD_(94500407)11"/>
      <sheetName val="FM-HD_(94500414)11"/>
      <sheetName val="FM-HD_(94500073)11"/>
      <sheetName val="FM-HD_(11588683)11"/>
      <sheetName val="FM-HD_(94500952)11"/>
      <sheetName val="FM-HD_(11569995)11"/>
      <sheetName val="FM-HD_(11254-06201)11"/>
      <sheetName val="FM-HD_(11588685)11"/>
      <sheetName val="FM-HD_(94500793)_11"/>
      <sheetName val="FM-HD_(11588717)11"/>
      <sheetName val="FM-HD_(HD-25198904)11"/>
      <sheetName val="FM-HD_(HD-11570514)_11"/>
      <sheetName val="FM-HD_(11097441)11"/>
      <sheetName val="FM-HD_(11588662)_11"/>
      <sheetName val="FM-HD_(11519387)11"/>
      <sheetName val="FM-HD_(11561969)11"/>
      <sheetName val="FM-HD_(11516580)11"/>
      <sheetName val="FM-HD_(11588712)___11"/>
      <sheetName val="FM-HD_(11519375)11"/>
      <sheetName val="FM-HD_(FAA32071001)__11"/>
      <sheetName val="FM-HD_(11519382)_11"/>
      <sheetName val="FM-HD_(11519383)_11"/>
      <sheetName val="FM-HD_(11561763)__11"/>
      <sheetName val="FM-HD_(11588316)__11"/>
      <sheetName val="repeatative_rejection5"/>
      <sheetName val="Personnaliser___5"/>
      <sheetName val="Takt_Time5"/>
      <sheetName val="4_경비_5_영업외수지5"/>
      <sheetName val="Sch1_-_P&amp;L_Summary5"/>
      <sheetName val="Sch2_-_BalSht_Summary5"/>
      <sheetName val="Sch3_-_CFlow_Summary5"/>
      <sheetName val="Model_Synthesis_Report5"/>
      <sheetName val="2019년_생산수량5"/>
      <sheetName val="19년_종합_CT5"/>
      <sheetName val="delta_impedance(평균)8"/>
      <sheetName val="SUST_DEV_&amp;_OTHER5"/>
      <sheetName val="OEM_5"/>
      <sheetName val="August_20035"/>
      <sheetName val="OE_UMC5"/>
      <sheetName val="Analysis-Others_Pg_45"/>
      <sheetName val="Fx_Rates5"/>
      <sheetName val="FY_12_Interiors_Volume6"/>
      <sheetName val="INT_Price_FY12_MFC6"/>
      <sheetName val="強度_CN_A1_C10H_152H7"/>
      <sheetName val="II__CF5"/>
      <sheetName val="I__Assumptions5"/>
      <sheetName val="CONN_조립5"/>
      <sheetName val="04_03월소일정계획5"/>
      <sheetName val="_관리계획서_Rev_01_xlsx5"/>
      <sheetName val="Costed_BOM_2ndR_40%5"/>
      <sheetName val="seat-sdn_only5"/>
      <sheetName val="10-2_ED&amp;D_EQU5"/>
      <sheetName val="Business_Plan5"/>
      <sheetName val="Organization_chart201910025"/>
      <sheetName val="RESPONSIBILITY_MATRIX5"/>
      <sheetName val="DS-Thuong_6T_dau5"/>
      <sheetName val="CHI_TIẾT5"/>
      <sheetName val="거래선_생산계획5"/>
      <sheetName val="3_학점이수(사내_사외교육)5"/>
      <sheetName val="3__트림별_내수5"/>
      <sheetName val="3__트림별_북미5"/>
      <sheetName val="3__트림별_유럽5"/>
      <sheetName val="23_보증금(전신전화가입권)5"/>
      <sheetName val="Main-Yield_report12"/>
      <sheetName val="Cosmetic_Description12"/>
      <sheetName val="2_´ë?Ü°o1®4"/>
      <sheetName val="실DATA_4"/>
      <sheetName val="share_year=57"/>
      <sheetName val="해외)_MASTER_DATA4"/>
      <sheetName val="국내)_마스터_데이터4"/>
      <sheetName val="Group_Consolidated4"/>
      <sheetName val="첨#3__PCB3"/>
      <sheetName val="Detail_report3"/>
      <sheetName val="Questions_for_Wuhan_Lear3"/>
      <sheetName val="Request_template4"/>
      <sheetName val="Gauge_R&amp;R4"/>
      <sheetName val="Bia_TQT4"/>
      <sheetName val="1_page4"/>
      <sheetName val="판매_계획_대_실적3"/>
      <sheetName val="_FURNACE현설3"/>
      <sheetName val="프로필렌_이송라인3"/>
      <sheetName val="CC_Down_load_07166"/>
      <sheetName val="CAUZA_DEFECTE6"/>
      <sheetName val="CAUSES_OF_DEFECTS6"/>
      <sheetName val="EO_이력관리대장3"/>
      <sheetName val="개조_요청서4"/>
      <sheetName val="_쿠첸_CIR-301_제원현황(170317)_xlsx4"/>
      <sheetName val="BOM_CODE4"/>
      <sheetName val="96_하반기_전시회_경비4"/>
      <sheetName val="Summary_Capex_Info-Cal_(master4"/>
      <sheetName val="Grille_Q3P_Organe6"/>
      <sheetName val="Table(APG_MF)4"/>
      <sheetName val="Pt_Rates4"/>
      <sheetName val="2_(1설원_첨)4"/>
      <sheetName val="Component_List4"/>
      <sheetName val="Text_Control4"/>
      <sheetName val="text_contl4"/>
      <sheetName val="XD_담력저감4"/>
      <sheetName val="원가검토가_(현양산품)4"/>
      <sheetName val="원가검토가_(최초견적가)4"/>
      <sheetName val="원가검토가_(최초양산품)4"/>
      <sheetName val="RT_Table4"/>
      <sheetName val="Histogram_Chart8"/>
      <sheetName val="Freq_error_DATA8"/>
      <sheetName val="Freq_HISTOGRAM8"/>
      <sheetName val="입력_데이타4"/>
      <sheetName val="TLc_개조차(목표원가)4"/>
      <sheetName val="Sheet1_(3)4"/>
      <sheetName val="의장2반_4"/>
      <sheetName val="Detail_Defect_COMBO_KAISER4"/>
      <sheetName val="28_8부4"/>
      <sheetName val="KQ_14"/>
      <sheetName val="3rd_DESIGN_APRD3"/>
      <sheetName val="Tien_Thuong3"/>
      <sheetName val="NC_XL_6T_cuoi_01_CTy3"/>
      <sheetName val="Data_-6T_dau3"/>
      <sheetName val="Cong_6T3"/>
      <sheetName val="BEND_LOSS3"/>
      <sheetName val="Intercompany_Detail4"/>
      <sheetName val="plan&amp;section_of_foundation3"/>
      <sheetName val="4__가격구조3"/>
      <sheetName val="Special_rack_(Packaging_Input)3"/>
      <sheetName val="일_년2"/>
      <sheetName val="0_LED_ASSY3"/>
      <sheetName val="Stand_off6"/>
      <sheetName val="1_사고건수2"/>
      <sheetName val="3_사고_요인별2"/>
      <sheetName val="TECHNICAL_DATA3"/>
      <sheetName val="경영비율_3"/>
      <sheetName val="0_주광원_LDM3"/>
      <sheetName val="MAIN_42"/>
      <sheetName val="13_Inv_3"/>
      <sheetName val="EX_rate3"/>
      <sheetName val="3~4_》在库计划SABC样式3"/>
      <sheetName val="Executive_Summary3"/>
      <sheetName val="ESTI_3"/>
      <sheetName val="CP_khau_hao3"/>
      <sheetName val="ns_chung3"/>
      <sheetName val="dongia_(2)3"/>
      <sheetName val="THĐH_E43"/>
      <sheetName val="THĐH_E33"/>
      <sheetName val="목록_모음2"/>
      <sheetName val="Page_14-A2"/>
      <sheetName val="LWR(TND특근_협의x)_덕_알2"/>
      <sheetName val="I__Balance_Sheet2"/>
      <sheetName val="2020년도_교육_참석_현황_Raw_Data2"/>
      <sheetName val="DG_2852"/>
      <sheetName val="DG__2862"/>
      <sheetName val="DG_852"/>
      <sheetName val="DG_892"/>
      <sheetName val="DG_THIET_BI2"/>
      <sheetName val="DGVCTC_2852"/>
      <sheetName val="DG_vat_lieu2"/>
      <sheetName val="Cước_VC_+_ĐM_CP_Tư_vấn2"/>
      <sheetName val="Customer_Grouping2"/>
      <sheetName val="유형_List2"/>
      <sheetName val="SOP_표지2"/>
      <sheetName val="CASTING_CONDITION2"/>
      <sheetName val="copy_of_control_valve2"/>
      <sheetName val="EXP_P1(PART)2"/>
      <sheetName val="Prob__Res__Index2"/>
      <sheetName val="0_견적보고2"/>
      <sheetName val="SPOT_조건2"/>
      <sheetName val="co2_조건2"/>
      <sheetName val="Internal_cost_reference_table2"/>
      <sheetName val="1__회의록(190218)2"/>
      <sheetName val="1__회의록(190225)2"/>
      <sheetName val="1__회의록(190730)2"/>
      <sheetName val="2__생산관리팀2"/>
      <sheetName val="3__생산팀2"/>
      <sheetName val="4__품질개발팀_품질2"/>
      <sheetName val="5__품질개발팀_개발2"/>
      <sheetName val="6__경영지원팀2"/>
      <sheetName val="Data_(c)3"/>
      <sheetName val="일일자금_2"/>
      <sheetName val="BEZEL_L외주2"/>
      <sheetName val="NOZZLE_ASSY-SIDE_DEF_LH2"/>
      <sheetName val="급여_예상_(2017)인상후2"/>
      <sheetName val="SURVEY_TVD2"/>
      <sheetName val="Investment_Management_Master2"/>
      <sheetName val="3-20-07_data_from_HMMA2"/>
      <sheetName val="Active_1,4_MT2"/>
      <sheetName val="Valid_Options2"/>
      <sheetName val="2015_2018_Veh_Vol2"/>
      <sheetName val="주간_진행_현황2"/>
      <sheetName val="prov_locales2"/>
      <sheetName val="0_Cover2"/>
      <sheetName val="1_Change_History2"/>
      <sheetName val="2_Criteria2"/>
      <sheetName val="5_Safety_Mechanism2"/>
      <sheetName val="Prices_P11_and_P12_(PAG)_(2)2"/>
      <sheetName val="XM개조차_연동제(12_3분기)2"/>
      <sheetName val="alc_code2"/>
      <sheetName val="1차_시산표2"/>
      <sheetName val="6__FTA특혜관세적용달성율2"/>
      <sheetName val="자재_입고(K1E1)2"/>
      <sheetName val="1(A급)_(2)4"/>
      <sheetName val="REV_Idle(19)_Output(74_중심거리확정)2"/>
      <sheetName val="20년_생산확대방안2"/>
      <sheetName val="Roadmap_Target_06272"/>
      <sheetName val="Roadmap_Target_(2)2"/>
      <sheetName val="NX4e_CAC_INLET2"/>
      <sheetName val="NX4e_CAC_OUTLET2"/>
      <sheetName val="Theta3_FF_(기존)2"/>
      <sheetName val="Theta3_FF2"/>
      <sheetName val="HZG_D-Full_Coolant_Hose_2"/>
      <sheetName val="9BQX_CAC2"/>
      <sheetName val="9BQX_CAC_INLET_OUTLET(구매)2"/>
      <sheetName val="NQ5_RADIATOR_HOSE2"/>
      <sheetName val="NX4_OIL_COOLER_HOSE2"/>
      <sheetName val="SG2_RADIATOR_HOSE(Current반영)2"/>
      <sheetName val="NX4_BRAKE_HOSE_(구매)2"/>
      <sheetName val="NX4_Brake_Hose(개발)2"/>
      <sheetName val="US4_OIL_COOLER_HOSE2"/>
      <sheetName val="KA4_OIL_COOLER_HOSE2"/>
      <sheetName val="Roadmap_Target2"/>
      <sheetName val="Volume_Sensitivity2"/>
      <sheetName val="(6)_CBA_Exec_Summary2"/>
      <sheetName val="2_´ë_Ü°o1®3"/>
      <sheetName val="97년_재료예산坜³垤2"/>
      <sheetName val="VSAMS_Summary6"/>
      <sheetName val="Data_lists6"/>
      <sheetName val="FE_DPHU报告_7"/>
      <sheetName val="TOP_156"/>
      <sheetName val="Qual_Approv_Test_Plan_0503226"/>
      <sheetName val="Dashboard_(methodologies)6"/>
      <sheetName val="BE_DPHU报告_7"/>
      <sheetName val="Reference_Lists6"/>
      <sheetName val="Ramp-up_Prod_KLf_pro_Woche_6"/>
      <sheetName val="OT_Project_Report6"/>
      <sheetName val="Equipment_Info_assumptions6"/>
      <sheetName val="E_Goal6"/>
      <sheetName val="P_Goal6"/>
      <sheetName val="Manufacturers_And_Names_Lists6"/>
      <sheetName val="Perishable_Tooling6"/>
      <sheetName val="All_Parts6"/>
      <sheetName val="Standard_Tests6"/>
      <sheetName val="2_NPI封面6"/>
      <sheetName val="Product_Mix2"/>
      <sheetName val="QS02-计划_2"/>
      <sheetName val="SCM_AV_data2"/>
      <sheetName val="NX4e_차종_부품가_견적_집계현황2"/>
      <sheetName val="mc_cap_2"/>
      <sheetName val="RULE_SA05-092"/>
      <sheetName val="BOM_LIST_정리2"/>
      <sheetName val="3__트림별_HMMA2"/>
      <sheetName val="3__트림별_일반2"/>
      <sheetName val="TỪ_KHÓA6"/>
      <sheetName val="Quy_định_công_trừ_MBO6"/>
      <sheetName val="SFA_M-P6"/>
      <sheetName val="진행_사항6"/>
      <sheetName val="HHP_설비_LIST6"/>
      <sheetName val="GPIO_Configuration2"/>
      <sheetName val="붙임2-1__지급조서명세서(2001년분)2"/>
      <sheetName val="p_1_sub_lead2"/>
      <sheetName val="월별_실적_및_분석2"/>
      <sheetName val="이익계획_요약14"/>
      <sheetName val="IO_LIST2"/>
      <sheetName val="Plant_&amp;__Machinery2"/>
      <sheetName val="COAST間欠見積_2"/>
      <sheetName val="Overhead_calculations2"/>
      <sheetName val="700-001304-05-HF_2"/>
      <sheetName val="Debug_check_list2"/>
      <sheetName val="DVX_CDMA2"/>
      <sheetName val="DVX_UMTS2"/>
      <sheetName val="Scorpian_Mini2"/>
      <sheetName val="Xfon_WE2"/>
      <sheetName val="Ultra_Maxx2"/>
      <sheetName val="Ultra_M_Razor_Mini2"/>
      <sheetName val="Xfon_UMTS2"/>
      <sheetName val="Xfon_UMTS_AF2"/>
      <sheetName val="Xfon_WE_AF2"/>
      <sheetName val="$$_Document_ID2"/>
      <sheetName val="Down_list2"/>
      <sheetName val="設備マスタ__(2)2"/>
      <sheetName val="Mg_frame_Summary2"/>
      <sheetName val="參考--PDA_2003_Defect_Rate2"/>
      <sheetName val="Pivot_Table2"/>
      <sheetName val="B_22"/>
      <sheetName val="E_22"/>
      <sheetName val="C_32"/>
      <sheetName val="DVT_Gap_Data2"/>
      <sheetName val="Summary_definition3"/>
      <sheetName val="Profile_300-5002"/>
      <sheetName val="RPN_Summary2"/>
      <sheetName val="Sales_Plan2"/>
      <sheetName val="Vol_&amp;_Assumpt2"/>
      <sheetName val="24-45_Data2"/>
      <sheetName val="22_투자유가증권_2"/>
      <sheetName val="Page_22"/>
      <sheetName val="FRT_STRUT1"/>
      <sheetName val="Cost_Rate1"/>
      <sheetName val="Process_Rate1"/>
      <sheetName val="Belt_Status-Overall1"/>
      <sheetName val="4)_핵심일_heat_map_(참고sheet)1"/>
      <sheetName val="ktp06_URS_순_정렬2"/>
      <sheetName val="자동차_모델별_상세2"/>
      <sheetName val="X3ATRH_CR1"/>
      <sheetName val="6_경비table1"/>
      <sheetName val="Input_Data2"/>
      <sheetName val="0_RCL_IS1"/>
      <sheetName val="_개정이력1"/>
      <sheetName val="4)_관리계획서1"/>
      <sheetName val="1-1__OEM1"/>
      <sheetName val="1-2_Code_Info1"/>
      <sheetName val="Rate_dat÷1"/>
      <sheetName val="FX_Table1"/>
      <sheetName val="2014_101"/>
      <sheetName val="12월_기타1"/>
      <sheetName val="System_NPV1"/>
      <sheetName val="kich_thuoc1"/>
      <sheetName val="1-1_Gene1"/>
      <sheetName val="Takt_-_1_Shift1"/>
      <sheetName val="Workshop_Summary1"/>
      <sheetName val="손익비교_Data1"/>
      <sheetName val="RCL_MY21"/>
      <sheetName val="Income_Statement1"/>
      <sheetName val="2_-_SALCPA_Tracker_-_pg__11"/>
      <sheetName val="Chart_of_Accounts1"/>
      <sheetName val="HS_CODE1"/>
      <sheetName val="DPU_지적_(1월)1"/>
      <sheetName val="HR_Final1"/>
      <sheetName val="Capa_réelle_TPT_S491"/>
      <sheetName val="Récap_capa_TPT_S491"/>
      <sheetName val="List_definitions1"/>
      <sheetName val="KPI_sheet1"/>
      <sheetName val="07년_ECU_RAW_DATA1"/>
      <sheetName val="Dimension_Data1"/>
      <sheetName val="?PRDW30_XL1"/>
      <sheetName val="_启_东1"/>
      <sheetName val="product_lines1"/>
      <sheetName val="09년_1월이후_완료신작1"/>
      <sheetName val="ecr_blank1"/>
      <sheetName val="Material_Import_Rate1"/>
      <sheetName val="Courier_4x21"/>
      <sheetName val="Retail_Spider1"/>
      <sheetName val="Lists_(Hide)1"/>
      <sheetName val="FIN6_input_Front_F&amp;G1"/>
      <sheetName val="Old_Consoles1"/>
      <sheetName val="OEM-Engr-Product_Data1"/>
      <sheetName val="Material_Expense_Rate1"/>
      <sheetName val="POP_Forecast1"/>
      <sheetName val="INPUT_DATA(입찰)1"/>
      <sheetName val="SUB자료01_-_드롭_항목1"/>
      <sheetName val="Volume_&amp;_Assumptions1"/>
      <sheetName val="(2)_CT&amp;CAPA1"/>
      <sheetName val="경수97_021"/>
      <sheetName val="CELL_생산일보_1"/>
      <sheetName val="summary_STOCK_AMT1"/>
      <sheetName val="SMT_DAILY_PRODUCTION_REPORT1"/>
      <sheetName val="Invoice_Header1"/>
      <sheetName val="CURRENCY_CODE1"/>
      <sheetName val="Typfrei-Non_Dedicated2"/>
      <sheetName val="개별(LEAD_WIRE)1"/>
      <sheetName val="Dept_Exp1"/>
      <sheetName val="Dữ_liệu1"/>
      <sheetName val="Cpk_11"/>
      <sheetName val="NHÁNH_SP_CKOT_(T10)1"/>
      <sheetName val="NM_GHẾ_T51"/>
      <sheetName val="スコアカード_(2)1"/>
      <sheetName val="冷延鋼板_EAT_04102"/>
      <sheetName val="1_세부비교_x005f_x001b_2"/>
      <sheetName val="2차_OI_x005f_x0010_2"/>
      <sheetName val="1_세부비교_x005f_x001b__x005f_x0000__x005f_x0000_㣪洁ᚦ2"/>
      <sheetName val="2차_OI_x005f_x0010__x005f_x0000__x005f_xda10_࠱2"/>
      <sheetName val="2차_OI_x005f_x0000__x005f_x0000_젘_x005f_x0000_2"/>
      <sheetName val="_x005f_x0000_PRDW30_XL2"/>
      <sheetName val="부서C刀"/>
      <sheetName val="_갑지"/>
      <sheetName val="C_A"/>
      <sheetName val="Global_Data"/>
      <sheetName val="2006_product_mapping_item_code"/>
      <sheetName val="Mgt_Accounts"/>
      <sheetName val="Datos_Comparables2"/>
      <sheetName val="5월_Svr1"/>
      <sheetName val="1__사업계획_작성지침_및_일정1"/>
      <sheetName val="※_작성_세부일정1"/>
      <sheetName val="2__국내외_경제전망1"/>
      <sheetName val="3__자동차_산업전망1"/>
      <sheetName val="4__산업별_경기전망1"/>
      <sheetName val="5__사업계획운영_process1"/>
      <sheetName val="6__사장방침서1"/>
      <sheetName val="7__실적(종합)1"/>
      <sheetName val="8-A__거래처별_매출계획1"/>
      <sheetName val="8-B__월별_손익계산서1"/>
      <sheetName val="8-C__중장기_손익,_제조원가1"/>
      <sheetName val="8-D__중장기_재무상태표1"/>
      <sheetName val="※중장기_재무계획_비율_변동_추이1"/>
      <sheetName val="8-E__월별_투자계획1"/>
      <sheetName val="8-F__월별_인원계획1"/>
      <sheetName val="8-G__월별_품질계획1"/>
      <sheetName val="8-H__월별_원가절감계획1"/>
      <sheetName val="8-I__월별_자금계획1"/>
      <sheetName val="9__월별_주요업무_추진_일정(계열사)1"/>
      <sheetName val="※분기별_확정_수주액_및_수주계획(주물회사_작성用)1"/>
      <sheetName val="※분기별_손익계획(주물회사_작성用)1"/>
      <sheetName val="※동아공업(주)_대표이사_방침서1"/>
      <sheetName val="※동아공업(주)_Work_Calendar1"/>
      <sheetName val="PPT-1_경영(손익)1"/>
      <sheetName val="PPT-2_영업(수주)1"/>
      <sheetName val="PPT-3_품질1"/>
      <sheetName val="PPT-4_투자1"/>
      <sheetName val="PPT-5_인원1"/>
      <sheetName val="PPT-6_자금계획1"/>
      <sheetName val="7라인_재고관리_피벗1"/>
      <sheetName val="Input_commodity_fallout1"/>
      <sheetName val="2__트림별_중국1"/>
      <sheetName val="Org_Level_2210011"/>
      <sheetName val="Look_up1"/>
      <sheetName val="HW_종합1"/>
      <sheetName val="ME_BOM_for_scheme_two1"/>
      <sheetName val="Owner_List1"/>
      <sheetName val="Year_Graph1"/>
      <sheetName val="Future_Qtr_MPS1"/>
      <sheetName val="X-R_CHART1"/>
      <sheetName val="Tri-mode_BOM1"/>
      <sheetName val="Country_List1"/>
      <sheetName val="A-Presale_Payment_Schedule1"/>
      <sheetName val="광양_3기_유입수"/>
      <sheetName val="Workload_Followup1"/>
      <sheetName val="별도투자가_있을때1"/>
      <sheetName val="1_11"/>
      <sheetName val="TASK별_공구2"/>
      <sheetName val="TASK별_물자-최종작업2"/>
      <sheetName val="업무별_소요시간2"/>
      <sheetName val="본_정비업무2"/>
      <sheetName val="수리부속_목록2"/>
      <sheetName val="4__PHIẾU_PHÂN_TÍCH_NHẬP_XUẤT1"/>
      <sheetName val="List_order_keo_T1-20191"/>
      <sheetName val="Bảng_TD_rác_thải_T1-20191"/>
      <sheetName val="List_order_keo_T2-20191"/>
      <sheetName val="Bảng_TD_rác_thải_T2-20191"/>
      <sheetName val="Bảng_TD_rác_thải_T3-2019_1"/>
      <sheetName val="List_order_keo_T3-2019_1"/>
      <sheetName val="Bảng_TD_rác_thải_T4-20191"/>
      <sheetName val="list_order_keo_T4-20191"/>
      <sheetName val="Bảng_TD_rác_thải_T5-20191"/>
      <sheetName val="list_order_keo_T_5-_20191"/>
      <sheetName val="bảng_TD_rác_thải_T6-20191"/>
      <sheetName val="list_order_keo_T6_-20191"/>
      <sheetName val="bảng_TD_rác_thải_T7-20191"/>
      <sheetName val="list_order_keo_T7_-20191"/>
      <sheetName val="일반재_단가1"/>
      <sheetName val="MTO_REV_2(ARMOR)1"/>
      <sheetName val="Ellesmere_Port_(08)1"/>
      <sheetName val="KT1_Qual1"/>
      <sheetName val="Pareto_Top_RPN2"/>
      <sheetName val="Market_Rates_2-26-031"/>
      <sheetName val="개조수리_요청서1"/>
      <sheetName val="업체별_제품_12월1"/>
      <sheetName val="Work_Effort1"/>
      <sheetName val="4_ﾒｰｶｰ別ｱﾅﾛｸﾞ､ﾃﾞｼﾞﾀﾙ1"/>
      <sheetName val="4__트림별_북미"/>
      <sheetName val="4__트림별_HMMA"/>
      <sheetName val="4__트림별_내수"/>
      <sheetName val="4__트림별_유럽"/>
      <sheetName val="5__옵션_유럽"/>
      <sheetName val="Quy_định_trừ_điểm_MBO6"/>
      <sheetName val="LEAD_TIME_추이6"/>
      <sheetName val="0-2_BDV4"/>
      <sheetName val="13년_소인화4"/>
      <sheetName val="수원_RAW_BT03(M292C)4"/>
      <sheetName val="Xunit_(단위환산)4"/>
      <sheetName val="2_Joint_MVR"/>
      <sheetName val="계열사현황"/>
      <sheetName val="7_48顾"/>
      <sheetName val="◁_FELT"/>
      <sheetName val="컨테이너_화물차_포장_DATA"/>
      <sheetName val="Sheet4_(2)"/>
      <sheetName val="Panel_Warpage"/>
      <sheetName val="SIP_Section_"/>
      <sheetName val="Tên_model"/>
      <sheetName val="종합_LIST_"/>
      <sheetName val="부품_업체"/>
      <sheetName val="소재입고_(생연)"/>
      <sheetName val="Process_Capability_Study"/>
      <sheetName val="M6A-208_Steering_dust"/>
      <sheetName val="Kapitaleinsatz_&amp;_Umsatz"/>
      <sheetName val="LAYOUT_ALL"/>
      <sheetName val="진행_List('14)"/>
      <sheetName val="Phan_tich"/>
      <sheetName val="TH_MTC"/>
      <sheetName val="TH_N_Cong"/>
      <sheetName val="TH_Vat_tu"/>
      <sheetName val="법인별 Trend"/>
      <sheetName val="G.수율,불량률 (2)"/>
      <sheetName val="월별_Site"/>
      <sheetName val="ZCO103_P02 2024"/>
      <sheetName val="ZCO103_P03 2024"/>
      <sheetName val="ZCO103_P11"/>
      <sheetName val="ZCO103 P12"/>
      <sheetName val="ZCO103 2025 P02"/>
      <sheetName val="광양 Plant 제조파트_Enclosure"/>
      <sheetName val="自定義"/>
      <sheetName val="2005MPS"/>
      <sheetName val="Capacity By Modle"/>
      <sheetName val="MPM&amp;DEK"/>
      <sheetName val="France Bunting Style"/>
      <sheetName val="France DVX"/>
      <sheetName val="Germany DVX"/>
      <sheetName val="Poland DVX"/>
      <sheetName val="Spain DVX"/>
      <sheetName val="UK DVX"/>
      <sheetName val="UK Scorpion Mini"/>
      <sheetName val="GZ"/>
      <sheetName val="测试风险评估标准"/>
      <sheetName val="中试部问题点"/>
      <sheetName val="del. chart"/>
      <sheetName val="単価"/>
      <sheetName val="SD6.1 2CH BOM"/>
      <sheetName val="PMU管理及控制需求"/>
      <sheetName val="FO"/>
      <sheetName val="功能信号表"/>
      <sheetName val="Forwarder_Plan"/>
      <sheetName val="WIP "/>
      <sheetName val="C-4"/>
      <sheetName val="承台 "/>
      <sheetName val="機種名"/>
      <sheetName val="___"/>
      <sheetName val="Litchi_0319 一般動作"/>
      <sheetName val="Function Description"/>
      <sheetName val="FRU demand"/>
      <sheetName val="Compal open order "/>
      <sheetName val="R CTO demand"/>
      <sheetName val="Compal stock 4.6"/>
      <sheetName val="转换数据"/>
      <sheetName val="Cr+6(C-cover)"/>
      <sheetName val="01_030602"/>
      <sheetName val="分类规则引用"/>
      <sheetName val="TP GRR O-film"/>
      <sheetName val="DPP回路-308R"/>
      <sheetName val="New Sys Spreaddsht Instructions"/>
      <sheetName val=" AMTC EQ_Alignment_Data"/>
      <sheetName val="Cost Breakdown"/>
      <sheetName val="人員統計"/>
      <sheetName val="不良項目"/>
      <sheetName val="Impedance"/>
      <sheetName val="附件一按客户融资费用统计"/>
      <sheetName val="各机种???料(5)"/>
      <sheetName val="各机种___料(5)"/>
      <sheetName val="Legend"/>
      <sheetName val="Parameter-Shift Plan"/>
      <sheetName val="Anamhl"/>
      <sheetName val="maintenance"/>
      <sheetName val="可靠性测试问题级别定义目录"/>
      <sheetName val="资产分类"/>
      <sheetName val="数据"/>
      <sheetName val="清單"/>
      <sheetName val="作業時間入力"/>
      <sheetName val="目录版本说明"/>
      <sheetName val="ME BOM9.16_"/>
      <sheetName val="定义表"/>
      <sheetName val="Delay原因分析"/>
      <sheetName val="物料收发汇总表"/>
      <sheetName val="第三組已完成"/>
      <sheetName val="Overhead summary"/>
      <sheetName val="统计报表(美金)"/>
      <sheetName val="掌控表"/>
      <sheetName val="P1012001"/>
      <sheetName val="功耗"/>
      <sheetName val="Calimero BOM"/>
      <sheetName val="仕損費"/>
      <sheetName val="数量・価格前提"/>
      <sheetName val="Sheet494"/>
      <sheetName val="PIT-HX"/>
      <sheetName val="工艺路线"/>
      <sheetName val="자동창고항목별집계표"/>
      <sheetName val="생산 및 보류"/>
      <sheetName val="Sheet337"/>
      <sheetName val="VE Table"/>
      <sheetName val="품의플로"/>
      <sheetName val="1안98Billing"/>
      <sheetName val="골조"/>
      <sheetName val="10.25"/>
      <sheetName val="49일위"/>
      <sheetName val="일위대가(1)"/>
      <sheetName val="전수항목"/>
      <sheetName val="s"/>
      <sheetName val="포장공(집계)"/>
      <sheetName val="M100 품번단일"/>
      <sheetName val="Sheet308"/>
      <sheetName val="April 2003"/>
      <sheetName val="Detail - $3,456"/>
      <sheetName val="GR.slab-reinft"/>
      <sheetName val="data existing_do not delete"/>
      <sheetName val="珍迎購入品リスト"/>
      <sheetName val="P_PLANT"/>
      <sheetName val="사구"/>
      <sheetName val="______C_AS_CLAIM_MYCAR_PRDW30_3"/>
      <sheetName val="STEEL(표준)"/>
      <sheetName val="電力集"/>
      <sheetName val="단표준"/>
      <sheetName val="15固定资产明细表12"/>
      <sheetName val="f12"/>
      <sheetName val="Overproduction_Backlog"/>
      <sheetName val="W_ORDER"/>
      <sheetName val="수식Sheet"/>
      <sheetName val="자료설정"/>
      <sheetName val="접수현황(pgm)"/>
      <sheetName val="TMaster"/>
      <sheetName val="TDamkar"/>
      <sheetName val="THois"/>
      <sheetName val="TLeader"/>
      <sheetName val="T5R5S"/>
      <sheetName val="TRobot"/>
      <sheetName val="Produktdaten"/>
      <sheetName val="정산서  (2)"/>
      <sheetName val="수출모델별원단위"/>
      <sheetName val="Re1"/>
      <sheetName val="1월자재DB"/>
      <sheetName val="RevHistory"/>
      <sheetName val="Full Sheet"/>
      <sheetName val="재품별 단鄨"/>
      <sheetName val="재품별 단႐"/>
      <sheetName val="재품별 단_x0002_"/>
      <sheetName val="업체및모델명리스트"/>
      <sheetName val="SEAT PAD"/>
      <sheetName val="UPG구분"/>
      <sheetName val="LED 설비관리계획"/>
      <sheetName val="2019년_현장_호봉승급"/>
      <sheetName val="2018년_현장_호봉승급"/>
      <sheetName val="c_db27"/>
      <sheetName val="상세_계산_내역20"/>
      <sheetName val="B053_(990701)공정실적PP%계산22"/>
      <sheetName val="1_2내수20"/>
      <sheetName val="14_1부21"/>
      <sheetName val="Evaluation_objects21"/>
      <sheetName val="1ဲ_ALT22"/>
      <sheetName val="1ဳ_O_S22"/>
      <sheetName val="15_၄AMPER22"/>
      <sheetName val="OPT손익_내수22"/>
      <sheetName val="OPT손익_수출22"/>
      <sheetName val="二_POSITION_XLS22"/>
      <sheetName val="BACK_DATA_08_7_1~22"/>
      <sheetName val="E_W22"/>
      <sheetName val="P_W22"/>
      <sheetName val="S_W22"/>
      <sheetName val="BACK_DATA22"/>
      <sheetName val="CASE_ASM21"/>
      <sheetName val="TEMP_TORQUE22"/>
      <sheetName val="1_변경범위22"/>
      <sheetName val="설비능력및_종합공정능력산출시_사용21"/>
      <sheetName val="126_25521"/>
      <sheetName val="매출종합_`0921"/>
      <sheetName val="소상_&quot;1&quot;21"/>
      <sheetName val="검사기준서_을_치수21"/>
      <sheetName val="검사기준서_갑21"/>
      <sheetName val="검사기준서_을21"/>
      <sheetName val="검사협정_갑21"/>
      <sheetName val="검사성적서_갑21"/>
      <sheetName val="검사성적서_을21"/>
      <sheetName val="검사성적서_병21"/>
      <sheetName val="Nego_PV21"/>
      <sheetName val="팀별_합계21"/>
      <sheetName val="Basic_assumptions16"/>
      <sheetName val="내수1_8GL21"/>
      <sheetName val="MACRO1_XLM20"/>
      <sheetName val="FLOW_PROSES_(A)17"/>
      <sheetName val="LAMBDA_자작21"/>
      <sheetName val="운임_환차손-Y22"/>
      <sheetName val="개발_TOOL_집계표20"/>
      <sheetName val="경상_개발비20"/>
      <sheetName val="계산_DATA_입력20"/>
      <sheetName val="PRESS_DATA20"/>
      <sheetName val="Cost_Reduction20"/>
      <sheetName val="공정능력_(2)20"/>
      <sheetName val="Master_Cable20"/>
      <sheetName val="DBL_LPG시험16"/>
      <sheetName val="INVESTMENT_(Hardware)17"/>
      <sheetName val="불량_리스트11"/>
      <sheetName val="불량_코드11"/>
      <sheetName val="_0602주-무결점운동_진행현황_보고_(201406110"/>
      <sheetName val="CAPA분석_360K17"/>
      <sheetName val="ALPROFILE_발주실적20"/>
      <sheetName val="X-3_ENG20"/>
      <sheetName val="신고서_전16"/>
      <sheetName val="Sheet6_(3)20"/>
      <sheetName val="영업_일116"/>
      <sheetName val="4_20)통계적기법관리절차서10"/>
      <sheetName val="Dual_PMP수율10"/>
      <sheetName val="GLOBAL_PT_NEW_FORMAT_OCT_200220"/>
      <sheetName val="Sch7a_(토요일)20"/>
      <sheetName val="실적_및_계획20"/>
      <sheetName val="Sheet1_(2)20"/>
      <sheetName val="PRO_(참조)20"/>
      <sheetName val="_PPAP_작성중__xlsx16"/>
      <sheetName val="Full_PBD10"/>
      <sheetName val="기타_부자재10"/>
      <sheetName val="소재_이력8"/>
      <sheetName val="HOLE_9905(1)14"/>
      <sheetName val="2-1_제품군별계획대비실적(B_A)13"/>
      <sheetName val="OEM_이의제기_종합13"/>
      <sheetName val="YOKE-H(10_3)13"/>
      <sheetName val="PFMEA_XLS16"/>
      <sheetName val="외주수입검사_종합(6월)11"/>
      <sheetName val="XMA_12월_8,000대_원,부자재_完11"/>
      <sheetName val="YFA_10월분_원자재(10_12)_미납완료_完11"/>
      <sheetName val="YFA_10월분_부자재(10_7,9)_FEDEX_完11"/>
      <sheetName val="Moulding_data13"/>
      <sheetName val="SCP_411"/>
      <sheetName val="SCP_5_D2UXT11"/>
      <sheetName val="SCP_6_D2UX11"/>
      <sheetName val="Invest_(MAC)11"/>
      <sheetName val="SCP_Apr201511"/>
      <sheetName val="3월말_장기악성(국내)14"/>
      <sheetName val="2월말_장기악성(국내)14"/>
      <sheetName val="TABLE_DB13"/>
      <sheetName val="쌍용_data_base13"/>
      <sheetName val="VERTICAL_PIPE13"/>
      <sheetName val="2과_공수집계13"/>
      <sheetName val="108_수선비11"/>
      <sheetName val="Europe_PU-110"/>
      <sheetName val="NEW_TOOL_MASTER8"/>
      <sheetName val="REAR_11"/>
      <sheetName val="abs_dac검사대비분석자료211"/>
      <sheetName val="3-2002년_소모공구비8"/>
      <sheetName val="품의서양식_(3)11"/>
      <sheetName val="4_Vendor_price13"/>
      <sheetName val="14년_증판안_판촉13"/>
      <sheetName val="DV_Flow_Chart_DV-PV1_(PFC)14"/>
      <sheetName val="MATEMST_(2)13"/>
      <sheetName val="Team_종합11"/>
      <sheetName val="금형_이력_카드8"/>
      <sheetName val="RFQ_Template11"/>
      <sheetName val="LCAUTO_48"/>
      <sheetName val="LCAT수_조8"/>
      <sheetName val="1_TP조립11"/>
      <sheetName val="99_조정금액8"/>
      <sheetName val="1__보고11"/>
      <sheetName val="RFQ_180414"/>
      <sheetName val="DS_MBR_RR_Side__-_PcA10"/>
      <sheetName val="CONSUMO_DE_RESINA_10"/>
      <sheetName val="공정별공법-W_HSE-LH14"/>
      <sheetName val="_Common_Info_Page8"/>
      <sheetName val="RFQ_Form11"/>
      <sheetName val="THS_-_Key_Inputs8"/>
      <sheetName val="2005년_소요량7"/>
      <sheetName val="BI-FUEL_AIR_VENT_PIPE11"/>
      <sheetName val="3_3검토국13"/>
      <sheetName val="1_종합평가표11"/>
      <sheetName val="Actual_In_&amp;_Out13"/>
      <sheetName val="ISSUE_LIST11"/>
      <sheetName val="2008_г16"/>
      <sheetName val="RELAY_FAX양식16"/>
      <sheetName val="상세_견적서_(HMC)16"/>
      <sheetName val="2_중요한회계정책16"/>
      <sheetName val="9_관계기업투자16"/>
      <sheetName val="42_리스16"/>
      <sheetName val="25_법인세16"/>
      <sheetName val="Proj_List_00E16"/>
      <sheetName val="Bosch_ADVP&amp;R20"/>
      <sheetName val="Bas_Moteur13"/>
      <sheetName val="국내_13"/>
      <sheetName val="4,5공장_13"/>
      <sheetName val="시트_13"/>
      <sheetName val="GLOBAL_PT_NEW_FORMAT_JULY__2015"/>
      <sheetName val="02년_SUC20"/>
      <sheetName val="3_PT개발계획14"/>
      <sheetName val="외주품_감점_유형_기준20"/>
      <sheetName val="원단위_전후비교20"/>
      <sheetName val="3__관리점지수실적-1_1생산성20"/>
      <sheetName val="Sec_1_-_RFQ20"/>
      <sheetName val="Rate_data20"/>
      <sheetName val="대외공문_14"/>
      <sheetName val="ERP도입후_시정현황14"/>
      <sheetName val="Purchasing_Data14"/>
      <sheetName val="6_N_m_CCW_전류14"/>
      <sheetName val="c_db118"/>
      <sheetName val="_SR3차원단위_(3)14"/>
      <sheetName val="고객불만_건14"/>
      <sheetName val="Aug01_Status_Rpt8"/>
      <sheetName val="97계획(96_1113"/>
      <sheetName val="2차_OI8"/>
      <sheetName val="노원열병합__건축공사기성내역서9"/>
      <sheetName val="Gia_vat_tu9"/>
      <sheetName val="P&amp;L_account14"/>
      <sheetName val="5_Why's7"/>
      <sheetName val="거래선별_매출현황_내역10"/>
      <sheetName val="수식파일_(삭제금지)7"/>
      <sheetName val="03년_체제결과10"/>
      <sheetName val="Drop-down_Lists13"/>
      <sheetName val="B053_(990701)공정능력PC%계산13"/>
      <sheetName val="2012_Volum14"/>
      <sheetName val="Supplier_QRQC13"/>
      <sheetName val="GM_Master14"/>
      <sheetName val="4_3_첨부114"/>
      <sheetName val="검사협정_보충13"/>
      <sheetName val="제품명_(3)14"/>
      <sheetName val="09년_현황14"/>
      <sheetName val="WTC_BODY一覧原紙14"/>
      <sheetName val="1_기안을지13"/>
      <sheetName val="Danh_Mục8"/>
      <sheetName val="Danh_Muc8"/>
      <sheetName val="Input_Page8"/>
      <sheetName val="Input_Sheet8"/>
      <sheetName val="Base_Info8"/>
      <sheetName val="05_新Table(간접직)7"/>
      <sheetName val="05계약내역(기존T_활용)7"/>
      <sheetName val="PMBG12LD_장비및인원소요(D_A기준)_7"/>
      <sheetName val="MS_SPEC7"/>
      <sheetName val="8월_매출현황8"/>
      <sheetName val="3공장_순양전자8"/>
      <sheetName val="현진테크_(2)8"/>
      <sheetName val="동경cnc_지그8"/>
      <sheetName val="대한테크_집계8"/>
      <sheetName val="서연전자_(2)8"/>
      <sheetName val="삼익전자_(2)8"/>
      <sheetName val="삼익산업_(2)8"/>
      <sheetName val="시무인텔_(2)8"/>
      <sheetName val="성우일렉스_(2)8"/>
      <sheetName val="성호테크_(2)8"/>
      <sheetName val="2009년_매출_실적7"/>
      <sheetName val="11_Inv_7"/>
      <sheetName val="Z41,Z42_이외total13"/>
      <sheetName val="InspectionData_(2)7"/>
      <sheetName val="Input_Form_-_EingabeMaske7"/>
      <sheetName val="General_Assumptions7"/>
      <sheetName val="개인별_교육현황7"/>
      <sheetName val="관리구역_책임자(181010)7"/>
      <sheetName val="ACU기청소2018-05-04_(3)7"/>
      <sheetName val="ASM_A동7"/>
      <sheetName val="SMT구역_(2)7"/>
      <sheetName val="관리구역_체크시트7"/>
      <sheetName val="관리구역_평가시트7"/>
      <sheetName val="담당자편성표_(B)7"/>
      <sheetName val="조립A구역_(2)7"/>
      <sheetName val="개선보고서_(2)7"/>
      <sheetName val="BOM_Cost_(R-U713MHH)6"/>
      <sheetName val="8_공정능력평가(5)6"/>
      <sheetName val="Corp_acronym6"/>
      <sheetName val="1_생산07"/>
      <sheetName val="01년2월현황_7"/>
      <sheetName val="LOWSIDE_비교13"/>
      <sheetName val="★금형비_계산서13"/>
      <sheetName val="After_sales14"/>
      <sheetName val="첨부4_기술평가서13"/>
      <sheetName val="Interco_&amp;_PVS_Loc_Cur13"/>
      <sheetName val="보강사_소요량13"/>
      <sheetName val="J2(P_MT)13"/>
      <sheetName val="PACKING_LIST8"/>
      <sheetName val="COOLING_UNIT8"/>
      <sheetName val="자동차_종합지표14"/>
      <sheetName val="Data_Not_Used9"/>
      <sheetName val="FTQ_Data9"/>
      <sheetName val="Int_Pulls_Data9"/>
      <sheetName val="Int_Spills_Data9"/>
      <sheetName val="PPM_Data9"/>
      <sheetName val="Pulls_Data9"/>
      <sheetName val="Spills_Data9"/>
      <sheetName val="경영재무_(입력)13"/>
      <sheetName val="연구개발_(입력)13"/>
      <sheetName val="일반현황_(입력)13"/>
      <sheetName val="품질관리_(입력)13"/>
      <sheetName val="첨부13__사출(PAD)_카메라7"/>
      <sheetName val="Value_7"/>
      <sheetName val="CPK(Process_Capanility)7"/>
      <sheetName val="부품_LIST7"/>
      <sheetName val="종합원가분석_1_7"/>
      <sheetName val="1_개발개요7"/>
      <sheetName val="G-Exchange_#6677"/>
      <sheetName val="C-Mix_Rate_&amp;_Revenue(calc)7"/>
      <sheetName val="0_주광원_LED_ASSY6"/>
      <sheetName val="alc_code3"/>
      <sheetName val="_제9차_회사표준_제개정_공청회_이의제기신청서_XLSX7"/>
      <sheetName val="SEP_20077"/>
      <sheetName val="Q1_&amp;_Q27"/>
      <sheetName val="Cover_page8"/>
      <sheetName val="Adjusted_OI8"/>
      <sheetName val="Adjusted_OI_(2)8"/>
      <sheetName val="Income_Stmt_(USD)8"/>
      <sheetName val="Income_Stmt_(RMB)8"/>
      <sheetName val="IS_Loc_Adj8"/>
      <sheetName val="Balance_Sht_(USD)8"/>
      <sheetName val="BS_Loc+Adj8"/>
      <sheetName val="Balance_Sht_(RMB)8"/>
      <sheetName val="Cash_Flow_(USD)8"/>
      <sheetName val="Cash_Forecast8"/>
      <sheetName val="IC_AP_AR9"/>
      <sheetName val="Cash_Cross_check8"/>
      <sheetName val="Unit_Price_without_LTA&amp;Pricing8"/>
      <sheetName val="Sales_without_LTA&amp;Pricing8"/>
      <sheetName val="Unit_ECN_Sales8"/>
      <sheetName val="Total_ECN_Sales8"/>
      <sheetName val="LTA_Percentage8"/>
      <sheetName val="LTA_Amount8"/>
      <sheetName val="Total_P2P8"/>
      <sheetName val="Net_Sales8"/>
      <sheetName val="Unit_Mat_Cost_Without_PS_VAVE8"/>
      <sheetName val="Material_cost_without_PS_VAVE8"/>
      <sheetName val="Unit_ECN_cost8"/>
      <sheetName val="ECN_cost_saving8"/>
      <sheetName val="Unit_Purchase_Saving8"/>
      <sheetName val="Total_Purchase_Saving8"/>
      <sheetName val="Unit_VAVE_Saving8"/>
      <sheetName val="Total_VAVE8"/>
      <sheetName val="Unit_Margin_Improvement8"/>
      <sheetName val="Total_Margin_Improvement8"/>
      <sheetName val="Unit_mat__cost_after_PS_VAVE8"/>
      <sheetName val="Total_Mat_cost_after_PS_VAVE8"/>
      <sheetName val="Unit_Inb_Freight_Rate8"/>
      <sheetName val="Inboud_Freight_Amount8"/>
      <sheetName val="Unit_Inb-Duty8"/>
      <sheetName val="Inbound_Duty8"/>
      <sheetName val="Material_cost_before_Scrap8"/>
      <sheetName val="Scrap_Rate8"/>
      <sheetName val="Scrap_Amount8"/>
      <sheetName val="Scrap_recovery_rate8"/>
      <sheetName val="Scrap_Recovery_Amount8"/>
      <sheetName val="Unit_Production_Auxiliary8"/>
      <sheetName val="Production_Auxiliary8"/>
      <sheetName val="Net_Material8"/>
      <sheetName val="Unit_OB_freight8"/>
      <sheetName val="Total_OB_freight8"/>
      <sheetName val="Total_LC&amp;OVH8"/>
      <sheetName val="LC&amp;OVH_Undefined_Var_8"/>
      <sheetName val="LC&amp;OVH_Undefined_Fix_8"/>
      <sheetName val="Total_headcount_&amp;_labor_cost8"/>
      <sheetName val="Direct_Labor_Cost8"/>
      <sheetName val="Indirect_Labor_Cost8"/>
      <sheetName val="Salary_Cost8"/>
      <sheetName val="MSI_-_FY(RMB)8"/>
      <sheetName val="MSI_-_Comm_Sales8"/>
      <sheetName val="MSI_-_IC_Sales8"/>
      <sheetName val="MSI_-_Mat_Cost8"/>
      <sheetName val="MSI_-_Direct_Labor8"/>
      <sheetName val="MSI_-_Variable_OH8"/>
      <sheetName val="MSI_-_Fixed_OH8"/>
      <sheetName val="Duration_7"/>
      <sheetName val="02_08생산대상대수7"/>
      <sheetName val="Cty+XN(KT_2005)7"/>
      <sheetName val="천정등기구_실적7"/>
      <sheetName val="2000_(원본)7"/>
      <sheetName val="Danh_sach_Hàn_thùng7"/>
      <sheetName val="Mẫu_DMVT7"/>
      <sheetName val="Mẫu_DMVT_(2)7"/>
      <sheetName val="DANH_MỤC_NHÓM_ĐỐI_TƯỢNG7"/>
      <sheetName val="Nhap_T87"/>
      <sheetName val="Begining_detail-CTIET7"/>
      <sheetName val="Summary-TOMLUOC_7"/>
      <sheetName val="SO_TONG_HOP_CONG_NO7"/>
      <sheetName val="DM_KHAU_HAO7"/>
      <sheetName val="MASTER_DATA6"/>
      <sheetName val="THƯ_VIỆN7"/>
      <sheetName val="Nguon_PT_xetai7"/>
      <sheetName val="Nguon_PT_xe_Ben7"/>
      <sheetName val="Bien_so7"/>
      <sheetName val="MỤC_LỤC7"/>
      <sheetName val="Ghi_chú7"/>
      <sheetName val="1__Định_hướng_HĐ_CN_năm_20197"/>
      <sheetName val="2_1_Tổng_quan_TT_KD_xe_DL7"/>
      <sheetName val="2_2_Tổng_quan_TT_DVPT_DL7"/>
      <sheetName val="3_1__ĐKM_xe_DL7"/>
      <sheetName val="3_2_1__KH_KD-MKT_&amp;_TCKD_xe_KIA7"/>
      <sheetName val="3_2_2_CSBH_KIA7"/>
      <sheetName val="3_2_3__KH_KD-MKT&amp;TCKD_DVPT7"/>
      <sheetName val="Pv_SL7"/>
      <sheetName val="3_3_1_KH_KD-MKT_&amp;_TCKD_Mazda7"/>
      <sheetName val="3_3_2_CSBH_MAZDA7"/>
      <sheetName val="3_3_3_KH_KD-MKT&amp;TCKD_DVPT_MAZD7"/>
      <sheetName val="3_4__DVPT_SR_KIA_MAZDA7"/>
      <sheetName val="3_4_1_KH_KD-MKT&amp;TCKD_PEUGEOT7"/>
      <sheetName val="3_4_2_CSBH_PEUGEOT7"/>
      <sheetName val="3_4_3_KH_KD-MKT&amp;TC_DVPT_PEUGEO7"/>
      <sheetName val="3_5__TÀI_CHÍNH_KD_XE_KIA_MAZDA7"/>
      <sheetName val="4_1_Tổng_quan_TT_KD_Tai,_Bus7"/>
      <sheetName val="4_2_Tổng_quan_TT_DVPT_Tai_Bus7"/>
      <sheetName val="5_1__ĐKM_xe_Tai,_Bus7"/>
      <sheetName val="PTBH_20187"/>
      <sheetName val="SL_-_TVBH7"/>
      <sheetName val="5_2a__KD_Xe_Fuso7"/>
      <sheetName val="5_2b__KD_Xe_Foton7"/>
      <sheetName val="5_2c__KD_Xe_Bus7"/>
      <sheetName val="5_2__KH_KD-MKT&amp;TCKD_xe_Tải,_Bu7"/>
      <sheetName val="5_3__CSBH_xe_Tải,_Bus7"/>
      <sheetName val="5_4_KH_KD-MKT&amp;TC_DVPT_Tải,_Bus7"/>
      <sheetName val="Review_note7"/>
      <sheetName val="6_1_ĐKĐK7"/>
      <sheetName val="6_2__Bảo_hiểm7"/>
      <sheetName val="6_3__Tín_dụng7"/>
      <sheetName val="6_4__GSHT_&amp;_PH7"/>
      <sheetName val="6_5_DVHT7"/>
      <sheetName val="7_1_KH_nhân_sự7"/>
      <sheetName val="7_2__Định_biên_&amp;_Lương7"/>
      <sheetName val="7_3_KH_thưởng_năng_suất7"/>
      <sheetName val="Check_TH7"/>
      <sheetName val="8__Hành_chính7"/>
      <sheetName val="8_17"/>
      <sheetName val="9_1__Duy_tu_bảo_trì7"/>
      <sheetName val="9_2__Cải_tạo,_nâng_cấp7"/>
      <sheetName val="10__TSCĐ_-_CCDC7"/>
      <sheetName val="11D__Tài_chính_KD_XE_TỔNG7"/>
      <sheetName val="11E__Tài_chính_KD_DVPT_TỔNG7"/>
      <sheetName val="11A__Tài_chính_SR_KIA7"/>
      <sheetName val="11B__Tài_chính_SR_MAZDA7"/>
      <sheetName val="11D__Tài_chính_SR_Peugout7"/>
      <sheetName val="11C__Tài_chính_SR_TẢI_BUS7"/>
      <sheetName val="11D__Tài_chính_SR_Du_lịch7"/>
      <sheetName val="11__Tài_chính_Chi_nhánh7"/>
      <sheetName val="12__SĐTC7"/>
      <sheetName val="Budget_Imt_mensuel_(CFO)7"/>
      <sheetName val="CDV_Pte_mensuel7"/>
      <sheetName val="Evol_Prod_(Eqpt)7"/>
      <sheetName val="CAPVR_Pte_mensuel7"/>
      <sheetName val="한일자야(감액손실)_(2)7"/>
      <sheetName val="devis_qcdp27"/>
      <sheetName val="INATAKE_SYS7"/>
      <sheetName val="영업_입수계획_7"/>
      <sheetName val="참고1_02_판매계획_(수량)7"/>
      <sheetName val="전사_경영계획_수량7"/>
      <sheetName val="20060624_공조제어7"/>
      <sheetName val="공정공수_XLS7"/>
      <sheetName val="풍량상한치_제한_data7"/>
      <sheetName val="Source_List7"/>
      <sheetName val="OEM_Plan14"/>
      <sheetName val="99년12월_실적DATA8"/>
      <sheetName val="PS_SIDE_OTR_INR_공정개선_상세12"/>
      <sheetName val="TL_PROTO_2열8"/>
      <sheetName val="118_세금과공과13"/>
      <sheetName val="1_2_2완제품검사('00_4월)_(가라)13"/>
      <sheetName val="#1-1_(2)8"/>
      <sheetName val="2-2_매출분석8"/>
      <sheetName val="기초_DATA8"/>
      <sheetName val="신흥테크_세부내역_LIST8"/>
      <sheetName val="Actual_data8"/>
      <sheetName val="기준정보(A)_15_10_279"/>
      <sheetName val="단중_및_예비길이_SHEET_15_9_5(K)9"/>
      <sheetName val="15_1_02_15년_1월예시계획9"/>
      <sheetName val="15년_12월_시작재공품_15_12_39"/>
      <sheetName val="기준정보(A)_12_02_239"/>
      <sheetName val="STD__CAB9"/>
      <sheetName val="STD__NCAB9"/>
      <sheetName val="원소재_변경_상세9"/>
      <sheetName val="직거래가_변경9"/>
      <sheetName val="PL_By_Model(Result)8"/>
      <sheetName val="24_냉각실용添17"/>
      <sheetName val="PP%-low_RPM7"/>
      <sheetName val="After_Sales_Supplier_#'s7"/>
      <sheetName val="원단위_1계_2계12"/>
      <sheetName val="NUEVO_MODELOS_20187"/>
      <sheetName val="ADJTBL_31007"/>
      <sheetName val="400H_가공,금형비7"/>
      <sheetName val="AOP_Summary-27"/>
      <sheetName val="견적서_detail_Main_16"/>
      <sheetName val="CAR_Form_Summary7"/>
      <sheetName val="LINE_운영안13"/>
      <sheetName val="원가_종합14"/>
      <sheetName val="Validation_Lists13"/>
      <sheetName val="Schedule_17"/>
      <sheetName val="제품별_매출14"/>
      <sheetName val="Data_Working_Time14"/>
      <sheetName val="Order_status14"/>
      <sheetName val="Order_status213"/>
      <sheetName val="Customer_Master13"/>
      <sheetName val="Common_code13"/>
      <sheetName val="Order_Status_Master13"/>
      <sheetName val="Product_Master13"/>
      <sheetName val="사무용품_신청13"/>
      <sheetName val="Net_Revenue8"/>
      <sheetName val="7)_133677348"/>
      <sheetName val="기초_데이터8"/>
      <sheetName val="Rollforward_{bpe}6"/>
      <sheetName val="Allow_-_SR&amp;D6"/>
      <sheetName val="220_(2)8"/>
      <sheetName val="표지_(2)8"/>
      <sheetName val="중요차종_(090131)8"/>
      <sheetName val="PU_FOAM_가격조정_기준6"/>
      <sheetName val="Data_Input7"/>
      <sheetName val="개선대책_양식9"/>
      <sheetName val="S_P6"/>
      <sheetName val="R_FJS_CAR_(old)6"/>
      <sheetName val="Certificate_list_6"/>
      <sheetName val="6_Parent_S__Fixed_Prod6"/>
      <sheetName val="Material_References7"/>
      <sheetName val="케이스_재공_재고6"/>
      <sheetName val="BAT1_6"/>
      <sheetName val="FRT_재료비6"/>
      <sheetName val="U268_4x4_AT(walk)Mitsu6"/>
      <sheetName val="2_Underbody_DT6"/>
      <sheetName val="9_초기공정능력조사(을)6"/>
      <sheetName val="4_销售计划6"/>
      <sheetName val="Output_1_(2)6"/>
      <sheetName val="3_학점이수(사내_사외교육)6"/>
      <sheetName val="실DATA_5"/>
      <sheetName val="3__트림별_내수6"/>
      <sheetName val="3__트림별_북미6"/>
      <sheetName val="3__트림별_유럽6"/>
      <sheetName val="Danh_sach6"/>
      <sheetName val="Bang_KL6"/>
      <sheetName val="Lcau_-_Lxuc6"/>
      <sheetName val="입력_List9"/>
      <sheetName val="DO_NOT_DELETE8"/>
      <sheetName val="기종별_합계6"/>
      <sheetName val="Export_Data6"/>
      <sheetName val="BOX_ASSY6"/>
      <sheetName val="실사LIST-중간가공품(05_12_27현재)_(2)6"/>
      <sheetName val="4_Financial6"/>
      <sheetName val="3_4)__FR_종합6"/>
      <sheetName val="3_4)__RR_종합6"/>
      <sheetName val="RFQ_Cover_Sheeet6"/>
      <sheetName val="FRN_020006"/>
      <sheetName val="Diaph1_values6"/>
      <sheetName val="Diaph2_values6"/>
      <sheetName val="Diaph_values6"/>
      <sheetName val="Cushion_datas6"/>
      <sheetName val="P_O_(LOCAL)6"/>
      <sheetName val="UPPER_도면6"/>
      <sheetName val="Kautex_4WD_St_IV_P&amp;D6"/>
      <sheetName val="Sachs_FL_WHL6"/>
      <sheetName val="11403-06163_เก่า12"/>
      <sheetName val="FM-HD_(New)12"/>
      <sheetName val="FM-HD_(HKMC)_12"/>
      <sheetName val="FM-HD_(11254-06201)__12"/>
      <sheetName val="FM-HD_(11251-06163)12"/>
      <sheetName val="FM-HD_(11514053)12"/>
      <sheetName val="FM-HD_(11611807)12"/>
      <sheetName val="FM-HD_(94502003)12"/>
      <sheetName val="FM-HD_(94501839)12"/>
      <sheetName val="FM-HD_(PT-GDENG0911-4)12"/>
      <sheetName val="FM-HD_(94520439)12"/>
      <sheetName val="FM-HD_(94500396)12"/>
      <sheetName val="FM-HD_(94500407)12"/>
      <sheetName val="FM-HD_(94500414)12"/>
      <sheetName val="FM-HD_(94500073)12"/>
      <sheetName val="FM-HD_(11588683)12"/>
      <sheetName val="FM-HD_(94500952)12"/>
      <sheetName val="FM-HD_(11569995)12"/>
      <sheetName val="FM-HD_(11254-06201)12"/>
      <sheetName val="FM-HD_(11588685)12"/>
      <sheetName val="FM-HD_(94500793)_12"/>
      <sheetName val="FM-HD_(11588717)12"/>
      <sheetName val="FM-HD_(HD-25198904)12"/>
      <sheetName val="FM-HD_(HD-11570514)_12"/>
      <sheetName val="FM-HD_(11097441)12"/>
      <sheetName val="FM-HD_(11588662)_12"/>
      <sheetName val="FM-HD_(11519387)12"/>
      <sheetName val="FM-HD_(11561969)12"/>
      <sheetName val="FM-HD_(11516580)12"/>
      <sheetName val="FM-HD_(11588712)___12"/>
      <sheetName val="FM-HD_(11519375)12"/>
      <sheetName val="FM-HD_(FAA32071001)__12"/>
      <sheetName val="FM-HD_(11519382)_12"/>
      <sheetName val="FM-HD_(11519383)_12"/>
      <sheetName val="FM-HD_(11561763)__12"/>
      <sheetName val="FM-HD_(11588316)__12"/>
      <sheetName val="repeatative_rejection6"/>
      <sheetName val="Personnaliser___6"/>
      <sheetName val="Takt_Time6"/>
      <sheetName val="4_경비_5_영업외수지6"/>
      <sheetName val="Sch1_-_P&amp;L_Summary6"/>
      <sheetName val="Sch2_-_BalSht_Summary6"/>
      <sheetName val="Sch3_-_CFlow_Summary6"/>
      <sheetName val="Model_Synthesis_Report6"/>
      <sheetName val="2019년_생산수량6"/>
      <sheetName val="19년_종합_CT6"/>
      <sheetName val="SUST_DEV_&amp;_OTHER6"/>
      <sheetName val="OEM_6"/>
      <sheetName val="August_20036"/>
      <sheetName val="OE_UMC6"/>
      <sheetName val="Analysis-Others_Pg_46"/>
      <sheetName val="Fx_Rates6"/>
      <sheetName val="FY_12_Interiors_Volume7"/>
      <sheetName val="INT_Price_FY12_MFC7"/>
      <sheetName val="II__CF6"/>
      <sheetName val="I__Assumptions6"/>
      <sheetName val="CONN_조립6"/>
      <sheetName val="04_03월소일정계획6"/>
      <sheetName val="_관리계획서_Rev_01_xlsx6"/>
      <sheetName val="Costed_BOM_2ndR_40%6"/>
      <sheetName val="seat-sdn_only6"/>
      <sheetName val="10-2_ED&amp;D_EQU6"/>
      <sheetName val="Business_Plan6"/>
      <sheetName val="Organization_chart201910026"/>
      <sheetName val="RESPONSIBILITY_MATRIX6"/>
      <sheetName val="DS-Thuong_6T_dau6"/>
      <sheetName val="CHI_TIẾT6"/>
      <sheetName val="거래선_생산계획6"/>
      <sheetName val="23_보증금(전신전화가입권)6"/>
      <sheetName val="Request_template5"/>
      <sheetName val="Gauge_R&amp;R5"/>
      <sheetName val="Bia_TQT5"/>
      <sheetName val="2_´ë?Ü°o1®5"/>
      <sheetName val="해외)_MASTER_DATA5"/>
      <sheetName val="국내)_마스터_데이터5"/>
      <sheetName val="Group_Consolidated5"/>
      <sheetName val="첨#3__PCB4"/>
      <sheetName val="Detail_report4"/>
      <sheetName val="Questions_for_Wuhan_Lear4"/>
      <sheetName val="1_page5"/>
      <sheetName val="판매_계획_대_실적4"/>
      <sheetName val="Special_rack_(Packaging_Input)4"/>
      <sheetName val="_FURNACE현설4"/>
      <sheetName val="프로필렌_이송라인4"/>
      <sheetName val="EO_이력관리대장4"/>
      <sheetName val="개조_요청서5"/>
      <sheetName val="_쿠첸_CIR-301_제원현황(170317)_xlsx5"/>
      <sheetName val="BOM_CODE5"/>
      <sheetName val="96_하반기_전시회_경비5"/>
      <sheetName val="Summary_Capex_Info-Cal_(master5"/>
      <sheetName val="Grille_Q3P_Organe7"/>
      <sheetName val="Table(APG_MF)5"/>
      <sheetName val="Pt_Rates5"/>
      <sheetName val="2_(1설원_첨)5"/>
      <sheetName val="Component_List5"/>
      <sheetName val="Text_Control5"/>
      <sheetName val="text_contl5"/>
      <sheetName val="XD_담력저감5"/>
      <sheetName val="원가검토가_(현양산품)5"/>
      <sheetName val="원가검토가_(최초견적가)5"/>
      <sheetName val="원가검토가_(최초양산품)5"/>
      <sheetName val="RT_Table5"/>
      <sheetName val="입력_데이타5"/>
      <sheetName val="TLc_개조차(목표원가)5"/>
      <sheetName val="Sheet1_(3)5"/>
      <sheetName val="의장2반_5"/>
      <sheetName val="Detail_Defect_COMBO_KAISER5"/>
      <sheetName val="28_8부5"/>
      <sheetName val="KQ_15"/>
      <sheetName val="3rd_DESIGN_APRD4"/>
      <sheetName val="Tien_Thuong4"/>
      <sheetName val="NC_XL_6T_cuoi_01_CTy4"/>
      <sheetName val="Data_-6T_dau4"/>
      <sheetName val="Cong_6T4"/>
      <sheetName val="BEND_LOSS4"/>
      <sheetName val="Intercompany_Detail5"/>
      <sheetName val="plan&amp;section_of_foundation4"/>
      <sheetName val="4__가격구조4"/>
      <sheetName val="ESTI_4"/>
      <sheetName val="CP_khau_hao4"/>
      <sheetName val="ns_chung4"/>
      <sheetName val="dongia_(2)4"/>
      <sheetName val="THĐH_E44"/>
      <sheetName val="THĐH_E34"/>
      <sheetName val="경영비율_4"/>
      <sheetName val="XM개조차_연동제(12_3분기)3"/>
      <sheetName val="유형_List3"/>
      <sheetName val="SOP_표지3"/>
      <sheetName val="Data_(c)4"/>
      <sheetName val="일_년3"/>
      <sheetName val="1_사고건수3"/>
      <sheetName val="3_사고_요인별3"/>
      <sheetName val="목록_모음3"/>
      <sheetName val="LWR(TND특근_협의x)_덕_알3"/>
      <sheetName val="I__Balance_Sheet3"/>
      <sheetName val="2020년도_교육_참석_현황_Raw_Data3"/>
      <sheetName val="Internal_cost_reference_table3"/>
      <sheetName val="MAIN_43"/>
      <sheetName val="Customer_Grouping3"/>
      <sheetName val="CASTING_CONDITION3"/>
      <sheetName val="copy_of_control_valve3"/>
      <sheetName val="EXP_P1(PART)3"/>
      <sheetName val="Prob__Res__Index3"/>
      <sheetName val="0_견적보고3"/>
      <sheetName val="Page_14-A3"/>
      <sheetName val="1__회의록(190218)3"/>
      <sheetName val="1__회의록(190225)3"/>
      <sheetName val="1__회의록(190730)3"/>
      <sheetName val="2__생산관리팀3"/>
      <sheetName val="3__생산팀3"/>
      <sheetName val="4__품질개발팀_품질3"/>
      <sheetName val="5__품질개발팀_개발3"/>
      <sheetName val="6__경영지원팀3"/>
      <sheetName val="DG_2853"/>
      <sheetName val="DG__2863"/>
      <sheetName val="DG_853"/>
      <sheetName val="DG_893"/>
      <sheetName val="DG_THIET_BI3"/>
      <sheetName val="DGVCTC_2853"/>
      <sheetName val="DG_vat_lieu3"/>
      <sheetName val="Cước_VC_+_ĐM_CP_Tư_vấn3"/>
      <sheetName val="SURVEY_TVD3"/>
      <sheetName val="Investment_Management_Master3"/>
      <sheetName val="BEZEL_L외주3"/>
      <sheetName val="NOZZLE_ASSY-SIDE_DEF_LH3"/>
      <sheetName val="급여_예상_(2017)인상후3"/>
      <sheetName val="일일자금_3"/>
      <sheetName val="SPOT_조건3"/>
      <sheetName val="co2_조건3"/>
      <sheetName val="Prices_P11_and_P12_(PAG)_(2)3"/>
      <sheetName val="Active_1,4_MT3"/>
      <sheetName val="Valid_Options3"/>
      <sheetName val="2015_2018_Veh_Vol3"/>
      <sheetName val="주간_진행_현황3"/>
      <sheetName val="prov_locales3"/>
      <sheetName val="0_Cover3"/>
      <sheetName val="1_Change_History3"/>
      <sheetName val="2_Criteria3"/>
      <sheetName val="5_Safety_Mechanism3"/>
      <sheetName val="1차_시산표3"/>
      <sheetName val="6__FTA특혜관세적용달성율3"/>
      <sheetName val="자재_입고(K1E1)3"/>
      <sheetName val="97년_재료예산坜³垤3"/>
      <sheetName val="1(A급)_(2)5"/>
      <sheetName val="REV_Idle(19)_Output(74_중심거리확정)3"/>
      <sheetName val="20년_생산확대방안3"/>
      <sheetName val="Roadmap_Target_06273"/>
      <sheetName val="Roadmap_Target_(2)3"/>
      <sheetName val="NX4e_CAC_INLET3"/>
      <sheetName val="NX4e_CAC_OUTLET3"/>
      <sheetName val="Theta3_FF_(기존)3"/>
      <sheetName val="Theta3_FF3"/>
      <sheetName val="HZG_D-Full_Coolant_Hose_3"/>
      <sheetName val="9BQX_CAC3"/>
      <sheetName val="9BQX_CAC_INLET_OUTLET(구매)3"/>
      <sheetName val="NQ5_RADIATOR_HOSE3"/>
      <sheetName val="NX4_OIL_COOLER_HOSE3"/>
      <sheetName val="SG2_RADIATOR_HOSE(Current반영)3"/>
      <sheetName val="NX4_BRAKE_HOSE_(구매)3"/>
      <sheetName val="NX4_Brake_Hose(개발)3"/>
      <sheetName val="US4_OIL_COOLER_HOSE3"/>
      <sheetName val="KA4_OIL_COOLER_HOSE3"/>
      <sheetName val="Roadmap_Target3"/>
      <sheetName val="Volume_Sensitivity3"/>
      <sheetName val="(6)_CBA_Exec_Summary3"/>
      <sheetName val="GPIO_Configuration3"/>
      <sheetName val="Product_Mix3"/>
      <sheetName val="QS02-计划_3"/>
      <sheetName val="SCM_AV_data3"/>
      <sheetName val="3__트림별_HMMA3"/>
      <sheetName val="3__트림별_일반3"/>
      <sheetName val="ktp06_URS_순_정렬3"/>
      <sheetName val="RULE_SA05-093"/>
      <sheetName val="BOM_LIST_정리3"/>
      <sheetName val="NX4e_차종_부품가_견적_집계현황3"/>
      <sheetName val="3-20-07_data_from_HMMA3"/>
      <sheetName val="mc_cap_3"/>
      <sheetName val="붙임2-1__지급조서명세서(2001년분)3"/>
      <sheetName val="p_1_sub_lead3"/>
      <sheetName val="월별_실적_및_분석3"/>
      <sheetName val="IO_LIST3"/>
      <sheetName val="Plant_&amp;__Machinery3"/>
      <sheetName val="COAST間欠見積_3"/>
      <sheetName val="Overhead_calculations3"/>
      <sheetName val="700-001304-05-HF_3"/>
      <sheetName val="Debug_check_list3"/>
      <sheetName val="DVX_CDMA3"/>
      <sheetName val="DVX_UMTS3"/>
      <sheetName val="Scorpian_Mini3"/>
      <sheetName val="Xfon_WE3"/>
      <sheetName val="Ultra_Maxx3"/>
      <sheetName val="Ultra_M_Razor_Mini3"/>
      <sheetName val="Xfon_UMTS3"/>
      <sheetName val="Xfon_UMTS_AF3"/>
      <sheetName val="Xfon_WE_AF3"/>
      <sheetName val="$$_Document_ID3"/>
      <sheetName val="Down_list3"/>
      <sheetName val="設備マスタ__(2)3"/>
      <sheetName val="Mg_frame_Summary3"/>
      <sheetName val="參考--PDA_2003_Defect_Rate3"/>
      <sheetName val="Pivot_Table3"/>
      <sheetName val="B_23"/>
      <sheetName val="E_23"/>
      <sheetName val="C_33"/>
      <sheetName val="DVT_Gap_Data3"/>
      <sheetName val="Summary_definition4"/>
      <sheetName val="Profile_300-5003"/>
      <sheetName val="RPN_Summary3"/>
      <sheetName val="Sales_Plan3"/>
      <sheetName val="Vol_&amp;_Assumpt3"/>
      <sheetName val="24-45_Data3"/>
      <sheetName val="2차_OI׃⼪2"/>
      <sheetName val="PRDW30_XL2"/>
      <sheetName val="2019년_현장_호봉승급1"/>
      <sheetName val="2018년_현장_호봉승급1"/>
      <sheetName val="PDP"/>
      <sheetName val="부자재 대표"/>
      <sheetName val="프런트"/>
      <sheetName val="nr030112"/>
      <sheetName val="Income_Statement_Input"/>
      <sheetName val="TONG_HOP_VL-NC"/>
      <sheetName val="DON_GIA"/>
      <sheetName val="$_v__Peers"/>
      <sheetName val="Mkt_Cap"/>
      <sheetName val="05이연법인세_(2)"/>
      <sheetName val="#_가공비&amp;경비_LIST"/>
      <sheetName val="#_재료비증빙"/>
      <sheetName val="R4_Quer"/>
      <sheetName val="매__출"/>
      <sheetName val="1-2_LOW_&amp;_HIGH_WIRING_ASSY"/>
      <sheetName val="Non-Statistical_Sampling"/>
      <sheetName val="TT-2020_12_31"/>
      <sheetName val="Adj_2020_12_31"/>
      <sheetName val="Cashflow-2020_1-12"/>
      <sheetName val="CF_Note1"/>
      <sheetName val="CF_Note2"/>
      <sheetName val="Forecast_Dec_06"/>
      <sheetName val="Life_Claims"/>
      <sheetName val="1_일반사항"/>
      <sheetName val="14_리스"/>
      <sheetName val="32_특관자"/>
      <sheetName val="33_우발,약정"/>
      <sheetName val="TB_DATA"/>
      <sheetName val="원소재_LDC_"/>
      <sheetName val="ACT2020_FMS_data"/>
      <sheetName val="Waterfall__0_Toolb"/>
      <sheetName val="1월_생산실적"/>
      <sheetName val="3월_생산_실적"/>
      <sheetName val="_대상_아이템"/>
      <sheetName val="제조경비_(3)"/>
      <sheetName val="26_71632(4DR)"/>
      <sheetName val="NON_MEMORY"/>
      <sheetName val="ISUZU_LOB"/>
      <sheetName val="119"/>
      <sheetName val="온습도-타점"/>
      <sheetName val="실적_2월"/>
      <sheetName val="Scal '04"/>
      <sheetName val="１４－１６期損益"/>
      <sheetName val="Sangkyu_Park"/>
      <sheetName val="사원현황"/>
      <sheetName val="N賃率-職"/>
      <sheetName val="Satser"/>
      <sheetName val="참조목록"/>
      <sheetName val="2022"/>
      <sheetName val="실행철강하도"/>
      <sheetName val="固定资产项目归类"/>
      <sheetName val="측정data"/>
    </sheetNames>
    <sheetDataSet>
      <sheetData sheetId="0">
        <row r="5">
          <cell r="D5" t="str">
            <v>PROCESS PERFORMANCE STUDY</v>
          </cell>
        </row>
      </sheetData>
      <sheetData sheetId="1">
        <row r="5">
          <cell r="D5" t="str">
            <v>PROCESS PERFORMANCE STUDY</v>
          </cell>
        </row>
      </sheetData>
      <sheetData sheetId="2">
        <row r="5">
          <cell r="D5" t="str">
            <v>PROCESS PERFORMANCE STUDY</v>
          </cell>
        </row>
      </sheetData>
      <sheetData sheetId="3">
        <row r="5">
          <cell r="D5" t="str">
            <v>PROCESS PERFORMANCE STUDY</v>
          </cell>
        </row>
      </sheetData>
      <sheetData sheetId="4">
        <row r="5">
          <cell r="D5" t="str">
            <v>PROCESS PERFORMANCE STUDY</v>
          </cell>
        </row>
      </sheetData>
      <sheetData sheetId="5">
        <row r="5">
          <cell r="D5" t="str">
            <v>PROCESS PERFORMANCE STUDY</v>
          </cell>
        </row>
      </sheetData>
      <sheetData sheetId="6">
        <row r="5">
          <cell r="D5" t="str">
            <v>PROCESS PERFORMANCE STUDY</v>
          </cell>
        </row>
      </sheetData>
      <sheetData sheetId="7">
        <row r="5">
          <cell r="D5" t="str">
            <v>PROCESS PERFORMANCE STUDY</v>
          </cell>
        </row>
      </sheetData>
      <sheetData sheetId="8">
        <row r="5">
          <cell r="D5" t="str">
            <v>PROCESS PERFORMANCE STUDY</v>
          </cell>
        </row>
      </sheetData>
      <sheetData sheetId="9">
        <row r="5">
          <cell r="D5" t="str">
            <v>PROCESS PERFORMANCE STUDY</v>
          </cell>
        </row>
      </sheetData>
      <sheetData sheetId="10">
        <row r="5">
          <cell r="D5" t="str">
            <v>PROCESS PERFORMANCE STUDY</v>
          </cell>
        </row>
      </sheetData>
      <sheetData sheetId="11">
        <row r="5">
          <cell r="D5" t="str">
            <v>PROCESS PERFORMANCE STUDY</v>
          </cell>
        </row>
      </sheetData>
      <sheetData sheetId="12">
        <row r="5">
          <cell r="D5" t="str">
            <v>PROCESS PERFORMANCE STUDY</v>
          </cell>
        </row>
      </sheetData>
      <sheetData sheetId="13">
        <row r="5">
          <cell r="D5" t="str">
            <v>PROCESS PERFORMANCE STUDY</v>
          </cell>
        </row>
      </sheetData>
      <sheetData sheetId="14">
        <row r="5">
          <cell r="D5" t="str">
            <v>PROCESS PERFORMANCE STUDY</v>
          </cell>
        </row>
      </sheetData>
      <sheetData sheetId="15">
        <row r="5">
          <cell r="D5" t="str">
            <v>PROCESS PERFORMANCE STUDY</v>
          </cell>
        </row>
      </sheetData>
      <sheetData sheetId="16">
        <row r="5">
          <cell r="D5" t="str">
            <v>PROCESS PERFORMANCE STUDY</v>
          </cell>
        </row>
      </sheetData>
      <sheetData sheetId="17">
        <row r="5">
          <cell r="D5" t="str">
            <v>PROCESS PERFORMANCE STUDY</v>
          </cell>
        </row>
      </sheetData>
      <sheetData sheetId="18">
        <row r="5">
          <cell r="D5" t="str">
            <v>PROCESS PERFORMANCE STUDY</v>
          </cell>
        </row>
      </sheetData>
      <sheetData sheetId="19">
        <row r="5">
          <cell r="D5" t="str">
            <v>PROCESS PERFORMANCE STUDY</v>
          </cell>
        </row>
      </sheetData>
      <sheetData sheetId="20">
        <row r="5">
          <cell r="D5" t="str">
            <v>PROCESS PERFORMANCE STUDY</v>
          </cell>
        </row>
      </sheetData>
      <sheetData sheetId="21">
        <row r="6">
          <cell r="A6">
            <v>1</v>
          </cell>
        </row>
      </sheetData>
      <sheetData sheetId="22">
        <row r="6">
          <cell r="A6">
            <v>1</v>
          </cell>
        </row>
      </sheetData>
      <sheetData sheetId="23">
        <row r="6">
          <cell r="A6">
            <v>1</v>
          </cell>
        </row>
      </sheetData>
      <sheetData sheetId="24">
        <row r="6">
          <cell r="A6">
            <v>1</v>
          </cell>
        </row>
      </sheetData>
      <sheetData sheetId="25">
        <row r="6">
          <cell r="A6">
            <v>1</v>
          </cell>
        </row>
      </sheetData>
      <sheetData sheetId="26">
        <row r="6">
          <cell r="A6">
            <v>1</v>
          </cell>
        </row>
      </sheetData>
      <sheetData sheetId="27">
        <row r="6">
          <cell r="A6">
            <v>1</v>
          </cell>
        </row>
      </sheetData>
      <sheetData sheetId="28">
        <row r="6">
          <cell r="A6">
            <v>1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>
        <row r="6">
          <cell r="A6">
            <v>1</v>
          </cell>
        </row>
      </sheetData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>
        <row r="1">
          <cell r="A1" t="str">
            <v>1월 생산실적</v>
          </cell>
        </row>
      </sheetData>
      <sheetData sheetId="245">
        <row r="73">
          <cell r="E73">
            <v>-1978066.1999669024</v>
          </cell>
        </row>
      </sheetData>
      <sheetData sheetId="246">
        <row r="1">
          <cell r="A1" t="str">
            <v>1월 생산실적</v>
          </cell>
        </row>
      </sheetData>
      <sheetData sheetId="247">
        <row r="1">
          <cell r="A1" t="str">
            <v>1월 생산실적</v>
          </cell>
        </row>
      </sheetData>
      <sheetData sheetId="248">
        <row r="73">
          <cell r="E73">
            <v>-1978066.1999669024</v>
          </cell>
        </row>
      </sheetData>
      <sheetData sheetId="249">
        <row r="1">
          <cell r="A1" t="str">
            <v>1월 생산실적</v>
          </cell>
        </row>
      </sheetData>
      <sheetData sheetId="250">
        <row r="1">
          <cell r="A1" t="str">
            <v>1월 생산실적</v>
          </cell>
        </row>
      </sheetData>
      <sheetData sheetId="251">
        <row r="1">
          <cell r="A1" t="str">
            <v>1월 생산실적</v>
          </cell>
        </row>
      </sheetData>
      <sheetData sheetId="252"/>
      <sheetData sheetId="253"/>
      <sheetData sheetId="254">
        <row r="1">
          <cell r="A1" t="str">
            <v>1월 생산실적</v>
          </cell>
        </row>
      </sheetData>
      <sheetData sheetId="255">
        <row r="1">
          <cell r="A1" t="str">
            <v>1월 생산실적</v>
          </cell>
        </row>
      </sheetData>
      <sheetData sheetId="256">
        <row r="1">
          <cell r="A1" t="str">
            <v>1월 생산실적</v>
          </cell>
        </row>
      </sheetData>
      <sheetData sheetId="257">
        <row r="73">
          <cell r="E73">
            <v>-1978066.1999669024</v>
          </cell>
        </row>
      </sheetData>
      <sheetData sheetId="258">
        <row r="1">
          <cell r="A1" t="str">
            <v>1월 생산실적</v>
          </cell>
        </row>
      </sheetData>
      <sheetData sheetId="259">
        <row r="1">
          <cell r="A1" t="str">
            <v>1월 생산실적</v>
          </cell>
        </row>
      </sheetData>
      <sheetData sheetId="260">
        <row r="1">
          <cell r="A1" t="str">
            <v>1월 생산실적</v>
          </cell>
        </row>
      </sheetData>
      <sheetData sheetId="261">
        <row r="1">
          <cell r="A1" t="str">
            <v>1월 생산실적</v>
          </cell>
        </row>
      </sheetData>
      <sheetData sheetId="262">
        <row r="1">
          <cell r="A1" t="str">
            <v>1월 생산실적</v>
          </cell>
        </row>
      </sheetData>
      <sheetData sheetId="263">
        <row r="1">
          <cell r="A1" t="str">
            <v>1월 생산실적</v>
          </cell>
        </row>
      </sheetData>
      <sheetData sheetId="264">
        <row r="6">
          <cell r="A6">
            <v>1</v>
          </cell>
        </row>
      </sheetData>
      <sheetData sheetId="265"/>
      <sheetData sheetId="266"/>
      <sheetData sheetId="267"/>
      <sheetData sheetId="268">
        <row r="1">
          <cell r="A1" t="str">
            <v>1월 생산실적</v>
          </cell>
        </row>
      </sheetData>
      <sheetData sheetId="269"/>
      <sheetData sheetId="270"/>
      <sheetData sheetId="271">
        <row r="73">
          <cell r="E73">
            <v>-1978066.1999669024</v>
          </cell>
        </row>
      </sheetData>
      <sheetData sheetId="272"/>
      <sheetData sheetId="273"/>
      <sheetData sheetId="274">
        <row r="1">
          <cell r="A1" t="str">
            <v>1월 생산실적</v>
          </cell>
        </row>
      </sheetData>
      <sheetData sheetId="275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/>
      <sheetData sheetId="518" refreshError="1"/>
      <sheetData sheetId="519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>
        <row r="1">
          <cell r="A1" t="str">
            <v>1월 생산실적</v>
          </cell>
        </row>
      </sheetData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>
        <row r="1">
          <cell r="A1" t="str">
            <v>1월 생산실적</v>
          </cell>
        </row>
      </sheetData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>
        <row r="1">
          <cell r="A1" t="str">
            <v>1월 생산실적</v>
          </cell>
        </row>
      </sheetData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>
        <row r="1">
          <cell r="A1" t="str">
            <v>1월 생산실적</v>
          </cell>
        </row>
      </sheetData>
      <sheetData sheetId="1029" refreshError="1"/>
      <sheetData sheetId="1030" refreshError="1"/>
      <sheetData sheetId="1031">
        <row r="1">
          <cell r="A1" t="str">
            <v>1월 생산실적</v>
          </cell>
        </row>
      </sheetData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>
        <row r="1">
          <cell r="A1" t="str">
            <v>1월 생산실적</v>
          </cell>
        </row>
      </sheetData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>
        <row r="1">
          <cell r="A1" t="str">
            <v>1월 생산실적</v>
          </cell>
        </row>
      </sheetData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>
        <row r="1">
          <cell r="A1" t="str">
            <v>1월 생산실적</v>
          </cell>
        </row>
      </sheetData>
      <sheetData sheetId="1209">
        <row r="1">
          <cell r="A1" t="str">
            <v>1월 생산실적</v>
          </cell>
        </row>
      </sheetData>
      <sheetData sheetId="1210">
        <row r="1">
          <cell r="A1" t="str">
            <v>1월 생산실적</v>
          </cell>
        </row>
      </sheetData>
      <sheetData sheetId="1211">
        <row r="1">
          <cell r="A1" t="str">
            <v>1월 생산실적</v>
          </cell>
        </row>
      </sheetData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>
        <row r="1">
          <cell r="A1" t="str">
            <v>1월 생산실적</v>
          </cell>
        </row>
      </sheetData>
      <sheetData sheetId="1263">
        <row r="1">
          <cell r="A1" t="str">
            <v>1월 생산실적</v>
          </cell>
        </row>
      </sheetData>
      <sheetData sheetId="1264">
        <row r="1">
          <cell r="A1" t="str">
            <v>1월 생산실적</v>
          </cell>
        </row>
      </sheetData>
      <sheetData sheetId="1265">
        <row r="1">
          <cell r="A1" t="str">
            <v>1월 생산실적</v>
          </cell>
        </row>
      </sheetData>
      <sheetData sheetId="1266">
        <row r="1">
          <cell r="A1" t="str">
            <v>1월 생산실적</v>
          </cell>
        </row>
      </sheetData>
      <sheetData sheetId="1267">
        <row r="1">
          <cell r="A1" t="str">
            <v>1월 생산실적</v>
          </cell>
        </row>
      </sheetData>
      <sheetData sheetId="1268">
        <row r="1">
          <cell r="A1" t="str">
            <v>1월 생산실적</v>
          </cell>
        </row>
      </sheetData>
      <sheetData sheetId="1269">
        <row r="1">
          <cell r="A1" t="str">
            <v>1월 생산실적</v>
          </cell>
        </row>
      </sheetData>
      <sheetData sheetId="1270">
        <row r="1">
          <cell r="A1" t="str">
            <v>1월 생산실적</v>
          </cell>
        </row>
      </sheetData>
      <sheetData sheetId="1271">
        <row r="1">
          <cell r="A1" t="str">
            <v>1월 생산실적</v>
          </cell>
        </row>
      </sheetData>
      <sheetData sheetId="1272">
        <row r="1">
          <cell r="A1" t="str">
            <v>1월 생산실적</v>
          </cell>
        </row>
      </sheetData>
      <sheetData sheetId="1273">
        <row r="1">
          <cell r="A1" t="str">
            <v>1월 생산실적</v>
          </cell>
        </row>
      </sheetData>
      <sheetData sheetId="1274">
        <row r="1">
          <cell r="A1" t="str">
            <v>1월 생산실적</v>
          </cell>
        </row>
      </sheetData>
      <sheetData sheetId="1275">
        <row r="1">
          <cell r="A1" t="str">
            <v>1월 생산실적</v>
          </cell>
        </row>
      </sheetData>
      <sheetData sheetId="1276">
        <row r="1">
          <cell r="A1" t="str">
            <v>1월 생산실적</v>
          </cell>
        </row>
      </sheetData>
      <sheetData sheetId="1277">
        <row r="1">
          <cell r="A1" t="str">
            <v>1월 생산실적</v>
          </cell>
        </row>
      </sheetData>
      <sheetData sheetId="1278">
        <row r="1">
          <cell r="A1" t="str">
            <v>1월 생산실적</v>
          </cell>
        </row>
      </sheetData>
      <sheetData sheetId="1279">
        <row r="1">
          <cell r="A1" t="str">
            <v>1월 생산실적</v>
          </cell>
        </row>
      </sheetData>
      <sheetData sheetId="1280">
        <row r="1">
          <cell r="A1" t="str">
            <v>1월 생산실적</v>
          </cell>
        </row>
      </sheetData>
      <sheetData sheetId="1281">
        <row r="1">
          <cell r="A1" t="str">
            <v>1월 생산실적</v>
          </cell>
        </row>
      </sheetData>
      <sheetData sheetId="1282">
        <row r="1">
          <cell r="A1" t="str">
            <v>1월 생산실적</v>
          </cell>
        </row>
      </sheetData>
      <sheetData sheetId="1283">
        <row r="1">
          <cell r="A1" t="str">
            <v>1월 생산실적</v>
          </cell>
        </row>
      </sheetData>
      <sheetData sheetId="1284">
        <row r="1">
          <cell r="A1" t="str">
            <v>1월 생산실적</v>
          </cell>
        </row>
      </sheetData>
      <sheetData sheetId="1285">
        <row r="1">
          <cell r="A1" t="str">
            <v>1월 생산실적</v>
          </cell>
        </row>
      </sheetData>
      <sheetData sheetId="1286">
        <row r="1">
          <cell r="A1" t="str">
            <v>1월 생산실적</v>
          </cell>
        </row>
      </sheetData>
      <sheetData sheetId="1287">
        <row r="1">
          <cell r="A1" t="str">
            <v>1월 생산실적</v>
          </cell>
        </row>
      </sheetData>
      <sheetData sheetId="1288">
        <row r="1">
          <cell r="A1" t="str">
            <v>1월 생산실적</v>
          </cell>
        </row>
      </sheetData>
      <sheetData sheetId="1289">
        <row r="1">
          <cell r="A1" t="str">
            <v>1월 생산실적</v>
          </cell>
        </row>
      </sheetData>
      <sheetData sheetId="1290">
        <row r="1">
          <cell r="A1" t="str">
            <v>1월 생산실적</v>
          </cell>
        </row>
      </sheetData>
      <sheetData sheetId="1291">
        <row r="1">
          <cell r="A1" t="str">
            <v>1월 생산실적</v>
          </cell>
        </row>
      </sheetData>
      <sheetData sheetId="1292">
        <row r="1">
          <cell r="A1" t="str">
            <v>1월 생산실적</v>
          </cell>
        </row>
      </sheetData>
      <sheetData sheetId="1293">
        <row r="1">
          <cell r="A1" t="str">
            <v>1월 생산실적</v>
          </cell>
        </row>
      </sheetData>
      <sheetData sheetId="1294">
        <row r="1">
          <cell r="A1" t="str">
            <v>1월 생산실적</v>
          </cell>
        </row>
      </sheetData>
      <sheetData sheetId="1295">
        <row r="1">
          <cell r="A1" t="str">
            <v>1월 생산실적</v>
          </cell>
        </row>
      </sheetData>
      <sheetData sheetId="1296">
        <row r="1">
          <cell r="A1" t="str">
            <v>1월 생산실적</v>
          </cell>
        </row>
      </sheetData>
      <sheetData sheetId="1297">
        <row r="1">
          <cell r="A1" t="str">
            <v>1월 생산실적</v>
          </cell>
        </row>
      </sheetData>
      <sheetData sheetId="1298">
        <row r="1">
          <cell r="A1" t="str">
            <v>1월 생산실적</v>
          </cell>
        </row>
      </sheetData>
      <sheetData sheetId="1299">
        <row r="1">
          <cell r="A1" t="str">
            <v>1월 생산실적</v>
          </cell>
        </row>
      </sheetData>
      <sheetData sheetId="1300">
        <row r="1">
          <cell r="A1" t="str">
            <v>1월 생산실적</v>
          </cell>
        </row>
      </sheetData>
      <sheetData sheetId="1301">
        <row r="1">
          <cell r="A1" t="str">
            <v>1월 생산실적</v>
          </cell>
        </row>
      </sheetData>
      <sheetData sheetId="1302">
        <row r="1">
          <cell r="A1" t="str">
            <v>1월 생산실적</v>
          </cell>
        </row>
      </sheetData>
      <sheetData sheetId="1303">
        <row r="1">
          <cell r="A1" t="str">
            <v>1월 생산실적</v>
          </cell>
        </row>
      </sheetData>
      <sheetData sheetId="1304">
        <row r="1">
          <cell r="A1" t="str">
            <v>1월 생산실적</v>
          </cell>
        </row>
      </sheetData>
      <sheetData sheetId="1305">
        <row r="1">
          <cell r="A1" t="str">
            <v>1월 생산실적</v>
          </cell>
        </row>
      </sheetData>
      <sheetData sheetId="1306">
        <row r="1">
          <cell r="A1" t="str">
            <v>1월 생산실적</v>
          </cell>
        </row>
      </sheetData>
      <sheetData sheetId="1307">
        <row r="1">
          <cell r="A1" t="str">
            <v>1월 생산실적</v>
          </cell>
        </row>
      </sheetData>
      <sheetData sheetId="1308">
        <row r="1">
          <cell r="A1" t="str">
            <v>1월 생산실적</v>
          </cell>
        </row>
      </sheetData>
      <sheetData sheetId="1309">
        <row r="1">
          <cell r="A1" t="str">
            <v>1월 생산실적</v>
          </cell>
        </row>
      </sheetData>
      <sheetData sheetId="1310">
        <row r="1">
          <cell r="A1" t="str">
            <v>1월 생산실적</v>
          </cell>
        </row>
      </sheetData>
      <sheetData sheetId="1311">
        <row r="1">
          <cell r="A1" t="str">
            <v>1월 생산실적</v>
          </cell>
        </row>
      </sheetData>
      <sheetData sheetId="1312">
        <row r="1">
          <cell r="A1" t="str">
            <v>1월 생산실적</v>
          </cell>
        </row>
      </sheetData>
      <sheetData sheetId="1313">
        <row r="1">
          <cell r="A1" t="str">
            <v>1월 생산실적</v>
          </cell>
        </row>
      </sheetData>
      <sheetData sheetId="1314">
        <row r="1">
          <cell r="A1" t="str">
            <v>1월 생산실적</v>
          </cell>
        </row>
      </sheetData>
      <sheetData sheetId="1315">
        <row r="1">
          <cell r="A1" t="str">
            <v>1월 생산실적</v>
          </cell>
        </row>
      </sheetData>
      <sheetData sheetId="1316">
        <row r="1">
          <cell r="A1" t="str">
            <v>1월 생산실적</v>
          </cell>
        </row>
      </sheetData>
      <sheetData sheetId="1317">
        <row r="1">
          <cell r="A1" t="str">
            <v>1월 생산실적</v>
          </cell>
        </row>
      </sheetData>
      <sheetData sheetId="1318">
        <row r="1">
          <cell r="A1" t="str">
            <v>1월 생산실적</v>
          </cell>
        </row>
      </sheetData>
      <sheetData sheetId="1319">
        <row r="1">
          <cell r="A1" t="str">
            <v>1월 생산실적</v>
          </cell>
        </row>
      </sheetData>
      <sheetData sheetId="1320">
        <row r="1">
          <cell r="A1" t="str">
            <v>1월 생산실적</v>
          </cell>
        </row>
      </sheetData>
      <sheetData sheetId="1321">
        <row r="1">
          <cell r="A1" t="str">
            <v>1월 생산실적</v>
          </cell>
        </row>
      </sheetData>
      <sheetData sheetId="1322">
        <row r="1">
          <cell r="A1" t="str">
            <v>1월 생산실적</v>
          </cell>
        </row>
      </sheetData>
      <sheetData sheetId="1323">
        <row r="1">
          <cell r="A1" t="str">
            <v>1월 생산실적</v>
          </cell>
        </row>
      </sheetData>
      <sheetData sheetId="1324">
        <row r="1">
          <cell r="A1" t="str">
            <v>1월 생산실적</v>
          </cell>
        </row>
      </sheetData>
      <sheetData sheetId="1325">
        <row r="1">
          <cell r="A1" t="str">
            <v>1월 생산실적</v>
          </cell>
        </row>
      </sheetData>
      <sheetData sheetId="1326">
        <row r="1">
          <cell r="A1" t="str">
            <v>1월 생산실적</v>
          </cell>
        </row>
      </sheetData>
      <sheetData sheetId="1327">
        <row r="1">
          <cell r="A1" t="str">
            <v>1월 생산실적</v>
          </cell>
        </row>
      </sheetData>
      <sheetData sheetId="1328">
        <row r="1">
          <cell r="A1" t="str">
            <v>1월 생산실적</v>
          </cell>
        </row>
      </sheetData>
      <sheetData sheetId="1329">
        <row r="1">
          <cell r="A1" t="str">
            <v>1월 생산실적</v>
          </cell>
        </row>
      </sheetData>
      <sheetData sheetId="1330">
        <row r="1">
          <cell r="A1" t="str">
            <v>1월 생산실적</v>
          </cell>
        </row>
      </sheetData>
      <sheetData sheetId="1331">
        <row r="1">
          <cell r="A1" t="str">
            <v>1월 생산실적</v>
          </cell>
        </row>
      </sheetData>
      <sheetData sheetId="1332">
        <row r="1">
          <cell r="A1" t="str">
            <v>1월 생산실적</v>
          </cell>
        </row>
      </sheetData>
      <sheetData sheetId="1333">
        <row r="1">
          <cell r="A1" t="str">
            <v>1월 생산실적</v>
          </cell>
        </row>
      </sheetData>
      <sheetData sheetId="1334">
        <row r="1">
          <cell r="A1" t="str">
            <v>1월 생산실적</v>
          </cell>
        </row>
      </sheetData>
      <sheetData sheetId="1335">
        <row r="1">
          <cell r="A1" t="str">
            <v>1월 생산실적</v>
          </cell>
        </row>
      </sheetData>
      <sheetData sheetId="1336">
        <row r="1">
          <cell r="A1" t="str">
            <v>1월 생산실적</v>
          </cell>
        </row>
      </sheetData>
      <sheetData sheetId="1337">
        <row r="1">
          <cell r="A1" t="str">
            <v>1월 생산실적</v>
          </cell>
        </row>
      </sheetData>
      <sheetData sheetId="1338">
        <row r="1">
          <cell r="A1" t="str">
            <v>1월 생산실적</v>
          </cell>
        </row>
      </sheetData>
      <sheetData sheetId="1339">
        <row r="1">
          <cell r="A1" t="str">
            <v>1월 생산실적</v>
          </cell>
        </row>
      </sheetData>
      <sheetData sheetId="1340">
        <row r="1">
          <cell r="A1" t="str">
            <v>1월 생산실적</v>
          </cell>
        </row>
      </sheetData>
      <sheetData sheetId="1341">
        <row r="1">
          <cell r="A1" t="str">
            <v>1월 생산실적</v>
          </cell>
        </row>
      </sheetData>
      <sheetData sheetId="1342">
        <row r="1">
          <cell r="A1" t="str">
            <v>1월 생산실적</v>
          </cell>
        </row>
      </sheetData>
      <sheetData sheetId="1343">
        <row r="1">
          <cell r="A1" t="str">
            <v>1월 생산실적</v>
          </cell>
        </row>
      </sheetData>
      <sheetData sheetId="1344">
        <row r="1">
          <cell r="A1" t="str">
            <v>1월 생산실적</v>
          </cell>
        </row>
      </sheetData>
      <sheetData sheetId="1345">
        <row r="1">
          <cell r="A1" t="str">
            <v>1월 생산실적</v>
          </cell>
        </row>
      </sheetData>
      <sheetData sheetId="1346">
        <row r="1">
          <cell r="A1" t="str">
            <v>1월 생산실적</v>
          </cell>
        </row>
      </sheetData>
      <sheetData sheetId="1347">
        <row r="1">
          <cell r="A1" t="str">
            <v>1월 생산실적</v>
          </cell>
        </row>
      </sheetData>
      <sheetData sheetId="1348">
        <row r="1">
          <cell r="A1" t="str">
            <v>1월 생산실적</v>
          </cell>
        </row>
      </sheetData>
      <sheetData sheetId="1349">
        <row r="1">
          <cell r="A1" t="str">
            <v>1월 생산실적</v>
          </cell>
        </row>
      </sheetData>
      <sheetData sheetId="1350">
        <row r="1">
          <cell r="A1" t="str">
            <v>1월 생산실적</v>
          </cell>
        </row>
      </sheetData>
      <sheetData sheetId="1351">
        <row r="1">
          <cell r="A1" t="str">
            <v>1월 생산실적</v>
          </cell>
        </row>
      </sheetData>
      <sheetData sheetId="1352">
        <row r="1">
          <cell r="A1" t="str">
            <v>1월 생산실적</v>
          </cell>
        </row>
      </sheetData>
      <sheetData sheetId="1353">
        <row r="1">
          <cell r="A1" t="str">
            <v>1월 생산실적</v>
          </cell>
        </row>
      </sheetData>
      <sheetData sheetId="1354">
        <row r="1">
          <cell r="A1" t="str">
            <v>1월 생산실적</v>
          </cell>
        </row>
      </sheetData>
      <sheetData sheetId="1355">
        <row r="1">
          <cell r="A1" t="str">
            <v>1월 생산실적</v>
          </cell>
        </row>
      </sheetData>
      <sheetData sheetId="1356">
        <row r="1">
          <cell r="A1" t="str">
            <v>1월 생산실적</v>
          </cell>
        </row>
      </sheetData>
      <sheetData sheetId="1357">
        <row r="1">
          <cell r="A1" t="str">
            <v>1월 생산실적</v>
          </cell>
        </row>
      </sheetData>
      <sheetData sheetId="1358">
        <row r="1">
          <cell r="A1" t="str">
            <v>1월 생산실적</v>
          </cell>
        </row>
      </sheetData>
      <sheetData sheetId="1359">
        <row r="1">
          <cell r="A1" t="str">
            <v>1월 생산실적</v>
          </cell>
        </row>
      </sheetData>
      <sheetData sheetId="1360">
        <row r="1">
          <cell r="A1" t="str">
            <v>1월 생산실적</v>
          </cell>
        </row>
      </sheetData>
      <sheetData sheetId="1361">
        <row r="1">
          <cell r="A1" t="str">
            <v>1월 생산실적</v>
          </cell>
        </row>
      </sheetData>
      <sheetData sheetId="1362">
        <row r="1">
          <cell r="A1" t="str">
            <v>1월 생산실적</v>
          </cell>
        </row>
      </sheetData>
      <sheetData sheetId="1363">
        <row r="1">
          <cell r="A1" t="str">
            <v>1월 생산실적</v>
          </cell>
        </row>
      </sheetData>
      <sheetData sheetId="1364">
        <row r="1">
          <cell r="A1" t="str">
            <v>1월 생산실적</v>
          </cell>
        </row>
      </sheetData>
      <sheetData sheetId="1365">
        <row r="1">
          <cell r="A1" t="str">
            <v>1월 생산실적</v>
          </cell>
        </row>
      </sheetData>
      <sheetData sheetId="1366">
        <row r="1">
          <cell r="A1" t="str">
            <v>1월 생산실적</v>
          </cell>
        </row>
      </sheetData>
      <sheetData sheetId="1367">
        <row r="1">
          <cell r="A1" t="str">
            <v>1월 생산실적</v>
          </cell>
        </row>
      </sheetData>
      <sheetData sheetId="1368">
        <row r="1">
          <cell r="A1" t="str">
            <v>1월 생산실적</v>
          </cell>
        </row>
      </sheetData>
      <sheetData sheetId="1369">
        <row r="1">
          <cell r="A1" t="str">
            <v>1월 생산실적</v>
          </cell>
        </row>
      </sheetData>
      <sheetData sheetId="1370">
        <row r="1">
          <cell r="A1" t="str">
            <v>1월 생산실적</v>
          </cell>
        </row>
      </sheetData>
      <sheetData sheetId="1371">
        <row r="1">
          <cell r="A1" t="str">
            <v>1월 생산실적</v>
          </cell>
        </row>
      </sheetData>
      <sheetData sheetId="1372">
        <row r="1">
          <cell r="A1" t="str">
            <v>1월 생산실적</v>
          </cell>
        </row>
      </sheetData>
      <sheetData sheetId="1373">
        <row r="1">
          <cell r="A1" t="str">
            <v>1월 생산실적</v>
          </cell>
        </row>
      </sheetData>
      <sheetData sheetId="1374">
        <row r="1">
          <cell r="A1" t="str">
            <v>1월 생산실적</v>
          </cell>
        </row>
      </sheetData>
      <sheetData sheetId="1375">
        <row r="1">
          <cell r="A1" t="str">
            <v>1월 생산실적</v>
          </cell>
        </row>
      </sheetData>
      <sheetData sheetId="1376">
        <row r="1">
          <cell r="A1" t="str">
            <v>1월 생산실적</v>
          </cell>
        </row>
      </sheetData>
      <sheetData sheetId="1377">
        <row r="1">
          <cell r="A1" t="str">
            <v>1월 생산실적</v>
          </cell>
        </row>
      </sheetData>
      <sheetData sheetId="1378">
        <row r="1">
          <cell r="A1" t="str">
            <v>1월 생산실적</v>
          </cell>
        </row>
      </sheetData>
      <sheetData sheetId="1379">
        <row r="1">
          <cell r="A1" t="str">
            <v>1월 생산실적</v>
          </cell>
        </row>
      </sheetData>
      <sheetData sheetId="1380">
        <row r="1">
          <cell r="A1" t="str">
            <v>1월 생산실적</v>
          </cell>
        </row>
      </sheetData>
      <sheetData sheetId="1381">
        <row r="1">
          <cell r="A1" t="str">
            <v>1월 생산실적</v>
          </cell>
        </row>
      </sheetData>
      <sheetData sheetId="1382">
        <row r="1">
          <cell r="A1" t="str">
            <v>1월 생산실적</v>
          </cell>
        </row>
      </sheetData>
      <sheetData sheetId="1383">
        <row r="1">
          <cell r="A1" t="str">
            <v>1월 생산실적</v>
          </cell>
        </row>
      </sheetData>
      <sheetData sheetId="1384">
        <row r="1">
          <cell r="A1" t="str">
            <v>1월 생산실적</v>
          </cell>
        </row>
      </sheetData>
      <sheetData sheetId="1385">
        <row r="1">
          <cell r="A1" t="str">
            <v>1월 생산실적</v>
          </cell>
        </row>
      </sheetData>
      <sheetData sheetId="1386">
        <row r="1">
          <cell r="A1" t="str">
            <v>1월 생산실적</v>
          </cell>
        </row>
      </sheetData>
      <sheetData sheetId="1387">
        <row r="1">
          <cell r="A1" t="str">
            <v>1월 생산실적</v>
          </cell>
        </row>
      </sheetData>
      <sheetData sheetId="1388">
        <row r="1">
          <cell r="A1" t="str">
            <v>1월 생산실적</v>
          </cell>
        </row>
      </sheetData>
      <sheetData sheetId="1389">
        <row r="1">
          <cell r="A1" t="str">
            <v>1월 생산실적</v>
          </cell>
        </row>
      </sheetData>
      <sheetData sheetId="1390">
        <row r="1">
          <cell r="A1" t="str">
            <v>1월 생산실적</v>
          </cell>
        </row>
      </sheetData>
      <sheetData sheetId="1391">
        <row r="1">
          <cell r="A1" t="str">
            <v>1월 생산실적</v>
          </cell>
        </row>
      </sheetData>
      <sheetData sheetId="1392">
        <row r="1">
          <cell r="A1" t="str">
            <v>1월 생산실적</v>
          </cell>
        </row>
      </sheetData>
      <sheetData sheetId="1393">
        <row r="1">
          <cell r="A1" t="str">
            <v>1월 생산실적</v>
          </cell>
        </row>
      </sheetData>
      <sheetData sheetId="1394">
        <row r="1">
          <cell r="A1" t="str">
            <v>1월 생산실적</v>
          </cell>
        </row>
      </sheetData>
      <sheetData sheetId="1395">
        <row r="1">
          <cell r="A1" t="str">
            <v>1월 생산실적</v>
          </cell>
        </row>
      </sheetData>
      <sheetData sheetId="1396">
        <row r="1">
          <cell r="A1" t="str">
            <v>1월 생산실적</v>
          </cell>
        </row>
      </sheetData>
      <sheetData sheetId="1397">
        <row r="1">
          <cell r="A1" t="str">
            <v>1월 생산실적</v>
          </cell>
        </row>
      </sheetData>
      <sheetData sheetId="1398">
        <row r="1">
          <cell r="A1" t="str">
            <v>1월 생산실적</v>
          </cell>
        </row>
      </sheetData>
      <sheetData sheetId="1399">
        <row r="1">
          <cell r="A1" t="str">
            <v>1월 생산실적</v>
          </cell>
        </row>
      </sheetData>
      <sheetData sheetId="1400">
        <row r="1">
          <cell r="A1" t="str">
            <v>1월 생산실적</v>
          </cell>
        </row>
      </sheetData>
      <sheetData sheetId="1401">
        <row r="1">
          <cell r="A1" t="str">
            <v>1월 생산실적</v>
          </cell>
        </row>
      </sheetData>
      <sheetData sheetId="1402">
        <row r="1">
          <cell r="A1" t="str">
            <v>1월 생산실적</v>
          </cell>
        </row>
      </sheetData>
      <sheetData sheetId="1403">
        <row r="1">
          <cell r="A1" t="str">
            <v>1월 생산실적</v>
          </cell>
        </row>
      </sheetData>
      <sheetData sheetId="1404">
        <row r="1">
          <cell r="A1" t="str">
            <v>1월 생산실적</v>
          </cell>
        </row>
      </sheetData>
      <sheetData sheetId="1405">
        <row r="1">
          <cell r="A1" t="str">
            <v>1월 생산실적</v>
          </cell>
        </row>
      </sheetData>
      <sheetData sheetId="1406">
        <row r="1">
          <cell r="A1" t="str">
            <v>1월 생산실적</v>
          </cell>
        </row>
      </sheetData>
      <sheetData sheetId="1407">
        <row r="1">
          <cell r="A1" t="str">
            <v>1월 생산실적</v>
          </cell>
        </row>
      </sheetData>
      <sheetData sheetId="1408">
        <row r="1">
          <cell r="A1" t="str">
            <v>1월 생산실적</v>
          </cell>
        </row>
      </sheetData>
      <sheetData sheetId="1409">
        <row r="1">
          <cell r="A1" t="str">
            <v>1월 생산실적</v>
          </cell>
        </row>
      </sheetData>
      <sheetData sheetId="1410">
        <row r="1">
          <cell r="A1" t="str">
            <v>1월 생산실적</v>
          </cell>
        </row>
      </sheetData>
      <sheetData sheetId="1411">
        <row r="1">
          <cell r="A1" t="str">
            <v>1월 생산실적</v>
          </cell>
        </row>
      </sheetData>
      <sheetData sheetId="1412">
        <row r="1">
          <cell r="A1" t="str">
            <v>1월 생산실적</v>
          </cell>
        </row>
      </sheetData>
      <sheetData sheetId="1413">
        <row r="1">
          <cell r="A1" t="str">
            <v>1월 생산실적</v>
          </cell>
        </row>
      </sheetData>
      <sheetData sheetId="1414">
        <row r="1">
          <cell r="A1" t="str">
            <v>1월 생산실적</v>
          </cell>
        </row>
      </sheetData>
      <sheetData sheetId="1415">
        <row r="1">
          <cell r="A1" t="str">
            <v>1월 생산실적</v>
          </cell>
        </row>
      </sheetData>
      <sheetData sheetId="1416">
        <row r="1">
          <cell r="A1" t="str">
            <v>1월 생산실적</v>
          </cell>
        </row>
      </sheetData>
      <sheetData sheetId="1417">
        <row r="1">
          <cell r="A1" t="str">
            <v>1월 생산실적</v>
          </cell>
        </row>
      </sheetData>
      <sheetData sheetId="1418">
        <row r="1">
          <cell r="A1" t="str">
            <v>1월 생산실적</v>
          </cell>
        </row>
      </sheetData>
      <sheetData sheetId="1419">
        <row r="1">
          <cell r="A1" t="str">
            <v>1월 생산실적</v>
          </cell>
        </row>
      </sheetData>
      <sheetData sheetId="1420">
        <row r="1">
          <cell r="A1" t="str">
            <v>1월 생산실적</v>
          </cell>
        </row>
      </sheetData>
      <sheetData sheetId="1421">
        <row r="1">
          <cell r="A1" t="str">
            <v>1월 생산실적</v>
          </cell>
        </row>
      </sheetData>
      <sheetData sheetId="1422">
        <row r="1">
          <cell r="A1" t="str">
            <v>1월 생산실적</v>
          </cell>
        </row>
      </sheetData>
      <sheetData sheetId="1423">
        <row r="1">
          <cell r="A1" t="str">
            <v>1월 생산실적</v>
          </cell>
        </row>
      </sheetData>
      <sheetData sheetId="1424">
        <row r="1">
          <cell r="A1" t="str">
            <v>1월 생산실적</v>
          </cell>
        </row>
      </sheetData>
      <sheetData sheetId="1425">
        <row r="1">
          <cell r="A1" t="str">
            <v>1월 생산실적</v>
          </cell>
        </row>
      </sheetData>
      <sheetData sheetId="1426">
        <row r="1">
          <cell r="A1" t="str">
            <v>1월 생산실적</v>
          </cell>
        </row>
      </sheetData>
      <sheetData sheetId="1427">
        <row r="1">
          <cell r="A1" t="str">
            <v>1월 생산실적</v>
          </cell>
        </row>
      </sheetData>
      <sheetData sheetId="1428">
        <row r="1">
          <cell r="A1" t="str">
            <v>1월 생산실적</v>
          </cell>
        </row>
      </sheetData>
      <sheetData sheetId="1429">
        <row r="1">
          <cell r="A1" t="str">
            <v>1월 생산실적</v>
          </cell>
        </row>
      </sheetData>
      <sheetData sheetId="1430">
        <row r="1">
          <cell r="A1" t="str">
            <v>1월 생산실적</v>
          </cell>
        </row>
      </sheetData>
      <sheetData sheetId="1431">
        <row r="1">
          <cell r="A1" t="str">
            <v>1월 생산실적</v>
          </cell>
        </row>
      </sheetData>
      <sheetData sheetId="1432">
        <row r="1">
          <cell r="A1" t="str">
            <v>1월 생산실적</v>
          </cell>
        </row>
      </sheetData>
      <sheetData sheetId="1433">
        <row r="1">
          <cell r="A1" t="str">
            <v>1월 생산실적</v>
          </cell>
        </row>
      </sheetData>
      <sheetData sheetId="1434">
        <row r="1">
          <cell r="A1" t="str">
            <v>1월 생산실적</v>
          </cell>
        </row>
      </sheetData>
      <sheetData sheetId="1435">
        <row r="1">
          <cell r="A1" t="str">
            <v>1월 생산실적</v>
          </cell>
        </row>
      </sheetData>
      <sheetData sheetId="1436">
        <row r="1">
          <cell r="A1" t="str">
            <v>1월 생산실적</v>
          </cell>
        </row>
      </sheetData>
      <sheetData sheetId="1437">
        <row r="1">
          <cell r="A1" t="str">
            <v>1월 생산실적</v>
          </cell>
        </row>
      </sheetData>
      <sheetData sheetId="1438">
        <row r="1">
          <cell r="A1" t="str">
            <v>1월 생산실적</v>
          </cell>
        </row>
      </sheetData>
      <sheetData sheetId="1439">
        <row r="1">
          <cell r="A1" t="str">
            <v>1월 생산실적</v>
          </cell>
        </row>
      </sheetData>
      <sheetData sheetId="1440">
        <row r="1">
          <cell r="A1" t="str">
            <v>1월 생산실적</v>
          </cell>
        </row>
      </sheetData>
      <sheetData sheetId="1441">
        <row r="1">
          <cell r="A1" t="str">
            <v>1월 생산실적</v>
          </cell>
        </row>
      </sheetData>
      <sheetData sheetId="1442">
        <row r="1">
          <cell r="A1" t="str">
            <v>1월 생산실적</v>
          </cell>
        </row>
      </sheetData>
      <sheetData sheetId="1443">
        <row r="1">
          <cell r="A1" t="str">
            <v>1월 생산실적</v>
          </cell>
        </row>
      </sheetData>
      <sheetData sheetId="1444">
        <row r="1">
          <cell r="A1" t="str">
            <v>1월 생산실적</v>
          </cell>
        </row>
      </sheetData>
      <sheetData sheetId="1445">
        <row r="1">
          <cell r="A1" t="str">
            <v>1월 생산실적</v>
          </cell>
        </row>
      </sheetData>
      <sheetData sheetId="1446">
        <row r="1">
          <cell r="A1" t="str">
            <v>1월 생산실적</v>
          </cell>
        </row>
      </sheetData>
      <sheetData sheetId="1447">
        <row r="1">
          <cell r="A1" t="str">
            <v>1월 생산실적</v>
          </cell>
        </row>
      </sheetData>
      <sheetData sheetId="1448">
        <row r="1">
          <cell r="A1" t="str">
            <v>1월 생산실적</v>
          </cell>
        </row>
      </sheetData>
      <sheetData sheetId="1449">
        <row r="1">
          <cell r="A1" t="str">
            <v>1월 생산실적</v>
          </cell>
        </row>
      </sheetData>
      <sheetData sheetId="1450">
        <row r="1">
          <cell r="A1" t="str">
            <v>1월 생산실적</v>
          </cell>
        </row>
      </sheetData>
      <sheetData sheetId="1451">
        <row r="1">
          <cell r="A1" t="str">
            <v>1월 생산실적</v>
          </cell>
        </row>
      </sheetData>
      <sheetData sheetId="1452">
        <row r="1">
          <cell r="A1" t="str">
            <v>1월 생산실적</v>
          </cell>
        </row>
      </sheetData>
      <sheetData sheetId="1453">
        <row r="1">
          <cell r="A1" t="str">
            <v>1월 생산실적</v>
          </cell>
        </row>
      </sheetData>
      <sheetData sheetId="1454">
        <row r="1">
          <cell r="A1" t="str">
            <v>1월 생산실적</v>
          </cell>
        </row>
      </sheetData>
      <sheetData sheetId="1455">
        <row r="1">
          <cell r="A1" t="str">
            <v>1월 생산실적</v>
          </cell>
        </row>
      </sheetData>
      <sheetData sheetId="1456">
        <row r="1">
          <cell r="A1" t="str">
            <v>1월 생산실적</v>
          </cell>
        </row>
      </sheetData>
      <sheetData sheetId="1457">
        <row r="1">
          <cell r="A1" t="str">
            <v>1월 생산실적</v>
          </cell>
        </row>
      </sheetData>
      <sheetData sheetId="1458">
        <row r="1">
          <cell r="A1" t="str">
            <v>1월 생산실적</v>
          </cell>
        </row>
      </sheetData>
      <sheetData sheetId="1459">
        <row r="1">
          <cell r="A1" t="str">
            <v>1월 생산실적</v>
          </cell>
        </row>
      </sheetData>
      <sheetData sheetId="1460">
        <row r="1">
          <cell r="A1" t="str">
            <v>1월 생산실적</v>
          </cell>
        </row>
      </sheetData>
      <sheetData sheetId="1461">
        <row r="1">
          <cell r="A1" t="str">
            <v>1월 생산실적</v>
          </cell>
        </row>
      </sheetData>
      <sheetData sheetId="1462">
        <row r="1">
          <cell r="A1" t="str">
            <v>1월 생산실적</v>
          </cell>
        </row>
      </sheetData>
      <sheetData sheetId="1463">
        <row r="1">
          <cell r="A1" t="str">
            <v>1월 생산실적</v>
          </cell>
        </row>
      </sheetData>
      <sheetData sheetId="1464">
        <row r="1">
          <cell r="A1" t="str">
            <v>1월 생산실적</v>
          </cell>
        </row>
      </sheetData>
      <sheetData sheetId="1465">
        <row r="1">
          <cell r="A1" t="str">
            <v>1월 생산실적</v>
          </cell>
        </row>
      </sheetData>
      <sheetData sheetId="1466">
        <row r="1">
          <cell r="A1" t="str">
            <v>1월 생산실적</v>
          </cell>
        </row>
      </sheetData>
      <sheetData sheetId="1467">
        <row r="1">
          <cell r="A1" t="str">
            <v>1월 생산실적</v>
          </cell>
        </row>
      </sheetData>
      <sheetData sheetId="1468">
        <row r="1">
          <cell r="A1" t="str">
            <v>1월 생산실적</v>
          </cell>
        </row>
      </sheetData>
      <sheetData sheetId="1469">
        <row r="1">
          <cell r="A1" t="str">
            <v>1월 생산실적</v>
          </cell>
        </row>
      </sheetData>
      <sheetData sheetId="1470">
        <row r="1">
          <cell r="A1" t="str">
            <v>1월 생산실적</v>
          </cell>
        </row>
      </sheetData>
      <sheetData sheetId="1471">
        <row r="1">
          <cell r="A1" t="str">
            <v>1월 생산실적</v>
          </cell>
        </row>
      </sheetData>
      <sheetData sheetId="1472">
        <row r="1">
          <cell r="A1" t="str">
            <v>1월 생산실적</v>
          </cell>
        </row>
      </sheetData>
      <sheetData sheetId="1473">
        <row r="1">
          <cell r="A1" t="str">
            <v>1월 생산실적</v>
          </cell>
        </row>
      </sheetData>
      <sheetData sheetId="1474">
        <row r="1">
          <cell r="A1" t="str">
            <v>1월 생산실적</v>
          </cell>
        </row>
      </sheetData>
      <sheetData sheetId="1475">
        <row r="1">
          <cell r="A1" t="str">
            <v>1월 생산실적</v>
          </cell>
        </row>
      </sheetData>
      <sheetData sheetId="1476">
        <row r="1">
          <cell r="A1" t="str">
            <v>1월 생산실적</v>
          </cell>
        </row>
      </sheetData>
      <sheetData sheetId="1477">
        <row r="1">
          <cell r="A1" t="str">
            <v>1월 생산실적</v>
          </cell>
        </row>
      </sheetData>
      <sheetData sheetId="1478">
        <row r="1">
          <cell r="A1" t="str">
            <v>1월 생산실적</v>
          </cell>
        </row>
      </sheetData>
      <sheetData sheetId="1479">
        <row r="1">
          <cell r="A1" t="str">
            <v>1월 생산실적</v>
          </cell>
        </row>
      </sheetData>
      <sheetData sheetId="1480">
        <row r="1">
          <cell r="A1" t="str">
            <v>1월 생산실적</v>
          </cell>
        </row>
      </sheetData>
      <sheetData sheetId="1481">
        <row r="1">
          <cell r="A1" t="str">
            <v>1월 생산실적</v>
          </cell>
        </row>
      </sheetData>
      <sheetData sheetId="1482">
        <row r="1">
          <cell r="A1" t="str">
            <v>1월 생산실적</v>
          </cell>
        </row>
      </sheetData>
      <sheetData sheetId="1483">
        <row r="1">
          <cell r="A1" t="str">
            <v>1월 생산실적</v>
          </cell>
        </row>
      </sheetData>
      <sheetData sheetId="1484">
        <row r="1">
          <cell r="A1" t="str">
            <v>1월 생산실적</v>
          </cell>
        </row>
      </sheetData>
      <sheetData sheetId="1485">
        <row r="1">
          <cell r="A1" t="str">
            <v>1월 생산실적</v>
          </cell>
        </row>
      </sheetData>
      <sheetData sheetId="1486">
        <row r="1">
          <cell r="A1" t="str">
            <v>1월 생산실적</v>
          </cell>
        </row>
      </sheetData>
      <sheetData sheetId="1487">
        <row r="1">
          <cell r="A1" t="str">
            <v>1월 생산실적</v>
          </cell>
        </row>
      </sheetData>
      <sheetData sheetId="1488">
        <row r="1">
          <cell r="A1" t="str">
            <v>1월 생산실적</v>
          </cell>
        </row>
      </sheetData>
      <sheetData sheetId="1489">
        <row r="1">
          <cell r="A1" t="str">
            <v>1월 생산실적</v>
          </cell>
        </row>
      </sheetData>
      <sheetData sheetId="1490">
        <row r="1">
          <cell r="A1" t="str">
            <v>1월 생산실적</v>
          </cell>
        </row>
      </sheetData>
      <sheetData sheetId="1491">
        <row r="1">
          <cell r="A1" t="str">
            <v>1월 생산실적</v>
          </cell>
        </row>
      </sheetData>
      <sheetData sheetId="1492">
        <row r="1">
          <cell r="A1" t="str">
            <v>1월 생산실적</v>
          </cell>
        </row>
      </sheetData>
      <sheetData sheetId="1493">
        <row r="1">
          <cell r="A1" t="str">
            <v>1월 생산실적</v>
          </cell>
        </row>
      </sheetData>
      <sheetData sheetId="1494">
        <row r="1">
          <cell r="A1" t="str">
            <v>1월 생산실적</v>
          </cell>
        </row>
      </sheetData>
      <sheetData sheetId="1495">
        <row r="1">
          <cell r="A1" t="str">
            <v>1월 생산실적</v>
          </cell>
        </row>
      </sheetData>
      <sheetData sheetId="1496">
        <row r="1">
          <cell r="A1" t="str">
            <v>1월 생산실적</v>
          </cell>
        </row>
      </sheetData>
      <sheetData sheetId="1497">
        <row r="1">
          <cell r="A1" t="str">
            <v>1월 생산실적</v>
          </cell>
        </row>
      </sheetData>
      <sheetData sheetId="1498">
        <row r="1">
          <cell r="A1" t="str">
            <v>1월 생산실적</v>
          </cell>
        </row>
      </sheetData>
      <sheetData sheetId="1499">
        <row r="1">
          <cell r="A1" t="str">
            <v>1월 생산실적</v>
          </cell>
        </row>
      </sheetData>
      <sheetData sheetId="1500">
        <row r="1">
          <cell r="A1" t="str">
            <v>1월 생산실적</v>
          </cell>
        </row>
      </sheetData>
      <sheetData sheetId="1501">
        <row r="1">
          <cell r="A1" t="str">
            <v>1월 생산실적</v>
          </cell>
        </row>
      </sheetData>
      <sheetData sheetId="1502">
        <row r="1">
          <cell r="A1" t="str">
            <v>1월 생산실적</v>
          </cell>
        </row>
      </sheetData>
      <sheetData sheetId="1503">
        <row r="1">
          <cell r="A1" t="str">
            <v>1월 생산실적</v>
          </cell>
        </row>
      </sheetData>
      <sheetData sheetId="1504">
        <row r="1">
          <cell r="A1" t="str">
            <v>1월 생산실적</v>
          </cell>
        </row>
      </sheetData>
      <sheetData sheetId="1505">
        <row r="1">
          <cell r="A1" t="str">
            <v>1월 생산실적</v>
          </cell>
        </row>
      </sheetData>
      <sheetData sheetId="1506">
        <row r="1">
          <cell r="A1" t="str">
            <v>1월 생산실적</v>
          </cell>
        </row>
      </sheetData>
      <sheetData sheetId="1507">
        <row r="1">
          <cell r="A1" t="str">
            <v>1월 생산실적</v>
          </cell>
        </row>
      </sheetData>
      <sheetData sheetId="1508">
        <row r="1">
          <cell r="A1" t="str">
            <v>1월 생산실적</v>
          </cell>
        </row>
      </sheetData>
      <sheetData sheetId="1509">
        <row r="1">
          <cell r="A1" t="str">
            <v>1월 생산실적</v>
          </cell>
        </row>
      </sheetData>
      <sheetData sheetId="1510">
        <row r="1">
          <cell r="A1" t="str">
            <v>1월 생산실적</v>
          </cell>
        </row>
      </sheetData>
      <sheetData sheetId="1511">
        <row r="1">
          <cell r="A1" t="str">
            <v>1월 생산실적</v>
          </cell>
        </row>
      </sheetData>
      <sheetData sheetId="1512">
        <row r="1">
          <cell r="A1" t="str">
            <v>1월 생산실적</v>
          </cell>
        </row>
      </sheetData>
      <sheetData sheetId="1513">
        <row r="1">
          <cell r="A1" t="str">
            <v>1월 생산실적</v>
          </cell>
        </row>
      </sheetData>
      <sheetData sheetId="1514">
        <row r="1">
          <cell r="A1" t="str">
            <v>1월 생산실적</v>
          </cell>
        </row>
      </sheetData>
      <sheetData sheetId="1515">
        <row r="1">
          <cell r="A1" t="str">
            <v>1월 생산실적</v>
          </cell>
        </row>
      </sheetData>
      <sheetData sheetId="1516">
        <row r="1">
          <cell r="A1" t="str">
            <v>1월 생산실적</v>
          </cell>
        </row>
      </sheetData>
      <sheetData sheetId="1517">
        <row r="1">
          <cell r="A1" t="str">
            <v>1월 생산실적</v>
          </cell>
        </row>
      </sheetData>
      <sheetData sheetId="1518">
        <row r="1">
          <cell r="A1" t="str">
            <v>1월 생산실적</v>
          </cell>
        </row>
      </sheetData>
      <sheetData sheetId="1519">
        <row r="1">
          <cell r="A1" t="str">
            <v>1월 생산실적</v>
          </cell>
        </row>
      </sheetData>
      <sheetData sheetId="1520">
        <row r="1">
          <cell r="A1" t="str">
            <v>1월 생산실적</v>
          </cell>
        </row>
      </sheetData>
      <sheetData sheetId="1521">
        <row r="1">
          <cell r="A1" t="str">
            <v>1월 생산실적</v>
          </cell>
        </row>
      </sheetData>
      <sheetData sheetId="1522">
        <row r="1">
          <cell r="A1" t="str">
            <v>1월 생산실적</v>
          </cell>
        </row>
      </sheetData>
      <sheetData sheetId="1523">
        <row r="1">
          <cell r="A1" t="str">
            <v>1월 생산실적</v>
          </cell>
        </row>
      </sheetData>
      <sheetData sheetId="1524">
        <row r="1">
          <cell r="A1" t="str">
            <v>1월 생산실적</v>
          </cell>
        </row>
      </sheetData>
      <sheetData sheetId="1525">
        <row r="1">
          <cell r="A1" t="str">
            <v>1월 생산실적</v>
          </cell>
        </row>
      </sheetData>
      <sheetData sheetId="1526">
        <row r="1">
          <cell r="A1" t="str">
            <v>1월 생산실적</v>
          </cell>
        </row>
      </sheetData>
      <sheetData sheetId="1527">
        <row r="1">
          <cell r="A1" t="str">
            <v>1월 생산실적</v>
          </cell>
        </row>
      </sheetData>
      <sheetData sheetId="1528">
        <row r="1">
          <cell r="A1" t="str">
            <v>1월 생산실적</v>
          </cell>
        </row>
      </sheetData>
      <sheetData sheetId="1529">
        <row r="1">
          <cell r="A1" t="str">
            <v>1월 생산실적</v>
          </cell>
        </row>
      </sheetData>
      <sheetData sheetId="1530">
        <row r="1">
          <cell r="A1" t="str">
            <v>1월 생산실적</v>
          </cell>
        </row>
      </sheetData>
      <sheetData sheetId="1531">
        <row r="1">
          <cell r="A1" t="str">
            <v>1월 생산실적</v>
          </cell>
        </row>
      </sheetData>
      <sheetData sheetId="1532">
        <row r="1">
          <cell r="A1" t="str">
            <v>1월 생산실적</v>
          </cell>
        </row>
      </sheetData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>
        <row r="1">
          <cell r="A1" t="str">
            <v>1월 생산실적</v>
          </cell>
        </row>
      </sheetData>
      <sheetData sheetId="1673">
        <row r="1">
          <cell r="A1" t="str">
            <v>1월 생산실적</v>
          </cell>
        </row>
      </sheetData>
      <sheetData sheetId="1674">
        <row r="1">
          <cell r="A1" t="str">
            <v>1월 생산실적</v>
          </cell>
        </row>
      </sheetData>
      <sheetData sheetId="1675">
        <row r="1">
          <cell r="A1" t="str">
            <v>1월 생산실적</v>
          </cell>
        </row>
      </sheetData>
      <sheetData sheetId="1676">
        <row r="1">
          <cell r="A1" t="str">
            <v>1월 생산실적</v>
          </cell>
        </row>
      </sheetData>
      <sheetData sheetId="1677">
        <row r="1">
          <cell r="A1" t="str">
            <v>1월 생산실적</v>
          </cell>
        </row>
      </sheetData>
      <sheetData sheetId="1678">
        <row r="1">
          <cell r="A1" t="str">
            <v>1월 생산실적</v>
          </cell>
        </row>
      </sheetData>
      <sheetData sheetId="1679">
        <row r="1">
          <cell r="A1" t="str">
            <v>1월 생산실적</v>
          </cell>
        </row>
      </sheetData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>
        <row r="1">
          <cell r="A1" t="str">
            <v>1월 생산실적</v>
          </cell>
        </row>
      </sheetData>
      <sheetData sheetId="1877">
        <row r="1">
          <cell r="A1" t="str">
            <v>1월 생산실적</v>
          </cell>
        </row>
      </sheetData>
      <sheetData sheetId="1878">
        <row r="1">
          <cell r="A1" t="str">
            <v>1월 생산실적</v>
          </cell>
        </row>
      </sheetData>
      <sheetData sheetId="1879">
        <row r="1">
          <cell r="A1" t="str">
            <v>1월 생산실적</v>
          </cell>
        </row>
      </sheetData>
      <sheetData sheetId="1880">
        <row r="1">
          <cell r="A1" t="str">
            <v>1월 생산실적</v>
          </cell>
        </row>
      </sheetData>
      <sheetData sheetId="1881">
        <row r="1">
          <cell r="A1" t="str">
            <v>1월 생산실적</v>
          </cell>
        </row>
      </sheetData>
      <sheetData sheetId="1882">
        <row r="1">
          <cell r="A1" t="str">
            <v>1월 생산실적</v>
          </cell>
        </row>
      </sheetData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>
        <row r="1">
          <cell r="A1" t="str">
            <v>1월 생산실적</v>
          </cell>
        </row>
      </sheetData>
      <sheetData sheetId="1929">
        <row r="1">
          <cell r="A1" t="str">
            <v>1월 생산실적</v>
          </cell>
        </row>
      </sheetData>
      <sheetData sheetId="1930">
        <row r="1">
          <cell r="A1" t="str">
            <v>1월 생산실적</v>
          </cell>
        </row>
      </sheetData>
      <sheetData sheetId="1931">
        <row r="1">
          <cell r="A1" t="str">
            <v>1월 생산실적</v>
          </cell>
        </row>
      </sheetData>
      <sheetData sheetId="1932">
        <row r="1">
          <cell r="A1" t="str">
            <v>1월 생산실적</v>
          </cell>
        </row>
      </sheetData>
      <sheetData sheetId="1933">
        <row r="1">
          <cell r="A1" t="str">
            <v>1월 생산실적</v>
          </cell>
        </row>
      </sheetData>
      <sheetData sheetId="1934">
        <row r="1">
          <cell r="A1" t="str">
            <v>1월 생산실적</v>
          </cell>
        </row>
      </sheetData>
      <sheetData sheetId="1935">
        <row r="1">
          <cell r="A1" t="str">
            <v>1월 생산실적</v>
          </cell>
        </row>
      </sheetData>
      <sheetData sheetId="1936">
        <row r="1">
          <cell r="A1" t="str">
            <v>1월 생산실적</v>
          </cell>
        </row>
      </sheetData>
      <sheetData sheetId="1937">
        <row r="1">
          <cell r="A1" t="str">
            <v>1월 생산실적</v>
          </cell>
        </row>
      </sheetData>
      <sheetData sheetId="1938">
        <row r="1">
          <cell r="A1" t="str">
            <v>1월 생산실적</v>
          </cell>
        </row>
      </sheetData>
      <sheetData sheetId="1939">
        <row r="1">
          <cell r="A1" t="str">
            <v>1월 생산실적</v>
          </cell>
        </row>
      </sheetData>
      <sheetData sheetId="1940">
        <row r="1">
          <cell r="A1" t="str">
            <v>1월 생산실적</v>
          </cell>
        </row>
      </sheetData>
      <sheetData sheetId="1941">
        <row r="1">
          <cell r="A1" t="str">
            <v>1월 생산실적</v>
          </cell>
        </row>
      </sheetData>
      <sheetData sheetId="1942">
        <row r="1">
          <cell r="A1" t="str">
            <v>1월 생산실적</v>
          </cell>
        </row>
      </sheetData>
      <sheetData sheetId="1943">
        <row r="1">
          <cell r="A1" t="str">
            <v>1월 생산실적</v>
          </cell>
        </row>
      </sheetData>
      <sheetData sheetId="1944">
        <row r="1">
          <cell r="A1" t="str">
            <v>1월 생산실적</v>
          </cell>
        </row>
      </sheetData>
      <sheetData sheetId="1945">
        <row r="1">
          <cell r="A1" t="str">
            <v>1월 생산실적</v>
          </cell>
        </row>
      </sheetData>
      <sheetData sheetId="1946">
        <row r="1">
          <cell r="A1" t="str">
            <v>1월 생산실적</v>
          </cell>
        </row>
      </sheetData>
      <sheetData sheetId="1947">
        <row r="1">
          <cell r="A1" t="str">
            <v>1월 생산실적</v>
          </cell>
        </row>
      </sheetData>
      <sheetData sheetId="1948">
        <row r="1">
          <cell r="A1" t="str">
            <v>1월 생산실적</v>
          </cell>
        </row>
      </sheetData>
      <sheetData sheetId="1949">
        <row r="1">
          <cell r="A1" t="str">
            <v>1월 생산실적</v>
          </cell>
        </row>
      </sheetData>
      <sheetData sheetId="1950">
        <row r="1">
          <cell r="A1" t="str">
            <v>1월 생산실적</v>
          </cell>
        </row>
      </sheetData>
      <sheetData sheetId="1951">
        <row r="1">
          <cell r="A1" t="str">
            <v>1월 생산실적</v>
          </cell>
        </row>
      </sheetData>
      <sheetData sheetId="1952">
        <row r="1">
          <cell r="A1" t="str">
            <v>1월 생산실적</v>
          </cell>
        </row>
      </sheetData>
      <sheetData sheetId="1953">
        <row r="1">
          <cell r="A1" t="str">
            <v>1월 생산실적</v>
          </cell>
        </row>
      </sheetData>
      <sheetData sheetId="1954">
        <row r="1">
          <cell r="A1" t="str">
            <v>1월 생산실적</v>
          </cell>
        </row>
      </sheetData>
      <sheetData sheetId="1955">
        <row r="1">
          <cell r="A1" t="str">
            <v>1월 생산실적</v>
          </cell>
        </row>
      </sheetData>
      <sheetData sheetId="1956" refreshError="1"/>
      <sheetData sheetId="1957" refreshError="1"/>
      <sheetData sheetId="1958">
        <row r="1">
          <cell r="A1" t="str">
            <v>1월 생산실적</v>
          </cell>
        </row>
      </sheetData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>
        <row r="1">
          <cell r="A1" t="str">
            <v>1월 생산실적</v>
          </cell>
        </row>
      </sheetData>
      <sheetData sheetId="1980">
        <row r="1">
          <cell r="A1" t="str">
            <v>1월 생산실적</v>
          </cell>
        </row>
      </sheetData>
      <sheetData sheetId="1981">
        <row r="1">
          <cell r="A1" t="str">
            <v>1월 생산실적</v>
          </cell>
        </row>
      </sheetData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>
        <row r="1">
          <cell r="A1" t="str">
            <v>1월 생산실적</v>
          </cell>
        </row>
      </sheetData>
      <sheetData sheetId="1999">
        <row r="1">
          <cell r="A1" t="str">
            <v>1월 생산실적</v>
          </cell>
        </row>
      </sheetData>
      <sheetData sheetId="2000">
        <row r="1">
          <cell r="A1" t="str">
            <v>1월 생산실적</v>
          </cell>
        </row>
      </sheetData>
      <sheetData sheetId="2001" refreshError="1"/>
      <sheetData sheetId="2002">
        <row r="1">
          <cell r="A1" t="str">
            <v>1월 생산실적</v>
          </cell>
        </row>
      </sheetData>
      <sheetData sheetId="2003">
        <row r="1">
          <cell r="A1" t="str">
            <v>1월 생산실적</v>
          </cell>
        </row>
      </sheetData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>
        <row r="1">
          <cell r="A1" t="str">
            <v>1월 생산실적</v>
          </cell>
        </row>
      </sheetData>
      <sheetData sheetId="2038">
        <row r="1">
          <cell r="A1" t="str">
            <v>1월 생산실적</v>
          </cell>
        </row>
      </sheetData>
      <sheetData sheetId="2039">
        <row r="1">
          <cell r="A1" t="str">
            <v>1월 생산실적</v>
          </cell>
        </row>
      </sheetData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>
        <row r="1">
          <cell r="A1" t="str">
            <v>1월 생산실적</v>
          </cell>
        </row>
      </sheetData>
      <sheetData sheetId="2050">
        <row r="1">
          <cell r="A1" t="str">
            <v>1월 생산실적</v>
          </cell>
        </row>
      </sheetData>
      <sheetData sheetId="2051">
        <row r="1">
          <cell r="A1" t="str">
            <v>1월 생산실적</v>
          </cell>
        </row>
      </sheetData>
      <sheetData sheetId="2052">
        <row r="1">
          <cell r="A1" t="str">
            <v>1월 생산실적</v>
          </cell>
        </row>
      </sheetData>
      <sheetData sheetId="2053">
        <row r="1">
          <cell r="A1" t="str">
            <v>1월 생산실적</v>
          </cell>
        </row>
      </sheetData>
      <sheetData sheetId="2054">
        <row r="1">
          <cell r="A1" t="str">
            <v>1월 생산실적</v>
          </cell>
        </row>
      </sheetData>
      <sheetData sheetId="2055">
        <row r="1">
          <cell r="A1" t="str">
            <v>1월 생산실적</v>
          </cell>
        </row>
      </sheetData>
      <sheetData sheetId="2056">
        <row r="1">
          <cell r="A1" t="str">
            <v>1월 생산실적</v>
          </cell>
        </row>
      </sheetData>
      <sheetData sheetId="2057">
        <row r="1">
          <cell r="A1" t="str">
            <v>1월 생산실적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>
        <row r="1">
          <cell r="A1" t="str">
            <v>1월 생산실적</v>
          </cell>
        </row>
      </sheetData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>
        <row r="1">
          <cell r="A1" t="str">
            <v>1월 생산실적</v>
          </cell>
        </row>
      </sheetData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>
        <row r="1">
          <cell r="A1" t="str">
            <v>1월 생산실적</v>
          </cell>
        </row>
      </sheetData>
      <sheetData sheetId="2160">
        <row r="1">
          <cell r="A1" t="str">
            <v>1월 생산실적</v>
          </cell>
        </row>
      </sheetData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>
        <row r="1">
          <cell r="A1" t="str">
            <v>1월 생산실적</v>
          </cell>
        </row>
      </sheetData>
      <sheetData sheetId="2176" refreshError="1"/>
      <sheetData sheetId="2177" refreshError="1"/>
      <sheetData sheetId="2178" refreshError="1"/>
      <sheetData sheetId="2179">
        <row r="1">
          <cell r="A1" t="str">
            <v>1월 생산실적</v>
          </cell>
        </row>
      </sheetData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>
        <row r="1">
          <cell r="A1" t="str">
            <v>1월 생산실적</v>
          </cell>
        </row>
      </sheetData>
      <sheetData sheetId="2211">
        <row r="1">
          <cell r="A1" t="str">
            <v>1월 생산실적</v>
          </cell>
        </row>
      </sheetData>
      <sheetData sheetId="2212">
        <row r="1">
          <cell r="A1" t="str">
            <v>1월 생산실적</v>
          </cell>
        </row>
      </sheetData>
      <sheetData sheetId="2213">
        <row r="1">
          <cell r="A1" t="str">
            <v>1월 생산실적</v>
          </cell>
        </row>
      </sheetData>
      <sheetData sheetId="2214">
        <row r="1">
          <cell r="A1" t="str">
            <v>1월 생산실적</v>
          </cell>
        </row>
      </sheetData>
      <sheetData sheetId="2215">
        <row r="1">
          <cell r="A1" t="str">
            <v>1월 생산실적</v>
          </cell>
        </row>
      </sheetData>
      <sheetData sheetId="2216">
        <row r="1">
          <cell r="A1" t="str">
            <v>1월 생산실적</v>
          </cell>
        </row>
      </sheetData>
      <sheetData sheetId="2217">
        <row r="1">
          <cell r="A1" t="str">
            <v>1월 생산실적</v>
          </cell>
        </row>
      </sheetData>
      <sheetData sheetId="2218">
        <row r="1">
          <cell r="A1" t="str">
            <v>1월 생산실적</v>
          </cell>
        </row>
      </sheetData>
      <sheetData sheetId="2219">
        <row r="1">
          <cell r="A1" t="str">
            <v>1월 생산실적</v>
          </cell>
        </row>
      </sheetData>
      <sheetData sheetId="2220">
        <row r="1">
          <cell r="A1" t="str">
            <v>1월 생산실적</v>
          </cell>
        </row>
      </sheetData>
      <sheetData sheetId="2221">
        <row r="1">
          <cell r="A1" t="str">
            <v>1월 생산실적</v>
          </cell>
        </row>
      </sheetData>
      <sheetData sheetId="2222">
        <row r="1">
          <cell r="A1" t="str">
            <v>1월 생산실적</v>
          </cell>
        </row>
      </sheetData>
      <sheetData sheetId="2223">
        <row r="1">
          <cell r="A1" t="str">
            <v>1월 생산실적</v>
          </cell>
        </row>
      </sheetData>
      <sheetData sheetId="2224">
        <row r="1">
          <cell r="A1" t="str">
            <v>1월 생산실적</v>
          </cell>
        </row>
      </sheetData>
      <sheetData sheetId="2225">
        <row r="1">
          <cell r="A1" t="str">
            <v>1월 생산실적</v>
          </cell>
        </row>
      </sheetData>
      <sheetData sheetId="2226">
        <row r="1">
          <cell r="A1" t="str">
            <v>1월 생산실적</v>
          </cell>
        </row>
      </sheetData>
      <sheetData sheetId="2227">
        <row r="1">
          <cell r="A1" t="str">
            <v>1월 생산실적</v>
          </cell>
        </row>
      </sheetData>
      <sheetData sheetId="2228">
        <row r="1">
          <cell r="A1" t="str">
            <v>1월 생산실적</v>
          </cell>
        </row>
      </sheetData>
      <sheetData sheetId="2229">
        <row r="1">
          <cell r="A1" t="str">
            <v>1월 생산실적</v>
          </cell>
        </row>
      </sheetData>
      <sheetData sheetId="2230">
        <row r="1">
          <cell r="A1" t="str">
            <v>1월 생산실적</v>
          </cell>
        </row>
      </sheetData>
      <sheetData sheetId="2231">
        <row r="1">
          <cell r="A1" t="str">
            <v>1월 생산실적</v>
          </cell>
        </row>
      </sheetData>
      <sheetData sheetId="2232">
        <row r="1">
          <cell r="A1" t="str">
            <v>1월 생산실적</v>
          </cell>
        </row>
      </sheetData>
      <sheetData sheetId="2233">
        <row r="1">
          <cell r="A1" t="str">
            <v>1월 생산실적</v>
          </cell>
        </row>
      </sheetData>
      <sheetData sheetId="2234">
        <row r="1">
          <cell r="A1" t="str">
            <v>1월 생산실적</v>
          </cell>
        </row>
      </sheetData>
      <sheetData sheetId="2235">
        <row r="1">
          <cell r="A1" t="str">
            <v>1월 생산실적</v>
          </cell>
        </row>
      </sheetData>
      <sheetData sheetId="2236">
        <row r="1">
          <cell r="A1" t="str">
            <v>1월 생산실적</v>
          </cell>
        </row>
      </sheetData>
      <sheetData sheetId="2237">
        <row r="1">
          <cell r="A1" t="str">
            <v>1월 생산실적</v>
          </cell>
        </row>
      </sheetData>
      <sheetData sheetId="2238">
        <row r="1">
          <cell r="A1" t="str">
            <v>1월 생산실적</v>
          </cell>
        </row>
      </sheetData>
      <sheetData sheetId="2239">
        <row r="1">
          <cell r="A1" t="str">
            <v>1월 생산실적</v>
          </cell>
        </row>
      </sheetData>
      <sheetData sheetId="2240">
        <row r="1">
          <cell r="A1" t="str">
            <v>1월 생산실적</v>
          </cell>
        </row>
      </sheetData>
      <sheetData sheetId="2241">
        <row r="1">
          <cell r="A1" t="str">
            <v>1월 생산실적</v>
          </cell>
        </row>
      </sheetData>
      <sheetData sheetId="2242">
        <row r="1">
          <cell r="A1" t="str">
            <v>1월 생산실적</v>
          </cell>
        </row>
      </sheetData>
      <sheetData sheetId="2243">
        <row r="1">
          <cell r="A1" t="str">
            <v>1월 생산실적</v>
          </cell>
        </row>
      </sheetData>
      <sheetData sheetId="2244">
        <row r="1">
          <cell r="A1" t="str">
            <v>1월 생산실적</v>
          </cell>
        </row>
      </sheetData>
      <sheetData sheetId="2245">
        <row r="1">
          <cell r="A1" t="str">
            <v>1월 생산실적</v>
          </cell>
        </row>
      </sheetData>
      <sheetData sheetId="2246">
        <row r="1">
          <cell r="A1" t="str">
            <v>1월 생산실적</v>
          </cell>
        </row>
      </sheetData>
      <sheetData sheetId="2247">
        <row r="1">
          <cell r="A1" t="str">
            <v>1월 생산실적</v>
          </cell>
        </row>
      </sheetData>
      <sheetData sheetId="2248">
        <row r="1">
          <cell r="A1" t="str">
            <v>1월 생산실적</v>
          </cell>
        </row>
      </sheetData>
      <sheetData sheetId="2249">
        <row r="1">
          <cell r="A1" t="str">
            <v>1월 생산실적</v>
          </cell>
        </row>
      </sheetData>
      <sheetData sheetId="2250">
        <row r="1">
          <cell r="A1" t="str">
            <v>1월 생산실적</v>
          </cell>
        </row>
      </sheetData>
      <sheetData sheetId="2251">
        <row r="1">
          <cell r="A1" t="str">
            <v>1월 생산실적</v>
          </cell>
        </row>
      </sheetData>
      <sheetData sheetId="2252">
        <row r="1">
          <cell r="A1" t="str">
            <v>1월 생산실적</v>
          </cell>
        </row>
      </sheetData>
      <sheetData sheetId="2253">
        <row r="1">
          <cell r="A1" t="str">
            <v>1월 생산실적</v>
          </cell>
        </row>
      </sheetData>
      <sheetData sheetId="2254">
        <row r="1">
          <cell r="A1" t="str">
            <v>1월 생산실적</v>
          </cell>
        </row>
      </sheetData>
      <sheetData sheetId="2255">
        <row r="1">
          <cell r="A1" t="str">
            <v>1월 생산실적</v>
          </cell>
        </row>
      </sheetData>
      <sheetData sheetId="2256">
        <row r="1">
          <cell r="A1" t="str">
            <v>1월 생산실적</v>
          </cell>
        </row>
      </sheetData>
      <sheetData sheetId="2257">
        <row r="1">
          <cell r="A1" t="str">
            <v>1월 생산실적</v>
          </cell>
        </row>
      </sheetData>
      <sheetData sheetId="2258">
        <row r="1">
          <cell r="A1" t="str">
            <v>1월 생산실적</v>
          </cell>
        </row>
      </sheetData>
      <sheetData sheetId="2259">
        <row r="1">
          <cell r="A1" t="str">
            <v>1월 생산실적</v>
          </cell>
        </row>
      </sheetData>
      <sheetData sheetId="2260">
        <row r="1">
          <cell r="A1" t="str">
            <v>1월 생산실적</v>
          </cell>
        </row>
      </sheetData>
      <sheetData sheetId="2261">
        <row r="1">
          <cell r="A1" t="str">
            <v>1월 생산실적</v>
          </cell>
        </row>
      </sheetData>
      <sheetData sheetId="2262">
        <row r="1">
          <cell r="A1" t="str">
            <v>1월 생산실적</v>
          </cell>
        </row>
      </sheetData>
      <sheetData sheetId="2263">
        <row r="1">
          <cell r="A1" t="str">
            <v>1월 생산실적</v>
          </cell>
        </row>
      </sheetData>
      <sheetData sheetId="2264">
        <row r="1">
          <cell r="A1" t="str">
            <v>1월 생산실적</v>
          </cell>
        </row>
      </sheetData>
      <sheetData sheetId="2265">
        <row r="1">
          <cell r="A1" t="str">
            <v>1월 생산실적</v>
          </cell>
        </row>
      </sheetData>
      <sheetData sheetId="2266">
        <row r="1">
          <cell r="A1" t="str">
            <v>1월 생산실적</v>
          </cell>
        </row>
      </sheetData>
      <sheetData sheetId="2267">
        <row r="1">
          <cell r="A1" t="str">
            <v>1월 생산실적</v>
          </cell>
        </row>
      </sheetData>
      <sheetData sheetId="2268">
        <row r="1">
          <cell r="A1" t="str">
            <v>1월 생산실적</v>
          </cell>
        </row>
      </sheetData>
      <sheetData sheetId="2269">
        <row r="1">
          <cell r="A1" t="str">
            <v>1월 생산실적</v>
          </cell>
        </row>
      </sheetData>
      <sheetData sheetId="2270">
        <row r="1">
          <cell r="A1" t="str">
            <v>1월 생산실적</v>
          </cell>
        </row>
      </sheetData>
      <sheetData sheetId="2271">
        <row r="1">
          <cell r="A1" t="str">
            <v>1월 생산실적</v>
          </cell>
        </row>
      </sheetData>
      <sheetData sheetId="2272">
        <row r="1">
          <cell r="A1" t="str">
            <v>1월 생산실적</v>
          </cell>
        </row>
      </sheetData>
      <sheetData sheetId="2273">
        <row r="1">
          <cell r="A1" t="str">
            <v>1월 생산실적</v>
          </cell>
        </row>
      </sheetData>
      <sheetData sheetId="2274">
        <row r="1">
          <cell r="A1" t="str">
            <v>1월 생산실적</v>
          </cell>
        </row>
      </sheetData>
      <sheetData sheetId="2275">
        <row r="1">
          <cell r="A1" t="str">
            <v>1월 생산실적</v>
          </cell>
        </row>
      </sheetData>
      <sheetData sheetId="2276">
        <row r="1">
          <cell r="A1" t="str">
            <v>1월 생산실적</v>
          </cell>
        </row>
      </sheetData>
      <sheetData sheetId="2277">
        <row r="1">
          <cell r="A1" t="str">
            <v>1월 생산실적</v>
          </cell>
        </row>
      </sheetData>
      <sheetData sheetId="2278">
        <row r="1">
          <cell r="A1" t="str">
            <v>1월 생산실적</v>
          </cell>
        </row>
      </sheetData>
      <sheetData sheetId="2279">
        <row r="1">
          <cell r="A1" t="str">
            <v>1월 생산실적</v>
          </cell>
        </row>
      </sheetData>
      <sheetData sheetId="2280">
        <row r="1">
          <cell r="A1" t="str">
            <v>1월 생산실적</v>
          </cell>
        </row>
      </sheetData>
      <sheetData sheetId="2281">
        <row r="1">
          <cell r="A1" t="str">
            <v>1월 생산실적</v>
          </cell>
        </row>
      </sheetData>
      <sheetData sheetId="2282">
        <row r="1">
          <cell r="A1" t="str">
            <v>1월 생산실적</v>
          </cell>
        </row>
      </sheetData>
      <sheetData sheetId="2283">
        <row r="1">
          <cell r="A1" t="str">
            <v>1월 생산실적</v>
          </cell>
        </row>
      </sheetData>
      <sheetData sheetId="2284">
        <row r="1">
          <cell r="A1" t="str">
            <v>1월 생산실적</v>
          </cell>
        </row>
      </sheetData>
      <sheetData sheetId="2285">
        <row r="1">
          <cell r="A1" t="str">
            <v>1월 생산실적</v>
          </cell>
        </row>
      </sheetData>
      <sheetData sheetId="2286">
        <row r="1">
          <cell r="A1" t="str">
            <v>1월 생산실적</v>
          </cell>
        </row>
      </sheetData>
      <sheetData sheetId="2287">
        <row r="1">
          <cell r="A1" t="str">
            <v>1월 생산실적</v>
          </cell>
        </row>
      </sheetData>
      <sheetData sheetId="2288">
        <row r="1">
          <cell r="A1" t="str">
            <v>1월 생산실적</v>
          </cell>
        </row>
      </sheetData>
      <sheetData sheetId="2289">
        <row r="1">
          <cell r="A1" t="str">
            <v>1월 생산실적</v>
          </cell>
        </row>
      </sheetData>
      <sheetData sheetId="2290">
        <row r="1">
          <cell r="A1" t="str">
            <v>1월 생산실적</v>
          </cell>
        </row>
      </sheetData>
      <sheetData sheetId="2291">
        <row r="1">
          <cell r="A1" t="str">
            <v>1월 생산실적</v>
          </cell>
        </row>
      </sheetData>
      <sheetData sheetId="2292">
        <row r="1">
          <cell r="A1" t="str">
            <v>1월 생산실적</v>
          </cell>
        </row>
      </sheetData>
      <sheetData sheetId="2293">
        <row r="1">
          <cell r="A1" t="str">
            <v>1월 생산실적</v>
          </cell>
        </row>
      </sheetData>
      <sheetData sheetId="2294">
        <row r="1">
          <cell r="A1" t="str">
            <v>1월 생산실적</v>
          </cell>
        </row>
      </sheetData>
      <sheetData sheetId="2295">
        <row r="1">
          <cell r="A1" t="str">
            <v>1월 생산실적</v>
          </cell>
        </row>
      </sheetData>
      <sheetData sheetId="2296">
        <row r="1">
          <cell r="A1" t="str">
            <v>1월 생산실적</v>
          </cell>
        </row>
      </sheetData>
      <sheetData sheetId="2297">
        <row r="1">
          <cell r="A1" t="str">
            <v>1월 생산실적</v>
          </cell>
        </row>
      </sheetData>
      <sheetData sheetId="2298">
        <row r="1">
          <cell r="A1" t="str">
            <v>1월 생산실적</v>
          </cell>
        </row>
      </sheetData>
      <sheetData sheetId="2299">
        <row r="1">
          <cell r="A1" t="str">
            <v>1월 생산실적</v>
          </cell>
        </row>
      </sheetData>
      <sheetData sheetId="2300">
        <row r="1">
          <cell r="A1" t="str">
            <v>1월 생산실적</v>
          </cell>
        </row>
      </sheetData>
      <sheetData sheetId="2301">
        <row r="1">
          <cell r="A1" t="str">
            <v>1월 생산실적</v>
          </cell>
        </row>
      </sheetData>
      <sheetData sheetId="2302">
        <row r="1">
          <cell r="A1" t="str">
            <v>1월 생산실적</v>
          </cell>
        </row>
      </sheetData>
      <sheetData sheetId="2303">
        <row r="1">
          <cell r="A1" t="str">
            <v>1월 생산실적</v>
          </cell>
        </row>
      </sheetData>
      <sheetData sheetId="2304">
        <row r="1">
          <cell r="A1" t="str">
            <v>1월 생산실적</v>
          </cell>
        </row>
      </sheetData>
      <sheetData sheetId="2305">
        <row r="1">
          <cell r="A1" t="str">
            <v>1월 생산실적</v>
          </cell>
        </row>
      </sheetData>
      <sheetData sheetId="2306">
        <row r="1">
          <cell r="A1" t="str">
            <v>1월 생산실적</v>
          </cell>
        </row>
      </sheetData>
      <sheetData sheetId="2307">
        <row r="1">
          <cell r="A1" t="str">
            <v>1월 생산실적</v>
          </cell>
        </row>
      </sheetData>
      <sheetData sheetId="2308">
        <row r="1">
          <cell r="A1" t="str">
            <v>1월 생산실적</v>
          </cell>
        </row>
      </sheetData>
      <sheetData sheetId="2309">
        <row r="1">
          <cell r="A1" t="str">
            <v>1월 생산실적</v>
          </cell>
        </row>
      </sheetData>
      <sheetData sheetId="2310">
        <row r="1">
          <cell r="A1" t="str">
            <v>1월 생산실적</v>
          </cell>
        </row>
      </sheetData>
      <sheetData sheetId="2311">
        <row r="1">
          <cell r="A1" t="str">
            <v>1월 생산실적</v>
          </cell>
        </row>
      </sheetData>
      <sheetData sheetId="2312">
        <row r="1">
          <cell r="A1" t="str">
            <v>1월 생산실적</v>
          </cell>
        </row>
      </sheetData>
      <sheetData sheetId="2313">
        <row r="1">
          <cell r="A1" t="str">
            <v>1월 생산실적</v>
          </cell>
        </row>
      </sheetData>
      <sheetData sheetId="2314">
        <row r="1">
          <cell r="A1" t="str">
            <v>1월 생산실적</v>
          </cell>
        </row>
      </sheetData>
      <sheetData sheetId="2315">
        <row r="1">
          <cell r="A1" t="str">
            <v>1월 생산실적</v>
          </cell>
        </row>
      </sheetData>
      <sheetData sheetId="2316">
        <row r="1">
          <cell r="A1" t="str">
            <v>1월 생산실적</v>
          </cell>
        </row>
      </sheetData>
      <sheetData sheetId="2317">
        <row r="1">
          <cell r="A1" t="str">
            <v>1월 생산실적</v>
          </cell>
        </row>
      </sheetData>
      <sheetData sheetId="2318">
        <row r="1">
          <cell r="A1" t="str">
            <v>1월 생산실적</v>
          </cell>
        </row>
      </sheetData>
      <sheetData sheetId="2319">
        <row r="1">
          <cell r="A1" t="str">
            <v>1월 생산실적</v>
          </cell>
        </row>
      </sheetData>
      <sheetData sheetId="2320">
        <row r="1">
          <cell r="A1" t="str">
            <v>1월 생산실적</v>
          </cell>
        </row>
      </sheetData>
      <sheetData sheetId="2321">
        <row r="1">
          <cell r="A1" t="str">
            <v>1월 생산실적</v>
          </cell>
        </row>
      </sheetData>
      <sheetData sheetId="2322">
        <row r="1">
          <cell r="A1" t="str">
            <v>1월 생산실적</v>
          </cell>
        </row>
      </sheetData>
      <sheetData sheetId="2323">
        <row r="1">
          <cell r="A1" t="str">
            <v>1월 생산실적</v>
          </cell>
        </row>
      </sheetData>
      <sheetData sheetId="2324">
        <row r="1">
          <cell r="A1" t="str">
            <v>1월 생산실적</v>
          </cell>
        </row>
      </sheetData>
      <sheetData sheetId="2325">
        <row r="1">
          <cell r="A1" t="str">
            <v>1월 생산실적</v>
          </cell>
        </row>
      </sheetData>
      <sheetData sheetId="2326">
        <row r="1">
          <cell r="A1" t="str">
            <v>1월 생산실적</v>
          </cell>
        </row>
      </sheetData>
      <sheetData sheetId="2327">
        <row r="1">
          <cell r="A1" t="str">
            <v>1월 생산실적</v>
          </cell>
        </row>
      </sheetData>
      <sheetData sheetId="2328">
        <row r="1">
          <cell r="A1" t="str">
            <v>1월 생산실적</v>
          </cell>
        </row>
      </sheetData>
      <sheetData sheetId="2329">
        <row r="1">
          <cell r="A1" t="str">
            <v>1월 생산실적</v>
          </cell>
        </row>
      </sheetData>
      <sheetData sheetId="2330">
        <row r="1">
          <cell r="A1" t="str">
            <v>1월 생산실적</v>
          </cell>
        </row>
      </sheetData>
      <sheetData sheetId="2331">
        <row r="1">
          <cell r="A1" t="str">
            <v>1월 생산실적</v>
          </cell>
        </row>
      </sheetData>
      <sheetData sheetId="2332">
        <row r="1">
          <cell r="A1" t="str">
            <v>1월 생산실적</v>
          </cell>
        </row>
      </sheetData>
      <sheetData sheetId="2333">
        <row r="1">
          <cell r="A1" t="str">
            <v>1월 생산실적</v>
          </cell>
        </row>
      </sheetData>
      <sheetData sheetId="2334">
        <row r="1">
          <cell r="A1" t="str">
            <v>1월 생산실적</v>
          </cell>
        </row>
      </sheetData>
      <sheetData sheetId="2335">
        <row r="1">
          <cell r="A1" t="str">
            <v>1월 생산실적</v>
          </cell>
        </row>
      </sheetData>
      <sheetData sheetId="2336">
        <row r="1">
          <cell r="A1" t="str">
            <v>1월 생산실적</v>
          </cell>
        </row>
      </sheetData>
      <sheetData sheetId="2337">
        <row r="1">
          <cell r="A1" t="str">
            <v>1월 생산실적</v>
          </cell>
        </row>
      </sheetData>
      <sheetData sheetId="2338">
        <row r="1">
          <cell r="A1" t="str">
            <v>1월 생산실적</v>
          </cell>
        </row>
      </sheetData>
      <sheetData sheetId="2339">
        <row r="1">
          <cell r="A1" t="str">
            <v>1월 생산실적</v>
          </cell>
        </row>
      </sheetData>
      <sheetData sheetId="2340">
        <row r="1">
          <cell r="A1" t="str">
            <v>1월 생산실적</v>
          </cell>
        </row>
      </sheetData>
      <sheetData sheetId="2341">
        <row r="1">
          <cell r="A1" t="str">
            <v>1월 생산실적</v>
          </cell>
        </row>
      </sheetData>
      <sheetData sheetId="2342">
        <row r="1">
          <cell r="A1" t="str">
            <v>1월 생산실적</v>
          </cell>
        </row>
      </sheetData>
      <sheetData sheetId="2343">
        <row r="1">
          <cell r="A1" t="str">
            <v>1월 생산실적</v>
          </cell>
        </row>
      </sheetData>
      <sheetData sheetId="2344">
        <row r="1">
          <cell r="A1" t="str">
            <v>1월 생산실적</v>
          </cell>
        </row>
      </sheetData>
      <sheetData sheetId="2345">
        <row r="1">
          <cell r="A1" t="str">
            <v>1월 생산실적</v>
          </cell>
        </row>
      </sheetData>
      <sheetData sheetId="2346">
        <row r="1">
          <cell r="A1" t="str">
            <v>1월 생산실적</v>
          </cell>
        </row>
      </sheetData>
      <sheetData sheetId="2347">
        <row r="1">
          <cell r="A1" t="str">
            <v>1월 생산실적</v>
          </cell>
        </row>
      </sheetData>
      <sheetData sheetId="2348">
        <row r="1">
          <cell r="A1" t="str">
            <v>1월 생산실적</v>
          </cell>
        </row>
      </sheetData>
      <sheetData sheetId="2349">
        <row r="1">
          <cell r="A1" t="str">
            <v>1월 생산실적</v>
          </cell>
        </row>
      </sheetData>
      <sheetData sheetId="2350">
        <row r="1">
          <cell r="A1" t="str">
            <v>1월 생산실적</v>
          </cell>
        </row>
      </sheetData>
      <sheetData sheetId="2351">
        <row r="1">
          <cell r="A1" t="str">
            <v>1월 생산실적</v>
          </cell>
        </row>
      </sheetData>
      <sheetData sheetId="2352">
        <row r="1">
          <cell r="A1" t="str">
            <v>1월 생산실적</v>
          </cell>
        </row>
      </sheetData>
      <sheetData sheetId="2353">
        <row r="1">
          <cell r="A1" t="str">
            <v>1월 생산실적</v>
          </cell>
        </row>
      </sheetData>
      <sheetData sheetId="2354">
        <row r="1">
          <cell r="A1" t="str">
            <v>1월 생산실적</v>
          </cell>
        </row>
      </sheetData>
      <sheetData sheetId="2355">
        <row r="1">
          <cell r="A1" t="str">
            <v>1월 생산실적</v>
          </cell>
        </row>
      </sheetData>
      <sheetData sheetId="2356">
        <row r="1">
          <cell r="A1" t="str">
            <v>1월 생산실적</v>
          </cell>
        </row>
      </sheetData>
      <sheetData sheetId="2357">
        <row r="1">
          <cell r="A1" t="str">
            <v>1월 생산실적</v>
          </cell>
        </row>
      </sheetData>
      <sheetData sheetId="2358">
        <row r="1">
          <cell r="A1" t="str">
            <v>1월 생산실적</v>
          </cell>
        </row>
      </sheetData>
      <sheetData sheetId="2359">
        <row r="1">
          <cell r="A1" t="str">
            <v>1월 생산실적</v>
          </cell>
        </row>
      </sheetData>
      <sheetData sheetId="2360">
        <row r="1">
          <cell r="A1" t="str">
            <v>1월 생산실적</v>
          </cell>
        </row>
      </sheetData>
      <sheetData sheetId="2361">
        <row r="1">
          <cell r="A1" t="str">
            <v>1월 생산실적</v>
          </cell>
        </row>
      </sheetData>
      <sheetData sheetId="2362">
        <row r="1">
          <cell r="A1" t="str">
            <v>1월 생산실적</v>
          </cell>
        </row>
      </sheetData>
      <sheetData sheetId="2363">
        <row r="1">
          <cell r="A1" t="str">
            <v>1월 생산실적</v>
          </cell>
        </row>
      </sheetData>
      <sheetData sheetId="2364">
        <row r="1">
          <cell r="A1" t="str">
            <v>1월 생산실적</v>
          </cell>
        </row>
      </sheetData>
      <sheetData sheetId="2365">
        <row r="1">
          <cell r="A1" t="str">
            <v>1월 생산실적</v>
          </cell>
        </row>
      </sheetData>
      <sheetData sheetId="2366">
        <row r="1">
          <cell r="A1" t="str">
            <v>1월 생산실적</v>
          </cell>
        </row>
      </sheetData>
      <sheetData sheetId="2367">
        <row r="1">
          <cell r="A1" t="str">
            <v>1월 생산실적</v>
          </cell>
        </row>
      </sheetData>
      <sheetData sheetId="2368">
        <row r="1">
          <cell r="A1" t="str">
            <v>1월 생산실적</v>
          </cell>
        </row>
      </sheetData>
      <sheetData sheetId="2369">
        <row r="1">
          <cell r="A1" t="str">
            <v>1월 생산실적</v>
          </cell>
        </row>
      </sheetData>
      <sheetData sheetId="2370">
        <row r="1">
          <cell r="A1" t="str">
            <v>1월 생산실적</v>
          </cell>
        </row>
      </sheetData>
      <sheetData sheetId="2371">
        <row r="1">
          <cell r="A1" t="str">
            <v>1월 생산실적</v>
          </cell>
        </row>
      </sheetData>
      <sheetData sheetId="2372">
        <row r="1">
          <cell r="A1" t="str">
            <v>1월 생산실적</v>
          </cell>
        </row>
      </sheetData>
      <sheetData sheetId="2373">
        <row r="1">
          <cell r="A1" t="str">
            <v>1월 생산실적</v>
          </cell>
        </row>
      </sheetData>
      <sheetData sheetId="2374">
        <row r="1">
          <cell r="A1" t="str">
            <v>1월 생산실적</v>
          </cell>
        </row>
      </sheetData>
      <sheetData sheetId="2375">
        <row r="1">
          <cell r="A1" t="str">
            <v>1월 생산실적</v>
          </cell>
        </row>
      </sheetData>
      <sheetData sheetId="2376">
        <row r="1">
          <cell r="A1" t="str">
            <v>1월 생산실적</v>
          </cell>
        </row>
      </sheetData>
      <sheetData sheetId="2377">
        <row r="1">
          <cell r="A1" t="str">
            <v>1월 생산실적</v>
          </cell>
        </row>
      </sheetData>
      <sheetData sheetId="2378">
        <row r="1">
          <cell r="A1" t="str">
            <v>1월 생산실적</v>
          </cell>
        </row>
      </sheetData>
      <sheetData sheetId="2379">
        <row r="1">
          <cell r="A1" t="str">
            <v>1월 생산실적</v>
          </cell>
        </row>
      </sheetData>
      <sheetData sheetId="2380">
        <row r="1">
          <cell r="A1" t="str">
            <v>1월 생산실적</v>
          </cell>
        </row>
      </sheetData>
      <sheetData sheetId="2381">
        <row r="1">
          <cell r="A1" t="str">
            <v>1월 생산실적</v>
          </cell>
        </row>
      </sheetData>
      <sheetData sheetId="2382">
        <row r="1">
          <cell r="A1" t="str">
            <v>1월 생산실적</v>
          </cell>
        </row>
      </sheetData>
      <sheetData sheetId="2383">
        <row r="1">
          <cell r="A1" t="str">
            <v>1월 생산실적</v>
          </cell>
        </row>
      </sheetData>
      <sheetData sheetId="2384">
        <row r="1">
          <cell r="A1" t="str">
            <v>1월 생산실적</v>
          </cell>
        </row>
      </sheetData>
      <sheetData sheetId="2385">
        <row r="1">
          <cell r="A1" t="str">
            <v>1월 생산실적</v>
          </cell>
        </row>
      </sheetData>
      <sheetData sheetId="2386">
        <row r="1">
          <cell r="A1" t="str">
            <v>1월 생산실적</v>
          </cell>
        </row>
      </sheetData>
      <sheetData sheetId="2387">
        <row r="1">
          <cell r="A1" t="str">
            <v>1월 생산실적</v>
          </cell>
        </row>
      </sheetData>
      <sheetData sheetId="2388">
        <row r="1">
          <cell r="A1" t="str">
            <v>1월 생산실적</v>
          </cell>
        </row>
      </sheetData>
      <sheetData sheetId="2389">
        <row r="1">
          <cell r="A1" t="str">
            <v>1월 생산실적</v>
          </cell>
        </row>
      </sheetData>
      <sheetData sheetId="2390">
        <row r="1">
          <cell r="A1" t="str">
            <v>1월 생산실적</v>
          </cell>
        </row>
      </sheetData>
      <sheetData sheetId="2391">
        <row r="1">
          <cell r="A1" t="str">
            <v>1월 생산실적</v>
          </cell>
        </row>
      </sheetData>
      <sheetData sheetId="2392">
        <row r="1">
          <cell r="A1" t="str">
            <v>1월 생산실적</v>
          </cell>
        </row>
      </sheetData>
      <sheetData sheetId="2393">
        <row r="1">
          <cell r="A1" t="str">
            <v>1월 생산실적</v>
          </cell>
        </row>
      </sheetData>
      <sheetData sheetId="2394">
        <row r="1">
          <cell r="A1" t="str">
            <v>1월 생산실적</v>
          </cell>
        </row>
      </sheetData>
      <sheetData sheetId="2395">
        <row r="1">
          <cell r="A1" t="str">
            <v>1월 생산실적</v>
          </cell>
        </row>
      </sheetData>
      <sheetData sheetId="2396">
        <row r="1">
          <cell r="A1" t="str">
            <v>1월 생산실적</v>
          </cell>
        </row>
      </sheetData>
      <sheetData sheetId="2397">
        <row r="1">
          <cell r="A1" t="str">
            <v>1월 생산실적</v>
          </cell>
        </row>
      </sheetData>
      <sheetData sheetId="2398">
        <row r="1">
          <cell r="A1" t="str">
            <v>1월 생산실적</v>
          </cell>
        </row>
      </sheetData>
      <sheetData sheetId="2399">
        <row r="1">
          <cell r="A1" t="str">
            <v>1월 생산실적</v>
          </cell>
        </row>
      </sheetData>
      <sheetData sheetId="2400">
        <row r="1">
          <cell r="A1" t="str">
            <v>1월 생산실적</v>
          </cell>
        </row>
      </sheetData>
      <sheetData sheetId="2401">
        <row r="1">
          <cell r="A1" t="str">
            <v>1월 생산실적</v>
          </cell>
        </row>
      </sheetData>
      <sheetData sheetId="2402">
        <row r="1">
          <cell r="A1" t="str">
            <v>1월 생산실적</v>
          </cell>
        </row>
      </sheetData>
      <sheetData sheetId="2403">
        <row r="1">
          <cell r="A1" t="str">
            <v>1월 생산실적</v>
          </cell>
        </row>
      </sheetData>
      <sheetData sheetId="2404">
        <row r="1">
          <cell r="A1" t="str">
            <v>1월 생산실적</v>
          </cell>
        </row>
      </sheetData>
      <sheetData sheetId="2405">
        <row r="1">
          <cell r="A1" t="str">
            <v>1월 생산실적</v>
          </cell>
        </row>
      </sheetData>
      <sheetData sheetId="2406">
        <row r="1">
          <cell r="A1" t="str">
            <v>1월 생산실적</v>
          </cell>
        </row>
      </sheetData>
      <sheetData sheetId="2407">
        <row r="1">
          <cell r="A1" t="str">
            <v>1월 생산실적</v>
          </cell>
        </row>
      </sheetData>
      <sheetData sheetId="2408">
        <row r="1">
          <cell r="A1" t="str">
            <v>1월 생산실적</v>
          </cell>
        </row>
      </sheetData>
      <sheetData sheetId="2409">
        <row r="1">
          <cell r="A1" t="str">
            <v>1월 생산실적</v>
          </cell>
        </row>
      </sheetData>
      <sheetData sheetId="2410">
        <row r="1">
          <cell r="A1" t="str">
            <v>1월 생산실적</v>
          </cell>
        </row>
      </sheetData>
      <sheetData sheetId="2411">
        <row r="1">
          <cell r="A1" t="str">
            <v>1월 생산실적</v>
          </cell>
        </row>
      </sheetData>
      <sheetData sheetId="2412">
        <row r="1">
          <cell r="A1" t="str">
            <v>1월 생산실적</v>
          </cell>
        </row>
      </sheetData>
      <sheetData sheetId="2413">
        <row r="1">
          <cell r="A1" t="str">
            <v>1월 생산실적</v>
          </cell>
        </row>
      </sheetData>
      <sheetData sheetId="2414">
        <row r="1">
          <cell r="A1" t="str">
            <v>1월 생산실적</v>
          </cell>
        </row>
      </sheetData>
      <sheetData sheetId="2415">
        <row r="1">
          <cell r="A1" t="str">
            <v>1월 생산실적</v>
          </cell>
        </row>
      </sheetData>
      <sheetData sheetId="2416">
        <row r="1">
          <cell r="A1" t="str">
            <v>1월 생산실적</v>
          </cell>
        </row>
      </sheetData>
      <sheetData sheetId="2417">
        <row r="1">
          <cell r="A1" t="str">
            <v>1월 생산실적</v>
          </cell>
        </row>
      </sheetData>
      <sheetData sheetId="2418">
        <row r="1">
          <cell r="A1" t="str">
            <v>1월 생산실적</v>
          </cell>
        </row>
      </sheetData>
      <sheetData sheetId="2419">
        <row r="1">
          <cell r="A1" t="str">
            <v>1월 생산실적</v>
          </cell>
        </row>
      </sheetData>
      <sheetData sheetId="2420">
        <row r="1">
          <cell r="A1" t="str">
            <v>1월 생산실적</v>
          </cell>
        </row>
      </sheetData>
      <sheetData sheetId="2421">
        <row r="1">
          <cell r="A1" t="str">
            <v>1월 생산실적</v>
          </cell>
        </row>
      </sheetData>
      <sheetData sheetId="2422">
        <row r="1">
          <cell r="A1" t="str">
            <v>1월 생산실적</v>
          </cell>
        </row>
      </sheetData>
      <sheetData sheetId="2423">
        <row r="1">
          <cell r="A1" t="str">
            <v>1월 생산실적</v>
          </cell>
        </row>
      </sheetData>
      <sheetData sheetId="2424">
        <row r="1">
          <cell r="A1" t="str">
            <v>1월 생산실적</v>
          </cell>
        </row>
      </sheetData>
      <sheetData sheetId="2425">
        <row r="1">
          <cell r="A1" t="str">
            <v>1월 생산실적</v>
          </cell>
        </row>
      </sheetData>
      <sheetData sheetId="2426">
        <row r="1">
          <cell r="A1" t="str">
            <v>1월 생산실적</v>
          </cell>
        </row>
      </sheetData>
      <sheetData sheetId="2427">
        <row r="1">
          <cell r="A1" t="str">
            <v>1월 생산실적</v>
          </cell>
        </row>
      </sheetData>
      <sheetData sheetId="2428">
        <row r="1">
          <cell r="A1" t="str">
            <v>1월 생산실적</v>
          </cell>
        </row>
      </sheetData>
      <sheetData sheetId="2429">
        <row r="1">
          <cell r="A1" t="str">
            <v>1월 생산실적</v>
          </cell>
        </row>
      </sheetData>
      <sheetData sheetId="2430">
        <row r="1">
          <cell r="A1" t="str">
            <v>1월 생산실적</v>
          </cell>
        </row>
      </sheetData>
      <sheetData sheetId="2431">
        <row r="1">
          <cell r="A1" t="str">
            <v>1월 생산실적</v>
          </cell>
        </row>
      </sheetData>
      <sheetData sheetId="2432">
        <row r="1">
          <cell r="A1" t="str">
            <v>1월 생산실적</v>
          </cell>
        </row>
      </sheetData>
      <sheetData sheetId="2433">
        <row r="1">
          <cell r="A1" t="str">
            <v>1월 생산실적</v>
          </cell>
        </row>
      </sheetData>
      <sheetData sheetId="2434">
        <row r="1">
          <cell r="A1" t="str">
            <v>1월 생산실적</v>
          </cell>
        </row>
      </sheetData>
      <sheetData sheetId="2435">
        <row r="1">
          <cell r="A1" t="str">
            <v>1월 생산실적</v>
          </cell>
        </row>
      </sheetData>
      <sheetData sheetId="2436">
        <row r="1">
          <cell r="A1" t="str">
            <v>1월 생산실적</v>
          </cell>
        </row>
      </sheetData>
      <sheetData sheetId="2437">
        <row r="1">
          <cell r="A1" t="str">
            <v>1월 생산실적</v>
          </cell>
        </row>
      </sheetData>
      <sheetData sheetId="2438">
        <row r="1">
          <cell r="A1" t="str">
            <v>1월 생산실적</v>
          </cell>
        </row>
      </sheetData>
      <sheetData sheetId="2439">
        <row r="1">
          <cell r="A1" t="str">
            <v>1월 생산실적</v>
          </cell>
        </row>
      </sheetData>
      <sheetData sheetId="2440">
        <row r="1">
          <cell r="A1" t="str">
            <v>1월 생산실적</v>
          </cell>
        </row>
      </sheetData>
      <sheetData sheetId="2441">
        <row r="1">
          <cell r="A1" t="str">
            <v>1월 생산실적</v>
          </cell>
        </row>
      </sheetData>
      <sheetData sheetId="2442">
        <row r="1">
          <cell r="A1" t="str">
            <v>1월 생산실적</v>
          </cell>
        </row>
      </sheetData>
      <sheetData sheetId="2443">
        <row r="1">
          <cell r="A1" t="str">
            <v>1월 생산실적</v>
          </cell>
        </row>
      </sheetData>
      <sheetData sheetId="2444">
        <row r="1">
          <cell r="A1" t="str">
            <v>1월 생산실적</v>
          </cell>
        </row>
      </sheetData>
      <sheetData sheetId="2445">
        <row r="1">
          <cell r="A1" t="str">
            <v>1월 생산실적</v>
          </cell>
        </row>
      </sheetData>
      <sheetData sheetId="2446">
        <row r="1">
          <cell r="A1" t="str">
            <v>1월 생산실적</v>
          </cell>
        </row>
      </sheetData>
      <sheetData sheetId="2447">
        <row r="1">
          <cell r="A1" t="str">
            <v>1월 생산실적</v>
          </cell>
        </row>
      </sheetData>
      <sheetData sheetId="2448">
        <row r="1">
          <cell r="A1" t="str">
            <v>1월 생산실적</v>
          </cell>
        </row>
      </sheetData>
      <sheetData sheetId="2449">
        <row r="1">
          <cell r="A1" t="str">
            <v>1월 생산실적</v>
          </cell>
        </row>
      </sheetData>
      <sheetData sheetId="2450">
        <row r="1">
          <cell r="A1" t="str">
            <v>1월 생산실적</v>
          </cell>
        </row>
      </sheetData>
      <sheetData sheetId="2451">
        <row r="1">
          <cell r="A1" t="str">
            <v>1월 생산실적</v>
          </cell>
        </row>
      </sheetData>
      <sheetData sheetId="2452">
        <row r="1">
          <cell r="A1" t="str">
            <v>1월 생산실적</v>
          </cell>
        </row>
      </sheetData>
      <sheetData sheetId="2453">
        <row r="1">
          <cell r="A1" t="str">
            <v>1월 생산실적</v>
          </cell>
        </row>
      </sheetData>
      <sheetData sheetId="2454">
        <row r="1">
          <cell r="A1" t="str">
            <v>1월 생산실적</v>
          </cell>
        </row>
      </sheetData>
      <sheetData sheetId="2455">
        <row r="1">
          <cell r="A1" t="str">
            <v>1월 생산실적</v>
          </cell>
        </row>
      </sheetData>
      <sheetData sheetId="2456">
        <row r="1">
          <cell r="A1" t="str">
            <v>1월 생산실적</v>
          </cell>
        </row>
      </sheetData>
      <sheetData sheetId="2457">
        <row r="1">
          <cell r="A1" t="str">
            <v>1월 생산실적</v>
          </cell>
        </row>
      </sheetData>
      <sheetData sheetId="2458">
        <row r="1">
          <cell r="A1" t="str">
            <v>1월 생산실적</v>
          </cell>
        </row>
      </sheetData>
      <sheetData sheetId="2459">
        <row r="1">
          <cell r="A1" t="str">
            <v>1월 생산실적</v>
          </cell>
        </row>
      </sheetData>
      <sheetData sheetId="2460">
        <row r="1">
          <cell r="A1" t="str">
            <v>1월 생산실적</v>
          </cell>
        </row>
      </sheetData>
      <sheetData sheetId="2461">
        <row r="1">
          <cell r="A1" t="str">
            <v>1월 생산실적</v>
          </cell>
        </row>
      </sheetData>
      <sheetData sheetId="2462">
        <row r="1">
          <cell r="A1" t="str">
            <v>1월 생산실적</v>
          </cell>
        </row>
      </sheetData>
      <sheetData sheetId="2463">
        <row r="1">
          <cell r="A1" t="str">
            <v>1월 생산실적</v>
          </cell>
        </row>
      </sheetData>
      <sheetData sheetId="2464">
        <row r="1">
          <cell r="A1" t="str">
            <v>1월 생산실적</v>
          </cell>
        </row>
      </sheetData>
      <sheetData sheetId="2465">
        <row r="1">
          <cell r="A1" t="str">
            <v>1월 생산실적</v>
          </cell>
        </row>
      </sheetData>
      <sheetData sheetId="2466">
        <row r="1">
          <cell r="A1" t="str">
            <v>1월 생산실적</v>
          </cell>
        </row>
      </sheetData>
      <sheetData sheetId="2467">
        <row r="1">
          <cell r="A1" t="str">
            <v>1월 생산실적</v>
          </cell>
        </row>
      </sheetData>
      <sheetData sheetId="2468">
        <row r="1">
          <cell r="A1" t="str">
            <v>1월 생산실적</v>
          </cell>
        </row>
      </sheetData>
      <sheetData sheetId="2469">
        <row r="1">
          <cell r="A1" t="str">
            <v>1월 생산실적</v>
          </cell>
        </row>
      </sheetData>
      <sheetData sheetId="2470">
        <row r="1">
          <cell r="A1" t="str">
            <v>1월 생산실적</v>
          </cell>
        </row>
      </sheetData>
      <sheetData sheetId="2471">
        <row r="1">
          <cell r="A1" t="str">
            <v>1월 생산실적</v>
          </cell>
        </row>
      </sheetData>
      <sheetData sheetId="2472">
        <row r="1">
          <cell r="A1" t="str">
            <v>1월 생산실적</v>
          </cell>
        </row>
      </sheetData>
      <sheetData sheetId="2473">
        <row r="1">
          <cell r="A1" t="str">
            <v>1월 생산실적</v>
          </cell>
        </row>
      </sheetData>
      <sheetData sheetId="2474">
        <row r="1">
          <cell r="A1" t="str">
            <v>1월 생산실적</v>
          </cell>
        </row>
      </sheetData>
      <sheetData sheetId="2475">
        <row r="1">
          <cell r="A1" t="str">
            <v>1월 생산실적</v>
          </cell>
        </row>
      </sheetData>
      <sheetData sheetId="2476">
        <row r="1">
          <cell r="A1" t="str">
            <v>1월 생산실적</v>
          </cell>
        </row>
      </sheetData>
      <sheetData sheetId="2477">
        <row r="1">
          <cell r="A1" t="str">
            <v>1월 생산실적</v>
          </cell>
        </row>
      </sheetData>
      <sheetData sheetId="2478">
        <row r="1">
          <cell r="A1" t="str">
            <v>1월 생산실적</v>
          </cell>
        </row>
      </sheetData>
      <sheetData sheetId="2479">
        <row r="1">
          <cell r="A1" t="str">
            <v>1월 생산실적</v>
          </cell>
        </row>
      </sheetData>
      <sheetData sheetId="2480">
        <row r="1">
          <cell r="A1" t="str">
            <v>1월 생산실적</v>
          </cell>
        </row>
      </sheetData>
      <sheetData sheetId="2481">
        <row r="1">
          <cell r="A1" t="str">
            <v>1월 생산실적</v>
          </cell>
        </row>
      </sheetData>
      <sheetData sheetId="2482">
        <row r="1">
          <cell r="A1" t="str">
            <v>1월 생산실적</v>
          </cell>
        </row>
      </sheetData>
      <sheetData sheetId="2483">
        <row r="1">
          <cell r="A1" t="str">
            <v>1월 생산실적</v>
          </cell>
        </row>
      </sheetData>
      <sheetData sheetId="2484">
        <row r="1">
          <cell r="A1" t="str">
            <v>1월 생산실적</v>
          </cell>
        </row>
      </sheetData>
      <sheetData sheetId="2485">
        <row r="1">
          <cell r="A1" t="str">
            <v>1월 생산실적</v>
          </cell>
        </row>
      </sheetData>
      <sheetData sheetId="2486">
        <row r="1">
          <cell r="A1" t="str">
            <v>1월 생산실적</v>
          </cell>
        </row>
      </sheetData>
      <sheetData sheetId="2487">
        <row r="1">
          <cell r="A1" t="str">
            <v>1월 생산실적</v>
          </cell>
        </row>
      </sheetData>
      <sheetData sheetId="2488">
        <row r="1">
          <cell r="A1" t="str">
            <v>1월 생산실적</v>
          </cell>
        </row>
      </sheetData>
      <sheetData sheetId="2489">
        <row r="1">
          <cell r="A1" t="str">
            <v>1월 생산실적</v>
          </cell>
        </row>
      </sheetData>
      <sheetData sheetId="2490">
        <row r="1">
          <cell r="A1" t="str">
            <v>1월 생산실적</v>
          </cell>
        </row>
      </sheetData>
      <sheetData sheetId="2491">
        <row r="1">
          <cell r="A1" t="str">
            <v>1월 생산실적</v>
          </cell>
        </row>
      </sheetData>
      <sheetData sheetId="2492">
        <row r="1">
          <cell r="A1" t="str">
            <v>1월 생산실적</v>
          </cell>
        </row>
      </sheetData>
      <sheetData sheetId="2493">
        <row r="1">
          <cell r="A1" t="str">
            <v>1월 생산실적</v>
          </cell>
        </row>
      </sheetData>
      <sheetData sheetId="2494">
        <row r="1">
          <cell r="A1" t="str">
            <v>1월 생산실적</v>
          </cell>
        </row>
      </sheetData>
      <sheetData sheetId="2495">
        <row r="1">
          <cell r="A1" t="str">
            <v>1월 생산실적</v>
          </cell>
        </row>
      </sheetData>
      <sheetData sheetId="2496">
        <row r="1">
          <cell r="A1" t="str">
            <v>1월 생산실적</v>
          </cell>
        </row>
      </sheetData>
      <sheetData sheetId="2497">
        <row r="1">
          <cell r="A1" t="str">
            <v>1월 생산실적</v>
          </cell>
        </row>
      </sheetData>
      <sheetData sheetId="2498">
        <row r="1">
          <cell r="A1" t="str">
            <v>1월 생산실적</v>
          </cell>
        </row>
      </sheetData>
      <sheetData sheetId="2499">
        <row r="1">
          <cell r="A1" t="str">
            <v>1월 생산실적</v>
          </cell>
        </row>
      </sheetData>
      <sheetData sheetId="2500">
        <row r="1">
          <cell r="A1" t="str">
            <v>1월 생산실적</v>
          </cell>
        </row>
      </sheetData>
      <sheetData sheetId="2501">
        <row r="1">
          <cell r="A1" t="str">
            <v>1월 생산실적</v>
          </cell>
        </row>
      </sheetData>
      <sheetData sheetId="2502">
        <row r="1">
          <cell r="A1" t="str">
            <v>1월 생산실적</v>
          </cell>
        </row>
      </sheetData>
      <sheetData sheetId="2503">
        <row r="1">
          <cell r="A1" t="str">
            <v>1월 생산실적</v>
          </cell>
        </row>
      </sheetData>
      <sheetData sheetId="2504">
        <row r="1">
          <cell r="A1" t="str">
            <v>1월 생산실적</v>
          </cell>
        </row>
      </sheetData>
      <sheetData sheetId="2505">
        <row r="1">
          <cell r="A1" t="str">
            <v>1월 생산실적</v>
          </cell>
        </row>
      </sheetData>
      <sheetData sheetId="2506">
        <row r="1">
          <cell r="A1" t="str">
            <v>1월 생산실적</v>
          </cell>
        </row>
      </sheetData>
      <sheetData sheetId="2507">
        <row r="1">
          <cell r="A1" t="str">
            <v>1월 생산실적</v>
          </cell>
        </row>
      </sheetData>
      <sheetData sheetId="2508">
        <row r="1">
          <cell r="A1" t="str">
            <v>1월 생산실적</v>
          </cell>
        </row>
      </sheetData>
      <sheetData sheetId="2509">
        <row r="1">
          <cell r="A1" t="str">
            <v>1월 생산실적</v>
          </cell>
        </row>
      </sheetData>
      <sheetData sheetId="2510">
        <row r="1">
          <cell r="A1" t="str">
            <v>1월 생산실적</v>
          </cell>
        </row>
      </sheetData>
      <sheetData sheetId="2511">
        <row r="1">
          <cell r="A1" t="str">
            <v>1월 생산실적</v>
          </cell>
        </row>
      </sheetData>
      <sheetData sheetId="2512">
        <row r="1">
          <cell r="A1" t="str">
            <v>1월 생산실적</v>
          </cell>
        </row>
      </sheetData>
      <sheetData sheetId="2513">
        <row r="1">
          <cell r="A1" t="str">
            <v>1월 생산실적</v>
          </cell>
        </row>
      </sheetData>
      <sheetData sheetId="2514">
        <row r="1">
          <cell r="A1" t="str">
            <v>1월 생산실적</v>
          </cell>
        </row>
      </sheetData>
      <sheetData sheetId="2515">
        <row r="1">
          <cell r="A1" t="str">
            <v>1월 생산실적</v>
          </cell>
        </row>
      </sheetData>
      <sheetData sheetId="2516">
        <row r="1">
          <cell r="A1" t="str">
            <v>1월 생산실적</v>
          </cell>
        </row>
      </sheetData>
      <sheetData sheetId="2517">
        <row r="1">
          <cell r="A1" t="str">
            <v>1월 생산실적</v>
          </cell>
        </row>
      </sheetData>
      <sheetData sheetId="2518">
        <row r="1">
          <cell r="A1" t="str">
            <v>1월 생산실적</v>
          </cell>
        </row>
      </sheetData>
      <sheetData sheetId="2519">
        <row r="1">
          <cell r="A1" t="str">
            <v>1월 생산실적</v>
          </cell>
        </row>
      </sheetData>
      <sheetData sheetId="2520">
        <row r="1">
          <cell r="A1" t="str">
            <v>1월 생산실적</v>
          </cell>
        </row>
      </sheetData>
      <sheetData sheetId="2521">
        <row r="1">
          <cell r="A1" t="str">
            <v>1월 생산실적</v>
          </cell>
        </row>
      </sheetData>
      <sheetData sheetId="2522">
        <row r="1">
          <cell r="A1" t="str">
            <v>1월 생산실적</v>
          </cell>
        </row>
      </sheetData>
      <sheetData sheetId="2523">
        <row r="1">
          <cell r="A1" t="str">
            <v>1월 생산실적</v>
          </cell>
        </row>
      </sheetData>
      <sheetData sheetId="2524">
        <row r="1">
          <cell r="A1" t="str">
            <v>1월 생산실적</v>
          </cell>
        </row>
      </sheetData>
      <sheetData sheetId="2525">
        <row r="1">
          <cell r="A1" t="str">
            <v>1월 생산실적</v>
          </cell>
        </row>
      </sheetData>
      <sheetData sheetId="2526">
        <row r="1">
          <cell r="A1" t="str">
            <v>1월 생산실적</v>
          </cell>
        </row>
      </sheetData>
      <sheetData sheetId="2527">
        <row r="1">
          <cell r="A1" t="str">
            <v>1월 생산실적</v>
          </cell>
        </row>
      </sheetData>
      <sheetData sheetId="2528">
        <row r="1">
          <cell r="A1" t="str">
            <v>1월 생산실적</v>
          </cell>
        </row>
      </sheetData>
      <sheetData sheetId="2529">
        <row r="1">
          <cell r="A1" t="str">
            <v>1월 생산실적</v>
          </cell>
        </row>
      </sheetData>
      <sheetData sheetId="2530">
        <row r="1">
          <cell r="A1" t="str">
            <v>1월 생산실적</v>
          </cell>
        </row>
      </sheetData>
      <sheetData sheetId="2531">
        <row r="1">
          <cell r="A1" t="str">
            <v>1월 생산실적</v>
          </cell>
        </row>
      </sheetData>
      <sheetData sheetId="2532">
        <row r="1">
          <cell r="A1" t="str">
            <v>1월 생산실적</v>
          </cell>
        </row>
      </sheetData>
      <sheetData sheetId="2533">
        <row r="1">
          <cell r="A1" t="str">
            <v>1월 생산실적</v>
          </cell>
        </row>
      </sheetData>
      <sheetData sheetId="2534">
        <row r="1">
          <cell r="A1" t="str">
            <v>1월 생산실적</v>
          </cell>
        </row>
      </sheetData>
      <sheetData sheetId="2535">
        <row r="1">
          <cell r="A1" t="str">
            <v>1월 생산실적</v>
          </cell>
        </row>
      </sheetData>
      <sheetData sheetId="2536">
        <row r="1">
          <cell r="A1" t="str">
            <v>1월 생산실적</v>
          </cell>
        </row>
      </sheetData>
      <sheetData sheetId="2537">
        <row r="1">
          <cell r="A1" t="str">
            <v>1월 생산실적</v>
          </cell>
        </row>
      </sheetData>
      <sheetData sheetId="2538">
        <row r="1">
          <cell r="A1" t="str">
            <v>1월 생산실적</v>
          </cell>
        </row>
      </sheetData>
      <sheetData sheetId="2539">
        <row r="1">
          <cell r="A1" t="str">
            <v>1월 생산실적</v>
          </cell>
        </row>
      </sheetData>
      <sheetData sheetId="2540">
        <row r="1">
          <cell r="A1" t="str">
            <v>1월 생산실적</v>
          </cell>
        </row>
      </sheetData>
      <sheetData sheetId="2541">
        <row r="1">
          <cell r="A1" t="str">
            <v>1월 생산실적</v>
          </cell>
        </row>
      </sheetData>
      <sheetData sheetId="2542">
        <row r="1">
          <cell r="A1" t="str">
            <v>1월 생산실적</v>
          </cell>
        </row>
      </sheetData>
      <sheetData sheetId="2543">
        <row r="1">
          <cell r="A1" t="str">
            <v>1월 생산실적</v>
          </cell>
        </row>
      </sheetData>
      <sheetData sheetId="2544">
        <row r="1">
          <cell r="A1" t="str">
            <v>1월 생산실적</v>
          </cell>
        </row>
      </sheetData>
      <sheetData sheetId="2545">
        <row r="1">
          <cell r="A1" t="str">
            <v>1월 생산실적</v>
          </cell>
        </row>
      </sheetData>
      <sheetData sheetId="2546">
        <row r="1">
          <cell r="A1" t="str">
            <v>1월 생산실적</v>
          </cell>
        </row>
      </sheetData>
      <sheetData sheetId="2547">
        <row r="1">
          <cell r="A1" t="str">
            <v>1월 생산실적</v>
          </cell>
        </row>
      </sheetData>
      <sheetData sheetId="2548">
        <row r="1">
          <cell r="A1" t="str">
            <v>1월 생산실적</v>
          </cell>
        </row>
      </sheetData>
      <sheetData sheetId="2549">
        <row r="1">
          <cell r="A1" t="str">
            <v>1월 생산실적</v>
          </cell>
        </row>
      </sheetData>
      <sheetData sheetId="2550">
        <row r="1">
          <cell r="A1" t="str">
            <v>1월 생산실적</v>
          </cell>
        </row>
      </sheetData>
      <sheetData sheetId="2551">
        <row r="1">
          <cell r="A1" t="str">
            <v>1월 생산실적</v>
          </cell>
        </row>
      </sheetData>
      <sheetData sheetId="2552">
        <row r="1">
          <cell r="A1" t="str">
            <v>1월 생산실적</v>
          </cell>
        </row>
      </sheetData>
      <sheetData sheetId="2553">
        <row r="1">
          <cell r="A1" t="str">
            <v>1월 생산실적</v>
          </cell>
        </row>
      </sheetData>
      <sheetData sheetId="2554">
        <row r="1">
          <cell r="A1" t="str">
            <v>1월 생산실적</v>
          </cell>
        </row>
      </sheetData>
      <sheetData sheetId="2555">
        <row r="1">
          <cell r="A1" t="str">
            <v>1월 생산실적</v>
          </cell>
        </row>
      </sheetData>
      <sheetData sheetId="2556">
        <row r="1">
          <cell r="A1" t="str">
            <v>1월 생산실적</v>
          </cell>
        </row>
      </sheetData>
      <sheetData sheetId="2557">
        <row r="1">
          <cell r="A1" t="str">
            <v>1월 생산실적</v>
          </cell>
        </row>
      </sheetData>
      <sheetData sheetId="2558">
        <row r="1">
          <cell r="A1" t="str">
            <v>1월 생산실적</v>
          </cell>
        </row>
      </sheetData>
      <sheetData sheetId="2559">
        <row r="1">
          <cell r="A1" t="str">
            <v>1월 생산실적</v>
          </cell>
        </row>
      </sheetData>
      <sheetData sheetId="2560">
        <row r="1">
          <cell r="A1" t="str">
            <v>1월 생산실적</v>
          </cell>
        </row>
      </sheetData>
      <sheetData sheetId="2561">
        <row r="1">
          <cell r="A1" t="str">
            <v>1월 생산실적</v>
          </cell>
        </row>
      </sheetData>
      <sheetData sheetId="2562">
        <row r="1">
          <cell r="A1" t="str">
            <v>1월 생산실적</v>
          </cell>
        </row>
      </sheetData>
      <sheetData sheetId="2563">
        <row r="1">
          <cell r="A1" t="str">
            <v>1월 생산실적</v>
          </cell>
        </row>
      </sheetData>
      <sheetData sheetId="2564">
        <row r="1">
          <cell r="A1" t="str">
            <v>1월 생산실적</v>
          </cell>
        </row>
      </sheetData>
      <sheetData sheetId="2565">
        <row r="1">
          <cell r="A1" t="str">
            <v>1월 생산실적</v>
          </cell>
        </row>
      </sheetData>
      <sheetData sheetId="2566">
        <row r="1">
          <cell r="A1" t="str">
            <v>1월 생산실적</v>
          </cell>
        </row>
      </sheetData>
      <sheetData sheetId="2567">
        <row r="1">
          <cell r="A1" t="str">
            <v>1월 생산실적</v>
          </cell>
        </row>
      </sheetData>
      <sheetData sheetId="2568">
        <row r="1">
          <cell r="A1" t="str">
            <v>1월 생산실적</v>
          </cell>
        </row>
      </sheetData>
      <sheetData sheetId="2569">
        <row r="1">
          <cell r="A1" t="str">
            <v>1월 생산실적</v>
          </cell>
        </row>
      </sheetData>
      <sheetData sheetId="2570">
        <row r="1">
          <cell r="A1" t="str">
            <v>1월 생산실적</v>
          </cell>
        </row>
      </sheetData>
      <sheetData sheetId="2571">
        <row r="1">
          <cell r="A1" t="str">
            <v>1월 생산실적</v>
          </cell>
        </row>
      </sheetData>
      <sheetData sheetId="2572">
        <row r="1">
          <cell r="A1" t="str">
            <v>1월 생산실적</v>
          </cell>
        </row>
      </sheetData>
      <sheetData sheetId="2573">
        <row r="1">
          <cell r="A1" t="str">
            <v>1월 생산실적</v>
          </cell>
        </row>
      </sheetData>
      <sheetData sheetId="2574">
        <row r="1">
          <cell r="A1" t="str">
            <v>1월 생산실적</v>
          </cell>
        </row>
      </sheetData>
      <sheetData sheetId="2575">
        <row r="1">
          <cell r="A1" t="str">
            <v>1월 생산실적</v>
          </cell>
        </row>
      </sheetData>
      <sheetData sheetId="2576">
        <row r="1">
          <cell r="A1" t="str">
            <v>1월 생산실적</v>
          </cell>
        </row>
      </sheetData>
      <sheetData sheetId="2577">
        <row r="1">
          <cell r="A1" t="str">
            <v>1월 생산실적</v>
          </cell>
        </row>
      </sheetData>
      <sheetData sheetId="2578">
        <row r="1">
          <cell r="A1" t="str">
            <v>1월 생산실적</v>
          </cell>
        </row>
      </sheetData>
      <sheetData sheetId="2579">
        <row r="1">
          <cell r="A1" t="str">
            <v>1월 생산실적</v>
          </cell>
        </row>
      </sheetData>
      <sheetData sheetId="2580">
        <row r="1">
          <cell r="A1" t="str">
            <v>1월 생산실적</v>
          </cell>
        </row>
      </sheetData>
      <sheetData sheetId="2581">
        <row r="1">
          <cell r="A1" t="str">
            <v>1월 생산실적</v>
          </cell>
        </row>
      </sheetData>
      <sheetData sheetId="2582">
        <row r="1">
          <cell r="A1" t="str">
            <v>1월 생산실적</v>
          </cell>
        </row>
      </sheetData>
      <sheetData sheetId="2583">
        <row r="1">
          <cell r="A1" t="str">
            <v>1월 생산실적</v>
          </cell>
        </row>
      </sheetData>
      <sheetData sheetId="2584">
        <row r="1">
          <cell r="A1" t="str">
            <v>1월 생산실적</v>
          </cell>
        </row>
      </sheetData>
      <sheetData sheetId="2585">
        <row r="1">
          <cell r="A1" t="str">
            <v>1월 생산실적</v>
          </cell>
        </row>
      </sheetData>
      <sheetData sheetId="2586">
        <row r="1">
          <cell r="A1" t="str">
            <v>1월 생산실적</v>
          </cell>
        </row>
      </sheetData>
      <sheetData sheetId="2587">
        <row r="1">
          <cell r="A1" t="str">
            <v>1월 생산실적</v>
          </cell>
        </row>
      </sheetData>
      <sheetData sheetId="2588">
        <row r="1">
          <cell r="A1" t="str">
            <v>1월 생산실적</v>
          </cell>
        </row>
      </sheetData>
      <sheetData sheetId="2589">
        <row r="1">
          <cell r="A1" t="str">
            <v>1월 생산실적</v>
          </cell>
        </row>
      </sheetData>
      <sheetData sheetId="2590">
        <row r="1">
          <cell r="A1" t="str">
            <v>1월 생산실적</v>
          </cell>
        </row>
      </sheetData>
      <sheetData sheetId="2591">
        <row r="1">
          <cell r="A1" t="str">
            <v>1월 생산실적</v>
          </cell>
        </row>
      </sheetData>
      <sheetData sheetId="2592">
        <row r="1">
          <cell r="A1" t="str">
            <v>1월 생산실적</v>
          </cell>
        </row>
      </sheetData>
      <sheetData sheetId="2593">
        <row r="1">
          <cell r="A1" t="str">
            <v>1월 생산실적</v>
          </cell>
        </row>
      </sheetData>
      <sheetData sheetId="2594">
        <row r="1">
          <cell r="A1" t="str">
            <v>1월 생산실적</v>
          </cell>
        </row>
      </sheetData>
      <sheetData sheetId="2595">
        <row r="1">
          <cell r="A1" t="str">
            <v>1월 생산실적</v>
          </cell>
        </row>
      </sheetData>
      <sheetData sheetId="2596">
        <row r="1">
          <cell r="A1" t="str">
            <v>1월 생산실적</v>
          </cell>
        </row>
      </sheetData>
      <sheetData sheetId="2597">
        <row r="1">
          <cell r="A1" t="str">
            <v>1월 생산실적</v>
          </cell>
        </row>
      </sheetData>
      <sheetData sheetId="2598">
        <row r="1">
          <cell r="A1" t="str">
            <v>1월 생산실적</v>
          </cell>
        </row>
      </sheetData>
      <sheetData sheetId="2599">
        <row r="1">
          <cell r="A1" t="str">
            <v>1월 생산실적</v>
          </cell>
        </row>
      </sheetData>
      <sheetData sheetId="2600">
        <row r="1">
          <cell r="A1" t="str">
            <v>1월 생산실적</v>
          </cell>
        </row>
      </sheetData>
      <sheetData sheetId="2601">
        <row r="1">
          <cell r="A1" t="str">
            <v>1월 생산실적</v>
          </cell>
        </row>
      </sheetData>
      <sheetData sheetId="2602">
        <row r="1">
          <cell r="A1" t="str">
            <v>1월 생산실적</v>
          </cell>
        </row>
      </sheetData>
      <sheetData sheetId="2603">
        <row r="1">
          <cell r="A1" t="str">
            <v>1월 생산실적</v>
          </cell>
        </row>
      </sheetData>
      <sheetData sheetId="2604">
        <row r="1">
          <cell r="A1" t="str">
            <v>1월 생산실적</v>
          </cell>
        </row>
      </sheetData>
      <sheetData sheetId="2605">
        <row r="1">
          <cell r="A1" t="str">
            <v>1월 생산실적</v>
          </cell>
        </row>
      </sheetData>
      <sheetData sheetId="2606">
        <row r="1">
          <cell r="A1" t="str">
            <v>1월 생산실적</v>
          </cell>
        </row>
      </sheetData>
      <sheetData sheetId="2607">
        <row r="1">
          <cell r="A1" t="str">
            <v>1월 생산실적</v>
          </cell>
        </row>
      </sheetData>
      <sheetData sheetId="2608">
        <row r="1">
          <cell r="A1" t="str">
            <v>1월 생산실적</v>
          </cell>
        </row>
      </sheetData>
      <sheetData sheetId="2609">
        <row r="1">
          <cell r="A1" t="str">
            <v>1월 생산실적</v>
          </cell>
        </row>
      </sheetData>
      <sheetData sheetId="2610">
        <row r="1">
          <cell r="A1" t="str">
            <v>1월 생산실적</v>
          </cell>
        </row>
      </sheetData>
      <sheetData sheetId="2611">
        <row r="1">
          <cell r="A1" t="str">
            <v>1월 생산실적</v>
          </cell>
        </row>
      </sheetData>
      <sheetData sheetId="2612">
        <row r="1">
          <cell r="A1" t="str">
            <v>1월 생산실적</v>
          </cell>
        </row>
      </sheetData>
      <sheetData sheetId="2613">
        <row r="1">
          <cell r="A1" t="str">
            <v>1월 생산실적</v>
          </cell>
        </row>
      </sheetData>
      <sheetData sheetId="2614">
        <row r="1">
          <cell r="A1" t="str">
            <v>1월 생산실적</v>
          </cell>
        </row>
      </sheetData>
      <sheetData sheetId="2615">
        <row r="1">
          <cell r="A1" t="str">
            <v>1월 생산실적</v>
          </cell>
        </row>
      </sheetData>
      <sheetData sheetId="2616">
        <row r="1">
          <cell r="A1" t="str">
            <v>1월 생산실적</v>
          </cell>
        </row>
      </sheetData>
      <sheetData sheetId="2617">
        <row r="1">
          <cell r="A1" t="str">
            <v>1월 생산실적</v>
          </cell>
        </row>
      </sheetData>
      <sheetData sheetId="2618">
        <row r="1">
          <cell r="A1" t="str">
            <v>1월 생산실적</v>
          </cell>
        </row>
      </sheetData>
      <sheetData sheetId="2619">
        <row r="1">
          <cell r="A1" t="str">
            <v>1월 생산실적</v>
          </cell>
        </row>
      </sheetData>
      <sheetData sheetId="2620">
        <row r="1">
          <cell r="A1" t="str">
            <v>1월 생산실적</v>
          </cell>
        </row>
      </sheetData>
      <sheetData sheetId="2621">
        <row r="1">
          <cell r="A1" t="str">
            <v>1월 생산실적</v>
          </cell>
        </row>
      </sheetData>
      <sheetData sheetId="2622">
        <row r="1">
          <cell r="A1" t="str">
            <v>1월 생산실적</v>
          </cell>
        </row>
      </sheetData>
      <sheetData sheetId="2623">
        <row r="1">
          <cell r="A1" t="str">
            <v>1월 생산실적</v>
          </cell>
        </row>
      </sheetData>
      <sheetData sheetId="2624">
        <row r="1">
          <cell r="A1" t="str">
            <v>1월 생산실적</v>
          </cell>
        </row>
      </sheetData>
      <sheetData sheetId="2625">
        <row r="1">
          <cell r="A1" t="str">
            <v>1월 생산실적</v>
          </cell>
        </row>
      </sheetData>
      <sheetData sheetId="2626">
        <row r="1">
          <cell r="A1" t="str">
            <v>1월 생산실적</v>
          </cell>
        </row>
      </sheetData>
      <sheetData sheetId="2627">
        <row r="1">
          <cell r="A1" t="str">
            <v>1월 생산실적</v>
          </cell>
        </row>
      </sheetData>
      <sheetData sheetId="2628">
        <row r="1">
          <cell r="A1" t="str">
            <v>1월 생산실적</v>
          </cell>
        </row>
      </sheetData>
      <sheetData sheetId="2629">
        <row r="1">
          <cell r="A1" t="str">
            <v>1월 생산실적</v>
          </cell>
        </row>
      </sheetData>
      <sheetData sheetId="2630">
        <row r="1">
          <cell r="A1" t="str">
            <v>1월 생산실적</v>
          </cell>
        </row>
      </sheetData>
      <sheetData sheetId="2631">
        <row r="1">
          <cell r="A1" t="str">
            <v>1월 생산실적</v>
          </cell>
        </row>
      </sheetData>
      <sheetData sheetId="2632">
        <row r="1">
          <cell r="A1" t="str">
            <v>1월 생산실적</v>
          </cell>
        </row>
      </sheetData>
      <sheetData sheetId="2633">
        <row r="1">
          <cell r="A1" t="str">
            <v>1월 생산실적</v>
          </cell>
        </row>
      </sheetData>
      <sheetData sheetId="2634">
        <row r="1">
          <cell r="A1" t="str">
            <v>1월 생산실적</v>
          </cell>
        </row>
      </sheetData>
      <sheetData sheetId="2635">
        <row r="1">
          <cell r="A1" t="str">
            <v>1월 생산실적</v>
          </cell>
        </row>
      </sheetData>
      <sheetData sheetId="2636">
        <row r="1">
          <cell r="A1" t="str">
            <v>1월 생산실적</v>
          </cell>
        </row>
      </sheetData>
      <sheetData sheetId="2637">
        <row r="1">
          <cell r="A1" t="str">
            <v>1월 생산실적</v>
          </cell>
        </row>
      </sheetData>
      <sheetData sheetId="2638">
        <row r="1">
          <cell r="A1" t="str">
            <v>1월 생산실적</v>
          </cell>
        </row>
      </sheetData>
      <sheetData sheetId="2639">
        <row r="1">
          <cell r="A1" t="str">
            <v>1월 생산실적</v>
          </cell>
        </row>
      </sheetData>
      <sheetData sheetId="2640">
        <row r="1">
          <cell r="A1" t="str">
            <v>1월 생산실적</v>
          </cell>
        </row>
      </sheetData>
      <sheetData sheetId="2641">
        <row r="1">
          <cell r="A1" t="str">
            <v>1월 생산실적</v>
          </cell>
        </row>
      </sheetData>
      <sheetData sheetId="2642">
        <row r="1">
          <cell r="A1" t="str">
            <v>1월 생산실적</v>
          </cell>
        </row>
      </sheetData>
      <sheetData sheetId="2643">
        <row r="1">
          <cell r="A1" t="str">
            <v>1월 생산실적</v>
          </cell>
        </row>
      </sheetData>
      <sheetData sheetId="2644">
        <row r="1">
          <cell r="A1" t="str">
            <v>1월 생산실적</v>
          </cell>
        </row>
      </sheetData>
      <sheetData sheetId="2645">
        <row r="1">
          <cell r="A1" t="str">
            <v>1월 생산실적</v>
          </cell>
        </row>
      </sheetData>
      <sheetData sheetId="2646">
        <row r="1">
          <cell r="A1" t="str">
            <v>1월 생산실적</v>
          </cell>
        </row>
      </sheetData>
      <sheetData sheetId="2647">
        <row r="1">
          <cell r="A1" t="str">
            <v>1월 생산실적</v>
          </cell>
        </row>
      </sheetData>
      <sheetData sheetId="2648">
        <row r="1">
          <cell r="A1" t="str">
            <v>1월 생산실적</v>
          </cell>
        </row>
      </sheetData>
      <sheetData sheetId="2649">
        <row r="1">
          <cell r="A1" t="str">
            <v>1월 생산실적</v>
          </cell>
        </row>
      </sheetData>
      <sheetData sheetId="2650">
        <row r="1">
          <cell r="A1" t="str">
            <v>1월 생산실적</v>
          </cell>
        </row>
      </sheetData>
      <sheetData sheetId="2651">
        <row r="1">
          <cell r="A1" t="str">
            <v>1월 생산실적</v>
          </cell>
        </row>
      </sheetData>
      <sheetData sheetId="2652">
        <row r="1">
          <cell r="A1" t="str">
            <v>1월 생산실적</v>
          </cell>
        </row>
      </sheetData>
      <sheetData sheetId="2653">
        <row r="1">
          <cell r="A1" t="str">
            <v>1월 생산실적</v>
          </cell>
        </row>
      </sheetData>
      <sheetData sheetId="2654">
        <row r="1">
          <cell r="A1" t="str">
            <v>1월 생산실적</v>
          </cell>
        </row>
      </sheetData>
      <sheetData sheetId="2655">
        <row r="1">
          <cell r="A1" t="str">
            <v>1월 생산실적</v>
          </cell>
        </row>
      </sheetData>
      <sheetData sheetId="2656">
        <row r="1">
          <cell r="A1" t="str">
            <v>1월 생산실적</v>
          </cell>
        </row>
      </sheetData>
      <sheetData sheetId="2657">
        <row r="1">
          <cell r="A1" t="str">
            <v>1월 생산실적</v>
          </cell>
        </row>
      </sheetData>
      <sheetData sheetId="2658">
        <row r="1">
          <cell r="A1" t="str">
            <v>1월 생산실적</v>
          </cell>
        </row>
      </sheetData>
      <sheetData sheetId="2659">
        <row r="1">
          <cell r="A1" t="str">
            <v>1월 생산실적</v>
          </cell>
        </row>
      </sheetData>
      <sheetData sheetId="2660">
        <row r="1">
          <cell r="A1" t="str">
            <v>1월 생산실적</v>
          </cell>
        </row>
      </sheetData>
      <sheetData sheetId="2661">
        <row r="1">
          <cell r="A1" t="str">
            <v>1월 생산실적</v>
          </cell>
        </row>
      </sheetData>
      <sheetData sheetId="2662">
        <row r="1">
          <cell r="A1" t="str">
            <v>1월 생산실적</v>
          </cell>
        </row>
      </sheetData>
      <sheetData sheetId="2663">
        <row r="1">
          <cell r="A1" t="str">
            <v>1월 생산실적</v>
          </cell>
        </row>
      </sheetData>
      <sheetData sheetId="2664">
        <row r="1">
          <cell r="A1" t="str">
            <v>1월 생산실적</v>
          </cell>
        </row>
      </sheetData>
      <sheetData sheetId="2665">
        <row r="1">
          <cell r="A1" t="str">
            <v>1월 생산실적</v>
          </cell>
        </row>
      </sheetData>
      <sheetData sheetId="2666">
        <row r="1">
          <cell r="A1" t="str">
            <v>1월 생산실적</v>
          </cell>
        </row>
      </sheetData>
      <sheetData sheetId="2667">
        <row r="1">
          <cell r="A1" t="str">
            <v>1월 생산실적</v>
          </cell>
        </row>
      </sheetData>
      <sheetData sheetId="2668">
        <row r="1">
          <cell r="A1" t="str">
            <v>1월 생산실적</v>
          </cell>
        </row>
      </sheetData>
      <sheetData sheetId="2669">
        <row r="1">
          <cell r="A1" t="str">
            <v>1월 생산실적</v>
          </cell>
        </row>
      </sheetData>
      <sheetData sheetId="2670">
        <row r="1">
          <cell r="A1" t="str">
            <v>1월 생산실적</v>
          </cell>
        </row>
      </sheetData>
      <sheetData sheetId="2671">
        <row r="1">
          <cell r="A1" t="str">
            <v>1월 생산실적</v>
          </cell>
        </row>
      </sheetData>
      <sheetData sheetId="2672">
        <row r="1">
          <cell r="A1" t="str">
            <v>1월 생산실적</v>
          </cell>
        </row>
      </sheetData>
      <sheetData sheetId="2673">
        <row r="1">
          <cell r="A1" t="str">
            <v>1월 생산실적</v>
          </cell>
        </row>
      </sheetData>
      <sheetData sheetId="2674">
        <row r="1">
          <cell r="A1" t="str">
            <v>1월 생산실적</v>
          </cell>
        </row>
      </sheetData>
      <sheetData sheetId="2675">
        <row r="1">
          <cell r="A1" t="str">
            <v>1월 생산실적</v>
          </cell>
        </row>
      </sheetData>
      <sheetData sheetId="2676">
        <row r="1">
          <cell r="A1" t="str">
            <v>1월 생산실적</v>
          </cell>
        </row>
      </sheetData>
      <sheetData sheetId="2677">
        <row r="1">
          <cell r="A1" t="str">
            <v>1월 생산실적</v>
          </cell>
        </row>
      </sheetData>
      <sheetData sheetId="2678">
        <row r="1">
          <cell r="A1" t="str">
            <v>1월 생산실적</v>
          </cell>
        </row>
      </sheetData>
      <sheetData sheetId="2679">
        <row r="1">
          <cell r="A1" t="str">
            <v>1월 생산실적</v>
          </cell>
        </row>
      </sheetData>
      <sheetData sheetId="2680">
        <row r="1">
          <cell r="A1" t="str">
            <v>1월 생산실적</v>
          </cell>
        </row>
      </sheetData>
      <sheetData sheetId="2681">
        <row r="1">
          <cell r="A1" t="str">
            <v>1월 생산실적</v>
          </cell>
        </row>
      </sheetData>
      <sheetData sheetId="2682">
        <row r="1">
          <cell r="A1" t="str">
            <v>1월 생산실적</v>
          </cell>
        </row>
      </sheetData>
      <sheetData sheetId="2683">
        <row r="1">
          <cell r="A1" t="str">
            <v>1월 생산실적</v>
          </cell>
        </row>
      </sheetData>
      <sheetData sheetId="2684">
        <row r="1">
          <cell r="A1" t="str">
            <v>1월 생산실적</v>
          </cell>
        </row>
      </sheetData>
      <sheetData sheetId="2685">
        <row r="1">
          <cell r="A1" t="str">
            <v>1월 생산실적</v>
          </cell>
        </row>
      </sheetData>
      <sheetData sheetId="2686">
        <row r="1">
          <cell r="A1" t="str">
            <v>1월 생산실적</v>
          </cell>
        </row>
      </sheetData>
      <sheetData sheetId="2687">
        <row r="1">
          <cell r="A1" t="str">
            <v>1월 생산실적</v>
          </cell>
        </row>
      </sheetData>
      <sheetData sheetId="2688">
        <row r="1">
          <cell r="A1" t="str">
            <v>1월 생산실적</v>
          </cell>
        </row>
      </sheetData>
      <sheetData sheetId="2689">
        <row r="1">
          <cell r="A1" t="str">
            <v>1월 생산실적</v>
          </cell>
        </row>
      </sheetData>
      <sheetData sheetId="2690">
        <row r="1">
          <cell r="A1" t="str">
            <v>1월 생산실적</v>
          </cell>
        </row>
      </sheetData>
      <sheetData sheetId="2691">
        <row r="1">
          <cell r="A1" t="str">
            <v>1월 생산실적</v>
          </cell>
        </row>
      </sheetData>
      <sheetData sheetId="2692">
        <row r="1">
          <cell r="A1" t="str">
            <v>1월 생산실적</v>
          </cell>
        </row>
      </sheetData>
      <sheetData sheetId="2693">
        <row r="1">
          <cell r="A1" t="str">
            <v>1월 생산실적</v>
          </cell>
        </row>
      </sheetData>
      <sheetData sheetId="2694">
        <row r="1">
          <cell r="A1" t="str">
            <v>1월 생산실적</v>
          </cell>
        </row>
      </sheetData>
      <sheetData sheetId="2695">
        <row r="1">
          <cell r="A1" t="str">
            <v>1월 생산실적</v>
          </cell>
        </row>
      </sheetData>
      <sheetData sheetId="2696">
        <row r="1">
          <cell r="A1" t="str">
            <v>1월 생산실적</v>
          </cell>
        </row>
      </sheetData>
      <sheetData sheetId="2697">
        <row r="1">
          <cell r="A1" t="str">
            <v>1월 생산실적</v>
          </cell>
        </row>
      </sheetData>
      <sheetData sheetId="2698">
        <row r="1">
          <cell r="A1" t="str">
            <v>1월 생산실적</v>
          </cell>
        </row>
      </sheetData>
      <sheetData sheetId="2699">
        <row r="1">
          <cell r="A1" t="str">
            <v>1월 생산실적</v>
          </cell>
        </row>
      </sheetData>
      <sheetData sheetId="2700">
        <row r="1">
          <cell r="A1" t="str">
            <v>1월 생산실적</v>
          </cell>
        </row>
      </sheetData>
      <sheetData sheetId="2701">
        <row r="1">
          <cell r="A1" t="str">
            <v>1월 생산실적</v>
          </cell>
        </row>
      </sheetData>
      <sheetData sheetId="2702">
        <row r="1">
          <cell r="A1" t="str">
            <v>1월 생산실적</v>
          </cell>
        </row>
      </sheetData>
      <sheetData sheetId="2703">
        <row r="1">
          <cell r="A1" t="str">
            <v>1월 생산실적</v>
          </cell>
        </row>
      </sheetData>
      <sheetData sheetId="2704">
        <row r="1">
          <cell r="A1" t="str">
            <v>1월 생산실적</v>
          </cell>
        </row>
      </sheetData>
      <sheetData sheetId="2705">
        <row r="1">
          <cell r="A1" t="str">
            <v>1월 생산실적</v>
          </cell>
        </row>
      </sheetData>
      <sheetData sheetId="2706">
        <row r="1">
          <cell r="A1" t="str">
            <v>1월 생산실적</v>
          </cell>
        </row>
      </sheetData>
      <sheetData sheetId="2707">
        <row r="1">
          <cell r="A1" t="str">
            <v>1월 생산실적</v>
          </cell>
        </row>
      </sheetData>
      <sheetData sheetId="2708">
        <row r="1">
          <cell r="A1" t="str">
            <v>1월 생산실적</v>
          </cell>
        </row>
      </sheetData>
      <sheetData sheetId="2709">
        <row r="1">
          <cell r="A1" t="str">
            <v>1월 생산실적</v>
          </cell>
        </row>
      </sheetData>
      <sheetData sheetId="2710">
        <row r="1">
          <cell r="A1" t="str">
            <v>1월 생산실적</v>
          </cell>
        </row>
      </sheetData>
      <sheetData sheetId="2711">
        <row r="1">
          <cell r="A1" t="str">
            <v>1월 생산실적</v>
          </cell>
        </row>
      </sheetData>
      <sheetData sheetId="2712">
        <row r="1">
          <cell r="A1" t="str">
            <v>1월 생산실적</v>
          </cell>
        </row>
      </sheetData>
      <sheetData sheetId="2713">
        <row r="1">
          <cell r="A1" t="str">
            <v>1월 생산실적</v>
          </cell>
        </row>
      </sheetData>
      <sheetData sheetId="2714">
        <row r="1">
          <cell r="A1" t="str">
            <v>1월 생산실적</v>
          </cell>
        </row>
      </sheetData>
      <sheetData sheetId="2715">
        <row r="1">
          <cell r="A1" t="str">
            <v>1월 생산실적</v>
          </cell>
        </row>
      </sheetData>
      <sheetData sheetId="2716">
        <row r="1">
          <cell r="A1" t="str">
            <v>1월 생산실적</v>
          </cell>
        </row>
      </sheetData>
      <sheetData sheetId="2717">
        <row r="1">
          <cell r="A1" t="str">
            <v>1월 생산실적</v>
          </cell>
        </row>
      </sheetData>
      <sheetData sheetId="2718">
        <row r="1">
          <cell r="A1" t="str">
            <v>1월 생산실적</v>
          </cell>
        </row>
      </sheetData>
      <sheetData sheetId="2719">
        <row r="1">
          <cell r="A1" t="str">
            <v>1월 생산실적</v>
          </cell>
        </row>
      </sheetData>
      <sheetData sheetId="2720">
        <row r="1">
          <cell r="A1" t="str">
            <v>1월 생산실적</v>
          </cell>
        </row>
      </sheetData>
      <sheetData sheetId="2721">
        <row r="1">
          <cell r="A1" t="str">
            <v>1월 생산실적</v>
          </cell>
        </row>
      </sheetData>
      <sheetData sheetId="2722">
        <row r="1">
          <cell r="A1" t="str">
            <v>1월 생산실적</v>
          </cell>
        </row>
      </sheetData>
      <sheetData sheetId="2723">
        <row r="1">
          <cell r="A1" t="str">
            <v>1월 생산실적</v>
          </cell>
        </row>
      </sheetData>
      <sheetData sheetId="2724">
        <row r="1">
          <cell r="A1" t="str">
            <v>1월 생산실적</v>
          </cell>
        </row>
      </sheetData>
      <sheetData sheetId="2725">
        <row r="1">
          <cell r="A1" t="str">
            <v>1월 생산실적</v>
          </cell>
        </row>
      </sheetData>
      <sheetData sheetId="2726">
        <row r="1">
          <cell r="A1" t="str">
            <v>1월 생산실적</v>
          </cell>
        </row>
      </sheetData>
      <sheetData sheetId="2727">
        <row r="1">
          <cell r="A1" t="str">
            <v>1월 생산실적</v>
          </cell>
        </row>
      </sheetData>
      <sheetData sheetId="2728">
        <row r="1">
          <cell r="A1" t="str">
            <v>1월 생산실적</v>
          </cell>
        </row>
      </sheetData>
      <sheetData sheetId="2729">
        <row r="1">
          <cell r="A1" t="str">
            <v>1월 생산실적</v>
          </cell>
        </row>
      </sheetData>
      <sheetData sheetId="2730">
        <row r="1">
          <cell r="A1" t="str">
            <v>1월 생산실적</v>
          </cell>
        </row>
      </sheetData>
      <sheetData sheetId="2731">
        <row r="1">
          <cell r="A1" t="str">
            <v>1월 생산실적</v>
          </cell>
        </row>
      </sheetData>
      <sheetData sheetId="2732">
        <row r="1">
          <cell r="A1" t="str">
            <v>1월 생산실적</v>
          </cell>
        </row>
      </sheetData>
      <sheetData sheetId="2733">
        <row r="1">
          <cell r="A1" t="str">
            <v>1월 생산실적</v>
          </cell>
        </row>
      </sheetData>
      <sheetData sheetId="2734">
        <row r="1">
          <cell r="A1" t="str">
            <v>1월 생산실적</v>
          </cell>
        </row>
      </sheetData>
      <sheetData sheetId="2735">
        <row r="1">
          <cell r="A1" t="str">
            <v>1월 생산실적</v>
          </cell>
        </row>
      </sheetData>
      <sheetData sheetId="2736">
        <row r="1">
          <cell r="A1" t="str">
            <v>1월 생산실적</v>
          </cell>
        </row>
      </sheetData>
      <sheetData sheetId="2737">
        <row r="1">
          <cell r="A1" t="str">
            <v>1월 생산실적</v>
          </cell>
        </row>
      </sheetData>
      <sheetData sheetId="2738">
        <row r="1">
          <cell r="A1" t="str">
            <v>1월 생산실적</v>
          </cell>
        </row>
      </sheetData>
      <sheetData sheetId="2739">
        <row r="1">
          <cell r="A1" t="str">
            <v>1월 생산실적</v>
          </cell>
        </row>
      </sheetData>
      <sheetData sheetId="2740">
        <row r="1">
          <cell r="A1" t="str">
            <v>1월 생산실적</v>
          </cell>
        </row>
      </sheetData>
      <sheetData sheetId="2741">
        <row r="1">
          <cell r="A1" t="str">
            <v>1월 생산실적</v>
          </cell>
        </row>
      </sheetData>
      <sheetData sheetId="2742">
        <row r="1">
          <cell r="A1" t="str">
            <v>1월 생산실적</v>
          </cell>
        </row>
      </sheetData>
      <sheetData sheetId="2743">
        <row r="1">
          <cell r="A1" t="str">
            <v>1월 생산실적</v>
          </cell>
        </row>
      </sheetData>
      <sheetData sheetId="2744">
        <row r="1">
          <cell r="A1" t="str">
            <v>1월 생산실적</v>
          </cell>
        </row>
      </sheetData>
      <sheetData sheetId="2745">
        <row r="1">
          <cell r="A1" t="str">
            <v>1월 생산실적</v>
          </cell>
        </row>
      </sheetData>
      <sheetData sheetId="2746">
        <row r="1">
          <cell r="A1" t="str">
            <v>1월 생산실적</v>
          </cell>
        </row>
      </sheetData>
      <sheetData sheetId="2747">
        <row r="1">
          <cell r="A1" t="str">
            <v>1월 생산실적</v>
          </cell>
        </row>
      </sheetData>
      <sheetData sheetId="2748">
        <row r="1">
          <cell r="A1" t="str">
            <v>1월 생산실적</v>
          </cell>
        </row>
      </sheetData>
      <sheetData sheetId="2749">
        <row r="1">
          <cell r="A1" t="str">
            <v>1월 생산실적</v>
          </cell>
        </row>
      </sheetData>
      <sheetData sheetId="2750">
        <row r="1">
          <cell r="A1" t="str">
            <v>1월 생산실적</v>
          </cell>
        </row>
      </sheetData>
      <sheetData sheetId="2751">
        <row r="1">
          <cell r="A1" t="str">
            <v>1월 생산실적</v>
          </cell>
        </row>
      </sheetData>
      <sheetData sheetId="2752">
        <row r="1">
          <cell r="A1" t="str">
            <v>1월 생산실적</v>
          </cell>
        </row>
      </sheetData>
      <sheetData sheetId="2753">
        <row r="1">
          <cell r="A1" t="str">
            <v>1월 생산실적</v>
          </cell>
        </row>
      </sheetData>
      <sheetData sheetId="2754">
        <row r="1">
          <cell r="A1" t="str">
            <v>1월 생산실적</v>
          </cell>
        </row>
      </sheetData>
      <sheetData sheetId="2755">
        <row r="1">
          <cell r="A1" t="str">
            <v>1월 생산실적</v>
          </cell>
        </row>
      </sheetData>
      <sheetData sheetId="2756">
        <row r="1">
          <cell r="A1" t="str">
            <v>1월 생산실적</v>
          </cell>
        </row>
      </sheetData>
      <sheetData sheetId="2757">
        <row r="1">
          <cell r="A1" t="str">
            <v>1월 생산실적</v>
          </cell>
        </row>
      </sheetData>
      <sheetData sheetId="2758">
        <row r="1">
          <cell r="A1" t="str">
            <v>1월 생산실적</v>
          </cell>
        </row>
      </sheetData>
      <sheetData sheetId="2759">
        <row r="1">
          <cell r="A1" t="str">
            <v>1월 생산실적</v>
          </cell>
        </row>
      </sheetData>
      <sheetData sheetId="2760">
        <row r="1">
          <cell r="A1" t="str">
            <v>1월 생산실적</v>
          </cell>
        </row>
      </sheetData>
      <sheetData sheetId="2761">
        <row r="1">
          <cell r="A1" t="str">
            <v>1월 생산실적</v>
          </cell>
        </row>
      </sheetData>
      <sheetData sheetId="2762">
        <row r="1">
          <cell r="A1" t="str">
            <v>1월 생산실적</v>
          </cell>
        </row>
      </sheetData>
      <sheetData sheetId="2763">
        <row r="1">
          <cell r="A1" t="str">
            <v>1월 생산실적</v>
          </cell>
        </row>
      </sheetData>
      <sheetData sheetId="2764">
        <row r="1">
          <cell r="A1" t="str">
            <v>1월 생산실적</v>
          </cell>
        </row>
      </sheetData>
      <sheetData sheetId="2765">
        <row r="1">
          <cell r="A1" t="str">
            <v>1월 생산실적</v>
          </cell>
        </row>
      </sheetData>
      <sheetData sheetId="2766">
        <row r="1">
          <cell r="A1" t="str">
            <v>1월 생산실적</v>
          </cell>
        </row>
      </sheetData>
      <sheetData sheetId="2767">
        <row r="1">
          <cell r="A1" t="str">
            <v>1월 생산실적</v>
          </cell>
        </row>
      </sheetData>
      <sheetData sheetId="2768">
        <row r="1">
          <cell r="A1" t="str">
            <v>1월 생산실적</v>
          </cell>
        </row>
      </sheetData>
      <sheetData sheetId="2769">
        <row r="1">
          <cell r="A1" t="str">
            <v>1월 생산실적</v>
          </cell>
        </row>
      </sheetData>
      <sheetData sheetId="2770">
        <row r="1">
          <cell r="A1" t="str">
            <v>1월 생산실적</v>
          </cell>
        </row>
      </sheetData>
      <sheetData sheetId="2771">
        <row r="1">
          <cell r="A1" t="str">
            <v>1월 생산실적</v>
          </cell>
        </row>
      </sheetData>
      <sheetData sheetId="2772">
        <row r="1">
          <cell r="A1" t="str">
            <v>1월 생산실적</v>
          </cell>
        </row>
      </sheetData>
      <sheetData sheetId="2773">
        <row r="1">
          <cell r="A1" t="str">
            <v>1월 생산실적</v>
          </cell>
        </row>
      </sheetData>
      <sheetData sheetId="2774">
        <row r="1">
          <cell r="A1" t="str">
            <v>1월 생산실적</v>
          </cell>
        </row>
      </sheetData>
      <sheetData sheetId="2775">
        <row r="1">
          <cell r="A1" t="str">
            <v>1월 생산실적</v>
          </cell>
        </row>
      </sheetData>
      <sheetData sheetId="2776">
        <row r="1">
          <cell r="A1" t="str">
            <v>1월 생산실적</v>
          </cell>
        </row>
      </sheetData>
      <sheetData sheetId="2777">
        <row r="1">
          <cell r="A1" t="str">
            <v>1월 생산실적</v>
          </cell>
        </row>
      </sheetData>
      <sheetData sheetId="2778">
        <row r="1">
          <cell r="A1" t="str">
            <v>1월 생산실적</v>
          </cell>
        </row>
      </sheetData>
      <sheetData sheetId="2779">
        <row r="1">
          <cell r="A1" t="str">
            <v>1월 생산실적</v>
          </cell>
        </row>
      </sheetData>
      <sheetData sheetId="2780">
        <row r="1">
          <cell r="A1" t="str">
            <v>1월 생산실적</v>
          </cell>
        </row>
      </sheetData>
      <sheetData sheetId="2781">
        <row r="1">
          <cell r="A1" t="str">
            <v>1월 생산실적</v>
          </cell>
        </row>
      </sheetData>
      <sheetData sheetId="2782">
        <row r="1">
          <cell r="A1" t="str">
            <v>1월 생산실적</v>
          </cell>
        </row>
      </sheetData>
      <sheetData sheetId="2783">
        <row r="1">
          <cell r="A1" t="str">
            <v>1월 생산실적</v>
          </cell>
        </row>
      </sheetData>
      <sheetData sheetId="2784">
        <row r="1">
          <cell r="A1" t="str">
            <v>1월 생산실적</v>
          </cell>
        </row>
      </sheetData>
      <sheetData sheetId="2785">
        <row r="1">
          <cell r="A1" t="str">
            <v>1월 생산실적</v>
          </cell>
        </row>
      </sheetData>
      <sheetData sheetId="2786">
        <row r="1">
          <cell r="A1" t="str">
            <v>1월 생산실적</v>
          </cell>
        </row>
      </sheetData>
      <sheetData sheetId="2787">
        <row r="1">
          <cell r="A1" t="str">
            <v>1월 생산실적</v>
          </cell>
        </row>
      </sheetData>
      <sheetData sheetId="2788">
        <row r="1">
          <cell r="A1" t="str">
            <v>1월 생산실적</v>
          </cell>
        </row>
      </sheetData>
      <sheetData sheetId="2789">
        <row r="1">
          <cell r="A1" t="str">
            <v>1월 생산실적</v>
          </cell>
        </row>
      </sheetData>
      <sheetData sheetId="2790">
        <row r="1">
          <cell r="A1" t="str">
            <v>1월 생산실적</v>
          </cell>
        </row>
      </sheetData>
      <sheetData sheetId="2791">
        <row r="1">
          <cell r="A1" t="str">
            <v>1월 생산실적</v>
          </cell>
        </row>
      </sheetData>
      <sheetData sheetId="2792">
        <row r="1">
          <cell r="A1" t="str">
            <v>1월 생산실적</v>
          </cell>
        </row>
      </sheetData>
      <sheetData sheetId="2793">
        <row r="1">
          <cell r="A1" t="str">
            <v>1월 생산실적</v>
          </cell>
        </row>
      </sheetData>
      <sheetData sheetId="2794">
        <row r="1">
          <cell r="A1" t="str">
            <v>1월 생산실적</v>
          </cell>
        </row>
      </sheetData>
      <sheetData sheetId="2795">
        <row r="1">
          <cell r="A1" t="str">
            <v>1월 생산실적</v>
          </cell>
        </row>
      </sheetData>
      <sheetData sheetId="2796">
        <row r="1">
          <cell r="A1" t="str">
            <v>1월 생산실적</v>
          </cell>
        </row>
      </sheetData>
      <sheetData sheetId="2797">
        <row r="1">
          <cell r="A1" t="str">
            <v>1월 생산실적</v>
          </cell>
        </row>
      </sheetData>
      <sheetData sheetId="2798">
        <row r="1">
          <cell r="A1" t="str">
            <v>1월 생산실적</v>
          </cell>
        </row>
      </sheetData>
      <sheetData sheetId="2799">
        <row r="1">
          <cell r="A1" t="str">
            <v>1월 생산실적</v>
          </cell>
        </row>
      </sheetData>
      <sheetData sheetId="2800">
        <row r="1">
          <cell r="A1" t="str">
            <v>1월 생산실적</v>
          </cell>
        </row>
      </sheetData>
      <sheetData sheetId="2801">
        <row r="1">
          <cell r="A1" t="str">
            <v>1월 생산실적</v>
          </cell>
        </row>
      </sheetData>
      <sheetData sheetId="2802">
        <row r="1">
          <cell r="A1" t="str">
            <v>1월 생산실적</v>
          </cell>
        </row>
      </sheetData>
      <sheetData sheetId="2803">
        <row r="1">
          <cell r="A1" t="str">
            <v>1월 생산실적</v>
          </cell>
        </row>
      </sheetData>
      <sheetData sheetId="2804">
        <row r="1">
          <cell r="A1" t="str">
            <v>1월 생산실적</v>
          </cell>
        </row>
      </sheetData>
      <sheetData sheetId="2805">
        <row r="1">
          <cell r="A1" t="str">
            <v>1월 생산실적</v>
          </cell>
        </row>
      </sheetData>
      <sheetData sheetId="2806">
        <row r="1">
          <cell r="A1" t="str">
            <v>1월 생산실적</v>
          </cell>
        </row>
      </sheetData>
      <sheetData sheetId="2807">
        <row r="1">
          <cell r="A1" t="str">
            <v>1월 생산실적</v>
          </cell>
        </row>
      </sheetData>
      <sheetData sheetId="2808">
        <row r="1">
          <cell r="A1" t="str">
            <v>1월 생산실적</v>
          </cell>
        </row>
      </sheetData>
      <sheetData sheetId="2809">
        <row r="1">
          <cell r="A1" t="str">
            <v>1월 생산실적</v>
          </cell>
        </row>
      </sheetData>
      <sheetData sheetId="2810">
        <row r="1">
          <cell r="A1" t="str">
            <v>1월 생산실적</v>
          </cell>
        </row>
      </sheetData>
      <sheetData sheetId="2811">
        <row r="1">
          <cell r="A1" t="str">
            <v>1월 생산실적</v>
          </cell>
        </row>
      </sheetData>
      <sheetData sheetId="2812">
        <row r="1">
          <cell r="A1" t="str">
            <v>1월 생산실적</v>
          </cell>
        </row>
      </sheetData>
      <sheetData sheetId="2813">
        <row r="1">
          <cell r="A1" t="str">
            <v>1월 생산실적</v>
          </cell>
        </row>
      </sheetData>
      <sheetData sheetId="2814">
        <row r="1">
          <cell r="A1" t="str">
            <v>1월 생산실적</v>
          </cell>
        </row>
      </sheetData>
      <sheetData sheetId="2815">
        <row r="1">
          <cell r="A1" t="str">
            <v>1월 생산실적</v>
          </cell>
        </row>
      </sheetData>
      <sheetData sheetId="2816">
        <row r="1">
          <cell r="A1" t="str">
            <v>1월 생산실적</v>
          </cell>
        </row>
      </sheetData>
      <sheetData sheetId="2817">
        <row r="1">
          <cell r="A1" t="str">
            <v>1월 생산실적</v>
          </cell>
        </row>
      </sheetData>
      <sheetData sheetId="2818">
        <row r="1">
          <cell r="A1" t="str">
            <v>1월 생산실적</v>
          </cell>
        </row>
      </sheetData>
      <sheetData sheetId="2819">
        <row r="1">
          <cell r="A1" t="str">
            <v>1월 생산실적</v>
          </cell>
        </row>
      </sheetData>
      <sheetData sheetId="2820">
        <row r="1">
          <cell r="A1" t="str">
            <v>1월 생산실적</v>
          </cell>
        </row>
      </sheetData>
      <sheetData sheetId="2821">
        <row r="1">
          <cell r="A1" t="str">
            <v>1월 생산실적</v>
          </cell>
        </row>
      </sheetData>
      <sheetData sheetId="2822">
        <row r="1">
          <cell r="A1" t="str">
            <v>1월 생산실적</v>
          </cell>
        </row>
      </sheetData>
      <sheetData sheetId="2823">
        <row r="1">
          <cell r="A1" t="str">
            <v>1월 생산실적</v>
          </cell>
        </row>
      </sheetData>
      <sheetData sheetId="2824">
        <row r="1">
          <cell r="A1" t="str">
            <v>1월 생산실적</v>
          </cell>
        </row>
      </sheetData>
      <sheetData sheetId="2825">
        <row r="1">
          <cell r="A1" t="str">
            <v>1월 생산실적</v>
          </cell>
        </row>
      </sheetData>
      <sheetData sheetId="2826">
        <row r="1">
          <cell r="A1" t="str">
            <v>1월 생산실적</v>
          </cell>
        </row>
      </sheetData>
      <sheetData sheetId="2827">
        <row r="1">
          <cell r="A1" t="str">
            <v>1월 생산실적</v>
          </cell>
        </row>
      </sheetData>
      <sheetData sheetId="2828">
        <row r="1">
          <cell r="A1" t="str">
            <v>1월 생산실적</v>
          </cell>
        </row>
      </sheetData>
      <sheetData sheetId="2829">
        <row r="1">
          <cell r="A1" t="str">
            <v>1월 생산실적</v>
          </cell>
        </row>
      </sheetData>
      <sheetData sheetId="2830">
        <row r="1">
          <cell r="A1" t="str">
            <v>1월 생산실적</v>
          </cell>
        </row>
      </sheetData>
      <sheetData sheetId="2831">
        <row r="1">
          <cell r="A1" t="str">
            <v>1월 생산실적</v>
          </cell>
        </row>
      </sheetData>
      <sheetData sheetId="2832">
        <row r="1">
          <cell r="A1" t="str">
            <v>1월 생산실적</v>
          </cell>
        </row>
      </sheetData>
      <sheetData sheetId="2833">
        <row r="1">
          <cell r="A1" t="str">
            <v>1월 생산실적</v>
          </cell>
        </row>
      </sheetData>
      <sheetData sheetId="2834">
        <row r="1">
          <cell r="A1" t="str">
            <v>1월 생산실적</v>
          </cell>
        </row>
      </sheetData>
      <sheetData sheetId="2835">
        <row r="1">
          <cell r="A1" t="str">
            <v>1월 생산실적</v>
          </cell>
        </row>
      </sheetData>
      <sheetData sheetId="2836">
        <row r="1">
          <cell r="A1" t="str">
            <v>1월 생산실적</v>
          </cell>
        </row>
      </sheetData>
      <sheetData sheetId="2837">
        <row r="1">
          <cell r="A1" t="str">
            <v>1월 생산실적</v>
          </cell>
        </row>
      </sheetData>
      <sheetData sheetId="2838">
        <row r="1">
          <cell r="A1" t="str">
            <v>1월 생산실적</v>
          </cell>
        </row>
      </sheetData>
      <sheetData sheetId="2839">
        <row r="1">
          <cell r="A1" t="str">
            <v>1월 생산실적</v>
          </cell>
        </row>
      </sheetData>
      <sheetData sheetId="2840">
        <row r="1">
          <cell r="A1" t="str">
            <v>1월 생산실적</v>
          </cell>
        </row>
      </sheetData>
      <sheetData sheetId="2841">
        <row r="1">
          <cell r="A1" t="str">
            <v>1월 생산실적</v>
          </cell>
        </row>
      </sheetData>
      <sheetData sheetId="2842">
        <row r="1">
          <cell r="A1" t="str">
            <v>1월 생산실적</v>
          </cell>
        </row>
      </sheetData>
      <sheetData sheetId="2843">
        <row r="1">
          <cell r="A1" t="str">
            <v>1월 생산실적</v>
          </cell>
        </row>
      </sheetData>
      <sheetData sheetId="2844">
        <row r="1">
          <cell r="A1" t="str">
            <v>1월 생산실적</v>
          </cell>
        </row>
      </sheetData>
      <sheetData sheetId="2845">
        <row r="1">
          <cell r="A1" t="str">
            <v>1월 생산실적</v>
          </cell>
        </row>
      </sheetData>
      <sheetData sheetId="2846">
        <row r="1">
          <cell r="A1" t="str">
            <v>1월 생산실적</v>
          </cell>
        </row>
      </sheetData>
      <sheetData sheetId="2847">
        <row r="1">
          <cell r="A1" t="str">
            <v>1월 생산실적</v>
          </cell>
        </row>
      </sheetData>
      <sheetData sheetId="2848">
        <row r="1">
          <cell r="A1" t="str">
            <v>1월 생산실적</v>
          </cell>
        </row>
      </sheetData>
      <sheetData sheetId="2849">
        <row r="1">
          <cell r="A1" t="str">
            <v>1월 생산실적</v>
          </cell>
        </row>
      </sheetData>
      <sheetData sheetId="2850">
        <row r="1">
          <cell r="A1" t="str">
            <v>1월 생산실적</v>
          </cell>
        </row>
      </sheetData>
      <sheetData sheetId="2851">
        <row r="1">
          <cell r="A1" t="str">
            <v>1월 생산실적</v>
          </cell>
        </row>
      </sheetData>
      <sheetData sheetId="2852">
        <row r="1">
          <cell r="A1" t="str">
            <v>1월 생산실적</v>
          </cell>
        </row>
      </sheetData>
      <sheetData sheetId="2853">
        <row r="1">
          <cell r="A1" t="str">
            <v>1월 생산실적</v>
          </cell>
        </row>
      </sheetData>
      <sheetData sheetId="2854">
        <row r="1">
          <cell r="A1" t="str">
            <v>1월 생산실적</v>
          </cell>
        </row>
      </sheetData>
      <sheetData sheetId="2855">
        <row r="1">
          <cell r="A1" t="str">
            <v>1월 생산실적</v>
          </cell>
        </row>
      </sheetData>
      <sheetData sheetId="2856">
        <row r="1">
          <cell r="A1" t="str">
            <v>1월 생산실적</v>
          </cell>
        </row>
      </sheetData>
      <sheetData sheetId="2857">
        <row r="1">
          <cell r="A1" t="str">
            <v>1월 생산실적</v>
          </cell>
        </row>
      </sheetData>
      <sheetData sheetId="2858">
        <row r="1">
          <cell r="A1" t="str">
            <v>1월 생산실적</v>
          </cell>
        </row>
      </sheetData>
      <sheetData sheetId="2859">
        <row r="1">
          <cell r="A1" t="str">
            <v>1월 생산실적</v>
          </cell>
        </row>
      </sheetData>
      <sheetData sheetId="2860">
        <row r="1">
          <cell r="A1" t="str">
            <v>1월 생산실적</v>
          </cell>
        </row>
      </sheetData>
      <sheetData sheetId="2861">
        <row r="1">
          <cell r="A1" t="str">
            <v>1월 생산실적</v>
          </cell>
        </row>
      </sheetData>
      <sheetData sheetId="2862">
        <row r="1">
          <cell r="A1" t="str">
            <v>1월 생산실적</v>
          </cell>
        </row>
      </sheetData>
      <sheetData sheetId="2863">
        <row r="1">
          <cell r="A1" t="str">
            <v>1월 생산실적</v>
          </cell>
        </row>
      </sheetData>
      <sheetData sheetId="2864">
        <row r="1">
          <cell r="A1" t="str">
            <v>1월 생산실적</v>
          </cell>
        </row>
      </sheetData>
      <sheetData sheetId="2865">
        <row r="1">
          <cell r="A1" t="str">
            <v>1월 생산실적</v>
          </cell>
        </row>
      </sheetData>
      <sheetData sheetId="2866">
        <row r="1">
          <cell r="A1" t="str">
            <v>1월 생산실적</v>
          </cell>
        </row>
      </sheetData>
      <sheetData sheetId="2867">
        <row r="1">
          <cell r="A1" t="str">
            <v>1월 생산실적</v>
          </cell>
        </row>
      </sheetData>
      <sheetData sheetId="2868">
        <row r="1">
          <cell r="A1" t="str">
            <v>1월 생산실적</v>
          </cell>
        </row>
      </sheetData>
      <sheetData sheetId="2869">
        <row r="1">
          <cell r="A1" t="str">
            <v>1월 생산실적</v>
          </cell>
        </row>
      </sheetData>
      <sheetData sheetId="2870">
        <row r="1">
          <cell r="A1" t="str">
            <v>1월 생산실적</v>
          </cell>
        </row>
      </sheetData>
      <sheetData sheetId="2871">
        <row r="1">
          <cell r="A1" t="str">
            <v>1월 생산실적</v>
          </cell>
        </row>
      </sheetData>
      <sheetData sheetId="2872">
        <row r="1">
          <cell r="A1" t="str">
            <v>1월 생산실적</v>
          </cell>
        </row>
      </sheetData>
      <sheetData sheetId="2873">
        <row r="1">
          <cell r="A1" t="str">
            <v>1월 생산실적</v>
          </cell>
        </row>
      </sheetData>
      <sheetData sheetId="2874">
        <row r="1">
          <cell r="A1" t="str">
            <v>1월 생산실적</v>
          </cell>
        </row>
      </sheetData>
      <sheetData sheetId="2875">
        <row r="1">
          <cell r="A1" t="str">
            <v>1월 생산실적</v>
          </cell>
        </row>
      </sheetData>
      <sheetData sheetId="2876">
        <row r="1">
          <cell r="A1" t="str">
            <v>1월 생산실적</v>
          </cell>
        </row>
      </sheetData>
      <sheetData sheetId="2877">
        <row r="1">
          <cell r="A1" t="str">
            <v>1월 생산실적</v>
          </cell>
        </row>
      </sheetData>
      <sheetData sheetId="2878">
        <row r="1">
          <cell r="A1" t="str">
            <v>1월 생산실적</v>
          </cell>
        </row>
      </sheetData>
      <sheetData sheetId="2879">
        <row r="1">
          <cell r="A1" t="str">
            <v>1월 생산실적</v>
          </cell>
        </row>
      </sheetData>
      <sheetData sheetId="2880">
        <row r="1">
          <cell r="A1" t="str">
            <v>1월 생산실적</v>
          </cell>
        </row>
      </sheetData>
      <sheetData sheetId="2881">
        <row r="1">
          <cell r="A1" t="str">
            <v>1월 생산실적</v>
          </cell>
        </row>
      </sheetData>
      <sheetData sheetId="2882">
        <row r="1">
          <cell r="A1" t="str">
            <v>1월 생산실적</v>
          </cell>
        </row>
      </sheetData>
      <sheetData sheetId="2883">
        <row r="1">
          <cell r="A1" t="str">
            <v>1월 생산실적</v>
          </cell>
        </row>
      </sheetData>
      <sheetData sheetId="2884">
        <row r="1">
          <cell r="A1" t="str">
            <v>1월 생산실적</v>
          </cell>
        </row>
      </sheetData>
      <sheetData sheetId="2885">
        <row r="1">
          <cell r="A1" t="str">
            <v>1월 생산실적</v>
          </cell>
        </row>
      </sheetData>
      <sheetData sheetId="2886">
        <row r="1">
          <cell r="A1" t="str">
            <v>1월 생산실적</v>
          </cell>
        </row>
      </sheetData>
      <sheetData sheetId="2887">
        <row r="1">
          <cell r="A1" t="str">
            <v>1월 생산실적</v>
          </cell>
        </row>
      </sheetData>
      <sheetData sheetId="2888">
        <row r="1">
          <cell r="A1" t="str">
            <v>1월 생산실적</v>
          </cell>
        </row>
      </sheetData>
      <sheetData sheetId="2889">
        <row r="1">
          <cell r="A1" t="str">
            <v>1월 생산실적</v>
          </cell>
        </row>
      </sheetData>
      <sheetData sheetId="2890">
        <row r="1">
          <cell r="A1" t="str">
            <v>1월 생산실적</v>
          </cell>
        </row>
      </sheetData>
      <sheetData sheetId="2891">
        <row r="1">
          <cell r="A1" t="str">
            <v>1월 생산실적</v>
          </cell>
        </row>
      </sheetData>
      <sheetData sheetId="2892">
        <row r="1">
          <cell r="A1" t="str">
            <v>1월 생산실적</v>
          </cell>
        </row>
      </sheetData>
      <sheetData sheetId="2893">
        <row r="1">
          <cell r="A1" t="str">
            <v>1월 생산실적</v>
          </cell>
        </row>
      </sheetData>
      <sheetData sheetId="2894">
        <row r="1">
          <cell r="A1" t="str">
            <v>1월 생산실적</v>
          </cell>
        </row>
      </sheetData>
      <sheetData sheetId="2895">
        <row r="1">
          <cell r="A1" t="str">
            <v>1월 생산실적</v>
          </cell>
        </row>
      </sheetData>
      <sheetData sheetId="2896">
        <row r="1">
          <cell r="A1" t="str">
            <v>1월 생산실적</v>
          </cell>
        </row>
      </sheetData>
      <sheetData sheetId="2897">
        <row r="1">
          <cell r="A1" t="str">
            <v>1월 생산실적</v>
          </cell>
        </row>
      </sheetData>
      <sheetData sheetId="2898">
        <row r="1">
          <cell r="A1" t="str">
            <v>1월 생산실적</v>
          </cell>
        </row>
      </sheetData>
      <sheetData sheetId="2899">
        <row r="1">
          <cell r="A1" t="str">
            <v>1월 생산실적</v>
          </cell>
        </row>
      </sheetData>
      <sheetData sheetId="2900">
        <row r="1">
          <cell r="A1" t="str">
            <v>1월 생산실적</v>
          </cell>
        </row>
      </sheetData>
      <sheetData sheetId="2901">
        <row r="1">
          <cell r="A1" t="str">
            <v>1월 생산실적</v>
          </cell>
        </row>
      </sheetData>
      <sheetData sheetId="2902">
        <row r="1">
          <cell r="A1" t="str">
            <v>1월 생산실적</v>
          </cell>
        </row>
      </sheetData>
      <sheetData sheetId="2903">
        <row r="1">
          <cell r="A1" t="str">
            <v>1월 생산실적</v>
          </cell>
        </row>
      </sheetData>
      <sheetData sheetId="2904">
        <row r="1">
          <cell r="A1" t="str">
            <v>1월 생산실적</v>
          </cell>
        </row>
      </sheetData>
      <sheetData sheetId="2905">
        <row r="1">
          <cell r="A1" t="str">
            <v>1월 생산실적</v>
          </cell>
        </row>
      </sheetData>
      <sheetData sheetId="2906">
        <row r="1">
          <cell r="A1" t="str">
            <v>1월 생산실적</v>
          </cell>
        </row>
      </sheetData>
      <sheetData sheetId="2907">
        <row r="1">
          <cell r="A1" t="str">
            <v>1월 생산실적</v>
          </cell>
        </row>
      </sheetData>
      <sheetData sheetId="2908">
        <row r="1">
          <cell r="A1" t="str">
            <v>1월 생산실적</v>
          </cell>
        </row>
      </sheetData>
      <sheetData sheetId="2909">
        <row r="1">
          <cell r="A1" t="str">
            <v>1월 생산실적</v>
          </cell>
        </row>
      </sheetData>
      <sheetData sheetId="2910">
        <row r="1">
          <cell r="A1" t="str">
            <v>1월 생산실적</v>
          </cell>
        </row>
      </sheetData>
      <sheetData sheetId="2911">
        <row r="1">
          <cell r="A1" t="str">
            <v>1월 생산실적</v>
          </cell>
        </row>
      </sheetData>
      <sheetData sheetId="2912">
        <row r="1">
          <cell r="A1" t="str">
            <v>1월 생산실적</v>
          </cell>
        </row>
      </sheetData>
      <sheetData sheetId="2913">
        <row r="1">
          <cell r="A1" t="str">
            <v>1월 생산실적</v>
          </cell>
        </row>
      </sheetData>
      <sheetData sheetId="2914">
        <row r="1">
          <cell r="A1" t="str">
            <v>1월 생산실적</v>
          </cell>
        </row>
      </sheetData>
      <sheetData sheetId="2915">
        <row r="1">
          <cell r="A1" t="str">
            <v>1월 생산실적</v>
          </cell>
        </row>
      </sheetData>
      <sheetData sheetId="2916">
        <row r="1">
          <cell r="A1" t="str">
            <v>1월 생산실적</v>
          </cell>
        </row>
      </sheetData>
      <sheetData sheetId="2917">
        <row r="1">
          <cell r="A1" t="str">
            <v>1월 생산실적</v>
          </cell>
        </row>
      </sheetData>
      <sheetData sheetId="2918">
        <row r="1">
          <cell r="A1" t="str">
            <v>1월 생산실적</v>
          </cell>
        </row>
      </sheetData>
      <sheetData sheetId="2919">
        <row r="1">
          <cell r="A1" t="str">
            <v>1월 생산실적</v>
          </cell>
        </row>
      </sheetData>
      <sheetData sheetId="2920">
        <row r="1">
          <cell r="A1" t="str">
            <v>1월 생산실적</v>
          </cell>
        </row>
      </sheetData>
      <sheetData sheetId="2921">
        <row r="1">
          <cell r="A1" t="str">
            <v>1월 생산실적</v>
          </cell>
        </row>
      </sheetData>
      <sheetData sheetId="2922">
        <row r="1">
          <cell r="A1" t="str">
            <v>1월 생산실적</v>
          </cell>
        </row>
      </sheetData>
      <sheetData sheetId="2923">
        <row r="1">
          <cell r="A1" t="str">
            <v>1월 생산실적</v>
          </cell>
        </row>
      </sheetData>
      <sheetData sheetId="2924">
        <row r="1">
          <cell r="A1" t="str">
            <v>1월 생산실적</v>
          </cell>
        </row>
      </sheetData>
      <sheetData sheetId="2925">
        <row r="1">
          <cell r="A1" t="str">
            <v>1월 생산실적</v>
          </cell>
        </row>
      </sheetData>
      <sheetData sheetId="2926">
        <row r="1">
          <cell r="A1" t="str">
            <v>1월 생산실적</v>
          </cell>
        </row>
      </sheetData>
      <sheetData sheetId="2927">
        <row r="1">
          <cell r="A1" t="str">
            <v>1월 생산실적</v>
          </cell>
        </row>
      </sheetData>
      <sheetData sheetId="2928">
        <row r="1">
          <cell r="A1" t="str">
            <v>1월 생산실적</v>
          </cell>
        </row>
      </sheetData>
      <sheetData sheetId="2929">
        <row r="1">
          <cell r="A1" t="str">
            <v>1월 생산실적</v>
          </cell>
        </row>
      </sheetData>
      <sheetData sheetId="2930">
        <row r="1">
          <cell r="A1" t="str">
            <v>1월 생산실적</v>
          </cell>
        </row>
      </sheetData>
      <sheetData sheetId="2931">
        <row r="1">
          <cell r="A1" t="str">
            <v>1월 생산실적</v>
          </cell>
        </row>
      </sheetData>
      <sheetData sheetId="2932">
        <row r="1">
          <cell r="A1" t="str">
            <v>1월 생산실적</v>
          </cell>
        </row>
      </sheetData>
      <sheetData sheetId="2933">
        <row r="1">
          <cell r="A1" t="str">
            <v>1월 생산실적</v>
          </cell>
        </row>
      </sheetData>
      <sheetData sheetId="2934">
        <row r="1">
          <cell r="A1" t="str">
            <v>1월 생산실적</v>
          </cell>
        </row>
      </sheetData>
      <sheetData sheetId="2935">
        <row r="1">
          <cell r="A1" t="str">
            <v>1월 생산실적</v>
          </cell>
        </row>
      </sheetData>
      <sheetData sheetId="2936">
        <row r="1">
          <cell r="A1" t="str">
            <v>1월 생산실적</v>
          </cell>
        </row>
      </sheetData>
      <sheetData sheetId="2937">
        <row r="1">
          <cell r="A1" t="str">
            <v>1월 생산실적</v>
          </cell>
        </row>
      </sheetData>
      <sheetData sheetId="2938">
        <row r="1">
          <cell r="A1" t="str">
            <v>1월 생산실적</v>
          </cell>
        </row>
      </sheetData>
      <sheetData sheetId="2939">
        <row r="1">
          <cell r="A1" t="str">
            <v>1월 생산실적</v>
          </cell>
        </row>
      </sheetData>
      <sheetData sheetId="2940">
        <row r="1">
          <cell r="A1" t="str">
            <v>1월 생산실적</v>
          </cell>
        </row>
      </sheetData>
      <sheetData sheetId="2941">
        <row r="1">
          <cell r="A1" t="str">
            <v>1월 생산실적</v>
          </cell>
        </row>
      </sheetData>
      <sheetData sheetId="2942">
        <row r="1">
          <cell r="A1" t="str">
            <v>1월 생산실적</v>
          </cell>
        </row>
      </sheetData>
      <sheetData sheetId="2943">
        <row r="1">
          <cell r="A1" t="str">
            <v>1월 생산실적</v>
          </cell>
        </row>
      </sheetData>
      <sheetData sheetId="2944">
        <row r="1">
          <cell r="A1" t="str">
            <v>1월 생산실적</v>
          </cell>
        </row>
      </sheetData>
      <sheetData sheetId="2945">
        <row r="1">
          <cell r="A1" t="str">
            <v>1월 생산실적</v>
          </cell>
        </row>
      </sheetData>
      <sheetData sheetId="2946">
        <row r="1">
          <cell r="A1" t="str">
            <v>1월 생산실적</v>
          </cell>
        </row>
      </sheetData>
      <sheetData sheetId="2947">
        <row r="1">
          <cell r="A1" t="str">
            <v>1월 생산실적</v>
          </cell>
        </row>
      </sheetData>
      <sheetData sheetId="2948">
        <row r="1">
          <cell r="A1" t="str">
            <v>1월 생산실적</v>
          </cell>
        </row>
      </sheetData>
      <sheetData sheetId="2949">
        <row r="1">
          <cell r="A1" t="str">
            <v>1월 생산실적</v>
          </cell>
        </row>
      </sheetData>
      <sheetData sheetId="2950">
        <row r="1">
          <cell r="A1" t="str">
            <v>1월 생산실적</v>
          </cell>
        </row>
      </sheetData>
      <sheetData sheetId="2951">
        <row r="1">
          <cell r="A1" t="str">
            <v>1월 생산실적</v>
          </cell>
        </row>
      </sheetData>
      <sheetData sheetId="2952">
        <row r="1">
          <cell r="A1" t="str">
            <v>1월 생산실적</v>
          </cell>
        </row>
      </sheetData>
      <sheetData sheetId="2953">
        <row r="1">
          <cell r="A1" t="str">
            <v>1월 생산실적</v>
          </cell>
        </row>
      </sheetData>
      <sheetData sheetId="2954">
        <row r="1">
          <cell r="A1" t="str">
            <v>1월 생산실적</v>
          </cell>
        </row>
      </sheetData>
      <sheetData sheetId="2955">
        <row r="1">
          <cell r="A1" t="str">
            <v>1월 생산실적</v>
          </cell>
        </row>
      </sheetData>
      <sheetData sheetId="2956">
        <row r="1">
          <cell r="A1" t="str">
            <v>1월 생산실적</v>
          </cell>
        </row>
      </sheetData>
      <sheetData sheetId="2957">
        <row r="1">
          <cell r="A1" t="str">
            <v>1월 생산실적</v>
          </cell>
        </row>
      </sheetData>
      <sheetData sheetId="2958">
        <row r="1">
          <cell r="A1" t="str">
            <v>1월 생산실적</v>
          </cell>
        </row>
      </sheetData>
      <sheetData sheetId="2959">
        <row r="1">
          <cell r="A1" t="str">
            <v>1월 생산실적</v>
          </cell>
        </row>
      </sheetData>
      <sheetData sheetId="2960">
        <row r="1">
          <cell r="A1" t="str">
            <v>1월 생산실적</v>
          </cell>
        </row>
      </sheetData>
      <sheetData sheetId="2961">
        <row r="1">
          <cell r="A1" t="str">
            <v>1월 생산실적</v>
          </cell>
        </row>
      </sheetData>
      <sheetData sheetId="2962">
        <row r="1">
          <cell r="A1" t="str">
            <v>1월 생산실적</v>
          </cell>
        </row>
      </sheetData>
      <sheetData sheetId="2963">
        <row r="1">
          <cell r="A1" t="str">
            <v>1월 생산실적</v>
          </cell>
        </row>
      </sheetData>
      <sheetData sheetId="2964">
        <row r="1">
          <cell r="A1" t="str">
            <v>1월 생산실적</v>
          </cell>
        </row>
      </sheetData>
      <sheetData sheetId="2965">
        <row r="1">
          <cell r="A1" t="str">
            <v>1월 생산실적</v>
          </cell>
        </row>
      </sheetData>
      <sheetData sheetId="2966">
        <row r="1">
          <cell r="A1" t="str">
            <v>1월 생산실적</v>
          </cell>
        </row>
      </sheetData>
      <sheetData sheetId="2967">
        <row r="1">
          <cell r="A1" t="str">
            <v>1월 생산실적</v>
          </cell>
        </row>
      </sheetData>
      <sheetData sheetId="2968">
        <row r="1">
          <cell r="A1" t="str">
            <v>1월 생산실적</v>
          </cell>
        </row>
      </sheetData>
      <sheetData sheetId="2969">
        <row r="1">
          <cell r="A1" t="str">
            <v>1월 생산실적</v>
          </cell>
        </row>
      </sheetData>
      <sheetData sheetId="2970">
        <row r="1">
          <cell r="A1" t="str">
            <v>1월 생산실적</v>
          </cell>
        </row>
      </sheetData>
      <sheetData sheetId="2971">
        <row r="1">
          <cell r="A1" t="str">
            <v>1월 생산실적</v>
          </cell>
        </row>
      </sheetData>
      <sheetData sheetId="2972">
        <row r="1">
          <cell r="A1" t="str">
            <v>1월 생산실적</v>
          </cell>
        </row>
      </sheetData>
      <sheetData sheetId="2973">
        <row r="1">
          <cell r="A1" t="str">
            <v>1월 생산실적</v>
          </cell>
        </row>
      </sheetData>
      <sheetData sheetId="2974">
        <row r="1">
          <cell r="A1" t="str">
            <v>1월 생산실적</v>
          </cell>
        </row>
      </sheetData>
      <sheetData sheetId="2975">
        <row r="1">
          <cell r="A1" t="str">
            <v>1월 생산실적</v>
          </cell>
        </row>
      </sheetData>
      <sheetData sheetId="2976">
        <row r="1">
          <cell r="A1" t="str">
            <v>1월 생산실적</v>
          </cell>
        </row>
      </sheetData>
      <sheetData sheetId="2977">
        <row r="1">
          <cell r="A1" t="str">
            <v>1월 생산실적</v>
          </cell>
        </row>
      </sheetData>
      <sheetData sheetId="2978">
        <row r="1">
          <cell r="A1" t="str">
            <v>1월 생산실적</v>
          </cell>
        </row>
      </sheetData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>
        <row r="1">
          <cell r="A1" t="str">
            <v>1월 생산실적</v>
          </cell>
        </row>
      </sheetData>
      <sheetData sheetId="2995">
        <row r="1">
          <cell r="A1" t="str">
            <v>1월 생산실적</v>
          </cell>
        </row>
      </sheetData>
      <sheetData sheetId="2996">
        <row r="1">
          <cell r="A1" t="str">
            <v>1월 생산실적</v>
          </cell>
        </row>
      </sheetData>
      <sheetData sheetId="2997">
        <row r="1">
          <cell r="A1" t="str">
            <v>1월 생산실적</v>
          </cell>
        </row>
      </sheetData>
      <sheetData sheetId="2998">
        <row r="1">
          <cell r="A1" t="str">
            <v>1월 생산실적</v>
          </cell>
        </row>
      </sheetData>
      <sheetData sheetId="2999">
        <row r="1">
          <cell r="A1" t="str">
            <v>1월 생산실적</v>
          </cell>
        </row>
      </sheetData>
      <sheetData sheetId="3000">
        <row r="1">
          <cell r="A1" t="str">
            <v>1월 생산실적</v>
          </cell>
        </row>
      </sheetData>
      <sheetData sheetId="3001">
        <row r="1">
          <cell r="A1" t="str">
            <v>1월 생산실적</v>
          </cell>
        </row>
      </sheetData>
      <sheetData sheetId="3002">
        <row r="1">
          <cell r="A1" t="str">
            <v>1월 생산실적</v>
          </cell>
        </row>
      </sheetData>
      <sheetData sheetId="3003">
        <row r="1">
          <cell r="A1" t="str">
            <v>1월 생산실적</v>
          </cell>
        </row>
      </sheetData>
      <sheetData sheetId="3004">
        <row r="1">
          <cell r="A1" t="str">
            <v>1월 생산실적</v>
          </cell>
        </row>
      </sheetData>
      <sheetData sheetId="3005">
        <row r="1">
          <cell r="A1" t="str">
            <v>1월 생산실적</v>
          </cell>
        </row>
      </sheetData>
      <sheetData sheetId="3006">
        <row r="1">
          <cell r="A1" t="str">
            <v>1월 생산실적</v>
          </cell>
        </row>
      </sheetData>
      <sheetData sheetId="3007">
        <row r="1">
          <cell r="A1" t="str">
            <v>1월 생산실적</v>
          </cell>
        </row>
      </sheetData>
      <sheetData sheetId="3008">
        <row r="1">
          <cell r="A1" t="str">
            <v>1월 생산실적</v>
          </cell>
        </row>
      </sheetData>
      <sheetData sheetId="3009">
        <row r="1">
          <cell r="A1" t="str">
            <v>1월 생산실적</v>
          </cell>
        </row>
      </sheetData>
      <sheetData sheetId="3010">
        <row r="1">
          <cell r="A1" t="str">
            <v>1월 생산실적</v>
          </cell>
        </row>
      </sheetData>
      <sheetData sheetId="3011">
        <row r="1">
          <cell r="A1" t="str">
            <v>1월 생산실적</v>
          </cell>
        </row>
      </sheetData>
      <sheetData sheetId="3012">
        <row r="1">
          <cell r="A1" t="str">
            <v>1월 생산실적</v>
          </cell>
        </row>
      </sheetData>
      <sheetData sheetId="3013">
        <row r="1">
          <cell r="A1" t="str">
            <v>1월 생산실적</v>
          </cell>
        </row>
      </sheetData>
      <sheetData sheetId="3014">
        <row r="1">
          <cell r="A1" t="str">
            <v>1월 생산실적</v>
          </cell>
        </row>
      </sheetData>
      <sheetData sheetId="3015">
        <row r="1">
          <cell r="A1" t="str">
            <v>1월 생산실적</v>
          </cell>
        </row>
      </sheetData>
      <sheetData sheetId="3016">
        <row r="1">
          <cell r="A1" t="str">
            <v>1월 생산실적</v>
          </cell>
        </row>
      </sheetData>
      <sheetData sheetId="3017">
        <row r="1">
          <cell r="A1" t="str">
            <v>1월 생산실적</v>
          </cell>
        </row>
      </sheetData>
      <sheetData sheetId="3018">
        <row r="1">
          <cell r="A1" t="str">
            <v>1월 생산실적</v>
          </cell>
        </row>
      </sheetData>
      <sheetData sheetId="3019">
        <row r="1">
          <cell r="A1" t="str">
            <v>1월 생산실적</v>
          </cell>
        </row>
      </sheetData>
      <sheetData sheetId="3020">
        <row r="1">
          <cell r="A1" t="str">
            <v>1월 생산실적</v>
          </cell>
        </row>
      </sheetData>
      <sheetData sheetId="3021">
        <row r="1">
          <cell r="A1" t="str">
            <v>1월 생산실적</v>
          </cell>
        </row>
      </sheetData>
      <sheetData sheetId="3022">
        <row r="1">
          <cell r="A1" t="str">
            <v>1월 생산실적</v>
          </cell>
        </row>
      </sheetData>
      <sheetData sheetId="3023">
        <row r="1">
          <cell r="A1" t="str">
            <v>1월 생산실적</v>
          </cell>
        </row>
      </sheetData>
      <sheetData sheetId="3024">
        <row r="1">
          <cell r="A1" t="str">
            <v>1월 생산실적</v>
          </cell>
        </row>
      </sheetData>
      <sheetData sheetId="3025">
        <row r="1">
          <cell r="A1" t="str">
            <v>1월 생산실적</v>
          </cell>
        </row>
      </sheetData>
      <sheetData sheetId="3026">
        <row r="1">
          <cell r="A1" t="str">
            <v>1월 생산실적</v>
          </cell>
        </row>
      </sheetData>
      <sheetData sheetId="3027">
        <row r="1">
          <cell r="A1" t="str">
            <v>1월 생산실적</v>
          </cell>
        </row>
      </sheetData>
      <sheetData sheetId="3028">
        <row r="1">
          <cell r="A1" t="str">
            <v>1월 생산실적</v>
          </cell>
        </row>
      </sheetData>
      <sheetData sheetId="3029">
        <row r="1">
          <cell r="A1" t="str">
            <v>1월 생산실적</v>
          </cell>
        </row>
      </sheetData>
      <sheetData sheetId="3030">
        <row r="1">
          <cell r="A1" t="str">
            <v>1월 생산실적</v>
          </cell>
        </row>
      </sheetData>
      <sheetData sheetId="3031">
        <row r="1">
          <cell r="A1" t="str">
            <v>1월 생산실적</v>
          </cell>
        </row>
      </sheetData>
      <sheetData sheetId="3032">
        <row r="1">
          <cell r="A1" t="str">
            <v>1월 생산실적</v>
          </cell>
        </row>
      </sheetData>
      <sheetData sheetId="3033">
        <row r="1">
          <cell r="A1" t="str">
            <v>1월 생산실적</v>
          </cell>
        </row>
      </sheetData>
      <sheetData sheetId="3034">
        <row r="1">
          <cell r="A1" t="str">
            <v>1월 생산실적</v>
          </cell>
        </row>
      </sheetData>
      <sheetData sheetId="3035">
        <row r="1">
          <cell r="A1" t="str">
            <v>1월 생산실적</v>
          </cell>
        </row>
      </sheetData>
      <sheetData sheetId="3036">
        <row r="1">
          <cell r="A1" t="str">
            <v>1월 생산실적</v>
          </cell>
        </row>
      </sheetData>
      <sheetData sheetId="3037">
        <row r="1">
          <cell r="A1" t="str">
            <v>1월 생산실적</v>
          </cell>
        </row>
      </sheetData>
      <sheetData sheetId="3038">
        <row r="1">
          <cell r="A1" t="str">
            <v>1월 생산실적</v>
          </cell>
        </row>
      </sheetData>
      <sheetData sheetId="3039">
        <row r="1">
          <cell r="A1" t="str">
            <v>1월 생산실적</v>
          </cell>
        </row>
      </sheetData>
      <sheetData sheetId="3040">
        <row r="1">
          <cell r="A1" t="str">
            <v>1월 생산실적</v>
          </cell>
        </row>
      </sheetData>
      <sheetData sheetId="3041">
        <row r="1">
          <cell r="A1" t="str">
            <v>1월 생산실적</v>
          </cell>
        </row>
      </sheetData>
      <sheetData sheetId="3042">
        <row r="1">
          <cell r="A1" t="str">
            <v>1월 생산실적</v>
          </cell>
        </row>
      </sheetData>
      <sheetData sheetId="3043">
        <row r="1">
          <cell r="A1" t="str">
            <v>1월 생산실적</v>
          </cell>
        </row>
      </sheetData>
      <sheetData sheetId="3044">
        <row r="1">
          <cell r="A1" t="str">
            <v>1월 생산실적</v>
          </cell>
        </row>
      </sheetData>
      <sheetData sheetId="3045">
        <row r="1">
          <cell r="A1" t="str">
            <v>1월 생산실적</v>
          </cell>
        </row>
      </sheetData>
      <sheetData sheetId="3046">
        <row r="1">
          <cell r="A1" t="str">
            <v>1월 생산실적</v>
          </cell>
        </row>
      </sheetData>
      <sheetData sheetId="3047">
        <row r="1">
          <cell r="A1" t="str">
            <v>1월 생산실적</v>
          </cell>
        </row>
      </sheetData>
      <sheetData sheetId="3048">
        <row r="1">
          <cell r="A1" t="str">
            <v>1월 생산실적</v>
          </cell>
        </row>
      </sheetData>
      <sheetData sheetId="3049">
        <row r="1">
          <cell r="A1" t="str">
            <v>1월 생산실적</v>
          </cell>
        </row>
      </sheetData>
      <sheetData sheetId="3050">
        <row r="1">
          <cell r="A1" t="str">
            <v>1월 생산실적</v>
          </cell>
        </row>
      </sheetData>
      <sheetData sheetId="3051">
        <row r="1">
          <cell r="A1" t="str">
            <v>1월 생산실적</v>
          </cell>
        </row>
      </sheetData>
      <sheetData sheetId="3052">
        <row r="1">
          <cell r="A1" t="str">
            <v>1월 생산실적</v>
          </cell>
        </row>
      </sheetData>
      <sheetData sheetId="3053">
        <row r="1">
          <cell r="A1" t="str">
            <v>1월 생산실적</v>
          </cell>
        </row>
      </sheetData>
      <sheetData sheetId="3054">
        <row r="1">
          <cell r="A1" t="str">
            <v>1월 생산실적</v>
          </cell>
        </row>
      </sheetData>
      <sheetData sheetId="3055">
        <row r="1">
          <cell r="A1" t="str">
            <v>1월 생산실적</v>
          </cell>
        </row>
      </sheetData>
      <sheetData sheetId="3056">
        <row r="1">
          <cell r="A1" t="str">
            <v>1월 생산실적</v>
          </cell>
        </row>
      </sheetData>
      <sheetData sheetId="3057">
        <row r="1">
          <cell r="A1" t="str">
            <v>1월 생산실적</v>
          </cell>
        </row>
      </sheetData>
      <sheetData sheetId="3058">
        <row r="1">
          <cell r="A1" t="str">
            <v>1월 생산실적</v>
          </cell>
        </row>
      </sheetData>
      <sheetData sheetId="3059">
        <row r="1">
          <cell r="A1" t="str">
            <v>1월 생산실적</v>
          </cell>
        </row>
      </sheetData>
      <sheetData sheetId="3060">
        <row r="1">
          <cell r="A1" t="str">
            <v>1월 생산실적</v>
          </cell>
        </row>
      </sheetData>
      <sheetData sheetId="3061">
        <row r="1">
          <cell r="A1" t="str">
            <v>1월 생산실적</v>
          </cell>
        </row>
      </sheetData>
      <sheetData sheetId="3062">
        <row r="1">
          <cell r="A1" t="str">
            <v>1월 생산실적</v>
          </cell>
        </row>
      </sheetData>
      <sheetData sheetId="3063">
        <row r="1">
          <cell r="A1" t="str">
            <v>1월 생산실적</v>
          </cell>
        </row>
      </sheetData>
      <sheetData sheetId="3064">
        <row r="1">
          <cell r="A1" t="str">
            <v>1월 생산실적</v>
          </cell>
        </row>
      </sheetData>
      <sheetData sheetId="3065">
        <row r="1">
          <cell r="A1" t="str">
            <v>1월 생산실적</v>
          </cell>
        </row>
      </sheetData>
      <sheetData sheetId="3066">
        <row r="1">
          <cell r="A1" t="str">
            <v>1월 생산실적</v>
          </cell>
        </row>
      </sheetData>
      <sheetData sheetId="3067">
        <row r="1">
          <cell r="A1" t="str">
            <v>1월 생산실적</v>
          </cell>
        </row>
      </sheetData>
      <sheetData sheetId="3068">
        <row r="1">
          <cell r="A1" t="str">
            <v>1월 생산실적</v>
          </cell>
        </row>
      </sheetData>
      <sheetData sheetId="3069">
        <row r="1">
          <cell r="A1" t="str">
            <v>1월 생산실적</v>
          </cell>
        </row>
      </sheetData>
      <sheetData sheetId="3070">
        <row r="1">
          <cell r="A1" t="str">
            <v>1월 생산실적</v>
          </cell>
        </row>
      </sheetData>
      <sheetData sheetId="3071">
        <row r="1">
          <cell r="A1" t="str">
            <v>1월 생산실적</v>
          </cell>
        </row>
      </sheetData>
      <sheetData sheetId="3072">
        <row r="1">
          <cell r="A1" t="str">
            <v>1월 생산실적</v>
          </cell>
        </row>
      </sheetData>
      <sheetData sheetId="3073">
        <row r="1">
          <cell r="A1" t="str">
            <v>1월 생산실적</v>
          </cell>
        </row>
      </sheetData>
      <sheetData sheetId="3074">
        <row r="1">
          <cell r="A1" t="str">
            <v>1월 생산실적</v>
          </cell>
        </row>
      </sheetData>
      <sheetData sheetId="3075">
        <row r="1">
          <cell r="A1" t="str">
            <v>1월 생산실적</v>
          </cell>
        </row>
      </sheetData>
      <sheetData sheetId="3076">
        <row r="1">
          <cell r="A1" t="str">
            <v>1월 생산실적</v>
          </cell>
        </row>
      </sheetData>
      <sheetData sheetId="3077">
        <row r="1">
          <cell r="A1" t="str">
            <v>1월 생산실적</v>
          </cell>
        </row>
      </sheetData>
      <sheetData sheetId="3078">
        <row r="1">
          <cell r="A1" t="str">
            <v>1월 생산실적</v>
          </cell>
        </row>
      </sheetData>
      <sheetData sheetId="3079">
        <row r="1">
          <cell r="A1" t="str">
            <v>1월 생산실적</v>
          </cell>
        </row>
      </sheetData>
      <sheetData sheetId="3080">
        <row r="1">
          <cell r="A1" t="str">
            <v>1월 생산실적</v>
          </cell>
        </row>
      </sheetData>
      <sheetData sheetId="3081">
        <row r="1">
          <cell r="A1" t="str">
            <v>1월 생산실적</v>
          </cell>
        </row>
      </sheetData>
      <sheetData sheetId="3082">
        <row r="1">
          <cell r="A1" t="str">
            <v>1월 생산실적</v>
          </cell>
        </row>
      </sheetData>
      <sheetData sheetId="3083">
        <row r="1">
          <cell r="A1" t="str">
            <v>1월 생산실적</v>
          </cell>
        </row>
      </sheetData>
      <sheetData sheetId="3084">
        <row r="1">
          <cell r="A1" t="str">
            <v>1월 생산실적</v>
          </cell>
        </row>
      </sheetData>
      <sheetData sheetId="3085">
        <row r="1">
          <cell r="A1" t="str">
            <v>1월 생산실적</v>
          </cell>
        </row>
      </sheetData>
      <sheetData sheetId="3086">
        <row r="1">
          <cell r="A1" t="str">
            <v>1월 생산실적</v>
          </cell>
        </row>
      </sheetData>
      <sheetData sheetId="3087">
        <row r="1">
          <cell r="A1" t="str">
            <v>1월 생산실적</v>
          </cell>
        </row>
      </sheetData>
      <sheetData sheetId="3088">
        <row r="1">
          <cell r="A1" t="str">
            <v>1월 생산실적</v>
          </cell>
        </row>
      </sheetData>
      <sheetData sheetId="3089">
        <row r="1">
          <cell r="A1" t="str">
            <v>1월 생산실적</v>
          </cell>
        </row>
      </sheetData>
      <sheetData sheetId="3090">
        <row r="1">
          <cell r="A1" t="str">
            <v>1월 생산실적</v>
          </cell>
        </row>
      </sheetData>
      <sheetData sheetId="3091">
        <row r="1">
          <cell r="A1" t="str">
            <v>1월 생산실적</v>
          </cell>
        </row>
      </sheetData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>
        <row r="1">
          <cell r="A1" t="str">
            <v>1월 생산실적</v>
          </cell>
        </row>
      </sheetData>
      <sheetData sheetId="3166">
        <row r="1">
          <cell r="A1" t="str">
            <v>1월 생산실적</v>
          </cell>
        </row>
      </sheetData>
      <sheetData sheetId="3167">
        <row r="1">
          <cell r="A1" t="str">
            <v>1월 생산실적</v>
          </cell>
        </row>
      </sheetData>
      <sheetData sheetId="3168">
        <row r="1">
          <cell r="A1" t="str">
            <v>1월 생산실적</v>
          </cell>
        </row>
      </sheetData>
      <sheetData sheetId="3169">
        <row r="1">
          <cell r="A1" t="str">
            <v>1월 생산실적</v>
          </cell>
        </row>
      </sheetData>
      <sheetData sheetId="3170">
        <row r="1">
          <cell r="A1" t="str">
            <v>1월 생산실적</v>
          </cell>
        </row>
      </sheetData>
      <sheetData sheetId="3171">
        <row r="1">
          <cell r="A1" t="str">
            <v>1월 생산실적</v>
          </cell>
        </row>
      </sheetData>
      <sheetData sheetId="3172">
        <row r="1">
          <cell r="A1" t="str">
            <v>1월 생산실적</v>
          </cell>
        </row>
      </sheetData>
      <sheetData sheetId="3173">
        <row r="1">
          <cell r="A1" t="str">
            <v>1월 생산실적</v>
          </cell>
        </row>
      </sheetData>
      <sheetData sheetId="3174">
        <row r="1">
          <cell r="A1" t="str">
            <v>1월 생산실적</v>
          </cell>
        </row>
      </sheetData>
      <sheetData sheetId="3175">
        <row r="1">
          <cell r="A1" t="str">
            <v>1월 생산실적</v>
          </cell>
        </row>
      </sheetData>
      <sheetData sheetId="3176">
        <row r="1">
          <cell r="A1" t="str">
            <v>1월 생산실적</v>
          </cell>
        </row>
      </sheetData>
      <sheetData sheetId="3177">
        <row r="1">
          <cell r="A1" t="str">
            <v>1월 생산실적</v>
          </cell>
        </row>
      </sheetData>
      <sheetData sheetId="3178">
        <row r="1">
          <cell r="A1" t="str">
            <v>1월 생산실적</v>
          </cell>
        </row>
      </sheetData>
      <sheetData sheetId="3179">
        <row r="1">
          <cell r="A1" t="str">
            <v>1월 생산실적</v>
          </cell>
        </row>
      </sheetData>
      <sheetData sheetId="3180">
        <row r="1">
          <cell r="A1" t="str">
            <v>1월 생산실적</v>
          </cell>
        </row>
      </sheetData>
      <sheetData sheetId="3181">
        <row r="1">
          <cell r="A1" t="str">
            <v>1월 생산실적</v>
          </cell>
        </row>
      </sheetData>
      <sheetData sheetId="3182">
        <row r="1">
          <cell r="A1" t="str">
            <v>1월 생산실적</v>
          </cell>
        </row>
      </sheetData>
      <sheetData sheetId="3183">
        <row r="1">
          <cell r="A1" t="str">
            <v>1월 생산실적</v>
          </cell>
        </row>
      </sheetData>
      <sheetData sheetId="3184">
        <row r="1">
          <cell r="A1" t="str">
            <v>1월 생산실적</v>
          </cell>
        </row>
      </sheetData>
      <sheetData sheetId="3185">
        <row r="1">
          <cell r="A1" t="str">
            <v>1월 생산실적</v>
          </cell>
        </row>
      </sheetData>
      <sheetData sheetId="3186">
        <row r="1">
          <cell r="A1" t="str">
            <v>1월 생산실적</v>
          </cell>
        </row>
      </sheetData>
      <sheetData sheetId="3187">
        <row r="1">
          <cell r="A1" t="str">
            <v>1월 생산실적</v>
          </cell>
        </row>
      </sheetData>
      <sheetData sheetId="3188">
        <row r="1">
          <cell r="A1" t="str">
            <v>1월 생산실적</v>
          </cell>
        </row>
      </sheetData>
      <sheetData sheetId="3189">
        <row r="1">
          <cell r="A1" t="str">
            <v>1월 생산실적</v>
          </cell>
        </row>
      </sheetData>
      <sheetData sheetId="3190">
        <row r="1">
          <cell r="A1" t="str">
            <v>1월 생산실적</v>
          </cell>
        </row>
      </sheetData>
      <sheetData sheetId="3191">
        <row r="1">
          <cell r="A1" t="str">
            <v>1월 생산실적</v>
          </cell>
        </row>
      </sheetData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>
        <row r="1">
          <cell r="A1" t="str">
            <v>1월 생산실적</v>
          </cell>
        </row>
      </sheetData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>
        <row r="1">
          <cell r="A1" t="str">
            <v>1월 생산실적</v>
          </cell>
        </row>
      </sheetData>
      <sheetData sheetId="3265" refreshError="1"/>
      <sheetData sheetId="3266" refreshError="1"/>
      <sheetData sheetId="3267" refreshError="1"/>
      <sheetData sheetId="3268" refreshError="1"/>
      <sheetData sheetId="3269">
        <row r="1">
          <cell r="A1" t="str">
            <v>1월 생산실적</v>
          </cell>
        </row>
      </sheetData>
      <sheetData sheetId="3270">
        <row r="1">
          <cell r="A1" t="str">
            <v>1월 생산실적</v>
          </cell>
        </row>
      </sheetData>
      <sheetData sheetId="3271">
        <row r="1">
          <cell r="A1" t="str">
            <v>1월 생산실적</v>
          </cell>
        </row>
      </sheetData>
      <sheetData sheetId="3272" refreshError="1"/>
      <sheetData sheetId="3273">
        <row r="1">
          <cell r="A1" t="str">
            <v>1월 생산실적</v>
          </cell>
        </row>
      </sheetData>
      <sheetData sheetId="3274">
        <row r="1">
          <cell r="A1" t="str">
            <v>1월 생산실적</v>
          </cell>
        </row>
      </sheetData>
      <sheetData sheetId="3275">
        <row r="1">
          <cell r="A1" t="str">
            <v>1월 생산실적</v>
          </cell>
        </row>
      </sheetData>
      <sheetData sheetId="3276">
        <row r="1">
          <cell r="A1" t="str">
            <v>1월 생산실적</v>
          </cell>
        </row>
      </sheetData>
      <sheetData sheetId="3277">
        <row r="1">
          <cell r="A1" t="str">
            <v>1월 생산실적</v>
          </cell>
        </row>
      </sheetData>
      <sheetData sheetId="3278">
        <row r="1">
          <cell r="A1" t="str">
            <v>1월 생산실적</v>
          </cell>
        </row>
      </sheetData>
      <sheetData sheetId="3279">
        <row r="1">
          <cell r="A1" t="str">
            <v>1월 생산실적</v>
          </cell>
        </row>
      </sheetData>
      <sheetData sheetId="3280">
        <row r="1">
          <cell r="A1" t="str">
            <v>1월 생산실적</v>
          </cell>
        </row>
      </sheetData>
      <sheetData sheetId="3281" refreshError="1"/>
      <sheetData sheetId="3282" refreshError="1"/>
      <sheetData sheetId="3283" refreshError="1"/>
      <sheetData sheetId="3284" refreshError="1"/>
      <sheetData sheetId="3285">
        <row r="1">
          <cell r="A1" t="str">
            <v>1월 생산실적</v>
          </cell>
        </row>
      </sheetData>
      <sheetData sheetId="3286">
        <row r="1">
          <cell r="A1" t="str">
            <v>1월 생산실적</v>
          </cell>
        </row>
      </sheetData>
      <sheetData sheetId="3287">
        <row r="1">
          <cell r="A1" t="str">
            <v>1월 생산실적</v>
          </cell>
        </row>
      </sheetData>
      <sheetData sheetId="3288">
        <row r="1">
          <cell r="A1" t="str">
            <v>1월 생산실적</v>
          </cell>
        </row>
      </sheetData>
      <sheetData sheetId="3289">
        <row r="1">
          <cell r="A1" t="str">
            <v>1월 생산실적</v>
          </cell>
        </row>
      </sheetData>
      <sheetData sheetId="3290">
        <row r="1">
          <cell r="A1" t="str">
            <v>1월 생산실적</v>
          </cell>
        </row>
      </sheetData>
      <sheetData sheetId="3291">
        <row r="1">
          <cell r="A1" t="str">
            <v>1월 생산실적</v>
          </cell>
        </row>
      </sheetData>
      <sheetData sheetId="3292">
        <row r="1">
          <cell r="A1" t="str">
            <v>1월 생산실적</v>
          </cell>
        </row>
      </sheetData>
      <sheetData sheetId="3293">
        <row r="1">
          <cell r="A1" t="str">
            <v>1월 생산실적</v>
          </cell>
        </row>
      </sheetData>
      <sheetData sheetId="3294">
        <row r="1">
          <cell r="A1" t="str">
            <v>1월 생산실적</v>
          </cell>
        </row>
      </sheetData>
      <sheetData sheetId="3295">
        <row r="1">
          <cell r="A1" t="str">
            <v>1월 생산실적</v>
          </cell>
        </row>
      </sheetData>
      <sheetData sheetId="3296">
        <row r="1">
          <cell r="A1" t="str">
            <v>1월 생산실적</v>
          </cell>
        </row>
      </sheetData>
      <sheetData sheetId="3297">
        <row r="1">
          <cell r="A1" t="str">
            <v>1월 생산실적</v>
          </cell>
        </row>
      </sheetData>
      <sheetData sheetId="3298">
        <row r="1">
          <cell r="A1" t="str">
            <v>1월 생산실적</v>
          </cell>
        </row>
      </sheetData>
      <sheetData sheetId="3299">
        <row r="1">
          <cell r="A1" t="str">
            <v>1월 생산실적</v>
          </cell>
        </row>
      </sheetData>
      <sheetData sheetId="3300">
        <row r="1">
          <cell r="A1" t="str">
            <v>1월 생산실적</v>
          </cell>
        </row>
      </sheetData>
      <sheetData sheetId="3301">
        <row r="1">
          <cell r="A1" t="str">
            <v>1월 생산실적</v>
          </cell>
        </row>
      </sheetData>
      <sheetData sheetId="3302">
        <row r="1">
          <cell r="A1" t="str">
            <v>1월 생산실적</v>
          </cell>
        </row>
      </sheetData>
      <sheetData sheetId="3303">
        <row r="1">
          <cell r="A1" t="str">
            <v>1월 생산실적</v>
          </cell>
        </row>
      </sheetData>
      <sheetData sheetId="3304">
        <row r="1">
          <cell r="A1" t="str">
            <v>1월 생산실적</v>
          </cell>
        </row>
      </sheetData>
      <sheetData sheetId="3305">
        <row r="1">
          <cell r="A1" t="str">
            <v>1월 생산실적</v>
          </cell>
        </row>
      </sheetData>
      <sheetData sheetId="3306">
        <row r="1">
          <cell r="A1" t="str">
            <v>1월 생산실적</v>
          </cell>
        </row>
      </sheetData>
      <sheetData sheetId="3307">
        <row r="1">
          <cell r="A1" t="str">
            <v>1월 생산실적</v>
          </cell>
        </row>
      </sheetData>
      <sheetData sheetId="3308">
        <row r="1">
          <cell r="A1" t="str">
            <v>1월 생산실적</v>
          </cell>
        </row>
      </sheetData>
      <sheetData sheetId="3309">
        <row r="1">
          <cell r="A1" t="str">
            <v>1월 생산실적</v>
          </cell>
        </row>
      </sheetData>
      <sheetData sheetId="3310">
        <row r="1">
          <cell r="A1" t="str">
            <v>1월 생산실적</v>
          </cell>
        </row>
      </sheetData>
      <sheetData sheetId="3311">
        <row r="1">
          <cell r="A1" t="str">
            <v>1월 생산실적</v>
          </cell>
        </row>
      </sheetData>
      <sheetData sheetId="3312">
        <row r="1">
          <cell r="A1" t="str">
            <v>1월 생산실적</v>
          </cell>
        </row>
      </sheetData>
      <sheetData sheetId="3313">
        <row r="1">
          <cell r="A1" t="str">
            <v>1월 생산실적</v>
          </cell>
        </row>
      </sheetData>
      <sheetData sheetId="3314">
        <row r="1">
          <cell r="A1" t="str">
            <v>1월 생산실적</v>
          </cell>
        </row>
      </sheetData>
      <sheetData sheetId="3315">
        <row r="1">
          <cell r="A1" t="str">
            <v>1월 생산실적</v>
          </cell>
        </row>
      </sheetData>
      <sheetData sheetId="3316">
        <row r="1">
          <cell r="A1" t="str">
            <v>1월 생산실적</v>
          </cell>
        </row>
      </sheetData>
      <sheetData sheetId="3317">
        <row r="1">
          <cell r="A1" t="str">
            <v>1월 생산실적</v>
          </cell>
        </row>
      </sheetData>
      <sheetData sheetId="3318">
        <row r="1">
          <cell r="A1" t="str">
            <v>1월 생산실적</v>
          </cell>
        </row>
      </sheetData>
      <sheetData sheetId="3319">
        <row r="1">
          <cell r="A1" t="str">
            <v>1월 생산실적</v>
          </cell>
        </row>
      </sheetData>
      <sheetData sheetId="3320">
        <row r="1">
          <cell r="A1" t="str">
            <v>1월 생산실적</v>
          </cell>
        </row>
      </sheetData>
      <sheetData sheetId="3321">
        <row r="1">
          <cell r="A1" t="str">
            <v>1월 생산실적</v>
          </cell>
        </row>
      </sheetData>
      <sheetData sheetId="3322">
        <row r="1">
          <cell r="A1" t="str">
            <v>1월 생산실적</v>
          </cell>
        </row>
      </sheetData>
      <sheetData sheetId="3323">
        <row r="1">
          <cell r="A1" t="str">
            <v>1월 생산실적</v>
          </cell>
        </row>
      </sheetData>
      <sheetData sheetId="3324">
        <row r="1">
          <cell r="A1" t="str">
            <v>1월 생산실적</v>
          </cell>
        </row>
      </sheetData>
      <sheetData sheetId="3325">
        <row r="1">
          <cell r="A1" t="str">
            <v>1월 생산실적</v>
          </cell>
        </row>
      </sheetData>
      <sheetData sheetId="3326">
        <row r="1">
          <cell r="A1" t="str">
            <v>1월 생산실적</v>
          </cell>
        </row>
      </sheetData>
      <sheetData sheetId="3327">
        <row r="1">
          <cell r="A1" t="str">
            <v>1월 생산실적</v>
          </cell>
        </row>
      </sheetData>
      <sheetData sheetId="3328">
        <row r="1">
          <cell r="A1" t="str">
            <v>1월 생산실적</v>
          </cell>
        </row>
      </sheetData>
      <sheetData sheetId="3329">
        <row r="1">
          <cell r="A1" t="str">
            <v>1월 생산실적</v>
          </cell>
        </row>
      </sheetData>
      <sheetData sheetId="3330">
        <row r="1">
          <cell r="A1" t="str">
            <v>1월 생산실적</v>
          </cell>
        </row>
      </sheetData>
      <sheetData sheetId="3331">
        <row r="1">
          <cell r="A1" t="str">
            <v>1월 생산실적</v>
          </cell>
        </row>
      </sheetData>
      <sheetData sheetId="3332">
        <row r="1">
          <cell r="A1" t="str">
            <v>1월 생산실적</v>
          </cell>
        </row>
      </sheetData>
      <sheetData sheetId="3333">
        <row r="1">
          <cell r="A1" t="str">
            <v>1월 생산실적</v>
          </cell>
        </row>
      </sheetData>
      <sheetData sheetId="3334">
        <row r="1">
          <cell r="A1" t="str">
            <v>1월 생산실적</v>
          </cell>
        </row>
      </sheetData>
      <sheetData sheetId="3335">
        <row r="1">
          <cell r="A1" t="str">
            <v>1월 생산실적</v>
          </cell>
        </row>
      </sheetData>
      <sheetData sheetId="3336">
        <row r="1">
          <cell r="A1" t="str">
            <v>1월 생산실적</v>
          </cell>
        </row>
      </sheetData>
      <sheetData sheetId="3337">
        <row r="1">
          <cell r="A1" t="str">
            <v>1월 생산실적</v>
          </cell>
        </row>
      </sheetData>
      <sheetData sheetId="3338">
        <row r="1">
          <cell r="A1" t="str">
            <v>1월 생산실적</v>
          </cell>
        </row>
      </sheetData>
      <sheetData sheetId="3339">
        <row r="1">
          <cell r="A1" t="str">
            <v>1월 생산실적</v>
          </cell>
        </row>
      </sheetData>
      <sheetData sheetId="3340">
        <row r="1">
          <cell r="A1" t="str">
            <v>1월 생산실적</v>
          </cell>
        </row>
      </sheetData>
      <sheetData sheetId="3341">
        <row r="1">
          <cell r="A1" t="str">
            <v>1월 생산실적</v>
          </cell>
        </row>
      </sheetData>
      <sheetData sheetId="3342">
        <row r="1">
          <cell r="A1" t="str">
            <v>1월 생산실적</v>
          </cell>
        </row>
      </sheetData>
      <sheetData sheetId="3343">
        <row r="1">
          <cell r="A1" t="str">
            <v>1월 생산실적</v>
          </cell>
        </row>
      </sheetData>
      <sheetData sheetId="3344">
        <row r="1">
          <cell r="A1" t="str">
            <v>1월 생산실적</v>
          </cell>
        </row>
      </sheetData>
      <sheetData sheetId="3345">
        <row r="1">
          <cell r="A1" t="str">
            <v>1월 생산실적</v>
          </cell>
        </row>
      </sheetData>
      <sheetData sheetId="3346">
        <row r="1">
          <cell r="A1" t="str">
            <v>1월 생산실적</v>
          </cell>
        </row>
      </sheetData>
      <sheetData sheetId="3347">
        <row r="1">
          <cell r="A1" t="str">
            <v>1월 생산실적</v>
          </cell>
        </row>
      </sheetData>
      <sheetData sheetId="3348">
        <row r="1">
          <cell r="A1" t="str">
            <v>1월 생산실적</v>
          </cell>
        </row>
      </sheetData>
      <sheetData sheetId="3349">
        <row r="1">
          <cell r="A1" t="str">
            <v>1월 생산실적</v>
          </cell>
        </row>
      </sheetData>
      <sheetData sheetId="3350">
        <row r="1">
          <cell r="A1" t="str">
            <v>1월 생산실적</v>
          </cell>
        </row>
      </sheetData>
      <sheetData sheetId="3351">
        <row r="1">
          <cell r="A1" t="str">
            <v>1월 생산실적</v>
          </cell>
        </row>
      </sheetData>
      <sheetData sheetId="3352">
        <row r="1">
          <cell r="A1" t="str">
            <v>1월 생산실적</v>
          </cell>
        </row>
      </sheetData>
      <sheetData sheetId="3353">
        <row r="1">
          <cell r="A1" t="str">
            <v>1월 생산실적</v>
          </cell>
        </row>
      </sheetData>
      <sheetData sheetId="3354">
        <row r="1">
          <cell r="A1" t="str">
            <v>1월 생산실적</v>
          </cell>
        </row>
      </sheetData>
      <sheetData sheetId="3355">
        <row r="1">
          <cell r="A1" t="str">
            <v>1월 생산실적</v>
          </cell>
        </row>
      </sheetData>
      <sheetData sheetId="3356">
        <row r="1">
          <cell r="A1" t="str">
            <v>1월 생산실적</v>
          </cell>
        </row>
      </sheetData>
      <sheetData sheetId="3357">
        <row r="1">
          <cell r="A1" t="str">
            <v>1월 생산실적</v>
          </cell>
        </row>
      </sheetData>
      <sheetData sheetId="3358">
        <row r="1">
          <cell r="A1" t="str">
            <v>1월 생산실적</v>
          </cell>
        </row>
      </sheetData>
      <sheetData sheetId="3359">
        <row r="1">
          <cell r="A1" t="str">
            <v>1월 생산실적</v>
          </cell>
        </row>
      </sheetData>
      <sheetData sheetId="3360">
        <row r="1">
          <cell r="A1" t="str">
            <v>1월 생산실적</v>
          </cell>
        </row>
      </sheetData>
      <sheetData sheetId="3361">
        <row r="1">
          <cell r="A1" t="str">
            <v>1월 생산실적</v>
          </cell>
        </row>
      </sheetData>
      <sheetData sheetId="3362">
        <row r="1">
          <cell r="A1" t="str">
            <v>1월 생산실적</v>
          </cell>
        </row>
      </sheetData>
      <sheetData sheetId="3363">
        <row r="1">
          <cell r="A1" t="str">
            <v>1월 생산실적</v>
          </cell>
        </row>
      </sheetData>
      <sheetData sheetId="3364">
        <row r="1">
          <cell r="A1" t="str">
            <v>1월 생산실적</v>
          </cell>
        </row>
      </sheetData>
      <sheetData sheetId="3365">
        <row r="1">
          <cell r="A1" t="str">
            <v>1월 생산실적</v>
          </cell>
        </row>
      </sheetData>
      <sheetData sheetId="3366">
        <row r="1">
          <cell r="A1" t="str">
            <v>1월 생산실적</v>
          </cell>
        </row>
      </sheetData>
      <sheetData sheetId="3367">
        <row r="1">
          <cell r="A1" t="str">
            <v>1월 생산실적</v>
          </cell>
        </row>
      </sheetData>
      <sheetData sheetId="3368">
        <row r="1">
          <cell r="A1" t="str">
            <v>1월 생산실적</v>
          </cell>
        </row>
      </sheetData>
      <sheetData sheetId="3369">
        <row r="1">
          <cell r="A1" t="str">
            <v>1월 생산실적</v>
          </cell>
        </row>
      </sheetData>
      <sheetData sheetId="3370">
        <row r="1">
          <cell r="A1" t="str">
            <v>1월 생산실적</v>
          </cell>
        </row>
      </sheetData>
      <sheetData sheetId="3371">
        <row r="1">
          <cell r="A1" t="str">
            <v>1월 생산실적</v>
          </cell>
        </row>
      </sheetData>
      <sheetData sheetId="3372">
        <row r="1">
          <cell r="A1" t="str">
            <v>1월 생산실적</v>
          </cell>
        </row>
      </sheetData>
      <sheetData sheetId="3373">
        <row r="1">
          <cell r="A1" t="str">
            <v>1월 생산실적</v>
          </cell>
        </row>
      </sheetData>
      <sheetData sheetId="3374">
        <row r="1">
          <cell r="A1" t="str">
            <v>1월 생산실적</v>
          </cell>
        </row>
      </sheetData>
      <sheetData sheetId="3375">
        <row r="1">
          <cell r="A1" t="str">
            <v>1월 생산실적</v>
          </cell>
        </row>
      </sheetData>
      <sheetData sheetId="3376">
        <row r="1">
          <cell r="A1" t="str">
            <v>1월 생산실적</v>
          </cell>
        </row>
      </sheetData>
      <sheetData sheetId="3377">
        <row r="1">
          <cell r="A1" t="str">
            <v>1월 생산실적</v>
          </cell>
        </row>
      </sheetData>
      <sheetData sheetId="3378">
        <row r="1">
          <cell r="A1" t="str">
            <v>1월 생산실적</v>
          </cell>
        </row>
      </sheetData>
      <sheetData sheetId="3379">
        <row r="1">
          <cell r="A1" t="str">
            <v>1월 생산실적</v>
          </cell>
        </row>
      </sheetData>
      <sheetData sheetId="3380">
        <row r="1">
          <cell r="A1" t="str">
            <v>1월 생산실적</v>
          </cell>
        </row>
      </sheetData>
      <sheetData sheetId="3381">
        <row r="1">
          <cell r="A1" t="str">
            <v>1월 생산실적</v>
          </cell>
        </row>
      </sheetData>
      <sheetData sheetId="3382">
        <row r="1">
          <cell r="A1" t="str">
            <v>1월 생산실적</v>
          </cell>
        </row>
      </sheetData>
      <sheetData sheetId="3383">
        <row r="1">
          <cell r="A1" t="str">
            <v>1월 생산실적</v>
          </cell>
        </row>
      </sheetData>
      <sheetData sheetId="3384">
        <row r="1">
          <cell r="A1" t="str">
            <v>1월 생산실적</v>
          </cell>
        </row>
      </sheetData>
      <sheetData sheetId="3385">
        <row r="1">
          <cell r="A1" t="str">
            <v>1월 생산실적</v>
          </cell>
        </row>
      </sheetData>
      <sheetData sheetId="3386">
        <row r="1">
          <cell r="A1" t="str">
            <v>1월 생산실적</v>
          </cell>
        </row>
      </sheetData>
      <sheetData sheetId="3387">
        <row r="1">
          <cell r="A1" t="str">
            <v>1월 생산실적</v>
          </cell>
        </row>
      </sheetData>
      <sheetData sheetId="3388">
        <row r="1">
          <cell r="A1" t="str">
            <v>1월 생산실적</v>
          </cell>
        </row>
      </sheetData>
      <sheetData sheetId="3389">
        <row r="1">
          <cell r="A1" t="str">
            <v>1월 생산실적</v>
          </cell>
        </row>
      </sheetData>
      <sheetData sheetId="3390">
        <row r="1">
          <cell r="A1" t="str">
            <v>1월 생산실적</v>
          </cell>
        </row>
      </sheetData>
      <sheetData sheetId="3391">
        <row r="1">
          <cell r="A1" t="str">
            <v>1월 생산실적</v>
          </cell>
        </row>
      </sheetData>
      <sheetData sheetId="3392">
        <row r="1">
          <cell r="A1" t="str">
            <v>1월 생산실적</v>
          </cell>
        </row>
      </sheetData>
      <sheetData sheetId="3393">
        <row r="1">
          <cell r="A1" t="str">
            <v>1월 생산실적</v>
          </cell>
        </row>
      </sheetData>
      <sheetData sheetId="3394">
        <row r="1">
          <cell r="A1" t="str">
            <v>1월 생산실적</v>
          </cell>
        </row>
      </sheetData>
      <sheetData sheetId="3395">
        <row r="1">
          <cell r="A1" t="str">
            <v>1월 생산실적</v>
          </cell>
        </row>
      </sheetData>
      <sheetData sheetId="3396">
        <row r="1">
          <cell r="A1" t="str">
            <v>1월 생산실적</v>
          </cell>
        </row>
      </sheetData>
      <sheetData sheetId="3397">
        <row r="1">
          <cell r="A1" t="str">
            <v>1월 생산실적</v>
          </cell>
        </row>
      </sheetData>
      <sheetData sheetId="3398">
        <row r="1">
          <cell r="A1" t="str">
            <v>1월 생산실적</v>
          </cell>
        </row>
      </sheetData>
      <sheetData sheetId="3399">
        <row r="1">
          <cell r="A1" t="str">
            <v>1월 생산실적</v>
          </cell>
        </row>
      </sheetData>
      <sheetData sheetId="3400">
        <row r="1">
          <cell r="A1" t="str">
            <v>1월 생산실적</v>
          </cell>
        </row>
      </sheetData>
      <sheetData sheetId="3401">
        <row r="1">
          <cell r="A1" t="str">
            <v>1월 생산실적</v>
          </cell>
        </row>
      </sheetData>
      <sheetData sheetId="3402">
        <row r="1">
          <cell r="A1" t="str">
            <v>1월 생산실적</v>
          </cell>
        </row>
      </sheetData>
      <sheetData sheetId="3403">
        <row r="1">
          <cell r="A1" t="str">
            <v>1월 생산실적</v>
          </cell>
        </row>
      </sheetData>
      <sheetData sheetId="3404">
        <row r="1">
          <cell r="A1" t="str">
            <v>1월 생산실적</v>
          </cell>
        </row>
      </sheetData>
      <sheetData sheetId="3405">
        <row r="1">
          <cell r="A1" t="str">
            <v>1월 생산실적</v>
          </cell>
        </row>
      </sheetData>
      <sheetData sheetId="3406">
        <row r="1">
          <cell r="A1" t="str">
            <v>1월 생산실적</v>
          </cell>
        </row>
      </sheetData>
      <sheetData sheetId="3407">
        <row r="1">
          <cell r="A1" t="str">
            <v>1월 생산실적</v>
          </cell>
        </row>
      </sheetData>
      <sheetData sheetId="3408">
        <row r="1">
          <cell r="A1" t="str">
            <v>1월 생산실적</v>
          </cell>
        </row>
      </sheetData>
      <sheetData sheetId="3409">
        <row r="1">
          <cell r="A1" t="str">
            <v>1월 생산실적</v>
          </cell>
        </row>
      </sheetData>
      <sheetData sheetId="3410">
        <row r="1">
          <cell r="A1" t="str">
            <v>1월 생산실적</v>
          </cell>
        </row>
      </sheetData>
      <sheetData sheetId="3411">
        <row r="1">
          <cell r="A1" t="str">
            <v>1월 생산실적</v>
          </cell>
        </row>
      </sheetData>
      <sheetData sheetId="3412">
        <row r="1">
          <cell r="A1" t="str">
            <v>1월 생산실적</v>
          </cell>
        </row>
      </sheetData>
      <sheetData sheetId="3413">
        <row r="1">
          <cell r="A1" t="str">
            <v>1월 생산실적</v>
          </cell>
        </row>
      </sheetData>
      <sheetData sheetId="3414">
        <row r="1">
          <cell r="A1" t="str">
            <v>1월 생산실적</v>
          </cell>
        </row>
      </sheetData>
      <sheetData sheetId="3415">
        <row r="1">
          <cell r="A1" t="str">
            <v>1월 생산실적</v>
          </cell>
        </row>
      </sheetData>
      <sheetData sheetId="3416">
        <row r="1">
          <cell r="A1" t="str">
            <v>1월 생산실적</v>
          </cell>
        </row>
      </sheetData>
      <sheetData sheetId="3417">
        <row r="1">
          <cell r="A1" t="str">
            <v>1월 생산실적</v>
          </cell>
        </row>
      </sheetData>
      <sheetData sheetId="3418">
        <row r="1">
          <cell r="A1" t="str">
            <v>1월 생산실적</v>
          </cell>
        </row>
      </sheetData>
      <sheetData sheetId="3419">
        <row r="1">
          <cell r="A1" t="str">
            <v>1월 생산실적</v>
          </cell>
        </row>
      </sheetData>
      <sheetData sheetId="3420">
        <row r="1">
          <cell r="A1" t="str">
            <v>1월 생산실적</v>
          </cell>
        </row>
      </sheetData>
      <sheetData sheetId="3421">
        <row r="1">
          <cell r="A1" t="str">
            <v>1월 생산실적</v>
          </cell>
        </row>
      </sheetData>
      <sheetData sheetId="3422">
        <row r="1">
          <cell r="A1" t="str">
            <v>1월 생산실적</v>
          </cell>
        </row>
      </sheetData>
      <sheetData sheetId="3423">
        <row r="1">
          <cell r="A1" t="str">
            <v>1월 생산실적</v>
          </cell>
        </row>
      </sheetData>
      <sheetData sheetId="3424">
        <row r="1">
          <cell r="A1" t="str">
            <v>1월 생산실적</v>
          </cell>
        </row>
      </sheetData>
      <sheetData sheetId="3425">
        <row r="1">
          <cell r="A1" t="str">
            <v>1월 생산실적</v>
          </cell>
        </row>
      </sheetData>
      <sheetData sheetId="3426">
        <row r="1">
          <cell r="A1" t="str">
            <v>1월 생산실적</v>
          </cell>
        </row>
      </sheetData>
      <sheetData sheetId="3427">
        <row r="1">
          <cell r="A1" t="str">
            <v>1월 생산실적</v>
          </cell>
        </row>
      </sheetData>
      <sheetData sheetId="3428">
        <row r="1">
          <cell r="A1" t="str">
            <v>1월 생산실적</v>
          </cell>
        </row>
      </sheetData>
      <sheetData sheetId="3429">
        <row r="1">
          <cell r="A1" t="str">
            <v>1월 생산실적</v>
          </cell>
        </row>
      </sheetData>
      <sheetData sheetId="3430">
        <row r="1">
          <cell r="A1" t="str">
            <v>1월 생산실적</v>
          </cell>
        </row>
      </sheetData>
      <sheetData sheetId="3431">
        <row r="1">
          <cell r="A1" t="str">
            <v>1월 생산실적</v>
          </cell>
        </row>
      </sheetData>
      <sheetData sheetId="3432">
        <row r="1">
          <cell r="A1" t="str">
            <v>1월 생산실적</v>
          </cell>
        </row>
      </sheetData>
      <sheetData sheetId="3433">
        <row r="1">
          <cell r="A1" t="str">
            <v>1월 생산실적</v>
          </cell>
        </row>
      </sheetData>
      <sheetData sheetId="3434">
        <row r="1">
          <cell r="A1" t="str">
            <v>1월 생산실적</v>
          </cell>
        </row>
      </sheetData>
      <sheetData sheetId="3435">
        <row r="1">
          <cell r="A1" t="str">
            <v>1월 생산실적</v>
          </cell>
        </row>
      </sheetData>
      <sheetData sheetId="3436">
        <row r="1">
          <cell r="A1" t="str">
            <v>1월 생산실적</v>
          </cell>
        </row>
      </sheetData>
      <sheetData sheetId="3437">
        <row r="1">
          <cell r="A1" t="str">
            <v>1월 생산실적</v>
          </cell>
        </row>
      </sheetData>
      <sheetData sheetId="3438">
        <row r="1">
          <cell r="A1" t="str">
            <v>1월 생산실적</v>
          </cell>
        </row>
      </sheetData>
      <sheetData sheetId="3439">
        <row r="1">
          <cell r="A1" t="str">
            <v>1월 생산실적</v>
          </cell>
        </row>
      </sheetData>
      <sheetData sheetId="3440">
        <row r="1">
          <cell r="A1" t="str">
            <v>1월 생산실적</v>
          </cell>
        </row>
      </sheetData>
      <sheetData sheetId="3441">
        <row r="1">
          <cell r="A1" t="str">
            <v>1월 생산실적</v>
          </cell>
        </row>
      </sheetData>
      <sheetData sheetId="3442" refreshError="1"/>
      <sheetData sheetId="3443">
        <row r="1">
          <cell r="A1" t="str">
            <v>1월 생산실적</v>
          </cell>
        </row>
      </sheetData>
      <sheetData sheetId="3444">
        <row r="1">
          <cell r="A1" t="str">
            <v>1월 생산실적</v>
          </cell>
        </row>
      </sheetData>
      <sheetData sheetId="3445">
        <row r="1">
          <cell r="A1" t="str">
            <v>1월 생산실적</v>
          </cell>
        </row>
      </sheetData>
      <sheetData sheetId="3446">
        <row r="1">
          <cell r="A1" t="str">
            <v>1월 생산실적</v>
          </cell>
        </row>
      </sheetData>
      <sheetData sheetId="3447">
        <row r="1">
          <cell r="A1" t="str">
            <v>1월 생산실적</v>
          </cell>
        </row>
      </sheetData>
      <sheetData sheetId="3448">
        <row r="1">
          <cell r="A1" t="str">
            <v>1월 생산실적</v>
          </cell>
        </row>
      </sheetData>
      <sheetData sheetId="3449">
        <row r="1">
          <cell r="A1" t="str">
            <v>1월 생산실적</v>
          </cell>
        </row>
      </sheetData>
      <sheetData sheetId="3450">
        <row r="1">
          <cell r="A1" t="str">
            <v>1월 생산실적</v>
          </cell>
        </row>
      </sheetData>
      <sheetData sheetId="3451">
        <row r="1">
          <cell r="A1" t="str">
            <v>1월 생산실적</v>
          </cell>
        </row>
      </sheetData>
      <sheetData sheetId="3452">
        <row r="1">
          <cell r="A1" t="str">
            <v>1월 생산실적</v>
          </cell>
        </row>
      </sheetData>
      <sheetData sheetId="3453">
        <row r="1">
          <cell r="A1" t="str">
            <v>1월 생산실적</v>
          </cell>
        </row>
      </sheetData>
      <sheetData sheetId="3454">
        <row r="1">
          <cell r="A1" t="str">
            <v>1월 생산실적</v>
          </cell>
        </row>
      </sheetData>
      <sheetData sheetId="3455">
        <row r="1">
          <cell r="A1" t="str">
            <v>1월 생산실적</v>
          </cell>
        </row>
      </sheetData>
      <sheetData sheetId="3456">
        <row r="1">
          <cell r="A1" t="str">
            <v>1월 생산실적</v>
          </cell>
        </row>
      </sheetData>
      <sheetData sheetId="3457">
        <row r="1">
          <cell r="A1" t="str">
            <v>1월 생산실적</v>
          </cell>
        </row>
      </sheetData>
      <sheetData sheetId="3458">
        <row r="1">
          <cell r="A1" t="str">
            <v>1월 생산실적</v>
          </cell>
        </row>
      </sheetData>
      <sheetData sheetId="3459">
        <row r="1">
          <cell r="A1" t="str">
            <v>1월 생산실적</v>
          </cell>
        </row>
      </sheetData>
      <sheetData sheetId="3460">
        <row r="1">
          <cell r="A1" t="str">
            <v>1월 생산실적</v>
          </cell>
        </row>
      </sheetData>
      <sheetData sheetId="3461">
        <row r="1">
          <cell r="A1" t="str">
            <v>1월 생산실적</v>
          </cell>
        </row>
      </sheetData>
      <sheetData sheetId="3462">
        <row r="1">
          <cell r="A1" t="str">
            <v>1월 생산실적</v>
          </cell>
        </row>
      </sheetData>
      <sheetData sheetId="3463">
        <row r="1">
          <cell r="A1" t="str">
            <v>1월 생산실적</v>
          </cell>
        </row>
      </sheetData>
      <sheetData sheetId="3464">
        <row r="1">
          <cell r="A1" t="str">
            <v>1월 생산실적</v>
          </cell>
        </row>
      </sheetData>
      <sheetData sheetId="3465">
        <row r="1">
          <cell r="A1" t="str">
            <v>1월 생산실적</v>
          </cell>
        </row>
      </sheetData>
      <sheetData sheetId="3466">
        <row r="1">
          <cell r="A1" t="str">
            <v>1월 생산실적</v>
          </cell>
        </row>
      </sheetData>
      <sheetData sheetId="3467">
        <row r="1">
          <cell r="A1" t="str">
            <v>1월 생산실적</v>
          </cell>
        </row>
      </sheetData>
      <sheetData sheetId="3468">
        <row r="1">
          <cell r="A1" t="str">
            <v>1월 생산실적</v>
          </cell>
        </row>
      </sheetData>
      <sheetData sheetId="3469">
        <row r="1">
          <cell r="A1" t="str">
            <v>1월 생산실적</v>
          </cell>
        </row>
      </sheetData>
      <sheetData sheetId="3470">
        <row r="1">
          <cell r="A1" t="str">
            <v>1월 생산실적</v>
          </cell>
        </row>
      </sheetData>
      <sheetData sheetId="3471">
        <row r="1">
          <cell r="A1" t="str">
            <v>1월 생산실적</v>
          </cell>
        </row>
      </sheetData>
      <sheetData sheetId="3472">
        <row r="1">
          <cell r="A1" t="str">
            <v>1월 생산실적</v>
          </cell>
        </row>
      </sheetData>
      <sheetData sheetId="3473">
        <row r="1">
          <cell r="A1" t="str">
            <v>1월 생산실적</v>
          </cell>
        </row>
      </sheetData>
      <sheetData sheetId="3474">
        <row r="1">
          <cell r="A1" t="str">
            <v>1월 생산실적</v>
          </cell>
        </row>
      </sheetData>
      <sheetData sheetId="3475">
        <row r="1">
          <cell r="A1" t="str">
            <v>1월 생산실적</v>
          </cell>
        </row>
      </sheetData>
      <sheetData sheetId="3476">
        <row r="1">
          <cell r="A1" t="str">
            <v>1월 생산실적</v>
          </cell>
        </row>
      </sheetData>
      <sheetData sheetId="3477">
        <row r="1">
          <cell r="A1" t="str">
            <v>1월 생산실적</v>
          </cell>
        </row>
      </sheetData>
      <sheetData sheetId="3478">
        <row r="1">
          <cell r="A1" t="str">
            <v>1월 생산실적</v>
          </cell>
        </row>
      </sheetData>
      <sheetData sheetId="3479">
        <row r="1">
          <cell r="A1" t="str">
            <v>1월 생산실적</v>
          </cell>
        </row>
      </sheetData>
      <sheetData sheetId="3480">
        <row r="1">
          <cell r="A1" t="str">
            <v>1월 생산실적</v>
          </cell>
        </row>
      </sheetData>
      <sheetData sheetId="3481">
        <row r="1">
          <cell r="A1" t="str">
            <v>1월 생산실적</v>
          </cell>
        </row>
      </sheetData>
      <sheetData sheetId="3482">
        <row r="1">
          <cell r="A1" t="str">
            <v>1월 생산실적</v>
          </cell>
        </row>
      </sheetData>
      <sheetData sheetId="3483">
        <row r="1">
          <cell r="A1" t="str">
            <v>1월 생산실적</v>
          </cell>
        </row>
      </sheetData>
      <sheetData sheetId="3484">
        <row r="1">
          <cell r="A1" t="str">
            <v>1월 생산실적</v>
          </cell>
        </row>
      </sheetData>
      <sheetData sheetId="3485">
        <row r="1">
          <cell r="A1" t="str">
            <v>1월 생산실적</v>
          </cell>
        </row>
      </sheetData>
      <sheetData sheetId="3486">
        <row r="1">
          <cell r="A1" t="str">
            <v>1월 생산실적</v>
          </cell>
        </row>
      </sheetData>
      <sheetData sheetId="3487">
        <row r="1">
          <cell r="A1" t="str">
            <v>1월 생산실적</v>
          </cell>
        </row>
      </sheetData>
      <sheetData sheetId="3488">
        <row r="1">
          <cell r="A1" t="str">
            <v>1월 생산실적</v>
          </cell>
        </row>
      </sheetData>
      <sheetData sheetId="3489">
        <row r="1">
          <cell r="A1" t="str">
            <v>1월 생산실적</v>
          </cell>
        </row>
      </sheetData>
      <sheetData sheetId="3490">
        <row r="1">
          <cell r="A1" t="str">
            <v>1월 생산실적</v>
          </cell>
        </row>
      </sheetData>
      <sheetData sheetId="3491">
        <row r="1">
          <cell r="A1" t="str">
            <v>1월 생산실적</v>
          </cell>
        </row>
      </sheetData>
      <sheetData sheetId="3492">
        <row r="1">
          <cell r="A1" t="str">
            <v>1월 생산실적</v>
          </cell>
        </row>
      </sheetData>
      <sheetData sheetId="3493">
        <row r="1">
          <cell r="A1" t="str">
            <v>1월 생산실적</v>
          </cell>
        </row>
      </sheetData>
      <sheetData sheetId="3494">
        <row r="1">
          <cell r="A1" t="str">
            <v>1월 생산실적</v>
          </cell>
        </row>
      </sheetData>
      <sheetData sheetId="3495">
        <row r="1">
          <cell r="A1" t="str">
            <v>1월 생산실적</v>
          </cell>
        </row>
      </sheetData>
      <sheetData sheetId="3496">
        <row r="1">
          <cell r="A1" t="str">
            <v>1월 생산실적</v>
          </cell>
        </row>
      </sheetData>
      <sheetData sheetId="3497">
        <row r="1">
          <cell r="A1" t="str">
            <v>1월 생산실적</v>
          </cell>
        </row>
      </sheetData>
      <sheetData sheetId="3498">
        <row r="1">
          <cell r="A1" t="str">
            <v>1월 생산실적</v>
          </cell>
        </row>
      </sheetData>
      <sheetData sheetId="3499">
        <row r="1">
          <cell r="A1" t="str">
            <v>1월 생산실적</v>
          </cell>
        </row>
      </sheetData>
      <sheetData sheetId="3500">
        <row r="1">
          <cell r="A1" t="str">
            <v>1월 생산실적</v>
          </cell>
        </row>
      </sheetData>
      <sheetData sheetId="3501">
        <row r="1">
          <cell r="A1" t="str">
            <v>1월 생산실적</v>
          </cell>
        </row>
      </sheetData>
      <sheetData sheetId="3502">
        <row r="1">
          <cell r="A1" t="str">
            <v>1월 생산실적</v>
          </cell>
        </row>
      </sheetData>
      <sheetData sheetId="3503">
        <row r="1">
          <cell r="A1" t="str">
            <v>1월 생산실적</v>
          </cell>
        </row>
      </sheetData>
      <sheetData sheetId="3504">
        <row r="1">
          <cell r="A1" t="str">
            <v>1월 생산실적</v>
          </cell>
        </row>
      </sheetData>
      <sheetData sheetId="3505">
        <row r="1">
          <cell r="A1" t="str">
            <v>1월 생산실적</v>
          </cell>
        </row>
      </sheetData>
      <sheetData sheetId="3506">
        <row r="1">
          <cell r="A1" t="str">
            <v>1월 생산실적</v>
          </cell>
        </row>
      </sheetData>
      <sheetData sheetId="3507">
        <row r="1">
          <cell r="A1" t="str">
            <v>1월 생산실적</v>
          </cell>
        </row>
      </sheetData>
      <sheetData sheetId="3508">
        <row r="1">
          <cell r="A1" t="str">
            <v>1월 생산실적</v>
          </cell>
        </row>
      </sheetData>
      <sheetData sheetId="3509">
        <row r="1">
          <cell r="A1" t="str">
            <v>1월 생산실적</v>
          </cell>
        </row>
      </sheetData>
      <sheetData sheetId="3510">
        <row r="1">
          <cell r="A1" t="str">
            <v>1월 생산실적</v>
          </cell>
        </row>
      </sheetData>
      <sheetData sheetId="3511">
        <row r="1">
          <cell r="A1" t="str">
            <v>1월 생산실적</v>
          </cell>
        </row>
      </sheetData>
      <sheetData sheetId="3512">
        <row r="1">
          <cell r="A1" t="str">
            <v>1월 생산실적</v>
          </cell>
        </row>
      </sheetData>
      <sheetData sheetId="3513">
        <row r="1">
          <cell r="A1" t="str">
            <v>1월 생산실적</v>
          </cell>
        </row>
      </sheetData>
      <sheetData sheetId="3514">
        <row r="1">
          <cell r="A1" t="str">
            <v>1월 생산실적</v>
          </cell>
        </row>
      </sheetData>
      <sheetData sheetId="3515">
        <row r="1">
          <cell r="A1" t="str">
            <v>1월 생산실적</v>
          </cell>
        </row>
      </sheetData>
      <sheetData sheetId="3516">
        <row r="1">
          <cell r="A1" t="str">
            <v>1월 생산실적</v>
          </cell>
        </row>
      </sheetData>
      <sheetData sheetId="3517">
        <row r="1">
          <cell r="A1" t="str">
            <v>1월 생산실적</v>
          </cell>
        </row>
      </sheetData>
      <sheetData sheetId="3518">
        <row r="1">
          <cell r="A1" t="str">
            <v>1월 생산실적</v>
          </cell>
        </row>
      </sheetData>
      <sheetData sheetId="3519">
        <row r="1">
          <cell r="A1" t="str">
            <v>1월 생산실적</v>
          </cell>
        </row>
      </sheetData>
      <sheetData sheetId="3520">
        <row r="1">
          <cell r="A1" t="str">
            <v>1월 생산실적</v>
          </cell>
        </row>
      </sheetData>
      <sheetData sheetId="3521">
        <row r="1">
          <cell r="A1" t="str">
            <v>1월 생산실적</v>
          </cell>
        </row>
      </sheetData>
      <sheetData sheetId="3522">
        <row r="1">
          <cell r="A1" t="str">
            <v>1월 생산실적</v>
          </cell>
        </row>
      </sheetData>
      <sheetData sheetId="3523">
        <row r="1">
          <cell r="A1" t="str">
            <v>1월 생산실적</v>
          </cell>
        </row>
      </sheetData>
      <sheetData sheetId="3524">
        <row r="1">
          <cell r="A1" t="str">
            <v>1월 생산실적</v>
          </cell>
        </row>
      </sheetData>
      <sheetData sheetId="3525">
        <row r="1">
          <cell r="A1" t="str">
            <v>1월 생산실적</v>
          </cell>
        </row>
      </sheetData>
      <sheetData sheetId="3526">
        <row r="1">
          <cell r="A1" t="str">
            <v>1월 생산실적</v>
          </cell>
        </row>
      </sheetData>
      <sheetData sheetId="3527">
        <row r="1">
          <cell r="A1" t="str">
            <v>1월 생산실적</v>
          </cell>
        </row>
      </sheetData>
      <sheetData sheetId="3528">
        <row r="1">
          <cell r="A1" t="str">
            <v>1월 생산실적</v>
          </cell>
        </row>
      </sheetData>
      <sheetData sheetId="3529">
        <row r="1">
          <cell r="A1" t="str">
            <v>1월 생산실적</v>
          </cell>
        </row>
      </sheetData>
      <sheetData sheetId="3530">
        <row r="1">
          <cell r="A1" t="str">
            <v>1월 생산실적</v>
          </cell>
        </row>
      </sheetData>
      <sheetData sheetId="3531">
        <row r="1">
          <cell r="A1" t="str">
            <v>1월 생산실적</v>
          </cell>
        </row>
      </sheetData>
      <sheetData sheetId="3532">
        <row r="1">
          <cell r="A1" t="str">
            <v>1월 생산실적</v>
          </cell>
        </row>
      </sheetData>
      <sheetData sheetId="3533">
        <row r="1">
          <cell r="A1" t="str">
            <v>1월 생산실적</v>
          </cell>
        </row>
      </sheetData>
      <sheetData sheetId="3534">
        <row r="1">
          <cell r="A1" t="str">
            <v>1월 생산실적</v>
          </cell>
        </row>
      </sheetData>
      <sheetData sheetId="3535">
        <row r="1">
          <cell r="A1" t="str">
            <v>1월 생산실적</v>
          </cell>
        </row>
      </sheetData>
      <sheetData sheetId="3536">
        <row r="1">
          <cell r="A1" t="str">
            <v>1월 생산실적</v>
          </cell>
        </row>
      </sheetData>
      <sheetData sheetId="3537">
        <row r="1">
          <cell r="A1" t="str">
            <v>1월 생산실적</v>
          </cell>
        </row>
      </sheetData>
      <sheetData sheetId="3538">
        <row r="1">
          <cell r="A1" t="str">
            <v>1월 생산실적</v>
          </cell>
        </row>
      </sheetData>
      <sheetData sheetId="3539">
        <row r="1">
          <cell r="A1" t="str">
            <v>1월 생산실적</v>
          </cell>
        </row>
      </sheetData>
      <sheetData sheetId="3540">
        <row r="1">
          <cell r="A1" t="str">
            <v>1월 생산실적</v>
          </cell>
        </row>
      </sheetData>
      <sheetData sheetId="3541">
        <row r="1">
          <cell r="A1" t="str">
            <v>1월 생산실적</v>
          </cell>
        </row>
      </sheetData>
      <sheetData sheetId="3542">
        <row r="1">
          <cell r="A1" t="str">
            <v>1월 생산실적</v>
          </cell>
        </row>
      </sheetData>
      <sheetData sheetId="3543">
        <row r="1">
          <cell r="A1" t="str">
            <v>1월 생산실적</v>
          </cell>
        </row>
      </sheetData>
      <sheetData sheetId="3544">
        <row r="1">
          <cell r="A1" t="str">
            <v>1월 생산실적</v>
          </cell>
        </row>
      </sheetData>
      <sheetData sheetId="3545">
        <row r="1">
          <cell r="A1" t="str">
            <v>1월 생산실적</v>
          </cell>
        </row>
      </sheetData>
      <sheetData sheetId="3546">
        <row r="1">
          <cell r="A1" t="str">
            <v>1월 생산실적</v>
          </cell>
        </row>
      </sheetData>
      <sheetData sheetId="3547">
        <row r="1">
          <cell r="A1" t="str">
            <v>1월 생산실적</v>
          </cell>
        </row>
      </sheetData>
      <sheetData sheetId="3548">
        <row r="1">
          <cell r="A1" t="str">
            <v>1월 생산실적</v>
          </cell>
        </row>
      </sheetData>
      <sheetData sheetId="3549">
        <row r="1">
          <cell r="A1" t="str">
            <v>1월 생산실적</v>
          </cell>
        </row>
      </sheetData>
      <sheetData sheetId="3550">
        <row r="1">
          <cell r="A1" t="str">
            <v>1월 생산실적</v>
          </cell>
        </row>
      </sheetData>
      <sheetData sheetId="3551">
        <row r="1">
          <cell r="A1" t="str">
            <v>1월 생산실적</v>
          </cell>
        </row>
      </sheetData>
      <sheetData sheetId="3552">
        <row r="1">
          <cell r="A1" t="str">
            <v>1월 생산실적</v>
          </cell>
        </row>
      </sheetData>
      <sheetData sheetId="3553">
        <row r="1">
          <cell r="A1" t="str">
            <v>1월 생산실적</v>
          </cell>
        </row>
      </sheetData>
      <sheetData sheetId="3554">
        <row r="1">
          <cell r="A1" t="str">
            <v>1월 생산실적</v>
          </cell>
        </row>
      </sheetData>
      <sheetData sheetId="3555">
        <row r="1">
          <cell r="A1" t="str">
            <v>1월 생산실적</v>
          </cell>
        </row>
      </sheetData>
      <sheetData sheetId="3556">
        <row r="1">
          <cell r="A1" t="str">
            <v>1월 생산실적</v>
          </cell>
        </row>
      </sheetData>
      <sheetData sheetId="3557">
        <row r="1">
          <cell r="A1" t="str">
            <v>1월 생산실적</v>
          </cell>
        </row>
      </sheetData>
      <sheetData sheetId="3558">
        <row r="1">
          <cell r="A1" t="str">
            <v>1월 생산실적</v>
          </cell>
        </row>
      </sheetData>
      <sheetData sheetId="3559">
        <row r="1">
          <cell r="A1" t="str">
            <v>1월 생산실적</v>
          </cell>
        </row>
      </sheetData>
      <sheetData sheetId="3560">
        <row r="1">
          <cell r="A1" t="str">
            <v>1월 생산실적</v>
          </cell>
        </row>
      </sheetData>
      <sheetData sheetId="3561">
        <row r="1">
          <cell r="A1" t="str">
            <v>1월 생산실적</v>
          </cell>
        </row>
      </sheetData>
      <sheetData sheetId="3562">
        <row r="1">
          <cell r="A1" t="str">
            <v>1월 생산실적</v>
          </cell>
        </row>
      </sheetData>
      <sheetData sheetId="3563">
        <row r="1">
          <cell r="A1" t="str">
            <v>1월 생산실적</v>
          </cell>
        </row>
      </sheetData>
      <sheetData sheetId="3564">
        <row r="1">
          <cell r="A1" t="str">
            <v>1월 생산실적</v>
          </cell>
        </row>
      </sheetData>
      <sheetData sheetId="3565">
        <row r="1">
          <cell r="A1" t="str">
            <v>1월 생산실적</v>
          </cell>
        </row>
      </sheetData>
      <sheetData sheetId="3566">
        <row r="1">
          <cell r="A1" t="str">
            <v>1월 생산실적</v>
          </cell>
        </row>
      </sheetData>
      <sheetData sheetId="3567">
        <row r="1">
          <cell r="A1" t="str">
            <v>1월 생산실적</v>
          </cell>
        </row>
      </sheetData>
      <sheetData sheetId="3568">
        <row r="1">
          <cell r="A1" t="str">
            <v>1월 생산실적</v>
          </cell>
        </row>
      </sheetData>
      <sheetData sheetId="3569">
        <row r="1">
          <cell r="A1" t="str">
            <v>1월 생산실적</v>
          </cell>
        </row>
      </sheetData>
      <sheetData sheetId="3570">
        <row r="1">
          <cell r="A1" t="str">
            <v>1월 생산실적</v>
          </cell>
        </row>
      </sheetData>
      <sheetData sheetId="3571">
        <row r="1">
          <cell r="A1" t="str">
            <v>1월 생산실적</v>
          </cell>
        </row>
      </sheetData>
      <sheetData sheetId="3572">
        <row r="1">
          <cell r="A1" t="str">
            <v>1월 생산실적</v>
          </cell>
        </row>
      </sheetData>
      <sheetData sheetId="3573">
        <row r="1">
          <cell r="A1" t="str">
            <v>1월 생산실적</v>
          </cell>
        </row>
      </sheetData>
      <sheetData sheetId="3574">
        <row r="1">
          <cell r="A1" t="str">
            <v>1월 생산실적</v>
          </cell>
        </row>
      </sheetData>
      <sheetData sheetId="3575">
        <row r="1">
          <cell r="A1" t="str">
            <v>1월 생산실적</v>
          </cell>
        </row>
      </sheetData>
      <sheetData sheetId="3576">
        <row r="1">
          <cell r="A1" t="str">
            <v>1월 생산실적</v>
          </cell>
        </row>
      </sheetData>
      <sheetData sheetId="3577">
        <row r="1">
          <cell r="A1" t="str">
            <v>1월 생산실적</v>
          </cell>
        </row>
      </sheetData>
      <sheetData sheetId="3578">
        <row r="1">
          <cell r="A1" t="str">
            <v>1월 생산실적</v>
          </cell>
        </row>
      </sheetData>
      <sheetData sheetId="3579">
        <row r="1">
          <cell r="A1" t="str">
            <v>1월 생산실적</v>
          </cell>
        </row>
      </sheetData>
      <sheetData sheetId="3580">
        <row r="1">
          <cell r="A1" t="str">
            <v>1월 생산실적</v>
          </cell>
        </row>
      </sheetData>
      <sheetData sheetId="3581">
        <row r="1">
          <cell r="A1" t="str">
            <v>1월 생산실적</v>
          </cell>
        </row>
      </sheetData>
      <sheetData sheetId="3582">
        <row r="1">
          <cell r="A1" t="str">
            <v>1월 생산실적</v>
          </cell>
        </row>
      </sheetData>
      <sheetData sheetId="3583">
        <row r="1">
          <cell r="A1" t="str">
            <v>1월 생산실적</v>
          </cell>
        </row>
      </sheetData>
      <sheetData sheetId="3584" refreshError="1"/>
      <sheetData sheetId="3585">
        <row r="1">
          <cell r="A1" t="str">
            <v>1월 생산실적</v>
          </cell>
        </row>
      </sheetData>
      <sheetData sheetId="3586">
        <row r="1">
          <cell r="A1" t="str">
            <v>1월 생산실적</v>
          </cell>
        </row>
      </sheetData>
      <sheetData sheetId="3587">
        <row r="1">
          <cell r="A1" t="str">
            <v>1월 생산실적</v>
          </cell>
        </row>
      </sheetData>
      <sheetData sheetId="3588">
        <row r="1">
          <cell r="A1" t="str">
            <v>1월 생산실적</v>
          </cell>
        </row>
      </sheetData>
      <sheetData sheetId="3589">
        <row r="1">
          <cell r="A1" t="str">
            <v>1월 생산실적</v>
          </cell>
        </row>
      </sheetData>
      <sheetData sheetId="3590">
        <row r="1">
          <cell r="A1" t="str">
            <v>1월 생산실적</v>
          </cell>
        </row>
      </sheetData>
      <sheetData sheetId="3591">
        <row r="1">
          <cell r="A1" t="str">
            <v>1월 생산실적</v>
          </cell>
        </row>
      </sheetData>
      <sheetData sheetId="3592">
        <row r="1">
          <cell r="A1" t="str">
            <v>1월 생산실적</v>
          </cell>
        </row>
      </sheetData>
      <sheetData sheetId="3593">
        <row r="1">
          <cell r="A1" t="str">
            <v>1월 생산실적</v>
          </cell>
        </row>
      </sheetData>
      <sheetData sheetId="3594">
        <row r="1">
          <cell r="A1" t="str">
            <v>1월 생산실적</v>
          </cell>
        </row>
      </sheetData>
      <sheetData sheetId="3595">
        <row r="1">
          <cell r="A1" t="str">
            <v>1월 생산실적</v>
          </cell>
        </row>
      </sheetData>
      <sheetData sheetId="3596">
        <row r="1">
          <cell r="A1" t="str">
            <v>1월 생산실적</v>
          </cell>
        </row>
      </sheetData>
      <sheetData sheetId="3597">
        <row r="1">
          <cell r="A1" t="str">
            <v>1월 생산실적</v>
          </cell>
        </row>
      </sheetData>
      <sheetData sheetId="3598">
        <row r="1">
          <cell r="A1" t="str">
            <v>1월 생산실적</v>
          </cell>
        </row>
      </sheetData>
      <sheetData sheetId="3599">
        <row r="1">
          <cell r="A1" t="str">
            <v>1월 생산실적</v>
          </cell>
        </row>
      </sheetData>
      <sheetData sheetId="3600">
        <row r="1">
          <cell r="A1" t="str">
            <v>1월 생산실적</v>
          </cell>
        </row>
      </sheetData>
      <sheetData sheetId="3601">
        <row r="1">
          <cell r="A1" t="str">
            <v>1월 생산실적</v>
          </cell>
        </row>
      </sheetData>
      <sheetData sheetId="3602">
        <row r="1">
          <cell r="A1" t="str">
            <v>1월 생산실적</v>
          </cell>
        </row>
      </sheetData>
      <sheetData sheetId="3603">
        <row r="1">
          <cell r="A1" t="str">
            <v>1월 생산실적</v>
          </cell>
        </row>
      </sheetData>
      <sheetData sheetId="3604">
        <row r="1">
          <cell r="A1" t="str">
            <v>1월 생산실적</v>
          </cell>
        </row>
      </sheetData>
      <sheetData sheetId="3605">
        <row r="1">
          <cell r="A1" t="str">
            <v>1월 생산실적</v>
          </cell>
        </row>
      </sheetData>
      <sheetData sheetId="3606">
        <row r="1">
          <cell r="A1" t="str">
            <v>1월 생산실적</v>
          </cell>
        </row>
      </sheetData>
      <sheetData sheetId="3607">
        <row r="1">
          <cell r="A1" t="str">
            <v>1월 생산실적</v>
          </cell>
        </row>
      </sheetData>
      <sheetData sheetId="3608">
        <row r="1">
          <cell r="A1" t="str">
            <v>1월 생산실적</v>
          </cell>
        </row>
      </sheetData>
      <sheetData sheetId="3609">
        <row r="1">
          <cell r="A1" t="str">
            <v>1월 생산실적</v>
          </cell>
        </row>
      </sheetData>
      <sheetData sheetId="3610">
        <row r="1">
          <cell r="A1" t="str">
            <v>1월 생산실적</v>
          </cell>
        </row>
      </sheetData>
      <sheetData sheetId="3611">
        <row r="1">
          <cell r="A1" t="str">
            <v>1월 생산실적</v>
          </cell>
        </row>
      </sheetData>
      <sheetData sheetId="3612">
        <row r="1">
          <cell r="A1" t="str">
            <v>1월 생산실적</v>
          </cell>
        </row>
      </sheetData>
      <sheetData sheetId="3613">
        <row r="1">
          <cell r="A1" t="str">
            <v>1월 생산실적</v>
          </cell>
        </row>
      </sheetData>
      <sheetData sheetId="3614">
        <row r="1">
          <cell r="A1" t="str">
            <v>1월 생산실적</v>
          </cell>
        </row>
      </sheetData>
      <sheetData sheetId="3615">
        <row r="1">
          <cell r="A1" t="str">
            <v>1월 생산실적</v>
          </cell>
        </row>
      </sheetData>
      <sheetData sheetId="3616">
        <row r="1">
          <cell r="A1" t="str">
            <v>1월 생산실적</v>
          </cell>
        </row>
      </sheetData>
      <sheetData sheetId="3617" refreshError="1"/>
      <sheetData sheetId="3618">
        <row r="1">
          <cell r="A1" t="str">
            <v>1월 생산실적</v>
          </cell>
        </row>
      </sheetData>
      <sheetData sheetId="3619">
        <row r="1">
          <cell r="A1" t="str">
            <v>1월 생산실적</v>
          </cell>
        </row>
      </sheetData>
      <sheetData sheetId="3620" refreshError="1"/>
      <sheetData sheetId="3621">
        <row r="1">
          <cell r="A1" t="str">
            <v>1월 생산실적</v>
          </cell>
        </row>
      </sheetData>
      <sheetData sheetId="3622">
        <row r="1">
          <cell r="A1" t="str">
            <v>1월 생산실적</v>
          </cell>
        </row>
      </sheetData>
      <sheetData sheetId="3623">
        <row r="1">
          <cell r="A1" t="str">
            <v>1월 생산실적</v>
          </cell>
        </row>
      </sheetData>
      <sheetData sheetId="3624">
        <row r="1">
          <cell r="A1" t="str">
            <v>1월 생산실적</v>
          </cell>
        </row>
      </sheetData>
      <sheetData sheetId="3625">
        <row r="1">
          <cell r="A1" t="str">
            <v>1월 생산실적</v>
          </cell>
        </row>
      </sheetData>
      <sheetData sheetId="3626">
        <row r="1">
          <cell r="A1" t="str">
            <v>1월 생산실적</v>
          </cell>
        </row>
      </sheetData>
      <sheetData sheetId="3627">
        <row r="1">
          <cell r="A1" t="str">
            <v>1월 생산실적</v>
          </cell>
        </row>
      </sheetData>
      <sheetData sheetId="3628">
        <row r="1">
          <cell r="A1" t="str">
            <v>1월 생산실적</v>
          </cell>
        </row>
      </sheetData>
      <sheetData sheetId="3629">
        <row r="1">
          <cell r="A1" t="str">
            <v>1월 생산실적</v>
          </cell>
        </row>
      </sheetData>
      <sheetData sheetId="3630">
        <row r="1">
          <cell r="A1" t="str">
            <v>1월 생산실적</v>
          </cell>
        </row>
      </sheetData>
      <sheetData sheetId="3631">
        <row r="1">
          <cell r="A1" t="str">
            <v>1월 생산실적</v>
          </cell>
        </row>
      </sheetData>
      <sheetData sheetId="3632">
        <row r="1">
          <cell r="A1" t="str">
            <v>1월 생산실적</v>
          </cell>
        </row>
      </sheetData>
      <sheetData sheetId="3633">
        <row r="1">
          <cell r="A1" t="str">
            <v>1월 생산실적</v>
          </cell>
        </row>
      </sheetData>
      <sheetData sheetId="3634" refreshError="1"/>
      <sheetData sheetId="3635">
        <row r="1">
          <cell r="A1" t="str">
            <v>1월 생산실적</v>
          </cell>
        </row>
      </sheetData>
      <sheetData sheetId="3636" refreshError="1"/>
      <sheetData sheetId="3637">
        <row r="1">
          <cell r="A1" t="str">
            <v>1월 생산실적</v>
          </cell>
        </row>
      </sheetData>
      <sheetData sheetId="3638">
        <row r="1">
          <cell r="A1" t="str">
            <v>1월 생산실적</v>
          </cell>
        </row>
      </sheetData>
      <sheetData sheetId="3639">
        <row r="1">
          <cell r="A1" t="str">
            <v>1월 생산실적</v>
          </cell>
        </row>
      </sheetData>
      <sheetData sheetId="3640" refreshError="1"/>
      <sheetData sheetId="3641" refreshError="1"/>
      <sheetData sheetId="3642">
        <row r="1">
          <cell r="A1" t="str">
            <v>1월 생산실적</v>
          </cell>
        </row>
      </sheetData>
      <sheetData sheetId="3643">
        <row r="1">
          <cell r="A1" t="str">
            <v>1월 생산실적</v>
          </cell>
        </row>
      </sheetData>
      <sheetData sheetId="3644">
        <row r="1">
          <cell r="A1" t="str">
            <v>1월 생산실적</v>
          </cell>
        </row>
      </sheetData>
      <sheetData sheetId="3645">
        <row r="1">
          <cell r="A1" t="str">
            <v>1월 생산실적</v>
          </cell>
        </row>
      </sheetData>
      <sheetData sheetId="3646">
        <row r="1">
          <cell r="A1" t="str">
            <v>1월 생산실적</v>
          </cell>
        </row>
      </sheetData>
      <sheetData sheetId="3647">
        <row r="1">
          <cell r="A1" t="str">
            <v>1월 생산실적</v>
          </cell>
        </row>
      </sheetData>
      <sheetData sheetId="3648">
        <row r="1">
          <cell r="A1" t="str">
            <v>1월 생산실적</v>
          </cell>
        </row>
      </sheetData>
      <sheetData sheetId="3649">
        <row r="1">
          <cell r="A1" t="str">
            <v>1월 생산실적</v>
          </cell>
        </row>
      </sheetData>
      <sheetData sheetId="3650">
        <row r="1">
          <cell r="A1" t="str">
            <v>1월 생산실적</v>
          </cell>
        </row>
      </sheetData>
      <sheetData sheetId="3651">
        <row r="1">
          <cell r="A1" t="str">
            <v>1월 생산실적</v>
          </cell>
        </row>
      </sheetData>
      <sheetData sheetId="3652">
        <row r="1">
          <cell r="A1" t="str">
            <v>1월 생산실적</v>
          </cell>
        </row>
      </sheetData>
      <sheetData sheetId="3653">
        <row r="1">
          <cell r="A1" t="str">
            <v>1월 생산실적</v>
          </cell>
        </row>
      </sheetData>
      <sheetData sheetId="3654">
        <row r="1">
          <cell r="A1" t="str">
            <v>1월 생산실적</v>
          </cell>
        </row>
      </sheetData>
      <sheetData sheetId="3655">
        <row r="1">
          <cell r="A1" t="str">
            <v>1월 생산실적</v>
          </cell>
        </row>
      </sheetData>
      <sheetData sheetId="3656">
        <row r="1">
          <cell r="A1" t="str">
            <v>1월 생산실적</v>
          </cell>
        </row>
      </sheetData>
      <sheetData sheetId="3657">
        <row r="1">
          <cell r="A1" t="str">
            <v>1월 생산실적</v>
          </cell>
        </row>
      </sheetData>
      <sheetData sheetId="3658">
        <row r="1">
          <cell r="A1" t="str">
            <v>1월 생산실적</v>
          </cell>
        </row>
      </sheetData>
      <sheetData sheetId="3659">
        <row r="1">
          <cell r="A1" t="str">
            <v>1월 생산실적</v>
          </cell>
        </row>
      </sheetData>
      <sheetData sheetId="3660">
        <row r="1">
          <cell r="A1" t="str">
            <v>1월 생산실적</v>
          </cell>
        </row>
      </sheetData>
      <sheetData sheetId="3661">
        <row r="1">
          <cell r="A1" t="str">
            <v>1월 생산실적</v>
          </cell>
        </row>
      </sheetData>
      <sheetData sheetId="3662" refreshError="1"/>
      <sheetData sheetId="3663">
        <row r="1">
          <cell r="A1" t="str">
            <v>1월 생산실적</v>
          </cell>
        </row>
      </sheetData>
      <sheetData sheetId="3664">
        <row r="1">
          <cell r="A1" t="str">
            <v>1월 생산실적</v>
          </cell>
        </row>
      </sheetData>
      <sheetData sheetId="3665">
        <row r="1">
          <cell r="A1" t="str">
            <v>1월 생산실적</v>
          </cell>
        </row>
      </sheetData>
      <sheetData sheetId="3666">
        <row r="1">
          <cell r="A1" t="str">
            <v>1월 생산실적</v>
          </cell>
        </row>
      </sheetData>
      <sheetData sheetId="3667">
        <row r="1">
          <cell r="A1" t="str">
            <v>1월 생산실적</v>
          </cell>
        </row>
      </sheetData>
      <sheetData sheetId="3668">
        <row r="1">
          <cell r="A1" t="str">
            <v>1월 생산실적</v>
          </cell>
        </row>
      </sheetData>
      <sheetData sheetId="3669">
        <row r="1">
          <cell r="A1" t="str">
            <v>1월 생산실적</v>
          </cell>
        </row>
      </sheetData>
      <sheetData sheetId="3670">
        <row r="1">
          <cell r="A1" t="str">
            <v>1월 생산실적</v>
          </cell>
        </row>
      </sheetData>
      <sheetData sheetId="3671">
        <row r="1">
          <cell r="A1" t="str">
            <v>1월 생산실적</v>
          </cell>
        </row>
      </sheetData>
      <sheetData sheetId="3672">
        <row r="1">
          <cell r="A1" t="str">
            <v>1월 생산실적</v>
          </cell>
        </row>
      </sheetData>
      <sheetData sheetId="3673">
        <row r="1">
          <cell r="A1" t="str">
            <v>1월 생산실적</v>
          </cell>
        </row>
      </sheetData>
      <sheetData sheetId="3674">
        <row r="1">
          <cell r="A1" t="str">
            <v>1월 생산실적</v>
          </cell>
        </row>
      </sheetData>
      <sheetData sheetId="3675">
        <row r="1">
          <cell r="A1" t="str">
            <v>1월 생산실적</v>
          </cell>
        </row>
      </sheetData>
      <sheetData sheetId="3676">
        <row r="1">
          <cell r="A1" t="str">
            <v>1월 생산실적</v>
          </cell>
        </row>
      </sheetData>
      <sheetData sheetId="3677">
        <row r="1">
          <cell r="A1" t="str">
            <v>1월 생산실적</v>
          </cell>
        </row>
      </sheetData>
      <sheetData sheetId="3678">
        <row r="1">
          <cell r="A1" t="str">
            <v>1월 생산실적</v>
          </cell>
        </row>
      </sheetData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>
        <row r="1">
          <cell r="A1" t="str">
            <v>1월 생산실적</v>
          </cell>
        </row>
      </sheetData>
      <sheetData sheetId="3689">
        <row r="1">
          <cell r="A1" t="str">
            <v>1월 생산실적</v>
          </cell>
        </row>
      </sheetData>
      <sheetData sheetId="3690">
        <row r="1">
          <cell r="A1" t="str">
            <v>1월 생산실적</v>
          </cell>
        </row>
      </sheetData>
      <sheetData sheetId="3691">
        <row r="1">
          <cell r="A1" t="str">
            <v>1월 생산실적</v>
          </cell>
        </row>
      </sheetData>
      <sheetData sheetId="3692">
        <row r="1">
          <cell r="A1" t="str">
            <v>1월 생산실적</v>
          </cell>
        </row>
      </sheetData>
      <sheetData sheetId="3693">
        <row r="1">
          <cell r="A1" t="str">
            <v>1월 생산실적</v>
          </cell>
        </row>
      </sheetData>
      <sheetData sheetId="3694">
        <row r="1">
          <cell r="A1" t="str">
            <v>1월 생산실적</v>
          </cell>
        </row>
      </sheetData>
      <sheetData sheetId="3695">
        <row r="1">
          <cell r="A1" t="str">
            <v>1월 생산실적</v>
          </cell>
        </row>
      </sheetData>
      <sheetData sheetId="3696">
        <row r="1">
          <cell r="A1" t="str">
            <v>1월 생산실적</v>
          </cell>
        </row>
      </sheetData>
      <sheetData sheetId="3697">
        <row r="1">
          <cell r="A1" t="str">
            <v>1월 생산실적</v>
          </cell>
        </row>
      </sheetData>
      <sheetData sheetId="3698">
        <row r="1">
          <cell r="A1" t="str">
            <v>1월 생산실적</v>
          </cell>
        </row>
      </sheetData>
      <sheetData sheetId="3699">
        <row r="1">
          <cell r="A1" t="str">
            <v>1월 생산실적</v>
          </cell>
        </row>
      </sheetData>
      <sheetData sheetId="3700">
        <row r="1">
          <cell r="A1" t="str">
            <v>1월 생산실적</v>
          </cell>
        </row>
      </sheetData>
      <sheetData sheetId="3701">
        <row r="1">
          <cell r="A1" t="str">
            <v>1월 생산실적</v>
          </cell>
        </row>
      </sheetData>
      <sheetData sheetId="3702">
        <row r="1">
          <cell r="A1" t="str">
            <v>1월 생산실적</v>
          </cell>
        </row>
      </sheetData>
      <sheetData sheetId="3703">
        <row r="1">
          <cell r="A1" t="str">
            <v>1월 생산실적</v>
          </cell>
        </row>
      </sheetData>
      <sheetData sheetId="3704">
        <row r="1">
          <cell r="A1" t="str">
            <v>1월 생산실적</v>
          </cell>
        </row>
      </sheetData>
      <sheetData sheetId="3705">
        <row r="1">
          <cell r="A1" t="str">
            <v>1월 생산실적</v>
          </cell>
        </row>
      </sheetData>
      <sheetData sheetId="3706">
        <row r="1">
          <cell r="A1" t="str">
            <v>1월 생산실적</v>
          </cell>
        </row>
      </sheetData>
      <sheetData sheetId="3707">
        <row r="1">
          <cell r="A1" t="str">
            <v>1월 생산실적</v>
          </cell>
        </row>
      </sheetData>
      <sheetData sheetId="3708">
        <row r="1">
          <cell r="A1" t="str">
            <v>1월 생산실적</v>
          </cell>
        </row>
      </sheetData>
      <sheetData sheetId="3709">
        <row r="1">
          <cell r="A1" t="str">
            <v>1월 생산실적</v>
          </cell>
        </row>
      </sheetData>
      <sheetData sheetId="3710">
        <row r="1">
          <cell r="A1" t="str">
            <v>1월 생산실적</v>
          </cell>
        </row>
      </sheetData>
      <sheetData sheetId="3711">
        <row r="1">
          <cell r="A1" t="str">
            <v>1월 생산실적</v>
          </cell>
        </row>
      </sheetData>
      <sheetData sheetId="3712">
        <row r="1">
          <cell r="A1" t="str">
            <v>1월 생산실적</v>
          </cell>
        </row>
      </sheetData>
      <sheetData sheetId="3713">
        <row r="1">
          <cell r="A1" t="str">
            <v>1월 생산실적</v>
          </cell>
        </row>
      </sheetData>
      <sheetData sheetId="3714">
        <row r="1">
          <cell r="A1" t="str">
            <v>1월 생산실적</v>
          </cell>
        </row>
      </sheetData>
      <sheetData sheetId="3715">
        <row r="1">
          <cell r="A1" t="str">
            <v>1월 생산실적</v>
          </cell>
        </row>
      </sheetData>
      <sheetData sheetId="3716">
        <row r="1">
          <cell r="A1" t="str">
            <v>1월 생산실적</v>
          </cell>
        </row>
      </sheetData>
      <sheetData sheetId="3717">
        <row r="1">
          <cell r="A1" t="str">
            <v>1월 생산실적</v>
          </cell>
        </row>
      </sheetData>
      <sheetData sheetId="3718">
        <row r="1">
          <cell r="A1" t="str">
            <v>1월 생산실적</v>
          </cell>
        </row>
      </sheetData>
      <sheetData sheetId="3719">
        <row r="1">
          <cell r="A1" t="str">
            <v>1월 생산실적</v>
          </cell>
        </row>
      </sheetData>
      <sheetData sheetId="3720">
        <row r="1">
          <cell r="A1" t="str">
            <v>1월 생산실적</v>
          </cell>
        </row>
      </sheetData>
      <sheetData sheetId="3721">
        <row r="1">
          <cell r="A1" t="str">
            <v>1월 생산실적</v>
          </cell>
        </row>
      </sheetData>
      <sheetData sheetId="3722">
        <row r="1">
          <cell r="A1" t="str">
            <v>1월 생산실적</v>
          </cell>
        </row>
      </sheetData>
      <sheetData sheetId="3723">
        <row r="1">
          <cell r="A1" t="str">
            <v>1월 생산실적</v>
          </cell>
        </row>
      </sheetData>
      <sheetData sheetId="3724">
        <row r="1">
          <cell r="A1" t="str">
            <v>1월 생산실적</v>
          </cell>
        </row>
      </sheetData>
      <sheetData sheetId="3725">
        <row r="1">
          <cell r="A1" t="str">
            <v>1월 생산실적</v>
          </cell>
        </row>
      </sheetData>
      <sheetData sheetId="3726">
        <row r="1">
          <cell r="A1" t="str">
            <v>1월 생산실적</v>
          </cell>
        </row>
      </sheetData>
      <sheetData sheetId="3727">
        <row r="1">
          <cell r="A1" t="str">
            <v>1월 생산실적</v>
          </cell>
        </row>
      </sheetData>
      <sheetData sheetId="3728">
        <row r="1">
          <cell r="A1" t="str">
            <v>1월 생산실적</v>
          </cell>
        </row>
      </sheetData>
      <sheetData sheetId="3729">
        <row r="1">
          <cell r="A1" t="str">
            <v>1월 생산실적</v>
          </cell>
        </row>
      </sheetData>
      <sheetData sheetId="3730">
        <row r="1">
          <cell r="A1" t="str">
            <v>1월 생산실적</v>
          </cell>
        </row>
      </sheetData>
      <sheetData sheetId="3731">
        <row r="1">
          <cell r="A1" t="str">
            <v>1월 생산실적</v>
          </cell>
        </row>
      </sheetData>
      <sheetData sheetId="3732">
        <row r="1">
          <cell r="A1" t="str">
            <v>1월 생산실적</v>
          </cell>
        </row>
      </sheetData>
      <sheetData sheetId="3733">
        <row r="1">
          <cell r="A1" t="str">
            <v>1월 생산실적</v>
          </cell>
        </row>
      </sheetData>
      <sheetData sheetId="3734">
        <row r="1">
          <cell r="A1" t="str">
            <v>1월 생산실적</v>
          </cell>
        </row>
      </sheetData>
      <sheetData sheetId="3735">
        <row r="1">
          <cell r="A1" t="str">
            <v>1월 생산실적</v>
          </cell>
        </row>
      </sheetData>
      <sheetData sheetId="3736">
        <row r="1">
          <cell r="A1" t="str">
            <v>1월 생산실적</v>
          </cell>
        </row>
      </sheetData>
      <sheetData sheetId="3737">
        <row r="1">
          <cell r="A1" t="str">
            <v>1월 생산실적</v>
          </cell>
        </row>
      </sheetData>
      <sheetData sheetId="3738">
        <row r="1">
          <cell r="A1" t="str">
            <v>1월 생산실적</v>
          </cell>
        </row>
      </sheetData>
      <sheetData sheetId="3739">
        <row r="1">
          <cell r="A1" t="str">
            <v>1월 생산실적</v>
          </cell>
        </row>
      </sheetData>
      <sheetData sheetId="3740">
        <row r="1">
          <cell r="A1" t="str">
            <v>1월 생산실적</v>
          </cell>
        </row>
      </sheetData>
      <sheetData sheetId="3741">
        <row r="1">
          <cell r="A1" t="str">
            <v>1월 생산실적</v>
          </cell>
        </row>
      </sheetData>
      <sheetData sheetId="3742">
        <row r="1">
          <cell r="A1" t="str">
            <v>1월 생산실적</v>
          </cell>
        </row>
      </sheetData>
      <sheetData sheetId="3743">
        <row r="1">
          <cell r="A1" t="str">
            <v>1월 생산실적</v>
          </cell>
        </row>
      </sheetData>
      <sheetData sheetId="3744">
        <row r="1">
          <cell r="A1" t="str">
            <v>1월 생산실적</v>
          </cell>
        </row>
      </sheetData>
      <sheetData sheetId="3745">
        <row r="1">
          <cell r="A1" t="str">
            <v>1월 생산실적</v>
          </cell>
        </row>
      </sheetData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>
        <row r="1">
          <cell r="A1" t="str">
            <v>1월 생산실적</v>
          </cell>
        </row>
      </sheetData>
      <sheetData sheetId="3754">
        <row r="1">
          <cell r="A1" t="str">
            <v>1월 생산실적</v>
          </cell>
        </row>
      </sheetData>
      <sheetData sheetId="3755">
        <row r="1">
          <cell r="A1" t="str">
            <v>1월 생산실적</v>
          </cell>
        </row>
      </sheetData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>
        <row r="1">
          <cell r="A1" t="str">
            <v>1월 생산실적</v>
          </cell>
        </row>
      </sheetData>
      <sheetData sheetId="3883">
        <row r="1">
          <cell r="A1" t="str">
            <v>1월 생산실적</v>
          </cell>
        </row>
      </sheetData>
      <sheetData sheetId="3884">
        <row r="1">
          <cell r="A1" t="str">
            <v>1월 생산실적</v>
          </cell>
        </row>
      </sheetData>
      <sheetData sheetId="3885">
        <row r="1">
          <cell r="A1" t="str">
            <v>1월 생산실적</v>
          </cell>
        </row>
      </sheetData>
      <sheetData sheetId="3886">
        <row r="1">
          <cell r="A1" t="str">
            <v>1월 생산실적</v>
          </cell>
        </row>
      </sheetData>
      <sheetData sheetId="3887">
        <row r="1">
          <cell r="A1" t="str">
            <v>1월 생산실적</v>
          </cell>
        </row>
      </sheetData>
      <sheetData sheetId="3888">
        <row r="1">
          <cell r="A1" t="str">
            <v>1월 생산실적</v>
          </cell>
        </row>
      </sheetData>
      <sheetData sheetId="3889">
        <row r="1">
          <cell r="A1" t="str">
            <v>1월 생산실적</v>
          </cell>
        </row>
      </sheetData>
      <sheetData sheetId="3890">
        <row r="1">
          <cell r="A1" t="str">
            <v>1월 생산실적</v>
          </cell>
        </row>
      </sheetData>
      <sheetData sheetId="3891">
        <row r="1">
          <cell r="A1" t="str">
            <v>1월 생산실적</v>
          </cell>
        </row>
      </sheetData>
      <sheetData sheetId="3892">
        <row r="1">
          <cell r="A1" t="str">
            <v>1월 생산실적</v>
          </cell>
        </row>
      </sheetData>
      <sheetData sheetId="3893">
        <row r="1">
          <cell r="A1" t="str">
            <v>1월 생산실적</v>
          </cell>
        </row>
      </sheetData>
      <sheetData sheetId="3894">
        <row r="1">
          <cell r="A1" t="str">
            <v>1월 생산실적</v>
          </cell>
        </row>
      </sheetData>
      <sheetData sheetId="3895">
        <row r="1">
          <cell r="A1" t="str">
            <v>1월 생산실적</v>
          </cell>
        </row>
      </sheetData>
      <sheetData sheetId="3896">
        <row r="1">
          <cell r="A1" t="str">
            <v>1월 생산실적</v>
          </cell>
        </row>
      </sheetData>
      <sheetData sheetId="3897">
        <row r="1">
          <cell r="A1" t="str">
            <v>1월 생산실적</v>
          </cell>
        </row>
      </sheetData>
      <sheetData sheetId="3898">
        <row r="1">
          <cell r="A1" t="str">
            <v>1월 생산실적</v>
          </cell>
        </row>
      </sheetData>
      <sheetData sheetId="3899">
        <row r="1">
          <cell r="A1" t="str">
            <v>1월 생산실적</v>
          </cell>
        </row>
      </sheetData>
      <sheetData sheetId="3900">
        <row r="1">
          <cell r="A1" t="str">
            <v>1월 생산실적</v>
          </cell>
        </row>
      </sheetData>
      <sheetData sheetId="3901">
        <row r="1">
          <cell r="A1" t="str">
            <v>1월 생산실적</v>
          </cell>
        </row>
      </sheetData>
      <sheetData sheetId="3902">
        <row r="1">
          <cell r="A1" t="str">
            <v>1월 생산실적</v>
          </cell>
        </row>
      </sheetData>
      <sheetData sheetId="3903">
        <row r="1">
          <cell r="A1" t="str">
            <v>1월 생산실적</v>
          </cell>
        </row>
      </sheetData>
      <sheetData sheetId="3904">
        <row r="1">
          <cell r="A1" t="str">
            <v>1월 생산실적</v>
          </cell>
        </row>
      </sheetData>
      <sheetData sheetId="3905">
        <row r="1">
          <cell r="A1" t="str">
            <v>1월 생산실적</v>
          </cell>
        </row>
      </sheetData>
      <sheetData sheetId="3906">
        <row r="1">
          <cell r="A1" t="str">
            <v>1월 생산실적</v>
          </cell>
        </row>
      </sheetData>
      <sheetData sheetId="3907">
        <row r="1">
          <cell r="A1" t="str">
            <v>1월 생산실적</v>
          </cell>
        </row>
      </sheetData>
      <sheetData sheetId="3908">
        <row r="1">
          <cell r="A1" t="str">
            <v>1월 생산실적</v>
          </cell>
        </row>
      </sheetData>
      <sheetData sheetId="3909">
        <row r="1">
          <cell r="A1" t="str">
            <v>1월 생산실적</v>
          </cell>
        </row>
      </sheetData>
      <sheetData sheetId="3910">
        <row r="1">
          <cell r="A1" t="str">
            <v>1월 생산실적</v>
          </cell>
        </row>
      </sheetData>
      <sheetData sheetId="3911">
        <row r="1">
          <cell r="A1" t="str">
            <v>1월 생산실적</v>
          </cell>
        </row>
      </sheetData>
      <sheetData sheetId="3912">
        <row r="1">
          <cell r="A1" t="str">
            <v>1월 생산실적</v>
          </cell>
        </row>
      </sheetData>
      <sheetData sheetId="3913">
        <row r="1">
          <cell r="A1" t="str">
            <v>1월 생산실적</v>
          </cell>
        </row>
      </sheetData>
      <sheetData sheetId="3914">
        <row r="1">
          <cell r="A1" t="str">
            <v>1월 생산실적</v>
          </cell>
        </row>
      </sheetData>
      <sheetData sheetId="3915">
        <row r="1">
          <cell r="A1" t="str">
            <v>1월 생산실적</v>
          </cell>
        </row>
      </sheetData>
      <sheetData sheetId="3916">
        <row r="1">
          <cell r="A1" t="str">
            <v>1월 생산실적</v>
          </cell>
        </row>
      </sheetData>
      <sheetData sheetId="3917">
        <row r="1">
          <cell r="A1" t="str">
            <v>1월 생산실적</v>
          </cell>
        </row>
      </sheetData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>
        <row r="1">
          <cell r="A1" t="str">
            <v>1월 생산실적</v>
          </cell>
        </row>
      </sheetData>
      <sheetData sheetId="4003">
        <row r="1">
          <cell r="A1" t="str">
            <v>1월 생산실적</v>
          </cell>
        </row>
      </sheetData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>
        <row r="1">
          <cell r="A1" t="str">
            <v>1월 생산실적</v>
          </cell>
        </row>
      </sheetData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>
        <row r="1">
          <cell r="A1" t="str">
            <v>1월 생산실적</v>
          </cell>
        </row>
      </sheetData>
      <sheetData sheetId="4120">
        <row r="1">
          <cell r="A1" t="str">
            <v>1월 생산실적</v>
          </cell>
        </row>
      </sheetData>
      <sheetData sheetId="4121">
        <row r="1">
          <cell r="A1" t="str">
            <v>1월 생산실적</v>
          </cell>
        </row>
      </sheetData>
      <sheetData sheetId="4122">
        <row r="1">
          <cell r="A1" t="str">
            <v>1월 생산실적</v>
          </cell>
        </row>
      </sheetData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>
        <row r="1">
          <cell r="A1" t="str">
            <v>1월 생산실적</v>
          </cell>
        </row>
      </sheetData>
      <sheetData sheetId="4135">
        <row r="1">
          <cell r="A1" t="str">
            <v>1월 생산실적</v>
          </cell>
        </row>
      </sheetData>
      <sheetData sheetId="4136">
        <row r="1">
          <cell r="A1" t="str">
            <v>1월 생산실적</v>
          </cell>
        </row>
      </sheetData>
      <sheetData sheetId="4137">
        <row r="1">
          <cell r="A1" t="str">
            <v>1월 생산실적</v>
          </cell>
        </row>
      </sheetData>
      <sheetData sheetId="4138">
        <row r="1">
          <cell r="A1" t="str">
            <v>1월 생산실적</v>
          </cell>
        </row>
      </sheetData>
      <sheetData sheetId="4139">
        <row r="1">
          <cell r="A1" t="str">
            <v>1월 생산실적</v>
          </cell>
        </row>
      </sheetData>
      <sheetData sheetId="4140">
        <row r="1">
          <cell r="A1" t="str">
            <v>1월 생산실적</v>
          </cell>
        </row>
      </sheetData>
      <sheetData sheetId="4141">
        <row r="1">
          <cell r="A1" t="str">
            <v>1월 생산실적</v>
          </cell>
        </row>
      </sheetData>
      <sheetData sheetId="4142">
        <row r="1">
          <cell r="A1" t="str">
            <v>1월 생산실적</v>
          </cell>
        </row>
      </sheetData>
      <sheetData sheetId="4143">
        <row r="1">
          <cell r="A1" t="str">
            <v>1월 생산실적</v>
          </cell>
        </row>
      </sheetData>
      <sheetData sheetId="4144">
        <row r="1">
          <cell r="A1" t="str">
            <v>1월 생산실적</v>
          </cell>
        </row>
      </sheetData>
      <sheetData sheetId="4145">
        <row r="1">
          <cell r="A1" t="str">
            <v>1월 생산실적</v>
          </cell>
        </row>
      </sheetData>
      <sheetData sheetId="4146">
        <row r="1">
          <cell r="A1" t="str">
            <v>1월 생산실적</v>
          </cell>
        </row>
      </sheetData>
      <sheetData sheetId="4147">
        <row r="1">
          <cell r="A1" t="str">
            <v>1월 생산실적</v>
          </cell>
        </row>
      </sheetData>
      <sheetData sheetId="4148">
        <row r="1">
          <cell r="A1" t="str">
            <v>1월 생산실적</v>
          </cell>
        </row>
      </sheetData>
      <sheetData sheetId="4149">
        <row r="1">
          <cell r="A1" t="str">
            <v>1월 생산실적</v>
          </cell>
        </row>
      </sheetData>
      <sheetData sheetId="4150">
        <row r="1">
          <cell r="A1" t="str">
            <v>1월 생산실적</v>
          </cell>
        </row>
      </sheetData>
      <sheetData sheetId="4151">
        <row r="1">
          <cell r="A1" t="str">
            <v>1월 생산실적</v>
          </cell>
        </row>
      </sheetData>
      <sheetData sheetId="4152">
        <row r="1">
          <cell r="A1" t="str">
            <v>1월 생산실적</v>
          </cell>
        </row>
      </sheetData>
      <sheetData sheetId="4153">
        <row r="1">
          <cell r="A1" t="str">
            <v>1월 생산실적</v>
          </cell>
        </row>
      </sheetData>
      <sheetData sheetId="4154">
        <row r="1">
          <cell r="A1" t="str">
            <v>1월 생산실적</v>
          </cell>
        </row>
      </sheetData>
      <sheetData sheetId="4155">
        <row r="1">
          <cell r="A1" t="str">
            <v>1월 생산실적</v>
          </cell>
        </row>
      </sheetData>
      <sheetData sheetId="4156">
        <row r="1">
          <cell r="A1" t="str">
            <v>1월 생산실적</v>
          </cell>
        </row>
      </sheetData>
      <sheetData sheetId="4157">
        <row r="1">
          <cell r="A1" t="str">
            <v>1월 생산실적</v>
          </cell>
        </row>
      </sheetData>
      <sheetData sheetId="4158">
        <row r="1">
          <cell r="A1" t="str">
            <v>1월 생산실적</v>
          </cell>
        </row>
      </sheetData>
      <sheetData sheetId="4159">
        <row r="1">
          <cell r="A1" t="str">
            <v>1월 생산실적</v>
          </cell>
        </row>
      </sheetData>
      <sheetData sheetId="4160">
        <row r="1">
          <cell r="A1" t="str">
            <v>1월 생산실적</v>
          </cell>
        </row>
      </sheetData>
      <sheetData sheetId="4161">
        <row r="1">
          <cell r="A1" t="str">
            <v>1월 생산실적</v>
          </cell>
        </row>
      </sheetData>
      <sheetData sheetId="4162">
        <row r="1">
          <cell r="A1" t="str">
            <v>1월 생산실적</v>
          </cell>
        </row>
      </sheetData>
      <sheetData sheetId="4163">
        <row r="1">
          <cell r="A1" t="str">
            <v>1월 생산실적</v>
          </cell>
        </row>
      </sheetData>
      <sheetData sheetId="4164">
        <row r="1">
          <cell r="A1" t="str">
            <v>1월 생산실적</v>
          </cell>
        </row>
      </sheetData>
      <sheetData sheetId="4165">
        <row r="1">
          <cell r="A1" t="str">
            <v>1월 생산실적</v>
          </cell>
        </row>
      </sheetData>
      <sheetData sheetId="4166">
        <row r="1">
          <cell r="A1" t="str">
            <v>1월 생산실적</v>
          </cell>
        </row>
      </sheetData>
      <sheetData sheetId="4167">
        <row r="1">
          <cell r="A1" t="str">
            <v>1월 생산실적</v>
          </cell>
        </row>
      </sheetData>
      <sheetData sheetId="4168">
        <row r="1">
          <cell r="A1" t="str">
            <v>1월 생산실적</v>
          </cell>
        </row>
      </sheetData>
      <sheetData sheetId="4169">
        <row r="1">
          <cell r="A1" t="str">
            <v>1월 생산실적</v>
          </cell>
        </row>
      </sheetData>
      <sheetData sheetId="4170">
        <row r="1">
          <cell r="A1" t="str">
            <v>1월 생산실적</v>
          </cell>
        </row>
      </sheetData>
      <sheetData sheetId="4171">
        <row r="1">
          <cell r="A1" t="str">
            <v>1월 생산실적</v>
          </cell>
        </row>
      </sheetData>
      <sheetData sheetId="4172">
        <row r="1">
          <cell r="A1" t="str">
            <v>1월 생산실적</v>
          </cell>
        </row>
      </sheetData>
      <sheetData sheetId="4173">
        <row r="1">
          <cell r="A1" t="str">
            <v>1월 생산실적</v>
          </cell>
        </row>
      </sheetData>
      <sheetData sheetId="4174">
        <row r="1">
          <cell r="A1" t="str">
            <v>1월 생산실적</v>
          </cell>
        </row>
      </sheetData>
      <sheetData sheetId="4175">
        <row r="1">
          <cell r="A1" t="str">
            <v>1월 생산실적</v>
          </cell>
        </row>
      </sheetData>
      <sheetData sheetId="4176">
        <row r="1">
          <cell r="A1" t="str">
            <v>1월 생산실적</v>
          </cell>
        </row>
      </sheetData>
      <sheetData sheetId="4177">
        <row r="1">
          <cell r="A1" t="str">
            <v>1월 생산실적</v>
          </cell>
        </row>
      </sheetData>
      <sheetData sheetId="4178">
        <row r="1">
          <cell r="A1" t="str">
            <v>1월 생산실적</v>
          </cell>
        </row>
      </sheetData>
      <sheetData sheetId="4179">
        <row r="1">
          <cell r="A1" t="str">
            <v>1월 생산실적</v>
          </cell>
        </row>
      </sheetData>
      <sheetData sheetId="4180">
        <row r="1">
          <cell r="A1" t="str">
            <v>1월 생산실적</v>
          </cell>
        </row>
      </sheetData>
      <sheetData sheetId="4181">
        <row r="1">
          <cell r="A1" t="str">
            <v>1월 생산실적</v>
          </cell>
        </row>
      </sheetData>
      <sheetData sheetId="4182">
        <row r="1">
          <cell r="A1" t="str">
            <v>1월 생산실적</v>
          </cell>
        </row>
      </sheetData>
      <sheetData sheetId="4183">
        <row r="1">
          <cell r="A1" t="str">
            <v>1월 생산실적</v>
          </cell>
        </row>
      </sheetData>
      <sheetData sheetId="4184">
        <row r="1">
          <cell r="A1" t="str">
            <v>1월 생산실적</v>
          </cell>
        </row>
      </sheetData>
      <sheetData sheetId="4185">
        <row r="1">
          <cell r="A1" t="str">
            <v>1월 생산실적</v>
          </cell>
        </row>
      </sheetData>
      <sheetData sheetId="4186">
        <row r="1">
          <cell r="A1" t="str">
            <v>1월 생산실적</v>
          </cell>
        </row>
      </sheetData>
      <sheetData sheetId="4187">
        <row r="1">
          <cell r="A1" t="str">
            <v>1월 생산실적</v>
          </cell>
        </row>
      </sheetData>
      <sheetData sheetId="4188">
        <row r="1">
          <cell r="A1" t="str">
            <v>1월 생산실적</v>
          </cell>
        </row>
      </sheetData>
      <sheetData sheetId="4189">
        <row r="1">
          <cell r="A1" t="str">
            <v>1월 생산실적</v>
          </cell>
        </row>
      </sheetData>
      <sheetData sheetId="4190">
        <row r="1">
          <cell r="A1" t="str">
            <v>1월 생산실적</v>
          </cell>
        </row>
      </sheetData>
      <sheetData sheetId="4191">
        <row r="1">
          <cell r="A1" t="str">
            <v>1월 생산실적</v>
          </cell>
        </row>
      </sheetData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>
        <row r="1">
          <cell r="A1" t="str">
            <v>1월 생산실적</v>
          </cell>
        </row>
      </sheetData>
      <sheetData sheetId="4225">
        <row r="1">
          <cell r="A1" t="str">
            <v>1월 생산실적</v>
          </cell>
        </row>
      </sheetData>
      <sheetData sheetId="4226">
        <row r="1">
          <cell r="A1" t="str">
            <v>1월 생산실적</v>
          </cell>
        </row>
      </sheetData>
      <sheetData sheetId="4227">
        <row r="1">
          <cell r="A1" t="str">
            <v>1월 생산실적</v>
          </cell>
        </row>
      </sheetData>
      <sheetData sheetId="4228">
        <row r="1">
          <cell r="A1" t="str">
            <v>1월 생산실적</v>
          </cell>
        </row>
      </sheetData>
      <sheetData sheetId="4229">
        <row r="1">
          <cell r="A1" t="str">
            <v>1월 생산실적</v>
          </cell>
        </row>
      </sheetData>
      <sheetData sheetId="4230">
        <row r="1">
          <cell r="A1" t="str">
            <v>1월 생산실적</v>
          </cell>
        </row>
      </sheetData>
      <sheetData sheetId="4231">
        <row r="1">
          <cell r="A1" t="str">
            <v>1월 생산실적</v>
          </cell>
        </row>
      </sheetData>
      <sheetData sheetId="4232">
        <row r="1">
          <cell r="A1" t="str">
            <v>1월 생산실적</v>
          </cell>
        </row>
      </sheetData>
      <sheetData sheetId="4233">
        <row r="1">
          <cell r="A1" t="str">
            <v>1월 생산실적</v>
          </cell>
        </row>
      </sheetData>
      <sheetData sheetId="4234">
        <row r="1">
          <cell r="A1" t="str">
            <v>1월 생산실적</v>
          </cell>
        </row>
      </sheetData>
      <sheetData sheetId="4235">
        <row r="1">
          <cell r="A1" t="str">
            <v>1월 생산실적</v>
          </cell>
        </row>
      </sheetData>
      <sheetData sheetId="4236">
        <row r="1">
          <cell r="A1" t="str">
            <v>1월 생산실적</v>
          </cell>
        </row>
      </sheetData>
      <sheetData sheetId="4237">
        <row r="1">
          <cell r="A1" t="str">
            <v>1월 생산실적</v>
          </cell>
        </row>
      </sheetData>
      <sheetData sheetId="4238">
        <row r="1">
          <cell r="A1" t="str">
            <v>1월 생산실적</v>
          </cell>
        </row>
      </sheetData>
      <sheetData sheetId="4239">
        <row r="1">
          <cell r="A1" t="str">
            <v>1월 생산실적</v>
          </cell>
        </row>
      </sheetData>
      <sheetData sheetId="4240">
        <row r="1">
          <cell r="A1" t="str">
            <v>1월 생산실적</v>
          </cell>
        </row>
      </sheetData>
      <sheetData sheetId="4241">
        <row r="1">
          <cell r="A1" t="str">
            <v>1월 생산실적</v>
          </cell>
        </row>
      </sheetData>
      <sheetData sheetId="4242">
        <row r="1">
          <cell r="A1" t="str">
            <v>1월 생산실적</v>
          </cell>
        </row>
      </sheetData>
      <sheetData sheetId="4243">
        <row r="1">
          <cell r="A1" t="str">
            <v>1월 생산실적</v>
          </cell>
        </row>
      </sheetData>
      <sheetData sheetId="4244">
        <row r="1">
          <cell r="A1" t="str">
            <v>1월 생산실적</v>
          </cell>
        </row>
      </sheetData>
      <sheetData sheetId="4245">
        <row r="1">
          <cell r="A1" t="str">
            <v>1월 생산실적</v>
          </cell>
        </row>
      </sheetData>
      <sheetData sheetId="4246">
        <row r="1">
          <cell r="A1" t="str">
            <v>1월 생산실적</v>
          </cell>
        </row>
      </sheetData>
      <sheetData sheetId="4247">
        <row r="1">
          <cell r="A1" t="str">
            <v>1월 생산실적</v>
          </cell>
        </row>
      </sheetData>
      <sheetData sheetId="4248">
        <row r="1">
          <cell r="A1" t="str">
            <v>1월 생산실적</v>
          </cell>
        </row>
      </sheetData>
      <sheetData sheetId="4249">
        <row r="1">
          <cell r="A1" t="str">
            <v>1월 생산실적</v>
          </cell>
        </row>
      </sheetData>
      <sheetData sheetId="4250">
        <row r="1">
          <cell r="A1" t="str">
            <v>1월 생산실적</v>
          </cell>
        </row>
      </sheetData>
      <sheetData sheetId="4251">
        <row r="1">
          <cell r="A1" t="str">
            <v>1월 생산실적</v>
          </cell>
        </row>
      </sheetData>
      <sheetData sheetId="4252">
        <row r="1">
          <cell r="A1" t="str">
            <v>1월 생산실적</v>
          </cell>
        </row>
      </sheetData>
      <sheetData sheetId="4253">
        <row r="1">
          <cell r="A1" t="str">
            <v>1월 생산실적</v>
          </cell>
        </row>
      </sheetData>
      <sheetData sheetId="4254">
        <row r="1">
          <cell r="A1" t="str">
            <v>1월 생산실적</v>
          </cell>
        </row>
      </sheetData>
      <sheetData sheetId="4255">
        <row r="1">
          <cell r="A1" t="str">
            <v>1월 생산실적</v>
          </cell>
        </row>
      </sheetData>
      <sheetData sheetId="4256">
        <row r="1">
          <cell r="A1" t="str">
            <v>1월 생산실적</v>
          </cell>
        </row>
      </sheetData>
      <sheetData sheetId="4257">
        <row r="1">
          <cell r="A1" t="str">
            <v>1월 생산실적</v>
          </cell>
        </row>
      </sheetData>
      <sheetData sheetId="4258">
        <row r="1">
          <cell r="A1" t="str">
            <v>1월 생산실적</v>
          </cell>
        </row>
      </sheetData>
      <sheetData sheetId="4259">
        <row r="1">
          <cell r="A1" t="str">
            <v>1월 생산실적</v>
          </cell>
        </row>
      </sheetData>
      <sheetData sheetId="4260">
        <row r="1">
          <cell r="A1" t="str">
            <v>1월 생산실적</v>
          </cell>
        </row>
      </sheetData>
      <sheetData sheetId="4261">
        <row r="1">
          <cell r="A1" t="str">
            <v>1월 생산실적</v>
          </cell>
        </row>
      </sheetData>
      <sheetData sheetId="4262">
        <row r="1">
          <cell r="A1" t="str">
            <v>1월 생산실적</v>
          </cell>
        </row>
      </sheetData>
      <sheetData sheetId="4263">
        <row r="1">
          <cell r="A1" t="str">
            <v>1월 생산실적</v>
          </cell>
        </row>
      </sheetData>
      <sheetData sheetId="4264">
        <row r="1">
          <cell r="A1" t="str">
            <v>1월 생산실적</v>
          </cell>
        </row>
      </sheetData>
      <sheetData sheetId="4265">
        <row r="1">
          <cell r="A1" t="str">
            <v>1월 생산실적</v>
          </cell>
        </row>
      </sheetData>
      <sheetData sheetId="4266">
        <row r="1">
          <cell r="A1" t="str">
            <v>1월 생산실적</v>
          </cell>
        </row>
      </sheetData>
      <sheetData sheetId="4267">
        <row r="1">
          <cell r="A1" t="str">
            <v>1월 생산실적</v>
          </cell>
        </row>
      </sheetData>
      <sheetData sheetId="4268">
        <row r="1">
          <cell r="A1" t="str">
            <v>1월 생산실적</v>
          </cell>
        </row>
      </sheetData>
      <sheetData sheetId="4269">
        <row r="1">
          <cell r="A1" t="str">
            <v>1월 생산실적</v>
          </cell>
        </row>
      </sheetData>
      <sheetData sheetId="4270">
        <row r="1">
          <cell r="A1" t="str">
            <v>1월 생산실적</v>
          </cell>
        </row>
      </sheetData>
      <sheetData sheetId="4271">
        <row r="1">
          <cell r="A1" t="str">
            <v>1월 생산실적</v>
          </cell>
        </row>
      </sheetData>
      <sheetData sheetId="4272">
        <row r="1">
          <cell r="A1" t="str">
            <v>1월 생산실적</v>
          </cell>
        </row>
      </sheetData>
      <sheetData sheetId="4273">
        <row r="1">
          <cell r="A1" t="str">
            <v>1월 생산실적</v>
          </cell>
        </row>
      </sheetData>
      <sheetData sheetId="4274">
        <row r="1">
          <cell r="A1" t="str">
            <v>1월 생산실적</v>
          </cell>
        </row>
      </sheetData>
      <sheetData sheetId="4275">
        <row r="1">
          <cell r="A1" t="str">
            <v>1월 생산실적</v>
          </cell>
        </row>
      </sheetData>
      <sheetData sheetId="4276">
        <row r="1">
          <cell r="A1" t="str">
            <v>1월 생산실적</v>
          </cell>
        </row>
      </sheetData>
      <sheetData sheetId="4277">
        <row r="1">
          <cell r="A1" t="str">
            <v>1월 생산실적</v>
          </cell>
        </row>
      </sheetData>
      <sheetData sheetId="4278">
        <row r="1">
          <cell r="A1" t="str">
            <v>1월 생산실적</v>
          </cell>
        </row>
      </sheetData>
      <sheetData sheetId="4279">
        <row r="1">
          <cell r="A1" t="str">
            <v>1월 생산실적</v>
          </cell>
        </row>
      </sheetData>
      <sheetData sheetId="4280">
        <row r="1">
          <cell r="A1" t="str">
            <v>1월 생산실적</v>
          </cell>
        </row>
      </sheetData>
      <sheetData sheetId="4281">
        <row r="1">
          <cell r="A1" t="str">
            <v>1월 생산실적</v>
          </cell>
        </row>
      </sheetData>
      <sheetData sheetId="4282">
        <row r="1">
          <cell r="A1" t="str">
            <v>1월 생산실적</v>
          </cell>
        </row>
      </sheetData>
      <sheetData sheetId="4283">
        <row r="1">
          <cell r="A1" t="str">
            <v>1월 생산실적</v>
          </cell>
        </row>
      </sheetData>
      <sheetData sheetId="4284">
        <row r="1">
          <cell r="A1" t="str">
            <v>1월 생산실적</v>
          </cell>
        </row>
      </sheetData>
      <sheetData sheetId="4285">
        <row r="1">
          <cell r="A1" t="str">
            <v>1월 생산실적</v>
          </cell>
        </row>
      </sheetData>
      <sheetData sheetId="4286">
        <row r="1">
          <cell r="A1" t="str">
            <v>1월 생산실적</v>
          </cell>
        </row>
      </sheetData>
      <sheetData sheetId="4287">
        <row r="1">
          <cell r="A1" t="str">
            <v>1월 생산실적</v>
          </cell>
        </row>
      </sheetData>
      <sheetData sheetId="4288">
        <row r="1">
          <cell r="A1" t="str">
            <v>1월 생산실적</v>
          </cell>
        </row>
      </sheetData>
      <sheetData sheetId="4289">
        <row r="1">
          <cell r="A1" t="str">
            <v>1월 생산실적</v>
          </cell>
        </row>
      </sheetData>
      <sheetData sheetId="4290">
        <row r="1">
          <cell r="A1" t="str">
            <v>1월 생산실적</v>
          </cell>
        </row>
      </sheetData>
      <sheetData sheetId="4291">
        <row r="1">
          <cell r="A1" t="str">
            <v>1월 생산실적</v>
          </cell>
        </row>
      </sheetData>
      <sheetData sheetId="4292">
        <row r="1">
          <cell r="A1" t="str">
            <v>1월 생산실적</v>
          </cell>
        </row>
      </sheetData>
      <sheetData sheetId="4293">
        <row r="1">
          <cell r="A1" t="str">
            <v>1월 생산실적</v>
          </cell>
        </row>
      </sheetData>
      <sheetData sheetId="4294">
        <row r="1">
          <cell r="A1" t="str">
            <v>1월 생산실적</v>
          </cell>
        </row>
      </sheetData>
      <sheetData sheetId="4295">
        <row r="1">
          <cell r="A1" t="str">
            <v>1월 생산실적</v>
          </cell>
        </row>
      </sheetData>
      <sheetData sheetId="4296">
        <row r="1">
          <cell r="A1" t="str">
            <v>1월 생산실적</v>
          </cell>
        </row>
      </sheetData>
      <sheetData sheetId="4297" refreshError="1"/>
      <sheetData sheetId="4298">
        <row r="1">
          <cell r="A1" t="str">
            <v>1월 생산실적</v>
          </cell>
        </row>
      </sheetData>
      <sheetData sheetId="4299">
        <row r="1">
          <cell r="A1" t="str">
            <v>1월 생산실적</v>
          </cell>
        </row>
      </sheetData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>
        <row r="1">
          <cell r="A1" t="str">
            <v>1월 생산실적</v>
          </cell>
        </row>
      </sheetData>
      <sheetData sheetId="4307">
        <row r="1">
          <cell r="A1" t="str">
            <v>1월 생산실적</v>
          </cell>
        </row>
      </sheetData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>
        <row r="1">
          <cell r="A1" t="str">
            <v>1월 생산실적</v>
          </cell>
        </row>
      </sheetData>
      <sheetData sheetId="4316">
        <row r="1">
          <cell r="A1" t="str">
            <v>1월 생산실적</v>
          </cell>
        </row>
      </sheetData>
      <sheetData sheetId="4317">
        <row r="1">
          <cell r="A1" t="str">
            <v>1월 생산실적</v>
          </cell>
        </row>
      </sheetData>
      <sheetData sheetId="4318">
        <row r="1">
          <cell r="A1" t="str">
            <v>1월 생산실적</v>
          </cell>
        </row>
      </sheetData>
      <sheetData sheetId="4319">
        <row r="1">
          <cell r="A1" t="str">
            <v>1월 생산실적</v>
          </cell>
        </row>
      </sheetData>
      <sheetData sheetId="4320">
        <row r="1">
          <cell r="A1" t="str">
            <v>1월 생산실적</v>
          </cell>
        </row>
      </sheetData>
      <sheetData sheetId="4321">
        <row r="1">
          <cell r="A1" t="str">
            <v>1월 생산실적</v>
          </cell>
        </row>
      </sheetData>
      <sheetData sheetId="4322">
        <row r="1">
          <cell r="A1" t="str">
            <v>1월 생산실적</v>
          </cell>
        </row>
      </sheetData>
      <sheetData sheetId="4323">
        <row r="1">
          <cell r="A1" t="str">
            <v>1월 생산실적</v>
          </cell>
        </row>
      </sheetData>
      <sheetData sheetId="4324">
        <row r="1">
          <cell r="A1" t="str">
            <v>1월 생산실적</v>
          </cell>
        </row>
      </sheetData>
      <sheetData sheetId="4325">
        <row r="1">
          <cell r="A1" t="str">
            <v>1월 생산실적</v>
          </cell>
        </row>
      </sheetData>
      <sheetData sheetId="4326">
        <row r="1">
          <cell r="A1" t="str">
            <v>1월 생산실적</v>
          </cell>
        </row>
      </sheetData>
      <sheetData sheetId="4327">
        <row r="1">
          <cell r="A1" t="str">
            <v>1월 생산실적</v>
          </cell>
        </row>
      </sheetData>
      <sheetData sheetId="4328">
        <row r="1">
          <cell r="A1" t="str">
            <v>1월 생산실적</v>
          </cell>
        </row>
      </sheetData>
      <sheetData sheetId="4329">
        <row r="1">
          <cell r="A1" t="str">
            <v>1월 생산실적</v>
          </cell>
        </row>
      </sheetData>
      <sheetData sheetId="4330">
        <row r="1">
          <cell r="A1" t="str">
            <v>1월 생산실적</v>
          </cell>
        </row>
      </sheetData>
      <sheetData sheetId="4331">
        <row r="1">
          <cell r="A1" t="str">
            <v>1월 생산실적</v>
          </cell>
        </row>
      </sheetData>
      <sheetData sheetId="4332">
        <row r="1">
          <cell r="A1" t="str">
            <v>1월 생산실적</v>
          </cell>
        </row>
      </sheetData>
      <sheetData sheetId="4333">
        <row r="1">
          <cell r="A1" t="str">
            <v>1월 생산실적</v>
          </cell>
        </row>
      </sheetData>
      <sheetData sheetId="4334">
        <row r="1">
          <cell r="A1" t="str">
            <v>1월 생산실적</v>
          </cell>
        </row>
      </sheetData>
      <sheetData sheetId="4335">
        <row r="1">
          <cell r="A1" t="str">
            <v>1월 생산실적</v>
          </cell>
        </row>
      </sheetData>
      <sheetData sheetId="4336">
        <row r="1">
          <cell r="A1" t="str">
            <v>1월 생산실적</v>
          </cell>
        </row>
      </sheetData>
      <sheetData sheetId="4337">
        <row r="1">
          <cell r="A1" t="str">
            <v>1월 생산실적</v>
          </cell>
        </row>
      </sheetData>
      <sheetData sheetId="4338">
        <row r="1">
          <cell r="A1" t="str">
            <v>1월 생산실적</v>
          </cell>
        </row>
      </sheetData>
      <sheetData sheetId="4339">
        <row r="1">
          <cell r="A1" t="str">
            <v>1월 생산실적</v>
          </cell>
        </row>
      </sheetData>
      <sheetData sheetId="4340">
        <row r="1">
          <cell r="A1" t="str">
            <v>1월 생산실적</v>
          </cell>
        </row>
      </sheetData>
      <sheetData sheetId="4341">
        <row r="1">
          <cell r="A1" t="str">
            <v>1월 생산실적</v>
          </cell>
        </row>
      </sheetData>
      <sheetData sheetId="4342">
        <row r="1">
          <cell r="A1" t="str">
            <v>1월 생산실적</v>
          </cell>
        </row>
      </sheetData>
      <sheetData sheetId="4343">
        <row r="1">
          <cell r="A1" t="str">
            <v>1월 생산실적</v>
          </cell>
        </row>
      </sheetData>
      <sheetData sheetId="4344">
        <row r="1">
          <cell r="A1" t="str">
            <v>1월 생산실적</v>
          </cell>
        </row>
      </sheetData>
      <sheetData sheetId="4345">
        <row r="1">
          <cell r="A1" t="str">
            <v>1월 생산실적</v>
          </cell>
        </row>
      </sheetData>
      <sheetData sheetId="4346">
        <row r="1">
          <cell r="A1" t="str">
            <v>1월 생산실적</v>
          </cell>
        </row>
      </sheetData>
      <sheetData sheetId="4347">
        <row r="1">
          <cell r="A1" t="str">
            <v>1월 생산실적</v>
          </cell>
        </row>
      </sheetData>
      <sheetData sheetId="4348">
        <row r="1">
          <cell r="A1" t="str">
            <v>1월 생산실적</v>
          </cell>
        </row>
      </sheetData>
      <sheetData sheetId="4349">
        <row r="1">
          <cell r="A1" t="str">
            <v>1월 생산실적</v>
          </cell>
        </row>
      </sheetData>
      <sheetData sheetId="4350">
        <row r="1">
          <cell r="A1" t="str">
            <v>1월 생산실적</v>
          </cell>
        </row>
      </sheetData>
      <sheetData sheetId="4351">
        <row r="1">
          <cell r="A1" t="str">
            <v>1월 생산실적</v>
          </cell>
        </row>
      </sheetData>
      <sheetData sheetId="4352">
        <row r="1">
          <cell r="A1" t="str">
            <v>1월 생산실적</v>
          </cell>
        </row>
      </sheetData>
      <sheetData sheetId="4353">
        <row r="1">
          <cell r="A1" t="str">
            <v>1월 생산실적</v>
          </cell>
        </row>
      </sheetData>
      <sheetData sheetId="4354">
        <row r="1">
          <cell r="A1" t="str">
            <v>1월 생산실적</v>
          </cell>
        </row>
      </sheetData>
      <sheetData sheetId="4355">
        <row r="1">
          <cell r="A1" t="str">
            <v>1월 생산실적</v>
          </cell>
        </row>
      </sheetData>
      <sheetData sheetId="4356">
        <row r="1">
          <cell r="A1" t="str">
            <v>1월 생산실적</v>
          </cell>
        </row>
      </sheetData>
      <sheetData sheetId="4357">
        <row r="1">
          <cell r="A1" t="str">
            <v>1월 생산실적</v>
          </cell>
        </row>
      </sheetData>
      <sheetData sheetId="4358">
        <row r="1">
          <cell r="A1" t="str">
            <v>1월 생산실적</v>
          </cell>
        </row>
      </sheetData>
      <sheetData sheetId="4359">
        <row r="1">
          <cell r="A1" t="str">
            <v>1월 생산실적</v>
          </cell>
        </row>
      </sheetData>
      <sheetData sheetId="4360">
        <row r="1">
          <cell r="A1" t="str">
            <v>1월 생산실적</v>
          </cell>
        </row>
      </sheetData>
      <sheetData sheetId="4361">
        <row r="1">
          <cell r="A1" t="str">
            <v>1월 생산실적</v>
          </cell>
        </row>
      </sheetData>
      <sheetData sheetId="4362">
        <row r="1">
          <cell r="A1" t="str">
            <v>1월 생산실적</v>
          </cell>
        </row>
      </sheetData>
      <sheetData sheetId="4363">
        <row r="1">
          <cell r="A1" t="str">
            <v>1월 생산실적</v>
          </cell>
        </row>
      </sheetData>
      <sheetData sheetId="4364">
        <row r="1">
          <cell r="A1" t="str">
            <v>1월 생산실적</v>
          </cell>
        </row>
      </sheetData>
      <sheetData sheetId="4365">
        <row r="1">
          <cell r="A1" t="str">
            <v>1월 생산실적</v>
          </cell>
        </row>
      </sheetData>
      <sheetData sheetId="4366">
        <row r="1">
          <cell r="A1" t="str">
            <v>1월 생산실적</v>
          </cell>
        </row>
      </sheetData>
      <sheetData sheetId="4367">
        <row r="1">
          <cell r="A1" t="str">
            <v>1월 생산실적</v>
          </cell>
        </row>
      </sheetData>
      <sheetData sheetId="4368">
        <row r="1">
          <cell r="A1" t="str">
            <v>1월 생산실적</v>
          </cell>
        </row>
      </sheetData>
      <sheetData sheetId="4369">
        <row r="1">
          <cell r="A1" t="str">
            <v>1월 생산실적</v>
          </cell>
        </row>
      </sheetData>
      <sheetData sheetId="4370">
        <row r="1">
          <cell r="A1" t="str">
            <v>1월 생산실적</v>
          </cell>
        </row>
      </sheetData>
      <sheetData sheetId="4371">
        <row r="1">
          <cell r="A1" t="str">
            <v>1월 생산실적</v>
          </cell>
        </row>
      </sheetData>
      <sheetData sheetId="4372">
        <row r="1">
          <cell r="A1" t="str">
            <v>1월 생산실적</v>
          </cell>
        </row>
      </sheetData>
      <sheetData sheetId="4373">
        <row r="1">
          <cell r="A1" t="str">
            <v>1월 생산실적</v>
          </cell>
        </row>
      </sheetData>
      <sheetData sheetId="4374">
        <row r="1">
          <cell r="A1" t="str">
            <v>1월 생산실적</v>
          </cell>
        </row>
      </sheetData>
      <sheetData sheetId="4375">
        <row r="1">
          <cell r="A1" t="str">
            <v>1월 생산실적</v>
          </cell>
        </row>
      </sheetData>
      <sheetData sheetId="4376">
        <row r="1">
          <cell r="A1" t="str">
            <v>1월 생산실적</v>
          </cell>
        </row>
      </sheetData>
      <sheetData sheetId="4377">
        <row r="1">
          <cell r="A1" t="str">
            <v>1월 생산실적</v>
          </cell>
        </row>
      </sheetData>
      <sheetData sheetId="4378">
        <row r="1">
          <cell r="A1" t="str">
            <v>1월 생산실적</v>
          </cell>
        </row>
      </sheetData>
      <sheetData sheetId="4379">
        <row r="1">
          <cell r="A1" t="str">
            <v>1월 생산실적</v>
          </cell>
        </row>
      </sheetData>
      <sheetData sheetId="4380">
        <row r="1">
          <cell r="A1" t="str">
            <v>1월 생산실적</v>
          </cell>
        </row>
      </sheetData>
      <sheetData sheetId="4381">
        <row r="1">
          <cell r="A1" t="str">
            <v>1월 생산실적</v>
          </cell>
        </row>
      </sheetData>
      <sheetData sheetId="4382">
        <row r="1">
          <cell r="A1" t="str">
            <v>1월 생산실적</v>
          </cell>
        </row>
      </sheetData>
      <sheetData sheetId="4383">
        <row r="1">
          <cell r="A1" t="str">
            <v>1월 생산실적</v>
          </cell>
        </row>
      </sheetData>
      <sheetData sheetId="4384">
        <row r="1">
          <cell r="A1" t="str">
            <v>1월 생산실적</v>
          </cell>
        </row>
      </sheetData>
      <sheetData sheetId="4385">
        <row r="1">
          <cell r="A1" t="str">
            <v>1월 생산실적</v>
          </cell>
        </row>
      </sheetData>
      <sheetData sheetId="4386">
        <row r="1">
          <cell r="A1" t="str">
            <v>1월 생산실적</v>
          </cell>
        </row>
      </sheetData>
      <sheetData sheetId="4387">
        <row r="1">
          <cell r="A1" t="str">
            <v>1월 생산실적</v>
          </cell>
        </row>
      </sheetData>
      <sheetData sheetId="4388">
        <row r="1">
          <cell r="A1" t="str">
            <v>1월 생산실적</v>
          </cell>
        </row>
      </sheetData>
      <sheetData sheetId="4389">
        <row r="1">
          <cell r="A1" t="str">
            <v>1월 생산실적</v>
          </cell>
        </row>
      </sheetData>
      <sheetData sheetId="4390">
        <row r="1">
          <cell r="A1" t="str">
            <v>1월 생산실적</v>
          </cell>
        </row>
      </sheetData>
      <sheetData sheetId="4391">
        <row r="1">
          <cell r="A1" t="str">
            <v>1월 생산실적</v>
          </cell>
        </row>
      </sheetData>
      <sheetData sheetId="4392">
        <row r="1">
          <cell r="A1" t="str">
            <v>1월 생산실적</v>
          </cell>
        </row>
      </sheetData>
      <sheetData sheetId="4393">
        <row r="1">
          <cell r="A1" t="str">
            <v>1월 생산실적</v>
          </cell>
        </row>
      </sheetData>
      <sheetData sheetId="4394">
        <row r="1">
          <cell r="A1" t="str">
            <v>1월 생산실적</v>
          </cell>
        </row>
      </sheetData>
      <sheetData sheetId="4395">
        <row r="1">
          <cell r="A1" t="str">
            <v>1월 생산실적</v>
          </cell>
        </row>
      </sheetData>
      <sheetData sheetId="4396">
        <row r="1">
          <cell r="A1" t="str">
            <v>1월 생산실적</v>
          </cell>
        </row>
      </sheetData>
      <sheetData sheetId="4397">
        <row r="1">
          <cell r="A1" t="str">
            <v>1월 생산실적</v>
          </cell>
        </row>
      </sheetData>
      <sheetData sheetId="4398">
        <row r="1">
          <cell r="A1" t="str">
            <v>1월 생산실적</v>
          </cell>
        </row>
      </sheetData>
      <sheetData sheetId="4399">
        <row r="1">
          <cell r="A1" t="str">
            <v>1월 생산실적</v>
          </cell>
        </row>
      </sheetData>
      <sheetData sheetId="4400">
        <row r="1">
          <cell r="A1" t="str">
            <v>1월 생산실적</v>
          </cell>
        </row>
      </sheetData>
      <sheetData sheetId="4401">
        <row r="1">
          <cell r="A1" t="str">
            <v>1월 생산실적</v>
          </cell>
        </row>
      </sheetData>
      <sheetData sheetId="4402">
        <row r="1">
          <cell r="A1" t="str">
            <v>1월 생산실적</v>
          </cell>
        </row>
      </sheetData>
      <sheetData sheetId="4403">
        <row r="1">
          <cell r="A1" t="str">
            <v>1월 생산실적</v>
          </cell>
        </row>
      </sheetData>
      <sheetData sheetId="4404">
        <row r="1">
          <cell r="A1" t="str">
            <v>1월 생산실적</v>
          </cell>
        </row>
      </sheetData>
      <sheetData sheetId="4405">
        <row r="1">
          <cell r="A1" t="str">
            <v>1월 생산실적</v>
          </cell>
        </row>
      </sheetData>
      <sheetData sheetId="4406">
        <row r="1">
          <cell r="A1" t="str">
            <v>1월 생산실적</v>
          </cell>
        </row>
      </sheetData>
      <sheetData sheetId="4407">
        <row r="1">
          <cell r="A1" t="str">
            <v>1월 생산실적</v>
          </cell>
        </row>
      </sheetData>
      <sheetData sheetId="4408">
        <row r="1">
          <cell r="A1" t="str">
            <v>1월 생산실적</v>
          </cell>
        </row>
      </sheetData>
      <sheetData sheetId="4409">
        <row r="1">
          <cell r="A1" t="str">
            <v>1월 생산실적</v>
          </cell>
        </row>
      </sheetData>
      <sheetData sheetId="4410">
        <row r="1">
          <cell r="A1" t="str">
            <v>1월 생산실적</v>
          </cell>
        </row>
      </sheetData>
      <sheetData sheetId="4411">
        <row r="1">
          <cell r="A1" t="str">
            <v>1월 생산실적</v>
          </cell>
        </row>
      </sheetData>
      <sheetData sheetId="4412">
        <row r="1">
          <cell r="A1" t="str">
            <v>1월 생산실적</v>
          </cell>
        </row>
      </sheetData>
      <sheetData sheetId="4413">
        <row r="1">
          <cell r="A1" t="str">
            <v>1월 생산실적</v>
          </cell>
        </row>
      </sheetData>
      <sheetData sheetId="4414">
        <row r="1">
          <cell r="A1" t="str">
            <v>1월 생산실적</v>
          </cell>
        </row>
      </sheetData>
      <sheetData sheetId="4415">
        <row r="1">
          <cell r="A1" t="str">
            <v>1월 생산실적</v>
          </cell>
        </row>
      </sheetData>
      <sheetData sheetId="4416">
        <row r="1">
          <cell r="A1" t="str">
            <v>1월 생산실적</v>
          </cell>
        </row>
      </sheetData>
      <sheetData sheetId="4417">
        <row r="1">
          <cell r="A1" t="str">
            <v>1월 생산실적</v>
          </cell>
        </row>
      </sheetData>
      <sheetData sheetId="4418">
        <row r="1">
          <cell r="A1" t="str">
            <v>1월 생산실적</v>
          </cell>
        </row>
      </sheetData>
      <sheetData sheetId="4419">
        <row r="1">
          <cell r="A1" t="str">
            <v>1월 생산실적</v>
          </cell>
        </row>
      </sheetData>
      <sheetData sheetId="4420">
        <row r="1">
          <cell r="A1" t="str">
            <v>1월 생산실적</v>
          </cell>
        </row>
      </sheetData>
      <sheetData sheetId="4421">
        <row r="1">
          <cell r="A1" t="str">
            <v>1월 생산실적</v>
          </cell>
        </row>
      </sheetData>
      <sheetData sheetId="4422">
        <row r="1">
          <cell r="A1" t="str">
            <v>1월 생산실적</v>
          </cell>
        </row>
      </sheetData>
      <sheetData sheetId="4423">
        <row r="1">
          <cell r="A1" t="str">
            <v>1월 생산실적</v>
          </cell>
        </row>
      </sheetData>
      <sheetData sheetId="4424">
        <row r="1">
          <cell r="A1" t="str">
            <v>1월 생산실적</v>
          </cell>
        </row>
      </sheetData>
      <sheetData sheetId="4425">
        <row r="1">
          <cell r="A1" t="str">
            <v>1월 생산실적</v>
          </cell>
        </row>
      </sheetData>
      <sheetData sheetId="4426">
        <row r="1">
          <cell r="A1" t="str">
            <v>1월 생산실적</v>
          </cell>
        </row>
      </sheetData>
      <sheetData sheetId="4427">
        <row r="1">
          <cell r="A1" t="str">
            <v>1월 생산실적</v>
          </cell>
        </row>
      </sheetData>
      <sheetData sheetId="4428">
        <row r="1">
          <cell r="A1" t="str">
            <v>1월 생산실적</v>
          </cell>
        </row>
      </sheetData>
      <sheetData sheetId="4429">
        <row r="1">
          <cell r="A1" t="str">
            <v>1월 생산실적</v>
          </cell>
        </row>
      </sheetData>
      <sheetData sheetId="4430">
        <row r="1">
          <cell r="A1" t="str">
            <v>1월 생산실적</v>
          </cell>
        </row>
      </sheetData>
      <sheetData sheetId="4431">
        <row r="1">
          <cell r="A1" t="str">
            <v>1월 생산실적</v>
          </cell>
        </row>
      </sheetData>
      <sheetData sheetId="4432">
        <row r="1">
          <cell r="A1" t="str">
            <v>1월 생산실적</v>
          </cell>
        </row>
      </sheetData>
      <sheetData sheetId="4433">
        <row r="1">
          <cell r="A1" t="str">
            <v>1월 생산실적</v>
          </cell>
        </row>
      </sheetData>
      <sheetData sheetId="4434">
        <row r="1">
          <cell r="A1" t="str">
            <v>1월 생산실적</v>
          </cell>
        </row>
      </sheetData>
      <sheetData sheetId="4435">
        <row r="1">
          <cell r="A1" t="str">
            <v>1월 생산실적</v>
          </cell>
        </row>
      </sheetData>
      <sheetData sheetId="4436">
        <row r="1">
          <cell r="A1" t="str">
            <v>1월 생산실적</v>
          </cell>
        </row>
      </sheetData>
      <sheetData sheetId="4437">
        <row r="1">
          <cell r="A1" t="str">
            <v>1월 생산실적</v>
          </cell>
        </row>
      </sheetData>
      <sheetData sheetId="4438">
        <row r="1">
          <cell r="A1" t="str">
            <v>1월 생산실적</v>
          </cell>
        </row>
      </sheetData>
      <sheetData sheetId="4439">
        <row r="1">
          <cell r="A1" t="str">
            <v>1월 생산실적</v>
          </cell>
        </row>
      </sheetData>
      <sheetData sheetId="4440">
        <row r="1">
          <cell r="A1" t="str">
            <v>1월 생산실적</v>
          </cell>
        </row>
      </sheetData>
      <sheetData sheetId="4441">
        <row r="1">
          <cell r="A1" t="str">
            <v>1월 생산실적</v>
          </cell>
        </row>
      </sheetData>
      <sheetData sheetId="4442">
        <row r="1">
          <cell r="A1" t="str">
            <v>1월 생산실적</v>
          </cell>
        </row>
      </sheetData>
      <sheetData sheetId="4443">
        <row r="1">
          <cell r="A1" t="str">
            <v>1월 생산실적</v>
          </cell>
        </row>
      </sheetData>
      <sheetData sheetId="4444">
        <row r="1">
          <cell r="A1" t="str">
            <v>1월 생산실적</v>
          </cell>
        </row>
      </sheetData>
      <sheetData sheetId="4445">
        <row r="1">
          <cell r="A1" t="str">
            <v>1월 생산실적</v>
          </cell>
        </row>
      </sheetData>
      <sheetData sheetId="4446">
        <row r="1">
          <cell r="A1" t="str">
            <v>1월 생산실적</v>
          </cell>
        </row>
      </sheetData>
      <sheetData sheetId="4447">
        <row r="1">
          <cell r="A1" t="str">
            <v>1월 생산실적</v>
          </cell>
        </row>
      </sheetData>
      <sheetData sheetId="4448">
        <row r="1">
          <cell r="A1" t="str">
            <v>1월 생산실적</v>
          </cell>
        </row>
      </sheetData>
      <sheetData sheetId="4449">
        <row r="1">
          <cell r="A1" t="str">
            <v>1월 생산실적</v>
          </cell>
        </row>
      </sheetData>
      <sheetData sheetId="4450">
        <row r="1">
          <cell r="A1" t="str">
            <v>1월 생산실적</v>
          </cell>
        </row>
      </sheetData>
      <sheetData sheetId="4451">
        <row r="1">
          <cell r="A1" t="str">
            <v>1월 생산실적</v>
          </cell>
        </row>
      </sheetData>
      <sheetData sheetId="4452">
        <row r="1">
          <cell r="A1" t="str">
            <v>1월 생산실적</v>
          </cell>
        </row>
      </sheetData>
      <sheetData sheetId="4453">
        <row r="1">
          <cell r="A1" t="str">
            <v>1월 생산실적</v>
          </cell>
        </row>
      </sheetData>
      <sheetData sheetId="4454">
        <row r="1">
          <cell r="A1" t="str">
            <v>1월 생산실적</v>
          </cell>
        </row>
      </sheetData>
      <sheetData sheetId="4455">
        <row r="1">
          <cell r="A1" t="str">
            <v>1월 생산실적</v>
          </cell>
        </row>
      </sheetData>
      <sheetData sheetId="4456">
        <row r="1">
          <cell r="A1" t="str">
            <v>1월 생산실적</v>
          </cell>
        </row>
      </sheetData>
      <sheetData sheetId="4457">
        <row r="1">
          <cell r="A1" t="str">
            <v>1월 생산실적</v>
          </cell>
        </row>
      </sheetData>
      <sheetData sheetId="4458">
        <row r="1">
          <cell r="A1" t="str">
            <v>1월 생산실적</v>
          </cell>
        </row>
      </sheetData>
      <sheetData sheetId="4459">
        <row r="1">
          <cell r="A1" t="str">
            <v>1월 생산실적</v>
          </cell>
        </row>
      </sheetData>
      <sheetData sheetId="4460">
        <row r="1">
          <cell r="A1" t="str">
            <v>1월 생산실적</v>
          </cell>
        </row>
      </sheetData>
      <sheetData sheetId="4461">
        <row r="1">
          <cell r="A1" t="str">
            <v>1월 생산실적</v>
          </cell>
        </row>
      </sheetData>
      <sheetData sheetId="4462">
        <row r="1">
          <cell r="A1" t="str">
            <v>1월 생산실적</v>
          </cell>
        </row>
      </sheetData>
      <sheetData sheetId="4463">
        <row r="1">
          <cell r="A1" t="str">
            <v>1월 생산실적</v>
          </cell>
        </row>
      </sheetData>
      <sheetData sheetId="4464">
        <row r="1">
          <cell r="A1" t="str">
            <v>1월 생산실적</v>
          </cell>
        </row>
      </sheetData>
      <sheetData sheetId="4465">
        <row r="1">
          <cell r="A1" t="str">
            <v>1월 생산실적</v>
          </cell>
        </row>
      </sheetData>
      <sheetData sheetId="4466">
        <row r="1">
          <cell r="A1" t="str">
            <v>1월 생산실적</v>
          </cell>
        </row>
      </sheetData>
      <sheetData sheetId="4467">
        <row r="1">
          <cell r="A1" t="str">
            <v>1월 생산실적</v>
          </cell>
        </row>
      </sheetData>
      <sheetData sheetId="4468">
        <row r="1">
          <cell r="A1" t="str">
            <v>1월 생산실적</v>
          </cell>
        </row>
      </sheetData>
      <sheetData sheetId="4469">
        <row r="1">
          <cell r="A1" t="str">
            <v>1월 생산실적</v>
          </cell>
        </row>
      </sheetData>
      <sheetData sheetId="4470">
        <row r="1">
          <cell r="A1" t="str">
            <v>1월 생산실적</v>
          </cell>
        </row>
      </sheetData>
      <sheetData sheetId="4471">
        <row r="1">
          <cell r="A1" t="str">
            <v>1월 생산실적</v>
          </cell>
        </row>
      </sheetData>
      <sheetData sheetId="4472">
        <row r="1">
          <cell r="A1" t="str">
            <v>1월 생산실적</v>
          </cell>
        </row>
      </sheetData>
      <sheetData sheetId="4473">
        <row r="1">
          <cell r="A1" t="str">
            <v>1월 생산실적</v>
          </cell>
        </row>
      </sheetData>
      <sheetData sheetId="4474">
        <row r="1">
          <cell r="A1" t="str">
            <v>1월 생산실적</v>
          </cell>
        </row>
      </sheetData>
      <sheetData sheetId="4475">
        <row r="1">
          <cell r="A1" t="str">
            <v>1월 생산실적</v>
          </cell>
        </row>
      </sheetData>
      <sheetData sheetId="4476">
        <row r="1">
          <cell r="A1" t="str">
            <v>1월 생산실적</v>
          </cell>
        </row>
      </sheetData>
      <sheetData sheetId="4477">
        <row r="1">
          <cell r="A1" t="str">
            <v>1월 생산실적</v>
          </cell>
        </row>
      </sheetData>
      <sheetData sheetId="4478">
        <row r="1">
          <cell r="A1" t="str">
            <v>1월 생산실적</v>
          </cell>
        </row>
      </sheetData>
      <sheetData sheetId="4479">
        <row r="1">
          <cell r="A1" t="str">
            <v>1월 생산실적</v>
          </cell>
        </row>
      </sheetData>
      <sheetData sheetId="4480">
        <row r="1">
          <cell r="A1" t="str">
            <v>1월 생산실적</v>
          </cell>
        </row>
      </sheetData>
      <sheetData sheetId="4481">
        <row r="1">
          <cell r="A1" t="str">
            <v>1월 생산실적</v>
          </cell>
        </row>
      </sheetData>
      <sheetData sheetId="4482">
        <row r="1">
          <cell r="A1" t="str">
            <v>1월 생산실적</v>
          </cell>
        </row>
      </sheetData>
      <sheetData sheetId="4483">
        <row r="1">
          <cell r="A1" t="str">
            <v>1월 생산실적</v>
          </cell>
        </row>
      </sheetData>
      <sheetData sheetId="4484">
        <row r="1">
          <cell r="A1" t="str">
            <v>1월 생산실적</v>
          </cell>
        </row>
      </sheetData>
      <sheetData sheetId="4485">
        <row r="1">
          <cell r="A1" t="str">
            <v>1월 생산실적</v>
          </cell>
        </row>
      </sheetData>
      <sheetData sheetId="4486">
        <row r="1">
          <cell r="A1" t="str">
            <v>1월 생산실적</v>
          </cell>
        </row>
      </sheetData>
      <sheetData sheetId="4487">
        <row r="1">
          <cell r="A1" t="str">
            <v>1월 생산실적</v>
          </cell>
        </row>
      </sheetData>
      <sheetData sheetId="4488">
        <row r="1">
          <cell r="A1" t="str">
            <v>1월 생산실적</v>
          </cell>
        </row>
      </sheetData>
      <sheetData sheetId="4489">
        <row r="1">
          <cell r="A1" t="str">
            <v>1월 생산실적</v>
          </cell>
        </row>
      </sheetData>
      <sheetData sheetId="4490">
        <row r="1">
          <cell r="A1" t="str">
            <v>1월 생산실적</v>
          </cell>
        </row>
      </sheetData>
      <sheetData sheetId="4491">
        <row r="1">
          <cell r="A1" t="str">
            <v>1월 생산실적</v>
          </cell>
        </row>
      </sheetData>
      <sheetData sheetId="4492">
        <row r="1">
          <cell r="A1" t="str">
            <v>1월 생산실적</v>
          </cell>
        </row>
      </sheetData>
      <sheetData sheetId="4493">
        <row r="1">
          <cell r="A1" t="str">
            <v>1월 생산실적</v>
          </cell>
        </row>
      </sheetData>
      <sheetData sheetId="4494">
        <row r="1">
          <cell r="A1" t="str">
            <v>1월 생산실적</v>
          </cell>
        </row>
      </sheetData>
      <sheetData sheetId="4495">
        <row r="1">
          <cell r="A1" t="str">
            <v>1월 생산실적</v>
          </cell>
        </row>
      </sheetData>
      <sheetData sheetId="4496">
        <row r="1">
          <cell r="A1" t="str">
            <v>1월 생산실적</v>
          </cell>
        </row>
      </sheetData>
      <sheetData sheetId="4497">
        <row r="1">
          <cell r="A1" t="str">
            <v>1월 생산실적</v>
          </cell>
        </row>
      </sheetData>
      <sheetData sheetId="4498">
        <row r="1">
          <cell r="A1" t="str">
            <v>1월 생산실적</v>
          </cell>
        </row>
      </sheetData>
      <sheetData sheetId="4499">
        <row r="1">
          <cell r="A1" t="str">
            <v>1월 생산실적</v>
          </cell>
        </row>
      </sheetData>
      <sheetData sheetId="4500">
        <row r="1">
          <cell r="A1" t="str">
            <v>1월 생산실적</v>
          </cell>
        </row>
      </sheetData>
      <sheetData sheetId="4501">
        <row r="1">
          <cell r="A1" t="str">
            <v>1월 생산실적</v>
          </cell>
        </row>
      </sheetData>
      <sheetData sheetId="4502">
        <row r="1">
          <cell r="A1" t="str">
            <v>1월 생산실적</v>
          </cell>
        </row>
      </sheetData>
      <sheetData sheetId="4503">
        <row r="1">
          <cell r="A1" t="str">
            <v>1월 생산실적</v>
          </cell>
        </row>
      </sheetData>
      <sheetData sheetId="4504">
        <row r="1">
          <cell r="A1" t="str">
            <v>1월 생산실적</v>
          </cell>
        </row>
      </sheetData>
      <sheetData sheetId="4505" refreshError="1"/>
      <sheetData sheetId="4506" refreshError="1"/>
      <sheetData sheetId="4507" refreshError="1"/>
      <sheetData sheetId="4508" refreshError="1"/>
      <sheetData sheetId="4509">
        <row r="1">
          <cell r="A1" t="str">
            <v>1월 생산실적</v>
          </cell>
        </row>
      </sheetData>
      <sheetData sheetId="4510">
        <row r="1">
          <cell r="A1" t="str">
            <v>1월 생산실적</v>
          </cell>
        </row>
      </sheetData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>
        <row r="1">
          <cell r="A1" t="str">
            <v>1월 생산실적</v>
          </cell>
        </row>
      </sheetData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>
        <row r="1">
          <cell r="A1" t="str">
            <v>1월 생산실적</v>
          </cell>
        </row>
      </sheetData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>
        <row r="1">
          <cell r="A1" t="str">
            <v>1월 생산실적</v>
          </cell>
        </row>
      </sheetData>
      <sheetData sheetId="4597">
        <row r="1">
          <cell r="A1" t="str">
            <v>1월 생산실적</v>
          </cell>
        </row>
      </sheetData>
      <sheetData sheetId="4598">
        <row r="1">
          <cell r="A1" t="str">
            <v>1월 생산실적</v>
          </cell>
        </row>
      </sheetData>
      <sheetData sheetId="4599">
        <row r="1">
          <cell r="A1" t="str">
            <v>1월 생산실적</v>
          </cell>
        </row>
      </sheetData>
      <sheetData sheetId="4600">
        <row r="1">
          <cell r="A1" t="str">
            <v>1월 생산실적</v>
          </cell>
        </row>
      </sheetData>
      <sheetData sheetId="4601">
        <row r="1">
          <cell r="A1" t="str">
            <v>1월 생산실적</v>
          </cell>
        </row>
      </sheetData>
      <sheetData sheetId="4602">
        <row r="1">
          <cell r="A1" t="str">
            <v>1월 생산실적</v>
          </cell>
        </row>
      </sheetData>
      <sheetData sheetId="4603">
        <row r="1">
          <cell r="A1" t="str">
            <v>1월 생산실적</v>
          </cell>
        </row>
      </sheetData>
      <sheetData sheetId="4604" refreshError="1"/>
      <sheetData sheetId="4605">
        <row r="1">
          <cell r="A1" t="str">
            <v>1월 생산실적</v>
          </cell>
        </row>
      </sheetData>
      <sheetData sheetId="4606">
        <row r="1">
          <cell r="A1" t="str">
            <v>1월 생산실적</v>
          </cell>
        </row>
      </sheetData>
      <sheetData sheetId="4607">
        <row r="1">
          <cell r="A1" t="str">
            <v>1월 생산실적</v>
          </cell>
        </row>
      </sheetData>
      <sheetData sheetId="4608">
        <row r="1">
          <cell r="A1" t="str">
            <v>1월 생산실적</v>
          </cell>
        </row>
      </sheetData>
      <sheetData sheetId="4609">
        <row r="1">
          <cell r="A1" t="str">
            <v>1월 생산실적</v>
          </cell>
        </row>
      </sheetData>
      <sheetData sheetId="4610">
        <row r="1">
          <cell r="A1" t="str">
            <v>1월 생산실적</v>
          </cell>
        </row>
      </sheetData>
      <sheetData sheetId="4611">
        <row r="1">
          <cell r="A1" t="str">
            <v>1월 생산실적</v>
          </cell>
        </row>
      </sheetData>
      <sheetData sheetId="4612">
        <row r="1">
          <cell r="A1" t="str">
            <v>1월 생산실적</v>
          </cell>
        </row>
      </sheetData>
      <sheetData sheetId="4613" refreshError="1"/>
      <sheetData sheetId="4614" refreshError="1"/>
      <sheetData sheetId="4615">
        <row r="1">
          <cell r="A1" t="str">
            <v>1월 생산실적</v>
          </cell>
        </row>
      </sheetData>
      <sheetData sheetId="4616">
        <row r="1">
          <cell r="A1" t="str">
            <v>1월 생산실적</v>
          </cell>
        </row>
      </sheetData>
      <sheetData sheetId="4617">
        <row r="1">
          <cell r="A1" t="str">
            <v>1월 생산실적</v>
          </cell>
        </row>
      </sheetData>
      <sheetData sheetId="4618" refreshError="1"/>
      <sheetData sheetId="4619">
        <row r="1">
          <cell r="A1" t="str">
            <v>1월 생산실적</v>
          </cell>
        </row>
      </sheetData>
      <sheetData sheetId="4620" refreshError="1"/>
      <sheetData sheetId="4621" refreshError="1"/>
      <sheetData sheetId="4622">
        <row r="1">
          <cell r="A1" t="str">
            <v>1월 생산실적</v>
          </cell>
        </row>
      </sheetData>
      <sheetData sheetId="4623">
        <row r="1">
          <cell r="A1" t="str">
            <v>1월 생산실적</v>
          </cell>
        </row>
      </sheetData>
      <sheetData sheetId="4624">
        <row r="1">
          <cell r="A1" t="str">
            <v>1월 생산실적</v>
          </cell>
        </row>
      </sheetData>
      <sheetData sheetId="4625">
        <row r="1">
          <cell r="A1" t="str">
            <v>1월 생산실적</v>
          </cell>
        </row>
      </sheetData>
      <sheetData sheetId="4626">
        <row r="1">
          <cell r="A1" t="str">
            <v>1월 생산실적</v>
          </cell>
        </row>
      </sheetData>
      <sheetData sheetId="4627">
        <row r="1">
          <cell r="A1" t="str">
            <v>1월 생산실적</v>
          </cell>
        </row>
      </sheetData>
      <sheetData sheetId="4628">
        <row r="1">
          <cell r="A1" t="str">
            <v>1월 생산실적</v>
          </cell>
        </row>
      </sheetData>
      <sheetData sheetId="4629">
        <row r="1">
          <cell r="A1" t="str">
            <v>1월 생산실적</v>
          </cell>
        </row>
      </sheetData>
      <sheetData sheetId="4630">
        <row r="1">
          <cell r="A1" t="str">
            <v>1월 생산실적</v>
          </cell>
        </row>
      </sheetData>
      <sheetData sheetId="4631">
        <row r="1">
          <cell r="A1" t="str">
            <v>1월 생산실적</v>
          </cell>
        </row>
      </sheetData>
      <sheetData sheetId="4632">
        <row r="1">
          <cell r="A1" t="str">
            <v>1월 생산실적</v>
          </cell>
        </row>
      </sheetData>
      <sheetData sheetId="4633">
        <row r="1">
          <cell r="A1" t="str">
            <v>1월 생산실적</v>
          </cell>
        </row>
      </sheetData>
      <sheetData sheetId="4634">
        <row r="1">
          <cell r="A1" t="str">
            <v>1월 생산실적</v>
          </cell>
        </row>
      </sheetData>
      <sheetData sheetId="4635">
        <row r="1">
          <cell r="A1" t="str">
            <v>1월 생산실적</v>
          </cell>
        </row>
      </sheetData>
      <sheetData sheetId="4636">
        <row r="1">
          <cell r="A1" t="str">
            <v>1월 생산실적</v>
          </cell>
        </row>
      </sheetData>
      <sheetData sheetId="4637">
        <row r="1">
          <cell r="A1" t="str">
            <v>1월 생산실적</v>
          </cell>
        </row>
      </sheetData>
      <sheetData sheetId="4638">
        <row r="1">
          <cell r="A1" t="str">
            <v>1월 생산실적</v>
          </cell>
        </row>
      </sheetData>
      <sheetData sheetId="4639">
        <row r="1">
          <cell r="A1" t="str">
            <v>1월 생산실적</v>
          </cell>
        </row>
      </sheetData>
      <sheetData sheetId="4640">
        <row r="1">
          <cell r="A1" t="str">
            <v>1월 생산실적</v>
          </cell>
        </row>
      </sheetData>
      <sheetData sheetId="4641">
        <row r="1">
          <cell r="A1" t="str">
            <v>1월 생산실적</v>
          </cell>
        </row>
      </sheetData>
      <sheetData sheetId="4642">
        <row r="1">
          <cell r="A1" t="str">
            <v>1월 생산실적</v>
          </cell>
        </row>
      </sheetData>
      <sheetData sheetId="4643">
        <row r="1">
          <cell r="A1" t="str">
            <v>1월 생산실적</v>
          </cell>
        </row>
      </sheetData>
      <sheetData sheetId="4644">
        <row r="1">
          <cell r="A1" t="str">
            <v>1월 생산실적</v>
          </cell>
        </row>
      </sheetData>
      <sheetData sheetId="4645">
        <row r="1">
          <cell r="A1" t="str">
            <v>1월 생산실적</v>
          </cell>
        </row>
      </sheetData>
      <sheetData sheetId="4646">
        <row r="1">
          <cell r="A1" t="str">
            <v>1월 생산실적</v>
          </cell>
        </row>
      </sheetData>
      <sheetData sheetId="4647">
        <row r="1">
          <cell r="A1" t="str">
            <v>1월 생산실적</v>
          </cell>
        </row>
      </sheetData>
      <sheetData sheetId="4648">
        <row r="1">
          <cell r="A1" t="str">
            <v>1월 생산실적</v>
          </cell>
        </row>
      </sheetData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>
        <row r="1">
          <cell r="A1" t="str">
            <v>1월 생산실적</v>
          </cell>
        </row>
      </sheetData>
      <sheetData sheetId="4662">
        <row r="1">
          <cell r="A1" t="str">
            <v>1월 생산실적</v>
          </cell>
        </row>
      </sheetData>
      <sheetData sheetId="4663">
        <row r="1">
          <cell r="A1" t="str">
            <v>1월 생산실적</v>
          </cell>
        </row>
      </sheetData>
      <sheetData sheetId="4664">
        <row r="1">
          <cell r="A1" t="str">
            <v>1월 생산실적</v>
          </cell>
        </row>
      </sheetData>
      <sheetData sheetId="4665">
        <row r="1">
          <cell r="A1" t="str">
            <v>1월 생산실적</v>
          </cell>
        </row>
      </sheetData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>
        <row r="1">
          <cell r="A1" t="str">
            <v>1월 생산실적</v>
          </cell>
        </row>
      </sheetData>
      <sheetData sheetId="4679">
        <row r="1">
          <cell r="A1" t="str">
            <v>1월 생산실적</v>
          </cell>
        </row>
      </sheetData>
      <sheetData sheetId="4680">
        <row r="1">
          <cell r="A1" t="str">
            <v>1월 생산실적</v>
          </cell>
        </row>
      </sheetData>
      <sheetData sheetId="4681">
        <row r="1">
          <cell r="A1" t="str">
            <v>1월 생산실적</v>
          </cell>
        </row>
      </sheetData>
      <sheetData sheetId="4682">
        <row r="1">
          <cell r="A1" t="str">
            <v>1월 생산실적</v>
          </cell>
        </row>
      </sheetData>
      <sheetData sheetId="4683" refreshError="1"/>
      <sheetData sheetId="4684" refreshError="1"/>
      <sheetData sheetId="4685">
        <row r="1">
          <cell r="A1" t="str">
            <v>1월 생산실적</v>
          </cell>
        </row>
      </sheetData>
      <sheetData sheetId="4686" refreshError="1"/>
      <sheetData sheetId="4687">
        <row r="1">
          <cell r="A1" t="str">
            <v>1월 생산실적</v>
          </cell>
        </row>
      </sheetData>
      <sheetData sheetId="4688">
        <row r="1">
          <cell r="A1" t="str">
            <v>1월 생산실적</v>
          </cell>
        </row>
      </sheetData>
      <sheetData sheetId="4689">
        <row r="1">
          <cell r="A1" t="str">
            <v>1월 생산실적</v>
          </cell>
        </row>
      </sheetData>
      <sheetData sheetId="4690">
        <row r="1">
          <cell r="A1" t="str">
            <v>1월 생산실적</v>
          </cell>
        </row>
      </sheetData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>
        <row r="1">
          <cell r="A1" t="str">
            <v>1월 생산실적</v>
          </cell>
        </row>
      </sheetData>
      <sheetData sheetId="4699">
        <row r="1">
          <cell r="A1" t="str">
            <v>1월 생산실적</v>
          </cell>
        </row>
      </sheetData>
      <sheetData sheetId="4700">
        <row r="1">
          <cell r="A1" t="str">
            <v>1월 생산실적</v>
          </cell>
        </row>
      </sheetData>
      <sheetData sheetId="4701" refreshError="1"/>
      <sheetData sheetId="4702">
        <row r="1">
          <cell r="A1" t="str">
            <v>1월 생산실적</v>
          </cell>
        </row>
      </sheetData>
      <sheetData sheetId="4703" refreshError="1"/>
      <sheetData sheetId="4704" refreshError="1"/>
      <sheetData sheetId="4705">
        <row r="1">
          <cell r="A1" t="str">
            <v>1월 생산실적</v>
          </cell>
        </row>
      </sheetData>
      <sheetData sheetId="4706" refreshError="1"/>
      <sheetData sheetId="4707">
        <row r="1">
          <cell r="A1" t="str">
            <v>1월 생산실적</v>
          </cell>
        </row>
      </sheetData>
      <sheetData sheetId="4708">
        <row r="1">
          <cell r="A1" t="str">
            <v>1월 생산실적</v>
          </cell>
        </row>
      </sheetData>
      <sheetData sheetId="4709">
        <row r="1">
          <cell r="A1" t="str">
            <v>1월 생산실적</v>
          </cell>
        </row>
      </sheetData>
      <sheetData sheetId="4710">
        <row r="1">
          <cell r="A1" t="str">
            <v>1월 생산실적</v>
          </cell>
        </row>
      </sheetData>
      <sheetData sheetId="4711">
        <row r="1">
          <cell r="A1" t="str">
            <v>1월 생산실적</v>
          </cell>
        </row>
      </sheetData>
      <sheetData sheetId="4712">
        <row r="1">
          <cell r="A1" t="str">
            <v>1월 생산실적</v>
          </cell>
        </row>
      </sheetData>
      <sheetData sheetId="4713">
        <row r="1">
          <cell r="A1" t="str">
            <v>1월 생산실적</v>
          </cell>
        </row>
      </sheetData>
      <sheetData sheetId="4714">
        <row r="1">
          <cell r="A1" t="str">
            <v>1월 생산실적</v>
          </cell>
        </row>
      </sheetData>
      <sheetData sheetId="4715">
        <row r="1">
          <cell r="A1" t="str">
            <v>1월 생산실적</v>
          </cell>
        </row>
      </sheetData>
      <sheetData sheetId="4716">
        <row r="1">
          <cell r="A1" t="str">
            <v>1월 생산실적</v>
          </cell>
        </row>
      </sheetData>
      <sheetData sheetId="4717">
        <row r="1">
          <cell r="A1" t="str">
            <v>1월 생산실적</v>
          </cell>
        </row>
      </sheetData>
      <sheetData sheetId="4718">
        <row r="1">
          <cell r="A1" t="str">
            <v>1월 생산실적</v>
          </cell>
        </row>
      </sheetData>
      <sheetData sheetId="4719">
        <row r="1">
          <cell r="A1" t="str">
            <v>1월 생산실적</v>
          </cell>
        </row>
      </sheetData>
      <sheetData sheetId="4720">
        <row r="1">
          <cell r="A1" t="str">
            <v>1월 생산실적</v>
          </cell>
        </row>
      </sheetData>
      <sheetData sheetId="4721">
        <row r="1">
          <cell r="A1" t="str">
            <v>1월 생산실적</v>
          </cell>
        </row>
      </sheetData>
      <sheetData sheetId="4722">
        <row r="1">
          <cell r="A1" t="str">
            <v>1월 생산실적</v>
          </cell>
        </row>
      </sheetData>
      <sheetData sheetId="4723">
        <row r="1">
          <cell r="A1" t="str">
            <v>1월 생산실적</v>
          </cell>
        </row>
      </sheetData>
      <sheetData sheetId="4724">
        <row r="1">
          <cell r="A1" t="str">
            <v>1월 생산실적</v>
          </cell>
        </row>
      </sheetData>
      <sheetData sheetId="4725">
        <row r="1">
          <cell r="A1" t="str">
            <v>1월 생산실적</v>
          </cell>
        </row>
      </sheetData>
      <sheetData sheetId="4726">
        <row r="1">
          <cell r="A1" t="str">
            <v>1월 생산실적</v>
          </cell>
        </row>
      </sheetData>
      <sheetData sheetId="4727">
        <row r="1">
          <cell r="A1" t="str">
            <v>1월 생산실적</v>
          </cell>
        </row>
      </sheetData>
      <sheetData sheetId="4728">
        <row r="1">
          <cell r="A1" t="str">
            <v>1월 생산실적</v>
          </cell>
        </row>
      </sheetData>
      <sheetData sheetId="4729">
        <row r="1">
          <cell r="A1" t="str">
            <v>1월 생산실적</v>
          </cell>
        </row>
      </sheetData>
      <sheetData sheetId="4730">
        <row r="1">
          <cell r="A1" t="str">
            <v>1월 생산실적</v>
          </cell>
        </row>
      </sheetData>
      <sheetData sheetId="4731">
        <row r="1">
          <cell r="A1" t="str">
            <v>1월 생산실적</v>
          </cell>
        </row>
      </sheetData>
      <sheetData sheetId="4732">
        <row r="1">
          <cell r="A1" t="str">
            <v>1월 생산실적</v>
          </cell>
        </row>
      </sheetData>
      <sheetData sheetId="4733">
        <row r="1">
          <cell r="A1" t="str">
            <v>1월 생산실적</v>
          </cell>
        </row>
      </sheetData>
      <sheetData sheetId="4734">
        <row r="1">
          <cell r="A1" t="str">
            <v>1월 생산실적</v>
          </cell>
        </row>
      </sheetData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>
        <row r="1">
          <cell r="A1" t="str">
            <v>1월 생산실적</v>
          </cell>
        </row>
      </sheetData>
      <sheetData sheetId="4748">
        <row r="1">
          <cell r="A1" t="str">
            <v>1월 생산실적</v>
          </cell>
        </row>
      </sheetData>
      <sheetData sheetId="4749">
        <row r="1">
          <cell r="A1" t="str">
            <v>1월 생산실적</v>
          </cell>
        </row>
      </sheetData>
      <sheetData sheetId="4750">
        <row r="1">
          <cell r="A1" t="str">
            <v>1월 생산실적</v>
          </cell>
        </row>
      </sheetData>
      <sheetData sheetId="4751">
        <row r="1">
          <cell r="A1" t="str">
            <v>1월 생산실적</v>
          </cell>
        </row>
      </sheetData>
      <sheetData sheetId="4752">
        <row r="1">
          <cell r="A1" t="str">
            <v>1월 생산실적</v>
          </cell>
        </row>
      </sheetData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>
        <row r="1">
          <cell r="A1" t="str">
            <v>1월 생산실적</v>
          </cell>
        </row>
      </sheetData>
      <sheetData sheetId="4766">
        <row r="1">
          <cell r="A1" t="str">
            <v>1월 생산실적</v>
          </cell>
        </row>
      </sheetData>
      <sheetData sheetId="4767">
        <row r="1">
          <cell r="A1" t="str">
            <v>1월 생산실적</v>
          </cell>
        </row>
      </sheetData>
      <sheetData sheetId="4768">
        <row r="1">
          <cell r="A1" t="str">
            <v>1월 생산실적</v>
          </cell>
        </row>
      </sheetData>
      <sheetData sheetId="4769">
        <row r="1">
          <cell r="A1" t="str">
            <v>1월 생산실적</v>
          </cell>
        </row>
      </sheetData>
      <sheetData sheetId="4770" refreshError="1"/>
      <sheetData sheetId="4771" refreshError="1"/>
      <sheetData sheetId="4772">
        <row r="1">
          <cell r="A1" t="str">
            <v>1월 생산실적</v>
          </cell>
        </row>
      </sheetData>
      <sheetData sheetId="4773" refreshError="1"/>
      <sheetData sheetId="4774">
        <row r="1">
          <cell r="A1" t="str">
            <v>1월 생산실적</v>
          </cell>
        </row>
      </sheetData>
      <sheetData sheetId="4775">
        <row r="1">
          <cell r="A1" t="str">
            <v>1월 생산실적</v>
          </cell>
        </row>
      </sheetData>
      <sheetData sheetId="4776">
        <row r="1">
          <cell r="A1" t="str">
            <v>1월 생산실적</v>
          </cell>
        </row>
      </sheetData>
      <sheetData sheetId="4777">
        <row r="1">
          <cell r="A1" t="str">
            <v>1월 생산실적</v>
          </cell>
        </row>
      </sheetData>
      <sheetData sheetId="4778">
        <row r="1">
          <cell r="A1" t="str">
            <v>1월 생산실적</v>
          </cell>
        </row>
      </sheetData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>
        <row r="1">
          <cell r="A1" t="str">
            <v>1월 생산실적</v>
          </cell>
        </row>
      </sheetData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>
        <row r="1">
          <cell r="A1" t="str">
            <v>1월 생산실적</v>
          </cell>
        </row>
      </sheetData>
      <sheetData sheetId="4815">
        <row r="1">
          <cell r="A1" t="str">
            <v>1월 생산실적</v>
          </cell>
        </row>
      </sheetData>
      <sheetData sheetId="4816">
        <row r="1">
          <cell r="A1" t="str">
            <v>1월 생산실적</v>
          </cell>
        </row>
      </sheetData>
      <sheetData sheetId="4817">
        <row r="1">
          <cell r="A1" t="str">
            <v>1월 생산실적</v>
          </cell>
        </row>
      </sheetData>
      <sheetData sheetId="4818" refreshError="1"/>
      <sheetData sheetId="4819">
        <row r="1">
          <cell r="A1" t="str">
            <v>1월 생산실적</v>
          </cell>
        </row>
      </sheetData>
      <sheetData sheetId="4820">
        <row r="1">
          <cell r="A1" t="str">
            <v>1월 생산실적</v>
          </cell>
        </row>
      </sheetData>
      <sheetData sheetId="4821">
        <row r="1">
          <cell r="A1" t="str">
            <v>1월 생산실적</v>
          </cell>
        </row>
      </sheetData>
      <sheetData sheetId="4822">
        <row r="1">
          <cell r="A1" t="str">
            <v>1월 생산실적</v>
          </cell>
        </row>
      </sheetData>
      <sheetData sheetId="4823">
        <row r="1">
          <cell r="A1" t="str">
            <v>1월 생산실적</v>
          </cell>
        </row>
      </sheetData>
      <sheetData sheetId="4824">
        <row r="1">
          <cell r="A1" t="str">
            <v>1월 생산실적</v>
          </cell>
        </row>
      </sheetData>
      <sheetData sheetId="4825">
        <row r="1">
          <cell r="A1" t="str">
            <v>1월 생산실적</v>
          </cell>
        </row>
      </sheetData>
      <sheetData sheetId="4826">
        <row r="1">
          <cell r="A1" t="str">
            <v>1월 생산실적</v>
          </cell>
        </row>
      </sheetData>
      <sheetData sheetId="4827">
        <row r="1">
          <cell r="A1" t="str">
            <v>1월 생산실적</v>
          </cell>
        </row>
      </sheetData>
      <sheetData sheetId="4828">
        <row r="1">
          <cell r="A1" t="str">
            <v>1월 생산실적</v>
          </cell>
        </row>
      </sheetData>
      <sheetData sheetId="4829">
        <row r="1">
          <cell r="A1" t="str">
            <v>1월 생산실적</v>
          </cell>
        </row>
      </sheetData>
      <sheetData sheetId="4830">
        <row r="1">
          <cell r="A1" t="str">
            <v>1월 생산실적</v>
          </cell>
        </row>
      </sheetData>
      <sheetData sheetId="4831">
        <row r="1">
          <cell r="A1" t="str">
            <v>1월 생산실적</v>
          </cell>
        </row>
      </sheetData>
      <sheetData sheetId="4832">
        <row r="1">
          <cell r="A1" t="str">
            <v>1월 생산실적</v>
          </cell>
        </row>
      </sheetData>
      <sheetData sheetId="4833">
        <row r="1">
          <cell r="A1" t="str">
            <v>1월 생산실적</v>
          </cell>
        </row>
      </sheetData>
      <sheetData sheetId="4834">
        <row r="1">
          <cell r="A1" t="str">
            <v>1월 생산실적</v>
          </cell>
        </row>
      </sheetData>
      <sheetData sheetId="4835">
        <row r="1">
          <cell r="A1" t="str">
            <v>1월 생산실적</v>
          </cell>
        </row>
      </sheetData>
      <sheetData sheetId="4836">
        <row r="1">
          <cell r="A1" t="str">
            <v>1월 생산실적</v>
          </cell>
        </row>
      </sheetData>
      <sheetData sheetId="4837">
        <row r="1">
          <cell r="A1" t="str">
            <v>1월 생산실적</v>
          </cell>
        </row>
      </sheetData>
      <sheetData sheetId="4838">
        <row r="1">
          <cell r="A1" t="str">
            <v>1월 생산실적</v>
          </cell>
        </row>
      </sheetData>
      <sheetData sheetId="4839">
        <row r="1">
          <cell r="A1" t="str">
            <v>1월 생산실적</v>
          </cell>
        </row>
      </sheetData>
      <sheetData sheetId="4840">
        <row r="1">
          <cell r="A1" t="str">
            <v>1월 생산실적</v>
          </cell>
        </row>
      </sheetData>
      <sheetData sheetId="4841">
        <row r="1">
          <cell r="A1" t="str">
            <v>1월 생산실적</v>
          </cell>
        </row>
      </sheetData>
      <sheetData sheetId="4842">
        <row r="1">
          <cell r="A1" t="str">
            <v>1월 생산실적</v>
          </cell>
        </row>
      </sheetData>
      <sheetData sheetId="4843">
        <row r="1">
          <cell r="A1" t="str">
            <v>1월 생산실적</v>
          </cell>
        </row>
      </sheetData>
      <sheetData sheetId="4844">
        <row r="1">
          <cell r="A1" t="str">
            <v>1월 생산실적</v>
          </cell>
        </row>
      </sheetData>
      <sheetData sheetId="4845">
        <row r="1">
          <cell r="A1" t="str">
            <v>1월 생산실적</v>
          </cell>
        </row>
      </sheetData>
      <sheetData sheetId="4846">
        <row r="1">
          <cell r="A1" t="str">
            <v>1월 생산실적</v>
          </cell>
        </row>
      </sheetData>
      <sheetData sheetId="4847" refreshError="1"/>
      <sheetData sheetId="4848" refreshError="1"/>
      <sheetData sheetId="4849">
        <row r="1">
          <cell r="A1" t="str">
            <v>1월 생산실적</v>
          </cell>
        </row>
      </sheetData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>
        <row r="1">
          <cell r="A1" t="str">
            <v>1월 생산실적</v>
          </cell>
        </row>
      </sheetData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>
        <row r="1">
          <cell r="A1" t="str">
            <v>1월 생산실적</v>
          </cell>
        </row>
      </sheetData>
      <sheetData sheetId="4923">
        <row r="1">
          <cell r="A1" t="str">
            <v>1월 생산실적</v>
          </cell>
        </row>
      </sheetData>
      <sheetData sheetId="4924" refreshError="1"/>
      <sheetData sheetId="4925" refreshError="1"/>
      <sheetData sheetId="4926">
        <row r="1">
          <cell r="A1" t="str">
            <v>1월 생산실적</v>
          </cell>
        </row>
      </sheetData>
      <sheetData sheetId="4927">
        <row r="1">
          <cell r="A1" t="str">
            <v>1월 생산실적</v>
          </cell>
        </row>
      </sheetData>
      <sheetData sheetId="4928" refreshError="1"/>
      <sheetData sheetId="4929" refreshError="1"/>
      <sheetData sheetId="4930">
        <row r="1">
          <cell r="A1" t="str">
            <v>1월 생산실적</v>
          </cell>
        </row>
      </sheetData>
      <sheetData sheetId="4931">
        <row r="1">
          <cell r="A1" t="str">
            <v>1월 생산실적</v>
          </cell>
        </row>
      </sheetData>
      <sheetData sheetId="4932">
        <row r="1">
          <cell r="A1" t="str">
            <v>1월 생산실적</v>
          </cell>
        </row>
      </sheetData>
      <sheetData sheetId="4933">
        <row r="1">
          <cell r="A1" t="str">
            <v>1월 생산실적</v>
          </cell>
        </row>
      </sheetData>
      <sheetData sheetId="4934">
        <row r="1">
          <cell r="A1" t="str">
            <v>1월 생산실적</v>
          </cell>
        </row>
      </sheetData>
      <sheetData sheetId="4935">
        <row r="1">
          <cell r="A1" t="str">
            <v>1월 생산실적</v>
          </cell>
        </row>
      </sheetData>
      <sheetData sheetId="4936">
        <row r="1">
          <cell r="A1" t="str">
            <v>1월 생산실적</v>
          </cell>
        </row>
      </sheetData>
      <sheetData sheetId="4937">
        <row r="1">
          <cell r="A1" t="str">
            <v>1월 생산실적</v>
          </cell>
        </row>
      </sheetData>
      <sheetData sheetId="4938">
        <row r="1">
          <cell r="A1" t="str">
            <v>1월 생산실적</v>
          </cell>
        </row>
      </sheetData>
      <sheetData sheetId="4939">
        <row r="1">
          <cell r="A1" t="str">
            <v>1월 생산실적</v>
          </cell>
        </row>
      </sheetData>
      <sheetData sheetId="4940">
        <row r="1">
          <cell r="A1" t="str">
            <v>1월 생산실적</v>
          </cell>
        </row>
      </sheetData>
      <sheetData sheetId="4941">
        <row r="1">
          <cell r="A1" t="str">
            <v>1월 생산실적</v>
          </cell>
        </row>
      </sheetData>
      <sheetData sheetId="4942">
        <row r="1">
          <cell r="A1" t="str">
            <v>1월 생산실적</v>
          </cell>
        </row>
      </sheetData>
      <sheetData sheetId="4943">
        <row r="1">
          <cell r="A1" t="str">
            <v>1월 생산실적</v>
          </cell>
        </row>
      </sheetData>
      <sheetData sheetId="4944">
        <row r="1">
          <cell r="A1" t="str">
            <v>1월 생산실적</v>
          </cell>
        </row>
      </sheetData>
      <sheetData sheetId="4945">
        <row r="1">
          <cell r="A1" t="str">
            <v>1월 생산실적</v>
          </cell>
        </row>
      </sheetData>
      <sheetData sheetId="4946">
        <row r="1">
          <cell r="A1" t="str">
            <v>1월 생산실적</v>
          </cell>
        </row>
      </sheetData>
      <sheetData sheetId="4947">
        <row r="1">
          <cell r="A1" t="str">
            <v>1월 생산실적</v>
          </cell>
        </row>
      </sheetData>
      <sheetData sheetId="4948">
        <row r="1">
          <cell r="A1" t="str">
            <v>1월 생산실적</v>
          </cell>
        </row>
      </sheetData>
      <sheetData sheetId="4949">
        <row r="1">
          <cell r="A1" t="str">
            <v>1월 생산실적</v>
          </cell>
        </row>
      </sheetData>
      <sheetData sheetId="4950">
        <row r="1">
          <cell r="A1" t="str">
            <v>1월 생산실적</v>
          </cell>
        </row>
      </sheetData>
      <sheetData sheetId="4951">
        <row r="1">
          <cell r="A1" t="str">
            <v>1월 생산실적</v>
          </cell>
        </row>
      </sheetData>
      <sheetData sheetId="4952">
        <row r="1">
          <cell r="A1" t="str">
            <v>1월 생산실적</v>
          </cell>
        </row>
      </sheetData>
      <sheetData sheetId="4953">
        <row r="1">
          <cell r="A1" t="str">
            <v>1월 생산실적</v>
          </cell>
        </row>
      </sheetData>
      <sheetData sheetId="4954">
        <row r="1">
          <cell r="A1" t="str">
            <v>1월 생산실적</v>
          </cell>
        </row>
      </sheetData>
      <sheetData sheetId="4955">
        <row r="1">
          <cell r="A1" t="str">
            <v>1월 생산실적</v>
          </cell>
        </row>
      </sheetData>
      <sheetData sheetId="4956">
        <row r="1">
          <cell r="A1" t="str">
            <v>1월 생산실적</v>
          </cell>
        </row>
      </sheetData>
      <sheetData sheetId="4957">
        <row r="1">
          <cell r="A1" t="str">
            <v>1월 생산실적</v>
          </cell>
        </row>
      </sheetData>
      <sheetData sheetId="4958">
        <row r="1">
          <cell r="A1" t="str">
            <v>1월 생산실적</v>
          </cell>
        </row>
      </sheetData>
      <sheetData sheetId="4959">
        <row r="1">
          <cell r="A1" t="str">
            <v>1월 생산실적</v>
          </cell>
        </row>
      </sheetData>
      <sheetData sheetId="4960">
        <row r="1">
          <cell r="A1" t="str">
            <v>1월 생산실적</v>
          </cell>
        </row>
      </sheetData>
      <sheetData sheetId="4961">
        <row r="1">
          <cell r="A1" t="str">
            <v>1월 생산실적</v>
          </cell>
        </row>
      </sheetData>
      <sheetData sheetId="4962">
        <row r="1">
          <cell r="A1" t="str">
            <v>1월 생산실적</v>
          </cell>
        </row>
      </sheetData>
      <sheetData sheetId="4963">
        <row r="1">
          <cell r="A1" t="str">
            <v>1월 생산실적</v>
          </cell>
        </row>
      </sheetData>
      <sheetData sheetId="4964">
        <row r="1">
          <cell r="A1" t="str">
            <v>1월 생산실적</v>
          </cell>
        </row>
      </sheetData>
      <sheetData sheetId="4965">
        <row r="1">
          <cell r="A1" t="str">
            <v>1월 생산실적</v>
          </cell>
        </row>
      </sheetData>
      <sheetData sheetId="4966">
        <row r="1">
          <cell r="A1" t="str">
            <v>1월 생산실적</v>
          </cell>
        </row>
      </sheetData>
      <sheetData sheetId="4967">
        <row r="1">
          <cell r="A1" t="str">
            <v>1월 생산실적</v>
          </cell>
        </row>
      </sheetData>
      <sheetData sheetId="4968">
        <row r="1">
          <cell r="A1" t="str">
            <v>1월 생산실적</v>
          </cell>
        </row>
      </sheetData>
      <sheetData sheetId="4969">
        <row r="1">
          <cell r="A1" t="str">
            <v>1월 생산실적</v>
          </cell>
        </row>
      </sheetData>
      <sheetData sheetId="4970">
        <row r="1">
          <cell r="A1" t="str">
            <v>1월 생산실적</v>
          </cell>
        </row>
      </sheetData>
      <sheetData sheetId="4971">
        <row r="1">
          <cell r="A1" t="str">
            <v>1월 생산실적</v>
          </cell>
        </row>
      </sheetData>
      <sheetData sheetId="4972">
        <row r="1">
          <cell r="A1" t="str">
            <v>1월 생산실적</v>
          </cell>
        </row>
      </sheetData>
      <sheetData sheetId="4973">
        <row r="1">
          <cell r="A1" t="str">
            <v>1월 생산실적</v>
          </cell>
        </row>
      </sheetData>
      <sheetData sheetId="4974">
        <row r="1">
          <cell r="A1" t="str">
            <v>1월 생산실적</v>
          </cell>
        </row>
      </sheetData>
      <sheetData sheetId="4975">
        <row r="1">
          <cell r="A1" t="str">
            <v>1월 생산실적</v>
          </cell>
        </row>
      </sheetData>
      <sheetData sheetId="4976">
        <row r="1">
          <cell r="A1" t="str">
            <v>1월 생산실적</v>
          </cell>
        </row>
      </sheetData>
      <sheetData sheetId="4977">
        <row r="1">
          <cell r="A1" t="str">
            <v>1월 생산실적</v>
          </cell>
        </row>
      </sheetData>
      <sheetData sheetId="4978">
        <row r="1">
          <cell r="A1" t="str">
            <v>1월 생산실적</v>
          </cell>
        </row>
      </sheetData>
      <sheetData sheetId="4979">
        <row r="1">
          <cell r="A1" t="str">
            <v>1월 생산실적</v>
          </cell>
        </row>
      </sheetData>
      <sheetData sheetId="4980">
        <row r="1">
          <cell r="A1" t="str">
            <v>1월 생산실적</v>
          </cell>
        </row>
      </sheetData>
      <sheetData sheetId="4981">
        <row r="1">
          <cell r="A1" t="str">
            <v>1월 생산실적</v>
          </cell>
        </row>
      </sheetData>
      <sheetData sheetId="4982">
        <row r="1">
          <cell r="A1" t="str">
            <v>1월 생산실적</v>
          </cell>
        </row>
      </sheetData>
      <sheetData sheetId="4983">
        <row r="1">
          <cell r="A1" t="str">
            <v>1월 생산실적</v>
          </cell>
        </row>
      </sheetData>
      <sheetData sheetId="4984">
        <row r="1">
          <cell r="A1" t="str">
            <v>1월 생산실적</v>
          </cell>
        </row>
      </sheetData>
      <sheetData sheetId="4985">
        <row r="1">
          <cell r="A1" t="str">
            <v>1월 생산실적</v>
          </cell>
        </row>
      </sheetData>
      <sheetData sheetId="4986">
        <row r="1">
          <cell r="A1" t="str">
            <v>1월 생산실적</v>
          </cell>
        </row>
      </sheetData>
      <sheetData sheetId="4987">
        <row r="1">
          <cell r="A1" t="str">
            <v>1월 생산실적</v>
          </cell>
        </row>
      </sheetData>
      <sheetData sheetId="4988">
        <row r="1">
          <cell r="A1" t="str">
            <v>1월 생산실적</v>
          </cell>
        </row>
      </sheetData>
      <sheetData sheetId="4989">
        <row r="1">
          <cell r="A1" t="str">
            <v>1월 생산실적</v>
          </cell>
        </row>
      </sheetData>
      <sheetData sheetId="4990">
        <row r="1">
          <cell r="A1" t="str">
            <v>1월 생산실적</v>
          </cell>
        </row>
      </sheetData>
      <sheetData sheetId="4991">
        <row r="1">
          <cell r="A1" t="str">
            <v>1월 생산실적</v>
          </cell>
        </row>
      </sheetData>
      <sheetData sheetId="4992">
        <row r="1">
          <cell r="A1" t="str">
            <v>1월 생산실적</v>
          </cell>
        </row>
      </sheetData>
      <sheetData sheetId="4993">
        <row r="1">
          <cell r="A1" t="str">
            <v>1월 생산실적</v>
          </cell>
        </row>
      </sheetData>
      <sheetData sheetId="4994">
        <row r="1">
          <cell r="A1" t="str">
            <v>1월 생산실적</v>
          </cell>
        </row>
      </sheetData>
      <sheetData sheetId="4995">
        <row r="1">
          <cell r="A1" t="str">
            <v>1월 생산실적</v>
          </cell>
        </row>
      </sheetData>
      <sheetData sheetId="4996">
        <row r="1">
          <cell r="A1" t="str">
            <v>1월 생산실적</v>
          </cell>
        </row>
      </sheetData>
      <sheetData sheetId="4997">
        <row r="1">
          <cell r="A1" t="str">
            <v>1월 생산실적</v>
          </cell>
        </row>
      </sheetData>
      <sheetData sheetId="4998">
        <row r="1">
          <cell r="A1" t="str">
            <v>1월 생산실적</v>
          </cell>
        </row>
      </sheetData>
      <sheetData sheetId="4999">
        <row r="1">
          <cell r="A1" t="str">
            <v>1월 생산실적</v>
          </cell>
        </row>
      </sheetData>
      <sheetData sheetId="5000">
        <row r="1">
          <cell r="A1" t="str">
            <v>1월 생산실적</v>
          </cell>
        </row>
      </sheetData>
      <sheetData sheetId="5001">
        <row r="1">
          <cell r="A1" t="str">
            <v>1월 생산실적</v>
          </cell>
        </row>
      </sheetData>
      <sheetData sheetId="5002">
        <row r="1">
          <cell r="A1" t="str">
            <v>1월 생산실적</v>
          </cell>
        </row>
      </sheetData>
      <sheetData sheetId="5003">
        <row r="1">
          <cell r="A1" t="str">
            <v>1월 생산실적</v>
          </cell>
        </row>
      </sheetData>
      <sheetData sheetId="5004">
        <row r="1">
          <cell r="A1" t="str">
            <v>1월 생산실적</v>
          </cell>
        </row>
      </sheetData>
      <sheetData sheetId="5005">
        <row r="1">
          <cell r="A1" t="str">
            <v>1월 생산실적</v>
          </cell>
        </row>
      </sheetData>
      <sheetData sheetId="5006">
        <row r="1">
          <cell r="A1" t="str">
            <v>1월 생산실적</v>
          </cell>
        </row>
      </sheetData>
      <sheetData sheetId="5007">
        <row r="1">
          <cell r="A1" t="str">
            <v>1월 생산실적</v>
          </cell>
        </row>
      </sheetData>
      <sheetData sheetId="5008">
        <row r="1">
          <cell r="A1" t="str">
            <v>1월 생산실적</v>
          </cell>
        </row>
      </sheetData>
      <sheetData sheetId="5009">
        <row r="1">
          <cell r="A1" t="str">
            <v>1월 생산실적</v>
          </cell>
        </row>
      </sheetData>
      <sheetData sheetId="5010">
        <row r="1">
          <cell r="A1" t="str">
            <v>1월 생산실적</v>
          </cell>
        </row>
      </sheetData>
      <sheetData sheetId="5011">
        <row r="1">
          <cell r="A1" t="str">
            <v>1월 생산실적</v>
          </cell>
        </row>
      </sheetData>
      <sheetData sheetId="5012">
        <row r="1">
          <cell r="A1" t="str">
            <v>1월 생산실적</v>
          </cell>
        </row>
      </sheetData>
      <sheetData sheetId="5013">
        <row r="1">
          <cell r="A1" t="str">
            <v>1월 생산실적</v>
          </cell>
        </row>
      </sheetData>
      <sheetData sheetId="5014">
        <row r="1">
          <cell r="A1" t="str">
            <v>1월 생산실적</v>
          </cell>
        </row>
      </sheetData>
      <sheetData sheetId="5015">
        <row r="1">
          <cell r="A1" t="str">
            <v>1월 생산실적</v>
          </cell>
        </row>
      </sheetData>
      <sheetData sheetId="5016">
        <row r="1">
          <cell r="A1" t="str">
            <v>1월 생산실적</v>
          </cell>
        </row>
      </sheetData>
      <sheetData sheetId="5017">
        <row r="1">
          <cell r="A1" t="str">
            <v>1월 생산실적</v>
          </cell>
        </row>
      </sheetData>
      <sheetData sheetId="5018">
        <row r="1">
          <cell r="A1" t="str">
            <v>1월 생산실적</v>
          </cell>
        </row>
      </sheetData>
      <sheetData sheetId="5019">
        <row r="1">
          <cell r="A1" t="str">
            <v>1월 생산실적</v>
          </cell>
        </row>
      </sheetData>
      <sheetData sheetId="5020">
        <row r="1">
          <cell r="A1" t="str">
            <v>1월 생산실적</v>
          </cell>
        </row>
      </sheetData>
      <sheetData sheetId="5021">
        <row r="1">
          <cell r="A1" t="str">
            <v>1월 생산실적</v>
          </cell>
        </row>
      </sheetData>
      <sheetData sheetId="5022">
        <row r="1">
          <cell r="A1" t="str">
            <v>1월 생산실적</v>
          </cell>
        </row>
      </sheetData>
      <sheetData sheetId="5023">
        <row r="1">
          <cell r="A1" t="str">
            <v>1월 생산실적</v>
          </cell>
        </row>
      </sheetData>
      <sheetData sheetId="5024">
        <row r="1">
          <cell r="A1" t="str">
            <v>1월 생산실적</v>
          </cell>
        </row>
      </sheetData>
      <sheetData sheetId="5025">
        <row r="1">
          <cell r="A1" t="str">
            <v>1월 생산실적</v>
          </cell>
        </row>
      </sheetData>
      <sheetData sheetId="5026">
        <row r="1">
          <cell r="A1" t="str">
            <v>1월 생산실적</v>
          </cell>
        </row>
      </sheetData>
      <sheetData sheetId="5027">
        <row r="1">
          <cell r="A1" t="str">
            <v>1월 생산실적</v>
          </cell>
        </row>
      </sheetData>
      <sheetData sheetId="5028">
        <row r="1">
          <cell r="A1" t="str">
            <v>1월 생산실적</v>
          </cell>
        </row>
      </sheetData>
      <sheetData sheetId="5029">
        <row r="1">
          <cell r="A1" t="str">
            <v>1월 생산실적</v>
          </cell>
        </row>
      </sheetData>
      <sheetData sheetId="5030">
        <row r="1">
          <cell r="A1" t="str">
            <v>1월 생산실적</v>
          </cell>
        </row>
      </sheetData>
      <sheetData sheetId="5031">
        <row r="1">
          <cell r="A1" t="str">
            <v>1월 생산실적</v>
          </cell>
        </row>
      </sheetData>
      <sheetData sheetId="5032">
        <row r="1">
          <cell r="A1" t="str">
            <v>1월 생산실적</v>
          </cell>
        </row>
      </sheetData>
      <sheetData sheetId="5033">
        <row r="1">
          <cell r="A1" t="str">
            <v>1월 생산실적</v>
          </cell>
        </row>
      </sheetData>
      <sheetData sheetId="5034">
        <row r="1">
          <cell r="A1" t="str">
            <v>1월 생산실적</v>
          </cell>
        </row>
      </sheetData>
      <sheetData sheetId="5035">
        <row r="1">
          <cell r="A1" t="str">
            <v>1월 생산실적</v>
          </cell>
        </row>
      </sheetData>
      <sheetData sheetId="5036">
        <row r="1">
          <cell r="A1" t="str">
            <v>1월 생산실적</v>
          </cell>
        </row>
      </sheetData>
      <sheetData sheetId="5037">
        <row r="1">
          <cell r="A1" t="str">
            <v>1월 생산실적</v>
          </cell>
        </row>
      </sheetData>
      <sheetData sheetId="5038">
        <row r="1">
          <cell r="A1" t="str">
            <v>1월 생산실적</v>
          </cell>
        </row>
      </sheetData>
      <sheetData sheetId="5039">
        <row r="1">
          <cell r="A1" t="str">
            <v>1월 생산실적</v>
          </cell>
        </row>
      </sheetData>
      <sheetData sheetId="5040">
        <row r="1">
          <cell r="A1" t="str">
            <v>1월 생산실적</v>
          </cell>
        </row>
      </sheetData>
      <sheetData sheetId="5041">
        <row r="1">
          <cell r="A1" t="str">
            <v>1월 생산실적</v>
          </cell>
        </row>
      </sheetData>
      <sheetData sheetId="5042">
        <row r="1">
          <cell r="A1" t="str">
            <v>1월 생산실적</v>
          </cell>
        </row>
      </sheetData>
      <sheetData sheetId="5043">
        <row r="1">
          <cell r="A1" t="str">
            <v>1월 생산실적</v>
          </cell>
        </row>
      </sheetData>
      <sheetData sheetId="5044">
        <row r="1">
          <cell r="A1" t="str">
            <v>1월 생산실적</v>
          </cell>
        </row>
      </sheetData>
      <sheetData sheetId="5045">
        <row r="1">
          <cell r="A1" t="str">
            <v>1월 생산실적</v>
          </cell>
        </row>
      </sheetData>
      <sheetData sheetId="5046">
        <row r="1">
          <cell r="A1" t="str">
            <v>1월 생산실적</v>
          </cell>
        </row>
      </sheetData>
      <sheetData sheetId="5047">
        <row r="1">
          <cell r="A1" t="str">
            <v>1월 생산실적</v>
          </cell>
        </row>
      </sheetData>
      <sheetData sheetId="5048">
        <row r="1">
          <cell r="A1" t="str">
            <v>1월 생산실적</v>
          </cell>
        </row>
      </sheetData>
      <sheetData sheetId="5049">
        <row r="1">
          <cell r="A1" t="str">
            <v>1월 생산실적</v>
          </cell>
        </row>
      </sheetData>
      <sheetData sheetId="5050">
        <row r="1">
          <cell r="A1" t="str">
            <v>1월 생산실적</v>
          </cell>
        </row>
      </sheetData>
      <sheetData sheetId="5051">
        <row r="1">
          <cell r="A1" t="str">
            <v>1월 생산실적</v>
          </cell>
        </row>
      </sheetData>
      <sheetData sheetId="5052">
        <row r="1">
          <cell r="A1" t="str">
            <v>1월 생산실적</v>
          </cell>
        </row>
      </sheetData>
      <sheetData sheetId="5053">
        <row r="1">
          <cell r="A1" t="str">
            <v>1월 생산실적</v>
          </cell>
        </row>
      </sheetData>
      <sheetData sheetId="5054">
        <row r="1">
          <cell r="A1" t="str">
            <v>1월 생산실적</v>
          </cell>
        </row>
      </sheetData>
      <sheetData sheetId="5055">
        <row r="1">
          <cell r="A1" t="str">
            <v>1월 생산실적</v>
          </cell>
        </row>
      </sheetData>
      <sheetData sheetId="5056">
        <row r="1">
          <cell r="A1" t="str">
            <v>1월 생산실적</v>
          </cell>
        </row>
      </sheetData>
      <sheetData sheetId="5057">
        <row r="1">
          <cell r="A1" t="str">
            <v>1월 생산실적</v>
          </cell>
        </row>
      </sheetData>
      <sheetData sheetId="5058">
        <row r="1">
          <cell r="A1" t="str">
            <v>1월 생산실적</v>
          </cell>
        </row>
      </sheetData>
      <sheetData sheetId="5059">
        <row r="1">
          <cell r="A1" t="str">
            <v>1월 생산실적</v>
          </cell>
        </row>
      </sheetData>
      <sheetData sheetId="5060">
        <row r="1">
          <cell r="A1" t="str">
            <v>1월 생산실적</v>
          </cell>
        </row>
      </sheetData>
      <sheetData sheetId="5061">
        <row r="1">
          <cell r="A1" t="str">
            <v>1월 생산실적</v>
          </cell>
        </row>
      </sheetData>
      <sheetData sheetId="5062">
        <row r="1">
          <cell r="A1" t="str">
            <v>1월 생산실적</v>
          </cell>
        </row>
      </sheetData>
      <sheetData sheetId="5063">
        <row r="1">
          <cell r="A1" t="str">
            <v>1월 생산실적</v>
          </cell>
        </row>
      </sheetData>
      <sheetData sheetId="5064">
        <row r="1">
          <cell r="A1" t="str">
            <v>1월 생산실적</v>
          </cell>
        </row>
      </sheetData>
      <sheetData sheetId="5065">
        <row r="1">
          <cell r="A1" t="str">
            <v>1월 생산실적</v>
          </cell>
        </row>
      </sheetData>
      <sheetData sheetId="5066">
        <row r="1">
          <cell r="A1" t="str">
            <v>1월 생산실적</v>
          </cell>
        </row>
      </sheetData>
      <sheetData sheetId="5067">
        <row r="1">
          <cell r="A1" t="str">
            <v>1월 생산실적</v>
          </cell>
        </row>
      </sheetData>
      <sheetData sheetId="5068">
        <row r="1">
          <cell r="A1" t="str">
            <v>1월 생산실적</v>
          </cell>
        </row>
      </sheetData>
      <sheetData sheetId="5069">
        <row r="1">
          <cell r="A1" t="str">
            <v>1월 생산실적</v>
          </cell>
        </row>
      </sheetData>
      <sheetData sheetId="5070">
        <row r="1">
          <cell r="A1" t="str">
            <v>1월 생산실적</v>
          </cell>
        </row>
      </sheetData>
      <sheetData sheetId="5071">
        <row r="1">
          <cell r="A1" t="str">
            <v>1월 생산실적</v>
          </cell>
        </row>
      </sheetData>
      <sheetData sheetId="5072">
        <row r="1">
          <cell r="A1" t="str">
            <v>1월 생산실적</v>
          </cell>
        </row>
      </sheetData>
      <sheetData sheetId="5073">
        <row r="1">
          <cell r="A1" t="str">
            <v>1월 생산실적</v>
          </cell>
        </row>
      </sheetData>
      <sheetData sheetId="5074">
        <row r="1">
          <cell r="A1" t="str">
            <v>1월 생산실적</v>
          </cell>
        </row>
      </sheetData>
      <sheetData sheetId="5075">
        <row r="1">
          <cell r="A1" t="str">
            <v>1월 생산실적</v>
          </cell>
        </row>
      </sheetData>
      <sheetData sheetId="5076">
        <row r="1">
          <cell r="A1" t="str">
            <v>1월 생산실적</v>
          </cell>
        </row>
      </sheetData>
      <sheetData sheetId="5077">
        <row r="1">
          <cell r="A1" t="str">
            <v>1월 생산실적</v>
          </cell>
        </row>
      </sheetData>
      <sheetData sheetId="5078">
        <row r="1">
          <cell r="A1" t="str">
            <v>1월 생산실적</v>
          </cell>
        </row>
      </sheetData>
      <sheetData sheetId="5079">
        <row r="1">
          <cell r="A1" t="str">
            <v>1월 생산실적</v>
          </cell>
        </row>
      </sheetData>
      <sheetData sheetId="5080">
        <row r="1">
          <cell r="A1" t="str">
            <v>1월 생산실적</v>
          </cell>
        </row>
      </sheetData>
      <sheetData sheetId="5081">
        <row r="1">
          <cell r="A1" t="str">
            <v>1월 생산실적</v>
          </cell>
        </row>
      </sheetData>
      <sheetData sheetId="5082">
        <row r="1">
          <cell r="A1" t="str">
            <v>1월 생산실적</v>
          </cell>
        </row>
      </sheetData>
      <sheetData sheetId="5083">
        <row r="1">
          <cell r="A1" t="str">
            <v>1월 생산실적</v>
          </cell>
        </row>
      </sheetData>
      <sheetData sheetId="5084">
        <row r="1">
          <cell r="A1" t="str">
            <v>1월 생산실적</v>
          </cell>
        </row>
      </sheetData>
      <sheetData sheetId="5085">
        <row r="1">
          <cell r="A1" t="str">
            <v>1월 생산실적</v>
          </cell>
        </row>
      </sheetData>
      <sheetData sheetId="5086">
        <row r="1">
          <cell r="A1" t="str">
            <v>1월 생산실적</v>
          </cell>
        </row>
      </sheetData>
      <sheetData sheetId="5087">
        <row r="1">
          <cell r="A1" t="str">
            <v>1월 생산실적</v>
          </cell>
        </row>
      </sheetData>
      <sheetData sheetId="5088">
        <row r="1">
          <cell r="A1" t="str">
            <v>1월 생산실적</v>
          </cell>
        </row>
      </sheetData>
      <sheetData sheetId="5089">
        <row r="1">
          <cell r="A1" t="str">
            <v>1월 생산실적</v>
          </cell>
        </row>
      </sheetData>
      <sheetData sheetId="5090">
        <row r="1">
          <cell r="A1" t="str">
            <v>1월 생산실적</v>
          </cell>
        </row>
      </sheetData>
      <sheetData sheetId="5091">
        <row r="1">
          <cell r="A1" t="str">
            <v>1월 생산실적</v>
          </cell>
        </row>
      </sheetData>
      <sheetData sheetId="5092">
        <row r="1">
          <cell r="A1" t="str">
            <v>1월 생산실적</v>
          </cell>
        </row>
      </sheetData>
      <sheetData sheetId="5093">
        <row r="1">
          <cell r="A1" t="str">
            <v>1월 생산실적</v>
          </cell>
        </row>
      </sheetData>
      <sheetData sheetId="5094">
        <row r="1">
          <cell r="A1" t="str">
            <v>1월 생산실적</v>
          </cell>
        </row>
      </sheetData>
      <sheetData sheetId="5095">
        <row r="1">
          <cell r="A1" t="str">
            <v>1월 생산실적</v>
          </cell>
        </row>
      </sheetData>
      <sheetData sheetId="5096">
        <row r="1">
          <cell r="A1" t="str">
            <v>1월 생산실적</v>
          </cell>
        </row>
      </sheetData>
      <sheetData sheetId="5097">
        <row r="1">
          <cell r="A1" t="str">
            <v>1월 생산실적</v>
          </cell>
        </row>
      </sheetData>
      <sheetData sheetId="5098">
        <row r="1">
          <cell r="A1" t="str">
            <v>1월 생산실적</v>
          </cell>
        </row>
      </sheetData>
      <sheetData sheetId="5099">
        <row r="1">
          <cell r="A1" t="str">
            <v>1월 생산실적</v>
          </cell>
        </row>
      </sheetData>
      <sheetData sheetId="5100">
        <row r="1">
          <cell r="A1" t="str">
            <v>1월 생산실적</v>
          </cell>
        </row>
      </sheetData>
      <sheetData sheetId="5101">
        <row r="1">
          <cell r="A1" t="str">
            <v>1월 생산실적</v>
          </cell>
        </row>
      </sheetData>
      <sheetData sheetId="5102">
        <row r="1">
          <cell r="A1" t="str">
            <v>1월 생산실적</v>
          </cell>
        </row>
      </sheetData>
      <sheetData sheetId="5103">
        <row r="1">
          <cell r="A1" t="str">
            <v>1월 생산실적</v>
          </cell>
        </row>
      </sheetData>
      <sheetData sheetId="5104">
        <row r="1">
          <cell r="A1" t="str">
            <v>1월 생산실적</v>
          </cell>
        </row>
      </sheetData>
      <sheetData sheetId="5105">
        <row r="1">
          <cell r="A1" t="str">
            <v>1월 생산실적</v>
          </cell>
        </row>
      </sheetData>
      <sheetData sheetId="5106">
        <row r="1">
          <cell r="A1" t="str">
            <v>1월 생산실적</v>
          </cell>
        </row>
      </sheetData>
      <sheetData sheetId="5107">
        <row r="1">
          <cell r="A1" t="str">
            <v>1월 생산실적</v>
          </cell>
        </row>
      </sheetData>
      <sheetData sheetId="5108">
        <row r="1">
          <cell r="A1" t="str">
            <v>1월 생산실적</v>
          </cell>
        </row>
      </sheetData>
      <sheetData sheetId="5109">
        <row r="1">
          <cell r="A1" t="str">
            <v>1월 생산실적</v>
          </cell>
        </row>
      </sheetData>
      <sheetData sheetId="5110">
        <row r="1">
          <cell r="A1" t="str">
            <v>1월 생산실적</v>
          </cell>
        </row>
      </sheetData>
      <sheetData sheetId="5111">
        <row r="1">
          <cell r="A1" t="str">
            <v>1월 생산실적</v>
          </cell>
        </row>
      </sheetData>
      <sheetData sheetId="5112">
        <row r="1">
          <cell r="A1" t="str">
            <v>1월 생산실적</v>
          </cell>
        </row>
      </sheetData>
      <sheetData sheetId="5113">
        <row r="1">
          <cell r="A1" t="str">
            <v>1월 생산실적</v>
          </cell>
        </row>
      </sheetData>
      <sheetData sheetId="5114">
        <row r="1">
          <cell r="A1" t="str">
            <v>1월 생산실적</v>
          </cell>
        </row>
      </sheetData>
      <sheetData sheetId="5115">
        <row r="1">
          <cell r="A1" t="str">
            <v>1월 생산실적</v>
          </cell>
        </row>
      </sheetData>
      <sheetData sheetId="5116">
        <row r="1">
          <cell r="A1" t="str">
            <v>1월 생산실적</v>
          </cell>
        </row>
      </sheetData>
      <sheetData sheetId="5117">
        <row r="1">
          <cell r="A1" t="str">
            <v>1월 생산실적</v>
          </cell>
        </row>
      </sheetData>
      <sheetData sheetId="5118">
        <row r="1">
          <cell r="A1" t="str">
            <v>1월 생산실적</v>
          </cell>
        </row>
      </sheetData>
      <sheetData sheetId="5119">
        <row r="1">
          <cell r="A1" t="str">
            <v>1월 생산실적</v>
          </cell>
        </row>
      </sheetData>
      <sheetData sheetId="5120">
        <row r="1">
          <cell r="A1" t="str">
            <v>1월 생산실적</v>
          </cell>
        </row>
      </sheetData>
      <sheetData sheetId="5121">
        <row r="1">
          <cell r="A1" t="str">
            <v>1월 생산실적</v>
          </cell>
        </row>
      </sheetData>
      <sheetData sheetId="5122">
        <row r="1">
          <cell r="A1" t="str">
            <v>1월 생산실적</v>
          </cell>
        </row>
      </sheetData>
      <sheetData sheetId="5123">
        <row r="1">
          <cell r="A1" t="str">
            <v>1월 생산실적</v>
          </cell>
        </row>
      </sheetData>
      <sheetData sheetId="5124">
        <row r="1">
          <cell r="A1" t="str">
            <v>1월 생산실적</v>
          </cell>
        </row>
      </sheetData>
      <sheetData sheetId="5125">
        <row r="1">
          <cell r="A1" t="str">
            <v>1월 생산실적</v>
          </cell>
        </row>
      </sheetData>
      <sheetData sheetId="5126">
        <row r="1">
          <cell r="A1" t="str">
            <v>1월 생산실적</v>
          </cell>
        </row>
      </sheetData>
      <sheetData sheetId="5127">
        <row r="1">
          <cell r="A1" t="str">
            <v>1월 생산실적</v>
          </cell>
        </row>
      </sheetData>
      <sheetData sheetId="5128">
        <row r="1">
          <cell r="A1" t="str">
            <v>1월 생산실적</v>
          </cell>
        </row>
      </sheetData>
      <sheetData sheetId="5129">
        <row r="1">
          <cell r="A1" t="str">
            <v>1월 생산실적</v>
          </cell>
        </row>
      </sheetData>
      <sheetData sheetId="5130">
        <row r="1">
          <cell r="A1" t="str">
            <v>1월 생산실적</v>
          </cell>
        </row>
      </sheetData>
      <sheetData sheetId="5131">
        <row r="1">
          <cell r="A1" t="str">
            <v>1월 생산실적</v>
          </cell>
        </row>
      </sheetData>
      <sheetData sheetId="5132">
        <row r="1">
          <cell r="A1" t="str">
            <v>1월 생산실적</v>
          </cell>
        </row>
      </sheetData>
      <sheetData sheetId="5133">
        <row r="1">
          <cell r="A1" t="str">
            <v>1월 생산실적</v>
          </cell>
        </row>
      </sheetData>
      <sheetData sheetId="5134">
        <row r="1">
          <cell r="A1" t="str">
            <v>1월 생산실적</v>
          </cell>
        </row>
      </sheetData>
      <sheetData sheetId="5135">
        <row r="1">
          <cell r="A1" t="str">
            <v>1월 생산실적</v>
          </cell>
        </row>
      </sheetData>
      <sheetData sheetId="5136">
        <row r="1">
          <cell r="A1" t="str">
            <v>1월 생산실적</v>
          </cell>
        </row>
      </sheetData>
      <sheetData sheetId="5137">
        <row r="1">
          <cell r="A1" t="str">
            <v>1월 생산실적</v>
          </cell>
        </row>
      </sheetData>
      <sheetData sheetId="5138">
        <row r="1">
          <cell r="A1" t="str">
            <v>1월 생산실적</v>
          </cell>
        </row>
      </sheetData>
      <sheetData sheetId="5139">
        <row r="1">
          <cell r="A1" t="str">
            <v>1월 생산실적</v>
          </cell>
        </row>
      </sheetData>
      <sheetData sheetId="5140">
        <row r="1">
          <cell r="A1" t="str">
            <v>1월 생산실적</v>
          </cell>
        </row>
      </sheetData>
      <sheetData sheetId="5141">
        <row r="1">
          <cell r="A1" t="str">
            <v>1월 생산실적</v>
          </cell>
        </row>
      </sheetData>
      <sheetData sheetId="5142">
        <row r="1">
          <cell r="A1" t="str">
            <v>1월 생산실적</v>
          </cell>
        </row>
      </sheetData>
      <sheetData sheetId="5143">
        <row r="1">
          <cell r="A1" t="str">
            <v>1월 생산실적</v>
          </cell>
        </row>
      </sheetData>
      <sheetData sheetId="5144">
        <row r="1">
          <cell r="A1" t="str">
            <v>1월 생산실적</v>
          </cell>
        </row>
      </sheetData>
      <sheetData sheetId="5145">
        <row r="1">
          <cell r="A1" t="str">
            <v>1월 생산실적</v>
          </cell>
        </row>
      </sheetData>
      <sheetData sheetId="5146">
        <row r="1">
          <cell r="A1" t="str">
            <v>1월 생산실적</v>
          </cell>
        </row>
      </sheetData>
      <sheetData sheetId="5147">
        <row r="1">
          <cell r="A1" t="str">
            <v>1월 생산실적</v>
          </cell>
        </row>
      </sheetData>
      <sheetData sheetId="5148">
        <row r="1">
          <cell r="A1" t="str">
            <v>1월 생산실적</v>
          </cell>
        </row>
      </sheetData>
      <sheetData sheetId="5149">
        <row r="1">
          <cell r="A1" t="str">
            <v>1월 생산실적</v>
          </cell>
        </row>
      </sheetData>
      <sheetData sheetId="5150">
        <row r="1">
          <cell r="A1" t="str">
            <v>1월 생산실적</v>
          </cell>
        </row>
      </sheetData>
      <sheetData sheetId="5151">
        <row r="1">
          <cell r="A1" t="str">
            <v>1월 생산실적</v>
          </cell>
        </row>
      </sheetData>
      <sheetData sheetId="5152">
        <row r="1">
          <cell r="A1" t="str">
            <v>1월 생산실적</v>
          </cell>
        </row>
      </sheetData>
      <sheetData sheetId="5153">
        <row r="1">
          <cell r="A1" t="str">
            <v>1월 생산실적</v>
          </cell>
        </row>
      </sheetData>
      <sheetData sheetId="5154">
        <row r="1">
          <cell r="A1" t="str">
            <v>1월 생산실적</v>
          </cell>
        </row>
      </sheetData>
      <sheetData sheetId="5155">
        <row r="1">
          <cell r="A1" t="str">
            <v>1월 생산실적</v>
          </cell>
        </row>
      </sheetData>
      <sheetData sheetId="5156">
        <row r="1">
          <cell r="A1" t="str">
            <v>1월 생산실적</v>
          </cell>
        </row>
      </sheetData>
      <sheetData sheetId="5157">
        <row r="1">
          <cell r="A1" t="str">
            <v>1월 생산실적</v>
          </cell>
        </row>
      </sheetData>
      <sheetData sheetId="5158">
        <row r="1">
          <cell r="A1" t="str">
            <v>1월 생산실적</v>
          </cell>
        </row>
      </sheetData>
      <sheetData sheetId="5159">
        <row r="1">
          <cell r="A1" t="str">
            <v>1월 생산실적</v>
          </cell>
        </row>
      </sheetData>
      <sheetData sheetId="5160">
        <row r="1">
          <cell r="A1" t="str">
            <v>1월 생산실적</v>
          </cell>
        </row>
      </sheetData>
      <sheetData sheetId="5161">
        <row r="1">
          <cell r="A1" t="str">
            <v>1월 생산실적</v>
          </cell>
        </row>
      </sheetData>
      <sheetData sheetId="5162">
        <row r="1">
          <cell r="A1" t="str">
            <v>1월 생산실적</v>
          </cell>
        </row>
      </sheetData>
      <sheetData sheetId="5163">
        <row r="1">
          <cell r="A1" t="str">
            <v>1월 생산실적</v>
          </cell>
        </row>
      </sheetData>
      <sheetData sheetId="5164">
        <row r="1">
          <cell r="A1" t="str">
            <v>1월 생산실적</v>
          </cell>
        </row>
      </sheetData>
      <sheetData sheetId="5165">
        <row r="1">
          <cell r="A1" t="str">
            <v>1월 생산실적</v>
          </cell>
        </row>
      </sheetData>
      <sheetData sheetId="5166">
        <row r="1">
          <cell r="A1" t="str">
            <v>1월 생산실적</v>
          </cell>
        </row>
      </sheetData>
      <sheetData sheetId="5167">
        <row r="1">
          <cell r="A1" t="str">
            <v>1월 생산실적</v>
          </cell>
        </row>
      </sheetData>
      <sheetData sheetId="5168">
        <row r="1">
          <cell r="A1" t="str">
            <v>1월 생산실적</v>
          </cell>
        </row>
      </sheetData>
      <sheetData sheetId="5169">
        <row r="1">
          <cell r="A1" t="str">
            <v>1월 생산실적</v>
          </cell>
        </row>
      </sheetData>
      <sheetData sheetId="5170">
        <row r="1">
          <cell r="A1" t="str">
            <v>1월 생산실적</v>
          </cell>
        </row>
      </sheetData>
      <sheetData sheetId="5171">
        <row r="1">
          <cell r="A1" t="str">
            <v>1월 생산실적</v>
          </cell>
        </row>
      </sheetData>
      <sheetData sheetId="5172">
        <row r="1">
          <cell r="A1" t="str">
            <v>1월 생산실적</v>
          </cell>
        </row>
      </sheetData>
      <sheetData sheetId="5173">
        <row r="1">
          <cell r="A1" t="str">
            <v>1월 생산실적</v>
          </cell>
        </row>
      </sheetData>
      <sheetData sheetId="5174">
        <row r="1">
          <cell r="A1" t="str">
            <v>1월 생산실적</v>
          </cell>
        </row>
      </sheetData>
      <sheetData sheetId="5175">
        <row r="1">
          <cell r="A1" t="str">
            <v>1월 생산실적</v>
          </cell>
        </row>
      </sheetData>
      <sheetData sheetId="5176">
        <row r="1">
          <cell r="A1" t="str">
            <v>1월 생산실적</v>
          </cell>
        </row>
      </sheetData>
      <sheetData sheetId="5177">
        <row r="1">
          <cell r="A1" t="str">
            <v>1월 생산실적</v>
          </cell>
        </row>
      </sheetData>
      <sheetData sheetId="5178">
        <row r="1">
          <cell r="A1" t="str">
            <v>1월 생산실적</v>
          </cell>
        </row>
      </sheetData>
      <sheetData sheetId="5179">
        <row r="1">
          <cell r="A1" t="str">
            <v>1월 생산실적</v>
          </cell>
        </row>
      </sheetData>
      <sheetData sheetId="5180">
        <row r="1">
          <cell r="A1" t="str">
            <v>1월 생산실적</v>
          </cell>
        </row>
      </sheetData>
      <sheetData sheetId="5181">
        <row r="1">
          <cell r="A1" t="str">
            <v>1월 생산실적</v>
          </cell>
        </row>
      </sheetData>
      <sheetData sheetId="5182">
        <row r="1">
          <cell r="A1" t="str">
            <v>1월 생산실적</v>
          </cell>
        </row>
      </sheetData>
      <sheetData sheetId="5183">
        <row r="1">
          <cell r="A1" t="str">
            <v>1월 생산실적</v>
          </cell>
        </row>
      </sheetData>
      <sheetData sheetId="5184">
        <row r="1">
          <cell r="A1" t="str">
            <v>1월 생산실적</v>
          </cell>
        </row>
      </sheetData>
      <sheetData sheetId="5185">
        <row r="1">
          <cell r="A1" t="str">
            <v>1월 생산실적</v>
          </cell>
        </row>
      </sheetData>
      <sheetData sheetId="5186">
        <row r="1">
          <cell r="A1" t="str">
            <v>1월 생산실적</v>
          </cell>
        </row>
      </sheetData>
      <sheetData sheetId="5187">
        <row r="1">
          <cell r="A1" t="str">
            <v>1월 생산실적</v>
          </cell>
        </row>
      </sheetData>
      <sheetData sheetId="5188">
        <row r="1">
          <cell r="A1" t="str">
            <v>1월 생산실적</v>
          </cell>
        </row>
      </sheetData>
      <sheetData sheetId="5189">
        <row r="1">
          <cell r="A1" t="str">
            <v>1월 생산실적</v>
          </cell>
        </row>
      </sheetData>
      <sheetData sheetId="5190">
        <row r="1">
          <cell r="A1" t="str">
            <v>1월 생산실적</v>
          </cell>
        </row>
      </sheetData>
      <sheetData sheetId="5191">
        <row r="1">
          <cell r="A1" t="str">
            <v>1월 생산실적</v>
          </cell>
        </row>
      </sheetData>
      <sheetData sheetId="5192">
        <row r="1">
          <cell r="A1" t="str">
            <v>1월 생산실적</v>
          </cell>
        </row>
      </sheetData>
      <sheetData sheetId="5193">
        <row r="1">
          <cell r="A1" t="str">
            <v>1월 생산실적</v>
          </cell>
        </row>
      </sheetData>
      <sheetData sheetId="5194">
        <row r="1">
          <cell r="A1" t="str">
            <v>1월 생산실적</v>
          </cell>
        </row>
      </sheetData>
      <sheetData sheetId="5195">
        <row r="1">
          <cell r="A1" t="str">
            <v>1월 생산실적</v>
          </cell>
        </row>
      </sheetData>
      <sheetData sheetId="5196">
        <row r="1">
          <cell r="A1" t="str">
            <v>1월 생산실적</v>
          </cell>
        </row>
      </sheetData>
      <sheetData sheetId="5197">
        <row r="1">
          <cell r="A1" t="str">
            <v>1월 생산실적</v>
          </cell>
        </row>
      </sheetData>
      <sheetData sheetId="5198">
        <row r="1">
          <cell r="A1" t="str">
            <v>1월 생산실적</v>
          </cell>
        </row>
      </sheetData>
      <sheetData sheetId="5199">
        <row r="1">
          <cell r="A1" t="str">
            <v>1월 생산실적</v>
          </cell>
        </row>
      </sheetData>
      <sheetData sheetId="5200">
        <row r="1">
          <cell r="A1" t="str">
            <v>1월 생산실적</v>
          </cell>
        </row>
      </sheetData>
      <sheetData sheetId="5201">
        <row r="1">
          <cell r="A1" t="str">
            <v>1월 생산실적</v>
          </cell>
        </row>
      </sheetData>
      <sheetData sheetId="5202">
        <row r="1">
          <cell r="A1" t="str">
            <v>1월 생산실적</v>
          </cell>
        </row>
      </sheetData>
      <sheetData sheetId="5203">
        <row r="1">
          <cell r="A1" t="str">
            <v>1월 생산실적</v>
          </cell>
        </row>
      </sheetData>
      <sheetData sheetId="5204">
        <row r="1">
          <cell r="A1" t="str">
            <v>1월 생산실적</v>
          </cell>
        </row>
      </sheetData>
      <sheetData sheetId="5205">
        <row r="1">
          <cell r="A1" t="str">
            <v>1월 생산실적</v>
          </cell>
        </row>
      </sheetData>
      <sheetData sheetId="5206">
        <row r="1">
          <cell r="A1" t="str">
            <v>1월 생산실적</v>
          </cell>
        </row>
      </sheetData>
      <sheetData sheetId="5207">
        <row r="1">
          <cell r="A1" t="str">
            <v>1월 생산실적</v>
          </cell>
        </row>
      </sheetData>
      <sheetData sheetId="5208">
        <row r="1">
          <cell r="A1" t="str">
            <v>1월 생산실적</v>
          </cell>
        </row>
      </sheetData>
      <sheetData sheetId="5209">
        <row r="1">
          <cell r="A1" t="str">
            <v>1월 생산실적</v>
          </cell>
        </row>
      </sheetData>
      <sheetData sheetId="5210">
        <row r="1">
          <cell r="A1" t="str">
            <v>1월 생산실적</v>
          </cell>
        </row>
      </sheetData>
      <sheetData sheetId="5211">
        <row r="1">
          <cell r="A1" t="str">
            <v>1월 생산실적</v>
          </cell>
        </row>
      </sheetData>
      <sheetData sheetId="5212">
        <row r="1">
          <cell r="A1" t="str">
            <v>1월 생산실적</v>
          </cell>
        </row>
      </sheetData>
      <sheetData sheetId="5213">
        <row r="1">
          <cell r="A1" t="str">
            <v>1월 생산실적</v>
          </cell>
        </row>
      </sheetData>
      <sheetData sheetId="5214">
        <row r="1">
          <cell r="A1" t="str">
            <v>1월 생산실적</v>
          </cell>
        </row>
      </sheetData>
      <sheetData sheetId="5215">
        <row r="1">
          <cell r="A1" t="str">
            <v>1월 생산실적</v>
          </cell>
        </row>
      </sheetData>
      <sheetData sheetId="5216">
        <row r="1">
          <cell r="A1" t="str">
            <v>1월 생산실적</v>
          </cell>
        </row>
      </sheetData>
      <sheetData sheetId="5217">
        <row r="1">
          <cell r="A1" t="str">
            <v>1월 생산실적</v>
          </cell>
        </row>
      </sheetData>
      <sheetData sheetId="5218">
        <row r="1">
          <cell r="A1" t="str">
            <v>1월 생산실적</v>
          </cell>
        </row>
      </sheetData>
      <sheetData sheetId="5219">
        <row r="1">
          <cell r="A1" t="str">
            <v>1월 생산실적</v>
          </cell>
        </row>
      </sheetData>
      <sheetData sheetId="5220">
        <row r="1">
          <cell r="A1" t="str">
            <v>1월 생산실적</v>
          </cell>
        </row>
      </sheetData>
      <sheetData sheetId="5221">
        <row r="1">
          <cell r="A1" t="str">
            <v>1월 생산실적</v>
          </cell>
        </row>
      </sheetData>
      <sheetData sheetId="5222">
        <row r="1">
          <cell r="A1" t="str">
            <v>1월 생산실적</v>
          </cell>
        </row>
      </sheetData>
      <sheetData sheetId="5223">
        <row r="1">
          <cell r="A1" t="str">
            <v>1월 생산실적</v>
          </cell>
        </row>
      </sheetData>
      <sheetData sheetId="5224">
        <row r="1">
          <cell r="A1" t="str">
            <v>1월 생산실적</v>
          </cell>
        </row>
      </sheetData>
      <sheetData sheetId="5225">
        <row r="1">
          <cell r="A1" t="str">
            <v>1월 생산실적</v>
          </cell>
        </row>
      </sheetData>
      <sheetData sheetId="5226">
        <row r="1">
          <cell r="A1" t="str">
            <v>1월 생산실적</v>
          </cell>
        </row>
      </sheetData>
      <sheetData sheetId="5227">
        <row r="1">
          <cell r="A1" t="str">
            <v>1월 생산실적</v>
          </cell>
        </row>
      </sheetData>
      <sheetData sheetId="5228">
        <row r="1">
          <cell r="A1" t="str">
            <v>1월 생산실적</v>
          </cell>
        </row>
      </sheetData>
      <sheetData sheetId="5229">
        <row r="1">
          <cell r="A1" t="str">
            <v>1월 생산실적</v>
          </cell>
        </row>
      </sheetData>
      <sheetData sheetId="5230">
        <row r="1">
          <cell r="A1" t="str">
            <v>1월 생산실적</v>
          </cell>
        </row>
      </sheetData>
      <sheetData sheetId="5231">
        <row r="1">
          <cell r="A1" t="str">
            <v>1월 생산실적</v>
          </cell>
        </row>
      </sheetData>
      <sheetData sheetId="5232">
        <row r="1">
          <cell r="A1" t="str">
            <v>1월 생산실적</v>
          </cell>
        </row>
      </sheetData>
      <sheetData sheetId="5233">
        <row r="1">
          <cell r="A1" t="str">
            <v>1월 생산실적</v>
          </cell>
        </row>
      </sheetData>
      <sheetData sheetId="5234">
        <row r="1">
          <cell r="A1" t="str">
            <v>1월 생산실적</v>
          </cell>
        </row>
      </sheetData>
      <sheetData sheetId="5235">
        <row r="1">
          <cell r="A1" t="str">
            <v>1월 생산실적</v>
          </cell>
        </row>
      </sheetData>
      <sheetData sheetId="5236">
        <row r="1">
          <cell r="A1" t="str">
            <v>1월 생산실적</v>
          </cell>
        </row>
      </sheetData>
      <sheetData sheetId="5237">
        <row r="1">
          <cell r="A1" t="str">
            <v>1월 생산실적</v>
          </cell>
        </row>
      </sheetData>
      <sheetData sheetId="5238">
        <row r="1">
          <cell r="A1" t="str">
            <v>1월 생산실적</v>
          </cell>
        </row>
      </sheetData>
      <sheetData sheetId="5239">
        <row r="1">
          <cell r="A1" t="str">
            <v>1월 생산실적</v>
          </cell>
        </row>
      </sheetData>
      <sheetData sheetId="5240">
        <row r="1">
          <cell r="A1" t="str">
            <v>1월 생산실적</v>
          </cell>
        </row>
      </sheetData>
      <sheetData sheetId="5241">
        <row r="1">
          <cell r="A1" t="str">
            <v>1월 생산실적</v>
          </cell>
        </row>
      </sheetData>
      <sheetData sheetId="5242">
        <row r="1">
          <cell r="A1" t="str">
            <v>1월 생산실적</v>
          </cell>
        </row>
      </sheetData>
      <sheetData sheetId="5243">
        <row r="1">
          <cell r="A1" t="str">
            <v>1월 생산실적</v>
          </cell>
        </row>
      </sheetData>
      <sheetData sheetId="5244">
        <row r="1">
          <cell r="A1" t="str">
            <v>1월 생산실적</v>
          </cell>
        </row>
      </sheetData>
      <sheetData sheetId="5245">
        <row r="1">
          <cell r="A1" t="str">
            <v>1월 생산실적</v>
          </cell>
        </row>
      </sheetData>
      <sheetData sheetId="5246">
        <row r="1">
          <cell r="A1" t="str">
            <v>1월 생산실적</v>
          </cell>
        </row>
      </sheetData>
      <sheetData sheetId="5247">
        <row r="1">
          <cell r="A1" t="str">
            <v>1월 생산실적</v>
          </cell>
        </row>
      </sheetData>
      <sheetData sheetId="5248">
        <row r="1">
          <cell r="A1" t="str">
            <v>1월 생산실적</v>
          </cell>
        </row>
      </sheetData>
      <sheetData sheetId="5249">
        <row r="1">
          <cell r="A1" t="str">
            <v>1월 생산실적</v>
          </cell>
        </row>
      </sheetData>
      <sheetData sheetId="5250">
        <row r="1">
          <cell r="A1" t="str">
            <v>1월 생산실적</v>
          </cell>
        </row>
      </sheetData>
      <sheetData sheetId="5251">
        <row r="1">
          <cell r="A1" t="str">
            <v>1월 생산실적</v>
          </cell>
        </row>
      </sheetData>
      <sheetData sheetId="5252">
        <row r="1">
          <cell r="A1" t="str">
            <v>1월 생산실적</v>
          </cell>
        </row>
      </sheetData>
      <sheetData sheetId="5253">
        <row r="1">
          <cell r="A1" t="str">
            <v>1월 생산실적</v>
          </cell>
        </row>
      </sheetData>
      <sheetData sheetId="5254">
        <row r="1">
          <cell r="A1" t="str">
            <v>1월 생산실적</v>
          </cell>
        </row>
      </sheetData>
      <sheetData sheetId="5255">
        <row r="1">
          <cell r="A1" t="str">
            <v>1월 생산실적</v>
          </cell>
        </row>
      </sheetData>
      <sheetData sheetId="5256">
        <row r="1">
          <cell r="A1" t="str">
            <v>1월 생산실적</v>
          </cell>
        </row>
      </sheetData>
      <sheetData sheetId="5257">
        <row r="1">
          <cell r="A1" t="str">
            <v>1월 생산실적</v>
          </cell>
        </row>
      </sheetData>
      <sheetData sheetId="5258">
        <row r="1">
          <cell r="A1" t="str">
            <v>1월 생산실적</v>
          </cell>
        </row>
      </sheetData>
      <sheetData sheetId="5259">
        <row r="1">
          <cell r="A1" t="str">
            <v>1월 생산실적</v>
          </cell>
        </row>
      </sheetData>
      <sheetData sheetId="5260">
        <row r="1">
          <cell r="A1" t="str">
            <v>1월 생산실적</v>
          </cell>
        </row>
      </sheetData>
      <sheetData sheetId="5261">
        <row r="1">
          <cell r="A1" t="str">
            <v>1월 생산실적</v>
          </cell>
        </row>
      </sheetData>
      <sheetData sheetId="5262">
        <row r="1">
          <cell r="A1" t="str">
            <v>1월 생산실적</v>
          </cell>
        </row>
      </sheetData>
      <sheetData sheetId="5263">
        <row r="1">
          <cell r="A1" t="str">
            <v>1월 생산실적</v>
          </cell>
        </row>
      </sheetData>
      <sheetData sheetId="5264">
        <row r="1">
          <cell r="A1" t="str">
            <v>1월 생산실적</v>
          </cell>
        </row>
      </sheetData>
      <sheetData sheetId="5265">
        <row r="1">
          <cell r="A1" t="str">
            <v>1월 생산실적</v>
          </cell>
        </row>
      </sheetData>
      <sheetData sheetId="5266">
        <row r="1">
          <cell r="A1" t="str">
            <v>1월 생산실적</v>
          </cell>
        </row>
      </sheetData>
      <sheetData sheetId="5267">
        <row r="1">
          <cell r="A1" t="str">
            <v>1월 생산실적</v>
          </cell>
        </row>
      </sheetData>
      <sheetData sheetId="5268">
        <row r="1">
          <cell r="A1" t="str">
            <v>1월 생산실적</v>
          </cell>
        </row>
      </sheetData>
      <sheetData sheetId="5269">
        <row r="1">
          <cell r="A1" t="str">
            <v>1월 생산실적</v>
          </cell>
        </row>
      </sheetData>
      <sheetData sheetId="5270">
        <row r="1">
          <cell r="A1" t="str">
            <v>1월 생산실적</v>
          </cell>
        </row>
      </sheetData>
      <sheetData sheetId="5271">
        <row r="1">
          <cell r="A1" t="str">
            <v>1월 생산실적</v>
          </cell>
        </row>
      </sheetData>
      <sheetData sheetId="5272">
        <row r="1">
          <cell r="A1" t="str">
            <v>1월 생산실적</v>
          </cell>
        </row>
      </sheetData>
      <sheetData sheetId="5273">
        <row r="1">
          <cell r="A1" t="str">
            <v>1월 생산실적</v>
          </cell>
        </row>
      </sheetData>
      <sheetData sheetId="5274">
        <row r="1">
          <cell r="A1" t="str">
            <v>1월 생산실적</v>
          </cell>
        </row>
      </sheetData>
      <sheetData sheetId="5275">
        <row r="1">
          <cell r="A1" t="str">
            <v>1월 생산실적</v>
          </cell>
        </row>
      </sheetData>
      <sheetData sheetId="5276">
        <row r="1">
          <cell r="A1" t="str">
            <v>1월 생산실적</v>
          </cell>
        </row>
      </sheetData>
      <sheetData sheetId="5277">
        <row r="1">
          <cell r="A1" t="str">
            <v>1월 생산실적</v>
          </cell>
        </row>
      </sheetData>
      <sheetData sheetId="5278">
        <row r="1">
          <cell r="A1" t="str">
            <v>1월 생산실적</v>
          </cell>
        </row>
      </sheetData>
      <sheetData sheetId="5279">
        <row r="1">
          <cell r="A1" t="str">
            <v>1월 생산실적</v>
          </cell>
        </row>
      </sheetData>
      <sheetData sheetId="5280">
        <row r="1">
          <cell r="A1" t="str">
            <v>1월 생산실적</v>
          </cell>
        </row>
      </sheetData>
      <sheetData sheetId="5281">
        <row r="1">
          <cell r="A1" t="str">
            <v>1월 생산실적</v>
          </cell>
        </row>
      </sheetData>
      <sheetData sheetId="5282">
        <row r="1">
          <cell r="A1" t="str">
            <v>1월 생산실적</v>
          </cell>
        </row>
      </sheetData>
      <sheetData sheetId="5283">
        <row r="1">
          <cell r="A1" t="str">
            <v>1월 생산실적</v>
          </cell>
        </row>
      </sheetData>
      <sheetData sheetId="5284">
        <row r="1">
          <cell r="A1" t="str">
            <v>1월 생산실적</v>
          </cell>
        </row>
      </sheetData>
      <sheetData sheetId="5285">
        <row r="1">
          <cell r="A1" t="str">
            <v>1월 생산실적</v>
          </cell>
        </row>
      </sheetData>
      <sheetData sheetId="5286">
        <row r="1">
          <cell r="A1" t="str">
            <v>1월 생산실적</v>
          </cell>
        </row>
      </sheetData>
      <sheetData sheetId="5287">
        <row r="1">
          <cell r="A1" t="str">
            <v>1월 생산실적</v>
          </cell>
        </row>
      </sheetData>
      <sheetData sheetId="5288">
        <row r="1">
          <cell r="A1" t="str">
            <v>1월 생산실적</v>
          </cell>
        </row>
      </sheetData>
      <sheetData sheetId="5289">
        <row r="1">
          <cell r="A1" t="str">
            <v>1월 생산실적</v>
          </cell>
        </row>
      </sheetData>
      <sheetData sheetId="5290">
        <row r="1">
          <cell r="A1" t="str">
            <v>1월 생산실적</v>
          </cell>
        </row>
      </sheetData>
      <sheetData sheetId="5291">
        <row r="1">
          <cell r="A1" t="str">
            <v>1월 생산실적</v>
          </cell>
        </row>
      </sheetData>
      <sheetData sheetId="5292">
        <row r="1">
          <cell r="A1" t="str">
            <v>1월 생산실적</v>
          </cell>
        </row>
      </sheetData>
      <sheetData sheetId="5293">
        <row r="1">
          <cell r="A1" t="str">
            <v>1월 생산실적</v>
          </cell>
        </row>
      </sheetData>
      <sheetData sheetId="5294">
        <row r="1">
          <cell r="A1" t="str">
            <v>1월 생산실적</v>
          </cell>
        </row>
      </sheetData>
      <sheetData sheetId="5295">
        <row r="1">
          <cell r="A1" t="str">
            <v>1월 생산실적</v>
          </cell>
        </row>
      </sheetData>
      <sheetData sheetId="5296">
        <row r="1">
          <cell r="A1" t="str">
            <v>1월 생산실적</v>
          </cell>
        </row>
      </sheetData>
      <sheetData sheetId="5297">
        <row r="1">
          <cell r="A1" t="str">
            <v>1월 생산실적</v>
          </cell>
        </row>
      </sheetData>
      <sheetData sheetId="5298">
        <row r="1">
          <cell r="A1" t="str">
            <v>1월 생산실적</v>
          </cell>
        </row>
      </sheetData>
      <sheetData sheetId="5299">
        <row r="1">
          <cell r="A1" t="str">
            <v>1월 생산실적</v>
          </cell>
        </row>
      </sheetData>
      <sheetData sheetId="5300">
        <row r="1">
          <cell r="A1" t="str">
            <v>1월 생산실적</v>
          </cell>
        </row>
      </sheetData>
      <sheetData sheetId="5301">
        <row r="1">
          <cell r="A1" t="str">
            <v>1월 생산실적</v>
          </cell>
        </row>
      </sheetData>
      <sheetData sheetId="5302">
        <row r="1">
          <cell r="A1" t="str">
            <v>1월 생산실적</v>
          </cell>
        </row>
      </sheetData>
      <sheetData sheetId="5303">
        <row r="1">
          <cell r="A1" t="str">
            <v>1월 생산실적</v>
          </cell>
        </row>
      </sheetData>
      <sheetData sheetId="5304">
        <row r="1">
          <cell r="A1" t="str">
            <v>1월 생산실적</v>
          </cell>
        </row>
      </sheetData>
      <sheetData sheetId="5305">
        <row r="1">
          <cell r="A1" t="str">
            <v>1월 생산실적</v>
          </cell>
        </row>
      </sheetData>
      <sheetData sheetId="5306">
        <row r="1">
          <cell r="A1" t="str">
            <v>1월 생산실적</v>
          </cell>
        </row>
      </sheetData>
      <sheetData sheetId="5307">
        <row r="1">
          <cell r="A1" t="str">
            <v>1월 생산실적</v>
          </cell>
        </row>
      </sheetData>
      <sheetData sheetId="5308">
        <row r="1">
          <cell r="A1" t="str">
            <v>1월 생산실적</v>
          </cell>
        </row>
      </sheetData>
      <sheetData sheetId="5309">
        <row r="1">
          <cell r="A1" t="str">
            <v>1월 생산실적</v>
          </cell>
        </row>
      </sheetData>
      <sheetData sheetId="5310">
        <row r="1">
          <cell r="A1" t="str">
            <v>1월 생산실적</v>
          </cell>
        </row>
      </sheetData>
      <sheetData sheetId="5311">
        <row r="1">
          <cell r="A1" t="str">
            <v>1월 생산실적</v>
          </cell>
        </row>
      </sheetData>
      <sheetData sheetId="5312">
        <row r="1">
          <cell r="A1" t="str">
            <v>1월 생산실적</v>
          </cell>
        </row>
      </sheetData>
      <sheetData sheetId="5313">
        <row r="1">
          <cell r="A1" t="str">
            <v>1월 생산실적</v>
          </cell>
        </row>
      </sheetData>
      <sheetData sheetId="5314">
        <row r="1">
          <cell r="A1" t="str">
            <v>1월 생산실적</v>
          </cell>
        </row>
      </sheetData>
      <sheetData sheetId="5315">
        <row r="1">
          <cell r="A1" t="str">
            <v>1월 생산실적</v>
          </cell>
        </row>
      </sheetData>
      <sheetData sheetId="5316">
        <row r="1">
          <cell r="A1" t="str">
            <v>1월 생산실적</v>
          </cell>
        </row>
      </sheetData>
      <sheetData sheetId="5317">
        <row r="1">
          <cell r="A1" t="str">
            <v>1월 생산실적</v>
          </cell>
        </row>
      </sheetData>
      <sheetData sheetId="5318">
        <row r="1">
          <cell r="A1" t="str">
            <v>1월 생산실적</v>
          </cell>
        </row>
      </sheetData>
      <sheetData sheetId="5319">
        <row r="1">
          <cell r="A1" t="str">
            <v>1월 생산실적</v>
          </cell>
        </row>
      </sheetData>
      <sheetData sheetId="5320">
        <row r="1">
          <cell r="A1" t="str">
            <v>1월 생산실적</v>
          </cell>
        </row>
      </sheetData>
      <sheetData sheetId="5321">
        <row r="1">
          <cell r="A1" t="str">
            <v>1월 생산실적</v>
          </cell>
        </row>
      </sheetData>
      <sheetData sheetId="5322">
        <row r="1">
          <cell r="A1" t="str">
            <v>1월 생산실적</v>
          </cell>
        </row>
      </sheetData>
      <sheetData sheetId="5323">
        <row r="1">
          <cell r="A1" t="str">
            <v>1월 생산실적</v>
          </cell>
        </row>
      </sheetData>
      <sheetData sheetId="5324">
        <row r="1">
          <cell r="A1" t="str">
            <v>1월 생산실적</v>
          </cell>
        </row>
      </sheetData>
      <sheetData sheetId="5325">
        <row r="1">
          <cell r="A1" t="str">
            <v>1월 생산실적</v>
          </cell>
        </row>
      </sheetData>
      <sheetData sheetId="5326">
        <row r="1">
          <cell r="A1" t="str">
            <v>1월 생산실적</v>
          </cell>
        </row>
      </sheetData>
      <sheetData sheetId="5327">
        <row r="1">
          <cell r="A1" t="str">
            <v>1월 생산실적</v>
          </cell>
        </row>
      </sheetData>
      <sheetData sheetId="5328">
        <row r="1">
          <cell r="A1" t="str">
            <v>1월 생산실적</v>
          </cell>
        </row>
      </sheetData>
      <sheetData sheetId="5329">
        <row r="1">
          <cell r="A1" t="str">
            <v>1월 생산실적</v>
          </cell>
        </row>
      </sheetData>
      <sheetData sheetId="5330">
        <row r="1">
          <cell r="A1" t="str">
            <v>1월 생산실적</v>
          </cell>
        </row>
      </sheetData>
      <sheetData sheetId="5331">
        <row r="1">
          <cell r="A1" t="str">
            <v>1월 생산실적</v>
          </cell>
        </row>
      </sheetData>
      <sheetData sheetId="5332">
        <row r="1">
          <cell r="A1" t="str">
            <v>1월 생산실적</v>
          </cell>
        </row>
      </sheetData>
      <sheetData sheetId="5333">
        <row r="1">
          <cell r="A1" t="str">
            <v>1월 생산실적</v>
          </cell>
        </row>
      </sheetData>
      <sheetData sheetId="5334">
        <row r="1">
          <cell r="A1" t="str">
            <v>1월 생산실적</v>
          </cell>
        </row>
      </sheetData>
      <sheetData sheetId="5335">
        <row r="1">
          <cell r="A1" t="str">
            <v>1월 생산실적</v>
          </cell>
        </row>
      </sheetData>
      <sheetData sheetId="5336">
        <row r="1">
          <cell r="A1" t="str">
            <v>1월 생산실적</v>
          </cell>
        </row>
      </sheetData>
      <sheetData sheetId="5337">
        <row r="1">
          <cell r="A1" t="str">
            <v>1월 생산실적</v>
          </cell>
        </row>
      </sheetData>
      <sheetData sheetId="5338">
        <row r="1">
          <cell r="A1" t="str">
            <v>1월 생산실적</v>
          </cell>
        </row>
      </sheetData>
      <sheetData sheetId="5339">
        <row r="1">
          <cell r="A1" t="str">
            <v>1월 생산실적</v>
          </cell>
        </row>
      </sheetData>
      <sheetData sheetId="5340">
        <row r="1">
          <cell r="A1" t="str">
            <v>1월 생산실적</v>
          </cell>
        </row>
      </sheetData>
      <sheetData sheetId="5341">
        <row r="1">
          <cell r="A1" t="str">
            <v>1월 생산실적</v>
          </cell>
        </row>
      </sheetData>
      <sheetData sheetId="5342">
        <row r="1">
          <cell r="A1" t="str">
            <v>1월 생산실적</v>
          </cell>
        </row>
      </sheetData>
      <sheetData sheetId="5343">
        <row r="1">
          <cell r="A1" t="str">
            <v>1월 생산실적</v>
          </cell>
        </row>
      </sheetData>
      <sheetData sheetId="5344">
        <row r="1">
          <cell r="A1" t="str">
            <v>1월 생산실적</v>
          </cell>
        </row>
      </sheetData>
      <sheetData sheetId="5345">
        <row r="1">
          <cell r="A1" t="str">
            <v>1월 생산실적</v>
          </cell>
        </row>
      </sheetData>
      <sheetData sheetId="5346">
        <row r="1">
          <cell r="A1" t="str">
            <v>1월 생산실적</v>
          </cell>
        </row>
      </sheetData>
      <sheetData sheetId="5347">
        <row r="1">
          <cell r="A1" t="str">
            <v>1월 생산실적</v>
          </cell>
        </row>
      </sheetData>
      <sheetData sheetId="5348">
        <row r="1">
          <cell r="A1" t="str">
            <v>1월 생산실적</v>
          </cell>
        </row>
      </sheetData>
      <sheetData sheetId="5349">
        <row r="1">
          <cell r="A1" t="str">
            <v>1월 생산실적</v>
          </cell>
        </row>
      </sheetData>
      <sheetData sheetId="5350">
        <row r="1">
          <cell r="A1" t="str">
            <v>1월 생산실적</v>
          </cell>
        </row>
      </sheetData>
      <sheetData sheetId="5351">
        <row r="1">
          <cell r="A1" t="str">
            <v>1월 생산실적</v>
          </cell>
        </row>
      </sheetData>
      <sheetData sheetId="5352">
        <row r="1">
          <cell r="A1" t="str">
            <v>1월 생산실적</v>
          </cell>
        </row>
      </sheetData>
      <sheetData sheetId="5353">
        <row r="1">
          <cell r="A1" t="str">
            <v>1월 생산실적</v>
          </cell>
        </row>
      </sheetData>
      <sheetData sheetId="5354">
        <row r="1">
          <cell r="A1" t="str">
            <v>1월 생산실적</v>
          </cell>
        </row>
      </sheetData>
      <sheetData sheetId="5355">
        <row r="1">
          <cell r="A1" t="str">
            <v>1월 생산실적</v>
          </cell>
        </row>
      </sheetData>
      <sheetData sheetId="5356">
        <row r="1">
          <cell r="A1" t="str">
            <v>1월 생산실적</v>
          </cell>
        </row>
      </sheetData>
      <sheetData sheetId="5357">
        <row r="1">
          <cell r="A1" t="str">
            <v>1월 생산실적</v>
          </cell>
        </row>
      </sheetData>
      <sheetData sheetId="5358">
        <row r="1">
          <cell r="A1" t="str">
            <v>1월 생산실적</v>
          </cell>
        </row>
      </sheetData>
      <sheetData sheetId="5359">
        <row r="1">
          <cell r="A1" t="str">
            <v>1월 생산실적</v>
          </cell>
        </row>
      </sheetData>
      <sheetData sheetId="5360">
        <row r="1">
          <cell r="A1" t="str">
            <v>1월 생산실적</v>
          </cell>
        </row>
      </sheetData>
      <sheetData sheetId="5361">
        <row r="1">
          <cell r="A1" t="str">
            <v>1월 생산실적</v>
          </cell>
        </row>
      </sheetData>
      <sheetData sheetId="5362">
        <row r="1">
          <cell r="A1" t="str">
            <v>1월 생산실적</v>
          </cell>
        </row>
      </sheetData>
      <sheetData sheetId="5363">
        <row r="1">
          <cell r="A1" t="str">
            <v>1월 생산실적</v>
          </cell>
        </row>
      </sheetData>
      <sheetData sheetId="5364">
        <row r="1">
          <cell r="A1" t="str">
            <v>1월 생산실적</v>
          </cell>
        </row>
      </sheetData>
      <sheetData sheetId="5365">
        <row r="1">
          <cell r="A1" t="str">
            <v>1월 생산실적</v>
          </cell>
        </row>
      </sheetData>
      <sheetData sheetId="5366">
        <row r="1">
          <cell r="A1" t="str">
            <v>1월 생산실적</v>
          </cell>
        </row>
      </sheetData>
      <sheetData sheetId="5367">
        <row r="1">
          <cell r="A1" t="str">
            <v>1월 생산실적</v>
          </cell>
        </row>
      </sheetData>
      <sheetData sheetId="5368">
        <row r="1">
          <cell r="A1" t="str">
            <v>1월 생산실적</v>
          </cell>
        </row>
      </sheetData>
      <sheetData sheetId="5369">
        <row r="1">
          <cell r="A1" t="str">
            <v>1월 생산실적</v>
          </cell>
        </row>
      </sheetData>
      <sheetData sheetId="5370">
        <row r="1">
          <cell r="A1" t="str">
            <v>1월 생산실적</v>
          </cell>
        </row>
      </sheetData>
      <sheetData sheetId="5371">
        <row r="1">
          <cell r="A1" t="str">
            <v>1월 생산실적</v>
          </cell>
        </row>
      </sheetData>
      <sheetData sheetId="5372">
        <row r="1">
          <cell r="A1" t="str">
            <v>1월 생산실적</v>
          </cell>
        </row>
      </sheetData>
      <sheetData sheetId="5373">
        <row r="1">
          <cell r="A1" t="str">
            <v>1월 생산실적</v>
          </cell>
        </row>
      </sheetData>
      <sheetData sheetId="5374">
        <row r="1">
          <cell r="A1" t="str">
            <v>1월 생산실적</v>
          </cell>
        </row>
      </sheetData>
      <sheetData sheetId="5375">
        <row r="1">
          <cell r="A1" t="str">
            <v>1월 생산실적</v>
          </cell>
        </row>
      </sheetData>
      <sheetData sheetId="5376">
        <row r="1">
          <cell r="A1" t="str">
            <v>1월 생산실적</v>
          </cell>
        </row>
      </sheetData>
      <sheetData sheetId="5377">
        <row r="1">
          <cell r="A1" t="str">
            <v>1월 생산실적</v>
          </cell>
        </row>
      </sheetData>
      <sheetData sheetId="5378">
        <row r="1">
          <cell r="A1" t="str">
            <v>1월 생산실적</v>
          </cell>
        </row>
      </sheetData>
      <sheetData sheetId="5379">
        <row r="1">
          <cell r="A1" t="str">
            <v>1월 생산실적</v>
          </cell>
        </row>
      </sheetData>
      <sheetData sheetId="5380">
        <row r="1">
          <cell r="A1" t="str">
            <v>1월 생산실적</v>
          </cell>
        </row>
      </sheetData>
      <sheetData sheetId="5381">
        <row r="1">
          <cell r="A1" t="str">
            <v>1월 생산실적</v>
          </cell>
        </row>
      </sheetData>
      <sheetData sheetId="5382">
        <row r="1">
          <cell r="A1" t="str">
            <v>1월 생산실적</v>
          </cell>
        </row>
      </sheetData>
      <sheetData sheetId="5383">
        <row r="1">
          <cell r="A1" t="str">
            <v>1월 생산실적</v>
          </cell>
        </row>
      </sheetData>
      <sheetData sheetId="5384">
        <row r="1">
          <cell r="A1" t="str">
            <v>1월 생산실적</v>
          </cell>
        </row>
      </sheetData>
      <sheetData sheetId="5385">
        <row r="1">
          <cell r="A1" t="str">
            <v>1월 생산실적</v>
          </cell>
        </row>
      </sheetData>
      <sheetData sheetId="5386">
        <row r="1">
          <cell r="A1" t="str">
            <v>1월 생산실적</v>
          </cell>
        </row>
      </sheetData>
      <sheetData sheetId="5387">
        <row r="1">
          <cell r="A1" t="str">
            <v>1월 생산실적</v>
          </cell>
        </row>
      </sheetData>
      <sheetData sheetId="5388">
        <row r="1">
          <cell r="A1" t="str">
            <v>1월 생산실적</v>
          </cell>
        </row>
      </sheetData>
      <sheetData sheetId="5389">
        <row r="1">
          <cell r="A1" t="str">
            <v>1월 생산실적</v>
          </cell>
        </row>
      </sheetData>
      <sheetData sheetId="5390">
        <row r="1">
          <cell r="A1" t="str">
            <v>1월 생산실적</v>
          </cell>
        </row>
      </sheetData>
      <sheetData sheetId="5391">
        <row r="1">
          <cell r="A1" t="str">
            <v>1월 생산실적</v>
          </cell>
        </row>
      </sheetData>
      <sheetData sheetId="5392">
        <row r="1">
          <cell r="A1" t="str">
            <v>1월 생산실적</v>
          </cell>
        </row>
      </sheetData>
      <sheetData sheetId="5393">
        <row r="1">
          <cell r="A1" t="str">
            <v>1월 생산실적</v>
          </cell>
        </row>
      </sheetData>
      <sheetData sheetId="5394">
        <row r="1">
          <cell r="A1" t="str">
            <v>1월 생산실적</v>
          </cell>
        </row>
      </sheetData>
      <sheetData sheetId="5395">
        <row r="1">
          <cell r="A1" t="str">
            <v>1월 생산실적</v>
          </cell>
        </row>
      </sheetData>
      <sheetData sheetId="5396">
        <row r="1">
          <cell r="A1" t="str">
            <v>1월 생산실적</v>
          </cell>
        </row>
      </sheetData>
      <sheetData sheetId="5397">
        <row r="1">
          <cell r="A1" t="str">
            <v>1월 생산실적</v>
          </cell>
        </row>
      </sheetData>
      <sheetData sheetId="5398">
        <row r="1">
          <cell r="A1" t="str">
            <v>1월 생산실적</v>
          </cell>
        </row>
      </sheetData>
      <sheetData sheetId="5399">
        <row r="1">
          <cell r="A1" t="str">
            <v>1월 생산실적</v>
          </cell>
        </row>
      </sheetData>
      <sheetData sheetId="5400">
        <row r="1">
          <cell r="A1" t="str">
            <v>1월 생산실적</v>
          </cell>
        </row>
      </sheetData>
      <sheetData sheetId="5401">
        <row r="1">
          <cell r="A1" t="str">
            <v>1월 생산실적</v>
          </cell>
        </row>
      </sheetData>
      <sheetData sheetId="5402">
        <row r="1">
          <cell r="A1" t="str">
            <v>1월 생산실적</v>
          </cell>
        </row>
      </sheetData>
      <sheetData sheetId="5403">
        <row r="1">
          <cell r="A1" t="str">
            <v>1월 생산실적</v>
          </cell>
        </row>
      </sheetData>
      <sheetData sheetId="5404">
        <row r="1">
          <cell r="A1" t="str">
            <v>1월 생산실적</v>
          </cell>
        </row>
      </sheetData>
      <sheetData sheetId="5405">
        <row r="1">
          <cell r="A1" t="str">
            <v>1월 생산실적</v>
          </cell>
        </row>
      </sheetData>
      <sheetData sheetId="5406">
        <row r="1">
          <cell r="A1" t="str">
            <v>1월 생산실적</v>
          </cell>
        </row>
      </sheetData>
      <sheetData sheetId="5407">
        <row r="1">
          <cell r="A1" t="str">
            <v>1월 생산실적</v>
          </cell>
        </row>
      </sheetData>
      <sheetData sheetId="5408">
        <row r="1">
          <cell r="A1" t="str">
            <v>1월 생산실적</v>
          </cell>
        </row>
      </sheetData>
      <sheetData sheetId="5409">
        <row r="1">
          <cell r="A1" t="str">
            <v>1월 생산실적</v>
          </cell>
        </row>
      </sheetData>
      <sheetData sheetId="5410">
        <row r="1">
          <cell r="A1" t="str">
            <v>1월 생산실적</v>
          </cell>
        </row>
      </sheetData>
      <sheetData sheetId="5411">
        <row r="1">
          <cell r="A1" t="str">
            <v>1월 생산실적</v>
          </cell>
        </row>
      </sheetData>
      <sheetData sheetId="5412">
        <row r="1">
          <cell r="A1" t="str">
            <v>1월 생산실적</v>
          </cell>
        </row>
      </sheetData>
      <sheetData sheetId="5413">
        <row r="1">
          <cell r="A1" t="str">
            <v>1월 생산실적</v>
          </cell>
        </row>
      </sheetData>
      <sheetData sheetId="5414">
        <row r="1">
          <cell r="A1" t="str">
            <v>1월 생산실적</v>
          </cell>
        </row>
      </sheetData>
      <sheetData sheetId="5415">
        <row r="1">
          <cell r="A1" t="str">
            <v>1월 생산실적</v>
          </cell>
        </row>
      </sheetData>
      <sheetData sheetId="5416">
        <row r="1">
          <cell r="A1" t="str">
            <v>1월 생산실적</v>
          </cell>
        </row>
      </sheetData>
      <sheetData sheetId="5417">
        <row r="1">
          <cell r="A1" t="str">
            <v>1월 생산실적</v>
          </cell>
        </row>
      </sheetData>
      <sheetData sheetId="5418">
        <row r="1">
          <cell r="A1" t="str">
            <v>1월 생산실적</v>
          </cell>
        </row>
      </sheetData>
      <sheetData sheetId="5419">
        <row r="1">
          <cell r="A1" t="str">
            <v>1월 생산실적</v>
          </cell>
        </row>
      </sheetData>
      <sheetData sheetId="5420">
        <row r="1">
          <cell r="A1" t="str">
            <v>1월 생산실적</v>
          </cell>
        </row>
      </sheetData>
      <sheetData sheetId="5421">
        <row r="1">
          <cell r="A1" t="str">
            <v>1월 생산실적</v>
          </cell>
        </row>
      </sheetData>
      <sheetData sheetId="5422">
        <row r="1">
          <cell r="A1" t="str">
            <v>1월 생산실적</v>
          </cell>
        </row>
      </sheetData>
      <sheetData sheetId="5423">
        <row r="1">
          <cell r="A1" t="str">
            <v>1월 생산실적</v>
          </cell>
        </row>
      </sheetData>
      <sheetData sheetId="5424">
        <row r="1">
          <cell r="A1" t="str">
            <v>1월 생산실적</v>
          </cell>
        </row>
      </sheetData>
      <sheetData sheetId="5425">
        <row r="1">
          <cell r="A1" t="str">
            <v>1월 생산실적</v>
          </cell>
        </row>
      </sheetData>
      <sheetData sheetId="5426">
        <row r="1">
          <cell r="A1" t="str">
            <v>1월 생산실적</v>
          </cell>
        </row>
      </sheetData>
      <sheetData sheetId="5427">
        <row r="1">
          <cell r="A1" t="str">
            <v>1월 생산실적</v>
          </cell>
        </row>
      </sheetData>
      <sheetData sheetId="5428">
        <row r="1">
          <cell r="A1" t="str">
            <v>1월 생산실적</v>
          </cell>
        </row>
      </sheetData>
      <sheetData sheetId="5429">
        <row r="1">
          <cell r="A1" t="str">
            <v>1월 생산실적</v>
          </cell>
        </row>
      </sheetData>
      <sheetData sheetId="5430">
        <row r="1">
          <cell r="A1" t="str">
            <v>1월 생산실적</v>
          </cell>
        </row>
      </sheetData>
      <sheetData sheetId="5431">
        <row r="1">
          <cell r="A1" t="str">
            <v>1월 생산실적</v>
          </cell>
        </row>
      </sheetData>
      <sheetData sheetId="5432">
        <row r="1">
          <cell r="A1" t="str">
            <v>1월 생산실적</v>
          </cell>
        </row>
      </sheetData>
      <sheetData sheetId="5433">
        <row r="1">
          <cell r="A1" t="str">
            <v>1월 생산실적</v>
          </cell>
        </row>
      </sheetData>
      <sheetData sheetId="5434">
        <row r="1">
          <cell r="A1" t="str">
            <v>1월 생산실적</v>
          </cell>
        </row>
      </sheetData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>
        <row r="1">
          <cell r="A1" t="str">
            <v>1월 생산실적</v>
          </cell>
        </row>
      </sheetData>
      <sheetData sheetId="5451">
        <row r="1">
          <cell r="A1" t="str">
            <v>1월 생산실적</v>
          </cell>
        </row>
      </sheetData>
      <sheetData sheetId="5452">
        <row r="1">
          <cell r="A1" t="str">
            <v>1월 생산실적</v>
          </cell>
        </row>
      </sheetData>
      <sheetData sheetId="5453">
        <row r="1">
          <cell r="A1" t="str">
            <v>1월 생산실적</v>
          </cell>
        </row>
      </sheetData>
      <sheetData sheetId="5454">
        <row r="1">
          <cell r="A1" t="str">
            <v>1월 생산실적</v>
          </cell>
        </row>
      </sheetData>
      <sheetData sheetId="5455">
        <row r="1">
          <cell r="A1" t="str">
            <v>1월 생산실적</v>
          </cell>
        </row>
      </sheetData>
      <sheetData sheetId="5456">
        <row r="1">
          <cell r="A1" t="str">
            <v>1월 생산실적</v>
          </cell>
        </row>
      </sheetData>
      <sheetData sheetId="5457">
        <row r="1">
          <cell r="A1" t="str">
            <v>1월 생산실적</v>
          </cell>
        </row>
      </sheetData>
      <sheetData sheetId="5458">
        <row r="1">
          <cell r="A1" t="str">
            <v>1월 생산실적</v>
          </cell>
        </row>
      </sheetData>
      <sheetData sheetId="5459">
        <row r="1">
          <cell r="A1" t="str">
            <v>1월 생산실적</v>
          </cell>
        </row>
      </sheetData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>
        <row r="1">
          <cell r="A1" t="str">
            <v>1월 생산실적</v>
          </cell>
        </row>
      </sheetData>
      <sheetData sheetId="5500">
        <row r="1">
          <cell r="A1" t="str">
            <v>1월 생산실적</v>
          </cell>
        </row>
      </sheetData>
      <sheetData sheetId="5501">
        <row r="1">
          <cell r="A1" t="str">
            <v>1월 생산실적</v>
          </cell>
        </row>
      </sheetData>
      <sheetData sheetId="5502">
        <row r="1">
          <cell r="A1" t="str">
            <v>1월 생산실적</v>
          </cell>
        </row>
      </sheetData>
      <sheetData sheetId="5503">
        <row r="1">
          <cell r="A1" t="str">
            <v>1월 생산실적</v>
          </cell>
        </row>
      </sheetData>
      <sheetData sheetId="5504">
        <row r="1">
          <cell r="A1" t="str">
            <v>1월 생산실적</v>
          </cell>
        </row>
      </sheetData>
      <sheetData sheetId="5505">
        <row r="1">
          <cell r="A1" t="str">
            <v>1월 생산실적</v>
          </cell>
        </row>
      </sheetData>
      <sheetData sheetId="5506">
        <row r="1">
          <cell r="A1" t="str">
            <v>1월 생산실적</v>
          </cell>
        </row>
      </sheetData>
      <sheetData sheetId="5507">
        <row r="1">
          <cell r="A1" t="str">
            <v>1월 생산실적</v>
          </cell>
        </row>
      </sheetData>
      <sheetData sheetId="5508">
        <row r="1">
          <cell r="A1" t="str">
            <v>1월 생산실적</v>
          </cell>
        </row>
      </sheetData>
      <sheetData sheetId="5509">
        <row r="1">
          <cell r="A1" t="str">
            <v>1월 생산실적</v>
          </cell>
        </row>
      </sheetData>
      <sheetData sheetId="5510">
        <row r="1">
          <cell r="A1" t="str">
            <v>1월 생산실적</v>
          </cell>
        </row>
      </sheetData>
      <sheetData sheetId="5511">
        <row r="1">
          <cell r="A1" t="str">
            <v>1월 생산실적</v>
          </cell>
        </row>
      </sheetData>
      <sheetData sheetId="5512">
        <row r="1">
          <cell r="A1" t="str">
            <v>1월 생산실적</v>
          </cell>
        </row>
      </sheetData>
      <sheetData sheetId="5513">
        <row r="1">
          <cell r="A1" t="str">
            <v>1월 생산실적</v>
          </cell>
        </row>
      </sheetData>
      <sheetData sheetId="5514">
        <row r="1">
          <cell r="A1" t="str">
            <v>1월 생산실적</v>
          </cell>
        </row>
      </sheetData>
      <sheetData sheetId="5515">
        <row r="1">
          <cell r="A1" t="str">
            <v>1월 생산실적</v>
          </cell>
        </row>
      </sheetData>
      <sheetData sheetId="5516">
        <row r="1">
          <cell r="A1" t="str">
            <v>1월 생산실적</v>
          </cell>
        </row>
      </sheetData>
      <sheetData sheetId="5517">
        <row r="1">
          <cell r="A1" t="str">
            <v>1월 생산실적</v>
          </cell>
        </row>
      </sheetData>
      <sheetData sheetId="5518">
        <row r="1">
          <cell r="A1" t="str">
            <v>1월 생산실적</v>
          </cell>
        </row>
      </sheetData>
      <sheetData sheetId="5519">
        <row r="1">
          <cell r="A1" t="str">
            <v>1월 생산실적</v>
          </cell>
        </row>
      </sheetData>
      <sheetData sheetId="5520">
        <row r="1">
          <cell r="A1" t="str">
            <v>1월 생산실적</v>
          </cell>
        </row>
      </sheetData>
      <sheetData sheetId="5521">
        <row r="1">
          <cell r="A1" t="str">
            <v>1월 생산실적</v>
          </cell>
        </row>
      </sheetData>
      <sheetData sheetId="5522">
        <row r="1">
          <cell r="A1" t="str">
            <v>1월 생산실적</v>
          </cell>
        </row>
      </sheetData>
      <sheetData sheetId="5523">
        <row r="1">
          <cell r="A1" t="str">
            <v>1월 생산실적</v>
          </cell>
        </row>
      </sheetData>
      <sheetData sheetId="5524">
        <row r="1">
          <cell r="A1" t="str">
            <v>1월 생산실적</v>
          </cell>
        </row>
      </sheetData>
      <sheetData sheetId="5525">
        <row r="1">
          <cell r="A1" t="str">
            <v>1월 생산실적</v>
          </cell>
        </row>
      </sheetData>
      <sheetData sheetId="5526">
        <row r="1">
          <cell r="A1" t="str">
            <v>1월 생산실적</v>
          </cell>
        </row>
      </sheetData>
      <sheetData sheetId="5527">
        <row r="1">
          <cell r="A1" t="str">
            <v>1월 생산실적</v>
          </cell>
        </row>
      </sheetData>
      <sheetData sheetId="5528">
        <row r="1">
          <cell r="A1" t="str">
            <v>1월 생산실적</v>
          </cell>
        </row>
      </sheetData>
      <sheetData sheetId="5529">
        <row r="1">
          <cell r="A1" t="str">
            <v>1월 생산실적</v>
          </cell>
        </row>
      </sheetData>
      <sheetData sheetId="5530">
        <row r="1">
          <cell r="A1" t="str">
            <v>1월 생산실적</v>
          </cell>
        </row>
      </sheetData>
      <sheetData sheetId="5531">
        <row r="1">
          <cell r="A1" t="str">
            <v>1월 생산실적</v>
          </cell>
        </row>
      </sheetData>
      <sheetData sheetId="5532">
        <row r="1">
          <cell r="A1" t="str">
            <v>1월 생산실적</v>
          </cell>
        </row>
      </sheetData>
      <sheetData sheetId="5533">
        <row r="1">
          <cell r="A1" t="str">
            <v>1월 생산실적</v>
          </cell>
        </row>
      </sheetData>
      <sheetData sheetId="5534">
        <row r="1">
          <cell r="A1" t="str">
            <v>1월 생산실적</v>
          </cell>
        </row>
      </sheetData>
      <sheetData sheetId="5535">
        <row r="1">
          <cell r="A1" t="str">
            <v>1월 생산실적</v>
          </cell>
        </row>
      </sheetData>
      <sheetData sheetId="5536">
        <row r="1">
          <cell r="A1" t="str">
            <v>1월 생산실적</v>
          </cell>
        </row>
      </sheetData>
      <sheetData sheetId="5537">
        <row r="1">
          <cell r="A1" t="str">
            <v>1월 생산실적</v>
          </cell>
        </row>
      </sheetData>
      <sheetData sheetId="5538">
        <row r="1">
          <cell r="A1" t="str">
            <v>1월 생산실적</v>
          </cell>
        </row>
      </sheetData>
      <sheetData sheetId="5539">
        <row r="1">
          <cell r="A1" t="str">
            <v>1월 생산실적</v>
          </cell>
        </row>
      </sheetData>
      <sheetData sheetId="5540">
        <row r="1">
          <cell r="A1" t="str">
            <v>1월 생산실적</v>
          </cell>
        </row>
      </sheetData>
      <sheetData sheetId="5541">
        <row r="1">
          <cell r="A1" t="str">
            <v>1월 생산실적</v>
          </cell>
        </row>
      </sheetData>
      <sheetData sheetId="5542">
        <row r="1">
          <cell r="A1" t="str">
            <v>1월 생산실적</v>
          </cell>
        </row>
      </sheetData>
      <sheetData sheetId="5543">
        <row r="1">
          <cell r="A1" t="str">
            <v>1월 생산실적</v>
          </cell>
        </row>
      </sheetData>
      <sheetData sheetId="5544">
        <row r="1">
          <cell r="A1" t="str">
            <v>1월 생산실적</v>
          </cell>
        </row>
      </sheetData>
      <sheetData sheetId="5545">
        <row r="1">
          <cell r="A1" t="str">
            <v>1월 생산실적</v>
          </cell>
        </row>
      </sheetData>
      <sheetData sheetId="5546">
        <row r="1">
          <cell r="A1" t="str">
            <v>1월 생산실적</v>
          </cell>
        </row>
      </sheetData>
      <sheetData sheetId="5547">
        <row r="1">
          <cell r="A1" t="str">
            <v>1월 생산실적</v>
          </cell>
        </row>
      </sheetData>
      <sheetData sheetId="5548">
        <row r="1">
          <cell r="A1" t="str">
            <v>1월 생산실적</v>
          </cell>
        </row>
      </sheetData>
      <sheetData sheetId="5549">
        <row r="1">
          <cell r="A1" t="str">
            <v>1월 생산실적</v>
          </cell>
        </row>
      </sheetData>
      <sheetData sheetId="5550">
        <row r="1">
          <cell r="A1" t="str">
            <v>1월 생산실적</v>
          </cell>
        </row>
      </sheetData>
      <sheetData sheetId="5551">
        <row r="1">
          <cell r="A1" t="str">
            <v>1월 생산실적</v>
          </cell>
        </row>
      </sheetData>
      <sheetData sheetId="5552">
        <row r="1">
          <cell r="A1" t="str">
            <v>1월 생산실적</v>
          </cell>
        </row>
      </sheetData>
      <sheetData sheetId="5553">
        <row r="1">
          <cell r="A1" t="str">
            <v>1월 생산실적</v>
          </cell>
        </row>
      </sheetData>
      <sheetData sheetId="5554">
        <row r="1">
          <cell r="A1" t="str">
            <v>1월 생산실적</v>
          </cell>
        </row>
      </sheetData>
      <sheetData sheetId="5555">
        <row r="1">
          <cell r="A1" t="str">
            <v>1월 생산실적</v>
          </cell>
        </row>
      </sheetData>
      <sheetData sheetId="5556">
        <row r="1">
          <cell r="A1" t="str">
            <v>1월 생산실적</v>
          </cell>
        </row>
      </sheetData>
      <sheetData sheetId="5557">
        <row r="1">
          <cell r="A1" t="str">
            <v>1월 생산실적</v>
          </cell>
        </row>
      </sheetData>
      <sheetData sheetId="5558">
        <row r="1">
          <cell r="A1" t="str">
            <v>1월 생산실적</v>
          </cell>
        </row>
      </sheetData>
      <sheetData sheetId="5559">
        <row r="1">
          <cell r="A1" t="str">
            <v>1월 생산실적</v>
          </cell>
        </row>
      </sheetData>
      <sheetData sheetId="5560">
        <row r="1">
          <cell r="A1" t="str">
            <v>1월 생산실적</v>
          </cell>
        </row>
      </sheetData>
      <sheetData sheetId="5561">
        <row r="1">
          <cell r="A1" t="str">
            <v>1월 생산실적</v>
          </cell>
        </row>
      </sheetData>
      <sheetData sheetId="5562">
        <row r="1">
          <cell r="A1" t="str">
            <v>1월 생산실적</v>
          </cell>
        </row>
      </sheetData>
      <sheetData sheetId="5563">
        <row r="1">
          <cell r="A1" t="str">
            <v>1월 생산실적</v>
          </cell>
        </row>
      </sheetData>
      <sheetData sheetId="5564">
        <row r="1">
          <cell r="A1" t="str">
            <v>1월 생산실적</v>
          </cell>
        </row>
      </sheetData>
      <sheetData sheetId="5565">
        <row r="1">
          <cell r="A1" t="str">
            <v>1월 생산실적</v>
          </cell>
        </row>
      </sheetData>
      <sheetData sheetId="5566">
        <row r="1">
          <cell r="A1" t="str">
            <v>1월 생산실적</v>
          </cell>
        </row>
      </sheetData>
      <sheetData sheetId="5567">
        <row r="1">
          <cell r="A1" t="str">
            <v>1월 생산실적</v>
          </cell>
        </row>
      </sheetData>
      <sheetData sheetId="5568">
        <row r="1">
          <cell r="A1" t="str">
            <v>1월 생산실적</v>
          </cell>
        </row>
      </sheetData>
      <sheetData sheetId="5569">
        <row r="1">
          <cell r="A1" t="str">
            <v>1월 생산실적</v>
          </cell>
        </row>
      </sheetData>
      <sheetData sheetId="5570">
        <row r="1">
          <cell r="A1" t="str">
            <v>1월 생산실적</v>
          </cell>
        </row>
      </sheetData>
      <sheetData sheetId="5571">
        <row r="1">
          <cell r="A1" t="str">
            <v>1월 생산실적</v>
          </cell>
        </row>
      </sheetData>
      <sheetData sheetId="5572">
        <row r="1">
          <cell r="A1" t="str">
            <v>1월 생산실적</v>
          </cell>
        </row>
      </sheetData>
      <sheetData sheetId="5573">
        <row r="1">
          <cell r="A1" t="str">
            <v>1월 생산실적</v>
          </cell>
        </row>
      </sheetData>
      <sheetData sheetId="5574">
        <row r="1">
          <cell r="A1" t="str">
            <v>1월 생산실적</v>
          </cell>
        </row>
      </sheetData>
      <sheetData sheetId="5575">
        <row r="1">
          <cell r="A1" t="str">
            <v>1월 생산실적</v>
          </cell>
        </row>
      </sheetData>
      <sheetData sheetId="5576">
        <row r="1">
          <cell r="A1" t="str">
            <v>1월 생산실적</v>
          </cell>
        </row>
      </sheetData>
      <sheetData sheetId="5577">
        <row r="1">
          <cell r="A1" t="str">
            <v>1월 생산실적</v>
          </cell>
        </row>
      </sheetData>
      <sheetData sheetId="5578">
        <row r="1">
          <cell r="A1" t="str">
            <v>1월 생산실적</v>
          </cell>
        </row>
      </sheetData>
      <sheetData sheetId="5579">
        <row r="1">
          <cell r="A1" t="str">
            <v>1월 생산실적</v>
          </cell>
        </row>
      </sheetData>
      <sheetData sheetId="5580">
        <row r="1">
          <cell r="A1" t="str">
            <v>1월 생산실적</v>
          </cell>
        </row>
      </sheetData>
      <sheetData sheetId="5581">
        <row r="1">
          <cell r="A1" t="str">
            <v>1월 생산실적</v>
          </cell>
        </row>
      </sheetData>
      <sheetData sheetId="5582">
        <row r="1">
          <cell r="A1" t="str">
            <v>1월 생산실적</v>
          </cell>
        </row>
      </sheetData>
      <sheetData sheetId="5583">
        <row r="1">
          <cell r="A1" t="str">
            <v>1월 생산실적</v>
          </cell>
        </row>
      </sheetData>
      <sheetData sheetId="5584">
        <row r="1">
          <cell r="A1" t="str">
            <v>1월 생산실적</v>
          </cell>
        </row>
      </sheetData>
      <sheetData sheetId="5585">
        <row r="1">
          <cell r="A1" t="str">
            <v>1월 생산실적</v>
          </cell>
        </row>
      </sheetData>
      <sheetData sheetId="5586">
        <row r="1">
          <cell r="A1" t="str">
            <v>1월 생산실적</v>
          </cell>
        </row>
      </sheetData>
      <sheetData sheetId="5587">
        <row r="1">
          <cell r="A1" t="str">
            <v>1월 생산실적</v>
          </cell>
        </row>
      </sheetData>
      <sheetData sheetId="5588">
        <row r="1">
          <cell r="A1" t="str">
            <v>1월 생산실적</v>
          </cell>
        </row>
      </sheetData>
      <sheetData sheetId="5589">
        <row r="1">
          <cell r="A1" t="str">
            <v>1월 생산실적</v>
          </cell>
        </row>
      </sheetData>
      <sheetData sheetId="5590">
        <row r="1">
          <cell r="A1" t="str">
            <v>1월 생산실적</v>
          </cell>
        </row>
      </sheetData>
      <sheetData sheetId="5591">
        <row r="1">
          <cell r="A1" t="str">
            <v>1월 생산실적</v>
          </cell>
        </row>
      </sheetData>
      <sheetData sheetId="5592">
        <row r="1">
          <cell r="A1" t="str">
            <v>1월 생산실적</v>
          </cell>
        </row>
      </sheetData>
      <sheetData sheetId="5593">
        <row r="1">
          <cell r="A1" t="str">
            <v>1월 생산실적</v>
          </cell>
        </row>
      </sheetData>
      <sheetData sheetId="5594">
        <row r="1">
          <cell r="A1" t="str">
            <v>1월 생산실적</v>
          </cell>
        </row>
      </sheetData>
      <sheetData sheetId="5595">
        <row r="1">
          <cell r="A1" t="str">
            <v>1월 생산실적</v>
          </cell>
        </row>
      </sheetData>
      <sheetData sheetId="5596">
        <row r="1">
          <cell r="A1" t="str">
            <v>1월 생산실적</v>
          </cell>
        </row>
      </sheetData>
      <sheetData sheetId="5597">
        <row r="1">
          <cell r="A1" t="str">
            <v>1월 생산실적</v>
          </cell>
        </row>
      </sheetData>
      <sheetData sheetId="5598">
        <row r="1">
          <cell r="A1" t="str">
            <v>1월 생산실적</v>
          </cell>
        </row>
      </sheetData>
      <sheetData sheetId="5599">
        <row r="1">
          <cell r="A1" t="str">
            <v>1월 생산실적</v>
          </cell>
        </row>
      </sheetData>
      <sheetData sheetId="5600">
        <row r="1">
          <cell r="A1" t="str">
            <v>1월 생산실적</v>
          </cell>
        </row>
      </sheetData>
      <sheetData sheetId="5601">
        <row r="1">
          <cell r="A1" t="str">
            <v>1월 생산실적</v>
          </cell>
        </row>
      </sheetData>
      <sheetData sheetId="5602">
        <row r="1">
          <cell r="A1" t="str">
            <v>1월 생산실적</v>
          </cell>
        </row>
      </sheetData>
      <sheetData sheetId="5603">
        <row r="1">
          <cell r="A1" t="str">
            <v>1월 생산실적</v>
          </cell>
        </row>
      </sheetData>
      <sheetData sheetId="5604">
        <row r="1">
          <cell r="A1" t="str">
            <v>1월 생산실적</v>
          </cell>
        </row>
      </sheetData>
      <sheetData sheetId="5605">
        <row r="1">
          <cell r="A1" t="str">
            <v>1월 생산실적</v>
          </cell>
        </row>
      </sheetData>
      <sheetData sheetId="5606">
        <row r="1">
          <cell r="A1" t="str">
            <v>1월 생산실적</v>
          </cell>
        </row>
      </sheetData>
      <sheetData sheetId="5607">
        <row r="1">
          <cell r="A1" t="str">
            <v>1월 생산실적</v>
          </cell>
        </row>
      </sheetData>
      <sheetData sheetId="5608">
        <row r="1">
          <cell r="A1" t="str">
            <v>1월 생산실적</v>
          </cell>
        </row>
      </sheetData>
      <sheetData sheetId="5609">
        <row r="1">
          <cell r="A1" t="str">
            <v>1월 생산실적</v>
          </cell>
        </row>
      </sheetData>
      <sheetData sheetId="5610">
        <row r="1">
          <cell r="A1" t="str">
            <v>1월 생산실적</v>
          </cell>
        </row>
      </sheetData>
      <sheetData sheetId="5611">
        <row r="1">
          <cell r="A1" t="str">
            <v>1월 생산실적</v>
          </cell>
        </row>
      </sheetData>
      <sheetData sheetId="5612">
        <row r="1">
          <cell r="A1" t="str">
            <v>1월 생산실적</v>
          </cell>
        </row>
      </sheetData>
      <sheetData sheetId="5613">
        <row r="1">
          <cell r="A1" t="str">
            <v>1월 생산실적</v>
          </cell>
        </row>
      </sheetData>
      <sheetData sheetId="5614">
        <row r="1">
          <cell r="A1" t="str">
            <v>1월 생산실적</v>
          </cell>
        </row>
      </sheetData>
      <sheetData sheetId="5615">
        <row r="1">
          <cell r="A1" t="str">
            <v>1월 생산실적</v>
          </cell>
        </row>
      </sheetData>
      <sheetData sheetId="5616">
        <row r="1">
          <cell r="A1" t="str">
            <v>1월 생산실적</v>
          </cell>
        </row>
      </sheetData>
      <sheetData sheetId="5617">
        <row r="1">
          <cell r="A1" t="str">
            <v>1월 생산실적</v>
          </cell>
        </row>
      </sheetData>
      <sheetData sheetId="5618">
        <row r="1">
          <cell r="A1" t="str">
            <v>1월 생산실적</v>
          </cell>
        </row>
      </sheetData>
      <sheetData sheetId="5619">
        <row r="1">
          <cell r="A1" t="str">
            <v>1월 생산실적</v>
          </cell>
        </row>
      </sheetData>
      <sheetData sheetId="5620">
        <row r="1">
          <cell r="A1" t="str">
            <v>1월 생산실적</v>
          </cell>
        </row>
      </sheetData>
      <sheetData sheetId="5621">
        <row r="1">
          <cell r="A1" t="str">
            <v>1월 생산실적</v>
          </cell>
        </row>
      </sheetData>
      <sheetData sheetId="5622">
        <row r="1">
          <cell r="A1" t="str">
            <v>1월 생산실적</v>
          </cell>
        </row>
      </sheetData>
      <sheetData sheetId="5623">
        <row r="1">
          <cell r="A1" t="str">
            <v>1월 생산실적</v>
          </cell>
        </row>
      </sheetData>
      <sheetData sheetId="5624">
        <row r="1">
          <cell r="A1" t="str">
            <v>1월 생산실적</v>
          </cell>
        </row>
      </sheetData>
      <sheetData sheetId="5625">
        <row r="1">
          <cell r="A1" t="str">
            <v>1월 생산실적</v>
          </cell>
        </row>
      </sheetData>
      <sheetData sheetId="5626">
        <row r="1">
          <cell r="A1" t="str">
            <v>1월 생산실적</v>
          </cell>
        </row>
      </sheetData>
      <sheetData sheetId="5627">
        <row r="1">
          <cell r="A1" t="str">
            <v>1월 생산실적</v>
          </cell>
        </row>
      </sheetData>
      <sheetData sheetId="5628">
        <row r="1">
          <cell r="A1" t="str">
            <v>1월 생산실적</v>
          </cell>
        </row>
      </sheetData>
      <sheetData sheetId="5629">
        <row r="1">
          <cell r="A1" t="str">
            <v>1월 생산실적</v>
          </cell>
        </row>
      </sheetData>
      <sheetData sheetId="5630">
        <row r="1">
          <cell r="A1" t="str">
            <v>1월 생산실적</v>
          </cell>
        </row>
      </sheetData>
      <sheetData sheetId="5631">
        <row r="1">
          <cell r="A1" t="str">
            <v>1월 생산실적</v>
          </cell>
        </row>
      </sheetData>
      <sheetData sheetId="5632">
        <row r="1">
          <cell r="A1" t="str">
            <v>1월 생산실적</v>
          </cell>
        </row>
      </sheetData>
      <sheetData sheetId="5633">
        <row r="1">
          <cell r="A1" t="str">
            <v>1월 생산실적</v>
          </cell>
        </row>
      </sheetData>
      <sheetData sheetId="5634">
        <row r="1">
          <cell r="A1" t="str">
            <v>1월 생산실적</v>
          </cell>
        </row>
      </sheetData>
      <sheetData sheetId="5635">
        <row r="1">
          <cell r="A1" t="str">
            <v>1월 생산실적</v>
          </cell>
        </row>
      </sheetData>
      <sheetData sheetId="5636">
        <row r="1">
          <cell r="A1" t="str">
            <v>1월 생산실적</v>
          </cell>
        </row>
      </sheetData>
      <sheetData sheetId="5637">
        <row r="1">
          <cell r="A1" t="str">
            <v>1월 생산실적</v>
          </cell>
        </row>
      </sheetData>
      <sheetData sheetId="5638">
        <row r="1">
          <cell r="A1" t="str">
            <v>1월 생산실적</v>
          </cell>
        </row>
      </sheetData>
      <sheetData sheetId="5639">
        <row r="1">
          <cell r="A1" t="str">
            <v>1월 생산실적</v>
          </cell>
        </row>
      </sheetData>
      <sheetData sheetId="5640">
        <row r="1">
          <cell r="A1" t="str">
            <v>1월 생산실적</v>
          </cell>
        </row>
      </sheetData>
      <sheetData sheetId="5641">
        <row r="1">
          <cell r="A1" t="str">
            <v>1월 생산실적</v>
          </cell>
        </row>
      </sheetData>
      <sheetData sheetId="5642">
        <row r="1">
          <cell r="A1" t="str">
            <v>1월 생산실적</v>
          </cell>
        </row>
      </sheetData>
      <sheetData sheetId="5643">
        <row r="1">
          <cell r="A1" t="str">
            <v>1월 생산실적</v>
          </cell>
        </row>
      </sheetData>
      <sheetData sheetId="5644">
        <row r="1">
          <cell r="A1" t="str">
            <v>1월 생산실적</v>
          </cell>
        </row>
      </sheetData>
      <sheetData sheetId="5645">
        <row r="1">
          <cell r="A1" t="str">
            <v>1월 생산실적</v>
          </cell>
        </row>
      </sheetData>
      <sheetData sheetId="5646">
        <row r="1">
          <cell r="A1" t="str">
            <v>1월 생산실적</v>
          </cell>
        </row>
      </sheetData>
      <sheetData sheetId="5647">
        <row r="1">
          <cell r="A1" t="str">
            <v>1월 생산실적</v>
          </cell>
        </row>
      </sheetData>
      <sheetData sheetId="5648">
        <row r="1">
          <cell r="A1" t="str">
            <v>1월 생산실적</v>
          </cell>
        </row>
      </sheetData>
      <sheetData sheetId="5649">
        <row r="1">
          <cell r="A1" t="str">
            <v>1월 생산실적</v>
          </cell>
        </row>
      </sheetData>
      <sheetData sheetId="5650">
        <row r="1">
          <cell r="A1" t="str">
            <v>1월 생산실적</v>
          </cell>
        </row>
      </sheetData>
      <sheetData sheetId="5651">
        <row r="1">
          <cell r="A1" t="str">
            <v>1월 생산실적</v>
          </cell>
        </row>
      </sheetData>
      <sheetData sheetId="5652">
        <row r="1">
          <cell r="A1" t="str">
            <v>1월 생산실적</v>
          </cell>
        </row>
      </sheetData>
      <sheetData sheetId="5653">
        <row r="1">
          <cell r="A1" t="str">
            <v>1월 생산실적</v>
          </cell>
        </row>
      </sheetData>
      <sheetData sheetId="5654">
        <row r="1">
          <cell r="A1" t="str">
            <v>1월 생산실적</v>
          </cell>
        </row>
      </sheetData>
      <sheetData sheetId="5655">
        <row r="1">
          <cell r="A1" t="str">
            <v>1월 생산실적</v>
          </cell>
        </row>
      </sheetData>
      <sheetData sheetId="5656">
        <row r="1">
          <cell r="A1" t="str">
            <v>1월 생산실적</v>
          </cell>
        </row>
      </sheetData>
      <sheetData sheetId="5657">
        <row r="1">
          <cell r="A1" t="str">
            <v>1월 생산실적</v>
          </cell>
        </row>
      </sheetData>
      <sheetData sheetId="5658">
        <row r="1">
          <cell r="A1" t="str">
            <v>1월 생산실적</v>
          </cell>
        </row>
      </sheetData>
      <sheetData sheetId="5659">
        <row r="1">
          <cell r="A1" t="str">
            <v>1월 생산실적</v>
          </cell>
        </row>
      </sheetData>
      <sheetData sheetId="5660">
        <row r="1">
          <cell r="A1" t="str">
            <v>1월 생산실적</v>
          </cell>
        </row>
      </sheetData>
      <sheetData sheetId="5661">
        <row r="1">
          <cell r="A1" t="str">
            <v>1월 생산실적</v>
          </cell>
        </row>
      </sheetData>
      <sheetData sheetId="5662">
        <row r="1">
          <cell r="A1" t="str">
            <v>1월 생산실적</v>
          </cell>
        </row>
      </sheetData>
      <sheetData sheetId="5663">
        <row r="1">
          <cell r="A1" t="str">
            <v>1월 생산실적</v>
          </cell>
        </row>
      </sheetData>
      <sheetData sheetId="5664">
        <row r="1">
          <cell r="A1" t="str">
            <v>1월 생산실적</v>
          </cell>
        </row>
      </sheetData>
      <sheetData sheetId="5665">
        <row r="1">
          <cell r="A1" t="str">
            <v>1월 생산실적</v>
          </cell>
        </row>
      </sheetData>
      <sheetData sheetId="5666">
        <row r="1">
          <cell r="A1" t="str">
            <v>1월 생산실적</v>
          </cell>
        </row>
      </sheetData>
      <sheetData sheetId="5667">
        <row r="1">
          <cell r="A1" t="str">
            <v>1월 생산실적</v>
          </cell>
        </row>
      </sheetData>
      <sheetData sheetId="5668">
        <row r="1">
          <cell r="A1" t="str">
            <v>1월 생산실적</v>
          </cell>
        </row>
      </sheetData>
      <sheetData sheetId="5669">
        <row r="1">
          <cell r="A1" t="str">
            <v>1월 생산실적</v>
          </cell>
        </row>
      </sheetData>
      <sheetData sheetId="5670">
        <row r="1">
          <cell r="A1" t="str">
            <v>1월 생산실적</v>
          </cell>
        </row>
      </sheetData>
      <sheetData sheetId="5671">
        <row r="1">
          <cell r="A1" t="str">
            <v>1월 생산실적</v>
          </cell>
        </row>
      </sheetData>
      <sheetData sheetId="5672">
        <row r="1">
          <cell r="A1" t="str">
            <v>1월 생산실적</v>
          </cell>
        </row>
      </sheetData>
      <sheetData sheetId="5673">
        <row r="1">
          <cell r="A1" t="str">
            <v>1월 생산실적</v>
          </cell>
        </row>
      </sheetData>
      <sheetData sheetId="5674">
        <row r="1">
          <cell r="A1" t="str">
            <v>1월 생산실적</v>
          </cell>
        </row>
      </sheetData>
      <sheetData sheetId="5675">
        <row r="1">
          <cell r="A1" t="str">
            <v>1월 생산실적</v>
          </cell>
        </row>
      </sheetData>
      <sheetData sheetId="5676">
        <row r="1">
          <cell r="A1" t="str">
            <v>1월 생산실적</v>
          </cell>
        </row>
      </sheetData>
      <sheetData sheetId="5677">
        <row r="1">
          <cell r="A1" t="str">
            <v>1월 생산실적</v>
          </cell>
        </row>
      </sheetData>
      <sheetData sheetId="5678">
        <row r="1">
          <cell r="A1" t="str">
            <v>1월 생산실적</v>
          </cell>
        </row>
      </sheetData>
      <sheetData sheetId="5679">
        <row r="1">
          <cell r="A1" t="str">
            <v>1월 생산실적</v>
          </cell>
        </row>
      </sheetData>
      <sheetData sheetId="5680">
        <row r="1">
          <cell r="A1" t="str">
            <v>1월 생산실적</v>
          </cell>
        </row>
      </sheetData>
      <sheetData sheetId="5681">
        <row r="1">
          <cell r="A1" t="str">
            <v>1월 생산실적</v>
          </cell>
        </row>
      </sheetData>
      <sheetData sheetId="5682">
        <row r="1">
          <cell r="A1" t="str">
            <v>1월 생산실적</v>
          </cell>
        </row>
      </sheetData>
      <sheetData sheetId="5683">
        <row r="1">
          <cell r="A1" t="str">
            <v>1월 생산실적</v>
          </cell>
        </row>
      </sheetData>
      <sheetData sheetId="5684">
        <row r="1">
          <cell r="A1" t="str">
            <v>1월 생산실적</v>
          </cell>
        </row>
      </sheetData>
      <sheetData sheetId="5685">
        <row r="1">
          <cell r="A1" t="str">
            <v>1월 생산실적</v>
          </cell>
        </row>
      </sheetData>
      <sheetData sheetId="5686">
        <row r="1">
          <cell r="A1" t="str">
            <v>1월 생산실적</v>
          </cell>
        </row>
      </sheetData>
      <sheetData sheetId="5687">
        <row r="1">
          <cell r="A1" t="str">
            <v>1월 생산실적</v>
          </cell>
        </row>
      </sheetData>
      <sheetData sheetId="5688">
        <row r="1">
          <cell r="A1" t="str">
            <v>1월 생산실적</v>
          </cell>
        </row>
      </sheetData>
      <sheetData sheetId="5689">
        <row r="1">
          <cell r="A1" t="str">
            <v>1월 생산실적</v>
          </cell>
        </row>
      </sheetData>
      <sheetData sheetId="5690">
        <row r="1">
          <cell r="A1" t="str">
            <v>1월 생산실적</v>
          </cell>
        </row>
      </sheetData>
      <sheetData sheetId="5691">
        <row r="1">
          <cell r="A1" t="str">
            <v>1월 생산실적</v>
          </cell>
        </row>
      </sheetData>
      <sheetData sheetId="5692">
        <row r="1">
          <cell r="A1" t="str">
            <v>1월 생산실적</v>
          </cell>
        </row>
      </sheetData>
      <sheetData sheetId="5693">
        <row r="1">
          <cell r="A1" t="str">
            <v>1월 생산실적</v>
          </cell>
        </row>
      </sheetData>
      <sheetData sheetId="5694">
        <row r="1">
          <cell r="A1" t="str">
            <v>1월 생산실적</v>
          </cell>
        </row>
      </sheetData>
      <sheetData sheetId="5695">
        <row r="1">
          <cell r="A1" t="str">
            <v>1월 생산실적</v>
          </cell>
        </row>
      </sheetData>
      <sheetData sheetId="5696">
        <row r="1">
          <cell r="A1" t="str">
            <v>1월 생산실적</v>
          </cell>
        </row>
      </sheetData>
      <sheetData sheetId="5697">
        <row r="1">
          <cell r="A1" t="str">
            <v>1월 생산실적</v>
          </cell>
        </row>
      </sheetData>
      <sheetData sheetId="5698">
        <row r="1">
          <cell r="A1" t="str">
            <v>1월 생산실적</v>
          </cell>
        </row>
      </sheetData>
      <sheetData sheetId="5699">
        <row r="1">
          <cell r="A1" t="str">
            <v>1월 생산실적</v>
          </cell>
        </row>
      </sheetData>
      <sheetData sheetId="5700">
        <row r="1">
          <cell r="A1" t="str">
            <v>1월 생산실적</v>
          </cell>
        </row>
      </sheetData>
      <sheetData sheetId="5701">
        <row r="1">
          <cell r="A1" t="str">
            <v>1월 생산실적</v>
          </cell>
        </row>
      </sheetData>
      <sheetData sheetId="5702">
        <row r="1">
          <cell r="A1" t="str">
            <v>1월 생산실적</v>
          </cell>
        </row>
      </sheetData>
      <sheetData sheetId="5703">
        <row r="1">
          <cell r="A1" t="str">
            <v>1월 생산실적</v>
          </cell>
        </row>
      </sheetData>
      <sheetData sheetId="5704">
        <row r="1">
          <cell r="A1" t="str">
            <v>1월 생산실적</v>
          </cell>
        </row>
      </sheetData>
      <sheetData sheetId="5705">
        <row r="1">
          <cell r="A1" t="str">
            <v>1월 생산실적</v>
          </cell>
        </row>
      </sheetData>
      <sheetData sheetId="5706">
        <row r="1">
          <cell r="A1" t="str">
            <v>1월 생산실적</v>
          </cell>
        </row>
      </sheetData>
      <sheetData sheetId="5707">
        <row r="1">
          <cell r="A1" t="str">
            <v>1월 생산실적</v>
          </cell>
        </row>
      </sheetData>
      <sheetData sheetId="5708">
        <row r="1">
          <cell r="A1" t="str">
            <v>1월 생산실적</v>
          </cell>
        </row>
      </sheetData>
      <sheetData sheetId="5709">
        <row r="1">
          <cell r="A1" t="str">
            <v>1월 생산실적</v>
          </cell>
        </row>
      </sheetData>
      <sheetData sheetId="5710">
        <row r="1">
          <cell r="A1" t="str">
            <v>1월 생산실적</v>
          </cell>
        </row>
      </sheetData>
      <sheetData sheetId="5711">
        <row r="1">
          <cell r="A1" t="str">
            <v>1월 생산실적</v>
          </cell>
        </row>
      </sheetData>
      <sheetData sheetId="5712">
        <row r="1">
          <cell r="A1" t="str">
            <v>1월 생산실적</v>
          </cell>
        </row>
      </sheetData>
      <sheetData sheetId="5713">
        <row r="1">
          <cell r="A1" t="str">
            <v>1월 생산실적</v>
          </cell>
        </row>
      </sheetData>
      <sheetData sheetId="5714">
        <row r="1">
          <cell r="A1" t="str">
            <v>1월 생산실적</v>
          </cell>
        </row>
      </sheetData>
      <sheetData sheetId="5715">
        <row r="1">
          <cell r="A1" t="str">
            <v>1월 생산실적</v>
          </cell>
        </row>
      </sheetData>
      <sheetData sheetId="5716">
        <row r="1">
          <cell r="A1" t="str">
            <v>1월 생산실적</v>
          </cell>
        </row>
      </sheetData>
      <sheetData sheetId="5717">
        <row r="1">
          <cell r="A1" t="str">
            <v>1월 생산실적</v>
          </cell>
        </row>
      </sheetData>
      <sheetData sheetId="5718">
        <row r="1">
          <cell r="A1" t="str">
            <v>1월 생산실적</v>
          </cell>
        </row>
      </sheetData>
      <sheetData sheetId="5719">
        <row r="1">
          <cell r="A1" t="str">
            <v>1월 생산실적</v>
          </cell>
        </row>
      </sheetData>
      <sheetData sheetId="5720">
        <row r="1">
          <cell r="A1" t="str">
            <v>1월 생산실적</v>
          </cell>
        </row>
      </sheetData>
      <sheetData sheetId="5721">
        <row r="1">
          <cell r="A1" t="str">
            <v>1월 생산실적</v>
          </cell>
        </row>
      </sheetData>
      <sheetData sheetId="5722">
        <row r="1">
          <cell r="A1" t="str">
            <v>1월 생산실적</v>
          </cell>
        </row>
      </sheetData>
      <sheetData sheetId="5723">
        <row r="1">
          <cell r="A1" t="str">
            <v>1월 생산실적</v>
          </cell>
        </row>
      </sheetData>
      <sheetData sheetId="5724">
        <row r="1">
          <cell r="A1" t="str">
            <v>1월 생산실적</v>
          </cell>
        </row>
      </sheetData>
      <sheetData sheetId="5725">
        <row r="1">
          <cell r="A1" t="str">
            <v>1월 생산실적</v>
          </cell>
        </row>
      </sheetData>
      <sheetData sheetId="5726">
        <row r="1">
          <cell r="A1" t="str">
            <v>1월 생산실적</v>
          </cell>
        </row>
      </sheetData>
      <sheetData sheetId="5727">
        <row r="1">
          <cell r="A1" t="str">
            <v>1월 생산실적</v>
          </cell>
        </row>
      </sheetData>
      <sheetData sheetId="5728">
        <row r="1">
          <cell r="A1" t="str">
            <v>1월 생산실적</v>
          </cell>
        </row>
      </sheetData>
      <sheetData sheetId="5729">
        <row r="1">
          <cell r="A1" t="str">
            <v>1월 생산실적</v>
          </cell>
        </row>
      </sheetData>
      <sheetData sheetId="5730">
        <row r="1">
          <cell r="A1" t="str">
            <v>1월 생산실적</v>
          </cell>
        </row>
      </sheetData>
      <sheetData sheetId="5731">
        <row r="1">
          <cell r="A1" t="str">
            <v>1월 생산실적</v>
          </cell>
        </row>
      </sheetData>
      <sheetData sheetId="5732">
        <row r="1">
          <cell r="A1" t="str">
            <v>1월 생산실적</v>
          </cell>
        </row>
      </sheetData>
      <sheetData sheetId="5733">
        <row r="1">
          <cell r="A1" t="str">
            <v>1월 생산실적</v>
          </cell>
        </row>
      </sheetData>
      <sheetData sheetId="5734">
        <row r="1">
          <cell r="A1" t="str">
            <v>1월 생산실적</v>
          </cell>
        </row>
      </sheetData>
      <sheetData sheetId="5735">
        <row r="1">
          <cell r="A1" t="str">
            <v>1월 생산실적</v>
          </cell>
        </row>
      </sheetData>
      <sheetData sheetId="5736">
        <row r="1">
          <cell r="A1" t="str">
            <v>1월 생산실적</v>
          </cell>
        </row>
      </sheetData>
      <sheetData sheetId="5737">
        <row r="1">
          <cell r="A1" t="str">
            <v>1월 생산실적</v>
          </cell>
        </row>
      </sheetData>
      <sheetData sheetId="5738">
        <row r="1">
          <cell r="A1" t="str">
            <v>1월 생산실적</v>
          </cell>
        </row>
      </sheetData>
      <sheetData sheetId="5739">
        <row r="1">
          <cell r="A1" t="str">
            <v>1월 생산실적</v>
          </cell>
        </row>
      </sheetData>
      <sheetData sheetId="5740">
        <row r="1">
          <cell r="A1" t="str">
            <v>1월 생산실적</v>
          </cell>
        </row>
      </sheetData>
      <sheetData sheetId="5741">
        <row r="1">
          <cell r="A1" t="str">
            <v>1월 생산실적</v>
          </cell>
        </row>
      </sheetData>
      <sheetData sheetId="5742">
        <row r="1">
          <cell r="A1" t="str">
            <v>1월 생산실적</v>
          </cell>
        </row>
      </sheetData>
      <sheetData sheetId="5743">
        <row r="1">
          <cell r="A1" t="str">
            <v>1월 생산실적</v>
          </cell>
        </row>
      </sheetData>
      <sheetData sheetId="5744">
        <row r="1">
          <cell r="A1" t="str">
            <v>1월 생산실적</v>
          </cell>
        </row>
      </sheetData>
      <sheetData sheetId="5745">
        <row r="1">
          <cell r="A1" t="str">
            <v>1월 생산실적</v>
          </cell>
        </row>
      </sheetData>
      <sheetData sheetId="5746">
        <row r="1">
          <cell r="A1" t="str">
            <v>1월 생산실적</v>
          </cell>
        </row>
      </sheetData>
      <sheetData sheetId="5747">
        <row r="1">
          <cell r="A1" t="str">
            <v>1월 생산실적</v>
          </cell>
        </row>
      </sheetData>
      <sheetData sheetId="5748">
        <row r="1">
          <cell r="A1" t="str">
            <v>1월 생산실적</v>
          </cell>
        </row>
      </sheetData>
      <sheetData sheetId="5749">
        <row r="1">
          <cell r="A1" t="str">
            <v>1월 생산실적</v>
          </cell>
        </row>
      </sheetData>
      <sheetData sheetId="5750">
        <row r="1">
          <cell r="A1" t="str">
            <v>1월 생산실적</v>
          </cell>
        </row>
      </sheetData>
      <sheetData sheetId="5751">
        <row r="1">
          <cell r="A1" t="str">
            <v>1월 생산실적</v>
          </cell>
        </row>
      </sheetData>
      <sheetData sheetId="5752">
        <row r="1">
          <cell r="A1" t="str">
            <v>1월 생산실적</v>
          </cell>
        </row>
      </sheetData>
      <sheetData sheetId="5753">
        <row r="1">
          <cell r="A1" t="str">
            <v>1월 생산실적</v>
          </cell>
        </row>
      </sheetData>
      <sheetData sheetId="5754">
        <row r="1">
          <cell r="A1" t="str">
            <v>1월 생산실적</v>
          </cell>
        </row>
      </sheetData>
      <sheetData sheetId="5755">
        <row r="1">
          <cell r="A1" t="str">
            <v>1월 생산실적</v>
          </cell>
        </row>
      </sheetData>
      <sheetData sheetId="5756">
        <row r="1">
          <cell r="A1" t="str">
            <v>1월 생산실적</v>
          </cell>
        </row>
      </sheetData>
      <sheetData sheetId="5757">
        <row r="1">
          <cell r="A1" t="str">
            <v>1월 생산실적</v>
          </cell>
        </row>
      </sheetData>
      <sheetData sheetId="5758">
        <row r="1">
          <cell r="A1" t="str">
            <v>1월 생산실적</v>
          </cell>
        </row>
      </sheetData>
      <sheetData sheetId="5759">
        <row r="1">
          <cell r="A1" t="str">
            <v>1월 생산실적</v>
          </cell>
        </row>
      </sheetData>
      <sheetData sheetId="5760">
        <row r="1">
          <cell r="A1" t="str">
            <v>1월 생산실적</v>
          </cell>
        </row>
      </sheetData>
      <sheetData sheetId="5761">
        <row r="1">
          <cell r="A1" t="str">
            <v>1월 생산실적</v>
          </cell>
        </row>
      </sheetData>
      <sheetData sheetId="5762">
        <row r="1">
          <cell r="A1" t="str">
            <v>1월 생산실적</v>
          </cell>
        </row>
      </sheetData>
      <sheetData sheetId="5763">
        <row r="1">
          <cell r="A1" t="str">
            <v>1월 생산실적</v>
          </cell>
        </row>
      </sheetData>
      <sheetData sheetId="5764">
        <row r="1">
          <cell r="A1" t="str">
            <v>1월 생산실적</v>
          </cell>
        </row>
      </sheetData>
      <sheetData sheetId="5765">
        <row r="1">
          <cell r="A1" t="str">
            <v>1월 생산실적</v>
          </cell>
        </row>
      </sheetData>
      <sheetData sheetId="5766">
        <row r="1">
          <cell r="A1" t="str">
            <v>1월 생산실적</v>
          </cell>
        </row>
      </sheetData>
      <sheetData sheetId="5767">
        <row r="1">
          <cell r="A1" t="str">
            <v>1월 생산실적</v>
          </cell>
        </row>
      </sheetData>
      <sheetData sheetId="5768">
        <row r="1">
          <cell r="A1" t="str">
            <v>1월 생산실적</v>
          </cell>
        </row>
      </sheetData>
      <sheetData sheetId="5769">
        <row r="1">
          <cell r="A1" t="str">
            <v>1월 생산실적</v>
          </cell>
        </row>
      </sheetData>
      <sheetData sheetId="5770">
        <row r="1">
          <cell r="A1" t="str">
            <v>1월 생산실적</v>
          </cell>
        </row>
      </sheetData>
      <sheetData sheetId="5771">
        <row r="1">
          <cell r="A1" t="str">
            <v>1월 생산실적</v>
          </cell>
        </row>
      </sheetData>
      <sheetData sheetId="5772">
        <row r="1">
          <cell r="A1" t="str">
            <v>1월 생산실적</v>
          </cell>
        </row>
      </sheetData>
      <sheetData sheetId="5773">
        <row r="1">
          <cell r="A1" t="str">
            <v>1월 생산실적</v>
          </cell>
        </row>
      </sheetData>
      <sheetData sheetId="5774">
        <row r="1">
          <cell r="A1" t="str">
            <v>1월 생산실적</v>
          </cell>
        </row>
      </sheetData>
      <sheetData sheetId="5775">
        <row r="1">
          <cell r="A1" t="str">
            <v>1월 생산실적</v>
          </cell>
        </row>
      </sheetData>
      <sheetData sheetId="5776">
        <row r="1">
          <cell r="A1" t="str">
            <v>1월 생산실적</v>
          </cell>
        </row>
      </sheetData>
      <sheetData sheetId="5777">
        <row r="1">
          <cell r="A1" t="str">
            <v>1월 생산실적</v>
          </cell>
        </row>
      </sheetData>
      <sheetData sheetId="5778">
        <row r="1">
          <cell r="A1" t="str">
            <v>1월 생산실적</v>
          </cell>
        </row>
      </sheetData>
      <sheetData sheetId="5779">
        <row r="1">
          <cell r="A1" t="str">
            <v>1월 생산실적</v>
          </cell>
        </row>
      </sheetData>
      <sheetData sheetId="5780">
        <row r="1">
          <cell r="A1" t="str">
            <v>1월 생산실적</v>
          </cell>
        </row>
      </sheetData>
      <sheetData sheetId="5781">
        <row r="1">
          <cell r="A1" t="str">
            <v>1월 생산실적</v>
          </cell>
        </row>
      </sheetData>
      <sheetData sheetId="5782">
        <row r="1">
          <cell r="A1" t="str">
            <v>1월 생산실적</v>
          </cell>
        </row>
      </sheetData>
      <sheetData sheetId="5783">
        <row r="1">
          <cell r="A1" t="str">
            <v>1월 생산실적</v>
          </cell>
        </row>
      </sheetData>
      <sheetData sheetId="5784">
        <row r="1">
          <cell r="A1" t="str">
            <v>1월 생산실적</v>
          </cell>
        </row>
      </sheetData>
      <sheetData sheetId="5785">
        <row r="1">
          <cell r="A1" t="str">
            <v>1월 생산실적</v>
          </cell>
        </row>
      </sheetData>
      <sheetData sheetId="5786">
        <row r="1">
          <cell r="A1" t="str">
            <v>1월 생산실적</v>
          </cell>
        </row>
      </sheetData>
      <sheetData sheetId="5787">
        <row r="1">
          <cell r="A1" t="str">
            <v>1월 생산실적</v>
          </cell>
        </row>
      </sheetData>
      <sheetData sheetId="5788">
        <row r="1">
          <cell r="A1" t="str">
            <v>1월 생산실적</v>
          </cell>
        </row>
      </sheetData>
      <sheetData sheetId="5789">
        <row r="1">
          <cell r="A1" t="str">
            <v>1월 생산실적</v>
          </cell>
        </row>
      </sheetData>
      <sheetData sheetId="5790">
        <row r="1">
          <cell r="A1" t="str">
            <v>1월 생산실적</v>
          </cell>
        </row>
      </sheetData>
      <sheetData sheetId="5791">
        <row r="1">
          <cell r="A1" t="str">
            <v>1월 생산실적</v>
          </cell>
        </row>
      </sheetData>
      <sheetData sheetId="5792">
        <row r="1">
          <cell r="A1" t="str">
            <v>1월 생산실적</v>
          </cell>
        </row>
      </sheetData>
      <sheetData sheetId="5793">
        <row r="1">
          <cell r="A1" t="str">
            <v>1월 생산실적</v>
          </cell>
        </row>
      </sheetData>
      <sheetData sheetId="5794">
        <row r="1">
          <cell r="A1" t="str">
            <v>1월 생산실적</v>
          </cell>
        </row>
      </sheetData>
      <sheetData sheetId="5795">
        <row r="1">
          <cell r="A1" t="str">
            <v>1월 생산실적</v>
          </cell>
        </row>
      </sheetData>
      <sheetData sheetId="5796">
        <row r="1">
          <cell r="A1" t="str">
            <v>1월 생산실적</v>
          </cell>
        </row>
      </sheetData>
      <sheetData sheetId="5797">
        <row r="1">
          <cell r="A1" t="str">
            <v>1월 생산실적</v>
          </cell>
        </row>
      </sheetData>
      <sheetData sheetId="5798">
        <row r="1">
          <cell r="A1" t="str">
            <v>1월 생산실적</v>
          </cell>
        </row>
      </sheetData>
      <sheetData sheetId="5799">
        <row r="1">
          <cell r="A1" t="str">
            <v>1월 생산실적</v>
          </cell>
        </row>
      </sheetData>
      <sheetData sheetId="5800">
        <row r="1">
          <cell r="A1" t="str">
            <v>1월 생산실적</v>
          </cell>
        </row>
      </sheetData>
      <sheetData sheetId="5801">
        <row r="1">
          <cell r="A1" t="str">
            <v>1월 생산실적</v>
          </cell>
        </row>
      </sheetData>
      <sheetData sheetId="5802">
        <row r="1">
          <cell r="A1" t="str">
            <v>1월 생산실적</v>
          </cell>
        </row>
      </sheetData>
      <sheetData sheetId="5803">
        <row r="1">
          <cell r="A1" t="str">
            <v>1월 생산실적</v>
          </cell>
        </row>
      </sheetData>
      <sheetData sheetId="5804">
        <row r="1">
          <cell r="A1" t="str">
            <v>1월 생산실적</v>
          </cell>
        </row>
      </sheetData>
      <sheetData sheetId="5805">
        <row r="1">
          <cell r="A1" t="str">
            <v>1월 생산실적</v>
          </cell>
        </row>
      </sheetData>
      <sheetData sheetId="5806">
        <row r="1">
          <cell r="A1" t="str">
            <v>1월 생산실적</v>
          </cell>
        </row>
      </sheetData>
      <sheetData sheetId="5807">
        <row r="1">
          <cell r="A1" t="str">
            <v>1월 생산실적</v>
          </cell>
        </row>
      </sheetData>
      <sheetData sheetId="5808">
        <row r="1">
          <cell r="A1" t="str">
            <v>1월 생산실적</v>
          </cell>
        </row>
      </sheetData>
      <sheetData sheetId="5809">
        <row r="1">
          <cell r="A1" t="str">
            <v>1월 생산실적</v>
          </cell>
        </row>
      </sheetData>
      <sheetData sheetId="5810">
        <row r="1">
          <cell r="A1" t="str">
            <v>1월 생산실적</v>
          </cell>
        </row>
      </sheetData>
      <sheetData sheetId="5811">
        <row r="1">
          <cell r="A1" t="str">
            <v>1월 생산실적</v>
          </cell>
        </row>
      </sheetData>
      <sheetData sheetId="5812">
        <row r="1">
          <cell r="A1" t="str">
            <v>1월 생산실적</v>
          </cell>
        </row>
      </sheetData>
      <sheetData sheetId="5813">
        <row r="1">
          <cell r="A1" t="str">
            <v>1월 생산실적</v>
          </cell>
        </row>
      </sheetData>
      <sheetData sheetId="5814">
        <row r="1">
          <cell r="A1" t="str">
            <v>1월 생산실적</v>
          </cell>
        </row>
      </sheetData>
      <sheetData sheetId="5815">
        <row r="1">
          <cell r="A1" t="str">
            <v>1월 생산실적</v>
          </cell>
        </row>
      </sheetData>
      <sheetData sheetId="5816">
        <row r="1">
          <cell r="A1" t="str">
            <v>1월 생산실적</v>
          </cell>
        </row>
      </sheetData>
      <sheetData sheetId="5817">
        <row r="1">
          <cell r="A1" t="str">
            <v>1월 생산실적</v>
          </cell>
        </row>
      </sheetData>
      <sheetData sheetId="5818">
        <row r="1">
          <cell r="A1" t="str">
            <v>1월 생산실적</v>
          </cell>
        </row>
      </sheetData>
      <sheetData sheetId="5819">
        <row r="1">
          <cell r="A1" t="str">
            <v>1월 생산실적</v>
          </cell>
        </row>
      </sheetData>
      <sheetData sheetId="5820">
        <row r="1">
          <cell r="A1" t="str">
            <v>1월 생산실적</v>
          </cell>
        </row>
      </sheetData>
      <sheetData sheetId="5821">
        <row r="1">
          <cell r="A1" t="str">
            <v>1월 생산실적</v>
          </cell>
        </row>
      </sheetData>
      <sheetData sheetId="5822">
        <row r="1">
          <cell r="A1" t="str">
            <v>1월 생산실적</v>
          </cell>
        </row>
      </sheetData>
      <sheetData sheetId="5823">
        <row r="1">
          <cell r="A1" t="str">
            <v>1월 생산실적</v>
          </cell>
        </row>
      </sheetData>
      <sheetData sheetId="5824">
        <row r="1">
          <cell r="A1" t="str">
            <v>1월 생산실적</v>
          </cell>
        </row>
      </sheetData>
      <sheetData sheetId="5825">
        <row r="1">
          <cell r="A1" t="str">
            <v>1월 생산실적</v>
          </cell>
        </row>
      </sheetData>
      <sheetData sheetId="5826">
        <row r="1">
          <cell r="A1" t="str">
            <v>1월 생산실적</v>
          </cell>
        </row>
      </sheetData>
      <sheetData sheetId="5827">
        <row r="1">
          <cell r="A1" t="str">
            <v>1월 생산실적</v>
          </cell>
        </row>
      </sheetData>
      <sheetData sheetId="5828">
        <row r="1">
          <cell r="A1" t="str">
            <v>1월 생산실적</v>
          </cell>
        </row>
      </sheetData>
      <sheetData sheetId="5829">
        <row r="1">
          <cell r="A1" t="str">
            <v>1월 생산실적</v>
          </cell>
        </row>
      </sheetData>
      <sheetData sheetId="5830">
        <row r="1">
          <cell r="A1" t="str">
            <v>1월 생산실적</v>
          </cell>
        </row>
      </sheetData>
      <sheetData sheetId="5831">
        <row r="1">
          <cell r="A1" t="str">
            <v>1월 생산실적</v>
          </cell>
        </row>
      </sheetData>
      <sheetData sheetId="5832">
        <row r="1">
          <cell r="A1" t="str">
            <v>1월 생산실적</v>
          </cell>
        </row>
      </sheetData>
      <sheetData sheetId="5833">
        <row r="1">
          <cell r="A1" t="str">
            <v>1월 생산실적</v>
          </cell>
        </row>
      </sheetData>
      <sheetData sheetId="5834">
        <row r="1">
          <cell r="A1" t="str">
            <v>1월 생산실적</v>
          </cell>
        </row>
      </sheetData>
      <sheetData sheetId="5835">
        <row r="1">
          <cell r="A1" t="str">
            <v>1월 생산실적</v>
          </cell>
        </row>
      </sheetData>
      <sheetData sheetId="5836">
        <row r="1">
          <cell r="A1" t="str">
            <v>1월 생산실적</v>
          </cell>
        </row>
      </sheetData>
      <sheetData sheetId="5837">
        <row r="1">
          <cell r="A1" t="str">
            <v>1월 생산실적</v>
          </cell>
        </row>
      </sheetData>
      <sheetData sheetId="5838">
        <row r="1">
          <cell r="A1" t="str">
            <v>1월 생산실적</v>
          </cell>
        </row>
      </sheetData>
      <sheetData sheetId="5839">
        <row r="1">
          <cell r="A1" t="str">
            <v>1월 생산실적</v>
          </cell>
        </row>
      </sheetData>
      <sheetData sheetId="5840">
        <row r="1">
          <cell r="A1" t="str">
            <v>1월 생산실적</v>
          </cell>
        </row>
      </sheetData>
      <sheetData sheetId="5841">
        <row r="1">
          <cell r="A1" t="str">
            <v>1월 생산실적</v>
          </cell>
        </row>
      </sheetData>
      <sheetData sheetId="5842">
        <row r="1">
          <cell r="A1" t="str">
            <v>1월 생산실적</v>
          </cell>
        </row>
      </sheetData>
      <sheetData sheetId="5843">
        <row r="1">
          <cell r="A1" t="str">
            <v>1월 생산실적</v>
          </cell>
        </row>
      </sheetData>
      <sheetData sheetId="5844">
        <row r="1">
          <cell r="A1" t="str">
            <v>1월 생산실적</v>
          </cell>
        </row>
      </sheetData>
      <sheetData sheetId="5845">
        <row r="1">
          <cell r="A1" t="str">
            <v>1월 생산실적</v>
          </cell>
        </row>
      </sheetData>
      <sheetData sheetId="5846">
        <row r="1">
          <cell r="A1" t="str">
            <v>1월 생산실적</v>
          </cell>
        </row>
      </sheetData>
      <sheetData sheetId="5847">
        <row r="1">
          <cell r="A1" t="str">
            <v>1월 생산실적</v>
          </cell>
        </row>
      </sheetData>
      <sheetData sheetId="5848">
        <row r="1">
          <cell r="A1" t="str">
            <v>1월 생산실적</v>
          </cell>
        </row>
      </sheetData>
      <sheetData sheetId="5849">
        <row r="1">
          <cell r="A1" t="str">
            <v>1월 생산실적</v>
          </cell>
        </row>
      </sheetData>
      <sheetData sheetId="5850">
        <row r="1">
          <cell r="A1" t="str">
            <v>1월 생산실적</v>
          </cell>
        </row>
      </sheetData>
      <sheetData sheetId="5851">
        <row r="1">
          <cell r="A1" t="str">
            <v>1월 생산실적</v>
          </cell>
        </row>
      </sheetData>
      <sheetData sheetId="5852">
        <row r="1">
          <cell r="A1" t="str">
            <v>1월 생산실적</v>
          </cell>
        </row>
      </sheetData>
      <sheetData sheetId="5853">
        <row r="1">
          <cell r="A1" t="str">
            <v>1월 생산실적</v>
          </cell>
        </row>
      </sheetData>
      <sheetData sheetId="5854">
        <row r="1">
          <cell r="A1" t="str">
            <v>1월 생산실적</v>
          </cell>
        </row>
      </sheetData>
      <sheetData sheetId="5855">
        <row r="1">
          <cell r="A1" t="str">
            <v>1월 생산실적</v>
          </cell>
        </row>
      </sheetData>
      <sheetData sheetId="5856">
        <row r="1">
          <cell r="A1" t="str">
            <v>1월 생산실적</v>
          </cell>
        </row>
      </sheetData>
      <sheetData sheetId="5857">
        <row r="1">
          <cell r="A1" t="str">
            <v>1월 생산실적</v>
          </cell>
        </row>
      </sheetData>
      <sheetData sheetId="5858">
        <row r="1">
          <cell r="A1" t="str">
            <v>1월 생산실적</v>
          </cell>
        </row>
      </sheetData>
      <sheetData sheetId="5859">
        <row r="1">
          <cell r="A1" t="str">
            <v>1월 생산실적</v>
          </cell>
        </row>
      </sheetData>
      <sheetData sheetId="5860">
        <row r="1">
          <cell r="A1" t="str">
            <v>1월 생산실적</v>
          </cell>
        </row>
      </sheetData>
      <sheetData sheetId="5861">
        <row r="1">
          <cell r="A1" t="str">
            <v>1월 생산실적</v>
          </cell>
        </row>
      </sheetData>
      <sheetData sheetId="5862">
        <row r="1">
          <cell r="A1" t="str">
            <v>1월 생산실적</v>
          </cell>
        </row>
      </sheetData>
      <sheetData sheetId="5863">
        <row r="1">
          <cell r="A1" t="str">
            <v>1월 생산실적</v>
          </cell>
        </row>
      </sheetData>
      <sheetData sheetId="5864">
        <row r="1">
          <cell r="A1" t="str">
            <v>1월 생산실적</v>
          </cell>
        </row>
      </sheetData>
      <sheetData sheetId="5865">
        <row r="1">
          <cell r="A1" t="str">
            <v>1월 생산실적</v>
          </cell>
        </row>
      </sheetData>
      <sheetData sheetId="5866">
        <row r="1">
          <cell r="A1" t="str">
            <v>1월 생산실적</v>
          </cell>
        </row>
      </sheetData>
      <sheetData sheetId="5867">
        <row r="1">
          <cell r="A1" t="str">
            <v>1월 생산실적</v>
          </cell>
        </row>
      </sheetData>
      <sheetData sheetId="5868">
        <row r="1">
          <cell r="A1" t="str">
            <v>1월 생산실적</v>
          </cell>
        </row>
      </sheetData>
      <sheetData sheetId="5869">
        <row r="1">
          <cell r="A1" t="str">
            <v>1월 생산실적</v>
          </cell>
        </row>
      </sheetData>
      <sheetData sheetId="5870">
        <row r="1">
          <cell r="A1" t="str">
            <v>1월 생산실적</v>
          </cell>
        </row>
      </sheetData>
      <sheetData sheetId="5871">
        <row r="1">
          <cell r="A1" t="str">
            <v>1월 생산실적</v>
          </cell>
        </row>
      </sheetData>
      <sheetData sheetId="5872">
        <row r="1">
          <cell r="A1" t="str">
            <v>1월 생산실적</v>
          </cell>
        </row>
      </sheetData>
      <sheetData sheetId="5873">
        <row r="1">
          <cell r="A1" t="str">
            <v>1월 생산실적</v>
          </cell>
        </row>
      </sheetData>
      <sheetData sheetId="5874">
        <row r="1">
          <cell r="A1" t="str">
            <v>1월 생산실적</v>
          </cell>
        </row>
      </sheetData>
      <sheetData sheetId="5875">
        <row r="1">
          <cell r="A1" t="str">
            <v>1월 생산실적</v>
          </cell>
        </row>
      </sheetData>
      <sheetData sheetId="5876">
        <row r="1">
          <cell r="A1" t="str">
            <v>1월 생산실적</v>
          </cell>
        </row>
      </sheetData>
      <sheetData sheetId="5877">
        <row r="1">
          <cell r="A1" t="str">
            <v>1월 생산실적</v>
          </cell>
        </row>
      </sheetData>
      <sheetData sheetId="5878">
        <row r="1">
          <cell r="A1" t="str">
            <v>1월 생산실적</v>
          </cell>
        </row>
      </sheetData>
      <sheetData sheetId="5879">
        <row r="1">
          <cell r="A1" t="str">
            <v>1월 생산실적</v>
          </cell>
        </row>
      </sheetData>
      <sheetData sheetId="5880">
        <row r="1">
          <cell r="A1" t="str">
            <v>1월 생산실적</v>
          </cell>
        </row>
      </sheetData>
      <sheetData sheetId="5881">
        <row r="1">
          <cell r="A1" t="str">
            <v>1월 생산실적</v>
          </cell>
        </row>
      </sheetData>
      <sheetData sheetId="5882">
        <row r="1">
          <cell r="A1" t="str">
            <v>1월 생산실적</v>
          </cell>
        </row>
      </sheetData>
      <sheetData sheetId="5883">
        <row r="1">
          <cell r="A1" t="str">
            <v>1월 생산실적</v>
          </cell>
        </row>
      </sheetData>
      <sheetData sheetId="5884">
        <row r="1">
          <cell r="A1" t="str">
            <v>1월 생산실적</v>
          </cell>
        </row>
      </sheetData>
      <sheetData sheetId="5885">
        <row r="1">
          <cell r="A1" t="str">
            <v>1월 생산실적</v>
          </cell>
        </row>
      </sheetData>
      <sheetData sheetId="5886">
        <row r="1">
          <cell r="A1" t="str">
            <v>1월 생산실적</v>
          </cell>
        </row>
      </sheetData>
      <sheetData sheetId="5887">
        <row r="1">
          <cell r="A1" t="str">
            <v>1월 생산실적</v>
          </cell>
        </row>
      </sheetData>
      <sheetData sheetId="5888">
        <row r="1">
          <cell r="A1" t="str">
            <v>1월 생산실적</v>
          </cell>
        </row>
      </sheetData>
      <sheetData sheetId="5889">
        <row r="1">
          <cell r="A1" t="str">
            <v>1월 생산실적</v>
          </cell>
        </row>
      </sheetData>
      <sheetData sheetId="5890">
        <row r="1">
          <cell r="A1" t="str">
            <v>1월 생산실적</v>
          </cell>
        </row>
      </sheetData>
      <sheetData sheetId="5891">
        <row r="1">
          <cell r="A1" t="str">
            <v>1월 생산실적</v>
          </cell>
        </row>
      </sheetData>
      <sheetData sheetId="5892">
        <row r="1">
          <cell r="A1" t="str">
            <v>1월 생산실적</v>
          </cell>
        </row>
      </sheetData>
      <sheetData sheetId="5893">
        <row r="1">
          <cell r="A1" t="str">
            <v>1월 생산실적</v>
          </cell>
        </row>
      </sheetData>
      <sheetData sheetId="5894">
        <row r="1">
          <cell r="A1" t="str">
            <v>1월 생산실적</v>
          </cell>
        </row>
      </sheetData>
      <sheetData sheetId="5895">
        <row r="1">
          <cell r="A1" t="str">
            <v>1월 생산실적</v>
          </cell>
        </row>
      </sheetData>
      <sheetData sheetId="5896">
        <row r="1">
          <cell r="A1" t="str">
            <v>1월 생산실적</v>
          </cell>
        </row>
      </sheetData>
      <sheetData sheetId="5897">
        <row r="1">
          <cell r="A1" t="str">
            <v>1월 생산실적</v>
          </cell>
        </row>
      </sheetData>
      <sheetData sheetId="5898">
        <row r="1">
          <cell r="A1" t="str">
            <v>1월 생산실적</v>
          </cell>
        </row>
      </sheetData>
      <sheetData sheetId="5899">
        <row r="1">
          <cell r="A1" t="str">
            <v>1월 생산실적</v>
          </cell>
        </row>
      </sheetData>
      <sheetData sheetId="5900">
        <row r="1">
          <cell r="A1" t="str">
            <v>1월 생산실적</v>
          </cell>
        </row>
      </sheetData>
      <sheetData sheetId="5901">
        <row r="1">
          <cell r="A1" t="str">
            <v>1월 생산실적</v>
          </cell>
        </row>
      </sheetData>
      <sheetData sheetId="5902">
        <row r="1">
          <cell r="A1" t="str">
            <v>1월 생산실적</v>
          </cell>
        </row>
      </sheetData>
      <sheetData sheetId="5903">
        <row r="1">
          <cell r="A1" t="str">
            <v>1월 생산실적</v>
          </cell>
        </row>
      </sheetData>
      <sheetData sheetId="5904">
        <row r="1">
          <cell r="A1" t="str">
            <v>1월 생산실적</v>
          </cell>
        </row>
      </sheetData>
      <sheetData sheetId="5905">
        <row r="1">
          <cell r="A1" t="str">
            <v>1월 생산실적</v>
          </cell>
        </row>
      </sheetData>
      <sheetData sheetId="5906">
        <row r="1">
          <cell r="A1" t="str">
            <v>1월 생산실적</v>
          </cell>
        </row>
      </sheetData>
      <sheetData sheetId="5907">
        <row r="1">
          <cell r="A1" t="str">
            <v>1월 생산실적</v>
          </cell>
        </row>
      </sheetData>
      <sheetData sheetId="5908">
        <row r="1">
          <cell r="A1" t="str">
            <v>1월 생산실적</v>
          </cell>
        </row>
      </sheetData>
      <sheetData sheetId="5909">
        <row r="1">
          <cell r="A1" t="str">
            <v>1월 생산실적</v>
          </cell>
        </row>
      </sheetData>
      <sheetData sheetId="5910">
        <row r="1">
          <cell r="A1" t="str">
            <v>1월 생산실적</v>
          </cell>
        </row>
      </sheetData>
      <sheetData sheetId="5911">
        <row r="1">
          <cell r="A1" t="str">
            <v>1월 생산실적</v>
          </cell>
        </row>
      </sheetData>
      <sheetData sheetId="5912">
        <row r="1">
          <cell r="A1" t="str">
            <v>1월 생산실적</v>
          </cell>
        </row>
      </sheetData>
      <sheetData sheetId="5913">
        <row r="1">
          <cell r="A1" t="str">
            <v>1월 생산실적</v>
          </cell>
        </row>
      </sheetData>
      <sheetData sheetId="5914">
        <row r="1">
          <cell r="A1" t="str">
            <v>1월 생산실적</v>
          </cell>
        </row>
      </sheetData>
      <sheetData sheetId="5915">
        <row r="1">
          <cell r="A1" t="str">
            <v>1월 생산실적</v>
          </cell>
        </row>
      </sheetData>
      <sheetData sheetId="5916">
        <row r="1">
          <cell r="A1" t="str">
            <v>1월 생산실적</v>
          </cell>
        </row>
      </sheetData>
      <sheetData sheetId="5917">
        <row r="1">
          <cell r="A1" t="str">
            <v>1월 생산실적</v>
          </cell>
        </row>
      </sheetData>
      <sheetData sheetId="5918">
        <row r="1">
          <cell r="A1" t="str">
            <v>1월 생산실적</v>
          </cell>
        </row>
      </sheetData>
      <sheetData sheetId="5919">
        <row r="1">
          <cell r="A1" t="str">
            <v>1월 생산실적</v>
          </cell>
        </row>
      </sheetData>
      <sheetData sheetId="5920">
        <row r="1">
          <cell r="A1" t="str">
            <v>1월 생산실적</v>
          </cell>
        </row>
      </sheetData>
      <sheetData sheetId="5921">
        <row r="1">
          <cell r="A1" t="str">
            <v>1월 생산실적</v>
          </cell>
        </row>
      </sheetData>
      <sheetData sheetId="5922">
        <row r="1">
          <cell r="A1" t="str">
            <v>1월 생산실적</v>
          </cell>
        </row>
      </sheetData>
      <sheetData sheetId="5923">
        <row r="1">
          <cell r="A1" t="str">
            <v>1월 생산실적</v>
          </cell>
        </row>
      </sheetData>
      <sheetData sheetId="5924">
        <row r="1">
          <cell r="A1" t="str">
            <v>1월 생산실적</v>
          </cell>
        </row>
      </sheetData>
      <sheetData sheetId="5925">
        <row r="1">
          <cell r="A1" t="str">
            <v>1월 생산실적</v>
          </cell>
        </row>
      </sheetData>
      <sheetData sheetId="5926">
        <row r="1">
          <cell r="A1" t="str">
            <v>1월 생산실적</v>
          </cell>
        </row>
      </sheetData>
      <sheetData sheetId="5927">
        <row r="1">
          <cell r="A1" t="str">
            <v>1월 생산실적</v>
          </cell>
        </row>
      </sheetData>
      <sheetData sheetId="5928">
        <row r="1">
          <cell r="A1" t="str">
            <v>1월 생산실적</v>
          </cell>
        </row>
      </sheetData>
      <sheetData sheetId="5929">
        <row r="1">
          <cell r="A1" t="str">
            <v>1월 생산실적</v>
          </cell>
        </row>
      </sheetData>
      <sheetData sheetId="5930">
        <row r="1">
          <cell r="A1" t="str">
            <v>1월 생산실적</v>
          </cell>
        </row>
      </sheetData>
      <sheetData sheetId="5931">
        <row r="1">
          <cell r="A1" t="str">
            <v>1월 생산실적</v>
          </cell>
        </row>
      </sheetData>
      <sheetData sheetId="5932">
        <row r="1">
          <cell r="A1" t="str">
            <v>1월 생산실적</v>
          </cell>
        </row>
      </sheetData>
      <sheetData sheetId="5933">
        <row r="1">
          <cell r="A1" t="str">
            <v>1월 생산실적</v>
          </cell>
        </row>
      </sheetData>
      <sheetData sheetId="5934">
        <row r="1">
          <cell r="A1" t="str">
            <v>1월 생산실적</v>
          </cell>
        </row>
      </sheetData>
      <sheetData sheetId="5935">
        <row r="1">
          <cell r="A1" t="str">
            <v>1월 생산실적</v>
          </cell>
        </row>
      </sheetData>
      <sheetData sheetId="5936">
        <row r="1">
          <cell r="A1" t="str">
            <v>1월 생산실적</v>
          </cell>
        </row>
      </sheetData>
      <sheetData sheetId="5937">
        <row r="1">
          <cell r="A1" t="str">
            <v>1월 생산실적</v>
          </cell>
        </row>
      </sheetData>
      <sheetData sheetId="5938">
        <row r="1">
          <cell r="A1" t="str">
            <v>1월 생산실적</v>
          </cell>
        </row>
      </sheetData>
      <sheetData sheetId="5939">
        <row r="1">
          <cell r="A1" t="str">
            <v>1월 생산실적</v>
          </cell>
        </row>
      </sheetData>
      <sheetData sheetId="5940">
        <row r="1">
          <cell r="A1" t="str">
            <v>1월 생산실적</v>
          </cell>
        </row>
      </sheetData>
      <sheetData sheetId="5941">
        <row r="1">
          <cell r="A1" t="str">
            <v>1월 생산실적</v>
          </cell>
        </row>
      </sheetData>
      <sheetData sheetId="5942">
        <row r="1">
          <cell r="A1" t="str">
            <v>1월 생산실적</v>
          </cell>
        </row>
      </sheetData>
      <sheetData sheetId="5943">
        <row r="1">
          <cell r="A1" t="str">
            <v>1월 생산실적</v>
          </cell>
        </row>
      </sheetData>
      <sheetData sheetId="5944">
        <row r="1">
          <cell r="A1" t="str">
            <v>1월 생산실적</v>
          </cell>
        </row>
      </sheetData>
      <sheetData sheetId="5945">
        <row r="1">
          <cell r="A1" t="str">
            <v>1월 생산실적</v>
          </cell>
        </row>
      </sheetData>
      <sheetData sheetId="5946">
        <row r="1">
          <cell r="A1" t="str">
            <v>1월 생산실적</v>
          </cell>
        </row>
      </sheetData>
      <sheetData sheetId="5947">
        <row r="1">
          <cell r="A1" t="str">
            <v>1월 생산실적</v>
          </cell>
        </row>
      </sheetData>
      <sheetData sheetId="5948">
        <row r="1">
          <cell r="A1" t="str">
            <v>1월 생산실적</v>
          </cell>
        </row>
      </sheetData>
      <sheetData sheetId="5949">
        <row r="1">
          <cell r="A1" t="str">
            <v>1월 생산실적</v>
          </cell>
        </row>
      </sheetData>
      <sheetData sheetId="5950">
        <row r="1">
          <cell r="A1" t="str">
            <v>1월 생산실적</v>
          </cell>
        </row>
      </sheetData>
      <sheetData sheetId="5951">
        <row r="1">
          <cell r="A1" t="str">
            <v>1월 생산실적</v>
          </cell>
        </row>
      </sheetData>
      <sheetData sheetId="5952">
        <row r="1">
          <cell r="A1" t="str">
            <v>1월 생산실적</v>
          </cell>
        </row>
      </sheetData>
      <sheetData sheetId="5953">
        <row r="1">
          <cell r="A1" t="str">
            <v>1월 생산실적</v>
          </cell>
        </row>
      </sheetData>
      <sheetData sheetId="5954">
        <row r="1">
          <cell r="A1" t="str">
            <v>1월 생산실적</v>
          </cell>
        </row>
      </sheetData>
      <sheetData sheetId="5955">
        <row r="1">
          <cell r="A1" t="str">
            <v>1월 생산실적</v>
          </cell>
        </row>
      </sheetData>
      <sheetData sheetId="5956">
        <row r="1">
          <cell r="A1" t="str">
            <v>1월 생산실적</v>
          </cell>
        </row>
      </sheetData>
      <sheetData sheetId="5957">
        <row r="1">
          <cell r="A1" t="str">
            <v>1월 생산실적</v>
          </cell>
        </row>
      </sheetData>
      <sheetData sheetId="5958">
        <row r="1">
          <cell r="A1" t="str">
            <v>1월 생산실적</v>
          </cell>
        </row>
      </sheetData>
      <sheetData sheetId="5959">
        <row r="1">
          <cell r="A1" t="str">
            <v>1월 생산실적</v>
          </cell>
        </row>
      </sheetData>
      <sheetData sheetId="5960">
        <row r="1">
          <cell r="A1" t="str">
            <v>1월 생산실적</v>
          </cell>
        </row>
      </sheetData>
      <sheetData sheetId="5961">
        <row r="1">
          <cell r="A1" t="str">
            <v>1월 생산실적</v>
          </cell>
        </row>
      </sheetData>
      <sheetData sheetId="5962">
        <row r="1">
          <cell r="A1" t="str">
            <v>1월 생산실적</v>
          </cell>
        </row>
      </sheetData>
      <sheetData sheetId="5963">
        <row r="1">
          <cell r="A1" t="str">
            <v>1월 생산실적</v>
          </cell>
        </row>
      </sheetData>
      <sheetData sheetId="5964">
        <row r="1">
          <cell r="A1" t="str">
            <v>1월 생산실적</v>
          </cell>
        </row>
      </sheetData>
      <sheetData sheetId="5965">
        <row r="1">
          <cell r="A1" t="str">
            <v>1월 생산실적</v>
          </cell>
        </row>
      </sheetData>
      <sheetData sheetId="5966">
        <row r="1">
          <cell r="A1" t="str">
            <v>1월 생산실적</v>
          </cell>
        </row>
      </sheetData>
      <sheetData sheetId="5967">
        <row r="1">
          <cell r="A1" t="str">
            <v>1월 생산실적</v>
          </cell>
        </row>
      </sheetData>
      <sheetData sheetId="5968">
        <row r="1">
          <cell r="A1" t="str">
            <v>1월 생산실적</v>
          </cell>
        </row>
      </sheetData>
      <sheetData sheetId="5969">
        <row r="1">
          <cell r="A1" t="str">
            <v>1월 생산실적</v>
          </cell>
        </row>
      </sheetData>
      <sheetData sheetId="5970">
        <row r="1">
          <cell r="A1" t="str">
            <v>1월 생산실적</v>
          </cell>
        </row>
      </sheetData>
      <sheetData sheetId="5971">
        <row r="1">
          <cell r="A1" t="str">
            <v>1월 생산실적</v>
          </cell>
        </row>
      </sheetData>
      <sheetData sheetId="5972">
        <row r="1">
          <cell r="A1" t="str">
            <v>1월 생산실적</v>
          </cell>
        </row>
      </sheetData>
      <sheetData sheetId="5973">
        <row r="1">
          <cell r="A1" t="str">
            <v>1월 생산실적</v>
          </cell>
        </row>
      </sheetData>
      <sheetData sheetId="5974">
        <row r="1">
          <cell r="A1" t="str">
            <v>1월 생산실적</v>
          </cell>
        </row>
      </sheetData>
      <sheetData sheetId="5975">
        <row r="1">
          <cell r="A1" t="str">
            <v>1월 생산실적</v>
          </cell>
        </row>
      </sheetData>
      <sheetData sheetId="5976">
        <row r="1">
          <cell r="A1" t="str">
            <v>1월 생산실적</v>
          </cell>
        </row>
      </sheetData>
      <sheetData sheetId="5977">
        <row r="1">
          <cell r="A1" t="str">
            <v>1월 생산실적</v>
          </cell>
        </row>
      </sheetData>
      <sheetData sheetId="5978">
        <row r="1">
          <cell r="A1" t="str">
            <v>1월 생산실적</v>
          </cell>
        </row>
      </sheetData>
      <sheetData sheetId="5979">
        <row r="1">
          <cell r="A1" t="str">
            <v>1월 생산실적</v>
          </cell>
        </row>
      </sheetData>
      <sheetData sheetId="5980">
        <row r="1">
          <cell r="A1" t="str">
            <v>1월 생산실적</v>
          </cell>
        </row>
      </sheetData>
      <sheetData sheetId="5981">
        <row r="1">
          <cell r="A1" t="str">
            <v>1월 생산실적</v>
          </cell>
        </row>
      </sheetData>
      <sheetData sheetId="5982">
        <row r="1">
          <cell r="A1" t="str">
            <v>1월 생산실적</v>
          </cell>
        </row>
      </sheetData>
      <sheetData sheetId="5983">
        <row r="1">
          <cell r="A1" t="str">
            <v>1월 생산실적</v>
          </cell>
        </row>
      </sheetData>
      <sheetData sheetId="5984">
        <row r="1">
          <cell r="A1" t="str">
            <v>1월 생산실적</v>
          </cell>
        </row>
      </sheetData>
      <sheetData sheetId="5985">
        <row r="1">
          <cell r="A1" t="str">
            <v>1월 생산실적</v>
          </cell>
        </row>
      </sheetData>
      <sheetData sheetId="5986">
        <row r="1">
          <cell r="A1" t="str">
            <v>1월 생산실적</v>
          </cell>
        </row>
      </sheetData>
      <sheetData sheetId="5987">
        <row r="1">
          <cell r="A1" t="str">
            <v>1월 생산실적</v>
          </cell>
        </row>
      </sheetData>
      <sheetData sheetId="5988">
        <row r="1">
          <cell r="A1" t="str">
            <v>1월 생산실적</v>
          </cell>
        </row>
      </sheetData>
      <sheetData sheetId="5989">
        <row r="1">
          <cell r="A1" t="str">
            <v>1월 생산실적</v>
          </cell>
        </row>
      </sheetData>
      <sheetData sheetId="5990">
        <row r="1">
          <cell r="A1" t="str">
            <v>1월 생산실적</v>
          </cell>
        </row>
      </sheetData>
      <sheetData sheetId="5991">
        <row r="1">
          <cell r="A1" t="str">
            <v>1월 생산실적</v>
          </cell>
        </row>
      </sheetData>
      <sheetData sheetId="5992">
        <row r="1">
          <cell r="A1" t="str">
            <v>1월 생산실적</v>
          </cell>
        </row>
      </sheetData>
      <sheetData sheetId="5993">
        <row r="1">
          <cell r="A1" t="str">
            <v>1월 생산실적</v>
          </cell>
        </row>
      </sheetData>
      <sheetData sheetId="5994">
        <row r="1">
          <cell r="A1" t="str">
            <v>1월 생산실적</v>
          </cell>
        </row>
      </sheetData>
      <sheetData sheetId="5995">
        <row r="1">
          <cell r="A1" t="str">
            <v>1월 생산실적</v>
          </cell>
        </row>
      </sheetData>
      <sheetData sheetId="5996">
        <row r="1">
          <cell r="A1" t="str">
            <v>1월 생산실적</v>
          </cell>
        </row>
      </sheetData>
      <sheetData sheetId="5997">
        <row r="1">
          <cell r="A1" t="str">
            <v>1월 생산실적</v>
          </cell>
        </row>
      </sheetData>
      <sheetData sheetId="5998">
        <row r="1">
          <cell r="A1" t="str">
            <v>1월 생산실적</v>
          </cell>
        </row>
      </sheetData>
      <sheetData sheetId="5999">
        <row r="1">
          <cell r="A1" t="str">
            <v>1월 생산실적</v>
          </cell>
        </row>
      </sheetData>
      <sheetData sheetId="6000">
        <row r="1">
          <cell r="A1" t="str">
            <v>1월 생산실적</v>
          </cell>
        </row>
      </sheetData>
      <sheetData sheetId="6001">
        <row r="1">
          <cell r="A1" t="str">
            <v>1월 생산실적</v>
          </cell>
        </row>
      </sheetData>
      <sheetData sheetId="6002">
        <row r="1">
          <cell r="A1" t="str">
            <v>1월 생산실적</v>
          </cell>
        </row>
      </sheetData>
      <sheetData sheetId="6003">
        <row r="1">
          <cell r="A1" t="str">
            <v>1월 생산실적</v>
          </cell>
        </row>
      </sheetData>
      <sheetData sheetId="6004">
        <row r="1">
          <cell r="A1" t="str">
            <v>1월 생산실적</v>
          </cell>
        </row>
      </sheetData>
      <sheetData sheetId="6005">
        <row r="1">
          <cell r="A1" t="str">
            <v>1월 생산실적</v>
          </cell>
        </row>
      </sheetData>
      <sheetData sheetId="6006">
        <row r="1">
          <cell r="A1" t="str">
            <v>1월 생산실적</v>
          </cell>
        </row>
      </sheetData>
      <sheetData sheetId="6007">
        <row r="1">
          <cell r="A1" t="str">
            <v>1월 생산실적</v>
          </cell>
        </row>
      </sheetData>
      <sheetData sheetId="6008" refreshError="1"/>
      <sheetData sheetId="6009" refreshError="1"/>
      <sheetData sheetId="6010">
        <row r="1">
          <cell r="A1" t="str">
            <v>1월 생산실적</v>
          </cell>
        </row>
      </sheetData>
      <sheetData sheetId="6011">
        <row r="1">
          <cell r="A1" t="str">
            <v>1월 생산실적</v>
          </cell>
        </row>
      </sheetData>
      <sheetData sheetId="6012">
        <row r="1">
          <cell r="A1" t="str">
            <v>1월 생산실적</v>
          </cell>
        </row>
      </sheetData>
      <sheetData sheetId="6013">
        <row r="1">
          <cell r="A1" t="str">
            <v>1월 생산실적</v>
          </cell>
        </row>
      </sheetData>
      <sheetData sheetId="6014">
        <row r="1">
          <cell r="A1" t="str">
            <v>1월 생산실적</v>
          </cell>
        </row>
      </sheetData>
      <sheetData sheetId="6015">
        <row r="1">
          <cell r="A1" t="str">
            <v>1월 생산실적</v>
          </cell>
        </row>
      </sheetData>
      <sheetData sheetId="6016">
        <row r="1">
          <cell r="A1" t="str">
            <v>1월 생산실적</v>
          </cell>
        </row>
      </sheetData>
      <sheetData sheetId="6017">
        <row r="1">
          <cell r="A1" t="str">
            <v>1월 생산실적</v>
          </cell>
        </row>
      </sheetData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>
        <row r="1">
          <cell r="A1" t="str">
            <v>1월 생산실적</v>
          </cell>
        </row>
      </sheetData>
      <sheetData sheetId="6041">
        <row r="1">
          <cell r="A1" t="str">
            <v>1월 생산실적</v>
          </cell>
        </row>
      </sheetData>
      <sheetData sheetId="6042">
        <row r="1">
          <cell r="A1" t="str">
            <v>1월 생산실적</v>
          </cell>
        </row>
      </sheetData>
      <sheetData sheetId="6043">
        <row r="1">
          <cell r="A1" t="str">
            <v>1월 생산실적</v>
          </cell>
        </row>
      </sheetData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>
        <row r="1">
          <cell r="A1" t="str">
            <v>1월 생산실적</v>
          </cell>
        </row>
      </sheetData>
      <sheetData sheetId="6062">
        <row r="1">
          <cell r="A1" t="str">
            <v>1월 생산실적</v>
          </cell>
        </row>
      </sheetData>
      <sheetData sheetId="6063">
        <row r="1">
          <cell r="A1" t="str">
            <v>1월 생산실적</v>
          </cell>
        </row>
      </sheetData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>
        <row r="1">
          <cell r="A1" t="str">
            <v>1월 생산실적</v>
          </cell>
        </row>
      </sheetData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>
        <row r="1">
          <cell r="A1" t="str">
            <v>1월 생산실적</v>
          </cell>
        </row>
      </sheetData>
      <sheetData sheetId="6093">
        <row r="1">
          <cell r="A1" t="str">
            <v>1월 생산실적</v>
          </cell>
        </row>
      </sheetData>
      <sheetData sheetId="6094">
        <row r="1">
          <cell r="A1" t="str">
            <v>1월 생산실적</v>
          </cell>
        </row>
      </sheetData>
      <sheetData sheetId="6095">
        <row r="1">
          <cell r="A1" t="str">
            <v>1월 생산실적</v>
          </cell>
        </row>
      </sheetData>
      <sheetData sheetId="6096">
        <row r="1">
          <cell r="A1" t="str">
            <v>1월 생산실적</v>
          </cell>
        </row>
      </sheetData>
      <sheetData sheetId="6097">
        <row r="1">
          <cell r="A1" t="str">
            <v>1월 생산실적</v>
          </cell>
        </row>
      </sheetData>
      <sheetData sheetId="6098">
        <row r="1">
          <cell r="A1" t="str">
            <v>1월 생산실적</v>
          </cell>
        </row>
      </sheetData>
      <sheetData sheetId="6099">
        <row r="1">
          <cell r="A1" t="str">
            <v>1월 생산실적</v>
          </cell>
        </row>
      </sheetData>
      <sheetData sheetId="6100">
        <row r="1">
          <cell r="A1" t="str">
            <v>1월 생산실적</v>
          </cell>
        </row>
      </sheetData>
      <sheetData sheetId="6101">
        <row r="1">
          <cell r="A1" t="str">
            <v>1월 생산실적</v>
          </cell>
        </row>
      </sheetData>
      <sheetData sheetId="6102">
        <row r="1">
          <cell r="A1" t="str">
            <v>1월 생산실적</v>
          </cell>
        </row>
      </sheetData>
      <sheetData sheetId="6103">
        <row r="1">
          <cell r="A1" t="str">
            <v>1월 생산실적</v>
          </cell>
        </row>
      </sheetData>
      <sheetData sheetId="6104">
        <row r="1">
          <cell r="A1" t="str">
            <v>1월 생산실적</v>
          </cell>
        </row>
      </sheetData>
      <sheetData sheetId="6105">
        <row r="1">
          <cell r="A1" t="str">
            <v>1월 생산실적</v>
          </cell>
        </row>
      </sheetData>
      <sheetData sheetId="6106">
        <row r="1">
          <cell r="A1" t="str">
            <v>1월 생산실적</v>
          </cell>
        </row>
      </sheetData>
      <sheetData sheetId="6107">
        <row r="1">
          <cell r="A1" t="str">
            <v>1월 생산실적</v>
          </cell>
        </row>
      </sheetData>
      <sheetData sheetId="6108">
        <row r="1">
          <cell r="A1" t="str">
            <v>1월 생산실적</v>
          </cell>
        </row>
      </sheetData>
      <sheetData sheetId="6109">
        <row r="1">
          <cell r="A1" t="str">
            <v>1월 생산실적</v>
          </cell>
        </row>
      </sheetData>
      <sheetData sheetId="6110">
        <row r="1">
          <cell r="A1" t="str">
            <v>1월 생산실적</v>
          </cell>
        </row>
      </sheetData>
      <sheetData sheetId="6111">
        <row r="1">
          <cell r="A1" t="str">
            <v>1월 생산실적</v>
          </cell>
        </row>
      </sheetData>
      <sheetData sheetId="6112">
        <row r="1">
          <cell r="A1" t="str">
            <v>1월 생산실적</v>
          </cell>
        </row>
      </sheetData>
      <sheetData sheetId="6113">
        <row r="1">
          <cell r="A1" t="str">
            <v>1월 생산실적</v>
          </cell>
        </row>
      </sheetData>
      <sheetData sheetId="6114">
        <row r="1">
          <cell r="A1" t="str">
            <v>1월 생산실적</v>
          </cell>
        </row>
      </sheetData>
      <sheetData sheetId="6115">
        <row r="1">
          <cell r="A1" t="str">
            <v>1월 생산실적</v>
          </cell>
        </row>
      </sheetData>
      <sheetData sheetId="6116">
        <row r="1">
          <cell r="A1" t="str">
            <v>1월 생산실적</v>
          </cell>
        </row>
      </sheetData>
      <sheetData sheetId="6117">
        <row r="1">
          <cell r="A1" t="str">
            <v>1월 생산실적</v>
          </cell>
        </row>
      </sheetData>
      <sheetData sheetId="6118">
        <row r="1">
          <cell r="A1" t="str">
            <v>1월 생산실적</v>
          </cell>
        </row>
      </sheetData>
      <sheetData sheetId="6119">
        <row r="1">
          <cell r="A1" t="str">
            <v>1월 생산실적</v>
          </cell>
        </row>
      </sheetData>
      <sheetData sheetId="6120">
        <row r="1">
          <cell r="A1" t="str">
            <v>1월 생산실적</v>
          </cell>
        </row>
      </sheetData>
      <sheetData sheetId="6121">
        <row r="1">
          <cell r="A1" t="str">
            <v>1월 생산실적</v>
          </cell>
        </row>
      </sheetData>
      <sheetData sheetId="6122">
        <row r="1">
          <cell r="A1" t="str">
            <v>1월 생산실적</v>
          </cell>
        </row>
      </sheetData>
      <sheetData sheetId="6123">
        <row r="1">
          <cell r="A1" t="str">
            <v>1월 생산실적</v>
          </cell>
        </row>
      </sheetData>
      <sheetData sheetId="6124">
        <row r="1">
          <cell r="A1" t="str">
            <v>1월 생산실적</v>
          </cell>
        </row>
      </sheetData>
      <sheetData sheetId="6125">
        <row r="1">
          <cell r="A1" t="str">
            <v>1월 생산실적</v>
          </cell>
        </row>
      </sheetData>
      <sheetData sheetId="6126">
        <row r="1">
          <cell r="A1" t="str">
            <v>1월 생산실적</v>
          </cell>
        </row>
      </sheetData>
      <sheetData sheetId="6127">
        <row r="1">
          <cell r="A1" t="str">
            <v>1월 생산실적</v>
          </cell>
        </row>
      </sheetData>
      <sheetData sheetId="6128">
        <row r="1">
          <cell r="A1" t="str">
            <v>1월 생산실적</v>
          </cell>
        </row>
      </sheetData>
      <sheetData sheetId="6129">
        <row r="1">
          <cell r="A1" t="str">
            <v>1월 생산실적</v>
          </cell>
        </row>
      </sheetData>
      <sheetData sheetId="6130">
        <row r="1">
          <cell r="A1" t="str">
            <v>1월 생산실적</v>
          </cell>
        </row>
      </sheetData>
      <sheetData sheetId="6131">
        <row r="1">
          <cell r="A1" t="str">
            <v>1월 생산실적</v>
          </cell>
        </row>
      </sheetData>
      <sheetData sheetId="6132">
        <row r="1">
          <cell r="A1" t="str">
            <v>1월 생산실적</v>
          </cell>
        </row>
      </sheetData>
      <sheetData sheetId="6133">
        <row r="1">
          <cell r="A1" t="str">
            <v>1월 생산실적</v>
          </cell>
        </row>
      </sheetData>
      <sheetData sheetId="6134">
        <row r="1">
          <cell r="A1" t="str">
            <v>1월 생산실적</v>
          </cell>
        </row>
      </sheetData>
      <sheetData sheetId="6135">
        <row r="1">
          <cell r="A1" t="str">
            <v>1월 생산실적</v>
          </cell>
        </row>
      </sheetData>
      <sheetData sheetId="6136">
        <row r="1">
          <cell r="A1" t="str">
            <v>1월 생산실적</v>
          </cell>
        </row>
      </sheetData>
      <sheetData sheetId="6137">
        <row r="1">
          <cell r="A1" t="str">
            <v>1월 생산실적</v>
          </cell>
        </row>
      </sheetData>
      <sheetData sheetId="6138">
        <row r="1">
          <cell r="A1" t="str">
            <v>1월 생산실적</v>
          </cell>
        </row>
      </sheetData>
      <sheetData sheetId="6139">
        <row r="1">
          <cell r="A1" t="str">
            <v>1월 생산실적</v>
          </cell>
        </row>
      </sheetData>
      <sheetData sheetId="6140">
        <row r="1">
          <cell r="A1" t="str">
            <v>1월 생산실적</v>
          </cell>
        </row>
      </sheetData>
      <sheetData sheetId="6141">
        <row r="1">
          <cell r="A1" t="str">
            <v>1월 생산실적</v>
          </cell>
        </row>
      </sheetData>
      <sheetData sheetId="6142">
        <row r="1">
          <cell r="A1" t="str">
            <v>1월 생산실적</v>
          </cell>
        </row>
      </sheetData>
      <sheetData sheetId="6143">
        <row r="1">
          <cell r="A1" t="str">
            <v>1월 생산실적</v>
          </cell>
        </row>
      </sheetData>
      <sheetData sheetId="6144">
        <row r="1">
          <cell r="A1" t="str">
            <v>1월 생산실적</v>
          </cell>
        </row>
      </sheetData>
      <sheetData sheetId="6145">
        <row r="1">
          <cell r="A1" t="str">
            <v>1월 생산실적</v>
          </cell>
        </row>
      </sheetData>
      <sheetData sheetId="6146">
        <row r="1">
          <cell r="A1" t="str">
            <v>1월 생산실적</v>
          </cell>
        </row>
      </sheetData>
      <sheetData sheetId="6147">
        <row r="1">
          <cell r="A1" t="str">
            <v>1월 생산실적</v>
          </cell>
        </row>
      </sheetData>
      <sheetData sheetId="6148">
        <row r="1">
          <cell r="A1" t="str">
            <v>1월 생산실적</v>
          </cell>
        </row>
      </sheetData>
      <sheetData sheetId="6149">
        <row r="1">
          <cell r="A1" t="str">
            <v>1월 생산실적</v>
          </cell>
        </row>
      </sheetData>
      <sheetData sheetId="6150">
        <row r="1">
          <cell r="A1" t="str">
            <v>1월 생산실적</v>
          </cell>
        </row>
      </sheetData>
      <sheetData sheetId="6151">
        <row r="1">
          <cell r="A1" t="str">
            <v>1월 생산실적</v>
          </cell>
        </row>
      </sheetData>
      <sheetData sheetId="6152">
        <row r="1">
          <cell r="A1" t="str">
            <v>1월 생산실적</v>
          </cell>
        </row>
      </sheetData>
      <sheetData sheetId="6153">
        <row r="1">
          <cell r="A1" t="str">
            <v>1월 생산실적</v>
          </cell>
        </row>
      </sheetData>
      <sheetData sheetId="6154">
        <row r="1">
          <cell r="A1" t="str">
            <v>1월 생산실적</v>
          </cell>
        </row>
      </sheetData>
      <sheetData sheetId="6155">
        <row r="1">
          <cell r="A1" t="str">
            <v>1월 생산실적</v>
          </cell>
        </row>
      </sheetData>
      <sheetData sheetId="6156">
        <row r="1">
          <cell r="A1" t="str">
            <v>1월 생산실적</v>
          </cell>
        </row>
      </sheetData>
      <sheetData sheetId="6157">
        <row r="1">
          <cell r="A1" t="str">
            <v>1월 생산실적</v>
          </cell>
        </row>
      </sheetData>
      <sheetData sheetId="6158">
        <row r="1">
          <cell r="A1" t="str">
            <v>1월 생산실적</v>
          </cell>
        </row>
      </sheetData>
      <sheetData sheetId="6159">
        <row r="1">
          <cell r="A1" t="str">
            <v>1월 생산실적</v>
          </cell>
        </row>
      </sheetData>
      <sheetData sheetId="6160">
        <row r="1">
          <cell r="A1" t="str">
            <v>1월 생산실적</v>
          </cell>
        </row>
      </sheetData>
      <sheetData sheetId="6161">
        <row r="1">
          <cell r="A1" t="str">
            <v>1월 생산실적</v>
          </cell>
        </row>
      </sheetData>
      <sheetData sheetId="6162">
        <row r="1">
          <cell r="A1" t="str">
            <v>1월 생산실적</v>
          </cell>
        </row>
      </sheetData>
      <sheetData sheetId="6163">
        <row r="1">
          <cell r="A1" t="str">
            <v>1월 생산실적</v>
          </cell>
        </row>
      </sheetData>
      <sheetData sheetId="6164">
        <row r="1">
          <cell r="A1" t="str">
            <v>1월 생산실적</v>
          </cell>
        </row>
      </sheetData>
      <sheetData sheetId="6165">
        <row r="1">
          <cell r="A1" t="str">
            <v>1월 생산실적</v>
          </cell>
        </row>
      </sheetData>
      <sheetData sheetId="6166">
        <row r="1">
          <cell r="A1" t="str">
            <v>1월 생산실적</v>
          </cell>
        </row>
      </sheetData>
      <sheetData sheetId="6167">
        <row r="1">
          <cell r="A1" t="str">
            <v>1월 생산실적</v>
          </cell>
        </row>
      </sheetData>
      <sheetData sheetId="6168">
        <row r="1">
          <cell r="A1" t="str">
            <v>1월 생산실적</v>
          </cell>
        </row>
      </sheetData>
      <sheetData sheetId="6169">
        <row r="1">
          <cell r="A1" t="str">
            <v>1월 생산실적</v>
          </cell>
        </row>
      </sheetData>
      <sheetData sheetId="6170">
        <row r="1">
          <cell r="A1" t="str">
            <v>1월 생산실적</v>
          </cell>
        </row>
      </sheetData>
      <sheetData sheetId="6171">
        <row r="1">
          <cell r="A1" t="str">
            <v>1월 생산실적</v>
          </cell>
        </row>
      </sheetData>
      <sheetData sheetId="6172">
        <row r="1">
          <cell r="A1" t="str">
            <v>1월 생산실적</v>
          </cell>
        </row>
      </sheetData>
      <sheetData sheetId="6173">
        <row r="1">
          <cell r="A1" t="str">
            <v>1월 생산실적</v>
          </cell>
        </row>
      </sheetData>
      <sheetData sheetId="6174">
        <row r="1">
          <cell r="A1" t="str">
            <v>1월 생산실적</v>
          </cell>
        </row>
      </sheetData>
      <sheetData sheetId="6175">
        <row r="1">
          <cell r="A1" t="str">
            <v>1월 생산실적</v>
          </cell>
        </row>
      </sheetData>
      <sheetData sheetId="6176">
        <row r="1">
          <cell r="A1" t="str">
            <v>1월 생산실적</v>
          </cell>
        </row>
      </sheetData>
      <sheetData sheetId="6177">
        <row r="1">
          <cell r="A1" t="str">
            <v>1월 생산실적</v>
          </cell>
        </row>
      </sheetData>
      <sheetData sheetId="6178">
        <row r="1">
          <cell r="A1" t="str">
            <v>1월 생산실적</v>
          </cell>
        </row>
      </sheetData>
      <sheetData sheetId="6179">
        <row r="1">
          <cell r="A1" t="str">
            <v>1월 생산실적</v>
          </cell>
        </row>
      </sheetData>
      <sheetData sheetId="6180">
        <row r="1">
          <cell r="A1" t="str">
            <v>1월 생산실적</v>
          </cell>
        </row>
      </sheetData>
      <sheetData sheetId="6181">
        <row r="1">
          <cell r="A1" t="str">
            <v>1월 생산실적</v>
          </cell>
        </row>
      </sheetData>
      <sheetData sheetId="6182">
        <row r="1">
          <cell r="A1" t="str">
            <v>1월 생산실적</v>
          </cell>
        </row>
      </sheetData>
      <sheetData sheetId="6183">
        <row r="1">
          <cell r="A1" t="str">
            <v>1월 생산실적</v>
          </cell>
        </row>
      </sheetData>
      <sheetData sheetId="6184">
        <row r="1">
          <cell r="A1" t="str">
            <v>1월 생산실적</v>
          </cell>
        </row>
      </sheetData>
      <sheetData sheetId="6185">
        <row r="1">
          <cell r="A1" t="str">
            <v>1월 생산실적</v>
          </cell>
        </row>
      </sheetData>
      <sheetData sheetId="6186">
        <row r="1">
          <cell r="A1" t="str">
            <v>1월 생산실적</v>
          </cell>
        </row>
      </sheetData>
      <sheetData sheetId="6187">
        <row r="1">
          <cell r="A1" t="str">
            <v>1월 생산실적</v>
          </cell>
        </row>
      </sheetData>
      <sheetData sheetId="6188">
        <row r="1">
          <cell r="A1" t="str">
            <v>1월 생산실적</v>
          </cell>
        </row>
      </sheetData>
      <sheetData sheetId="6189">
        <row r="1">
          <cell r="A1" t="str">
            <v>1월 생산실적</v>
          </cell>
        </row>
      </sheetData>
      <sheetData sheetId="6190">
        <row r="1">
          <cell r="A1" t="str">
            <v>1월 생산실적</v>
          </cell>
        </row>
      </sheetData>
      <sheetData sheetId="6191">
        <row r="1">
          <cell r="A1" t="str">
            <v>1월 생산실적</v>
          </cell>
        </row>
      </sheetData>
      <sheetData sheetId="6192">
        <row r="1">
          <cell r="A1" t="str">
            <v>1월 생산실적</v>
          </cell>
        </row>
      </sheetData>
      <sheetData sheetId="6193">
        <row r="1">
          <cell r="A1" t="str">
            <v>1월 생산실적</v>
          </cell>
        </row>
      </sheetData>
      <sheetData sheetId="6194">
        <row r="1">
          <cell r="A1" t="str">
            <v>1월 생산실적</v>
          </cell>
        </row>
      </sheetData>
      <sheetData sheetId="6195">
        <row r="1">
          <cell r="A1" t="str">
            <v>1월 생산실적</v>
          </cell>
        </row>
      </sheetData>
      <sheetData sheetId="6196">
        <row r="1">
          <cell r="A1" t="str">
            <v>1월 생산실적</v>
          </cell>
        </row>
      </sheetData>
      <sheetData sheetId="6197">
        <row r="1">
          <cell r="A1" t="str">
            <v>1월 생산실적</v>
          </cell>
        </row>
      </sheetData>
      <sheetData sheetId="6198">
        <row r="1">
          <cell r="A1" t="str">
            <v>1월 생산실적</v>
          </cell>
        </row>
      </sheetData>
      <sheetData sheetId="6199">
        <row r="1">
          <cell r="A1" t="str">
            <v>1월 생산실적</v>
          </cell>
        </row>
      </sheetData>
      <sheetData sheetId="6200">
        <row r="1">
          <cell r="A1" t="str">
            <v>1월 생산실적</v>
          </cell>
        </row>
      </sheetData>
      <sheetData sheetId="6201">
        <row r="1">
          <cell r="A1" t="str">
            <v>1월 생산실적</v>
          </cell>
        </row>
      </sheetData>
      <sheetData sheetId="6202">
        <row r="1">
          <cell r="A1" t="str">
            <v>1월 생산실적</v>
          </cell>
        </row>
      </sheetData>
      <sheetData sheetId="6203">
        <row r="1">
          <cell r="A1" t="str">
            <v>1월 생산실적</v>
          </cell>
        </row>
      </sheetData>
      <sheetData sheetId="6204">
        <row r="1">
          <cell r="A1" t="str">
            <v>1월 생산실적</v>
          </cell>
        </row>
      </sheetData>
      <sheetData sheetId="6205">
        <row r="1">
          <cell r="A1" t="str">
            <v>1월 생산실적</v>
          </cell>
        </row>
      </sheetData>
      <sheetData sheetId="6206">
        <row r="1">
          <cell r="A1" t="str">
            <v>1월 생산실적</v>
          </cell>
        </row>
      </sheetData>
      <sheetData sheetId="6207">
        <row r="1">
          <cell r="A1" t="str">
            <v>1월 생산실적</v>
          </cell>
        </row>
      </sheetData>
      <sheetData sheetId="6208">
        <row r="1">
          <cell r="A1" t="str">
            <v>1월 생산실적</v>
          </cell>
        </row>
      </sheetData>
      <sheetData sheetId="6209">
        <row r="1">
          <cell r="A1" t="str">
            <v>1월 생산실적</v>
          </cell>
        </row>
      </sheetData>
      <sheetData sheetId="6210">
        <row r="1">
          <cell r="A1" t="str">
            <v>1월 생산실적</v>
          </cell>
        </row>
      </sheetData>
      <sheetData sheetId="6211">
        <row r="1">
          <cell r="A1" t="str">
            <v>1월 생산실적</v>
          </cell>
        </row>
      </sheetData>
      <sheetData sheetId="6212">
        <row r="1">
          <cell r="A1" t="str">
            <v>1월 생산실적</v>
          </cell>
        </row>
      </sheetData>
      <sheetData sheetId="6213">
        <row r="1">
          <cell r="A1" t="str">
            <v>1월 생산실적</v>
          </cell>
        </row>
      </sheetData>
      <sheetData sheetId="6214">
        <row r="1">
          <cell r="A1" t="str">
            <v>1월 생산실적</v>
          </cell>
        </row>
      </sheetData>
      <sheetData sheetId="6215">
        <row r="1">
          <cell r="A1" t="str">
            <v>1월 생산실적</v>
          </cell>
        </row>
      </sheetData>
      <sheetData sheetId="6216">
        <row r="1">
          <cell r="A1" t="str">
            <v>1월 생산실적</v>
          </cell>
        </row>
      </sheetData>
      <sheetData sheetId="6217">
        <row r="1">
          <cell r="A1" t="str">
            <v>1월 생산실적</v>
          </cell>
        </row>
      </sheetData>
      <sheetData sheetId="6218">
        <row r="1">
          <cell r="A1" t="str">
            <v>1월 생산실적</v>
          </cell>
        </row>
      </sheetData>
      <sheetData sheetId="6219">
        <row r="1">
          <cell r="A1" t="str">
            <v>1월 생산실적</v>
          </cell>
        </row>
      </sheetData>
      <sheetData sheetId="6220">
        <row r="1">
          <cell r="A1" t="str">
            <v>1월 생산실적</v>
          </cell>
        </row>
      </sheetData>
      <sheetData sheetId="6221">
        <row r="1">
          <cell r="A1" t="str">
            <v>1월 생산실적</v>
          </cell>
        </row>
      </sheetData>
      <sheetData sheetId="6222">
        <row r="1">
          <cell r="A1" t="str">
            <v>1월 생산실적</v>
          </cell>
        </row>
      </sheetData>
      <sheetData sheetId="6223">
        <row r="1">
          <cell r="A1" t="str">
            <v>1월 생산실적</v>
          </cell>
        </row>
      </sheetData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>
        <row r="1">
          <cell r="A1" t="str">
            <v>1월 생산실적</v>
          </cell>
        </row>
      </sheetData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>
        <row r="1">
          <cell r="A1" t="str">
            <v>1월 생산실적</v>
          </cell>
        </row>
      </sheetData>
      <sheetData sheetId="6327">
        <row r="1">
          <cell r="A1" t="str">
            <v>1월 생산실적</v>
          </cell>
        </row>
      </sheetData>
      <sheetData sheetId="6328">
        <row r="1">
          <cell r="A1" t="str">
            <v>1월 생산실적</v>
          </cell>
        </row>
      </sheetData>
      <sheetData sheetId="6329">
        <row r="1">
          <cell r="A1" t="str">
            <v>1월 생산실적</v>
          </cell>
        </row>
      </sheetData>
      <sheetData sheetId="6330">
        <row r="1">
          <cell r="A1" t="str">
            <v>1월 생산실적</v>
          </cell>
        </row>
      </sheetData>
      <sheetData sheetId="6331">
        <row r="1">
          <cell r="A1" t="str">
            <v>1월 생산실적</v>
          </cell>
        </row>
      </sheetData>
      <sheetData sheetId="6332">
        <row r="1">
          <cell r="A1" t="str">
            <v>1월 생산실적</v>
          </cell>
        </row>
      </sheetData>
      <sheetData sheetId="6333">
        <row r="1">
          <cell r="A1" t="str">
            <v>1월 생산실적</v>
          </cell>
        </row>
      </sheetData>
      <sheetData sheetId="6334">
        <row r="1">
          <cell r="A1" t="str">
            <v>1월 생산실적</v>
          </cell>
        </row>
      </sheetData>
      <sheetData sheetId="6335">
        <row r="1">
          <cell r="A1" t="str">
            <v>1월 생산실적</v>
          </cell>
        </row>
      </sheetData>
      <sheetData sheetId="6336">
        <row r="1">
          <cell r="A1" t="str">
            <v>1월 생산실적</v>
          </cell>
        </row>
      </sheetData>
      <sheetData sheetId="6337">
        <row r="1">
          <cell r="A1" t="str">
            <v>1월 생산실적</v>
          </cell>
        </row>
      </sheetData>
      <sheetData sheetId="6338">
        <row r="1">
          <cell r="A1" t="str">
            <v>1월 생산실적</v>
          </cell>
        </row>
      </sheetData>
      <sheetData sheetId="6339">
        <row r="1">
          <cell r="A1" t="str">
            <v>1월 생산실적</v>
          </cell>
        </row>
      </sheetData>
      <sheetData sheetId="6340">
        <row r="1">
          <cell r="A1" t="str">
            <v>1월 생산실적</v>
          </cell>
        </row>
      </sheetData>
      <sheetData sheetId="6341">
        <row r="1">
          <cell r="A1" t="str">
            <v>1월 생산실적</v>
          </cell>
        </row>
      </sheetData>
      <sheetData sheetId="6342">
        <row r="1">
          <cell r="A1" t="str">
            <v>1월 생산실적</v>
          </cell>
        </row>
      </sheetData>
      <sheetData sheetId="6343">
        <row r="1">
          <cell r="A1" t="str">
            <v>1월 생산실적</v>
          </cell>
        </row>
      </sheetData>
      <sheetData sheetId="6344">
        <row r="1">
          <cell r="A1" t="str">
            <v>1월 생산실적</v>
          </cell>
        </row>
      </sheetData>
      <sheetData sheetId="6345">
        <row r="1">
          <cell r="A1" t="str">
            <v>1월 생산실적</v>
          </cell>
        </row>
      </sheetData>
      <sheetData sheetId="6346">
        <row r="1">
          <cell r="A1" t="str">
            <v>1월 생산실적</v>
          </cell>
        </row>
      </sheetData>
      <sheetData sheetId="6347">
        <row r="1">
          <cell r="A1" t="str">
            <v>1월 생산실적</v>
          </cell>
        </row>
      </sheetData>
      <sheetData sheetId="6348">
        <row r="1">
          <cell r="A1" t="str">
            <v>1월 생산실적</v>
          </cell>
        </row>
      </sheetData>
      <sheetData sheetId="6349">
        <row r="1">
          <cell r="A1" t="str">
            <v>1월 생산실적</v>
          </cell>
        </row>
      </sheetData>
      <sheetData sheetId="6350">
        <row r="1">
          <cell r="A1" t="str">
            <v>1월 생산실적</v>
          </cell>
        </row>
      </sheetData>
      <sheetData sheetId="6351">
        <row r="1">
          <cell r="A1" t="str">
            <v>1월 생산실적</v>
          </cell>
        </row>
      </sheetData>
      <sheetData sheetId="6352">
        <row r="1">
          <cell r="A1" t="str">
            <v>1월 생산실적</v>
          </cell>
        </row>
      </sheetData>
      <sheetData sheetId="6353">
        <row r="1">
          <cell r="A1" t="str">
            <v>1월 생산실적</v>
          </cell>
        </row>
      </sheetData>
      <sheetData sheetId="6354">
        <row r="1">
          <cell r="A1" t="str">
            <v>1월 생산실적</v>
          </cell>
        </row>
      </sheetData>
      <sheetData sheetId="6355">
        <row r="1">
          <cell r="A1" t="str">
            <v>1월 생산실적</v>
          </cell>
        </row>
      </sheetData>
      <sheetData sheetId="6356">
        <row r="1">
          <cell r="A1" t="str">
            <v>1월 생산실적</v>
          </cell>
        </row>
      </sheetData>
      <sheetData sheetId="6357">
        <row r="1">
          <cell r="A1" t="str">
            <v>1월 생산실적</v>
          </cell>
        </row>
      </sheetData>
      <sheetData sheetId="6358">
        <row r="1">
          <cell r="A1" t="str">
            <v>1월 생산실적</v>
          </cell>
        </row>
      </sheetData>
      <sheetData sheetId="6359">
        <row r="1">
          <cell r="A1" t="str">
            <v>1월 생산실적</v>
          </cell>
        </row>
      </sheetData>
      <sheetData sheetId="6360">
        <row r="1">
          <cell r="A1" t="str">
            <v>1월 생산실적</v>
          </cell>
        </row>
      </sheetData>
      <sheetData sheetId="6361">
        <row r="1">
          <cell r="A1" t="str">
            <v>1월 생산실적</v>
          </cell>
        </row>
      </sheetData>
      <sheetData sheetId="6362">
        <row r="1">
          <cell r="A1" t="str">
            <v>1월 생산실적</v>
          </cell>
        </row>
      </sheetData>
      <sheetData sheetId="6363">
        <row r="1">
          <cell r="A1" t="str">
            <v>1월 생산실적</v>
          </cell>
        </row>
      </sheetData>
      <sheetData sheetId="6364">
        <row r="1">
          <cell r="A1" t="str">
            <v>1월 생산실적</v>
          </cell>
        </row>
      </sheetData>
      <sheetData sheetId="6365">
        <row r="1">
          <cell r="A1" t="str">
            <v>1월 생산실적</v>
          </cell>
        </row>
      </sheetData>
      <sheetData sheetId="6366">
        <row r="1">
          <cell r="A1" t="str">
            <v>1월 생산실적</v>
          </cell>
        </row>
      </sheetData>
      <sheetData sheetId="6367">
        <row r="1">
          <cell r="A1" t="str">
            <v>1월 생산실적</v>
          </cell>
        </row>
      </sheetData>
      <sheetData sheetId="6368">
        <row r="1">
          <cell r="A1" t="str">
            <v>1월 생산실적</v>
          </cell>
        </row>
      </sheetData>
      <sheetData sheetId="6369">
        <row r="1">
          <cell r="A1" t="str">
            <v>1월 생산실적</v>
          </cell>
        </row>
      </sheetData>
      <sheetData sheetId="6370">
        <row r="1">
          <cell r="A1" t="str">
            <v>1월 생산실적</v>
          </cell>
        </row>
      </sheetData>
      <sheetData sheetId="6371">
        <row r="1">
          <cell r="A1" t="str">
            <v>1월 생산실적</v>
          </cell>
        </row>
      </sheetData>
      <sheetData sheetId="6372">
        <row r="1">
          <cell r="A1" t="str">
            <v>1월 생산실적</v>
          </cell>
        </row>
      </sheetData>
      <sheetData sheetId="6373">
        <row r="1">
          <cell r="A1" t="str">
            <v>1월 생산실적</v>
          </cell>
        </row>
      </sheetData>
      <sheetData sheetId="6374">
        <row r="1">
          <cell r="A1" t="str">
            <v>1월 생산실적</v>
          </cell>
        </row>
      </sheetData>
      <sheetData sheetId="6375">
        <row r="1">
          <cell r="A1" t="str">
            <v>1월 생산실적</v>
          </cell>
        </row>
      </sheetData>
      <sheetData sheetId="6376">
        <row r="1">
          <cell r="A1" t="str">
            <v>1월 생산실적</v>
          </cell>
        </row>
      </sheetData>
      <sheetData sheetId="6377">
        <row r="1">
          <cell r="A1" t="str">
            <v>1월 생산실적</v>
          </cell>
        </row>
      </sheetData>
      <sheetData sheetId="6378">
        <row r="1">
          <cell r="A1" t="str">
            <v>1월 생산실적</v>
          </cell>
        </row>
      </sheetData>
      <sheetData sheetId="6379">
        <row r="1">
          <cell r="A1" t="str">
            <v>1월 생산실적</v>
          </cell>
        </row>
      </sheetData>
      <sheetData sheetId="6380">
        <row r="1">
          <cell r="A1" t="str">
            <v>1월 생산실적</v>
          </cell>
        </row>
      </sheetData>
      <sheetData sheetId="6381">
        <row r="1">
          <cell r="A1" t="str">
            <v>1월 생산실적</v>
          </cell>
        </row>
      </sheetData>
      <sheetData sheetId="6382">
        <row r="1">
          <cell r="A1" t="str">
            <v>1월 생산실적</v>
          </cell>
        </row>
      </sheetData>
      <sheetData sheetId="6383">
        <row r="1">
          <cell r="A1" t="str">
            <v>1월 생산실적</v>
          </cell>
        </row>
      </sheetData>
      <sheetData sheetId="6384">
        <row r="1">
          <cell r="A1" t="str">
            <v>1월 생산실적</v>
          </cell>
        </row>
      </sheetData>
      <sheetData sheetId="6385">
        <row r="1">
          <cell r="A1" t="str">
            <v>1월 생산실적</v>
          </cell>
        </row>
      </sheetData>
      <sheetData sheetId="6386">
        <row r="1">
          <cell r="A1" t="str">
            <v>1월 생산실적</v>
          </cell>
        </row>
      </sheetData>
      <sheetData sheetId="6387">
        <row r="1">
          <cell r="A1" t="str">
            <v>1월 생산실적</v>
          </cell>
        </row>
      </sheetData>
      <sheetData sheetId="6388">
        <row r="1">
          <cell r="A1" t="str">
            <v>1월 생산실적</v>
          </cell>
        </row>
      </sheetData>
      <sheetData sheetId="6389">
        <row r="1">
          <cell r="A1" t="str">
            <v>1월 생산실적</v>
          </cell>
        </row>
      </sheetData>
      <sheetData sheetId="6390">
        <row r="1">
          <cell r="A1" t="str">
            <v>1월 생산실적</v>
          </cell>
        </row>
      </sheetData>
      <sheetData sheetId="6391">
        <row r="1">
          <cell r="A1" t="str">
            <v>1월 생산실적</v>
          </cell>
        </row>
      </sheetData>
      <sheetData sheetId="6392">
        <row r="1">
          <cell r="A1" t="str">
            <v>1월 생산실적</v>
          </cell>
        </row>
      </sheetData>
      <sheetData sheetId="6393">
        <row r="1">
          <cell r="A1" t="str">
            <v>1월 생산실적</v>
          </cell>
        </row>
      </sheetData>
      <sheetData sheetId="6394">
        <row r="1">
          <cell r="A1" t="str">
            <v>1월 생산실적</v>
          </cell>
        </row>
      </sheetData>
      <sheetData sheetId="6395">
        <row r="1">
          <cell r="A1" t="str">
            <v>1월 생산실적</v>
          </cell>
        </row>
      </sheetData>
      <sheetData sheetId="6396">
        <row r="1">
          <cell r="A1" t="str">
            <v>1월 생산실적</v>
          </cell>
        </row>
      </sheetData>
      <sheetData sheetId="6397">
        <row r="1">
          <cell r="A1" t="str">
            <v>1월 생산실적</v>
          </cell>
        </row>
      </sheetData>
      <sheetData sheetId="6398">
        <row r="1">
          <cell r="A1" t="str">
            <v>1월 생산실적</v>
          </cell>
        </row>
      </sheetData>
      <sheetData sheetId="6399">
        <row r="1">
          <cell r="A1" t="str">
            <v>1월 생산실적</v>
          </cell>
        </row>
      </sheetData>
      <sheetData sheetId="6400">
        <row r="1">
          <cell r="A1" t="str">
            <v>1월 생산실적</v>
          </cell>
        </row>
      </sheetData>
      <sheetData sheetId="6401">
        <row r="1">
          <cell r="A1" t="str">
            <v>1월 생산실적</v>
          </cell>
        </row>
      </sheetData>
      <sheetData sheetId="6402">
        <row r="1">
          <cell r="A1" t="str">
            <v>1월 생산실적</v>
          </cell>
        </row>
      </sheetData>
      <sheetData sheetId="6403">
        <row r="1">
          <cell r="A1" t="str">
            <v>1월 생산실적</v>
          </cell>
        </row>
      </sheetData>
      <sheetData sheetId="6404">
        <row r="1">
          <cell r="A1" t="str">
            <v>1월 생산실적</v>
          </cell>
        </row>
      </sheetData>
      <sheetData sheetId="6405">
        <row r="1">
          <cell r="A1" t="str">
            <v>1월 생산실적</v>
          </cell>
        </row>
      </sheetData>
      <sheetData sheetId="6406">
        <row r="1">
          <cell r="A1" t="str">
            <v>1월 생산실적</v>
          </cell>
        </row>
      </sheetData>
      <sheetData sheetId="6407">
        <row r="1">
          <cell r="A1" t="str">
            <v>1월 생산실적</v>
          </cell>
        </row>
      </sheetData>
      <sheetData sheetId="6408">
        <row r="1">
          <cell r="A1" t="str">
            <v>1월 생산실적</v>
          </cell>
        </row>
      </sheetData>
      <sheetData sheetId="6409">
        <row r="1">
          <cell r="A1" t="str">
            <v>1월 생산실적</v>
          </cell>
        </row>
      </sheetData>
      <sheetData sheetId="6410">
        <row r="1">
          <cell r="A1" t="str">
            <v>1월 생산실적</v>
          </cell>
        </row>
      </sheetData>
      <sheetData sheetId="6411">
        <row r="1">
          <cell r="A1" t="str">
            <v>1월 생산실적</v>
          </cell>
        </row>
      </sheetData>
      <sheetData sheetId="6412">
        <row r="1">
          <cell r="A1" t="str">
            <v>1월 생산실적</v>
          </cell>
        </row>
      </sheetData>
      <sheetData sheetId="6413">
        <row r="1">
          <cell r="A1" t="str">
            <v>1월 생산실적</v>
          </cell>
        </row>
      </sheetData>
      <sheetData sheetId="6414">
        <row r="1">
          <cell r="A1" t="str">
            <v>1월 생산실적</v>
          </cell>
        </row>
      </sheetData>
      <sheetData sheetId="6415">
        <row r="1">
          <cell r="A1" t="str">
            <v>1월 생산실적</v>
          </cell>
        </row>
      </sheetData>
      <sheetData sheetId="6416">
        <row r="1">
          <cell r="A1" t="str">
            <v>1월 생산실적</v>
          </cell>
        </row>
      </sheetData>
      <sheetData sheetId="6417">
        <row r="1">
          <cell r="A1" t="str">
            <v>1월 생산실적</v>
          </cell>
        </row>
      </sheetData>
      <sheetData sheetId="6418">
        <row r="1">
          <cell r="A1" t="str">
            <v>1월 생산실적</v>
          </cell>
        </row>
      </sheetData>
      <sheetData sheetId="6419">
        <row r="1">
          <cell r="A1" t="str">
            <v>1월 생산실적</v>
          </cell>
        </row>
      </sheetData>
      <sheetData sheetId="6420">
        <row r="1">
          <cell r="A1" t="str">
            <v>1월 생산실적</v>
          </cell>
        </row>
      </sheetData>
      <sheetData sheetId="6421">
        <row r="1">
          <cell r="A1" t="str">
            <v>1월 생산실적</v>
          </cell>
        </row>
      </sheetData>
      <sheetData sheetId="6422">
        <row r="1">
          <cell r="A1" t="str">
            <v>1월 생산실적</v>
          </cell>
        </row>
      </sheetData>
      <sheetData sheetId="6423">
        <row r="1">
          <cell r="A1" t="str">
            <v>1월 생산실적</v>
          </cell>
        </row>
      </sheetData>
      <sheetData sheetId="6424">
        <row r="1">
          <cell r="A1" t="str">
            <v>1월 생산실적</v>
          </cell>
        </row>
      </sheetData>
      <sheetData sheetId="6425">
        <row r="1">
          <cell r="A1" t="str">
            <v>1월 생산실적</v>
          </cell>
        </row>
      </sheetData>
      <sheetData sheetId="6426">
        <row r="1">
          <cell r="A1" t="str">
            <v>1월 생산실적</v>
          </cell>
        </row>
      </sheetData>
      <sheetData sheetId="6427">
        <row r="1">
          <cell r="A1" t="str">
            <v>1월 생산실적</v>
          </cell>
        </row>
      </sheetData>
      <sheetData sheetId="6428">
        <row r="1">
          <cell r="A1" t="str">
            <v>1월 생산실적</v>
          </cell>
        </row>
      </sheetData>
      <sheetData sheetId="6429">
        <row r="1">
          <cell r="A1" t="str">
            <v>1월 생산실적</v>
          </cell>
        </row>
      </sheetData>
      <sheetData sheetId="6430">
        <row r="1">
          <cell r="A1" t="str">
            <v>1월 생산실적</v>
          </cell>
        </row>
      </sheetData>
      <sheetData sheetId="6431">
        <row r="1">
          <cell r="A1" t="str">
            <v>1월 생산실적</v>
          </cell>
        </row>
      </sheetData>
      <sheetData sheetId="6432">
        <row r="1">
          <cell r="A1" t="str">
            <v>1월 생산실적</v>
          </cell>
        </row>
      </sheetData>
      <sheetData sheetId="6433">
        <row r="1">
          <cell r="A1" t="str">
            <v>1월 생산실적</v>
          </cell>
        </row>
      </sheetData>
      <sheetData sheetId="6434">
        <row r="1">
          <cell r="A1" t="str">
            <v>1월 생산실적</v>
          </cell>
        </row>
      </sheetData>
      <sheetData sheetId="6435">
        <row r="1">
          <cell r="A1" t="str">
            <v>1월 생산실적</v>
          </cell>
        </row>
      </sheetData>
      <sheetData sheetId="6436">
        <row r="1">
          <cell r="A1" t="str">
            <v>1월 생산실적</v>
          </cell>
        </row>
      </sheetData>
      <sheetData sheetId="6437">
        <row r="1">
          <cell r="A1" t="str">
            <v>1월 생산실적</v>
          </cell>
        </row>
      </sheetData>
      <sheetData sheetId="6438">
        <row r="1">
          <cell r="A1" t="str">
            <v>1월 생산실적</v>
          </cell>
        </row>
      </sheetData>
      <sheetData sheetId="6439">
        <row r="1">
          <cell r="A1" t="str">
            <v>1월 생산실적</v>
          </cell>
        </row>
      </sheetData>
      <sheetData sheetId="6440">
        <row r="1">
          <cell r="A1" t="str">
            <v>1월 생산실적</v>
          </cell>
        </row>
      </sheetData>
      <sheetData sheetId="6441">
        <row r="1">
          <cell r="A1" t="str">
            <v>1월 생산실적</v>
          </cell>
        </row>
      </sheetData>
      <sheetData sheetId="6442">
        <row r="1">
          <cell r="A1" t="str">
            <v>1월 생산실적</v>
          </cell>
        </row>
      </sheetData>
      <sheetData sheetId="6443">
        <row r="1">
          <cell r="A1" t="str">
            <v>1월 생산실적</v>
          </cell>
        </row>
      </sheetData>
      <sheetData sheetId="6444">
        <row r="1">
          <cell r="A1" t="str">
            <v>1월 생산실적</v>
          </cell>
        </row>
      </sheetData>
      <sheetData sheetId="6445">
        <row r="1">
          <cell r="A1" t="str">
            <v>1월 생산실적</v>
          </cell>
        </row>
      </sheetData>
      <sheetData sheetId="6446">
        <row r="1">
          <cell r="A1" t="str">
            <v>1월 생산실적</v>
          </cell>
        </row>
      </sheetData>
      <sheetData sheetId="6447">
        <row r="1">
          <cell r="A1" t="str">
            <v>1월 생산실적</v>
          </cell>
        </row>
      </sheetData>
      <sheetData sheetId="6448">
        <row r="1">
          <cell r="A1" t="str">
            <v>1월 생산실적</v>
          </cell>
        </row>
      </sheetData>
      <sheetData sheetId="6449">
        <row r="1">
          <cell r="A1" t="str">
            <v>1월 생산실적</v>
          </cell>
        </row>
      </sheetData>
      <sheetData sheetId="6450">
        <row r="1">
          <cell r="A1" t="str">
            <v>1월 생산실적</v>
          </cell>
        </row>
      </sheetData>
      <sheetData sheetId="6451">
        <row r="1">
          <cell r="A1" t="str">
            <v>1월 생산실적</v>
          </cell>
        </row>
      </sheetData>
      <sheetData sheetId="6452">
        <row r="1">
          <cell r="A1" t="str">
            <v>1월 생산실적</v>
          </cell>
        </row>
      </sheetData>
      <sheetData sheetId="6453">
        <row r="1">
          <cell r="A1" t="str">
            <v>1월 생산실적</v>
          </cell>
        </row>
      </sheetData>
      <sheetData sheetId="6454">
        <row r="1">
          <cell r="A1" t="str">
            <v>1월 생산실적</v>
          </cell>
        </row>
      </sheetData>
      <sheetData sheetId="6455">
        <row r="1">
          <cell r="A1" t="str">
            <v>1월 생산실적</v>
          </cell>
        </row>
      </sheetData>
      <sheetData sheetId="6456">
        <row r="1">
          <cell r="A1" t="str">
            <v>1월 생산실적</v>
          </cell>
        </row>
      </sheetData>
      <sheetData sheetId="6457">
        <row r="1">
          <cell r="A1" t="str">
            <v>1월 생산실적</v>
          </cell>
        </row>
      </sheetData>
      <sheetData sheetId="6458">
        <row r="1">
          <cell r="A1" t="str">
            <v>1월 생산실적</v>
          </cell>
        </row>
      </sheetData>
      <sheetData sheetId="6459">
        <row r="1">
          <cell r="A1" t="str">
            <v>1월 생산실적</v>
          </cell>
        </row>
      </sheetData>
      <sheetData sheetId="6460">
        <row r="1">
          <cell r="A1" t="str">
            <v>1월 생산실적</v>
          </cell>
        </row>
      </sheetData>
      <sheetData sheetId="6461">
        <row r="1">
          <cell r="A1" t="str">
            <v>1월 생산실적</v>
          </cell>
        </row>
      </sheetData>
      <sheetData sheetId="6462">
        <row r="1">
          <cell r="A1" t="str">
            <v>1월 생산실적</v>
          </cell>
        </row>
      </sheetData>
      <sheetData sheetId="6463">
        <row r="1">
          <cell r="A1" t="str">
            <v>1월 생산실적</v>
          </cell>
        </row>
      </sheetData>
      <sheetData sheetId="6464">
        <row r="1">
          <cell r="A1" t="str">
            <v>1월 생산실적</v>
          </cell>
        </row>
      </sheetData>
      <sheetData sheetId="6465">
        <row r="1">
          <cell r="A1" t="str">
            <v>1월 생산실적</v>
          </cell>
        </row>
      </sheetData>
      <sheetData sheetId="6466">
        <row r="1">
          <cell r="A1" t="str">
            <v>1월 생산실적</v>
          </cell>
        </row>
      </sheetData>
      <sheetData sheetId="6467">
        <row r="1">
          <cell r="A1" t="str">
            <v>1월 생산실적</v>
          </cell>
        </row>
      </sheetData>
      <sheetData sheetId="6468">
        <row r="1">
          <cell r="A1" t="str">
            <v>1월 생산실적</v>
          </cell>
        </row>
      </sheetData>
      <sheetData sheetId="6469">
        <row r="1">
          <cell r="A1" t="str">
            <v>1월 생산실적</v>
          </cell>
        </row>
      </sheetData>
      <sheetData sheetId="6470">
        <row r="1">
          <cell r="A1" t="str">
            <v>1월 생산실적</v>
          </cell>
        </row>
      </sheetData>
      <sheetData sheetId="6471">
        <row r="1">
          <cell r="A1" t="str">
            <v>1월 생산실적</v>
          </cell>
        </row>
      </sheetData>
      <sheetData sheetId="6472">
        <row r="1">
          <cell r="A1" t="str">
            <v>1월 생산실적</v>
          </cell>
        </row>
      </sheetData>
      <sheetData sheetId="6473">
        <row r="1">
          <cell r="A1" t="str">
            <v>1월 생산실적</v>
          </cell>
        </row>
      </sheetData>
      <sheetData sheetId="6474">
        <row r="1">
          <cell r="A1" t="str">
            <v>1월 생산실적</v>
          </cell>
        </row>
      </sheetData>
      <sheetData sheetId="6475">
        <row r="1">
          <cell r="A1" t="str">
            <v>1월 생산실적</v>
          </cell>
        </row>
      </sheetData>
      <sheetData sheetId="6476">
        <row r="1">
          <cell r="A1" t="str">
            <v>1월 생산실적</v>
          </cell>
        </row>
      </sheetData>
      <sheetData sheetId="6477">
        <row r="1">
          <cell r="A1" t="str">
            <v>1월 생산실적</v>
          </cell>
        </row>
      </sheetData>
      <sheetData sheetId="6478">
        <row r="1">
          <cell r="A1" t="str">
            <v>1월 생산실적</v>
          </cell>
        </row>
      </sheetData>
      <sheetData sheetId="6479">
        <row r="1">
          <cell r="A1" t="str">
            <v>1월 생산실적</v>
          </cell>
        </row>
      </sheetData>
      <sheetData sheetId="6480">
        <row r="1">
          <cell r="A1" t="str">
            <v>1월 생산실적</v>
          </cell>
        </row>
      </sheetData>
      <sheetData sheetId="6481">
        <row r="1">
          <cell r="A1" t="str">
            <v>1월 생산실적</v>
          </cell>
        </row>
      </sheetData>
      <sheetData sheetId="6482">
        <row r="1">
          <cell r="A1" t="str">
            <v>1월 생산실적</v>
          </cell>
        </row>
      </sheetData>
      <sheetData sheetId="6483">
        <row r="1">
          <cell r="A1" t="str">
            <v>1월 생산실적</v>
          </cell>
        </row>
      </sheetData>
      <sheetData sheetId="6484">
        <row r="1">
          <cell r="A1" t="str">
            <v>1월 생산실적</v>
          </cell>
        </row>
      </sheetData>
      <sheetData sheetId="6485">
        <row r="1">
          <cell r="A1" t="str">
            <v>1월 생산실적</v>
          </cell>
        </row>
      </sheetData>
      <sheetData sheetId="6486">
        <row r="1">
          <cell r="A1" t="str">
            <v>1월 생산실적</v>
          </cell>
        </row>
      </sheetData>
      <sheetData sheetId="6487">
        <row r="1">
          <cell r="A1" t="str">
            <v>1월 생산실적</v>
          </cell>
        </row>
      </sheetData>
      <sheetData sheetId="6488">
        <row r="1">
          <cell r="A1" t="str">
            <v>1월 생산실적</v>
          </cell>
        </row>
      </sheetData>
      <sheetData sheetId="6489">
        <row r="1">
          <cell r="A1" t="str">
            <v>1월 생산실적</v>
          </cell>
        </row>
      </sheetData>
      <sheetData sheetId="6490">
        <row r="1">
          <cell r="A1" t="str">
            <v>1월 생산실적</v>
          </cell>
        </row>
      </sheetData>
      <sheetData sheetId="6491">
        <row r="1">
          <cell r="A1" t="str">
            <v>1월 생산실적</v>
          </cell>
        </row>
      </sheetData>
      <sheetData sheetId="6492">
        <row r="1">
          <cell r="A1" t="str">
            <v>1월 생산실적</v>
          </cell>
        </row>
      </sheetData>
      <sheetData sheetId="6493">
        <row r="1">
          <cell r="A1" t="str">
            <v>1월 생산실적</v>
          </cell>
        </row>
      </sheetData>
      <sheetData sheetId="6494">
        <row r="1">
          <cell r="A1" t="str">
            <v>1월 생산실적</v>
          </cell>
        </row>
      </sheetData>
      <sheetData sheetId="6495">
        <row r="1">
          <cell r="A1" t="str">
            <v>1월 생산실적</v>
          </cell>
        </row>
      </sheetData>
      <sheetData sheetId="6496">
        <row r="1">
          <cell r="A1" t="str">
            <v>1월 생산실적</v>
          </cell>
        </row>
      </sheetData>
      <sheetData sheetId="6497">
        <row r="1">
          <cell r="A1" t="str">
            <v>1월 생산실적</v>
          </cell>
        </row>
      </sheetData>
      <sheetData sheetId="6498">
        <row r="1">
          <cell r="A1" t="str">
            <v>1월 생산실적</v>
          </cell>
        </row>
      </sheetData>
      <sheetData sheetId="6499">
        <row r="1">
          <cell r="A1" t="str">
            <v>1월 생산실적</v>
          </cell>
        </row>
      </sheetData>
      <sheetData sheetId="6500">
        <row r="1">
          <cell r="A1" t="str">
            <v>1월 생산실적</v>
          </cell>
        </row>
      </sheetData>
      <sheetData sheetId="6501">
        <row r="1">
          <cell r="A1" t="str">
            <v>1월 생산실적</v>
          </cell>
        </row>
      </sheetData>
      <sheetData sheetId="6502">
        <row r="1">
          <cell r="A1" t="str">
            <v>1월 생산실적</v>
          </cell>
        </row>
      </sheetData>
      <sheetData sheetId="6503">
        <row r="1">
          <cell r="A1" t="str">
            <v>1월 생산실적</v>
          </cell>
        </row>
      </sheetData>
      <sheetData sheetId="6504">
        <row r="1">
          <cell r="A1" t="str">
            <v>1월 생산실적</v>
          </cell>
        </row>
      </sheetData>
      <sheetData sheetId="6505">
        <row r="1">
          <cell r="A1" t="str">
            <v>1월 생산실적</v>
          </cell>
        </row>
      </sheetData>
      <sheetData sheetId="6506">
        <row r="1">
          <cell r="A1" t="str">
            <v>1월 생산실적</v>
          </cell>
        </row>
      </sheetData>
      <sheetData sheetId="6507">
        <row r="1">
          <cell r="A1" t="str">
            <v>1월 생산실적</v>
          </cell>
        </row>
      </sheetData>
      <sheetData sheetId="6508">
        <row r="1">
          <cell r="A1" t="str">
            <v>1월 생산실적</v>
          </cell>
        </row>
      </sheetData>
      <sheetData sheetId="6509">
        <row r="1">
          <cell r="A1" t="str">
            <v>1월 생산실적</v>
          </cell>
        </row>
      </sheetData>
      <sheetData sheetId="6510">
        <row r="1">
          <cell r="A1" t="str">
            <v>1월 생산실적</v>
          </cell>
        </row>
      </sheetData>
      <sheetData sheetId="6511">
        <row r="1">
          <cell r="A1" t="str">
            <v>1월 생산실적</v>
          </cell>
        </row>
      </sheetData>
      <sheetData sheetId="6512">
        <row r="1">
          <cell r="A1" t="str">
            <v>1월 생산실적</v>
          </cell>
        </row>
      </sheetData>
      <sheetData sheetId="6513">
        <row r="1">
          <cell r="A1" t="str">
            <v>1월 생산실적</v>
          </cell>
        </row>
      </sheetData>
      <sheetData sheetId="6514">
        <row r="1">
          <cell r="A1" t="str">
            <v>1월 생산실적</v>
          </cell>
        </row>
      </sheetData>
      <sheetData sheetId="6515">
        <row r="1">
          <cell r="A1" t="str">
            <v>1월 생산실적</v>
          </cell>
        </row>
      </sheetData>
      <sheetData sheetId="6516">
        <row r="1">
          <cell r="A1" t="str">
            <v>1월 생산실적</v>
          </cell>
        </row>
      </sheetData>
      <sheetData sheetId="6517">
        <row r="1">
          <cell r="A1" t="str">
            <v>1월 생산실적</v>
          </cell>
        </row>
      </sheetData>
      <sheetData sheetId="6518">
        <row r="1">
          <cell r="A1" t="str">
            <v>1월 생산실적</v>
          </cell>
        </row>
      </sheetData>
      <sheetData sheetId="6519">
        <row r="1">
          <cell r="A1" t="str">
            <v>1월 생산실적</v>
          </cell>
        </row>
      </sheetData>
      <sheetData sheetId="6520">
        <row r="1">
          <cell r="A1" t="str">
            <v>1월 생산실적</v>
          </cell>
        </row>
      </sheetData>
      <sheetData sheetId="6521">
        <row r="1">
          <cell r="A1" t="str">
            <v>1월 생산실적</v>
          </cell>
        </row>
      </sheetData>
      <sheetData sheetId="6522">
        <row r="1">
          <cell r="A1" t="str">
            <v>1월 생산실적</v>
          </cell>
        </row>
      </sheetData>
      <sheetData sheetId="6523">
        <row r="1">
          <cell r="A1" t="str">
            <v>1월 생산실적</v>
          </cell>
        </row>
      </sheetData>
      <sheetData sheetId="6524">
        <row r="1">
          <cell r="A1" t="str">
            <v>1월 생산실적</v>
          </cell>
        </row>
      </sheetData>
      <sheetData sheetId="6525">
        <row r="1">
          <cell r="A1" t="str">
            <v>1월 생산실적</v>
          </cell>
        </row>
      </sheetData>
      <sheetData sheetId="6526">
        <row r="1">
          <cell r="A1" t="str">
            <v>1월 생산실적</v>
          </cell>
        </row>
      </sheetData>
      <sheetData sheetId="6527">
        <row r="1">
          <cell r="A1" t="str">
            <v>1월 생산실적</v>
          </cell>
        </row>
      </sheetData>
      <sheetData sheetId="6528">
        <row r="1">
          <cell r="A1" t="str">
            <v>1월 생산실적</v>
          </cell>
        </row>
      </sheetData>
      <sheetData sheetId="6529">
        <row r="1">
          <cell r="A1" t="str">
            <v>1월 생산실적</v>
          </cell>
        </row>
      </sheetData>
      <sheetData sheetId="6530">
        <row r="1">
          <cell r="A1" t="str">
            <v>1월 생산실적</v>
          </cell>
        </row>
      </sheetData>
      <sheetData sheetId="6531">
        <row r="1">
          <cell r="A1" t="str">
            <v>1월 생산실적</v>
          </cell>
        </row>
      </sheetData>
      <sheetData sheetId="6532">
        <row r="1">
          <cell r="A1" t="str">
            <v>1월 생산실적</v>
          </cell>
        </row>
      </sheetData>
      <sheetData sheetId="6533">
        <row r="1">
          <cell r="A1" t="str">
            <v>1월 생산실적</v>
          </cell>
        </row>
      </sheetData>
      <sheetData sheetId="6534">
        <row r="1">
          <cell r="A1" t="str">
            <v>1월 생산실적</v>
          </cell>
        </row>
      </sheetData>
      <sheetData sheetId="6535">
        <row r="1">
          <cell r="A1" t="str">
            <v>1월 생산실적</v>
          </cell>
        </row>
      </sheetData>
      <sheetData sheetId="6536">
        <row r="1">
          <cell r="A1" t="str">
            <v>1월 생산실적</v>
          </cell>
        </row>
      </sheetData>
      <sheetData sheetId="6537">
        <row r="1">
          <cell r="A1" t="str">
            <v>1월 생산실적</v>
          </cell>
        </row>
      </sheetData>
      <sheetData sheetId="6538">
        <row r="1">
          <cell r="A1" t="str">
            <v>1월 생산실적</v>
          </cell>
        </row>
      </sheetData>
      <sheetData sheetId="6539">
        <row r="1">
          <cell r="A1" t="str">
            <v>1월 생산실적</v>
          </cell>
        </row>
      </sheetData>
      <sheetData sheetId="6540">
        <row r="1">
          <cell r="A1" t="str">
            <v>1월 생산실적</v>
          </cell>
        </row>
      </sheetData>
      <sheetData sheetId="6541">
        <row r="1">
          <cell r="A1" t="str">
            <v>1월 생산실적</v>
          </cell>
        </row>
      </sheetData>
      <sheetData sheetId="6542">
        <row r="1">
          <cell r="A1" t="str">
            <v>1월 생산실적</v>
          </cell>
        </row>
      </sheetData>
      <sheetData sheetId="6543">
        <row r="1">
          <cell r="A1" t="str">
            <v>1월 생산실적</v>
          </cell>
        </row>
      </sheetData>
      <sheetData sheetId="6544">
        <row r="1">
          <cell r="A1" t="str">
            <v>1월 생산실적</v>
          </cell>
        </row>
      </sheetData>
      <sheetData sheetId="6545">
        <row r="1">
          <cell r="A1" t="str">
            <v>1월 생산실적</v>
          </cell>
        </row>
      </sheetData>
      <sheetData sheetId="6546">
        <row r="1">
          <cell r="A1" t="str">
            <v>1월 생산실적</v>
          </cell>
        </row>
      </sheetData>
      <sheetData sheetId="6547">
        <row r="1">
          <cell r="A1" t="str">
            <v>1월 생산실적</v>
          </cell>
        </row>
      </sheetData>
      <sheetData sheetId="6548">
        <row r="1">
          <cell r="A1" t="str">
            <v>1월 생산실적</v>
          </cell>
        </row>
      </sheetData>
      <sheetData sheetId="6549">
        <row r="1">
          <cell r="A1" t="str">
            <v>1월 생산실적</v>
          </cell>
        </row>
      </sheetData>
      <sheetData sheetId="6550">
        <row r="1">
          <cell r="A1" t="str">
            <v>1월 생산실적</v>
          </cell>
        </row>
      </sheetData>
      <sheetData sheetId="6551">
        <row r="1">
          <cell r="A1" t="str">
            <v>1월 생산실적</v>
          </cell>
        </row>
      </sheetData>
      <sheetData sheetId="6552">
        <row r="1">
          <cell r="A1" t="str">
            <v>1월 생산실적</v>
          </cell>
        </row>
      </sheetData>
      <sheetData sheetId="6553">
        <row r="1">
          <cell r="A1" t="str">
            <v>1월 생산실적</v>
          </cell>
        </row>
      </sheetData>
      <sheetData sheetId="6554">
        <row r="1">
          <cell r="A1" t="str">
            <v>1월 생산실적</v>
          </cell>
        </row>
      </sheetData>
      <sheetData sheetId="6555">
        <row r="1">
          <cell r="A1" t="str">
            <v>1월 생산실적</v>
          </cell>
        </row>
      </sheetData>
      <sheetData sheetId="6556">
        <row r="1">
          <cell r="A1" t="str">
            <v>1월 생산실적</v>
          </cell>
        </row>
      </sheetData>
      <sheetData sheetId="6557">
        <row r="1">
          <cell r="A1" t="str">
            <v>1월 생산실적</v>
          </cell>
        </row>
      </sheetData>
      <sheetData sheetId="6558">
        <row r="1">
          <cell r="A1" t="str">
            <v>1월 생산실적</v>
          </cell>
        </row>
      </sheetData>
      <sheetData sheetId="6559">
        <row r="1">
          <cell r="A1" t="str">
            <v>1월 생산실적</v>
          </cell>
        </row>
      </sheetData>
      <sheetData sheetId="6560">
        <row r="1">
          <cell r="A1" t="str">
            <v>1월 생산실적</v>
          </cell>
        </row>
      </sheetData>
      <sheetData sheetId="6561">
        <row r="1">
          <cell r="A1" t="str">
            <v>1월 생산실적</v>
          </cell>
        </row>
      </sheetData>
      <sheetData sheetId="6562">
        <row r="1">
          <cell r="A1" t="str">
            <v>1월 생산실적</v>
          </cell>
        </row>
      </sheetData>
      <sheetData sheetId="6563">
        <row r="1">
          <cell r="A1" t="str">
            <v>1월 생산실적</v>
          </cell>
        </row>
      </sheetData>
      <sheetData sheetId="6564">
        <row r="1">
          <cell r="A1" t="str">
            <v>1월 생산실적</v>
          </cell>
        </row>
      </sheetData>
      <sheetData sheetId="6565">
        <row r="1">
          <cell r="A1" t="str">
            <v>1월 생산실적</v>
          </cell>
        </row>
      </sheetData>
      <sheetData sheetId="6566">
        <row r="1">
          <cell r="A1" t="str">
            <v>1월 생산실적</v>
          </cell>
        </row>
      </sheetData>
      <sheetData sheetId="6567">
        <row r="1">
          <cell r="A1" t="str">
            <v>1월 생산실적</v>
          </cell>
        </row>
      </sheetData>
      <sheetData sheetId="6568">
        <row r="1">
          <cell r="A1" t="str">
            <v>1월 생산실적</v>
          </cell>
        </row>
      </sheetData>
      <sheetData sheetId="6569">
        <row r="1">
          <cell r="A1" t="str">
            <v>1월 생산실적</v>
          </cell>
        </row>
      </sheetData>
      <sheetData sheetId="6570">
        <row r="1">
          <cell r="A1" t="str">
            <v>1월 생산실적</v>
          </cell>
        </row>
      </sheetData>
      <sheetData sheetId="6571">
        <row r="1">
          <cell r="A1" t="str">
            <v>1월 생산실적</v>
          </cell>
        </row>
      </sheetData>
      <sheetData sheetId="6572">
        <row r="1">
          <cell r="A1" t="str">
            <v>1월 생산실적</v>
          </cell>
        </row>
      </sheetData>
      <sheetData sheetId="6573">
        <row r="1">
          <cell r="A1" t="str">
            <v>1월 생산실적</v>
          </cell>
        </row>
      </sheetData>
      <sheetData sheetId="6574">
        <row r="1">
          <cell r="A1" t="str">
            <v>1월 생산실적</v>
          </cell>
        </row>
      </sheetData>
      <sheetData sheetId="6575">
        <row r="1">
          <cell r="A1" t="str">
            <v>1월 생산실적</v>
          </cell>
        </row>
      </sheetData>
      <sheetData sheetId="6576">
        <row r="1">
          <cell r="A1" t="str">
            <v>1월 생산실적</v>
          </cell>
        </row>
      </sheetData>
      <sheetData sheetId="6577">
        <row r="1">
          <cell r="A1" t="str">
            <v>1월 생산실적</v>
          </cell>
        </row>
      </sheetData>
      <sheetData sheetId="6578">
        <row r="1">
          <cell r="A1" t="str">
            <v>1월 생산실적</v>
          </cell>
        </row>
      </sheetData>
      <sheetData sheetId="6579">
        <row r="1">
          <cell r="A1" t="str">
            <v>1월 생산실적</v>
          </cell>
        </row>
      </sheetData>
      <sheetData sheetId="6580">
        <row r="1">
          <cell r="A1" t="str">
            <v>1월 생산실적</v>
          </cell>
        </row>
      </sheetData>
      <sheetData sheetId="6581">
        <row r="1">
          <cell r="A1" t="str">
            <v>1월 생산실적</v>
          </cell>
        </row>
      </sheetData>
      <sheetData sheetId="6582">
        <row r="1">
          <cell r="A1" t="str">
            <v>1월 생산실적</v>
          </cell>
        </row>
      </sheetData>
      <sheetData sheetId="6583">
        <row r="1">
          <cell r="A1" t="str">
            <v>1월 생산실적</v>
          </cell>
        </row>
      </sheetData>
      <sheetData sheetId="6584">
        <row r="1">
          <cell r="A1" t="str">
            <v>1월 생산실적</v>
          </cell>
        </row>
      </sheetData>
      <sheetData sheetId="6585">
        <row r="1">
          <cell r="A1" t="str">
            <v>1월 생산실적</v>
          </cell>
        </row>
      </sheetData>
      <sheetData sheetId="6586">
        <row r="1">
          <cell r="A1" t="str">
            <v>1월 생산실적</v>
          </cell>
        </row>
      </sheetData>
      <sheetData sheetId="6587">
        <row r="1">
          <cell r="A1" t="str">
            <v>1월 생산실적</v>
          </cell>
        </row>
      </sheetData>
      <sheetData sheetId="6588">
        <row r="1">
          <cell r="A1" t="str">
            <v>1월 생산실적</v>
          </cell>
        </row>
      </sheetData>
      <sheetData sheetId="6589">
        <row r="1">
          <cell r="A1" t="str">
            <v>1월 생산실적</v>
          </cell>
        </row>
      </sheetData>
      <sheetData sheetId="6590">
        <row r="1">
          <cell r="A1" t="str">
            <v>1월 생산실적</v>
          </cell>
        </row>
      </sheetData>
      <sheetData sheetId="6591">
        <row r="1">
          <cell r="A1" t="str">
            <v>1월 생산실적</v>
          </cell>
        </row>
      </sheetData>
      <sheetData sheetId="6592">
        <row r="1">
          <cell r="A1" t="str">
            <v>1월 생산실적</v>
          </cell>
        </row>
      </sheetData>
      <sheetData sheetId="6593">
        <row r="1">
          <cell r="A1" t="str">
            <v>1월 생산실적</v>
          </cell>
        </row>
      </sheetData>
      <sheetData sheetId="6594">
        <row r="1">
          <cell r="A1" t="str">
            <v>1월 생산실적</v>
          </cell>
        </row>
      </sheetData>
      <sheetData sheetId="6595">
        <row r="1">
          <cell r="A1" t="str">
            <v>1월 생산실적</v>
          </cell>
        </row>
      </sheetData>
      <sheetData sheetId="6596">
        <row r="1">
          <cell r="A1" t="str">
            <v>1월 생산실적</v>
          </cell>
        </row>
      </sheetData>
      <sheetData sheetId="6597">
        <row r="1">
          <cell r="A1" t="str">
            <v>1월 생산실적</v>
          </cell>
        </row>
      </sheetData>
      <sheetData sheetId="6598">
        <row r="1">
          <cell r="A1" t="str">
            <v>1월 생산실적</v>
          </cell>
        </row>
      </sheetData>
      <sheetData sheetId="6599">
        <row r="1">
          <cell r="A1" t="str">
            <v>1월 생산실적</v>
          </cell>
        </row>
      </sheetData>
      <sheetData sheetId="6600">
        <row r="1">
          <cell r="A1" t="str">
            <v>1월 생산실적</v>
          </cell>
        </row>
      </sheetData>
      <sheetData sheetId="6601">
        <row r="1">
          <cell r="A1" t="str">
            <v>1월 생산실적</v>
          </cell>
        </row>
      </sheetData>
      <sheetData sheetId="6602">
        <row r="1">
          <cell r="A1" t="str">
            <v>1월 생산실적</v>
          </cell>
        </row>
      </sheetData>
      <sheetData sheetId="6603">
        <row r="1">
          <cell r="A1" t="str">
            <v>1월 생산실적</v>
          </cell>
        </row>
      </sheetData>
      <sheetData sheetId="6604">
        <row r="1">
          <cell r="A1" t="str">
            <v>1월 생산실적</v>
          </cell>
        </row>
      </sheetData>
      <sheetData sheetId="6605">
        <row r="1">
          <cell r="A1" t="str">
            <v>1월 생산실적</v>
          </cell>
        </row>
      </sheetData>
      <sheetData sheetId="6606">
        <row r="1">
          <cell r="A1" t="str">
            <v>1월 생산실적</v>
          </cell>
        </row>
      </sheetData>
      <sheetData sheetId="6607">
        <row r="1">
          <cell r="A1" t="str">
            <v>1월 생산실적</v>
          </cell>
        </row>
      </sheetData>
      <sheetData sheetId="6608">
        <row r="1">
          <cell r="A1" t="str">
            <v>1월 생산실적</v>
          </cell>
        </row>
      </sheetData>
      <sheetData sheetId="6609">
        <row r="1">
          <cell r="A1" t="str">
            <v>1월 생산실적</v>
          </cell>
        </row>
      </sheetData>
      <sheetData sheetId="6610">
        <row r="1">
          <cell r="A1" t="str">
            <v>1월 생산실적</v>
          </cell>
        </row>
      </sheetData>
      <sheetData sheetId="6611">
        <row r="1">
          <cell r="A1" t="str">
            <v>1월 생산실적</v>
          </cell>
        </row>
      </sheetData>
      <sheetData sheetId="6612">
        <row r="1">
          <cell r="A1" t="str">
            <v>1월 생산실적</v>
          </cell>
        </row>
      </sheetData>
      <sheetData sheetId="6613">
        <row r="1">
          <cell r="A1" t="str">
            <v>1월 생산실적</v>
          </cell>
        </row>
      </sheetData>
      <sheetData sheetId="6614">
        <row r="1">
          <cell r="A1" t="str">
            <v>1월 생산실적</v>
          </cell>
        </row>
      </sheetData>
      <sheetData sheetId="6615">
        <row r="1">
          <cell r="A1" t="str">
            <v>1월 생산실적</v>
          </cell>
        </row>
      </sheetData>
      <sheetData sheetId="6616">
        <row r="1">
          <cell r="A1" t="str">
            <v>1월 생산실적</v>
          </cell>
        </row>
      </sheetData>
      <sheetData sheetId="6617">
        <row r="1">
          <cell r="A1" t="str">
            <v>1월 생산실적</v>
          </cell>
        </row>
      </sheetData>
      <sheetData sheetId="6618">
        <row r="1">
          <cell r="A1" t="str">
            <v>1월 생산실적</v>
          </cell>
        </row>
      </sheetData>
      <sheetData sheetId="6619">
        <row r="1">
          <cell r="A1" t="str">
            <v>1월 생산실적</v>
          </cell>
        </row>
      </sheetData>
      <sheetData sheetId="6620">
        <row r="1">
          <cell r="A1" t="str">
            <v>1월 생산실적</v>
          </cell>
        </row>
      </sheetData>
      <sheetData sheetId="6621">
        <row r="1">
          <cell r="A1" t="str">
            <v>1월 생산실적</v>
          </cell>
        </row>
      </sheetData>
      <sheetData sheetId="6622">
        <row r="1">
          <cell r="A1" t="str">
            <v>1월 생산실적</v>
          </cell>
        </row>
      </sheetData>
      <sheetData sheetId="6623">
        <row r="1">
          <cell r="A1" t="str">
            <v>1월 생산실적</v>
          </cell>
        </row>
      </sheetData>
      <sheetData sheetId="6624">
        <row r="1">
          <cell r="A1" t="str">
            <v>1월 생산실적</v>
          </cell>
        </row>
      </sheetData>
      <sheetData sheetId="6625">
        <row r="1">
          <cell r="A1" t="str">
            <v>1월 생산실적</v>
          </cell>
        </row>
      </sheetData>
      <sheetData sheetId="6626">
        <row r="1">
          <cell r="A1" t="str">
            <v>1월 생산실적</v>
          </cell>
        </row>
      </sheetData>
      <sheetData sheetId="6627">
        <row r="1">
          <cell r="A1" t="str">
            <v>1월 생산실적</v>
          </cell>
        </row>
      </sheetData>
      <sheetData sheetId="6628">
        <row r="1">
          <cell r="A1" t="str">
            <v>1월 생산실적</v>
          </cell>
        </row>
      </sheetData>
      <sheetData sheetId="6629">
        <row r="1">
          <cell r="A1" t="str">
            <v>1월 생산실적</v>
          </cell>
        </row>
      </sheetData>
      <sheetData sheetId="6630">
        <row r="1">
          <cell r="A1" t="str">
            <v>1월 생산실적</v>
          </cell>
        </row>
      </sheetData>
      <sheetData sheetId="6631">
        <row r="1">
          <cell r="A1" t="str">
            <v>1월 생산실적</v>
          </cell>
        </row>
      </sheetData>
      <sheetData sheetId="6632">
        <row r="1">
          <cell r="A1" t="str">
            <v>1월 생산실적</v>
          </cell>
        </row>
      </sheetData>
      <sheetData sheetId="6633">
        <row r="1">
          <cell r="A1" t="str">
            <v>1월 생산실적</v>
          </cell>
        </row>
      </sheetData>
      <sheetData sheetId="6634">
        <row r="1">
          <cell r="A1" t="str">
            <v>1월 생산실적</v>
          </cell>
        </row>
      </sheetData>
      <sheetData sheetId="6635">
        <row r="1">
          <cell r="A1" t="str">
            <v>1월 생산실적</v>
          </cell>
        </row>
      </sheetData>
      <sheetData sheetId="6636">
        <row r="1">
          <cell r="A1" t="str">
            <v>1월 생산실적</v>
          </cell>
        </row>
      </sheetData>
      <sheetData sheetId="6637">
        <row r="1">
          <cell r="A1" t="str">
            <v>1월 생산실적</v>
          </cell>
        </row>
      </sheetData>
      <sheetData sheetId="6638">
        <row r="1">
          <cell r="A1" t="str">
            <v>1월 생산실적</v>
          </cell>
        </row>
      </sheetData>
      <sheetData sheetId="6639">
        <row r="1">
          <cell r="A1" t="str">
            <v>1월 생산실적</v>
          </cell>
        </row>
      </sheetData>
      <sheetData sheetId="6640">
        <row r="1">
          <cell r="A1" t="str">
            <v>1월 생산실적</v>
          </cell>
        </row>
      </sheetData>
      <sheetData sheetId="6641">
        <row r="1">
          <cell r="A1" t="str">
            <v>1월 생산실적</v>
          </cell>
        </row>
      </sheetData>
      <sheetData sheetId="6642">
        <row r="1">
          <cell r="A1" t="str">
            <v>1월 생산실적</v>
          </cell>
        </row>
      </sheetData>
      <sheetData sheetId="6643">
        <row r="1">
          <cell r="A1" t="str">
            <v>1월 생산실적</v>
          </cell>
        </row>
      </sheetData>
      <sheetData sheetId="6644">
        <row r="1">
          <cell r="A1" t="str">
            <v>1월 생산실적</v>
          </cell>
        </row>
      </sheetData>
      <sheetData sheetId="6645">
        <row r="1">
          <cell r="A1" t="str">
            <v>1월 생산실적</v>
          </cell>
        </row>
      </sheetData>
      <sheetData sheetId="6646">
        <row r="1">
          <cell r="A1" t="str">
            <v>1월 생산실적</v>
          </cell>
        </row>
      </sheetData>
      <sheetData sheetId="6647">
        <row r="1">
          <cell r="A1" t="str">
            <v>1월 생산실적</v>
          </cell>
        </row>
      </sheetData>
      <sheetData sheetId="6648">
        <row r="1">
          <cell r="A1" t="str">
            <v>1월 생산실적</v>
          </cell>
        </row>
      </sheetData>
      <sheetData sheetId="6649">
        <row r="1">
          <cell r="A1" t="str">
            <v>1월 생산실적</v>
          </cell>
        </row>
      </sheetData>
      <sheetData sheetId="6650">
        <row r="1">
          <cell r="A1" t="str">
            <v>1월 생산실적</v>
          </cell>
        </row>
      </sheetData>
      <sheetData sheetId="6651">
        <row r="1">
          <cell r="A1" t="str">
            <v>1월 생산실적</v>
          </cell>
        </row>
      </sheetData>
      <sheetData sheetId="6652">
        <row r="1">
          <cell r="A1" t="str">
            <v>1월 생산실적</v>
          </cell>
        </row>
      </sheetData>
      <sheetData sheetId="6653">
        <row r="1">
          <cell r="A1" t="str">
            <v>1월 생산실적</v>
          </cell>
        </row>
      </sheetData>
      <sheetData sheetId="6654">
        <row r="1">
          <cell r="A1" t="str">
            <v>1월 생산실적</v>
          </cell>
        </row>
      </sheetData>
      <sheetData sheetId="6655">
        <row r="1">
          <cell r="A1" t="str">
            <v>1월 생산실적</v>
          </cell>
        </row>
      </sheetData>
      <sheetData sheetId="6656">
        <row r="1">
          <cell r="A1" t="str">
            <v>1월 생산실적</v>
          </cell>
        </row>
      </sheetData>
      <sheetData sheetId="6657">
        <row r="1">
          <cell r="A1" t="str">
            <v>1월 생산실적</v>
          </cell>
        </row>
      </sheetData>
      <sheetData sheetId="6658">
        <row r="1">
          <cell r="A1" t="str">
            <v>1월 생산실적</v>
          </cell>
        </row>
      </sheetData>
      <sheetData sheetId="6659">
        <row r="1">
          <cell r="A1" t="str">
            <v>1월 생산실적</v>
          </cell>
        </row>
      </sheetData>
      <sheetData sheetId="6660">
        <row r="1">
          <cell r="A1" t="str">
            <v>1월 생산실적</v>
          </cell>
        </row>
      </sheetData>
      <sheetData sheetId="6661">
        <row r="1">
          <cell r="A1" t="str">
            <v>1월 생산실적</v>
          </cell>
        </row>
      </sheetData>
      <sheetData sheetId="6662">
        <row r="1">
          <cell r="A1" t="str">
            <v>1월 생산실적</v>
          </cell>
        </row>
      </sheetData>
      <sheetData sheetId="6663">
        <row r="1">
          <cell r="A1" t="str">
            <v>1월 생산실적</v>
          </cell>
        </row>
      </sheetData>
      <sheetData sheetId="6664">
        <row r="1">
          <cell r="A1" t="str">
            <v>1월 생산실적</v>
          </cell>
        </row>
      </sheetData>
      <sheetData sheetId="6665">
        <row r="1">
          <cell r="A1" t="str">
            <v>1월 생산실적</v>
          </cell>
        </row>
      </sheetData>
      <sheetData sheetId="6666">
        <row r="1">
          <cell r="A1" t="str">
            <v>1월 생산실적</v>
          </cell>
        </row>
      </sheetData>
      <sheetData sheetId="6667">
        <row r="1">
          <cell r="A1" t="str">
            <v>1월 생산실적</v>
          </cell>
        </row>
      </sheetData>
      <sheetData sheetId="6668">
        <row r="1">
          <cell r="A1" t="str">
            <v>1월 생산실적</v>
          </cell>
        </row>
      </sheetData>
      <sheetData sheetId="6669">
        <row r="1">
          <cell r="A1" t="str">
            <v>1월 생산실적</v>
          </cell>
        </row>
      </sheetData>
      <sheetData sheetId="6670">
        <row r="1">
          <cell r="A1" t="str">
            <v>1월 생산실적</v>
          </cell>
        </row>
      </sheetData>
      <sheetData sheetId="6671">
        <row r="1">
          <cell r="A1" t="str">
            <v>1월 생산실적</v>
          </cell>
        </row>
      </sheetData>
      <sheetData sheetId="6672">
        <row r="1">
          <cell r="A1" t="str">
            <v>1월 생산실적</v>
          </cell>
        </row>
      </sheetData>
      <sheetData sheetId="6673">
        <row r="1">
          <cell r="A1" t="str">
            <v>1월 생산실적</v>
          </cell>
        </row>
      </sheetData>
      <sheetData sheetId="6674">
        <row r="1">
          <cell r="A1" t="str">
            <v>1월 생산실적</v>
          </cell>
        </row>
      </sheetData>
      <sheetData sheetId="6675">
        <row r="1">
          <cell r="A1" t="str">
            <v>1월 생산실적</v>
          </cell>
        </row>
      </sheetData>
      <sheetData sheetId="6676">
        <row r="1">
          <cell r="A1" t="str">
            <v>1월 생산실적</v>
          </cell>
        </row>
      </sheetData>
      <sheetData sheetId="6677">
        <row r="1">
          <cell r="A1" t="str">
            <v>1월 생산실적</v>
          </cell>
        </row>
      </sheetData>
      <sheetData sheetId="6678">
        <row r="1">
          <cell r="A1" t="str">
            <v>1월 생산실적</v>
          </cell>
        </row>
      </sheetData>
      <sheetData sheetId="6679">
        <row r="1">
          <cell r="A1" t="str">
            <v>1월 생산실적</v>
          </cell>
        </row>
      </sheetData>
      <sheetData sheetId="6680">
        <row r="1">
          <cell r="A1" t="str">
            <v>1월 생산실적</v>
          </cell>
        </row>
      </sheetData>
      <sheetData sheetId="6681">
        <row r="1">
          <cell r="A1" t="str">
            <v>1월 생산실적</v>
          </cell>
        </row>
      </sheetData>
      <sheetData sheetId="6682">
        <row r="1">
          <cell r="A1" t="str">
            <v>1월 생산실적</v>
          </cell>
        </row>
      </sheetData>
      <sheetData sheetId="6683">
        <row r="1">
          <cell r="A1" t="str">
            <v>1월 생산실적</v>
          </cell>
        </row>
      </sheetData>
      <sheetData sheetId="6684">
        <row r="1">
          <cell r="A1" t="str">
            <v>1월 생산실적</v>
          </cell>
        </row>
      </sheetData>
      <sheetData sheetId="6685">
        <row r="1">
          <cell r="A1" t="str">
            <v>1월 생산실적</v>
          </cell>
        </row>
      </sheetData>
      <sheetData sheetId="6686">
        <row r="1">
          <cell r="A1" t="str">
            <v>1월 생산실적</v>
          </cell>
        </row>
      </sheetData>
      <sheetData sheetId="6687">
        <row r="1">
          <cell r="A1" t="str">
            <v>1월 생산실적</v>
          </cell>
        </row>
      </sheetData>
      <sheetData sheetId="6688">
        <row r="1">
          <cell r="A1" t="str">
            <v>1월 생산실적</v>
          </cell>
        </row>
      </sheetData>
      <sheetData sheetId="6689">
        <row r="1">
          <cell r="A1" t="str">
            <v>1월 생산실적</v>
          </cell>
        </row>
      </sheetData>
      <sheetData sheetId="6690">
        <row r="1">
          <cell r="A1" t="str">
            <v>1월 생산실적</v>
          </cell>
        </row>
      </sheetData>
      <sheetData sheetId="6691">
        <row r="1">
          <cell r="A1" t="str">
            <v>1월 생산실적</v>
          </cell>
        </row>
      </sheetData>
      <sheetData sheetId="6692">
        <row r="1">
          <cell r="A1" t="str">
            <v>1월 생산실적</v>
          </cell>
        </row>
      </sheetData>
      <sheetData sheetId="6693">
        <row r="1">
          <cell r="A1" t="str">
            <v>1월 생산실적</v>
          </cell>
        </row>
      </sheetData>
      <sheetData sheetId="6694">
        <row r="1">
          <cell r="A1" t="str">
            <v>1월 생산실적</v>
          </cell>
        </row>
      </sheetData>
      <sheetData sheetId="6695">
        <row r="1">
          <cell r="A1" t="str">
            <v>1월 생산실적</v>
          </cell>
        </row>
      </sheetData>
      <sheetData sheetId="6696">
        <row r="1">
          <cell r="A1" t="str">
            <v>1월 생산실적</v>
          </cell>
        </row>
      </sheetData>
      <sheetData sheetId="6697">
        <row r="1">
          <cell r="A1" t="str">
            <v>1월 생산실적</v>
          </cell>
        </row>
      </sheetData>
      <sheetData sheetId="6698">
        <row r="1">
          <cell r="A1" t="str">
            <v>1월 생산실적</v>
          </cell>
        </row>
      </sheetData>
      <sheetData sheetId="6699">
        <row r="1">
          <cell r="A1" t="str">
            <v>1월 생산실적</v>
          </cell>
        </row>
      </sheetData>
      <sheetData sheetId="6700">
        <row r="1">
          <cell r="A1" t="str">
            <v>1월 생산실적</v>
          </cell>
        </row>
      </sheetData>
      <sheetData sheetId="6701">
        <row r="1">
          <cell r="A1" t="str">
            <v>1월 생산실적</v>
          </cell>
        </row>
      </sheetData>
      <sheetData sheetId="6702">
        <row r="1">
          <cell r="A1" t="str">
            <v>1월 생산실적</v>
          </cell>
        </row>
      </sheetData>
      <sheetData sheetId="6703">
        <row r="1">
          <cell r="A1" t="str">
            <v>1월 생산실적</v>
          </cell>
        </row>
      </sheetData>
      <sheetData sheetId="6704">
        <row r="1">
          <cell r="A1" t="str">
            <v>1월 생산실적</v>
          </cell>
        </row>
      </sheetData>
      <sheetData sheetId="6705">
        <row r="1">
          <cell r="A1" t="str">
            <v>1월 생산실적</v>
          </cell>
        </row>
      </sheetData>
      <sheetData sheetId="6706">
        <row r="1">
          <cell r="A1" t="str">
            <v>1월 생산실적</v>
          </cell>
        </row>
      </sheetData>
      <sheetData sheetId="6707">
        <row r="1">
          <cell r="A1" t="str">
            <v>1월 생산실적</v>
          </cell>
        </row>
      </sheetData>
      <sheetData sheetId="6708">
        <row r="1">
          <cell r="A1" t="str">
            <v>1월 생산실적</v>
          </cell>
        </row>
      </sheetData>
      <sheetData sheetId="6709">
        <row r="1">
          <cell r="A1" t="str">
            <v>1월 생산실적</v>
          </cell>
        </row>
      </sheetData>
      <sheetData sheetId="6710">
        <row r="1">
          <cell r="A1" t="str">
            <v>1월 생산실적</v>
          </cell>
        </row>
      </sheetData>
      <sheetData sheetId="6711">
        <row r="1">
          <cell r="A1" t="str">
            <v>1월 생산실적</v>
          </cell>
        </row>
      </sheetData>
      <sheetData sheetId="6712">
        <row r="1">
          <cell r="A1" t="str">
            <v>1월 생산실적</v>
          </cell>
        </row>
      </sheetData>
      <sheetData sheetId="6713">
        <row r="1">
          <cell r="A1" t="str">
            <v>1월 생산실적</v>
          </cell>
        </row>
      </sheetData>
      <sheetData sheetId="6714">
        <row r="1">
          <cell r="A1" t="str">
            <v>1월 생산실적</v>
          </cell>
        </row>
      </sheetData>
      <sheetData sheetId="6715">
        <row r="1">
          <cell r="A1" t="str">
            <v>1월 생산실적</v>
          </cell>
        </row>
      </sheetData>
      <sheetData sheetId="6716">
        <row r="1">
          <cell r="A1" t="str">
            <v>1월 생산실적</v>
          </cell>
        </row>
      </sheetData>
      <sheetData sheetId="6717">
        <row r="1">
          <cell r="A1" t="str">
            <v>1월 생산실적</v>
          </cell>
        </row>
      </sheetData>
      <sheetData sheetId="6718">
        <row r="1">
          <cell r="A1" t="str">
            <v>1월 생산실적</v>
          </cell>
        </row>
      </sheetData>
      <sheetData sheetId="6719">
        <row r="1">
          <cell r="A1" t="str">
            <v>1월 생산실적</v>
          </cell>
        </row>
      </sheetData>
      <sheetData sheetId="6720">
        <row r="1">
          <cell r="A1" t="str">
            <v>1월 생산실적</v>
          </cell>
        </row>
      </sheetData>
      <sheetData sheetId="6721">
        <row r="1">
          <cell r="A1" t="str">
            <v>1월 생산실적</v>
          </cell>
        </row>
      </sheetData>
      <sheetData sheetId="6722">
        <row r="1">
          <cell r="A1" t="str">
            <v>1월 생산실적</v>
          </cell>
        </row>
      </sheetData>
      <sheetData sheetId="6723">
        <row r="1">
          <cell r="A1" t="str">
            <v>1월 생산실적</v>
          </cell>
        </row>
      </sheetData>
      <sheetData sheetId="6724">
        <row r="1">
          <cell r="A1" t="str">
            <v>1월 생산실적</v>
          </cell>
        </row>
      </sheetData>
      <sheetData sheetId="6725">
        <row r="1">
          <cell r="A1" t="str">
            <v>1월 생산실적</v>
          </cell>
        </row>
      </sheetData>
      <sheetData sheetId="6726">
        <row r="1">
          <cell r="A1" t="str">
            <v>1월 생산실적</v>
          </cell>
        </row>
      </sheetData>
      <sheetData sheetId="6727">
        <row r="1">
          <cell r="A1" t="str">
            <v>1월 생산실적</v>
          </cell>
        </row>
      </sheetData>
      <sheetData sheetId="6728">
        <row r="1">
          <cell r="A1" t="str">
            <v>1월 생산실적</v>
          </cell>
        </row>
      </sheetData>
      <sheetData sheetId="6729">
        <row r="1">
          <cell r="A1" t="str">
            <v>1월 생산실적</v>
          </cell>
        </row>
      </sheetData>
      <sheetData sheetId="6730">
        <row r="1">
          <cell r="A1" t="str">
            <v>1월 생산실적</v>
          </cell>
        </row>
      </sheetData>
      <sheetData sheetId="6731">
        <row r="1">
          <cell r="A1" t="str">
            <v>1월 생산실적</v>
          </cell>
        </row>
      </sheetData>
      <sheetData sheetId="6732">
        <row r="1">
          <cell r="A1" t="str">
            <v>1월 생산실적</v>
          </cell>
        </row>
      </sheetData>
      <sheetData sheetId="6733">
        <row r="1">
          <cell r="A1" t="str">
            <v>1월 생산실적</v>
          </cell>
        </row>
      </sheetData>
      <sheetData sheetId="6734">
        <row r="1">
          <cell r="A1" t="str">
            <v>1월 생산실적</v>
          </cell>
        </row>
      </sheetData>
      <sheetData sheetId="6735">
        <row r="1">
          <cell r="A1" t="str">
            <v>1월 생산실적</v>
          </cell>
        </row>
      </sheetData>
      <sheetData sheetId="6736">
        <row r="1">
          <cell r="A1" t="str">
            <v>1월 생산실적</v>
          </cell>
        </row>
      </sheetData>
      <sheetData sheetId="6737">
        <row r="1">
          <cell r="A1" t="str">
            <v>1월 생산실적</v>
          </cell>
        </row>
      </sheetData>
      <sheetData sheetId="6738">
        <row r="1">
          <cell r="A1" t="str">
            <v>1월 생산실적</v>
          </cell>
        </row>
      </sheetData>
      <sheetData sheetId="6739">
        <row r="1">
          <cell r="A1" t="str">
            <v>1월 생산실적</v>
          </cell>
        </row>
      </sheetData>
      <sheetData sheetId="6740">
        <row r="1">
          <cell r="A1" t="str">
            <v>1월 생산실적</v>
          </cell>
        </row>
      </sheetData>
      <sheetData sheetId="6741">
        <row r="1">
          <cell r="A1" t="str">
            <v>1월 생산실적</v>
          </cell>
        </row>
      </sheetData>
      <sheetData sheetId="6742">
        <row r="1">
          <cell r="A1" t="str">
            <v>1월 생산실적</v>
          </cell>
        </row>
      </sheetData>
      <sheetData sheetId="6743">
        <row r="1">
          <cell r="A1" t="str">
            <v>1월 생산실적</v>
          </cell>
        </row>
      </sheetData>
      <sheetData sheetId="6744">
        <row r="1">
          <cell r="A1" t="str">
            <v>1월 생산실적</v>
          </cell>
        </row>
      </sheetData>
      <sheetData sheetId="6745">
        <row r="1">
          <cell r="A1" t="str">
            <v>1월 생산실적</v>
          </cell>
        </row>
      </sheetData>
      <sheetData sheetId="6746">
        <row r="1">
          <cell r="A1" t="str">
            <v>1월 생산실적</v>
          </cell>
        </row>
      </sheetData>
      <sheetData sheetId="6747">
        <row r="1">
          <cell r="A1" t="str">
            <v>1월 생산실적</v>
          </cell>
        </row>
      </sheetData>
      <sheetData sheetId="6748">
        <row r="1">
          <cell r="A1" t="str">
            <v>1월 생산실적</v>
          </cell>
        </row>
      </sheetData>
      <sheetData sheetId="6749">
        <row r="1">
          <cell r="A1" t="str">
            <v>1월 생산실적</v>
          </cell>
        </row>
      </sheetData>
      <sheetData sheetId="6750">
        <row r="1">
          <cell r="A1" t="str">
            <v>1월 생산실적</v>
          </cell>
        </row>
      </sheetData>
      <sheetData sheetId="6751">
        <row r="1">
          <cell r="A1" t="str">
            <v>1월 생산실적</v>
          </cell>
        </row>
      </sheetData>
      <sheetData sheetId="6752">
        <row r="1">
          <cell r="A1" t="str">
            <v>1월 생산실적</v>
          </cell>
        </row>
      </sheetData>
      <sheetData sheetId="6753">
        <row r="1">
          <cell r="A1" t="str">
            <v>1월 생산실적</v>
          </cell>
        </row>
      </sheetData>
      <sheetData sheetId="6754">
        <row r="1">
          <cell r="A1" t="str">
            <v>1월 생산실적</v>
          </cell>
        </row>
      </sheetData>
      <sheetData sheetId="6755">
        <row r="1">
          <cell r="A1" t="str">
            <v>1월 생산실적</v>
          </cell>
        </row>
      </sheetData>
      <sheetData sheetId="6756">
        <row r="1">
          <cell r="A1" t="str">
            <v>1월 생산실적</v>
          </cell>
        </row>
      </sheetData>
      <sheetData sheetId="6757">
        <row r="1">
          <cell r="A1" t="str">
            <v>1월 생산실적</v>
          </cell>
        </row>
      </sheetData>
      <sheetData sheetId="6758">
        <row r="1">
          <cell r="A1" t="str">
            <v>1월 생산실적</v>
          </cell>
        </row>
      </sheetData>
      <sheetData sheetId="6759">
        <row r="1">
          <cell r="A1" t="str">
            <v>1월 생산실적</v>
          </cell>
        </row>
      </sheetData>
      <sheetData sheetId="6760">
        <row r="1">
          <cell r="A1" t="str">
            <v>1월 생산실적</v>
          </cell>
        </row>
      </sheetData>
      <sheetData sheetId="6761">
        <row r="1">
          <cell r="A1" t="str">
            <v>1월 생산실적</v>
          </cell>
        </row>
      </sheetData>
      <sheetData sheetId="6762">
        <row r="1">
          <cell r="A1" t="str">
            <v>1월 생산실적</v>
          </cell>
        </row>
      </sheetData>
      <sheetData sheetId="6763">
        <row r="1">
          <cell r="A1" t="str">
            <v>1월 생산실적</v>
          </cell>
        </row>
      </sheetData>
      <sheetData sheetId="6764">
        <row r="1">
          <cell r="A1" t="str">
            <v>1월 생산실적</v>
          </cell>
        </row>
      </sheetData>
      <sheetData sheetId="6765">
        <row r="1">
          <cell r="A1" t="str">
            <v>1월 생산실적</v>
          </cell>
        </row>
      </sheetData>
      <sheetData sheetId="6766">
        <row r="1">
          <cell r="A1" t="str">
            <v>1월 생산실적</v>
          </cell>
        </row>
      </sheetData>
      <sheetData sheetId="6767">
        <row r="1">
          <cell r="A1" t="str">
            <v>1월 생산실적</v>
          </cell>
        </row>
      </sheetData>
      <sheetData sheetId="6768">
        <row r="1">
          <cell r="A1" t="str">
            <v>1월 생산실적</v>
          </cell>
        </row>
      </sheetData>
      <sheetData sheetId="6769">
        <row r="1">
          <cell r="A1" t="str">
            <v>1월 생산실적</v>
          </cell>
        </row>
      </sheetData>
      <sheetData sheetId="6770">
        <row r="1">
          <cell r="A1" t="str">
            <v>1월 생산실적</v>
          </cell>
        </row>
      </sheetData>
      <sheetData sheetId="6771">
        <row r="1">
          <cell r="A1" t="str">
            <v>1월 생산실적</v>
          </cell>
        </row>
      </sheetData>
      <sheetData sheetId="6772">
        <row r="1">
          <cell r="A1" t="str">
            <v>1월 생산실적</v>
          </cell>
        </row>
      </sheetData>
      <sheetData sheetId="6773">
        <row r="1">
          <cell r="A1" t="str">
            <v>1월 생산실적</v>
          </cell>
        </row>
      </sheetData>
      <sheetData sheetId="6774">
        <row r="1">
          <cell r="A1" t="str">
            <v>1월 생산실적</v>
          </cell>
        </row>
      </sheetData>
      <sheetData sheetId="6775">
        <row r="1">
          <cell r="A1" t="str">
            <v>1월 생산실적</v>
          </cell>
        </row>
      </sheetData>
      <sheetData sheetId="6776">
        <row r="1">
          <cell r="A1" t="str">
            <v>1월 생산실적</v>
          </cell>
        </row>
      </sheetData>
      <sheetData sheetId="6777">
        <row r="1">
          <cell r="A1" t="str">
            <v>1월 생산실적</v>
          </cell>
        </row>
      </sheetData>
      <sheetData sheetId="6778">
        <row r="1">
          <cell r="A1" t="str">
            <v>1월 생산실적</v>
          </cell>
        </row>
      </sheetData>
      <sheetData sheetId="6779">
        <row r="1">
          <cell r="A1" t="str">
            <v>1월 생산실적</v>
          </cell>
        </row>
      </sheetData>
      <sheetData sheetId="6780">
        <row r="1">
          <cell r="A1" t="str">
            <v>1월 생산실적</v>
          </cell>
        </row>
      </sheetData>
      <sheetData sheetId="6781">
        <row r="1">
          <cell r="A1" t="str">
            <v>1월 생산실적</v>
          </cell>
        </row>
      </sheetData>
      <sheetData sheetId="6782">
        <row r="1">
          <cell r="A1" t="str">
            <v>1월 생산실적</v>
          </cell>
        </row>
      </sheetData>
      <sheetData sheetId="6783">
        <row r="1">
          <cell r="A1" t="str">
            <v>1월 생산실적</v>
          </cell>
        </row>
      </sheetData>
      <sheetData sheetId="6784">
        <row r="1">
          <cell r="A1" t="str">
            <v>1월 생산실적</v>
          </cell>
        </row>
      </sheetData>
      <sheetData sheetId="6785">
        <row r="1">
          <cell r="A1" t="str">
            <v>1월 생산실적</v>
          </cell>
        </row>
      </sheetData>
      <sheetData sheetId="6786">
        <row r="1">
          <cell r="A1" t="str">
            <v>1월 생산실적</v>
          </cell>
        </row>
      </sheetData>
      <sheetData sheetId="6787">
        <row r="1">
          <cell r="A1" t="str">
            <v>1월 생산실적</v>
          </cell>
        </row>
      </sheetData>
      <sheetData sheetId="6788">
        <row r="1">
          <cell r="A1" t="str">
            <v>1월 생산실적</v>
          </cell>
        </row>
      </sheetData>
      <sheetData sheetId="6789">
        <row r="1">
          <cell r="A1" t="str">
            <v>1월 생산실적</v>
          </cell>
        </row>
      </sheetData>
      <sheetData sheetId="6790">
        <row r="1">
          <cell r="A1" t="str">
            <v>1월 생산실적</v>
          </cell>
        </row>
      </sheetData>
      <sheetData sheetId="6791">
        <row r="1">
          <cell r="A1" t="str">
            <v>1월 생산실적</v>
          </cell>
        </row>
      </sheetData>
      <sheetData sheetId="6792">
        <row r="1">
          <cell r="A1" t="str">
            <v>1월 생산실적</v>
          </cell>
        </row>
      </sheetData>
      <sheetData sheetId="6793">
        <row r="1">
          <cell r="A1" t="str">
            <v>1월 생산실적</v>
          </cell>
        </row>
      </sheetData>
      <sheetData sheetId="6794">
        <row r="1">
          <cell r="A1" t="str">
            <v>1월 생산실적</v>
          </cell>
        </row>
      </sheetData>
      <sheetData sheetId="6795">
        <row r="1">
          <cell r="A1" t="str">
            <v>1월 생산실적</v>
          </cell>
        </row>
      </sheetData>
      <sheetData sheetId="6796">
        <row r="1">
          <cell r="A1" t="str">
            <v>1월 생산실적</v>
          </cell>
        </row>
      </sheetData>
      <sheetData sheetId="6797">
        <row r="1">
          <cell r="A1" t="str">
            <v>1월 생산실적</v>
          </cell>
        </row>
      </sheetData>
      <sheetData sheetId="6798">
        <row r="1">
          <cell r="A1" t="str">
            <v>1월 생산실적</v>
          </cell>
        </row>
      </sheetData>
      <sheetData sheetId="6799">
        <row r="1">
          <cell r="A1" t="str">
            <v>1월 생산실적</v>
          </cell>
        </row>
      </sheetData>
      <sheetData sheetId="6800">
        <row r="1">
          <cell r="A1" t="str">
            <v>1월 생산실적</v>
          </cell>
        </row>
      </sheetData>
      <sheetData sheetId="6801">
        <row r="1">
          <cell r="A1" t="str">
            <v>1월 생산실적</v>
          </cell>
        </row>
      </sheetData>
      <sheetData sheetId="6802">
        <row r="1">
          <cell r="A1" t="str">
            <v>1월 생산실적</v>
          </cell>
        </row>
      </sheetData>
      <sheetData sheetId="6803">
        <row r="1">
          <cell r="A1" t="str">
            <v>1월 생산실적</v>
          </cell>
        </row>
      </sheetData>
      <sheetData sheetId="6804">
        <row r="1">
          <cell r="A1" t="str">
            <v>1월 생산실적</v>
          </cell>
        </row>
      </sheetData>
      <sheetData sheetId="6805">
        <row r="1">
          <cell r="A1" t="str">
            <v>1월 생산실적</v>
          </cell>
        </row>
      </sheetData>
      <sheetData sheetId="6806">
        <row r="1">
          <cell r="A1" t="str">
            <v>1월 생산실적</v>
          </cell>
        </row>
      </sheetData>
      <sheetData sheetId="6807">
        <row r="1">
          <cell r="A1" t="str">
            <v>1월 생산실적</v>
          </cell>
        </row>
      </sheetData>
      <sheetData sheetId="6808">
        <row r="1">
          <cell r="A1" t="str">
            <v>1월 생산실적</v>
          </cell>
        </row>
      </sheetData>
      <sheetData sheetId="6809">
        <row r="1">
          <cell r="A1" t="str">
            <v>1월 생산실적</v>
          </cell>
        </row>
      </sheetData>
      <sheetData sheetId="6810">
        <row r="1">
          <cell r="A1" t="str">
            <v>1월 생산실적</v>
          </cell>
        </row>
      </sheetData>
      <sheetData sheetId="6811">
        <row r="1">
          <cell r="A1" t="str">
            <v>1월 생산실적</v>
          </cell>
        </row>
      </sheetData>
      <sheetData sheetId="6812">
        <row r="1">
          <cell r="A1" t="str">
            <v>1월 생산실적</v>
          </cell>
        </row>
      </sheetData>
      <sheetData sheetId="6813">
        <row r="1">
          <cell r="A1" t="str">
            <v>1월 생산실적</v>
          </cell>
        </row>
      </sheetData>
      <sheetData sheetId="6814">
        <row r="1">
          <cell r="A1" t="str">
            <v>1월 생산실적</v>
          </cell>
        </row>
      </sheetData>
      <sheetData sheetId="6815">
        <row r="1">
          <cell r="A1" t="str">
            <v>1월 생산실적</v>
          </cell>
        </row>
      </sheetData>
      <sheetData sheetId="6816">
        <row r="1">
          <cell r="A1" t="str">
            <v>1월 생산실적</v>
          </cell>
        </row>
      </sheetData>
      <sheetData sheetId="6817">
        <row r="1">
          <cell r="A1" t="str">
            <v>1월 생산실적</v>
          </cell>
        </row>
      </sheetData>
      <sheetData sheetId="6818">
        <row r="1">
          <cell r="A1" t="str">
            <v>1월 생산실적</v>
          </cell>
        </row>
      </sheetData>
      <sheetData sheetId="6819">
        <row r="1">
          <cell r="A1" t="str">
            <v>1월 생산실적</v>
          </cell>
        </row>
      </sheetData>
      <sheetData sheetId="6820">
        <row r="1">
          <cell r="A1" t="str">
            <v>1월 생산실적</v>
          </cell>
        </row>
      </sheetData>
      <sheetData sheetId="6821">
        <row r="1">
          <cell r="A1" t="str">
            <v>1월 생산실적</v>
          </cell>
        </row>
      </sheetData>
      <sheetData sheetId="6822">
        <row r="1">
          <cell r="A1" t="str">
            <v>1월 생산실적</v>
          </cell>
        </row>
      </sheetData>
      <sheetData sheetId="6823">
        <row r="1">
          <cell r="A1" t="str">
            <v>1월 생산실적</v>
          </cell>
        </row>
      </sheetData>
      <sheetData sheetId="6824">
        <row r="1">
          <cell r="A1" t="str">
            <v>1월 생산실적</v>
          </cell>
        </row>
      </sheetData>
      <sheetData sheetId="6825">
        <row r="1">
          <cell r="A1" t="str">
            <v>1월 생산실적</v>
          </cell>
        </row>
      </sheetData>
      <sheetData sheetId="6826">
        <row r="1">
          <cell r="A1" t="str">
            <v>1월 생산실적</v>
          </cell>
        </row>
      </sheetData>
      <sheetData sheetId="6827">
        <row r="1">
          <cell r="A1" t="str">
            <v>1월 생산실적</v>
          </cell>
        </row>
      </sheetData>
      <sheetData sheetId="6828">
        <row r="1">
          <cell r="A1" t="str">
            <v>1월 생산실적</v>
          </cell>
        </row>
      </sheetData>
      <sheetData sheetId="6829">
        <row r="1">
          <cell r="A1" t="str">
            <v>1월 생산실적</v>
          </cell>
        </row>
      </sheetData>
      <sheetData sheetId="6830">
        <row r="1">
          <cell r="A1" t="str">
            <v>1월 생산실적</v>
          </cell>
        </row>
      </sheetData>
      <sheetData sheetId="6831">
        <row r="1">
          <cell r="A1" t="str">
            <v>1월 생산실적</v>
          </cell>
        </row>
      </sheetData>
      <sheetData sheetId="6832">
        <row r="1">
          <cell r="A1" t="str">
            <v>1월 생산실적</v>
          </cell>
        </row>
      </sheetData>
      <sheetData sheetId="6833">
        <row r="1">
          <cell r="A1" t="str">
            <v>1월 생산실적</v>
          </cell>
        </row>
      </sheetData>
      <sheetData sheetId="6834">
        <row r="1">
          <cell r="A1" t="str">
            <v>1월 생산실적</v>
          </cell>
        </row>
      </sheetData>
      <sheetData sheetId="6835">
        <row r="1">
          <cell r="A1" t="str">
            <v>1월 생산실적</v>
          </cell>
        </row>
      </sheetData>
      <sheetData sheetId="6836">
        <row r="1">
          <cell r="A1" t="str">
            <v>1월 생산실적</v>
          </cell>
        </row>
      </sheetData>
      <sheetData sheetId="6837">
        <row r="1">
          <cell r="A1" t="str">
            <v>1월 생산실적</v>
          </cell>
        </row>
      </sheetData>
      <sheetData sheetId="6838">
        <row r="1">
          <cell r="A1" t="str">
            <v>1월 생산실적</v>
          </cell>
        </row>
      </sheetData>
      <sheetData sheetId="6839">
        <row r="1">
          <cell r="A1" t="str">
            <v>1월 생산실적</v>
          </cell>
        </row>
      </sheetData>
      <sheetData sheetId="6840">
        <row r="1">
          <cell r="A1" t="str">
            <v>1월 생산실적</v>
          </cell>
        </row>
      </sheetData>
      <sheetData sheetId="6841">
        <row r="1">
          <cell r="A1" t="str">
            <v>1월 생산실적</v>
          </cell>
        </row>
      </sheetData>
      <sheetData sheetId="6842">
        <row r="1">
          <cell r="A1" t="str">
            <v>1월 생산실적</v>
          </cell>
        </row>
      </sheetData>
      <sheetData sheetId="6843">
        <row r="1">
          <cell r="A1" t="str">
            <v>1월 생산실적</v>
          </cell>
        </row>
      </sheetData>
      <sheetData sheetId="6844">
        <row r="1">
          <cell r="A1" t="str">
            <v>1월 생산실적</v>
          </cell>
        </row>
      </sheetData>
      <sheetData sheetId="6845">
        <row r="1">
          <cell r="A1" t="str">
            <v>1월 생산실적</v>
          </cell>
        </row>
      </sheetData>
      <sheetData sheetId="6846">
        <row r="1">
          <cell r="A1" t="str">
            <v>1월 생산실적</v>
          </cell>
        </row>
      </sheetData>
      <sheetData sheetId="6847">
        <row r="1">
          <cell r="A1" t="str">
            <v>1월 생산실적</v>
          </cell>
        </row>
      </sheetData>
      <sheetData sheetId="6848">
        <row r="1">
          <cell r="A1" t="str">
            <v>1월 생산실적</v>
          </cell>
        </row>
      </sheetData>
      <sheetData sheetId="6849">
        <row r="1">
          <cell r="A1" t="str">
            <v>1월 생산실적</v>
          </cell>
        </row>
      </sheetData>
      <sheetData sheetId="6850">
        <row r="1">
          <cell r="A1" t="str">
            <v>1월 생산실적</v>
          </cell>
        </row>
      </sheetData>
      <sheetData sheetId="6851">
        <row r="1">
          <cell r="A1" t="str">
            <v>1월 생산실적</v>
          </cell>
        </row>
      </sheetData>
      <sheetData sheetId="6852">
        <row r="1">
          <cell r="A1" t="str">
            <v>1월 생산실적</v>
          </cell>
        </row>
      </sheetData>
      <sheetData sheetId="6853">
        <row r="1">
          <cell r="A1" t="str">
            <v>1월 생산실적</v>
          </cell>
        </row>
      </sheetData>
      <sheetData sheetId="6854">
        <row r="1">
          <cell r="A1" t="str">
            <v>1월 생산실적</v>
          </cell>
        </row>
      </sheetData>
      <sheetData sheetId="6855">
        <row r="1">
          <cell r="A1" t="str">
            <v>1월 생산실적</v>
          </cell>
        </row>
      </sheetData>
      <sheetData sheetId="6856">
        <row r="1">
          <cell r="A1" t="str">
            <v>1월 생산실적</v>
          </cell>
        </row>
      </sheetData>
      <sheetData sheetId="6857">
        <row r="1">
          <cell r="A1" t="str">
            <v>1월 생산실적</v>
          </cell>
        </row>
      </sheetData>
      <sheetData sheetId="6858">
        <row r="1">
          <cell r="A1" t="str">
            <v>1월 생산실적</v>
          </cell>
        </row>
      </sheetData>
      <sheetData sheetId="6859">
        <row r="1">
          <cell r="A1" t="str">
            <v>1월 생산실적</v>
          </cell>
        </row>
      </sheetData>
      <sheetData sheetId="6860">
        <row r="1">
          <cell r="A1" t="str">
            <v>1월 생산실적</v>
          </cell>
        </row>
      </sheetData>
      <sheetData sheetId="6861">
        <row r="1">
          <cell r="A1" t="str">
            <v>1월 생산실적</v>
          </cell>
        </row>
      </sheetData>
      <sheetData sheetId="6862">
        <row r="1">
          <cell r="A1" t="str">
            <v>1월 생산실적</v>
          </cell>
        </row>
      </sheetData>
      <sheetData sheetId="6863">
        <row r="1">
          <cell r="A1" t="str">
            <v>1월 생산실적</v>
          </cell>
        </row>
      </sheetData>
      <sheetData sheetId="6864">
        <row r="1">
          <cell r="A1" t="str">
            <v>1월 생산실적</v>
          </cell>
        </row>
      </sheetData>
      <sheetData sheetId="6865">
        <row r="1">
          <cell r="A1" t="str">
            <v>1월 생산실적</v>
          </cell>
        </row>
      </sheetData>
      <sheetData sheetId="6866">
        <row r="1">
          <cell r="A1" t="str">
            <v>1월 생산실적</v>
          </cell>
        </row>
      </sheetData>
      <sheetData sheetId="6867">
        <row r="1">
          <cell r="A1" t="str">
            <v>1월 생산실적</v>
          </cell>
        </row>
      </sheetData>
      <sheetData sheetId="6868">
        <row r="1">
          <cell r="A1" t="str">
            <v>1월 생산실적</v>
          </cell>
        </row>
      </sheetData>
      <sheetData sheetId="6869">
        <row r="1">
          <cell r="A1" t="str">
            <v>1월 생산실적</v>
          </cell>
        </row>
      </sheetData>
      <sheetData sheetId="6870">
        <row r="1">
          <cell r="A1" t="str">
            <v>1월 생산실적</v>
          </cell>
        </row>
      </sheetData>
      <sheetData sheetId="6871">
        <row r="1">
          <cell r="A1" t="str">
            <v>1월 생산실적</v>
          </cell>
        </row>
      </sheetData>
      <sheetData sheetId="6872">
        <row r="1">
          <cell r="A1" t="str">
            <v>1월 생산실적</v>
          </cell>
        </row>
      </sheetData>
      <sheetData sheetId="6873">
        <row r="1">
          <cell r="A1" t="str">
            <v>1월 생산실적</v>
          </cell>
        </row>
      </sheetData>
      <sheetData sheetId="6874">
        <row r="1">
          <cell r="A1" t="str">
            <v>1월 생산실적</v>
          </cell>
        </row>
      </sheetData>
      <sheetData sheetId="6875">
        <row r="1">
          <cell r="A1" t="str">
            <v>1월 생산실적</v>
          </cell>
        </row>
      </sheetData>
      <sheetData sheetId="6876">
        <row r="1">
          <cell r="A1" t="str">
            <v>1월 생산실적</v>
          </cell>
        </row>
      </sheetData>
      <sheetData sheetId="6877">
        <row r="1">
          <cell r="A1" t="str">
            <v>1월 생산실적</v>
          </cell>
        </row>
      </sheetData>
      <sheetData sheetId="6878">
        <row r="1">
          <cell r="A1" t="str">
            <v>1월 생산실적</v>
          </cell>
        </row>
      </sheetData>
      <sheetData sheetId="6879">
        <row r="1">
          <cell r="A1" t="str">
            <v>1월 생산실적</v>
          </cell>
        </row>
      </sheetData>
      <sheetData sheetId="6880">
        <row r="1">
          <cell r="A1" t="str">
            <v>1월 생산실적</v>
          </cell>
        </row>
      </sheetData>
      <sheetData sheetId="6881">
        <row r="1">
          <cell r="A1" t="str">
            <v>1월 생산실적</v>
          </cell>
        </row>
      </sheetData>
      <sheetData sheetId="6882">
        <row r="1">
          <cell r="A1" t="str">
            <v>1월 생산실적</v>
          </cell>
        </row>
      </sheetData>
      <sheetData sheetId="6883">
        <row r="1">
          <cell r="A1" t="str">
            <v>1월 생산실적</v>
          </cell>
        </row>
      </sheetData>
      <sheetData sheetId="6884">
        <row r="1">
          <cell r="A1" t="str">
            <v>1월 생산실적</v>
          </cell>
        </row>
      </sheetData>
      <sheetData sheetId="6885">
        <row r="1">
          <cell r="A1" t="str">
            <v>1월 생산실적</v>
          </cell>
        </row>
      </sheetData>
      <sheetData sheetId="6886">
        <row r="1">
          <cell r="A1" t="str">
            <v>1월 생산실적</v>
          </cell>
        </row>
      </sheetData>
      <sheetData sheetId="6887">
        <row r="1">
          <cell r="A1" t="str">
            <v>1월 생산실적</v>
          </cell>
        </row>
      </sheetData>
      <sheetData sheetId="6888">
        <row r="1">
          <cell r="A1" t="str">
            <v>1월 생산실적</v>
          </cell>
        </row>
      </sheetData>
      <sheetData sheetId="6889">
        <row r="1">
          <cell r="A1" t="str">
            <v>1월 생산실적</v>
          </cell>
        </row>
      </sheetData>
      <sheetData sheetId="6890">
        <row r="1">
          <cell r="A1" t="str">
            <v>1월 생산실적</v>
          </cell>
        </row>
      </sheetData>
      <sheetData sheetId="6891">
        <row r="1">
          <cell r="A1" t="str">
            <v>1월 생산실적</v>
          </cell>
        </row>
      </sheetData>
      <sheetData sheetId="6892">
        <row r="1">
          <cell r="A1" t="str">
            <v>1월 생산실적</v>
          </cell>
        </row>
      </sheetData>
      <sheetData sheetId="6893">
        <row r="1">
          <cell r="A1" t="str">
            <v>1월 생산실적</v>
          </cell>
        </row>
      </sheetData>
      <sheetData sheetId="6894">
        <row r="1">
          <cell r="A1" t="str">
            <v>1월 생산실적</v>
          </cell>
        </row>
      </sheetData>
      <sheetData sheetId="6895">
        <row r="1">
          <cell r="A1" t="str">
            <v>1월 생산실적</v>
          </cell>
        </row>
      </sheetData>
      <sheetData sheetId="6896">
        <row r="1">
          <cell r="A1" t="str">
            <v>1월 생산실적</v>
          </cell>
        </row>
      </sheetData>
      <sheetData sheetId="6897">
        <row r="1">
          <cell r="A1" t="str">
            <v>1월 생산실적</v>
          </cell>
        </row>
      </sheetData>
      <sheetData sheetId="6898">
        <row r="1">
          <cell r="A1" t="str">
            <v>1월 생산실적</v>
          </cell>
        </row>
      </sheetData>
      <sheetData sheetId="6899">
        <row r="1">
          <cell r="A1" t="str">
            <v>1월 생산실적</v>
          </cell>
        </row>
      </sheetData>
      <sheetData sheetId="6900">
        <row r="1">
          <cell r="A1" t="str">
            <v>1월 생산실적</v>
          </cell>
        </row>
      </sheetData>
      <sheetData sheetId="6901">
        <row r="1">
          <cell r="A1" t="str">
            <v>1월 생산실적</v>
          </cell>
        </row>
      </sheetData>
      <sheetData sheetId="6902">
        <row r="1">
          <cell r="A1" t="str">
            <v>1월 생산실적</v>
          </cell>
        </row>
      </sheetData>
      <sheetData sheetId="6903">
        <row r="1">
          <cell r="A1" t="str">
            <v>1월 생산실적</v>
          </cell>
        </row>
      </sheetData>
      <sheetData sheetId="6904">
        <row r="1">
          <cell r="A1" t="str">
            <v>1월 생산실적</v>
          </cell>
        </row>
      </sheetData>
      <sheetData sheetId="6905">
        <row r="1">
          <cell r="A1" t="str">
            <v>1월 생산실적</v>
          </cell>
        </row>
      </sheetData>
      <sheetData sheetId="6906">
        <row r="1">
          <cell r="A1" t="str">
            <v>1월 생산실적</v>
          </cell>
        </row>
      </sheetData>
      <sheetData sheetId="6907">
        <row r="1">
          <cell r="A1" t="str">
            <v>1월 생산실적</v>
          </cell>
        </row>
      </sheetData>
      <sheetData sheetId="6908">
        <row r="1">
          <cell r="A1" t="str">
            <v>1월 생산실적</v>
          </cell>
        </row>
      </sheetData>
      <sheetData sheetId="6909">
        <row r="1">
          <cell r="A1" t="str">
            <v>1월 생산실적</v>
          </cell>
        </row>
      </sheetData>
      <sheetData sheetId="6910">
        <row r="1">
          <cell r="A1" t="str">
            <v>1월 생산실적</v>
          </cell>
        </row>
      </sheetData>
      <sheetData sheetId="6911">
        <row r="1">
          <cell r="A1" t="str">
            <v>1월 생산실적</v>
          </cell>
        </row>
      </sheetData>
      <sheetData sheetId="6912">
        <row r="1">
          <cell r="A1" t="str">
            <v>1월 생산실적</v>
          </cell>
        </row>
      </sheetData>
      <sheetData sheetId="6913">
        <row r="1">
          <cell r="A1" t="str">
            <v>1월 생산실적</v>
          </cell>
        </row>
      </sheetData>
      <sheetData sheetId="6914">
        <row r="1">
          <cell r="A1" t="str">
            <v>1월 생산실적</v>
          </cell>
        </row>
      </sheetData>
      <sheetData sheetId="6915">
        <row r="1">
          <cell r="A1" t="str">
            <v>1월 생산실적</v>
          </cell>
        </row>
      </sheetData>
      <sheetData sheetId="6916">
        <row r="1">
          <cell r="A1" t="str">
            <v>1월 생산실적</v>
          </cell>
        </row>
      </sheetData>
      <sheetData sheetId="6917">
        <row r="1">
          <cell r="A1" t="str">
            <v>1월 생산실적</v>
          </cell>
        </row>
      </sheetData>
      <sheetData sheetId="6918">
        <row r="1">
          <cell r="A1" t="str">
            <v>1월 생산실적</v>
          </cell>
        </row>
      </sheetData>
      <sheetData sheetId="6919">
        <row r="1">
          <cell r="A1" t="str">
            <v>1월 생산실적</v>
          </cell>
        </row>
      </sheetData>
      <sheetData sheetId="6920">
        <row r="1">
          <cell r="A1" t="str">
            <v>1월 생산실적</v>
          </cell>
        </row>
      </sheetData>
      <sheetData sheetId="6921">
        <row r="1">
          <cell r="A1" t="str">
            <v>1월 생산실적</v>
          </cell>
        </row>
      </sheetData>
      <sheetData sheetId="6922">
        <row r="1">
          <cell r="A1" t="str">
            <v>1월 생산실적</v>
          </cell>
        </row>
      </sheetData>
      <sheetData sheetId="6923">
        <row r="1">
          <cell r="A1" t="str">
            <v>1월 생산실적</v>
          </cell>
        </row>
      </sheetData>
      <sheetData sheetId="6924">
        <row r="1">
          <cell r="A1" t="str">
            <v>1월 생산실적</v>
          </cell>
        </row>
      </sheetData>
      <sheetData sheetId="6925">
        <row r="1">
          <cell r="A1" t="str">
            <v>1월 생산실적</v>
          </cell>
        </row>
      </sheetData>
      <sheetData sheetId="6926">
        <row r="1">
          <cell r="A1" t="str">
            <v>1월 생산실적</v>
          </cell>
        </row>
      </sheetData>
      <sheetData sheetId="6927">
        <row r="1">
          <cell r="A1" t="str">
            <v>1월 생산실적</v>
          </cell>
        </row>
      </sheetData>
      <sheetData sheetId="6928">
        <row r="1">
          <cell r="A1" t="str">
            <v>1월 생산실적</v>
          </cell>
        </row>
      </sheetData>
      <sheetData sheetId="6929">
        <row r="1">
          <cell r="A1" t="str">
            <v>1월 생산실적</v>
          </cell>
        </row>
      </sheetData>
      <sheetData sheetId="6930">
        <row r="1">
          <cell r="A1" t="str">
            <v>1월 생산실적</v>
          </cell>
        </row>
      </sheetData>
      <sheetData sheetId="6931">
        <row r="1">
          <cell r="A1" t="str">
            <v>1월 생산실적</v>
          </cell>
        </row>
      </sheetData>
      <sheetData sheetId="6932">
        <row r="1">
          <cell r="A1" t="str">
            <v>1월 생산실적</v>
          </cell>
        </row>
      </sheetData>
      <sheetData sheetId="6933">
        <row r="1">
          <cell r="A1" t="str">
            <v>1월 생산실적</v>
          </cell>
        </row>
      </sheetData>
      <sheetData sheetId="6934">
        <row r="1">
          <cell r="A1" t="str">
            <v>1월 생산실적</v>
          </cell>
        </row>
      </sheetData>
      <sheetData sheetId="6935">
        <row r="1">
          <cell r="A1" t="str">
            <v>1월 생산실적</v>
          </cell>
        </row>
      </sheetData>
      <sheetData sheetId="6936">
        <row r="1">
          <cell r="A1" t="str">
            <v>1월 생산실적</v>
          </cell>
        </row>
      </sheetData>
      <sheetData sheetId="6937">
        <row r="1">
          <cell r="A1" t="str">
            <v>1월 생산실적</v>
          </cell>
        </row>
      </sheetData>
      <sheetData sheetId="6938">
        <row r="1">
          <cell r="A1" t="str">
            <v>1월 생산실적</v>
          </cell>
        </row>
      </sheetData>
      <sheetData sheetId="6939">
        <row r="1">
          <cell r="A1" t="str">
            <v>1월 생산실적</v>
          </cell>
        </row>
      </sheetData>
      <sheetData sheetId="6940">
        <row r="1">
          <cell r="A1" t="str">
            <v>1월 생산실적</v>
          </cell>
        </row>
      </sheetData>
      <sheetData sheetId="6941">
        <row r="1">
          <cell r="A1" t="str">
            <v>1월 생산실적</v>
          </cell>
        </row>
      </sheetData>
      <sheetData sheetId="6942">
        <row r="1">
          <cell r="A1" t="str">
            <v>1월 생산실적</v>
          </cell>
        </row>
      </sheetData>
      <sheetData sheetId="6943">
        <row r="1">
          <cell r="A1" t="str">
            <v>1월 생산실적</v>
          </cell>
        </row>
      </sheetData>
      <sheetData sheetId="6944">
        <row r="1">
          <cell r="A1" t="str">
            <v>1월 생산실적</v>
          </cell>
        </row>
      </sheetData>
      <sheetData sheetId="6945">
        <row r="1">
          <cell r="A1" t="str">
            <v>1월 생산실적</v>
          </cell>
        </row>
      </sheetData>
      <sheetData sheetId="6946">
        <row r="1">
          <cell r="A1" t="str">
            <v>1월 생산실적</v>
          </cell>
        </row>
      </sheetData>
      <sheetData sheetId="6947">
        <row r="1">
          <cell r="A1" t="str">
            <v>1월 생산실적</v>
          </cell>
        </row>
      </sheetData>
      <sheetData sheetId="6948">
        <row r="1">
          <cell r="A1" t="str">
            <v>1월 생산실적</v>
          </cell>
        </row>
      </sheetData>
      <sheetData sheetId="6949">
        <row r="1">
          <cell r="A1" t="str">
            <v>1월 생산실적</v>
          </cell>
        </row>
      </sheetData>
      <sheetData sheetId="6950">
        <row r="1">
          <cell r="A1" t="str">
            <v>1월 생산실적</v>
          </cell>
        </row>
      </sheetData>
      <sheetData sheetId="6951">
        <row r="1">
          <cell r="A1" t="str">
            <v>1월 생산실적</v>
          </cell>
        </row>
      </sheetData>
      <sheetData sheetId="6952">
        <row r="1">
          <cell r="A1" t="str">
            <v>1월 생산실적</v>
          </cell>
        </row>
      </sheetData>
      <sheetData sheetId="6953">
        <row r="1">
          <cell r="A1" t="str">
            <v>1월 생산실적</v>
          </cell>
        </row>
      </sheetData>
      <sheetData sheetId="6954">
        <row r="1">
          <cell r="A1" t="str">
            <v>1월 생산실적</v>
          </cell>
        </row>
      </sheetData>
      <sheetData sheetId="6955">
        <row r="1">
          <cell r="A1" t="str">
            <v>1월 생산실적</v>
          </cell>
        </row>
      </sheetData>
      <sheetData sheetId="6956">
        <row r="1">
          <cell r="A1" t="str">
            <v>1월 생산실적</v>
          </cell>
        </row>
      </sheetData>
      <sheetData sheetId="6957">
        <row r="1">
          <cell r="A1" t="str">
            <v>1월 생산실적</v>
          </cell>
        </row>
      </sheetData>
      <sheetData sheetId="6958">
        <row r="1">
          <cell r="A1" t="str">
            <v>1월 생산실적</v>
          </cell>
        </row>
      </sheetData>
      <sheetData sheetId="6959">
        <row r="1">
          <cell r="A1" t="str">
            <v>1월 생산실적</v>
          </cell>
        </row>
      </sheetData>
      <sheetData sheetId="6960">
        <row r="1">
          <cell r="A1" t="str">
            <v>1월 생산실적</v>
          </cell>
        </row>
      </sheetData>
      <sheetData sheetId="6961">
        <row r="1">
          <cell r="A1" t="str">
            <v>1월 생산실적</v>
          </cell>
        </row>
      </sheetData>
      <sheetData sheetId="6962">
        <row r="1">
          <cell r="A1" t="str">
            <v>1월 생산실적</v>
          </cell>
        </row>
      </sheetData>
      <sheetData sheetId="6963">
        <row r="1">
          <cell r="A1" t="str">
            <v>1월 생산실적</v>
          </cell>
        </row>
      </sheetData>
      <sheetData sheetId="6964">
        <row r="1">
          <cell r="A1" t="str">
            <v>1월 생산실적</v>
          </cell>
        </row>
      </sheetData>
      <sheetData sheetId="6965">
        <row r="1">
          <cell r="A1" t="str">
            <v>1월 생산실적</v>
          </cell>
        </row>
      </sheetData>
      <sheetData sheetId="6966">
        <row r="1">
          <cell r="A1" t="str">
            <v>1월 생산실적</v>
          </cell>
        </row>
      </sheetData>
      <sheetData sheetId="6967">
        <row r="1">
          <cell r="A1" t="str">
            <v>1월 생산실적</v>
          </cell>
        </row>
      </sheetData>
      <sheetData sheetId="6968">
        <row r="1">
          <cell r="A1" t="str">
            <v>1월 생산실적</v>
          </cell>
        </row>
      </sheetData>
      <sheetData sheetId="6969">
        <row r="1">
          <cell r="A1" t="str">
            <v>1월 생산실적</v>
          </cell>
        </row>
      </sheetData>
      <sheetData sheetId="6970">
        <row r="1">
          <cell r="A1" t="str">
            <v>1월 생산실적</v>
          </cell>
        </row>
      </sheetData>
      <sheetData sheetId="6971">
        <row r="1">
          <cell r="A1" t="str">
            <v>1월 생산실적</v>
          </cell>
        </row>
      </sheetData>
      <sheetData sheetId="6972">
        <row r="1">
          <cell r="A1" t="str">
            <v>1월 생산실적</v>
          </cell>
        </row>
      </sheetData>
      <sheetData sheetId="6973">
        <row r="1">
          <cell r="A1" t="str">
            <v>1월 생산실적</v>
          </cell>
        </row>
      </sheetData>
      <sheetData sheetId="6974">
        <row r="1">
          <cell r="A1" t="str">
            <v>1월 생산실적</v>
          </cell>
        </row>
      </sheetData>
      <sheetData sheetId="6975">
        <row r="1">
          <cell r="A1" t="str">
            <v>1월 생산실적</v>
          </cell>
        </row>
      </sheetData>
      <sheetData sheetId="6976">
        <row r="1">
          <cell r="A1" t="str">
            <v>1월 생산실적</v>
          </cell>
        </row>
      </sheetData>
      <sheetData sheetId="6977">
        <row r="1">
          <cell r="A1" t="str">
            <v>1월 생산실적</v>
          </cell>
        </row>
      </sheetData>
      <sheetData sheetId="6978">
        <row r="1">
          <cell r="A1" t="str">
            <v>1월 생산실적</v>
          </cell>
        </row>
      </sheetData>
      <sheetData sheetId="6979">
        <row r="1">
          <cell r="A1" t="str">
            <v>1월 생산실적</v>
          </cell>
        </row>
      </sheetData>
      <sheetData sheetId="6980">
        <row r="1">
          <cell r="A1" t="str">
            <v>1월 생산실적</v>
          </cell>
        </row>
      </sheetData>
      <sheetData sheetId="6981">
        <row r="1">
          <cell r="A1" t="str">
            <v>1월 생산실적</v>
          </cell>
        </row>
      </sheetData>
      <sheetData sheetId="6982">
        <row r="1">
          <cell r="A1" t="str">
            <v>1월 생산실적</v>
          </cell>
        </row>
      </sheetData>
      <sheetData sheetId="6983">
        <row r="1">
          <cell r="A1" t="str">
            <v>1월 생산실적</v>
          </cell>
        </row>
      </sheetData>
      <sheetData sheetId="6984">
        <row r="1">
          <cell r="A1" t="str">
            <v>1월 생산실적</v>
          </cell>
        </row>
      </sheetData>
      <sheetData sheetId="6985">
        <row r="1">
          <cell r="A1" t="str">
            <v>1월 생산실적</v>
          </cell>
        </row>
      </sheetData>
      <sheetData sheetId="6986">
        <row r="1">
          <cell r="A1" t="str">
            <v>1월 생산실적</v>
          </cell>
        </row>
      </sheetData>
      <sheetData sheetId="6987">
        <row r="1">
          <cell r="A1" t="str">
            <v>1월 생산실적</v>
          </cell>
        </row>
      </sheetData>
      <sheetData sheetId="6988">
        <row r="1">
          <cell r="A1" t="str">
            <v>1월 생산실적</v>
          </cell>
        </row>
      </sheetData>
      <sheetData sheetId="6989">
        <row r="1">
          <cell r="A1" t="str">
            <v>1월 생산실적</v>
          </cell>
        </row>
      </sheetData>
      <sheetData sheetId="6990">
        <row r="1">
          <cell r="A1" t="str">
            <v>1월 생산실적</v>
          </cell>
        </row>
      </sheetData>
      <sheetData sheetId="6991">
        <row r="1">
          <cell r="A1" t="str">
            <v>1월 생산실적</v>
          </cell>
        </row>
      </sheetData>
      <sheetData sheetId="6992">
        <row r="1">
          <cell r="A1" t="str">
            <v>1월 생산실적</v>
          </cell>
        </row>
      </sheetData>
      <sheetData sheetId="6993">
        <row r="1">
          <cell r="A1" t="str">
            <v>1월 생산실적</v>
          </cell>
        </row>
      </sheetData>
      <sheetData sheetId="6994">
        <row r="1">
          <cell r="A1" t="str">
            <v>1월 생산실적</v>
          </cell>
        </row>
      </sheetData>
      <sheetData sheetId="6995">
        <row r="1">
          <cell r="A1" t="str">
            <v>1월 생산실적</v>
          </cell>
        </row>
      </sheetData>
      <sheetData sheetId="6996">
        <row r="1">
          <cell r="A1" t="str">
            <v>1월 생산실적</v>
          </cell>
        </row>
      </sheetData>
      <sheetData sheetId="6997">
        <row r="1">
          <cell r="A1" t="str">
            <v>1월 생산실적</v>
          </cell>
        </row>
      </sheetData>
      <sheetData sheetId="6998">
        <row r="1">
          <cell r="A1" t="str">
            <v>1월 생산실적</v>
          </cell>
        </row>
      </sheetData>
      <sheetData sheetId="6999">
        <row r="1">
          <cell r="A1" t="str">
            <v>1월 생산실적</v>
          </cell>
        </row>
      </sheetData>
      <sheetData sheetId="7000">
        <row r="1">
          <cell r="A1" t="str">
            <v>1월 생산실적</v>
          </cell>
        </row>
      </sheetData>
      <sheetData sheetId="7001">
        <row r="1">
          <cell r="A1" t="str">
            <v>1월 생산실적</v>
          </cell>
        </row>
      </sheetData>
      <sheetData sheetId="7002">
        <row r="1">
          <cell r="A1" t="str">
            <v>1월 생산실적</v>
          </cell>
        </row>
      </sheetData>
      <sheetData sheetId="7003">
        <row r="1">
          <cell r="A1" t="str">
            <v>1월 생산실적</v>
          </cell>
        </row>
      </sheetData>
      <sheetData sheetId="7004">
        <row r="1">
          <cell r="A1" t="str">
            <v>1월 생산실적</v>
          </cell>
        </row>
      </sheetData>
      <sheetData sheetId="7005">
        <row r="1">
          <cell r="A1" t="str">
            <v>1월 생산실적</v>
          </cell>
        </row>
      </sheetData>
      <sheetData sheetId="7006">
        <row r="1">
          <cell r="A1" t="str">
            <v>1월 생산실적</v>
          </cell>
        </row>
      </sheetData>
      <sheetData sheetId="7007">
        <row r="1">
          <cell r="A1" t="str">
            <v>1월 생산실적</v>
          </cell>
        </row>
      </sheetData>
      <sheetData sheetId="7008">
        <row r="1">
          <cell r="A1" t="str">
            <v>1월 생산실적</v>
          </cell>
        </row>
      </sheetData>
      <sheetData sheetId="7009">
        <row r="1">
          <cell r="A1" t="str">
            <v>1월 생산실적</v>
          </cell>
        </row>
      </sheetData>
      <sheetData sheetId="7010">
        <row r="1">
          <cell r="A1" t="str">
            <v>1월 생산실적</v>
          </cell>
        </row>
      </sheetData>
      <sheetData sheetId="7011">
        <row r="1">
          <cell r="A1" t="str">
            <v>1월 생산실적</v>
          </cell>
        </row>
      </sheetData>
      <sheetData sheetId="7012">
        <row r="1">
          <cell r="A1" t="str">
            <v>1월 생산실적</v>
          </cell>
        </row>
      </sheetData>
      <sheetData sheetId="7013">
        <row r="1">
          <cell r="A1" t="str">
            <v>1월 생산실적</v>
          </cell>
        </row>
      </sheetData>
      <sheetData sheetId="7014">
        <row r="1">
          <cell r="A1" t="str">
            <v>1월 생산실적</v>
          </cell>
        </row>
      </sheetData>
      <sheetData sheetId="7015">
        <row r="1">
          <cell r="A1" t="str">
            <v>1월 생산실적</v>
          </cell>
        </row>
      </sheetData>
      <sheetData sheetId="7016">
        <row r="1">
          <cell r="A1" t="str">
            <v>1월 생산실적</v>
          </cell>
        </row>
      </sheetData>
      <sheetData sheetId="7017">
        <row r="1">
          <cell r="A1" t="str">
            <v>1월 생산실적</v>
          </cell>
        </row>
      </sheetData>
      <sheetData sheetId="7018">
        <row r="1">
          <cell r="A1" t="str">
            <v>1월 생산실적</v>
          </cell>
        </row>
      </sheetData>
      <sheetData sheetId="7019">
        <row r="1">
          <cell r="A1" t="str">
            <v>1월 생산실적</v>
          </cell>
        </row>
      </sheetData>
      <sheetData sheetId="7020">
        <row r="1">
          <cell r="A1" t="str">
            <v>1월 생산실적</v>
          </cell>
        </row>
      </sheetData>
      <sheetData sheetId="7021">
        <row r="1">
          <cell r="A1" t="str">
            <v>1월 생산실적</v>
          </cell>
        </row>
      </sheetData>
      <sheetData sheetId="7022">
        <row r="1">
          <cell r="A1" t="str">
            <v>1월 생산실적</v>
          </cell>
        </row>
      </sheetData>
      <sheetData sheetId="7023">
        <row r="1">
          <cell r="A1" t="str">
            <v>1월 생산실적</v>
          </cell>
        </row>
      </sheetData>
      <sheetData sheetId="7024">
        <row r="1">
          <cell r="A1" t="str">
            <v>1월 생산실적</v>
          </cell>
        </row>
      </sheetData>
      <sheetData sheetId="7025">
        <row r="1">
          <cell r="A1" t="str">
            <v>1월 생산실적</v>
          </cell>
        </row>
      </sheetData>
      <sheetData sheetId="7026">
        <row r="1">
          <cell r="A1" t="str">
            <v>1월 생산실적</v>
          </cell>
        </row>
      </sheetData>
      <sheetData sheetId="7027">
        <row r="1">
          <cell r="A1" t="str">
            <v>1월 생산실적</v>
          </cell>
        </row>
      </sheetData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>
        <row r="1">
          <cell r="A1" t="str">
            <v>1월 생산실적</v>
          </cell>
        </row>
      </sheetData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>
        <row r="1">
          <cell r="A1" t="str">
            <v>1월 생산실적</v>
          </cell>
        </row>
      </sheetData>
      <sheetData sheetId="7082">
        <row r="1">
          <cell r="A1" t="str">
            <v>1월 생산실적</v>
          </cell>
        </row>
      </sheetData>
      <sheetData sheetId="7083">
        <row r="1">
          <cell r="A1" t="str">
            <v>1월 생산실적</v>
          </cell>
        </row>
      </sheetData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>
        <row r="1">
          <cell r="A1" t="str">
            <v>1월 생산실적</v>
          </cell>
        </row>
      </sheetData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>
        <row r="1">
          <cell r="A1" t="str">
            <v>1월 생산실적</v>
          </cell>
        </row>
      </sheetData>
      <sheetData sheetId="7133">
        <row r="1">
          <cell r="A1" t="str">
            <v>1월 생산실적</v>
          </cell>
        </row>
      </sheetData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>
        <row r="1">
          <cell r="A1" t="str">
            <v>1월 생산실적</v>
          </cell>
        </row>
      </sheetData>
      <sheetData sheetId="7172">
        <row r="1">
          <cell r="A1" t="str">
            <v>1월 생산실적</v>
          </cell>
        </row>
      </sheetData>
      <sheetData sheetId="7173">
        <row r="1">
          <cell r="A1" t="str">
            <v>1월 생산실적</v>
          </cell>
        </row>
      </sheetData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>
        <row r="1">
          <cell r="A1" t="str">
            <v>1월 생산실적</v>
          </cell>
        </row>
      </sheetData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>
        <row r="1">
          <cell r="A1" t="str">
            <v>1월 생산실적</v>
          </cell>
        </row>
      </sheetData>
      <sheetData sheetId="7214">
        <row r="1">
          <cell r="A1" t="str">
            <v>1월 생산실적</v>
          </cell>
        </row>
      </sheetData>
      <sheetData sheetId="7215">
        <row r="1">
          <cell r="A1" t="str">
            <v>1월 생산실적</v>
          </cell>
        </row>
      </sheetData>
      <sheetData sheetId="7216">
        <row r="1">
          <cell r="A1" t="str">
            <v>1월 생산실적</v>
          </cell>
        </row>
      </sheetData>
      <sheetData sheetId="7217">
        <row r="1">
          <cell r="A1" t="str">
            <v>1월 생산실적</v>
          </cell>
        </row>
      </sheetData>
      <sheetData sheetId="7218">
        <row r="1">
          <cell r="A1" t="str">
            <v>1월 생산실적</v>
          </cell>
        </row>
      </sheetData>
      <sheetData sheetId="7219">
        <row r="1">
          <cell r="A1" t="str">
            <v>1월 생산실적</v>
          </cell>
        </row>
      </sheetData>
      <sheetData sheetId="7220">
        <row r="1">
          <cell r="A1" t="str">
            <v>1월 생산실적</v>
          </cell>
        </row>
      </sheetData>
      <sheetData sheetId="7221">
        <row r="1">
          <cell r="A1" t="str">
            <v>1월 생산실적</v>
          </cell>
        </row>
      </sheetData>
      <sheetData sheetId="7222">
        <row r="1">
          <cell r="A1" t="str">
            <v>1월 생산실적</v>
          </cell>
        </row>
      </sheetData>
      <sheetData sheetId="7223">
        <row r="1">
          <cell r="A1" t="str">
            <v>1월 생산실적</v>
          </cell>
        </row>
      </sheetData>
      <sheetData sheetId="7224">
        <row r="1">
          <cell r="A1" t="str">
            <v>1월 생산실적</v>
          </cell>
        </row>
      </sheetData>
      <sheetData sheetId="7225">
        <row r="1">
          <cell r="A1" t="str">
            <v>1월 생산실적</v>
          </cell>
        </row>
      </sheetData>
      <sheetData sheetId="7226">
        <row r="1">
          <cell r="A1" t="str">
            <v>1월 생산실적</v>
          </cell>
        </row>
      </sheetData>
      <sheetData sheetId="7227">
        <row r="1">
          <cell r="A1" t="str">
            <v>1월 생산실적</v>
          </cell>
        </row>
      </sheetData>
      <sheetData sheetId="7228">
        <row r="1">
          <cell r="A1" t="str">
            <v>1월 생산실적</v>
          </cell>
        </row>
      </sheetData>
      <sheetData sheetId="7229">
        <row r="1">
          <cell r="A1" t="str">
            <v>1월 생산실적</v>
          </cell>
        </row>
      </sheetData>
      <sheetData sheetId="7230">
        <row r="1">
          <cell r="A1" t="str">
            <v>1월 생산실적</v>
          </cell>
        </row>
      </sheetData>
      <sheetData sheetId="7231">
        <row r="1">
          <cell r="A1" t="str">
            <v>1월 생산실적</v>
          </cell>
        </row>
      </sheetData>
      <sheetData sheetId="7232">
        <row r="1">
          <cell r="A1" t="str">
            <v>1월 생산실적</v>
          </cell>
        </row>
      </sheetData>
      <sheetData sheetId="7233">
        <row r="1">
          <cell r="A1" t="str">
            <v>1월 생산실적</v>
          </cell>
        </row>
      </sheetData>
      <sheetData sheetId="7234">
        <row r="1">
          <cell r="A1" t="str">
            <v>1월 생산실적</v>
          </cell>
        </row>
      </sheetData>
      <sheetData sheetId="7235">
        <row r="1">
          <cell r="A1" t="str">
            <v>1월 생산실적</v>
          </cell>
        </row>
      </sheetData>
      <sheetData sheetId="7236">
        <row r="1">
          <cell r="A1" t="str">
            <v>1월 생산실적</v>
          </cell>
        </row>
      </sheetData>
      <sheetData sheetId="7237">
        <row r="1">
          <cell r="A1" t="str">
            <v>1월 생산실적</v>
          </cell>
        </row>
      </sheetData>
      <sheetData sheetId="7238">
        <row r="1">
          <cell r="A1" t="str">
            <v>1월 생산실적</v>
          </cell>
        </row>
      </sheetData>
      <sheetData sheetId="7239">
        <row r="1">
          <cell r="A1" t="str">
            <v>1월 생산실적</v>
          </cell>
        </row>
      </sheetData>
      <sheetData sheetId="7240">
        <row r="1">
          <cell r="A1" t="str">
            <v>1월 생산실적</v>
          </cell>
        </row>
      </sheetData>
      <sheetData sheetId="7241">
        <row r="1">
          <cell r="A1" t="str">
            <v>1월 생산실적</v>
          </cell>
        </row>
      </sheetData>
      <sheetData sheetId="7242">
        <row r="1">
          <cell r="A1" t="str">
            <v>1월 생산실적</v>
          </cell>
        </row>
      </sheetData>
      <sheetData sheetId="7243">
        <row r="1">
          <cell r="A1" t="str">
            <v>1월 생산실적</v>
          </cell>
        </row>
      </sheetData>
      <sheetData sheetId="7244">
        <row r="1">
          <cell r="A1" t="str">
            <v>1월 생산실적</v>
          </cell>
        </row>
      </sheetData>
      <sheetData sheetId="7245">
        <row r="1">
          <cell r="A1" t="str">
            <v>1월 생산실적</v>
          </cell>
        </row>
      </sheetData>
      <sheetData sheetId="7246">
        <row r="1">
          <cell r="A1" t="str">
            <v>1월 생산실적</v>
          </cell>
        </row>
      </sheetData>
      <sheetData sheetId="7247">
        <row r="1">
          <cell r="A1" t="str">
            <v>1월 생산실적</v>
          </cell>
        </row>
      </sheetData>
      <sheetData sheetId="7248">
        <row r="1">
          <cell r="A1" t="str">
            <v>1월 생산실적</v>
          </cell>
        </row>
      </sheetData>
      <sheetData sheetId="7249">
        <row r="1">
          <cell r="A1" t="str">
            <v>1월 생산실적</v>
          </cell>
        </row>
      </sheetData>
      <sheetData sheetId="7250">
        <row r="1">
          <cell r="A1" t="str">
            <v>1월 생산실적</v>
          </cell>
        </row>
      </sheetData>
      <sheetData sheetId="7251">
        <row r="1">
          <cell r="A1" t="str">
            <v>1월 생산실적</v>
          </cell>
        </row>
      </sheetData>
      <sheetData sheetId="7252">
        <row r="1">
          <cell r="A1" t="str">
            <v>1월 생산실적</v>
          </cell>
        </row>
      </sheetData>
      <sheetData sheetId="7253">
        <row r="1">
          <cell r="A1" t="str">
            <v>1월 생산실적</v>
          </cell>
        </row>
      </sheetData>
      <sheetData sheetId="7254">
        <row r="1">
          <cell r="A1" t="str">
            <v>1월 생산실적</v>
          </cell>
        </row>
      </sheetData>
      <sheetData sheetId="7255">
        <row r="1">
          <cell r="A1" t="str">
            <v>1월 생산실적</v>
          </cell>
        </row>
      </sheetData>
      <sheetData sheetId="7256">
        <row r="1">
          <cell r="A1" t="str">
            <v>1월 생산실적</v>
          </cell>
        </row>
      </sheetData>
      <sheetData sheetId="7257">
        <row r="1">
          <cell r="A1" t="str">
            <v>1월 생산실적</v>
          </cell>
        </row>
      </sheetData>
      <sheetData sheetId="7258">
        <row r="1">
          <cell r="A1" t="str">
            <v>1월 생산실적</v>
          </cell>
        </row>
      </sheetData>
      <sheetData sheetId="7259">
        <row r="1">
          <cell r="A1" t="str">
            <v>1월 생산실적</v>
          </cell>
        </row>
      </sheetData>
      <sheetData sheetId="7260">
        <row r="1">
          <cell r="A1" t="str">
            <v>1월 생산실적</v>
          </cell>
        </row>
      </sheetData>
      <sheetData sheetId="7261">
        <row r="1">
          <cell r="A1" t="str">
            <v>1월 생산실적</v>
          </cell>
        </row>
      </sheetData>
      <sheetData sheetId="7262">
        <row r="1">
          <cell r="A1" t="str">
            <v>1월 생산실적</v>
          </cell>
        </row>
      </sheetData>
      <sheetData sheetId="7263">
        <row r="1">
          <cell r="A1" t="str">
            <v>1월 생산실적</v>
          </cell>
        </row>
      </sheetData>
      <sheetData sheetId="7264">
        <row r="1">
          <cell r="A1" t="str">
            <v>1월 생산실적</v>
          </cell>
        </row>
      </sheetData>
      <sheetData sheetId="7265">
        <row r="1">
          <cell r="A1" t="str">
            <v>1월 생산실적</v>
          </cell>
        </row>
      </sheetData>
      <sheetData sheetId="7266">
        <row r="1">
          <cell r="A1" t="str">
            <v>1월 생산실적</v>
          </cell>
        </row>
      </sheetData>
      <sheetData sheetId="7267">
        <row r="1">
          <cell r="A1" t="str">
            <v>1월 생산실적</v>
          </cell>
        </row>
      </sheetData>
      <sheetData sheetId="7268">
        <row r="1">
          <cell r="A1" t="str">
            <v>1월 생산실적</v>
          </cell>
        </row>
      </sheetData>
      <sheetData sheetId="7269">
        <row r="1">
          <cell r="A1" t="str">
            <v>1월 생산실적</v>
          </cell>
        </row>
      </sheetData>
      <sheetData sheetId="7270">
        <row r="1">
          <cell r="A1" t="str">
            <v>1월 생산실적</v>
          </cell>
        </row>
      </sheetData>
      <sheetData sheetId="7271">
        <row r="1">
          <cell r="A1" t="str">
            <v>1월 생산실적</v>
          </cell>
        </row>
      </sheetData>
      <sheetData sheetId="7272">
        <row r="1">
          <cell r="A1" t="str">
            <v>1월 생산실적</v>
          </cell>
        </row>
      </sheetData>
      <sheetData sheetId="7273">
        <row r="1">
          <cell r="A1" t="str">
            <v>1월 생산실적</v>
          </cell>
        </row>
      </sheetData>
      <sheetData sheetId="7274">
        <row r="1">
          <cell r="A1" t="str">
            <v>1월 생산실적</v>
          </cell>
        </row>
      </sheetData>
      <sheetData sheetId="7275">
        <row r="1">
          <cell r="A1" t="str">
            <v>1월 생산실적</v>
          </cell>
        </row>
      </sheetData>
      <sheetData sheetId="7276">
        <row r="1">
          <cell r="A1" t="str">
            <v>1월 생산실적</v>
          </cell>
        </row>
      </sheetData>
      <sheetData sheetId="7277">
        <row r="1">
          <cell r="A1" t="str">
            <v>1월 생산실적</v>
          </cell>
        </row>
      </sheetData>
      <sheetData sheetId="7278">
        <row r="1">
          <cell r="A1" t="str">
            <v>1월 생산실적</v>
          </cell>
        </row>
      </sheetData>
      <sheetData sheetId="7279">
        <row r="1">
          <cell r="A1" t="str">
            <v>1월 생산실적</v>
          </cell>
        </row>
      </sheetData>
      <sheetData sheetId="7280">
        <row r="1">
          <cell r="A1" t="str">
            <v>1월 생산실적</v>
          </cell>
        </row>
      </sheetData>
      <sheetData sheetId="7281">
        <row r="1">
          <cell r="A1" t="str">
            <v>1월 생산실적</v>
          </cell>
        </row>
      </sheetData>
      <sheetData sheetId="7282">
        <row r="1">
          <cell r="A1" t="str">
            <v>1월 생산실적</v>
          </cell>
        </row>
      </sheetData>
      <sheetData sheetId="7283">
        <row r="1">
          <cell r="A1" t="str">
            <v>1월 생산실적</v>
          </cell>
        </row>
      </sheetData>
      <sheetData sheetId="7284">
        <row r="1">
          <cell r="A1" t="str">
            <v>1월 생산실적</v>
          </cell>
        </row>
      </sheetData>
      <sheetData sheetId="7285">
        <row r="1">
          <cell r="A1" t="str">
            <v>1월 생산실적</v>
          </cell>
        </row>
      </sheetData>
      <sheetData sheetId="7286">
        <row r="1">
          <cell r="A1" t="str">
            <v>1월 생산실적</v>
          </cell>
        </row>
      </sheetData>
      <sheetData sheetId="7287">
        <row r="1">
          <cell r="A1" t="str">
            <v>1월 생산실적</v>
          </cell>
        </row>
      </sheetData>
      <sheetData sheetId="7288">
        <row r="1">
          <cell r="A1" t="str">
            <v>1월 생산실적</v>
          </cell>
        </row>
      </sheetData>
      <sheetData sheetId="7289">
        <row r="1">
          <cell r="A1" t="str">
            <v>1월 생산실적</v>
          </cell>
        </row>
      </sheetData>
      <sheetData sheetId="7290">
        <row r="1">
          <cell r="A1" t="str">
            <v>1월 생산실적</v>
          </cell>
        </row>
      </sheetData>
      <sheetData sheetId="7291">
        <row r="1">
          <cell r="A1" t="str">
            <v>1월 생산실적</v>
          </cell>
        </row>
      </sheetData>
      <sheetData sheetId="7292">
        <row r="1">
          <cell r="A1" t="str">
            <v>1월 생산실적</v>
          </cell>
        </row>
      </sheetData>
      <sheetData sheetId="7293">
        <row r="1">
          <cell r="A1" t="str">
            <v>1월 생산실적</v>
          </cell>
        </row>
      </sheetData>
      <sheetData sheetId="7294">
        <row r="1">
          <cell r="A1" t="str">
            <v>1월 생산실적</v>
          </cell>
        </row>
      </sheetData>
      <sheetData sheetId="7295">
        <row r="1">
          <cell r="A1" t="str">
            <v>1월 생산실적</v>
          </cell>
        </row>
      </sheetData>
      <sheetData sheetId="7296">
        <row r="1">
          <cell r="A1" t="str">
            <v>1월 생산실적</v>
          </cell>
        </row>
      </sheetData>
      <sheetData sheetId="7297">
        <row r="1">
          <cell r="A1" t="str">
            <v>1월 생산실적</v>
          </cell>
        </row>
      </sheetData>
      <sheetData sheetId="7298">
        <row r="1">
          <cell r="A1" t="str">
            <v>1월 생산실적</v>
          </cell>
        </row>
      </sheetData>
      <sheetData sheetId="7299">
        <row r="1">
          <cell r="A1" t="str">
            <v>1월 생산실적</v>
          </cell>
        </row>
      </sheetData>
      <sheetData sheetId="7300">
        <row r="1">
          <cell r="A1" t="str">
            <v>1월 생산실적</v>
          </cell>
        </row>
      </sheetData>
      <sheetData sheetId="7301">
        <row r="1">
          <cell r="A1" t="str">
            <v>1월 생산실적</v>
          </cell>
        </row>
      </sheetData>
      <sheetData sheetId="7302">
        <row r="1">
          <cell r="A1" t="str">
            <v>1월 생산실적</v>
          </cell>
        </row>
      </sheetData>
      <sheetData sheetId="7303">
        <row r="1">
          <cell r="A1" t="str">
            <v>1월 생산실적</v>
          </cell>
        </row>
      </sheetData>
      <sheetData sheetId="7304">
        <row r="1">
          <cell r="A1" t="str">
            <v>1월 생산실적</v>
          </cell>
        </row>
      </sheetData>
      <sheetData sheetId="7305">
        <row r="1">
          <cell r="A1" t="str">
            <v>1월 생산실적</v>
          </cell>
        </row>
      </sheetData>
      <sheetData sheetId="7306">
        <row r="1">
          <cell r="A1" t="str">
            <v>1월 생산실적</v>
          </cell>
        </row>
      </sheetData>
      <sheetData sheetId="7307">
        <row r="1">
          <cell r="A1" t="str">
            <v>1월 생산실적</v>
          </cell>
        </row>
      </sheetData>
      <sheetData sheetId="7308">
        <row r="1">
          <cell r="A1" t="str">
            <v>1월 생산실적</v>
          </cell>
        </row>
      </sheetData>
      <sheetData sheetId="7309">
        <row r="1">
          <cell r="A1" t="str">
            <v>1월 생산실적</v>
          </cell>
        </row>
      </sheetData>
      <sheetData sheetId="7310">
        <row r="1">
          <cell r="A1" t="str">
            <v>1월 생산실적</v>
          </cell>
        </row>
      </sheetData>
      <sheetData sheetId="7311">
        <row r="1">
          <cell r="A1" t="str">
            <v>1월 생산실적</v>
          </cell>
        </row>
      </sheetData>
      <sheetData sheetId="7312">
        <row r="1">
          <cell r="A1" t="str">
            <v>1월 생산실적</v>
          </cell>
        </row>
      </sheetData>
      <sheetData sheetId="7313">
        <row r="1">
          <cell r="A1" t="str">
            <v>1월 생산실적</v>
          </cell>
        </row>
      </sheetData>
      <sheetData sheetId="7314">
        <row r="1">
          <cell r="A1" t="str">
            <v>1월 생산실적</v>
          </cell>
        </row>
      </sheetData>
      <sheetData sheetId="7315">
        <row r="1">
          <cell r="A1" t="str">
            <v>1월 생산실적</v>
          </cell>
        </row>
      </sheetData>
      <sheetData sheetId="7316">
        <row r="1">
          <cell r="A1" t="str">
            <v>1월 생산실적</v>
          </cell>
        </row>
      </sheetData>
      <sheetData sheetId="7317">
        <row r="1">
          <cell r="A1" t="str">
            <v>1월 생산실적</v>
          </cell>
        </row>
      </sheetData>
      <sheetData sheetId="7318">
        <row r="1">
          <cell r="A1" t="str">
            <v>1월 생산실적</v>
          </cell>
        </row>
      </sheetData>
      <sheetData sheetId="7319">
        <row r="1">
          <cell r="A1" t="str">
            <v>1월 생산실적</v>
          </cell>
        </row>
      </sheetData>
      <sheetData sheetId="7320">
        <row r="1">
          <cell r="A1" t="str">
            <v>1월 생산실적</v>
          </cell>
        </row>
      </sheetData>
      <sheetData sheetId="7321">
        <row r="1">
          <cell r="A1" t="str">
            <v>1월 생산실적</v>
          </cell>
        </row>
      </sheetData>
      <sheetData sheetId="7322">
        <row r="1">
          <cell r="A1" t="str">
            <v>1월 생산실적</v>
          </cell>
        </row>
      </sheetData>
      <sheetData sheetId="7323">
        <row r="1">
          <cell r="A1" t="str">
            <v>1월 생산실적</v>
          </cell>
        </row>
      </sheetData>
      <sheetData sheetId="7324">
        <row r="1">
          <cell r="A1" t="str">
            <v>1월 생산실적</v>
          </cell>
        </row>
      </sheetData>
      <sheetData sheetId="7325">
        <row r="1">
          <cell r="A1" t="str">
            <v>1월 생산실적</v>
          </cell>
        </row>
      </sheetData>
      <sheetData sheetId="7326">
        <row r="1">
          <cell r="A1" t="str">
            <v>1월 생산실적</v>
          </cell>
        </row>
      </sheetData>
      <sheetData sheetId="7327">
        <row r="1">
          <cell r="A1" t="str">
            <v>1월 생산실적</v>
          </cell>
        </row>
      </sheetData>
      <sheetData sheetId="7328">
        <row r="1">
          <cell r="A1" t="str">
            <v>1월 생산실적</v>
          </cell>
        </row>
      </sheetData>
      <sheetData sheetId="7329">
        <row r="1">
          <cell r="A1" t="str">
            <v>1월 생산실적</v>
          </cell>
        </row>
      </sheetData>
      <sheetData sheetId="7330">
        <row r="1">
          <cell r="A1" t="str">
            <v>1월 생산실적</v>
          </cell>
        </row>
      </sheetData>
      <sheetData sheetId="7331">
        <row r="1">
          <cell r="A1" t="str">
            <v>1월 생산실적</v>
          </cell>
        </row>
      </sheetData>
      <sheetData sheetId="7332">
        <row r="1">
          <cell r="A1" t="str">
            <v>1월 생산실적</v>
          </cell>
        </row>
      </sheetData>
      <sheetData sheetId="7333">
        <row r="1">
          <cell r="A1" t="str">
            <v>1월 생산실적</v>
          </cell>
        </row>
      </sheetData>
      <sheetData sheetId="7334">
        <row r="1">
          <cell r="A1" t="str">
            <v>1월 생산실적</v>
          </cell>
        </row>
      </sheetData>
      <sheetData sheetId="7335">
        <row r="1">
          <cell r="A1" t="str">
            <v>1월 생산실적</v>
          </cell>
        </row>
      </sheetData>
      <sheetData sheetId="7336">
        <row r="1">
          <cell r="A1" t="str">
            <v>1월 생산실적</v>
          </cell>
        </row>
      </sheetData>
      <sheetData sheetId="7337">
        <row r="1">
          <cell r="A1" t="str">
            <v>1월 생산실적</v>
          </cell>
        </row>
      </sheetData>
      <sheetData sheetId="7338">
        <row r="1">
          <cell r="A1" t="str">
            <v>1월 생산실적</v>
          </cell>
        </row>
      </sheetData>
      <sheetData sheetId="7339">
        <row r="1">
          <cell r="A1" t="str">
            <v>1월 생산실적</v>
          </cell>
        </row>
      </sheetData>
      <sheetData sheetId="7340">
        <row r="1">
          <cell r="A1" t="str">
            <v>1월 생산실적</v>
          </cell>
        </row>
      </sheetData>
      <sheetData sheetId="7341">
        <row r="1">
          <cell r="A1" t="str">
            <v>1월 생산실적</v>
          </cell>
        </row>
      </sheetData>
      <sheetData sheetId="7342">
        <row r="1">
          <cell r="A1" t="str">
            <v>1월 생산실적</v>
          </cell>
        </row>
      </sheetData>
      <sheetData sheetId="7343">
        <row r="1">
          <cell r="A1" t="str">
            <v>1월 생산실적</v>
          </cell>
        </row>
      </sheetData>
      <sheetData sheetId="7344">
        <row r="1">
          <cell r="A1" t="str">
            <v>1월 생산실적</v>
          </cell>
        </row>
      </sheetData>
      <sheetData sheetId="7345">
        <row r="1">
          <cell r="A1" t="str">
            <v>1월 생산실적</v>
          </cell>
        </row>
      </sheetData>
      <sheetData sheetId="7346">
        <row r="1">
          <cell r="A1" t="str">
            <v>1월 생산실적</v>
          </cell>
        </row>
      </sheetData>
      <sheetData sheetId="7347">
        <row r="1">
          <cell r="A1" t="str">
            <v>1월 생산실적</v>
          </cell>
        </row>
      </sheetData>
      <sheetData sheetId="7348">
        <row r="1">
          <cell r="A1" t="str">
            <v>1월 생산실적</v>
          </cell>
        </row>
      </sheetData>
      <sheetData sheetId="7349">
        <row r="1">
          <cell r="A1" t="str">
            <v>1월 생산실적</v>
          </cell>
        </row>
      </sheetData>
      <sheetData sheetId="7350">
        <row r="1">
          <cell r="A1" t="str">
            <v>1월 생산실적</v>
          </cell>
        </row>
      </sheetData>
      <sheetData sheetId="7351">
        <row r="1">
          <cell r="A1" t="str">
            <v>1월 생산실적</v>
          </cell>
        </row>
      </sheetData>
      <sheetData sheetId="7352">
        <row r="1">
          <cell r="A1" t="str">
            <v>1월 생산실적</v>
          </cell>
        </row>
      </sheetData>
      <sheetData sheetId="7353">
        <row r="1">
          <cell r="A1" t="str">
            <v>1월 생산실적</v>
          </cell>
        </row>
      </sheetData>
      <sheetData sheetId="7354">
        <row r="1">
          <cell r="A1" t="str">
            <v>1월 생산실적</v>
          </cell>
        </row>
      </sheetData>
      <sheetData sheetId="7355">
        <row r="1">
          <cell r="A1" t="str">
            <v>1월 생산실적</v>
          </cell>
        </row>
      </sheetData>
      <sheetData sheetId="7356">
        <row r="1">
          <cell r="A1" t="str">
            <v>1월 생산실적</v>
          </cell>
        </row>
      </sheetData>
      <sheetData sheetId="7357">
        <row r="1">
          <cell r="A1" t="str">
            <v>1월 생산실적</v>
          </cell>
        </row>
      </sheetData>
      <sheetData sheetId="7358">
        <row r="1">
          <cell r="A1" t="str">
            <v>1월 생산실적</v>
          </cell>
        </row>
      </sheetData>
      <sheetData sheetId="7359">
        <row r="1">
          <cell r="A1" t="str">
            <v>1월 생산실적</v>
          </cell>
        </row>
      </sheetData>
      <sheetData sheetId="7360">
        <row r="1">
          <cell r="A1" t="str">
            <v>1월 생산실적</v>
          </cell>
        </row>
      </sheetData>
      <sheetData sheetId="7361">
        <row r="1">
          <cell r="A1" t="str">
            <v>1월 생산실적</v>
          </cell>
        </row>
      </sheetData>
      <sheetData sheetId="7362">
        <row r="1">
          <cell r="A1" t="str">
            <v>1월 생산실적</v>
          </cell>
        </row>
      </sheetData>
      <sheetData sheetId="7363">
        <row r="1">
          <cell r="A1" t="str">
            <v>1월 생산실적</v>
          </cell>
        </row>
      </sheetData>
      <sheetData sheetId="7364">
        <row r="1">
          <cell r="A1" t="str">
            <v>1월 생산실적</v>
          </cell>
        </row>
      </sheetData>
      <sheetData sheetId="7365">
        <row r="1">
          <cell r="A1" t="str">
            <v>1월 생산실적</v>
          </cell>
        </row>
      </sheetData>
      <sheetData sheetId="7366">
        <row r="1">
          <cell r="A1" t="str">
            <v>1월 생산실적</v>
          </cell>
        </row>
      </sheetData>
      <sheetData sheetId="7367">
        <row r="1">
          <cell r="A1" t="str">
            <v>1월 생산실적</v>
          </cell>
        </row>
      </sheetData>
      <sheetData sheetId="7368">
        <row r="1">
          <cell r="A1" t="str">
            <v>1월 생산실적</v>
          </cell>
        </row>
      </sheetData>
      <sheetData sheetId="7369">
        <row r="1">
          <cell r="A1" t="str">
            <v>1월 생산실적</v>
          </cell>
        </row>
      </sheetData>
      <sheetData sheetId="7370">
        <row r="1">
          <cell r="A1" t="str">
            <v>1월 생산실적</v>
          </cell>
        </row>
      </sheetData>
      <sheetData sheetId="7371">
        <row r="1">
          <cell r="A1" t="str">
            <v>1월 생산실적</v>
          </cell>
        </row>
      </sheetData>
      <sheetData sheetId="7372">
        <row r="1">
          <cell r="A1" t="str">
            <v>1월 생산실적</v>
          </cell>
        </row>
      </sheetData>
      <sheetData sheetId="7373">
        <row r="1">
          <cell r="A1" t="str">
            <v>1월 생산실적</v>
          </cell>
        </row>
      </sheetData>
      <sheetData sheetId="7374">
        <row r="1">
          <cell r="A1" t="str">
            <v>1월 생산실적</v>
          </cell>
        </row>
      </sheetData>
      <sheetData sheetId="7375">
        <row r="1">
          <cell r="A1" t="str">
            <v>1월 생산실적</v>
          </cell>
        </row>
      </sheetData>
      <sheetData sheetId="7376">
        <row r="1">
          <cell r="A1" t="str">
            <v>1월 생산실적</v>
          </cell>
        </row>
      </sheetData>
      <sheetData sheetId="7377">
        <row r="1">
          <cell r="A1" t="str">
            <v>1월 생산실적</v>
          </cell>
        </row>
      </sheetData>
      <sheetData sheetId="7378">
        <row r="1">
          <cell r="A1" t="str">
            <v>1월 생산실적</v>
          </cell>
        </row>
      </sheetData>
      <sheetData sheetId="7379">
        <row r="1">
          <cell r="A1" t="str">
            <v>1월 생산실적</v>
          </cell>
        </row>
      </sheetData>
      <sheetData sheetId="7380">
        <row r="1">
          <cell r="A1" t="str">
            <v>1월 생산실적</v>
          </cell>
        </row>
      </sheetData>
      <sheetData sheetId="7381">
        <row r="1">
          <cell r="A1" t="str">
            <v>1월 생산실적</v>
          </cell>
        </row>
      </sheetData>
      <sheetData sheetId="7382">
        <row r="1">
          <cell r="A1" t="str">
            <v>1월 생산실적</v>
          </cell>
        </row>
      </sheetData>
      <sheetData sheetId="7383">
        <row r="1">
          <cell r="A1" t="str">
            <v>1월 생산실적</v>
          </cell>
        </row>
      </sheetData>
      <sheetData sheetId="7384">
        <row r="1">
          <cell r="A1" t="str">
            <v>1월 생산실적</v>
          </cell>
        </row>
      </sheetData>
      <sheetData sheetId="7385">
        <row r="1">
          <cell r="A1" t="str">
            <v>1월 생산실적</v>
          </cell>
        </row>
      </sheetData>
      <sheetData sheetId="7386">
        <row r="1">
          <cell r="A1" t="str">
            <v>1월 생산실적</v>
          </cell>
        </row>
      </sheetData>
      <sheetData sheetId="7387">
        <row r="1">
          <cell r="A1" t="str">
            <v>1월 생산실적</v>
          </cell>
        </row>
      </sheetData>
      <sheetData sheetId="7388">
        <row r="1">
          <cell r="A1" t="str">
            <v>1월 생산실적</v>
          </cell>
        </row>
      </sheetData>
      <sheetData sheetId="7389">
        <row r="1">
          <cell r="A1" t="str">
            <v>1월 생산실적</v>
          </cell>
        </row>
      </sheetData>
      <sheetData sheetId="7390">
        <row r="1">
          <cell r="A1" t="str">
            <v>1월 생산실적</v>
          </cell>
        </row>
      </sheetData>
      <sheetData sheetId="7391">
        <row r="1">
          <cell r="A1" t="str">
            <v>1월 생산실적</v>
          </cell>
        </row>
      </sheetData>
      <sheetData sheetId="7392">
        <row r="1">
          <cell r="A1" t="str">
            <v>1월 생산실적</v>
          </cell>
        </row>
      </sheetData>
      <sheetData sheetId="7393">
        <row r="1">
          <cell r="A1" t="str">
            <v>1월 생산실적</v>
          </cell>
        </row>
      </sheetData>
      <sheetData sheetId="7394">
        <row r="1">
          <cell r="A1" t="str">
            <v>1월 생산실적</v>
          </cell>
        </row>
      </sheetData>
      <sheetData sheetId="7395">
        <row r="1">
          <cell r="A1" t="str">
            <v>1월 생산실적</v>
          </cell>
        </row>
      </sheetData>
      <sheetData sheetId="7396">
        <row r="1">
          <cell r="A1" t="str">
            <v>1월 생산실적</v>
          </cell>
        </row>
      </sheetData>
      <sheetData sheetId="7397">
        <row r="1">
          <cell r="A1" t="str">
            <v>1월 생산실적</v>
          </cell>
        </row>
      </sheetData>
      <sheetData sheetId="7398">
        <row r="1">
          <cell r="A1" t="str">
            <v>1월 생산실적</v>
          </cell>
        </row>
      </sheetData>
      <sheetData sheetId="7399">
        <row r="1">
          <cell r="A1" t="str">
            <v>1월 생산실적</v>
          </cell>
        </row>
      </sheetData>
      <sheetData sheetId="7400">
        <row r="1">
          <cell r="A1" t="str">
            <v>1월 생산실적</v>
          </cell>
        </row>
      </sheetData>
      <sheetData sheetId="7401">
        <row r="1">
          <cell r="A1" t="str">
            <v>1월 생산실적</v>
          </cell>
        </row>
      </sheetData>
      <sheetData sheetId="7402">
        <row r="1">
          <cell r="A1" t="str">
            <v>1월 생산실적</v>
          </cell>
        </row>
      </sheetData>
      <sheetData sheetId="7403">
        <row r="1">
          <cell r="A1" t="str">
            <v>1월 생산실적</v>
          </cell>
        </row>
      </sheetData>
      <sheetData sheetId="7404">
        <row r="1">
          <cell r="A1" t="str">
            <v>1월 생산실적</v>
          </cell>
        </row>
      </sheetData>
      <sheetData sheetId="7405">
        <row r="1">
          <cell r="A1" t="str">
            <v>1월 생산실적</v>
          </cell>
        </row>
      </sheetData>
      <sheetData sheetId="7406">
        <row r="1">
          <cell r="A1" t="str">
            <v>1월 생산실적</v>
          </cell>
        </row>
      </sheetData>
      <sheetData sheetId="7407">
        <row r="1">
          <cell r="A1" t="str">
            <v>1월 생산실적</v>
          </cell>
        </row>
      </sheetData>
      <sheetData sheetId="7408">
        <row r="1">
          <cell r="A1" t="str">
            <v>1월 생산실적</v>
          </cell>
        </row>
      </sheetData>
      <sheetData sheetId="7409">
        <row r="1">
          <cell r="A1" t="str">
            <v>1월 생산실적</v>
          </cell>
        </row>
      </sheetData>
      <sheetData sheetId="7410">
        <row r="1">
          <cell r="A1" t="str">
            <v>1월 생산실적</v>
          </cell>
        </row>
      </sheetData>
      <sheetData sheetId="7411">
        <row r="1">
          <cell r="A1" t="str">
            <v>1월 생산실적</v>
          </cell>
        </row>
      </sheetData>
      <sheetData sheetId="7412">
        <row r="1">
          <cell r="A1" t="str">
            <v>1월 생산실적</v>
          </cell>
        </row>
      </sheetData>
      <sheetData sheetId="7413">
        <row r="1">
          <cell r="A1" t="str">
            <v>1월 생산실적</v>
          </cell>
        </row>
      </sheetData>
      <sheetData sheetId="7414">
        <row r="1">
          <cell r="A1" t="str">
            <v>1월 생산실적</v>
          </cell>
        </row>
      </sheetData>
      <sheetData sheetId="7415">
        <row r="1">
          <cell r="A1" t="str">
            <v>1월 생산실적</v>
          </cell>
        </row>
      </sheetData>
      <sheetData sheetId="7416">
        <row r="1">
          <cell r="A1" t="str">
            <v>1월 생산실적</v>
          </cell>
        </row>
      </sheetData>
      <sheetData sheetId="7417">
        <row r="1">
          <cell r="A1" t="str">
            <v>1월 생산실적</v>
          </cell>
        </row>
      </sheetData>
      <sheetData sheetId="7418">
        <row r="1">
          <cell r="A1" t="str">
            <v>1월 생산실적</v>
          </cell>
        </row>
      </sheetData>
      <sheetData sheetId="7419">
        <row r="1">
          <cell r="A1" t="str">
            <v>1월 생산실적</v>
          </cell>
        </row>
      </sheetData>
      <sheetData sheetId="7420">
        <row r="1">
          <cell r="A1" t="str">
            <v>1월 생산실적</v>
          </cell>
        </row>
      </sheetData>
      <sheetData sheetId="7421">
        <row r="1">
          <cell r="A1" t="str">
            <v>1월 생산실적</v>
          </cell>
        </row>
      </sheetData>
      <sheetData sheetId="7422">
        <row r="1">
          <cell r="A1" t="str">
            <v>1월 생산실적</v>
          </cell>
        </row>
      </sheetData>
      <sheetData sheetId="7423">
        <row r="1">
          <cell r="A1" t="str">
            <v>1월 생산실적</v>
          </cell>
        </row>
      </sheetData>
      <sheetData sheetId="7424">
        <row r="1">
          <cell r="A1" t="str">
            <v>1월 생산실적</v>
          </cell>
        </row>
      </sheetData>
      <sheetData sheetId="7425">
        <row r="1">
          <cell r="A1" t="str">
            <v>1월 생산실적</v>
          </cell>
        </row>
      </sheetData>
      <sheetData sheetId="7426">
        <row r="1">
          <cell r="A1" t="str">
            <v>1월 생산실적</v>
          </cell>
        </row>
      </sheetData>
      <sheetData sheetId="7427">
        <row r="1">
          <cell r="A1" t="str">
            <v>1월 생산실적</v>
          </cell>
        </row>
      </sheetData>
      <sheetData sheetId="7428">
        <row r="1">
          <cell r="A1" t="str">
            <v>1월 생산실적</v>
          </cell>
        </row>
      </sheetData>
      <sheetData sheetId="7429">
        <row r="1">
          <cell r="A1" t="str">
            <v>1월 생산실적</v>
          </cell>
        </row>
      </sheetData>
      <sheetData sheetId="7430">
        <row r="1">
          <cell r="A1" t="str">
            <v>1월 생산실적</v>
          </cell>
        </row>
      </sheetData>
      <sheetData sheetId="7431">
        <row r="1">
          <cell r="A1" t="str">
            <v>1월 생산실적</v>
          </cell>
        </row>
      </sheetData>
      <sheetData sheetId="7432">
        <row r="1">
          <cell r="A1" t="str">
            <v>1월 생산실적</v>
          </cell>
        </row>
      </sheetData>
      <sheetData sheetId="7433">
        <row r="1">
          <cell r="A1" t="str">
            <v>1월 생산실적</v>
          </cell>
        </row>
      </sheetData>
      <sheetData sheetId="7434">
        <row r="1">
          <cell r="A1" t="str">
            <v>1월 생산실적</v>
          </cell>
        </row>
      </sheetData>
      <sheetData sheetId="7435">
        <row r="1">
          <cell r="A1" t="str">
            <v>1월 생산실적</v>
          </cell>
        </row>
      </sheetData>
      <sheetData sheetId="7436">
        <row r="1">
          <cell r="A1" t="str">
            <v>1월 생산실적</v>
          </cell>
        </row>
      </sheetData>
      <sheetData sheetId="7437">
        <row r="1">
          <cell r="A1" t="str">
            <v>1월 생산실적</v>
          </cell>
        </row>
      </sheetData>
      <sheetData sheetId="7438">
        <row r="1">
          <cell r="A1" t="str">
            <v>1월 생산실적</v>
          </cell>
        </row>
      </sheetData>
      <sheetData sheetId="7439">
        <row r="1">
          <cell r="A1" t="str">
            <v>1월 생산실적</v>
          </cell>
        </row>
      </sheetData>
      <sheetData sheetId="7440">
        <row r="1">
          <cell r="A1" t="str">
            <v>1월 생산실적</v>
          </cell>
        </row>
      </sheetData>
      <sheetData sheetId="7441">
        <row r="1">
          <cell r="A1" t="str">
            <v>1월 생산실적</v>
          </cell>
        </row>
      </sheetData>
      <sheetData sheetId="7442">
        <row r="1">
          <cell r="A1" t="str">
            <v>1월 생산실적</v>
          </cell>
        </row>
      </sheetData>
      <sheetData sheetId="7443">
        <row r="1">
          <cell r="A1" t="str">
            <v>1월 생산실적</v>
          </cell>
        </row>
      </sheetData>
      <sheetData sheetId="7444">
        <row r="1">
          <cell r="A1" t="str">
            <v>1월 생산실적</v>
          </cell>
        </row>
      </sheetData>
      <sheetData sheetId="7445">
        <row r="1">
          <cell r="A1" t="str">
            <v>1월 생산실적</v>
          </cell>
        </row>
      </sheetData>
      <sheetData sheetId="7446">
        <row r="1">
          <cell r="A1" t="str">
            <v>1월 생산실적</v>
          </cell>
        </row>
      </sheetData>
      <sheetData sheetId="7447">
        <row r="1">
          <cell r="A1" t="str">
            <v>1월 생산실적</v>
          </cell>
        </row>
      </sheetData>
      <sheetData sheetId="7448">
        <row r="1">
          <cell r="A1" t="str">
            <v>1월 생산실적</v>
          </cell>
        </row>
      </sheetData>
      <sheetData sheetId="7449">
        <row r="1">
          <cell r="A1" t="str">
            <v>1월 생산실적</v>
          </cell>
        </row>
      </sheetData>
      <sheetData sheetId="7450">
        <row r="1">
          <cell r="A1" t="str">
            <v>1월 생산실적</v>
          </cell>
        </row>
      </sheetData>
      <sheetData sheetId="7451">
        <row r="1">
          <cell r="A1" t="str">
            <v>1월 생산실적</v>
          </cell>
        </row>
      </sheetData>
      <sheetData sheetId="7452">
        <row r="1">
          <cell r="A1" t="str">
            <v>1월 생산실적</v>
          </cell>
        </row>
      </sheetData>
      <sheetData sheetId="7453">
        <row r="1">
          <cell r="A1" t="str">
            <v>1월 생산실적</v>
          </cell>
        </row>
      </sheetData>
      <sheetData sheetId="7454">
        <row r="1">
          <cell r="A1" t="str">
            <v>1월 생산실적</v>
          </cell>
        </row>
      </sheetData>
      <sheetData sheetId="7455">
        <row r="1">
          <cell r="A1" t="str">
            <v>1월 생산실적</v>
          </cell>
        </row>
      </sheetData>
      <sheetData sheetId="7456">
        <row r="1">
          <cell r="A1" t="str">
            <v>1월 생산실적</v>
          </cell>
        </row>
      </sheetData>
      <sheetData sheetId="7457">
        <row r="1">
          <cell r="A1" t="str">
            <v>1월 생산실적</v>
          </cell>
        </row>
      </sheetData>
      <sheetData sheetId="7458">
        <row r="1">
          <cell r="A1" t="str">
            <v>1월 생산실적</v>
          </cell>
        </row>
      </sheetData>
      <sheetData sheetId="7459">
        <row r="1">
          <cell r="A1" t="str">
            <v>1월 생산실적</v>
          </cell>
        </row>
      </sheetData>
      <sheetData sheetId="7460">
        <row r="1">
          <cell r="A1" t="str">
            <v>1월 생산실적</v>
          </cell>
        </row>
      </sheetData>
      <sheetData sheetId="7461">
        <row r="1">
          <cell r="A1" t="str">
            <v>1월 생산실적</v>
          </cell>
        </row>
      </sheetData>
      <sheetData sheetId="7462">
        <row r="1">
          <cell r="A1" t="str">
            <v>1월 생산실적</v>
          </cell>
        </row>
      </sheetData>
      <sheetData sheetId="7463">
        <row r="1">
          <cell r="A1" t="str">
            <v>1월 생산실적</v>
          </cell>
        </row>
      </sheetData>
      <sheetData sheetId="7464">
        <row r="1">
          <cell r="A1" t="str">
            <v>1월 생산실적</v>
          </cell>
        </row>
      </sheetData>
      <sheetData sheetId="7465">
        <row r="1">
          <cell r="A1" t="str">
            <v>1월 생산실적</v>
          </cell>
        </row>
      </sheetData>
      <sheetData sheetId="7466">
        <row r="1">
          <cell r="A1" t="str">
            <v>1월 생산실적</v>
          </cell>
        </row>
      </sheetData>
      <sheetData sheetId="7467">
        <row r="1">
          <cell r="A1" t="str">
            <v>1월 생산실적</v>
          </cell>
        </row>
      </sheetData>
      <sheetData sheetId="7468">
        <row r="1">
          <cell r="A1" t="str">
            <v>1월 생산실적</v>
          </cell>
        </row>
      </sheetData>
      <sheetData sheetId="7469">
        <row r="1">
          <cell r="A1" t="str">
            <v>1월 생산실적</v>
          </cell>
        </row>
      </sheetData>
      <sheetData sheetId="7470">
        <row r="1">
          <cell r="A1" t="str">
            <v>1월 생산실적</v>
          </cell>
        </row>
      </sheetData>
      <sheetData sheetId="7471">
        <row r="1">
          <cell r="A1" t="str">
            <v>1월 생산실적</v>
          </cell>
        </row>
      </sheetData>
      <sheetData sheetId="7472">
        <row r="1">
          <cell r="A1" t="str">
            <v>1월 생산실적</v>
          </cell>
        </row>
      </sheetData>
      <sheetData sheetId="7473">
        <row r="1">
          <cell r="A1" t="str">
            <v>1월 생산실적</v>
          </cell>
        </row>
      </sheetData>
      <sheetData sheetId="7474">
        <row r="1">
          <cell r="A1" t="str">
            <v>1월 생산실적</v>
          </cell>
        </row>
      </sheetData>
      <sheetData sheetId="7475">
        <row r="1">
          <cell r="A1" t="str">
            <v>1월 생산실적</v>
          </cell>
        </row>
      </sheetData>
      <sheetData sheetId="7476">
        <row r="1">
          <cell r="A1" t="str">
            <v>1월 생산실적</v>
          </cell>
        </row>
      </sheetData>
      <sheetData sheetId="7477">
        <row r="1">
          <cell r="A1" t="str">
            <v>1월 생산실적</v>
          </cell>
        </row>
      </sheetData>
      <sheetData sheetId="7478">
        <row r="1">
          <cell r="A1" t="str">
            <v>1월 생산실적</v>
          </cell>
        </row>
      </sheetData>
      <sheetData sheetId="7479">
        <row r="1">
          <cell r="A1" t="str">
            <v>1월 생산실적</v>
          </cell>
        </row>
      </sheetData>
      <sheetData sheetId="7480">
        <row r="1">
          <cell r="A1" t="str">
            <v>1월 생산실적</v>
          </cell>
        </row>
      </sheetData>
      <sheetData sheetId="7481">
        <row r="1">
          <cell r="A1" t="str">
            <v>1월 생산실적</v>
          </cell>
        </row>
      </sheetData>
      <sheetData sheetId="7482">
        <row r="1">
          <cell r="A1" t="str">
            <v>1월 생산실적</v>
          </cell>
        </row>
      </sheetData>
      <sheetData sheetId="7483">
        <row r="1">
          <cell r="A1" t="str">
            <v>1월 생산실적</v>
          </cell>
        </row>
      </sheetData>
      <sheetData sheetId="7484">
        <row r="1">
          <cell r="A1" t="str">
            <v>1월 생산실적</v>
          </cell>
        </row>
      </sheetData>
      <sheetData sheetId="7485">
        <row r="1">
          <cell r="A1" t="str">
            <v>1월 생산실적</v>
          </cell>
        </row>
      </sheetData>
      <sheetData sheetId="7486">
        <row r="1">
          <cell r="A1" t="str">
            <v>1월 생산실적</v>
          </cell>
        </row>
      </sheetData>
      <sheetData sheetId="7487">
        <row r="1">
          <cell r="A1" t="str">
            <v>1월 생산실적</v>
          </cell>
        </row>
      </sheetData>
      <sheetData sheetId="7488">
        <row r="1">
          <cell r="A1" t="str">
            <v>1월 생산실적</v>
          </cell>
        </row>
      </sheetData>
      <sheetData sheetId="7489">
        <row r="1">
          <cell r="A1" t="str">
            <v>1월 생산실적</v>
          </cell>
        </row>
      </sheetData>
      <sheetData sheetId="7490">
        <row r="1">
          <cell r="A1" t="str">
            <v>1월 생산실적</v>
          </cell>
        </row>
      </sheetData>
      <sheetData sheetId="7491">
        <row r="1">
          <cell r="A1" t="str">
            <v>1월 생산실적</v>
          </cell>
        </row>
      </sheetData>
      <sheetData sheetId="7492">
        <row r="1">
          <cell r="A1" t="str">
            <v>1월 생산실적</v>
          </cell>
        </row>
      </sheetData>
      <sheetData sheetId="7493">
        <row r="1">
          <cell r="A1" t="str">
            <v>1월 생산실적</v>
          </cell>
        </row>
      </sheetData>
      <sheetData sheetId="7494">
        <row r="1">
          <cell r="A1" t="str">
            <v>1월 생산실적</v>
          </cell>
        </row>
      </sheetData>
      <sheetData sheetId="7495">
        <row r="1">
          <cell r="A1" t="str">
            <v>1월 생산실적</v>
          </cell>
        </row>
      </sheetData>
      <sheetData sheetId="7496">
        <row r="1">
          <cell r="A1" t="str">
            <v>1월 생산실적</v>
          </cell>
        </row>
      </sheetData>
      <sheetData sheetId="7497">
        <row r="1">
          <cell r="A1" t="str">
            <v>1월 생산실적</v>
          </cell>
        </row>
      </sheetData>
      <sheetData sheetId="7498">
        <row r="1">
          <cell r="A1" t="str">
            <v>1월 생산실적</v>
          </cell>
        </row>
      </sheetData>
      <sheetData sheetId="7499">
        <row r="1">
          <cell r="A1" t="str">
            <v>1월 생산실적</v>
          </cell>
        </row>
      </sheetData>
      <sheetData sheetId="7500">
        <row r="1">
          <cell r="A1" t="str">
            <v>1월 생산실적</v>
          </cell>
        </row>
      </sheetData>
      <sheetData sheetId="7501">
        <row r="1">
          <cell r="A1" t="str">
            <v>1월 생산실적</v>
          </cell>
        </row>
      </sheetData>
      <sheetData sheetId="7502">
        <row r="1">
          <cell r="A1" t="str">
            <v>1월 생산실적</v>
          </cell>
        </row>
      </sheetData>
      <sheetData sheetId="7503">
        <row r="1">
          <cell r="A1" t="str">
            <v>1월 생산실적</v>
          </cell>
        </row>
      </sheetData>
      <sheetData sheetId="7504">
        <row r="1">
          <cell r="A1" t="str">
            <v>1월 생산실적</v>
          </cell>
        </row>
      </sheetData>
      <sheetData sheetId="7505">
        <row r="1">
          <cell r="A1" t="str">
            <v>1월 생산실적</v>
          </cell>
        </row>
      </sheetData>
      <sheetData sheetId="7506">
        <row r="1">
          <cell r="A1" t="str">
            <v>1월 생산실적</v>
          </cell>
        </row>
      </sheetData>
      <sheetData sheetId="7507">
        <row r="1">
          <cell r="A1" t="str">
            <v>1월 생산실적</v>
          </cell>
        </row>
      </sheetData>
      <sheetData sheetId="7508">
        <row r="1">
          <cell r="A1" t="str">
            <v>1월 생산실적</v>
          </cell>
        </row>
      </sheetData>
      <sheetData sheetId="7509">
        <row r="1">
          <cell r="A1" t="str">
            <v>1월 생산실적</v>
          </cell>
        </row>
      </sheetData>
      <sheetData sheetId="7510">
        <row r="1">
          <cell r="A1" t="str">
            <v>1월 생산실적</v>
          </cell>
        </row>
      </sheetData>
      <sheetData sheetId="7511">
        <row r="1">
          <cell r="A1" t="str">
            <v>1월 생산실적</v>
          </cell>
        </row>
      </sheetData>
      <sheetData sheetId="7512">
        <row r="1">
          <cell r="A1" t="str">
            <v>1월 생산실적</v>
          </cell>
        </row>
      </sheetData>
      <sheetData sheetId="7513">
        <row r="1">
          <cell r="A1" t="str">
            <v>1월 생산실적</v>
          </cell>
        </row>
      </sheetData>
      <sheetData sheetId="7514">
        <row r="1">
          <cell r="A1" t="str">
            <v>1월 생산실적</v>
          </cell>
        </row>
      </sheetData>
      <sheetData sheetId="7515">
        <row r="1">
          <cell r="A1" t="str">
            <v>1월 생산실적</v>
          </cell>
        </row>
      </sheetData>
      <sheetData sheetId="7516">
        <row r="1">
          <cell r="A1" t="str">
            <v>1월 생산실적</v>
          </cell>
        </row>
      </sheetData>
      <sheetData sheetId="7517">
        <row r="1">
          <cell r="A1" t="str">
            <v>1월 생산실적</v>
          </cell>
        </row>
      </sheetData>
      <sheetData sheetId="7518">
        <row r="1">
          <cell r="A1" t="str">
            <v>1월 생산실적</v>
          </cell>
        </row>
      </sheetData>
      <sheetData sheetId="7519">
        <row r="1">
          <cell r="A1" t="str">
            <v>1월 생산실적</v>
          </cell>
        </row>
      </sheetData>
      <sheetData sheetId="7520">
        <row r="1">
          <cell r="A1" t="str">
            <v>1월 생산실적</v>
          </cell>
        </row>
      </sheetData>
      <sheetData sheetId="7521">
        <row r="1">
          <cell r="A1" t="str">
            <v>1월 생산실적</v>
          </cell>
        </row>
      </sheetData>
      <sheetData sheetId="7522">
        <row r="1">
          <cell r="A1" t="str">
            <v>1월 생산실적</v>
          </cell>
        </row>
      </sheetData>
      <sheetData sheetId="7523">
        <row r="1">
          <cell r="A1" t="str">
            <v>1월 생산실적</v>
          </cell>
        </row>
      </sheetData>
      <sheetData sheetId="7524">
        <row r="1">
          <cell r="A1" t="str">
            <v>1월 생산실적</v>
          </cell>
        </row>
      </sheetData>
      <sheetData sheetId="7525">
        <row r="1">
          <cell r="A1" t="str">
            <v>1월 생산실적</v>
          </cell>
        </row>
      </sheetData>
      <sheetData sheetId="7526">
        <row r="1">
          <cell r="A1" t="str">
            <v>1월 생산실적</v>
          </cell>
        </row>
      </sheetData>
      <sheetData sheetId="7527">
        <row r="1">
          <cell r="A1" t="str">
            <v>1월 생산실적</v>
          </cell>
        </row>
      </sheetData>
      <sheetData sheetId="7528">
        <row r="1">
          <cell r="A1" t="str">
            <v>1월 생산실적</v>
          </cell>
        </row>
      </sheetData>
      <sheetData sheetId="7529">
        <row r="1">
          <cell r="A1" t="str">
            <v>1월 생산실적</v>
          </cell>
        </row>
      </sheetData>
      <sheetData sheetId="7530">
        <row r="1">
          <cell r="A1" t="str">
            <v>1월 생산실적</v>
          </cell>
        </row>
      </sheetData>
      <sheetData sheetId="7531">
        <row r="1">
          <cell r="A1" t="str">
            <v>1월 생산실적</v>
          </cell>
        </row>
      </sheetData>
      <sheetData sheetId="7532">
        <row r="1">
          <cell r="A1" t="str">
            <v>1월 생산실적</v>
          </cell>
        </row>
      </sheetData>
      <sheetData sheetId="7533">
        <row r="1">
          <cell r="A1" t="str">
            <v>1월 생산실적</v>
          </cell>
        </row>
      </sheetData>
      <sheetData sheetId="7534">
        <row r="1">
          <cell r="A1" t="str">
            <v>1월 생산실적</v>
          </cell>
        </row>
      </sheetData>
      <sheetData sheetId="7535">
        <row r="1">
          <cell r="A1" t="str">
            <v>1월 생산실적</v>
          </cell>
        </row>
      </sheetData>
      <sheetData sheetId="7536">
        <row r="1">
          <cell r="A1" t="str">
            <v>1월 생산실적</v>
          </cell>
        </row>
      </sheetData>
      <sheetData sheetId="7537">
        <row r="1">
          <cell r="A1" t="str">
            <v>1월 생산실적</v>
          </cell>
        </row>
      </sheetData>
      <sheetData sheetId="7538">
        <row r="1">
          <cell r="A1" t="str">
            <v>1월 생산실적</v>
          </cell>
        </row>
      </sheetData>
      <sheetData sheetId="7539">
        <row r="1">
          <cell r="A1" t="str">
            <v>1월 생산실적</v>
          </cell>
        </row>
      </sheetData>
      <sheetData sheetId="7540">
        <row r="1">
          <cell r="A1" t="str">
            <v>1월 생산실적</v>
          </cell>
        </row>
      </sheetData>
      <sheetData sheetId="7541">
        <row r="1">
          <cell r="A1" t="str">
            <v>1월 생산실적</v>
          </cell>
        </row>
      </sheetData>
      <sheetData sheetId="7542">
        <row r="1">
          <cell r="A1" t="str">
            <v>1월 생산실적</v>
          </cell>
        </row>
      </sheetData>
      <sheetData sheetId="7543">
        <row r="1">
          <cell r="A1" t="str">
            <v>1월 생산실적</v>
          </cell>
        </row>
      </sheetData>
      <sheetData sheetId="7544">
        <row r="1">
          <cell r="A1" t="str">
            <v>1월 생산실적</v>
          </cell>
        </row>
      </sheetData>
      <sheetData sheetId="7545">
        <row r="1">
          <cell r="A1" t="str">
            <v>1월 생산실적</v>
          </cell>
        </row>
      </sheetData>
      <sheetData sheetId="7546">
        <row r="1">
          <cell r="A1" t="str">
            <v>1월 생산실적</v>
          </cell>
        </row>
      </sheetData>
      <sheetData sheetId="7547">
        <row r="1">
          <cell r="A1" t="str">
            <v>1월 생산실적</v>
          </cell>
        </row>
      </sheetData>
      <sheetData sheetId="7548">
        <row r="1">
          <cell r="A1" t="str">
            <v>1월 생산실적</v>
          </cell>
        </row>
      </sheetData>
      <sheetData sheetId="7549">
        <row r="1">
          <cell r="A1" t="str">
            <v>1월 생산실적</v>
          </cell>
        </row>
      </sheetData>
      <sheetData sheetId="7550">
        <row r="1">
          <cell r="A1" t="str">
            <v>1월 생산실적</v>
          </cell>
        </row>
      </sheetData>
      <sheetData sheetId="7551">
        <row r="1">
          <cell r="A1" t="str">
            <v>1월 생산실적</v>
          </cell>
        </row>
      </sheetData>
      <sheetData sheetId="7552">
        <row r="1">
          <cell r="A1" t="str">
            <v>1월 생산실적</v>
          </cell>
        </row>
      </sheetData>
      <sheetData sheetId="7553">
        <row r="1">
          <cell r="A1" t="str">
            <v>1월 생산실적</v>
          </cell>
        </row>
      </sheetData>
      <sheetData sheetId="7554">
        <row r="1">
          <cell r="A1" t="str">
            <v>1월 생산실적</v>
          </cell>
        </row>
      </sheetData>
      <sheetData sheetId="7555">
        <row r="1">
          <cell r="A1" t="str">
            <v>1월 생산실적</v>
          </cell>
        </row>
      </sheetData>
      <sheetData sheetId="7556">
        <row r="1">
          <cell r="A1" t="str">
            <v>1월 생산실적</v>
          </cell>
        </row>
      </sheetData>
      <sheetData sheetId="7557">
        <row r="1">
          <cell r="A1" t="str">
            <v>1월 생산실적</v>
          </cell>
        </row>
      </sheetData>
      <sheetData sheetId="7558">
        <row r="1">
          <cell r="A1" t="str">
            <v>1월 생산실적</v>
          </cell>
        </row>
      </sheetData>
      <sheetData sheetId="7559">
        <row r="1">
          <cell r="A1" t="str">
            <v>1월 생산실적</v>
          </cell>
        </row>
      </sheetData>
      <sheetData sheetId="7560">
        <row r="1">
          <cell r="A1" t="str">
            <v>1월 생산실적</v>
          </cell>
        </row>
      </sheetData>
      <sheetData sheetId="7561">
        <row r="1">
          <cell r="A1" t="str">
            <v>1월 생산실적</v>
          </cell>
        </row>
      </sheetData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>
        <row r="1">
          <cell r="A1" t="str">
            <v>1월 생산실적</v>
          </cell>
        </row>
      </sheetData>
      <sheetData sheetId="7593">
        <row r="1">
          <cell r="A1" t="str">
            <v>1월 생산실적</v>
          </cell>
        </row>
      </sheetData>
      <sheetData sheetId="7594">
        <row r="1">
          <cell r="A1" t="str">
            <v>1월 생산실적</v>
          </cell>
        </row>
      </sheetData>
      <sheetData sheetId="7595">
        <row r="1">
          <cell r="A1" t="str">
            <v>1월 생산실적</v>
          </cell>
        </row>
      </sheetData>
      <sheetData sheetId="7596">
        <row r="1">
          <cell r="A1" t="str">
            <v>1월 생산실적</v>
          </cell>
        </row>
      </sheetData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>
        <row r="1">
          <cell r="A1" t="str">
            <v>1월 생산실적</v>
          </cell>
        </row>
      </sheetData>
      <sheetData sheetId="7630">
        <row r="1">
          <cell r="A1" t="str">
            <v>1월 생산실적</v>
          </cell>
        </row>
      </sheetData>
      <sheetData sheetId="7631">
        <row r="1">
          <cell r="A1" t="str">
            <v>1월 생산실적</v>
          </cell>
        </row>
      </sheetData>
      <sheetData sheetId="7632">
        <row r="1">
          <cell r="A1" t="str">
            <v>1월 생산실적</v>
          </cell>
        </row>
      </sheetData>
      <sheetData sheetId="7633">
        <row r="1">
          <cell r="A1" t="str">
            <v>1월 생산실적</v>
          </cell>
        </row>
      </sheetData>
      <sheetData sheetId="7634">
        <row r="1">
          <cell r="A1" t="str">
            <v>1월 생산실적</v>
          </cell>
        </row>
      </sheetData>
      <sheetData sheetId="7635">
        <row r="1">
          <cell r="A1" t="str">
            <v>1월 생산실적</v>
          </cell>
        </row>
      </sheetData>
      <sheetData sheetId="7636">
        <row r="1">
          <cell r="A1" t="str">
            <v>1월 생산실적</v>
          </cell>
        </row>
      </sheetData>
      <sheetData sheetId="7637">
        <row r="1">
          <cell r="A1" t="str">
            <v>1월 생산실적</v>
          </cell>
        </row>
      </sheetData>
      <sheetData sheetId="7638">
        <row r="1">
          <cell r="A1" t="str">
            <v>1월 생산실적</v>
          </cell>
        </row>
      </sheetData>
      <sheetData sheetId="7639">
        <row r="1">
          <cell r="A1" t="str">
            <v>1월 생산실적</v>
          </cell>
        </row>
      </sheetData>
      <sheetData sheetId="7640">
        <row r="1">
          <cell r="A1" t="str">
            <v>1월 생산실적</v>
          </cell>
        </row>
      </sheetData>
      <sheetData sheetId="7641">
        <row r="1">
          <cell r="A1" t="str">
            <v>1월 생산실적</v>
          </cell>
        </row>
      </sheetData>
      <sheetData sheetId="7642">
        <row r="1">
          <cell r="A1" t="str">
            <v>1월 생산실적</v>
          </cell>
        </row>
      </sheetData>
      <sheetData sheetId="7643">
        <row r="1">
          <cell r="A1" t="str">
            <v>1월 생산실적</v>
          </cell>
        </row>
      </sheetData>
      <sheetData sheetId="7644">
        <row r="1">
          <cell r="A1" t="str">
            <v>1월 생산실적</v>
          </cell>
        </row>
      </sheetData>
      <sheetData sheetId="7645">
        <row r="1">
          <cell r="A1" t="str">
            <v>1월 생산실적</v>
          </cell>
        </row>
      </sheetData>
      <sheetData sheetId="7646">
        <row r="1">
          <cell r="A1" t="str">
            <v>1월 생산실적</v>
          </cell>
        </row>
      </sheetData>
      <sheetData sheetId="7647">
        <row r="1">
          <cell r="A1" t="str">
            <v>1월 생산실적</v>
          </cell>
        </row>
      </sheetData>
      <sheetData sheetId="7648">
        <row r="1">
          <cell r="A1" t="str">
            <v>1월 생산실적</v>
          </cell>
        </row>
      </sheetData>
      <sheetData sheetId="7649">
        <row r="1">
          <cell r="A1" t="str">
            <v>1월 생산실적</v>
          </cell>
        </row>
      </sheetData>
      <sheetData sheetId="7650">
        <row r="1">
          <cell r="A1" t="str">
            <v>1월 생산실적</v>
          </cell>
        </row>
      </sheetData>
      <sheetData sheetId="7651">
        <row r="1">
          <cell r="A1" t="str">
            <v>1월 생산실적</v>
          </cell>
        </row>
      </sheetData>
      <sheetData sheetId="7652">
        <row r="1">
          <cell r="A1" t="str">
            <v>1월 생산실적</v>
          </cell>
        </row>
      </sheetData>
      <sheetData sheetId="7653">
        <row r="1">
          <cell r="A1" t="str">
            <v>1월 생산실적</v>
          </cell>
        </row>
      </sheetData>
      <sheetData sheetId="7654">
        <row r="1">
          <cell r="A1" t="str">
            <v>1월 생산실적</v>
          </cell>
        </row>
      </sheetData>
      <sheetData sheetId="7655">
        <row r="1">
          <cell r="A1" t="str">
            <v>1월 생산실적</v>
          </cell>
        </row>
      </sheetData>
      <sheetData sheetId="7656">
        <row r="1">
          <cell r="A1" t="str">
            <v>1월 생산실적</v>
          </cell>
        </row>
      </sheetData>
      <sheetData sheetId="7657">
        <row r="1">
          <cell r="A1" t="str">
            <v>1월 생산실적</v>
          </cell>
        </row>
      </sheetData>
      <sheetData sheetId="7658">
        <row r="1">
          <cell r="A1" t="str">
            <v>1월 생산실적</v>
          </cell>
        </row>
      </sheetData>
      <sheetData sheetId="7659">
        <row r="1">
          <cell r="A1" t="str">
            <v>1월 생산실적</v>
          </cell>
        </row>
      </sheetData>
      <sheetData sheetId="7660">
        <row r="1">
          <cell r="A1" t="str">
            <v>1월 생산실적</v>
          </cell>
        </row>
      </sheetData>
      <sheetData sheetId="7661">
        <row r="1">
          <cell r="A1" t="str">
            <v>1월 생산실적</v>
          </cell>
        </row>
      </sheetData>
      <sheetData sheetId="7662">
        <row r="1">
          <cell r="A1" t="str">
            <v>1월 생산실적</v>
          </cell>
        </row>
      </sheetData>
      <sheetData sheetId="7663">
        <row r="1">
          <cell r="A1" t="str">
            <v>1월 생산실적</v>
          </cell>
        </row>
      </sheetData>
      <sheetData sheetId="7664">
        <row r="1">
          <cell r="A1" t="str">
            <v>1월 생산실적</v>
          </cell>
        </row>
      </sheetData>
      <sheetData sheetId="7665">
        <row r="1">
          <cell r="A1" t="str">
            <v>1월 생산실적</v>
          </cell>
        </row>
      </sheetData>
      <sheetData sheetId="7666">
        <row r="1">
          <cell r="A1" t="str">
            <v>1월 생산실적</v>
          </cell>
        </row>
      </sheetData>
      <sheetData sheetId="7667">
        <row r="1">
          <cell r="A1" t="str">
            <v>1월 생산실적</v>
          </cell>
        </row>
      </sheetData>
      <sheetData sheetId="7668">
        <row r="1">
          <cell r="A1" t="str">
            <v>1월 생산실적</v>
          </cell>
        </row>
      </sheetData>
      <sheetData sheetId="7669">
        <row r="1">
          <cell r="A1" t="str">
            <v>1월 생산실적</v>
          </cell>
        </row>
      </sheetData>
      <sheetData sheetId="7670">
        <row r="1">
          <cell r="A1" t="str">
            <v>1월 생산실적</v>
          </cell>
        </row>
      </sheetData>
      <sheetData sheetId="7671">
        <row r="1">
          <cell r="A1" t="str">
            <v>1월 생산실적</v>
          </cell>
        </row>
      </sheetData>
      <sheetData sheetId="7672">
        <row r="1">
          <cell r="A1" t="str">
            <v>1월 생산실적</v>
          </cell>
        </row>
      </sheetData>
      <sheetData sheetId="7673">
        <row r="1">
          <cell r="A1" t="str">
            <v>1월 생산실적</v>
          </cell>
        </row>
      </sheetData>
      <sheetData sheetId="7674">
        <row r="1">
          <cell r="A1" t="str">
            <v>1월 생산실적</v>
          </cell>
        </row>
      </sheetData>
      <sheetData sheetId="7675">
        <row r="1">
          <cell r="A1" t="str">
            <v>1월 생산실적</v>
          </cell>
        </row>
      </sheetData>
      <sheetData sheetId="7676">
        <row r="1">
          <cell r="A1" t="str">
            <v>1월 생산실적</v>
          </cell>
        </row>
      </sheetData>
      <sheetData sheetId="7677">
        <row r="1">
          <cell r="A1" t="str">
            <v>1월 생산실적</v>
          </cell>
        </row>
      </sheetData>
      <sheetData sheetId="7678">
        <row r="1">
          <cell r="A1" t="str">
            <v>1월 생산실적</v>
          </cell>
        </row>
      </sheetData>
      <sheetData sheetId="7679">
        <row r="1">
          <cell r="A1" t="str">
            <v>1월 생산실적</v>
          </cell>
        </row>
      </sheetData>
      <sheetData sheetId="7680">
        <row r="1">
          <cell r="A1" t="str">
            <v>1월 생산실적</v>
          </cell>
        </row>
      </sheetData>
      <sheetData sheetId="7681">
        <row r="1">
          <cell r="A1" t="str">
            <v>1월 생산실적</v>
          </cell>
        </row>
      </sheetData>
      <sheetData sheetId="7682">
        <row r="1">
          <cell r="A1" t="str">
            <v>1월 생산실적</v>
          </cell>
        </row>
      </sheetData>
      <sheetData sheetId="7683">
        <row r="1">
          <cell r="A1" t="str">
            <v>1월 생산실적</v>
          </cell>
        </row>
      </sheetData>
      <sheetData sheetId="7684">
        <row r="1">
          <cell r="A1" t="str">
            <v>1월 생산실적</v>
          </cell>
        </row>
      </sheetData>
      <sheetData sheetId="7685">
        <row r="1">
          <cell r="A1" t="str">
            <v>1월 생산실적</v>
          </cell>
        </row>
      </sheetData>
      <sheetData sheetId="7686">
        <row r="1">
          <cell r="A1" t="str">
            <v>1월 생산실적</v>
          </cell>
        </row>
      </sheetData>
      <sheetData sheetId="7687">
        <row r="1">
          <cell r="A1" t="str">
            <v>1월 생산실적</v>
          </cell>
        </row>
      </sheetData>
      <sheetData sheetId="7688">
        <row r="1">
          <cell r="A1" t="str">
            <v>1월 생산실적</v>
          </cell>
        </row>
      </sheetData>
      <sheetData sheetId="7689">
        <row r="1">
          <cell r="A1" t="str">
            <v>1월 생산실적</v>
          </cell>
        </row>
      </sheetData>
      <sheetData sheetId="7690">
        <row r="1">
          <cell r="A1" t="str">
            <v>1월 생산실적</v>
          </cell>
        </row>
      </sheetData>
      <sheetData sheetId="7691">
        <row r="1">
          <cell r="A1" t="str">
            <v>1월 생산실적</v>
          </cell>
        </row>
      </sheetData>
      <sheetData sheetId="7692">
        <row r="1">
          <cell r="A1" t="str">
            <v>1월 생산실적</v>
          </cell>
        </row>
      </sheetData>
      <sheetData sheetId="7693">
        <row r="1">
          <cell r="A1" t="str">
            <v>1월 생산실적</v>
          </cell>
        </row>
      </sheetData>
      <sheetData sheetId="7694">
        <row r="1">
          <cell r="A1" t="str">
            <v>1월 생산실적</v>
          </cell>
        </row>
      </sheetData>
      <sheetData sheetId="7695">
        <row r="1">
          <cell r="A1" t="str">
            <v>1월 생산실적</v>
          </cell>
        </row>
      </sheetData>
      <sheetData sheetId="7696">
        <row r="1">
          <cell r="A1" t="str">
            <v>1월 생산실적</v>
          </cell>
        </row>
      </sheetData>
      <sheetData sheetId="7697">
        <row r="1">
          <cell r="A1" t="str">
            <v>1월 생산실적</v>
          </cell>
        </row>
      </sheetData>
      <sheetData sheetId="7698">
        <row r="1">
          <cell r="A1" t="str">
            <v>1월 생산실적</v>
          </cell>
        </row>
      </sheetData>
      <sheetData sheetId="7699">
        <row r="1">
          <cell r="A1" t="str">
            <v>1월 생산실적</v>
          </cell>
        </row>
      </sheetData>
      <sheetData sheetId="7700">
        <row r="1">
          <cell r="A1" t="str">
            <v>1월 생산실적</v>
          </cell>
        </row>
      </sheetData>
      <sheetData sheetId="7701">
        <row r="1">
          <cell r="A1" t="str">
            <v>1월 생산실적</v>
          </cell>
        </row>
      </sheetData>
      <sheetData sheetId="7702">
        <row r="1">
          <cell r="A1" t="str">
            <v>1월 생산실적</v>
          </cell>
        </row>
      </sheetData>
      <sheetData sheetId="7703">
        <row r="1">
          <cell r="A1" t="str">
            <v>1월 생산실적</v>
          </cell>
        </row>
      </sheetData>
      <sheetData sheetId="7704">
        <row r="1">
          <cell r="A1" t="str">
            <v>1월 생산실적</v>
          </cell>
        </row>
      </sheetData>
      <sheetData sheetId="7705">
        <row r="1">
          <cell r="A1" t="str">
            <v>1월 생산실적</v>
          </cell>
        </row>
      </sheetData>
      <sheetData sheetId="7706">
        <row r="1">
          <cell r="A1" t="str">
            <v>1월 생산실적</v>
          </cell>
        </row>
      </sheetData>
      <sheetData sheetId="7707">
        <row r="1">
          <cell r="A1" t="str">
            <v>1월 생산실적</v>
          </cell>
        </row>
      </sheetData>
      <sheetData sheetId="7708">
        <row r="1">
          <cell r="A1" t="str">
            <v>1월 생산실적</v>
          </cell>
        </row>
      </sheetData>
      <sheetData sheetId="7709">
        <row r="1">
          <cell r="A1" t="str">
            <v>1월 생산실적</v>
          </cell>
        </row>
      </sheetData>
      <sheetData sheetId="7710">
        <row r="1">
          <cell r="A1" t="str">
            <v>1월 생산실적</v>
          </cell>
        </row>
      </sheetData>
      <sheetData sheetId="7711">
        <row r="1">
          <cell r="A1" t="str">
            <v>1월 생산실적</v>
          </cell>
        </row>
      </sheetData>
      <sheetData sheetId="7712">
        <row r="1">
          <cell r="A1" t="str">
            <v>1월 생산실적</v>
          </cell>
        </row>
      </sheetData>
      <sheetData sheetId="7713">
        <row r="1">
          <cell r="A1" t="str">
            <v>1월 생산실적</v>
          </cell>
        </row>
      </sheetData>
      <sheetData sheetId="7714">
        <row r="1">
          <cell r="A1" t="str">
            <v>1월 생산실적</v>
          </cell>
        </row>
      </sheetData>
      <sheetData sheetId="7715">
        <row r="1">
          <cell r="A1" t="str">
            <v>1월 생산실적</v>
          </cell>
        </row>
      </sheetData>
      <sheetData sheetId="7716">
        <row r="1">
          <cell r="A1" t="str">
            <v>1월 생산실적</v>
          </cell>
        </row>
      </sheetData>
      <sheetData sheetId="7717">
        <row r="1">
          <cell r="A1" t="str">
            <v>1월 생산실적</v>
          </cell>
        </row>
      </sheetData>
      <sheetData sheetId="7718">
        <row r="1">
          <cell r="A1" t="str">
            <v>1월 생산실적</v>
          </cell>
        </row>
      </sheetData>
      <sheetData sheetId="7719">
        <row r="1">
          <cell r="A1" t="str">
            <v>1월 생산실적</v>
          </cell>
        </row>
      </sheetData>
      <sheetData sheetId="7720">
        <row r="1">
          <cell r="A1" t="str">
            <v>1월 생산실적</v>
          </cell>
        </row>
      </sheetData>
      <sheetData sheetId="7721">
        <row r="1">
          <cell r="A1" t="str">
            <v>1월 생산실적</v>
          </cell>
        </row>
      </sheetData>
      <sheetData sheetId="7722">
        <row r="1">
          <cell r="A1" t="str">
            <v>1월 생산실적</v>
          </cell>
        </row>
      </sheetData>
      <sheetData sheetId="7723">
        <row r="1">
          <cell r="A1" t="str">
            <v>1월 생산실적</v>
          </cell>
        </row>
      </sheetData>
      <sheetData sheetId="7724">
        <row r="1">
          <cell r="A1" t="str">
            <v>1월 생산실적</v>
          </cell>
        </row>
      </sheetData>
      <sheetData sheetId="7725">
        <row r="1">
          <cell r="A1" t="str">
            <v>1월 생산실적</v>
          </cell>
        </row>
      </sheetData>
      <sheetData sheetId="7726">
        <row r="1">
          <cell r="A1" t="str">
            <v>1월 생산실적</v>
          </cell>
        </row>
      </sheetData>
      <sheetData sheetId="7727">
        <row r="1">
          <cell r="A1" t="str">
            <v>1월 생산실적</v>
          </cell>
        </row>
      </sheetData>
      <sheetData sheetId="7728">
        <row r="1">
          <cell r="A1" t="str">
            <v>1월 생산실적</v>
          </cell>
        </row>
      </sheetData>
      <sheetData sheetId="7729">
        <row r="1">
          <cell r="A1" t="str">
            <v>1월 생산실적</v>
          </cell>
        </row>
      </sheetData>
      <sheetData sheetId="7730">
        <row r="1">
          <cell r="A1" t="str">
            <v>1월 생산실적</v>
          </cell>
        </row>
      </sheetData>
      <sheetData sheetId="7731">
        <row r="1">
          <cell r="A1" t="str">
            <v>1월 생산실적</v>
          </cell>
        </row>
      </sheetData>
      <sheetData sheetId="7732">
        <row r="1">
          <cell r="A1" t="str">
            <v>1월 생산실적</v>
          </cell>
        </row>
      </sheetData>
      <sheetData sheetId="7733">
        <row r="1">
          <cell r="A1" t="str">
            <v>1월 생산실적</v>
          </cell>
        </row>
      </sheetData>
      <sheetData sheetId="7734">
        <row r="1">
          <cell r="A1" t="str">
            <v>1월 생산실적</v>
          </cell>
        </row>
      </sheetData>
      <sheetData sheetId="7735">
        <row r="1">
          <cell r="A1" t="str">
            <v>1월 생산실적</v>
          </cell>
        </row>
      </sheetData>
      <sheetData sheetId="7736">
        <row r="1">
          <cell r="A1" t="str">
            <v>1월 생산실적</v>
          </cell>
        </row>
      </sheetData>
      <sheetData sheetId="7737">
        <row r="1">
          <cell r="A1" t="str">
            <v>1월 생산실적</v>
          </cell>
        </row>
      </sheetData>
      <sheetData sheetId="7738">
        <row r="1">
          <cell r="A1" t="str">
            <v>1월 생산실적</v>
          </cell>
        </row>
      </sheetData>
      <sheetData sheetId="7739">
        <row r="1">
          <cell r="A1" t="str">
            <v>1월 생산실적</v>
          </cell>
        </row>
      </sheetData>
      <sheetData sheetId="7740">
        <row r="1">
          <cell r="A1" t="str">
            <v>1월 생산실적</v>
          </cell>
        </row>
      </sheetData>
      <sheetData sheetId="7741">
        <row r="1">
          <cell r="A1" t="str">
            <v>1월 생산실적</v>
          </cell>
        </row>
      </sheetData>
      <sheetData sheetId="7742">
        <row r="1">
          <cell r="A1" t="str">
            <v>1월 생산실적</v>
          </cell>
        </row>
      </sheetData>
      <sheetData sheetId="7743">
        <row r="1">
          <cell r="A1" t="str">
            <v>1월 생산실적</v>
          </cell>
        </row>
      </sheetData>
      <sheetData sheetId="7744">
        <row r="1">
          <cell r="A1" t="str">
            <v>1월 생산실적</v>
          </cell>
        </row>
      </sheetData>
      <sheetData sheetId="7745">
        <row r="1">
          <cell r="A1" t="str">
            <v>1월 생산실적</v>
          </cell>
        </row>
      </sheetData>
      <sheetData sheetId="7746">
        <row r="1">
          <cell r="A1" t="str">
            <v>1월 생산실적</v>
          </cell>
        </row>
      </sheetData>
      <sheetData sheetId="7747">
        <row r="1">
          <cell r="A1" t="str">
            <v>1월 생산실적</v>
          </cell>
        </row>
      </sheetData>
      <sheetData sheetId="7748">
        <row r="1">
          <cell r="A1" t="str">
            <v>1월 생산실적</v>
          </cell>
        </row>
      </sheetData>
      <sheetData sheetId="7749">
        <row r="1">
          <cell r="A1" t="str">
            <v>1월 생산실적</v>
          </cell>
        </row>
      </sheetData>
      <sheetData sheetId="7750">
        <row r="1">
          <cell r="A1" t="str">
            <v>1월 생산실적</v>
          </cell>
        </row>
      </sheetData>
      <sheetData sheetId="7751">
        <row r="1">
          <cell r="A1" t="str">
            <v>1월 생산실적</v>
          </cell>
        </row>
      </sheetData>
      <sheetData sheetId="7752">
        <row r="1">
          <cell r="A1" t="str">
            <v>1월 생산실적</v>
          </cell>
        </row>
      </sheetData>
      <sheetData sheetId="7753">
        <row r="1">
          <cell r="A1" t="str">
            <v>1월 생산실적</v>
          </cell>
        </row>
      </sheetData>
      <sheetData sheetId="7754">
        <row r="1">
          <cell r="A1" t="str">
            <v>1월 생산실적</v>
          </cell>
        </row>
      </sheetData>
      <sheetData sheetId="7755">
        <row r="1">
          <cell r="A1" t="str">
            <v>1월 생산실적</v>
          </cell>
        </row>
      </sheetData>
      <sheetData sheetId="7756">
        <row r="1">
          <cell r="A1" t="str">
            <v>1월 생산실적</v>
          </cell>
        </row>
      </sheetData>
      <sheetData sheetId="7757">
        <row r="1">
          <cell r="A1" t="str">
            <v>1월 생산실적</v>
          </cell>
        </row>
      </sheetData>
      <sheetData sheetId="7758">
        <row r="1">
          <cell r="A1" t="str">
            <v>1월 생산실적</v>
          </cell>
        </row>
      </sheetData>
      <sheetData sheetId="7759">
        <row r="1">
          <cell r="A1" t="str">
            <v>1월 생산실적</v>
          </cell>
        </row>
      </sheetData>
      <sheetData sheetId="7760">
        <row r="1">
          <cell r="A1" t="str">
            <v>1월 생산실적</v>
          </cell>
        </row>
      </sheetData>
      <sheetData sheetId="7761">
        <row r="1">
          <cell r="A1" t="str">
            <v>1월 생산실적</v>
          </cell>
        </row>
      </sheetData>
      <sheetData sheetId="7762">
        <row r="1">
          <cell r="A1" t="str">
            <v>1월 생산실적</v>
          </cell>
        </row>
      </sheetData>
      <sheetData sheetId="7763">
        <row r="1">
          <cell r="A1" t="str">
            <v>1월 생산실적</v>
          </cell>
        </row>
      </sheetData>
      <sheetData sheetId="7764">
        <row r="1">
          <cell r="A1" t="str">
            <v>1월 생산실적</v>
          </cell>
        </row>
      </sheetData>
      <sheetData sheetId="7765">
        <row r="1">
          <cell r="A1" t="str">
            <v>1월 생산실적</v>
          </cell>
        </row>
      </sheetData>
      <sheetData sheetId="7766">
        <row r="1">
          <cell r="A1" t="str">
            <v>1월 생산실적</v>
          </cell>
        </row>
      </sheetData>
      <sheetData sheetId="7767">
        <row r="1">
          <cell r="A1" t="str">
            <v>1월 생산실적</v>
          </cell>
        </row>
      </sheetData>
      <sheetData sheetId="7768">
        <row r="1">
          <cell r="A1" t="str">
            <v>1월 생산실적</v>
          </cell>
        </row>
      </sheetData>
      <sheetData sheetId="7769">
        <row r="1">
          <cell r="A1" t="str">
            <v>1월 생산실적</v>
          </cell>
        </row>
      </sheetData>
      <sheetData sheetId="7770">
        <row r="1">
          <cell r="A1" t="str">
            <v>1월 생산실적</v>
          </cell>
        </row>
      </sheetData>
      <sheetData sheetId="7771">
        <row r="1">
          <cell r="A1" t="str">
            <v>1월 생산실적</v>
          </cell>
        </row>
      </sheetData>
      <sheetData sheetId="7772">
        <row r="1">
          <cell r="A1" t="str">
            <v>1월 생산실적</v>
          </cell>
        </row>
      </sheetData>
      <sheetData sheetId="7773">
        <row r="1">
          <cell r="A1" t="str">
            <v>1월 생산실적</v>
          </cell>
        </row>
      </sheetData>
      <sheetData sheetId="7774">
        <row r="1">
          <cell r="A1" t="str">
            <v>1월 생산실적</v>
          </cell>
        </row>
      </sheetData>
      <sheetData sheetId="7775">
        <row r="1">
          <cell r="A1" t="str">
            <v>1월 생산실적</v>
          </cell>
        </row>
      </sheetData>
      <sheetData sheetId="7776">
        <row r="1">
          <cell r="A1" t="str">
            <v>1월 생산실적</v>
          </cell>
        </row>
      </sheetData>
      <sheetData sheetId="7777">
        <row r="1">
          <cell r="A1" t="str">
            <v>1월 생산실적</v>
          </cell>
        </row>
      </sheetData>
      <sheetData sheetId="7778">
        <row r="1">
          <cell r="A1" t="str">
            <v>1월 생산실적</v>
          </cell>
        </row>
      </sheetData>
      <sheetData sheetId="7779">
        <row r="1">
          <cell r="A1" t="str">
            <v>1월 생산실적</v>
          </cell>
        </row>
      </sheetData>
      <sheetData sheetId="7780">
        <row r="1">
          <cell r="A1" t="str">
            <v>1월 생산실적</v>
          </cell>
        </row>
      </sheetData>
      <sheetData sheetId="7781">
        <row r="1">
          <cell r="A1" t="str">
            <v>1월 생산실적</v>
          </cell>
        </row>
      </sheetData>
      <sheetData sheetId="7782">
        <row r="1">
          <cell r="A1" t="str">
            <v>1월 생산실적</v>
          </cell>
        </row>
      </sheetData>
      <sheetData sheetId="7783">
        <row r="1">
          <cell r="A1" t="str">
            <v>1월 생산실적</v>
          </cell>
        </row>
      </sheetData>
      <sheetData sheetId="7784">
        <row r="1">
          <cell r="A1" t="str">
            <v>1월 생산실적</v>
          </cell>
        </row>
      </sheetData>
      <sheetData sheetId="7785">
        <row r="1">
          <cell r="A1" t="str">
            <v>1월 생산실적</v>
          </cell>
        </row>
      </sheetData>
      <sheetData sheetId="7786">
        <row r="1">
          <cell r="A1" t="str">
            <v>1월 생산실적</v>
          </cell>
        </row>
      </sheetData>
      <sheetData sheetId="7787">
        <row r="1">
          <cell r="A1" t="str">
            <v>1월 생산실적</v>
          </cell>
        </row>
      </sheetData>
      <sheetData sheetId="7788">
        <row r="1">
          <cell r="A1" t="str">
            <v>1월 생산실적</v>
          </cell>
        </row>
      </sheetData>
      <sheetData sheetId="7789">
        <row r="1">
          <cell r="A1" t="str">
            <v>1월 생산실적</v>
          </cell>
        </row>
      </sheetData>
      <sheetData sheetId="7790">
        <row r="1">
          <cell r="A1" t="str">
            <v>1월 생산실적</v>
          </cell>
        </row>
      </sheetData>
      <sheetData sheetId="7791">
        <row r="1">
          <cell r="A1" t="str">
            <v>1월 생산실적</v>
          </cell>
        </row>
      </sheetData>
      <sheetData sheetId="7792">
        <row r="1">
          <cell r="A1" t="str">
            <v>1월 생산실적</v>
          </cell>
        </row>
      </sheetData>
      <sheetData sheetId="7793">
        <row r="1">
          <cell r="A1" t="str">
            <v>1월 생산실적</v>
          </cell>
        </row>
      </sheetData>
      <sheetData sheetId="7794">
        <row r="1">
          <cell r="A1" t="str">
            <v>1월 생산실적</v>
          </cell>
        </row>
      </sheetData>
      <sheetData sheetId="7795">
        <row r="1">
          <cell r="A1" t="str">
            <v>1월 생산실적</v>
          </cell>
        </row>
      </sheetData>
      <sheetData sheetId="7796">
        <row r="1">
          <cell r="A1" t="str">
            <v>1월 생산실적</v>
          </cell>
        </row>
      </sheetData>
      <sheetData sheetId="7797">
        <row r="1">
          <cell r="A1" t="str">
            <v>1월 생산실적</v>
          </cell>
        </row>
      </sheetData>
      <sheetData sheetId="7798">
        <row r="1">
          <cell r="A1" t="str">
            <v>1월 생산실적</v>
          </cell>
        </row>
      </sheetData>
      <sheetData sheetId="7799">
        <row r="1">
          <cell r="A1" t="str">
            <v>1월 생산실적</v>
          </cell>
        </row>
      </sheetData>
      <sheetData sheetId="7800">
        <row r="1">
          <cell r="A1" t="str">
            <v>1월 생산실적</v>
          </cell>
        </row>
      </sheetData>
      <sheetData sheetId="7801">
        <row r="1">
          <cell r="A1" t="str">
            <v>1월 생산실적</v>
          </cell>
        </row>
      </sheetData>
      <sheetData sheetId="7802">
        <row r="1">
          <cell r="A1" t="str">
            <v>1월 생산실적</v>
          </cell>
        </row>
      </sheetData>
      <sheetData sheetId="7803">
        <row r="1">
          <cell r="A1" t="str">
            <v>1월 생산실적</v>
          </cell>
        </row>
      </sheetData>
      <sheetData sheetId="7804">
        <row r="1">
          <cell r="A1" t="str">
            <v>1월 생산실적</v>
          </cell>
        </row>
      </sheetData>
      <sheetData sheetId="7805">
        <row r="1">
          <cell r="A1" t="str">
            <v>1월 생산실적</v>
          </cell>
        </row>
      </sheetData>
      <sheetData sheetId="7806">
        <row r="1">
          <cell r="A1" t="str">
            <v>1월 생산실적</v>
          </cell>
        </row>
      </sheetData>
      <sheetData sheetId="7807">
        <row r="1">
          <cell r="A1" t="str">
            <v>1월 생산실적</v>
          </cell>
        </row>
      </sheetData>
      <sheetData sheetId="7808">
        <row r="1">
          <cell r="A1" t="str">
            <v>1월 생산실적</v>
          </cell>
        </row>
      </sheetData>
      <sheetData sheetId="7809">
        <row r="1">
          <cell r="A1" t="str">
            <v>1월 생산실적</v>
          </cell>
        </row>
      </sheetData>
      <sheetData sheetId="7810">
        <row r="1">
          <cell r="A1" t="str">
            <v>1월 생산실적</v>
          </cell>
        </row>
      </sheetData>
      <sheetData sheetId="7811">
        <row r="1">
          <cell r="A1" t="str">
            <v>1월 생산실적</v>
          </cell>
        </row>
      </sheetData>
      <sheetData sheetId="7812">
        <row r="1">
          <cell r="A1" t="str">
            <v>1월 생산실적</v>
          </cell>
        </row>
      </sheetData>
      <sheetData sheetId="7813">
        <row r="1">
          <cell r="A1" t="str">
            <v>1월 생산실적</v>
          </cell>
        </row>
      </sheetData>
      <sheetData sheetId="7814">
        <row r="1">
          <cell r="A1" t="str">
            <v>1월 생산실적</v>
          </cell>
        </row>
      </sheetData>
      <sheetData sheetId="7815">
        <row r="1">
          <cell r="A1" t="str">
            <v>1월 생산실적</v>
          </cell>
        </row>
      </sheetData>
      <sheetData sheetId="7816">
        <row r="1">
          <cell r="A1" t="str">
            <v>1월 생산실적</v>
          </cell>
        </row>
      </sheetData>
      <sheetData sheetId="7817">
        <row r="1">
          <cell r="A1" t="str">
            <v>1월 생산실적</v>
          </cell>
        </row>
      </sheetData>
      <sheetData sheetId="7818">
        <row r="1">
          <cell r="A1" t="str">
            <v>1월 생산실적</v>
          </cell>
        </row>
      </sheetData>
      <sheetData sheetId="7819">
        <row r="1">
          <cell r="A1" t="str">
            <v>1월 생산실적</v>
          </cell>
        </row>
      </sheetData>
      <sheetData sheetId="7820">
        <row r="1">
          <cell r="A1" t="str">
            <v>1월 생산실적</v>
          </cell>
        </row>
      </sheetData>
      <sheetData sheetId="7821">
        <row r="1">
          <cell r="A1" t="str">
            <v>1월 생산실적</v>
          </cell>
        </row>
      </sheetData>
      <sheetData sheetId="7822">
        <row r="1">
          <cell r="A1" t="str">
            <v>1월 생산실적</v>
          </cell>
        </row>
      </sheetData>
      <sheetData sheetId="7823">
        <row r="1">
          <cell r="A1" t="str">
            <v>1월 생산실적</v>
          </cell>
        </row>
      </sheetData>
      <sheetData sheetId="7824">
        <row r="1">
          <cell r="A1" t="str">
            <v>1월 생산실적</v>
          </cell>
        </row>
      </sheetData>
      <sheetData sheetId="7825">
        <row r="1">
          <cell r="A1" t="str">
            <v>1월 생산실적</v>
          </cell>
        </row>
      </sheetData>
      <sheetData sheetId="7826">
        <row r="1">
          <cell r="A1" t="str">
            <v>1월 생산실적</v>
          </cell>
        </row>
      </sheetData>
      <sheetData sheetId="7827">
        <row r="1">
          <cell r="A1" t="str">
            <v>1월 생산실적</v>
          </cell>
        </row>
      </sheetData>
      <sheetData sheetId="7828">
        <row r="1">
          <cell r="A1" t="str">
            <v>1월 생산실적</v>
          </cell>
        </row>
      </sheetData>
      <sheetData sheetId="7829">
        <row r="1">
          <cell r="A1" t="str">
            <v>1월 생산실적</v>
          </cell>
        </row>
      </sheetData>
      <sheetData sheetId="7830">
        <row r="1">
          <cell r="A1" t="str">
            <v>1월 생산실적</v>
          </cell>
        </row>
      </sheetData>
      <sheetData sheetId="7831">
        <row r="1">
          <cell r="A1" t="str">
            <v>1월 생산실적</v>
          </cell>
        </row>
      </sheetData>
      <sheetData sheetId="7832">
        <row r="1">
          <cell r="A1" t="str">
            <v>1월 생산실적</v>
          </cell>
        </row>
      </sheetData>
      <sheetData sheetId="7833">
        <row r="1">
          <cell r="A1" t="str">
            <v>1월 생산실적</v>
          </cell>
        </row>
      </sheetData>
      <sheetData sheetId="7834">
        <row r="1">
          <cell r="A1" t="str">
            <v>1월 생산실적</v>
          </cell>
        </row>
      </sheetData>
      <sheetData sheetId="7835">
        <row r="1">
          <cell r="A1" t="str">
            <v>1월 생산실적</v>
          </cell>
        </row>
      </sheetData>
      <sheetData sheetId="7836">
        <row r="1">
          <cell r="A1" t="str">
            <v>1월 생산실적</v>
          </cell>
        </row>
      </sheetData>
      <sheetData sheetId="7837">
        <row r="1">
          <cell r="A1" t="str">
            <v>1월 생산실적</v>
          </cell>
        </row>
      </sheetData>
      <sheetData sheetId="7838">
        <row r="1">
          <cell r="A1" t="str">
            <v>1월 생산실적</v>
          </cell>
        </row>
      </sheetData>
      <sheetData sheetId="7839">
        <row r="1">
          <cell r="A1" t="str">
            <v>1월 생산실적</v>
          </cell>
        </row>
      </sheetData>
      <sheetData sheetId="7840">
        <row r="1">
          <cell r="A1" t="str">
            <v>1월 생산실적</v>
          </cell>
        </row>
      </sheetData>
      <sheetData sheetId="7841">
        <row r="1">
          <cell r="A1" t="str">
            <v>1월 생산실적</v>
          </cell>
        </row>
      </sheetData>
      <sheetData sheetId="7842">
        <row r="1">
          <cell r="A1" t="str">
            <v>1월 생산실적</v>
          </cell>
        </row>
      </sheetData>
      <sheetData sheetId="7843">
        <row r="1">
          <cell r="A1" t="str">
            <v>1월 생산실적</v>
          </cell>
        </row>
      </sheetData>
      <sheetData sheetId="7844">
        <row r="1">
          <cell r="A1" t="str">
            <v>1월 생산실적</v>
          </cell>
        </row>
      </sheetData>
      <sheetData sheetId="7845">
        <row r="1">
          <cell r="A1" t="str">
            <v>1월 생산실적</v>
          </cell>
        </row>
      </sheetData>
      <sheetData sheetId="7846">
        <row r="1">
          <cell r="A1" t="str">
            <v>1월 생산실적</v>
          </cell>
        </row>
      </sheetData>
      <sheetData sheetId="7847">
        <row r="1">
          <cell r="A1" t="str">
            <v>1월 생산실적</v>
          </cell>
        </row>
      </sheetData>
      <sheetData sheetId="7848">
        <row r="1">
          <cell r="A1" t="str">
            <v>1월 생산실적</v>
          </cell>
        </row>
      </sheetData>
      <sheetData sheetId="7849">
        <row r="1">
          <cell r="A1" t="str">
            <v>1월 생산실적</v>
          </cell>
        </row>
      </sheetData>
      <sheetData sheetId="7850">
        <row r="1">
          <cell r="A1" t="str">
            <v>1월 생산실적</v>
          </cell>
        </row>
      </sheetData>
      <sheetData sheetId="7851">
        <row r="1">
          <cell r="A1" t="str">
            <v>1월 생산실적</v>
          </cell>
        </row>
      </sheetData>
      <sheetData sheetId="7852">
        <row r="1">
          <cell r="A1" t="str">
            <v>1월 생산실적</v>
          </cell>
        </row>
      </sheetData>
      <sheetData sheetId="7853">
        <row r="1">
          <cell r="A1" t="str">
            <v>1월 생산실적</v>
          </cell>
        </row>
      </sheetData>
      <sheetData sheetId="7854">
        <row r="1">
          <cell r="A1" t="str">
            <v>1월 생산실적</v>
          </cell>
        </row>
      </sheetData>
      <sheetData sheetId="7855">
        <row r="1">
          <cell r="A1" t="str">
            <v>1월 생산실적</v>
          </cell>
        </row>
      </sheetData>
      <sheetData sheetId="7856">
        <row r="1">
          <cell r="A1" t="str">
            <v>1월 생산실적</v>
          </cell>
        </row>
      </sheetData>
      <sheetData sheetId="7857">
        <row r="1">
          <cell r="A1" t="str">
            <v>1월 생산실적</v>
          </cell>
        </row>
      </sheetData>
      <sheetData sheetId="7858">
        <row r="1">
          <cell r="A1" t="str">
            <v>1월 생산실적</v>
          </cell>
        </row>
      </sheetData>
      <sheetData sheetId="7859">
        <row r="1">
          <cell r="A1" t="str">
            <v>1월 생산실적</v>
          </cell>
        </row>
      </sheetData>
      <sheetData sheetId="7860">
        <row r="1">
          <cell r="A1" t="str">
            <v>1월 생산실적</v>
          </cell>
        </row>
      </sheetData>
      <sheetData sheetId="7861">
        <row r="1">
          <cell r="A1" t="str">
            <v>1월 생산실적</v>
          </cell>
        </row>
      </sheetData>
      <sheetData sheetId="7862">
        <row r="1">
          <cell r="A1" t="str">
            <v>1월 생산실적</v>
          </cell>
        </row>
      </sheetData>
      <sheetData sheetId="7863">
        <row r="1">
          <cell r="A1" t="str">
            <v>1월 생산실적</v>
          </cell>
        </row>
      </sheetData>
      <sheetData sheetId="7864">
        <row r="1">
          <cell r="A1" t="str">
            <v>1월 생산실적</v>
          </cell>
        </row>
      </sheetData>
      <sheetData sheetId="7865">
        <row r="1">
          <cell r="A1" t="str">
            <v>1월 생산실적</v>
          </cell>
        </row>
      </sheetData>
      <sheetData sheetId="7866">
        <row r="1">
          <cell r="A1" t="str">
            <v>1월 생산실적</v>
          </cell>
        </row>
      </sheetData>
      <sheetData sheetId="7867">
        <row r="1">
          <cell r="A1" t="str">
            <v>1월 생산실적</v>
          </cell>
        </row>
      </sheetData>
      <sheetData sheetId="7868">
        <row r="1">
          <cell r="A1" t="str">
            <v>1월 생산실적</v>
          </cell>
        </row>
      </sheetData>
      <sheetData sheetId="7869">
        <row r="1">
          <cell r="A1" t="str">
            <v>1월 생산실적</v>
          </cell>
        </row>
      </sheetData>
      <sheetData sheetId="7870">
        <row r="1">
          <cell r="A1" t="str">
            <v>1월 생산실적</v>
          </cell>
        </row>
      </sheetData>
      <sheetData sheetId="7871">
        <row r="1">
          <cell r="A1" t="str">
            <v>1월 생산실적</v>
          </cell>
        </row>
      </sheetData>
      <sheetData sheetId="7872">
        <row r="1">
          <cell r="A1" t="str">
            <v>1월 생산실적</v>
          </cell>
        </row>
      </sheetData>
      <sheetData sheetId="7873">
        <row r="1">
          <cell r="A1" t="str">
            <v>1월 생산실적</v>
          </cell>
        </row>
      </sheetData>
      <sheetData sheetId="7874">
        <row r="1">
          <cell r="A1" t="str">
            <v>1월 생산실적</v>
          </cell>
        </row>
      </sheetData>
      <sheetData sheetId="7875">
        <row r="1">
          <cell r="A1" t="str">
            <v>1월 생산실적</v>
          </cell>
        </row>
      </sheetData>
      <sheetData sheetId="7876">
        <row r="1">
          <cell r="A1" t="str">
            <v>1월 생산실적</v>
          </cell>
        </row>
      </sheetData>
      <sheetData sheetId="7877">
        <row r="1">
          <cell r="A1" t="str">
            <v>1월 생산실적</v>
          </cell>
        </row>
      </sheetData>
      <sheetData sheetId="7878">
        <row r="1">
          <cell r="A1" t="str">
            <v>1월 생산실적</v>
          </cell>
        </row>
      </sheetData>
      <sheetData sheetId="7879">
        <row r="1">
          <cell r="A1" t="str">
            <v>1월 생산실적</v>
          </cell>
        </row>
      </sheetData>
      <sheetData sheetId="7880">
        <row r="1">
          <cell r="A1" t="str">
            <v>1월 생산실적</v>
          </cell>
        </row>
      </sheetData>
      <sheetData sheetId="7881">
        <row r="1">
          <cell r="A1" t="str">
            <v>1월 생산실적</v>
          </cell>
        </row>
      </sheetData>
      <sheetData sheetId="7882">
        <row r="1">
          <cell r="A1" t="str">
            <v>1월 생산실적</v>
          </cell>
        </row>
      </sheetData>
      <sheetData sheetId="7883">
        <row r="1">
          <cell r="A1" t="str">
            <v>1월 생산실적</v>
          </cell>
        </row>
      </sheetData>
      <sheetData sheetId="7884">
        <row r="1">
          <cell r="A1" t="str">
            <v>1월 생산실적</v>
          </cell>
        </row>
      </sheetData>
      <sheetData sheetId="7885">
        <row r="1">
          <cell r="A1" t="str">
            <v>1월 생산실적</v>
          </cell>
        </row>
      </sheetData>
      <sheetData sheetId="7886">
        <row r="1">
          <cell r="A1" t="str">
            <v>1월 생산실적</v>
          </cell>
        </row>
      </sheetData>
      <sheetData sheetId="7887">
        <row r="1">
          <cell r="A1" t="str">
            <v>1월 생산실적</v>
          </cell>
        </row>
      </sheetData>
      <sheetData sheetId="7888">
        <row r="1">
          <cell r="A1" t="str">
            <v>1월 생산실적</v>
          </cell>
        </row>
      </sheetData>
      <sheetData sheetId="7889">
        <row r="1">
          <cell r="A1" t="str">
            <v>1월 생산실적</v>
          </cell>
        </row>
      </sheetData>
      <sheetData sheetId="7890">
        <row r="1">
          <cell r="A1" t="str">
            <v>1월 생산실적</v>
          </cell>
        </row>
      </sheetData>
      <sheetData sheetId="7891">
        <row r="1">
          <cell r="A1" t="str">
            <v>1월 생산실적</v>
          </cell>
        </row>
      </sheetData>
      <sheetData sheetId="7892">
        <row r="1">
          <cell r="A1" t="str">
            <v>1월 생산실적</v>
          </cell>
        </row>
      </sheetData>
      <sheetData sheetId="7893">
        <row r="1">
          <cell r="A1" t="str">
            <v>1월 생산실적</v>
          </cell>
        </row>
      </sheetData>
      <sheetData sheetId="7894">
        <row r="1">
          <cell r="A1" t="str">
            <v>1월 생산실적</v>
          </cell>
        </row>
      </sheetData>
      <sheetData sheetId="7895">
        <row r="1">
          <cell r="A1" t="str">
            <v>1월 생산실적</v>
          </cell>
        </row>
      </sheetData>
      <sheetData sheetId="7896">
        <row r="1">
          <cell r="A1" t="str">
            <v>1월 생산실적</v>
          </cell>
        </row>
      </sheetData>
      <sheetData sheetId="7897">
        <row r="1">
          <cell r="A1" t="str">
            <v>1월 생산실적</v>
          </cell>
        </row>
      </sheetData>
      <sheetData sheetId="7898">
        <row r="1">
          <cell r="A1" t="str">
            <v>1월 생산실적</v>
          </cell>
        </row>
      </sheetData>
      <sheetData sheetId="7899">
        <row r="1">
          <cell r="A1" t="str">
            <v>1월 생산실적</v>
          </cell>
        </row>
      </sheetData>
      <sheetData sheetId="7900">
        <row r="1">
          <cell r="A1" t="str">
            <v>1월 생산실적</v>
          </cell>
        </row>
      </sheetData>
      <sheetData sheetId="7901">
        <row r="1">
          <cell r="A1" t="str">
            <v>1월 생산실적</v>
          </cell>
        </row>
      </sheetData>
      <sheetData sheetId="7902">
        <row r="1">
          <cell r="A1" t="str">
            <v>1월 생산실적</v>
          </cell>
        </row>
      </sheetData>
      <sheetData sheetId="7903">
        <row r="1">
          <cell r="A1" t="str">
            <v>1월 생산실적</v>
          </cell>
        </row>
      </sheetData>
      <sheetData sheetId="7904">
        <row r="1">
          <cell r="A1" t="str">
            <v>1월 생산실적</v>
          </cell>
        </row>
      </sheetData>
      <sheetData sheetId="7905">
        <row r="1">
          <cell r="A1" t="str">
            <v>1월 생산실적</v>
          </cell>
        </row>
      </sheetData>
      <sheetData sheetId="7906">
        <row r="1">
          <cell r="A1" t="str">
            <v>1월 생산실적</v>
          </cell>
        </row>
      </sheetData>
      <sheetData sheetId="7907">
        <row r="1">
          <cell r="A1" t="str">
            <v>1월 생산실적</v>
          </cell>
        </row>
      </sheetData>
      <sheetData sheetId="7908">
        <row r="1">
          <cell r="A1" t="str">
            <v>1월 생산실적</v>
          </cell>
        </row>
      </sheetData>
      <sheetData sheetId="7909">
        <row r="1">
          <cell r="A1" t="str">
            <v>1월 생산실적</v>
          </cell>
        </row>
      </sheetData>
      <sheetData sheetId="7910">
        <row r="1">
          <cell r="A1" t="str">
            <v>1월 생산실적</v>
          </cell>
        </row>
      </sheetData>
      <sheetData sheetId="7911">
        <row r="1">
          <cell r="A1" t="str">
            <v>1월 생산실적</v>
          </cell>
        </row>
      </sheetData>
      <sheetData sheetId="7912">
        <row r="1">
          <cell r="A1" t="str">
            <v>1월 생산실적</v>
          </cell>
        </row>
      </sheetData>
      <sheetData sheetId="7913">
        <row r="1">
          <cell r="A1" t="str">
            <v>1월 생산실적</v>
          </cell>
        </row>
      </sheetData>
      <sheetData sheetId="7914">
        <row r="1">
          <cell r="A1" t="str">
            <v>1월 생산실적</v>
          </cell>
        </row>
      </sheetData>
      <sheetData sheetId="7915">
        <row r="1">
          <cell r="A1" t="str">
            <v>1월 생산실적</v>
          </cell>
        </row>
      </sheetData>
      <sheetData sheetId="7916">
        <row r="1">
          <cell r="A1" t="str">
            <v>1월 생산실적</v>
          </cell>
        </row>
      </sheetData>
      <sheetData sheetId="7917">
        <row r="1">
          <cell r="A1" t="str">
            <v>1월 생산실적</v>
          </cell>
        </row>
      </sheetData>
      <sheetData sheetId="7918">
        <row r="1">
          <cell r="A1" t="str">
            <v>1월 생산실적</v>
          </cell>
        </row>
      </sheetData>
      <sheetData sheetId="7919">
        <row r="1">
          <cell r="A1" t="str">
            <v>1월 생산실적</v>
          </cell>
        </row>
      </sheetData>
      <sheetData sheetId="7920">
        <row r="1">
          <cell r="A1" t="str">
            <v>1월 생산실적</v>
          </cell>
        </row>
      </sheetData>
      <sheetData sheetId="7921">
        <row r="1">
          <cell r="A1" t="str">
            <v>1월 생산실적</v>
          </cell>
        </row>
      </sheetData>
      <sheetData sheetId="7922">
        <row r="1">
          <cell r="A1" t="str">
            <v>1월 생산실적</v>
          </cell>
        </row>
      </sheetData>
      <sheetData sheetId="7923">
        <row r="1">
          <cell r="A1" t="str">
            <v>1월 생산실적</v>
          </cell>
        </row>
      </sheetData>
      <sheetData sheetId="7924">
        <row r="1">
          <cell r="A1" t="str">
            <v>1월 생산실적</v>
          </cell>
        </row>
      </sheetData>
      <sheetData sheetId="7925">
        <row r="1">
          <cell r="A1" t="str">
            <v>1월 생산실적</v>
          </cell>
        </row>
      </sheetData>
      <sheetData sheetId="7926">
        <row r="1">
          <cell r="A1" t="str">
            <v>1월 생산실적</v>
          </cell>
        </row>
      </sheetData>
      <sheetData sheetId="7927">
        <row r="1">
          <cell r="A1" t="str">
            <v>1월 생산실적</v>
          </cell>
        </row>
      </sheetData>
      <sheetData sheetId="7928">
        <row r="1">
          <cell r="A1" t="str">
            <v>1월 생산실적</v>
          </cell>
        </row>
      </sheetData>
      <sheetData sheetId="7929">
        <row r="1">
          <cell r="A1" t="str">
            <v>1월 생산실적</v>
          </cell>
        </row>
      </sheetData>
      <sheetData sheetId="7930">
        <row r="1">
          <cell r="A1" t="str">
            <v>1월 생산실적</v>
          </cell>
        </row>
      </sheetData>
      <sheetData sheetId="7931">
        <row r="1">
          <cell r="A1" t="str">
            <v>1월 생산실적</v>
          </cell>
        </row>
      </sheetData>
      <sheetData sheetId="7932">
        <row r="1">
          <cell r="A1" t="str">
            <v>1월 생산실적</v>
          </cell>
        </row>
      </sheetData>
      <sheetData sheetId="7933">
        <row r="1">
          <cell r="A1" t="str">
            <v>1월 생산실적</v>
          </cell>
        </row>
      </sheetData>
      <sheetData sheetId="7934">
        <row r="1">
          <cell r="A1" t="str">
            <v>1월 생산실적</v>
          </cell>
        </row>
      </sheetData>
      <sheetData sheetId="7935">
        <row r="1">
          <cell r="A1" t="str">
            <v>1월 생산실적</v>
          </cell>
        </row>
      </sheetData>
      <sheetData sheetId="7936">
        <row r="1">
          <cell r="A1" t="str">
            <v>1월 생산실적</v>
          </cell>
        </row>
      </sheetData>
      <sheetData sheetId="7937">
        <row r="1">
          <cell r="A1" t="str">
            <v>1월 생산실적</v>
          </cell>
        </row>
      </sheetData>
      <sheetData sheetId="7938">
        <row r="1">
          <cell r="A1" t="str">
            <v>1월 생산실적</v>
          </cell>
        </row>
      </sheetData>
      <sheetData sheetId="7939">
        <row r="1">
          <cell r="A1" t="str">
            <v>1월 생산실적</v>
          </cell>
        </row>
      </sheetData>
      <sheetData sheetId="7940">
        <row r="1">
          <cell r="A1" t="str">
            <v>1월 생산실적</v>
          </cell>
        </row>
      </sheetData>
      <sheetData sheetId="7941">
        <row r="1">
          <cell r="A1" t="str">
            <v>1월 생산실적</v>
          </cell>
        </row>
      </sheetData>
      <sheetData sheetId="7942">
        <row r="1">
          <cell r="A1" t="str">
            <v>1월 생산실적</v>
          </cell>
        </row>
      </sheetData>
      <sheetData sheetId="7943">
        <row r="1">
          <cell r="A1" t="str">
            <v>1월 생산실적</v>
          </cell>
        </row>
      </sheetData>
      <sheetData sheetId="7944">
        <row r="1">
          <cell r="A1" t="str">
            <v>1월 생산실적</v>
          </cell>
        </row>
      </sheetData>
      <sheetData sheetId="7945">
        <row r="1">
          <cell r="A1" t="str">
            <v>1월 생산실적</v>
          </cell>
        </row>
      </sheetData>
      <sheetData sheetId="7946">
        <row r="1">
          <cell r="A1" t="str">
            <v>1월 생산실적</v>
          </cell>
        </row>
      </sheetData>
      <sheetData sheetId="7947">
        <row r="1">
          <cell r="A1" t="str">
            <v>1월 생산실적</v>
          </cell>
        </row>
      </sheetData>
      <sheetData sheetId="7948">
        <row r="1">
          <cell r="A1" t="str">
            <v>1월 생산실적</v>
          </cell>
        </row>
      </sheetData>
      <sheetData sheetId="7949">
        <row r="1">
          <cell r="A1" t="str">
            <v>1월 생산실적</v>
          </cell>
        </row>
      </sheetData>
      <sheetData sheetId="7950">
        <row r="1">
          <cell r="A1" t="str">
            <v>1월 생산실적</v>
          </cell>
        </row>
      </sheetData>
      <sheetData sheetId="7951">
        <row r="1">
          <cell r="A1" t="str">
            <v>1월 생산실적</v>
          </cell>
        </row>
      </sheetData>
      <sheetData sheetId="7952">
        <row r="1">
          <cell r="A1" t="str">
            <v>1월 생산실적</v>
          </cell>
        </row>
      </sheetData>
      <sheetData sheetId="7953">
        <row r="1">
          <cell r="A1" t="str">
            <v>1월 생산실적</v>
          </cell>
        </row>
      </sheetData>
      <sheetData sheetId="7954">
        <row r="1">
          <cell r="A1" t="str">
            <v>1월 생산실적</v>
          </cell>
        </row>
      </sheetData>
      <sheetData sheetId="7955">
        <row r="1">
          <cell r="A1" t="str">
            <v>1월 생산실적</v>
          </cell>
        </row>
      </sheetData>
      <sheetData sheetId="7956">
        <row r="1">
          <cell r="A1" t="str">
            <v>1월 생산실적</v>
          </cell>
        </row>
      </sheetData>
      <sheetData sheetId="7957">
        <row r="1">
          <cell r="A1" t="str">
            <v>1월 생산실적</v>
          </cell>
        </row>
      </sheetData>
      <sheetData sheetId="7958">
        <row r="1">
          <cell r="A1" t="str">
            <v>1월 생산실적</v>
          </cell>
        </row>
      </sheetData>
      <sheetData sheetId="7959">
        <row r="1">
          <cell r="A1" t="str">
            <v>1월 생산실적</v>
          </cell>
        </row>
      </sheetData>
      <sheetData sheetId="7960">
        <row r="1">
          <cell r="A1" t="str">
            <v>1월 생산실적</v>
          </cell>
        </row>
      </sheetData>
      <sheetData sheetId="7961">
        <row r="1">
          <cell r="A1" t="str">
            <v>1월 생산실적</v>
          </cell>
        </row>
      </sheetData>
      <sheetData sheetId="7962">
        <row r="1">
          <cell r="A1" t="str">
            <v>1월 생산실적</v>
          </cell>
        </row>
      </sheetData>
      <sheetData sheetId="7963">
        <row r="1">
          <cell r="A1" t="str">
            <v>1월 생산실적</v>
          </cell>
        </row>
      </sheetData>
      <sheetData sheetId="7964">
        <row r="1">
          <cell r="A1" t="str">
            <v>1월 생산실적</v>
          </cell>
        </row>
      </sheetData>
      <sheetData sheetId="7965">
        <row r="1">
          <cell r="A1" t="str">
            <v>1월 생산실적</v>
          </cell>
        </row>
      </sheetData>
      <sheetData sheetId="7966">
        <row r="1">
          <cell r="A1" t="str">
            <v>1월 생산실적</v>
          </cell>
        </row>
      </sheetData>
      <sheetData sheetId="7967">
        <row r="1">
          <cell r="A1" t="str">
            <v>1월 생산실적</v>
          </cell>
        </row>
      </sheetData>
      <sheetData sheetId="7968">
        <row r="1">
          <cell r="A1" t="str">
            <v>1월 생산실적</v>
          </cell>
        </row>
      </sheetData>
      <sheetData sheetId="7969">
        <row r="1">
          <cell r="A1" t="str">
            <v>1월 생산실적</v>
          </cell>
        </row>
      </sheetData>
      <sheetData sheetId="7970">
        <row r="1">
          <cell r="A1" t="str">
            <v>1월 생산실적</v>
          </cell>
        </row>
      </sheetData>
      <sheetData sheetId="7971">
        <row r="1">
          <cell r="A1" t="str">
            <v>1월 생산실적</v>
          </cell>
        </row>
      </sheetData>
      <sheetData sheetId="7972">
        <row r="1">
          <cell r="A1" t="str">
            <v>1월 생산실적</v>
          </cell>
        </row>
      </sheetData>
      <sheetData sheetId="7973">
        <row r="1">
          <cell r="A1" t="str">
            <v>1월 생산실적</v>
          </cell>
        </row>
      </sheetData>
      <sheetData sheetId="7974">
        <row r="1">
          <cell r="A1" t="str">
            <v>1월 생산실적</v>
          </cell>
        </row>
      </sheetData>
      <sheetData sheetId="7975">
        <row r="1">
          <cell r="A1" t="str">
            <v>1월 생산실적</v>
          </cell>
        </row>
      </sheetData>
      <sheetData sheetId="7976">
        <row r="1">
          <cell r="A1" t="str">
            <v>1월 생산실적</v>
          </cell>
        </row>
      </sheetData>
      <sheetData sheetId="7977">
        <row r="1">
          <cell r="A1" t="str">
            <v>1월 생산실적</v>
          </cell>
        </row>
      </sheetData>
      <sheetData sheetId="7978">
        <row r="1">
          <cell r="A1" t="str">
            <v>1월 생산실적</v>
          </cell>
        </row>
      </sheetData>
      <sheetData sheetId="7979">
        <row r="1">
          <cell r="A1" t="str">
            <v>1월 생산실적</v>
          </cell>
        </row>
      </sheetData>
      <sheetData sheetId="7980">
        <row r="1">
          <cell r="A1" t="str">
            <v>1월 생산실적</v>
          </cell>
        </row>
      </sheetData>
      <sheetData sheetId="7981">
        <row r="1">
          <cell r="A1" t="str">
            <v>1월 생산실적</v>
          </cell>
        </row>
      </sheetData>
      <sheetData sheetId="7982">
        <row r="1">
          <cell r="A1" t="str">
            <v>1월 생산실적</v>
          </cell>
        </row>
      </sheetData>
      <sheetData sheetId="7983">
        <row r="1">
          <cell r="A1" t="str">
            <v>1월 생산실적</v>
          </cell>
        </row>
      </sheetData>
      <sheetData sheetId="7984">
        <row r="1">
          <cell r="A1" t="str">
            <v>1월 생산실적</v>
          </cell>
        </row>
      </sheetData>
      <sheetData sheetId="7985">
        <row r="1">
          <cell r="A1" t="str">
            <v>1월 생산실적</v>
          </cell>
        </row>
      </sheetData>
      <sheetData sheetId="7986">
        <row r="1">
          <cell r="A1" t="str">
            <v>1월 생산실적</v>
          </cell>
        </row>
      </sheetData>
      <sheetData sheetId="7987">
        <row r="1">
          <cell r="A1" t="str">
            <v>1월 생산실적</v>
          </cell>
        </row>
      </sheetData>
      <sheetData sheetId="7988">
        <row r="1">
          <cell r="A1" t="str">
            <v>1월 생산실적</v>
          </cell>
        </row>
      </sheetData>
      <sheetData sheetId="7989">
        <row r="1">
          <cell r="A1" t="str">
            <v>1월 생산실적</v>
          </cell>
        </row>
      </sheetData>
      <sheetData sheetId="7990">
        <row r="1">
          <cell r="A1" t="str">
            <v>1월 생산실적</v>
          </cell>
        </row>
      </sheetData>
      <sheetData sheetId="7991">
        <row r="1">
          <cell r="A1" t="str">
            <v>1월 생산실적</v>
          </cell>
        </row>
      </sheetData>
      <sheetData sheetId="7992">
        <row r="1">
          <cell r="A1" t="str">
            <v>1월 생산실적</v>
          </cell>
        </row>
      </sheetData>
      <sheetData sheetId="7993">
        <row r="1">
          <cell r="A1" t="str">
            <v>1월 생산실적</v>
          </cell>
        </row>
      </sheetData>
      <sheetData sheetId="7994">
        <row r="1">
          <cell r="A1" t="str">
            <v>1월 생산실적</v>
          </cell>
        </row>
      </sheetData>
      <sheetData sheetId="7995">
        <row r="1">
          <cell r="A1" t="str">
            <v>1월 생산실적</v>
          </cell>
        </row>
      </sheetData>
      <sheetData sheetId="7996">
        <row r="1">
          <cell r="A1" t="str">
            <v>1월 생산실적</v>
          </cell>
        </row>
      </sheetData>
      <sheetData sheetId="7997">
        <row r="1">
          <cell r="A1" t="str">
            <v>1월 생산실적</v>
          </cell>
        </row>
      </sheetData>
      <sheetData sheetId="7998">
        <row r="1">
          <cell r="A1" t="str">
            <v>1월 생산실적</v>
          </cell>
        </row>
      </sheetData>
      <sheetData sheetId="7999">
        <row r="1">
          <cell r="A1" t="str">
            <v>1월 생산실적</v>
          </cell>
        </row>
      </sheetData>
      <sheetData sheetId="8000">
        <row r="1">
          <cell r="A1" t="str">
            <v>1월 생산실적</v>
          </cell>
        </row>
      </sheetData>
      <sheetData sheetId="8001">
        <row r="1">
          <cell r="A1" t="str">
            <v>1월 생산실적</v>
          </cell>
        </row>
      </sheetData>
      <sheetData sheetId="8002">
        <row r="1">
          <cell r="A1" t="str">
            <v>1월 생산실적</v>
          </cell>
        </row>
      </sheetData>
      <sheetData sheetId="8003">
        <row r="1">
          <cell r="A1" t="str">
            <v>1월 생산실적</v>
          </cell>
        </row>
      </sheetData>
      <sheetData sheetId="8004">
        <row r="1">
          <cell r="A1" t="str">
            <v>1월 생산실적</v>
          </cell>
        </row>
      </sheetData>
      <sheetData sheetId="8005">
        <row r="1">
          <cell r="A1" t="str">
            <v>1월 생산실적</v>
          </cell>
        </row>
      </sheetData>
      <sheetData sheetId="8006">
        <row r="1">
          <cell r="A1" t="str">
            <v>1월 생산실적</v>
          </cell>
        </row>
      </sheetData>
      <sheetData sheetId="8007">
        <row r="1">
          <cell r="A1" t="str">
            <v>1월 생산실적</v>
          </cell>
        </row>
      </sheetData>
      <sheetData sheetId="8008">
        <row r="1">
          <cell r="A1" t="str">
            <v>1월 생산실적</v>
          </cell>
        </row>
      </sheetData>
      <sheetData sheetId="8009">
        <row r="1">
          <cell r="A1" t="str">
            <v>1월 생산실적</v>
          </cell>
        </row>
      </sheetData>
      <sheetData sheetId="8010">
        <row r="1">
          <cell r="A1" t="str">
            <v>1월 생산실적</v>
          </cell>
        </row>
      </sheetData>
      <sheetData sheetId="8011">
        <row r="1">
          <cell r="A1" t="str">
            <v>1월 생산실적</v>
          </cell>
        </row>
      </sheetData>
      <sheetData sheetId="8012">
        <row r="1">
          <cell r="A1" t="str">
            <v>1월 생산실적</v>
          </cell>
        </row>
      </sheetData>
      <sheetData sheetId="8013">
        <row r="1">
          <cell r="A1" t="str">
            <v>1월 생산실적</v>
          </cell>
        </row>
      </sheetData>
      <sheetData sheetId="8014">
        <row r="1">
          <cell r="A1" t="str">
            <v>1월 생산실적</v>
          </cell>
        </row>
      </sheetData>
      <sheetData sheetId="8015">
        <row r="1">
          <cell r="A1" t="str">
            <v>1월 생산실적</v>
          </cell>
        </row>
      </sheetData>
      <sheetData sheetId="8016">
        <row r="1">
          <cell r="A1" t="str">
            <v>1월 생산실적</v>
          </cell>
        </row>
      </sheetData>
      <sheetData sheetId="8017">
        <row r="1">
          <cell r="A1" t="str">
            <v>1월 생산실적</v>
          </cell>
        </row>
      </sheetData>
      <sheetData sheetId="8018">
        <row r="1">
          <cell r="A1" t="str">
            <v>1월 생산실적</v>
          </cell>
        </row>
      </sheetData>
      <sheetData sheetId="8019">
        <row r="1">
          <cell r="A1" t="str">
            <v>1월 생산실적</v>
          </cell>
        </row>
      </sheetData>
      <sheetData sheetId="8020">
        <row r="1">
          <cell r="A1" t="str">
            <v>1월 생산실적</v>
          </cell>
        </row>
      </sheetData>
      <sheetData sheetId="8021">
        <row r="1">
          <cell r="A1" t="str">
            <v>1월 생산실적</v>
          </cell>
        </row>
      </sheetData>
      <sheetData sheetId="8022">
        <row r="1">
          <cell r="A1" t="str">
            <v>1월 생산실적</v>
          </cell>
        </row>
      </sheetData>
      <sheetData sheetId="8023">
        <row r="1">
          <cell r="A1" t="str">
            <v>1월 생산실적</v>
          </cell>
        </row>
      </sheetData>
      <sheetData sheetId="8024">
        <row r="1">
          <cell r="A1" t="str">
            <v>1월 생산실적</v>
          </cell>
        </row>
      </sheetData>
      <sheetData sheetId="8025">
        <row r="1">
          <cell r="A1" t="str">
            <v>1월 생산실적</v>
          </cell>
        </row>
      </sheetData>
      <sheetData sheetId="8026">
        <row r="1">
          <cell r="A1" t="str">
            <v>1월 생산실적</v>
          </cell>
        </row>
      </sheetData>
      <sheetData sheetId="8027">
        <row r="1">
          <cell r="A1" t="str">
            <v>1월 생산실적</v>
          </cell>
        </row>
      </sheetData>
      <sheetData sheetId="8028">
        <row r="1">
          <cell r="A1" t="str">
            <v>1월 생산실적</v>
          </cell>
        </row>
      </sheetData>
      <sheetData sheetId="8029">
        <row r="1">
          <cell r="A1" t="str">
            <v>1월 생산실적</v>
          </cell>
        </row>
      </sheetData>
      <sheetData sheetId="8030">
        <row r="1">
          <cell r="A1" t="str">
            <v>1월 생산실적</v>
          </cell>
        </row>
      </sheetData>
      <sheetData sheetId="8031">
        <row r="1">
          <cell r="A1" t="str">
            <v>1월 생산실적</v>
          </cell>
        </row>
      </sheetData>
      <sheetData sheetId="8032">
        <row r="1">
          <cell r="A1" t="str">
            <v>1월 생산실적</v>
          </cell>
        </row>
      </sheetData>
      <sheetData sheetId="8033">
        <row r="1">
          <cell r="A1" t="str">
            <v>1월 생산실적</v>
          </cell>
        </row>
      </sheetData>
      <sheetData sheetId="8034">
        <row r="1">
          <cell r="A1" t="str">
            <v>1월 생산실적</v>
          </cell>
        </row>
      </sheetData>
      <sheetData sheetId="8035">
        <row r="1">
          <cell r="A1" t="str">
            <v>1월 생산실적</v>
          </cell>
        </row>
      </sheetData>
      <sheetData sheetId="8036">
        <row r="1">
          <cell r="A1" t="str">
            <v>1월 생산실적</v>
          </cell>
        </row>
      </sheetData>
      <sheetData sheetId="8037">
        <row r="1">
          <cell r="A1" t="str">
            <v>1월 생산실적</v>
          </cell>
        </row>
      </sheetData>
      <sheetData sheetId="8038">
        <row r="1">
          <cell r="A1" t="str">
            <v>1월 생산실적</v>
          </cell>
        </row>
      </sheetData>
      <sheetData sheetId="8039">
        <row r="1">
          <cell r="A1" t="str">
            <v>1월 생산실적</v>
          </cell>
        </row>
      </sheetData>
      <sheetData sheetId="8040">
        <row r="1">
          <cell r="A1" t="str">
            <v>1월 생산실적</v>
          </cell>
        </row>
      </sheetData>
      <sheetData sheetId="8041">
        <row r="1">
          <cell r="A1" t="str">
            <v>1월 생산실적</v>
          </cell>
        </row>
      </sheetData>
      <sheetData sheetId="8042">
        <row r="1">
          <cell r="A1" t="str">
            <v>1월 생산실적</v>
          </cell>
        </row>
      </sheetData>
      <sheetData sheetId="8043">
        <row r="1">
          <cell r="A1" t="str">
            <v>1월 생산실적</v>
          </cell>
        </row>
      </sheetData>
      <sheetData sheetId="8044">
        <row r="1">
          <cell r="A1" t="str">
            <v>1월 생산실적</v>
          </cell>
        </row>
      </sheetData>
      <sheetData sheetId="8045">
        <row r="1">
          <cell r="A1" t="str">
            <v>1월 생산실적</v>
          </cell>
        </row>
      </sheetData>
      <sheetData sheetId="8046">
        <row r="1">
          <cell r="A1" t="str">
            <v>1월 생산실적</v>
          </cell>
        </row>
      </sheetData>
      <sheetData sheetId="8047">
        <row r="1">
          <cell r="A1" t="str">
            <v>1월 생산실적</v>
          </cell>
        </row>
      </sheetData>
      <sheetData sheetId="8048">
        <row r="1">
          <cell r="A1" t="str">
            <v>1월 생산실적</v>
          </cell>
        </row>
      </sheetData>
      <sheetData sheetId="8049">
        <row r="1">
          <cell r="A1" t="str">
            <v>1월 생산실적</v>
          </cell>
        </row>
      </sheetData>
      <sheetData sheetId="8050">
        <row r="1">
          <cell r="A1" t="str">
            <v>1월 생산실적</v>
          </cell>
        </row>
      </sheetData>
      <sheetData sheetId="8051">
        <row r="1">
          <cell r="A1" t="str">
            <v>1월 생산실적</v>
          </cell>
        </row>
      </sheetData>
      <sheetData sheetId="8052">
        <row r="1">
          <cell r="A1" t="str">
            <v>1월 생산실적</v>
          </cell>
        </row>
      </sheetData>
      <sheetData sheetId="8053">
        <row r="1">
          <cell r="A1" t="str">
            <v>1월 생산실적</v>
          </cell>
        </row>
      </sheetData>
      <sheetData sheetId="8054">
        <row r="1">
          <cell r="A1" t="str">
            <v>1월 생산실적</v>
          </cell>
        </row>
      </sheetData>
      <sheetData sheetId="8055">
        <row r="1">
          <cell r="A1" t="str">
            <v>1월 생산실적</v>
          </cell>
        </row>
      </sheetData>
      <sheetData sheetId="8056">
        <row r="1">
          <cell r="A1" t="str">
            <v>1월 생산실적</v>
          </cell>
        </row>
      </sheetData>
      <sheetData sheetId="8057">
        <row r="1">
          <cell r="A1" t="str">
            <v>1월 생산실적</v>
          </cell>
        </row>
      </sheetData>
      <sheetData sheetId="8058">
        <row r="1">
          <cell r="A1" t="str">
            <v>1월 생산실적</v>
          </cell>
        </row>
      </sheetData>
      <sheetData sheetId="8059">
        <row r="1">
          <cell r="A1" t="str">
            <v>1월 생산실적</v>
          </cell>
        </row>
      </sheetData>
      <sheetData sheetId="8060">
        <row r="1">
          <cell r="A1" t="str">
            <v>1월 생산실적</v>
          </cell>
        </row>
      </sheetData>
      <sheetData sheetId="8061">
        <row r="1">
          <cell r="A1" t="str">
            <v>1월 생산실적</v>
          </cell>
        </row>
      </sheetData>
      <sheetData sheetId="8062">
        <row r="1">
          <cell r="A1" t="str">
            <v>1월 생산실적</v>
          </cell>
        </row>
      </sheetData>
      <sheetData sheetId="8063">
        <row r="1">
          <cell r="A1" t="str">
            <v>1월 생산실적</v>
          </cell>
        </row>
      </sheetData>
      <sheetData sheetId="8064">
        <row r="1">
          <cell r="A1" t="str">
            <v>1월 생산실적</v>
          </cell>
        </row>
      </sheetData>
      <sheetData sheetId="8065">
        <row r="1">
          <cell r="A1" t="str">
            <v>1월 생산실적</v>
          </cell>
        </row>
      </sheetData>
      <sheetData sheetId="8066">
        <row r="1">
          <cell r="A1" t="str">
            <v>1월 생산실적</v>
          </cell>
        </row>
      </sheetData>
      <sheetData sheetId="8067">
        <row r="1">
          <cell r="A1" t="str">
            <v>1월 생산실적</v>
          </cell>
        </row>
      </sheetData>
      <sheetData sheetId="8068">
        <row r="1">
          <cell r="A1" t="str">
            <v>1월 생산실적</v>
          </cell>
        </row>
      </sheetData>
      <sheetData sheetId="8069">
        <row r="1">
          <cell r="A1" t="str">
            <v>1월 생산실적</v>
          </cell>
        </row>
      </sheetData>
      <sheetData sheetId="8070">
        <row r="1">
          <cell r="A1" t="str">
            <v>1월 생산실적</v>
          </cell>
        </row>
      </sheetData>
      <sheetData sheetId="8071">
        <row r="1">
          <cell r="A1" t="str">
            <v>1월 생산실적</v>
          </cell>
        </row>
      </sheetData>
      <sheetData sheetId="8072">
        <row r="1">
          <cell r="A1" t="str">
            <v>1월 생산실적</v>
          </cell>
        </row>
      </sheetData>
      <sheetData sheetId="8073">
        <row r="1">
          <cell r="A1" t="str">
            <v>1월 생산실적</v>
          </cell>
        </row>
      </sheetData>
      <sheetData sheetId="8074">
        <row r="1">
          <cell r="A1" t="str">
            <v>1월 생산실적</v>
          </cell>
        </row>
      </sheetData>
      <sheetData sheetId="8075">
        <row r="1">
          <cell r="A1" t="str">
            <v>1월 생산실적</v>
          </cell>
        </row>
      </sheetData>
      <sheetData sheetId="8076">
        <row r="1">
          <cell r="A1" t="str">
            <v>1월 생산실적</v>
          </cell>
        </row>
      </sheetData>
      <sheetData sheetId="8077">
        <row r="1">
          <cell r="A1" t="str">
            <v>1월 생산실적</v>
          </cell>
        </row>
      </sheetData>
      <sheetData sheetId="8078">
        <row r="1">
          <cell r="A1" t="str">
            <v>1월 생산실적</v>
          </cell>
        </row>
      </sheetData>
      <sheetData sheetId="8079">
        <row r="1">
          <cell r="A1" t="str">
            <v>1월 생산실적</v>
          </cell>
        </row>
      </sheetData>
      <sheetData sheetId="8080">
        <row r="1">
          <cell r="A1" t="str">
            <v>1월 생산실적</v>
          </cell>
        </row>
      </sheetData>
      <sheetData sheetId="8081">
        <row r="1">
          <cell r="A1" t="str">
            <v>1월 생산실적</v>
          </cell>
        </row>
      </sheetData>
      <sheetData sheetId="8082">
        <row r="1">
          <cell r="A1" t="str">
            <v>1월 생산실적</v>
          </cell>
        </row>
      </sheetData>
      <sheetData sheetId="8083">
        <row r="1">
          <cell r="A1" t="str">
            <v>1월 생산실적</v>
          </cell>
        </row>
      </sheetData>
      <sheetData sheetId="8084">
        <row r="1">
          <cell r="A1" t="str">
            <v>1월 생산실적</v>
          </cell>
        </row>
      </sheetData>
      <sheetData sheetId="8085">
        <row r="1">
          <cell r="A1" t="str">
            <v>1월 생산실적</v>
          </cell>
        </row>
      </sheetData>
      <sheetData sheetId="8086">
        <row r="1">
          <cell r="A1" t="str">
            <v>1월 생산실적</v>
          </cell>
        </row>
      </sheetData>
      <sheetData sheetId="8087">
        <row r="1">
          <cell r="A1" t="str">
            <v>1월 생산실적</v>
          </cell>
        </row>
      </sheetData>
      <sheetData sheetId="8088">
        <row r="1">
          <cell r="A1" t="str">
            <v>1월 생산실적</v>
          </cell>
        </row>
      </sheetData>
      <sheetData sheetId="8089">
        <row r="1">
          <cell r="A1" t="str">
            <v>1월 생산실적</v>
          </cell>
        </row>
      </sheetData>
      <sheetData sheetId="8090">
        <row r="1">
          <cell r="A1" t="str">
            <v>1월 생산실적</v>
          </cell>
        </row>
      </sheetData>
      <sheetData sheetId="8091">
        <row r="1">
          <cell r="A1" t="str">
            <v>1월 생산실적</v>
          </cell>
        </row>
      </sheetData>
      <sheetData sheetId="8092">
        <row r="1">
          <cell r="A1" t="str">
            <v>1월 생산실적</v>
          </cell>
        </row>
      </sheetData>
      <sheetData sheetId="8093">
        <row r="1">
          <cell r="A1" t="str">
            <v>1월 생산실적</v>
          </cell>
        </row>
      </sheetData>
      <sheetData sheetId="8094">
        <row r="1">
          <cell r="A1" t="str">
            <v>1월 생산실적</v>
          </cell>
        </row>
      </sheetData>
      <sheetData sheetId="8095">
        <row r="1">
          <cell r="A1" t="str">
            <v>1월 생산실적</v>
          </cell>
        </row>
      </sheetData>
      <sheetData sheetId="8096">
        <row r="1">
          <cell r="A1" t="str">
            <v>1월 생산실적</v>
          </cell>
        </row>
      </sheetData>
      <sheetData sheetId="8097">
        <row r="1">
          <cell r="A1" t="str">
            <v>1월 생산실적</v>
          </cell>
        </row>
      </sheetData>
      <sheetData sheetId="8098">
        <row r="1">
          <cell r="A1" t="str">
            <v>1월 생산실적</v>
          </cell>
        </row>
      </sheetData>
      <sheetData sheetId="8099">
        <row r="1">
          <cell r="A1" t="str">
            <v>1월 생산실적</v>
          </cell>
        </row>
      </sheetData>
      <sheetData sheetId="8100">
        <row r="1">
          <cell r="A1" t="str">
            <v>1월 생산실적</v>
          </cell>
        </row>
      </sheetData>
      <sheetData sheetId="8101">
        <row r="1">
          <cell r="A1" t="str">
            <v>1월 생산실적</v>
          </cell>
        </row>
      </sheetData>
      <sheetData sheetId="8102">
        <row r="1">
          <cell r="A1" t="str">
            <v>1월 생산실적</v>
          </cell>
        </row>
      </sheetData>
      <sheetData sheetId="8103">
        <row r="1">
          <cell r="A1" t="str">
            <v>1월 생산실적</v>
          </cell>
        </row>
      </sheetData>
      <sheetData sheetId="8104">
        <row r="1">
          <cell r="A1" t="str">
            <v>1월 생산실적</v>
          </cell>
        </row>
      </sheetData>
      <sheetData sheetId="8105">
        <row r="1">
          <cell r="A1" t="str">
            <v>1월 생산실적</v>
          </cell>
        </row>
      </sheetData>
      <sheetData sheetId="8106">
        <row r="1">
          <cell r="A1" t="str">
            <v>1월 생산실적</v>
          </cell>
        </row>
      </sheetData>
      <sheetData sheetId="8107">
        <row r="1">
          <cell r="A1" t="str">
            <v>1월 생산실적</v>
          </cell>
        </row>
      </sheetData>
      <sheetData sheetId="8108">
        <row r="1">
          <cell r="A1" t="str">
            <v>1월 생산실적</v>
          </cell>
        </row>
      </sheetData>
      <sheetData sheetId="8109">
        <row r="1">
          <cell r="A1" t="str">
            <v>1월 생산실적</v>
          </cell>
        </row>
      </sheetData>
      <sheetData sheetId="8110">
        <row r="1">
          <cell r="A1" t="str">
            <v>1월 생산실적</v>
          </cell>
        </row>
      </sheetData>
      <sheetData sheetId="8111">
        <row r="1">
          <cell r="A1" t="str">
            <v>1월 생산실적</v>
          </cell>
        </row>
      </sheetData>
      <sheetData sheetId="8112">
        <row r="1">
          <cell r="A1" t="str">
            <v>1월 생산실적</v>
          </cell>
        </row>
      </sheetData>
      <sheetData sheetId="8113">
        <row r="1">
          <cell r="A1" t="str">
            <v>1월 생산실적</v>
          </cell>
        </row>
      </sheetData>
      <sheetData sheetId="8114">
        <row r="1">
          <cell r="A1" t="str">
            <v>1월 생산실적</v>
          </cell>
        </row>
      </sheetData>
      <sheetData sheetId="8115">
        <row r="1">
          <cell r="A1" t="str">
            <v>1월 생산실적</v>
          </cell>
        </row>
      </sheetData>
      <sheetData sheetId="8116">
        <row r="1">
          <cell r="A1" t="str">
            <v>1월 생산실적</v>
          </cell>
        </row>
      </sheetData>
      <sheetData sheetId="8117">
        <row r="1">
          <cell r="A1" t="str">
            <v>1월 생산실적</v>
          </cell>
        </row>
      </sheetData>
      <sheetData sheetId="8118">
        <row r="1">
          <cell r="A1" t="str">
            <v>1월 생산실적</v>
          </cell>
        </row>
      </sheetData>
      <sheetData sheetId="8119">
        <row r="1">
          <cell r="A1" t="str">
            <v>1월 생산실적</v>
          </cell>
        </row>
      </sheetData>
      <sheetData sheetId="8120">
        <row r="1">
          <cell r="A1" t="str">
            <v>1월 생산실적</v>
          </cell>
        </row>
      </sheetData>
      <sheetData sheetId="8121">
        <row r="1">
          <cell r="A1" t="str">
            <v>1월 생산실적</v>
          </cell>
        </row>
      </sheetData>
      <sheetData sheetId="8122">
        <row r="1">
          <cell r="A1" t="str">
            <v>1월 생산실적</v>
          </cell>
        </row>
      </sheetData>
      <sheetData sheetId="8123">
        <row r="1">
          <cell r="A1" t="str">
            <v>1월 생산실적</v>
          </cell>
        </row>
      </sheetData>
      <sheetData sheetId="8124">
        <row r="1">
          <cell r="A1" t="str">
            <v>1월 생산실적</v>
          </cell>
        </row>
      </sheetData>
      <sheetData sheetId="8125">
        <row r="1">
          <cell r="A1" t="str">
            <v>1월 생산실적</v>
          </cell>
        </row>
      </sheetData>
      <sheetData sheetId="8126">
        <row r="1">
          <cell r="A1" t="str">
            <v>1월 생산실적</v>
          </cell>
        </row>
      </sheetData>
      <sheetData sheetId="8127">
        <row r="1">
          <cell r="A1" t="str">
            <v>1월 생산실적</v>
          </cell>
        </row>
      </sheetData>
      <sheetData sheetId="8128">
        <row r="1">
          <cell r="A1" t="str">
            <v>1월 생산실적</v>
          </cell>
        </row>
      </sheetData>
      <sheetData sheetId="8129">
        <row r="1">
          <cell r="A1" t="str">
            <v>1월 생산실적</v>
          </cell>
        </row>
      </sheetData>
      <sheetData sheetId="8130">
        <row r="1">
          <cell r="A1" t="str">
            <v>1월 생산실적</v>
          </cell>
        </row>
      </sheetData>
      <sheetData sheetId="8131">
        <row r="1">
          <cell r="A1" t="str">
            <v>1월 생산실적</v>
          </cell>
        </row>
      </sheetData>
      <sheetData sheetId="8132">
        <row r="1">
          <cell r="A1" t="str">
            <v>1월 생산실적</v>
          </cell>
        </row>
      </sheetData>
      <sheetData sheetId="8133">
        <row r="1">
          <cell r="A1" t="str">
            <v>1월 생산실적</v>
          </cell>
        </row>
      </sheetData>
      <sheetData sheetId="8134">
        <row r="1">
          <cell r="A1" t="str">
            <v>1월 생산실적</v>
          </cell>
        </row>
      </sheetData>
      <sheetData sheetId="8135">
        <row r="1">
          <cell r="A1" t="str">
            <v>1월 생산실적</v>
          </cell>
        </row>
      </sheetData>
      <sheetData sheetId="8136">
        <row r="1">
          <cell r="A1" t="str">
            <v>1월 생산실적</v>
          </cell>
        </row>
      </sheetData>
      <sheetData sheetId="8137">
        <row r="1">
          <cell r="A1" t="str">
            <v>1월 생산실적</v>
          </cell>
        </row>
      </sheetData>
      <sheetData sheetId="8138">
        <row r="1">
          <cell r="A1" t="str">
            <v>1월 생산실적</v>
          </cell>
        </row>
      </sheetData>
      <sheetData sheetId="8139">
        <row r="1">
          <cell r="A1" t="str">
            <v>1월 생산실적</v>
          </cell>
        </row>
      </sheetData>
      <sheetData sheetId="8140">
        <row r="1">
          <cell r="A1" t="str">
            <v>1월 생산실적</v>
          </cell>
        </row>
      </sheetData>
      <sheetData sheetId="8141">
        <row r="1">
          <cell r="A1" t="str">
            <v>1월 생산실적</v>
          </cell>
        </row>
      </sheetData>
      <sheetData sheetId="8142">
        <row r="1">
          <cell r="A1" t="str">
            <v>1월 생산실적</v>
          </cell>
        </row>
      </sheetData>
      <sheetData sheetId="8143">
        <row r="1">
          <cell r="A1" t="str">
            <v>1월 생산실적</v>
          </cell>
        </row>
      </sheetData>
      <sheetData sheetId="8144">
        <row r="1">
          <cell r="A1" t="str">
            <v>1월 생산실적</v>
          </cell>
        </row>
      </sheetData>
      <sheetData sheetId="8145">
        <row r="1">
          <cell r="A1" t="str">
            <v>1월 생산실적</v>
          </cell>
        </row>
      </sheetData>
      <sheetData sheetId="8146">
        <row r="1">
          <cell r="A1" t="str">
            <v>1월 생산실적</v>
          </cell>
        </row>
      </sheetData>
      <sheetData sheetId="8147">
        <row r="1">
          <cell r="A1" t="str">
            <v>1월 생산실적</v>
          </cell>
        </row>
      </sheetData>
      <sheetData sheetId="8148">
        <row r="1">
          <cell r="A1" t="str">
            <v>1월 생산실적</v>
          </cell>
        </row>
      </sheetData>
      <sheetData sheetId="8149">
        <row r="1">
          <cell r="A1" t="str">
            <v>1월 생산실적</v>
          </cell>
        </row>
      </sheetData>
      <sheetData sheetId="8150">
        <row r="1">
          <cell r="A1" t="str">
            <v>1월 생산실적</v>
          </cell>
        </row>
      </sheetData>
      <sheetData sheetId="8151">
        <row r="1">
          <cell r="A1" t="str">
            <v>1월 생산실적</v>
          </cell>
        </row>
      </sheetData>
      <sheetData sheetId="8152">
        <row r="1">
          <cell r="A1" t="str">
            <v>1월 생산실적</v>
          </cell>
        </row>
      </sheetData>
      <sheetData sheetId="8153">
        <row r="1">
          <cell r="A1" t="str">
            <v>1월 생산실적</v>
          </cell>
        </row>
      </sheetData>
      <sheetData sheetId="8154">
        <row r="1">
          <cell r="A1" t="str">
            <v>1월 생산실적</v>
          </cell>
        </row>
      </sheetData>
      <sheetData sheetId="8155">
        <row r="1">
          <cell r="A1" t="str">
            <v>1월 생산실적</v>
          </cell>
        </row>
      </sheetData>
      <sheetData sheetId="8156">
        <row r="1">
          <cell r="A1" t="str">
            <v>1월 생산실적</v>
          </cell>
        </row>
      </sheetData>
      <sheetData sheetId="8157">
        <row r="1">
          <cell r="A1" t="str">
            <v>1월 생산실적</v>
          </cell>
        </row>
      </sheetData>
      <sheetData sheetId="8158">
        <row r="1">
          <cell r="A1" t="str">
            <v>1월 생산실적</v>
          </cell>
        </row>
      </sheetData>
      <sheetData sheetId="8159">
        <row r="1">
          <cell r="A1" t="str">
            <v>1월 생산실적</v>
          </cell>
        </row>
      </sheetData>
      <sheetData sheetId="8160">
        <row r="1">
          <cell r="A1" t="str">
            <v>1월 생산실적</v>
          </cell>
        </row>
      </sheetData>
      <sheetData sheetId="8161">
        <row r="1">
          <cell r="A1" t="str">
            <v>1월 생산실적</v>
          </cell>
        </row>
      </sheetData>
      <sheetData sheetId="8162">
        <row r="1">
          <cell r="A1" t="str">
            <v>1월 생산실적</v>
          </cell>
        </row>
      </sheetData>
      <sheetData sheetId="8163">
        <row r="1">
          <cell r="A1" t="str">
            <v>1월 생산실적</v>
          </cell>
        </row>
      </sheetData>
      <sheetData sheetId="8164">
        <row r="1">
          <cell r="A1" t="str">
            <v>1월 생산실적</v>
          </cell>
        </row>
      </sheetData>
      <sheetData sheetId="8165">
        <row r="1">
          <cell r="A1" t="str">
            <v>1월 생산실적</v>
          </cell>
        </row>
      </sheetData>
      <sheetData sheetId="8166">
        <row r="1">
          <cell r="A1" t="str">
            <v>1월 생산실적</v>
          </cell>
        </row>
      </sheetData>
      <sheetData sheetId="8167">
        <row r="1">
          <cell r="A1" t="str">
            <v>1월 생산실적</v>
          </cell>
        </row>
      </sheetData>
      <sheetData sheetId="8168">
        <row r="1">
          <cell r="A1" t="str">
            <v>1월 생산실적</v>
          </cell>
        </row>
      </sheetData>
      <sheetData sheetId="8169">
        <row r="1">
          <cell r="A1" t="str">
            <v>1월 생산실적</v>
          </cell>
        </row>
      </sheetData>
      <sheetData sheetId="8170">
        <row r="1">
          <cell r="A1" t="str">
            <v>1월 생산실적</v>
          </cell>
        </row>
      </sheetData>
      <sheetData sheetId="8171">
        <row r="1">
          <cell r="A1" t="str">
            <v>1월 생산실적</v>
          </cell>
        </row>
      </sheetData>
      <sheetData sheetId="8172">
        <row r="1">
          <cell r="A1" t="str">
            <v>1월 생산실적</v>
          </cell>
        </row>
      </sheetData>
      <sheetData sheetId="8173">
        <row r="1">
          <cell r="A1" t="str">
            <v>1월 생산실적</v>
          </cell>
        </row>
      </sheetData>
      <sheetData sheetId="8174">
        <row r="1">
          <cell r="A1" t="str">
            <v>1월 생산실적</v>
          </cell>
        </row>
      </sheetData>
      <sheetData sheetId="8175">
        <row r="1">
          <cell r="A1" t="str">
            <v>1월 생산실적</v>
          </cell>
        </row>
      </sheetData>
      <sheetData sheetId="8176">
        <row r="1">
          <cell r="A1" t="str">
            <v>1월 생산실적</v>
          </cell>
        </row>
      </sheetData>
      <sheetData sheetId="8177">
        <row r="1">
          <cell r="A1" t="str">
            <v>1월 생산실적</v>
          </cell>
        </row>
      </sheetData>
      <sheetData sheetId="8178">
        <row r="1">
          <cell r="A1" t="str">
            <v>1월 생산실적</v>
          </cell>
        </row>
      </sheetData>
      <sheetData sheetId="8179">
        <row r="1">
          <cell r="A1" t="str">
            <v>1월 생산실적</v>
          </cell>
        </row>
      </sheetData>
      <sheetData sheetId="8180">
        <row r="1">
          <cell r="A1" t="str">
            <v>1월 생산실적</v>
          </cell>
        </row>
      </sheetData>
      <sheetData sheetId="8181">
        <row r="1">
          <cell r="A1" t="str">
            <v>1월 생산실적</v>
          </cell>
        </row>
      </sheetData>
      <sheetData sheetId="8182">
        <row r="1">
          <cell r="A1" t="str">
            <v>1월 생산실적</v>
          </cell>
        </row>
      </sheetData>
      <sheetData sheetId="8183">
        <row r="1">
          <cell r="A1" t="str">
            <v>1월 생산실적</v>
          </cell>
        </row>
      </sheetData>
      <sheetData sheetId="8184">
        <row r="1">
          <cell r="A1" t="str">
            <v>1월 생산실적</v>
          </cell>
        </row>
      </sheetData>
      <sheetData sheetId="8185">
        <row r="1">
          <cell r="A1" t="str">
            <v>1월 생산실적</v>
          </cell>
        </row>
      </sheetData>
      <sheetData sheetId="8186">
        <row r="1">
          <cell r="A1" t="str">
            <v>1월 생산실적</v>
          </cell>
        </row>
      </sheetData>
      <sheetData sheetId="8187">
        <row r="1">
          <cell r="A1" t="str">
            <v>1월 생산실적</v>
          </cell>
        </row>
      </sheetData>
      <sheetData sheetId="8188">
        <row r="1">
          <cell r="A1" t="str">
            <v>1월 생산실적</v>
          </cell>
        </row>
      </sheetData>
      <sheetData sheetId="8189">
        <row r="1">
          <cell r="A1" t="str">
            <v>1월 생산실적</v>
          </cell>
        </row>
      </sheetData>
      <sheetData sheetId="8190">
        <row r="1">
          <cell r="A1" t="str">
            <v>1월 생산실적</v>
          </cell>
        </row>
      </sheetData>
      <sheetData sheetId="8191">
        <row r="1">
          <cell r="A1" t="str">
            <v>1월 생산실적</v>
          </cell>
        </row>
      </sheetData>
      <sheetData sheetId="8192">
        <row r="1">
          <cell r="A1" t="str">
            <v>1월 생산실적</v>
          </cell>
        </row>
      </sheetData>
      <sheetData sheetId="8193">
        <row r="1">
          <cell r="A1" t="str">
            <v>1월 생산실적</v>
          </cell>
        </row>
      </sheetData>
      <sheetData sheetId="8194">
        <row r="1">
          <cell r="A1" t="str">
            <v>1월 생산실적</v>
          </cell>
        </row>
      </sheetData>
      <sheetData sheetId="8195">
        <row r="1">
          <cell r="A1" t="str">
            <v>1월 생산실적</v>
          </cell>
        </row>
      </sheetData>
      <sheetData sheetId="8196">
        <row r="1">
          <cell r="A1" t="str">
            <v>1월 생산실적</v>
          </cell>
        </row>
      </sheetData>
      <sheetData sheetId="8197">
        <row r="1">
          <cell r="A1" t="str">
            <v>1월 생산실적</v>
          </cell>
        </row>
      </sheetData>
      <sheetData sheetId="8198">
        <row r="1">
          <cell r="A1" t="str">
            <v>1월 생산실적</v>
          </cell>
        </row>
      </sheetData>
      <sheetData sheetId="8199">
        <row r="1">
          <cell r="A1" t="str">
            <v>1월 생산실적</v>
          </cell>
        </row>
      </sheetData>
      <sheetData sheetId="8200">
        <row r="1">
          <cell r="A1" t="str">
            <v>1월 생산실적</v>
          </cell>
        </row>
      </sheetData>
      <sheetData sheetId="8201">
        <row r="1">
          <cell r="A1" t="str">
            <v>1월 생산실적</v>
          </cell>
        </row>
      </sheetData>
      <sheetData sheetId="8202">
        <row r="1">
          <cell r="A1" t="str">
            <v>1월 생산실적</v>
          </cell>
        </row>
      </sheetData>
      <sheetData sheetId="8203">
        <row r="1">
          <cell r="A1" t="str">
            <v>1월 생산실적</v>
          </cell>
        </row>
      </sheetData>
      <sheetData sheetId="8204">
        <row r="1">
          <cell r="A1" t="str">
            <v>1월 생산실적</v>
          </cell>
        </row>
      </sheetData>
      <sheetData sheetId="8205">
        <row r="1">
          <cell r="A1" t="str">
            <v>1월 생산실적</v>
          </cell>
        </row>
      </sheetData>
      <sheetData sheetId="8206">
        <row r="1">
          <cell r="A1" t="str">
            <v>1월 생산실적</v>
          </cell>
        </row>
      </sheetData>
      <sheetData sheetId="8207">
        <row r="1">
          <cell r="A1" t="str">
            <v>1월 생산실적</v>
          </cell>
        </row>
      </sheetData>
      <sheetData sheetId="8208">
        <row r="1">
          <cell r="A1" t="str">
            <v>1월 생산실적</v>
          </cell>
        </row>
      </sheetData>
      <sheetData sheetId="8209">
        <row r="1">
          <cell r="A1" t="str">
            <v>1월 생산실적</v>
          </cell>
        </row>
      </sheetData>
      <sheetData sheetId="8210">
        <row r="1">
          <cell r="A1" t="str">
            <v>1월 생산실적</v>
          </cell>
        </row>
      </sheetData>
      <sheetData sheetId="8211">
        <row r="1">
          <cell r="A1" t="str">
            <v>1월 생산실적</v>
          </cell>
        </row>
      </sheetData>
      <sheetData sheetId="8212">
        <row r="1">
          <cell r="A1" t="str">
            <v>1월 생산실적</v>
          </cell>
        </row>
      </sheetData>
      <sheetData sheetId="8213">
        <row r="1">
          <cell r="A1" t="str">
            <v>1월 생산실적</v>
          </cell>
        </row>
      </sheetData>
      <sheetData sheetId="8214">
        <row r="1">
          <cell r="A1" t="str">
            <v>1월 생산실적</v>
          </cell>
        </row>
      </sheetData>
      <sheetData sheetId="8215">
        <row r="1">
          <cell r="A1" t="str">
            <v>1월 생산실적</v>
          </cell>
        </row>
      </sheetData>
      <sheetData sheetId="8216">
        <row r="1">
          <cell r="A1" t="str">
            <v>1월 생산실적</v>
          </cell>
        </row>
      </sheetData>
      <sheetData sheetId="8217">
        <row r="1">
          <cell r="A1" t="str">
            <v>1월 생산실적</v>
          </cell>
        </row>
      </sheetData>
      <sheetData sheetId="8218">
        <row r="1">
          <cell r="A1" t="str">
            <v>1월 생산실적</v>
          </cell>
        </row>
      </sheetData>
      <sheetData sheetId="8219">
        <row r="1">
          <cell r="A1" t="str">
            <v>1월 생산실적</v>
          </cell>
        </row>
      </sheetData>
      <sheetData sheetId="8220">
        <row r="1">
          <cell r="A1" t="str">
            <v>1월 생산실적</v>
          </cell>
        </row>
      </sheetData>
      <sheetData sheetId="8221">
        <row r="1">
          <cell r="A1" t="str">
            <v>1월 생산실적</v>
          </cell>
        </row>
      </sheetData>
      <sheetData sheetId="8222">
        <row r="1">
          <cell r="A1" t="str">
            <v>1월 생산실적</v>
          </cell>
        </row>
      </sheetData>
      <sheetData sheetId="8223">
        <row r="1">
          <cell r="A1" t="str">
            <v>1월 생산실적</v>
          </cell>
        </row>
      </sheetData>
      <sheetData sheetId="8224">
        <row r="1">
          <cell r="A1" t="str">
            <v>1월 생산실적</v>
          </cell>
        </row>
      </sheetData>
      <sheetData sheetId="8225">
        <row r="1">
          <cell r="A1" t="str">
            <v>1월 생산실적</v>
          </cell>
        </row>
      </sheetData>
      <sheetData sheetId="8226">
        <row r="1">
          <cell r="A1" t="str">
            <v>1월 생산실적</v>
          </cell>
        </row>
      </sheetData>
      <sheetData sheetId="8227">
        <row r="1">
          <cell r="A1" t="str">
            <v>1월 생산실적</v>
          </cell>
        </row>
      </sheetData>
      <sheetData sheetId="8228">
        <row r="1">
          <cell r="A1" t="str">
            <v>1월 생산실적</v>
          </cell>
        </row>
      </sheetData>
      <sheetData sheetId="8229">
        <row r="1">
          <cell r="A1" t="str">
            <v>1월 생산실적</v>
          </cell>
        </row>
      </sheetData>
      <sheetData sheetId="8230">
        <row r="1">
          <cell r="A1" t="str">
            <v>1월 생산실적</v>
          </cell>
        </row>
      </sheetData>
      <sheetData sheetId="8231">
        <row r="1">
          <cell r="A1" t="str">
            <v>1월 생산실적</v>
          </cell>
        </row>
      </sheetData>
      <sheetData sheetId="8232">
        <row r="1">
          <cell r="A1" t="str">
            <v>1월 생산실적</v>
          </cell>
        </row>
      </sheetData>
      <sheetData sheetId="8233">
        <row r="1">
          <cell r="A1" t="str">
            <v>1월 생산실적</v>
          </cell>
        </row>
      </sheetData>
      <sheetData sheetId="8234">
        <row r="1">
          <cell r="A1" t="str">
            <v>1월 생산실적</v>
          </cell>
        </row>
      </sheetData>
      <sheetData sheetId="8235">
        <row r="1">
          <cell r="A1" t="str">
            <v>1월 생산실적</v>
          </cell>
        </row>
      </sheetData>
      <sheetData sheetId="8236">
        <row r="1">
          <cell r="A1" t="str">
            <v>1월 생산실적</v>
          </cell>
        </row>
      </sheetData>
      <sheetData sheetId="8237">
        <row r="1">
          <cell r="A1" t="str">
            <v>1월 생산실적</v>
          </cell>
        </row>
      </sheetData>
      <sheetData sheetId="8238">
        <row r="1">
          <cell r="A1" t="str">
            <v>1월 생산실적</v>
          </cell>
        </row>
      </sheetData>
      <sheetData sheetId="8239">
        <row r="1">
          <cell r="A1" t="str">
            <v>1월 생산실적</v>
          </cell>
        </row>
      </sheetData>
      <sheetData sheetId="8240">
        <row r="1">
          <cell r="A1" t="str">
            <v>1월 생산실적</v>
          </cell>
        </row>
      </sheetData>
      <sheetData sheetId="8241">
        <row r="1">
          <cell r="A1" t="str">
            <v>1월 생산실적</v>
          </cell>
        </row>
      </sheetData>
      <sheetData sheetId="8242">
        <row r="1">
          <cell r="A1" t="str">
            <v>1월 생산실적</v>
          </cell>
        </row>
      </sheetData>
      <sheetData sheetId="8243">
        <row r="1">
          <cell r="A1" t="str">
            <v>1월 생산실적</v>
          </cell>
        </row>
      </sheetData>
      <sheetData sheetId="8244">
        <row r="1">
          <cell r="A1" t="str">
            <v>1월 생산실적</v>
          </cell>
        </row>
      </sheetData>
      <sheetData sheetId="8245">
        <row r="1">
          <cell r="A1" t="str">
            <v>1월 생산실적</v>
          </cell>
        </row>
      </sheetData>
      <sheetData sheetId="8246">
        <row r="1">
          <cell r="A1" t="str">
            <v>1월 생산실적</v>
          </cell>
        </row>
      </sheetData>
      <sheetData sheetId="8247">
        <row r="1">
          <cell r="A1" t="str">
            <v>1월 생산실적</v>
          </cell>
        </row>
      </sheetData>
      <sheetData sheetId="8248">
        <row r="1">
          <cell r="A1" t="str">
            <v>1월 생산실적</v>
          </cell>
        </row>
      </sheetData>
      <sheetData sheetId="8249">
        <row r="1">
          <cell r="A1" t="str">
            <v>1월 생산실적</v>
          </cell>
        </row>
      </sheetData>
      <sheetData sheetId="8250">
        <row r="1">
          <cell r="A1" t="str">
            <v>1월 생산실적</v>
          </cell>
        </row>
      </sheetData>
      <sheetData sheetId="8251">
        <row r="1">
          <cell r="A1" t="str">
            <v>1월 생산실적</v>
          </cell>
        </row>
      </sheetData>
      <sheetData sheetId="8252">
        <row r="1">
          <cell r="A1" t="str">
            <v>1월 생산실적</v>
          </cell>
        </row>
      </sheetData>
      <sheetData sheetId="8253">
        <row r="1">
          <cell r="A1" t="str">
            <v>1월 생산실적</v>
          </cell>
        </row>
      </sheetData>
      <sheetData sheetId="8254">
        <row r="1">
          <cell r="A1" t="str">
            <v>1월 생산실적</v>
          </cell>
        </row>
      </sheetData>
      <sheetData sheetId="8255">
        <row r="1">
          <cell r="A1" t="str">
            <v>1월 생산실적</v>
          </cell>
        </row>
      </sheetData>
      <sheetData sheetId="8256">
        <row r="1">
          <cell r="A1" t="str">
            <v>1월 생산실적</v>
          </cell>
        </row>
      </sheetData>
      <sheetData sheetId="8257">
        <row r="1">
          <cell r="A1" t="str">
            <v>1월 생산실적</v>
          </cell>
        </row>
      </sheetData>
      <sheetData sheetId="8258">
        <row r="1">
          <cell r="A1" t="str">
            <v>1월 생산실적</v>
          </cell>
        </row>
      </sheetData>
      <sheetData sheetId="8259">
        <row r="1">
          <cell r="A1" t="str">
            <v>1월 생산실적</v>
          </cell>
        </row>
      </sheetData>
      <sheetData sheetId="8260">
        <row r="1">
          <cell r="A1" t="str">
            <v>1월 생산실적</v>
          </cell>
        </row>
      </sheetData>
      <sheetData sheetId="8261">
        <row r="1">
          <cell r="A1" t="str">
            <v>1월 생산실적</v>
          </cell>
        </row>
      </sheetData>
      <sheetData sheetId="8262">
        <row r="1">
          <cell r="A1" t="str">
            <v>1월 생산실적</v>
          </cell>
        </row>
      </sheetData>
      <sheetData sheetId="8263">
        <row r="1">
          <cell r="A1" t="str">
            <v>1월 생산실적</v>
          </cell>
        </row>
      </sheetData>
      <sheetData sheetId="8264">
        <row r="1">
          <cell r="A1" t="str">
            <v>1월 생산실적</v>
          </cell>
        </row>
      </sheetData>
      <sheetData sheetId="8265">
        <row r="1">
          <cell r="A1" t="str">
            <v>1월 생산실적</v>
          </cell>
        </row>
      </sheetData>
      <sheetData sheetId="8266">
        <row r="1">
          <cell r="A1" t="str">
            <v>1월 생산실적</v>
          </cell>
        </row>
      </sheetData>
      <sheetData sheetId="8267">
        <row r="1">
          <cell r="A1" t="str">
            <v>1월 생산실적</v>
          </cell>
        </row>
      </sheetData>
      <sheetData sheetId="8268">
        <row r="1">
          <cell r="A1" t="str">
            <v>1월 생산실적</v>
          </cell>
        </row>
      </sheetData>
      <sheetData sheetId="8269">
        <row r="1">
          <cell r="A1" t="str">
            <v>1월 생산실적</v>
          </cell>
        </row>
      </sheetData>
      <sheetData sheetId="8270">
        <row r="1">
          <cell r="A1" t="str">
            <v>1월 생산실적</v>
          </cell>
        </row>
      </sheetData>
      <sheetData sheetId="8271">
        <row r="1">
          <cell r="A1" t="str">
            <v>1월 생산실적</v>
          </cell>
        </row>
      </sheetData>
      <sheetData sheetId="8272">
        <row r="1">
          <cell r="A1" t="str">
            <v>1월 생산실적</v>
          </cell>
        </row>
      </sheetData>
      <sheetData sheetId="8273">
        <row r="1">
          <cell r="A1" t="str">
            <v>1월 생산실적</v>
          </cell>
        </row>
      </sheetData>
      <sheetData sheetId="8274">
        <row r="1">
          <cell r="A1" t="str">
            <v>1월 생산실적</v>
          </cell>
        </row>
      </sheetData>
      <sheetData sheetId="8275">
        <row r="1">
          <cell r="A1" t="str">
            <v>1월 생산실적</v>
          </cell>
        </row>
      </sheetData>
      <sheetData sheetId="8276">
        <row r="1">
          <cell r="A1" t="str">
            <v>1월 생산실적</v>
          </cell>
        </row>
      </sheetData>
      <sheetData sheetId="8277">
        <row r="1">
          <cell r="A1" t="str">
            <v>1월 생산실적</v>
          </cell>
        </row>
      </sheetData>
      <sheetData sheetId="8278">
        <row r="1">
          <cell r="A1" t="str">
            <v>1월 생산실적</v>
          </cell>
        </row>
      </sheetData>
      <sheetData sheetId="8279">
        <row r="1">
          <cell r="A1" t="str">
            <v>1월 생산실적</v>
          </cell>
        </row>
      </sheetData>
      <sheetData sheetId="8280">
        <row r="1">
          <cell r="A1" t="str">
            <v>1월 생산실적</v>
          </cell>
        </row>
      </sheetData>
      <sheetData sheetId="8281">
        <row r="1">
          <cell r="A1" t="str">
            <v>1월 생산실적</v>
          </cell>
        </row>
      </sheetData>
      <sheetData sheetId="8282">
        <row r="1">
          <cell r="A1" t="str">
            <v>1월 생산실적</v>
          </cell>
        </row>
      </sheetData>
      <sheetData sheetId="8283">
        <row r="1">
          <cell r="A1" t="str">
            <v>1월 생산실적</v>
          </cell>
        </row>
      </sheetData>
      <sheetData sheetId="8284">
        <row r="1">
          <cell r="A1" t="str">
            <v>1월 생산실적</v>
          </cell>
        </row>
      </sheetData>
      <sheetData sheetId="8285">
        <row r="1">
          <cell r="A1" t="str">
            <v>1월 생산실적</v>
          </cell>
        </row>
      </sheetData>
      <sheetData sheetId="8286">
        <row r="1">
          <cell r="A1" t="str">
            <v>1월 생산실적</v>
          </cell>
        </row>
      </sheetData>
      <sheetData sheetId="8287">
        <row r="1">
          <cell r="A1" t="str">
            <v>1월 생산실적</v>
          </cell>
        </row>
      </sheetData>
      <sheetData sheetId="8288">
        <row r="1">
          <cell r="A1" t="str">
            <v>1월 생산실적</v>
          </cell>
        </row>
      </sheetData>
      <sheetData sheetId="8289">
        <row r="1">
          <cell r="A1" t="str">
            <v>1월 생산실적</v>
          </cell>
        </row>
      </sheetData>
      <sheetData sheetId="8290">
        <row r="1">
          <cell r="A1" t="str">
            <v>1월 생산실적</v>
          </cell>
        </row>
      </sheetData>
      <sheetData sheetId="8291">
        <row r="1">
          <cell r="A1" t="str">
            <v>1월 생산실적</v>
          </cell>
        </row>
      </sheetData>
      <sheetData sheetId="8292">
        <row r="1">
          <cell r="A1" t="str">
            <v>1월 생산실적</v>
          </cell>
        </row>
      </sheetData>
      <sheetData sheetId="8293">
        <row r="1">
          <cell r="A1" t="str">
            <v>1월 생산실적</v>
          </cell>
        </row>
      </sheetData>
      <sheetData sheetId="8294">
        <row r="1">
          <cell r="A1" t="str">
            <v>1월 생산실적</v>
          </cell>
        </row>
      </sheetData>
      <sheetData sheetId="8295">
        <row r="1">
          <cell r="A1" t="str">
            <v>1월 생산실적</v>
          </cell>
        </row>
      </sheetData>
      <sheetData sheetId="8296">
        <row r="1">
          <cell r="A1" t="str">
            <v>1월 생산실적</v>
          </cell>
        </row>
      </sheetData>
      <sheetData sheetId="8297">
        <row r="1">
          <cell r="A1" t="str">
            <v>1월 생산실적</v>
          </cell>
        </row>
      </sheetData>
      <sheetData sheetId="8298">
        <row r="1">
          <cell r="A1" t="str">
            <v>1월 생산실적</v>
          </cell>
        </row>
      </sheetData>
      <sheetData sheetId="8299">
        <row r="1">
          <cell r="A1" t="str">
            <v>1월 생산실적</v>
          </cell>
        </row>
      </sheetData>
      <sheetData sheetId="8300">
        <row r="1">
          <cell r="A1" t="str">
            <v>1월 생산실적</v>
          </cell>
        </row>
      </sheetData>
      <sheetData sheetId="8301">
        <row r="1">
          <cell r="A1" t="str">
            <v>1월 생산실적</v>
          </cell>
        </row>
      </sheetData>
      <sheetData sheetId="8302">
        <row r="1">
          <cell r="A1" t="str">
            <v>1월 생산실적</v>
          </cell>
        </row>
      </sheetData>
      <sheetData sheetId="8303">
        <row r="1">
          <cell r="A1" t="str">
            <v>1월 생산실적</v>
          </cell>
        </row>
      </sheetData>
      <sheetData sheetId="8304">
        <row r="1">
          <cell r="A1" t="str">
            <v>1월 생산실적</v>
          </cell>
        </row>
      </sheetData>
      <sheetData sheetId="8305">
        <row r="1">
          <cell r="A1" t="str">
            <v>1월 생산실적</v>
          </cell>
        </row>
      </sheetData>
      <sheetData sheetId="8306">
        <row r="1">
          <cell r="A1" t="str">
            <v>1월 생산실적</v>
          </cell>
        </row>
      </sheetData>
      <sheetData sheetId="8307">
        <row r="1">
          <cell r="A1" t="str">
            <v>1월 생산실적</v>
          </cell>
        </row>
      </sheetData>
      <sheetData sheetId="8308">
        <row r="1">
          <cell r="A1" t="str">
            <v>1월 생산실적</v>
          </cell>
        </row>
      </sheetData>
      <sheetData sheetId="8309">
        <row r="1">
          <cell r="A1" t="str">
            <v>1월 생산실적</v>
          </cell>
        </row>
      </sheetData>
      <sheetData sheetId="8310">
        <row r="1">
          <cell r="A1" t="str">
            <v>1월 생산실적</v>
          </cell>
        </row>
      </sheetData>
      <sheetData sheetId="8311">
        <row r="1">
          <cell r="A1" t="str">
            <v>1월 생산실적</v>
          </cell>
        </row>
      </sheetData>
      <sheetData sheetId="8312">
        <row r="1">
          <cell r="A1" t="str">
            <v>1월 생산실적</v>
          </cell>
        </row>
      </sheetData>
      <sheetData sheetId="8313">
        <row r="1">
          <cell r="A1" t="str">
            <v>1월 생산실적</v>
          </cell>
        </row>
      </sheetData>
      <sheetData sheetId="8314">
        <row r="1">
          <cell r="A1" t="str">
            <v>1월 생산실적</v>
          </cell>
        </row>
      </sheetData>
      <sheetData sheetId="8315">
        <row r="1">
          <cell r="A1" t="str">
            <v>1월 생산실적</v>
          </cell>
        </row>
      </sheetData>
      <sheetData sheetId="8316">
        <row r="1">
          <cell r="A1" t="str">
            <v>1월 생산실적</v>
          </cell>
        </row>
      </sheetData>
      <sheetData sheetId="8317">
        <row r="1">
          <cell r="A1" t="str">
            <v>1월 생산실적</v>
          </cell>
        </row>
      </sheetData>
      <sheetData sheetId="8318">
        <row r="1">
          <cell r="A1" t="str">
            <v>1월 생산실적</v>
          </cell>
        </row>
      </sheetData>
      <sheetData sheetId="8319">
        <row r="1">
          <cell r="A1" t="str">
            <v>1월 생산실적</v>
          </cell>
        </row>
      </sheetData>
      <sheetData sheetId="8320">
        <row r="1">
          <cell r="A1" t="str">
            <v>1월 생산실적</v>
          </cell>
        </row>
      </sheetData>
      <sheetData sheetId="8321">
        <row r="1">
          <cell r="A1" t="str">
            <v>1월 생산실적</v>
          </cell>
        </row>
      </sheetData>
      <sheetData sheetId="8322">
        <row r="1">
          <cell r="A1" t="str">
            <v>1월 생산실적</v>
          </cell>
        </row>
      </sheetData>
      <sheetData sheetId="8323">
        <row r="1">
          <cell r="A1" t="str">
            <v>1월 생산실적</v>
          </cell>
        </row>
      </sheetData>
      <sheetData sheetId="8324">
        <row r="1">
          <cell r="A1" t="str">
            <v>1월 생산실적</v>
          </cell>
        </row>
      </sheetData>
      <sheetData sheetId="8325">
        <row r="1">
          <cell r="A1" t="str">
            <v>1월 생산실적</v>
          </cell>
        </row>
      </sheetData>
      <sheetData sheetId="8326">
        <row r="1">
          <cell r="A1" t="str">
            <v>1월 생산실적</v>
          </cell>
        </row>
      </sheetData>
      <sheetData sheetId="8327">
        <row r="1">
          <cell r="A1" t="str">
            <v>1월 생산실적</v>
          </cell>
        </row>
      </sheetData>
      <sheetData sheetId="8328">
        <row r="1">
          <cell r="A1" t="str">
            <v>1월 생산실적</v>
          </cell>
        </row>
      </sheetData>
      <sheetData sheetId="8329">
        <row r="1">
          <cell r="A1" t="str">
            <v>1월 생산실적</v>
          </cell>
        </row>
      </sheetData>
      <sheetData sheetId="8330">
        <row r="1">
          <cell r="A1" t="str">
            <v>1월 생산실적</v>
          </cell>
        </row>
      </sheetData>
      <sheetData sheetId="8331">
        <row r="1">
          <cell r="A1" t="str">
            <v>1월 생산실적</v>
          </cell>
        </row>
      </sheetData>
      <sheetData sheetId="8332">
        <row r="1">
          <cell r="A1" t="str">
            <v>1월 생산실적</v>
          </cell>
        </row>
      </sheetData>
      <sheetData sheetId="8333">
        <row r="1">
          <cell r="A1" t="str">
            <v>1월 생산실적</v>
          </cell>
        </row>
      </sheetData>
      <sheetData sheetId="8334">
        <row r="1">
          <cell r="A1" t="str">
            <v>1월 생산실적</v>
          </cell>
        </row>
      </sheetData>
      <sheetData sheetId="8335">
        <row r="1">
          <cell r="A1" t="str">
            <v>1월 생산실적</v>
          </cell>
        </row>
      </sheetData>
      <sheetData sheetId="8336">
        <row r="1">
          <cell r="A1" t="str">
            <v>1월 생산실적</v>
          </cell>
        </row>
      </sheetData>
      <sheetData sheetId="8337">
        <row r="1">
          <cell r="A1" t="str">
            <v>1월 생산실적</v>
          </cell>
        </row>
      </sheetData>
      <sheetData sheetId="8338">
        <row r="1">
          <cell r="A1" t="str">
            <v>1월 생산실적</v>
          </cell>
        </row>
      </sheetData>
      <sheetData sheetId="8339">
        <row r="1">
          <cell r="A1" t="str">
            <v>1월 생산실적</v>
          </cell>
        </row>
      </sheetData>
      <sheetData sheetId="8340">
        <row r="1">
          <cell r="A1" t="str">
            <v>1월 생산실적</v>
          </cell>
        </row>
      </sheetData>
      <sheetData sheetId="8341">
        <row r="1">
          <cell r="A1" t="str">
            <v>1월 생산실적</v>
          </cell>
        </row>
      </sheetData>
      <sheetData sheetId="8342">
        <row r="1">
          <cell r="A1" t="str">
            <v>1월 생산실적</v>
          </cell>
        </row>
      </sheetData>
      <sheetData sheetId="8343">
        <row r="1">
          <cell r="A1" t="str">
            <v>1월 생산실적</v>
          </cell>
        </row>
      </sheetData>
      <sheetData sheetId="8344">
        <row r="1">
          <cell r="A1" t="str">
            <v>1월 생산실적</v>
          </cell>
        </row>
      </sheetData>
      <sheetData sheetId="8345">
        <row r="1">
          <cell r="A1" t="str">
            <v>1월 생산실적</v>
          </cell>
        </row>
      </sheetData>
      <sheetData sheetId="8346">
        <row r="1">
          <cell r="A1" t="str">
            <v>1월 생산실적</v>
          </cell>
        </row>
      </sheetData>
      <sheetData sheetId="8347">
        <row r="1">
          <cell r="A1" t="str">
            <v>1월 생산실적</v>
          </cell>
        </row>
      </sheetData>
      <sheetData sheetId="8348">
        <row r="1">
          <cell r="A1" t="str">
            <v>1월 생산실적</v>
          </cell>
        </row>
      </sheetData>
      <sheetData sheetId="8349">
        <row r="1">
          <cell r="A1" t="str">
            <v>1월 생산실적</v>
          </cell>
        </row>
      </sheetData>
      <sheetData sheetId="8350">
        <row r="1">
          <cell r="A1" t="str">
            <v>1월 생산실적</v>
          </cell>
        </row>
      </sheetData>
      <sheetData sheetId="8351">
        <row r="1">
          <cell r="A1" t="str">
            <v>1월 생산실적</v>
          </cell>
        </row>
      </sheetData>
      <sheetData sheetId="8352">
        <row r="1">
          <cell r="A1" t="str">
            <v>1월 생산실적</v>
          </cell>
        </row>
      </sheetData>
      <sheetData sheetId="8353">
        <row r="1">
          <cell r="A1" t="str">
            <v>1월 생산실적</v>
          </cell>
        </row>
      </sheetData>
      <sheetData sheetId="8354">
        <row r="1">
          <cell r="A1" t="str">
            <v>1월 생산실적</v>
          </cell>
        </row>
      </sheetData>
      <sheetData sheetId="8355">
        <row r="1">
          <cell r="A1" t="str">
            <v>1월 생산실적</v>
          </cell>
        </row>
      </sheetData>
      <sheetData sheetId="8356">
        <row r="1">
          <cell r="A1" t="str">
            <v>1월 생산실적</v>
          </cell>
        </row>
      </sheetData>
      <sheetData sheetId="8357">
        <row r="1">
          <cell r="A1" t="str">
            <v>1월 생산실적</v>
          </cell>
        </row>
      </sheetData>
      <sheetData sheetId="8358">
        <row r="1">
          <cell r="A1" t="str">
            <v>1월 생산실적</v>
          </cell>
        </row>
      </sheetData>
      <sheetData sheetId="8359">
        <row r="1">
          <cell r="A1" t="str">
            <v>1월 생산실적</v>
          </cell>
        </row>
      </sheetData>
      <sheetData sheetId="8360">
        <row r="1">
          <cell r="A1" t="str">
            <v>1월 생산실적</v>
          </cell>
        </row>
      </sheetData>
      <sheetData sheetId="8361">
        <row r="1">
          <cell r="A1" t="str">
            <v>1월 생산실적</v>
          </cell>
        </row>
      </sheetData>
      <sheetData sheetId="8362">
        <row r="1">
          <cell r="A1" t="str">
            <v>1월 생산실적</v>
          </cell>
        </row>
      </sheetData>
      <sheetData sheetId="8363">
        <row r="1">
          <cell r="A1" t="str">
            <v>1월 생산실적</v>
          </cell>
        </row>
      </sheetData>
      <sheetData sheetId="8364">
        <row r="1">
          <cell r="A1" t="str">
            <v>1월 생산실적</v>
          </cell>
        </row>
      </sheetData>
      <sheetData sheetId="8365">
        <row r="1">
          <cell r="A1" t="str">
            <v>1월 생산실적</v>
          </cell>
        </row>
      </sheetData>
      <sheetData sheetId="8366">
        <row r="1">
          <cell r="A1" t="str">
            <v>1월 생산실적</v>
          </cell>
        </row>
      </sheetData>
      <sheetData sheetId="8367">
        <row r="1">
          <cell r="A1" t="str">
            <v>1월 생산실적</v>
          </cell>
        </row>
      </sheetData>
      <sheetData sheetId="8368">
        <row r="1">
          <cell r="A1" t="str">
            <v>1월 생산실적</v>
          </cell>
        </row>
      </sheetData>
      <sheetData sheetId="8369">
        <row r="1">
          <cell r="A1" t="str">
            <v>1월 생산실적</v>
          </cell>
        </row>
      </sheetData>
      <sheetData sheetId="8370">
        <row r="1">
          <cell r="A1" t="str">
            <v>1월 생산실적</v>
          </cell>
        </row>
      </sheetData>
      <sheetData sheetId="8371">
        <row r="1">
          <cell r="A1" t="str">
            <v>1월 생산실적</v>
          </cell>
        </row>
      </sheetData>
      <sheetData sheetId="8372">
        <row r="1">
          <cell r="A1" t="str">
            <v>1월 생산실적</v>
          </cell>
        </row>
      </sheetData>
      <sheetData sheetId="8373">
        <row r="1">
          <cell r="A1" t="str">
            <v>1월 생산실적</v>
          </cell>
        </row>
      </sheetData>
      <sheetData sheetId="8374">
        <row r="1">
          <cell r="A1" t="str">
            <v>1월 생산실적</v>
          </cell>
        </row>
      </sheetData>
      <sheetData sheetId="8375">
        <row r="1">
          <cell r="A1" t="str">
            <v>1월 생산실적</v>
          </cell>
        </row>
      </sheetData>
      <sheetData sheetId="8376">
        <row r="1">
          <cell r="A1" t="str">
            <v>1월 생산실적</v>
          </cell>
        </row>
      </sheetData>
      <sheetData sheetId="8377">
        <row r="1">
          <cell r="A1" t="str">
            <v>1월 생산실적</v>
          </cell>
        </row>
      </sheetData>
      <sheetData sheetId="8378">
        <row r="1">
          <cell r="A1" t="str">
            <v>1월 생산실적</v>
          </cell>
        </row>
      </sheetData>
      <sheetData sheetId="8379">
        <row r="1">
          <cell r="A1" t="str">
            <v>1월 생산실적</v>
          </cell>
        </row>
      </sheetData>
      <sheetData sheetId="8380">
        <row r="1">
          <cell r="A1" t="str">
            <v>1월 생산실적</v>
          </cell>
        </row>
      </sheetData>
      <sheetData sheetId="8381">
        <row r="1">
          <cell r="A1" t="str">
            <v>1월 생산실적</v>
          </cell>
        </row>
      </sheetData>
      <sheetData sheetId="8382">
        <row r="1">
          <cell r="A1" t="str">
            <v>1월 생산실적</v>
          </cell>
        </row>
      </sheetData>
      <sheetData sheetId="8383">
        <row r="1">
          <cell r="A1" t="str">
            <v>1월 생산실적</v>
          </cell>
        </row>
      </sheetData>
      <sheetData sheetId="8384">
        <row r="1">
          <cell r="A1" t="str">
            <v>1월 생산실적</v>
          </cell>
        </row>
      </sheetData>
      <sheetData sheetId="8385">
        <row r="1">
          <cell r="A1" t="str">
            <v>1월 생산실적</v>
          </cell>
        </row>
      </sheetData>
      <sheetData sheetId="8386">
        <row r="1">
          <cell r="A1" t="str">
            <v>1월 생산실적</v>
          </cell>
        </row>
      </sheetData>
      <sheetData sheetId="8387">
        <row r="1">
          <cell r="A1" t="str">
            <v>1월 생산실적</v>
          </cell>
        </row>
      </sheetData>
      <sheetData sheetId="8388">
        <row r="1">
          <cell r="A1" t="str">
            <v>1월 생산실적</v>
          </cell>
        </row>
      </sheetData>
      <sheetData sheetId="8389">
        <row r="1">
          <cell r="A1" t="str">
            <v>1월 생산실적</v>
          </cell>
        </row>
      </sheetData>
      <sheetData sheetId="8390">
        <row r="1">
          <cell r="A1" t="str">
            <v>1월 생산실적</v>
          </cell>
        </row>
      </sheetData>
      <sheetData sheetId="8391">
        <row r="1">
          <cell r="A1" t="str">
            <v>1월 생산실적</v>
          </cell>
        </row>
      </sheetData>
      <sheetData sheetId="8392">
        <row r="1">
          <cell r="A1" t="str">
            <v>1월 생산실적</v>
          </cell>
        </row>
      </sheetData>
      <sheetData sheetId="8393">
        <row r="1">
          <cell r="A1" t="str">
            <v>1월 생산실적</v>
          </cell>
        </row>
      </sheetData>
      <sheetData sheetId="8394">
        <row r="1">
          <cell r="A1" t="str">
            <v>1월 생산실적</v>
          </cell>
        </row>
      </sheetData>
      <sheetData sheetId="8395">
        <row r="1">
          <cell r="A1" t="str">
            <v>1월 생산실적</v>
          </cell>
        </row>
      </sheetData>
      <sheetData sheetId="8396">
        <row r="1">
          <cell r="A1" t="str">
            <v>1월 생산실적</v>
          </cell>
        </row>
      </sheetData>
      <sheetData sheetId="8397">
        <row r="1">
          <cell r="A1" t="str">
            <v>1월 생산실적</v>
          </cell>
        </row>
      </sheetData>
      <sheetData sheetId="8398">
        <row r="1">
          <cell r="A1" t="str">
            <v>1월 생산실적</v>
          </cell>
        </row>
      </sheetData>
      <sheetData sheetId="8399">
        <row r="1">
          <cell r="A1" t="str">
            <v>1월 생산실적</v>
          </cell>
        </row>
      </sheetData>
      <sheetData sheetId="8400">
        <row r="1">
          <cell r="A1" t="str">
            <v>1월 생산실적</v>
          </cell>
        </row>
      </sheetData>
      <sheetData sheetId="8401">
        <row r="1">
          <cell r="A1" t="str">
            <v>1월 생산실적</v>
          </cell>
        </row>
      </sheetData>
      <sheetData sheetId="8402">
        <row r="1">
          <cell r="A1" t="str">
            <v>1월 생산실적</v>
          </cell>
        </row>
      </sheetData>
      <sheetData sheetId="8403">
        <row r="1">
          <cell r="A1" t="str">
            <v>1월 생산실적</v>
          </cell>
        </row>
      </sheetData>
      <sheetData sheetId="8404">
        <row r="1">
          <cell r="A1" t="str">
            <v>1월 생산실적</v>
          </cell>
        </row>
      </sheetData>
      <sheetData sheetId="8405">
        <row r="1">
          <cell r="A1" t="str">
            <v>1월 생산실적</v>
          </cell>
        </row>
      </sheetData>
      <sheetData sheetId="8406">
        <row r="1">
          <cell r="A1" t="str">
            <v>1월 생산실적</v>
          </cell>
        </row>
      </sheetData>
      <sheetData sheetId="8407">
        <row r="1">
          <cell r="A1" t="str">
            <v>1월 생산실적</v>
          </cell>
        </row>
      </sheetData>
      <sheetData sheetId="8408">
        <row r="1">
          <cell r="A1" t="str">
            <v>1월 생산실적</v>
          </cell>
        </row>
      </sheetData>
      <sheetData sheetId="8409">
        <row r="1">
          <cell r="A1" t="str">
            <v>1월 생산실적</v>
          </cell>
        </row>
      </sheetData>
      <sheetData sheetId="8410">
        <row r="1">
          <cell r="A1" t="str">
            <v>1월 생산실적</v>
          </cell>
        </row>
      </sheetData>
      <sheetData sheetId="8411">
        <row r="1">
          <cell r="A1" t="str">
            <v>1월 생산실적</v>
          </cell>
        </row>
      </sheetData>
      <sheetData sheetId="8412">
        <row r="1">
          <cell r="A1" t="str">
            <v>1월 생산실적</v>
          </cell>
        </row>
      </sheetData>
      <sheetData sheetId="8413">
        <row r="1">
          <cell r="A1" t="str">
            <v>1월 생산실적</v>
          </cell>
        </row>
      </sheetData>
      <sheetData sheetId="8414">
        <row r="1">
          <cell r="A1" t="str">
            <v>1월 생산실적</v>
          </cell>
        </row>
      </sheetData>
      <sheetData sheetId="8415">
        <row r="1">
          <cell r="A1" t="str">
            <v>1월 생산실적</v>
          </cell>
        </row>
      </sheetData>
      <sheetData sheetId="8416">
        <row r="1">
          <cell r="A1" t="str">
            <v>1월 생산실적</v>
          </cell>
        </row>
      </sheetData>
      <sheetData sheetId="8417">
        <row r="1">
          <cell r="A1" t="str">
            <v>1월 생산실적</v>
          </cell>
        </row>
      </sheetData>
      <sheetData sheetId="8418">
        <row r="1">
          <cell r="A1" t="str">
            <v>1월 생산실적</v>
          </cell>
        </row>
      </sheetData>
      <sheetData sheetId="8419">
        <row r="1">
          <cell r="A1" t="str">
            <v>1월 생산실적</v>
          </cell>
        </row>
      </sheetData>
      <sheetData sheetId="8420">
        <row r="1">
          <cell r="A1" t="str">
            <v>1월 생산실적</v>
          </cell>
        </row>
      </sheetData>
      <sheetData sheetId="8421">
        <row r="1">
          <cell r="A1" t="str">
            <v>1월 생산실적</v>
          </cell>
        </row>
      </sheetData>
      <sheetData sheetId="8422">
        <row r="1">
          <cell r="A1" t="str">
            <v>1월 생산실적</v>
          </cell>
        </row>
      </sheetData>
      <sheetData sheetId="8423">
        <row r="1">
          <cell r="A1" t="str">
            <v>1월 생산실적</v>
          </cell>
        </row>
      </sheetData>
      <sheetData sheetId="8424">
        <row r="1">
          <cell r="A1" t="str">
            <v>1월 생산실적</v>
          </cell>
        </row>
      </sheetData>
      <sheetData sheetId="8425">
        <row r="1">
          <cell r="A1" t="str">
            <v>1월 생산실적</v>
          </cell>
        </row>
      </sheetData>
      <sheetData sheetId="8426">
        <row r="1">
          <cell r="A1" t="str">
            <v>1월 생산실적</v>
          </cell>
        </row>
      </sheetData>
      <sheetData sheetId="8427">
        <row r="1">
          <cell r="A1" t="str">
            <v>1월 생산실적</v>
          </cell>
        </row>
      </sheetData>
      <sheetData sheetId="8428">
        <row r="1">
          <cell r="A1" t="str">
            <v>1월 생산실적</v>
          </cell>
        </row>
      </sheetData>
      <sheetData sheetId="8429">
        <row r="1">
          <cell r="A1" t="str">
            <v>1월 생산실적</v>
          </cell>
        </row>
      </sheetData>
      <sheetData sheetId="8430">
        <row r="1">
          <cell r="A1" t="str">
            <v>1월 생산실적</v>
          </cell>
        </row>
      </sheetData>
      <sheetData sheetId="8431">
        <row r="1">
          <cell r="A1" t="str">
            <v>1월 생산실적</v>
          </cell>
        </row>
      </sheetData>
      <sheetData sheetId="8432">
        <row r="1">
          <cell r="A1" t="str">
            <v>1월 생산실적</v>
          </cell>
        </row>
      </sheetData>
      <sheetData sheetId="8433">
        <row r="1">
          <cell r="A1" t="str">
            <v>1월 생산실적</v>
          </cell>
        </row>
      </sheetData>
      <sheetData sheetId="8434">
        <row r="1">
          <cell r="A1" t="str">
            <v>1월 생산실적</v>
          </cell>
        </row>
      </sheetData>
      <sheetData sheetId="8435">
        <row r="1">
          <cell r="A1" t="str">
            <v>1월 생산실적</v>
          </cell>
        </row>
      </sheetData>
      <sheetData sheetId="8436">
        <row r="1">
          <cell r="A1" t="str">
            <v>1월 생산실적</v>
          </cell>
        </row>
      </sheetData>
      <sheetData sheetId="8437">
        <row r="1">
          <cell r="A1" t="str">
            <v>1월 생산실적</v>
          </cell>
        </row>
      </sheetData>
      <sheetData sheetId="8438">
        <row r="1">
          <cell r="A1" t="str">
            <v>1월 생산실적</v>
          </cell>
        </row>
      </sheetData>
      <sheetData sheetId="8439">
        <row r="1">
          <cell r="A1" t="str">
            <v>1월 생산실적</v>
          </cell>
        </row>
      </sheetData>
      <sheetData sheetId="8440">
        <row r="1">
          <cell r="A1" t="str">
            <v>1월 생산실적</v>
          </cell>
        </row>
      </sheetData>
      <sheetData sheetId="8441">
        <row r="1">
          <cell r="A1" t="str">
            <v>1월 생산실적</v>
          </cell>
        </row>
      </sheetData>
      <sheetData sheetId="8442">
        <row r="1">
          <cell r="A1" t="str">
            <v>1월 생산실적</v>
          </cell>
        </row>
      </sheetData>
      <sheetData sheetId="8443">
        <row r="1">
          <cell r="A1" t="str">
            <v>1월 생산실적</v>
          </cell>
        </row>
      </sheetData>
      <sheetData sheetId="8444">
        <row r="1">
          <cell r="A1" t="str">
            <v>1월 생산실적</v>
          </cell>
        </row>
      </sheetData>
      <sheetData sheetId="8445">
        <row r="1">
          <cell r="A1" t="str">
            <v>1월 생산실적</v>
          </cell>
        </row>
      </sheetData>
      <sheetData sheetId="8446">
        <row r="1">
          <cell r="A1" t="str">
            <v>1월 생산실적</v>
          </cell>
        </row>
      </sheetData>
      <sheetData sheetId="8447">
        <row r="1">
          <cell r="A1" t="str">
            <v>1월 생산실적</v>
          </cell>
        </row>
      </sheetData>
      <sheetData sheetId="8448">
        <row r="1">
          <cell r="A1" t="str">
            <v>1월 생산실적</v>
          </cell>
        </row>
      </sheetData>
      <sheetData sheetId="8449">
        <row r="1">
          <cell r="A1" t="str">
            <v>1월 생산실적</v>
          </cell>
        </row>
      </sheetData>
      <sheetData sheetId="8450">
        <row r="1">
          <cell r="A1" t="str">
            <v>1월 생산실적</v>
          </cell>
        </row>
      </sheetData>
      <sheetData sheetId="8451">
        <row r="1">
          <cell r="A1" t="str">
            <v>1월 생산실적</v>
          </cell>
        </row>
      </sheetData>
      <sheetData sheetId="8452">
        <row r="1">
          <cell r="A1" t="str">
            <v>1월 생산실적</v>
          </cell>
        </row>
      </sheetData>
      <sheetData sheetId="8453">
        <row r="1">
          <cell r="A1" t="str">
            <v>1월 생산실적</v>
          </cell>
        </row>
      </sheetData>
      <sheetData sheetId="8454">
        <row r="1">
          <cell r="A1" t="str">
            <v>1월 생산실적</v>
          </cell>
        </row>
      </sheetData>
      <sheetData sheetId="8455">
        <row r="1">
          <cell r="A1" t="str">
            <v>1월 생산실적</v>
          </cell>
        </row>
      </sheetData>
      <sheetData sheetId="8456">
        <row r="1">
          <cell r="A1" t="str">
            <v>1월 생산실적</v>
          </cell>
        </row>
      </sheetData>
      <sheetData sheetId="8457">
        <row r="1">
          <cell r="A1" t="str">
            <v>1월 생산실적</v>
          </cell>
        </row>
      </sheetData>
      <sheetData sheetId="8458">
        <row r="1">
          <cell r="A1" t="str">
            <v>1월 생산실적</v>
          </cell>
        </row>
      </sheetData>
      <sheetData sheetId="8459">
        <row r="1">
          <cell r="A1" t="str">
            <v>1월 생산실적</v>
          </cell>
        </row>
      </sheetData>
      <sheetData sheetId="8460">
        <row r="1">
          <cell r="A1" t="str">
            <v>1월 생산실적</v>
          </cell>
        </row>
      </sheetData>
      <sheetData sheetId="8461">
        <row r="1">
          <cell r="A1" t="str">
            <v>1월 생산실적</v>
          </cell>
        </row>
      </sheetData>
      <sheetData sheetId="8462">
        <row r="1">
          <cell r="A1" t="str">
            <v>1월 생산실적</v>
          </cell>
        </row>
      </sheetData>
      <sheetData sheetId="8463">
        <row r="1">
          <cell r="A1" t="str">
            <v>1월 생산실적</v>
          </cell>
        </row>
      </sheetData>
      <sheetData sheetId="8464">
        <row r="1">
          <cell r="A1" t="str">
            <v>1월 생산실적</v>
          </cell>
        </row>
      </sheetData>
      <sheetData sheetId="8465">
        <row r="1">
          <cell r="A1" t="str">
            <v>1월 생산실적</v>
          </cell>
        </row>
      </sheetData>
      <sheetData sheetId="8466">
        <row r="1">
          <cell r="A1" t="str">
            <v>1월 생산실적</v>
          </cell>
        </row>
      </sheetData>
      <sheetData sheetId="8467">
        <row r="1">
          <cell r="A1" t="str">
            <v>1월 생산실적</v>
          </cell>
        </row>
      </sheetData>
      <sheetData sheetId="8468">
        <row r="1">
          <cell r="A1" t="str">
            <v>1월 생산실적</v>
          </cell>
        </row>
      </sheetData>
      <sheetData sheetId="8469">
        <row r="1">
          <cell r="A1" t="str">
            <v>1월 생산실적</v>
          </cell>
        </row>
      </sheetData>
      <sheetData sheetId="8470">
        <row r="1">
          <cell r="A1" t="str">
            <v>1월 생산실적</v>
          </cell>
        </row>
      </sheetData>
      <sheetData sheetId="8471">
        <row r="1">
          <cell r="A1" t="str">
            <v>1월 생산실적</v>
          </cell>
        </row>
      </sheetData>
      <sheetData sheetId="8472">
        <row r="1">
          <cell r="A1" t="str">
            <v>1월 생산실적</v>
          </cell>
        </row>
      </sheetData>
      <sheetData sheetId="8473">
        <row r="1">
          <cell r="A1" t="str">
            <v>1월 생산실적</v>
          </cell>
        </row>
      </sheetData>
      <sheetData sheetId="8474">
        <row r="1">
          <cell r="A1" t="str">
            <v>1월 생산실적</v>
          </cell>
        </row>
      </sheetData>
      <sheetData sheetId="8475">
        <row r="1">
          <cell r="A1" t="str">
            <v>1월 생산실적</v>
          </cell>
        </row>
      </sheetData>
      <sheetData sheetId="8476">
        <row r="1">
          <cell r="A1" t="str">
            <v>1월 생산실적</v>
          </cell>
        </row>
      </sheetData>
      <sheetData sheetId="8477">
        <row r="1">
          <cell r="A1" t="str">
            <v>1월 생산실적</v>
          </cell>
        </row>
      </sheetData>
      <sheetData sheetId="8478">
        <row r="1">
          <cell r="A1" t="str">
            <v>1월 생산실적</v>
          </cell>
        </row>
      </sheetData>
      <sheetData sheetId="8479">
        <row r="1">
          <cell r="A1" t="str">
            <v>1월 생산실적</v>
          </cell>
        </row>
      </sheetData>
      <sheetData sheetId="8480">
        <row r="1">
          <cell r="A1" t="str">
            <v>1월 생산실적</v>
          </cell>
        </row>
      </sheetData>
      <sheetData sheetId="8481">
        <row r="1">
          <cell r="A1" t="str">
            <v>1월 생산실적</v>
          </cell>
        </row>
      </sheetData>
      <sheetData sheetId="8482">
        <row r="1">
          <cell r="A1" t="str">
            <v>1월 생산실적</v>
          </cell>
        </row>
      </sheetData>
      <sheetData sheetId="8483">
        <row r="1">
          <cell r="A1" t="str">
            <v>1월 생산실적</v>
          </cell>
        </row>
      </sheetData>
      <sheetData sheetId="8484">
        <row r="1">
          <cell r="A1" t="str">
            <v>1월 생산실적</v>
          </cell>
        </row>
      </sheetData>
      <sheetData sheetId="8485">
        <row r="1">
          <cell r="A1" t="str">
            <v>1월 생산실적</v>
          </cell>
        </row>
      </sheetData>
      <sheetData sheetId="8486">
        <row r="1">
          <cell r="A1" t="str">
            <v>1월 생산실적</v>
          </cell>
        </row>
      </sheetData>
      <sheetData sheetId="8487">
        <row r="1">
          <cell r="A1" t="str">
            <v>1월 생산실적</v>
          </cell>
        </row>
      </sheetData>
      <sheetData sheetId="8488">
        <row r="1">
          <cell r="A1" t="str">
            <v>1월 생산실적</v>
          </cell>
        </row>
      </sheetData>
      <sheetData sheetId="8489">
        <row r="1">
          <cell r="A1" t="str">
            <v>1월 생산실적</v>
          </cell>
        </row>
      </sheetData>
      <sheetData sheetId="8490">
        <row r="1">
          <cell r="A1" t="str">
            <v>1월 생산실적</v>
          </cell>
        </row>
      </sheetData>
      <sheetData sheetId="8491">
        <row r="1">
          <cell r="A1" t="str">
            <v>1월 생산실적</v>
          </cell>
        </row>
      </sheetData>
      <sheetData sheetId="8492">
        <row r="1">
          <cell r="A1" t="str">
            <v>1월 생산실적</v>
          </cell>
        </row>
      </sheetData>
      <sheetData sheetId="8493">
        <row r="1">
          <cell r="A1" t="str">
            <v>1월 생산실적</v>
          </cell>
        </row>
      </sheetData>
      <sheetData sheetId="8494">
        <row r="1">
          <cell r="A1" t="str">
            <v>1월 생산실적</v>
          </cell>
        </row>
      </sheetData>
      <sheetData sheetId="8495">
        <row r="1">
          <cell r="A1" t="str">
            <v>1월 생산실적</v>
          </cell>
        </row>
      </sheetData>
      <sheetData sheetId="8496">
        <row r="1">
          <cell r="A1" t="str">
            <v>1월 생산실적</v>
          </cell>
        </row>
      </sheetData>
      <sheetData sheetId="8497">
        <row r="1">
          <cell r="A1" t="str">
            <v>1월 생산실적</v>
          </cell>
        </row>
      </sheetData>
      <sheetData sheetId="8498">
        <row r="1">
          <cell r="A1" t="str">
            <v>1월 생산실적</v>
          </cell>
        </row>
      </sheetData>
      <sheetData sheetId="8499">
        <row r="1">
          <cell r="A1" t="str">
            <v>1월 생산실적</v>
          </cell>
        </row>
      </sheetData>
      <sheetData sheetId="8500">
        <row r="1">
          <cell r="A1" t="str">
            <v>1월 생산실적</v>
          </cell>
        </row>
      </sheetData>
      <sheetData sheetId="8501">
        <row r="1">
          <cell r="A1" t="str">
            <v>1월 생산실적</v>
          </cell>
        </row>
      </sheetData>
      <sheetData sheetId="8502">
        <row r="1">
          <cell r="A1" t="str">
            <v>1월 생산실적</v>
          </cell>
        </row>
      </sheetData>
      <sheetData sheetId="8503">
        <row r="1">
          <cell r="A1" t="str">
            <v>1월 생산실적</v>
          </cell>
        </row>
      </sheetData>
      <sheetData sheetId="8504">
        <row r="1">
          <cell r="A1" t="str">
            <v>1월 생산실적</v>
          </cell>
        </row>
      </sheetData>
      <sheetData sheetId="8505">
        <row r="1">
          <cell r="A1" t="str">
            <v>1월 생산실적</v>
          </cell>
        </row>
      </sheetData>
      <sheetData sheetId="8506">
        <row r="1">
          <cell r="A1" t="str">
            <v>1월 생산실적</v>
          </cell>
        </row>
      </sheetData>
      <sheetData sheetId="8507">
        <row r="1">
          <cell r="A1" t="str">
            <v>1월 생산실적</v>
          </cell>
        </row>
      </sheetData>
      <sheetData sheetId="8508">
        <row r="1">
          <cell r="A1" t="str">
            <v>1월 생산실적</v>
          </cell>
        </row>
      </sheetData>
      <sheetData sheetId="8509">
        <row r="1">
          <cell r="A1" t="str">
            <v>1월 생산실적</v>
          </cell>
        </row>
      </sheetData>
      <sheetData sheetId="8510">
        <row r="1">
          <cell r="A1" t="str">
            <v>1월 생산실적</v>
          </cell>
        </row>
      </sheetData>
      <sheetData sheetId="8511">
        <row r="1">
          <cell r="A1" t="str">
            <v>1월 생산실적</v>
          </cell>
        </row>
      </sheetData>
      <sheetData sheetId="8512">
        <row r="1">
          <cell r="A1" t="str">
            <v>1월 생산실적</v>
          </cell>
        </row>
      </sheetData>
      <sheetData sheetId="8513">
        <row r="1">
          <cell r="A1" t="str">
            <v>1월 생산실적</v>
          </cell>
        </row>
      </sheetData>
      <sheetData sheetId="8514">
        <row r="1">
          <cell r="A1" t="str">
            <v>1월 생산실적</v>
          </cell>
        </row>
      </sheetData>
      <sheetData sheetId="8515">
        <row r="1">
          <cell r="A1" t="str">
            <v>1월 생산실적</v>
          </cell>
        </row>
      </sheetData>
      <sheetData sheetId="8516">
        <row r="1">
          <cell r="A1" t="str">
            <v>1월 생산실적</v>
          </cell>
        </row>
      </sheetData>
      <sheetData sheetId="8517">
        <row r="1">
          <cell r="A1" t="str">
            <v>1월 생산실적</v>
          </cell>
        </row>
      </sheetData>
      <sheetData sheetId="8518">
        <row r="1">
          <cell r="A1" t="str">
            <v>1월 생산실적</v>
          </cell>
        </row>
      </sheetData>
      <sheetData sheetId="8519">
        <row r="1">
          <cell r="A1" t="str">
            <v>1월 생산실적</v>
          </cell>
        </row>
      </sheetData>
      <sheetData sheetId="8520">
        <row r="1">
          <cell r="A1" t="str">
            <v>1월 생산실적</v>
          </cell>
        </row>
      </sheetData>
      <sheetData sheetId="8521">
        <row r="1">
          <cell r="A1" t="str">
            <v>1월 생산실적</v>
          </cell>
        </row>
      </sheetData>
      <sheetData sheetId="8522">
        <row r="1">
          <cell r="A1" t="str">
            <v>1월 생산실적</v>
          </cell>
        </row>
      </sheetData>
      <sheetData sheetId="8523">
        <row r="1">
          <cell r="A1" t="str">
            <v>1월 생산실적</v>
          </cell>
        </row>
      </sheetData>
      <sheetData sheetId="8524">
        <row r="1">
          <cell r="A1" t="str">
            <v>1월 생산실적</v>
          </cell>
        </row>
      </sheetData>
      <sheetData sheetId="8525">
        <row r="1">
          <cell r="A1" t="str">
            <v>1월 생산실적</v>
          </cell>
        </row>
      </sheetData>
      <sheetData sheetId="8526">
        <row r="1">
          <cell r="A1" t="str">
            <v>1월 생산실적</v>
          </cell>
        </row>
      </sheetData>
      <sheetData sheetId="8527">
        <row r="1">
          <cell r="A1" t="str">
            <v>1월 생산실적</v>
          </cell>
        </row>
      </sheetData>
      <sheetData sheetId="8528">
        <row r="1">
          <cell r="A1" t="str">
            <v>1월 생산실적</v>
          </cell>
        </row>
      </sheetData>
      <sheetData sheetId="8529">
        <row r="1">
          <cell r="A1" t="str">
            <v>1월 생산실적</v>
          </cell>
        </row>
      </sheetData>
      <sheetData sheetId="8530">
        <row r="1">
          <cell r="A1" t="str">
            <v>1월 생산실적</v>
          </cell>
        </row>
      </sheetData>
      <sheetData sheetId="8531">
        <row r="1">
          <cell r="A1" t="str">
            <v>1월 생산실적</v>
          </cell>
        </row>
      </sheetData>
      <sheetData sheetId="8532">
        <row r="1">
          <cell r="A1" t="str">
            <v>1월 생산실적</v>
          </cell>
        </row>
      </sheetData>
      <sheetData sheetId="8533">
        <row r="1">
          <cell r="A1" t="str">
            <v>1월 생산실적</v>
          </cell>
        </row>
      </sheetData>
      <sheetData sheetId="8534">
        <row r="1">
          <cell r="A1" t="str">
            <v>1월 생산실적</v>
          </cell>
        </row>
      </sheetData>
      <sheetData sheetId="8535">
        <row r="1">
          <cell r="A1" t="str">
            <v>1월 생산실적</v>
          </cell>
        </row>
      </sheetData>
      <sheetData sheetId="8536">
        <row r="1">
          <cell r="A1" t="str">
            <v>1월 생산실적</v>
          </cell>
        </row>
      </sheetData>
      <sheetData sheetId="8537">
        <row r="1">
          <cell r="A1" t="str">
            <v>1월 생산실적</v>
          </cell>
        </row>
      </sheetData>
      <sheetData sheetId="8538">
        <row r="1">
          <cell r="A1" t="str">
            <v>1월 생산실적</v>
          </cell>
        </row>
      </sheetData>
      <sheetData sheetId="8539">
        <row r="1">
          <cell r="A1" t="str">
            <v>1월 생산실적</v>
          </cell>
        </row>
      </sheetData>
      <sheetData sheetId="8540">
        <row r="1">
          <cell r="A1" t="str">
            <v>1월 생산실적</v>
          </cell>
        </row>
      </sheetData>
      <sheetData sheetId="8541">
        <row r="1">
          <cell r="A1" t="str">
            <v>1월 생산실적</v>
          </cell>
        </row>
      </sheetData>
      <sheetData sheetId="8542">
        <row r="1">
          <cell r="A1" t="str">
            <v>1월 생산실적</v>
          </cell>
        </row>
      </sheetData>
      <sheetData sheetId="8543">
        <row r="1">
          <cell r="A1" t="str">
            <v>1월 생산실적</v>
          </cell>
        </row>
      </sheetData>
      <sheetData sheetId="8544">
        <row r="1">
          <cell r="A1" t="str">
            <v>1월 생산실적</v>
          </cell>
        </row>
      </sheetData>
      <sheetData sheetId="8545">
        <row r="1">
          <cell r="A1" t="str">
            <v>1월 생산실적</v>
          </cell>
        </row>
      </sheetData>
      <sheetData sheetId="8546">
        <row r="1">
          <cell r="A1" t="str">
            <v>1월 생산실적</v>
          </cell>
        </row>
      </sheetData>
      <sheetData sheetId="8547">
        <row r="1">
          <cell r="A1" t="str">
            <v>1월 생산실적</v>
          </cell>
        </row>
      </sheetData>
      <sheetData sheetId="8548">
        <row r="1">
          <cell r="A1" t="str">
            <v>1월 생산실적</v>
          </cell>
        </row>
      </sheetData>
      <sheetData sheetId="8549">
        <row r="1">
          <cell r="A1" t="str">
            <v>1월 생산실적</v>
          </cell>
        </row>
      </sheetData>
      <sheetData sheetId="8550">
        <row r="1">
          <cell r="A1" t="str">
            <v>1월 생산실적</v>
          </cell>
        </row>
      </sheetData>
      <sheetData sheetId="8551">
        <row r="1">
          <cell r="A1" t="str">
            <v>1월 생산실적</v>
          </cell>
        </row>
      </sheetData>
      <sheetData sheetId="8552">
        <row r="1">
          <cell r="A1" t="str">
            <v>1월 생산실적</v>
          </cell>
        </row>
      </sheetData>
      <sheetData sheetId="8553">
        <row r="1">
          <cell r="A1" t="str">
            <v>1월 생산실적</v>
          </cell>
        </row>
      </sheetData>
      <sheetData sheetId="8554">
        <row r="1">
          <cell r="A1" t="str">
            <v>1월 생산실적</v>
          </cell>
        </row>
      </sheetData>
      <sheetData sheetId="8555">
        <row r="1">
          <cell r="A1" t="str">
            <v>1월 생산실적</v>
          </cell>
        </row>
      </sheetData>
      <sheetData sheetId="8556">
        <row r="1">
          <cell r="A1" t="str">
            <v>1월 생산실적</v>
          </cell>
        </row>
      </sheetData>
      <sheetData sheetId="8557">
        <row r="1">
          <cell r="A1" t="str">
            <v>1월 생산실적</v>
          </cell>
        </row>
      </sheetData>
      <sheetData sheetId="8558">
        <row r="1">
          <cell r="A1" t="str">
            <v>1월 생산실적</v>
          </cell>
        </row>
      </sheetData>
      <sheetData sheetId="8559">
        <row r="1">
          <cell r="A1" t="str">
            <v>1월 생산실적</v>
          </cell>
        </row>
      </sheetData>
      <sheetData sheetId="8560">
        <row r="1">
          <cell r="A1" t="str">
            <v>1월 생산실적</v>
          </cell>
        </row>
      </sheetData>
      <sheetData sheetId="8561">
        <row r="1">
          <cell r="A1" t="str">
            <v>1월 생산실적</v>
          </cell>
        </row>
      </sheetData>
      <sheetData sheetId="8562">
        <row r="1">
          <cell r="A1" t="str">
            <v>1월 생산실적</v>
          </cell>
        </row>
      </sheetData>
      <sheetData sheetId="8563">
        <row r="1">
          <cell r="A1" t="str">
            <v>1월 생산실적</v>
          </cell>
        </row>
      </sheetData>
      <sheetData sheetId="8564">
        <row r="1">
          <cell r="A1" t="str">
            <v>1월 생산실적</v>
          </cell>
        </row>
      </sheetData>
      <sheetData sheetId="8565">
        <row r="1">
          <cell r="A1" t="str">
            <v>1월 생산실적</v>
          </cell>
        </row>
      </sheetData>
      <sheetData sheetId="8566">
        <row r="1">
          <cell r="A1" t="str">
            <v>1월 생산실적</v>
          </cell>
        </row>
      </sheetData>
      <sheetData sheetId="8567">
        <row r="1">
          <cell r="A1" t="str">
            <v>1월 생산실적</v>
          </cell>
        </row>
      </sheetData>
      <sheetData sheetId="8568">
        <row r="1">
          <cell r="A1" t="str">
            <v>1월 생산실적</v>
          </cell>
        </row>
      </sheetData>
      <sheetData sheetId="8569">
        <row r="1">
          <cell r="A1" t="str">
            <v>1월 생산실적</v>
          </cell>
        </row>
      </sheetData>
      <sheetData sheetId="8570">
        <row r="1">
          <cell r="A1" t="str">
            <v>1월 생산실적</v>
          </cell>
        </row>
      </sheetData>
      <sheetData sheetId="8571">
        <row r="1">
          <cell r="A1" t="str">
            <v>1월 생산실적</v>
          </cell>
        </row>
      </sheetData>
      <sheetData sheetId="8572">
        <row r="1">
          <cell r="A1" t="str">
            <v>1월 생산실적</v>
          </cell>
        </row>
      </sheetData>
      <sheetData sheetId="8573">
        <row r="1">
          <cell r="A1" t="str">
            <v>1월 생산실적</v>
          </cell>
        </row>
      </sheetData>
      <sheetData sheetId="8574">
        <row r="1">
          <cell r="A1" t="str">
            <v>1월 생산실적</v>
          </cell>
        </row>
      </sheetData>
      <sheetData sheetId="8575">
        <row r="1">
          <cell r="A1" t="str">
            <v>1월 생산실적</v>
          </cell>
        </row>
      </sheetData>
      <sheetData sheetId="8576">
        <row r="1">
          <cell r="A1" t="str">
            <v>1월 생산실적</v>
          </cell>
        </row>
      </sheetData>
      <sheetData sheetId="8577">
        <row r="1">
          <cell r="A1" t="str">
            <v>1월 생산실적</v>
          </cell>
        </row>
      </sheetData>
      <sheetData sheetId="8578">
        <row r="1">
          <cell r="A1" t="str">
            <v>1월 생산실적</v>
          </cell>
        </row>
      </sheetData>
      <sheetData sheetId="8579">
        <row r="1">
          <cell r="A1" t="str">
            <v>1월 생산실적</v>
          </cell>
        </row>
      </sheetData>
      <sheetData sheetId="8580">
        <row r="1">
          <cell r="A1" t="str">
            <v>1월 생산실적</v>
          </cell>
        </row>
      </sheetData>
      <sheetData sheetId="8581">
        <row r="1">
          <cell r="A1" t="str">
            <v>1월 생산실적</v>
          </cell>
        </row>
      </sheetData>
      <sheetData sheetId="8582">
        <row r="1">
          <cell r="A1" t="str">
            <v>1월 생산실적</v>
          </cell>
        </row>
      </sheetData>
      <sheetData sheetId="8583">
        <row r="1">
          <cell r="A1" t="str">
            <v>1월 생산실적</v>
          </cell>
        </row>
      </sheetData>
      <sheetData sheetId="8584">
        <row r="1">
          <cell r="A1" t="str">
            <v>1월 생산실적</v>
          </cell>
        </row>
      </sheetData>
      <sheetData sheetId="8585">
        <row r="1">
          <cell r="A1" t="str">
            <v>1월 생산실적</v>
          </cell>
        </row>
      </sheetData>
      <sheetData sheetId="8586">
        <row r="1">
          <cell r="A1" t="str">
            <v>1월 생산실적</v>
          </cell>
        </row>
      </sheetData>
      <sheetData sheetId="8587">
        <row r="1">
          <cell r="A1" t="str">
            <v>1월 생산실적</v>
          </cell>
        </row>
      </sheetData>
      <sheetData sheetId="8588">
        <row r="1">
          <cell r="A1" t="str">
            <v>1월 생산실적</v>
          </cell>
        </row>
      </sheetData>
      <sheetData sheetId="8589">
        <row r="1">
          <cell r="A1" t="str">
            <v>1월 생산실적</v>
          </cell>
        </row>
      </sheetData>
      <sheetData sheetId="8590">
        <row r="1">
          <cell r="A1" t="str">
            <v>1월 생산실적</v>
          </cell>
        </row>
      </sheetData>
      <sheetData sheetId="8591">
        <row r="1">
          <cell r="A1" t="str">
            <v>1월 생산실적</v>
          </cell>
        </row>
      </sheetData>
      <sheetData sheetId="8592">
        <row r="1">
          <cell r="A1" t="str">
            <v>1월 생산실적</v>
          </cell>
        </row>
      </sheetData>
      <sheetData sheetId="8593">
        <row r="1">
          <cell r="A1" t="str">
            <v>1월 생산실적</v>
          </cell>
        </row>
      </sheetData>
      <sheetData sheetId="8594">
        <row r="1">
          <cell r="A1" t="str">
            <v>1월 생산실적</v>
          </cell>
        </row>
      </sheetData>
      <sheetData sheetId="8595">
        <row r="1">
          <cell r="A1" t="str">
            <v>1월 생산실적</v>
          </cell>
        </row>
      </sheetData>
      <sheetData sheetId="8596">
        <row r="1">
          <cell r="A1" t="str">
            <v>1월 생산실적</v>
          </cell>
        </row>
      </sheetData>
      <sheetData sheetId="8597">
        <row r="1">
          <cell r="A1" t="str">
            <v>1월 생산실적</v>
          </cell>
        </row>
      </sheetData>
      <sheetData sheetId="8598">
        <row r="1">
          <cell r="A1" t="str">
            <v>1월 생산실적</v>
          </cell>
        </row>
      </sheetData>
      <sheetData sheetId="8599">
        <row r="1">
          <cell r="A1" t="str">
            <v>1월 생산실적</v>
          </cell>
        </row>
      </sheetData>
      <sheetData sheetId="8600">
        <row r="1">
          <cell r="A1" t="str">
            <v>1월 생산실적</v>
          </cell>
        </row>
      </sheetData>
      <sheetData sheetId="8601">
        <row r="1">
          <cell r="A1" t="str">
            <v>1월 생산실적</v>
          </cell>
        </row>
      </sheetData>
      <sheetData sheetId="8602">
        <row r="1">
          <cell r="A1" t="str">
            <v>1월 생산실적</v>
          </cell>
        </row>
      </sheetData>
      <sheetData sheetId="8603">
        <row r="1">
          <cell r="A1" t="str">
            <v>1월 생산실적</v>
          </cell>
        </row>
      </sheetData>
      <sheetData sheetId="8604">
        <row r="1">
          <cell r="A1" t="str">
            <v>1월 생산실적</v>
          </cell>
        </row>
      </sheetData>
      <sheetData sheetId="8605">
        <row r="1">
          <cell r="A1" t="str">
            <v>1월 생산실적</v>
          </cell>
        </row>
      </sheetData>
      <sheetData sheetId="8606">
        <row r="1">
          <cell r="A1" t="str">
            <v>1월 생산실적</v>
          </cell>
        </row>
      </sheetData>
      <sheetData sheetId="8607">
        <row r="1">
          <cell r="A1" t="str">
            <v>1월 생산실적</v>
          </cell>
        </row>
      </sheetData>
      <sheetData sheetId="8608">
        <row r="1">
          <cell r="A1" t="str">
            <v>1월 생산실적</v>
          </cell>
        </row>
      </sheetData>
      <sheetData sheetId="8609">
        <row r="1">
          <cell r="A1" t="str">
            <v>1월 생산실적</v>
          </cell>
        </row>
      </sheetData>
      <sheetData sheetId="8610">
        <row r="1">
          <cell r="A1" t="str">
            <v>1월 생산실적</v>
          </cell>
        </row>
      </sheetData>
      <sheetData sheetId="8611">
        <row r="1">
          <cell r="A1" t="str">
            <v>1월 생산실적</v>
          </cell>
        </row>
      </sheetData>
      <sheetData sheetId="8612">
        <row r="1">
          <cell r="A1" t="str">
            <v>1월 생산실적</v>
          </cell>
        </row>
      </sheetData>
      <sheetData sheetId="8613">
        <row r="1">
          <cell r="A1" t="str">
            <v>1월 생산실적</v>
          </cell>
        </row>
      </sheetData>
      <sheetData sheetId="8614">
        <row r="1">
          <cell r="A1" t="str">
            <v>1월 생산실적</v>
          </cell>
        </row>
      </sheetData>
      <sheetData sheetId="8615">
        <row r="1">
          <cell r="A1" t="str">
            <v>1월 생산실적</v>
          </cell>
        </row>
      </sheetData>
      <sheetData sheetId="8616">
        <row r="1">
          <cell r="A1" t="str">
            <v>1월 생산실적</v>
          </cell>
        </row>
      </sheetData>
      <sheetData sheetId="8617">
        <row r="1">
          <cell r="A1" t="str">
            <v>1월 생산실적</v>
          </cell>
        </row>
      </sheetData>
      <sheetData sheetId="8618">
        <row r="1">
          <cell r="A1" t="str">
            <v>1월 생산실적</v>
          </cell>
        </row>
      </sheetData>
      <sheetData sheetId="8619">
        <row r="1">
          <cell r="A1" t="str">
            <v>1월 생산실적</v>
          </cell>
        </row>
      </sheetData>
      <sheetData sheetId="8620">
        <row r="1">
          <cell r="A1" t="str">
            <v>1월 생산실적</v>
          </cell>
        </row>
      </sheetData>
      <sheetData sheetId="8621">
        <row r="1">
          <cell r="A1" t="str">
            <v>1월 생산실적</v>
          </cell>
        </row>
      </sheetData>
      <sheetData sheetId="8622">
        <row r="1">
          <cell r="A1" t="str">
            <v>1월 생산실적</v>
          </cell>
        </row>
      </sheetData>
      <sheetData sheetId="8623">
        <row r="1">
          <cell r="A1" t="str">
            <v>1월 생산실적</v>
          </cell>
        </row>
      </sheetData>
      <sheetData sheetId="8624">
        <row r="1">
          <cell r="A1" t="str">
            <v>1월 생산실적</v>
          </cell>
        </row>
      </sheetData>
      <sheetData sheetId="8625">
        <row r="1">
          <cell r="A1" t="str">
            <v>1월 생산실적</v>
          </cell>
        </row>
      </sheetData>
      <sheetData sheetId="8626">
        <row r="1">
          <cell r="A1" t="str">
            <v>1월 생산실적</v>
          </cell>
        </row>
      </sheetData>
      <sheetData sheetId="8627">
        <row r="1">
          <cell r="A1" t="str">
            <v>1월 생산실적</v>
          </cell>
        </row>
      </sheetData>
      <sheetData sheetId="8628">
        <row r="1">
          <cell r="A1" t="str">
            <v>1월 생산실적</v>
          </cell>
        </row>
      </sheetData>
      <sheetData sheetId="8629">
        <row r="1">
          <cell r="A1" t="str">
            <v>1월 생산실적</v>
          </cell>
        </row>
      </sheetData>
      <sheetData sheetId="8630">
        <row r="1">
          <cell r="A1" t="str">
            <v>1월 생산실적</v>
          </cell>
        </row>
      </sheetData>
      <sheetData sheetId="8631">
        <row r="1">
          <cell r="A1" t="str">
            <v>1월 생산실적</v>
          </cell>
        </row>
      </sheetData>
      <sheetData sheetId="8632">
        <row r="1">
          <cell r="A1" t="str">
            <v>1월 생산실적</v>
          </cell>
        </row>
      </sheetData>
      <sheetData sheetId="8633">
        <row r="1">
          <cell r="A1" t="str">
            <v>1월 생산실적</v>
          </cell>
        </row>
      </sheetData>
      <sheetData sheetId="8634">
        <row r="1">
          <cell r="A1" t="str">
            <v>1월 생산실적</v>
          </cell>
        </row>
      </sheetData>
      <sheetData sheetId="8635">
        <row r="1">
          <cell r="A1" t="str">
            <v>1월 생산실적</v>
          </cell>
        </row>
      </sheetData>
      <sheetData sheetId="8636">
        <row r="1">
          <cell r="A1" t="str">
            <v>1월 생산실적</v>
          </cell>
        </row>
      </sheetData>
      <sheetData sheetId="8637">
        <row r="1">
          <cell r="A1" t="str">
            <v>1월 생산실적</v>
          </cell>
        </row>
      </sheetData>
      <sheetData sheetId="8638">
        <row r="1">
          <cell r="A1" t="str">
            <v>1월 생산실적</v>
          </cell>
        </row>
      </sheetData>
      <sheetData sheetId="8639">
        <row r="1">
          <cell r="A1" t="str">
            <v>1월 생산실적</v>
          </cell>
        </row>
      </sheetData>
      <sheetData sheetId="8640">
        <row r="1">
          <cell r="A1" t="str">
            <v>1월 생산실적</v>
          </cell>
        </row>
      </sheetData>
      <sheetData sheetId="8641">
        <row r="1">
          <cell r="A1" t="str">
            <v>1월 생산실적</v>
          </cell>
        </row>
      </sheetData>
      <sheetData sheetId="8642">
        <row r="1">
          <cell r="A1" t="str">
            <v>1월 생산실적</v>
          </cell>
        </row>
      </sheetData>
      <sheetData sheetId="8643">
        <row r="1">
          <cell r="A1" t="str">
            <v>1월 생산실적</v>
          </cell>
        </row>
      </sheetData>
      <sheetData sheetId="8644">
        <row r="1">
          <cell r="A1" t="str">
            <v>1월 생산실적</v>
          </cell>
        </row>
      </sheetData>
      <sheetData sheetId="8645">
        <row r="1">
          <cell r="A1" t="str">
            <v>1월 생산실적</v>
          </cell>
        </row>
      </sheetData>
      <sheetData sheetId="8646">
        <row r="1">
          <cell r="A1" t="str">
            <v>1월 생산실적</v>
          </cell>
        </row>
      </sheetData>
      <sheetData sheetId="8647">
        <row r="1">
          <cell r="A1" t="str">
            <v>1월 생산실적</v>
          </cell>
        </row>
      </sheetData>
      <sheetData sheetId="8648">
        <row r="1">
          <cell r="A1" t="str">
            <v>1월 생산실적</v>
          </cell>
        </row>
      </sheetData>
      <sheetData sheetId="8649">
        <row r="1">
          <cell r="A1" t="str">
            <v>1월 생산실적</v>
          </cell>
        </row>
      </sheetData>
      <sheetData sheetId="8650">
        <row r="1">
          <cell r="A1" t="str">
            <v>1월 생산실적</v>
          </cell>
        </row>
      </sheetData>
      <sheetData sheetId="8651">
        <row r="1">
          <cell r="A1" t="str">
            <v>1월 생산실적</v>
          </cell>
        </row>
      </sheetData>
      <sheetData sheetId="8652">
        <row r="1">
          <cell r="A1" t="str">
            <v>1월 생산실적</v>
          </cell>
        </row>
      </sheetData>
      <sheetData sheetId="8653">
        <row r="1">
          <cell r="A1" t="str">
            <v>1월 생산실적</v>
          </cell>
        </row>
      </sheetData>
      <sheetData sheetId="8654">
        <row r="1">
          <cell r="A1" t="str">
            <v>1월 생산실적</v>
          </cell>
        </row>
      </sheetData>
      <sheetData sheetId="8655">
        <row r="1">
          <cell r="A1" t="str">
            <v>1월 생산실적</v>
          </cell>
        </row>
      </sheetData>
      <sheetData sheetId="8656">
        <row r="1">
          <cell r="A1" t="str">
            <v>1월 생산실적</v>
          </cell>
        </row>
      </sheetData>
      <sheetData sheetId="8657">
        <row r="1">
          <cell r="A1" t="str">
            <v>1월 생산실적</v>
          </cell>
        </row>
      </sheetData>
      <sheetData sheetId="8658">
        <row r="1">
          <cell r="A1" t="str">
            <v>1월 생산실적</v>
          </cell>
        </row>
      </sheetData>
      <sheetData sheetId="8659">
        <row r="1">
          <cell r="A1" t="str">
            <v>1월 생산실적</v>
          </cell>
        </row>
      </sheetData>
      <sheetData sheetId="8660">
        <row r="1">
          <cell r="A1" t="str">
            <v>1월 생산실적</v>
          </cell>
        </row>
      </sheetData>
      <sheetData sheetId="8661">
        <row r="1">
          <cell r="A1" t="str">
            <v>1월 생산실적</v>
          </cell>
        </row>
      </sheetData>
      <sheetData sheetId="8662">
        <row r="1">
          <cell r="A1" t="str">
            <v>1월 생산실적</v>
          </cell>
        </row>
      </sheetData>
      <sheetData sheetId="8663">
        <row r="1">
          <cell r="A1" t="str">
            <v>1월 생산실적</v>
          </cell>
        </row>
      </sheetData>
      <sheetData sheetId="8664">
        <row r="1">
          <cell r="A1" t="str">
            <v>1월 생산실적</v>
          </cell>
        </row>
      </sheetData>
      <sheetData sheetId="8665">
        <row r="1">
          <cell r="A1" t="str">
            <v>1월 생산실적</v>
          </cell>
        </row>
      </sheetData>
      <sheetData sheetId="8666">
        <row r="1">
          <cell r="A1" t="str">
            <v>1월 생산실적</v>
          </cell>
        </row>
      </sheetData>
      <sheetData sheetId="8667">
        <row r="1">
          <cell r="A1" t="str">
            <v>1월 생산실적</v>
          </cell>
        </row>
      </sheetData>
      <sheetData sheetId="8668">
        <row r="1">
          <cell r="A1" t="str">
            <v>1월 생산실적</v>
          </cell>
        </row>
      </sheetData>
      <sheetData sheetId="8669">
        <row r="1">
          <cell r="A1" t="str">
            <v>1월 생산실적</v>
          </cell>
        </row>
      </sheetData>
      <sheetData sheetId="8670">
        <row r="1">
          <cell r="A1" t="str">
            <v>1월 생산실적</v>
          </cell>
        </row>
      </sheetData>
      <sheetData sheetId="8671">
        <row r="1">
          <cell r="A1" t="str">
            <v>1월 생산실적</v>
          </cell>
        </row>
      </sheetData>
      <sheetData sheetId="8672">
        <row r="1">
          <cell r="A1" t="str">
            <v>1월 생산실적</v>
          </cell>
        </row>
      </sheetData>
      <sheetData sheetId="8673">
        <row r="1">
          <cell r="A1" t="str">
            <v>1월 생산실적</v>
          </cell>
        </row>
      </sheetData>
      <sheetData sheetId="8674">
        <row r="1">
          <cell r="A1" t="str">
            <v>1월 생산실적</v>
          </cell>
        </row>
      </sheetData>
      <sheetData sheetId="8675">
        <row r="1">
          <cell r="A1" t="str">
            <v>1월 생산실적</v>
          </cell>
        </row>
      </sheetData>
      <sheetData sheetId="8676">
        <row r="1">
          <cell r="A1" t="str">
            <v>1월 생산실적</v>
          </cell>
        </row>
      </sheetData>
      <sheetData sheetId="8677">
        <row r="1">
          <cell r="A1" t="str">
            <v>1월 생산실적</v>
          </cell>
        </row>
      </sheetData>
      <sheetData sheetId="8678">
        <row r="1">
          <cell r="A1" t="str">
            <v>1월 생산실적</v>
          </cell>
        </row>
      </sheetData>
      <sheetData sheetId="8679">
        <row r="1">
          <cell r="A1" t="str">
            <v>1월 생산실적</v>
          </cell>
        </row>
      </sheetData>
      <sheetData sheetId="8680">
        <row r="1">
          <cell r="A1" t="str">
            <v>1월 생산실적</v>
          </cell>
        </row>
      </sheetData>
      <sheetData sheetId="8681">
        <row r="1">
          <cell r="A1" t="str">
            <v>1월 생산실적</v>
          </cell>
        </row>
      </sheetData>
      <sheetData sheetId="8682">
        <row r="1">
          <cell r="A1" t="str">
            <v>1월 생산실적</v>
          </cell>
        </row>
      </sheetData>
      <sheetData sheetId="8683">
        <row r="1">
          <cell r="A1" t="str">
            <v>1월 생산실적</v>
          </cell>
        </row>
      </sheetData>
      <sheetData sheetId="8684">
        <row r="1">
          <cell r="A1" t="str">
            <v>1월 생산실적</v>
          </cell>
        </row>
      </sheetData>
      <sheetData sheetId="8685">
        <row r="1">
          <cell r="A1" t="str">
            <v>1월 생산실적</v>
          </cell>
        </row>
      </sheetData>
      <sheetData sheetId="8686">
        <row r="1">
          <cell r="A1" t="str">
            <v>1월 생산실적</v>
          </cell>
        </row>
      </sheetData>
      <sheetData sheetId="8687">
        <row r="1">
          <cell r="A1" t="str">
            <v>1월 생산실적</v>
          </cell>
        </row>
      </sheetData>
      <sheetData sheetId="8688">
        <row r="1">
          <cell r="A1" t="str">
            <v>1월 생산실적</v>
          </cell>
        </row>
      </sheetData>
      <sheetData sheetId="8689">
        <row r="1">
          <cell r="A1" t="str">
            <v>1월 생산실적</v>
          </cell>
        </row>
      </sheetData>
      <sheetData sheetId="8690">
        <row r="1">
          <cell r="A1" t="str">
            <v>1월 생산실적</v>
          </cell>
        </row>
      </sheetData>
      <sheetData sheetId="8691">
        <row r="1">
          <cell r="A1" t="str">
            <v>1월 생산실적</v>
          </cell>
        </row>
      </sheetData>
      <sheetData sheetId="8692">
        <row r="1">
          <cell r="A1" t="str">
            <v>1월 생산실적</v>
          </cell>
        </row>
      </sheetData>
      <sheetData sheetId="8693">
        <row r="1">
          <cell r="A1" t="str">
            <v>1월 생산실적</v>
          </cell>
        </row>
      </sheetData>
      <sheetData sheetId="8694">
        <row r="1">
          <cell r="A1" t="str">
            <v>1월 생산실적</v>
          </cell>
        </row>
      </sheetData>
      <sheetData sheetId="8695">
        <row r="1">
          <cell r="A1" t="str">
            <v>1월 생산실적</v>
          </cell>
        </row>
      </sheetData>
      <sheetData sheetId="8696">
        <row r="1">
          <cell r="A1" t="str">
            <v>1월 생산실적</v>
          </cell>
        </row>
      </sheetData>
      <sheetData sheetId="8697">
        <row r="1">
          <cell r="A1" t="str">
            <v>1월 생산실적</v>
          </cell>
        </row>
      </sheetData>
      <sheetData sheetId="8698">
        <row r="1">
          <cell r="A1" t="str">
            <v>1월 생산실적</v>
          </cell>
        </row>
      </sheetData>
      <sheetData sheetId="8699">
        <row r="1">
          <cell r="A1" t="str">
            <v>1월 생산실적</v>
          </cell>
        </row>
      </sheetData>
      <sheetData sheetId="8700">
        <row r="1">
          <cell r="A1" t="str">
            <v>1월 생산실적</v>
          </cell>
        </row>
      </sheetData>
      <sheetData sheetId="8701">
        <row r="1">
          <cell r="A1" t="str">
            <v>1월 생산실적</v>
          </cell>
        </row>
      </sheetData>
      <sheetData sheetId="8702">
        <row r="1">
          <cell r="A1" t="str">
            <v>1월 생산실적</v>
          </cell>
        </row>
      </sheetData>
      <sheetData sheetId="8703">
        <row r="1">
          <cell r="A1" t="str">
            <v>1월 생산실적</v>
          </cell>
        </row>
      </sheetData>
      <sheetData sheetId="8704">
        <row r="1">
          <cell r="A1" t="str">
            <v>1월 생산실적</v>
          </cell>
        </row>
      </sheetData>
      <sheetData sheetId="8705">
        <row r="1">
          <cell r="A1" t="str">
            <v>1월 생산실적</v>
          </cell>
        </row>
      </sheetData>
      <sheetData sheetId="8706">
        <row r="1">
          <cell r="A1" t="str">
            <v>1월 생산실적</v>
          </cell>
        </row>
      </sheetData>
      <sheetData sheetId="8707">
        <row r="1">
          <cell r="A1" t="str">
            <v>1월 생산실적</v>
          </cell>
        </row>
      </sheetData>
      <sheetData sheetId="8708">
        <row r="1">
          <cell r="A1" t="str">
            <v>1월 생산실적</v>
          </cell>
        </row>
      </sheetData>
      <sheetData sheetId="8709">
        <row r="1">
          <cell r="A1" t="str">
            <v>1월 생산실적</v>
          </cell>
        </row>
      </sheetData>
      <sheetData sheetId="8710">
        <row r="1">
          <cell r="A1" t="str">
            <v>1월 생산실적</v>
          </cell>
        </row>
      </sheetData>
      <sheetData sheetId="8711">
        <row r="1">
          <cell r="A1" t="str">
            <v>1월 생산실적</v>
          </cell>
        </row>
      </sheetData>
      <sheetData sheetId="8712">
        <row r="1">
          <cell r="A1" t="str">
            <v>1월 생산실적</v>
          </cell>
        </row>
      </sheetData>
      <sheetData sheetId="8713">
        <row r="1">
          <cell r="A1" t="str">
            <v>1월 생산실적</v>
          </cell>
        </row>
      </sheetData>
      <sheetData sheetId="8714">
        <row r="1">
          <cell r="A1" t="str">
            <v>1월 생산실적</v>
          </cell>
        </row>
      </sheetData>
      <sheetData sheetId="8715">
        <row r="1">
          <cell r="A1" t="str">
            <v>1월 생산실적</v>
          </cell>
        </row>
      </sheetData>
      <sheetData sheetId="8716">
        <row r="1">
          <cell r="A1" t="str">
            <v>1월 생산실적</v>
          </cell>
        </row>
      </sheetData>
      <sheetData sheetId="8717">
        <row r="1">
          <cell r="A1" t="str">
            <v>1월 생산실적</v>
          </cell>
        </row>
      </sheetData>
      <sheetData sheetId="8718">
        <row r="1">
          <cell r="A1" t="str">
            <v>1월 생산실적</v>
          </cell>
        </row>
      </sheetData>
      <sheetData sheetId="8719">
        <row r="1">
          <cell r="A1" t="str">
            <v>1월 생산실적</v>
          </cell>
        </row>
      </sheetData>
      <sheetData sheetId="8720">
        <row r="1">
          <cell r="A1" t="str">
            <v>1월 생산실적</v>
          </cell>
        </row>
      </sheetData>
      <sheetData sheetId="8721">
        <row r="1">
          <cell r="A1" t="str">
            <v>1월 생산실적</v>
          </cell>
        </row>
      </sheetData>
      <sheetData sheetId="8722">
        <row r="1">
          <cell r="A1" t="str">
            <v>1월 생산실적</v>
          </cell>
        </row>
      </sheetData>
      <sheetData sheetId="8723">
        <row r="1">
          <cell r="A1" t="str">
            <v>1월 생산실적</v>
          </cell>
        </row>
      </sheetData>
      <sheetData sheetId="8724">
        <row r="1">
          <cell r="A1" t="str">
            <v>1월 생산실적</v>
          </cell>
        </row>
      </sheetData>
      <sheetData sheetId="8725">
        <row r="1">
          <cell r="A1" t="str">
            <v>1월 생산실적</v>
          </cell>
        </row>
      </sheetData>
      <sheetData sheetId="8726">
        <row r="1">
          <cell r="A1" t="str">
            <v>1월 생산실적</v>
          </cell>
        </row>
      </sheetData>
      <sheetData sheetId="8727">
        <row r="1">
          <cell r="A1" t="str">
            <v>1월 생산실적</v>
          </cell>
        </row>
      </sheetData>
      <sheetData sheetId="8728">
        <row r="1">
          <cell r="A1" t="str">
            <v>1월 생산실적</v>
          </cell>
        </row>
      </sheetData>
      <sheetData sheetId="8729">
        <row r="1">
          <cell r="A1" t="str">
            <v>1월 생산실적</v>
          </cell>
        </row>
      </sheetData>
      <sheetData sheetId="8730">
        <row r="1">
          <cell r="A1" t="str">
            <v>1월 생산실적</v>
          </cell>
        </row>
      </sheetData>
      <sheetData sheetId="8731">
        <row r="1">
          <cell r="A1" t="str">
            <v>1월 생산실적</v>
          </cell>
        </row>
      </sheetData>
      <sheetData sheetId="8732">
        <row r="1">
          <cell r="A1" t="str">
            <v>1월 생산실적</v>
          </cell>
        </row>
      </sheetData>
      <sheetData sheetId="8733">
        <row r="1">
          <cell r="A1" t="str">
            <v>1월 생산실적</v>
          </cell>
        </row>
      </sheetData>
      <sheetData sheetId="8734">
        <row r="1">
          <cell r="A1" t="str">
            <v>1월 생산실적</v>
          </cell>
        </row>
      </sheetData>
      <sheetData sheetId="8735">
        <row r="1">
          <cell r="A1" t="str">
            <v>1월 생산실적</v>
          </cell>
        </row>
      </sheetData>
      <sheetData sheetId="8736">
        <row r="1">
          <cell r="A1" t="str">
            <v>1월 생산실적</v>
          </cell>
        </row>
      </sheetData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>
        <row r="1">
          <cell r="A1" t="str">
            <v>1월 생산실적</v>
          </cell>
        </row>
      </sheetData>
      <sheetData sheetId="8753">
        <row r="1">
          <cell r="A1" t="str">
            <v>1월 생산실적</v>
          </cell>
        </row>
      </sheetData>
      <sheetData sheetId="8754">
        <row r="1">
          <cell r="A1" t="str">
            <v>1월 생산실적</v>
          </cell>
        </row>
      </sheetData>
      <sheetData sheetId="8755">
        <row r="1">
          <cell r="A1" t="str">
            <v>1월 생산실적</v>
          </cell>
        </row>
      </sheetData>
      <sheetData sheetId="8756">
        <row r="1">
          <cell r="A1" t="str">
            <v>1월 생산실적</v>
          </cell>
        </row>
      </sheetData>
      <sheetData sheetId="8757">
        <row r="1">
          <cell r="A1" t="str">
            <v>1월 생산실적</v>
          </cell>
        </row>
      </sheetData>
      <sheetData sheetId="8758">
        <row r="1">
          <cell r="A1" t="str">
            <v>1월 생산실적</v>
          </cell>
        </row>
      </sheetData>
      <sheetData sheetId="8759">
        <row r="1">
          <cell r="A1" t="str">
            <v>1월 생산실적</v>
          </cell>
        </row>
      </sheetData>
      <sheetData sheetId="8760">
        <row r="1">
          <cell r="A1" t="str">
            <v>1월 생산실적</v>
          </cell>
        </row>
      </sheetData>
      <sheetData sheetId="8761">
        <row r="1">
          <cell r="A1" t="str">
            <v>1월 생산실적</v>
          </cell>
        </row>
      </sheetData>
      <sheetData sheetId="8762">
        <row r="1">
          <cell r="A1" t="str">
            <v>1월 생산실적</v>
          </cell>
        </row>
      </sheetData>
      <sheetData sheetId="8763">
        <row r="1">
          <cell r="A1" t="str">
            <v>1월 생산실적</v>
          </cell>
        </row>
      </sheetData>
      <sheetData sheetId="8764">
        <row r="1">
          <cell r="A1" t="str">
            <v>1월 생산실적</v>
          </cell>
        </row>
      </sheetData>
      <sheetData sheetId="8765">
        <row r="1">
          <cell r="A1" t="str">
            <v>1월 생산실적</v>
          </cell>
        </row>
      </sheetData>
      <sheetData sheetId="8766">
        <row r="1">
          <cell r="A1" t="str">
            <v>1월 생산실적</v>
          </cell>
        </row>
      </sheetData>
      <sheetData sheetId="8767">
        <row r="1">
          <cell r="A1" t="str">
            <v>1월 생산실적</v>
          </cell>
        </row>
      </sheetData>
      <sheetData sheetId="8768">
        <row r="1">
          <cell r="A1" t="str">
            <v>1월 생산실적</v>
          </cell>
        </row>
      </sheetData>
      <sheetData sheetId="8769">
        <row r="1">
          <cell r="A1" t="str">
            <v>1월 생산실적</v>
          </cell>
        </row>
      </sheetData>
      <sheetData sheetId="8770">
        <row r="1">
          <cell r="A1" t="str">
            <v>1월 생산실적</v>
          </cell>
        </row>
      </sheetData>
      <sheetData sheetId="8771">
        <row r="1">
          <cell r="A1" t="str">
            <v>1월 생산실적</v>
          </cell>
        </row>
      </sheetData>
      <sheetData sheetId="8772">
        <row r="1">
          <cell r="A1" t="str">
            <v>1월 생산실적</v>
          </cell>
        </row>
      </sheetData>
      <sheetData sheetId="8773">
        <row r="1">
          <cell r="A1" t="str">
            <v>1월 생산실적</v>
          </cell>
        </row>
      </sheetData>
      <sheetData sheetId="8774">
        <row r="1">
          <cell r="A1" t="str">
            <v>1월 생산실적</v>
          </cell>
        </row>
      </sheetData>
      <sheetData sheetId="8775">
        <row r="1">
          <cell r="A1" t="str">
            <v>1월 생산실적</v>
          </cell>
        </row>
      </sheetData>
      <sheetData sheetId="8776">
        <row r="1">
          <cell r="A1" t="str">
            <v>1월 생산실적</v>
          </cell>
        </row>
      </sheetData>
      <sheetData sheetId="8777">
        <row r="1">
          <cell r="A1" t="str">
            <v>1월 생산실적</v>
          </cell>
        </row>
      </sheetData>
      <sheetData sheetId="8778">
        <row r="1">
          <cell r="A1" t="str">
            <v>1월 생산실적</v>
          </cell>
        </row>
      </sheetData>
      <sheetData sheetId="8779">
        <row r="1">
          <cell r="A1" t="str">
            <v>1월 생산실적</v>
          </cell>
        </row>
      </sheetData>
      <sheetData sheetId="8780">
        <row r="1">
          <cell r="A1" t="str">
            <v>1월 생산실적</v>
          </cell>
        </row>
      </sheetData>
      <sheetData sheetId="8781">
        <row r="1">
          <cell r="A1" t="str">
            <v>1월 생산실적</v>
          </cell>
        </row>
      </sheetData>
      <sheetData sheetId="8782">
        <row r="1">
          <cell r="A1" t="str">
            <v>1월 생산실적</v>
          </cell>
        </row>
      </sheetData>
      <sheetData sheetId="8783">
        <row r="1">
          <cell r="A1" t="str">
            <v>1월 생산실적</v>
          </cell>
        </row>
      </sheetData>
      <sheetData sheetId="8784">
        <row r="1">
          <cell r="A1" t="str">
            <v>1월 생산실적</v>
          </cell>
        </row>
      </sheetData>
      <sheetData sheetId="8785">
        <row r="1">
          <cell r="A1" t="str">
            <v>1월 생산실적</v>
          </cell>
        </row>
      </sheetData>
      <sheetData sheetId="8786">
        <row r="1">
          <cell r="A1" t="str">
            <v>1월 생산실적</v>
          </cell>
        </row>
      </sheetData>
      <sheetData sheetId="8787">
        <row r="1">
          <cell r="A1" t="str">
            <v>1월 생산실적</v>
          </cell>
        </row>
      </sheetData>
      <sheetData sheetId="8788">
        <row r="1">
          <cell r="A1" t="str">
            <v>1월 생산실적</v>
          </cell>
        </row>
      </sheetData>
      <sheetData sheetId="8789">
        <row r="1">
          <cell r="A1" t="str">
            <v>1월 생산실적</v>
          </cell>
        </row>
      </sheetData>
      <sheetData sheetId="8790">
        <row r="1">
          <cell r="A1" t="str">
            <v>1월 생산실적</v>
          </cell>
        </row>
      </sheetData>
      <sheetData sheetId="8791">
        <row r="1">
          <cell r="A1" t="str">
            <v>1월 생산실적</v>
          </cell>
        </row>
      </sheetData>
      <sheetData sheetId="8792">
        <row r="1">
          <cell r="A1" t="str">
            <v>1월 생산실적</v>
          </cell>
        </row>
      </sheetData>
      <sheetData sheetId="8793">
        <row r="1">
          <cell r="A1" t="str">
            <v>1월 생산실적</v>
          </cell>
        </row>
      </sheetData>
      <sheetData sheetId="8794">
        <row r="1">
          <cell r="A1" t="str">
            <v>1월 생산실적</v>
          </cell>
        </row>
      </sheetData>
      <sheetData sheetId="8795">
        <row r="1">
          <cell r="A1" t="str">
            <v>1월 생산실적</v>
          </cell>
        </row>
      </sheetData>
      <sheetData sheetId="8796">
        <row r="1">
          <cell r="A1" t="str">
            <v>1월 생산실적</v>
          </cell>
        </row>
      </sheetData>
      <sheetData sheetId="8797">
        <row r="1">
          <cell r="A1" t="str">
            <v>1월 생산실적</v>
          </cell>
        </row>
      </sheetData>
      <sheetData sheetId="8798">
        <row r="1">
          <cell r="A1" t="str">
            <v>1월 생산실적</v>
          </cell>
        </row>
      </sheetData>
      <sheetData sheetId="8799">
        <row r="1">
          <cell r="A1" t="str">
            <v>1월 생산실적</v>
          </cell>
        </row>
      </sheetData>
      <sheetData sheetId="8800">
        <row r="1">
          <cell r="A1" t="str">
            <v>1월 생산실적</v>
          </cell>
        </row>
      </sheetData>
      <sheetData sheetId="8801">
        <row r="1">
          <cell r="A1" t="str">
            <v>1월 생산실적</v>
          </cell>
        </row>
      </sheetData>
      <sheetData sheetId="8802">
        <row r="1">
          <cell r="A1" t="str">
            <v>1월 생산실적</v>
          </cell>
        </row>
      </sheetData>
      <sheetData sheetId="8803">
        <row r="1">
          <cell r="A1" t="str">
            <v>1월 생산실적</v>
          </cell>
        </row>
      </sheetData>
      <sheetData sheetId="8804">
        <row r="1">
          <cell r="A1" t="str">
            <v>1월 생산실적</v>
          </cell>
        </row>
      </sheetData>
      <sheetData sheetId="8805">
        <row r="1">
          <cell r="A1" t="str">
            <v>1월 생산실적</v>
          </cell>
        </row>
      </sheetData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>
        <row r="1">
          <cell r="A1" t="str">
            <v>1월 생산실적</v>
          </cell>
        </row>
      </sheetData>
      <sheetData sheetId="8815" refreshError="1"/>
      <sheetData sheetId="8816">
        <row r="1">
          <cell r="A1" t="str">
            <v>1월 생산실적</v>
          </cell>
        </row>
      </sheetData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>
        <row r="1">
          <cell r="A1" t="str">
            <v>1월 생산실적</v>
          </cell>
        </row>
      </sheetData>
      <sheetData sheetId="8872">
        <row r="1">
          <cell r="A1" t="str">
            <v>1월 생산실적</v>
          </cell>
        </row>
      </sheetData>
      <sheetData sheetId="8873">
        <row r="1">
          <cell r="A1" t="str">
            <v>1월 생산실적</v>
          </cell>
        </row>
      </sheetData>
      <sheetData sheetId="8874">
        <row r="1">
          <cell r="A1" t="str">
            <v>1월 생산실적</v>
          </cell>
        </row>
      </sheetData>
      <sheetData sheetId="8875">
        <row r="1">
          <cell r="A1" t="str">
            <v>1월 생산실적</v>
          </cell>
        </row>
      </sheetData>
      <sheetData sheetId="8876">
        <row r="1">
          <cell r="A1" t="str">
            <v>1월 생산실적</v>
          </cell>
        </row>
      </sheetData>
      <sheetData sheetId="8877">
        <row r="1">
          <cell r="A1" t="str">
            <v>1월 생산실적</v>
          </cell>
        </row>
      </sheetData>
      <sheetData sheetId="8878">
        <row r="1">
          <cell r="A1" t="str">
            <v>1월 생산실적</v>
          </cell>
        </row>
      </sheetData>
      <sheetData sheetId="8879">
        <row r="1">
          <cell r="A1" t="str">
            <v>1월 생산실적</v>
          </cell>
        </row>
      </sheetData>
      <sheetData sheetId="8880">
        <row r="1">
          <cell r="A1" t="str">
            <v>1월 생산실적</v>
          </cell>
        </row>
      </sheetData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>
        <row r="1">
          <cell r="A1" t="str">
            <v>1월 생산실적</v>
          </cell>
        </row>
      </sheetData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>
        <row r="1">
          <cell r="A1" t="str">
            <v>1월 생산실적</v>
          </cell>
        </row>
      </sheetData>
      <sheetData sheetId="8930">
        <row r="1">
          <cell r="A1" t="str">
            <v>1월 생산실적</v>
          </cell>
        </row>
      </sheetData>
      <sheetData sheetId="8931">
        <row r="1">
          <cell r="A1" t="str">
            <v>1월 생산실적</v>
          </cell>
        </row>
      </sheetData>
      <sheetData sheetId="8932" refreshError="1"/>
      <sheetData sheetId="8933">
        <row r="1">
          <cell r="A1" t="str">
            <v>1월 생산실적</v>
          </cell>
        </row>
      </sheetData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>
        <row r="1">
          <cell r="A1" t="str">
            <v>1월 생산실적</v>
          </cell>
        </row>
      </sheetData>
      <sheetData sheetId="8963">
        <row r="1">
          <cell r="A1" t="str">
            <v>1월 생산실적</v>
          </cell>
        </row>
      </sheetData>
      <sheetData sheetId="8964">
        <row r="1">
          <cell r="A1" t="str">
            <v>1월 생산실적</v>
          </cell>
        </row>
      </sheetData>
      <sheetData sheetId="8965" refreshError="1"/>
      <sheetData sheetId="8966" refreshError="1"/>
      <sheetData sheetId="8967">
        <row r="1">
          <cell r="A1" t="str">
            <v>1월 생산실적</v>
          </cell>
        </row>
      </sheetData>
      <sheetData sheetId="8968">
        <row r="1">
          <cell r="A1" t="str">
            <v>1월 생산실적</v>
          </cell>
        </row>
      </sheetData>
      <sheetData sheetId="8969" refreshError="1"/>
      <sheetData sheetId="8970" refreshError="1"/>
      <sheetData sheetId="8971" refreshError="1"/>
      <sheetData sheetId="8972">
        <row r="1">
          <cell r="A1" t="str">
            <v>1월 생산실적</v>
          </cell>
        </row>
      </sheetData>
      <sheetData sheetId="8973">
        <row r="1">
          <cell r="A1" t="str">
            <v>1월 생산실적</v>
          </cell>
        </row>
      </sheetData>
      <sheetData sheetId="8974">
        <row r="1">
          <cell r="A1" t="str">
            <v>1월 생산실적</v>
          </cell>
        </row>
      </sheetData>
      <sheetData sheetId="8975">
        <row r="1">
          <cell r="A1" t="str">
            <v>1월 생산실적</v>
          </cell>
        </row>
      </sheetData>
      <sheetData sheetId="8976">
        <row r="1">
          <cell r="A1" t="str">
            <v>1월 생산실적</v>
          </cell>
        </row>
      </sheetData>
      <sheetData sheetId="8977">
        <row r="1">
          <cell r="A1" t="str">
            <v>1월 생산실적</v>
          </cell>
        </row>
      </sheetData>
      <sheetData sheetId="8978">
        <row r="1">
          <cell r="A1" t="str">
            <v>1월 생산실적</v>
          </cell>
        </row>
      </sheetData>
      <sheetData sheetId="8979">
        <row r="1">
          <cell r="A1" t="str">
            <v>1월 생산실적</v>
          </cell>
        </row>
      </sheetData>
      <sheetData sheetId="8980">
        <row r="1">
          <cell r="A1" t="str">
            <v>1월 생산실적</v>
          </cell>
        </row>
      </sheetData>
      <sheetData sheetId="8981">
        <row r="1">
          <cell r="A1" t="str">
            <v>1월 생산실적</v>
          </cell>
        </row>
      </sheetData>
      <sheetData sheetId="8982">
        <row r="1">
          <cell r="A1" t="str">
            <v>1월 생산실적</v>
          </cell>
        </row>
      </sheetData>
      <sheetData sheetId="8983">
        <row r="1">
          <cell r="A1" t="str">
            <v>1월 생산실적</v>
          </cell>
        </row>
      </sheetData>
      <sheetData sheetId="8984">
        <row r="1">
          <cell r="A1" t="str">
            <v>1월 생산실적</v>
          </cell>
        </row>
      </sheetData>
      <sheetData sheetId="8985">
        <row r="1">
          <cell r="A1" t="str">
            <v>1월 생산실적</v>
          </cell>
        </row>
      </sheetData>
      <sheetData sheetId="8986">
        <row r="1">
          <cell r="A1" t="str">
            <v>1월 생산실적</v>
          </cell>
        </row>
      </sheetData>
      <sheetData sheetId="8987">
        <row r="1">
          <cell r="A1" t="str">
            <v>1월 생산실적</v>
          </cell>
        </row>
      </sheetData>
      <sheetData sheetId="8988">
        <row r="1">
          <cell r="A1" t="str">
            <v>1월 생산실적</v>
          </cell>
        </row>
      </sheetData>
      <sheetData sheetId="8989">
        <row r="1">
          <cell r="A1" t="str">
            <v>1월 생산실적</v>
          </cell>
        </row>
      </sheetData>
      <sheetData sheetId="8990">
        <row r="1">
          <cell r="A1" t="str">
            <v>1월 생산실적</v>
          </cell>
        </row>
      </sheetData>
      <sheetData sheetId="8991">
        <row r="1">
          <cell r="A1" t="str">
            <v>1월 생산실적</v>
          </cell>
        </row>
      </sheetData>
      <sheetData sheetId="8992">
        <row r="1">
          <cell r="A1" t="str">
            <v>1월 생산실적</v>
          </cell>
        </row>
      </sheetData>
      <sheetData sheetId="8993">
        <row r="1">
          <cell r="A1" t="str">
            <v>1월 생산실적</v>
          </cell>
        </row>
      </sheetData>
      <sheetData sheetId="8994">
        <row r="1">
          <cell r="A1" t="str">
            <v>1월 생산실적</v>
          </cell>
        </row>
      </sheetData>
      <sheetData sheetId="8995">
        <row r="1">
          <cell r="A1" t="str">
            <v>1월 생산실적</v>
          </cell>
        </row>
      </sheetData>
      <sheetData sheetId="8996">
        <row r="1">
          <cell r="A1" t="str">
            <v>1월 생산실적</v>
          </cell>
        </row>
      </sheetData>
      <sheetData sheetId="8997">
        <row r="1">
          <cell r="A1" t="str">
            <v>1월 생산실적</v>
          </cell>
        </row>
      </sheetData>
      <sheetData sheetId="8998">
        <row r="1">
          <cell r="A1" t="str">
            <v>1월 생산실적</v>
          </cell>
        </row>
      </sheetData>
      <sheetData sheetId="8999">
        <row r="1">
          <cell r="A1" t="str">
            <v>1월 생산실적</v>
          </cell>
        </row>
      </sheetData>
      <sheetData sheetId="9000">
        <row r="1">
          <cell r="A1" t="str">
            <v>1월 생산실적</v>
          </cell>
        </row>
      </sheetData>
      <sheetData sheetId="9001">
        <row r="1">
          <cell r="A1" t="str">
            <v>1월 생산실적</v>
          </cell>
        </row>
      </sheetData>
      <sheetData sheetId="9002">
        <row r="1">
          <cell r="A1" t="str">
            <v>1월 생산실적</v>
          </cell>
        </row>
      </sheetData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>
        <row r="1">
          <cell r="A1" t="str">
            <v>1월 생산실적</v>
          </cell>
        </row>
      </sheetData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>
        <row r="1">
          <cell r="A1" t="str">
            <v>1월 생산실적</v>
          </cell>
        </row>
      </sheetData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>
        <row r="1">
          <cell r="A1" t="str">
            <v>1월 생산실적</v>
          </cell>
        </row>
      </sheetData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>
        <row r="1">
          <cell r="A1" t="str">
            <v>1월 생산실적</v>
          </cell>
        </row>
      </sheetData>
      <sheetData sheetId="9240">
        <row r="1">
          <cell r="A1" t="str">
            <v>1월 생산실적</v>
          </cell>
        </row>
      </sheetData>
      <sheetData sheetId="9241">
        <row r="1">
          <cell r="A1" t="str">
            <v>1월 생산실적</v>
          </cell>
        </row>
      </sheetData>
      <sheetData sheetId="9242">
        <row r="1">
          <cell r="A1" t="str">
            <v>1월 생산실적</v>
          </cell>
        </row>
      </sheetData>
      <sheetData sheetId="9243">
        <row r="1">
          <cell r="A1" t="str">
            <v>1월 생산실적</v>
          </cell>
        </row>
      </sheetData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>
        <row r="1">
          <cell r="A1" t="str">
            <v>1월 생산실적</v>
          </cell>
        </row>
      </sheetData>
      <sheetData sheetId="9258">
        <row r="1">
          <cell r="A1" t="str">
            <v>1월 생산실적</v>
          </cell>
        </row>
      </sheetData>
      <sheetData sheetId="9259">
        <row r="1">
          <cell r="A1" t="str">
            <v>1월 생산실적</v>
          </cell>
        </row>
      </sheetData>
      <sheetData sheetId="9260">
        <row r="1">
          <cell r="A1" t="str">
            <v>1월 생산실적</v>
          </cell>
        </row>
      </sheetData>
      <sheetData sheetId="9261">
        <row r="1">
          <cell r="A1" t="str">
            <v>1월 생산실적</v>
          </cell>
        </row>
      </sheetData>
      <sheetData sheetId="9262">
        <row r="1">
          <cell r="A1" t="str">
            <v>1월 생산실적</v>
          </cell>
        </row>
      </sheetData>
      <sheetData sheetId="9263">
        <row r="1">
          <cell r="A1" t="str">
            <v>1월 생산실적</v>
          </cell>
        </row>
      </sheetData>
      <sheetData sheetId="9264">
        <row r="1">
          <cell r="A1" t="str">
            <v>1월 생산실적</v>
          </cell>
        </row>
      </sheetData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>
        <row r="1">
          <cell r="A1" t="str">
            <v>1월 생산실적</v>
          </cell>
        </row>
      </sheetData>
      <sheetData sheetId="9327" refreshError="1"/>
      <sheetData sheetId="9328" refreshError="1"/>
      <sheetData sheetId="9329">
        <row r="1">
          <cell r="A1" t="str">
            <v>1월 생산실적</v>
          </cell>
        </row>
      </sheetData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>
        <row r="1">
          <cell r="A1" t="str">
            <v>1월 생산실적</v>
          </cell>
        </row>
      </sheetData>
      <sheetData sheetId="9366">
        <row r="1">
          <cell r="A1" t="str">
            <v>1월 생산실적</v>
          </cell>
        </row>
      </sheetData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>
        <row r="1">
          <cell r="A1" t="str">
            <v>1월 생산실적</v>
          </cell>
        </row>
      </sheetData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>
        <row r="1">
          <cell r="A1" t="str">
            <v>1월 생산실적</v>
          </cell>
        </row>
      </sheetData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>
        <row r="1">
          <cell r="A1" t="str">
            <v>1월 생산실적</v>
          </cell>
        </row>
      </sheetData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>
        <row r="1">
          <cell r="A1" t="str">
            <v>1월 생산실적</v>
          </cell>
        </row>
      </sheetData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>
        <row r="1">
          <cell r="A1" t="str">
            <v>1월 생산실적</v>
          </cell>
        </row>
      </sheetData>
      <sheetData sheetId="9490" refreshError="1"/>
      <sheetData sheetId="9491" refreshError="1"/>
      <sheetData sheetId="9492" refreshError="1"/>
      <sheetData sheetId="9493" refreshError="1"/>
      <sheetData sheetId="9494">
        <row r="1">
          <cell r="A1" t="str">
            <v>1월 생산실적</v>
          </cell>
        </row>
      </sheetData>
      <sheetData sheetId="9495">
        <row r="1">
          <cell r="A1" t="str">
            <v>1월 생산실적</v>
          </cell>
        </row>
      </sheetData>
      <sheetData sheetId="9496">
        <row r="1">
          <cell r="A1" t="str">
            <v>1월 생산실적</v>
          </cell>
        </row>
      </sheetData>
      <sheetData sheetId="9497">
        <row r="1">
          <cell r="A1" t="str">
            <v>1월 생산실적</v>
          </cell>
        </row>
      </sheetData>
      <sheetData sheetId="9498">
        <row r="1">
          <cell r="A1" t="str">
            <v>1월 생산실적</v>
          </cell>
        </row>
      </sheetData>
      <sheetData sheetId="9499">
        <row r="1">
          <cell r="A1" t="str">
            <v>1월 생산실적</v>
          </cell>
        </row>
      </sheetData>
      <sheetData sheetId="9500">
        <row r="1">
          <cell r="A1" t="str">
            <v>1월 생산실적</v>
          </cell>
        </row>
      </sheetData>
      <sheetData sheetId="9501">
        <row r="1">
          <cell r="A1" t="str">
            <v>1월 생산실적</v>
          </cell>
        </row>
      </sheetData>
      <sheetData sheetId="9502">
        <row r="1">
          <cell r="A1" t="str">
            <v>1월 생산실적</v>
          </cell>
        </row>
      </sheetData>
      <sheetData sheetId="9503">
        <row r="1">
          <cell r="A1" t="str">
            <v>1월 생산실적</v>
          </cell>
        </row>
      </sheetData>
      <sheetData sheetId="9504">
        <row r="1">
          <cell r="A1" t="str">
            <v>1월 생산실적</v>
          </cell>
        </row>
      </sheetData>
      <sheetData sheetId="9505">
        <row r="1">
          <cell r="A1" t="str">
            <v>1월 생산실적</v>
          </cell>
        </row>
      </sheetData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>
        <row r="1">
          <cell r="A1" t="str">
            <v>1월 생산실적</v>
          </cell>
        </row>
      </sheetData>
      <sheetData sheetId="9574">
        <row r="1">
          <cell r="A1" t="str">
            <v>1월 생산실적</v>
          </cell>
        </row>
      </sheetData>
      <sheetData sheetId="9575">
        <row r="1">
          <cell r="A1" t="str">
            <v>1월 생산실적</v>
          </cell>
        </row>
      </sheetData>
      <sheetData sheetId="9576">
        <row r="1">
          <cell r="A1" t="str">
            <v>1월 생산실적</v>
          </cell>
        </row>
      </sheetData>
      <sheetData sheetId="9577">
        <row r="1">
          <cell r="A1" t="str">
            <v>1월 생산실적</v>
          </cell>
        </row>
      </sheetData>
      <sheetData sheetId="9578">
        <row r="1">
          <cell r="A1" t="str">
            <v>1월 생산실적</v>
          </cell>
        </row>
      </sheetData>
      <sheetData sheetId="9579">
        <row r="1">
          <cell r="A1" t="str">
            <v>1월 생산실적</v>
          </cell>
        </row>
      </sheetData>
      <sheetData sheetId="9580">
        <row r="1">
          <cell r="A1" t="str">
            <v>1월 생산실적</v>
          </cell>
        </row>
      </sheetData>
      <sheetData sheetId="9581">
        <row r="1">
          <cell r="A1" t="str">
            <v>1월 생산실적</v>
          </cell>
        </row>
      </sheetData>
      <sheetData sheetId="9582">
        <row r="1">
          <cell r="A1" t="str">
            <v>1월 생산실적</v>
          </cell>
        </row>
      </sheetData>
      <sheetData sheetId="9583">
        <row r="1">
          <cell r="A1" t="str">
            <v>1월 생산실적</v>
          </cell>
        </row>
      </sheetData>
      <sheetData sheetId="9584">
        <row r="1">
          <cell r="A1" t="str">
            <v>1월 생산실적</v>
          </cell>
        </row>
      </sheetData>
      <sheetData sheetId="9585">
        <row r="1">
          <cell r="A1" t="str">
            <v>1월 생산실적</v>
          </cell>
        </row>
      </sheetData>
      <sheetData sheetId="9586">
        <row r="1">
          <cell r="A1" t="str">
            <v>1월 생산실적</v>
          </cell>
        </row>
      </sheetData>
      <sheetData sheetId="9587">
        <row r="1">
          <cell r="A1" t="str">
            <v>1월 생산실적</v>
          </cell>
        </row>
      </sheetData>
      <sheetData sheetId="9588">
        <row r="1">
          <cell r="A1" t="str">
            <v>1월 생산실적</v>
          </cell>
        </row>
      </sheetData>
      <sheetData sheetId="9589">
        <row r="1">
          <cell r="A1" t="str">
            <v>1월 생산실적</v>
          </cell>
        </row>
      </sheetData>
      <sheetData sheetId="9590">
        <row r="1">
          <cell r="A1" t="str">
            <v>1월 생산실적</v>
          </cell>
        </row>
      </sheetData>
      <sheetData sheetId="9591">
        <row r="1">
          <cell r="A1" t="str">
            <v>1월 생산실적</v>
          </cell>
        </row>
      </sheetData>
      <sheetData sheetId="9592">
        <row r="1">
          <cell r="A1" t="str">
            <v>1월 생산실적</v>
          </cell>
        </row>
      </sheetData>
      <sheetData sheetId="9593">
        <row r="1">
          <cell r="A1" t="str">
            <v>1월 생산실적</v>
          </cell>
        </row>
      </sheetData>
      <sheetData sheetId="9594">
        <row r="1">
          <cell r="A1" t="str">
            <v>1월 생산실적</v>
          </cell>
        </row>
      </sheetData>
      <sheetData sheetId="9595">
        <row r="1">
          <cell r="A1" t="str">
            <v>1월 생산실적</v>
          </cell>
        </row>
      </sheetData>
      <sheetData sheetId="9596">
        <row r="1">
          <cell r="A1" t="str">
            <v>1월 생산실적</v>
          </cell>
        </row>
      </sheetData>
      <sheetData sheetId="9597">
        <row r="1">
          <cell r="A1" t="str">
            <v>1월 생산실적</v>
          </cell>
        </row>
      </sheetData>
      <sheetData sheetId="9598">
        <row r="1">
          <cell r="A1" t="str">
            <v>1월 생산실적</v>
          </cell>
        </row>
      </sheetData>
      <sheetData sheetId="9599">
        <row r="1">
          <cell r="A1" t="str">
            <v>1월 생산실적</v>
          </cell>
        </row>
      </sheetData>
      <sheetData sheetId="9600">
        <row r="1">
          <cell r="A1" t="str">
            <v>1월 생산실적</v>
          </cell>
        </row>
      </sheetData>
      <sheetData sheetId="9601">
        <row r="1">
          <cell r="A1" t="str">
            <v>1월 생산실적</v>
          </cell>
        </row>
      </sheetData>
      <sheetData sheetId="9602">
        <row r="1">
          <cell r="A1" t="str">
            <v>1월 생산실적</v>
          </cell>
        </row>
      </sheetData>
      <sheetData sheetId="9603">
        <row r="1">
          <cell r="A1" t="str">
            <v>1월 생산실적</v>
          </cell>
        </row>
      </sheetData>
      <sheetData sheetId="9604">
        <row r="1">
          <cell r="A1" t="str">
            <v>1월 생산실적</v>
          </cell>
        </row>
      </sheetData>
      <sheetData sheetId="9605">
        <row r="1">
          <cell r="A1" t="str">
            <v>1월 생산실적</v>
          </cell>
        </row>
      </sheetData>
      <sheetData sheetId="9606">
        <row r="1">
          <cell r="A1" t="str">
            <v>1월 생산실적</v>
          </cell>
        </row>
      </sheetData>
      <sheetData sheetId="9607">
        <row r="1">
          <cell r="A1" t="str">
            <v>1월 생산실적</v>
          </cell>
        </row>
      </sheetData>
      <sheetData sheetId="9608">
        <row r="1">
          <cell r="A1" t="str">
            <v>1월 생산실적</v>
          </cell>
        </row>
      </sheetData>
      <sheetData sheetId="9609">
        <row r="1">
          <cell r="A1" t="str">
            <v>1월 생산실적</v>
          </cell>
        </row>
      </sheetData>
      <sheetData sheetId="9610">
        <row r="1">
          <cell r="A1" t="str">
            <v>1월 생산실적</v>
          </cell>
        </row>
      </sheetData>
      <sheetData sheetId="9611">
        <row r="1">
          <cell r="A1" t="str">
            <v>1월 생산실적</v>
          </cell>
        </row>
      </sheetData>
      <sheetData sheetId="9612">
        <row r="1">
          <cell r="A1" t="str">
            <v>1월 생산실적</v>
          </cell>
        </row>
      </sheetData>
      <sheetData sheetId="9613">
        <row r="1">
          <cell r="A1" t="str">
            <v>1월 생산실적</v>
          </cell>
        </row>
      </sheetData>
      <sheetData sheetId="9614">
        <row r="1">
          <cell r="A1" t="str">
            <v>1월 생산실적</v>
          </cell>
        </row>
      </sheetData>
      <sheetData sheetId="9615">
        <row r="1">
          <cell r="A1" t="str">
            <v>1월 생산실적</v>
          </cell>
        </row>
      </sheetData>
      <sheetData sheetId="9616">
        <row r="1">
          <cell r="A1" t="str">
            <v>1월 생산실적</v>
          </cell>
        </row>
      </sheetData>
      <sheetData sheetId="9617">
        <row r="1">
          <cell r="A1" t="str">
            <v>1월 생산실적</v>
          </cell>
        </row>
      </sheetData>
      <sheetData sheetId="9618">
        <row r="1">
          <cell r="A1" t="str">
            <v>1월 생산실적</v>
          </cell>
        </row>
      </sheetData>
      <sheetData sheetId="9619">
        <row r="1">
          <cell r="A1" t="str">
            <v>1월 생산실적</v>
          </cell>
        </row>
      </sheetData>
      <sheetData sheetId="9620">
        <row r="1">
          <cell r="A1" t="str">
            <v>1월 생산실적</v>
          </cell>
        </row>
      </sheetData>
      <sheetData sheetId="9621">
        <row r="1">
          <cell r="A1" t="str">
            <v>1월 생산실적</v>
          </cell>
        </row>
      </sheetData>
      <sheetData sheetId="9622">
        <row r="1">
          <cell r="A1" t="str">
            <v>1월 생산실적</v>
          </cell>
        </row>
      </sheetData>
      <sheetData sheetId="9623">
        <row r="1">
          <cell r="A1" t="str">
            <v>1월 생산실적</v>
          </cell>
        </row>
      </sheetData>
      <sheetData sheetId="9624">
        <row r="1">
          <cell r="A1" t="str">
            <v>1월 생산실적</v>
          </cell>
        </row>
      </sheetData>
      <sheetData sheetId="9625">
        <row r="1">
          <cell r="A1" t="str">
            <v>1월 생산실적</v>
          </cell>
        </row>
      </sheetData>
      <sheetData sheetId="9626">
        <row r="1">
          <cell r="A1" t="str">
            <v>1월 생산실적</v>
          </cell>
        </row>
      </sheetData>
      <sheetData sheetId="9627">
        <row r="1">
          <cell r="A1" t="str">
            <v>1월 생산실적</v>
          </cell>
        </row>
      </sheetData>
      <sheetData sheetId="9628">
        <row r="1">
          <cell r="A1" t="str">
            <v>1월 생산실적</v>
          </cell>
        </row>
      </sheetData>
      <sheetData sheetId="9629">
        <row r="1">
          <cell r="A1" t="str">
            <v>1월 생산실적</v>
          </cell>
        </row>
      </sheetData>
      <sheetData sheetId="9630">
        <row r="1">
          <cell r="A1" t="str">
            <v>1월 생산실적</v>
          </cell>
        </row>
      </sheetData>
      <sheetData sheetId="9631">
        <row r="1">
          <cell r="A1" t="str">
            <v>1월 생산실적</v>
          </cell>
        </row>
      </sheetData>
      <sheetData sheetId="9632">
        <row r="1">
          <cell r="A1" t="str">
            <v>1월 생산실적</v>
          </cell>
        </row>
      </sheetData>
      <sheetData sheetId="9633">
        <row r="1">
          <cell r="A1" t="str">
            <v>1월 생산실적</v>
          </cell>
        </row>
      </sheetData>
      <sheetData sheetId="9634">
        <row r="1">
          <cell r="A1" t="str">
            <v>1월 생산실적</v>
          </cell>
        </row>
      </sheetData>
      <sheetData sheetId="9635">
        <row r="1">
          <cell r="A1" t="str">
            <v>1월 생산실적</v>
          </cell>
        </row>
      </sheetData>
      <sheetData sheetId="9636">
        <row r="1">
          <cell r="A1" t="str">
            <v>1월 생산실적</v>
          </cell>
        </row>
      </sheetData>
      <sheetData sheetId="9637">
        <row r="1">
          <cell r="A1" t="str">
            <v>1월 생산실적</v>
          </cell>
        </row>
      </sheetData>
      <sheetData sheetId="9638">
        <row r="1">
          <cell r="A1" t="str">
            <v>1월 생산실적</v>
          </cell>
        </row>
      </sheetData>
      <sheetData sheetId="9639">
        <row r="1">
          <cell r="A1" t="str">
            <v>1월 생산실적</v>
          </cell>
        </row>
      </sheetData>
      <sheetData sheetId="9640">
        <row r="1">
          <cell r="A1" t="str">
            <v>1월 생산실적</v>
          </cell>
        </row>
      </sheetData>
      <sheetData sheetId="9641">
        <row r="1">
          <cell r="A1" t="str">
            <v>1월 생산실적</v>
          </cell>
        </row>
      </sheetData>
      <sheetData sheetId="9642">
        <row r="1">
          <cell r="A1" t="str">
            <v>1월 생산실적</v>
          </cell>
        </row>
      </sheetData>
      <sheetData sheetId="9643">
        <row r="1">
          <cell r="A1" t="str">
            <v>1월 생산실적</v>
          </cell>
        </row>
      </sheetData>
      <sheetData sheetId="9644">
        <row r="1">
          <cell r="A1" t="str">
            <v>1월 생산실적</v>
          </cell>
        </row>
      </sheetData>
      <sheetData sheetId="9645">
        <row r="1">
          <cell r="A1" t="str">
            <v>1월 생산실적</v>
          </cell>
        </row>
      </sheetData>
      <sheetData sheetId="9646">
        <row r="1">
          <cell r="A1" t="str">
            <v>1월 생산실적</v>
          </cell>
        </row>
      </sheetData>
      <sheetData sheetId="9647">
        <row r="1">
          <cell r="A1" t="str">
            <v>1월 생산실적</v>
          </cell>
        </row>
      </sheetData>
      <sheetData sheetId="9648">
        <row r="1">
          <cell r="A1" t="str">
            <v>1월 생산실적</v>
          </cell>
        </row>
      </sheetData>
      <sheetData sheetId="9649">
        <row r="1">
          <cell r="A1" t="str">
            <v>1월 생산실적</v>
          </cell>
        </row>
      </sheetData>
      <sheetData sheetId="9650">
        <row r="1">
          <cell r="A1" t="str">
            <v>1월 생산실적</v>
          </cell>
        </row>
      </sheetData>
      <sheetData sheetId="9651">
        <row r="1">
          <cell r="A1" t="str">
            <v>1월 생산실적</v>
          </cell>
        </row>
      </sheetData>
      <sheetData sheetId="9652">
        <row r="1">
          <cell r="A1" t="str">
            <v>1월 생산실적</v>
          </cell>
        </row>
      </sheetData>
      <sheetData sheetId="9653">
        <row r="1">
          <cell r="A1" t="str">
            <v>1월 생산실적</v>
          </cell>
        </row>
      </sheetData>
      <sheetData sheetId="9654">
        <row r="1">
          <cell r="A1" t="str">
            <v>1월 생산실적</v>
          </cell>
        </row>
      </sheetData>
      <sheetData sheetId="9655">
        <row r="1">
          <cell r="A1" t="str">
            <v>1월 생산실적</v>
          </cell>
        </row>
      </sheetData>
      <sheetData sheetId="9656">
        <row r="1">
          <cell r="A1" t="str">
            <v>1월 생산실적</v>
          </cell>
        </row>
      </sheetData>
      <sheetData sheetId="9657">
        <row r="1">
          <cell r="A1" t="str">
            <v>1월 생산실적</v>
          </cell>
        </row>
      </sheetData>
      <sheetData sheetId="9658">
        <row r="1">
          <cell r="A1" t="str">
            <v>1월 생산실적</v>
          </cell>
        </row>
      </sheetData>
      <sheetData sheetId="9659">
        <row r="1">
          <cell r="A1" t="str">
            <v>1월 생산실적</v>
          </cell>
        </row>
      </sheetData>
      <sheetData sheetId="9660">
        <row r="1">
          <cell r="A1" t="str">
            <v>1월 생산실적</v>
          </cell>
        </row>
      </sheetData>
      <sheetData sheetId="9661">
        <row r="1">
          <cell r="A1" t="str">
            <v>1월 생산실적</v>
          </cell>
        </row>
      </sheetData>
      <sheetData sheetId="9662">
        <row r="1">
          <cell r="A1" t="str">
            <v>1월 생산실적</v>
          </cell>
        </row>
      </sheetData>
      <sheetData sheetId="9663">
        <row r="1">
          <cell r="A1" t="str">
            <v>1월 생산실적</v>
          </cell>
        </row>
      </sheetData>
      <sheetData sheetId="9664">
        <row r="1">
          <cell r="A1" t="str">
            <v>1월 생산실적</v>
          </cell>
        </row>
      </sheetData>
      <sheetData sheetId="9665">
        <row r="1">
          <cell r="A1" t="str">
            <v>1월 생산실적</v>
          </cell>
        </row>
      </sheetData>
      <sheetData sheetId="9666">
        <row r="1">
          <cell r="A1" t="str">
            <v>1월 생산실적</v>
          </cell>
        </row>
      </sheetData>
      <sheetData sheetId="9667">
        <row r="1">
          <cell r="A1" t="str">
            <v>1월 생산실적</v>
          </cell>
        </row>
      </sheetData>
      <sheetData sheetId="9668">
        <row r="1">
          <cell r="A1" t="str">
            <v>1월 생산실적</v>
          </cell>
        </row>
      </sheetData>
      <sheetData sheetId="9669">
        <row r="1">
          <cell r="A1" t="str">
            <v>1월 생산실적</v>
          </cell>
        </row>
      </sheetData>
      <sheetData sheetId="9670">
        <row r="1">
          <cell r="A1" t="str">
            <v>1월 생산실적</v>
          </cell>
        </row>
      </sheetData>
      <sheetData sheetId="9671">
        <row r="1">
          <cell r="A1" t="str">
            <v>1월 생산실적</v>
          </cell>
        </row>
      </sheetData>
      <sheetData sheetId="9672">
        <row r="1">
          <cell r="A1" t="str">
            <v>1월 생산실적</v>
          </cell>
        </row>
      </sheetData>
      <sheetData sheetId="9673">
        <row r="1">
          <cell r="A1" t="str">
            <v>1월 생산실적</v>
          </cell>
        </row>
      </sheetData>
      <sheetData sheetId="9674">
        <row r="1">
          <cell r="A1" t="str">
            <v>1월 생산실적</v>
          </cell>
        </row>
      </sheetData>
      <sheetData sheetId="9675">
        <row r="1">
          <cell r="A1" t="str">
            <v>1월 생산실적</v>
          </cell>
        </row>
      </sheetData>
      <sheetData sheetId="9676">
        <row r="1">
          <cell r="A1" t="str">
            <v>1월 생산실적</v>
          </cell>
        </row>
      </sheetData>
      <sheetData sheetId="9677">
        <row r="1">
          <cell r="A1" t="str">
            <v>1월 생산실적</v>
          </cell>
        </row>
      </sheetData>
      <sheetData sheetId="9678">
        <row r="1">
          <cell r="A1" t="str">
            <v>1월 생산실적</v>
          </cell>
        </row>
      </sheetData>
      <sheetData sheetId="9679">
        <row r="1">
          <cell r="A1" t="str">
            <v>1월 생산실적</v>
          </cell>
        </row>
      </sheetData>
      <sheetData sheetId="9680">
        <row r="1">
          <cell r="A1" t="str">
            <v>1월 생산실적</v>
          </cell>
        </row>
      </sheetData>
      <sheetData sheetId="9681">
        <row r="1">
          <cell r="A1" t="str">
            <v>1월 생산실적</v>
          </cell>
        </row>
      </sheetData>
      <sheetData sheetId="9682">
        <row r="1">
          <cell r="A1" t="str">
            <v>1월 생산실적</v>
          </cell>
        </row>
      </sheetData>
      <sheetData sheetId="9683">
        <row r="1">
          <cell r="A1" t="str">
            <v>1월 생산실적</v>
          </cell>
        </row>
      </sheetData>
      <sheetData sheetId="9684">
        <row r="1">
          <cell r="A1" t="str">
            <v>1월 생산실적</v>
          </cell>
        </row>
      </sheetData>
      <sheetData sheetId="9685">
        <row r="1">
          <cell r="A1" t="str">
            <v>1월 생산실적</v>
          </cell>
        </row>
      </sheetData>
      <sheetData sheetId="9686">
        <row r="1">
          <cell r="A1" t="str">
            <v>1월 생산실적</v>
          </cell>
        </row>
      </sheetData>
      <sheetData sheetId="9687">
        <row r="1">
          <cell r="A1" t="str">
            <v>1월 생산실적</v>
          </cell>
        </row>
      </sheetData>
      <sheetData sheetId="9688">
        <row r="1">
          <cell r="A1" t="str">
            <v>1월 생산실적</v>
          </cell>
        </row>
      </sheetData>
      <sheetData sheetId="9689">
        <row r="1">
          <cell r="A1" t="str">
            <v>1월 생산실적</v>
          </cell>
        </row>
      </sheetData>
      <sheetData sheetId="9690">
        <row r="1">
          <cell r="A1" t="str">
            <v>1월 생산실적</v>
          </cell>
        </row>
      </sheetData>
      <sheetData sheetId="9691">
        <row r="1">
          <cell r="A1" t="str">
            <v>1월 생산실적</v>
          </cell>
        </row>
      </sheetData>
      <sheetData sheetId="9692">
        <row r="1">
          <cell r="A1" t="str">
            <v>1월 생산실적</v>
          </cell>
        </row>
      </sheetData>
      <sheetData sheetId="9693">
        <row r="1">
          <cell r="A1" t="str">
            <v>1월 생산실적</v>
          </cell>
        </row>
      </sheetData>
      <sheetData sheetId="9694">
        <row r="1">
          <cell r="A1" t="str">
            <v>1월 생산실적</v>
          </cell>
        </row>
      </sheetData>
      <sheetData sheetId="9695">
        <row r="1">
          <cell r="A1" t="str">
            <v>1월 생산실적</v>
          </cell>
        </row>
      </sheetData>
      <sheetData sheetId="9696">
        <row r="1">
          <cell r="A1" t="str">
            <v>1월 생산실적</v>
          </cell>
        </row>
      </sheetData>
      <sheetData sheetId="9697">
        <row r="1">
          <cell r="A1" t="str">
            <v>1월 생산실적</v>
          </cell>
        </row>
      </sheetData>
      <sheetData sheetId="9698">
        <row r="1">
          <cell r="A1" t="str">
            <v>1월 생산실적</v>
          </cell>
        </row>
      </sheetData>
      <sheetData sheetId="9699">
        <row r="1">
          <cell r="A1" t="str">
            <v>1월 생산실적</v>
          </cell>
        </row>
      </sheetData>
      <sheetData sheetId="9700">
        <row r="1">
          <cell r="A1" t="str">
            <v>1월 생산실적</v>
          </cell>
        </row>
      </sheetData>
      <sheetData sheetId="9701">
        <row r="1">
          <cell r="A1" t="str">
            <v>1월 생산실적</v>
          </cell>
        </row>
      </sheetData>
      <sheetData sheetId="9702">
        <row r="1">
          <cell r="A1" t="str">
            <v>1월 생산실적</v>
          </cell>
        </row>
      </sheetData>
      <sheetData sheetId="9703">
        <row r="1">
          <cell r="A1" t="str">
            <v>1월 생산실적</v>
          </cell>
        </row>
      </sheetData>
      <sheetData sheetId="9704">
        <row r="1">
          <cell r="A1" t="str">
            <v>1월 생산실적</v>
          </cell>
        </row>
      </sheetData>
      <sheetData sheetId="9705">
        <row r="1">
          <cell r="A1" t="str">
            <v>1월 생산실적</v>
          </cell>
        </row>
      </sheetData>
      <sheetData sheetId="9706">
        <row r="1">
          <cell r="A1" t="str">
            <v>1월 생산실적</v>
          </cell>
        </row>
      </sheetData>
      <sheetData sheetId="9707">
        <row r="1">
          <cell r="A1" t="str">
            <v>1월 생산실적</v>
          </cell>
        </row>
      </sheetData>
      <sheetData sheetId="9708">
        <row r="1">
          <cell r="A1" t="str">
            <v>1월 생산실적</v>
          </cell>
        </row>
      </sheetData>
      <sheetData sheetId="9709">
        <row r="1">
          <cell r="A1" t="str">
            <v>1월 생산실적</v>
          </cell>
        </row>
      </sheetData>
      <sheetData sheetId="9710">
        <row r="1">
          <cell r="A1" t="str">
            <v>1월 생산실적</v>
          </cell>
        </row>
      </sheetData>
      <sheetData sheetId="9711">
        <row r="1">
          <cell r="A1" t="str">
            <v>1월 생산실적</v>
          </cell>
        </row>
      </sheetData>
      <sheetData sheetId="9712">
        <row r="1">
          <cell r="A1" t="str">
            <v>1월 생산실적</v>
          </cell>
        </row>
      </sheetData>
      <sheetData sheetId="9713">
        <row r="1">
          <cell r="A1" t="str">
            <v>1월 생산실적</v>
          </cell>
        </row>
      </sheetData>
      <sheetData sheetId="9714">
        <row r="1">
          <cell r="A1" t="str">
            <v>1월 생산실적</v>
          </cell>
        </row>
      </sheetData>
      <sheetData sheetId="9715">
        <row r="1">
          <cell r="A1" t="str">
            <v>1월 생산실적</v>
          </cell>
        </row>
      </sheetData>
      <sheetData sheetId="9716">
        <row r="1">
          <cell r="A1" t="str">
            <v>1월 생산실적</v>
          </cell>
        </row>
      </sheetData>
      <sheetData sheetId="9717">
        <row r="1">
          <cell r="A1" t="str">
            <v>1월 생산실적</v>
          </cell>
        </row>
      </sheetData>
      <sheetData sheetId="9718">
        <row r="1">
          <cell r="A1" t="str">
            <v>1월 생산실적</v>
          </cell>
        </row>
      </sheetData>
      <sheetData sheetId="9719">
        <row r="1">
          <cell r="A1" t="str">
            <v>1월 생산실적</v>
          </cell>
        </row>
      </sheetData>
      <sheetData sheetId="9720">
        <row r="1">
          <cell r="A1" t="str">
            <v>1월 생산실적</v>
          </cell>
        </row>
      </sheetData>
      <sheetData sheetId="9721">
        <row r="1">
          <cell r="A1" t="str">
            <v>1월 생산실적</v>
          </cell>
        </row>
      </sheetData>
      <sheetData sheetId="9722">
        <row r="1">
          <cell r="A1" t="str">
            <v>1월 생산실적</v>
          </cell>
        </row>
      </sheetData>
      <sheetData sheetId="9723">
        <row r="1">
          <cell r="A1" t="str">
            <v>1월 생산실적</v>
          </cell>
        </row>
      </sheetData>
      <sheetData sheetId="9724">
        <row r="1">
          <cell r="A1" t="str">
            <v>1월 생산실적</v>
          </cell>
        </row>
      </sheetData>
      <sheetData sheetId="9725">
        <row r="1">
          <cell r="A1" t="str">
            <v>1월 생산실적</v>
          </cell>
        </row>
      </sheetData>
      <sheetData sheetId="9726">
        <row r="1">
          <cell r="A1" t="str">
            <v>1월 생산실적</v>
          </cell>
        </row>
      </sheetData>
      <sheetData sheetId="9727">
        <row r="1">
          <cell r="A1" t="str">
            <v>1월 생산실적</v>
          </cell>
        </row>
      </sheetData>
      <sheetData sheetId="9728">
        <row r="1">
          <cell r="A1" t="str">
            <v>1월 생산실적</v>
          </cell>
        </row>
      </sheetData>
      <sheetData sheetId="9729">
        <row r="1">
          <cell r="A1" t="str">
            <v>1월 생산실적</v>
          </cell>
        </row>
      </sheetData>
      <sheetData sheetId="9730">
        <row r="1">
          <cell r="A1" t="str">
            <v>1월 생산실적</v>
          </cell>
        </row>
      </sheetData>
      <sheetData sheetId="9731">
        <row r="1">
          <cell r="A1" t="str">
            <v>1월 생산실적</v>
          </cell>
        </row>
      </sheetData>
      <sheetData sheetId="9732">
        <row r="1">
          <cell r="A1" t="str">
            <v>1월 생산실적</v>
          </cell>
        </row>
      </sheetData>
      <sheetData sheetId="9733">
        <row r="1">
          <cell r="A1" t="str">
            <v>1월 생산실적</v>
          </cell>
        </row>
      </sheetData>
      <sheetData sheetId="9734">
        <row r="1">
          <cell r="A1" t="str">
            <v>1월 생산실적</v>
          </cell>
        </row>
      </sheetData>
      <sheetData sheetId="9735">
        <row r="1">
          <cell r="A1" t="str">
            <v>1월 생산실적</v>
          </cell>
        </row>
      </sheetData>
      <sheetData sheetId="9736">
        <row r="1">
          <cell r="A1" t="str">
            <v>1월 생산실적</v>
          </cell>
        </row>
      </sheetData>
      <sheetData sheetId="9737">
        <row r="1">
          <cell r="A1" t="str">
            <v>1월 생산실적</v>
          </cell>
        </row>
      </sheetData>
      <sheetData sheetId="9738">
        <row r="1">
          <cell r="A1" t="str">
            <v>1월 생산실적</v>
          </cell>
        </row>
      </sheetData>
      <sheetData sheetId="9739">
        <row r="1">
          <cell r="A1" t="str">
            <v>1월 생산실적</v>
          </cell>
        </row>
      </sheetData>
      <sheetData sheetId="9740">
        <row r="1">
          <cell r="A1" t="str">
            <v>1월 생산실적</v>
          </cell>
        </row>
      </sheetData>
      <sheetData sheetId="9741">
        <row r="1">
          <cell r="A1" t="str">
            <v>1월 생산실적</v>
          </cell>
        </row>
      </sheetData>
      <sheetData sheetId="9742">
        <row r="1">
          <cell r="A1" t="str">
            <v>1월 생산실적</v>
          </cell>
        </row>
      </sheetData>
      <sheetData sheetId="9743">
        <row r="1">
          <cell r="A1" t="str">
            <v>1월 생산실적</v>
          </cell>
        </row>
      </sheetData>
      <sheetData sheetId="9744">
        <row r="1">
          <cell r="A1" t="str">
            <v>1월 생산실적</v>
          </cell>
        </row>
      </sheetData>
      <sheetData sheetId="9745">
        <row r="1">
          <cell r="A1" t="str">
            <v>1월 생산실적</v>
          </cell>
        </row>
      </sheetData>
      <sheetData sheetId="9746">
        <row r="1">
          <cell r="A1" t="str">
            <v>1월 생산실적</v>
          </cell>
        </row>
      </sheetData>
      <sheetData sheetId="9747">
        <row r="1">
          <cell r="A1" t="str">
            <v>1월 생산실적</v>
          </cell>
        </row>
      </sheetData>
      <sheetData sheetId="9748">
        <row r="1">
          <cell r="A1" t="str">
            <v>1월 생산실적</v>
          </cell>
        </row>
      </sheetData>
      <sheetData sheetId="9749">
        <row r="1">
          <cell r="A1" t="str">
            <v>1월 생산실적</v>
          </cell>
        </row>
      </sheetData>
      <sheetData sheetId="9750">
        <row r="1">
          <cell r="A1" t="str">
            <v>1월 생산실적</v>
          </cell>
        </row>
      </sheetData>
      <sheetData sheetId="9751">
        <row r="1">
          <cell r="A1" t="str">
            <v>1월 생산실적</v>
          </cell>
        </row>
      </sheetData>
      <sheetData sheetId="9752">
        <row r="1">
          <cell r="A1" t="str">
            <v>1월 생산실적</v>
          </cell>
        </row>
      </sheetData>
      <sheetData sheetId="9753">
        <row r="1">
          <cell r="A1" t="str">
            <v>1월 생산실적</v>
          </cell>
        </row>
      </sheetData>
      <sheetData sheetId="9754">
        <row r="1">
          <cell r="A1" t="str">
            <v>1월 생산실적</v>
          </cell>
        </row>
      </sheetData>
      <sheetData sheetId="9755">
        <row r="1">
          <cell r="A1" t="str">
            <v>1월 생산실적</v>
          </cell>
        </row>
      </sheetData>
      <sheetData sheetId="9756">
        <row r="1">
          <cell r="A1" t="str">
            <v>1월 생산실적</v>
          </cell>
        </row>
      </sheetData>
      <sheetData sheetId="9757">
        <row r="1">
          <cell r="A1" t="str">
            <v>1월 생산실적</v>
          </cell>
        </row>
      </sheetData>
      <sheetData sheetId="9758">
        <row r="1">
          <cell r="A1" t="str">
            <v>1월 생산실적</v>
          </cell>
        </row>
      </sheetData>
      <sheetData sheetId="9759">
        <row r="1">
          <cell r="A1" t="str">
            <v>1월 생산실적</v>
          </cell>
        </row>
      </sheetData>
      <sheetData sheetId="9760">
        <row r="1">
          <cell r="A1" t="str">
            <v>1월 생산실적</v>
          </cell>
        </row>
      </sheetData>
      <sheetData sheetId="9761">
        <row r="1">
          <cell r="A1" t="str">
            <v>1월 생산실적</v>
          </cell>
        </row>
      </sheetData>
      <sheetData sheetId="9762">
        <row r="1">
          <cell r="A1" t="str">
            <v>1월 생산실적</v>
          </cell>
        </row>
      </sheetData>
      <sheetData sheetId="9763">
        <row r="1">
          <cell r="A1" t="str">
            <v>1월 생산실적</v>
          </cell>
        </row>
      </sheetData>
      <sheetData sheetId="9764">
        <row r="1">
          <cell r="A1" t="str">
            <v>1월 생산실적</v>
          </cell>
        </row>
      </sheetData>
      <sheetData sheetId="9765">
        <row r="1">
          <cell r="A1" t="str">
            <v>1월 생산실적</v>
          </cell>
        </row>
      </sheetData>
      <sheetData sheetId="9766">
        <row r="1">
          <cell r="A1" t="str">
            <v>1월 생산실적</v>
          </cell>
        </row>
      </sheetData>
      <sheetData sheetId="9767">
        <row r="1">
          <cell r="A1" t="str">
            <v>1월 생산실적</v>
          </cell>
        </row>
      </sheetData>
      <sheetData sheetId="9768">
        <row r="1">
          <cell r="A1" t="str">
            <v>1월 생산실적</v>
          </cell>
        </row>
      </sheetData>
      <sheetData sheetId="9769">
        <row r="1">
          <cell r="A1" t="str">
            <v>1월 생산실적</v>
          </cell>
        </row>
      </sheetData>
      <sheetData sheetId="9770">
        <row r="1">
          <cell r="A1" t="str">
            <v>1월 생산실적</v>
          </cell>
        </row>
      </sheetData>
      <sheetData sheetId="9771">
        <row r="1">
          <cell r="A1" t="str">
            <v>1월 생산실적</v>
          </cell>
        </row>
      </sheetData>
      <sheetData sheetId="9772">
        <row r="1">
          <cell r="A1" t="str">
            <v>1월 생산실적</v>
          </cell>
        </row>
      </sheetData>
      <sheetData sheetId="9773">
        <row r="1">
          <cell r="A1" t="str">
            <v>1월 생산실적</v>
          </cell>
        </row>
      </sheetData>
      <sheetData sheetId="9774">
        <row r="1">
          <cell r="A1" t="str">
            <v>1월 생산실적</v>
          </cell>
        </row>
      </sheetData>
      <sheetData sheetId="9775">
        <row r="1">
          <cell r="A1" t="str">
            <v>1월 생산실적</v>
          </cell>
        </row>
      </sheetData>
      <sheetData sheetId="9776">
        <row r="1">
          <cell r="A1" t="str">
            <v>1월 생산실적</v>
          </cell>
        </row>
      </sheetData>
      <sheetData sheetId="9777">
        <row r="1">
          <cell r="A1" t="str">
            <v>1월 생산실적</v>
          </cell>
        </row>
      </sheetData>
      <sheetData sheetId="9778">
        <row r="1">
          <cell r="A1" t="str">
            <v>1월 생산실적</v>
          </cell>
        </row>
      </sheetData>
      <sheetData sheetId="9779">
        <row r="1">
          <cell r="A1" t="str">
            <v>1월 생산실적</v>
          </cell>
        </row>
      </sheetData>
      <sheetData sheetId="9780">
        <row r="1">
          <cell r="A1" t="str">
            <v>1월 생산실적</v>
          </cell>
        </row>
      </sheetData>
      <sheetData sheetId="9781">
        <row r="1">
          <cell r="A1" t="str">
            <v>1월 생산실적</v>
          </cell>
        </row>
      </sheetData>
      <sheetData sheetId="9782">
        <row r="1">
          <cell r="A1" t="str">
            <v>1월 생산실적</v>
          </cell>
        </row>
      </sheetData>
      <sheetData sheetId="9783">
        <row r="1">
          <cell r="A1" t="str">
            <v>1월 생산실적</v>
          </cell>
        </row>
      </sheetData>
      <sheetData sheetId="9784">
        <row r="1">
          <cell r="A1" t="str">
            <v>1월 생산실적</v>
          </cell>
        </row>
      </sheetData>
      <sheetData sheetId="9785">
        <row r="1">
          <cell r="A1" t="str">
            <v>1월 생산실적</v>
          </cell>
        </row>
      </sheetData>
      <sheetData sheetId="9786">
        <row r="1">
          <cell r="A1" t="str">
            <v>1월 생산실적</v>
          </cell>
        </row>
      </sheetData>
      <sheetData sheetId="9787">
        <row r="1">
          <cell r="A1" t="str">
            <v>1월 생산실적</v>
          </cell>
        </row>
      </sheetData>
      <sheetData sheetId="9788">
        <row r="1">
          <cell r="A1" t="str">
            <v>1월 생산실적</v>
          </cell>
        </row>
      </sheetData>
      <sheetData sheetId="9789">
        <row r="1">
          <cell r="A1" t="str">
            <v>1월 생산실적</v>
          </cell>
        </row>
      </sheetData>
      <sheetData sheetId="9790">
        <row r="1">
          <cell r="A1" t="str">
            <v>1월 생산실적</v>
          </cell>
        </row>
      </sheetData>
      <sheetData sheetId="9791">
        <row r="1">
          <cell r="A1" t="str">
            <v>1월 생산실적</v>
          </cell>
        </row>
      </sheetData>
      <sheetData sheetId="9792">
        <row r="1">
          <cell r="A1" t="str">
            <v>1월 생산실적</v>
          </cell>
        </row>
      </sheetData>
      <sheetData sheetId="9793">
        <row r="1">
          <cell r="A1" t="str">
            <v>1월 생산실적</v>
          </cell>
        </row>
      </sheetData>
      <sheetData sheetId="9794">
        <row r="1">
          <cell r="A1" t="str">
            <v>1월 생산실적</v>
          </cell>
        </row>
      </sheetData>
      <sheetData sheetId="9795">
        <row r="1">
          <cell r="A1" t="str">
            <v>1월 생산실적</v>
          </cell>
        </row>
      </sheetData>
      <sheetData sheetId="9796">
        <row r="1">
          <cell r="A1" t="str">
            <v>1월 생산실적</v>
          </cell>
        </row>
      </sheetData>
      <sheetData sheetId="9797">
        <row r="1">
          <cell r="A1" t="str">
            <v>1월 생산실적</v>
          </cell>
        </row>
      </sheetData>
      <sheetData sheetId="9798">
        <row r="1">
          <cell r="A1" t="str">
            <v>1월 생산실적</v>
          </cell>
        </row>
      </sheetData>
      <sheetData sheetId="9799">
        <row r="1">
          <cell r="A1" t="str">
            <v>1월 생산실적</v>
          </cell>
        </row>
      </sheetData>
      <sheetData sheetId="9800">
        <row r="1">
          <cell r="A1" t="str">
            <v>1월 생산실적</v>
          </cell>
        </row>
      </sheetData>
      <sheetData sheetId="9801">
        <row r="1">
          <cell r="A1" t="str">
            <v>1월 생산실적</v>
          </cell>
        </row>
      </sheetData>
      <sheetData sheetId="9802">
        <row r="1">
          <cell r="A1" t="str">
            <v>1월 생산실적</v>
          </cell>
        </row>
      </sheetData>
      <sheetData sheetId="9803">
        <row r="1">
          <cell r="A1" t="str">
            <v>1월 생산실적</v>
          </cell>
        </row>
      </sheetData>
      <sheetData sheetId="9804">
        <row r="1">
          <cell r="A1" t="str">
            <v>1월 생산실적</v>
          </cell>
        </row>
      </sheetData>
      <sheetData sheetId="9805">
        <row r="1">
          <cell r="A1" t="str">
            <v>1월 생산실적</v>
          </cell>
        </row>
      </sheetData>
      <sheetData sheetId="9806">
        <row r="1">
          <cell r="A1" t="str">
            <v>1월 생산실적</v>
          </cell>
        </row>
      </sheetData>
      <sheetData sheetId="9807">
        <row r="1">
          <cell r="A1" t="str">
            <v>1월 생산실적</v>
          </cell>
        </row>
      </sheetData>
      <sheetData sheetId="9808">
        <row r="1">
          <cell r="A1" t="str">
            <v>1월 생산실적</v>
          </cell>
        </row>
      </sheetData>
      <sheetData sheetId="9809">
        <row r="1">
          <cell r="A1" t="str">
            <v>1월 생산실적</v>
          </cell>
        </row>
      </sheetData>
      <sheetData sheetId="9810">
        <row r="1">
          <cell r="A1" t="str">
            <v>1월 생산실적</v>
          </cell>
        </row>
      </sheetData>
      <sheetData sheetId="9811">
        <row r="1">
          <cell r="A1" t="str">
            <v>1월 생산실적</v>
          </cell>
        </row>
      </sheetData>
      <sheetData sheetId="9812">
        <row r="1">
          <cell r="A1" t="str">
            <v>1월 생산실적</v>
          </cell>
        </row>
      </sheetData>
      <sheetData sheetId="9813">
        <row r="1">
          <cell r="A1" t="str">
            <v>1월 생산실적</v>
          </cell>
        </row>
      </sheetData>
      <sheetData sheetId="9814">
        <row r="1">
          <cell r="A1" t="str">
            <v>1월 생산실적</v>
          </cell>
        </row>
      </sheetData>
      <sheetData sheetId="9815">
        <row r="1">
          <cell r="A1" t="str">
            <v>1월 생산실적</v>
          </cell>
        </row>
      </sheetData>
      <sheetData sheetId="9816">
        <row r="1">
          <cell r="A1" t="str">
            <v>1월 생산실적</v>
          </cell>
        </row>
      </sheetData>
      <sheetData sheetId="9817">
        <row r="1">
          <cell r="A1" t="str">
            <v>1월 생산실적</v>
          </cell>
        </row>
      </sheetData>
      <sheetData sheetId="9818">
        <row r="1">
          <cell r="A1" t="str">
            <v>1월 생산실적</v>
          </cell>
        </row>
      </sheetData>
      <sheetData sheetId="9819">
        <row r="1">
          <cell r="A1" t="str">
            <v>1월 생산실적</v>
          </cell>
        </row>
      </sheetData>
      <sheetData sheetId="9820">
        <row r="1">
          <cell r="A1" t="str">
            <v>1월 생산실적</v>
          </cell>
        </row>
      </sheetData>
      <sheetData sheetId="9821">
        <row r="1">
          <cell r="A1" t="str">
            <v>1월 생산실적</v>
          </cell>
        </row>
      </sheetData>
      <sheetData sheetId="9822">
        <row r="1">
          <cell r="A1" t="str">
            <v>1월 생산실적</v>
          </cell>
        </row>
      </sheetData>
      <sheetData sheetId="9823">
        <row r="1">
          <cell r="A1" t="str">
            <v>1월 생산실적</v>
          </cell>
        </row>
      </sheetData>
      <sheetData sheetId="9824">
        <row r="1">
          <cell r="A1" t="str">
            <v>1월 생산실적</v>
          </cell>
        </row>
      </sheetData>
      <sheetData sheetId="9825">
        <row r="1">
          <cell r="A1" t="str">
            <v>1월 생산실적</v>
          </cell>
        </row>
      </sheetData>
      <sheetData sheetId="9826">
        <row r="1">
          <cell r="A1" t="str">
            <v>1월 생산실적</v>
          </cell>
        </row>
      </sheetData>
      <sheetData sheetId="9827">
        <row r="1">
          <cell r="A1" t="str">
            <v>1월 생산실적</v>
          </cell>
        </row>
      </sheetData>
      <sheetData sheetId="9828">
        <row r="1">
          <cell r="A1" t="str">
            <v>1월 생산실적</v>
          </cell>
        </row>
      </sheetData>
      <sheetData sheetId="9829">
        <row r="1">
          <cell r="A1" t="str">
            <v>1월 생산실적</v>
          </cell>
        </row>
      </sheetData>
      <sheetData sheetId="9830">
        <row r="1">
          <cell r="A1" t="str">
            <v>1월 생산실적</v>
          </cell>
        </row>
      </sheetData>
      <sheetData sheetId="9831">
        <row r="1">
          <cell r="A1" t="str">
            <v>1월 생산실적</v>
          </cell>
        </row>
      </sheetData>
      <sheetData sheetId="9832">
        <row r="1">
          <cell r="A1" t="str">
            <v>1월 생산실적</v>
          </cell>
        </row>
      </sheetData>
      <sheetData sheetId="9833">
        <row r="1">
          <cell r="A1" t="str">
            <v>1월 생산실적</v>
          </cell>
        </row>
      </sheetData>
      <sheetData sheetId="9834">
        <row r="1">
          <cell r="A1" t="str">
            <v>1월 생산실적</v>
          </cell>
        </row>
      </sheetData>
      <sheetData sheetId="9835">
        <row r="1">
          <cell r="A1" t="str">
            <v>1월 생산실적</v>
          </cell>
        </row>
      </sheetData>
      <sheetData sheetId="9836">
        <row r="1">
          <cell r="A1" t="str">
            <v>1월 생산실적</v>
          </cell>
        </row>
      </sheetData>
      <sheetData sheetId="9837">
        <row r="1">
          <cell r="A1" t="str">
            <v>1월 생산실적</v>
          </cell>
        </row>
      </sheetData>
      <sheetData sheetId="9838">
        <row r="1">
          <cell r="A1" t="str">
            <v>1월 생산실적</v>
          </cell>
        </row>
      </sheetData>
      <sheetData sheetId="9839">
        <row r="1">
          <cell r="A1" t="str">
            <v>1월 생산실적</v>
          </cell>
        </row>
      </sheetData>
      <sheetData sheetId="9840">
        <row r="1">
          <cell r="A1" t="str">
            <v>1월 생산실적</v>
          </cell>
        </row>
      </sheetData>
      <sheetData sheetId="9841">
        <row r="1">
          <cell r="A1" t="str">
            <v>1월 생산실적</v>
          </cell>
        </row>
      </sheetData>
      <sheetData sheetId="9842">
        <row r="1">
          <cell r="A1" t="str">
            <v>1월 생산실적</v>
          </cell>
        </row>
      </sheetData>
      <sheetData sheetId="9843">
        <row r="1">
          <cell r="A1" t="str">
            <v>1월 생산실적</v>
          </cell>
        </row>
      </sheetData>
      <sheetData sheetId="9844">
        <row r="1">
          <cell r="A1" t="str">
            <v>1월 생산실적</v>
          </cell>
        </row>
      </sheetData>
      <sheetData sheetId="9845">
        <row r="1">
          <cell r="A1" t="str">
            <v>1월 생산실적</v>
          </cell>
        </row>
      </sheetData>
      <sheetData sheetId="9846">
        <row r="1">
          <cell r="A1" t="str">
            <v>1월 생산실적</v>
          </cell>
        </row>
      </sheetData>
      <sheetData sheetId="9847">
        <row r="1">
          <cell r="A1" t="str">
            <v>1월 생산실적</v>
          </cell>
        </row>
      </sheetData>
      <sheetData sheetId="9848">
        <row r="1">
          <cell r="A1" t="str">
            <v>1월 생산실적</v>
          </cell>
        </row>
      </sheetData>
      <sheetData sheetId="9849">
        <row r="1">
          <cell r="A1" t="str">
            <v>1월 생산실적</v>
          </cell>
        </row>
      </sheetData>
      <sheetData sheetId="9850">
        <row r="1">
          <cell r="A1" t="str">
            <v>1월 생산실적</v>
          </cell>
        </row>
      </sheetData>
      <sheetData sheetId="9851">
        <row r="1">
          <cell r="A1" t="str">
            <v>1월 생산실적</v>
          </cell>
        </row>
      </sheetData>
      <sheetData sheetId="9852">
        <row r="1">
          <cell r="A1" t="str">
            <v>1월 생산실적</v>
          </cell>
        </row>
      </sheetData>
      <sheetData sheetId="9853">
        <row r="1">
          <cell r="A1" t="str">
            <v>1월 생산실적</v>
          </cell>
        </row>
      </sheetData>
      <sheetData sheetId="9854">
        <row r="1">
          <cell r="A1" t="str">
            <v>1월 생산실적</v>
          </cell>
        </row>
      </sheetData>
      <sheetData sheetId="9855">
        <row r="1">
          <cell r="A1" t="str">
            <v>1월 생산실적</v>
          </cell>
        </row>
      </sheetData>
      <sheetData sheetId="9856">
        <row r="1">
          <cell r="A1" t="str">
            <v>1월 생산실적</v>
          </cell>
        </row>
      </sheetData>
      <sheetData sheetId="9857">
        <row r="1">
          <cell r="A1" t="str">
            <v>1월 생산실적</v>
          </cell>
        </row>
      </sheetData>
      <sheetData sheetId="9858">
        <row r="1">
          <cell r="A1" t="str">
            <v>1월 생산실적</v>
          </cell>
        </row>
      </sheetData>
      <sheetData sheetId="9859">
        <row r="1">
          <cell r="A1" t="str">
            <v>1월 생산실적</v>
          </cell>
        </row>
      </sheetData>
      <sheetData sheetId="9860">
        <row r="1">
          <cell r="A1" t="str">
            <v>1월 생산실적</v>
          </cell>
        </row>
      </sheetData>
      <sheetData sheetId="9861">
        <row r="1">
          <cell r="A1" t="str">
            <v>1월 생산실적</v>
          </cell>
        </row>
      </sheetData>
      <sheetData sheetId="9862">
        <row r="1">
          <cell r="A1" t="str">
            <v>1월 생산실적</v>
          </cell>
        </row>
      </sheetData>
      <sheetData sheetId="9863">
        <row r="1">
          <cell r="A1" t="str">
            <v>1월 생산실적</v>
          </cell>
        </row>
      </sheetData>
      <sheetData sheetId="9864">
        <row r="1">
          <cell r="A1" t="str">
            <v>1월 생산실적</v>
          </cell>
        </row>
      </sheetData>
      <sheetData sheetId="9865">
        <row r="1">
          <cell r="A1" t="str">
            <v>1월 생산실적</v>
          </cell>
        </row>
      </sheetData>
      <sheetData sheetId="9866">
        <row r="1">
          <cell r="A1" t="str">
            <v>1월 생산실적</v>
          </cell>
        </row>
      </sheetData>
      <sheetData sheetId="9867">
        <row r="1">
          <cell r="A1" t="str">
            <v>1월 생산실적</v>
          </cell>
        </row>
      </sheetData>
      <sheetData sheetId="9868">
        <row r="1">
          <cell r="A1" t="str">
            <v>1월 생산실적</v>
          </cell>
        </row>
      </sheetData>
      <sheetData sheetId="9869">
        <row r="1">
          <cell r="A1" t="str">
            <v>1월 생산실적</v>
          </cell>
        </row>
      </sheetData>
      <sheetData sheetId="9870">
        <row r="1">
          <cell r="A1" t="str">
            <v>1월 생산실적</v>
          </cell>
        </row>
      </sheetData>
      <sheetData sheetId="9871">
        <row r="1">
          <cell r="A1" t="str">
            <v>1월 생산실적</v>
          </cell>
        </row>
      </sheetData>
      <sheetData sheetId="9872">
        <row r="1">
          <cell r="A1" t="str">
            <v>1월 생산실적</v>
          </cell>
        </row>
      </sheetData>
      <sheetData sheetId="9873">
        <row r="1">
          <cell r="A1" t="str">
            <v>1월 생산실적</v>
          </cell>
        </row>
      </sheetData>
      <sheetData sheetId="9874">
        <row r="1">
          <cell r="A1" t="str">
            <v>1월 생산실적</v>
          </cell>
        </row>
      </sheetData>
      <sheetData sheetId="9875">
        <row r="1">
          <cell r="A1" t="str">
            <v>1월 생산실적</v>
          </cell>
        </row>
      </sheetData>
      <sheetData sheetId="9876">
        <row r="1">
          <cell r="A1" t="str">
            <v>1월 생산실적</v>
          </cell>
        </row>
      </sheetData>
      <sheetData sheetId="9877">
        <row r="1">
          <cell r="A1" t="str">
            <v>1월 생산실적</v>
          </cell>
        </row>
      </sheetData>
      <sheetData sheetId="9878">
        <row r="1">
          <cell r="A1" t="str">
            <v>1월 생산실적</v>
          </cell>
        </row>
      </sheetData>
      <sheetData sheetId="9879">
        <row r="1">
          <cell r="A1" t="str">
            <v>1월 생산실적</v>
          </cell>
        </row>
      </sheetData>
      <sheetData sheetId="9880">
        <row r="1">
          <cell r="A1" t="str">
            <v>1월 생산실적</v>
          </cell>
        </row>
      </sheetData>
      <sheetData sheetId="9881">
        <row r="1">
          <cell r="A1" t="str">
            <v>1월 생산실적</v>
          </cell>
        </row>
      </sheetData>
      <sheetData sheetId="9882">
        <row r="1">
          <cell r="A1" t="str">
            <v>1월 생산실적</v>
          </cell>
        </row>
      </sheetData>
      <sheetData sheetId="9883">
        <row r="1">
          <cell r="A1" t="str">
            <v>1월 생산실적</v>
          </cell>
        </row>
      </sheetData>
      <sheetData sheetId="9884">
        <row r="1">
          <cell r="A1" t="str">
            <v>1월 생산실적</v>
          </cell>
        </row>
      </sheetData>
      <sheetData sheetId="9885">
        <row r="1">
          <cell r="A1" t="str">
            <v>1월 생산실적</v>
          </cell>
        </row>
      </sheetData>
      <sheetData sheetId="9886">
        <row r="1">
          <cell r="A1" t="str">
            <v>1월 생산실적</v>
          </cell>
        </row>
      </sheetData>
      <sheetData sheetId="9887">
        <row r="1">
          <cell r="A1" t="str">
            <v>1월 생산실적</v>
          </cell>
        </row>
      </sheetData>
      <sheetData sheetId="9888">
        <row r="1">
          <cell r="A1" t="str">
            <v>1월 생산실적</v>
          </cell>
        </row>
      </sheetData>
      <sheetData sheetId="9889">
        <row r="1">
          <cell r="A1" t="str">
            <v>1월 생산실적</v>
          </cell>
        </row>
      </sheetData>
      <sheetData sheetId="9890">
        <row r="1">
          <cell r="A1" t="str">
            <v>1월 생산실적</v>
          </cell>
        </row>
      </sheetData>
      <sheetData sheetId="9891">
        <row r="1">
          <cell r="A1" t="str">
            <v>1월 생산실적</v>
          </cell>
        </row>
      </sheetData>
      <sheetData sheetId="9892">
        <row r="1">
          <cell r="A1" t="str">
            <v>1월 생산실적</v>
          </cell>
        </row>
      </sheetData>
      <sheetData sheetId="9893">
        <row r="1">
          <cell r="A1" t="str">
            <v>1월 생산실적</v>
          </cell>
        </row>
      </sheetData>
      <sheetData sheetId="9894">
        <row r="1">
          <cell r="A1" t="str">
            <v>1월 생산실적</v>
          </cell>
        </row>
      </sheetData>
      <sheetData sheetId="9895">
        <row r="1">
          <cell r="A1" t="str">
            <v>1월 생산실적</v>
          </cell>
        </row>
      </sheetData>
      <sheetData sheetId="9896">
        <row r="1">
          <cell r="A1" t="str">
            <v>1월 생산실적</v>
          </cell>
        </row>
      </sheetData>
      <sheetData sheetId="9897">
        <row r="1">
          <cell r="A1" t="str">
            <v>1월 생산실적</v>
          </cell>
        </row>
      </sheetData>
      <sheetData sheetId="9898">
        <row r="1">
          <cell r="A1" t="str">
            <v>1월 생산실적</v>
          </cell>
        </row>
      </sheetData>
      <sheetData sheetId="9899">
        <row r="1">
          <cell r="A1" t="str">
            <v>1월 생산실적</v>
          </cell>
        </row>
      </sheetData>
      <sheetData sheetId="9900">
        <row r="1">
          <cell r="A1" t="str">
            <v>1월 생산실적</v>
          </cell>
        </row>
      </sheetData>
      <sheetData sheetId="9901">
        <row r="1">
          <cell r="A1" t="str">
            <v>1월 생산실적</v>
          </cell>
        </row>
      </sheetData>
      <sheetData sheetId="9902">
        <row r="1">
          <cell r="A1" t="str">
            <v>1월 생산실적</v>
          </cell>
        </row>
      </sheetData>
      <sheetData sheetId="9903">
        <row r="1">
          <cell r="A1" t="str">
            <v>1월 생산실적</v>
          </cell>
        </row>
      </sheetData>
      <sheetData sheetId="9904">
        <row r="1">
          <cell r="A1" t="str">
            <v>1월 생산실적</v>
          </cell>
        </row>
      </sheetData>
      <sheetData sheetId="9905">
        <row r="1">
          <cell r="A1" t="str">
            <v>1월 생산실적</v>
          </cell>
        </row>
      </sheetData>
      <sheetData sheetId="9906">
        <row r="1">
          <cell r="A1" t="str">
            <v>1월 생산실적</v>
          </cell>
        </row>
      </sheetData>
      <sheetData sheetId="9907">
        <row r="1">
          <cell r="A1" t="str">
            <v>1월 생산실적</v>
          </cell>
        </row>
      </sheetData>
      <sheetData sheetId="9908">
        <row r="1">
          <cell r="A1" t="str">
            <v>1월 생산실적</v>
          </cell>
        </row>
      </sheetData>
      <sheetData sheetId="9909">
        <row r="1">
          <cell r="A1" t="str">
            <v>1월 생산실적</v>
          </cell>
        </row>
      </sheetData>
      <sheetData sheetId="9910">
        <row r="1">
          <cell r="A1" t="str">
            <v>1월 생산실적</v>
          </cell>
        </row>
      </sheetData>
      <sheetData sheetId="9911">
        <row r="1">
          <cell r="A1" t="str">
            <v>1월 생산실적</v>
          </cell>
        </row>
      </sheetData>
      <sheetData sheetId="9912">
        <row r="1">
          <cell r="A1" t="str">
            <v>1월 생산실적</v>
          </cell>
        </row>
      </sheetData>
      <sheetData sheetId="9913">
        <row r="1">
          <cell r="A1" t="str">
            <v>1월 생산실적</v>
          </cell>
        </row>
      </sheetData>
      <sheetData sheetId="9914">
        <row r="1">
          <cell r="A1" t="str">
            <v>1월 생산실적</v>
          </cell>
        </row>
      </sheetData>
      <sheetData sheetId="9915">
        <row r="1">
          <cell r="A1" t="str">
            <v>1월 생산실적</v>
          </cell>
        </row>
      </sheetData>
      <sheetData sheetId="9916">
        <row r="1">
          <cell r="A1" t="str">
            <v>1월 생산실적</v>
          </cell>
        </row>
      </sheetData>
      <sheetData sheetId="9917">
        <row r="1">
          <cell r="A1" t="str">
            <v>1월 생산실적</v>
          </cell>
        </row>
      </sheetData>
      <sheetData sheetId="9918">
        <row r="1">
          <cell r="A1" t="str">
            <v>1월 생산실적</v>
          </cell>
        </row>
      </sheetData>
      <sheetData sheetId="9919">
        <row r="1">
          <cell r="A1" t="str">
            <v>1월 생산실적</v>
          </cell>
        </row>
      </sheetData>
      <sheetData sheetId="9920">
        <row r="1">
          <cell r="A1" t="str">
            <v>1월 생산실적</v>
          </cell>
        </row>
      </sheetData>
      <sheetData sheetId="9921">
        <row r="1">
          <cell r="A1" t="str">
            <v>1월 생산실적</v>
          </cell>
        </row>
      </sheetData>
      <sheetData sheetId="9922">
        <row r="1">
          <cell r="A1" t="str">
            <v>1월 생산실적</v>
          </cell>
        </row>
      </sheetData>
      <sheetData sheetId="9923">
        <row r="1">
          <cell r="A1" t="str">
            <v>1월 생산실적</v>
          </cell>
        </row>
      </sheetData>
      <sheetData sheetId="9924">
        <row r="1">
          <cell r="A1" t="str">
            <v>1월 생산실적</v>
          </cell>
        </row>
      </sheetData>
      <sheetData sheetId="9925">
        <row r="1">
          <cell r="A1" t="str">
            <v>1월 생산실적</v>
          </cell>
        </row>
      </sheetData>
      <sheetData sheetId="9926">
        <row r="1">
          <cell r="A1" t="str">
            <v>1월 생산실적</v>
          </cell>
        </row>
      </sheetData>
      <sheetData sheetId="9927">
        <row r="1">
          <cell r="A1" t="str">
            <v>1월 생산실적</v>
          </cell>
        </row>
      </sheetData>
      <sheetData sheetId="9928">
        <row r="1">
          <cell r="A1" t="str">
            <v>1월 생산실적</v>
          </cell>
        </row>
      </sheetData>
      <sheetData sheetId="9929">
        <row r="1">
          <cell r="A1" t="str">
            <v>1월 생산실적</v>
          </cell>
        </row>
      </sheetData>
      <sheetData sheetId="9930">
        <row r="1">
          <cell r="A1" t="str">
            <v>1월 생산실적</v>
          </cell>
        </row>
      </sheetData>
      <sheetData sheetId="9931">
        <row r="1">
          <cell r="A1" t="str">
            <v>1월 생산실적</v>
          </cell>
        </row>
      </sheetData>
      <sheetData sheetId="9932">
        <row r="1">
          <cell r="A1" t="str">
            <v>1월 생산실적</v>
          </cell>
        </row>
      </sheetData>
      <sheetData sheetId="9933">
        <row r="1">
          <cell r="A1" t="str">
            <v>1월 생산실적</v>
          </cell>
        </row>
      </sheetData>
      <sheetData sheetId="9934">
        <row r="1">
          <cell r="A1" t="str">
            <v>1월 생산실적</v>
          </cell>
        </row>
      </sheetData>
      <sheetData sheetId="9935">
        <row r="1">
          <cell r="A1" t="str">
            <v>1월 생산실적</v>
          </cell>
        </row>
      </sheetData>
      <sheetData sheetId="9936">
        <row r="1">
          <cell r="A1" t="str">
            <v>1월 생산실적</v>
          </cell>
        </row>
      </sheetData>
      <sheetData sheetId="9937">
        <row r="1">
          <cell r="A1" t="str">
            <v>1월 생산실적</v>
          </cell>
        </row>
      </sheetData>
      <sheetData sheetId="9938">
        <row r="1">
          <cell r="A1" t="str">
            <v>1월 생산실적</v>
          </cell>
        </row>
      </sheetData>
      <sheetData sheetId="9939">
        <row r="1">
          <cell r="A1" t="str">
            <v>1월 생산실적</v>
          </cell>
        </row>
      </sheetData>
      <sheetData sheetId="9940">
        <row r="1">
          <cell r="A1" t="str">
            <v>1월 생산실적</v>
          </cell>
        </row>
      </sheetData>
      <sheetData sheetId="9941">
        <row r="1">
          <cell r="A1" t="str">
            <v>1월 생산실적</v>
          </cell>
        </row>
      </sheetData>
      <sheetData sheetId="9942">
        <row r="1">
          <cell r="A1" t="str">
            <v>1월 생산실적</v>
          </cell>
        </row>
      </sheetData>
      <sheetData sheetId="9943">
        <row r="1">
          <cell r="A1" t="str">
            <v>1월 생산실적</v>
          </cell>
        </row>
      </sheetData>
      <sheetData sheetId="9944">
        <row r="1">
          <cell r="A1" t="str">
            <v>1월 생산실적</v>
          </cell>
        </row>
      </sheetData>
      <sheetData sheetId="9945">
        <row r="1">
          <cell r="A1" t="str">
            <v>1월 생산실적</v>
          </cell>
        </row>
      </sheetData>
      <sheetData sheetId="9946">
        <row r="1">
          <cell r="A1" t="str">
            <v>1월 생산실적</v>
          </cell>
        </row>
      </sheetData>
      <sheetData sheetId="9947">
        <row r="1">
          <cell r="A1" t="str">
            <v>1월 생산실적</v>
          </cell>
        </row>
      </sheetData>
      <sheetData sheetId="9948">
        <row r="1">
          <cell r="A1" t="str">
            <v>1월 생산실적</v>
          </cell>
        </row>
      </sheetData>
      <sheetData sheetId="9949">
        <row r="1">
          <cell r="A1" t="str">
            <v>1월 생산실적</v>
          </cell>
        </row>
      </sheetData>
      <sheetData sheetId="9950">
        <row r="1">
          <cell r="A1" t="str">
            <v>1월 생산실적</v>
          </cell>
        </row>
      </sheetData>
      <sheetData sheetId="9951">
        <row r="1">
          <cell r="A1" t="str">
            <v>1월 생산실적</v>
          </cell>
        </row>
      </sheetData>
      <sheetData sheetId="9952">
        <row r="1">
          <cell r="A1" t="str">
            <v>1월 생산실적</v>
          </cell>
        </row>
      </sheetData>
      <sheetData sheetId="9953">
        <row r="1">
          <cell r="A1" t="str">
            <v>1월 생산실적</v>
          </cell>
        </row>
      </sheetData>
      <sheetData sheetId="9954">
        <row r="1">
          <cell r="A1" t="str">
            <v>1월 생산실적</v>
          </cell>
        </row>
      </sheetData>
      <sheetData sheetId="9955">
        <row r="1">
          <cell r="A1" t="str">
            <v>1월 생산실적</v>
          </cell>
        </row>
      </sheetData>
      <sheetData sheetId="9956">
        <row r="1">
          <cell r="A1" t="str">
            <v>1월 생산실적</v>
          </cell>
        </row>
      </sheetData>
      <sheetData sheetId="9957">
        <row r="1">
          <cell r="A1" t="str">
            <v>1월 생산실적</v>
          </cell>
        </row>
      </sheetData>
      <sheetData sheetId="9958">
        <row r="1">
          <cell r="A1" t="str">
            <v>1월 생산실적</v>
          </cell>
        </row>
      </sheetData>
      <sheetData sheetId="9959">
        <row r="1">
          <cell r="A1" t="str">
            <v>1월 생산실적</v>
          </cell>
        </row>
      </sheetData>
      <sheetData sheetId="9960">
        <row r="1">
          <cell r="A1" t="str">
            <v>1월 생산실적</v>
          </cell>
        </row>
      </sheetData>
      <sheetData sheetId="9961">
        <row r="1">
          <cell r="A1" t="str">
            <v>1월 생산실적</v>
          </cell>
        </row>
      </sheetData>
      <sheetData sheetId="9962">
        <row r="1">
          <cell r="A1" t="str">
            <v>1월 생산실적</v>
          </cell>
        </row>
      </sheetData>
      <sheetData sheetId="9963">
        <row r="1">
          <cell r="A1" t="str">
            <v>1월 생산실적</v>
          </cell>
        </row>
      </sheetData>
      <sheetData sheetId="9964">
        <row r="1">
          <cell r="A1" t="str">
            <v>1월 생산실적</v>
          </cell>
        </row>
      </sheetData>
      <sheetData sheetId="9965">
        <row r="1">
          <cell r="A1" t="str">
            <v>1월 생산실적</v>
          </cell>
        </row>
      </sheetData>
      <sheetData sheetId="9966">
        <row r="1">
          <cell r="A1" t="str">
            <v>1월 생산실적</v>
          </cell>
        </row>
      </sheetData>
      <sheetData sheetId="9967">
        <row r="1">
          <cell r="A1" t="str">
            <v>1월 생산실적</v>
          </cell>
        </row>
      </sheetData>
      <sheetData sheetId="9968">
        <row r="1">
          <cell r="A1" t="str">
            <v>1월 생산실적</v>
          </cell>
        </row>
      </sheetData>
      <sheetData sheetId="9969">
        <row r="1">
          <cell r="A1" t="str">
            <v>1월 생산실적</v>
          </cell>
        </row>
      </sheetData>
      <sheetData sheetId="9970">
        <row r="1">
          <cell r="A1" t="str">
            <v>1월 생산실적</v>
          </cell>
        </row>
      </sheetData>
      <sheetData sheetId="9971">
        <row r="1">
          <cell r="A1" t="str">
            <v>1월 생산실적</v>
          </cell>
        </row>
      </sheetData>
      <sheetData sheetId="9972">
        <row r="1">
          <cell r="A1" t="str">
            <v>1월 생산실적</v>
          </cell>
        </row>
      </sheetData>
      <sheetData sheetId="9973">
        <row r="1">
          <cell r="A1" t="str">
            <v>1월 생산실적</v>
          </cell>
        </row>
      </sheetData>
      <sheetData sheetId="9974">
        <row r="1">
          <cell r="A1" t="str">
            <v>1월 생산실적</v>
          </cell>
        </row>
      </sheetData>
      <sheetData sheetId="9975">
        <row r="1">
          <cell r="A1" t="str">
            <v>1월 생산실적</v>
          </cell>
        </row>
      </sheetData>
      <sheetData sheetId="9976">
        <row r="1">
          <cell r="A1" t="str">
            <v>1월 생산실적</v>
          </cell>
        </row>
      </sheetData>
      <sheetData sheetId="9977">
        <row r="1">
          <cell r="A1" t="str">
            <v>1월 생산실적</v>
          </cell>
        </row>
      </sheetData>
      <sheetData sheetId="9978">
        <row r="1">
          <cell r="A1" t="str">
            <v>1월 생산실적</v>
          </cell>
        </row>
      </sheetData>
      <sheetData sheetId="9979">
        <row r="1">
          <cell r="A1" t="str">
            <v>1월 생산실적</v>
          </cell>
        </row>
      </sheetData>
      <sheetData sheetId="9980">
        <row r="1">
          <cell r="A1" t="str">
            <v>1월 생산실적</v>
          </cell>
        </row>
      </sheetData>
      <sheetData sheetId="9981">
        <row r="1">
          <cell r="A1" t="str">
            <v>1월 생산실적</v>
          </cell>
        </row>
      </sheetData>
      <sheetData sheetId="9982">
        <row r="1">
          <cell r="A1" t="str">
            <v>1월 생산실적</v>
          </cell>
        </row>
      </sheetData>
      <sheetData sheetId="9983">
        <row r="1">
          <cell r="A1" t="str">
            <v>1월 생산실적</v>
          </cell>
        </row>
      </sheetData>
      <sheetData sheetId="9984">
        <row r="1">
          <cell r="A1" t="str">
            <v>1월 생산실적</v>
          </cell>
        </row>
      </sheetData>
      <sheetData sheetId="9985">
        <row r="1">
          <cell r="A1" t="str">
            <v>1월 생산실적</v>
          </cell>
        </row>
      </sheetData>
      <sheetData sheetId="9986">
        <row r="1">
          <cell r="A1" t="str">
            <v>1월 생산실적</v>
          </cell>
        </row>
      </sheetData>
      <sheetData sheetId="9987">
        <row r="1">
          <cell r="A1" t="str">
            <v>1월 생산실적</v>
          </cell>
        </row>
      </sheetData>
      <sheetData sheetId="9988">
        <row r="1">
          <cell r="A1" t="str">
            <v>1월 생산실적</v>
          </cell>
        </row>
      </sheetData>
      <sheetData sheetId="9989">
        <row r="1">
          <cell r="A1" t="str">
            <v>1월 생산실적</v>
          </cell>
        </row>
      </sheetData>
      <sheetData sheetId="9990">
        <row r="1">
          <cell r="A1" t="str">
            <v>1월 생산실적</v>
          </cell>
        </row>
      </sheetData>
      <sheetData sheetId="9991">
        <row r="1">
          <cell r="A1" t="str">
            <v>1월 생산실적</v>
          </cell>
        </row>
      </sheetData>
      <sheetData sheetId="9992">
        <row r="1">
          <cell r="A1" t="str">
            <v>1월 생산실적</v>
          </cell>
        </row>
      </sheetData>
      <sheetData sheetId="9993">
        <row r="1">
          <cell r="A1" t="str">
            <v>1월 생산실적</v>
          </cell>
        </row>
      </sheetData>
      <sheetData sheetId="9994">
        <row r="1">
          <cell r="A1" t="str">
            <v>1월 생산실적</v>
          </cell>
        </row>
      </sheetData>
      <sheetData sheetId="9995">
        <row r="1">
          <cell r="A1" t="str">
            <v>1월 생산실적</v>
          </cell>
        </row>
      </sheetData>
      <sheetData sheetId="9996">
        <row r="1">
          <cell r="A1" t="str">
            <v>1월 생산실적</v>
          </cell>
        </row>
      </sheetData>
      <sheetData sheetId="9997">
        <row r="1">
          <cell r="A1" t="str">
            <v>1월 생산실적</v>
          </cell>
        </row>
      </sheetData>
      <sheetData sheetId="9998">
        <row r="1">
          <cell r="A1" t="str">
            <v>1월 생산실적</v>
          </cell>
        </row>
      </sheetData>
      <sheetData sheetId="9999">
        <row r="1">
          <cell r="A1" t="str">
            <v>1월 생산실적</v>
          </cell>
        </row>
      </sheetData>
      <sheetData sheetId="10000">
        <row r="1">
          <cell r="A1" t="str">
            <v>1월 생산실적</v>
          </cell>
        </row>
      </sheetData>
      <sheetData sheetId="10001">
        <row r="1">
          <cell r="A1" t="str">
            <v>1월 생산실적</v>
          </cell>
        </row>
      </sheetData>
      <sheetData sheetId="10002">
        <row r="1">
          <cell r="A1" t="str">
            <v>1월 생산실적</v>
          </cell>
        </row>
      </sheetData>
      <sheetData sheetId="10003">
        <row r="1">
          <cell r="A1" t="str">
            <v>1월 생산실적</v>
          </cell>
        </row>
      </sheetData>
      <sheetData sheetId="10004">
        <row r="1">
          <cell r="A1" t="str">
            <v>1월 생산실적</v>
          </cell>
        </row>
      </sheetData>
      <sheetData sheetId="10005">
        <row r="1">
          <cell r="A1" t="str">
            <v>1월 생산실적</v>
          </cell>
        </row>
      </sheetData>
      <sheetData sheetId="10006">
        <row r="1">
          <cell r="A1" t="str">
            <v>1월 생산실적</v>
          </cell>
        </row>
      </sheetData>
      <sheetData sheetId="10007">
        <row r="1">
          <cell r="A1" t="str">
            <v>1월 생산실적</v>
          </cell>
        </row>
      </sheetData>
      <sheetData sheetId="10008">
        <row r="1">
          <cell r="A1" t="str">
            <v>1월 생산실적</v>
          </cell>
        </row>
      </sheetData>
      <sheetData sheetId="10009">
        <row r="1">
          <cell r="A1" t="str">
            <v>1월 생산실적</v>
          </cell>
        </row>
      </sheetData>
      <sheetData sheetId="10010">
        <row r="1">
          <cell r="A1" t="str">
            <v>1월 생산실적</v>
          </cell>
        </row>
      </sheetData>
      <sheetData sheetId="10011">
        <row r="1">
          <cell r="A1" t="str">
            <v>1월 생산실적</v>
          </cell>
        </row>
      </sheetData>
      <sheetData sheetId="10012">
        <row r="1">
          <cell r="A1" t="str">
            <v>1월 생산실적</v>
          </cell>
        </row>
      </sheetData>
      <sheetData sheetId="10013">
        <row r="1">
          <cell r="A1" t="str">
            <v>1월 생산실적</v>
          </cell>
        </row>
      </sheetData>
      <sheetData sheetId="10014">
        <row r="1">
          <cell r="A1" t="str">
            <v>1월 생산실적</v>
          </cell>
        </row>
      </sheetData>
      <sheetData sheetId="10015">
        <row r="1">
          <cell r="A1" t="str">
            <v>1월 생산실적</v>
          </cell>
        </row>
      </sheetData>
      <sheetData sheetId="10016">
        <row r="1">
          <cell r="A1" t="str">
            <v>1월 생산실적</v>
          </cell>
        </row>
      </sheetData>
      <sheetData sheetId="10017">
        <row r="1">
          <cell r="A1" t="str">
            <v>1월 생산실적</v>
          </cell>
        </row>
      </sheetData>
      <sheetData sheetId="10018">
        <row r="1">
          <cell r="A1" t="str">
            <v>1월 생산실적</v>
          </cell>
        </row>
      </sheetData>
      <sheetData sheetId="10019">
        <row r="1">
          <cell r="A1" t="str">
            <v>1월 생산실적</v>
          </cell>
        </row>
      </sheetData>
      <sheetData sheetId="10020">
        <row r="1">
          <cell r="A1" t="str">
            <v>1월 생산실적</v>
          </cell>
        </row>
      </sheetData>
      <sheetData sheetId="10021">
        <row r="1">
          <cell r="A1" t="str">
            <v>1월 생산실적</v>
          </cell>
        </row>
      </sheetData>
      <sheetData sheetId="10022">
        <row r="1">
          <cell r="A1" t="str">
            <v>1월 생산실적</v>
          </cell>
        </row>
      </sheetData>
      <sheetData sheetId="10023">
        <row r="1">
          <cell r="A1" t="str">
            <v>1월 생산실적</v>
          </cell>
        </row>
      </sheetData>
      <sheetData sheetId="10024">
        <row r="1">
          <cell r="A1" t="str">
            <v>1월 생산실적</v>
          </cell>
        </row>
      </sheetData>
      <sheetData sheetId="10025">
        <row r="1">
          <cell r="A1" t="str">
            <v>1월 생산실적</v>
          </cell>
        </row>
      </sheetData>
      <sheetData sheetId="10026">
        <row r="1">
          <cell r="A1" t="str">
            <v>1월 생산실적</v>
          </cell>
        </row>
      </sheetData>
      <sheetData sheetId="10027">
        <row r="1">
          <cell r="A1" t="str">
            <v>1월 생산실적</v>
          </cell>
        </row>
      </sheetData>
      <sheetData sheetId="10028">
        <row r="1">
          <cell r="A1" t="str">
            <v>1월 생산실적</v>
          </cell>
        </row>
      </sheetData>
      <sheetData sheetId="10029">
        <row r="1">
          <cell r="A1" t="str">
            <v>1월 생산실적</v>
          </cell>
        </row>
      </sheetData>
      <sheetData sheetId="10030">
        <row r="1">
          <cell r="A1" t="str">
            <v>1월 생산실적</v>
          </cell>
        </row>
      </sheetData>
      <sheetData sheetId="10031">
        <row r="1">
          <cell r="A1" t="str">
            <v>1월 생산실적</v>
          </cell>
        </row>
      </sheetData>
      <sheetData sheetId="10032">
        <row r="1">
          <cell r="A1" t="str">
            <v>1월 생산실적</v>
          </cell>
        </row>
      </sheetData>
      <sheetData sheetId="10033">
        <row r="1">
          <cell r="A1" t="str">
            <v>1월 생산실적</v>
          </cell>
        </row>
      </sheetData>
      <sheetData sheetId="10034">
        <row r="1">
          <cell r="A1" t="str">
            <v>1월 생산실적</v>
          </cell>
        </row>
      </sheetData>
      <sheetData sheetId="10035">
        <row r="1">
          <cell r="A1" t="str">
            <v>1월 생산실적</v>
          </cell>
        </row>
      </sheetData>
      <sheetData sheetId="10036">
        <row r="1">
          <cell r="A1" t="str">
            <v>1월 생산실적</v>
          </cell>
        </row>
      </sheetData>
      <sheetData sheetId="10037">
        <row r="1">
          <cell r="A1" t="str">
            <v>1월 생산실적</v>
          </cell>
        </row>
      </sheetData>
      <sheetData sheetId="10038">
        <row r="1">
          <cell r="A1" t="str">
            <v>1월 생산실적</v>
          </cell>
        </row>
      </sheetData>
      <sheetData sheetId="10039">
        <row r="1">
          <cell r="A1" t="str">
            <v>1월 생산실적</v>
          </cell>
        </row>
      </sheetData>
      <sheetData sheetId="10040">
        <row r="1">
          <cell r="A1" t="str">
            <v>1월 생산실적</v>
          </cell>
        </row>
      </sheetData>
      <sheetData sheetId="10041">
        <row r="1">
          <cell r="A1" t="str">
            <v>1월 생산실적</v>
          </cell>
        </row>
      </sheetData>
      <sheetData sheetId="10042">
        <row r="1">
          <cell r="A1" t="str">
            <v>1월 생산실적</v>
          </cell>
        </row>
      </sheetData>
      <sheetData sheetId="10043">
        <row r="1">
          <cell r="A1" t="str">
            <v>1월 생산실적</v>
          </cell>
        </row>
      </sheetData>
      <sheetData sheetId="10044">
        <row r="1">
          <cell r="A1" t="str">
            <v>1월 생산실적</v>
          </cell>
        </row>
      </sheetData>
      <sheetData sheetId="10045">
        <row r="1">
          <cell r="A1" t="str">
            <v>1월 생산실적</v>
          </cell>
        </row>
      </sheetData>
      <sheetData sheetId="10046">
        <row r="1">
          <cell r="A1" t="str">
            <v>1월 생산실적</v>
          </cell>
        </row>
      </sheetData>
      <sheetData sheetId="10047">
        <row r="1">
          <cell r="A1" t="str">
            <v>1월 생산실적</v>
          </cell>
        </row>
      </sheetData>
      <sheetData sheetId="10048">
        <row r="1">
          <cell r="A1" t="str">
            <v>1월 생산실적</v>
          </cell>
        </row>
      </sheetData>
      <sheetData sheetId="10049">
        <row r="1">
          <cell r="A1" t="str">
            <v>1월 생산실적</v>
          </cell>
        </row>
      </sheetData>
      <sheetData sheetId="10050">
        <row r="1">
          <cell r="A1" t="str">
            <v>1월 생산실적</v>
          </cell>
        </row>
      </sheetData>
      <sheetData sheetId="10051">
        <row r="1">
          <cell r="A1" t="str">
            <v>1월 생산실적</v>
          </cell>
        </row>
      </sheetData>
      <sheetData sheetId="10052">
        <row r="1">
          <cell r="A1" t="str">
            <v>1월 생산실적</v>
          </cell>
        </row>
      </sheetData>
      <sheetData sheetId="10053">
        <row r="1">
          <cell r="A1" t="str">
            <v>1월 생산실적</v>
          </cell>
        </row>
      </sheetData>
      <sheetData sheetId="10054">
        <row r="1">
          <cell r="A1" t="str">
            <v>1월 생산실적</v>
          </cell>
        </row>
      </sheetData>
      <sheetData sheetId="10055">
        <row r="1">
          <cell r="A1" t="str">
            <v>1월 생산실적</v>
          </cell>
        </row>
      </sheetData>
      <sheetData sheetId="10056">
        <row r="1">
          <cell r="A1" t="str">
            <v>1월 생산실적</v>
          </cell>
        </row>
      </sheetData>
      <sheetData sheetId="10057">
        <row r="1">
          <cell r="A1" t="str">
            <v>1월 생산실적</v>
          </cell>
        </row>
      </sheetData>
      <sheetData sheetId="10058">
        <row r="1">
          <cell r="A1" t="str">
            <v>1월 생산실적</v>
          </cell>
        </row>
      </sheetData>
      <sheetData sheetId="10059">
        <row r="1">
          <cell r="A1" t="str">
            <v>1월 생산실적</v>
          </cell>
        </row>
      </sheetData>
      <sheetData sheetId="10060">
        <row r="1">
          <cell r="A1" t="str">
            <v>1월 생산실적</v>
          </cell>
        </row>
      </sheetData>
      <sheetData sheetId="10061">
        <row r="1">
          <cell r="A1" t="str">
            <v>1월 생산실적</v>
          </cell>
        </row>
      </sheetData>
      <sheetData sheetId="10062">
        <row r="1">
          <cell r="A1" t="str">
            <v>1월 생산실적</v>
          </cell>
        </row>
      </sheetData>
      <sheetData sheetId="10063">
        <row r="1">
          <cell r="A1" t="str">
            <v>1월 생산실적</v>
          </cell>
        </row>
      </sheetData>
      <sheetData sheetId="10064">
        <row r="1">
          <cell r="A1" t="str">
            <v>1월 생산실적</v>
          </cell>
        </row>
      </sheetData>
      <sheetData sheetId="10065">
        <row r="1">
          <cell r="A1" t="str">
            <v>1월 생산실적</v>
          </cell>
        </row>
      </sheetData>
      <sheetData sheetId="10066">
        <row r="1">
          <cell r="A1" t="str">
            <v>1월 생산실적</v>
          </cell>
        </row>
      </sheetData>
      <sheetData sheetId="10067">
        <row r="1">
          <cell r="A1" t="str">
            <v>1월 생산실적</v>
          </cell>
        </row>
      </sheetData>
      <sheetData sheetId="10068">
        <row r="1">
          <cell r="A1" t="str">
            <v>1월 생산실적</v>
          </cell>
        </row>
      </sheetData>
      <sheetData sheetId="10069">
        <row r="1">
          <cell r="A1" t="str">
            <v>1월 생산실적</v>
          </cell>
        </row>
      </sheetData>
      <sheetData sheetId="10070">
        <row r="1">
          <cell r="A1" t="str">
            <v>1월 생산실적</v>
          </cell>
        </row>
      </sheetData>
      <sheetData sheetId="10071">
        <row r="1">
          <cell r="A1" t="str">
            <v>1월 생산실적</v>
          </cell>
        </row>
      </sheetData>
      <sheetData sheetId="10072">
        <row r="1">
          <cell r="A1" t="str">
            <v>1월 생산실적</v>
          </cell>
        </row>
      </sheetData>
      <sheetData sheetId="10073">
        <row r="1">
          <cell r="A1" t="str">
            <v>1월 생산실적</v>
          </cell>
        </row>
      </sheetData>
      <sheetData sheetId="10074">
        <row r="1">
          <cell r="A1" t="str">
            <v>1월 생산실적</v>
          </cell>
        </row>
      </sheetData>
      <sheetData sheetId="10075">
        <row r="1">
          <cell r="A1" t="str">
            <v>1월 생산실적</v>
          </cell>
        </row>
      </sheetData>
      <sheetData sheetId="10076">
        <row r="1">
          <cell r="A1" t="str">
            <v>1월 생산실적</v>
          </cell>
        </row>
      </sheetData>
      <sheetData sheetId="10077">
        <row r="1">
          <cell r="A1" t="str">
            <v>1월 생산실적</v>
          </cell>
        </row>
      </sheetData>
      <sheetData sheetId="10078">
        <row r="1">
          <cell r="A1" t="str">
            <v>1월 생산실적</v>
          </cell>
        </row>
      </sheetData>
      <sheetData sheetId="10079">
        <row r="1">
          <cell r="A1" t="str">
            <v>1월 생산실적</v>
          </cell>
        </row>
      </sheetData>
      <sheetData sheetId="10080">
        <row r="1">
          <cell r="A1" t="str">
            <v>1월 생산실적</v>
          </cell>
        </row>
      </sheetData>
      <sheetData sheetId="10081">
        <row r="1">
          <cell r="A1" t="str">
            <v>1월 생산실적</v>
          </cell>
        </row>
      </sheetData>
      <sheetData sheetId="10082">
        <row r="1">
          <cell r="A1" t="str">
            <v>1월 생산실적</v>
          </cell>
        </row>
      </sheetData>
      <sheetData sheetId="10083">
        <row r="1">
          <cell r="A1" t="str">
            <v>1월 생산실적</v>
          </cell>
        </row>
      </sheetData>
      <sheetData sheetId="10084">
        <row r="1">
          <cell r="A1" t="str">
            <v>1월 생산실적</v>
          </cell>
        </row>
      </sheetData>
      <sheetData sheetId="10085">
        <row r="1">
          <cell r="A1" t="str">
            <v>1월 생산실적</v>
          </cell>
        </row>
      </sheetData>
      <sheetData sheetId="10086">
        <row r="1">
          <cell r="A1" t="str">
            <v>1월 생산실적</v>
          </cell>
        </row>
      </sheetData>
      <sheetData sheetId="10087">
        <row r="1">
          <cell r="A1" t="str">
            <v>1월 생산실적</v>
          </cell>
        </row>
      </sheetData>
      <sheetData sheetId="10088">
        <row r="1">
          <cell r="A1" t="str">
            <v>1월 생산실적</v>
          </cell>
        </row>
      </sheetData>
      <sheetData sheetId="10089">
        <row r="1">
          <cell r="A1" t="str">
            <v>1월 생산실적</v>
          </cell>
        </row>
      </sheetData>
      <sheetData sheetId="10090">
        <row r="1">
          <cell r="A1" t="str">
            <v>1월 생산실적</v>
          </cell>
        </row>
      </sheetData>
      <sheetData sheetId="10091">
        <row r="1">
          <cell r="A1" t="str">
            <v>1월 생산실적</v>
          </cell>
        </row>
      </sheetData>
      <sheetData sheetId="10092">
        <row r="1">
          <cell r="A1" t="str">
            <v>1월 생산실적</v>
          </cell>
        </row>
      </sheetData>
      <sheetData sheetId="10093">
        <row r="1">
          <cell r="A1" t="str">
            <v>1월 생산실적</v>
          </cell>
        </row>
      </sheetData>
      <sheetData sheetId="10094">
        <row r="1">
          <cell r="A1" t="str">
            <v>1월 생산실적</v>
          </cell>
        </row>
      </sheetData>
      <sheetData sheetId="10095">
        <row r="1">
          <cell r="A1" t="str">
            <v>1월 생산실적</v>
          </cell>
        </row>
      </sheetData>
      <sheetData sheetId="10096">
        <row r="1">
          <cell r="A1" t="str">
            <v>1월 생산실적</v>
          </cell>
        </row>
      </sheetData>
      <sheetData sheetId="10097">
        <row r="1">
          <cell r="A1" t="str">
            <v>1월 생산실적</v>
          </cell>
        </row>
      </sheetData>
      <sheetData sheetId="10098">
        <row r="1">
          <cell r="A1" t="str">
            <v>1월 생산실적</v>
          </cell>
        </row>
      </sheetData>
      <sheetData sheetId="10099">
        <row r="1">
          <cell r="A1" t="str">
            <v>1월 생산실적</v>
          </cell>
        </row>
      </sheetData>
      <sheetData sheetId="10100">
        <row r="1">
          <cell r="A1" t="str">
            <v>1월 생산실적</v>
          </cell>
        </row>
      </sheetData>
      <sheetData sheetId="10101">
        <row r="1">
          <cell r="A1" t="str">
            <v>1월 생산실적</v>
          </cell>
        </row>
      </sheetData>
      <sheetData sheetId="10102">
        <row r="1">
          <cell r="A1" t="str">
            <v>1월 생산실적</v>
          </cell>
        </row>
      </sheetData>
      <sheetData sheetId="10103">
        <row r="1">
          <cell r="A1" t="str">
            <v>1월 생산실적</v>
          </cell>
        </row>
      </sheetData>
      <sheetData sheetId="10104">
        <row r="1">
          <cell r="A1" t="str">
            <v>1월 생산실적</v>
          </cell>
        </row>
      </sheetData>
      <sheetData sheetId="10105">
        <row r="1">
          <cell r="A1" t="str">
            <v>1월 생산실적</v>
          </cell>
        </row>
      </sheetData>
      <sheetData sheetId="10106">
        <row r="1">
          <cell r="A1" t="str">
            <v>1월 생산실적</v>
          </cell>
        </row>
      </sheetData>
      <sheetData sheetId="10107">
        <row r="1">
          <cell r="A1" t="str">
            <v>1월 생산실적</v>
          </cell>
        </row>
      </sheetData>
      <sheetData sheetId="10108">
        <row r="1">
          <cell r="A1" t="str">
            <v>1월 생산실적</v>
          </cell>
        </row>
      </sheetData>
      <sheetData sheetId="10109">
        <row r="1">
          <cell r="A1" t="str">
            <v>1월 생산실적</v>
          </cell>
        </row>
      </sheetData>
      <sheetData sheetId="10110">
        <row r="1">
          <cell r="A1" t="str">
            <v>1월 생산실적</v>
          </cell>
        </row>
      </sheetData>
      <sheetData sheetId="10111">
        <row r="1">
          <cell r="A1" t="str">
            <v>1월 생산실적</v>
          </cell>
        </row>
      </sheetData>
      <sheetData sheetId="10112">
        <row r="1">
          <cell r="A1" t="str">
            <v>1월 생산실적</v>
          </cell>
        </row>
      </sheetData>
      <sheetData sheetId="10113">
        <row r="1">
          <cell r="A1" t="str">
            <v>1월 생산실적</v>
          </cell>
        </row>
      </sheetData>
      <sheetData sheetId="10114">
        <row r="1">
          <cell r="A1" t="str">
            <v>1월 생산실적</v>
          </cell>
        </row>
      </sheetData>
      <sheetData sheetId="10115">
        <row r="1">
          <cell r="A1" t="str">
            <v>1월 생산실적</v>
          </cell>
        </row>
      </sheetData>
      <sheetData sheetId="10116">
        <row r="1">
          <cell r="A1" t="str">
            <v>1월 생산실적</v>
          </cell>
        </row>
      </sheetData>
      <sheetData sheetId="10117">
        <row r="1">
          <cell r="A1" t="str">
            <v>1월 생산실적</v>
          </cell>
        </row>
      </sheetData>
      <sheetData sheetId="10118">
        <row r="1">
          <cell r="A1" t="str">
            <v>1월 생산실적</v>
          </cell>
        </row>
      </sheetData>
      <sheetData sheetId="10119">
        <row r="1">
          <cell r="A1" t="str">
            <v>1월 생산실적</v>
          </cell>
        </row>
      </sheetData>
      <sheetData sheetId="10120">
        <row r="1">
          <cell r="A1" t="str">
            <v>1월 생산실적</v>
          </cell>
        </row>
      </sheetData>
      <sheetData sheetId="10121">
        <row r="1">
          <cell r="A1" t="str">
            <v>1월 생산실적</v>
          </cell>
        </row>
      </sheetData>
      <sheetData sheetId="10122">
        <row r="1">
          <cell r="A1" t="str">
            <v>1월 생산실적</v>
          </cell>
        </row>
      </sheetData>
      <sheetData sheetId="10123">
        <row r="1">
          <cell r="A1" t="str">
            <v>1월 생산실적</v>
          </cell>
        </row>
      </sheetData>
      <sheetData sheetId="10124">
        <row r="1">
          <cell r="A1" t="str">
            <v>1월 생산실적</v>
          </cell>
        </row>
      </sheetData>
      <sheetData sheetId="10125">
        <row r="1">
          <cell r="A1" t="str">
            <v>1월 생산실적</v>
          </cell>
        </row>
      </sheetData>
      <sheetData sheetId="10126">
        <row r="1">
          <cell r="A1" t="str">
            <v>1월 생산실적</v>
          </cell>
        </row>
      </sheetData>
      <sheetData sheetId="10127">
        <row r="1">
          <cell r="A1" t="str">
            <v>1월 생산실적</v>
          </cell>
        </row>
      </sheetData>
      <sheetData sheetId="10128">
        <row r="1">
          <cell r="A1" t="str">
            <v>1월 생산실적</v>
          </cell>
        </row>
      </sheetData>
      <sheetData sheetId="10129">
        <row r="1">
          <cell r="A1" t="str">
            <v>1월 생산실적</v>
          </cell>
        </row>
      </sheetData>
      <sheetData sheetId="10130">
        <row r="1">
          <cell r="A1" t="str">
            <v>1월 생산실적</v>
          </cell>
        </row>
      </sheetData>
      <sheetData sheetId="10131">
        <row r="1">
          <cell r="A1" t="str">
            <v>1월 생산실적</v>
          </cell>
        </row>
      </sheetData>
      <sheetData sheetId="10132">
        <row r="1">
          <cell r="A1" t="str">
            <v>1월 생산실적</v>
          </cell>
        </row>
      </sheetData>
      <sheetData sheetId="10133">
        <row r="1">
          <cell r="A1" t="str">
            <v>1월 생산실적</v>
          </cell>
        </row>
      </sheetData>
      <sheetData sheetId="10134">
        <row r="1">
          <cell r="A1" t="str">
            <v>1월 생산실적</v>
          </cell>
        </row>
      </sheetData>
      <sheetData sheetId="10135">
        <row r="1">
          <cell r="A1" t="str">
            <v>1월 생산실적</v>
          </cell>
        </row>
      </sheetData>
      <sheetData sheetId="10136">
        <row r="1">
          <cell r="A1" t="str">
            <v>1월 생산실적</v>
          </cell>
        </row>
      </sheetData>
      <sheetData sheetId="10137">
        <row r="1">
          <cell r="A1" t="str">
            <v>1월 생산실적</v>
          </cell>
        </row>
      </sheetData>
      <sheetData sheetId="10138">
        <row r="1">
          <cell r="A1" t="str">
            <v>1월 생산실적</v>
          </cell>
        </row>
      </sheetData>
      <sheetData sheetId="10139">
        <row r="1">
          <cell r="A1" t="str">
            <v>1월 생산실적</v>
          </cell>
        </row>
      </sheetData>
      <sheetData sheetId="10140">
        <row r="1">
          <cell r="A1" t="str">
            <v>1월 생산실적</v>
          </cell>
        </row>
      </sheetData>
      <sheetData sheetId="10141">
        <row r="1">
          <cell r="A1" t="str">
            <v>1월 생산실적</v>
          </cell>
        </row>
      </sheetData>
      <sheetData sheetId="10142">
        <row r="1">
          <cell r="A1" t="str">
            <v>1월 생산실적</v>
          </cell>
        </row>
      </sheetData>
      <sheetData sheetId="10143">
        <row r="1">
          <cell r="A1" t="str">
            <v>1월 생산실적</v>
          </cell>
        </row>
      </sheetData>
      <sheetData sheetId="10144">
        <row r="1">
          <cell r="A1" t="str">
            <v>1월 생산실적</v>
          </cell>
        </row>
      </sheetData>
      <sheetData sheetId="10145">
        <row r="1">
          <cell r="A1" t="str">
            <v>1월 생산실적</v>
          </cell>
        </row>
      </sheetData>
      <sheetData sheetId="10146">
        <row r="1">
          <cell r="A1" t="str">
            <v>1월 생산실적</v>
          </cell>
        </row>
      </sheetData>
      <sheetData sheetId="10147">
        <row r="1">
          <cell r="A1" t="str">
            <v>1월 생산실적</v>
          </cell>
        </row>
      </sheetData>
      <sheetData sheetId="10148">
        <row r="1">
          <cell r="A1" t="str">
            <v>1월 생산실적</v>
          </cell>
        </row>
      </sheetData>
      <sheetData sheetId="10149">
        <row r="1">
          <cell r="A1" t="str">
            <v>1월 생산실적</v>
          </cell>
        </row>
      </sheetData>
      <sheetData sheetId="10150">
        <row r="1">
          <cell r="A1" t="str">
            <v>1월 생산실적</v>
          </cell>
        </row>
      </sheetData>
      <sheetData sheetId="10151">
        <row r="1">
          <cell r="A1" t="str">
            <v>1월 생산실적</v>
          </cell>
        </row>
      </sheetData>
      <sheetData sheetId="10152">
        <row r="1">
          <cell r="A1" t="str">
            <v>1월 생산실적</v>
          </cell>
        </row>
      </sheetData>
      <sheetData sheetId="10153">
        <row r="1">
          <cell r="A1" t="str">
            <v>1월 생산실적</v>
          </cell>
        </row>
      </sheetData>
      <sheetData sheetId="10154">
        <row r="1">
          <cell r="A1" t="str">
            <v>1월 생산실적</v>
          </cell>
        </row>
      </sheetData>
      <sheetData sheetId="10155">
        <row r="1">
          <cell r="A1" t="str">
            <v>1월 생산실적</v>
          </cell>
        </row>
      </sheetData>
      <sheetData sheetId="10156">
        <row r="1">
          <cell r="A1" t="str">
            <v>1월 생산실적</v>
          </cell>
        </row>
      </sheetData>
      <sheetData sheetId="10157">
        <row r="1">
          <cell r="A1" t="str">
            <v>1월 생산실적</v>
          </cell>
        </row>
      </sheetData>
      <sheetData sheetId="10158">
        <row r="1">
          <cell r="A1" t="str">
            <v>1월 생산실적</v>
          </cell>
        </row>
      </sheetData>
      <sheetData sheetId="10159">
        <row r="1">
          <cell r="A1" t="str">
            <v>1월 생산실적</v>
          </cell>
        </row>
      </sheetData>
      <sheetData sheetId="10160">
        <row r="1">
          <cell r="A1" t="str">
            <v>1월 생산실적</v>
          </cell>
        </row>
      </sheetData>
      <sheetData sheetId="10161">
        <row r="1">
          <cell r="A1" t="str">
            <v>1월 생산실적</v>
          </cell>
        </row>
      </sheetData>
      <sheetData sheetId="10162">
        <row r="1">
          <cell r="A1" t="str">
            <v>1월 생산실적</v>
          </cell>
        </row>
      </sheetData>
      <sheetData sheetId="10163">
        <row r="1">
          <cell r="A1" t="str">
            <v>1월 생산실적</v>
          </cell>
        </row>
      </sheetData>
      <sheetData sheetId="10164">
        <row r="1">
          <cell r="A1" t="str">
            <v>1월 생산실적</v>
          </cell>
        </row>
      </sheetData>
      <sheetData sheetId="10165">
        <row r="1">
          <cell r="A1" t="str">
            <v>1월 생산실적</v>
          </cell>
        </row>
      </sheetData>
      <sheetData sheetId="10166">
        <row r="1">
          <cell r="A1" t="str">
            <v>1월 생산실적</v>
          </cell>
        </row>
      </sheetData>
      <sheetData sheetId="10167">
        <row r="1">
          <cell r="A1" t="str">
            <v>1월 생산실적</v>
          </cell>
        </row>
      </sheetData>
      <sheetData sheetId="10168">
        <row r="1">
          <cell r="A1" t="str">
            <v>1월 생산실적</v>
          </cell>
        </row>
      </sheetData>
      <sheetData sheetId="10169">
        <row r="1">
          <cell r="A1" t="str">
            <v>1월 생산실적</v>
          </cell>
        </row>
      </sheetData>
      <sheetData sheetId="10170">
        <row r="1">
          <cell r="A1" t="str">
            <v>1월 생산실적</v>
          </cell>
        </row>
      </sheetData>
      <sheetData sheetId="10171">
        <row r="1">
          <cell r="A1" t="str">
            <v>1월 생산실적</v>
          </cell>
        </row>
      </sheetData>
      <sheetData sheetId="10172">
        <row r="1">
          <cell r="A1" t="str">
            <v>1월 생산실적</v>
          </cell>
        </row>
      </sheetData>
      <sheetData sheetId="10173">
        <row r="1">
          <cell r="A1" t="str">
            <v>1월 생산실적</v>
          </cell>
        </row>
      </sheetData>
      <sheetData sheetId="10174">
        <row r="1">
          <cell r="A1" t="str">
            <v>1월 생산실적</v>
          </cell>
        </row>
      </sheetData>
      <sheetData sheetId="10175">
        <row r="1">
          <cell r="A1" t="str">
            <v>1월 생산실적</v>
          </cell>
        </row>
      </sheetData>
      <sheetData sheetId="10176">
        <row r="1">
          <cell r="A1" t="str">
            <v>1월 생산실적</v>
          </cell>
        </row>
      </sheetData>
      <sheetData sheetId="10177">
        <row r="1">
          <cell r="A1" t="str">
            <v>1월 생산실적</v>
          </cell>
        </row>
      </sheetData>
      <sheetData sheetId="10178">
        <row r="1">
          <cell r="A1" t="str">
            <v>1월 생산실적</v>
          </cell>
        </row>
      </sheetData>
      <sheetData sheetId="10179">
        <row r="1">
          <cell r="A1" t="str">
            <v>1월 생산실적</v>
          </cell>
        </row>
      </sheetData>
      <sheetData sheetId="10180">
        <row r="1">
          <cell r="A1" t="str">
            <v>1월 생산실적</v>
          </cell>
        </row>
      </sheetData>
      <sheetData sheetId="10181">
        <row r="1">
          <cell r="A1" t="str">
            <v>1월 생산실적</v>
          </cell>
        </row>
      </sheetData>
      <sheetData sheetId="10182">
        <row r="1">
          <cell r="A1" t="str">
            <v>1월 생산실적</v>
          </cell>
        </row>
      </sheetData>
      <sheetData sheetId="10183">
        <row r="1">
          <cell r="A1" t="str">
            <v>1월 생산실적</v>
          </cell>
        </row>
      </sheetData>
      <sheetData sheetId="10184">
        <row r="1">
          <cell r="A1" t="str">
            <v>1월 생산실적</v>
          </cell>
        </row>
      </sheetData>
      <sheetData sheetId="10185">
        <row r="1">
          <cell r="A1" t="str">
            <v>1월 생산실적</v>
          </cell>
        </row>
      </sheetData>
      <sheetData sheetId="10186">
        <row r="1">
          <cell r="A1" t="str">
            <v>1월 생산실적</v>
          </cell>
        </row>
      </sheetData>
      <sheetData sheetId="10187">
        <row r="1">
          <cell r="A1" t="str">
            <v>1월 생산실적</v>
          </cell>
        </row>
      </sheetData>
      <sheetData sheetId="10188">
        <row r="1">
          <cell r="A1" t="str">
            <v>1월 생산실적</v>
          </cell>
        </row>
      </sheetData>
      <sheetData sheetId="10189">
        <row r="1">
          <cell r="A1" t="str">
            <v>1월 생산실적</v>
          </cell>
        </row>
      </sheetData>
      <sheetData sheetId="10190">
        <row r="1">
          <cell r="A1" t="str">
            <v>1월 생산실적</v>
          </cell>
        </row>
      </sheetData>
      <sheetData sheetId="10191">
        <row r="1">
          <cell r="A1" t="str">
            <v>1월 생산실적</v>
          </cell>
        </row>
      </sheetData>
      <sheetData sheetId="10192">
        <row r="1">
          <cell r="A1" t="str">
            <v>1월 생산실적</v>
          </cell>
        </row>
      </sheetData>
      <sheetData sheetId="10193">
        <row r="1">
          <cell r="A1" t="str">
            <v>1월 생산실적</v>
          </cell>
        </row>
      </sheetData>
      <sheetData sheetId="10194">
        <row r="1">
          <cell r="A1" t="str">
            <v>1월 생산실적</v>
          </cell>
        </row>
      </sheetData>
      <sheetData sheetId="10195">
        <row r="1">
          <cell r="A1" t="str">
            <v>1월 생산실적</v>
          </cell>
        </row>
      </sheetData>
      <sheetData sheetId="10196">
        <row r="1">
          <cell r="A1" t="str">
            <v>1월 생산실적</v>
          </cell>
        </row>
      </sheetData>
      <sheetData sheetId="10197">
        <row r="1">
          <cell r="A1" t="str">
            <v>1월 생산실적</v>
          </cell>
        </row>
      </sheetData>
      <sheetData sheetId="10198">
        <row r="1">
          <cell r="A1" t="str">
            <v>1월 생산실적</v>
          </cell>
        </row>
      </sheetData>
      <sheetData sheetId="10199">
        <row r="1">
          <cell r="A1" t="str">
            <v>1월 생산실적</v>
          </cell>
        </row>
      </sheetData>
      <sheetData sheetId="10200">
        <row r="1">
          <cell r="A1" t="str">
            <v>1월 생산실적</v>
          </cell>
        </row>
      </sheetData>
      <sheetData sheetId="10201">
        <row r="1">
          <cell r="A1" t="str">
            <v>1월 생산실적</v>
          </cell>
        </row>
      </sheetData>
      <sheetData sheetId="10202">
        <row r="1">
          <cell r="A1" t="str">
            <v>1월 생산실적</v>
          </cell>
        </row>
      </sheetData>
      <sheetData sheetId="10203">
        <row r="1">
          <cell r="A1" t="str">
            <v>1월 생산실적</v>
          </cell>
        </row>
      </sheetData>
      <sheetData sheetId="10204">
        <row r="1">
          <cell r="A1" t="str">
            <v>1월 생산실적</v>
          </cell>
        </row>
      </sheetData>
      <sheetData sheetId="10205">
        <row r="1">
          <cell r="A1" t="str">
            <v>1월 생산실적</v>
          </cell>
        </row>
      </sheetData>
      <sheetData sheetId="10206">
        <row r="1">
          <cell r="A1" t="str">
            <v>1월 생산실적</v>
          </cell>
        </row>
      </sheetData>
      <sheetData sheetId="10207">
        <row r="1">
          <cell r="A1" t="str">
            <v>1월 생산실적</v>
          </cell>
        </row>
      </sheetData>
      <sheetData sheetId="10208">
        <row r="1">
          <cell r="A1" t="str">
            <v>1월 생산실적</v>
          </cell>
        </row>
      </sheetData>
      <sheetData sheetId="10209">
        <row r="1">
          <cell r="A1" t="str">
            <v>1월 생산실적</v>
          </cell>
        </row>
      </sheetData>
      <sheetData sheetId="10210">
        <row r="1">
          <cell r="A1" t="str">
            <v>1월 생산실적</v>
          </cell>
        </row>
      </sheetData>
      <sheetData sheetId="10211">
        <row r="1">
          <cell r="A1" t="str">
            <v>1월 생산실적</v>
          </cell>
        </row>
      </sheetData>
      <sheetData sheetId="10212">
        <row r="1">
          <cell r="A1" t="str">
            <v>1월 생산실적</v>
          </cell>
        </row>
      </sheetData>
      <sheetData sheetId="10213">
        <row r="1">
          <cell r="A1" t="str">
            <v>1월 생산실적</v>
          </cell>
        </row>
      </sheetData>
      <sheetData sheetId="10214">
        <row r="1">
          <cell r="A1" t="str">
            <v>1월 생산실적</v>
          </cell>
        </row>
      </sheetData>
      <sheetData sheetId="10215">
        <row r="1">
          <cell r="A1" t="str">
            <v>1월 생산실적</v>
          </cell>
        </row>
      </sheetData>
      <sheetData sheetId="10216">
        <row r="1">
          <cell r="A1" t="str">
            <v>1월 생산실적</v>
          </cell>
        </row>
      </sheetData>
      <sheetData sheetId="10217">
        <row r="1">
          <cell r="A1" t="str">
            <v>1월 생산실적</v>
          </cell>
        </row>
      </sheetData>
      <sheetData sheetId="10218">
        <row r="1">
          <cell r="A1" t="str">
            <v>1월 생산실적</v>
          </cell>
        </row>
      </sheetData>
      <sheetData sheetId="10219">
        <row r="1">
          <cell r="A1" t="str">
            <v>1월 생산실적</v>
          </cell>
        </row>
      </sheetData>
      <sheetData sheetId="10220">
        <row r="1">
          <cell r="A1" t="str">
            <v>1월 생산실적</v>
          </cell>
        </row>
      </sheetData>
      <sheetData sheetId="10221">
        <row r="1">
          <cell r="A1" t="str">
            <v>1월 생산실적</v>
          </cell>
        </row>
      </sheetData>
      <sheetData sheetId="10222">
        <row r="1">
          <cell r="A1" t="str">
            <v>1월 생산실적</v>
          </cell>
        </row>
      </sheetData>
      <sheetData sheetId="10223">
        <row r="1">
          <cell r="A1" t="str">
            <v>1월 생산실적</v>
          </cell>
        </row>
      </sheetData>
      <sheetData sheetId="10224">
        <row r="1">
          <cell r="A1" t="str">
            <v>1월 생산실적</v>
          </cell>
        </row>
      </sheetData>
      <sheetData sheetId="10225">
        <row r="1">
          <cell r="A1" t="str">
            <v>1월 생산실적</v>
          </cell>
        </row>
      </sheetData>
      <sheetData sheetId="10226">
        <row r="1">
          <cell r="A1" t="str">
            <v>1월 생산실적</v>
          </cell>
        </row>
      </sheetData>
      <sheetData sheetId="10227">
        <row r="1">
          <cell r="A1" t="str">
            <v>1월 생산실적</v>
          </cell>
        </row>
      </sheetData>
      <sheetData sheetId="10228">
        <row r="1">
          <cell r="A1" t="str">
            <v>1월 생산실적</v>
          </cell>
        </row>
      </sheetData>
      <sheetData sheetId="10229">
        <row r="1">
          <cell r="A1" t="str">
            <v>1월 생산실적</v>
          </cell>
        </row>
      </sheetData>
      <sheetData sheetId="10230">
        <row r="1">
          <cell r="A1" t="str">
            <v>1월 생산실적</v>
          </cell>
        </row>
      </sheetData>
      <sheetData sheetId="10231">
        <row r="1">
          <cell r="A1" t="str">
            <v>1월 생산실적</v>
          </cell>
        </row>
      </sheetData>
      <sheetData sheetId="10232">
        <row r="1">
          <cell r="A1" t="str">
            <v>1월 생산실적</v>
          </cell>
        </row>
      </sheetData>
      <sheetData sheetId="10233">
        <row r="1">
          <cell r="A1" t="str">
            <v>1월 생산실적</v>
          </cell>
        </row>
      </sheetData>
      <sheetData sheetId="10234">
        <row r="1">
          <cell r="A1" t="str">
            <v>1월 생산실적</v>
          </cell>
        </row>
      </sheetData>
      <sheetData sheetId="10235">
        <row r="1">
          <cell r="A1" t="str">
            <v>1월 생산실적</v>
          </cell>
        </row>
      </sheetData>
      <sheetData sheetId="10236">
        <row r="1">
          <cell r="A1" t="str">
            <v>1월 생산실적</v>
          </cell>
        </row>
      </sheetData>
      <sheetData sheetId="10237">
        <row r="1">
          <cell r="A1" t="str">
            <v>1월 생산실적</v>
          </cell>
        </row>
      </sheetData>
      <sheetData sheetId="10238">
        <row r="1">
          <cell r="A1" t="str">
            <v>1월 생산실적</v>
          </cell>
        </row>
      </sheetData>
      <sheetData sheetId="10239">
        <row r="1">
          <cell r="A1" t="str">
            <v>1월 생산실적</v>
          </cell>
        </row>
      </sheetData>
      <sheetData sheetId="10240">
        <row r="1">
          <cell r="A1" t="str">
            <v>1월 생산실적</v>
          </cell>
        </row>
      </sheetData>
      <sheetData sheetId="10241">
        <row r="1">
          <cell r="A1" t="str">
            <v>1월 생산실적</v>
          </cell>
        </row>
      </sheetData>
      <sheetData sheetId="10242">
        <row r="1">
          <cell r="A1" t="str">
            <v>1월 생산실적</v>
          </cell>
        </row>
      </sheetData>
      <sheetData sheetId="10243">
        <row r="1">
          <cell r="A1" t="str">
            <v>1월 생산실적</v>
          </cell>
        </row>
      </sheetData>
      <sheetData sheetId="10244">
        <row r="1">
          <cell r="A1" t="str">
            <v>1월 생산실적</v>
          </cell>
        </row>
      </sheetData>
      <sheetData sheetId="10245">
        <row r="1">
          <cell r="A1" t="str">
            <v>1월 생산실적</v>
          </cell>
        </row>
      </sheetData>
      <sheetData sheetId="10246">
        <row r="1">
          <cell r="A1" t="str">
            <v>1월 생산실적</v>
          </cell>
        </row>
      </sheetData>
      <sheetData sheetId="10247">
        <row r="1">
          <cell r="A1" t="str">
            <v>1월 생산실적</v>
          </cell>
        </row>
      </sheetData>
      <sheetData sheetId="10248">
        <row r="1">
          <cell r="A1" t="str">
            <v>1월 생산실적</v>
          </cell>
        </row>
      </sheetData>
      <sheetData sheetId="10249">
        <row r="1">
          <cell r="A1" t="str">
            <v>1월 생산실적</v>
          </cell>
        </row>
      </sheetData>
      <sheetData sheetId="10250">
        <row r="1">
          <cell r="A1" t="str">
            <v>1월 생산실적</v>
          </cell>
        </row>
      </sheetData>
      <sheetData sheetId="10251">
        <row r="1">
          <cell r="A1" t="str">
            <v>1월 생산실적</v>
          </cell>
        </row>
      </sheetData>
      <sheetData sheetId="10252">
        <row r="1">
          <cell r="A1" t="str">
            <v>1월 생산실적</v>
          </cell>
        </row>
      </sheetData>
      <sheetData sheetId="10253">
        <row r="1">
          <cell r="A1" t="str">
            <v>1월 생산실적</v>
          </cell>
        </row>
      </sheetData>
      <sheetData sheetId="10254">
        <row r="1">
          <cell r="A1" t="str">
            <v>1월 생산실적</v>
          </cell>
        </row>
      </sheetData>
      <sheetData sheetId="10255">
        <row r="1">
          <cell r="A1" t="str">
            <v>1월 생산실적</v>
          </cell>
        </row>
      </sheetData>
      <sheetData sheetId="10256">
        <row r="1">
          <cell r="A1" t="str">
            <v>1월 생산실적</v>
          </cell>
        </row>
      </sheetData>
      <sheetData sheetId="10257">
        <row r="1">
          <cell r="A1" t="str">
            <v>1월 생산실적</v>
          </cell>
        </row>
      </sheetData>
      <sheetData sheetId="10258">
        <row r="1">
          <cell r="A1" t="str">
            <v>1월 생산실적</v>
          </cell>
        </row>
      </sheetData>
      <sheetData sheetId="10259">
        <row r="1">
          <cell r="A1" t="str">
            <v>1월 생산실적</v>
          </cell>
        </row>
      </sheetData>
      <sheetData sheetId="10260">
        <row r="1">
          <cell r="A1" t="str">
            <v>1월 생산실적</v>
          </cell>
        </row>
      </sheetData>
      <sheetData sheetId="10261">
        <row r="1">
          <cell r="A1" t="str">
            <v>1월 생산실적</v>
          </cell>
        </row>
      </sheetData>
      <sheetData sheetId="10262">
        <row r="1">
          <cell r="A1" t="str">
            <v>1월 생산실적</v>
          </cell>
        </row>
      </sheetData>
      <sheetData sheetId="10263">
        <row r="1">
          <cell r="A1" t="str">
            <v>1월 생산실적</v>
          </cell>
        </row>
      </sheetData>
      <sheetData sheetId="10264">
        <row r="1">
          <cell r="A1" t="str">
            <v>1월 생산실적</v>
          </cell>
        </row>
      </sheetData>
      <sheetData sheetId="10265">
        <row r="1">
          <cell r="A1" t="str">
            <v>1월 생산실적</v>
          </cell>
        </row>
      </sheetData>
      <sheetData sheetId="10266">
        <row r="1">
          <cell r="A1" t="str">
            <v>1월 생산실적</v>
          </cell>
        </row>
      </sheetData>
      <sheetData sheetId="10267">
        <row r="1">
          <cell r="A1" t="str">
            <v>1월 생산실적</v>
          </cell>
        </row>
      </sheetData>
      <sheetData sheetId="10268">
        <row r="1">
          <cell r="A1" t="str">
            <v>1월 생산실적</v>
          </cell>
        </row>
      </sheetData>
      <sheetData sheetId="10269">
        <row r="1">
          <cell r="A1" t="str">
            <v>1월 생산실적</v>
          </cell>
        </row>
      </sheetData>
      <sheetData sheetId="10270">
        <row r="1">
          <cell r="A1" t="str">
            <v>1월 생산실적</v>
          </cell>
        </row>
      </sheetData>
      <sheetData sheetId="10271">
        <row r="1">
          <cell r="A1" t="str">
            <v>1월 생산실적</v>
          </cell>
        </row>
      </sheetData>
      <sheetData sheetId="10272">
        <row r="1">
          <cell r="A1" t="str">
            <v>1월 생산실적</v>
          </cell>
        </row>
      </sheetData>
      <sheetData sheetId="10273">
        <row r="1">
          <cell r="A1" t="str">
            <v>1월 생산실적</v>
          </cell>
        </row>
      </sheetData>
      <sheetData sheetId="10274">
        <row r="1">
          <cell r="A1" t="str">
            <v>1월 생산실적</v>
          </cell>
        </row>
      </sheetData>
      <sheetData sheetId="10275">
        <row r="1">
          <cell r="A1" t="str">
            <v>1월 생산실적</v>
          </cell>
        </row>
      </sheetData>
      <sheetData sheetId="10276">
        <row r="1">
          <cell r="A1" t="str">
            <v>1월 생산실적</v>
          </cell>
        </row>
      </sheetData>
      <sheetData sheetId="10277">
        <row r="1">
          <cell r="A1" t="str">
            <v>1월 생산실적</v>
          </cell>
        </row>
      </sheetData>
      <sheetData sheetId="10278">
        <row r="1">
          <cell r="A1" t="str">
            <v>1월 생산실적</v>
          </cell>
        </row>
      </sheetData>
      <sheetData sheetId="10279">
        <row r="1">
          <cell r="A1" t="str">
            <v>1월 생산실적</v>
          </cell>
        </row>
      </sheetData>
      <sheetData sheetId="10280">
        <row r="1">
          <cell r="A1" t="str">
            <v>1월 생산실적</v>
          </cell>
        </row>
      </sheetData>
      <sheetData sheetId="10281">
        <row r="1">
          <cell r="A1" t="str">
            <v>1월 생산실적</v>
          </cell>
        </row>
      </sheetData>
      <sheetData sheetId="10282">
        <row r="1">
          <cell r="A1" t="str">
            <v>1월 생산실적</v>
          </cell>
        </row>
      </sheetData>
      <sheetData sheetId="10283">
        <row r="1">
          <cell r="A1" t="str">
            <v>1월 생산실적</v>
          </cell>
        </row>
      </sheetData>
      <sheetData sheetId="10284">
        <row r="1">
          <cell r="A1" t="str">
            <v>1월 생산실적</v>
          </cell>
        </row>
      </sheetData>
      <sheetData sheetId="10285">
        <row r="1">
          <cell r="A1" t="str">
            <v>1월 생산실적</v>
          </cell>
        </row>
      </sheetData>
      <sheetData sheetId="10286">
        <row r="1">
          <cell r="A1" t="str">
            <v>1월 생산실적</v>
          </cell>
        </row>
      </sheetData>
      <sheetData sheetId="10287">
        <row r="1">
          <cell r="A1" t="str">
            <v>1월 생산실적</v>
          </cell>
        </row>
      </sheetData>
      <sheetData sheetId="10288">
        <row r="1">
          <cell r="A1" t="str">
            <v>1월 생산실적</v>
          </cell>
        </row>
      </sheetData>
      <sheetData sheetId="10289">
        <row r="1">
          <cell r="A1" t="str">
            <v>1월 생산실적</v>
          </cell>
        </row>
      </sheetData>
      <sheetData sheetId="10290">
        <row r="1">
          <cell r="A1" t="str">
            <v>1월 생산실적</v>
          </cell>
        </row>
      </sheetData>
      <sheetData sheetId="10291">
        <row r="1">
          <cell r="A1" t="str">
            <v>1월 생산실적</v>
          </cell>
        </row>
      </sheetData>
      <sheetData sheetId="10292">
        <row r="1">
          <cell r="A1" t="str">
            <v>1월 생산실적</v>
          </cell>
        </row>
      </sheetData>
      <sheetData sheetId="10293">
        <row r="1">
          <cell r="A1" t="str">
            <v>1월 생산실적</v>
          </cell>
        </row>
      </sheetData>
      <sheetData sheetId="10294">
        <row r="1">
          <cell r="A1" t="str">
            <v>1월 생산실적</v>
          </cell>
        </row>
      </sheetData>
      <sheetData sheetId="10295">
        <row r="1">
          <cell r="A1" t="str">
            <v>1월 생산실적</v>
          </cell>
        </row>
      </sheetData>
      <sheetData sheetId="10296">
        <row r="1">
          <cell r="A1" t="str">
            <v>1월 생산실적</v>
          </cell>
        </row>
      </sheetData>
      <sheetData sheetId="10297">
        <row r="1">
          <cell r="A1" t="str">
            <v>1월 생산실적</v>
          </cell>
        </row>
      </sheetData>
      <sheetData sheetId="10298">
        <row r="1">
          <cell r="A1" t="str">
            <v>1월 생산실적</v>
          </cell>
        </row>
      </sheetData>
      <sheetData sheetId="10299">
        <row r="1">
          <cell r="A1" t="str">
            <v>1월 생산실적</v>
          </cell>
        </row>
      </sheetData>
      <sheetData sheetId="10300">
        <row r="1">
          <cell r="A1" t="str">
            <v>1월 생산실적</v>
          </cell>
        </row>
      </sheetData>
      <sheetData sheetId="10301">
        <row r="1">
          <cell r="A1" t="str">
            <v>1월 생산실적</v>
          </cell>
        </row>
      </sheetData>
      <sheetData sheetId="10302">
        <row r="1">
          <cell r="A1" t="str">
            <v>1월 생산실적</v>
          </cell>
        </row>
      </sheetData>
      <sheetData sheetId="10303">
        <row r="1">
          <cell r="A1" t="str">
            <v>1월 생산실적</v>
          </cell>
        </row>
      </sheetData>
      <sheetData sheetId="10304">
        <row r="1">
          <cell r="A1" t="str">
            <v>1월 생산실적</v>
          </cell>
        </row>
      </sheetData>
      <sheetData sheetId="10305">
        <row r="1">
          <cell r="A1" t="str">
            <v>1월 생산실적</v>
          </cell>
        </row>
      </sheetData>
      <sheetData sheetId="10306">
        <row r="1">
          <cell r="A1" t="str">
            <v>1월 생산실적</v>
          </cell>
        </row>
      </sheetData>
      <sheetData sheetId="10307">
        <row r="1">
          <cell r="A1" t="str">
            <v>1월 생산실적</v>
          </cell>
        </row>
      </sheetData>
      <sheetData sheetId="10308">
        <row r="1">
          <cell r="A1" t="str">
            <v>1월 생산실적</v>
          </cell>
        </row>
      </sheetData>
      <sheetData sheetId="10309">
        <row r="1">
          <cell r="A1" t="str">
            <v>1월 생산실적</v>
          </cell>
        </row>
      </sheetData>
      <sheetData sheetId="10310">
        <row r="1">
          <cell r="A1" t="str">
            <v>1월 생산실적</v>
          </cell>
        </row>
      </sheetData>
      <sheetData sheetId="10311">
        <row r="1">
          <cell r="A1" t="str">
            <v>1월 생산실적</v>
          </cell>
        </row>
      </sheetData>
      <sheetData sheetId="10312">
        <row r="1">
          <cell r="A1" t="str">
            <v>1월 생산실적</v>
          </cell>
        </row>
      </sheetData>
      <sheetData sheetId="10313">
        <row r="1">
          <cell r="A1" t="str">
            <v>1월 생산실적</v>
          </cell>
        </row>
      </sheetData>
      <sheetData sheetId="10314">
        <row r="1">
          <cell r="A1" t="str">
            <v>1월 생산실적</v>
          </cell>
        </row>
      </sheetData>
      <sheetData sheetId="10315">
        <row r="1">
          <cell r="A1" t="str">
            <v>1월 생산실적</v>
          </cell>
        </row>
      </sheetData>
      <sheetData sheetId="10316">
        <row r="1">
          <cell r="A1" t="str">
            <v>1월 생산실적</v>
          </cell>
        </row>
      </sheetData>
      <sheetData sheetId="10317">
        <row r="1">
          <cell r="A1" t="str">
            <v>1월 생산실적</v>
          </cell>
        </row>
      </sheetData>
      <sheetData sheetId="10318">
        <row r="1">
          <cell r="A1" t="str">
            <v>1월 생산실적</v>
          </cell>
        </row>
      </sheetData>
      <sheetData sheetId="10319">
        <row r="1">
          <cell r="A1" t="str">
            <v>1월 생산실적</v>
          </cell>
        </row>
      </sheetData>
      <sheetData sheetId="10320">
        <row r="1">
          <cell r="A1" t="str">
            <v>1월 생산실적</v>
          </cell>
        </row>
      </sheetData>
      <sheetData sheetId="10321">
        <row r="1">
          <cell r="A1" t="str">
            <v>1월 생산실적</v>
          </cell>
        </row>
      </sheetData>
      <sheetData sheetId="10322">
        <row r="1">
          <cell r="A1" t="str">
            <v>1월 생산실적</v>
          </cell>
        </row>
      </sheetData>
      <sheetData sheetId="10323">
        <row r="1">
          <cell r="A1" t="str">
            <v>1월 생산실적</v>
          </cell>
        </row>
      </sheetData>
      <sheetData sheetId="10324">
        <row r="1">
          <cell r="A1" t="str">
            <v>1월 생산실적</v>
          </cell>
        </row>
      </sheetData>
      <sheetData sheetId="10325">
        <row r="1">
          <cell r="A1" t="str">
            <v>1월 생산실적</v>
          </cell>
        </row>
      </sheetData>
      <sheetData sheetId="10326">
        <row r="1">
          <cell r="A1" t="str">
            <v>1월 생산실적</v>
          </cell>
        </row>
      </sheetData>
      <sheetData sheetId="10327">
        <row r="1">
          <cell r="A1" t="str">
            <v>1월 생산실적</v>
          </cell>
        </row>
      </sheetData>
      <sheetData sheetId="10328">
        <row r="1">
          <cell r="A1" t="str">
            <v>1월 생산실적</v>
          </cell>
        </row>
      </sheetData>
      <sheetData sheetId="10329">
        <row r="1">
          <cell r="A1" t="str">
            <v>1월 생산실적</v>
          </cell>
        </row>
      </sheetData>
      <sheetData sheetId="10330">
        <row r="1">
          <cell r="A1" t="str">
            <v>1월 생산실적</v>
          </cell>
        </row>
      </sheetData>
      <sheetData sheetId="10331">
        <row r="1">
          <cell r="A1" t="str">
            <v>1월 생산실적</v>
          </cell>
        </row>
      </sheetData>
      <sheetData sheetId="10332">
        <row r="1">
          <cell r="A1" t="str">
            <v>1월 생산실적</v>
          </cell>
        </row>
      </sheetData>
      <sheetData sheetId="10333">
        <row r="1">
          <cell r="A1" t="str">
            <v>1월 생산실적</v>
          </cell>
        </row>
      </sheetData>
      <sheetData sheetId="10334">
        <row r="1">
          <cell r="A1" t="str">
            <v>1월 생산실적</v>
          </cell>
        </row>
      </sheetData>
      <sheetData sheetId="10335">
        <row r="1">
          <cell r="A1" t="str">
            <v>1월 생산실적</v>
          </cell>
        </row>
      </sheetData>
      <sheetData sheetId="10336">
        <row r="1">
          <cell r="A1" t="str">
            <v>1월 생산실적</v>
          </cell>
        </row>
      </sheetData>
      <sheetData sheetId="10337">
        <row r="1">
          <cell r="A1" t="str">
            <v>1월 생산실적</v>
          </cell>
        </row>
      </sheetData>
      <sheetData sheetId="10338">
        <row r="1">
          <cell r="A1" t="str">
            <v>1월 생산실적</v>
          </cell>
        </row>
      </sheetData>
      <sheetData sheetId="10339">
        <row r="1">
          <cell r="A1" t="str">
            <v>1월 생산실적</v>
          </cell>
        </row>
      </sheetData>
      <sheetData sheetId="10340">
        <row r="1">
          <cell r="A1" t="str">
            <v>1월 생산실적</v>
          </cell>
        </row>
      </sheetData>
      <sheetData sheetId="10341">
        <row r="1">
          <cell r="A1" t="str">
            <v>1월 생산실적</v>
          </cell>
        </row>
      </sheetData>
      <sheetData sheetId="10342">
        <row r="1">
          <cell r="A1" t="str">
            <v>1월 생산실적</v>
          </cell>
        </row>
      </sheetData>
      <sheetData sheetId="10343">
        <row r="1">
          <cell r="A1" t="str">
            <v>1월 생산실적</v>
          </cell>
        </row>
      </sheetData>
      <sheetData sheetId="10344">
        <row r="1">
          <cell r="A1" t="str">
            <v>1월 생산실적</v>
          </cell>
        </row>
      </sheetData>
      <sheetData sheetId="10345">
        <row r="1">
          <cell r="A1" t="str">
            <v>1월 생산실적</v>
          </cell>
        </row>
      </sheetData>
      <sheetData sheetId="10346">
        <row r="1">
          <cell r="A1" t="str">
            <v>1월 생산실적</v>
          </cell>
        </row>
      </sheetData>
      <sheetData sheetId="10347">
        <row r="1">
          <cell r="A1" t="str">
            <v>1월 생산실적</v>
          </cell>
        </row>
      </sheetData>
      <sheetData sheetId="10348">
        <row r="1">
          <cell r="A1" t="str">
            <v>1월 생산실적</v>
          </cell>
        </row>
      </sheetData>
      <sheetData sheetId="10349">
        <row r="1">
          <cell r="A1" t="str">
            <v>1월 생산실적</v>
          </cell>
        </row>
      </sheetData>
      <sheetData sheetId="10350">
        <row r="1">
          <cell r="A1" t="str">
            <v>1월 생산실적</v>
          </cell>
        </row>
      </sheetData>
      <sheetData sheetId="10351">
        <row r="1">
          <cell r="A1" t="str">
            <v>1월 생산실적</v>
          </cell>
        </row>
      </sheetData>
      <sheetData sheetId="10352">
        <row r="1">
          <cell r="A1" t="str">
            <v>1월 생산실적</v>
          </cell>
        </row>
      </sheetData>
      <sheetData sheetId="10353">
        <row r="1">
          <cell r="A1" t="str">
            <v>1월 생산실적</v>
          </cell>
        </row>
      </sheetData>
      <sheetData sheetId="10354">
        <row r="1">
          <cell r="A1" t="str">
            <v>1월 생산실적</v>
          </cell>
        </row>
      </sheetData>
      <sheetData sheetId="10355">
        <row r="1">
          <cell r="A1" t="str">
            <v>1월 생산실적</v>
          </cell>
        </row>
      </sheetData>
      <sheetData sheetId="10356">
        <row r="1">
          <cell r="A1" t="str">
            <v>1월 생산실적</v>
          </cell>
        </row>
      </sheetData>
      <sheetData sheetId="10357">
        <row r="1">
          <cell r="A1" t="str">
            <v>1월 생산실적</v>
          </cell>
        </row>
      </sheetData>
      <sheetData sheetId="10358">
        <row r="1">
          <cell r="A1" t="str">
            <v>1월 생산실적</v>
          </cell>
        </row>
      </sheetData>
      <sheetData sheetId="10359">
        <row r="1">
          <cell r="A1" t="str">
            <v>1월 생산실적</v>
          </cell>
        </row>
      </sheetData>
      <sheetData sheetId="10360">
        <row r="1">
          <cell r="A1" t="str">
            <v>1월 생산실적</v>
          </cell>
        </row>
      </sheetData>
      <sheetData sheetId="10361">
        <row r="1">
          <cell r="A1" t="str">
            <v>1월 생산실적</v>
          </cell>
        </row>
      </sheetData>
      <sheetData sheetId="10362">
        <row r="1">
          <cell r="A1" t="str">
            <v>1월 생산실적</v>
          </cell>
        </row>
      </sheetData>
      <sheetData sheetId="10363">
        <row r="1">
          <cell r="A1" t="str">
            <v>1월 생산실적</v>
          </cell>
        </row>
      </sheetData>
      <sheetData sheetId="10364">
        <row r="1">
          <cell r="A1" t="str">
            <v>1월 생산실적</v>
          </cell>
        </row>
      </sheetData>
      <sheetData sheetId="10365">
        <row r="1">
          <cell r="A1" t="str">
            <v>1월 생산실적</v>
          </cell>
        </row>
      </sheetData>
      <sheetData sheetId="10366">
        <row r="1">
          <cell r="A1" t="str">
            <v>1월 생산실적</v>
          </cell>
        </row>
      </sheetData>
      <sheetData sheetId="10367">
        <row r="1">
          <cell r="A1" t="str">
            <v>1월 생산실적</v>
          </cell>
        </row>
      </sheetData>
      <sheetData sheetId="10368">
        <row r="1">
          <cell r="A1" t="str">
            <v>1월 생산실적</v>
          </cell>
        </row>
      </sheetData>
      <sheetData sheetId="10369">
        <row r="1">
          <cell r="A1" t="str">
            <v>1월 생산실적</v>
          </cell>
        </row>
      </sheetData>
      <sheetData sheetId="10370">
        <row r="1">
          <cell r="A1" t="str">
            <v>1월 생산실적</v>
          </cell>
        </row>
      </sheetData>
      <sheetData sheetId="10371">
        <row r="1">
          <cell r="A1" t="str">
            <v>1월 생산실적</v>
          </cell>
        </row>
      </sheetData>
      <sheetData sheetId="10372">
        <row r="1">
          <cell r="A1" t="str">
            <v>1월 생산실적</v>
          </cell>
        </row>
      </sheetData>
      <sheetData sheetId="10373">
        <row r="1">
          <cell r="A1" t="str">
            <v>1월 생산실적</v>
          </cell>
        </row>
      </sheetData>
      <sheetData sheetId="10374">
        <row r="1">
          <cell r="A1" t="str">
            <v>1월 생산실적</v>
          </cell>
        </row>
      </sheetData>
      <sheetData sheetId="10375">
        <row r="1">
          <cell r="A1" t="str">
            <v>1월 생산실적</v>
          </cell>
        </row>
      </sheetData>
      <sheetData sheetId="10376">
        <row r="1">
          <cell r="A1" t="str">
            <v>1월 생산실적</v>
          </cell>
        </row>
      </sheetData>
      <sheetData sheetId="10377">
        <row r="1">
          <cell r="A1" t="str">
            <v>1월 생산실적</v>
          </cell>
        </row>
      </sheetData>
      <sheetData sheetId="10378">
        <row r="1">
          <cell r="A1" t="str">
            <v>1월 생산실적</v>
          </cell>
        </row>
      </sheetData>
      <sheetData sheetId="10379">
        <row r="1">
          <cell r="A1" t="str">
            <v>1월 생산실적</v>
          </cell>
        </row>
      </sheetData>
      <sheetData sheetId="10380">
        <row r="1">
          <cell r="A1" t="str">
            <v>1월 생산실적</v>
          </cell>
        </row>
      </sheetData>
      <sheetData sheetId="10381">
        <row r="1">
          <cell r="A1" t="str">
            <v>1월 생산실적</v>
          </cell>
        </row>
      </sheetData>
      <sheetData sheetId="10382">
        <row r="1">
          <cell r="A1" t="str">
            <v>1월 생산실적</v>
          </cell>
        </row>
      </sheetData>
      <sheetData sheetId="10383">
        <row r="1">
          <cell r="A1" t="str">
            <v>1월 생산실적</v>
          </cell>
        </row>
      </sheetData>
      <sheetData sheetId="10384">
        <row r="1">
          <cell r="A1" t="str">
            <v>1월 생산실적</v>
          </cell>
        </row>
      </sheetData>
      <sheetData sheetId="10385">
        <row r="1">
          <cell r="A1" t="str">
            <v>1월 생산실적</v>
          </cell>
        </row>
      </sheetData>
      <sheetData sheetId="10386">
        <row r="1">
          <cell r="A1" t="str">
            <v>1월 생산실적</v>
          </cell>
        </row>
      </sheetData>
      <sheetData sheetId="10387">
        <row r="1">
          <cell r="A1" t="str">
            <v>1월 생산실적</v>
          </cell>
        </row>
      </sheetData>
      <sheetData sheetId="10388">
        <row r="1">
          <cell r="A1" t="str">
            <v>1월 생산실적</v>
          </cell>
        </row>
      </sheetData>
      <sheetData sheetId="10389">
        <row r="1">
          <cell r="A1" t="str">
            <v>1월 생산실적</v>
          </cell>
        </row>
      </sheetData>
      <sheetData sheetId="10390">
        <row r="1">
          <cell r="A1" t="str">
            <v>1월 생산실적</v>
          </cell>
        </row>
      </sheetData>
      <sheetData sheetId="10391">
        <row r="1">
          <cell r="A1" t="str">
            <v>1월 생산실적</v>
          </cell>
        </row>
      </sheetData>
      <sheetData sheetId="10392">
        <row r="1">
          <cell r="A1" t="str">
            <v>1월 생산실적</v>
          </cell>
        </row>
      </sheetData>
      <sheetData sheetId="10393">
        <row r="1">
          <cell r="A1" t="str">
            <v>1월 생산실적</v>
          </cell>
        </row>
      </sheetData>
      <sheetData sheetId="10394">
        <row r="1">
          <cell r="A1" t="str">
            <v>1월 생산실적</v>
          </cell>
        </row>
      </sheetData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>
        <row r="1">
          <cell r="A1" t="str">
            <v>1월 생산실적</v>
          </cell>
        </row>
      </sheetData>
      <sheetData sheetId="10428">
        <row r="1">
          <cell r="A1" t="str">
            <v>1월 생산실적</v>
          </cell>
        </row>
      </sheetData>
      <sheetData sheetId="10429">
        <row r="1">
          <cell r="A1" t="str">
            <v>1월 생산실적</v>
          </cell>
        </row>
      </sheetData>
      <sheetData sheetId="10430">
        <row r="1">
          <cell r="A1" t="str">
            <v>1월 생산실적</v>
          </cell>
        </row>
      </sheetData>
      <sheetData sheetId="10431">
        <row r="1">
          <cell r="A1" t="str">
            <v>1월 생산실적</v>
          </cell>
        </row>
      </sheetData>
      <sheetData sheetId="10432">
        <row r="1">
          <cell r="A1" t="str">
            <v>1월 생산실적</v>
          </cell>
        </row>
      </sheetData>
      <sheetData sheetId="10433">
        <row r="1">
          <cell r="A1" t="str">
            <v>1월 생산실적</v>
          </cell>
        </row>
      </sheetData>
      <sheetData sheetId="10434">
        <row r="1">
          <cell r="A1" t="str">
            <v>1월 생산실적</v>
          </cell>
        </row>
      </sheetData>
      <sheetData sheetId="10435">
        <row r="1">
          <cell r="A1" t="str">
            <v>1월 생산실적</v>
          </cell>
        </row>
      </sheetData>
      <sheetData sheetId="10436">
        <row r="1">
          <cell r="A1" t="str">
            <v>1월 생산실적</v>
          </cell>
        </row>
      </sheetData>
      <sheetData sheetId="10437">
        <row r="1">
          <cell r="A1" t="str">
            <v>1월 생산실적</v>
          </cell>
        </row>
      </sheetData>
      <sheetData sheetId="10438">
        <row r="1">
          <cell r="A1" t="str">
            <v>1월 생산실적</v>
          </cell>
        </row>
      </sheetData>
      <sheetData sheetId="10439">
        <row r="1">
          <cell r="A1" t="str">
            <v>1월 생산실적</v>
          </cell>
        </row>
      </sheetData>
      <sheetData sheetId="10440">
        <row r="1">
          <cell r="A1" t="str">
            <v>1월 생산실적</v>
          </cell>
        </row>
      </sheetData>
      <sheetData sheetId="10441">
        <row r="1">
          <cell r="A1" t="str">
            <v>1월 생산실적</v>
          </cell>
        </row>
      </sheetData>
      <sheetData sheetId="10442">
        <row r="1">
          <cell r="A1" t="str">
            <v>1월 생산실적</v>
          </cell>
        </row>
      </sheetData>
      <sheetData sheetId="10443">
        <row r="1">
          <cell r="A1" t="str">
            <v>1월 생산실적</v>
          </cell>
        </row>
      </sheetData>
      <sheetData sheetId="10444">
        <row r="1">
          <cell r="A1" t="str">
            <v>1월 생산실적</v>
          </cell>
        </row>
      </sheetData>
      <sheetData sheetId="10445">
        <row r="1">
          <cell r="A1" t="str">
            <v>1월 생산실적</v>
          </cell>
        </row>
      </sheetData>
      <sheetData sheetId="10446">
        <row r="1">
          <cell r="A1" t="str">
            <v>1월 생산실적</v>
          </cell>
        </row>
      </sheetData>
      <sheetData sheetId="10447">
        <row r="1">
          <cell r="A1" t="str">
            <v>1월 생산실적</v>
          </cell>
        </row>
      </sheetData>
      <sheetData sheetId="10448">
        <row r="1">
          <cell r="A1" t="str">
            <v>1월 생산실적</v>
          </cell>
        </row>
      </sheetData>
      <sheetData sheetId="10449">
        <row r="1">
          <cell r="A1" t="str">
            <v>1월 생산실적</v>
          </cell>
        </row>
      </sheetData>
      <sheetData sheetId="10450">
        <row r="1">
          <cell r="A1" t="str">
            <v>1월 생산실적</v>
          </cell>
        </row>
      </sheetData>
      <sheetData sheetId="10451">
        <row r="1">
          <cell r="A1" t="str">
            <v>1월 생산실적</v>
          </cell>
        </row>
      </sheetData>
      <sheetData sheetId="10452">
        <row r="1">
          <cell r="A1" t="str">
            <v>1월 생산실적</v>
          </cell>
        </row>
      </sheetData>
      <sheetData sheetId="10453">
        <row r="1">
          <cell r="A1" t="str">
            <v>1월 생산실적</v>
          </cell>
        </row>
      </sheetData>
      <sheetData sheetId="10454">
        <row r="1">
          <cell r="A1" t="str">
            <v>1월 생산실적</v>
          </cell>
        </row>
      </sheetData>
      <sheetData sheetId="10455">
        <row r="1">
          <cell r="A1" t="str">
            <v>1월 생산실적</v>
          </cell>
        </row>
      </sheetData>
      <sheetData sheetId="10456">
        <row r="1">
          <cell r="A1" t="str">
            <v>1월 생산실적</v>
          </cell>
        </row>
      </sheetData>
      <sheetData sheetId="10457">
        <row r="1">
          <cell r="A1" t="str">
            <v>1월 생산실적</v>
          </cell>
        </row>
      </sheetData>
      <sheetData sheetId="10458">
        <row r="1">
          <cell r="A1" t="str">
            <v>1월 생산실적</v>
          </cell>
        </row>
      </sheetData>
      <sheetData sheetId="10459">
        <row r="1">
          <cell r="A1" t="str">
            <v>1월 생산실적</v>
          </cell>
        </row>
      </sheetData>
      <sheetData sheetId="10460">
        <row r="1">
          <cell r="A1" t="str">
            <v>1월 생산실적</v>
          </cell>
        </row>
      </sheetData>
      <sheetData sheetId="10461">
        <row r="1">
          <cell r="A1" t="str">
            <v>1월 생산실적</v>
          </cell>
        </row>
      </sheetData>
      <sheetData sheetId="10462">
        <row r="1">
          <cell r="A1" t="str">
            <v>1월 생산실적</v>
          </cell>
        </row>
      </sheetData>
      <sheetData sheetId="10463">
        <row r="1">
          <cell r="A1" t="str">
            <v>1월 생산실적</v>
          </cell>
        </row>
      </sheetData>
      <sheetData sheetId="10464">
        <row r="1">
          <cell r="A1" t="str">
            <v>1월 생산실적</v>
          </cell>
        </row>
      </sheetData>
      <sheetData sheetId="10465">
        <row r="1">
          <cell r="A1" t="str">
            <v>1월 생산실적</v>
          </cell>
        </row>
      </sheetData>
      <sheetData sheetId="10466">
        <row r="1">
          <cell r="A1" t="str">
            <v>1월 생산실적</v>
          </cell>
        </row>
      </sheetData>
      <sheetData sheetId="10467">
        <row r="1">
          <cell r="A1" t="str">
            <v>1월 생산실적</v>
          </cell>
        </row>
      </sheetData>
      <sheetData sheetId="10468">
        <row r="1">
          <cell r="A1" t="str">
            <v>1월 생산실적</v>
          </cell>
        </row>
      </sheetData>
      <sheetData sheetId="10469">
        <row r="1">
          <cell r="A1" t="str">
            <v>1월 생산실적</v>
          </cell>
        </row>
      </sheetData>
      <sheetData sheetId="10470">
        <row r="1">
          <cell r="A1" t="str">
            <v>1월 생산실적</v>
          </cell>
        </row>
      </sheetData>
      <sheetData sheetId="10471">
        <row r="1">
          <cell r="A1" t="str">
            <v>1월 생산실적</v>
          </cell>
        </row>
      </sheetData>
      <sheetData sheetId="10472">
        <row r="1">
          <cell r="A1" t="str">
            <v>1월 생산실적</v>
          </cell>
        </row>
      </sheetData>
      <sheetData sheetId="10473">
        <row r="1">
          <cell r="A1" t="str">
            <v>1월 생산실적</v>
          </cell>
        </row>
      </sheetData>
      <sheetData sheetId="10474">
        <row r="1">
          <cell r="A1" t="str">
            <v>1월 생산실적</v>
          </cell>
        </row>
      </sheetData>
      <sheetData sheetId="10475">
        <row r="1">
          <cell r="A1" t="str">
            <v>1월 생산실적</v>
          </cell>
        </row>
      </sheetData>
      <sheetData sheetId="10476">
        <row r="1">
          <cell r="A1" t="str">
            <v>1월 생산실적</v>
          </cell>
        </row>
      </sheetData>
      <sheetData sheetId="10477">
        <row r="1">
          <cell r="A1" t="str">
            <v>1월 생산실적</v>
          </cell>
        </row>
      </sheetData>
      <sheetData sheetId="10478">
        <row r="1">
          <cell r="A1" t="str">
            <v>1월 생산실적</v>
          </cell>
        </row>
      </sheetData>
      <sheetData sheetId="10479">
        <row r="1">
          <cell r="A1" t="str">
            <v>1월 생산실적</v>
          </cell>
        </row>
      </sheetData>
      <sheetData sheetId="10480">
        <row r="1">
          <cell r="A1" t="str">
            <v>1월 생산실적</v>
          </cell>
        </row>
      </sheetData>
      <sheetData sheetId="10481">
        <row r="1">
          <cell r="A1" t="str">
            <v>1월 생산실적</v>
          </cell>
        </row>
      </sheetData>
      <sheetData sheetId="10482">
        <row r="1">
          <cell r="A1" t="str">
            <v>1월 생산실적</v>
          </cell>
        </row>
      </sheetData>
      <sheetData sheetId="10483">
        <row r="1">
          <cell r="A1" t="str">
            <v>1월 생산실적</v>
          </cell>
        </row>
      </sheetData>
      <sheetData sheetId="10484">
        <row r="1">
          <cell r="A1" t="str">
            <v>1월 생산실적</v>
          </cell>
        </row>
      </sheetData>
      <sheetData sheetId="10485">
        <row r="1">
          <cell r="A1" t="str">
            <v>1월 생산실적</v>
          </cell>
        </row>
      </sheetData>
      <sheetData sheetId="10486">
        <row r="1">
          <cell r="A1" t="str">
            <v>1월 생산실적</v>
          </cell>
        </row>
      </sheetData>
      <sheetData sheetId="10487">
        <row r="1">
          <cell r="A1" t="str">
            <v>1월 생산실적</v>
          </cell>
        </row>
      </sheetData>
      <sheetData sheetId="10488">
        <row r="1">
          <cell r="A1" t="str">
            <v>1월 생산실적</v>
          </cell>
        </row>
      </sheetData>
      <sheetData sheetId="10489">
        <row r="1">
          <cell r="A1" t="str">
            <v>1월 생산실적</v>
          </cell>
        </row>
      </sheetData>
      <sheetData sheetId="10490">
        <row r="1">
          <cell r="A1" t="str">
            <v>1월 생산실적</v>
          </cell>
        </row>
      </sheetData>
      <sheetData sheetId="10491">
        <row r="1">
          <cell r="A1" t="str">
            <v>1월 생산실적</v>
          </cell>
        </row>
      </sheetData>
      <sheetData sheetId="10492">
        <row r="1">
          <cell r="A1" t="str">
            <v>1월 생산실적</v>
          </cell>
        </row>
      </sheetData>
      <sheetData sheetId="10493">
        <row r="1">
          <cell r="A1" t="str">
            <v>1월 생산실적</v>
          </cell>
        </row>
      </sheetData>
      <sheetData sheetId="10494">
        <row r="1">
          <cell r="A1" t="str">
            <v>1월 생산실적</v>
          </cell>
        </row>
      </sheetData>
      <sheetData sheetId="10495">
        <row r="1">
          <cell r="A1" t="str">
            <v>1월 생산실적</v>
          </cell>
        </row>
      </sheetData>
      <sheetData sheetId="10496">
        <row r="1">
          <cell r="A1" t="str">
            <v>1월 생산실적</v>
          </cell>
        </row>
      </sheetData>
      <sheetData sheetId="10497">
        <row r="1">
          <cell r="A1" t="str">
            <v>1월 생산실적</v>
          </cell>
        </row>
      </sheetData>
      <sheetData sheetId="10498">
        <row r="1">
          <cell r="A1" t="str">
            <v>1월 생산실적</v>
          </cell>
        </row>
      </sheetData>
      <sheetData sheetId="10499">
        <row r="1">
          <cell r="A1" t="str">
            <v>1월 생산실적</v>
          </cell>
        </row>
      </sheetData>
      <sheetData sheetId="10500">
        <row r="1">
          <cell r="A1" t="str">
            <v>1월 생산실적</v>
          </cell>
        </row>
      </sheetData>
      <sheetData sheetId="10501">
        <row r="1">
          <cell r="A1" t="str">
            <v>1월 생산실적</v>
          </cell>
        </row>
      </sheetData>
      <sheetData sheetId="10502">
        <row r="1">
          <cell r="A1" t="str">
            <v>1월 생산실적</v>
          </cell>
        </row>
      </sheetData>
      <sheetData sheetId="10503">
        <row r="1">
          <cell r="A1" t="str">
            <v>1월 생산실적</v>
          </cell>
        </row>
      </sheetData>
      <sheetData sheetId="10504">
        <row r="1">
          <cell r="A1" t="str">
            <v>1월 생산실적</v>
          </cell>
        </row>
      </sheetData>
      <sheetData sheetId="10505">
        <row r="1">
          <cell r="A1" t="str">
            <v>1월 생산실적</v>
          </cell>
        </row>
      </sheetData>
      <sheetData sheetId="10506">
        <row r="1">
          <cell r="A1" t="str">
            <v>1월 생산실적</v>
          </cell>
        </row>
      </sheetData>
      <sheetData sheetId="10507">
        <row r="1">
          <cell r="A1" t="str">
            <v>1월 생산실적</v>
          </cell>
        </row>
      </sheetData>
      <sheetData sheetId="10508">
        <row r="1">
          <cell r="A1" t="str">
            <v>1월 생산실적</v>
          </cell>
        </row>
      </sheetData>
      <sheetData sheetId="10509">
        <row r="1">
          <cell r="A1" t="str">
            <v>1월 생산실적</v>
          </cell>
        </row>
      </sheetData>
      <sheetData sheetId="10510">
        <row r="1">
          <cell r="A1" t="str">
            <v>1월 생산실적</v>
          </cell>
        </row>
      </sheetData>
      <sheetData sheetId="10511">
        <row r="1">
          <cell r="A1" t="str">
            <v>1월 생산실적</v>
          </cell>
        </row>
      </sheetData>
      <sheetData sheetId="10512">
        <row r="1">
          <cell r="A1" t="str">
            <v>1월 생산실적</v>
          </cell>
        </row>
      </sheetData>
      <sheetData sheetId="10513">
        <row r="1">
          <cell r="A1" t="str">
            <v>1월 생산실적</v>
          </cell>
        </row>
      </sheetData>
      <sheetData sheetId="10514">
        <row r="1">
          <cell r="A1" t="str">
            <v>1월 생산실적</v>
          </cell>
        </row>
      </sheetData>
      <sheetData sheetId="10515">
        <row r="1">
          <cell r="A1" t="str">
            <v>1월 생산실적</v>
          </cell>
        </row>
      </sheetData>
      <sheetData sheetId="10516">
        <row r="1">
          <cell r="A1" t="str">
            <v>1월 생산실적</v>
          </cell>
        </row>
      </sheetData>
      <sheetData sheetId="10517">
        <row r="1">
          <cell r="A1" t="str">
            <v>1월 생산실적</v>
          </cell>
        </row>
      </sheetData>
      <sheetData sheetId="10518">
        <row r="1">
          <cell r="A1" t="str">
            <v>1월 생산실적</v>
          </cell>
        </row>
      </sheetData>
      <sheetData sheetId="10519">
        <row r="1">
          <cell r="A1" t="str">
            <v>1월 생산실적</v>
          </cell>
        </row>
      </sheetData>
      <sheetData sheetId="10520">
        <row r="1">
          <cell r="A1" t="str">
            <v>1월 생산실적</v>
          </cell>
        </row>
      </sheetData>
      <sheetData sheetId="10521">
        <row r="1">
          <cell r="A1" t="str">
            <v>1월 생산실적</v>
          </cell>
        </row>
      </sheetData>
      <sheetData sheetId="10522">
        <row r="1">
          <cell r="A1" t="str">
            <v>1월 생산실적</v>
          </cell>
        </row>
      </sheetData>
      <sheetData sheetId="10523">
        <row r="1">
          <cell r="A1" t="str">
            <v>1월 생산실적</v>
          </cell>
        </row>
      </sheetData>
      <sheetData sheetId="10524">
        <row r="1">
          <cell r="A1" t="str">
            <v>1월 생산실적</v>
          </cell>
        </row>
      </sheetData>
      <sheetData sheetId="10525">
        <row r="1">
          <cell r="A1" t="str">
            <v>1월 생산실적</v>
          </cell>
        </row>
      </sheetData>
      <sheetData sheetId="10526">
        <row r="1">
          <cell r="A1" t="str">
            <v>1월 생산실적</v>
          </cell>
        </row>
      </sheetData>
      <sheetData sheetId="10527">
        <row r="1">
          <cell r="A1" t="str">
            <v>1월 생산실적</v>
          </cell>
        </row>
      </sheetData>
      <sheetData sheetId="10528">
        <row r="1">
          <cell r="A1" t="str">
            <v>1월 생산실적</v>
          </cell>
        </row>
      </sheetData>
      <sheetData sheetId="10529">
        <row r="1">
          <cell r="A1" t="str">
            <v>1월 생산실적</v>
          </cell>
        </row>
      </sheetData>
      <sheetData sheetId="10530">
        <row r="1">
          <cell r="A1" t="str">
            <v>1월 생산실적</v>
          </cell>
        </row>
      </sheetData>
      <sheetData sheetId="10531">
        <row r="1">
          <cell r="A1" t="str">
            <v>1월 생산실적</v>
          </cell>
        </row>
      </sheetData>
      <sheetData sheetId="10532">
        <row r="1">
          <cell r="A1" t="str">
            <v>1월 생산실적</v>
          </cell>
        </row>
      </sheetData>
      <sheetData sheetId="10533">
        <row r="1">
          <cell r="A1" t="str">
            <v>1월 생산실적</v>
          </cell>
        </row>
      </sheetData>
      <sheetData sheetId="10534">
        <row r="1">
          <cell r="A1" t="str">
            <v>1월 생산실적</v>
          </cell>
        </row>
      </sheetData>
      <sheetData sheetId="10535">
        <row r="1">
          <cell r="A1" t="str">
            <v>1월 생산실적</v>
          </cell>
        </row>
      </sheetData>
      <sheetData sheetId="10536">
        <row r="1">
          <cell r="A1" t="str">
            <v>1월 생산실적</v>
          </cell>
        </row>
      </sheetData>
      <sheetData sheetId="10537">
        <row r="1">
          <cell r="A1" t="str">
            <v>1월 생산실적</v>
          </cell>
        </row>
      </sheetData>
      <sheetData sheetId="10538">
        <row r="1">
          <cell r="A1" t="str">
            <v>1월 생산실적</v>
          </cell>
        </row>
      </sheetData>
      <sheetData sheetId="10539">
        <row r="1">
          <cell r="A1" t="str">
            <v>1월 생산실적</v>
          </cell>
        </row>
      </sheetData>
      <sheetData sheetId="10540">
        <row r="5">
          <cell r="D5" t="str">
            <v>PROCESS PERFORMANCE STUDY</v>
          </cell>
        </row>
      </sheetData>
      <sheetData sheetId="10541">
        <row r="1">
          <cell r="A1" t="str">
            <v>1월 생산실적</v>
          </cell>
        </row>
      </sheetData>
      <sheetData sheetId="10542">
        <row r="1">
          <cell r="A1" t="str">
            <v>1월 생산실적</v>
          </cell>
        </row>
      </sheetData>
      <sheetData sheetId="10543">
        <row r="1">
          <cell r="A1" t="str">
            <v>1월 생산실적</v>
          </cell>
        </row>
      </sheetData>
      <sheetData sheetId="10544">
        <row r="1">
          <cell r="A1" t="str">
            <v>1월 생산실적</v>
          </cell>
        </row>
      </sheetData>
      <sheetData sheetId="10545">
        <row r="1">
          <cell r="A1" t="str">
            <v>1월 생산실적</v>
          </cell>
        </row>
      </sheetData>
      <sheetData sheetId="10546">
        <row r="1">
          <cell r="A1" t="str">
            <v>1월 생산실적</v>
          </cell>
        </row>
      </sheetData>
      <sheetData sheetId="10547">
        <row r="1">
          <cell r="A1" t="str">
            <v>1월 생산실적</v>
          </cell>
        </row>
      </sheetData>
      <sheetData sheetId="10548">
        <row r="1">
          <cell r="A1" t="str">
            <v>1월 생산실적</v>
          </cell>
        </row>
      </sheetData>
      <sheetData sheetId="10549">
        <row r="1">
          <cell r="A1" t="str">
            <v>1월 생산실적</v>
          </cell>
        </row>
      </sheetData>
      <sheetData sheetId="10550">
        <row r="1">
          <cell r="A1" t="str">
            <v>1월 생산실적</v>
          </cell>
        </row>
      </sheetData>
      <sheetData sheetId="10551">
        <row r="1">
          <cell r="A1" t="str">
            <v>1월 생산실적</v>
          </cell>
        </row>
      </sheetData>
      <sheetData sheetId="10552">
        <row r="73">
          <cell r="E73">
            <v>-1978066.1999669024</v>
          </cell>
        </row>
      </sheetData>
      <sheetData sheetId="10553">
        <row r="5">
          <cell r="D5" t="str">
            <v>PROCESS PERFORMANCE STUDY</v>
          </cell>
        </row>
      </sheetData>
      <sheetData sheetId="10554">
        <row r="73">
          <cell r="E73">
            <v>-1978066.1999669024</v>
          </cell>
        </row>
      </sheetData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>
        <row r="1">
          <cell r="A1" t="str">
            <v>1월 생산실적</v>
          </cell>
        </row>
      </sheetData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>
        <row r="1">
          <cell r="A1" t="str">
            <v>1월 생산실적</v>
          </cell>
        </row>
      </sheetData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>
        <row r="1">
          <cell r="A1" t="str">
            <v>1월 생산실적</v>
          </cell>
        </row>
      </sheetData>
      <sheetData sheetId="10712">
        <row r="1">
          <cell r="A1" t="str">
            <v>1월 생산실적</v>
          </cell>
        </row>
      </sheetData>
      <sheetData sheetId="10713">
        <row r="1">
          <cell r="A1" t="str">
            <v>1월 생산실적</v>
          </cell>
        </row>
      </sheetData>
      <sheetData sheetId="10714">
        <row r="1">
          <cell r="A1" t="str">
            <v>1월 생산실적</v>
          </cell>
        </row>
      </sheetData>
      <sheetData sheetId="10715">
        <row r="1">
          <cell r="A1" t="str">
            <v>1월 생산실적</v>
          </cell>
        </row>
      </sheetData>
      <sheetData sheetId="10716">
        <row r="1">
          <cell r="A1" t="str">
            <v>1월 생산실적</v>
          </cell>
        </row>
      </sheetData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>
        <row r="1">
          <cell r="A1" t="str">
            <v>1월 생산실적</v>
          </cell>
        </row>
      </sheetData>
      <sheetData sheetId="10736">
        <row r="1">
          <cell r="A1" t="str">
            <v>1월 생산실적</v>
          </cell>
        </row>
      </sheetData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>
        <row r="1">
          <cell r="A1" t="str">
            <v>1월 생산실적</v>
          </cell>
        </row>
      </sheetData>
      <sheetData sheetId="10764">
        <row r="1">
          <cell r="A1" t="str">
            <v>1월 생산실적</v>
          </cell>
        </row>
      </sheetData>
      <sheetData sheetId="10765">
        <row r="1">
          <cell r="A1" t="str">
            <v>1월 생산실적</v>
          </cell>
        </row>
      </sheetData>
      <sheetData sheetId="10766">
        <row r="1">
          <cell r="A1" t="str">
            <v>1월 생산실적</v>
          </cell>
        </row>
      </sheetData>
      <sheetData sheetId="10767">
        <row r="1">
          <cell r="A1" t="str">
            <v>1월 생산실적</v>
          </cell>
        </row>
      </sheetData>
      <sheetData sheetId="10768">
        <row r="1">
          <cell r="A1" t="str">
            <v>1월 생산실적</v>
          </cell>
        </row>
      </sheetData>
      <sheetData sheetId="10769">
        <row r="1">
          <cell r="A1" t="str">
            <v>1월 생산실적</v>
          </cell>
        </row>
      </sheetData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>
        <row r="1">
          <cell r="A1" t="str">
            <v>1월 생산실적</v>
          </cell>
        </row>
      </sheetData>
      <sheetData sheetId="10828" refreshError="1"/>
      <sheetData sheetId="10829">
        <row r="1">
          <cell r="A1" t="str">
            <v>1월 생산실적</v>
          </cell>
        </row>
      </sheetData>
      <sheetData sheetId="10830">
        <row r="1">
          <cell r="A1" t="str">
            <v>1월 생산실적</v>
          </cell>
        </row>
      </sheetData>
      <sheetData sheetId="10831">
        <row r="1">
          <cell r="A1" t="str">
            <v>1월 생산실적</v>
          </cell>
        </row>
      </sheetData>
      <sheetData sheetId="10832" refreshError="1"/>
      <sheetData sheetId="10833" refreshError="1"/>
      <sheetData sheetId="10834" refreshError="1"/>
      <sheetData sheetId="10835">
        <row r="1">
          <cell r="A1" t="str">
            <v>1월 생산실적</v>
          </cell>
        </row>
      </sheetData>
      <sheetData sheetId="10836" refreshError="1"/>
      <sheetData sheetId="10837" refreshError="1"/>
      <sheetData sheetId="10838" refreshError="1"/>
      <sheetData sheetId="10839" refreshError="1"/>
      <sheetData sheetId="10840">
        <row r="1">
          <cell r="A1" t="str">
            <v>1월 생산실적</v>
          </cell>
        </row>
      </sheetData>
      <sheetData sheetId="10841">
        <row r="1">
          <cell r="A1" t="str">
            <v>1월 생산실적</v>
          </cell>
        </row>
      </sheetData>
      <sheetData sheetId="10842">
        <row r="1">
          <cell r="A1" t="str">
            <v>1월 생산실적</v>
          </cell>
        </row>
      </sheetData>
      <sheetData sheetId="10843" refreshError="1"/>
      <sheetData sheetId="10844">
        <row r="1">
          <cell r="A1" t="str">
            <v>1월 생산실적</v>
          </cell>
        </row>
      </sheetData>
      <sheetData sheetId="10845">
        <row r="1">
          <cell r="A1" t="str">
            <v>1월 생산실적</v>
          </cell>
        </row>
      </sheetData>
      <sheetData sheetId="10846">
        <row r="1">
          <cell r="A1" t="str">
            <v>1월 생산실적</v>
          </cell>
        </row>
      </sheetData>
      <sheetData sheetId="10847">
        <row r="1">
          <cell r="A1" t="str">
            <v>1월 생산실적</v>
          </cell>
        </row>
      </sheetData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>
        <row r="1">
          <cell r="A1" t="str">
            <v>1월 생산실적</v>
          </cell>
        </row>
      </sheetData>
      <sheetData sheetId="10858" refreshError="1"/>
      <sheetData sheetId="10859">
        <row r="1">
          <cell r="A1" t="str">
            <v>1월 생산실적</v>
          </cell>
        </row>
      </sheetData>
      <sheetData sheetId="10860" refreshError="1"/>
      <sheetData sheetId="10861" refreshError="1"/>
      <sheetData sheetId="10862">
        <row r="1">
          <cell r="A1" t="str">
            <v>1월 생산실적</v>
          </cell>
        </row>
      </sheetData>
      <sheetData sheetId="10863" refreshError="1"/>
      <sheetData sheetId="10864" refreshError="1"/>
      <sheetData sheetId="10865" refreshError="1"/>
      <sheetData sheetId="10866" refreshError="1"/>
      <sheetData sheetId="10867">
        <row r="1">
          <cell r="A1" t="str">
            <v>1월 생산실적</v>
          </cell>
        </row>
      </sheetData>
      <sheetData sheetId="10868" refreshError="1"/>
      <sheetData sheetId="10869" refreshError="1"/>
      <sheetData sheetId="10870" refreshError="1"/>
      <sheetData sheetId="10871">
        <row r="1">
          <cell r="A1" t="str">
            <v>1월 생산실적</v>
          </cell>
        </row>
      </sheetData>
      <sheetData sheetId="10872">
        <row r="1">
          <cell r="A1" t="str">
            <v>1월 생산실적</v>
          </cell>
        </row>
      </sheetData>
      <sheetData sheetId="10873">
        <row r="1">
          <cell r="A1" t="str">
            <v>1월 생산실적</v>
          </cell>
        </row>
      </sheetData>
      <sheetData sheetId="10874">
        <row r="1">
          <cell r="A1" t="str">
            <v>1월 생산실적</v>
          </cell>
        </row>
      </sheetData>
      <sheetData sheetId="10875">
        <row r="1">
          <cell r="A1" t="str">
            <v>1월 생산실적</v>
          </cell>
        </row>
      </sheetData>
      <sheetData sheetId="10876">
        <row r="1">
          <cell r="A1" t="str">
            <v>1월 생산실적</v>
          </cell>
        </row>
      </sheetData>
      <sheetData sheetId="10877">
        <row r="1">
          <cell r="A1" t="str">
            <v>1월 생산실적</v>
          </cell>
        </row>
      </sheetData>
      <sheetData sheetId="10878">
        <row r="1">
          <cell r="A1" t="str">
            <v>1월 생산실적</v>
          </cell>
        </row>
      </sheetData>
      <sheetData sheetId="10879">
        <row r="1">
          <cell r="A1" t="str">
            <v>1월 생산실적</v>
          </cell>
        </row>
      </sheetData>
      <sheetData sheetId="10880">
        <row r="1">
          <cell r="A1" t="str">
            <v>1월 생산실적</v>
          </cell>
        </row>
      </sheetData>
      <sheetData sheetId="10881">
        <row r="1">
          <cell r="A1" t="str">
            <v>1월 생산실적</v>
          </cell>
        </row>
      </sheetData>
      <sheetData sheetId="10882">
        <row r="1">
          <cell r="A1" t="str">
            <v>1월 생산실적</v>
          </cell>
        </row>
      </sheetData>
      <sheetData sheetId="10883">
        <row r="1">
          <cell r="A1" t="str">
            <v>1월 생산실적</v>
          </cell>
        </row>
      </sheetData>
      <sheetData sheetId="10884">
        <row r="1">
          <cell r="A1" t="str">
            <v>1월 생산실적</v>
          </cell>
        </row>
      </sheetData>
      <sheetData sheetId="10885">
        <row r="1">
          <cell r="A1" t="str">
            <v>1월 생산실적</v>
          </cell>
        </row>
      </sheetData>
      <sheetData sheetId="10886">
        <row r="1">
          <cell r="A1" t="str">
            <v>1월 생산실적</v>
          </cell>
        </row>
      </sheetData>
      <sheetData sheetId="10887">
        <row r="1">
          <cell r="A1" t="str">
            <v>1월 생산실적</v>
          </cell>
        </row>
      </sheetData>
      <sheetData sheetId="10888">
        <row r="1">
          <cell r="A1" t="str">
            <v>1월 생산실적</v>
          </cell>
        </row>
      </sheetData>
      <sheetData sheetId="10889">
        <row r="1">
          <cell r="A1" t="str">
            <v>1월 생산실적</v>
          </cell>
        </row>
      </sheetData>
      <sheetData sheetId="10890">
        <row r="1">
          <cell r="A1" t="str">
            <v>1월 생산실적</v>
          </cell>
        </row>
      </sheetData>
      <sheetData sheetId="10891">
        <row r="1">
          <cell r="A1" t="str">
            <v>1월 생산실적</v>
          </cell>
        </row>
      </sheetData>
      <sheetData sheetId="10892">
        <row r="1">
          <cell r="A1" t="str">
            <v>1월 생산실적</v>
          </cell>
        </row>
      </sheetData>
      <sheetData sheetId="10893">
        <row r="1">
          <cell r="A1" t="str">
            <v>1월 생산실적</v>
          </cell>
        </row>
      </sheetData>
      <sheetData sheetId="10894">
        <row r="1">
          <cell r="A1" t="str">
            <v>1월 생산실적</v>
          </cell>
        </row>
      </sheetData>
      <sheetData sheetId="10895">
        <row r="1">
          <cell r="A1" t="str">
            <v>1월 생산실적</v>
          </cell>
        </row>
      </sheetData>
      <sheetData sheetId="10896">
        <row r="1">
          <cell r="A1" t="str">
            <v>1월 생산실적</v>
          </cell>
        </row>
      </sheetData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>
        <row r="1">
          <cell r="A1" t="str">
            <v>1월 생산실적</v>
          </cell>
        </row>
      </sheetData>
      <sheetData sheetId="10904" refreshError="1"/>
      <sheetData sheetId="10905" refreshError="1"/>
      <sheetData sheetId="10906" refreshError="1"/>
      <sheetData sheetId="10907" refreshError="1"/>
      <sheetData sheetId="10908">
        <row r="1">
          <cell r="A1" t="str">
            <v>1월 생산실적</v>
          </cell>
        </row>
      </sheetData>
      <sheetData sheetId="10909" refreshError="1"/>
      <sheetData sheetId="10910">
        <row r="1">
          <cell r="A1" t="str">
            <v>1월 생산실적</v>
          </cell>
        </row>
      </sheetData>
      <sheetData sheetId="10911">
        <row r="1">
          <cell r="A1" t="str">
            <v>1월 생산실적</v>
          </cell>
        </row>
      </sheetData>
      <sheetData sheetId="10912">
        <row r="1">
          <cell r="A1" t="str">
            <v>1월 생산실적</v>
          </cell>
        </row>
      </sheetData>
      <sheetData sheetId="10913">
        <row r="1">
          <cell r="A1" t="str">
            <v>1월 생산실적</v>
          </cell>
        </row>
      </sheetData>
      <sheetData sheetId="10914">
        <row r="1">
          <cell r="A1" t="str">
            <v>1월 생산실적</v>
          </cell>
        </row>
      </sheetData>
      <sheetData sheetId="10915" refreshError="1"/>
      <sheetData sheetId="10916" refreshError="1"/>
      <sheetData sheetId="10917" refreshError="1"/>
      <sheetData sheetId="10918">
        <row r="1">
          <cell r="A1" t="str">
            <v>1월 생산실적</v>
          </cell>
        </row>
      </sheetData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>
        <row r="1">
          <cell r="A1" t="str">
            <v>1월 생산실적</v>
          </cell>
        </row>
      </sheetData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>
        <row r="1">
          <cell r="A1" t="str">
            <v>1월 생산실적</v>
          </cell>
        </row>
      </sheetData>
      <sheetData sheetId="10940">
        <row r="1">
          <cell r="A1" t="str">
            <v>1월 생산실적</v>
          </cell>
        </row>
      </sheetData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>
        <row r="1">
          <cell r="A1" t="str">
            <v>1월 생산실적</v>
          </cell>
        </row>
      </sheetData>
      <sheetData sheetId="10948">
        <row r="1">
          <cell r="A1" t="str">
            <v>1월 생산실적</v>
          </cell>
        </row>
      </sheetData>
      <sheetData sheetId="10949">
        <row r="1">
          <cell r="A1" t="str">
            <v>1월 생산실적</v>
          </cell>
        </row>
      </sheetData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>
        <row r="1">
          <cell r="A1" t="str">
            <v>1월 생산실적</v>
          </cell>
        </row>
      </sheetData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>
        <row r="1">
          <cell r="A1" t="str">
            <v>1월 생산실적</v>
          </cell>
        </row>
      </sheetData>
      <sheetData sheetId="10973">
        <row r="1">
          <cell r="A1" t="str">
            <v>1월 생산실적</v>
          </cell>
        </row>
      </sheetData>
      <sheetData sheetId="10974">
        <row r="1">
          <cell r="A1" t="str">
            <v>1월 생산실적</v>
          </cell>
        </row>
      </sheetData>
      <sheetData sheetId="10975">
        <row r="1">
          <cell r="A1" t="str">
            <v>1월 생산실적</v>
          </cell>
        </row>
      </sheetData>
      <sheetData sheetId="10976">
        <row r="1">
          <cell r="A1" t="str">
            <v>1월 생산실적</v>
          </cell>
        </row>
      </sheetData>
      <sheetData sheetId="10977">
        <row r="1">
          <cell r="A1" t="str">
            <v>1월 생산실적</v>
          </cell>
        </row>
      </sheetData>
      <sheetData sheetId="10978">
        <row r="1">
          <cell r="A1" t="str">
            <v>1월 생산실적</v>
          </cell>
        </row>
      </sheetData>
      <sheetData sheetId="10979">
        <row r="1">
          <cell r="A1" t="str">
            <v>1월 생산실적</v>
          </cell>
        </row>
      </sheetData>
      <sheetData sheetId="10980">
        <row r="1">
          <cell r="A1" t="str">
            <v>1월 생산실적</v>
          </cell>
        </row>
      </sheetData>
      <sheetData sheetId="10981">
        <row r="1">
          <cell r="A1" t="str">
            <v>1월 생산실적</v>
          </cell>
        </row>
      </sheetData>
      <sheetData sheetId="10982">
        <row r="1">
          <cell r="A1" t="str">
            <v>1월 생산실적</v>
          </cell>
        </row>
      </sheetData>
      <sheetData sheetId="10983">
        <row r="1">
          <cell r="A1" t="str">
            <v>1월 생산실적</v>
          </cell>
        </row>
      </sheetData>
      <sheetData sheetId="10984">
        <row r="1">
          <cell r="A1" t="str">
            <v>1월 생산실적</v>
          </cell>
        </row>
      </sheetData>
      <sheetData sheetId="10985">
        <row r="1">
          <cell r="A1" t="str">
            <v>1월 생산실적</v>
          </cell>
        </row>
      </sheetData>
      <sheetData sheetId="10986">
        <row r="1">
          <cell r="A1" t="str">
            <v>1월 생산실적</v>
          </cell>
        </row>
      </sheetData>
      <sheetData sheetId="10987">
        <row r="1">
          <cell r="A1" t="str">
            <v>1월 생산실적</v>
          </cell>
        </row>
      </sheetData>
      <sheetData sheetId="10988">
        <row r="1">
          <cell r="A1" t="str">
            <v>1월 생산실적</v>
          </cell>
        </row>
      </sheetData>
      <sheetData sheetId="10989">
        <row r="1">
          <cell r="A1" t="str">
            <v>1월 생산실적</v>
          </cell>
        </row>
      </sheetData>
      <sheetData sheetId="10990">
        <row r="1">
          <cell r="A1" t="str">
            <v>1월 생산실적</v>
          </cell>
        </row>
      </sheetData>
      <sheetData sheetId="10991">
        <row r="1">
          <cell r="A1" t="str">
            <v>1월 생산실적</v>
          </cell>
        </row>
      </sheetData>
      <sheetData sheetId="10992">
        <row r="1">
          <cell r="A1" t="str">
            <v>1월 생산실적</v>
          </cell>
        </row>
      </sheetData>
      <sheetData sheetId="10993">
        <row r="1">
          <cell r="A1" t="str">
            <v>1월 생산실적</v>
          </cell>
        </row>
      </sheetData>
      <sheetData sheetId="10994">
        <row r="1">
          <cell r="A1" t="str">
            <v>1월 생산실적</v>
          </cell>
        </row>
      </sheetData>
      <sheetData sheetId="10995">
        <row r="1">
          <cell r="A1" t="str">
            <v>1월 생산실적</v>
          </cell>
        </row>
      </sheetData>
      <sheetData sheetId="10996">
        <row r="1">
          <cell r="A1" t="str">
            <v>1월 생산실적</v>
          </cell>
        </row>
      </sheetData>
      <sheetData sheetId="10997">
        <row r="1">
          <cell r="A1" t="str">
            <v>1월 생산실적</v>
          </cell>
        </row>
      </sheetData>
      <sheetData sheetId="10998">
        <row r="1">
          <cell r="A1" t="str">
            <v>1월 생산실적</v>
          </cell>
        </row>
      </sheetData>
      <sheetData sheetId="10999">
        <row r="1">
          <cell r="A1" t="str">
            <v>1월 생산실적</v>
          </cell>
        </row>
      </sheetData>
      <sheetData sheetId="11000">
        <row r="1">
          <cell r="A1" t="str">
            <v>1월 생산실적</v>
          </cell>
        </row>
      </sheetData>
      <sheetData sheetId="11001">
        <row r="1">
          <cell r="A1" t="str">
            <v>1월 생산실적</v>
          </cell>
        </row>
      </sheetData>
      <sheetData sheetId="11002">
        <row r="1">
          <cell r="A1" t="str">
            <v>1월 생산실적</v>
          </cell>
        </row>
      </sheetData>
      <sheetData sheetId="11003">
        <row r="1">
          <cell r="A1" t="str">
            <v>1월 생산실적</v>
          </cell>
        </row>
      </sheetData>
      <sheetData sheetId="11004">
        <row r="1">
          <cell r="A1" t="str">
            <v>1월 생산실적</v>
          </cell>
        </row>
      </sheetData>
      <sheetData sheetId="11005">
        <row r="1">
          <cell r="A1" t="str">
            <v>1월 생산실적</v>
          </cell>
        </row>
      </sheetData>
      <sheetData sheetId="11006">
        <row r="1">
          <cell r="A1" t="str">
            <v>1월 생산실적</v>
          </cell>
        </row>
      </sheetData>
      <sheetData sheetId="11007">
        <row r="1">
          <cell r="A1" t="str">
            <v>1월 생산실적</v>
          </cell>
        </row>
      </sheetData>
      <sheetData sheetId="11008">
        <row r="1">
          <cell r="A1" t="str">
            <v>1월 생산실적</v>
          </cell>
        </row>
      </sheetData>
      <sheetData sheetId="11009">
        <row r="1">
          <cell r="A1" t="str">
            <v>1월 생산실적</v>
          </cell>
        </row>
      </sheetData>
      <sheetData sheetId="11010">
        <row r="1">
          <cell r="A1" t="str">
            <v>1월 생산실적</v>
          </cell>
        </row>
      </sheetData>
      <sheetData sheetId="11011">
        <row r="1">
          <cell r="A1" t="str">
            <v>1월 생산실적</v>
          </cell>
        </row>
      </sheetData>
      <sheetData sheetId="11012">
        <row r="1">
          <cell r="A1" t="str">
            <v>1월 생산실적</v>
          </cell>
        </row>
      </sheetData>
      <sheetData sheetId="11013">
        <row r="1">
          <cell r="A1" t="str">
            <v>1월 생산실적</v>
          </cell>
        </row>
      </sheetData>
      <sheetData sheetId="11014" refreshError="1"/>
      <sheetData sheetId="11015">
        <row r="1">
          <cell r="A1" t="str">
            <v>1월 생산실적</v>
          </cell>
        </row>
      </sheetData>
      <sheetData sheetId="11016" refreshError="1"/>
      <sheetData sheetId="11017">
        <row r="1">
          <cell r="A1" t="str">
            <v>1월 생산실적</v>
          </cell>
        </row>
      </sheetData>
      <sheetData sheetId="11018">
        <row r="1">
          <cell r="A1" t="str">
            <v>1월 생산실적</v>
          </cell>
        </row>
      </sheetData>
      <sheetData sheetId="11019">
        <row r="1">
          <cell r="A1" t="str">
            <v>1월 생산실적</v>
          </cell>
        </row>
      </sheetData>
      <sheetData sheetId="11020">
        <row r="1">
          <cell r="A1" t="str">
            <v>1월 생산실적</v>
          </cell>
        </row>
      </sheetData>
      <sheetData sheetId="11021">
        <row r="1">
          <cell r="A1" t="str">
            <v>1월 생산실적</v>
          </cell>
        </row>
      </sheetData>
      <sheetData sheetId="11022">
        <row r="1">
          <cell r="A1" t="str">
            <v>1월 생산실적</v>
          </cell>
        </row>
      </sheetData>
      <sheetData sheetId="11023">
        <row r="1">
          <cell r="A1" t="str">
            <v>1월 생산실적</v>
          </cell>
        </row>
      </sheetData>
      <sheetData sheetId="11024">
        <row r="1">
          <cell r="A1" t="str">
            <v>1월 생산실적</v>
          </cell>
        </row>
      </sheetData>
      <sheetData sheetId="11025">
        <row r="1">
          <cell r="A1" t="str">
            <v>1월 생산실적</v>
          </cell>
        </row>
      </sheetData>
      <sheetData sheetId="11026">
        <row r="1">
          <cell r="A1" t="str">
            <v>1월 생산실적</v>
          </cell>
        </row>
      </sheetData>
      <sheetData sheetId="11027">
        <row r="1">
          <cell r="A1" t="str">
            <v>1월 생산실적</v>
          </cell>
        </row>
      </sheetData>
      <sheetData sheetId="11028">
        <row r="1">
          <cell r="A1" t="str">
            <v>1월 생산실적</v>
          </cell>
        </row>
      </sheetData>
      <sheetData sheetId="11029">
        <row r="1">
          <cell r="A1" t="str">
            <v>1월 생산실적</v>
          </cell>
        </row>
      </sheetData>
      <sheetData sheetId="11030">
        <row r="1">
          <cell r="A1" t="str">
            <v>1월 생산실적</v>
          </cell>
        </row>
      </sheetData>
      <sheetData sheetId="11031">
        <row r="1">
          <cell r="A1" t="str">
            <v>1월 생산실적</v>
          </cell>
        </row>
      </sheetData>
      <sheetData sheetId="11032">
        <row r="1">
          <cell r="A1" t="str">
            <v>1월 생산실적</v>
          </cell>
        </row>
      </sheetData>
      <sheetData sheetId="11033">
        <row r="1">
          <cell r="A1" t="str">
            <v>1월 생산실적</v>
          </cell>
        </row>
      </sheetData>
      <sheetData sheetId="11034" refreshError="1"/>
      <sheetData sheetId="11035">
        <row r="1">
          <cell r="A1" t="str">
            <v>1월 생산실적</v>
          </cell>
        </row>
      </sheetData>
      <sheetData sheetId="11036">
        <row r="1">
          <cell r="A1" t="str">
            <v>1월 생산실적</v>
          </cell>
        </row>
      </sheetData>
      <sheetData sheetId="11037">
        <row r="1">
          <cell r="A1" t="str">
            <v>1월 생산실적</v>
          </cell>
        </row>
      </sheetData>
      <sheetData sheetId="11038">
        <row r="1">
          <cell r="A1" t="str">
            <v>1월 생산실적</v>
          </cell>
        </row>
      </sheetData>
      <sheetData sheetId="11039" refreshError="1"/>
      <sheetData sheetId="11040">
        <row r="1">
          <cell r="A1" t="str">
            <v>1월 생산실적</v>
          </cell>
        </row>
      </sheetData>
      <sheetData sheetId="11041">
        <row r="1">
          <cell r="A1" t="str">
            <v>1월 생산실적</v>
          </cell>
        </row>
      </sheetData>
      <sheetData sheetId="11042">
        <row r="1">
          <cell r="A1" t="str">
            <v>1월 생산실적</v>
          </cell>
        </row>
      </sheetData>
      <sheetData sheetId="11043">
        <row r="1">
          <cell r="A1" t="str">
            <v>1월 생산실적</v>
          </cell>
        </row>
      </sheetData>
      <sheetData sheetId="11044">
        <row r="1">
          <cell r="A1" t="str">
            <v>1월 생산실적</v>
          </cell>
        </row>
      </sheetData>
      <sheetData sheetId="11045">
        <row r="1">
          <cell r="A1" t="str">
            <v>1월 생산실적</v>
          </cell>
        </row>
      </sheetData>
      <sheetData sheetId="11046">
        <row r="1">
          <cell r="A1" t="str">
            <v>1월 생산실적</v>
          </cell>
        </row>
      </sheetData>
      <sheetData sheetId="11047">
        <row r="1">
          <cell r="A1" t="str">
            <v>1월 생산실적</v>
          </cell>
        </row>
      </sheetData>
      <sheetData sheetId="11048">
        <row r="1">
          <cell r="A1" t="str">
            <v>1월 생산실적</v>
          </cell>
        </row>
      </sheetData>
      <sheetData sheetId="11049">
        <row r="1">
          <cell r="A1" t="str">
            <v>1월 생산실적</v>
          </cell>
        </row>
      </sheetData>
      <sheetData sheetId="11050">
        <row r="1">
          <cell r="A1" t="str">
            <v>1월 생산실적</v>
          </cell>
        </row>
      </sheetData>
      <sheetData sheetId="11051">
        <row r="1">
          <cell r="A1" t="str">
            <v>1월 생산실적</v>
          </cell>
        </row>
      </sheetData>
      <sheetData sheetId="11052">
        <row r="1">
          <cell r="A1" t="str">
            <v>1월 생산실적</v>
          </cell>
        </row>
      </sheetData>
      <sheetData sheetId="11053">
        <row r="1">
          <cell r="A1" t="str">
            <v>1월 생산실적</v>
          </cell>
        </row>
      </sheetData>
      <sheetData sheetId="11054">
        <row r="1">
          <cell r="A1" t="str">
            <v>1월 생산실적</v>
          </cell>
        </row>
      </sheetData>
      <sheetData sheetId="11055">
        <row r="1">
          <cell r="A1" t="str">
            <v>1월 생산실적</v>
          </cell>
        </row>
      </sheetData>
      <sheetData sheetId="11056">
        <row r="1">
          <cell r="A1" t="str">
            <v>1월 생산실적</v>
          </cell>
        </row>
      </sheetData>
      <sheetData sheetId="11057">
        <row r="1">
          <cell r="A1" t="str">
            <v>1월 생산실적</v>
          </cell>
        </row>
      </sheetData>
      <sheetData sheetId="11058">
        <row r="1">
          <cell r="A1" t="str">
            <v>1월 생산실적</v>
          </cell>
        </row>
      </sheetData>
      <sheetData sheetId="11059">
        <row r="1">
          <cell r="A1" t="str">
            <v>1월 생산실적</v>
          </cell>
        </row>
      </sheetData>
      <sheetData sheetId="11060">
        <row r="1">
          <cell r="A1" t="str">
            <v>1월 생산실적</v>
          </cell>
        </row>
      </sheetData>
      <sheetData sheetId="11061">
        <row r="1">
          <cell r="A1" t="str">
            <v>1월 생산실적</v>
          </cell>
        </row>
      </sheetData>
      <sheetData sheetId="11062">
        <row r="1">
          <cell r="A1" t="str">
            <v>1월 생산실적</v>
          </cell>
        </row>
      </sheetData>
      <sheetData sheetId="11063">
        <row r="1">
          <cell r="A1" t="str">
            <v>1월 생산실적</v>
          </cell>
        </row>
      </sheetData>
      <sheetData sheetId="11064">
        <row r="1">
          <cell r="A1" t="str">
            <v>1월 생산실적</v>
          </cell>
        </row>
      </sheetData>
      <sheetData sheetId="11065">
        <row r="1">
          <cell r="A1" t="str">
            <v>1월 생산실적</v>
          </cell>
        </row>
      </sheetData>
      <sheetData sheetId="11066">
        <row r="1">
          <cell r="A1" t="str">
            <v>1월 생산실적</v>
          </cell>
        </row>
      </sheetData>
      <sheetData sheetId="11067">
        <row r="1">
          <cell r="A1" t="str">
            <v>1월 생산실적</v>
          </cell>
        </row>
      </sheetData>
      <sheetData sheetId="11068">
        <row r="1">
          <cell r="A1" t="str">
            <v>1월 생산실적</v>
          </cell>
        </row>
      </sheetData>
      <sheetData sheetId="11069">
        <row r="1">
          <cell r="A1" t="str">
            <v>1월 생산실적</v>
          </cell>
        </row>
      </sheetData>
      <sheetData sheetId="11070">
        <row r="1">
          <cell r="A1" t="str">
            <v>1월 생산실적</v>
          </cell>
        </row>
      </sheetData>
      <sheetData sheetId="11071">
        <row r="1">
          <cell r="A1" t="str">
            <v>1월 생산실적</v>
          </cell>
        </row>
      </sheetData>
      <sheetData sheetId="11072">
        <row r="1">
          <cell r="A1" t="str">
            <v>1월 생산실적</v>
          </cell>
        </row>
      </sheetData>
      <sheetData sheetId="11073">
        <row r="1">
          <cell r="A1" t="str">
            <v>1월 생산실적</v>
          </cell>
        </row>
      </sheetData>
      <sheetData sheetId="11074">
        <row r="1">
          <cell r="A1" t="str">
            <v>1월 생산실적</v>
          </cell>
        </row>
      </sheetData>
      <sheetData sheetId="11075">
        <row r="1">
          <cell r="A1" t="str">
            <v>1월 생산실적</v>
          </cell>
        </row>
      </sheetData>
      <sheetData sheetId="11076">
        <row r="1">
          <cell r="A1" t="str">
            <v>1월 생산실적</v>
          </cell>
        </row>
      </sheetData>
      <sheetData sheetId="11077">
        <row r="1">
          <cell r="A1" t="str">
            <v>1월 생산실적</v>
          </cell>
        </row>
      </sheetData>
      <sheetData sheetId="11078">
        <row r="1">
          <cell r="A1" t="str">
            <v>1월 생산실적</v>
          </cell>
        </row>
      </sheetData>
      <sheetData sheetId="11079">
        <row r="1">
          <cell r="A1" t="str">
            <v>1월 생산실적</v>
          </cell>
        </row>
      </sheetData>
      <sheetData sheetId="11080">
        <row r="1">
          <cell r="A1" t="str">
            <v>1월 생산실적</v>
          </cell>
        </row>
      </sheetData>
      <sheetData sheetId="11081">
        <row r="1">
          <cell r="A1" t="str">
            <v>1월 생산실적</v>
          </cell>
        </row>
      </sheetData>
      <sheetData sheetId="11082">
        <row r="1">
          <cell r="A1" t="str">
            <v>1월 생산실적</v>
          </cell>
        </row>
      </sheetData>
      <sheetData sheetId="11083">
        <row r="1">
          <cell r="A1" t="str">
            <v>1월 생산실적</v>
          </cell>
        </row>
      </sheetData>
      <sheetData sheetId="11084" refreshError="1"/>
      <sheetData sheetId="11085" refreshError="1"/>
      <sheetData sheetId="11086">
        <row r="1">
          <cell r="A1" t="str">
            <v>1월 생산실적</v>
          </cell>
        </row>
      </sheetData>
      <sheetData sheetId="11087">
        <row r="1">
          <cell r="A1" t="str">
            <v>1월 생산실적</v>
          </cell>
        </row>
      </sheetData>
      <sheetData sheetId="11088">
        <row r="1">
          <cell r="A1" t="str">
            <v>1월 생산실적</v>
          </cell>
        </row>
      </sheetData>
      <sheetData sheetId="11089">
        <row r="1">
          <cell r="A1" t="str">
            <v>1월 생산실적</v>
          </cell>
        </row>
      </sheetData>
      <sheetData sheetId="11090">
        <row r="1">
          <cell r="A1" t="str">
            <v>1월 생산실적</v>
          </cell>
        </row>
      </sheetData>
      <sheetData sheetId="11091">
        <row r="1">
          <cell r="A1" t="str">
            <v>1월 생산실적</v>
          </cell>
        </row>
      </sheetData>
      <sheetData sheetId="11092">
        <row r="1">
          <cell r="A1" t="str">
            <v>1월 생산실적</v>
          </cell>
        </row>
      </sheetData>
      <sheetData sheetId="11093">
        <row r="1">
          <cell r="A1" t="str">
            <v>1월 생산실적</v>
          </cell>
        </row>
      </sheetData>
      <sheetData sheetId="11094" refreshError="1"/>
      <sheetData sheetId="11095">
        <row r="1">
          <cell r="A1" t="str">
            <v>1월 생산실적</v>
          </cell>
        </row>
      </sheetData>
      <sheetData sheetId="11096" refreshError="1"/>
      <sheetData sheetId="11097" refreshError="1"/>
      <sheetData sheetId="11098" refreshError="1"/>
      <sheetData sheetId="11099">
        <row r="1">
          <cell r="A1" t="str">
            <v>1월 생산실적</v>
          </cell>
        </row>
      </sheetData>
      <sheetData sheetId="11100" refreshError="1"/>
      <sheetData sheetId="11101">
        <row r="1">
          <cell r="A1" t="str">
            <v>1월 생산실적</v>
          </cell>
        </row>
      </sheetData>
      <sheetData sheetId="11102" refreshError="1"/>
      <sheetData sheetId="11103" refreshError="1"/>
      <sheetData sheetId="11104" refreshError="1"/>
      <sheetData sheetId="11105">
        <row r="1">
          <cell r="A1" t="str">
            <v>1월 생산실적</v>
          </cell>
        </row>
      </sheetData>
      <sheetData sheetId="11106">
        <row r="1">
          <cell r="A1" t="str">
            <v>1월 생산실적</v>
          </cell>
        </row>
      </sheetData>
      <sheetData sheetId="11107">
        <row r="1">
          <cell r="A1" t="str">
            <v>1월 생산실적</v>
          </cell>
        </row>
      </sheetData>
      <sheetData sheetId="11108">
        <row r="1">
          <cell r="A1" t="str">
            <v>1월 생산실적</v>
          </cell>
        </row>
      </sheetData>
      <sheetData sheetId="11109">
        <row r="1">
          <cell r="A1" t="str">
            <v>1월 생산실적</v>
          </cell>
        </row>
      </sheetData>
      <sheetData sheetId="11110">
        <row r="1">
          <cell r="A1" t="str">
            <v>1월 생산실적</v>
          </cell>
        </row>
      </sheetData>
      <sheetData sheetId="11111">
        <row r="1">
          <cell r="A1" t="str">
            <v>1월 생산실적</v>
          </cell>
        </row>
      </sheetData>
      <sheetData sheetId="11112">
        <row r="1">
          <cell r="A1" t="str">
            <v>1월 생산실적</v>
          </cell>
        </row>
      </sheetData>
      <sheetData sheetId="11113">
        <row r="1">
          <cell r="A1" t="str">
            <v>1월 생산실적</v>
          </cell>
        </row>
      </sheetData>
      <sheetData sheetId="11114">
        <row r="1">
          <cell r="A1" t="str">
            <v>1월 생산실적</v>
          </cell>
        </row>
      </sheetData>
      <sheetData sheetId="11115">
        <row r="1">
          <cell r="A1" t="str">
            <v>1월 생산실적</v>
          </cell>
        </row>
      </sheetData>
      <sheetData sheetId="11116">
        <row r="1">
          <cell r="A1" t="str">
            <v>1월 생산실적</v>
          </cell>
        </row>
      </sheetData>
      <sheetData sheetId="11117">
        <row r="1">
          <cell r="A1" t="str">
            <v>1월 생산실적</v>
          </cell>
        </row>
      </sheetData>
      <sheetData sheetId="11118">
        <row r="1">
          <cell r="A1" t="str">
            <v>1월 생산실적</v>
          </cell>
        </row>
      </sheetData>
      <sheetData sheetId="11119">
        <row r="1">
          <cell r="A1" t="str">
            <v>1월 생산실적</v>
          </cell>
        </row>
      </sheetData>
      <sheetData sheetId="11120">
        <row r="1">
          <cell r="A1" t="str">
            <v>1월 생산실적</v>
          </cell>
        </row>
      </sheetData>
      <sheetData sheetId="11121">
        <row r="1">
          <cell r="A1" t="str">
            <v>1월 생산실적</v>
          </cell>
        </row>
      </sheetData>
      <sheetData sheetId="11122">
        <row r="1">
          <cell r="A1" t="str">
            <v>1월 생산실적</v>
          </cell>
        </row>
      </sheetData>
      <sheetData sheetId="11123">
        <row r="1">
          <cell r="A1" t="str">
            <v>1월 생산실적</v>
          </cell>
        </row>
      </sheetData>
      <sheetData sheetId="11124">
        <row r="1">
          <cell r="A1" t="str">
            <v>1월 생산실적</v>
          </cell>
        </row>
      </sheetData>
      <sheetData sheetId="11125">
        <row r="1">
          <cell r="A1" t="str">
            <v>1월 생산실적</v>
          </cell>
        </row>
      </sheetData>
      <sheetData sheetId="11126">
        <row r="1">
          <cell r="A1" t="str">
            <v>1월 생산실적</v>
          </cell>
        </row>
      </sheetData>
      <sheetData sheetId="11127">
        <row r="1">
          <cell r="A1" t="str">
            <v>1월 생산실적</v>
          </cell>
        </row>
      </sheetData>
      <sheetData sheetId="11128">
        <row r="1">
          <cell r="A1" t="str">
            <v>1월 생산실적</v>
          </cell>
        </row>
      </sheetData>
      <sheetData sheetId="11129">
        <row r="1">
          <cell r="A1" t="str">
            <v>1월 생산실적</v>
          </cell>
        </row>
      </sheetData>
      <sheetData sheetId="11130">
        <row r="1">
          <cell r="A1" t="str">
            <v>1월 생산실적</v>
          </cell>
        </row>
      </sheetData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>
        <row r="1">
          <cell r="A1" t="str">
            <v>1월 생산실적</v>
          </cell>
        </row>
      </sheetData>
      <sheetData sheetId="11143" refreshError="1"/>
      <sheetData sheetId="11144" refreshError="1"/>
      <sheetData sheetId="11145" refreshError="1"/>
      <sheetData sheetId="11146" refreshError="1"/>
      <sheetData sheetId="11147">
        <row r="1">
          <cell r="A1" t="str">
            <v>1월 생산실적</v>
          </cell>
        </row>
      </sheetData>
      <sheetData sheetId="11148" refreshError="1"/>
      <sheetData sheetId="11149" refreshError="1"/>
      <sheetData sheetId="11150" refreshError="1"/>
      <sheetData sheetId="11151">
        <row r="1">
          <cell r="A1" t="str">
            <v>1월 생산실적</v>
          </cell>
        </row>
      </sheetData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>
        <row r="1">
          <cell r="A1" t="str">
            <v>1월 생산실적</v>
          </cell>
        </row>
      </sheetData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>
        <row r="1">
          <cell r="A1" t="str">
            <v>1월 생산실적</v>
          </cell>
        </row>
      </sheetData>
      <sheetData sheetId="11170">
        <row r="1">
          <cell r="A1" t="str">
            <v>1월 생산실적</v>
          </cell>
        </row>
      </sheetData>
      <sheetData sheetId="11171">
        <row r="1">
          <cell r="A1" t="str">
            <v>1월 생산실적</v>
          </cell>
        </row>
      </sheetData>
      <sheetData sheetId="11172">
        <row r="1">
          <cell r="A1" t="str">
            <v>1월 생산실적</v>
          </cell>
        </row>
      </sheetData>
      <sheetData sheetId="11173">
        <row r="1">
          <cell r="A1" t="str">
            <v>1월 생산실적</v>
          </cell>
        </row>
      </sheetData>
      <sheetData sheetId="11174">
        <row r="1">
          <cell r="A1" t="str">
            <v>1월 생산실적</v>
          </cell>
        </row>
      </sheetData>
      <sheetData sheetId="11175">
        <row r="1">
          <cell r="A1" t="str">
            <v>1월 생산실적</v>
          </cell>
        </row>
      </sheetData>
      <sheetData sheetId="11176">
        <row r="1">
          <cell r="A1" t="str">
            <v>1월 생산실적</v>
          </cell>
        </row>
      </sheetData>
      <sheetData sheetId="11177">
        <row r="1">
          <cell r="A1" t="str">
            <v>1월 생산실적</v>
          </cell>
        </row>
      </sheetData>
      <sheetData sheetId="11178">
        <row r="1">
          <cell r="A1" t="str">
            <v>1월 생산실적</v>
          </cell>
        </row>
      </sheetData>
      <sheetData sheetId="11179" refreshError="1"/>
      <sheetData sheetId="11180" refreshError="1"/>
      <sheetData sheetId="11181">
        <row r="1">
          <cell r="A1" t="str">
            <v>1월 생산실적</v>
          </cell>
        </row>
      </sheetData>
      <sheetData sheetId="11182">
        <row r="1">
          <cell r="A1" t="str">
            <v>1월 생산실적</v>
          </cell>
        </row>
      </sheetData>
      <sheetData sheetId="11183">
        <row r="1">
          <cell r="A1" t="str">
            <v>1월 생산실적</v>
          </cell>
        </row>
      </sheetData>
      <sheetData sheetId="11184">
        <row r="1">
          <cell r="A1" t="str">
            <v>1월 생산실적</v>
          </cell>
        </row>
      </sheetData>
      <sheetData sheetId="11185">
        <row r="1">
          <cell r="A1" t="str">
            <v>1월 생산실적</v>
          </cell>
        </row>
      </sheetData>
      <sheetData sheetId="11186">
        <row r="1">
          <cell r="A1" t="str">
            <v>1월 생산실적</v>
          </cell>
        </row>
      </sheetData>
      <sheetData sheetId="11187">
        <row r="1">
          <cell r="A1" t="str">
            <v>1월 생산실적</v>
          </cell>
        </row>
      </sheetData>
      <sheetData sheetId="11188">
        <row r="1">
          <cell r="A1" t="str">
            <v>1월 생산실적</v>
          </cell>
        </row>
      </sheetData>
      <sheetData sheetId="11189">
        <row r="1">
          <cell r="A1" t="str">
            <v>1월 생산실적</v>
          </cell>
        </row>
      </sheetData>
      <sheetData sheetId="11190">
        <row r="1">
          <cell r="A1" t="str">
            <v>1월 생산실적</v>
          </cell>
        </row>
      </sheetData>
      <sheetData sheetId="11191">
        <row r="1">
          <cell r="A1" t="str">
            <v>1월 생산실적</v>
          </cell>
        </row>
      </sheetData>
      <sheetData sheetId="11192">
        <row r="1">
          <cell r="A1" t="str">
            <v>1월 생산실적</v>
          </cell>
        </row>
      </sheetData>
      <sheetData sheetId="11193">
        <row r="1">
          <cell r="A1" t="str">
            <v>1월 생산실적</v>
          </cell>
        </row>
      </sheetData>
      <sheetData sheetId="11194" refreshError="1"/>
      <sheetData sheetId="11195" refreshError="1"/>
      <sheetData sheetId="11196">
        <row r="1">
          <cell r="A1" t="str">
            <v>1월 생산실적</v>
          </cell>
        </row>
      </sheetData>
      <sheetData sheetId="11197">
        <row r="1">
          <cell r="A1" t="str">
            <v>1월 생산실적</v>
          </cell>
        </row>
      </sheetData>
      <sheetData sheetId="11198">
        <row r="1">
          <cell r="A1" t="str">
            <v>1월 생산실적</v>
          </cell>
        </row>
      </sheetData>
      <sheetData sheetId="11199">
        <row r="1">
          <cell r="A1" t="str">
            <v>1월 생산실적</v>
          </cell>
        </row>
      </sheetData>
      <sheetData sheetId="11200">
        <row r="1">
          <cell r="A1" t="str">
            <v>1월 생산실적</v>
          </cell>
        </row>
      </sheetData>
      <sheetData sheetId="11201">
        <row r="1">
          <cell r="A1" t="str">
            <v>1월 생산실적</v>
          </cell>
        </row>
      </sheetData>
      <sheetData sheetId="11202">
        <row r="1">
          <cell r="A1" t="str">
            <v>1월 생산실적</v>
          </cell>
        </row>
      </sheetData>
      <sheetData sheetId="11203">
        <row r="1">
          <cell r="A1" t="str">
            <v>1월 생산실적</v>
          </cell>
        </row>
      </sheetData>
      <sheetData sheetId="11204">
        <row r="1">
          <cell r="A1" t="str">
            <v>1월 생산실적</v>
          </cell>
        </row>
      </sheetData>
      <sheetData sheetId="11205">
        <row r="1">
          <cell r="A1" t="str">
            <v>1월 생산실적</v>
          </cell>
        </row>
      </sheetData>
      <sheetData sheetId="11206" refreshError="1"/>
      <sheetData sheetId="11207" refreshError="1"/>
      <sheetData sheetId="11208">
        <row r="1">
          <cell r="A1" t="str">
            <v>1월 생산실적</v>
          </cell>
        </row>
      </sheetData>
      <sheetData sheetId="11209">
        <row r="1">
          <cell r="A1" t="str">
            <v>1월 생산실적</v>
          </cell>
        </row>
      </sheetData>
      <sheetData sheetId="11210">
        <row r="1">
          <cell r="A1" t="str">
            <v>1월 생산실적</v>
          </cell>
        </row>
      </sheetData>
      <sheetData sheetId="11211">
        <row r="1">
          <cell r="A1" t="str">
            <v>1월 생산실적</v>
          </cell>
        </row>
      </sheetData>
      <sheetData sheetId="11212">
        <row r="1">
          <cell r="A1" t="str">
            <v>1월 생산실적</v>
          </cell>
        </row>
      </sheetData>
      <sheetData sheetId="11213">
        <row r="1">
          <cell r="A1" t="str">
            <v>1월 생산실적</v>
          </cell>
        </row>
      </sheetData>
      <sheetData sheetId="11214">
        <row r="1">
          <cell r="A1" t="str">
            <v>1월 생산실적</v>
          </cell>
        </row>
      </sheetData>
      <sheetData sheetId="11215">
        <row r="1">
          <cell r="A1" t="str">
            <v>1월 생산실적</v>
          </cell>
        </row>
      </sheetData>
      <sheetData sheetId="11216">
        <row r="1">
          <cell r="A1" t="str">
            <v>1월 생산실적</v>
          </cell>
        </row>
      </sheetData>
      <sheetData sheetId="11217">
        <row r="1">
          <cell r="A1" t="str">
            <v>1월 생산실적</v>
          </cell>
        </row>
      </sheetData>
      <sheetData sheetId="11218">
        <row r="1">
          <cell r="A1" t="str">
            <v>1월 생산실적</v>
          </cell>
        </row>
      </sheetData>
      <sheetData sheetId="11219">
        <row r="1">
          <cell r="A1" t="str">
            <v>1월 생산실적</v>
          </cell>
        </row>
      </sheetData>
      <sheetData sheetId="11220">
        <row r="1">
          <cell r="A1" t="str">
            <v>1월 생산실적</v>
          </cell>
        </row>
      </sheetData>
      <sheetData sheetId="11221">
        <row r="1">
          <cell r="A1" t="str">
            <v>1월 생산실적</v>
          </cell>
        </row>
      </sheetData>
      <sheetData sheetId="11222">
        <row r="1">
          <cell r="A1" t="str">
            <v>1월 생산실적</v>
          </cell>
        </row>
      </sheetData>
      <sheetData sheetId="11223">
        <row r="1">
          <cell r="A1" t="str">
            <v>1월 생산실적</v>
          </cell>
        </row>
      </sheetData>
      <sheetData sheetId="11224">
        <row r="1">
          <cell r="A1" t="str">
            <v>1월 생산실적</v>
          </cell>
        </row>
      </sheetData>
      <sheetData sheetId="11225">
        <row r="1">
          <cell r="A1" t="str">
            <v>1월 생산실적</v>
          </cell>
        </row>
      </sheetData>
      <sheetData sheetId="11226">
        <row r="1">
          <cell r="A1" t="str">
            <v>1월 생산실적</v>
          </cell>
        </row>
      </sheetData>
      <sheetData sheetId="11227">
        <row r="1">
          <cell r="A1" t="str">
            <v>1월 생산실적</v>
          </cell>
        </row>
      </sheetData>
      <sheetData sheetId="11228">
        <row r="1">
          <cell r="A1" t="str">
            <v>1월 생산실적</v>
          </cell>
        </row>
      </sheetData>
      <sheetData sheetId="11229">
        <row r="1">
          <cell r="A1" t="str">
            <v>1월 생산실적</v>
          </cell>
        </row>
      </sheetData>
      <sheetData sheetId="11230">
        <row r="1">
          <cell r="A1" t="str">
            <v>1월 생산실적</v>
          </cell>
        </row>
      </sheetData>
      <sheetData sheetId="11231">
        <row r="1">
          <cell r="A1" t="str">
            <v>1월 생산실적</v>
          </cell>
        </row>
      </sheetData>
      <sheetData sheetId="11232">
        <row r="1">
          <cell r="A1" t="str">
            <v>1월 생산실적</v>
          </cell>
        </row>
      </sheetData>
      <sheetData sheetId="11233">
        <row r="1">
          <cell r="A1" t="str">
            <v>1월 생산실적</v>
          </cell>
        </row>
      </sheetData>
      <sheetData sheetId="11234">
        <row r="1">
          <cell r="A1" t="str">
            <v>1월 생산실적</v>
          </cell>
        </row>
      </sheetData>
      <sheetData sheetId="11235">
        <row r="1">
          <cell r="A1" t="str">
            <v>1월 생산실적</v>
          </cell>
        </row>
      </sheetData>
      <sheetData sheetId="11236">
        <row r="1">
          <cell r="A1" t="str">
            <v>1월 생산실적</v>
          </cell>
        </row>
      </sheetData>
      <sheetData sheetId="11237">
        <row r="1">
          <cell r="A1" t="str">
            <v>1월 생산실적</v>
          </cell>
        </row>
      </sheetData>
      <sheetData sheetId="11238">
        <row r="1">
          <cell r="A1" t="str">
            <v>1월 생산실적</v>
          </cell>
        </row>
      </sheetData>
      <sheetData sheetId="11239">
        <row r="1">
          <cell r="A1" t="str">
            <v>1월 생산실적</v>
          </cell>
        </row>
      </sheetData>
      <sheetData sheetId="11240">
        <row r="1">
          <cell r="A1" t="str">
            <v>1월 생산실적</v>
          </cell>
        </row>
      </sheetData>
      <sheetData sheetId="11241">
        <row r="1">
          <cell r="A1" t="str">
            <v>1월 생산실적</v>
          </cell>
        </row>
      </sheetData>
      <sheetData sheetId="11242">
        <row r="1">
          <cell r="A1" t="str">
            <v>1월 생산실적</v>
          </cell>
        </row>
      </sheetData>
      <sheetData sheetId="11243">
        <row r="1">
          <cell r="A1" t="str">
            <v>1월 생산실적</v>
          </cell>
        </row>
      </sheetData>
      <sheetData sheetId="11244">
        <row r="1">
          <cell r="A1" t="str">
            <v>1월 생산실적</v>
          </cell>
        </row>
      </sheetData>
      <sheetData sheetId="11245">
        <row r="1">
          <cell r="A1" t="str">
            <v>1월 생산실적</v>
          </cell>
        </row>
      </sheetData>
      <sheetData sheetId="11246">
        <row r="1">
          <cell r="A1" t="str">
            <v>1월 생산실적</v>
          </cell>
        </row>
      </sheetData>
      <sheetData sheetId="11247">
        <row r="1">
          <cell r="A1" t="str">
            <v>1월 생산실적</v>
          </cell>
        </row>
      </sheetData>
      <sheetData sheetId="11248">
        <row r="1">
          <cell r="A1" t="str">
            <v>1월 생산실적</v>
          </cell>
        </row>
      </sheetData>
      <sheetData sheetId="11249">
        <row r="1">
          <cell r="A1" t="str">
            <v>1월 생산실적</v>
          </cell>
        </row>
      </sheetData>
      <sheetData sheetId="11250">
        <row r="1">
          <cell r="A1" t="str">
            <v>1월 생산실적</v>
          </cell>
        </row>
      </sheetData>
      <sheetData sheetId="11251">
        <row r="1">
          <cell r="A1" t="str">
            <v>1월 생산실적</v>
          </cell>
        </row>
      </sheetData>
      <sheetData sheetId="11252">
        <row r="1">
          <cell r="A1" t="str">
            <v>1월 생산실적</v>
          </cell>
        </row>
      </sheetData>
      <sheetData sheetId="11253">
        <row r="1">
          <cell r="A1" t="str">
            <v>1월 생산실적</v>
          </cell>
        </row>
      </sheetData>
      <sheetData sheetId="11254">
        <row r="1">
          <cell r="A1" t="str">
            <v>1월 생산실적</v>
          </cell>
        </row>
      </sheetData>
      <sheetData sheetId="11255">
        <row r="1">
          <cell r="A1" t="str">
            <v>1월 생산실적</v>
          </cell>
        </row>
      </sheetData>
      <sheetData sheetId="11256">
        <row r="1">
          <cell r="A1" t="str">
            <v>1월 생산실적</v>
          </cell>
        </row>
      </sheetData>
      <sheetData sheetId="11257">
        <row r="1">
          <cell r="A1" t="str">
            <v>1월 생산실적</v>
          </cell>
        </row>
      </sheetData>
      <sheetData sheetId="11258">
        <row r="1">
          <cell r="A1" t="str">
            <v>1월 생산실적</v>
          </cell>
        </row>
      </sheetData>
      <sheetData sheetId="11259">
        <row r="1">
          <cell r="A1" t="str">
            <v>1월 생산실적</v>
          </cell>
        </row>
      </sheetData>
      <sheetData sheetId="11260">
        <row r="1">
          <cell r="A1" t="str">
            <v>1월 생산실적</v>
          </cell>
        </row>
      </sheetData>
      <sheetData sheetId="11261">
        <row r="1">
          <cell r="A1" t="str">
            <v>1월 생산실적</v>
          </cell>
        </row>
      </sheetData>
      <sheetData sheetId="11262">
        <row r="1">
          <cell r="A1" t="str">
            <v>1월 생산실적</v>
          </cell>
        </row>
      </sheetData>
      <sheetData sheetId="11263">
        <row r="1">
          <cell r="A1" t="str">
            <v>1월 생산실적</v>
          </cell>
        </row>
      </sheetData>
      <sheetData sheetId="11264">
        <row r="1">
          <cell r="A1" t="str">
            <v>1월 생산실적</v>
          </cell>
        </row>
      </sheetData>
      <sheetData sheetId="11265">
        <row r="1">
          <cell r="A1" t="str">
            <v>1월 생산실적</v>
          </cell>
        </row>
      </sheetData>
      <sheetData sheetId="11266">
        <row r="1">
          <cell r="A1" t="str">
            <v>1월 생산실적</v>
          </cell>
        </row>
      </sheetData>
      <sheetData sheetId="11267">
        <row r="1">
          <cell r="A1" t="str">
            <v>1월 생산실적</v>
          </cell>
        </row>
      </sheetData>
      <sheetData sheetId="11268">
        <row r="1">
          <cell r="A1" t="str">
            <v>1월 생산실적</v>
          </cell>
        </row>
      </sheetData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>
        <row r="1">
          <cell r="A1" t="str">
            <v>1월 생산실적</v>
          </cell>
        </row>
      </sheetData>
      <sheetData sheetId="11276">
        <row r="1">
          <cell r="A1" t="str">
            <v>1월 생산실적</v>
          </cell>
        </row>
      </sheetData>
      <sheetData sheetId="11277">
        <row r="1">
          <cell r="A1" t="str">
            <v>1월 생산실적</v>
          </cell>
        </row>
      </sheetData>
      <sheetData sheetId="11278">
        <row r="1">
          <cell r="A1" t="str">
            <v>1월 생산실적</v>
          </cell>
        </row>
      </sheetData>
      <sheetData sheetId="11279">
        <row r="1">
          <cell r="A1" t="str">
            <v>1월 생산실적</v>
          </cell>
        </row>
      </sheetData>
      <sheetData sheetId="11280">
        <row r="1">
          <cell r="A1" t="str">
            <v>1월 생산실적</v>
          </cell>
        </row>
      </sheetData>
      <sheetData sheetId="11281">
        <row r="1">
          <cell r="A1" t="str">
            <v>1월 생산실적</v>
          </cell>
        </row>
      </sheetData>
      <sheetData sheetId="11282">
        <row r="1">
          <cell r="A1" t="str">
            <v>1월 생산실적</v>
          </cell>
        </row>
      </sheetData>
      <sheetData sheetId="11283">
        <row r="1">
          <cell r="A1" t="str">
            <v>1월 생산실적</v>
          </cell>
        </row>
      </sheetData>
      <sheetData sheetId="11284">
        <row r="1">
          <cell r="A1" t="str">
            <v>1월 생산실적</v>
          </cell>
        </row>
      </sheetData>
      <sheetData sheetId="11285" refreshError="1"/>
      <sheetData sheetId="11286">
        <row r="1">
          <cell r="A1" t="str">
            <v>1월 생산실적</v>
          </cell>
        </row>
      </sheetData>
      <sheetData sheetId="11287" refreshError="1"/>
      <sheetData sheetId="11288" refreshError="1"/>
      <sheetData sheetId="11289">
        <row r="1">
          <cell r="A1" t="str">
            <v>1월 생산실적</v>
          </cell>
        </row>
      </sheetData>
      <sheetData sheetId="11290">
        <row r="1">
          <cell r="A1" t="str">
            <v>1월 생산실적</v>
          </cell>
        </row>
      </sheetData>
      <sheetData sheetId="11291">
        <row r="1">
          <cell r="A1" t="str">
            <v>1월 생산실적</v>
          </cell>
        </row>
      </sheetData>
      <sheetData sheetId="11292">
        <row r="1">
          <cell r="A1" t="str">
            <v>1월 생산실적</v>
          </cell>
        </row>
      </sheetData>
      <sheetData sheetId="11293">
        <row r="1">
          <cell r="A1" t="str">
            <v>1월 생산실적</v>
          </cell>
        </row>
      </sheetData>
      <sheetData sheetId="11294">
        <row r="1">
          <cell r="A1" t="str">
            <v>1월 생산실적</v>
          </cell>
        </row>
      </sheetData>
      <sheetData sheetId="11295">
        <row r="1">
          <cell r="A1" t="str">
            <v>1월 생산실적</v>
          </cell>
        </row>
      </sheetData>
      <sheetData sheetId="11296">
        <row r="1">
          <cell r="A1" t="str">
            <v>1월 생산실적</v>
          </cell>
        </row>
      </sheetData>
      <sheetData sheetId="11297">
        <row r="1">
          <cell r="A1" t="str">
            <v>1월 생산실적</v>
          </cell>
        </row>
      </sheetData>
      <sheetData sheetId="11298">
        <row r="1">
          <cell r="A1" t="str">
            <v>1월 생산실적</v>
          </cell>
        </row>
      </sheetData>
      <sheetData sheetId="11299">
        <row r="1">
          <cell r="A1" t="str">
            <v>1월 생산실적</v>
          </cell>
        </row>
      </sheetData>
      <sheetData sheetId="11300">
        <row r="1">
          <cell r="A1" t="str">
            <v>1월 생산실적</v>
          </cell>
        </row>
      </sheetData>
      <sheetData sheetId="11301">
        <row r="1">
          <cell r="A1" t="str">
            <v>1월 생산실적</v>
          </cell>
        </row>
      </sheetData>
      <sheetData sheetId="11302">
        <row r="1">
          <cell r="A1" t="str">
            <v>1월 생산실적</v>
          </cell>
        </row>
      </sheetData>
      <sheetData sheetId="11303">
        <row r="1">
          <cell r="A1" t="str">
            <v>1월 생산실적</v>
          </cell>
        </row>
      </sheetData>
      <sheetData sheetId="11304">
        <row r="1">
          <cell r="A1" t="str">
            <v>1월 생산실적</v>
          </cell>
        </row>
      </sheetData>
      <sheetData sheetId="11305">
        <row r="1">
          <cell r="A1" t="str">
            <v>1월 생산실적</v>
          </cell>
        </row>
      </sheetData>
      <sheetData sheetId="11306">
        <row r="1">
          <cell r="A1" t="str">
            <v>1월 생산실적</v>
          </cell>
        </row>
      </sheetData>
      <sheetData sheetId="11307">
        <row r="1">
          <cell r="A1" t="str">
            <v>1월 생산실적</v>
          </cell>
        </row>
      </sheetData>
      <sheetData sheetId="11308">
        <row r="1">
          <cell r="A1" t="str">
            <v>1월 생산실적</v>
          </cell>
        </row>
      </sheetData>
      <sheetData sheetId="11309">
        <row r="1">
          <cell r="A1" t="str">
            <v>1월 생산실적</v>
          </cell>
        </row>
      </sheetData>
      <sheetData sheetId="11310">
        <row r="1">
          <cell r="A1" t="str">
            <v>1월 생산실적</v>
          </cell>
        </row>
      </sheetData>
      <sheetData sheetId="11311">
        <row r="1">
          <cell r="A1" t="str">
            <v>1월 생산실적</v>
          </cell>
        </row>
      </sheetData>
      <sheetData sheetId="11312">
        <row r="1">
          <cell r="A1" t="str">
            <v>1월 생산실적</v>
          </cell>
        </row>
      </sheetData>
      <sheetData sheetId="11313">
        <row r="1">
          <cell r="A1" t="str">
            <v>1월 생산실적</v>
          </cell>
        </row>
      </sheetData>
      <sheetData sheetId="11314">
        <row r="1">
          <cell r="A1" t="str">
            <v>1월 생산실적</v>
          </cell>
        </row>
      </sheetData>
      <sheetData sheetId="11315">
        <row r="1">
          <cell r="A1" t="str">
            <v>1월 생산실적</v>
          </cell>
        </row>
      </sheetData>
      <sheetData sheetId="11316">
        <row r="1">
          <cell r="A1" t="str">
            <v>1월 생산실적</v>
          </cell>
        </row>
      </sheetData>
      <sheetData sheetId="11317">
        <row r="1">
          <cell r="A1" t="str">
            <v>1월 생산실적</v>
          </cell>
        </row>
      </sheetData>
      <sheetData sheetId="11318">
        <row r="1">
          <cell r="A1" t="str">
            <v>1월 생산실적</v>
          </cell>
        </row>
      </sheetData>
      <sheetData sheetId="11319">
        <row r="1">
          <cell r="A1" t="str">
            <v>1월 생산실적</v>
          </cell>
        </row>
      </sheetData>
      <sheetData sheetId="11320">
        <row r="1">
          <cell r="A1" t="str">
            <v>1월 생산실적</v>
          </cell>
        </row>
      </sheetData>
      <sheetData sheetId="11321">
        <row r="1">
          <cell r="A1" t="str">
            <v>1월 생산실적</v>
          </cell>
        </row>
      </sheetData>
      <sheetData sheetId="11322">
        <row r="1">
          <cell r="A1" t="str">
            <v>1월 생산실적</v>
          </cell>
        </row>
      </sheetData>
      <sheetData sheetId="11323">
        <row r="1">
          <cell r="A1" t="str">
            <v>1월 생산실적</v>
          </cell>
        </row>
      </sheetData>
      <sheetData sheetId="11324">
        <row r="1">
          <cell r="A1" t="str">
            <v>1월 생산실적</v>
          </cell>
        </row>
      </sheetData>
      <sheetData sheetId="11325">
        <row r="1">
          <cell r="A1" t="str">
            <v>1월 생산실적</v>
          </cell>
        </row>
      </sheetData>
      <sheetData sheetId="11326">
        <row r="1">
          <cell r="A1" t="str">
            <v>1월 생산실적</v>
          </cell>
        </row>
      </sheetData>
      <sheetData sheetId="11327">
        <row r="1">
          <cell r="A1" t="str">
            <v>1월 생산실적</v>
          </cell>
        </row>
      </sheetData>
      <sheetData sheetId="11328">
        <row r="1">
          <cell r="A1" t="str">
            <v>1월 생산실적</v>
          </cell>
        </row>
      </sheetData>
      <sheetData sheetId="11329">
        <row r="1">
          <cell r="A1" t="str">
            <v>1월 생산실적</v>
          </cell>
        </row>
      </sheetData>
      <sheetData sheetId="11330">
        <row r="1">
          <cell r="A1" t="str">
            <v>1월 생산실적</v>
          </cell>
        </row>
      </sheetData>
      <sheetData sheetId="11331">
        <row r="1">
          <cell r="A1" t="str">
            <v>1월 생산실적</v>
          </cell>
        </row>
      </sheetData>
      <sheetData sheetId="11332">
        <row r="1">
          <cell r="A1" t="str">
            <v>1월 생산실적</v>
          </cell>
        </row>
      </sheetData>
      <sheetData sheetId="11333">
        <row r="1">
          <cell r="A1" t="str">
            <v>1월 생산실적</v>
          </cell>
        </row>
      </sheetData>
      <sheetData sheetId="11334">
        <row r="1">
          <cell r="A1" t="str">
            <v>1월 생산실적</v>
          </cell>
        </row>
      </sheetData>
      <sheetData sheetId="11335">
        <row r="1">
          <cell r="A1" t="str">
            <v>1월 생산실적</v>
          </cell>
        </row>
      </sheetData>
      <sheetData sheetId="11336">
        <row r="1">
          <cell r="A1" t="str">
            <v>1월 생산실적</v>
          </cell>
        </row>
      </sheetData>
      <sheetData sheetId="11337">
        <row r="1">
          <cell r="A1" t="str">
            <v>1월 생산실적</v>
          </cell>
        </row>
      </sheetData>
      <sheetData sheetId="11338">
        <row r="1">
          <cell r="A1" t="str">
            <v>1월 생산실적</v>
          </cell>
        </row>
      </sheetData>
      <sheetData sheetId="11339">
        <row r="1">
          <cell r="A1" t="str">
            <v>1월 생산실적</v>
          </cell>
        </row>
      </sheetData>
      <sheetData sheetId="11340">
        <row r="1">
          <cell r="A1" t="str">
            <v>1월 생산실적</v>
          </cell>
        </row>
      </sheetData>
      <sheetData sheetId="11341">
        <row r="1">
          <cell r="A1" t="str">
            <v>1월 생산실적</v>
          </cell>
        </row>
      </sheetData>
      <sheetData sheetId="11342">
        <row r="1">
          <cell r="A1" t="str">
            <v>1월 생산실적</v>
          </cell>
        </row>
      </sheetData>
      <sheetData sheetId="11343">
        <row r="1">
          <cell r="A1" t="str">
            <v>1월 생산실적</v>
          </cell>
        </row>
      </sheetData>
      <sheetData sheetId="11344">
        <row r="1">
          <cell r="A1" t="str">
            <v>1월 생산실적</v>
          </cell>
        </row>
      </sheetData>
      <sheetData sheetId="11345">
        <row r="1">
          <cell r="A1" t="str">
            <v>1월 생산실적</v>
          </cell>
        </row>
      </sheetData>
      <sheetData sheetId="11346">
        <row r="1">
          <cell r="A1" t="str">
            <v>1월 생산실적</v>
          </cell>
        </row>
      </sheetData>
      <sheetData sheetId="11347">
        <row r="1">
          <cell r="A1" t="str">
            <v>1월 생산실적</v>
          </cell>
        </row>
      </sheetData>
      <sheetData sheetId="11348">
        <row r="1">
          <cell r="A1" t="str">
            <v>1월 생산실적</v>
          </cell>
        </row>
      </sheetData>
      <sheetData sheetId="11349">
        <row r="1">
          <cell r="A1" t="str">
            <v>1월 생산실적</v>
          </cell>
        </row>
      </sheetData>
      <sheetData sheetId="11350">
        <row r="1">
          <cell r="A1" t="str">
            <v>1월 생산실적</v>
          </cell>
        </row>
      </sheetData>
      <sheetData sheetId="11351">
        <row r="1">
          <cell r="A1" t="str">
            <v>1월 생산실적</v>
          </cell>
        </row>
      </sheetData>
      <sheetData sheetId="11352">
        <row r="1">
          <cell r="A1" t="str">
            <v>1월 생산실적</v>
          </cell>
        </row>
      </sheetData>
      <sheetData sheetId="11353">
        <row r="1">
          <cell r="A1" t="str">
            <v>1월 생산실적</v>
          </cell>
        </row>
      </sheetData>
      <sheetData sheetId="11354">
        <row r="1">
          <cell r="A1" t="str">
            <v>1월 생산실적</v>
          </cell>
        </row>
      </sheetData>
      <sheetData sheetId="11355">
        <row r="1">
          <cell r="A1" t="str">
            <v>1월 생산실적</v>
          </cell>
        </row>
      </sheetData>
      <sheetData sheetId="11356">
        <row r="1">
          <cell r="A1" t="str">
            <v>1월 생산실적</v>
          </cell>
        </row>
      </sheetData>
      <sheetData sheetId="11357">
        <row r="1">
          <cell r="A1" t="str">
            <v>1월 생산실적</v>
          </cell>
        </row>
      </sheetData>
      <sheetData sheetId="11358">
        <row r="1">
          <cell r="A1" t="str">
            <v>1월 생산실적</v>
          </cell>
        </row>
      </sheetData>
      <sheetData sheetId="11359">
        <row r="1">
          <cell r="A1" t="str">
            <v>1월 생산실적</v>
          </cell>
        </row>
      </sheetData>
      <sheetData sheetId="11360">
        <row r="1">
          <cell r="A1" t="str">
            <v>1월 생산실적</v>
          </cell>
        </row>
      </sheetData>
      <sheetData sheetId="11361">
        <row r="1">
          <cell r="A1" t="str">
            <v>1월 생산실적</v>
          </cell>
        </row>
      </sheetData>
      <sheetData sheetId="11362">
        <row r="1">
          <cell r="A1" t="str">
            <v>1월 생산실적</v>
          </cell>
        </row>
      </sheetData>
      <sheetData sheetId="11363">
        <row r="1">
          <cell r="A1" t="str">
            <v>1월 생산실적</v>
          </cell>
        </row>
      </sheetData>
      <sheetData sheetId="11364">
        <row r="1">
          <cell r="A1" t="str">
            <v>1월 생산실적</v>
          </cell>
        </row>
      </sheetData>
      <sheetData sheetId="11365">
        <row r="1">
          <cell r="A1" t="str">
            <v>1월 생산실적</v>
          </cell>
        </row>
      </sheetData>
      <sheetData sheetId="11366">
        <row r="1">
          <cell r="A1" t="str">
            <v>1월 생산실적</v>
          </cell>
        </row>
      </sheetData>
      <sheetData sheetId="11367">
        <row r="1">
          <cell r="A1" t="str">
            <v>1월 생산실적</v>
          </cell>
        </row>
      </sheetData>
      <sheetData sheetId="11368">
        <row r="1">
          <cell r="A1" t="str">
            <v>1월 생산실적</v>
          </cell>
        </row>
      </sheetData>
      <sheetData sheetId="11369">
        <row r="1">
          <cell r="A1" t="str">
            <v>1월 생산실적</v>
          </cell>
        </row>
      </sheetData>
      <sheetData sheetId="11370">
        <row r="1">
          <cell r="A1" t="str">
            <v>1월 생산실적</v>
          </cell>
        </row>
      </sheetData>
      <sheetData sheetId="11371">
        <row r="1">
          <cell r="A1" t="str">
            <v>1월 생산실적</v>
          </cell>
        </row>
      </sheetData>
      <sheetData sheetId="11372">
        <row r="1">
          <cell r="A1" t="str">
            <v>1월 생산실적</v>
          </cell>
        </row>
      </sheetData>
      <sheetData sheetId="11373">
        <row r="1">
          <cell r="A1" t="str">
            <v>1월 생산실적</v>
          </cell>
        </row>
      </sheetData>
      <sheetData sheetId="11374">
        <row r="1">
          <cell r="A1" t="str">
            <v>1월 생산실적</v>
          </cell>
        </row>
      </sheetData>
      <sheetData sheetId="11375">
        <row r="1">
          <cell r="A1" t="str">
            <v>1월 생산실적</v>
          </cell>
        </row>
      </sheetData>
      <sheetData sheetId="11376">
        <row r="1">
          <cell r="A1" t="str">
            <v>1월 생산실적</v>
          </cell>
        </row>
      </sheetData>
      <sheetData sheetId="11377">
        <row r="1">
          <cell r="A1" t="str">
            <v>1월 생산실적</v>
          </cell>
        </row>
      </sheetData>
      <sheetData sheetId="11378">
        <row r="1">
          <cell r="A1" t="str">
            <v>1월 생산실적</v>
          </cell>
        </row>
      </sheetData>
      <sheetData sheetId="11379">
        <row r="1">
          <cell r="A1" t="str">
            <v>1월 생산실적</v>
          </cell>
        </row>
      </sheetData>
      <sheetData sheetId="11380">
        <row r="1">
          <cell r="A1" t="str">
            <v>1월 생산실적</v>
          </cell>
        </row>
      </sheetData>
      <sheetData sheetId="11381">
        <row r="1">
          <cell r="A1" t="str">
            <v>1월 생산실적</v>
          </cell>
        </row>
      </sheetData>
      <sheetData sheetId="11382">
        <row r="1">
          <cell r="A1" t="str">
            <v>1월 생산실적</v>
          </cell>
        </row>
      </sheetData>
      <sheetData sheetId="11383">
        <row r="1">
          <cell r="A1" t="str">
            <v>1월 생산실적</v>
          </cell>
        </row>
      </sheetData>
      <sheetData sheetId="11384">
        <row r="1">
          <cell r="A1" t="str">
            <v>1월 생산실적</v>
          </cell>
        </row>
      </sheetData>
      <sheetData sheetId="11385">
        <row r="1">
          <cell r="A1" t="str">
            <v>1월 생산실적</v>
          </cell>
        </row>
      </sheetData>
      <sheetData sheetId="11386">
        <row r="1">
          <cell r="A1" t="str">
            <v>1월 생산실적</v>
          </cell>
        </row>
      </sheetData>
      <sheetData sheetId="11387">
        <row r="1">
          <cell r="A1" t="str">
            <v>1월 생산실적</v>
          </cell>
        </row>
      </sheetData>
      <sheetData sheetId="11388">
        <row r="1">
          <cell r="A1" t="str">
            <v>1월 생산실적</v>
          </cell>
        </row>
      </sheetData>
      <sheetData sheetId="11389">
        <row r="1">
          <cell r="A1" t="str">
            <v>1월 생산실적</v>
          </cell>
        </row>
      </sheetData>
      <sheetData sheetId="11390">
        <row r="1">
          <cell r="A1" t="str">
            <v>1월 생산실적</v>
          </cell>
        </row>
      </sheetData>
      <sheetData sheetId="11391">
        <row r="1">
          <cell r="A1" t="str">
            <v>1월 생산실적</v>
          </cell>
        </row>
      </sheetData>
      <sheetData sheetId="11392">
        <row r="1">
          <cell r="A1" t="str">
            <v>1월 생산실적</v>
          </cell>
        </row>
      </sheetData>
      <sheetData sheetId="11393">
        <row r="1">
          <cell r="A1" t="str">
            <v>1월 생산실적</v>
          </cell>
        </row>
      </sheetData>
      <sheetData sheetId="11394">
        <row r="1">
          <cell r="A1" t="str">
            <v>1월 생산실적</v>
          </cell>
        </row>
      </sheetData>
      <sheetData sheetId="11395">
        <row r="1">
          <cell r="A1" t="str">
            <v>1월 생산실적</v>
          </cell>
        </row>
      </sheetData>
      <sheetData sheetId="11396" refreshError="1"/>
      <sheetData sheetId="11397">
        <row r="1">
          <cell r="A1" t="str">
            <v>1월 생산실적</v>
          </cell>
        </row>
      </sheetData>
      <sheetData sheetId="11398">
        <row r="1">
          <cell r="A1" t="str">
            <v>1월 생산실적</v>
          </cell>
        </row>
      </sheetData>
      <sheetData sheetId="11399">
        <row r="1">
          <cell r="A1" t="str">
            <v>1월 생산실적</v>
          </cell>
        </row>
      </sheetData>
      <sheetData sheetId="11400">
        <row r="1">
          <cell r="A1" t="str">
            <v>1월 생산실적</v>
          </cell>
        </row>
      </sheetData>
      <sheetData sheetId="11401" refreshError="1"/>
      <sheetData sheetId="11402">
        <row r="1">
          <cell r="A1" t="str">
            <v>1월 생산실적</v>
          </cell>
        </row>
      </sheetData>
      <sheetData sheetId="11403">
        <row r="1">
          <cell r="A1" t="str">
            <v>1월 생산실적</v>
          </cell>
        </row>
      </sheetData>
      <sheetData sheetId="11404">
        <row r="1">
          <cell r="A1" t="str">
            <v>1월 생산실적</v>
          </cell>
        </row>
      </sheetData>
      <sheetData sheetId="11405">
        <row r="1">
          <cell r="A1" t="str">
            <v>1월 생산실적</v>
          </cell>
        </row>
      </sheetData>
      <sheetData sheetId="11406">
        <row r="1">
          <cell r="A1" t="str">
            <v>1월 생산실적</v>
          </cell>
        </row>
      </sheetData>
      <sheetData sheetId="11407" refreshError="1"/>
      <sheetData sheetId="11408">
        <row r="1">
          <cell r="A1" t="str">
            <v>1월 생산실적</v>
          </cell>
        </row>
      </sheetData>
      <sheetData sheetId="11409">
        <row r="1">
          <cell r="A1" t="str">
            <v>1월 생산실적</v>
          </cell>
        </row>
      </sheetData>
      <sheetData sheetId="11410">
        <row r="1">
          <cell r="A1" t="str">
            <v>1월 생산실적</v>
          </cell>
        </row>
      </sheetData>
      <sheetData sheetId="11411" refreshError="1"/>
      <sheetData sheetId="11412" refreshError="1"/>
      <sheetData sheetId="11413" refreshError="1"/>
      <sheetData sheetId="11414">
        <row r="1">
          <cell r="A1" t="str">
            <v>1월 생산실적</v>
          </cell>
        </row>
      </sheetData>
      <sheetData sheetId="11415">
        <row r="1">
          <cell r="A1" t="str">
            <v>1월 생산실적</v>
          </cell>
        </row>
      </sheetData>
      <sheetData sheetId="11416">
        <row r="1">
          <cell r="A1" t="str">
            <v>1월 생산실적</v>
          </cell>
        </row>
      </sheetData>
      <sheetData sheetId="11417">
        <row r="1">
          <cell r="A1" t="str">
            <v>1월 생산실적</v>
          </cell>
        </row>
      </sheetData>
      <sheetData sheetId="11418">
        <row r="1">
          <cell r="A1" t="str">
            <v>1월 생산실적</v>
          </cell>
        </row>
      </sheetData>
      <sheetData sheetId="11419">
        <row r="1">
          <cell r="A1" t="str">
            <v>1월 생산실적</v>
          </cell>
        </row>
      </sheetData>
      <sheetData sheetId="11420">
        <row r="1">
          <cell r="A1" t="str">
            <v>1월 생산실적</v>
          </cell>
        </row>
      </sheetData>
      <sheetData sheetId="11421">
        <row r="1">
          <cell r="A1" t="str">
            <v>1월 생산실적</v>
          </cell>
        </row>
      </sheetData>
      <sheetData sheetId="11422">
        <row r="1">
          <cell r="A1" t="str">
            <v>1월 생산실적</v>
          </cell>
        </row>
      </sheetData>
      <sheetData sheetId="11423">
        <row r="1">
          <cell r="A1" t="str">
            <v>1월 생산실적</v>
          </cell>
        </row>
      </sheetData>
      <sheetData sheetId="11424">
        <row r="1">
          <cell r="A1" t="str">
            <v>1월 생산실적</v>
          </cell>
        </row>
      </sheetData>
      <sheetData sheetId="11425">
        <row r="1">
          <cell r="A1" t="str">
            <v>1월 생산실적</v>
          </cell>
        </row>
      </sheetData>
      <sheetData sheetId="11426">
        <row r="1">
          <cell r="A1" t="str">
            <v>1월 생산실적</v>
          </cell>
        </row>
      </sheetData>
      <sheetData sheetId="11427">
        <row r="1">
          <cell r="A1" t="str">
            <v>1월 생산실적</v>
          </cell>
        </row>
      </sheetData>
      <sheetData sheetId="11428">
        <row r="1">
          <cell r="A1" t="str">
            <v>1월 생산실적</v>
          </cell>
        </row>
      </sheetData>
      <sheetData sheetId="11429">
        <row r="1">
          <cell r="A1" t="str">
            <v>1월 생산실적</v>
          </cell>
        </row>
      </sheetData>
      <sheetData sheetId="11430">
        <row r="1">
          <cell r="A1" t="str">
            <v>1월 생산실적</v>
          </cell>
        </row>
      </sheetData>
      <sheetData sheetId="11431">
        <row r="1">
          <cell r="A1" t="str">
            <v>1월 생산실적</v>
          </cell>
        </row>
      </sheetData>
      <sheetData sheetId="11432">
        <row r="1">
          <cell r="A1" t="str">
            <v>1월 생산실적</v>
          </cell>
        </row>
      </sheetData>
      <sheetData sheetId="11433">
        <row r="1">
          <cell r="A1" t="str">
            <v>1월 생산실적</v>
          </cell>
        </row>
      </sheetData>
      <sheetData sheetId="11434">
        <row r="1">
          <cell r="A1" t="str">
            <v>1월 생산실적</v>
          </cell>
        </row>
      </sheetData>
      <sheetData sheetId="11435">
        <row r="1">
          <cell r="A1" t="str">
            <v>1월 생산실적</v>
          </cell>
        </row>
      </sheetData>
      <sheetData sheetId="11436">
        <row r="1">
          <cell r="A1" t="str">
            <v>1월 생산실적</v>
          </cell>
        </row>
      </sheetData>
      <sheetData sheetId="11437">
        <row r="1">
          <cell r="A1" t="str">
            <v>1월 생산실적</v>
          </cell>
        </row>
      </sheetData>
      <sheetData sheetId="11438">
        <row r="1">
          <cell r="A1" t="str">
            <v>1월 생산실적</v>
          </cell>
        </row>
      </sheetData>
      <sheetData sheetId="11439">
        <row r="1">
          <cell r="A1" t="str">
            <v>1월 생산실적</v>
          </cell>
        </row>
      </sheetData>
      <sheetData sheetId="11440">
        <row r="1">
          <cell r="A1" t="str">
            <v>1월 생산실적</v>
          </cell>
        </row>
      </sheetData>
      <sheetData sheetId="11441">
        <row r="1">
          <cell r="A1" t="str">
            <v>1월 생산실적</v>
          </cell>
        </row>
      </sheetData>
      <sheetData sheetId="11442">
        <row r="1">
          <cell r="A1" t="str">
            <v>1월 생산실적</v>
          </cell>
        </row>
      </sheetData>
      <sheetData sheetId="11443">
        <row r="1">
          <cell r="A1" t="str">
            <v>1월 생산실적</v>
          </cell>
        </row>
      </sheetData>
      <sheetData sheetId="11444">
        <row r="1">
          <cell r="A1" t="str">
            <v>1월 생산실적</v>
          </cell>
        </row>
      </sheetData>
      <sheetData sheetId="11445">
        <row r="1">
          <cell r="A1" t="str">
            <v>1월 생산실적</v>
          </cell>
        </row>
      </sheetData>
      <sheetData sheetId="11446">
        <row r="1">
          <cell r="A1" t="str">
            <v>1월 생산실적</v>
          </cell>
        </row>
      </sheetData>
      <sheetData sheetId="11447">
        <row r="1">
          <cell r="A1" t="str">
            <v>1월 생산실적</v>
          </cell>
        </row>
      </sheetData>
      <sheetData sheetId="11448">
        <row r="1">
          <cell r="A1" t="str">
            <v>1월 생산실적</v>
          </cell>
        </row>
      </sheetData>
      <sheetData sheetId="11449">
        <row r="1">
          <cell r="A1" t="str">
            <v>1월 생산실적</v>
          </cell>
        </row>
      </sheetData>
      <sheetData sheetId="11450">
        <row r="1">
          <cell r="A1" t="str">
            <v>1월 생산실적</v>
          </cell>
        </row>
      </sheetData>
      <sheetData sheetId="11451">
        <row r="1">
          <cell r="A1" t="str">
            <v>1월 생산실적</v>
          </cell>
        </row>
      </sheetData>
      <sheetData sheetId="11452">
        <row r="1">
          <cell r="A1" t="str">
            <v>1월 생산실적</v>
          </cell>
        </row>
      </sheetData>
      <sheetData sheetId="11453">
        <row r="1">
          <cell r="A1" t="str">
            <v>1월 생산실적</v>
          </cell>
        </row>
      </sheetData>
      <sheetData sheetId="11454">
        <row r="1">
          <cell r="A1" t="str">
            <v>1월 생산실적</v>
          </cell>
        </row>
      </sheetData>
      <sheetData sheetId="11455">
        <row r="1">
          <cell r="A1" t="str">
            <v>1월 생산실적</v>
          </cell>
        </row>
      </sheetData>
      <sheetData sheetId="11456">
        <row r="1">
          <cell r="A1" t="str">
            <v>1월 생산실적</v>
          </cell>
        </row>
      </sheetData>
      <sheetData sheetId="11457">
        <row r="1">
          <cell r="A1" t="str">
            <v>1월 생산실적</v>
          </cell>
        </row>
      </sheetData>
      <sheetData sheetId="11458">
        <row r="1">
          <cell r="A1" t="str">
            <v>1월 생산실적</v>
          </cell>
        </row>
      </sheetData>
      <sheetData sheetId="11459">
        <row r="1">
          <cell r="A1" t="str">
            <v>1월 생산실적</v>
          </cell>
        </row>
      </sheetData>
      <sheetData sheetId="11460">
        <row r="1">
          <cell r="A1" t="str">
            <v>1월 생산실적</v>
          </cell>
        </row>
      </sheetData>
      <sheetData sheetId="11461">
        <row r="1">
          <cell r="A1" t="str">
            <v>1월 생산실적</v>
          </cell>
        </row>
      </sheetData>
      <sheetData sheetId="11462">
        <row r="1">
          <cell r="A1" t="str">
            <v>1월 생산실적</v>
          </cell>
        </row>
      </sheetData>
      <sheetData sheetId="11463">
        <row r="1">
          <cell r="A1" t="str">
            <v>1월 생산실적</v>
          </cell>
        </row>
      </sheetData>
      <sheetData sheetId="11464">
        <row r="1">
          <cell r="A1" t="str">
            <v>1월 생산실적</v>
          </cell>
        </row>
      </sheetData>
      <sheetData sheetId="11465">
        <row r="1">
          <cell r="A1" t="str">
            <v>1월 생산실적</v>
          </cell>
        </row>
      </sheetData>
      <sheetData sheetId="11466">
        <row r="1">
          <cell r="A1" t="str">
            <v>1월 생산실적</v>
          </cell>
        </row>
      </sheetData>
      <sheetData sheetId="11467">
        <row r="1">
          <cell r="A1" t="str">
            <v>1월 생산실적</v>
          </cell>
        </row>
      </sheetData>
      <sheetData sheetId="11468">
        <row r="1">
          <cell r="A1" t="str">
            <v>1월 생산실적</v>
          </cell>
        </row>
      </sheetData>
      <sheetData sheetId="11469">
        <row r="1">
          <cell r="A1" t="str">
            <v>1월 생산실적</v>
          </cell>
        </row>
      </sheetData>
      <sheetData sheetId="11470">
        <row r="1">
          <cell r="A1" t="str">
            <v>1월 생산실적</v>
          </cell>
        </row>
      </sheetData>
      <sheetData sheetId="11471">
        <row r="1">
          <cell r="A1" t="str">
            <v>1월 생산실적</v>
          </cell>
        </row>
      </sheetData>
      <sheetData sheetId="11472">
        <row r="1">
          <cell r="A1" t="str">
            <v>1월 생산실적</v>
          </cell>
        </row>
      </sheetData>
      <sheetData sheetId="11473">
        <row r="1">
          <cell r="A1" t="str">
            <v>1월 생산실적</v>
          </cell>
        </row>
      </sheetData>
      <sheetData sheetId="11474">
        <row r="1">
          <cell r="A1" t="str">
            <v>1월 생산실적</v>
          </cell>
        </row>
      </sheetData>
      <sheetData sheetId="11475">
        <row r="1">
          <cell r="A1" t="str">
            <v>1월 생산실적</v>
          </cell>
        </row>
      </sheetData>
      <sheetData sheetId="11476">
        <row r="1">
          <cell r="A1" t="str">
            <v>1월 생산실적</v>
          </cell>
        </row>
      </sheetData>
      <sheetData sheetId="11477">
        <row r="1">
          <cell r="A1" t="str">
            <v>1월 생산실적</v>
          </cell>
        </row>
      </sheetData>
      <sheetData sheetId="11478">
        <row r="1">
          <cell r="A1" t="str">
            <v>1월 생산실적</v>
          </cell>
        </row>
      </sheetData>
      <sheetData sheetId="11479">
        <row r="1">
          <cell r="A1" t="str">
            <v>1월 생산실적</v>
          </cell>
        </row>
      </sheetData>
      <sheetData sheetId="11480">
        <row r="1">
          <cell r="A1" t="str">
            <v>1월 생산실적</v>
          </cell>
        </row>
      </sheetData>
      <sheetData sheetId="11481">
        <row r="1">
          <cell r="A1" t="str">
            <v>1월 생산실적</v>
          </cell>
        </row>
      </sheetData>
      <sheetData sheetId="11482">
        <row r="1">
          <cell r="A1" t="str">
            <v>1월 생산실적</v>
          </cell>
        </row>
      </sheetData>
      <sheetData sheetId="11483">
        <row r="1">
          <cell r="A1" t="str">
            <v>1월 생산실적</v>
          </cell>
        </row>
      </sheetData>
      <sheetData sheetId="11484" refreshError="1"/>
      <sheetData sheetId="11485">
        <row r="1">
          <cell r="A1" t="str">
            <v>1월 생산실적</v>
          </cell>
        </row>
      </sheetData>
      <sheetData sheetId="11486">
        <row r="1">
          <cell r="A1" t="str">
            <v>1월 생산실적</v>
          </cell>
        </row>
      </sheetData>
      <sheetData sheetId="11487">
        <row r="1">
          <cell r="A1" t="str">
            <v>1월 생산실적</v>
          </cell>
        </row>
      </sheetData>
      <sheetData sheetId="11488">
        <row r="1">
          <cell r="A1" t="str">
            <v>1월 생산실적</v>
          </cell>
        </row>
      </sheetData>
      <sheetData sheetId="11489">
        <row r="1">
          <cell r="A1" t="str">
            <v>1월 생산실적</v>
          </cell>
        </row>
      </sheetData>
      <sheetData sheetId="11490">
        <row r="1">
          <cell r="A1" t="str">
            <v>1월 생산실적</v>
          </cell>
        </row>
      </sheetData>
      <sheetData sheetId="11491">
        <row r="1">
          <cell r="A1" t="str">
            <v>1월 생산실적</v>
          </cell>
        </row>
      </sheetData>
      <sheetData sheetId="11492">
        <row r="1">
          <cell r="A1" t="str">
            <v>1월 생산실적</v>
          </cell>
        </row>
      </sheetData>
      <sheetData sheetId="11493" refreshError="1"/>
      <sheetData sheetId="11494">
        <row r="1">
          <cell r="A1" t="str">
            <v>1월 생산실적</v>
          </cell>
        </row>
      </sheetData>
      <sheetData sheetId="11495">
        <row r="1">
          <cell r="A1" t="str">
            <v>1월 생산실적</v>
          </cell>
        </row>
      </sheetData>
      <sheetData sheetId="11496">
        <row r="1">
          <cell r="A1" t="str">
            <v>1월 생산실적</v>
          </cell>
        </row>
      </sheetData>
      <sheetData sheetId="11497">
        <row r="1">
          <cell r="A1" t="str">
            <v>1월 생산실적</v>
          </cell>
        </row>
      </sheetData>
      <sheetData sheetId="11498">
        <row r="1">
          <cell r="A1" t="str">
            <v>1월 생산실적</v>
          </cell>
        </row>
      </sheetData>
      <sheetData sheetId="11499">
        <row r="1">
          <cell r="A1" t="str">
            <v>1월 생산실적</v>
          </cell>
        </row>
      </sheetData>
      <sheetData sheetId="11500">
        <row r="1">
          <cell r="A1" t="str">
            <v>1월 생산실적</v>
          </cell>
        </row>
      </sheetData>
      <sheetData sheetId="11501">
        <row r="1">
          <cell r="A1" t="str">
            <v>1월 생산실적</v>
          </cell>
        </row>
      </sheetData>
      <sheetData sheetId="11502">
        <row r="1">
          <cell r="A1" t="str">
            <v>1월 생산실적</v>
          </cell>
        </row>
      </sheetData>
      <sheetData sheetId="11503">
        <row r="1">
          <cell r="A1" t="str">
            <v>1월 생산실적</v>
          </cell>
        </row>
      </sheetData>
      <sheetData sheetId="11504">
        <row r="1">
          <cell r="A1" t="str">
            <v>1월 생산실적</v>
          </cell>
        </row>
      </sheetData>
      <sheetData sheetId="11505">
        <row r="1">
          <cell r="A1" t="str">
            <v>1월 생산실적</v>
          </cell>
        </row>
      </sheetData>
      <sheetData sheetId="11506">
        <row r="1">
          <cell r="A1" t="str">
            <v>1월 생산실적</v>
          </cell>
        </row>
      </sheetData>
      <sheetData sheetId="11507">
        <row r="1">
          <cell r="A1" t="str">
            <v>1월 생산실적</v>
          </cell>
        </row>
      </sheetData>
      <sheetData sheetId="11508">
        <row r="1">
          <cell r="A1" t="str">
            <v>1월 생산실적</v>
          </cell>
        </row>
      </sheetData>
      <sheetData sheetId="11509">
        <row r="1">
          <cell r="A1" t="str">
            <v>1월 생산실적</v>
          </cell>
        </row>
      </sheetData>
      <sheetData sheetId="11510">
        <row r="1">
          <cell r="A1" t="str">
            <v>1월 생산실적</v>
          </cell>
        </row>
      </sheetData>
      <sheetData sheetId="11511">
        <row r="1">
          <cell r="A1" t="str">
            <v>1월 생산실적</v>
          </cell>
        </row>
      </sheetData>
      <sheetData sheetId="11512">
        <row r="1">
          <cell r="A1" t="str">
            <v>1월 생산실적</v>
          </cell>
        </row>
      </sheetData>
      <sheetData sheetId="11513" refreshError="1"/>
      <sheetData sheetId="11514" refreshError="1"/>
      <sheetData sheetId="11515">
        <row r="1">
          <cell r="A1" t="str">
            <v>1월 생산실적</v>
          </cell>
        </row>
      </sheetData>
      <sheetData sheetId="11516">
        <row r="1">
          <cell r="A1" t="str">
            <v>1월 생산실적</v>
          </cell>
        </row>
      </sheetData>
      <sheetData sheetId="11517">
        <row r="1">
          <cell r="A1" t="str">
            <v>1월 생산실적</v>
          </cell>
        </row>
      </sheetData>
      <sheetData sheetId="11518">
        <row r="1">
          <cell r="A1" t="str">
            <v>1월 생산실적</v>
          </cell>
        </row>
      </sheetData>
      <sheetData sheetId="11519" refreshError="1"/>
      <sheetData sheetId="11520">
        <row r="1">
          <cell r="A1" t="str">
            <v>1월 생산실적</v>
          </cell>
        </row>
      </sheetData>
      <sheetData sheetId="11521">
        <row r="1">
          <cell r="A1" t="str">
            <v>1월 생산실적</v>
          </cell>
        </row>
      </sheetData>
      <sheetData sheetId="11522">
        <row r="1">
          <cell r="A1" t="str">
            <v>1월 생산실적</v>
          </cell>
        </row>
      </sheetData>
      <sheetData sheetId="11523">
        <row r="1">
          <cell r="A1" t="str">
            <v>1월 생산실적</v>
          </cell>
        </row>
      </sheetData>
      <sheetData sheetId="11524">
        <row r="1">
          <cell r="A1" t="str">
            <v>1월 생산실적</v>
          </cell>
        </row>
      </sheetData>
      <sheetData sheetId="11525">
        <row r="1">
          <cell r="A1" t="str">
            <v>1월 생산실적</v>
          </cell>
        </row>
      </sheetData>
      <sheetData sheetId="11526">
        <row r="1">
          <cell r="A1" t="str">
            <v>1월 생산실적</v>
          </cell>
        </row>
      </sheetData>
      <sheetData sheetId="11527">
        <row r="1">
          <cell r="A1" t="str">
            <v>1월 생산실적</v>
          </cell>
        </row>
      </sheetData>
      <sheetData sheetId="11528">
        <row r="1">
          <cell r="A1" t="str">
            <v>1월 생산실적</v>
          </cell>
        </row>
      </sheetData>
      <sheetData sheetId="11529" refreshError="1"/>
      <sheetData sheetId="11530" refreshError="1"/>
      <sheetData sheetId="11531" refreshError="1"/>
      <sheetData sheetId="11532">
        <row r="1">
          <cell r="A1" t="str">
            <v>1월 생산실적</v>
          </cell>
        </row>
      </sheetData>
      <sheetData sheetId="11533">
        <row r="1">
          <cell r="A1" t="str">
            <v>1월 생산실적</v>
          </cell>
        </row>
      </sheetData>
      <sheetData sheetId="11534">
        <row r="1">
          <cell r="A1" t="str">
            <v>1월 생산실적</v>
          </cell>
        </row>
      </sheetData>
      <sheetData sheetId="11535">
        <row r="1">
          <cell r="A1" t="str">
            <v>1월 생산실적</v>
          </cell>
        </row>
      </sheetData>
      <sheetData sheetId="11536">
        <row r="1">
          <cell r="A1" t="str">
            <v>1월 생산실적</v>
          </cell>
        </row>
      </sheetData>
      <sheetData sheetId="11537">
        <row r="1">
          <cell r="A1" t="str">
            <v>1월 생산실적</v>
          </cell>
        </row>
      </sheetData>
      <sheetData sheetId="11538">
        <row r="1">
          <cell r="A1" t="str">
            <v>1월 생산실적</v>
          </cell>
        </row>
      </sheetData>
      <sheetData sheetId="11539">
        <row r="1">
          <cell r="A1" t="str">
            <v>1월 생산실적</v>
          </cell>
        </row>
      </sheetData>
      <sheetData sheetId="11540">
        <row r="1">
          <cell r="A1" t="str">
            <v>1월 생산실적</v>
          </cell>
        </row>
      </sheetData>
      <sheetData sheetId="11541">
        <row r="1">
          <cell r="A1" t="str">
            <v>1월 생산실적</v>
          </cell>
        </row>
      </sheetData>
      <sheetData sheetId="11542">
        <row r="1">
          <cell r="A1" t="str">
            <v>1월 생산실적</v>
          </cell>
        </row>
      </sheetData>
      <sheetData sheetId="11543">
        <row r="1">
          <cell r="A1" t="str">
            <v>1월 생산실적</v>
          </cell>
        </row>
      </sheetData>
      <sheetData sheetId="11544">
        <row r="1">
          <cell r="A1" t="str">
            <v>1월 생산실적</v>
          </cell>
        </row>
      </sheetData>
      <sheetData sheetId="11545">
        <row r="1">
          <cell r="A1" t="str">
            <v>1월 생산실적</v>
          </cell>
        </row>
      </sheetData>
      <sheetData sheetId="11546">
        <row r="1">
          <cell r="A1" t="str">
            <v>1월 생산실적</v>
          </cell>
        </row>
      </sheetData>
      <sheetData sheetId="11547">
        <row r="1">
          <cell r="A1" t="str">
            <v>1월 생산실적</v>
          </cell>
        </row>
      </sheetData>
      <sheetData sheetId="11548">
        <row r="1">
          <cell r="A1" t="str">
            <v>1월 생산실적</v>
          </cell>
        </row>
      </sheetData>
      <sheetData sheetId="11549">
        <row r="1">
          <cell r="A1" t="str">
            <v>1월 생산실적</v>
          </cell>
        </row>
      </sheetData>
      <sheetData sheetId="11550" refreshError="1"/>
      <sheetData sheetId="11551" refreshError="1"/>
      <sheetData sheetId="11552" refreshError="1"/>
      <sheetData sheetId="11553">
        <row r="1">
          <cell r="A1" t="str">
            <v>1월 생산실적</v>
          </cell>
        </row>
      </sheetData>
      <sheetData sheetId="11554">
        <row r="1">
          <cell r="A1" t="str">
            <v>1월 생산실적</v>
          </cell>
        </row>
      </sheetData>
      <sheetData sheetId="11555">
        <row r="1">
          <cell r="A1" t="str">
            <v>1월 생산실적</v>
          </cell>
        </row>
      </sheetData>
      <sheetData sheetId="11556">
        <row r="1">
          <cell r="A1" t="str">
            <v>1월 생산실적</v>
          </cell>
        </row>
      </sheetData>
      <sheetData sheetId="11557">
        <row r="1">
          <cell r="A1" t="str">
            <v>1월 생산실적</v>
          </cell>
        </row>
      </sheetData>
      <sheetData sheetId="11558">
        <row r="1">
          <cell r="A1" t="str">
            <v>1월 생산실적</v>
          </cell>
        </row>
      </sheetData>
      <sheetData sheetId="11559">
        <row r="1">
          <cell r="A1" t="str">
            <v>1월 생산실적</v>
          </cell>
        </row>
      </sheetData>
      <sheetData sheetId="11560">
        <row r="1">
          <cell r="A1" t="str">
            <v>1월 생산실적</v>
          </cell>
        </row>
      </sheetData>
      <sheetData sheetId="11561">
        <row r="1">
          <cell r="A1" t="str">
            <v>1월 생산실적</v>
          </cell>
        </row>
      </sheetData>
      <sheetData sheetId="11562">
        <row r="1">
          <cell r="A1" t="str">
            <v>1월 생산실적</v>
          </cell>
        </row>
      </sheetData>
      <sheetData sheetId="11563">
        <row r="1">
          <cell r="A1" t="str">
            <v>1월 생산실적</v>
          </cell>
        </row>
      </sheetData>
      <sheetData sheetId="11564">
        <row r="1">
          <cell r="A1" t="str">
            <v>1월 생산실적</v>
          </cell>
        </row>
      </sheetData>
      <sheetData sheetId="11565">
        <row r="1">
          <cell r="A1" t="str">
            <v>1월 생산실적</v>
          </cell>
        </row>
      </sheetData>
      <sheetData sheetId="11566">
        <row r="1">
          <cell r="A1" t="str">
            <v>1월 생산실적</v>
          </cell>
        </row>
      </sheetData>
      <sheetData sheetId="11567">
        <row r="1">
          <cell r="A1" t="str">
            <v>1월 생산실적</v>
          </cell>
        </row>
      </sheetData>
      <sheetData sheetId="11568">
        <row r="1">
          <cell r="A1" t="str">
            <v>1월 생산실적</v>
          </cell>
        </row>
      </sheetData>
      <sheetData sheetId="11569">
        <row r="1">
          <cell r="A1" t="str">
            <v>1월 생산실적</v>
          </cell>
        </row>
      </sheetData>
      <sheetData sheetId="11570">
        <row r="1">
          <cell r="A1" t="str">
            <v>1월 생산실적</v>
          </cell>
        </row>
      </sheetData>
      <sheetData sheetId="11571" refreshError="1"/>
      <sheetData sheetId="11572">
        <row r="1">
          <cell r="A1" t="str">
            <v>1월 생산실적</v>
          </cell>
        </row>
      </sheetData>
      <sheetData sheetId="11573">
        <row r="1">
          <cell r="A1" t="str">
            <v>1월 생산실적</v>
          </cell>
        </row>
      </sheetData>
      <sheetData sheetId="11574">
        <row r="1">
          <cell r="A1" t="str">
            <v>1월 생산실적</v>
          </cell>
        </row>
      </sheetData>
      <sheetData sheetId="11575">
        <row r="1">
          <cell r="A1" t="str">
            <v>1월 생산실적</v>
          </cell>
        </row>
      </sheetData>
      <sheetData sheetId="11576">
        <row r="1">
          <cell r="A1" t="str">
            <v>1월 생산실적</v>
          </cell>
        </row>
      </sheetData>
      <sheetData sheetId="11577">
        <row r="1">
          <cell r="A1" t="str">
            <v>1월 생산실적</v>
          </cell>
        </row>
      </sheetData>
      <sheetData sheetId="11578">
        <row r="1">
          <cell r="A1" t="str">
            <v>1월 생산실적</v>
          </cell>
        </row>
      </sheetData>
      <sheetData sheetId="11579">
        <row r="1">
          <cell r="A1" t="str">
            <v>1월 생산실적</v>
          </cell>
        </row>
      </sheetData>
      <sheetData sheetId="11580">
        <row r="1">
          <cell r="A1" t="str">
            <v>1월 생산실적</v>
          </cell>
        </row>
      </sheetData>
      <sheetData sheetId="11581">
        <row r="1">
          <cell r="A1" t="str">
            <v>1월 생산실적</v>
          </cell>
        </row>
      </sheetData>
      <sheetData sheetId="11582">
        <row r="1">
          <cell r="A1" t="str">
            <v>1월 생산실적</v>
          </cell>
        </row>
      </sheetData>
      <sheetData sheetId="11583">
        <row r="1">
          <cell r="A1" t="str">
            <v>1월 생산실적</v>
          </cell>
        </row>
      </sheetData>
      <sheetData sheetId="11584">
        <row r="1">
          <cell r="A1" t="str">
            <v>1월 생산실적</v>
          </cell>
        </row>
      </sheetData>
      <sheetData sheetId="11585">
        <row r="1">
          <cell r="A1" t="str">
            <v>1월 생산실적</v>
          </cell>
        </row>
      </sheetData>
      <sheetData sheetId="11586">
        <row r="1">
          <cell r="A1" t="str">
            <v>1월 생산실적</v>
          </cell>
        </row>
      </sheetData>
      <sheetData sheetId="11587">
        <row r="1">
          <cell r="A1" t="str">
            <v>1월 생산실적</v>
          </cell>
        </row>
      </sheetData>
      <sheetData sheetId="11588">
        <row r="1">
          <cell r="A1" t="str">
            <v>1월 생산실적</v>
          </cell>
        </row>
      </sheetData>
      <sheetData sheetId="11589">
        <row r="1">
          <cell r="A1" t="str">
            <v>1월 생산실적</v>
          </cell>
        </row>
      </sheetData>
      <sheetData sheetId="11590">
        <row r="1">
          <cell r="A1" t="str">
            <v>1월 생산실적</v>
          </cell>
        </row>
      </sheetData>
      <sheetData sheetId="11591">
        <row r="1">
          <cell r="A1" t="str">
            <v>1월 생산실적</v>
          </cell>
        </row>
      </sheetData>
      <sheetData sheetId="11592">
        <row r="1">
          <cell r="A1" t="str">
            <v>1월 생산실적</v>
          </cell>
        </row>
      </sheetData>
      <sheetData sheetId="11593">
        <row r="1">
          <cell r="A1" t="str">
            <v>1월 생산실적</v>
          </cell>
        </row>
      </sheetData>
      <sheetData sheetId="11594">
        <row r="1">
          <cell r="A1" t="str">
            <v>1월 생산실적</v>
          </cell>
        </row>
      </sheetData>
      <sheetData sheetId="11595">
        <row r="1">
          <cell r="A1" t="str">
            <v>1월 생산실적</v>
          </cell>
        </row>
      </sheetData>
      <sheetData sheetId="11596">
        <row r="1">
          <cell r="A1" t="str">
            <v>1월 생산실적</v>
          </cell>
        </row>
      </sheetData>
      <sheetData sheetId="11597">
        <row r="1">
          <cell r="A1" t="str">
            <v>1월 생산실적</v>
          </cell>
        </row>
      </sheetData>
      <sheetData sheetId="11598">
        <row r="1">
          <cell r="A1" t="str">
            <v>1월 생산실적</v>
          </cell>
        </row>
      </sheetData>
      <sheetData sheetId="11599">
        <row r="1">
          <cell r="A1" t="str">
            <v>1월 생산실적</v>
          </cell>
        </row>
      </sheetData>
      <sheetData sheetId="11600">
        <row r="1">
          <cell r="A1" t="str">
            <v>1월 생산실적</v>
          </cell>
        </row>
      </sheetData>
      <sheetData sheetId="11601">
        <row r="1">
          <cell r="A1" t="str">
            <v>1월 생산실적</v>
          </cell>
        </row>
      </sheetData>
      <sheetData sheetId="11602">
        <row r="1">
          <cell r="A1" t="str">
            <v>1월 생산실적</v>
          </cell>
        </row>
      </sheetData>
      <sheetData sheetId="11603">
        <row r="1">
          <cell r="A1" t="str">
            <v>1월 생산실적</v>
          </cell>
        </row>
      </sheetData>
      <sheetData sheetId="11604">
        <row r="1">
          <cell r="A1" t="str">
            <v>1월 생산실적</v>
          </cell>
        </row>
      </sheetData>
      <sheetData sheetId="11605">
        <row r="1">
          <cell r="A1" t="str">
            <v>1월 생산실적</v>
          </cell>
        </row>
      </sheetData>
      <sheetData sheetId="11606">
        <row r="1">
          <cell r="A1" t="str">
            <v>1월 생산실적</v>
          </cell>
        </row>
      </sheetData>
      <sheetData sheetId="11607">
        <row r="1">
          <cell r="A1" t="str">
            <v>1월 생산실적</v>
          </cell>
        </row>
      </sheetData>
      <sheetData sheetId="11608">
        <row r="1">
          <cell r="A1" t="str">
            <v>1월 생산실적</v>
          </cell>
        </row>
      </sheetData>
      <sheetData sheetId="11609">
        <row r="1">
          <cell r="A1" t="str">
            <v>1월 생산실적</v>
          </cell>
        </row>
      </sheetData>
      <sheetData sheetId="11610">
        <row r="1">
          <cell r="A1" t="str">
            <v>1월 생산실적</v>
          </cell>
        </row>
      </sheetData>
      <sheetData sheetId="11611">
        <row r="1">
          <cell r="A1" t="str">
            <v>1월 생산실적</v>
          </cell>
        </row>
      </sheetData>
      <sheetData sheetId="11612">
        <row r="1">
          <cell r="A1" t="str">
            <v>1월 생산실적</v>
          </cell>
        </row>
      </sheetData>
      <sheetData sheetId="11613">
        <row r="1">
          <cell r="A1" t="str">
            <v>1월 생산실적</v>
          </cell>
        </row>
      </sheetData>
      <sheetData sheetId="11614">
        <row r="1">
          <cell r="A1" t="str">
            <v>1월 생산실적</v>
          </cell>
        </row>
      </sheetData>
      <sheetData sheetId="11615">
        <row r="1">
          <cell r="A1" t="str">
            <v>1월 생산실적</v>
          </cell>
        </row>
      </sheetData>
      <sheetData sheetId="11616">
        <row r="1">
          <cell r="A1" t="str">
            <v>1월 생산실적</v>
          </cell>
        </row>
      </sheetData>
      <sheetData sheetId="11617">
        <row r="1">
          <cell r="A1" t="str">
            <v>1월 생산실적</v>
          </cell>
        </row>
      </sheetData>
      <sheetData sheetId="11618">
        <row r="1">
          <cell r="A1" t="str">
            <v>1월 생산실적</v>
          </cell>
        </row>
      </sheetData>
      <sheetData sheetId="11619">
        <row r="1">
          <cell r="A1" t="str">
            <v>1월 생산실적</v>
          </cell>
        </row>
      </sheetData>
      <sheetData sheetId="11620">
        <row r="1">
          <cell r="A1" t="str">
            <v>1월 생산실적</v>
          </cell>
        </row>
      </sheetData>
      <sheetData sheetId="11621">
        <row r="1">
          <cell r="A1" t="str">
            <v>1월 생산실적</v>
          </cell>
        </row>
      </sheetData>
      <sheetData sheetId="11622">
        <row r="1">
          <cell r="A1" t="str">
            <v>1월 생산실적</v>
          </cell>
        </row>
      </sheetData>
      <sheetData sheetId="11623">
        <row r="1">
          <cell r="A1" t="str">
            <v>1월 생산실적</v>
          </cell>
        </row>
      </sheetData>
      <sheetData sheetId="11624">
        <row r="1">
          <cell r="A1" t="str">
            <v>1월 생산실적</v>
          </cell>
        </row>
      </sheetData>
      <sheetData sheetId="11625">
        <row r="1">
          <cell r="A1" t="str">
            <v>1월 생산실적</v>
          </cell>
        </row>
      </sheetData>
      <sheetData sheetId="11626">
        <row r="1">
          <cell r="A1" t="str">
            <v>1월 생산실적</v>
          </cell>
        </row>
      </sheetData>
      <sheetData sheetId="11627">
        <row r="1">
          <cell r="A1" t="str">
            <v>1월 생산실적</v>
          </cell>
        </row>
      </sheetData>
      <sheetData sheetId="11628">
        <row r="1">
          <cell r="A1" t="str">
            <v>1월 생산실적</v>
          </cell>
        </row>
      </sheetData>
      <sheetData sheetId="11629">
        <row r="1">
          <cell r="A1" t="str">
            <v>1월 생산실적</v>
          </cell>
        </row>
      </sheetData>
      <sheetData sheetId="11630">
        <row r="1">
          <cell r="A1" t="str">
            <v>1월 생산실적</v>
          </cell>
        </row>
      </sheetData>
      <sheetData sheetId="11631">
        <row r="1">
          <cell r="A1" t="str">
            <v>1월 생산실적</v>
          </cell>
        </row>
      </sheetData>
      <sheetData sheetId="11632">
        <row r="1">
          <cell r="A1" t="str">
            <v>1월 생산실적</v>
          </cell>
        </row>
      </sheetData>
      <sheetData sheetId="11633">
        <row r="1">
          <cell r="A1" t="str">
            <v>1월 생산실적</v>
          </cell>
        </row>
      </sheetData>
      <sheetData sheetId="11634">
        <row r="1">
          <cell r="A1" t="str">
            <v>1월 생산실적</v>
          </cell>
        </row>
      </sheetData>
      <sheetData sheetId="11635">
        <row r="1">
          <cell r="A1" t="str">
            <v>1월 생산실적</v>
          </cell>
        </row>
      </sheetData>
      <sheetData sheetId="11636">
        <row r="1">
          <cell r="A1" t="str">
            <v>1월 생산실적</v>
          </cell>
        </row>
      </sheetData>
      <sheetData sheetId="11637">
        <row r="1">
          <cell r="A1" t="str">
            <v>1월 생산실적</v>
          </cell>
        </row>
      </sheetData>
      <sheetData sheetId="11638">
        <row r="1">
          <cell r="A1" t="str">
            <v>1월 생산실적</v>
          </cell>
        </row>
      </sheetData>
      <sheetData sheetId="11639">
        <row r="1">
          <cell r="A1" t="str">
            <v>1월 생산실적</v>
          </cell>
        </row>
      </sheetData>
      <sheetData sheetId="11640">
        <row r="1">
          <cell r="A1" t="str">
            <v>1월 생산실적</v>
          </cell>
        </row>
      </sheetData>
      <sheetData sheetId="11641">
        <row r="1">
          <cell r="A1" t="str">
            <v>1월 생산실적</v>
          </cell>
        </row>
      </sheetData>
      <sheetData sheetId="11642">
        <row r="1">
          <cell r="A1" t="str">
            <v>1월 생산실적</v>
          </cell>
        </row>
      </sheetData>
      <sheetData sheetId="11643">
        <row r="1">
          <cell r="A1" t="str">
            <v>1월 생산실적</v>
          </cell>
        </row>
      </sheetData>
      <sheetData sheetId="11644">
        <row r="1">
          <cell r="A1" t="str">
            <v>1월 생산실적</v>
          </cell>
        </row>
      </sheetData>
      <sheetData sheetId="11645">
        <row r="1">
          <cell r="A1" t="str">
            <v>1월 생산실적</v>
          </cell>
        </row>
      </sheetData>
      <sheetData sheetId="11646">
        <row r="1">
          <cell r="A1" t="str">
            <v>1월 생산실적</v>
          </cell>
        </row>
      </sheetData>
      <sheetData sheetId="11647">
        <row r="1">
          <cell r="A1" t="str">
            <v>1월 생산실적</v>
          </cell>
        </row>
      </sheetData>
      <sheetData sheetId="11648">
        <row r="1">
          <cell r="A1" t="str">
            <v>1월 생산실적</v>
          </cell>
        </row>
      </sheetData>
      <sheetData sheetId="11649">
        <row r="1">
          <cell r="A1" t="str">
            <v>1월 생산실적</v>
          </cell>
        </row>
      </sheetData>
      <sheetData sheetId="11650">
        <row r="1">
          <cell r="A1" t="str">
            <v>1월 생산실적</v>
          </cell>
        </row>
      </sheetData>
      <sheetData sheetId="11651">
        <row r="1">
          <cell r="A1" t="str">
            <v>1월 생산실적</v>
          </cell>
        </row>
      </sheetData>
      <sheetData sheetId="11652">
        <row r="1">
          <cell r="A1" t="str">
            <v>1월 생산실적</v>
          </cell>
        </row>
      </sheetData>
      <sheetData sheetId="11653">
        <row r="1">
          <cell r="A1" t="str">
            <v>1월 생산실적</v>
          </cell>
        </row>
      </sheetData>
      <sheetData sheetId="11654">
        <row r="1">
          <cell r="A1" t="str">
            <v>1월 생산실적</v>
          </cell>
        </row>
      </sheetData>
      <sheetData sheetId="11655">
        <row r="1">
          <cell r="A1" t="str">
            <v>1월 생산실적</v>
          </cell>
        </row>
      </sheetData>
      <sheetData sheetId="11656">
        <row r="1">
          <cell r="A1" t="str">
            <v>1월 생산실적</v>
          </cell>
        </row>
      </sheetData>
      <sheetData sheetId="11657">
        <row r="1">
          <cell r="A1" t="str">
            <v>1월 생산실적</v>
          </cell>
        </row>
      </sheetData>
      <sheetData sheetId="11658">
        <row r="1">
          <cell r="A1" t="str">
            <v>1월 생산실적</v>
          </cell>
        </row>
      </sheetData>
      <sheetData sheetId="11659">
        <row r="1">
          <cell r="A1" t="str">
            <v>1월 생산실적</v>
          </cell>
        </row>
      </sheetData>
      <sheetData sheetId="11660">
        <row r="1">
          <cell r="A1" t="str">
            <v>1월 생산실적</v>
          </cell>
        </row>
      </sheetData>
      <sheetData sheetId="11661">
        <row r="1">
          <cell r="A1" t="str">
            <v>1월 생산실적</v>
          </cell>
        </row>
      </sheetData>
      <sheetData sheetId="11662">
        <row r="1">
          <cell r="A1" t="str">
            <v>1월 생산실적</v>
          </cell>
        </row>
      </sheetData>
      <sheetData sheetId="11663">
        <row r="1">
          <cell r="A1" t="str">
            <v>1월 생산실적</v>
          </cell>
        </row>
      </sheetData>
      <sheetData sheetId="11664">
        <row r="1">
          <cell r="A1" t="str">
            <v>1월 생산실적</v>
          </cell>
        </row>
      </sheetData>
      <sheetData sheetId="11665">
        <row r="1">
          <cell r="A1" t="str">
            <v>1월 생산실적</v>
          </cell>
        </row>
      </sheetData>
      <sheetData sheetId="11666">
        <row r="1">
          <cell r="A1" t="str">
            <v>1월 생산실적</v>
          </cell>
        </row>
      </sheetData>
      <sheetData sheetId="11667">
        <row r="1">
          <cell r="A1" t="str">
            <v>1월 생산실적</v>
          </cell>
        </row>
      </sheetData>
      <sheetData sheetId="11668">
        <row r="1">
          <cell r="A1" t="str">
            <v>1월 생산실적</v>
          </cell>
        </row>
      </sheetData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>
        <row r="1">
          <cell r="A1" t="str">
            <v>1월 생산실적</v>
          </cell>
        </row>
      </sheetData>
      <sheetData sheetId="11688">
        <row r="1">
          <cell r="A1" t="str">
            <v>1월 생산실적</v>
          </cell>
        </row>
      </sheetData>
      <sheetData sheetId="11689">
        <row r="1">
          <cell r="A1" t="str">
            <v>1월 생산실적</v>
          </cell>
        </row>
      </sheetData>
      <sheetData sheetId="11690">
        <row r="1">
          <cell r="A1" t="str">
            <v>1월 생산실적</v>
          </cell>
        </row>
      </sheetData>
      <sheetData sheetId="11691">
        <row r="1">
          <cell r="A1" t="str">
            <v>1월 생산실적</v>
          </cell>
        </row>
      </sheetData>
      <sheetData sheetId="11692">
        <row r="1">
          <cell r="A1" t="str">
            <v>1월 생산실적</v>
          </cell>
        </row>
      </sheetData>
      <sheetData sheetId="11693">
        <row r="1">
          <cell r="A1" t="str">
            <v>1월 생산실적</v>
          </cell>
        </row>
      </sheetData>
      <sheetData sheetId="11694">
        <row r="1">
          <cell r="A1" t="str">
            <v>1월 생산실적</v>
          </cell>
        </row>
      </sheetData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>
        <row r="1">
          <cell r="A1" t="str">
            <v>1월 생산실적</v>
          </cell>
        </row>
      </sheetData>
      <sheetData sheetId="11701">
        <row r="1">
          <cell r="A1" t="str">
            <v>1월 생산실적</v>
          </cell>
        </row>
      </sheetData>
      <sheetData sheetId="11702">
        <row r="1">
          <cell r="A1" t="str">
            <v>1월 생산실적</v>
          </cell>
        </row>
      </sheetData>
      <sheetData sheetId="11703">
        <row r="1">
          <cell r="A1" t="str">
            <v>1월 생산실적</v>
          </cell>
        </row>
      </sheetData>
      <sheetData sheetId="11704">
        <row r="1">
          <cell r="A1" t="str">
            <v>1월 생산실적</v>
          </cell>
        </row>
      </sheetData>
      <sheetData sheetId="11705">
        <row r="1">
          <cell r="A1" t="str">
            <v>1월 생산실적</v>
          </cell>
        </row>
      </sheetData>
      <sheetData sheetId="11706">
        <row r="1">
          <cell r="A1" t="str">
            <v>1월 생산실적</v>
          </cell>
        </row>
      </sheetData>
      <sheetData sheetId="11707">
        <row r="1">
          <cell r="A1" t="str">
            <v>1월 생산실적</v>
          </cell>
        </row>
      </sheetData>
      <sheetData sheetId="11708">
        <row r="1">
          <cell r="A1" t="str">
            <v>1월 생산실적</v>
          </cell>
        </row>
      </sheetData>
      <sheetData sheetId="11709">
        <row r="1">
          <cell r="A1" t="str">
            <v>1월 생산실적</v>
          </cell>
        </row>
      </sheetData>
      <sheetData sheetId="11710">
        <row r="1">
          <cell r="A1" t="str">
            <v>1월 생산실적</v>
          </cell>
        </row>
      </sheetData>
      <sheetData sheetId="11711">
        <row r="1">
          <cell r="A1" t="str">
            <v>1월 생산실적</v>
          </cell>
        </row>
      </sheetData>
      <sheetData sheetId="11712">
        <row r="1">
          <cell r="A1" t="str">
            <v>1월 생산실적</v>
          </cell>
        </row>
      </sheetData>
      <sheetData sheetId="11713">
        <row r="1">
          <cell r="A1" t="str">
            <v>1월 생산실적</v>
          </cell>
        </row>
      </sheetData>
      <sheetData sheetId="11714">
        <row r="1">
          <cell r="A1" t="str">
            <v>1월 생산실적</v>
          </cell>
        </row>
      </sheetData>
      <sheetData sheetId="11715">
        <row r="1">
          <cell r="A1" t="str">
            <v>1월 생산실적</v>
          </cell>
        </row>
      </sheetData>
      <sheetData sheetId="11716">
        <row r="1">
          <cell r="A1" t="str">
            <v>1월 생산실적</v>
          </cell>
        </row>
      </sheetData>
      <sheetData sheetId="11717">
        <row r="1">
          <cell r="A1" t="str">
            <v>1월 생산실적</v>
          </cell>
        </row>
      </sheetData>
      <sheetData sheetId="11718">
        <row r="1">
          <cell r="A1" t="str">
            <v>1월 생산실적</v>
          </cell>
        </row>
      </sheetData>
      <sheetData sheetId="11719">
        <row r="1">
          <cell r="A1" t="str">
            <v>1월 생산실적</v>
          </cell>
        </row>
      </sheetData>
      <sheetData sheetId="11720">
        <row r="1">
          <cell r="A1" t="str">
            <v>1월 생산실적</v>
          </cell>
        </row>
      </sheetData>
      <sheetData sheetId="11721">
        <row r="1">
          <cell r="A1" t="str">
            <v>1월 생산실적</v>
          </cell>
        </row>
      </sheetData>
      <sheetData sheetId="11722">
        <row r="1">
          <cell r="A1" t="str">
            <v>1월 생산실적</v>
          </cell>
        </row>
      </sheetData>
      <sheetData sheetId="11723">
        <row r="1">
          <cell r="A1" t="str">
            <v>1월 생산실적</v>
          </cell>
        </row>
      </sheetData>
      <sheetData sheetId="11724">
        <row r="1">
          <cell r="A1" t="str">
            <v>1월 생산실적</v>
          </cell>
        </row>
      </sheetData>
      <sheetData sheetId="11725">
        <row r="1">
          <cell r="A1" t="str">
            <v>1월 생산실적</v>
          </cell>
        </row>
      </sheetData>
      <sheetData sheetId="11726">
        <row r="1">
          <cell r="A1" t="str">
            <v>1월 생산실적</v>
          </cell>
        </row>
      </sheetData>
      <sheetData sheetId="11727">
        <row r="1">
          <cell r="A1" t="str">
            <v>1월 생산실적</v>
          </cell>
        </row>
      </sheetData>
      <sheetData sheetId="11728">
        <row r="1">
          <cell r="A1" t="str">
            <v>1월 생산실적</v>
          </cell>
        </row>
      </sheetData>
      <sheetData sheetId="11729">
        <row r="1">
          <cell r="A1" t="str">
            <v>1월 생산실적</v>
          </cell>
        </row>
      </sheetData>
      <sheetData sheetId="11730">
        <row r="1">
          <cell r="A1" t="str">
            <v>1월 생산실적</v>
          </cell>
        </row>
      </sheetData>
      <sheetData sheetId="11731">
        <row r="1">
          <cell r="A1" t="str">
            <v>1월 생산실적</v>
          </cell>
        </row>
      </sheetData>
      <sheetData sheetId="11732">
        <row r="1">
          <cell r="A1" t="str">
            <v>1월 생산실적</v>
          </cell>
        </row>
      </sheetData>
      <sheetData sheetId="11733">
        <row r="1">
          <cell r="A1" t="str">
            <v>1월 생산실적</v>
          </cell>
        </row>
      </sheetData>
      <sheetData sheetId="11734">
        <row r="1">
          <cell r="A1" t="str">
            <v>1월 생산실적</v>
          </cell>
        </row>
      </sheetData>
      <sheetData sheetId="11735">
        <row r="1">
          <cell r="A1" t="str">
            <v>1월 생산실적</v>
          </cell>
        </row>
      </sheetData>
      <sheetData sheetId="11736">
        <row r="1">
          <cell r="A1" t="str">
            <v>1월 생산실적</v>
          </cell>
        </row>
      </sheetData>
      <sheetData sheetId="11737">
        <row r="1">
          <cell r="A1" t="str">
            <v>1월 생산실적</v>
          </cell>
        </row>
      </sheetData>
      <sheetData sheetId="11738">
        <row r="1">
          <cell r="A1" t="str">
            <v>1월 생산실적</v>
          </cell>
        </row>
      </sheetData>
      <sheetData sheetId="11739">
        <row r="1">
          <cell r="A1" t="str">
            <v>1월 생산실적</v>
          </cell>
        </row>
      </sheetData>
      <sheetData sheetId="11740">
        <row r="1">
          <cell r="A1" t="str">
            <v>1월 생산실적</v>
          </cell>
        </row>
      </sheetData>
      <sheetData sheetId="11741">
        <row r="1">
          <cell r="A1" t="str">
            <v>1월 생산실적</v>
          </cell>
        </row>
      </sheetData>
      <sheetData sheetId="11742">
        <row r="1">
          <cell r="A1" t="str">
            <v>1월 생산실적</v>
          </cell>
        </row>
      </sheetData>
      <sheetData sheetId="11743">
        <row r="1">
          <cell r="A1" t="str">
            <v>1월 생산실적</v>
          </cell>
        </row>
      </sheetData>
      <sheetData sheetId="11744">
        <row r="1">
          <cell r="A1" t="str">
            <v>1월 생산실적</v>
          </cell>
        </row>
      </sheetData>
      <sheetData sheetId="11745">
        <row r="1">
          <cell r="A1" t="str">
            <v>1월 생산실적</v>
          </cell>
        </row>
      </sheetData>
      <sheetData sheetId="11746">
        <row r="1">
          <cell r="A1" t="str">
            <v>1월 생산실적</v>
          </cell>
        </row>
      </sheetData>
      <sheetData sheetId="11747">
        <row r="1">
          <cell r="A1" t="str">
            <v>1월 생산실적</v>
          </cell>
        </row>
      </sheetData>
      <sheetData sheetId="11748">
        <row r="1">
          <cell r="A1" t="str">
            <v>1월 생산실적</v>
          </cell>
        </row>
      </sheetData>
      <sheetData sheetId="11749">
        <row r="1">
          <cell r="A1" t="str">
            <v>1월 생산실적</v>
          </cell>
        </row>
      </sheetData>
      <sheetData sheetId="11750">
        <row r="1">
          <cell r="A1" t="str">
            <v>1월 생산실적</v>
          </cell>
        </row>
      </sheetData>
      <sheetData sheetId="11751">
        <row r="1">
          <cell r="A1" t="str">
            <v>1월 생산실적</v>
          </cell>
        </row>
      </sheetData>
      <sheetData sheetId="11752">
        <row r="1">
          <cell r="A1" t="str">
            <v>1월 생산실적</v>
          </cell>
        </row>
      </sheetData>
      <sheetData sheetId="11753">
        <row r="1">
          <cell r="A1" t="str">
            <v>1월 생산실적</v>
          </cell>
        </row>
      </sheetData>
      <sheetData sheetId="11754">
        <row r="1">
          <cell r="A1" t="str">
            <v>1월 생산실적</v>
          </cell>
        </row>
      </sheetData>
      <sheetData sheetId="11755">
        <row r="1">
          <cell r="A1" t="str">
            <v>1월 생산실적</v>
          </cell>
        </row>
      </sheetData>
      <sheetData sheetId="11756">
        <row r="1">
          <cell r="A1" t="str">
            <v>1월 생산실적</v>
          </cell>
        </row>
      </sheetData>
      <sheetData sheetId="11757">
        <row r="1">
          <cell r="A1" t="str">
            <v>1월 생산실적</v>
          </cell>
        </row>
      </sheetData>
      <sheetData sheetId="11758">
        <row r="1">
          <cell r="A1" t="str">
            <v>1월 생산실적</v>
          </cell>
        </row>
      </sheetData>
      <sheetData sheetId="11759">
        <row r="1">
          <cell r="A1" t="str">
            <v>1월 생산실적</v>
          </cell>
        </row>
      </sheetData>
      <sheetData sheetId="11760">
        <row r="1">
          <cell r="A1" t="str">
            <v>1월 생산실적</v>
          </cell>
        </row>
      </sheetData>
      <sheetData sheetId="11761">
        <row r="1">
          <cell r="A1" t="str">
            <v>1월 생산실적</v>
          </cell>
        </row>
      </sheetData>
      <sheetData sheetId="11762">
        <row r="1">
          <cell r="A1" t="str">
            <v>1월 생산실적</v>
          </cell>
        </row>
      </sheetData>
      <sheetData sheetId="11763">
        <row r="1">
          <cell r="A1" t="str">
            <v>1월 생산실적</v>
          </cell>
        </row>
      </sheetData>
      <sheetData sheetId="11764">
        <row r="1">
          <cell r="A1" t="str">
            <v>1월 생산실적</v>
          </cell>
        </row>
      </sheetData>
      <sheetData sheetId="11765">
        <row r="1">
          <cell r="A1" t="str">
            <v>1월 생산실적</v>
          </cell>
        </row>
      </sheetData>
      <sheetData sheetId="11766">
        <row r="1">
          <cell r="A1" t="str">
            <v>1월 생산실적</v>
          </cell>
        </row>
      </sheetData>
      <sheetData sheetId="11767">
        <row r="1">
          <cell r="A1" t="str">
            <v>1월 생산실적</v>
          </cell>
        </row>
      </sheetData>
      <sheetData sheetId="11768">
        <row r="1">
          <cell r="A1" t="str">
            <v>1월 생산실적</v>
          </cell>
        </row>
      </sheetData>
      <sheetData sheetId="11769">
        <row r="1">
          <cell r="A1" t="str">
            <v>1월 생산실적</v>
          </cell>
        </row>
      </sheetData>
      <sheetData sheetId="11770">
        <row r="1">
          <cell r="A1" t="str">
            <v>1월 생산실적</v>
          </cell>
        </row>
      </sheetData>
      <sheetData sheetId="11771">
        <row r="1">
          <cell r="A1" t="str">
            <v>1월 생산실적</v>
          </cell>
        </row>
      </sheetData>
      <sheetData sheetId="11772">
        <row r="1">
          <cell r="A1" t="str">
            <v>1월 생산실적</v>
          </cell>
        </row>
      </sheetData>
      <sheetData sheetId="11773">
        <row r="1">
          <cell r="A1" t="str">
            <v>1월 생산실적</v>
          </cell>
        </row>
      </sheetData>
      <sheetData sheetId="11774">
        <row r="1">
          <cell r="A1" t="str">
            <v>1월 생산실적</v>
          </cell>
        </row>
      </sheetData>
      <sheetData sheetId="11775">
        <row r="1">
          <cell r="A1" t="str">
            <v>1월 생산실적</v>
          </cell>
        </row>
      </sheetData>
      <sheetData sheetId="11776">
        <row r="1">
          <cell r="A1" t="str">
            <v>1월 생산실적</v>
          </cell>
        </row>
      </sheetData>
      <sheetData sheetId="11777">
        <row r="1">
          <cell r="A1" t="str">
            <v>1월 생산실적</v>
          </cell>
        </row>
      </sheetData>
      <sheetData sheetId="11778">
        <row r="1">
          <cell r="A1" t="str">
            <v>1월 생산실적</v>
          </cell>
        </row>
      </sheetData>
      <sheetData sheetId="11779">
        <row r="1">
          <cell r="A1" t="str">
            <v>1월 생산실적</v>
          </cell>
        </row>
      </sheetData>
      <sheetData sheetId="11780">
        <row r="1">
          <cell r="A1" t="str">
            <v>1월 생산실적</v>
          </cell>
        </row>
      </sheetData>
      <sheetData sheetId="11781">
        <row r="1">
          <cell r="A1" t="str">
            <v>1월 생산실적</v>
          </cell>
        </row>
      </sheetData>
      <sheetData sheetId="11782">
        <row r="1">
          <cell r="A1" t="str">
            <v>1월 생산실적</v>
          </cell>
        </row>
      </sheetData>
      <sheetData sheetId="11783">
        <row r="1">
          <cell r="A1" t="str">
            <v>1월 생산실적</v>
          </cell>
        </row>
      </sheetData>
      <sheetData sheetId="11784">
        <row r="1">
          <cell r="A1" t="str">
            <v>1월 생산실적</v>
          </cell>
        </row>
      </sheetData>
      <sheetData sheetId="11785">
        <row r="1">
          <cell r="A1" t="str">
            <v>1월 생산실적</v>
          </cell>
        </row>
      </sheetData>
      <sheetData sheetId="11786">
        <row r="1">
          <cell r="A1" t="str">
            <v>1월 생산실적</v>
          </cell>
        </row>
      </sheetData>
      <sheetData sheetId="11787">
        <row r="1">
          <cell r="A1" t="str">
            <v>1월 생산실적</v>
          </cell>
        </row>
      </sheetData>
      <sheetData sheetId="11788">
        <row r="1">
          <cell r="A1" t="str">
            <v>1월 생산실적</v>
          </cell>
        </row>
      </sheetData>
      <sheetData sheetId="11789">
        <row r="1">
          <cell r="A1" t="str">
            <v>1월 생산실적</v>
          </cell>
        </row>
      </sheetData>
      <sheetData sheetId="11790">
        <row r="1">
          <cell r="A1" t="str">
            <v>1월 생산실적</v>
          </cell>
        </row>
      </sheetData>
      <sheetData sheetId="11791">
        <row r="1">
          <cell r="A1" t="str">
            <v>1월 생산실적</v>
          </cell>
        </row>
      </sheetData>
      <sheetData sheetId="11792">
        <row r="1">
          <cell r="A1" t="str">
            <v>1월 생산실적</v>
          </cell>
        </row>
      </sheetData>
      <sheetData sheetId="11793">
        <row r="1">
          <cell r="A1" t="str">
            <v>1월 생산실적</v>
          </cell>
        </row>
      </sheetData>
      <sheetData sheetId="11794">
        <row r="1">
          <cell r="A1" t="str">
            <v>1월 생산실적</v>
          </cell>
        </row>
      </sheetData>
      <sheetData sheetId="11795">
        <row r="1">
          <cell r="A1" t="str">
            <v>1월 생산실적</v>
          </cell>
        </row>
      </sheetData>
      <sheetData sheetId="11796">
        <row r="1">
          <cell r="A1" t="str">
            <v>1월 생산실적</v>
          </cell>
        </row>
      </sheetData>
      <sheetData sheetId="11797">
        <row r="1">
          <cell r="A1" t="str">
            <v>1월 생산실적</v>
          </cell>
        </row>
      </sheetData>
      <sheetData sheetId="11798">
        <row r="1">
          <cell r="A1" t="str">
            <v>1월 생산실적</v>
          </cell>
        </row>
      </sheetData>
      <sheetData sheetId="11799">
        <row r="1">
          <cell r="A1" t="str">
            <v>1월 생산실적</v>
          </cell>
        </row>
      </sheetData>
      <sheetData sheetId="11800">
        <row r="1">
          <cell r="A1" t="str">
            <v>1월 생산실적</v>
          </cell>
        </row>
      </sheetData>
      <sheetData sheetId="11801">
        <row r="1">
          <cell r="A1" t="str">
            <v>1월 생산실적</v>
          </cell>
        </row>
      </sheetData>
      <sheetData sheetId="11802">
        <row r="1">
          <cell r="A1" t="str">
            <v>1월 생산실적</v>
          </cell>
        </row>
      </sheetData>
      <sheetData sheetId="11803">
        <row r="1">
          <cell r="A1" t="str">
            <v>1월 생산실적</v>
          </cell>
        </row>
      </sheetData>
      <sheetData sheetId="11804">
        <row r="1">
          <cell r="A1" t="str">
            <v>1월 생산실적</v>
          </cell>
        </row>
      </sheetData>
      <sheetData sheetId="11805">
        <row r="1">
          <cell r="A1" t="str">
            <v>1월 생산실적</v>
          </cell>
        </row>
      </sheetData>
      <sheetData sheetId="11806">
        <row r="1">
          <cell r="A1" t="str">
            <v>1월 생산실적</v>
          </cell>
        </row>
      </sheetData>
      <sheetData sheetId="11807">
        <row r="1">
          <cell r="A1" t="str">
            <v>1월 생산실적</v>
          </cell>
        </row>
      </sheetData>
      <sheetData sheetId="11808">
        <row r="1">
          <cell r="A1" t="str">
            <v>1월 생산실적</v>
          </cell>
        </row>
      </sheetData>
      <sheetData sheetId="11809">
        <row r="1">
          <cell r="A1" t="str">
            <v>1월 생산실적</v>
          </cell>
        </row>
      </sheetData>
      <sheetData sheetId="11810">
        <row r="1">
          <cell r="A1" t="str">
            <v>1월 생산실적</v>
          </cell>
        </row>
      </sheetData>
      <sheetData sheetId="11811">
        <row r="1">
          <cell r="A1" t="str">
            <v>1월 생산실적</v>
          </cell>
        </row>
      </sheetData>
      <sheetData sheetId="11812">
        <row r="1">
          <cell r="A1" t="str">
            <v>1월 생산실적</v>
          </cell>
        </row>
      </sheetData>
      <sheetData sheetId="11813">
        <row r="1">
          <cell r="A1" t="str">
            <v>1월 생산실적</v>
          </cell>
        </row>
      </sheetData>
      <sheetData sheetId="11814">
        <row r="1">
          <cell r="A1" t="str">
            <v>1월 생산실적</v>
          </cell>
        </row>
      </sheetData>
      <sheetData sheetId="11815">
        <row r="1">
          <cell r="A1" t="str">
            <v>1월 생산실적</v>
          </cell>
        </row>
      </sheetData>
      <sheetData sheetId="11816">
        <row r="1">
          <cell r="A1" t="str">
            <v>1월 생산실적</v>
          </cell>
        </row>
      </sheetData>
      <sheetData sheetId="11817">
        <row r="1">
          <cell r="A1" t="str">
            <v>1월 생산실적</v>
          </cell>
        </row>
      </sheetData>
      <sheetData sheetId="11818">
        <row r="1">
          <cell r="A1" t="str">
            <v>1월 생산실적</v>
          </cell>
        </row>
      </sheetData>
      <sheetData sheetId="11819">
        <row r="1">
          <cell r="A1" t="str">
            <v>1월 생산실적</v>
          </cell>
        </row>
      </sheetData>
      <sheetData sheetId="11820">
        <row r="1">
          <cell r="A1" t="str">
            <v>1월 생산실적</v>
          </cell>
        </row>
      </sheetData>
      <sheetData sheetId="11821">
        <row r="1">
          <cell r="A1" t="str">
            <v>1월 생산실적</v>
          </cell>
        </row>
      </sheetData>
      <sheetData sheetId="11822">
        <row r="1">
          <cell r="A1" t="str">
            <v>1월 생산실적</v>
          </cell>
        </row>
      </sheetData>
      <sheetData sheetId="11823">
        <row r="1">
          <cell r="A1" t="str">
            <v>1월 생산실적</v>
          </cell>
        </row>
      </sheetData>
      <sheetData sheetId="11824">
        <row r="1">
          <cell r="A1" t="str">
            <v>1월 생산실적</v>
          </cell>
        </row>
      </sheetData>
      <sheetData sheetId="11825">
        <row r="1">
          <cell r="A1" t="str">
            <v>1월 생산실적</v>
          </cell>
        </row>
      </sheetData>
      <sheetData sheetId="11826">
        <row r="1">
          <cell r="A1" t="str">
            <v>1월 생산실적</v>
          </cell>
        </row>
      </sheetData>
      <sheetData sheetId="11827">
        <row r="1">
          <cell r="A1" t="str">
            <v>1월 생산실적</v>
          </cell>
        </row>
      </sheetData>
      <sheetData sheetId="11828">
        <row r="1">
          <cell r="A1" t="str">
            <v>1월 생산실적</v>
          </cell>
        </row>
      </sheetData>
      <sheetData sheetId="11829">
        <row r="1">
          <cell r="A1" t="str">
            <v>1월 생산실적</v>
          </cell>
        </row>
      </sheetData>
      <sheetData sheetId="11830">
        <row r="1">
          <cell r="A1" t="str">
            <v>1월 생산실적</v>
          </cell>
        </row>
      </sheetData>
      <sheetData sheetId="11831">
        <row r="1">
          <cell r="A1" t="str">
            <v>1월 생산실적</v>
          </cell>
        </row>
      </sheetData>
      <sheetData sheetId="11832">
        <row r="1">
          <cell r="A1" t="str">
            <v>1월 생산실적</v>
          </cell>
        </row>
      </sheetData>
      <sheetData sheetId="11833">
        <row r="1">
          <cell r="A1" t="str">
            <v>1월 생산실적</v>
          </cell>
        </row>
      </sheetData>
      <sheetData sheetId="11834">
        <row r="1">
          <cell r="A1" t="str">
            <v>1월 생산실적</v>
          </cell>
        </row>
      </sheetData>
      <sheetData sheetId="11835">
        <row r="1">
          <cell r="A1" t="str">
            <v>1월 생산실적</v>
          </cell>
        </row>
      </sheetData>
      <sheetData sheetId="11836">
        <row r="1">
          <cell r="A1" t="str">
            <v>1월 생산실적</v>
          </cell>
        </row>
      </sheetData>
      <sheetData sheetId="11837">
        <row r="1">
          <cell r="A1" t="str">
            <v>1월 생산실적</v>
          </cell>
        </row>
      </sheetData>
      <sheetData sheetId="11838">
        <row r="1">
          <cell r="A1" t="str">
            <v>1월 생산실적</v>
          </cell>
        </row>
      </sheetData>
      <sheetData sheetId="11839">
        <row r="1">
          <cell r="A1" t="str">
            <v>1월 생산실적</v>
          </cell>
        </row>
      </sheetData>
      <sheetData sheetId="11840">
        <row r="1">
          <cell r="A1" t="str">
            <v>1월 생산실적</v>
          </cell>
        </row>
      </sheetData>
      <sheetData sheetId="11841">
        <row r="1">
          <cell r="A1" t="str">
            <v>1월 생산실적</v>
          </cell>
        </row>
      </sheetData>
      <sheetData sheetId="11842">
        <row r="1">
          <cell r="A1" t="str">
            <v>1월 생산실적</v>
          </cell>
        </row>
      </sheetData>
      <sheetData sheetId="11843">
        <row r="1">
          <cell r="A1" t="str">
            <v>1월 생산실적</v>
          </cell>
        </row>
      </sheetData>
      <sheetData sheetId="11844">
        <row r="1">
          <cell r="A1" t="str">
            <v>1월 생산실적</v>
          </cell>
        </row>
      </sheetData>
      <sheetData sheetId="11845">
        <row r="1">
          <cell r="A1" t="str">
            <v>1월 생산실적</v>
          </cell>
        </row>
      </sheetData>
      <sheetData sheetId="11846">
        <row r="1">
          <cell r="A1" t="str">
            <v>1월 생산실적</v>
          </cell>
        </row>
      </sheetData>
      <sheetData sheetId="11847">
        <row r="1">
          <cell r="A1" t="str">
            <v>1월 생산실적</v>
          </cell>
        </row>
      </sheetData>
      <sheetData sheetId="11848">
        <row r="1">
          <cell r="A1" t="str">
            <v>1월 생산실적</v>
          </cell>
        </row>
      </sheetData>
      <sheetData sheetId="11849">
        <row r="1">
          <cell r="A1" t="str">
            <v>1월 생산실적</v>
          </cell>
        </row>
      </sheetData>
      <sheetData sheetId="11850">
        <row r="1">
          <cell r="A1" t="str">
            <v>1월 생산실적</v>
          </cell>
        </row>
      </sheetData>
      <sheetData sheetId="11851">
        <row r="1">
          <cell r="A1" t="str">
            <v>1월 생산실적</v>
          </cell>
        </row>
      </sheetData>
      <sheetData sheetId="11852">
        <row r="1">
          <cell r="A1" t="str">
            <v>1월 생산실적</v>
          </cell>
        </row>
      </sheetData>
      <sheetData sheetId="11853">
        <row r="1">
          <cell r="A1" t="str">
            <v>1월 생산실적</v>
          </cell>
        </row>
      </sheetData>
      <sheetData sheetId="11854">
        <row r="1">
          <cell r="A1" t="str">
            <v>1월 생산실적</v>
          </cell>
        </row>
      </sheetData>
      <sheetData sheetId="11855">
        <row r="1">
          <cell r="A1" t="str">
            <v>1월 생산실적</v>
          </cell>
        </row>
      </sheetData>
      <sheetData sheetId="11856">
        <row r="1">
          <cell r="A1" t="str">
            <v>1월 생산실적</v>
          </cell>
        </row>
      </sheetData>
      <sheetData sheetId="11857">
        <row r="1">
          <cell r="A1" t="str">
            <v>1월 생산실적</v>
          </cell>
        </row>
      </sheetData>
      <sheetData sheetId="11858">
        <row r="1">
          <cell r="A1" t="str">
            <v>1월 생산실적</v>
          </cell>
        </row>
      </sheetData>
      <sheetData sheetId="11859">
        <row r="1">
          <cell r="A1" t="str">
            <v>1월 생산실적</v>
          </cell>
        </row>
      </sheetData>
      <sheetData sheetId="11860">
        <row r="1">
          <cell r="A1" t="str">
            <v>1월 생산실적</v>
          </cell>
        </row>
      </sheetData>
      <sheetData sheetId="11861">
        <row r="1">
          <cell r="A1" t="str">
            <v>1월 생산실적</v>
          </cell>
        </row>
      </sheetData>
      <sheetData sheetId="11862">
        <row r="1">
          <cell r="A1" t="str">
            <v>1월 생산실적</v>
          </cell>
        </row>
      </sheetData>
      <sheetData sheetId="11863">
        <row r="1">
          <cell r="A1" t="str">
            <v>1월 생산실적</v>
          </cell>
        </row>
      </sheetData>
      <sheetData sheetId="11864">
        <row r="1">
          <cell r="A1" t="str">
            <v>1월 생산실적</v>
          </cell>
        </row>
      </sheetData>
      <sheetData sheetId="11865">
        <row r="1">
          <cell r="A1" t="str">
            <v>1월 생산실적</v>
          </cell>
        </row>
      </sheetData>
      <sheetData sheetId="11866">
        <row r="1">
          <cell r="A1" t="str">
            <v>1월 생산실적</v>
          </cell>
        </row>
      </sheetData>
      <sheetData sheetId="11867">
        <row r="1">
          <cell r="A1" t="str">
            <v>1월 생산실적</v>
          </cell>
        </row>
      </sheetData>
      <sheetData sheetId="11868">
        <row r="1">
          <cell r="A1" t="str">
            <v>1월 생산실적</v>
          </cell>
        </row>
      </sheetData>
      <sheetData sheetId="11869">
        <row r="1">
          <cell r="A1" t="str">
            <v>1월 생산실적</v>
          </cell>
        </row>
      </sheetData>
      <sheetData sheetId="11870">
        <row r="1">
          <cell r="A1" t="str">
            <v>1월 생산실적</v>
          </cell>
        </row>
      </sheetData>
      <sheetData sheetId="11871">
        <row r="1">
          <cell r="A1" t="str">
            <v>1월 생산실적</v>
          </cell>
        </row>
      </sheetData>
      <sheetData sheetId="11872">
        <row r="1">
          <cell r="A1" t="str">
            <v>1월 생산실적</v>
          </cell>
        </row>
      </sheetData>
      <sheetData sheetId="11873">
        <row r="1">
          <cell r="A1" t="str">
            <v>1월 생산실적</v>
          </cell>
        </row>
      </sheetData>
      <sheetData sheetId="11874">
        <row r="1">
          <cell r="A1" t="str">
            <v>1월 생산실적</v>
          </cell>
        </row>
      </sheetData>
      <sheetData sheetId="11875">
        <row r="1">
          <cell r="A1" t="str">
            <v>1월 생산실적</v>
          </cell>
        </row>
      </sheetData>
      <sheetData sheetId="11876">
        <row r="1">
          <cell r="A1" t="str">
            <v>1월 생산실적</v>
          </cell>
        </row>
      </sheetData>
      <sheetData sheetId="11877">
        <row r="1">
          <cell r="A1" t="str">
            <v>1월 생산실적</v>
          </cell>
        </row>
      </sheetData>
      <sheetData sheetId="11878">
        <row r="1">
          <cell r="A1" t="str">
            <v>1월 생산실적</v>
          </cell>
        </row>
      </sheetData>
      <sheetData sheetId="11879">
        <row r="1">
          <cell r="A1" t="str">
            <v>1월 생산실적</v>
          </cell>
        </row>
      </sheetData>
      <sheetData sheetId="11880">
        <row r="1">
          <cell r="A1" t="str">
            <v>1월 생산실적</v>
          </cell>
        </row>
      </sheetData>
      <sheetData sheetId="11881">
        <row r="1">
          <cell r="A1" t="str">
            <v>1월 생산실적</v>
          </cell>
        </row>
      </sheetData>
      <sheetData sheetId="11882">
        <row r="1">
          <cell r="A1" t="str">
            <v>1월 생산실적</v>
          </cell>
        </row>
      </sheetData>
      <sheetData sheetId="11883">
        <row r="1">
          <cell r="A1" t="str">
            <v>1월 생산실적</v>
          </cell>
        </row>
      </sheetData>
      <sheetData sheetId="11884">
        <row r="1">
          <cell r="A1" t="str">
            <v>1월 생산실적</v>
          </cell>
        </row>
      </sheetData>
      <sheetData sheetId="11885">
        <row r="1">
          <cell r="A1" t="str">
            <v>1월 생산실적</v>
          </cell>
        </row>
      </sheetData>
      <sheetData sheetId="11886">
        <row r="1">
          <cell r="A1" t="str">
            <v>1월 생산실적</v>
          </cell>
        </row>
      </sheetData>
      <sheetData sheetId="11887">
        <row r="1">
          <cell r="A1" t="str">
            <v>1월 생산실적</v>
          </cell>
        </row>
      </sheetData>
      <sheetData sheetId="11888">
        <row r="1">
          <cell r="A1" t="str">
            <v>1월 생산실적</v>
          </cell>
        </row>
      </sheetData>
      <sheetData sheetId="11889">
        <row r="1">
          <cell r="A1" t="str">
            <v>1월 생산실적</v>
          </cell>
        </row>
      </sheetData>
      <sheetData sheetId="11890">
        <row r="1">
          <cell r="A1" t="str">
            <v>1월 생산실적</v>
          </cell>
        </row>
      </sheetData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>
        <row r="1">
          <cell r="A1" t="str">
            <v>1월 생산실적</v>
          </cell>
        </row>
      </sheetData>
      <sheetData sheetId="11906" refreshError="1"/>
      <sheetData sheetId="11907">
        <row r="1">
          <cell r="A1" t="str">
            <v>1월 생산실적</v>
          </cell>
        </row>
      </sheetData>
      <sheetData sheetId="11908">
        <row r="1">
          <cell r="A1" t="str">
            <v>1월 생산실적</v>
          </cell>
        </row>
      </sheetData>
      <sheetData sheetId="11909">
        <row r="1">
          <cell r="A1" t="str">
            <v>1월 생산실적</v>
          </cell>
        </row>
      </sheetData>
      <sheetData sheetId="11910">
        <row r="1">
          <cell r="A1" t="str">
            <v>1월 생산실적</v>
          </cell>
        </row>
      </sheetData>
      <sheetData sheetId="11911">
        <row r="1">
          <cell r="A1" t="str">
            <v>1월 생산실적</v>
          </cell>
        </row>
      </sheetData>
      <sheetData sheetId="11912">
        <row r="1">
          <cell r="A1" t="str">
            <v>1월 생산실적</v>
          </cell>
        </row>
      </sheetData>
      <sheetData sheetId="11913" refreshError="1"/>
      <sheetData sheetId="11914">
        <row r="1">
          <cell r="A1" t="str">
            <v>1월 생산실적</v>
          </cell>
        </row>
      </sheetData>
      <sheetData sheetId="11915">
        <row r="1">
          <cell r="A1" t="str">
            <v>1월 생산실적</v>
          </cell>
        </row>
      </sheetData>
      <sheetData sheetId="11916">
        <row r="1">
          <cell r="A1" t="str">
            <v>1월 생산실적</v>
          </cell>
        </row>
      </sheetData>
      <sheetData sheetId="11917">
        <row r="1">
          <cell r="A1" t="str">
            <v>1월 생산실적</v>
          </cell>
        </row>
      </sheetData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>
        <row r="1">
          <cell r="A1" t="str">
            <v>1월 생산실적</v>
          </cell>
        </row>
      </sheetData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>
        <row r="1">
          <cell r="A1" t="str">
            <v>1월 생산실적</v>
          </cell>
        </row>
      </sheetData>
      <sheetData sheetId="11942">
        <row r="1">
          <cell r="A1" t="str">
            <v>1월 생산실적</v>
          </cell>
        </row>
      </sheetData>
      <sheetData sheetId="11943">
        <row r="1">
          <cell r="A1" t="str">
            <v>1월 생산실적</v>
          </cell>
        </row>
      </sheetData>
      <sheetData sheetId="11944">
        <row r="1">
          <cell r="A1" t="str">
            <v>1월 생산실적</v>
          </cell>
        </row>
      </sheetData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>
        <row r="1">
          <cell r="A1" t="str">
            <v>1월 생산실적</v>
          </cell>
        </row>
      </sheetData>
      <sheetData sheetId="11953" refreshError="1"/>
      <sheetData sheetId="11954" refreshError="1"/>
      <sheetData sheetId="11955" refreshError="1"/>
      <sheetData sheetId="11956">
        <row r="1">
          <cell r="A1" t="str">
            <v>1월 생산실적</v>
          </cell>
        </row>
      </sheetData>
      <sheetData sheetId="11957">
        <row r="1">
          <cell r="A1" t="str">
            <v>1월 생산실적</v>
          </cell>
        </row>
      </sheetData>
      <sheetData sheetId="11958">
        <row r="1">
          <cell r="A1" t="str">
            <v>1월 생산실적</v>
          </cell>
        </row>
      </sheetData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>
        <row r="1">
          <cell r="A1" t="str">
            <v>1월 생산실적</v>
          </cell>
        </row>
      </sheetData>
      <sheetData sheetId="11979">
        <row r="1">
          <cell r="A1" t="str">
            <v>1월 생산실적</v>
          </cell>
        </row>
      </sheetData>
      <sheetData sheetId="11980">
        <row r="1">
          <cell r="A1" t="str">
            <v>1월 생산실적</v>
          </cell>
        </row>
      </sheetData>
      <sheetData sheetId="11981">
        <row r="1">
          <cell r="A1" t="str">
            <v>1월 생산실적</v>
          </cell>
        </row>
      </sheetData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>
        <row r="1">
          <cell r="A1" t="str">
            <v>1월 생산실적</v>
          </cell>
        </row>
      </sheetData>
      <sheetData sheetId="12008">
        <row r="1">
          <cell r="A1" t="str">
            <v>1월 생산실적</v>
          </cell>
        </row>
      </sheetData>
      <sheetData sheetId="12009">
        <row r="1">
          <cell r="A1" t="str">
            <v>1월 생산실적</v>
          </cell>
        </row>
      </sheetData>
      <sheetData sheetId="12010">
        <row r="1">
          <cell r="A1" t="str">
            <v>1월 생산실적</v>
          </cell>
        </row>
      </sheetData>
      <sheetData sheetId="12011">
        <row r="1">
          <cell r="A1" t="str">
            <v>1월 생산실적</v>
          </cell>
        </row>
      </sheetData>
      <sheetData sheetId="12012">
        <row r="1">
          <cell r="A1" t="str">
            <v>1월 생산실적</v>
          </cell>
        </row>
      </sheetData>
      <sheetData sheetId="12013">
        <row r="1">
          <cell r="A1" t="str">
            <v>1월 생산실적</v>
          </cell>
        </row>
      </sheetData>
      <sheetData sheetId="12014">
        <row r="1">
          <cell r="A1" t="str">
            <v>1월 생산실적</v>
          </cell>
        </row>
      </sheetData>
      <sheetData sheetId="12015">
        <row r="1">
          <cell r="A1" t="str">
            <v>1월 생산실적</v>
          </cell>
        </row>
      </sheetData>
      <sheetData sheetId="12016">
        <row r="1">
          <cell r="A1" t="str">
            <v>1월 생산실적</v>
          </cell>
        </row>
      </sheetData>
      <sheetData sheetId="12017">
        <row r="1">
          <cell r="A1" t="str">
            <v>1월 생산실적</v>
          </cell>
        </row>
      </sheetData>
      <sheetData sheetId="12018">
        <row r="1">
          <cell r="A1" t="str">
            <v>1월 생산실적</v>
          </cell>
        </row>
      </sheetData>
      <sheetData sheetId="12019">
        <row r="1">
          <cell r="A1" t="str">
            <v>1월 생산실적</v>
          </cell>
        </row>
      </sheetData>
      <sheetData sheetId="12020">
        <row r="1">
          <cell r="A1" t="str">
            <v>1월 생산실적</v>
          </cell>
        </row>
      </sheetData>
      <sheetData sheetId="12021">
        <row r="1">
          <cell r="A1" t="str">
            <v>1월 생산실적</v>
          </cell>
        </row>
      </sheetData>
      <sheetData sheetId="12022">
        <row r="1">
          <cell r="A1" t="str">
            <v>1월 생산실적</v>
          </cell>
        </row>
      </sheetData>
      <sheetData sheetId="12023">
        <row r="1">
          <cell r="A1" t="str">
            <v>1월 생산실적</v>
          </cell>
        </row>
      </sheetData>
      <sheetData sheetId="12024">
        <row r="1">
          <cell r="A1" t="str">
            <v>1월 생산실적</v>
          </cell>
        </row>
      </sheetData>
      <sheetData sheetId="12025">
        <row r="1">
          <cell r="A1" t="str">
            <v>1월 생산실적</v>
          </cell>
        </row>
      </sheetData>
      <sheetData sheetId="12026">
        <row r="1">
          <cell r="A1" t="str">
            <v>1월 생산실적</v>
          </cell>
        </row>
      </sheetData>
      <sheetData sheetId="12027">
        <row r="1">
          <cell r="A1" t="str">
            <v>1월 생산실적</v>
          </cell>
        </row>
      </sheetData>
      <sheetData sheetId="12028">
        <row r="1">
          <cell r="A1" t="str">
            <v>1월 생산실적</v>
          </cell>
        </row>
      </sheetData>
      <sheetData sheetId="12029">
        <row r="1">
          <cell r="A1" t="str">
            <v>1월 생산실적</v>
          </cell>
        </row>
      </sheetData>
      <sheetData sheetId="12030">
        <row r="1">
          <cell r="A1" t="str">
            <v>1월 생산실적</v>
          </cell>
        </row>
      </sheetData>
      <sheetData sheetId="12031">
        <row r="1">
          <cell r="A1" t="str">
            <v>1월 생산실적</v>
          </cell>
        </row>
      </sheetData>
      <sheetData sheetId="12032">
        <row r="1">
          <cell r="A1" t="str">
            <v>1월 생산실적</v>
          </cell>
        </row>
      </sheetData>
      <sheetData sheetId="12033">
        <row r="1">
          <cell r="A1" t="str">
            <v>1월 생산실적</v>
          </cell>
        </row>
      </sheetData>
      <sheetData sheetId="12034">
        <row r="1">
          <cell r="A1" t="str">
            <v>1월 생산실적</v>
          </cell>
        </row>
      </sheetData>
      <sheetData sheetId="12035">
        <row r="1">
          <cell r="A1" t="str">
            <v>1월 생산실적</v>
          </cell>
        </row>
      </sheetData>
      <sheetData sheetId="12036">
        <row r="1">
          <cell r="A1" t="str">
            <v>1월 생산실적</v>
          </cell>
        </row>
      </sheetData>
      <sheetData sheetId="12037">
        <row r="1">
          <cell r="A1" t="str">
            <v>1월 생산실적</v>
          </cell>
        </row>
      </sheetData>
      <sheetData sheetId="12038">
        <row r="1">
          <cell r="A1" t="str">
            <v>1월 생산실적</v>
          </cell>
        </row>
      </sheetData>
      <sheetData sheetId="12039">
        <row r="1">
          <cell r="A1" t="str">
            <v>1월 생산실적</v>
          </cell>
        </row>
      </sheetData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>
        <row r="1">
          <cell r="A1" t="str">
            <v>1월 생산실적</v>
          </cell>
        </row>
      </sheetData>
      <sheetData sheetId="12060">
        <row r="1">
          <cell r="A1" t="str">
            <v>1월 생산실적</v>
          </cell>
        </row>
      </sheetData>
      <sheetData sheetId="12061">
        <row r="1">
          <cell r="A1" t="str">
            <v>1월 생산실적</v>
          </cell>
        </row>
      </sheetData>
      <sheetData sheetId="12062">
        <row r="1">
          <cell r="A1" t="str">
            <v>1월 생산실적</v>
          </cell>
        </row>
      </sheetData>
      <sheetData sheetId="12063">
        <row r="1">
          <cell r="A1" t="str">
            <v>1월 생산실적</v>
          </cell>
        </row>
      </sheetData>
      <sheetData sheetId="12064">
        <row r="1">
          <cell r="A1" t="str">
            <v>1월 생산실적</v>
          </cell>
        </row>
      </sheetData>
      <sheetData sheetId="12065">
        <row r="1">
          <cell r="A1" t="str">
            <v>1월 생산실적</v>
          </cell>
        </row>
      </sheetData>
      <sheetData sheetId="12066">
        <row r="1">
          <cell r="A1" t="str">
            <v>1월 생산실적</v>
          </cell>
        </row>
      </sheetData>
      <sheetData sheetId="12067">
        <row r="1">
          <cell r="A1" t="str">
            <v>1월 생산실적</v>
          </cell>
        </row>
      </sheetData>
      <sheetData sheetId="12068">
        <row r="1">
          <cell r="A1" t="str">
            <v>1월 생산실적</v>
          </cell>
        </row>
      </sheetData>
      <sheetData sheetId="12069">
        <row r="1">
          <cell r="A1" t="str">
            <v>1월 생산실적</v>
          </cell>
        </row>
      </sheetData>
      <sheetData sheetId="12070">
        <row r="1">
          <cell r="A1" t="str">
            <v>1월 생산실적</v>
          </cell>
        </row>
      </sheetData>
      <sheetData sheetId="12071">
        <row r="1">
          <cell r="A1" t="str">
            <v>1월 생산실적</v>
          </cell>
        </row>
      </sheetData>
      <sheetData sheetId="12072">
        <row r="1">
          <cell r="A1" t="str">
            <v>1월 생산실적</v>
          </cell>
        </row>
      </sheetData>
      <sheetData sheetId="12073">
        <row r="1">
          <cell r="A1" t="str">
            <v>1월 생산실적</v>
          </cell>
        </row>
      </sheetData>
      <sheetData sheetId="12074">
        <row r="1">
          <cell r="A1" t="str">
            <v>1월 생산실적</v>
          </cell>
        </row>
      </sheetData>
      <sheetData sheetId="12075">
        <row r="1">
          <cell r="A1" t="str">
            <v>1월 생산실적</v>
          </cell>
        </row>
      </sheetData>
      <sheetData sheetId="12076">
        <row r="1">
          <cell r="A1" t="str">
            <v>1월 생산실적</v>
          </cell>
        </row>
      </sheetData>
      <sheetData sheetId="12077">
        <row r="1">
          <cell r="A1" t="str">
            <v>1월 생산실적</v>
          </cell>
        </row>
      </sheetData>
      <sheetData sheetId="12078">
        <row r="1">
          <cell r="A1" t="str">
            <v>1월 생산실적</v>
          </cell>
        </row>
      </sheetData>
      <sheetData sheetId="12079">
        <row r="1">
          <cell r="A1" t="str">
            <v>1월 생산실적</v>
          </cell>
        </row>
      </sheetData>
      <sheetData sheetId="12080">
        <row r="1">
          <cell r="A1" t="str">
            <v>1월 생산실적</v>
          </cell>
        </row>
      </sheetData>
      <sheetData sheetId="12081">
        <row r="1">
          <cell r="A1" t="str">
            <v>1월 생산실적</v>
          </cell>
        </row>
      </sheetData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>
        <row r="1">
          <cell r="A1" t="str">
            <v>1월 생산실적</v>
          </cell>
        </row>
      </sheetData>
      <sheetData sheetId="12188">
        <row r="1">
          <cell r="A1" t="str">
            <v>1월 생산실적</v>
          </cell>
        </row>
      </sheetData>
      <sheetData sheetId="12189">
        <row r="1">
          <cell r="A1" t="str">
            <v>1월 생산실적</v>
          </cell>
        </row>
      </sheetData>
      <sheetData sheetId="12190">
        <row r="1">
          <cell r="A1" t="str">
            <v>1월 생산실적</v>
          </cell>
        </row>
      </sheetData>
      <sheetData sheetId="12191">
        <row r="1">
          <cell r="A1" t="str">
            <v>1월 생산실적</v>
          </cell>
        </row>
      </sheetData>
      <sheetData sheetId="12192">
        <row r="1">
          <cell r="A1" t="str">
            <v>1월 생산실적</v>
          </cell>
        </row>
      </sheetData>
      <sheetData sheetId="12193">
        <row r="1">
          <cell r="A1" t="str">
            <v>1월 생산실적</v>
          </cell>
        </row>
      </sheetData>
      <sheetData sheetId="12194">
        <row r="1">
          <cell r="A1" t="str">
            <v>1월 생산실적</v>
          </cell>
        </row>
      </sheetData>
      <sheetData sheetId="12195">
        <row r="1">
          <cell r="A1" t="str">
            <v>1월 생산실적</v>
          </cell>
        </row>
      </sheetData>
      <sheetData sheetId="12196">
        <row r="1">
          <cell r="A1" t="str">
            <v>1월 생산실적</v>
          </cell>
        </row>
      </sheetData>
      <sheetData sheetId="12197">
        <row r="1">
          <cell r="A1" t="str">
            <v>1월 생산실적</v>
          </cell>
        </row>
      </sheetData>
      <sheetData sheetId="12198">
        <row r="1">
          <cell r="A1" t="str">
            <v>1월 생산실적</v>
          </cell>
        </row>
      </sheetData>
      <sheetData sheetId="12199">
        <row r="1">
          <cell r="A1" t="str">
            <v>1월 생산실적</v>
          </cell>
        </row>
      </sheetData>
      <sheetData sheetId="12200">
        <row r="1">
          <cell r="A1" t="str">
            <v>1월 생산실적</v>
          </cell>
        </row>
      </sheetData>
      <sheetData sheetId="12201">
        <row r="1">
          <cell r="A1" t="str">
            <v>1월 생산실적</v>
          </cell>
        </row>
      </sheetData>
      <sheetData sheetId="12202">
        <row r="1">
          <cell r="A1" t="str">
            <v>1월 생산실적</v>
          </cell>
        </row>
      </sheetData>
      <sheetData sheetId="12203">
        <row r="1">
          <cell r="A1" t="str">
            <v>1월 생산실적</v>
          </cell>
        </row>
      </sheetData>
      <sheetData sheetId="12204">
        <row r="1">
          <cell r="A1" t="str">
            <v>1월 생산실적</v>
          </cell>
        </row>
      </sheetData>
      <sheetData sheetId="12205">
        <row r="1">
          <cell r="A1" t="str">
            <v>1월 생산실적</v>
          </cell>
        </row>
      </sheetData>
      <sheetData sheetId="12206">
        <row r="1">
          <cell r="A1" t="str">
            <v>1월 생산실적</v>
          </cell>
        </row>
      </sheetData>
      <sheetData sheetId="12207">
        <row r="1">
          <cell r="A1" t="str">
            <v>1월 생산실적</v>
          </cell>
        </row>
      </sheetData>
      <sheetData sheetId="12208">
        <row r="1">
          <cell r="A1" t="str">
            <v>1월 생산실적</v>
          </cell>
        </row>
      </sheetData>
      <sheetData sheetId="12209">
        <row r="1">
          <cell r="A1" t="str">
            <v>1월 생산실적</v>
          </cell>
        </row>
      </sheetData>
      <sheetData sheetId="12210">
        <row r="1">
          <cell r="A1" t="str">
            <v>1월 생산실적</v>
          </cell>
        </row>
      </sheetData>
      <sheetData sheetId="12211">
        <row r="1">
          <cell r="A1" t="str">
            <v>1월 생산실적</v>
          </cell>
        </row>
      </sheetData>
      <sheetData sheetId="12212">
        <row r="1">
          <cell r="A1" t="str">
            <v>1월 생산실적</v>
          </cell>
        </row>
      </sheetData>
      <sheetData sheetId="12213">
        <row r="1">
          <cell r="A1" t="str">
            <v>1월 생산실적</v>
          </cell>
        </row>
      </sheetData>
      <sheetData sheetId="12214">
        <row r="1">
          <cell r="A1" t="str">
            <v>1월 생산실적</v>
          </cell>
        </row>
      </sheetData>
      <sheetData sheetId="12215">
        <row r="1">
          <cell r="A1" t="str">
            <v>1월 생산실적</v>
          </cell>
        </row>
      </sheetData>
      <sheetData sheetId="12216">
        <row r="1">
          <cell r="A1" t="str">
            <v>1월 생산실적</v>
          </cell>
        </row>
      </sheetData>
      <sheetData sheetId="12217">
        <row r="1">
          <cell r="A1" t="str">
            <v>1월 생산실적</v>
          </cell>
        </row>
      </sheetData>
      <sheetData sheetId="12218">
        <row r="1">
          <cell r="A1" t="str">
            <v>1월 생산실적</v>
          </cell>
        </row>
      </sheetData>
      <sheetData sheetId="12219">
        <row r="1">
          <cell r="A1" t="str">
            <v>1월 생산실적</v>
          </cell>
        </row>
      </sheetData>
      <sheetData sheetId="12220">
        <row r="1">
          <cell r="A1" t="str">
            <v>1월 생산실적</v>
          </cell>
        </row>
      </sheetData>
      <sheetData sheetId="12221">
        <row r="1">
          <cell r="A1" t="str">
            <v>1월 생산실적</v>
          </cell>
        </row>
      </sheetData>
      <sheetData sheetId="12222">
        <row r="1">
          <cell r="A1" t="str">
            <v>1월 생산실적</v>
          </cell>
        </row>
      </sheetData>
      <sheetData sheetId="12223">
        <row r="1">
          <cell r="A1" t="str">
            <v>1월 생산실적</v>
          </cell>
        </row>
      </sheetData>
      <sheetData sheetId="12224">
        <row r="1">
          <cell r="A1" t="str">
            <v>1월 생산실적</v>
          </cell>
        </row>
      </sheetData>
      <sheetData sheetId="12225">
        <row r="1">
          <cell r="A1" t="str">
            <v>1월 생산실적</v>
          </cell>
        </row>
      </sheetData>
      <sheetData sheetId="12226">
        <row r="1">
          <cell r="A1" t="str">
            <v>1월 생산실적</v>
          </cell>
        </row>
      </sheetData>
      <sheetData sheetId="12227">
        <row r="1">
          <cell r="A1" t="str">
            <v>1월 생산실적</v>
          </cell>
        </row>
      </sheetData>
      <sheetData sheetId="12228">
        <row r="1">
          <cell r="A1" t="str">
            <v>1월 생산실적</v>
          </cell>
        </row>
      </sheetData>
      <sheetData sheetId="12229">
        <row r="1">
          <cell r="A1" t="str">
            <v>1월 생산실적</v>
          </cell>
        </row>
      </sheetData>
      <sheetData sheetId="12230">
        <row r="1">
          <cell r="A1" t="str">
            <v>1월 생산실적</v>
          </cell>
        </row>
      </sheetData>
      <sheetData sheetId="12231">
        <row r="1">
          <cell r="A1" t="str">
            <v>1월 생산실적</v>
          </cell>
        </row>
      </sheetData>
      <sheetData sheetId="12232">
        <row r="1">
          <cell r="A1" t="str">
            <v>1월 생산실적</v>
          </cell>
        </row>
      </sheetData>
      <sheetData sheetId="12233">
        <row r="1">
          <cell r="A1" t="str">
            <v>1월 생산실적</v>
          </cell>
        </row>
      </sheetData>
      <sheetData sheetId="12234">
        <row r="1">
          <cell r="A1" t="str">
            <v>1월 생산실적</v>
          </cell>
        </row>
      </sheetData>
      <sheetData sheetId="12235">
        <row r="1">
          <cell r="A1" t="str">
            <v>1월 생산실적</v>
          </cell>
        </row>
      </sheetData>
      <sheetData sheetId="12236">
        <row r="1">
          <cell r="A1" t="str">
            <v>1월 생산실적</v>
          </cell>
        </row>
      </sheetData>
      <sheetData sheetId="12237">
        <row r="1">
          <cell r="A1" t="str">
            <v>1월 생산실적</v>
          </cell>
        </row>
      </sheetData>
      <sheetData sheetId="12238">
        <row r="1">
          <cell r="A1" t="str">
            <v>1월 생산실적</v>
          </cell>
        </row>
      </sheetData>
      <sheetData sheetId="12239">
        <row r="1">
          <cell r="A1" t="str">
            <v>1월 생산실적</v>
          </cell>
        </row>
      </sheetData>
      <sheetData sheetId="12240">
        <row r="1">
          <cell r="A1" t="str">
            <v>1월 생산실적</v>
          </cell>
        </row>
      </sheetData>
      <sheetData sheetId="12241">
        <row r="1">
          <cell r="A1" t="str">
            <v>1월 생산실적</v>
          </cell>
        </row>
      </sheetData>
      <sheetData sheetId="12242">
        <row r="1">
          <cell r="A1" t="str">
            <v>1월 생산실적</v>
          </cell>
        </row>
      </sheetData>
      <sheetData sheetId="12243">
        <row r="1">
          <cell r="A1" t="str">
            <v>1월 생산실적</v>
          </cell>
        </row>
      </sheetData>
      <sheetData sheetId="12244">
        <row r="1">
          <cell r="A1" t="str">
            <v>1월 생산실적</v>
          </cell>
        </row>
      </sheetData>
      <sheetData sheetId="12245">
        <row r="1">
          <cell r="A1" t="str">
            <v>1월 생산실적</v>
          </cell>
        </row>
      </sheetData>
      <sheetData sheetId="12246">
        <row r="1">
          <cell r="A1" t="str">
            <v>1월 생산실적</v>
          </cell>
        </row>
      </sheetData>
      <sheetData sheetId="12247">
        <row r="1">
          <cell r="A1" t="str">
            <v>1월 생산실적</v>
          </cell>
        </row>
      </sheetData>
      <sheetData sheetId="12248">
        <row r="1">
          <cell r="A1" t="str">
            <v>1월 생산실적</v>
          </cell>
        </row>
      </sheetData>
      <sheetData sheetId="12249">
        <row r="1">
          <cell r="A1" t="str">
            <v>1월 생산실적</v>
          </cell>
        </row>
      </sheetData>
      <sheetData sheetId="12250">
        <row r="1">
          <cell r="A1" t="str">
            <v>1월 생산실적</v>
          </cell>
        </row>
      </sheetData>
      <sheetData sheetId="12251">
        <row r="1">
          <cell r="A1" t="str">
            <v>1월 생산실적</v>
          </cell>
        </row>
      </sheetData>
      <sheetData sheetId="12252">
        <row r="1">
          <cell r="A1" t="str">
            <v>1월 생산실적</v>
          </cell>
        </row>
      </sheetData>
      <sheetData sheetId="12253">
        <row r="1">
          <cell r="A1" t="str">
            <v>1월 생산실적</v>
          </cell>
        </row>
      </sheetData>
      <sheetData sheetId="12254">
        <row r="1">
          <cell r="A1" t="str">
            <v>1월 생산실적</v>
          </cell>
        </row>
      </sheetData>
      <sheetData sheetId="12255">
        <row r="1">
          <cell r="A1" t="str">
            <v>1월 생산실적</v>
          </cell>
        </row>
      </sheetData>
      <sheetData sheetId="12256">
        <row r="1">
          <cell r="A1" t="str">
            <v>1월 생산실적</v>
          </cell>
        </row>
      </sheetData>
      <sheetData sheetId="12257">
        <row r="1">
          <cell r="A1" t="str">
            <v>1월 생산실적</v>
          </cell>
        </row>
      </sheetData>
      <sheetData sheetId="12258">
        <row r="1">
          <cell r="A1" t="str">
            <v>1월 생산실적</v>
          </cell>
        </row>
      </sheetData>
      <sheetData sheetId="12259">
        <row r="1">
          <cell r="A1" t="str">
            <v>1월 생산실적</v>
          </cell>
        </row>
      </sheetData>
      <sheetData sheetId="12260">
        <row r="1">
          <cell r="A1" t="str">
            <v>1월 생산실적</v>
          </cell>
        </row>
      </sheetData>
      <sheetData sheetId="12261">
        <row r="1">
          <cell r="A1" t="str">
            <v>1월 생산실적</v>
          </cell>
        </row>
      </sheetData>
      <sheetData sheetId="12262">
        <row r="1">
          <cell r="A1" t="str">
            <v>1월 생산실적</v>
          </cell>
        </row>
      </sheetData>
      <sheetData sheetId="12263">
        <row r="1">
          <cell r="A1" t="str">
            <v>1월 생산실적</v>
          </cell>
        </row>
      </sheetData>
      <sheetData sheetId="12264">
        <row r="1">
          <cell r="A1" t="str">
            <v>1월 생산실적</v>
          </cell>
        </row>
      </sheetData>
      <sheetData sheetId="12265">
        <row r="1">
          <cell r="A1" t="str">
            <v>1월 생산실적</v>
          </cell>
        </row>
      </sheetData>
      <sheetData sheetId="12266">
        <row r="1">
          <cell r="A1" t="str">
            <v>1월 생산실적</v>
          </cell>
        </row>
      </sheetData>
      <sheetData sheetId="12267">
        <row r="1">
          <cell r="A1" t="str">
            <v>1월 생산실적</v>
          </cell>
        </row>
      </sheetData>
      <sheetData sheetId="12268">
        <row r="1">
          <cell r="A1" t="str">
            <v>1월 생산실적</v>
          </cell>
        </row>
      </sheetData>
      <sheetData sheetId="12269">
        <row r="1">
          <cell r="A1" t="str">
            <v>1월 생산실적</v>
          </cell>
        </row>
      </sheetData>
      <sheetData sheetId="12270">
        <row r="1">
          <cell r="A1" t="str">
            <v>1월 생산실적</v>
          </cell>
        </row>
      </sheetData>
      <sheetData sheetId="12271">
        <row r="1">
          <cell r="A1" t="str">
            <v>1월 생산실적</v>
          </cell>
        </row>
      </sheetData>
      <sheetData sheetId="12272">
        <row r="1">
          <cell r="A1" t="str">
            <v>1월 생산실적</v>
          </cell>
        </row>
      </sheetData>
      <sheetData sheetId="12273">
        <row r="1">
          <cell r="A1" t="str">
            <v>1월 생산실적</v>
          </cell>
        </row>
      </sheetData>
      <sheetData sheetId="12274">
        <row r="1">
          <cell r="A1" t="str">
            <v>1월 생산실적</v>
          </cell>
        </row>
      </sheetData>
      <sheetData sheetId="12275">
        <row r="1">
          <cell r="A1" t="str">
            <v>1월 생산실적</v>
          </cell>
        </row>
      </sheetData>
      <sheetData sheetId="12276">
        <row r="1">
          <cell r="A1" t="str">
            <v>1월 생산실적</v>
          </cell>
        </row>
      </sheetData>
      <sheetData sheetId="12277">
        <row r="1">
          <cell r="A1" t="str">
            <v>1월 생산실적</v>
          </cell>
        </row>
      </sheetData>
      <sheetData sheetId="12278">
        <row r="1">
          <cell r="A1" t="str">
            <v>1월 생산실적</v>
          </cell>
        </row>
      </sheetData>
      <sheetData sheetId="12279">
        <row r="1">
          <cell r="A1" t="str">
            <v>1월 생산실적</v>
          </cell>
        </row>
      </sheetData>
      <sheetData sheetId="12280">
        <row r="1">
          <cell r="A1" t="str">
            <v>1월 생산실적</v>
          </cell>
        </row>
      </sheetData>
      <sheetData sheetId="12281">
        <row r="1">
          <cell r="A1" t="str">
            <v>1월 생산실적</v>
          </cell>
        </row>
      </sheetData>
      <sheetData sheetId="12282">
        <row r="1">
          <cell r="A1" t="str">
            <v>1월 생산실적</v>
          </cell>
        </row>
      </sheetData>
      <sheetData sheetId="12283">
        <row r="1">
          <cell r="A1" t="str">
            <v>1월 생산실적</v>
          </cell>
        </row>
      </sheetData>
      <sheetData sheetId="12284">
        <row r="1">
          <cell r="A1" t="str">
            <v>1월 생산실적</v>
          </cell>
        </row>
      </sheetData>
      <sheetData sheetId="12285">
        <row r="1">
          <cell r="A1" t="str">
            <v>1월 생산실적</v>
          </cell>
        </row>
      </sheetData>
      <sheetData sheetId="12286">
        <row r="1">
          <cell r="A1" t="str">
            <v>1월 생산실적</v>
          </cell>
        </row>
      </sheetData>
      <sheetData sheetId="12287">
        <row r="1">
          <cell r="A1" t="str">
            <v>1월 생산실적</v>
          </cell>
        </row>
      </sheetData>
      <sheetData sheetId="12288">
        <row r="1">
          <cell r="A1" t="str">
            <v>1월 생산실적</v>
          </cell>
        </row>
      </sheetData>
      <sheetData sheetId="12289">
        <row r="1">
          <cell r="A1" t="str">
            <v>1월 생산실적</v>
          </cell>
        </row>
      </sheetData>
      <sheetData sheetId="12290">
        <row r="1">
          <cell r="A1" t="str">
            <v>1월 생산실적</v>
          </cell>
        </row>
      </sheetData>
      <sheetData sheetId="12291">
        <row r="1">
          <cell r="A1" t="str">
            <v>1월 생산실적</v>
          </cell>
        </row>
      </sheetData>
      <sheetData sheetId="12292">
        <row r="1">
          <cell r="A1" t="str">
            <v>1월 생산실적</v>
          </cell>
        </row>
      </sheetData>
      <sheetData sheetId="12293">
        <row r="1">
          <cell r="A1" t="str">
            <v>1월 생산실적</v>
          </cell>
        </row>
      </sheetData>
      <sheetData sheetId="12294">
        <row r="1">
          <cell r="A1" t="str">
            <v>1월 생산실적</v>
          </cell>
        </row>
      </sheetData>
      <sheetData sheetId="12295">
        <row r="1">
          <cell r="A1" t="str">
            <v>1월 생산실적</v>
          </cell>
        </row>
      </sheetData>
      <sheetData sheetId="12296">
        <row r="1">
          <cell r="A1" t="str">
            <v>1월 생산실적</v>
          </cell>
        </row>
      </sheetData>
      <sheetData sheetId="12297">
        <row r="1">
          <cell r="A1" t="str">
            <v>1월 생산실적</v>
          </cell>
        </row>
      </sheetData>
      <sheetData sheetId="12298">
        <row r="1">
          <cell r="A1" t="str">
            <v>1월 생산실적</v>
          </cell>
        </row>
      </sheetData>
      <sheetData sheetId="12299">
        <row r="1">
          <cell r="A1" t="str">
            <v>1월 생산실적</v>
          </cell>
        </row>
      </sheetData>
      <sheetData sheetId="12300">
        <row r="1">
          <cell r="A1" t="str">
            <v>1월 생산실적</v>
          </cell>
        </row>
      </sheetData>
      <sheetData sheetId="12301">
        <row r="1">
          <cell r="A1" t="str">
            <v>1월 생산실적</v>
          </cell>
        </row>
      </sheetData>
      <sheetData sheetId="12302">
        <row r="1">
          <cell r="A1" t="str">
            <v>1월 생산실적</v>
          </cell>
        </row>
      </sheetData>
      <sheetData sheetId="12303">
        <row r="1">
          <cell r="A1" t="str">
            <v>1월 생산실적</v>
          </cell>
        </row>
      </sheetData>
      <sheetData sheetId="12304">
        <row r="1">
          <cell r="A1" t="str">
            <v>1월 생산실적</v>
          </cell>
        </row>
      </sheetData>
      <sheetData sheetId="12305">
        <row r="1">
          <cell r="A1" t="str">
            <v>1월 생산실적</v>
          </cell>
        </row>
      </sheetData>
      <sheetData sheetId="12306">
        <row r="1">
          <cell r="A1" t="str">
            <v>1월 생산실적</v>
          </cell>
        </row>
      </sheetData>
      <sheetData sheetId="12307">
        <row r="1">
          <cell r="A1" t="str">
            <v>1월 생산실적</v>
          </cell>
        </row>
      </sheetData>
      <sheetData sheetId="12308">
        <row r="1">
          <cell r="A1" t="str">
            <v>1월 생산실적</v>
          </cell>
        </row>
      </sheetData>
      <sheetData sheetId="12309">
        <row r="1">
          <cell r="A1" t="str">
            <v>1월 생산실적</v>
          </cell>
        </row>
      </sheetData>
      <sheetData sheetId="12310">
        <row r="1">
          <cell r="A1" t="str">
            <v>1월 생산실적</v>
          </cell>
        </row>
      </sheetData>
      <sheetData sheetId="12311">
        <row r="1">
          <cell r="A1" t="str">
            <v>1월 생산실적</v>
          </cell>
        </row>
      </sheetData>
      <sheetData sheetId="12312">
        <row r="1">
          <cell r="A1" t="str">
            <v>1월 생산실적</v>
          </cell>
        </row>
      </sheetData>
      <sheetData sheetId="12313">
        <row r="1">
          <cell r="A1" t="str">
            <v>1월 생산실적</v>
          </cell>
        </row>
      </sheetData>
      <sheetData sheetId="12314">
        <row r="1">
          <cell r="A1" t="str">
            <v>1월 생산실적</v>
          </cell>
        </row>
      </sheetData>
      <sheetData sheetId="12315">
        <row r="1">
          <cell r="A1" t="str">
            <v>1월 생산실적</v>
          </cell>
        </row>
      </sheetData>
      <sheetData sheetId="12316">
        <row r="1">
          <cell r="A1" t="str">
            <v>1월 생산실적</v>
          </cell>
        </row>
      </sheetData>
      <sheetData sheetId="12317">
        <row r="1">
          <cell r="A1" t="str">
            <v>1월 생산실적</v>
          </cell>
        </row>
      </sheetData>
      <sheetData sheetId="12318">
        <row r="1">
          <cell r="A1" t="str">
            <v>1월 생산실적</v>
          </cell>
        </row>
      </sheetData>
      <sheetData sheetId="12319">
        <row r="1">
          <cell r="A1" t="str">
            <v>1월 생산실적</v>
          </cell>
        </row>
      </sheetData>
      <sheetData sheetId="12320">
        <row r="1">
          <cell r="A1" t="str">
            <v>1월 생산실적</v>
          </cell>
        </row>
      </sheetData>
      <sheetData sheetId="12321">
        <row r="1">
          <cell r="A1" t="str">
            <v>1월 생산실적</v>
          </cell>
        </row>
      </sheetData>
      <sheetData sheetId="12322">
        <row r="1">
          <cell r="A1" t="str">
            <v>1월 생산실적</v>
          </cell>
        </row>
      </sheetData>
      <sheetData sheetId="12323">
        <row r="1">
          <cell r="A1" t="str">
            <v>1월 생산실적</v>
          </cell>
        </row>
      </sheetData>
      <sheetData sheetId="12324">
        <row r="1">
          <cell r="A1" t="str">
            <v>1월 생산실적</v>
          </cell>
        </row>
      </sheetData>
      <sheetData sheetId="12325">
        <row r="1">
          <cell r="A1" t="str">
            <v>1월 생산실적</v>
          </cell>
        </row>
      </sheetData>
      <sheetData sheetId="12326">
        <row r="1">
          <cell r="A1" t="str">
            <v>1월 생산실적</v>
          </cell>
        </row>
      </sheetData>
      <sheetData sheetId="12327">
        <row r="1">
          <cell r="A1" t="str">
            <v>1월 생산실적</v>
          </cell>
        </row>
      </sheetData>
      <sheetData sheetId="12328">
        <row r="1">
          <cell r="A1" t="str">
            <v>1월 생산실적</v>
          </cell>
        </row>
      </sheetData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>
        <row r="1">
          <cell r="A1" t="str">
            <v>1월 생산실적</v>
          </cell>
        </row>
      </sheetData>
      <sheetData sheetId="12642">
        <row r="1">
          <cell r="A1" t="str">
            <v>1월 생산실적</v>
          </cell>
        </row>
      </sheetData>
      <sheetData sheetId="12643">
        <row r="1">
          <cell r="A1" t="str">
            <v>1월 생산실적</v>
          </cell>
        </row>
      </sheetData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>
        <row r="5">
          <cell r="D5" t="str">
            <v>PROCESS PERFORMANCE STUDY</v>
          </cell>
        </row>
      </sheetData>
      <sheetData sheetId="12716">
        <row r="1">
          <cell r="A1" t="str">
            <v>1월 생산실적</v>
          </cell>
        </row>
      </sheetData>
      <sheetData sheetId="12717">
        <row r="1">
          <cell r="A1" t="str">
            <v>1월 생산실적</v>
          </cell>
        </row>
      </sheetData>
      <sheetData sheetId="12718">
        <row r="1">
          <cell r="A1" t="str">
            <v>1월 생산실적</v>
          </cell>
        </row>
      </sheetData>
      <sheetData sheetId="12719">
        <row r="1">
          <cell r="A1" t="str">
            <v>1월 생산실적</v>
          </cell>
        </row>
      </sheetData>
      <sheetData sheetId="12720">
        <row r="1">
          <cell r="A1" t="str">
            <v>1월 생산실적</v>
          </cell>
        </row>
      </sheetData>
      <sheetData sheetId="12721">
        <row r="1">
          <cell r="A1" t="str">
            <v>1월 생산실적</v>
          </cell>
        </row>
      </sheetData>
      <sheetData sheetId="12722">
        <row r="1">
          <cell r="A1" t="str">
            <v>1월 생산실적</v>
          </cell>
        </row>
      </sheetData>
      <sheetData sheetId="12723">
        <row r="1">
          <cell r="A1" t="str">
            <v>1월 생산실적</v>
          </cell>
        </row>
      </sheetData>
      <sheetData sheetId="12724">
        <row r="1">
          <cell r="A1" t="str">
            <v>1월 생산실적</v>
          </cell>
        </row>
      </sheetData>
      <sheetData sheetId="12725">
        <row r="1">
          <cell r="A1" t="str">
            <v>1월 생산실적</v>
          </cell>
        </row>
      </sheetData>
      <sheetData sheetId="12726">
        <row r="1">
          <cell r="A1" t="str">
            <v>1월 생산실적</v>
          </cell>
        </row>
      </sheetData>
      <sheetData sheetId="12727">
        <row r="1">
          <cell r="A1" t="str">
            <v>1월 생산실적</v>
          </cell>
        </row>
      </sheetData>
      <sheetData sheetId="12728">
        <row r="1">
          <cell r="A1" t="str">
            <v>1월 생산실적</v>
          </cell>
        </row>
      </sheetData>
      <sheetData sheetId="12729">
        <row r="1">
          <cell r="A1" t="str">
            <v>1월 생산실적</v>
          </cell>
        </row>
      </sheetData>
      <sheetData sheetId="12730">
        <row r="1">
          <cell r="A1" t="str">
            <v>1월 생산실적</v>
          </cell>
        </row>
      </sheetData>
      <sheetData sheetId="12731">
        <row r="1">
          <cell r="A1" t="str">
            <v>1월 생산실적</v>
          </cell>
        </row>
      </sheetData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 refreshError="1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>
        <row r="5">
          <cell r="D5" t="str">
            <v>PROCESS PERFORMANCE STUDY</v>
          </cell>
        </row>
      </sheetData>
      <sheetData sheetId="12945">
        <row r="5">
          <cell r="D5" t="str">
            <v>PROCESS PERFORMANCE STUDY</v>
          </cell>
        </row>
      </sheetData>
      <sheetData sheetId="12946">
        <row r="5">
          <cell r="D5" t="str">
            <v>PROCESS PERFORMANCE STUDY</v>
          </cell>
        </row>
      </sheetData>
      <sheetData sheetId="12947">
        <row r="5">
          <cell r="D5" t="str">
            <v>PROCESS PERFORMANCE STUDY</v>
          </cell>
        </row>
      </sheetData>
      <sheetData sheetId="12948">
        <row r="5">
          <cell r="D5" t="str">
            <v>PROCESS PERFORMANCE STUDY</v>
          </cell>
        </row>
      </sheetData>
      <sheetData sheetId="12949">
        <row r="5">
          <cell r="D5" t="str">
            <v>PROCESS PERFORMANCE STUDY</v>
          </cell>
        </row>
      </sheetData>
      <sheetData sheetId="12950">
        <row r="5">
          <cell r="D5" t="str">
            <v>PROCESS PERFORMANCE STUDY</v>
          </cell>
        </row>
      </sheetData>
      <sheetData sheetId="12951">
        <row r="5">
          <cell r="D5" t="str">
            <v>PROCESS PERFORMANCE STUDY</v>
          </cell>
        </row>
      </sheetData>
      <sheetData sheetId="12952">
        <row r="5">
          <cell r="D5" t="str">
            <v>PROCESS PERFORMANCE STUDY</v>
          </cell>
        </row>
      </sheetData>
      <sheetData sheetId="12953">
        <row r="5">
          <cell r="D5" t="str">
            <v>PROCESS PERFORMANCE STUDY</v>
          </cell>
        </row>
      </sheetData>
      <sheetData sheetId="12954">
        <row r="5">
          <cell r="D5" t="str">
            <v>PROCESS PERFORMANCE STUDY</v>
          </cell>
        </row>
      </sheetData>
      <sheetData sheetId="12955">
        <row r="5">
          <cell r="D5" t="str">
            <v>PROCESS PERFORMANCE STUDY</v>
          </cell>
        </row>
      </sheetData>
      <sheetData sheetId="12956">
        <row r="5">
          <cell r="D5" t="str">
            <v>PROCESS PERFORMANCE STUDY</v>
          </cell>
        </row>
      </sheetData>
      <sheetData sheetId="12957">
        <row r="5">
          <cell r="D5" t="str">
            <v>PROCESS PERFORMANCE STUDY</v>
          </cell>
        </row>
      </sheetData>
      <sheetData sheetId="12958">
        <row r="5">
          <cell r="D5" t="str">
            <v>PROCESS PERFORMANCE STUDY</v>
          </cell>
        </row>
      </sheetData>
      <sheetData sheetId="12959">
        <row r="5">
          <cell r="D5" t="str">
            <v>PROCESS PERFORMANCE STUDY</v>
          </cell>
        </row>
      </sheetData>
      <sheetData sheetId="12960">
        <row r="5">
          <cell r="D5" t="str">
            <v>PROCESS PERFORMANCE STUDY</v>
          </cell>
        </row>
      </sheetData>
      <sheetData sheetId="12961">
        <row r="6">
          <cell r="A6">
            <v>1</v>
          </cell>
        </row>
      </sheetData>
      <sheetData sheetId="12962">
        <row r="6">
          <cell r="A6">
            <v>1</v>
          </cell>
        </row>
      </sheetData>
      <sheetData sheetId="12963">
        <row r="6">
          <cell r="A6">
            <v>1</v>
          </cell>
        </row>
      </sheetData>
      <sheetData sheetId="12964">
        <row r="6">
          <cell r="A6">
            <v>1</v>
          </cell>
        </row>
      </sheetData>
      <sheetData sheetId="12965">
        <row r="6">
          <cell r="A6">
            <v>1</v>
          </cell>
        </row>
      </sheetData>
      <sheetData sheetId="12966">
        <row r="5">
          <cell r="D5" t="str">
            <v>PROCESS PERFORMANCE STUDY</v>
          </cell>
        </row>
      </sheetData>
      <sheetData sheetId="12967">
        <row r="5">
          <cell r="D5" t="str">
            <v>PROCESS PERFORMANCE STUDY</v>
          </cell>
        </row>
      </sheetData>
      <sheetData sheetId="12968">
        <row r="5">
          <cell r="D5" t="str">
            <v>PROCESS PERFORMANCE STUDY</v>
          </cell>
        </row>
      </sheetData>
      <sheetData sheetId="12969">
        <row r="5">
          <cell r="D5" t="str">
            <v>PROCESS PERFORMANCE STUDY</v>
          </cell>
        </row>
      </sheetData>
      <sheetData sheetId="12970">
        <row r="5">
          <cell r="D5" t="str">
            <v>PROCESS PERFORMANCE STUDY</v>
          </cell>
        </row>
      </sheetData>
      <sheetData sheetId="12971">
        <row r="5">
          <cell r="D5" t="str">
            <v>PROCESS PERFORMANCE STUDY</v>
          </cell>
        </row>
      </sheetData>
      <sheetData sheetId="12972">
        <row r="5">
          <cell r="D5" t="str">
            <v>PROCESS PERFORMANCE STUDY</v>
          </cell>
        </row>
      </sheetData>
      <sheetData sheetId="12973">
        <row r="5">
          <cell r="D5" t="str">
            <v>PROCESS PERFORMANCE STUDY</v>
          </cell>
        </row>
      </sheetData>
      <sheetData sheetId="12974">
        <row r="5">
          <cell r="D5" t="str">
            <v>PROCESS PERFORMANCE STUDY</v>
          </cell>
        </row>
      </sheetData>
      <sheetData sheetId="12975">
        <row r="5">
          <cell r="D5" t="str">
            <v>PROCESS PERFORMANCE STUDY</v>
          </cell>
        </row>
      </sheetData>
      <sheetData sheetId="12976">
        <row r="5">
          <cell r="D5" t="str">
            <v>PROCESS PERFORMANCE STUDY</v>
          </cell>
        </row>
      </sheetData>
      <sheetData sheetId="12977">
        <row r="5">
          <cell r="D5" t="str">
            <v>PROCESS PERFORMANCE STUDY</v>
          </cell>
        </row>
      </sheetData>
      <sheetData sheetId="12978">
        <row r="5">
          <cell r="D5" t="str">
            <v>PROCESS PERFORMANCE STUDY</v>
          </cell>
        </row>
      </sheetData>
      <sheetData sheetId="12979">
        <row r="6">
          <cell r="A6">
            <v>1</v>
          </cell>
        </row>
      </sheetData>
      <sheetData sheetId="12980">
        <row r="6">
          <cell r="A6">
            <v>1</v>
          </cell>
        </row>
      </sheetData>
      <sheetData sheetId="12981">
        <row r="6">
          <cell r="A6">
            <v>1</v>
          </cell>
        </row>
      </sheetData>
      <sheetData sheetId="12982">
        <row r="6">
          <cell r="A6">
            <v>1</v>
          </cell>
        </row>
      </sheetData>
      <sheetData sheetId="12983">
        <row r="6">
          <cell r="A6">
            <v>1</v>
          </cell>
        </row>
      </sheetData>
      <sheetData sheetId="12984">
        <row r="6">
          <cell r="A6">
            <v>1</v>
          </cell>
        </row>
      </sheetData>
      <sheetData sheetId="12985">
        <row r="6">
          <cell r="A6">
            <v>1</v>
          </cell>
        </row>
      </sheetData>
      <sheetData sheetId="12986"/>
      <sheetData sheetId="12987"/>
      <sheetData sheetId="12988"/>
      <sheetData sheetId="12989"/>
      <sheetData sheetId="12990"/>
      <sheetData sheetId="12991"/>
      <sheetData sheetId="12992"/>
      <sheetData sheetId="12993"/>
      <sheetData sheetId="12994"/>
      <sheetData sheetId="12995"/>
      <sheetData sheetId="12996"/>
      <sheetData sheetId="12997"/>
      <sheetData sheetId="12998"/>
      <sheetData sheetId="12999"/>
      <sheetData sheetId="13000"/>
      <sheetData sheetId="13001"/>
      <sheetData sheetId="13002"/>
      <sheetData sheetId="13003"/>
      <sheetData sheetId="13004"/>
      <sheetData sheetId="13005">
        <row r="6">
          <cell r="A6">
            <v>1</v>
          </cell>
        </row>
      </sheetData>
      <sheetData sheetId="13006"/>
      <sheetData sheetId="13007"/>
      <sheetData sheetId="13008"/>
      <sheetData sheetId="13009"/>
      <sheetData sheetId="13010"/>
      <sheetData sheetId="13011"/>
      <sheetData sheetId="13012"/>
      <sheetData sheetId="13013"/>
      <sheetData sheetId="13014"/>
      <sheetData sheetId="13015"/>
      <sheetData sheetId="13016"/>
      <sheetData sheetId="13017"/>
      <sheetData sheetId="13018"/>
      <sheetData sheetId="13019"/>
      <sheetData sheetId="13020"/>
      <sheetData sheetId="13021"/>
      <sheetData sheetId="13022"/>
      <sheetData sheetId="13023">
        <row r="5">
          <cell r="D5" t="str">
            <v>PROCESS PERFORMANCE STUDY</v>
          </cell>
        </row>
      </sheetData>
      <sheetData sheetId="13024">
        <row r="5">
          <cell r="D5" t="str">
            <v>PROCESS PERFORMANCE STUDY</v>
          </cell>
        </row>
      </sheetData>
      <sheetData sheetId="13025">
        <row r="5">
          <cell r="D5" t="str">
            <v>PROCESS PERFORMANCE STUDY</v>
          </cell>
        </row>
      </sheetData>
      <sheetData sheetId="13026">
        <row r="5">
          <cell r="D5" t="str">
            <v>PROCESS PERFORMANCE STUDY</v>
          </cell>
        </row>
      </sheetData>
      <sheetData sheetId="13027">
        <row r="5">
          <cell r="D5" t="str">
            <v>PROCESS PERFORMANCE STUDY</v>
          </cell>
        </row>
      </sheetData>
      <sheetData sheetId="13028">
        <row r="5">
          <cell r="D5" t="str">
            <v>PROCESS PERFORMANCE STUDY</v>
          </cell>
        </row>
      </sheetData>
      <sheetData sheetId="13029">
        <row r="5">
          <cell r="D5" t="str">
            <v>PROCESS PERFORMANCE STUDY</v>
          </cell>
        </row>
      </sheetData>
      <sheetData sheetId="13030">
        <row r="5">
          <cell r="D5" t="str">
            <v>PROCESS PERFORMANCE STUDY</v>
          </cell>
        </row>
      </sheetData>
      <sheetData sheetId="13031">
        <row r="5">
          <cell r="D5" t="str">
            <v>PROCESS PERFORMANCE STUDY</v>
          </cell>
        </row>
      </sheetData>
      <sheetData sheetId="13032">
        <row r="5">
          <cell r="D5" t="str">
            <v>PROCESS PERFORMANCE STUDY</v>
          </cell>
        </row>
      </sheetData>
      <sheetData sheetId="13033">
        <row r="5">
          <cell r="D5" t="str">
            <v>PROCESS PERFORMANCE STUDY</v>
          </cell>
        </row>
      </sheetData>
      <sheetData sheetId="13034">
        <row r="5">
          <cell r="D5" t="str">
            <v>PROCESS PERFORMANCE STUDY</v>
          </cell>
        </row>
      </sheetData>
      <sheetData sheetId="13035">
        <row r="5">
          <cell r="D5" t="str">
            <v>PROCESS PERFORMANCE STUDY</v>
          </cell>
        </row>
      </sheetData>
      <sheetData sheetId="13036">
        <row r="6">
          <cell r="A6">
            <v>1</v>
          </cell>
        </row>
      </sheetData>
      <sheetData sheetId="13037">
        <row r="6">
          <cell r="A6">
            <v>1</v>
          </cell>
        </row>
      </sheetData>
      <sheetData sheetId="13038">
        <row r="6">
          <cell r="A6">
            <v>1</v>
          </cell>
        </row>
      </sheetData>
      <sheetData sheetId="13039">
        <row r="6">
          <cell r="A6">
            <v>1</v>
          </cell>
        </row>
      </sheetData>
      <sheetData sheetId="13040">
        <row r="6">
          <cell r="A6">
            <v>1</v>
          </cell>
        </row>
      </sheetData>
      <sheetData sheetId="13041">
        <row r="6">
          <cell r="A6">
            <v>1</v>
          </cell>
        </row>
      </sheetData>
      <sheetData sheetId="13042">
        <row r="6">
          <cell r="A6">
            <v>1</v>
          </cell>
        </row>
      </sheetData>
      <sheetData sheetId="13043"/>
      <sheetData sheetId="13044"/>
      <sheetData sheetId="13045"/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/>
      <sheetData sheetId="13067"/>
      <sheetData sheetId="13068"/>
      <sheetData sheetId="13069"/>
      <sheetData sheetId="13070"/>
      <sheetData sheetId="13071"/>
      <sheetData sheetId="13072"/>
      <sheetData sheetId="13073"/>
      <sheetData sheetId="13074"/>
      <sheetData sheetId="13075"/>
      <sheetData sheetId="13076"/>
      <sheetData sheetId="13077"/>
      <sheetData sheetId="13078"/>
      <sheetData sheetId="13079"/>
      <sheetData sheetId="13080"/>
      <sheetData sheetId="13081"/>
      <sheetData sheetId="13082"/>
      <sheetData sheetId="13083"/>
      <sheetData sheetId="13084"/>
      <sheetData sheetId="13085"/>
      <sheetData sheetId="13086"/>
      <sheetData sheetId="13087"/>
      <sheetData sheetId="13088"/>
      <sheetData sheetId="13089"/>
      <sheetData sheetId="13090"/>
      <sheetData sheetId="13091"/>
      <sheetData sheetId="13092"/>
      <sheetData sheetId="13093"/>
      <sheetData sheetId="13094"/>
      <sheetData sheetId="13095"/>
      <sheetData sheetId="13096"/>
      <sheetData sheetId="13097"/>
      <sheetData sheetId="13098"/>
      <sheetData sheetId="13099"/>
      <sheetData sheetId="13100"/>
      <sheetData sheetId="13101"/>
      <sheetData sheetId="13102"/>
      <sheetData sheetId="13103"/>
      <sheetData sheetId="13104"/>
      <sheetData sheetId="13105"/>
      <sheetData sheetId="13106"/>
      <sheetData sheetId="13107"/>
      <sheetData sheetId="13108"/>
      <sheetData sheetId="13109"/>
      <sheetData sheetId="13110"/>
      <sheetData sheetId="13111"/>
      <sheetData sheetId="13112">
        <row r="6">
          <cell r="A6">
            <v>1</v>
          </cell>
        </row>
      </sheetData>
      <sheetData sheetId="13113">
        <row r="6">
          <cell r="A6">
            <v>1</v>
          </cell>
        </row>
      </sheetData>
      <sheetData sheetId="13114">
        <row r="6">
          <cell r="A6">
            <v>1</v>
          </cell>
        </row>
      </sheetData>
      <sheetData sheetId="13115">
        <row r="6">
          <cell r="A6">
            <v>1</v>
          </cell>
        </row>
      </sheetData>
      <sheetData sheetId="13116">
        <row r="6">
          <cell r="A6">
            <v>1</v>
          </cell>
        </row>
      </sheetData>
      <sheetData sheetId="13117"/>
      <sheetData sheetId="13118"/>
      <sheetData sheetId="13119"/>
      <sheetData sheetId="13120"/>
      <sheetData sheetId="13121"/>
      <sheetData sheetId="13122"/>
      <sheetData sheetId="13123"/>
      <sheetData sheetId="13124"/>
      <sheetData sheetId="13125"/>
      <sheetData sheetId="13126"/>
      <sheetData sheetId="13127"/>
      <sheetData sheetId="13128"/>
      <sheetData sheetId="13129"/>
      <sheetData sheetId="13130"/>
      <sheetData sheetId="13131"/>
      <sheetData sheetId="13132"/>
      <sheetData sheetId="13133"/>
      <sheetData sheetId="13134">
        <row r="6">
          <cell r="A6">
            <v>1</v>
          </cell>
        </row>
      </sheetData>
      <sheetData sheetId="13135">
        <row r="1">
          <cell r="A1" t="str">
            <v>1월 생산실적</v>
          </cell>
        </row>
      </sheetData>
      <sheetData sheetId="13136">
        <row r="1">
          <cell r="A1" t="str">
            <v>1월 생산실적</v>
          </cell>
        </row>
      </sheetData>
      <sheetData sheetId="13137">
        <row r="1">
          <cell r="A1" t="str">
            <v>1월 생산실적</v>
          </cell>
        </row>
      </sheetData>
      <sheetData sheetId="13138">
        <row r="1">
          <cell r="A1" t="str">
            <v>1월 생산실적</v>
          </cell>
        </row>
      </sheetData>
      <sheetData sheetId="13139">
        <row r="1">
          <cell r="A1" t="str">
            <v>1월 생산실적</v>
          </cell>
        </row>
      </sheetData>
      <sheetData sheetId="13140"/>
      <sheetData sheetId="13141"/>
      <sheetData sheetId="13142">
        <row r="73">
          <cell r="E73">
            <v>-1978066.1999669024</v>
          </cell>
        </row>
      </sheetData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/>
      <sheetData sheetId="13156"/>
      <sheetData sheetId="13157">
        <row r="1">
          <cell r="A1" t="str">
            <v>1월 생산실적</v>
          </cell>
        </row>
      </sheetData>
      <sheetData sheetId="13158"/>
      <sheetData sheetId="13159"/>
      <sheetData sheetId="13160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 refreshError="1"/>
      <sheetData sheetId="13172" refreshError="1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 refreshError="1"/>
      <sheetData sheetId="13183" refreshError="1"/>
      <sheetData sheetId="13184" refreshError="1"/>
      <sheetData sheetId="13185" refreshError="1"/>
      <sheetData sheetId="13186" refreshError="1"/>
      <sheetData sheetId="13187" refreshError="1"/>
      <sheetData sheetId="13188" refreshError="1"/>
      <sheetData sheetId="13189" refreshError="1"/>
      <sheetData sheetId="13190" refreshError="1"/>
      <sheetData sheetId="13191" refreshError="1"/>
      <sheetData sheetId="13192" refreshError="1"/>
      <sheetData sheetId="13193" refreshError="1"/>
      <sheetData sheetId="13194" refreshError="1"/>
      <sheetData sheetId="13195" refreshError="1"/>
      <sheetData sheetId="13196" refreshError="1"/>
      <sheetData sheetId="13197" refreshError="1"/>
      <sheetData sheetId="13198" refreshError="1"/>
      <sheetData sheetId="13199" refreshError="1"/>
      <sheetData sheetId="13200" refreshError="1"/>
      <sheetData sheetId="13201" refreshError="1"/>
      <sheetData sheetId="13202" refreshError="1"/>
      <sheetData sheetId="13203" refreshError="1"/>
      <sheetData sheetId="13204" refreshError="1"/>
      <sheetData sheetId="13205" refreshError="1"/>
      <sheetData sheetId="13206" refreshError="1"/>
      <sheetData sheetId="13207" refreshError="1"/>
      <sheetData sheetId="13208" refreshError="1"/>
      <sheetData sheetId="13209" refreshError="1"/>
      <sheetData sheetId="13210" refreshError="1"/>
      <sheetData sheetId="13211" refreshError="1"/>
      <sheetData sheetId="13212" refreshError="1"/>
      <sheetData sheetId="13213" refreshError="1"/>
      <sheetData sheetId="13214" refreshError="1"/>
      <sheetData sheetId="13215" refreshError="1"/>
      <sheetData sheetId="13216" refreshError="1"/>
      <sheetData sheetId="13217" refreshError="1"/>
      <sheetData sheetId="13218" refreshError="1"/>
      <sheetData sheetId="13219" refreshError="1"/>
      <sheetData sheetId="13220" refreshError="1"/>
      <sheetData sheetId="13221" refreshError="1"/>
      <sheetData sheetId="13222" refreshError="1"/>
      <sheetData sheetId="13223" refreshError="1"/>
      <sheetData sheetId="13224" refreshError="1"/>
      <sheetData sheetId="13225" refreshError="1"/>
      <sheetData sheetId="13226" refreshError="1"/>
      <sheetData sheetId="13227" refreshError="1"/>
      <sheetData sheetId="13228" refreshError="1"/>
      <sheetData sheetId="13229" refreshError="1"/>
      <sheetData sheetId="13230" refreshError="1"/>
      <sheetData sheetId="13231" refreshError="1"/>
      <sheetData sheetId="13232" refreshError="1"/>
      <sheetData sheetId="13233" refreshError="1"/>
      <sheetData sheetId="13234" refreshError="1"/>
      <sheetData sheetId="13235" refreshError="1"/>
      <sheetData sheetId="13236" refreshError="1"/>
      <sheetData sheetId="13237" refreshError="1"/>
      <sheetData sheetId="13238" refreshError="1"/>
      <sheetData sheetId="13239" refreshError="1"/>
      <sheetData sheetId="13240" refreshError="1"/>
      <sheetData sheetId="13241" refreshError="1"/>
      <sheetData sheetId="13242" refreshError="1"/>
      <sheetData sheetId="13243" refreshError="1"/>
      <sheetData sheetId="13244" refreshError="1"/>
      <sheetData sheetId="13245" refreshError="1"/>
      <sheetData sheetId="13246" refreshError="1"/>
      <sheetData sheetId="13247" refreshError="1"/>
      <sheetData sheetId="13248" refreshError="1"/>
      <sheetData sheetId="13249" refreshError="1"/>
      <sheetData sheetId="13250" refreshError="1"/>
      <sheetData sheetId="13251" refreshError="1"/>
      <sheetData sheetId="13252" refreshError="1"/>
      <sheetData sheetId="13253" refreshError="1"/>
      <sheetData sheetId="13254" refreshError="1"/>
      <sheetData sheetId="13255" refreshError="1"/>
      <sheetData sheetId="13256" refreshError="1"/>
      <sheetData sheetId="13257" refreshError="1"/>
      <sheetData sheetId="13258" refreshError="1"/>
      <sheetData sheetId="13259" refreshError="1"/>
      <sheetData sheetId="13260" refreshError="1"/>
      <sheetData sheetId="13261" refreshError="1"/>
      <sheetData sheetId="13262" refreshError="1"/>
      <sheetData sheetId="13263" refreshError="1"/>
      <sheetData sheetId="13264" refreshError="1"/>
      <sheetData sheetId="13265" refreshError="1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 refreshError="1"/>
      <sheetData sheetId="13274" refreshError="1"/>
      <sheetData sheetId="13275" refreshError="1"/>
      <sheetData sheetId="13276" refreshError="1"/>
      <sheetData sheetId="13277" refreshError="1"/>
      <sheetData sheetId="13278" refreshError="1"/>
      <sheetData sheetId="13279" refreshError="1"/>
      <sheetData sheetId="13280" refreshError="1"/>
      <sheetData sheetId="13281" refreshError="1"/>
      <sheetData sheetId="13282" refreshError="1"/>
      <sheetData sheetId="13283" refreshError="1"/>
      <sheetData sheetId="13284" refreshError="1"/>
      <sheetData sheetId="13285" refreshError="1"/>
      <sheetData sheetId="13286" refreshError="1"/>
      <sheetData sheetId="13287" refreshError="1"/>
      <sheetData sheetId="13288" refreshError="1"/>
      <sheetData sheetId="13289" refreshError="1"/>
      <sheetData sheetId="13290" refreshError="1"/>
      <sheetData sheetId="13291" refreshError="1"/>
      <sheetData sheetId="13292" refreshError="1"/>
      <sheetData sheetId="13293" refreshError="1"/>
      <sheetData sheetId="13294" refreshError="1"/>
      <sheetData sheetId="13295" refreshError="1"/>
      <sheetData sheetId="13296" refreshError="1"/>
      <sheetData sheetId="13297" refreshError="1"/>
      <sheetData sheetId="13298" refreshError="1"/>
      <sheetData sheetId="13299" refreshError="1"/>
      <sheetData sheetId="13300" refreshError="1"/>
      <sheetData sheetId="13301" refreshError="1"/>
      <sheetData sheetId="13302" refreshError="1"/>
      <sheetData sheetId="13303" refreshError="1"/>
      <sheetData sheetId="13304" refreshError="1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 refreshError="1"/>
      <sheetData sheetId="13351" refreshError="1"/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 refreshError="1"/>
      <sheetData sheetId="13373" refreshError="1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 refreshError="1"/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 refreshError="1"/>
      <sheetData sheetId="13734" refreshError="1"/>
      <sheetData sheetId="13735" refreshError="1"/>
      <sheetData sheetId="13736" refreshError="1"/>
      <sheetData sheetId="13737" refreshError="1"/>
      <sheetData sheetId="13738" refreshError="1"/>
      <sheetData sheetId="13739" refreshError="1"/>
      <sheetData sheetId="13740" refreshError="1"/>
      <sheetData sheetId="13741" refreshError="1"/>
      <sheetData sheetId="13742" refreshError="1"/>
      <sheetData sheetId="13743" refreshError="1"/>
      <sheetData sheetId="13744" refreshError="1"/>
      <sheetData sheetId="13745" refreshError="1"/>
      <sheetData sheetId="13746" refreshError="1"/>
      <sheetData sheetId="13747" refreshError="1"/>
      <sheetData sheetId="13748" refreshError="1"/>
      <sheetData sheetId="13749" refreshError="1"/>
      <sheetData sheetId="13750" refreshError="1"/>
      <sheetData sheetId="13751" refreshError="1"/>
      <sheetData sheetId="13752" refreshError="1"/>
      <sheetData sheetId="13753" refreshError="1"/>
      <sheetData sheetId="13754" refreshError="1"/>
      <sheetData sheetId="13755" refreshError="1"/>
      <sheetData sheetId="13756" refreshError="1"/>
      <sheetData sheetId="13757" refreshError="1"/>
      <sheetData sheetId="13758" refreshError="1"/>
      <sheetData sheetId="13759" refreshError="1"/>
      <sheetData sheetId="13760" refreshError="1"/>
      <sheetData sheetId="13761" refreshError="1"/>
      <sheetData sheetId="13762" refreshError="1"/>
      <sheetData sheetId="13763" refreshError="1"/>
      <sheetData sheetId="13764" refreshError="1"/>
      <sheetData sheetId="13765" refreshError="1"/>
      <sheetData sheetId="13766" refreshError="1"/>
      <sheetData sheetId="13767" refreshError="1"/>
      <sheetData sheetId="13768" refreshError="1"/>
      <sheetData sheetId="13769" refreshError="1"/>
      <sheetData sheetId="13770" refreshError="1"/>
      <sheetData sheetId="13771" refreshError="1"/>
      <sheetData sheetId="13772" refreshError="1"/>
      <sheetData sheetId="13773" refreshError="1"/>
      <sheetData sheetId="13774" refreshError="1"/>
      <sheetData sheetId="13775" refreshError="1"/>
      <sheetData sheetId="13776" refreshError="1"/>
      <sheetData sheetId="13777" refreshError="1"/>
      <sheetData sheetId="13778" refreshError="1"/>
      <sheetData sheetId="13779" refreshError="1"/>
      <sheetData sheetId="13780" refreshError="1"/>
      <sheetData sheetId="13781" refreshError="1"/>
      <sheetData sheetId="13782" refreshError="1"/>
      <sheetData sheetId="13783" refreshError="1"/>
      <sheetData sheetId="13784" refreshError="1"/>
      <sheetData sheetId="13785" refreshError="1"/>
      <sheetData sheetId="13786" refreshError="1"/>
      <sheetData sheetId="13787" refreshError="1"/>
      <sheetData sheetId="13788" refreshError="1"/>
      <sheetData sheetId="13789" refreshError="1"/>
      <sheetData sheetId="13790" refreshError="1"/>
      <sheetData sheetId="13791" refreshError="1"/>
      <sheetData sheetId="13792" refreshError="1"/>
      <sheetData sheetId="13793" refreshError="1"/>
      <sheetData sheetId="13794" refreshError="1"/>
      <sheetData sheetId="13795" refreshError="1"/>
      <sheetData sheetId="13796" refreshError="1"/>
      <sheetData sheetId="13797" refreshError="1"/>
      <sheetData sheetId="13798" refreshError="1"/>
      <sheetData sheetId="13799" refreshError="1"/>
      <sheetData sheetId="13800" refreshError="1"/>
      <sheetData sheetId="13801" refreshError="1"/>
      <sheetData sheetId="13802" refreshError="1"/>
      <sheetData sheetId="13803" refreshError="1"/>
      <sheetData sheetId="13804" refreshError="1"/>
      <sheetData sheetId="13805" refreshError="1"/>
      <sheetData sheetId="13806" refreshError="1"/>
      <sheetData sheetId="13807" refreshError="1"/>
      <sheetData sheetId="13808" refreshError="1"/>
      <sheetData sheetId="13809" refreshError="1"/>
      <sheetData sheetId="13810" refreshError="1"/>
      <sheetData sheetId="13811" refreshError="1"/>
      <sheetData sheetId="13812" refreshError="1"/>
      <sheetData sheetId="13813" refreshError="1"/>
      <sheetData sheetId="13814" refreshError="1"/>
      <sheetData sheetId="13815" refreshError="1"/>
      <sheetData sheetId="13816" refreshError="1"/>
      <sheetData sheetId="13817" refreshError="1"/>
      <sheetData sheetId="13818" refreshError="1"/>
      <sheetData sheetId="13819" refreshError="1"/>
      <sheetData sheetId="13820" refreshError="1"/>
      <sheetData sheetId="13821" refreshError="1"/>
      <sheetData sheetId="13822" refreshError="1"/>
      <sheetData sheetId="13823" refreshError="1"/>
      <sheetData sheetId="13824" refreshError="1"/>
      <sheetData sheetId="13825" refreshError="1"/>
      <sheetData sheetId="13826" refreshError="1"/>
      <sheetData sheetId="13827" refreshError="1"/>
      <sheetData sheetId="13828" refreshError="1"/>
      <sheetData sheetId="13829" refreshError="1"/>
      <sheetData sheetId="13830" refreshError="1"/>
      <sheetData sheetId="13831" refreshError="1"/>
      <sheetData sheetId="13832" refreshError="1"/>
      <sheetData sheetId="13833" refreshError="1"/>
      <sheetData sheetId="13834" refreshError="1"/>
      <sheetData sheetId="13835" refreshError="1"/>
      <sheetData sheetId="13836" refreshError="1"/>
      <sheetData sheetId="13837" refreshError="1"/>
      <sheetData sheetId="13838" refreshError="1"/>
      <sheetData sheetId="13839" refreshError="1"/>
      <sheetData sheetId="13840" refreshError="1"/>
      <sheetData sheetId="13841" refreshError="1"/>
      <sheetData sheetId="13842" refreshError="1"/>
      <sheetData sheetId="13843" refreshError="1"/>
      <sheetData sheetId="13844" refreshError="1"/>
      <sheetData sheetId="13845" refreshError="1"/>
      <sheetData sheetId="13846" refreshError="1"/>
      <sheetData sheetId="13847" refreshError="1"/>
      <sheetData sheetId="13848" refreshError="1"/>
      <sheetData sheetId="13849" refreshError="1"/>
      <sheetData sheetId="13850" refreshError="1"/>
      <sheetData sheetId="13851" refreshError="1"/>
      <sheetData sheetId="13852" refreshError="1"/>
      <sheetData sheetId="13853" refreshError="1"/>
      <sheetData sheetId="13854" refreshError="1"/>
      <sheetData sheetId="13855" refreshError="1"/>
      <sheetData sheetId="13856" refreshError="1"/>
      <sheetData sheetId="13857" refreshError="1"/>
      <sheetData sheetId="13858" refreshError="1"/>
      <sheetData sheetId="13859" refreshError="1"/>
      <sheetData sheetId="13860" refreshError="1"/>
      <sheetData sheetId="13861" refreshError="1"/>
      <sheetData sheetId="13862" refreshError="1"/>
      <sheetData sheetId="13863" refreshError="1"/>
      <sheetData sheetId="13864" refreshError="1"/>
      <sheetData sheetId="13865" refreshError="1"/>
      <sheetData sheetId="13866" refreshError="1"/>
      <sheetData sheetId="13867" refreshError="1"/>
      <sheetData sheetId="13868" refreshError="1"/>
      <sheetData sheetId="13869" refreshError="1"/>
      <sheetData sheetId="13870" refreshError="1"/>
      <sheetData sheetId="13871" refreshError="1"/>
      <sheetData sheetId="13872" refreshError="1"/>
      <sheetData sheetId="13873" refreshError="1"/>
      <sheetData sheetId="13874" refreshError="1"/>
      <sheetData sheetId="13875" refreshError="1"/>
      <sheetData sheetId="13876" refreshError="1"/>
      <sheetData sheetId="13877" refreshError="1"/>
      <sheetData sheetId="13878" refreshError="1"/>
      <sheetData sheetId="13879" refreshError="1"/>
      <sheetData sheetId="13880" refreshError="1"/>
      <sheetData sheetId="13881" refreshError="1"/>
      <sheetData sheetId="13882" refreshError="1"/>
      <sheetData sheetId="13883" refreshError="1"/>
      <sheetData sheetId="13884" refreshError="1"/>
      <sheetData sheetId="13885" refreshError="1"/>
      <sheetData sheetId="13886" refreshError="1"/>
      <sheetData sheetId="13887" refreshError="1"/>
      <sheetData sheetId="13888" refreshError="1"/>
      <sheetData sheetId="13889" refreshError="1"/>
      <sheetData sheetId="13890" refreshError="1"/>
      <sheetData sheetId="13891" refreshError="1"/>
      <sheetData sheetId="13892" refreshError="1"/>
      <sheetData sheetId="13893" refreshError="1"/>
      <sheetData sheetId="13894" refreshError="1"/>
      <sheetData sheetId="13895" refreshError="1"/>
      <sheetData sheetId="13896" refreshError="1"/>
      <sheetData sheetId="13897" refreshError="1"/>
      <sheetData sheetId="13898" refreshError="1"/>
      <sheetData sheetId="13899" refreshError="1"/>
      <sheetData sheetId="13900" refreshError="1"/>
      <sheetData sheetId="13901" refreshError="1"/>
      <sheetData sheetId="13902" refreshError="1"/>
      <sheetData sheetId="13903" refreshError="1"/>
      <sheetData sheetId="13904" refreshError="1"/>
      <sheetData sheetId="13905" refreshError="1"/>
      <sheetData sheetId="13906" refreshError="1"/>
      <sheetData sheetId="13907" refreshError="1"/>
      <sheetData sheetId="13908" refreshError="1"/>
      <sheetData sheetId="13909" refreshError="1"/>
      <sheetData sheetId="13910" refreshError="1"/>
      <sheetData sheetId="13911" refreshError="1"/>
      <sheetData sheetId="13912" refreshError="1"/>
      <sheetData sheetId="13913" refreshError="1"/>
      <sheetData sheetId="13914" refreshError="1"/>
      <sheetData sheetId="13915" refreshError="1"/>
      <sheetData sheetId="13916" refreshError="1"/>
      <sheetData sheetId="13917" refreshError="1"/>
      <sheetData sheetId="13918" refreshError="1"/>
      <sheetData sheetId="13919" refreshError="1"/>
      <sheetData sheetId="13920" refreshError="1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 refreshError="1"/>
      <sheetData sheetId="13937" refreshError="1"/>
      <sheetData sheetId="13938" refreshError="1"/>
      <sheetData sheetId="13939" refreshError="1"/>
      <sheetData sheetId="13940" refreshError="1"/>
      <sheetData sheetId="13941" refreshError="1"/>
      <sheetData sheetId="13942" refreshError="1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 refreshError="1"/>
      <sheetData sheetId="13958" refreshError="1"/>
      <sheetData sheetId="13959" refreshError="1"/>
      <sheetData sheetId="13960" refreshError="1"/>
      <sheetData sheetId="13961" refreshError="1"/>
      <sheetData sheetId="13962" refreshError="1"/>
      <sheetData sheetId="13963" refreshError="1"/>
      <sheetData sheetId="13964" refreshError="1"/>
      <sheetData sheetId="13965" refreshError="1"/>
      <sheetData sheetId="13966" refreshError="1"/>
      <sheetData sheetId="13967" refreshError="1"/>
      <sheetData sheetId="13968" refreshError="1"/>
      <sheetData sheetId="13969" refreshError="1"/>
      <sheetData sheetId="13970" refreshError="1"/>
      <sheetData sheetId="13971" refreshError="1"/>
      <sheetData sheetId="13972" refreshError="1"/>
      <sheetData sheetId="13973" refreshError="1"/>
      <sheetData sheetId="13974" refreshError="1"/>
      <sheetData sheetId="13975" refreshError="1"/>
      <sheetData sheetId="13976" refreshError="1"/>
      <sheetData sheetId="13977" refreshError="1"/>
      <sheetData sheetId="13978" refreshError="1"/>
      <sheetData sheetId="13979" refreshError="1"/>
      <sheetData sheetId="13980" refreshError="1"/>
      <sheetData sheetId="13981" refreshError="1"/>
      <sheetData sheetId="13982" refreshError="1"/>
      <sheetData sheetId="13983" refreshError="1"/>
      <sheetData sheetId="13984" refreshError="1"/>
      <sheetData sheetId="13985" refreshError="1"/>
      <sheetData sheetId="13986" refreshError="1"/>
      <sheetData sheetId="13987" refreshError="1"/>
      <sheetData sheetId="13988" refreshError="1"/>
      <sheetData sheetId="13989" refreshError="1"/>
      <sheetData sheetId="13990" refreshError="1"/>
      <sheetData sheetId="13991" refreshError="1"/>
      <sheetData sheetId="13992" refreshError="1"/>
      <sheetData sheetId="13993" refreshError="1"/>
      <sheetData sheetId="13994" refreshError="1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 refreshError="1"/>
      <sheetData sheetId="14008" refreshError="1"/>
      <sheetData sheetId="14009" refreshError="1"/>
      <sheetData sheetId="14010" refreshError="1"/>
      <sheetData sheetId="14011" refreshError="1"/>
      <sheetData sheetId="14012" refreshError="1"/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 refreshError="1"/>
      <sheetData sheetId="14021" refreshError="1"/>
      <sheetData sheetId="14022" refreshError="1"/>
      <sheetData sheetId="14023" refreshError="1"/>
      <sheetData sheetId="14024" refreshError="1"/>
      <sheetData sheetId="14025" refreshError="1"/>
      <sheetData sheetId="14026" refreshError="1"/>
      <sheetData sheetId="14027" refreshError="1"/>
      <sheetData sheetId="14028" refreshError="1"/>
      <sheetData sheetId="14029" refreshError="1"/>
      <sheetData sheetId="14030" refreshError="1"/>
      <sheetData sheetId="14031" refreshError="1"/>
      <sheetData sheetId="14032" refreshError="1"/>
      <sheetData sheetId="14033" refreshError="1"/>
      <sheetData sheetId="14034" refreshError="1"/>
      <sheetData sheetId="14035" refreshError="1"/>
      <sheetData sheetId="14036" refreshError="1"/>
      <sheetData sheetId="14037" refreshError="1"/>
      <sheetData sheetId="14038" refreshError="1"/>
      <sheetData sheetId="14039" refreshError="1"/>
      <sheetData sheetId="14040" refreshError="1"/>
      <sheetData sheetId="14041" refreshError="1"/>
      <sheetData sheetId="14042" refreshError="1"/>
      <sheetData sheetId="14043" refreshError="1"/>
      <sheetData sheetId="14044" refreshError="1"/>
      <sheetData sheetId="14045" refreshError="1"/>
      <sheetData sheetId="14046" refreshError="1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 refreshError="1"/>
      <sheetData sheetId="14068" refreshError="1"/>
      <sheetData sheetId="14069" refreshError="1"/>
      <sheetData sheetId="14070" refreshError="1"/>
      <sheetData sheetId="14071" refreshError="1"/>
      <sheetData sheetId="14072" refreshError="1"/>
      <sheetData sheetId="14073" refreshError="1"/>
      <sheetData sheetId="14074" refreshError="1"/>
      <sheetData sheetId="14075" refreshError="1"/>
      <sheetData sheetId="14076" refreshError="1"/>
      <sheetData sheetId="14077" refreshError="1"/>
      <sheetData sheetId="14078" refreshError="1"/>
      <sheetData sheetId="14079" refreshError="1"/>
      <sheetData sheetId="14080" refreshError="1"/>
      <sheetData sheetId="14081" refreshError="1"/>
      <sheetData sheetId="14082" refreshError="1"/>
      <sheetData sheetId="14083" refreshError="1"/>
      <sheetData sheetId="14084" refreshError="1"/>
      <sheetData sheetId="14085" refreshError="1"/>
      <sheetData sheetId="14086" refreshError="1"/>
      <sheetData sheetId="14087" refreshError="1"/>
      <sheetData sheetId="14088" refreshError="1"/>
      <sheetData sheetId="14089" refreshError="1"/>
      <sheetData sheetId="14090" refreshError="1"/>
      <sheetData sheetId="14091" refreshError="1"/>
      <sheetData sheetId="14092" refreshError="1"/>
      <sheetData sheetId="14093" refreshError="1"/>
      <sheetData sheetId="14094" refreshError="1"/>
      <sheetData sheetId="14095" refreshError="1"/>
      <sheetData sheetId="14096" refreshError="1"/>
      <sheetData sheetId="14097" refreshError="1"/>
      <sheetData sheetId="14098" refreshError="1"/>
      <sheetData sheetId="14099" refreshError="1"/>
      <sheetData sheetId="14100" refreshError="1"/>
      <sheetData sheetId="14101" refreshError="1"/>
      <sheetData sheetId="14102" refreshError="1"/>
      <sheetData sheetId="14103" refreshError="1"/>
      <sheetData sheetId="14104" refreshError="1"/>
      <sheetData sheetId="14105" refreshError="1"/>
      <sheetData sheetId="14106" refreshError="1"/>
      <sheetData sheetId="14107" refreshError="1"/>
      <sheetData sheetId="14108" refreshError="1"/>
      <sheetData sheetId="14109" refreshError="1"/>
      <sheetData sheetId="14110" refreshError="1"/>
      <sheetData sheetId="14111" refreshError="1"/>
      <sheetData sheetId="14112" refreshError="1"/>
      <sheetData sheetId="14113" refreshError="1"/>
      <sheetData sheetId="14114" refreshError="1"/>
      <sheetData sheetId="14115" refreshError="1"/>
      <sheetData sheetId="14116" refreshError="1"/>
      <sheetData sheetId="14117" refreshError="1"/>
      <sheetData sheetId="14118" refreshError="1"/>
      <sheetData sheetId="14119" refreshError="1"/>
      <sheetData sheetId="14120" refreshError="1"/>
      <sheetData sheetId="14121" refreshError="1"/>
      <sheetData sheetId="14122" refreshError="1"/>
      <sheetData sheetId="14123" refreshError="1"/>
      <sheetData sheetId="14124" refreshError="1"/>
      <sheetData sheetId="14125" refreshError="1"/>
      <sheetData sheetId="14126" refreshError="1"/>
      <sheetData sheetId="14127" refreshError="1"/>
      <sheetData sheetId="14128" refreshError="1"/>
      <sheetData sheetId="14129" refreshError="1"/>
      <sheetData sheetId="14130" refreshError="1"/>
      <sheetData sheetId="14131" refreshError="1"/>
      <sheetData sheetId="14132" refreshError="1"/>
      <sheetData sheetId="14133" refreshError="1"/>
      <sheetData sheetId="14134" refreshError="1"/>
      <sheetData sheetId="14135" refreshError="1"/>
      <sheetData sheetId="14136" refreshError="1"/>
      <sheetData sheetId="14137" refreshError="1"/>
      <sheetData sheetId="14138" refreshError="1"/>
      <sheetData sheetId="14139" refreshError="1"/>
      <sheetData sheetId="14140" refreshError="1"/>
      <sheetData sheetId="14141" refreshError="1"/>
      <sheetData sheetId="14142" refreshError="1"/>
      <sheetData sheetId="14143" refreshError="1"/>
      <sheetData sheetId="14144" refreshError="1"/>
      <sheetData sheetId="14145" refreshError="1"/>
      <sheetData sheetId="14146" refreshError="1"/>
      <sheetData sheetId="14147" refreshError="1"/>
      <sheetData sheetId="14148" refreshError="1"/>
      <sheetData sheetId="14149">
        <row r="6">
          <cell r="A6">
            <v>1</v>
          </cell>
        </row>
      </sheetData>
      <sheetData sheetId="14150" refreshError="1"/>
      <sheetData sheetId="14151" refreshError="1"/>
      <sheetData sheetId="14152" refreshError="1"/>
      <sheetData sheetId="14153" refreshError="1"/>
      <sheetData sheetId="14154" refreshError="1"/>
      <sheetData sheetId="14155" refreshError="1"/>
      <sheetData sheetId="14156" refreshError="1"/>
      <sheetData sheetId="14157" refreshError="1"/>
      <sheetData sheetId="14158" refreshError="1"/>
      <sheetData sheetId="14159" refreshError="1"/>
      <sheetData sheetId="14160" refreshError="1"/>
      <sheetData sheetId="14161" refreshError="1"/>
      <sheetData sheetId="14162" refreshError="1"/>
      <sheetData sheetId="14163" refreshError="1"/>
      <sheetData sheetId="14164" refreshError="1"/>
      <sheetData sheetId="14165" refreshError="1"/>
      <sheetData sheetId="14166" refreshError="1"/>
      <sheetData sheetId="14167" refreshError="1"/>
      <sheetData sheetId="14168" refreshError="1"/>
      <sheetData sheetId="14169" refreshError="1"/>
      <sheetData sheetId="14170" refreshError="1"/>
      <sheetData sheetId="14171" refreshError="1"/>
      <sheetData sheetId="14172" refreshError="1"/>
      <sheetData sheetId="14173" refreshError="1"/>
      <sheetData sheetId="14174"/>
      <sheetData sheetId="14175" refreshError="1"/>
      <sheetData sheetId="14176" refreshError="1"/>
      <sheetData sheetId="14177" refreshError="1"/>
      <sheetData sheetId="14178" refreshError="1"/>
      <sheetData sheetId="14179" refreshError="1"/>
      <sheetData sheetId="14180" refreshError="1"/>
      <sheetData sheetId="14181" refreshError="1"/>
      <sheetData sheetId="14182" refreshError="1"/>
      <sheetData sheetId="14183" refreshError="1"/>
      <sheetData sheetId="14184" refreshError="1"/>
      <sheetData sheetId="14185" refreshError="1"/>
      <sheetData sheetId="14186" refreshError="1"/>
      <sheetData sheetId="14187" refreshError="1"/>
      <sheetData sheetId="14188" refreshError="1"/>
      <sheetData sheetId="14189" refreshError="1"/>
      <sheetData sheetId="14190" refreshError="1"/>
      <sheetData sheetId="14191" refreshError="1"/>
      <sheetData sheetId="14192" refreshError="1"/>
      <sheetData sheetId="14193" refreshError="1"/>
      <sheetData sheetId="14194" refreshError="1"/>
      <sheetData sheetId="14195" refreshError="1"/>
      <sheetData sheetId="14196" refreshError="1"/>
      <sheetData sheetId="14197" refreshError="1"/>
      <sheetData sheetId="14198" refreshError="1"/>
      <sheetData sheetId="14199" refreshError="1"/>
      <sheetData sheetId="14200" refreshError="1"/>
      <sheetData sheetId="14201" refreshError="1"/>
      <sheetData sheetId="14202" refreshError="1"/>
      <sheetData sheetId="14203" refreshError="1"/>
      <sheetData sheetId="14204" refreshError="1"/>
      <sheetData sheetId="14205" refreshError="1"/>
      <sheetData sheetId="14206" refreshError="1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>
        <row r="6">
          <cell r="A6">
            <v>1</v>
          </cell>
        </row>
      </sheetData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>
        <row r="6">
          <cell r="A6">
            <v>1</v>
          </cell>
        </row>
      </sheetData>
      <sheetData sheetId="14308"/>
      <sheetData sheetId="14309"/>
      <sheetData sheetId="14310"/>
      <sheetData sheetId="14311"/>
      <sheetData sheetId="14312"/>
      <sheetData sheetId="14313"/>
      <sheetData sheetId="14314">
        <row r="73">
          <cell r="E73">
            <v>-1978066.1999669024</v>
          </cell>
        </row>
      </sheetData>
      <sheetData sheetId="14315">
        <row r="73">
          <cell r="E73">
            <v>-1978066.1999669024</v>
          </cell>
        </row>
      </sheetData>
      <sheetData sheetId="14316">
        <row r="73">
          <cell r="E73">
            <v>-1978066.1999669024</v>
          </cell>
        </row>
      </sheetData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>
        <row r="1">
          <cell r="A1" t="str">
            <v>1월 생산실적</v>
          </cell>
        </row>
      </sheetData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>
        <row r="1">
          <cell r="A1" t="str">
            <v>1월 생산실적</v>
          </cell>
        </row>
      </sheetData>
      <sheetData sheetId="14373">
        <row r="1">
          <cell r="A1" t="str">
            <v>1월 생산실적</v>
          </cell>
        </row>
      </sheetData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>
        <row r="1">
          <cell r="A1" t="str">
            <v>1월 생산실적</v>
          </cell>
        </row>
      </sheetData>
      <sheetData sheetId="14405">
        <row r="1">
          <cell r="A1" t="str">
            <v>1월 생산실적</v>
          </cell>
        </row>
      </sheetData>
      <sheetData sheetId="14406">
        <row r="1">
          <cell r="A1" t="str">
            <v>1월 생산실적</v>
          </cell>
        </row>
      </sheetData>
      <sheetData sheetId="14407">
        <row r="1">
          <cell r="A1" t="str">
            <v>1월 생산실적</v>
          </cell>
        </row>
      </sheetData>
      <sheetData sheetId="14408">
        <row r="1">
          <cell r="A1" t="str">
            <v>1월 생산실적</v>
          </cell>
        </row>
      </sheetData>
      <sheetData sheetId="14409">
        <row r="1">
          <cell r="A1" t="str">
            <v>1월 생산실적</v>
          </cell>
        </row>
      </sheetData>
      <sheetData sheetId="14410">
        <row r="1">
          <cell r="A1" t="str">
            <v>1월 생산실적</v>
          </cell>
        </row>
      </sheetData>
      <sheetData sheetId="14411">
        <row r="1">
          <cell r="A1" t="str">
            <v>1월 생산실적</v>
          </cell>
        </row>
      </sheetData>
      <sheetData sheetId="14412">
        <row r="1">
          <cell r="A1" t="str">
            <v>1월 생산실적</v>
          </cell>
        </row>
      </sheetData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/>
      <sheetData sheetId="14442"/>
      <sheetData sheetId="14443"/>
      <sheetData sheetId="14444"/>
      <sheetData sheetId="14445"/>
      <sheetData sheetId="14446"/>
      <sheetData sheetId="14447"/>
      <sheetData sheetId="14448"/>
      <sheetData sheetId="14449"/>
      <sheetData sheetId="14450"/>
      <sheetData sheetId="14451"/>
      <sheetData sheetId="14452">
        <row r="1">
          <cell r="A1" t="str">
            <v>1월 생산실적</v>
          </cell>
        </row>
      </sheetData>
      <sheetData sheetId="14453">
        <row r="1">
          <cell r="A1" t="str">
            <v>1월 생산실적</v>
          </cell>
        </row>
      </sheetData>
      <sheetData sheetId="14454">
        <row r="1">
          <cell r="A1" t="str">
            <v>1월 생산실적</v>
          </cell>
        </row>
      </sheetData>
      <sheetData sheetId="14455">
        <row r="1">
          <cell r="A1" t="str">
            <v>1월 생산실적</v>
          </cell>
        </row>
      </sheetData>
      <sheetData sheetId="14456">
        <row r="1">
          <cell r="A1" t="str">
            <v>1월 생산실적</v>
          </cell>
        </row>
      </sheetData>
      <sheetData sheetId="14457">
        <row r="1">
          <cell r="A1" t="str">
            <v>1월 생산실적</v>
          </cell>
        </row>
      </sheetData>
      <sheetData sheetId="14458">
        <row r="1">
          <cell r="A1" t="str">
            <v>1월 생산실적</v>
          </cell>
        </row>
      </sheetData>
      <sheetData sheetId="14459">
        <row r="1">
          <cell r="A1" t="str">
            <v>1월 생산실적</v>
          </cell>
        </row>
      </sheetData>
      <sheetData sheetId="14460">
        <row r="1">
          <cell r="A1" t="str">
            <v>1월 생산실적</v>
          </cell>
        </row>
      </sheetData>
      <sheetData sheetId="14461">
        <row r="1">
          <cell r="A1" t="str">
            <v>1월 생산실적</v>
          </cell>
        </row>
      </sheetData>
      <sheetData sheetId="14462">
        <row r="1">
          <cell r="A1" t="str">
            <v>1월 생산실적</v>
          </cell>
        </row>
      </sheetData>
      <sheetData sheetId="14463">
        <row r="1">
          <cell r="A1" t="str">
            <v>1월 생산실적</v>
          </cell>
        </row>
      </sheetData>
      <sheetData sheetId="14464">
        <row r="1">
          <cell r="A1" t="str">
            <v>1월 생산실적</v>
          </cell>
        </row>
      </sheetData>
      <sheetData sheetId="14465">
        <row r="1">
          <cell r="A1" t="str">
            <v>1월 생산실적</v>
          </cell>
        </row>
      </sheetData>
      <sheetData sheetId="14466">
        <row r="1">
          <cell r="A1" t="str">
            <v>1월 생산실적</v>
          </cell>
        </row>
      </sheetData>
      <sheetData sheetId="14467">
        <row r="1">
          <cell r="A1" t="str">
            <v>1월 생산실적</v>
          </cell>
        </row>
      </sheetData>
      <sheetData sheetId="14468">
        <row r="1">
          <cell r="A1" t="str">
            <v>1월 생산실적</v>
          </cell>
        </row>
      </sheetData>
      <sheetData sheetId="14469">
        <row r="1">
          <cell r="A1" t="str">
            <v>1월 생산실적</v>
          </cell>
        </row>
      </sheetData>
      <sheetData sheetId="14470">
        <row r="1">
          <cell r="A1" t="str">
            <v>1월 생산실적</v>
          </cell>
        </row>
      </sheetData>
      <sheetData sheetId="14471">
        <row r="1">
          <cell r="A1" t="str">
            <v>1월 생산실적</v>
          </cell>
        </row>
      </sheetData>
      <sheetData sheetId="14472">
        <row r="1">
          <cell r="A1" t="str">
            <v>1월 생산실적</v>
          </cell>
        </row>
      </sheetData>
      <sheetData sheetId="14473">
        <row r="1">
          <cell r="A1" t="str">
            <v>1월 생산실적</v>
          </cell>
        </row>
      </sheetData>
      <sheetData sheetId="14474">
        <row r="1">
          <cell r="A1" t="str">
            <v>1월 생산실적</v>
          </cell>
        </row>
      </sheetData>
      <sheetData sheetId="14475">
        <row r="1">
          <cell r="A1" t="str">
            <v>1월 생산실적</v>
          </cell>
        </row>
      </sheetData>
      <sheetData sheetId="14476">
        <row r="1">
          <cell r="A1" t="str">
            <v>1월 생산실적</v>
          </cell>
        </row>
      </sheetData>
      <sheetData sheetId="14477">
        <row r="1">
          <cell r="A1" t="str">
            <v>1월 생산실적</v>
          </cell>
        </row>
      </sheetData>
      <sheetData sheetId="14478">
        <row r="1">
          <cell r="A1" t="str">
            <v>1월 생산실적</v>
          </cell>
        </row>
      </sheetData>
      <sheetData sheetId="14479">
        <row r="1">
          <cell r="A1" t="str">
            <v>1월 생산실적</v>
          </cell>
        </row>
      </sheetData>
      <sheetData sheetId="14480">
        <row r="1">
          <cell r="A1" t="str">
            <v>1월 생산실적</v>
          </cell>
        </row>
      </sheetData>
      <sheetData sheetId="14481">
        <row r="1">
          <cell r="A1" t="str">
            <v>1월 생산실적</v>
          </cell>
        </row>
      </sheetData>
      <sheetData sheetId="14482">
        <row r="1">
          <cell r="A1" t="str">
            <v>1월 생산실적</v>
          </cell>
        </row>
      </sheetData>
      <sheetData sheetId="14483">
        <row r="1">
          <cell r="A1" t="str">
            <v>1월 생산실적</v>
          </cell>
        </row>
      </sheetData>
      <sheetData sheetId="14484">
        <row r="1">
          <cell r="A1" t="str">
            <v>1월 생산실적</v>
          </cell>
        </row>
      </sheetData>
      <sheetData sheetId="14485">
        <row r="1">
          <cell r="A1" t="str">
            <v>1월 생산실적</v>
          </cell>
        </row>
      </sheetData>
      <sheetData sheetId="14486">
        <row r="1">
          <cell r="A1" t="str">
            <v>1월 생산실적</v>
          </cell>
        </row>
      </sheetData>
      <sheetData sheetId="14487">
        <row r="1">
          <cell r="A1" t="str">
            <v>1월 생산실적</v>
          </cell>
        </row>
      </sheetData>
      <sheetData sheetId="14488">
        <row r="1">
          <cell r="A1" t="str">
            <v>1월 생산실적</v>
          </cell>
        </row>
      </sheetData>
      <sheetData sheetId="14489">
        <row r="1">
          <cell r="A1" t="str">
            <v>1월 생산실적</v>
          </cell>
        </row>
      </sheetData>
      <sheetData sheetId="14490">
        <row r="1">
          <cell r="A1" t="str">
            <v>1월 생산실적</v>
          </cell>
        </row>
      </sheetData>
      <sheetData sheetId="14491">
        <row r="1">
          <cell r="A1" t="str">
            <v>1월 생산실적</v>
          </cell>
        </row>
      </sheetData>
      <sheetData sheetId="14492">
        <row r="1">
          <cell r="A1" t="str">
            <v>1월 생산실적</v>
          </cell>
        </row>
      </sheetData>
      <sheetData sheetId="14493">
        <row r="1">
          <cell r="A1" t="str">
            <v>1월 생산실적</v>
          </cell>
        </row>
      </sheetData>
      <sheetData sheetId="14494">
        <row r="1">
          <cell r="A1" t="str">
            <v>1월 생산실적</v>
          </cell>
        </row>
      </sheetData>
      <sheetData sheetId="14495">
        <row r="1">
          <cell r="A1" t="str">
            <v>1월 생산실적</v>
          </cell>
        </row>
      </sheetData>
      <sheetData sheetId="14496">
        <row r="1">
          <cell r="A1" t="str">
            <v>1월 생산실적</v>
          </cell>
        </row>
      </sheetData>
      <sheetData sheetId="14497">
        <row r="1">
          <cell r="A1" t="str">
            <v>1월 생산실적</v>
          </cell>
        </row>
      </sheetData>
      <sheetData sheetId="14498">
        <row r="1">
          <cell r="A1" t="str">
            <v>1월 생산실적</v>
          </cell>
        </row>
      </sheetData>
      <sheetData sheetId="14499">
        <row r="1">
          <cell r="A1" t="str">
            <v>1월 생산실적</v>
          </cell>
        </row>
      </sheetData>
      <sheetData sheetId="14500">
        <row r="1">
          <cell r="A1" t="str">
            <v>1월 생산실적</v>
          </cell>
        </row>
      </sheetData>
      <sheetData sheetId="14501">
        <row r="1">
          <cell r="A1" t="str">
            <v>1월 생산실적</v>
          </cell>
        </row>
      </sheetData>
      <sheetData sheetId="14502">
        <row r="1">
          <cell r="A1" t="str">
            <v>1월 생산실적</v>
          </cell>
        </row>
      </sheetData>
      <sheetData sheetId="14503">
        <row r="1">
          <cell r="A1" t="str">
            <v>1월 생산실적</v>
          </cell>
        </row>
      </sheetData>
      <sheetData sheetId="14504">
        <row r="1">
          <cell r="A1" t="str">
            <v>1월 생산실적</v>
          </cell>
        </row>
      </sheetData>
      <sheetData sheetId="14505">
        <row r="1">
          <cell r="A1" t="str">
            <v>1월 생산실적</v>
          </cell>
        </row>
      </sheetData>
      <sheetData sheetId="14506">
        <row r="1">
          <cell r="A1" t="str">
            <v>1월 생산실적</v>
          </cell>
        </row>
      </sheetData>
      <sheetData sheetId="14507">
        <row r="1">
          <cell r="A1" t="str">
            <v>1월 생산실적</v>
          </cell>
        </row>
      </sheetData>
      <sheetData sheetId="14508">
        <row r="1">
          <cell r="A1" t="str">
            <v>1월 생산실적</v>
          </cell>
        </row>
      </sheetData>
      <sheetData sheetId="14509">
        <row r="1">
          <cell r="A1" t="str">
            <v>1월 생산실적</v>
          </cell>
        </row>
      </sheetData>
      <sheetData sheetId="14510">
        <row r="1">
          <cell r="A1" t="str">
            <v>1월 생산실적</v>
          </cell>
        </row>
      </sheetData>
      <sheetData sheetId="14511">
        <row r="1">
          <cell r="A1" t="str">
            <v>1월 생산실적</v>
          </cell>
        </row>
      </sheetData>
      <sheetData sheetId="14512">
        <row r="1">
          <cell r="A1" t="str">
            <v>1월 생산실적</v>
          </cell>
        </row>
      </sheetData>
      <sheetData sheetId="14513"/>
      <sheetData sheetId="14514"/>
      <sheetData sheetId="14515"/>
      <sheetData sheetId="14516"/>
      <sheetData sheetId="14517"/>
      <sheetData sheetId="14518"/>
      <sheetData sheetId="14519">
        <row r="1">
          <cell r="A1" t="str">
            <v>1월 생산실적</v>
          </cell>
        </row>
      </sheetData>
      <sheetData sheetId="14520">
        <row r="1">
          <cell r="A1" t="str">
            <v>1월 생산실적</v>
          </cell>
        </row>
      </sheetData>
      <sheetData sheetId="14521">
        <row r="1">
          <cell r="A1" t="str">
            <v>1월 생산실적</v>
          </cell>
        </row>
      </sheetData>
      <sheetData sheetId="14522">
        <row r="1">
          <cell r="A1" t="str">
            <v>1월 생산실적</v>
          </cell>
        </row>
      </sheetData>
      <sheetData sheetId="14523">
        <row r="1">
          <cell r="A1" t="str">
            <v>1월 생산실적</v>
          </cell>
        </row>
      </sheetData>
      <sheetData sheetId="14524">
        <row r="1">
          <cell r="A1" t="str">
            <v>1월 생산실적</v>
          </cell>
        </row>
      </sheetData>
      <sheetData sheetId="14525">
        <row r="1">
          <cell r="A1" t="str">
            <v>1월 생산실적</v>
          </cell>
        </row>
      </sheetData>
      <sheetData sheetId="14526"/>
      <sheetData sheetId="14527"/>
      <sheetData sheetId="14528"/>
      <sheetData sheetId="14529"/>
      <sheetData sheetId="14530"/>
      <sheetData sheetId="14531"/>
      <sheetData sheetId="14532">
        <row r="1">
          <cell r="A1" t="str">
            <v>1월 생산실적</v>
          </cell>
        </row>
      </sheetData>
      <sheetData sheetId="14533">
        <row r="1">
          <cell r="A1" t="str">
            <v>1월 생산실적</v>
          </cell>
        </row>
      </sheetData>
      <sheetData sheetId="14534">
        <row r="1">
          <cell r="A1" t="str">
            <v>1월 생산실적</v>
          </cell>
        </row>
      </sheetData>
      <sheetData sheetId="14535">
        <row r="1">
          <cell r="A1" t="str">
            <v>1월 생산실적</v>
          </cell>
        </row>
      </sheetData>
      <sheetData sheetId="14536">
        <row r="1">
          <cell r="A1" t="str">
            <v>1월 생산실적</v>
          </cell>
        </row>
      </sheetData>
      <sheetData sheetId="14537">
        <row r="1">
          <cell r="A1" t="str">
            <v>1월 생산실적</v>
          </cell>
        </row>
      </sheetData>
      <sheetData sheetId="14538">
        <row r="1">
          <cell r="A1" t="str">
            <v>1월 생산실적</v>
          </cell>
        </row>
      </sheetData>
      <sheetData sheetId="14539">
        <row r="1">
          <cell r="A1" t="str">
            <v>1월 생산실적</v>
          </cell>
        </row>
      </sheetData>
      <sheetData sheetId="14540">
        <row r="1">
          <cell r="A1" t="str">
            <v>1월 생산실적</v>
          </cell>
        </row>
      </sheetData>
      <sheetData sheetId="14541">
        <row r="1">
          <cell r="A1" t="str">
            <v>1월 생산실적</v>
          </cell>
        </row>
      </sheetData>
      <sheetData sheetId="14542">
        <row r="1">
          <cell r="A1" t="str">
            <v>1월 생산실적</v>
          </cell>
        </row>
      </sheetData>
      <sheetData sheetId="14543">
        <row r="1">
          <cell r="A1" t="str">
            <v>1월 생산실적</v>
          </cell>
        </row>
      </sheetData>
      <sheetData sheetId="14544">
        <row r="1">
          <cell r="A1" t="str">
            <v>1월 생산실적</v>
          </cell>
        </row>
      </sheetData>
      <sheetData sheetId="14545">
        <row r="1">
          <cell r="A1" t="str">
            <v>1월 생산실적</v>
          </cell>
        </row>
      </sheetData>
      <sheetData sheetId="14546">
        <row r="1">
          <cell r="A1" t="str">
            <v>1월 생산실적</v>
          </cell>
        </row>
      </sheetData>
      <sheetData sheetId="14547">
        <row r="1">
          <cell r="A1" t="str">
            <v>1월 생산실적</v>
          </cell>
        </row>
      </sheetData>
      <sheetData sheetId="14548">
        <row r="1">
          <cell r="A1" t="str">
            <v>1월 생산실적</v>
          </cell>
        </row>
      </sheetData>
      <sheetData sheetId="14549">
        <row r="1">
          <cell r="A1" t="str">
            <v>1월 생산실적</v>
          </cell>
        </row>
      </sheetData>
      <sheetData sheetId="14550">
        <row r="1">
          <cell r="A1" t="str">
            <v>1월 생산실적</v>
          </cell>
        </row>
      </sheetData>
      <sheetData sheetId="14551">
        <row r="1">
          <cell r="A1" t="str">
            <v>1월 생산실적</v>
          </cell>
        </row>
      </sheetData>
      <sheetData sheetId="14552">
        <row r="1">
          <cell r="A1" t="str">
            <v>1월 생산실적</v>
          </cell>
        </row>
      </sheetData>
      <sheetData sheetId="14553">
        <row r="1">
          <cell r="A1" t="str">
            <v>1월 생산실적</v>
          </cell>
        </row>
      </sheetData>
      <sheetData sheetId="14554">
        <row r="1">
          <cell r="A1" t="str">
            <v>1월 생산실적</v>
          </cell>
        </row>
      </sheetData>
      <sheetData sheetId="14555">
        <row r="1">
          <cell r="A1" t="str">
            <v>1월 생산실적</v>
          </cell>
        </row>
      </sheetData>
      <sheetData sheetId="14556">
        <row r="1">
          <cell r="A1" t="str">
            <v>1월 생산실적</v>
          </cell>
        </row>
      </sheetData>
      <sheetData sheetId="14557">
        <row r="1">
          <cell r="A1" t="str">
            <v>1월 생산실적</v>
          </cell>
        </row>
      </sheetData>
      <sheetData sheetId="14558">
        <row r="1">
          <cell r="A1" t="str">
            <v>1월 생산실적</v>
          </cell>
        </row>
      </sheetData>
      <sheetData sheetId="14559">
        <row r="1">
          <cell r="A1" t="str">
            <v>1월 생산실적</v>
          </cell>
        </row>
      </sheetData>
      <sheetData sheetId="14560">
        <row r="1">
          <cell r="A1" t="str">
            <v>1월 생산실적</v>
          </cell>
        </row>
      </sheetData>
      <sheetData sheetId="14561">
        <row r="1">
          <cell r="A1" t="str">
            <v>1월 생산실적</v>
          </cell>
        </row>
      </sheetData>
      <sheetData sheetId="14562">
        <row r="1">
          <cell r="A1" t="str">
            <v>1월 생산실적</v>
          </cell>
        </row>
      </sheetData>
      <sheetData sheetId="14563">
        <row r="1">
          <cell r="A1" t="str">
            <v>1월 생산실적</v>
          </cell>
        </row>
      </sheetData>
      <sheetData sheetId="14564">
        <row r="1">
          <cell r="A1" t="str">
            <v>1월 생산실적</v>
          </cell>
        </row>
      </sheetData>
      <sheetData sheetId="14565">
        <row r="1">
          <cell r="A1" t="str">
            <v>1월 생산실적</v>
          </cell>
        </row>
      </sheetData>
      <sheetData sheetId="14566">
        <row r="1">
          <cell r="A1" t="str">
            <v>1월 생산실적</v>
          </cell>
        </row>
      </sheetData>
      <sheetData sheetId="14567">
        <row r="1">
          <cell r="A1" t="str">
            <v>1월 생산실적</v>
          </cell>
        </row>
      </sheetData>
      <sheetData sheetId="14568">
        <row r="1">
          <cell r="A1" t="str">
            <v>1월 생산실적</v>
          </cell>
        </row>
      </sheetData>
      <sheetData sheetId="14569">
        <row r="1">
          <cell r="A1" t="str">
            <v>1월 생산실적</v>
          </cell>
        </row>
      </sheetData>
      <sheetData sheetId="14570">
        <row r="1">
          <cell r="A1" t="str">
            <v>1월 생산실적</v>
          </cell>
        </row>
      </sheetData>
      <sheetData sheetId="14571">
        <row r="1">
          <cell r="A1" t="str">
            <v>1월 생산실적</v>
          </cell>
        </row>
      </sheetData>
      <sheetData sheetId="14572">
        <row r="1">
          <cell r="A1" t="str">
            <v>1월 생산실적</v>
          </cell>
        </row>
      </sheetData>
      <sheetData sheetId="14573">
        <row r="1">
          <cell r="A1" t="str">
            <v>1월 생산실적</v>
          </cell>
        </row>
      </sheetData>
      <sheetData sheetId="14574">
        <row r="1">
          <cell r="A1" t="str">
            <v>1월 생산실적</v>
          </cell>
        </row>
      </sheetData>
      <sheetData sheetId="14575">
        <row r="1">
          <cell r="A1" t="str">
            <v>1월 생산실적</v>
          </cell>
        </row>
      </sheetData>
      <sheetData sheetId="14576">
        <row r="1">
          <cell r="A1" t="str">
            <v>1월 생산실적</v>
          </cell>
        </row>
      </sheetData>
      <sheetData sheetId="14577">
        <row r="1">
          <cell r="A1" t="str">
            <v>1월 생산실적</v>
          </cell>
        </row>
      </sheetData>
      <sheetData sheetId="14578">
        <row r="1">
          <cell r="A1" t="str">
            <v>1월 생산실적</v>
          </cell>
        </row>
      </sheetData>
      <sheetData sheetId="14579">
        <row r="1">
          <cell r="A1" t="str">
            <v>1월 생산실적</v>
          </cell>
        </row>
      </sheetData>
      <sheetData sheetId="14580">
        <row r="1">
          <cell r="A1" t="str">
            <v>1월 생산실적</v>
          </cell>
        </row>
      </sheetData>
      <sheetData sheetId="14581">
        <row r="1">
          <cell r="A1" t="str">
            <v>1월 생산실적</v>
          </cell>
        </row>
      </sheetData>
      <sheetData sheetId="14582">
        <row r="1">
          <cell r="A1" t="str">
            <v>1월 생산실적</v>
          </cell>
        </row>
      </sheetData>
      <sheetData sheetId="14583">
        <row r="1">
          <cell r="A1" t="str">
            <v>1월 생산실적</v>
          </cell>
        </row>
      </sheetData>
      <sheetData sheetId="14584">
        <row r="1">
          <cell r="A1" t="str">
            <v>1월 생산실적</v>
          </cell>
        </row>
      </sheetData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>
        <row r="1">
          <cell r="A1" t="str">
            <v>1월 생산실적</v>
          </cell>
        </row>
      </sheetData>
      <sheetData sheetId="14687">
        <row r="1">
          <cell r="A1" t="str">
            <v>1월 생산실적</v>
          </cell>
        </row>
      </sheetData>
      <sheetData sheetId="14688">
        <row r="1">
          <cell r="A1" t="str">
            <v>1월 생산실적</v>
          </cell>
        </row>
      </sheetData>
      <sheetData sheetId="14689">
        <row r="1">
          <cell r="A1" t="str">
            <v>1월 생산실적</v>
          </cell>
        </row>
      </sheetData>
      <sheetData sheetId="14690"/>
      <sheetData sheetId="14691">
        <row r="1">
          <cell r="A1" t="str">
            <v>1월 생산실적</v>
          </cell>
        </row>
      </sheetData>
      <sheetData sheetId="14692">
        <row r="1">
          <cell r="A1" t="str">
            <v>1월 생산실적</v>
          </cell>
        </row>
      </sheetData>
      <sheetData sheetId="14693">
        <row r="1">
          <cell r="A1" t="str">
            <v>1월 생산실적</v>
          </cell>
        </row>
      </sheetData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>
        <row r="1">
          <cell r="A1" t="str">
            <v>1월 생산실적</v>
          </cell>
        </row>
      </sheetData>
      <sheetData sheetId="14739">
        <row r="1">
          <cell r="A1" t="str">
            <v>1월 생산실적</v>
          </cell>
        </row>
      </sheetData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>
        <row r="1">
          <cell r="A1" t="str">
            <v>1월 생산실적</v>
          </cell>
        </row>
      </sheetData>
      <sheetData sheetId="14758">
        <row r="1">
          <cell r="A1" t="str">
            <v>1월 생산실적</v>
          </cell>
        </row>
      </sheetData>
      <sheetData sheetId="14759"/>
      <sheetData sheetId="14760"/>
      <sheetData sheetId="14761"/>
      <sheetData sheetId="14762"/>
      <sheetData sheetId="14763">
        <row r="1">
          <cell r="A1" t="str">
            <v>1월 생산실적</v>
          </cell>
        </row>
      </sheetData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>
        <row r="1">
          <cell r="A1" t="str">
            <v>1월 생산실적</v>
          </cell>
        </row>
      </sheetData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>
        <row r="1">
          <cell r="A1" t="str">
            <v>1월 생산실적</v>
          </cell>
        </row>
      </sheetData>
      <sheetData sheetId="14840">
        <row r="1">
          <cell r="A1" t="str">
            <v>1월 생산실적</v>
          </cell>
        </row>
      </sheetData>
      <sheetData sheetId="14841">
        <row r="1">
          <cell r="A1" t="str">
            <v>1월 생산실적</v>
          </cell>
        </row>
      </sheetData>
      <sheetData sheetId="14842">
        <row r="1">
          <cell r="A1" t="str">
            <v>1월 생산실적</v>
          </cell>
        </row>
      </sheetData>
      <sheetData sheetId="14843">
        <row r="1">
          <cell r="A1" t="str">
            <v>1월 생산실적</v>
          </cell>
        </row>
      </sheetData>
      <sheetData sheetId="14844">
        <row r="1">
          <cell r="A1" t="str">
            <v>1월 생산실적</v>
          </cell>
        </row>
      </sheetData>
      <sheetData sheetId="14845">
        <row r="1">
          <cell r="A1" t="str">
            <v>1월 생산실적</v>
          </cell>
        </row>
      </sheetData>
      <sheetData sheetId="14846">
        <row r="1">
          <cell r="A1" t="str">
            <v>1월 생산실적</v>
          </cell>
        </row>
      </sheetData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>
        <row r="5">
          <cell r="D5" t="str">
            <v>PROCESS PERFORMANCE STUDY</v>
          </cell>
        </row>
      </sheetData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/>
      <sheetData sheetId="14892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/>
      <sheetData sheetId="14931"/>
      <sheetData sheetId="14932"/>
      <sheetData sheetId="14933"/>
      <sheetData sheetId="14934"/>
      <sheetData sheetId="14935"/>
      <sheetData sheetId="14936"/>
      <sheetData sheetId="14937"/>
      <sheetData sheetId="14938"/>
      <sheetData sheetId="14939"/>
      <sheetData sheetId="14940"/>
      <sheetData sheetId="14941"/>
      <sheetData sheetId="14942"/>
      <sheetData sheetId="14943"/>
      <sheetData sheetId="14944"/>
      <sheetData sheetId="14945"/>
      <sheetData sheetId="14946"/>
      <sheetData sheetId="14947"/>
      <sheetData sheetId="14948"/>
      <sheetData sheetId="14949" refreshError="1"/>
      <sheetData sheetId="14950" refreshError="1"/>
      <sheetData sheetId="14951" refreshError="1"/>
      <sheetData sheetId="14952" refreshError="1"/>
      <sheetData sheetId="14953"/>
      <sheetData sheetId="14954"/>
      <sheetData sheetId="14955"/>
      <sheetData sheetId="14956"/>
      <sheetData sheetId="14957"/>
      <sheetData sheetId="14958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/>
      <sheetData sheetId="14970"/>
      <sheetData sheetId="14971"/>
      <sheetData sheetId="14972"/>
      <sheetData sheetId="14973"/>
      <sheetData sheetId="14974"/>
      <sheetData sheetId="14975"/>
      <sheetData sheetId="14976"/>
      <sheetData sheetId="14977"/>
      <sheetData sheetId="14978"/>
      <sheetData sheetId="14979"/>
      <sheetData sheetId="14980"/>
      <sheetData sheetId="14981"/>
      <sheetData sheetId="14982"/>
      <sheetData sheetId="14983"/>
      <sheetData sheetId="14984"/>
      <sheetData sheetId="14985"/>
      <sheetData sheetId="14986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g"/>
      <sheetName val="SYNTHESE  TEI"/>
      <sheetName val="MOTORISATION"/>
      <sheetName val="SYNTHESE PAR DIRECTION"/>
      <sheetName val="LISTE DES INNOVATIONS"/>
      <sheetName val="INDUCTEURS"/>
      <sheetName val="CAISSE   BC 95"/>
      <sheetName val="HYPOTHESES DE CHIFF"/>
      <sheetName val="CHIFFRAGE PLATE FORME TOTALE"/>
      <sheetName val="CHIFFRAGE CAISSE BC84"/>
      <sheetName val="CHIFFRAGE CAISSE BK91"/>
      <sheetName val="CHIFFRAGE PLATE FORME H0"/>
      <sheetName val="CHIFFRAGE PLATE FORME H1"/>
      <sheetName val="CHIFFRAGE PLATE FORME H2"/>
      <sheetName val="MODEL CHANGE"/>
      <sheetName val="BASE DE DONNEES"/>
      <sheetName val="COURBE DE CHARGE"/>
      <sheetName val="POSITIONNEMENT"/>
      <sheetName val="DEFINITION Plateforme"/>
      <sheetName val="CHIFFRAGE Plate-Forme  de BC95"/>
      <sheetName val="Tool Type"/>
      <sheetName val="계산DATA입력"/>
      <sheetName val="상세 계산 내역"/>
      <sheetName val="계산정보"/>
      <sheetName val="진행 DATA (2)"/>
      <sheetName val="외주현황.wq1"/>
      <sheetName val="W-현원가"/>
      <sheetName val="P"/>
      <sheetName val="総合B"/>
      <sheetName val="Douai"/>
      <sheetName val="ND6_000 CONDITIONS DE CHIFFRAGE"/>
      <sheetName val="FEUTRE"/>
      <sheetName val="SYNTHESE__TEI"/>
      <sheetName val="SYNTHESE_PAR_DIRECTION"/>
      <sheetName val="LISTE_DES_INNOVATIONS"/>
      <sheetName val="CAISSE___BC_95"/>
      <sheetName val="HYPOTHESES_DE_CHIFF"/>
      <sheetName val="CHIFFRAGE_PLATE_FORME_TOTALE"/>
      <sheetName val="CHIFFRAGE_CAISSE_BC84"/>
      <sheetName val="CHIFFRAGE_CAISSE_BK91"/>
      <sheetName val="CHIFFRAGE_PLATE_FORME_H0"/>
      <sheetName val="CHIFFRAGE_PLATE_FORME_H1"/>
      <sheetName val="CHIFFRAGE_PLATE_FORME_H2"/>
      <sheetName val="MODEL_CHANGE"/>
      <sheetName val="BASE_DE_DONNEES"/>
      <sheetName val="COURBE_DE_CHARGE"/>
      <sheetName val="DEFINITION_Plateforme"/>
      <sheetName val="CHIFFRAGE_Plate-Forme__de_BC95"/>
      <sheetName val="SYNTHESE__TEI1"/>
      <sheetName val="SYNTHESE_PAR_DIRECTION1"/>
      <sheetName val="LISTE_DES_INNOVATIONS1"/>
      <sheetName val="CAISSE___BC_951"/>
      <sheetName val="HYPOTHESES_DE_CHIFF1"/>
      <sheetName val="CHIFFRAGE_PLATE_FORME_TOTALE1"/>
      <sheetName val="CHIFFRAGE_CAISSE_BC841"/>
      <sheetName val="CHIFFRAGE_CAISSE_BK911"/>
      <sheetName val="CHIFFRAGE_PLATE_FORME_H01"/>
      <sheetName val="CHIFFRAGE_PLATE_FORME_H11"/>
      <sheetName val="CHIFFRAGE_PLATE_FORME_H21"/>
      <sheetName val="MODEL_CHANGE1"/>
      <sheetName val="BASE_DE_DONNEES1"/>
      <sheetName val="COURBE_DE_CHARGE1"/>
      <sheetName val="DEFINITION_Plateforme1"/>
      <sheetName val="CHIFFRAGE_Plate-Forme__de_BC951"/>
      <sheetName val="SA조직도"/>
      <sheetName val="Sce_liste"/>
      <sheetName val="SYNTHESE__TEI2"/>
      <sheetName val="SYNTHESE_PAR_DIRECTION2"/>
      <sheetName val="LISTE_DES_INNOVATIONS2"/>
      <sheetName val="CAISSE___BC_952"/>
      <sheetName val="HYPOTHESES_DE_CHIFF2"/>
      <sheetName val="CHIFFRAGE_PLATE_FORME_TOTALE2"/>
      <sheetName val="CHIFFRAGE_CAISSE_BC842"/>
      <sheetName val="CHIFFRAGE_CAISSE_BK912"/>
      <sheetName val="CHIFFRAGE_PLATE_FORME_H02"/>
      <sheetName val="CHIFFRAGE_PLATE_FORME_H12"/>
      <sheetName val="CHIFFRAGE_PLATE_FORME_H22"/>
      <sheetName val="MODEL_CHANGE2"/>
      <sheetName val="BASE_DE_DONNEES2"/>
      <sheetName val="COURBE_DE_CHARGE2"/>
      <sheetName val="DEFINITION_Plateforme2"/>
      <sheetName val="CHIFFRAGE_Plate-Forme__de_BC952"/>
      <sheetName val="SYNTHESE__TEI3"/>
      <sheetName val="SYNTHESE_PAR_DIRECTION3"/>
      <sheetName val="LISTE_DES_INNOVATIONS3"/>
      <sheetName val="CAISSE___BC_953"/>
      <sheetName val="HYPOTHESES_DE_CHIFF3"/>
      <sheetName val="CHIFFRAGE_PLATE_FORME_TOTALE3"/>
      <sheetName val="CHIFFRAGE_CAISSE_BC843"/>
      <sheetName val="CHIFFRAGE_CAISSE_BK913"/>
      <sheetName val="CHIFFRAGE_PLATE_FORME_H03"/>
      <sheetName val="CHIFFRAGE_PLATE_FORME_H13"/>
      <sheetName val="CHIFFRAGE_PLATE_FORME_H23"/>
      <sheetName val="MODEL_CHANGE3"/>
      <sheetName val="BASE_DE_DONNEES3"/>
      <sheetName val="COURBE_DE_CHARGE3"/>
      <sheetName val="DEFINITION_Plateforme3"/>
      <sheetName val="CHIFFRAGE_Plate-Forme__de_BC953"/>
      <sheetName val="SYNTHESE__TEI4"/>
      <sheetName val="SYNTHESE_PAR_DIRECTION4"/>
      <sheetName val="LISTE_DES_INNOVATIONS4"/>
      <sheetName val="CAISSE___BC_954"/>
      <sheetName val="HYPOTHESES_DE_CHIFF4"/>
      <sheetName val="CHIFFRAGE_PLATE_FORME_TOTALE4"/>
      <sheetName val="CHIFFRAGE_CAISSE_BC844"/>
      <sheetName val="CHIFFRAGE_CAISSE_BK914"/>
      <sheetName val="CHIFFRAGE_PLATE_FORME_H04"/>
      <sheetName val="CHIFFRAGE_PLATE_FORME_H14"/>
      <sheetName val="CHIFFRAGE_PLATE_FORME_H24"/>
      <sheetName val="MODEL_CHANGE4"/>
      <sheetName val="BASE_DE_DONNEES4"/>
      <sheetName val="COURBE_DE_CHARGE4"/>
      <sheetName val="DEFINITION_Plateforme4"/>
      <sheetName val="CHIFFRAGE_Plate-Forme__de_BC954"/>
      <sheetName val="SYNTHESE__TEI5"/>
      <sheetName val="SYNTHESE_PAR_DIRECTION5"/>
      <sheetName val="LISTE_DES_INNOVATIONS5"/>
      <sheetName val="CAISSE___BC_955"/>
      <sheetName val="HYPOTHESES_DE_CHIFF5"/>
      <sheetName val="CHIFFRAGE_PLATE_FORME_TOTALE5"/>
      <sheetName val="CHIFFRAGE_CAISSE_BC845"/>
      <sheetName val="CHIFFRAGE_CAISSE_BK915"/>
      <sheetName val="CHIFFRAGE_PLATE_FORME_H05"/>
      <sheetName val="CHIFFRAGE_PLATE_FORME_H15"/>
      <sheetName val="CHIFFRAGE_PLATE_FORME_H25"/>
      <sheetName val="MODEL_CHANGE5"/>
      <sheetName val="BASE_DE_DONNEES5"/>
      <sheetName val="COURBE_DE_CHARGE5"/>
      <sheetName val="DEFINITION_Plateforme5"/>
      <sheetName val="CHIFFRAGE_Plate-Forme__de_BC955"/>
      <sheetName val="SYNTHESE__TEI6"/>
      <sheetName val="SYNTHESE_PAR_DIRECTION6"/>
      <sheetName val="LISTE_DES_INNOVATIONS6"/>
      <sheetName val="CAISSE___BC_956"/>
      <sheetName val="HYPOTHESES_DE_CHIFF6"/>
      <sheetName val="CHIFFRAGE_PLATE_FORME_TOTALE6"/>
      <sheetName val="CHIFFRAGE_CAISSE_BC846"/>
      <sheetName val="CHIFFRAGE_CAISSE_BK916"/>
      <sheetName val="CHIFFRAGE_PLATE_FORME_H06"/>
      <sheetName val="CHIFFRAGE_PLATE_FORME_H16"/>
      <sheetName val="CHIFFRAGE_PLATE_FORME_H26"/>
      <sheetName val="MODEL_CHANGE6"/>
      <sheetName val="BASE_DE_DONNEES6"/>
      <sheetName val="COURBE_DE_CHARGE6"/>
      <sheetName val="DEFINITION_Plateforme6"/>
      <sheetName val="CHIFFRAGE_Plate-Forme__de_BC956"/>
      <sheetName val="SYNTHESE__TEI7"/>
      <sheetName val="SYNTHESE_PAR_DIRECTION7"/>
      <sheetName val="LISTE_DES_INNOVATIONS7"/>
      <sheetName val="CAISSE___BC_957"/>
      <sheetName val="HYPOTHESES_DE_CHIFF7"/>
      <sheetName val="CHIFFRAGE_PLATE_FORME_TOTALE7"/>
      <sheetName val="CHIFFRAGE_CAISSE_BC847"/>
      <sheetName val="CHIFFRAGE_CAISSE_BK917"/>
      <sheetName val="CHIFFRAGE_PLATE_FORME_H07"/>
      <sheetName val="CHIFFRAGE_PLATE_FORME_H17"/>
      <sheetName val="CHIFFRAGE_PLATE_FORME_H27"/>
      <sheetName val="MODEL_CHANGE7"/>
      <sheetName val="BASE_DE_DONNEES7"/>
      <sheetName val="COURBE_DE_CHARGE7"/>
      <sheetName val="DEFINITION_Plateforme7"/>
      <sheetName val="CHIFFRAGE_Plate-Forme__de_BC957"/>
      <sheetName val="SYNTHESE__TEI8"/>
      <sheetName val="SYNTHESE_PAR_DIRECTION8"/>
      <sheetName val="LISTE_DES_INNOVATIONS8"/>
      <sheetName val="CAISSE___BC_958"/>
      <sheetName val="HYPOTHESES_DE_CHIFF8"/>
      <sheetName val="CHIFFRAGE_PLATE_FORME_TOTALE8"/>
      <sheetName val="CHIFFRAGE_CAISSE_BC848"/>
      <sheetName val="CHIFFRAGE_CAISSE_BK918"/>
      <sheetName val="CHIFFRAGE_PLATE_FORME_H08"/>
      <sheetName val="CHIFFRAGE_PLATE_FORME_H18"/>
      <sheetName val="CHIFFRAGE_PLATE_FORME_H28"/>
      <sheetName val="MODEL_CHANGE8"/>
      <sheetName val="BASE_DE_DONNEES8"/>
      <sheetName val="COURBE_DE_CHARGE8"/>
      <sheetName val="DEFINITION_Plateforme8"/>
      <sheetName val="CHIFFRAGE_Plate-Forme__de_BC958"/>
      <sheetName val="SYNTHESE__TEI9"/>
      <sheetName val="SYNTHESE_PAR_DIRECTION9"/>
      <sheetName val="LISTE_DES_INNOVATIONS9"/>
      <sheetName val="CAISSE___BC_959"/>
      <sheetName val="HYPOTHESES_DE_CHIFF9"/>
      <sheetName val="CHIFFRAGE_PLATE_FORME_TOTALE9"/>
      <sheetName val="CHIFFRAGE_CAISSE_BC849"/>
      <sheetName val="CHIFFRAGE_CAISSE_BK919"/>
      <sheetName val="CHIFFRAGE_PLATE_FORME_H09"/>
      <sheetName val="CHIFFRAGE_PLATE_FORME_H19"/>
      <sheetName val="CHIFFRAGE_PLATE_FORME_H29"/>
      <sheetName val="MODEL_CHANGE9"/>
      <sheetName val="BASE_DE_DONNEES9"/>
      <sheetName val="COURBE_DE_CHARGE9"/>
      <sheetName val="DEFINITION_Plateforme9"/>
      <sheetName val="CHIFFRAGE_Plate-Forme__de_BC959"/>
      <sheetName val="SYNTHESE__TEI10"/>
      <sheetName val="SYNTHESE_PAR_DIRECTION10"/>
      <sheetName val="LISTE_DES_INNOVATIONS10"/>
      <sheetName val="CAISSE___BC_9510"/>
      <sheetName val="HYPOTHESES_DE_CHIFF10"/>
      <sheetName val="CHIFFRAGE_PLATE_FORME_TOTALE10"/>
      <sheetName val="CHIFFRAGE_CAISSE_BC8410"/>
      <sheetName val="CHIFFRAGE_CAISSE_BK9110"/>
      <sheetName val="CHIFFRAGE_PLATE_FORME_H010"/>
      <sheetName val="CHIFFRAGE_PLATE_FORME_H110"/>
      <sheetName val="CHIFFRAGE_PLATE_FORME_H210"/>
      <sheetName val="MODEL_CHANGE10"/>
      <sheetName val="BASE_DE_DONNEES10"/>
      <sheetName val="COURBE_DE_CHARGE10"/>
      <sheetName val="DEFINITION_Plateforme10"/>
      <sheetName val="CHIFFRAGE_Plate-Forme__de_BC910"/>
      <sheetName val="SYNTHESE__TEI11"/>
      <sheetName val="SYNTHESE_PAR_DIRECTION11"/>
      <sheetName val="LISTE_DES_INNOVATIONS11"/>
      <sheetName val="CAISSE___BC_9511"/>
      <sheetName val="HYPOTHESES_DE_CHIFF11"/>
      <sheetName val="CHIFFRAGE_PLATE_FORME_TOTALE11"/>
      <sheetName val="CHIFFRAGE_CAISSE_BC8411"/>
      <sheetName val="CHIFFRAGE_CAISSE_BK9111"/>
      <sheetName val="CHIFFRAGE_PLATE_FORME_H011"/>
      <sheetName val="CHIFFRAGE_PLATE_FORME_H111"/>
      <sheetName val="CHIFFRAGE_PLATE_FORME_H211"/>
      <sheetName val="MODEL_CHANGE11"/>
      <sheetName val="BASE_DE_DONNEES11"/>
      <sheetName val="COURBE_DE_CHARGE11"/>
      <sheetName val="DEFINITION_Plateforme11"/>
      <sheetName val="CHIFFRAGE_Plate-Forme__de_BC911"/>
      <sheetName val="SYNTHESE__TEI12"/>
      <sheetName val="SYNTHESE_PAR_DIRECTION12"/>
      <sheetName val="LISTE_DES_INNOVATIONS12"/>
      <sheetName val="CAISSE___BC_9512"/>
      <sheetName val="HYPOTHESES_DE_CHIFF12"/>
      <sheetName val="CHIFFRAGE_PLATE_FORME_TOTALE12"/>
      <sheetName val="CHIFFRAGE_CAISSE_BC8412"/>
      <sheetName val="CHIFFRAGE_CAISSE_BK9112"/>
      <sheetName val="CHIFFRAGE_PLATE_FORME_H012"/>
      <sheetName val="CHIFFRAGE_PLATE_FORME_H112"/>
      <sheetName val="CHIFFRAGE_PLATE_FORME_H212"/>
      <sheetName val="MODEL_CHANGE12"/>
      <sheetName val="BASE_DE_DONNEES12"/>
      <sheetName val="COURBE_DE_CHARGE12"/>
      <sheetName val="DEFINITION_Plateforme12"/>
      <sheetName val="CHIFFRAGE_Plate-Forme__de_BC912"/>
      <sheetName val="SYNTHESE__TEI13"/>
      <sheetName val="SYNTHESE_PAR_DIRECTION13"/>
      <sheetName val="LISTE_DES_INNOVATIONS13"/>
      <sheetName val="CAISSE___BC_9513"/>
      <sheetName val="HYPOTHESES_DE_CHIFF13"/>
      <sheetName val="CHIFFRAGE_PLATE_FORME_TOTALE13"/>
      <sheetName val="CHIFFRAGE_CAISSE_BC8413"/>
      <sheetName val="CHIFFRAGE_CAISSE_BK9113"/>
      <sheetName val="CHIFFRAGE_PLATE_FORME_H013"/>
      <sheetName val="CHIFFRAGE_PLATE_FORME_H113"/>
      <sheetName val="CHIFFRAGE_PLATE_FORME_H213"/>
      <sheetName val="MODEL_CHANGE13"/>
      <sheetName val="BASE_DE_DONNEES13"/>
      <sheetName val="COURBE_DE_CHARGE13"/>
      <sheetName val="DEFINITION_Plateforme13"/>
      <sheetName val="CHIFFRAGE_Plate-Forme__de_BC913"/>
      <sheetName val="SYNTHESE__TEI14"/>
      <sheetName val="SYNTHESE_PAR_DIRECTION14"/>
      <sheetName val="LISTE_DES_INNOVATIONS14"/>
      <sheetName val="CAISSE___BC_9514"/>
      <sheetName val="HYPOTHESES_DE_CHIFF14"/>
      <sheetName val="CHIFFRAGE_PLATE_FORME_TOTALE14"/>
      <sheetName val="CHIFFRAGE_CAISSE_BC8414"/>
      <sheetName val="CHIFFRAGE_CAISSE_BK9114"/>
      <sheetName val="CHIFFRAGE_PLATE_FORME_H014"/>
      <sheetName val="CHIFFRAGE_PLATE_FORME_H114"/>
      <sheetName val="CHIFFRAGE_PLATE_FORME_H214"/>
      <sheetName val="MODEL_CHANGE14"/>
      <sheetName val="BASE_DE_DONNEES14"/>
      <sheetName val="COURBE_DE_CHARGE14"/>
      <sheetName val="DEFINITION_Plateforme14"/>
      <sheetName val="CHIFFRAGE_Plate-Forme__de_BC914"/>
      <sheetName val="Lists"/>
      <sheetName val="List"/>
      <sheetName val="Section 1"/>
      <sheetName val="MexiqueVentes97"/>
      <sheetName val="TEI EXPLORATOIRE Plate forme et"/>
      <sheetName val="Base"/>
      <sheetName val="Legend"/>
      <sheetName val="INFOS"/>
      <sheetName val="Feuil1"/>
      <sheetName val="VERSIONS"/>
      <sheetName val="TEINTES SELLERIES"/>
      <sheetName val="preparation"/>
      <sheetName val="PREPA"/>
      <sheetName val="SYNTHESE__TEI15"/>
      <sheetName val="SYNTHESE_PAR_DIRECTION15"/>
      <sheetName val="LISTE_DES_INNOVATIONS15"/>
      <sheetName val="CAISSE___BC_9515"/>
      <sheetName val="HYPOTHESES_DE_CHIFF15"/>
      <sheetName val="CHIFFRAGE_PLATE_FORME_TOTALE15"/>
      <sheetName val="CHIFFRAGE_CAISSE_BC8415"/>
      <sheetName val="CHIFFRAGE_CAISSE_BK9115"/>
      <sheetName val="CHIFFRAGE_PLATE_FORME_H015"/>
      <sheetName val="CHIFFRAGE_PLATE_FORME_H115"/>
      <sheetName val="CHIFFRAGE_PLATE_FORME_H215"/>
      <sheetName val="MODEL_CHANGE15"/>
      <sheetName val="BASE_DE_DONNEES15"/>
      <sheetName val="COURBE_DE_CHARGE15"/>
      <sheetName val="DEFINITION_Plateforme15"/>
      <sheetName val="CHIFFRAGE_Plate-Forme__de_BC915"/>
      <sheetName val="ND6_000_CONDITIONS_DE_CHIFFRAGE"/>
      <sheetName val="_x0004_iag"/>
      <sheetName val="怇合B"/>
      <sheetName val="_x0004_ists"/>
      <sheetName val="간이연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3">
          <cell r="P3">
            <v>0.86</v>
          </cell>
          <cell r="Q3">
            <v>0.75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 refreshError="1"/>
      <sheetData sheetId="305" refreshError="1"/>
      <sheetData sheetId="306" refreshError="1"/>
      <sheetData sheetId="30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.WIRE적용LIST"/>
      <sheetName val="XXXX"/>
      <sheetName val="표지"/>
      <sheetName val="목차"/>
      <sheetName val="차종소개"/>
      <sheetName val="1.1~2개발계획 "/>
      <sheetName val="2.개발품목"/>
      <sheetName val="카메라"/>
      <sheetName val="3.신규부품1 "/>
      <sheetName val="3.신규부품2"/>
      <sheetName val="3.신규부품3"/>
      <sheetName val="4.치공구"/>
      <sheetName val="4.3APP"/>
      <sheetName val="5.CFT"/>
      <sheetName val="소요예산 1"/>
      <sheetName val="소요예산2"/>
      <sheetName val="Sheet2"/>
      <sheetName val="TCA"/>
      <sheetName val="2"/>
      <sheetName val="EF부품개발계획-2"/>
      <sheetName val="●현황"/>
      <sheetName val="●목차"/>
      <sheetName val="A-100전제"/>
      <sheetName val="이력"/>
      <sheetName val="CAUDIT"/>
      <sheetName val="5_WIRE적용LIST"/>
      <sheetName val="1_1~2개발계획_"/>
      <sheetName val="2_개발품목"/>
      <sheetName val="3_신규부품1_"/>
      <sheetName val="3_신규부품2"/>
      <sheetName val="3_신규부품3"/>
      <sheetName val="4_치공구"/>
      <sheetName val="4_3APP"/>
      <sheetName val="5_CFT"/>
      <sheetName val="소요예산_1"/>
      <sheetName val="기안"/>
      <sheetName val="협조전"/>
      <sheetName val="712"/>
      <sheetName val="XGPROD"/>
      <sheetName val="OPT손익_내수"/>
      <sheetName val="M1가격"/>
      <sheetName val="980301"/>
      <sheetName val="OPT손익_수출"/>
      <sheetName val="Sheet6"/>
      <sheetName val="full_(2)"/>
      <sheetName val="부품LIST"/>
      <sheetName val="RES"/>
      <sheetName val="LXLIST1"/>
      <sheetName val="KD율"/>
      <sheetName val="대외공문"/>
      <sheetName val="A-A"/>
      <sheetName val="Sheet7"/>
      <sheetName val="64164"/>
      <sheetName val="BASE"/>
      <sheetName val="X3"/>
      <sheetName val="김경원"/>
      <sheetName val="Sheet3"/>
      <sheetName val="Y3-LIST"/>
      <sheetName val="내구품질향상1"/>
      <sheetName val="차체부품_INS_REPORT(갑)"/>
      <sheetName val="4DR"/>
      <sheetName val="FUEL FILLER"/>
      <sheetName val="FUEL_CHART"/>
      <sheetName val="#REF"/>
      <sheetName val="TEMP TORQUE"/>
      <sheetName val="Open"/>
      <sheetName val="외주현황.wq1"/>
      <sheetName val="Mc"/>
      <sheetName val="제품Master"/>
      <sheetName val="인증"/>
      <sheetName val="수리결과"/>
      <sheetName val="RDLEVLST"/>
      <sheetName val="부품원가"/>
      <sheetName val="하받침판"/>
      <sheetName val="원판고정판"/>
      <sheetName val="상원판"/>
      <sheetName val="SPACE BLOCK"/>
      <sheetName val="HOT RNR BLOCK"/>
      <sheetName val="major"/>
      <sheetName val="1.변경범위"/>
      <sheetName val="WEIGHT"/>
      <sheetName val="01_SW"/>
      <sheetName val="5_WIRE적용LIST1"/>
      <sheetName val="1_1~2개발계획_1"/>
      <sheetName val="2_개발품목1"/>
      <sheetName val="3_신규부품1_1"/>
      <sheetName val="3_신규부품21"/>
      <sheetName val="3_신규부품31"/>
      <sheetName val="4_치공구1"/>
      <sheetName val="4_3APP1"/>
      <sheetName val="5_CFT1"/>
      <sheetName val="소요예산_11"/>
      <sheetName val="FUEL_FILLER"/>
      <sheetName val="TEMP_TORQUE"/>
      <sheetName val="조립원단위"/>
      <sheetName val="단가Master"/>
      <sheetName val="4개월평균"/>
      <sheetName val="원단위 규격"/>
      <sheetName val="IHL 계획"/>
      <sheetName val="IHL 기초재고"/>
      <sheetName val="IHL 과부족 재고"/>
      <sheetName val="생산계획"/>
      <sheetName val="조립생산"/>
      <sheetName val="사출생산"/>
      <sheetName val="사출양품생산"/>
      <sheetName val="사출외주생산"/>
      <sheetName val="사출출하불량"/>
      <sheetName val="소요량산출"/>
      <sheetName val="사출조립출고"/>
      <sheetName val="조립출하"/>
      <sheetName val="사출출하"/>
      <sheetName val="조립재고"/>
      <sheetName val="BAL.(TTL)"/>
      <sheetName val="진행 DATA (2)"/>
      <sheetName val="99년12월 실적DATA"/>
      <sheetName val="하나로통신"/>
      <sheetName val="생산1-1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GB-IC Villingen GG"/>
      <sheetName val="8월실적"/>
      <sheetName val="작성양식"/>
      <sheetName val="건들지말것"/>
      <sheetName val="p2-1"/>
      <sheetName val="계산DATA입력"/>
      <sheetName val="상세 계산 내역"/>
      <sheetName val="계산정보"/>
      <sheetName val="사양조정"/>
      <sheetName val="PS일계획"/>
      <sheetName val="EFFORT FINAL"/>
      <sheetName val="CAPACITY TOOLING-49083"/>
      <sheetName val="부재료"/>
      <sheetName val="금형견적서(PRESS)"/>
      <sheetName val="소요량"/>
      <sheetName val="1.2내수"/>
      <sheetName val="시산표"/>
      <sheetName val="Sheet1"/>
      <sheetName val="하자DB"/>
      <sheetName val="자료"/>
      <sheetName val="MainReport"/>
      <sheetName val="팀구분(INDEX)"/>
      <sheetName val="PILOT품"/>
      <sheetName val="M96현황-동아"/>
      <sheetName val="금형품의서"/>
      <sheetName val="간이연락"/>
      <sheetName val="CD-실적"/>
      <sheetName val="와이어구분"/>
      <sheetName val="MC&amp;다변화"/>
      <sheetName val="G8090(2KEY)"/>
      <sheetName val="주행"/>
      <sheetName val="M1master"/>
      <sheetName val="DAT(목표)"/>
      <sheetName val="STOCK"/>
      <sheetName val="pg11"/>
      <sheetName val="GB  3DR R FOG HSG"/>
      <sheetName val="Summary"/>
      <sheetName val="B053 (990701)공정실적PP%계산"/>
      <sheetName val="10월작업불량"/>
      <sheetName val="98종합"/>
      <sheetName val="계열사현황종합"/>
      <sheetName val="계정"/>
      <sheetName val="Macro1"/>
      <sheetName val="일괄인쇄"/>
      <sheetName val="DATA"/>
      <sheetName val="단가"/>
      <sheetName val="cv"/>
      <sheetName val="W-현원가"/>
      <sheetName val="점유면적"/>
      <sheetName val="Value Analysis - Sheet 1"/>
      <sheetName val="별첨#1(코스트센터)"/>
      <sheetName val="별첨#2(원가요소)"/>
      <sheetName val="GK차체EO-CUT전"/>
      <sheetName val="MAST S"/>
      <sheetName val="9312직원급여"/>
      <sheetName val="업무계획1"/>
      <sheetName val="resume"/>
      <sheetName val="BRAKE"/>
      <sheetName val="사급현황"/>
      <sheetName val="PP%계산"/>
      <sheetName val="발행"/>
      <sheetName val="1안98Billing"/>
      <sheetName val="9801"/>
      <sheetName val="FUEL FILLER DR(BODY)"/>
      <sheetName val="대비표"/>
      <sheetName val="PRINT"/>
      <sheetName val="PIVOT"/>
      <sheetName val="CFLOW"/>
      <sheetName val="2.대외공문"/>
      <sheetName val="인원"/>
      <sheetName val="KMO"/>
      <sheetName val="소유주(원)"/>
      <sheetName val="5_WIRE적용LIST2"/>
      <sheetName val="1_1~2개발계획_2"/>
      <sheetName val="2_개발품목2"/>
      <sheetName val="3_신규부품1_2"/>
      <sheetName val="3_신규부품22"/>
      <sheetName val="3_신규부품32"/>
      <sheetName val="4_치공구2"/>
      <sheetName val="4_3APP2"/>
      <sheetName val="5_CFT2"/>
      <sheetName val="소요예산_12"/>
      <sheetName val="외주현황_wq1"/>
      <sheetName val="TEMP_TORQUE1"/>
      <sheetName val="FUEL_FILLER1"/>
      <sheetName val="SPACE_BLOCK"/>
      <sheetName val="HOT_RNR_BLOCK"/>
      <sheetName val="99년12월_실적DATA"/>
      <sheetName val="GB-IC_Villingen_GG"/>
      <sheetName val="BAL_(TTL)"/>
      <sheetName val="진행_DATA_(2)"/>
      <sheetName val="원단위_규격"/>
      <sheetName val="IHL_계획"/>
      <sheetName val="IHL_기초재고"/>
      <sheetName val="IHL_과부족_재고"/>
      <sheetName val="1_변경범위"/>
      <sheetName val="상세_계산_내역"/>
      <sheetName val="EFFORT_FINAL"/>
      <sheetName val="CAPACITY_TOOLING-49083"/>
      <sheetName val="2_대외공문"/>
      <sheetName val="3.일반사상"/>
      <sheetName val="RC 단가 인하"/>
      <sheetName val="불량유형"/>
      <sheetName val="1"/>
      <sheetName val="CAPA"/>
      <sheetName val="하네스명단 "/>
      <sheetName val="QC "/>
      <sheetName val="ĐI HY 2019.06"/>
      <sheetName val="CVT산정"/>
      <sheetName val="96원가"/>
      <sheetName val="JT3.0견적-구1"/>
      <sheetName val="RD제품개발투자비(매가)"/>
      <sheetName val="재료율"/>
      <sheetName val="DATE"/>
      <sheetName val="1.개발개요"/>
      <sheetName val="Facilities, P. Lines &amp; Group"/>
      <sheetName val="PC%계산"/>
      <sheetName val="공정별공법-W.HSE-LH"/>
      <sheetName val="MOTO"/>
      <sheetName val="XL4Poppy"/>
      <sheetName val="범례"/>
      <sheetName val="상용"/>
      <sheetName val="full (2)"/>
      <sheetName val="품의서"/>
      <sheetName val="매출현황"/>
      <sheetName val="BAL(이력관리)"/>
      <sheetName val="TITLE"/>
      <sheetName val="소요예산_x0002__x0000_"/>
      <sheetName val="구동"/>
      <sheetName val="(평균)"/>
      <sheetName val="추이도"/>
      <sheetName val="본문"/>
      <sheetName val="15. LOT 관리"/>
      <sheetName val="현금경비중역"/>
      <sheetName val="교육계획"/>
      <sheetName val="문서처리전"/>
      <sheetName val="File_Table"/>
      <sheetName val="Z41,Z42 이외total"/>
      <sheetName val="월간단가"/>
      <sheetName val="ML"/>
      <sheetName val="직원신상"/>
      <sheetName val="검토서"/>
      <sheetName val="Q11(자체)"/>
      <sheetName val="대표경력"/>
      <sheetName val="MexiqueVentes97"/>
      <sheetName val="분석mast"/>
      <sheetName val="OPT손익 내수"/>
      <sheetName val="OPT손익 수출"/>
      <sheetName val="차수"/>
      <sheetName val="제품"/>
      <sheetName val="승인1팀"/>
      <sheetName val="Q13"/>
      <sheetName val="Q11"/>
      <sheetName val="Q23"/>
      <sheetName val="Q12"/>
      <sheetName val="금형 이력 카드"/>
      <sheetName val="Sheet"/>
      <sheetName val="대표자"/>
      <sheetName val="실적(Q11)"/>
      <sheetName val="예산(Q11)"/>
      <sheetName val="125PIECE"/>
      <sheetName val="중량 비교"/>
      <sheetName val="검사성적서(갑)"/>
      <sheetName val="주소(한문)"/>
      <sheetName val="폼관조직"/>
      <sheetName val="TU TOTAL"/>
      <sheetName val="二.POSITION.XLS"/>
      <sheetName val="Production Plan1"/>
      <sheetName val="Segments"/>
      <sheetName val="소요예산_x005f_x0002__x005f_x0000_"/>
      <sheetName val="P&amp;L,Bal Sheet,Cash Forecast"/>
      <sheetName val="BOM'2004"/>
      <sheetName val="Cash payments &gt;Rs.20,000"/>
      <sheetName val="6.품질실적"/>
      <sheetName val="상품입고집계"/>
      <sheetName val="H400"/>
      <sheetName val="8.판매_엔진"/>
      <sheetName val="CPK"/>
      <sheetName val="금형비"/>
      <sheetName val="백판낼"/>
      <sheetName val="??"/>
      <sheetName val="LEASE4"/>
      <sheetName val="型上げ"/>
      <sheetName val="원본1"/>
      <sheetName val="냉연"/>
      <sheetName val="B"/>
      <sheetName val="Jan-30-99"/>
      <sheetName val="단위"/>
      <sheetName val="소재비"/>
      <sheetName val="조각"/>
      <sheetName val="부식"/>
      <sheetName val="시사출"/>
      <sheetName val="래핑"/>
      <sheetName val="열처리"/>
      <sheetName val="유도하트런너"/>
      <sheetName val="동명하트런너"/>
      <sheetName val="수출"/>
      <sheetName val="가2"/>
      <sheetName val="초도발주서"/>
      <sheetName val="RearHeadPaynter"/>
      <sheetName val="ClutchPaynter"/>
      <sheetName val="설비"/>
      <sheetName val="반송불량율"/>
      <sheetName val="96"/>
      <sheetName val="득점현황"/>
      <sheetName val="MC%계산"/>
      <sheetName val="HPS Slit Coil (Centralia)"/>
      <sheetName val="참고"/>
      <sheetName val="제품인하"/>
      <sheetName val="KI치"/>
      <sheetName val="납기준수율"/>
      <sheetName val="공정불량율(조립)"/>
      <sheetName val="MCT6"/>
      <sheetName val="입력"/>
      <sheetName val="GB_IC Villingen GG"/>
      <sheetName val="집계"/>
      <sheetName val="실적 및 계획"/>
      <sheetName val="a14실"/>
      <sheetName val="명단"/>
      <sheetName val="입하이력"/>
      <sheetName val="검기갑지"/>
      <sheetName val="OEM "/>
      <sheetName val="가격표"/>
      <sheetName val="RESN_SUM"/>
      <sheetName val="Actions"/>
      <sheetName val="월생산"/>
      <sheetName val="수입"/>
      <sheetName val="정미시간"/>
      <sheetName val="GG08"/>
      <sheetName val="GB_IC_Villingen_GG"/>
      <sheetName val="실적_및_계획"/>
      <sheetName val="작업제품군"/>
      <sheetName val="차종"/>
      <sheetName val="환율"/>
      <sheetName val="사용자코드1"/>
      <sheetName val="사용자코드2"/>
      <sheetName val="매출성격"/>
      <sheetName val="지역"/>
      <sheetName val="불량현상별END"/>
      <sheetName val="업종별"/>
      <sheetName val="Account"/>
      <sheetName val="본부별팀별9911"/>
      <sheetName val="R&amp;D"/>
      <sheetName val="91"/>
      <sheetName val="생산_P"/>
      <sheetName val="Bid_Sheet"/>
      <sheetName val="이자율"/>
      <sheetName val="투자-국내2"/>
      <sheetName val="설비사양서B-1"/>
      <sheetName val="Ellesmere Port (08)"/>
      <sheetName val="++++"/>
      <sheetName val="Material Cost"/>
      <sheetName val="6월"/>
      <sheetName val="BACK DATA"/>
      <sheetName val="総合B"/>
      <sheetName val="MPL 技連"/>
      <sheetName val="342E BLOCK"/>
      <sheetName val="1-1.가공지그"/>
      <sheetName val="1-2.리크지그"/>
      <sheetName val="1-3.조립지그"/>
      <sheetName val="Plan 98"/>
      <sheetName val="재질단가"/>
      <sheetName val="업무분장 "/>
      <sheetName val="공통"/>
      <sheetName val="합의서"/>
      <sheetName val="항목(1)"/>
      <sheetName val="추가예산"/>
      <sheetName val="bs"/>
      <sheetName val="S50 "/>
      <sheetName val="독일GLS"/>
      <sheetName val="ProcessMap 표지"/>
      <sheetName val="82150-39000"/>
      <sheetName val="Spec Cap'l Input"/>
      <sheetName val="3"/>
      <sheetName val="4"/>
      <sheetName val="97년추정손익계산서"/>
      <sheetName val="가정"/>
      <sheetName val="Proposal"/>
      <sheetName val="CASHFLOW"/>
      <sheetName val="last five yrs (without tools)"/>
      <sheetName val="9-1차이내역"/>
      <sheetName val="96수출"/>
      <sheetName val="MASTER "/>
      <sheetName val="A"/>
      <sheetName val="8,9,10"/>
      <sheetName val="PTR台손익"/>
      <sheetName val="VXXXXXXXXXXXXXXXXXXXXXXXX"/>
      <sheetName val="계산결과"/>
      <sheetName val="전산INPUT"/>
      <sheetName val="DATA저장"/>
      <sheetName val="Module1"/>
      <sheetName val="000000"/>
      <sheetName val="재료비"/>
      <sheetName val="GRACE"/>
      <sheetName val="94B"/>
      <sheetName val="사진"/>
      <sheetName val="02-2W"/>
      <sheetName val="X-3 ENG"/>
      <sheetName val="PILOT APP."/>
      <sheetName val="공작"/>
      <sheetName val="샤시"/>
      <sheetName val="모듈"/>
      <sheetName val="전장"/>
      <sheetName val="차체"/>
      <sheetName val="내장"/>
      <sheetName val="외장"/>
      <sheetName val="해외"/>
      <sheetName val="부서현황"/>
      <sheetName val="INPUT"/>
      <sheetName val="Code"/>
      <sheetName val="PP1142-2"/>
      <sheetName val="PAD"/>
      <sheetName val="차종별"/>
      <sheetName val="LEGAN"/>
      <sheetName val="62401-3T100"/>
      <sheetName val="SOURCE"/>
      <sheetName val="ItaliaPolonia"/>
      <sheetName val="PRESS이용락(2)"/>
      <sheetName val="상세(독일)"/>
      <sheetName val="CLM-MP"/>
      <sheetName val="차종별장판"/>
      <sheetName val="재료SC(일반)"/>
      <sheetName val="HP1AMLIST"/>
      <sheetName val="신규DEP"/>
      <sheetName val="차체부품 INS REPORT(갑)"/>
      <sheetName val="적용환율"/>
      <sheetName val="이익잉여금처분계산서"/>
      <sheetName val="용역원가명세서"/>
      <sheetName val="현금흐름표"/>
      <sheetName val="BUS제원1"/>
      <sheetName val="Summary Value Analysis"/>
      <sheetName val="2.주요계수총괄"/>
      <sheetName val="세목별"/>
      <sheetName val="E"/>
      <sheetName val="D"/>
      <sheetName val="C"/>
      <sheetName val="PN_ORDER"/>
      <sheetName val="CP"/>
      <sheetName val="계산 DATA 입력"/>
      <sheetName val="제조부문배부"/>
      <sheetName val="Financial Statements"/>
      <sheetName val="첨부02"/>
      <sheetName val="소상 &quot;1&quot;"/>
      <sheetName val="2차-PROTO-(1)"/>
      <sheetName val="Book1"/>
      <sheetName val="Ref_List"/>
      <sheetName val="10-초기공정능력"/>
      <sheetName val="소요예산_x005f_x0002_"/>
      <sheetName val="CHIFFRAGE CAISSE BK91"/>
      <sheetName val="계DATA"/>
      <sheetName val="실DATA "/>
      <sheetName val="Mix A"/>
      <sheetName val="__"/>
      <sheetName val="소요예산_x0002_?"/>
      <sheetName val="원본"/>
      <sheetName val="050218"/>
      <sheetName val="day"/>
      <sheetName val="소요예산_x0002__"/>
      <sheetName val="Feuil1"/>
      <sheetName val="구축일반"/>
      <sheetName val="자체실적1Q"/>
      <sheetName val="리스트"/>
      <sheetName val="98TURNCA"/>
      <sheetName val="84531"/>
      <sheetName val="주재료비"/>
      <sheetName val="종합장"/>
      <sheetName val="Aufträge"/>
      <sheetName val="리뷰"/>
      <sheetName val="SALE분석"/>
      <sheetName val="일년TOTAL"/>
      <sheetName val=" SR3차원단위 (3)"/>
      <sheetName val="급여명세서"/>
      <sheetName val="급여등록"/>
      <sheetName val="BND"/>
      <sheetName val="표준"/>
      <sheetName val="D-개요"/>
      <sheetName val="B053 (990701)공정능력PC%계산"/>
      <sheetName val="xxx"/>
      <sheetName val="sheet17"/>
      <sheetName val="공정능력(1)"/>
      <sheetName val="원재료 소요량 계산-중장기"/>
      <sheetName val="***********************00"/>
      <sheetName val="DBL LPG시험"/>
      <sheetName val="4월 list-sort(24BOD) (3)"/>
      <sheetName val="Variables"/>
      <sheetName val="CU열교환기 평균생산"/>
      <sheetName val="Formulas"/>
      <sheetName val="01_SC"/>
      <sheetName val="01_RY"/>
      <sheetName val="01_MT"/>
      <sheetName val="TABLE"/>
      <sheetName val="Ranges"/>
      <sheetName val="PROJ"/>
      <sheetName val="#1 사양비교표"/>
      <sheetName val="#4.표면처리비"/>
      <sheetName val="Form"/>
      <sheetName val="Pre_test"/>
      <sheetName val="3.3검토국"/>
      <sheetName val="내경"/>
      <sheetName val="N,C-code"/>
      <sheetName val="PART CONVERSION"/>
      <sheetName val="Ns0xa"/>
      <sheetName val="운행일지"/>
      <sheetName val="제안서"/>
      <sheetName val="차량별점검"/>
      <sheetName val="행정표준(1)"/>
      <sheetName val="행정표준(2)"/>
      <sheetName val="Debt (KDB)"/>
      <sheetName val="ACTUAL"/>
      <sheetName val="건설중인"/>
      <sheetName val="劳务工工资"/>
      <sheetName val="板金定義"/>
      <sheetName val="BOM簡化"/>
      <sheetName val="差異表"/>
      <sheetName val="SA조직도"/>
      <sheetName val="komentár"/>
      <sheetName val="SPT"/>
      <sheetName val="공통지표"/>
      <sheetName val="1-DUMMY_STANDORTE (VW양식)"/>
      <sheetName val="Country Codes"/>
      <sheetName val="기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/>
      <sheetData sheetId="428"/>
      <sheetData sheetId="429"/>
      <sheetData sheetId="430"/>
      <sheetData sheetId="431" refreshError="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산DATA입력"/>
      <sheetName val="원단위 전후비교"/>
      <sheetName val="EF-SONATA"/>
      <sheetName val="동아합의"/>
      <sheetName val="SOURCE"/>
      <sheetName val="공수"/>
      <sheetName val="2.대외공문"/>
      <sheetName val="CVT산정"/>
      <sheetName val="재질단가"/>
      <sheetName val="MC&amp;다변화"/>
      <sheetName val="의장"/>
      <sheetName val="FO-BO-ER"/>
      <sheetName val="원단위 1계 2계"/>
      <sheetName val="ERP입고량"/>
      <sheetName val="wirebend pipe최종욱"/>
      <sheetName val="외주현황.wq1"/>
      <sheetName val="#REF"/>
      <sheetName val="절단길이"/>
      <sheetName val="SUB"/>
      <sheetName val="단일압출"/>
      <sheetName val="CNC810M"/>
      <sheetName val="5.WIRE적용LIST"/>
      <sheetName val="상세 계산 내역"/>
      <sheetName val="계산정보"/>
      <sheetName val="간이연락"/>
      <sheetName val="소상 &quot;1&quot;"/>
      <sheetName val="PP%계산"/>
      <sheetName val="일년TOTAL"/>
      <sheetName val="major"/>
    </sheetNames>
    <sheetDataSet>
      <sheetData sheetId="0" refreshError="1">
        <row r="8">
          <cell r="B8">
            <v>8770</v>
          </cell>
        </row>
        <row r="9">
          <cell r="B9">
            <v>100</v>
          </cell>
        </row>
        <row r="14">
          <cell r="C14">
            <v>320</v>
          </cell>
        </row>
        <row r="18">
          <cell r="C18">
            <v>1.4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"/>
      <sheetName val="단일압출"/>
      <sheetName val="이중압출"/>
      <sheetName val="외면압출"/>
      <sheetName val="이중+외면"/>
      <sheetName val="DATA"/>
      <sheetName val="공수"/>
      <sheetName val="SUB"/>
    </sheetNames>
    <sheetDataSet>
      <sheetData sheetId="0" refreshError="1">
        <row r="2">
          <cell r="B2" t="str">
            <v>HS6310-01-001</v>
          </cell>
          <cell r="R2" t="str">
            <v>없음</v>
          </cell>
          <cell r="T2" t="str">
            <v>없음</v>
          </cell>
          <cell r="U2" t="str">
            <v>직호스</v>
          </cell>
          <cell r="AJ2" t="str">
            <v>전현호</v>
          </cell>
        </row>
        <row r="3">
          <cell r="B3" t="str">
            <v>HS6310-01-002</v>
          </cell>
          <cell r="R3" t="str">
            <v>EPDM SPONGE</v>
          </cell>
          <cell r="T3" t="str">
            <v>1공정</v>
          </cell>
          <cell r="U3" t="str">
            <v>일반 곡호스</v>
          </cell>
          <cell r="AD3" t="str">
            <v>ACM</v>
          </cell>
          <cell r="AE3">
            <v>5.4720000000000004</v>
          </cell>
          <cell r="AJ3" t="str">
            <v>박남서</v>
          </cell>
        </row>
        <row r="4">
          <cell r="B4" t="str">
            <v>HS6310-01-003</v>
          </cell>
          <cell r="R4" t="str">
            <v>EPDM SOLID</v>
          </cell>
          <cell r="T4" t="str">
            <v>2공정</v>
          </cell>
          <cell r="U4" t="str">
            <v>특수곡(한쪽)</v>
          </cell>
          <cell r="AD4" t="str">
            <v>CR</v>
          </cell>
          <cell r="AE4">
            <v>1.984</v>
          </cell>
          <cell r="AJ4" t="str">
            <v>강  진</v>
          </cell>
        </row>
        <row r="5">
          <cell r="B5" t="str">
            <v>HS6310-01-004</v>
          </cell>
          <cell r="T5" t="str">
            <v>3공정</v>
          </cell>
          <cell r="U5" t="str">
            <v>특수곡(양단)</v>
          </cell>
          <cell r="AD5" t="str">
            <v>CSM</v>
          </cell>
          <cell r="AE5">
            <v>4.66</v>
          </cell>
          <cell r="AJ5" t="str">
            <v>유왕열</v>
          </cell>
        </row>
        <row r="6">
          <cell r="B6" t="str">
            <v>HS6310-01-005</v>
          </cell>
          <cell r="T6" t="str">
            <v>4공정</v>
          </cell>
          <cell r="AD6" t="str">
            <v>EAR</v>
          </cell>
          <cell r="AE6">
            <v>6.8970000000000002</v>
          </cell>
        </row>
        <row r="7">
          <cell r="B7" t="str">
            <v>HS6310-01-006</v>
          </cell>
          <cell r="T7" t="str">
            <v>5공정</v>
          </cell>
          <cell r="AD7" t="str">
            <v>ECO</v>
          </cell>
          <cell r="AE7">
            <v>6.1790000000000003</v>
          </cell>
        </row>
        <row r="8">
          <cell r="B8" t="str">
            <v>HS6310-01-007</v>
          </cell>
          <cell r="AD8" t="str">
            <v>EPDM</v>
          </cell>
          <cell r="AE8">
            <v>1.6339999999999999</v>
          </cell>
        </row>
        <row r="9">
          <cell r="B9" t="str">
            <v>HS6310-01-008</v>
          </cell>
          <cell r="AD9" t="str">
            <v>EPDM SPONGE</v>
          </cell>
          <cell r="AE9">
            <v>2.0110000000000001</v>
          </cell>
        </row>
        <row r="10">
          <cell r="B10" t="str">
            <v>HS6310-01-009</v>
          </cell>
          <cell r="AD10" t="str">
            <v>EPDM SOLID</v>
          </cell>
          <cell r="AE10">
            <v>1.6890000000000001</v>
          </cell>
        </row>
        <row r="11">
          <cell r="B11" t="str">
            <v>HS6310-01-010</v>
          </cell>
          <cell r="AD11" t="str">
            <v>FKM</v>
          </cell>
          <cell r="AE11">
            <v>33.774000000000001</v>
          </cell>
        </row>
        <row r="12">
          <cell r="B12" t="str">
            <v>HS6310-01-011</v>
          </cell>
          <cell r="AD12" t="str">
            <v>H-NBR</v>
          </cell>
          <cell r="AE12">
            <v>21.327999999999999</v>
          </cell>
        </row>
        <row r="13">
          <cell r="B13" t="str">
            <v>HS6310-01-012</v>
          </cell>
          <cell r="AD13" t="str">
            <v>내열NBR</v>
          </cell>
          <cell r="AE13">
            <v>3.4540000000000002</v>
          </cell>
        </row>
        <row r="14">
          <cell r="B14" t="str">
            <v>HS6310-01-013</v>
          </cell>
          <cell r="AD14" t="str">
            <v>HOT-CR</v>
          </cell>
          <cell r="AE14">
            <v>3.3410000000000002</v>
          </cell>
        </row>
        <row r="15">
          <cell r="B15" t="str">
            <v>HS6310-01-014</v>
          </cell>
          <cell r="AD15" t="str">
            <v>NBR내한</v>
          </cell>
          <cell r="AE15">
            <v>2.423</v>
          </cell>
        </row>
        <row r="16">
          <cell r="B16" t="str">
            <v>HS6310-01-015</v>
          </cell>
          <cell r="AD16" t="str">
            <v>SBR</v>
          </cell>
          <cell r="AE16">
            <v>0.996</v>
          </cell>
        </row>
        <row r="17">
          <cell r="B17" t="str">
            <v>HS6310-01-016</v>
          </cell>
        </row>
        <row r="18">
          <cell r="B18" t="str">
            <v>HS6310-01-017</v>
          </cell>
        </row>
        <row r="19">
          <cell r="B19" t="str">
            <v>HS6310-01-018</v>
          </cell>
        </row>
        <row r="20">
          <cell r="B20" t="str">
            <v>HS6310-01-019</v>
          </cell>
        </row>
        <row r="21">
          <cell r="B21" t="str">
            <v>HS6310-01-020</v>
          </cell>
        </row>
        <row r="22">
          <cell r="B22" t="str">
            <v>HS6310-01-021</v>
          </cell>
        </row>
        <row r="23">
          <cell r="B23" t="str">
            <v>HS6310-01-022</v>
          </cell>
        </row>
        <row r="24">
          <cell r="B24" t="str">
            <v>HS6310-01-023</v>
          </cell>
        </row>
        <row r="25">
          <cell r="B25" t="str">
            <v>HS6310-01-024</v>
          </cell>
        </row>
        <row r="26">
          <cell r="B26" t="str">
            <v>HS6310-01-025</v>
          </cell>
        </row>
        <row r="27">
          <cell r="B27" t="str">
            <v>HS6310-01-026</v>
          </cell>
        </row>
        <row r="28">
          <cell r="B28" t="str">
            <v>HS6310-01-027</v>
          </cell>
        </row>
        <row r="29">
          <cell r="B29" t="str">
            <v>HS6310-01-028</v>
          </cell>
        </row>
        <row r="30">
          <cell r="B30" t="str">
            <v>HS6310-01-029</v>
          </cell>
        </row>
        <row r="31">
          <cell r="B31" t="str">
            <v>HS6310-01-030</v>
          </cell>
        </row>
        <row r="32">
          <cell r="B32" t="str">
            <v>HS6310-01-031</v>
          </cell>
        </row>
        <row r="33">
          <cell r="B33" t="str">
            <v>HS6310-01-032</v>
          </cell>
        </row>
        <row r="34">
          <cell r="B34" t="str">
            <v>HS6310-01-033</v>
          </cell>
        </row>
        <row r="35">
          <cell r="B35" t="str">
            <v>HS6310-01-034</v>
          </cell>
        </row>
        <row r="36">
          <cell r="B36" t="str">
            <v>HS6310-01-035</v>
          </cell>
        </row>
        <row r="37">
          <cell r="B37" t="str">
            <v>HS6310-01-036</v>
          </cell>
        </row>
        <row r="38">
          <cell r="B38" t="str">
            <v>HS6310-01-037</v>
          </cell>
        </row>
        <row r="39">
          <cell r="B39" t="str">
            <v>HS6310-01-038</v>
          </cell>
        </row>
        <row r="40">
          <cell r="B40" t="str">
            <v>HS6310-01-039</v>
          </cell>
        </row>
        <row r="41">
          <cell r="B41" t="str">
            <v>HS6310-01-040</v>
          </cell>
        </row>
        <row r="42">
          <cell r="B42" t="str">
            <v>HS6310-01-041</v>
          </cell>
        </row>
        <row r="43">
          <cell r="B43" t="str">
            <v>HS6310-01-042</v>
          </cell>
        </row>
        <row r="44">
          <cell r="B44" t="str">
            <v>HS6310-01-043</v>
          </cell>
        </row>
        <row r="45">
          <cell r="B45" t="str">
            <v>HS6310-01-044</v>
          </cell>
        </row>
        <row r="46">
          <cell r="B46" t="str">
            <v>HS6310-01-045</v>
          </cell>
        </row>
        <row r="47">
          <cell r="B47" t="str">
            <v>HS6310-01-046</v>
          </cell>
        </row>
        <row r="48">
          <cell r="B48" t="str">
            <v>HS6310-01-047</v>
          </cell>
        </row>
        <row r="49">
          <cell r="B49" t="str">
            <v>HS6310-01-048</v>
          </cell>
        </row>
        <row r="50">
          <cell r="B50" t="str">
            <v>HS6310-01-049</v>
          </cell>
        </row>
        <row r="51">
          <cell r="B51" t="str">
            <v>HS6310-01-050</v>
          </cell>
        </row>
        <row r="52">
          <cell r="B52" t="str">
            <v>HS6310-01-051</v>
          </cell>
        </row>
        <row r="53">
          <cell r="B53" t="str">
            <v>HS6310-01-052</v>
          </cell>
        </row>
        <row r="54">
          <cell r="B54" t="str">
            <v>HS6310-01-053</v>
          </cell>
        </row>
        <row r="55">
          <cell r="B55" t="str">
            <v>HS6310-01-054</v>
          </cell>
        </row>
        <row r="56">
          <cell r="B56" t="str">
            <v>HS6310-01-055</v>
          </cell>
        </row>
        <row r="57">
          <cell r="B57" t="str">
            <v>HS6310-01-056</v>
          </cell>
        </row>
        <row r="58">
          <cell r="B58" t="str">
            <v>HS6310-01-057</v>
          </cell>
        </row>
        <row r="59">
          <cell r="B59" t="str">
            <v>HS6310-01-058</v>
          </cell>
        </row>
        <row r="60">
          <cell r="B60" t="str">
            <v>HS6310-01-059</v>
          </cell>
        </row>
        <row r="61">
          <cell r="B61" t="str">
            <v>HS6310-01-060</v>
          </cell>
        </row>
        <row r="62">
          <cell r="B62" t="str">
            <v>HS6310-01-061</v>
          </cell>
        </row>
        <row r="63">
          <cell r="B63" t="str">
            <v>HS6310-01-062</v>
          </cell>
        </row>
        <row r="64">
          <cell r="B64" t="str">
            <v>HS6310-01-063</v>
          </cell>
        </row>
        <row r="65">
          <cell r="B65" t="str">
            <v>HS6310-01-064</v>
          </cell>
        </row>
        <row r="66">
          <cell r="B66" t="str">
            <v>HS6310-01-065</v>
          </cell>
        </row>
        <row r="67">
          <cell r="B67" t="str">
            <v>HS6310-01-066</v>
          </cell>
        </row>
        <row r="68">
          <cell r="B68" t="str">
            <v>HS6310-01-067</v>
          </cell>
        </row>
        <row r="69">
          <cell r="B69" t="str">
            <v>HS6310-01-068</v>
          </cell>
        </row>
        <row r="70">
          <cell r="B70" t="str">
            <v>HS6310-01-069</v>
          </cell>
        </row>
        <row r="71">
          <cell r="B71" t="str">
            <v>HS6310-01-070</v>
          </cell>
        </row>
        <row r="72">
          <cell r="B72" t="str">
            <v>HS6310-01-071</v>
          </cell>
        </row>
        <row r="73">
          <cell r="B73" t="str">
            <v>HS6310-01-072</v>
          </cell>
        </row>
        <row r="74">
          <cell r="B74" t="str">
            <v>HS6310-01-073</v>
          </cell>
        </row>
        <row r="75">
          <cell r="B75" t="str">
            <v>HS6310-01-074</v>
          </cell>
        </row>
        <row r="76">
          <cell r="B76" t="str">
            <v>HS6310-01-075</v>
          </cell>
        </row>
        <row r="77">
          <cell r="B77" t="str">
            <v>HS6310-01-076</v>
          </cell>
        </row>
        <row r="78">
          <cell r="B78" t="str">
            <v>HS6310-01-077</v>
          </cell>
        </row>
        <row r="79">
          <cell r="B79" t="str">
            <v>HS6310-01-078</v>
          </cell>
        </row>
        <row r="80">
          <cell r="B80" t="str">
            <v>HS6310-01-079</v>
          </cell>
        </row>
        <row r="81">
          <cell r="B81" t="str">
            <v>HS6310-01-080</v>
          </cell>
        </row>
        <row r="82">
          <cell r="B82" t="str">
            <v>HS6310-01-081</v>
          </cell>
        </row>
        <row r="83">
          <cell r="B83" t="str">
            <v>HS6310-01-082</v>
          </cell>
        </row>
        <row r="84">
          <cell r="B84" t="str">
            <v>HS6310-01-083</v>
          </cell>
        </row>
        <row r="85">
          <cell r="B85" t="str">
            <v>HS6310-01-084</v>
          </cell>
        </row>
        <row r="86">
          <cell r="B86" t="str">
            <v>HS6310-01-085</v>
          </cell>
        </row>
        <row r="87">
          <cell r="B87" t="str">
            <v>HS6310-01-086</v>
          </cell>
        </row>
        <row r="88">
          <cell r="B88" t="str">
            <v>HS6310-01-087</v>
          </cell>
        </row>
        <row r="89">
          <cell r="B89" t="str">
            <v>HS6310-01-088</v>
          </cell>
        </row>
        <row r="90">
          <cell r="B90" t="str">
            <v>HS6310-01-089</v>
          </cell>
        </row>
        <row r="91">
          <cell r="B91" t="str">
            <v>HS6310-01-090</v>
          </cell>
        </row>
        <row r="92">
          <cell r="B92" t="str">
            <v>HS6310-01-091</v>
          </cell>
        </row>
        <row r="93">
          <cell r="B93" t="str">
            <v>HS6310-01-092</v>
          </cell>
        </row>
        <row r="94">
          <cell r="B94" t="str">
            <v>HS6310-01-093</v>
          </cell>
        </row>
        <row r="95">
          <cell r="B95" t="str">
            <v>HS6310-01-094</v>
          </cell>
        </row>
        <row r="96">
          <cell r="B96" t="str">
            <v>HS6310-01-095</v>
          </cell>
        </row>
        <row r="97">
          <cell r="B97" t="str">
            <v>HS6310-01-096</v>
          </cell>
        </row>
        <row r="98">
          <cell r="B98" t="str">
            <v>HS6310-01-097</v>
          </cell>
        </row>
        <row r="99">
          <cell r="B99" t="str">
            <v>HS6310-01-098</v>
          </cell>
        </row>
        <row r="100">
          <cell r="B100" t="str">
            <v>HS6310-01-099</v>
          </cell>
        </row>
        <row r="101">
          <cell r="B101" t="str">
            <v>HS6310-01-100</v>
          </cell>
        </row>
        <row r="102">
          <cell r="B102" t="str">
            <v>HS6310-01-101</v>
          </cell>
        </row>
        <row r="103">
          <cell r="B103" t="str">
            <v>31473-27000</v>
          </cell>
        </row>
        <row r="104">
          <cell r="B104" t="str">
            <v>F85A-8B274-CA</v>
          </cell>
        </row>
        <row r="105">
          <cell r="B105" t="str">
            <v>F8AC-8B274-AB</v>
          </cell>
        </row>
        <row r="106">
          <cell r="B106" t="str">
            <v>F77H-18D334-BC</v>
          </cell>
        </row>
        <row r="107">
          <cell r="B107" t="str">
            <v>F8AH-18K579-AC</v>
          </cell>
        </row>
        <row r="108">
          <cell r="B108" t="str">
            <v>F8VH-18K580-AB</v>
          </cell>
        </row>
        <row r="109">
          <cell r="B109" t="str">
            <v>F81A-8W005-AB</v>
          </cell>
        </row>
        <row r="110">
          <cell r="B110" t="str">
            <v>F81A-8C351-AD</v>
          </cell>
        </row>
        <row r="111">
          <cell r="B111" t="str">
            <v>0K2N1 43 790A</v>
          </cell>
        </row>
        <row r="112">
          <cell r="B112" t="str">
            <v>K99357 08 150</v>
          </cell>
        </row>
        <row r="113">
          <cell r="B113" t="str">
            <v>K99357 08 150</v>
          </cell>
        </row>
        <row r="114">
          <cell r="B114" t="str">
            <v>K99357 08 220</v>
          </cell>
        </row>
        <row r="115">
          <cell r="B115" t="str">
            <v>0K2A5 43 490A</v>
          </cell>
        </row>
        <row r="116">
          <cell r="B116" t="str">
            <v>0K9BV 15 184D</v>
          </cell>
        </row>
        <row r="117">
          <cell r="B117" t="str">
            <v>0K9BV 15 184D</v>
          </cell>
        </row>
        <row r="118">
          <cell r="B118" t="str">
            <v>HS6310-03-001</v>
          </cell>
        </row>
        <row r="119">
          <cell r="B119" t="str">
            <v>HS6310-03-002</v>
          </cell>
        </row>
        <row r="120">
          <cell r="B120" t="str">
            <v>HS6310-03-003</v>
          </cell>
        </row>
        <row r="121">
          <cell r="B121" t="str">
            <v>HS6310-03-004</v>
          </cell>
        </row>
        <row r="122">
          <cell r="B122" t="str">
            <v>HS6310-03-005</v>
          </cell>
        </row>
        <row r="123">
          <cell r="B123" t="str">
            <v>HS6310-03-006</v>
          </cell>
        </row>
        <row r="124">
          <cell r="B124" t="str">
            <v>HS6310-03-007</v>
          </cell>
        </row>
        <row r="125">
          <cell r="B125" t="str">
            <v>HS6310-03-008</v>
          </cell>
        </row>
        <row r="126">
          <cell r="B126" t="str">
            <v>HS6310-03-009</v>
          </cell>
        </row>
        <row r="127">
          <cell r="B127" t="str">
            <v>HS6310-03-010</v>
          </cell>
        </row>
        <row r="128">
          <cell r="B128" t="str">
            <v>HS6310-03-011</v>
          </cell>
        </row>
        <row r="129">
          <cell r="B129" t="str">
            <v>HS6310-03-012</v>
          </cell>
        </row>
        <row r="130">
          <cell r="B130" t="str">
            <v>HS6310-03-013</v>
          </cell>
        </row>
        <row r="131">
          <cell r="B131" t="str">
            <v>HS6310-03-014</v>
          </cell>
        </row>
        <row r="132">
          <cell r="B132" t="str">
            <v>HS6310-03-015</v>
          </cell>
        </row>
        <row r="133">
          <cell r="B133" t="str">
            <v>HS6310-03-016</v>
          </cell>
        </row>
        <row r="134">
          <cell r="B134" t="str">
            <v>HS6310-03-017</v>
          </cell>
        </row>
        <row r="135">
          <cell r="B135" t="str">
            <v>HS6310-03-018</v>
          </cell>
        </row>
        <row r="136">
          <cell r="B136" t="str">
            <v>HS6310-03-019</v>
          </cell>
        </row>
        <row r="137">
          <cell r="B137" t="str">
            <v>HS6310-03-020</v>
          </cell>
        </row>
        <row r="138">
          <cell r="B138" t="str">
            <v>HS6310-03-021</v>
          </cell>
        </row>
        <row r="139">
          <cell r="B139" t="str">
            <v>HS6310-03-022</v>
          </cell>
        </row>
        <row r="140">
          <cell r="B140" t="str">
            <v>HS6310-03-023</v>
          </cell>
        </row>
        <row r="141">
          <cell r="B141" t="str">
            <v>HS6310-03-024</v>
          </cell>
        </row>
        <row r="142">
          <cell r="B142" t="str">
            <v>HS6310-03-025</v>
          </cell>
        </row>
        <row r="143">
          <cell r="B143" t="str">
            <v>HS6310-03-026</v>
          </cell>
        </row>
        <row r="144">
          <cell r="B144" t="str">
            <v>HS6310-03-027</v>
          </cell>
        </row>
        <row r="145">
          <cell r="B145" t="str">
            <v>HS6310-03-028</v>
          </cell>
        </row>
        <row r="146">
          <cell r="B146" t="str">
            <v>HS6310-03-029</v>
          </cell>
        </row>
        <row r="147">
          <cell r="B147" t="str">
            <v>HS6310-03-030</v>
          </cell>
        </row>
        <row r="148">
          <cell r="B148" t="str">
            <v>HS6310-03-031</v>
          </cell>
        </row>
        <row r="149">
          <cell r="B149" t="str">
            <v>HS6310-03-032</v>
          </cell>
        </row>
        <row r="150">
          <cell r="B150" t="str">
            <v>HS6310-03-033</v>
          </cell>
        </row>
        <row r="151">
          <cell r="B151" t="str">
            <v>HS6310-03-034</v>
          </cell>
        </row>
        <row r="152">
          <cell r="B152" t="str">
            <v>HS6310-03-035</v>
          </cell>
        </row>
        <row r="153">
          <cell r="B153" t="str">
            <v>HS6310-03-036</v>
          </cell>
        </row>
        <row r="154">
          <cell r="B154" t="str">
            <v>HS6310-03-037</v>
          </cell>
        </row>
        <row r="155">
          <cell r="B155" t="str">
            <v>HS6310-03-038</v>
          </cell>
        </row>
        <row r="156">
          <cell r="B156" t="str">
            <v>HS6310-03-039</v>
          </cell>
        </row>
        <row r="157">
          <cell r="B157" t="str">
            <v>HS6310-03-040</v>
          </cell>
        </row>
        <row r="158">
          <cell r="B158" t="str">
            <v>HS6310-03-041</v>
          </cell>
        </row>
        <row r="159">
          <cell r="B159" t="str">
            <v>HS6310-03-042</v>
          </cell>
        </row>
        <row r="160">
          <cell r="B160" t="str">
            <v>HS6310-03-043</v>
          </cell>
        </row>
        <row r="161">
          <cell r="B161" t="str">
            <v>HS6310-03-044</v>
          </cell>
        </row>
        <row r="162">
          <cell r="B162" t="str">
            <v>HS6310-03-045</v>
          </cell>
        </row>
        <row r="163">
          <cell r="B163" t="str">
            <v>HS6310-03-046</v>
          </cell>
        </row>
        <row r="164">
          <cell r="B164" t="str">
            <v>HS6310-03-047</v>
          </cell>
        </row>
        <row r="165">
          <cell r="B165" t="str">
            <v>HS6310-03-048</v>
          </cell>
        </row>
        <row r="166">
          <cell r="B166" t="str">
            <v>HS6310-03-049</v>
          </cell>
        </row>
        <row r="167">
          <cell r="B167" t="str">
            <v>HS6310-03-050</v>
          </cell>
        </row>
        <row r="168">
          <cell r="B168" t="str">
            <v>HS6310-03-051</v>
          </cell>
        </row>
        <row r="169">
          <cell r="B169" t="str">
            <v>HS6310-03-052</v>
          </cell>
        </row>
        <row r="170">
          <cell r="B170" t="str">
            <v>HS6310-03-053</v>
          </cell>
        </row>
        <row r="171">
          <cell r="B171" t="str">
            <v>HS6310-03-054</v>
          </cell>
        </row>
        <row r="172">
          <cell r="B172" t="str">
            <v>HS6310-03-055</v>
          </cell>
        </row>
        <row r="173">
          <cell r="B173" t="str">
            <v>HS6310-03-056</v>
          </cell>
        </row>
        <row r="174">
          <cell r="B174" t="str">
            <v>HS6310-03-057</v>
          </cell>
        </row>
        <row r="175">
          <cell r="B175" t="str">
            <v>HS6310-03-058</v>
          </cell>
        </row>
        <row r="176">
          <cell r="B176" t="str">
            <v>HS6310-03-059</v>
          </cell>
        </row>
        <row r="177">
          <cell r="B177" t="str">
            <v>HS6310-03-060</v>
          </cell>
        </row>
        <row r="178">
          <cell r="B178" t="str">
            <v>HS6310-03-061</v>
          </cell>
        </row>
        <row r="179">
          <cell r="B179" t="str">
            <v>HS6310-03-062</v>
          </cell>
        </row>
        <row r="180">
          <cell r="B180" t="str">
            <v>HS6310-03-063</v>
          </cell>
        </row>
        <row r="181">
          <cell r="B181" t="str">
            <v>HS6310-03-064</v>
          </cell>
        </row>
        <row r="182">
          <cell r="B182" t="str">
            <v>HS6310-03-065</v>
          </cell>
        </row>
        <row r="183">
          <cell r="B183" t="str">
            <v>HS6310-03-066</v>
          </cell>
        </row>
        <row r="184">
          <cell r="B184" t="str">
            <v>HS6310-03-067</v>
          </cell>
        </row>
        <row r="185">
          <cell r="B185" t="str">
            <v>HS6310-03-068</v>
          </cell>
        </row>
        <row r="186">
          <cell r="B186" t="str">
            <v>HS6310-03-069</v>
          </cell>
        </row>
        <row r="187">
          <cell r="B187" t="str">
            <v>HS6310-03-070</v>
          </cell>
        </row>
        <row r="188">
          <cell r="B188" t="str">
            <v>HS6310-03-071</v>
          </cell>
        </row>
        <row r="189">
          <cell r="B189" t="str">
            <v>HS6310-03-072</v>
          </cell>
        </row>
        <row r="190">
          <cell r="B190" t="str">
            <v>HS6310-03-073</v>
          </cell>
        </row>
        <row r="191">
          <cell r="B191" t="str">
            <v>HS6310-03-074</v>
          </cell>
        </row>
        <row r="192">
          <cell r="B192" t="str">
            <v>HS6310-03-075</v>
          </cell>
        </row>
        <row r="193">
          <cell r="B193" t="str">
            <v>HS6310-03-076</v>
          </cell>
        </row>
        <row r="194">
          <cell r="B194" t="str">
            <v>HS6310-03-077</v>
          </cell>
        </row>
        <row r="195">
          <cell r="B195" t="str">
            <v>HS6310-03-078</v>
          </cell>
        </row>
        <row r="196">
          <cell r="B196" t="str">
            <v>HS6310-03-079</v>
          </cell>
        </row>
        <row r="197">
          <cell r="B197" t="str">
            <v>HS6310-03-080</v>
          </cell>
        </row>
        <row r="198">
          <cell r="B198" t="str">
            <v>HS6310-03-081</v>
          </cell>
        </row>
        <row r="199">
          <cell r="B199" t="str">
            <v>HS6310-03-082</v>
          </cell>
        </row>
        <row r="200">
          <cell r="B200" t="str">
            <v>31146-1A000</v>
          </cell>
        </row>
        <row r="201">
          <cell r="B201" t="str">
            <v>59130-3B030</v>
          </cell>
        </row>
        <row r="202">
          <cell r="B202" t="str">
            <v>25411-02000</v>
          </cell>
        </row>
        <row r="203">
          <cell r="B203" t="str">
            <v>59130-3B030 PAD</v>
          </cell>
        </row>
        <row r="204">
          <cell r="B204" t="str">
            <v>57530-1A600</v>
          </cell>
        </row>
        <row r="205">
          <cell r="B205" t="str">
            <v>31040-H1030</v>
          </cell>
        </row>
        <row r="206">
          <cell r="B206" t="str">
            <v>37490-27000</v>
          </cell>
        </row>
        <row r="207">
          <cell r="B207" t="str">
            <v>28245-27000</v>
          </cell>
        </row>
        <row r="208">
          <cell r="B208" t="str">
            <v>57562-2D000A</v>
          </cell>
        </row>
        <row r="209">
          <cell r="B209" t="str">
            <v>XLR289-DEYAA-01</v>
          </cell>
        </row>
        <row r="210">
          <cell r="B210" t="str">
            <v>XLR289-DEYAB-01</v>
          </cell>
        </row>
        <row r="211">
          <cell r="B211" t="str">
            <v>XLR289-DEYAC-01</v>
          </cell>
        </row>
        <row r="212">
          <cell r="B212" t="str">
            <v>RVR-41-006</v>
          </cell>
        </row>
        <row r="213">
          <cell r="B213" t="str">
            <v>RVR-41-006(1)</v>
          </cell>
        </row>
        <row r="214">
          <cell r="B214" t="str">
            <v>XLR115-JDXLA-01</v>
          </cell>
        </row>
        <row r="215">
          <cell r="B215" t="str">
            <v>XLR115-JDXLA-01</v>
          </cell>
        </row>
        <row r="216">
          <cell r="B216" t="str">
            <v>F6DE 8B274 DB</v>
          </cell>
        </row>
        <row r="217">
          <cell r="B217" t="str">
            <v>YF12 8276 AC</v>
          </cell>
        </row>
        <row r="218">
          <cell r="B218" t="str">
            <v>XF12 8B274 AA</v>
          </cell>
        </row>
        <row r="219">
          <cell r="B219" t="str">
            <v>1L2H 18C266 GB</v>
          </cell>
        </row>
        <row r="220">
          <cell r="B220" t="str">
            <v>31345-25000</v>
          </cell>
        </row>
        <row r="221">
          <cell r="B221" t="str">
            <v>31345-25600</v>
          </cell>
        </row>
        <row r="222">
          <cell r="B222" t="str">
            <v>17912-06021</v>
          </cell>
        </row>
        <row r="223">
          <cell r="B223" t="str">
            <v>31057-4A000</v>
          </cell>
        </row>
        <row r="224">
          <cell r="B224" t="str">
            <v>31058-4A000</v>
          </cell>
        </row>
        <row r="225">
          <cell r="B225" t="str">
            <v>31035-4A000</v>
          </cell>
        </row>
        <row r="226">
          <cell r="B226" t="str">
            <v>31059-4A000</v>
          </cell>
        </row>
        <row r="227">
          <cell r="B227" t="str">
            <v>57535-2D000</v>
          </cell>
        </row>
        <row r="228">
          <cell r="B228" t="str">
            <v>57513-7H900</v>
          </cell>
        </row>
        <row r="229">
          <cell r="B229" t="str">
            <v>57511-7F200</v>
          </cell>
        </row>
        <row r="230">
          <cell r="B230" t="str">
            <v>33146-32200</v>
          </cell>
        </row>
        <row r="231">
          <cell r="B231" t="str">
            <v>33148-32200</v>
          </cell>
        </row>
        <row r="232">
          <cell r="B232" t="str">
            <v>37480-27500</v>
          </cell>
        </row>
        <row r="233">
          <cell r="B233" t="str">
            <v>37490-27500</v>
          </cell>
        </row>
        <row r="234">
          <cell r="B234" t="str">
            <v>HOSE RADIATOR LOWER H-3</v>
          </cell>
        </row>
        <row r="235">
          <cell r="B235">
            <v>46748808</v>
          </cell>
        </row>
        <row r="236">
          <cell r="B236" t="str">
            <v>46479762 H-1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 t="str">
            <v>26711-93010</v>
          </cell>
          <cell r="B2" t="str">
            <v>HOSE BREATHER</v>
          </cell>
          <cell r="C2" t="str">
            <v>대형</v>
          </cell>
        </row>
        <row r="3">
          <cell r="A3" t="str">
            <v>57511-7F200</v>
          </cell>
          <cell r="B3" t="str">
            <v>HOSE ASSY SUCTION</v>
          </cell>
          <cell r="C3" t="str">
            <v>대형</v>
          </cell>
        </row>
        <row r="4">
          <cell r="A4" t="str">
            <v>57513-7H900</v>
          </cell>
          <cell r="B4" t="str">
            <v>HOSE SUCTION</v>
          </cell>
          <cell r="C4" t="str">
            <v>대형</v>
          </cell>
        </row>
        <row r="5">
          <cell r="A5" t="str">
            <v>57515-7D150</v>
          </cell>
          <cell r="B5" t="str">
            <v>HOSE RETURN</v>
          </cell>
          <cell r="C5" t="str">
            <v>대형</v>
          </cell>
        </row>
        <row r="6">
          <cell r="A6" t="str">
            <v>F77H-18D334-BC</v>
          </cell>
          <cell r="B6" t="str">
            <v>HOSE HEATER</v>
          </cell>
          <cell r="C6" t="str">
            <v>대형</v>
          </cell>
        </row>
        <row r="7">
          <cell r="A7" t="str">
            <v>F81A-8C351-AD</v>
          </cell>
          <cell r="B7" t="str">
            <v>LOWER Q/BOT HOSE</v>
          </cell>
          <cell r="C7" t="str">
            <v>대형</v>
          </cell>
        </row>
        <row r="8">
          <cell r="A8" t="str">
            <v>F81A-8W005-AB</v>
          </cell>
          <cell r="B8" t="str">
            <v>UPPER HOSE</v>
          </cell>
          <cell r="C8" t="str">
            <v>대형</v>
          </cell>
        </row>
        <row r="9">
          <cell r="A9" t="str">
            <v>F85A-8B274-CA</v>
          </cell>
          <cell r="B9" t="str">
            <v>HOSE RAD</v>
          </cell>
          <cell r="C9" t="str">
            <v>대형</v>
          </cell>
        </row>
        <row r="10">
          <cell r="A10" t="str">
            <v>F8AC-8B274-AB</v>
          </cell>
          <cell r="B10" t="str">
            <v>HOSE RAD</v>
          </cell>
          <cell r="C10" t="str">
            <v>대형</v>
          </cell>
        </row>
        <row r="11">
          <cell r="A11" t="str">
            <v>F8AH-18K579-AC</v>
          </cell>
          <cell r="B11" t="str">
            <v>HOSE HEATER</v>
          </cell>
          <cell r="C11" t="str">
            <v>대형</v>
          </cell>
        </row>
        <row r="12">
          <cell r="A12" t="str">
            <v>F8VH-18K580-AB</v>
          </cell>
          <cell r="B12" t="str">
            <v>HOSE HEATER</v>
          </cell>
          <cell r="C12" t="str">
            <v>대형</v>
          </cell>
        </row>
        <row r="13">
          <cell r="A13">
            <v>46479762</v>
          </cell>
          <cell r="B13" t="str">
            <v>HOSE WATER BRANCH</v>
          </cell>
          <cell r="C13" t="str">
            <v>수출</v>
          </cell>
        </row>
        <row r="14">
          <cell r="A14">
            <v>46748808</v>
          </cell>
          <cell r="B14" t="str">
            <v>HOSE WATER</v>
          </cell>
          <cell r="C14" t="str">
            <v>수출</v>
          </cell>
        </row>
        <row r="15">
          <cell r="A15" t="str">
            <v>46479762 H-1</v>
          </cell>
          <cell r="B15" t="str">
            <v>HOSE</v>
          </cell>
          <cell r="C15" t="str">
            <v>수출</v>
          </cell>
        </row>
        <row r="16">
          <cell r="A16" t="str">
            <v>46479762 H-2</v>
          </cell>
          <cell r="B16" t="str">
            <v>HOSE</v>
          </cell>
          <cell r="C16" t="str">
            <v>수출</v>
          </cell>
        </row>
        <row r="17">
          <cell r="A17" t="str">
            <v>HCC001</v>
          </cell>
          <cell r="B17" t="str">
            <v>HOSE RADIATOR LOWER</v>
          </cell>
          <cell r="C17" t="str">
            <v>수출</v>
          </cell>
        </row>
        <row r="18">
          <cell r="A18" t="str">
            <v>HCC001 H-1</v>
          </cell>
          <cell r="B18" t="str">
            <v>HOSE RADIATOR LOWER</v>
          </cell>
          <cell r="C18" t="str">
            <v>수출</v>
          </cell>
        </row>
        <row r="19">
          <cell r="A19" t="str">
            <v>HOSE RADIATOR LOWER H-1</v>
          </cell>
          <cell r="C19" t="str">
            <v>수출</v>
          </cell>
        </row>
        <row r="20">
          <cell r="A20" t="str">
            <v>HOSE RADIATOR LOWER H-2</v>
          </cell>
          <cell r="C20" t="str">
            <v>수출</v>
          </cell>
        </row>
        <row r="21">
          <cell r="A21" t="str">
            <v>HOSE RADIATOR LOWER H-3</v>
          </cell>
          <cell r="C21" t="str">
            <v>수출</v>
          </cell>
        </row>
        <row r="22">
          <cell r="A22" t="str">
            <v>HOSE RADIATOR UPPER</v>
          </cell>
          <cell r="C22" t="str">
            <v>수출</v>
          </cell>
        </row>
        <row r="23">
          <cell r="A23" t="str">
            <v>HOSE WATER</v>
          </cell>
          <cell r="C23" t="str">
            <v>수출</v>
          </cell>
        </row>
        <row r="24">
          <cell r="A24" t="str">
            <v>XLD465-YAYAA-01</v>
          </cell>
          <cell r="B24" t="str">
            <v>HOSE WATER</v>
          </cell>
          <cell r="C24" t="str">
            <v>수출</v>
          </cell>
        </row>
        <row r="25">
          <cell r="A25" t="str">
            <v>31035-4A000</v>
          </cell>
          <cell r="B25" t="str">
            <v>HOSE 2WAY VALVE</v>
          </cell>
          <cell r="C25" t="str">
            <v>A1</v>
          </cell>
        </row>
        <row r="26">
          <cell r="A26" t="str">
            <v>31057-4A000</v>
          </cell>
          <cell r="B26" t="str">
            <v>HOSE FUEL</v>
          </cell>
          <cell r="C26" t="str">
            <v>A1</v>
          </cell>
        </row>
        <row r="27">
          <cell r="A27" t="str">
            <v>31058-4A000</v>
          </cell>
          <cell r="B27" t="str">
            <v>HOSE FUEL</v>
          </cell>
          <cell r="C27" t="str">
            <v>A1</v>
          </cell>
        </row>
        <row r="28">
          <cell r="A28" t="str">
            <v>31059-4A000</v>
          </cell>
          <cell r="B28" t="str">
            <v>HOSE RETURN</v>
          </cell>
          <cell r="C28" t="str">
            <v>A1</v>
          </cell>
        </row>
        <row r="29">
          <cell r="A29" t="str">
            <v>31059-4A200</v>
          </cell>
          <cell r="B29" t="str">
            <v>HOSE RETURN</v>
          </cell>
          <cell r="C29" t="str">
            <v>A1</v>
          </cell>
        </row>
        <row r="30">
          <cell r="A30" t="str">
            <v>31322-4A700</v>
          </cell>
          <cell r="B30" t="str">
            <v>HOSE FEED</v>
          </cell>
          <cell r="C30" t="str">
            <v>A1</v>
          </cell>
        </row>
        <row r="31">
          <cell r="A31" t="str">
            <v>57220-4A300</v>
          </cell>
          <cell r="B31" t="str">
            <v>HOSE SUCTION</v>
          </cell>
          <cell r="C31" t="str">
            <v>A1</v>
          </cell>
        </row>
        <row r="32">
          <cell r="A32" t="str">
            <v>57220-4A600</v>
          </cell>
          <cell r="B32" t="str">
            <v>HOSE SUCTION</v>
          </cell>
          <cell r="C32" t="str">
            <v>A1</v>
          </cell>
        </row>
        <row r="33">
          <cell r="A33" t="str">
            <v>57220-4A800</v>
          </cell>
          <cell r="B33" t="str">
            <v>HOSE SUCTION</v>
          </cell>
          <cell r="C33" t="str">
            <v>A1</v>
          </cell>
        </row>
        <row r="34">
          <cell r="A34" t="str">
            <v>57555-4A600A</v>
          </cell>
          <cell r="B34" t="str">
            <v>HOSE RETURN</v>
          </cell>
          <cell r="C34" t="str">
            <v>A1</v>
          </cell>
        </row>
        <row r="35">
          <cell r="A35" t="str">
            <v>57562-4A600A</v>
          </cell>
          <cell r="B35" t="str">
            <v>HOSE RETURN</v>
          </cell>
          <cell r="C35" t="str">
            <v>A1</v>
          </cell>
        </row>
        <row r="36">
          <cell r="A36" t="str">
            <v>58792-4A001</v>
          </cell>
          <cell r="B36" t="str">
            <v>HOSE ASSY VACUUM</v>
          </cell>
          <cell r="C36" t="str">
            <v>A1</v>
          </cell>
        </row>
        <row r="37">
          <cell r="A37" t="str">
            <v>58793-4A000</v>
          </cell>
          <cell r="B37" t="str">
            <v>HOSE ASSY VACUUM</v>
          </cell>
          <cell r="C37" t="str">
            <v>A1</v>
          </cell>
        </row>
        <row r="38">
          <cell r="A38" t="str">
            <v>58795-4A000</v>
          </cell>
          <cell r="B38" t="str">
            <v>HOSE ASSY VACUUM</v>
          </cell>
          <cell r="C38" t="str">
            <v>A1</v>
          </cell>
        </row>
        <row r="39">
          <cell r="A39" t="str">
            <v>31334-4A700</v>
          </cell>
          <cell r="B39" t="str">
            <v>HOSE FILLER</v>
          </cell>
          <cell r="C39" t="str">
            <v>A-ENG</v>
          </cell>
        </row>
        <row r="40">
          <cell r="A40" t="str">
            <v>33146-32200</v>
          </cell>
          <cell r="B40" t="str">
            <v>VAPOR TO MIXER HOSE</v>
          </cell>
          <cell r="C40" t="str">
            <v>AU</v>
          </cell>
        </row>
        <row r="41">
          <cell r="A41" t="str">
            <v>33148-32200</v>
          </cell>
          <cell r="B41" t="str">
            <v>HOSE ASSY FUEL</v>
          </cell>
          <cell r="C41" t="str">
            <v>AU</v>
          </cell>
        </row>
        <row r="42">
          <cell r="A42" t="str">
            <v>33148-32300</v>
          </cell>
          <cell r="B42" t="str">
            <v>HOSE ASSY FUEL</v>
          </cell>
          <cell r="C42" t="str">
            <v>AU</v>
          </cell>
        </row>
        <row r="43">
          <cell r="A43" t="str">
            <v>XLR115-JDXLA-01</v>
          </cell>
          <cell r="B43" t="str">
            <v>HOSE OIL COOLER IN</v>
          </cell>
          <cell r="C43" t="str">
            <v>BL-CAR</v>
          </cell>
        </row>
        <row r="44">
          <cell r="A44" t="str">
            <v>XLR115-JDXLA-01(1)</v>
          </cell>
          <cell r="B44" t="str">
            <v>HOSE OIL COOLER IN</v>
          </cell>
          <cell r="C44" t="str">
            <v>BL-CAR</v>
          </cell>
        </row>
        <row r="45">
          <cell r="A45" t="str">
            <v>25640-27000</v>
          </cell>
          <cell r="B45" t="str">
            <v>HOSE ASSY OIL</v>
          </cell>
          <cell r="C45" t="str">
            <v>D-ENG</v>
          </cell>
        </row>
        <row r="46">
          <cell r="A46" t="str">
            <v>25640-27500</v>
          </cell>
          <cell r="B46" t="str">
            <v>HOSE OIL COOLER</v>
          </cell>
          <cell r="C46" t="str">
            <v>D-ENG</v>
          </cell>
        </row>
        <row r="47">
          <cell r="A47" t="str">
            <v>26440-27001</v>
          </cell>
          <cell r="B47" t="str">
            <v>HOSE ASSY WATER</v>
          </cell>
          <cell r="C47" t="str">
            <v>D-ENG</v>
          </cell>
        </row>
        <row r="48">
          <cell r="A48" t="str">
            <v>31474-27000</v>
          </cell>
          <cell r="B48" t="str">
            <v>HOSE FUEL DELIVERY</v>
          </cell>
          <cell r="C48" t="str">
            <v>D-ENG</v>
          </cell>
        </row>
        <row r="49">
          <cell r="A49" t="str">
            <v>31474-27500</v>
          </cell>
          <cell r="B49" t="str">
            <v>HOSE FUEL DELIVERY</v>
          </cell>
          <cell r="C49" t="str">
            <v>D-ENG</v>
          </cell>
        </row>
        <row r="50">
          <cell r="A50" t="str">
            <v>31475-27000</v>
          </cell>
          <cell r="B50" t="str">
            <v>HOSE FUEL RETURN</v>
          </cell>
          <cell r="C50" t="str">
            <v>D-ENG</v>
          </cell>
        </row>
        <row r="51">
          <cell r="A51" t="str">
            <v>31475-27500</v>
          </cell>
          <cell r="B51" t="str">
            <v>HOSE FUEL RETURN</v>
          </cell>
          <cell r="C51" t="str">
            <v>D-ENG</v>
          </cell>
        </row>
        <row r="52">
          <cell r="A52" t="str">
            <v>37470-27000</v>
          </cell>
          <cell r="B52" t="str">
            <v>HOSE ASSY VAC</v>
          </cell>
          <cell r="C52" t="str">
            <v>D-ENG</v>
          </cell>
        </row>
        <row r="53">
          <cell r="A53" t="str">
            <v>37480-27010</v>
          </cell>
          <cell r="B53" t="str">
            <v>HOSE ALT TO VACUUM</v>
          </cell>
          <cell r="C53" t="str">
            <v>D-ENG</v>
          </cell>
        </row>
        <row r="54">
          <cell r="A54" t="str">
            <v>37480-27500</v>
          </cell>
          <cell r="B54" t="str">
            <v>HOSE OIL COOLER</v>
          </cell>
          <cell r="C54" t="str">
            <v>D-ENG</v>
          </cell>
        </row>
        <row r="55">
          <cell r="A55" t="str">
            <v>37490-27500</v>
          </cell>
          <cell r="B55" t="str">
            <v>HOSE OIL COOLER</v>
          </cell>
          <cell r="C55" t="str">
            <v>D-ENG</v>
          </cell>
        </row>
        <row r="56">
          <cell r="A56" t="str">
            <v>57562-38002A</v>
          </cell>
          <cell r="B56" t="str">
            <v>HOSE RETURN</v>
          </cell>
          <cell r="C56" t="str">
            <v>EF</v>
          </cell>
        </row>
        <row r="57">
          <cell r="A57" t="str">
            <v>57562-38002B</v>
          </cell>
          <cell r="B57" t="str">
            <v>HOSE RETURN</v>
          </cell>
          <cell r="C57" t="str">
            <v>EF</v>
          </cell>
        </row>
        <row r="58">
          <cell r="A58" t="str">
            <v>57580-38000</v>
          </cell>
          <cell r="B58" t="str">
            <v>SUCTION HOSE</v>
          </cell>
          <cell r="C58" t="str">
            <v>EF</v>
          </cell>
        </row>
        <row r="59">
          <cell r="A59" t="str">
            <v>57580-38010</v>
          </cell>
          <cell r="B59" t="str">
            <v>SUCTION HOSE</v>
          </cell>
          <cell r="C59" t="str">
            <v>EF</v>
          </cell>
        </row>
        <row r="60">
          <cell r="A60" t="str">
            <v>25421-6A500</v>
          </cell>
          <cell r="B60" t="str">
            <v>HOSE AIR VENT</v>
          </cell>
          <cell r="C60" t="str">
            <v>EG</v>
          </cell>
        </row>
        <row r="61">
          <cell r="A61" t="str">
            <v>25422-6A500</v>
          </cell>
          <cell r="B61" t="str">
            <v>HOSE FILL LINE</v>
          </cell>
          <cell r="C61" t="str">
            <v>EG</v>
          </cell>
        </row>
        <row r="62">
          <cell r="A62" t="str">
            <v>1L2H 18C266 GB</v>
          </cell>
          <cell r="B62" t="str">
            <v>HOSE HEATER</v>
          </cell>
          <cell r="C62" t="str">
            <v>EXPLORER</v>
          </cell>
        </row>
        <row r="63">
          <cell r="A63" t="str">
            <v>1L2H 18C266 HB</v>
          </cell>
          <cell r="B63" t="str">
            <v>HOSE HEATER</v>
          </cell>
          <cell r="C63" t="str">
            <v>EXPLORER</v>
          </cell>
        </row>
        <row r="64">
          <cell r="A64" t="str">
            <v>298-703564A</v>
          </cell>
          <cell r="B64" t="str">
            <v>HOSE VAPOR</v>
          </cell>
          <cell r="C64" t="str">
            <v>FC</v>
          </cell>
        </row>
        <row r="65">
          <cell r="A65" t="str">
            <v>298-703570A</v>
          </cell>
          <cell r="B65" t="str">
            <v>HOSE VAPOR</v>
          </cell>
          <cell r="C65" t="str">
            <v>FC</v>
          </cell>
        </row>
        <row r="66">
          <cell r="A66" t="str">
            <v>41623-17000</v>
          </cell>
          <cell r="B66" t="str">
            <v>HOSE ASSY-RESERVIOR</v>
          </cell>
          <cell r="C66" t="str">
            <v>FC</v>
          </cell>
        </row>
        <row r="67">
          <cell r="A67" t="str">
            <v>57530-17000</v>
          </cell>
          <cell r="B67" t="str">
            <v>HOSE ASSY-SUCTION</v>
          </cell>
          <cell r="C67" t="str">
            <v>FC</v>
          </cell>
        </row>
        <row r="68">
          <cell r="A68" t="str">
            <v>57530-17100</v>
          </cell>
          <cell r="B68" t="str">
            <v>HOSE ASSY-SUCTION</v>
          </cell>
          <cell r="C68" t="str">
            <v>FC</v>
          </cell>
        </row>
        <row r="69">
          <cell r="A69" t="str">
            <v>57530-17500</v>
          </cell>
          <cell r="B69" t="str">
            <v>HOSE ASSY-SUCTION</v>
          </cell>
          <cell r="C69" t="str">
            <v>FC</v>
          </cell>
        </row>
        <row r="70">
          <cell r="A70" t="str">
            <v>59130-17000</v>
          </cell>
          <cell r="B70" t="str">
            <v>HOSE ASSY-VACUUM</v>
          </cell>
          <cell r="C70" t="str">
            <v>FC</v>
          </cell>
        </row>
        <row r="71">
          <cell r="A71" t="str">
            <v>59130-17050</v>
          </cell>
          <cell r="B71" t="str">
            <v>HOSE ASSY-VACUUM</v>
          </cell>
          <cell r="C71" t="str">
            <v>FC</v>
          </cell>
        </row>
        <row r="72">
          <cell r="A72" t="str">
            <v>59130-17800</v>
          </cell>
          <cell r="B72" t="str">
            <v>HOSE ASSY-VACUUM</v>
          </cell>
          <cell r="C72" t="str">
            <v>FC</v>
          </cell>
        </row>
        <row r="73">
          <cell r="A73" t="str">
            <v>XLR289-DEYAA-01</v>
          </cell>
          <cell r="B73" t="str">
            <v>HOSE RESERVIOR</v>
          </cell>
          <cell r="C73" t="str">
            <v>FC</v>
          </cell>
        </row>
        <row r="74">
          <cell r="A74" t="str">
            <v>XLR289-DEYAB-01</v>
          </cell>
          <cell r="B74" t="str">
            <v>HOSE RESERVIOR</v>
          </cell>
          <cell r="C74" t="str">
            <v>FC</v>
          </cell>
        </row>
        <row r="75">
          <cell r="A75" t="str">
            <v>XLR289-DEYAC-01</v>
          </cell>
          <cell r="B75" t="str">
            <v>HOSE RESERVIOR</v>
          </cell>
          <cell r="C75" t="str">
            <v>FC</v>
          </cell>
        </row>
        <row r="76">
          <cell r="A76" t="str">
            <v>XLR289-DEYBA-01</v>
          </cell>
          <cell r="B76" t="str">
            <v>HOSE RAD TO SURGE TANK</v>
          </cell>
          <cell r="C76" t="str">
            <v>FC</v>
          </cell>
        </row>
        <row r="77">
          <cell r="A77" t="str">
            <v>XLR289-DEYBB-01</v>
          </cell>
          <cell r="B77" t="str">
            <v>HOSE RAD TO SURGE TANK</v>
          </cell>
          <cell r="C77" t="str">
            <v>FC</v>
          </cell>
        </row>
        <row r="78">
          <cell r="A78" t="str">
            <v>XLR289-DEYBC-01</v>
          </cell>
          <cell r="B78" t="str">
            <v>HOSE(B) SURGE TANK</v>
          </cell>
          <cell r="C78" t="str">
            <v>FC</v>
          </cell>
        </row>
        <row r="79">
          <cell r="A79" t="str">
            <v>XLR431-DEYAA-01</v>
          </cell>
          <cell r="B79" t="str">
            <v>HOSE RADIATOR</v>
          </cell>
          <cell r="C79" t="str">
            <v>FC</v>
          </cell>
        </row>
        <row r="80">
          <cell r="A80" t="str">
            <v>XLR431-DEYBA-01</v>
          </cell>
          <cell r="B80" t="str">
            <v>HOSE RADIATOR</v>
          </cell>
          <cell r="C80" t="str">
            <v>FC</v>
          </cell>
        </row>
        <row r="81">
          <cell r="A81" t="str">
            <v>XLR431-DEYCA-01</v>
          </cell>
          <cell r="B81" t="str">
            <v>HOSE RADIATOR</v>
          </cell>
          <cell r="C81" t="str">
            <v>FC</v>
          </cell>
        </row>
        <row r="82">
          <cell r="A82" t="str">
            <v>XLR431-DEYCA-02</v>
          </cell>
          <cell r="B82" t="str">
            <v>HOSE WATER</v>
          </cell>
          <cell r="C82" t="str">
            <v>FC</v>
          </cell>
        </row>
        <row r="83">
          <cell r="A83" t="str">
            <v>XLR431-DEYCA-03</v>
          </cell>
          <cell r="B83" t="str">
            <v>HOSE WATER</v>
          </cell>
          <cell r="C83" t="str">
            <v>FC</v>
          </cell>
        </row>
        <row r="84">
          <cell r="A84" t="str">
            <v>XLR431-DEYCA-03(25411-17200)</v>
          </cell>
          <cell r="B84" t="str">
            <v>HOSE WATER</v>
          </cell>
          <cell r="C84" t="str">
            <v>FC</v>
          </cell>
        </row>
        <row r="85">
          <cell r="A85" t="str">
            <v>XLR432-DEYAA-01</v>
          </cell>
          <cell r="B85" t="str">
            <v>HOSE RADIATOR</v>
          </cell>
          <cell r="C85" t="str">
            <v>FC</v>
          </cell>
        </row>
        <row r="86">
          <cell r="A86" t="str">
            <v>XLR432-DEYAA-02</v>
          </cell>
          <cell r="B86" t="str">
            <v>HOSE RADIATOR</v>
          </cell>
          <cell r="C86" t="str">
            <v>FC</v>
          </cell>
        </row>
        <row r="87">
          <cell r="A87" t="str">
            <v>XLR432-DEYBA-01</v>
          </cell>
          <cell r="B87" t="str">
            <v>HOSE RADIATOR</v>
          </cell>
          <cell r="C87" t="str">
            <v>FC</v>
          </cell>
        </row>
        <row r="88">
          <cell r="A88" t="str">
            <v>XLR432-DEYBA-02</v>
          </cell>
          <cell r="B88" t="str">
            <v>HOSE RADIATOR</v>
          </cell>
          <cell r="C88" t="str">
            <v>FC</v>
          </cell>
        </row>
        <row r="89">
          <cell r="A89" t="str">
            <v>XLR432-DEYBA-02(25411-17100)</v>
          </cell>
          <cell r="B89" t="str">
            <v>HOSE RADIATOR</v>
          </cell>
          <cell r="C89" t="str">
            <v>FC</v>
          </cell>
        </row>
        <row r="90">
          <cell r="A90" t="str">
            <v>XLR432-DEYCA-01</v>
          </cell>
          <cell r="B90" t="str">
            <v>HOSE RADIATOR</v>
          </cell>
          <cell r="C90" t="str">
            <v>FC</v>
          </cell>
        </row>
        <row r="91">
          <cell r="A91" t="str">
            <v>XLR432-DEYCA-02</v>
          </cell>
          <cell r="B91" t="str">
            <v>HOSE WATER</v>
          </cell>
          <cell r="C91" t="str">
            <v>FC</v>
          </cell>
        </row>
        <row r="92">
          <cell r="A92" t="str">
            <v>XLR432-DEYCA-03</v>
          </cell>
          <cell r="B92" t="str">
            <v>HOSE WATER</v>
          </cell>
          <cell r="C92" t="str">
            <v>FC</v>
          </cell>
        </row>
        <row r="93">
          <cell r="A93" t="str">
            <v>XLR432-DEYCA-03(25412-17200)</v>
          </cell>
          <cell r="B93" t="str">
            <v>HOSE WATER</v>
          </cell>
          <cell r="C93" t="str">
            <v>FC</v>
          </cell>
        </row>
        <row r="94">
          <cell r="A94" t="str">
            <v>25412-3A000</v>
          </cell>
          <cell r="B94" t="str">
            <v>HOSE RADIATOR</v>
          </cell>
          <cell r="C94" t="str">
            <v>FO</v>
          </cell>
        </row>
        <row r="95">
          <cell r="A95" t="str">
            <v>25412-3A100</v>
          </cell>
          <cell r="B95" t="str">
            <v>HOSE RADIATOR</v>
          </cell>
          <cell r="C95" t="str">
            <v>FO</v>
          </cell>
        </row>
        <row r="96">
          <cell r="A96" t="str">
            <v>25412-3A700</v>
          </cell>
          <cell r="B96" t="str">
            <v>HOSE RADIATOR LWR</v>
          </cell>
          <cell r="C96" t="str">
            <v>FO</v>
          </cell>
        </row>
        <row r="97">
          <cell r="A97" t="str">
            <v>33150-37402</v>
          </cell>
          <cell r="B97" t="str">
            <v>HOSE ASSY MAIN FUEL</v>
          </cell>
          <cell r="C97" t="str">
            <v>FO</v>
          </cell>
        </row>
        <row r="98">
          <cell r="A98" t="str">
            <v>33150-37412</v>
          </cell>
          <cell r="B98" t="str">
            <v>HOSE ASSY MAIN FUEL</v>
          </cell>
          <cell r="C98" t="str">
            <v>FO</v>
          </cell>
        </row>
        <row r="99">
          <cell r="A99" t="str">
            <v>33155-37301</v>
          </cell>
          <cell r="B99" t="str">
            <v>HOSE ASSY SLOW FUEL</v>
          </cell>
          <cell r="C99" t="str">
            <v>FO</v>
          </cell>
        </row>
        <row r="100">
          <cell r="A100" t="str">
            <v>33155-37413</v>
          </cell>
          <cell r="B100" t="str">
            <v>HOSE ASSY SLOW FUEL</v>
          </cell>
          <cell r="C100" t="str">
            <v>FO</v>
          </cell>
        </row>
        <row r="101">
          <cell r="A101" t="str">
            <v>57562-3A000</v>
          </cell>
          <cell r="B101" t="str">
            <v>HOSE RETURN</v>
          </cell>
          <cell r="C101" t="str">
            <v>FO</v>
          </cell>
        </row>
        <row r="102">
          <cell r="A102" t="str">
            <v>57562-3A000A</v>
          </cell>
          <cell r="B102" t="str">
            <v>HOSE RETURN</v>
          </cell>
          <cell r="C102" t="str">
            <v>FO</v>
          </cell>
        </row>
        <row r="103">
          <cell r="A103" t="str">
            <v>57572-3A000</v>
          </cell>
          <cell r="B103" t="str">
            <v>HOSE RETURN</v>
          </cell>
          <cell r="C103" t="str">
            <v>FO</v>
          </cell>
        </row>
        <row r="104">
          <cell r="A104" t="str">
            <v>57572-3A000A</v>
          </cell>
          <cell r="B104" t="str">
            <v>HOSE RETURN</v>
          </cell>
          <cell r="C104" t="str">
            <v>FO</v>
          </cell>
        </row>
        <row r="105">
          <cell r="A105" t="str">
            <v>R432-AJWCA-01(25412-3A700)</v>
          </cell>
          <cell r="B105" t="str">
            <v>HOSE RADIATOR</v>
          </cell>
          <cell r="C105" t="str">
            <v>FO</v>
          </cell>
        </row>
        <row r="106">
          <cell r="A106" t="str">
            <v>RVR-41-006</v>
          </cell>
          <cell r="B106" t="str">
            <v>HOSE RESERVIOR</v>
          </cell>
          <cell r="C106" t="str">
            <v>FO</v>
          </cell>
        </row>
        <row r="107">
          <cell r="A107" t="str">
            <v>RVR-41-006 편조</v>
          </cell>
          <cell r="B107" t="str">
            <v>HOSE RESERVIOR</v>
          </cell>
          <cell r="C107" t="str">
            <v>FO</v>
          </cell>
        </row>
        <row r="108">
          <cell r="A108" t="str">
            <v>RVR-41-007</v>
          </cell>
          <cell r="B108" t="str">
            <v>HOSE RESERVIOR</v>
          </cell>
          <cell r="C108" t="str">
            <v>FO</v>
          </cell>
        </row>
        <row r="109">
          <cell r="A109" t="str">
            <v>RVR-41-007 편조</v>
          </cell>
          <cell r="B109" t="str">
            <v>HOSE RESERVIOR</v>
          </cell>
          <cell r="C109" t="str">
            <v>FO</v>
          </cell>
        </row>
        <row r="110">
          <cell r="A110" t="str">
            <v>XLD557-AJWCA-01</v>
          </cell>
          <cell r="B110" t="str">
            <v>WATER HOSE</v>
          </cell>
          <cell r="C110" t="str">
            <v>FO</v>
          </cell>
        </row>
        <row r="111">
          <cell r="A111" t="str">
            <v>XLD558-AJWCA-01</v>
          </cell>
          <cell r="B111" t="str">
            <v>WATER HOSE</v>
          </cell>
          <cell r="C111" t="str">
            <v>FO</v>
          </cell>
        </row>
        <row r="112">
          <cell r="A112" t="str">
            <v>298-703723A</v>
          </cell>
          <cell r="B112" t="str">
            <v>HOSE VAPOR</v>
          </cell>
          <cell r="C112" t="str">
            <v>GK</v>
          </cell>
        </row>
        <row r="113">
          <cell r="A113" t="str">
            <v>31040-H1030</v>
          </cell>
          <cell r="B113" t="str">
            <v>HOSE FILLER</v>
          </cell>
          <cell r="C113" t="str">
            <v>HP-1</v>
          </cell>
        </row>
        <row r="114">
          <cell r="A114" t="str">
            <v>31116-H1030</v>
          </cell>
          <cell r="B114" t="str">
            <v>HOSE VAPOR</v>
          </cell>
          <cell r="C114" t="str">
            <v>HP-1</v>
          </cell>
        </row>
        <row r="115">
          <cell r="A115" t="str">
            <v>31154-H1000</v>
          </cell>
          <cell r="B115" t="str">
            <v>HOSE SUCTION</v>
          </cell>
          <cell r="C115" t="str">
            <v>HP-1</v>
          </cell>
        </row>
        <row r="116">
          <cell r="A116" t="str">
            <v>31155-H1000</v>
          </cell>
          <cell r="B116" t="str">
            <v>HOSE SUCTION</v>
          </cell>
          <cell r="C116" t="str">
            <v>HP-1</v>
          </cell>
        </row>
        <row r="117">
          <cell r="A117" t="str">
            <v>57540-H1000</v>
          </cell>
          <cell r="B117" t="str">
            <v>HOSE COMPLETE RETURN</v>
          </cell>
          <cell r="C117" t="str">
            <v>HP-1</v>
          </cell>
        </row>
        <row r="118">
          <cell r="A118" t="str">
            <v>57540-H1010</v>
          </cell>
          <cell r="B118" t="str">
            <v>HOSE COMPLETE RETURN</v>
          </cell>
          <cell r="C118" t="str">
            <v>HP-1</v>
          </cell>
        </row>
        <row r="119">
          <cell r="A119" t="str">
            <v>57540-H1101</v>
          </cell>
          <cell r="B119" t="str">
            <v>HOSE COMPLETE RETURN</v>
          </cell>
          <cell r="C119" t="str">
            <v>HP-1</v>
          </cell>
        </row>
        <row r="120">
          <cell r="A120" t="str">
            <v>57540-H1300</v>
          </cell>
          <cell r="B120" t="str">
            <v>HOSE COMPLETE RETURN</v>
          </cell>
          <cell r="C120" t="str">
            <v>HP-1</v>
          </cell>
        </row>
        <row r="121">
          <cell r="A121" t="str">
            <v>57540-H1500</v>
          </cell>
          <cell r="B121" t="str">
            <v>HOSE COMPLETE RETURN</v>
          </cell>
          <cell r="C121" t="str">
            <v>HP-1</v>
          </cell>
        </row>
        <row r="122">
          <cell r="A122" t="str">
            <v>57540-H1500 H-1</v>
          </cell>
          <cell r="B122" t="str">
            <v>HOSE COMPLETE RETURN</v>
          </cell>
          <cell r="C122" t="str">
            <v>HP-1</v>
          </cell>
        </row>
        <row r="123">
          <cell r="A123" t="str">
            <v>57580-H1000</v>
          </cell>
          <cell r="B123" t="str">
            <v>HOSE ASSY SUCTION</v>
          </cell>
          <cell r="C123" t="str">
            <v>HP-1</v>
          </cell>
        </row>
        <row r="124">
          <cell r="A124" t="str">
            <v>57580-H1101</v>
          </cell>
          <cell r="B124" t="str">
            <v>HOSE ASSY SUCTION</v>
          </cell>
          <cell r="C124" t="str">
            <v>HP-1</v>
          </cell>
        </row>
        <row r="125">
          <cell r="A125" t="str">
            <v>57580-H1110</v>
          </cell>
          <cell r="B125" t="str">
            <v>HOSE ASSY SUCTION</v>
          </cell>
          <cell r="C125" t="str">
            <v>HP-1</v>
          </cell>
        </row>
        <row r="126">
          <cell r="A126" t="str">
            <v>57580-H1300</v>
          </cell>
          <cell r="B126" t="str">
            <v>HOSE ASSY SUCTION</v>
          </cell>
          <cell r="C126" t="str">
            <v>HP-1</v>
          </cell>
        </row>
        <row r="127">
          <cell r="A127" t="str">
            <v>57580-H1500</v>
          </cell>
          <cell r="B127" t="str">
            <v>HOSE ASSY SUCTION</v>
          </cell>
          <cell r="C127" t="str">
            <v>HP-1</v>
          </cell>
        </row>
        <row r="128">
          <cell r="A128" t="str">
            <v>58533-H1000</v>
          </cell>
          <cell r="B128" t="str">
            <v>HOSE ASSY VACUUM</v>
          </cell>
          <cell r="C128" t="str">
            <v>HP-1</v>
          </cell>
        </row>
        <row r="129">
          <cell r="A129" t="str">
            <v>58533-H1050</v>
          </cell>
          <cell r="B129" t="str">
            <v>HOSE ASSY VACUUM</v>
          </cell>
          <cell r="C129" t="str">
            <v>HP-1</v>
          </cell>
        </row>
        <row r="130">
          <cell r="A130" t="str">
            <v>58533-H1900</v>
          </cell>
          <cell r="B130" t="str">
            <v>HOSE ASSY VACUUM</v>
          </cell>
          <cell r="C130" t="str">
            <v>HP-1</v>
          </cell>
        </row>
        <row r="131">
          <cell r="A131" t="str">
            <v>58534-H1000</v>
          </cell>
          <cell r="B131" t="str">
            <v>HOSE ASSY VACUUM</v>
          </cell>
          <cell r="C131" t="str">
            <v>HP-1</v>
          </cell>
        </row>
        <row r="132">
          <cell r="A132" t="str">
            <v>58534-H1600</v>
          </cell>
          <cell r="B132" t="str">
            <v>HOSE ASSY VACUUM</v>
          </cell>
          <cell r="C132" t="str">
            <v>HP-1</v>
          </cell>
        </row>
        <row r="133">
          <cell r="A133" t="str">
            <v>58534-H1800</v>
          </cell>
          <cell r="B133" t="str">
            <v>HOSE ASSY VACUUM</v>
          </cell>
          <cell r="C133" t="str">
            <v>HP-1</v>
          </cell>
        </row>
        <row r="134">
          <cell r="A134" t="str">
            <v>0K9BV 15 184D</v>
          </cell>
          <cell r="B134" t="str">
            <v>HOSE-WATER.LWR.</v>
          </cell>
          <cell r="C134" t="str">
            <v>KV-2</v>
          </cell>
        </row>
        <row r="135">
          <cell r="A135" t="str">
            <v>17912-06006</v>
          </cell>
          <cell r="B135" t="str">
            <v>HOSE FUEL</v>
          </cell>
          <cell r="C135" t="str">
            <v>LC</v>
          </cell>
        </row>
        <row r="136">
          <cell r="A136" t="str">
            <v>17912-06021</v>
          </cell>
          <cell r="B136" t="str">
            <v>HOSE FUEL</v>
          </cell>
          <cell r="C136" t="str">
            <v>LC</v>
          </cell>
        </row>
        <row r="137">
          <cell r="A137" t="str">
            <v>31146-25000</v>
          </cell>
          <cell r="B137" t="str">
            <v>HOSE VENT</v>
          </cell>
          <cell r="C137" t="str">
            <v>LC</v>
          </cell>
        </row>
        <row r="138">
          <cell r="A138" t="str">
            <v>31146-25600</v>
          </cell>
          <cell r="B138" t="str">
            <v>HOSE VENT</v>
          </cell>
          <cell r="C138" t="str">
            <v>LC</v>
          </cell>
        </row>
        <row r="139">
          <cell r="A139" t="str">
            <v>31345-25000</v>
          </cell>
          <cell r="B139" t="str">
            <v>HOSE VAPOR</v>
          </cell>
          <cell r="C139" t="str">
            <v>LC</v>
          </cell>
        </row>
        <row r="140">
          <cell r="A140" t="str">
            <v>31345-25300</v>
          </cell>
          <cell r="B140" t="str">
            <v>HOSE VAPOR</v>
          </cell>
          <cell r="C140" t="str">
            <v>LC</v>
          </cell>
        </row>
        <row r="141">
          <cell r="A141" t="str">
            <v>31345-25600</v>
          </cell>
          <cell r="B141" t="str">
            <v>HOSE VAPOR</v>
          </cell>
          <cell r="C141" t="str">
            <v>LC</v>
          </cell>
        </row>
        <row r="142">
          <cell r="A142" t="str">
            <v>31346-25000</v>
          </cell>
          <cell r="B142" t="str">
            <v>HOSE VAPOR</v>
          </cell>
          <cell r="C142" t="str">
            <v>LC</v>
          </cell>
        </row>
        <row r="143">
          <cell r="A143" t="str">
            <v>31346-25600</v>
          </cell>
          <cell r="B143" t="str">
            <v>HOSE VAPOR</v>
          </cell>
          <cell r="C143" t="str">
            <v>LC</v>
          </cell>
        </row>
        <row r="144">
          <cell r="A144" t="str">
            <v>31457-25500</v>
          </cell>
          <cell r="B144" t="str">
            <v>HOSE VENT(A)</v>
          </cell>
          <cell r="C144" t="str">
            <v>LC</v>
          </cell>
        </row>
        <row r="145">
          <cell r="A145" t="str">
            <v>31458-25500</v>
          </cell>
          <cell r="B145" t="str">
            <v>HOSE VENT(B)</v>
          </cell>
          <cell r="C145" t="str">
            <v>LC</v>
          </cell>
        </row>
        <row r="146">
          <cell r="A146" t="str">
            <v>31461-25500</v>
          </cell>
          <cell r="B146" t="str">
            <v>HOSE VENT(E)</v>
          </cell>
          <cell r="C146" t="str">
            <v>LC</v>
          </cell>
        </row>
        <row r="147">
          <cell r="A147" t="str">
            <v>31462-25500</v>
          </cell>
          <cell r="B147" t="str">
            <v>HOSE VAPOR(A)</v>
          </cell>
          <cell r="C147" t="str">
            <v>LC</v>
          </cell>
        </row>
        <row r="148">
          <cell r="A148" t="str">
            <v>57530-25000</v>
          </cell>
          <cell r="B148" t="str">
            <v>SUCTION HOSE</v>
          </cell>
          <cell r="C148" t="str">
            <v>LC</v>
          </cell>
        </row>
        <row r="149">
          <cell r="A149" t="str">
            <v>57530-25500</v>
          </cell>
          <cell r="B149" t="str">
            <v>SUCTION HOSE</v>
          </cell>
          <cell r="C149" t="str">
            <v>LC</v>
          </cell>
        </row>
        <row r="150">
          <cell r="A150" t="str">
            <v>25443-1A500</v>
          </cell>
          <cell r="B150" t="str">
            <v>HOSE RESERVOIR</v>
          </cell>
          <cell r="C150" t="str">
            <v>LCI</v>
          </cell>
        </row>
        <row r="151">
          <cell r="A151" t="str">
            <v>25443-1A5XX-H1</v>
          </cell>
          <cell r="B151" t="str">
            <v>HOSE RESERVOIR</v>
          </cell>
          <cell r="C151" t="str">
            <v>LCI</v>
          </cell>
        </row>
        <row r="152">
          <cell r="A152" t="str">
            <v>25443-1A5XX-H2</v>
          </cell>
          <cell r="B152" t="str">
            <v>HOSE RESERVOIR</v>
          </cell>
          <cell r="C152" t="str">
            <v>LCI</v>
          </cell>
        </row>
        <row r="153">
          <cell r="A153" t="str">
            <v>31140-1A000A</v>
          </cell>
          <cell r="B153" t="str">
            <v>HOSE VAPOR</v>
          </cell>
          <cell r="C153" t="str">
            <v>LCI</v>
          </cell>
        </row>
        <row r="154">
          <cell r="A154" t="str">
            <v>31140-1A000B</v>
          </cell>
          <cell r="B154" t="str">
            <v>HOSE VAPOR</v>
          </cell>
          <cell r="C154" t="str">
            <v>LCI</v>
          </cell>
        </row>
        <row r="155">
          <cell r="A155" t="str">
            <v>31146-1A000</v>
          </cell>
          <cell r="B155" t="str">
            <v>HOSE VAPOR</v>
          </cell>
          <cell r="C155" t="str">
            <v>LCI</v>
          </cell>
        </row>
        <row r="156">
          <cell r="A156" t="str">
            <v>57530-1A600</v>
          </cell>
          <cell r="B156" t="str">
            <v>SUCTION HOSE</v>
          </cell>
          <cell r="C156" t="str">
            <v>LCI</v>
          </cell>
        </row>
        <row r="157">
          <cell r="A157" t="str">
            <v>97310-25000</v>
          </cell>
          <cell r="B157" t="str">
            <v>HOSE WATER</v>
          </cell>
          <cell r="C157" t="str">
            <v>LCI</v>
          </cell>
        </row>
        <row r="158">
          <cell r="A158" t="str">
            <v>97320-25000</v>
          </cell>
          <cell r="B158" t="str">
            <v>HOSE WATER</v>
          </cell>
          <cell r="C158" t="str">
            <v>LCI</v>
          </cell>
        </row>
        <row r="159">
          <cell r="A159" t="str">
            <v>59130-3B030 PAD</v>
          </cell>
          <cell r="B159" t="str">
            <v>성형 PAD</v>
          </cell>
          <cell r="C159" t="str">
            <v>LZ</v>
          </cell>
        </row>
        <row r="160">
          <cell r="A160" t="str">
            <v>R289-GGXAA-02</v>
          </cell>
          <cell r="B160" t="str">
            <v>HOSE RESERVIOR</v>
          </cell>
          <cell r="C160" t="str">
            <v>LZ</v>
          </cell>
        </row>
        <row r="161">
          <cell r="A161" t="str">
            <v>R289-GGXAA-02 CASE-2</v>
          </cell>
          <cell r="B161" t="str">
            <v>HOSE RESERVIOR</v>
          </cell>
          <cell r="C161" t="str">
            <v>LZ</v>
          </cell>
        </row>
        <row r="162">
          <cell r="A162" t="str">
            <v>R289-GGXAA-02 H-1</v>
          </cell>
          <cell r="B162" t="str">
            <v>HOSE RESERVIOR</v>
          </cell>
          <cell r="C162" t="str">
            <v>LZ</v>
          </cell>
        </row>
        <row r="163">
          <cell r="A163" t="str">
            <v>57525-02000</v>
          </cell>
          <cell r="B163" t="str">
            <v>RETURN HOSE</v>
          </cell>
          <cell r="C163" t="str">
            <v>MX</v>
          </cell>
        </row>
        <row r="164">
          <cell r="A164" t="str">
            <v>25411-02000</v>
          </cell>
          <cell r="B164" t="str">
            <v>HOSE RADIATOR</v>
          </cell>
          <cell r="C164" t="str">
            <v>MXI</v>
          </cell>
        </row>
        <row r="165">
          <cell r="A165" t="str">
            <v>25411-05000</v>
          </cell>
          <cell r="B165" t="str">
            <v>HOSE RADIATOR</v>
          </cell>
          <cell r="C165" t="str">
            <v>MXI</v>
          </cell>
        </row>
        <row r="166">
          <cell r="A166" t="str">
            <v>25412-02000</v>
          </cell>
          <cell r="B166" t="str">
            <v>HOSE RADIATOR</v>
          </cell>
          <cell r="C166" t="str">
            <v>MXI</v>
          </cell>
        </row>
        <row r="167">
          <cell r="A167" t="str">
            <v>25412-02050</v>
          </cell>
          <cell r="B167" t="str">
            <v>HOSE RADIATOR</v>
          </cell>
          <cell r="C167" t="str">
            <v>MXI</v>
          </cell>
        </row>
        <row r="168">
          <cell r="A168" t="str">
            <v>25412-05000</v>
          </cell>
          <cell r="B168" t="str">
            <v>HOSE RADIATOR</v>
          </cell>
          <cell r="C168" t="str">
            <v>MXI</v>
          </cell>
        </row>
        <row r="169">
          <cell r="A169" t="str">
            <v>25421-02201</v>
          </cell>
          <cell r="B169" t="str">
            <v>HOSE</v>
          </cell>
          <cell r="C169" t="str">
            <v>MX TCI</v>
          </cell>
        </row>
        <row r="170">
          <cell r="A170" t="str">
            <v>33146-36450</v>
          </cell>
          <cell r="B170" t="str">
            <v>HOSE ASSY FUEL</v>
          </cell>
          <cell r="C170" t="str">
            <v>QA-5</v>
          </cell>
        </row>
        <row r="171">
          <cell r="A171" t="str">
            <v>33148-36450</v>
          </cell>
          <cell r="B171" t="str">
            <v>HOSE ASSY VAPOR</v>
          </cell>
          <cell r="C171" t="str">
            <v>QA-5</v>
          </cell>
        </row>
        <row r="172">
          <cell r="A172" t="str">
            <v>57535-29010A</v>
          </cell>
          <cell r="B172" t="str">
            <v>HOSE RETURN</v>
          </cell>
          <cell r="C172" t="str">
            <v>RD</v>
          </cell>
        </row>
        <row r="173">
          <cell r="A173" t="str">
            <v>0K2A5 43 490A</v>
          </cell>
          <cell r="B173" t="str">
            <v>HOSE ASS'Y-VACUUM</v>
          </cell>
          <cell r="C173" t="str">
            <v>S-2</v>
          </cell>
        </row>
        <row r="174">
          <cell r="A174" t="str">
            <v>0K2BG 43 490A</v>
          </cell>
          <cell r="B174" t="str">
            <v>HOSE ASS'Y-VACUUM</v>
          </cell>
          <cell r="C174" t="str">
            <v>S-2</v>
          </cell>
        </row>
        <row r="175">
          <cell r="A175" t="str">
            <v>0K2N1 43 490A</v>
          </cell>
          <cell r="B175" t="str">
            <v>HOSE ASS'Y-VACUUM</v>
          </cell>
          <cell r="C175" t="str">
            <v>S-4</v>
          </cell>
        </row>
        <row r="176">
          <cell r="A176">
            <v>71327</v>
          </cell>
          <cell r="B176" t="str">
            <v>HOSE RESERVIOR</v>
          </cell>
          <cell r="C176" t="str">
            <v>SM</v>
          </cell>
        </row>
        <row r="177">
          <cell r="A177" t="str">
            <v>31354-26500</v>
          </cell>
          <cell r="B177" t="str">
            <v>HOSE TUBE TO PCSV</v>
          </cell>
          <cell r="C177" t="str">
            <v>SM</v>
          </cell>
        </row>
        <row r="178">
          <cell r="A178" t="str">
            <v>31354-26700</v>
          </cell>
          <cell r="B178" t="str">
            <v>HOSE TUBE TO PCSV</v>
          </cell>
          <cell r="C178" t="str">
            <v>SM</v>
          </cell>
        </row>
        <row r="179">
          <cell r="A179" t="str">
            <v>57541-26200</v>
          </cell>
          <cell r="B179" t="str">
            <v>HOSE RETURN</v>
          </cell>
          <cell r="C179" t="str">
            <v>SM</v>
          </cell>
        </row>
        <row r="180">
          <cell r="A180" t="str">
            <v>57542-26200</v>
          </cell>
          <cell r="B180" t="str">
            <v>HOSE RETURN</v>
          </cell>
          <cell r="C180" t="str">
            <v>SM</v>
          </cell>
        </row>
        <row r="181">
          <cell r="A181" t="str">
            <v>57543-26200</v>
          </cell>
          <cell r="B181" t="str">
            <v>HOSE RETURN</v>
          </cell>
          <cell r="C181" t="str">
            <v>SM</v>
          </cell>
        </row>
        <row r="182">
          <cell r="A182" t="str">
            <v>57571-26100</v>
          </cell>
          <cell r="B182" t="str">
            <v>RESERVIOR HOSE</v>
          </cell>
          <cell r="C182" t="str">
            <v>SM</v>
          </cell>
        </row>
        <row r="183">
          <cell r="A183" t="str">
            <v>57571-26200</v>
          </cell>
          <cell r="B183" t="str">
            <v>SUCTION HOSE</v>
          </cell>
          <cell r="C183" t="str">
            <v>SM</v>
          </cell>
        </row>
        <row r="184">
          <cell r="A184" t="str">
            <v>57571-26300</v>
          </cell>
          <cell r="B184" t="str">
            <v>SUCTION HOSE</v>
          </cell>
          <cell r="C184" t="str">
            <v>SM</v>
          </cell>
        </row>
        <row r="185">
          <cell r="A185" t="str">
            <v>58670-26000</v>
          </cell>
          <cell r="B185" t="str">
            <v>HOSE ASSY VACUUM</v>
          </cell>
          <cell r="C185" t="str">
            <v>SM</v>
          </cell>
        </row>
        <row r="186">
          <cell r="A186" t="str">
            <v>58670-26010</v>
          </cell>
          <cell r="B186" t="str">
            <v>HOSE ASSY VACUUM</v>
          </cell>
          <cell r="C186" t="str">
            <v>SM</v>
          </cell>
        </row>
        <row r="187">
          <cell r="A187" t="str">
            <v>58670-26020</v>
          </cell>
          <cell r="B187" t="str">
            <v>HOSE ASSY VACUUM</v>
          </cell>
          <cell r="C187" t="str">
            <v>SM</v>
          </cell>
        </row>
        <row r="188">
          <cell r="A188" t="str">
            <v>58670-26100</v>
          </cell>
          <cell r="B188" t="str">
            <v>HOSE ASSY VACUUM</v>
          </cell>
          <cell r="C188" t="str">
            <v>SM</v>
          </cell>
        </row>
        <row r="189">
          <cell r="A189" t="str">
            <v>58670-26110</v>
          </cell>
          <cell r="B189" t="str">
            <v>HOSE ASSY VACUUM</v>
          </cell>
          <cell r="C189" t="str">
            <v>SM</v>
          </cell>
        </row>
        <row r="190">
          <cell r="A190" t="str">
            <v>58670-26120</v>
          </cell>
          <cell r="B190" t="str">
            <v>HOSE ASSY VACUUM</v>
          </cell>
          <cell r="C190" t="str">
            <v>SM</v>
          </cell>
        </row>
        <row r="191">
          <cell r="A191" t="str">
            <v>71327 편조</v>
          </cell>
          <cell r="B191" t="str">
            <v>HOSE RESERVIOR</v>
          </cell>
          <cell r="C191" t="str">
            <v>SM</v>
          </cell>
        </row>
        <row r="192">
          <cell r="A192" t="str">
            <v>97311-26000</v>
          </cell>
          <cell r="B192" t="str">
            <v>HOSE</v>
          </cell>
          <cell r="C192" t="str">
            <v>SM</v>
          </cell>
        </row>
        <row r="193">
          <cell r="A193" t="str">
            <v>97311-26100</v>
          </cell>
          <cell r="B193" t="str">
            <v>HOSE ASSY WATER</v>
          </cell>
          <cell r="C193" t="str">
            <v>SM</v>
          </cell>
        </row>
        <row r="194">
          <cell r="A194" t="str">
            <v>97311-26200</v>
          </cell>
          <cell r="B194" t="str">
            <v>HOSE ASSY WATER</v>
          </cell>
          <cell r="C194" t="str">
            <v>SM</v>
          </cell>
        </row>
        <row r="195">
          <cell r="A195" t="str">
            <v>97311-26300</v>
          </cell>
          <cell r="B195" t="str">
            <v>HOSE ASSY WATER</v>
          </cell>
          <cell r="C195" t="str">
            <v>SM</v>
          </cell>
        </row>
        <row r="196">
          <cell r="A196" t="str">
            <v>97311-26700</v>
          </cell>
          <cell r="B196" t="str">
            <v>HOSE ASSY WATER</v>
          </cell>
          <cell r="C196" t="str">
            <v>SM</v>
          </cell>
        </row>
        <row r="197">
          <cell r="A197" t="str">
            <v>97311-26800</v>
          </cell>
          <cell r="B197" t="str">
            <v>HOSE ASSY WATER</v>
          </cell>
          <cell r="C197" t="str">
            <v>SM</v>
          </cell>
        </row>
        <row r="198">
          <cell r="A198" t="str">
            <v>97312-26000</v>
          </cell>
          <cell r="B198" t="str">
            <v>HOSE</v>
          </cell>
          <cell r="C198" t="str">
            <v>SM</v>
          </cell>
        </row>
        <row r="199">
          <cell r="A199" t="str">
            <v>97312-26100</v>
          </cell>
          <cell r="B199" t="str">
            <v>HOSE ASSY WATER</v>
          </cell>
          <cell r="C199" t="str">
            <v>SM</v>
          </cell>
        </row>
        <row r="200">
          <cell r="A200" t="str">
            <v>97312-26200</v>
          </cell>
          <cell r="B200" t="str">
            <v>HOSE ASSY WATER</v>
          </cell>
          <cell r="C200" t="str">
            <v>SM</v>
          </cell>
        </row>
        <row r="201">
          <cell r="A201" t="str">
            <v>97312-26300</v>
          </cell>
          <cell r="B201" t="str">
            <v>HOSE ASSY WATER</v>
          </cell>
          <cell r="C201" t="str">
            <v>SM</v>
          </cell>
        </row>
        <row r="202">
          <cell r="A202" t="str">
            <v>97312-26600</v>
          </cell>
          <cell r="B202" t="str">
            <v>HOSE ASSY WATER</v>
          </cell>
          <cell r="C202" t="str">
            <v>SM</v>
          </cell>
        </row>
        <row r="203">
          <cell r="A203" t="str">
            <v>97312-26700</v>
          </cell>
          <cell r="B203" t="str">
            <v>HOSE ASSY WATER</v>
          </cell>
          <cell r="C203" t="str">
            <v>SM</v>
          </cell>
        </row>
        <row r="204">
          <cell r="A204" t="str">
            <v>97312-26800</v>
          </cell>
          <cell r="B204" t="str">
            <v>HOSE ASSY WATER</v>
          </cell>
          <cell r="C204" t="str">
            <v>SM</v>
          </cell>
        </row>
        <row r="205">
          <cell r="A205" t="str">
            <v>97331-26000</v>
          </cell>
          <cell r="B205" t="str">
            <v>HOSE</v>
          </cell>
          <cell r="C205" t="str">
            <v>SM</v>
          </cell>
        </row>
        <row r="206">
          <cell r="A206" t="str">
            <v>31323-47000</v>
          </cell>
          <cell r="B206" t="str">
            <v>HOSE -RETURN</v>
          </cell>
          <cell r="C206" t="str">
            <v>SR</v>
          </cell>
        </row>
        <row r="207">
          <cell r="A207" t="str">
            <v>31355-47000</v>
          </cell>
          <cell r="B207" t="str">
            <v>HOSE ASSY TUBE</v>
          </cell>
          <cell r="C207" t="str">
            <v>SR</v>
          </cell>
        </row>
        <row r="208">
          <cell r="A208" t="str">
            <v>31356-47000</v>
          </cell>
          <cell r="B208" t="str">
            <v>HOSE ASSY TUBE</v>
          </cell>
          <cell r="C208" t="str">
            <v>SR</v>
          </cell>
        </row>
        <row r="209">
          <cell r="A209" t="str">
            <v>57545-47000</v>
          </cell>
          <cell r="B209" t="str">
            <v>HOSE -RETURN(G)</v>
          </cell>
          <cell r="C209" t="str">
            <v>SR</v>
          </cell>
        </row>
        <row r="210">
          <cell r="A210" t="str">
            <v>F6DE 8B274 DB</v>
          </cell>
          <cell r="B210" t="str">
            <v>HOSE RADIATOR</v>
          </cell>
          <cell r="C210" t="str">
            <v>TAURUS</v>
          </cell>
        </row>
        <row r="211">
          <cell r="A211" t="str">
            <v>XF12 8B274 AA</v>
          </cell>
          <cell r="B211" t="str">
            <v>HOSE RADIATOR</v>
          </cell>
          <cell r="C211" t="str">
            <v>TAURUS</v>
          </cell>
        </row>
        <row r="212">
          <cell r="A212" t="str">
            <v>YF12 8276 AC</v>
          </cell>
          <cell r="B212" t="str">
            <v>HOSE RADIATOR</v>
          </cell>
          <cell r="C212" t="str">
            <v>TAURUS</v>
          </cell>
        </row>
        <row r="213">
          <cell r="A213" t="str">
            <v>37311-51000</v>
          </cell>
          <cell r="B213" t="str">
            <v>OIL-DRAIN HOSE</v>
          </cell>
          <cell r="C213" t="str">
            <v>VT</v>
          </cell>
        </row>
        <row r="214">
          <cell r="A214" t="str">
            <v>57510-5H001</v>
          </cell>
          <cell r="B214" t="str">
            <v>HOSE SUPPLY</v>
          </cell>
          <cell r="C214" t="str">
            <v>VT</v>
          </cell>
        </row>
        <row r="215">
          <cell r="A215" t="str">
            <v>57510-5H021</v>
          </cell>
          <cell r="B215" t="str">
            <v>HOSE SUPPLY</v>
          </cell>
          <cell r="C215" t="str">
            <v>VT</v>
          </cell>
        </row>
        <row r="216">
          <cell r="A216" t="str">
            <v>57510-5H031</v>
          </cell>
          <cell r="B216" t="str">
            <v>HOSE SUPPLY</v>
          </cell>
          <cell r="C216" t="str">
            <v>VT</v>
          </cell>
        </row>
        <row r="217">
          <cell r="A217" t="str">
            <v>57530-5H001</v>
          </cell>
          <cell r="B217" t="str">
            <v>HOSE RETURN</v>
          </cell>
          <cell r="C217" t="str">
            <v>VT</v>
          </cell>
        </row>
        <row r="218">
          <cell r="A218" t="str">
            <v>57530-5H701</v>
          </cell>
          <cell r="B218" t="str">
            <v>HOSE RETURN</v>
          </cell>
          <cell r="C218" t="str">
            <v>VT</v>
          </cell>
        </row>
        <row r="219">
          <cell r="A219" t="str">
            <v>59227-5H700</v>
          </cell>
          <cell r="B219" t="str">
            <v>HOSE VACUUM</v>
          </cell>
          <cell r="C219" t="str">
            <v>VT</v>
          </cell>
        </row>
        <row r="220">
          <cell r="A220" t="str">
            <v>59228-5H700</v>
          </cell>
          <cell r="B220" t="str">
            <v>HOSE VACUUM</v>
          </cell>
          <cell r="C220" t="str">
            <v>VT</v>
          </cell>
        </row>
        <row r="221">
          <cell r="A221" t="str">
            <v>25411-2D100</v>
          </cell>
          <cell r="B221" t="str">
            <v>HOSE RADIATOR UPR</v>
          </cell>
          <cell r="C221" t="str">
            <v>XD</v>
          </cell>
        </row>
        <row r="222">
          <cell r="A222" t="str">
            <v>25411-2D300</v>
          </cell>
          <cell r="B222" t="str">
            <v>HOSE RADIATOR UPR</v>
          </cell>
          <cell r="C222" t="str">
            <v>XD</v>
          </cell>
        </row>
        <row r="223">
          <cell r="A223" t="str">
            <v>25412-2D100</v>
          </cell>
          <cell r="B223" t="str">
            <v>HOSE RADIATOR LWR</v>
          </cell>
          <cell r="C223" t="str">
            <v>XD</v>
          </cell>
        </row>
        <row r="224">
          <cell r="A224" t="str">
            <v>25412-2D200</v>
          </cell>
          <cell r="B224" t="str">
            <v>HOSE RADIATOR LWR</v>
          </cell>
          <cell r="C224" t="str">
            <v>XD</v>
          </cell>
        </row>
        <row r="225">
          <cell r="A225" t="str">
            <v>25412-2D300</v>
          </cell>
          <cell r="B225" t="str">
            <v>HOSE RADIATOR LWR</v>
          </cell>
          <cell r="C225" t="str">
            <v>XD</v>
          </cell>
        </row>
        <row r="226">
          <cell r="A226" t="str">
            <v>298-702826B</v>
          </cell>
          <cell r="B226" t="str">
            <v>HOSE VAPOR</v>
          </cell>
          <cell r="C226" t="str">
            <v>XD</v>
          </cell>
        </row>
        <row r="227">
          <cell r="A227" t="str">
            <v>298-703551A</v>
          </cell>
          <cell r="B227" t="str">
            <v>HOSE VAPOR</v>
          </cell>
          <cell r="C227" t="str">
            <v>XD</v>
          </cell>
        </row>
        <row r="228">
          <cell r="A228" t="str">
            <v>31038-2D500</v>
          </cell>
          <cell r="B228" t="str">
            <v>HOSE VENT(A)</v>
          </cell>
          <cell r="C228" t="str">
            <v>XD</v>
          </cell>
        </row>
        <row r="229">
          <cell r="A229" t="str">
            <v>31039-2D500</v>
          </cell>
          <cell r="B229" t="str">
            <v>HOSE VENT(B)</v>
          </cell>
          <cell r="C229" t="str">
            <v>XD</v>
          </cell>
        </row>
        <row r="230">
          <cell r="A230" t="str">
            <v>31147-2D000</v>
          </cell>
          <cell r="B230" t="str">
            <v>HOSE VAPOR</v>
          </cell>
          <cell r="C230" t="str">
            <v>XD</v>
          </cell>
        </row>
        <row r="231">
          <cell r="A231" t="str">
            <v>31148-2D000</v>
          </cell>
          <cell r="B231" t="str">
            <v>HOSE VAPOR</v>
          </cell>
          <cell r="C231" t="str">
            <v>XD</v>
          </cell>
        </row>
        <row r="232">
          <cell r="A232" t="str">
            <v>31377-2D500</v>
          </cell>
          <cell r="B232" t="str">
            <v>HOSE VAPOR(A)</v>
          </cell>
          <cell r="C232" t="str">
            <v>XD</v>
          </cell>
        </row>
        <row r="233">
          <cell r="A233" t="str">
            <v>31378-2D500</v>
          </cell>
          <cell r="B233" t="str">
            <v>HOSE DRAIN</v>
          </cell>
          <cell r="C233" t="str">
            <v>XD</v>
          </cell>
        </row>
        <row r="234">
          <cell r="A234" t="str">
            <v>31379-2D500</v>
          </cell>
          <cell r="B234" t="str">
            <v>HOSE VAPOR(B)</v>
          </cell>
          <cell r="C234" t="str">
            <v>XD</v>
          </cell>
        </row>
        <row r="235">
          <cell r="A235" t="str">
            <v>31380-2D500</v>
          </cell>
          <cell r="B235" t="str">
            <v>HOSE VAPOR(C)</v>
          </cell>
          <cell r="C235" t="str">
            <v>XD</v>
          </cell>
        </row>
        <row r="236">
          <cell r="A236" t="str">
            <v>31437-2D500</v>
          </cell>
          <cell r="B236" t="str">
            <v>HOSE SENSOR</v>
          </cell>
          <cell r="C236" t="str">
            <v>XD</v>
          </cell>
        </row>
        <row r="237">
          <cell r="A237" t="str">
            <v>57562-2D000</v>
          </cell>
          <cell r="B237" t="str">
            <v>SUCTION HOSE</v>
          </cell>
          <cell r="C237" t="str">
            <v>XD</v>
          </cell>
        </row>
        <row r="238">
          <cell r="A238" t="str">
            <v>57562-2D000A</v>
          </cell>
          <cell r="B238" t="str">
            <v>HOSE RETURN</v>
          </cell>
          <cell r="C238" t="str">
            <v>XD</v>
          </cell>
        </row>
        <row r="239">
          <cell r="A239" t="str">
            <v>57572-2D000</v>
          </cell>
          <cell r="B239" t="str">
            <v>SUCTION HOSE</v>
          </cell>
          <cell r="C239" t="str">
            <v>XD</v>
          </cell>
        </row>
        <row r="240">
          <cell r="A240" t="str">
            <v>57574-2D000A</v>
          </cell>
          <cell r="B240" t="str">
            <v>HOSE RETURN</v>
          </cell>
          <cell r="C240" t="str">
            <v>XD</v>
          </cell>
        </row>
        <row r="241">
          <cell r="A241" t="str">
            <v>59130-2D000</v>
          </cell>
          <cell r="B241" t="str">
            <v>HOSE ASS'Y VACUUM</v>
          </cell>
          <cell r="C241" t="str">
            <v>XD</v>
          </cell>
        </row>
        <row r="242">
          <cell r="A242" t="str">
            <v>59130-2D100</v>
          </cell>
          <cell r="B242" t="str">
            <v>HOSE ASS'Y VACUUM</v>
          </cell>
          <cell r="C242" t="str">
            <v>XD</v>
          </cell>
        </row>
        <row r="243">
          <cell r="A243" t="str">
            <v>59130-2D200</v>
          </cell>
          <cell r="B243" t="str">
            <v>HOSE ASS'Y VACUUM</v>
          </cell>
          <cell r="C243" t="str">
            <v>XD</v>
          </cell>
        </row>
        <row r="244">
          <cell r="A244" t="str">
            <v>59130-2D300</v>
          </cell>
          <cell r="B244" t="str">
            <v>HOSE ASS'Y VACUUM</v>
          </cell>
          <cell r="C244" t="str">
            <v>XD</v>
          </cell>
        </row>
        <row r="245">
          <cell r="A245" t="str">
            <v>59130-2D400</v>
          </cell>
          <cell r="B245" t="str">
            <v>HOSE ASS'Y VACUUM</v>
          </cell>
          <cell r="C245" t="str">
            <v>XD</v>
          </cell>
        </row>
        <row r="246">
          <cell r="A246" t="str">
            <v>59130-2D500</v>
          </cell>
          <cell r="B246" t="str">
            <v>HOSE ASS'Y VACUUM</v>
          </cell>
          <cell r="C246" t="str">
            <v>XD</v>
          </cell>
        </row>
        <row r="247">
          <cell r="A247" t="str">
            <v>97311-2D100</v>
          </cell>
          <cell r="B247" t="str">
            <v>HOSE WATER INLET</v>
          </cell>
          <cell r="C247" t="str">
            <v>XD</v>
          </cell>
        </row>
        <row r="248">
          <cell r="A248" t="str">
            <v>97311-2D200</v>
          </cell>
          <cell r="B248" t="str">
            <v>HOSE WATER</v>
          </cell>
          <cell r="C248" t="str">
            <v>XD</v>
          </cell>
        </row>
        <row r="249">
          <cell r="A249" t="str">
            <v>97312-2D100</v>
          </cell>
          <cell r="B249" t="str">
            <v>HOSE WATER INLET</v>
          </cell>
          <cell r="C249" t="str">
            <v>XD</v>
          </cell>
        </row>
        <row r="250">
          <cell r="A250" t="str">
            <v>97312-2D200</v>
          </cell>
          <cell r="B250" t="str">
            <v>HOSE WATER</v>
          </cell>
          <cell r="C250" t="str">
            <v>XD</v>
          </cell>
        </row>
        <row r="251">
          <cell r="A251" t="str">
            <v>97312-2D250</v>
          </cell>
          <cell r="B251" t="str">
            <v>HOSE WATER</v>
          </cell>
          <cell r="C251" t="str">
            <v>XD</v>
          </cell>
        </row>
        <row r="252">
          <cell r="A252" t="str">
            <v>97321-2D250</v>
          </cell>
          <cell r="B252" t="str">
            <v>HOSE WATER</v>
          </cell>
          <cell r="C252" t="str">
            <v>XD</v>
          </cell>
        </row>
        <row r="253">
          <cell r="A253" t="str">
            <v>CHOSO920(57530-2D000)</v>
          </cell>
          <cell r="B253" t="str">
            <v>SUCTION HOSE</v>
          </cell>
          <cell r="C253" t="str">
            <v>XD</v>
          </cell>
        </row>
        <row r="254">
          <cell r="A254" t="str">
            <v>CHOSO930(57530-2D100)</v>
          </cell>
          <cell r="B254" t="str">
            <v>SUCTION HOSE</v>
          </cell>
          <cell r="C254" t="str">
            <v>XD</v>
          </cell>
        </row>
        <row r="255">
          <cell r="A255" t="str">
            <v>CHOSO940(57535-2D000)</v>
          </cell>
          <cell r="B255" t="str">
            <v>RETURN HOSE</v>
          </cell>
          <cell r="C255" t="str">
            <v>XD</v>
          </cell>
        </row>
        <row r="256">
          <cell r="A256" t="str">
            <v>CHOSOXXX(57535-2D200)</v>
          </cell>
          <cell r="B256" t="str">
            <v>RETURN HOSE</v>
          </cell>
          <cell r="C256" t="str">
            <v>XD</v>
          </cell>
        </row>
        <row r="257">
          <cell r="A257" t="str">
            <v>CHOSOYYY(57530-2D200)</v>
          </cell>
          <cell r="B257" t="str">
            <v>SUCTION HOSE</v>
          </cell>
          <cell r="C257" t="str">
            <v>XD</v>
          </cell>
        </row>
        <row r="258">
          <cell r="A258" t="str">
            <v>R431-AKYAA-01</v>
          </cell>
          <cell r="B258" t="str">
            <v>HOSE RADIATOR</v>
          </cell>
          <cell r="C258" t="str">
            <v>XD</v>
          </cell>
        </row>
        <row r="259">
          <cell r="A259" t="str">
            <v>R432-AKYAA-01</v>
          </cell>
          <cell r="B259" t="str">
            <v>HOSE RADIATOR</v>
          </cell>
          <cell r="C259" t="str">
            <v>XD</v>
          </cell>
        </row>
        <row r="260">
          <cell r="A260" t="str">
            <v>K99357 08 150</v>
          </cell>
          <cell r="B260" t="str">
            <v>HOSE FUEL</v>
          </cell>
        </row>
        <row r="261">
          <cell r="A261" t="str">
            <v>K99357 08 220</v>
          </cell>
          <cell r="B261" t="str">
            <v>HOSE FUEL</v>
          </cell>
        </row>
      </sheetData>
      <sheetData sheetId="6" refreshError="1"/>
      <sheetData sheetId="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분납5차 (3)"/>
      <sheetName val="분납5차 (2)"/>
      <sheetName val="분납1차"/>
      <sheetName val="분납5차"/>
      <sheetName val="분납확~1"/>
      <sheetName val="분납확인4차 (2)"/>
      <sheetName val="분납확인5차"/>
      <sheetName val="SAM (2)"/>
      <sheetName val="CHAH"/>
      <sheetName val="CHAGO"/>
      <sheetName val="SAM"/>
      <sheetName val="분납확인4차"/>
      <sheetName val="분납확인3차"/>
      <sheetName val="분납확인2차"/>
      <sheetName val="분납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EA1B1808</v>
          </cell>
          <cell r="B2" t="str">
            <v xml:space="preserve"> 1버1808</v>
          </cell>
        </row>
        <row r="3">
          <cell r="A3" t="str">
            <v>EA1B3832</v>
          </cell>
          <cell r="B3" t="str">
            <v xml:space="preserve"> 1버3832</v>
          </cell>
        </row>
        <row r="4">
          <cell r="A4" t="str">
            <v>EA1B3869</v>
          </cell>
          <cell r="B4" t="str">
            <v xml:space="preserve"> 1버3869</v>
          </cell>
        </row>
        <row r="5">
          <cell r="A5" t="str">
            <v>EA1B3879</v>
          </cell>
          <cell r="B5" t="str">
            <v xml:space="preserve"> 1버3879</v>
          </cell>
        </row>
        <row r="6">
          <cell r="A6" t="str">
            <v>EA1B5587</v>
          </cell>
          <cell r="B6" t="str">
            <v xml:space="preserve"> 1버5587</v>
          </cell>
        </row>
        <row r="7">
          <cell r="A7" t="str">
            <v>EA1P8850</v>
          </cell>
          <cell r="B7" t="str">
            <v xml:space="preserve"> 1버8850</v>
          </cell>
        </row>
        <row r="8">
          <cell r="A8" t="str">
            <v>EA1B8985</v>
          </cell>
          <cell r="B8" t="str">
            <v xml:space="preserve"> 1버8985</v>
          </cell>
        </row>
        <row r="9">
          <cell r="A9" t="str">
            <v>EA1B6570</v>
          </cell>
          <cell r="B9" t="str">
            <v xml:space="preserve"> 1브6570</v>
          </cell>
        </row>
        <row r="10">
          <cell r="A10" t="str">
            <v>EA1B8804</v>
          </cell>
          <cell r="B10" t="str">
            <v xml:space="preserve"> 1브8804</v>
          </cell>
        </row>
        <row r="11">
          <cell r="A11" t="str">
            <v>EA1H7271</v>
          </cell>
          <cell r="B11" t="str">
            <v xml:space="preserve"> 1흐7271</v>
          </cell>
        </row>
        <row r="12">
          <cell r="A12" t="str">
            <v>EA1H9492</v>
          </cell>
          <cell r="B12" t="str">
            <v xml:space="preserve"> 1흐9492</v>
          </cell>
        </row>
        <row r="13">
          <cell r="A13" t="str">
            <v>EA3H5119</v>
          </cell>
          <cell r="B13" t="str">
            <v xml:space="preserve"> 3흐5119</v>
          </cell>
        </row>
        <row r="14">
          <cell r="A14" t="str">
            <v>EA3H5197</v>
          </cell>
          <cell r="B14" t="str">
            <v xml:space="preserve"> 3흐5197</v>
          </cell>
        </row>
        <row r="15">
          <cell r="A15" t="str">
            <v>EA30G1789</v>
          </cell>
          <cell r="B15" t="str">
            <v>30가1789</v>
          </cell>
        </row>
        <row r="16">
          <cell r="A16" t="str">
            <v>EA3G1920</v>
          </cell>
          <cell r="B16" t="str">
            <v>30가1920</v>
          </cell>
        </row>
        <row r="17">
          <cell r="A17" t="str">
            <v>EA3G2215</v>
          </cell>
          <cell r="B17" t="str">
            <v>30가2215</v>
          </cell>
        </row>
        <row r="18">
          <cell r="A18" t="str">
            <v>EA30G2228</v>
          </cell>
          <cell r="B18" t="str">
            <v>30가2228</v>
          </cell>
        </row>
        <row r="19">
          <cell r="A19" t="str">
            <v>EA30G2252</v>
          </cell>
          <cell r="B19" t="str">
            <v>30가2252</v>
          </cell>
        </row>
        <row r="20">
          <cell r="A20" t="str">
            <v>EA30G2269</v>
          </cell>
          <cell r="B20" t="str">
            <v>30가2269</v>
          </cell>
        </row>
        <row r="21">
          <cell r="A21" t="str">
            <v>EA30G2288</v>
          </cell>
          <cell r="B21" t="str">
            <v>30가2288</v>
          </cell>
        </row>
        <row r="22">
          <cell r="A22" t="str">
            <v>EA30G2288</v>
          </cell>
          <cell r="B22" t="str">
            <v>30가2288</v>
          </cell>
        </row>
        <row r="23">
          <cell r="A23" t="str">
            <v>EA30G2289</v>
          </cell>
          <cell r="B23" t="str">
            <v>30가2289</v>
          </cell>
        </row>
        <row r="24">
          <cell r="A24" t="str">
            <v>EA30G2293</v>
          </cell>
          <cell r="B24" t="str">
            <v>30가2293</v>
          </cell>
        </row>
        <row r="25">
          <cell r="A25" t="str">
            <v>EA30G2670</v>
          </cell>
          <cell r="B25" t="str">
            <v>30가2670</v>
          </cell>
        </row>
        <row r="26">
          <cell r="A26" t="str">
            <v>EA30G2950</v>
          </cell>
          <cell r="B26" t="str">
            <v>30가2950</v>
          </cell>
        </row>
        <row r="27">
          <cell r="A27" t="str">
            <v>EA30G2968</v>
          </cell>
          <cell r="B27" t="str">
            <v>30가2968</v>
          </cell>
        </row>
        <row r="28">
          <cell r="A28" t="str">
            <v>EA30G2972</v>
          </cell>
          <cell r="B28" t="str">
            <v>30가2972</v>
          </cell>
        </row>
        <row r="29">
          <cell r="A29" t="str">
            <v>EA30G3100</v>
          </cell>
          <cell r="B29" t="str">
            <v>30가3100</v>
          </cell>
        </row>
        <row r="30">
          <cell r="A30" t="str">
            <v>EA30G3104</v>
          </cell>
          <cell r="B30" t="str">
            <v>30가3104</v>
          </cell>
        </row>
        <row r="31">
          <cell r="A31" t="str">
            <v>EA30G3106</v>
          </cell>
          <cell r="B31" t="str">
            <v>30가3106</v>
          </cell>
        </row>
        <row r="32">
          <cell r="A32" t="str">
            <v>EA30G3107</v>
          </cell>
          <cell r="B32" t="str">
            <v>30가3107</v>
          </cell>
        </row>
        <row r="33">
          <cell r="A33" t="str">
            <v>EA30G3108</v>
          </cell>
          <cell r="B33" t="str">
            <v>30가3108</v>
          </cell>
        </row>
        <row r="34">
          <cell r="A34" t="str">
            <v>EA30G3138</v>
          </cell>
          <cell r="B34" t="str">
            <v>30가3138</v>
          </cell>
        </row>
        <row r="35">
          <cell r="A35" t="str">
            <v>EA30G3172</v>
          </cell>
          <cell r="B35" t="str">
            <v>30가3172</v>
          </cell>
        </row>
        <row r="36">
          <cell r="A36" t="str">
            <v>EA30G3192</v>
          </cell>
          <cell r="B36" t="str">
            <v>30가3192</v>
          </cell>
        </row>
        <row r="37">
          <cell r="A37" t="str">
            <v>EA30G3208</v>
          </cell>
          <cell r="B37" t="str">
            <v>30가3208</v>
          </cell>
        </row>
        <row r="38">
          <cell r="A38" t="str">
            <v>EA30G3211</v>
          </cell>
          <cell r="B38" t="str">
            <v>30가3211</v>
          </cell>
        </row>
        <row r="39">
          <cell r="A39" t="str">
            <v>EA30G3225</v>
          </cell>
          <cell r="B39" t="str">
            <v>30가3225</v>
          </cell>
        </row>
        <row r="40">
          <cell r="A40" t="str">
            <v>EA30G3228</v>
          </cell>
          <cell r="B40" t="str">
            <v>30가3228</v>
          </cell>
        </row>
        <row r="41">
          <cell r="A41" t="str">
            <v>EA30G3260</v>
          </cell>
          <cell r="B41" t="str">
            <v>30가3260</v>
          </cell>
        </row>
        <row r="42">
          <cell r="A42" t="str">
            <v>EA30G3260</v>
          </cell>
          <cell r="B42" t="str">
            <v>30가3260</v>
          </cell>
        </row>
        <row r="43">
          <cell r="A43" t="str">
            <v>EA30G3279</v>
          </cell>
          <cell r="B43" t="str">
            <v>30가3279</v>
          </cell>
        </row>
        <row r="44">
          <cell r="A44" t="str">
            <v>EA30G3289</v>
          </cell>
          <cell r="B44" t="str">
            <v>30가3289</v>
          </cell>
        </row>
        <row r="45">
          <cell r="A45" t="str">
            <v>EA30G3693</v>
          </cell>
          <cell r="B45" t="str">
            <v>30가3693</v>
          </cell>
        </row>
        <row r="46">
          <cell r="A46" t="str">
            <v>EA30G3700</v>
          </cell>
          <cell r="B46" t="str">
            <v>30가3700</v>
          </cell>
        </row>
        <row r="47">
          <cell r="A47" t="str">
            <v>EA30G3704</v>
          </cell>
          <cell r="B47" t="str">
            <v>30가3704</v>
          </cell>
        </row>
        <row r="48">
          <cell r="A48" t="str">
            <v>EA30G3716</v>
          </cell>
          <cell r="B48" t="str">
            <v>30가3716</v>
          </cell>
        </row>
        <row r="49">
          <cell r="A49" t="str">
            <v>EA30G3728</v>
          </cell>
          <cell r="B49" t="str">
            <v>30가3728</v>
          </cell>
        </row>
        <row r="50">
          <cell r="A50" t="str">
            <v>EA30G3733</v>
          </cell>
          <cell r="B50" t="str">
            <v>30가3733</v>
          </cell>
        </row>
        <row r="51">
          <cell r="A51" t="str">
            <v>EA30G3738</v>
          </cell>
          <cell r="B51" t="str">
            <v>30가3738</v>
          </cell>
        </row>
        <row r="52">
          <cell r="A52" t="str">
            <v>EA30G3739</v>
          </cell>
          <cell r="B52" t="str">
            <v>30가3739</v>
          </cell>
        </row>
        <row r="53">
          <cell r="A53" t="str">
            <v>EA30G3743</v>
          </cell>
          <cell r="B53" t="str">
            <v>30가3743</v>
          </cell>
        </row>
        <row r="54">
          <cell r="A54" t="str">
            <v>EA30G3757</v>
          </cell>
          <cell r="B54" t="str">
            <v>30가3757</v>
          </cell>
        </row>
        <row r="55">
          <cell r="A55" t="str">
            <v>EA30G3763</v>
          </cell>
          <cell r="B55" t="str">
            <v>30가3763</v>
          </cell>
        </row>
        <row r="56">
          <cell r="A56" t="str">
            <v>EA30G3763</v>
          </cell>
          <cell r="B56" t="str">
            <v>30가3763</v>
          </cell>
        </row>
        <row r="57">
          <cell r="A57" t="str">
            <v>EA30G3766</v>
          </cell>
          <cell r="B57" t="str">
            <v>30가3766</v>
          </cell>
        </row>
        <row r="58">
          <cell r="A58" t="str">
            <v>EA30G3768</v>
          </cell>
          <cell r="B58" t="str">
            <v>30가3768</v>
          </cell>
        </row>
        <row r="59">
          <cell r="A59" t="str">
            <v>EA30G3780</v>
          </cell>
          <cell r="B59" t="str">
            <v>30가3780</v>
          </cell>
        </row>
        <row r="60">
          <cell r="A60" t="str">
            <v>EA30G3786</v>
          </cell>
          <cell r="B60" t="str">
            <v>30가3786</v>
          </cell>
        </row>
        <row r="61">
          <cell r="A61" t="str">
            <v>EA30G3788</v>
          </cell>
          <cell r="B61" t="str">
            <v>30가3788</v>
          </cell>
        </row>
        <row r="62">
          <cell r="A62" t="str">
            <v>EA30G3793</v>
          </cell>
          <cell r="B62" t="str">
            <v>30가3793</v>
          </cell>
        </row>
        <row r="63">
          <cell r="A63" t="str">
            <v>EA30G3846</v>
          </cell>
          <cell r="B63" t="str">
            <v>30가3846</v>
          </cell>
        </row>
        <row r="64">
          <cell r="A64" t="str">
            <v>EA30G3884</v>
          </cell>
          <cell r="B64" t="str">
            <v>30가3884</v>
          </cell>
        </row>
        <row r="65">
          <cell r="A65" t="str">
            <v>EA30G3886</v>
          </cell>
          <cell r="B65" t="str">
            <v>30가3886</v>
          </cell>
        </row>
        <row r="66">
          <cell r="A66" t="str">
            <v>EA30G3906</v>
          </cell>
          <cell r="B66" t="str">
            <v>30가3906</v>
          </cell>
        </row>
        <row r="67">
          <cell r="A67" t="str">
            <v>EA30G4105</v>
          </cell>
          <cell r="B67" t="str">
            <v>30가4105</v>
          </cell>
        </row>
        <row r="68">
          <cell r="A68" t="str">
            <v>EA30G4116</v>
          </cell>
          <cell r="B68" t="str">
            <v>30가4116</v>
          </cell>
        </row>
        <row r="69">
          <cell r="A69" t="str">
            <v>EA30G4123</v>
          </cell>
          <cell r="B69" t="str">
            <v>30가4123</v>
          </cell>
        </row>
        <row r="70">
          <cell r="A70" t="str">
            <v>EA30G4126</v>
          </cell>
          <cell r="B70" t="str">
            <v>30가4126</v>
          </cell>
        </row>
        <row r="71">
          <cell r="A71" t="str">
            <v>EA30G4138</v>
          </cell>
          <cell r="B71" t="str">
            <v>30가4138</v>
          </cell>
        </row>
        <row r="72">
          <cell r="A72" t="str">
            <v>EA30G4140</v>
          </cell>
          <cell r="B72" t="str">
            <v>30가4140</v>
          </cell>
        </row>
        <row r="73">
          <cell r="A73" t="str">
            <v>EA30G4148</v>
          </cell>
          <cell r="B73" t="str">
            <v>30가4148</v>
          </cell>
        </row>
        <row r="74">
          <cell r="A74" t="str">
            <v>EA30G4149</v>
          </cell>
          <cell r="B74" t="str">
            <v>30가4149</v>
          </cell>
        </row>
        <row r="75">
          <cell r="A75" t="str">
            <v>EA30G4160</v>
          </cell>
          <cell r="B75" t="str">
            <v>30가4160</v>
          </cell>
        </row>
        <row r="76">
          <cell r="A76" t="str">
            <v>EA30G4163</v>
          </cell>
          <cell r="B76" t="str">
            <v>30가4163</v>
          </cell>
        </row>
        <row r="77">
          <cell r="A77" t="str">
            <v>EA30G4171</v>
          </cell>
          <cell r="B77" t="str">
            <v>30가4171</v>
          </cell>
        </row>
        <row r="78">
          <cell r="A78" t="str">
            <v>EA30G4177</v>
          </cell>
          <cell r="B78" t="str">
            <v>30가4177</v>
          </cell>
        </row>
        <row r="79">
          <cell r="A79" t="str">
            <v>EA30G4184</v>
          </cell>
          <cell r="B79" t="str">
            <v>30가4184</v>
          </cell>
        </row>
        <row r="80">
          <cell r="A80" t="str">
            <v>EA30G4186</v>
          </cell>
          <cell r="B80" t="str">
            <v>30가4186</v>
          </cell>
        </row>
        <row r="81">
          <cell r="A81" t="str">
            <v>EA30G4194</v>
          </cell>
          <cell r="B81" t="str">
            <v>30가4194</v>
          </cell>
        </row>
        <row r="82">
          <cell r="A82" t="str">
            <v>EA30G4196</v>
          </cell>
          <cell r="B82" t="str">
            <v>30가4196</v>
          </cell>
        </row>
        <row r="83">
          <cell r="A83" t="str">
            <v>EA30G4199</v>
          </cell>
          <cell r="B83" t="str">
            <v>30가4199</v>
          </cell>
        </row>
        <row r="84">
          <cell r="A84" t="str">
            <v>EA30G4203</v>
          </cell>
          <cell r="B84" t="str">
            <v>30가4203</v>
          </cell>
        </row>
        <row r="85">
          <cell r="A85" t="str">
            <v>EA30G4203</v>
          </cell>
          <cell r="B85" t="str">
            <v>30가4203</v>
          </cell>
        </row>
        <row r="86">
          <cell r="A86" t="str">
            <v>EA30G4205</v>
          </cell>
          <cell r="B86" t="str">
            <v>30가4205</v>
          </cell>
        </row>
        <row r="87">
          <cell r="A87" t="str">
            <v>EA30G4210</v>
          </cell>
          <cell r="B87" t="str">
            <v>30가4210</v>
          </cell>
        </row>
        <row r="88">
          <cell r="A88" t="str">
            <v>EA30G4212</v>
          </cell>
          <cell r="B88" t="str">
            <v>30가4212</v>
          </cell>
        </row>
        <row r="89">
          <cell r="A89" t="str">
            <v>EA30G4217</v>
          </cell>
          <cell r="B89" t="str">
            <v>30가4217</v>
          </cell>
        </row>
        <row r="90">
          <cell r="A90" t="str">
            <v>EA30G4219</v>
          </cell>
          <cell r="B90" t="str">
            <v>30가4219</v>
          </cell>
        </row>
        <row r="91">
          <cell r="A91" t="str">
            <v>EA30G4223</v>
          </cell>
          <cell r="B91" t="str">
            <v>30가4223</v>
          </cell>
        </row>
        <row r="92">
          <cell r="A92" t="str">
            <v>EA30G4224</v>
          </cell>
          <cell r="B92" t="str">
            <v>30가4224</v>
          </cell>
        </row>
        <row r="93">
          <cell r="A93" t="str">
            <v>EA30G4227</v>
          </cell>
          <cell r="B93" t="str">
            <v>30가4227</v>
          </cell>
        </row>
        <row r="94">
          <cell r="A94" t="str">
            <v>EA30G4228</v>
          </cell>
          <cell r="B94" t="str">
            <v>30가4228</v>
          </cell>
        </row>
        <row r="95">
          <cell r="A95" t="str">
            <v>EA30G4229</v>
          </cell>
          <cell r="B95" t="str">
            <v>30가4229</v>
          </cell>
        </row>
        <row r="96">
          <cell r="A96" t="str">
            <v>EA30G4231</v>
          </cell>
          <cell r="B96" t="str">
            <v>30가4231</v>
          </cell>
        </row>
        <row r="97">
          <cell r="A97" t="str">
            <v>EA30G4246</v>
          </cell>
          <cell r="B97" t="str">
            <v>30가4246</v>
          </cell>
        </row>
        <row r="98">
          <cell r="A98" t="str">
            <v>EA30G4257</v>
          </cell>
          <cell r="B98" t="str">
            <v>30가4257</v>
          </cell>
        </row>
        <row r="99">
          <cell r="A99" t="str">
            <v>EA30G4269</v>
          </cell>
          <cell r="B99" t="str">
            <v>30가4269</v>
          </cell>
        </row>
        <row r="100">
          <cell r="A100" t="str">
            <v>EA30G4271</v>
          </cell>
          <cell r="B100" t="str">
            <v>30가4271</v>
          </cell>
        </row>
        <row r="101">
          <cell r="A101" t="str">
            <v>EA30G4282</v>
          </cell>
          <cell r="B101" t="str">
            <v>30가4282</v>
          </cell>
        </row>
        <row r="102">
          <cell r="A102" t="str">
            <v>EA30G4283</v>
          </cell>
          <cell r="B102" t="str">
            <v>30가4283</v>
          </cell>
        </row>
        <row r="103">
          <cell r="A103" t="str">
            <v>EA30G4284</v>
          </cell>
          <cell r="B103" t="str">
            <v>30가4284</v>
          </cell>
        </row>
        <row r="104">
          <cell r="A104" t="str">
            <v>EA30G4288</v>
          </cell>
          <cell r="B104" t="str">
            <v>30가4288</v>
          </cell>
        </row>
        <row r="105">
          <cell r="A105" t="str">
            <v>EA30G4292</v>
          </cell>
          <cell r="B105" t="str">
            <v>30가4292</v>
          </cell>
        </row>
        <row r="106">
          <cell r="A106" t="str">
            <v>EA30G4294</v>
          </cell>
          <cell r="B106" t="str">
            <v>30가4294</v>
          </cell>
        </row>
        <row r="107">
          <cell r="A107" t="str">
            <v>EA30G4303</v>
          </cell>
          <cell r="B107" t="str">
            <v>30가4303</v>
          </cell>
        </row>
        <row r="108">
          <cell r="A108" t="str">
            <v>EA30G4304</v>
          </cell>
          <cell r="B108" t="str">
            <v>30가4304</v>
          </cell>
        </row>
        <row r="109">
          <cell r="A109" t="str">
            <v>EA30G4307</v>
          </cell>
          <cell r="B109" t="str">
            <v>30가4307</v>
          </cell>
        </row>
        <row r="110">
          <cell r="A110" t="str">
            <v>EA30D4310</v>
          </cell>
          <cell r="B110" t="str">
            <v>30가4310</v>
          </cell>
        </row>
        <row r="111">
          <cell r="A111" t="str">
            <v>EA30G4312</v>
          </cell>
          <cell r="B111" t="str">
            <v>30가4312</v>
          </cell>
        </row>
        <row r="112">
          <cell r="A112" t="str">
            <v>EA30G4317</v>
          </cell>
          <cell r="B112" t="str">
            <v>30가4317</v>
          </cell>
        </row>
        <row r="113">
          <cell r="A113" t="str">
            <v>EA30G4326</v>
          </cell>
          <cell r="B113" t="str">
            <v>30가4326</v>
          </cell>
        </row>
        <row r="114">
          <cell r="A114" t="str">
            <v>EA30G4327</v>
          </cell>
          <cell r="B114" t="str">
            <v>30가4327</v>
          </cell>
        </row>
        <row r="115">
          <cell r="A115" t="str">
            <v>EA30G4335</v>
          </cell>
          <cell r="B115" t="str">
            <v>30가4335</v>
          </cell>
        </row>
        <row r="116">
          <cell r="A116" t="str">
            <v>EA30G4336</v>
          </cell>
          <cell r="B116" t="str">
            <v>30가4336</v>
          </cell>
        </row>
        <row r="117">
          <cell r="A117" t="str">
            <v>EA30G4338</v>
          </cell>
          <cell r="B117" t="str">
            <v>30가4338</v>
          </cell>
        </row>
        <row r="118">
          <cell r="A118" t="str">
            <v>EA30G4340</v>
          </cell>
          <cell r="B118" t="str">
            <v>30가4340</v>
          </cell>
        </row>
        <row r="119">
          <cell r="A119" t="str">
            <v>EA30G4342</v>
          </cell>
          <cell r="B119" t="str">
            <v>30가4342</v>
          </cell>
        </row>
        <row r="120">
          <cell r="A120" t="str">
            <v>EA30G4345</v>
          </cell>
          <cell r="B120" t="str">
            <v>30가4345</v>
          </cell>
        </row>
        <row r="121">
          <cell r="A121" t="str">
            <v>EA30G4352</v>
          </cell>
          <cell r="B121" t="str">
            <v>30가4352</v>
          </cell>
        </row>
        <row r="122">
          <cell r="A122" t="str">
            <v>EA30G4355</v>
          </cell>
          <cell r="B122" t="str">
            <v>30가4355</v>
          </cell>
        </row>
        <row r="123">
          <cell r="A123" t="str">
            <v>EA30G4357</v>
          </cell>
          <cell r="B123" t="str">
            <v>30가4357</v>
          </cell>
        </row>
        <row r="124">
          <cell r="A124" t="str">
            <v>EA30G4358</v>
          </cell>
          <cell r="B124" t="str">
            <v>30가4358</v>
          </cell>
        </row>
        <row r="125">
          <cell r="A125" t="str">
            <v>EA30G4359</v>
          </cell>
          <cell r="B125" t="str">
            <v>30가4359</v>
          </cell>
        </row>
        <row r="126">
          <cell r="A126" t="str">
            <v>EA30G4364</v>
          </cell>
          <cell r="B126" t="str">
            <v>30가4364</v>
          </cell>
        </row>
        <row r="127">
          <cell r="A127" t="str">
            <v>EA30G4365</v>
          </cell>
          <cell r="B127" t="str">
            <v>30가4365</v>
          </cell>
        </row>
        <row r="128">
          <cell r="A128" t="str">
            <v>EA30G4371</v>
          </cell>
          <cell r="B128" t="str">
            <v>30가4371</v>
          </cell>
        </row>
        <row r="129">
          <cell r="A129" t="str">
            <v>EA30G4373</v>
          </cell>
          <cell r="B129" t="str">
            <v>30가4373</v>
          </cell>
        </row>
        <row r="130">
          <cell r="A130" t="str">
            <v>EA30G4374</v>
          </cell>
          <cell r="B130" t="str">
            <v>30가4374</v>
          </cell>
        </row>
        <row r="131">
          <cell r="A131" t="str">
            <v>EA30G4386</v>
          </cell>
          <cell r="B131" t="str">
            <v>30가4386</v>
          </cell>
        </row>
        <row r="132">
          <cell r="A132" t="str">
            <v>EA30G4390</v>
          </cell>
          <cell r="B132" t="str">
            <v>30가4390</v>
          </cell>
        </row>
        <row r="133">
          <cell r="A133" t="str">
            <v>EA30G4397</v>
          </cell>
          <cell r="B133" t="str">
            <v>30가4397</v>
          </cell>
        </row>
        <row r="134">
          <cell r="A134" t="str">
            <v>EA30G4404</v>
          </cell>
          <cell r="B134" t="str">
            <v>30가4404</v>
          </cell>
        </row>
        <row r="135">
          <cell r="A135" t="str">
            <v>EA30G4410</v>
          </cell>
          <cell r="B135" t="str">
            <v>30가4410</v>
          </cell>
        </row>
        <row r="136">
          <cell r="A136" t="str">
            <v>EA30G4430</v>
          </cell>
          <cell r="B136" t="str">
            <v>30가4430</v>
          </cell>
        </row>
        <row r="137">
          <cell r="A137" t="str">
            <v>EA30G4455</v>
          </cell>
          <cell r="B137" t="str">
            <v>30가4455</v>
          </cell>
        </row>
        <row r="138">
          <cell r="A138" t="str">
            <v>EA30G4486</v>
          </cell>
          <cell r="B138" t="str">
            <v>30가4486</v>
          </cell>
        </row>
        <row r="139">
          <cell r="A139" t="str">
            <v>EA30G4492</v>
          </cell>
          <cell r="B139" t="str">
            <v>30가4492</v>
          </cell>
        </row>
        <row r="140">
          <cell r="A140" t="str">
            <v>EA30G4506</v>
          </cell>
          <cell r="B140" t="str">
            <v>30가4506</v>
          </cell>
        </row>
        <row r="141">
          <cell r="A141" t="str">
            <v>EA30G4507</v>
          </cell>
          <cell r="B141" t="str">
            <v>30가4507</v>
          </cell>
        </row>
        <row r="142">
          <cell r="A142" t="str">
            <v>EA30G4508</v>
          </cell>
          <cell r="B142" t="str">
            <v>30가4508</v>
          </cell>
        </row>
        <row r="143">
          <cell r="A143" t="str">
            <v>EA30G4510</v>
          </cell>
          <cell r="B143" t="str">
            <v>30가4510</v>
          </cell>
        </row>
        <row r="144">
          <cell r="A144" t="str">
            <v>EA30G4511</v>
          </cell>
          <cell r="B144" t="str">
            <v>30가4511</v>
          </cell>
        </row>
        <row r="145">
          <cell r="A145" t="str">
            <v>EA30G4514</v>
          </cell>
          <cell r="B145" t="str">
            <v>30가4514</v>
          </cell>
        </row>
        <row r="146">
          <cell r="A146" t="str">
            <v>EA30G4518</v>
          </cell>
          <cell r="B146" t="str">
            <v>30가4518</v>
          </cell>
        </row>
        <row r="147">
          <cell r="A147" t="str">
            <v>EA30G4518</v>
          </cell>
          <cell r="B147" t="str">
            <v>30가4518</v>
          </cell>
        </row>
        <row r="148">
          <cell r="A148" t="str">
            <v>EA30G4527</v>
          </cell>
          <cell r="B148" t="str">
            <v>30가4527</v>
          </cell>
        </row>
        <row r="149">
          <cell r="A149" t="str">
            <v>EA30G4536</v>
          </cell>
          <cell r="B149" t="str">
            <v>30가4536</v>
          </cell>
        </row>
        <row r="150">
          <cell r="A150" t="str">
            <v>EA30G4538</v>
          </cell>
          <cell r="B150" t="str">
            <v>30가4538</v>
          </cell>
        </row>
        <row r="151">
          <cell r="A151" t="str">
            <v>EA30G4541</v>
          </cell>
          <cell r="B151" t="str">
            <v>30가4541</v>
          </cell>
        </row>
        <row r="152">
          <cell r="A152" t="str">
            <v>EA30G4544</v>
          </cell>
          <cell r="B152" t="str">
            <v>30가4544</v>
          </cell>
        </row>
        <row r="153">
          <cell r="A153" t="str">
            <v>EA30G4546</v>
          </cell>
          <cell r="B153" t="str">
            <v>30가4546</v>
          </cell>
        </row>
        <row r="154">
          <cell r="A154" t="str">
            <v>EA30G4547</v>
          </cell>
          <cell r="B154" t="str">
            <v>30가4547</v>
          </cell>
        </row>
        <row r="155">
          <cell r="A155" t="str">
            <v>EA30G4552</v>
          </cell>
          <cell r="B155" t="str">
            <v>30가4552</v>
          </cell>
        </row>
        <row r="156">
          <cell r="A156" t="str">
            <v>EA30G4553</v>
          </cell>
          <cell r="B156" t="str">
            <v>30가4553</v>
          </cell>
        </row>
        <row r="157">
          <cell r="A157" t="str">
            <v>EA30G4554</v>
          </cell>
          <cell r="B157" t="str">
            <v>30가4554</v>
          </cell>
        </row>
        <row r="158">
          <cell r="A158" t="str">
            <v>EA30G4556</v>
          </cell>
          <cell r="B158" t="str">
            <v>30가4556</v>
          </cell>
        </row>
        <row r="159">
          <cell r="A159" t="str">
            <v>EA30G4558</v>
          </cell>
          <cell r="B159" t="str">
            <v>30가4558</v>
          </cell>
        </row>
        <row r="160">
          <cell r="A160" t="str">
            <v>EA30G4561</v>
          </cell>
          <cell r="B160" t="str">
            <v>30가4561</v>
          </cell>
        </row>
        <row r="161">
          <cell r="A161" t="str">
            <v>EA30G4563</v>
          </cell>
          <cell r="B161" t="str">
            <v>30가4563</v>
          </cell>
        </row>
        <row r="162">
          <cell r="A162" t="str">
            <v>EA30G4564</v>
          </cell>
          <cell r="B162" t="str">
            <v>30가4564</v>
          </cell>
        </row>
        <row r="163">
          <cell r="A163" t="str">
            <v>EA30G4565</v>
          </cell>
          <cell r="B163" t="str">
            <v>30가4565</v>
          </cell>
        </row>
        <row r="164">
          <cell r="A164" t="str">
            <v>EA30G4568</v>
          </cell>
          <cell r="B164" t="str">
            <v>30가4568</v>
          </cell>
        </row>
        <row r="165">
          <cell r="A165" t="str">
            <v>EA30G4570</v>
          </cell>
          <cell r="B165" t="str">
            <v>30가4570</v>
          </cell>
        </row>
        <row r="166">
          <cell r="A166" t="str">
            <v>EA30G4571</v>
          </cell>
          <cell r="B166" t="str">
            <v>30가4571</v>
          </cell>
        </row>
        <row r="167">
          <cell r="A167" t="str">
            <v>EA30G4584</v>
          </cell>
          <cell r="B167" t="str">
            <v>30가4584</v>
          </cell>
        </row>
        <row r="168">
          <cell r="A168" t="str">
            <v>EA30G4585</v>
          </cell>
          <cell r="B168" t="str">
            <v>30가4585</v>
          </cell>
        </row>
        <row r="169">
          <cell r="A169" t="str">
            <v>EA30G4591</v>
          </cell>
          <cell r="B169" t="str">
            <v>30가4591</v>
          </cell>
        </row>
        <row r="170">
          <cell r="A170" t="str">
            <v>EA30G4596</v>
          </cell>
          <cell r="B170" t="str">
            <v>30가4596</v>
          </cell>
        </row>
        <row r="171">
          <cell r="A171" t="str">
            <v>EA30G4598</v>
          </cell>
          <cell r="B171" t="str">
            <v>30가4598</v>
          </cell>
        </row>
        <row r="172">
          <cell r="A172" t="str">
            <v>EA30G4614</v>
          </cell>
          <cell r="B172" t="str">
            <v>30가4614</v>
          </cell>
        </row>
        <row r="173">
          <cell r="A173" t="str">
            <v>EA30G4622</v>
          </cell>
          <cell r="B173" t="str">
            <v>30가4622</v>
          </cell>
        </row>
        <row r="174">
          <cell r="A174" t="str">
            <v>EA30G4643</v>
          </cell>
          <cell r="B174" t="str">
            <v>30가4643</v>
          </cell>
        </row>
        <row r="175">
          <cell r="A175" t="str">
            <v>EA30G4664</v>
          </cell>
          <cell r="B175" t="str">
            <v>30가4664</v>
          </cell>
        </row>
        <row r="176">
          <cell r="A176" t="str">
            <v>EA30G4666</v>
          </cell>
          <cell r="B176" t="str">
            <v>30가4666</v>
          </cell>
        </row>
        <row r="177">
          <cell r="A177" t="str">
            <v>EA30G4674</v>
          </cell>
          <cell r="B177" t="str">
            <v>30가4674</v>
          </cell>
        </row>
        <row r="178">
          <cell r="A178" t="str">
            <v>EA30G4684</v>
          </cell>
          <cell r="B178" t="str">
            <v>30가4684</v>
          </cell>
        </row>
        <row r="179">
          <cell r="A179" t="str">
            <v>EA30G4692</v>
          </cell>
          <cell r="B179" t="str">
            <v>30가4692</v>
          </cell>
        </row>
        <row r="180">
          <cell r="A180" t="str">
            <v>EA30G4701</v>
          </cell>
          <cell r="B180" t="str">
            <v>30가4701</v>
          </cell>
        </row>
        <row r="181">
          <cell r="A181" t="str">
            <v>EA30G4705</v>
          </cell>
          <cell r="B181" t="str">
            <v>30가4705</v>
          </cell>
        </row>
        <row r="182">
          <cell r="A182" t="str">
            <v>EA30G4707</v>
          </cell>
          <cell r="B182" t="str">
            <v>30가4707</v>
          </cell>
        </row>
        <row r="183">
          <cell r="A183" t="str">
            <v>EA30G4714</v>
          </cell>
          <cell r="B183" t="str">
            <v>30가4714</v>
          </cell>
        </row>
        <row r="184">
          <cell r="A184" t="str">
            <v>EA30G4725</v>
          </cell>
          <cell r="B184" t="str">
            <v>30가4725</v>
          </cell>
        </row>
        <row r="185">
          <cell r="A185" t="str">
            <v>EA30G4727</v>
          </cell>
          <cell r="B185" t="str">
            <v>30가4727</v>
          </cell>
        </row>
        <row r="186">
          <cell r="A186" t="str">
            <v>EA30G4733</v>
          </cell>
          <cell r="B186" t="str">
            <v>30가4733</v>
          </cell>
        </row>
        <row r="187">
          <cell r="A187" t="str">
            <v>EA30G4739</v>
          </cell>
          <cell r="B187" t="str">
            <v>30가4739</v>
          </cell>
        </row>
        <row r="188">
          <cell r="A188" t="str">
            <v>EA30G4741</v>
          </cell>
          <cell r="B188" t="str">
            <v>30가4741</v>
          </cell>
        </row>
        <row r="189">
          <cell r="A189" t="str">
            <v>EA30G4745</v>
          </cell>
          <cell r="B189" t="str">
            <v>30가4745</v>
          </cell>
        </row>
        <row r="190">
          <cell r="A190" t="str">
            <v>EA30G4763</v>
          </cell>
          <cell r="B190" t="str">
            <v>30가4763</v>
          </cell>
        </row>
        <row r="191">
          <cell r="A191" t="str">
            <v>EA30G4769</v>
          </cell>
          <cell r="B191" t="str">
            <v>30가4769</v>
          </cell>
        </row>
        <row r="192">
          <cell r="A192" t="str">
            <v>EA30G4771</v>
          </cell>
          <cell r="B192" t="str">
            <v>30가4771</v>
          </cell>
        </row>
        <row r="193">
          <cell r="A193" t="str">
            <v>EA30G4773</v>
          </cell>
          <cell r="B193" t="str">
            <v>30가4773</v>
          </cell>
        </row>
        <row r="194">
          <cell r="A194" t="str">
            <v>EA30G4777</v>
          </cell>
          <cell r="B194" t="str">
            <v>30가4777</v>
          </cell>
        </row>
        <row r="195">
          <cell r="A195" t="str">
            <v>EA30G4787</v>
          </cell>
          <cell r="B195" t="str">
            <v>30가4787</v>
          </cell>
        </row>
        <row r="196">
          <cell r="A196" t="str">
            <v>EA30G4789</v>
          </cell>
          <cell r="B196" t="str">
            <v>30가4789</v>
          </cell>
        </row>
        <row r="197">
          <cell r="A197" t="str">
            <v>EA30G4793</v>
          </cell>
          <cell r="B197" t="str">
            <v>30가4793</v>
          </cell>
        </row>
        <row r="198">
          <cell r="A198" t="str">
            <v>EA30G4803</v>
          </cell>
          <cell r="B198" t="str">
            <v>30가4803</v>
          </cell>
        </row>
        <row r="199">
          <cell r="A199" t="str">
            <v>EA30G4814</v>
          </cell>
          <cell r="B199" t="str">
            <v>30가4814</v>
          </cell>
        </row>
        <row r="200">
          <cell r="A200" t="str">
            <v>EA30G4815</v>
          </cell>
          <cell r="B200" t="str">
            <v>30가4815</v>
          </cell>
        </row>
        <row r="201">
          <cell r="A201" t="str">
            <v>EA30G4820</v>
          </cell>
          <cell r="B201" t="str">
            <v>30가4820</v>
          </cell>
        </row>
        <row r="202">
          <cell r="A202" t="str">
            <v>EA30G4821</v>
          </cell>
          <cell r="B202" t="str">
            <v>30가4821</v>
          </cell>
        </row>
        <row r="203">
          <cell r="A203" t="str">
            <v>EA30G4844</v>
          </cell>
          <cell r="B203" t="str">
            <v>30가4844</v>
          </cell>
        </row>
        <row r="204">
          <cell r="A204" t="str">
            <v>EA30G4846</v>
          </cell>
          <cell r="B204" t="str">
            <v>30가4846</v>
          </cell>
        </row>
        <row r="205">
          <cell r="A205" t="str">
            <v>EA30G4849</v>
          </cell>
          <cell r="B205" t="str">
            <v>30가4849</v>
          </cell>
        </row>
        <row r="206">
          <cell r="A206" t="str">
            <v>EA30G4851</v>
          </cell>
          <cell r="B206" t="str">
            <v>30가4851</v>
          </cell>
        </row>
        <row r="207">
          <cell r="A207" t="str">
            <v>EA30G4871</v>
          </cell>
          <cell r="B207" t="str">
            <v>30가4871</v>
          </cell>
        </row>
        <row r="208">
          <cell r="A208" t="str">
            <v>EA30G4875</v>
          </cell>
          <cell r="B208" t="str">
            <v>30가4875</v>
          </cell>
        </row>
        <row r="209">
          <cell r="A209" t="str">
            <v>EA30G4880</v>
          </cell>
          <cell r="B209" t="str">
            <v>30가4880</v>
          </cell>
        </row>
        <row r="210">
          <cell r="A210" t="str">
            <v>EA30G4887</v>
          </cell>
          <cell r="B210" t="str">
            <v>30가4887</v>
          </cell>
        </row>
        <row r="211">
          <cell r="A211" t="str">
            <v>EA30G4896</v>
          </cell>
          <cell r="B211" t="str">
            <v>30가4896</v>
          </cell>
        </row>
        <row r="212">
          <cell r="A212" t="str">
            <v>EA30G4898</v>
          </cell>
          <cell r="B212" t="str">
            <v>30가4898</v>
          </cell>
        </row>
        <row r="213">
          <cell r="A213" t="str">
            <v>EA30G4900</v>
          </cell>
          <cell r="B213" t="str">
            <v>30가4900</v>
          </cell>
        </row>
        <row r="214">
          <cell r="A214" t="str">
            <v>EA30G4905</v>
          </cell>
          <cell r="B214" t="str">
            <v>30가4905</v>
          </cell>
        </row>
        <row r="215">
          <cell r="A215" t="str">
            <v>EA30G4906</v>
          </cell>
          <cell r="B215" t="str">
            <v>30가4906</v>
          </cell>
        </row>
        <row r="216">
          <cell r="A216" t="str">
            <v>EA30G4912</v>
          </cell>
          <cell r="B216" t="str">
            <v>30가4912</v>
          </cell>
        </row>
        <row r="217">
          <cell r="A217" t="str">
            <v>EA30G4922</v>
          </cell>
          <cell r="B217" t="str">
            <v>30가4922</v>
          </cell>
        </row>
        <row r="218">
          <cell r="A218" t="str">
            <v>EA30G4926</v>
          </cell>
          <cell r="B218" t="str">
            <v>30가4926</v>
          </cell>
        </row>
        <row r="219">
          <cell r="A219" t="str">
            <v>EA30G4933</v>
          </cell>
          <cell r="B219" t="str">
            <v>30가4933</v>
          </cell>
        </row>
        <row r="220">
          <cell r="A220" t="str">
            <v>EA30G4935</v>
          </cell>
          <cell r="B220" t="str">
            <v>30가4935</v>
          </cell>
        </row>
        <row r="221">
          <cell r="A221" t="str">
            <v>EA30G4938</v>
          </cell>
          <cell r="B221" t="str">
            <v>30가4938</v>
          </cell>
        </row>
        <row r="222">
          <cell r="A222" t="str">
            <v>EA30G4940</v>
          </cell>
          <cell r="B222" t="str">
            <v>30가4940</v>
          </cell>
        </row>
        <row r="223">
          <cell r="A223" t="str">
            <v>EA30G4942</v>
          </cell>
          <cell r="B223" t="str">
            <v>30가4942</v>
          </cell>
        </row>
        <row r="224">
          <cell r="A224" t="str">
            <v>EA30G4944</v>
          </cell>
          <cell r="B224" t="str">
            <v>30가4944</v>
          </cell>
        </row>
        <row r="225">
          <cell r="A225" t="str">
            <v>EA30G4949</v>
          </cell>
          <cell r="B225" t="str">
            <v>30가4949</v>
          </cell>
        </row>
        <row r="226">
          <cell r="A226" t="str">
            <v>EA30G4951</v>
          </cell>
          <cell r="B226" t="str">
            <v>30가4951</v>
          </cell>
        </row>
        <row r="227">
          <cell r="A227" t="str">
            <v>EA30G4954</v>
          </cell>
          <cell r="B227" t="str">
            <v>30가4954</v>
          </cell>
        </row>
        <row r="228">
          <cell r="A228" t="str">
            <v>EA30G4956</v>
          </cell>
          <cell r="B228" t="str">
            <v>30가4956</v>
          </cell>
        </row>
        <row r="229">
          <cell r="A229" t="str">
            <v>EA30G4959</v>
          </cell>
          <cell r="B229" t="str">
            <v>30가4959</v>
          </cell>
        </row>
        <row r="230">
          <cell r="A230" t="str">
            <v>EA30G4965</v>
          </cell>
          <cell r="B230" t="str">
            <v>30가4965</v>
          </cell>
        </row>
        <row r="231">
          <cell r="A231" t="str">
            <v>EA30G4966</v>
          </cell>
          <cell r="B231" t="str">
            <v>30가4966</v>
          </cell>
        </row>
        <row r="232">
          <cell r="A232" t="str">
            <v>EA30G4968</v>
          </cell>
          <cell r="B232" t="str">
            <v>30가4968</v>
          </cell>
        </row>
        <row r="233">
          <cell r="A233" t="str">
            <v>EA30G4969</v>
          </cell>
          <cell r="B233" t="str">
            <v>30가4969</v>
          </cell>
        </row>
        <row r="234">
          <cell r="A234" t="str">
            <v>EA30G4970</v>
          </cell>
          <cell r="B234" t="str">
            <v>30가4970</v>
          </cell>
        </row>
        <row r="235">
          <cell r="A235" t="str">
            <v>EA30G4971</v>
          </cell>
          <cell r="B235" t="str">
            <v>30가4971</v>
          </cell>
        </row>
        <row r="236">
          <cell r="A236" t="str">
            <v>EA30G4973</v>
          </cell>
          <cell r="B236" t="str">
            <v>30가4973</v>
          </cell>
        </row>
        <row r="237">
          <cell r="A237" t="str">
            <v>EA30G4974</v>
          </cell>
          <cell r="B237" t="str">
            <v>30가4974</v>
          </cell>
        </row>
        <row r="238">
          <cell r="A238" t="str">
            <v>EA30G4977</v>
          </cell>
          <cell r="B238" t="str">
            <v>30가4977</v>
          </cell>
        </row>
        <row r="239">
          <cell r="A239" t="str">
            <v>EA30G4979</v>
          </cell>
          <cell r="B239" t="str">
            <v>30가4979</v>
          </cell>
        </row>
        <row r="240">
          <cell r="A240" t="str">
            <v>EA30G4980</v>
          </cell>
          <cell r="B240" t="str">
            <v>30가4980</v>
          </cell>
        </row>
        <row r="241">
          <cell r="A241" t="str">
            <v>EA30G4982</v>
          </cell>
          <cell r="B241" t="str">
            <v>30가4982</v>
          </cell>
        </row>
        <row r="242">
          <cell r="A242" t="str">
            <v>EA30G4984</v>
          </cell>
          <cell r="B242" t="str">
            <v>30가4984</v>
          </cell>
        </row>
        <row r="243">
          <cell r="A243" t="str">
            <v>EA30G4986</v>
          </cell>
          <cell r="B243" t="str">
            <v>30가4986</v>
          </cell>
        </row>
        <row r="244">
          <cell r="A244" t="str">
            <v>EA30G4987</v>
          </cell>
          <cell r="B244" t="str">
            <v>30가4987</v>
          </cell>
        </row>
        <row r="245">
          <cell r="A245" t="str">
            <v>EA30G4988</v>
          </cell>
          <cell r="B245" t="str">
            <v>30가4988</v>
          </cell>
        </row>
        <row r="246">
          <cell r="A246" t="str">
            <v>EA30G4990</v>
          </cell>
          <cell r="B246" t="str">
            <v>30가4990</v>
          </cell>
        </row>
        <row r="247">
          <cell r="A247" t="str">
            <v>EA30G4992</v>
          </cell>
          <cell r="B247" t="str">
            <v>30가4992</v>
          </cell>
        </row>
        <row r="248">
          <cell r="A248" t="str">
            <v>EA30G4994</v>
          </cell>
          <cell r="B248" t="str">
            <v>30가4994</v>
          </cell>
        </row>
        <row r="249">
          <cell r="A249" t="str">
            <v>EA30G5104</v>
          </cell>
          <cell r="B249" t="str">
            <v>30가5104</v>
          </cell>
        </row>
        <row r="250">
          <cell r="A250" t="str">
            <v>EA30G5114</v>
          </cell>
          <cell r="B250" t="str">
            <v>30가5114</v>
          </cell>
        </row>
        <row r="251">
          <cell r="A251">
            <v>0</v>
          </cell>
          <cell r="B251" t="str">
            <v>30가5126</v>
          </cell>
        </row>
        <row r="252">
          <cell r="A252" t="str">
            <v>EA30G5207</v>
          </cell>
          <cell r="B252" t="str">
            <v>30가5207</v>
          </cell>
        </row>
        <row r="253">
          <cell r="A253" t="str">
            <v>EA30G5210</v>
          </cell>
          <cell r="B253" t="str">
            <v>30가5210</v>
          </cell>
        </row>
        <row r="254">
          <cell r="A254" t="str">
            <v>EA30G5215</v>
          </cell>
          <cell r="B254" t="str">
            <v>30가5215</v>
          </cell>
        </row>
        <row r="255">
          <cell r="A255" t="str">
            <v>EA30G5218</v>
          </cell>
          <cell r="B255" t="str">
            <v>30가5218</v>
          </cell>
        </row>
        <row r="256">
          <cell r="A256" t="str">
            <v>EA30G5221</v>
          </cell>
          <cell r="B256" t="str">
            <v>30가5221</v>
          </cell>
        </row>
        <row r="257">
          <cell r="A257" t="str">
            <v>EA30G5223</v>
          </cell>
          <cell r="B257" t="str">
            <v>30가5223</v>
          </cell>
        </row>
        <row r="258">
          <cell r="A258" t="str">
            <v>EA30G5225</v>
          </cell>
          <cell r="B258" t="str">
            <v>30가5225</v>
          </cell>
        </row>
        <row r="259">
          <cell r="A259" t="str">
            <v>EA30G5230</v>
          </cell>
          <cell r="B259" t="str">
            <v>30가5230</v>
          </cell>
        </row>
        <row r="260">
          <cell r="A260" t="str">
            <v>EA30G5238</v>
          </cell>
          <cell r="B260" t="str">
            <v>30가5238</v>
          </cell>
        </row>
        <row r="261">
          <cell r="A261" t="str">
            <v>EA30G5240</v>
          </cell>
          <cell r="B261" t="str">
            <v>30가5240</v>
          </cell>
        </row>
        <row r="262">
          <cell r="A262" t="str">
            <v>EA30G5241</v>
          </cell>
          <cell r="B262" t="str">
            <v>30가5241</v>
          </cell>
        </row>
        <row r="263">
          <cell r="A263" t="str">
            <v>EA30G5243</v>
          </cell>
          <cell r="B263" t="str">
            <v>30가5243</v>
          </cell>
        </row>
        <row r="264">
          <cell r="A264" t="str">
            <v>EA30G5245</v>
          </cell>
          <cell r="B264" t="str">
            <v>30가5245</v>
          </cell>
        </row>
        <row r="265">
          <cell r="A265" t="str">
            <v>EA30G5246</v>
          </cell>
          <cell r="B265" t="str">
            <v>30가5246</v>
          </cell>
        </row>
        <row r="266">
          <cell r="A266" t="str">
            <v>EA30G5247</v>
          </cell>
          <cell r="B266" t="str">
            <v>30가5247</v>
          </cell>
        </row>
        <row r="267">
          <cell r="A267" t="str">
            <v>EA30G5248</v>
          </cell>
          <cell r="B267" t="str">
            <v>30가5248</v>
          </cell>
        </row>
        <row r="268">
          <cell r="A268" t="str">
            <v>EA30G5250</v>
          </cell>
          <cell r="B268" t="str">
            <v>30가5250</v>
          </cell>
        </row>
        <row r="269">
          <cell r="A269" t="str">
            <v>EA30G5251</v>
          </cell>
          <cell r="B269" t="str">
            <v>30가5251</v>
          </cell>
        </row>
        <row r="270">
          <cell r="A270" t="str">
            <v>EA30G5252</v>
          </cell>
          <cell r="B270" t="str">
            <v>30가5252</v>
          </cell>
        </row>
        <row r="271">
          <cell r="A271" t="str">
            <v>EA30G5256</v>
          </cell>
          <cell r="B271" t="str">
            <v>30가5256</v>
          </cell>
        </row>
        <row r="272">
          <cell r="A272" t="str">
            <v>EA30G5261</v>
          </cell>
          <cell r="B272" t="str">
            <v>30가5261</v>
          </cell>
        </row>
        <row r="273">
          <cell r="A273" t="str">
            <v>EA30G5263</v>
          </cell>
          <cell r="B273" t="str">
            <v>30가5263</v>
          </cell>
        </row>
        <row r="274">
          <cell r="A274" t="str">
            <v>EA30G5264</v>
          </cell>
          <cell r="B274" t="str">
            <v>30가5264</v>
          </cell>
        </row>
        <row r="275">
          <cell r="A275" t="str">
            <v>EA30G5265</v>
          </cell>
          <cell r="B275" t="str">
            <v>30가5265</v>
          </cell>
        </row>
        <row r="276">
          <cell r="A276" t="str">
            <v>EA30G5267</v>
          </cell>
          <cell r="B276" t="str">
            <v>30가5267</v>
          </cell>
        </row>
        <row r="277">
          <cell r="A277" t="str">
            <v>EA30G5268</v>
          </cell>
          <cell r="B277" t="str">
            <v>30가5268</v>
          </cell>
        </row>
        <row r="278">
          <cell r="A278" t="str">
            <v>EA30G5275</v>
          </cell>
          <cell r="B278" t="str">
            <v>30가5275</v>
          </cell>
        </row>
        <row r="279">
          <cell r="A279" t="str">
            <v>EA30G5276</v>
          </cell>
          <cell r="B279" t="str">
            <v>30가5276</v>
          </cell>
        </row>
        <row r="280">
          <cell r="A280" t="str">
            <v>EA30G5280</v>
          </cell>
          <cell r="B280" t="str">
            <v>30가5280</v>
          </cell>
        </row>
        <row r="281">
          <cell r="A281" t="str">
            <v>EA30G5281</v>
          </cell>
          <cell r="B281" t="str">
            <v>30가5281</v>
          </cell>
        </row>
        <row r="282">
          <cell r="A282" t="str">
            <v>EA30G5287</v>
          </cell>
          <cell r="B282" t="str">
            <v>30가5287</v>
          </cell>
        </row>
        <row r="283">
          <cell r="A283" t="str">
            <v>EA30G5297</v>
          </cell>
          <cell r="B283" t="str">
            <v>30가5297</v>
          </cell>
        </row>
        <row r="284">
          <cell r="A284" t="str">
            <v>EA30G5300</v>
          </cell>
          <cell r="B284" t="str">
            <v>30가5300</v>
          </cell>
        </row>
        <row r="285">
          <cell r="A285" t="str">
            <v>EA30G5303</v>
          </cell>
          <cell r="B285" t="str">
            <v>30가5303</v>
          </cell>
        </row>
        <row r="286">
          <cell r="A286" t="str">
            <v>EA30G5305</v>
          </cell>
          <cell r="B286" t="str">
            <v>30가5305</v>
          </cell>
        </row>
        <row r="287">
          <cell r="A287" t="str">
            <v>EA30G5307</v>
          </cell>
          <cell r="B287" t="str">
            <v>30가5307</v>
          </cell>
        </row>
        <row r="288">
          <cell r="A288" t="str">
            <v>EA30G5309</v>
          </cell>
          <cell r="B288" t="str">
            <v>30가5309</v>
          </cell>
        </row>
        <row r="289">
          <cell r="A289" t="str">
            <v>EA30G5312</v>
          </cell>
          <cell r="B289" t="str">
            <v>30가5312</v>
          </cell>
        </row>
        <row r="290">
          <cell r="A290" t="str">
            <v>EA30G5317</v>
          </cell>
          <cell r="B290" t="str">
            <v>30가5317</v>
          </cell>
        </row>
        <row r="291">
          <cell r="A291" t="str">
            <v>EA30G5318</v>
          </cell>
          <cell r="B291" t="str">
            <v>30가5318</v>
          </cell>
        </row>
        <row r="292">
          <cell r="A292" t="str">
            <v>EA30G5319</v>
          </cell>
          <cell r="B292" t="str">
            <v>30가5319</v>
          </cell>
        </row>
        <row r="293">
          <cell r="A293" t="str">
            <v>EA30G5320</v>
          </cell>
          <cell r="B293" t="str">
            <v>30가5320</v>
          </cell>
        </row>
        <row r="294">
          <cell r="A294" t="str">
            <v>EA30G5322</v>
          </cell>
          <cell r="B294" t="str">
            <v>30가5322</v>
          </cell>
        </row>
        <row r="295">
          <cell r="A295" t="str">
            <v>EA30G5323</v>
          </cell>
          <cell r="B295" t="str">
            <v>30가5323</v>
          </cell>
        </row>
        <row r="296">
          <cell r="A296" t="str">
            <v>EA30G5332</v>
          </cell>
          <cell r="B296" t="str">
            <v>30가5332</v>
          </cell>
        </row>
        <row r="297">
          <cell r="A297" t="str">
            <v>EA30G5333</v>
          </cell>
          <cell r="B297" t="str">
            <v>30가5333</v>
          </cell>
        </row>
        <row r="298">
          <cell r="A298" t="str">
            <v>EA30G5334</v>
          </cell>
          <cell r="B298" t="str">
            <v>30가5334</v>
          </cell>
        </row>
        <row r="299">
          <cell r="A299" t="str">
            <v>EA30G5335</v>
          </cell>
          <cell r="B299" t="str">
            <v>30가5335</v>
          </cell>
        </row>
        <row r="300">
          <cell r="A300" t="str">
            <v>EA30G5342</v>
          </cell>
          <cell r="B300" t="str">
            <v>30가5342</v>
          </cell>
        </row>
        <row r="301">
          <cell r="A301" t="str">
            <v>EA30G5345</v>
          </cell>
          <cell r="B301" t="str">
            <v>30가5345</v>
          </cell>
        </row>
        <row r="302">
          <cell r="A302" t="str">
            <v>EA30G5347</v>
          </cell>
          <cell r="B302" t="str">
            <v>30가5347</v>
          </cell>
        </row>
        <row r="303">
          <cell r="A303" t="str">
            <v>EA30G5348</v>
          </cell>
          <cell r="B303" t="str">
            <v>30가5348</v>
          </cell>
        </row>
        <row r="304">
          <cell r="A304" t="str">
            <v>EA30G5353</v>
          </cell>
          <cell r="B304" t="str">
            <v>30가5353</v>
          </cell>
        </row>
        <row r="305">
          <cell r="A305" t="str">
            <v>EA30G5363</v>
          </cell>
          <cell r="B305" t="str">
            <v>30가5363</v>
          </cell>
        </row>
        <row r="306">
          <cell r="A306" t="str">
            <v>EA30G5368</v>
          </cell>
          <cell r="B306" t="str">
            <v>30가5368</v>
          </cell>
        </row>
        <row r="307">
          <cell r="A307" t="str">
            <v>EA30G5369</v>
          </cell>
          <cell r="B307" t="str">
            <v>30가5369</v>
          </cell>
        </row>
        <row r="308">
          <cell r="A308" t="str">
            <v>EA30G5374</v>
          </cell>
          <cell r="B308" t="str">
            <v>30가5374</v>
          </cell>
        </row>
        <row r="309">
          <cell r="A309">
            <v>0</v>
          </cell>
          <cell r="B309" t="str">
            <v>30가5375</v>
          </cell>
        </row>
        <row r="310">
          <cell r="A310" t="str">
            <v>EA30G5380</v>
          </cell>
          <cell r="B310" t="str">
            <v>30가5380</v>
          </cell>
        </row>
        <row r="311">
          <cell r="A311" t="str">
            <v>EA30G5381</v>
          </cell>
          <cell r="B311" t="str">
            <v>30가5381</v>
          </cell>
        </row>
        <row r="312">
          <cell r="A312" t="str">
            <v>EA30G5383</v>
          </cell>
          <cell r="B312" t="str">
            <v>30가5383</v>
          </cell>
        </row>
        <row r="313">
          <cell r="A313" t="str">
            <v>EA30G5385</v>
          </cell>
          <cell r="B313" t="str">
            <v>30가5385</v>
          </cell>
        </row>
        <row r="314">
          <cell r="A314" t="str">
            <v>EA30G5387</v>
          </cell>
          <cell r="B314" t="str">
            <v>30가5387</v>
          </cell>
        </row>
        <row r="315">
          <cell r="A315" t="str">
            <v>EA30G5390</v>
          </cell>
          <cell r="B315" t="str">
            <v>30가5390</v>
          </cell>
        </row>
        <row r="316">
          <cell r="A316" t="str">
            <v>EA30G5393</v>
          </cell>
          <cell r="B316" t="str">
            <v>30가5393</v>
          </cell>
        </row>
        <row r="317">
          <cell r="A317" t="str">
            <v>EA30G5399</v>
          </cell>
          <cell r="B317" t="str">
            <v>30가5399</v>
          </cell>
        </row>
        <row r="318">
          <cell r="A318" t="str">
            <v>EA30G5601</v>
          </cell>
          <cell r="B318" t="str">
            <v>30가5601</v>
          </cell>
        </row>
        <row r="319">
          <cell r="A319" t="str">
            <v>EA30G5607</v>
          </cell>
          <cell r="B319" t="str">
            <v>30가5607</v>
          </cell>
        </row>
        <row r="320">
          <cell r="A320" t="str">
            <v>EA30G5610</v>
          </cell>
          <cell r="B320" t="str">
            <v>30가5610</v>
          </cell>
        </row>
        <row r="321">
          <cell r="A321" t="str">
            <v>EA30G5613</v>
          </cell>
          <cell r="B321" t="str">
            <v>30가5613</v>
          </cell>
        </row>
        <row r="322">
          <cell r="A322" t="str">
            <v>EA30G5617</v>
          </cell>
          <cell r="B322" t="str">
            <v>30가5617</v>
          </cell>
        </row>
        <row r="323">
          <cell r="A323" t="str">
            <v>EA30G5620</v>
          </cell>
          <cell r="B323" t="str">
            <v>30가5620</v>
          </cell>
        </row>
        <row r="324">
          <cell r="A324" t="str">
            <v>EA30G5621</v>
          </cell>
          <cell r="B324" t="str">
            <v>30가5621</v>
          </cell>
        </row>
        <row r="325">
          <cell r="A325" t="str">
            <v>EA30G5627</v>
          </cell>
          <cell r="B325" t="str">
            <v>30가5627</v>
          </cell>
        </row>
        <row r="326">
          <cell r="A326" t="str">
            <v>EA30G5629</v>
          </cell>
          <cell r="B326" t="str">
            <v>30가5629</v>
          </cell>
        </row>
        <row r="327">
          <cell r="A327" t="str">
            <v>EA30G5633</v>
          </cell>
          <cell r="B327" t="str">
            <v>30가5633</v>
          </cell>
        </row>
        <row r="328">
          <cell r="A328" t="str">
            <v>EA30G5635</v>
          </cell>
          <cell r="B328" t="str">
            <v>30가5635</v>
          </cell>
        </row>
        <row r="329">
          <cell r="A329" t="str">
            <v>EA30G5639</v>
          </cell>
          <cell r="B329" t="str">
            <v>30가5639</v>
          </cell>
        </row>
        <row r="330">
          <cell r="A330" t="str">
            <v>EA30G5641</v>
          </cell>
          <cell r="B330" t="str">
            <v>30가5641</v>
          </cell>
        </row>
        <row r="331">
          <cell r="A331" t="str">
            <v>EA30G5645</v>
          </cell>
          <cell r="B331" t="str">
            <v>30가5645</v>
          </cell>
        </row>
        <row r="332">
          <cell r="A332">
            <v>0</v>
          </cell>
          <cell r="B332" t="str">
            <v>30가5647</v>
          </cell>
        </row>
        <row r="333">
          <cell r="A333" t="str">
            <v>EA30G5651</v>
          </cell>
          <cell r="B333" t="str">
            <v>30가5651</v>
          </cell>
        </row>
        <row r="334">
          <cell r="A334" t="str">
            <v>EA30G5653</v>
          </cell>
          <cell r="B334" t="str">
            <v>30가5653</v>
          </cell>
        </row>
        <row r="335">
          <cell r="A335" t="str">
            <v>EA30G5661</v>
          </cell>
          <cell r="B335" t="str">
            <v>30가5661</v>
          </cell>
        </row>
        <row r="336">
          <cell r="A336" t="str">
            <v>EA30G5665</v>
          </cell>
          <cell r="B336" t="str">
            <v>30가5665</v>
          </cell>
        </row>
        <row r="337">
          <cell r="A337" t="str">
            <v>EA30G5671</v>
          </cell>
          <cell r="B337" t="str">
            <v>30가5671</v>
          </cell>
        </row>
        <row r="338">
          <cell r="A338" t="str">
            <v>EA30G5674</v>
          </cell>
          <cell r="B338" t="str">
            <v>30가5674</v>
          </cell>
        </row>
        <row r="339">
          <cell r="A339" t="str">
            <v>EA30G5679</v>
          </cell>
          <cell r="B339" t="str">
            <v>30가5679</v>
          </cell>
        </row>
        <row r="340">
          <cell r="A340" t="str">
            <v>EA30G5681</v>
          </cell>
          <cell r="B340" t="str">
            <v>30가5681</v>
          </cell>
        </row>
        <row r="341">
          <cell r="A341" t="str">
            <v>EA30G5687</v>
          </cell>
          <cell r="B341" t="str">
            <v>30가5687</v>
          </cell>
        </row>
        <row r="342">
          <cell r="A342" t="str">
            <v>EA30G5695</v>
          </cell>
          <cell r="B342" t="str">
            <v>30가5695</v>
          </cell>
        </row>
        <row r="343">
          <cell r="A343" t="str">
            <v>EA30G5697</v>
          </cell>
          <cell r="B343" t="str">
            <v>30가5697</v>
          </cell>
        </row>
        <row r="344">
          <cell r="A344" t="str">
            <v>EA30G5699</v>
          </cell>
          <cell r="B344" t="str">
            <v>30가5699</v>
          </cell>
        </row>
        <row r="345">
          <cell r="A345" t="str">
            <v>EA30G5748</v>
          </cell>
          <cell r="B345" t="str">
            <v>30가5748</v>
          </cell>
        </row>
        <row r="346">
          <cell r="A346" t="str">
            <v>EA30G5782</v>
          </cell>
          <cell r="B346" t="str">
            <v>30가5782</v>
          </cell>
        </row>
        <row r="347">
          <cell r="A347" t="str">
            <v>EA30G6230</v>
          </cell>
          <cell r="B347" t="str">
            <v>30가6230</v>
          </cell>
        </row>
        <row r="348">
          <cell r="A348" t="str">
            <v>EA30G6233</v>
          </cell>
          <cell r="B348" t="str">
            <v>30가6233</v>
          </cell>
        </row>
        <row r="349">
          <cell r="A349" t="str">
            <v>EA30D6238</v>
          </cell>
          <cell r="B349" t="str">
            <v>30가6238</v>
          </cell>
        </row>
        <row r="350">
          <cell r="A350" t="str">
            <v>EA30G6260</v>
          </cell>
          <cell r="B350" t="str">
            <v>30가6260</v>
          </cell>
        </row>
        <row r="351">
          <cell r="A351" t="str">
            <v>EA30G7029</v>
          </cell>
          <cell r="B351" t="str">
            <v>30가7029</v>
          </cell>
        </row>
        <row r="352">
          <cell r="A352" t="str">
            <v>EA30G7062</v>
          </cell>
          <cell r="B352" t="str">
            <v>30가7062</v>
          </cell>
        </row>
        <row r="353">
          <cell r="A353" t="str">
            <v>EA30G7494</v>
          </cell>
          <cell r="B353" t="str">
            <v>30가7494</v>
          </cell>
        </row>
        <row r="354">
          <cell r="A354" t="str">
            <v>EA30G8165</v>
          </cell>
          <cell r="B354" t="str">
            <v>30가8165</v>
          </cell>
        </row>
        <row r="355">
          <cell r="A355" t="str">
            <v>EA30G8530</v>
          </cell>
          <cell r="B355" t="str">
            <v>30가8530</v>
          </cell>
        </row>
        <row r="356">
          <cell r="A356" t="str">
            <v>EA30G9506</v>
          </cell>
          <cell r="B356" t="str">
            <v>30가9506</v>
          </cell>
        </row>
        <row r="357">
          <cell r="A357" t="str">
            <v>EA30N2024</v>
          </cell>
          <cell r="B357" t="str">
            <v>30나2024</v>
          </cell>
        </row>
        <row r="358">
          <cell r="A358" t="str">
            <v>EA30N2617</v>
          </cell>
          <cell r="B358" t="str">
            <v>30나2617</v>
          </cell>
        </row>
        <row r="359">
          <cell r="A359" t="str">
            <v>EA30N2629</v>
          </cell>
          <cell r="B359" t="str">
            <v>30나2629</v>
          </cell>
        </row>
        <row r="360">
          <cell r="A360" t="str">
            <v>EA30N2699</v>
          </cell>
          <cell r="B360" t="str">
            <v>30나2699</v>
          </cell>
        </row>
        <row r="361">
          <cell r="A361">
            <v>0</v>
          </cell>
          <cell r="B361" t="str">
            <v>30나4840</v>
          </cell>
        </row>
        <row r="362">
          <cell r="A362">
            <v>0</v>
          </cell>
          <cell r="B362" t="str">
            <v>30나4840</v>
          </cell>
        </row>
        <row r="363">
          <cell r="A363" t="str">
            <v>EA30N5980</v>
          </cell>
          <cell r="B363" t="str">
            <v>30나5980</v>
          </cell>
        </row>
        <row r="364">
          <cell r="A364" t="str">
            <v>EA30N7003</v>
          </cell>
          <cell r="B364" t="str">
            <v>30나7003</v>
          </cell>
        </row>
        <row r="365">
          <cell r="A365" t="str">
            <v>EA30N8236</v>
          </cell>
          <cell r="B365" t="str">
            <v>30나8236</v>
          </cell>
        </row>
        <row r="366">
          <cell r="A366" t="str">
            <v>EA30N8237</v>
          </cell>
          <cell r="B366" t="str">
            <v>30나8237</v>
          </cell>
        </row>
        <row r="367">
          <cell r="A367" t="str">
            <v>EA30D2381</v>
          </cell>
          <cell r="B367" t="str">
            <v>30다2381</v>
          </cell>
        </row>
        <row r="368">
          <cell r="A368">
            <v>0</v>
          </cell>
          <cell r="B368" t="str">
            <v>30다2793</v>
          </cell>
        </row>
        <row r="369">
          <cell r="A369" t="str">
            <v>EA30D2834</v>
          </cell>
          <cell r="B369" t="str">
            <v>30다2834</v>
          </cell>
        </row>
        <row r="370">
          <cell r="A370" t="str">
            <v>EA30D2840</v>
          </cell>
          <cell r="B370" t="str">
            <v>30다2840</v>
          </cell>
        </row>
        <row r="371">
          <cell r="A371" t="str">
            <v>EA30D2868</v>
          </cell>
          <cell r="B371" t="str">
            <v>30다2868</v>
          </cell>
        </row>
        <row r="372">
          <cell r="A372">
            <v>0</v>
          </cell>
          <cell r="B372" t="str">
            <v>30다2905</v>
          </cell>
        </row>
        <row r="373">
          <cell r="A373">
            <v>0</v>
          </cell>
          <cell r="B373" t="str">
            <v>30다2938</v>
          </cell>
        </row>
        <row r="374">
          <cell r="A374">
            <v>0</v>
          </cell>
          <cell r="B374" t="str">
            <v>30다3137</v>
          </cell>
        </row>
        <row r="375">
          <cell r="A375" t="str">
            <v>EA30D6201</v>
          </cell>
          <cell r="B375" t="str">
            <v>30다6201</v>
          </cell>
        </row>
        <row r="376">
          <cell r="A376" t="str">
            <v>EA30D6215</v>
          </cell>
          <cell r="B376" t="str">
            <v>30다6215</v>
          </cell>
        </row>
        <row r="377">
          <cell r="A377" t="str">
            <v>EA30D6221</v>
          </cell>
          <cell r="B377" t="str">
            <v>30다6221</v>
          </cell>
        </row>
        <row r="378">
          <cell r="A378" t="str">
            <v>EA30D6238</v>
          </cell>
          <cell r="B378" t="str">
            <v>30다6238</v>
          </cell>
        </row>
        <row r="379">
          <cell r="A379" t="str">
            <v>EA30D6284</v>
          </cell>
          <cell r="B379" t="str">
            <v>30다6284</v>
          </cell>
        </row>
        <row r="380">
          <cell r="A380" t="str">
            <v>EA30D6286</v>
          </cell>
          <cell r="B380" t="str">
            <v>30다6286</v>
          </cell>
        </row>
        <row r="381">
          <cell r="A381" t="str">
            <v>EA30D6305</v>
          </cell>
          <cell r="B381" t="str">
            <v>30다6305</v>
          </cell>
        </row>
        <row r="382">
          <cell r="A382" t="str">
            <v>EA30D6915</v>
          </cell>
          <cell r="B382" t="str">
            <v>30다6915</v>
          </cell>
        </row>
        <row r="383">
          <cell r="A383" t="str">
            <v>EA30D6916</v>
          </cell>
          <cell r="B383" t="str">
            <v>30다6916</v>
          </cell>
        </row>
        <row r="384">
          <cell r="A384" t="str">
            <v>EA30D6920</v>
          </cell>
          <cell r="B384" t="str">
            <v>30다6920</v>
          </cell>
        </row>
        <row r="385">
          <cell r="A385" t="str">
            <v>EA30D6932</v>
          </cell>
          <cell r="B385" t="str">
            <v>30다6932</v>
          </cell>
        </row>
        <row r="386">
          <cell r="A386" t="str">
            <v>EA30D6980</v>
          </cell>
          <cell r="B386" t="str">
            <v>30다6980</v>
          </cell>
        </row>
        <row r="387">
          <cell r="A387" t="str">
            <v>EA30D6989</v>
          </cell>
          <cell r="B387" t="str">
            <v>30다6989</v>
          </cell>
        </row>
        <row r="388">
          <cell r="A388" t="str">
            <v>EA30D6990</v>
          </cell>
          <cell r="B388" t="str">
            <v>30다6990</v>
          </cell>
        </row>
        <row r="389">
          <cell r="A389" t="str">
            <v>EA30D8403</v>
          </cell>
          <cell r="B389" t="str">
            <v>30다8403</v>
          </cell>
        </row>
        <row r="390">
          <cell r="A390" t="str">
            <v>EA34G3528</v>
          </cell>
          <cell r="B390" t="str">
            <v>30라1119</v>
          </cell>
        </row>
      </sheetData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>
        <row r="2">
          <cell r="B2" t="str">
            <v>30가2288</v>
          </cell>
          <cell r="C2" t="str">
            <v>차장</v>
          </cell>
        </row>
        <row r="3">
          <cell r="B3" t="str">
            <v>30가2293</v>
          </cell>
          <cell r="C3" t="str">
            <v>과장</v>
          </cell>
        </row>
        <row r="4">
          <cell r="B4" t="str">
            <v>30가2950</v>
          </cell>
          <cell r="C4" t="str">
            <v>이대</v>
          </cell>
        </row>
        <row r="5">
          <cell r="B5" t="str">
            <v>30가3100</v>
          </cell>
          <cell r="C5" t="str">
            <v>이대</v>
          </cell>
        </row>
        <row r="6">
          <cell r="B6" t="str">
            <v>30가3211</v>
          </cell>
          <cell r="C6" t="str">
            <v>이대</v>
          </cell>
        </row>
        <row r="7">
          <cell r="B7" t="str">
            <v>30가3289</v>
          </cell>
          <cell r="C7" t="str">
            <v>차장</v>
          </cell>
        </row>
        <row r="8">
          <cell r="B8" t="str">
            <v>30가3693</v>
          </cell>
          <cell r="C8" t="str">
            <v>이대</v>
          </cell>
        </row>
        <row r="9">
          <cell r="B9" t="str">
            <v>30가3757</v>
          </cell>
          <cell r="C9" t="str">
            <v>이사</v>
          </cell>
        </row>
        <row r="10">
          <cell r="B10" t="str">
            <v>30가3906</v>
          </cell>
          <cell r="C10" t="str">
            <v>과장</v>
          </cell>
        </row>
        <row r="11">
          <cell r="B11" t="str">
            <v>30가4126</v>
          </cell>
          <cell r="C11" t="str">
            <v>차장</v>
          </cell>
        </row>
        <row r="12">
          <cell r="B12" t="str">
            <v>30가4160</v>
          </cell>
          <cell r="C12" t="str">
            <v>과장</v>
          </cell>
        </row>
        <row r="13">
          <cell r="B13" t="str">
            <v>30가4186</v>
          </cell>
          <cell r="C13" t="str">
            <v>과장</v>
          </cell>
        </row>
        <row r="14">
          <cell r="B14" t="str">
            <v>30가4194</v>
          </cell>
          <cell r="C14" t="str">
            <v>차장</v>
          </cell>
        </row>
        <row r="15">
          <cell r="B15" t="str">
            <v>30가4196</v>
          </cell>
          <cell r="C15" t="str">
            <v>부장</v>
          </cell>
        </row>
        <row r="16">
          <cell r="B16" t="str">
            <v>30가4210</v>
          </cell>
          <cell r="C16" t="str">
            <v>부장</v>
          </cell>
        </row>
        <row r="17">
          <cell r="B17" t="str">
            <v>30가4212</v>
          </cell>
          <cell r="C17" t="str">
            <v>부장</v>
          </cell>
        </row>
        <row r="18">
          <cell r="B18" t="str">
            <v>30가4223</v>
          </cell>
          <cell r="C18" t="str">
            <v>부장</v>
          </cell>
        </row>
        <row r="19">
          <cell r="B19" t="str">
            <v>30가4224</v>
          </cell>
          <cell r="C19" t="str">
            <v>부장</v>
          </cell>
        </row>
        <row r="20">
          <cell r="B20" t="str">
            <v>30가4231</v>
          </cell>
          <cell r="C20" t="str">
            <v>부장</v>
          </cell>
        </row>
        <row r="21">
          <cell r="B21" t="str">
            <v>30가4271</v>
          </cell>
          <cell r="C21" t="str">
            <v>부장</v>
          </cell>
        </row>
        <row r="22">
          <cell r="B22" t="str">
            <v>30가4283</v>
          </cell>
          <cell r="C22" t="str">
            <v>부장</v>
          </cell>
        </row>
        <row r="23">
          <cell r="B23" t="str">
            <v>30가4284</v>
          </cell>
          <cell r="C23" t="str">
            <v>부장</v>
          </cell>
        </row>
        <row r="24">
          <cell r="B24" t="str">
            <v>30가4292</v>
          </cell>
          <cell r="C24" t="str">
            <v>부장</v>
          </cell>
        </row>
        <row r="25">
          <cell r="B25" t="str">
            <v>30가4294</v>
          </cell>
          <cell r="C25" t="str">
            <v>부장</v>
          </cell>
        </row>
        <row r="26">
          <cell r="B26" t="str">
            <v>30가4307</v>
          </cell>
          <cell r="C26" t="str">
            <v>부장</v>
          </cell>
        </row>
        <row r="27">
          <cell r="B27" t="str">
            <v>30가4310</v>
          </cell>
          <cell r="C27" t="str">
            <v>부장</v>
          </cell>
        </row>
        <row r="28">
          <cell r="B28" t="str">
            <v>30가4312</v>
          </cell>
          <cell r="C28" t="str">
            <v>부장</v>
          </cell>
        </row>
        <row r="29">
          <cell r="B29" t="str">
            <v>30가4317</v>
          </cell>
          <cell r="C29" t="str">
            <v>부장</v>
          </cell>
        </row>
        <row r="30">
          <cell r="B30" t="str">
            <v>30가4326</v>
          </cell>
          <cell r="C30" t="str">
            <v>부장</v>
          </cell>
        </row>
        <row r="31">
          <cell r="B31" t="str">
            <v>30가4327</v>
          </cell>
          <cell r="C31" t="str">
            <v>부장</v>
          </cell>
        </row>
        <row r="32">
          <cell r="B32" t="str">
            <v>30가4335</v>
          </cell>
          <cell r="C32" t="str">
            <v>부장</v>
          </cell>
        </row>
        <row r="33">
          <cell r="B33" t="str">
            <v>30가4340</v>
          </cell>
          <cell r="C33" t="str">
            <v>부장</v>
          </cell>
        </row>
        <row r="34">
          <cell r="B34" t="str">
            <v>30가4352</v>
          </cell>
          <cell r="C34" t="str">
            <v>부장</v>
          </cell>
        </row>
        <row r="35">
          <cell r="B35" t="str">
            <v>30가4374</v>
          </cell>
          <cell r="C35" t="str">
            <v>부장</v>
          </cell>
        </row>
        <row r="36">
          <cell r="B36" t="str">
            <v>30가4386</v>
          </cell>
          <cell r="C36" t="str">
            <v>부장</v>
          </cell>
        </row>
        <row r="37">
          <cell r="B37" t="str">
            <v>30가4404</v>
          </cell>
          <cell r="C37" t="str">
            <v>차장</v>
          </cell>
        </row>
        <row r="38">
          <cell r="B38" t="str">
            <v>30가4430</v>
          </cell>
          <cell r="C38" t="str">
            <v>부장</v>
          </cell>
        </row>
        <row r="39">
          <cell r="B39" t="str">
            <v>30가4455</v>
          </cell>
          <cell r="C39" t="str">
            <v>부장</v>
          </cell>
        </row>
        <row r="40">
          <cell r="B40" t="str">
            <v>30가4527</v>
          </cell>
          <cell r="C40" t="str">
            <v>과장</v>
          </cell>
        </row>
        <row r="41">
          <cell r="B41" t="str">
            <v>30가4538</v>
          </cell>
          <cell r="C41" t="str">
            <v>차장</v>
          </cell>
        </row>
        <row r="42">
          <cell r="B42" t="str">
            <v>30가4553</v>
          </cell>
          <cell r="C42" t="str">
            <v>차장</v>
          </cell>
        </row>
        <row r="43">
          <cell r="B43" t="str">
            <v>30가4554</v>
          </cell>
          <cell r="C43" t="str">
            <v>부장</v>
          </cell>
        </row>
        <row r="44">
          <cell r="B44" t="str">
            <v>30가4556</v>
          </cell>
          <cell r="C44" t="str">
            <v>차장</v>
          </cell>
        </row>
        <row r="45">
          <cell r="B45" t="str">
            <v>30가4558</v>
          </cell>
          <cell r="C45" t="str">
            <v>차장</v>
          </cell>
        </row>
        <row r="46">
          <cell r="B46" t="str">
            <v>30가4561</v>
          </cell>
          <cell r="C46" t="str">
            <v>차장</v>
          </cell>
        </row>
        <row r="47">
          <cell r="B47" t="str">
            <v>30가4570</v>
          </cell>
          <cell r="C47" t="str">
            <v>부장</v>
          </cell>
        </row>
        <row r="48">
          <cell r="B48" t="str">
            <v>30가4664</v>
          </cell>
          <cell r="C48" t="str">
            <v>부장</v>
          </cell>
        </row>
        <row r="49">
          <cell r="B49" t="str">
            <v>30가4763</v>
          </cell>
          <cell r="C49" t="str">
            <v>차장</v>
          </cell>
        </row>
        <row r="50">
          <cell r="B50" t="str">
            <v>30가4787</v>
          </cell>
          <cell r="C50" t="str">
            <v>과장</v>
          </cell>
        </row>
        <row r="51">
          <cell r="B51" t="str">
            <v>30가4793</v>
          </cell>
          <cell r="C51" t="str">
            <v>부장</v>
          </cell>
        </row>
        <row r="52">
          <cell r="B52" t="str">
            <v>30가4815</v>
          </cell>
          <cell r="C52" t="str">
            <v>차장</v>
          </cell>
        </row>
        <row r="53">
          <cell r="B53" t="str">
            <v>30가4820</v>
          </cell>
          <cell r="C53" t="str">
            <v>차장</v>
          </cell>
        </row>
        <row r="54">
          <cell r="B54" t="str">
            <v>30가4851</v>
          </cell>
          <cell r="C54" t="str">
            <v>과장</v>
          </cell>
        </row>
        <row r="55">
          <cell r="B55" t="str">
            <v>30가4887</v>
          </cell>
          <cell r="C55" t="str">
            <v>차장</v>
          </cell>
        </row>
        <row r="56">
          <cell r="B56" t="str">
            <v>30가4906</v>
          </cell>
          <cell r="C56" t="str">
            <v>차장</v>
          </cell>
        </row>
        <row r="57">
          <cell r="B57" t="str">
            <v>30가4912</v>
          </cell>
          <cell r="C57" t="str">
            <v>차장</v>
          </cell>
        </row>
        <row r="58">
          <cell r="B58" t="str">
            <v>30가4935</v>
          </cell>
          <cell r="C58" t="str">
            <v>차장</v>
          </cell>
        </row>
        <row r="59">
          <cell r="B59" t="str">
            <v>30가4940</v>
          </cell>
          <cell r="C59" t="str">
            <v>과장</v>
          </cell>
        </row>
        <row r="60">
          <cell r="B60" t="str">
            <v>30가4942</v>
          </cell>
          <cell r="C60" t="str">
            <v>차장</v>
          </cell>
        </row>
        <row r="61">
          <cell r="B61" t="str">
            <v>30가4944</v>
          </cell>
          <cell r="C61" t="str">
            <v>차장</v>
          </cell>
        </row>
        <row r="62">
          <cell r="B62" t="str">
            <v>30가4949</v>
          </cell>
          <cell r="C62" t="str">
            <v>차장</v>
          </cell>
        </row>
        <row r="63">
          <cell r="B63" t="str">
            <v>30가4954</v>
          </cell>
          <cell r="C63" t="str">
            <v>차장</v>
          </cell>
        </row>
        <row r="64">
          <cell r="B64" t="str">
            <v>30가4959</v>
          </cell>
          <cell r="C64" t="str">
            <v>차장</v>
          </cell>
        </row>
        <row r="65">
          <cell r="B65" t="str">
            <v>30가4966</v>
          </cell>
          <cell r="C65" t="str">
            <v>과장</v>
          </cell>
        </row>
        <row r="66">
          <cell r="B66" t="str">
            <v>30가4969</v>
          </cell>
          <cell r="C66" t="str">
            <v>차장</v>
          </cell>
        </row>
        <row r="67">
          <cell r="B67" t="str">
            <v>30가4974</v>
          </cell>
          <cell r="C67" t="str">
            <v>차장</v>
          </cell>
        </row>
        <row r="68">
          <cell r="B68" t="str">
            <v>30가4984</v>
          </cell>
          <cell r="C68" t="str">
            <v>차장</v>
          </cell>
        </row>
        <row r="69">
          <cell r="B69" t="str">
            <v>30가4992</v>
          </cell>
          <cell r="C69" t="str">
            <v>차장</v>
          </cell>
        </row>
        <row r="70">
          <cell r="B70" t="str">
            <v>30가5245</v>
          </cell>
          <cell r="C70" t="str">
            <v>과장</v>
          </cell>
        </row>
        <row r="71">
          <cell r="B71" t="str">
            <v>30가5246</v>
          </cell>
          <cell r="C71" t="str">
            <v>차장</v>
          </cell>
        </row>
        <row r="72">
          <cell r="B72" t="str">
            <v>30가5252</v>
          </cell>
          <cell r="C72" t="str">
            <v>과장</v>
          </cell>
        </row>
        <row r="73">
          <cell r="B73" t="str">
            <v>30가5275</v>
          </cell>
          <cell r="C73" t="str">
            <v>차장</v>
          </cell>
        </row>
        <row r="74">
          <cell r="B74" t="str">
            <v>30가5276</v>
          </cell>
          <cell r="C74" t="str">
            <v>과장</v>
          </cell>
        </row>
        <row r="75">
          <cell r="B75" t="str">
            <v>30가5309</v>
          </cell>
          <cell r="C75" t="str">
            <v>과장</v>
          </cell>
        </row>
        <row r="76">
          <cell r="B76" t="str">
            <v>30가5312</v>
          </cell>
          <cell r="C76" t="str">
            <v>과장</v>
          </cell>
        </row>
        <row r="77">
          <cell r="B77" t="str">
            <v>30가5332</v>
          </cell>
          <cell r="C77" t="str">
            <v>과장</v>
          </cell>
        </row>
        <row r="78">
          <cell r="B78" t="str">
            <v>30가5345</v>
          </cell>
          <cell r="C78" t="str">
            <v>과장</v>
          </cell>
        </row>
        <row r="79">
          <cell r="B79" t="str">
            <v>30가5368</v>
          </cell>
          <cell r="C79" t="str">
            <v>과장</v>
          </cell>
        </row>
        <row r="80">
          <cell r="B80" t="str">
            <v>30가5381</v>
          </cell>
          <cell r="C80" t="str">
            <v>차장</v>
          </cell>
        </row>
        <row r="81">
          <cell r="B81" t="str">
            <v>30가5383</v>
          </cell>
          <cell r="C81" t="str">
            <v>과장</v>
          </cell>
        </row>
        <row r="82">
          <cell r="B82" t="str">
            <v>30가5385</v>
          </cell>
          <cell r="C82" t="str">
            <v>과장</v>
          </cell>
        </row>
        <row r="83">
          <cell r="B83" t="str">
            <v>30가5620</v>
          </cell>
          <cell r="C83" t="str">
            <v>과장</v>
          </cell>
        </row>
        <row r="84">
          <cell r="B84" t="str">
            <v>30가5647</v>
          </cell>
          <cell r="C84" t="str">
            <v>부장</v>
          </cell>
        </row>
        <row r="85">
          <cell r="B85" t="str">
            <v>30가5653</v>
          </cell>
          <cell r="C85" t="str">
            <v>과장</v>
          </cell>
        </row>
        <row r="86">
          <cell r="B86" t="str">
            <v>30가5748</v>
          </cell>
          <cell r="C86" t="str">
            <v>과장</v>
          </cell>
        </row>
        <row r="87">
          <cell r="B87" t="str">
            <v>30가5782</v>
          </cell>
          <cell r="C87" t="str">
            <v>과장</v>
          </cell>
        </row>
        <row r="88">
          <cell r="B88" t="str">
            <v>30가6989</v>
          </cell>
          <cell r="C88" t="str">
            <v>차장</v>
          </cell>
        </row>
        <row r="89">
          <cell r="B89" t="str">
            <v>30나2024</v>
          </cell>
          <cell r="C89" t="str">
            <v>과장</v>
          </cell>
        </row>
        <row r="90">
          <cell r="B90" t="str">
            <v>30나2629</v>
          </cell>
          <cell r="C90" t="str">
            <v>과장</v>
          </cell>
        </row>
        <row r="91">
          <cell r="B91" t="str">
            <v>30나5980</v>
          </cell>
          <cell r="C91" t="str">
            <v>차장</v>
          </cell>
        </row>
        <row r="92">
          <cell r="B92" t="str">
            <v>30나7003</v>
          </cell>
          <cell r="C92" t="str">
            <v>차장</v>
          </cell>
        </row>
        <row r="93">
          <cell r="B93" t="str">
            <v>30나8236</v>
          </cell>
          <cell r="C93" t="str">
            <v>이대</v>
          </cell>
        </row>
        <row r="94">
          <cell r="B94" t="str">
            <v>30나8237</v>
          </cell>
          <cell r="C94" t="str">
            <v>이대</v>
          </cell>
        </row>
        <row r="95">
          <cell r="B95" t="str">
            <v>30다4568</v>
          </cell>
          <cell r="C95" t="str">
            <v>차장</v>
          </cell>
        </row>
        <row r="96">
          <cell r="B96" t="str">
            <v>30다6201</v>
          </cell>
          <cell r="C96" t="str">
            <v>과장</v>
          </cell>
        </row>
        <row r="97">
          <cell r="B97" t="str">
            <v>30다6215</v>
          </cell>
          <cell r="C97" t="str">
            <v>과장</v>
          </cell>
        </row>
        <row r="98">
          <cell r="B98" t="str">
            <v>30다6286</v>
          </cell>
          <cell r="C98" t="str">
            <v>사무주임</v>
          </cell>
        </row>
        <row r="99">
          <cell r="B99" t="str">
            <v>30다6305</v>
          </cell>
          <cell r="C99" t="str">
            <v>부장</v>
          </cell>
        </row>
        <row r="100">
          <cell r="B100" t="str">
            <v>30다6916</v>
          </cell>
          <cell r="C100" t="str">
            <v>과장</v>
          </cell>
        </row>
        <row r="101">
          <cell r="B101" t="str">
            <v>30다6990</v>
          </cell>
          <cell r="C101" t="str">
            <v>차장</v>
          </cell>
        </row>
        <row r="102">
          <cell r="B102" t="str">
            <v>30라2512</v>
          </cell>
          <cell r="C102" t="str">
            <v>이대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M1master"/>
      <sheetName val="3"/>
      <sheetName val="Sheet1"/>
      <sheetName val="1.변경범위"/>
      <sheetName val="2006 Business Plan (eng)"/>
      <sheetName val="상용"/>
      <sheetName val="2.대외공문"/>
      <sheetName val="BASE"/>
      <sheetName val="major"/>
      <sheetName val="1.개발개요"/>
      <sheetName val="CAUDIT"/>
      <sheetName val="64164"/>
      <sheetName val="5.WIRE적용LIST"/>
      <sheetName val="X3"/>
      <sheetName val="협조전"/>
      <sheetName val="__"/>
      <sheetName val="대외공문"/>
      <sheetName val="내수1.8GL"/>
      <sheetName val="BUS제원1"/>
      <sheetName val="MTO"/>
      <sheetName val="직원신상"/>
      <sheetName val="SANTAMO"/>
      <sheetName val="SOURCE"/>
      <sheetName val="DATA"/>
      <sheetName val="SUB"/>
      <sheetName val="매각단가"/>
      <sheetName val="CVT산정"/>
      <sheetName val="94B"/>
      <sheetName val="주소(한문)"/>
      <sheetName val="DBL LPG시험"/>
      <sheetName val="HCCE01"/>
      <sheetName val="Sheet3"/>
      <sheetName val="회의록"/>
      <sheetName val="WEIGHT"/>
      <sheetName val="R&amp;R(DATA)"/>
      <sheetName val="공문송부업체"/>
      <sheetName val="GRACE"/>
      <sheetName val=" SR3차원단위 (3)"/>
      <sheetName val="비교원RD-S"/>
      <sheetName val="C100"/>
      <sheetName val="RES"/>
      <sheetName val="구동"/>
      <sheetName val="주행"/>
      <sheetName val="p2-1"/>
      <sheetName val="ASEQ"/>
      <sheetName val="VPP(BD-010) 이상보고"/>
      <sheetName val="RD제품개발투자비(매가)"/>
      <sheetName val="금형사양서"/>
      <sheetName val="표지"/>
      <sheetName val="engline"/>
      <sheetName val="1_변경범위"/>
      <sheetName val="2006_Business_Plan_(eng)"/>
      <sheetName val="2_대외공문"/>
      <sheetName val="1_개발개요"/>
      <sheetName val="2"/>
      <sheetName val="예산계획"/>
      <sheetName val="#REF!"/>
      <sheetName val="full (2)"/>
      <sheetName val="TIMESHEET"/>
      <sheetName val="CD-실적"/>
      <sheetName val="XGPROD"/>
      <sheetName val="ܖῐխ_x0002__x000f_烐ܒ_x0000__x0000__x0000__x0000__x0000__x0000__x0000__x0000__x0000__x0000__x0000_耠_xffff__xffff__xffff__xffff_툨ܔ_x0000__x0000__x0000__x0000__x0000__x0000_"/>
      <sheetName val="상세 계산 내역"/>
      <sheetName val="계산 DATA 입력"/>
      <sheetName val="원단위"/>
      <sheetName val="1_변경범위1"/>
      <sheetName val="2006_Business_Plan_(eng)1"/>
      <sheetName val="2_대외공문1"/>
      <sheetName val="5_WIRE적용LIST"/>
      <sheetName val="1_개발개요1"/>
      <sheetName val="내수1_8GL"/>
      <sheetName val="DBL_LPG시험"/>
      <sheetName val="_SR3차원단위_(3)"/>
      <sheetName val="VPP(BD-010)_이상보고"/>
      <sheetName val="첨부5"/>
      <sheetName val="Value Analysis - Sheet 1"/>
      <sheetName val="PIVOT"/>
      <sheetName val="하나로통신"/>
      <sheetName val="박두익"/>
      <sheetName val="ܖῐխ_x0002__x000f_烐ܒ"/>
      <sheetName val="ܖῐխ_x0002__x000f_烐ܒ耠_xffff__xffff__xffff__xffff_툨ܔܖ烠ܒ_x0002__x000f_煀ܒ_x0008_耠_xffff__xffff__xffff__xffff_퉀ܔ䅿"/>
      <sheetName val="CR CODE"/>
      <sheetName val="부서CODE"/>
      <sheetName val="THEME CODE"/>
      <sheetName val="CR_CODE"/>
      <sheetName val="THEME_CODE"/>
      <sheetName val="현황"/>
      <sheetName val="불량건수"/>
      <sheetName val="불량코드"/>
      <sheetName val="외주집계"/>
      <sheetName val="6월"/>
      <sheetName val="간이연락"/>
      <sheetName val="카메라"/>
      <sheetName val="MACRO1.XLM"/>
      <sheetName val="9907협력"/>
      <sheetName val="정산내역"/>
      <sheetName val="HP1AMLIST"/>
      <sheetName val="key"/>
      <sheetName val="AD원"/>
      <sheetName val="125PIECE"/>
      <sheetName val="DI-ESTI"/>
      <sheetName val="SPL (2)"/>
      <sheetName val="#REF"/>
      <sheetName val="RM길이"/>
      <sheetName val="하기종합"/>
      <sheetName val="126.255"/>
      <sheetName val="BRAKE"/>
      <sheetName val="ML"/>
      <sheetName val="MACRO1_XLM"/>
      <sheetName val="공정"/>
      <sheetName val="QtrComp"/>
      <sheetName val="KD율"/>
      <sheetName val="Eingaben"/>
      <sheetName val="5.세운W-A"/>
      <sheetName val="HOLE 9905(1)"/>
      <sheetName val="BOX ASSY"/>
      <sheetName val="PAKAGE4362"/>
      <sheetName val="내수1_8GL1"/>
      <sheetName val="_SR3차원단위_(3)1"/>
      <sheetName val="DBL_LPG시험1"/>
      <sheetName val="SPL_(2)"/>
      <sheetName val="126_255"/>
      <sheetName val="자체실적1Q"/>
      <sheetName val="Sheet5"/>
      <sheetName val="99Shop코드"/>
      <sheetName val="TCA"/>
      <sheetName val="소유주(원)"/>
      <sheetName val="현금경비중역"/>
      <sheetName val="full_(2)"/>
      <sheetName val="ܖῐխ烐ܒ耠툨ܔܖ烠ܒ煀ܒ耠퉀ܔ䅿뉀À"/>
      <sheetName val="상세_계산_내역"/>
      <sheetName val="계산_DATA_입력"/>
      <sheetName val="Value_Analysis_-_Sheet_1"/>
      <sheetName val="ܖῐխ_x0002__x000f_烐ܒ耠_xffff__xffff__xffff__xffff_툨ܔ€ܖ烠ܒ_x0002__x000f_煀ܒ_x0008_耠_xffff__xffff__xffff__xffff_퉀ܔ䅿"/>
      <sheetName val="PRO (참조)"/>
      <sheetName val="국내 pilot sample"/>
      <sheetName val="사양조정"/>
      <sheetName val="????"/>
      <sheetName val="ܖῐխ_x0002__x000f_烐ܒ_x0000_耠_xffff__xffff__xffff__xffff_툨ܔ_x0000_ܖ烠ܒ_x0002__x000f_煀ܒ_x0000__x0008_耠_xffff__xffff__xffff__xffff_"/>
      <sheetName val="계산DATA입력"/>
      <sheetName val="OPT손익 내수"/>
      <sheetName val="OPT손익 수출"/>
      <sheetName val="1_변경범위2"/>
      <sheetName val="2006_Business_Plan_(eng)2"/>
      <sheetName val="2_대외공문2"/>
      <sheetName val="5_WIRE적용LIST1"/>
      <sheetName val="1_개발개요2"/>
      <sheetName val="VPP(BD-010)_이상보고1"/>
      <sheetName val="ܖῐխ烐ܒ"/>
      <sheetName val="ܖῐխ烐ܒ耠툨ܔܖ烠ܒ煀ܒ耠퉀ܔ䅿"/>
      <sheetName val="CR_CODE1"/>
      <sheetName val="THEME_CODE1"/>
      <sheetName val="ܖῐխ烐ܒ耠툨ܔ"/>
      <sheetName val="품의양"/>
      <sheetName val="초기화면"/>
      <sheetName val="96"/>
      <sheetName val="신규DEP"/>
      <sheetName val="작성양식"/>
      <sheetName val="계정"/>
      <sheetName val="Sheet2"/>
      <sheetName val="ܖῐխ_x005f_x0002__x005f_x000f_烐ܒ"/>
      <sheetName val="하자DB"/>
      <sheetName val="ܖῐխ_x005f_x0002__x005f_x000f_烐ܒ_x005f_x0000__x000"/>
      <sheetName val="경쟁실분"/>
      <sheetName val="full_(2)1"/>
      <sheetName val="Value_Analysis_-_Sheet_11"/>
      <sheetName val="상세_계산_내역1"/>
      <sheetName val="계산_DATA_입력1"/>
      <sheetName val="MAIN"/>
      <sheetName val="ENG"/>
      <sheetName val="CONT"/>
      <sheetName val="수정시산표"/>
      <sheetName val="차체부품 INS REPORT(갑)"/>
      <sheetName val="5_WIRE적용LIST2"/>
      <sheetName val="내수1_8GL2"/>
      <sheetName val="DBL_LPG시험2"/>
      <sheetName val="_SR3차원단위_(3)2"/>
      <sheetName val="TOTAL"/>
      <sheetName val="회사정보"/>
      <sheetName val="JANG_DOM"/>
      <sheetName val="ܖῐխ烐ܒ耠툨ܔ€ܖ烠ܒ煀ܒ耠퉀ܔ䅿뉀À"/>
      <sheetName val="ܖῐխ烐ܒ耠툨ܔ€ܖ烠ܒ煀ܒ耠퉀ܔ䅿"/>
      <sheetName val="ܖῐխ_x005f_x0002__x005f_x000F_烐ܒ耠툨ܔܖ烠ܒ_x000"/>
      <sheetName val="ܖῐխ_x005f_x0002__x005f_x000f_烐ܒ耠_x005f_xffff__xff"/>
      <sheetName val="____"/>
      <sheetName val=" SUMMARY(P.P&amp;S.O.P)"/>
      <sheetName val="생산전망"/>
      <sheetName val="CD㗐2"/>
      <sheetName val=""/>
      <sheetName val="1_변경범위3"/>
      <sheetName val="2_대외공문3"/>
      <sheetName val="2006_Business_Plan_(eng)3"/>
      <sheetName val="1_개발개요3"/>
      <sheetName val="VPP(BD-010)_이상보고2"/>
      <sheetName val="full_(2)2"/>
      <sheetName val="Value_Analysis_-_Sheet_12"/>
      <sheetName val="상세_계산_내역2"/>
      <sheetName val="계산_DATA_입력2"/>
      <sheetName val="PRO_(참조)"/>
      <sheetName val="MACRO1_XLM1"/>
      <sheetName val="ܖῐխ烐ܒ耠툨ܔܖ烠ܒ煀ܒ耠"/>
      <sheetName val="국내_pilot_sample"/>
      <sheetName val="A-A"/>
      <sheetName val="ܖῐխ_x005f_x0002__x005f_x000F_烐ܒ耠툨ܔ€ܖ烠ܒ_x000"/>
      <sheetName val="ܖῐխ_x005f_x0002__x005f_x000f_烐ܒ_x005f_x0000_耠_xff"/>
      <sheetName val="외주현황.wq1"/>
      <sheetName val="ܖῐխ_x0002__x000f_烐ܒ耠툨ܔܖ烠ܒ_x000"/>
      <sheetName val="ܖῐխ_x0002__x000f_烐ܒ耠_xffff__xff"/>
      <sheetName val="ܖῐխ_x0002__x000f_烐ܒ_x0000__x000"/>
      <sheetName val="환율변동기준"/>
      <sheetName val="정리"/>
      <sheetName val="기초자료"/>
      <sheetName val="1_변경범위4"/>
      <sheetName val="2006_Business_Plan_(eng)4"/>
      <sheetName val="2_대외공문4"/>
      <sheetName val="1_개발개요4"/>
      <sheetName val="5_WIRE적용LIST3"/>
      <sheetName val="내수1_8GL3"/>
      <sheetName val="DBL_LPG시험3"/>
      <sheetName val="S300V-MBOM"/>
      <sheetName val="seat-sdn only"/>
      <sheetName val="신고서.전"/>
      <sheetName val="군산공장추가구매"/>
      <sheetName val="품평회"/>
      <sheetName val="실적(Q11)"/>
      <sheetName val="예산(Q11)"/>
      <sheetName val="입력"/>
      <sheetName val="GK_XDBASE"/>
      <sheetName val="Y3"/>
      <sheetName val="_SR3차원단위_(3)3"/>
      <sheetName val="THEME_CODE2"/>
      <sheetName val="CR_CODE2"/>
      <sheetName val="SPL_(2)1"/>
      <sheetName val="126_2551"/>
      <sheetName val="HOLE_9905(1)"/>
      <sheetName val="BOX_ASSY"/>
      <sheetName val="5_세운W-A"/>
      <sheetName val="차체부품_INS_REPORT(갑)"/>
      <sheetName val="OPT손익_내수"/>
      <sheetName val="OPT손익_수출"/>
      <sheetName val="Main Model"/>
      <sheetName val="검기갑지"/>
      <sheetName val="재료율"/>
      <sheetName val="QC계산"/>
      <sheetName val="본문"/>
      <sheetName val="2팀"/>
      <sheetName val="Tiburon"/>
      <sheetName val="R&amp;D"/>
      <sheetName val="REPAIR DATA - CONTAINER #5"/>
      <sheetName val="검구사양서"/>
      <sheetName val="RHN"/>
      <sheetName val="FCGraph(창녕)"/>
      <sheetName val="W-현원가"/>
      <sheetName val="9"/>
      <sheetName val="CLM-MP"/>
      <sheetName val="seat-sdn_only"/>
      <sheetName val="95하U$가격"/>
      <sheetName val="Value "/>
      <sheetName val="DB1029_4"/>
      <sheetName val="11"/>
      <sheetName val="Kobd(sm3)"/>
      <sheetName val="9600S5B"/>
      <sheetName val="스틸금형"/>
      <sheetName val="상용_mp"/>
      <sheetName val="MACRO1_XLM2"/>
      <sheetName val="조립지적"/>
      <sheetName val="매입코드-외주-기타"/>
      <sheetName val="Dropdown Menus"/>
      <sheetName val="6월17"/>
      <sheetName val="업무담당"/>
      <sheetName val="PC%계산"/>
      <sheetName val="B053 (990701)공정실적PP%계산"/>
      <sheetName val="BM_NEW2"/>
      <sheetName val="차수"/>
      <sheetName val="전체현황"/>
      <sheetName val="Form"/>
      <sheetName val="SUMMARY (3)"/>
      <sheetName val="일반"/>
      <sheetName val="대일"/>
      <sheetName val="재정"/>
      <sheetName val="단가"/>
      <sheetName val="수리결과"/>
      <sheetName val="가격표"/>
      <sheetName val="Codes - NNA - 04.27.01 logic"/>
      <sheetName val="Schedule"/>
      <sheetName val="TEMP TORQUE"/>
      <sheetName val="6월실적집계"/>
      <sheetName val="ce_planix04"/>
      <sheetName val="Evap"/>
      <sheetName val="ܖῐխ_x0002__x000f_烐ܒ耠툨ܔ€ܖ烠ܒ_x000"/>
      <sheetName val="ܖῐխ_x005f_x0002__x005f_x000F_烐ܒ耠툨ܔܖ烠ܒ_x0"/>
      <sheetName val="ܖῐխ_x0002__x000f_烐ܒ耠툨ܔܖ烠ܒ_x0"/>
      <sheetName val="Pc1%계산"/>
      <sheetName val="ܖῐխ_x005f_x0002__x005f_x000F_烐ܒ耠_xffff_툨ܔܖ烠ܒ_x00"/>
      <sheetName val="ܖῐխ_x005f_x0002__x005f_x000F_烐ܒ耠_xffff_툨ܔ€ܖ烠ܒ_x00"/>
      <sheetName val="ܖῐխ_x005f_x0002__x005f_x000F_烐ܒ耠_xffff__xffff_툨ܔ€ܖ烠ܒ_x0"/>
      <sheetName val="626TD"/>
      <sheetName val="ܖῐխ_x005f_x005f_x005f_x0002__x005f_x005f_x005f_x000f_烐ܒ"/>
      <sheetName val="일년TOTAL"/>
      <sheetName val="금형품의서"/>
      <sheetName val="원본"/>
      <sheetName val="______________________________2"/>
      <sheetName val="⦠_x0018_"/>
      <sheetName val="MATIZ"/>
      <sheetName val="승용STEEL"/>
      <sheetName val="ܖῐխ_x0002__x000f_烐ܒ耠툨ܔܖ烠ܒ_x00"/>
      <sheetName val="ܖῐխ_x0002__x000f_烐ܒ耠툨ܔ€ܖ烠ܒ_x00"/>
      <sheetName val="ܖῐխ_x0002__x000f_烐ܒ耠툨ܔ€ܖ烠ܒ_x0"/>
      <sheetName val="항목(1)"/>
      <sheetName val="14.1부"/>
      <sheetName val="28.8부"/>
      <sheetName val="DATA(이천)"/>
      <sheetName val="GB-IC Villingen GG"/>
      <sheetName val="ܖῐխ_x0002__x000f_烐ܒ???????????耠_xffff__xffff__xffff__xffff_툨ܔ??????"/>
      <sheetName val="폼관조직"/>
      <sheetName val="ܖῐխ_x0002__x000f_烐ܒ___________耠_xffff__xffff__xffff__xffff_툨ܔ______"/>
      <sheetName val="B053 (990701)공정능력PC%계산"/>
      <sheetName val="96수출"/>
      <sheetName val="계실5-1"/>
      <sheetName val="일괄인쇄"/>
      <sheetName val="DATE"/>
      <sheetName val="coo"/>
      <sheetName val="분석mast"/>
      <sheetName val="T진도"/>
      <sheetName val="소요량"/>
      <sheetName val="불량"/>
      <sheetName val="신고서_전"/>
      <sheetName val="송부용"/>
      <sheetName val="K-5"/>
      <sheetName val="교육계획"/>
      <sheetName val="K-2"/>
      <sheetName val="Chantill ohd dir lab"/>
      <sheetName val="2안"/>
      <sheetName val="효율계획(당월)"/>
      <sheetName val="전체실적"/>
      <sheetName val="개발투자비-금형비"/>
      <sheetName val="부품원가"/>
      <sheetName val="시산표"/>
      <sheetName val="공사기본내용입력"/>
      <sheetName val="626TD(COLOR)"/>
      <sheetName val="이력"/>
      <sheetName val="2_대외공문!"/>
      <sheetName val="성적서 을"/>
      <sheetName val="inter"/>
      <sheetName val="PACK"/>
      <sheetName val="96연구소인건비"/>
      <sheetName val="ܖῐխ_x0002__x000f_烐ܒ?耠_xffff__xffff__xffff__xffff_툨ܔ?ܖ烠ܒ_x0002__x000f_煀ܒ?_x0008_耠_xffff__xffff__xffff__xffff_"/>
      <sheetName val="1.비교원가(유럽)"/>
      <sheetName val="VPP(BD-010)_이상보고3"/>
      <sheetName val="full_(2)3"/>
      <sheetName val="Value_Analysis_-_Sheet_13"/>
      <sheetName val="상세_계산_내역3"/>
      <sheetName val="계산_DATA_입력3"/>
      <sheetName val="PRO_(참조)1"/>
      <sheetName val="국내_pilot_sample1"/>
      <sheetName val="GK차체EO-CUT전"/>
      <sheetName val="MOTOR"/>
      <sheetName val="a8"/>
      <sheetName val="CD㗐2_x005f_x0000_"/>
      <sheetName val="ܖῐխ_x005f_x0002__x005f_x000f_烐ܒ___________耠"/>
      <sheetName val="ܖῐխ_x005f_x0002__x005f_x000f_烐ܒ_耠_x005f_xffff__xf"/>
      <sheetName val="⦠_x005f_x0018_"/>
      <sheetName val="ܖῐխ_x0002__x000f_烐ܒ_耠_xffff__xffff__xffff__xffff_툨ܔ_ܖ烠ܒ_x0002__x000f_煀ܒ__x0008_耠_xffff__xffff__xffff__xffff_"/>
      <sheetName val="_SUMMARY(P_P&amp;S_O_P)"/>
      <sheetName val="외주현황_wq1"/>
      <sheetName val="⦠"/>
      <sheetName val="ܖῐխ烐ܒ???????????耠툨ܔ??????"/>
      <sheetName val="ܖῐխ烐ܒ?耠툨ܔ?ܖ烠ܒ煀ܒ?耠"/>
      <sheetName val="so-021"/>
      <sheetName val="MC&amp;다변화"/>
      <sheetName val="2. Definitions"/>
      <sheetName val="1_변경범위5"/>
      <sheetName val="2006_Business_Plan_(eng)5"/>
      <sheetName val="2_대외공문5"/>
      <sheetName val="1_개발개요5"/>
      <sheetName val="5_WIRE적용LIST4"/>
      <sheetName val="내수1_8GL4"/>
      <sheetName val="DBL_LPG시험4"/>
      <sheetName val="_SR3차원단위_(3)4"/>
      <sheetName val="VPP(BD-010)_이상보고4"/>
      <sheetName val="상세_계산_내역4"/>
      <sheetName val="계산_DATA_입력4"/>
      <sheetName val="full_(2)4"/>
      <sheetName val="Value_Analysis_-_Sheet_14"/>
      <sheetName val="CR_CODE3"/>
      <sheetName val="THEME_CODE3"/>
      <sheetName val="PRO_(참조)2"/>
      <sheetName val="MACRO1_XLM3"/>
      <sheetName val="SPL_(2)2"/>
      <sheetName val="126_2552"/>
      <sheetName val="국내_pilot_sample2"/>
      <sheetName val="5_세운W-A1"/>
      <sheetName val="HOLE_9905(1)1"/>
      <sheetName val="BOX_ASSY1"/>
      <sheetName val="차체부품_INS_REPORT(갑)1"/>
      <sheetName val="OPT손익_내수1"/>
      <sheetName val="OPT손익_수출1"/>
      <sheetName val="ܖῐխ烐ܒ耠툨ܔܖ烠ܒ_x000"/>
      <sheetName val="1_비교원가(유럽)"/>
      <sheetName val="Value_"/>
      <sheetName val="ܖῐխ烐ܒ_x000"/>
      <sheetName val="ܖῐխ烐ܒ耠_xff"/>
      <sheetName val="TEMP_TORQUE"/>
      <sheetName val="2__Definitions"/>
      <sheetName val="첨부2"/>
      <sheetName val="giathanh1"/>
      <sheetName val="냉각실용添1"/>
      <sheetName val="유지류添1"/>
      <sheetName val="인원01"/>
      <sheetName val="95MAKER"/>
      <sheetName val="분담율"/>
      <sheetName val="98종합"/>
      <sheetName val="SR"/>
      <sheetName val="품목BOM마스타"/>
      <sheetName val="CNC810M"/>
      <sheetName val="FUEL FILLER"/>
      <sheetName val="ROLL"/>
      <sheetName val="수입"/>
      <sheetName val="Issues List"/>
      <sheetName val="9806-9901"/>
      <sheetName val="일일수불현황"/>
      <sheetName val="삼성(중)"/>
      <sheetName val="삼성(자)"/>
      <sheetName val="TTT"/>
      <sheetName val="출장거리"/>
      <sheetName val="MAKER견적"/>
      <sheetName val="계산정보"/>
      <sheetName val="선반OPT"/>
      <sheetName val="기안(2)"/>
      <sheetName val="板金定義"/>
      <sheetName val="2월"/>
      <sheetName val="계열사현황종합"/>
      <sheetName val="Customer Part Approval"/>
      <sheetName val="Dashboard"/>
      <sheetName val="Development Start"/>
      <sheetName val="DV Release"/>
      <sheetName val="Final Production Release"/>
      <sheetName val="N719(NC)"/>
      <sheetName val="Post Launch Review"/>
      <sheetName val="Program Start"/>
      <sheetName val="CD㗐2?"/>
      <sheetName val="R1"/>
      <sheetName val="seat-sdn_only1"/>
      <sheetName val="Main_Model"/>
      <sheetName val="REPAIR_DATA_-_CONTAINER_#5"/>
      <sheetName val="Dropdown_Menus"/>
      <sheetName val="ܖῐխ烐ܒ___________耠툨ܔ______"/>
      <sheetName val="Codes_-_NNA_-_04_27_01_logic"/>
      <sheetName val="1_변경범위6"/>
      <sheetName val="2006_Business_Plan_(eng)6"/>
      <sheetName val="2_대외공문6"/>
      <sheetName val="1_개발개요6"/>
      <sheetName val="5_WIRE적용LIST5"/>
      <sheetName val="내수1_8GL5"/>
      <sheetName val="DBL_LPG시험5"/>
      <sheetName val="MACRO1_XLM4"/>
      <sheetName val="SPL_(2)3"/>
      <sheetName val="126_2553"/>
      <sheetName val="HOLE_9905(1)2"/>
      <sheetName val="BOX_ASSY2"/>
      <sheetName val="Value_1"/>
      <sheetName val="seat-sdn_only2"/>
      <sheetName val="신고서_전1"/>
      <sheetName val="Main_Model1"/>
      <sheetName val="REPAIR_DATA_-_CONTAINER_#51"/>
      <sheetName val="Dropdown_Menus1"/>
      <sheetName val="Codes_-_NNA_-_04_27_01_logic1"/>
      <sheetName val="1_변경범위8"/>
      <sheetName val="2006_Business_Plan_(eng)8"/>
      <sheetName val="2_대외공문8"/>
      <sheetName val="1_개발개요8"/>
      <sheetName val="5_WIRE적용LIST7"/>
      <sheetName val="내수1_8GL7"/>
      <sheetName val="DBL_LPG시험7"/>
      <sheetName val="_SR3차원단위_(3)6"/>
      <sheetName val="상세_계산_내역5"/>
      <sheetName val="계산_DATA_입력5"/>
      <sheetName val="VPP(BD-010)_이상보고5"/>
      <sheetName val="full_(2)5"/>
      <sheetName val="MACRO1_XLM6"/>
      <sheetName val="SPL_(2)5"/>
      <sheetName val="126_2555"/>
      <sheetName val="Value_Analysis_-_Sheet_15"/>
      <sheetName val="5_세운W-A3"/>
      <sheetName val="HOLE_9905(1)4"/>
      <sheetName val="BOX_ASSY4"/>
      <sheetName val="Value_3"/>
      <sheetName val="seat-sdn_only4"/>
      <sheetName val="신고서_전3"/>
      <sheetName val="CR_CODE5"/>
      <sheetName val="THEME_CODE5"/>
      <sheetName val="PRO_(참조)3"/>
      <sheetName val="Main_Model3"/>
      <sheetName val="국내_pilot_sample3"/>
      <sheetName val="REPAIR_DATA_-_CONTAINER_#53"/>
      <sheetName val="OPT손익_내수3"/>
      <sheetName val="OPT손익_수출3"/>
      <sheetName val="Dropdown_Menus3"/>
      <sheetName val="차체부품_INS_REPORT(갑)3"/>
      <sheetName val="Codes_-_NNA_-_04_27_01_logic3"/>
      <sheetName val="1_변경범위7"/>
      <sheetName val="2006_Business_Plan_(eng)7"/>
      <sheetName val="2_대외공문7"/>
      <sheetName val="1_개발개요7"/>
      <sheetName val="5_WIRE적용LIST6"/>
      <sheetName val="내수1_8GL6"/>
      <sheetName val="DBL_LPG시험6"/>
      <sheetName val="_SR3차원단위_(3)5"/>
      <sheetName val="MACRO1_XLM5"/>
      <sheetName val="SPL_(2)4"/>
      <sheetName val="126_2554"/>
      <sheetName val="5_세운W-A2"/>
      <sheetName val="HOLE_9905(1)3"/>
      <sheetName val="BOX_ASSY3"/>
      <sheetName val="Value_2"/>
      <sheetName val="seat-sdn_only3"/>
      <sheetName val="신고서_전2"/>
      <sheetName val="CR_CODE4"/>
      <sheetName val="THEME_CODE4"/>
      <sheetName val="Main_Model2"/>
      <sheetName val="REPAIR_DATA_-_CONTAINER_#52"/>
      <sheetName val="OPT손익_내수2"/>
      <sheetName val="OPT손익_수출2"/>
      <sheetName val="Dropdown_Menus2"/>
      <sheetName val="차체부품_INS_REPORT(갑)2"/>
      <sheetName val="Codes_-_NNA_-_04_27_01_logic2"/>
      <sheetName val="Valorisation"/>
      <sheetName val="volumes"/>
      <sheetName val="ܖῐխ烐ܒ_耠툨ܔ_ܖ烠ܒ煀ܒ_耠"/>
      <sheetName val="S50 "/>
      <sheetName val="Rate data"/>
      <sheetName val="MX"/>
      <sheetName val="추가예산"/>
      <sheetName val="_SUMMARY(P_P&amp;S_O_P)1"/>
      <sheetName val="외주현황_wq11"/>
      <sheetName val="mm10"/>
      <sheetName val="______________________________3"/>
      <sheetName val="집계내역_9월"/>
      <sheetName val="1_변경범위9"/>
      <sheetName val="2006_Business_Plan_(eng)9"/>
      <sheetName val="2_대외공문9"/>
      <sheetName val="1_개발개요9"/>
      <sheetName val="5_WIRE적용LIST8"/>
      <sheetName val="내수1_8GL8"/>
      <sheetName val="DBL_LPG시험8"/>
      <sheetName val="1_변경범위10"/>
      <sheetName val="2006_Business_Plan_(eng)10"/>
      <sheetName val="2_대외공문10"/>
      <sheetName val="1_개발개요10"/>
      <sheetName val="5_WIRE적용LIST9"/>
      <sheetName val="DBL_LPG시험9"/>
      <sheetName val="내수1_8GL9"/>
      <sheetName val="1_변경범위11"/>
      <sheetName val="2006_Business_Plan_(eng)11"/>
      <sheetName val="2_대외공문11"/>
      <sheetName val="1_개발개요11"/>
      <sheetName val="5_WIRE적용LIST10"/>
      <sheetName val="내수1_8GL10"/>
      <sheetName val="DBL_LPG시험10"/>
      <sheetName val="1_변경범위12"/>
      <sheetName val="2006_Business_Plan_(eng)12"/>
      <sheetName val="2_대외공문12"/>
      <sheetName val="5_WIRE적용LIST11"/>
      <sheetName val="1_개발개요12"/>
      <sheetName val="내수1_8GL11"/>
      <sheetName val="DBL_LPG시험11"/>
      <sheetName val="VPP(BD-010)_이상보고6"/>
      <sheetName val="상세_계산_내역6"/>
      <sheetName val="계산_DATA_입력6"/>
      <sheetName val="full_(2)6"/>
      <sheetName val="1_변경범위14"/>
      <sheetName val="2006_Business_Plan_(eng)14"/>
      <sheetName val="2_대외공문14"/>
      <sheetName val="5_WIRE적용LIST13"/>
      <sheetName val="1_개발개요14"/>
      <sheetName val="내수1_8GL13"/>
      <sheetName val="DBL_LPG시험13"/>
      <sheetName val="_SR3차원단위_(3)8"/>
      <sheetName val="VPP(BD-010)_이상보고8"/>
      <sheetName val="1_변경범위13"/>
      <sheetName val="2006_Business_Plan_(eng)13"/>
      <sheetName val="2_대외공문13"/>
      <sheetName val="5_WIRE적용LIST12"/>
      <sheetName val="1_개발개요13"/>
      <sheetName val="내수1_8GL12"/>
      <sheetName val="DBL_LPG시험12"/>
      <sheetName val="_SR3차원단위_(3)7"/>
      <sheetName val="VPP(BD-010)_이상보고7"/>
      <sheetName val="상세_계산_내역7"/>
      <sheetName val="계산_DATA_입력7"/>
      <sheetName val="full_(2)7"/>
      <sheetName val="1_변경범위15"/>
      <sheetName val="2006_Business_Plan_(eng)15"/>
      <sheetName val="2_대외공문15"/>
      <sheetName val="5_WIRE적용LIST14"/>
      <sheetName val="1_개발개요15"/>
      <sheetName val="내수1_8GL14"/>
      <sheetName val="DBL_LPG시험14"/>
      <sheetName val="_SR3차원단위_(3)9"/>
      <sheetName val="VPP(BD-010)_이상보고9"/>
      <sheetName val="상세_계산_내역9"/>
      <sheetName val="계산_DATA_입력9"/>
      <sheetName val="full_(2)9"/>
      <sheetName val="Value_Analysis_-_Sheet_16"/>
      <sheetName val="상세_계산_내역8"/>
      <sheetName val="계산_DATA_입력8"/>
      <sheetName val="full_(2)8"/>
      <sheetName val="1_변경범위16"/>
      <sheetName val="2006_Business_Plan_(eng)16"/>
      <sheetName val="2_대외공문16"/>
      <sheetName val="5_WIRE적용LIST15"/>
      <sheetName val="1_개발개요16"/>
      <sheetName val="내수1_8GL15"/>
      <sheetName val="DBL_LPG시험15"/>
      <sheetName val="_SR3차원단위_(3)10"/>
      <sheetName val="VPP(BD-010)_이상보고10"/>
      <sheetName val="상세_계산_내역10"/>
      <sheetName val="계산_DATA_입력10"/>
      <sheetName val="full_(2)10"/>
      <sheetName val="Value_Analysis_-_Sheet_17"/>
      <sheetName val="1_변경범위17"/>
      <sheetName val="2006_Business_Plan_(eng)17"/>
      <sheetName val="2_대외공문17"/>
      <sheetName val="5_WIRE적용LIST16"/>
      <sheetName val="1_개발개요17"/>
      <sheetName val="내수1_8GL16"/>
      <sheetName val="DBL_LPG시험16"/>
      <sheetName val="_SR3차원단위_(3)11"/>
      <sheetName val="VPP(BD-010)_이상보고11"/>
      <sheetName val="상세_계산_내역11"/>
      <sheetName val="계산_DATA_입력11"/>
      <sheetName val="full_(2)11"/>
      <sheetName val="Value_Analysis_-_Sheet_18"/>
      <sheetName val="PILOT품"/>
      <sheetName val="M96현황-동아"/>
      <sheetName val="ܖῐխ_x005f_x0002__x005f_x000F_烐ܒ耠_xff"/>
      <sheetName val="불량현상별END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/>
      <sheetData sheetId="351"/>
      <sheetData sheetId="352"/>
      <sheetData sheetId="353"/>
      <sheetData sheetId="354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/>
      <sheetData sheetId="365"/>
      <sheetData sheetId="366"/>
      <sheetData sheetId="367"/>
      <sheetData sheetId="368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/>
      <sheetData sheetId="444"/>
      <sheetData sheetId="445"/>
      <sheetData sheetId="446"/>
      <sheetData sheetId="447" refreshError="1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/>
      <sheetData sheetId="535"/>
      <sheetData sheetId="536" refreshError="1"/>
      <sheetData sheetId="537" refreshError="1"/>
      <sheetData sheetId="538" refreshError="1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M1master"/>
      <sheetName val="3"/>
      <sheetName val="Sheet1"/>
      <sheetName val="1.변경범위"/>
      <sheetName val="2006 Business Plan (eng)"/>
      <sheetName val="상용"/>
      <sheetName val="2.대외공문"/>
      <sheetName val="major"/>
      <sheetName val="CAUDIT"/>
      <sheetName val="BASE"/>
      <sheetName val="1.개발개요"/>
      <sheetName val="64164"/>
      <sheetName val="5.WIRE적용LIST"/>
      <sheetName val="X3"/>
      <sheetName val="협조전"/>
      <sheetName val="__"/>
      <sheetName val="대외공문"/>
      <sheetName val="내수1.8GL"/>
      <sheetName val="BUS제원1"/>
      <sheetName val="MTO"/>
      <sheetName val="직원신상"/>
      <sheetName val="SANTAMO"/>
      <sheetName val="DBL LPG시험"/>
      <sheetName val="GRACE"/>
      <sheetName val=" SR3차원단위 (3)"/>
      <sheetName val="비교원RD-S"/>
      <sheetName val="C100"/>
      <sheetName val="SOURCE"/>
      <sheetName val="DATA"/>
      <sheetName val="SUB"/>
      <sheetName val="매각단가"/>
      <sheetName val="상세 계산 내역"/>
      <sheetName val="계산 DATA 입력"/>
      <sheetName val="94B"/>
      <sheetName val="주소(한문)"/>
      <sheetName val="CVT산정"/>
      <sheetName val="HCCE01"/>
      <sheetName val="Sheet3"/>
      <sheetName val="공문송부업체"/>
      <sheetName val="R&amp;R(DATA)"/>
      <sheetName val="회의록"/>
      <sheetName val="WEIGHT"/>
      <sheetName val="RES"/>
      <sheetName val="구동"/>
      <sheetName val="주행"/>
      <sheetName val="p2-1"/>
      <sheetName val="ASEQ"/>
      <sheetName val="VPP(BD-010) 이상보고"/>
      <sheetName val="RD제품개발투자비(매가)"/>
      <sheetName val="금형사양서"/>
      <sheetName val="표지"/>
      <sheetName val="engline"/>
      <sheetName val="ܖῐխ_x0002__x000f_烐ܒ_x0000__x0000__x0000__x0000__x0000__x0000__x0000__x0000__x0000__x0000__x0000_耠_xffff__xffff__xffff__xffff_툨ܔ_x0000__x0000__x0000__x0000__x0000__x0000_"/>
      <sheetName val="예산계획"/>
      <sheetName val="2"/>
      <sheetName val="#REF!"/>
      <sheetName val="full (2)"/>
      <sheetName val="TIMESHEET"/>
      <sheetName val="원단위"/>
      <sheetName val="박두익"/>
      <sheetName val="1_변경범위"/>
      <sheetName val="2006_Business_Plan_(eng)"/>
      <sheetName val="2_대외공문"/>
      <sheetName val="1_개발개요"/>
      <sheetName val="CD-실적"/>
      <sheetName val="XGPROD"/>
      <sheetName val="MACRO1.XLM"/>
      <sheetName val="9907협력"/>
      <sheetName val="정산내역"/>
      <sheetName val="HP1AMLIST"/>
      <sheetName val="key"/>
      <sheetName val="AD원"/>
      <sheetName val="125PIECE"/>
      <sheetName val="DI-ESTI"/>
      <sheetName val="SPL (2)"/>
      <sheetName val="#REF"/>
      <sheetName val="RM길이"/>
      <sheetName val="하기종합"/>
      <sheetName val="126.255"/>
      <sheetName val="BRAKE"/>
      <sheetName val="ML"/>
      <sheetName val="MACRO1_XLM"/>
      <sheetName val="내수1_8GL"/>
      <sheetName val="_SR3차원단위_(3)"/>
      <sheetName val="DBL_LPG시험"/>
      <sheetName val="공정"/>
      <sheetName val="QtrComp"/>
      <sheetName val="Value Analysis - Sheet 1"/>
      <sheetName val="첨부5"/>
      <sheetName val="5.세운W-A"/>
      <sheetName val="HOLE 9905(1)"/>
      <sheetName val="BOX ASSY"/>
      <sheetName val="KD율"/>
      <sheetName val="PAKAGE4362"/>
      <sheetName val="Eingaben"/>
      <sheetName val="내수1_8GL1"/>
      <sheetName val="2_대외공문1"/>
      <sheetName val="_SR3차원단위_(3)1"/>
      <sheetName val="DBL_LPG시험1"/>
      <sheetName val="1_변경범위1"/>
      <sheetName val="VPP(BD-010)_이상보고"/>
      <sheetName val="SPL_(2)"/>
      <sheetName val="126_255"/>
      <sheetName val="5_WIRE적용LIST"/>
      <sheetName val="ܖῐխ_x0002__x000f_烐ܒ耠_xffff__xffff__xffff__xffff_툨ܔܖ烠ܒ_x0002__x000f_煀ܒ_x0008_耠_xffff__xffff__xffff__xffff_퉀ܔ䅿"/>
      <sheetName val="PIVOT"/>
      <sheetName val="하나로통신"/>
      <sheetName val="ܖῐխ_x0002__x000f_烐ܒ"/>
      <sheetName val="자체실적1Q"/>
      <sheetName val="Sheet5"/>
      <sheetName val="99Shop코드"/>
      <sheetName val="작성양식"/>
      <sheetName val="신규DEP"/>
      <sheetName val="품의양"/>
      <sheetName val="2006_Business_Plan_(eng)1"/>
      <sheetName val="1_개발개요1"/>
      <sheetName val="현황"/>
      <sheetName val="CR CODE"/>
      <sheetName val="부서CODE"/>
      <sheetName val="THEME CODE"/>
      <sheetName val="CR_CODE"/>
      <sheetName val="THEME_CODE"/>
      <sheetName val="계정"/>
      <sheetName val="96"/>
      <sheetName val="95하U$가격"/>
      <sheetName val="6월"/>
      <sheetName val="불량건수"/>
      <sheetName val="불량코드"/>
      <sheetName val="외주집계"/>
      <sheetName val="TCA"/>
      <sheetName val="소유주(원)"/>
      <sheetName val="현금경비중역"/>
      <sheetName val="Sheet2"/>
      <sheetName val="간이연락"/>
      <sheetName val="full_(2)"/>
      <sheetName val="ܖῐխ烐ܒ耠툨ܔܖ烠ܒ煀ܒ耠퉀ܔ䅿뉀À"/>
      <sheetName val="상세_계산_내역"/>
      <sheetName val="계산_DATA_입력"/>
      <sheetName val="Value_Analysis_-_Sheet_1"/>
      <sheetName val="초기화면"/>
      <sheetName val="Value "/>
      <sheetName val="DB1029_4"/>
      <sheetName val="가격표"/>
      <sheetName val="S300V-MBOM"/>
      <sheetName val="seat-sdn only"/>
      <sheetName val="신고서.전"/>
      <sheetName val="군산공장추가구매"/>
      <sheetName val="검구사양서"/>
      <sheetName val="ce_planix04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00"/>
      <sheetName val="AU00"/>
      <sheetName val="BE00"/>
      <sheetName val="CH00"/>
      <sheetName val="DK00"/>
      <sheetName val="FR00"/>
      <sheetName val="GE00"/>
      <sheetName val="GR00"/>
      <sheetName val="IT00"/>
      <sheetName val="NL00"/>
      <sheetName val="NO00"/>
      <sheetName val="SQ00"/>
      <sheetName val="SW00"/>
      <sheetName val="UK00"/>
      <sheetName val="検索条件"/>
      <sheetName val="rpt01"/>
      <sheetName val="rpt02"/>
      <sheetName val="rpt03"/>
      <sheetName val="rpt04"/>
      <sheetName val="rpt05"/>
      <sheetName val="Cost Driver Matrix (BoD) - Ex"/>
      <sheetName val="チーム案2英語"/>
      <sheetName val="検索条件メイク"/>
      <sheetName val="Drop_Down_Values"/>
      <sheetName val="Tooling breakdown"/>
      <sheetName val="MOTO"/>
      <sheetName val="Sheet3"/>
      <sheetName val="投資ﾘｽﾄ"/>
      <sheetName val="Lists"/>
      <sheetName val="N719(NC)"/>
      <sheetName val="Cost_Driver_Matrix_(BoD)_-_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3">
          <cell r="A3" t="str">
            <v>market</v>
          </cell>
          <cell r="B3" t="str">
            <v>seg</v>
          </cell>
          <cell r="C3" t="str">
            <v>detail</v>
          </cell>
          <cell r="D3" t="str">
            <v>body_type</v>
          </cell>
          <cell r="E3" t="str">
            <v>y_1990_cu</v>
          </cell>
          <cell r="F3" t="str">
            <v>y_1991_cu</v>
          </cell>
          <cell r="G3" t="str">
            <v>y_1992_cu</v>
          </cell>
          <cell r="H3" t="str">
            <v>y_1993_cu</v>
          </cell>
          <cell r="I3" t="str">
            <v>y_1994_cu</v>
          </cell>
          <cell r="J3" t="str">
            <v>y_1995_cu</v>
          </cell>
          <cell r="K3" t="str">
            <v>y_1996_cu</v>
          </cell>
          <cell r="L3" t="str">
            <v>y_1997_cu</v>
          </cell>
          <cell r="M3" t="str">
            <v>y_1998_cu</v>
          </cell>
          <cell r="N3" t="str">
            <v>jan1999mu</v>
          </cell>
          <cell r="O3" t="str">
            <v>feb1999mu</v>
          </cell>
          <cell r="P3" t="str">
            <v>mar1999mu</v>
          </cell>
          <cell r="Q3" t="str">
            <v>apr1999mu</v>
          </cell>
          <cell r="R3" t="str">
            <v>may1999mu</v>
          </cell>
          <cell r="S3" t="str">
            <v>jun1999mu</v>
          </cell>
          <cell r="T3" t="str">
            <v>jul1999mu</v>
          </cell>
          <cell r="U3" t="str">
            <v>aug1999mu</v>
          </cell>
          <cell r="V3" t="str">
            <v>sep1999mu</v>
          </cell>
          <cell r="W3" t="str">
            <v>oct1999mu</v>
          </cell>
          <cell r="X3" t="str">
            <v>nov1999mu</v>
          </cell>
          <cell r="Y3" t="str">
            <v>dec1999mu</v>
          </cell>
          <cell r="Z3" t="str">
            <v>tot1999mu</v>
          </cell>
          <cell r="AA3" t="str">
            <v>rtype</v>
          </cell>
          <cell r="AB3" t="str">
            <v>kode</v>
          </cell>
        </row>
        <row r="4">
          <cell r="B4" t="str">
            <v>O</v>
          </cell>
          <cell r="C4" t="str">
            <v>SEGMENT TOTAL</v>
          </cell>
        </row>
        <row r="8">
          <cell r="A8" t="str">
            <v>market</v>
          </cell>
          <cell r="B8" t="str">
            <v>seg</v>
          </cell>
          <cell r="C8" t="str">
            <v>detail</v>
          </cell>
          <cell r="D8" t="str">
            <v>body_type</v>
          </cell>
          <cell r="E8" t="str">
            <v>y_1990_cu</v>
          </cell>
          <cell r="F8" t="str">
            <v>y_1991_cu</v>
          </cell>
          <cell r="G8" t="str">
            <v>y_1992_cu</v>
          </cell>
          <cell r="H8" t="str">
            <v>y_1993_cu</v>
          </cell>
          <cell r="I8" t="str">
            <v>y_1994_cu</v>
          </cell>
          <cell r="J8" t="str">
            <v>y_1995_cu</v>
          </cell>
          <cell r="K8" t="str">
            <v>y_1996_cu</v>
          </cell>
          <cell r="L8" t="str">
            <v>y_1997_cu</v>
          </cell>
          <cell r="M8" t="str">
            <v>y_1998_cu</v>
          </cell>
          <cell r="N8" t="str">
            <v>jan1999mu</v>
          </cell>
          <cell r="O8" t="str">
            <v>feb1999mu</v>
          </cell>
          <cell r="P8" t="str">
            <v>mar1999mu</v>
          </cell>
          <cell r="Q8" t="str">
            <v>apr1999mu</v>
          </cell>
          <cell r="R8" t="str">
            <v>may1999mu</v>
          </cell>
          <cell r="S8" t="str">
            <v>jun1999mu</v>
          </cell>
          <cell r="T8" t="str">
            <v>jul1999mu</v>
          </cell>
          <cell r="U8" t="str">
            <v>aug1999mu</v>
          </cell>
          <cell r="V8" t="str">
            <v>sep1999mu</v>
          </cell>
          <cell r="W8" t="str">
            <v>oct1999mu</v>
          </cell>
          <cell r="X8" t="str">
            <v>nov1999mu</v>
          </cell>
          <cell r="Y8" t="str">
            <v>dec1999mu</v>
          </cell>
          <cell r="Z8" t="str">
            <v>tot1999mu</v>
          </cell>
          <cell r="AA8" t="str">
            <v>rtype</v>
          </cell>
          <cell r="AB8" t="str">
            <v>kode</v>
          </cell>
        </row>
        <row r="9">
          <cell r="B9" t="str">
            <v>N</v>
          </cell>
          <cell r="C9" t="str">
            <v>SEGMENT TOTAL</v>
          </cell>
        </row>
        <row r="13">
          <cell r="A13" t="str">
            <v>market</v>
          </cell>
          <cell r="B13" t="str">
            <v>seg</v>
          </cell>
          <cell r="C13" t="str">
            <v>detail</v>
          </cell>
          <cell r="D13" t="str">
            <v>body_type</v>
          </cell>
          <cell r="E13" t="str">
            <v>y_1990_cu</v>
          </cell>
          <cell r="F13" t="str">
            <v>y_1991_cu</v>
          </cell>
          <cell r="G13" t="str">
            <v>y_1992_cu</v>
          </cell>
          <cell r="H13" t="str">
            <v>y_1993_cu</v>
          </cell>
          <cell r="I13" t="str">
            <v>y_1994_cu</v>
          </cell>
          <cell r="J13" t="str">
            <v>y_1995_cu</v>
          </cell>
          <cell r="K13" t="str">
            <v>y_1996_cu</v>
          </cell>
          <cell r="L13" t="str">
            <v>y_1997_cu</v>
          </cell>
          <cell r="M13" t="str">
            <v>y_1998_cu</v>
          </cell>
          <cell r="N13" t="str">
            <v>jan1999mu</v>
          </cell>
          <cell r="O13" t="str">
            <v>feb1999mu</v>
          </cell>
          <cell r="P13" t="str">
            <v>mar1999mu</v>
          </cell>
          <cell r="Q13" t="str">
            <v>apr1999mu</v>
          </cell>
          <cell r="R13" t="str">
            <v>may1999mu</v>
          </cell>
          <cell r="S13" t="str">
            <v>jun1999mu</v>
          </cell>
          <cell r="T13" t="str">
            <v>jul1999mu</v>
          </cell>
          <cell r="U13" t="str">
            <v>aug1999mu</v>
          </cell>
          <cell r="V13" t="str">
            <v>sep1999mu</v>
          </cell>
          <cell r="W13" t="str">
            <v>oct1999mu</v>
          </cell>
          <cell r="X13" t="str">
            <v>nov1999mu</v>
          </cell>
          <cell r="Y13" t="str">
            <v>dec1999mu</v>
          </cell>
          <cell r="Z13" t="str">
            <v>tot1999mu</v>
          </cell>
          <cell r="AA13" t="str">
            <v>rtype</v>
          </cell>
          <cell r="AB13" t="str">
            <v>kode</v>
          </cell>
        </row>
        <row r="14">
          <cell r="B14" t="str">
            <v>M</v>
          </cell>
          <cell r="C14" t="str">
            <v>SEGMENT TOTAL</v>
          </cell>
        </row>
        <row r="18">
          <cell r="A18" t="str">
            <v>market</v>
          </cell>
          <cell r="B18" t="str">
            <v>seg</v>
          </cell>
          <cell r="C18" t="str">
            <v>detail</v>
          </cell>
          <cell r="D18" t="str">
            <v>body_type</v>
          </cell>
          <cell r="E18" t="str">
            <v>y_1990_cu</v>
          </cell>
          <cell r="F18" t="str">
            <v>y_1991_cu</v>
          </cell>
          <cell r="G18" t="str">
            <v>y_1992_cu</v>
          </cell>
          <cell r="H18" t="str">
            <v>y_1993_cu</v>
          </cell>
          <cell r="I18" t="str">
            <v>y_1994_cu</v>
          </cell>
          <cell r="J18" t="str">
            <v>y_1995_cu</v>
          </cell>
          <cell r="K18" t="str">
            <v>y_1996_cu</v>
          </cell>
          <cell r="L18" t="str">
            <v>y_1997_cu</v>
          </cell>
          <cell r="M18" t="str">
            <v>y_1998_cu</v>
          </cell>
          <cell r="N18" t="str">
            <v>jan1999mu</v>
          </cell>
          <cell r="O18" t="str">
            <v>feb1999mu</v>
          </cell>
          <cell r="P18" t="str">
            <v>mar1999mu</v>
          </cell>
          <cell r="Q18" t="str">
            <v>apr1999mu</v>
          </cell>
          <cell r="R18" t="str">
            <v>may1999mu</v>
          </cell>
          <cell r="S18" t="str">
            <v>jun1999mu</v>
          </cell>
          <cell r="T18" t="str">
            <v>jul1999mu</v>
          </cell>
          <cell r="U18" t="str">
            <v>aug1999mu</v>
          </cell>
          <cell r="V18" t="str">
            <v>sep1999mu</v>
          </cell>
          <cell r="W18" t="str">
            <v>oct1999mu</v>
          </cell>
          <cell r="X18" t="str">
            <v>nov1999mu</v>
          </cell>
          <cell r="Y18" t="str">
            <v>dec1999mu</v>
          </cell>
          <cell r="Z18" t="str">
            <v>tot1999mu</v>
          </cell>
          <cell r="AA18" t="str">
            <v>rtype</v>
          </cell>
          <cell r="AB18" t="str">
            <v>kode</v>
          </cell>
        </row>
        <row r="19">
          <cell r="B19" t="str">
            <v>K</v>
          </cell>
          <cell r="C19" t="str">
            <v>SEGMENT TOTAL</v>
          </cell>
        </row>
        <row r="23">
          <cell r="A23" t="str">
            <v>market</v>
          </cell>
          <cell r="B23" t="str">
            <v>seg</v>
          </cell>
          <cell r="C23" t="str">
            <v>detail</v>
          </cell>
          <cell r="D23" t="str">
            <v>body_type</v>
          </cell>
          <cell r="E23" t="str">
            <v>y_1990_cu</v>
          </cell>
          <cell r="F23" t="str">
            <v>y_1991_cu</v>
          </cell>
          <cell r="G23" t="str">
            <v>y_1992_cu</v>
          </cell>
          <cell r="H23" t="str">
            <v>y_1993_cu</v>
          </cell>
          <cell r="I23" t="str">
            <v>y_1994_cu</v>
          </cell>
          <cell r="J23" t="str">
            <v>y_1995_cu</v>
          </cell>
          <cell r="K23" t="str">
            <v>y_1996_cu</v>
          </cell>
          <cell r="L23" t="str">
            <v>y_1997_cu</v>
          </cell>
          <cell r="M23" t="str">
            <v>y_1998_cu</v>
          </cell>
          <cell r="N23" t="str">
            <v>jan1999mu</v>
          </cell>
          <cell r="O23" t="str">
            <v>feb1999mu</v>
          </cell>
          <cell r="P23" t="str">
            <v>mar1999mu</v>
          </cell>
          <cell r="Q23" t="str">
            <v>apr1999mu</v>
          </cell>
          <cell r="R23" t="str">
            <v>may1999mu</v>
          </cell>
          <cell r="S23" t="str">
            <v>jun1999mu</v>
          </cell>
          <cell r="T23" t="str">
            <v>jul1999mu</v>
          </cell>
          <cell r="U23" t="str">
            <v>aug1999mu</v>
          </cell>
          <cell r="V23" t="str">
            <v>sep1999mu</v>
          </cell>
          <cell r="W23" t="str">
            <v>oct1999mu</v>
          </cell>
          <cell r="X23" t="str">
            <v>nov1999mu</v>
          </cell>
          <cell r="Y23" t="str">
            <v>dec1999mu</v>
          </cell>
          <cell r="Z23" t="str">
            <v>tot1999mu</v>
          </cell>
          <cell r="AA23" t="str">
            <v>rtype</v>
          </cell>
          <cell r="AB23" t="str">
            <v>kode</v>
          </cell>
        </row>
        <row r="24">
          <cell r="B24" t="str">
            <v>J</v>
          </cell>
          <cell r="C24" t="str">
            <v>SEGMENT TOTAL</v>
          </cell>
        </row>
        <row r="28">
          <cell r="A28" t="str">
            <v>market</v>
          </cell>
          <cell r="B28" t="str">
            <v>seg</v>
          </cell>
          <cell r="C28" t="str">
            <v>detail</v>
          </cell>
          <cell r="D28" t="str">
            <v>body_type</v>
          </cell>
          <cell r="E28" t="str">
            <v>y_1990_cu</v>
          </cell>
          <cell r="F28" t="str">
            <v>y_1991_cu</v>
          </cell>
          <cell r="G28" t="str">
            <v>y_1992_cu</v>
          </cell>
          <cell r="H28" t="str">
            <v>y_1993_cu</v>
          </cell>
          <cell r="I28" t="str">
            <v>y_1994_cu</v>
          </cell>
          <cell r="J28" t="str">
            <v>y_1995_cu</v>
          </cell>
          <cell r="K28" t="str">
            <v>y_1996_cu</v>
          </cell>
          <cell r="L28" t="str">
            <v>y_1997_cu</v>
          </cell>
          <cell r="M28" t="str">
            <v>y_1998_cu</v>
          </cell>
          <cell r="N28" t="str">
            <v>jan1999mu</v>
          </cell>
          <cell r="O28" t="str">
            <v>feb1999mu</v>
          </cell>
          <cell r="P28" t="str">
            <v>mar1999mu</v>
          </cell>
          <cell r="Q28" t="str">
            <v>apr1999mu</v>
          </cell>
          <cell r="R28" t="str">
            <v>may1999mu</v>
          </cell>
          <cell r="S28" t="str">
            <v>jun1999mu</v>
          </cell>
          <cell r="T28" t="str">
            <v>jul1999mu</v>
          </cell>
          <cell r="U28" t="str">
            <v>aug1999mu</v>
          </cell>
          <cell r="V28" t="str">
            <v>sep1999mu</v>
          </cell>
          <cell r="W28" t="str">
            <v>oct1999mu</v>
          </cell>
          <cell r="X28" t="str">
            <v>nov1999mu</v>
          </cell>
          <cell r="Y28" t="str">
            <v>dec1999mu</v>
          </cell>
          <cell r="Z28" t="str">
            <v>tot1999mu</v>
          </cell>
          <cell r="AA28" t="str">
            <v>rtype</v>
          </cell>
          <cell r="AB28" t="str">
            <v>kode</v>
          </cell>
        </row>
        <row r="29">
          <cell r="B29" t="str">
            <v>I</v>
          </cell>
          <cell r="C29" t="str">
            <v>SEGMENT TOTAL</v>
          </cell>
        </row>
        <row r="33">
          <cell r="A33" t="str">
            <v>market</v>
          </cell>
          <cell r="B33" t="str">
            <v>seg</v>
          </cell>
          <cell r="C33" t="str">
            <v>detail</v>
          </cell>
          <cell r="D33" t="str">
            <v>body_type</v>
          </cell>
          <cell r="E33" t="str">
            <v>y_1990_cu</v>
          </cell>
          <cell r="F33" t="str">
            <v>y_1991_cu</v>
          </cell>
          <cell r="G33" t="str">
            <v>y_1992_cu</v>
          </cell>
          <cell r="H33" t="str">
            <v>y_1993_cu</v>
          </cell>
          <cell r="I33" t="str">
            <v>y_1994_cu</v>
          </cell>
          <cell r="J33" t="str">
            <v>y_1995_cu</v>
          </cell>
          <cell r="K33" t="str">
            <v>y_1996_cu</v>
          </cell>
          <cell r="L33" t="str">
            <v>y_1997_cu</v>
          </cell>
          <cell r="M33" t="str">
            <v>y_1998_cu</v>
          </cell>
          <cell r="N33" t="str">
            <v>jan1999mu</v>
          </cell>
          <cell r="O33" t="str">
            <v>feb1999mu</v>
          </cell>
          <cell r="P33" t="str">
            <v>mar1999mu</v>
          </cell>
          <cell r="Q33" t="str">
            <v>apr1999mu</v>
          </cell>
          <cell r="R33" t="str">
            <v>may1999mu</v>
          </cell>
          <cell r="S33" t="str">
            <v>jun1999mu</v>
          </cell>
          <cell r="T33" t="str">
            <v>jul1999mu</v>
          </cell>
          <cell r="U33" t="str">
            <v>aug1999mu</v>
          </cell>
          <cell r="V33" t="str">
            <v>sep1999mu</v>
          </cell>
          <cell r="W33" t="str">
            <v>oct1999mu</v>
          </cell>
          <cell r="X33" t="str">
            <v>nov1999mu</v>
          </cell>
          <cell r="Y33" t="str">
            <v>dec1999mu</v>
          </cell>
          <cell r="Z33" t="str">
            <v>tot1999mu</v>
          </cell>
          <cell r="AA33" t="str">
            <v>rtype</v>
          </cell>
          <cell r="AB33" t="str">
            <v>kode</v>
          </cell>
        </row>
        <row r="34">
          <cell r="B34" t="str">
            <v>H</v>
          </cell>
          <cell r="C34" t="str">
            <v>SEGMENT TOTAL</v>
          </cell>
        </row>
        <row r="38">
          <cell r="A38" t="str">
            <v>market</v>
          </cell>
          <cell r="B38" t="str">
            <v>seg</v>
          </cell>
          <cell r="C38" t="str">
            <v>detail</v>
          </cell>
          <cell r="D38" t="str">
            <v>y_1990_cu</v>
          </cell>
          <cell r="E38" t="str">
            <v>y_1991_cu</v>
          </cell>
          <cell r="F38" t="str">
            <v>y_1992_cu</v>
          </cell>
          <cell r="G38" t="str">
            <v>y_1993_cu</v>
          </cell>
          <cell r="H38" t="str">
            <v>y_1994_cu</v>
          </cell>
          <cell r="I38" t="str">
            <v>y_1995_cu</v>
          </cell>
          <cell r="J38" t="str">
            <v>y_1996_cu</v>
          </cell>
          <cell r="K38" t="str">
            <v>y_1997_cu</v>
          </cell>
          <cell r="L38" t="str">
            <v>y_1998_cu</v>
          </cell>
          <cell r="M38" t="str">
            <v>jan1999mu</v>
          </cell>
          <cell r="N38" t="str">
            <v>feb1999mu</v>
          </cell>
          <cell r="O38" t="str">
            <v>mar1999mu</v>
          </cell>
          <cell r="P38" t="str">
            <v>apr1999mu</v>
          </cell>
          <cell r="Q38" t="str">
            <v>may1999mu</v>
          </cell>
          <cell r="R38" t="str">
            <v>jun1999mu</v>
          </cell>
          <cell r="S38" t="str">
            <v>jul1999mu</v>
          </cell>
          <cell r="T38" t="str">
            <v>aug1999mu</v>
          </cell>
          <cell r="U38" t="str">
            <v>sep1999mu</v>
          </cell>
          <cell r="V38" t="str">
            <v>oct1999mu</v>
          </cell>
          <cell r="W38" t="str">
            <v>nov1999mu</v>
          </cell>
          <cell r="X38" t="str">
            <v>dec1999mu</v>
          </cell>
          <cell r="Y38" t="str">
            <v>tot1999mu</v>
          </cell>
          <cell r="Z38" t="str">
            <v>rtype</v>
          </cell>
          <cell r="AA38" t="str">
            <v>kode</v>
          </cell>
        </row>
        <row r="39">
          <cell r="B39" t="str">
            <v>G</v>
          </cell>
          <cell r="C39" t="str">
            <v>SEGMENT TOTAL</v>
          </cell>
        </row>
        <row r="42">
          <cell r="A42" t="str">
            <v>market</v>
          </cell>
          <cell r="B42" t="str">
            <v>seg</v>
          </cell>
          <cell r="C42" t="str">
            <v>detail</v>
          </cell>
          <cell r="D42" t="str">
            <v>body_type</v>
          </cell>
          <cell r="E42" t="str">
            <v>y_1990_cu</v>
          </cell>
          <cell r="F42" t="str">
            <v>y_1991_cu</v>
          </cell>
          <cell r="G42" t="str">
            <v>y_1992_cu</v>
          </cell>
          <cell r="H42" t="str">
            <v>y_1993_cu</v>
          </cell>
          <cell r="I42" t="str">
            <v>y_1994_cu</v>
          </cell>
          <cell r="J42" t="str">
            <v>y_1995_cu</v>
          </cell>
          <cell r="K42" t="str">
            <v>y_1996_cu</v>
          </cell>
          <cell r="L42" t="str">
            <v>y_1997_cu</v>
          </cell>
          <cell r="M42" t="str">
            <v>y_1998_cu</v>
          </cell>
          <cell r="N42" t="str">
            <v>jan1999mu</v>
          </cell>
          <cell r="O42" t="str">
            <v>feb1999mu</v>
          </cell>
          <cell r="P42" t="str">
            <v>mar1999mu</v>
          </cell>
          <cell r="Q42" t="str">
            <v>apr1999mu</v>
          </cell>
          <cell r="R42" t="str">
            <v>may1999mu</v>
          </cell>
          <cell r="S42" t="str">
            <v>jun1999mu</v>
          </cell>
          <cell r="T42" t="str">
            <v>jul1999mu</v>
          </cell>
          <cell r="U42" t="str">
            <v>aug1999mu</v>
          </cell>
          <cell r="V42" t="str">
            <v>sep1999mu</v>
          </cell>
          <cell r="W42" t="str">
            <v>oct1999mu</v>
          </cell>
          <cell r="X42" t="str">
            <v>nov1999mu</v>
          </cell>
          <cell r="Y42" t="str">
            <v>dec1999mu</v>
          </cell>
          <cell r="Z42" t="str">
            <v>tot1999mu</v>
          </cell>
          <cell r="AA42" t="str">
            <v>rtype</v>
          </cell>
          <cell r="AB42" t="str">
            <v>kode</v>
          </cell>
        </row>
        <row r="43">
          <cell r="B43" t="str">
            <v>O</v>
          </cell>
          <cell r="C43" t="str">
            <v>SPLIT TOTAL</v>
          </cell>
          <cell r="D43" t="str">
            <v>Cabrio</v>
          </cell>
        </row>
        <row r="44">
          <cell r="B44" t="str">
            <v>O</v>
          </cell>
          <cell r="C44" t="str">
            <v>SPLIT TOTAL</v>
          </cell>
          <cell r="D44" t="str">
            <v>Coupe</v>
          </cell>
        </row>
        <row r="45">
          <cell r="B45" t="str">
            <v>O</v>
          </cell>
          <cell r="C45" t="str">
            <v>SPLIT TOTAL</v>
          </cell>
          <cell r="D45" t="str">
            <v>Roadster</v>
          </cell>
        </row>
        <row r="46">
          <cell r="B46" t="str">
            <v>O</v>
          </cell>
          <cell r="C46" t="str">
            <v>SPLIT TOTAL</v>
          </cell>
          <cell r="D46" t="str">
            <v>Targa/T-Roof</v>
          </cell>
        </row>
        <row r="50">
          <cell r="A50" t="str">
            <v>market</v>
          </cell>
          <cell r="B50" t="str">
            <v>seg</v>
          </cell>
          <cell r="C50" t="str">
            <v>detail</v>
          </cell>
          <cell r="D50" t="str">
            <v>y_1990_cu</v>
          </cell>
          <cell r="E50" t="str">
            <v>y_1991_cu</v>
          </cell>
          <cell r="F50" t="str">
            <v>y_1992_cu</v>
          </cell>
          <cell r="G50" t="str">
            <v>y_1993_cu</v>
          </cell>
          <cell r="H50" t="str">
            <v>y_1994_cu</v>
          </cell>
          <cell r="I50" t="str">
            <v>y_1995_cu</v>
          </cell>
          <cell r="J50" t="str">
            <v>y_1996_cu</v>
          </cell>
          <cell r="K50" t="str">
            <v>y_1997_cu</v>
          </cell>
          <cell r="L50" t="str">
            <v>y_1998_cu</v>
          </cell>
          <cell r="M50" t="str">
            <v>jan1999mu</v>
          </cell>
          <cell r="N50" t="str">
            <v>feb1999mu</v>
          </cell>
          <cell r="O50" t="str">
            <v>mar1999mu</v>
          </cell>
          <cell r="P50" t="str">
            <v>apr1999mu</v>
          </cell>
          <cell r="Q50" t="str">
            <v>may1999mu</v>
          </cell>
          <cell r="R50" t="str">
            <v>jun1999mu</v>
          </cell>
          <cell r="S50" t="str">
            <v>jul1999mu</v>
          </cell>
          <cell r="T50" t="str">
            <v>aug1999mu</v>
          </cell>
          <cell r="U50" t="str">
            <v>sep1999mu</v>
          </cell>
          <cell r="V50" t="str">
            <v>oct1999mu</v>
          </cell>
          <cell r="W50" t="str">
            <v>nov1999mu</v>
          </cell>
          <cell r="X50" t="str">
            <v>dec1999mu</v>
          </cell>
          <cell r="Y50" t="str">
            <v>tot1999mu</v>
          </cell>
          <cell r="Z50" t="str">
            <v>rtype</v>
          </cell>
          <cell r="AA50" t="str">
            <v>kode</v>
          </cell>
        </row>
        <row r="51">
          <cell r="B51" t="str">
            <v>F</v>
          </cell>
          <cell r="C51" t="str">
            <v>SEGMENT TOTAL</v>
          </cell>
        </row>
        <row r="54">
          <cell r="A54" t="str">
            <v>market</v>
          </cell>
          <cell r="B54" t="str">
            <v>seg</v>
          </cell>
          <cell r="C54" t="str">
            <v>detail</v>
          </cell>
          <cell r="D54" t="str">
            <v>body_type</v>
          </cell>
          <cell r="E54" t="str">
            <v>y_1990_cu</v>
          </cell>
          <cell r="F54" t="str">
            <v>y_1991_cu</v>
          </cell>
          <cell r="G54" t="str">
            <v>y_1992_cu</v>
          </cell>
          <cell r="H54" t="str">
            <v>y_1993_cu</v>
          </cell>
          <cell r="I54" t="str">
            <v>y_1994_cu</v>
          </cell>
          <cell r="J54" t="str">
            <v>y_1995_cu</v>
          </cell>
          <cell r="K54" t="str">
            <v>y_1996_cu</v>
          </cell>
          <cell r="L54" t="str">
            <v>y_1997_cu</v>
          </cell>
          <cell r="M54" t="str">
            <v>y_1998_cu</v>
          </cell>
          <cell r="N54" t="str">
            <v>jan1999mu</v>
          </cell>
          <cell r="O54" t="str">
            <v>feb1999mu</v>
          </cell>
          <cell r="P54" t="str">
            <v>mar1999mu</v>
          </cell>
          <cell r="Q54" t="str">
            <v>apr1999mu</v>
          </cell>
          <cell r="R54" t="str">
            <v>may1999mu</v>
          </cell>
          <cell r="S54" t="str">
            <v>jun1999mu</v>
          </cell>
          <cell r="T54" t="str">
            <v>jul1999mu</v>
          </cell>
          <cell r="U54" t="str">
            <v>aug1999mu</v>
          </cell>
          <cell r="V54" t="str">
            <v>sep1999mu</v>
          </cell>
          <cell r="W54" t="str">
            <v>oct1999mu</v>
          </cell>
          <cell r="X54" t="str">
            <v>nov1999mu</v>
          </cell>
          <cell r="Y54" t="str">
            <v>dec1999mu</v>
          </cell>
          <cell r="Z54" t="str">
            <v>tot1999mu</v>
          </cell>
          <cell r="AA54" t="str">
            <v>rtype</v>
          </cell>
          <cell r="AB54" t="str">
            <v>kode</v>
          </cell>
        </row>
        <row r="55">
          <cell r="B55" t="str">
            <v>N</v>
          </cell>
          <cell r="C55" t="str">
            <v>SPLIT TOTAL</v>
          </cell>
          <cell r="D55" t="str">
            <v>Cabrio</v>
          </cell>
        </row>
        <row r="56">
          <cell r="B56" t="str">
            <v>N</v>
          </cell>
          <cell r="C56" t="str">
            <v>SPLIT TOTAL</v>
          </cell>
          <cell r="D56" t="str">
            <v>Coupe</v>
          </cell>
        </row>
        <row r="57">
          <cell r="B57" t="str">
            <v>N</v>
          </cell>
          <cell r="C57" t="str">
            <v>SPLIT TOTAL</v>
          </cell>
          <cell r="D57" t="str">
            <v>Roadster</v>
          </cell>
        </row>
        <row r="58">
          <cell r="B58" t="str">
            <v>N</v>
          </cell>
          <cell r="C58" t="str">
            <v>SPLIT TOTAL</v>
          </cell>
          <cell r="D58" t="str">
            <v>Targa/T-Roof</v>
          </cell>
        </row>
        <row r="61">
          <cell r="A61" t="str">
            <v>market</v>
          </cell>
          <cell r="B61" t="str">
            <v>seg</v>
          </cell>
          <cell r="C61" t="str">
            <v>detail</v>
          </cell>
          <cell r="D61" t="str">
            <v>body_type</v>
          </cell>
          <cell r="E61" t="str">
            <v>y_1990_cu</v>
          </cell>
          <cell r="F61" t="str">
            <v>y_1991_cu</v>
          </cell>
          <cell r="G61" t="str">
            <v>y_1992_cu</v>
          </cell>
          <cell r="H61" t="str">
            <v>y_1993_cu</v>
          </cell>
          <cell r="I61" t="str">
            <v>y_1994_cu</v>
          </cell>
          <cell r="J61" t="str">
            <v>y_1995_cu</v>
          </cell>
          <cell r="K61" t="str">
            <v>y_1996_cu</v>
          </cell>
          <cell r="L61" t="str">
            <v>y_1997_cu</v>
          </cell>
          <cell r="M61" t="str">
            <v>y_1998_cu</v>
          </cell>
          <cell r="N61" t="str">
            <v>jan1999mu</v>
          </cell>
          <cell r="O61" t="str">
            <v>feb1999mu</v>
          </cell>
          <cell r="P61" t="str">
            <v>mar1999mu</v>
          </cell>
          <cell r="Q61" t="str">
            <v>apr1999mu</v>
          </cell>
          <cell r="R61" t="str">
            <v>may1999mu</v>
          </cell>
          <cell r="S61" t="str">
            <v>jun1999mu</v>
          </cell>
          <cell r="T61" t="str">
            <v>jul1999mu</v>
          </cell>
          <cell r="U61" t="str">
            <v>aug1999mu</v>
          </cell>
          <cell r="V61" t="str">
            <v>sep1999mu</v>
          </cell>
          <cell r="W61" t="str">
            <v>oct1999mu</v>
          </cell>
          <cell r="X61" t="str">
            <v>nov1999mu</v>
          </cell>
          <cell r="Y61" t="str">
            <v>dec1999mu</v>
          </cell>
          <cell r="Z61" t="str">
            <v>tot1999mu</v>
          </cell>
          <cell r="AA61" t="str">
            <v>rtype</v>
          </cell>
          <cell r="AB61" t="str">
            <v>kode</v>
          </cell>
        </row>
        <row r="62">
          <cell r="B62" t="str">
            <v>M</v>
          </cell>
          <cell r="C62" t="str">
            <v>SPLIT TOTAL</v>
          </cell>
          <cell r="D62" t="str">
            <v>Cabrio</v>
          </cell>
        </row>
        <row r="63">
          <cell r="B63" t="str">
            <v>M</v>
          </cell>
          <cell r="C63" t="str">
            <v>SPLIT TOTAL</v>
          </cell>
          <cell r="D63" t="str">
            <v>Coupe</v>
          </cell>
        </row>
        <row r="64">
          <cell r="B64" t="str">
            <v>M</v>
          </cell>
          <cell r="C64" t="str">
            <v>SPLIT TOTAL</v>
          </cell>
          <cell r="D64" t="str">
            <v>Roadster</v>
          </cell>
        </row>
        <row r="65">
          <cell r="B65" t="str">
            <v>M</v>
          </cell>
          <cell r="C65" t="str">
            <v>SPLIT TOTAL</v>
          </cell>
          <cell r="D65" t="str">
            <v>Targa/T-Roof</v>
          </cell>
        </row>
        <row r="69">
          <cell r="A69" t="str">
            <v>market</v>
          </cell>
          <cell r="B69" t="str">
            <v>seg</v>
          </cell>
          <cell r="C69" t="str">
            <v>detail</v>
          </cell>
          <cell r="D69" t="str">
            <v>y_1990_cu</v>
          </cell>
          <cell r="E69" t="str">
            <v>y_1991_cu</v>
          </cell>
          <cell r="F69" t="str">
            <v>y_1992_cu</v>
          </cell>
          <cell r="G69" t="str">
            <v>y_1993_cu</v>
          </cell>
          <cell r="H69" t="str">
            <v>y_1994_cu</v>
          </cell>
          <cell r="I69" t="str">
            <v>y_1995_cu</v>
          </cell>
          <cell r="J69" t="str">
            <v>y_1996_cu</v>
          </cell>
          <cell r="K69" t="str">
            <v>y_1997_cu</v>
          </cell>
          <cell r="L69" t="str">
            <v>y_1998_cu</v>
          </cell>
          <cell r="M69" t="str">
            <v>jan1999mu</v>
          </cell>
          <cell r="N69" t="str">
            <v>feb1999mu</v>
          </cell>
          <cell r="O69" t="str">
            <v>mar1999mu</v>
          </cell>
          <cell r="P69" t="str">
            <v>apr1999mu</v>
          </cell>
          <cell r="Q69" t="str">
            <v>may1999mu</v>
          </cell>
          <cell r="R69" t="str">
            <v>jun1999mu</v>
          </cell>
          <cell r="S69" t="str">
            <v>jul1999mu</v>
          </cell>
          <cell r="T69" t="str">
            <v>aug1999mu</v>
          </cell>
          <cell r="U69" t="str">
            <v>sep1999mu</v>
          </cell>
          <cell r="V69" t="str">
            <v>oct1999mu</v>
          </cell>
          <cell r="W69" t="str">
            <v>nov1999mu</v>
          </cell>
          <cell r="X69" t="str">
            <v>dec1999mu</v>
          </cell>
          <cell r="Y69" t="str">
            <v>tot1999mu</v>
          </cell>
          <cell r="Z69" t="str">
            <v>rtype</v>
          </cell>
          <cell r="AA69" t="str">
            <v>kode</v>
          </cell>
        </row>
        <row r="70">
          <cell r="B70" t="str">
            <v>E</v>
          </cell>
          <cell r="C70" t="str">
            <v>SEGMENT TOTAL</v>
          </cell>
        </row>
        <row r="73">
          <cell r="A73" t="str">
            <v>market</v>
          </cell>
          <cell r="B73" t="str">
            <v>seg</v>
          </cell>
          <cell r="C73" t="str">
            <v>detail</v>
          </cell>
          <cell r="D73" t="str">
            <v>body_type</v>
          </cell>
          <cell r="E73" t="str">
            <v>y_1990_cu</v>
          </cell>
          <cell r="F73" t="str">
            <v>y_1991_cu</v>
          </cell>
          <cell r="G73" t="str">
            <v>y_1992_cu</v>
          </cell>
          <cell r="H73" t="str">
            <v>y_1993_cu</v>
          </cell>
          <cell r="I73" t="str">
            <v>y_1994_cu</v>
          </cell>
          <cell r="J73" t="str">
            <v>y_1995_cu</v>
          </cell>
          <cell r="K73" t="str">
            <v>y_1996_cu</v>
          </cell>
          <cell r="L73" t="str">
            <v>y_1997_cu</v>
          </cell>
          <cell r="M73" t="str">
            <v>y_1998_cu</v>
          </cell>
          <cell r="N73" t="str">
            <v>jan1999mu</v>
          </cell>
          <cell r="O73" t="str">
            <v>feb1999mu</v>
          </cell>
          <cell r="P73" t="str">
            <v>mar1999mu</v>
          </cell>
          <cell r="Q73" t="str">
            <v>apr1999mu</v>
          </cell>
          <cell r="R73" t="str">
            <v>may1999mu</v>
          </cell>
          <cell r="S73" t="str">
            <v>jun1999mu</v>
          </cell>
          <cell r="T73" t="str">
            <v>jul1999mu</v>
          </cell>
          <cell r="U73" t="str">
            <v>aug1999mu</v>
          </cell>
          <cell r="V73" t="str">
            <v>sep1999mu</v>
          </cell>
          <cell r="W73" t="str">
            <v>oct1999mu</v>
          </cell>
          <cell r="X73" t="str">
            <v>nov1999mu</v>
          </cell>
          <cell r="Y73" t="str">
            <v>dec1999mu</v>
          </cell>
          <cell r="Z73" t="str">
            <v>tot1999mu</v>
          </cell>
          <cell r="AA73" t="str">
            <v>rtype</v>
          </cell>
          <cell r="AB73" t="str">
            <v>kode</v>
          </cell>
        </row>
        <row r="74">
          <cell r="B74" t="str">
            <v>K</v>
          </cell>
          <cell r="C74" t="str">
            <v>SPLIT TOTAL</v>
          </cell>
          <cell r="D74" t="str">
            <v>Cabrio</v>
          </cell>
        </row>
        <row r="75">
          <cell r="B75" t="str">
            <v>K</v>
          </cell>
          <cell r="C75" t="str">
            <v>SPLIT TOTAL</v>
          </cell>
          <cell r="D75" t="str">
            <v>Coupe</v>
          </cell>
        </row>
        <row r="76">
          <cell r="B76" t="str">
            <v>K</v>
          </cell>
          <cell r="C76" t="str">
            <v>SPLIT TOTAL</v>
          </cell>
          <cell r="D76" t="str">
            <v>Roadster</v>
          </cell>
        </row>
        <row r="77">
          <cell r="B77" t="str">
            <v>K</v>
          </cell>
          <cell r="C77" t="str">
            <v>SPLIT TOTAL</v>
          </cell>
          <cell r="D77" t="str">
            <v>Targa/T-Roof</v>
          </cell>
        </row>
        <row r="81">
          <cell r="A81" t="str">
            <v>market</v>
          </cell>
          <cell r="B81" t="str">
            <v>seg</v>
          </cell>
          <cell r="C81" t="str">
            <v>detail</v>
          </cell>
          <cell r="D81" t="str">
            <v>y_1990_cu</v>
          </cell>
          <cell r="E81" t="str">
            <v>y_1991_cu</v>
          </cell>
          <cell r="F81" t="str">
            <v>y_1992_cu</v>
          </cell>
          <cell r="G81" t="str">
            <v>y_1993_cu</v>
          </cell>
          <cell r="H81" t="str">
            <v>y_1994_cu</v>
          </cell>
          <cell r="I81" t="str">
            <v>y_1995_cu</v>
          </cell>
          <cell r="J81" t="str">
            <v>y_1996_cu</v>
          </cell>
          <cell r="K81" t="str">
            <v>y_1997_cu</v>
          </cell>
          <cell r="L81" t="str">
            <v>y_1998_cu</v>
          </cell>
          <cell r="M81" t="str">
            <v>jan1999mu</v>
          </cell>
          <cell r="N81" t="str">
            <v>feb1999mu</v>
          </cell>
          <cell r="O81" t="str">
            <v>mar1999mu</v>
          </cell>
          <cell r="P81" t="str">
            <v>apr1999mu</v>
          </cell>
          <cell r="Q81" t="str">
            <v>may1999mu</v>
          </cell>
          <cell r="R81" t="str">
            <v>jun1999mu</v>
          </cell>
          <cell r="S81" t="str">
            <v>jul1999mu</v>
          </cell>
          <cell r="T81" t="str">
            <v>aug1999mu</v>
          </cell>
          <cell r="U81" t="str">
            <v>sep1999mu</v>
          </cell>
          <cell r="V81" t="str">
            <v>oct1999mu</v>
          </cell>
          <cell r="W81" t="str">
            <v>nov1999mu</v>
          </cell>
          <cell r="X81" t="str">
            <v>dec1999mu</v>
          </cell>
          <cell r="Y81" t="str">
            <v>tot1999mu</v>
          </cell>
          <cell r="Z81" t="str">
            <v>rtype</v>
          </cell>
          <cell r="AA81" t="str">
            <v>kode</v>
          </cell>
        </row>
        <row r="82">
          <cell r="B82" t="str">
            <v>D</v>
          </cell>
          <cell r="C82" t="str">
            <v>SEGMENT TOTAL</v>
          </cell>
        </row>
        <row r="85">
          <cell r="A85" t="str">
            <v>market</v>
          </cell>
          <cell r="B85" t="str">
            <v>seg</v>
          </cell>
          <cell r="C85" t="str">
            <v>detail</v>
          </cell>
          <cell r="D85" t="str">
            <v>body_type</v>
          </cell>
          <cell r="E85" t="str">
            <v>y_1990_cu</v>
          </cell>
          <cell r="F85" t="str">
            <v>y_1991_cu</v>
          </cell>
          <cell r="G85" t="str">
            <v>y_1992_cu</v>
          </cell>
          <cell r="H85" t="str">
            <v>y_1993_cu</v>
          </cell>
          <cell r="I85" t="str">
            <v>y_1994_cu</v>
          </cell>
          <cell r="J85" t="str">
            <v>y_1995_cu</v>
          </cell>
          <cell r="K85" t="str">
            <v>y_1996_cu</v>
          </cell>
          <cell r="L85" t="str">
            <v>y_1997_cu</v>
          </cell>
          <cell r="M85" t="str">
            <v>y_1998_cu</v>
          </cell>
          <cell r="N85" t="str">
            <v>jan1999mu</v>
          </cell>
          <cell r="O85" t="str">
            <v>feb1999mu</v>
          </cell>
          <cell r="P85" t="str">
            <v>mar1999mu</v>
          </cell>
          <cell r="Q85" t="str">
            <v>apr1999mu</v>
          </cell>
          <cell r="R85" t="str">
            <v>may1999mu</v>
          </cell>
          <cell r="S85" t="str">
            <v>jun1999mu</v>
          </cell>
          <cell r="T85" t="str">
            <v>jul1999mu</v>
          </cell>
          <cell r="U85" t="str">
            <v>aug1999mu</v>
          </cell>
          <cell r="V85" t="str">
            <v>sep1999mu</v>
          </cell>
          <cell r="W85" t="str">
            <v>oct1999mu</v>
          </cell>
          <cell r="X85" t="str">
            <v>nov1999mu</v>
          </cell>
          <cell r="Y85" t="str">
            <v>dec1999mu</v>
          </cell>
          <cell r="Z85" t="str">
            <v>tot1999mu</v>
          </cell>
          <cell r="AA85" t="str">
            <v>rtype</v>
          </cell>
          <cell r="AB85" t="str">
            <v>kode</v>
          </cell>
        </row>
        <row r="86">
          <cell r="B86" t="str">
            <v>J</v>
          </cell>
          <cell r="C86" t="str">
            <v>SPLIT TOTAL</v>
          </cell>
          <cell r="D86" t="str">
            <v>Cabrio</v>
          </cell>
        </row>
        <row r="87">
          <cell r="B87" t="str">
            <v>J</v>
          </cell>
          <cell r="C87" t="str">
            <v>SPLIT TOTAL</v>
          </cell>
          <cell r="D87" t="str">
            <v>Coupe</v>
          </cell>
        </row>
        <row r="88">
          <cell r="B88" t="str">
            <v>J</v>
          </cell>
          <cell r="C88" t="str">
            <v>SPLIT TOTAL</v>
          </cell>
          <cell r="D88" t="str">
            <v>Roadster</v>
          </cell>
        </row>
        <row r="89">
          <cell r="B89" t="str">
            <v>J</v>
          </cell>
          <cell r="C89" t="str">
            <v>SPLIT TOTAL</v>
          </cell>
          <cell r="D89" t="str">
            <v>Targa/T-Roof</v>
          </cell>
        </row>
        <row r="92">
          <cell r="A92" t="str">
            <v>market</v>
          </cell>
          <cell r="B92" t="str">
            <v>seg</v>
          </cell>
          <cell r="C92" t="str">
            <v>detail</v>
          </cell>
          <cell r="D92" t="str">
            <v>body_type</v>
          </cell>
          <cell r="E92" t="str">
            <v>y_1990_cu</v>
          </cell>
          <cell r="F92" t="str">
            <v>y_1991_cu</v>
          </cell>
          <cell r="G92" t="str">
            <v>y_1992_cu</v>
          </cell>
          <cell r="H92" t="str">
            <v>y_1993_cu</v>
          </cell>
          <cell r="I92" t="str">
            <v>y_1994_cu</v>
          </cell>
          <cell r="J92" t="str">
            <v>y_1995_cu</v>
          </cell>
          <cell r="K92" t="str">
            <v>y_1996_cu</v>
          </cell>
          <cell r="L92" t="str">
            <v>y_1997_cu</v>
          </cell>
          <cell r="M92" t="str">
            <v>y_1998_cu</v>
          </cell>
          <cell r="N92" t="str">
            <v>jan1999mu</v>
          </cell>
          <cell r="O92" t="str">
            <v>feb1999mu</v>
          </cell>
          <cell r="P92" t="str">
            <v>mar1999mu</v>
          </cell>
          <cell r="Q92" t="str">
            <v>apr1999mu</v>
          </cell>
          <cell r="R92" t="str">
            <v>may1999mu</v>
          </cell>
          <cell r="S92" t="str">
            <v>jun1999mu</v>
          </cell>
          <cell r="T92" t="str">
            <v>jul1999mu</v>
          </cell>
          <cell r="U92" t="str">
            <v>aug1999mu</v>
          </cell>
          <cell r="V92" t="str">
            <v>sep1999mu</v>
          </cell>
          <cell r="W92" t="str">
            <v>oct1999mu</v>
          </cell>
          <cell r="X92" t="str">
            <v>nov1999mu</v>
          </cell>
          <cell r="Y92" t="str">
            <v>dec1999mu</v>
          </cell>
          <cell r="Z92" t="str">
            <v>tot1999mu</v>
          </cell>
          <cell r="AA92" t="str">
            <v>rtype</v>
          </cell>
          <cell r="AB92" t="str">
            <v>kode</v>
          </cell>
        </row>
        <row r="93">
          <cell r="B93" t="str">
            <v>I</v>
          </cell>
          <cell r="C93" t="str">
            <v>SPLIT TOTAL</v>
          </cell>
          <cell r="D93" t="str">
            <v>Cabrio</v>
          </cell>
        </row>
        <row r="94">
          <cell r="B94" t="str">
            <v>I</v>
          </cell>
          <cell r="C94" t="str">
            <v>SPLIT TOTAL</v>
          </cell>
          <cell r="D94" t="str">
            <v>Coupe</v>
          </cell>
        </row>
        <row r="95">
          <cell r="B95" t="str">
            <v>I</v>
          </cell>
          <cell r="C95" t="str">
            <v>SPLIT TOTAL</v>
          </cell>
          <cell r="D95" t="str">
            <v>Roadster</v>
          </cell>
        </row>
        <row r="96">
          <cell r="B96" t="str">
            <v>I</v>
          </cell>
          <cell r="C96" t="str">
            <v>SPLIT TOTAL</v>
          </cell>
          <cell r="D96" t="str">
            <v>Targa/T-Roof</v>
          </cell>
        </row>
        <row r="99">
          <cell r="A99" t="str">
            <v>market</v>
          </cell>
          <cell r="B99" t="str">
            <v>seg</v>
          </cell>
          <cell r="C99" t="str">
            <v>detail</v>
          </cell>
          <cell r="D99" t="str">
            <v>body_type</v>
          </cell>
          <cell r="E99" t="str">
            <v>y_1990_cu</v>
          </cell>
          <cell r="F99" t="str">
            <v>y_1991_cu</v>
          </cell>
          <cell r="G99" t="str">
            <v>y_1992_cu</v>
          </cell>
          <cell r="H99" t="str">
            <v>y_1993_cu</v>
          </cell>
          <cell r="I99" t="str">
            <v>y_1994_cu</v>
          </cell>
          <cell r="J99" t="str">
            <v>y_1995_cu</v>
          </cell>
          <cell r="K99" t="str">
            <v>y_1996_cu</v>
          </cell>
          <cell r="L99" t="str">
            <v>y_1997_cu</v>
          </cell>
          <cell r="M99" t="str">
            <v>y_1998_cu</v>
          </cell>
          <cell r="N99" t="str">
            <v>jan1999mu</v>
          </cell>
          <cell r="O99" t="str">
            <v>feb1999mu</v>
          </cell>
          <cell r="P99" t="str">
            <v>mar1999mu</v>
          </cell>
          <cell r="Q99" t="str">
            <v>apr1999mu</v>
          </cell>
          <cell r="R99" t="str">
            <v>may1999mu</v>
          </cell>
          <cell r="S99" t="str">
            <v>jun1999mu</v>
          </cell>
          <cell r="T99" t="str">
            <v>jul1999mu</v>
          </cell>
          <cell r="U99" t="str">
            <v>aug1999mu</v>
          </cell>
          <cell r="V99" t="str">
            <v>sep1999mu</v>
          </cell>
          <cell r="W99" t="str">
            <v>oct1999mu</v>
          </cell>
          <cell r="X99" t="str">
            <v>nov1999mu</v>
          </cell>
          <cell r="Y99" t="str">
            <v>dec1999mu</v>
          </cell>
          <cell r="Z99" t="str">
            <v>tot1999mu</v>
          </cell>
          <cell r="AA99" t="str">
            <v>rtype</v>
          </cell>
          <cell r="AB99" t="str">
            <v>kode</v>
          </cell>
        </row>
        <row r="100">
          <cell r="B100" t="str">
            <v>H</v>
          </cell>
          <cell r="C100" t="str">
            <v>SPLIT TOTAL</v>
          </cell>
          <cell r="D100" t="str">
            <v>Cabrio</v>
          </cell>
        </row>
        <row r="101">
          <cell r="B101" t="str">
            <v>H</v>
          </cell>
          <cell r="C101" t="str">
            <v>SPLIT TOTAL</v>
          </cell>
          <cell r="D101" t="str">
            <v>Coupe</v>
          </cell>
        </row>
        <row r="102">
          <cell r="B102" t="str">
            <v>H</v>
          </cell>
          <cell r="C102" t="str">
            <v>SPLIT TOTAL</v>
          </cell>
          <cell r="D102" t="str">
            <v>Roadster</v>
          </cell>
        </row>
        <row r="103">
          <cell r="B103" t="str">
            <v>H</v>
          </cell>
          <cell r="C103" t="str">
            <v>SPLIT TOTAL</v>
          </cell>
          <cell r="D103" t="str">
            <v>Targa/T-Roof</v>
          </cell>
        </row>
        <row r="107">
          <cell r="A107" t="str">
            <v>market</v>
          </cell>
          <cell r="B107" t="str">
            <v>seg</v>
          </cell>
          <cell r="C107" t="str">
            <v>detail</v>
          </cell>
          <cell r="D107" t="str">
            <v>body_type</v>
          </cell>
          <cell r="E107" t="str">
            <v>y_1990_cu</v>
          </cell>
          <cell r="F107" t="str">
            <v>y_1991_cu</v>
          </cell>
          <cell r="G107" t="str">
            <v>y_1992_cu</v>
          </cell>
          <cell r="H107" t="str">
            <v>y_1993_cu</v>
          </cell>
          <cell r="I107" t="str">
            <v>y_1994_cu</v>
          </cell>
          <cell r="J107" t="str">
            <v>y_1995_cu</v>
          </cell>
          <cell r="K107" t="str">
            <v>y_1996_cu</v>
          </cell>
          <cell r="L107" t="str">
            <v>y_1997_cu</v>
          </cell>
          <cell r="M107" t="str">
            <v>y_1998_cu</v>
          </cell>
          <cell r="N107" t="str">
            <v>jan1999mu</v>
          </cell>
          <cell r="O107" t="str">
            <v>feb1999mu</v>
          </cell>
          <cell r="P107" t="str">
            <v>mar1999mu</v>
          </cell>
          <cell r="Q107" t="str">
            <v>apr1999mu</v>
          </cell>
          <cell r="R107" t="str">
            <v>may1999mu</v>
          </cell>
          <cell r="S107" t="str">
            <v>jun1999mu</v>
          </cell>
          <cell r="T107" t="str">
            <v>jul1999mu</v>
          </cell>
          <cell r="U107" t="str">
            <v>aug1999mu</v>
          </cell>
          <cell r="V107" t="str">
            <v>sep1999mu</v>
          </cell>
          <cell r="W107" t="str">
            <v>oct1999mu</v>
          </cell>
          <cell r="X107" t="str">
            <v>nov1999mu</v>
          </cell>
          <cell r="Y107" t="str">
            <v>dec1999mu</v>
          </cell>
          <cell r="Z107" t="str">
            <v>tot1999mu</v>
          </cell>
          <cell r="AA107" t="str">
            <v>rtype</v>
          </cell>
          <cell r="AB107" t="str">
            <v>kode</v>
          </cell>
        </row>
        <row r="108">
          <cell r="B108" t="str">
            <v>O</v>
          </cell>
          <cell r="C108" t="str">
            <v>SPLIT TOTAL</v>
          </cell>
          <cell r="D108" t="str">
            <v>Est.HiVol</v>
          </cell>
        </row>
        <row r="109">
          <cell r="B109" t="str">
            <v>O</v>
          </cell>
          <cell r="C109" t="str">
            <v>SPLIT TOTAL</v>
          </cell>
          <cell r="D109" t="str">
            <v>Estate</v>
          </cell>
        </row>
        <row r="112">
          <cell r="A112" t="str">
            <v>market</v>
          </cell>
          <cell r="B112" t="str">
            <v>seg</v>
          </cell>
          <cell r="C112" t="str">
            <v>detail</v>
          </cell>
          <cell r="D112" t="str">
            <v>body_type</v>
          </cell>
          <cell r="E112" t="str">
            <v>y_1990_cu</v>
          </cell>
          <cell r="F112" t="str">
            <v>y_1991_cu</v>
          </cell>
          <cell r="G112" t="str">
            <v>y_1992_cu</v>
          </cell>
          <cell r="H112" t="str">
            <v>y_1993_cu</v>
          </cell>
          <cell r="I112" t="str">
            <v>y_1994_cu</v>
          </cell>
          <cell r="J112" t="str">
            <v>y_1995_cu</v>
          </cell>
          <cell r="K112" t="str">
            <v>y_1996_cu</v>
          </cell>
          <cell r="L112" t="str">
            <v>y_1997_cu</v>
          </cell>
          <cell r="M112" t="str">
            <v>y_1998_cu</v>
          </cell>
          <cell r="N112" t="str">
            <v>jan1999mu</v>
          </cell>
          <cell r="O112" t="str">
            <v>feb1999mu</v>
          </cell>
          <cell r="P112" t="str">
            <v>mar1999mu</v>
          </cell>
          <cell r="Q112" t="str">
            <v>apr1999mu</v>
          </cell>
          <cell r="R112" t="str">
            <v>may1999mu</v>
          </cell>
          <cell r="S112" t="str">
            <v>jun1999mu</v>
          </cell>
          <cell r="T112" t="str">
            <v>jul1999mu</v>
          </cell>
          <cell r="U112" t="str">
            <v>aug1999mu</v>
          </cell>
          <cell r="V112" t="str">
            <v>sep1999mu</v>
          </cell>
          <cell r="W112" t="str">
            <v>oct1999mu</v>
          </cell>
          <cell r="X112" t="str">
            <v>nov1999mu</v>
          </cell>
          <cell r="Y112" t="str">
            <v>dec1999mu</v>
          </cell>
          <cell r="Z112" t="str">
            <v>tot1999mu</v>
          </cell>
          <cell r="AA112" t="str">
            <v>rtype</v>
          </cell>
          <cell r="AB112" t="str">
            <v>kode</v>
          </cell>
        </row>
        <row r="113">
          <cell r="B113" t="str">
            <v>N</v>
          </cell>
          <cell r="C113" t="str">
            <v>SPLIT TOTAL</v>
          </cell>
          <cell r="D113" t="str">
            <v>Est.HiVol</v>
          </cell>
        </row>
        <row r="114">
          <cell r="B114" t="str">
            <v>N</v>
          </cell>
          <cell r="C114" t="str">
            <v>SPLIT TOTAL</v>
          </cell>
          <cell r="D114" t="str">
            <v>Estate</v>
          </cell>
        </row>
        <row r="117">
          <cell r="A117" t="str">
            <v>market</v>
          </cell>
          <cell r="B117" t="str">
            <v>seg</v>
          </cell>
          <cell r="C117" t="str">
            <v>detail</v>
          </cell>
          <cell r="D117" t="str">
            <v>body_type</v>
          </cell>
          <cell r="E117" t="str">
            <v>y_1990_cu</v>
          </cell>
          <cell r="F117" t="str">
            <v>y_1991_cu</v>
          </cell>
          <cell r="G117" t="str">
            <v>y_1992_cu</v>
          </cell>
          <cell r="H117" t="str">
            <v>y_1993_cu</v>
          </cell>
          <cell r="I117" t="str">
            <v>y_1994_cu</v>
          </cell>
          <cell r="J117" t="str">
            <v>y_1995_cu</v>
          </cell>
          <cell r="K117" t="str">
            <v>y_1996_cu</v>
          </cell>
          <cell r="L117" t="str">
            <v>y_1997_cu</v>
          </cell>
          <cell r="M117" t="str">
            <v>y_1998_cu</v>
          </cell>
          <cell r="N117" t="str">
            <v>jan1999mu</v>
          </cell>
          <cell r="O117" t="str">
            <v>feb1999mu</v>
          </cell>
          <cell r="P117" t="str">
            <v>mar1999mu</v>
          </cell>
          <cell r="Q117" t="str">
            <v>apr1999mu</v>
          </cell>
          <cell r="R117" t="str">
            <v>may1999mu</v>
          </cell>
          <cell r="S117" t="str">
            <v>jun1999mu</v>
          </cell>
          <cell r="T117" t="str">
            <v>jul1999mu</v>
          </cell>
          <cell r="U117" t="str">
            <v>aug1999mu</v>
          </cell>
          <cell r="V117" t="str">
            <v>sep1999mu</v>
          </cell>
          <cell r="W117" t="str">
            <v>oct1999mu</v>
          </cell>
          <cell r="X117" t="str">
            <v>nov1999mu</v>
          </cell>
          <cell r="Y117" t="str">
            <v>dec1999mu</v>
          </cell>
          <cell r="Z117" t="str">
            <v>tot1999mu</v>
          </cell>
          <cell r="AA117" t="str">
            <v>rtype</v>
          </cell>
          <cell r="AB117" t="str">
            <v>kode</v>
          </cell>
        </row>
        <row r="118">
          <cell r="B118" t="str">
            <v>M</v>
          </cell>
          <cell r="C118" t="str">
            <v>SPLIT TOTAL</v>
          </cell>
          <cell r="D118" t="str">
            <v>Est.HiVol</v>
          </cell>
        </row>
        <row r="119">
          <cell r="B119" t="str">
            <v>M</v>
          </cell>
          <cell r="C119" t="str">
            <v>SPLIT TOTAL</v>
          </cell>
          <cell r="D119" t="str">
            <v>Estate</v>
          </cell>
        </row>
        <row r="123">
          <cell r="A123" t="str">
            <v>market</v>
          </cell>
          <cell r="B123" t="str">
            <v>seg</v>
          </cell>
          <cell r="C123" t="str">
            <v>detail</v>
          </cell>
          <cell r="D123" t="str">
            <v>body_type</v>
          </cell>
          <cell r="E123" t="str">
            <v>y_1990_cu</v>
          </cell>
          <cell r="F123" t="str">
            <v>y_1991_cu</v>
          </cell>
          <cell r="G123" t="str">
            <v>y_1992_cu</v>
          </cell>
          <cell r="H123" t="str">
            <v>y_1993_cu</v>
          </cell>
          <cell r="I123" t="str">
            <v>y_1994_cu</v>
          </cell>
          <cell r="J123" t="str">
            <v>y_1995_cu</v>
          </cell>
          <cell r="K123" t="str">
            <v>y_1996_cu</v>
          </cell>
          <cell r="L123" t="str">
            <v>y_1997_cu</v>
          </cell>
          <cell r="M123" t="str">
            <v>y_1998_cu</v>
          </cell>
          <cell r="N123" t="str">
            <v>jan1999mu</v>
          </cell>
          <cell r="O123" t="str">
            <v>feb1999mu</v>
          </cell>
          <cell r="P123" t="str">
            <v>mar1999mu</v>
          </cell>
          <cell r="Q123" t="str">
            <v>apr1999mu</v>
          </cell>
          <cell r="R123" t="str">
            <v>may1999mu</v>
          </cell>
          <cell r="S123" t="str">
            <v>jun1999mu</v>
          </cell>
          <cell r="T123" t="str">
            <v>jul1999mu</v>
          </cell>
          <cell r="U123" t="str">
            <v>aug1999mu</v>
          </cell>
          <cell r="V123" t="str">
            <v>sep1999mu</v>
          </cell>
          <cell r="W123" t="str">
            <v>oct1999mu</v>
          </cell>
          <cell r="X123" t="str">
            <v>nov1999mu</v>
          </cell>
          <cell r="Y123" t="str">
            <v>dec1999mu</v>
          </cell>
          <cell r="Z123" t="str">
            <v>tot1999mu</v>
          </cell>
          <cell r="AA123" t="str">
            <v>rtype</v>
          </cell>
          <cell r="AB123" t="str">
            <v>kode</v>
          </cell>
        </row>
        <row r="124">
          <cell r="B124" t="str">
            <v>K</v>
          </cell>
          <cell r="C124" t="str">
            <v>SPLIT TOTAL</v>
          </cell>
          <cell r="D124" t="str">
            <v>Est.HiVol</v>
          </cell>
        </row>
        <row r="125">
          <cell r="B125" t="str">
            <v>K</v>
          </cell>
          <cell r="C125" t="str">
            <v>SPLIT TOTAL</v>
          </cell>
          <cell r="D125" t="str">
            <v>Estate</v>
          </cell>
        </row>
        <row r="129">
          <cell r="A129" t="str">
            <v>market</v>
          </cell>
          <cell r="B129" t="str">
            <v>seg</v>
          </cell>
          <cell r="C129" t="str">
            <v>detail</v>
          </cell>
          <cell r="D129" t="str">
            <v>body_type</v>
          </cell>
          <cell r="E129" t="str">
            <v>y_1990_cu</v>
          </cell>
          <cell r="F129" t="str">
            <v>y_1991_cu</v>
          </cell>
          <cell r="G129" t="str">
            <v>y_1992_cu</v>
          </cell>
          <cell r="H129" t="str">
            <v>y_1993_cu</v>
          </cell>
          <cell r="I129" t="str">
            <v>y_1994_cu</v>
          </cell>
          <cell r="J129" t="str">
            <v>y_1995_cu</v>
          </cell>
          <cell r="K129" t="str">
            <v>y_1996_cu</v>
          </cell>
          <cell r="L129" t="str">
            <v>y_1997_cu</v>
          </cell>
          <cell r="M129" t="str">
            <v>y_1998_cu</v>
          </cell>
          <cell r="N129" t="str">
            <v>jan1999mu</v>
          </cell>
          <cell r="O129" t="str">
            <v>feb1999mu</v>
          </cell>
          <cell r="P129" t="str">
            <v>mar1999mu</v>
          </cell>
          <cell r="Q129" t="str">
            <v>apr1999mu</v>
          </cell>
          <cell r="R129" t="str">
            <v>may1999mu</v>
          </cell>
          <cell r="S129" t="str">
            <v>jun1999mu</v>
          </cell>
          <cell r="T129" t="str">
            <v>jul1999mu</v>
          </cell>
          <cell r="U129" t="str">
            <v>aug1999mu</v>
          </cell>
          <cell r="V129" t="str">
            <v>sep1999mu</v>
          </cell>
          <cell r="W129" t="str">
            <v>oct1999mu</v>
          </cell>
          <cell r="X129" t="str">
            <v>nov1999mu</v>
          </cell>
          <cell r="Y129" t="str">
            <v>dec1999mu</v>
          </cell>
          <cell r="Z129" t="str">
            <v>tot1999mu</v>
          </cell>
          <cell r="AA129" t="str">
            <v>rtype</v>
          </cell>
          <cell r="AB129" t="str">
            <v>kode</v>
          </cell>
        </row>
        <row r="130">
          <cell r="B130" t="str">
            <v>J</v>
          </cell>
          <cell r="C130" t="str">
            <v>SPLIT TOTAL</v>
          </cell>
          <cell r="D130" t="str">
            <v>Est.HiVol</v>
          </cell>
        </row>
        <row r="131">
          <cell r="B131" t="str">
            <v>J</v>
          </cell>
          <cell r="C131" t="str">
            <v>SPLIT TOTAL</v>
          </cell>
          <cell r="D131" t="str">
            <v>Estate</v>
          </cell>
        </row>
        <row r="134">
          <cell r="A134" t="str">
            <v>market</v>
          </cell>
          <cell r="B134" t="str">
            <v>seg</v>
          </cell>
          <cell r="C134" t="str">
            <v>detail</v>
          </cell>
          <cell r="D134" t="str">
            <v>body_type</v>
          </cell>
          <cell r="E134" t="str">
            <v>y_1990_cu</v>
          </cell>
          <cell r="F134" t="str">
            <v>y_1991_cu</v>
          </cell>
          <cell r="G134" t="str">
            <v>y_1992_cu</v>
          </cell>
          <cell r="H134" t="str">
            <v>y_1993_cu</v>
          </cell>
          <cell r="I134" t="str">
            <v>y_1994_cu</v>
          </cell>
          <cell r="J134" t="str">
            <v>y_1995_cu</v>
          </cell>
          <cell r="K134" t="str">
            <v>y_1996_cu</v>
          </cell>
          <cell r="L134" t="str">
            <v>y_1997_cu</v>
          </cell>
          <cell r="M134" t="str">
            <v>y_1998_cu</v>
          </cell>
          <cell r="N134" t="str">
            <v>jan1999mu</v>
          </cell>
          <cell r="O134" t="str">
            <v>feb1999mu</v>
          </cell>
          <cell r="P134" t="str">
            <v>mar1999mu</v>
          </cell>
          <cell r="Q134" t="str">
            <v>apr1999mu</v>
          </cell>
          <cell r="R134" t="str">
            <v>may1999mu</v>
          </cell>
          <cell r="S134" t="str">
            <v>jun1999mu</v>
          </cell>
          <cell r="T134" t="str">
            <v>jul1999mu</v>
          </cell>
          <cell r="U134" t="str">
            <v>aug1999mu</v>
          </cell>
          <cell r="V134" t="str">
            <v>sep1999mu</v>
          </cell>
          <cell r="W134" t="str">
            <v>oct1999mu</v>
          </cell>
          <cell r="X134" t="str">
            <v>nov1999mu</v>
          </cell>
          <cell r="Y134" t="str">
            <v>dec1999mu</v>
          </cell>
          <cell r="Z134" t="str">
            <v>tot1999mu</v>
          </cell>
          <cell r="AA134" t="str">
            <v>rtype</v>
          </cell>
          <cell r="AB134" t="str">
            <v>kode</v>
          </cell>
        </row>
        <row r="135">
          <cell r="B135" t="str">
            <v>I</v>
          </cell>
          <cell r="C135" t="str">
            <v>SPLIT TOTAL</v>
          </cell>
          <cell r="D135" t="str">
            <v>Est.HiVol</v>
          </cell>
        </row>
        <row r="136">
          <cell r="B136" t="str">
            <v>I</v>
          </cell>
          <cell r="C136" t="str">
            <v>SPLIT TOTAL</v>
          </cell>
          <cell r="D136" t="str">
            <v>Estate</v>
          </cell>
        </row>
        <row r="139">
          <cell r="A139" t="str">
            <v>market</v>
          </cell>
          <cell r="B139" t="str">
            <v>seg</v>
          </cell>
          <cell r="C139" t="str">
            <v>detail</v>
          </cell>
          <cell r="D139" t="str">
            <v>body_type</v>
          </cell>
          <cell r="E139" t="str">
            <v>y_1990_cu</v>
          </cell>
          <cell r="F139" t="str">
            <v>y_1991_cu</v>
          </cell>
          <cell r="G139" t="str">
            <v>y_1992_cu</v>
          </cell>
          <cell r="H139" t="str">
            <v>y_1993_cu</v>
          </cell>
          <cell r="I139" t="str">
            <v>y_1994_cu</v>
          </cell>
          <cell r="J139" t="str">
            <v>y_1995_cu</v>
          </cell>
          <cell r="K139" t="str">
            <v>y_1996_cu</v>
          </cell>
          <cell r="L139" t="str">
            <v>y_1997_cu</v>
          </cell>
          <cell r="M139" t="str">
            <v>y_1998_cu</v>
          </cell>
          <cell r="N139" t="str">
            <v>jan1999mu</v>
          </cell>
          <cell r="O139" t="str">
            <v>feb1999mu</v>
          </cell>
          <cell r="P139" t="str">
            <v>mar1999mu</v>
          </cell>
          <cell r="Q139" t="str">
            <v>apr1999mu</v>
          </cell>
          <cell r="R139" t="str">
            <v>may1999mu</v>
          </cell>
          <cell r="S139" t="str">
            <v>jun1999mu</v>
          </cell>
          <cell r="T139" t="str">
            <v>jul1999mu</v>
          </cell>
          <cell r="U139" t="str">
            <v>aug1999mu</v>
          </cell>
          <cell r="V139" t="str">
            <v>sep1999mu</v>
          </cell>
          <cell r="W139" t="str">
            <v>oct1999mu</v>
          </cell>
          <cell r="X139" t="str">
            <v>nov1999mu</v>
          </cell>
          <cell r="Y139" t="str">
            <v>dec1999mu</v>
          </cell>
          <cell r="Z139" t="str">
            <v>tot1999mu</v>
          </cell>
          <cell r="AA139" t="str">
            <v>rtype</v>
          </cell>
          <cell r="AB139" t="str">
            <v>kode</v>
          </cell>
        </row>
        <row r="140">
          <cell r="B140" t="str">
            <v>H</v>
          </cell>
          <cell r="C140" t="str">
            <v>SPLIT TOTAL</v>
          </cell>
          <cell r="D140" t="str">
            <v>Est.HiVol</v>
          </cell>
        </row>
        <row r="141">
          <cell r="B141" t="str">
            <v>H</v>
          </cell>
          <cell r="C141" t="str">
            <v>SPLIT TOTAL</v>
          </cell>
          <cell r="D141" t="str">
            <v>Estate</v>
          </cell>
        </row>
        <row r="144">
          <cell r="A144" t="str">
            <v>market</v>
          </cell>
          <cell r="B144" t="str">
            <v>seg</v>
          </cell>
          <cell r="C144" t="str">
            <v>detail</v>
          </cell>
          <cell r="D144" t="str">
            <v>y_1990_cu</v>
          </cell>
          <cell r="E144" t="str">
            <v>y_1991_cu</v>
          </cell>
          <cell r="F144" t="str">
            <v>y_1992_cu</v>
          </cell>
          <cell r="G144" t="str">
            <v>y_1993_cu</v>
          </cell>
          <cell r="H144" t="str">
            <v>y_1994_cu</v>
          </cell>
          <cell r="I144" t="str">
            <v>y_1995_cu</v>
          </cell>
          <cell r="J144" t="str">
            <v>y_1996_cu</v>
          </cell>
          <cell r="K144" t="str">
            <v>y_1997_cu</v>
          </cell>
          <cell r="L144" t="str">
            <v>y_1998_cu</v>
          </cell>
          <cell r="M144" t="str">
            <v>jan1999mu</v>
          </cell>
          <cell r="N144" t="str">
            <v>feb1999mu</v>
          </cell>
          <cell r="O144" t="str">
            <v>mar1999mu</v>
          </cell>
          <cell r="P144" t="str">
            <v>apr1999mu</v>
          </cell>
          <cell r="Q144" t="str">
            <v>may1999mu</v>
          </cell>
          <cell r="R144" t="str">
            <v>jun1999mu</v>
          </cell>
          <cell r="S144" t="str">
            <v>jul1999mu</v>
          </cell>
          <cell r="T144" t="str">
            <v>aug1999mu</v>
          </cell>
          <cell r="U144" t="str">
            <v>sep1999mu</v>
          </cell>
          <cell r="V144" t="str">
            <v>oct1999mu</v>
          </cell>
          <cell r="W144" t="str">
            <v>nov1999mu</v>
          </cell>
          <cell r="X144" t="str">
            <v>dec1999mu</v>
          </cell>
          <cell r="Y144" t="str">
            <v>tot1999mu</v>
          </cell>
          <cell r="Z144" t="str">
            <v>rtype</v>
          </cell>
          <cell r="AA144" t="str">
            <v>kode</v>
          </cell>
        </row>
        <row r="145">
          <cell r="B145" t="str">
            <v>6</v>
          </cell>
          <cell r="C145" t="str">
            <v>SEGMENT TOTAL</v>
          </cell>
        </row>
        <row r="148">
          <cell r="A148" t="str">
            <v>market</v>
          </cell>
          <cell r="B148" t="str">
            <v>seg</v>
          </cell>
          <cell r="C148" t="str">
            <v>detail</v>
          </cell>
          <cell r="D148" t="str">
            <v>y_1990_cu</v>
          </cell>
          <cell r="E148" t="str">
            <v>y_1991_cu</v>
          </cell>
          <cell r="F148" t="str">
            <v>y_1992_cu</v>
          </cell>
          <cell r="G148" t="str">
            <v>y_1993_cu</v>
          </cell>
          <cell r="H148" t="str">
            <v>y_1994_cu</v>
          </cell>
          <cell r="I148" t="str">
            <v>y_1995_cu</v>
          </cell>
          <cell r="J148" t="str">
            <v>y_1996_cu</v>
          </cell>
          <cell r="K148" t="str">
            <v>y_1997_cu</v>
          </cell>
          <cell r="L148" t="str">
            <v>y_1998_cu</v>
          </cell>
          <cell r="M148" t="str">
            <v>jan1999mu</v>
          </cell>
          <cell r="N148" t="str">
            <v>feb1999mu</v>
          </cell>
          <cell r="O148" t="str">
            <v>mar1999mu</v>
          </cell>
          <cell r="P148" t="str">
            <v>apr1999mu</v>
          </cell>
          <cell r="Q148" t="str">
            <v>may1999mu</v>
          </cell>
          <cell r="R148" t="str">
            <v>jun1999mu</v>
          </cell>
          <cell r="S148" t="str">
            <v>jul1999mu</v>
          </cell>
          <cell r="T148" t="str">
            <v>aug1999mu</v>
          </cell>
          <cell r="U148" t="str">
            <v>sep1999mu</v>
          </cell>
          <cell r="V148" t="str">
            <v>oct1999mu</v>
          </cell>
          <cell r="W148" t="str">
            <v>nov1999mu</v>
          </cell>
          <cell r="X148" t="str">
            <v>dec1999mu</v>
          </cell>
          <cell r="Y148" t="str">
            <v>tot1999mu</v>
          </cell>
          <cell r="Z148" t="str">
            <v>rtype</v>
          </cell>
          <cell r="AA148" t="str">
            <v>kode</v>
          </cell>
        </row>
        <row r="149">
          <cell r="B149" t="str">
            <v>7</v>
          </cell>
          <cell r="C149" t="str">
            <v>SEGMENT TOTAL</v>
          </cell>
        </row>
        <row r="152">
          <cell r="A152" t="str">
            <v>market</v>
          </cell>
          <cell r="B152" t="str">
            <v>seg</v>
          </cell>
          <cell r="C152" t="str">
            <v>detail</v>
          </cell>
          <cell r="D152" t="str">
            <v>y_1990_cu</v>
          </cell>
          <cell r="E152" t="str">
            <v>y_1991_cu</v>
          </cell>
          <cell r="F152" t="str">
            <v>y_1992_cu</v>
          </cell>
          <cell r="G152" t="str">
            <v>y_1993_cu</v>
          </cell>
          <cell r="H152" t="str">
            <v>y_1994_cu</v>
          </cell>
          <cell r="I152" t="str">
            <v>y_1995_cu</v>
          </cell>
          <cell r="J152" t="str">
            <v>y_1996_cu</v>
          </cell>
          <cell r="K152" t="str">
            <v>y_1997_cu</v>
          </cell>
          <cell r="L152" t="str">
            <v>y_1998_cu</v>
          </cell>
          <cell r="M152" t="str">
            <v>jan1999mu</v>
          </cell>
          <cell r="N152" t="str">
            <v>feb1999mu</v>
          </cell>
          <cell r="O152" t="str">
            <v>mar1999mu</v>
          </cell>
          <cell r="P152" t="str">
            <v>apr1999mu</v>
          </cell>
          <cell r="Q152" t="str">
            <v>may1999mu</v>
          </cell>
          <cell r="R152" t="str">
            <v>jun1999mu</v>
          </cell>
          <cell r="S152" t="str">
            <v>jul1999mu</v>
          </cell>
          <cell r="T152" t="str">
            <v>aug1999mu</v>
          </cell>
          <cell r="U152" t="str">
            <v>sep1999mu</v>
          </cell>
          <cell r="V152" t="str">
            <v>oct1999mu</v>
          </cell>
          <cell r="W152" t="str">
            <v>nov1999mu</v>
          </cell>
          <cell r="X152" t="str">
            <v>dec1999mu</v>
          </cell>
          <cell r="Y152" t="str">
            <v>tot1999mu</v>
          </cell>
          <cell r="Z152" t="str">
            <v>rtype</v>
          </cell>
          <cell r="AA152" t="str">
            <v>kode</v>
          </cell>
        </row>
        <row r="153">
          <cell r="B153" t="str">
            <v>R</v>
          </cell>
          <cell r="C153" t="str">
            <v>SEGMENT TOTAL</v>
          </cell>
        </row>
        <row r="156">
          <cell r="A156" t="str">
            <v>market</v>
          </cell>
          <cell r="B156" t="str">
            <v>seg</v>
          </cell>
          <cell r="C156" t="str">
            <v>detail</v>
          </cell>
          <cell r="D156" t="str">
            <v>y_1990_cu</v>
          </cell>
          <cell r="E156" t="str">
            <v>y_1991_cu</v>
          </cell>
          <cell r="F156" t="str">
            <v>y_1992_cu</v>
          </cell>
          <cell r="G156" t="str">
            <v>y_1993_cu</v>
          </cell>
          <cell r="H156" t="str">
            <v>y_1994_cu</v>
          </cell>
          <cell r="I156" t="str">
            <v>y_1995_cu</v>
          </cell>
          <cell r="J156" t="str">
            <v>y_1996_cu</v>
          </cell>
          <cell r="K156" t="str">
            <v>y_1997_cu</v>
          </cell>
          <cell r="L156" t="str">
            <v>y_1998_cu</v>
          </cell>
          <cell r="M156" t="str">
            <v>jan1999mu</v>
          </cell>
          <cell r="N156" t="str">
            <v>feb1999mu</v>
          </cell>
          <cell r="O156" t="str">
            <v>mar1999mu</v>
          </cell>
          <cell r="P156" t="str">
            <v>apr1999mu</v>
          </cell>
          <cell r="Q156" t="str">
            <v>may1999mu</v>
          </cell>
          <cell r="R156" t="str">
            <v>jun1999mu</v>
          </cell>
          <cell r="S156" t="str">
            <v>jul1999mu</v>
          </cell>
          <cell r="T156" t="str">
            <v>aug1999mu</v>
          </cell>
          <cell r="U156" t="str">
            <v>sep1999mu</v>
          </cell>
          <cell r="V156" t="str">
            <v>oct1999mu</v>
          </cell>
          <cell r="W156" t="str">
            <v>nov1999mu</v>
          </cell>
          <cell r="X156" t="str">
            <v>dec1999mu</v>
          </cell>
          <cell r="Y156" t="str">
            <v>tot1999mu</v>
          </cell>
          <cell r="Z156" t="str">
            <v>rtype</v>
          </cell>
          <cell r="AA156" t="str">
            <v>kode</v>
          </cell>
        </row>
        <row r="157">
          <cell r="B157" t="str">
            <v>U</v>
          </cell>
          <cell r="C157" t="str">
            <v>SEGMENT TOTAL</v>
          </cell>
        </row>
        <row r="160">
          <cell r="A160" t="str">
            <v>market</v>
          </cell>
          <cell r="B160" t="str">
            <v>seg</v>
          </cell>
          <cell r="C160" t="str">
            <v>detail</v>
          </cell>
          <cell r="D160" t="str">
            <v>y_1990_cu</v>
          </cell>
          <cell r="E160" t="str">
            <v>y_1991_cu</v>
          </cell>
          <cell r="F160" t="str">
            <v>y_1992_cu</v>
          </cell>
          <cell r="G160" t="str">
            <v>y_1993_cu</v>
          </cell>
          <cell r="H160" t="str">
            <v>y_1994_cu</v>
          </cell>
          <cell r="I160" t="str">
            <v>y_1995_cu</v>
          </cell>
          <cell r="J160" t="str">
            <v>y_1996_cu</v>
          </cell>
          <cell r="K160" t="str">
            <v>y_1997_cu</v>
          </cell>
          <cell r="L160" t="str">
            <v>y_1998_cu</v>
          </cell>
          <cell r="M160" t="str">
            <v>jan1999mu</v>
          </cell>
          <cell r="N160" t="str">
            <v>feb1999mu</v>
          </cell>
          <cell r="O160" t="str">
            <v>mar1999mu</v>
          </cell>
          <cell r="P160" t="str">
            <v>apr1999mu</v>
          </cell>
          <cell r="Q160" t="str">
            <v>may1999mu</v>
          </cell>
          <cell r="R160" t="str">
            <v>jun1999mu</v>
          </cell>
          <cell r="S160" t="str">
            <v>jul1999mu</v>
          </cell>
          <cell r="T160" t="str">
            <v>aug1999mu</v>
          </cell>
          <cell r="U160" t="str">
            <v>sep1999mu</v>
          </cell>
          <cell r="V160" t="str">
            <v>oct1999mu</v>
          </cell>
          <cell r="W160" t="str">
            <v>nov1999mu</v>
          </cell>
          <cell r="X160" t="str">
            <v>dec1999mu</v>
          </cell>
          <cell r="Y160" t="str">
            <v>tot1999mu</v>
          </cell>
          <cell r="Z160" t="str">
            <v>rtype</v>
          </cell>
          <cell r="AA160" t="str">
            <v>kode</v>
          </cell>
        </row>
        <row r="161">
          <cell r="B161" t="str">
            <v>8</v>
          </cell>
          <cell r="C161" t="str">
            <v>SEGMENT TOTAL</v>
          </cell>
        </row>
        <row r="164">
          <cell r="A164" t="str">
            <v>market</v>
          </cell>
          <cell r="B164" t="str">
            <v>seg</v>
          </cell>
          <cell r="C164" t="str">
            <v>detail</v>
          </cell>
          <cell r="D164" t="str">
            <v>y_1990_cu</v>
          </cell>
          <cell r="E164" t="str">
            <v>y_1991_cu</v>
          </cell>
          <cell r="F164" t="str">
            <v>y_1992_cu</v>
          </cell>
          <cell r="G164" t="str">
            <v>y_1993_cu</v>
          </cell>
          <cell r="H164" t="str">
            <v>y_1994_cu</v>
          </cell>
          <cell r="I164" t="str">
            <v>y_1995_cu</v>
          </cell>
          <cell r="J164" t="str">
            <v>y_1996_cu</v>
          </cell>
          <cell r="K164" t="str">
            <v>y_1997_cu</v>
          </cell>
          <cell r="L164" t="str">
            <v>y_1998_cu</v>
          </cell>
          <cell r="M164" t="str">
            <v>jan1999mu</v>
          </cell>
          <cell r="N164" t="str">
            <v>feb1999mu</v>
          </cell>
          <cell r="O164" t="str">
            <v>mar1999mu</v>
          </cell>
          <cell r="P164" t="str">
            <v>apr1999mu</v>
          </cell>
          <cell r="Q164" t="str">
            <v>may1999mu</v>
          </cell>
          <cell r="R164" t="str">
            <v>jun1999mu</v>
          </cell>
          <cell r="S164" t="str">
            <v>jul1999mu</v>
          </cell>
          <cell r="T164" t="str">
            <v>aug1999mu</v>
          </cell>
          <cell r="U164" t="str">
            <v>sep1999mu</v>
          </cell>
          <cell r="V164" t="str">
            <v>oct1999mu</v>
          </cell>
          <cell r="W164" t="str">
            <v>nov1999mu</v>
          </cell>
          <cell r="X164" t="str">
            <v>dec1999mu</v>
          </cell>
          <cell r="Y164" t="str">
            <v>tot1999mu</v>
          </cell>
          <cell r="Z164" t="str">
            <v>rtype</v>
          </cell>
          <cell r="AA164" t="str">
            <v>kode</v>
          </cell>
        </row>
        <row r="165">
          <cell r="B165" t="str">
            <v>5</v>
          </cell>
          <cell r="C165" t="str">
            <v>SEGMENT TOTAL</v>
          </cell>
        </row>
        <row r="168">
          <cell r="A168" t="str">
            <v>market</v>
          </cell>
          <cell r="B168" t="str">
            <v>seg</v>
          </cell>
          <cell r="C168" t="str">
            <v>detail</v>
          </cell>
          <cell r="D168" t="str">
            <v>y_1990_cu</v>
          </cell>
          <cell r="E168" t="str">
            <v>y_1991_cu</v>
          </cell>
          <cell r="F168" t="str">
            <v>y_1992_cu</v>
          </cell>
          <cell r="G168" t="str">
            <v>y_1993_cu</v>
          </cell>
          <cell r="H168" t="str">
            <v>y_1994_cu</v>
          </cell>
          <cell r="I168" t="str">
            <v>y_1995_cu</v>
          </cell>
          <cell r="J168" t="str">
            <v>y_1996_cu</v>
          </cell>
          <cell r="K168" t="str">
            <v>y_1997_cu</v>
          </cell>
          <cell r="L168" t="str">
            <v>y_1998_cu</v>
          </cell>
          <cell r="M168" t="str">
            <v>jan1999mu</v>
          </cell>
          <cell r="N168" t="str">
            <v>feb1999mu</v>
          </cell>
          <cell r="O168" t="str">
            <v>mar1999mu</v>
          </cell>
          <cell r="P168" t="str">
            <v>apr1999mu</v>
          </cell>
          <cell r="Q168" t="str">
            <v>may1999mu</v>
          </cell>
          <cell r="R168" t="str">
            <v>jun1999mu</v>
          </cell>
          <cell r="S168" t="str">
            <v>jul1999mu</v>
          </cell>
          <cell r="T168" t="str">
            <v>aug1999mu</v>
          </cell>
          <cell r="U168" t="str">
            <v>sep1999mu</v>
          </cell>
          <cell r="V168" t="str">
            <v>oct1999mu</v>
          </cell>
          <cell r="W168" t="str">
            <v>nov1999mu</v>
          </cell>
          <cell r="X168" t="str">
            <v>dec1999mu</v>
          </cell>
          <cell r="Y168" t="str">
            <v>tot1999mu</v>
          </cell>
          <cell r="Z168" t="str">
            <v>rtype</v>
          </cell>
          <cell r="AA168" t="str">
            <v>kode</v>
          </cell>
        </row>
        <row r="169">
          <cell r="B169" t="str">
            <v>4</v>
          </cell>
          <cell r="C169" t="str">
            <v>SEGMENT TOTAL</v>
          </cell>
        </row>
        <row r="172">
          <cell r="A172" t="str">
            <v>market</v>
          </cell>
          <cell r="B172" t="str">
            <v>seg</v>
          </cell>
          <cell r="C172" t="str">
            <v>detail</v>
          </cell>
          <cell r="D172" t="str">
            <v>y_1990_cu</v>
          </cell>
          <cell r="E172" t="str">
            <v>y_1991_cu</v>
          </cell>
          <cell r="F172" t="str">
            <v>y_1992_cu</v>
          </cell>
          <cell r="G172" t="str">
            <v>y_1993_cu</v>
          </cell>
          <cell r="H172" t="str">
            <v>y_1994_cu</v>
          </cell>
          <cell r="I172" t="str">
            <v>y_1995_cu</v>
          </cell>
          <cell r="J172" t="str">
            <v>y_1996_cu</v>
          </cell>
          <cell r="K172" t="str">
            <v>y_1997_cu</v>
          </cell>
          <cell r="L172" t="str">
            <v>y_1998_cu</v>
          </cell>
          <cell r="M172" t="str">
            <v>jan1999mu</v>
          </cell>
          <cell r="N172" t="str">
            <v>feb1999mu</v>
          </cell>
          <cell r="O172" t="str">
            <v>mar1999mu</v>
          </cell>
          <cell r="P172" t="str">
            <v>apr1999mu</v>
          </cell>
          <cell r="Q172" t="str">
            <v>may1999mu</v>
          </cell>
          <cell r="R172" t="str">
            <v>jun1999mu</v>
          </cell>
          <cell r="S172" t="str">
            <v>jul1999mu</v>
          </cell>
          <cell r="T172" t="str">
            <v>aug1999mu</v>
          </cell>
          <cell r="U172" t="str">
            <v>sep1999mu</v>
          </cell>
          <cell r="V172" t="str">
            <v>oct1999mu</v>
          </cell>
          <cell r="W172" t="str">
            <v>nov1999mu</v>
          </cell>
          <cell r="X172" t="str">
            <v>dec1999mu</v>
          </cell>
          <cell r="Y172" t="str">
            <v>tot1999mu</v>
          </cell>
          <cell r="Z172" t="str">
            <v>rtype</v>
          </cell>
          <cell r="AA172" t="str">
            <v>kode</v>
          </cell>
        </row>
        <row r="173">
          <cell r="B173" t="str">
            <v>T</v>
          </cell>
          <cell r="C173" t="str">
            <v>SEGMENT TOTAL</v>
          </cell>
        </row>
        <row r="176">
          <cell r="A176" t="str">
            <v>market</v>
          </cell>
          <cell r="B176" t="str">
            <v>seg</v>
          </cell>
          <cell r="C176" t="str">
            <v>detail</v>
          </cell>
          <cell r="D176" t="str">
            <v>y_1990_cu</v>
          </cell>
          <cell r="E176" t="str">
            <v>y_1991_cu</v>
          </cell>
          <cell r="F176" t="str">
            <v>y_1992_cu</v>
          </cell>
          <cell r="G176" t="str">
            <v>y_1993_cu</v>
          </cell>
          <cell r="H176" t="str">
            <v>y_1994_cu</v>
          </cell>
          <cell r="I176" t="str">
            <v>y_1995_cu</v>
          </cell>
          <cell r="J176" t="str">
            <v>y_1996_cu</v>
          </cell>
          <cell r="K176" t="str">
            <v>y_1997_cu</v>
          </cell>
          <cell r="L176" t="str">
            <v>y_1998_cu</v>
          </cell>
          <cell r="M176" t="str">
            <v>jan1999mu</v>
          </cell>
          <cell r="N176" t="str">
            <v>feb1999mu</v>
          </cell>
          <cell r="O176" t="str">
            <v>mar1999mu</v>
          </cell>
          <cell r="P176" t="str">
            <v>apr1999mu</v>
          </cell>
          <cell r="Q176" t="str">
            <v>may1999mu</v>
          </cell>
          <cell r="R176" t="str">
            <v>jun1999mu</v>
          </cell>
          <cell r="S176" t="str">
            <v>jul1999mu</v>
          </cell>
          <cell r="T176" t="str">
            <v>aug1999mu</v>
          </cell>
          <cell r="U176" t="str">
            <v>sep1999mu</v>
          </cell>
          <cell r="V176" t="str">
            <v>oct1999mu</v>
          </cell>
          <cell r="W176" t="str">
            <v>nov1999mu</v>
          </cell>
          <cell r="X176" t="str">
            <v>dec1999mu</v>
          </cell>
          <cell r="Y176" t="str">
            <v>tot1999mu</v>
          </cell>
          <cell r="Z176" t="str">
            <v>rtype</v>
          </cell>
          <cell r="AA176" t="str">
            <v>kode</v>
          </cell>
        </row>
        <row r="177">
          <cell r="B177" t="str">
            <v>P</v>
          </cell>
          <cell r="C177" t="str">
            <v>SEGMENT TOTAL</v>
          </cell>
        </row>
        <row r="180">
          <cell r="A180" t="str">
            <v>market</v>
          </cell>
          <cell r="B180" t="str">
            <v>seg</v>
          </cell>
          <cell r="C180" t="str">
            <v>detail</v>
          </cell>
          <cell r="D180" t="str">
            <v>y_1990_cu</v>
          </cell>
          <cell r="E180" t="str">
            <v>y_1991_cu</v>
          </cell>
          <cell r="F180" t="str">
            <v>y_1992_cu</v>
          </cell>
          <cell r="G180" t="str">
            <v>y_1993_cu</v>
          </cell>
          <cell r="H180" t="str">
            <v>y_1994_cu</v>
          </cell>
          <cell r="I180" t="str">
            <v>y_1995_cu</v>
          </cell>
          <cell r="J180" t="str">
            <v>y_1996_cu</v>
          </cell>
          <cell r="K180" t="str">
            <v>y_1997_cu</v>
          </cell>
          <cell r="L180" t="str">
            <v>y_1998_cu</v>
          </cell>
          <cell r="M180" t="str">
            <v>jan1999mu</v>
          </cell>
          <cell r="N180" t="str">
            <v>feb1999mu</v>
          </cell>
          <cell r="O180" t="str">
            <v>mar1999mu</v>
          </cell>
          <cell r="P180" t="str">
            <v>apr1999mu</v>
          </cell>
          <cell r="Q180" t="str">
            <v>may1999mu</v>
          </cell>
          <cell r="R180" t="str">
            <v>jun1999mu</v>
          </cell>
          <cell r="S180" t="str">
            <v>jul1999mu</v>
          </cell>
          <cell r="T180" t="str">
            <v>aug1999mu</v>
          </cell>
          <cell r="U180" t="str">
            <v>sep1999mu</v>
          </cell>
          <cell r="V180" t="str">
            <v>oct1999mu</v>
          </cell>
          <cell r="W180" t="str">
            <v>nov1999mu</v>
          </cell>
          <cell r="X180" t="str">
            <v>dec1999mu</v>
          </cell>
          <cell r="Y180" t="str">
            <v>tot1999mu</v>
          </cell>
          <cell r="Z180" t="str">
            <v>rtype</v>
          </cell>
          <cell r="AA180" t="str">
            <v>kode</v>
          </cell>
        </row>
        <row r="181">
          <cell r="B181" t="str">
            <v>0</v>
          </cell>
          <cell r="C181" t="str">
            <v>SEGMENT TOTAL</v>
          </cell>
        </row>
        <row r="184">
          <cell r="A184" t="str">
            <v>market</v>
          </cell>
          <cell r="B184" t="str">
            <v>seg</v>
          </cell>
          <cell r="C184" t="str">
            <v>detail</v>
          </cell>
          <cell r="D184" t="str">
            <v>y_1990_cu</v>
          </cell>
          <cell r="E184" t="str">
            <v>y_1991_cu</v>
          </cell>
          <cell r="F184" t="str">
            <v>y_1992_cu</v>
          </cell>
          <cell r="G184" t="str">
            <v>y_1993_cu</v>
          </cell>
          <cell r="H184" t="str">
            <v>y_1994_cu</v>
          </cell>
          <cell r="I184" t="str">
            <v>y_1995_cu</v>
          </cell>
          <cell r="J184" t="str">
            <v>y_1996_cu</v>
          </cell>
          <cell r="K184" t="str">
            <v>y_1997_cu</v>
          </cell>
          <cell r="L184" t="str">
            <v>y_1998_cu</v>
          </cell>
          <cell r="M184" t="str">
            <v>jan1999mu</v>
          </cell>
          <cell r="N184" t="str">
            <v>feb1999mu</v>
          </cell>
          <cell r="O184" t="str">
            <v>mar1999mu</v>
          </cell>
          <cell r="P184" t="str">
            <v>apr1999mu</v>
          </cell>
          <cell r="Q184" t="str">
            <v>may1999mu</v>
          </cell>
          <cell r="R184" t="str">
            <v>jun1999mu</v>
          </cell>
          <cell r="S184" t="str">
            <v>jul1999mu</v>
          </cell>
          <cell r="T184" t="str">
            <v>aug1999mu</v>
          </cell>
          <cell r="U184" t="str">
            <v>sep1999mu</v>
          </cell>
          <cell r="V184" t="str">
            <v>oct1999mu</v>
          </cell>
          <cell r="W184" t="str">
            <v>nov1999mu</v>
          </cell>
          <cell r="X184" t="str">
            <v>dec1999mu</v>
          </cell>
          <cell r="Y184" t="str">
            <v>tot1999mu</v>
          </cell>
          <cell r="Z184" t="str">
            <v>rtype</v>
          </cell>
          <cell r="AA184" t="str">
            <v>kode</v>
          </cell>
        </row>
        <row r="185">
          <cell r="B185" t="str">
            <v>Z</v>
          </cell>
          <cell r="C185" t="str">
            <v>SEGMENT TOTAL</v>
          </cell>
        </row>
        <row r="188">
          <cell r="A188" t="str">
            <v>market</v>
          </cell>
          <cell r="B188" t="str">
            <v>seg</v>
          </cell>
          <cell r="C188" t="str">
            <v>detail</v>
          </cell>
          <cell r="D188" t="str">
            <v>y_1990_cu</v>
          </cell>
          <cell r="E188" t="str">
            <v>y_1991_cu</v>
          </cell>
          <cell r="F188" t="str">
            <v>y_1992_cu</v>
          </cell>
          <cell r="G188" t="str">
            <v>y_1993_cu</v>
          </cell>
          <cell r="H188" t="str">
            <v>y_1994_cu</v>
          </cell>
          <cell r="I188" t="str">
            <v>y_1995_cu</v>
          </cell>
          <cell r="J188" t="str">
            <v>y_1996_cu</v>
          </cell>
          <cell r="K188" t="str">
            <v>y_1997_cu</v>
          </cell>
          <cell r="L188" t="str">
            <v>y_1998_cu</v>
          </cell>
          <cell r="M188" t="str">
            <v>jan1999mu</v>
          </cell>
          <cell r="N188" t="str">
            <v>feb1999mu</v>
          </cell>
          <cell r="O188" t="str">
            <v>mar1999mu</v>
          </cell>
          <cell r="P188" t="str">
            <v>apr1999mu</v>
          </cell>
          <cell r="Q188" t="str">
            <v>may1999mu</v>
          </cell>
          <cell r="R188" t="str">
            <v>jun1999mu</v>
          </cell>
          <cell r="S188" t="str">
            <v>jul1999mu</v>
          </cell>
          <cell r="T188" t="str">
            <v>aug1999mu</v>
          </cell>
          <cell r="U188" t="str">
            <v>sep1999mu</v>
          </cell>
          <cell r="V188" t="str">
            <v>oct1999mu</v>
          </cell>
          <cell r="W188" t="str">
            <v>nov1999mu</v>
          </cell>
          <cell r="X188" t="str">
            <v>dec1999mu</v>
          </cell>
          <cell r="Y188" t="str">
            <v>tot1999mu</v>
          </cell>
          <cell r="Z188" t="str">
            <v>rtype</v>
          </cell>
          <cell r="AA188" t="str">
            <v>kode</v>
          </cell>
        </row>
        <row r="189">
          <cell r="B189" t="str">
            <v>Y</v>
          </cell>
          <cell r="C189" t="str">
            <v>SEGMENT TOTAL</v>
          </cell>
        </row>
        <row r="192">
          <cell r="A192" t="str">
            <v>market</v>
          </cell>
          <cell r="B192" t="str">
            <v>seg</v>
          </cell>
          <cell r="C192" t="str">
            <v>detail</v>
          </cell>
          <cell r="D192" t="str">
            <v>y_1990_cu</v>
          </cell>
          <cell r="E192" t="str">
            <v>y_1991_cu</v>
          </cell>
          <cell r="F192" t="str">
            <v>y_1992_cu</v>
          </cell>
          <cell r="G192" t="str">
            <v>y_1993_cu</v>
          </cell>
          <cell r="H192" t="str">
            <v>y_1994_cu</v>
          </cell>
          <cell r="I192" t="str">
            <v>y_1995_cu</v>
          </cell>
          <cell r="J192" t="str">
            <v>y_1996_cu</v>
          </cell>
          <cell r="K192" t="str">
            <v>y_1997_cu</v>
          </cell>
          <cell r="L192" t="str">
            <v>y_1998_cu</v>
          </cell>
          <cell r="M192" t="str">
            <v>jan1999mu</v>
          </cell>
          <cell r="N192" t="str">
            <v>feb1999mu</v>
          </cell>
          <cell r="O192" t="str">
            <v>mar1999mu</v>
          </cell>
          <cell r="P192" t="str">
            <v>apr1999mu</v>
          </cell>
          <cell r="Q192" t="str">
            <v>may1999mu</v>
          </cell>
          <cell r="R192" t="str">
            <v>jun1999mu</v>
          </cell>
          <cell r="S192" t="str">
            <v>jul1999mu</v>
          </cell>
          <cell r="T192" t="str">
            <v>aug1999mu</v>
          </cell>
          <cell r="U192" t="str">
            <v>sep1999mu</v>
          </cell>
          <cell r="V192" t="str">
            <v>oct1999mu</v>
          </cell>
          <cell r="W192" t="str">
            <v>nov1999mu</v>
          </cell>
          <cell r="X192" t="str">
            <v>dec1999mu</v>
          </cell>
          <cell r="Y192" t="str">
            <v>tot1999mu</v>
          </cell>
          <cell r="Z192" t="str">
            <v>rtype</v>
          </cell>
          <cell r="AA192" t="str">
            <v>kode</v>
          </cell>
        </row>
        <row r="193">
          <cell r="B193" t="str">
            <v>X</v>
          </cell>
          <cell r="C193" t="str">
            <v>SEGMENT TOTAL</v>
          </cell>
        </row>
        <row r="196">
          <cell r="A196" t="str">
            <v>market</v>
          </cell>
          <cell r="B196" t="str">
            <v>seg</v>
          </cell>
          <cell r="C196" t="str">
            <v>detail</v>
          </cell>
          <cell r="D196" t="str">
            <v>y_1990_cu</v>
          </cell>
          <cell r="E196" t="str">
            <v>y_1991_cu</v>
          </cell>
          <cell r="F196" t="str">
            <v>y_1992_cu</v>
          </cell>
          <cell r="G196" t="str">
            <v>y_1993_cu</v>
          </cell>
          <cell r="H196" t="str">
            <v>y_1994_cu</v>
          </cell>
          <cell r="I196" t="str">
            <v>y_1995_cu</v>
          </cell>
          <cell r="J196" t="str">
            <v>y_1996_cu</v>
          </cell>
          <cell r="K196" t="str">
            <v>y_1997_cu</v>
          </cell>
          <cell r="L196" t="str">
            <v>y_1998_cu</v>
          </cell>
          <cell r="M196" t="str">
            <v>jan1999mu</v>
          </cell>
          <cell r="N196" t="str">
            <v>feb1999mu</v>
          </cell>
          <cell r="O196" t="str">
            <v>mar1999mu</v>
          </cell>
          <cell r="P196" t="str">
            <v>apr1999mu</v>
          </cell>
          <cell r="Q196" t="str">
            <v>may1999mu</v>
          </cell>
          <cell r="R196" t="str">
            <v>jun1999mu</v>
          </cell>
          <cell r="S196" t="str">
            <v>jul1999mu</v>
          </cell>
          <cell r="T196" t="str">
            <v>aug1999mu</v>
          </cell>
          <cell r="U196" t="str">
            <v>sep1999mu</v>
          </cell>
          <cell r="V196" t="str">
            <v>oct1999mu</v>
          </cell>
          <cell r="W196" t="str">
            <v>nov1999mu</v>
          </cell>
          <cell r="X196" t="str">
            <v>dec1999mu</v>
          </cell>
          <cell r="Y196" t="str">
            <v>tot1999mu</v>
          </cell>
          <cell r="Z196" t="str">
            <v>rtype</v>
          </cell>
          <cell r="AA196" t="str">
            <v>kode</v>
          </cell>
        </row>
        <row r="197">
          <cell r="B197" t="str">
            <v>W</v>
          </cell>
          <cell r="C197" t="str">
            <v>SEGMENT TOTAL</v>
          </cell>
        </row>
      </sheetData>
      <sheetData sheetId="15" refreshError="1">
        <row r="199">
          <cell r="A199" t="str">
            <v>market</v>
          </cell>
          <cell r="B199" t="str">
            <v>seg</v>
          </cell>
          <cell r="C199" t="str">
            <v>detail</v>
          </cell>
          <cell r="D199" t="str">
            <v>body_type</v>
          </cell>
          <cell r="E199" t="str">
            <v>y_1990_cu</v>
          </cell>
          <cell r="F199" t="str">
            <v>y_1991_cu</v>
          </cell>
          <cell r="G199" t="str">
            <v>y_1992_cu</v>
          </cell>
          <cell r="H199" t="str">
            <v>y_1993_cu</v>
          </cell>
          <cell r="I199" t="str">
            <v>y_1994_cu</v>
          </cell>
          <cell r="J199" t="str">
            <v>y_1995_cu</v>
          </cell>
          <cell r="K199" t="str">
            <v>y_1996_cu</v>
          </cell>
          <cell r="L199" t="str">
            <v>y_1997_cu</v>
          </cell>
          <cell r="M199" t="str">
            <v>y_1998_cu</v>
          </cell>
          <cell r="N199" t="str">
            <v>jan1999mu</v>
          </cell>
          <cell r="O199" t="str">
            <v>feb1999mu</v>
          </cell>
          <cell r="P199" t="str">
            <v>mar1999mu</v>
          </cell>
          <cell r="Q199" t="str">
            <v>apr1999mu</v>
          </cell>
          <cell r="R199" t="str">
            <v>may1999mu</v>
          </cell>
          <cell r="S199" t="str">
            <v>jun1999mu</v>
          </cell>
          <cell r="T199" t="str">
            <v>jul1999mu</v>
          </cell>
          <cell r="U199" t="str">
            <v>aug1999mu</v>
          </cell>
          <cell r="V199" t="str">
            <v>sep1999mu</v>
          </cell>
          <cell r="W199" t="str">
            <v>oct1999mu</v>
          </cell>
          <cell r="X199" t="str">
            <v>nov1999mu</v>
          </cell>
          <cell r="Y199" t="str">
            <v>dec1999mu</v>
          </cell>
          <cell r="Z199" t="str">
            <v>tot1999mu</v>
          </cell>
          <cell r="AA199" t="str">
            <v>jan2000mu</v>
          </cell>
          <cell r="AB199" t="str">
            <v>feb2000mu</v>
          </cell>
          <cell r="AC199" t="str">
            <v>mar2000mu</v>
          </cell>
          <cell r="AD199" t="str">
            <v>apr2000mu</v>
          </cell>
          <cell r="AE199" t="str">
            <v>may2000mu</v>
          </cell>
          <cell r="AF199" t="str">
            <v>jun2000mu</v>
          </cell>
          <cell r="AG199" t="str">
            <v>jul2000mu</v>
          </cell>
          <cell r="AH199" t="str">
            <v>aug2000mu</v>
          </cell>
          <cell r="AI199" t="str">
            <v>sep2000mu</v>
          </cell>
          <cell r="AJ199" t="str">
            <v>oct2000mu</v>
          </cell>
          <cell r="AK199" t="str">
            <v>nov2000mu</v>
          </cell>
          <cell r="AL199" t="str">
            <v>dec2000mu</v>
          </cell>
          <cell r="AM199" t="str">
            <v>tot2000mu</v>
          </cell>
          <cell r="AN199" t="str">
            <v>rtype</v>
          </cell>
          <cell r="AO199" t="str">
            <v>kode</v>
          </cell>
        </row>
        <row r="200">
          <cell r="A200" t="str">
            <v>EMPV</v>
          </cell>
          <cell r="B200" t="str">
            <v>H</v>
          </cell>
          <cell r="C200" t="str">
            <v>SEGMENT TOTAL</v>
          </cell>
          <cell r="D200">
            <v>0</v>
          </cell>
          <cell r="E200">
            <v>442636</v>
          </cell>
          <cell r="F200">
            <v>405025</v>
          </cell>
          <cell r="G200">
            <v>407180</v>
          </cell>
          <cell r="H200">
            <v>447084</v>
          </cell>
          <cell r="I200">
            <v>490665</v>
          </cell>
          <cell r="J200">
            <v>496672</v>
          </cell>
          <cell r="K200">
            <v>477021</v>
          </cell>
          <cell r="L200">
            <v>531652</v>
          </cell>
          <cell r="M200">
            <v>559938</v>
          </cell>
          <cell r="N200">
            <v>59131</v>
          </cell>
          <cell r="O200">
            <v>52605</v>
          </cell>
          <cell r="P200">
            <v>70489</v>
          </cell>
          <cell r="Q200">
            <v>63326</v>
          </cell>
          <cell r="R200">
            <v>57871</v>
          </cell>
          <cell r="S200">
            <v>60725</v>
          </cell>
          <cell r="T200">
            <v>66568</v>
          </cell>
          <cell r="U200">
            <v>40932</v>
          </cell>
          <cell r="V200">
            <v>55622</v>
          </cell>
          <cell r="W200">
            <v>57615</v>
          </cell>
          <cell r="X200">
            <v>51946</v>
          </cell>
          <cell r="Y200">
            <v>47002</v>
          </cell>
          <cell r="Z200">
            <v>683832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 t="str">
            <v>STOT</v>
          </cell>
          <cell r="AO200" t="str">
            <v>SEG</v>
          </cell>
        </row>
        <row r="201">
          <cell r="A201" t="str">
            <v>EMPV</v>
          </cell>
          <cell r="B201" t="str">
            <v>I</v>
          </cell>
          <cell r="C201" t="str">
            <v>SEGMENT TOTAL</v>
          </cell>
          <cell r="D201">
            <v>0</v>
          </cell>
          <cell r="E201">
            <v>3292233</v>
          </cell>
          <cell r="F201">
            <v>3433307</v>
          </cell>
          <cell r="G201">
            <v>3556005</v>
          </cell>
          <cell r="H201">
            <v>2852200</v>
          </cell>
          <cell r="I201">
            <v>3223658</v>
          </cell>
          <cell r="J201">
            <v>3384787</v>
          </cell>
          <cell r="K201">
            <v>3639870</v>
          </cell>
          <cell r="L201">
            <v>3816732</v>
          </cell>
          <cell r="M201">
            <v>3710281</v>
          </cell>
          <cell r="N201">
            <v>295639</v>
          </cell>
          <cell r="O201">
            <v>268820</v>
          </cell>
          <cell r="P201">
            <v>419165</v>
          </cell>
          <cell r="Q201">
            <v>320498</v>
          </cell>
          <cell r="R201">
            <v>296320</v>
          </cell>
          <cell r="S201">
            <v>303061</v>
          </cell>
          <cell r="T201">
            <v>331020</v>
          </cell>
          <cell r="U201">
            <v>203674</v>
          </cell>
          <cell r="V201">
            <v>314441</v>
          </cell>
          <cell r="W201">
            <v>257628</v>
          </cell>
          <cell r="X201">
            <v>250401</v>
          </cell>
          <cell r="Y201">
            <v>216471</v>
          </cell>
          <cell r="Z201">
            <v>3477138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 t="str">
            <v>STOT</v>
          </cell>
          <cell r="AO201" t="str">
            <v>SEG</v>
          </cell>
        </row>
        <row r="202">
          <cell r="A202" t="str">
            <v>EMPV</v>
          </cell>
          <cell r="B202" t="str">
            <v>J</v>
          </cell>
          <cell r="C202" t="str">
            <v>SEGMENT TOTAL</v>
          </cell>
          <cell r="D202">
            <v>0</v>
          </cell>
          <cell r="E202">
            <v>4447001</v>
          </cell>
          <cell r="F202">
            <v>4468244</v>
          </cell>
          <cell r="G202">
            <v>4601235</v>
          </cell>
          <cell r="H202">
            <v>3828326</v>
          </cell>
          <cell r="I202">
            <v>3853054</v>
          </cell>
          <cell r="J202">
            <v>3774979</v>
          </cell>
          <cell r="K202">
            <v>4048124</v>
          </cell>
          <cell r="L202">
            <v>3947323</v>
          </cell>
          <cell r="M202">
            <v>4467216</v>
          </cell>
          <cell r="N202">
            <v>424125</v>
          </cell>
          <cell r="O202">
            <v>373532</v>
          </cell>
          <cell r="P202">
            <v>591805</v>
          </cell>
          <cell r="Q202">
            <v>463384</v>
          </cell>
          <cell r="R202">
            <v>430709</v>
          </cell>
          <cell r="S202">
            <v>455529</v>
          </cell>
          <cell r="T202">
            <v>501475</v>
          </cell>
          <cell r="U202">
            <v>310115</v>
          </cell>
          <cell r="V202">
            <v>439478</v>
          </cell>
          <cell r="W202">
            <v>384024</v>
          </cell>
          <cell r="X202">
            <v>372209</v>
          </cell>
          <cell r="Y202">
            <v>312772</v>
          </cell>
          <cell r="Z202">
            <v>5059157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 t="str">
            <v>STOT</v>
          </cell>
          <cell r="AO202" t="str">
            <v>SEG</v>
          </cell>
        </row>
        <row r="203">
          <cell r="A203" t="str">
            <v>EMPV</v>
          </cell>
          <cell r="B203" t="str">
            <v>K</v>
          </cell>
          <cell r="C203" t="str">
            <v>SEGMENT TOTAL</v>
          </cell>
          <cell r="D203">
            <v>0</v>
          </cell>
          <cell r="E203">
            <v>3065185</v>
          </cell>
          <cell r="F203">
            <v>3106447</v>
          </cell>
          <cell r="G203">
            <v>3045589</v>
          </cell>
          <cell r="H203">
            <v>2593544</v>
          </cell>
          <cell r="I203">
            <v>2877497</v>
          </cell>
          <cell r="J203">
            <v>2721775</v>
          </cell>
          <cell r="K203">
            <v>2824220</v>
          </cell>
          <cell r="L203">
            <v>2973186</v>
          </cell>
          <cell r="M203">
            <v>3125592</v>
          </cell>
          <cell r="N203">
            <v>250083</v>
          </cell>
          <cell r="O203">
            <v>203325</v>
          </cell>
          <cell r="P203">
            <v>338769</v>
          </cell>
          <cell r="Q203">
            <v>273644</v>
          </cell>
          <cell r="R203">
            <v>253634</v>
          </cell>
          <cell r="S203">
            <v>265100</v>
          </cell>
          <cell r="T203">
            <v>286045</v>
          </cell>
          <cell r="U203">
            <v>176576</v>
          </cell>
          <cell r="V203">
            <v>271156</v>
          </cell>
          <cell r="W203">
            <v>225467</v>
          </cell>
          <cell r="X203">
            <v>210897</v>
          </cell>
          <cell r="Y203">
            <v>184978</v>
          </cell>
          <cell r="Z203">
            <v>2939674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 t="str">
            <v>STOT</v>
          </cell>
          <cell r="AO203" t="str">
            <v>SEG</v>
          </cell>
        </row>
        <row r="204">
          <cell r="A204" t="str">
            <v>EMPV</v>
          </cell>
          <cell r="B204" t="str">
            <v>M</v>
          </cell>
          <cell r="C204" t="str">
            <v>SEGMENT TOTAL</v>
          </cell>
          <cell r="D204">
            <v>0</v>
          </cell>
          <cell r="E204">
            <v>647312</v>
          </cell>
          <cell r="F204">
            <v>542237</v>
          </cell>
          <cell r="G204">
            <v>468997</v>
          </cell>
          <cell r="H204">
            <v>377647</v>
          </cell>
          <cell r="I204">
            <v>374293</v>
          </cell>
          <cell r="J204">
            <v>410967</v>
          </cell>
          <cell r="K204">
            <v>315137</v>
          </cell>
          <cell r="L204">
            <v>277251</v>
          </cell>
          <cell r="M204">
            <v>262114</v>
          </cell>
          <cell r="N204">
            <v>20538</v>
          </cell>
          <cell r="O204">
            <v>16072</v>
          </cell>
          <cell r="P204">
            <v>25098</v>
          </cell>
          <cell r="Q204">
            <v>21078</v>
          </cell>
          <cell r="R204">
            <v>19833</v>
          </cell>
          <cell r="S204">
            <v>19201</v>
          </cell>
          <cell r="T204">
            <v>21365</v>
          </cell>
          <cell r="U204">
            <v>10544</v>
          </cell>
          <cell r="V204">
            <v>19556</v>
          </cell>
          <cell r="W204">
            <v>19104</v>
          </cell>
          <cell r="X204">
            <v>17123</v>
          </cell>
          <cell r="Y204">
            <v>19480</v>
          </cell>
          <cell r="Z204">
            <v>228992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 t="str">
            <v>STOT</v>
          </cell>
          <cell r="AO204" t="str">
            <v>SEG</v>
          </cell>
        </row>
        <row r="205">
          <cell r="A205" t="str">
            <v>EMPV</v>
          </cell>
          <cell r="B205" t="str">
            <v>N</v>
          </cell>
          <cell r="C205" t="str">
            <v>SEGMENT TOTAL</v>
          </cell>
          <cell r="D205">
            <v>0</v>
          </cell>
          <cell r="E205">
            <v>579407</v>
          </cell>
          <cell r="F205">
            <v>616645</v>
          </cell>
          <cell r="G205">
            <v>560154</v>
          </cell>
          <cell r="H205">
            <v>429440</v>
          </cell>
          <cell r="I205">
            <v>395255</v>
          </cell>
          <cell r="J205">
            <v>382668</v>
          </cell>
          <cell r="K205">
            <v>482590</v>
          </cell>
          <cell r="L205">
            <v>494475</v>
          </cell>
          <cell r="M205">
            <v>502546</v>
          </cell>
          <cell r="N205">
            <v>41584</v>
          </cell>
          <cell r="O205">
            <v>36779</v>
          </cell>
          <cell r="P205">
            <v>57060</v>
          </cell>
          <cell r="Q205">
            <v>46896</v>
          </cell>
          <cell r="R205">
            <v>42852</v>
          </cell>
          <cell r="S205">
            <v>44805</v>
          </cell>
          <cell r="T205">
            <v>46616</v>
          </cell>
          <cell r="U205">
            <v>30586</v>
          </cell>
          <cell r="V205">
            <v>50373</v>
          </cell>
          <cell r="W205">
            <v>47260</v>
          </cell>
          <cell r="X205">
            <v>42813</v>
          </cell>
          <cell r="Y205">
            <v>37212</v>
          </cell>
          <cell r="Z205">
            <v>524836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 t="str">
            <v>STOT</v>
          </cell>
          <cell r="AO205" t="str">
            <v>SEG</v>
          </cell>
        </row>
        <row r="206">
          <cell r="A206" t="str">
            <v>EMPV</v>
          </cell>
          <cell r="B206" t="str">
            <v>O</v>
          </cell>
          <cell r="C206" t="str">
            <v>SEGMENT TOTAL</v>
          </cell>
          <cell r="D206">
            <v>0</v>
          </cell>
          <cell r="E206">
            <v>69748</v>
          </cell>
          <cell r="F206">
            <v>68172</v>
          </cell>
          <cell r="G206">
            <v>67995</v>
          </cell>
          <cell r="H206">
            <v>48671</v>
          </cell>
          <cell r="I206">
            <v>57072</v>
          </cell>
          <cell r="J206">
            <v>74682</v>
          </cell>
          <cell r="K206">
            <v>66686</v>
          </cell>
          <cell r="L206">
            <v>62892</v>
          </cell>
          <cell r="M206">
            <v>65102</v>
          </cell>
          <cell r="N206">
            <v>6120</v>
          </cell>
          <cell r="O206">
            <v>5356</v>
          </cell>
          <cell r="P206">
            <v>9325</v>
          </cell>
          <cell r="Q206">
            <v>7004</v>
          </cell>
          <cell r="R206">
            <v>6395</v>
          </cell>
          <cell r="S206">
            <v>7213</v>
          </cell>
          <cell r="T206">
            <v>6570</v>
          </cell>
          <cell r="U206">
            <v>4168</v>
          </cell>
          <cell r="V206">
            <v>6647</v>
          </cell>
          <cell r="W206">
            <v>6006</v>
          </cell>
          <cell r="X206">
            <v>5204</v>
          </cell>
          <cell r="Y206">
            <v>4234</v>
          </cell>
          <cell r="Z206">
            <v>74242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 t="str">
            <v>STOT</v>
          </cell>
          <cell r="AO206" t="str">
            <v>SEG</v>
          </cell>
        </row>
        <row r="207">
          <cell r="A207" t="str">
            <v>EMPV</v>
          </cell>
          <cell r="B207" t="str">
            <v>H</v>
          </cell>
          <cell r="C207" t="str">
            <v>SPLIT TOTAL</v>
          </cell>
          <cell r="D207" t="str">
            <v>4x4 Open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1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 t="str">
            <v>STOT</v>
          </cell>
          <cell r="AO207" t="str">
            <v>SPL</v>
          </cell>
        </row>
        <row r="208">
          <cell r="A208" t="str">
            <v>EMPV</v>
          </cell>
          <cell r="B208" t="str">
            <v>H</v>
          </cell>
          <cell r="C208" t="str">
            <v>SPLIT TOTAL</v>
          </cell>
          <cell r="D208" t="str">
            <v>Cabrio</v>
          </cell>
          <cell r="E208">
            <v>9</v>
          </cell>
          <cell r="F208">
            <v>266</v>
          </cell>
          <cell r="G208">
            <v>96</v>
          </cell>
          <cell r="H208">
            <v>39</v>
          </cell>
          <cell r="I208">
            <v>6</v>
          </cell>
          <cell r="J208">
            <v>4</v>
          </cell>
          <cell r="K208">
            <v>1</v>
          </cell>
          <cell r="L208">
            <v>2</v>
          </cell>
          <cell r="M208">
            <v>3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1</v>
          </cell>
          <cell r="W208">
            <v>0</v>
          </cell>
          <cell r="X208">
            <v>0</v>
          </cell>
          <cell r="Y208">
            <v>0</v>
          </cell>
          <cell r="Z208">
            <v>1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 t="str">
            <v>STOT</v>
          </cell>
          <cell r="AO208" t="str">
            <v>SPL</v>
          </cell>
        </row>
        <row r="209">
          <cell r="A209" t="str">
            <v>EMPV</v>
          </cell>
          <cell r="B209" t="str">
            <v>H</v>
          </cell>
          <cell r="C209" t="str">
            <v>SPLIT TOTAL</v>
          </cell>
          <cell r="D209" t="str">
            <v>Est.HiVol</v>
          </cell>
          <cell r="E209">
            <v>1600</v>
          </cell>
          <cell r="F209">
            <v>2691</v>
          </cell>
          <cell r="G209">
            <v>2046</v>
          </cell>
          <cell r="H209">
            <v>1162</v>
          </cell>
          <cell r="I209">
            <v>804</v>
          </cell>
          <cell r="J209">
            <v>131</v>
          </cell>
          <cell r="K209">
            <v>3</v>
          </cell>
          <cell r="L209">
            <v>0</v>
          </cell>
          <cell r="M209">
            <v>1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 t="str">
            <v>STOT</v>
          </cell>
          <cell r="AO209" t="str">
            <v>SPL</v>
          </cell>
        </row>
        <row r="210">
          <cell r="A210" t="str">
            <v>EMPV</v>
          </cell>
          <cell r="B210" t="str">
            <v>H</v>
          </cell>
          <cell r="C210" t="str">
            <v>SPLIT TOTAL</v>
          </cell>
          <cell r="D210" t="str">
            <v>Estate</v>
          </cell>
          <cell r="E210">
            <v>269</v>
          </cell>
          <cell r="F210">
            <v>2555</v>
          </cell>
          <cell r="G210">
            <v>177</v>
          </cell>
          <cell r="H210">
            <v>20</v>
          </cell>
          <cell r="I210">
            <v>5</v>
          </cell>
          <cell r="J210">
            <v>22</v>
          </cell>
          <cell r="K210">
            <v>285</v>
          </cell>
          <cell r="L210">
            <v>27</v>
          </cell>
          <cell r="M210">
            <v>6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1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1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 t="str">
            <v>STOT</v>
          </cell>
          <cell r="AO210" t="str">
            <v>SPL</v>
          </cell>
        </row>
        <row r="211">
          <cell r="A211" t="str">
            <v>EMPV</v>
          </cell>
          <cell r="B211" t="str">
            <v>H</v>
          </cell>
          <cell r="C211" t="str">
            <v>SPLIT TOTAL</v>
          </cell>
          <cell r="D211" t="str">
            <v>Hatchback</v>
          </cell>
          <cell r="E211">
            <v>426823</v>
          </cell>
          <cell r="F211">
            <v>398482</v>
          </cell>
          <cell r="G211">
            <v>404378</v>
          </cell>
          <cell r="H211">
            <v>320685</v>
          </cell>
          <cell r="I211">
            <v>270376</v>
          </cell>
          <cell r="J211">
            <v>266659</v>
          </cell>
          <cell r="K211">
            <v>260302</v>
          </cell>
          <cell r="L211">
            <v>322967</v>
          </cell>
          <cell r="M211">
            <v>324202</v>
          </cell>
          <cell r="N211">
            <v>31700</v>
          </cell>
          <cell r="O211">
            <v>31067</v>
          </cell>
          <cell r="P211">
            <v>38199</v>
          </cell>
          <cell r="Q211">
            <v>32528</v>
          </cell>
          <cell r="R211">
            <v>29363</v>
          </cell>
          <cell r="S211">
            <v>29168</v>
          </cell>
          <cell r="T211">
            <v>29096</v>
          </cell>
          <cell r="U211">
            <v>16017</v>
          </cell>
          <cell r="V211">
            <v>25895</v>
          </cell>
          <cell r="W211">
            <v>27467</v>
          </cell>
          <cell r="X211">
            <v>24895</v>
          </cell>
          <cell r="Y211">
            <v>19013</v>
          </cell>
          <cell r="Z211">
            <v>334408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 t="str">
            <v>STOT</v>
          </cell>
          <cell r="AO211" t="str">
            <v>SPL</v>
          </cell>
        </row>
        <row r="212">
          <cell r="A212" t="str">
            <v>EMPV</v>
          </cell>
          <cell r="B212" t="str">
            <v>H</v>
          </cell>
          <cell r="C212" t="str">
            <v>SPLIT TOTAL</v>
          </cell>
          <cell r="D212" t="str">
            <v>MonoSpace</v>
          </cell>
          <cell r="E212">
            <v>0</v>
          </cell>
          <cell r="F212">
            <v>0</v>
          </cell>
          <cell r="G212">
            <v>0</v>
          </cell>
          <cell r="H212">
            <v>125053</v>
          </cell>
          <cell r="I212">
            <v>219445</v>
          </cell>
          <cell r="J212">
            <v>229823</v>
          </cell>
          <cell r="K212">
            <v>216404</v>
          </cell>
          <cell r="L212">
            <v>208640</v>
          </cell>
          <cell r="M212">
            <v>235673</v>
          </cell>
          <cell r="N212">
            <v>27429</v>
          </cell>
          <cell r="O212">
            <v>21534</v>
          </cell>
          <cell r="P212">
            <v>32287</v>
          </cell>
          <cell r="Q212">
            <v>30796</v>
          </cell>
          <cell r="R212">
            <v>28506</v>
          </cell>
          <cell r="S212">
            <v>31553</v>
          </cell>
          <cell r="T212">
            <v>37468</v>
          </cell>
          <cell r="U212">
            <v>24915</v>
          </cell>
          <cell r="V212">
            <v>29723</v>
          </cell>
          <cell r="W212">
            <v>30140</v>
          </cell>
          <cell r="X212">
            <v>27049</v>
          </cell>
          <cell r="Y212">
            <v>27989</v>
          </cell>
          <cell r="Z212">
            <v>349389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 t="str">
            <v>STOT</v>
          </cell>
          <cell r="AO212" t="str">
            <v>SPL</v>
          </cell>
        </row>
        <row r="213">
          <cell r="A213" t="str">
            <v>EMPV</v>
          </cell>
          <cell r="B213" t="str">
            <v>H</v>
          </cell>
          <cell r="C213" t="str">
            <v>SPLIT TOTAL</v>
          </cell>
          <cell r="D213" t="str">
            <v>Roadster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3</v>
          </cell>
          <cell r="X213">
            <v>0</v>
          </cell>
          <cell r="Y213">
            <v>0</v>
          </cell>
          <cell r="Z213">
            <v>3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 t="str">
            <v>STOT</v>
          </cell>
          <cell r="AO213" t="str">
            <v>SPL</v>
          </cell>
        </row>
        <row r="214">
          <cell r="A214" t="str">
            <v>EMPV</v>
          </cell>
          <cell r="B214" t="str">
            <v>H</v>
          </cell>
          <cell r="C214" t="str">
            <v>SPLIT TOTAL</v>
          </cell>
          <cell r="D214" t="str">
            <v>Sedan</v>
          </cell>
          <cell r="E214">
            <v>13921</v>
          </cell>
          <cell r="F214">
            <v>972</v>
          </cell>
          <cell r="G214">
            <v>458</v>
          </cell>
          <cell r="H214">
            <v>119</v>
          </cell>
          <cell r="I214">
            <v>20</v>
          </cell>
          <cell r="J214">
            <v>25</v>
          </cell>
          <cell r="K214">
            <v>23</v>
          </cell>
          <cell r="L214">
            <v>15</v>
          </cell>
          <cell r="M214">
            <v>12</v>
          </cell>
          <cell r="N214">
            <v>0</v>
          </cell>
          <cell r="O214">
            <v>0</v>
          </cell>
          <cell r="P214">
            <v>2</v>
          </cell>
          <cell r="Q214">
            <v>2</v>
          </cell>
          <cell r="R214">
            <v>0</v>
          </cell>
          <cell r="S214">
            <v>1</v>
          </cell>
          <cell r="T214">
            <v>1</v>
          </cell>
          <cell r="U214">
            <v>0</v>
          </cell>
          <cell r="V214">
            <v>0</v>
          </cell>
          <cell r="W214">
            <v>2</v>
          </cell>
          <cell r="X214">
            <v>0</v>
          </cell>
          <cell r="Y214">
            <v>0</v>
          </cell>
          <cell r="Z214">
            <v>8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 t="str">
            <v>STOT</v>
          </cell>
          <cell r="AO214" t="str">
            <v>SPL</v>
          </cell>
        </row>
        <row r="215">
          <cell r="A215" t="str">
            <v>EMPV</v>
          </cell>
          <cell r="B215" t="str">
            <v>H</v>
          </cell>
          <cell r="C215" t="str">
            <v>SPLIT TOTAL</v>
          </cell>
          <cell r="D215" t="str">
            <v>Unsp.car</v>
          </cell>
          <cell r="E215">
            <v>14</v>
          </cell>
          <cell r="F215">
            <v>59</v>
          </cell>
          <cell r="G215">
            <v>25</v>
          </cell>
          <cell r="H215">
            <v>6</v>
          </cell>
          <cell r="I215">
            <v>9</v>
          </cell>
          <cell r="J215">
            <v>4</v>
          </cell>
          <cell r="K215">
            <v>1</v>
          </cell>
          <cell r="L215">
            <v>1</v>
          </cell>
          <cell r="M215">
            <v>41</v>
          </cell>
          <cell r="N215">
            <v>2</v>
          </cell>
          <cell r="O215">
            <v>4</v>
          </cell>
          <cell r="P215">
            <v>1</v>
          </cell>
          <cell r="Q215">
            <v>0</v>
          </cell>
          <cell r="R215">
            <v>1</v>
          </cell>
          <cell r="S215">
            <v>3</v>
          </cell>
          <cell r="T215">
            <v>3</v>
          </cell>
          <cell r="U215">
            <v>0</v>
          </cell>
          <cell r="V215">
            <v>3</v>
          </cell>
          <cell r="W215">
            <v>3</v>
          </cell>
          <cell r="X215">
            <v>2</v>
          </cell>
          <cell r="Y215">
            <v>0</v>
          </cell>
          <cell r="Z215">
            <v>22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 t="str">
            <v>STOT</v>
          </cell>
          <cell r="AO215" t="str">
            <v>SPL</v>
          </cell>
        </row>
        <row r="216">
          <cell r="A216" t="str">
            <v>EMPV</v>
          </cell>
          <cell r="B216" t="str">
            <v>H</v>
          </cell>
          <cell r="C216" t="str">
            <v>SPLIT TOTAL</v>
          </cell>
          <cell r="D216" t="str">
            <v>Van Unspec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4</v>
          </cell>
          <cell r="K216">
            <v>1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 t="str">
            <v>STOT</v>
          </cell>
          <cell r="AO216" t="str">
            <v>SPL</v>
          </cell>
        </row>
        <row r="217">
          <cell r="A217" t="str">
            <v>EMPV</v>
          </cell>
          <cell r="B217" t="str">
            <v>I</v>
          </cell>
          <cell r="C217" t="str">
            <v>SPLIT TOTAL</v>
          </cell>
          <cell r="D217" t="str">
            <v>4x4 Closed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1</v>
          </cell>
          <cell r="K217">
            <v>5</v>
          </cell>
          <cell r="L217">
            <v>6</v>
          </cell>
          <cell r="M217">
            <v>3</v>
          </cell>
          <cell r="N217">
            <v>1</v>
          </cell>
          <cell r="O217">
            <v>0</v>
          </cell>
          <cell r="P217">
            <v>0</v>
          </cell>
          <cell r="Q217">
            <v>0</v>
          </cell>
          <cell r="R217">
            <v>1</v>
          </cell>
          <cell r="S217">
            <v>1</v>
          </cell>
          <cell r="T217">
            <v>2</v>
          </cell>
          <cell r="U217">
            <v>1</v>
          </cell>
          <cell r="V217">
            <v>0</v>
          </cell>
          <cell r="W217">
            <v>3</v>
          </cell>
          <cell r="X217">
            <v>0</v>
          </cell>
          <cell r="Y217">
            <v>1</v>
          </cell>
          <cell r="Z217">
            <v>10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 t="str">
            <v>STOT</v>
          </cell>
          <cell r="AO217" t="str">
            <v>SPL</v>
          </cell>
        </row>
        <row r="218">
          <cell r="A218" t="str">
            <v>EMPV</v>
          </cell>
          <cell r="B218" t="str">
            <v>I</v>
          </cell>
          <cell r="C218" t="str">
            <v>SPLIT TOTAL</v>
          </cell>
          <cell r="D218" t="str">
            <v>4x4 Open</v>
          </cell>
          <cell r="E218">
            <v>121</v>
          </cell>
          <cell r="F218">
            <v>126</v>
          </cell>
          <cell r="G218">
            <v>74</v>
          </cell>
          <cell r="H218">
            <v>55</v>
          </cell>
          <cell r="I218">
            <v>62</v>
          </cell>
          <cell r="J218">
            <v>0</v>
          </cell>
          <cell r="K218">
            <v>3</v>
          </cell>
          <cell r="L218">
            <v>5</v>
          </cell>
          <cell r="M218">
            <v>1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 t="str">
            <v>STOT</v>
          </cell>
          <cell r="AO218" t="str">
            <v>SPL</v>
          </cell>
        </row>
        <row r="219">
          <cell r="A219" t="str">
            <v>EMPV</v>
          </cell>
          <cell r="B219" t="str">
            <v>I</v>
          </cell>
          <cell r="C219" t="str">
            <v>SPLIT TOTAL</v>
          </cell>
          <cell r="D219" t="str">
            <v>4x4 Pick-U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1</v>
          </cell>
          <cell r="K219">
            <v>0</v>
          </cell>
          <cell r="L219">
            <v>1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 t="str">
            <v>STOT</v>
          </cell>
          <cell r="AO219" t="str">
            <v>SPL</v>
          </cell>
        </row>
        <row r="220">
          <cell r="A220" t="str">
            <v>EMPV</v>
          </cell>
          <cell r="B220" t="str">
            <v>I</v>
          </cell>
          <cell r="C220" t="str">
            <v>SPLIT TOTAL</v>
          </cell>
          <cell r="D220" t="str">
            <v>4x4 Unspec</v>
          </cell>
          <cell r="E220">
            <v>87</v>
          </cell>
          <cell r="F220">
            <v>30</v>
          </cell>
          <cell r="G220">
            <v>72</v>
          </cell>
          <cell r="H220">
            <v>61</v>
          </cell>
          <cell r="I220">
            <v>48</v>
          </cell>
          <cell r="J220">
            <v>3</v>
          </cell>
          <cell r="K220">
            <v>0</v>
          </cell>
          <cell r="L220">
            <v>1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 t="str">
            <v>STOT</v>
          </cell>
          <cell r="AO220" t="str">
            <v>SPL</v>
          </cell>
        </row>
        <row r="221">
          <cell r="A221" t="str">
            <v>EMPV</v>
          </cell>
          <cell r="B221" t="str">
            <v>I</v>
          </cell>
          <cell r="C221" t="str">
            <v>SPLIT TOTAL</v>
          </cell>
          <cell r="D221" t="str">
            <v>Cabrio</v>
          </cell>
          <cell r="E221">
            <v>51</v>
          </cell>
          <cell r="F221">
            <v>158</v>
          </cell>
          <cell r="G221">
            <v>197</v>
          </cell>
          <cell r="H221">
            <v>228</v>
          </cell>
          <cell r="I221">
            <v>5342</v>
          </cell>
          <cell r="J221">
            <v>13609</v>
          </cell>
          <cell r="K221">
            <v>9744</v>
          </cell>
          <cell r="L221">
            <v>6892</v>
          </cell>
          <cell r="M221">
            <v>5762</v>
          </cell>
          <cell r="N221">
            <v>688</v>
          </cell>
          <cell r="O221">
            <v>996</v>
          </cell>
          <cell r="P221">
            <v>1297</v>
          </cell>
          <cell r="Q221">
            <v>955</v>
          </cell>
          <cell r="R221">
            <v>1018</v>
          </cell>
          <cell r="S221">
            <v>1185</v>
          </cell>
          <cell r="T221">
            <v>1461</v>
          </cell>
          <cell r="U221">
            <v>915</v>
          </cell>
          <cell r="V221">
            <v>315</v>
          </cell>
          <cell r="W221">
            <v>156</v>
          </cell>
          <cell r="X221">
            <v>107</v>
          </cell>
          <cell r="Y221">
            <v>88</v>
          </cell>
          <cell r="Z221">
            <v>9181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 t="str">
            <v>STOT</v>
          </cell>
          <cell r="AO221" t="str">
            <v>SPL</v>
          </cell>
        </row>
        <row r="222">
          <cell r="A222" t="str">
            <v>EMPV</v>
          </cell>
          <cell r="B222" t="str">
            <v>I</v>
          </cell>
          <cell r="C222" t="str">
            <v>SPLIT TOTAL</v>
          </cell>
          <cell r="D222" t="str">
            <v>CarPick-Up</v>
          </cell>
          <cell r="E222">
            <v>0</v>
          </cell>
          <cell r="F222">
            <v>1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 t="str">
            <v>STOT</v>
          </cell>
          <cell r="AO222" t="str">
            <v>SPL</v>
          </cell>
        </row>
        <row r="223">
          <cell r="A223" t="str">
            <v>EMPV</v>
          </cell>
          <cell r="B223" t="str">
            <v>I</v>
          </cell>
          <cell r="C223" t="str">
            <v>SPLIT TOTAL</v>
          </cell>
          <cell r="D223" t="str">
            <v>Coupe</v>
          </cell>
          <cell r="E223">
            <v>71039</v>
          </cell>
          <cell r="F223">
            <v>117462</v>
          </cell>
          <cell r="G223">
            <v>114034</v>
          </cell>
          <cell r="H223">
            <v>69680</v>
          </cell>
          <cell r="I223">
            <v>47674</v>
          </cell>
          <cell r="J223">
            <v>571</v>
          </cell>
          <cell r="K223">
            <v>35</v>
          </cell>
          <cell r="L223">
            <v>3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1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1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 t="str">
            <v>STOT</v>
          </cell>
          <cell r="AO223" t="str">
            <v>SPL</v>
          </cell>
        </row>
        <row r="224">
          <cell r="A224" t="str">
            <v>EMPV</v>
          </cell>
          <cell r="B224" t="str">
            <v>I</v>
          </cell>
          <cell r="C224" t="str">
            <v>SPLIT TOTAL</v>
          </cell>
          <cell r="D224" t="str">
            <v>Est.HiVol</v>
          </cell>
          <cell r="E224">
            <v>17270</v>
          </cell>
          <cell r="F224">
            <v>20193</v>
          </cell>
          <cell r="G224">
            <v>28150</v>
          </cell>
          <cell r="H224">
            <v>19156</v>
          </cell>
          <cell r="I224">
            <v>16963</v>
          </cell>
          <cell r="J224">
            <v>17423</v>
          </cell>
          <cell r="K224">
            <v>22505</v>
          </cell>
          <cell r="L224">
            <v>16973</v>
          </cell>
          <cell r="M224">
            <v>10006</v>
          </cell>
          <cell r="N224">
            <v>692</v>
          </cell>
          <cell r="O224">
            <v>591</v>
          </cell>
          <cell r="P224">
            <v>792</v>
          </cell>
          <cell r="Q224">
            <v>721</v>
          </cell>
          <cell r="R224">
            <v>683</v>
          </cell>
          <cell r="S224">
            <v>691</v>
          </cell>
          <cell r="T224">
            <v>634</v>
          </cell>
          <cell r="U224">
            <v>578</v>
          </cell>
          <cell r="V224">
            <v>440</v>
          </cell>
          <cell r="W224">
            <v>603</v>
          </cell>
          <cell r="X224">
            <v>646</v>
          </cell>
          <cell r="Y224">
            <v>608</v>
          </cell>
          <cell r="Z224">
            <v>7679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 t="str">
            <v>STOT</v>
          </cell>
          <cell r="AO224" t="str">
            <v>SPL</v>
          </cell>
        </row>
        <row r="225">
          <cell r="A225" t="str">
            <v>EMPV</v>
          </cell>
          <cell r="B225" t="str">
            <v>I</v>
          </cell>
          <cell r="C225" t="str">
            <v>SPLIT TOTAL</v>
          </cell>
          <cell r="D225" t="str">
            <v>Estate</v>
          </cell>
          <cell r="E225">
            <v>10327</v>
          </cell>
          <cell r="F225">
            <v>9860</v>
          </cell>
          <cell r="G225">
            <v>7850</v>
          </cell>
          <cell r="H225">
            <v>3907</v>
          </cell>
          <cell r="I225">
            <v>2601</v>
          </cell>
          <cell r="J225">
            <v>8656</v>
          </cell>
          <cell r="K225">
            <v>4780</v>
          </cell>
          <cell r="L225">
            <v>10340</v>
          </cell>
          <cell r="M225">
            <v>39956</v>
          </cell>
          <cell r="N225">
            <v>2926</v>
          </cell>
          <cell r="O225">
            <v>2450</v>
          </cell>
          <cell r="P225">
            <v>3419</v>
          </cell>
          <cell r="Q225">
            <v>2931</v>
          </cell>
          <cell r="R225">
            <v>2606</v>
          </cell>
          <cell r="S225">
            <v>3007</v>
          </cell>
          <cell r="T225">
            <v>2858</v>
          </cell>
          <cell r="U225">
            <v>2213</v>
          </cell>
          <cell r="V225">
            <v>3376</v>
          </cell>
          <cell r="W225">
            <v>2314</v>
          </cell>
          <cell r="X225">
            <v>1952</v>
          </cell>
          <cell r="Y225">
            <v>2246</v>
          </cell>
          <cell r="Z225">
            <v>32298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 t="str">
            <v>STOT</v>
          </cell>
          <cell r="AO225" t="str">
            <v>SPL</v>
          </cell>
        </row>
        <row r="226">
          <cell r="A226" t="str">
            <v>EMPV</v>
          </cell>
          <cell r="B226" t="str">
            <v>I</v>
          </cell>
          <cell r="C226" t="str">
            <v>SPLIT TOTAL</v>
          </cell>
          <cell r="D226" t="str">
            <v>Hatchback</v>
          </cell>
          <cell r="E226">
            <v>3058897</v>
          </cell>
          <cell r="F226">
            <v>3148353</v>
          </cell>
          <cell r="G226">
            <v>3281436</v>
          </cell>
          <cell r="H226">
            <v>2673442</v>
          </cell>
          <cell r="I226">
            <v>3110254</v>
          </cell>
          <cell r="J226">
            <v>3305762</v>
          </cell>
          <cell r="K226">
            <v>3546310</v>
          </cell>
          <cell r="L226">
            <v>3724123</v>
          </cell>
          <cell r="M226">
            <v>3588384</v>
          </cell>
          <cell r="N226">
            <v>283510</v>
          </cell>
          <cell r="O226">
            <v>256965</v>
          </cell>
          <cell r="P226">
            <v>403025</v>
          </cell>
          <cell r="Q226">
            <v>307565</v>
          </cell>
          <cell r="R226">
            <v>283458</v>
          </cell>
          <cell r="S226">
            <v>289045</v>
          </cell>
          <cell r="T226">
            <v>317186</v>
          </cell>
          <cell r="U226">
            <v>193310</v>
          </cell>
          <cell r="V226">
            <v>302001</v>
          </cell>
          <cell r="W226">
            <v>246503</v>
          </cell>
          <cell r="X226">
            <v>239908</v>
          </cell>
          <cell r="Y226">
            <v>206304</v>
          </cell>
          <cell r="Z226">
            <v>3328780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 t="str">
            <v>STOT</v>
          </cell>
          <cell r="AO226" t="str">
            <v>SPL</v>
          </cell>
        </row>
        <row r="227">
          <cell r="A227" t="str">
            <v>EMPV</v>
          </cell>
          <cell r="B227" t="str">
            <v>I</v>
          </cell>
          <cell r="C227" t="str">
            <v>SPLIT TOTAL</v>
          </cell>
          <cell r="D227" t="str">
            <v>MonoSpace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10248</v>
          </cell>
          <cell r="N227">
            <v>3754</v>
          </cell>
          <cell r="O227">
            <v>3199</v>
          </cell>
          <cell r="P227">
            <v>4203</v>
          </cell>
          <cell r="Q227">
            <v>2798</v>
          </cell>
          <cell r="R227">
            <v>2706</v>
          </cell>
          <cell r="S227">
            <v>2853</v>
          </cell>
          <cell r="T227">
            <v>2202</v>
          </cell>
          <cell r="U227">
            <v>1686</v>
          </cell>
          <cell r="V227">
            <v>2585</v>
          </cell>
          <cell r="W227">
            <v>3073</v>
          </cell>
          <cell r="X227">
            <v>3029</v>
          </cell>
          <cell r="Y227">
            <v>2848</v>
          </cell>
          <cell r="Z227">
            <v>34936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 t="str">
            <v>STOT</v>
          </cell>
          <cell r="AO227" t="str">
            <v>SPL</v>
          </cell>
        </row>
        <row r="228">
          <cell r="A228" t="str">
            <v>EMPV</v>
          </cell>
          <cell r="B228" t="str">
            <v>I</v>
          </cell>
          <cell r="C228" t="str">
            <v>SPLIT TOTAL</v>
          </cell>
          <cell r="D228" t="str">
            <v>Recr. van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1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1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 t="str">
            <v>STOT</v>
          </cell>
          <cell r="AO228" t="str">
            <v>SPL</v>
          </cell>
        </row>
        <row r="229">
          <cell r="A229" t="str">
            <v>EMPV</v>
          </cell>
          <cell r="B229" t="str">
            <v>I</v>
          </cell>
          <cell r="C229" t="str">
            <v>SPLIT TOTAL</v>
          </cell>
          <cell r="D229" t="str">
            <v>Roadster</v>
          </cell>
          <cell r="E229">
            <v>505</v>
          </cell>
          <cell r="F229">
            <v>86</v>
          </cell>
          <cell r="G229">
            <v>761</v>
          </cell>
          <cell r="H229">
            <v>1091</v>
          </cell>
          <cell r="I229">
            <v>661</v>
          </cell>
          <cell r="J229">
            <v>275</v>
          </cell>
          <cell r="K229">
            <v>50</v>
          </cell>
          <cell r="L229">
            <v>14</v>
          </cell>
          <cell r="M229">
            <v>9</v>
          </cell>
          <cell r="N229">
            <v>0</v>
          </cell>
          <cell r="O229">
            <v>1</v>
          </cell>
          <cell r="P229">
            <v>0</v>
          </cell>
          <cell r="Q229">
            <v>3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1</v>
          </cell>
          <cell r="X229">
            <v>0</v>
          </cell>
          <cell r="Y229">
            <v>0</v>
          </cell>
          <cell r="Z229">
            <v>5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 t="str">
            <v>STOT</v>
          </cell>
          <cell r="AO229" t="str">
            <v>SPL</v>
          </cell>
        </row>
        <row r="230">
          <cell r="A230" t="str">
            <v>EMPV</v>
          </cell>
          <cell r="B230" t="str">
            <v>I</v>
          </cell>
          <cell r="C230" t="str">
            <v>SPLIT TOTAL</v>
          </cell>
          <cell r="D230" t="str">
            <v>Sedan</v>
          </cell>
          <cell r="E230">
            <v>76768</v>
          </cell>
          <cell r="F230">
            <v>87565</v>
          </cell>
          <cell r="G230">
            <v>74059</v>
          </cell>
          <cell r="H230">
            <v>48887</v>
          </cell>
          <cell r="I230">
            <v>39652</v>
          </cell>
          <cell r="J230">
            <v>35429</v>
          </cell>
          <cell r="K230">
            <v>46860</v>
          </cell>
          <cell r="L230">
            <v>48489</v>
          </cell>
          <cell r="M230">
            <v>32763</v>
          </cell>
          <cell r="N230">
            <v>2401</v>
          </cell>
          <cell r="O230">
            <v>1882</v>
          </cell>
          <cell r="P230">
            <v>3193</v>
          </cell>
          <cell r="Q230">
            <v>2670</v>
          </cell>
          <cell r="R230">
            <v>2269</v>
          </cell>
          <cell r="S230">
            <v>2261</v>
          </cell>
          <cell r="T230">
            <v>2164</v>
          </cell>
          <cell r="U230">
            <v>1748</v>
          </cell>
          <cell r="V230">
            <v>2679</v>
          </cell>
          <cell r="W230">
            <v>2216</v>
          </cell>
          <cell r="X230">
            <v>1691</v>
          </cell>
          <cell r="Y230">
            <v>1329</v>
          </cell>
          <cell r="Z230">
            <v>26503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 t="str">
            <v>STOT</v>
          </cell>
          <cell r="AO230" t="str">
            <v>SPL</v>
          </cell>
        </row>
        <row r="231">
          <cell r="A231" t="str">
            <v>EMPV</v>
          </cell>
          <cell r="B231" t="str">
            <v>I</v>
          </cell>
          <cell r="C231" t="str">
            <v>SPLIT TOTAL</v>
          </cell>
          <cell r="D231" t="str">
            <v>Unsp.car</v>
          </cell>
          <cell r="E231">
            <v>57168</v>
          </cell>
          <cell r="F231">
            <v>49473</v>
          </cell>
          <cell r="G231">
            <v>49372</v>
          </cell>
          <cell r="H231">
            <v>35692</v>
          </cell>
          <cell r="I231">
            <v>401</v>
          </cell>
          <cell r="J231">
            <v>3057</v>
          </cell>
          <cell r="K231">
            <v>9578</v>
          </cell>
          <cell r="L231">
            <v>9884</v>
          </cell>
          <cell r="M231">
            <v>23149</v>
          </cell>
          <cell r="N231">
            <v>1667</v>
          </cell>
          <cell r="O231">
            <v>2736</v>
          </cell>
          <cell r="P231">
            <v>3236</v>
          </cell>
          <cell r="Q231">
            <v>2855</v>
          </cell>
          <cell r="R231">
            <v>3579</v>
          </cell>
          <cell r="S231">
            <v>4017</v>
          </cell>
          <cell r="T231">
            <v>4513</v>
          </cell>
          <cell r="U231">
            <v>3222</v>
          </cell>
          <cell r="V231">
            <v>3045</v>
          </cell>
          <cell r="W231">
            <v>2759</v>
          </cell>
          <cell r="X231">
            <v>3068</v>
          </cell>
          <cell r="Y231">
            <v>3047</v>
          </cell>
          <cell r="Z231">
            <v>37744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 t="str">
            <v>STOT</v>
          </cell>
          <cell r="AO231" t="str">
            <v>SPL</v>
          </cell>
        </row>
        <row r="232">
          <cell r="A232" t="str">
            <v>EMPV</v>
          </cell>
          <cell r="B232" t="str">
            <v>I</v>
          </cell>
          <cell r="C232" t="str">
            <v>SPLIT TOTAL</v>
          </cell>
          <cell r="D232" t="str">
            <v>Unspec.</v>
          </cell>
          <cell r="E232">
            <v>0</v>
          </cell>
          <cell r="F232">
            <v>0</v>
          </cell>
          <cell r="G232">
            <v>0</v>
          </cell>
          <cell r="H232">
            <v>1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 t="str">
            <v>STOT</v>
          </cell>
          <cell r="AO232" t="str">
            <v>SPL</v>
          </cell>
        </row>
        <row r="233">
          <cell r="A233" t="str">
            <v>EMPV</v>
          </cell>
          <cell r="B233" t="str">
            <v>I</v>
          </cell>
          <cell r="C233" t="str">
            <v>SPLIT TOTAL</v>
          </cell>
          <cell r="D233" t="str">
            <v>Van Unspec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1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 t="str">
            <v>STOT</v>
          </cell>
          <cell r="AO233" t="str">
            <v>SPL</v>
          </cell>
        </row>
        <row r="234">
          <cell r="A234" t="str">
            <v>EMPV</v>
          </cell>
          <cell r="B234" t="str">
            <v>J</v>
          </cell>
          <cell r="C234" t="str">
            <v>SPLIT TOTAL</v>
          </cell>
          <cell r="D234" t="str">
            <v>4x4 Closed</v>
          </cell>
          <cell r="E234">
            <v>0</v>
          </cell>
          <cell r="F234">
            <v>0</v>
          </cell>
          <cell r="G234">
            <v>0</v>
          </cell>
          <cell r="H234">
            <v>1</v>
          </cell>
          <cell r="I234">
            <v>0</v>
          </cell>
          <cell r="J234">
            <v>0</v>
          </cell>
          <cell r="K234">
            <v>2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 t="str">
            <v>STOT</v>
          </cell>
          <cell r="AO234" t="str">
            <v>SPL</v>
          </cell>
        </row>
        <row r="235">
          <cell r="A235" t="str">
            <v>EMPV</v>
          </cell>
          <cell r="B235" t="str">
            <v>J</v>
          </cell>
          <cell r="C235" t="str">
            <v>SPLIT TOTAL</v>
          </cell>
          <cell r="D235" t="str">
            <v>Cabrio</v>
          </cell>
          <cell r="E235">
            <v>57246</v>
          </cell>
          <cell r="F235">
            <v>66333</v>
          </cell>
          <cell r="G235">
            <v>59131</v>
          </cell>
          <cell r="H235">
            <v>52230</v>
          </cell>
          <cell r="I235">
            <v>68252</v>
          </cell>
          <cell r="J235">
            <v>64387</v>
          </cell>
          <cell r="K235">
            <v>59236</v>
          </cell>
          <cell r="L235">
            <v>56896</v>
          </cell>
          <cell r="M235">
            <v>47925</v>
          </cell>
          <cell r="N235">
            <v>2164</v>
          </cell>
          <cell r="O235">
            <v>1819</v>
          </cell>
          <cell r="P235">
            <v>5560</v>
          </cell>
          <cell r="Q235">
            <v>6327</v>
          </cell>
          <cell r="R235">
            <v>5887</v>
          </cell>
          <cell r="S235">
            <v>5343</v>
          </cell>
          <cell r="T235">
            <v>5502</v>
          </cell>
          <cell r="U235">
            <v>2728</v>
          </cell>
          <cell r="V235">
            <v>2339</v>
          </cell>
          <cell r="W235">
            <v>1743</v>
          </cell>
          <cell r="X235">
            <v>1492</v>
          </cell>
          <cell r="Y235">
            <v>1464</v>
          </cell>
          <cell r="Z235">
            <v>42368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 t="str">
            <v>STOT</v>
          </cell>
          <cell r="AO235" t="str">
            <v>SPL</v>
          </cell>
        </row>
        <row r="236">
          <cell r="A236" t="str">
            <v>EMPV</v>
          </cell>
          <cell r="B236" t="str">
            <v>J</v>
          </cell>
          <cell r="C236" t="str">
            <v>SPLIT TOTAL</v>
          </cell>
          <cell r="D236" t="str">
            <v>CarPick-Up</v>
          </cell>
          <cell r="E236">
            <v>0</v>
          </cell>
          <cell r="F236">
            <v>10</v>
          </cell>
          <cell r="G236">
            <v>30</v>
          </cell>
          <cell r="H236">
            <v>1</v>
          </cell>
          <cell r="I236">
            <v>0</v>
          </cell>
          <cell r="J236">
            <v>0</v>
          </cell>
          <cell r="K236">
            <v>0</v>
          </cell>
          <cell r="L236">
            <v>61</v>
          </cell>
          <cell r="M236">
            <v>328</v>
          </cell>
          <cell r="N236">
            <v>15</v>
          </cell>
          <cell r="O236">
            <v>10</v>
          </cell>
          <cell r="P236">
            <v>44</v>
          </cell>
          <cell r="Q236">
            <v>38</v>
          </cell>
          <cell r="R236">
            <v>29</v>
          </cell>
          <cell r="S236">
            <v>38</v>
          </cell>
          <cell r="T236">
            <v>65</v>
          </cell>
          <cell r="U236">
            <v>94</v>
          </cell>
          <cell r="V236">
            <v>84</v>
          </cell>
          <cell r="W236">
            <v>55</v>
          </cell>
          <cell r="X236">
            <v>19</v>
          </cell>
          <cell r="Y236">
            <v>14</v>
          </cell>
          <cell r="Z236">
            <v>505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 t="str">
            <v>STOT</v>
          </cell>
          <cell r="AO236" t="str">
            <v>SPL</v>
          </cell>
        </row>
        <row r="237">
          <cell r="A237" t="str">
            <v>EMPV</v>
          </cell>
          <cell r="B237" t="str">
            <v>J</v>
          </cell>
          <cell r="C237" t="str">
            <v>SPLIT TOTAL</v>
          </cell>
          <cell r="D237" t="str">
            <v>Coupe</v>
          </cell>
          <cell r="E237">
            <v>7843</v>
          </cell>
          <cell r="F237">
            <v>892</v>
          </cell>
          <cell r="G237">
            <v>677</v>
          </cell>
          <cell r="H237">
            <v>8321</v>
          </cell>
          <cell r="I237">
            <v>23703</v>
          </cell>
          <cell r="J237">
            <v>24209</v>
          </cell>
          <cell r="K237">
            <v>65631</v>
          </cell>
          <cell r="L237">
            <v>33302</v>
          </cell>
          <cell r="M237">
            <v>78372</v>
          </cell>
          <cell r="N237">
            <v>7130</v>
          </cell>
          <cell r="O237">
            <v>6533</v>
          </cell>
          <cell r="P237">
            <v>9325</v>
          </cell>
          <cell r="Q237">
            <v>7169</v>
          </cell>
          <cell r="R237">
            <v>6708</v>
          </cell>
          <cell r="S237">
            <v>7386</v>
          </cell>
          <cell r="T237">
            <v>10619</v>
          </cell>
          <cell r="U237">
            <v>5304</v>
          </cell>
          <cell r="V237">
            <v>7699</v>
          </cell>
          <cell r="W237">
            <v>8293</v>
          </cell>
          <cell r="X237">
            <v>8073</v>
          </cell>
          <cell r="Y237">
            <v>5815</v>
          </cell>
          <cell r="Z237">
            <v>90054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 t="str">
            <v>STOT</v>
          </cell>
          <cell r="AO237" t="str">
            <v>SPL</v>
          </cell>
        </row>
        <row r="238">
          <cell r="A238" t="str">
            <v>EMPV</v>
          </cell>
          <cell r="B238" t="str">
            <v>J</v>
          </cell>
          <cell r="C238" t="str">
            <v>SPLIT TOTAL</v>
          </cell>
          <cell r="D238" t="str">
            <v>Est.HiVol</v>
          </cell>
          <cell r="E238">
            <v>9</v>
          </cell>
          <cell r="F238">
            <v>4</v>
          </cell>
          <cell r="G238">
            <v>9</v>
          </cell>
          <cell r="H238">
            <v>7</v>
          </cell>
          <cell r="I238">
            <v>5</v>
          </cell>
          <cell r="J238">
            <v>9</v>
          </cell>
          <cell r="K238">
            <v>2</v>
          </cell>
          <cell r="L238">
            <v>0</v>
          </cell>
          <cell r="M238">
            <v>2</v>
          </cell>
          <cell r="N238">
            <v>0</v>
          </cell>
          <cell r="O238">
            <v>0</v>
          </cell>
          <cell r="P238">
            <v>0</v>
          </cell>
          <cell r="Q238">
            <v>1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1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 t="str">
            <v>STOT</v>
          </cell>
          <cell r="AO238" t="str">
            <v>SPL</v>
          </cell>
        </row>
        <row r="239">
          <cell r="A239" t="str">
            <v>EMPV</v>
          </cell>
          <cell r="B239" t="str">
            <v>J</v>
          </cell>
          <cell r="C239" t="str">
            <v>SPLIT TOTAL</v>
          </cell>
          <cell r="D239" t="str">
            <v>Estate</v>
          </cell>
          <cell r="E239">
            <v>216038</v>
          </cell>
          <cell r="F239">
            <v>289285</v>
          </cell>
          <cell r="G239">
            <v>363510</v>
          </cell>
          <cell r="H239">
            <v>382238</v>
          </cell>
          <cell r="I239">
            <v>584820</v>
          </cell>
          <cell r="J239">
            <v>616332</v>
          </cell>
          <cell r="K239">
            <v>649988</v>
          </cell>
          <cell r="L239">
            <v>677762</v>
          </cell>
          <cell r="M239">
            <v>758493</v>
          </cell>
          <cell r="N239">
            <v>63398</v>
          </cell>
          <cell r="O239">
            <v>62204</v>
          </cell>
          <cell r="P239">
            <v>91991</v>
          </cell>
          <cell r="Q239">
            <v>76147</v>
          </cell>
          <cell r="R239">
            <v>76128</v>
          </cell>
          <cell r="S239">
            <v>85428</v>
          </cell>
          <cell r="T239">
            <v>92857</v>
          </cell>
          <cell r="U239">
            <v>59181</v>
          </cell>
          <cell r="V239">
            <v>76884</v>
          </cell>
          <cell r="W239">
            <v>73677</v>
          </cell>
          <cell r="X239">
            <v>72450</v>
          </cell>
          <cell r="Y239">
            <v>59633</v>
          </cell>
          <cell r="Z239">
            <v>889978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 t="str">
            <v>STOT</v>
          </cell>
          <cell r="AO239" t="str">
            <v>SPL</v>
          </cell>
        </row>
        <row r="240">
          <cell r="A240" t="str">
            <v>EMPV</v>
          </cell>
          <cell r="B240" t="str">
            <v>J</v>
          </cell>
          <cell r="C240" t="str">
            <v>SPLIT TOTAL</v>
          </cell>
          <cell r="D240" t="str">
            <v>Hatchback</v>
          </cell>
          <cell r="E240">
            <v>3287304</v>
          </cell>
          <cell r="F240">
            <v>3267421</v>
          </cell>
          <cell r="G240">
            <v>3322949</v>
          </cell>
          <cell r="H240">
            <v>2690751</v>
          </cell>
          <cell r="I240">
            <v>2576926</v>
          </cell>
          <cell r="J240">
            <v>2508012</v>
          </cell>
          <cell r="K240">
            <v>2722111</v>
          </cell>
          <cell r="L240">
            <v>2542149</v>
          </cell>
          <cell r="M240">
            <v>2842554</v>
          </cell>
          <cell r="N240">
            <v>270815</v>
          </cell>
          <cell r="O240">
            <v>228668</v>
          </cell>
          <cell r="P240">
            <v>380552</v>
          </cell>
          <cell r="Q240">
            <v>288236</v>
          </cell>
          <cell r="R240">
            <v>260125</v>
          </cell>
          <cell r="S240">
            <v>269415</v>
          </cell>
          <cell r="T240">
            <v>299857</v>
          </cell>
          <cell r="U240">
            <v>181452</v>
          </cell>
          <cell r="V240">
            <v>280198</v>
          </cell>
          <cell r="W240">
            <v>229376</v>
          </cell>
          <cell r="X240">
            <v>220681</v>
          </cell>
          <cell r="Y240">
            <v>185152</v>
          </cell>
          <cell r="Z240">
            <v>3094527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 t="str">
            <v>STOT</v>
          </cell>
          <cell r="AO240" t="str">
            <v>SPL</v>
          </cell>
        </row>
        <row r="241">
          <cell r="A241" t="str">
            <v>EMPV</v>
          </cell>
          <cell r="B241" t="str">
            <v>J</v>
          </cell>
          <cell r="C241" t="str">
            <v>SPLIT TOTAL</v>
          </cell>
          <cell r="D241" t="str">
            <v>MonoSpace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4</v>
          </cell>
          <cell r="K241">
            <v>14</v>
          </cell>
          <cell r="L241">
            <v>6625</v>
          </cell>
          <cell r="M241">
            <v>119717</v>
          </cell>
          <cell r="N241">
            <v>16091</v>
          </cell>
          <cell r="O241">
            <v>13291</v>
          </cell>
          <cell r="P241">
            <v>19035</v>
          </cell>
          <cell r="Q241">
            <v>15588</v>
          </cell>
          <cell r="R241">
            <v>15204</v>
          </cell>
          <cell r="S241">
            <v>14581</v>
          </cell>
          <cell r="T241">
            <v>17608</v>
          </cell>
          <cell r="U241">
            <v>13302</v>
          </cell>
          <cell r="V241">
            <v>15911</v>
          </cell>
          <cell r="W241">
            <v>12810</v>
          </cell>
          <cell r="X241">
            <v>13336</v>
          </cell>
          <cell r="Y241">
            <v>11899</v>
          </cell>
          <cell r="Z241">
            <v>178656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 t="str">
            <v>STOT</v>
          </cell>
          <cell r="AO241" t="str">
            <v>SPL</v>
          </cell>
        </row>
        <row r="242">
          <cell r="A242" t="str">
            <v>EMPV</v>
          </cell>
          <cell r="B242" t="str">
            <v>J</v>
          </cell>
          <cell r="C242" t="str">
            <v>SPLIT TOTAL</v>
          </cell>
          <cell r="D242" t="str">
            <v>Pick-up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2</v>
          </cell>
          <cell r="K242">
            <v>0</v>
          </cell>
          <cell r="L242">
            <v>1</v>
          </cell>
          <cell r="M242">
            <v>188</v>
          </cell>
          <cell r="N242">
            <v>4</v>
          </cell>
          <cell r="O242">
            <v>9</v>
          </cell>
          <cell r="P242">
            <v>10</v>
          </cell>
          <cell r="Q242">
            <v>11</v>
          </cell>
          <cell r="R242">
            <v>7</v>
          </cell>
          <cell r="S242">
            <v>11</v>
          </cell>
          <cell r="T242">
            <v>18</v>
          </cell>
          <cell r="U242">
            <v>15</v>
          </cell>
          <cell r="V242">
            <v>17</v>
          </cell>
          <cell r="W242">
            <v>24</v>
          </cell>
          <cell r="X242">
            <v>1</v>
          </cell>
          <cell r="Y242">
            <v>1</v>
          </cell>
          <cell r="Z242">
            <v>128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 t="str">
            <v>STOT</v>
          </cell>
          <cell r="AO242" t="str">
            <v>SPL</v>
          </cell>
        </row>
        <row r="243">
          <cell r="A243" t="str">
            <v>EMPV</v>
          </cell>
          <cell r="B243" t="str">
            <v>J</v>
          </cell>
          <cell r="C243" t="str">
            <v>SPLIT TOTAL</v>
          </cell>
          <cell r="D243" t="str">
            <v>Sedan</v>
          </cell>
          <cell r="E243">
            <v>623156</v>
          </cell>
          <cell r="F243">
            <v>620242</v>
          </cell>
          <cell r="G243">
            <v>597174</v>
          </cell>
          <cell r="H243">
            <v>507307</v>
          </cell>
          <cell r="I243">
            <v>455682</v>
          </cell>
          <cell r="J243">
            <v>435659</v>
          </cell>
          <cell r="K243">
            <v>419470</v>
          </cell>
          <cell r="L243">
            <v>431558</v>
          </cell>
          <cell r="M243">
            <v>339535</v>
          </cell>
          <cell r="N243">
            <v>39724</v>
          </cell>
          <cell r="O243">
            <v>34303</v>
          </cell>
          <cell r="P243">
            <v>51077</v>
          </cell>
          <cell r="Q243">
            <v>42073</v>
          </cell>
          <cell r="R243">
            <v>38494</v>
          </cell>
          <cell r="S243">
            <v>41032</v>
          </cell>
          <cell r="T243">
            <v>41346</v>
          </cell>
          <cell r="U243">
            <v>25783</v>
          </cell>
          <cell r="V243">
            <v>34235</v>
          </cell>
          <cell r="W243">
            <v>31777</v>
          </cell>
          <cell r="X243">
            <v>32092</v>
          </cell>
          <cell r="Y243">
            <v>27649</v>
          </cell>
          <cell r="Z243">
            <v>439585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 t="str">
            <v>STOT</v>
          </cell>
          <cell r="AO243" t="str">
            <v>SPL</v>
          </cell>
        </row>
        <row r="244">
          <cell r="A244" t="str">
            <v>EMPV</v>
          </cell>
          <cell r="B244" t="str">
            <v>J</v>
          </cell>
          <cell r="C244" t="str">
            <v>SPLIT TOTAL</v>
          </cell>
          <cell r="D244" t="str">
            <v>Unsp.car</v>
          </cell>
          <cell r="E244">
            <v>255403</v>
          </cell>
          <cell r="F244">
            <v>224056</v>
          </cell>
          <cell r="G244">
            <v>257755</v>
          </cell>
          <cell r="H244">
            <v>187470</v>
          </cell>
          <cell r="I244">
            <v>143666</v>
          </cell>
          <cell r="J244">
            <v>126365</v>
          </cell>
          <cell r="K244">
            <v>131669</v>
          </cell>
          <cell r="L244">
            <v>198969</v>
          </cell>
          <cell r="M244">
            <v>280102</v>
          </cell>
          <cell r="N244">
            <v>24784</v>
          </cell>
          <cell r="O244">
            <v>26695</v>
          </cell>
          <cell r="P244">
            <v>34211</v>
          </cell>
          <cell r="Q244">
            <v>27794</v>
          </cell>
          <cell r="R244">
            <v>28127</v>
          </cell>
          <cell r="S244">
            <v>32295</v>
          </cell>
          <cell r="T244">
            <v>33603</v>
          </cell>
          <cell r="U244">
            <v>22256</v>
          </cell>
          <cell r="V244">
            <v>22111</v>
          </cell>
          <cell r="W244">
            <v>26269</v>
          </cell>
          <cell r="X244">
            <v>24065</v>
          </cell>
          <cell r="Y244">
            <v>21145</v>
          </cell>
          <cell r="Z244">
            <v>323355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 t="str">
            <v>STOT</v>
          </cell>
          <cell r="AO244" t="str">
            <v>SPL</v>
          </cell>
        </row>
        <row r="245">
          <cell r="A245" t="str">
            <v>EMPV</v>
          </cell>
          <cell r="B245" t="str">
            <v>J</v>
          </cell>
          <cell r="C245" t="str">
            <v>SPLIT TOTAL</v>
          </cell>
          <cell r="D245" t="str">
            <v>Unspec.</v>
          </cell>
          <cell r="E245">
            <v>2</v>
          </cell>
          <cell r="F245">
            <v>1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1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 t="str">
            <v>STOT</v>
          </cell>
          <cell r="AO245" t="str">
            <v>SPL</v>
          </cell>
        </row>
        <row r="246">
          <cell r="A246" t="str">
            <v>EMPV</v>
          </cell>
          <cell r="B246" t="str">
            <v>K</v>
          </cell>
          <cell r="C246" t="str">
            <v>SPLIT TOTAL</v>
          </cell>
          <cell r="D246" t="str">
            <v>4x4 Closed</v>
          </cell>
          <cell r="E246">
            <v>296</v>
          </cell>
          <cell r="F246">
            <v>137</v>
          </cell>
          <cell r="G246">
            <v>33</v>
          </cell>
          <cell r="H246">
            <v>13</v>
          </cell>
          <cell r="I246">
            <v>0</v>
          </cell>
          <cell r="J246">
            <v>4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 t="str">
            <v>STOT</v>
          </cell>
          <cell r="AO246" t="str">
            <v>SPL</v>
          </cell>
        </row>
        <row r="247">
          <cell r="A247" t="str">
            <v>EMPV</v>
          </cell>
          <cell r="B247" t="str">
            <v>K</v>
          </cell>
          <cell r="C247" t="str">
            <v>SPLIT TOTAL</v>
          </cell>
          <cell r="D247" t="str">
            <v>4x4 Open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1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 t="str">
            <v>STOT</v>
          </cell>
          <cell r="AO247" t="str">
            <v>SPL</v>
          </cell>
        </row>
        <row r="248">
          <cell r="A248" t="str">
            <v>EMPV</v>
          </cell>
          <cell r="B248" t="str">
            <v>K</v>
          </cell>
          <cell r="C248" t="str">
            <v>SPLIT TOTAL</v>
          </cell>
          <cell r="D248" t="str">
            <v>Cabrio</v>
          </cell>
          <cell r="E248">
            <v>15025</v>
          </cell>
          <cell r="F248">
            <v>18384</v>
          </cell>
          <cell r="G248">
            <v>15753</v>
          </cell>
          <cell r="H248">
            <v>14570</v>
          </cell>
          <cell r="I248">
            <v>21286</v>
          </cell>
          <cell r="J248">
            <v>25903</v>
          </cell>
          <cell r="K248">
            <v>26255</v>
          </cell>
          <cell r="L248">
            <v>26586</v>
          </cell>
          <cell r="M248">
            <v>22864</v>
          </cell>
          <cell r="N248">
            <v>1120</v>
          </cell>
          <cell r="O248">
            <v>941</v>
          </cell>
          <cell r="P248">
            <v>2995</v>
          </cell>
          <cell r="Q248">
            <v>2572</v>
          </cell>
          <cell r="R248">
            <v>2441</v>
          </cell>
          <cell r="S248">
            <v>2437</v>
          </cell>
          <cell r="T248">
            <v>2016</v>
          </cell>
          <cell r="U248">
            <v>978</v>
          </cell>
          <cell r="V248">
            <v>1775</v>
          </cell>
          <cell r="W248">
            <v>848</v>
          </cell>
          <cell r="X248">
            <v>605</v>
          </cell>
          <cell r="Y248">
            <v>731</v>
          </cell>
          <cell r="Z248">
            <v>19459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 t="str">
            <v>STOT</v>
          </cell>
          <cell r="AO248" t="str">
            <v>SPL</v>
          </cell>
        </row>
        <row r="249">
          <cell r="A249" t="str">
            <v>EMPV</v>
          </cell>
          <cell r="B249" t="str">
            <v>K</v>
          </cell>
          <cell r="C249" t="str">
            <v>SPLIT TOTAL</v>
          </cell>
          <cell r="D249" t="str">
            <v>Coupe</v>
          </cell>
          <cell r="E249">
            <v>16042</v>
          </cell>
          <cell r="F249">
            <v>12176</v>
          </cell>
          <cell r="G249">
            <v>64345</v>
          </cell>
          <cell r="H249">
            <v>63345</v>
          </cell>
          <cell r="I249">
            <v>65282</v>
          </cell>
          <cell r="J249">
            <v>58398</v>
          </cell>
          <cell r="K249">
            <v>45335</v>
          </cell>
          <cell r="L249">
            <v>40505</v>
          </cell>
          <cell r="M249">
            <v>48650</v>
          </cell>
          <cell r="N249">
            <v>3446</v>
          </cell>
          <cell r="O249">
            <v>2228</v>
          </cell>
          <cell r="P249">
            <v>5299</v>
          </cell>
          <cell r="Q249">
            <v>5012</v>
          </cell>
          <cell r="R249">
            <v>4830</v>
          </cell>
          <cell r="S249">
            <v>5996</v>
          </cell>
          <cell r="T249">
            <v>6550</v>
          </cell>
          <cell r="U249">
            <v>5335</v>
          </cell>
          <cell r="V249">
            <v>7157</v>
          </cell>
          <cell r="W249">
            <v>5606</v>
          </cell>
          <cell r="X249">
            <v>5376</v>
          </cell>
          <cell r="Y249">
            <v>3860</v>
          </cell>
          <cell r="Z249">
            <v>60695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 t="str">
            <v>STOT</v>
          </cell>
          <cell r="AO249" t="str">
            <v>SPL</v>
          </cell>
        </row>
        <row r="250">
          <cell r="A250" t="str">
            <v>EMPV</v>
          </cell>
          <cell r="B250" t="str">
            <v>K</v>
          </cell>
          <cell r="C250" t="str">
            <v>SPLIT TOTAL</v>
          </cell>
          <cell r="D250" t="str">
            <v>Estate</v>
          </cell>
          <cell r="E250">
            <v>419372</v>
          </cell>
          <cell r="F250">
            <v>511475</v>
          </cell>
          <cell r="G250">
            <v>498657</v>
          </cell>
          <cell r="H250">
            <v>449650</v>
          </cell>
          <cell r="I250">
            <v>488736</v>
          </cell>
          <cell r="J250">
            <v>441290</v>
          </cell>
          <cell r="K250">
            <v>608128</v>
          </cell>
          <cell r="L250">
            <v>809959</v>
          </cell>
          <cell r="M250">
            <v>949771</v>
          </cell>
          <cell r="N250">
            <v>77211</v>
          </cell>
          <cell r="O250">
            <v>61392</v>
          </cell>
          <cell r="P250">
            <v>93432</v>
          </cell>
          <cell r="Q250">
            <v>82070</v>
          </cell>
          <cell r="R250">
            <v>76053</v>
          </cell>
          <cell r="S250">
            <v>78225</v>
          </cell>
          <cell r="T250">
            <v>80262</v>
          </cell>
          <cell r="U250">
            <v>48057</v>
          </cell>
          <cell r="V250">
            <v>69950</v>
          </cell>
          <cell r="W250">
            <v>67201</v>
          </cell>
          <cell r="X250">
            <v>65318</v>
          </cell>
          <cell r="Y250">
            <v>58058</v>
          </cell>
          <cell r="Z250">
            <v>857229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 t="str">
            <v>STOT</v>
          </cell>
          <cell r="AO250" t="str">
            <v>SPL</v>
          </cell>
        </row>
        <row r="251">
          <cell r="A251" t="str">
            <v>EMPV</v>
          </cell>
          <cell r="B251" t="str">
            <v>K</v>
          </cell>
          <cell r="C251" t="str">
            <v>SPLIT TOTAL</v>
          </cell>
          <cell r="D251" t="str">
            <v>Hatchback</v>
          </cell>
          <cell r="E251">
            <v>744858</v>
          </cell>
          <cell r="F251">
            <v>675810</v>
          </cell>
          <cell r="G251">
            <v>700630</v>
          </cell>
          <cell r="H251">
            <v>743339</v>
          </cell>
          <cell r="I251">
            <v>970147</v>
          </cell>
          <cell r="J251">
            <v>913653</v>
          </cell>
          <cell r="K251">
            <v>828778</v>
          </cell>
          <cell r="L251">
            <v>778007</v>
          </cell>
          <cell r="M251">
            <v>741072</v>
          </cell>
          <cell r="N251">
            <v>52258</v>
          </cell>
          <cell r="O251">
            <v>40077</v>
          </cell>
          <cell r="P251">
            <v>76172</v>
          </cell>
          <cell r="Q251">
            <v>57275</v>
          </cell>
          <cell r="R251">
            <v>50184</v>
          </cell>
          <cell r="S251">
            <v>49208</v>
          </cell>
          <cell r="T251">
            <v>58379</v>
          </cell>
          <cell r="U251">
            <v>31934</v>
          </cell>
          <cell r="V251">
            <v>62461</v>
          </cell>
          <cell r="W251">
            <v>41891</v>
          </cell>
          <cell r="X251">
            <v>36691</v>
          </cell>
          <cell r="Y251">
            <v>33298</v>
          </cell>
          <cell r="Z251">
            <v>589828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 t="str">
            <v>STOT</v>
          </cell>
          <cell r="AO251" t="str">
            <v>SPL</v>
          </cell>
        </row>
        <row r="252">
          <cell r="A252" t="str">
            <v>EMPV</v>
          </cell>
          <cell r="B252" t="str">
            <v>K</v>
          </cell>
          <cell r="C252" t="str">
            <v>SPLIT TOTAL</v>
          </cell>
          <cell r="D252" t="str">
            <v>MonoSpace</v>
          </cell>
          <cell r="E252">
            <v>36</v>
          </cell>
          <cell r="F252">
            <v>28</v>
          </cell>
          <cell r="G252">
            <v>1</v>
          </cell>
          <cell r="H252">
            <v>1</v>
          </cell>
          <cell r="I252">
            <v>6</v>
          </cell>
          <cell r="J252">
            <v>61</v>
          </cell>
          <cell r="K252">
            <v>24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 t="str">
            <v>STOT</v>
          </cell>
          <cell r="AO252" t="str">
            <v>SPL</v>
          </cell>
        </row>
        <row r="253">
          <cell r="A253" t="str">
            <v>EMPV</v>
          </cell>
          <cell r="B253" t="str">
            <v>K</v>
          </cell>
          <cell r="C253" t="str">
            <v>SPLIT TOTAL</v>
          </cell>
          <cell r="D253" t="str">
            <v>OtherTruck</v>
          </cell>
          <cell r="E253">
            <v>0</v>
          </cell>
          <cell r="F253">
            <v>0</v>
          </cell>
          <cell r="G253">
            <v>0</v>
          </cell>
          <cell r="H253">
            <v>1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 t="str">
            <v>STOT</v>
          </cell>
          <cell r="AO253" t="str">
            <v>SPL</v>
          </cell>
        </row>
        <row r="254">
          <cell r="A254" t="str">
            <v>EMPV</v>
          </cell>
          <cell r="B254" t="str">
            <v>K</v>
          </cell>
          <cell r="C254" t="str">
            <v>SPLIT TOTAL</v>
          </cell>
          <cell r="D254" t="str">
            <v>Sedan</v>
          </cell>
          <cell r="E254">
            <v>1637587</v>
          </cell>
          <cell r="F254">
            <v>1675561</v>
          </cell>
          <cell r="G254">
            <v>1541139</v>
          </cell>
          <cell r="H254">
            <v>1163789</v>
          </cell>
          <cell r="I254">
            <v>1200026</v>
          </cell>
          <cell r="J254">
            <v>1173071</v>
          </cell>
          <cell r="K254">
            <v>1184166</v>
          </cell>
          <cell r="L254">
            <v>1202800</v>
          </cell>
          <cell r="M254">
            <v>1216222</v>
          </cell>
          <cell r="N254">
            <v>102720</v>
          </cell>
          <cell r="O254">
            <v>83971</v>
          </cell>
          <cell r="P254">
            <v>141594</v>
          </cell>
          <cell r="Q254">
            <v>110552</v>
          </cell>
          <cell r="R254">
            <v>103818</v>
          </cell>
          <cell r="S254">
            <v>111510</v>
          </cell>
          <cell r="T254">
            <v>116898</v>
          </cell>
          <cell r="U254">
            <v>77395</v>
          </cell>
          <cell r="V254">
            <v>116181</v>
          </cell>
          <cell r="W254">
            <v>93261</v>
          </cell>
          <cell r="X254">
            <v>87575</v>
          </cell>
          <cell r="Y254">
            <v>72748</v>
          </cell>
          <cell r="Z254">
            <v>1218223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 t="str">
            <v>STOT</v>
          </cell>
          <cell r="AO254" t="str">
            <v>SPL</v>
          </cell>
        </row>
        <row r="255">
          <cell r="A255" t="str">
            <v>EMPV</v>
          </cell>
          <cell r="B255" t="str">
            <v>K</v>
          </cell>
          <cell r="C255" t="str">
            <v>SPLIT TOTAL</v>
          </cell>
          <cell r="D255" t="str">
            <v>Unsp.car</v>
          </cell>
          <cell r="E255">
            <v>231969</v>
          </cell>
          <cell r="F255">
            <v>212876</v>
          </cell>
          <cell r="G255">
            <v>225031</v>
          </cell>
          <cell r="H255">
            <v>158836</v>
          </cell>
          <cell r="I255">
            <v>132014</v>
          </cell>
          <cell r="J255">
            <v>109394</v>
          </cell>
          <cell r="K255">
            <v>131533</v>
          </cell>
          <cell r="L255">
            <v>115328</v>
          </cell>
          <cell r="M255">
            <v>147012</v>
          </cell>
          <cell r="N255">
            <v>13328</v>
          </cell>
          <cell r="O255">
            <v>14716</v>
          </cell>
          <cell r="P255">
            <v>19277</v>
          </cell>
          <cell r="Q255">
            <v>16163</v>
          </cell>
          <cell r="R255">
            <v>16308</v>
          </cell>
          <cell r="S255">
            <v>17724</v>
          </cell>
          <cell r="T255">
            <v>21940</v>
          </cell>
          <cell r="U255">
            <v>12877</v>
          </cell>
          <cell r="V255">
            <v>13632</v>
          </cell>
          <cell r="W255">
            <v>16660</v>
          </cell>
          <cell r="X255">
            <v>15332</v>
          </cell>
          <cell r="Y255">
            <v>16283</v>
          </cell>
          <cell r="Z255">
            <v>194240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 t="str">
            <v>STOT</v>
          </cell>
          <cell r="AO255" t="str">
            <v>SPL</v>
          </cell>
        </row>
        <row r="256">
          <cell r="A256" t="str">
            <v>EMPV</v>
          </cell>
          <cell r="B256" t="str">
            <v>K</v>
          </cell>
          <cell r="C256" t="str">
            <v>SPLIT TOTAL</v>
          </cell>
          <cell r="D256" t="str">
            <v>Unspec.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1</v>
          </cell>
          <cell r="K256">
            <v>0</v>
          </cell>
          <cell r="L256">
            <v>1</v>
          </cell>
          <cell r="M256">
            <v>1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 t="str">
            <v>STOT</v>
          </cell>
          <cell r="AO256" t="str">
            <v>SPL</v>
          </cell>
        </row>
        <row r="257">
          <cell r="A257" t="str">
            <v>EMPV</v>
          </cell>
          <cell r="B257" t="str">
            <v>M</v>
          </cell>
          <cell r="C257" t="str">
            <v>SPLIT TOTAL</v>
          </cell>
          <cell r="D257" t="str">
            <v>Cabrio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1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 t="str">
            <v>STOT</v>
          </cell>
          <cell r="AO257" t="str">
            <v>SPL</v>
          </cell>
        </row>
        <row r="258">
          <cell r="A258" t="str">
            <v>EMPV</v>
          </cell>
          <cell r="B258" t="str">
            <v>M</v>
          </cell>
          <cell r="C258" t="str">
            <v>SPLIT TOTAL</v>
          </cell>
          <cell r="D258" t="str">
            <v>Coupe</v>
          </cell>
          <cell r="E258">
            <v>280</v>
          </cell>
          <cell r="F258">
            <v>99</v>
          </cell>
          <cell r="G258">
            <v>292</v>
          </cell>
          <cell r="H258">
            <v>1376</v>
          </cell>
          <cell r="I258">
            <v>1062</v>
          </cell>
          <cell r="J258">
            <v>711</v>
          </cell>
          <cell r="K258">
            <v>555</v>
          </cell>
          <cell r="L258">
            <v>2654</v>
          </cell>
          <cell r="M258">
            <v>1930</v>
          </cell>
          <cell r="N258">
            <v>104</v>
          </cell>
          <cell r="O258">
            <v>92</v>
          </cell>
          <cell r="P258">
            <v>123</v>
          </cell>
          <cell r="Q258">
            <v>82</v>
          </cell>
          <cell r="R258">
            <v>73</v>
          </cell>
          <cell r="S258">
            <v>60</v>
          </cell>
          <cell r="T258">
            <v>64</v>
          </cell>
          <cell r="U258">
            <v>32</v>
          </cell>
          <cell r="V258">
            <v>122</v>
          </cell>
          <cell r="W258">
            <v>47</v>
          </cell>
          <cell r="X258">
            <v>51</v>
          </cell>
          <cell r="Y258">
            <v>21</v>
          </cell>
          <cell r="Z258">
            <v>871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 t="str">
            <v>STOT</v>
          </cell>
          <cell r="AO258" t="str">
            <v>SPL</v>
          </cell>
        </row>
        <row r="259">
          <cell r="A259" t="str">
            <v>EMPV</v>
          </cell>
          <cell r="B259" t="str">
            <v>M</v>
          </cell>
          <cell r="C259" t="str">
            <v>SPLIT TOTAL</v>
          </cell>
          <cell r="D259" t="str">
            <v>Estate</v>
          </cell>
          <cell r="E259">
            <v>73927</v>
          </cell>
          <cell r="F259">
            <v>77631</v>
          </cell>
          <cell r="G259">
            <v>93100</v>
          </cell>
          <cell r="H259">
            <v>90351</v>
          </cell>
          <cell r="I259">
            <v>107099</v>
          </cell>
          <cell r="J259">
            <v>133918</v>
          </cell>
          <cell r="K259">
            <v>118617</v>
          </cell>
          <cell r="L259">
            <v>114042</v>
          </cell>
          <cell r="M259">
            <v>110675</v>
          </cell>
          <cell r="N259">
            <v>7810</v>
          </cell>
          <cell r="O259">
            <v>5891</v>
          </cell>
          <cell r="P259">
            <v>8566</v>
          </cell>
          <cell r="Q259">
            <v>7350</v>
          </cell>
          <cell r="R259">
            <v>6993</v>
          </cell>
          <cell r="S259">
            <v>7372</v>
          </cell>
          <cell r="T259">
            <v>7604</v>
          </cell>
          <cell r="U259">
            <v>3786</v>
          </cell>
          <cell r="V259">
            <v>7956</v>
          </cell>
          <cell r="W259">
            <v>8563</v>
          </cell>
          <cell r="X259">
            <v>7422</v>
          </cell>
          <cell r="Y259">
            <v>10054</v>
          </cell>
          <cell r="Z259">
            <v>89367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 t="str">
            <v>STOT</v>
          </cell>
          <cell r="AO259" t="str">
            <v>SPL</v>
          </cell>
        </row>
        <row r="260">
          <cell r="A260" t="str">
            <v>EMPV</v>
          </cell>
          <cell r="B260" t="str">
            <v>M</v>
          </cell>
          <cell r="C260" t="str">
            <v>SPLIT TOTAL</v>
          </cell>
          <cell r="D260" t="str">
            <v>Hatchback</v>
          </cell>
          <cell r="E260">
            <v>254592</v>
          </cell>
          <cell r="F260">
            <v>193187</v>
          </cell>
          <cell r="G260">
            <v>145067</v>
          </cell>
          <cell r="H260">
            <v>125406</v>
          </cell>
          <cell r="I260">
            <v>94278</v>
          </cell>
          <cell r="J260">
            <v>67487</v>
          </cell>
          <cell r="K260">
            <v>51108</v>
          </cell>
          <cell r="L260">
            <v>39286</v>
          </cell>
          <cell r="M260">
            <v>31287</v>
          </cell>
          <cell r="N260">
            <v>2494</v>
          </cell>
          <cell r="O260">
            <v>2041</v>
          </cell>
          <cell r="P260">
            <v>3220</v>
          </cell>
          <cell r="Q260">
            <v>2535</v>
          </cell>
          <cell r="R260">
            <v>2370</v>
          </cell>
          <cell r="S260">
            <v>1876</v>
          </cell>
          <cell r="T260">
            <v>3592</v>
          </cell>
          <cell r="U260">
            <v>1537</v>
          </cell>
          <cell r="V260">
            <v>1974</v>
          </cell>
          <cell r="W260">
            <v>2113</v>
          </cell>
          <cell r="X260">
            <v>1709</v>
          </cell>
          <cell r="Y260">
            <v>2221</v>
          </cell>
          <cell r="Z260">
            <v>27682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 t="str">
            <v>STOT</v>
          </cell>
          <cell r="AO260" t="str">
            <v>SPL</v>
          </cell>
        </row>
        <row r="261">
          <cell r="A261" t="str">
            <v>EMPV</v>
          </cell>
          <cell r="B261" t="str">
            <v>M</v>
          </cell>
          <cell r="C261" t="str">
            <v>SPLIT TOTAL</v>
          </cell>
          <cell r="D261" t="str">
            <v>MonoSpace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1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 t="str">
            <v>STOT</v>
          </cell>
          <cell r="AO261" t="str">
            <v>SPL</v>
          </cell>
        </row>
        <row r="262">
          <cell r="A262" t="str">
            <v>EMPV</v>
          </cell>
          <cell r="B262" t="str">
            <v>M</v>
          </cell>
          <cell r="C262" t="str">
            <v>SPLIT TOTAL</v>
          </cell>
          <cell r="D262" t="str">
            <v>Sedan</v>
          </cell>
          <cell r="E262">
            <v>303341</v>
          </cell>
          <cell r="F262">
            <v>260978</v>
          </cell>
          <cell r="G262">
            <v>220431</v>
          </cell>
          <cell r="H262">
            <v>154972</v>
          </cell>
          <cell r="I262">
            <v>167362</v>
          </cell>
          <cell r="J262">
            <v>203375</v>
          </cell>
          <cell r="K262">
            <v>143374</v>
          </cell>
          <cell r="L262">
            <v>117902</v>
          </cell>
          <cell r="M262">
            <v>115149</v>
          </cell>
          <cell r="N262">
            <v>9918</v>
          </cell>
          <cell r="O262">
            <v>7907</v>
          </cell>
          <cell r="P262">
            <v>12973</v>
          </cell>
          <cell r="Q262">
            <v>10921</v>
          </cell>
          <cell r="R262">
            <v>10156</v>
          </cell>
          <cell r="S262">
            <v>9661</v>
          </cell>
          <cell r="T262">
            <v>9836</v>
          </cell>
          <cell r="U262">
            <v>5064</v>
          </cell>
          <cell r="V262">
            <v>9281</v>
          </cell>
          <cell r="W262">
            <v>8201</v>
          </cell>
          <cell r="X262">
            <v>7659</v>
          </cell>
          <cell r="Y262">
            <v>6905</v>
          </cell>
          <cell r="Z262">
            <v>108482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 t="str">
            <v>STOT</v>
          </cell>
          <cell r="AO262" t="str">
            <v>SPL</v>
          </cell>
        </row>
        <row r="263">
          <cell r="A263" t="str">
            <v>EMPV</v>
          </cell>
          <cell r="B263" t="str">
            <v>M</v>
          </cell>
          <cell r="C263" t="str">
            <v>SPLIT TOTAL</v>
          </cell>
          <cell r="D263" t="str">
            <v>Unsp.car</v>
          </cell>
          <cell r="E263">
            <v>15172</v>
          </cell>
          <cell r="F263">
            <v>10342</v>
          </cell>
          <cell r="G263">
            <v>10107</v>
          </cell>
          <cell r="H263">
            <v>5541</v>
          </cell>
          <cell r="I263">
            <v>4492</v>
          </cell>
          <cell r="J263">
            <v>5475</v>
          </cell>
          <cell r="K263">
            <v>1483</v>
          </cell>
          <cell r="L263">
            <v>3366</v>
          </cell>
          <cell r="M263">
            <v>3073</v>
          </cell>
          <cell r="N263">
            <v>212</v>
          </cell>
          <cell r="O263">
            <v>141</v>
          </cell>
          <cell r="P263">
            <v>216</v>
          </cell>
          <cell r="Q263">
            <v>190</v>
          </cell>
          <cell r="R263">
            <v>241</v>
          </cell>
          <cell r="S263">
            <v>232</v>
          </cell>
          <cell r="T263">
            <v>269</v>
          </cell>
          <cell r="U263">
            <v>125</v>
          </cell>
          <cell r="V263">
            <v>223</v>
          </cell>
          <cell r="W263">
            <v>180</v>
          </cell>
          <cell r="X263">
            <v>282</v>
          </cell>
          <cell r="Y263">
            <v>279</v>
          </cell>
          <cell r="Z263">
            <v>2590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 t="str">
            <v>STOT</v>
          </cell>
          <cell r="AO263" t="str">
            <v>SPL</v>
          </cell>
        </row>
        <row r="264">
          <cell r="A264" t="str">
            <v>EMPV</v>
          </cell>
          <cell r="B264" t="str">
            <v>M</v>
          </cell>
          <cell r="C264" t="str">
            <v>SPLIT TOTAL</v>
          </cell>
          <cell r="D264" t="str">
            <v>Unspec.</v>
          </cell>
          <cell r="E264">
            <v>0</v>
          </cell>
          <cell r="F264">
            <v>0</v>
          </cell>
          <cell r="G264">
            <v>0</v>
          </cell>
          <cell r="H264">
            <v>1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 t="str">
            <v>STOT</v>
          </cell>
          <cell r="AO264" t="str">
            <v>SPL</v>
          </cell>
        </row>
        <row r="265">
          <cell r="A265" t="str">
            <v>EMPV</v>
          </cell>
          <cell r="B265" t="str">
            <v>N</v>
          </cell>
          <cell r="C265" t="str">
            <v>SPLIT TOTAL</v>
          </cell>
          <cell r="D265" t="str">
            <v>Cabrio</v>
          </cell>
          <cell r="E265">
            <v>0</v>
          </cell>
          <cell r="F265">
            <v>6</v>
          </cell>
          <cell r="G265">
            <v>2270</v>
          </cell>
          <cell r="H265">
            <v>4608</v>
          </cell>
          <cell r="I265">
            <v>5553</v>
          </cell>
          <cell r="J265">
            <v>5402</v>
          </cell>
          <cell r="K265">
            <v>4595</v>
          </cell>
          <cell r="L265">
            <v>2131</v>
          </cell>
          <cell r="M265">
            <v>32</v>
          </cell>
          <cell r="N265">
            <v>1</v>
          </cell>
          <cell r="O265">
            <v>2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1</v>
          </cell>
          <cell r="V265">
            <v>0</v>
          </cell>
          <cell r="W265">
            <v>0</v>
          </cell>
          <cell r="X265">
            <v>2</v>
          </cell>
          <cell r="Y265">
            <v>1</v>
          </cell>
          <cell r="Z265">
            <v>7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 t="str">
            <v>STOT</v>
          </cell>
          <cell r="AO265" t="str">
            <v>SPL</v>
          </cell>
        </row>
        <row r="266">
          <cell r="A266" t="str">
            <v>EMPV</v>
          </cell>
          <cell r="B266" t="str">
            <v>N</v>
          </cell>
          <cell r="C266" t="str">
            <v>SPLIT TOTAL</v>
          </cell>
          <cell r="D266" t="str">
            <v>Coupe</v>
          </cell>
          <cell r="E266">
            <v>16272</v>
          </cell>
          <cell r="F266">
            <v>17205</v>
          </cell>
          <cell r="G266">
            <v>16244</v>
          </cell>
          <cell r="H266">
            <v>11937</v>
          </cell>
          <cell r="I266">
            <v>8543</v>
          </cell>
          <cell r="J266">
            <v>6209</v>
          </cell>
          <cell r="K266">
            <v>2100</v>
          </cell>
          <cell r="L266">
            <v>55</v>
          </cell>
          <cell r="M266">
            <v>6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 t="str">
            <v>STOT</v>
          </cell>
          <cell r="AO266" t="str">
            <v>SPL</v>
          </cell>
        </row>
        <row r="267">
          <cell r="A267" t="str">
            <v>EMPV</v>
          </cell>
          <cell r="B267" t="str">
            <v>N</v>
          </cell>
          <cell r="C267" t="str">
            <v>SPLIT TOTAL</v>
          </cell>
          <cell r="D267" t="str">
            <v>Estate</v>
          </cell>
          <cell r="E267">
            <v>87270</v>
          </cell>
          <cell r="F267">
            <v>77846</v>
          </cell>
          <cell r="G267">
            <v>125743</v>
          </cell>
          <cell r="H267">
            <v>102967</v>
          </cell>
          <cell r="I267">
            <v>108632</v>
          </cell>
          <cell r="J267">
            <v>118346</v>
          </cell>
          <cell r="K267">
            <v>93634</v>
          </cell>
          <cell r="L267">
            <v>108034</v>
          </cell>
          <cell r="M267">
            <v>124152</v>
          </cell>
          <cell r="N267">
            <v>11140</v>
          </cell>
          <cell r="O267">
            <v>10338</v>
          </cell>
          <cell r="P267">
            <v>15962</v>
          </cell>
          <cell r="Q267">
            <v>13302</v>
          </cell>
          <cell r="R267">
            <v>12159</v>
          </cell>
          <cell r="S267">
            <v>12699</v>
          </cell>
          <cell r="T267">
            <v>12051</v>
          </cell>
          <cell r="U267">
            <v>8298</v>
          </cell>
          <cell r="V267">
            <v>13459</v>
          </cell>
          <cell r="W267">
            <v>13078</v>
          </cell>
          <cell r="X267">
            <v>12608</v>
          </cell>
          <cell r="Y267">
            <v>11921</v>
          </cell>
          <cell r="Z267">
            <v>147015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 t="str">
            <v>STOT</v>
          </cell>
          <cell r="AO267" t="str">
            <v>SPL</v>
          </cell>
        </row>
        <row r="268">
          <cell r="A268" t="str">
            <v>EMPV</v>
          </cell>
          <cell r="B268" t="str">
            <v>N</v>
          </cell>
          <cell r="C268" t="str">
            <v>SPLIT TOTAL</v>
          </cell>
          <cell r="D268" t="str">
            <v>Hatchback</v>
          </cell>
          <cell r="E268">
            <v>18987</v>
          </cell>
          <cell r="F268">
            <v>20463</v>
          </cell>
          <cell r="G268">
            <v>23856</v>
          </cell>
          <cell r="H268">
            <v>17794</v>
          </cell>
          <cell r="I268">
            <v>15474</v>
          </cell>
          <cell r="J268">
            <v>17108</v>
          </cell>
          <cell r="K268">
            <v>17321</v>
          </cell>
          <cell r="L268">
            <v>16360</v>
          </cell>
          <cell r="M268">
            <v>4390</v>
          </cell>
          <cell r="N268">
            <v>12</v>
          </cell>
          <cell r="O268">
            <v>4</v>
          </cell>
          <cell r="P268">
            <v>5</v>
          </cell>
          <cell r="Q268">
            <v>8</v>
          </cell>
          <cell r="R268">
            <v>5</v>
          </cell>
          <cell r="S268">
            <v>7</v>
          </cell>
          <cell r="T268">
            <v>1</v>
          </cell>
          <cell r="U268">
            <v>2</v>
          </cell>
          <cell r="V268">
            <v>3</v>
          </cell>
          <cell r="W268">
            <v>1</v>
          </cell>
          <cell r="X268">
            <v>0</v>
          </cell>
          <cell r="Y268">
            <v>0</v>
          </cell>
          <cell r="Z268">
            <v>48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 t="str">
            <v>STOT</v>
          </cell>
          <cell r="AO268" t="str">
            <v>SPL</v>
          </cell>
        </row>
        <row r="269">
          <cell r="A269" t="str">
            <v>EMPV</v>
          </cell>
          <cell r="B269" t="str">
            <v>N</v>
          </cell>
          <cell r="C269" t="str">
            <v>SPLIT TOTAL</v>
          </cell>
          <cell r="D269" t="str">
            <v>Sedan</v>
          </cell>
          <cell r="E269">
            <v>435081</v>
          </cell>
          <cell r="F269">
            <v>483625</v>
          </cell>
          <cell r="G269">
            <v>375642</v>
          </cell>
          <cell r="H269">
            <v>285175</v>
          </cell>
          <cell r="I269">
            <v>249922</v>
          </cell>
          <cell r="J269">
            <v>231072</v>
          </cell>
          <cell r="K269">
            <v>361852</v>
          </cell>
          <cell r="L269">
            <v>353860</v>
          </cell>
          <cell r="M269">
            <v>358716</v>
          </cell>
          <cell r="N269">
            <v>29205</v>
          </cell>
          <cell r="O269">
            <v>25176</v>
          </cell>
          <cell r="P269">
            <v>39462</v>
          </cell>
          <cell r="Q269">
            <v>32174</v>
          </cell>
          <cell r="R269">
            <v>29311</v>
          </cell>
          <cell r="S269">
            <v>30483</v>
          </cell>
          <cell r="T269">
            <v>32688</v>
          </cell>
          <cell r="U269">
            <v>21121</v>
          </cell>
          <cell r="V269">
            <v>35735</v>
          </cell>
          <cell r="W269">
            <v>32338</v>
          </cell>
          <cell r="X269">
            <v>28546</v>
          </cell>
          <cell r="Y269">
            <v>23818</v>
          </cell>
          <cell r="Z269">
            <v>360057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 t="str">
            <v>STOT</v>
          </cell>
          <cell r="AO269" t="str">
            <v>SPL</v>
          </cell>
        </row>
        <row r="270">
          <cell r="A270" t="str">
            <v>EMPV</v>
          </cell>
          <cell r="B270" t="str">
            <v>N</v>
          </cell>
          <cell r="C270" t="str">
            <v>SPLIT TOTAL</v>
          </cell>
          <cell r="D270" t="str">
            <v>Unsp.car</v>
          </cell>
          <cell r="E270">
            <v>21797</v>
          </cell>
          <cell r="F270">
            <v>17500</v>
          </cell>
          <cell r="G270">
            <v>16399</v>
          </cell>
          <cell r="H270">
            <v>6958</v>
          </cell>
          <cell r="I270">
            <v>7130</v>
          </cell>
          <cell r="J270">
            <v>4531</v>
          </cell>
          <cell r="K270">
            <v>3088</v>
          </cell>
          <cell r="L270">
            <v>14035</v>
          </cell>
          <cell r="M270">
            <v>15250</v>
          </cell>
          <cell r="N270">
            <v>1226</v>
          </cell>
          <cell r="O270">
            <v>1259</v>
          </cell>
          <cell r="P270">
            <v>1631</v>
          </cell>
          <cell r="Q270">
            <v>1412</v>
          </cell>
          <cell r="R270">
            <v>1377</v>
          </cell>
          <cell r="S270">
            <v>1616</v>
          </cell>
          <cell r="T270">
            <v>1876</v>
          </cell>
          <cell r="U270">
            <v>1164</v>
          </cell>
          <cell r="V270">
            <v>1176</v>
          </cell>
          <cell r="W270">
            <v>1843</v>
          </cell>
          <cell r="X270">
            <v>1657</v>
          </cell>
          <cell r="Y270">
            <v>1472</v>
          </cell>
          <cell r="Z270">
            <v>17709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 t="str">
            <v>STOT</v>
          </cell>
          <cell r="AO270" t="str">
            <v>SPL</v>
          </cell>
        </row>
        <row r="271">
          <cell r="A271" t="str">
            <v>EMPV</v>
          </cell>
          <cell r="B271" t="str">
            <v>N</v>
          </cell>
          <cell r="C271" t="str">
            <v>SPLIT TOTAL</v>
          </cell>
          <cell r="D271" t="str">
            <v>Unspec.</v>
          </cell>
          <cell r="E271">
            <v>0</v>
          </cell>
          <cell r="F271">
            <v>0</v>
          </cell>
          <cell r="G271">
            <v>0</v>
          </cell>
          <cell r="H271">
            <v>1</v>
          </cell>
          <cell r="I271">
            <v>1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 t="str">
            <v>STOT</v>
          </cell>
          <cell r="AO271" t="str">
            <v>SPL</v>
          </cell>
        </row>
        <row r="272">
          <cell r="A272" t="str">
            <v>EMPV</v>
          </cell>
          <cell r="B272" t="str">
            <v>O</v>
          </cell>
          <cell r="C272" t="str">
            <v>SPLIT TOTAL</v>
          </cell>
          <cell r="D272" t="str">
            <v>Cabrio</v>
          </cell>
          <cell r="E272">
            <v>23</v>
          </cell>
          <cell r="F272">
            <v>43</v>
          </cell>
          <cell r="G272">
            <v>40</v>
          </cell>
          <cell r="H272">
            <v>27</v>
          </cell>
          <cell r="I272">
            <v>20</v>
          </cell>
          <cell r="J272">
            <v>31</v>
          </cell>
          <cell r="K272">
            <v>97</v>
          </cell>
          <cell r="L272">
            <v>67</v>
          </cell>
          <cell r="M272">
            <v>45</v>
          </cell>
          <cell r="N272">
            <v>1</v>
          </cell>
          <cell r="O272">
            <v>0</v>
          </cell>
          <cell r="P272">
            <v>7</v>
          </cell>
          <cell r="Q272">
            <v>5</v>
          </cell>
          <cell r="R272">
            <v>8</v>
          </cell>
          <cell r="S272">
            <v>4</v>
          </cell>
          <cell r="T272">
            <v>5</v>
          </cell>
          <cell r="U272">
            <v>5</v>
          </cell>
          <cell r="V272">
            <v>5</v>
          </cell>
          <cell r="W272">
            <v>2</v>
          </cell>
          <cell r="X272">
            <v>2</v>
          </cell>
          <cell r="Y272">
            <v>2</v>
          </cell>
          <cell r="Z272">
            <v>46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 t="str">
            <v>STOT</v>
          </cell>
          <cell r="AO272" t="str">
            <v>SPL</v>
          </cell>
        </row>
        <row r="273">
          <cell r="A273" t="str">
            <v>EMPV</v>
          </cell>
          <cell r="B273" t="str">
            <v>O</v>
          </cell>
          <cell r="C273" t="str">
            <v>SPLIT TOTAL</v>
          </cell>
          <cell r="D273" t="str">
            <v>Combi Van</v>
          </cell>
          <cell r="E273">
            <v>0</v>
          </cell>
          <cell r="F273">
            <v>0</v>
          </cell>
          <cell r="G273">
            <v>0</v>
          </cell>
          <cell r="H273">
            <v>1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 t="str">
            <v>STOT</v>
          </cell>
          <cell r="AO273" t="str">
            <v>SPL</v>
          </cell>
        </row>
        <row r="274">
          <cell r="A274" t="str">
            <v>EMPV</v>
          </cell>
          <cell r="B274" t="str">
            <v>O</v>
          </cell>
          <cell r="C274" t="str">
            <v>SPLIT TOTAL</v>
          </cell>
          <cell r="D274" t="str">
            <v>Coupe</v>
          </cell>
          <cell r="E274">
            <v>3589</v>
          </cell>
          <cell r="F274">
            <v>1978</v>
          </cell>
          <cell r="G274">
            <v>877</v>
          </cell>
          <cell r="H274">
            <v>3405</v>
          </cell>
          <cell r="I274">
            <v>2445</v>
          </cell>
          <cell r="J274">
            <v>2389</v>
          </cell>
          <cell r="K274">
            <v>2355</v>
          </cell>
          <cell r="L274">
            <v>1970</v>
          </cell>
          <cell r="M274">
            <v>1158</v>
          </cell>
          <cell r="N274">
            <v>31</v>
          </cell>
          <cell r="O274">
            <v>10</v>
          </cell>
          <cell r="P274">
            <v>14</v>
          </cell>
          <cell r="Q274">
            <v>13</v>
          </cell>
          <cell r="R274">
            <v>37</v>
          </cell>
          <cell r="S274">
            <v>48</v>
          </cell>
          <cell r="T274">
            <v>36</v>
          </cell>
          <cell r="U274">
            <v>36</v>
          </cell>
          <cell r="V274">
            <v>48</v>
          </cell>
          <cell r="W274">
            <v>473</v>
          </cell>
          <cell r="X274">
            <v>473</v>
          </cell>
          <cell r="Y274">
            <v>332</v>
          </cell>
          <cell r="Z274">
            <v>1551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 t="str">
            <v>STOT</v>
          </cell>
          <cell r="AO274" t="str">
            <v>SPL</v>
          </cell>
        </row>
        <row r="275">
          <cell r="A275" t="str">
            <v>EMPV</v>
          </cell>
          <cell r="B275" t="str">
            <v>O</v>
          </cell>
          <cell r="C275" t="str">
            <v>SPLIT TOTAL</v>
          </cell>
          <cell r="D275" t="str">
            <v>Estate</v>
          </cell>
          <cell r="E275">
            <v>0</v>
          </cell>
          <cell r="F275">
            <v>0</v>
          </cell>
          <cell r="G275">
            <v>0</v>
          </cell>
          <cell r="H275">
            <v>1</v>
          </cell>
          <cell r="I275">
            <v>1</v>
          </cell>
          <cell r="J275">
            <v>0</v>
          </cell>
          <cell r="K275">
            <v>6</v>
          </cell>
          <cell r="L275">
            <v>8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 t="str">
            <v>STOT</v>
          </cell>
          <cell r="AO275" t="str">
            <v>SPL</v>
          </cell>
        </row>
        <row r="276">
          <cell r="A276" t="str">
            <v>EMPV</v>
          </cell>
          <cell r="B276" t="str">
            <v>O</v>
          </cell>
          <cell r="C276" t="str">
            <v>SPLIT TOTAL</v>
          </cell>
          <cell r="D276" t="str">
            <v>Hatchback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19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 t="str">
            <v>STOT</v>
          </cell>
          <cell r="AO276" t="str">
            <v>SPL</v>
          </cell>
        </row>
        <row r="277">
          <cell r="A277" t="str">
            <v>EMPV</v>
          </cell>
          <cell r="B277" t="str">
            <v>O</v>
          </cell>
          <cell r="C277" t="str">
            <v>SPLIT TOTAL</v>
          </cell>
          <cell r="D277" t="str">
            <v>Sedan</v>
          </cell>
          <cell r="E277">
            <v>65988</v>
          </cell>
          <cell r="F277">
            <v>65967</v>
          </cell>
          <cell r="G277">
            <v>66952</v>
          </cell>
          <cell r="H277">
            <v>45125</v>
          </cell>
          <cell r="I277">
            <v>54521</v>
          </cell>
          <cell r="J277">
            <v>72215</v>
          </cell>
          <cell r="K277">
            <v>64075</v>
          </cell>
          <cell r="L277">
            <v>60788</v>
          </cell>
          <cell r="M277">
            <v>63816</v>
          </cell>
          <cell r="N277">
            <v>6078</v>
          </cell>
          <cell r="O277">
            <v>5342</v>
          </cell>
          <cell r="P277">
            <v>9295</v>
          </cell>
          <cell r="Q277">
            <v>6979</v>
          </cell>
          <cell r="R277">
            <v>6340</v>
          </cell>
          <cell r="S277">
            <v>7153</v>
          </cell>
          <cell r="T277">
            <v>6518</v>
          </cell>
          <cell r="U277">
            <v>4117</v>
          </cell>
          <cell r="V277">
            <v>6585</v>
          </cell>
          <cell r="W277">
            <v>5516</v>
          </cell>
          <cell r="X277">
            <v>4722</v>
          </cell>
          <cell r="Y277">
            <v>3897</v>
          </cell>
          <cell r="Z277">
            <v>72542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 t="str">
            <v>STOT</v>
          </cell>
          <cell r="AO277" t="str">
            <v>SPL</v>
          </cell>
        </row>
        <row r="278">
          <cell r="A278" t="str">
            <v>EMPV</v>
          </cell>
          <cell r="B278" t="str">
            <v>O</v>
          </cell>
          <cell r="C278" t="str">
            <v>SPLIT TOTAL</v>
          </cell>
          <cell r="D278" t="str">
            <v>Targa/T-ro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7</v>
          </cell>
          <cell r="N278">
            <v>4</v>
          </cell>
          <cell r="O278">
            <v>0</v>
          </cell>
          <cell r="P278">
            <v>0</v>
          </cell>
          <cell r="Q278">
            <v>3</v>
          </cell>
          <cell r="R278">
            <v>3</v>
          </cell>
          <cell r="S278">
            <v>1</v>
          </cell>
          <cell r="T278">
            <v>3</v>
          </cell>
          <cell r="U278">
            <v>0</v>
          </cell>
          <cell r="V278">
            <v>3</v>
          </cell>
          <cell r="W278">
            <v>0</v>
          </cell>
          <cell r="X278">
            <v>2</v>
          </cell>
          <cell r="Y278">
            <v>1</v>
          </cell>
          <cell r="Z278">
            <v>20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 t="str">
            <v>STOT</v>
          </cell>
          <cell r="AO278" t="str">
            <v>SPL</v>
          </cell>
        </row>
        <row r="279">
          <cell r="A279" t="str">
            <v>EMPV</v>
          </cell>
          <cell r="B279" t="str">
            <v>O</v>
          </cell>
          <cell r="C279" t="str">
            <v>SPLIT TOTAL</v>
          </cell>
          <cell r="D279" t="str">
            <v>Unsp.car</v>
          </cell>
          <cell r="E279">
            <v>42</v>
          </cell>
          <cell r="F279">
            <v>97</v>
          </cell>
          <cell r="G279">
            <v>55</v>
          </cell>
          <cell r="H279">
            <v>38</v>
          </cell>
          <cell r="I279">
            <v>4</v>
          </cell>
          <cell r="J279">
            <v>9</v>
          </cell>
          <cell r="K279">
            <v>136</v>
          </cell>
          <cell r="L279">
            <v>25</v>
          </cell>
          <cell r="M279">
            <v>61</v>
          </cell>
          <cell r="N279">
            <v>6</v>
          </cell>
          <cell r="O279">
            <v>4</v>
          </cell>
          <cell r="P279">
            <v>9</v>
          </cell>
          <cell r="Q279">
            <v>3</v>
          </cell>
          <cell r="R279">
            <v>6</v>
          </cell>
          <cell r="S279">
            <v>6</v>
          </cell>
          <cell r="T279">
            <v>8</v>
          </cell>
          <cell r="U279">
            <v>8</v>
          </cell>
          <cell r="V279">
            <v>6</v>
          </cell>
          <cell r="W279">
            <v>15</v>
          </cell>
          <cell r="X279">
            <v>4</v>
          </cell>
          <cell r="Y279">
            <v>2</v>
          </cell>
          <cell r="Z279">
            <v>77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 t="str">
            <v>STOT</v>
          </cell>
          <cell r="AO279" t="str">
            <v>SPL</v>
          </cell>
        </row>
        <row r="280">
          <cell r="A280" t="str">
            <v>EMPV</v>
          </cell>
          <cell r="B280" t="str">
            <v>O</v>
          </cell>
          <cell r="C280" t="str">
            <v>SPLIT TOTAL</v>
          </cell>
          <cell r="D280" t="str">
            <v>Unspec.</v>
          </cell>
          <cell r="E280">
            <v>106</v>
          </cell>
          <cell r="F280">
            <v>87</v>
          </cell>
          <cell r="G280">
            <v>71</v>
          </cell>
          <cell r="H280">
            <v>74</v>
          </cell>
          <cell r="I280">
            <v>62</v>
          </cell>
          <cell r="J280">
            <v>38</v>
          </cell>
          <cell r="K280">
            <v>17</v>
          </cell>
          <cell r="L280">
            <v>34</v>
          </cell>
          <cell r="M280">
            <v>15</v>
          </cell>
          <cell r="N280">
            <v>0</v>
          </cell>
          <cell r="O280">
            <v>0</v>
          </cell>
          <cell r="P280">
            <v>0</v>
          </cell>
          <cell r="Q280">
            <v>1</v>
          </cell>
          <cell r="R280">
            <v>1</v>
          </cell>
          <cell r="S280">
            <v>1</v>
          </cell>
          <cell r="T280">
            <v>0</v>
          </cell>
          <cell r="U280">
            <v>2</v>
          </cell>
          <cell r="V280">
            <v>0</v>
          </cell>
          <cell r="W280">
            <v>0</v>
          </cell>
          <cell r="X280">
            <v>1</v>
          </cell>
          <cell r="Y280">
            <v>0</v>
          </cell>
          <cell r="Z280">
            <v>6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 t="str">
            <v>STOT</v>
          </cell>
          <cell r="AO280" t="str">
            <v>SPL</v>
          </cell>
        </row>
      </sheetData>
      <sheetData sheetId="16" refreshError="1"/>
      <sheetData sheetId="17" refreshError="1">
        <row r="125">
          <cell r="A125" t="str">
            <v>market</v>
          </cell>
          <cell r="B125" t="str">
            <v>seg</v>
          </cell>
          <cell r="C125" t="str">
            <v>detail</v>
          </cell>
          <cell r="D125" t="str">
            <v>y_1990_cu</v>
          </cell>
          <cell r="E125" t="str">
            <v>y_1991_cu</v>
          </cell>
          <cell r="F125" t="str">
            <v>y_1992_cu</v>
          </cell>
          <cell r="G125" t="str">
            <v>y_1993_cu</v>
          </cell>
          <cell r="H125" t="str">
            <v>y_1994_cu</v>
          </cell>
          <cell r="I125" t="str">
            <v>y_1995_cu</v>
          </cell>
          <cell r="J125" t="str">
            <v>y_1996_cu</v>
          </cell>
          <cell r="K125" t="str">
            <v>y_1997_cu</v>
          </cell>
          <cell r="L125" t="str">
            <v>y_1998_cu</v>
          </cell>
          <cell r="M125" t="str">
            <v>jan1999mu</v>
          </cell>
          <cell r="N125" t="str">
            <v>feb1999mu</v>
          </cell>
          <cell r="O125" t="str">
            <v>mar1999mu</v>
          </cell>
          <cell r="P125" t="str">
            <v>apr1999mu</v>
          </cell>
          <cell r="Q125" t="str">
            <v>may1999mu</v>
          </cell>
          <cell r="R125" t="str">
            <v>jun1999mu</v>
          </cell>
          <cell r="S125" t="str">
            <v>jul1999mu</v>
          </cell>
          <cell r="T125" t="str">
            <v>aug1999mu</v>
          </cell>
          <cell r="U125" t="str">
            <v>sep1999mu</v>
          </cell>
          <cell r="V125" t="str">
            <v>oct1999mu</v>
          </cell>
          <cell r="W125" t="str">
            <v>nov1999mu</v>
          </cell>
          <cell r="X125" t="str">
            <v>dec1999mu</v>
          </cell>
          <cell r="Y125" t="str">
            <v>tot1999mu</v>
          </cell>
          <cell r="Z125" t="str">
            <v>jan2000mu</v>
          </cell>
          <cell r="AA125" t="str">
            <v>feb2000mu</v>
          </cell>
          <cell r="AB125" t="str">
            <v>mar2000mu</v>
          </cell>
          <cell r="AC125" t="str">
            <v>apr2000mu</v>
          </cell>
          <cell r="AD125" t="str">
            <v>may2000mu</v>
          </cell>
          <cell r="AE125" t="str">
            <v>jun2000mu</v>
          </cell>
          <cell r="AF125" t="str">
            <v>jul2000mu</v>
          </cell>
          <cell r="AG125" t="str">
            <v>aug2000mu</v>
          </cell>
          <cell r="AH125" t="str">
            <v>sep2000mu</v>
          </cell>
          <cell r="AI125" t="str">
            <v>oct2000mu</v>
          </cell>
          <cell r="AJ125" t="str">
            <v>nov2000mu</v>
          </cell>
          <cell r="AK125" t="str">
            <v>dec2000mu</v>
          </cell>
          <cell r="AL125" t="str">
            <v>tot2000mu</v>
          </cell>
          <cell r="AM125" t="str">
            <v>rtype</v>
          </cell>
          <cell r="AN125" t="str">
            <v>kode</v>
          </cell>
        </row>
        <row r="126">
          <cell r="A126" t="str">
            <v>EM01</v>
          </cell>
          <cell r="B126" t="str">
            <v>0</v>
          </cell>
          <cell r="C126" t="str">
            <v>SEGMENT TOTAL</v>
          </cell>
          <cell r="D126">
            <v>16069</v>
          </cell>
          <cell r="E126">
            <v>12916</v>
          </cell>
          <cell r="F126">
            <v>13804</v>
          </cell>
          <cell r="G126">
            <v>13806</v>
          </cell>
          <cell r="H126">
            <v>12497</v>
          </cell>
          <cell r="I126">
            <v>19085</v>
          </cell>
          <cell r="J126">
            <v>19593</v>
          </cell>
          <cell r="K126">
            <v>18001</v>
          </cell>
          <cell r="L126">
            <v>17372</v>
          </cell>
          <cell r="M126">
            <v>1357</v>
          </cell>
          <cell r="N126">
            <v>1050</v>
          </cell>
          <cell r="O126">
            <v>1765</v>
          </cell>
          <cell r="P126">
            <v>1266</v>
          </cell>
          <cell r="Q126">
            <v>991</v>
          </cell>
          <cell r="R126">
            <v>958</v>
          </cell>
          <cell r="S126">
            <v>962</v>
          </cell>
          <cell r="T126">
            <v>686</v>
          </cell>
          <cell r="U126">
            <v>1465</v>
          </cell>
          <cell r="V126">
            <v>1020</v>
          </cell>
          <cell r="W126">
            <v>1010</v>
          </cell>
          <cell r="X126">
            <v>1064</v>
          </cell>
          <cell r="Y126">
            <v>13594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 t="str">
            <v>TOT</v>
          </cell>
          <cell r="AN126">
            <v>0</v>
          </cell>
        </row>
        <row r="127">
          <cell r="A127" t="str">
            <v>EM01</v>
          </cell>
          <cell r="B127" t="str">
            <v>1</v>
          </cell>
          <cell r="C127" t="str">
            <v>SEGMENT TOTAL</v>
          </cell>
          <cell r="D127">
            <v>0</v>
          </cell>
          <cell r="E127">
            <v>0</v>
          </cell>
          <cell r="F127">
            <v>15</v>
          </cell>
          <cell r="G127">
            <v>15</v>
          </cell>
          <cell r="H127">
            <v>95</v>
          </cell>
          <cell r="I127">
            <v>1</v>
          </cell>
          <cell r="J127">
            <v>145</v>
          </cell>
          <cell r="K127">
            <v>3409</v>
          </cell>
          <cell r="L127">
            <v>5024</v>
          </cell>
          <cell r="M127">
            <v>284</v>
          </cell>
          <cell r="N127">
            <v>307</v>
          </cell>
          <cell r="O127">
            <v>447</v>
          </cell>
          <cell r="P127">
            <v>432</v>
          </cell>
          <cell r="Q127">
            <v>449</v>
          </cell>
          <cell r="R127">
            <v>458</v>
          </cell>
          <cell r="S127">
            <v>308</v>
          </cell>
          <cell r="T127">
            <v>311</v>
          </cell>
          <cell r="U127">
            <v>407</v>
          </cell>
          <cell r="V127">
            <v>314</v>
          </cell>
          <cell r="W127">
            <v>314</v>
          </cell>
          <cell r="X127">
            <v>514</v>
          </cell>
          <cell r="Y127">
            <v>4545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 t="str">
            <v>TOT</v>
          </cell>
          <cell r="AN127">
            <v>0</v>
          </cell>
        </row>
        <row r="128">
          <cell r="A128" t="str">
            <v>EM01</v>
          </cell>
          <cell r="B128" t="str">
            <v>2</v>
          </cell>
          <cell r="C128" t="str">
            <v>SEGMENT TOTAL</v>
          </cell>
          <cell r="D128">
            <v>3982</v>
          </cell>
          <cell r="E128">
            <v>4023</v>
          </cell>
          <cell r="F128">
            <v>66046</v>
          </cell>
          <cell r="G128">
            <v>54374</v>
          </cell>
          <cell r="H128">
            <v>41545</v>
          </cell>
          <cell r="I128">
            <v>42512</v>
          </cell>
          <cell r="J128">
            <v>43339</v>
          </cell>
          <cell r="K128">
            <v>55768</v>
          </cell>
          <cell r="L128">
            <v>70097</v>
          </cell>
          <cell r="M128">
            <v>7723</v>
          </cell>
          <cell r="N128">
            <v>6126</v>
          </cell>
          <cell r="O128">
            <v>9044</v>
          </cell>
          <cell r="P128">
            <v>6934</v>
          </cell>
          <cell r="Q128">
            <v>6638</v>
          </cell>
          <cell r="R128">
            <v>7487</v>
          </cell>
          <cell r="S128">
            <v>7226</v>
          </cell>
          <cell r="T128">
            <v>6073</v>
          </cell>
          <cell r="U128">
            <v>8610</v>
          </cell>
          <cell r="V128">
            <v>7879</v>
          </cell>
          <cell r="W128">
            <v>8681</v>
          </cell>
          <cell r="X128">
            <v>8332</v>
          </cell>
          <cell r="Y128">
            <v>90753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 t="str">
            <v>TOT</v>
          </cell>
          <cell r="AN128">
            <v>0</v>
          </cell>
        </row>
        <row r="129">
          <cell r="A129" t="str">
            <v>EM01</v>
          </cell>
          <cell r="B129" t="str">
            <v>3</v>
          </cell>
          <cell r="C129" t="str">
            <v>SEGMENT TOTAL</v>
          </cell>
          <cell r="D129">
            <v>1</v>
          </cell>
          <cell r="E129">
            <v>3</v>
          </cell>
          <cell r="F129">
            <v>542</v>
          </cell>
          <cell r="G129">
            <v>301</v>
          </cell>
          <cell r="H129">
            <v>318</v>
          </cell>
          <cell r="I129">
            <v>402</v>
          </cell>
          <cell r="J129">
            <v>556</v>
          </cell>
          <cell r="K129">
            <v>482</v>
          </cell>
          <cell r="L129">
            <v>298</v>
          </cell>
          <cell r="M129">
            <v>18</v>
          </cell>
          <cell r="N129">
            <v>27</v>
          </cell>
          <cell r="O129">
            <v>22</v>
          </cell>
          <cell r="P129">
            <v>22</v>
          </cell>
          <cell r="Q129">
            <v>21</v>
          </cell>
          <cell r="R129">
            <v>16</v>
          </cell>
          <cell r="S129">
            <v>26</v>
          </cell>
          <cell r="T129">
            <v>21</v>
          </cell>
          <cell r="U129">
            <v>26</v>
          </cell>
          <cell r="V129">
            <v>21</v>
          </cell>
          <cell r="W129">
            <v>23</v>
          </cell>
          <cell r="X129">
            <v>23</v>
          </cell>
          <cell r="Y129">
            <v>266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 t="str">
            <v>TOT</v>
          </cell>
          <cell r="AN129">
            <v>0</v>
          </cell>
        </row>
        <row r="130">
          <cell r="A130" t="str">
            <v>EM01</v>
          </cell>
          <cell r="B130" t="str">
            <v>4</v>
          </cell>
          <cell r="C130" t="str">
            <v>SEGMENT TOTAL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1</v>
          </cell>
          <cell r="K130">
            <v>6649</v>
          </cell>
          <cell r="L130">
            <v>28929</v>
          </cell>
          <cell r="M130">
            <v>2557</v>
          </cell>
          <cell r="N130">
            <v>2306</v>
          </cell>
          <cell r="O130">
            <v>4047</v>
          </cell>
          <cell r="P130">
            <v>2484</v>
          </cell>
          <cell r="Q130">
            <v>2177</v>
          </cell>
          <cell r="R130">
            <v>2470</v>
          </cell>
          <cell r="S130">
            <v>2983</v>
          </cell>
          <cell r="T130">
            <v>2174</v>
          </cell>
          <cell r="U130">
            <v>2550</v>
          </cell>
          <cell r="V130">
            <v>1903</v>
          </cell>
          <cell r="W130">
            <v>1858</v>
          </cell>
          <cell r="X130">
            <v>1178</v>
          </cell>
          <cell r="Y130">
            <v>28687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 t="str">
            <v>TOT</v>
          </cell>
          <cell r="AN130">
            <v>0</v>
          </cell>
        </row>
        <row r="131">
          <cell r="A131" t="str">
            <v>EM01</v>
          </cell>
          <cell r="B131" t="str">
            <v>5</v>
          </cell>
          <cell r="C131" t="str">
            <v>SEGMENT TOTAL</v>
          </cell>
          <cell r="D131">
            <v>15643</v>
          </cell>
          <cell r="E131">
            <v>13991</v>
          </cell>
          <cell r="F131">
            <v>27854</v>
          </cell>
          <cell r="G131">
            <v>21588</v>
          </cell>
          <cell r="H131">
            <v>20158</v>
          </cell>
          <cell r="I131">
            <v>21403</v>
          </cell>
          <cell r="J131">
            <v>48418</v>
          </cell>
          <cell r="K131">
            <v>218704</v>
          </cell>
          <cell r="L131">
            <v>325063</v>
          </cell>
          <cell r="M131">
            <v>36171</v>
          </cell>
          <cell r="N131">
            <v>34084</v>
          </cell>
          <cell r="O131">
            <v>52803</v>
          </cell>
          <cell r="P131">
            <v>42608</v>
          </cell>
          <cell r="Q131">
            <v>42288</v>
          </cell>
          <cell r="R131">
            <v>48425</v>
          </cell>
          <cell r="S131">
            <v>54708</v>
          </cell>
          <cell r="T131">
            <v>29703</v>
          </cell>
          <cell r="U131">
            <v>54517</v>
          </cell>
          <cell r="V131">
            <v>55977</v>
          </cell>
          <cell r="W131">
            <v>52406</v>
          </cell>
          <cell r="X131">
            <v>43711</v>
          </cell>
          <cell r="Y131">
            <v>547401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 t="str">
            <v>TOT</v>
          </cell>
          <cell r="AN131">
            <v>0</v>
          </cell>
        </row>
        <row r="132">
          <cell r="A132" t="str">
            <v>EM01</v>
          </cell>
          <cell r="B132" t="str">
            <v>6</v>
          </cell>
          <cell r="C132" t="str">
            <v>SEGMENT TOTAL</v>
          </cell>
          <cell r="D132">
            <v>222</v>
          </cell>
          <cell r="E132">
            <v>200</v>
          </cell>
          <cell r="F132">
            <v>772</v>
          </cell>
          <cell r="G132">
            <v>602</v>
          </cell>
          <cell r="H132">
            <v>350</v>
          </cell>
          <cell r="I132">
            <v>385</v>
          </cell>
          <cell r="J132">
            <v>835</v>
          </cell>
          <cell r="K132">
            <v>1365</v>
          </cell>
          <cell r="L132">
            <v>1767</v>
          </cell>
          <cell r="M132">
            <v>250</v>
          </cell>
          <cell r="N132">
            <v>84</v>
          </cell>
          <cell r="O132">
            <v>62</v>
          </cell>
          <cell r="P132">
            <v>75</v>
          </cell>
          <cell r="Q132">
            <v>117</v>
          </cell>
          <cell r="R132">
            <v>168</v>
          </cell>
          <cell r="S132">
            <v>187</v>
          </cell>
          <cell r="T132">
            <v>227</v>
          </cell>
          <cell r="U132">
            <v>169</v>
          </cell>
          <cell r="V132">
            <v>145</v>
          </cell>
          <cell r="W132">
            <v>113</v>
          </cell>
          <cell r="X132">
            <v>45</v>
          </cell>
          <cell r="Y132">
            <v>1642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 t="str">
            <v>TOT</v>
          </cell>
          <cell r="AN132">
            <v>0</v>
          </cell>
        </row>
        <row r="133">
          <cell r="A133" t="str">
            <v>EM01</v>
          </cell>
          <cell r="B133" t="str">
            <v>7</v>
          </cell>
          <cell r="C133" t="str">
            <v>SEGMENT TOTAL</v>
          </cell>
          <cell r="D133">
            <v>61852</v>
          </cell>
          <cell r="E133">
            <v>92612</v>
          </cell>
          <cell r="F133">
            <v>374967</v>
          </cell>
          <cell r="G133">
            <v>323758</v>
          </cell>
          <cell r="H133">
            <v>334580</v>
          </cell>
          <cell r="I133">
            <v>381753</v>
          </cell>
          <cell r="J133">
            <v>426187</v>
          </cell>
          <cell r="K133">
            <v>467914</v>
          </cell>
          <cell r="L133">
            <v>513717</v>
          </cell>
          <cell r="M133">
            <v>42241</v>
          </cell>
          <cell r="N133">
            <v>35299</v>
          </cell>
          <cell r="O133">
            <v>54998</v>
          </cell>
          <cell r="P133">
            <v>46028</v>
          </cell>
          <cell r="Q133">
            <v>43802</v>
          </cell>
          <cell r="R133">
            <v>48163</v>
          </cell>
          <cell r="S133">
            <v>45948</v>
          </cell>
          <cell r="T133">
            <v>33460</v>
          </cell>
          <cell r="U133">
            <v>44529</v>
          </cell>
          <cell r="V133">
            <v>40786</v>
          </cell>
          <cell r="W133">
            <v>44215</v>
          </cell>
          <cell r="X133">
            <v>38910</v>
          </cell>
          <cell r="Y133">
            <v>518379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 t="str">
            <v>TOT</v>
          </cell>
          <cell r="AN133">
            <v>0</v>
          </cell>
        </row>
        <row r="134">
          <cell r="A134" t="str">
            <v>EM01</v>
          </cell>
          <cell r="B134" t="str">
            <v>8</v>
          </cell>
          <cell r="C134" t="str">
            <v>SEGMENT TOTAL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34583</v>
          </cell>
          <cell r="K134">
            <v>147884</v>
          </cell>
          <cell r="L134">
            <v>299507</v>
          </cell>
          <cell r="M134">
            <v>30353</v>
          </cell>
          <cell r="N134">
            <v>26020</v>
          </cell>
          <cell r="O134">
            <v>35527</v>
          </cell>
          <cell r="P134">
            <v>35418</v>
          </cell>
          <cell r="Q134">
            <v>32399</v>
          </cell>
          <cell r="R134">
            <v>34412</v>
          </cell>
          <cell r="S134">
            <v>36646</v>
          </cell>
          <cell r="T134">
            <v>24222</v>
          </cell>
          <cell r="U134">
            <v>26715</v>
          </cell>
          <cell r="V134">
            <v>31732</v>
          </cell>
          <cell r="W134">
            <v>33509</v>
          </cell>
          <cell r="X134">
            <v>30175</v>
          </cell>
          <cell r="Y134">
            <v>377128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 t="str">
            <v>TOT</v>
          </cell>
          <cell r="AN134">
            <v>0</v>
          </cell>
        </row>
        <row r="135">
          <cell r="A135" t="str">
            <v>EM01</v>
          </cell>
          <cell r="B135" t="str">
            <v>9</v>
          </cell>
          <cell r="C135" t="str">
            <v>SEGMENT TOTAL</v>
          </cell>
          <cell r="D135">
            <v>49167</v>
          </cell>
          <cell r="E135">
            <v>39111</v>
          </cell>
          <cell r="F135">
            <v>132603</v>
          </cell>
          <cell r="G135">
            <v>78914</v>
          </cell>
          <cell r="H135">
            <v>78947</v>
          </cell>
          <cell r="I135">
            <v>82005</v>
          </cell>
          <cell r="J135">
            <v>92365</v>
          </cell>
          <cell r="K135">
            <v>98596</v>
          </cell>
          <cell r="L135">
            <v>60883</v>
          </cell>
          <cell r="M135">
            <v>5339</v>
          </cell>
          <cell r="N135">
            <v>4153</v>
          </cell>
          <cell r="O135">
            <v>7941</v>
          </cell>
          <cell r="P135">
            <v>5714</v>
          </cell>
          <cell r="Q135">
            <v>6134</v>
          </cell>
          <cell r="R135">
            <v>7285</v>
          </cell>
          <cell r="S135">
            <v>6578</v>
          </cell>
          <cell r="T135">
            <v>4678</v>
          </cell>
          <cell r="U135">
            <v>7140</v>
          </cell>
          <cell r="V135">
            <v>7395</v>
          </cell>
          <cell r="W135">
            <v>7043</v>
          </cell>
          <cell r="X135">
            <v>7112</v>
          </cell>
          <cell r="Y135">
            <v>76512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 t="str">
            <v>TOT</v>
          </cell>
          <cell r="AN135">
            <v>0</v>
          </cell>
        </row>
        <row r="136">
          <cell r="A136" t="str">
            <v>EM01</v>
          </cell>
          <cell r="B136" t="str">
            <v>D</v>
          </cell>
          <cell r="C136" t="str">
            <v>SEGMENT TOTAL</v>
          </cell>
          <cell r="D136">
            <v>37873</v>
          </cell>
          <cell r="E136">
            <v>70847</v>
          </cell>
          <cell r="F136">
            <v>68469</v>
          </cell>
          <cell r="G136">
            <v>51795</v>
          </cell>
          <cell r="H136">
            <v>56941</v>
          </cell>
          <cell r="I136">
            <v>117569</v>
          </cell>
          <cell r="J136">
            <v>135148</v>
          </cell>
          <cell r="K136">
            <v>170343</v>
          </cell>
          <cell r="L136">
            <v>167578</v>
          </cell>
          <cell r="M136">
            <v>10810</v>
          </cell>
          <cell r="N136">
            <v>8316</v>
          </cell>
          <cell r="O136">
            <v>18654</v>
          </cell>
          <cell r="P136">
            <v>15135</v>
          </cell>
          <cell r="Q136">
            <v>14247</v>
          </cell>
          <cell r="R136">
            <v>15551</v>
          </cell>
          <cell r="S136">
            <v>14319</v>
          </cell>
          <cell r="T136">
            <v>8128</v>
          </cell>
          <cell r="U136">
            <v>14725</v>
          </cell>
          <cell r="V136">
            <v>9843</v>
          </cell>
          <cell r="W136">
            <v>7532</v>
          </cell>
          <cell r="X136">
            <v>6647</v>
          </cell>
          <cell r="Y136">
            <v>143907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 t="str">
            <v>TOT</v>
          </cell>
          <cell r="AN136">
            <v>0</v>
          </cell>
        </row>
        <row r="137">
          <cell r="A137" t="str">
            <v>EM01</v>
          </cell>
          <cell r="B137" t="str">
            <v>E</v>
          </cell>
          <cell r="C137" t="str">
            <v>SEGMENT TOTAL</v>
          </cell>
          <cell r="D137">
            <v>119651</v>
          </cell>
          <cell r="E137">
            <v>165025</v>
          </cell>
          <cell r="F137">
            <v>158403</v>
          </cell>
          <cell r="G137">
            <v>102030</v>
          </cell>
          <cell r="H137">
            <v>89438</v>
          </cell>
          <cell r="I137">
            <v>76747</v>
          </cell>
          <cell r="J137">
            <v>67703</v>
          </cell>
          <cell r="K137">
            <v>104398</v>
          </cell>
          <cell r="L137">
            <v>126990</v>
          </cell>
          <cell r="M137">
            <v>17411</v>
          </cell>
          <cell r="N137">
            <v>11965</v>
          </cell>
          <cell r="O137">
            <v>22206</v>
          </cell>
          <cell r="P137">
            <v>18504</v>
          </cell>
          <cell r="Q137">
            <v>17325</v>
          </cell>
          <cell r="R137">
            <v>18567</v>
          </cell>
          <cell r="S137">
            <v>17518</v>
          </cell>
          <cell r="T137">
            <v>11077</v>
          </cell>
          <cell r="U137">
            <v>15827</v>
          </cell>
          <cell r="V137">
            <v>12186</v>
          </cell>
          <cell r="W137">
            <v>12426</v>
          </cell>
          <cell r="X137">
            <v>9233</v>
          </cell>
          <cell r="Y137">
            <v>184245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 t="str">
            <v>TOT</v>
          </cell>
          <cell r="AN137">
            <v>0</v>
          </cell>
        </row>
        <row r="138">
          <cell r="A138" t="str">
            <v>EM01</v>
          </cell>
          <cell r="B138" t="str">
            <v>F</v>
          </cell>
          <cell r="C138" t="str">
            <v>SEGMENT TOTAL</v>
          </cell>
          <cell r="D138">
            <v>19810</v>
          </cell>
          <cell r="E138">
            <v>14956</v>
          </cell>
          <cell r="F138">
            <v>10955</v>
          </cell>
          <cell r="G138">
            <v>6482</v>
          </cell>
          <cell r="H138">
            <v>4797</v>
          </cell>
          <cell r="I138">
            <v>2242</v>
          </cell>
          <cell r="J138">
            <v>2008</v>
          </cell>
          <cell r="K138">
            <v>10659</v>
          </cell>
          <cell r="L138">
            <v>13285</v>
          </cell>
          <cell r="M138">
            <v>1214</v>
          </cell>
          <cell r="N138">
            <v>696</v>
          </cell>
          <cell r="O138">
            <v>1943</v>
          </cell>
          <cell r="P138">
            <v>1472</v>
          </cell>
          <cell r="Q138">
            <v>1564</v>
          </cell>
          <cell r="R138">
            <v>1794</v>
          </cell>
          <cell r="S138">
            <v>1751</v>
          </cell>
          <cell r="T138">
            <v>655</v>
          </cell>
          <cell r="U138">
            <v>1687</v>
          </cell>
          <cell r="V138">
            <v>1604</v>
          </cell>
          <cell r="W138">
            <v>1266</v>
          </cell>
          <cell r="X138">
            <v>1046</v>
          </cell>
          <cell r="Y138">
            <v>16692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 t="str">
            <v>TOT</v>
          </cell>
          <cell r="AN138">
            <v>0</v>
          </cell>
        </row>
        <row r="139">
          <cell r="A139" t="str">
            <v>EM01</v>
          </cell>
          <cell r="B139" t="str">
            <v>G</v>
          </cell>
          <cell r="C139" t="str">
            <v>SEGMENT TOTAL</v>
          </cell>
          <cell r="D139">
            <v>31025</v>
          </cell>
          <cell r="E139">
            <v>36348</v>
          </cell>
          <cell r="F139">
            <v>34254</v>
          </cell>
          <cell r="G139">
            <v>25185</v>
          </cell>
          <cell r="H139">
            <v>25745</v>
          </cell>
          <cell r="I139">
            <v>23417</v>
          </cell>
          <cell r="J139">
            <v>23833</v>
          </cell>
          <cell r="K139">
            <v>24203</v>
          </cell>
          <cell r="L139">
            <v>26236</v>
          </cell>
          <cell r="M139">
            <v>2321</v>
          </cell>
          <cell r="N139">
            <v>1310</v>
          </cell>
          <cell r="O139">
            <v>3406</v>
          </cell>
          <cell r="P139">
            <v>2786</v>
          </cell>
          <cell r="Q139">
            <v>2592</v>
          </cell>
          <cell r="R139">
            <v>2518</v>
          </cell>
          <cell r="S139">
            <v>2484</v>
          </cell>
          <cell r="T139">
            <v>1341</v>
          </cell>
          <cell r="U139">
            <v>2023</v>
          </cell>
          <cell r="V139">
            <v>1767</v>
          </cell>
          <cell r="W139">
            <v>1380</v>
          </cell>
          <cell r="X139">
            <v>934</v>
          </cell>
          <cell r="Y139">
            <v>24862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 t="str">
            <v>TOT</v>
          </cell>
          <cell r="AN139">
            <v>0</v>
          </cell>
        </row>
        <row r="140">
          <cell r="A140" t="str">
            <v>EM01</v>
          </cell>
          <cell r="B140" t="str">
            <v>H</v>
          </cell>
          <cell r="C140" t="str">
            <v>SEGMENT TOTAL</v>
          </cell>
          <cell r="D140">
            <v>442636</v>
          </cell>
          <cell r="E140">
            <v>405025</v>
          </cell>
          <cell r="F140">
            <v>437284</v>
          </cell>
          <cell r="G140">
            <v>465239</v>
          </cell>
          <cell r="H140">
            <v>505337</v>
          </cell>
          <cell r="I140">
            <v>506545</v>
          </cell>
          <cell r="J140">
            <v>486929</v>
          </cell>
          <cell r="K140">
            <v>541329</v>
          </cell>
          <cell r="L140">
            <v>569097</v>
          </cell>
          <cell r="M140">
            <v>60109</v>
          </cell>
          <cell r="N140">
            <v>53879</v>
          </cell>
          <cell r="O140">
            <v>71627</v>
          </cell>
          <cell r="P140">
            <v>64463</v>
          </cell>
          <cell r="Q140">
            <v>58936</v>
          </cell>
          <cell r="R140">
            <v>61695</v>
          </cell>
          <cell r="S140">
            <v>67500</v>
          </cell>
          <cell r="T140">
            <v>41364</v>
          </cell>
          <cell r="U140">
            <v>56692</v>
          </cell>
          <cell r="V140">
            <v>58803</v>
          </cell>
          <cell r="W140">
            <v>53256</v>
          </cell>
          <cell r="X140">
            <v>48358</v>
          </cell>
          <cell r="Y140">
            <v>696682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 t="str">
            <v>TOT</v>
          </cell>
          <cell r="AN140">
            <v>0</v>
          </cell>
        </row>
        <row r="141">
          <cell r="A141" t="str">
            <v>EM01</v>
          </cell>
          <cell r="B141" t="str">
            <v>I</v>
          </cell>
          <cell r="C141" t="str">
            <v>SEGMENT TOTAL</v>
          </cell>
          <cell r="D141">
            <v>3292233</v>
          </cell>
          <cell r="E141">
            <v>3433307</v>
          </cell>
          <cell r="F141">
            <v>3935716</v>
          </cell>
          <cell r="G141">
            <v>3152540</v>
          </cell>
          <cell r="H141">
            <v>3580377</v>
          </cell>
          <cell r="I141">
            <v>3745290</v>
          </cell>
          <cell r="J141">
            <v>4015093</v>
          </cell>
          <cell r="K141">
            <v>4157353</v>
          </cell>
          <cell r="L141">
            <v>4016453</v>
          </cell>
          <cell r="M141">
            <v>321497</v>
          </cell>
          <cell r="N141">
            <v>291534</v>
          </cell>
          <cell r="O141">
            <v>447227</v>
          </cell>
          <cell r="P141">
            <v>345239</v>
          </cell>
          <cell r="Q141">
            <v>320200</v>
          </cell>
          <cell r="R141">
            <v>328763</v>
          </cell>
          <cell r="S141">
            <v>354535</v>
          </cell>
          <cell r="T141">
            <v>220671</v>
          </cell>
          <cell r="U141">
            <v>337811</v>
          </cell>
          <cell r="V141">
            <v>282262</v>
          </cell>
          <cell r="W141">
            <v>276777</v>
          </cell>
          <cell r="X141">
            <v>239825</v>
          </cell>
          <cell r="Y141">
            <v>3766341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 t="str">
            <v>TOT</v>
          </cell>
          <cell r="AN141">
            <v>0</v>
          </cell>
        </row>
        <row r="142">
          <cell r="A142" t="str">
            <v>EM01</v>
          </cell>
          <cell r="B142" t="str">
            <v>J</v>
          </cell>
          <cell r="C142" t="str">
            <v>SEGMENT TOTAL</v>
          </cell>
          <cell r="D142">
            <v>4447001</v>
          </cell>
          <cell r="E142">
            <v>4468244</v>
          </cell>
          <cell r="F142">
            <v>4733645</v>
          </cell>
          <cell r="G142">
            <v>3946135</v>
          </cell>
          <cell r="H142">
            <v>3970032</v>
          </cell>
          <cell r="I142">
            <v>3883295</v>
          </cell>
          <cell r="J142">
            <v>4150209</v>
          </cell>
          <cell r="K142">
            <v>4044418</v>
          </cell>
          <cell r="L142">
            <v>4565600</v>
          </cell>
          <cell r="M142">
            <v>432541</v>
          </cell>
          <cell r="N142">
            <v>380556</v>
          </cell>
          <cell r="O142">
            <v>603945</v>
          </cell>
          <cell r="P142">
            <v>473455</v>
          </cell>
          <cell r="Q142">
            <v>439102</v>
          </cell>
          <cell r="R142">
            <v>465622</v>
          </cell>
          <cell r="S142">
            <v>510380</v>
          </cell>
          <cell r="T142">
            <v>316289</v>
          </cell>
          <cell r="U142">
            <v>450175</v>
          </cell>
          <cell r="V142">
            <v>393753</v>
          </cell>
          <cell r="W142">
            <v>382739</v>
          </cell>
          <cell r="X142">
            <v>321841</v>
          </cell>
          <cell r="Y142">
            <v>5170398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 t="str">
            <v>TOT</v>
          </cell>
          <cell r="AN142">
            <v>0</v>
          </cell>
        </row>
        <row r="143">
          <cell r="A143" t="str">
            <v>EM01</v>
          </cell>
          <cell r="B143" t="str">
            <v>K</v>
          </cell>
          <cell r="C143" t="str">
            <v>SEGMENT TOTAL</v>
          </cell>
          <cell r="D143">
            <v>3065185</v>
          </cell>
          <cell r="E143">
            <v>3106447</v>
          </cell>
          <cell r="F143">
            <v>3060196</v>
          </cell>
          <cell r="G143">
            <v>2604357</v>
          </cell>
          <cell r="H143">
            <v>2885116</v>
          </cell>
          <cell r="I143">
            <v>2726577</v>
          </cell>
          <cell r="J143">
            <v>2828793</v>
          </cell>
          <cell r="K143">
            <v>2977156</v>
          </cell>
          <cell r="L143">
            <v>3129280</v>
          </cell>
          <cell r="M143">
            <v>250419</v>
          </cell>
          <cell r="N143">
            <v>203617</v>
          </cell>
          <cell r="O143">
            <v>339077</v>
          </cell>
          <cell r="P143">
            <v>273946</v>
          </cell>
          <cell r="Q143">
            <v>253944</v>
          </cell>
          <cell r="R143">
            <v>265445</v>
          </cell>
          <cell r="S143">
            <v>286285</v>
          </cell>
          <cell r="T143">
            <v>176798</v>
          </cell>
          <cell r="U143">
            <v>271345</v>
          </cell>
          <cell r="V143">
            <v>225698</v>
          </cell>
          <cell r="W143">
            <v>211161</v>
          </cell>
          <cell r="X143">
            <v>185309</v>
          </cell>
          <cell r="Y143">
            <v>2943044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 t="str">
            <v>TOT</v>
          </cell>
          <cell r="AN143">
            <v>0</v>
          </cell>
        </row>
        <row r="144">
          <cell r="A144" t="str">
            <v>EM01</v>
          </cell>
          <cell r="B144" t="str">
            <v>M</v>
          </cell>
          <cell r="C144" t="str">
            <v>SEGMENT TOTAL</v>
          </cell>
          <cell r="D144">
            <v>647312</v>
          </cell>
          <cell r="E144">
            <v>542237</v>
          </cell>
          <cell r="F144">
            <v>473003</v>
          </cell>
          <cell r="G144">
            <v>382179</v>
          </cell>
          <cell r="H144">
            <v>376920</v>
          </cell>
          <cell r="I144">
            <v>413715</v>
          </cell>
          <cell r="J144">
            <v>317221</v>
          </cell>
          <cell r="K144">
            <v>278156</v>
          </cell>
          <cell r="L144">
            <v>262923</v>
          </cell>
          <cell r="M144">
            <v>20626</v>
          </cell>
          <cell r="N144">
            <v>16142</v>
          </cell>
          <cell r="O144">
            <v>25178</v>
          </cell>
          <cell r="P144">
            <v>21145</v>
          </cell>
          <cell r="Q144">
            <v>19923</v>
          </cell>
          <cell r="R144">
            <v>19296</v>
          </cell>
          <cell r="S144">
            <v>21455</v>
          </cell>
          <cell r="T144">
            <v>10578</v>
          </cell>
          <cell r="U144">
            <v>19601</v>
          </cell>
          <cell r="V144">
            <v>19168</v>
          </cell>
          <cell r="W144">
            <v>17210</v>
          </cell>
          <cell r="X144">
            <v>19534</v>
          </cell>
          <cell r="Y144">
            <v>229856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 t="str">
            <v>TOT</v>
          </cell>
          <cell r="AN144">
            <v>0</v>
          </cell>
        </row>
        <row r="145">
          <cell r="A145" t="str">
            <v>EM01</v>
          </cell>
          <cell r="B145" t="str">
            <v>N</v>
          </cell>
          <cell r="C145" t="str">
            <v>SEGMENT TOTAL</v>
          </cell>
          <cell r="D145">
            <v>579407</v>
          </cell>
          <cell r="E145">
            <v>616645</v>
          </cell>
          <cell r="F145">
            <v>560921</v>
          </cell>
          <cell r="G145">
            <v>430919</v>
          </cell>
          <cell r="H145">
            <v>397408</v>
          </cell>
          <cell r="I145">
            <v>385106</v>
          </cell>
          <cell r="J145">
            <v>484492</v>
          </cell>
          <cell r="K145">
            <v>495783</v>
          </cell>
          <cell r="L145">
            <v>503444</v>
          </cell>
          <cell r="M145">
            <v>41678</v>
          </cell>
          <cell r="N145">
            <v>36860</v>
          </cell>
          <cell r="O145">
            <v>57171</v>
          </cell>
          <cell r="P145">
            <v>46996</v>
          </cell>
          <cell r="Q145">
            <v>42960</v>
          </cell>
          <cell r="R145">
            <v>44933</v>
          </cell>
          <cell r="S145">
            <v>46738</v>
          </cell>
          <cell r="T145">
            <v>30677</v>
          </cell>
          <cell r="U145">
            <v>50466</v>
          </cell>
          <cell r="V145">
            <v>47411</v>
          </cell>
          <cell r="W145">
            <v>42976</v>
          </cell>
          <cell r="X145">
            <v>37377</v>
          </cell>
          <cell r="Y145">
            <v>526243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 t="str">
            <v>TOT</v>
          </cell>
          <cell r="AN145">
            <v>0</v>
          </cell>
        </row>
        <row r="146">
          <cell r="A146" t="str">
            <v>EM01</v>
          </cell>
          <cell r="B146" t="str">
            <v>O</v>
          </cell>
          <cell r="C146" t="str">
            <v>SEGMENT TOTAL</v>
          </cell>
          <cell r="D146">
            <v>69748</v>
          </cell>
          <cell r="E146">
            <v>68172</v>
          </cell>
          <cell r="F146">
            <v>67996</v>
          </cell>
          <cell r="G146">
            <v>48700</v>
          </cell>
          <cell r="H146">
            <v>57096</v>
          </cell>
          <cell r="I146">
            <v>74713</v>
          </cell>
          <cell r="J146">
            <v>66692</v>
          </cell>
          <cell r="K146">
            <v>62894</v>
          </cell>
          <cell r="L146">
            <v>65103</v>
          </cell>
          <cell r="M146">
            <v>6120</v>
          </cell>
          <cell r="N146">
            <v>5356</v>
          </cell>
          <cell r="O146">
            <v>9326</v>
          </cell>
          <cell r="P146">
            <v>7005</v>
          </cell>
          <cell r="Q146">
            <v>6395</v>
          </cell>
          <cell r="R146">
            <v>7213</v>
          </cell>
          <cell r="S146">
            <v>6570</v>
          </cell>
          <cell r="T146">
            <v>4168</v>
          </cell>
          <cell r="U146">
            <v>6647</v>
          </cell>
          <cell r="V146">
            <v>6006</v>
          </cell>
          <cell r="W146">
            <v>5205</v>
          </cell>
          <cell r="X146">
            <v>4235</v>
          </cell>
          <cell r="Y146">
            <v>74246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 t="str">
            <v>TOT</v>
          </cell>
          <cell r="AN146">
            <v>0</v>
          </cell>
        </row>
        <row r="147">
          <cell r="A147" t="str">
            <v>EM01</v>
          </cell>
          <cell r="B147" t="str">
            <v>P</v>
          </cell>
          <cell r="C147" t="str">
            <v>SEGMENT TOTAL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1</v>
          </cell>
          <cell r="K147">
            <v>6963</v>
          </cell>
          <cell r="L147">
            <v>49889</v>
          </cell>
          <cell r="M147">
            <v>5428</v>
          </cell>
          <cell r="N147">
            <v>5296</v>
          </cell>
          <cell r="O147">
            <v>7271</v>
          </cell>
          <cell r="P147">
            <v>6203</v>
          </cell>
          <cell r="Q147">
            <v>5953</v>
          </cell>
          <cell r="R147">
            <v>6417</v>
          </cell>
          <cell r="S147">
            <v>5969</v>
          </cell>
          <cell r="T147">
            <v>4100</v>
          </cell>
          <cell r="U147">
            <v>5423</v>
          </cell>
          <cell r="V147">
            <v>4790</v>
          </cell>
          <cell r="W147">
            <v>3857</v>
          </cell>
          <cell r="X147">
            <v>3171</v>
          </cell>
          <cell r="Y147">
            <v>63878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 t="str">
            <v>TOT</v>
          </cell>
          <cell r="AN147">
            <v>0</v>
          </cell>
        </row>
        <row r="148">
          <cell r="A148" t="str">
            <v>EM01</v>
          </cell>
          <cell r="B148" t="str">
            <v>R</v>
          </cell>
          <cell r="C148" t="str">
            <v>SEGMENT TOTAL</v>
          </cell>
          <cell r="D148">
            <v>61032</v>
          </cell>
          <cell r="E148">
            <v>80339</v>
          </cell>
          <cell r="F148">
            <v>103005</v>
          </cell>
          <cell r="G148">
            <v>114909</v>
          </cell>
          <cell r="H148">
            <v>139186</v>
          </cell>
          <cell r="I148">
            <v>187191</v>
          </cell>
          <cell r="J148">
            <v>271792</v>
          </cell>
          <cell r="K148">
            <v>305588</v>
          </cell>
          <cell r="L148">
            <v>329900</v>
          </cell>
          <cell r="M148">
            <v>26357</v>
          </cell>
          <cell r="N148">
            <v>23061</v>
          </cell>
          <cell r="O148">
            <v>36417</v>
          </cell>
          <cell r="P148">
            <v>31946</v>
          </cell>
          <cell r="Q148">
            <v>30308</v>
          </cell>
          <cell r="R148">
            <v>30386</v>
          </cell>
          <cell r="S148">
            <v>36533</v>
          </cell>
          <cell r="T148">
            <v>20757</v>
          </cell>
          <cell r="U148">
            <v>22634</v>
          </cell>
          <cell r="V148">
            <v>22501</v>
          </cell>
          <cell r="W148">
            <v>22679</v>
          </cell>
          <cell r="X148">
            <v>21753</v>
          </cell>
          <cell r="Y148">
            <v>325332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 t="str">
            <v>TOT</v>
          </cell>
          <cell r="AN148">
            <v>0</v>
          </cell>
        </row>
        <row r="149">
          <cell r="A149" t="str">
            <v>EM01</v>
          </cell>
          <cell r="B149" t="str">
            <v>S</v>
          </cell>
          <cell r="C149" t="str">
            <v>SEGMENT TOTAL</v>
          </cell>
          <cell r="D149">
            <v>1985</v>
          </cell>
          <cell r="E149">
            <v>2192</v>
          </cell>
          <cell r="F149">
            <v>3518</v>
          </cell>
          <cell r="G149">
            <v>7913</v>
          </cell>
          <cell r="H149">
            <v>12912</v>
          </cell>
          <cell r="I149">
            <v>13894</v>
          </cell>
          <cell r="J149">
            <v>14341</v>
          </cell>
          <cell r="K149">
            <v>13714</v>
          </cell>
          <cell r="L149">
            <v>10076</v>
          </cell>
          <cell r="M149">
            <v>582</v>
          </cell>
          <cell r="N149">
            <v>601</v>
          </cell>
          <cell r="O149">
            <v>1174</v>
          </cell>
          <cell r="P149">
            <v>1280</v>
          </cell>
          <cell r="Q149">
            <v>1053</v>
          </cell>
          <cell r="R149">
            <v>1208</v>
          </cell>
          <cell r="S149">
            <v>1148</v>
          </cell>
          <cell r="T149">
            <v>622</v>
          </cell>
          <cell r="U149">
            <v>1223</v>
          </cell>
          <cell r="V149">
            <v>1069</v>
          </cell>
          <cell r="W149">
            <v>983</v>
          </cell>
          <cell r="X149">
            <v>861</v>
          </cell>
          <cell r="Y149">
            <v>11804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 t="str">
            <v>TOT</v>
          </cell>
          <cell r="AN149">
            <v>0</v>
          </cell>
        </row>
        <row r="150">
          <cell r="A150" t="str">
            <v>EM01</v>
          </cell>
          <cell r="B150" t="str">
            <v>T</v>
          </cell>
          <cell r="C150" t="str">
            <v>SEGMENT TOTAL</v>
          </cell>
          <cell r="D150">
            <v>26443</v>
          </cell>
          <cell r="E150">
            <v>29021</v>
          </cell>
          <cell r="F150">
            <v>70811</v>
          </cell>
          <cell r="G150">
            <v>48451</v>
          </cell>
          <cell r="H150">
            <v>49466</v>
          </cell>
          <cell r="I150">
            <v>29110</v>
          </cell>
          <cell r="J150">
            <v>24709</v>
          </cell>
          <cell r="K150">
            <v>21033</v>
          </cell>
          <cell r="L150">
            <v>17168</v>
          </cell>
          <cell r="M150">
            <v>1366</v>
          </cell>
          <cell r="N150">
            <v>1101</v>
          </cell>
          <cell r="O150">
            <v>1482</v>
          </cell>
          <cell r="P150">
            <v>1163</v>
          </cell>
          <cell r="Q150">
            <v>1141</v>
          </cell>
          <cell r="R150">
            <v>1296</v>
          </cell>
          <cell r="S150">
            <v>1200</v>
          </cell>
          <cell r="T150">
            <v>873</v>
          </cell>
          <cell r="U150">
            <v>1298</v>
          </cell>
          <cell r="V150">
            <v>1253</v>
          </cell>
          <cell r="W150">
            <v>1031</v>
          </cell>
          <cell r="X150">
            <v>856</v>
          </cell>
          <cell r="Y150">
            <v>14060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 t="str">
            <v>TOT</v>
          </cell>
          <cell r="AN150">
            <v>0</v>
          </cell>
        </row>
        <row r="151">
          <cell r="A151" t="str">
            <v>EM01</v>
          </cell>
          <cell r="B151" t="str">
            <v>U</v>
          </cell>
          <cell r="C151" t="str">
            <v>SEGMENT TOTAL</v>
          </cell>
          <cell r="D151">
            <v>4808</v>
          </cell>
          <cell r="E151">
            <v>6036</v>
          </cell>
          <cell r="F151">
            <v>42298</v>
          </cell>
          <cell r="G151">
            <v>31948</v>
          </cell>
          <cell r="H151">
            <v>28299</v>
          </cell>
          <cell r="I151">
            <v>25816</v>
          </cell>
          <cell r="J151">
            <v>21704</v>
          </cell>
          <cell r="K151">
            <v>17616</v>
          </cell>
          <cell r="L151">
            <v>16565</v>
          </cell>
          <cell r="M151">
            <v>1571</v>
          </cell>
          <cell r="N151">
            <v>1500</v>
          </cell>
          <cell r="O151">
            <v>2156</v>
          </cell>
          <cell r="P151">
            <v>1728</v>
          </cell>
          <cell r="Q151">
            <v>1886</v>
          </cell>
          <cell r="R151">
            <v>2237</v>
          </cell>
          <cell r="S151">
            <v>2092</v>
          </cell>
          <cell r="T151">
            <v>1375</v>
          </cell>
          <cell r="U151">
            <v>2156</v>
          </cell>
          <cell r="V151">
            <v>1769</v>
          </cell>
          <cell r="W151">
            <v>2114</v>
          </cell>
          <cell r="X151">
            <v>1953</v>
          </cell>
          <cell r="Y151">
            <v>22537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 t="str">
            <v>TOT</v>
          </cell>
          <cell r="AN151">
            <v>0</v>
          </cell>
        </row>
        <row r="152">
          <cell r="A152" t="str">
            <v>EM01</v>
          </cell>
          <cell r="B152" t="str">
            <v>V</v>
          </cell>
          <cell r="C152" t="str">
            <v>SEGMENT TOTAL</v>
          </cell>
          <cell r="D152">
            <v>20489</v>
          </cell>
          <cell r="E152">
            <v>27767</v>
          </cell>
          <cell r="F152">
            <v>235717</v>
          </cell>
          <cell r="G152">
            <v>187338</v>
          </cell>
          <cell r="H152">
            <v>201520</v>
          </cell>
          <cell r="I152">
            <v>246834</v>
          </cell>
          <cell r="J152">
            <v>260718</v>
          </cell>
          <cell r="K152">
            <v>272074</v>
          </cell>
          <cell r="L152">
            <v>343179</v>
          </cell>
          <cell r="M152">
            <v>28752</v>
          </cell>
          <cell r="N152">
            <v>27108</v>
          </cell>
          <cell r="O152">
            <v>40874</v>
          </cell>
          <cell r="P152">
            <v>35233</v>
          </cell>
          <cell r="Q152">
            <v>33574</v>
          </cell>
          <cell r="R152">
            <v>34180</v>
          </cell>
          <cell r="S152">
            <v>29815</v>
          </cell>
          <cell r="T152">
            <v>23271</v>
          </cell>
          <cell r="U152">
            <v>30133</v>
          </cell>
          <cell r="V152">
            <v>30621</v>
          </cell>
          <cell r="W152">
            <v>31822</v>
          </cell>
          <cell r="X152">
            <v>29239</v>
          </cell>
          <cell r="Y152">
            <v>374622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 t="str">
            <v>TOT</v>
          </cell>
          <cell r="AN152">
            <v>0</v>
          </cell>
        </row>
        <row r="153">
          <cell r="A153" t="str">
            <v>EM01</v>
          </cell>
          <cell r="B153" t="str">
            <v>W</v>
          </cell>
          <cell r="C153" t="str">
            <v>SEGMENT TOTAL</v>
          </cell>
          <cell r="D153">
            <v>0</v>
          </cell>
          <cell r="E153">
            <v>2</v>
          </cell>
          <cell r="F153">
            <v>3</v>
          </cell>
          <cell r="G153">
            <v>0</v>
          </cell>
          <cell r="H153">
            <v>0</v>
          </cell>
          <cell r="I153">
            <v>1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 t="str">
            <v>TOT</v>
          </cell>
          <cell r="AN153">
            <v>0</v>
          </cell>
        </row>
        <row r="154">
          <cell r="A154" t="str">
            <v>EM01</v>
          </cell>
          <cell r="B154" t="str">
            <v>X</v>
          </cell>
          <cell r="C154" t="str">
            <v>SEGMENT TOTAL</v>
          </cell>
          <cell r="D154">
            <v>63797</v>
          </cell>
          <cell r="E154">
            <v>66751</v>
          </cell>
          <cell r="F154">
            <v>99141</v>
          </cell>
          <cell r="G154">
            <v>80665</v>
          </cell>
          <cell r="H154">
            <v>69509</v>
          </cell>
          <cell r="I154">
            <v>89837</v>
          </cell>
          <cell r="J154">
            <v>97831</v>
          </cell>
          <cell r="K154">
            <v>122272</v>
          </cell>
          <cell r="L154">
            <v>201006</v>
          </cell>
          <cell r="M154">
            <v>20188</v>
          </cell>
          <cell r="N154">
            <v>17568</v>
          </cell>
          <cell r="O154">
            <v>30918</v>
          </cell>
          <cell r="P154">
            <v>23438</v>
          </cell>
          <cell r="Q154">
            <v>21761</v>
          </cell>
          <cell r="R154">
            <v>24912</v>
          </cell>
          <cell r="S154">
            <v>23751</v>
          </cell>
          <cell r="T154">
            <v>17591</v>
          </cell>
          <cell r="U154">
            <v>28376</v>
          </cell>
          <cell r="V154">
            <v>20321</v>
          </cell>
          <cell r="W154">
            <v>21413</v>
          </cell>
          <cell r="X154">
            <v>18493</v>
          </cell>
          <cell r="Y154">
            <v>268730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 t="str">
            <v>TOT</v>
          </cell>
          <cell r="AN154">
            <v>0</v>
          </cell>
        </row>
        <row r="155">
          <cell r="A155" t="str">
            <v>EM01</v>
          </cell>
          <cell r="B155" t="str">
            <v>Y</v>
          </cell>
          <cell r="C155" t="str">
            <v>SEGMENT TOTAL</v>
          </cell>
          <cell r="D155">
            <v>94839</v>
          </cell>
          <cell r="E155">
            <v>87774</v>
          </cell>
          <cell r="F155">
            <v>143712</v>
          </cell>
          <cell r="G155">
            <v>167284</v>
          </cell>
          <cell r="H155">
            <v>187484</v>
          </cell>
          <cell r="I155">
            <v>188435</v>
          </cell>
          <cell r="J155">
            <v>178869</v>
          </cell>
          <cell r="K155">
            <v>182809</v>
          </cell>
          <cell r="L155">
            <v>195405</v>
          </cell>
          <cell r="M155">
            <v>18902</v>
          </cell>
          <cell r="N155">
            <v>16773</v>
          </cell>
          <cell r="O155">
            <v>26043</v>
          </cell>
          <cell r="P155">
            <v>19034</v>
          </cell>
          <cell r="Q155">
            <v>17974</v>
          </cell>
          <cell r="R155">
            <v>20517</v>
          </cell>
          <cell r="S155">
            <v>20661</v>
          </cell>
          <cell r="T155">
            <v>14085</v>
          </cell>
          <cell r="U155">
            <v>20243</v>
          </cell>
          <cell r="V155">
            <v>16569</v>
          </cell>
          <cell r="W155">
            <v>17985</v>
          </cell>
          <cell r="X155">
            <v>17315</v>
          </cell>
          <cell r="Y155">
            <v>226101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 t="str">
            <v>TOT</v>
          </cell>
          <cell r="AN155">
            <v>0</v>
          </cell>
        </row>
        <row r="156">
          <cell r="A156" t="str">
            <v>EM01</v>
          </cell>
          <cell r="B156" t="str">
            <v>Z</v>
          </cell>
          <cell r="C156" t="str">
            <v>SEGMENT TOTAL</v>
          </cell>
          <cell r="D156">
            <v>17404</v>
          </cell>
          <cell r="E156">
            <v>20113</v>
          </cell>
          <cell r="F156">
            <v>33811</v>
          </cell>
          <cell r="G156">
            <v>30618</v>
          </cell>
          <cell r="H156">
            <v>25870</v>
          </cell>
          <cell r="I156">
            <v>26573</v>
          </cell>
          <cell r="J156">
            <v>34598</v>
          </cell>
          <cell r="K156">
            <v>34585</v>
          </cell>
          <cell r="L156">
            <v>56851</v>
          </cell>
          <cell r="M156">
            <v>6722</v>
          </cell>
          <cell r="N156">
            <v>4897</v>
          </cell>
          <cell r="O156">
            <v>7097</v>
          </cell>
          <cell r="P156">
            <v>6311</v>
          </cell>
          <cell r="Q156">
            <v>7494</v>
          </cell>
          <cell r="R156">
            <v>7510</v>
          </cell>
          <cell r="S156">
            <v>7527</v>
          </cell>
          <cell r="T156">
            <v>5736</v>
          </cell>
          <cell r="U156">
            <v>7917</v>
          </cell>
          <cell r="V156">
            <v>6714</v>
          </cell>
          <cell r="W156">
            <v>6746</v>
          </cell>
          <cell r="X156">
            <v>6540</v>
          </cell>
          <cell r="Y156">
            <v>81211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 t="str">
            <v>TOT</v>
          </cell>
          <cell r="AN156">
            <v>0</v>
          </cell>
        </row>
        <row r="157">
          <cell r="A157" t="str">
            <v>EM01</v>
          </cell>
          <cell r="B157">
            <v>0</v>
          </cell>
          <cell r="C157" t="str">
            <v>Total Units</v>
          </cell>
          <cell r="D157">
            <v>13189614</v>
          </cell>
          <cell r="E157">
            <v>13410104</v>
          </cell>
          <cell r="F157">
            <v>14889462</v>
          </cell>
          <cell r="G157">
            <v>12378045</v>
          </cell>
          <cell r="H157">
            <v>13151943</v>
          </cell>
          <cell r="I157">
            <v>13310453</v>
          </cell>
          <cell r="J157">
            <v>14148706</v>
          </cell>
          <cell r="K157">
            <v>14862118</v>
          </cell>
          <cell r="L157">
            <v>15988685</v>
          </cell>
          <cell r="M157">
            <v>1400907</v>
          </cell>
          <cell r="N157">
            <v>1217592</v>
          </cell>
          <cell r="O157">
            <v>1919848</v>
          </cell>
          <cell r="P157">
            <v>1537463</v>
          </cell>
          <cell r="Q157">
            <v>1433348</v>
          </cell>
          <cell r="R157">
            <v>1509902</v>
          </cell>
          <cell r="S157">
            <v>1613803</v>
          </cell>
          <cell r="T157">
            <v>1011711</v>
          </cell>
          <cell r="U157">
            <v>1492530</v>
          </cell>
          <cell r="V157">
            <v>1311280</v>
          </cell>
          <cell r="W157">
            <v>1269730</v>
          </cell>
          <cell r="X157">
            <v>1105584</v>
          </cell>
          <cell r="Y157">
            <v>16823698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 t="str">
            <v>TOT</v>
          </cell>
          <cell r="AN157">
            <v>0</v>
          </cell>
        </row>
      </sheetData>
      <sheetData sheetId="18" refreshError="1"/>
      <sheetData sheetId="19" refreshError="1">
        <row r="118">
          <cell r="A118" t="str">
            <v>market</v>
          </cell>
          <cell r="B118" t="str">
            <v>seg</v>
          </cell>
          <cell r="C118" t="str">
            <v>detail</v>
          </cell>
          <cell r="D118" t="str">
            <v>y_1990_cu</v>
          </cell>
          <cell r="E118" t="str">
            <v>y_1991_cu</v>
          </cell>
          <cell r="F118" t="str">
            <v>y_1992_cu</v>
          </cell>
          <cell r="G118" t="str">
            <v>y_1993_cu</v>
          </cell>
          <cell r="H118" t="str">
            <v>y_1994_cu</v>
          </cell>
          <cell r="I118" t="str">
            <v>y_1995_cu</v>
          </cell>
          <cell r="J118" t="str">
            <v>y_1996_cu</v>
          </cell>
          <cell r="K118" t="str">
            <v>y_1997_cu</v>
          </cell>
          <cell r="L118" t="str">
            <v>y_1998_cu</v>
          </cell>
          <cell r="M118" t="str">
            <v>jan1999mu</v>
          </cell>
          <cell r="N118" t="str">
            <v>feb1999mu</v>
          </cell>
          <cell r="O118" t="str">
            <v>mar1999mu</v>
          </cell>
          <cell r="P118" t="str">
            <v>apr1999mu</v>
          </cell>
          <cell r="Q118" t="str">
            <v>may1999mu</v>
          </cell>
          <cell r="R118" t="str">
            <v>jun1999mu</v>
          </cell>
          <cell r="S118" t="str">
            <v>jul1999mu</v>
          </cell>
          <cell r="T118" t="str">
            <v>aug1999mu</v>
          </cell>
          <cell r="U118" t="str">
            <v>sep1999mu</v>
          </cell>
          <cell r="V118" t="str">
            <v>oct1999mu</v>
          </cell>
          <cell r="W118" t="str">
            <v>nov1999mu</v>
          </cell>
          <cell r="X118" t="str">
            <v>dec1999mu</v>
          </cell>
          <cell r="Y118" t="str">
            <v>tot1999mu</v>
          </cell>
          <cell r="Z118" t="str">
            <v>jan2000mu</v>
          </cell>
          <cell r="AA118" t="str">
            <v>feb2000mu</v>
          </cell>
          <cell r="AB118" t="str">
            <v>mar2000mu</v>
          </cell>
          <cell r="AC118" t="str">
            <v>apr2000mu</v>
          </cell>
          <cell r="AD118" t="str">
            <v>may2000mu</v>
          </cell>
          <cell r="AE118" t="str">
            <v>jun2000mu</v>
          </cell>
          <cell r="AF118" t="str">
            <v>jul2000mu</v>
          </cell>
          <cell r="AG118" t="str">
            <v>aug2000mu</v>
          </cell>
          <cell r="AH118" t="str">
            <v>sep2000mu</v>
          </cell>
          <cell r="AI118" t="str">
            <v>oct2000mu</v>
          </cell>
          <cell r="AJ118" t="str">
            <v>nov2000mu</v>
          </cell>
          <cell r="AK118" t="str">
            <v>dec2000mu</v>
          </cell>
          <cell r="AL118" t="str">
            <v>tot2000mu</v>
          </cell>
          <cell r="AM118" t="str">
            <v>rtype</v>
          </cell>
          <cell r="AN118" t="str">
            <v>kode</v>
          </cell>
        </row>
        <row r="119">
          <cell r="A119" t="str">
            <v>EMPV</v>
          </cell>
          <cell r="B119" t="str">
            <v>0</v>
          </cell>
          <cell r="C119" t="str">
            <v>SEGMENT TOTAL</v>
          </cell>
          <cell r="D119">
            <v>16069</v>
          </cell>
          <cell r="E119">
            <v>12916</v>
          </cell>
          <cell r="F119">
            <v>11097</v>
          </cell>
          <cell r="G119">
            <v>11016</v>
          </cell>
          <cell r="H119">
            <v>9640</v>
          </cell>
          <cell r="I119">
            <v>15862</v>
          </cell>
          <cell r="J119">
            <v>16646</v>
          </cell>
          <cell r="K119">
            <v>16061</v>
          </cell>
          <cell r="L119">
            <v>15174</v>
          </cell>
          <cell r="M119">
            <v>1182</v>
          </cell>
          <cell r="N119">
            <v>911</v>
          </cell>
          <cell r="O119">
            <v>1621</v>
          </cell>
          <cell r="P119">
            <v>1152</v>
          </cell>
          <cell r="Q119">
            <v>896</v>
          </cell>
          <cell r="R119">
            <v>810</v>
          </cell>
          <cell r="S119">
            <v>843</v>
          </cell>
          <cell r="T119">
            <v>594</v>
          </cell>
          <cell r="U119">
            <v>1356</v>
          </cell>
          <cell r="V119">
            <v>929</v>
          </cell>
          <cell r="W119">
            <v>904</v>
          </cell>
          <cell r="X119">
            <v>947</v>
          </cell>
          <cell r="Y119">
            <v>12145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 t="str">
            <v>TOT</v>
          </cell>
          <cell r="AN119">
            <v>0</v>
          </cell>
        </row>
        <row r="120">
          <cell r="A120" t="str">
            <v>EMPV</v>
          </cell>
          <cell r="B120" t="str">
            <v>2</v>
          </cell>
          <cell r="C120" t="str">
            <v>SEGMENT TOTAL</v>
          </cell>
          <cell r="D120">
            <v>3982</v>
          </cell>
          <cell r="E120">
            <v>4023</v>
          </cell>
          <cell r="F120">
            <v>3621</v>
          </cell>
          <cell r="G120">
            <v>3461</v>
          </cell>
          <cell r="H120">
            <v>3007</v>
          </cell>
          <cell r="I120">
            <v>3186</v>
          </cell>
          <cell r="J120">
            <v>3019</v>
          </cell>
          <cell r="K120">
            <v>3549</v>
          </cell>
          <cell r="L120">
            <v>4273</v>
          </cell>
          <cell r="M120">
            <v>428</v>
          </cell>
          <cell r="N120">
            <v>358</v>
          </cell>
          <cell r="O120">
            <v>538</v>
          </cell>
          <cell r="P120">
            <v>522</v>
          </cell>
          <cell r="Q120">
            <v>502</v>
          </cell>
          <cell r="R120">
            <v>564</v>
          </cell>
          <cell r="S120">
            <v>571</v>
          </cell>
          <cell r="T120">
            <v>351</v>
          </cell>
          <cell r="U120">
            <v>772</v>
          </cell>
          <cell r="V120">
            <v>1069</v>
          </cell>
          <cell r="W120">
            <v>784</v>
          </cell>
          <cell r="X120">
            <v>1113</v>
          </cell>
          <cell r="Y120">
            <v>7572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 t="str">
            <v>TOT</v>
          </cell>
          <cell r="AN120">
            <v>0</v>
          </cell>
        </row>
        <row r="121">
          <cell r="A121" t="str">
            <v>EMPV</v>
          </cell>
          <cell r="B121" t="str">
            <v>3</v>
          </cell>
          <cell r="C121" t="str">
            <v>SEGMENT TOTAL</v>
          </cell>
          <cell r="D121">
            <v>1</v>
          </cell>
          <cell r="E121">
            <v>3</v>
          </cell>
          <cell r="F121">
            <v>0</v>
          </cell>
          <cell r="G121">
            <v>1</v>
          </cell>
          <cell r="H121">
            <v>4</v>
          </cell>
          <cell r="I121">
            <v>7</v>
          </cell>
          <cell r="J121">
            <v>2</v>
          </cell>
          <cell r="K121">
            <v>47</v>
          </cell>
          <cell r="L121">
            <v>39</v>
          </cell>
          <cell r="M121">
            <v>3</v>
          </cell>
          <cell r="N121">
            <v>7</v>
          </cell>
          <cell r="O121">
            <v>4</v>
          </cell>
          <cell r="P121">
            <v>1</v>
          </cell>
          <cell r="Q121">
            <v>3</v>
          </cell>
          <cell r="R121">
            <v>5</v>
          </cell>
          <cell r="S121">
            <v>1</v>
          </cell>
          <cell r="T121">
            <v>4</v>
          </cell>
          <cell r="U121">
            <v>2</v>
          </cell>
          <cell r="V121">
            <v>5</v>
          </cell>
          <cell r="W121">
            <v>1</v>
          </cell>
          <cell r="X121">
            <v>3</v>
          </cell>
          <cell r="Y121">
            <v>39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 t="str">
            <v>TOT</v>
          </cell>
          <cell r="AN121">
            <v>0</v>
          </cell>
        </row>
        <row r="122">
          <cell r="A122" t="str">
            <v>EMPV</v>
          </cell>
          <cell r="B122" t="str">
            <v>4</v>
          </cell>
          <cell r="C122" t="str">
            <v>SEGMENT TOTAL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1</v>
          </cell>
          <cell r="K122">
            <v>6624</v>
          </cell>
          <cell r="L122">
            <v>28907</v>
          </cell>
          <cell r="M122">
            <v>2555</v>
          </cell>
          <cell r="N122">
            <v>2304</v>
          </cell>
          <cell r="O122">
            <v>4045</v>
          </cell>
          <cell r="P122">
            <v>2482</v>
          </cell>
          <cell r="Q122">
            <v>2173</v>
          </cell>
          <cell r="R122">
            <v>2466</v>
          </cell>
          <cell r="S122">
            <v>2980</v>
          </cell>
          <cell r="T122">
            <v>2173</v>
          </cell>
          <cell r="U122">
            <v>2545</v>
          </cell>
          <cell r="V122">
            <v>1901</v>
          </cell>
          <cell r="W122">
            <v>1857</v>
          </cell>
          <cell r="X122">
            <v>1177</v>
          </cell>
          <cell r="Y122">
            <v>28658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 t="str">
            <v>TOT</v>
          </cell>
          <cell r="AN122">
            <v>0</v>
          </cell>
        </row>
        <row r="123">
          <cell r="A123" t="str">
            <v>EMPV</v>
          </cell>
          <cell r="B123" t="str">
            <v>5</v>
          </cell>
          <cell r="C123" t="str">
            <v>SEGMENT TOTAL</v>
          </cell>
          <cell r="D123">
            <v>15643</v>
          </cell>
          <cell r="E123">
            <v>13991</v>
          </cell>
          <cell r="F123">
            <v>26495</v>
          </cell>
          <cell r="G123">
            <v>20620</v>
          </cell>
          <cell r="H123">
            <v>19213</v>
          </cell>
          <cell r="I123">
            <v>20386</v>
          </cell>
          <cell r="J123">
            <v>47528</v>
          </cell>
          <cell r="K123">
            <v>215981</v>
          </cell>
          <cell r="L123">
            <v>318466</v>
          </cell>
          <cell r="M123">
            <v>35433</v>
          </cell>
          <cell r="N123">
            <v>33573</v>
          </cell>
          <cell r="O123">
            <v>52105</v>
          </cell>
          <cell r="P123">
            <v>41953</v>
          </cell>
          <cell r="Q123">
            <v>41651</v>
          </cell>
          <cell r="R123">
            <v>47719</v>
          </cell>
          <cell r="S123">
            <v>54176</v>
          </cell>
          <cell r="T123">
            <v>29234</v>
          </cell>
          <cell r="U123">
            <v>54056</v>
          </cell>
          <cell r="V123">
            <v>55539</v>
          </cell>
          <cell r="W123">
            <v>52021</v>
          </cell>
          <cell r="X123">
            <v>43169</v>
          </cell>
          <cell r="Y123">
            <v>540629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 t="str">
            <v>TOT</v>
          </cell>
          <cell r="AN123">
            <v>0</v>
          </cell>
        </row>
        <row r="124">
          <cell r="A124" t="str">
            <v>EMPV</v>
          </cell>
          <cell r="B124" t="str">
            <v>6</v>
          </cell>
          <cell r="C124" t="str">
            <v>SEGMENT TOTAL</v>
          </cell>
          <cell r="D124">
            <v>222</v>
          </cell>
          <cell r="E124">
            <v>200</v>
          </cell>
          <cell r="F124">
            <v>181</v>
          </cell>
          <cell r="G124">
            <v>226</v>
          </cell>
          <cell r="H124">
            <v>144</v>
          </cell>
          <cell r="I124">
            <v>99</v>
          </cell>
          <cell r="J124">
            <v>58</v>
          </cell>
          <cell r="K124">
            <v>74</v>
          </cell>
          <cell r="L124">
            <v>53</v>
          </cell>
          <cell r="M124">
            <v>0</v>
          </cell>
          <cell r="N124">
            <v>6</v>
          </cell>
          <cell r="O124">
            <v>1</v>
          </cell>
          <cell r="P124">
            <v>0</v>
          </cell>
          <cell r="Q124">
            <v>3</v>
          </cell>
          <cell r="R124">
            <v>2</v>
          </cell>
          <cell r="S124">
            <v>4</v>
          </cell>
          <cell r="T124">
            <v>4</v>
          </cell>
          <cell r="U124">
            <v>1</v>
          </cell>
          <cell r="V124">
            <v>0</v>
          </cell>
          <cell r="W124">
            <v>0</v>
          </cell>
          <cell r="X124">
            <v>2</v>
          </cell>
          <cell r="Y124">
            <v>23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 t="str">
            <v>TOT</v>
          </cell>
          <cell r="AN124">
            <v>0</v>
          </cell>
        </row>
        <row r="125">
          <cell r="A125" t="str">
            <v>EMPV</v>
          </cell>
          <cell r="B125" t="str">
            <v>7</v>
          </cell>
          <cell r="C125" t="str">
            <v>SEGMENT TOTAL</v>
          </cell>
          <cell r="D125">
            <v>61852</v>
          </cell>
          <cell r="E125">
            <v>92612</v>
          </cell>
          <cell r="F125">
            <v>101561</v>
          </cell>
          <cell r="G125">
            <v>90290</v>
          </cell>
          <cell r="H125">
            <v>83402</v>
          </cell>
          <cell r="I125">
            <v>86754</v>
          </cell>
          <cell r="J125">
            <v>97805</v>
          </cell>
          <cell r="K125">
            <v>108109</v>
          </cell>
          <cell r="L125">
            <v>113805</v>
          </cell>
          <cell r="M125">
            <v>7981</v>
          </cell>
          <cell r="N125">
            <v>7236</v>
          </cell>
          <cell r="O125">
            <v>12879</v>
          </cell>
          <cell r="P125">
            <v>10464</v>
          </cell>
          <cell r="Q125">
            <v>10478</v>
          </cell>
          <cell r="R125">
            <v>10586</v>
          </cell>
          <cell r="S125">
            <v>10969</v>
          </cell>
          <cell r="T125">
            <v>8335</v>
          </cell>
          <cell r="U125">
            <v>8702</v>
          </cell>
          <cell r="V125">
            <v>7621</v>
          </cell>
          <cell r="W125">
            <v>7749</v>
          </cell>
          <cell r="X125">
            <v>8139</v>
          </cell>
          <cell r="Y125">
            <v>111139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 t="str">
            <v>TOT</v>
          </cell>
          <cell r="AN125">
            <v>0</v>
          </cell>
        </row>
        <row r="126">
          <cell r="A126" t="str">
            <v>EMPV</v>
          </cell>
          <cell r="B126" t="str">
            <v>8</v>
          </cell>
          <cell r="C126" t="str">
            <v>SEGMENT TOTAL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3407</v>
          </cell>
          <cell r="K126">
            <v>43200</v>
          </cell>
          <cell r="L126">
            <v>97283</v>
          </cell>
          <cell r="M126">
            <v>9494</v>
          </cell>
          <cell r="N126">
            <v>8954</v>
          </cell>
          <cell r="O126">
            <v>11944</v>
          </cell>
          <cell r="P126">
            <v>13690</v>
          </cell>
          <cell r="Q126">
            <v>11570</v>
          </cell>
          <cell r="R126">
            <v>12883</v>
          </cell>
          <cell r="S126">
            <v>17622</v>
          </cell>
          <cell r="T126">
            <v>10299</v>
          </cell>
          <cell r="U126">
            <v>9231</v>
          </cell>
          <cell r="V126">
            <v>12190</v>
          </cell>
          <cell r="W126">
            <v>10828</v>
          </cell>
          <cell r="X126">
            <v>9521</v>
          </cell>
          <cell r="Y126">
            <v>138226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 t="str">
            <v>TOT</v>
          </cell>
          <cell r="AN126">
            <v>0</v>
          </cell>
        </row>
        <row r="127">
          <cell r="A127" t="str">
            <v>EMPV</v>
          </cell>
          <cell r="B127" t="str">
            <v>9</v>
          </cell>
          <cell r="C127" t="str">
            <v>SEGMENT TOTAL</v>
          </cell>
          <cell r="D127">
            <v>49167</v>
          </cell>
          <cell r="E127">
            <v>39111</v>
          </cell>
          <cell r="F127">
            <v>43037</v>
          </cell>
          <cell r="G127">
            <v>21604</v>
          </cell>
          <cell r="H127">
            <v>15869</v>
          </cell>
          <cell r="I127">
            <v>11732</v>
          </cell>
          <cell r="J127">
            <v>17804</v>
          </cell>
          <cell r="K127">
            <v>11809</v>
          </cell>
          <cell r="L127">
            <v>12187</v>
          </cell>
          <cell r="M127">
            <v>990</v>
          </cell>
          <cell r="N127">
            <v>654</v>
          </cell>
          <cell r="O127">
            <v>1492</v>
          </cell>
          <cell r="P127">
            <v>1110</v>
          </cell>
          <cell r="Q127">
            <v>1136</v>
          </cell>
          <cell r="R127">
            <v>1322</v>
          </cell>
          <cell r="S127">
            <v>1108</v>
          </cell>
          <cell r="T127">
            <v>815</v>
          </cell>
          <cell r="U127">
            <v>1031</v>
          </cell>
          <cell r="V127">
            <v>2186</v>
          </cell>
          <cell r="W127">
            <v>1473</v>
          </cell>
          <cell r="X127">
            <v>1531</v>
          </cell>
          <cell r="Y127">
            <v>14848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 t="str">
            <v>TOT</v>
          </cell>
          <cell r="AN127">
            <v>0</v>
          </cell>
        </row>
        <row r="128">
          <cell r="A128" t="str">
            <v>EMPV</v>
          </cell>
          <cell r="B128" t="str">
            <v>D</v>
          </cell>
          <cell r="C128" t="str">
            <v>SEGMENT TOTAL</v>
          </cell>
          <cell r="D128">
            <v>37873</v>
          </cell>
          <cell r="E128">
            <v>70847</v>
          </cell>
          <cell r="F128">
            <v>68469</v>
          </cell>
          <cell r="G128">
            <v>51795</v>
          </cell>
          <cell r="H128">
            <v>56941</v>
          </cell>
          <cell r="I128">
            <v>117569</v>
          </cell>
          <cell r="J128">
            <v>135148</v>
          </cell>
          <cell r="K128">
            <v>170338</v>
          </cell>
          <cell r="L128">
            <v>167516</v>
          </cell>
          <cell r="M128">
            <v>10809</v>
          </cell>
          <cell r="N128">
            <v>8313</v>
          </cell>
          <cell r="O128">
            <v>18654</v>
          </cell>
          <cell r="P128">
            <v>15133</v>
          </cell>
          <cell r="Q128">
            <v>14247</v>
          </cell>
          <cell r="R128">
            <v>15551</v>
          </cell>
          <cell r="S128">
            <v>14319</v>
          </cell>
          <cell r="T128">
            <v>8128</v>
          </cell>
          <cell r="U128">
            <v>14725</v>
          </cell>
          <cell r="V128">
            <v>9843</v>
          </cell>
          <cell r="W128">
            <v>7532</v>
          </cell>
          <cell r="X128">
            <v>6646</v>
          </cell>
          <cell r="Y128">
            <v>143900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 t="str">
            <v>TOT</v>
          </cell>
          <cell r="AN128">
            <v>0</v>
          </cell>
        </row>
        <row r="129">
          <cell r="A129" t="str">
            <v>EMPV</v>
          </cell>
          <cell r="B129" t="str">
            <v>E</v>
          </cell>
          <cell r="C129" t="str">
            <v>SEGMENT TOTAL</v>
          </cell>
          <cell r="D129">
            <v>119651</v>
          </cell>
          <cell r="E129">
            <v>165025</v>
          </cell>
          <cell r="F129">
            <v>158403</v>
          </cell>
          <cell r="G129">
            <v>102030</v>
          </cell>
          <cell r="H129">
            <v>89438</v>
          </cell>
          <cell r="I129">
            <v>76744</v>
          </cell>
          <cell r="J129">
            <v>67703</v>
          </cell>
          <cell r="K129">
            <v>104308</v>
          </cell>
          <cell r="L129">
            <v>126909</v>
          </cell>
          <cell r="M129">
            <v>17409</v>
          </cell>
          <cell r="N129">
            <v>11965</v>
          </cell>
          <cell r="O129">
            <v>22205</v>
          </cell>
          <cell r="P129">
            <v>18503</v>
          </cell>
          <cell r="Q129">
            <v>17324</v>
          </cell>
          <cell r="R129">
            <v>18564</v>
          </cell>
          <cell r="S129">
            <v>17518</v>
          </cell>
          <cell r="T129">
            <v>11076</v>
          </cell>
          <cell r="U129">
            <v>15825</v>
          </cell>
          <cell r="V129">
            <v>12186</v>
          </cell>
          <cell r="W129">
            <v>12426</v>
          </cell>
          <cell r="X129">
            <v>9233</v>
          </cell>
          <cell r="Y129">
            <v>184234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 t="str">
            <v>TOT</v>
          </cell>
          <cell r="AN129">
            <v>0</v>
          </cell>
        </row>
        <row r="130">
          <cell r="A130" t="str">
            <v>EMPV</v>
          </cell>
          <cell r="B130" t="str">
            <v>F</v>
          </cell>
          <cell r="C130" t="str">
            <v>SEGMENT TOTAL</v>
          </cell>
          <cell r="D130">
            <v>19810</v>
          </cell>
          <cell r="E130">
            <v>14956</v>
          </cell>
          <cell r="F130">
            <v>10955</v>
          </cell>
          <cell r="G130">
            <v>6482</v>
          </cell>
          <cell r="H130">
            <v>4797</v>
          </cell>
          <cell r="I130">
            <v>2242</v>
          </cell>
          <cell r="J130">
            <v>2008</v>
          </cell>
          <cell r="K130">
            <v>10659</v>
          </cell>
          <cell r="L130">
            <v>13285</v>
          </cell>
          <cell r="M130">
            <v>1214</v>
          </cell>
          <cell r="N130">
            <v>696</v>
          </cell>
          <cell r="O130">
            <v>1943</v>
          </cell>
          <cell r="P130">
            <v>1472</v>
          </cell>
          <cell r="Q130">
            <v>1564</v>
          </cell>
          <cell r="R130">
            <v>1794</v>
          </cell>
          <cell r="S130">
            <v>1751</v>
          </cell>
          <cell r="T130">
            <v>655</v>
          </cell>
          <cell r="U130">
            <v>1687</v>
          </cell>
          <cell r="V130">
            <v>1604</v>
          </cell>
          <cell r="W130">
            <v>1266</v>
          </cell>
          <cell r="X130">
            <v>1046</v>
          </cell>
          <cell r="Y130">
            <v>16692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 t="str">
            <v>TOT</v>
          </cell>
          <cell r="AN130">
            <v>0</v>
          </cell>
        </row>
        <row r="131">
          <cell r="A131" t="str">
            <v>EMPV</v>
          </cell>
          <cell r="B131" t="str">
            <v>G</v>
          </cell>
          <cell r="C131" t="str">
            <v>SEGMENT TOTAL</v>
          </cell>
          <cell r="D131">
            <v>31025</v>
          </cell>
          <cell r="E131">
            <v>36348</v>
          </cell>
          <cell r="F131">
            <v>34253</v>
          </cell>
          <cell r="G131">
            <v>25165</v>
          </cell>
          <cell r="H131">
            <v>25634</v>
          </cell>
          <cell r="I131">
            <v>23339</v>
          </cell>
          <cell r="J131">
            <v>23788</v>
          </cell>
          <cell r="K131">
            <v>24185</v>
          </cell>
          <cell r="L131">
            <v>26235</v>
          </cell>
          <cell r="M131">
            <v>2321</v>
          </cell>
          <cell r="N131">
            <v>1310</v>
          </cell>
          <cell r="O131">
            <v>3406</v>
          </cell>
          <cell r="P131">
            <v>2786</v>
          </cell>
          <cell r="Q131">
            <v>2592</v>
          </cell>
          <cell r="R131">
            <v>2517</v>
          </cell>
          <cell r="S131">
            <v>2484</v>
          </cell>
          <cell r="T131">
            <v>1341</v>
          </cell>
          <cell r="U131">
            <v>2023</v>
          </cell>
          <cell r="V131">
            <v>1767</v>
          </cell>
          <cell r="W131">
            <v>1380</v>
          </cell>
          <cell r="X131">
            <v>934</v>
          </cell>
          <cell r="Y131">
            <v>24861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 t="str">
            <v>TOT</v>
          </cell>
          <cell r="AN131">
            <v>0</v>
          </cell>
        </row>
        <row r="132">
          <cell r="A132" t="str">
            <v>EMPV</v>
          </cell>
          <cell r="B132" t="str">
            <v>H</v>
          </cell>
          <cell r="C132" t="str">
            <v>SEGMENT TOTAL</v>
          </cell>
          <cell r="D132">
            <v>442636</v>
          </cell>
          <cell r="E132">
            <v>405025</v>
          </cell>
          <cell r="F132">
            <v>407180</v>
          </cell>
          <cell r="G132">
            <v>447084</v>
          </cell>
          <cell r="H132">
            <v>490665</v>
          </cell>
          <cell r="I132">
            <v>496672</v>
          </cell>
          <cell r="J132">
            <v>477021</v>
          </cell>
          <cell r="K132">
            <v>531652</v>
          </cell>
          <cell r="L132">
            <v>559938</v>
          </cell>
          <cell r="M132">
            <v>59131</v>
          </cell>
          <cell r="N132">
            <v>52605</v>
          </cell>
          <cell r="O132">
            <v>70489</v>
          </cell>
          <cell r="P132">
            <v>63326</v>
          </cell>
          <cell r="Q132">
            <v>57871</v>
          </cell>
          <cell r="R132">
            <v>60725</v>
          </cell>
          <cell r="S132">
            <v>66568</v>
          </cell>
          <cell r="T132">
            <v>40932</v>
          </cell>
          <cell r="U132">
            <v>55622</v>
          </cell>
          <cell r="V132">
            <v>57615</v>
          </cell>
          <cell r="W132">
            <v>51946</v>
          </cell>
          <cell r="X132">
            <v>47002</v>
          </cell>
          <cell r="Y132">
            <v>683832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 t="str">
            <v>TOT</v>
          </cell>
          <cell r="AN132">
            <v>0</v>
          </cell>
        </row>
        <row r="133">
          <cell r="A133" t="str">
            <v>EMPV</v>
          </cell>
          <cell r="B133" t="str">
            <v>I</v>
          </cell>
          <cell r="C133" t="str">
            <v>SEGMENT TOTAL</v>
          </cell>
          <cell r="D133">
            <v>3292233</v>
          </cell>
          <cell r="E133">
            <v>3433307</v>
          </cell>
          <cell r="F133">
            <v>3556005</v>
          </cell>
          <cell r="G133">
            <v>2852200</v>
          </cell>
          <cell r="H133">
            <v>3223658</v>
          </cell>
          <cell r="I133">
            <v>3384787</v>
          </cell>
          <cell r="J133">
            <v>3639870</v>
          </cell>
          <cell r="K133">
            <v>3816732</v>
          </cell>
          <cell r="L133">
            <v>3710281</v>
          </cell>
          <cell r="M133">
            <v>295639</v>
          </cell>
          <cell r="N133">
            <v>268820</v>
          </cell>
          <cell r="O133">
            <v>419165</v>
          </cell>
          <cell r="P133">
            <v>320498</v>
          </cell>
          <cell r="Q133">
            <v>296320</v>
          </cell>
          <cell r="R133">
            <v>303061</v>
          </cell>
          <cell r="S133">
            <v>331020</v>
          </cell>
          <cell r="T133">
            <v>203674</v>
          </cell>
          <cell r="U133">
            <v>314441</v>
          </cell>
          <cell r="V133">
            <v>257628</v>
          </cell>
          <cell r="W133">
            <v>250401</v>
          </cell>
          <cell r="X133">
            <v>216471</v>
          </cell>
          <cell r="Y133">
            <v>3477138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 t="str">
            <v>TOT</v>
          </cell>
          <cell r="AN133">
            <v>0</v>
          </cell>
        </row>
        <row r="134">
          <cell r="A134" t="str">
            <v>EMPV</v>
          </cell>
          <cell r="B134" t="str">
            <v>J</v>
          </cell>
          <cell r="C134" t="str">
            <v>SEGMENT TOTAL</v>
          </cell>
          <cell r="D134">
            <v>4447001</v>
          </cell>
          <cell r="E134">
            <v>4468244</v>
          </cell>
          <cell r="F134">
            <v>4601235</v>
          </cell>
          <cell r="G134">
            <v>3828326</v>
          </cell>
          <cell r="H134">
            <v>3853054</v>
          </cell>
          <cell r="I134">
            <v>3774979</v>
          </cell>
          <cell r="J134">
            <v>4048124</v>
          </cell>
          <cell r="K134">
            <v>3947323</v>
          </cell>
          <cell r="L134">
            <v>4467216</v>
          </cell>
          <cell r="M134">
            <v>424125</v>
          </cell>
          <cell r="N134">
            <v>373532</v>
          </cell>
          <cell r="O134">
            <v>591805</v>
          </cell>
          <cell r="P134">
            <v>463384</v>
          </cell>
          <cell r="Q134">
            <v>430709</v>
          </cell>
          <cell r="R134">
            <v>455529</v>
          </cell>
          <cell r="S134">
            <v>501475</v>
          </cell>
          <cell r="T134">
            <v>310115</v>
          </cell>
          <cell r="U134">
            <v>439478</v>
          </cell>
          <cell r="V134">
            <v>384024</v>
          </cell>
          <cell r="W134">
            <v>372209</v>
          </cell>
          <cell r="X134">
            <v>312772</v>
          </cell>
          <cell r="Y134">
            <v>5059157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 t="str">
            <v>TOT</v>
          </cell>
          <cell r="AN134">
            <v>0</v>
          </cell>
        </row>
        <row r="135">
          <cell r="A135" t="str">
            <v>EMPV</v>
          </cell>
          <cell r="B135" t="str">
            <v>K</v>
          </cell>
          <cell r="C135" t="str">
            <v>SEGMENT TOTAL</v>
          </cell>
          <cell r="D135">
            <v>3065185</v>
          </cell>
          <cell r="E135">
            <v>3106447</v>
          </cell>
          <cell r="F135">
            <v>3045589</v>
          </cell>
          <cell r="G135">
            <v>2593544</v>
          </cell>
          <cell r="H135">
            <v>2877497</v>
          </cell>
          <cell r="I135">
            <v>2721775</v>
          </cell>
          <cell r="J135">
            <v>2824220</v>
          </cell>
          <cell r="K135">
            <v>2973186</v>
          </cell>
          <cell r="L135">
            <v>3125592</v>
          </cell>
          <cell r="M135">
            <v>250083</v>
          </cell>
          <cell r="N135">
            <v>203325</v>
          </cell>
          <cell r="O135">
            <v>338769</v>
          </cell>
          <cell r="P135">
            <v>273644</v>
          </cell>
          <cell r="Q135">
            <v>253634</v>
          </cell>
          <cell r="R135">
            <v>265100</v>
          </cell>
          <cell r="S135">
            <v>286045</v>
          </cell>
          <cell r="T135">
            <v>176576</v>
          </cell>
          <cell r="U135">
            <v>271156</v>
          </cell>
          <cell r="V135">
            <v>225467</v>
          </cell>
          <cell r="W135">
            <v>210897</v>
          </cell>
          <cell r="X135">
            <v>184978</v>
          </cell>
          <cell r="Y135">
            <v>2939674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 t="str">
            <v>TOT</v>
          </cell>
          <cell r="AN135">
            <v>0</v>
          </cell>
        </row>
        <row r="136">
          <cell r="A136" t="str">
            <v>EMPV</v>
          </cell>
          <cell r="B136" t="str">
            <v>M</v>
          </cell>
          <cell r="C136" t="str">
            <v>SEGMENT TOTAL</v>
          </cell>
          <cell r="D136">
            <v>647312</v>
          </cell>
          <cell r="E136">
            <v>542237</v>
          </cell>
          <cell r="F136">
            <v>468997</v>
          </cell>
          <cell r="G136">
            <v>377647</v>
          </cell>
          <cell r="H136">
            <v>374293</v>
          </cell>
          <cell r="I136">
            <v>410967</v>
          </cell>
          <cell r="J136">
            <v>315137</v>
          </cell>
          <cell r="K136">
            <v>277251</v>
          </cell>
          <cell r="L136">
            <v>262114</v>
          </cell>
          <cell r="M136">
            <v>20538</v>
          </cell>
          <cell r="N136">
            <v>16072</v>
          </cell>
          <cell r="O136">
            <v>25098</v>
          </cell>
          <cell r="P136">
            <v>21078</v>
          </cell>
          <cell r="Q136">
            <v>19833</v>
          </cell>
          <cell r="R136">
            <v>19201</v>
          </cell>
          <cell r="S136">
            <v>21365</v>
          </cell>
          <cell r="T136">
            <v>10544</v>
          </cell>
          <cell r="U136">
            <v>19556</v>
          </cell>
          <cell r="V136">
            <v>19104</v>
          </cell>
          <cell r="W136">
            <v>17123</v>
          </cell>
          <cell r="X136">
            <v>19480</v>
          </cell>
          <cell r="Y136">
            <v>228992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 t="str">
            <v>TOT</v>
          </cell>
          <cell r="AN136">
            <v>0</v>
          </cell>
        </row>
        <row r="137">
          <cell r="A137" t="str">
            <v>EMPV</v>
          </cell>
          <cell r="B137" t="str">
            <v>N</v>
          </cell>
          <cell r="C137" t="str">
            <v>SEGMENT TOTAL</v>
          </cell>
          <cell r="D137">
            <v>579407</v>
          </cell>
          <cell r="E137">
            <v>616645</v>
          </cell>
          <cell r="F137">
            <v>560154</v>
          </cell>
          <cell r="G137">
            <v>429440</v>
          </cell>
          <cell r="H137">
            <v>395255</v>
          </cell>
          <cell r="I137">
            <v>382668</v>
          </cell>
          <cell r="J137">
            <v>482590</v>
          </cell>
          <cell r="K137">
            <v>494475</v>
          </cell>
          <cell r="L137">
            <v>502546</v>
          </cell>
          <cell r="M137">
            <v>41584</v>
          </cell>
          <cell r="N137">
            <v>36779</v>
          </cell>
          <cell r="O137">
            <v>57060</v>
          </cell>
          <cell r="P137">
            <v>46896</v>
          </cell>
          <cell r="Q137">
            <v>42852</v>
          </cell>
          <cell r="R137">
            <v>44805</v>
          </cell>
          <cell r="S137">
            <v>46616</v>
          </cell>
          <cell r="T137">
            <v>30586</v>
          </cell>
          <cell r="U137">
            <v>50373</v>
          </cell>
          <cell r="V137">
            <v>47260</v>
          </cell>
          <cell r="W137">
            <v>42813</v>
          </cell>
          <cell r="X137">
            <v>37212</v>
          </cell>
          <cell r="Y137">
            <v>524836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 t="str">
            <v>TOT</v>
          </cell>
          <cell r="AN137">
            <v>0</v>
          </cell>
        </row>
        <row r="138">
          <cell r="A138" t="str">
            <v>EMPV</v>
          </cell>
          <cell r="B138" t="str">
            <v>O</v>
          </cell>
          <cell r="C138" t="str">
            <v>SEGMENT TOTAL</v>
          </cell>
          <cell r="D138">
            <v>69748</v>
          </cell>
          <cell r="E138">
            <v>68172</v>
          </cell>
          <cell r="F138">
            <v>67995</v>
          </cell>
          <cell r="G138">
            <v>48671</v>
          </cell>
          <cell r="H138">
            <v>57072</v>
          </cell>
          <cell r="I138">
            <v>74682</v>
          </cell>
          <cell r="J138">
            <v>66686</v>
          </cell>
          <cell r="K138">
            <v>62892</v>
          </cell>
          <cell r="L138">
            <v>65102</v>
          </cell>
          <cell r="M138">
            <v>6120</v>
          </cell>
          <cell r="N138">
            <v>5356</v>
          </cell>
          <cell r="O138">
            <v>9325</v>
          </cell>
          <cell r="P138">
            <v>7004</v>
          </cell>
          <cell r="Q138">
            <v>6395</v>
          </cell>
          <cell r="R138">
            <v>7213</v>
          </cell>
          <cell r="S138">
            <v>6570</v>
          </cell>
          <cell r="T138">
            <v>4168</v>
          </cell>
          <cell r="U138">
            <v>6647</v>
          </cell>
          <cell r="V138">
            <v>6006</v>
          </cell>
          <cell r="W138">
            <v>5204</v>
          </cell>
          <cell r="X138">
            <v>4234</v>
          </cell>
          <cell r="Y138">
            <v>74242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 t="str">
            <v>TOT</v>
          </cell>
          <cell r="AN138">
            <v>0</v>
          </cell>
        </row>
        <row r="139">
          <cell r="A139" t="str">
            <v>EMPV</v>
          </cell>
          <cell r="B139" t="str">
            <v>P</v>
          </cell>
          <cell r="C139" t="str">
            <v>SEGMENT TOTAL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1</v>
          </cell>
          <cell r="K139">
            <v>6963</v>
          </cell>
          <cell r="L139">
            <v>49878</v>
          </cell>
          <cell r="M139">
            <v>5422</v>
          </cell>
          <cell r="N139">
            <v>5288</v>
          </cell>
          <cell r="O139">
            <v>7269</v>
          </cell>
          <cell r="P139">
            <v>6199</v>
          </cell>
          <cell r="Q139">
            <v>5953</v>
          </cell>
          <cell r="R139">
            <v>6414</v>
          </cell>
          <cell r="S139">
            <v>5969</v>
          </cell>
          <cell r="T139">
            <v>4094</v>
          </cell>
          <cell r="U139">
            <v>5419</v>
          </cell>
          <cell r="V139">
            <v>4785</v>
          </cell>
          <cell r="W139">
            <v>3856</v>
          </cell>
          <cell r="X139">
            <v>3170</v>
          </cell>
          <cell r="Y139">
            <v>63838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 t="str">
            <v>TOT</v>
          </cell>
          <cell r="AN139">
            <v>0</v>
          </cell>
        </row>
        <row r="140">
          <cell r="A140" t="str">
            <v>EMPV</v>
          </cell>
          <cell r="B140" t="str">
            <v>R</v>
          </cell>
          <cell r="C140" t="str">
            <v>SEGMENT TOTAL</v>
          </cell>
          <cell r="D140">
            <v>61032</v>
          </cell>
          <cell r="E140">
            <v>80339</v>
          </cell>
          <cell r="F140">
            <v>97346</v>
          </cell>
          <cell r="G140">
            <v>108224</v>
          </cell>
          <cell r="H140">
            <v>134020</v>
          </cell>
          <cell r="I140">
            <v>180745</v>
          </cell>
          <cell r="J140">
            <v>262030</v>
          </cell>
          <cell r="K140">
            <v>296547</v>
          </cell>
          <cell r="L140">
            <v>319661</v>
          </cell>
          <cell r="M140">
            <v>25554</v>
          </cell>
          <cell r="N140">
            <v>22288</v>
          </cell>
          <cell r="O140">
            <v>35356</v>
          </cell>
          <cell r="P140">
            <v>31148</v>
          </cell>
          <cell r="Q140">
            <v>29524</v>
          </cell>
          <cell r="R140">
            <v>29481</v>
          </cell>
          <cell r="S140">
            <v>35688</v>
          </cell>
          <cell r="T140">
            <v>20123</v>
          </cell>
          <cell r="U140">
            <v>21990</v>
          </cell>
          <cell r="V140">
            <v>21876</v>
          </cell>
          <cell r="W140">
            <v>21974</v>
          </cell>
          <cell r="X140">
            <v>20879</v>
          </cell>
          <cell r="Y140">
            <v>315881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 t="str">
            <v>TOT</v>
          </cell>
          <cell r="AN140">
            <v>0</v>
          </cell>
        </row>
        <row r="141">
          <cell r="A141" t="str">
            <v>EMPV</v>
          </cell>
          <cell r="B141" t="str">
            <v>S</v>
          </cell>
          <cell r="C141" t="str">
            <v>SEGMENT TOTAL</v>
          </cell>
          <cell r="D141">
            <v>1985</v>
          </cell>
          <cell r="E141">
            <v>2192</v>
          </cell>
          <cell r="F141">
            <v>774</v>
          </cell>
          <cell r="G141">
            <v>1138</v>
          </cell>
          <cell r="H141">
            <v>1112</v>
          </cell>
          <cell r="I141">
            <v>948</v>
          </cell>
          <cell r="J141">
            <v>618</v>
          </cell>
          <cell r="K141">
            <v>113</v>
          </cell>
          <cell r="L141">
            <v>20</v>
          </cell>
          <cell r="M141">
            <v>2</v>
          </cell>
          <cell r="N141">
            <v>0</v>
          </cell>
          <cell r="O141">
            <v>0</v>
          </cell>
          <cell r="P141">
            <v>1</v>
          </cell>
          <cell r="Q141">
            <v>2</v>
          </cell>
          <cell r="R141">
            <v>3</v>
          </cell>
          <cell r="S141">
            <v>1</v>
          </cell>
          <cell r="T141">
            <v>2</v>
          </cell>
          <cell r="U141">
            <v>14</v>
          </cell>
          <cell r="V141">
            <v>4</v>
          </cell>
          <cell r="W141">
            <v>3</v>
          </cell>
          <cell r="X141">
            <v>6</v>
          </cell>
          <cell r="Y141">
            <v>38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 t="str">
            <v>TOT</v>
          </cell>
          <cell r="AN141">
            <v>0</v>
          </cell>
        </row>
        <row r="142">
          <cell r="A142" t="str">
            <v>EMPV</v>
          </cell>
          <cell r="B142" t="str">
            <v>T</v>
          </cell>
          <cell r="C142" t="str">
            <v>SEGMENT TOTAL</v>
          </cell>
          <cell r="D142">
            <v>26443</v>
          </cell>
          <cell r="E142">
            <v>29021</v>
          </cell>
          <cell r="F142">
            <v>22668</v>
          </cell>
          <cell r="G142">
            <v>16080</v>
          </cell>
          <cell r="H142">
            <v>13465</v>
          </cell>
          <cell r="I142">
            <v>8496</v>
          </cell>
          <cell r="J142">
            <v>6008</v>
          </cell>
          <cell r="K142">
            <v>4476</v>
          </cell>
          <cell r="L142">
            <v>818</v>
          </cell>
          <cell r="M142">
            <v>35</v>
          </cell>
          <cell r="N142">
            <v>35</v>
          </cell>
          <cell r="O142">
            <v>42</v>
          </cell>
          <cell r="P142">
            <v>21</v>
          </cell>
          <cell r="Q142">
            <v>16</v>
          </cell>
          <cell r="R142">
            <v>12</v>
          </cell>
          <cell r="S142">
            <v>13</v>
          </cell>
          <cell r="T142">
            <v>10</v>
          </cell>
          <cell r="U142">
            <v>9</v>
          </cell>
          <cell r="V142">
            <v>8</v>
          </cell>
          <cell r="W142">
            <v>3</v>
          </cell>
          <cell r="X142">
            <v>1</v>
          </cell>
          <cell r="Y142">
            <v>205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 t="str">
            <v>TOT</v>
          </cell>
          <cell r="AN142">
            <v>0</v>
          </cell>
        </row>
        <row r="143">
          <cell r="A143" t="str">
            <v>EMPV</v>
          </cell>
          <cell r="B143" t="str">
            <v>U</v>
          </cell>
          <cell r="C143" t="str">
            <v>SEGMENT TOTAL</v>
          </cell>
          <cell r="D143">
            <v>4808</v>
          </cell>
          <cell r="E143">
            <v>6036</v>
          </cell>
          <cell r="F143">
            <v>5002</v>
          </cell>
          <cell r="G143">
            <v>3651</v>
          </cell>
          <cell r="H143">
            <v>2246</v>
          </cell>
          <cell r="I143">
            <v>1376</v>
          </cell>
          <cell r="J143">
            <v>629</v>
          </cell>
          <cell r="K143">
            <v>73</v>
          </cell>
          <cell r="L143">
            <v>82</v>
          </cell>
          <cell r="M143">
            <v>5</v>
          </cell>
          <cell r="N143">
            <v>1</v>
          </cell>
          <cell r="O143">
            <v>6</v>
          </cell>
          <cell r="P143">
            <v>8</v>
          </cell>
          <cell r="Q143">
            <v>5</v>
          </cell>
          <cell r="R143">
            <v>10</v>
          </cell>
          <cell r="S143">
            <v>1</v>
          </cell>
          <cell r="T143">
            <v>8</v>
          </cell>
          <cell r="U143">
            <v>7</v>
          </cell>
          <cell r="V143">
            <v>0</v>
          </cell>
          <cell r="W143">
            <v>5</v>
          </cell>
          <cell r="X143">
            <v>1</v>
          </cell>
          <cell r="Y143">
            <v>57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 t="str">
            <v>TOT</v>
          </cell>
          <cell r="AN143">
            <v>0</v>
          </cell>
        </row>
        <row r="144">
          <cell r="A144" t="str">
            <v>EMPV</v>
          </cell>
          <cell r="B144" t="str">
            <v>V</v>
          </cell>
          <cell r="C144" t="str">
            <v>SEGMENT TOTAL</v>
          </cell>
          <cell r="D144">
            <v>20489</v>
          </cell>
          <cell r="E144">
            <v>27767</v>
          </cell>
          <cell r="F144">
            <v>19853</v>
          </cell>
          <cell r="G144">
            <v>15402</v>
          </cell>
          <cell r="H144">
            <v>11849</v>
          </cell>
          <cell r="I144">
            <v>17523</v>
          </cell>
          <cell r="J144">
            <v>22779</v>
          </cell>
          <cell r="K144">
            <v>23796</v>
          </cell>
          <cell r="L144">
            <v>20920</v>
          </cell>
          <cell r="M144">
            <v>1623</v>
          </cell>
          <cell r="N144">
            <v>1497</v>
          </cell>
          <cell r="O144">
            <v>2156</v>
          </cell>
          <cell r="P144">
            <v>2042</v>
          </cell>
          <cell r="Q144">
            <v>2009</v>
          </cell>
          <cell r="R144">
            <v>2058</v>
          </cell>
          <cell r="S144">
            <v>1966</v>
          </cell>
          <cell r="T144">
            <v>1491</v>
          </cell>
          <cell r="U144">
            <v>1831</v>
          </cell>
          <cell r="V144">
            <v>1558</v>
          </cell>
          <cell r="W144">
            <v>1415</v>
          </cell>
          <cell r="X144">
            <v>1536</v>
          </cell>
          <cell r="Y144">
            <v>21182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 t="str">
            <v>TOT</v>
          </cell>
          <cell r="AN144">
            <v>0</v>
          </cell>
        </row>
        <row r="145">
          <cell r="A145" t="str">
            <v>EMPV</v>
          </cell>
          <cell r="B145" t="str">
            <v>W</v>
          </cell>
          <cell r="C145" t="str">
            <v>SEGMENT TOTAL</v>
          </cell>
          <cell r="D145">
            <v>0</v>
          </cell>
          <cell r="E145">
            <v>2</v>
          </cell>
          <cell r="F145">
            <v>3</v>
          </cell>
          <cell r="G145">
            <v>0</v>
          </cell>
          <cell r="H145">
            <v>0</v>
          </cell>
          <cell r="I145">
            <v>1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 t="str">
            <v>TOT</v>
          </cell>
          <cell r="AN145">
            <v>0</v>
          </cell>
        </row>
        <row r="146">
          <cell r="A146" t="str">
            <v>EMPV</v>
          </cell>
          <cell r="B146" t="str">
            <v>X</v>
          </cell>
          <cell r="C146" t="str">
            <v>SEGMENT TOTAL</v>
          </cell>
          <cell r="D146">
            <v>63797</v>
          </cell>
          <cell r="E146">
            <v>66751</v>
          </cell>
          <cell r="F146">
            <v>65737</v>
          </cell>
          <cell r="G146">
            <v>55039</v>
          </cell>
          <cell r="H146">
            <v>55247</v>
          </cell>
          <cell r="I146">
            <v>75331</v>
          </cell>
          <cell r="J146">
            <v>80635</v>
          </cell>
          <cell r="K146">
            <v>101121</v>
          </cell>
          <cell r="L146">
            <v>168929</v>
          </cell>
          <cell r="M146">
            <v>16922</v>
          </cell>
          <cell r="N146">
            <v>13991</v>
          </cell>
          <cell r="O146">
            <v>26231</v>
          </cell>
          <cell r="P146">
            <v>19735</v>
          </cell>
          <cell r="Q146">
            <v>17446</v>
          </cell>
          <cell r="R146">
            <v>20070</v>
          </cell>
          <cell r="S146">
            <v>19064</v>
          </cell>
          <cell r="T146">
            <v>14101</v>
          </cell>
          <cell r="U146">
            <v>24370</v>
          </cell>
          <cell r="V146">
            <v>16368</v>
          </cell>
          <cell r="W146">
            <v>17135</v>
          </cell>
          <cell r="X146">
            <v>13651</v>
          </cell>
          <cell r="Y146">
            <v>219084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 t="str">
            <v>TOT</v>
          </cell>
          <cell r="AN146">
            <v>0</v>
          </cell>
        </row>
        <row r="147">
          <cell r="A147" t="str">
            <v>EMPV</v>
          </cell>
          <cell r="B147" t="str">
            <v>Y</v>
          </cell>
          <cell r="C147" t="str">
            <v>SEGMENT TOTAL</v>
          </cell>
          <cell r="D147">
            <v>94839</v>
          </cell>
          <cell r="E147">
            <v>87774</v>
          </cell>
          <cell r="F147">
            <v>104437</v>
          </cell>
          <cell r="G147">
            <v>123994</v>
          </cell>
          <cell r="H147">
            <v>135092</v>
          </cell>
          <cell r="I147">
            <v>138398</v>
          </cell>
          <cell r="J147">
            <v>125082</v>
          </cell>
          <cell r="K147">
            <v>125699</v>
          </cell>
          <cell r="L147">
            <v>127150</v>
          </cell>
          <cell r="M147">
            <v>12328</v>
          </cell>
          <cell r="N147">
            <v>10167</v>
          </cell>
          <cell r="O147">
            <v>17931</v>
          </cell>
          <cell r="P147">
            <v>12540</v>
          </cell>
          <cell r="Q147">
            <v>11190</v>
          </cell>
          <cell r="R147">
            <v>12390</v>
          </cell>
          <cell r="S147">
            <v>12421</v>
          </cell>
          <cell r="T147">
            <v>8464</v>
          </cell>
          <cell r="U147">
            <v>13777</v>
          </cell>
          <cell r="V147">
            <v>10492</v>
          </cell>
          <cell r="W147">
            <v>11292</v>
          </cell>
          <cell r="X147">
            <v>10471</v>
          </cell>
          <cell r="Y147">
            <v>143463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 t="str">
            <v>TOT</v>
          </cell>
          <cell r="AN147">
            <v>0</v>
          </cell>
        </row>
        <row r="148">
          <cell r="A148" t="str">
            <v>EMPV</v>
          </cell>
          <cell r="B148" t="str">
            <v>Z</v>
          </cell>
          <cell r="C148" t="str">
            <v>SEGMENT TOTAL</v>
          </cell>
          <cell r="D148">
            <v>17404</v>
          </cell>
          <cell r="E148">
            <v>20113</v>
          </cell>
          <cell r="F148">
            <v>18725</v>
          </cell>
          <cell r="G148">
            <v>21675</v>
          </cell>
          <cell r="H148">
            <v>17108</v>
          </cell>
          <cell r="I148">
            <v>18204</v>
          </cell>
          <cell r="J148">
            <v>24551</v>
          </cell>
          <cell r="K148">
            <v>23578</v>
          </cell>
          <cell r="L148">
            <v>41455</v>
          </cell>
          <cell r="M148">
            <v>4944</v>
          </cell>
          <cell r="N148">
            <v>3321</v>
          </cell>
          <cell r="O148">
            <v>5184</v>
          </cell>
          <cell r="P148">
            <v>4904</v>
          </cell>
          <cell r="Q148">
            <v>6036</v>
          </cell>
          <cell r="R148">
            <v>5976</v>
          </cell>
          <cell r="S148">
            <v>5978</v>
          </cell>
          <cell r="T148">
            <v>4470</v>
          </cell>
          <cell r="U148">
            <v>6647</v>
          </cell>
          <cell r="V148">
            <v>5419</v>
          </cell>
          <cell r="W148">
            <v>5476</v>
          </cell>
          <cell r="X148">
            <v>5148</v>
          </cell>
          <cell r="Y148">
            <v>63503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 t="str">
            <v>TOT</v>
          </cell>
          <cell r="AN148">
            <v>0</v>
          </cell>
        </row>
        <row r="149">
          <cell r="A149" t="str">
            <v>EMPV</v>
          </cell>
          <cell r="B149">
            <v>0</v>
          </cell>
          <cell r="C149" t="str">
            <v>Total Units</v>
          </cell>
          <cell r="D149">
            <v>13189614</v>
          </cell>
          <cell r="E149">
            <v>13410104</v>
          </cell>
          <cell r="F149">
            <v>13499773</v>
          </cell>
          <cell r="G149">
            <v>11254805</v>
          </cell>
          <cell r="H149">
            <v>11949722</v>
          </cell>
          <cell r="I149">
            <v>12045472</v>
          </cell>
          <cell r="J149">
            <v>12790898</v>
          </cell>
          <cell r="K149">
            <v>13400821</v>
          </cell>
          <cell r="L149">
            <v>14345834</v>
          </cell>
          <cell r="M149">
            <v>1253874</v>
          </cell>
          <cell r="N149">
            <v>1089364</v>
          </cell>
          <cell r="O149">
            <v>1736723</v>
          </cell>
          <cell r="P149">
            <v>1381696</v>
          </cell>
          <cell r="Q149">
            <v>1283934</v>
          </cell>
          <cell r="R149">
            <v>1346831</v>
          </cell>
          <cell r="S149">
            <v>1465106</v>
          </cell>
          <cell r="T149">
            <v>902367</v>
          </cell>
          <cell r="U149">
            <v>1343293</v>
          </cell>
          <cell r="V149">
            <v>1164454</v>
          </cell>
          <cell r="W149">
            <v>1109973</v>
          </cell>
          <cell r="X149">
            <v>960473</v>
          </cell>
          <cell r="Y149">
            <v>15038088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 t="str">
            <v>TOT</v>
          </cell>
          <cell r="AN149">
            <v>0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LinkDummy"/>
      <sheetName val="AT25_MEX"/>
      <sheetName val="hoja1"/>
      <sheetName val="#REF"/>
      <sheetName val="revision"/>
      <sheetName val="진행 DATA (2)"/>
      <sheetName val="1.PPAP 서류 목록"/>
      <sheetName val="Schedule"/>
      <sheetName val="Basis_data"/>
      <sheetName val="PCB"/>
      <sheetName val="Plastic parts Risk Mgt"/>
      <sheetName val="1139"/>
      <sheetName val="COMPLETION"/>
      <sheetName val="BasicData"/>
      <sheetName val="General Information"/>
      <sheetName val="Summary"/>
      <sheetName val="Manufacturing"/>
      <sheetName val="REX(1)"/>
      <sheetName val="Cpk"/>
      <sheetName val="V1"/>
      <sheetName val="Parameter"/>
      <sheetName val="Formul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B-IC Villingen GG"/>
      <sheetName val="GB_IC Villingen GG"/>
      <sheetName val="외주현황.wq1"/>
      <sheetName val="주행"/>
      <sheetName val="입력"/>
      <sheetName val="CAUDIT"/>
      <sheetName val="#REF"/>
      <sheetName val="현금경비중역"/>
      <sheetName val="추이도"/>
      <sheetName val="검기갑지"/>
      <sheetName val="WEIGHT"/>
      <sheetName val="구동"/>
      <sheetName val="JT3.0견적-구1"/>
      <sheetName val="RESN_SUM"/>
      <sheetName val="Actions"/>
      <sheetName val="집계"/>
      <sheetName val="실적 및 계획"/>
      <sheetName val="OEM "/>
      <sheetName val="KMO"/>
      <sheetName val="2.대외공문"/>
      <sheetName val="GG08"/>
      <sheetName val="M1master"/>
      <sheetName val="표지"/>
      <sheetName val="금형비"/>
      <sheetName val="Account"/>
      <sheetName val="본부별팀별9911"/>
      <sheetName val="가격표"/>
      <sheetName val="기안"/>
      <sheetName val="협조전"/>
      <sheetName val="월생산"/>
      <sheetName val="생산_P"/>
      <sheetName val="LX3.0 RR"/>
      <sheetName val="5.WIRE적용LIST"/>
      <sheetName val="DATA"/>
      <sheetName val="명단"/>
      <sheetName val="Ellesmere Port (08)"/>
      <sheetName val="입하이력"/>
      <sheetName val="a14실"/>
      <sheetName val="R&amp;D"/>
      <sheetName val="●현황"/>
      <sheetName val="ML"/>
      <sheetName val="CD-실적"/>
      <sheetName val="KNOB"/>
      <sheetName val="PC%계산"/>
      <sheetName val="광주"/>
      <sheetName val="PROCEDURE LIST"/>
      <sheetName val="보고"/>
      <sheetName val="정미시간"/>
      <sheetName val="COND"/>
      <sheetName val="Bid_Sheet"/>
      <sheetName val="수입"/>
      <sheetName val="작업제품군"/>
      <sheetName val="차종"/>
      <sheetName val="환율"/>
      <sheetName val="사용자코드1"/>
      <sheetName val="사용자코드2"/>
      <sheetName val="제품"/>
      <sheetName val="매출성격"/>
      <sheetName val="지역"/>
      <sheetName val="이자율"/>
      <sheetName val="1.General"/>
      <sheetName val="2.Suplr Data"/>
      <sheetName val="Countries"/>
      <sheetName val="等価CP"/>
      <sheetName val="ﾀｲﾔCP"/>
      <sheetName val="제품원재"/>
      <sheetName val="LEASE4"/>
      <sheetName val="불량현상별END"/>
      <sheetName val="TPR"/>
      <sheetName val="TWIST"/>
      <sheetName val="AVSSX"/>
      <sheetName val="작성양식"/>
      <sheetName val="GB-IC_Villingen_GG"/>
      <sheetName val="GB_IC_Villingen_GG"/>
      <sheetName val="외주현황_wq1"/>
      <sheetName val="OEM_"/>
      <sheetName val="2_대외공문"/>
      <sheetName val="직원신상"/>
      <sheetName val="RD제품개발투자비(매가)"/>
      <sheetName val="진행 DATA (2)"/>
      <sheetName val="수리결과"/>
      <sheetName val="재료율"/>
      <sheetName val="경비공통"/>
      <sheetName val="96연구소인건비"/>
      <sheetName val="품의양"/>
      <sheetName val="하나로통신"/>
      <sheetName val="▶메카"/>
      <sheetName val="효율계획(당월)"/>
      <sheetName val="전체실적"/>
      <sheetName val="EXP AC CONV-MAIN"/>
      <sheetName val="Apr"/>
      <sheetName val="Sheet1"/>
      <sheetName val="실적_및_계획"/>
      <sheetName val="초도발주서"/>
      <sheetName val="VT원단위"/>
      <sheetName val="조치사항"/>
      <sheetName val="GRP"/>
      <sheetName val="발생장소"/>
      <sheetName val="문제유형"/>
      <sheetName val="VDR"/>
      <sheetName val="선반OPT"/>
      <sheetName val="4DR"/>
      <sheetName val="28.8부"/>
      <sheetName val="12-30"/>
      <sheetName val="6월수불"/>
      <sheetName val="3620SE"/>
      <sheetName val="신규DEP"/>
      <sheetName val="126.255"/>
      <sheetName val="PC%계산DWMC"/>
      <sheetName val="현재"/>
      <sheetName val="재질단가"/>
      <sheetName val="공통"/>
      <sheetName val="설비사양서B-1"/>
      <sheetName val="투자-국내2"/>
      <sheetName val="050218"/>
      <sheetName val="LP부품 용기 승인 Process"/>
      <sheetName val="GRACE"/>
      <sheetName val="Sheet2"/>
      <sheetName val="FACT.B"/>
      <sheetName val="BOM 5-5-99 SEMIAUTO"/>
      <sheetName val="96"/>
      <sheetName val="Parametres"/>
      <sheetName val="PP%계산"/>
      <sheetName val="업종별"/>
      <sheetName val="2. YF E.O 변경 계산서"/>
      <sheetName val="이력"/>
      <sheetName val="54813M2001"/>
      <sheetName val="공정능력계산(외경)"/>
      <sheetName val="5_WIRE적용LIST"/>
      <sheetName val="GRUN.FRT"/>
      <sheetName val="CF"/>
      <sheetName val="기초자료입력"/>
      <sheetName val="공정능력외경"/>
      <sheetName val="2012년 APQP 년간 계획"/>
      <sheetName val="TEMP TORQUE"/>
      <sheetName val="code"/>
      <sheetName val="RECL(터키)"/>
      <sheetName val="BACKDATA"/>
      <sheetName val="교육계획"/>
      <sheetName val="FUEL FILLER"/>
      <sheetName val="인원"/>
      <sheetName val="09 sales"/>
      <sheetName val="settings"/>
      <sheetName val="MC&amp;다변화"/>
      <sheetName val="상세(독일)"/>
      <sheetName val="MH(PD)"/>
      <sheetName val="CORE(PD)"/>
      <sheetName val="차수"/>
      <sheetName val="재료비집계표"/>
      <sheetName val="작업표준"/>
      <sheetName val="계산"/>
      <sheetName val="스틸금형"/>
      <sheetName val="125PIECE"/>
      <sheetName val="발주서"/>
      <sheetName val="용기 SIZE"/>
      <sheetName val="검사협정서"/>
      <sheetName val="채권"/>
      <sheetName val="B053 (990701)공정실적PP%계산"/>
      <sheetName val="engline"/>
      <sheetName val="NGS4"/>
      <sheetName val="계정"/>
      <sheetName val="SM-NEW"/>
      <sheetName val="생산전망"/>
      <sheetName val="제품코드"/>
      <sheetName val="A-100전제"/>
      <sheetName val="현금흐름표"/>
      <sheetName val="OPT손익 내수"/>
      <sheetName val="OPT손익 수출"/>
      <sheetName val="PPK"/>
      <sheetName val="p2-1"/>
      <sheetName val="환율반영"/>
      <sheetName val="ISRDATA"/>
      <sheetName val="DATA(이천)"/>
      <sheetName val="W-현원가"/>
      <sheetName val="PAN"/>
      <sheetName val="417CPK"/>
      <sheetName val="14.1부"/>
      <sheetName val="B053 (990701)공정능력PC%계산"/>
      <sheetName val="부서별"/>
      <sheetName val="094_APP別"/>
      <sheetName val="01_SW"/>
      <sheetName val="IP지급공수"/>
      <sheetName val="초등학교내역서"/>
      <sheetName val="Sheet13"/>
      <sheetName val="Pareto"/>
      <sheetName val="샤시2"/>
      <sheetName val="MASTER"/>
      <sheetName val="ASSETS"/>
      <sheetName val="폼관조직"/>
      <sheetName val="BRAKE"/>
      <sheetName val="9904주부식"/>
      <sheetName val="HP1AMLIST"/>
      <sheetName val="재료비"/>
      <sheetName val="MexiqueVentes97"/>
      <sheetName val="SO416"/>
      <sheetName val="종합"/>
      <sheetName val="주물"/>
      <sheetName val="1"/>
      <sheetName val="누계"/>
      <sheetName val="당월"/>
      <sheetName val="익월"/>
      <sheetName val="Open"/>
      <sheetName val="업무분장"/>
      <sheetName val="실행계획"/>
      <sheetName val="카메라"/>
      <sheetName val="양식"/>
      <sheetName val="금형"/>
      <sheetName val="기구부품개발비"/>
      <sheetName val="인쇄물"/>
      <sheetName val="규격비"/>
      <sheetName val="Mock-Up"/>
      <sheetName val="PCB"/>
      <sheetName val="MEMORY"/>
      <sheetName val="분리멀티형"/>
      <sheetName val="DAT(목표)"/>
      <sheetName val="분석가정"/>
      <sheetName val="inv2"/>
      <sheetName val="PRESS"/>
      <sheetName val="세부"/>
      <sheetName val="법인+비법인"/>
      <sheetName val="LANOS"/>
      <sheetName val="LEGANZA"/>
      <sheetName val="NUBIRA"/>
      <sheetName val="CIELO발주"/>
      <sheetName val="V"/>
      <sheetName val="980731"/>
      <sheetName val="설계내역서"/>
      <sheetName val="02년결과_VLOOK"/>
      <sheetName val="04년체제"/>
      <sheetName val="KUNGDEVI"/>
      <sheetName val="중요02월25일"/>
      <sheetName val="감독1130"/>
      <sheetName val="1.변경범위"/>
      <sheetName val="수입실적"/>
      <sheetName val="품의"/>
      <sheetName val="comps LFY+"/>
      <sheetName val="HDI implied"/>
      <sheetName val=" 02.금호타이어중국법인_평가모델 (20100917).x"/>
      <sheetName val="BAU"/>
      <sheetName val="Config"/>
      <sheetName val="LJM"/>
      <sheetName val="CP"/>
      <sheetName val="Control"/>
      <sheetName val="AA"/>
      <sheetName val="전체LIST원본"/>
      <sheetName val="금형991202"/>
      <sheetName val="2월"/>
      <sheetName val="존4"/>
      <sheetName val="조직도_99"/>
      <sheetName val="공정별공법-W.HSE-LH"/>
      <sheetName val="RS#39000비교"/>
      <sheetName val="Ext. Stone-P"/>
      <sheetName val="ysbcs3"/>
      <sheetName val="낙찰가비교"/>
      <sheetName val="필라튜브"/>
      <sheetName val="내역서"/>
      <sheetName val="효과금액비교"/>
      <sheetName val="3.3검토국"/>
      <sheetName val="JT3_0견적-구1"/>
      <sheetName val="GRUN_FRT"/>
      <sheetName val="2012년_APQP_년간_계획"/>
      <sheetName val="LX3_0_RR"/>
      <sheetName val="PROCEDURE_LIST"/>
      <sheetName val="Ellesmere_Port_(08)"/>
      <sheetName val="LP부품_용기_승인_Process"/>
      <sheetName val="3_3검토국"/>
      <sheetName val="GB-IC_Villingen_GG1"/>
      <sheetName val="GB_IC_Villingen_GG1"/>
      <sheetName val="외주현황_wq11"/>
      <sheetName val="실적_및_계획1"/>
      <sheetName val="2_대외공문1"/>
      <sheetName val="OEM_1"/>
      <sheetName val="FACT_B"/>
      <sheetName val="BOM_5-5-99_SEMIAUTO"/>
      <sheetName val="1_General"/>
      <sheetName val="2_Suplr_Data"/>
      <sheetName val="1.세부비교원가(내수)"/>
      <sheetName val="PILOT품"/>
      <sheetName val="M96현황-동아"/>
      <sheetName val="수출"/>
      <sheetName val="부품목록"/>
      <sheetName val="PARAM"/>
      <sheetName val="DIY지원"/>
      <sheetName val="Time"/>
      <sheetName val="Title"/>
      <sheetName val="수출가격"/>
      <sheetName val="JANG_DOM"/>
      <sheetName val="LL"/>
      <sheetName val="총괄표"/>
      <sheetName val="Pc1%계산"/>
      <sheetName val="장적산출"/>
      <sheetName val="Sc"/>
      <sheetName val="S50 "/>
      <sheetName val="1부생산계획"/>
      <sheetName val="99³a½A¼³AoAU°eE¹"/>
      <sheetName val="FMEAPRO3"/>
      <sheetName val="확정실적"/>
      <sheetName val="기초DATA"/>
      <sheetName val="노동부"/>
      <sheetName val="WC별인원공수"/>
      <sheetName val="82150-39000"/>
      <sheetName val="프로젝트"/>
      <sheetName val="BND"/>
      <sheetName val=" 6VSx12 GB KAPPA 일반제어 FRONT HEA"/>
      <sheetName val="Configuration"/>
      <sheetName val="JournalSummary"/>
      <sheetName val="v1.0"/>
      <sheetName val="4-6.PS STRIKER 공정개선"/>
      <sheetName val="물류 인원절감"/>
      <sheetName val="PS SIDE OTR INR 공정개선 상세"/>
      <sheetName val="4-12. 박스 변경"/>
      <sheetName val="4-7.재료비 절감"/>
      <sheetName val="SL SIDE INR 공정개선"/>
      <sheetName val="4-19.스트레치필름 교체"/>
      <sheetName val="4-13.지게차운영"/>
      <sheetName val="공정개선 DATA"/>
      <sheetName val="참조1"/>
      <sheetName val="PLT 일 이동량"/>
      <sheetName val="계산DATA입력"/>
      <sheetName val="DS_MBR RR Side  - PcA"/>
      <sheetName val="MASTER_LIST"/>
      <sheetName val="3.일반사상"/>
      <sheetName val="71336(R)"/>
      <sheetName val="CPK"/>
      <sheetName val="PRESENTATION"/>
      <sheetName val="품의서"/>
      <sheetName val="O-7"/>
      <sheetName val="Checks"/>
      <sheetName val="Inputs"/>
      <sheetName val="Balance Sheet Inputs"/>
      <sheetName val="MOLD FLOW"/>
      <sheetName val="Actual In &amp; Out"/>
      <sheetName val="InspectionData"/>
      <sheetName val="板金定義"/>
      <sheetName val="조립부치수(12)"/>
      <sheetName val="OLD"/>
      <sheetName val="CFLOW"/>
      <sheetName val="MCT6"/>
      <sheetName val="내수1.8GL"/>
      <sheetName val="TCA"/>
      <sheetName val="2"/>
      <sheetName val="Prs(Roll)경비_RFQ_link"/>
      <sheetName val="구성비"/>
      <sheetName val="냉연"/>
      <sheetName val="RES"/>
      <sheetName val="5_WIRE적용LIST1"/>
      <sheetName val="진행_DATA_(2)"/>
      <sheetName val="2__YF_E_O_변경_계산서"/>
      <sheetName val="TEMP_TORQUE"/>
      <sheetName val="09_sales"/>
      <sheetName val="126_255"/>
      <sheetName val="28_8부"/>
      <sheetName val="FUEL_FILLER"/>
      <sheetName val="14_1부"/>
      <sheetName val="B053_(990701)공정실적PP%계산"/>
      <sheetName val="B053_(990701)공정능력PC%계산"/>
      <sheetName val="OPT손익_내수"/>
      <sheetName val="OPT손익_수출"/>
      <sheetName val="용기_SIZE"/>
      <sheetName val="EXP_AC_CONV-MAIN"/>
      <sheetName val="Summary"/>
      <sheetName val="원단위"/>
      <sheetName val="2차-PROTO-(1)"/>
      <sheetName val="가공비"/>
      <sheetName val="비용명세1"/>
      <sheetName val="진천"/>
      <sheetName val="업무분장 "/>
      <sheetName val="1)시방서 점검시트"/>
      <sheetName val="●목차"/>
      <sheetName val="현장"/>
      <sheetName val="RHN"/>
      <sheetName val="반송불량율"/>
      <sheetName val="계열사현황종합"/>
      <sheetName val="91"/>
      <sheetName val="++++"/>
      <sheetName val="CNC810M"/>
      <sheetName val="2014.10"/>
      <sheetName val="21.실내기밀添1"/>
      <sheetName val="HWL99BS"/>
      <sheetName val="CBD Kolben"/>
      <sheetName val="䠜품"/>
      <sheetName val="------"/>
      <sheetName val="공정능력계산"/>
      <sheetName val="RATING"/>
      <sheetName val="RDLEVLST"/>
      <sheetName val="BM_NEW2"/>
      <sheetName val="Inventory"/>
      <sheetName val="Orders"/>
      <sheetName val="ARec"/>
      <sheetName val="DNE"/>
      <sheetName val=" Sales"/>
      <sheetName val="Download"/>
      <sheetName val="Orders Entry"/>
      <sheetName val="Prior Month Orders"/>
      <sheetName val="major"/>
      <sheetName val="생산품목"/>
      <sheetName val="giathanh1"/>
      <sheetName val="LKVL-CK-HT-GD1"/>
      <sheetName val="TONGKE-HT"/>
      <sheetName val="PIVOT"/>
      <sheetName val="RP변환코드"/>
      <sheetName val="일일생산계획"/>
      <sheetName val="DONNEES"/>
      <sheetName val="rap"/>
      <sheetName val="GRAPHE"/>
      <sheetName val="Langues"/>
      <sheetName val="Production Plan1"/>
      <sheetName val="Volga_손익표(모델등급수정-0812).xlsx"/>
      <sheetName val="항목별"/>
      <sheetName val="MOTO"/>
      <sheetName val="Type"/>
      <sheetName val="결산"/>
      <sheetName val="공문"/>
      <sheetName val="■종합"/>
      <sheetName val="CUSH(재료비)"/>
      <sheetName val="RECL(재료비)"/>
      <sheetName val="◑금형비(구매)"/>
      <sheetName val="용접비"/>
      <sheetName val="파이프(재료비)"/>
      <sheetName val="열처리(재료비)"/>
      <sheetName val="◑금형비"/>
      <sheetName val="◑볼륨(EV)"/>
      <sheetName val="볼륨"/>
      <sheetName val="임율"/>
      <sheetName val="◑CODE"/>
      <sheetName val="◑재질단가"/>
      <sheetName val="PRESS DATA"/>
      <sheetName val="B"/>
      <sheetName val="Tables"/>
      <sheetName val="Assets-Deprec"/>
      <sheetName val="LDC"/>
      <sheetName val="HCCE01"/>
      <sheetName val="9914"/>
      <sheetName val="현지LOCAL계획"/>
      <sheetName val="YTD"/>
      <sheetName val="Bu03"/>
      <sheetName val="지점장"/>
      <sheetName val="신규표지"/>
      <sheetName val=" 6VSx12 GB U2 (1.4) FRONT HEAD("/>
      <sheetName val="MAIN WIR'G"/>
      <sheetName val="712"/>
      <sheetName val="CLM-MP"/>
      <sheetName val="Aufträge"/>
      <sheetName val="date"/>
      <sheetName val="1.2내수"/>
      <sheetName val="Pre_test"/>
      <sheetName val="GB-IC_Villingen_GG2"/>
      <sheetName val="GB_IC_Villingen_GG2"/>
      <sheetName val="외주현황_wq12"/>
      <sheetName val="실적_및_계획2"/>
      <sheetName val="2_대외공문2"/>
      <sheetName val="OEM_2"/>
      <sheetName val="Ellesmere_Port_(08)1"/>
      <sheetName val="PROCEDURE_LIST1"/>
      <sheetName val="LX3_0_RR1"/>
      <sheetName val="JT3_0견적-구11"/>
      <sheetName val="1_General1"/>
      <sheetName val="2_Suplr_Data1"/>
      <sheetName val="2012년_APQP_년간_계획1"/>
      <sheetName val="LP부품_용기_승인_Process1"/>
      <sheetName val="BOM_5-5-99_SEMIAUTO1"/>
      <sheetName val="FACT_B1"/>
      <sheetName val="GRUN_FRT1"/>
      <sheetName val="공정별공법-W_HSE-LH"/>
      <sheetName val="3_3검토국1"/>
      <sheetName val="Balance_Sheet_Inputs"/>
      <sheetName val="S50_"/>
      <sheetName val="내수1_8GL"/>
      <sheetName val="4-6_PS_STRIKER_공정개선"/>
      <sheetName val="물류_인원절감"/>
      <sheetName val="PS_SIDE_OTR_INR_공정개선_상세"/>
      <sheetName val="4-12__박스_변경"/>
      <sheetName val="4-7_재료비_절감"/>
      <sheetName val="SL_SIDE_INR_공정개선"/>
      <sheetName val="4-19_스트레치필름_교체"/>
      <sheetName val="4-13_지게차운영"/>
      <sheetName val="공정개선_DATA"/>
      <sheetName val="PLT_일_이동량"/>
      <sheetName val="1_세부비교원가(내수)"/>
      <sheetName val="DS_MBR_RR_Side__-_PcA"/>
      <sheetName val="_6VSx12_GB_KAPPA_일반제어_FRONT_HEA"/>
      <sheetName val="v1_0"/>
      <sheetName val="MOLD_FLOW"/>
      <sheetName val="_Sales"/>
      <sheetName val="Orders_Entry"/>
      <sheetName val="Prior_Month_Orders"/>
      <sheetName val="3_일반사상"/>
      <sheetName val="1_변경범위"/>
      <sheetName val="comps_LFY+"/>
      <sheetName val="HDI_implied"/>
      <sheetName val="_02_금호타이어중국법인_평가모델_(20100917)_x"/>
      <sheetName val="생산및 출하실적누계"/>
      <sheetName val="Volumes"/>
      <sheetName val="최신"/>
      <sheetName val="Td계산기"/>
      <sheetName val="Setup"/>
      <sheetName val="OUTPUT"/>
      <sheetName val="UnitPrices"/>
      <sheetName val="Analysis-Others Pg 4"/>
      <sheetName val="Dep"/>
      <sheetName val="PMI TB"/>
      <sheetName val="Gen TB"/>
      <sheetName val="Sheet5"/>
      <sheetName val="Sheet6 (3)"/>
      <sheetName val="ORIGIN"/>
      <sheetName val="事務所引越見積書"/>
      <sheetName val="カチオン・コストテーブル"/>
      <sheetName val="TABLE(TK)"/>
      <sheetName val="'94자산"/>
      <sheetName val="일반경비"/>
      <sheetName val="매각단가"/>
      <sheetName val="FOB현황"/>
      <sheetName val="SPPLCPAN"/>
      <sheetName val="8월차잔"/>
      <sheetName val="자체실적1Q"/>
      <sheetName val="ACF"/>
      <sheetName val="GAS"/>
      <sheetName val="PD"/>
      <sheetName val="표2"/>
      <sheetName val="PRO"/>
      <sheetName val="TOTAL(INJ)"/>
      <sheetName val="Resin"/>
      <sheetName val="総合B"/>
      <sheetName val="レシオ表AD"/>
      <sheetName val="Eq. Mobilization"/>
      <sheetName val="GK_XDBASE"/>
      <sheetName val="PS일계획"/>
      <sheetName val="D2SB 轮罩 中通道"/>
      <sheetName val="AN43"/>
      <sheetName val="금형품의서"/>
      <sheetName val="Q13"/>
      <sheetName val="Q11"/>
      <sheetName val="Q23"/>
      <sheetName val="Q12"/>
      <sheetName val="검토서"/>
      <sheetName val="Q11(자체)"/>
      <sheetName val="OCT"/>
      <sheetName val="PP%계산(단차1차)"/>
      <sheetName val="상용"/>
      <sheetName val="cr2000분석"/>
      <sheetName val="D300726-1"/>
      <sheetName val="list"/>
      <sheetName val="(업체)Cover"/>
      <sheetName val="full (2)"/>
      <sheetName val="전체현황"/>
      <sheetName val="11"/>
      <sheetName val="그패프"/>
      <sheetName val="피엘"/>
      <sheetName val="CASE ASM"/>
      <sheetName val="원가계산서 1"/>
      <sheetName val="원가계산서 2"/>
      <sheetName val="원가계산서 3"/>
      <sheetName val="3.SCHEDULES"/>
      <sheetName val="Cover "/>
      <sheetName val="Revision"/>
      <sheetName val="Controlplan"/>
      <sheetName val="3-2.관리계획서(B)"/>
      <sheetName val="전산품의"/>
      <sheetName val="자재소요"/>
      <sheetName val="판매계획"/>
      <sheetName val="CVT산정"/>
      <sheetName val="Validation"/>
      <sheetName val="Base Table"/>
      <sheetName val="_94자산"/>
      <sheetName val="KXV01"/>
      <sheetName val="AP CAP1"/>
      <sheetName val="Definitions"/>
      <sheetName val="choices"/>
      <sheetName val="31323-4A005(PPK)"/>
      <sheetName val="LOB"/>
      <sheetName val="GMB생산계획_실적"/>
      <sheetName val="일일납품실적"/>
      <sheetName val="단가"/>
      <sheetName val="CAPA"/>
      <sheetName val="일일생산계획_실적"/>
      <sheetName val="불량현황 BJ #24"/>
      <sheetName val="이름정의"/>
      <sheetName val="형번별일일계획수량"/>
      <sheetName val="일일생산매출계획_실적"/>
      <sheetName val="현황"/>
      <sheetName val="공수"/>
      <sheetName val="총품목현황"/>
      <sheetName val="10월"/>
      <sheetName val="BACKUP_Don't Del"/>
      <sheetName val="SECTION 3 - ASSESSMENT"/>
      <sheetName val="95제조원가"/>
      <sheetName val="변동인원"/>
      <sheetName val="xxxxxx"/>
      <sheetName val="5-1차수정"/>
      <sheetName val="5_WIRE적용LIST2"/>
      <sheetName val="진행_DATA_(2)1"/>
      <sheetName val="2__YF_E_O_변경_계산서1"/>
      <sheetName val="TEMP_TORQUE1"/>
      <sheetName val="09_sales1"/>
      <sheetName val="126_2551"/>
      <sheetName val="28_8부1"/>
      <sheetName val="FUEL_FILLER1"/>
      <sheetName val="14_1부1"/>
      <sheetName val="B053_(990701)공정실적PP%계산1"/>
      <sheetName val="B053_(990701)공정능력PC%계산1"/>
      <sheetName val="OPT손익_내수1"/>
      <sheetName val="OPT손익_수출1"/>
      <sheetName val="용기_SIZE1"/>
      <sheetName val="EXP_AC_CONV-MAIN1"/>
      <sheetName val="Ext__Stone-P"/>
      <sheetName val="PRESS_DATA"/>
      <sheetName val="Actual_In_&amp;_Out"/>
      <sheetName val="21_실내기밀添1"/>
      <sheetName val="미결업무"/>
      <sheetName val="3"/>
      <sheetName val="4"/>
      <sheetName val="유효성"/>
      <sheetName val="比모듈조립비"/>
      <sheetName val="표준"/>
      <sheetName val="二.POSITION.XLS"/>
      <sheetName val="Macro1"/>
      <sheetName val="매출 집계 자료_구매가"/>
      <sheetName val="품목코드"/>
      <sheetName val="공구기구"/>
      <sheetName val="품-고객품질(데이타) "/>
      <sheetName val="CPK2"/>
      <sheetName val="SALE"/>
      <sheetName val="매출집계-RMB"/>
      <sheetName val="PART C"/>
      <sheetName val="Details"/>
      <sheetName val="Mname"/>
      <sheetName val="P&amp;L PP"/>
      <sheetName val="Flash-pp"/>
      <sheetName val="PY-pp"/>
      <sheetName val="MYF-pp"/>
      <sheetName val="MX628EX"/>
      <sheetName val="표지★"/>
      <sheetName val="BASE"/>
      <sheetName val="Slownik"/>
      <sheetName val="Material"/>
      <sheetName val="연계"/>
      <sheetName val="등급 유효성"/>
      <sheetName val="EsActuals"/>
      <sheetName val="뒤차축소"/>
      <sheetName val="①매출"/>
      <sheetName val="AC"/>
      <sheetName val="Lookup"/>
      <sheetName val="B (CM Details)"/>
      <sheetName val="AC (CM Details)"/>
      <sheetName val="Prior"/>
      <sheetName val="부표1"/>
      <sheetName val="부표2"/>
      <sheetName val="부표3"/>
      <sheetName val="부표4"/>
      <sheetName val="부표5"/>
      <sheetName val="SCS III"/>
      <sheetName val="Synthesis"/>
      <sheetName val="대외공문"/>
      <sheetName val="A4 Vehicle Channels"/>
      <sheetName val="수량"/>
      <sheetName val="추가예산"/>
      <sheetName val="금장산업"/>
      <sheetName val="도원"/>
      <sheetName val="부흥"/>
      <sheetName val="영신정밀"/>
      <sheetName val="영화정공"/>
      <sheetName val="인재"/>
      <sheetName val="진테크"/>
      <sheetName val="MDH"/>
      <sheetName val="기타"/>
      <sheetName val="지그"/>
      <sheetName val="지그 사진"/>
      <sheetName val="5"/>
      <sheetName val="6"/>
      <sheetName val="7"/>
      <sheetName val="8"/>
      <sheetName val="부품"/>
      <sheetName val="P1"/>
      <sheetName val="P2"/>
      <sheetName val="P3"/>
      <sheetName val="P4"/>
      <sheetName val="P5"/>
      <sheetName val="P6"/>
      <sheetName val="P7"/>
      <sheetName val="P8"/>
      <sheetName val="P9"/>
      <sheetName val="9"/>
      <sheetName val="10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7"/>
      <sheetName val="28"/>
      <sheetName val="29"/>
      <sheetName val="32"/>
      <sheetName val="33"/>
      <sheetName val="금형 사진"/>
      <sheetName val="T1"/>
      <sheetName val="T2"/>
      <sheetName val="T3"/>
      <sheetName val="T4"/>
      <sheetName val="25"/>
      <sheetName val="30"/>
      <sheetName val="31"/>
      <sheetName val="34"/>
      <sheetName val="36"/>
      <sheetName val="37"/>
      <sheetName val="38"/>
      <sheetName val="39"/>
      <sheetName val="p0"/>
      <sheetName val="LOV"/>
      <sheetName val="CompHeadernames"/>
      <sheetName val="Headernames"/>
      <sheetName val="_02_________________20100917__2"/>
      <sheetName val="SCP 4"/>
      <sheetName val="SCP 5 D2UXT"/>
      <sheetName val="SCP 6 D2UX"/>
      <sheetName val="Invest (MAC)"/>
      <sheetName val="MPL 技連"/>
      <sheetName val="342E BLOCK"/>
      <sheetName val="Table"/>
      <sheetName val="Non-Current Assets"/>
      <sheetName val="Cap'l Input"/>
      <sheetName val="NSR"/>
      <sheetName val="6월"/>
      <sheetName val="삼양통상 (검사)"/>
      <sheetName val="DBL LPG시험"/>
      <sheetName val="상정안건"/>
      <sheetName val="SHUNT "/>
      <sheetName val="보고서출력용"/>
      <sheetName val="보고서용자동매크로"/>
      <sheetName val="ss"/>
      <sheetName val="CBD"/>
      <sheetName val="Value Analysis - Sheet 1"/>
      <sheetName val="윤영환"/>
      <sheetName val="총"/>
      <sheetName val="LINE 운영안"/>
      <sheetName val="전력계획"/>
      <sheetName val="R&amp;R(DATA)"/>
      <sheetName val="팀별종합"/>
      <sheetName val="GB-IC_Villingen_GG4"/>
      <sheetName val="GB_IC_Villingen_GG4"/>
      <sheetName val="외주현황_wq14"/>
      <sheetName val="실적_및_계획4"/>
      <sheetName val="OEM_4"/>
      <sheetName val="2_대외공문4"/>
      <sheetName val="5_WIRE적용LIST4"/>
      <sheetName val="JT3_0견적-구13"/>
      <sheetName val="Ellesmere_Port_(08)3"/>
      <sheetName val="PROCEDURE_LIST3"/>
      <sheetName val="LX3_0_RR3"/>
      <sheetName val="LP부품_용기_승인_Process3"/>
      <sheetName val="FACT_B3"/>
      <sheetName val="BOM_5-5-99_SEMIAUTO3"/>
      <sheetName val="1_General3"/>
      <sheetName val="2_Suplr_Data3"/>
      <sheetName val="진행_DATA_(2)3"/>
      <sheetName val="2__YF_E_O_변경_계산서3"/>
      <sheetName val="GRUN_FRT3"/>
      <sheetName val="2012년_APQP_년간_계획3"/>
      <sheetName val="TEMP_TORQUE3"/>
      <sheetName val="09_sales3"/>
      <sheetName val="FUEL_FILLER3"/>
      <sheetName val="126_2553"/>
      <sheetName val="28_8부3"/>
      <sheetName val="OPT손익_내수3"/>
      <sheetName val="OPT손익_수출3"/>
      <sheetName val="용기_SIZE3"/>
      <sheetName val="14_1부3"/>
      <sheetName val="B053_(990701)공정실적PP%계산3"/>
      <sheetName val="B053_(990701)공정능력PC%계산3"/>
      <sheetName val="EXP_AC_CONV-MAIN3"/>
      <sheetName val="공정별공법-W_HSE-LH2"/>
      <sheetName val="1_변경범위2"/>
      <sheetName val="comps_LFY+2"/>
      <sheetName val="HDI_implied2"/>
      <sheetName val="_02_금호타이어중국법인_평가모델_(20100917)_2"/>
      <sheetName val="3_3검토국3"/>
      <sheetName val="Ext__Stone-P2"/>
      <sheetName val="1_세부비교원가(내수)2"/>
      <sheetName val="Actual_In_&amp;_Out2"/>
      <sheetName val="DS_MBR_RR_Side__-_PcA2"/>
      <sheetName val="4-6_PS_STRIKER_공정개선2"/>
      <sheetName val="물류_인원절감2"/>
      <sheetName val="PS_SIDE_OTR_INR_공정개선_상세2"/>
      <sheetName val="4-12__박스_변경2"/>
      <sheetName val="4-7_재료비_절감2"/>
      <sheetName val="SL_SIDE_INR_공정개선2"/>
      <sheetName val="4-19_스트레치필름_교체2"/>
      <sheetName val="4-13_지게차운영2"/>
      <sheetName val="공정개선_DATA2"/>
      <sheetName val="PLT_일_이동량2"/>
      <sheetName val="PRESS_DATA2"/>
      <sheetName val="S50_2"/>
      <sheetName val="내수1_8GL2"/>
      <sheetName val="_6VSx12_GB_KAPPA_일반제어_FRONT_HE2"/>
      <sheetName val="v1_02"/>
      <sheetName val="3_일반사상2"/>
      <sheetName val="2014_101"/>
      <sheetName val="CBD_Kolben1"/>
      <sheetName val="1_2내수1"/>
      <sheetName val="Production_Plan11"/>
      <sheetName val="업무분장_1"/>
      <sheetName val="21_실내기밀添12"/>
      <sheetName val="MOLD_FLOW2"/>
      <sheetName val="Volga_손익표(모델등급수정-0812)_xlsx1"/>
      <sheetName val="1)시방서_점검시트1"/>
      <sheetName val="Balance_Sheet_Inputs2"/>
      <sheetName val="D2SB_轮罩_中通道1"/>
      <sheetName val="3_SCHEDULES1"/>
      <sheetName val="Eq__Mobilization1"/>
      <sheetName val="Cover_1"/>
      <sheetName val="3-2_관리계획서(B)1"/>
      <sheetName val="Analysis-Others_Pg_41"/>
      <sheetName val="PMI_TB1"/>
      <sheetName val="Gen_TB1"/>
      <sheetName val="Sheet6_(3)1"/>
      <sheetName val="_Sales2"/>
      <sheetName val="Orders_Entry2"/>
      <sheetName val="Prior_Month_Orders2"/>
      <sheetName val="MAIN_WIR'G1"/>
      <sheetName val="_6VSx12_GB_U2_(1_4)_FRONT_HEAD1"/>
      <sheetName val="Base_Table1"/>
      <sheetName val="생산및_출하실적누계1"/>
      <sheetName val="二_POSITION_XLS1"/>
      <sheetName val="지그_사진1"/>
      <sheetName val="금형_사진1"/>
      <sheetName val="원가계산서_11"/>
      <sheetName val="원가계산서_21"/>
      <sheetName val="원가계산서_31"/>
      <sheetName val="CASE_ASM1"/>
      <sheetName val="품-고객품질(데이타)_1"/>
      <sheetName val="GB-IC_Villingen_GG3"/>
      <sheetName val="GB_IC_Villingen_GG3"/>
      <sheetName val="외주현황_wq13"/>
      <sheetName val="실적_및_계획3"/>
      <sheetName val="OEM_3"/>
      <sheetName val="2_대외공문3"/>
      <sheetName val="5_WIRE적용LIST3"/>
      <sheetName val="JT3_0견적-구12"/>
      <sheetName val="Ellesmere_Port_(08)2"/>
      <sheetName val="PROCEDURE_LIST2"/>
      <sheetName val="LX3_0_RR2"/>
      <sheetName val="LP부품_용기_승인_Process2"/>
      <sheetName val="FACT_B2"/>
      <sheetName val="BOM_5-5-99_SEMIAUTO2"/>
      <sheetName val="1_General2"/>
      <sheetName val="2_Suplr_Data2"/>
      <sheetName val="진행_DATA_(2)2"/>
      <sheetName val="2__YF_E_O_변경_계산서2"/>
      <sheetName val="GRUN_FRT2"/>
      <sheetName val="2012년_APQP_년간_계획2"/>
      <sheetName val="TEMP_TORQUE2"/>
      <sheetName val="09_sales2"/>
      <sheetName val="FUEL_FILLER2"/>
      <sheetName val="126_2552"/>
      <sheetName val="28_8부2"/>
      <sheetName val="OPT손익_내수2"/>
      <sheetName val="OPT손익_수출2"/>
      <sheetName val="용기_SIZE2"/>
      <sheetName val="14_1부2"/>
      <sheetName val="B053_(990701)공정실적PP%계산2"/>
      <sheetName val="B053_(990701)공정능력PC%계산2"/>
      <sheetName val="EXP_AC_CONV-MAIN2"/>
      <sheetName val="공정별공법-W_HSE-LH1"/>
      <sheetName val="1_변경범위1"/>
      <sheetName val="comps_LFY+1"/>
      <sheetName val="HDI_implied1"/>
      <sheetName val="_02_금호타이어중국법인_평가모델_(20100917)_1"/>
      <sheetName val="3_3검토국2"/>
      <sheetName val="Ext__Stone-P1"/>
      <sheetName val="1_세부비교원가(내수)1"/>
      <sheetName val="Actual_In_&amp;_Out1"/>
      <sheetName val="DS_MBR_RR_Side__-_PcA1"/>
      <sheetName val="4-6_PS_STRIKER_공정개선1"/>
      <sheetName val="물류_인원절감1"/>
      <sheetName val="PS_SIDE_OTR_INR_공정개선_상세1"/>
      <sheetName val="4-12__박스_변경1"/>
      <sheetName val="4-7_재료비_절감1"/>
      <sheetName val="SL_SIDE_INR_공정개선1"/>
      <sheetName val="4-19_스트레치필름_교체1"/>
      <sheetName val="4-13_지게차운영1"/>
      <sheetName val="공정개선_DATA1"/>
      <sheetName val="PLT_일_이동량1"/>
      <sheetName val="PRESS_DATA1"/>
      <sheetName val="S50_1"/>
      <sheetName val="내수1_8GL1"/>
      <sheetName val="_6VSx12_GB_KAPPA_일반제어_FRONT_HE1"/>
      <sheetName val="v1_01"/>
      <sheetName val="3_일반사상1"/>
      <sheetName val="2014_10"/>
      <sheetName val="CBD_Kolben"/>
      <sheetName val="1_2내수"/>
      <sheetName val="Production_Plan1"/>
      <sheetName val="업무분장_"/>
      <sheetName val="21_실내기밀添11"/>
      <sheetName val="MOLD_FLOW1"/>
      <sheetName val="Volga_손익표(모델등급수정-0812)_xlsx"/>
      <sheetName val="1)시방서_점검시트"/>
      <sheetName val="Balance_Sheet_Inputs1"/>
      <sheetName val="D2SB_轮罩_中通道"/>
      <sheetName val="3_SCHEDULES"/>
      <sheetName val="Eq__Mobilization"/>
      <sheetName val="Cover_"/>
      <sheetName val="3-2_관리계획서(B)"/>
      <sheetName val="Analysis-Others_Pg_4"/>
      <sheetName val="PMI_TB"/>
      <sheetName val="Gen_TB"/>
      <sheetName val="Sheet6_(3)"/>
      <sheetName val="_Sales1"/>
      <sheetName val="Orders_Entry1"/>
      <sheetName val="Prior_Month_Orders1"/>
      <sheetName val="MAIN_WIR'G"/>
      <sheetName val="_6VSx12_GB_U2_(1_4)_FRONT_HEAD("/>
      <sheetName val="Base_Table"/>
      <sheetName val="생산및_출하실적누계"/>
      <sheetName val="二_POSITION_XLS"/>
      <sheetName val="지그_사진"/>
      <sheetName val="금형_사진"/>
      <sheetName val="원가계산서_1"/>
      <sheetName val="원가계산서_2"/>
      <sheetName val="원가계산서_3"/>
      <sheetName val="CASE_ASM"/>
      <sheetName val="품-고객품질(데이타)_"/>
      <sheetName val="KMCWD"/>
      <sheetName val="경쟁실분"/>
      <sheetName val="항목(1)"/>
      <sheetName val="ÀÔ·Â"/>
      <sheetName val="ÁÖÇà"/>
      <sheetName val="°Ë±â°©Áö"/>
      <sheetName val="ÃßÀÌµµ"/>
      <sheetName val="¿ÜÁÖÇöÈ².wq1"/>
      <sheetName val="Áý°è"/>
      <sheetName val="½ÇÀû ¹× °èÈ¹"/>
      <sheetName val="5.WIREÀû¿ëLIST"/>
      <sheetName val="2.´ë¿Ü°ø¹®"/>
      <sheetName val="°¡°ÝÇ¥"/>
      <sheetName val="¿ù»ý»ê"/>
      <sheetName val="»ý»ê_P"/>
      <sheetName val="±ÝÇüºñ"/>
      <sheetName val="º»ºÎº°ÆÀº°9911"/>
      <sheetName val="±¸µ¿"/>
      <sheetName val="±â¾È"/>
      <sheetName val="ÇùÁ¶Àü"/>
      <sheetName val="ÀÛ¾÷Á¦Ç°±º"/>
      <sheetName val="Â÷Á¾"/>
      <sheetName val="È¯À²"/>
      <sheetName val="»ç¿ëÀÚÄÚµå1"/>
      <sheetName val="»ç¿ëÀÚÄÚµå2"/>
      <sheetName val="Á¦Ç°"/>
      <sheetName val="¸ÅÃâ¼º°Ý"/>
      <sheetName val="Áö¿ª"/>
      <sheetName val="a14½Ç"/>
      <sheetName val="PC%°è»ê"/>
      <sheetName val="¸í´Ü"/>
      <sheetName val="ÀÔÇÏÀÌ·Â"/>
      <sheetName val="Á÷¿ø½Å»ó"/>
      <sheetName val="CD-½ÇÀû"/>
      <sheetName val="¡ÜÇöÈ²"/>
      <sheetName val="Ç¥Áö"/>
      <sheetName val="Á¤¹Ì½Ã°£"/>
      <sheetName val="ÀÛ¼º¾ç½Ä"/>
      <sheetName val="¿ÜÁÖÇöÈ²_wq1"/>
      <sheetName val="2_´ë¿Ü°ø¹®"/>
      <sheetName val="6¿ù¼öºÒ"/>
      <sheetName val="ºÒ·®Çö»óº°END"/>
      <sheetName val="°øÁ¤´É·Â¿Ü°æ"/>
      <sheetName val="SAW Load"/>
      <sheetName val="송전기본"/>
      <sheetName val="Assumptions"/>
      <sheetName val="MAT"/>
      <sheetName val="열간단조자동원가계산서"/>
      <sheetName val="980710"/>
      <sheetName val="Voreinstellungen"/>
      <sheetName val="Eingabe"/>
      <sheetName val="MEAS"/>
      <sheetName val="제조 경영"/>
      <sheetName val="내역"/>
      <sheetName val="General info"/>
      <sheetName val="총괄"/>
      <sheetName val="양산이관승인서류_v1_14_0109.xlsx"/>
      <sheetName val="Instructions"/>
      <sheetName val="Check Retrieve"/>
      <sheetName val="공정능력평가표(1차하중)"/>
      <sheetName val="프래스페인트"/>
      <sheetName val="Issues List"/>
      <sheetName val="P.O (LOCAL)"/>
      <sheetName val="기초자료"/>
      <sheetName val="승용STEEL"/>
      <sheetName val="부문손익"/>
      <sheetName val="품번별"/>
      <sheetName val="독일GLS"/>
      <sheetName val="매출_집계_자료_구매가"/>
      <sheetName val="제조원가"/>
      <sheetName val="8월판매계획"/>
      <sheetName val="목록 "/>
      <sheetName val="월계획"/>
      <sheetName val="설비별계획대비실적 "/>
      <sheetName val="생산계획"/>
      <sheetName val="생산실적"/>
      <sheetName val="자재"/>
      <sheetName val="적정재고"/>
      <sheetName val="Sheet9"/>
      <sheetName val="주간계획"/>
      <sheetName val="주간"/>
      <sheetName val="JW"/>
      <sheetName val="Sheet3"/>
      <sheetName val="Sheet4"/>
      <sheetName val="Sheet1 (2)"/>
      <sheetName val="운임.환차손-Y"/>
      <sheetName val="Cover"/>
      <sheetName val="Panel Graphs"/>
      <sheetName val="JanSub_Plan"/>
      <sheetName val="Resource Estimation &amp; Tracking"/>
      <sheetName val="판가반영"/>
      <sheetName val="OT"/>
      <sheetName val="제품(양W)"/>
      <sheetName val="재고증감내역"/>
      <sheetName val="tesa micro hite"/>
      <sheetName val="MTL(AG)"/>
      <sheetName val="요구사항 분석"/>
      <sheetName val="5kgf"/>
      <sheetName val="과제"/>
      <sheetName val="HOU143A"/>
      <sheetName val="공평7"/>
      <sheetName val="공평3"/>
      <sheetName val="첨부6)CAPA분석표"/>
      <sheetName val="CARBOLINE분석"/>
      <sheetName val="626TD"/>
      <sheetName val="재료(확정,11월19일)"/>
      <sheetName val="공수실적"/>
      <sheetName val="C"/>
      <sheetName val="人员信息"/>
      <sheetName val="47230-87001"/>
      <sheetName val="집계내역_9월"/>
      <sheetName val="상세 계산 내역"/>
      <sheetName val="계산정보"/>
      <sheetName val="당월(1)"/>
      <sheetName val="actual data dump"/>
      <sheetName val="YOEMAGUM"/>
      <sheetName val="차체부품 INS REPORT(갑)"/>
      <sheetName val="시산표"/>
      <sheetName val="X3"/>
      <sheetName val="検索条件メイク"/>
      <sheetName val="AAP34507631"/>
      <sheetName val="AAP73831403"/>
      <sheetName val="ADE73429601(02)"/>
      <sheetName val="Non-Current_Assets"/>
      <sheetName val="Panel_Graphs"/>
      <sheetName val="1_Support"/>
      <sheetName val="A4_Vehicle_Channels"/>
      <sheetName val="full_(2)"/>
      <sheetName val="SHUNT_"/>
      <sheetName val="B_(CM_Details)"/>
      <sheetName val="AC_(CM_Details)"/>
      <sheetName val="BACKUP_Don't_Del"/>
      <sheetName val="SECTION_3_-_ASSESSMENT"/>
      <sheetName val="PART_C"/>
      <sheetName val="K-60 HEAD LAMP"/>
      <sheetName val="Source"/>
      <sheetName val="부하(성남)"/>
      <sheetName val="96월경계 (2)"/>
      <sheetName val="기계장치"/>
      <sheetName val="GB-IC_Villingen_GG5"/>
      <sheetName val="GB_IC_Villingen_GG5"/>
      <sheetName val="외주현황_wq15"/>
      <sheetName val="실적_및_계획5"/>
      <sheetName val="OEM_5"/>
      <sheetName val="2_대외공문5"/>
      <sheetName val="Ellesmere_Port_(08)4"/>
      <sheetName val="5_WIRE적용LIST5"/>
      <sheetName val="JT3_0견적-구14"/>
      <sheetName val="PROCEDURE_LIST4"/>
      <sheetName val="LX3_0_RR4"/>
      <sheetName val="LP부품_용기_승인_Process4"/>
      <sheetName val="FACT_B4"/>
      <sheetName val="BOM_5-5-99_SEMIAUTO4"/>
      <sheetName val="1_General4"/>
      <sheetName val="2_Suplr_Data4"/>
      <sheetName val="진행_DATA_(2)4"/>
      <sheetName val="2__YF_E_O_변경_계산서4"/>
      <sheetName val="GRUN_FRT4"/>
      <sheetName val="2012년_APQP_년간_계획4"/>
      <sheetName val="TEMP_TORQUE4"/>
      <sheetName val="09_sales4"/>
      <sheetName val="126_2554"/>
      <sheetName val="28_8부4"/>
      <sheetName val="FUEL_FILLER4"/>
      <sheetName val="OPT손익_내수4"/>
      <sheetName val="OPT손익_수출4"/>
      <sheetName val="용기_SIZE4"/>
      <sheetName val="14_1부4"/>
      <sheetName val="B053_(990701)공정실적PP%계산4"/>
      <sheetName val="B053_(990701)공정능력PC%계산4"/>
      <sheetName val="EXP_AC_CONV-MAIN4"/>
      <sheetName val="공정별공법-W_HSE-LH3"/>
      <sheetName val="1_변경범위3"/>
      <sheetName val="comps_LFY+3"/>
      <sheetName val="HDI_implied3"/>
      <sheetName val="_02_금호타이어중국법인_평가모델_(20100917)_3"/>
      <sheetName val="3_3검토국4"/>
      <sheetName val="1_세부비교원가(내수)3"/>
      <sheetName val="Ext__Stone-P3"/>
      <sheetName val="4-6_PS_STRIKER_공정개선3"/>
      <sheetName val="물류_인원절감3"/>
      <sheetName val="PS_SIDE_OTR_INR_공정개선_상세3"/>
      <sheetName val="4-12__박스_변경3"/>
      <sheetName val="4-7_재료비_절감3"/>
      <sheetName val="SL_SIDE_INR_공정개선3"/>
      <sheetName val="4-19_스트레치필름_교체3"/>
      <sheetName val="4-13_지게차운영3"/>
      <sheetName val="공정개선_DATA3"/>
      <sheetName val="PLT_일_이동량3"/>
      <sheetName val="DS_MBR_RR_Side__-_PcA3"/>
      <sheetName val="S50_3"/>
      <sheetName val="_6VSx12_GB_KAPPA_일반제어_FRONT_HE3"/>
      <sheetName val="v1_03"/>
      <sheetName val="PRESS_DATA3"/>
      <sheetName val="내수1_8GL3"/>
      <sheetName val="Actual_In_&amp;_Out3"/>
      <sheetName val="3_일반사상3"/>
      <sheetName val="Production_Plan12"/>
      <sheetName val="2014_102"/>
      <sheetName val="CBD_Kolben2"/>
      <sheetName val="업무분장_2"/>
      <sheetName val="1_2내수2"/>
      <sheetName val="21_실내기밀添13"/>
      <sheetName val="MOLD_FLOW3"/>
      <sheetName val="Volga_손익표(모델등급수정-0812)_xlsx2"/>
      <sheetName val="1)시방서_점검시트2"/>
      <sheetName val="Balance_Sheet_Inputs3"/>
      <sheetName val="D2SB_轮罩_中通道2"/>
      <sheetName val="3_SCHEDULES2"/>
      <sheetName val="Eq__Mobilization2"/>
      <sheetName val="Cover_2"/>
      <sheetName val="3-2_관리계획서(B)2"/>
      <sheetName val="Analysis-Others_Pg_42"/>
      <sheetName val="PMI_TB2"/>
      <sheetName val="Gen_TB2"/>
      <sheetName val="Sheet6_(3)2"/>
      <sheetName val="_Sales3"/>
      <sheetName val="Orders_Entry3"/>
      <sheetName val="Prior_Month_Orders3"/>
      <sheetName val="MAIN_WIR'G2"/>
      <sheetName val="_6VSx12_GB_U2_(1_4)_FRONT_HEAD2"/>
      <sheetName val="Base_Table2"/>
      <sheetName val="생산및_출하실적누계2"/>
      <sheetName val="二_POSITION_XLS2"/>
      <sheetName val="지그_사진2"/>
      <sheetName val="금형_사진2"/>
      <sheetName val="품-고객품질(데이타)_2"/>
      <sheetName val="원가계산서_12"/>
      <sheetName val="원가계산서_22"/>
      <sheetName val="원가계산서_32"/>
      <sheetName val="CASE_ASM2"/>
      <sheetName val="AP_CAP1"/>
      <sheetName val="불량현황_BJ_#24"/>
      <sheetName val="매출_집계_자료_구매가1"/>
      <sheetName val="Cap'l_Input"/>
      <sheetName val="P&amp;L_PP"/>
      <sheetName val="DBL_LPG시험"/>
      <sheetName val="삼양통상_(검사)"/>
      <sheetName val="SAW_Load"/>
      <sheetName val="SCS_III"/>
      <sheetName val="¿ÜÁÖÇöÈ²_wq11"/>
      <sheetName val="½ÇÀû_¹×_°èÈ¹"/>
      <sheetName val="5_WIREÀû¿ëLIST"/>
      <sheetName val="2_´ë¿Ü°ø¹®1"/>
      <sheetName val="MPL_技連"/>
      <sheetName val="342E_BLOCK"/>
      <sheetName val="SCP_4"/>
      <sheetName val="SCP_5_D2UXT"/>
      <sheetName val="SCP_6_D2UX"/>
      <sheetName val="Invest_(MAC)"/>
      <sheetName val="tesa_micro_hite"/>
      <sheetName val="Value_Analysis_-_Sheet_1"/>
      <sheetName val="LINE_운영안"/>
      <sheetName val="등급_유효성"/>
      <sheetName val="Check_Retrieve"/>
      <sheetName val="General_info"/>
      <sheetName val="목록_"/>
      <sheetName val="설비별계획대비실적_"/>
      <sheetName val="Sheet1_(2)"/>
      <sheetName val="운임_환차손-Y"/>
      <sheetName val="입고DATA"/>
      <sheetName val="Segments"/>
      <sheetName val="간이연락"/>
      <sheetName val="대구"/>
      <sheetName val="용연"/>
      <sheetName val="울산"/>
      <sheetName val="구미"/>
      <sheetName val="언양"/>
      <sheetName val="중연"/>
      <sheetName val="Macro"/>
      <sheetName val="DASH用係数"/>
      <sheetName val="업무계획1"/>
      <sheetName val="설치공사2"/>
      <sheetName val="본부재고"/>
      <sheetName val="1-1"/>
      <sheetName val="수불24"/>
      <sheetName val="월간"/>
      <sheetName val="09년 1월이후 완료신작"/>
      <sheetName val="1-C,D"/>
      <sheetName val="NY6"/>
      <sheetName val="NY66"/>
      <sheetName val="금구류"/>
      <sheetName val="원단류"/>
      <sheetName val="산줄"/>
      <sheetName val="조립지적"/>
      <sheetName val="유일형"/>
      <sheetName val="자금운영"/>
      <sheetName val="UNICK"/>
      <sheetName val="DICTIONARY"/>
      <sheetName val="94B"/>
      <sheetName val="▶2ND"/>
      <sheetName val="MQR"/>
      <sheetName val="3-ADJ"/>
      <sheetName val="링크용"/>
      <sheetName val="전체지분도"/>
      <sheetName val="RULE SA05-09"/>
      <sheetName val="顧客クレーム"/>
      <sheetName val="Entry screen"/>
      <sheetName val="Assessment matrix"/>
      <sheetName val="일반 공차표"/>
      <sheetName val="년간PSI"/>
      <sheetName val="실행VS예상"/>
      <sheetName val="summary STOCK AMT"/>
      <sheetName val="english"/>
      <sheetName val="LG-BATTERY"/>
      <sheetName val="マスタ"/>
      <sheetName val="981030"/>
      <sheetName val="경비"/>
      <sheetName val="FAB별"/>
      <sheetName val="Sale &amp; Inventory"/>
      <sheetName val="COMPLETION"/>
      <sheetName val="자재중금속성적서"/>
      <sheetName val="Purchasing"/>
      <sheetName val="MCK68518802"/>
      <sheetName val="채산"/>
      <sheetName val="주E95711"/>
      <sheetName val="Formula SGTM List_2"/>
      <sheetName val="Formula Add items"/>
      <sheetName val="Linearity"/>
      <sheetName val="CASTING CONDITION"/>
      <sheetName val="Detail Inc"/>
      <sheetName val="대차"/>
      <sheetName val="96갑지"/>
      <sheetName val="길이별중량"/>
      <sheetName val="단중표"/>
      <sheetName val="길이별중량-1"/>
      <sheetName val="01"/>
      <sheetName val="02"/>
      <sheetName val="03"/>
      <sheetName val="04"/>
      <sheetName val="05"/>
      <sheetName val="06"/>
      <sheetName val="07"/>
      <sheetName val="08"/>
      <sheetName val="09"/>
      <sheetName val="업체별작업"/>
      <sheetName val="형번작업"/>
      <sheetName val="일자별생산"/>
      <sheetName val="A-A"/>
      <sheetName val="의왕F사"/>
      <sheetName val="가공사"/>
      <sheetName val="620200"/>
      <sheetName val="1.개발개요"/>
      <sheetName val="KD율"/>
      <sheetName val="P&amp;L"/>
      <sheetName val="user透视"/>
      <sheetName val="a01+a02透视"/>
      <sheetName val="1주"/>
      <sheetName val="2주"/>
      <sheetName val="3주"/>
      <sheetName val="4주"/>
      <sheetName val="1월"/>
      <sheetName val="FO-BO-ER"/>
      <sheetName val="판매46"/>
      <sheetName val="1-12월"/>
      <sheetName val="▶제조"/>
      <sheetName val="▶판매관련"/>
      <sheetName val="Matrici Rischio"/>
      <sheetName val="유해물질성적서(Cr3가)"/>
      <sheetName val="수정시산표"/>
      <sheetName val="RR저항Cp"/>
      <sheetName val="요약대차"/>
      <sheetName val="표준대차대조표(1)"/>
      <sheetName val="국내"/>
      <sheetName val="산출기준"/>
      <sheetName val="경제성분석"/>
      <sheetName val="누TB"/>
      <sheetName val="선급비용"/>
      <sheetName val="시설업체주소록"/>
      <sheetName val="Calculations"/>
      <sheetName val="XGPROD"/>
      <sheetName val="BACKUP_Don't_Del1"/>
      <sheetName val="SECTION_3_-_ASSESSMENT1"/>
      <sheetName val="Non-Current_Assets1"/>
      <sheetName val="A4_Vehicle_Channels1"/>
      <sheetName val="full_(2)1"/>
      <sheetName val="PART_C1"/>
      <sheetName val="B_(CM_Details)1"/>
      <sheetName val="AC_(CM_Details)1"/>
      <sheetName val="SHUNT_1"/>
      <sheetName val="양산이관승인서류_v1_14_0109_xlsx"/>
      <sheetName val="차체부품_INS_REPORT(갑)"/>
      <sheetName val="Issues_List"/>
      <sheetName val="P_O_(LOCAL)"/>
      <sheetName val="요구사항_분석"/>
      <sheetName val="Panel_Graphs1"/>
      <sheetName val="K-60_HEAD_LAMP"/>
      <sheetName val="96월경계_(2)"/>
      <sheetName val="제조_경영"/>
      <sheetName val="Resource_Estimation_&amp;_Tracking"/>
      <sheetName val="기안지"/>
      <sheetName val="개발투자비-금형비"/>
      <sheetName val="부품원가"/>
      <sheetName val="SPL"/>
      <sheetName val="SPL(Mesh)"/>
      <sheetName val="PNL4 (1)"/>
      <sheetName val="Feuil1"/>
      <sheetName val="Based Data_WACC"/>
      <sheetName val="SP"/>
      <sheetName val="品目共通"/>
      <sheetName val="highlight"/>
      <sheetName val="ld-sd-dt"/>
      <sheetName val="ld-sd"/>
      <sheetName val="040915"/>
      <sheetName val="Dept Exp"/>
      <sheetName val="사업소계"/>
      <sheetName val="평가기준"/>
      <sheetName val="손익"/>
      <sheetName val="●일일실적"/>
      <sheetName val="지부전체"/>
      <sheetName val="계획대실적"/>
      <sheetName val="상각비"/>
      <sheetName val="NET면적"/>
      <sheetName val="3_LY Data"/>
      <sheetName val="Assumption"/>
      <sheetName val="File_Table"/>
      <sheetName val="TOTAL"/>
      <sheetName val="15产能分析"/>
      <sheetName val=" SR3차원단위 (3)"/>
      <sheetName val="출하현황"/>
      <sheetName val="PL_INJECTION"/>
      <sheetName val="Chart of Accounts"/>
      <sheetName val="01AT一覧"/>
      <sheetName val="Adj(Actual_Summary_July)"/>
      <sheetName val="dummy"/>
      <sheetName val="CF_Current_Detail(July)"/>
      <sheetName val="DWPM"/>
      <sheetName val="Ch_x0000__x0000_Ԁ_x0000_"/>
      <sheetName val="Input"/>
      <sheetName val="별제권_정리담보권"/>
      <sheetName val="1열"/>
      <sheetName val="5330"/>
      <sheetName val="8230"/>
      <sheetName val="5330-10"/>
      <sheetName val="PRESSURE GAUGE"/>
      <sheetName val="실적 추이"/>
      <sheetName val="사절"/>
      <sheetName val="공정사고"/>
      <sheetName val="적용환율"/>
      <sheetName val="SHUTDOWN VALVE"/>
      <sheetName val="원단위_계획"/>
      <sheetName val="원단위_실적"/>
      <sheetName val="에너지"/>
      <sheetName val="Piano d'Azione 1"/>
      <sheetName val="Graph Setups"/>
      <sheetName val="96원가"/>
      <sheetName val="재공품기초자료"/>
      <sheetName val="하치장수불부"/>
      <sheetName val="MTL$-INTER"/>
      <sheetName val="CAR"/>
      <sheetName val="매출이익"/>
      <sheetName val="제품별"/>
      <sheetName val="MAIN"/>
      <sheetName val="ENG"/>
      <sheetName val="CONT"/>
      <sheetName val="CUSTOMER GROUP WISE"/>
      <sheetName val="PARA_DXVX"/>
      <sheetName val="공정능력(1)"/>
      <sheetName val="Change Record"/>
      <sheetName val="8-bin"/>
      <sheetName val="Exch"/>
      <sheetName val="Forex Anal"/>
      <sheetName val="Plant Data"/>
      <sheetName val="Changes"/>
      <sheetName val="OEM-Engr-Product Data"/>
      <sheetName val="Jig&amp;설비"/>
      <sheetName val="공정불량율 현황"/>
      <sheetName val="PCB&amp;SW"/>
      <sheetName val="자재비&amp;시사출"/>
      <sheetName val="해외세목"/>
      <sheetName val="Sheet16"/>
      <sheetName val="DUY"/>
      <sheetName val="Your Salary"/>
      <sheetName val="HANH"/>
      <sheetName val="HIEU"/>
      <sheetName val="PHUNG"/>
      <sheetName val="전사집계"/>
      <sheetName val="사업부별"/>
      <sheetName val="반도체"/>
      <sheetName val="DATASHT2"/>
      <sheetName val="TONG HOP"/>
      <sheetName val="97물량"/>
      <sheetName val="98년BS"/>
      <sheetName val="잉여금"/>
      <sheetName val="사업부손익"/>
      <sheetName val="손익계산서"/>
      <sheetName val="증감내역"/>
      <sheetName val="매출채권"/>
      <sheetName val="Proce(WH)"/>
      <sheetName val="Actualizacion"/>
      <sheetName val="실행철강하도"/>
      <sheetName val="전체"/>
      <sheetName val="원가계산서"/>
      <sheetName val="일위대가"/>
      <sheetName val="입찰안"/>
      <sheetName val="defect code"/>
      <sheetName val="정규직"/>
      <sheetName val="DB_FG"/>
      <sheetName val="LIET KE HANG HOA"/>
      <sheetName val="DTHU-T8"/>
      <sheetName val="CHIFFRAGE CAISSE BK91"/>
      <sheetName val="누적실적"/>
      <sheetName val="실적"/>
      <sheetName val="누적계획"/>
      <sheetName val="계획"/>
      <sheetName val="Parameter"/>
      <sheetName val="GAEYO"/>
      <sheetName val="64164"/>
      <sheetName val="보고서"/>
      <sheetName val="사양비교"/>
      <sheetName val="HEADCOUNT WORKSHEET"/>
      <sheetName val="ACLSHL96"/>
      <sheetName val="Mat'l Pareto"/>
      <sheetName val=" 투자비집계표, 개발계획서.xlsx"/>
      <sheetName val="LIB"/>
      <sheetName val="A2000_data"/>
      <sheetName val="98TURNCA"/>
      <sheetName val="Layer stackup measurement(1)"/>
      <sheetName val="예산내역서"/>
      <sheetName val="48PCI96"/>
      <sheetName val="12A-old"/>
      <sheetName val="개인별목표"/>
      <sheetName val="방문목록"/>
      <sheetName val="Personnel"/>
      <sheetName val="생산량"/>
      <sheetName val="99계획대비실적"/>
      <sheetName val="N"/>
      <sheetName val="P"/>
      <sheetName val="1_06고객별 담당자"/>
      <sheetName val="기본 정보"/>
      <sheetName val="(평균)"/>
      <sheetName val="BATCH"/>
      <sheetName val="Value Analysis - 내수"/>
      <sheetName val="Prämissen Lebenszyklen"/>
      <sheetName val="f3"/>
      <sheetName val="Lookups"/>
      <sheetName val="IA OCN's 2018"/>
      <sheetName val="FY 12_Interiors Volume"/>
      <sheetName val="INT_Price_FY12 PP (후속차종)"/>
      <sheetName val="FY12_PP_Sales"/>
      <sheetName val="INT_Price_FY12 PP"/>
      <sheetName val="INT_Price_FY12 MFC"/>
      <sheetName val="Dashboard"/>
      <sheetName val="Picklists"/>
      <sheetName val="GB-IC_Villingen_GG6"/>
      <sheetName val="GB_IC_Villingen_GG6"/>
      <sheetName val="외주현황_wq16"/>
      <sheetName val="5_WIRE적용LIST6"/>
      <sheetName val="실적_및_계획6"/>
      <sheetName val="OEM_6"/>
      <sheetName val="JT3_0견적-구15"/>
      <sheetName val="2_대외공문6"/>
      <sheetName val="PROCEDURE_LIST5"/>
      <sheetName val="Ellesmere_Port_(08)5"/>
      <sheetName val="LX3_0_RR5"/>
      <sheetName val="GRUN_FRT5"/>
      <sheetName val="2012년_APQP_년간_계획5"/>
      <sheetName val="LP부품_용기_승인_Process5"/>
      <sheetName val="진행_DATA_(2)5"/>
      <sheetName val="1_General5"/>
      <sheetName val="2_Suplr_Data5"/>
      <sheetName val="FACT_B5"/>
      <sheetName val="BOM_5-5-99_SEMIAUTO5"/>
      <sheetName val="공정별공법-W_HSE-LH4"/>
      <sheetName val="126_2555"/>
      <sheetName val="3_3검토국5"/>
      <sheetName val="1_세부비교원가(내수)4"/>
      <sheetName val="DS_MBR_RR_Side__-_PcA4"/>
      <sheetName val="FUEL_FILLER5"/>
      <sheetName val="14_1부5"/>
      <sheetName val="B053_(990701)공정실적PP%계산5"/>
      <sheetName val="B053_(990701)공정능력PC%계산5"/>
      <sheetName val="OPT손익_내수5"/>
      <sheetName val="OPT손익_수출5"/>
      <sheetName val="4-6_PS_STRIKER_공정개선4"/>
      <sheetName val="물류_인원절감4"/>
      <sheetName val="PS_SIDE_OTR_INR_공정개선_상세4"/>
      <sheetName val="4-12__박스_변경4"/>
      <sheetName val="4-7_재료비_절감4"/>
      <sheetName val="SL_SIDE_INR_공정개선4"/>
      <sheetName val="4-19_스트레치필름_교체4"/>
      <sheetName val="4-13_지게차운영4"/>
      <sheetName val="공정개선_DATA4"/>
      <sheetName val="PLT_일_이동량4"/>
      <sheetName val="2__YF_E_O_변경_계산서5"/>
      <sheetName val="TEMP_TORQUE5"/>
      <sheetName val="EXP_AC_CONV-MAIN5"/>
      <sheetName val="09_sales5"/>
      <sheetName val="28_8부5"/>
      <sheetName val="용기_SIZE5"/>
      <sheetName val="3_일반사상4"/>
      <sheetName val="1_변경범위4"/>
      <sheetName val="comps_LFY+4"/>
      <sheetName val="HDI_implied4"/>
      <sheetName val="_02_금호타이어중국법인_평가모델_(20100917)_4"/>
      <sheetName val="CBD_Kolben3"/>
      <sheetName val="내수1_8GL4"/>
      <sheetName val="D2SB_轮罩_中通道3"/>
      <sheetName val="Ext__Stone-P4"/>
      <sheetName val="Actual_In_&amp;_Out4"/>
      <sheetName val="2014_103"/>
      <sheetName val="21_실내기밀添14"/>
      <sheetName val="MOLD_FLOW4"/>
      <sheetName val="Production_Plan13"/>
      <sheetName val="S50_4"/>
      <sheetName val="업무분장_3"/>
      <sheetName val="_6VSx12_GB_KAPPA_일반제어_FRONT_HE4"/>
      <sheetName val="v1_04"/>
      <sheetName val="Volga_손익표(모델등급수정-0812)_xlsx3"/>
      <sheetName val="1)시방서_점검시트3"/>
      <sheetName val="3_SCHEDULES3"/>
      <sheetName val="_Sales4"/>
      <sheetName val="Orders_Entry4"/>
      <sheetName val="Prior_Month_Orders4"/>
      <sheetName val="Sheet6_(3)3"/>
      <sheetName val="Eq__Mobilization3"/>
      <sheetName val="Cover_3"/>
      <sheetName val="3-2_관리계획서(B)3"/>
      <sheetName val="PRESS_DATA4"/>
      <sheetName val="MAIN_WIR'G3"/>
      <sheetName val="Balance_Sheet_Inputs4"/>
      <sheetName val="생산및_출하실적누계3"/>
      <sheetName val="_6VSx12_GB_U2_(1_4)_FRONT_HEAD3"/>
      <sheetName val="CASE_ASM3"/>
      <sheetName val="원가계산서_13"/>
      <sheetName val="원가계산서_23"/>
      <sheetName val="원가계산서_33"/>
      <sheetName val="1_2내수3"/>
      <sheetName val="Analysis-Others_Pg_43"/>
      <sheetName val="PMI_TB3"/>
      <sheetName val="Gen_TB3"/>
      <sheetName val="SCS_III1"/>
      <sheetName val="P&amp;L_PP1"/>
      <sheetName val="Base_Table3"/>
      <sheetName val="매출_집계_자료_구매가2"/>
      <sheetName val="二_POSITION_XLS3"/>
      <sheetName val="AP_CAP11"/>
      <sheetName val="불량현황_BJ_#241"/>
      <sheetName val="품-고객품질(데이타)_3"/>
      <sheetName val="지그_사진3"/>
      <sheetName val="금형_사진3"/>
      <sheetName val="Check_Retrieve1"/>
      <sheetName val="Cap'l_Input1"/>
      <sheetName val="삼양통상_(검사)1"/>
      <sheetName val="SCP_41"/>
      <sheetName val="SCP_5_D2UXT1"/>
      <sheetName val="SCP_6_D2UX1"/>
      <sheetName val="Invest_(MAC)1"/>
      <sheetName val="¿ÜÁÖÇöÈ²_wq12"/>
      <sheetName val="½ÇÀû_¹×_°èÈ¹1"/>
      <sheetName val="5_WIREÀû¿ëLIST1"/>
      <sheetName val="2_´ë¿Ü°ø¹®2"/>
      <sheetName val="목록_1"/>
      <sheetName val="설비별계획대비실적_1"/>
      <sheetName val="Sheet1_(2)1"/>
      <sheetName val="운임_환차손-Y1"/>
      <sheetName val="DBL_LPG시험1"/>
      <sheetName val="SAW_Load1"/>
      <sheetName val="MPL_技連1"/>
      <sheetName val="342E_BLOCK1"/>
      <sheetName val="등급_유효성1"/>
      <sheetName val="Value_Analysis_-_Sheet_11"/>
      <sheetName val="LINE_운영안1"/>
      <sheetName val="tesa_micro_hite1"/>
      <sheetName val="General_info1"/>
      <sheetName val="actual_data_dump"/>
      <sheetName val="Detail_Inc"/>
      <sheetName val="Based_Data_WACC"/>
      <sheetName val="상세_계산_내역"/>
      <sheetName val="CASTING_CONDITION"/>
      <sheetName val="Dept_Exp"/>
      <sheetName val="_SR3차원단위_(3)"/>
      <sheetName val="1_개발개요"/>
      <sheetName val="Control Sheet"/>
      <sheetName val="Mar 2006"/>
      <sheetName val="ORIGN"/>
      <sheetName val="단위"/>
      <sheetName val="운전석"/>
      <sheetName val="월보"/>
      <sheetName val=" PM-BTF-5400 FLANGE OUTER RING "/>
      <sheetName val="SORT"/>
      <sheetName val="異常処置"/>
      <sheetName val="Tbom-tot"/>
      <sheetName val="검토사항"/>
      <sheetName val="참고1)ADD_DEL LIST"/>
      <sheetName val="Alpha-olefins"/>
      <sheetName val="TiO2"/>
      <sheetName val="Ethylene"/>
      <sheetName val="영업보증금"/>
      <sheetName val="出勤时间明细表"/>
      <sheetName val="개인별 인건비 시뮬레이션(정상기준)"/>
      <sheetName val="印花税"/>
      <sheetName val="염성재료비(IMS)"/>
      <sheetName val="염성물류비"/>
      <sheetName val="INDEX"/>
      <sheetName val="SQ01 details"/>
      <sheetName val="Summary Capex Info-Cal (master)"/>
      <sheetName val="생산현황(2002.1~3)"/>
      <sheetName val="RESULT"/>
      <sheetName val="RNMNA"/>
      <sheetName val="Ch"/>
      <sheetName val="PRESS DAT_x0000_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 refreshError="1"/>
      <sheetData sheetId="274" refreshError="1"/>
      <sheetData sheetId="275" refreshError="1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/>
      <sheetData sheetId="424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 refreshError="1"/>
      <sheetData sheetId="492" refreshError="1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/>
      <sheetData sheetId="718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/>
      <sheetData sheetId="1054"/>
      <sheetData sheetId="1055" refreshError="1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/>
      <sheetData sheetId="1263"/>
      <sheetData sheetId="1264"/>
      <sheetData sheetId="1265"/>
      <sheetData sheetId="1266"/>
      <sheetData sheetId="1267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/>
      <sheetData sheetId="1475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BreakDown"/>
      <sheetName val="LookUpLists"/>
    </sheetNames>
    <sheetDataSet>
      <sheetData sheetId="0" refreshError="1"/>
      <sheetData sheetId="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목록"/>
      <sheetName val="Sheet3"/>
      <sheetName val="입력 DATA"/>
      <sheetName val="AE EV QC CONNECTOR"/>
      <sheetName val="AE PHEV"/>
      <sheetName val="CONNECTOR 중국7P(LQE)"/>
      <sheetName val="LQE 정션블록 BOM (PROTO)"/>
      <sheetName val="LG BDU"/>
      <sheetName val="INLET_ASSY 32A 16A 15MY"/>
      <sheetName val="INLET_ASSY 32A 16MY"/>
      <sheetName val="CONNECTOR 내수 32A(P1)"/>
      <sheetName val="CONNECTOR  16A 수출(P1)"/>
      <sheetName val="PLUG_ASSY 32A(P1) (2)"/>
      <sheetName val="ICCB_ASSY(M)"/>
      <sheetName val="CONNECTOR  16A 수출(LF PHEV)"/>
      <sheetName val="CONNECTOR 32A내수(LF PHEV)"/>
      <sheetName val="PLUG_ASSY 32A(LF PHEV)"/>
      <sheetName val="ICCB_ASSY(LF PHEV)"/>
      <sheetName val="CONNECTOR 유럽(JF PHEV)(Proto)"/>
      <sheetName val="CONNECTOR 유럽7P(JF PHEV)"/>
      <sheetName val="PLUG_ASSY 32A(P1)"/>
      <sheetName val="시내버스 HEV 고전압 정션블록"/>
    </sheetNames>
    <sheetDataSet>
      <sheetData sheetId="0"/>
      <sheetData sheetId="1"/>
      <sheetData sheetId="2">
        <row r="2">
          <cell r="L2" t="str">
            <v>모정혁</v>
          </cell>
        </row>
        <row r="3">
          <cell r="L3" t="str">
            <v>황성기</v>
          </cell>
        </row>
        <row r="4">
          <cell r="L4" t="str">
            <v>이종원</v>
          </cell>
        </row>
        <row r="5">
          <cell r="L5" t="str">
            <v>정재윤</v>
          </cell>
        </row>
        <row r="6">
          <cell r="L6" t="str">
            <v>정금배</v>
          </cell>
        </row>
        <row r="7">
          <cell r="L7" t="str">
            <v>최욱열</v>
          </cell>
        </row>
        <row r="8">
          <cell r="L8" t="str">
            <v>김정진</v>
          </cell>
        </row>
        <row r="9">
          <cell r="L9" t="str">
            <v>명정호</v>
          </cell>
        </row>
        <row r="10">
          <cell r="L10" t="str">
            <v>-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2"/>
      <sheetName val="Account"/>
      <sheetName val="検索条件メイク"/>
      <sheetName val="Plant Detail, 2 accounts, 4 Qua"/>
      <sheetName val="BP DECLINE IT"/>
      <sheetName val="DOT PRODUCTION"/>
      <sheetName val="INTEREST"/>
      <sheetName val="DCF"/>
      <sheetName val="_2"/>
      <sheetName val="Plant_Detail,_2_accounts,_4_Qua"/>
      <sheetName val="BP_DECLINE_IT"/>
      <sheetName val="DOT_PRODUCTION"/>
      <sheetName val="Teste"/>
      <sheetName val="Q1"/>
      <sheetName val="Delphy"/>
      <sheetName val="_21"/>
      <sheetName val="Plant_Detail,_2_accounts,_4_Qu1"/>
      <sheetName val="BP_DECLINE_IT1"/>
      <sheetName val="DOT_PRODUCTION1"/>
      <sheetName val="_22"/>
      <sheetName val="Plant_Detail,_2_accounts,_4_Qu2"/>
      <sheetName val="BP_DECLINE_IT2"/>
      <sheetName val="DOT_PRODUCTION2"/>
      <sheetName val="Resumen"/>
      <sheetName val="Inputs and Data"/>
      <sheetName val="??B"/>
      <sheetName val="Financ. Overview"/>
      <sheetName val="Toolbox"/>
      <sheetName val="_23"/>
      <sheetName val="Plant_Detail,_2_accounts,_4_Qu3"/>
      <sheetName val="BP_DECLINE_IT3"/>
      <sheetName val="DOT_PRODUCTION3"/>
      <sheetName val="Inputs_and_Data"/>
      <sheetName val="Tax Rates"/>
      <sheetName val="期別全体表"/>
      <sheetName val="Template"/>
      <sheetName val="ACCT"/>
      <sheetName val="BOM FRONTS"/>
      <sheetName val="_24"/>
      <sheetName val="Plant_Detail,_2_accounts,_4_Qu4"/>
      <sheetName val="BP_DECLINE_IT4"/>
      <sheetName val="DOT_PRODUCTION4"/>
      <sheetName val="Inputs_and_Data1"/>
      <sheetName val="Financ__Overview"/>
      <sheetName val="Tax_Rates"/>
      <sheetName val="Variables"/>
      <sheetName val="Parameters"/>
      <sheetName val="Year_2002_IS"/>
      <sheetName val="Sheet2"/>
      <sheetName val="CSM with CKD"/>
      <sheetName val="VQS⑦-⑭"/>
      <sheetName val="VQS⑮"/>
      <sheetName val="APEAL詳細項目"/>
      <sheetName val="TOC"/>
      <sheetName val="iqs_data"/>
      <sheetName val="iqs_index"/>
      <sheetName val="01"/>
      <sheetName val="data"/>
      <sheetName val="新中部位"/>
      <sheetName val="Splr Info"/>
      <sheetName val="January"/>
      <sheetName val="Macro1"/>
      <sheetName val="scorecard-NA"/>
      <sheetName val="Preços"/>
      <sheetName val="PSR_Names"/>
      <sheetName val="_25"/>
      <sheetName val="Plant_Detail,_2_accounts,_4_Qu5"/>
      <sheetName val="BP_DECLINE_IT5"/>
      <sheetName val="DOT_PRODUCTION5"/>
      <sheetName val="Inputs_and_Data2"/>
      <sheetName val="Financ__Overview1"/>
      <sheetName val="Tax_Rates1"/>
      <sheetName val="BOM_FRONTS"/>
      <sheetName val="_26"/>
      <sheetName val="Plant_Detail,_2_accounts,_4_Qu6"/>
      <sheetName val="BP_DECLINE_IT6"/>
      <sheetName val="DOT_PRODUCTION6"/>
      <sheetName val="Inputs_and_Data3"/>
      <sheetName val="Financ__Overview2"/>
      <sheetName val="Tax_Rates2"/>
      <sheetName val="BOM_FRONTS1"/>
      <sheetName val="Splr_Info"/>
      <sheetName val="CSM_with_CKD"/>
      <sheetName val="_27"/>
      <sheetName val="Plant_Detail,_2_accounts,_4_Qu7"/>
      <sheetName val="BP_DECLINE_IT7"/>
      <sheetName val="DOT_PRODUCTION7"/>
      <sheetName val="Inputs_and_Data4"/>
      <sheetName val="Financ__Overview3"/>
      <sheetName val="Tax_Rates3"/>
      <sheetName val="BOM_FRONTS2"/>
      <sheetName val="Splr_Info1"/>
      <sheetName val="CSM_with_CKD1"/>
      <sheetName val="PSR Report"/>
      <sheetName val="Pareto Top RPN"/>
      <sheetName val="Takt por componente"/>
      <sheetName val="analysis"/>
      <sheetName val="Synthesis"/>
      <sheetName val="_28"/>
      <sheetName val="Plant_Detail,_2_accounts,_4_Qu8"/>
      <sheetName val="BP_DECLINE_IT8"/>
      <sheetName val="DOT_PRODUCTION8"/>
      <sheetName val="Inputs_and_Data5"/>
      <sheetName val="Financ__Overview4"/>
      <sheetName val="Tax_Rates4"/>
      <sheetName val="BOM_FRONTS3"/>
      <sheetName val="CSM_with_CKD2"/>
      <sheetName val="Splr_Info2"/>
      <sheetName val="PSR_Report"/>
      <sheetName val="Pareto_Top_RPN"/>
      <sheetName val="Takt_por_componente"/>
      <sheetName val="Engineers"/>
      <sheetName val="October 1998"/>
      <sheetName val="6002"/>
      <sheetName val="_29"/>
      <sheetName val="Plant_Detail,_2_accounts,_4_Qu9"/>
      <sheetName val="BP_DECLINE_IT9"/>
      <sheetName val="DOT_PRODUCTION9"/>
      <sheetName val="Inputs_and_Data6"/>
      <sheetName val="Financ__Overview5"/>
      <sheetName val="Tax_Rates5"/>
      <sheetName val="BOM_FRONTS4"/>
      <sheetName val="Splr_Info3"/>
      <sheetName val="CSM_with_CKD3"/>
      <sheetName val="PSR_Report1"/>
      <sheetName val="Pareto_Top_RPN1"/>
      <sheetName val="Takt_por_componente1"/>
      <sheetName val="October_1998"/>
      <sheetName val="mm10"/>
      <sheetName val="Summary"/>
      <sheetName val="_210"/>
      <sheetName val="Plant_Detail,_2_accounts,_4_Q10"/>
      <sheetName val="BP_DECLINE_IT10"/>
      <sheetName val="DOT_PRODUCTION10"/>
      <sheetName val="Inputs_and_Data7"/>
      <sheetName val="Financ__Overview6"/>
      <sheetName val="Tax_Rates6"/>
      <sheetName val="BOM_FRONTS5"/>
      <sheetName val="Splr_Info4"/>
      <sheetName val="CSM_with_CKD4"/>
      <sheetName val="PSR_Report2"/>
      <sheetName val="Takt_por_componente2"/>
      <sheetName val="Pareto_Top_RPN2"/>
      <sheetName val="October_19981"/>
    </sheetNames>
    <sheetDataSet>
      <sheetData sheetId="0" refreshError="1"/>
      <sheetData sheetId="1" refreshError="1">
        <row r="15">
          <cell r="A15" t="str">
            <v>A1</v>
          </cell>
          <cell r="C15" t="str">
            <v>Windsor, Canada</v>
          </cell>
          <cell r="E15" t="str">
            <v>US/CANADA</v>
          </cell>
          <cell r="F15" t="str">
            <v>SSD</v>
          </cell>
          <cell r="G15" t="str">
            <v>GM</v>
          </cell>
          <cell r="I15">
            <v>0</v>
          </cell>
          <cell r="K15">
            <v>0</v>
          </cell>
          <cell r="M15">
            <v>0</v>
          </cell>
          <cell r="O15">
            <v>0</v>
          </cell>
          <cell r="Q15">
            <v>0</v>
          </cell>
          <cell r="S15">
            <v>0</v>
          </cell>
          <cell r="U15">
            <v>0</v>
          </cell>
          <cell r="W15">
            <v>0</v>
          </cell>
          <cell r="Y15">
            <v>0</v>
          </cell>
          <cell r="AA15">
            <v>0</v>
          </cell>
          <cell r="AC15">
            <v>0</v>
          </cell>
          <cell r="AE15">
            <v>0</v>
          </cell>
          <cell r="AG15">
            <v>0</v>
          </cell>
          <cell r="AI15">
            <v>0</v>
          </cell>
          <cell r="AK15">
            <v>0</v>
          </cell>
        </row>
        <row r="16">
          <cell r="A16" t="str">
            <v>A2</v>
          </cell>
          <cell r="C16" t="str">
            <v>Ajax, Canada</v>
          </cell>
          <cell r="E16" t="str">
            <v>US/CANADA</v>
          </cell>
          <cell r="F16" t="str">
            <v>SSD</v>
          </cell>
          <cell r="G16" t="str">
            <v>GM</v>
          </cell>
          <cell r="I16">
            <v>0</v>
          </cell>
          <cell r="K16">
            <v>0</v>
          </cell>
          <cell r="M16">
            <v>0</v>
          </cell>
          <cell r="O16">
            <v>-8.90794800000001E-2</v>
          </cell>
          <cell r="Q16">
            <v>0</v>
          </cell>
          <cell r="S16">
            <v>-8.90794800000001E-2</v>
          </cell>
          <cell r="U16">
            <v>0</v>
          </cell>
          <cell r="W16">
            <v>0</v>
          </cell>
          <cell r="Y16">
            <v>0</v>
          </cell>
          <cell r="AA16">
            <v>0</v>
          </cell>
          <cell r="AC16">
            <v>0</v>
          </cell>
          <cell r="AE16">
            <v>0</v>
          </cell>
          <cell r="AG16">
            <v>0</v>
          </cell>
          <cell r="AI16">
            <v>0</v>
          </cell>
          <cell r="AK16">
            <v>0</v>
          </cell>
        </row>
        <row r="17">
          <cell r="A17" t="str">
            <v>AG</v>
          </cell>
          <cell r="C17" t="str">
            <v>G.M. Div. Office - Warren, MI</v>
          </cell>
          <cell r="E17" t="str">
            <v>US/CANADA</v>
          </cell>
          <cell r="F17" t="str">
            <v>SSD</v>
          </cell>
          <cell r="G17" t="str">
            <v>GM</v>
          </cell>
          <cell r="I17">
            <v>0</v>
          </cell>
          <cell r="K17">
            <v>0</v>
          </cell>
          <cell r="M17">
            <v>0</v>
          </cell>
          <cell r="O17">
            <v>0</v>
          </cell>
          <cell r="Q17">
            <v>0</v>
          </cell>
          <cell r="S17">
            <v>0</v>
          </cell>
          <cell r="U17">
            <v>0</v>
          </cell>
          <cell r="W17">
            <v>0</v>
          </cell>
          <cell r="Y17">
            <v>0</v>
          </cell>
          <cell r="AA17">
            <v>0</v>
          </cell>
          <cell r="AC17">
            <v>0</v>
          </cell>
          <cell r="AE17">
            <v>0</v>
          </cell>
          <cell r="AG17">
            <v>0</v>
          </cell>
          <cell r="AI17">
            <v>0</v>
          </cell>
          <cell r="AK17">
            <v>0</v>
          </cell>
        </row>
        <row r="18">
          <cell r="A18" t="str">
            <v>AR</v>
          </cell>
          <cell r="C18" t="str">
            <v>Wentzville, MO</v>
          </cell>
          <cell r="E18" t="str">
            <v>US/CANADA</v>
          </cell>
          <cell r="F18" t="str">
            <v>SSD</v>
          </cell>
          <cell r="G18" t="str">
            <v>GM</v>
          </cell>
          <cell r="I18">
            <v>0</v>
          </cell>
          <cell r="K18">
            <v>0</v>
          </cell>
          <cell r="M18">
            <v>0</v>
          </cell>
          <cell r="O18">
            <v>0</v>
          </cell>
          <cell r="Q18">
            <v>0</v>
          </cell>
          <cell r="S18">
            <v>0</v>
          </cell>
          <cell r="U18">
            <v>0</v>
          </cell>
          <cell r="W18">
            <v>0</v>
          </cell>
          <cell r="Y18">
            <v>0</v>
          </cell>
          <cell r="AA18">
            <v>0</v>
          </cell>
          <cell r="AC18">
            <v>0</v>
          </cell>
          <cell r="AE18">
            <v>0</v>
          </cell>
          <cell r="AG18">
            <v>0</v>
          </cell>
          <cell r="AI18">
            <v>0</v>
          </cell>
          <cell r="AK18">
            <v>0</v>
          </cell>
        </row>
        <row r="19">
          <cell r="A19" t="str">
            <v>AD</v>
          </cell>
          <cell r="C19" t="str">
            <v>Fort Wayne, IN</v>
          </cell>
          <cell r="E19" t="str">
            <v>US/CANADA</v>
          </cell>
          <cell r="F19" t="str">
            <v>SSD</v>
          </cell>
          <cell r="G19" t="str">
            <v>GM</v>
          </cell>
          <cell r="I19">
            <v>0</v>
          </cell>
          <cell r="K19">
            <v>0</v>
          </cell>
          <cell r="M19">
            <v>0</v>
          </cell>
          <cell r="O19">
            <v>0</v>
          </cell>
          <cell r="Q19">
            <v>0</v>
          </cell>
          <cell r="S19">
            <v>0</v>
          </cell>
          <cell r="U19">
            <v>0</v>
          </cell>
          <cell r="W19">
            <v>0</v>
          </cell>
          <cell r="Y19">
            <v>0</v>
          </cell>
          <cell r="AA19">
            <v>0</v>
          </cell>
          <cell r="AC19">
            <v>0</v>
          </cell>
          <cell r="AE19">
            <v>0</v>
          </cell>
          <cell r="AG19">
            <v>0</v>
          </cell>
          <cell r="AI19">
            <v>0</v>
          </cell>
          <cell r="AK19">
            <v>0</v>
          </cell>
        </row>
        <row r="20">
          <cell r="A20" t="str">
            <v>A9</v>
          </cell>
          <cell r="C20" t="str">
            <v>New Castle, DE</v>
          </cell>
          <cell r="E20" t="str">
            <v>US/CANADA</v>
          </cell>
          <cell r="F20" t="str">
            <v>SSD</v>
          </cell>
          <cell r="G20" t="str">
            <v>GM</v>
          </cell>
          <cell r="I20">
            <v>0</v>
          </cell>
          <cell r="K20">
            <v>0</v>
          </cell>
          <cell r="M20">
            <v>0</v>
          </cell>
          <cell r="O20">
            <v>0</v>
          </cell>
          <cell r="Q20">
            <v>0</v>
          </cell>
          <cell r="S20">
            <v>0</v>
          </cell>
          <cell r="U20">
            <v>0</v>
          </cell>
          <cell r="W20">
            <v>0</v>
          </cell>
          <cell r="Y20">
            <v>0</v>
          </cell>
          <cell r="AA20">
            <v>0</v>
          </cell>
          <cell r="AC20">
            <v>0</v>
          </cell>
          <cell r="AE20">
            <v>0</v>
          </cell>
          <cell r="AG20">
            <v>0</v>
          </cell>
          <cell r="AI20">
            <v>0</v>
          </cell>
          <cell r="AK20">
            <v>0</v>
          </cell>
        </row>
        <row r="21">
          <cell r="A21" t="str">
            <v>AS</v>
          </cell>
          <cell r="C21" t="str">
            <v>St. Jerome, Canada</v>
          </cell>
          <cell r="E21" t="str">
            <v>US/CANADA</v>
          </cell>
          <cell r="F21" t="str">
            <v>SSD</v>
          </cell>
          <cell r="G21" t="str">
            <v>GM</v>
          </cell>
          <cell r="I21">
            <v>0</v>
          </cell>
          <cell r="K21">
            <v>0</v>
          </cell>
          <cell r="M21">
            <v>0</v>
          </cell>
          <cell r="O21">
            <v>0</v>
          </cell>
          <cell r="Q21">
            <v>0</v>
          </cell>
          <cell r="S21">
            <v>0</v>
          </cell>
          <cell r="U21">
            <v>0</v>
          </cell>
          <cell r="W21">
            <v>0</v>
          </cell>
          <cell r="Y21">
            <v>0</v>
          </cell>
          <cell r="AA21">
            <v>0</v>
          </cell>
          <cell r="AC21">
            <v>0</v>
          </cell>
          <cell r="AE21">
            <v>0</v>
          </cell>
          <cell r="AG21">
            <v>0</v>
          </cell>
          <cell r="AI21">
            <v>0</v>
          </cell>
          <cell r="AK21">
            <v>0</v>
          </cell>
        </row>
        <row r="22">
          <cell r="A22" t="str">
            <v>AU</v>
          </cell>
          <cell r="C22" t="str">
            <v>Riverside - Fairfax, MO</v>
          </cell>
          <cell r="E22" t="str">
            <v>US/CANADA</v>
          </cell>
          <cell r="F22" t="str">
            <v>SSD</v>
          </cell>
          <cell r="G22" t="str">
            <v>GM</v>
          </cell>
          <cell r="I22">
            <v>0</v>
          </cell>
          <cell r="K22">
            <v>0</v>
          </cell>
          <cell r="M22">
            <v>0</v>
          </cell>
          <cell r="O22">
            <v>0</v>
          </cell>
          <cell r="Q22">
            <v>0</v>
          </cell>
          <cell r="S22">
            <v>0</v>
          </cell>
          <cell r="U22">
            <v>0</v>
          </cell>
          <cell r="W22">
            <v>0</v>
          </cell>
          <cell r="Y22">
            <v>0</v>
          </cell>
          <cell r="AA22">
            <v>0</v>
          </cell>
          <cell r="AC22">
            <v>0</v>
          </cell>
          <cell r="AE22">
            <v>0</v>
          </cell>
          <cell r="AG22">
            <v>0</v>
          </cell>
          <cell r="AI22">
            <v>0</v>
          </cell>
          <cell r="AK22">
            <v>0</v>
          </cell>
        </row>
        <row r="23">
          <cell r="A23" t="str">
            <v>AO</v>
          </cell>
          <cell r="C23" t="str">
            <v>Rochester Hills, MI</v>
          </cell>
          <cell r="E23" t="str">
            <v>US/CANADA</v>
          </cell>
          <cell r="F23" t="str">
            <v>SSD</v>
          </cell>
          <cell r="G23" t="str">
            <v>GM</v>
          </cell>
          <cell r="I23">
            <v>0</v>
          </cell>
          <cell r="K23">
            <v>0</v>
          </cell>
          <cell r="M23">
            <v>0</v>
          </cell>
          <cell r="O23">
            <v>0</v>
          </cell>
          <cell r="Q23">
            <v>0</v>
          </cell>
          <cell r="S23">
            <v>0</v>
          </cell>
          <cell r="U23">
            <v>0</v>
          </cell>
          <cell r="W23">
            <v>0</v>
          </cell>
          <cell r="Y23">
            <v>0</v>
          </cell>
          <cell r="AA23">
            <v>0</v>
          </cell>
          <cell r="AC23">
            <v>0</v>
          </cell>
          <cell r="AE23">
            <v>0</v>
          </cell>
          <cell r="AG23">
            <v>0</v>
          </cell>
          <cell r="AI23">
            <v>0</v>
          </cell>
          <cell r="AK23">
            <v>0</v>
          </cell>
        </row>
        <row r="24">
          <cell r="A24" t="str">
            <v>A3</v>
          </cell>
          <cell r="C24" t="str">
            <v>Oklahoma City, OK</v>
          </cell>
          <cell r="E24" t="str">
            <v>US/CANADA</v>
          </cell>
          <cell r="F24" t="str">
            <v>SSD</v>
          </cell>
          <cell r="G24" t="str">
            <v>GM</v>
          </cell>
          <cell r="I24">
            <v>0</v>
          </cell>
          <cell r="K24">
            <v>0</v>
          </cell>
          <cell r="M24">
            <v>0</v>
          </cell>
          <cell r="O24">
            <v>0</v>
          </cell>
          <cell r="Q24">
            <v>0</v>
          </cell>
          <cell r="S24">
            <v>0</v>
          </cell>
          <cell r="U24">
            <v>0</v>
          </cell>
          <cell r="W24">
            <v>0</v>
          </cell>
          <cell r="Y24">
            <v>0</v>
          </cell>
          <cell r="AA24">
            <v>0</v>
          </cell>
          <cell r="AC24">
            <v>0</v>
          </cell>
          <cell r="AE24">
            <v>0</v>
          </cell>
          <cell r="AG24">
            <v>0</v>
          </cell>
          <cell r="AI24">
            <v>0</v>
          </cell>
          <cell r="AK24">
            <v>0</v>
          </cell>
        </row>
        <row r="25">
          <cell r="A25" t="str">
            <v>224</v>
          </cell>
          <cell r="C25" t="str">
            <v>O'Fallon, MO</v>
          </cell>
          <cell r="E25" t="str">
            <v>US/CANADA</v>
          </cell>
          <cell r="F25" t="str">
            <v>SSD</v>
          </cell>
          <cell r="G25" t="str">
            <v>GM</v>
          </cell>
          <cell r="I25">
            <v>0</v>
          </cell>
          <cell r="K25">
            <v>0</v>
          </cell>
          <cell r="M25">
            <v>0</v>
          </cell>
          <cell r="O25">
            <v>0</v>
          </cell>
          <cell r="Q25">
            <v>0</v>
          </cell>
          <cell r="S25">
            <v>0</v>
          </cell>
          <cell r="U25">
            <v>0</v>
          </cell>
          <cell r="W25">
            <v>0</v>
          </cell>
          <cell r="Y25">
            <v>0</v>
          </cell>
          <cell r="AA25">
            <v>0</v>
          </cell>
          <cell r="AC25">
            <v>0</v>
          </cell>
          <cell r="AE25">
            <v>0</v>
          </cell>
          <cell r="AG25">
            <v>0</v>
          </cell>
          <cell r="AI25">
            <v>0</v>
          </cell>
          <cell r="AK25">
            <v>0</v>
          </cell>
        </row>
        <row r="26">
          <cell r="A26" t="str">
            <v>AK</v>
          </cell>
          <cell r="C26" t="str">
            <v>Mason, MI</v>
          </cell>
          <cell r="E26" t="str">
            <v>US/CANADA</v>
          </cell>
          <cell r="F26" t="str">
            <v>SSD</v>
          </cell>
          <cell r="G26" t="str">
            <v>GM</v>
          </cell>
          <cell r="I26">
            <v>0</v>
          </cell>
          <cell r="K26">
            <v>0</v>
          </cell>
          <cell r="M26">
            <v>0</v>
          </cell>
          <cell r="O26">
            <v>0</v>
          </cell>
          <cell r="Q26">
            <v>0</v>
          </cell>
          <cell r="S26">
            <v>0</v>
          </cell>
          <cell r="U26">
            <v>0</v>
          </cell>
          <cell r="W26">
            <v>0</v>
          </cell>
          <cell r="Y26">
            <v>0</v>
          </cell>
          <cell r="AA26">
            <v>0</v>
          </cell>
          <cell r="AC26">
            <v>0</v>
          </cell>
          <cell r="AE26">
            <v>0</v>
          </cell>
          <cell r="AG26">
            <v>0</v>
          </cell>
          <cell r="AI26">
            <v>0</v>
          </cell>
          <cell r="AK26">
            <v>0</v>
          </cell>
        </row>
        <row r="27">
          <cell r="A27" t="str">
            <v>AL</v>
          </cell>
          <cell r="C27" t="str">
            <v>Lordstown, OH</v>
          </cell>
          <cell r="E27" t="str">
            <v>US/CANADA</v>
          </cell>
          <cell r="F27" t="str">
            <v>SSD</v>
          </cell>
          <cell r="G27" t="str">
            <v>GM</v>
          </cell>
          <cell r="I27">
            <v>0</v>
          </cell>
          <cell r="K27">
            <v>0</v>
          </cell>
          <cell r="M27">
            <v>0</v>
          </cell>
          <cell r="O27">
            <v>0</v>
          </cell>
          <cell r="Q27">
            <v>0</v>
          </cell>
          <cell r="S27">
            <v>0</v>
          </cell>
          <cell r="U27">
            <v>0</v>
          </cell>
          <cell r="W27">
            <v>0</v>
          </cell>
          <cell r="Y27">
            <v>0</v>
          </cell>
          <cell r="AA27">
            <v>0</v>
          </cell>
          <cell r="AC27">
            <v>0</v>
          </cell>
          <cell r="AE27">
            <v>0</v>
          </cell>
          <cell r="AG27">
            <v>0</v>
          </cell>
          <cell r="AI27">
            <v>0</v>
          </cell>
          <cell r="AK27">
            <v>0</v>
          </cell>
        </row>
        <row r="28">
          <cell r="A28" t="str">
            <v>AB</v>
          </cell>
          <cell r="C28" t="str">
            <v>Fenton, MI</v>
          </cell>
          <cell r="E28" t="str">
            <v>US/CANADA</v>
          </cell>
          <cell r="F28" t="str">
            <v>SSD</v>
          </cell>
          <cell r="G28" t="str">
            <v>GM</v>
          </cell>
          <cell r="I28">
            <v>0</v>
          </cell>
          <cell r="K28">
            <v>0</v>
          </cell>
          <cell r="M28">
            <v>0</v>
          </cell>
          <cell r="O28">
            <v>0</v>
          </cell>
          <cell r="Q28">
            <v>0</v>
          </cell>
          <cell r="S28">
            <v>0</v>
          </cell>
          <cell r="U28">
            <v>0</v>
          </cell>
          <cell r="W28">
            <v>0</v>
          </cell>
          <cell r="Y28">
            <v>0</v>
          </cell>
          <cell r="AA28">
            <v>0</v>
          </cell>
          <cell r="AC28">
            <v>0</v>
          </cell>
          <cell r="AE28">
            <v>0</v>
          </cell>
          <cell r="AG28">
            <v>0</v>
          </cell>
          <cell r="AI28">
            <v>0</v>
          </cell>
          <cell r="AK28">
            <v>0</v>
          </cell>
        </row>
        <row r="29">
          <cell r="A29" t="str">
            <v>AY</v>
          </cell>
          <cell r="C29" t="str">
            <v>Auburn Hills, MI</v>
          </cell>
          <cell r="E29" t="str">
            <v>US/CANADA</v>
          </cell>
          <cell r="F29" t="str">
            <v>SSD</v>
          </cell>
          <cell r="G29" t="str">
            <v>GM</v>
          </cell>
          <cell r="I29">
            <v>0</v>
          </cell>
          <cell r="K29">
            <v>0</v>
          </cell>
          <cell r="M29">
            <v>0</v>
          </cell>
          <cell r="O29">
            <v>0</v>
          </cell>
          <cell r="Q29">
            <v>0</v>
          </cell>
          <cell r="S29">
            <v>0</v>
          </cell>
          <cell r="U29">
            <v>0</v>
          </cell>
          <cell r="W29">
            <v>0</v>
          </cell>
          <cell r="Y29">
            <v>0</v>
          </cell>
          <cell r="AA29">
            <v>0</v>
          </cell>
          <cell r="AC29">
            <v>0</v>
          </cell>
          <cell r="AE29">
            <v>0</v>
          </cell>
          <cell r="AG29">
            <v>0</v>
          </cell>
          <cell r="AI29">
            <v>0</v>
          </cell>
          <cell r="AK29">
            <v>0</v>
          </cell>
        </row>
        <row r="30">
          <cell r="A30" t="str">
            <v>AT</v>
          </cell>
          <cell r="C30" t="str">
            <v>Whitby, Canada</v>
          </cell>
          <cell r="E30" t="str">
            <v>US/CANADA</v>
          </cell>
          <cell r="F30" t="str">
            <v>SSD</v>
          </cell>
          <cell r="G30" t="str">
            <v>GM</v>
          </cell>
          <cell r="I30">
            <v>0</v>
          </cell>
          <cell r="K30">
            <v>0</v>
          </cell>
          <cell r="M30">
            <v>0</v>
          </cell>
          <cell r="O30">
            <v>0</v>
          </cell>
          <cell r="Q30">
            <v>0</v>
          </cell>
          <cell r="S30">
            <v>0</v>
          </cell>
          <cell r="U30">
            <v>0</v>
          </cell>
          <cell r="W30">
            <v>0</v>
          </cell>
          <cell r="Y30">
            <v>0</v>
          </cell>
          <cell r="AA30">
            <v>0</v>
          </cell>
          <cell r="AC30">
            <v>0</v>
          </cell>
          <cell r="AE30">
            <v>0</v>
          </cell>
          <cell r="AG30">
            <v>0</v>
          </cell>
          <cell r="AI30">
            <v>0</v>
          </cell>
          <cell r="AK30">
            <v>0</v>
          </cell>
        </row>
        <row r="31">
          <cell r="A31" t="str">
            <v>A5</v>
          </cell>
          <cell r="C31" t="str">
            <v>Arlington, TX</v>
          </cell>
          <cell r="E31" t="str">
            <v>US/CANADA</v>
          </cell>
          <cell r="F31" t="str">
            <v>SSD</v>
          </cell>
          <cell r="G31" t="str">
            <v>GM</v>
          </cell>
          <cell r="I31">
            <v>0</v>
          </cell>
          <cell r="K31">
            <v>0</v>
          </cell>
          <cell r="M31">
            <v>0</v>
          </cell>
          <cell r="O31">
            <v>0</v>
          </cell>
          <cell r="Q31">
            <v>0</v>
          </cell>
          <cell r="S31">
            <v>0</v>
          </cell>
          <cell r="U31">
            <v>0</v>
          </cell>
          <cell r="W31">
            <v>0</v>
          </cell>
          <cell r="Y31">
            <v>0</v>
          </cell>
          <cell r="AA31">
            <v>0</v>
          </cell>
          <cell r="AC31">
            <v>0</v>
          </cell>
          <cell r="AE31">
            <v>0</v>
          </cell>
          <cell r="AG31">
            <v>0</v>
          </cell>
          <cell r="AI31">
            <v>0</v>
          </cell>
          <cell r="AK31">
            <v>0</v>
          </cell>
        </row>
        <row r="32">
          <cell r="A32" t="str">
            <v>AJ</v>
          </cell>
          <cell r="C32" t="str">
            <v>Janesville, WI</v>
          </cell>
          <cell r="E32" t="str">
            <v>US/CANADA</v>
          </cell>
          <cell r="F32" t="str">
            <v>SSD</v>
          </cell>
          <cell r="G32" t="str">
            <v>GM</v>
          </cell>
          <cell r="I32">
            <v>0</v>
          </cell>
          <cell r="K32">
            <v>0</v>
          </cell>
          <cell r="M32">
            <v>0</v>
          </cell>
          <cell r="O32">
            <v>0</v>
          </cell>
          <cell r="Q32">
            <v>0</v>
          </cell>
          <cell r="S32">
            <v>0</v>
          </cell>
          <cell r="U32">
            <v>0</v>
          </cell>
          <cell r="W32">
            <v>0</v>
          </cell>
          <cell r="Y32">
            <v>0</v>
          </cell>
          <cell r="AA32">
            <v>0</v>
          </cell>
          <cell r="AC32">
            <v>0</v>
          </cell>
          <cell r="AE32">
            <v>0</v>
          </cell>
          <cell r="AG32">
            <v>0</v>
          </cell>
          <cell r="AI32">
            <v>0</v>
          </cell>
          <cell r="AK32">
            <v>0</v>
          </cell>
        </row>
        <row r="36">
          <cell r="A36" t="str">
            <v>DW</v>
          </cell>
          <cell r="C36" t="str">
            <v>Hazelwood, MO</v>
          </cell>
          <cell r="E36" t="str">
            <v>US/CANADA</v>
          </cell>
          <cell r="F36" t="str">
            <v>SSD</v>
          </cell>
          <cell r="G36" t="str">
            <v>FORD</v>
          </cell>
          <cell r="I36">
            <v>0</v>
          </cell>
          <cell r="K36">
            <v>0</v>
          </cell>
          <cell r="M36">
            <v>0</v>
          </cell>
          <cell r="O36">
            <v>0</v>
          </cell>
          <cell r="Q36">
            <v>0</v>
          </cell>
          <cell r="S36">
            <v>0</v>
          </cell>
          <cell r="U36">
            <v>0</v>
          </cell>
          <cell r="W36">
            <v>0</v>
          </cell>
          <cell r="Y36">
            <v>0</v>
          </cell>
          <cell r="AA36">
            <v>0</v>
          </cell>
          <cell r="AC36">
            <v>0</v>
          </cell>
          <cell r="AE36">
            <v>0</v>
          </cell>
          <cell r="AG36">
            <v>0</v>
          </cell>
          <cell r="AI36">
            <v>0</v>
          </cell>
          <cell r="AK36">
            <v>0</v>
          </cell>
        </row>
        <row r="37">
          <cell r="A37" t="str">
            <v>DO</v>
          </cell>
          <cell r="C37" t="str">
            <v>Oakville, Canada</v>
          </cell>
          <cell r="E37" t="str">
            <v>US/CANADA</v>
          </cell>
          <cell r="F37" t="str">
            <v>SSD</v>
          </cell>
          <cell r="G37" t="str">
            <v>FORD</v>
          </cell>
          <cell r="I37">
            <v>26.277523117999998</v>
          </cell>
          <cell r="K37">
            <v>19.908351742099999</v>
          </cell>
          <cell r="M37">
            <v>6.3691713758999988</v>
          </cell>
          <cell r="O37">
            <v>25.307810192000002</v>
          </cell>
          <cell r="Q37">
            <v>25.738274000000001</v>
          </cell>
          <cell r="S37">
            <v>-0.43046380799999895</v>
          </cell>
          <cell r="U37">
            <v>23.624030751000003</v>
          </cell>
          <cell r="W37">
            <v>0</v>
          </cell>
          <cell r="Y37">
            <v>23.624030751000003</v>
          </cell>
          <cell r="AA37">
            <v>4.909019508000001</v>
          </cell>
          <cell r="AC37">
            <v>0</v>
          </cell>
          <cell r="AE37">
            <v>4.909019508000001</v>
          </cell>
          <cell r="AG37">
            <v>4.909019508000001</v>
          </cell>
          <cell r="AI37">
            <v>0</v>
          </cell>
          <cell r="AK37">
            <v>4.909019508000001</v>
          </cell>
        </row>
        <row r="38">
          <cell r="A38" t="str">
            <v>DE</v>
          </cell>
          <cell r="C38" t="str">
            <v>Ford Div. Office - Dearborn, MI</v>
          </cell>
          <cell r="E38" t="str">
            <v>US/CANADA</v>
          </cell>
          <cell r="F38" t="str">
            <v>SSD</v>
          </cell>
          <cell r="G38" t="str">
            <v>FORD</v>
          </cell>
          <cell r="I38">
            <v>0</v>
          </cell>
          <cell r="K38">
            <v>0</v>
          </cell>
          <cell r="M38">
            <v>0</v>
          </cell>
          <cell r="O38">
            <v>0</v>
          </cell>
          <cell r="Q38">
            <v>0</v>
          </cell>
          <cell r="S38">
            <v>0</v>
          </cell>
          <cell r="U38">
            <v>0</v>
          </cell>
          <cell r="W38">
            <v>0</v>
          </cell>
          <cell r="Y38">
            <v>0</v>
          </cell>
          <cell r="AA38">
            <v>0</v>
          </cell>
          <cell r="AC38">
            <v>0</v>
          </cell>
          <cell r="AE38">
            <v>0</v>
          </cell>
          <cell r="AG38">
            <v>0</v>
          </cell>
          <cell r="AI38">
            <v>0</v>
          </cell>
          <cell r="AK38">
            <v>0</v>
          </cell>
        </row>
        <row r="39">
          <cell r="A39" t="str">
            <v>D1</v>
          </cell>
          <cell r="C39" t="str">
            <v>Atlanta, GA</v>
          </cell>
          <cell r="E39" t="str">
            <v>US/CANADA</v>
          </cell>
          <cell r="F39" t="str">
            <v>SSD</v>
          </cell>
          <cell r="G39" t="str">
            <v>FORD</v>
          </cell>
          <cell r="I39">
            <v>0</v>
          </cell>
          <cell r="K39">
            <v>0</v>
          </cell>
          <cell r="M39">
            <v>0</v>
          </cell>
          <cell r="O39">
            <v>0</v>
          </cell>
          <cell r="Q39">
            <v>0</v>
          </cell>
          <cell r="S39">
            <v>0</v>
          </cell>
          <cell r="U39">
            <v>0</v>
          </cell>
          <cell r="W39">
            <v>0</v>
          </cell>
          <cell r="Y39">
            <v>0</v>
          </cell>
          <cell r="AA39">
            <v>0</v>
          </cell>
          <cell r="AC39">
            <v>0</v>
          </cell>
          <cell r="AE39">
            <v>0</v>
          </cell>
          <cell r="AG39">
            <v>0</v>
          </cell>
          <cell r="AI39">
            <v>0</v>
          </cell>
          <cell r="AK39">
            <v>0</v>
          </cell>
        </row>
        <row r="40">
          <cell r="A40" t="str">
            <v>LA</v>
          </cell>
          <cell r="C40" t="str">
            <v>Liberty - Kansas City, MO</v>
          </cell>
          <cell r="E40" t="str">
            <v>US/CANADA</v>
          </cell>
          <cell r="F40" t="str">
            <v>SSD</v>
          </cell>
          <cell r="G40" t="str">
            <v>FORD</v>
          </cell>
          <cell r="I40">
            <v>0</v>
          </cell>
          <cell r="K40">
            <v>0</v>
          </cell>
          <cell r="M40">
            <v>0</v>
          </cell>
          <cell r="O40">
            <v>0</v>
          </cell>
          <cell r="Q40">
            <v>0</v>
          </cell>
          <cell r="S40">
            <v>0</v>
          </cell>
          <cell r="U40">
            <v>0</v>
          </cell>
          <cell r="W40">
            <v>0</v>
          </cell>
          <cell r="Y40">
            <v>0</v>
          </cell>
          <cell r="AA40">
            <v>0</v>
          </cell>
          <cell r="AC40">
            <v>0</v>
          </cell>
          <cell r="AE40">
            <v>0</v>
          </cell>
          <cell r="AG40">
            <v>0</v>
          </cell>
          <cell r="AI40">
            <v>0</v>
          </cell>
          <cell r="AK40">
            <v>0</v>
          </cell>
        </row>
        <row r="41">
          <cell r="A41" t="str">
            <v>DT</v>
          </cell>
          <cell r="C41" t="str">
            <v>Romulus II, MI</v>
          </cell>
          <cell r="E41" t="str">
            <v>US/CANADA</v>
          </cell>
          <cell r="F41" t="str">
            <v>SSD</v>
          </cell>
          <cell r="G41" t="str">
            <v>FORD</v>
          </cell>
          <cell r="I41">
            <v>0</v>
          </cell>
          <cell r="K41">
            <v>0</v>
          </cell>
          <cell r="M41">
            <v>0</v>
          </cell>
          <cell r="O41">
            <v>0</v>
          </cell>
          <cell r="Q41">
            <v>0</v>
          </cell>
          <cell r="S41">
            <v>0</v>
          </cell>
          <cell r="U41">
            <v>0</v>
          </cell>
          <cell r="W41">
            <v>0</v>
          </cell>
          <cell r="Y41">
            <v>0</v>
          </cell>
          <cell r="AA41">
            <v>0</v>
          </cell>
          <cell r="AC41">
            <v>0</v>
          </cell>
          <cell r="AE41">
            <v>0</v>
          </cell>
          <cell r="AG41">
            <v>0</v>
          </cell>
          <cell r="AI41">
            <v>0</v>
          </cell>
          <cell r="AK41">
            <v>0</v>
          </cell>
        </row>
        <row r="42">
          <cell r="A42" t="str">
            <v>DM</v>
          </cell>
          <cell r="C42" t="str">
            <v>Louisville, KY</v>
          </cell>
          <cell r="E42" t="str">
            <v>US/CANADA</v>
          </cell>
          <cell r="F42" t="str">
            <v>SSD</v>
          </cell>
          <cell r="G42" t="str">
            <v>FORD</v>
          </cell>
          <cell r="I42">
            <v>0</v>
          </cell>
          <cell r="K42">
            <v>0</v>
          </cell>
          <cell r="M42">
            <v>0</v>
          </cell>
          <cell r="O42">
            <v>0</v>
          </cell>
          <cell r="Q42">
            <v>0</v>
          </cell>
          <cell r="S42">
            <v>0</v>
          </cell>
          <cell r="U42">
            <v>0</v>
          </cell>
          <cell r="W42">
            <v>0</v>
          </cell>
          <cell r="Y42">
            <v>0</v>
          </cell>
          <cell r="AA42">
            <v>0</v>
          </cell>
          <cell r="AC42">
            <v>0</v>
          </cell>
          <cell r="AE42">
            <v>0</v>
          </cell>
          <cell r="AG42">
            <v>0</v>
          </cell>
          <cell r="AI42">
            <v>0</v>
          </cell>
          <cell r="AK42">
            <v>0</v>
          </cell>
        </row>
        <row r="43">
          <cell r="A43" t="str">
            <v>DY</v>
          </cell>
          <cell r="C43" t="str">
            <v>St. Thomas, Canada (Ford Div.)</v>
          </cell>
          <cell r="E43" t="str">
            <v>US/CANADA</v>
          </cell>
          <cell r="F43" t="str">
            <v>SSD</v>
          </cell>
          <cell r="G43" t="str">
            <v>FORD</v>
          </cell>
          <cell r="I43">
            <v>-0.49199999999999999</v>
          </cell>
          <cell r="K43">
            <v>0</v>
          </cell>
          <cell r="M43">
            <v>-0.49199999999999999</v>
          </cell>
          <cell r="O43">
            <v>0</v>
          </cell>
          <cell r="Q43">
            <v>0</v>
          </cell>
          <cell r="S43">
            <v>0</v>
          </cell>
          <cell r="U43">
            <v>0.46800000000000003</v>
          </cell>
          <cell r="W43">
            <v>0</v>
          </cell>
          <cell r="Y43">
            <v>0.46800000000000003</v>
          </cell>
          <cell r="AA43">
            <v>0.14299999999999999</v>
          </cell>
          <cell r="AC43">
            <v>0</v>
          </cell>
          <cell r="AE43">
            <v>0.14299999999999999</v>
          </cell>
          <cell r="AG43">
            <v>0.14299999999999999</v>
          </cell>
          <cell r="AI43">
            <v>0</v>
          </cell>
          <cell r="AK43">
            <v>0.14299999999999999</v>
          </cell>
        </row>
        <row r="44">
          <cell r="A44" t="str">
            <v>D5</v>
          </cell>
          <cell r="C44" t="str">
            <v>Hammond, IN</v>
          </cell>
          <cell r="E44" t="str">
            <v>US/CANADA</v>
          </cell>
          <cell r="F44" t="str">
            <v>SSD</v>
          </cell>
          <cell r="G44" t="str">
            <v>FORD</v>
          </cell>
          <cell r="I44">
            <v>0</v>
          </cell>
          <cell r="K44">
            <v>0</v>
          </cell>
          <cell r="M44">
            <v>0</v>
          </cell>
          <cell r="O44">
            <v>0</v>
          </cell>
          <cell r="Q44">
            <v>0</v>
          </cell>
          <cell r="S44">
            <v>0</v>
          </cell>
          <cell r="U44">
            <v>0</v>
          </cell>
          <cell r="W44">
            <v>0</v>
          </cell>
          <cell r="Y44">
            <v>0</v>
          </cell>
          <cell r="AA44">
            <v>0</v>
          </cell>
          <cell r="AC44">
            <v>0</v>
          </cell>
          <cell r="AE44">
            <v>0</v>
          </cell>
          <cell r="AG44">
            <v>0</v>
          </cell>
          <cell r="AI44">
            <v>0</v>
          </cell>
          <cell r="AK44">
            <v>0</v>
          </cell>
        </row>
        <row r="48">
          <cell r="A48" t="str">
            <v>G2</v>
          </cell>
          <cell r="C48" t="str">
            <v>Newark, DE (DaimlerChrysler Div.)</v>
          </cell>
          <cell r="E48" t="str">
            <v>US/CANADA</v>
          </cell>
          <cell r="F48" t="str">
            <v>SSD</v>
          </cell>
          <cell r="G48" t="str">
            <v>DCX</v>
          </cell>
          <cell r="I48">
            <v>0</v>
          </cell>
          <cell r="K48">
            <v>0</v>
          </cell>
          <cell r="M48">
            <v>0</v>
          </cell>
          <cell r="O48">
            <v>0</v>
          </cell>
          <cell r="Q48">
            <v>0</v>
          </cell>
          <cell r="S48">
            <v>0</v>
          </cell>
          <cell r="U48">
            <v>0</v>
          </cell>
          <cell r="W48">
            <v>0</v>
          </cell>
          <cell r="Y48">
            <v>0</v>
          </cell>
          <cell r="AA48">
            <v>0</v>
          </cell>
          <cell r="AC48">
            <v>0</v>
          </cell>
          <cell r="AE48">
            <v>0</v>
          </cell>
          <cell r="AG48">
            <v>0</v>
          </cell>
          <cell r="AI48">
            <v>0</v>
          </cell>
          <cell r="AK48">
            <v>0</v>
          </cell>
        </row>
        <row r="49">
          <cell r="A49" t="str">
            <v>G1</v>
          </cell>
          <cell r="C49" t="str">
            <v>DC Div. Ofc. - Rochester Hills, MI</v>
          </cell>
          <cell r="E49" t="str">
            <v>US/CANADA</v>
          </cell>
          <cell r="F49" t="str">
            <v>SSD</v>
          </cell>
          <cell r="G49" t="str">
            <v>DCX</v>
          </cell>
          <cell r="I49">
            <v>0</v>
          </cell>
          <cell r="K49">
            <v>0</v>
          </cell>
          <cell r="M49">
            <v>0</v>
          </cell>
          <cell r="O49">
            <v>0</v>
          </cell>
          <cell r="Q49">
            <v>0</v>
          </cell>
          <cell r="S49">
            <v>0</v>
          </cell>
          <cell r="U49">
            <v>0</v>
          </cell>
          <cell r="W49">
            <v>0</v>
          </cell>
          <cell r="Y49">
            <v>0</v>
          </cell>
          <cell r="AA49">
            <v>0</v>
          </cell>
          <cell r="AC49">
            <v>0</v>
          </cell>
          <cell r="AE49">
            <v>0</v>
          </cell>
          <cell r="AG49">
            <v>0</v>
          </cell>
          <cell r="AI49">
            <v>0</v>
          </cell>
          <cell r="AK49">
            <v>0</v>
          </cell>
        </row>
        <row r="50">
          <cell r="A50" t="str">
            <v>I4</v>
          </cell>
          <cell r="C50" t="str">
            <v>Duncan, SC</v>
          </cell>
          <cell r="E50" t="str">
            <v>US/CANADA</v>
          </cell>
          <cell r="F50" t="str">
            <v>SSD</v>
          </cell>
          <cell r="G50" t="str">
            <v>BMW</v>
          </cell>
          <cell r="I50">
            <v>0</v>
          </cell>
          <cell r="K50">
            <v>0</v>
          </cell>
          <cell r="M50">
            <v>0</v>
          </cell>
          <cell r="O50">
            <v>0</v>
          </cell>
          <cell r="Q50">
            <v>0</v>
          </cell>
          <cell r="S50">
            <v>0</v>
          </cell>
          <cell r="U50">
            <v>0</v>
          </cell>
          <cell r="W50">
            <v>0</v>
          </cell>
          <cell r="Y50">
            <v>0</v>
          </cell>
          <cell r="AA50">
            <v>0</v>
          </cell>
          <cell r="AC50">
            <v>0</v>
          </cell>
          <cell r="AE50">
            <v>0</v>
          </cell>
          <cell r="AG50">
            <v>0</v>
          </cell>
          <cell r="AI50">
            <v>0</v>
          </cell>
          <cell r="AK50">
            <v>0</v>
          </cell>
        </row>
        <row r="51">
          <cell r="A51" t="str">
            <v>G7</v>
          </cell>
          <cell r="C51" t="str">
            <v>Romulus I, MI (DaimlerChrysler Div.)</v>
          </cell>
          <cell r="E51" t="str">
            <v>US/CANADA</v>
          </cell>
          <cell r="F51" t="str">
            <v>SSD</v>
          </cell>
          <cell r="G51" t="str">
            <v>DCX</v>
          </cell>
          <cell r="I51">
            <v>0</v>
          </cell>
          <cell r="K51">
            <v>0</v>
          </cell>
          <cell r="M51">
            <v>0</v>
          </cell>
          <cell r="O51">
            <v>0</v>
          </cell>
          <cell r="Q51">
            <v>0</v>
          </cell>
          <cell r="S51">
            <v>0</v>
          </cell>
          <cell r="U51">
            <v>0</v>
          </cell>
          <cell r="W51">
            <v>0</v>
          </cell>
          <cell r="Y51">
            <v>0</v>
          </cell>
          <cell r="AA51">
            <v>0</v>
          </cell>
          <cell r="AC51">
            <v>0</v>
          </cell>
          <cell r="AE51">
            <v>0</v>
          </cell>
          <cell r="AG51">
            <v>0</v>
          </cell>
          <cell r="AI51">
            <v>0</v>
          </cell>
          <cell r="AK51">
            <v>0</v>
          </cell>
        </row>
        <row r="52">
          <cell r="A52" t="str">
            <v>GA</v>
          </cell>
          <cell r="C52" t="str">
            <v>Bridgeton II, MO (DaimlerChrysler Div.)</v>
          </cell>
          <cell r="E52" t="str">
            <v>US/CANADA</v>
          </cell>
          <cell r="F52" t="str">
            <v>SSD</v>
          </cell>
          <cell r="G52" t="str">
            <v>DCX</v>
          </cell>
          <cell r="I52">
            <v>0</v>
          </cell>
          <cell r="K52">
            <v>0</v>
          </cell>
          <cell r="M52">
            <v>0</v>
          </cell>
          <cell r="O52">
            <v>0</v>
          </cell>
          <cell r="Q52">
            <v>0</v>
          </cell>
          <cell r="S52">
            <v>0</v>
          </cell>
          <cell r="U52">
            <v>0</v>
          </cell>
          <cell r="W52">
            <v>0</v>
          </cell>
          <cell r="Y52">
            <v>0</v>
          </cell>
          <cell r="AA52">
            <v>0</v>
          </cell>
          <cell r="AC52">
            <v>0</v>
          </cell>
          <cell r="AE52">
            <v>0</v>
          </cell>
          <cell r="AG52">
            <v>0</v>
          </cell>
          <cell r="AI52">
            <v>0</v>
          </cell>
          <cell r="AK52">
            <v>0</v>
          </cell>
        </row>
        <row r="56">
          <cell r="A56" t="str">
            <v>HH</v>
          </cell>
          <cell r="C56" t="str">
            <v>Roscommon, MI</v>
          </cell>
          <cell r="E56" t="str">
            <v>US/CANADA</v>
          </cell>
          <cell r="F56" t="str">
            <v>SSD</v>
          </cell>
          <cell r="G56" t="str">
            <v>MET</v>
          </cell>
          <cell r="I56">
            <v>0</v>
          </cell>
          <cell r="K56">
            <v>0</v>
          </cell>
          <cell r="M56">
            <v>0</v>
          </cell>
          <cell r="O56">
            <v>0</v>
          </cell>
          <cell r="Q56">
            <v>0</v>
          </cell>
          <cell r="S56">
            <v>0</v>
          </cell>
          <cell r="U56">
            <v>0</v>
          </cell>
          <cell r="W56">
            <v>0</v>
          </cell>
          <cell r="Y56">
            <v>0</v>
          </cell>
          <cell r="AA56">
            <v>0</v>
          </cell>
          <cell r="AC56">
            <v>0</v>
          </cell>
          <cell r="AE56">
            <v>0</v>
          </cell>
          <cell r="AG56">
            <v>0</v>
          </cell>
          <cell r="AI56">
            <v>0</v>
          </cell>
          <cell r="AK56">
            <v>0</v>
          </cell>
        </row>
        <row r="57">
          <cell r="A57" t="str">
            <v>H1</v>
          </cell>
          <cell r="C57" t="str">
            <v>Metals NA-Div Office-Southfield, MI (I)</v>
          </cell>
          <cell r="E57" t="str">
            <v>US/CANADA</v>
          </cell>
          <cell r="F57" t="str">
            <v>SSD</v>
          </cell>
          <cell r="G57" t="str">
            <v>MET</v>
          </cell>
          <cell r="I57">
            <v>0</v>
          </cell>
          <cell r="K57">
            <v>0</v>
          </cell>
          <cell r="M57">
            <v>0</v>
          </cell>
          <cell r="O57">
            <v>0</v>
          </cell>
          <cell r="Q57">
            <v>0</v>
          </cell>
          <cell r="S57">
            <v>0</v>
          </cell>
          <cell r="U57">
            <v>0</v>
          </cell>
          <cell r="W57">
            <v>0</v>
          </cell>
          <cell r="Y57">
            <v>0</v>
          </cell>
          <cell r="AA57">
            <v>0</v>
          </cell>
          <cell r="AC57">
            <v>0</v>
          </cell>
          <cell r="AE57">
            <v>0</v>
          </cell>
          <cell r="AG57">
            <v>0</v>
          </cell>
          <cell r="AI57">
            <v>0</v>
          </cell>
          <cell r="AK57">
            <v>0</v>
          </cell>
        </row>
        <row r="58">
          <cell r="A58" t="str">
            <v>H2</v>
          </cell>
          <cell r="C58" t="str">
            <v>Detroit, MI</v>
          </cell>
          <cell r="E58" t="str">
            <v>US/CANADA</v>
          </cell>
          <cell r="F58" t="str">
            <v>SSD</v>
          </cell>
          <cell r="G58" t="str">
            <v>MET</v>
          </cell>
          <cell r="I58">
            <v>0</v>
          </cell>
          <cell r="K58">
            <v>0</v>
          </cell>
          <cell r="M58">
            <v>0</v>
          </cell>
          <cell r="O58">
            <v>0</v>
          </cell>
          <cell r="Q58">
            <v>0</v>
          </cell>
          <cell r="S58">
            <v>0</v>
          </cell>
          <cell r="U58">
            <v>0</v>
          </cell>
          <cell r="W58">
            <v>0</v>
          </cell>
          <cell r="Y58">
            <v>0</v>
          </cell>
          <cell r="AA58">
            <v>0</v>
          </cell>
          <cell r="AC58">
            <v>0</v>
          </cell>
          <cell r="AE58">
            <v>0</v>
          </cell>
          <cell r="AG58">
            <v>0</v>
          </cell>
          <cell r="AI58">
            <v>0</v>
          </cell>
          <cell r="AK58">
            <v>0</v>
          </cell>
        </row>
        <row r="59">
          <cell r="A59" t="str">
            <v>HF</v>
          </cell>
          <cell r="C59" t="str">
            <v>Elsie, MI</v>
          </cell>
          <cell r="E59" t="str">
            <v>US/CANADA</v>
          </cell>
          <cell r="F59" t="str">
            <v>SSD</v>
          </cell>
          <cell r="G59" t="str">
            <v>MET</v>
          </cell>
          <cell r="I59">
            <v>0</v>
          </cell>
          <cell r="K59">
            <v>0</v>
          </cell>
          <cell r="M59">
            <v>0</v>
          </cell>
          <cell r="O59">
            <v>0</v>
          </cell>
          <cell r="Q59">
            <v>0</v>
          </cell>
          <cell r="S59">
            <v>0</v>
          </cell>
          <cell r="U59">
            <v>0</v>
          </cell>
          <cell r="W59">
            <v>0</v>
          </cell>
          <cell r="Y59">
            <v>0</v>
          </cell>
          <cell r="AA59">
            <v>0</v>
          </cell>
          <cell r="AC59">
            <v>0</v>
          </cell>
          <cell r="AE59">
            <v>0</v>
          </cell>
          <cell r="AG59">
            <v>0</v>
          </cell>
          <cell r="AI59">
            <v>0</v>
          </cell>
          <cell r="AK59">
            <v>0</v>
          </cell>
        </row>
        <row r="60">
          <cell r="A60" t="str">
            <v>H7</v>
          </cell>
          <cell r="C60" t="str">
            <v>Morristown, TN</v>
          </cell>
          <cell r="E60" t="str">
            <v>US/CANADA</v>
          </cell>
          <cell r="F60" t="str">
            <v>SSD</v>
          </cell>
          <cell r="G60" t="str">
            <v>MET</v>
          </cell>
          <cell r="I60">
            <v>0</v>
          </cell>
          <cell r="K60">
            <v>0</v>
          </cell>
          <cell r="M60">
            <v>0</v>
          </cell>
          <cell r="O60">
            <v>0</v>
          </cell>
          <cell r="Q60">
            <v>0</v>
          </cell>
          <cell r="S60">
            <v>0</v>
          </cell>
          <cell r="U60">
            <v>0</v>
          </cell>
          <cell r="W60">
            <v>0</v>
          </cell>
          <cell r="Y60">
            <v>0</v>
          </cell>
          <cell r="AA60">
            <v>0</v>
          </cell>
          <cell r="AC60">
            <v>0</v>
          </cell>
          <cell r="AE60">
            <v>0</v>
          </cell>
          <cell r="AG60">
            <v>0</v>
          </cell>
          <cell r="AI60">
            <v>0</v>
          </cell>
          <cell r="AK60">
            <v>0</v>
          </cell>
        </row>
        <row r="61">
          <cell r="A61" t="str">
            <v>BH</v>
          </cell>
          <cell r="C61" t="str">
            <v>Grand Rapids, MI</v>
          </cell>
          <cell r="E61" t="str">
            <v>US/CANADA</v>
          </cell>
          <cell r="F61" t="str">
            <v>SSD</v>
          </cell>
          <cell r="G61" t="str">
            <v>MET</v>
          </cell>
          <cell r="I61">
            <v>0</v>
          </cell>
          <cell r="K61">
            <v>0</v>
          </cell>
          <cell r="M61">
            <v>0</v>
          </cell>
          <cell r="O61">
            <v>0</v>
          </cell>
          <cell r="Q61">
            <v>0</v>
          </cell>
          <cell r="S61">
            <v>0</v>
          </cell>
          <cell r="U61">
            <v>0</v>
          </cell>
          <cell r="W61">
            <v>0</v>
          </cell>
          <cell r="Y61">
            <v>0</v>
          </cell>
          <cell r="AA61">
            <v>0</v>
          </cell>
          <cell r="AC61">
            <v>0</v>
          </cell>
          <cell r="AE61">
            <v>0</v>
          </cell>
          <cell r="AG61">
            <v>0</v>
          </cell>
          <cell r="AI61">
            <v>0</v>
          </cell>
          <cell r="AK61">
            <v>0</v>
          </cell>
        </row>
        <row r="62">
          <cell r="A62" t="str">
            <v>H6T</v>
          </cell>
          <cell r="C62" t="str">
            <v>Kitchener, Canada (Consolidated)</v>
          </cell>
          <cell r="E62" t="str">
            <v>US/CANADA</v>
          </cell>
          <cell r="F62" t="str">
            <v>SSD</v>
          </cell>
          <cell r="G62" t="str">
            <v>MET</v>
          </cell>
          <cell r="I62">
            <v>7105.7466647420006</v>
          </cell>
          <cell r="K62">
            <v>-18264.143108667577</v>
          </cell>
          <cell r="M62">
            <v>25369.889773409577</v>
          </cell>
          <cell r="O62">
            <v>5969.3459448559988</v>
          </cell>
          <cell r="Q62">
            <v>-21965.819419861971</v>
          </cell>
          <cell r="S62">
            <v>27935.16536471797</v>
          </cell>
          <cell r="U62">
            <v>4575.9814991700014</v>
          </cell>
          <cell r="W62">
            <v>-27019.305325848982</v>
          </cell>
          <cell r="Y62">
            <v>31595.286825018982</v>
          </cell>
          <cell r="AA62">
            <v>6514.078659429003</v>
          </cell>
          <cell r="AC62">
            <v>-30827.763186155982</v>
          </cell>
          <cell r="AE62">
            <v>37341.841845584982</v>
          </cell>
          <cell r="AG62">
            <v>6514.078659429003</v>
          </cell>
          <cell r="AI62">
            <v>-30827.763186155982</v>
          </cell>
          <cell r="AK62">
            <v>37341.841845584982</v>
          </cell>
        </row>
        <row r="63">
          <cell r="A63" t="str">
            <v>HG</v>
          </cell>
          <cell r="C63" t="str">
            <v>Walker, MI (S.S.D - N. A.)</v>
          </cell>
          <cell r="E63" t="str">
            <v>US/CANADA</v>
          </cell>
          <cell r="F63" t="str">
            <v>SSD</v>
          </cell>
          <cell r="G63" t="str">
            <v>MET</v>
          </cell>
          <cell r="I63">
            <v>0</v>
          </cell>
          <cell r="K63">
            <v>0</v>
          </cell>
          <cell r="M63">
            <v>0</v>
          </cell>
          <cell r="O63">
            <v>0</v>
          </cell>
          <cell r="Q63">
            <v>0</v>
          </cell>
          <cell r="S63">
            <v>0</v>
          </cell>
          <cell r="U63">
            <v>0</v>
          </cell>
          <cell r="W63">
            <v>0</v>
          </cell>
          <cell r="Y63">
            <v>0</v>
          </cell>
          <cell r="AA63">
            <v>0</v>
          </cell>
          <cell r="AC63">
            <v>0</v>
          </cell>
          <cell r="AE63">
            <v>0</v>
          </cell>
          <cell r="AG63">
            <v>0</v>
          </cell>
          <cell r="AI63">
            <v>0</v>
          </cell>
          <cell r="AK63">
            <v>0</v>
          </cell>
        </row>
        <row r="67">
          <cell r="A67" t="str">
            <v>416</v>
          </cell>
          <cell r="C67" t="str">
            <v>Tech. Center - Cebu, Philippines</v>
          </cell>
          <cell r="E67" t="str">
            <v>US/CANADA</v>
          </cell>
          <cell r="F67" t="str">
            <v>SSD</v>
          </cell>
          <cell r="G67" t="str">
            <v>OTH</v>
          </cell>
          <cell r="I67">
            <v>3.5181551190000002</v>
          </cell>
          <cell r="K67">
            <v>44.248712511999997</v>
          </cell>
          <cell r="M67">
            <v>-40.730557392999998</v>
          </cell>
          <cell r="O67">
            <v>6.6158699640000007</v>
          </cell>
          <cell r="Q67">
            <v>0</v>
          </cell>
          <cell r="S67">
            <v>6.6158699640000007</v>
          </cell>
          <cell r="U67">
            <v>32.548704084000001</v>
          </cell>
          <cell r="W67">
            <v>0</v>
          </cell>
          <cell r="Y67">
            <v>32.548704084000001</v>
          </cell>
          <cell r="AA67">
            <v>31.210231851</v>
          </cell>
          <cell r="AC67">
            <v>0</v>
          </cell>
          <cell r="AE67">
            <v>31.210231851</v>
          </cell>
          <cell r="AG67">
            <v>31.210231851</v>
          </cell>
          <cell r="AI67">
            <v>0</v>
          </cell>
          <cell r="AK67">
            <v>31.210231851</v>
          </cell>
        </row>
        <row r="68">
          <cell r="A68" t="str">
            <v>SD</v>
          </cell>
          <cell r="C68" t="str">
            <v>SSD Division Office</v>
          </cell>
          <cell r="E68" t="str">
            <v>US/CANADA</v>
          </cell>
          <cell r="F68" t="str">
            <v>SSD</v>
          </cell>
          <cell r="G68" t="str">
            <v>OTH</v>
          </cell>
          <cell r="I68">
            <v>254.636</v>
          </cell>
          <cell r="K68">
            <v>-35.321339999999999</v>
          </cell>
          <cell r="M68">
            <v>289.95733999999999</v>
          </cell>
          <cell r="O68">
            <v>311.40199999999999</v>
          </cell>
          <cell r="Q68">
            <v>29.282</v>
          </cell>
          <cell r="S68">
            <v>282.12</v>
          </cell>
          <cell r="U68">
            <v>290.35300000000001</v>
          </cell>
          <cell r="W68">
            <v>29.282</v>
          </cell>
          <cell r="Y68">
            <v>261.07100000000003</v>
          </cell>
          <cell r="AA68">
            <v>0</v>
          </cell>
          <cell r="AC68">
            <v>29.282</v>
          </cell>
          <cell r="AE68">
            <v>-29.282</v>
          </cell>
          <cell r="AG68">
            <v>0</v>
          </cell>
          <cell r="AI68">
            <v>29.282</v>
          </cell>
          <cell r="AK68">
            <v>-29.282</v>
          </cell>
        </row>
        <row r="74">
          <cell r="A74" t="str">
            <v>K1</v>
          </cell>
          <cell r="C74" t="str">
            <v>ISD Div Office - Dearborn, MI</v>
          </cell>
          <cell r="E74" t="str">
            <v>US/CANADA</v>
          </cell>
          <cell r="F74" t="str">
            <v>ISD</v>
          </cell>
          <cell r="I74">
            <v>0</v>
          </cell>
          <cell r="K74">
            <v>0</v>
          </cell>
          <cell r="M74">
            <v>0</v>
          </cell>
          <cell r="O74">
            <v>0</v>
          </cell>
          <cell r="Q74">
            <v>0</v>
          </cell>
          <cell r="S74">
            <v>0</v>
          </cell>
          <cell r="U74">
            <v>0</v>
          </cell>
          <cell r="W74">
            <v>0</v>
          </cell>
          <cell r="Y74">
            <v>0</v>
          </cell>
          <cell r="AA74">
            <v>0</v>
          </cell>
          <cell r="AC74">
            <v>0</v>
          </cell>
          <cell r="AE74">
            <v>0</v>
          </cell>
          <cell r="AG74">
            <v>0</v>
          </cell>
          <cell r="AI74">
            <v>0</v>
          </cell>
          <cell r="AK74">
            <v>0</v>
          </cell>
        </row>
        <row r="75">
          <cell r="A75" t="str">
            <v>K6</v>
          </cell>
          <cell r="C75" t="str">
            <v>Bowling Green, OH</v>
          </cell>
          <cell r="E75" t="str">
            <v>US/CANADA</v>
          </cell>
          <cell r="F75" t="str">
            <v>ISD</v>
          </cell>
          <cell r="I75">
            <v>0</v>
          </cell>
          <cell r="K75">
            <v>0</v>
          </cell>
          <cell r="M75">
            <v>0</v>
          </cell>
          <cell r="O75">
            <v>0</v>
          </cell>
          <cell r="Q75">
            <v>0</v>
          </cell>
          <cell r="S75">
            <v>0</v>
          </cell>
          <cell r="U75">
            <v>0</v>
          </cell>
          <cell r="W75">
            <v>0</v>
          </cell>
          <cell r="Y75">
            <v>0</v>
          </cell>
          <cell r="AA75">
            <v>0</v>
          </cell>
          <cell r="AC75">
            <v>0</v>
          </cell>
          <cell r="AE75">
            <v>0</v>
          </cell>
          <cell r="AG75">
            <v>0</v>
          </cell>
          <cell r="AI75">
            <v>0</v>
          </cell>
          <cell r="AK75">
            <v>0</v>
          </cell>
        </row>
        <row r="76">
          <cell r="A76" t="str">
            <v>487</v>
          </cell>
          <cell r="C76" t="str">
            <v>Bourbon, IN</v>
          </cell>
          <cell r="E76" t="str">
            <v>US/CANADA</v>
          </cell>
          <cell r="F76" t="str">
            <v>ISD</v>
          </cell>
          <cell r="I76">
            <v>0</v>
          </cell>
          <cell r="K76">
            <v>0</v>
          </cell>
          <cell r="M76">
            <v>0</v>
          </cell>
          <cell r="O76">
            <v>0</v>
          </cell>
          <cell r="Q76">
            <v>0</v>
          </cell>
          <cell r="S76">
            <v>0</v>
          </cell>
          <cell r="U76">
            <v>0</v>
          </cell>
          <cell r="W76">
            <v>0</v>
          </cell>
          <cell r="Y76">
            <v>0</v>
          </cell>
          <cell r="AA76">
            <v>0</v>
          </cell>
          <cell r="AC76">
            <v>0</v>
          </cell>
          <cell r="AE76">
            <v>0</v>
          </cell>
          <cell r="AG76">
            <v>0</v>
          </cell>
          <cell r="AI76">
            <v>0</v>
          </cell>
          <cell r="AK76">
            <v>0</v>
          </cell>
        </row>
        <row r="77">
          <cell r="A77" t="str">
            <v>H8</v>
          </cell>
          <cell r="C77" t="str">
            <v>Mendon, MI</v>
          </cell>
          <cell r="E77" t="str">
            <v>US/CANADA</v>
          </cell>
          <cell r="F77" t="str">
            <v>ISD</v>
          </cell>
          <cell r="I77">
            <v>0</v>
          </cell>
          <cell r="K77">
            <v>0</v>
          </cell>
          <cell r="M77">
            <v>0</v>
          </cell>
          <cell r="O77">
            <v>0</v>
          </cell>
          <cell r="Q77">
            <v>0</v>
          </cell>
          <cell r="S77">
            <v>0</v>
          </cell>
          <cell r="U77">
            <v>0</v>
          </cell>
          <cell r="W77">
            <v>0</v>
          </cell>
          <cell r="Y77">
            <v>0</v>
          </cell>
          <cell r="AA77">
            <v>0</v>
          </cell>
          <cell r="AC77">
            <v>0</v>
          </cell>
          <cell r="AE77">
            <v>0</v>
          </cell>
          <cell r="AG77">
            <v>0</v>
          </cell>
          <cell r="AI77">
            <v>0</v>
          </cell>
          <cell r="AK77">
            <v>0</v>
          </cell>
        </row>
        <row r="78">
          <cell r="A78" t="str">
            <v>KI</v>
          </cell>
          <cell r="C78" t="str">
            <v>Marlette, MI</v>
          </cell>
          <cell r="E78" t="str">
            <v>US/CANADA</v>
          </cell>
          <cell r="F78" t="str">
            <v>ISD</v>
          </cell>
          <cell r="I78">
            <v>0</v>
          </cell>
          <cell r="K78">
            <v>0</v>
          </cell>
          <cell r="M78">
            <v>0</v>
          </cell>
          <cell r="O78">
            <v>0</v>
          </cell>
          <cell r="Q78">
            <v>0</v>
          </cell>
          <cell r="S78">
            <v>0</v>
          </cell>
          <cell r="U78">
            <v>0</v>
          </cell>
          <cell r="W78">
            <v>0</v>
          </cell>
          <cell r="Y78">
            <v>0</v>
          </cell>
          <cell r="AA78">
            <v>0</v>
          </cell>
          <cell r="AC78">
            <v>0</v>
          </cell>
          <cell r="AE78">
            <v>0</v>
          </cell>
          <cell r="AG78">
            <v>0</v>
          </cell>
          <cell r="AI78">
            <v>0</v>
          </cell>
          <cell r="AK78">
            <v>0</v>
          </cell>
        </row>
        <row r="79">
          <cell r="A79" t="str">
            <v>KF</v>
          </cell>
          <cell r="C79" t="str">
            <v>Madisonville, KY</v>
          </cell>
          <cell r="E79" t="str">
            <v>US/CANADA</v>
          </cell>
          <cell r="F79" t="str">
            <v>ISD</v>
          </cell>
          <cell r="I79">
            <v>0</v>
          </cell>
          <cell r="K79">
            <v>0</v>
          </cell>
          <cell r="M79">
            <v>0</v>
          </cell>
          <cell r="O79">
            <v>0</v>
          </cell>
          <cell r="Q79">
            <v>0</v>
          </cell>
          <cell r="S79">
            <v>0</v>
          </cell>
          <cell r="U79">
            <v>0</v>
          </cell>
          <cell r="W79">
            <v>0</v>
          </cell>
          <cell r="Y79">
            <v>0</v>
          </cell>
          <cell r="AA79">
            <v>0</v>
          </cell>
          <cell r="AC79">
            <v>0</v>
          </cell>
          <cell r="AE79">
            <v>0</v>
          </cell>
          <cell r="AG79">
            <v>0</v>
          </cell>
          <cell r="AI79">
            <v>0</v>
          </cell>
          <cell r="AK79">
            <v>0</v>
          </cell>
        </row>
        <row r="80">
          <cell r="A80" t="str">
            <v>OC</v>
          </cell>
          <cell r="C80" t="str">
            <v>Mississauga, Canada</v>
          </cell>
          <cell r="E80" t="str">
            <v>US/CANADA</v>
          </cell>
          <cell r="F80" t="str">
            <v>ISD</v>
          </cell>
          <cell r="I80">
            <v>0</v>
          </cell>
          <cell r="K80">
            <v>0</v>
          </cell>
          <cell r="M80">
            <v>0</v>
          </cell>
          <cell r="O80">
            <v>0</v>
          </cell>
          <cell r="Q80">
            <v>0</v>
          </cell>
          <cell r="S80">
            <v>0</v>
          </cell>
          <cell r="U80">
            <v>0</v>
          </cell>
          <cell r="W80">
            <v>0</v>
          </cell>
          <cell r="Y80">
            <v>0</v>
          </cell>
          <cell r="AA80">
            <v>0</v>
          </cell>
          <cell r="AC80">
            <v>0</v>
          </cell>
          <cell r="AE80">
            <v>0</v>
          </cell>
          <cell r="AG80">
            <v>0</v>
          </cell>
          <cell r="AI80">
            <v>0</v>
          </cell>
          <cell r="AK80">
            <v>0</v>
          </cell>
        </row>
        <row r="81">
          <cell r="A81" t="str">
            <v>483</v>
          </cell>
          <cell r="C81" t="str">
            <v>Port Huron, MI</v>
          </cell>
          <cell r="E81" t="str">
            <v>US/CANADA</v>
          </cell>
          <cell r="F81" t="str">
            <v>ISD</v>
          </cell>
          <cell r="I81">
            <v>0</v>
          </cell>
          <cell r="K81">
            <v>0</v>
          </cell>
          <cell r="M81">
            <v>0</v>
          </cell>
          <cell r="O81">
            <v>0</v>
          </cell>
          <cell r="Q81">
            <v>0</v>
          </cell>
          <cell r="S81">
            <v>0</v>
          </cell>
          <cell r="U81">
            <v>0</v>
          </cell>
          <cell r="W81">
            <v>0</v>
          </cell>
          <cell r="Y81">
            <v>0</v>
          </cell>
          <cell r="AA81">
            <v>0</v>
          </cell>
          <cell r="AC81">
            <v>0</v>
          </cell>
          <cell r="AE81">
            <v>0</v>
          </cell>
          <cell r="AG81">
            <v>0</v>
          </cell>
          <cell r="AI81">
            <v>0</v>
          </cell>
          <cell r="AK81">
            <v>0</v>
          </cell>
        </row>
        <row r="82">
          <cell r="A82" t="str">
            <v>O8</v>
          </cell>
          <cell r="C82" t="str">
            <v>Sidney, OH</v>
          </cell>
          <cell r="E82" t="str">
            <v>US/CANADA</v>
          </cell>
          <cell r="F82" t="str">
            <v>ISD</v>
          </cell>
          <cell r="I82">
            <v>0</v>
          </cell>
          <cell r="K82">
            <v>0</v>
          </cell>
          <cell r="M82">
            <v>0</v>
          </cell>
          <cell r="O82">
            <v>0</v>
          </cell>
          <cell r="Q82">
            <v>0</v>
          </cell>
          <cell r="S82">
            <v>0</v>
          </cell>
          <cell r="U82">
            <v>0</v>
          </cell>
          <cell r="W82">
            <v>0</v>
          </cell>
          <cell r="Y82">
            <v>0</v>
          </cell>
          <cell r="AA82">
            <v>0</v>
          </cell>
          <cell r="AC82">
            <v>0</v>
          </cell>
          <cell r="AE82">
            <v>0</v>
          </cell>
          <cell r="AG82">
            <v>0</v>
          </cell>
          <cell r="AI82">
            <v>0</v>
          </cell>
          <cell r="AK82">
            <v>0</v>
          </cell>
        </row>
        <row r="83">
          <cell r="A83" t="str">
            <v>KC</v>
          </cell>
          <cell r="C83" t="str">
            <v>Huron, OH</v>
          </cell>
          <cell r="E83" t="str">
            <v>US/CANADA</v>
          </cell>
          <cell r="F83" t="str">
            <v>ISD</v>
          </cell>
          <cell r="I83">
            <v>366.54300000000001</v>
          </cell>
          <cell r="K83">
            <v>0</v>
          </cell>
          <cell r="M83">
            <v>366.54300000000001</v>
          </cell>
          <cell r="O83">
            <v>0</v>
          </cell>
          <cell r="Q83">
            <v>0</v>
          </cell>
          <cell r="S83">
            <v>0</v>
          </cell>
          <cell r="U83">
            <v>0</v>
          </cell>
          <cell r="W83">
            <v>0</v>
          </cell>
          <cell r="Y83">
            <v>0</v>
          </cell>
          <cell r="AA83">
            <v>0</v>
          </cell>
          <cell r="AC83">
            <v>0</v>
          </cell>
          <cell r="AE83">
            <v>0</v>
          </cell>
          <cell r="AG83">
            <v>0</v>
          </cell>
          <cell r="AI83">
            <v>0</v>
          </cell>
          <cell r="AK83">
            <v>0</v>
          </cell>
        </row>
        <row r="84">
          <cell r="A84" t="str">
            <v>488</v>
          </cell>
          <cell r="C84" t="str">
            <v>Dayton, TN</v>
          </cell>
          <cell r="E84" t="str">
            <v>US/CANADA</v>
          </cell>
          <cell r="F84" t="str">
            <v>ISD</v>
          </cell>
          <cell r="I84">
            <v>0</v>
          </cell>
          <cell r="K84">
            <v>0</v>
          </cell>
          <cell r="M84">
            <v>0</v>
          </cell>
          <cell r="O84">
            <v>0</v>
          </cell>
          <cell r="Q84">
            <v>0</v>
          </cell>
          <cell r="S84">
            <v>0</v>
          </cell>
          <cell r="U84">
            <v>0</v>
          </cell>
          <cell r="W84">
            <v>0</v>
          </cell>
          <cell r="Y84">
            <v>0</v>
          </cell>
          <cell r="AA84">
            <v>0</v>
          </cell>
          <cell r="AC84">
            <v>0</v>
          </cell>
          <cell r="AE84">
            <v>0</v>
          </cell>
          <cell r="AG84">
            <v>0</v>
          </cell>
          <cell r="AI84">
            <v>0</v>
          </cell>
          <cell r="AK84">
            <v>0</v>
          </cell>
        </row>
        <row r="85">
          <cell r="A85" t="str">
            <v>O4T</v>
          </cell>
          <cell r="C85" t="str">
            <v>Consolidated Lewistown, PA</v>
          </cell>
          <cell r="E85" t="str">
            <v>US/CANADA</v>
          </cell>
          <cell r="F85" t="str">
            <v>ISD</v>
          </cell>
          <cell r="I85">
            <v>0</v>
          </cell>
          <cell r="K85">
            <v>0</v>
          </cell>
          <cell r="M85">
            <v>0</v>
          </cell>
          <cell r="O85">
            <v>0</v>
          </cell>
          <cell r="Q85">
            <v>0</v>
          </cell>
          <cell r="S85">
            <v>0</v>
          </cell>
          <cell r="U85">
            <v>0</v>
          </cell>
          <cell r="W85">
            <v>0</v>
          </cell>
          <cell r="Y85">
            <v>0</v>
          </cell>
          <cell r="AA85">
            <v>0</v>
          </cell>
          <cell r="AC85">
            <v>0</v>
          </cell>
          <cell r="AE85">
            <v>0</v>
          </cell>
          <cell r="AG85">
            <v>0</v>
          </cell>
          <cell r="AI85">
            <v>0</v>
          </cell>
          <cell r="AK85">
            <v>0</v>
          </cell>
        </row>
        <row r="86">
          <cell r="A86" t="str">
            <v>480</v>
          </cell>
          <cell r="C86" t="str">
            <v>Byron Center, MI (I)</v>
          </cell>
          <cell r="E86" t="str">
            <v>US/CANADA</v>
          </cell>
          <cell r="F86" t="str">
            <v>ISD</v>
          </cell>
          <cell r="I86">
            <v>0</v>
          </cell>
          <cell r="K86">
            <v>0</v>
          </cell>
          <cell r="M86">
            <v>0</v>
          </cell>
          <cell r="O86">
            <v>0</v>
          </cell>
          <cell r="Q86">
            <v>0</v>
          </cell>
          <cell r="S86">
            <v>0</v>
          </cell>
          <cell r="U86">
            <v>0</v>
          </cell>
          <cell r="W86">
            <v>0</v>
          </cell>
          <cell r="Y86">
            <v>0</v>
          </cell>
          <cell r="AA86">
            <v>0</v>
          </cell>
          <cell r="AC86">
            <v>0</v>
          </cell>
          <cell r="AE86">
            <v>0</v>
          </cell>
          <cell r="AG86">
            <v>0</v>
          </cell>
          <cell r="AI86">
            <v>0</v>
          </cell>
          <cell r="AK86">
            <v>0</v>
          </cell>
        </row>
        <row r="87">
          <cell r="A87" t="str">
            <v>O2</v>
          </cell>
          <cell r="C87" t="str">
            <v>Kansas City, MO (I)</v>
          </cell>
          <cell r="E87" t="str">
            <v>US/CANADA</v>
          </cell>
          <cell r="F87" t="str">
            <v>ISD</v>
          </cell>
          <cell r="I87">
            <v>0</v>
          </cell>
          <cell r="K87">
            <v>0</v>
          </cell>
          <cell r="M87">
            <v>0</v>
          </cell>
          <cell r="O87">
            <v>0</v>
          </cell>
          <cell r="Q87">
            <v>0</v>
          </cell>
          <cell r="S87">
            <v>0</v>
          </cell>
          <cell r="U87">
            <v>0</v>
          </cell>
          <cell r="W87">
            <v>0</v>
          </cell>
          <cell r="Y87">
            <v>0</v>
          </cell>
          <cell r="AA87">
            <v>0</v>
          </cell>
          <cell r="AC87">
            <v>0</v>
          </cell>
          <cell r="AE87">
            <v>0</v>
          </cell>
          <cell r="AG87">
            <v>0</v>
          </cell>
          <cell r="AI87">
            <v>0</v>
          </cell>
          <cell r="AK87">
            <v>0</v>
          </cell>
        </row>
        <row r="88">
          <cell r="A88" t="str">
            <v>482</v>
          </cell>
          <cell r="C88" t="str">
            <v>St Louis, MO (I)</v>
          </cell>
          <cell r="E88" t="str">
            <v>US/CANADA</v>
          </cell>
          <cell r="F88" t="str">
            <v>ISD</v>
          </cell>
          <cell r="I88">
            <v>0</v>
          </cell>
          <cell r="K88">
            <v>0</v>
          </cell>
          <cell r="M88">
            <v>0</v>
          </cell>
          <cell r="O88">
            <v>0</v>
          </cell>
          <cell r="Q88">
            <v>0</v>
          </cell>
          <cell r="S88">
            <v>0</v>
          </cell>
          <cell r="U88">
            <v>0</v>
          </cell>
          <cell r="W88">
            <v>0</v>
          </cell>
          <cell r="Y88">
            <v>0</v>
          </cell>
          <cell r="AA88">
            <v>0</v>
          </cell>
          <cell r="AC88">
            <v>0</v>
          </cell>
          <cell r="AE88">
            <v>0</v>
          </cell>
          <cell r="AG88">
            <v>0</v>
          </cell>
          <cell r="AI88">
            <v>0</v>
          </cell>
          <cell r="AK88">
            <v>0</v>
          </cell>
        </row>
        <row r="89">
          <cell r="A89" t="str">
            <v>493</v>
          </cell>
          <cell r="C89" t="str">
            <v>Warren, Mi</v>
          </cell>
          <cell r="E89" t="str">
            <v>US/CANADA</v>
          </cell>
          <cell r="F89" t="str">
            <v>ISD</v>
          </cell>
          <cell r="I89">
            <v>0</v>
          </cell>
          <cell r="K89">
            <v>0</v>
          </cell>
          <cell r="M89">
            <v>0</v>
          </cell>
          <cell r="O89">
            <v>0</v>
          </cell>
          <cell r="Q89">
            <v>0</v>
          </cell>
          <cell r="S89">
            <v>0</v>
          </cell>
          <cell r="U89">
            <v>0</v>
          </cell>
          <cell r="W89">
            <v>0</v>
          </cell>
          <cell r="Y89">
            <v>0</v>
          </cell>
          <cell r="AA89">
            <v>0</v>
          </cell>
          <cell r="AC89">
            <v>0</v>
          </cell>
          <cell r="AE89">
            <v>0</v>
          </cell>
          <cell r="AG89">
            <v>0</v>
          </cell>
          <cell r="AI89">
            <v>0</v>
          </cell>
          <cell r="AK89">
            <v>0</v>
          </cell>
        </row>
        <row r="90">
          <cell r="A90" t="str">
            <v>HL</v>
          </cell>
          <cell r="C90" t="str">
            <v>Plymouth, MI (Tooling)</v>
          </cell>
          <cell r="E90" t="str">
            <v>US/CANADA</v>
          </cell>
          <cell r="F90" t="str">
            <v>ISD</v>
          </cell>
          <cell r="I90">
            <v>0</v>
          </cell>
          <cell r="K90">
            <v>0</v>
          </cell>
          <cell r="M90">
            <v>0</v>
          </cell>
          <cell r="O90">
            <v>0</v>
          </cell>
          <cell r="Q90">
            <v>0</v>
          </cell>
          <cell r="S90">
            <v>0</v>
          </cell>
          <cell r="U90">
            <v>0</v>
          </cell>
          <cell r="W90">
            <v>0</v>
          </cell>
          <cell r="Y90">
            <v>0</v>
          </cell>
          <cell r="AA90">
            <v>0</v>
          </cell>
          <cell r="AC90">
            <v>0</v>
          </cell>
          <cell r="AE90">
            <v>0</v>
          </cell>
          <cell r="AG90">
            <v>0</v>
          </cell>
          <cell r="AI90">
            <v>0</v>
          </cell>
          <cell r="AK90">
            <v>0</v>
          </cell>
        </row>
        <row r="91">
          <cell r="A91" t="str">
            <v>490</v>
          </cell>
          <cell r="C91" t="str">
            <v>Interior Systems Div. Ofc. - Detroit, MI</v>
          </cell>
          <cell r="E91" t="str">
            <v>US/CANADA</v>
          </cell>
          <cell r="F91" t="str">
            <v>ISD</v>
          </cell>
          <cell r="I91">
            <v>0</v>
          </cell>
          <cell r="K91">
            <v>0</v>
          </cell>
          <cell r="M91">
            <v>0</v>
          </cell>
          <cell r="O91">
            <v>0</v>
          </cell>
          <cell r="Q91">
            <v>0</v>
          </cell>
          <cell r="S91">
            <v>0</v>
          </cell>
          <cell r="U91">
            <v>0</v>
          </cell>
          <cell r="W91">
            <v>0</v>
          </cell>
          <cell r="Y91">
            <v>0</v>
          </cell>
          <cell r="AA91">
            <v>0</v>
          </cell>
          <cell r="AC91">
            <v>0</v>
          </cell>
          <cell r="AE91">
            <v>0</v>
          </cell>
          <cell r="AG91">
            <v>0</v>
          </cell>
          <cell r="AI91">
            <v>0</v>
          </cell>
          <cell r="AK91">
            <v>0</v>
          </cell>
        </row>
        <row r="92">
          <cell r="A92" t="str">
            <v>726</v>
          </cell>
          <cell r="C92" t="str">
            <v>North America Div. Hqtrs - Novi, MI</v>
          </cell>
          <cell r="E92" t="str">
            <v>US/CANADA</v>
          </cell>
          <cell r="F92" t="str">
            <v>ISD</v>
          </cell>
          <cell r="I92">
            <v>0</v>
          </cell>
          <cell r="K92">
            <v>0</v>
          </cell>
          <cell r="M92">
            <v>0</v>
          </cell>
          <cell r="O92">
            <v>0</v>
          </cell>
          <cell r="Q92">
            <v>0</v>
          </cell>
          <cell r="S92">
            <v>0</v>
          </cell>
          <cell r="U92">
            <v>0</v>
          </cell>
          <cell r="W92">
            <v>0</v>
          </cell>
          <cell r="Y92">
            <v>0</v>
          </cell>
          <cell r="AA92">
            <v>0</v>
          </cell>
          <cell r="AC92">
            <v>0</v>
          </cell>
          <cell r="AE92">
            <v>0</v>
          </cell>
          <cell r="AG92">
            <v>0</v>
          </cell>
          <cell r="AI92">
            <v>0</v>
          </cell>
          <cell r="AK92">
            <v>0</v>
          </cell>
        </row>
        <row r="93">
          <cell r="A93" t="str">
            <v>OA</v>
          </cell>
          <cell r="C93" t="str">
            <v>Interior Trim N.A. Div. Office - MI</v>
          </cell>
          <cell r="E93" t="str">
            <v>US/CANADA</v>
          </cell>
          <cell r="F93" t="str">
            <v>ISD</v>
          </cell>
          <cell r="I93">
            <v>0</v>
          </cell>
          <cell r="K93">
            <v>0</v>
          </cell>
          <cell r="M93">
            <v>0</v>
          </cell>
          <cell r="O93">
            <v>0</v>
          </cell>
          <cell r="Q93">
            <v>0</v>
          </cell>
          <cell r="S93">
            <v>0</v>
          </cell>
          <cell r="U93">
            <v>0</v>
          </cell>
          <cell r="W93">
            <v>0</v>
          </cell>
          <cell r="Y93">
            <v>0</v>
          </cell>
          <cell r="AA93">
            <v>0</v>
          </cell>
          <cell r="AC93">
            <v>0</v>
          </cell>
          <cell r="AE93">
            <v>0</v>
          </cell>
          <cell r="AG93">
            <v>0</v>
          </cell>
          <cell r="AI93">
            <v>0</v>
          </cell>
          <cell r="AK93">
            <v>0</v>
          </cell>
        </row>
        <row r="94">
          <cell r="A94" t="str">
            <v>kk</v>
          </cell>
          <cell r="C94" t="str">
            <v>Midland, TX (I)</v>
          </cell>
          <cell r="E94" t="str">
            <v>US/CANADA</v>
          </cell>
          <cell r="F94" t="str">
            <v>ISD</v>
          </cell>
          <cell r="I94">
            <v>0</v>
          </cell>
          <cell r="K94">
            <v>0</v>
          </cell>
          <cell r="M94">
            <v>0</v>
          </cell>
          <cell r="O94">
            <v>0</v>
          </cell>
          <cell r="Q94">
            <v>0</v>
          </cell>
          <cell r="S94">
            <v>0</v>
          </cell>
          <cell r="U94">
            <v>0</v>
          </cell>
          <cell r="W94">
            <v>0</v>
          </cell>
          <cell r="Y94">
            <v>0</v>
          </cell>
          <cell r="AA94">
            <v>0</v>
          </cell>
          <cell r="AC94">
            <v>0</v>
          </cell>
          <cell r="AE94">
            <v>0</v>
          </cell>
          <cell r="AG94">
            <v>0</v>
          </cell>
          <cell r="AI94">
            <v>0</v>
          </cell>
          <cell r="AK94">
            <v>0</v>
          </cell>
        </row>
        <row r="95">
          <cell r="A95" t="str">
            <v>KB</v>
          </cell>
          <cell r="C95" t="str">
            <v>Greencastle, IN</v>
          </cell>
          <cell r="E95" t="str">
            <v>US/CANADA</v>
          </cell>
          <cell r="F95" t="str">
            <v>ISD</v>
          </cell>
          <cell r="I95">
            <v>0</v>
          </cell>
          <cell r="K95">
            <v>0</v>
          </cell>
          <cell r="M95">
            <v>0</v>
          </cell>
          <cell r="O95">
            <v>0</v>
          </cell>
          <cell r="Q95">
            <v>0</v>
          </cell>
          <cell r="S95">
            <v>0</v>
          </cell>
          <cell r="U95">
            <v>0</v>
          </cell>
          <cell r="W95">
            <v>0</v>
          </cell>
          <cell r="Y95">
            <v>0</v>
          </cell>
          <cell r="AA95">
            <v>0</v>
          </cell>
          <cell r="AC95">
            <v>0</v>
          </cell>
          <cell r="AE95">
            <v>0</v>
          </cell>
          <cell r="AG95">
            <v>0</v>
          </cell>
          <cell r="AI95">
            <v>0</v>
          </cell>
          <cell r="AK95">
            <v>0</v>
          </cell>
        </row>
        <row r="96">
          <cell r="A96" t="str">
            <v>485</v>
          </cell>
          <cell r="C96" t="str">
            <v>Alma, MI</v>
          </cell>
          <cell r="E96" t="str">
            <v>US/CANADA</v>
          </cell>
          <cell r="F96" t="str">
            <v>ISD</v>
          </cell>
          <cell r="I96">
            <v>0</v>
          </cell>
          <cell r="K96">
            <v>0</v>
          </cell>
          <cell r="M96">
            <v>0</v>
          </cell>
          <cell r="O96">
            <v>0</v>
          </cell>
          <cell r="Q96">
            <v>0</v>
          </cell>
          <cell r="S96">
            <v>0</v>
          </cell>
          <cell r="U96">
            <v>0</v>
          </cell>
          <cell r="W96">
            <v>0</v>
          </cell>
          <cell r="Y96">
            <v>0</v>
          </cell>
          <cell r="AA96">
            <v>0</v>
          </cell>
          <cell r="AC96">
            <v>0</v>
          </cell>
          <cell r="AE96">
            <v>0</v>
          </cell>
          <cell r="AG96">
            <v>0</v>
          </cell>
          <cell r="AI96">
            <v>0</v>
          </cell>
          <cell r="AK96">
            <v>0</v>
          </cell>
        </row>
        <row r="97">
          <cell r="A97" t="str">
            <v>479</v>
          </cell>
          <cell r="C97" t="str">
            <v>Iowa City, IO</v>
          </cell>
          <cell r="E97" t="str">
            <v>US/CANADA</v>
          </cell>
          <cell r="F97" t="str">
            <v>ISD</v>
          </cell>
          <cell r="I97">
            <v>0</v>
          </cell>
          <cell r="K97">
            <v>0</v>
          </cell>
          <cell r="M97">
            <v>0</v>
          </cell>
          <cell r="O97">
            <v>0</v>
          </cell>
          <cell r="Q97">
            <v>0</v>
          </cell>
          <cell r="S97">
            <v>0</v>
          </cell>
          <cell r="U97">
            <v>0</v>
          </cell>
          <cell r="W97">
            <v>0</v>
          </cell>
          <cell r="Y97">
            <v>0</v>
          </cell>
          <cell r="AA97">
            <v>0</v>
          </cell>
          <cell r="AC97">
            <v>0</v>
          </cell>
          <cell r="AE97">
            <v>0</v>
          </cell>
          <cell r="AG97">
            <v>0</v>
          </cell>
          <cell r="AI97">
            <v>0</v>
          </cell>
          <cell r="AK97">
            <v>0</v>
          </cell>
        </row>
        <row r="98">
          <cell r="A98" t="str">
            <v>481</v>
          </cell>
          <cell r="C98" t="str">
            <v>Holland, MI</v>
          </cell>
          <cell r="E98" t="str">
            <v>US/CANADA</v>
          </cell>
          <cell r="F98" t="str">
            <v>ISD</v>
          </cell>
          <cell r="I98">
            <v>0</v>
          </cell>
          <cell r="K98">
            <v>0</v>
          </cell>
          <cell r="M98">
            <v>0</v>
          </cell>
          <cell r="O98">
            <v>0</v>
          </cell>
          <cell r="Q98">
            <v>0</v>
          </cell>
          <cell r="S98">
            <v>0</v>
          </cell>
          <cell r="U98">
            <v>0</v>
          </cell>
          <cell r="W98">
            <v>0</v>
          </cell>
          <cell r="Y98">
            <v>0</v>
          </cell>
          <cell r="AA98">
            <v>0</v>
          </cell>
          <cell r="AC98">
            <v>0</v>
          </cell>
          <cell r="AE98">
            <v>0</v>
          </cell>
          <cell r="AG98">
            <v>0</v>
          </cell>
          <cell r="AI98">
            <v>0</v>
          </cell>
          <cell r="AK98">
            <v>0</v>
          </cell>
        </row>
        <row r="99">
          <cell r="A99" t="str">
            <v>K9</v>
          </cell>
          <cell r="C99" t="str">
            <v>Covington, VA</v>
          </cell>
          <cell r="E99" t="str">
            <v>US/CANADA</v>
          </cell>
          <cell r="F99" t="str">
            <v>ISD</v>
          </cell>
          <cell r="I99">
            <v>0</v>
          </cell>
          <cell r="K99">
            <v>0</v>
          </cell>
          <cell r="M99">
            <v>0</v>
          </cell>
          <cell r="O99">
            <v>0</v>
          </cell>
          <cell r="Q99">
            <v>0</v>
          </cell>
          <cell r="S99">
            <v>0</v>
          </cell>
          <cell r="U99">
            <v>0</v>
          </cell>
          <cell r="W99">
            <v>0</v>
          </cell>
          <cell r="Y99">
            <v>0</v>
          </cell>
          <cell r="AA99">
            <v>0</v>
          </cell>
          <cell r="AC99">
            <v>0</v>
          </cell>
          <cell r="AE99">
            <v>0</v>
          </cell>
          <cell r="AG99">
            <v>0</v>
          </cell>
          <cell r="AI99">
            <v>0</v>
          </cell>
          <cell r="AK99">
            <v>0</v>
          </cell>
        </row>
        <row r="100">
          <cell r="A100" t="str">
            <v>246</v>
          </cell>
          <cell r="C100" t="str">
            <v>Northwood, Ohio</v>
          </cell>
          <cell r="E100" t="str">
            <v>US/CANADA</v>
          </cell>
          <cell r="F100" t="str">
            <v>ISD</v>
          </cell>
          <cell r="I100">
            <v>0</v>
          </cell>
          <cell r="K100">
            <v>0</v>
          </cell>
          <cell r="M100">
            <v>0</v>
          </cell>
          <cell r="O100">
            <v>0</v>
          </cell>
          <cell r="Q100">
            <v>0</v>
          </cell>
          <cell r="S100">
            <v>0</v>
          </cell>
          <cell r="U100">
            <v>0</v>
          </cell>
          <cell r="W100">
            <v>0</v>
          </cell>
          <cell r="Y100">
            <v>0</v>
          </cell>
          <cell r="AA100">
            <v>0</v>
          </cell>
          <cell r="AC100">
            <v>0</v>
          </cell>
          <cell r="AE100">
            <v>0</v>
          </cell>
          <cell r="AG100">
            <v>0</v>
          </cell>
          <cell r="AI100">
            <v>0</v>
          </cell>
          <cell r="AK100">
            <v>0</v>
          </cell>
        </row>
        <row r="101">
          <cell r="A101" t="str">
            <v>KS</v>
          </cell>
          <cell r="C101" t="str">
            <v>Strasburg, VA</v>
          </cell>
          <cell r="E101" t="str">
            <v>US/CANADA</v>
          </cell>
          <cell r="F101" t="str">
            <v>ISD</v>
          </cell>
          <cell r="I101">
            <v>0</v>
          </cell>
          <cell r="K101">
            <v>0</v>
          </cell>
          <cell r="M101">
            <v>0</v>
          </cell>
          <cell r="O101">
            <v>0</v>
          </cell>
          <cell r="Q101">
            <v>0</v>
          </cell>
          <cell r="S101">
            <v>0</v>
          </cell>
          <cell r="U101">
            <v>0</v>
          </cell>
          <cell r="W101">
            <v>0</v>
          </cell>
          <cell r="Y101">
            <v>0</v>
          </cell>
          <cell r="AA101">
            <v>0</v>
          </cell>
          <cell r="AC101">
            <v>0</v>
          </cell>
          <cell r="AE101">
            <v>0</v>
          </cell>
          <cell r="AG101">
            <v>0</v>
          </cell>
          <cell r="AI101">
            <v>0</v>
          </cell>
          <cell r="AK101">
            <v>0</v>
          </cell>
        </row>
        <row r="102">
          <cell r="A102" t="str">
            <v>KH</v>
          </cell>
          <cell r="C102" t="str">
            <v>Maple, Canada</v>
          </cell>
          <cell r="E102" t="str">
            <v>US/CANADA</v>
          </cell>
          <cell r="F102" t="str">
            <v>ISD</v>
          </cell>
          <cell r="I102">
            <v>0</v>
          </cell>
          <cell r="K102">
            <v>0</v>
          </cell>
          <cell r="M102">
            <v>0</v>
          </cell>
          <cell r="O102">
            <v>0</v>
          </cell>
          <cell r="Q102">
            <v>0</v>
          </cell>
          <cell r="S102">
            <v>0</v>
          </cell>
          <cell r="U102">
            <v>0</v>
          </cell>
          <cell r="W102">
            <v>0</v>
          </cell>
          <cell r="Y102">
            <v>0</v>
          </cell>
          <cell r="AA102">
            <v>0</v>
          </cell>
          <cell r="AC102">
            <v>0</v>
          </cell>
          <cell r="AE102">
            <v>0</v>
          </cell>
          <cell r="AG102">
            <v>0</v>
          </cell>
          <cell r="AI102">
            <v>0</v>
          </cell>
          <cell r="AK102">
            <v>0</v>
          </cell>
        </row>
        <row r="103">
          <cell r="A103" t="str">
            <v>KA</v>
          </cell>
          <cell r="C103" t="str">
            <v>Fremont, OH</v>
          </cell>
          <cell r="E103" t="str">
            <v>US/CANADA</v>
          </cell>
          <cell r="F103" t="str">
            <v>ISD</v>
          </cell>
          <cell r="I103">
            <v>0</v>
          </cell>
          <cell r="K103">
            <v>0</v>
          </cell>
          <cell r="M103">
            <v>0</v>
          </cell>
          <cell r="O103">
            <v>0</v>
          </cell>
          <cell r="Q103">
            <v>0</v>
          </cell>
          <cell r="S103">
            <v>0</v>
          </cell>
          <cell r="U103">
            <v>0</v>
          </cell>
          <cell r="W103">
            <v>0</v>
          </cell>
          <cell r="Y103">
            <v>0</v>
          </cell>
          <cell r="AA103">
            <v>0</v>
          </cell>
          <cell r="AC103">
            <v>0</v>
          </cell>
          <cell r="AE103">
            <v>0</v>
          </cell>
          <cell r="AG103">
            <v>0</v>
          </cell>
          <cell r="AI103">
            <v>0</v>
          </cell>
          <cell r="AK103">
            <v>0</v>
          </cell>
        </row>
        <row r="104">
          <cell r="A104" t="str">
            <v>O7</v>
          </cell>
          <cell r="C104" t="str">
            <v>Sheboygan, WI</v>
          </cell>
          <cell r="E104" t="str">
            <v>US/CANADA</v>
          </cell>
          <cell r="F104" t="str">
            <v>ISD</v>
          </cell>
          <cell r="I104">
            <v>0</v>
          </cell>
          <cell r="K104">
            <v>0</v>
          </cell>
          <cell r="M104">
            <v>0</v>
          </cell>
          <cell r="O104">
            <v>0</v>
          </cell>
          <cell r="Q104">
            <v>0</v>
          </cell>
          <cell r="S104">
            <v>0</v>
          </cell>
          <cell r="U104">
            <v>0</v>
          </cell>
          <cell r="W104">
            <v>0</v>
          </cell>
          <cell r="Y104">
            <v>0</v>
          </cell>
          <cell r="AA104">
            <v>0</v>
          </cell>
          <cell r="AC104">
            <v>0</v>
          </cell>
          <cell r="AE104">
            <v>0</v>
          </cell>
          <cell r="AG104">
            <v>0</v>
          </cell>
          <cell r="AI104">
            <v>0</v>
          </cell>
          <cell r="AK104">
            <v>0</v>
          </cell>
        </row>
        <row r="105">
          <cell r="A105" t="str">
            <v>KV</v>
          </cell>
          <cell r="C105" t="str">
            <v>Winchester, VA</v>
          </cell>
          <cell r="E105" t="str">
            <v>US/CANADA</v>
          </cell>
          <cell r="F105" t="str">
            <v>ISD</v>
          </cell>
          <cell r="I105">
            <v>0</v>
          </cell>
          <cell r="K105">
            <v>0</v>
          </cell>
          <cell r="M105">
            <v>0</v>
          </cell>
          <cell r="O105">
            <v>0</v>
          </cell>
          <cell r="Q105">
            <v>0</v>
          </cell>
          <cell r="S105">
            <v>0</v>
          </cell>
          <cell r="U105">
            <v>0</v>
          </cell>
          <cell r="W105">
            <v>0</v>
          </cell>
          <cell r="Y105">
            <v>0</v>
          </cell>
          <cell r="AA105">
            <v>0</v>
          </cell>
          <cell r="AC105">
            <v>0</v>
          </cell>
          <cell r="AE105">
            <v>0</v>
          </cell>
          <cell r="AG105">
            <v>0</v>
          </cell>
          <cell r="AI105">
            <v>0</v>
          </cell>
          <cell r="AK105">
            <v>0</v>
          </cell>
        </row>
        <row r="106">
          <cell r="A106" t="str">
            <v>489</v>
          </cell>
          <cell r="C106" t="str">
            <v>Wauseon, OH</v>
          </cell>
          <cell r="E106" t="str">
            <v>US/CANADA</v>
          </cell>
          <cell r="F106" t="str">
            <v>ISD</v>
          </cell>
          <cell r="I106">
            <v>7.306</v>
          </cell>
          <cell r="K106">
            <v>0.90701999999999994</v>
          </cell>
          <cell r="M106">
            <v>6.3989799999999999</v>
          </cell>
          <cell r="O106">
            <v>4.09</v>
          </cell>
          <cell r="Q106">
            <v>0</v>
          </cell>
          <cell r="S106">
            <v>4.09</v>
          </cell>
          <cell r="U106">
            <v>-0.69699999999999995</v>
          </cell>
          <cell r="W106">
            <v>0</v>
          </cell>
          <cell r="Y106">
            <v>-0.69699999999999995</v>
          </cell>
          <cell r="AA106">
            <v>-0.378</v>
          </cell>
          <cell r="AC106">
            <v>0</v>
          </cell>
          <cell r="AE106">
            <v>-0.378</v>
          </cell>
          <cell r="AG106">
            <v>-0.378</v>
          </cell>
          <cell r="AI106">
            <v>0</v>
          </cell>
          <cell r="AK106">
            <v>-0.378</v>
          </cell>
        </row>
        <row r="107">
          <cell r="A107" t="str">
            <v>498</v>
          </cell>
          <cell r="C107" t="str">
            <v>ISD Operating NA Adjustment</v>
          </cell>
          <cell r="E107" t="str">
            <v>US/CANADA</v>
          </cell>
          <cell r="F107" t="str">
            <v>ISD</v>
          </cell>
          <cell r="I107">
            <v>0</v>
          </cell>
          <cell r="K107">
            <v>0</v>
          </cell>
          <cell r="M107">
            <v>0</v>
          </cell>
          <cell r="O107">
            <v>0</v>
          </cell>
          <cell r="Q107">
            <v>0</v>
          </cell>
          <cell r="S107">
            <v>0</v>
          </cell>
          <cell r="U107">
            <v>0</v>
          </cell>
          <cell r="W107">
            <v>0</v>
          </cell>
          <cell r="Y107">
            <v>0</v>
          </cell>
          <cell r="AA107">
            <v>0</v>
          </cell>
          <cell r="AC107">
            <v>0</v>
          </cell>
          <cell r="AE107">
            <v>0</v>
          </cell>
          <cell r="AG107">
            <v>0</v>
          </cell>
          <cell r="AI107">
            <v>0</v>
          </cell>
          <cell r="AK107">
            <v>0</v>
          </cell>
        </row>
        <row r="108">
          <cell r="A108" t="str">
            <v>484</v>
          </cell>
          <cell r="C108" t="str">
            <v>Edinburgh Amos, IN</v>
          </cell>
          <cell r="E108" t="str">
            <v>US/CANADA</v>
          </cell>
          <cell r="F108" t="str">
            <v>ISD</v>
          </cell>
          <cell r="I108">
            <v>0</v>
          </cell>
          <cell r="K108">
            <v>0</v>
          </cell>
          <cell r="M108">
            <v>0</v>
          </cell>
          <cell r="O108">
            <v>0</v>
          </cell>
          <cell r="Q108">
            <v>0</v>
          </cell>
          <cell r="S108">
            <v>0</v>
          </cell>
          <cell r="U108">
            <v>0</v>
          </cell>
          <cell r="W108">
            <v>0</v>
          </cell>
          <cell r="Y108">
            <v>0</v>
          </cell>
          <cell r="AA108">
            <v>0</v>
          </cell>
          <cell r="AC108">
            <v>0</v>
          </cell>
          <cell r="AE108">
            <v>0</v>
          </cell>
          <cell r="AG108">
            <v>0</v>
          </cell>
          <cell r="AI108">
            <v>0</v>
          </cell>
          <cell r="AK108">
            <v>0</v>
          </cell>
        </row>
        <row r="109">
          <cell r="A109" t="str">
            <v>KJ</v>
          </cell>
          <cell r="C109" t="str">
            <v>Marshall, MI</v>
          </cell>
          <cell r="E109" t="str">
            <v>US/CANADA</v>
          </cell>
          <cell r="F109" t="str">
            <v>ISD</v>
          </cell>
          <cell r="I109">
            <v>0</v>
          </cell>
          <cell r="K109">
            <v>0</v>
          </cell>
          <cell r="M109">
            <v>0</v>
          </cell>
          <cell r="O109">
            <v>0</v>
          </cell>
          <cell r="Q109">
            <v>0</v>
          </cell>
          <cell r="S109">
            <v>0</v>
          </cell>
          <cell r="U109">
            <v>0</v>
          </cell>
          <cell r="W109">
            <v>0</v>
          </cell>
          <cell r="Y109">
            <v>0</v>
          </cell>
          <cell r="AA109">
            <v>0</v>
          </cell>
          <cell r="AC109">
            <v>0</v>
          </cell>
          <cell r="AE109">
            <v>0</v>
          </cell>
          <cell r="AG109">
            <v>0</v>
          </cell>
          <cell r="AI109">
            <v>0</v>
          </cell>
          <cell r="AK109">
            <v>0</v>
          </cell>
        </row>
        <row r="110">
          <cell r="A110" t="str">
            <v>O3</v>
          </cell>
          <cell r="C110" t="str">
            <v>Lebanon, VA</v>
          </cell>
          <cell r="E110" t="str">
            <v>US/CANADA</v>
          </cell>
          <cell r="F110" t="str">
            <v>ISD</v>
          </cell>
          <cell r="I110">
            <v>0</v>
          </cell>
          <cell r="K110">
            <v>0</v>
          </cell>
          <cell r="M110">
            <v>0</v>
          </cell>
          <cell r="O110">
            <v>0</v>
          </cell>
          <cell r="Q110">
            <v>0</v>
          </cell>
          <cell r="S110">
            <v>0</v>
          </cell>
          <cell r="U110">
            <v>0</v>
          </cell>
          <cell r="W110">
            <v>0</v>
          </cell>
          <cell r="Y110">
            <v>0</v>
          </cell>
          <cell r="AA110">
            <v>0</v>
          </cell>
          <cell r="AC110">
            <v>0</v>
          </cell>
          <cell r="AE110">
            <v>0</v>
          </cell>
          <cell r="AG110">
            <v>0</v>
          </cell>
          <cell r="AI110">
            <v>0</v>
          </cell>
          <cell r="AK110">
            <v>0</v>
          </cell>
        </row>
        <row r="111">
          <cell r="A111" t="str">
            <v>O1T</v>
          </cell>
          <cell r="C111" t="str">
            <v>Consolidated Carlisle I, PA</v>
          </cell>
          <cell r="E111" t="str">
            <v>US/CANADA</v>
          </cell>
          <cell r="F111" t="str">
            <v>ISD</v>
          </cell>
          <cell r="I111">
            <v>0</v>
          </cell>
          <cell r="K111">
            <v>0</v>
          </cell>
          <cell r="M111">
            <v>0</v>
          </cell>
          <cell r="O111">
            <v>0</v>
          </cell>
          <cell r="Q111">
            <v>0</v>
          </cell>
          <cell r="S111">
            <v>0</v>
          </cell>
          <cell r="U111">
            <v>0</v>
          </cell>
          <cell r="W111">
            <v>0</v>
          </cell>
          <cell r="Y111">
            <v>0</v>
          </cell>
          <cell r="AA111">
            <v>0</v>
          </cell>
          <cell r="AC111">
            <v>0</v>
          </cell>
          <cell r="AE111">
            <v>0</v>
          </cell>
          <cell r="AG111">
            <v>0</v>
          </cell>
          <cell r="AI111">
            <v>0</v>
          </cell>
          <cell r="AK111">
            <v>0</v>
          </cell>
        </row>
        <row r="115">
          <cell r="A115" t="str">
            <v>467</v>
          </cell>
          <cell r="C115" t="str">
            <v>Wiring Systems Div. Ofc. - Dearborn, MI</v>
          </cell>
          <cell r="E115" t="str">
            <v>US/CANADA</v>
          </cell>
          <cell r="F115" t="str">
            <v>ESD</v>
          </cell>
          <cell r="I115">
            <v>0</v>
          </cell>
          <cell r="K115">
            <v>0</v>
          </cell>
          <cell r="M115">
            <v>0</v>
          </cell>
          <cell r="O115">
            <v>0</v>
          </cell>
          <cell r="Q115">
            <v>0</v>
          </cell>
          <cell r="S115">
            <v>0</v>
          </cell>
          <cell r="U115">
            <v>0</v>
          </cell>
          <cell r="W115">
            <v>0</v>
          </cell>
          <cell r="Y115">
            <v>0</v>
          </cell>
          <cell r="AA115">
            <v>0</v>
          </cell>
          <cell r="AC115">
            <v>0</v>
          </cell>
          <cell r="AE115">
            <v>0</v>
          </cell>
          <cell r="AG115">
            <v>0</v>
          </cell>
          <cell r="AI115">
            <v>0</v>
          </cell>
          <cell r="AK115">
            <v>0</v>
          </cell>
        </row>
        <row r="116">
          <cell r="A116" t="str">
            <v>PLYCON</v>
          </cell>
          <cell r="C116" t="str">
            <v>Plymouth, IN (Warehouses Consolidated)</v>
          </cell>
          <cell r="E116" t="str">
            <v>US/CANADA</v>
          </cell>
          <cell r="F116" t="str">
            <v>ESD</v>
          </cell>
          <cell r="I116">
            <v>0</v>
          </cell>
          <cell r="K116">
            <v>0</v>
          </cell>
          <cell r="M116">
            <v>0</v>
          </cell>
          <cell r="O116">
            <v>0</v>
          </cell>
          <cell r="Q116">
            <v>0</v>
          </cell>
          <cell r="S116">
            <v>0</v>
          </cell>
          <cell r="U116">
            <v>0</v>
          </cell>
          <cell r="W116">
            <v>0</v>
          </cell>
          <cell r="Y116">
            <v>0</v>
          </cell>
          <cell r="AA116">
            <v>0</v>
          </cell>
          <cell r="AC116">
            <v>0</v>
          </cell>
          <cell r="AE116">
            <v>0</v>
          </cell>
          <cell r="AG116">
            <v>0</v>
          </cell>
          <cell r="AI116">
            <v>0</v>
          </cell>
          <cell r="AK116">
            <v>0</v>
          </cell>
        </row>
        <row r="117">
          <cell r="A117" t="str">
            <v>448</v>
          </cell>
          <cell r="C117" t="str">
            <v>Peru, IN</v>
          </cell>
          <cell r="E117" t="str">
            <v>US/CANADA</v>
          </cell>
          <cell r="F117" t="str">
            <v>ESD</v>
          </cell>
          <cell r="I117">
            <v>0</v>
          </cell>
          <cell r="K117">
            <v>0</v>
          </cell>
          <cell r="M117">
            <v>0</v>
          </cell>
          <cell r="O117">
            <v>0</v>
          </cell>
          <cell r="Q117">
            <v>0</v>
          </cell>
          <cell r="S117">
            <v>0</v>
          </cell>
          <cell r="U117">
            <v>0</v>
          </cell>
          <cell r="W117">
            <v>0</v>
          </cell>
          <cell r="Y117">
            <v>0</v>
          </cell>
          <cell r="AA117">
            <v>0</v>
          </cell>
          <cell r="AC117">
            <v>0</v>
          </cell>
          <cell r="AE117">
            <v>0</v>
          </cell>
          <cell r="AG117">
            <v>0</v>
          </cell>
          <cell r="AI117">
            <v>0</v>
          </cell>
          <cell r="AK117">
            <v>0</v>
          </cell>
        </row>
        <row r="118">
          <cell r="A118" t="str">
            <v>456</v>
          </cell>
          <cell r="C118" t="str">
            <v>Taylor, MI</v>
          </cell>
          <cell r="E118" t="str">
            <v>US/CANADA</v>
          </cell>
          <cell r="F118" t="str">
            <v>ESD</v>
          </cell>
          <cell r="I118">
            <v>0</v>
          </cell>
          <cell r="K118">
            <v>0</v>
          </cell>
          <cell r="M118">
            <v>0</v>
          </cell>
          <cell r="O118">
            <v>0</v>
          </cell>
          <cell r="Q118">
            <v>0</v>
          </cell>
          <cell r="S118">
            <v>0</v>
          </cell>
          <cell r="U118">
            <v>0</v>
          </cell>
          <cell r="W118">
            <v>0</v>
          </cell>
          <cell r="Y118">
            <v>0</v>
          </cell>
          <cell r="AA118">
            <v>0</v>
          </cell>
          <cell r="AC118">
            <v>0</v>
          </cell>
          <cell r="AE118">
            <v>0</v>
          </cell>
          <cell r="AG118">
            <v>0</v>
          </cell>
          <cell r="AI118">
            <v>0</v>
          </cell>
          <cell r="AK118">
            <v>0</v>
          </cell>
        </row>
        <row r="119">
          <cell r="A119" t="str">
            <v>455</v>
          </cell>
          <cell r="C119" t="str">
            <v>Huntington, IN</v>
          </cell>
          <cell r="E119" t="str">
            <v>US/CANADA</v>
          </cell>
          <cell r="F119" t="str">
            <v>ESD</v>
          </cell>
          <cell r="I119">
            <v>0</v>
          </cell>
          <cell r="K119">
            <v>0</v>
          </cell>
          <cell r="M119">
            <v>0</v>
          </cell>
          <cell r="O119">
            <v>0</v>
          </cell>
          <cell r="Q119">
            <v>0</v>
          </cell>
          <cell r="S119">
            <v>0</v>
          </cell>
          <cell r="U119">
            <v>0</v>
          </cell>
          <cell r="W119">
            <v>0</v>
          </cell>
          <cell r="Y119">
            <v>0</v>
          </cell>
          <cell r="AA119">
            <v>0</v>
          </cell>
          <cell r="AC119">
            <v>0</v>
          </cell>
          <cell r="AE119">
            <v>0</v>
          </cell>
          <cell r="AG119">
            <v>0</v>
          </cell>
          <cell r="AI119">
            <v>0</v>
          </cell>
          <cell r="AK119">
            <v>0</v>
          </cell>
        </row>
        <row r="120">
          <cell r="A120" t="str">
            <v>452</v>
          </cell>
          <cell r="C120" t="str">
            <v>Zanesville, OH</v>
          </cell>
          <cell r="E120" t="str">
            <v>US/CANADA</v>
          </cell>
          <cell r="F120" t="str">
            <v>ESD</v>
          </cell>
          <cell r="I120">
            <v>0</v>
          </cell>
          <cell r="K120">
            <v>0</v>
          </cell>
          <cell r="M120">
            <v>0</v>
          </cell>
          <cell r="O120">
            <v>0</v>
          </cell>
          <cell r="Q120">
            <v>0</v>
          </cell>
          <cell r="S120">
            <v>0</v>
          </cell>
          <cell r="U120">
            <v>0</v>
          </cell>
          <cell r="W120">
            <v>0</v>
          </cell>
          <cell r="Y120">
            <v>0</v>
          </cell>
          <cell r="AA120">
            <v>0</v>
          </cell>
          <cell r="AC120">
            <v>0</v>
          </cell>
          <cell r="AE120">
            <v>0</v>
          </cell>
          <cell r="AG120">
            <v>0</v>
          </cell>
          <cell r="AI120">
            <v>0</v>
          </cell>
          <cell r="AK120">
            <v>0</v>
          </cell>
        </row>
        <row r="121">
          <cell r="A121" t="str">
            <v>451</v>
          </cell>
          <cell r="C121" t="str">
            <v>El Paso, TX (I)</v>
          </cell>
          <cell r="E121" t="str">
            <v>US/CANADA</v>
          </cell>
          <cell r="F121" t="str">
            <v>ESD</v>
          </cell>
          <cell r="I121">
            <v>0</v>
          </cell>
          <cell r="K121">
            <v>0</v>
          </cell>
          <cell r="M121">
            <v>0</v>
          </cell>
          <cell r="O121">
            <v>0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Y121">
            <v>0</v>
          </cell>
          <cell r="AA121">
            <v>0</v>
          </cell>
          <cell r="AC121">
            <v>0</v>
          </cell>
          <cell r="AE121">
            <v>0</v>
          </cell>
          <cell r="AG121">
            <v>0</v>
          </cell>
          <cell r="AI121">
            <v>0</v>
          </cell>
          <cell r="AK121">
            <v>0</v>
          </cell>
        </row>
        <row r="122">
          <cell r="A122" t="str">
            <v>450</v>
          </cell>
          <cell r="C122" t="str">
            <v>Sheridan, OH (I)</v>
          </cell>
          <cell r="E122" t="str">
            <v>US/CANADA</v>
          </cell>
          <cell r="F122" t="str">
            <v>ESD</v>
          </cell>
          <cell r="I122">
            <v>0</v>
          </cell>
          <cell r="K122">
            <v>0</v>
          </cell>
          <cell r="M122">
            <v>0</v>
          </cell>
          <cell r="O122">
            <v>0</v>
          </cell>
          <cell r="Q122">
            <v>0</v>
          </cell>
          <cell r="S122">
            <v>0</v>
          </cell>
          <cell r="U122">
            <v>0</v>
          </cell>
          <cell r="W122">
            <v>0</v>
          </cell>
          <cell r="Y122">
            <v>0</v>
          </cell>
          <cell r="AA122">
            <v>0</v>
          </cell>
          <cell r="AC122">
            <v>0</v>
          </cell>
          <cell r="AE122">
            <v>0</v>
          </cell>
          <cell r="AG122">
            <v>0</v>
          </cell>
          <cell r="AI122">
            <v>0</v>
          </cell>
          <cell r="AK122">
            <v>0</v>
          </cell>
        </row>
        <row r="123">
          <cell r="A123" t="str">
            <v>447</v>
          </cell>
          <cell r="C123" t="str">
            <v>Wire - Zanesville, OH (I)</v>
          </cell>
          <cell r="E123" t="str">
            <v>US/CANADA</v>
          </cell>
          <cell r="F123" t="str">
            <v>ESD</v>
          </cell>
          <cell r="I123">
            <v>0</v>
          </cell>
          <cell r="K123">
            <v>0</v>
          </cell>
          <cell r="M123">
            <v>0</v>
          </cell>
          <cell r="O123">
            <v>0</v>
          </cell>
          <cell r="Q123">
            <v>0</v>
          </cell>
          <cell r="S123">
            <v>0</v>
          </cell>
          <cell r="U123">
            <v>0</v>
          </cell>
          <cell r="W123">
            <v>0</v>
          </cell>
          <cell r="Y123">
            <v>0</v>
          </cell>
          <cell r="AA123">
            <v>0</v>
          </cell>
          <cell r="AC123">
            <v>0</v>
          </cell>
          <cell r="AE123">
            <v>0</v>
          </cell>
          <cell r="AG123">
            <v>0</v>
          </cell>
          <cell r="AI123">
            <v>0</v>
          </cell>
          <cell r="AK123">
            <v>0</v>
          </cell>
        </row>
        <row r="124">
          <cell r="A124" t="str">
            <v>469</v>
          </cell>
          <cell r="C124" t="str">
            <v>ESD N.A. Adjs - Fcst/Plan Only</v>
          </cell>
          <cell r="E124" t="str">
            <v>US/CANADA</v>
          </cell>
          <cell r="F124" t="str">
            <v>ESD</v>
          </cell>
          <cell r="I124">
            <v>0</v>
          </cell>
          <cell r="K124">
            <v>0</v>
          </cell>
          <cell r="M124">
            <v>0</v>
          </cell>
          <cell r="O124">
            <v>0</v>
          </cell>
          <cell r="Q124">
            <v>0</v>
          </cell>
          <cell r="S124">
            <v>0</v>
          </cell>
          <cell r="U124">
            <v>0</v>
          </cell>
          <cell r="W124">
            <v>0</v>
          </cell>
          <cell r="Y124">
            <v>0</v>
          </cell>
          <cell r="AA124">
            <v>0</v>
          </cell>
          <cell r="AC124">
            <v>0</v>
          </cell>
          <cell r="AE124">
            <v>0</v>
          </cell>
          <cell r="AG124">
            <v>0</v>
          </cell>
          <cell r="AI124">
            <v>0</v>
          </cell>
          <cell r="AK124">
            <v>0</v>
          </cell>
        </row>
        <row r="125">
          <cell r="A125" t="str">
            <v>457</v>
          </cell>
          <cell r="C125" t="str">
            <v>Outsourced Warehouse - Warren, MI (I)</v>
          </cell>
          <cell r="E125" t="str">
            <v>US/CANADA</v>
          </cell>
          <cell r="F125" t="str">
            <v>ESD</v>
          </cell>
          <cell r="I125">
            <v>0</v>
          </cell>
          <cell r="K125">
            <v>0</v>
          </cell>
          <cell r="M125">
            <v>0</v>
          </cell>
          <cell r="O125">
            <v>0</v>
          </cell>
          <cell r="Q125">
            <v>0</v>
          </cell>
          <cell r="S125">
            <v>0</v>
          </cell>
          <cell r="U125">
            <v>0</v>
          </cell>
          <cell r="W125">
            <v>0</v>
          </cell>
          <cell r="Y125">
            <v>0</v>
          </cell>
          <cell r="AA125">
            <v>0</v>
          </cell>
          <cell r="AC125">
            <v>0</v>
          </cell>
          <cell r="AE125">
            <v>0</v>
          </cell>
          <cell r="AG125">
            <v>0</v>
          </cell>
          <cell r="AI125">
            <v>0</v>
          </cell>
          <cell r="AK125">
            <v>0</v>
          </cell>
        </row>
        <row r="126">
          <cell r="A126" t="str">
            <v>462</v>
          </cell>
          <cell r="C126" t="str">
            <v>Components Div. Office -Dearborn, MI (I)</v>
          </cell>
          <cell r="E126" t="str">
            <v>US/CANADA</v>
          </cell>
          <cell r="F126" t="str">
            <v>ESD</v>
          </cell>
          <cell r="I126">
            <v>0</v>
          </cell>
          <cell r="K126">
            <v>0</v>
          </cell>
          <cell r="M126">
            <v>0</v>
          </cell>
          <cell r="O126">
            <v>0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Y126">
            <v>0</v>
          </cell>
          <cell r="AA126">
            <v>0</v>
          </cell>
          <cell r="AC126">
            <v>0</v>
          </cell>
          <cell r="AE126">
            <v>0</v>
          </cell>
          <cell r="AG126">
            <v>0</v>
          </cell>
          <cell r="AI126">
            <v>0</v>
          </cell>
          <cell r="AK126">
            <v>0</v>
          </cell>
        </row>
        <row r="127">
          <cell r="A127" t="str">
            <v>550</v>
          </cell>
          <cell r="C127" t="str">
            <v>Microtron - Minneapolis, MN (I)</v>
          </cell>
          <cell r="E127" t="str">
            <v>US/CANADA</v>
          </cell>
          <cell r="F127" t="str">
            <v>ESD</v>
          </cell>
          <cell r="I127">
            <v>0</v>
          </cell>
          <cell r="K127">
            <v>0</v>
          </cell>
          <cell r="M127">
            <v>0</v>
          </cell>
          <cell r="O127">
            <v>0</v>
          </cell>
          <cell r="Q127">
            <v>0</v>
          </cell>
          <cell r="S127">
            <v>0</v>
          </cell>
          <cell r="U127">
            <v>0</v>
          </cell>
          <cell r="W127">
            <v>0</v>
          </cell>
          <cell r="Y127">
            <v>0</v>
          </cell>
          <cell r="AA127">
            <v>0</v>
          </cell>
          <cell r="AC127">
            <v>0</v>
          </cell>
          <cell r="AE127">
            <v>0</v>
          </cell>
          <cell r="AG127">
            <v>0</v>
          </cell>
          <cell r="AI127">
            <v>0</v>
          </cell>
          <cell r="AK127">
            <v>0</v>
          </cell>
        </row>
        <row r="128">
          <cell r="A128" t="str">
            <v>433</v>
          </cell>
          <cell r="C128" t="str">
            <v>Plant #033 - Juarez, Mexico</v>
          </cell>
          <cell r="E128" t="str">
            <v>US/CANADA</v>
          </cell>
          <cell r="F128" t="str">
            <v>ESD</v>
          </cell>
          <cell r="I128">
            <v>0</v>
          </cell>
          <cell r="K128">
            <v>0</v>
          </cell>
          <cell r="M128">
            <v>0</v>
          </cell>
          <cell r="O128">
            <v>0</v>
          </cell>
          <cell r="Q128">
            <v>0</v>
          </cell>
          <cell r="S128">
            <v>0</v>
          </cell>
          <cell r="U128">
            <v>0</v>
          </cell>
          <cell r="W128">
            <v>0</v>
          </cell>
          <cell r="Y128">
            <v>0</v>
          </cell>
          <cell r="AA128">
            <v>0</v>
          </cell>
          <cell r="AC128">
            <v>0</v>
          </cell>
          <cell r="AE128">
            <v>0</v>
          </cell>
          <cell r="AG128">
            <v>0</v>
          </cell>
          <cell r="AI128">
            <v>0</v>
          </cell>
          <cell r="AK128">
            <v>0</v>
          </cell>
        </row>
        <row r="129">
          <cell r="A129" t="str">
            <v>461</v>
          </cell>
          <cell r="C129" t="str">
            <v>Outsourced Warehouse - Lexington, KY (I)</v>
          </cell>
          <cell r="E129" t="str">
            <v>US/CANADA</v>
          </cell>
          <cell r="F129" t="str">
            <v>ESD</v>
          </cell>
          <cell r="I129">
            <v>0</v>
          </cell>
          <cell r="K129">
            <v>0</v>
          </cell>
          <cell r="M129">
            <v>0</v>
          </cell>
          <cell r="O129">
            <v>0</v>
          </cell>
          <cell r="Q129">
            <v>0</v>
          </cell>
          <cell r="S129">
            <v>0</v>
          </cell>
          <cell r="U129">
            <v>0</v>
          </cell>
          <cell r="W129">
            <v>0</v>
          </cell>
          <cell r="Y129">
            <v>0</v>
          </cell>
          <cell r="AA129">
            <v>0</v>
          </cell>
          <cell r="AC129">
            <v>0</v>
          </cell>
          <cell r="AE129">
            <v>0</v>
          </cell>
          <cell r="AG129">
            <v>0</v>
          </cell>
          <cell r="AI129">
            <v>0</v>
          </cell>
          <cell r="AK129">
            <v>0</v>
          </cell>
        </row>
        <row r="130">
          <cell r="A130" t="str">
            <v>458</v>
          </cell>
          <cell r="C130" t="str">
            <v>Tampa, FL</v>
          </cell>
          <cell r="E130" t="str">
            <v>US/CANADA</v>
          </cell>
          <cell r="F130" t="str">
            <v>ESD</v>
          </cell>
          <cell r="I130">
            <v>0</v>
          </cell>
          <cell r="K130">
            <v>0</v>
          </cell>
          <cell r="M130">
            <v>0</v>
          </cell>
          <cell r="O130">
            <v>0</v>
          </cell>
          <cell r="Q130">
            <v>0</v>
          </cell>
          <cell r="S130">
            <v>0</v>
          </cell>
          <cell r="U130">
            <v>0</v>
          </cell>
          <cell r="W130">
            <v>0</v>
          </cell>
          <cell r="Y130">
            <v>0</v>
          </cell>
          <cell r="AA130">
            <v>0</v>
          </cell>
          <cell r="AC130">
            <v>0</v>
          </cell>
          <cell r="AE130">
            <v>0</v>
          </cell>
          <cell r="AG130">
            <v>0</v>
          </cell>
          <cell r="AI130">
            <v>0</v>
          </cell>
          <cell r="AK130">
            <v>0</v>
          </cell>
        </row>
        <row r="131">
          <cell r="A131" t="str">
            <v>454</v>
          </cell>
          <cell r="C131" t="str">
            <v>Woodmere Ave. - Traverse City, MI</v>
          </cell>
          <cell r="E131" t="str">
            <v>US/CANADA</v>
          </cell>
          <cell r="F131" t="str">
            <v>ESD</v>
          </cell>
          <cell r="I131">
            <v>0</v>
          </cell>
          <cell r="K131">
            <v>0</v>
          </cell>
          <cell r="M131">
            <v>0</v>
          </cell>
          <cell r="O131">
            <v>0</v>
          </cell>
          <cell r="Q131">
            <v>0</v>
          </cell>
          <cell r="S131">
            <v>0</v>
          </cell>
          <cell r="U131">
            <v>0</v>
          </cell>
          <cell r="W131">
            <v>0</v>
          </cell>
          <cell r="Y131">
            <v>0</v>
          </cell>
          <cell r="AA131">
            <v>0</v>
          </cell>
          <cell r="AC131">
            <v>0</v>
          </cell>
          <cell r="AE131">
            <v>0</v>
          </cell>
          <cell r="AG131">
            <v>0</v>
          </cell>
          <cell r="AI131">
            <v>0</v>
          </cell>
          <cell r="AK131">
            <v>0</v>
          </cell>
        </row>
        <row r="132">
          <cell r="A132" t="str">
            <v>449</v>
          </cell>
          <cell r="C132" t="str">
            <v>S. Airport Rd. -  Traverse City, MI</v>
          </cell>
          <cell r="E132" t="str">
            <v>US/CANADA</v>
          </cell>
          <cell r="F132" t="str">
            <v>ESD</v>
          </cell>
          <cell r="I132">
            <v>0</v>
          </cell>
          <cell r="K132">
            <v>0</v>
          </cell>
          <cell r="M132">
            <v>0</v>
          </cell>
          <cell r="O132">
            <v>0</v>
          </cell>
          <cell r="Q132">
            <v>0</v>
          </cell>
          <cell r="S132">
            <v>0</v>
          </cell>
          <cell r="U132">
            <v>0</v>
          </cell>
          <cell r="W132">
            <v>0</v>
          </cell>
          <cell r="Y132">
            <v>0</v>
          </cell>
          <cell r="AA132">
            <v>0</v>
          </cell>
          <cell r="AC132">
            <v>0</v>
          </cell>
          <cell r="AE132">
            <v>0</v>
          </cell>
          <cell r="AG132">
            <v>0</v>
          </cell>
          <cell r="AI132">
            <v>0</v>
          </cell>
          <cell r="AK132">
            <v>0</v>
          </cell>
        </row>
        <row r="133">
          <cell r="A133" t="str">
            <v>468</v>
          </cell>
          <cell r="C133" t="str">
            <v>Switches Div. Office - Dearborn, MI (I)</v>
          </cell>
          <cell r="E133" t="str">
            <v>US/CANADA</v>
          </cell>
          <cell r="F133" t="str">
            <v>ESD</v>
          </cell>
          <cell r="I133">
            <v>0</v>
          </cell>
          <cell r="K133">
            <v>0</v>
          </cell>
          <cell r="M133">
            <v>0</v>
          </cell>
          <cell r="O133">
            <v>0</v>
          </cell>
          <cell r="Q133">
            <v>0</v>
          </cell>
          <cell r="S133">
            <v>0</v>
          </cell>
          <cell r="U133">
            <v>0</v>
          </cell>
          <cell r="W133">
            <v>0</v>
          </cell>
          <cell r="Y133">
            <v>0</v>
          </cell>
          <cell r="AA133">
            <v>0</v>
          </cell>
          <cell r="AC133">
            <v>0</v>
          </cell>
          <cell r="AE133">
            <v>0</v>
          </cell>
          <cell r="AG133">
            <v>0</v>
          </cell>
          <cell r="AI133">
            <v>0</v>
          </cell>
          <cell r="AK133">
            <v>0</v>
          </cell>
        </row>
        <row r="134">
          <cell r="A134" t="str">
            <v>463</v>
          </cell>
          <cell r="C134" t="str">
            <v>Electronics Div. Office-Dearborn, MI (I)</v>
          </cell>
          <cell r="E134" t="str">
            <v>US/CANADA</v>
          </cell>
          <cell r="F134" t="str">
            <v>ESD</v>
          </cell>
          <cell r="I134">
            <v>0</v>
          </cell>
          <cell r="K134">
            <v>0</v>
          </cell>
          <cell r="M134">
            <v>0</v>
          </cell>
          <cell r="O134">
            <v>0</v>
          </cell>
          <cell r="Q134">
            <v>0</v>
          </cell>
          <cell r="S134">
            <v>0</v>
          </cell>
          <cell r="U134">
            <v>0</v>
          </cell>
          <cell r="W134">
            <v>0</v>
          </cell>
          <cell r="Y134">
            <v>0</v>
          </cell>
          <cell r="AA134">
            <v>0</v>
          </cell>
          <cell r="AC134">
            <v>0</v>
          </cell>
          <cell r="AE134">
            <v>0</v>
          </cell>
          <cell r="AG134">
            <v>0</v>
          </cell>
          <cell r="AI134">
            <v>0</v>
          </cell>
          <cell r="AK134">
            <v>0</v>
          </cell>
        </row>
        <row r="138">
          <cell r="A138" t="str">
            <v>L1</v>
          </cell>
          <cell r="C138" t="str">
            <v>GSA - Frankfort, IN</v>
          </cell>
          <cell r="E138" t="str">
            <v>US/CANADA</v>
          </cell>
          <cell r="F138" t="str">
            <v>SSD</v>
          </cell>
          <cell r="G138" t="str">
            <v>TRAN</v>
          </cell>
          <cell r="I138">
            <v>369.80399999999997</v>
          </cell>
          <cell r="K138">
            <v>730.85299999999995</v>
          </cell>
          <cell r="M138">
            <v>-361.04899999999998</v>
          </cell>
          <cell r="O138">
            <v>828.846</v>
          </cell>
          <cell r="Q138">
            <v>104.5</v>
          </cell>
          <cell r="S138">
            <v>724.346</v>
          </cell>
          <cell r="U138">
            <v>-3.64</v>
          </cell>
          <cell r="W138">
            <v>45</v>
          </cell>
          <cell r="Y138">
            <v>-48.64</v>
          </cell>
          <cell r="AA138">
            <v>658.154</v>
          </cell>
          <cell r="AC138">
            <v>13</v>
          </cell>
          <cell r="AE138">
            <v>645.154</v>
          </cell>
          <cell r="AG138">
            <v>658.154</v>
          </cell>
          <cell r="AI138">
            <v>13</v>
          </cell>
          <cell r="AK138">
            <v>645.154</v>
          </cell>
        </row>
        <row r="139">
          <cell r="A139" t="str">
            <v>L3</v>
          </cell>
          <cell r="C139" t="str">
            <v>Asian OEM Division Office - Plymouth, MI</v>
          </cell>
          <cell r="E139" t="str">
            <v>US/CANADA</v>
          </cell>
          <cell r="F139" t="str">
            <v>SSD</v>
          </cell>
          <cell r="G139" t="str">
            <v>TRAN</v>
          </cell>
          <cell r="I139">
            <v>0</v>
          </cell>
          <cell r="K139">
            <v>0</v>
          </cell>
          <cell r="M139">
            <v>0</v>
          </cell>
          <cell r="O139">
            <v>0</v>
          </cell>
          <cell r="Q139">
            <v>0</v>
          </cell>
          <cell r="S139">
            <v>0</v>
          </cell>
          <cell r="U139">
            <v>0</v>
          </cell>
          <cell r="W139">
            <v>0</v>
          </cell>
          <cell r="Y139">
            <v>0</v>
          </cell>
          <cell r="AA139">
            <v>0</v>
          </cell>
          <cell r="AC139">
            <v>0</v>
          </cell>
          <cell r="AE139">
            <v>0</v>
          </cell>
          <cell r="AG139">
            <v>0</v>
          </cell>
          <cell r="AI139">
            <v>0</v>
          </cell>
          <cell r="AK139">
            <v>0</v>
          </cell>
        </row>
        <row r="140">
          <cell r="A140" t="str">
            <v>KD</v>
          </cell>
          <cell r="C140" t="str">
            <v>Lebanon, OH</v>
          </cell>
          <cell r="E140" t="str">
            <v>US/CANADA</v>
          </cell>
          <cell r="F140" t="str">
            <v>ISD</v>
          </cell>
          <cell r="I140">
            <v>770.09500000000003</v>
          </cell>
          <cell r="K140">
            <v>944.63499999999999</v>
          </cell>
          <cell r="M140">
            <v>-174.53999999999996</v>
          </cell>
          <cell r="O140">
            <v>1032.095</v>
          </cell>
          <cell r="Q140">
            <v>591.94799999999998</v>
          </cell>
          <cell r="S140">
            <v>440.14700000000005</v>
          </cell>
          <cell r="U140">
            <v>1226.095</v>
          </cell>
          <cell r="W140">
            <v>411.01600000000002</v>
          </cell>
          <cell r="Y140">
            <v>815.07899999999995</v>
          </cell>
          <cell r="AA140">
            <v>334.63499999999999</v>
          </cell>
          <cell r="AC140">
            <v>200</v>
          </cell>
          <cell r="AE140">
            <v>134.63499999999999</v>
          </cell>
          <cell r="AG140">
            <v>334.63499999999999</v>
          </cell>
          <cell r="AI140">
            <v>200</v>
          </cell>
          <cell r="AK140">
            <v>134.63499999999999</v>
          </cell>
        </row>
        <row r="141">
          <cell r="A141" t="str">
            <v>O5</v>
          </cell>
          <cell r="C141" t="str">
            <v>Manteca, CA</v>
          </cell>
          <cell r="E141" t="str">
            <v>US/CANADA</v>
          </cell>
          <cell r="F141" t="str">
            <v>ISD</v>
          </cell>
          <cell r="I141">
            <v>0</v>
          </cell>
          <cell r="K141">
            <v>0</v>
          </cell>
          <cell r="M141">
            <v>0</v>
          </cell>
          <cell r="O141">
            <v>0</v>
          </cell>
          <cell r="Q141">
            <v>0</v>
          </cell>
          <cell r="S141">
            <v>0</v>
          </cell>
          <cell r="U141">
            <v>0</v>
          </cell>
          <cell r="W141">
            <v>0</v>
          </cell>
          <cell r="Y141">
            <v>0</v>
          </cell>
          <cell r="AA141">
            <v>0</v>
          </cell>
          <cell r="AC141">
            <v>0</v>
          </cell>
          <cell r="AE141">
            <v>0</v>
          </cell>
          <cell r="AG141">
            <v>0</v>
          </cell>
          <cell r="AI141">
            <v>0</v>
          </cell>
          <cell r="AK141">
            <v>0</v>
          </cell>
        </row>
        <row r="142">
          <cell r="A142" t="str">
            <v>L2</v>
          </cell>
          <cell r="C142" t="str">
            <v>GSC - Woodstock, Canada</v>
          </cell>
          <cell r="E142" t="str">
            <v>US/CANADA</v>
          </cell>
          <cell r="F142" t="str">
            <v>SSD</v>
          </cell>
          <cell r="G142" t="str">
            <v>TRAN</v>
          </cell>
          <cell r="I142">
            <v>56.048698793999982</v>
          </cell>
          <cell r="K142">
            <v>-105.56078954999998</v>
          </cell>
          <cell r="M142">
            <v>161.60948834399997</v>
          </cell>
          <cell r="O142">
            <v>255.40538581600001</v>
          </cell>
          <cell r="Q142">
            <v>-97.132859460999981</v>
          </cell>
          <cell r="S142">
            <v>352.53824527699999</v>
          </cell>
          <cell r="U142">
            <v>172.32706109400002</v>
          </cell>
          <cell r="W142">
            <v>-92.258165829999967</v>
          </cell>
          <cell r="Y142">
            <v>264.58522692399998</v>
          </cell>
          <cell r="AA142">
            <v>430.97577590400005</v>
          </cell>
          <cell r="AC142">
            <v>-60.929267787999969</v>
          </cell>
          <cell r="AE142">
            <v>491.90504369199999</v>
          </cell>
          <cell r="AG142">
            <v>430.97577590400005</v>
          </cell>
          <cell r="AI142">
            <v>-60.929267787999969</v>
          </cell>
          <cell r="AK142">
            <v>491.90504369199999</v>
          </cell>
        </row>
        <row r="200">
          <cell r="A200" t="str">
            <v>J4</v>
          </cell>
          <cell r="C200" t="str">
            <v>Ferreira - Cordoba, Argentina</v>
          </cell>
          <cell r="E200" t="str">
            <v>S AMERICA</v>
          </cell>
          <cell r="F200" t="str">
            <v>SSD</v>
          </cell>
          <cell r="I200">
            <v>-5.8806259200000008</v>
          </cell>
          <cell r="K200">
            <v>0</v>
          </cell>
          <cell r="M200">
            <v>-5.8806259200000008</v>
          </cell>
          <cell r="O200">
            <v>-4.6795272209999998</v>
          </cell>
          <cell r="Q200">
            <v>0</v>
          </cell>
          <cell r="S200">
            <v>-4.6795272209999998</v>
          </cell>
          <cell r="U200">
            <v>0</v>
          </cell>
          <cell r="W200">
            <v>0</v>
          </cell>
          <cell r="Y200">
            <v>0</v>
          </cell>
          <cell r="AA200">
            <v>0</v>
          </cell>
          <cell r="AC200">
            <v>0</v>
          </cell>
          <cell r="AE200">
            <v>0</v>
          </cell>
          <cell r="AG200">
            <v>0</v>
          </cell>
          <cell r="AI200">
            <v>0</v>
          </cell>
          <cell r="AK200">
            <v>0</v>
          </cell>
        </row>
        <row r="201">
          <cell r="A201" t="str">
            <v>JI</v>
          </cell>
          <cell r="C201" t="str">
            <v>Cacapava - Sao Paulo, Brazil</v>
          </cell>
          <cell r="E201" t="str">
            <v>S AMERICA</v>
          </cell>
          <cell r="F201" t="str">
            <v>SSD</v>
          </cell>
          <cell r="I201">
            <v>0</v>
          </cell>
          <cell r="K201">
            <v>0</v>
          </cell>
          <cell r="M201">
            <v>0</v>
          </cell>
          <cell r="O201">
            <v>0</v>
          </cell>
          <cell r="Q201">
            <v>0</v>
          </cell>
          <cell r="S201">
            <v>0</v>
          </cell>
          <cell r="U201">
            <v>0</v>
          </cell>
          <cell r="W201">
            <v>0</v>
          </cell>
          <cell r="Y201">
            <v>0</v>
          </cell>
          <cell r="AA201">
            <v>0</v>
          </cell>
          <cell r="AC201">
            <v>0</v>
          </cell>
          <cell r="AE201">
            <v>0</v>
          </cell>
          <cell r="AG201">
            <v>0</v>
          </cell>
          <cell r="AI201">
            <v>0</v>
          </cell>
          <cell r="AK201">
            <v>0</v>
          </cell>
        </row>
        <row r="202">
          <cell r="A202" t="str">
            <v>J6</v>
          </cell>
          <cell r="C202" t="str">
            <v>Betim II, Brazil</v>
          </cell>
          <cell r="E202" t="str">
            <v>S AMERICA</v>
          </cell>
          <cell r="F202" t="str">
            <v>SSD</v>
          </cell>
          <cell r="I202">
            <v>0</v>
          </cell>
          <cell r="K202">
            <v>0</v>
          </cell>
          <cell r="M202">
            <v>0</v>
          </cell>
          <cell r="O202">
            <v>0</v>
          </cell>
          <cell r="Q202">
            <v>0</v>
          </cell>
          <cell r="S202">
            <v>0</v>
          </cell>
          <cell r="U202">
            <v>0</v>
          </cell>
          <cell r="W202">
            <v>0</v>
          </cell>
          <cell r="Y202">
            <v>0</v>
          </cell>
          <cell r="AA202">
            <v>0</v>
          </cell>
          <cell r="AC202">
            <v>0</v>
          </cell>
          <cell r="AE202">
            <v>0</v>
          </cell>
          <cell r="AG202">
            <v>0</v>
          </cell>
          <cell r="AI202">
            <v>0</v>
          </cell>
          <cell r="AK202">
            <v>0</v>
          </cell>
        </row>
        <row r="203">
          <cell r="A203" t="str">
            <v>098</v>
          </cell>
          <cell r="C203" t="str">
            <v>Valencia, Venezuela</v>
          </cell>
          <cell r="E203" t="str">
            <v>S AMERICA</v>
          </cell>
          <cell r="F203" t="str">
            <v>SSD</v>
          </cell>
          <cell r="I203">
            <v>0</v>
          </cell>
          <cell r="K203">
            <v>7.4624503499999992</v>
          </cell>
          <cell r="M203">
            <v>-7.4624503499999992</v>
          </cell>
          <cell r="O203">
            <v>-4.9229021910000004</v>
          </cell>
          <cell r="Q203">
            <v>12.108673314594</v>
          </cell>
          <cell r="S203">
            <v>-17.031575505593999</v>
          </cell>
          <cell r="U203">
            <v>9.6134886640000001</v>
          </cell>
          <cell r="W203">
            <v>17.442213300593998</v>
          </cell>
          <cell r="Y203">
            <v>-7.8287246365939982</v>
          </cell>
          <cell r="AA203">
            <v>25.033119235999997</v>
          </cell>
          <cell r="AC203">
            <v>22.775753286593996</v>
          </cell>
          <cell r="AE203">
            <v>2.257365949406001</v>
          </cell>
          <cell r="AG203">
            <v>25.033119235999997</v>
          </cell>
          <cell r="AI203">
            <v>22.775753286593996</v>
          </cell>
          <cell r="AK203">
            <v>2.257365949406001</v>
          </cell>
        </row>
        <row r="204">
          <cell r="A204" t="str">
            <v>BR</v>
          </cell>
          <cell r="C204" t="str">
            <v>Amazon - Bahia,  Brazil</v>
          </cell>
          <cell r="E204" t="str">
            <v>S AMERICA</v>
          </cell>
          <cell r="F204" t="str">
            <v>SSD</v>
          </cell>
          <cell r="I204">
            <v>0</v>
          </cell>
          <cell r="K204">
            <v>0</v>
          </cell>
          <cell r="M204">
            <v>0</v>
          </cell>
          <cell r="O204">
            <v>0</v>
          </cell>
          <cell r="Q204">
            <v>0</v>
          </cell>
          <cell r="S204">
            <v>0</v>
          </cell>
          <cell r="U204">
            <v>0</v>
          </cell>
          <cell r="W204">
            <v>0</v>
          </cell>
          <cell r="Y204">
            <v>0</v>
          </cell>
          <cell r="AA204">
            <v>0</v>
          </cell>
          <cell r="AC204">
            <v>0</v>
          </cell>
          <cell r="AE204">
            <v>0</v>
          </cell>
          <cell r="AG204">
            <v>0</v>
          </cell>
          <cell r="AI204">
            <v>0</v>
          </cell>
          <cell r="AK204">
            <v>0</v>
          </cell>
        </row>
        <row r="205">
          <cell r="A205" t="str">
            <v>231</v>
          </cell>
          <cell r="C205" t="str">
            <v>Do Brazil - Diadema, Brazil</v>
          </cell>
          <cell r="E205" t="str">
            <v>S AMERICA</v>
          </cell>
          <cell r="F205" t="str">
            <v>SSD</v>
          </cell>
          <cell r="I205">
            <v>0</v>
          </cell>
          <cell r="K205">
            <v>0</v>
          </cell>
          <cell r="M205">
            <v>0</v>
          </cell>
          <cell r="O205">
            <v>0</v>
          </cell>
          <cell r="Q205">
            <v>0</v>
          </cell>
          <cell r="S205">
            <v>0</v>
          </cell>
          <cell r="U205">
            <v>0</v>
          </cell>
          <cell r="W205">
            <v>0</v>
          </cell>
          <cell r="Y205">
            <v>0</v>
          </cell>
          <cell r="AA205">
            <v>0</v>
          </cell>
          <cell r="AC205">
            <v>0</v>
          </cell>
          <cell r="AE205">
            <v>0</v>
          </cell>
          <cell r="AG205">
            <v>0</v>
          </cell>
          <cell r="AI205">
            <v>0</v>
          </cell>
          <cell r="AK205">
            <v>0</v>
          </cell>
        </row>
        <row r="206">
          <cell r="A206" t="str">
            <v>JO</v>
          </cell>
          <cell r="C206" t="str">
            <v>Curitiba, Brazil</v>
          </cell>
          <cell r="E206" t="str">
            <v>S AMERICA</v>
          </cell>
          <cell r="F206" t="str">
            <v>SSD</v>
          </cell>
          <cell r="I206">
            <v>0</v>
          </cell>
          <cell r="K206">
            <v>0</v>
          </cell>
          <cell r="M206">
            <v>0</v>
          </cell>
          <cell r="O206">
            <v>0</v>
          </cell>
          <cell r="Q206">
            <v>0</v>
          </cell>
          <cell r="S206">
            <v>0</v>
          </cell>
          <cell r="U206">
            <v>0</v>
          </cell>
          <cell r="W206">
            <v>0</v>
          </cell>
          <cell r="Y206">
            <v>0</v>
          </cell>
          <cell r="AA206">
            <v>0</v>
          </cell>
          <cell r="AC206">
            <v>0</v>
          </cell>
          <cell r="AE206">
            <v>0</v>
          </cell>
          <cell r="AG206">
            <v>0</v>
          </cell>
          <cell r="AI206">
            <v>0</v>
          </cell>
          <cell r="AK206">
            <v>0</v>
          </cell>
        </row>
        <row r="207">
          <cell r="A207" t="str">
            <v>XC</v>
          </cell>
          <cell r="C207" t="str">
            <v>Juiz De Fora, Brazil</v>
          </cell>
          <cell r="E207" t="str">
            <v>S AMERICA</v>
          </cell>
          <cell r="F207" t="str">
            <v>SSD</v>
          </cell>
          <cell r="I207">
            <v>0</v>
          </cell>
          <cell r="K207">
            <v>0</v>
          </cell>
          <cell r="M207">
            <v>0</v>
          </cell>
          <cell r="O207">
            <v>0</v>
          </cell>
          <cell r="Q207">
            <v>0</v>
          </cell>
          <cell r="S207">
            <v>0</v>
          </cell>
          <cell r="U207">
            <v>0</v>
          </cell>
          <cell r="W207">
            <v>0</v>
          </cell>
          <cell r="Y207">
            <v>0</v>
          </cell>
          <cell r="AA207">
            <v>0</v>
          </cell>
          <cell r="AC207">
            <v>0</v>
          </cell>
          <cell r="AE207">
            <v>0</v>
          </cell>
          <cell r="AG207">
            <v>0</v>
          </cell>
          <cell r="AI207">
            <v>0</v>
          </cell>
          <cell r="AK207">
            <v>0</v>
          </cell>
        </row>
        <row r="208">
          <cell r="A208" t="str">
            <v>146</v>
          </cell>
          <cell r="C208" t="str">
            <v>SA Admin - Sao Paulo, Brazil</v>
          </cell>
          <cell r="E208" t="str">
            <v>S AMERICA</v>
          </cell>
          <cell r="F208" t="str">
            <v>HQPROD</v>
          </cell>
          <cell r="I208">
            <v>0</v>
          </cell>
          <cell r="K208">
            <v>0</v>
          </cell>
          <cell r="M208">
            <v>0</v>
          </cell>
          <cell r="O208">
            <v>0</v>
          </cell>
          <cell r="Q208">
            <v>0</v>
          </cell>
          <cell r="S208">
            <v>0</v>
          </cell>
          <cell r="U208">
            <v>0</v>
          </cell>
          <cell r="W208">
            <v>0</v>
          </cell>
          <cell r="Y208">
            <v>0</v>
          </cell>
          <cell r="AA208">
            <v>0</v>
          </cell>
          <cell r="AC208">
            <v>0</v>
          </cell>
          <cell r="AE208">
            <v>0</v>
          </cell>
          <cell r="AG208">
            <v>0</v>
          </cell>
          <cell r="AI208">
            <v>0</v>
          </cell>
          <cell r="AK208">
            <v>0</v>
          </cell>
        </row>
        <row r="209">
          <cell r="A209" t="str">
            <v>JM</v>
          </cell>
          <cell r="C209" t="str">
            <v>Porto Real - Rio De Janeiro, Brazil</v>
          </cell>
          <cell r="E209" t="str">
            <v>S AMERICA</v>
          </cell>
          <cell r="F209" t="str">
            <v>ESD</v>
          </cell>
          <cell r="I209">
            <v>0</v>
          </cell>
          <cell r="K209">
            <v>0</v>
          </cell>
          <cell r="M209">
            <v>0</v>
          </cell>
          <cell r="O209">
            <v>0</v>
          </cell>
          <cell r="Q209">
            <v>0</v>
          </cell>
          <cell r="S209">
            <v>0</v>
          </cell>
          <cell r="U209">
            <v>0</v>
          </cell>
          <cell r="W209">
            <v>0</v>
          </cell>
          <cell r="Y209">
            <v>0</v>
          </cell>
          <cell r="AA209">
            <v>0</v>
          </cell>
          <cell r="AC209">
            <v>0</v>
          </cell>
          <cell r="AE209">
            <v>0</v>
          </cell>
          <cell r="AG209">
            <v>0</v>
          </cell>
          <cell r="AI209">
            <v>0</v>
          </cell>
          <cell r="AK209">
            <v>0</v>
          </cell>
        </row>
        <row r="210">
          <cell r="A210" t="str">
            <v>JU</v>
          </cell>
          <cell r="C210" t="str">
            <v>Dragui - Buenos Aires, Argentina</v>
          </cell>
          <cell r="E210" t="str">
            <v>S AMERICA</v>
          </cell>
          <cell r="F210" t="str">
            <v>ISD</v>
          </cell>
          <cell r="I210">
            <v>0</v>
          </cell>
          <cell r="K210">
            <v>0</v>
          </cell>
          <cell r="M210">
            <v>0</v>
          </cell>
          <cell r="O210">
            <v>0</v>
          </cell>
          <cell r="Q210">
            <v>0</v>
          </cell>
          <cell r="S210">
            <v>0</v>
          </cell>
          <cell r="U210">
            <v>0</v>
          </cell>
          <cell r="W210">
            <v>0</v>
          </cell>
          <cell r="Y210">
            <v>0</v>
          </cell>
          <cell r="AA210">
            <v>0</v>
          </cell>
          <cell r="AC210">
            <v>0</v>
          </cell>
          <cell r="AE210">
            <v>0</v>
          </cell>
          <cell r="AG210">
            <v>0</v>
          </cell>
          <cell r="AI210">
            <v>0</v>
          </cell>
          <cell r="AK210">
            <v>0</v>
          </cell>
        </row>
        <row r="211">
          <cell r="A211" t="str">
            <v>SL</v>
          </cell>
          <cell r="C211" t="str">
            <v>Alfombras San Luis S.A.</v>
          </cell>
          <cell r="E211" t="str">
            <v>S AMERICA</v>
          </cell>
          <cell r="F211" t="str">
            <v>SSD</v>
          </cell>
          <cell r="I211">
            <v>0</v>
          </cell>
          <cell r="K211">
            <v>0</v>
          </cell>
          <cell r="M211">
            <v>0</v>
          </cell>
          <cell r="O211">
            <v>0</v>
          </cell>
          <cell r="Q211">
            <v>0</v>
          </cell>
          <cell r="S211">
            <v>0</v>
          </cell>
          <cell r="U211">
            <v>0</v>
          </cell>
          <cell r="W211">
            <v>0</v>
          </cell>
          <cell r="Y211">
            <v>0</v>
          </cell>
          <cell r="AA211">
            <v>0</v>
          </cell>
          <cell r="AC211">
            <v>0</v>
          </cell>
          <cell r="AE211">
            <v>0</v>
          </cell>
          <cell r="AG211">
            <v>0</v>
          </cell>
          <cell r="AI211">
            <v>0</v>
          </cell>
          <cell r="AK211">
            <v>0</v>
          </cell>
        </row>
        <row r="212">
          <cell r="A212" t="str">
            <v>151</v>
          </cell>
          <cell r="C212" t="str">
            <v>South America Operations</v>
          </cell>
          <cell r="E212" t="str">
            <v>S AMERICA</v>
          </cell>
          <cell r="F212" t="str">
            <v>SSD</v>
          </cell>
          <cell r="I212">
            <v>0</v>
          </cell>
          <cell r="K212">
            <v>0</v>
          </cell>
          <cell r="M212">
            <v>0</v>
          </cell>
          <cell r="O212">
            <v>0</v>
          </cell>
          <cell r="Q212">
            <v>0</v>
          </cell>
          <cell r="S212">
            <v>0</v>
          </cell>
          <cell r="U212">
            <v>0</v>
          </cell>
          <cell r="W212">
            <v>0</v>
          </cell>
          <cell r="Y212">
            <v>0</v>
          </cell>
          <cell r="AA212">
            <v>0</v>
          </cell>
          <cell r="AC212">
            <v>0</v>
          </cell>
          <cell r="AE212">
            <v>0</v>
          </cell>
          <cell r="AG212">
            <v>0</v>
          </cell>
          <cell r="AI212">
            <v>0</v>
          </cell>
          <cell r="AK212">
            <v>0</v>
          </cell>
        </row>
        <row r="213">
          <cell r="A213" t="str">
            <v>146A</v>
          </cell>
          <cell r="C213" t="str">
            <v>SA Admin - Sao Paulo, Brazil.</v>
          </cell>
          <cell r="E213" t="str">
            <v>S AMERICA</v>
          </cell>
          <cell r="F213" t="str">
            <v>SSD</v>
          </cell>
          <cell r="I213">
            <v>0</v>
          </cell>
          <cell r="K213">
            <v>0</v>
          </cell>
          <cell r="M213">
            <v>0</v>
          </cell>
          <cell r="O213">
            <v>0</v>
          </cell>
          <cell r="Q213">
            <v>0</v>
          </cell>
          <cell r="S213">
            <v>0</v>
          </cell>
          <cell r="U213">
            <v>0</v>
          </cell>
          <cell r="W213">
            <v>0</v>
          </cell>
          <cell r="Y213">
            <v>0</v>
          </cell>
          <cell r="AA213">
            <v>0</v>
          </cell>
          <cell r="AC213">
            <v>0</v>
          </cell>
          <cell r="AE213">
            <v>0</v>
          </cell>
          <cell r="AG213">
            <v>0</v>
          </cell>
          <cell r="AI213">
            <v>0</v>
          </cell>
          <cell r="AK213">
            <v>0</v>
          </cell>
        </row>
        <row r="214">
          <cell r="A214" t="str">
            <v>JK</v>
          </cell>
          <cell r="C214" t="str">
            <v>Escobar - Buenos Aires, Argentina</v>
          </cell>
          <cell r="E214" t="str">
            <v>S AMERICA</v>
          </cell>
          <cell r="F214" t="str">
            <v>SSD</v>
          </cell>
          <cell r="I214">
            <v>0</v>
          </cell>
          <cell r="K214">
            <v>0</v>
          </cell>
          <cell r="M214">
            <v>0</v>
          </cell>
          <cell r="O214">
            <v>0</v>
          </cell>
          <cell r="Q214">
            <v>0</v>
          </cell>
          <cell r="S214">
            <v>0</v>
          </cell>
          <cell r="U214">
            <v>0</v>
          </cell>
          <cell r="W214">
            <v>0</v>
          </cell>
          <cell r="Y214">
            <v>0</v>
          </cell>
          <cell r="AA214">
            <v>0</v>
          </cell>
          <cell r="AC214">
            <v>0</v>
          </cell>
          <cell r="AE214">
            <v>0</v>
          </cell>
          <cell r="AG214">
            <v>0</v>
          </cell>
          <cell r="AI214">
            <v>0</v>
          </cell>
          <cell r="AK214">
            <v>0</v>
          </cell>
        </row>
        <row r="215">
          <cell r="A215" t="str">
            <v>144</v>
          </cell>
          <cell r="C215" t="str">
            <v>Blue Macaw - Gravatai, Brazil</v>
          </cell>
          <cell r="E215" t="str">
            <v>S AMERICA</v>
          </cell>
          <cell r="F215" t="str">
            <v>SSD</v>
          </cell>
          <cell r="I215">
            <v>0</v>
          </cell>
          <cell r="K215">
            <v>0</v>
          </cell>
          <cell r="M215">
            <v>0</v>
          </cell>
          <cell r="O215">
            <v>0</v>
          </cell>
          <cell r="Q215">
            <v>0</v>
          </cell>
          <cell r="S215">
            <v>0</v>
          </cell>
          <cell r="U215">
            <v>0</v>
          </cell>
          <cell r="W215">
            <v>0</v>
          </cell>
          <cell r="Y215">
            <v>0</v>
          </cell>
          <cell r="AA215">
            <v>0</v>
          </cell>
          <cell r="AC215">
            <v>0</v>
          </cell>
          <cell r="AE215">
            <v>0</v>
          </cell>
          <cell r="AG215">
            <v>0</v>
          </cell>
          <cell r="AI215">
            <v>0</v>
          </cell>
          <cell r="AK215">
            <v>0</v>
          </cell>
        </row>
        <row r="216">
          <cell r="A216" t="str">
            <v>473</v>
          </cell>
          <cell r="C216" t="str">
            <v>Pacheco - Buenos Aires, Argentina</v>
          </cell>
          <cell r="E216" t="str">
            <v>S AMERICA</v>
          </cell>
          <cell r="F216" t="str">
            <v>ESD</v>
          </cell>
          <cell r="I216">
            <v>0</v>
          </cell>
          <cell r="K216">
            <v>0</v>
          </cell>
          <cell r="M216">
            <v>0</v>
          </cell>
          <cell r="O216">
            <v>0</v>
          </cell>
          <cell r="Q216">
            <v>0</v>
          </cell>
          <cell r="S216">
            <v>0</v>
          </cell>
          <cell r="U216">
            <v>0</v>
          </cell>
          <cell r="W216">
            <v>0</v>
          </cell>
          <cell r="Y216">
            <v>0</v>
          </cell>
          <cell r="AA216">
            <v>0</v>
          </cell>
          <cell r="AC216">
            <v>0</v>
          </cell>
          <cell r="AE216">
            <v>0</v>
          </cell>
          <cell r="AG216">
            <v>0</v>
          </cell>
          <cell r="AI216">
            <v>0</v>
          </cell>
          <cell r="AK216">
            <v>0</v>
          </cell>
        </row>
        <row r="223">
          <cell r="A223" t="str">
            <v>E4</v>
          </cell>
          <cell r="C223" t="str">
            <v>Trollhattan, Sweden</v>
          </cell>
          <cell r="E223" t="str">
            <v>EUROPE</v>
          </cell>
          <cell r="F223" t="str">
            <v>SSD</v>
          </cell>
          <cell r="I223">
            <v>0</v>
          </cell>
          <cell r="K223">
            <v>0</v>
          </cell>
          <cell r="M223">
            <v>0</v>
          </cell>
          <cell r="O223">
            <v>0</v>
          </cell>
          <cell r="Q223">
            <v>0</v>
          </cell>
          <cell r="S223">
            <v>0</v>
          </cell>
          <cell r="U223">
            <v>0</v>
          </cell>
          <cell r="W223">
            <v>0</v>
          </cell>
          <cell r="Y223">
            <v>0</v>
          </cell>
          <cell r="AA223">
            <v>0</v>
          </cell>
          <cell r="AC223">
            <v>0</v>
          </cell>
          <cell r="AE223">
            <v>0</v>
          </cell>
          <cell r="AG223">
            <v>0</v>
          </cell>
          <cell r="AI223">
            <v>0</v>
          </cell>
          <cell r="AK223">
            <v>0</v>
          </cell>
        </row>
        <row r="224">
          <cell r="A224" t="str">
            <v>213</v>
          </cell>
          <cell r="C224" t="str">
            <v>CFD Allershausen &amp; Boblingen Germany</v>
          </cell>
          <cell r="E224" t="str">
            <v>EUROPE</v>
          </cell>
          <cell r="F224" t="str">
            <v>SSD</v>
          </cell>
          <cell r="I224">
            <v>0</v>
          </cell>
          <cell r="K224">
            <v>0</v>
          </cell>
          <cell r="M224">
            <v>0</v>
          </cell>
          <cell r="O224">
            <v>0</v>
          </cell>
          <cell r="Q224">
            <v>0</v>
          </cell>
          <cell r="S224">
            <v>0</v>
          </cell>
          <cell r="U224">
            <v>0</v>
          </cell>
          <cell r="W224">
            <v>0</v>
          </cell>
          <cell r="Y224">
            <v>0</v>
          </cell>
          <cell r="AA224">
            <v>0</v>
          </cell>
          <cell r="AC224">
            <v>0</v>
          </cell>
          <cell r="AE224">
            <v>0</v>
          </cell>
          <cell r="AG224">
            <v>0</v>
          </cell>
          <cell r="AI224">
            <v>0</v>
          </cell>
          <cell r="AK224">
            <v>0</v>
          </cell>
        </row>
        <row r="225">
          <cell r="A225" t="str">
            <v>E5</v>
          </cell>
          <cell r="C225" t="str">
            <v>Torslanda - Gothenborg, Sweden</v>
          </cell>
          <cell r="E225" t="str">
            <v>EUROPE</v>
          </cell>
          <cell r="F225" t="str">
            <v>SSD</v>
          </cell>
          <cell r="I225">
            <v>0</v>
          </cell>
          <cell r="K225">
            <v>0</v>
          </cell>
          <cell r="M225">
            <v>0</v>
          </cell>
          <cell r="O225">
            <v>0</v>
          </cell>
          <cell r="Q225">
            <v>0</v>
          </cell>
          <cell r="S225">
            <v>0</v>
          </cell>
          <cell r="U225">
            <v>0</v>
          </cell>
          <cell r="W225">
            <v>0</v>
          </cell>
          <cell r="Y225">
            <v>0</v>
          </cell>
          <cell r="AA225">
            <v>0</v>
          </cell>
          <cell r="AC225">
            <v>0</v>
          </cell>
          <cell r="AE225">
            <v>0</v>
          </cell>
          <cell r="AG225">
            <v>0</v>
          </cell>
          <cell r="AI225">
            <v>0</v>
          </cell>
          <cell r="AK225">
            <v>0</v>
          </cell>
        </row>
        <row r="226">
          <cell r="A226" t="str">
            <v>D7</v>
          </cell>
          <cell r="C226" t="str">
            <v>Coventry, England (Ford Div.)</v>
          </cell>
          <cell r="E226" t="str">
            <v>EUROPE</v>
          </cell>
          <cell r="F226" t="str">
            <v>SSD</v>
          </cell>
          <cell r="I226">
            <v>0</v>
          </cell>
          <cell r="K226">
            <v>0</v>
          </cell>
          <cell r="M226">
            <v>0</v>
          </cell>
          <cell r="O226">
            <v>0</v>
          </cell>
          <cell r="Q226">
            <v>0</v>
          </cell>
          <cell r="S226">
            <v>0</v>
          </cell>
          <cell r="U226">
            <v>0</v>
          </cell>
          <cell r="W226">
            <v>0</v>
          </cell>
          <cell r="Y226">
            <v>0</v>
          </cell>
          <cell r="AA226">
            <v>0</v>
          </cell>
          <cell r="AC226">
            <v>0</v>
          </cell>
          <cell r="AE226">
            <v>0</v>
          </cell>
          <cell r="AG226">
            <v>0</v>
          </cell>
          <cell r="AI226">
            <v>0</v>
          </cell>
          <cell r="AK226">
            <v>0</v>
          </cell>
        </row>
        <row r="227">
          <cell r="A227" t="str">
            <v>Q9</v>
          </cell>
          <cell r="C227" t="str">
            <v>Melfi, Italy - Assembly</v>
          </cell>
          <cell r="E227" t="str">
            <v>EUROPE</v>
          </cell>
          <cell r="F227" t="str">
            <v>SSD</v>
          </cell>
          <cell r="I227">
            <v>0</v>
          </cell>
          <cell r="K227">
            <v>0</v>
          </cell>
          <cell r="M227">
            <v>0</v>
          </cell>
          <cell r="O227">
            <v>6.8191626640000003</v>
          </cell>
          <cell r="Q227">
            <v>0</v>
          </cell>
          <cell r="S227">
            <v>6.8191626640000003</v>
          </cell>
          <cell r="U227">
            <v>6.8338921399999997</v>
          </cell>
          <cell r="W227">
            <v>0</v>
          </cell>
          <cell r="Y227">
            <v>6.8338921399999997</v>
          </cell>
          <cell r="AA227">
            <v>0</v>
          </cell>
          <cell r="AC227">
            <v>0</v>
          </cell>
          <cell r="AE227">
            <v>0</v>
          </cell>
          <cell r="AG227">
            <v>0</v>
          </cell>
          <cell r="AI227">
            <v>0</v>
          </cell>
          <cell r="AK227">
            <v>0</v>
          </cell>
        </row>
        <row r="228">
          <cell r="A228" t="str">
            <v>AF</v>
          </cell>
          <cell r="C228" t="str">
            <v>Tech. Center - Gustavsburg, Germany</v>
          </cell>
          <cell r="E228" t="str">
            <v>EUROPE</v>
          </cell>
          <cell r="F228" t="str">
            <v>SSD</v>
          </cell>
          <cell r="I228">
            <v>0</v>
          </cell>
          <cell r="K228">
            <v>0</v>
          </cell>
          <cell r="M228">
            <v>0</v>
          </cell>
          <cell r="O228">
            <v>0</v>
          </cell>
          <cell r="Q228">
            <v>0</v>
          </cell>
          <cell r="S228">
            <v>0</v>
          </cell>
          <cell r="U228">
            <v>0</v>
          </cell>
          <cell r="W228">
            <v>0</v>
          </cell>
          <cell r="Y228">
            <v>0</v>
          </cell>
          <cell r="AA228">
            <v>0</v>
          </cell>
          <cell r="AC228">
            <v>0</v>
          </cell>
          <cell r="AE228">
            <v>0</v>
          </cell>
          <cell r="AG228">
            <v>0</v>
          </cell>
          <cell r="AI228">
            <v>0</v>
          </cell>
          <cell r="AK228">
            <v>0</v>
          </cell>
        </row>
        <row r="229">
          <cell r="A229" t="str">
            <v>X2</v>
          </cell>
          <cell r="C229" t="str">
            <v>Besigheim, Germany</v>
          </cell>
          <cell r="E229" t="str">
            <v>EUROPE</v>
          </cell>
          <cell r="F229" t="str">
            <v>SSD</v>
          </cell>
          <cell r="I229">
            <v>0</v>
          </cell>
          <cell r="K229">
            <v>0</v>
          </cell>
          <cell r="M229">
            <v>0</v>
          </cell>
          <cell r="O229">
            <v>0</v>
          </cell>
          <cell r="Q229">
            <v>0</v>
          </cell>
          <cell r="S229">
            <v>0</v>
          </cell>
          <cell r="U229">
            <v>0</v>
          </cell>
          <cell r="W229">
            <v>0</v>
          </cell>
          <cell r="Y229">
            <v>0</v>
          </cell>
          <cell r="AA229">
            <v>0</v>
          </cell>
          <cell r="AC229">
            <v>0</v>
          </cell>
          <cell r="AE229">
            <v>0</v>
          </cell>
          <cell r="AG229">
            <v>0</v>
          </cell>
          <cell r="AI229">
            <v>0</v>
          </cell>
          <cell r="AK229">
            <v>0</v>
          </cell>
        </row>
        <row r="230">
          <cell r="A230" t="str">
            <v>J8T</v>
          </cell>
          <cell r="C230" t="str">
            <v>Fiat Div Ofc Cons - Grugliasco, Italy</v>
          </cell>
          <cell r="E230" t="str">
            <v>EUROPE</v>
          </cell>
          <cell r="F230" t="str">
            <v>SSD</v>
          </cell>
          <cell r="G230" t="str">
            <v>X</v>
          </cell>
          <cell r="I230">
            <v>4766.0775209120002</v>
          </cell>
          <cell r="K230">
            <v>13284.397270692762</v>
          </cell>
          <cell r="M230">
            <v>-8518.3197497807614</v>
          </cell>
          <cell r="O230">
            <v>10050.471040856</v>
          </cell>
          <cell r="Q230">
            <v>13284.396961656001</v>
          </cell>
          <cell r="S230">
            <v>-3233.9259208000003</v>
          </cell>
          <cell r="U230">
            <v>10616.811247199999</v>
          </cell>
          <cell r="W230">
            <v>13284.396961656001</v>
          </cell>
          <cell r="Y230">
            <v>-2667.5857144560014</v>
          </cell>
          <cell r="AA230">
            <v>13079.504569392</v>
          </cell>
          <cell r="AC230">
            <v>13284.396961656001</v>
          </cell>
          <cell r="AE230">
            <v>-204.89239226400059</v>
          </cell>
          <cell r="AG230">
            <v>13079.504569392</v>
          </cell>
          <cell r="AI230">
            <v>13284.396961656001</v>
          </cell>
          <cell r="AK230">
            <v>-204.89239226400059</v>
          </cell>
        </row>
        <row r="231">
          <cell r="A231" t="str">
            <v>122</v>
          </cell>
          <cell r="C231" t="str">
            <v>Service Center - Paris, France</v>
          </cell>
          <cell r="E231" t="str">
            <v>EUROPE</v>
          </cell>
          <cell r="F231" t="str">
            <v>SSD</v>
          </cell>
          <cell r="I231">
            <v>0</v>
          </cell>
          <cell r="K231">
            <v>0</v>
          </cell>
          <cell r="M231">
            <v>0</v>
          </cell>
          <cell r="O231">
            <v>0</v>
          </cell>
          <cell r="Q231">
            <v>0</v>
          </cell>
          <cell r="S231">
            <v>0</v>
          </cell>
          <cell r="U231">
            <v>0</v>
          </cell>
          <cell r="W231">
            <v>0</v>
          </cell>
          <cell r="Y231">
            <v>0</v>
          </cell>
          <cell r="AA231">
            <v>0</v>
          </cell>
          <cell r="AC231">
            <v>0</v>
          </cell>
          <cell r="AE231">
            <v>0</v>
          </cell>
          <cell r="AG231">
            <v>0</v>
          </cell>
          <cell r="AI231">
            <v>0</v>
          </cell>
          <cell r="AK231">
            <v>0</v>
          </cell>
        </row>
        <row r="232">
          <cell r="A232" t="str">
            <v>X1</v>
          </cell>
          <cell r="C232" t="str">
            <v>Bremen, Germany</v>
          </cell>
          <cell r="E232" t="str">
            <v>EUROPE</v>
          </cell>
          <cell r="F232" t="str">
            <v>SSD</v>
          </cell>
          <cell r="I232">
            <v>0</v>
          </cell>
          <cell r="K232">
            <v>0</v>
          </cell>
          <cell r="M232">
            <v>0</v>
          </cell>
          <cell r="O232">
            <v>0</v>
          </cell>
          <cell r="Q232">
            <v>0</v>
          </cell>
          <cell r="S232">
            <v>0</v>
          </cell>
          <cell r="U232">
            <v>0</v>
          </cell>
          <cell r="W232">
            <v>0</v>
          </cell>
          <cell r="Y232">
            <v>0</v>
          </cell>
          <cell r="AA232">
            <v>0</v>
          </cell>
          <cell r="AC232">
            <v>0</v>
          </cell>
          <cell r="AE232">
            <v>0</v>
          </cell>
          <cell r="AG232">
            <v>0</v>
          </cell>
          <cell r="AI232">
            <v>0</v>
          </cell>
          <cell r="AK232">
            <v>0</v>
          </cell>
        </row>
        <row r="233">
          <cell r="A233" t="str">
            <v>AI</v>
          </cell>
          <cell r="C233" t="str">
            <v>Gustavsburg, Germany</v>
          </cell>
          <cell r="E233" t="str">
            <v>EUROPE</v>
          </cell>
          <cell r="F233" t="str">
            <v>SSD</v>
          </cell>
          <cell r="I233">
            <v>0</v>
          </cell>
          <cell r="K233">
            <v>0</v>
          </cell>
          <cell r="M233">
            <v>0</v>
          </cell>
          <cell r="O233">
            <v>0</v>
          </cell>
          <cell r="Q233">
            <v>0</v>
          </cell>
          <cell r="S233">
            <v>0</v>
          </cell>
          <cell r="U233">
            <v>0</v>
          </cell>
          <cell r="W233">
            <v>0</v>
          </cell>
          <cell r="Y233">
            <v>0</v>
          </cell>
          <cell r="AA233">
            <v>0</v>
          </cell>
          <cell r="AC233">
            <v>0</v>
          </cell>
          <cell r="AE233">
            <v>0</v>
          </cell>
          <cell r="AG233">
            <v>0</v>
          </cell>
          <cell r="AI233">
            <v>0</v>
          </cell>
          <cell r="AK233">
            <v>0</v>
          </cell>
        </row>
        <row r="234">
          <cell r="A234" t="str">
            <v>214t</v>
          </cell>
          <cell r="C234" t="str">
            <v>Lagny, France Consolidated</v>
          </cell>
          <cell r="E234" t="str">
            <v>EUROPE</v>
          </cell>
          <cell r="F234" t="str">
            <v>SSD</v>
          </cell>
          <cell r="I234">
            <v>0</v>
          </cell>
          <cell r="K234">
            <v>0</v>
          </cell>
          <cell r="M234">
            <v>0</v>
          </cell>
          <cell r="O234">
            <v>0</v>
          </cell>
          <cell r="Q234">
            <v>0</v>
          </cell>
          <cell r="S234">
            <v>0</v>
          </cell>
          <cell r="U234">
            <v>0</v>
          </cell>
          <cell r="W234">
            <v>0</v>
          </cell>
          <cell r="Y234">
            <v>0</v>
          </cell>
          <cell r="AA234">
            <v>0</v>
          </cell>
          <cell r="AC234">
            <v>0</v>
          </cell>
          <cell r="AE234">
            <v>0</v>
          </cell>
          <cell r="AG234">
            <v>0</v>
          </cell>
          <cell r="AI234">
            <v>0</v>
          </cell>
          <cell r="AK234">
            <v>0</v>
          </cell>
        </row>
        <row r="235">
          <cell r="A235" t="str">
            <v>E7</v>
          </cell>
          <cell r="C235" t="str">
            <v>Ford Tech Center - Gothenburg, Sweden</v>
          </cell>
          <cell r="E235" t="str">
            <v>EUROPE</v>
          </cell>
          <cell r="F235" t="str">
            <v>SSD</v>
          </cell>
          <cell r="I235">
            <v>0</v>
          </cell>
          <cell r="K235">
            <v>0</v>
          </cell>
          <cell r="M235">
            <v>0</v>
          </cell>
          <cell r="O235">
            <v>0</v>
          </cell>
          <cell r="Q235">
            <v>0</v>
          </cell>
          <cell r="S235">
            <v>0</v>
          </cell>
          <cell r="U235">
            <v>0</v>
          </cell>
          <cell r="W235">
            <v>0</v>
          </cell>
          <cell r="Y235">
            <v>0</v>
          </cell>
          <cell r="AA235">
            <v>0</v>
          </cell>
          <cell r="AC235">
            <v>0</v>
          </cell>
          <cell r="AE235">
            <v>0</v>
          </cell>
          <cell r="AG235">
            <v>0</v>
          </cell>
          <cell r="AI235">
            <v>0</v>
          </cell>
          <cell r="AK235">
            <v>0</v>
          </cell>
        </row>
        <row r="236">
          <cell r="A236" t="str">
            <v>XB</v>
          </cell>
          <cell r="C236" t="str">
            <v>El Trim - East London, South Africa</v>
          </cell>
          <cell r="E236" t="str">
            <v>EUROPE</v>
          </cell>
          <cell r="F236" t="str">
            <v>SSD</v>
          </cell>
          <cell r="I236">
            <v>0</v>
          </cell>
          <cell r="K236">
            <v>0</v>
          </cell>
          <cell r="M236">
            <v>0</v>
          </cell>
          <cell r="O236">
            <v>0</v>
          </cell>
          <cell r="Q236">
            <v>0</v>
          </cell>
          <cell r="S236">
            <v>0</v>
          </cell>
          <cell r="U236">
            <v>0</v>
          </cell>
          <cell r="W236">
            <v>0</v>
          </cell>
          <cell r="Y236">
            <v>0</v>
          </cell>
          <cell r="AA236">
            <v>0</v>
          </cell>
          <cell r="AC236">
            <v>0</v>
          </cell>
          <cell r="AE236">
            <v>0</v>
          </cell>
          <cell r="AG236">
            <v>0</v>
          </cell>
          <cell r="AI236">
            <v>0</v>
          </cell>
          <cell r="AK236">
            <v>0</v>
          </cell>
        </row>
        <row r="237">
          <cell r="A237" t="str">
            <v>SSD_EHQ</v>
          </cell>
          <cell r="C237" t="str">
            <v>SSD Eur Div Office - Sulzbach, Germany</v>
          </cell>
          <cell r="E237" t="str">
            <v>S AFRICA</v>
          </cell>
          <cell r="F237" t="str">
            <v>SSD</v>
          </cell>
          <cell r="I237">
            <v>0</v>
          </cell>
          <cell r="K237">
            <v>0</v>
          </cell>
          <cell r="M237">
            <v>0</v>
          </cell>
          <cell r="O237">
            <v>0</v>
          </cell>
          <cell r="Q237">
            <v>0</v>
          </cell>
          <cell r="S237">
            <v>0</v>
          </cell>
          <cell r="U237">
            <v>0</v>
          </cell>
          <cell r="W237">
            <v>0</v>
          </cell>
          <cell r="Y237">
            <v>0</v>
          </cell>
          <cell r="AA237">
            <v>0</v>
          </cell>
          <cell r="AC237">
            <v>0</v>
          </cell>
          <cell r="AE237">
            <v>0</v>
          </cell>
          <cell r="AG237">
            <v>0</v>
          </cell>
          <cell r="AI237">
            <v>0</v>
          </cell>
          <cell r="AK237">
            <v>0</v>
          </cell>
        </row>
        <row r="238">
          <cell r="A238" t="str">
            <v>121</v>
          </cell>
          <cell r="C238" t="str">
            <v>Poland III (Fiat Div)</v>
          </cell>
          <cell r="E238" t="str">
            <v>EUROPE</v>
          </cell>
          <cell r="F238" t="str">
            <v>SSD</v>
          </cell>
          <cell r="I238">
            <v>0</v>
          </cell>
          <cell r="K238">
            <v>0</v>
          </cell>
          <cell r="M238">
            <v>0</v>
          </cell>
          <cell r="O238">
            <v>0</v>
          </cell>
          <cell r="Q238">
            <v>0</v>
          </cell>
          <cell r="S238">
            <v>0</v>
          </cell>
          <cell r="U238">
            <v>0</v>
          </cell>
          <cell r="W238">
            <v>0</v>
          </cell>
          <cell r="Y238">
            <v>0</v>
          </cell>
          <cell r="AA238">
            <v>0</v>
          </cell>
          <cell r="AC238">
            <v>0</v>
          </cell>
          <cell r="AE238">
            <v>0</v>
          </cell>
          <cell r="AG238">
            <v>0</v>
          </cell>
          <cell r="AI238">
            <v>0</v>
          </cell>
          <cell r="AK238">
            <v>0</v>
          </cell>
        </row>
        <row r="239">
          <cell r="A239" t="str">
            <v>212</v>
          </cell>
          <cell r="C239" t="str">
            <v>Valdemoro, Spain</v>
          </cell>
          <cell r="E239" t="str">
            <v>EUROPE</v>
          </cell>
          <cell r="F239" t="str">
            <v>SSD</v>
          </cell>
          <cell r="I239">
            <v>0</v>
          </cell>
          <cell r="K239">
            <v>0</v>
          </cell>
          <cell r="M239">
            <v>0</v>
          </cell>
          <cell r="O239">
            <v>0</v>
          </cell>
          <cell r="Q239">
            <v>0</v>
          </cell>
          <cell r="S239">
            <v>0</v>
          </cell>
          <cell r="U239">
            <v>0</v>
          </cell>
          <cell r="W239">
            <v>0</v>
          </cell>
          <cell r="Y239">
            <v>0</v>
          </cell>
          <cell r="AA239">
            <v>0</v>
          </cell>
          <cell r="AC239">
            <v>0</v>
          </cell>
          <cell r="AE239">
            <v>0</v>
          </cell>
          <cell r="AG239">
            <v>0</v>
          </cell>
          <cell r="AI239">
            <v>0</v>
          </cell>
          <cell r="AK239">
            <v>0</v>
          </cell>
        </row>
        <row r="240">
          <cell r="A240" t="str">
            <v>215t</v>
          </cell>
          <cell r="C240" t="str">
            <v>Maubeuge, France Consolidated</v>
          </cell>
          <cell r="E240" t="str">
            <v>EUROPE</v>
          </cell>
          <cell r="F240" t="str">
            <v>SSD</v>
          </cell>
          <cell r="I240">
            <v>0</v>
          </cell>
          <cell r="K240">
            <v>0</v>
          </cell>
          <cell r="M240">
            <v>0</v>
          </cell>
          <cell r="O240">
            <v>0</v>
          </cell>
          <cell r="Q240">
            <v>0</v>
          </cell>
          <cell r="S240">
            <v>0</v>
          </cell>
          <cell r="U240">
            <v>0</v>
          </cell>
          <cell r="W240">
            <v>0</v>
          </cell>
          <cell r="Y240">
            <v>0</v>
          </cell>
          <cell r="AA240">
            <v>0</v>
          </cell>
          <cell r="AC240">
            <v>0</v>
          </cell>
          <cell r="AE240">
            <v>0</v>
          </cell>
          <cell r="AG240">
            <v>0</v>
          </cell>
          <cell r="AI240">
            <v>0</v>
          </cell>
          <cell r="AK240">
            <v>0</v>
          </cell>
        </row>
        <row r="241">
          <cell r="A241" t="str">
            <v>110</v>
          </cell>
          <cell r="C241" t="str">
            <v>Termini, Italy</v>
          </cell>
          <cell r="E241" t="str">
            <v>EUROPE</v>
          </cell>
          <cell r="F241" t="str">
            <v>SSD</v>
          </cell>
          <cell r="I241">
            <v>0</v>
          </cell>
          <cell r="K241">
            <v>0</v>
          </cell>
          <cell r="M241">
            <v>0</v>
          </cell>
          <cell r="O241">
            <v>2.6391070560000003</v>
          </cell>
          <cell r="Q241">
            <v>0</v>
          </cell>
          <cell r="S241">
            <v>2.6391070560000003</v>
          </cell>
          <cell r="U241">
            <v>2.6448075599999998</v>
          </cell>
          <cell r="W241">
            <v>0</v>
          </cell>
          <cell r="Y241">
            <v>2.6448075599999998</v>
          </cell>
          <cell r="AA241">
            <v>0</v>
          </cell>
          <cell r="AC241">
            <v>0</v>
          </cell>
          <cell r="AE241">
            <v>0</v>
          </cell>
          <cell r="AG241">
            <v>0</v>
          </cell>
          <cell r="AI241">
            <v>0</v>
          </cell>
          <cell r="AK241">
            <v>0</v>
          </cell>
        </row>
        <row r="242">
          <cell r="A242" t="str">
            <v>E9</v>
          </cell>
          <cell r="C242" t="str">
            <v>GM Tech Center - Trollhattan, Sweden</v>
          </cell>
          <cell r="E242" t="str">
            <v>EUROPE</v>
          </cell>
          <cell r="F242" t="str">
            <v>SSD</v>
          </cell>
          <cell r="I242">
            <v>0</v>
          </cell>
          <cell r="K242">
            <v>0</v>
          </cell>
          <cell r="M242">
            <v>0</v>
          </cell>
          <cell r="O242">
            <v>0</v>
          </cell>
          <cell r="Q242">
            <v>0</v>
          </cell>
          <cell r="S242">
            <v>0</v>
          </cell>
          <cell r="U242">
            <v>0</v>
          </cell>
          <cell r="W242">
            <v>0</v>
          </cell>
          <cell r="Y242">
            <v>0</v>
          </cell>
          <cell r="AA242">
            <v>0</v>
          </cell>
          <cell r="AC242">
            <v>0</v>
          </cell>
          <cell r="AE242">
            <v>0</v>
          </cell>
          <cell r="AG242">
            <v>0</v>
          </cell>
          <cell r="AI242">
            <v>0</v>
          </cell>
          <cell r="AK242">
            <v>0</v>
          </cell>
        </row>
        <row r="243">
          <cell r="A243" t="str">
            <v>108</v>
          </cell>
          <cell r="C243" t="str">
            <v>Orbassano, Italy</v>
          </cell>
          <cell r="E243" t="str">
            <v>EUROPE</v>
          </cell>
          <cell r="F243" t="str">
            <v>SSD</v>
          </cell>
          <cell r="I243">
            <v>0</v>
          </cell>
          <cell r="K243">
            <v>0</v>
          </cell>
          <cell r="M243">
            <v>0</v>
          </cell>
          <cell r="O243">
            <v>10.091106824000001</v>
          </cell>
          <cell r="Q243">
            <v>0</v>
          </cell>
          <cell r="S243">
            <v>10.091106824000001</v>
          </cell>
          <cell r="U243">
            <v>10.11290374</v>
          </cell>
          <cell r="W243">
            <v>0</v>
          </cell>
          <cell r="Y243">
            <v>10.11290374</v>
          </cell>
          <cell r="AA243">
            <v>0</v>
          </cell>
          <cell r="AC243">
            <v>0</v>
          </cell>
          <cell r="AE243">
            <v>0</v>
          </cell>
          <cell r="AG243">
            <v>0</v>
          </cell>
          <cell r="AI243">
            <v>0</v>
          </cell>
          <cell r="AK243">
            <v>0</v>
          </cell>
        </row>
        <row r="244">
          <cell r="A244" t="str">
            <v>G4T</v>
          </cell>
          <cell r="C244" t="str">
            <v>Koflach, Austria Cons (DaimlerChrysler)</v>
          </cell>
          <cell r="E244" t="str">
            <v>EUROPE</v>
          </cell>
          <cell r="F244" t="str">
            <v>SSD</v>
          </cell>
          <cell r="I244">
            <v>-82.70053055999999</v>
          </cell>
          <cell r="K244">
            <v>-4480.8422697239994</v>
          </cell>
          <cell r="M244">
            <v>4398.1417391639998</v>
          </cell>
          <cell r="O244">
            <v>-491.24910840800032</v>
          </cell>
          <cell r="Q244">
            <v>-4412.3671832159998</v>
          </cell>
          <cell r="S244">
            <v>3921.1180748079996</v>
          </cell>
          <cell r="U244">
            <v>-1526.6469330799998</v>
          </cell>
          <cell r="W244">
            <v>-1966.7429756039996</v>
          </cell>
          <cell r="Y244">
            <v>440.09604252399981</v>
          </cell>
          <cell r="AA244">
            <v>-3627.1319909519993</v>
          </cell>
          <cell r="AC244">
            <v>-1110.7239381319996</v>
          </cell>
          <cell r="AE244">
            <v>-2516.4080528199997</v>
          </cell>
          <cell r="AG244">
            <v>-3627.1319909519993</v>
          </cell>
          <cell r="AI244">
            <v>-1110.7239381319996</v>
          </cell>
          <cell r="AK244">
            <v>-2516.4080528199997</v>
          </cell>
        </row>
        <row r="245">
          <cell r="A245" t="str">
            <v>XF</v>
          </cell>
          <cell r="C245" t="str">
            <v>Rosslyn, South Africa</v>
          </cell>
          <cell r="E245" t="str">
            <v>EUROPE</v>
          </cell>
          <cell r="F245" t="str">
            <v>SSD</v>
          </cell>
          <cell r="I245">
            <v>32.251105279999997</v>
          </cell>
          <cell r="K245">
            <v>0</v>
          </cell>
          <cell r="M245">
            <v>32.251105279999997</v>
          </cell>
          <cell r="O245">
            <v>-5.7480784730000014</v>
          </cell>
          <cell r="Q245">
            <v>0</v>
          </cell>
          <cell r="S245">
            <v>-5.7480784730000014</v>
          </cell>
          <cell r="U245">
            <v>-5.5486827690000027</v>
          </cell>
          <cell r="W245">
            <v>0</v>
          </cell>
          <cell r="Y245">
            <v>-5.5486827690000027</v>
          </cell>
          <cell r="AA245">
            <v>-1.8189894035458565E-15</v>
          </cell>
          <cell r="AC245">
            <v>0</v>
          </cell>
          <cell r="AE245">
            <v>-1.8189894035458565E-15</v>
          </cell>
          <cell r="AG245">
            <v>-1.8189894035458565E-15</v>
          </cell>
          <cell r="AI245">
            <v>0</v>
          </cell>
          <cell r="AK245">
            <v>-1.8189894035458565E-15</v>
          </cell>
        </row>
        <row r="246">
          <cell r="A246" t="str">
            <v>112</v>
          </cell>
          <cell r="C246" t="str">
            <v>Gaz, Russia</v>
          </cell>
          <cell r="E246" t="str">
            <v>EUROPE</v>
          </cell>
          <cell r="F246" t="str">
            <v>SSD</v>
          </cell>
          <cell r="I246">
            <v>-454.95662751999998</v>
          </cell>
          <cell r="K246">
            <v>-47.051497640000008</v>
          </cell>
          <cell r="M246">
            <v>-407.90512988</v>
          </cell>
          <cell r="O246">
            <v>-307.44025196799998</v>
          </cell>
          <cell r="Q246">
            <v>-30.333954448000004</v>
          </cell>
          <cell r="S246">
            <v>-277.10629752</v>
          </cell>
          <cell r="U246">
            <v>-225.14899381800001</v>
          </cell>
          <cell r="W246">
            <v>67.143342840000017</v>
          </cell>
          <cell r="Y246">
            <v>-292.29233665800001</v>
          </cell>
          <cell r="AA246">
            <v>-106.289820648</v>
          </cell>
          <cell r="AC246">
            <v>92.438451784000009</v>
          </cell>
          <cell r="AE246">
            <v>-198.72827243200001</v>
          </cell>
          <cell r="AG246">
            <v>-106.289820648</v>
          </cell>
          <cell r="AI246">
            <v>92.438451784000009</v>
          </cell>
          <cell r="AK246">
            <v>-198.72827243200001</v>
          </cell>
        </row>
        <row r="247">
          <cell r="A247" t="str">
            <v>BC</v>
          </cell>
          <cell r="C247" t="str">
            <v>Logrono - LaRioja, Spain</v>
          </cell>
          <cell r="E247" t="str">
            <v>S AFRICA</v>
          </cell>
          <cell r="F247" t="str">
            <v>SSD</v>
          </cell>
          <cell r="I247">
            <v>0</v>
          </cell>
          <cell r="K247">
            <v>0</v>
          </cell>
          <cell r="M247">
            <v>0</v>
          </cell>
          <cell r="O247">
            <v>0</v>
          </cell>
          <cell r="Q247">
            <v>0</v>
          </cell>
          <cell r="S247">
            <v>0</v>
          </cell>
          <cell r="U247">
            <v>0</v>
          </cell>
          <cell r="W247">
            <v>0</v>
          </cell>
          <cell r="Y247">
            <v>0</v>
          </cell>
          <cell r="AA247">
            <v>0</v>
          </cell>
          <cell r="AC247">
            <v>0</v>
          </cell>
          <cell r="AE247">
            <v>0</v>
          </cell>
          <cell r="AG247">
            <v>0</v>
          </cell>
          <cell r="AI247">
            <v>0</v>
          </cell>
          <cell r="AK247">
            <v>0</v>
          </cell>
        </row>
        <row r="248">
          <cell r="A248" t="str">
            <v>X4</v>
          </cell>
          <cell r="C248" t="str">
            <v>Mor, Hungary I</v>
          </cell>
          <cell r="E248" t="str">
            <v>EUROPE</v>
          </cell>
          <cell r="F248" t="str">
            <v>SSD</v>
          </cell>
          <cell r="I248">
            <v>-373.18614415199994</v>
          </cell>
          <cell r="K248">
            <v>-152.7818703968546</v>
          </cell>
          <cell r="M248">
            <v>-220.40427375514534</v>
          </cell>
          <cell r="O248">
            <v>-712.62258068000017</v>
          </cell>
          <cell r="Q248">
            <v>0</v>
          </cell>
          <cell r="S248">
            <v>-712.62258068000017</v>
          </cell>
          <cell r="U248">
            <v>-759.69593723999992</v>
          </cell>
          <cell r="W248">
            <v>0</v>
          </cell>
          <cell r="Y248">
            <v>-759.69593723999992</v>
          </cell>
          <cell r="AA248">
            <v>-57.283609175999942</v>
          </cell>
          <cell r="AC248">
            <v>0</v>
          </cell>
          <cell r="AE248">
            <v>-57.283609175999942</v>
          </cell>
          <cell r="AG248">
            <v>-57.283609175999942</v>
          </cell>
          <cell r="AI248">
            <v>0</v>
          </cell>
          <cell r="AK248">
            <v>-57.283609175999942</v>
          </cell>
        </row>
        <row r="249">
          <cell r="A249" t="str">
            <v>JE</v>
          </cell>
          <cell r="C249" t="str">
            <v>Poland I (Fiat Div.)</v>
          </cell>
          <cell r="E249" t="str">
            <v>EUROPE</v>
          </cell>
          <cell r="F249" t="str">
            <v>SSD</v>
          </cell>
          <cell r="I249">
            <v>0</v>
          </cell>
          <cell r="K249">
            <v>-83.276705664000005</v>
          </cell>
          <cell r="M249">
            <v>83.276705664000005</v>
          </cell>
          <cell r="O249">
            <v>-83.920809900000009</v>
          </cell>
          <cell r="Q249">
            <v>-83.276705664000005</v>
          </cell>
          <cell r="S249">
            <v>-0.64410423600000399</v>
          </cell>
          <cell r="U249">
            <v>-81.567417000000006</v>
          </cell>
          <cell r="W249">
            <v>0</v>
          </cell>
          <cell r="Y249">
            <v>-81.567417000000006</v>
          </cell>
          <cell r="AA249">
            <v>-88.118115660000001</v>
          </cell>
          <cell r="AC249">
            <v>0</v>
          </cell>
          <cell r="AE249">
            <v>-88.118115660000001</v>
          </cell>
          <cell r="AG249">
            <v>-88.118115660000001</v>
          </cell>
          <cell r="AI249">
            <v>0</v>
          </cell>
          <cell r="AK249">
            <v>-88.118115660000001</v>
          </cell>
        </row>
        <row r="250">
          <cell r="A250" t="str">
            <v>X9</v>
          </cell>
          <cell r="C250" t="str">
            <v>Assembly - East London, South Africa</v>
          </cell>
          <cell r="E250" t="str">
            <v>EUROPE</v>
          </cell>
          <cell r="F250" t="str">
            <v>SSD</v>
          </cell>
          <cell r="I250">
            <v>-0.7680038560000001</v>
          </cell>
          <cell r="K250">
            <v>8.0480867000000007</v>
          </cell>
          <cell r="M250">
            <v>-8.8160905560000007</v>
          </cell>
          <cell r="O250">
            <v>-0.8553717099999999</v>
          </cell>
          <cell r="Q250">
            <v>0</v>
          </cell>
          <cell r="S250">
            <v>-0.8553717099999999</v>
          </cell>
          <cell r="U250">
            <v>-0.82560590699999992</v>
          </cell>
          <cell r="W250">
            <v>0</v>
          </cell>
          <cell r="Y250">
            <v>-0.82560590699999992</v>
          </cell>
          <cell r="AA250">
            <v>7.8556829749999997</v>
          </cell>
          <cell r="AC250">
            <v>0</v>
          </cell>
          <cell r="AE250">
            <v>7.8556829749999997</v>
          </cell>
          <cell r="AG250">
            <v>7.8556829749999997</v>
          </cell>
          <cell r="AI250">
            <v>0</v>
          </cell>
          <cell r="AK250">
            <v>7.8556829749999997</v>
          </cell>
        </row>
        <row r="251">
          <cell r="A251" t="str">
            <v>BL</v>
          </cell>
          <cell r="C251" t="str">
            <v>Port Elizabeth, South Africa</v>
          </cell>
          <cell r="E251" t="str">
            <v>EUROPE</v>
          </cell>
          <cell r="F251" t="str">
            <v>SSD</v>
          </cell>
          <cell r="I251">
            <v>0</v>
          </cell>
          <cell r="K251">
            <v>0</v>
          </cell>
          <cell r="M251">
            <v>0</v>
          </cell>
          <cell r="O251">
            <v>0</v>
          </cell>
          <cell r="Q251">
            <v>0</v>
          </cell>
          <cell r="S251">
            <v>0</v>
          </cell>
          <cell r="U251">
            <v>0</v>
          </cell>
          <cell r="W251">
            <v>0</v>
          </cell>
          <cell r="Y251">
            <v>0</v>
          </cell>
          <cell r="AA251">
            <v>0</v>
          </cell>
          <cell r="AC251">
            <v>0</v>
          </cell>
          <cell r="AE251">
            <v>0</v>
          </cell>
          <cell r="AG251">
            <v>0</v>
          </cell>
          <cell r="AI251">
            <v>0</v>
          </cell>
          <cell r="AK251">
            <v>0</v>
          </cell>
        </row>
        <row r="252">
          <cell r="A252" t="str">
            <v>X5</v>
          </cell>
          <cell r="C252" t="str">
            <v>Gyor, Hungary</v>
          </cell>
          <cell r="E252" t="str">
            <v>EUROPE</v>
          </cell>
          <cell r="F252" t="str">
            <v>SSD</v>
          </cell>
          <cell r="I252">
            <v>-329.38257008800002</v>
          </cell>
          <cell r="K252">
            <v>-505.16554374036002</v>
          </cell>
          <cell r="M252">
            <v>175.78297365236</v>
          </cell>
          <cell r="O252">
            <v>-191.510614256</v>
          </cell>
          <cell r="Q252">
            <v>0</v>
          </cell>
          <cell r="S252">
            <v>-191.510614256</v>
          </cell>
          <cell r="U252">
            <v>-218.44009521999999</v>
          </cell>
          <cell r="W252">
            <v>0</v>
          </cell>
          <cell r="Y252">
            <v>-218.44009521999999</v>
          </cell>
          <cell r="AA252">
            <v>-377.10319173599993</v>
          </cell>
          <cell r="AC252">
            <v>0</v>
          </cell>
          <cell r="AE252">
            <v>-377.10319173599993</v>
          </cell>
          <cell r="AG252">
            <v>-377.10319173599993</v>
          </cell>
          <cell r="AI252">
            <v>0</v>
          </cell>
          <cell r="AK252">
            <v>-377.10319173599993</v>
          </cell>
        </row>
        <row r="253">
          <cell r="A253" t="str">
            <v>IA</v>
          </cell>
          <cell r="C253" t="str">
            <v>Brits - B.M.W., South Africa</v>
          </cell>
          <cell r="E253" t="str">
            <v>EUROPE</v>
          </cell>
          <cell r="F253" t="str">
            <v>SSD</v>
          </cell>
          <cell r="I253">
            <v>0</v>
          </cell>
          <cell r="K253">
            <v>0</v>
          </cell>
          <cell r="M253">
            <v>0</v>
          </cell>
          <cell r="O253">
            <v>0</v>
          </cell>
          <cell r="Q253">
            <v>0</v>
          </cell>
          <cell r="S253">
            <v>0</v>
          </cell>
          <cell r="U253">
            <v>0</v>
          </cell>
          <cell r="W253">
            <v>0</v>
          </cell>
          <cell r="Y253">
            <v>0</v>
          </cell>
          <cell r="AA253">
            <v>0</v>
          </cell>
          <cell r="AC253">
            <v>0</v>
          </cell>
          <cell r="AE253">
            <v>0</v>
          </cell>
          <cell r="AG253">
            <v>0</v>
          </cell>
          <cell r="AI253">
            <v>0</v>
          </cell>
          <cell r="AK253">
            <v>0</v>
          </cell>
        </row>
        <row r="254">
          <cell r="A254" t="str">
            <v>100</v>
          </cell>
          <cell r="C254" t="str">
            <v>Leca, Poland</v>
          </cell>
          <cell r="E254" t="str">
            <v>S AFRICA</v>
          </cell>
          <cell r="F254" t="str">
            <v>SSD</v>
          </cell>
          <cell r="I254">
            <v>0</v>
          </cell>
          <cell r="K254">
            <v>0</v>
          </cell>
          <cell r="M254">
            <v>0</v>
          </cell>
          <cell r="O254">
            <v>0</v>
          </cell>
          <cell r="Q254">
            <v>0</v>
          </cell>
          <cell r="S254">
            <v>0</v>
          </cell>
          <cell r="U254">
            <v>0</v>
          </cell>
          <cell r="W254">
            <v>0</v>
          </cell>
          <cell r="Y254">
            <v>0</v>
          </cell>
          <cell r="AA254">
            <v>0</v>
          </cell>
          <cell r="AC254">
            <v>0</v>
          </cell>
          <cell r="AE254">
            <v>0</v>
          </cell>
          <cell r="AG254">
            <v>0</v>
          </cell>
          <cell r="AI254">
            <v>0</v>
          </cell>
          <cell r="AK254">
            <v>0</v>
          </cell>
        </row>
        <row r="255">
          <cell r="A255" t="str">
            <v>227</v>
          </cell>
          <cell r="C255" t="str">
            <v>Lear S. Africa Ltd (Cayman Island)</v>
          </cell>
          <cell r="E255" t="str">
            <v>S AFRICA</v>
          </cell>
          <cell r="I255">
            <v>0</v>
          </cell>
          <cell r="K255">
            <v>0</v>
          </cell>
          <cell r="M255">
            <v>0</v>
          </cell>
          <cell r="O255">
            <v>0</v>
          </cell>
          <cell r="Q255">
            <v>0</v>
          </cell>
          <cell r="S255">
            <v>0</v>
          </cell>
          <cell r="U255">
            <v>0</v>
          </cell>
          <cell r="W255">
            <v>0</v>
          </cell>
          <cell r="Y255">
            <v>0</v>
          </cell>
          <cell r="AA255">
            <v>0</v>
          </cell>
          <cell r="AC255">
            <v>0</v>
          </cell>
          <cell r="AE255">
            <v>0</v>
          </cell>
          <cell r="AG255">
            <v>0</v>
          </cell>
          <cell r="AI255">
            <v>0</v>
          </cell>
          <cell r="AK255">
            <v>0</v>
          </cell>
        </row>
        <row r="256">
          <cell r="A256" t="str">
            <v>106</v>
          </cell>
          <cell r="C256" t="str">
            <v>Melfi, Italy - Frames</v>
          </cell>
          <cell r="E256" t="str">
            <v>EUROPE</v>
          </cell>
          <cell r="F256" t="str">
            <v>SSD</v>
          </cell>
          <cell r="I256">
            <v>0</v>
          </cell>
          <cell r="K256">
            <v>0</v>
          </cell>
          <cell r="M256">
            <v>0</v>
          </cell>
          <cell r="O256">
            <v>0</v>
          </cell>
          <cell r="Q256">
            <v>0</v>
          </cell>
          <cell r="S256">
            <v>0</v>
          </cell>
          <cell r="U256">
            <v>0</v>
          </cell>
          <cell r="W256">
            <v>0</v>
          </cell>
          <cell r="Y256">
            <v>0</v>
          </cell>
          <cell r="AA256">
            <v>0</v>
          </cell>
          <cell r="AC256">
            <v>0</v>
          </cell>
          <cell r="AE256">
            <v>0</v>
          </cell>
          <cell r="AG256">
            <v>0</v>
          </cell>
          <cell r="AI256">
            <v>0</v>
          </cell>
          <cell r="AK256">
            <v>0</v>
          </cell>
        </row>
        <row r="257">
          <cell r="A257" t="str">
            <v>109</v>
          </cell>
          <cell r="C257" t="str">
            <v>Pozzilli, Italy</v>
          </cell>
          <cell r="E257" t="str">
            <v>EUROPE</v>
          </cell>
          <cell r="F257" t="str">
            <v>SSD</v>
          </cell>
          <cell r="I257">
            <v>0</v>
          </cell>
          <cell r="K257">
            <v>0</v>
          </cell>
          <cell r="M257">
            <v>0</v>
          </cell>
          <cell r="O257">
            <v>0</v>
          </cell>
          <cell r="Q257">
            <v>0</v>
          </cell>
          <cell r="S257">
            <v>0</v>
          </cell>
          <cell r="U257">
            <v>0</v>
          </cell>
          <cell r="W257">
            <v>0</v>
          </cell>
          <cell r="Y257">
            <v>0</v>
          </cell>
          <cell r="AA257">
            <v>0</v>
          </cell>
          <cell r="AC257">
            <v>0</v>
          </cell>
          <cell r="AE257">
            <v>0</v>
          </cell>
          <cell r="AG257">
            <v>0</v>
          </cell>
          <cell r="AI257">
            <v>0</v>
          </cell>
          <cell r="AK257">
            <v>0</v>
          </cell>
        </row>
        <row r="258">
          <cell r="A258" t="str">
            <v>BD</v>
          </cell>
          <cell r="C258" t="str">
            <v>Gliwice, Poland</v>
          </cell>
          <cell r="E258" t="str">
            <v>EUROPE</v>
          </cell>
          <cell r="F258" t="str">
            <v>SSD</v>
          </cell>
          <cell r="I258">
            <v>0</v>
          </cell>
          <cell r="K258">
            <v>0</v>
          </cell>
          <cell r="M258">
            <v>0</v>
          </cell>
          <cell r="O258">
            <v>0</v>
          </cell>
          <cell r="Q258">
            <v>0</v>
          </cell>
          <cell r="S258">
            <v>0</v>
          </cell>
          <cell r="U258">
            <v>0</v>
          </cell>
          <cell r="W258">
            <v>0</v>
          </cell>
          <cell r="Y258">
            <v>0</v>
          </cell>
          <cell r="AA258">
            <v>0</v>
          </cell>
          <cell r="AC258">
            <v>0</v>
          </cell>
          <cell r="AE258">
            <v>0</v>
          </cell>
          <cell r="AG258">
            <v>0</v>
          </cell>
          <cell r="AI258">
            <v>0</v>
          </cell>
          <cell r="AK258">
            <v>0</v>
          </cell>
        </row>
        <row r="259">
          <cell r="A259" t="str">
            <v>XD</v>
          </cell>
          <cell r="C259" t="str">
            <v>Brits - South Africa</v>
          </cell>
          <cell r="E259" t="str">
            <v>EUROPE</v>
          </cell>
          <cell r="F259" t="str">
            <v>SSD</v>
          </cell>
          <cell r="I259">
            <v>0</v>
          </cell>
          <cell r="K259">
            <v>0</v>
          </cell>
          <cell r="M259">
            <v>0</v>
          </cell>
          <cell r="O259">
            <v>0</v>
          </cell>
          <cell r="Q259">
            <v>0</v>
          </cell>
          <cell r="S259">
            <v>0</v>
          </cell>
          <cell r="U259">
            <v>0</v>
          </cell>
          <cell r="W259">
            <v>0</v>
          </cell>
          <cell r="Y259">
            <v>0</v>
          </cell>
          <cell r="AA259">
            <v>0</v>
          </cell>
          <cell r="AC259">
            <v>0</v>
          </cell>
          <cell r="AE259">
            <v>0</v>
          </cell>
          <cell r="AG259">
            <v>0</v>
          </cell>
          <cell r="AI259">
            <v>0</v>
          </cell>
          <cell r="AK259">
            <v>0</v>
          </cell>
        </row>
        <row r="260">
          <cell r="A260" t="str">
            <v>ME</v>
          </cell>
          <cell r="C260" t="str">
            <v>Lear Corporation France</v>
          </cell>
          <cell r="E260" t="str">
            <v>EUROPE</v>
          </cell>
          <cell r="F260" t="str">
            <v>SSD</v>
          </cell>
          <cell r="I260">
            <v>-50.178845032000005</v>
          </cell>
          <cell r="K260">
            <v>-3344.0191222224398</v>
          </cell>
          <cell r="M260">
            <v>3293.8402771904398</v>
          </cell>
          <cell r="O260">
            <v>-2225.5049050799998</v>
          </cell>
          <cell r="Q260">
            <v>-3196.9319999999998</v>
          </cell>
          <cell r="S260">
            <v>971.42709491999994</v>
          </cell>
          <cell r="U260">
            <v>-2176.2986519800002</v>
          </cell>
          <cell r="W260">
            <v>-3196.9319999999998</v>
          </cell>
          <cell r="Y260">
            <v>1020.6333480199996</v>
          </cell>
          <cell r="AA260">
            <v>-3217.6869626160001</v>
          </cell>
          <cell r="AC260">
            <v>-3196.9319999999998</v>
          </cell>
          <cell r="AE260">
            <v>-20.754962616000284</v>
          </cell>
          <cell r="AG260">
            <v>-3217.6869626160001</v>
          </cell>
          <cell r="AI260">
            <v>-3196.9319999999998</v>
          </cell>
          <cell r="AK260">
            <v>-20.754962616000284</v>
          </cell>
        </row>
        <row r="261">
          <cell r="A261" t="str">
            <v>L6</v>
          </cell>
          <cell r="C261" t="str">
            <v>Genk, Belgium</v>
          </cell>
          <cell r="E261" t="str">
            <v>EUROPE</v>
          </cell>
          <cell r="F261" t="str">
            <v>SSD</v>
          </cell>
          <cell r="I261">
            <v>0</v>
          </cell>
          <cell r="K261">
            <v>0</v>
          </cell>
          <cell r="M261">
            <v>0</v>
          </cell>
          <cell r="O261">
            <v>0</v>
          </cell>
          <cell r="Q261">
            <v>0</v>
          </cell>
          <cell r="S261">
            <v>0</v>
          </cell>
          <cell r="U261">
            <v>0</v>
          </cell>
          <cell r="W261">
            <v>0</v>
          </cell>
          <cell r="Y261">
            <v>0</v>
          </cell>
          <cell r="AA261">
            <v>0</v>
          </cell>
          <cell r="AC261">
            <v>0</v>
          </cell>
          <cell r="AE261">
            <v>0</v>
          </cell>
          <cell r="AG261">
            <v>0</v>
          </cell>
          <cell r="AI261">
            <v>0</v>
          </cell>
          <cell r="AK261">
            <v>0</v>
          </cell>
        </row>
        <row r="262">
          <cell r="A262" t="str">
            <v>BB</v>
          </cell>
          <cell r="C262" t="str">
            <v>Epila - Zaragoza, Spain</v>
          </cell>
          <cell r="E262" t="str">
            <v>EUROPE</v>
          </cell>
          <cell r="F262" t="str">
            <v>SSD</v>
          </cell>
          <cell r="I262">
            <v>3.5072320000000003E-3</v>
          </cell>
          <cell r="K262">
            <v>0</v>
          </cell>
          <cell r="M262">
            <v>3.5072320000000003E-3</v>
          </cell>
          <cell r="O262">
            <v>3.9184960000000005E-3</v>
          </cell>
          <cell r="Q262">
            <v>0</v>
          </cell>
          <cell r="S262">
            <v>3.9184960000000005E-3</v>
          </cell>
          <cell r="U262">
            <v>3.9269600000000002E-3</v>
          </cell>
          <cell r="W262">
            <v>0</v>
          </cell>
          <cell r="Y262">
            <v>3.9269600000000002E-3</v>
          </cell>
          <cell r="AA262">
            <v>0</v>
          </cell>
          <cell r="AC262">
            <v>0</v>
          </cell>
          <cell r="AE262">
            <v>0</v>
          </cell>
          <cell r="AG262">
            <v>0</v>
          </cell>
          <cell r="AI262">
            <v>0</v>
          </cell>
          <cell r="AK262">
            <v>0</v>
          </cell>
        </row>
        <row r="263">
          <cell r="A263" t="str">
            <v>AA</v>
          </cell>
          <cell r="C263" t="str">
            <v>Eisenach, Germany</v>
          </cell>
          <cell r="E263" t="str">
            <v>EUROPE</v>
          </cell>
          <cell r="F263" t="str">
            <v>SSD</v>
          </cell>
          <cell r="I263">
            <v>0</v>
          </cell>
          <cell r="K263">
            <v>0</v>
          </cell>
          <cell r="M263">
            <v>0</v>
          </cell>
          <cell r="O263">
            <v>0</v>
          </cell>
          <cell r="Q263">
            <v>0</v>
          </cell>
          <cell r="S263">
            <v>0</v>
          </cell>
          <cell r="U263">
            <v>0</v>
          </cell>
          <cell r="W263">
            <v>0</v>
          </cell>
          <cell r="Y263">
            <v>0</v>
          </cell>
          <cell r="AA263">
            <v>0</v>
          </cell>
          <cell r="AC263">
            <v>0</v>
          </cell>
          <cell r="AE263">
            <v>0</v>
          </cell>
          <cell r="AG263">
            <v>0</v>
          </cell>
          <cell r="AI263">
            <v>0</v>
          </cell>
          <cell r="AK263">
            <v>0</v>
          </cell>
        </row>
        <row r="264">
          <cell r="A264" t="str">
            <v>X6</v>
          </cell>
          <cell r="C264" t="str">
            <v>SCG Pozzo - Italy</v>
          </cell>
          <cell r="E264" t="str">
            <v>EUROPE</v>
          </cell>
          <cell r="F264" t="str">
            <v>SSD</v>
          </cell>
          <cell r="I264">
            <v>26.894331784000002</v>
          </cell>
          <cell r="K264">
            <v>0</v>
          </cell>
          <cell r="M264">
            <v>26.894331784000002</v>
          </cell>
          <cell r="O264">
            <v>8.5393824080000016</v>
          </cell>
          <cell r="Q264">
            <v>0</v>
          </cell>
          <cell r="S264">
            <v>8.5393824080000016</v>
          </cell>
          <cell r="U264">
            <v>8.5578275799999997</v>
          </cell>
          <cell r="W264">
            <v>0</v>
          </cell>
          <cell r="Y264">
            <v>8.5578275799999997</v>
          </cell>
          <cell r="AA264">
            <v>0</v>
          </cell>
          <cell r="AC264">
            <v>0</v>
          </cell>
          <cell r="AE264">
            <v>0</v>
          </cell>
          <cell r="AG264">
            <v>0</v>
          </cell>
          <cell r="AI264">
            <v>0</v>
          </cell>
          <cell r="AK264">
            <v>0</v>
          </cell>
        </row>
        <row r="265">
          <cell r="A265" t="str">
            <v>105</v>
          </cell>
          <cell r="C265" t="str">
            <v>Grugliasco, Italy</v>
          </cell>
          <cell r="E265" t="str">
            <v>EUROPE</v>
          </cell>
          <cell r="F265" t="str">
            <v>SSD</v>
          </cell>
          <cell r="I265">
            <v>0</v>
          </cell>
          <cell r="K265">
            <v>0</v>
          </cell>
          <cell r="M265">
            <v>0</v>
          </cell>
          <cell r="O265">
            <v>12.760582224</v>
          </cell>
          <cell r="Q265">
            <v>0</v>
          </cell>
          <cell r="S265">
            <v>12.760582224</v>
          </cell>
          <cell r="U265">
            <v>12.78814524</v>
          </cell>
          <cell r="W265">
            <v>0</v>
          </cell>
          <cell r="Y265">
            <v>12.78814524</v>
          </cell>
          <cell r="AA265">
            <v>0</v>
          </cell>
          <cell r="AC265">
            <v>0</v>
          </cell>
          <cell r="AE265">
            <v>0</v>
          </cell>
          <cell r="AG265">
            <v>0</v>
          </cell>
          <cell r="AI265">
            <v>0</v>
          </cell>
          <cell r="AK265">
            <v>0</v>
          </cell>
        </row>
        <row r="266">
          <cell r="A266" t="str">
            <v>BE</v>
          </cell>
          <cell r="C266" t="str">
            <v>Bursa, Turkey</v>
          </cell>
          <cell r="E266" t="str">
            <v>EUROPE</v>
          </cell>
          <cell r="F266" t="str">
            <v>SSD</v>
          </cell>
          <cell r="I266">
            <v>734.16404130499996</v>
          </cell>
          <cell r="K266">
            <v>1516.6591606119998</v>
          </cell>
          <cell r="M266">
            <v>-782.49511930699987</v>
          </cell>
          <cell r="O266">
            <v>1463.986817088</v>
          </cell>
          <cell r="Q266">
            <v>1207.45</v>
          </cell>
          <cell r="S266">
            <v>256.53681708799991</v>
          </cell>
          <cell r="U266">
            <v>1228.7848045120002</v>
          </cell>
          <cell r="W266">
            <v>971.85</v>
          </cell>
          <cell r="Y266">
            <v>256.93480451200014</v>
          </cell>
          <cell r="AA266">
            <v>1288.241533484</v>
          </cell>
          <cell r="AC266">
            <v>677.35</v>
          </cell>
          <cell r="AE266">
            <v>610.89153348399998</v>
          </cell>
          <cell r="AG266">
            <v>1288.241533484</v>
          </cell>
          <cell r="AI266">
            <v>677.35</v>
          </cell>
          <cell r="AK266">
            <v>610.89153348399998</v>
          </cell>
        </row>
        <row r="267">
          <cell r="A267" t="str">
            <v>XE</v>
          </cell>
          <cell r="C267" t="str">
            <v>Brits - Northwest, South Africa</v>
          </cell>
          <cell r="E267" t="str">
            <v>EUROPE</v>
          </cell>
          <cell r="F267" t="str">
            <v>SSD</v>
          </cell>
          <cell r="I267">
            <v>-27.254154319999998</v>
          </cell>
          <cell r="K267">
            <v>-39.111887180000004</v>
          </cell>
          <cell r="M267">
            <v>11.857732860000006</v>
          </cell>
          <cell r="O267">
            <v>-38.073458922</v>
          </cell>
          <cell r="Q267">
            <v>0</v>
          </cell>
          <cell r="S267">
            <v>-38.073458922</v>
          </cell>
          <cell r="U267">
            <v>-36.752724665999999</v>
          </cell>
          <cell r="W267">
            <v>0</v>
          </cell>
          <cell r="Y267">
            <v>-36.752724665999999</v>
          </cell>
          <cell r="AA267">
            <v>-36.475689214999996</v>
          </cell>
          <cell r="AC267">
            <v>0</v>
          </cell>
          <cell r="AE267">
            <v>-36.475689214999996</v>
          </cell>
          <cell r="AG267">
            <v>-36.475689214999996</v>
          </cell>
          <cell r="AI267">
            <v>0</v>
          </cell>
          <cell r="AK267">
            <v>-36.475689214999996</v>
          </cell>
        </row>
        <row r="268">
          <cell r="A268" t="str">
            <v>102</v>
          </cell>
          <cell r="C268" t="str">
            <v>Caivano, Italy</v>
          </cell>
          <cell r="E268" t="str">
            <v>EUROPE</v>
          </cell>
          <cell r="F268" t="str">
            <v>SSD</v>
          </cell>
          <cell r="I268">
            <v>0</v>
          </cell>
          <cell r="K268">
            <v>0</v>
          </cell>
          <cell r="M268">
            <v>0</v>
          </cell>
          <cell r="O268">
            <v>9.7188497040000001</v>
          </cell>
          <cell r="Q268">
            <v>0</v>
          </cell>
          <cell r="S268">
            <v>9.7188497040000001</v>
          </cell>
          <cell r="U268">
            <v>9.7398425399999997</v>
          </cell>
          <cell r="W268">
            <v>0</v>
          </cell>
          <cell r="Y268">
            <v>9.7398425399999997</v>
          </cell>
          <cell r="AA268">
            <v>0</v>
          </cell>
          <cell r="AC268">
            <v>0</v>
          </cell>
          <cell r="AE268">
            <v>0</v>
          </cell>
          <cell r="AG268">
            <v>0</v>
          </cell>
          <cell r="AI268">
            <v>0</v>
          </cell>
          <cell r="AK268">
            <v>0</v>
          </cell>
        </row>
        <row r="269">
          <cell r="A269" t="str">
            <v>XG</v>
          </cell>
          <cell r="C269" t="str">
            <v>East London, South Africa</v>
          </cell>
          <cell r="E269" t="str">
            <v>EUROPE</v>
          </cell>
          <cell r="F269" t="str">
            <v>SSD</v>
          </cell>
          <cell r="I269">
            <v>0</v>
          </cell>
          <cell r="K269">
            <v>0</v>
          </cell>
          <cell r="M269">
            <v>0</v>
          </cell>
          <cell r="O269">
            <v>0</v>
          </cell>
          <cell r="Q269">
            <v>0</v>
          </cell>
          <cell r="S269">
            <v>0</v>
          </cell>
          <cell r="U269">
            <v>0</v>
          </cell>
          <cell r="W269">
            <v>0</v>
          </cell>
          <cell r="Y269">
            <v>0</v>
          </cell>
          <cell r="AA269">
            <v>0</v>
          </cell>
          <cell r="AC269">
            <v>0</v>
          </cell>
          <cell r="AE269">
            <v>0</v>
          </cell>
          <cell r="AG269">
            <v>0</v>
          </cell>
          <cell r="AI269">
            <v>0</v>
          </cell>
          <cell r="AK269">
            <v>0</v>
          </cell>
        </row>
        <row r="270">
          <cell r="A270" t="str">
            <v>253</v>
          </cell>
          <cell r="C270" t="str">
            <v>Tech Center - Allershausen Germany</v>
          </cell>
          <cell r="E270" t="str">
            <v>EUROPE</v>
          </cell>
          <cell r="F270" t="str">
            <v>SSD</v>
          </cell>
          <cell r="I270">
            <v>-0.18062244800000002</v>
          </cell>
          <cell r="K270">
            <v>-0.21952266400000003</v>
          </cell>
          <cell r="M270">
            <v>3.8900216000000015E-2</v>
          </cell>
          <cell r="O270">
            <v>-0.201802544</v>
          </cell>
          <cell r="Q270">
            <v>0</v>
          </cell>
          <cell r="S270">
            <v>-0.201802544</v>
          </cell>
          <cell r="U270">
            <v>-0.20223843999999999</v>
          </cell>
          <cell r="W270">
            <v>0</v>
          </cell>
          <cell r="Y270">
            <v>-0.20223843999999999</v>
          </cell>
          <cell r="AA270">
            <v>-0.21613684799999999</v>
          </cell>
          <cell r="AC270">
            <v>0</v>
          </cell>
          <cell r="AE270">
            <v>-0.21613684799999999</v>
          </cell>
          <cell r="AG270">
            <v>-0.21613684799999999</v>
          </cell>
          <cell r="AI270">
            <v>0</v>
          </cell>
          <cell r="AK270">
            <v>-0.21613684799999999</v>
          </cell>
        </row>
        <row r="271">
          <cell r="A271" t="str">
            <v>253a</v>
          </cell>
          <cell r="C271" t="str">
            <v>Tech Center - Boblingen, Germany</v>
          </cell>
          <cell r="E271" t="str">
            <v>EUROPE</v>
          </cell>
          <cell r="F271" t="str">
            <v>SSD</v>
          </cell>
          <cell r="I271">
            <v>0</v>
          </cell>
          <cell r="K271">
            <v>0</v>
          </cell>
          <cell r="M271">
            <v>0</v>
          </cell>
          <cell r="O271">
            <v>0</v>
          </cell>
          <cell r="Q271">
            <v>0</v>
          </cell>
          <cell r="S271">
            <v>0</v>
          </cell>
          <cell r="U271">
            <v>0</v>
          </cell>
          <cell r="W271">
            <v>0</v>
          </cell>
          <cell r="Y271">
            <v>0</v>
          </cell>
          <cell r="AA271">
            <v>0</v>
          </cell>
          <cell r="AC271">
            <v>0</v>
          </cell>
          <cell r="AE271">
            <v>0</v>
          </cell>
          <cell r="AG271">
            <v>0</v>
          </cell>
          <cell r="AI271">
            <v>0</v>
          </cell>
          <cell r="AK271">
            <v>0</v>
          </cell>
        </row>
        <row r="272">
          <cell r="A272" t="str">
            <v>143</v>
          </cell>
          <cell r="C272" t="str">
            <v>Halewood, England</v>
          </cell>
          <cell r="E272" t="str">
            <v>EUROPE</v>
          </cell>
          <cell r="F272" t="str">
            <v>SSD</v>
          </cell>
          <cell r="I272">
            <v>0</v>
          </cell>
          <cell r="K272">
            <v>0</v>
          </cell>
          <cell r="M272">
            <v>0</v>
          </cell>
          <cell r="O272">
            <v>0</v>
          </cell>
          <cell r="Q272">
            <v>0</v>
          </cell>
          <cell r="S272">
            <v>0</v>
          </cell>
          <cell r="U272">
            <v>0</v>
          </cell>
          <cell r="W272">
            <v>0</v>
          </cell>
          <cell r="Y272">
            <v>0</v>
          </cell>
          <cell r="AA272">
            <v>0</v>
          </cell>
          <cell r="AC272">
            <v>0</v>
          </cell>
          <cell r="AE272">
            <v>0</v>
          </cell>
          <cell r="AG272">
            <v>0</v>
          </cell>
          <cell r="AI272">
            <v>0</v>
          </cell>
          <cell r="AK272">
            <v>0</v>
          </cell>
        </row>
        <row r="273">
          <cell r="A273" t="str">
            <v>X82</v>
          </cell>
          <cell r="C273" t="str">
            <v>Sewing - Rosslyn, South Africa</v>
          </cell>
          <cell r="E273" t="str">
            <v>EUROPE</v>
          </cell>
          <cell r="F273" t="str">
            <v>SSD</v>
          </cell>
          <cell r="I273">
            <v>398.90228388799994</v>
          </cell>
          <cell r="K273">
            <v>1047.12592692816</v>
          </cell>
          <cell r="M273">
            <v>-648.22364304016003</v>
          </cell>
          <cell r="O273">
            <v>230.842881963</v>
          </cell>
          <cell r="Q273">
            <v>-64.546718820000038</v>
          </cell>
          <cell r="S273">
            <v>295.38960078300005</v>
          </cell>
          <cell r="U273">
            <v>1006.6226966459999</v>
          </cell>
          <cell r="W273">
            <v>84.045797187999938</v>
          </cell>
          <cell r="Y273">
            <v>922.57689945799996</v>
          </cell>
          <cell r="AA273">
            <v>1199.0797810039999</v>
          </cell>
          <cell r="AC273">
            <v>-152.15957316800007</v>
          </cell>
          <cell r="AE273">
            <v>1351.2393541719998</v>
          </cell>
          <cell r="AG273">
            <v>1199.0797810039999</v>
          </cell>
          <cell r="AI273">
            <v>-152.15957316800007</v>
          </cell>
          <cell r="AK273">
            <v>1351.2393541719998</v>
          </cell>
        </row>
        <row r="274">
          <cell r="A274" t="str">
            <v>E8</v>
          </cell>
          <cell r="C274" t="str">
            <v>Tech. Center - Dunton, England</v>
          </cell>
          <cell r="E274" t="str">
            <v>EUROPE</v>
          </cell>
          <cell r="F274" t="str">
            <v>SSD</v>
          </cell>
          <cell r="I274">
            <v>0</v>
          </cell>
          <cell r="K274">
            <v>0</v>
          </cell>
          <cell r="M274">
            <v>0</v>
          </cell>
          <cell r="O274">
            <v>0</v>
          </cell>
          <cell r="Q274">
            <v>0</v>
          </cell>
          <cell r="S274">
            <v>0</v>
          </cell>
          <cell r="U274">
            <v>0</v>
          </cell>
          <cell r="W274">
            <v>0</v>
          </cell>
          <cell r="Y274">
            <v>0</v>
          </cell>
          <cell r="AA274">
            <v>0</v>
          </cell>
          <cell r="AC274">
            <v>0</v>
          </cell>
          <cell r="AE274">
            <v>0</v>
          </cell>
          <cell r="AG274">
            <v>0</v>
          </cell>
          <cell r="AI274">
            <v>0</v>
          </cell>
          <cell r="AK274">
            <v>0</v>
          </cell>
        </row>
        <row r="275">
          <cell r="A275" t="str">
            <v>I6</v>
          </cell>
          <cell r="C275" t="str">
            <v>Munich, Germany</v>
          </cell>
          <cell r="E275" t="str">
            <v>EUROPE</v>
          </cell>
          <cell r="F275" t="str">
            <v>SSD</v>
          </cell>
          <cell r="I275">
            <v>0</v>
          </cell>
          <cell r="K275">
            <v>0</v>
          </cell>
          <cell r="M275">
            <v>0</v>
          </cell>
          <cell r="O275">
            <v>0</v>
          </cell>
          <cell r="Q275">
            <v>0</v>
          </cell>
          <cell r="S275">
            <v>0</v>
          </cell>
          <cell r="U275">
            <v>0</v>
          </cell>
          <cell r="W275">
            <v>0</v>
          </cell>
          <cell r="Y275">
            <v>0</v>
          </cell>
          <cell r="AA275">
            <v>0</v>
          </cell>
          <cell r="AC275">
            <v>0</v>
          </cell>
          <cell r="AE275">
            <v>0</v>
          </cell>
          <cell r="AG275">
            <v>0</v>
          </cell>
          <cell r="AI275">
            <v>0</v>
          </cell>
          <cell r="AK275">
            <v>0</v>
          </cell>
        </row>
        <row r="276">
          <cell r="A276" t="str">
            <v>E6</v>
          </cell>
          <cell r="C276" t="str">
            <v>Palmela, Portugal</v>
          </cell>
          <cell r="E276" t="str">
            <v>S AFRICA</v>
          </cell>
          <cell r="F276" t="str">
            <v>SSD</v>
          </cell>
          <cell r="I276">
            <v>-5.2485726880000003</v>
          </cell>
          <cell r="K276">
            <v>-6.3784867570800001</v>
          </cell>
          <cell r="M276">
            <v>1.1299140690799998</v>
          </cell>
          <cell r="O276">
            <v>-5.8640292640000009</v>
          </cell>
          <cell r="Q276">
            <v>-6.3789449840000003</v>
          </cell>
          <cell r="S276">
            <v>0.51491571999999941</v>
          </cell>
          <cell r="U276">
            <v>-5.8766956400000003</v>
          </cell>
          <cell r="W276">
            <v>-6.3789449840000003</v>
          </cell>
          <cell r="Y276">
            <v>0.50224934399999999</v>
          </cell>
          <cell r="AA276">
            <v>-6.2805590879999986</v>
          </cell>
          <cell r="AC276">
            <v>-6.3789449840000003</v>
          </cell>
          <cell r="AE276">
            <v>9.8385896000001694E-2</v>
          </cell>
          <cell r="AG276">
            <v>-6.2805590879999986</v>
          </cell>
          <cell r="AI276">
            <v>-6.3789449840000003</v>
          </cell>
          <cell r="AK276">
            <v>9.8385896000001694E-2</v>
          </cell>
        </row>
        <row r="277">
          <cell r="A277" t="str">
            <v>124</v>
          </cell>
          <cell r="C277" t="str">
            <v>Cergy, France</v>
          </cell>
          <cell r="E277" t="str">
            <v>EUROPE</v>
          </cell>
          <cell r="F277" t="str">
            <v>SSD</v>
          </cell>
          <cell r="I277">
            <v>0</v>
          </cell>
          <cell r="K277">
            <v>0</v>
          </cell>
          <cell r="M277">
            <v>0</v>
          </cell>
          <cell r="O277">
            <v>0</v>
          </cell>
          <cell r="Q277">
            <v>0</v>
          </cell>
          <cell r="S277">
            <v>0</v>
          </cell>
          <cell r="U277">
            <v>0</v>
          </cell>
          <cell r="W277">
            <v>0</v>
          </cell>
          <cell r="Y277">
            <v>0</v>
          </cell>
          <cell r="AA277">
            <v>0</v>
          </cell>
          <cell r="AC277">
            <v>0</v>
          </cell>
          <cell r="AE277">
            <v>0</v>
          </cell>
          <cell r="AG277">
            <v>0</v>
          </cell>
          <cell r="AI277">
            <v>0</v>
          </cell>
          <cell r="AK277">
            <v>0</v>
          </cell>
        </row>
        <row r="278">
          <cell r="A278" t="str">
            <v>X8</v>
          </cell>
          <cell r="C278" t="str">
            <v>Sewing - East London, South Africa</v>
          </cell>
          <cell r="E278" t="str">
            <v>EUROPE</v>
          </cell>
          <cell r="F278" t="str">
            <v>SSD</v>
          </cell>
          <cell r="I278">
            <v>-336.54314323199998</v>
          </cell>
          <cell r="K278">
            <v>-1293.9621836000001</v>
          </cell>
          <cell r="M278">
            <v>957.4190403680002</v>
          </cell>
          <cell r="O278">
            <v>-244.05473397</v>
          </cell>
          <cell r="Q278">
            <v>-1314.0910959120001</v>
          </cell>
          <cell r="S278">
            <v>1070.0363619420002</v>
          </cell>
          <cell r="U278">
            <v>192.92260978200002</v>
          </cell>
          <cell r="W278">
            <v>-1304.6988880240001</v>
          </cell>
          <cell r="Y278">
            <v>1497.6214978060002</v>
          </cell>
          <cell r="AA278">
            <v>-1914.5078269099997</v>
          </cell>
          <cell r="AC278">
            <v>-1484.3051581120003</v>
          </cell>
          <cell r="AE278">
            <v>-430.20266879799942</v>
          </cell>
          <cell r="AG278">
            <v>-1914.5078269099997</v>
          </cell>
          <cell r="AI278">
            <v>-1484.3051581120003</v>
          </cell>
          <cell r="AK278">
            <v>-430.20266879799942</v>
          </cell>
        </row>
        <row r="279">
          <cell r="A279" t="str">
            <v>I2</v>
          </cell>
          <cell r="C279" t="str">
            <v>Customer Service Ctr - Munich, Germany</v>
          </cell>
          <cell r="E279" t="str">
            <v>EUROPE</v>
          </cell>
          <cell r="F279" t="str">
            <v>SSD</v>
          </cell>
          <cell r="I279">
            <v>0</v>
          </cell>
          <cell r="K279">
            <v>0</v>
          </cell>
          <cell r="M279">
            <v>0</v>
          </cell>
          <cell r="O279">
            <v>0</v>
          </cell>
          <cell r="Q279">
            <v>0</v>
          </cell>
          <cell r="S279">
            <v>0</v>
          </cell>
          <cell r="U279">
            <v>0</v>
          </cell>
          <cell r="W279">
            <v>0</v>
          </cell>
          <cell r="Y279">
            <v>0</v>
          </cell>
          <cell r="AA279">
            <v>0</v>
          </cell>
          <cell r="AC279">
            <v>0</v>
          </cell>
          <cell r="AE279">
            <v>0</v>
          </cell>
          <cell r="AG279">
            <v>0</v>
          </cell>
          <cell r="AI279">
            <v>0</v>
          </cell>
          <cell r="AK279">
            <v>0</v>
          </cell>
        </row>
        <row r="280">
          <cell r="A280" t="str">
            <v>103</v>
          </cell>
          <cell r="C280" t="str">
            <v>Cassino, Italy - Assembly</v>
          </cell>
          <cell r="E280" t="str">
            <v>EUROPE</v>
          </cell>
          <cell r="F280" t="str">
            <v>SSD</v>
          </cell>
          <cell r="I280">
            <v>0</v>
          </cell>
          <cell r="K280">
            <v>0</v>
          </cell>
          <cell r="M280">
            <v>0</v>
          </cell>
          <cell r="O280">
            <v>6.1784885680000006</v>
          </cell>
          <cell r="Q280">
            <v>0</v>
          </cell>
          <cell r="S280">
            <v>6.1784885680000006</v>
          </cell>
          <cell r="U280">
            <v>6.1918341799999999</v>
          </cell>
          <cell r="W280">
            <v>0</v>
          </cell>
          <cell r="Y280">
            <v>6.1918341799999999</v>
          </cell>
          <cell r="AA280">
            <v>0</v>
          </cell>
          <cell r="AC280">
            <v>0</v>
          </cell>
          <cell r="AE280">
            <v>0</v>
          </cell>
          <cell r="AG280">
            <v>0</v>
          </cell>
          <cell r="AI280">
            <v>0</v>
          </cell>
          <cell r="AK280">
            <v>0</v>
          </cell>
        </row>
        <row r="281">
          <cell r="A281" t="str">
            <v>IC</v>
          </cell>
          <cell r="C281" t="str">
            <v>Wackersdorf, Germany</v>
          </cell>
          <cell r="E281" t="str">
            <v>EUROPE</v>
          </cell>
          <cell r="F281" t="str">
            <v>SSD</v>
          </cell>
          <cell r="I281">
            <v>0</v>
          </cell>
          <cell r="K281">
            <v>0</v>
          </cell>
          <cell r="M281">
            <v>0</v>
          </cell>
          <cell r="O281">
            <v>0</v>
          </cell>
          <cell r="Q281">
            <v>0</v>
          </cell>
          <cell r="S281">
            <v>0</v>
          </cell>
          <cell r="U281">
            <v>0</v>
          </cell>
          <cell r="W281">
            <v>0</v>
          </cell>
          <cell r="Y281">
            <v>0</v>
          </cell>
          <cell r="AA281">
            <v>0</v>
          </cell>
          <cell r="AC281">
            <v>0</v>
          </cell>
          <cell r="AE281">
            <v>0</v>
          </cell>
          <cell r="AG281">
            <v>0</v>
          </cell>
          <cell r="AI281">
            <v>0</v>
          </cell>
          <cell r="AK281">
            <v>0</v>
          </cell>
        </row>
        <row r="282">
          <cell r="A282" t="str">
            <v>X0</v>
          </cell>
          <cell r="C282" t="str">
            <v>ADCP Customer Svc Ctr  - Munich, Germany</v>
          </cell>
          <cell r="E282" t="str">
            <v>EUROPE</v>
          </cell>
          <cell r="F282" t="str">
            <v>SSD</v>
          </cell>
          <cell r="I282">
            <v>0</v>
          </cell>
          <cell r="K282">
            <v>0</v>
          </cell>
          <cell r="M282">
            <v>0</v>
          </cell>
          <cell r="O282">
            <v>0</v>
          </cell>
          <cell r="Q282">
            <v>0</v>
          </cell>
          <cell r="S282">
            <v>0</v>
          </cell>
          <cell r="U282">
            <v>0</v>
          </cell>
          <cell r="W282">
            <v>0</v>
          </cell>
          <cell r="Y282">
            <v>0</v>
          </cell>
          <cell r="AA282">
            <v>0</v>
          </cell>
          <cell r="AC282">
            <v>0</v>
          </cell>
          <cell r="AE282">
            <v>0</v>
          </cell>
          <cell r="AG282">
            <v>0</v>
          </cell>
          <cell r="AI282">
            <v>0</v>
          </cell>
          <cell r="AK282">
            <v>0</v>
          </cell>
        </row>
        <row r="283">
          <cell r="A283" t="str">
            <v>HB</v>
          </cell>
          <cell r="C283" t="str">
            <v>Quakenbrueck, Germany</v>
          </cell>
          <cell r="E283" t="str">
            <v>S AFRICA</v>
          </cell>
          <cell r="F283" t="str">
            <v>SSD</v>
          </cell>
          <cell r="I283">
            <v>-3.4984639200000003</v>
          </cell>
          <cell r="K283">
            <v>0</v>
          </cell>
          <cell r="M283">
            <v>-3.4984639200000003</v>
          </cell>
          <cell r="O283">
            <v>0</v>
          </cell>
          <cell r="Q283">
            <v>0</v>
          </cell>
          <cell r="S283">
            <v>0</v>
          </cell>
          <cell r="U283">
            <v>0</v>
          </cell>
          <cell r="W283">
            <v>0</v>
          </cell>
          <cell r="Y283">
            <v>0</v>
          </cell>
          <cell r="AA283">
            <v>0</v>
          </cell>
          <cell r="AC283">
            <v>0</v>
          </cell>
          <cell r="AE283">
            <v>0</v>
          </cell>
          <cell r="AG283">
            <v>0</v>
          </cell>
          <cell r="AI283">
            <v>0</v>
          </cell>
          <cell r="AK283">
            <v>0</v>
          </cell>
        </row>
        <row r="284">
          <cell r="A284" t="str">
            <v>MM</v>
          </cell>
          <cell r="C284" t="str">
            <v>Tech. Center - Shepperton, England</v>
          </cell>
          <cell r="E284" t="str">
            <v>S AFRICA</v>
          </cell>
          <cell r="F284" t="str">
            <v>SSD</v>
          </cell>
          <cell r="I284">
            <v>0</v>
          </cell>
          <cell r="K284">
            <v>0</v>
          </cell>
          <cell r="M284">
            <v>0</v>
          </cell>
          <cell r="O284">
            <v>0</v>
          </cell>
          <cell r="Q284">
            <v>0</v>
          </cell>
          <cell r="S284">
            <v>0</v>
          </cell>
          <cell r="U284">
            <v>0</v>
          </cell>
          <cell r="W284">
            <v>0</v>
          </cell>
          <cell r="Y284">
            <v>0</v>
          </cell>
          <cell r="AA284">
            <v>0</v>
          </cell>
          <cell r="AC284">
            <v>0</v>
          </cell>
          <cell r="AE284">
            <v>0</v>
          </cell>
          <cell r="AG284">
            <v>0</v>
          </cell>
          <cell r="AI284">
            <v>0</v>
          </cell>
          <cell r="AK284">
            <v>0</v>
          </cell>
        </row>
        <row r="285">
          <cell r="A285" t="str">
            <v>MK</v>
          </cell>
          <cell r="C285" t="str">
            <v>Houthalen, Belgium</v>
          </cell>
          <cell r="E285" t="str">
            <v>S AFRICA</v>
          </cell>
          <cell r="F285" t="str">
            <v>SSD</v>
          </cell>
          <cell r="I285">
            <v>-158.75485648000003</v>
          </cell>
          <cell r="K285">
            <v>0</v>
          </cell>
          <cell r="M285">
            <v>-158.75485648000003</v>
          </cell>
          <cell r="O285">
            <v>0</v>
          </cell>
          <cell r="Q285">
            <v>0</v>
          </cell>
          <cell r="S285">
            <v>0</v>
          </cell>
          <cell r="U285">
            <v>0</v>
          </cell>
          <cell r="W285">
            <v>0</v>
          </cell>
          <cell r="Y285">
            <v>0</v>
          </cell>
          <cell r="AA285">
            <v>0</v>
          </cell>
          <cell r="AC285">
            <v>0</v>
          </cell>
          <cell r="AE285">
            <v>0</v>
          </cell>
          <cell r="AG285">
            <v>0</v>
          </cell>
          <cell r="AI285">
            <v>0</v>
          </cell>
          <cell r="AK285">
            <v>0</v>
          </cell>
        </row>
        <row r="286">
          <cell r="A286" t="str">
            <v>I8</v>
          </cell>
          <cell r="C286" t="str">
            <v>No Sag - Meaux, France</v>
          </cell>
          <cell r="E286" t="str">
            <v>S AFRICA</v>
          </cell>
          <cell r="F286" t="str">
            <v>SSD</v>
          </cell>
          <cell r="I286">
            <v>556.85111591200007</v>
          </cell>
          <cell r="K286">
            <v>268.01905679599997</v>
          </cell>
          <cell r="M286">
            <v>288.8320591160001</v>
          </cell>
          <cell r="O286">
            <v>107.26980762400002</v>
          </cell>
          <cell r="Q286">
            <v>133.2055</v>
          </cell>
          <cell r="S286">
            <v>-25.935692375999977</v>
          </cell>
          <cell r="U286">
            <v>153.7208492</v>
          </cell>
          <cell r="W286">
            <v>149.19015999999996</v>
          </cell>
          <cell r="Y286">
            <v>4.5306892000000403</v>
          </cell>
          <cell r="AA286">
            <v>178.88261954399999</v>
          </cell>
          <cell r="AC286">
            <v>49.019623999999979</v>
          </cell>
          <cell r="AE286">
            <v>129.862995544</v>
          </cell>
          <cell r="AG286">
            <v>178.88261954399999</v>
          </cell>
          <cell r="AI286">
            <v>49.019623999999979</v>
          </cell>
          <cell r="AK286">
            <v>129.862995544</v>
          </cell>
        </row>
        <row r="287">
          <cell r="A287" t="str">
            <v>MIT</v>
          </cell>
          <cell r="C287" t="str">
            <v>Bicester, England Cons</v>
          </cell>
          <cell r="E287" t="str">
            <v>S AFRICA</v>
          </cell>
          <cell r="F287" t="str">
            <v>SSD</v>
          </cell>
          <cell r="I287">
            <v>0</v>
          </cell>
          <cell r="K287">
            <v>0</v>
          </cell>
          <cell r="M287">
            <v>0</v>
          </cell>
          <cell r="O287">
            <v>0</v>
          </cell>
          <cell r="Q287">
            <v>0</v>
          </cell>
          <cell r="S287">
            <v>0</v>
          </cell>
          <cell r="U287">
            <v>0</v>
          </cell>
          <cell r="W287">
            <v>0</v>
          </cell>
          <cell r="Y287">
            <v>0</v>
          </cell>
          <cell r="AA287">
            <v>0</v>
          </cell>
          <cell r="AC287">
            <v>0</v>
          </cell>
          <cell r="AE287">
            <v>0</v>
          </cell>
          <cell r="AG287">
            <v>0</v>
          </cell>
          <cell r="AI287">
            <v>0</v>
          </cell>
          <cell r="AK287">
            <v>0</v>
          </cell>
        </row>
        <row r="288">
          <cell r="A288" t="str">
            <v>MA</v>
          </cell>
          <cell r="C288" t="str">
            <v>Tech. Center - Rietberg, Germany</v>
          </cell>
          <cell r="E288" t="str">
            <v>S AFRICA</v>
          </cell>
          <cell r="F288" t="str">
            <v>SSD</v>
          </cell>
          <cell r="I288">
            <v>0</v>
          </cell>
          <cell r="K288">
            <v>0</v>
          </cell>
          <cell r="M288">
            <v>0</v>
          </cell>
          <cell r="O288">
            <v>0</v>
          </cell>
          <cell r="Q288">
            <v>0</v>
          </cell>
          <cell r="S288">
            <v>0</v>
          </cell>
          <cell r="U288">
            <v>0</v>
          </cell>
          <cell r="W288">
            <v>0</v>
          </cell>
          <cell r="Y288">
            <v>0</v>
          </cell>
          <cell r="AA288">
            <v>0</v>
          </cell>
          <cell r="AC288">
            <v>0</v>
          </cell>
          <cell r="AE288">
            <v>0</v>
          </cell>
          <cell r="AG288">
            <v>0</v>
          </cell>
          <cell r="AI288">
            <v>0</v>
          </cell>
          <cell r="AK288">
            <v>0</v>
          </cell>
        </row>
        <row r="289">
          <cell r="A289" t="str">
            <v>MC</v>
          </cell>
          <cell r="C289" t="str">
            <v>Tech. Center - Nottingham, England</v>
          </cell>
          <cell r="E289" t="str">
            <v>S AFRICA</v>
          </cell>
          <cell r="F289" t="str">
            <v>SSD</v>
          </cell>
          <cell r="I289">
            <v>0</v>
          </cell>
          <cell r="K289">
            <v>0</v>
          </cell>
          <cell r="M289">
            <v>0</v>
          </cell>
          <cell r="O289">
            <v>0</v>
          </cell>
          <cell r="Q289">
            <v>0</v>
          </cell>
          <cell r="S289">
            <v>0</v>
          </cell>
          <cell r="U289">
            <v>0</v>
          </cell>
          <cell r="W289">
            <v>0</v>
          </cell>
          <cell r="Y289">
            <v>0</v>
          </cell>
          <cell r="AA289">
            <v>0</v>
          </cell>
          <cell r="AC289">
            <v>0</v>
          </cell>
          <cell r="AE289">
            <v>0</v>
          </cell>
          <cell r="AG289">
            <v>0</v>
          </cell>
          <cell r="AI289">
            <v>0</v>
          </cell>
          <cell r="AK289">
            <v>0</v>
          </cell>
        </row>
        <row r="290">
          <cell r="A290" t="str">
            <v>JC</v>
          </cell>
          <cell r="C290" t="str">
            <v>Lear Italia (I)</v>
          </cell>
          <cell r="E290" t="str">
            <v>S AFRICA</v>
          </cell>
          <cell r="F290" t="str">
            <v>SSD</v>
          </cell>
          <cell r="I290">
            <v>0</v>
          </cell>
          <cell r="K290">
            <v>0</v>
          </cell>
          <cell r="M290">
            <v>0</v>
          </cell>
          <cell r="O290">
            <v>0</v>
          </cell>
          <cell r="Q290">
            <v>0</v>
          </cell>
          <cell r="S290">
            <v>0</v>
          </cell>
          <cell r="U290">
            <v>0</v>
          </cell>
          <cell r="W290">
            <v>0</v>
          </cell>
          <cell r="Y290">
            <v>0</v>
          </cell>
          <cell r="AA290">
            <v>0</v>
          </cell>
          <cell r="AC290">
            <v>0</v>
          </cell>
          <cell r="AE290">
            <v>0</v>
          </cell>
          <cell r="AG290">
            <v>0</v>
          </cell>
          <cell r="AI290">
            <v>0</v>
          </cell>
          <cell r="AK290">
            <v>0</v>
          </cell>
        </row>
        <row r="291">
          <cell r="A291" t="str">
            <v>239</v>
          </cell>
          <cell r="C291" t="str">
            <v>Rennes, France</v>
          </cell>
          <cell r="E291" t="str">
            <v>EUROPE</v>
          </cell>
          <cell r="F291" t="str">
            <v>SSD</v>
          </cell>
          <cell r="I291">
            <v>0</v>
          </cell>
          <cell r="K291">
            <v>0</v>
          </cell>
          <cell r="M291">
            <v>0</v>
          </cell>
          <cell r="O291">
            <v>0</v>
          </cell>
          <cell r="Q291">
            <v>0</v>
          </cell>
          <cell r="S291">
            <v>0</v>
          </cell>
          <cell r="U291">
            <v>0</v>
          </cell>
          <cell r="W291">
            <v>0</v>
          </cell>
          <cell r="Y291">
            <v>0</v>
          </cell>
          <cell r="AA291">
            <v>0</v>
          </cell>
          <cell r="AC291">
            <v>0</v>
          </cell>
          <cell r="AE291">
            <v>0</v>
          </cell>
          <cell r="AG291">
            <v>0</v>
          </cell>
          <cell r="AI291">
            <v>0</v>
          </cell>
          <cell r="AK291">
            <v>0</v>
          </cell>
        </row>
        <row r="292">
          <cell r="A292" t="str">
            <v>MG</v>
          </cell>
          <cell r="C292" t="str">
            <v>Shepperton, England</v>
          </cell>
          <cell r="E292" t="str">
            <v>S AFRICA</v>
          </cell>
          <cell r="F292" t="str">
            <v>SSD</v>
          </cell>
          <cell r="I292">
            <v>0</v>
          </cell>
          <cell r="K292">
            <v>0</v>
          </cell>
          <cell r="M292">
            <v>0</v>
          </cell>
          <cell r="O292">
            <v>0</v>
          </cell>
          <cell r="Q292">
            <v>0</v>
          </cell>
          <cell r="S292">
            <v>0</v>
          </cell>
          <cell r="U292">
            <v>0</v>
          </cell>
          <cell r="W292">
            <v>0</v>
          </cell>
          <cell r="Y292">
            <v>0</v>
          </cell>
          <cell r="AA292">
            <v>0</v>
          </cell>
          <cell r="AC292">
            <v>0</v>
          </cell>
          <cell r="AE292">
            <v>0</v>
          </cell>
          <cell r="AG292">
            <v>0</v>
          </cell>
          <cell r="AI292">
            <v>0</v>
          </cell>
          <cell r="AK292">
            <v>0</v>
          </cell>
        </row>
        <row r="293">
          <cell r="A293" t="str">
            <v>bj</v>
          </cell>
          <cell r="C293" t="str">
            <v>Nuneaton, England</v>
          </cell>
          <cell r="E293" t="str">
            <v>S AFRICA</v>
          </cell>
          <cell r="F293" t="str">
            <v>SSD</v>
          </cell>
          <cell r="I293">
            <v>0</v>
          </cell>
          <cell r="K293">
            <v>0</v>
          </cell>
          <cell r="M293">
            <v>0</v>
          </cell>
          <cell r="O293">
            <v>0</v>
          </cell>
          <cell r="Q293">
            <v>0</v>
          </cell>
          <cell r="S293">
            <v>0</v>
          </cell>
          <cell r="U293">
            <v>0</v>
          </cell>
          <cell r="W293">
            <v>0</v>
          </cell>
          <cell r="Y293">
            <v>0</v>
          </cell>
          <cell r="AA293">
            <v>0</v>
          </cell>
          <cell r="AC293">
            <v>0</v>
          </cell>
          <cell r="AE293">
            <v>0</v>
          </cell>
          <cell r="AG293">
            <v>0</v>
          </cell>
          <cell r="AI293">
            <v>0</v>
          </cell>
          <cell r="AK293">
            <v>0</v>
          </cell>
        </row>
        <row r="294">
          <cell r="A294" t="str">
            <v>112a</v>
          </cell>
          <cell r="C294" t="str">
            <v>Gaz, Russia (US$ Tax Purposes)</v>
          </cell>
          <cell r="E294" t="str">
            <v>S AFRICA</v>
          </cell>
          <cell r="F294" t="str">
            <v>SSD</v>
          </cell>
          <cell r="I294">
            <v>0</v>
          </cell>
          <cell r="K294">
            <v>0</v>
          </cell>
          <cell r="M294">
            <v>0</v>
          </cell>
          <cell r="O294">
            <v>0</v>
          </cell>
          <cell r="Q294">
            <v>0</v>
          </cell>
          <cell r="S294">
            <v>0</v>
          </cell>
          <cell r="U294">
            <v>0</v>
          </cell>
          <cell r="W294">
            <v>0</v>
          </cell>
          <cell r="Y294">
            <v>0</v>
          </cell>
          <cell r="AA294">
            <v>0</v>
          </cell>
          <cell r="AC294">
            <v>0</v>
          </cell>
          <cell r="AE294">
            <v>0</v>
          </cell>
          <cell r="AG294">
            <v>0</v>
          </cell>
          <cell r="AI294">
            <v>0</v>
          </cell>
          <cell r="AK294">
            <v>0</v>
          </cell>
        </row>
        <row r="295">
          <cell r="A295" t="str">
            <v>HD</v>
          </cell>
          <cell r="C295" t="str">
            <v>Rietberg, Germany</v>
          </cell>
          <cell r="E295" t="str">
            <v>S AFRICA</v>
          </cell>
          <cell r="F295" t="str">
            <v>SSD</v>
          </cell>
          <cell r="I295">
            <v>0</v>
          </cell>
          <cell r="K295">
            <v>0</v>
          </cell>
          <cell r="M295">
            <v>0</v>
          </cell>
          <cell r="O295">
            <v>0</v>
          </cell>
          <cell r="Q295">
            <v>0</v>
          </cell>
          <cell r="S295">
            <v>0</v>
          </cell>
          <cell r="U295">
            <v>0</v>
          </cell>
          <cell r="W295">
            <v>0</v>
          </cell>
          <cell r="Y295">
            <v>0</v>
          </cell>
          <cell r="AA295">
            <v>0</v>
          </cell>
          <cell r="AC295">
            <v>0</v>
          </cell>
          <cell r="AE295">
            <v>0</v>
          </cell>
          <cell r="AG295">
            <v>0</v>
          </cell>
          <cell r="AI295">
            <v>0</v>
          </cell>
          <cell r="AK295">
            <v>0</v>
          </cell>
        </row>
        <row r="296">
          <cell r="A296" t="str">
            <v>HE1</v>
          </cell>
          <cell r="C296" t="str">
            <v>Metals - Nottingham II, England</v>
          </cell>
          <cell r="E296" t="str">
            <v>S AFRICA</v>
          </cell>
          <cell r="F296" t="str">
            <v>SSD</v>
          </cell>
          <cell r="I296">
            <v>222.96264792000002</v>
          </cell>
          <cell r="K296">
            <v>0</v>
          </cell>
          <cell r="M296">
            <v>222.96264792000002</v>
          </cell>
          <cell r="O296">
            <v>0</v>
          </cell>
          <cell r="Q296">
            <v>0</v>
          </cell>
          <cell r="S296">
            <v>0</v>
          </cell>
          <cell r="U296">
            <v>0</v>
          </cell>
          <cell r="W296">
            <v>0</v>
          </cell>
          <cell r="Y296">
            <v>0</v>
          </cell>
          <cell r="AA296">
            <v>0</v>
          </cell>
          <cell r="AC296">
            <v>0</v>
          </cell>
          <cell r="AE296">
            <v>0</v>
          </cell>
          <cell r="AG296">
            <v>0</v>
          </cell>
          <cell r="AI296">
            <v>0</v>
          </cell>
          <cell r="AK296">
            <v>0</v>
          </cell>
        </row>
        <row r="300">
          <cell r="A300" t="str">
            <v>Q4</v>
          </cell>
          <cell r="C300" t="str">
            <v>Tanum, Sweden</v>
          </cell>
          <cell r="E300" t="str">
            <v>EUROPE</v>
          </cell>
          <cell r="F300" t="str">
            <v>ISD</v>
          </cell>
          <cell r="I300">
            <v>0</v>
          </cell>
          <cell r="K300">
            <v>0</v>
          </cell>
          <cell r="M300">
            <v>0</v>
          </cell>
          <cell r="O300">
            <v>0</v>
          </cell>
          <cell r="Q300">
            <v>0</v>
          </cell>
          <cell r="S300">
            <v>0</v>
          </cell>
          <cell r="U300">
            <v>0</v>
          </cell>
          <cell r="W300">
            <v>0</v>
          </cell>
          <cell r="Y300">
            <v>0</v>
          </cell>
          <cell r="AA300">
            <v>0</v>
          </cell>
          <cell r="AC300">
            <v>0</v>
          </cell>
          <cell r="AE300">
            <v>0</v>
          </cell>
          <cell r="AG300">
            <v>0</v>
          </cell>
          <cell r="AI300">
            <v>0</v>
          </cell>
          <cell r="AK300">
            <v>0</v>
          </cell>
        </row>
        <row r="301">
          <cell r="A301" t="str">
            <v>KUT</v>
          </cell>
          <cell r="C301" t="str">
            <v>Tipton - West Midlands, England Cons</v>
          </cell>
          <cell r="E301" t="str">
            <v>EUROPE</v>
          </cell>
          <cell r="F301" t="str">
            <v>ISD</v>
          </cell>
          <cell r="I301">
            <v>-900.90248796000003</v>
          </cell>
          <cell r="K301">
            <v>-995.42041100699998</v>
          </cell>
          <cell r="M301">
            <v>94.517923046999954</v>
          </cell>
          <cell r="O301">
            <v>-953.08168432800005</v>
          </cell>
          <cell r="Q301">
            <v>-995.42041100699998</v>
          </cell>
          <cell r="S301">
            <v>42.338726678999933</v>
          </cell>
          <cell r="U301">
            <v>-985.63870736700005</v>
          </cell>
          <cell r="W301">
            <v>-995.42041100699998</v>
          </cell>
          <cell r="Y301">
            <v>9.7817036399999324</v>
          </cell>
          <cell r="AA301">
            <v>-1017.377428971</v>
          </cell>
          <cell r="AC301">
            <v>-995.42041100699998</v>
          </cell>
          <cell r="AE301">
            <v>-21.957017963999988</v>
          </cell>
          <cell r="AG301">
            <v>-1017.377428971</v>
          </cell>
          <cell r="AI301">
            <v>-995.42041100699998</v>
          </cell>
          <cell r="AK301">
            <v>-21.957017963999988</v>
          </cell>
        </row>
        <row r="302">
          <cell r="A302" t="str">
            <v>729</v>
          </cell>
          <cell r="C302" t="str">
            <v>Offranville, France</v>
          </cell>
          <cell r="E302" t="str">
            <v>EUROPE</v>
          </cell>
          <cell r="F302" t="str">
            <v>ISD</v>
          </cell>
          <cell r="I302">
            <v>0</v>
          </cell>
          <cell r="K302">
            <v>0</v>
          </cell>
          <cell r="M302">
            <v>0</v>
          </cell>
          <cell r="O302">
            <v>-1.102077</v>
          </cell>
          <cell r="Q302">
            <v>0</v>
          </cell>
          <cell r="S302">
            <v>-1.102077</v>
          </cell>
          <cell r="U302">
            <v>0</v>
          </cell>
          <cell r="W302">
            <v>0</v>
          </cell>
          <cell r="Y302">
            <v>0</v>
          </cell>
          <cell r="AA302">
            <v>0</v>
          </cell>
          <cell r="AC302">
            <v>0</v>
          </cell>
          <cell r="AE302">
            <v>0</v>
          </cell>
          <cell r="AG302">
            <v>0</v>
          </cell>
          <cell r="AI302">
            <v>0</v>
          </cell>
          <cell r="AK302">
            <v>0</v>
          </cell>
        </row>
        <row r="303">
          <cell r="A303" t="str">
            <v>Q10</v>
          </cell>
          <cell r="C303" t="str">
            <v>Fargelanda, Sweden</v>
          </cell>
          <cell r="E303" t="str">
            <v>EUROPE</v>
          </cell>
          <cell r="F303" t="str">
            <v>ISD</v>
          </cell>
          <cell r="I303">
            <v>0</v>
          </cell>
          <cell r="K303">
            <v>0</v>
          </cell>
          <cell r="M303">
            <v>0</v>
          </cell>
          <cell r="O303">
            <v>0</v>
          </cell>
          <cell r="Q303">
            <v>0</v>
          </cell>
          <cell r="S303">
            <v>0</v>
          </cell>
          <cell r="U303">
            <v>0</v>
          </cell>
          <cell r="W303">
            <v>0</v>
          </cell>
          <cell r="Y303">
            <v>0</v>
          </cell>
          <cell r="AA303">
            <v>0</v>
          </cell>
          <cell r="AC303">
            <v>0</v>
          </cell>
          <cell r="AE303">
            <v>0</v>
          </cell>
          <cell r="AG303">
            <v>0</v>
          </cell>
          <cell r="AI303">
            <v>0</v>
          </cell>
          <cell r="AK303">
            <v>0</v>
          </cell>
        </row>
        <row r="304">
          <cell r="A304" t="str">
            <v>E10</v>
          </cell>
          <cell r="C304" t="str">
            <v>Interiors TC SAAB, Trollhattan, Sweden</v>
          </cell>
          <cell r="E304" t="str">
            <v>EUROPE</v>
          </cell>
          <cell r="F304" t="str">
            <v>ISD</v>
          </cell>
          <cell r="I304">
            <v>0</v>
          </cell>
          <cell r="K304">
            <v>0</v>
          </cell>
          <cell r="M304">
            <v>0</v>
          </cell>
          <cell r="O304">
            <v>0</v>
          </cell>
          <cell r="Q304">
            <v>0</v>
          </cell>
          <cell r="S304">
            <v>0</v>
          </cell>
          <cell r="U304">
            <v>0</v>
          </cell>
          <cell r="W304">
            <v>0</v>
          </cell>
          <cell r="Y304">
            <v>0</v>
          </cell>
          <cell r="AA304">
            <v>0</v>
          </cell>
          <cell r="AC304">
            <v>0</v>
          </cell>
          <cell r="AE304">
            <v>0</v>
          </cell>
          <cell r="AG304">
            <v>0</v>
          </cell>
          <cell r="AI304">
            <v>0</v>
          </cell>
          <cell r="AK304">
            <v>0</v>
          </cell>
        </row>
        <row r="305">
          <cell r="A305" t="str">
            <v>223</v>
          </cell>
          <cell r="C305" t="str">
            <v>Lozorno, Slovakia</v>
          </cell>
          <cell r="E305" t="str">
            <v>EUROPE</v>
          </cell>
          <cell r="F305" t="str">
            <v>ISD</v>
          </cell>
          <cell r="I305">
            <v>0</v>
          </cell>
          <cell r="K305">
            <v>-2.6347981200000006</v>
          </cell>
          <cell r="M305">
            <v>2.6347981200000006</v>
          </cell>
          <cell r="O305">
            <v>0</v>
          </cell>
          <cell r="Q305">
            <v>0</v>
          </cell>
          <cell r="S305">
            <v>0</v>
          </cell>
          <cell r="U305">
            <v>-8.9537128580000012</v>
          </cell>
          <cell r="W305">
            <v>0</v>
          </cell>
          <cell r="Y305">
            <v>-8.9537128580000012</v>
          </cell>
          <cell r="AA305">
            <v>0</v>
          </cell>
          <cell r="AC305">
            <v>0</v>
          </cell>
          <cell r="AE305">
            <v>0</v>
          </cell>
          <cell r="AG305">
            <v>0</v>
          </cell>
          <cell r="AI305">
            <v>0</v>
          </cell>
          <cell r="AK305">
            <v>0</v>
          </cell>
        </row>
        <row r="306">
          <cell r="A306" t="str">
            <v>114</v>
          </cell>
          <cell r="C306" t="str">
            <v>Pianfei - Italy (I)</v>
          </cell>
          <cell r="E306" t="str">
            <v>EUROPE</v>
          </cell>
          <cell r="F306" t="str">
            <v>ISD</v>
          </cell>
          <cell r="I306">
            <v>0</v>
          </cell>
          <cell r="K306">
            <v>0</v>
          </cell>
          <cell r="M306">
            <v>0</v>
          </cell>
          <cell r="O306">
            <v>0</v>
          </cell>
          <cell r="Q306">
            <v>0</v>
          </cell>
          <cell r="S306">
            <v>0</v>
          </cell>
          <cell r="U306">
            <v>0</v>
          </cell>
          <cell r="W306">
            <v>0</v>
          </cell>
          <cell r="Y306">
            <v>0</v>
          </cell>
          <cell r="AA306">
            <v>0</v>
          </cell>
          <cell r="AC306">
            <v>0</v>
          </cell>
          <cell r="AE306">
            <v>0</v>
          </cell>
          <cell r="AG306">
            <v>0</v>
          </cell>
          <cell r="AI306">
            <v>0</v>
          </cell>
          <cell r="AK306">
            <v>0</v>
          </cell>
        </row>
        <row r="307">
          <cell r="A307" t="str">
            <v>114a</v>
          </cell>
          <cell r="C307" t="str">
            <v>IPA - Pianfei, Italy</v>
          </cell>
          <cell r="E307" t="str">
            <v>EUROPE</v>
          </cell>
          <cell r="F307" t="str">
            <v>ISD</v>
          </cell>
          <cell r="I307">
            <v>7.5896500480000002</v>
          </cell>
          <cell r="K307">
            <v>0</v>
          </cell>
          <cell r="M307">
            <v>7.5896500480000002</v>
          </cell>
          <cell r="O307">
            <v>8.4796253440000005</v>
          </cell>
          <cell r="Q307">
            <v>0</v>
          </cell>
          <cell r="S307">
            <v>8.4796253440000005</v>
          </cell>
          <cell r="U307">
            <v>8.4979414399999982</v>
          </cell>
          <cell r="W307">
            <v>0</v>
          </cell>
          <cell r="Y307">
            <v>8.4979414399999982</v>
          </cell>
          <cell r="AA307">
            <v>0</v>
          </cell>
          <cell r="AC307">
            <v>0</v>
          </cell>
          <cell r="AE307">
            <v>0</v>
          </cell>
          <cell r="AG307">
            <v>0</v>
          </cell>
          <cell r="AI307">
            <v>0</v>
          </cell>
          <cell r="AK307">
            <v>0</v>
          </cell>
        </row>
        <row r="308">
          <cell r="A308" t="str">
            <v>114b</v>
          </cell>
          <cell r="C308" t="str">
            <v>Engineer - Pianfei, Italy</v>
          </cell>
          <cell r="E308" t="str">
            <v>EUROPE</v>
          </cell>
          <cell r="F308" t="str">
            <v>ISD</v>
          </cell>
          <cell r="I308">
            <v>1.1074085040000063</v>
          </cell>
          <cell r="K308">
            <v>0</v>
          </cell>
          <cell r="M308">
            <v>1.1074085040000063</v>
          </cell>
          <cell r="O308">
            <v>1.2372651120000064</v>
          </cell>
          <cell r="Q308">
            <v>0</v>
          </cell>
          <cell r="S308">
            <v>1.2372651120000064</v>
          </cell>
          <cell r="U308">
            <v>1.2399376200000063</v>
          </cell>
          <cell r="W308">
            <v>0</v>
          </cell>
          <cell r="Y308">
            <v>1.2399376200000063</v>
          </cell>
          <cell r="AA308">
            <v>6.3664629124104978E-15</v>
          </cell>
          <cell r="AC308">
            <v>0</v>
          </cell>
          <cell r="AE308">
            <v>6.3664629124104978E-15</v>
          </cell>
          <cell r="AG308">
            <v>6.3664629124104978E-15</v>
          </cell>
          <cell r="AI308">
            <v>0</v>
          </cell>
          <cell r="AK308">
            <v>6.3664629124104978E-15</v>
          </cell>
        </row>
        <row r="309">
          <cell r="A309" t="str">
            <v>114c</v>
          </cell>
          <cell r="C309" t="str">
            <v>Sicilia - Pianfei, Italy</v>
          </cell>
          <cell r="E309" t="str">
            <v>EUROPE</v>
          </cell>
          <cell r="F309" t="str">
            <v>ISD</v>
          </cell>
          <cell r="I309">
            <v>0.54449776800000005</v>
          </cell>
          <cell r="K309">
            <v>0</v>
          </cell>
          <cell r="M309">
            <v>0.54449776800000005</v>
          </cell>
          <cell r="O309">
            <v>0.60834650400000001</v>
          </cell>
          <cell r="Q309">
            <v>0</v>
          </cell>
          <cell r="S309">
            <v>0.60834650400000001</v>
          </cell>
          <cell r="U309">
            <v>0.60966053999999992</v>
          </cell>
          <cell r="W309">
            <v>0</v>
          </cell>
          <cell r="Y309">
            <v>0.60966053999999992</v>
          </cell>
          <cell r="AA309">
            <v>0</v>
          </cell>
          <cell r="AC309">
            <v>0</v>
          </cell>
          <cell r="AE309">
            <v>0</v>
          </cell>
          <cell r="AG309">
            <v>0</v>
          </cell>
          <cell r="AI309">
            <v>0</v>
          </cell>
          <cell r="AK309">
            <v>0</v>
          </cell>
        </row>
        <row r="310">
          <cell r="A310" t="str">
            <v>114d</v>
          </cell>
          <cell r="C310" t="str">
            <v>PRPI - Pianfei, Italy</v>
          </cell>
          <cell r="E310" t="str">
            <v>EUROPE</v>
          </cell>
          <cell r="F310" t="str">
            <v>ISD</v>
          </cell>
          <cell r="I310">
            <v>0</v>
          </cell>
          <cell r="K310">
            <v>0</v>
          </cell>
          <cell r="M310">
            <v>0</v>
          </cell>
          <cell r="O310">
            <v>0</v>
          </cell>
          <cell r="Q310">
            <v>0</v>
          </cell>
          <cell r="S310">
            <v>0</v>
          </cell>
          <cell r="U310">
            <v>0</v>
          </cell>
          <cell r="W310">
            <v>0</v>
          </cell>
          <cell r="Y310">
            <v>0</v>
          </cell>
          <cell r="AA310">
            <v>0</v>
          </cell>
          <cell r="AC310">
            <v>0</v>
          </cell>
          <cell r="AE310">
            <v>0</v>
          </cell>
          <cell r="AG310">
            <v>0</v>
          </cell>
          <cell r="AI310">
            <v>0</v>
          </cell>
          <cell r="AK310">
            <v>0</v>
          </cell>
        </row>
        <row r="311">
          <cell r="A311" t="str">
            <v>228</v>
          </cell>
          <cell r="C311" t="str">
            <v>ISD Europe Div Ofc - Ebersberg, Germany</v>
          </cell>
          <cell r="E311" t="str">
            <v>EUROPE</v>
          </cell>
          <cell r="F311" t="str">
            <v>ISD</v>
          </cell>
          <cell r="I311">
            <v>0</v>
          </cell>
          <cell r="K311">
            <v>0</v>
          </cell>
          <cell r="M311">
            <v>0</v>
          </cell>
          <cell r="O311">
            <v>0</v>
          </cell>
          <cell r="Q311">
            <v>0</v>
          </cell>
          <cell r="S311">
            <v>0</v>
          </cell>
          <cell r="U311">
            <v>0</v>
          </cell>
          <cell r="W311">
            <v>0</v>
          </cell>
          <cell r="Y311">
            <v>0</v>
          </cell>
          <cell r="AA311">
            <v>0</v>
          </cell>
          <cell r="AC311">
            <v>0</v>
          </cell>
          <cell r="AE311">
            <v>0</v>
          </cell>
          <cell r="AG311">
            <v>0</v>
          </cell>
          <cell r="AI311">
            <v>0</v>
          </cell>
          <cell r="AK311">
            <v>0</v>
          </cell>
        </row>
        <row r="312">
          <cell r="A312" t="str">
            <v>131</v>
          </cell>
          <cell r="C312" t="str">
            <v>Tech. Center - Ebersberg, Germany</v>
          </cell>
          <cell r="E312" t="str">
            <v>EUROPE</v>
          </cell>
          <cell r="F312" t="str">
            <v>ISD</v>
          </cell>
          <cell r="I312">
            <v>-23.391483824000002</v>
          </cell>
          <cell r="K312">
            <v>0</v>
          </cell>
          <cell r="M312">
            <v>-23.391483824000002</v>
          </cell>
          <cell r="O312">
            <v>-26.134409072000004</v>
          </cell>
          <cell r="Q312">
            <v>0</v>
          </cell>
          <cell r="S312">
            <v>-26.134409072000004</v>
          </cell>
          <cell r="U312">
            <v>-26.190859719999999</v>
          </cell>
          <cell r="W312">
            <v>0</v>
          </cell>
          <cell r="Y312">
            <v>-26.190859719999999</v>
          </cell>
          <cell r="AA312">
            <v>0</v>
          </cell>
          <cell r="AC312">
            <v>0</v>
          </cell>
          <cell r="AE312">
            <v>0</v>
          </cell>
          <cell r="AG312">
            <v>0</v>
          </cell>
          <cell r="AI312">
            <v>0</v>
          </cell>
          <cell r="AK312">
            <v>0</v>
          </cell>
        </row>
        <row r="313">
          <cell r="A313" t="str">
            <v>KO</v>
          </cell>
          <cell r="C313" t="str">
            <v>Plattling, Germany</v>
          </cell>
          <cell r="E313" t="str">
            <v>EUROPE</v>
          </cell>
          <cell r="F313" t="str">
            <v>ISD</v>
          </cell>
          <cell r="I313">
            <v>0</v>
          </cell>
          <cell r="K313">
            <v>0</v>
          </cell>
          <cell r="M313">
            <v>0</v>
          </cell>
          <cell r="O313">
            <v>0</v>
          </cell>
          <cell r="Q313">
            <v>0</v>
          </cell>
          <cell r="S313">
            <v>0</v>
          </cell>
          <cell r="U313">
            <v>0</v>
          </cell>
          <cell r="W313">
            <v>0</v>
          </cell>
          <cell r="Y313">
            <v>0</v>
          </cell>
          <cell r="AA313">
            <v>0</v>
          </cell>
          <cell r="AC313">
            <v>0</v>
          </cell>
          <cell r="AE313">
            <v>0</v>
          </cell>
          <cell r="AG313">
            <v>0</v>
          </cell>
          <cell r="AI313">
            <v>0</v>
          </cell>
          <cell r="AK313">
            <v>0</v>
          </cell>
        </row>
        <row r="314">
          <cell r="A314" t="str">
            <v>241</v>
          </cell>
          <cell r="C314" t="str">
            <v>Birmingham, UK</v>
          </cell>
          <cell r="E314" t="str">
            <v>EUROPE</v>
          </cell>
          <cell r="F314" t="str">
            <v>ISD</v>
          </cell>
          <cell r="I314">
            <v>0</v>
          </cell>
          <cell r="K314">
            <v>0</v>
          </cell>
          <cell r="M314">
            <v>0</v>
          </cell>
          <cell r="O314">
            <v>0</v>
          </cell>
          <cell r="Q314">
            <v>0</v>
          </cell>
          <cell r="S314">
            <v>0</v>
          </cell>
          <cell r="U314">
            <v>0</v>
          </cell>
          <cell r="W314">
            <v>0</v>
          </cell>
          <cell r="Y314">
            <v>0</v>
          </cell>
          <cell r="AA314">
            <v>0</v>
          </cell>
          <cell r="AC314">
            <v>0</v>
          </cell>
          <cell r="AE314">
            <v>0</v>
          </cell>
          <cell r="AG314">
            <v>0</v>
          </cell>
          <cell r="AI314">
            <v>0</v>
          </cell>
          <cell r="AK314">
            <v>0</v>
          </cell>
        </row>
        <row r="315">
          <cell r="A315" t="str">
            <v>116</v>
          </cell>
          <cell r="C315" t="str">
            <v>Pesaro - Italy (I)</v>
          </cell>
          <cell r="E315" t="str">
            <v>EUROPE</v>
          </cell>
          <cell r="F315" t="str">
            <v>ISD</v>
          </cell>
          <cell r="I315">
            <v>0</v>
          </cell>
          <cell r="K315">
            <v>0</v>
          </cell>
          <cell r="M315">
            <v>0</v>
          </cell>
          <cell r="O315">
            <v>0</v>
          </cell>
          <cell r="Q315">
            <v>0</v>
          </cell>
          <cell r="S315">
            <v>0</v>
          </cell>
          <cell r="U315">
            <v>0</v>
          </cell>
          <cell r="W315">
            <v>0</v>
          </cell>
          <cell r="Y315">
            <v>0</v>
          </cell>
          <cell r="AA315">
            <v>0</v>
          </cell>
          <cell r="AC315">
            <v>0</v>
          </cell>
          <cell r="AE315">
            <v>0</v>
          </cell>
          <cell r="AG315">
            <v>0</v>
          </cell>
          <cell r="AI315">
            <v>0</v>
          </cell>
          <cell r="AK315">
            <v>0</v>
          </cell>
        </row>
        <row r="316">
          <cell r="A316" t="str">
            <v>116a</v>
          </cell>
          <cell r="C316" t="str">
            <v>Pesaro Inteco, Italy (I)</v>
          </cell>
          <cell r="E316" t="str">
            <v>EUROPE</v>
          </cell>
          <cell r="F316" t="str">
            <v>ISD</v>
          </cell>
          <cell r="I316">
            <v>0</v>
          </cell>
          <cell r="K316">
            <v>0</v>
          </cell>
          <cell r="M316">
            <v>0</v>
          </cell>
          <cell r="O316">
            <v>0</v>
          </cell>
          <cell r="Q316">
            <v>0</v>
          </cell>
          <cell r="S316">
            <v>0</v>
          </cell>
          <cell r="U316">
            <v>0</v>
          </cell>
          <cell r="W316">
            <v>0</v>
          </cell>
          <cell r="Y316">
            <v>0</v>
          </cell>
          <cell r="AA316">
            <v>0</v>
          </cell>
          <cell r="AC316">
            <v>0</v>
          </cell>
          <cell r="AE316">
            <v>0</v>
          </cell>
          <cell r="AG316">
            <v>0</v>
          </cell>
          <cell r="AI316">
            <v>0</v>
          </cell>
          <cell r="AK316">
            <v>0</v>
          </cell>
        </row>
        <row r="317">
          <cell r="A317" t="str">
            <v>116b</v>
          </cell>
          <cell r="C317" t="str">
            <v>Pesaro Protos, Italy</v>
          </cell>
          <cell r="E317" t="str">
            <v>EUROPE</v>
          </cell>
          <cell r="F317" t="str">
            <v>ISD</v>
          </cell>
          <cell r="I317">
            <v>0</v>
          </cell>
          <cell r="K317">
            <v>0</v>
          </cell>
          <cell r="M317">
            <v>0</v>
          </cell>
          <cell r="O317">
            <v>0.65634808</v>
          </cell>
          <cell r="Q317">
            <v>0</v>
          </cell>
          <cell r="S317">
            <v>0.65634808</v>
          </cell>
          <cell r="U317">
            <v>0.65776580000000007</v>
          </cell>
          <cell r="W317">
            <v>0</v>
          </cell>
          <cell r="Y317">
            <v>0.65776580000000007</v>
          </cell>
          <cell r="AA317">
            <v>0</v>
          </cell>
          <cell r="AC317">
            <v>0</v>
          </cell>
          <cell r="AE317">
            <v>0</v>
          </cell>
          <cell r="AG317">
            <v>0</v>
          </cell>
          <cell r="AI317">
            <v>0</v>
          </cell>
          <cell r="AK317">
            <v>0</v>
          </cell>
        </row>
        <row r="318">
          <cell r="A318" t="str">
            <v>116c</v>
          </cell>
          <cell r="C318" t="str">
            <v>Pesaro Auto, Italy</v>
          </cell>
          <cell r="E318" t="str">
            <v>EUROPE</v>
          </cell>
          <cell r="F318" t="str">
            <v>ISD</v>
          </cell>
          <cell r="I318">
            <v>0</v>
          </cell>
          <cell r="K318">
            <v>0</v>
          </cell>
          <cell r="M318">
            <v>0</v>
          </cell>
          <cell r="O318">
            <v>3.496278056</v>
          </cell>
          <cell r="Q318">
            <v>0</v>
          </cell>
          <cell r="S318">
            <v>3.496278056</v>
          </cell>
          <cell r="U318">
            <v>3.5038300599999999</v>
          </cell>
          <cell r="W318">
            <v>0</v>
          </cell>
          <cell r="Y318">
            <v>3.5038300599999999</v>
          </cell>
          <cell r="AA318">
            <v>0</v>
          </cell>
          <cell r="AC318">
            <v>0</v>
          </cell>
          <cell r="AE318">
            <v>0</v>
          </cell>
          <cell r="AG318">
            <v>0</v>
          </cell>
          <cell r="AI318">
            <v>0</v>
          </cell>
          <cell r="AK318">
            <v>0</v>
          </cell>
        </row>
        <row r="319">
          <cell r="A319" t="str">
            <v>Q7</v>
          </cell>
          <cell r="C319" t="str">
            <v>Tidaholm, Sweden</v>
          </cell>
          <cell r="E319" t="str">
            <v>EUROPE</v>
          </cell>
          <cell r="F319" t="str">
            <v>ISD</v>
          </cell>
          <cell r="I319">
            <v>0</v>
          </cell>
          <cell r="K319">
            <v>0</v>
          </cell>
          <cell r="M319">
            <v>0</v>
          </cell>
          <cell r="O319">
            <v>0</v>
          </cell>
          <cell r="Q319">
            <v>0</v>
          </cell>
          <cell r="S319">
            <v>0</v>
          </cell>
          <cell r="U319">
            <v>0</v>
          </cell>
          <cell r="W319">
            <v>0</v>
          </cell>
          <cell r="Y319">
            <v>0</v>
          </cell>
          <cell r="AA319">
            <v>0</v>
          </cell>
          <cell r="AC319">
            <v>0</v>
          </cell>
          <cell r="AE319">
            <v>0</v>
          </cell>
          <cell r="AG319">
            <v>0</v>
          </cell>
          <cell r="AI319">
            <v>0</v>
          </cell>
          <cell r="AK319">
            <v>0</v>
          </cell>
        </row>
        <row r="320">
          <cell r="A320" t="str">
            <v>118</v>
          </cell>
          <cell r="C320" t="str">
            <v>Villastellone, Italy</v>
          </cell>
          <cell r="E320" t="str">
            <v>EUROPE</v>
          </cell>
          <cell r="F320" t="str">
            <v>ISD</v>
          </cell>
          <cell r="I320">
            <v>0</v>
          </cell>
          <cell r="K320">
            <v>0</v>
          </cell>
          <cell r="M320">
            <v>0</v>
          </cell>
          <cell r="O320">
            <v>1.429271416</v>
          </cell>
          <cell r="Q320">
            <v>0</v>
          </cell>
          <cell r="S320">
            <v>1.429271416</v>
          </cell>
          <cell r="U320">
            <v>1.4323586599999998</v>
          </cell>
          <cell r="W320">
            <v>0</v>
          </cell>
          <cell r="Y320">
            <v>1.4323586599999998</v>
          </cell>
          <cell r="AA320">
            <v>0</v>
          </cell>
          <cell r="AC320">
            <v>0</v>
          </cell>
          <cell r="AE320">
            <v>0</v>
          </cell>
          <cell r="AG320">
            <v>0</v>
          </cell>
          <cell r="AI320">
            <v>0</v>
          </cell>
          <cell r="AK320">
            <v>0</v>
          </cell>
        </row>
        <row r="321">
          <cell r="A321" t="str">
            <v>731</v>
          </cell>
          <cell r="C321" t="str">
            <v>Prestice - Czech Republic</v>
          </cell>
          <cell r="E321" t="str">
            <v>EUROPE</v>
          </cell>
          <cell r="F321" t="str">
            <v>ISD</v>
          </cell>
          <cell r="I321">
            <v>-20.130808749999996</v>
          </cell>
          <cell r="K321">
            <v>-20.742495284000004</v>
          </cell>
          <cell r="M321">
            <v>0.6116865340000075</v>
          </cell>
          <cell r="O321">
            <v>-295.72878744899998</v>
          </cell>
          <cell r="Q321">
            <v>-174.23053470199997</v>
          </cell>
          <cell r="S321">
            <v>-121.49825274700001</v>
          </cell>
          <cell r="U321">
            <v>-227.75714609400001</v>
          </cell>
          <cell r="W321">
            <v>28.879796063999994</v>
          </cell>
          <cell r="Y321">
            <v>-256.63694215800001</v>
          </cell>
          <cell r="AA321">
            <v>-468.85956799999997</v>
          </cell>
          <cell r="AC321">
            <v>314.90781134399998</v>
          </cell>
          <cell r="AE321">
            <v>-783.76737934399989</v>
          </cell>
          <cell r="AG321">
            <v>-468.85956799999997</v>
          </cell>
          <cell r="AI321">
            <v>314.90781134399998</v>
          </cell>
          <cell r="AK321">
            <v>-783.76737934399989</v>
          </cell>
        </row>
        <row r="322">
          <cell r="A322" t="str">
            <v>101</v>
          </cell>
          <cell r="C322" t="str">
            <v>Cassino, Italy - Interior Systems</v>
          </cell>
          <cell r="E322" t="str">
            <v>EUROPE</v>
          </cell>
          <cell r="F322" t="str">
            <v>ISD</v>
          </cell>
          <cell r="I322">
            <v>0</v>
          </cell>
          <cell r="K322">
            <v>0</v>
          </cell>
          <cell r="M322">
            <v>0</v>
          </cell>
          <cell r="O322">
            <v>2.0474141600000002</v>
          </cell>
          <cell r="Q322">
            <v>0</v>
          </cell>
          <cell r="S322">
            <v>2.0474141600000002</v>
          </cell>
          <cell r="U322">
            <v>2.0518366000000001</v>
          </cell>
          <cell r="W322">
            <v>0</v>
          </cell>
          <cell r="Y322">
            <v>2.0518366000000001</v>
          </cell>
          <cell r="AA322">
            <v>0</v>
          </cell>
          <cell r="AC322">
            <v>0</v>
          </cell>
          <cell r="AE322">
            <v>0</v>
          </cell>
          <cell r="AG322">
            <v>0</v>
          </cell>
          <cell r="AI322">
            <v>0</v>
          </cell>
          <cell r="AK322">
            <v>0</v>
          </cell>
        </row>
        <row r="323">
          <cell r="A323" t="str">
            <v>D8</v>
          </cell>
          <cell r="C323" t="str">
            <v>Tamworth, England</v>
          </cell>
          <cell r="E323" t="str">
            <v>EUROPE</v>
          </cell>
          <cell r="F323" t="str">
            <v>ISD</v>
          </cell>
          <cell r="I323">
            <v>0</v>
          </cell>
          <cell r="K323">
            <v>0</v>
          </cell>
          <cell r="M323">
            <v>0</v>
          </cell>
          <cell r="O323">
            <v>0</v>
          </cell>
          <cell r="Q323">
            <v>0</v>
          </cell>
          <cell r="S323">
            <v>0</v>
          </cell>
          <cell r="U323">
            <v>0</v>
          </cell>
          <cell r="W323">
            <v>0</v>
          </cell>
          <cell r="Y323">
            <v>0</v>
          </cell>
          <cell r="AA323">
            <v>0</v>
          </cell>
          <cell r="AC323">
            <v>0</v>
          </cell>
          <cell r="AE323">
            <v>0</v>
          </cell>
          <cell r="AG323">
            <v>0</v>
          </cell>
          <cell r="AI323">
            <v>0</v>
          </cell>
          <cell r="AK323">
            <v>0</v>
          </cell>
        </row>
        <row r="324">
          <cell r="A324" t="str">
            <v>ISDPOL</v>
          </cell>
          <cell r="C324" t="str">
            <v>ISD Europe - Poland Consolidated</v>
          </cell>
          <cell r="E324" t="str">
            <v>EUROPE</v>
          </cell>
          <cell r="F324" t="str">
            <v>ISD</v>
          </cell>
          <cell r="I324">
            <v>-98.416420000000002</v>
          </cell>
          <cell r="K324">
            <v>0</v>
          </cell>
          <cell r="M324">
            <v>-98.416420000000002</v>
          </cell>
          <cell r="O324">
            <v>-100.4849</v>
          </cell>
          <cell r="Q324">
            <v>0</v>
          </cell>
          <cell r="S324">
            <v>-100.4849</v>
          </cell>
          <cell r="U324">
            <v>-97.667000000000002</v>
          </cell>
          <cell r="W324">
            <v>0</v>
          </cell>
          <cell r="Y324">
            <v>-97.667000000000002</v>
          </cell>
          <cell r="AA324">
            <v>0</v>
          </cell>
          <cell r="AC324">
            <v>0</v>
          </cell>
          <cell r="AE324">
            <v>0</v>
          </cell>
          <cell r="AG324">
            <v>0</v>
          </cell>
          <cell r="AI324">
            <v>0</v>
          </cell>
          <cell r="AK324">
            <v>0</v>
          </cell>
        </row>
        <row r="325">
          <cell r="A325" t="str">
            <v>107</v>
          </cell>
          <cell r="C325" t="str">
            <v>Mondovi, Italy (I)</v>
          </cell>
          <cell r="E325" t="str">
            <v>EUROPE</v>
          </cell>
          <cell r="F325" t="str">
            <v>ISD</v>
          </cell>
          <cell r="I325">
            <v>0</v>
          </cell>
          <cell r="K325">
            <v>0</v>
          </cell>
          <cell r="M325">
            <v>0</v>
          </cell>
          <cell r="O325">
            <v>0</v>
          </cell>
          <cell r="Q325">
            <v>0</v>
          </cell>
          <cell r="S325">
            <v>0</v>
          </cell>
          <cell r="U325">
            <v>0</v>
          </cell>
          <cell r="W325">
            <v>0</v>
          </cell>
          <cell r="Y325">
            <v>0</v>
          </cell>
          <cell r="AA325">
            <v>0</v>
          </cell>
          <cell r="AC325">
            <v>0</v>
          </cell>
          <cell r="AE325">
            <v>0</v>
          </cell>
          <cell r="AG325">
            <v>0</v>
          </cell>
          <cell r="AI325">
            <v>0</v>
          </cell>
          <cell r="AK325">
            <v>0</v>
          </cell>
        </row>
        <row r="326">
          <cell r="A326" t="str">
            <v>220</v>
          </cell>
          <cell r="C326" t="str">
            <v>Polovat Auto, Poland</v>
          </cell>
          <cell r="E326" t="str">
            <v>EUROPE</v>
          </cell>
          <cell r="F326" t="str">
            <v>ISD</v>
          </cell>
          <cell r="I326">
            <v>0</v>
          </cell>
          <cell r="K326">
            <v>0</v>
          </cell>
          <cell r="M326">
            <v>0</v>
          </cell>
          <cell r="O326">
            <v>0</v>
          </cell>
          <cell r="Q326">
            <v>0</v>
          </cell>
          <cell r="S326">
            <v>0</v>
          </cell>
          <cell r="U326">
            <v>0</v>
          </cell>
          <cell r="W326">
            <v>0</v>
          </cell>
          <cell r="Y326">
            <v>0</v>
          </cell>
          <cell r="AA326">
            <v>0</v>
          </cell>
          <cell r="AC326">
            <v>0</v>
          </cell>
          <cell r="AE326">
            <v>0</v>
          </cell>
          <cell r="AG326">
            <v>0</v>
          </cell>
          <cell r="AI326">
            <v>0</v>
          </cell>
          <cell r="AK326">
            <v>0</v>
          </cell>
        </row>
        <row r="327">
          <cell r="A327" t="str">
            <v>216</v>
          </cell>
          <cell r="C327" t="str">
            <v>Polovat, Poland</v>
          </cell>
          <cell r="E327" t="str">
            <v>EUROPE</v>
          </cell>
          <cell r="F327" t="str">
            <v>ISD</v>
          </cell>
          <cell r="I327">
            <v>0</v>
          </cell>
          <cell r="K327">
            <v>0</v>
          </cell>
          <cell r="M327">
            <v>0</v>
          </cell>
          <cell r="O327">
            <v>0</v>
          </cell>
          <cell r="Q327">
            <v>0</v>
          </cell>
          <cell r="S327">
            <v>0</v>
          </cell>
          <cell r="U327">
            <v>0</v>
          </cell>
          <cell r="W327">
            <v>0</v>
          </cell>
          <cell r="Y327">
            <v>0</v>
          </cell>
          <cell r="AA327">
            <v>0</v>
          </cell>
          <cell r="AC327">
            <v>0</v>
          </cell>
          <cell r="AE327">
            <v>0</v>
          </cell>
          <cell r="AG327">
            <v>0</v>
          </cell>
          <cell r="AI327">
            <v>0</v>
          </cell>
          <cell r="AK327">
            <v>0</v>
          </cell>
        </row>
        <row r="328">
          <cell r="A328" t="str">
            <v>KM</v>
          </cell>
          <cell r="C328" t="str">
            <v>Nottingham, England (Interior Trim Eur)</v>
          </cell>
          <cell r="E328" t="str">
            <v>EUROPE</v>
          </cell>
          <cell r="F328" t="str">
            <v>ISD</v>
          </cell>
          <cell r="I328">
            <v>0</v>
          </cell>
          <cell r="K328">
            <v>0</v>
          </cell>
          <cell r="M328">
            <v>0</v>
          </cell>
          <cell r="O328">
            <v>0</v>
          </cell>
          <cell r="Q328">
            <v>0</v>
          </cell>
          <cell r="S328">
            <v>0</v>
          </cell>
          <cell r="U328">
            <v>0</v>
          </cell>
          <cell r="W328">
            <v>0</v>
          </cell>
          <cell r="Y328">
            <v>0</v>
          </cell>
          <cell r="AA328">
            <v>0</v>
          </cell>
          <cell r="AC328">
            <v>0</v>
          </cell>
          <cell r="AE328">
            <v>0</v>
          </cell>
          <cell r="AG328">
            <v>0</v>
          </cell>
          <cell r="AI328">
            <v>0</v>
          </cell>
          <cell r="AK328">
            <v>0</v>
          </cell>
        </row>
        <row r="329">
          <cell r="A329" t="str">
            <v>119</v>
          </cell>
          <cell r="C329" t="str">
            <v>Bellizzi, Italy</v>
          </cell>
          <cell r="E329" t="str">
            <v>EUROPE</v>
          </cell>
          <cell r="F329" t="str">
            <v>ISD</v>
          </cell>
          <cell r="I329">
            <v>0</v>
          </cell>
          <cell r="K329">
            <v>0</v>
          </cell>
          <cell r="M329">
            <v>0</v>
          </cell>
          <cell r="O329">
            <v>1.176528424</v>
          </cell>
          <cell r="Q329">
            <v>0</v>
          </cell>
          <cell r="S329">
            <v>1.176528424</v>
          </cell>
          <cell r="U329">
            <v>1.1790697399999999</v>
          </cell>
          <cell r="W329">
            <v>0</v>
          </cell>
          <cell r="Y329">
            <v>1.1790697399999999</v>
          </cell>
          <cell r="AA329">
            <v>0</v>
          </cell>
          <cell r="AC329">
            <v>0</v>
          </cell>
          <cell r="AE329">
            <v>0</v>
          </cell>
          <cell r="AG329">
            <v>0</v>
          </cell>
          <cell r="AI329">
            <v>0</v>
          </cell>
          <cell r="AK329">
            <v>0</v>
          </cell>
        </row>
        <row r="330">
          <cell r="A330" t="str">
            <v>104</v>
          </cell>
          <cell r="C330" t="str">
            <v>Melfi, Italy - Interior Systems</v>
          </cell>
          <cell r="E330" t="str">
            <v>EUROPE</v>
          </cell>
          <cell r="F330" t="str">
            <v>ISD</v>
          </cell>
          <cell r="I330">
            <v>0</v>
          </cell>
          <cell r="K330">
            <v>0</v>
          </cell>
          <cell r="M330">
            <v>0</v>
          </cell>
          <cell r="O330">
            <v>2.7458860720000002</v>
          </cell>
          <cell r="Q330">
            <v>0</v>
          </cell>
          <cell r="S330">
            <v>2.7458860720000002</v>
          </cell>
          <cell r="U330">
            <v>2.75181722</v>
          </cell>
          <cell r="W330">
            <v>0</v>
          </cell>
          <cell r="Y330">
            <v>2.75181722</v>
          </cell>
          <cell r="AA330">
            <v>0</v>
          </cell>
          <cell r="AC330">
            <v>0</v>
          </cell>
          <cell r="AE330">
            <v>0</v>
          </cell>
          <cell r="AG330">
            <v>0</v>
          </cell>
          <cell r="AI330">
            <v>0</v>
          </cell>
          <cell r="AK330">
            <v>0</v>
          </cell>
        </row>
        <row r="331">
          <cell r="A331" t="str">
            <v>Q2</v>
          </cell>
          <cell r="C331" t="str">
            <v>Gnosjo, Sweden</v>
          </cell>
          <cell r="E331" t="str">
            <v>EUROPE</v>
          </cell>
          <cell r="F331" t="str">
            <v>ISD</v>
          </cell>
          <cell r="I331">
            <v>0</v>
          </cell>
          <cell r="K331">
            <v>0</v>
          </cell>
          <cell r="M331">
            <v>0</v>
          </cell>
          <cell r="O331">
            <v>0</v>
          </cell>
          <cell r="Q331">
            <v>0</v>
          </cell>
          <cell r="S331">
            <v>0</v>
          </cell>
          <cell r="U331">
            <v>0</v>
          </cell>
          <cell r="W331">
            <v>0</v>
          </cell>
          <cell r="Y331">
            <v>0</v>
          </cell>
          <cell r="AA331">
            <v>0</v>
          </cell>
          <cell r="AC331">
            <v>0</v>
          </cell>
          <cell r="AE331">
            <v>0</v>
          </cell>
          <cell r="AG331">
            <v>0</v>
          </cell>
          <cell r="AI331">
            <v>0</v>
          </cell>
          <cell r="AK331">
            <v>0</v>
          </cell>
        </row>
        <row r="332">
          <cell r="A332" t="str">
            <v>251</v>
          </cell>
          <cell r="C332" t="str">
            <v>Flooring &amp; Accoustics - Middlemarch, UK</v>
          </cell>
          <cell r="E332" t="str">
            <v>EUROPE</v>
          </cell>
          <cell r="F332" t="str">
            <v>ISD</v>
          </cell>
          <cell r="I332">
            <v>0</v>
          </cell>
          <cell r="K332">
            <v>0</v>
          </cell>
          <cell r="M332">
            <v>0</v>
          </cell>
          <cell r="O332">
            <v>0</v>
          </cell>
          <cell r="Q332">
            <v>0</v>
          </cell>
          <cell r="S332">
            <v>0</v>
          </cell>
          <cell r="U332">
            <v>0</v>
          </cell>
          <cell r="W332">
            <v>0</v>
          </cell>
          <cell r="Y332">
            <v>0</v>
          </cell>
          <cell r="AA332">
            <v>0</v>
          </cell>
          <cell r="AC332">
            <v>0</v>
          </cell>
          <cell r="AE332">
            <v>0</v>
          </cell>
          <cell r="AG332">
            <v>0</v>
          </cell>
          <cell r="AI332">
            <v>0</v>
          </cell>
          <cell r="AK332">
            <v>0</v>
          </cell>
        </row>
        <row r="333">
          <cell r="A333" t="str">
            <v>252</v>
          </cell>
          <cell r="C333" t="str">
            <v>Interior Trim Tech Ctr - Middlemarch, UK</v>
          </cell>
          <cell r="E333" t="str">
            <v>EUROPE</v>
          </cell>
          <cell r="F333" t="str">
            <v>ISD</v>
          </cell>
          <cell r="I333">
            <v>0</v>
          </cell>
          <cell r="K333">
            <v>0</v>
          </cell>
          <cell r="M333">
            <v>0</v>
          </cell>
          <cell r="O333">
            <v>0</v>
          </cell>
          <cell r="Q333">
            <v>0</v>
          </cell>
          <cell r="S333">
            <v>0</v>
          </cell>
          <cell r="U333">
            <v>0</v>
          </cell>
          <cell r="W333">
            <v>0</v>
          </cell>
          <cell r="Y333">
            <v>0</v>
          </cell>
          <cell r="AA333">
            <v>0</v>
          </cell>
          <cell r="AC333">
            <v>0</v>
          </cell>
          <cell r="AE333">
            <v>0</v>
          </cell>
          <cell r="AG333">
            <v>0</v>
          </cell>
          <cell r="AI333">
            <v>0</v>
          </cell>
          <cell r="AK333">
            <v>0</v>
          </cell>
        </row>
        <row r="334">
          <cell r="A334" t="str">
            <v>LB</v>
          </cell>
          <cell r="C334" t="str">
            <v>Lear Donnelly, Britain (Tax Utilization)</v>
          </cell>
          <cell r="E334" t="str">
            <v>EUROPE</v>
          </cell>
          <cell r="F334" t="str">
            <v>ISD</v>
          </cell>
          <cell r="I334">
            <v>-173.93784000000002</v>
          </cell>
          <cell r="K334">
            <v>0</v>
          </cell>
          <cell r="M334">
            <v>-173.93784000000002</v>
          </cell>
          <cell r="O334">
            <v>-99.411789360000014</v>
          </cell>
          <cell r="Q334">
            <v>0</v>
          </cell>
          <cell r="S334">
            <v>-99.411789360000014</v>
          </cell>
          <cell r="U334">
            <v>-102.80767029</v>
          </cell>
          <cell r="W334">
            <v>0</v>
          </cell>
          <cell r="Y334">
            <v>-102.80767029</v>
          </cell>
          <cell r="AA334">
            <v>-94.535519652000005</v>
          </cell>
          <cell r="AC334">
            <v>0</v>
          </cell>
          <cell r="AE334">
            <v>-94.535519652000005</v>
          </cell>
          <cell r="AG334">
            <v>-94.535519652000005</v>
          </cell>
          <cell r="AI334">
            <v>0</v>
          </cell>
          <cell r="AK334">
            <v>-94.535519652000005</v>
          </cell>
        </row>
        <row r="335">
          <cell r="A335" t="str">
            <v>259</v>
          </cell>
          <cell r="C335" t="str">
            <v>Interiors TC Volvo, Gothenburg, Sweden</v>
          </cell>
          <cell r="E335" t="str">
            <v>EUROPE</v>
          </cell>
          <cell r="F335" t="str">
            <v>ISD</v>
          </cell>
          <cell r="I335">
            <v>0</v>
          </cell>
          <cell r="K335">
            <v>0</v>
          </cell>
          <cell r="M335">
            <v>0</v>
          </cell>
          <cell r="O335">
            <v>0</v>
          </cell>
          <cell r="Q335">
            <v>0</v>
          </cell>
          <cell r="S335">
            <v>0</v>
          </cell>
          <cell r="U335">
            <v>0</v>
          </cell>
          <cell r="W335">
            <v>0</v>
          </cell>
          <cell r="Y335">
            <v>0</v>
          </cell>
          <cell r="AA335">
            <v>0</v>
          </cell>
          <cell r="AC335">
            <v>0</v>
          </cell>
          <cell r="AE335">
            <v>0</v>
          </cell>
          <cell r="AG335">
            <v>0</v>
          </cell>
          <cell r="AI335">
            <v>0</v>
          </cell>
          <cell r="AK335">
            <v>0</v>
          </cell>
        </row>
        <row r="336">
          <cell r="A336" t="str">
            <v>211</v>
          </cell>
          <cell r="C336" t="str">
            <v>Zwiesel, Germany</v>
          </cell>
          <cell r="E336" t="str">
            <v>EUROPE</v>
          </cell>
          <cell r="F336" t="str">
            <v>ISD</v>
          </cell>
          <cell r="I336">
            <v>0</v>
          </cell>
          <cell r="K336">
            <v>0</v>
          </cell>
          <cell r="M336">
            <v>0</v>
          </cell>
          <cell r="O336">
            <v>0</v>
          </cell>
          <cell r="Q336">
            <v>0</v>
          </cell>
          <cell r="S336">
            <v>0</v>
          </cell>
          <cell r="U336">
            <v>0</v>
          </cell>
          <cell r="W336">
            <v>0</v>
          </cell>
          <cell r="Y336">
            <v>0</v>
          </cell>
          <cell r="AA336">
            <v>0</v>
          </cell>
          <cell r="AC336">
            <v>0</v>
          </cell>
          <cell r="AE336">
            <v>0</v>
          </cell>
          <cell r="AG336">
            <v>0</v>
          </cell>
          <cell r="AI336">
            <v>0</v>
          </cell>
          <cell r="AK336">
            <v>0</v>
          </cell>
        </row>
        <row r="340">
          <cell r="A340" t="str">
            <v>201</v>
          </cell>
          <cell r="C340" t="str">
            <v>Avila, Spain</v>
          </cell>
          <cell r="E340" t="str">
            <v>EUROPE</v>
          </cell>
          <cell r="F340" t="str">
            <v>ESD</v>
          </cell>
          <cell r="I340">
            <v>0</v>
          </cell>
          <cell r="K340">
            <v>0</v>
          </cell>
          <cell r="M340">
            <v>0</v>
          </cell>
          <cell r="O340">
            <v>0</v>
          </cell>
          <cell r="Q340">
            <v>0</v>
          </cell>
          <cell r="S340">
            <v>0</v>
          </cell>
          <cell r="U340">
            <v>0</v>
          </cell>
          <cell r="W340">
            <v>0</v>
          </cell>
          <cell r="Y340">
            <v>0</v>
          </cell>
          <cell r="AA340">
            <v>0</v>
          </cell>
          <cell r="AC340">
            <v>0</v>
          </cell>
          <cell r="AE340">
            <v>0</v>
          </cell>
          <cell r="AG340">
            <v>0</v>
          </cell>
          <cell r="AI340">
            <v>0</v>
          </cell>
          <cell r="AK340">
            <v>0</v>
          </cell>
        </row>
        <row r="341">
          <cell r="A341" t="str">
            <v>421</v>
          </cell>
          <cell r="C341" t="str">
            <v>Valongo, Portugal</v>
          </cell>
          <cell r="E341" t="str">
            <v>EUROPE</v>
          </cell>
          <cell r="F341" t="str">
            <v>ESD</v>
          </cell>
          <cell r="I341">
            <v>2.3428309760000556</v>
          </cell>
          <cell r="K341">
            <v>644.20417652399999</v>
          </cell>
          <cell r="M341">
            <v>-641.86134554799992</v>
          </cell>
          <cell r="O341">
            <v>0.30564268800005562</v>
          </cell>
          <cell r="Q341">
            <v>0</v>
          </cell>
          <cell r="S341">
            <v>0.30564268800005562</v>
          </cell>
          <cell r="U341">
            <v>5.5592863645870237E-14</v>
          </cell>
          <cell r="W341">
            <v>0</v>
          </cell>
          <cell r="Y341">
            <v>5.5592863645870237E-14</v>
          </cell>
          <cell r="AA341">
            <v>-628.56267626400006</v>
          </cell>
          <cell r="AC341">
            <v>0</v>
          </cell>
          <cell r="AE341">
            <v>-628.56267626400006</v>
          </cell>
          <cell r="AG341">
            <v>-628.56267626400006</v>
          </cell>
          <cell r="AI341">
            <v>0</v>
          </cell>
          <cell r="AK341">
            <v>-628.56267626400006</v>
          </cell>
        </row>
        <row r="342">
          <cell r="A342" t="str">
            <v>431</v>
          </cell>
          <cell r="C342" t="str">
            <v>Tech Center EED, Gustavsburg, Germany</v>
          </cell>
          <cell r="E342" t="str">
            <v>EUROPE</v>
          </cell>
          <cell r="F342" t="str">
            <v>ESD</v>
          </cell>
          <cell r="I342">
            <v>0</v>
          </cell>
          <cell r="K342">
            <v>0</v>
          </cell>
          <cell r="M342">
            <v>0</v>
          </cell>
          <cell r="O342">
            <v>0</v>
          </cell>
          <cell r="Q342">
            <v>0</v>
          </cell>
          <cell r="S342">
            <v>0</v>
          </cell>
          <cell r="U342">
            <v>0</v>
          </cell>
          <cell r="W342">
            <v>0</v>
          </cell>
          <cell r="Y342">
            <v>0</v>
          </cell>
          <cell r="AA342">
            <v>0</v>
          </cell>
          <cell r="AC342">
            <v>0</v>
          </cell>
          <cell r="AE342">
            <v>0</v>
          </cell>
          <cell r="AG342">
            <v>0</v>
          </cell>
          <cell r="AI342">
            <v>0</v>
          </cell>
          <cell r="AK342">
            <v>0</v>
          </cell>
        </row>
        <row r="343">
          <cell r="A343" t="str">
            <v>430</v>
          </cell>
          <cell r="C343" t="str">
            <v>European Wire Eliminations</v>
          </cell>
          <cell r="E343" t="str">
            <v>EUROPE</v>
          </cell>
          <cell r="F343" t="str">
            <v>ESD</v>
          </cell>
          <cell r="I343">
            <v>0</v>
          </cell>
          <cell r="K343">
            <v>0</v>
          </cell>
          <cell r="M343">
            <v>0</v>
          </cell>
          <cell r="O343">
            <v>0</v>
          </cell>
          <cell r="Q343">
            <v>0</v>
          </cell>
          <cell r="S343">
            <v>0</v>
          </cell>
          <cell r="U343">
            <v>0</v>
          </cell>
          <cell r="W343">
            <v>0</v>
          </cell>
          <cell r="Y343">
            <v>0</v>
          </cell>
          <cell r="AA343">
            <v>0</v>
          </cell>
          <cell r="AC343">
            <v>0</v>
          </cell>
          <cell r="AE343">
            <v>0</v>
          </cell>
          <cell r="AG343">
            <v>0</v>
          </cell>
          <cell r="AI343">
            <v>0</v>
          </cell>
          <cell r="AK343">
            <v>0</v>
          </cell>
        </row>
        <row r="344">
          <cell r="A344" t="str">
            <v>202</v>
          </cell>
          <cell r="C344" t="str">
            <v>Roquetes, Spain</v>
          </cell>
          <cell r="E344" t="str">
            <v>EUROPE</v>
          </cell>
          <cell r="F344" t="str">
            <v>ESD</v>
          </cell>
          <cell r="I344">
            <v>0</v>
          </cell>
          <cell r="K344">
            <v>0</v>
          </cell>
          <cell r="M344">
            <v>0</v>
          </cell>
          <cell r="O344">
            <v>0</v>
          </cell>
          <cell r="Q344">
            <v>0</v>
          </cell>
          <cell r="S344">
            <v>0</v>
          </cell>
          <cell r="U344">
            <v>0</v>
          </cell>
          <cell r="W344">
            <v>0</v>
          </cell>
          <cell r="Y344">
            <v>0</v>
          </cell>
          <cell r="AA344">
            <v>0</v>
          </cell>
          <cell r="AC344">
            <v>0</v>
          </cell>
          <cell r="AE344">
            <v>0</v>
          </cell>
          <cell r="AG344">
            <v>0</v>
          </cell>
          <cell r="AI344">
            <v>0</v>
          </cell>
          <cell r="AK344">
            <v>0</v>
          </cell>
        </row>
        <row r="345">
          <cell r="A345" t="str">
            <v>E12</v>
          </cell>
          <cell r="C345" t="str">
            <v>Tech Center VOLVO, Torslanda, Sweden</v>
          </cell>
          <cell r="E345" t="str">
            <v>EUROPE</v>
          </cell>
          <cell r="F345" t="str">
            <v>ESD</v>
          </cell>
          <cell r="I345">
            <v>0</v>
          </cell>
          <cell r="K345">
            <v>0</v>
          </cell>
          <cell r="M345">
            <v>0</v>
          </cell>
          <cell r="O345">
            <v>0</v>
          </cell>
          <cell r="Q345">
            <v>0</v>
          </cell>
          <cell r="S345">
            <v>0</v>
          </cell>
          <cell r="U345">
            <v>0</v>
          </cell>
          <cell r="W345">
            <v>0</v>
          </cell>
          <cell r="Y345">
            <v>0</v>
          </cell>
          <cell r="AA345">
            <v>0</v>
          </cell>
          <cell r="AC345">
            <v>0</v>
          </cell>
          <cell r="AE345">
            <v>0</v>
          </cell>
          <cell r="AG345">
            <v>0</v>
          </cell>
          <cell r="AI345">
            <v>0</v>
          </cell>
          <cell r="AK345">
            <v>0</v>
          </cell>
        </row>
        <row r="346">
          <cell r="A346" t="str">
            <v>203</v>
          </cell>
          <cell r="C346" t="str">
            <v>Wire Mill - Valls, Spain</v>
          </cell>
          <cell r="E346" t="str">
            <v>EUROPE</v>
          </cell>
          <cell r="F346" t="str">
            <v>ESD</v>
          </cell>
          <cell r="I346">
            <v>0</v>
          </cell>
          <cell r="K346">
            <v>0</v>
          </cell>
          <cell r="M346">
            <v>0</v>
          </cell>
          <cell r="O346">
            <v>0</v>
          </cell>
          <cell r="Q346">
            <v>0</v>
          </cell>
          <cell r="S346">
            <v>0</v>
          </cell>
          <cell r="U346">
            <v>0</v>
          </cell>
          <cell r="W346">
            <v>0</v>
          </cell>
          <cell r="Y346">
            <v>0</v>
          </cell>
          <cell r="AA346">
            <v>0</v>
          </cell>
          <cell r="AC346">
            <v>0</v>
          </cell>
          <cell r="AE346">
            <v>0</v>
          </cell>
          <cell r="AG346">
            <v>0</v>
          </cell>
          <cell r="AI346">
            <v>0</v>
          </cell>
          <cell r="AK346">
            <v>0</v>
          </cell>
        </row>
        <row r="347">
          <cell r="A347" t="str">
            <v>e11</v>
          </cell>
          <cell r="C347" t="str">
            <v>Tech Center SAAB, Trollhattan, Sweden</v>
          </cell>
          <cell r="E347" t="str">
            <v>EUROPE</v>
          </cell>
          <cell r="F347" t="str">
            <v>ESD</v>
          </cell>
          <cell r="I347">
            <v>0</v>
          </cell>
          <cell r="K347">
            <v>0</v>
          </cell>
          <cell r="M347">
            <v>0</v>
          </cell>
          <cell r="O347">
            <v>0</v>
          </cell>
          <cell r="Q347">
            <v>0</v>
          </cell>
          <cell r="S347">
            <v>0</v>
          </cell>
          <cell r="U347">
            <v>0</v>
          </cell>
          <cell r="W347">
            <v>0</v>
          </cell>
          <cell r="Y347">
            <v>0</v>
          </cell>
          <cell r="AA347">
            <v>0</v>
          </cell>
          <cell r="AC347">
            <v>0</v>
          </cell>
          <cell r="AE347">
            <v>0</v>
          </cell>
          <cell r="AG347">
            <v>0</v>
          </cell>
          <cell r="AI347">
            <v>0</v>
          </cell>
          <cell r="AK347">
            <v>0</v>
          </cell>
        </row>
        <row r="348">
          <cell r="A348" t="str">
            <v>200</v>
          </cell>
          <cell r="C348" t="str">
            <v>Cervera, Spain</v>
          </cell>
          <cell r="E348" t="str">
            <v>EUROPE</v>
          </cell>
          <cell r="F348" t="str">
            <v>ESD</v>
          </cell>
          <cell r="I348">
            <v>0</v>
          </cell>
          <cell r="K348">
            <v>0</v>
          </cell>
          <cell r="M348">
            <v>0</v>
          </cell>
          <cell r="O348">
            <v>0</v>
          </cell>
          <cell r="Q348">
            <v>0</v>
          </cell>
          <cell r="S348">
            <v>0</v>
          </cell>
          <cell r="U348">
            <v>0</v>
          </cell>
          <cell r="W348">
            <v>0</v>
          </cell>
          <cell r="Y348">
            <v>0</v>
          </cell>
          <cell r="AA348">
            <v>0</v>
          </cell>
          <cell r="AC348">
            <v>0</v>
          </cell>
          <cell r="AE348">
            <v>0</v>
          </cell>
          <cell r="AG348">
            <v>0</v>
          </cell>
          <cell r="AI348">
            <v>0</v>
          </cell>
          <cell r="AK348">
            <v>0</v>
          </cell>
        </row>
        <row r="349">
          <cell r="A349" t="str">
            <v>206</v>
          </cell>
          <cell r="C349" t="str">
            <v>Povoa, Portugal</v>
          </cell>
          <cell r="E349" t="str">
            <v>EUROPE</v>
          </cell>
          <cell r="F349" t="str">
            <v>ESD</v>
          </cell>
          <cell r="I349">
            <v>0</v>
          </cell>
          <cell r="K349">
            <v>0</v>
          </cell>
          <cell r="M349">
            <v>0</v>
          </cell>
          <cell r="O349">
            <v>0</v>
          </cell>
          <cell r="Q349">
            <v>0</v>
          </cell>
          <cell r="S349">
            <v>0</v>
          </cell>
          <cell r="U349">
            <v>0</v>
          </cell>
          <cell r="W349">
            <v>0</v>
          </cell>
          <cell r="Y349">
            <v>0</v>
          </cell>
          <cell r="AA349">
            <v>0</v>
          </cell>
          <cell r="AC349">
            <v>0</v>
          </cell>
          <cell r="AE349">
            <v>0</v>
          </cell>
          <cell r="AG349">
            <v>0</v>
          </cell>
          <cell r="AI349">
            <v>0</v>
          </cell>
          <cell r="AK349">
            <v>0</v>
          </cell>
        </row>
        <row r="350">
          <cell r="A350" t="str">
            <v>207</v>
          </cell>
          <cell r="C350" t="str">
            <v>Tech Center - Kronach, Germany</v>
          </cell>
          <cell r="E350" t="str">
            <v>EUROPE</v>
          </cell>
          <cell r="F350" t="str">
            <v>ESD</v>
          </cell>
          <cell r="I350">
            <v>0</v>
          </cell>
          <cell r="K350">
            <v>0</v>
          </cell>
          <cell r="M350">
            <v>0</v>
          </cell>
          <cell r="O350">
            <v>0</v>
          </cell>
          <cell r="Q350">
            <v>0</v>
          </cell>
          <cell r="S350">
            <v>0</v>
          </cell>
          <cell r="U350">
            <v>0</v>
          </cell>
          <cell r="W350">
            <v>0</v>
          </cell>
          <cell r="Y350">
            <v>0</v>
          </cell>
          <cell r="AA350">
            <v>0</v>
          </cell>
          <cell r="AC350">
            <v>0</v>
          </cell>
          <cell r="AE350">
            <v>0</v>
          </cell>
          <cell r="AG350">
            <v>0</v>
          </cell>
          <cell r="AI350">
            <v>0</v>
          </cell>
          <cell r="AK350">
            <v>0</v>
          </cell>
        </row>
        <row r="351">
          <cell r="A351" t="str">
            <v>BP</v>
          </cell>
          <cell r="C351" t="str">
            <v>Tech Center - FORD, Istanbul, Turkey</v>
          </cell>
          <cell r="E351" t="str">
            <v>EUROPE</v>
          </cell>
          <cell r="F351" t="str">
            <v>ESD</v>
          </cell>
          <cell r="I351">
            <v>0</v>
          </cell>
          <cell r="K351">
            <v>-0.191</v>
          </cell>
          <cell r="M351">
            <v>0.191</v>
          </cell>
          <cell r="O351">
            <v>18.087</v>
          </cell>
          <cell r="Q351">
            <v>0</v>
          </cell>
          <cell r="S351">
            <v>18.087</v>
          </cell>
          <cell r="U351">
            <v>0</v>
          </cell>
          <cell r="W351">
            <v>0</v>
          </cell>
          <cell r="Y351">
            <v>0</v>
          </cell>
          <cell r="AA351">
            <v>1.3320000000000001</v>
          </cell>
          <cell r="AC351">
            <v>0</v>
          </cell>
          <cell r="AE351">
            <v>1.3320000000000001</v>
          </cell>
          <cell r="AG351">
            <v>1.3320000000000001</v>
          </cell>
          <cell r="AI351">
            <v>0</v>
          </cell>
          <cell r="AK351">
            <v>1.3320000000000001</v>
          </cell>
        </row>
        <row r="352">
          <cell r="A352" t="str">
            <v>429</v>
          </cell>
          <cell r="C352" t="str">
            <v>Service Center - Amsterdam, Netherlands</v>
          </cell>
          <cell r="E352" t="str">
            <v>EUROPE</v>
          </cell>
          <cell r="F352" t="str">
            <v>ESD</v>
          </cell>
          <cell r="I352">
            <v>31.29327752</v>
          </cell>
          <cell r="K352">
            <v>51.48603572511999</v>
          </cell>
          <cell r="M352">
            <v>-20.19275820511999</v>
          </cell>
          <cell r="O352">
            <v>64.91870285600001</v>
          </cell>
          <cell r="Q352">
            <v>127.87727999999998</v>
          </cell>
          <cell r="S352">
            <v>-62.958577143999975</v>
          </cell>
          <cell r="U352">
            <v>99.414919359999999</v>
          </cell>
          <cell r="W352">
            <v>127.87727999999998</v>
          </cell>
          <cell r="Y352">
            <v>-28.462360639999986</v>
          </cell>
          <cell r="AA352">
            <v>726.50309543999992</v>
          </cell>
          <cell r="AC352">
            <v>127.87727999999998</v>
          </cell>
          <cell r="AE352">
            <v>598.62581544</v>
          </cell>
          <cell r="AG352">
            <v>726.50309543999992</v>
          </cell>
          <cell r="AI352">
            <v>127.87727999999998</v>
          </cell>
          <cell r="AK352">
            <v>598.62581544</v>
          </cell>
        </row>
        <row r="353">
          <cell r="A353" t="str">
            <v>559</v>
          </cell>
          <cell r="C353" t="str">
            <v>Almussafes, Spain</v>
          </cell>
          <cell r="E353" t="str">
            <v>EUROPE</v>
          </cell>
          <cell r="F353" t="str">
            <v>ESD</v>
          </cell>
          <cell r="I353">
            <v>0</v>
          </cell>
          <cell r="K353">
            <v>0</v>
          </cell>
          <cell r="M353">
            <v>0</v>
          </cell>
          <cell r="O353">
            <v>0</v>
          </cell>
          <cell r="Q353">
            <v>0</v>
          </cell>
          <cell r="S353">
            <v>0</v>
          </cell>
          <cell r="U353">
            <v>0</v>
          </cell>
          <cell r="W353">
            <v>0</v>
          </cell>
          <cell r="Y353">
            <v>0</v>
          </cell>
          <cell r="AA353">
            <v>0</v>
          </cell>
          <cell r="AC353">
            <v>0</v>
          </cell>
          <cell r="AE353">
            <v>0</v>
          </cell>
          <cell r="AG353">
            <v>0</v>
          </cell>
          <cell r="AI353">
            <v>0</v>
          </cell>
          <cell r="AK353">
            <v>0</v>
          </cell>
        </row>
        <row r="354">
          <cell r="A354" t="str">
            <v>209</v>
          </cell>
          <cell r="C354" t="str">
            <v>European Tech Center - Valls, Spain</v>
          </cell>
          <cell r="E354" t="str">
            <v>EUROPE</v>
          </cell>
          <cell r="F354" t="str">
            <v>ESD</v>
          </cell>
          <cell r="I354">
            <v>0</v>
          </cell>
          <cell r="K354">
            <v>0</v>
          </cell>
          <cell r="M354">
            <v>0</v>
          </cell>
          <cell r="O354">
            <v>0</v>
          </cell>
          <cell r="Q354">
            <v>0</v>
          </cell>
          <cell r="S354">
            <v>0</v>
          </cell>
          <cell r="U354">
            <v>0</v>
          </cell>
          <cell r="W354">
            <v>0</v>
          </cell>
          <cell r="Y354">
            <v>0</v>
          </cell>
          <cell r="AA354">
            <v>0</v>
          </cell>
          <cell r="AC354">
            <v>0</v>
          </cell>
          <cell r="AE354">
            <v>0</v>
          </cell>
          <cell r="AG354">
            <v>0</v>
          </cell>
          <cell r="AI354">
            <v>0</v>
          </cell>
          <cell r="AK354">
            <v>0</v>
          </cell>
        </row>
        <row r="355">
          <cell r="A355" t="str">
            <v>519</v>
          </cell>
          <cell r="C355" t="str">
            <v>LEED Europe Div. Ofc. - Garches, France</v>
          </cell>
          <cell r="E355" t="str">
            <v>EUROPE</v>
          </cell>
          <cell r="F355" t="str">
            <v>ESD</v>
          </cell>
          <cell r="I355">
            <v>0</v>
          </cell>
          <cell r="K355">
            <v>0</v>
          </cell>
          <cell r="M355">
            <v>0</v>
          </cell>
          <cell r="O355">
            <v>0</v>
          </cell>
          <cell r="Q355">
            <v>0</v>
          </cell>
          <cell r="S355">
            <v>0</v>
          </cell>
          <cell r="U355">
            <v>0</v>
          </cell>
          <cell r="W355">
            <v>0</v>
          </cell>
          <cell r="Y355">
            <v>0</v>
          </cell>
          <cell r="AA355">
            <v>0</v>
          </cell>
          <cell r="AC355">
            <v>0</v>
          </cell>
          <cell r="AE355">
            <v>0</v>
          </cell>
          <cell r="AG355">
            <v>0</v>
          </cell>
          <cell r="AI355">
            <v>0</v>
          </cell>
          <cell r="AK355">
            <v>0</v>
          </cell>
        </row>
        <row r="356">
          <cell r="A356" t="str">
            <v>236</v>
          </cell>
          <cell r="C356" t="str">
            <v>Renault Virtual Plant - BV Service Ctr</v>
          </cell>
          <cell r="E356" t="str">
            <v>EUROPE</v>
          </cell>
          <cell r="F356" t="str">
            <v>ESD</v>
          </cell>
          <cell r="I356">
            <v>0</v>
          </cell>
          <cell r="K356">
            <v>0</v>
          </cell>
          <cell r="M356">
            <v>0</v>
          </cell>
          <cell r="O356">
            <v>0</v>
          </cell>
          <cell r="Q356">
            <v>0</v>
          </cell>
          <cell r="S356">
            <v>0</v>
          </cell>
          <cell r="U356">
            <v>0</v>
          </cell>
          <cell r="W356">
            <v>0</v>
          </cell>
          <cell r="Y356">
            <v>0</v>
          </cell>
          <cell r="AA356">
            <v>0</v>
          </cell>
          <cell r="AC356">
            <v>0</v>
          </cell>
          <cell r="AE356">
            <v>0</v>
          </cell>
          <cell r="AG356">
            <v>0</v>
          </cell>
          <cell r="AI356">
            <v>0</v>
          </cell>
          <cell r="AK356">
            <v>0</v>
          </cell>
        </row>
        <row r="357">
          <cell r="A357" t="str">
            <v>517</v>
          </cell>
          <cell r="C357" t="str">
            <v>Europe UTA Inc. - U.S. (211)</v>
          </cell>
          <cell r="E357" t="str">
            <v>EUROPE</v>
          </cell>
          <cell r="F357" t="str">
            <v>ESD</v>
          </cell>
          <cell r="I357">
            <v>0</v>
          </cell>
          <cell r="K357">
            <v>0</v>
          </cell>
          <cell r="M357">
            <v>0</v>
          </cell>
          <cell r="O357">
            <v>0</v>
          </cell>
          <cell r="Q357">
            <v>0</v>
          </cell>
          <cell r="S357">
            <v>0</v>
          </cell>
          <cell r="U357">
            <v>0</v>
          </cell>
          <cell r="W357">
            <v>0</v>
          </cell>
          <cell r="Y357">
            <v>0</v>
          </cell>
          <cell r="AA357">
            <v>0</v>
          </cell>
          <cell r="AC357">
            <v>0</v>
          </cell>
          <cell r="AE357">
            <v>0</v>
          </cell>
          <cell r="AG357">
            <v>0</v>
          </cell>
          <cell r="AI357">
            <v>0</v>
          </cell>
          <cell r="AK357">
            <v>0</v>
          </cell>
        </row>
        <row r="358">
          <cell r="A358" t="str">
            <v>428T</v>
          </cell>
          <cell r="C358" t="str">
            <v>Coventry UK</v>
          </cell>
          <cell r="E358" t="str">
            <v>EUROPE</v>
          </cell>
          <cell r="F358" t="str">
            <v>ESD</v>
          </cell>
          <cell r="I358">
            <v>0</v>
          </cell>
          <cell r="K358">
            <v>0</v>
          </cell>
          <cell r="M358">
            <v>0</v>
          </cell>
          <cell r="O358">
            <v>0</v>
          </cell>
          <cell r="Q358">
            <v>0</v>
          </cell>
          <cell r="S358">
            <v>0</v>
          </cell>
          <cell r="U358">
            <v>0</v>
          </cell>
          <cell r="W358">
            <v>0</v>
          </cell>
          <cell r="Y358">
            <v>0</v>
          </cell>
          <cell r="AA358">
            <v>0</v>
          </cell>
          <cell r="AC358">
            <v>0</v>
          </cell>
          <cell r="AE358">
            <v>0</v>
          </cell>
          <cell r="AG358">
            <v>0</v>
          </cell>
          <cell r="AI358">
            <v>0</v>
          </cell>
          <cell r="AK358">
            <v>0</v>
          </cell>
        </row>
        <row r="359">
          <cell r="A359" t="str">
            <v>210</v>
          </cell>
          <cell r="C359" t="str">
            <v>Pitesti, Romania</v>
          </cell>
          <cell r="E359" t="str">
            <v>EUROPE</v>
          </cell>
          <cell r="F359" t="str">
            <v>ESD</v>
          </cell>
          <cell r="I359">
            <v>0</v>
          </cell>
          <cell r="K359">
            <v>0</v>
          </cell>
          <cell r="M359">
            <v>0</v>
          </cell>
          <cell r="O359">
            <v>0</v>
          </cell>
          <cell r="Q359">
            <v>0</v>
          </cell>
          <cell r="S359">
            <v>0</v>
          </cell>
          <cell r="U359">
            <v>0</v>
          </cell>
          <cell r="W359">
            <v>0</v>
          </cell>
          <cell r="Y359">
            <v>0</v>
          </cell>
          <cell r="AA359">
            <v>0</v>
          </cell>
          <cell r="AC359">
            <v>0</v>
          </cell>
          <cell r="AE359">
            <v>0</v>
          </cell>
          <cell r="AG359">
            <v>0</v>
          </cell>
          <cell r="AI359">
            <v>0</v>
          </cell>
          <cell r="AK359">
            <v>0</v>
          </cell>
        </row>
        <row r="360">
          <cell r="A360" t="str">
            <v>208</v>
          </cell>
          <cell r="C360" t="str">
            <v>Tech Ctr (EM Engr) - Valls, Spain</v>
          </cell>
          <cell r="E360" t="str">
            <v>EUROPE</v>
          </cell>
          <cell r="F360" t="str">
            <v>ESD</v>
          </cell>
          <cell r="I360">
            <v>0</v>
          </cell>
          <cell r="K360">
            <v>0</v>
          </cell>
          <cell r="M360">
            <v>0</v>
          </cell>
          <cell r="O360">
            <v>0</v>
          </cell>
          <cell r="Q360">
            <v>0</v>
          </cell>
          <cell r="S360">
            <v>0</v>
          </cell>
          <cell r="U360">
            <v>0</v>
          </cell>
          <cell r="W360">
            <v>0</v>
          </cell>
          <cell r="Y360">
            <v>0</v>
          </cell>
          <cell r="AA360">
            <v>0</v>
          </cell>
          <cell r="AC360">
            <v>0</v>
          </cell>
          <cell r="AE360">
            <v>0</v>
          </cell>
          <cell r="AG360">
            <v>0</v>
          </cell>
          <cell r="AI360">
            <v>0</v>
          </cell>
          <cell r="AK360">
            <v>0</v>
          </cell>
        </row>
        <row r="361">
          <cell r="A361" t="str">
            <v>557</v>
          </cell>
          <cell r="C361" t="str">
            <v>LEED Europe Div Office - Valls, Spain</v>
          </cell>
          <cell r="E361" t="str">
            <v>EUROPE</v>
          </cell>
          <cell r="F361" t="str">
            <v>ESD</v>
          </cell>
          <cell r="I361">
            <v>0</v>
          </cell>
          <cell r="K361">
            <v>0</v>
          </cell>
          <cell r="M361">
            <v>0</v>
          </cell>
          <cell r="O361">
            <v>0</v>
          </cell>
          <cell r="Q361">
            <v>0</v>
          </cell>
          <cell r="S361">
            <v>0</v>
          </cell>
          <cell r="U361">
            <v>0</v>
          </cell>
          <cell r="W361">
            <v>0</v>
          </cell>
          <cell r="Y361">
            <v>0</v>
          </cell>
          <cell r="AA361">
            <v>0</v>
          </cell>
          <cell r="AC361">
            <v>0</v>
          </cell>
          <cell r="AE361">
            <v>0</v>
          </cell>
          <cell r="AG361">
            <v>0</v>
          </cell>
          <cell r="AI361">
            <v>0</v>
          </cell>
          <cell r="AK361">
            <v>0</v>
          </cell>
        </row>
        <row r="362">
          <cell r="A362" t="str">
            <v>420</v>
          </cell>
          <cell r="C362" t="str">
            <v>Godollo, Hungary</v>
          </cell>
          <cell r="E362" t="str">
            <v>EUROPE</v>
          </cell>
          <cell r="F362" t="str">
            <v>ESD</v>
          </cell>
          <cell r="I362">
            <v>0</v>
          </cell>
          <cell r="K362">
            <v>2740.443145364</v>
          </cell>
          <cell r="M362">
            <v>-2740.443145364</v>
          </cell>
          <cell r="O362">
            <v>0</v>
          </cell>
          <cell r="Q362">
            <v>6307.0580059156082</v>
          </cell>
          <cell r="S362">
            <v>-6307.0580059156082</v>
          </cell>
          <cell r="U362">
            <v>98.174000000000007</v>
          </cell>
          <cell r="W362">
            <v>9873.2796448968602</v>
          </cell>
          <cell r="Y362">
            <v>-9775.1056448968593</v>
          </cell>
          <cell r="AA362">
            <v>-25.527230640000198</v>
          </cell>
          <cell r="AC362">
            <v>0</v>
          </cell>
          <cell r="AE362">
            <v>-25.527230640000198</v>
          </cell>
          <cell r="AG362">
            <v>-25.527230640000198</v>
          </cell>
          <cell r="AI362">
            <v>0</v>
          </cell>
          <cell r="AK362">
            <v>-25.527230640000198</v>
          </cell>
        </row>
        <row r="363">
          <cell r="A363" t="str">
            <v>427</v>
          </cell>
          <cell r="C363" t="str">
            <v>Tech. Center - Koln, Germany</v>
          </cell>
          <cell r="E363" t="str">
            <v>EUROPE</v>
          </cell>
          <cell r="F363" t="str">
            <v>ESD</v>
          </cell>
          <cell r="I363">
            <v>2037.2291924880003</v>
          </cell>
          <cell r="K363">
            <v>147.42651918000001</v>
          </cell>
          <cell r="M363">
            <v>1889.8026733080003</v>
          </cell>
          <cell r="O363">
            <v>2276.118158664</v>
          </cell>
          <cell r="Q363">
            <v>159.8466</v>
          </cell>
          <cell r="S363">
            <v>2116.2715586640002</v>
          </cell>
          <cell r="U363">
            <v>2281.0346021399996</v>
          </cell>
          <cell r="W363">
            <v>159.8466</v>
          </cell>
          <cell r="Y363">
            <v>2121.1880021399998</v>
          </cell>
          <cell r="AA363">
            <v>145.15268075999995</v>
          </cell>
          <cell r="AC363">
            <v>159.8466</v>
          </cell>
          <cell r="AE363">
            <v>-14.693919240000042</v>
          </cell>
          <cell r="AG363">
            <v>145.15268075999995</v>
          </cell>
          <cell r="AI363">
            <v>159.8466</v>
          </cell>
          <cell r="AK363">
            <v>-14.693919240000042</v>
          </cell>
        </row>
        <row r="364">
          <cell r="A364" t="str">
            <v>560</v>
          </cell>
          <cell r="C364" t="str">
            <v>Saarlouis (LEED), Germany</v>
          </cell>
          <cell r="E364" t="str">
            <v>EUROPE</v>
          </cell>
          <cell r="F364" t="str">
            <v>ESD</v>
          </cell>
          <cell r="I364">
            <v>1107.67593044</v>
          </cell>
          <cell r="K364">
            <v>210.089583312</v>
          </cell>
          <cell r="M364">
            <v>897.58634712799994</v>
          </cell>
          <cell r="O364">
            <v>1104.2899706160001</v>
          </cell>
          <cell r="Q364">
            <v>0</v>
          </cell>
          <cell r="S364">
            <v>1104.2899706160001</v>
          </cell>
          <cell r="U364">
            <v>1106.6752506599998</v>
          </cell>
          <cell r="W364">
            <v>0</v>
          </cell>
          <cell r="Y364">
            <v>1106.6752506599998</v>
          </cell>
          <cell r="AA364">
            <v>206.84925878399994</v>
          </cell>
          <cell r="AC364">
            <v>0</v>
          </cell>
          <cell r="AE364">
            <v>206.84925878399994</v>
          </cell>
          <cell r="AG364">
            <v>206.84925878399994</v>
          </cell>
          <cell r="AI364">
            <v>0</v>
          </cell>
          <cell r="AK364">
            <v>206.84925878399994</v>
          </cell>
        </row>
        <row r="365">
          <cell r="A365" t="str">
            <v>425</v>
          </cell>
          <cell r="C365" t="str">
            <v>Tecnoffra - Offranville, France</v>
          </cell>
          <cell r="E365" t="str">
            <v>EUROPE</v>
          </cell>
          <cell r="F365" t="str">
            <v>ESD</v>
          </cell>
          <cell r="I365">
            <v>0</v>
          </cell>
          <cell r="K365">
            <v>-5.6745542593859044</v>
          </cell>
          <cell r="M365">
            <v>5.6745542593859044</v>
          </cell>
          <cell r="O365">
            <v>0</v>
          </cell>
          <cell r="Q365">
            <v>0</v>
          </cell>
          <cell r="S365">
            <v>0</v>
          </cell>
          <cell r="U365">
            <v>0</v>
          </cell>
          <cell r="W365">
            <v>0</v>
          </cell>
          <cell r="Y365">
            <v>0</v>
          </cell>
          <cell r="AA365">
            <v>0</v>
          </cell>
          <cell r="AC365">
            <v>0</v>
          </cell>
          <cell r="AE365">
            <v>0</v>
          </cell>
          <cell r="AG365">
            <v>0</v>
          </cell>
          <cell r="AI365">
            <v>0</v>
          </cell>
          <cell r="AK365">
            <v>0</v>
          </cell>
        </row>
        <row r="366">
          <cell r="A366" t="str">
            <v>426</v>
          </cell>
          <cell r="C366" t="str">
            <v>Tech. Center - Garches, France</v>
          </cell>
          <cell r="E366" t="str">
            <v>EUROPE</v>
          </cell>
          <cell r="F366" t="str">
            <v>ESD</v>
          </cell>
          <cell r="I366">
            <v>-1682.495472696</v>
          </cell>
          <cell r="K366">
            <v>-1816.6390791562001</v>
          </cell>
          <cell r="M366">
            <v>134.14360646020009</v>
          </cell>
          <cell r="O366">
            <v>-1849.0990774400002</v>
          </cell>
          <cell r="Q366">
            <v>-1816.6395586960002</v>
          </cell>
          <cell r="S366">
            <v>-32.459518743999979</v>
          </cell>
          <cell r="U366">
            <v>-1673.6055571599998</v>
          </cell>
          <cell r="W366">
            <v>-1816.6395586960002</v>
          </cell>
          <cell r="Y366">
            <v>143.03400153600046</v>
          </cell>
          <cell r="AA366">
            <v>-1788.6205506719998</v>
          </cell>
          <cell r="AC366">
            <v>-1816.6395586960002</v>
          </cell>
          <cell r="AE366">
            <v>28.019008024000414</v>
          </cell>
          <cell r="AG366">
            <v>-1788.6205506719998</v>
          </cell>
          <cell r="AI366">
            <v>-1816.6395586960002</v>
          </cell>
          <cell r="AK366">
            <v>28.019008024000414</v>
          </cell>
        </row>
        <row r="367">
          <cell r="A367" t="str">
            <v>424</v>
          </cell>
          <cell r="C367" t="str">
            <v>Spain Admin - Valls, Spain</v>
          </cell>
          <cell r="E367" t="str">
            <v>EUROPE</v>
          </cell>
          <cell r="F367" t="str">
            <v>ESD</v>
          </cell>
          <cell r="I367">
            <v>1514.656008528</v>
          </cell>
          <cell r="K367">
            <v>0</v>
          </cell>
          <cell r="M367">
            <v>1514.656008528</v>
          </cell>
          <cell r="O367">
            <v>1692.2671527840002</v>
          </cell>
          <cell r="Q367">
            <v>0</v>
          </cell>
          <cell r="S367">
            <v>1692.2671527840002</v>
          </cell>
          <cell r="U367">
            <v>1750.2215285</v>
          </cell>
          <cell r="W367">
            <v>0</v>
          </cell>
          <cell r="Y367">
            <v>1750.2215285</v>
          </cell>
          <cell r="AA367">
            <v>0</v>
          </cell>
          <cell r="AC367">
            <v>0</v>
          </cell>
          <cell r="AE367">
            <v>0</v>
          </cell>
          <cell r="AG367">
            <v>0</v>
          </cell>
          <cell r="AI367">
            <v>0</v>
          </cell>
          <cell r="AK367">
            <v>0</v>
          </cell>
        </row>
        <row r="368">
          <cell r="A368" t="str">
            <v>424P</v>
          </cell>
          <cell r="C368" t="str">
            <v>Spain Purchase Accounting</v>
          </cell>
          <cell r="E368" t="str">
            <v>EUROPE</v>
          </cell>
          <cell r="F368" t="str">
            <v>ESD</v>
          </cell>
          <cell r="I368">
            <v>0</v>
          </cell>
          <cell r="K368">
            <v>0</v>
          </cell>
          <cell r="M368">
            <v>0</v>
          </cell>
          <cell r="O368">
            <v>0</v>
          </cell>
          <cell r="Q368">
            <v>0</v>
          </cell>
          <cell r="S368">
            <v>0</v>
          </cell>
          <cell r="U368">
            <v>0</v>
          </cell>
          <cell r="W368">
            <v>0</v>
          </cell>
          <cell r="Y368">
            <v>0</v>
          </cell>
          <cell r="AA368">
            <v>0</v>
          </cell>
          <cell r="AC368">
            <v>0</v>
          </cell>
          <cell r="AE368">
            <v>0</v>
          </cell>
          <cell r="AG368">
            <v>0</v>
          </cell>
          <cell r="AI368">
            <v>0</v>
          </cell>
          <cell r="AK368">
            <v>0</v>
          </cell>
        </row>
        <row r="369">
          <cell r="A369" t="str">
            <v>544</v>
          </cell>
          <cell r="C369" t="str">
            <v>Borg Cedria, Tunisia</v>
          </cell>
          <cell r="E369" t="str">
            <v>EUROPE</v>
          </cell>
          <cell r="F369" t="str">
            <v>ESD</v>
          </cell>
          <cell r="I369">
            <v>0</v>
          </cell>
          <cell r="K369">
            <v>0</v>
          </cell>
          <cell r="M369">
            <v>0</v>
          </cell>
          <cell r="O369">
            <v>0</v>
          </cell>
          <cell r="Q369">
            <v>0</v>
          </cell>
          <cell r="S369">
            <v>0</v>
          </cell>
          <cell r="U369">
            <v>0</v>
          </cell>
          <cell r="W369">
            <v>0</v>
          </cell>
          <cell r="Y369">
            <v>0</v>
          </cell>
          <cell r="AA369">
            <v>0</v>
          </cell>
          <cell r="AC369">
            <v>0</v>
          </cell>
          <cell r="AE369">
            <v>0</v>
          </cell>
          <cell r="AG369">
            <v>0</v>
          </cell>
          <cell r="AI369">
            <v>0</v>
          </cell>
          <cell r="AK369">
            <v>0</v>
          </cell>
        </row>
        <row r="370">
          <cell r="A370" t="str">
            <v>422</v>
          </cell>
          <cell r="C370" t="str">
            <v>Mielec, Poland</v>
          </cell>
          <cell r="E370" t="str">
            <v>EUROPE</v>
          </cell>
          <cell r="F370" t="str">
            <v>ESD</v>
          </cell>
          <cell r="I370">
            <v>0</v>
          </cell>
          <cell r="K370">
            <v>0</v>
          </cell>
          <cell r="M370">
            <v>0</v>
          </cell>
          <cell r="O370">
            <v>0</v>
          </cell>
          <cell r="Q370">
            <v>0</v>
          </cell>
          <cell r="S370">
            <v>0</v>
          </cell>
          <cell r="U370">
            <v>0</v>
          </cell>
          <cell r="W370">
            <v>0</v>
          </cell>
          <cell r="Y370">
            <v>0</v>
          </cell>
          <cell r="AA370">
            <v>0</v>
          </cell>
          <cell r="AC370">
            <v>0</v>
          </cell>
          <cell r="AE370">
            <v>0</v>
          </cell>
          <cell r="AG370">
            <v>0</v>
          </cell>
          <cell r="AI370">
            <v>0</v>
          </cell>
          <cell r="AK370">
            <v>0</v>
          </cell>
        </row>
        <row r="371">
          <cell r="A371" t="str">
            <v>235</v>
          </cell>
          <cell r="C371" t="str">
            <v>Renault Virtual Plant - Hungary</v>
          </cell>
          <cell r="E371" t="str">
            <v>EUROPE</v>
          </cell>
          <cell r="F371" t="str">
            <v>ESD</v>
          </cell>
          <cell r="I371">
            <v>0</v>
          </cell>
          <cell r="K371">
            <v>0</v>
          </cell>
          <cell r="M371">
            <v>0</v>
          </cell>
          <cell r="O371">
            <v>0</v>
          </cell>
          <cell r="Q371">
            <v>0</v>
          </cell>
          <cell r="S371">
            <v>0</v>
          </cell>
          <cell r="U371">
            <v>49.087000000000003</v>
          </cell>
          <cell r="W371">
            <v>0</v>
          </cell>
          <cell r="Y371">
            <v>49.087000000000003</v>
          </cell>
          <cell r="AA371">
            <v>0</v>
          </cell>
          <cell r="AC371">
            <v>0</v>
          </cell>
          <cell r="AE371">
            <v>0</v>
          </cell>
          <cell r="AG371">
            <v>0</v>
          </cell>
          <cell r="AI371">
            <v>0</v>
          </cell>
          <cell r="AK371">
            <v>0</v>
          </cell>
        </row>
        <row r="372">
          <cell r="A372" t="str">
            <v>247</v>
          </cell>
          <cell r="C372" t="str">
            <v>Electromechanisms - Valls Spain</v>
          </cell>
          <cell r="E372" t="str">
            <v>EUROPE</v>
          </cell>
          <cell r="F372" t="str">
            <v>ESD</v>
          </cell>
          <cell r="I372">
            <v>0</v>
          </cell>
          <cell r="K372">
            <v>0</v>
          </cell>
          <cell r="M372">
            <v>0</v>
          </cell>
          <cell r="O372">
            <v>0</v>
          </cell>
          <cell r="Q372">
            <v>0</v>
          </cell>
          <cell r="S372">
            <v>0</v>
          </cell>
          <cell r="U372">
            <v>0</v>
          </cell>
          <cell r="W372">
            <v>0</v>
          </cell>
          <cell r="Y372">
            <v>0</v>
          </cell>
          <cell r="AA372">
            <v>0</v>
          </cell>
          <cell r="AC372">
            <v>0</v>
          </cell>
          <cell r="AE372">
            <v>0</v>
          </cell>
          <cell r="AG372">
            <v>0</v>
          </cell>
          <cell r="AI372">
            <v>0</v>
          </cell>
          <cell r="AK372">
            <v>0</v>
          </cell>
        </row>
        <row r="373">
          <cell r="A373" t="str">
            <v>423</v>
          </cell>
          <cell r="C373" t="str">
            <v>Kronach, Germany</v>
          </cell>
          <cell r="E373" t="str">
            <v>EUROPE</v>
          </cell>
          <cell r="F373" t="str">
            <v>ESD</v>
          </cell>
          <cell r="I373">
            <v>3179.8967765919997</v>
          </cell>
          <cell r="K373">
            <v>1166.38307838688</v>
          </cell>
          <cell r="M373">
            <v>2013.5136982051197</v>
          </cell>
          <cell r="O373">
            <v>3187.9815665840006</v>
          </cell>
          <cell r="Q373">
            <v>0</v>
          </cell>
          <cell r="S373">
            <v>3187.9815665840006</v>
          </cell>
          <cell r="U373">
            <v>3194.8676463400002</v>
          </cell>
          <cell r="W373">
            <v>0</v>
          </cell>
          <cell r="Y373">
            <v>3194.8676463400002</v>
          </cell>
          <cell r="AA373">
            <v>1148.393829072</v>
          </cell>
          <cell r="AC373">
            <v>0</v>
          </cell>
          <cell r="AE373">
            <v>1148.393829072</v>
          </cell>
          <cell r="AG373">
            <v>1148.393829072</v>
          </cell>
          <cell r="AI373">
            <v>0</v>
          </cell>
          <cell r="AK373">
            <v>1148.393829072</v>
          </cell>
        </row>
        <row r="374">
          <cell r="A374" t="str">
            <v>205</v>
          </cell>
          <cell r="C374" t="str">
            <v>Gyongyos, Hungary</v>
          </cell>
          <cell r="E374" t="str">
            <v>EUROPE</v>
          </cell>
          <cell r="F374" t="str">
            <v>ESD</v>
          </cell>
          <cell r="I374">
            <v>0</v>
          </cell>
          <cell r="K374">
            <v>0</v>
          </cell>
          <cell r="M374">
            <v>0</v>
          </cell>
          <cell r="O374">
            <v>0</v>
          </cell>
          <cell r="Q374">
            <v>0</v>
          </cell>
          <cell r="S374">
            <v>0</v>
          </cell>
          <cell r="U374">
            <v>98.174000000000007</v>
          </cell>
          <cell r="W374">
            <v>0</v>
          </cell>
          <cell r="Y374">
            <v>98.174000000000007</v>
          </cell>
          <cell r="AA374">
            <v>0</v>
          </cell>
          <cell r="AC374">
            <v>0</v>
          </cell>
          <cell r="AE374">
            <v>0</v>
          </cell>
          <cell r="AG374">
            <v>0</v>
          </cell>
          <cell r="AI374">
            <v>0</v>
          </cell>
          <cell r="AK374">
            <v>0</v>
          </cell>
        </row>
        <row r="380">
          <cell r="A380" t="str">
            <v>145</v>
          </cell>
          <cell r="C380" t="str">
            <v>Delhi, India (Admin.)</v>
          </cell>
          <cell r="E380" t="str">
            <v>ASIA PAC</v>
          </cell>
          <cell r="F380" t="str">
            <v>SSD</v>
          </cell>
          <cell r="I380">
            <v>552.89391749999993</v>
          </cell>
          <cell r="K380">
            <v>569.17423499999995</v>
          </cell>
          <cell r="M380">
            <v>-16.280317500000024</v>
          </cell>
          <cell r="O380">
            <v>551.54539575000001</v>
          </cell>
          <cell r="Q380">
            <v>569.17423499999995</v>
          </cell>
          <cell r="S380">
            <v>-17.628839249999942</v>
          </cell>
          <cell r="U380">
            <v>557.29009840500009</v>
          </cell>
          <cell r="W380">
            <v>569.17423499999995</v>
          </cell>
          <cell r="Y380">
            <v>-11.884136594999859</v>
          </cell>
          <cell r="AA380">
            <v>564.94608354000002</v>
          </cell>
          <cell r="AC380">
            <v>569.17423499999995</v>
          </cell>
          <cell r="AE380">
            <v>-4.2281514599999355</v>
          </cell>
          <cell r="AG380">
            <v>564.94608354000002</v>
          </cell>
          <cell r="AI380">
            <v>569.17423499999995</v>
          </cell>
          <cell r="AK380">
            <v>-4.2281514599999355</v>
          </cell>
        </row>
        <row r="381">
          <cell r="A381" t="str">
            <v>508</v>
          </cell>
          <cell r="C381" t="str">
            <v>Korea (384)</v>
          </cell>
          <cell r="E381" t="str">
            <v>ASIA PAC</v>
          </cell>
          <cell r="F381" t="str">
            <v>SSD</v>
          </cell>
          <cell r="I381">
            <v>0</v>
          </cell>
          <cell r="K381">
            <v>0</v>
          </cell>
          <cell r="M381">
            <v>0</v>
          </cell>
          <cell r="O381">
            <v>0</v>
          </cell>
          <cell r="Q381">
            <v>0</v>
          </cell>
          <cell r="S381">
            <v>0</v>
          </cell>
          <cell r="U381">
            <v>0</v>
          </cell>
          <cell r="W381">
            <v>0</v>
          </cell>
          <cell r="Y381">
            <v>0</v>
          </cell>
          <cell r="AA381">
            <v>0</v>
          </cell>
          <cell r="AC381">
            <v>0</v>
          </cell>
          <cell r="AE381">
            <v>0</v>
          </cell>
          <cell r="AG381">
            <v>0</v>
          </cell>
          <cell r="AI381">
            <v>0</v>
          </cell>
          <cell r="AK381">
            <v>0</v>
          </cell>
        </row>
        <row r="382">
          <cell r="A382" t="str">
            <v>NI</v>
          </cell>
          <cell r="C382" t="str">
            <v>Rayong, Thailand</v>
          </cell>
          <cell r="E382" t="str">
            <v>ASIA PAC</v>
          </cell>
          <cell r="F382" t="str">
            <v>SSD</v>
          </cell>
          <cell r="I382">
            <v>401.77964664800004</v>
          </cell>
          <cell r="K382">
            <v>285.32373390500004</v>
          </cell>
          <cell r="M382">
            <v>116.455912743</v>
          </cell>
          <cell r="O382">
            <v>202.96299999999999</v>
          </cell>
          <cell r="Q382">
            <v>280.14</v>
          </cell>
          <cell r="S382">
            <v>-77.176999999999992</v>
          </cell>
          <cell r="U382">
            <v>113.23848317800002</v>
          </cell>
          <cell r="W382">
            <v>140.07</v>
          </cell>
          <cell r="Y382">
            <v>-26.831516821999969</v>
          </cell>
          <cell r="AA382">
            <v>241.56996362400002</v>
          </cell>
          <cell r="AC382">
            <v>280.14</v>
          </cell>
          <cell r="AE382">
            <v>-38.570036375999962</v>
          </cell>
          <cell r="AG382">
            <v>241.56996362400002</v>
          </cell>
          <cell r="AI382">
            <v>280.14</v>
          </cell>
          <cell r="AK382">
            <v>-38.570036375999962</v>
          </cell>
        </row>
        <row r="383">
          <cell r="A383" t="str">
            <v>505</v>
          </cell>
          <cell r="C383" t="str">
            <v>Lear Korea Yuhan Hoesa</v>
          </cell>
          <cell r="E383" t="str">
            <v>ASIA PAC</v>
          </cell>
          <cell r="F383" t="str">
            <v>SSD</v>
          </cell>
          <cell r="I383">
            <v>0</v>
          </cell>
          <cell r="K383">
            <v>8.7669428802559999</v>
          </cell>
          <cell r="M383">
            <v>-8.7669428802559999</v>
          </cell>
          <cell r="O383">
            <v>0</v>
          </cell>
          <cell r="Q383">
            <v>17.164255280128</v>
          </cell>
          <cell r="S383">
            <v>-17.164255280128</v>
          </cell>
          <cell r="U383">
            <v>0</v>
          </cell>
          <cell r="W383">
            <v>25.561567280128003</v>
          </cell>
          <cell r="Y383">
            <v>-25.561567280128003</v>
          </cell>
          <cell r="AA383">
            <v>32.6389608</v>
          </cell>
          <cell r="AC383">
            <v>33.958879280128002</v>
          </cell>
          <cell r="AE383">
            <v>-1.3199184801280026</v>
          </cell>
          <cell r="AG383">
            <v>32.6389608</v>
          </cell>
          <cell r="AI383">
            <v>33.958879280128002</v>
          </cell>
          <cell r="AK383">
            <v>-1.3199184801280026</v>
          </cell>
        </row>
        <row r="384">
          <cell r="A384" t="str">
            <v>153</v>
          </cell>
          <cell r="C384" t="str">
            <v>Hyundai - Chenai, India (I)</v>
          </cell>
          <cell r="E384" t="str">
            <v>ASIA PAC</v>
          </cell>
          <cell r="F384" t="str">
            <v>SSD</v>
          </cell>
          <cell r="I384">
            <v>0</v>
          </cell>
          <cell r="K384">
            <v>0</v>
          </cell>
          <cell r="M384">
            <v>0</v>
          </cell>
          <cell r="O384">
            <v>0</v>
          </cell>
          <cell r="Q384">
            <v>0</v>
          </cell>
          <cell r="S384">
            <v>0</v>
          </cell>
          <cell r="U384">
            <v>0</v>
          </cell>
          <cell r="W384">
            <v>0</v>
          </cell>
          <cell r="Y384">
            <v>0</v>
          </cell>
          <cell r="AA384">
            <v>0</v>
          </cell>
          <cell r="AC384">
            <v>0</v>
          </cell>
          <cell r="AE384">
            <v>0</v>
          </cell>
          <cell r="AG384">
            <v>0</v>
          </cell>
          <cell r="AI384">
            <v>0</v>
          </cell>
          <cell r="AK384">
            <v>0</v>
          </cell>
        </row>
        <row r="385">
          <cell r="A385" t="str">
            <v>417</v>
          </cell>
          <cell r="C385" t="str">
            <v>Cebu, Philippines Div. Office</v>
          </cell>
          <cell r="E385" t="str">
            <v>ASIA PAC</v>
          </cell>
          <cell r="F385" t="str">
            <v>SSD</v>
          </cell>
          <cell r="I385">
            <v>14.079832886</v>
          </cell>
          <cell r="K385">
            <v>0</v>
          </cell>
          <cell r="M385">
            <v>14.079832886</v>
          </cell>
          <cell r="O385">
            <v>14.481237086</v>
          </cell>
          <cell r="Q385">
            <v>13.706200079999999</v>
          </cell>
          <cell r="S385">
            <v>0.77503700600000158</v>
          </cell>
          <cell r="U385">
            <v>13.671313283</v>
          </cell>
          <cell r="W385">
            <v>13.428449967999999</v>
          </cell>
          <cell r="Y385">
            <v>0.24286331500000102</v>
          </cell>
          <cell r="AA385">
            <v>0</v>
          </cell>
          <cell r="AC385">
            <v>13.428449967999999</v>
          </cell>
          <cell r="AE385">
            <v>-13.428449967999999</v>
          </cell>
          <cell r="AG385">
            <v>0</v>
          </cell>
          <cell r="AI385">
            <v>13.428449967999999</v>
          </cell>
          <cell r="AK385">
            <v>-13.428449967999999</v>
          </cell>
        </row>
        <row r="386">
          <cell r="A386" t="str">
            <v>157</v>
          </cell>
          <cell r="C386" t="str">
            <v>Korat, Thailand (LST)</v>
          </cell>
          <cell r="E386" t="str">
            <v>ASIA PAC</v>
          </cell>
          <cell r="F386" t="str">
            <v>SSD</v>
          </cell>
          <cell r="I386">
            <v>0</v>
          </cell>
          <cell r="K386">
            <v>0</v>
          </cell>
          <cell r="M386">
            <v>0</v>
          </cell>
          <cell r="O386">
            <v>0</v>
          </cell>
          <cell r="Q386">
            <v>0</v>
          </cell>
          <cell r="S386">
            <v>0</v>
          </cell>
          <cell r="U386">
            <v>0</v>
          </cell>
          <cell r="W386">
            <v>0</v>
          </cell>
          <cell r="Y386">
            <v>0</v>
          </cell>
          <cell r="AA386">
            <v>0</v>
          </cell>
          <cell r="AC386">
            <v>0</v>
          </cell>
          <cell r="AE386">
            <v>0</v>
          </cell>
          <cell r="AG386">
            <v>0</v>
          </cell>
          <cell r="AI386">
            <v>0</v>
          </cell>
          <cell r="AK386">
            <v>0</v>
          </cell>
        </row>
        <row r="387">
          <cell r="A387" t="str">
            <v>513</v>
          </cell>
          <cell r="C387" t="str">
            <v>Tokyo, Japan</v>
          </cell>
          <cell r="E387" t="str">
            <v>ASIA PAC</v>
          </cell>
          <cell r="F387" t="str">
            <v>ESD</v>
          </cell>
          <cell r="I387">
            <v>8.2363769000000016</v>
          </cell>
          <cell r="K387">
            <v>237.71512322400002</v>
          </cell>
          <cell r="M387">
            <v>-229.47874632400001</v>
          </cell>
          <cell r="O387">
            <v>9.0307593999999991</v>
          </cell>
          <cell r="Q387">
            <v>649.42197043199997</v>
          </cell>
          <cell r="S387">
            <v>-640.391211032</v>
          </cell>
          <cell r="U387">
            <v>8.8861269999999983</v>
          </cell>
          <cell r="W387">
            <v>1047.3394818000002</v>
          </cell>
          <cell r="Y387">
            <v>-1038.4533548000002</v>
          </cell>
          <cell r="AA387">
            <v>28.585002599999999</v>
          </cell>
          <cell r="AC387">
            <v>1969.702899504</v>
          </cell>
          <cell r="AE387">
            <v>-1941.117896904</v>
          </cell>
          <cell r="AG387">
            <v>28.585002599999999</v>
          </cell>
          <cell r="AI387">
            <v>1969.702899504</v>
          </cell>
          <cell r="AK387">
            <v>-1941.117896904</v>
          </cell>
        </row>
        <row r="388">
          <cell r="A388" t="str">
            <v>150</v>
          </cell>
          <cell r="C388" t="str">
            <v>China Administration</v>
          </cell>
          <cell r="E388" t="str">
            <v>ASIA PAC</v>
          </cell>
          <cell r="F388" t="str">
            <v>ISD</v>
          </cell>
          <cell r="I388">
            <v>310.99931507000002</v>
          </cell>
          <cell r="K388">
            <v>0</v>
          </cell>
          <cell r="M388">
            <v>310.99931507000002</v>
          </cell>
          <cell r="O388">
            <v>359.01689759199996</v>
          </cell>
          <cell r="Q388">
            <v>0</v>
          </cell>
          <cell r="S388">
            <v>359.01689759199996</v>
          </cell>
          <cell r="U388">
            <v>0</v>
          </cell>
          <cell r="W388">
            <v>0</v>
          </cell>
          <cell r="Y388">
            <v>0</v>
          </cell>
          <cell r="AA388">
            <v>0</v>
          </cell>
          <cell r="AC388">
            <v>0</v>
          </cell>
          <cell r="AE388">
            <v>0</v>
          </cell>
          <cell r="AG388">
            <v>0</v>
          </cell>
          <cell r="AI388">
            <v>0</v>
          </cell>
          <cell r="AK388">
            <v>0</v>
          </cell>
        </row>
        <row r="389">
          <cell r="A389" t="str">
            <v>249</v>
          </cell>
          <cell r="C389" t="str">
            <v>Siam Lear Reporting</v>
          </cell>
          <cell r="E389" t="str">
            <v>ASIA PAC</v>
          </cell>
          <cell r="F389" t="str">
            <v>ESD</v>
          </cell>
          <cell r="I389">
            <v>0</v>
          </cell>
          <cell r="K389">
            <v>0</v>
          </cell>
          <cell r="M389">
            <v>0</v>
          </cell>
          <cell r="O389">
            <v>0</v>
          </cell>
          <cell r="Q389">
            <v>0</v>
          </cell>
          <cell r="S389">
            <v>0</v>
          </cell>
          <cell r="U389">
            <v>0</v>
          </cell>
          <cell r="W389">
            <v>0</v>
          </cell>
          <cell r="Y389">
            <v>0</v>
          </cell>
          <cell r="AA389">
            <v>0</v>
          </cell>
          <cell r="AC389">
            <v>0</v>
          </cell>
          <cell r="AE389">
            <v>0</v>
          </cell>
          <cell r="AG389">
            <v>0</v>
          </cell>
          <cell r="AI389">
            <v>0</v>
          </cell>
          <cell r="AK389">
            <v>0</v>
          </cell>
        </row>
        <row r="390">
          <cell r="A390" t="str">
            <v>232</v>
          </cell>
          <cell r="C390" t="str">
            <v>Tech Ctr (Engr) - Mumbai, India</v>
          </cell>
          <cell r="E390" t="str">
            <v>ASIA PAC</v>
          </cell>
          <cell r="F390" t="str">
            <v>SSD</v>
          </cell>
          <cell r="I390">
            <v>0</v>
          </cell>
          <cell r="K390">
            <v>0</v>
          </cell>
          <cell r="M390">
            <v>0</v>
          </cell>
          <cell r="O390">
            <v>0</v>
          </cell>
          <cell r="Q390">
            <v>0</v>
          </cell>
          <cell r="S390">
            <v>0</v>
          </cell>
          <cell r="U390">
            <v>0</v>
          </cell>
          <cell r="W390">
            <v>0</v>
          </cell>
          <cell r="Y390">
            <v>0</v>
          </cell>
          <cell r="AA390">
            <v>0</v>
          </cell>
          <cell r="AC390">
            <v>0</v>
          </cell>
          <cell r="AE390">
            <v>0</v>
          </cell>
          <cell r="AG390">
            <v>0</v>
          </cell>
          <cell r="AI390">
            <v>0</v>
          </cell>
          <cell r="AK390">
            <v>0</v>
          </cell>
        </row>
        <row r="391">
          <cell r="A391" t="str">
            <v>233</v>
          </cell>
          <cell r="C391" t="str">
            <v>APO Div Ofc (SGD) - Singapore</v>
          </cell>
          <cell r="E391" t="str">
            <v>ASIA PAC</v>
          </cell>
          <cell r="F391" t="str">
            <v>SSD</v>
          </cell>
          <cell r="I391">
            <v>62.233025871000002</v>
          </cell>
          <cell r="K391">
            <v>465.84165304830998</v>
          </cell>
          <cell r="M391">
            <v>-403.60862717730998</v>
          </cell>
          <cell r="O391">
            <v>84.581593629000011</v>
          </cell>
          <cell r="Q391">
            <v>420.40127152099996</v>
          </cell>
          <cell r="S391">
            <v>-335.81967789199996</v>
          </cell>
          <cell r="U391">
            <v>466.78259661499999</v>
          </cell>
          <cell r="W391">
            <v>414.86552746099994</v>
          </cell>
          <cell r="Y391">
            <v>51.917069154000046</v>
          </cell>
          <cell r="AA391">
            <v>455.93079642000004</v>
          </cell>
          <cell r="AC391">
            <v>423.35763054199998</v>
          </cell>
          <cell r="AE391">
            <v>32.573165878000054</v>
          </cell>
          <cell r="AG391">
            <v>455.93079642000004</v>
          </cell>
          <cell r="AI391">
            <v>423.35763054199998</v>
          </cell>
          <cell r="AK391">
            <v>32.573165878000054</v>
          </cell>
        </row>
        <row r="392">
          <cell r="A392" t="str">
            <v>NC</v>
          </cell>
          <cell r="C392" t="str">
            <v>Halol, India</v>
          </cell>
          <cell r="E392" t="str">
            <v>ASIA PAC</v>
          </cell>
          <cell r="F392" t="str">
            <v>ESD</v>
          </cell>
          <cell r="I392">
            <v>0</v>
          </cell>
          <cell r="K392">
            <v>0</v>
          </cell>
          <cell r="M392">
            <v>0</v>
          </cell>
          <cell r="O392">
            <v>0</v>
          </cell>
          <cell r="Q392">
            <v>0</v>
          </cell>
          <cell r="S392">
            <v>0</v>
          </cell>
          <cell r="U392">
            <v>0</v>
          </cell>
          <cell r="W392">
            <v>0</v>
          </cell>
          <cell r="Y392">
            <v>0</v>
          </cell>
          <cell r="AA392">
            <v>0</v>
          </cell>
          <cell r="AC392">
            <v>0</v>
          </cell>
          <cell r="AE392">
            <v>0</v>
          </cell>
          <cell r="AG392">
            <v>0</v>
          </cell>
          <cell r="AI392">
            <v>0</v>
          </cell>
          <cell r="AK392">
            <v>0</v>
          </cell>
        </row>
        <row r="393">
          <cell r="A393" t="str">
            <v>155</v>
          </cell>
          <cell r="C393" t="str">
            <v>Gonde (Nasik), India</v>
          </cell>
          <cell r="E393" t="str">
            <v>ASIA PAC</v>
          </cell>
          <cell r="F393" t="str">
            <v>SSD</v>
          </cell>
          <cell r="I393">
            <v>0</v>
          </cell>
          <cell r="K393">
            <v>0</v>
          </cell>
          <cell r="M393">
            <v>0</v>
          </cell>
          <cell r="O393">
            <v>0</v>
          </cell>
          <cell r="Q393">
            <v>0</v>
          </cell>
          <cell r="S393">
            <v>0</v>
          </cell>
          <cell r="U393">
            <v>0</v>
          </cell>
          <cell r="W393">
            <v>0</v>
          </cell>
          <cell r="Y393">
            <v>0</v>
          </cell>
          <cell r="AA393">
            <v>0</v>
          </cell>
          <cell r="AC393">
            <v>0</v>
          </cell>
          <cell r="AE393">
            <v>0</v>
          </cell>
          <cell r="AG393">
            <v>0</v>
          </cell>
          <cell r="AI393">
            <v>0</v>
          </cell>
          <cell r="AK393">
            <v>0</v>
          </cell>
        </row>
        <row r="394">
          <cell r="A394" t="str">
            <v>415t</v>
          </cell>
          <cell r="C394" t="str">
            <v>Cons Rizal &amp; Aquino - Philippines</v>
          </cell>
          <cell r="E394" t="str">
            <v>ASIA PAC</v>
          </cell>
          <cell r="F394" t="str">
            <v>SSD</v>
          </cell>
          <cell r="I394">
            <v>684.65718086900006</v>
          </cell>
          <cell r="K394">
            <v>626.55891247999989</v>
          </cell>
          <cell r="M394">
            <v>58.098268389000168</v>
          </cell>
          <cell r="O394">
            <v>371.62958255799998</v>
          </cell>
          <cell r="Q394">
            <v>300.98314517569594</v>
          </cell>
          <cell r="S394">
            <v>70.646437382304043</v>
          </cell>
          <cell r="U394">
            <v>400.546915539</v>
          </cell>
          <cell r="W394">
            <v>407.00375132276793</v>
          </cell>
          <cell r="Y394">
            <v>-6.4568357837679287</v>
          </cell>
          <cell r="AA394">
            <v>356.54909483699998</v>
          </cell>
          <cell r="AC394">
            <v>452.28903305379197</v>
          </cell>
          <cell r="AE394">
            <v>-95.739938216791984</v>
          </cell>
          <cell r="AG394">
            <v>356.54909483699998</v>
          </cell>
          <cell r="AI394">
            <v>452.28903305379197</v>
          </cell>
          <cell r="AK394">
            <v>-95.739938216791984</v>
          </cell>
        </row>
        <row r="395">
          <cell r="A395" t="str">
            <v>414</v>
          </cell>
          <cell r="C395" t="str">
            <v>Lapu Lapu, Philippines</v>
          </cell>
          <cell r="E395" t="str">
            <v>ASIA PAC</v>
          </cell>
          <cell r="F395" t="str">
            <v>SSD</v>
          </cell>
          <cell r="I395">
            <v>214.66917709700002</v>
          </cell>
          <cell r="K395">
            <v>202.31406923199998</v>
          </cell>
          <cell r="M395">
            <v>12.355107865000036</v>
          </cell>
          <cell r="O395">
            <v>131.47879294000001</v>
          </cell>
          <cell r="Q395">
            <v>84.24727004799999</v>
          </cell>
          <cell r="S395">
            <v>47.231522892000015</v>
          </cell>
          <cell r="U395">
            <v>94.601193207000009</v>
          </cell>
          <cell r="W395">
            <v>89.414044591999996</v>
          </cell>
          <cell r="Y395">
            <v>5.1871486150000123</v>
          </cell>
          <cell r="AA395">
            <v>75.776711489999997</v>
          </cell>
          <cell r="AC395">
            <v>73.977827055999995</v>
          </cell>
          <cell r="AE395">
            <v>1.7988844340000014</v>
          </cell>
          <cell r="AG395">
            <v>75.776711489999997</v>
          </cell>
          <cell r="AI395">
            <v>73.977827055999995</v>
          </cell>
          <cell r="AK395">
            <v>1.7988844340000014</v>
          </cell>
        </row>
        <row r="396">
          <cell r="A396" t="str">
            <v>152</v>
          </cell>
          <cell r="C396" t="str">
            <v>Shanghai Carpet - China</v>
          </cell>
          <cell r="E396" t="str">
            <v>ASIA PAC</v>
          </cell>
          <cell r="F396" t="str">
            <v>ISD</v>
          </cell>
          <cell r="I396">
            <v>0</v>
          </cell>
          <cell r="K396">
            <v>0</v>
          </cell>
          <cell r="M396">
            <v>0</v>
          </cell>
          <cell r="O396">
            <v>0</v>
          </cell>
          <cell r="Q396">
            <v>0</v>
          </cell>
          <cell r="S396">
            <v>0</v>
          </cell>
          <cell r="U396">
            <v>0</v>
          </cell>
          <cell r="W396">
            <v>0</v>
          </cell>
          <cell r="Y396">
            <v>0</v>
          </cell>
          <cell r="AA396">
            <v>0</v>
          </cell>
          <cell r="AC396">
            <v>0</v>
          </cell>
          <cell r="AE396">
            <v>0</v>
          </cell>
          <cell r="AG396">
            <v>0</v>
          </cell>
          <cell r="AI396">
            <v>0</v>
          </cell>
          <cell r="AK396">
            <v>0</v>
          </cell>
        </row>
        <row r="397">
          <cell r="A397" t="str">
            <v>156</v>
          </cell>
          <cell r="C397" t="str">
            <v>Chongqing, China</v>
          </cell>
          <cell r="E397" t="str">
            <v>ASIA PAC</v>
          </cell>
          <cell r="F397" t="str">
            <v>SSD</v>
          </cell>
          <cell r="I397">
            <v>-38.896147620000001</v>
          </cell>
          <cell r="K397">
            <v>179.11850677500001</v>
          </cell>
          <cell r="M397">
            <v>-218.01465439500001</v>
          </cell>
          <cell r="O397">
            <v>44.613731138999995</v>
          </cell>
          <cell r="Q397">
            <v>126.66763802462501</v>
          </cell>
          <cell r="S397">
            <v>-82.053906885625011</v>
          </cell>
          <cell r="U397">
            <v>48.662228313999996</v>
          </cell>
          <cell r="W397">
            <v>91.181372964624998</v>
          </cell>
          <cell r="Y397">
            <v>-42.519144650625002</v>
          </cell>
          <cell r="AA397">
            <v>100.60347018099999</v>
          </cell>
          <cell r="AC397">
            <v>103.822186007125</v>
          </cell>
          <cell r="AE397">
            <v>-3.2187158261250062</v>
          </cell>
          <cell r="AG397">
            <v>100.60347018099999</v>
          </cell>
          <cell r="AI397">
            <v>103.822186007125</v>
          </cell>
          <cell r="AK397">
            <v>-3.2187158261250062</v>
          </cell>
        </row>
        <row r="398">
          <cell r="A398" t="str">
            <v>418</v>
          </cell>
          <cell r="C398" t="str">
            <v>DCAC - Wuhan,  China</v>
          </cell>
          <cell r="E398" t="str">
            <v>ASIA PAC</v>
          </cell>
          <cell r="F398" t="str">
            <v>ESD</v>
          </cell>
          <cell r="I398">
            <v>34.198618789999998</v>
          </cell>
          <cell r="K398">
            <v>105.65840184575001</v>
          </cell>
          <cell r="M398">
            <v>-71.459783055750009</v>
          </cell>
          <cell r="O398">
            <v>107.531479412</v>
          </cell>
          <cell r="Q398">
            <v>102.99308400850001</v>
          </cell>
          <cell r="S398">
            <v>4.5383954034999903</v>
          </cell>
          <cell r="U398">
            <v>95.192985472000004</v>
          </cell>
          <cell r="W398">
            <v>107.452933489</v>
          </cell>
          <cell r="Y398">
            <v>-12.259948016999999</v>
          </cell>
          <cell r="AA398">
            <v>95.359408295999984</v>
          </cell>
          <cell r="AC398">
            <v>117.75962489450001</v>
          </cell>
          <cell r="AE398">
            <v>-22.400216598500023</v>
          </cell>
          <cell r="AG398">
            <v>95.359408295999984</v>
          </cell>
          <cell r="AI398">
            <v>117.75962489450001</v>
          </cell>
          <cell r="AK398">
            <v>-22.400216598500023</v>
          </cell>
        </row>
        <row r="399">
          <cell r="A399" t="str">
            <v>257</v>
          </cell>
          <cell r="C399" t="str">
            <v>Ramco Investments Limited</v>
          </cell>
          <cell r="E399" t="str">
            <v>ASIA PAC</v>
          </cell>
          <cell r="F399" t="str">
            <v>ESD</v>
          </cell>
          <cell r="I399">
            <v>0</v>
          </cell>
          <cell r="K399">
            <v>0</v>
          </cell>
          <cell r="M399">
            <v>0</v>
          </cell>
          <cell r="O399">
            <v>0</v>
          </cell>
          <cell r="Q399">
            <v>0</v>
          </cell>
          <cell r="S399">
            <v>0</v>
          </cell>
          <cell r="U399">
            <v>0</v>
          </cell>
          <cell r="W399">
            <v>0</v>
          </cell>
          <cell r="Y399">
            <v>0</v>
          </cell>
          <cell r="AA399">
            <v>0</v>
          </cell>
          <cell r="AC399">
            <v>0</v>
          </cell>
          <cell r="AE399">
            <v>0</v>
          </cell>
          <cell r="AG399">
            <v>0</v>
          </cell>
          <cell r="AI399">
            <v>0</v>
          </cell>
          <cell r="AK399">
            <v>0</v>
          </cell>
        </row>
        <row r="400">
          <cell r="A400" t="str">
            <v>154</v>
          </cell>
          <cell r="C400" t="str">
            <v>Shanghai Awning - China</v>
          </cell>
          <cell r="E400" t="str">
            <v>ASIA PAC</v>
          </cell>
          <cell r="F400" t="str">
            <v>ISD</v>
          </cell>
          <cell r="I400">
            <v>0</v>
          </cell>
          <cell r="K400">
            <v>0</v>
          </cell>
          <cell r="M400">
            <v>0</v>
          </cell>
          <cell r="O400">
            <v>34.835528060999998</v>
          </cell>
          <cell r="Q400">
            <v>0</v>
          </cell>
          <cell r="S400">
            <v>34.835528060999998</v>
          </cell>
          <cell r="U400">
            <v>133.349605414</v>
          </cell>
          <cell r="W400">
            <v>0</v>
          </cell>
          <cell r="Y400">
            <v>133.349605414</v>
          </cell>
          <cell r="AA400">
            <v>81.604151211999991</v>
          </cell>
          <cell r="AC400">
            <v>34.691181544999999</v>
          </cell>
          <cell r="AE400">
            <v>46.912969666999992</v>
          </cell>
          <cell r="AG400">
            <v>81.604151211999991</v>
          </cell>
          <cell r="AI400">
            <v>34.691181544999999</v>
          </cell>
          <cell r="AK400">
            <v>46.912969666999992</v>
          </cell>
        </row>
        <row r="401">
          <cell r="A401" t="str">
            <v>245</v>
          </cell>
          <cell r="C401" t="str">
            <v>Korat, Thailand (APC)</v>
          </cell>
          <cell r="E401" t="str">
            <v>ASIA PAC</v>
          </cell>
          <cell r="F401" t="str">
            <v>SSD</v>
          </cell>
          <cell r="I401">
            <v>0</v>
          </cell>
          <cell r="K401">
            <v>0</v>
          </cell>
          <cell r="M401">
            <v>0</v>
          </cell>
          <cell r="O401">
            <v>0</v>
          </cell>
          <cell r="Q401">
            <v>0</v>
          </cell>
          <cell r="S401">
            <v>0</v>
          </cell>
          <cell r="U401">
            <v>0</v>
          </cell>
          <cell r="W401">
            <v>0</v>
          </cell>
          <cell r="Y401">
            <v>0</v>
          </cell>
          <cell r="AA401">
            <v>0</v>
          </cell>
          <cell r="AC401">
            <v>0</v>
          </cell>
          <cell r="AE401">
            <v>0</v>
          </cell>
          <cell r="AG401">
            <v>0</v>
          </cell>
          <cell r="AI401">
            <v>0</v>
          </cell>
          <cell r="AK401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 Spc Cover"/>
      <sheetName val="RL(Spc)"/>
      <sheetName val="Warehouse &amp; MH"/>
      <sheetName val="Cutting"/>
      <sheetName val="Pareto Top RPN"/>
      <sheetName val="Sheet2"/>
      <sheetName val="Financial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E5">
            <v>56</v>
          </cell>
        </row>
        <row r="6">
          <cell r="E6">
            <v>56</v>
          </cell>
        </row>
        <row r="7">
          <cell r="E7">
            <v>56</v>
          </cell>
        </row>
      </sheetData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타사항"/>
      <sheetName val="switch"/>
      <sheetName val="master"/>
      <sheetName val="report"/>
      <sheetName val="0212"/>
      <sheetName val="03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Sheet3"/>
      <sheetName val="판가반영"/>
      <sheetName val="Asset9809CAK"/>
      <sheetName val="03년매출정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코드</v>
          </cell>
          <cell r="B1" t="str">
            <v>사업장</v>
          </cell>
          <cell r="C1" t="str">
            <v>고객</v>
          </cell>
          <cell r="D1" t="str">
            <v>경로</v>
          </cell>
          <cell r="E1" t="str">
            <v>제품계층구조3</v>
          </cell>
          <cell r="F1" t="str">
            <v>자재</v>
          </cell>
          <cell r="G1" t="str">
            <v>당월매출수량</v>
          </cell>
          <cell r="H1" t="str">
            <v>당월매출금액</v>
          </cell>
          <cell r="I1" t="str">
            <v>외화매출액</v>
          </cell>
          <cell r="J1" t="str">
            <v>check</v>
          </cell>
        </row>
        <row r="2">
          <cell r="A2" t="str">
            <v/>
          </cell>
        </row>
        <row r="3">
          <cell r="A3" t="str">
            <v/>
          </cell>
        </row>
        <row r="4">
          <cell r="A4" t="str">
            <v/>
          </cell>
        </row>
        <row r="5">
          <cell r="A5" t="str">
            <v/>
          </cell>
        </row>
        <row r="6">
          <cell r="A6" t="str">
            <v/>
          </cell>
        </row>
        <row r="7">
          <cell r="A7" t="str">
            <v/>
          </cell>
        </row>
        <row r="8">
          <cell r="A8" t="str">
            <v/>
          </cell>
        </row>
        <row r="9">
          <cell r="A9" t="str">
            <v/>
          </cell>
        </row>
        <row r="10">
          <cell r="A10" t="str">
            <v/>
          </cell>
        </row>
        <row r="11">
          <cell r="A11" t="str">
            <v/>
          </cell>
        </row>
        <row r="12">
          <cell r="A12" t="str">
            <v/>
          </cell>
        </row>
        <row r="13">
          <cell r="A13" t="str">
            <v/>
          </cell>
        </row>
        <row r="14">
          <cell r="A14" t="str">
            <v/>
          </cell>
        </row>
        <row r="15">
          <cell r="A15" t="str">
            <v/>
          </cell>
        </row>
        <row r="16">
          <cell r="A16" t="str">
            <v/>
          </cell>
        </row>
        <row r="17">
          <cell r="A17" t="str">
            <v/>
          </cell>
        </row>
        <row r="18">
          <cell r="A18" t="str">
            <v/>
          </cell>
        </row>
        <row r="19">
          <cell r="A19" t="str">
            <v/>
          </cell>
        </row>
        <row r="20">
          <cell r="A20" t="str">
            <v/>
          </cell>
        </row>
        <row r="21">
          <cell r="A21" t="str">
            <v/>
          </cell>
        </row>
        <row r="22">
          <cell r="A22" t="str">
            <v/>
          </cell>
        </row>
        <row r="23">
          <cell r="A23" t="str">
            <v/>
          </cell>
        </row>
        <row r="24">
          <cell r="A24" t="str">
            <v/>
          </cell>
        </row>
        <row r="25">
          <cell r="A25" t="str">
            <v/>
          </cell>
        </row>
        <row r="26">
          <cell r="A26" t="str">
            <v/>
          </cell>
        </row>
        <row r="27">
          <cell r="A27" t="str">
            <v/>
          </cell>
        </row>
        <row r="28">
          <cell r="A28" t="str">
            <v/>
          </cell>
        </row>
        <row r="29">
          <cell r="A29" t="str">
            <v/>
          </cell>
        </row>
        <row r="30">
          <cell r="A30" t="str">
            <v/>
          </cell>
        </row>
        <row r="31">
          <cell r="A31" t="str">
            <v/>
          </cell>
        </row>
        <row r="32">
          <cell r="A32" t="str">
            <v/>
          </cell>
        </row>
        <row r="33">
          <cell r="A33" t="str">
            <v/>
          </cell>
        </row>
        <row r="34">
          <cell r="A34" t="str">
            <v/>
          </cell>
        </row>
        <row r="35">
          <cell r="A35" t="str">
            <v/>
          </cell>
        </row>
        <row r="36">
          <cell r="A36" t="str">
            <v/>
          </cell>
        </row>
        <row r="37">
          <cell r="A37" t="str">
            <v/>
          </cell>
        </row>
        <row r="38">
          <cell r="A38" t="str">
            <v/>
          </cell>
        </row>
        <row r="39">
          <cell r="A39" t="str">
            <v/>
          </cell>
        </row>
        <row r="40">
          <cell r="A40" t="str">
            <v/>
          </cell>
        </row>
        <row r="41">
          <cell r="A41" t="str">
            <v/>
          </cell>
        </row>
        <row r="42">
          <cell r="A42" t="str">
            <v/>
          </cell>
        </row>
        <row r="43">
          <cell r="A43" t="str">
            <v/>
          </cell>
        </row>
        <row r="44">
          <cell r="A44" t="str">
            <v/>
          </cell>
        </row>
        <row r="45">
          <cell r="A45" t="str">
            <v/>
          </cell>
        </row>
        <row r="46">
          <cell r="A46" t="str">
            <v/>
          </cell>
        </row>
        <row r="47">
          <cell r="A47" t="str">
            <v/>
          </cell>
        </row>
        <row r="48">
          <cell r="A48" t="str">
            <v/>
          </cell>
        </row>
        <row r="49">
          <cell r="A49" t="str">
            <v/>
          </cell>
        </row>
        <row r="50">
          <cell r="A50" t="str">
            <v/>
          </cell>
        </row>
        <row r="51">
          <cell r="A51" t="str">
            <v/>
          </cell>
        </row>
        <row r="52">
          <cell r="A52" t="str">
            <v/>
          </cell>
        </row>
        <row r="53">
          <cell r="A53" t="str">
            <v/>
          </cell>
        </row>
        <row r="54">
          <cell r="A54" t="str">
            <v/>
          </cell>
        </row>
        <row r="55">
          <cell r="A55" t="str">
            <v/>
          </cell>
        </row>
        <row r="56">
          <cell r="A56" t="str">
            <v/>
          </cell>
        </row>
        <row r="57">
          <cell r="A57" t="str">
            <v/>
          </cell>
        </row>
        <row r="58">
          <cell r="A58" t="str">
            <v/>
          </cell>
        </row>
        <row r="59">
          <cell r="A59" t="str">
            <v/>
          </cell>
        </row>
        <row r="60">
          <cell r="A60" t="str">
            <v/>
          </cell>
        </row>
        <row r="61">
          <cell r="A61" t="str">
            <v/>
          </cell>
        </row>
        <row r="62">
          <cell r="A62" t="str">
            <v/>
          </cell>
        </row>
        <row r="63">
          <cell r="A63" t="str">
            <v/>
          </cell>
        </row>
        <row r="64">
          <cell r="A64" t="str">
            <v/>
          </cell>
        </row>
        <row r="65">
          <cell r="A65" t="str">
            <v/>
          </cell>
        </row>
        <row r="66">
          <cell r="A66" t="str">
            <v/>
          </cell>
        </row>
        <row r="67">
          <cell r="A67" t="str">
            <v/>
          </cell>
        </row>
        <row r="68">
          <cell r="A68" t="str">
            <v/>
          </cell>
        </row>
        <row r="69">
          <cell r="A69" t="str">
            <v/>
          </cell>
        </row>
        <row r="70">
          <cell r="A70" t="str">
            <v/>
          </cell>
        </row>
        <row r="71">
          <cell r="A71" t="str">
            <v/>
          </cell>
        </row>
        <row r="72">
          <cell r="A72" t="str">
            <v/>
          </cell>
        </row>
        <row r="73">
          <cell r="A73" t="str">
            <v/>
          </cell>
        </row>
        <row r="74">
          <cell r="A74" t="str">
            <v/>
          </cell>
        </row>
        <row r="75">
          <cell r="A75" t="str">
            <v/>
          </cell>
        </row>
        <row r="76">
          <cell r="A76" t="str">
            <v/>
          </cell>
        </row>
        <row r="77">
          <cell r="A77" t="str">
            <v/>
          </cell>
        </row>
        <row r="78">
          <cell r="A78" t="str">
            <v/>
          </cell>
        </row>
        <row r="79">
          <cell r="A79" t="str">
            <v/>
          </cell>
        </row>
        <row r="80">
          <cell r="A80" t="str">
            <v/>
          </cell>
        </row>
        <row r="81">
          <cell r="A81" t="str">
            <v/>
          </cell>
        </row>
        <row r="82">
          <cell r="A82" t="str">
            <v/>
          </cell>
        </row>
        <row r="83">
          <cell r="A83" t="str">
            <v/>
          </cell>
        </row>
        <row r="84">
          <cell r="A84" t="str">
            <v/>
          </cell>
        </row>
        <row r="85">
          <cell r="A85" t="str">
            <v/>
          </cell>
        </row>
        <row r="86">
          <cell r="A86" t="str">
            <v/>
          </cell>
        </row>
        <row r="87">
          <cell r="A87" t="str">
            <v/>
          </cell>
        </row>
        <row r="88">
          <cell r="A88" t="str">
            <v/>
          </cell>
        </row>
        <row r="89">
          <cell r="A89" t="str">
            <v/>
          </cell>
        </row>
        <row r="90">
          <cell r="A90" t="str">
            <v/>
          </cell>
        </row>
        <row r="91">
          <cell r="A91" t="str">
            <v/>
          </cell>
        </row>
        <row r="92">
          <cell r="A92" t="str">
            <v/>
          </cell>
        </row>
        <row r="93">
          <cell r="A93" t="str">
            <v/>
          </cell>
        </row>
        <row r="94">
          <cell r="A94" t="str">
            <v/>
          </cell>
        </row>
        <row r="95">
          <cell r="A95" t="str">
            <v/>
          </cell>
        </row>
        <row r="96">
          <cell r="A96" t="str">
            <v/>
          </cell>
        </row>
        <row r="97">
          <cell r="A97" t="str">
            <v/>
          </cell>
        </row>
        <row r="98">
          <cell r="A98" t="str">
            <v/>
          </cell>
        </row>
        <row r="99">
          <cell r="A99" t="str">
            <v/>
          </cell>
        </row>
        <row r="100">
          <cell r="A100" t="str">
            <v/>
          </cell>
        </row>
        <row r="101">
          <cell r="A101" t="str">
            <v/>
          </cell>
        </row>
        <row r="102">
          <cell r="A102" t="str">
            <v/>
          </cell>
        </row>
        <row r="103">
          <cell r="A103" t="str">
            <v/>
          </cell>
        </row>
        <row r="104">
          <cell r="A104" t="str">
            <v/>
          </cell>
        </row>
        <row r="105">
          <cell r="A105" t="str">
            <v/>
          </cell>
        </row>
        <row r="106">
          <cell r="A106" t="str">
            <v/>
          </cell>
        </row>
        <row r="107">
          <cell r="A107" t="str">
            <v/>
          </cell>
        </row>
        <row r="108">
          <cell r="A108" t="str">
            <v/>
          </cell>
        </row>
        <row r="109">
          <cell r="A109" t="str">
            <v/>
          </cell>
        </row>
        <row r="110">
          <cell r="A110" t="str">
            <v/>
          </cell>
        </row>
        <row r="111">
          <cell r="A111" t="str">
            <v/>
          </cell>
        </row>
        <row r="112">
          <cell r="A112" t="str">
            <v/>
          </cell>
        </row>
        <row r="113">
          <cell r="A113" t="str">
            <v/>
          </cell>
        </row>
        <row r="114">
          <cell r="A114" t="str">
            <v/>
          </cell>
        </row>
        <row r="115">
          <cell r="A115" t="str">
            <v/>
          </cell>
        </row>
        <row r="116">
          <cell r="A116" t="str">
            <v/>
          </cell>
        </row>
        <row r="117">
          <cell r="A117" t="str">
            <v/>
          </cell>
        </row>
        <row r="118">
          <cell r="A118" t="str">
            <v/>
          </cell>
        </row>
        <row r="119">
          <cell r="A119" t="str">
            <v/>
          </cell>
        </row>
        <row r="120">
          <cell r="A120" t="str">
            <v/>
          </cell>
        </row>
        <row r="121">
          <cell r="A121" t="str">
            <v/>
          </cell>
        </row>
        <row r="122">
          <cell r="A122" t="str">
            <v/>
          </cell>
        </row>
        <row r="123">
          <cell r="A123" t="str">
            <v/>
          </cell>
        </row>
        <row r="124">
          <cell r="A124" t="str">
            <v/>
          </cell>
        </row>
        <row r="125">
          <cell r="A125" t="str">
            <v/>
          </cell>
        </row>
        <row r="126">
          <cell r="A126" t="str">
            <v/>
          </cell>
        </row>
        <row r="127">
          <cell r="A127" t="str">
            <v/>
          </cell>
        </row>
        <row r="128">
          <cell r="A128" t="str">
            <v/>
          </cell>
        </row>
        <row r="129">
          <cell r="A129" t="str">
            <v/>
          </cell>
        </row>
        <row r="130">
          <cell r="A130" t="str">
            <v/>
          </cell>
        </row>
        <row r="131">
          <cell r="A131" t="str">
            <v/>
          </cell>
        </row>
        <row r="132">
          <cell r="A132" t="str">
            <v/>
          </cell>
        </row>
        <row r="133">
          <cell r="A133" t="str">
            <v/>
          </cell>
        </row>
        <row r="134">
          <cell r="A134" t="str">
            <v/>
          </cell>
        </row>
        <row r="135">
          <cell r="A135" t="str">
            <v/>
          </cell>
        </row>
        <row r="136">
          <cell r="A136" t="str">
            <v/>
          </cell>
        </row>
        <row r="137">
          <cell r="A137" t="str">
            <v/>
          </cell>
        </row>
        <row r="138">
          <cell r="A138" t="str">
            <v/>
          </cell>
        </row>
        <row r="139">
          <cell r="A139" t="str">
            <v/>
          </cell>
        </row>
        <row r="140">
          <cell r="A140" t="str">
            <v/>
          </cell>
        </row>
        <row r="141">
          <cell r="A141" t="str">
            <v/>
          </cell>
        </row>
        <row r="142">
          <cell r="A142" t="str">
            <v/>
          </cell>
        </row>
        <row r="143">
          <cell r="A143" t="str">
            <v/>
          </cell>
        </row>
        <row r="144">
          <cell r="A144" t="str">
            <v/>
          </cell>
        </row>
        <row r="145">
          <cell r="A145" t="str">
            <v/>
          </cell>
        </row>
        <row r="146">
          <cell r="A146" t="str">
            <v/>
          </cell>
        </row>
        <row r="147">
          <cell r="A147" t="str">
            <v/>
          </cell>
        </row>
        <row r="148">
          <cell r="A148" t="str">
            <v/>
          </cell>
        </row>
        <row r="149">
          <cell r="A149" t="str">
            <v/>
          </cell>
        </row>
        <row r="150">
          <cell r="A150" t="str">
            <v/>
          </cell>
        </row>
        <row r="151">
          <cell r="A151" t="str">
            <v/>
          </cell>
        </row>
        <row r="152">
          <cell r="A152" t="str">
            <v/>
          </cell>
        </row>
        <row r="153">
          <cell r="A153" t="str">
            <v/>
          </cell>
        </row>
        <row r="154">
          <cell r="A154" t="str">
            <v/>
          </cell>
        </row>
        <row r="155">
          <cell r="A155" t="str">
            <v/>
          </cell>
        </row>
        <row r="156">
          <cell r="A156" t="str">
            <v/>
          </cell>
        </row>
        <row r="157">
          <cell r="A157" t="str">
            <v/>
          </cell>
        </row>
        <row r="158">
          <cell r="A158" t="str">
            <v/>
          </cell>
        </row>
        <row r="159">
          <cell r="A159" t="str">
            <v/>
          </cell>
        </row>
        <row r="160">
          <cell r="A160" t="str">
            <v/>
          </cell>
        </row>
        <row r="161">
          <cell r="A161" t="str">
            <v/>
          </cell>
        </row>
        <row r="162">
          <cell r="A162" t="str">
            <v/>
          </cell>
        </row>
        <row r="163">
          <cell r="A163" t="str">
            <v/>
          </cell>
        </row>
        <row r="164">
          <cell r="A164" t="str">
            <v/>
          </cell>
        </row>
        <row r="165">
          <cell r="A165" t="str">
            <v/>
          </cell>
        </row>
        <row r="166">
          <cell r="A166" t="str">
            <v/>
          </cell>
        </row>
        <row r="167">
          <cell r="A167" t="str">
            <v/>
          </cell>
        </row>
        <row r="168">
          <cell r="A168" t="str">
            <v/>
          </cell>
        </row>
        <row r="169">
          <cell r="A169" t="str">
            <v/>
          </cell>
        </row>
        <row r="170">
          <cell r="A170" t="str">
            <v/>
          </cell>
        </row>
        <row r="171">
          <cell r="A171" t="str">
            <v/>
          </cell>
        </row>
        <row r="172">
          <cell r="A172" t="str">
            <v/>
          </cell>
        </row>
        <row r="173">
          <cell r="A173" t="str">
            <v/>
          </cell>
        </row>
        <row r="174">
          <cell r="A174" t="str">
            <v/>
          </cell>
        </row>
        <row r="175">
          <cell r="A175" t="str">
            <v/>
          </cell>
        </row>
        <row r="176">
          <cell r="A176" t="str">
            <v/>
          </cell>
        </row>
        <row r="177">
          <cell r="A177" t="str">
            <v/>
          </cell>
        </row>
        <row r="178">
          <cell r="A178" t="str">
            <v/>
          </cell>
        </row>
        <row r="179">
          <cell r="A179" t="str">
            <v/>
          </cell>
        </row>
        <row r="180">
          <cell r="A180" t="str">
            <v/>
          </cell>
        </row>
        <row r="181">
          <cell r="A181" t="str">
            <v/>
          </cell>
        </row>
        <row r="182">
          <cell r="A182" t="str">
            <v/>
          </cell>
        </row>
        <row r="183">
          <cell r="A183" t="str">
            <v/>
          </cell>
        </row>
        <row r="184">
          <cell r="A184" t="str">
            <v/>
          </cell>
        </row>
        <row r="185">
          <cell r="A185" t="str">
            <v/>
          </cell>
        </row>
        <row r="186">
          <cell r="A186" t="str">
            <v/>
          </cell>
        </row>
        <row r="187">
          <cell r="A187" t="str">
            <v/>
          </cell>
        </row>
        <row r="188">
          <cell r="A188" t="str">
            <v/>
          </cell>
        </row>
        <row r="189">
          <cell r="A189" t="str">
            <v/>
          </cell>
        </row>
        <row r="190">
          <cell r="A190" t="str">
            <v/>
          </cell>
        </row>
        <row r="191">
          <cell r="A191" t="str">
            <v/>
          </cell>
        </row>
        <row r="192">
          <cell r="A192" t="str">
            <v/>
          </cell>
        </row>
        <row r="193">
          <cell r="A193" t="str">
            <v/>
          </cell>
        </row>
        <row r="194">
          <cell r="A194" t="str">
            <v/>
          </cell>
        </row>
        <row r="195">
          <cell r="A195" t="str">
            <v/>
          </cell>
        </row>
        <row r="196">
          <cell r="A196" t="str">
            <v/>
          </cell>
        </row>
        <row r="197">
          <cell r="A197" t="str">
            <v/>
          </cell>
        </row>
        <row r="198">
          <cell r="A198" t="str">
            <v/>
          </cell>
        </row>
        <row r="199">
          <cell r="A199" t="str">
            <v/>
          </cell>
        </row>
        <row r="200">
          <cell r="A200" t="str">
            <v/>
          </cell>
        </row>
        <row r="201">
          <cell r="A201" t="str">
            <v/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  <row r="301">
          <cell r="A301" t="str">
            <v/>
          </cell>
        </row>
        <row r="302">
          <cell r="A302" t="str">
            <v/>
          </cell>
        </row>
        <row r="303">
          <cell r="A303" t="str">
            <v/>
          </cell>
        </row>
        <row r="304">
          <cell r="A304" t="str">
            <v/>
          </cell>
        </row>
        <row r="305">
          <cell r="A305" t="str">
            <v/>
          </cell>
        </row>
        <row r="306">
          <cell r="A306" t="str">
            <v/>
          </cell>
        </row>
        <row r="307">
          <cell r="A307" t="str">
            <v/>
          </cell>
        </row>
        <row r="308">
          <cell r="A308" t="str">
            <v/>
          </cell>
        </row>
        <row r="309">
          <cell r="A309" t="str">
            <v/>
          </cell>
        </row>
        <row r="310">
          <cell r="A310" t="str">
            <v/>
          </cell>
        </row>
        <row r="311">
          <cell r="A311" t="str">
            <v/>
          </cell>
        </row>
        <row r="312">
          <cell r="A312" t="str">
            <v/>
          </cell>
        </row>
        <row r="313">
          <cell r="A313" t="str">
            <v/>
          </cell>
        </row>
        <row r="314">
          <cell r="A314" t="str">
            <v/>
          </cell>
        </row>
        <row r="315">
          <cell r="A315" t="str">
            <v/>
          </cell>
        </row>
        <row r="316">
          <cell r="A316" t="str">
            <v/>
          </cell>
        </row>
        <row r="317">
          <cell r="A317" t="str">
            <v/>
          </cell>
        </row>
        <row r="318">
          <cell r="A318" t="str">
            <v/>
          </cell>
        </row>
        <row r="319">
          <cell r="A319" t="str">
            <v/>
          </cell>
        </row>
        <row r="320">
          <cell r="A320" t="str">
            <v/>
          </cell>
        </row>
        <row r="321">
          <cell r="A321" t="str">
            <v/>
          </cell>
        </row>
        <row r="322">
          <cell r="A322" t="str">
            <v/>
          </cell>
        </row>
        <row r="323">
          <cell r="A323" t="str">
            <v/>
          </cell>
        </row>
        <row r="324">
          <cell r="A324" t="str">
            <v/>
          </cell>
        </row>
        <row r="325">
          <cell r="A325" t="str">
            <v/>
          </cell>
        </row>
        <row r="326">
          <cell r="A326" t="str">
            <v/>
          </cell>
        </row>
        <row r="327">
          <cell r="A327" t="str">
            <v/>
          </cell>
        </row>
        <row r="328">
          <cell r="A328" t="str">
            <v/>
          </cell>
        </row>
        <row r="329">
          <cell r="A329" t="str">
            <v/>
          </cell>
        </row>
        <row r="330">
          <cell r="A330" t="str">
            <v/>
          </cell>
        </row>
        <row r="331">
          <cell r="A331" t="str">
            <v/>
          </cell>
        </row>
        <row r="332">
          <cell r="A332" t="str">
            <v/>
          </cell>
        </row>
        <row r="333">
          <cell r="A333" t="str">
            <v/>
          </cell>
        </row>
        <row r="334">
          <cell r="A334" t="str">
            <v/>
          </cell>
        </row>
        <row r="335">
          <cell r="A335" t="str">
            <v/>
          </cell>
        </row>
        <row r="336">
          <cell r="A336" t="str">
            <v/>
          </cell>
        </row>
        <row r="337">
          <cell r="A337" t="str">
            <v/>
          </cell>
        </row>
        <row r="338">
          <cell r="A338" t="str">
            <v/>
          </cell>
        </row>
        <row r="339">
          <cell r="A339" t="str">
            <v/>
          </cell>
        </row>
        <row r="340">
          <cell r="A340" t="str">
            <v/>
          </cell>
        </row>
        <row r="341">
          <cell r="A341" t="str">
            <v/>
          </cell>
        </row>
        <row r="342">
          <cell r="A342" t="str">
            <v/>
          </cell>
        </row>
        <row r="343">
          <cell r="A343" t="str">
            <v/>
          </cell>
        </row>
        <row r="344">
          <cell r="A344" t="str">
            <v/>
          </cell>
        </row>
        <row r="345">
          <cell r="A345" t="str">
            <v/>
          </cell>
        </row>
        <row r="346">
          <cell r="A346" t="str">
            <v/>
          </cell>
        </row>
        <row r="347">
          <cell r="A347" t="str">
            <v/>
          </cell>
        </row>
        <row r="348">
          <cell r="A348" t="str">
            <v/>
          </cell>
        </row>
        <row r="349">
          <cell r="A349" t="str">
            <v/>
          </cell>
        </row>
        <row r="350">
          <cell r="A350" t="str">
            <v/>
          </cell>
        </row>
        <row r="351">
          <cell r="A351" t="str">
            <v/>
          </cell>
        </row>
        <row r="352">
          <cell r="A352" t="str">
            <v/>
          </cell>
        </row>
        <row r="353">
          <cell r="A353" t="str">
            <v/>
          </cell>
        </row>
        <row r="354">
          <cell r="A354" t="str">
            <v/>
          </cell>
        </row>
        <row r="355">
          <cell r="A355" t="str">
            <v/>
          </cell>
        </row>
        <row r="356">
          <cell r="A356" t="str">
            <v/>
          </cell>
        </row>
        <row r="357">
          <cell r="A357" t="str">
            <v/>
          </cell>
        </row>
        <row r="358">
          <cell r="A358" t="str">
            <v/>
          </cell>
        </row>
        <row r="359">
          <cell r="A359" t="str">
            <v/>
          </cell>
        </row>
        <row r="360">
          <cell r="A360" t="str">
            <v/>
          </cell>
        </row>
        <row r="361">
          <cell r="A361" t="str">
            <v/>
          </cell>
        </row>
        <row r="362">
          <cell r="A362" t="str">
            <v/>
          </cell>
        </row>
        <row r="363">
          <cell r="A363" t="str">
            <v/>
          </cell>
        </row>
        <row r="364">
          <cell r="A364" t="str">
            <v/>
          </cell>
        </row>
        <row r="365">
          <cell r="A365" t="str">
            <v/>
          </cell>
        </row>
        <row r="366">
          <cell r="A366" t="str">
            <v/>
          </cell>
        </row>
        <row r="367">
          <cell r="A367" t="str">
            <v/>
          </cell>
        </row>
        <row r="368">
          <cell r="A368" t="str">
            <v/>
          </cell>
        </row>
        <row r="369">
          <cell r="A369" t="str">
            <v/>
          </cell>
        </row>
        <row r="370">
          <cell r="A370" t="str">
            <v/>
          </cell>
        </row>
        <row r="371">
          <cell r="A371" t="str">
            <v/>
          </cell>
        </row>
        <row r="372">
          <cell r="A372" t="str">
            <v/>
          </cell>
        </row>
        <row r="373">
          <cell r="A373" t="str">
            <v/>
          </cell>
        </row>
        <row r="374">
          <cell r="A374" t="str">
            <v/>
          </cell>
        </row>
        <row r="375">
          <cell r="A375" t="str">
            <v/>
          </cell>
        </row>
        <row r="376">
          <cell r="A376" t="str">
            <v/>
          </cell>
        </row>
        <row r="377">
          <cell r="A377" t="str">
            <v/>
          </cell>
        </row>
        <row r="378">
          <cell r="A378" t="str">
            <v/>
          </cell>
        </row>
        <row r="379">
          <cell r="A379" t="str">
            <v/>
          </cell>
        </row>
        <row r="380">
          <cell r="A380" t="str">
            <v/>
          </cell>
        </row>
        <row r="381">
          <cell r="A381" t="str">
            <v/>
          </cell>
        </row>
        <row r="382">
          <cell r="A382" t="str">
            <v/>
          </cell>
        </row>
        <row r="383">
          <cell r="A383" t="str">
            <v/>
          </cell>
        </row>
        <row r="384">
          <cell r="A384" t="str">
            <v/>
          </cell>
        </row>
        <row r="385">
          <cell r="A385" t="str">
            <v/>
          </cell>
        </row>
        <row r="386">
          <cell r="A386" t="str">
            <v/>
          </cell>
        </row>
        <row r="387">
          <cell r="A387" t="str">
            <v/>
          </cell>
        </row>
        <row r="388">
          <cell r="A388" t="str">
            <v/>
          </cell>
        </row>
        <row r="389">
          <cell r="A389" t="str">
            <v/>
          </cell>
        </row>
        <row r="390">
          <cell r="A390" t="str">
            <v/>
          </cell>
        </row>
        <row r="391">
          <cell r="A391" t="str">
            <v/>
          </cell>
        </row>
        <row r="392">
          <cell r="A392" t="str">
            <v/>
          </cell>
        </row>
        <row r="393">
          <cell r="A393" t="str">
            <v/>
          </cell>
        </row>
        <row r="394">
          <cell r="A394" t="str">
            <v/>
          </cell>
        </row>
        <row r="395">
          <cell r="A395" t="str">
            <v/>
          </cell>
        </row>
        <row r="396">
          <cell r="A396" t="str">
            <v/>
          </cell>
        </row>
        <row r="397">
          <cell r="A397" t="str">
            <v/>
          </cell>
        </row>
        <row r="398">
          <cell r="A398" t="str">
            <v/>
          </cell>
        </row>
        <row r="399">
          <cell r="A399" t="str">
            <v/>
          </cell>
        </row>
        <row r="400">
          <cell r="A400" t="str">
            <v/>
          </cell>
        </row>
        <row r="401">
          <cell r="A401" t="str">
            <v/>
          </cell>
        </row>
        <row r="402">
          <cell r="A402" t="str">
            <v/>
          </cell>
        </row>
        <row r="403">
          <cell r="A403" t="str">
            <v/>
          </cell>
        </row>
        <row r="404">
          <cell r="A404" t="str">
            <v/>
          </cell>
        </row>
        <row r="405">
          <cell r="A405" t="str">
            <v/>
          </cell>
        </row>
        <row r="406">
          <cell r="A406" t="str">
            <v/>
          </cell>
        </row>
        <row r="407">
          <cell r="A407" t="str">
            <v/>
          </cell>
        </row>
        <row r="408">
          <cell r="A408" t="str">
            <v/>
          </cell>
        </row>
        <row r="409">
          <cell r="A409" t="str">
            <v/>
          </cell>
        </row>
        <row r="410">
          <cell r="A410" t="str">
            <v/>
          </cell>
        </row>
        <row r="411">
          <cell r="A411" t="str">
            <v/>
          </cell>
        </row>
        <row r="412">
          <cell r="A412" t="str">
            <v/>
          </cell>
        </row>
        <row r="413">
          <cell r="A413" t="str">
            <v/>
          </cell>
        </row>
        <row r="414">
          <cell r="A414" t="str">
            <v/>
          </cell>
        </row>
        <row r="415">
          <cell r="A415" t="str">
            <v/>
          </cell>
        </row>
        <row r="416">
          <cell r="A416" t="str">
            <v/>
          </cell>
        </row>
        <row r="417">
          <cell r="A417" t="str">
            <v/>
          </cell>
        </row>
        <row r="418">
          <cell r="A418" t="str">
            <v/>
          </cell>
        </row>
        <row r="419">
          <cell r="A419" t="str">
            <v/>
          </cell>
        </row>
        <row r="420">
          <cell r="A420" t="str">
            <v/>
          </cell>
        </row>
        <row r="421">
          <cell r="A421" t="str">
            <v/>
          </cell>
        </row>
        <row r="422">
          <cell r="A422" t="str">
            <v/>
          </cell>
        </row>
        <row r="423">
          <cell r="A423" t="str">
            <v/>
          </cell>
        </row>
        <row r="424">
          <cell r="A424" t="str">
            <v/>
          </cell>
        </row>
        <row r="425">
          <cell r="A425" t="str">
            <v/>
          </cell>
        </row>
        <row r="426">
          <cell r="A426" t="str">
            <v/>
          </cell>
        </row>
        <row r="427">
          <cell r="A427" t="str">
            <v/>
          </cell>
        </row>
        <row r="428">
          <cell r="A428" t="str">
            <v/>
          </cell>
        </row>
        <row r="429">
          <cell r="A429" t="str">
            <v/>
          </cell>
        </row>
        <row r="430">
          <cell r="A430" t="str">
            <v/>
          </cell>
        </row>
        <row r="431">
          <cell r="A431" t="str">
            <v/>
          </cell>
        </row>
        <row r="432">
          <cell r="A432" t="str">
            <v/>
          </cell>
        </row>
        <row r="433">
          <cell r="A433" t="str">
            <v/>
          </cell>
        </row>
        <row r="434">
          <cell r="A434" t="str">
            <v/>
          </cell>
        </row>
        <row r="435">
          <cell r="A435" t="str">
            <v/>
          </cell>
        </row>
        <row r="436">
          <cell r="A436" t="str">
            <v/>
          </cell>
        </row>
        <row r="437">
          <cell r="A437" t="str">
            <v/>
          </cell>
        </row>
        <row r="438">
          <cell r="A438" t="str">
            <v/>
          </cell>
        </row>
        <row r="439">
          <cell r="A439" t="str">
            <v/>
          </cell>
        </row>
        <row r="440">
          <cell r="A440" t="str">
            <v/>
          </cell>
        </row>
        <row r="441">
          <cell r="A441" t="str">
            <v/>
          </cell>
        </row>
        <row r="442">
          <cell r="A442" t="str">
            <v/>
          </cell>
        </row>
        <row r="443">
          <cell r="A443" t="str">
            <v/>
          </cell>
        </row>
        <row r="444">
          <cell r="A444" t="str">
            <v/>
          </cell>
        </row>
        <row r="445">
          <cell r="A445" t="str">
            <v/>
          </cell>
        </row>
        <row r="446">
          <cell r="A446" t="str">
            <v/>
          </cell>
        </row>
        <row r="447">
          <cell r="A447" t="str">
            <v/>
          </cell>
        </row>
        <row r="448">
          <cell r="A448" t="str">
            <v/>
          </cell>
        </row>
        <row r="449">
          <cell r="A449" t="str">
            <v/>
          </cell>
        </row>
        <row r="450">
          <cell r="A450" t="str">
            <v/>
          </cell>
        </row>
        <row r="451">
          <cell r="A451" t="str">
            <v/>
          </cell>
        </row>
        <row r="452">
          <cell r="A452" t="str">
            <v/>
          </cell>
        </row>
        <row r="453">
          <cell r="A453" t="str">
            <v/>
          </cell>
        </row>
        <row r="454">
          <cell r="A454" t="str">
            <v/>
          </cell>
        </row>
        <row r="455">
          <cell r="A455" t="str">
            <v/>
          </cell>
        </row>
        <row r="456">
          <cell r="A456" t="str">
            <v/>
          </cell>
        </row>
        <row r="457">
          <cell r="A457" t="str">
            <v/>
          </cell>
        </row>
        <row r="458">
          <cell r="A458" t="str">
            <v/>
          </cell>
        </row>
        <row r="459">
          <cell r="A459" t="str">
            <v/>
          </cell>
        </row>
        <row r="460">
          <cell r="A460" t="str">
            <v/>
          </cell>
        </row>
        <row r="461">
          <cell r="A461" t="str">
            <v/>
          </cell>
        </row>
        <row r="462">
          <cell r="A462" t="str">
            <v/>
          </cell>
        </row>
        <row r="463">
          <cell r="A463" t="str">
            <v/>
          </cell>
        </row>
        <row r="464">
          <cell r="A464" t="str">
            <v/>
          </cell>
        </row>
        <row r="465">
          <cell r="A465" t="str">
            <v/>
          </cell>
        </row>
        <row r="466">
          <cell r="A466" t="str">
            <v/>
          </cell>
        </row>
        <row r="467">
          <cell r="A467" t="str">
            <v/>
          </cell>
        </row>
        <row r="468">
          <cell r="A468" t="str">
            <v/>
          </cell>
        </row>
        <row r="469">
          <cell r="A469" t="str">
            <v/>
          </cell>
        </row>
        <row r="470">
          <cell r="A470" t="str">
            <v/>
          </cell>
        </row>
        <row r="471">
          <cell r="A471" t="str">
            <v/>
          </cell>
        </row>
        <row r="472">
          <cell r="A472" t="str">
            <v/>
          </cell>
        </row>
        <row r="473">
          <cell r="A473" t="str">
            <v/>
          </cell>
        </row>
        <row r="474">
          <cell r="A474" t="str">
            <v/>
          </cell>
        </row>
        <row r="475">
          <cell r="A475" t="str">
            <v/>
          </cell>
        </row>
        <row r="476">
          <cell r="A476" t="str">
            <v/>
          </cell>
        </row>
        <row r="477">
          <cell r="A477" t="str">
            <v/>
          </cell>
        </row>
        <row r="478">
          <cell r="A478" t="str">
            <v/>
          </cell>
        </row>
        <row r="479">
          <cell r="A479" t="str">
            <v/>
          </cell>
        </row>
        <row r="480">
          <cell r="A480" t="str">
            <v/>
          </cell>
        </row>
        <row r="481">
          <cell r="A481" t="str">
            <v/>
          </cell>
        </row>
        <row r="482">
          <cell r="A482" t="str">
            <v/>
          </cell>
        </row>
        <row r="483">
          <cell r="A483" t="str">
            <v/>
          </cell>
        </row>
        <row r="484">
          <cell r="A484" t="str">
            <v/>
          </cell>
        </row>
        <row r="485">
          <cell r="A485" t="str">
            <v/>
          </cell>
        </row>
        <row r="486">
          <cell r="A486" t="str">
            <v/>
          </cell>
        </row>
        <row r="487">
          <cell r="A487" t="str">
            <v/>
          </cell>
        </row>
        <row r="488">
          <cell r="A488" t="str">
            <v/>
          </cell>
        </row>
        <row r="489">
          <cell r="A489" t="str">
            <v/>
          </cell>
        </row>
        <row r="490">
          <cell r="A490" t="str">
            <v/>
          </cell>
        </row>
        <row r="491">
          <cell r="A491" t="str">
            <v/>
          </cell>
        </row>
        <row r="492">
          <cell r="A492" t="str">
            <v/>
          </cell>
        </row>
        <row r="493">
          <cell r="A493" t="str">
            <v/>
          </cell>
        </row>
        <row r="494">
          <cell r="A494" t="str">
            <v/>
          </cell>
        </row>
        <row r="495">
          <cell r="A495" t="str">
            <v/>
          </cell>
        </row>
        <row r="496">
          <cell r="A496" t="str">
            <v/>
          </cell>
        </row>
        <row r="497">
          <cell r="A497" t="str">
            <v/>
          </cell>
        </row>
        <row r="498">
          <cell r="A498" t="str">
            <v/>
          </cell>
        </row>
        <row r="499">
          <cell r="A499" t="str">
            <v/>
          </cell>
        </row>
        <row r="500">
          <cell r="A500" t="str">
            <v/>
          </cell>
        </row>
        <row r="501">
          <cell r="A501" t="str">
            <v/>
          </cell>
        </row>
        <row r="502">
          <cell r="A502" t="str">
            <v/>
          </cell>
        </row>
        <row r="503">
          <cell r="A503" t="str">
            <v/>
          </cell>
        </row>
        <row r="504">
          <cell r="A504" t="str">
            <v/>
          </cell>
        </row>
        <row r="505">
          <cell r="A505" t="str">
            <v/>
          </cell>
        </row>
        <row r="506">
          <cell r="A506" t="str">
            <v/>
          </cell>
        </row>
        <row r="507">
          <cell r="A507" t="str">
            <v/>
          </cell>
        </row>
        <row r="508">
          <cell r="A508" t="str">
            <v/>
          </cell>
        </row>
        <row r="509">
          <cell r="A509" t="str">
            <v/>
          </cell>
        </row>
        <row r="510">
          <cell r="A510" t="str">
            <v/>
          </cell>
        </row>
        <row r="511">
          <cell r="A511" t="str">
            <v/>
          </cell>
        </row>
        <row r="512">
          <cell r="A512" t="str">
            <v/>
          </cell>
        </row>
        <row r="513">
          <cell r="A513" t="str">
            <v/>
          </cell>
        </row>
        <row r="514">
          <cell r="A514" t="str">
            <v/>
          </cell>
        </row>
        <row r="515">
          <cell r="A515" t="str">
            <v/>
          </cell>
        </row>
        <row r="516">
          <cell r="A516" t="str">
            <v/>
          </cell>
        </row>
        <row r="517">
          <cell r="A517" t="str">
            <v/>
          </cell>
        </row>
        <row r="518">
          <cell r="A518" t="str">
            <v/>
          </cell>
        </row>
        <row r="519">
          <cell r="A519" t="str">
            <v/>
          </cell>
        </row>
        <row r="520">
          <cell r="A520" t="str">
            <v/>
          </cell>
        </row>
        <row r="521">
          <cell r="A521" t="str">
            <v/>
          </cell>
        </row>
        <row r="522">
          <cell r="A522" t="str">
            <v/>
          </cell>
        </row>
        <row r="523">
          <cell r="A523" t="str">
            <v/>
          </cell>
        </row>
        <row r="524">
          <cell r="A524" t="str">
            <v/>
          </cell>
        </row>
        <row r="525">
          <cell r="A525" t="str">
            <v/>
          </cell>
        </row>
        <row r="526">
          <cell r="A526" t="str">
            <v/>
          </cell>
        </row>
        <row r="527">
          <cell r="A527" t="str">
            <v/>
          </cell>
        </row>
        <row r="528">
          <cell r="A528" t="str">
            <v/>
          </cell>
        </row>
        <row r="529">
          <cell r="A529" t="str">
            <v/>
          </cell>
        </row>
        <row r="530">
          <cell r="A530" t="str">
            <v/>
          </cell>
        </row>
        <row r="531">
          <cell r="A531" t="str">
            <v/>
          </cell>
        </row>
        <row r="532">
          <cell r="A532" t="str">
            <v/>
          </cell>
        </row>
        <row r="533">
          <cell r="A533" t="str">
            <v/>
          </cell>
        </row>
        <row r="534">
          <cell r="A534" t="str">
            <v/>
          </cell>
        </row>
        <row r="535">
          <cell r="A535" t="str">
            <v/>
          </cell>
        </row>
        <row r="536">
          <cell r="A536" t="str">
            <v/>
          </cell>
        </row>
        <row r="537">
          <cell r="A537" t="str">
            <v/>
          </cell>
        </row>
        <row r="538">
          <cell r="A538" t="str">
            <v/>
          </cell>
        </row>
        <row r="539">
          <cell r="A539" t="str">
            <v/>
          </cell>
        </row>
        <row r="540">
          <cell r="A540" t="str">
            <v/>
          </cell>
        </row>
        <row r="541">
          <cell r="A541" t="str">
            <v/>
          </cell>
        </row>
        <row r="542">
          <cell r="A542" t="str">
            <v/>
          </cell>
        </row>
        <row r="543">
          <cell r="A543" t="str">
            <v/>
          </cell>
        </row>
        <row r="544">
          <cell r="A544" t="str">
            <v/>
          </cell>
        </row>
        <row r="545">
          <cell r="A545" t="str">
            <v/>
          </cell>
        </row>
        <row r="546">
          <cell r="A546" t="str">
            <v/>
          </cell>
        </row>
        <row r="547">
          <cell r="A547" t="str">
            <v/>
          </cell>
        </row>
        <row r="548">
          <cell r="A548" t="str">
            <v/>
          </cell>
        </row>
        <row r="549">
          <cell r="A549" t="str">
            <v/>
          </cell>
        </row>
        <row r="550">
          <cell r="A550" t="str">
            <v/>
          </cell>
        </row>
        <row r="551">
          <cell r="A551" t="str">
            <v/>
          </cell>
        </row>
        <row r="552">
          <cell r="A552" t="str">
            <v/>
          </cell>
        </row>
        <row r="553">
          <cell r="A553" t="str">
            <v/>
          </cell>
        </row>
        <row r="554">
          <cell r="A554" t="str">
            <v/>
          </cell>
        </row>
        <row r="555">
          <cell r="A555" t="str">
            <v/>
          </cell>
        </row>
        <row r="556">
          <cell r="A556" t="str">
            <v/>
          </cell>
        </row>
        <row r="557">
          <cell r="A557" t="str">
            <v/>
          </cell>
        </row>
        <row r="558">
          <cell r="A558" t="str">
            <v/>
          </cell>
        </row>
        <row r="559">
          <cell r="A559" t="str">
            <v/>
          </cell>
        </row>
        <row r="560">
          <cell r="A560" t="str">
            <v/>
          </cell>
        </row>
        <row r="561">
          <cell r="A561" t="str">
            <v/>
          </cell>
        </row>
        <row r="562">
          <cell r="A562" t="str">
            <v/>
          </cell>
        </row>
        <row r="563">
          <cell r="A563" t="str">
            <v/>
          </cell>
        </row>
        <row r="564">
          <cell r="A564" t="str">
            <v/>
          </cell>
        </row>
        <row r="565">
          <cell r="A565" t="str">
            <v/>
          </cell>
        </row>
        <row r="566">
          <cell r="A566" t="str">
            <v/>
          </cell>
        </row>
        <row r="567">
          <cell r="A567" t="str">
            <v/>
          </cell>
        </row>
        <row r="568">
          <cell r="A568" t="str">
            <v/>
          </cell>
        </row>
        <row r="569">
          <cell r="A569" t="str">
            <v/>
          </cell>
        </row>
        <row r="570">
          <cell r="A570" t="str">
            <v/>
          </cell>
        </row>
        <row r="571">
          <cell r="A571" t="str">
            <v/>
          </cell>
        </row>
        <row r="572">
          <cell r="A572" t="str">
            <v/>
          </cell>
        </row>
        <row r="573">
          <cell r="A573" t="str">
            <v/>
          </cell>
        </row>
        <row r="574">
          <cell r="A574" t="str">
            <v/>
          </cell>
        </row>
        <row r="575">
          <cell r="A575" t="str">
            <v/>
          </cell>
        </row>
        <row r="576">
          <cell r="A576" t="str">
            <v/>
          </cell>
        </row>
        <row r="577">
          <cell r="A577" t="str">
            <v/>
          </cell>
        </row>
        <row r="578">
          <cell r="A578" t="str">
            <v/>
          </cell>
        </row>
        <row r="579">
          <cell r="A579" t="str">
            <v/>
          </cell>
        </row>
        <row r="580">
          <cell r="A580" t="str">
            <v/>
          </cell>
        </row>
        <row r="581">
          <cell r="A581" t="str">
            <v/>
          </cell>
        </row>
        <row r="582">
          <cell r="A582" t="str">
            <v/>
          </cell>
        </row>
        <row r="583">
          <cell r="A583" t="str">
            <v/>
          </cell>
        </row>
        <row r="584">
          <cell r="A584" t="str">
            <v/>
          </cell>
        </row>
        <row r="585">
          <cell r="A585" t="str">
            <v/>
          </cell>
        </row>
        <row r="586">
          <cell r="A586" t="str">
            <v/>
          </cell>
        </row>
        <row r="587">
          <cell r="A587" t="str">
            <v/>
          </cell>
        </row>
        <row r="588">
          <cell r="A588" t="str">
            <v/>
          </cell>
        </row>
        <row r="589">
          <cell r="A589" t="str">
            <v/>
          </cell>
        </row>
        <row r="590">
          <cell r="A590" t="str">
            <v/>
          </cell>
        </row>
        <row r="591">
          <cell r="A591" t="str">
            <v/>
          </cell>
        </row>
        <row r="592">
          <cell r="A592" t="str">
            <v/>
          </cell>
        </row>
        <row r="593">
          <cell r="A593" t="str">
            <v/>
          </cell>
        </row>
        <row r="594">
          <cell r="A594" t="str">
            <v/>
          </cell>
        </row>
        <row r="595">
          <cell r="A595" t="str">
            <v/>
          </cell>
        </row>
        <row r="596">
          <cell r="A596" t="str">
            <v/>
          </cell>
        </row>
        <row r="597">
          <cell r="A597" t="str">
            <v/>
          </cell>
        </row>
        <row r="598">
          <cell r="A598" t="str">
            <v/>
          </cell>
        </row>
        <row r="599">
          <cell r="A599" t="str">
            <v/>
          </cell>
        </row>
        <row r="600">
          <cell r="A600" t="str">
            <v/>
          </cell>
        </row>
        <row r="601">
          <cell r="A601" t="str">
            <v/>
          </cell>
        </row>
        <row r="602">
          <cell r="A602" t="str">
            <v/>
          </cell>
        </row>
        <row r="603">
          <cell r="A603" t="str">
            <v/>
          </cell>
        </row>
        <row r="604">
          <cell r="A604" t="str">
            <v/>
          </cell>
        </row>
        <row r="605">
          <cell r="A605" t="str">
            <v/>
          </cell>
        </row>
        <row r="606">
          <cell r="A606" t="str">
            <v/>
          </cell>
        </row>
        <row r="607">
          <cell r="A607" t="str">
            <v/>
          </cell>
        </row>
        <row r="608">
          <cell r="A608" t="str">
            <v/>
          </cell>
        </row>
        <row r="609">
          <cell r="A609" t="str">
            <v/>
          </cell>
        </row>
        <row r="610">
          <cell r="A610" t="str">
            <v/>
          </cell>
        </row>
        <row r="611">
          <cell r="A611" t="str">
            <v/>
          </cell>
        </row>
        <row r="612">
          <cell r="A612" t="str">
            <v/>
          </cell>
        </row>
        <row r="613">
          <cell r="A613" t="str">
            <v/>
          </cell>
        </row>
        <row r="614">
          <cell r="A614" t="str">
            <v/>
          </cell>
        </row>
        <row r="615">
          <cell r="A615" t="str">
            <v/>
          </cell>
        </row>
        <row r="616">
          <cell r="A616" t="str">
            <v/>
          </cell>
        </row>
        <row r="617">
          <cell r="A617" t="str">
            <v/>
          </cell>
        </row>
        <row r="618">
          <cell r="A618" t="str">
            <v/>
          </cell>
        </row>
        <row r="619">
          <cell r="A619" t="str">
            <v/>
          </cell>
        </row>
        <row r="620">
          <cell r="A620" t="str">
            <v/>
          </cell>
        </row>
        <row r="621">
          <cell r="A621" t="str">
            <v/>
          </cell>
        </row>
        <row r="622">
          <cell r="A622" t="str">
            <v/>
          </cell>
        </row>
        <row r="623">
          <cell r="A623" t="str">
            <v/>
          </cell>
        </row>
        <row r="624">
          <cell r="A624" t="str">
            <v/>
          </cell>
        </row>
        <row r="625">
          <cell r="A625" t="str">
            <v/>
          </cell>
        </row>
        <row r="626">
          <cell r="A626" t="str">
            <v/>
          </cell>
        </row>
        <row r="627">
          <cell r="A627" t="str">
            <v/>
          </cell>
        </row>
        <row r="628">
          <cell r="A628" t="str">
            <v/>
          </cell>
        </row>
        <row r="629">
          <cell r="A629" t="str">
            <v/>
          </cell>
        </row>
        <row r="630">
          <cell r="A630" t="str">
            <v/>
          </cell>
        </row>
        <row r="631">
          <cell r="A631" t="str">
            <v/>
          </cell>
        </row>
        <row r="632">
          <cell r="A632" t="str">
            <v/>
          </cell>
        </row>
        <row r="633">
          <cell r="A633" t="str">
            <v/>
          </cell>
        </row>
        <row r="634">
          <cell r="A634" t="str">
            <v/>
          </cell>
        </row>
        <row r="635">
          <cell r="A635" t="str">
            <v/>
          </cell>
        </row>
        <row r="636">
          <cell r="A636" t="str">
            <v/>
          </cell>
        </row>
        <row r="637">
          <cell r="A637" t="str">
            <v/>
          </cell>
        </row>
        <row r="638">
          <cell r="A638" t="str">
            <v/>
          </cell>
        </row>
        <row r="639">
          <cell r="A639" t="str">
            <v/>
          </cell>
        </row>
        <row r="640">
          <cell r="A640" t="str">
            <v/>
          </cell>
        </row>
        <row r="641">
          <cell r="A641" t="str">
            <v/>
          </cell>
        </row>
        <row r="642">
          <cell r="A642" t="str">
            <v/>
          </cell>
        </row>
        <row r="643">
          <cell r="A643" t="str">
            <v/>
          </cell>
        </row>
        <row r="644">
          <cell r="A644" t="str">
            <v/>
          </cell>
        </row>
        <row r="645">
          <cell r="A645" t="str">
            <v/>
          </cell>
        </row>
        <row r="646">
          <cell r="A646" t="str">
            <v/>
          </cell>
        </row>
        <row r="647">
          <cell r="A647" t="str">
            <v/>
          </cell>
        </row>
        <row r="648">
          <cell r="A648" t="str">
            <v/>
          </cell>
        </row>
        <row r="649">
          <cell r="A649" t="str">
            <v/>
          </cell>
        </row>
        <row r="650">
          <cell r="A650" t="str">
            <v/>
          </cell>
        </row>
        <row r="651">
          <cell r="A651" t="str">
            <v/>
          </cell>
        </row>
        <row r="652">
          <cell r="A652" t="str">
            <v/>
          </cell>
        </row>
        <row r="653">
          <cell r="A653" t="str">
            <v/>
          </cell>
        </row>
        <row r="654">
          <cell r="A654" t="str">
            <v/>
          </cell>
        </row>
        <row r="655">
          <cell r="A655" t="str">
            <v/>
          </cell>
        </row>
        <row r="656">
          <cell r="A656" t="str">
            <v/>
          </cell>
        </row>
        <row r="657">
          <cell r="A657" t="str">
            <v/>
          </cell>
        </row>
        <row r="658">
          <cell r="A658" t="str">
            <v/>
          </cell>
        </row>
        <row r="659">
          <cell r="A659" t="str">
            <v/>
          </cell>
        </row>
        <row r="660">
          <cell r="A660" t="str">
            <v/>
          </cell>
        </row>
        <row r="661">
          <cell r="A661" t="str">
            <v/>
          </cell>
        </row>
        <row r="662">
          <cell r="A662" t="str">
            <v/>
          </cell>
        </row>
        <row r="663">
          <cell r="A663" t="str">
            <v/>
          </cell>
        </row>
        <row r="664">
          <cell r="A664" t="str">
            <v/>
          </cell>
        </row>
        <row r="665">
          <cell r="A665" t="str">
            <v/>
          </cell>
        </row>
        <row r="666">
          <cell r="A666" t="str">
            <v/>
          </cell>
        </row>
        <row r="667">
          <cell r="A667" t="str">
            <v/>
          </cell>
        </row>
        <row r="668">
          <cell r="A668" t="str">
            <v/>
          </cell>
        </row>
        <row r="669">
          <cell r="A669" t="str">
            <v/>
          </cell>
        </row>
        <row r="670">
          <cell r="A670" t="str">
            <v/>
          </cell>
        </row>
        <row r="671">
          <cell r="A671" t="str">
            <v/>
          </cell>
        </row>
        <row r="672">
          <cell r="A672" t="str">
            <v/>
          </cell>
        </row>
        <row r="673">
          <cell r="A673" t="str">
            <v/>
          </cell>
        </row>
        <row r="674">
          <cell r="A674" t="str">
            <v/>
          </cell>
        </row>
        <row r="675">
          <cell r="A675" t="str">
            <v/>
          </cell>
        </row>
        <row r="676">
          <cell r="A676" t="str">
            <v/>
          </cell>
        </row>
        <row r="677">
          <cell r="A677" t="str">
            <v/>
          </cell>
        </row>
        <row r="678">
          <cell r="A678" t="str">
            <v/>
          </cell>
        </row>
        <row r="679">
          <cell r="A679" t="str">
            <v/>
          </cell>
        </row>
        <row r="680">
          <cell r="A680" t="str">
            <v/>
          </cell>
        </row>
        <row r="681">
          <cell r="A681" t="str">
            <v/>
          </cell>
        </row>
        <row r="682">
          <cell r="A682" t="str">
            <v/>
          </cell>
        </row>
        <row r="683">
          <cell r="A683" t="str">
            <v/>
          </cell>
        </row>
        <row r="684">
          <cell r="A684" t="str">
            <v/>
          </cell>
        </row>
        <row r="685">
          <cell r="A685" t="str">
            <v/>
          </cell>
        </row>
        <row r="686">
          <cell r="A686" t="str">
            <v/>
          </cell>
        </row>
        <row r="687">
          <cell r="A687" t="str">
            <v/>
          </cell>
        </row>
        <row r="688">
          <cell r="A688" t="str">
            <v/>
          </cell>
        </row>
        <row r="689">
          <cell r="A689" t="str">
            <v/>
          </cell>
        </row>
        <row r="690">
          <cell r="A690" t="str">
            <v/>
          </cell>
        </row>
        <row r="691">
          <cell r="A691" t="str">
            <v/>
          </cell>
        </row>
        <row r="692">
          <cell r="A692" t="str">
            <v/>
          </cell>
        </row>
        <row r="693">
          <cell r="A693" t="str">
            <v/>
          </cell>
        </row>
        <row r="694">
          <cell r="A694" t="str">
            <v/>
          </cell>
        </row>
        <row r="695">
          <cell r="A695" t="str">
            <v/>
          </cell>
        </row>
        <row r="696">
          <cell r="A696" t="str">
            <v/>
          </cell>
        </row>
        <row r="697">
          <cell r="A697" t="str">
            <v/>
          </cell>
        </row>
        <row r="698">
          <cell r="A698" t="str">
            <v/>
          </cell>
        </row>
        <row r="699">
          <cell r="A699" t="str">
            <v/>
          </cell>
        </row>
        <row r="700">
          <cell r="A700" t="str">
            <v/>
          </cell>
        </row>
        <row r="701">
          <cell r="A701" t="str">
            <v/>
          </cell>
        </row>
        <row r="702">
          <cell r="A702" t="str">
            <v/>
          </cell>
        </row>
        <row r="703">
          <cell r="A703" t="str">
            <v/>
          </cell>
        </row>
        <row r="704">
          <cell r="A704" t="str">
            <v/>
          </cell>
        </row>
        <row r="705">
          <cell r="A705" t="str">
            <v/>
          </cell>
        </row>
        <row r="706">
          <cell r="A706" t="str">
            <v/>
          </cell>
        </row>
        <row r="707">
          <cell r="A707" t="str">
            <v/>
          </cell>
        </row>
        <row r="708">
          <cell r="A708" t="str">
            <v/>
          </cell>
        </row>
        <row r="709">
          <cell r="A709" t="str">
            <v/>
          </cell>
        </row>
        <row r="710">
          <cell r="A710" t="str">
            <v/>
          </cell>
        </row>
        <row r="711">
          <cell r="A711" t="str">
            <v/>
          </cell>
        </row>
        <row r="712">
          <cell r="A712" t="str">
            <v/>
          </cell>
        </row>
        <row r="713">
          <cell r="A713" t="str">
            <v/>
          </cell>
        </row>
        <row r="714">
          <cell r="A714" t="str">
            <v/>
          </cell>
        </row>
        <row r="715">
          <cell r="A715" t="str">
            <v/>
          </cell>
        </row>
        <row r="716">
          <cell r="A716" t="str">
            <v/>
          </cell>
        </row>
        <row r="717">
          <cell r="A717" t="str">
            <v/>
          </cell>
        </row>
        <row r="718">
          <cell r="A718" t="str">
            <v/>
          </cell>
        </row>
        <row r="719">
          <cell r="A719" t="str">
            <v/>
          </cell>
        </row>
        <row r="720">
          <cell r="A720" t="str">
            <v/>
          </cell>
        </row>
        <row r="721">
          <cell r="A721" t="str">
            <v/>
          </cell>
        </row>
        <row r="722">
          <cell r="A722" t="str">
            <v/>
          </cell>
        </row>
        <row r="723">
          <cell r="A723" t="str">
            <v/>
          </cell>
        </row>
        <row r="724">
          <cell r="A724" t="str">
            <v/>
          </cell>
        </row>
        <row r="725">
          <cell r="A725" t="str">
            <v/>
          </cell>
        </row>
        <row r="726">
          <cell r="A726" t="str">
            <v/>
          </cell>
        </row>
        <row r="727">
          <cell r="A727" t="str">
            <v/>
          </cell>
        </row>
        <row r="728">
          <cell r="A728" t="str">
            <v/>
          </cell>
        </row>
        <row r="729">
          <cell r="A729" t="str">
            <v/>
          </cell>
        </row>
        <row r="730">
          <cell r="A730" t="str">
            <v/>
          </cell>
        </row>
        <row r="731">
          <cell r="A731" t="str">
            <v/>
          </cell>
        </row>
        <row r="732">
          <cell r="A732" t="str">
            <v/>
          </cell>
        </row>
        <row r="733">
          <cell r="A733" t="str">
            <v/>
          </cell>
        </row>
        <row r="734">
          <cell r="A734" t="str">
            <v/>
          </cell>
        </row>
        <row r="735">
          <cell r="A735" t="str">
            <v/>
          </cell>
        </row>
        <row r="736">
          <cell r="A736" t="str">
            <v/>
          </cell>
        </row>
        <row r="737">
          <cell r="A737" t="str">
            <v/>
          </cell>
        </row>
        <row r="738">
          <cell r="A738" t="str">
            <v/>
          </cell>
        </row>
        <row r="739">
          <cell r="A739" t="str">
            <v/>
          </cell>
        </row>
        <row r="740">
          <cell r="A740" t="str">
            <v/>
          </cell>
        </row>
        <row r="741">
          <cell r="A741" t="str">
            <v/>
          </cell>
        </row>
        <row r="742">
          <cell r="A742" t="str">
            <v/>
          </cell>
        </row>
        <row r="743">
          <cell r="A743" t="str">
            <v/>
          </cell>
        </row>
        <row r="744">
          <cell r="A744" t="str">
            <v/>
          </cell>
        </row>
        <row r="745">
          <cell r="A745" t="str">
            <v/>
          </cell>
        </row>
        <row r="746">
          <cell r="A746" t="str">
            <v/>
          </cell>
        </row>
        <row r="747">
          <cell r="A747" t="str">
            <v/>
          </cell>
        </row>
        <row r="748">
          <cell r="A748" t="str">
            <v/>
          </cell>
        </row>
        <row r="749">
          <cell r="A749" t="str">
            <v/>
          </cell>
        </row>
        <row r="750">
          <cell r="A750" t="str">
            <v/>
          </cell>
        </row>
        <row r="751">
          <cell r="A751" t="str">
            <v/>
          </cell>
        </row>
        <row r="752">
          <cell r="A752" t="str">
            <v/>
          </cell>
        </row>
        <row r="753">
          <cell r="A753" t="str">
            <v/>
          </cell>
        </row>
        <row r="754">
          <cell r="A754" t="str">
            <v/>
          </cell>
        </row>
        <row r="755">
          <cell r="A755" t="str">
            <v/>
          </cell>
        </row>
        <row r="756">
          <cell r="A756" t="str">
            <v/>
          </cell>
        </row>
        <row r="757">
          <cell r="A757" t="str">
            <v/>
          </cell>
        </row>
        <row r="758">
          <cell r="A758" t="str">
            <v/>
          </cell>
        </row>
        <row r="759">
          <cell r="A759" t="str">
            <v/>
          </cell>
        </row>
        <row r="760">
          <cell r="A760" t="str">
            <v/>
          </cell>
        </row>
        <row r="761">
          <cell r="A761" t="str">
            <v/>
          </cell>
        </row>
        <row r="762">
          <cell r="A762" t="str">
            <v/>
          </cell>
        </row>
        <row r="763">
          <cell r="A763" t="str">
            <v/>
          </cell>
        </row>
        <row r="764">
          <cell r="A764" t="str">
            <v/>
          </cell>
        </row>
        <row r="765">
          <cell r="A765" t="str">
            <v/>
          </cell>
        </row>
        <row r="766">
          <cell r="A766" t="str">
            <v/>
          </cell>
        </row>
        <row r="767">
          <cell r="A767" t="str">
            <v/>
          </cell>
        </row>
        <row r="768">
          <cell r="A768" t="str">
            <v/>
          </cell>
        </row>
        <row r="769">
          <cell r="A769" t="str">
            <v/>
          </cell>
        </row>
        <row r="770">
          <cell r="A770" t="str">
            <v/>
          </cell>
        </row>
        <row r="771">
          <cell r="A771" t="str">
            <v/>
          </cell>
        </row>
        <row r="772">
          <cell r="A772" t="str">
            <v/>
          </cell>
        </row>
        <row r="773">
          <cell r="A773" t="str">
            <v/>
          </cell>
        </row>
        <row r="774">
          <cell r="A774" t="str">
            <v/>
          </cell>
        </row>
        <row r="775">
          <cell r="A775" t="str">
            <v/>
          </cell>
        </row>
        <row r="776">
          <cell r="A776" t="str">
            <v/>
          </cell>
        </row>
        <row r="777">
          <cell r="A777" t="str">
            <v/>
          </cell>
        </row>
        <row r="778">
          <cell r="A778" t="str">
            <v/>
          </cell>
        </row>
        <row r="779">
          <cell r="A779" t="str">
            <v/>
          </cell>
        </row>
        <row r="780">
          <cell r="A780" t="str">
            <v/>
          </cell>
        </row>
        <row r="781">
          <cell r="A781" t="str">
            <v/>
          </cell>
        </row>
        <row r="782">
          <cell r="A782" t="str">
            <v/>
          </cell>
        </row>
        <row r="783">
          <cell r="A783" t="str">
            <v/>
          </cell>
        </row>
        <row r="784">
          <cell r="A784" t="str">
            <v/>
          </cell>
        </row>
        <row r="785">
          <cell r="A785" t="str">
            <v/>
          </cell>
        </row>
        <row r="786">
          <cell r="A786" t="str">
            <v/>
          </cell>
        </row>
        <row r="787">
          <cell r="A787" t="str">
            <v/>
          </cell>
        </row>
        <row r="788">
          <cell r="A788" t="str">
            <v/>
          </cell>
        </row>
        <row r="789">
          <cell r="A789" t="str">
            <v/>
          </cell>
        </row>
        <row r="790">
          <cell r="A790" t="str">
            <v/>
          </cell>
        </row>
        <row r="791">
          <cell r="A791" t="str">
            <v/>
          </cell>
        </row>
        <row r="792">
          <cell r="A792" t="str">
            <v/>
          </cell>
        </row>
        <row r="793">
          <cell r="A793" t="str">
            <v/>
          </cell>
        </row>
        <row r="794">
          <cell r="A794" t="str">
            <v/>
          </cell>
        </row>
        <row r="795">
          <cell r="A795" t="str">
            <v/>
          </cell>
        </row>
        <row r="796">
          <cell r="A796" t="str">
            <v/>
          </cell>
        </row>
        <row r="797">
          <cell r="A797" t="str">
            <v/>
          </cell>
        </row>
        <row r="798">
          <cell r="A798" t="str">
            <v/>
          </cell>
        </row>
        <row r="799">
          <cell r="A799" t="str">
            <v/>
          </cell>
        </row>
        <row r="800">
          <cell r="A800" t="str">
            <v/>
          </cell>
        </row>
        <row r="801">
          <cell r="A801" t="str">
            <v/>
          </cell>
        </row>
        <row r="802">
          <cell r="A802" t="str">
            <v/>
          </cell>
        </row>
        <row r="803">
          <cell r="A803" t="str">
            <v/>
          </cell>
        </row>
        <row r="804">
          <cell r="A804" t="str">
            <v/>
          </cell>
        </row>
        <row r="805">
          <cell r="A805" t="str">
            <v/>
          </cell>
        </row>
        <row r="806">
          <cell r="A806" t="str">
            <v/>
          </cell>
        </row>
        <row r="807">
          <cell r="A807" t="str">
            <v/>
          </cell>
        </row>
        <row r="808">
          <cell r="A808" t="str">
            <v/>
          </cell>
        </row>
        <row r="809">
          <cell r="A809" t="str">
            <v/>
          </cell>
        </row>
        <row r="810">
          <cell r="A810" t="str">
            <v/>
          </cell>
        </row>
        <row r="811">
          <cell r="A811" t="str">
            <v/>
          </cell>
        </row>
        <row r="812">
          <cell r="A812" t="str">
            <v/>
          </cell>
        </row>
        <row r="813">
          <cell r="A813" t="str">
            <v/>
          </cell>
        </row>
        <row r="814">
          <cell r="A814" t="str">
            <v/>
          </cell>
        </row>
        <row r="815">
          <cell r="A815" t="str">
            <v/>
          </cell>
        </row>
        <row r="816">
          <cell r="A816" t="str">
            <v/>
          </cell>
        </row>
        <row r="817">
          <cell r="A817" t="str">
            <v/>
          </cell>
        </row>
        <row r="818">
          <cell r="A818" t="str">
            <v/>
          </cell>
        </row>
        <row r="819">
          <cell r="A819" t="str">
            <v/>
          </cell>
        </row>
        <row r="820">
          <cell r="A820" t="str">
            <v/>
          </cell>
        </row>
        <row r="821">
          <cell r="A821" t="str">
            <v/>
          </cell>
        </row>
        <row r="822">
          <cell r="A822" t="str">
            <v/>
          </cell>
        </row>
        <row r="823">
          <cell r="A823" t="str">
            <v/>
          </cell>
        </row>
        <row r="824">
          <cell r="A824" t="str">
            <v/>
          </cell>
        </row>
        <row r="825">
          <cell r="A825" t="str">
            <v/>
          </cell>
        </row>
        <row r="826">
          <cell r="A826" t="str">
            <v/>
          </cell>
        </row>
        <row r="827">
          <cell r="A827" t="str">
            <v/>
          </cell>
        </row>
        <row r="828">
          <cell r="A828" t="str">
            <v/>
          </cell>
        </row>
        <row r="829">
          <cell r="A829" t="str">
            <v/>
          </cell>
        </row>
        <row r="830">
          <cell r="A830" t="str">
            <v/>
          </cell>
        </row>
        <row r="831">
          <cell r="A831" t="str">
            <v/>
          </cell>
        </row>
        <row r="832">
          <cell r="A832" t="str">
            <v/>
          </cell>
        </row>
        <row r="833">
          <cell r="A833" t="str">
            <v/>
          </cell>
        </row>
        <row r="834">
          <cell r="A834" t="str">
            <v/>
          </cell>
        </row>
        <row r="835">
          <cell r="A835" t="str">
            <v/>
          </cell>
        </row>
        <row r="836">
          <cell r="A836" t="str">
            <v/>
          </cell>
        </row>
        <row r="837">
          <cell r="A837" t="str">
            <v/>
          </cell>
        </row>
        <row r="838">
          <cell r="A838" t="str">
            <v/>
          </cell>
        </row>
        <row r="839">
          <cell r="A839" t="str">
            <v/>
          </cell>
        </row>
        <row r="840">
          <cell r="A840" t="str">
            <v/>
          </cell>
        </row>
        <row r="841">
          <cell r="A841" t="str">
            <v/>
          </cell>
        </row>
        <row r="842">
          <cell r="A842" t="str">
            <v/>
          </cell>
        </row>
        <row r="843">
          <cell r="A843" t="str">
            <v/>
          </cell>
        </row>
        <row r="844">
          <cell r="A844" t="str">
            <v/>
          </cell>
        </row>
        <row r="845">
          <cell r="A845" t="str">
            <v/>
          </cell>
        </row>
        <row r="846">
          <cell r="A846" t="str">
            <v/>
          </cell>
        </row>
        <row r="847">
          <cell r="A847" t="str">
            <v/>
          </cell>
        </row>
        <row r="848">
          <cell r="A848" t="str">
            <v/>
          </cell>
        </row>
        <row r="849">
          <cell r="A849" t="str">
            <v/>
          </cell>
        </row>
        <row r="850">
          <cell r="A850" t="str">
            <v/>
          </cell>
        </row>
        <row r="851">
          <cell r="A851" t="str">
            <v/>
          </cell>
        </row>
        <row r="852">
          <cell r="A852" t="str">
            <v/>
          </cell>
        </row>
        <row r="853">
          <cell r="A853" t="str">
            <v/>
          </cell>
        </row>
        <row r="854">
          <cell r="A854" t="str">
            <v/>
          </cell>
        </row>
        <row r="855">
          <cell r="A855" t="str">
            <v/>
          </cell>
        </row>
        <row r="856">
          <cell r="A856" t="str">
            <v/>
          </cell>
        </row>
        <row r="857">
          <cell r="A857" t="str">
            <v/>
          </cell>
        </row>
        <row r="858">
          <cell r="A858" t="str">
            <v/>
          </cell>
        </row>
        <row r="859">
          <cell r="A859" t="str">
            <v/>
          </cell>
        </row>
        <row r="860">
          <cell r="A860" t="str">
            <v/>
          </cell>
        </row>
        <row r="861">
          <cell r="A861" t="str">
            <v/>
          </cell>
        </row>
        <row r="862">
          <cell r="A862" t="str">
            <v/>
          </cell>
        </row>
        <row r="863">
          <cell r="A863" t="str">
            <v/>
          </cell>
        </row>
        <row r="864">
          <cell r="A864" t="str">
            <v/>
          </cell>
        </row>
        <row r="865">
          <cell r="A865" t="str">
            <v/>
          </cell>
        </row>
        <row r="866">
          <cell r="A866" t="str">
            <v/>
          </cell>
        </row>
        <row r="867">
          <cell r="A867" t="str">
            <v/>
          </cell>
        </row>
        <row r="868">
          <cell r="A868" t="str">
            <v/>
          </cell>
        </row>
        <row r="869">
          <cell r="A869" t="str">
            <v/>
          </cell>
        </row>
        <row r="870">
          <cell r="A870" t="str">
            <v/>
          </cell>
        </row>
        <row r="871">
          <cell r="A871" t="str">
            <v/>
          </cell>
        </row>
        <row r="872">
          <cell r="A872" t="str">
            <v/>
          </cell>
        </row>
        <row r="873">
          <cell r="A873" t="str">
            <v/>
          </cell>
        </row>
        <row r="874">
          <cell r="A874" t="str">
            <v/>
          </cell>
        </row>
        <row r="875">
          <cell r="A875" t="str">
            <v/>
          </cell>
        </row>
        <row r="876">
          <cell r="A876" t="str">
            <v/>
          </cell>
        </row>
        <row r="877">
          <cell r="A877" t="str">
            <v/>
          </cell>
        </row>
        <row r="878">
          <cell r="A878" t="str">
            <v/>
          </cell>
        </row>
        <row r="879">
          <cell r="A879" t="str">
            <v/>
          </cell>
        </row>
        <row r="880">
          <cell r="A880" t="str">
            <v/>
          </cell>
        </row>
        <row r="881">
          <cell r="A881" t="str">
            <v/>
          </cell>
        </row>
        <row r="882">
          <cell r="A882" t="str">
            <v/>
          </cell>
        </row>
        <row r="883">
          <cell r="A883" t="str">
            <v/>
          </cell>
        </row>
        <row r="884">
          <cell r="A884" t="str">
            <v/>
          </cell>
        </row>
        <row r="885">
          <cell r="A885" t="str">
            <v/>
          </cell>
        </row>
        <row r="886">
          <cell r="A886" t="str">
            <v/>
          </cell>
        </row>
        <row r="887">
          <cell r="A887" t="str">
            <v/>
          </cell>
        </row>
        <row r="888">
          <cell r="A888" t="str">
            <v/>
          </cell>
        </row>
        <row r="889">
          <cell r="A889" t="str">
            <v/>
          </cell>
        </row>
        <row r="890">
          <cell r="A890" t="str">
            <v/>
          </cell>
        </row>
        <row r="891">
          <cell r="A891" t="str">
            <v/>
          </cell>
        </row>
        <row r="892">
          <cell r="A892" t="str">
            <v/>
          </cell>
        </row>
        <row r="893">
          <cell r="A893" t="str">
            <v/>
          </cell>
        </row>
        <row r="894">
          <cell r="A894" t="str">
            <v/>
          </cell>
        </row>
        <row r="895">
          <cell r="A895" t="str">
            <v/>
          </cell>
        </row>
        <row r="896">
          <cell r="A896" t="str">
            <v/>
          </cell>
        </row>
        <row r="897">
          <cell r="A897" t="str">
            <v/>
          </cell>
        </row>
        <row r="898">
          <cell r="A898" t="str">
            <v/>
          </cell>
        </row>
        <row r="899">
          <cell r="A899" t="str">
            <v/>
          </cell>
        </row>
        <row r="900">
          <cell r="A900" t="str">
            <v/>
          </cell>
        </row>
        <row r="901">
          <cell r="A901" t="str">
            <v/>
          </cell>
        </row>
        <row r="902">
          <cell r="A902" t="str">
            <v/>
          </cell>
        </row>
        <row r="903">
          <cell r="A903" t="str">
            <v/>
          </cell>
        </row>
        <row r="904">
          <cell r="A904" t="str">
            <v/>
          </cell>
        </row>
        <row r="905">
          <cell r="A905" t="str">
            <v/>
          </cell>
        </row>
        <row r="906">
          <cell r="A906" t="str">
            <v/>
          </cell>
        </row>
        <row r="907">
          <cell r="A907" t="str">
            <v/>
          </cell>
        </row>
        <row r="908">
          <cell r="A908" t="str">
            <v/>
          </cell>
        </row>
        <row r="909">
          <cell r="A909" t="str">
            <v/>
          </cell>
        </row>
        <row r="910">
          <cell r="A910" t="str">
            <v/>
          </cell>
        </row>
        <row r="911">
          <cell r="A911" t="str">
            <v/>
          </cell>
        </row>
        <row r="912">
          <cell r="A912" t="str">
            <v/>
          </cell>
        </row>
        <row r="913">
          <cell r="A913" t="str">
            <v/>
          </cell>
        </row>
        <row r="914">
          <cell r="A914" t="str">
            <v/>
          </cell>
        </row>
        <row r="915">
          <cell r="A915" t="str">
            <v/>
          </cell>
        </row>
        <row r="916">
          <cell r="A916" t="str">
            <v/>
          </cell>
        </row>
        <row r="917">
          <cell r="A917" t="str">
            <v/>
          </cell>
        </row>
        <row r="918">
          <cell r="A918" t="str">
            <v/>
          </cell>
        </row>
        <row r="919">
          <cell r="A919" t="str">
            <v/>
          </cell>
        </row>
        <row r="920">
          <cell r="A920" t="str">
            <v/>
          </cell>
        </row>
        <row r="921">
          <cell r="A921" t="str">
            <v/>
          </cell>
        </row>
        <row r="922">
          <cell r="A922" t="str">
            <v/>
          </cell>
        </row>
        <row r="923">
          <cell r="A923" t="str">
            <v/>
          </cell>
        </row>
        <row r="924">
          <cell r="A924" t="str">
            <v/>
          </cell>
        </row>
        <row r="925">
          <cell r="A925" t="str">
            <v/>
          </cell>
        </row>
        <row r="926">
          <cell r="A926" t="str">
            <v/>
          </cell>
        </row>
        <row r="927">
          <cell r="A927" t="str">
            <v/>
          </cell>
        </row>
        <row r="928">
          <cell r="A928" t="str">
            <v/>
          </cell>
        </row>
        <row r="929">
          <cell r="A929" t="str">
            <v/>
          </cell>
        </row>
        <row r="930">
          <cell r="A930" t="str">
            <v/>
          </cell>
        </row>
        <row r="931">
          <cell r="A931" t="str">
            <v/>
          </cell>
        </row>
        <row r="932">
          <cell r="A932" t="str">
            <v/>
          </cell>
        </row>
        <row r="933">
          <cell r="A933" t="str">
            <v/>
          </cell>
        </row>
        <row r="934">
          <cell r="A934" t="str">
            <v/>
          </cell>
        </row>
        <row r="935">
          <cell r="A935" t="str">
            <v/>
          </cell>
        </row>
        <row r="936">
          <cell r="A936" t="str">
            <v/>
          </cell>
        </row>
        <row r="937">
          <cell r="A937" t="str">
            <v/>
          </cell>
        </row>
        <row r="938">
          <cell r="A938" t="str">
            <v/>
          </cell>
        </row>
        <row r="939">
          <cell r="A939" t="str">
            <v/>
          </cell>
        </row>
        <row r="940">
          <cell r="A940" t="str">
            <v/>
          </cell>
        </row>
        <row r="941">
          <cell r="A941" t="str">
            <v/>
          </cell>
        </row>
        <row r="942">
          <cell r="A942" t="str">
            <v/>
          </cell>
        </row>
        <row r="943">
          <cell r="A943" t="str">
            <v/>
          </cell>
        </row>
        <row r="944">
          <cell r="A944" t="str">
            <v/>
          </cell>
        </row>
        <row r="945">
          <cell r="A945" t="str">
            <v/>
          </cell>
        </row>
        <row r="946">
          <cell r="A946" t="str">
            <v/>
          </cell>
        </row>
        <row r="947">
          <cell r="A947" t="str">
            <v/>
          </cell>
        </row>
        <row r="948">
          <cell r="A948" t="str">
            <v/>
          </cell>
        </row>
        <row r="949">
          <cell r="A949" t="str">
            <v/>
          </cell>
        </row>
        <row r="950">
          <cell r="A950" t="str">
            <v/>
          </cell>
        </row>
        <row r="951">
          <cell r="A951" t="str">
            <v/>
          </cell>
        </row>
        <row r="952">
          <cell r="A952" t="str">
            <v/>
          </cell>
        </row>
        <row r="953">
          <cell r="A953" t="str">
            <v/>
          </cell>
        </row>
        <row r="954">
          <cell r="A954" t="str">
            <v/>
          </cell>
        </row>
        <row r="955">
          <cell r="A955" t="str">
            <v/>
          </cell>
        </row>
        <row r="956">
          <cell r="A956" t="str">
            <v/>
          </cell>
        </row>
        <row r="957">
          <cell r="A957" t="str">
            <v/>
          </cell>
        </row>
        <row r="958">
          <cell r="A958" t="str">
            <v/>
          </cell>
        </row>
        <row r="959">
          <cell r="A959" t="str">
            <v/>
          </cell>
        </row>
        <row r="960">
          <cell r="A960" t="str">
            <v/>
          </cell>
        </row>
        <row r="961">
          <cell r="A961" t="str">
            <v/>
          </cell>
        </row>
        <row r="962">
          <cell r="A962" t="str">
            <v/>
          </cell>
        </row>
        <row r="963">
          <cell r="A963" t="str">
            <v/>
          </cell>
        </row>
        <row r="964">
          <cell r="A964" t="str">
            <v/>
          </cell>
        </row>
        <row r="965">
          <cell r="A965" t="str">
            <v/>
          </cell>
        </row>
        <row r="966">
          <cell r="A966" t="str">
            <v/>
          </cell>
        </row>
        <row r="967">
          <cell r="A967" t="str">
            <v/>
          </cell>
        </row>
        <row r="968">
          <cell r="A968" t="str">
            <v/>
          </cell>
        </row>
        <row r="969">
          <cell r="A969" t="str">
            <v/>
          </cell>
        </row>
        <row r="970">
          <cell r="A970" t="str">
            <v/>
          </cell>
        </row>
        <row r="971">
          <cell r="A971" t="str">
            <v/>
          </cell>
        </row>
        <row r="972">
          <cell r="A972" t="str">
            <v/>
          </cell>
        </row>
        <row r="973">
          <cell r="A973" t="str">
            <v/>
          </cell>
        </row>
        <row r="974">
          <cell r="A974" t="str">
            <v/>
          </cell>
        </row>
        <row r="975">
          <cell r="A975" t="str">
            <v/>
          </cell>
        </row>
        <row r="976">
          <cell r="A976" t="str">
            <v/>
          </cell>
        </row>
        <row r="977">
          <cell r="A977" t="str">
            <v/>
          </cell>
        </row>
        <row r="978">
          <cell r="A978" t="str">
            <v/>
          </cell>
        </row>
        <row r="979">
          <cell r="A979" t="str">
            <v/>
          </cell>
        </row>
        <row r="980">
          <cell r="A980" t="str">
            <v/>
          </cell>
        </row>
        <row r="981">
          <cell r="A981" t="str">
            <v/>
          </cell>
        </row>
        <row r="982">
          <cell r="A982" t="str">
            <v/>
          </cell>
        </row>
        <row r="983">
          <cell r="A983" t="str">
            <v/>
          </cell>
        </row>
        <row r="984">
          <cell r="A984" t="str">
            <v/>
          </cell>
        </row>
        <row r="985">
          <cell r="A985" t="str">
            <v/>
          </cell>
        </row>
        <row r="986">
          <cell r="A986" t="str">
            <v/>
          </cell>
        </row>
        <row r="987">
          <cell r="A987" t="str">
            <v/>
          </cell>
        </row>
        <row r="988">
          <cell r="A988" t="str">
            <v/>
          </cell>
        </row>
        <row r="989">
          <cell r="A989" t="str">
            <v/>
          </cell>
        </row>
        <row r="990">
          <cell r="A990" t="str">
            <v/>
          </cell>
        </row>
        <row r="991">
          <cell r="A991" t="str">
            <v/>
          </cell>
        </row>
        <row r="992">
          <cell r="A992" t="str">
            <v/>
          </cell>
        </row>
        <row r="993">
          <cell r="A993" t="str">
            <v/>
          </cell>
        </row>
        <row r="994">
          <cell r="A994" t="str">
            <v/>
          </cell>
        </row>
        <row r="995">
          <cell r="A995" t="str">
            <v/>
          </cell>
        </row>
        <row r="996">
          <cell r="A996" t="str">
            <v/>
          </cell>
        </row>
        <row r="997">
          <cell r="A997" t="str">
            <v/>
          </cell>
        </row>
        <row r="998">
          <cell r="A998" t="str">
            <v/>
          </cell>
        </row>
        <row r="999">
          <cell r="A999" t="str">
            <v/>
          </cell>
        </row>
        <row r="1000">
          <cell r="A1000" t="str">
            <v/>
          </cell>
        </row>
        <row r="1001">
          <cell r="A1001" t="str">
            <v/>
          </cell>
        </row>
        <row r="1002">
          <cell r="A1002" t="str">
            <v/>
          </cell>
        </row>
        <row r="1003">
          <cell r="A1003" t="str">
            <v/>
          </cell>
        </row>
        <row r="1004">
          <cell r="A1004" t="str">
            <v/>
          </cell>
        </row>
        <row r="1005">
          <cell r="A1005" t="str">
            <v/>
          </cell>
        </row>
        <row r="1006">
          <cell r="A1006" t="str">
            <v/>
          </cell>
        </row>
        <row r="1007">
          <cell r="A1007" t="str">
            <v/>
          </cell>
        </row>
        <row r="1008">
          <cell r="A1008" t="str">
            <v/>
          </cell>
        </row>
        <row r="1009">
          <cell r="A1009" t="str">
            <v/>
          </cell>
        </row>
        <row r="1010">
          <cell r="A1010" t="str">
            <v/>
          </cell>
        </row>
        <row r="1011">
          <cell r="A1011" t="str">
            <v/>
          </cell>
        </row>
        <row r="1012">
          <cell r="A1012" t="str">
            <v/>
          </cell>
        </row>
        <row r="1013">
          <cell r="A1013" t="str">
            <v/>
          </cell>
        </row>
        <row r="1014">
          <cell r="A1014" t="str">
            <v/>
          </cell>
        </row>
        <row r="1015">
          <cell r="A1015" t="str">
            <v/>
          </cell>
        </row>
        <row r="1016">
          <cell r="A1016" t="str">
            <v/>
          </cell>
        </row>
        <row r="1017">
          <cell r="A1017" t="str">
            <v/>
          </cell>
        </row>
        <row r="1018">
          <cell r="A1018" t="str">
            <v/>
          </cell>
        </row>
        <row r="1019">
          <cell r="A1019" t="str">
            <v/>
          </cell>
        </row>
        <row r="1020">
          <cell r="A1020" t="str">
            <v/>
          </cell>
        </row>
        <row r="1021">
          <cell r="A1021" t="str">
            <v/>
          </cell>
        </row>
        <row r="1022">
          <cell r="A1022" t="str">
            <v/>
          </cell>
        </row>
        <row r="1023">
          <cell r="A1023" t="str">
            <v/>
          </cell>
        </row>
        <row r="1024">
          <cell r="A1024" t="str">
            <v/>
          </cell>
        </row>
        <row r="1025">
          <cell r="A1025" t="str">
            <v/>
          </cell>
        </row>
        <row r="1026">
          <cell r="A1026" t="str">
            <v/>
          </cell>
        </row>
        <row r="1027">
          <cell r="A1027" t="str">
            <v/>
          </cell>
        </row>
        <row r="1028">
          <cell r="A1028" t="str">
            <v/>
          </cell>
        </row>
        <row r="1029">
          <cell r="A1029" t="str">
            <v/>
          </cell>
        </row>
        <row r="1030">
          <cell r="A1030" t="str">
            <v/>
          </cell>
        </row>
        <row r="1031">
          <cell r="A1031" t="str">
            <v/>
          </cell>
        </row>
        <row r="1032">
          <cell r="A1032" t="str">
            <v/>
          </cell>
        </row>
        <row r="1033">
          <cell r="A1033" t="str">
            <v/>
          </cell>
        </row>
        <row r="1034">
          <cell r="A1034" t="str">
            <v/>
          </cell>
        </row>
        <row r="1035">
          <cell r="A1035" t="str">
            <v/>
          </cell>
        </row>
        <row r="1036">
          <cell r="A1036" t="str">
            <v/>
          </cell>
        </row>
        <row r="1037">
          <cell r="A1037" t="str">
            <v/>
          </cell>
        </row>
        <row r="1038">
          <cell r="A1038" t="str">
            <v/>
          </cell>
        </row>
        <row r="1039">
          <cell r="A1039" t="str">
            <v/>
          </cell>
        </row>
        <row r="1040">
          <cell r="A1040" t="str">
            <v/>
          </cell>
        </row>
        <row r="1041">
          <cell r="A1041" t="str">
            <v/>
          </cell>
        </row>
        <row r="1042">
          <cell r="A1042" t="str">
            <v/>
          </cell>
        </row>
        <row r="1043">
          <cell r="A1043" t="str">
            <v/>
          </cell>
        </row>
        <row r="1044">
          <cell r="A1044" t="str">
            <v/>
          </cell>
        </row>
        <row r="1045">
          <cell r="A1045" t="str">
            <v/>
          </cell>
        </row>
        <row r="1046">
          <cell r="A1046" t="str">
            <v/>
          </cell>
        </row>
        <row r="1047">
          <cell r="A1047" t="str">
            <v/>
          </cell>
        </row>
        <row r="1048">
          <cell r="A1048" t="str">
            <v/>
          </cell>
        </row>
        <row r="1049">
          <cell r="A1049" t="str">
            <v/>
          </cell>
        </row>
        <row r="1050">
          <cell r="A1050" t="str">
            <v/>
          </cell>
        </row>
        <row r="1051">
          <cell r="A1051" t="str">
            <v/>
          </cell>
        </row>
        <row r="1052">
          <cell r="A1052" t="str">
            <v/>
          </cell>
        </row>
        <row r="1053">
          <cell r="A1053" t="str">
            <v/>
          </cell>
        </row>
        <row r="1054">
          <cell r="A1054" t="str">
            <v/>
          </cell>
        </row>
        <row r="1055">
          <cell r="A1055" t="str">
            <v/>
          </cell>
        </row>
        <row r="1056">
          <cell r="A1056" t="str">
            <v/>
          </cell>
        </row>
        <row r="1057">
          <cell r="A1057" t="str">
            <v/>
          </cell>
        </row>
        <row r="1058">
          <cell r="A1058" t="str">
            <v/>
          </cell>
        </row>
        <row r="1059">
          <cell r="A1059" t="str">
            <v/>
          </cell>
        </row>
        <row r="1060">
          <cell r="A1060" t="str">
            <v/>
          </cell>
        </row>
        <row r="1061">
          <cell r="A1061" t="str">
            <v/>
          </cell>
        </row>
        <row r="1062">
          <cell r="A1062" t="str">
            <v/>
          </cell>
        </row>
        <row r="1063">
          <cell r="A1063" t="str">
            <v/>
          </cell>
        </row>
        <row r="1064">
          <cell r="A1064" t="str">
            <v/>
          </cell>
        </row>
        <row r="1065">
          <cell r="A1065" t="str">
            <v/>
          </cell>
        </row>
        <row r="1066">
          <cell r="A1066" t="str">
            <v/>
          </cell>
        </row>
        <row r="1067">
          <cell r="A1067" t="str">
            <v/>
          </cell>
        </row>
        <row r="1068">
          <cell r="A1068" t="str">
            <v/>
          </cell>
        </row>
        <row r="1069">
          <cell r="A1069" t="str">
            <v/>
          </cell>
        </row>
        <row r="1070">
          <cell r="A1070" t="str">
            <v/>
          </cell>
        </row>
        <row r="1071">
          <cell r="A1071" t="str">
            <v/>
          </cell>
        </row>
        <row r="1072">
          <cell r="A1072" t="str">
            <v/>
          </cell>
        </row>
        <row r="1073">
          <cell r="A1073" t="str">
            <v/>
          </cell>
        </row>
        <row r="1074">
          <cell r="A1074" t="str">
            <v/>
          </cell>
        </row>
        <row r="1075">
          <cell r="A1075" t="str">
            <v/>
          </cell>
        </row>
        <row r="1076">
          <cell r="A1076" t="str">
            <v/>
          </cell>
        </row>
        <row r="1077">
          <cell r="A1077" t="str">
            <v/>
          </cell>
        </row>
        <row r="1078">
          <cell r="A1078" t="str">
            <v/>
          </cell>
        </row>
        <row r="1079">
          <cell r="A1079" t="str">
            <v/>
          </cell>
        </row>
        <row r="1080">
          <cell r="A1080" t="str">
            <v/>
          </cell>
        </row>
        <row r="1081">
          <cell r="A1081" t="str">
            <v/>
          </cell>
        </row>
        <row r="1082">
          <cell r="A1082" t="str">
            <v/>
          </cell>
        </row>
        <row r="1083">
          <cell r="A1083" t="str">
            <v/>
          </cell>
        </row>
        <row r="1084">
          <cell r="A1084" t="str">
            <v/>
          </cell>
        </row>
        <row r="1085">
          <cell r="A1085" t="str">
            <v/>
          </cell>
        </row>
        <row r="1086">
          <cell r="A1086" t="str">
            <v/>
          </cell>
        </row>
        <row r="1087">
          <cell r="A1087" t="str">
            <v/>
          </cell>
        </row>
        <row r="1088">
          <cell r="A1088" t="str">
            <v/>
          </cell>
        </row>
        <row r="1089">
          <cell r="A1089" t="str">
            <v/>
          </cell>
        </row>
        <row r="1090">
          <cell r="A1090" t="str">
            <v/>
          </cell>
        </row>
        <row r="1091">
          <cell r="A1091" t="str">
            <v/>
          </cell>
        </row>
        <row r="1092">
          <cell r="A1092" t="str">
            <v/>
          </cell>
        </row>
        <row r="1093">
          <cell r="A1093" t="str">
            <v/>
          </cell>
        </row>
        <row r="1094">
          <cell r="A1094" t="str">
            <v/>
          </cell>
        </row>
        <row r="1095">
          <cell r="A1095" t="str">
            <v/>
          </cell>
        </row>
        <row r="1096">
          <cell r="A1096" t="str">
            <v/>
          </cell>
        </row>
        <row r="1097">
          <cell r="A1097" t="str">
            <v/>
          </cell>
        </row>
        <row r="1098">
          <cell r="A1098" t="str">
            <v/>
          </cell>
        </row>
        <row r="1099">
          <cell r="A1099" t="str">
            <v/>
          </cell>
        </row>
        <row r="1100">
          <cell r="A1100" t="str">
            <v/>
          </cell>
        </row>
        <row r="1101">
          <cell r="A1101" t="str">
            <v/>
          </cell>
        </row>
        <row r="1102">
          <cell r="A1102" t="str">
            <v/>
          </cell>
        </row>
        <row r="1103">
          <cell r="A1103" t="str">
            <v/>
          </cell>
        </row>
        <row r="1104">
          <cell r="A1104" t="str">
            <v/>
          </cell>
        </row>
        <row r="1105">
          <cell r="A1105" t="str">
            <v/>
          </cell>
        </row>
        <row r="1106">
          <cell r="A1106" t="str">
            <v/>
          </cell>
        </row>
        <row r="1107">
          <cell r="A1107" t="str">
            <v/>
          </cell>
        </row>
        <row r="1108">
          <cell r="A1108" t="str">
            <v/>
          </cell>
        </row>
        <row r="1109">
          <cell r="A1109" t="str">
            <v/>
          </cell>
        </row>
        <row r="1110">
          <cell r="A1110" t="str">
            <v/>
          </cell>
        </row>
        <row r="1111">
          <cell r="A1111" t="str">
            <v/>
          </cell>
        </row>
        <row r="1112">
          <cell r="A1112" t="str">
            <v/>
          </cell>
        </row>
        <row r="1113">
          <cell r="A1113" t="str">
            <v/>
          </cell>
        </row>
        <row r="1114">
          <cell r="A1114" t="str">
            <v/>
          </cell>
        </row>
        <row r="1115">
          <cell r="A1115" t="str">
            <v/>
          </cell>
        </row>
        <row r="1116">
          <cell r="A1116" t="str">
            <v/>
          </cell>
        </row>
        <row r="1117">
          <cell r="A1117" t="str">
            <v/>
          </cell>
        </row>
        <row r="1118">
          <cell r="A1118" t="str">
            <v/>
          </cell>
        </row>
        <row r="1119">
          <cell r="A1119" t="str">
            <v/>
          </cell>
        </row>
        <row r="1120">
          <cell r="A1120" t="str">
            <v/>
          </cell>
        </row>
        <row r="1121">
          <cell r="A1121" t="str">
            <v/>
          </cell>
        </row>
        <row r="1122">
          <cell r="A1122" t="str">
            <v/>
          </cell>
        </row>
        <row r="1123">
          <cell r="A1123" t="str">
            <v/>
          </cell>
        </row>
        <row r="1124">
          <cell r="A1124" t="str">
            <v/>
          </cell>
        </row>
        <row r="1125">
          <cell r="A1125" t="str">
            <v/>
          </cell>
        </row>
        <row r="1126">
          <cell r="A1126" t="str">
            <v/>
          </cell>
        </row>
        <row r="1127">
          <cell r="A1127" t="str">
            <v/>
          </cell>
        </row>
        <row r="1128">
          <cell r="A1128" t="str">
            <v/>
          </cell>
        </row>
        <row r="1129">
          <cell r="A1129" t="str">
            <v/>
          </cell>
        </row>
        <row r="1130">
          <cell r="A1130" t="str">
            <v/>
          </cell>
        </row>
        <row r="1131">
          <cell r="A1131" t="str">
            <v/>
          </cell>
        </row>
        <row r="1132">
          <cell r="A1132" t="str">
            <v/>
          </cell>
        </row>
        <row r="1133">
          <cell r="A1133" t="str">
            <v/>
          </cell>
        </row>
        <row r="1134">
          <cell r="A1134" t="str">
            <v/>
          </cell>
        </row>
        <row r="1135">
          <cell r="A1135" t="str">
            <v/>
          </cell>
        </row>
        <row r="1136">
          <cell r="A1136" t="str">
            <v/>
          </cell>
        </row>
        <row r="1137">
          <cell r="A1137" t="str">
            <v/>
          </cell>
        </row>
        <row r="1138">
          <cell r="A1138" t="str">
            <v/>
          </cell>
        </row>
        <row r="1139">
          <cell r="A1139" t="str">
            <v/>
          </cell>
        </row>
        <row r="1140">
          <cell r="A1140" t="str">
            <v/>
          </cell>
        </row>
        <row r="1141">
          <cell r="A1141" t="str">
            <v/>
          </cell>
        </row>
        <row r="1142">
          <cell r="A1142" t="str">
            <v/>
          </cell>
        </row>
        <row r="1143">
          <cell r="A1143" t="str">
            <v/>
          </cell>
        </row>
        <row r="1144">
          <cell r="A1144" t="str">
            <v/>
          </cell>
        </row>
        <row r="1145">
          <cell r="A1145" t="str">
            <v/>
          </cell>
        </row>
        <row r="1146">
          <cell r="A1146" t="str">
            <v/>
          </cell>
        </row>
        <row r="1147">
          <cell r="A1147" t="str">
            <v/>
          </cell>
        </row>
        <row r="1148">
          <cell r="A1148" t="str">
            <v/>
          </cell>
        </row>
        <row r="1149">
          <cell r="A1149" t="str">
            <v/>
          </cell>
        </row>
        <row r="1150">
          <cell r="A1150" t="str">
            <v/>
          </cell>
        </row>
        <row r="1151">
          <cell r="A1151" t="str">
            <v/>
          </cell>
        </row>
        <row r="1152">
          <cell r="A1152" t="str">
            <v/>
          </cell>
        </row>
        <row r="1153">
          <cell r="A1153" t="str">
            <v/>
          </cell>
        </row>
        <row r="1154">
          <cell r="A1154" t="str">
            <v/>
          </cell>
        </row>
        <row r="1155">
          <cell r="A1155" t="str">
            <v/>
          </cell>
        </row>
        <row r="1156">
          <cell r="A1156" t="str">
            <v/>
          </cell>
        </row>
        <row r="1157">
          <cell r="A1157" t="str">
            <v/>
          </cell>
        </row>
        <row r="1158">
          <cell r="A1158" t="str">
            <v/>
          </cell>
        </row>
        <row r="1159">
          <cell r="A1159" t="str">
            <v/>
          </cell>
        </row>
        <row r="1160">
          <cell r="A1160" t="str">
            <v/>
          </cell>
        </row>
        <row r="1161">
          <cell r="A1161" t="str">
            <v/>
          </cell>
        </row>
        <row r="1162">
          <cell r="A1162" t="str">
            <v/>
          </cell>
        </row>
        <row r="1163">
          <cell r="A1163" t="str">
            <v/>
          </cell>
        </row>
        <row r="1164">
          <cell r="A1164" t="str">
            <v/>
          </cell>
        </row>
        <row r="1165">
          <cell r="A1165" t="str">
            <v/>
          </cell>
        </row>
        <row r="1166">
          <cell r="A1166" t="str">
            <v/>
          </cell>
        </row>
        <row r="1167">
          <cell r="A1167" t="str">
            <v/>
          </cell>
        </row>
        <row r="1168">
          <cell r="A1168" t="str">
            <v/>
          </cell>
        </row>
        <row r="1169">
          <cell r="A1169" t="str">
            <v/>
          </cell>
        </row>
        <row r="1170">
          <cell r="A1170" t="str">
            <v/>
          </cell>
        </row>
        <row r="1171">
          <cell r="A1171" t="str">
            <v/>
          </cell>
        </row>
        <row r="1172">
          <cell r="A1172" t="str">
            <v/>
          </cell>
        </row>
        <row r="1173">
          <cell r="A1173" t="str">
            <v/>
          </cell>
        </row>
        <row r="1174">
          <cell r="A1174" t="str">
            <v/>
          </cell>
        </row>
        <row r="1175">
          <cell r="A1175" t="str">
            <v/>
          </cell>
        </row>
        <row r="1176">
          <cell r="A1176" t="str">
            <v/>
          </cell>
        </row>
        <row r="1177">
          <cell r="A1177" t="str">
            <v/>
          </cell>
        </row>
        <row r="1178">
          <cell r="A1178" t="str">
            <v/>
          </cell>
        </row>
        <row r="1179">
          <cell r="A1179" t="str">
            <v/>
          </cell>
        </row>
        <row r="1180">
          <cell r="A1180" t="str">
            <v/>
          </cell>
        </row>
        <row r="1181">
          <cell r="A1181" t="str">
            <v/>
          </cell>
        </row>
        <row r="1182">
          <cell r="A1182" t="str">
            <v/>
          </cell>
        </row>
        <row r="1183">
          <cell r="A1183" t="str">
            <v/>
          </cell>
        </row>
        <row r="1184">
          <cell r="A1184" t="str">
            <v/>
          </cell>
        </row>
        <row r="1185">
          <cell r="A1185" t="str">
            <v/>
          </cell>
        </row>
        <row r="1186">
          <cell r="A1186" t="str">
            <v/>
          </cell>
        </row>
        <row r="1187">
          <cell r="A1187" t="str">
            <v/>
          </cell>
        </row>
        <row r="1188">
          <cell r="A1188" t="str">
            <v/>
          </cell>
        </row>
        <row r="1189">
          <cell r="A1189" t="str">
            <v/>
          </cell>
        </row>
        <row r="1190">
          <cell r="A1190" t="str">
            <v/>
          </cell>
        </row>
        <row r="1191">
          <cell r="A1191" t="str">
            <v/>
          </cell>
        </row>
        <row r="1192">
          <cell r="A1192" t="str">
            <v/>
          </cell>
        </row>
        <row r="1193">
          <cell r="A1193" t="str">
            <v/>
          </cell>
        </row>
        <row r="1194">
          <cell r="A1194" t="str">
            <v/>
          </cell>
        </row>
        <row r="1195">
          <cell r="A1195" t="str">
            <v/>
          </cell>
        </row>
        <row r="1196">
          <cell r="A1196" t="str">
            <v/>
          </cell>
        </row>
        <row r="1197">
          <cell r="A1197" t="str">
            <v/>
          </cell>
        </row>
        <row r="1198">
          <cell r="A1198" t="str">
            <v/>
          </cell>
        </row>
        <row r="1199">
          <cell r="A1199" t="str">
            <v/>
          </cell>
        </row>
        <row r="1200">
          <cell r="A1200" t="str">
            <v/>
          </cell>
        </row>
        <row r="1201">
          <cell r="A1201" t="str">
            <v/>
          </cell>
        </row>
        <row r="1202">
          <cell r="A1202" t="str">
            <v/>
          </cell>
        </row>
        <row r="1203">
          <cell r="A1203" t="str">
            <v/>
          </cell>
        </row>
        <row r="1204">
          <cell r="A1204" t="str">
            <v/>
          </cell>
        </row>
        <row r="1205">
          <cell r="A1205" t="str">
            <v/>
          </cell>
        </row>
        <row r="1206">
          <cell r="A1206" t="str">
            <v/>
          </cell>
        </row>
        <row r="1207">
          <cell r="A1207" t="str">
            <v/>
          </cell>
        </row>
        <row r="1208">
          <cell r="A1208" t="str">
            <v/>
          </cell>
        </row>
        <row r="1209">
          <cell r="A1209" t="str">
            <v/>
          </cell>
        </row>
        <row r="1210">
          <cell r="A1210" t="str">
            <v/>
          </cell>
        </row>
        <row r="1211">
          <cell r="A1211" t="str">
            <v/>
          </cell>
        </row>
        <row r="1212">
          <cell r="A1212" t="str">
            <v/>
          </cell>
        </row>
        <row r="1213">
          <cell r="A1213" t="str">
            <v/>
          </cell>
        </row>
        <row r="1214">
          <cell r="A1214" t="str">
            <v/>
          </cell>
        </row>
        <row r="1215">
          <cell r="A1215" t="str">
            <v/>
          </cell>
        </row>
        <row r="1216">
          <cell r="A1216" t="str">
            <v/>
          </cell>
        </row>
        <row r="1217">
          <cell r="A1217" t="str">
            <v/>
          </cell>
        </row>
        <row r="1218">
          <cell r="A1218" t="str">
            <v/>
          </cell>
        </row>
        <row r="1219">
          <cell r="A1219" t="str">
            <v/>
          </cell>
        </row>
        <row r="1220">
          <cell r="A1220" t="str">
            <v/>
          </cell>
        </row>
        <row r="1221">
          <cell r="A1221" t="str">
            <v/>
          </cell>
        </row>
        <row r="1222">
          <cell r="A1222" t="str">
            <v/>
          </cell>
        </row>
        <row r="1223">
          <cell r="A1223" t="str">
            <v/>
          </cell>
        </row>
        <row r="1224">
          <cell r="A1224" t="str">
            <v/>
          </cell>
        </row>
        <row r="1225">
          <cell r="A1225" t="str">
            <v/>
          </cell>
        </row>
        <row r="1226">
          <cell r="A1226" t="str">
            <v/>
          </cell>
        </row>
        <row r="1227">
          <cell r="A1227" t="str">
            <v/>
          </cell>
        </row>
        <row r="1228">
          <cell r="A1228" t="str">
            <v/>
          </cell>
        </row>
        <row r="1229">
          <cell r="A1229" t="str">
            <v/>
          </cell>
        </row>
        <row r="1230">
          <cell r="A1230" t="str">
            <v/>
          </cell>
        </row>
        <row r="1231">
          <cell r="A1231" t="str">
            <v/>
          </cell>
        </row>
        <row r="1232">
          <cell r="A1232" t="str">
            <v/>
          </cell>
        </row>
        <row r="1233">
          <cell r="A1233" t="str">
            <v/>
          </cell>
        </row>
        <row r="1234">
          <cell r="A1234" t="str">
            <v/>
          </cell>
        </row>
        <row r="1235">
          <cell r="A1235" t="str">
            <v/>
          </cell>
        </row>
        <row r="1236">
          <cell r="A1236" t="str">
            <v/>
          </cell>
        </row>
        <row r="1237">
          <cell r="A1237" t="str">
            <v/>
          </cell>
        </row>
        <row r="1238">
          <cell r="A1238" t="str">
            <v/>
          </cell>
        </row>
        <row r="1239">
          <cell r="A1239" t="str">
            <v/>
          </cell>
        </row>
        <row r="1240">
          <cell r="A1240" t="str">
            <v/>
          </cell>
        </row>
        <row r="1241">
          <cell r="A1241" t="str">
            <v/>
          </cell>
        </row>
        <row r="1242">
          <cell r="A1242" t="str">
            <v/>
          </cell>
        </row>
        <row r="1243">
          <cell r="A1243" t="str">
            <v/>
          </cell>
        </row>
        <row r="1244">
          <cell r="A1244" t="str">
            <v/>
          </cell>
        </row>
        <row r="1245">
          <cell r="A1245" t="str">
            <v/>
          </cell>
        </row>
        <row r="1246">
          <cell r="A1246" t="str">
            <v/>
          </cell>
        </row>
        <row r="1247">
          <cell r="A1247" t="str">
            <v/>
          </cell>
        </row>
        <row r="1248">
          <cell r="A1248" t="str">
            <v/>
          </cell>
        </row>
        <row r="1249">
          <cell r="A1249" t="str">
            <v/>
          </cell>
        </row>
        <row r="1250">
          <cell r="A1250" t="str">
            <v/>
          </cell>
        </row>
        <row r="1251">
          <cell r="A1251" t="str">
            <v/>
          </cell>
        </row>
        <row r="1252">
          <cell r="A1252" t="str">
            <v/>
          </cell>
        </row>
        <row r="1253">
          <cell r="A1253" t="str">
            <v/>
          </cell>
        </row>
        <row r="1254">
          <cell r="A1254" t="str">
            <v/>
          </cell>
        </row>
        <row r="1255">
          <cell r="A1255" t="str">
            <v/>
          </cell>
        </row>
        <row r="1256">
          <cell r="A1256" t="str">
            <v/>
          </cell>
        </row>
        <row r="1257">
          <cell r="A1257" t="str">
            <v/>
          </cell>
        </row>
        <row r="1258">
          <cell r="A1258" t="str">
            <v/>
          </cell>
        </row>
        <row r="1259">
          <cell r="A1259" t="str">
            <v/>
          </cell>
        </row>
        <row r="1260">
          <cell r="A1260" t="str">
            <v/>
          </cell>
        </row>
        <row r="1261">
          <cell r="A1261" t="str">
            <v/>
          </cell>
        </row>
        <row r="1262">
          <cell r="A1262" t="str">
            <v/>
          </cell>
        </row>
        <row r="1263">
          <cell r="A1263" t="str">
            <v/>
          </cell>
        </row>
        <row r="1264">
          <cell r="A1264" t="str">
            <v/>
          </cell>
        </row>
        <row r="1265">
          <cell r="A1265" t="str">
            <v/>
          </cell>
        </row>
        <row r="1266">
          <cell r="A1266" t="str">
            <v/>
          </cell>
        </row>
        <row r="1267">
          <cell r="A1267" t="str">
            <v/>
          </cell>
        </row>
        <row r="1268">
          <cell r="A1268" t="str">
            <v/>
          </cell>
        </row>
        <row r="1269">
          <cell r="A1269" t="str">
            <v/>
          </cell>
        </row>
        <row r="1270">
          <cell r="A1270" t="str">
            <v/>
          </cell>
        </row>
        <row r="1271">
          <cell r="A1271" t="str">
            <v/>
          </cell>
        </row>
        <row r="1272">
          <cell r="A1272" t="str">
            <v/>
          </cell>
        </row>
        <row r="1273">
          <cell r="A1273" t="str">
            <v/>
          </cell>
        </row>
        <row r="1274">
          <cell r="A1274" t="str">
            <v/>
          </cell>
        </row>
        <row r="1275">
          <cell r="A1275" t="str">
            <v/>
          </cell>
        </row>
        <row r="1276">
          <cell r="A1276" t="str">
            <v/>
          </cell>
        </row>
        <row r="1277">
          <cell r="A1277" t="str">
            <v/>
          </cell>
        </row>
        <row r="1278">
          <cell r="A1278" t="str">
            <v/>
          </cell>
        </row>
        <row r="1279">
          <cell r="A1279" t="str">
            <v/>
          </cell>
        </row>
        <row r="1280">
          <cell r="A1280" t="str">
            <v/>
          </cell>
        </row>
        <row r="1281">
          <cell r="A1281" t="str">
            <v/>
          </cell>
        </row>
        <row r="1282">
          <cell r="A1282" t="str">
            <v/>
          </cell>
        </row>
        <row r="1283">
          <cell r="A1283" t="str">
            <v/>
          </cell>
        </row>
        <row r="1284">
          <cell r="A1284" t="str">
            <v/>
          </cell>
        </row>
        <row r="1285">
          <cell r="A1285" t="str">
            <v/>
          </cell>
        </row>
        <row r="1286">
          <cell r="A1286" t="str">
            <v/>
          </cell>
        </row>
        <row r="1287">
          <cell r="A1287" t="str">
            <v/>
          </cell>
        </row>
        <row r="1288">
          <cell r="A1288" t="str">
            <v/>
          </cell>
        </row>
        <row r="1289">
          <cell r="A1289" t="str">
            <v/>
          </cell>
        </row>
        <row r="1290">
          <cell r="A1290" t="str">
            <v/>
          </cell>
        </row>
        <row r="1291">
          <cell r="A1291" t="str">
            <v/>
          </cell>
        </row>
        <row r="1292">
          <cell r="A1292" t="str">
            <v/>
          </cell>
        </row>
        <row r="1293">
          <cell r="A1293" t="str">
            <v/>
          </cell>
        </row>
        <row r="1294">
          <cell r="A1294" t="str">
            <v/>
          </cell>
        </row>
        <row r="1295">
          <cell r="A1295" t="str">
            <v/>
          </cell>
        </row>
        <row r="1296">
          <cell r="A1296" t="str">
            <v/>
          </cell>
        </row>
        <row r="1297">
          <cell r="A1297" t="str">
            <v/>
          </cell>
        </row>
        <row r="1298">
          <cell r="A1298" t="str">
            <v/>
          </cell>
        </row>
        <row r="1299">
          <cell r="A1299" t="str">
            <v/>
          </cell>
        </row>
        <row r="1300">
          <cell r="A1300" t="str">
            <v/>
          </cell>
        </row>
        <row r="1301">
          <cell r="A1301" t="str">
            <v/>
          </cell>
        </row>
        <row r="1302">
          <cell r="A1302" t="str">
            <v/>
          </cell>
        </row>
        <row r="1303">
          <cell r="A1303" t="str">
            <v/>
          </cell>
        </row>
        <row r="1304">
          <cell r="A1304" t="str">
            <v/>
          </cell>
        </row>
        <row r="1305">
          <cell r="A1305" t="str">
            <v/>
          </cell>
        </row>
        <row r="1306">
          <cell r="A1306" t="str">
            <v/>
          </cell>
        </row>
        <row r="1307">
          <cell r="A1307" t="str">
            <v/>
          </cell>
        </row>
        <row r="1308">
          <cell r="A1308" t="str">
            <v/>
          </cell>
        </row>
        <row r="1309">
          <cell r="A1309" t="str">
            <v/>
          </cell>
        </row>
        <row r="1310">
          <cell r="A1310" t="str">
            <v/>
          </cell>
        </row>
        <row r="1311">
          <cell r="A1311" t="str">
            <v/>
          </cell>
        </row>
        <row r="1312">
          <cell r="A1312" t="str">
            <v/>
          </cell>
        </row>
        <row r="1313">
          <cell r="A1313" t="str">
            <v/>
          </cell>
        </row>
        <row r="1314">
          <cell r="A1314" t="str">
            <v/>
          </cell>
        </row>
        <row r="1315">
          <cell r="A1315" t="str">
            <v/>
          </cell>
        </row>
        <row r="1316">
          <cell r="A1316" t="str">
            <v/>
          </cell>
        </row>
        <row r="1317">
          <cell r="A1317" t="str">
            <v/>
          </cell>
        </row>
        <row r="1318">
          <cell r="A1318" t="str">
            <v/>
          </cell>
        </row>
        <row r="1319">
          <cell r="A1319" t="str">
            <v/>
          </cell>
        </row>
        <row r="1320">
          <cell r="A1320" t="str">
            <v/>
          </cell>
        </row>
        <row r="1321">
          <cell r="A1321" t="str">
            <v/>
          </cell>
        </row>
        <row r="1322">
          <cell r="A1322" t="str">
            <v/>
          </cell>
        </row>
        <row r="1323">
          <cell r="A1323" t="str">
            <v/>
          </cell>
        </row>
        <row r="1324">
          <cell r="A1324" t="str">
            <v/>
          </cell>
        </row>
        <row r="1325">
          <cell r="A1325" t="str">
            <v/>
          </cell>
        </row>
        <row r="1326">
          <cell r="A1326" t="str">
            <v/>
          </cell>
        </row>
        <row r="1327">
          <cell r="A1327" t="str">
            <v/>
          </cell>
        </row>
        <row r="1328">
          <cell r="A1328" t="str">
            <v/>
          </cell>
        </row>
        <row r="1329">
          <cell r="A1329" t="str">
            <v/>
          </cell>
        </row>
        <row r="1330">
          <cell r="A1330" t="str">
            <v/>
          </cell>
        </row>
        <row r="1331">
          <cell r="A1331" t="str">
            <v/>
          </cell>
        </row>
        <row r="1332">
          <cell r="A1332" t="str">
            <v/>
          </cell>
        </row>
        <row r="1333">
          <cell r="A1333" t="str">
            <v/>
          </cell>
        </row>
        <row r="1334">
          <cell r="A1334" t="str">
            <v/>
          </cell>
        </row>
        <row r="1335">
          <cell r="A1335" t="str">
            <v/>
          </cell>
        </row>
        <row r="1336">
          <cell r="A1336" t="str">
            <v/>
          </cell>
        </row>
        <row r="1337">
          <cell r="A1337" t="str">
            <v/>
          </cell>
        </row>
        <row r="1338">
          <cell r="A1338" t="str">
            <v/>
          </cell>
        </row>
        <row r="1339">
          <cell r="A1339" t="str">
            <v/>
          </cell>
        </row>
        <row r="1340">
          <cell r="A1340" t="str">
            <v/>
          </cell>
        </row>
        <row r="1341">
          <cell r="A1341" t="str">
            <v/>
          </cell>
        </row>
        <row r="1342">
          <cell r="A1342" t="str">
            <v/>
          </cell>
        </row>
        <row r="1343">
          <cell r="A1343" t="str">
            <v/>
          </cell>
        </row>
        <row r="1344">
          <cell r="A1344" t="str">
            <v/>
          </cell>
        </row>
        <row r="1345">
          <cell r="A1345" t="str">
            <v/>
          </cell>
        </row>
        <row r="1346">
          <cell r="A1346" t="str">
            <v/>
          </cell>
        </row>
        <row r="1347">
          <cell r="A1347" t="str">
            <v/>
          </cell>
        </row>
        <row r="1348">
          <cell r="A1348" t="str">
            <v/>
          </cell>
        </row>
        <row r="1349">
          <cell r="A1349" t="str">
            <v/>
          </cell>
        </row>
        <row r="1350">
          <cell r="A1350" t="str">
            <v/>
          </cell>
        </row>
        <row r="1351">
          <cell r="A1351" t="str">
            <v/>
          </cell>
        </row>
        <row r="1352">
          <cell r="A1352" t="str">
            <v/>
          </cell>
        </row>
        <row r="1353">
          <cell r="A1353" t="str">
            <v/>
          </cell>
        </row>
        <row r="1354">
          <cell r="A1354" t="str">
            <v/>
          </cell>
        </row>
        <row r="1355">
          <cell r="A1355" t="str">
            <v/>
          </cell>
        </row>
        <row r="1356">
          <cell r="A1356" t="str">
            <v/>
          </cell>
        </row>
        <row r="1357">
          <cell r="A1357" t="str">
            <v/>
          </cell>
        </row>
        <row r="1358">
          <cell r="A1358" t="str">
            <v/>
          </cell>
        </row>
        <row r="1359">
          <cell r="A1359" t="str">
            <v/>
          </cell>
        </row>
        <row r="1360">
          <cell r="A1360" t="str">
            <v/>
          </cell>
        </row>
        <row r="1361">
          <cell r="A1361" t="str">
            <v/>
          </cell>
        </row>
        <row r="1362">
          <cell r="A1362" t="str">
            <v/>
          </cell>
        </row>
        <row r="1363">
          <cell r="A1363" t="str">
            <v/>
          </cell>
        </row>
        <row r="1364">
          <cell r="A1364" t="str">
            <v/>
          </cell>
        </row>
        <row r="1365">
          <cell r="A1365" t="str">
            <v/>
          </cell>
        </row>
        <row r="1366">
          <cell r="A1366" t="str">
            <v/>
          </cell>
        </row>
        <row r="1367">
          <cell r="A1367" t="str">
            <v/>
          </cell>
        </row>
        <row r="1368">
          <cell r="A1368" t="str">
            <v/>
          </cell>
        </row>
        <row r="1369">
          <cell r="A1369" t="str">
            <v/>
          </cell>
        </row>
        <row r="1370">
          <cell r="A1370" t="str">
            <v/>
          </cell>
        </row>
        <row r="1371">
          <cell r="A1371" t="str">
            <v/>
          </cell>
        </row>
        <row r="1372">
          <cell r="A1372" t="str">
            <v/>
          </cell>
        </row>
        <row r="1373">
          <cell r="A1373" t="str">
            <v/>
          </cell>
        </row>
        <row r="1374">
          <cell r="A1374" t="str">
            <v/>
          </cell>
        </row>
        <row r="1375">
          <cell r="A1375" t="str">
            <v/>
          </cell>
        </row>
        <row r="1376">
          <cell r="A1376" t="str">
            <v/>
          </cell>
        </row>
        <row r="1377">
          <cell r="A1377" t="str">
            <v/>
          </cell>
        </row>
        <row r="1378">
          <cell r="A1378" t="str">
            <v/>
          </cell>
        </row>
        <row r="1379">
          <cell r="A1379" t="str">
            <v/>
          </cell>
        </row>
        <row r="1380">
          <cell r="A1380" t="str">
            <v/>
          </cell>
        </row>
        <row r="1381">
          <cell r="A1381" t="str">
            <v/>
          </cell>
        </row>
        <row r="1382">
          <cell r="A1382" t="str">
            <v/>
          </cell>
        </row>
        <row r="1383">
          <cell r="A1383" t="str">
            <v/>
          </cell>
        </row>
        <row r="1384">
          <cell r="A1384" t="str">
            <v/>
          </cell>
        </row>
        <row r="1385">
          <cell r="A1385" t="str">
            <v/>
          </cell>
        </row>
        <row r="1386">
          <cell r="A1386" t="str">
            <v/>
          </cell>
        </row>
        <row r="1387">
          <cell r="A1387" t="str">
            <v/>
          </cell>
        </row>
        <row r="1388">
          <cell r="A1388" t="str">
            <v/>
          </cell>
        </row>
        <row r="1389">
          <cell r="A1389" t="str">
            <v/>
          </cell>
        </row>
        <row r="1390">
          <cell r="A1390" t="str">
            <v/>
          </cell>
        </row>
        <row r="1391">
          <cell r="A1391" t="str">
            <v/>
          </cell>
        </row>
        <row r="1392">
          <cell r="A1392" t="str">
            <v/>
          </cell>
        </row>
        <row r="1393">
          <cell r="A1393" t="str">
            <v/>
          </cell>
        </row>
        <row r="1394">
          <cell r="A1394" t="str">
            <v/>
          </cell>
        </row>
        <row r="1395">
          <cell r="A1395" t="str">
            <v/>
          </cell>
        </row>
        <row r="1396">
          <cell r="A1396" t="str">
            <v/>
          </cell>
        </row>
        <row r="1397">
          <cell r="A1397" t="str">
            <v/>
          </cell>
        </row>
        <row r="1398">
          <cell r="A1398" t="str">
            <v/>
          </cell>
        </row>
        <row r="1399">
          <cell r="A1399" t="str">
            <v/>
          </cell>
        </row>
        <row r="1400">
          <cell r="A1400" t="str">
            <v/>
          </cell>
        </row>
        <row r="1401">
          <cell r="A1401" t="str">
            <v/>
          </cell>
        </row>
        <row r="1402">
          <cell r="A1402" t="str">
            <v/>
          </cell>
        </row>
        <row r="1403">
          <cell r="A1403" t="str">
            <v/>
          </cell>
        </row>
        <row r="1404">
          <cell r="A1404" t="str">
            <v/>
          </cell>
        </row>
        <row r="1405">
          <cell r="A1405" t="str">
            <v/>
          </cell>
        </row>
        <row r="1406">
          <cell r="A1406" t="str">
            <v/>
          </cell>
        </row>
        <row r="1407">
          <cell r="A1407" t="str">
            <v/>
          </cell>
        </row>
        <row r="1408">
          <cell r="A1408" t="str">
            <v/>
          </cell>
        </row>
        <row r="1409">
          <cell r="A1409" t="str">
            <v/>
          </cell>
        </row>
        <row r="1410">
          <cell r="A1410" t="str">
            <v/>
          </cell>
        </row>
        <row r="1411">
          <cell r="A1411" t="str">
            <v/>
          </cell>
        </row>
        <row r="1412">
          <cell r="A1412" t="str">
            <v/>
          </cell>
        </row>
        <row r="1413">
          <cell r="A1413" t="str">
            <v/>
          </cell>
        </row>
        <row r="1414">
          <cell r="A1414" t="str">
            <v/>
          </cell>
        </row>
        <row r="1415">
          <cell r="A1415" t="str">
            <v/>
          </cell>
        </row>
        <row r="1416">
          <cell r="A1416" t="str">
            <v/>
          </cell>
        </row>
        <row r="1417">
          <cell r="A1417" t="str">
            <v/>
          </cell>
        </row>
        <row r="1418">
          <cell r="A1418" t="str">
            <v/>
          </cell>
        </row>
        <row r="1419">
          <cell r="A1419" t="str">
            <v/>
          </cell>
        </row>
        <row r="1420">
          <cell r="A1420" t="str">
            <v/>
          </cell>
        </row>
        <row r="1421">
          <cell r="A1421" t="str">
            <v/>
          </cell>
        </row>
        <row r="1422">
          <cell r="A1422" t="str">
            <v/>
          </cell>
        </row>
        <row r="1423">
          <cell r="A1423" t="str">
            <v/>
          </cell>
        </row>
        <row r="1424">
          <cell r="A1424" t="str">
            <v/>
          </cell>
        </row>
        <row r="1425">
          <cell r="A1425" t="str">
            <v/>
          </cell>
        </row>
        <row r="1426">
          <cell r="A1426" t="str">
            <v/>
          </cell>
        </row>
        <row r="1427">
          <cell r="A1427" t="str">
            <v/>
          </cell>
        </row>
        <row r="1428">
          <cell r="A1428" t="str">
            <v/>
          </cell>
        </row>
        <row r="1429">
          <cell r="A1429" t="str">
            <v/>
          </cell>
        </row>
        <row r="1430">
          <cell r="A1430" t="str">
            <v/>
          </cell>
        </row>
        <row r="1431">
          <cell r="A1431" t="str">
            <v/>
          </cell>
        </row>
        <row r="1432">
          <cell r="A1432" t="str">
            <v/>
          </cell>
        </row>
        <row r="1433">
          <cell r="A1433" t="str">
            <v/>
          </cell>
        </row>
        <row r="1434">
          <cell r="A1434" t="str">
            <v/>
          </cell>
        </row>
        <row r="1435">
          <cell r="A1435" t="str">
            <v/>
          </cell>
        </row>
        <row r="1436">
          <cell r="A1436" t="str">
            <v/>
          </cell>
        </row>
        <row r="1437">
          <cell r="A1437" t="str">
            <v/>
          </cell>
        </row>
        <row r="1438">
          <cell r="A1438" t="str">
            <v/>
          </cell>
        </row>
        <row r="1439">
          <cell r="A1439" t="str">
            <v/>
          </cell>
        </row>
        <row r="1440">
          <cell r="A1440" t="str">
            <v/>
          </cell>
        </row>
        <row r="1441">
          <cell r="A1441" t="str">
            <v/>
          </cell>
        </row>
        <row r="1442">
          <cell r="A1442" t="str">
            <v/>
          </cell>
        </row>
        <row r="1443">
          <cell r="A1443" t="str">
            <v/>
          </cell>
        </row>
        <row r="1444">
          <cell r="A1444" t="str">
            <v/>
          </cell>
        </row>
        <row r="1445">
          <cell r="A1445" t="str">
            <v/>
          </cell>
        </row>
        <row r="1446">
          <cell r="A1446" t="str">
            <v/>
          </cell>
        </row>
        <row r="1447">
          <cell r="A1447" t="str">
            <v/>
          </cell>
        </row>
        <row r="1448">
          <cell r="A1448" t="str">
            <v/>
          </cell>
        </row>
        <row r="1449">
          <cell r="A1449" t="str">
            <v/>
          </cell>
        </row>
        <row r="1450">
          <cell r="A1450" t="str">
            <v/>
          </cell>
        </row>
        <row r="1451">
          <cell r="A1451" t="str">
            <v/>
          </cell>
        </row>
        <row r="1452">
          <cell r="A1452" t="str">
            <v/>
          </cell>
        </row>
        <row r="1453">
          <cell r="A1453" t="str">
            <v/>
          </cell>
        </row>
        <row r="1454">
          <cell r="A1454" t="str">
            <v/>
          </cell>
        </row>
        <row r="1455">
          <cell r="A1455" t="str">
            <v/>
          </cell>
        </row>
        <row r="1456">
          <cell r="A1456" t="str">
            <v/>
          </cell>
        </row>
        <row r="1457">
          <cell r="A1457" t="str">
            <v/>
          </cell>
        </row>
        <row r="1458">
          <cell r="A1458" t="str">
            <v/>
          </cell>
        </row>
        <row r="1459">
          <cell r="A1459" t="str">
            <v/>
          </cell>
        </row>
      </sheetData>
      <sheetData sheetId="11" refreshError="1">
        <row r="1">
          <cell r="A1" t="str">
            <v>코드</v>
          </cell>
          <cell r="B1" t="str">
            <v>사업장</v>
          </cell>
          <cell r="C1" t="str">
            <v>고객</v>
          </cell>
          <cell r="D1" t="str">
            <v>경로</v>
          </cell>
          <cell r="E1" t="str">
            <v>제품계층구조3</v>
          </cell>
          <cell r="F1" t="str">
            <v>자재</v>
          </cell>
          <cell r="G1" t="str">
            <v>당월매출수량</v>
          </cell>
          <cell r="H1" t="str">
            <v>당월매출금액</v>
          </cell>
          <cell r="I1" t="str">
            <v>외화매출액</v>
          </cell>
          <cell r="J1" t="str">
            <v>check</v>
          </cell>
        </row>
        <row r="2">
          <cell r="A2" t="str">
            <v/>
          </cell>
        </row>
        <row r="3">
          <cell r="A3" t="str">
            <v/>
          </cell>
        </row>
        <row r="4">
          <cell r="A4" t="str">
            <v/>
          </cell>
        </row>
        <row r="5">
          <cell r="A5" t="str">
            <v/>
          </cell>
        </row>
        <row r="6">
          <cell r="A6" t="str">
            <v/>
          </cell>
        </row>
        <row r="7">
          <cell r="A7" t="str">
            <v/>
          </cell>
        </row>
        <row r="8">
          <cell r="A8" t="str">
            <v/>
          </cell>
        </row>
        <row r="9">
          <cell r="A9" t="str">
            <v/>
          </cell>
        </row>
        <row r="10">
          <cell r="A10" t="str">
            <v/>
          </cell>
        </row>
        <row r="11">
          <cell r="A11" t="str">
            <v/>
          </cell>
        </row>
        <row r="12">
          <cell r="A12" t="str">
            <v/>
          </cell>
        </row>
        <row r="13">
          <cell r="A13" t="str">
            <v/>
          </cell>
        </row>
        <row r="14">
          <cell r="A14" t="str">
            <v/>
          </cell>
        </row>
        <row r="15">
          <cell r="A15" t="str">
            <v/>
          </cell>
        </row>
        <row r="16">
          <cell r="A16" t="str">
            <v/>
          </cell>
        </row>
        <row r="17">
          <cell r="A17" t="str">
            <v/>
          </cell>
        </row>
        <row r="18">
          <cell r="A18" t="str">
            <v/>
          </cell>
        </row>
        <row r="19">
          <cell r="A19" t="str">
            <v/>
          </cell>
        </row>
        <row r="20">
          <cell r="A20" t="str">
            <v/>
          </cell>
        </row>
        <row r="21">
          <cell r="A21" t="str">
            <v/>
          </cell>
        </row>
        <row r="22">
          <cell r="A22" t="str">
            <v/>
          </cell>
        </row>
        <row r="23">
          <cell r="A23" t="str">
            <v/>
          </cell>
        </row>
        <row r="24">
          <cell r="A24" t="str">
            <v/>
          </cell>
        </row>
        <row r="25">
          <cell r="A25" t="str">
            <v/>
          </cell>
        </row>
        <row r="26">
          <cell r="A26" t="str">
            <v/>
          </cell>
        </row>
        <row r="27">
          <cell r="A27" t="str">
            <v/>
          </cell>
        </row>
        <row r="28">
          <cell r="A28" t="str">
            <v/>
          </cell>
        </row>
        <row r="29">
          <cell r="A29" t="str">
            <v/>
          </cell>
        </row>
        <row r="30">
          <cell r="A30" t="str">
            <v/>
          </cell>
        </row>
        <row r="31">
          <cell r="A31" t="str">
            <v/>
          </cell>
        </row>
        <row r="32">
          <cell r="A32" t="str">
            <v/>
          </cell>
        </row>
        <row r="33">
          <cell r="A33" t="str">
            <v/>
          </cell>
        </row>
        <row r="34">
          <cell r="A34" t="str">
            <v/>
          </cell>
        </row>
        <row r="35">
          <cell r="A35" t="str">
            <v/>
          </cell>
        </row>
        <row r="36">
          <cell r="A36" t="str">
            <v/>
          </cell>
        </row>
        <row r="37">
          <cell r="A37" t="str">
            <v/>
          </cell>
        </row>
        <row r="38">
          <cell r="A38" t="str">
            <v/>
          </cell>
        </row>
        <row r="39">
          <cell r="A39" t="str">
            <v/>
          </cell>
        </row>
        <row r="40">
          <cell r="A40" t="str">
            <v/>
          </cell>
        </row>
        <row r="41">
          <cell r="A41" t="str">
            <v/>
          </cell>
        </row>
        <row r="42">
          <cell r="A42" t="str">
            <v/>
          </cell>
        </row>
        <row r="43">
          <cell r="A43" t="str">
            <v/>
          </cell>
        </row>
        <row r="44">
          <cell r="A44" t="str">
            <v/>
          </cell>
        </row>
        <row r="45">
          <cell r="A45" t="str">
            <v/>
          </cell>
        </row>
        <row r="46">
          <cell r="A46" t="str">
            <v/>
          </cell>
        </row>
        <row r="47">
          <cell r="A47" t="str">
            <v/>
          </cell>
        </row>
        <row r="48">
          <cell r="A48" t="str">
            <v/>
          </cell>
        </row>
        <row r="49">
          <cell r="A49" t="str">
            <v/>
          </cell>
        </row>
        <row r="50">
          <cell r="A50" t="str">
            <v/>
          </cell>
        </row>
        <row r="51">
          <cell r="A51" t="str">
            <v/>
          </cell>
        </row>
        <row r="52">
          <cell r="A52" t="str">
            <v/>
          </cell>
        </row>
        <row r="53">
          <cell r="A53" t="str">
            <v/>
          </cell>
        </row>
        <row r="54">
          <cell r="A54" t="str">
            <v/>
          </cell>
        </row>
        <row r="55">
          <cell r="A55" t="str">
            <v/>
          </cell>
        </row>
        <row r="56">
          <cell r="A56" t="str">
            <v/>
          </cell>
        </row>
        <row r="57">
          <cell r="A57" t="str">
            <v/>
          </cell>
        </row>
        <row r="58">
          <cell r="A58" t="str">
            <v/>
          </cell>
        </row>
        <row r="59">
          <cell r="A59" t="str">
            <v/>
          </cell>
        </row>
        <row r="60">
          <cell r="A60" t="str">
            <v/>
          </cell>
        </row>
        <row r="61">
          <cell r="A61" t="str">
            <v/>
          </cell>
        </row>
        <row r="62">
          <cell r="A62" t="str">
            <v/>
          </cell>
        </row>
        <row r="63">
          <cell r="A63" t="str">
            <v/>
          </cell>
        </row>
        <row r="64">
          <cell r="A64" t="str">
            <v/>
          </cell>
        </row>
        <row r="65">
          <cell r="A65" t="str">
            <v/>
          </cell>
        </row>
        <row r="66">
          <cell r="A66" t="str">
            <v/>
          </cell>
        </row>
        <row r="67">
          <cell r="A67" t="str">
            <v/>
          </cell>
        </row>
        <row r="68">
          <cell r="A68" t="str">
            <v/>
          </cell>
        </row>
        <row r="69">
          <cell r="A69" t="str">
            <v/>
          </cell>
        </row>
        <row r="70">
          <cell r="A70" t="str">
            <v/>
          </cell>
        </row>
        <row r="71">
          <cell r="A71" t="str">
            <v/>
          </cell>
        </row>
        <row r="72">
          <cell r="A72" t="str">
            <v/>
          </cell>
        </row>
        <row r="73">
          <cell r="A73" t="str">
            <v/>
          </cell>
        </row>
        <row r="74">
          <cell r="A74" t="str">
            <v/>
          </cell>
        </row>
        <row r="75">
          <cell r="A75" t="str">
            <v/>
          </cell>
        </row>
        <row r="76">
          <cell r="A76" t="str">
            <v/>
          </cell>
        </row>
        <row r="77">
          <cell r="A77" t="str">
            <v/>
          </cell>
        </row>
        <row r="78">
          <cell r="A78" t="str">
            <v/>
          </cell>
        </row>
        <row r="79">
          <cell r="A79" t="str">
            <v/>
          </cell>
        </row>
        <row r="80">
          <cell r="A80" t="str">
            <v/>
          </cell>
        </row>
        <row r="81">
          <cell r="A81" t="str">
            <v/>
          </cell>
        </row>
        <row r="82">
          <cell r="A82" t="str">
            <v/>
          </cell>
        </row>
        <row r="83">
          <cell r="A83" t="str">
            <v/>
          </cell>
        </row>
        <row r="84">
          <cell r="A84" t="str">
            <v/>
          </cell>
        </row>
        <row r="85">
          <cell r="A85" t="str">
            <v/>
          </cell>
        </row>
        <row r="86">
          <cell r="A86" t="str">
            <v/>
          </cell>
        </row>
        <row r="87">
          <cell r="A87" t="str">
            <v/>
          </cell>
        </row>
        <row r="88">
          <cell r="A88" t="str">
            <v/>
          </cell>
        </row>
        <row r="89">
          <cell r="A89" t="str">
            <v/>
          </cell>
        </row>
        <row r="90">
          <cell r="A90" t="str">
            <v/>
          </cell>
        </row>
        <row r="91">
          <cell r="A91" t="str">
            <v/>
          </cell>
        </row>
        <row r="92">
          <cell r="A92" t="str">
            <v/>
          </cell>
        </row>
        <row r="93">
          <cell r="A93" t="str">
            <v/>
          </cell>
        </row>
        <row r="94">
          <cell r="A94" t="str">
            <v/>
          </cell>
        </row>
        <row r="95">
          <cell r="A95" t="str">
            <v/>
          </cell>
        </row>
        <row r="96">
          <cell r="A96" t="str">
            <v/>
          </cell>
        </row>
        <row r="97">
          <cell r="A97" t="str">
            <v/>
          </cell>
        </row>
        <row r="98">
          <cell r="A98" t="str">
            <v/>
          </cell>
        </row>
        <row r="99">
          <cell r="A99" t="str">
            <v/>
          </cell>
        </row>
        <row r="100">
          <cell r="A100" t="str">
            <v/>
          </cell>
        </row>
        <row r="101">
          <cell r="A101" t="str">
            <v/>
          </cell>
        </row>
        <row r="102">
          <cell r="A102" t="str">
            <v/>
          </cell>
        </row>
        <row r="103">
          <cell r="A103" t="str">
            <v/>
          </cell>
        </row>
        <row r="104">
          <cell r="A104" t="str">
            <v/>
          </cell>
        </row>
        <row r="105">
          <cell r="A105" t="str">
            <v/>
          </cell>
        </row>
        <row r="106">
          <cell r="A106" t="str">
            <v/>
          </cell>
        </row>
        <row r="107">
          <cell r="A107" t="str">
            <v/>
          </cell>
        </row>
        <row r="108">
          <cell r="A108" t="str">
            <v/>
          </cell>
        </row>
        <row r="109">
          <cell r="A109" t="str">
            <v/>
          </cell>
        </row>
        <row r="110">
          <cell r="A110" t="str">
            <v/>
          </cell>
        </row>
        <row r="111">
          <cell r="A111" t="str">
            <v/>
          </cell>
        </row>
        <row r="112">
          <cell r="A112" t="str">
            <v/>
          </cell>
        </row>
        <row r="113">
          <cell r="A113" t="str">
            <v/>
          </cell>
        </row>
        <row r="114">
          <cell r="A114" t="str">
            <v/>
          </cell>
        </row>
        <row r="115">
          <cell r="A115" t="str">
            <v/>
          </cell>
        </row>
        <row r="116">
          <cell r="A116" t="str">
            <v/>
          </cell>
        </row>
        <row r="117">
          <cell r="A117" t="str">
            <v/>
          </cell>
        </row>
        <row r="118">
          <cell r="A118" t="str">
            <v/>
          </cell>
        </row>
        <row r="119">
          <cell r="A119" t="str">
            <v/>
          </cell>
        </row>
        <row r="120">
          <cell r="A120" t="str">
            <v/>
          </cell>
        </row>
        <row r="121">
          <cell r="A121" t="str">
            <v/>
          </cell>
        </row>
        <row r="122">
          <cell r="A122" t="str">
            <v/>
          </cell>
        </row>
        <row r="123">
          <cell r="A123" t="str">
            <v/>
          </cell>
        </row>
        <row r="124">
          <cell r="A124" t="str">
            <v/>
          </cell>
        </row>
        <row r="125">
          <cell r="A125" t="str">
            <v/>
          </cell>
        </row>
        <row r="126">
          <cell r="A126" t="str">
            <v/>
          </cell>
        </row>
        <row r="127">
          <cell r="A127" t="str">
            <v/>
          </cell>
        </row>
        <row r="128">
          <cell r="A128" t="str">
            <v/>
          </cell>
        </row>
        <row r="129">
          <cell r="A129" t="str">
            <v/>
          </cell>
        </row>
        <row r="130">
          <cell r="A130" t="str">
            <v/>
          </cell>
        </row>
        <row r="131">
          <cell r="A131" t="str">
            <v/>
          </cell>
        </row>
        <row r="132">
          <cell r="A132" t="str">
            <v/>
          </cell>
        </row>
        <row r="133">
          <cell r="A133" t="str">
            <v/>
          </cell>
        </row>
        <row r="134">
          <cell r="A134" t="str">
            <v/>
          </cell>
        </row>
        <row r="135">
          <cell r="A135" t="str">
            <v/>
          </cell>
        </row>
        <row r="136">
          <cell r="A136" t="str">
            <v/>
          </cell>
        </row>
        <row r="137">
          <cell r="A137" t="str">
            <v/>
          </cell>
        </row>
        <row r="138">
          <cell r="A138" t="str">
            <v/>
          </cell>
        </row>
        <row r="139">
          <cell r="A139" t="str">
            <v/>
          </cell>
        </row>
        <row r="140">
          <cell r="A140" t="str">
            <v/>
          </cell>
        </row>
        <row r="141">
          <cell r="A141" t="str">
            <v/>
          </cell>
        </row>
        <row r="142">
          <cell r="A142" t="str">
            <v/>
          </cell>
        </row>
        <row r="143">
          <cell r="A143" t="str">
            <v/>
          </cell>
        </row>
        <row r="144">
          <cell r="A144" t="str">
            <v/>
          </cell>
        </row>
        <row r="145">
          <cell r="A145" t="str">
            <v/>
          </cell>
        </row>
        <row r="146">
          <cell r="A146" t="str">
            <v/>
          </cell>
        </row>
        <row r="147">
          <cell r="A147" t="str">
            <v/>
          </cell>
        </row>
        <row r="148">
          <cell r="A148" t="str">
            <v/>
          </cell>
        </row>
        <row r="149">
          <cell r="A149" t="str">
            <v/>
          </cell>
        </row>
        <row r="150">
          <cell r="A150" t="str">
            <v/>
          </cell>
        </row>
        <row r="151">
          <cell r="A151" t="str">
            <v/>
          </cell>
        </row>
        <row r="152">
          <cell r="A152" t="str">
            <v/>
          </cell>
        </row>
        <row r="153">
          <cell r="A153" t="str">
            <v/>
          </cell>
        </row>
        <row r="154">
          <cell r="A154" t="str">
            <v/>
          </cell>
        </row>
        <row r="155">
          <cell r="A155" t="str">
            <v/>
          </cell>
        </row>
        <row r="156">
          <cell r="A156" t="str">
            <v/>
          </cell>
        </row>
        <row r="157">
          <cell r="A157" t="str">
            <v/>
          </cell>
        </row>
        <row r="158">
          <cell r="A158" t="str">
            <v/>
          </cell>
        </row>
        <row r="159">
          <cell r="A159" t="str">
            <v/>
          </cell>
        </row>
        <row r="160">
          <cell r="A160" t="str">
            <v/>
          </cell>
        </row>
        <row r="161">
          <cell r="A161" t="str">
            <v/>
          </cell>
        </row>
        <row r="162">
          <cell r="A162" t="str">
            <v/>
          </cell>
        </row>
        <row r="163">
          <cell r="A163" t="str">
            <v/>
          </cell>
        </row>
        <row r="164">
          <cell r="A164" t="str">
            <v/>
          </cell>
        </row>
        <row r="165">
          <cell r="A165" t="str">
            <v/>
          </cell>
        </row>
        <row r="166">
          <cell r="A166" t="str">
            <v/>
          </cell>
        </row>
        <row r="167">
          <cell r="A167" t="str">
            <v/>
          </cell>
        </row>
        <row r="168">
          <cell r="A168" t="str">
            <v/>
          </cell>
        </row>
        <row r="169">
          <cell r="A169" t="str">
            <v/>
          </cell>
        </row>
        <row r="170">
          <cell r="A170" t="str">
            <v/>
          </cell>
        </row>
        <row r="171">
          <cell r="A171" t="str">
            <v/>
          </cell>
        </row>
        <row r="172">
          <cell r="A172" t="str">
            <v/>
          </cell>
        </row>
        <row r="173">
          <cell r="A173" t="str">
            <v/>
          </cell>
        </row>
        <row r="174">
          <cell r="A174" t="str">
            <v/>
          </cell>
        </row>
        <row r="175">
          <cell r="A175" t="str">
            <v/>
          </cell>
        </row>
        <row r="176">
          <cell r="A176" t="str">
            <v/>
          </cell>
        </row>
        <row r="177">
          <cell r="A177" t="str">
            <v/>
          </cell>
        </row>
        <row r="178">
          <cell r="A178" t="str">
            <v/>
          </cell>
        </row>
        <row r="179">
          <cell r="A179" t="str">
            <v/>
          </cell>
        </row>
        <row r="180">
          <cell r="A180" t="str">
            <v/>
          </cell>
        </row>
        <row r="181">
          <cell r="A181" t="str">
            <v/>
          </cell>
        </row>
        <row r="182">
          <cell r="A182" t="str">
            <v/>
          </cell>
        </row>
        <row r="183">
          <cell r="A183" t="str">
            <v/>
          </cell>
        </row>
        <row r="184">
          <cell r="A184" t="str">
            <v/>
          </cell>
        </row>
        <row r="185">
          <cell r="A185" t="str">
            <v/>
          </cell>
        </row>
        <row r="186">
          <cell r="A186" t="str">
            <v/>
          </cell>
        </row>
        <row r="187">
          <cell r="A187" t="str">
            <v/>
          </cell>
        </row>
        <row r="188">
          <cell r="A188" t="str">
            <v/>
          </cell>
        </row>
        <row r="189">
          <cell r="A189" t="str">
            <v/>
          </cell>
        </row>
        <row r="190">
          <cell r="A190" t="str">
            <v/>
          </cell>
        </row>
        <row r="191">
          <cell r="A191" t="str">
            <v/>
          </cell>
        </row>
        <row r="192">
          <cell r="A192" t="str">
            <v/>
          </cell>
        </row>
        <row r="193">
          <cell r="A193" t="str">
            <v/>
          </cell>
        </row>
        <row r="194">
          <cell r="A194" t="str">
            <v/>
          </cell>
        </row>
        <row r="195">
          <cell r="A195" t="str">
            <v/>
          </cell>
        </row>
        <row r="196">
          <cell r="A196" t="str">
            <v/>
          </cell>
        </row>
        <row r="197">
          <cell r="A197" t="str">
            <v/>
          </cell>
        </row>
        <row r="198">
          <cell r="A198" t="str">
            <v/>
          </cell>
        </row>
        <row r="199">
          <cell r="A199" t="str">
            <v/>
          </cell>
        </row>
        <row r="200">
          <cell r="A200" t="str">
            <v/>
          </cell>
        </row>
        <row r="201">
          <cell r="A201" t="str">
            <v/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  <row r="301">
          <cell r="A301" t="str">
            <v/>
          </cell>
        </row>
        <row r="302">
          <cell r="A302" t="str">
            <v/>
          </cell>
        </row>
        <row r="303">
          <cell r="A303" t="str">
            <v/>
          </cell>
        </row>
        <row r="304">
          <cell r="A304" t="str">
            <v/>
          </cell>
        </row>
        <row r="305">
          <cell r="A305" t="str">
            <v/>
          </cell>
        </row>
        <row r="306">
          <cell r="A306" t="str">
            <v/>
          </cell>
        </row>
        <row r="307">
          <cell r="A307" t="str">
            <v/>
          </cell>
        </row>
        <row r="308">
          <cell r="A308" t="str">
            <v/>
          </cell>
        </row>
        <row r="309">
          <cell r="A309" t="str">
            <v/>
          </cell>
        </row>
        <row r="310">
          <cell r="A310" t="str">
            <v/>
          </cell>
        </row>
        <row r="311">
          <cell r="A311" t="str">
            <v/>
          </cell>
        </row>
        <row r="312">
          <cell r="A312" t="str">
            <v/>
          </cell>
        </row>
        <row r="313">
          <cell r="A313" t="str">
            <v/>
          </cell>
        </row>
        <row r="314">
          <cell r="A314" t="str">
            <v/>
          </cell>
        </row>
        <row r="315">
          <cell r="A315" t="str">
            <v/>
          </cell>
        </row>
        <row r="316">
          <cell r="A316" t="str">
            <v/>
          </cell>
        </row>
        <row r="317">
          <cell r="A317" t="str">
            <v/>
          </cell>
        </row>
        <row r="318">
          <cell r="A318" t="str">
            <v/>
          </cell>
        </row>
        <row r="319">
          <cell r="A319" t="str">
            <v/>
          </cell>
        </row>
        <row r="320">
          <cell r="A320" t="str">
            <v/>
          </cell>
        </row>
        <row r="321">
          <cell r="A321" t="str">
            <v/>
          </cell>
        </row>
        <row r="322">
          <cell r="A322" t="str">
            <v/>
          </cell>
        </row>
        <row r="323">
          <cell r="A323" t="str">
            <v/>
          </cell>
        </row>
        <row r="324">
          <cell r="A324" t="str">
            <v/>
          </cell>
        </row>
        <row r="325">
          <cell r="A325" t="str">
            <v/>
          </cell>
        </row>
        <row r="326">
          <cell r="A326" t="str">
            <v/>
          </cell>
        </row>
        <row r="327">
          <cell r="A327" t="str">
            <v/>
          </cell>
        </row>
        <row r="328">
          <cell r="A328" t="str">
            <v/>
          </cell>
        </row>
        <row r="329">
          <cell r="A329" t="str">
            <v/>
          </cell>
        </row>
        <row r="330">
          <cell r="A330" t="str">
            <v/>
          </cell>
        </row>
        <row r="331">
          <cell r="A331" t="str">
            <v/>
          </cell>
        </row>
        <row r="332">
          <cell r="A332" t="str">
            <v/>
          </cell>
        </row>
        <row r="333">
          <cell r="A333" t="str">
            <v/>
          </cell>
        </row>
        <row r="334">
          <cell r="A334" t="str">
            <v/>
          </cell>
        </row>
        <row r="335">
          <cell r="A335" t="str">
            <v/>
          </cell>
        </row>
        <row r="336">
          <cell r="A336" t="str">
            <v/>
          </cell>
        </row>
        <row r="337">
          <cell r="A337" t="str">
            <v/>
          </cell>
        </row>
        <row r="338">
          <cell r="A338" t="str">
            <v/>
          </cell>
        </row>
        <row r="339">
          <cell r="A339" t="str">
            <v/>
          </cell>
        </row>
        <row r="340">
          <cell r="A340" t="str">
            <v/>
          </cell>
        </row>
        <row r="341">
          <cell r="A341" t="str">
            <v/>
          </cell>
        </row>
        <row r="342">
          <cell r="A342" t="str">
            <v/>
          </cell>
        </row>
        <row r="343">
          <cell r="A343" t="str">
            <v/>
          </cell>
        </row>
        <row r="344">
          <cell r="A344" t="str">
            <v/>
          </cell>
        </row>
        <row r="345">
          <cell r="A345" t="str">
            <v/>
          </cell>
        </row>
        <row r="346">
          <cell r="A346" t="str">
            <v/>
          </cell>
        </row>
        <row r="347">
          <cell r="A347" t="str">
            <v/>
          </cell>
        </row>
        <row r="348">
          <cell r="A348" t="str">
            <v/>
          </cell>
        </row>
        <row r="349">
          <cell r="A349" t="str">
            <v/>
          </cell>
        </row>
        <row r="350">
          <cell r="A350" t="str">
            <v/>
          </cell>
        </row>
        <row r="351">
          <cell r="A351" t="str">
            <v/>
          </cell>
        </row>
        <row r="352">
          <cell r="A352" t="str">
            <v/>
          </cell>
        </row>
        <row r="353">
          <cell r="A353" t="str">
            <v/>
          </cell>
        </row>
        <row r="354">
          <cell r="A354" t="str">
            <v/>
          </cell>
        </row>
        <row r="355">
          <cell r="A355" t="str">
            <v/>
          </cell>
        </row>
        <row r="356">
          <cell r="A356" t="str">
            <v/>
          </cell>
        </row>
        <row r="357">
          <cell r="A357" t="str">
            <v/>
          </cell>
        </row>
        <row r="358">
          <cell r="A358" t="str">
            <v/>
          </cell>
        </row>
        <row r="359">
          <cell r="A359" t="str">
            <v/>
          </cell>
        </row>
        <row r="360">
          <cell r="A360" t="str">
            <v/>
          </cell>
        </row>
        <row r="361">
          <cell r="A361" t="str">
            <v/>
          </cell>
        </row>
        <row r="362">
          <cell r="A362" t="str">
            <v/>
          </cell>
        </row>
        <row r="363">
          <cell r="A363" t="str">
            <v/>
          </cell>
        </row>
        <row r="364">
          <cell r="A364" t="str">
            <v/>
          </cell>
        </row>
        <row r="365">
          <cell r="A365" t="str">
            <v/>
          </cell>
        </row>
        <row r="366">
          <cell r="A366" t="str">
            <v/>
          </cell>
        </row>
        <row r="367">
          <cell r="A367" t="str">
            <v/>
          </cell>
        </row>
        <row r="368">
          <cell r="A368" t="str">
            <v/>
          </cell>
        </row>
        <row r="369">
          <cell r="A369" t="str">
            <v/>
          </cell>
        </row>
        <row r="370">
          <cell r="A370" t="str">
            <v/>
          </cell>
        </row>
        <row r="371">
          <cell r="A371" t="str">
            <v/>
          </cell>
        </row>
        <row r="372">
          <cell r="A372" t="str">
            <v/>
          </cell>
        </row>
        <row r="373">
          <cell r="A373" t="str">
            <v/>
          </cell>
        </row>
        <row r="374">
          <cell r="A374" t="str">
            <v/>
          </cell>
        </row>
        <row r="375">
          <cell r="A375" t="str">
            <v/>
          </cell>
        </row>
        <row r="376">
          <cell r="A376" t="str">
            <v/>
          </cell>
        </row>
        <row r="377">
          <cell r="A377" t="str">
            <v/>
          </cell>
        </row>
        <row r="378">
          <cell r="A378" t="str">
            <v/>
          </cell>
        </row>
        <row r="379">
          <cell r="A379" t="str">
            <v/>
          </cell>
        </row>
        <row r="380">
          <cell r="A380" t="str">
            <v/>
          </cell>
        </row>
        <row r="381">
          <cell r="A381" t="str">
            <v/>
          </cell>
        </row>
        <row r="382">
          <cell r="A382" t="str">
            <v/>
          </cell>
        </row>
        <row r="383">
          <cell r="A383" t="str">
            <v/>
          </cell>
        </row>
        <row r="384">
          <cell r="A384" t="str">
            <v/>
          </cell>
        </row>
        <row r="385">
          <cell r="A385" t="str">
            <v/>
          </cell>
        </row>
        <row r="386">
          <cell r="A386" t="str">
            <v/>
          </cell>
        </row>
        <row r="387">
          <cell r="A387" t="str">
            <v/>
          </cell>
        </row>
        <row r="388">
          <cell r="A388" t="str">
            <v/>
          </cell>
        </row>
        <row r="389">
          <cell r="A389" t="str">
            <v/>
          </cell>
        </row>
        <row r="390">
          <cell r="A390" t="str">
            <v/>
          </cell>
        </row>
        <row r="391">
          <cell r="A391" t="str">
            <v/>
          </cell>
        </row>
        <row r="392">
          <cell r="A392" t="str">
            <v/>
          </cell>
        </row>
        <row r="393">
          <cell r="A393" t="str">
            <v/>
          </cell>
        </row>
        <row r="394">
          <cell r="A394" t="str">
            <v/>
          </cell>
        </row>
        <row r="395">
          <cell r="A395" t="str">
            <v/>
          </cell>
        </row>
        <row r="396">
          <cell r="A396" t="str">
            <v/>
          </cell>
        </row>
        <row r="397">
          <cell r="A397" t="str">
            <v/>
          </cell>
        </row>
        <row r="398">
          <cell r="A398" t="str">
            <v/>
          </cell>
        </row>
        <row r="399">
          <cell r="A399" t="str">
            <v/>
          </cell>
        </row>
        <row r="400">
          <cell r="A400" t="str">
            <v/>
          </cell>
        </row>
        <row r="401">
          <cell r="A401" t="str">
            <v/>
          </cell>
        </row>
        <row r="402">
          <cell r="A402" t="str">
            <v/>
          </cell>
        </row>
        <row r="403">
          <cell r="A403" t="str">
            <v/>
          </cell>
        </row>
        <row r="404">
          <cell r="A404" t="str">
            <v/>
          </cell>
        </row>
        <row r="405">
          <cell r="A405" t="str">
            <v/>
          </cell>
        </row>
        <row r="406">
          <cell r="A406" t="str">
            <v/>
          </cell>
        </row>
        <row r="407">
          <cell r="A407" t="str">
            <v/>
          </cell>
        </row>
        <row r="408">
          <cell r="A408" t="str">
            <v/>
          </cell>
        </row>
        <row r="409">
          <cell r="A409" t="str">
            <v/>
          </cell>
        </row>
        <row r="410">
          <cell r="A410" t="str">
            <v/>
          </cell>
        </row>
        <row r="411">
          <cell r="A411" t="str">
            <v/>
          </cell>
        </row>
        <row r="412">
          <cell r="A412" t="str">
            <v/>
          </cell>
        </row>
        <row r="413">
          <cell r="A413" t="str">
            <v/>
          </cell>
        </row>
        <row r="414">
          <cell r="A414" t="str">
            <v/>
          </cell>
        </row>
        <row r="415">
          <cell r="A415" t="str">
            <v/>
          </cell>
        </row>
        <row r="416">
          <cell r="A416" t="str">
            <v/>
          </cell>
        </row>
        <row r="417">
          <cell r="A417" t="str">
            <v/>
          </cell>
        </row>
        <row r="418">
          <cell r="A418" t="str">
            <v/>
          </cell>
        </row>
        <row r="419">
          <cell r="A419" t="str">
            <v/>
          </cell>
        </row>
        <row r="420">
          <cell r="A420" t="str">
            <v/>
          </cell>
        </row>
        <row r="421">
          <cell r="A421" t="str">
            <v/>
          </cell>
        </row>
        <row r="422">
          <cell r="A422" t="str">
            <v/>
          </cell>
        </row>
        <row r="423">
          <cell r="A423" t="str">
            <v/>
          </cell>
        </row>
        <row r="424">
          <cell r="A424" t="str">
            <v/>
          </cell>
        </row>
        <row r="425">
          <cell r="A425" t="str">
            <v/>
          </cell>
        </row>
        <row r="426">
          <cell r="A426" t="str">
            <v/>
          </cell>
        </row>
        <row r="427">
          <cell r="A427" t="str">
            <v/>
          </cell>
        </row>
        <row r="428">
          <cell r="A428" t="str">
            <v/>
          </cell>
        </row>
        <row r="429">
          <cell r="A429" t="str">
            <v/>
          </cell>
        </row>
        <row r="430">
          <cell r="A430" t="str">
            <v/>
          </cell>
        </row>
        <row r="431">
          <cell r="A431" t="str">
            <v/>
          </cell>
        </row>
        <row r="432">
          <cell r="A432" t="str">
            <v/>
          </cell>
        </row>
        <row r="433">
          <cell r="A433" t="str">
            <v/>
          </cell>
        </row>
        <row r="434">
          <cell r="A434" t="str">
            <v/>
          </cell>
        </row>
        <row r="435">
          <cell r="A435" t="str">
            <v/>
          </cell>
        </row>
        <row r="436">
          <cell r="A436" t="str">
            <v/>
          </cell>
        </row>
        <row r="437">
          <cell r="A437" t="str">
            <v/>
          </cell>
        </row>
        <row r="438">
          <cell r="A438" t="str">
            <v/>
          </cell>
        </row>
        <row r="439">
          <cell r="A439" t="str">
            <v/>
          </cell>
        </row>
        <row r="440">
          <cell r="A440" t="str">
            <v/>
          </cell>
        </row>
        <row r="441">
          <cell r="A441" t="str">
            <v/>
          </cell>
        </row>
        <row r="442">
          <cell r="A442" t="str">
            <v/>
          </cell>
        </row>
        <row r="443">
          <cell r="A443" t="str">
            <v/>
          </cell>
        </row>
        <row r="444">
          <cell r="A444" t="str">
            <v/>
          </cell>
        </row>
        <row r="445">
          <cell r="A445" t="str">
            <v/>
          </cell>
        </row>
        <row r="446">
          <cell r="A446" t="str">
            <v/>
          </cell>
        </row>
        <row r="447">
          <cell r="A447" t="str">
            <v/>
          </cell>
        </row>
        <row r="448">
          <cell r="A448" t="str">
            <v/>
          </cell>
        </row>
        <row r="449">
          <cell r="A449" t="str">
            <v/>
          </cell>
        </row>
        <row r="450">
          <cell r="A450" t="str">
            <v/>
          </cell>
        </row>
        <row r="451">
          <cell r="A451" t="str">
            <v/>
          </cell>
        </row>
        <row r="452">
          <cell r="A452" t="str">
            <v/>
          </cell>
        </row>
        <row r="453">
          <cell r="A453" t="str">
            <v/>
          </cell>
        </row>
        <row r="454">
          <cell r="A454" t="str">
            <v/>
          </cell>
        </row>
        <row r="455">
          <cell r="A455" t="str">
            <v/>
          </cell>
        </row>
        <row r="456">
          <cell r="A456" t="str">
            <v/>
          </cell>
        </row>
        <row r="457">
          <cell r="A457" t="str">
            <v/>
          </cell>
        </row>
        <row r="458">
          <cell r="A458" t="str">
            <v/>
          </cell>
        </row>
        <row r="459">
          <cell r="A459" t="str">
            <v/>
          </cell>
        </row>
        <row r="460">
          <cell r="A460" t="str">
            <v/>
          </cell>
        </row>
        <row r="461">
          <cell r="A461" t="str">
            <v/>
          </cell>
        </row>
        <row r="462">
          <cell r="A462" t="str">
            <v/>
          </cell>
        </row>
        <row r="463">
          <cell r="A463" t="str">
            <v/>
          </cell>
        </row>
        <row r="464">
          <cell r="A464" t="str">
            <v/>
          </cell>
        </row>
        <row r="465">
          <cell r="A465" t="str">
            <v/>
          </cell>
        </row>
        <row r="466">
          <cell r="A466" t="str">
            <v/>
          </cell>
        </row>
        <row r="467">
          <cell r="A467" t="str">
            <v/>
          </cell>
        </row>
        <row r="468">
          <cell r="A468" t="str">
            <v/>
          </cell>
        </row>
        <row r="469">
          <cell r="A469" t="str">
            <v/>
          </cell>
        </row>
        <row r="470">
          <cell r="A470" t="str">
            <v/>
          </cell>
        </row>
        <row r="471">
          <cell r="A471" t="str">
            <v/>
          </cell>
        </row>
        <row r="472">
          <cell r="A472" t="str">
            <v/>
          </cell>
        </row>
        <row r="473">
          <cell r="A473" t="str">
            <v/>
          </cell>
        </row>
        <row r="474">
          <cell r="A474" t="str">
            <v/>
          </cell>
        </row>
        <row r="475">
          <cell r="A475" t="str">
            <v/>
          </cell>
        </row>
        <row r="476">
          <cell r="A476" t="str">
            <v/>
          </cell>
        </row>
        <row r="477">
          <cell r="A477" t="str">
            <v/>
          </cell>
        </row>
        <row r="478">
          <cell r="A478" t="str">
            <v/>
          </cell>
        </row>
        <row r="479">
          <cell r="A479" t="str">
            <v/>
          </cell>
        </row>
        <row r="480">
          <cell r="A480" t="str">
            <v/>
          </cell>
        </row>
        <row r="481">
          <cell r="A481" t="str">
            <v/>
          </cell>
        </row>
        <row r="482">
          <cell r="A482" t="str">
            <v/>
          </cell>
        </row>
        <row r="483">
          <cell r="A483" t="str">
            <v/>
          </cell>
        </row>
        <row r="484">
          <cell r="A484" t="str">
            <v/>
          </cell>
        </row>
        <row r="485">
          <cell r="A485" t="str">
            <v/>
          </cell>
        </row>
        <row r="486">
          <cell r="A486" t="str">
            <v/>
          </cell>
        </row>
        <row r="487">
          <cell r="A487" t="str">
            <v/>
          </cell>
        </row>
        <row r="488">
          <cell r="A488" t="str">
            <v/>
          </cell>
        </row>
        <row r="489">
          <cell r="A489" t="str">
            <v/>
          </cell>
        </row>
        <row r="490">
          <cell r="A490" t="str">
            <v/>
          </cell>
        </row>
        <row r="491">
          <cell r="A491" t="str">
            <v/>
          </cell>
        </row>
        <row r="492">
          <cell r="A492" t="str">
            <v/>
          </cell>
        </row>
        <row r="493">
          <cell r="A493" t="str">
            <v/>
          </cell>
        </row>
        <row r="494">
          <cell r="A494" t="str">
            <v/>
          </cell>
        </row>
        <row r="495">
          <cell r="A495" t="str">
            <v/>
          </cell>
        </row>
        <row r="496">
          <cell r="A496" t="str">
            <v/>
          </cell>
        </row>
        <row r="497">
          <cell r="A497" t="str">
            <v/>
          </cell>
        </row>
        <row r="498">
          <cell r="A498" t="str">
            <v/>
          </cell>
        </row>
        <row r="499">
          <cell r="A499" t="str">
            <v/>
          </cell>
        </row>
        <row r="500">
          <cell r="A500" t="str">
            <v/>
          </cell>
        </row>
        <row r="501">
          <cell r="A501" t="str">
            <v/>
          </cell>
        </row>
        <row r="502">
          <cell r="A502" t="str">
            <v/>
          </cell>
        </row>
        <row r="503">
          <cell r="A503" t="str">
            <v/>
          </cell>
        </row>
        <row r="504">
          <cell r="A504" t="str">
            <v/>
          </cell>
        </row>
        <row r="505">
          <cell r="A505" t="str">
            <v/>
          </cell>
        </row>
        <row r="506">
          <cell r="A506" t="str">
            <v/>
          </cell>
        </row>
        <row r="507">
          <cell r="A507" t="str">
            <v/>
          </cell>
        </row>
        <row r="508">
          <cell r="A508" t="str">
            <v/>
          </cell>
        </row>
        <row r="509">
          <cell r="A509" t="str">
            <v/>
          </cell>
        </row>
        <row r="510">
          <cell r="A510" t="str">
            <v/>
          </cell>
        </row>
        <row r="511">
          <cell r="A511" t="str">
            <v/>
          </cell>
        </row>
        <row r="512">
          <cell r="A512" t="str">
            <v/>
          </cell>
        </row>
        <row r="513">
          <cell r="A513" t="str">
            <v/>
          </cell>
        </row>
        <row r="514">
          <cell r="A514" t="str">
            <v/>
          </cell>
        </row>
        <row r="515">
          <cell r="A515" t="str">
            <v/>
          </cell>
        </row>
        <row r="516">
          <cell r="A516" t="str">
            <v/>
          </cell>
        </row>
        <row r="517">
          <cell r="A517" t="str">
            <v/>
          </cell>
        </row>
        <row r="518">
          <cell r="A518" t="str">
            <v/>
          </cell>
        </row>
        <row r="519">
          <cell r="A519" t="str">
            <v/>
          </cell>
        </row>
        <row r="520">
          <cell r="A520" t="str">
            <v/>
          </cell>
        </row>
        <row r="521">
          <cell r="A521" t="str">
            <v/>
          </cell>
        </row>
        <row r="522">
          <cell r="A522" t="str">
            <v/>
          </cell>
        </row>
        <row r="523">
          <cell r="A523" t="str">
            <v/>
          </cell>
        </row>
        <row r="524">
          <cell r="A524" t="str">
            <v/>
          </cell>
        </row>
        <row r="525">
          <cell r="A525" t="str">
            <v/>
          </cell>
        </row>
        <row r="526">
          <cell r="A526" t="str">
            <v/>
          </cell>
        </row>
        <row r="527">
          <cell r="A527" t="str">
            <v/>
          </cell>
        </row>
        <row r="528">
          <cell r="A528" t="str">
            <v/>
          </cell>
        </row>
        <row r="529">
          <cell r="A529" t="str">
            <v/>
          </cell>
        </row>
        <row r="530">
          <cell r="A530" t="str">
            <v/>
          </cell>
        </row>
        <row r="531">
          <cell r="A531" t="str">
            <v/>
          </cell>
        </row>
        <row r="532">
          <cell r="A532" t="str">
            <v/>
          </cell>
        </row>
        <row r="533">
          <cell r="A533" t="str">
            <v/>
          </cell>
        </row>
        <row r="534">
          <cell r="A534" t="str">
            <v/>
          </cell>
        </row>
        <row r="535">
          <cell r="A535" t="str">
            <v/>
          </cell>
        </row>
        <row r="536">
          <cell r="A536" t="str">
            <v/>
          </cell>
        </row>
        <row r="537">
          <cell r="A537" t="str">
            <v/>
          </cell>
        </row>
        <row r="538">
          <cell r="A538" t="str">
            <v/>
          </cell>
        </row>
        <row r="539">
          <cell r="A539" t="str">
            <v/>
          </cell>
        </row>
        <row r="540">
          <cell r="A540" t="str">
            <v/>
          </cell>
        </row>
        <row r="541">
          <cell r="A541" t="str">
            <v/>
          </cell>
        </row>
        <row r="542">
          <cell r="A542" t="str">
            <v/>
          </cell>
        </row>
        <row r="543">
          <cell r="A543" t="str">
            <v/>
          </cell>
        </row>
        <row r="544">
          <cell r="A544" t="str">
            <v/>
          </cell>
        </row>
        <row r="545">
          <cell r="A545" t="str">
            <v/>
          </cell>
        </row>
        <row r="546">
          <cell r="A546" t="str">
            <v/>
          </cell>
        </row>
        <row r="547">
          <cell r="A547" t="str">
            <v/>
          </cell>
        </row>
        <row r="548">
          <cell r="A548" t="str">
            <v/>
          </cell>
        </row>
        <row r="549">
          <cell r="A549" t="str">
            <v/>
          </cell>
        </row>
        <row r="550">
          <cell r="A550" t="str">
            <v/>
          </cell>
        </row>
        <row r="551">
          <cell r="A551" t="str">
            <v/>
          </cell>
        </row>
        <row r="552">
          <cell r="A552" t="str">
            <v/>
          </cell>
        </row>
        <row r="553">
          <cell r="A553" t="str">
            <v/>
          </cell>
        </row>
        <row r="554">
          <cell r="A554" t="str">
            <v/>
          </cell>
        </row>
        <row r="555">
          <cell r="A555" t="str">
            <v/>
          </cell>
        </row>
        <row r="556">
          <cell r="A556" t="str">
            <v/>
          </cell>
        </row>
        <row r="557">
          <cell r="A557" t="str">
            <v/>
          </cell>
        </row>
        <row r="558">
          <cell r="A558" t="str">
            <v/>
          </cell>
        </row>
        <row r="559">
          <cell r="A559" t="str">
            <v/>
          </cell>
        </row>
        <row r="560">
          <cell r="A560" t="str">
            <v/>
          </cell>
        </row>
        <row r="561">
          <cell r="A561" t="str">
            <v/>
          </cell>
        </row>
        <row r="562">
          <cell r="A562" t="str">
            <v/>
          </cell>
        </row>
        <row r="563">
          <cell r="A563" t="str">
            <v/>
          </cell>
        </row>
        <row r="564">
          <cell r="A564" t="str">
            <v/>
          </cell>
        </row>
        <row r="565">
          <cell r="A565" t="str">
            <v/>
          </cell>
        </row>
        <row r="566">
          <cell r="A566" t="str">
            <v/>
          </cell>
        </row>
        <row r="567">
          <cell r="A567" t="str">
            <v/>
          </cell>
        </row>
        <row r="568">
          <cell r="A568" t="str">
            <v/>
          </cell>
        </row>
        <row r="569">
          <cell r="A569" t="str">
            <v/>
          </cell>
        </row>
        <row r="570">
          <cell r="A570" t="str">
            <v/>
          </cell>
        </row>
        <row r="571">
          <cell r="A571" t="str">
            <v/>
          </cell>
        </row>
        <row r="572">
          <cell r="A572" t="str">
            <v/>
          </cell>
        </row>
        <row r="573">
          <cell r="A573" t="str">
            <v/>
          </cell>
        </row>
        <row r="574">
          <cell r="A574" t="str">
            <v/>
          </cell>
        </row>
        <row r="575">
          <cell r="A575" t="str">
            <v/>
          </cell>
        </row>
        <row r="576">
          <cell r="A576" t="str">
            <v/>
          </cell>
        </row>
        <row r="577">
          <cell r="A577" t="str">
            <v/>
          </cell>
        </row>
        <row r="578">
          <cell r="A578" t="str">
            <v/>
          </cell>
        </row>
        <row r="579">
          <cell r="A579" t="str">
            <v/>
          </cell>
        </row>
        <row r="580">
          <cell r="A580" t="str">
            <v/>
          </cell>
        </row>
        <row r="581">
          <cell r="A581" t="str">
            <v/>
          </cell>
        </row>
        <row r="582">
          <cell r="A582" t="str">
            <v/>
          </cell>
        </row>
        <row r="583">
          <cell r="A583" t="str">
            <v/>
          </cell>
        </row>
        <row r="584">
          <cell r="A584" t="str">
            <v/>
          </cell>
        </row>
        <row r="585">
          <cell r="A585" t="str">
            <v/>
          </cell>
        </row>
        <row r="586">
          <cell r="A586" t="str">
            <v/>
          </cell>
        </row>
        <row r="587">
          <cell r="A587" t="str">
            <v/>
          </cell>
        </row>
        <row r="588">
          <cell r="A588" t="str">
            <v/>
          </cell>
        </row>
        <row r="589">
          <cell r="A589" t="str">
            <v/>
          </cell>
        </row>
        <row r="590">
          <cell r="A590" t="str">
            <v/>
          </cell>
        </row>
        <row r="591">
          <cell r="A591" t="str">
            <v/>
          </cell>
        </row>
        <row r="592">
          <cell r="A592" t="str">
            <v/>
          </cell>
        </row>
        <row r="593">
          <cell r="A593" t="str">
            <v/>
          </cell>
        </row>
        <row r="594">
          <cell r="A594" t="str">
            <v/>
          </cell>
        </row>
        <row r="595">
          <cell r="A595" t="str">
            <v/>
          </cell>
        </row>
        <row r="596">
          <cell r="A596" t="str">
            <v/>
          </cell>
        </row>
        <row r="597">
          <cell r="A597" t="str">
            <v/>
          </cell>
        </row>
        <row r="598">
          <cell r="A598" t="str">
            <v/>
          </cell>
        </row>
        <row r="599">
          <cell r="A599" t="str">
            <v/>
          </cell>
        </row>
        <row r="600">
          <cell r="A600" t="str">
            <v/>
          </cell>
        </row>
        <row r="601">
          <cell r="A601" t="str">
            <v/>
          </cell>
        </row>
        <row r="602">
          <cell r="A602" t="str">
            <v/>
          </cell>
        </row>
        <row r="603">
          <cell r="A603" t="str">
            <v/>
          </cell>
        </row>
        <row r="604">
          <cell r="A604" t="str">
            <v/>
          </cell>
        </row>
        <row r="605">
          <cell r="A605" t="str">
            <v/>
          </cell>
        </row>
        <row r="606">
          <cell r="A606" t="str">
            <v/>
          </cell>
        </row>
        <row r="607">
          <cell r="A607" t="str">
            <v/>
          </cell>
        </row>
        <row r="608">
          <cell r="A608" t="str">
            <v/>
          </cell>
        </row>
        <row r="609">
          <cell r="A609" t="str">
            <v/>
          </cell>
        </row>
        <row r="610">
          <cell r="A610" t="str">
            <v/>
          </cell>
        </row>
        <row r="611">
          <cell r="A611" t="str">
            <v/>
          </cell>
        </row>
        <row r="612">
          <cell r="A612" t="str">
            <v/>
          </cell>
        </row>
        <row r="613">
          <cell r="A613" t="str">
            <v/>
          </cell>
        </row>
        <row r="614">
          <cell r="A614" t="str">
            <v/>
          </cell>
        </row>
        <row r="615">
          <cell r="A615" t="str">
            <v/>
          </cell>
        </row>
        <row r="616">
          <cell r="A616" t="str">
            <v/>
          </cell>
        </row>
        <row r="617">
          <cell r="A617" t="str">
            <v/>
          </cell>
        </row>
        <row r="618">
          <cell r="A618" t="str">
            <v/>
          </cell>
        </row>
        <row r="619">
          <cell r="A619" t="str">
            <v/>
          </cell>
        </row>
        <row r="620">
          <cell r="A620" t="str">
            <v/>
          </cell>
        </row>
        <row r="621">
          <cell r="A621" t="str">
            <v/>
          </cell>
        </row>
        <row r="622">
          <cell r="A622" t="str">
            <v/>
          </cell>
        </row>
        <row r="623">
          <cell r="A623" t="str">
            <v/>
          </cell>
        </row>
        <row r="624">
          <cell r="A624" t="str">
            <v/>
          </cell>
        </row>
        <row r="625">
          <cell r="A625" t="str">
            <v/>
          </cell>
        </row>
        <row r="626">
          <cell r="A626" t="str">
            <v/>
          </cell>
        </row>
        <row r="627">
          <cell r="A627" t="str">
            <v/>
          </cell>
        </row>
        <row r="628">
          <cell r="A628" t="str">
            <v/>
          </cell>
        </row>
        <row r="629">
          <cell r="A629" t="str">
            <v/>
          </cell>
        </row>
        <row r="630">
          <cell r="A630" t="str">
            <v/>
          </cell>
        </row>
        <row r="631">
          <cell r="A631" t="str">
            <v/>
          </cell>
        </row>
        <row r="632">
          <cell r="A632" t="str">
            <v/>
          </cell>
        </row>
        <row r="633">
          <cell r="A633" t="str">
            <v/>
          </cell>
        </row>
        <row r="634">
          <cell r="A634" t="str">
            <v/>
          </cell>
        </row>
        <row r="635">
          <cell r="A635" t="str">
            <v/>
          </cell>
        </row>
        <row r="636">
          <cell r="A636" t="str">
            <v/>
          </cell>
        </row>
        <row r="637">
          <cell r="A637" t="str">
            <v/>
          </cell>
        </row>
        <row r="638">
          <cell r="A638" t="str">
            <v/>
          </cell>
        </row>
        <row r="639">
          <cell r="A639" t="str">
            <v/>
          </cell>
        </row>
        <row r="640">
          <cell r="A640" t="str">
            <v/>
          </cell>
        </row>
        <row r="641">
          <cell r="A641" t="str">
            <v/>
          </cell>
        </row>
        <row r="642">
          <cell r="A642" t="str">
            <v/>
          </cell>
        </row>
        <row r="643">
          <cell r="A643" t="str">
            <v/>
          </cell>
        </row>
        <row r="644">
          <cell r="A644" t="str">
            <v/>
          </cell>
        </row>
        <row r="645">
          <cell r="A645" t="str">
            <v/>
          </cell>
        </row>
        <row r="646">
          <cell r="A646" t="str">
            <v/>
          </cell>
        </row>
        <row r="647">
          <cell r="A647" t="str">
            <v/>
          </cell>
        </row>
        <row r="648">
          <cell r="A648" t="str">
            <v/>
          </cell>
        </row>
        <row r="649">
          <cell r="A649" t="str">
            <v/>
          </cell>
        </row>
        <row r="650">
          <cell r="A650" t="str">
            <v/>
          </cell>
        </row>
        <row r="651">
          <cell r="A651" t="str">
            <v/>
          </cell>
        </row>
        <row r="652">
          <cell r="A652" t="str">
            <v/>
          </cell>
        </row>
        <row r="653">
          <cell r="A653" t="str">
            <v/>
          </cell>
        </row>
        <row r="654">
          <cell r="A654" t="str">
            <v/>
          </cell>
        </row>
        <row r="655">
          <cell r="A655" t="str">
            <v/>
          </cell>
        </row>
        <row r="656">
          <cell r="A656" t="str">
            <v/>
          </cell>
        </row>
        <row r="657">
          <cell r="A657" t="str">
            <v/>
          </cell>
        </row>
        <row r="658">
          <cell r="A658" t="str">
            <v/>
          </cell>
        </row>
        <row r="659">
          <cell r="A659" t="str">
            <v/>
          </cell>
        </row>
        <row r="660">
          <cell r="A660" t="str">
            <v/>
          </cell>
        </row>
        <row r="661">
          <cell r="A661" t="str">
            <v/>
          </cell>
        </row>
        <row r="662">
          <cell r="A662" t="str">
            <v/>
          </cell>
        </row>
        <row r="663">
          <cell r="A663" t="str">
            <v/>
          </cell>
        </row>
        <row r="664">
          <cell r="A664" t="str">
            <v/>
          </cell>
        </row>
        <row r="665">
          <cell r="A665" t="str">
            <v/>
          </cell>
        </row>
        <row r="666">
          <cell r="A666" t="str">
            <v/>
          </cell>
        </row>
        <row r="667">
          <cell r="A667" t="str">
            <v/>
          </cell>
        </row>
        <row r="668">
          <cell r="A668" t="str">
            <v/>
          </cell>
        </row>
        <row r="669">
          <cell r="A669" t="str">
            <v/>
          </cell>
        </row>
        <row r="670">
          <cell r="A670" t="str">
            <v/>
          </cell>
        </row>
        <row r="671">
          <cell r="A671" t="str">
            <v/>
          </cell>
        </row>
        <row r="672">
          <cell r="A672" t="str">
            <v/>
          </cell>
        </row>
        <row r="673">
          <cell r="A673" t="str">
            <v/>
          </cell>
        </row>
        <row r="674">
          <cell r="A674" t="str">
            <v/>
          </cell>
        </row>
        <row r="675">
          <cell r="A675" t="str">
            <v/>
          </cell>
        </row>
        <row r="676">
          <cell r="A676" t="str">
            <v/>
          </cell>
        </row>
        <row r="677">
          <cell r="A677" t="str">
            <v/>
          </cell>
        </row>
        <row r="678">
          <cell r="A678" t="str">
            <v/>
          </cell>
        </row>
        <row r="679">
          <cell r="A679" t="str">
            <v/>
          </cell>
        </row>
        <row r="680">
          <cell r="A680" t="str">
            <v/>
          </cell>
        </row>
        <row r="681">
          <cell r="A681" t="str">
            <v/>
          </cell>
        </row>
        <row r="682">
          <cell r="A682" t="str">
            <v/>
          </cell>
        </row>
        <row r="683">
          <cell r="A683" t="str">
            <v/>
          </cell>
        </row>
        <row r="684">
          <cell r="A684" t="str">
            <v/>
          </cell>
        </row>
        <row r="685">
          <cell r="A685" t="str">
            <v/>
          </cell>
        </row>
        <row r="686">
          <cell r="A686" t="str">
            <v/>
          </cell>
        </row>
        <row r="687">
          <cell r="A687" t="str">
            <v/>
          </cell>
        </row>
        <row r="688">
          <cell r="A688" t="str">
            <v/>
          </cell>
        </row>
        <row r="689">
          <cell r="A689" t="str">
            <v/>
          </cell>
        </row>
        <row r="690">
          <cell r="A690" t="str">
            <v/>
          </cell>
        </row>
        <row r="691">
          <cell r="A691" t="str">
            <v/>
          </cell>
        </row>
        <row r="692">
          <cell r="A692" t="str">
            <v/>
          </cell>
        </row>
        <row r="693">
          <cell r="A693" t="str">
            <v/>
          </cell>
        </row>
        <row r="694">
          <cell r="A694" t="str">
            <v/>
          </cell>
        </row>
        <row r="695">
          <cell r="A695" t="str">
            <v/>
          </cell>
        </row>
        <row r="696">
          <cell r="A696" t="str">
            <v/>
          </cell>
        </row>
        <row r="697">
          <cell r="A697" t="str">
            <v/>
          </cell>
        </row>
        <row r="698">
          <cell r="A698" t="str">
            <v/>
          </cell>
        </row>
        <row r="699">
          <cell r="A699" t="str">
            <v/>
          </cell>
        </row>
        <row r="700">
          <cell r="A700" t="str">
            <v/>
          </cell>
        </row>
        <row r="701">
          <cell r="A701" t="str">
            <v/>
          </cell>
        </row>
        <row r="702">
          <cell r="A702" t="str">
            <v/>
          </cell>
        </row>
        <row r="703">
          <cell r="A703" t="str">
            <v/>
          </cell>
        </row>
        <row r="704">
          <cell r="A704" t="str">
            <v/>
          </cell>
        </row>
        <row r="705">
          <cell r="A705" t="str">
            <v/>
          </cell>
        </row>
        <row r="706">
          <cell r="A706" t="str">
            <v/>
          </cell>
        </row>
        <row r="707">
          <cell r="A707" t="str">
            <v/>
          </cell>
        </row>
        <row r="708">
          <cell r="A708" t="str">
            <v/>
          </cell>
        </row>
        <row r="709">
          <cell r="A709" t="str">
            <v/>
          </cell>
        </row>
        <row r="710">
          <cell r="A710" t="str">
            <v/>
          </cell>
        </row>
        <row r="711">
          <cell r="A711" t="str">
            <v/>
          </cell>
        </row>
        <row r="712">
          <cell r="A712" t="str">
            <v/>
          </cell>
        </row>
        <row r="713">
          <cell r="A713" t="str">
            <v/>
          </cell>
        </row>
        <row r="714">
          <cell r="A714" t="str">
            <v/>
          </cell>
        </row>
        <row r="715">
          <cell r="A715" t="str">
            <v/>
          </cell>
        </row>
        <row r="716">
          <cell r="A716" t="str">
            <v/>
          </cell>
        </row>
        <row r="717">
          <cell r="A717" t="str">
            <v/>
          </cell>
        </row>
        <row r="718">
          <cell r="A718" t="str">
            <v/>
          </cell>
        </row>
        <row r="719">
          <cell r="A719" t="str">
            <v/>
          </cell>
        </row>
        <row r="720">
          <cell r="A720" t="str">
            <v/>
          </cell>
        </row>
        <row r="721">
          <cell r="A721" t="str">
            <v/>
          </cell>
        </row>
        <row r="722">
          <cell r="A722" t="str">
            <v/>
          </cell>
        </row>
        <row r="723">
          <cell r="A723" t="str">
            <v/>
          </cell>
        </row>
        <row r="724">
          <cell r="A724" t="str">
            <v/>
          </cell>
        </row>
        <row r="725">
          <cell r="A725" t="str">
            <v/>
          </cell>
        </row>
        <row r="726">
          <cell r="A726" t="str">
            <v/>
          </cell>
        </row>
        <row r="727">
          <cell r="A727" t="str">
            <v/>
          </cell>
        </row>
        <row r="728">
          <cell r="A728" t="str">
            <v/>
          </cell>
        </row>
        <row r="729">
          <cell r="A729" t="str">
            <v/>
          </cell>
        </row>
        <row r="730">
          <cell r="A730" t="str">
            <v/>
          </cell>
        </row>
        <row r="731">
          <cell r="A731" t="str">
            <v/>
          </cell>
        </row>
        <row r="732">
          <cell r="A732" t="str">
            <v/>
          </cell>
        </row>
        <row r="733">
          <cell r="A733" t="str">
            <v/>
          </cell>
        </row>
        <row r="734">
          <cell r="A734" t="str">
            <v/>
          </cell>
        </row>
        <row r="735">
          <cell r="A735" t="str">
            <v/>
          </cell>
        </row>
        <row r="736">
          <cell r="A736" t="str">
            <v/>
          </cell>
        </row>
        <row r="737">
          <cell r="A737" t="str">
            <v/>
          </cell>
        </row>
        <row r="738">
          <cell r="A738" t="str">
            <v/>
          </cell>
        </row>
        <row r="739">
          <cell r="A739" t="str">
            <v/>
          </cell>
        </row>
        <row r="740">
          <cell r="A740" t="str">
            <v/>
          </cell>
        </row>
        <row r="741">
          <cell r="A741" t="str">
            <v/>
          </cell>
        </row>
        <row r="742">
          <cell r="A742" t="str">
            <v/>
          </cell>
        </row>
        <row r="743">
          <cell r="A743" t="str">
            <v/>
          </cell>
        </row>
        <row r="744">
          <cell r="A744" t="str">
            <v/>
          </cell>
        </row>
        <row r="745">
          <cell r="A745" t="str">
            <v/>
          </cell>
        </row>
        <row r="746">
          <cell r="A746" t="str">
            <v/>
          </cell>
        </row>
        <row r="747">
          <cell r="A747" t="str">
            <v/>
          </cell>
        </row>
        <row r="748">
          <cell r="A748" t="str">
            <v/>
          </cell>
        </row>
        <row r="749">
          <cell r="A749" t="str">
            <v/>
          </cell>
        </row>
        <row r="750">
          <cell r="A750" t="str">
            <v/>
          </cell>
        </row>
        <row r="751">
          <cell r="A751" t="str">
            <v/>
          </cell>
        </row>
        <row r="752">
          <cell r="A752" t="str">
            <v/>
          </cell>
        </row>
        <row r="753">
          <cell r="A753" t="str">
            <v/>
          </cell>
        </row>
        <row r="754">
          <cell r="A754" t="str">
            <v/>
          </cell>
        </row>
        <row r="755">
          <cell r="A755" t="str">
            <v/>
          </cell>
        </row>
        <row r="756">
          <cell r="A756" t="str">
            <v/>
          </cell>
        </row>
        <row r="757">
          <cell r="A757" t="str">
            <v/>
          </cell>
        </row>
        <row r="758">
          <cell r="A758" t="str">
            <v/>
          </cell>
        </row>
        <row r="759">
          <cell r="A759" t="str">
            <v/>
          </cell>
        </row>
        <row r="760">
          <cell r="A760" t="str">
            <v/>
          </cell>
        </row>
        <row r="761">
          <cell r="A761" t="str">
            <v/>
          </cell>
        </row>
        <row r="762">
          <cell r="A762" t="str">
            <v/>
          </cell>
        </row>
        <row r="763">
          <cell r="A763" t="str">
            <v/>
          </cell>
        </row>
        <row r="764">
          <cell r="A764" t="str">
            <v/>
          </cell>
        </row>
        <row r="765">
          <cell r="A765" t="str">
            <v/>
          </cell>
        </row>
        <row r="766">
          <cell r="A766" t="str">
            <v/>
          </cell>
        </row>
        <row r="767">
          <cell r="A767" t="str">
            <v/>
          </cell>
        </row>
        <row r="768">
          <cell r="A768" t="str">
            <v/>
          </cell>
        </row>
        <row r="769">
          <cell r="A769" t="str">
            <v/>
          </cell>
        </row>
        <row r="770">
          <cell r="A770" t="str">
            <v/>
          </cell>
        </row>
        <row r="771">
          <cell r="A771" t="str">
            <v/>
          </cell>
        </row>
        <row r="772">
          <cell r="A772" t="str">
            <v/>
          </cell>
        </row>
        <row r="773">
          <cell r="A773" t="str">
            <v/>
          </cell>
        </row>
        <row r="774">
          <cell r="A774" t="str">
            <v/>
          </cell>
        </row>
        <row r="775">
          <cell r="A775" t="str">
            <v/>
          </cell>
        </row>
        <row r="776">
          <cell r="A776" t="str">
            <v/>
          </cell>
        </row>
        <row r="777">
          <cell r="A777" t="str">
            <v/>
          </cell>
        </row>
        <row r="778">
          <cell r="A778" t="str">
            <v/>
          </cell>
        </row>
        <row r="779">
          <cell r="A779" t="str">
            <v/>
          </cell>
        </row>
        <row r="780">
          <cell r="A780" t="str">
            <v/>
          </cell>
        </row>
        <row r="781">
          <cell r="A781" t="str">
            <v/>
          </cell>
        </row>
        <row r="782">
          <cell r="A782" t="str">
            <v/>
          </cell>
        </row>
        <row r="783">
          <cell r="A783" t="str">
            <v/>
          </cell>
        </row>
        <row r="784">
          <cell r="A784" t="str">
            <v/>
          </cell>
        </row>
        <row r="785">
          <cell r="A785" t="str">
            <v/>
          </cell>
        </row>
        <row r="786">
          <cell r="A786" t="str">
            <v/>
          </cell>
        </row>
        <row r="787">
          <cell r="A787" t="str">
            <v/>
          </cell>
        </row>
        <row r="788">
          <cell r="A788" t="str">
            <v/>
          </cell>
        </row>
        <row r="789">
          <cell r="A789" t="str">
            <v/>
          </cell>
        </row>
        <row r="790">
          <cell r="A790" t="str">
            <v/>
          </cell>
        </row>
        <row r="791">
          <cell r="A791" t="str">
            <v/>
          </cell>
        </row>
        <row r="792">
          <cell r="A792" t="str">
            <v/>
          </cell>
        </row>
        <row r="793">
          <cell r="A793" t="str">
            <v/>
          </cell>
        </row>
        <row r="794">
          <cell r="A794" t="str">
            <v/>
          </cell>
        </row>
        <row r="795">
          <cell r="A795" t="str">
            <v/>
          </cell>
        </row>
        <row r="796">
          <cell r="A796" t="str">
            <v/>
          </cell>
        </row>
        <row r="797">
          <cell r="A797" t="str">
            <v/>
          </cell>
        </row>
        <row r="798">
          <cell r="A798" t="str">
            <v/>
          </cell>
        </row>
        <row r="799">
          <cell r="A799" t="str">
            <v/>
          </cell>
        </row>
        <row r="800">
          <cell r="A800" t="str">
            <v/>
          </cell>
        </row>
        <row r="801">
          <cell r="A801" t="str">
            <v/>
          </cell>
        </row>
        <row r="802">
          <cell r="A802" t="str">
            <v/>
          </cell>
        </row>
        <row r="803">
          <cell r="A803" t="str">
            <v/>
          </cell>
        </row>
        <row r="804">
          <cell r="A804" t="str">
            <v/>
          </cell>
        </row>
        <row r="805">
          <cell r="A805" t="str">
            <v/>
          </cell>
        </row>
        <row r="806">
          <cell r="A806" t="str">
            <v/>
          </cell>
        </row>
        <row r="807">
          <cell r="A807" t="str">
            <v/>
          </cell>
        </row>
        <row r="808">
          <cell r="A808" t="str">
            <v/>
          </cell>
        </row>
        <row r="809">
          <cell r="A809" t="str">
            <v/>
          </cell>
        </row>
        <row r="810">
          <cell r="A810" t="str">
            <v/>
          </cell>
        </row>
        <row r="811">
          <cell r="A811" t="str">
            <v/>
          </cell>
        </row>
        <row r="812">
          <cell r="A812" t="str">
            <v/>
          </cell>
        </row>
        <row r="813">
          <cell r="A813" t="str">
            <v/>
          </cell>
        </row>
        <row r="814">
          <cell r="A814" t="str">
            <v/>
          </cell>
        </row>
        <row r="815">
          <cell r="A815" t="str">
            <v/>
          </cell>
        </row>
        <row r="816">
          <cell r="A816" t="str">
            <v/>
          </cell>
        </row>
        <row r="817">
          <cell r="A817" t="str">
            <v/>
          </cell>
        </row>
        <row r="818">
          <cell r="A818" t="str">
            <v/>
          </cell>
        </row>
        <row r="819">
          <cell r="A819" t="str">
            <v/>
          </cell>
        </row>
        <row r="820">
          <cell r="A820" t="str">
            <v/>
          </cell>
        </row>
        <row r="821">
          <cell r="A821" t="str">
            <v/>
          </cell>
        </row>
        <row r="822">
          <cell r="A822" t="str">
            <v/>
          </cell>
        </row>
        <row r="823">
          <cell r="A823" t="str">
            <v/>
          </cell>
        </row>
        <row r="824">
          <cell r="A824" t="str">
            <v/>
          </cell>
        </row>
        <row r="825">
          <cell r="A825" t="str">
            <v/>
          </cell>
        </row>
        <row r="826">
          <cell r="A826" t="str">
            <v/>
          </cell>
        </row>
        <row r="827">
          <cell r="A827" t="str">
            <v/>
          </cell>
        </row>
        <row r="828">
          <cell r="A828" t="str">
            <v/>
          </cell>
        </row>
        <row r="829">
          <cell r="A829" t="str">
            <v/>
          </cell>
        </row>
        <row r="830">
          <cell r="A830" t="str">
            <v/>
          </cell>
        </row>
        <row r="831">
          <cell r="A831" t="str">
            <v/>
          </cell>
        </row>
        <row r="832">
          <cell r="A832" t="str">
            <v/>
          </cell>
        </row>
        <row r="833">
          <cell r="A833" t="str">
            <v/>
          </cell>
        </row>
        <row r="834">
          <cell r="A834" t="str">
            <v/>
          </cell>
        </row>
        <row r="835">
          <cell r="A835" t="str">
            <v/>
          </cell>
        </row>
        <row r="836">
          <cell r="A836" t="str">
            <v/>
          </cell>
        </row>
        <row r="837">
          <cell r="A837" t="str">
            <v/>
          </cell>
        </row>
        <row r="838">
          <cell r="A838" t="str">
            <v/>
          </cell>
        </row>
        <row r="839">
          <cell r="A839" t="str">
            <v/>
          </cell>
        </row>
        <row r="840">
          <cell r="A840" t="str">
            <v/>
          </cell>
        </row>
        <row r="841">
          <cell r="A841" t="str">
            <v/>
          </cell>
        </row>
        <row r="842">
          <cell r="A842" t="str">
            <v/>
          </cell>
        </row>
        <row r="843">
          <cell r="A843" t="str">
            <v/>
          </cell>
        </row>
        <row r="844">
          <cell r="A844" t="str">
            <v/>
          </cell>
        </row>
        <row r="845">
          <cell r="A845" t="str">
            <v/>
          </cell>
        </row>
        <row r="846">
          <cell r="A846" t="str">
            <v/>
          </cell>
        </row>
        <row r="847">
          <cell r="A847" t="str">
            <v/>
          </cell>
        </row>
        <row r="848">
          <cell r="A848" t="str">
            <v/>
          </cell>
        </row>
        <row r="849">
          <cell r="A849" t="str">
            <v/>
          </cell>
        </row>
        <row r="850">
          <cell r="A850" t="str">
            <v/>
          </cell>
        </row>
        <row r="851">
          <cell r="A851" t="str">
            <v/>
          </cell>
        </row>
        <row r="852">
          <cell r="A852" t="str">
            <v/>
          </cell>
        </row>
        <row r="853">
          <cell r="A853" t="str">
            <v/>
          </cell>
        </row>
        <row r="854">
          <cell r="A854" t="str">
            <v/>
          </cell>
        </row>
        <row r="855">
          <cell r="A855" t="str">
            <v/>
          </cell>
        </row>
        <row r="856">
          <cell r="A856" t="str">
            <v/>
          </cell>
        </row>
        <row r="857">
          <cell r="A857" t="str">
            <v/>
          </cell>
        </row>
        <row r="858">
          <cell r="A858" t="str">
            <v/>
          </cell>
        </row>
        <row r="859">
          <cell r="A859" t="str">
            <v/>
          </cell>
        </row>
        <row r="860">
          <cell r="A860" t="str">
            <v/>
          </cell>
        </row>
        <row r="861">
          <cell r="A861" t="str">
            <v/>
          </cell>
        </row>
        <row r="862">
          <cell r="A862" t="str">
            <v/>
          </cell>
        </row>
        <row r="863">
          <cell r="A863" t="str">
            <v/>
          </cell>
        </row>
        <row r="864">
          <cell r="A864" t="str">
            <v/>
          </cell>
        </row>
        <row r="865">
          <cell r="A865" t="str">
            <v/>
          </cell>
        </row>
        <row r="866">
          <cell r="A866" t="str">
            <v/>
          </cell>
        </row>
        <row r="867">
          <cell r="A867" t="str">
            <v/>
          </cell>
        </row>
        <row r="868">
          <cell r="A868" t="str">
            <v/>
          </cell>
        </row>
        <row r="869">
          <cell r="A869" t="str">
            <v/>
          </cell>
        </row>
        <row r="870">
          <cell r="A870" t="str">
            <v/>
          </cell>
        </row>
        <row r="871">
          <cell r="A871" t="str">
            <v/>
          </cell>
        </row>
        <row r="872">
          <cell r="A872" t="str">
            <v/>
          </cell>
        </row>
        <row r="873">
          <cell r="A873" t="str">
            <v/>
          </cell>
        </row>
        <row r="874">
          <cell r="A874" t="str">
            <v/>
          </cell>
        </row>
        <row r="875">
          <cell r="A875" t="str">
            <v/>
          </cell>
        </row>
        <row r="876">
          <cell r="A876" t="str">
            <v/>
          </cell>
        </row>
        <row r="877">
          <cell r="A877" t="str">
            <v/>
          </cell>
        </row>
        <row r="878">
          <cell r="A878" t="str">
            <v/>
          </cell>
        </row>
        <row r="879">
          <cell r="A879" t="str">
            <v/>
          </cell>
        </row>
        <row r="880">
          <cell r="A880" t="str">
            <v/>
          </cell>
        </row>
        <row r="881">
          <cell r="A881" t="str">
            <v/>
          </cell>
        </row>
        <row r="882">
          <cell r="A882" t="str">
            <v/>
          </cell>
        </row>
        <row r="883">
          <cell r="A883" t="str">
            <v/>
          </cell>
        </row>
        <row r="884">
          <cell r="A884" t="str">
            <v/>
          </cell>
        </row>
        <row r="885">
          <cell r="A885" t="str">
            <v/>
          </cell>
        </row>
        <row r="886">
          <cell r="A886" t="str">
            <v/>
          </cell>
        </row>
        <row r="887">
          <cell r="A887" t="str">
            <v/>
          </cell>
        </row>
        <row r="888">
          <cell r="A888" t="str">
            <v/>
          </cell>
        </row>
        <row r="889">
          <cell r="A889" t="str">
            <v/>
          </cell>
        </row>
        <row r="890">
          <cell r="A890" t="str">
            <v/>
          </cell>
        </row>
        <row r="891">
          <cell r="A891" t="str">
            <v/>
          </cell>
        </row>
        <row r="892">
          <cell r="A892" t="str">
            <v/>
          </cell>
        </row>
        <row r="893">
          <cell r="A893" t="str">
            <v/>
          </cell>
        </row>
        <row r="894">
          <cell r="A894" t="str">
            <v/>
          </cell>
        </row>
        <row r="895">
          <cell r="A895" t="str">
            <v/>
          </cell>
        </row>
        <row r="896">
          <cell r="A896" t="str">
            <v/>
          </cell>
        </row>
        <row r="897">
          <cell r="A897" t="str">
            <v/>
          </cell>
        </row>
        <row r="898">
          <cell r="A898" t="str">
            <v/>
          </cell>
        </row>
        <row r="899">
          <cell r="A899" t="str">
            <v/>
          </cell>
        </row>
        <row r="900">
          <cell r="A900" t="str">
            <v/>
          </cell>
        </row>
        <row r="901">
          <cell r="A901" t="str">
            <v/>
          </cell>
        </row>
        <row r="902">
          <cell r="A902" t="str">
            <v/>
          </cell>
        </row>
        <row r="903">
          <cell r="A903" t="str">
            <v/>
          </cell>
        </row>
        <row r="904">
          <cell r="A904" t="str">
            <v/>
          </cell>
        </row>
        <row r="905">
          <cell r="A905" t="str">
            <v/>
          </cell>
        </row>
        <row r="906">
          <cell r="A906" t="str">
            <v/>
          </cell>
        </row>
        <row r="907">
          <cell r="A907" t="str">
            <v/>
          </cell>
        </row>
        <row r="908">
          <cell r="A908" t="str">
            <v/>
          </cell>
        </row>
        <row r="909">
          <cell r="A909" t="str">
            <v/>
          </cell>
        </row>
        <row r="910">
          <cell r="A910" t="str">
            <v/>
          </cell>
        </row>
        <row r="911">
          <cell r="A911" t="str">
            <v/>
          </cell>
        </row>
        <row r="912">
          <cell r="A912" t="str">
            <v/>
          </cell>
        </row>
        <row r="913">
          <cell r="A913" t="str">
            <v/>
          </cell>
        </row>
        <row r="914">
          <cell r="A914" t="str">
            <v/>
          </cell>
        </row>
        <row r="915">
          <cell r="A915" t="str">
            <v/>
          </cell>
        </row>
        <row r="916">
          <cell r="A916" t="str">
            <v/>
          </cell>
        </row>
        <row r="917">
          <cell r="A917" t="str">
            <v/>
          </cell>
        </row>
        <row r="918">
          <cell r="A918" t="str">
            <v/>
          </cell>
        </row>
        <row r="919">
          <cell r="A919" t="str">
            <v/>
          </cell>
        </row>
        <row r="920">
          <cell r="A920" t="str">
            <v/>
          </cell>
        </row>
        <row r="921">
          <cell r="A921" t="str">
            <v/>
          </cell>
        </row>
        <row r="922">
          <cell r="A922" t="str">
            <v/>
          </cell>
        </row>
        <row r="923">
          <cell r="A923" t="str">
            <v/>
          </cell>
        </row>
        <row r="924">
          <cell r="A924" t="str">
            <v/>
          </cell>
        </row>
        <row r="925">
          <cell r="A925" t="str">
            <v/>
          </cell>
        </row>
        <row r="926">
          <cell r="A926" t="str">
            <v/>
          </cell>
        </row>
        <row r="927">
          <cell r="A927" t="str">
            <v/>
          </cell>
        </row>
        <row r="928">
          <cell r="A928" t="str">
            <v/>
          </cell>
        </row>
        <row r="929">
          <cell r="A929" t="str">
            <v/>
          </cell>
        </row>
        <row r="930">
          <cell r="A930" t="str">
            <v/>
          </cell>
        </row>
        <row r="931">
          <cell r="A931" t="str">
            <v/>
          </cell>
        </row>
        <row r="932">
          <cell r="A932" t="str">
            <v/>
          </cell>
        </row>
        <row r="933">
          <cell r="A933" t="str">
            <v/>
          </cell>
        </row>
        <row r="934">
          <cell r="A934" t="str">
            <v/>
          </cell>
        </row>
        <row r="935">
          <cell r="A935" t="str">
            <v/>
          </cell>
        </row>
        <row r="936">
          <cell r="A936" t="str">
            <v/>
          </cell>
        </row>
        <row r="937">
          <cell r="A937" t="str">
            <v/>
          </cell>
        </row>
        <row r="938">
          <cell r="A938" t="str">
            <v/>
          </cell>
        </row>
        <row r="939">
          <cell r="A939" t="str">
            <v/>
          </cell>
        </row>
        <row r="940">
          <cell r="A940" t="str">
            <v/>
          </cell>
        </row>
        <row r="941">
          <cell r="A941" t="str">
            <v/>
          </cell>
        </row>
        <row r="942">
          <cell r="A942" t="str">
            <v/>
          </cell>
        </row>
        <row r="943">
          <cell r="A943" t="str">
            <v/>
          </cell>
        </row>
        <row r="944">
          <cell r="A944" t="str">
            <v/>
          </cell>
        </row>
        <row r="945">
          <cell r="A945" t="str">
            <v/>
          </cell>
        </row>
        <row r="946">
          <cell r="A946" t="str">
            <v/>
          </cell>
        </row>
        <row r="947">
          <cell r="A947" t="str">
            <v/>
          </cell>
        </row>
        <row r="948">
          <cell r="A948" t="str">
            <v/>
          </cell>
        </row>
        <row r="949">
          <cell r="A949" t="str">
            <v/>
          </cell>
        </row>
        <row r="950">
          <cell r="A950" t="str">
            <v/>
          </cell>
        </row>
        <row r="951">
          <cell r="A951" t="str">
            <v/>
          </cell>
        </row>
        <row r="952">
          <cell r="A952" t="str">
            <v/>
          </cell>
        </row>
        <row r="953">
          <cell r="A953" t="str">
            <v/>
          </cell>
        </row>
        <row r="954">
          <cell r="A954" t="str">
            <v/>
          </cell>
        </row>
        <row r="955">
          <cell r="A955" t="str">
            <v/>
          </cell>
        </row>
        <row r="956">
          <cell r="A956" t="str">
            <v/>
          </cell>
        </row>
        <row r="957">
          <cell r="A957" t="str">
            <v/>
          </cell>
        </row>
        <row r="958">
          <cell r="A958" t="str">
            <v/>
          </cell>
        </row>
        <row r="959">
          <cell r="A959" t="str">
            <v/>
          </cell>
        </row>
        <row r="960">
          <cell r="A960" t="str">
            <v/>
          </cell>
        </row>
        <row r="961">
          <cell r="A961" t="str">
            <v/>
          </cell>
        </row>
        <row r="962">
          <cell r="A962" t="str">
            <v/>
          </cell>
        </row>
        <row r="963">
          <cell r="A963" t="str">
            <v/>
          </cell>
        </row>
        <row r="964">
          <cell r="A964" t="str">
            <v/>
          </cell>
        </row>
        <row r="965">
          <cell r="A965" t="str">
            <v/>
          </cell>
        </row>
        <row r="966">
          <cell r="A966" t="str">
            <v/>
          </cell>
        </row>
        <row r="967">
          <cell r="A967" t="str">
            <v/>
          </cell>
        </row>
        <row r="968">
          <cell r="A968" t="str">
            <v/>
          </cell>
        </row>
        <row r="969">
          <cell r="A969" t="str">
            <v/>
          </cell>
        </row>
        <row r="970">
          <cell r="A970" t="str">
            <v/>
          </cell>
        </row>
        <row r="971">
          <cell r="A971" t="str">
            <v/>
          </cell>
        </row>
        <row r="972">
          <cell r="A972" t="str">
            <v/>
          </cell>
        </row>
        <row r="973">
          <cell r="A973" t="str">
            <v/>
          </cell>
        </row>
        <row r="974">
          <cell r="A974" t="str">
            <v/>
          </cell>
        </row>
        <row r="975">
          <cell r="A975" t="str">
            <v/>
          </cell>
        </row>
        <row r="976">
          <cell r="A976" t="str">
            <v/>
          </cell>
        </row>
        <row r="977">
          <cell r="A977" t="str">
            <v/>
          </cell>
        </row>
        <row r="978">
          <cell r="A978" t="str">
            <v/>
          </cell>
        </row>
        <row r="979">
          <cell r="A979" t="str">
            <v/>
          </cell>
        </row>
        <row r="980">
          <cell r="A980" t="str">
            <v/>
          </cell>
        </row>
        <row r="981">
          <cell r="A981" t="str">
            <v/>
          </cell>
        </row>
        <row r="982">
          <cell r="A982" t="str">
            <v/>
          </cell>
        </row>
        <row r="983">
          <cell r="A983" t="str">
            <v/>
          </cell>
        </row>
        <row r="984">
          <cell r="A984" t="str">
            <v/>
          </cell>
        </row>
        <row r="985">
          <cell r="A985" t="str">
            <v/>
          </cell>
        </row>
        <row r="986">
          <cell r="A986" t="str">
            <v/>
          </cell>
        </row>
        <row r="987">
          <cell r="A987" t="str">
            <v/>
          </cell>
        </row>
        <row r="988">
          <cell r="A988" t="str">
            <v/>
          </cell>
        </row>
        <row r="989">
          <cell r="A989" t="str">
            <v/>
          </cell>
        </row>
        <row r="990">
          <cell r="A990" t="str">
            <v/>
          </cell>
        </row>
        <row r="991">
          <cell r="A991" t="str">
            <v/>
          </cell>
        </row>
        <row r="992">
          <cell r="A992" t="str">
            <v/>
          </cell>
        </row>
        <row r="993">
          <cell r="A993" t="str">
            <v/>
          </cell>
        </row>
        <row r="994">
          <cell r="A994" t="str">
            <v/>
          </cell>
        </row>
        <row r="995">
          <cell r="A995" t="str">
            <v/>
          </cell>
        </row>
        <row r="996">
          <cell r="A996" t="str">
            <v/>
          </cell>
        </row>
        <row r="997">
          <cell r="A997" t="str">
            <v/>
          </cell>
        </row>
        <row r="998">
          <cell r="A998" t="str">
            <v/>
          </cell>
        </row>
        <row r="999">
          <cell r="A999" t="str">
            <v/>
          </cell>
        </row>
        <row r="1000">
          <cell r="A1000" t="str">
            <v/>
          </cell>
        </row>
        <row r="1001">
          <cell r="A1001" t="str">
            <v/>
          </cell>
        </row>
        <row r="1002">
          <cell r="A1002" t="str">
            <v/>
          </cell>
        </row>
        <row r="1003">
          <cell r="A1003" t="str">
            <v/>
          </cell>
        </row>
        <row r="1004">
          <cell r="A1004" t="str">
            <v/>
          </cell>
        </row>
        <row r="1005">
          <cell r="A1005" t="str">
            <v/>
          </cell>
        </row>
        <row r="1006">
          <cell r="A1006" t="str">
            <v/>
          </cell>
        </row>
        <row r="1007">
          <cell r="A1007" t="str">
            <v/>
          </cell>
        </row>
        <row r="1008">
          <cell r="A1008" t="str">
            <v/>
          </cell>
        </row>
        <row r="1009">
          <cell r="A1009" t="str">
            <v/>
          </cell>
        </row>
        <row r="1010">
          <cell r="A1010" t="str">
            <v/>
          </cell>
        </row>
        <row r="1011">
          <cell r="A1011" t="str">
            <v/>
          </cell>
        </row>
        <row r="1012">
          <cell r="A1012" t="str">
            <v/>
          </cell>
        </row>
        <row r="1013">
          <cell r="A1013" t="str">
            <v/>
          </cell>
        </row>
        <row r="1014">
          <cell r="A1014" t="str">
            <v/>
          </cell>
        </row>
        <row r="1015">
          <cell r="A1015" t="str">
            <v/>
          </cell>
        </row>
        <row r="1016">
          <cell r="A1016" t="str">
            <v/>
          </cell>
        </row>
        <row r="1017">
          <cell r="A1017" t="str">
            <v/>
          </cell>
        </row>
        <row r="1018">
          <cell r="A1018" t="str">
            <v/>
          </cell>
        </row>
        <row r="1019">
          <cell r="A1019" t="str">
            <v/>
          </cell>
        </row>
        <row r="1020">
          <cell r="A1020" t="str">
            <v/>
          </cell>
        </row>
        <row r="1021">
          <cell r="A1021" t="str">
            <v/>
          </cell>
        </row>
        <row r="1022">
          <cell r="A1022" t="str">
            <v/>
          </cell>
        </row>
        <row r="1023">
          <cell r="A1023" t="str">
            <v/>
          </cell>
        </row>
        <row r="1024">
          <cell r="A1024" t="str">
            <v/>
          </cell>
        </row>
        <row r="1025">
          <cell r="A1025" t="str">
            <v/>
          </cell>
        </row>
        <row r="1026">
          <cell r="A1026" t="str">
            <v/>
          </cell>
        </row>
        <row r="1027">
          <cell r="A1027" t="str">
            <v/>
          </cell>
        </row>
        <row r="1028">
          <cell r="A1028" t="str">
            <v/>
          </cell>
        </row>
        <row r="1029">
          <cell r="A1029" t="str">
            <v/>
          </cell>
        </row>
        <row r="1030">
          <cell r="A1030" t="str">
            <v/>
          </cell>
        </row>
        <row r="1031">
          <cell r="A1031" t="str">
            <v/>
          </cell>
        </row>
        <row r="1032">
          <cell r="A1032" t="str">
            <v/>
          </cell>
        </row>
        <row r="1033">
          <cell r="A1033" t="str">
            <v/>
          </cell>
        </row>
        <row r="1034">
          <cell r="A1034" t="str">
            <v/>
          </cell>
        </row>
        <row r="1035">
          <cell r="A1035" t="str">
            <v/>
          </cell>
        </row>
        <row r="1036">
          <cell r="A1036" t="str">
            <v/>
          </cell>
        </row>
        <row r="1037">
          <cell r="A1037" t="str">
            <v/>
          </cell>
        </row>
        <row r="1038">
          <cell r="A1038" t="str">
            <v/>
          </cell>
        </row>
        <row r="1039">
          <cell r="A1039" t="str">
            <v/>
          </cell>
        </row>
        <row r="1040">
          <cell r="A1040" t="str">
            <v/>
          </cell>
        </row>
        <row r="1041">
          <cell r="A1041" t="str">
            <v/>
          </cell>
        </row>
        <row r="1042">
          <cell r="A1042" t="str">
            <v/>
          </cell>
        </row>
        <row r="1043">
          <cell r="A1043" t="str">
            <v/>
          </cell>
        </row>
        <row r="1044">
          <cell r="A1044" t="str">
            <v/>
          </cell>
        </row>
        <row r="1045">
          <cell r="A1045" t="str">
            <v/>
          </cell>
        </row>
        <row r="1046">
          <cell r="A1046" t="str">
            <v/>
          </cell>
        </row>
        <row r="1047">
          <cell r="A1047" t="str">
            <v/>
          </cell>
        </row>
        <row r="1048">
          <cell r="A1048" t="str">
            <v/>
          </cell>
        </row>
        <row r="1049">
          <cell r="A1049" t="str">
            <v/>
          </cell>
        </row>
        <row r="1050">
          <cell r="A1050" t="str">
            <v/>
          </cell>
        </row>
        <row r="1051">
          <cell r="A1051" t="str">
            <v/>
          </cell>
        </row>
        <row r="1052">
          <cell r="A1052" t="str">
            <v/>
          </cell>
        </row>
        <row r="1053">
          <cell r="A1053" t="str">
            <v/>
          </cell>
        </row>
        <row r="1054">
          <cell r="A1054" t="str">
            <v/>
          </cell>
        </row>
        <row r="1055">
          <cell r="A1055" t="str">
            <v/>
          </cell>
        </row>
        <row r="1056">
          <cell r="A1056" t="str">
            <v/>
          </cell>
        </row>
        <row r="1057">
          <cell r="A1057" t="str">
            <v/>
          </cell>
        </row>
        <row r="1058">
          <cell r="A1058" t="str">
            <v/>
          </cell>
        </row>
        <row r="1059">
          <cell r="A1059" t="str">
            <v/>
          </cell>
        </row>
        <row r="1060">
          <cell r="A1060" t="str">
            <v/>
          </cell>
        </row>
        <row r="1061">
          <cell r="A1061" t="str">
            <v/>
          </cell>
        </row>
        <row r="1062">
          <cell r="A1062" t="str">
            <v/>
          </cell>
        </row>
        <row r="1063">
          <cell r="A1063" t="str">
            <v/>
          </cell>
        </row>
        <row r="1064">
          <cell r="A1064" t="str">
            <v/>
          </cell>
        </row>
        <row r="1065">
          <cell r="A1065" t="str">
            <v/>
          </cell>
        </row>
        <row r="1066">
          <cell r="A1066" t="str">
            <v/>
          </cell>
        </row>
        <row r="1067">
          <cell r="A1067" t="str">
            <v/>
          </cell>
        </row>
        <row r="1068">
          <cell r="A1068" t="str">
            <v/>
          </cell>
        </row>
        <row r="1069">
          <cell r="A1069" t="str">
            <v/>
          </cell>
        </row>
        <row r="1070">
          <cell r="A1070" t="str">
            <v/>
          </cell>
        </row>
        <row r="1071">
          <cell r="A1071" t="str">
            <v/>
          </cell>
        </row>
        <row r="1072">
          <cell r="A1072" t="str">
            <v/>
          </cell>
        </row>
        <row r="1073">
          <cell r="A1073" t="str">
            <v/>
          </cell>
        </row>
        <row r="1074">
          <cell r="A1074" t="str">
            <v/>
          </cell>
        </row>
        <row r="1075">
          <cell r="A1075" t="str">
            <v/>
          </cell>
        </row>
        <row r="1076">
          <cell r="A1076" t="str">
            <v/>
          </cell>
        </row>
        <row r="1077">
          <cell r="A1077" t="str">
            <v/>
          </cell>
        </row>
        <row r="1078">
          <cell r="A1078" t="str">
            <v/>
          </cell>
        </row>
        <row r="1079">
          <cell r="A1079" t="str">
            <v/>
          </cell>
        </row>
        <row r="1080">
          <cell r="A1080" t="str">
            <v/>
          </cell>
        </row>
        <row r="1081">
          <cell r="A1081" t="str">
            <v/>
          </cell>
        </row>
        <row r="1082">
          <cell r="A1082" t="str">
            <v/>
          </cell>
        </row>
        <row r="1083">
          <cell r="A1083" t="str">
            <v/>
          </cell>
        </row>
        <row r="1084">
          <cell r="A1084" t="str">
            <v/>
          </cell>
        </row>
        <row r="1085">
          <cell r="A1085" t="str">
            <v/>
          </cell>
        </row>
        <row r="1086">
          <cell r="A1086" t="str">
            <v/>
          </cell>
        </row>
        <row r="1087">
          <cell r="A1087" t="str">
            <v/>
          </cell>
        </row>
        <row r="1088">
          <cell r="A1088" t="str">
            <v/>
          </cell>
        </row>
        <row r="1089">
          <cell r="A1089" t="str">
            <v/>
          </cell>
        </row>
        <row r="1090">
          <cell r="A1090" t="str">
            <v/>
          </cell>
        </row>
        <row r="1091">
          <cell r="A1091" t="str">
            <v/>
          </cell>
        </row>
        <row r="1092">
          <cell r="A1092" t="str">
            <v/>
          </cell>
        </row>
        <row r="1093">
          <cell r="A1093" t="str">
            <v/>
          </cell>
        </row>
        <row r="1094">
          <cell r="A1094" t="str">
            <v/>
          </cell>
        </row>
        <row r="1095">
          <cell r="A1095" t="str">
            <v/>
          </cell>
        </row>
        <row r="1096">
          <cell r="A1096" t="str">
            <v/>
          </cell>
        </row>
        <row r="1097">
          <cell r="A1097" t="str">
            <v/>
          </cell>
        </row>
        <row r="1098">
          <cell r="A1098" t="str">
            <v/>
          </cell>
        </row>
        <row r="1099">
          <cell r="A1099" t="str">
            <v/>
          </cell>
        </row>
        <row r="1100">
          <cell r="A1100" t="str">
            <v/>
          </cell>
        </row>
        <row r="1101">
          <cell r="A1101" t="str">
            <v/>
          </cell>
        </row>
        <row r="1102">
          <cell r="A1102" t="str">
            <v/>
          </cell>
        </row>
        <row r="1103">
          <cell r="A1103" t="str">
            <v/>
          </cell>
        </row>
        <row r="1104">
          <cell r="A1104" t="str">
            <v/>
          </cell>
        </row>
        <row r="1105">
          <cell r="A1105" t="str">
            <v/>
          </cell>
        </row>
        <row r="1106">
          <cell r="A1106" t="str">
            <v/>
          </cell>
        </row>
        <row r="1107">
          <cell r="A1107" t="str">
            <v/>
          </cell>
        </row>
        <row r="1108">
          <cell r="A1108" t="str">
            <v/>
          </cell>
        </row>
        <row r="1109">
          <cell r="A1109" t="str">
            <v/>
          </cell>
        </row>
        <row r="1110">
          <cell r="A1110" t="str">
            <v/>
          </cell>
        </row>
        <row r="1111">
          <cell r="A1111" t="str">
            <v/>
          </cell>
        </row>
        <row r="1112">
          <cell r="A1112" t="str">
            <v/>
          </cell>
        </row>
        <row r="1113">
          <cell r="A1113" t="str">
            <v/>
          </cell>
        </row>
        <row r="1114">
          <cell r="A1114" t="str">
            <v/>
          </cell>
        </row>
        <row r="1115">
          <cell r="A1115" t="str">
            <v/>
          </cell>
        </row>
        <row r="1116">
          <cell r="A1116" t="str">
            <v/>
          </cell>
        </row>
        <row r="1117">
          <cell r="A1117" t="str">
            <v/>
          </cell>
        </row>
        <row r="1118">
          <cell r="A1118" t="str">
            <v/>
          </cell>
        </row>
        <row r="1119">
          <cell r="A1119" t="str">
            <v/>
          </cell>
        </row>
        <row r="1120">
          <cell r="A1120" t="str">
            <v/>
          </cell>
        </row>
        <row r="1121">
          <cell r="A1121" t="str">
            <v/>
          </cell>
        </row>
        <row r="1122">
          <cell r="A1122" t="str">
            <v/>
          </cell>
        </row>
        <row r="1123">
          <cell r="A1123" t="str">
            <v/>
          </cell>
        </row>
        <row r="1124">
          <cell r="A1124" t="str">
            <v/>
          </cell>
        </row>
        <row r="1125">
          <cell r="A1125" t="str">
            <v/>
          </cell>
        </row>
        <row r="1126">
          <cell r="A1126" t="str">
            <v/>
          </cell>
        </row>
        <row r="1127">
          <cell r="A1127" t="str">
            <v/>
          </cell>
        </row>
        <row r="1128">
          <cell r="A1128" t="str">
            <v/>
          </cell>
        </row>
        <row r="1129">
          <cell r="A1129" t="str">
            <v/>
          </cell>
        </row>
        <row r="1130">
          <cell r="A1130" t="str">
            <v/>
          </cell>
        </row>
        <row r="1131">
          <cell r="A1131" t="str">
            <v/>
          </cell>
        </row>
        <row r="1132">
          <cell r="A1132" t="str">
            <v/>
          </cell>
        </row>
        <row r="1133">
          <cell r="A1133" t="str">
            <v/>
          </cell>
        </row>
        <row r="1134">
          <cell r="A1134" t="str">
            <v/>
          </cell>
        </row>
        <row r="1135">
          <cell r="A1135" t="str">
            <v/>
          </cell>
        </row>
        <row r="1136">
          <cell r="A1136" t="str">
            <v/>
          </cell>
        </row>
        <row r="1137">
          <cell r="A1137" t="str">
            <v/>
          </cell>
        </row>
        <row r="1138">
          <cell r="A1138" t="str">
            <v/>
          </cell>
        </row>
        <row r="1139">
          <cell r="A1139" t="str">
            <v/>
          </cell>
        </row>
        <row r="1140">
          <cell r="A1140" t="str">
            <v/>
          </cell>
        </row>
        <row r="1141">
          <cell r="A1141" t="str">
            <v/>
          </cell>
        </row>
        <row r="1142">
          <cell r="A1142" t="str">
            <v/>
          </cell>
        </row>
        <row r="1143">
          <cell r="A1143" t="str">
            <v/>
          </cell>
        </row>
        <row r="1144">
          <cell r="A1144" t="str">
            <v/>
          </cell>
        </row>
        <row r="1145">
          <cell r="A1145" t="str">
            <v/>
          </cell>
        </row>
        <row r="1146">
          <cell r="A1146" t="str">
            <v/>
          </cell>
        </row>
        <row r="1147">
          <cell r="A1147" t="str">
            <v/>
          </cell>
        </row>
        <row r="1148">
          <cell r="A1148" t="str">
            <v/>
          </cell>
        </row>
        <row r="1149">
          <cell r="A1149" t="str">
            <v/>
          </cell>
        </row>
        <row r="1150">
          <cell r="A1150" t="str">
            <v/>
          </cell>
        </row>
        <row r="1151">
          <cell r="A1151" t="str">
            <v/>
          </cell>
        </row>
        <row r="1152">
          <cell r="A1152" t="str">
            <v/>
          </cell>
        </row>
        <row r="1153">
          <cell r="A1153" t="str">
            <v/>
          </cell>
        </row>
        <row r="1154">
          <cell r="A1154" t="str">
            <v/>
          </cell>
        </row>
        <row r="1155">
          <cell r="A1155" t="str">
            <v/>
          </cell>
        </row>
        <row r="1156">
          <cell r="A1156" t="str">
            <v/>
          </cell>
        </row>
        <row r="1157">
          <cell r="A1157" t="str">
            <v/>
          </cell>
        </row>
        <row r="1158">
          <cell r="A1158" t="str">
            <v/>
          </cell>
        </row>
        <row r="1159">
          <cell r="A1159" t="str">
            <v/>
          </cell>
        </row>
        <row r="1160">
          <cell r="A1160" t="str">
            <v/>
          </cell>
        </row>
        <row r="1161">
          <cell r="A1161" t="str">
            <v/>
          </cell>
        </row>
        <row r="1162">
          <cell r="A1162" t="str">
            <v/>
          </cell>
        </row>
        <row r="1163">
          <cell r="A1163" t="str">
            <v/>
          </cell>
        </row>
        <row r="1164">
          <cell r="A1164" t="str">
            <v/>
          </cell>
        </row>
        <row r="1165">
          <cell r="A1165" t="str">
            <v/>
          </cell>
        </row>
        <row r="1166">
          <cell r="A1166" t="str">
            <v/>
          </cell>
        </row>
        <row r="1167">
          <cell r="A1167" t="str">
            <v/>
          </cell>
        </row>
        <row r="1168">
          <cell r="A1168" t="str">
            <v/>
          </cell>
        </row>
        <row r="1169">
          <cell r="A1169" t="str">
            <v/>
          </cell>
        </row>
        <row r="1170">
          <cell r="A1170" t="str">
            <v/>
          </cell>
        </row>
        <row r="1171">
          <cell r="A1171" t="str">
            <v/>
          </cell>
        </row>
        <row r="1172">
          <cell r="A1172" t="str">
            <v/>
          </cell>
        </row>
        <row r="1173">
          <cell r="A1173" t="str">
            <v/>
          </cell>
        </row>
        <row r="1174">
          <cell r="A1174" t="str">
            <v/>
          </cell>
        </row>
        <row r="1175">
          <cell r="A1175" t="str">
            <v/>
          </cell>
        </row>
        <row r="1176">
          <cell r="A1176" t="str">
            <v/>
          </cell>
        </row>
        <row r="1177">
          <cell r="A1177" t="str">
            <v/>
          </cell>
        </row>
        <row r="1178">
          <cell r="A1178" t="str">
            <v/>
          </cell>
        </row>
        <row r="1179">
          <cell r="A1179" t="str">
            <v/>
          </cell>
        </row>
        <row r="1180">
          <cell r="A1180" t="str">
            <v/>
          </cell>
        </row>
        <row r="1181">
          <cell r="A1181" t="str">
            <v/>
          </cell>
        </row>
        <row r="1182">
          <cell r="A1182" t="str">
            <v/>
          </cell>
        </row>
        <row r="1183">
          <cell r="A1183" t="str">
            <v/>
          </cell>
        </row>
        <row r="1184">
          <cell r="A1184" t="str">
            <v/>
          </cell>
        </row>
        <row r="1185">
          <cell r="A1185" t="str">
            <v/>
          </cell>
        </row>
        <row r="1186">
          <cell r="A1186" t="str">
            <v/>
          </cell>
        </row>
        <row r="1187">
          <cell r="A1187" t="str">
            <v/>
          </cell>
        </row>
        <row r="1188">
          <cell r="A1188" t="str">
            <v/>
          </cell>
        </row>
        <row r="1189">
          <cell r="A1189" t="str">
            <v/>
          </cell>
        </row>
        <row r="1190">
          <cell r="A1190" t="str">
            <v/>
          </cell>
        </row>
        <row r="1191">
          <cell r="A1191" t="str">
            <v/>
          </cell>
        </row>
        <row r="1192">
          <cell r="A1192" t="str">
            <v/>
          </cell>
        </row>
        <row r="1193">
          <cell r="A1193" t="str">
            <v/>
          </cell>
        </row>
        <row r="1194">
          <cell r="A1194" t="str">
            <v/>
          </cell>
        </row>
        <row r="1195">
          <cell r="A1195" t="str">
            <v/>
          </cell>
        </row>
        <row r="1196">
          <cell r="A1196" t="str">
            <v/>
          </cell>
        </row>
        <row r="1197">
          <cell r="A1197" t="str">
            <v/>
          </cell>
        </row>
        <row r="1198">
          <cell r="A1198" t="str">
            <v/>
          </cell>
        </row>
        <row r="1199">
          <cell r="A1199" t="str">
            <v/>
          </cell>
        </row>
        <row r="1200">
          <cell r="A1200" t="str">
            <v/>
          </cell>
        </row>
        <row r="1201">
          <cell r="A1201" t="str">
            <v/>
          </cell>
        </row>
        <row r="1202">
          <cell r="A1202" t="str">
            <v/>
          </cell>
        </row>
        <row r="1203">
          <cell r="A1203" t="str">
            <v/>
          </cell>
        </row>
        <row r="1204">
          <cell r="A1204" t="str">
            <v/>
          </cell>
        </row>
        <row r="1205">
          <cell r="A1205" t="str">
            <v/>
          </cell>
        </row>
        <row r="1206">
          <cell r="A1206" t="str">
            <v/>
          </cell>
        </row>
        <row r="1207">
          <cell r="A1207" t="str">
            <v/>
          </cell>
        </row>
        <row r="1208">
          <cell r="A1208" t="str">
            <v/>
          </cell>
        </row>
        <row r="1209">
          <cell r="A1209" t="str">
            <v/>
          </cell>
        </row>
        <row r="1210">
          <cell r="A1210" t="str">
            <v/>
          </cell>
        </row>
        <row r="1211">
          <cell r="A1211" t="str">
            <v/>
          </cell>
        </row>
        <row r="1212">
          <cell r="A1212" t="str">
            <v/>
          </cell>
        </row>
        <row r="1213">
          <cell r="A1213" t="str">
            <v/>
          </cell>
        </row>
        <row r="1214">
          <cell r="A1214" t="str">
            <v/>
          </cell>
        </row>
        <row r="1215">
          <cell r="A1215" t="str">
            <v/>
          </cell>
        </row>
        <row r="1216">
          <cell r="A1216" t="str">
            <v/>
          </cell>
        </row>
        <row r="1217">
          <cell r="A1217" t="str">
            <v/>
          </cell>
        </row>
        <row r="1218">
          <cell r="A1218" t="str">
            <v/>
          </cell>
        </row>
        <row r="1219">
          <cell r="A1219" t="str">
            <v/>
          </cell>
        </row>
        <row r="1220">
          <cell r="A1220" t="str">
            <v/>
          </cell>
        </row>
        <row r="1221">
          <cell r="A1221" t="str">
            <v/>
          </cell>
        </row>
        <row r="1222">
          <cell r="A1222" t="str">
            <v/>
          </cell>
        </row>
        <row r="1223">
          <cell r="A1223" t="str">
            <v/>
          </cell>
        </row>
        <row r="1224">
          <cell r="A1224" t="str">
            <v/>
          </cell>
        </row>
        <row r="1225">
          <cell r="A1225" t="str">
            <v/>
          </cell>
        </row>
        <row r="1226">
          <cell r="A1226" t="str">
            <v/>
          </cell>
        </row>
        <row r="1227">
          <cell r="A1227" t="str">
            <v/>
          </cell>
        </row>
        <row r="1228">
          <cell r="A1228" t="str">
            <v/>
          </cell>
        </row>
        <row r="1229">
          <cell r="A1229" t="str">
            <v/>
          </cell>
        </row>
        <row r="1230">
          <cell r="A1230" t="str">
            <v/>
          </cell>
        </row>
        <row r="1231">
          <cell r="A1231" t="str">
            <v/>
          </cell>
        </row>
        <row r="1232">
          <cell r="A1232" t="str">
            <v/>
          </cell>
        </row>
        <row r="1233">
          <cell r="A1233" t="str">
            <v/>
          </cell>
        </row>
        <row r="1234">
          <cell r="A1234" t="str">
            <v/>
          </cell>
        </row>
        <row r="1235">
          <cell r="A1235" t="str">
            <v/>
          </cell>
        </row>
        <row r="1236">
          <cell r="A1236" t="str">
            <v/>
          </cell>
        </row>
        <row r="1237">
          <cell r="A1237" t="str">
            <v/>
          </cell>
        </row>
        <row r="1238">
          <cell r="A1238" t="str">
            <v/>
          </cell>
        </row>
        <row r="1239">
          <cell r="A1239" t="str">
            <v/>
          </cell>
        </row>
        <row r="1240">
          <cell r="A1240" t="str">
            <v/>
          </cell>
        </row>
        <row r="1241">
          <cell r="A1241" t="str">
            <v/>
          </cell>
        </row>
        <row r="1242">
          <cell r="A1242" t="str">
            <v/>
          </cell>
        </row>
        <row r="1243">
          <cell r="A1243" t="str">
            <v/>
          </cell>
        </row>
        <row r="1244">
          <cell r="A1244" t="str">
            <v/>
          </cell>
        </row>
        <row r="1245">
          <cell r="A1245" t="str">
            <v/>
          </cell>
        </row>
        <row r="1246">
          <cell r="A1246" t="str">
            <v/>
          </cell>
        </row>
        <row r="1247">
          <cell r="A1247" t="str">
            <v/>
          </cell>
        </row>
        <row r="1248">
          <cell r="A1248" t="str">
            <v/>
          </cell>
        </row>
        <row r="1249">
          <cell r="A1249" t="str">
            <v/>
          </cell>
        </row>
        <row r="1250">
          <cell r="A1250" t="str">
            <v/>
          </cell>
        </row>
        <row r="1251">
          <cell r="A1251" t="str">
            <v/>
          </cell>
        </row>
        <row r="1252">
          <cell r="A1252" t="str">
            <v/>
          </cell>
        </row>
        <row r="1253">
          <cell r="A1253" t="str">
            <v/>
          </cell>
        </row>
        <row r="1254">
          <cell r="A1254" t="str">
            <v/>
          </cell>
        </row>
        <row r="1255">
          <cell r="A1255" t="str">
            <v/>
          </cell>
        </row>
        <row r="1256">
          <cell r="A1256" t="str">
            <v/>
          </cell>
        </row>
        <row r="1257">
          <cell r="A1257" t="str">
            <v/>
          </cell>
        </row>
        <row r="1258">
          <cell r="A1258" t="str">
            <v/>
          </cell>
        </row>
        <row r="1259">
          <cell r="A1259" t="str">
            <v/>
          </cell>
        </row>
        <row r="1260">
          <cell r="A1260" t="str">
            <v/>
          </cell>
        </row>
        <row r="1261">
          <cell r="A1261" t="str">
            <v/>
          </cell>
        </row>
        <row r="1262">
          <cell r="A1262" t="str">
            <v/>
          </cell>
        </row>
        <row r="1263">
          <cell r="A1263" t="str">
            <v/>
          </cell>
        </row>
        <row r="1264">
          <cell r="A1264" t="str">
            <v/>
          </cell>
        </row>
        <row r="1265">
          <cell r="A1265" t="str">
            <v/>
          </cell>
        </row>
        <row r="1266">
          <cell r="A1266" t="str">
            <v/>
          </cell>
        </row>
        <row r="1267">
          <cell r="A1267" t="str">
            <v/>
          </cell>
        </row>
        <row r="1268">
          <cell r="A1268" t="str">
            <v/>
          </cell>
        </row>
        <row r="1269">
          <cell r="A1269" t="str">
            <v/>
          </cell>
        </row>
        <row r="1270">
          <cell r="A1270" t="str">
            <v/>
          </cell>
        </row>
        <row r="1271">
          <cell r="A1271" t="str">
            <v/>
          </cell>
        </row>
        <row r="1272">
          <cell r="A1272" t="str">
            <v/>
          </cell>
        </row>
        <row r="1273">
          <cell r="A1273" t="str">
            <v/>
          </cell>
        </row>
        <row r="1274">
          <cell r="A1274" t="str">
            <v/>
          </cell>
        </row>
        <row r="1275">
          <cell r="A1275" t="str">
            <v/>
          </cell>
        </row>
        <row r="1276">
          <cell r="A1276" t="str">
            <v/>
          </cell>
        </row>
        <row r="1277">
          <cell r="A1277" t="str">
            <v/>
          </cell>
        </row>
        <row r="1278">
          <cell r="A1278" t="str">
            <v/>
          </cell>
        </row>
        <row r="1279">
          <cell r="A1279" t="str">
            <v/>
          </cell>
        </row>
        <row r="1280">
          <cell r="A1280" t="str">
            <v/>
          </cell>
        </row>
        <row r="1281">
          <cell r="A1281" t="str">
            <v/>
          </cell>
        </row>
        <row r="1282">
          <cell r="A1282" t="str">
            <v/>
          </cell>
        </row>
        <row r="1283">
          <cell r="A1283" t="str">
            <v/>
          </cell>
        </row>
        <row r="1284">
          <cell r="A1284" t="str">
            <v/>
          </cell>
        </row>
        <row r="1285">
          <cell r="A1285" t="str">
            <v/>
          </cell>
        </row>
        <row r="1286">
          <cell r="A1286" t="str">
            <v/>
          </cell>
        </row>
        <row r="1287">
          <cell r="A1287" t="str">
            <v/>
          </cell>
        </row>
        <row r="1288">
          <cell r="A1288" t="str">
            <v/>
          </cell>
        </row>
        <row r="1289">
          <cell r="A1289" t="str">
            <v/>
          </cell>
        </row>
        <row r="1290">
          <cell r="A1290" t="str">
            <v/>
          </cell>
        </row>
        <row r="1291">
          <cell r="A1291" t="str">
            <v/>
          </cell>
        </row>
        <row r="1292">
          <cell r="A1292" t="str">
            <v/>
          </cell>
        </row>
        <row r="1293">
          <cell r="A1293" t="str">
            <v/>
          </cell>
        </row>
        <row r="1294">
          <cell r="A1294" t="str">
            <v/>
          </cell>
        </row>
        <row r="1295">
          <cell r="A1295" t="str">
            <v/>
          </cell>
        </row>
        <row r="1296">
          <cell r="A1296" t="str">
            <v/>
          </cell>
        </row>
        <row r="1297">
          <cell r="A1297" t="str">
            <v/>
          </cell>
        </row>
        <row r="1298">
          <cell r="A1298" t="str">
            <v/>
          </cell>
        </row>
        <row r="1299">
          <cell r="A1299" t="str">
            <v/>
          </cell>
        </row>
        <row r="1300">
          <cell r="A1300" t="str">
            <v/>
          </cell>
        </row>
        <row r="1301">
          <cell r="A1301" t="str">
            <v/>
          </cell>
        </row>
        <row r="1302">
          <cell r="A1302" t="str">
            <v/>
          </cell>
        </row>
        <row r="1303">
          <cell r="A1303" t="str">
            <v/>
          </cell>
        </row>
        <row r="1304">
          <cell r="A1304" t="str">
            <v/>
          </cell>
        </row>
        <row r="1305">
          <cell r="A1305" t="str">
            <v/>
          </cell>
        </row>
        <row r="1306">
          <cell r="A1306" t="str">
            <v/>
          </cell>
        </row>
        <row r="1307">
          <cell r="A1307" t="str">
            <v/>
          </cell>
        </row>
        <row r="1308">
          <cell r="A1308" t="str">
            <v/>
          </cell>
        </row>
        <row r="1309">
          <cell r="A1309" t="str">
            <v/>
          </cell>
        </row>
        <row r="1310">
          <cell r="A1310" t="str">
            <v/>
          </cell>
        </row>
        <row r="1311">
          <cell r="A1311" t="str">
            <v/>
          </cell>
        </row>
        <row r="1312">
          <cell r="A1312" t="str">
            <v/>
          </cell>
        </row>
        <row r="1313">
          <cell r="A1313" t="str">
            <v/>
          </cell>
        </row>
        <row r="1314">
          <cell r="A1314" t="str">
            <v/>
          </cell>
        </row>
        <row r="1315">
          <cell r="A1315" t="str">
            <v/>
          </cell>
        </row>
        <row r="1316">
          <cell r="A1316" t="str">
            <v/>
          </cell>
        </row>
        <row r="1317">
          <cell r="A1317" t="str">
            <v/>
          </cell>
        </row>
        <row r="1318">
          <cell r="A1318" t="str">
            <v/>
          </cell>
        </row>
        <row r="1319">
          <cell r="A1319" t="str">
            <v/>
          </cell>
        </row>
        <row r="1320">
          <cell r="A1320" t="str">
            <v/>
          </cell>
        </row>
        <row r="1321">
          <cell r="A1321" t="str">
            <v/>
          </cell>
        </row>
        <row r="1322">
          <cell r="A1322" t="str">
            <v/>
          </cell>
        </row>
        <row r="1323">
          <cell r="A1323" t="str">
            <v/>
          </cell>
        </row>
        <row r="1324">
          <cell r="A1324" t="str">
            <v/>
          </cell>
        </row>
        <row r="1325">
          <cell r="A1325" t="str">
            <v/>
          </cell>
        </row>
        <row r="1326">
          <cell r="A1326" t="str">
            <v/>
          </cell>
        </row>
        <row r="1327">
          <cell r="A1327" t="str">
            <v/>
          </cell>
        </row>
        <row r="1328">
          <cell r="A1328" t="str">
            <v/>
          </cell>
        </row>
        <row r="1329">
          <cell r="A1329" t="str">
            <v/>
          </cell>
        </row>
        <row r="1330">
          <cell r="A1330" t="str">
            <v/>
          </cell>
        </row>
        <row r="1331">
          <cell r="A1331" t="str">
            <v/>
          </cell>
        </row>
        <row r="1332">
          <cell r="A1332" t="str">
            <v/>
          </cell>
        </row>
        <row r="1333">
          <cell r="A1333" t="str">
            <v/>
          </cell>
        </row>
        <row r="1334">
          <cell r="A1334" t="str">
            <v/>
          </cell>
        </row>
        <row r="1335">
          <cell r="A1335" t="str">
            <v/>
          </cell>
        </row>
        <row r="1336">
          <cell r="A1336" t="str">
            <v/>
          </cell>
        </row>
        <row r="1337">
          <cell r="A1337" t="str">
            <v/>
          </cell>
        </row>
        <row r="1338">
          <cell r="A1338" t="str">
            <v/>
          </cell>
        </row>
        <row r="1339">
          <cell r="A1339" t="str">
            <v/>
          </cell>
        </row>
        <row r="1340">
          <cell r="A1340" t="str">
            <v/>
          </cell>
        </row>
        <row r="1341">
          <cell r="A1341" t="str">
            <v/>
          </cell>
        </row>
        <row r="1342">
          <cell r="A1342" t="str">
            <v/>
          </cell>
        </row>
        <row r="1343">
          <cell r="A1343" t="str">
            <v/>
          </cell>
        </row>
        <row r="1344">
          <cell r="A1344" t="str">
            <v/>
          </cell>
        </row>
        <row r="1345">
          <cell r="A1345" t="str">
            <v/>
          </cell>
        </row>
        <row r="1346">
          <cell r="A1346" t="str">
            <v/>
          </cell>
        </row>
        <row r="1347">
          <cell r="A1347" t="str">
            <v/>
          </cell>
        </row>
        <row r="1348">
          <cell r="A1348" t="str">
            <v/>
          </cell>
        </row>
        <row r="1349">
          <cell r="A1349" t="str">
            <v/>
          </cell>
        </row>
        <row r="1350">
          <cell r="A1350" t="str">
            <v/>
          </cell>
        </row>
        <row r="1351">
          <cell r="A1351" t="str">
            <v/>
          </cell>
        </row>
        <row r="1352">
          <cell r="A1352" t="str">
            <v/>
          </cell>
        </row>
        <row r="1353">
          <cell r="A1353" t="str">
            <v/>
          </cell>
        </row>
        <row r="1354">
          <cell r="A1354" t="str">
            <v/>
          </cell>
        </row>
        <row r="1355">
          <cell r="A1355" t="str">
            <v/>
          </cell>
        </row>
        <row r="1356">
          <cell r="A1356" t="str">
            <v/>
          </cell>
        </row>
        <row r="1357">
          <cell r="A1357" t="str">
            <v/>
          </cell>
        </row>
        <row r="1358">
          <cell r="A1358" t="str">
            <v/>
          </cell>
        </row>
        <row r="1359">
          <cell r="A1359" t="str">
            <v/>
          </cell>
        </row>
        <row r="1360">
          <cell r="A1360" t="str">
            <v/>
          </cell>
        </row>
        <row r="1361">
          <cell r="A1361" t="str">
            <v/>
          </cell>
        </row>
        <row r="1362">
          <cell r="A1362" t="str">
            <v/>
          </cell>
        </row>
        <row r="1363">
          <cell r="A1363" t="str">
            <v/>
          </cell>
        </row>
        <row r="1364">
          <cell r="A1364" t="str">
            <v/>
          </cell>
        </row>
        <row r="1365">
          <cell r="A1365" t="str">
            <v/>
          </cell>
        </row>
        <row r="1366">
          <cell r="A1366" t="str">
            <v/>
          </cell>
        </row>
        <row r="1367">
          <cell r="A1367" t="str">
            <v/>
          </cell>
        </row>
        <row r="1368">
          <cell r="A1368" t="str">
            <v/>
          </cell>
        </row>
        <row r="1369">
          <cell r="A1369" t="str">
            <v/>
          </cell>
        </row>
        <row r="1370">
          <cell r="A1370" t="str">
            <v/>
          </cell>
        </row>
        <row r="1371">
          <cell r="A1371" t="str">
            <v/>
          </cell>
        </row>
        <row r="1372">
          <cell r="A1372" t="str">
            <v/>
          </cell>
        </row>
        <row r="1373">
          <cell r="A1373" t="str">
            <v/>
          </cell>
        </row>
        <row r="1374">
          <cell r="A1374" t="str">
            <v/>
          </cell>
        </row>
        <row r="1375">
          <cell r="A1375" t="str">
            <v/>
          </cell>
        </row>
        <row r="1376">
          <cell r="A1376" t="str">
            <v/>
          </cell>
        </row>
        <row r="1377">
          <cell r="A1377" t="str">
            <v/>
          </cell>
        </row>
        <row r="1378">
          <cell r="A1378" t="str">
            <v/>
          </cell>
        </row>
        <row r="1379">
          <cell r="A1379" t="str">
            <v/>
          </cell>
        </row>
        <row r="1380">
          <cell r="A1380" t="str">
            <v/>
          </cell>
        </row>
        <row r="1381">
          <cell r="A1381" t="str">
            <v/>
          </cell>
        </row>
        <row r="1382">
          <cell r="A1382" t="str">
            <v/>
          </cell>
        </row>
        <row r="1383">
          <cell r="A1383" t="str">
            <v/>
          </cell>
        </row>
        <row r="1384">
          <cell r="A1384" t="str">
            <v/>
          </cell>
        </row>
        <row r="1385">
          <cell r="A1385" t="str">
            <v/>
          </cell>
        </row>
        <row r="1386">
          <cell r="A1386" t="str">
            <v/>
          </cell>
        </row>
        <row r="1387">
          <cell r="A1387" t="str">
            <v/>
          </cell>
        </row>
        <row r="1388">
          <cell r="A1388" t="str">
            <v/>
          </cell>
        </row>
        <row r="1389">
          <cell r="A1389" t="str">
            <v/>
          </cell>
        </row>
        <row r="1390">
          <cell r="A1390" t="str">
            <v/>
          </cell>
        </row>
        <row r="1391">
          <cell r="A1391" t="str">
            <v/>
          </cell>
        </row>
        <row r="1392">
          <cell r="A1392" t="str">
            <v/>
          </cell>
        </row>
        <row r="1393">
          <cell r="A1393" t="str">
            <v/>
          </cell>
        </row>
        <row r="1394">
          <cell r="A1394" t="str">
            <v/>
          </cell>
        </row>
        <row r="1395">
          <cell r="A1395" t="str">
            <v/>
          </cell>
        </row>
        <row r="1396">
          <cell r="A1396" t="str">
            <v/>
          </cell>
        </row>
        <row r="1397">
          <cell r="A1397" t="str">
            <v/>
          </cell>
        </row>
        <row r="1398">
          <cell r="A1398" t="str">
            <v/>
          </cell>
        </row>
        <row r="1399">
          <cell r="A1399" t="str">
            <v/>
          </cell>
        </row>
        <row r="1400">
          <cell r="A1400" t="str">
            <v/>
          </cell>
        </row>
        <row r="1401">
          <cell r="A1401" t="str">
            <v/>
          </cell>
        </row>
        <row r="1402">
          <cell r="A1402" t="str">
            <v/>
          </cell>
        </row>
        <row r="1403">
          <cell r="A1403" t="str">
            <v/>
          </cell>
        </row>
        <row r="1404">
          <cell r="A1404" t="str">
            <v/>
          </cell>
        </row>
        <row r="1405">
          <cell r="A1405" t="str">
            <v/>
          </cell>
        </row>
        <row r="1406">
          <cell r="A1406" t="str">
            <v/>
          </cell>
        </row>
        <row r="1407">
          <cell r="A1407" t="str">
            <v/>
          </cell>
        </row>
        <row r="1408">
          <cell r="A1408" t="str">
            <v/>
          </cell>
        </row>
        <row r="1409">
          <cell r="A1409" t="str">
            <v/>
          </cell>
        </row>
        <row r="1410">
          <cell r="A1410" t="str">
            <v/>
          </cell>
        </row>
        <row r="1411">
          <cell r="A1411" t="str">
            <v/>
          </cell>
        </row>
        <row r="1412">
          <cell r="A1412" t="str">
            <v/>
          </cell>
        </row>
        <row r="1413">
          <cell r="A1413" t="str">
            <v/>
          </cell>
        </row>
        <row r="1414">
          <cell r="A1414" t="str">
            <v/>
          </cell>
        </row>
        <row r="1415">
          <cell r="A1415" t="str">
            <v/>
          </cell>
        </row>
        <row r="1416">
          <cell r="A1416" t="str">
            <v/>
          </cell>
        </row>
        <row r="1417">
          <cell r="A1417" t="str">
            <v/>
          </cell>
        </row>
        <row r="1418">
          <cell r="A1418" t="str">
            <v/>
          </cell>
        </row>
        <row r="1419">
          <cell r="A1419" t="str">
            <v/>
          </cell>
        </row>
        <row r="1420">
          <cell r="A1420" t="str">
            <v/>
          </cell>
        </row>
        <row r="1421">
          <cell r="A1421" t="str">
            <v/>
          </cell>
        </row>
        <row r="1422">
          <cell r="A1422" t="str">
            <v/>
          </cell>
        </row>
        <row r="1423">
          <cell r="A1423" t="str">
            <v/>
          </cell>
        </row>
        <row r="1424">
          <cell r="A1424" t="str">
            <v/>
          </cell>
        </row>
        <row r="1425">
          <cell r="A1425" t="str">
            <v/>
          </cell>
        </row>
        <row r="1426">
          <cell r="A1426" t="str">
            <v/>
          </cell>
        </row>
        <row r="1427">
          <cell r="A1427" t="str">
            <v/>
          </cell>
        </row>
        <row r="1428">
          <cell r="A1428" t="str">
            <v/>
          </cell>
        </row>
        <row r="1429">
          <cell r="A1429" t="str">
            <v/>
          </cell>
        </row>
        <row r="1430">
          <cell r="A1430" t="str">
            <v/>
          </cell>
        </row>
        <row r="1431">
          <cell r="A1431" t="str">
            <v/>
          </cell>
        </row>
        <row r="1432">
          <cell r="A1432" t="str">
            <v/>
          </cell>
        </row>
        <row r="1433">
          <cell r="A1433" t="str">
            <v/>
          </cell>
        </row>
        <row r="1434">
          <cell r="A1434" t="str">
            <v/>
          </cell>
        </row>
        <row r="1435">
          <cell r="A1435" t="str">
            <v/>
          </cell>
        </row>
        <row r="1436">
          <cell r="A1436" t="str">
            <v/>
          </cell>
        </row>
        <row r="1437">
          <cell r="A1437" t="str">
            <v/>
          </cell>
        </row>
        <row r="1438">
          <cell r="A1438" t="str">
            <v/>
          </cell>
        </row>
        <row r="1439">
          <cell r="A1439" t="str">
            <v/>
          </cell>
        </row>
        <row r="1440">
          <cell r="A1440" t="str">
            <v/>
          </cell>
        </row>
        <row r="1441">
          <cell r="A1441" t="str">
            <v/>
          </cell>
        </row>
        <row r="1442">
          <cell r="A1442" t="str">
            <v/>
          </cell>
        </row>
        <row r="1443">
          <cell r="A1443" t="str">
            <v/>
          </cell>
        </row>
        <row r="1444">
          <cell r="A1444" t="str">
            <v/>
          </cell>
        </row>
        <row r="1445">
          <cell r="A1445" t="str">
            <v/>
          </cell>
        </row>
        <row r="1446">
          <cell r="A1446" t="str">
            <v/>
          </cell>
        </row>
        <row r="1447">
          <cell r="A1447" t="str">
            <v/>
          </cell>
        </row>
        <row r="1448">
          <cell r="A1448" t="str">
            <v/>
          </cell>
        </row>
        <row r="1449">
          <cell r="A1449" t="str">
            <v/>
          </cell>
        </row>
        <row r="1450">
          <cell r="A1450" t="str">
            <v/>
          </cell>
        </row>
        <row r="1451">
          <cell r="A1451" t="str">
            <v/>
          </cell>
        </row>
        <row r="1452">
          <cell r="A1452" t="str">
            <v/>
          </cell>
        </row>
        <row r="1453">
          <cell r="A1453" t="str">
            <v/>
          </cell>
        </row>
        <row r="1454">
          <cell r="A1454" t="str">
            <v/>
          </cell>
        </row>
        <row r="1455">
          <cell r="A1455" t="str">
            <v/>
          </cell>
        </row>
        <row r="1456">
          <cell r="A1456" t="str">
            <v/>
          </cell>
        </row>
        <row r="1457">
          <cell r="A1457" t="str">
            <v/>
          </cell>
        </row>
        <row r="1458">
          <cell r="A1458" t="str">
            <v/>
          </cell>
        </row>
        <row r="1459">
          <cell r="A1459" t="str">
            <v/>
          </cell>
        </row>
      </sheetData>
      <sheetData sheetId="12" refreshError="1">
        <row r="1">
          <cell r="A1" t="str">
            <v>코드</v>
          </cell>
          <cell r="B1" t="str">
            <v>사업장</v>
          </cell>
          <cell r="C1" t="str">
            <v>고객</v>
          </cell>
          <cell r="D1" t="str">
            <v>경로</v>
          </cell>
          <cell r="E1" t="str">
            <v>제품계층구조3</v>
          </cell>
          <cell r="F1" t="str">
            <v>자재</v>
          </cell>
          <cell r="G1" t="str">
            <v>당월매출수량</v>
          </cell>
          <cell r="H1" t="str">
            <v>당월매출금액</v>
          </cell>
          <cell r="I1" t="str">
            <v>외화매출액</v>
          </cell>
          <cell r="J1" t="str">
            <v>check</v>
          </cell>
        </row>
        <row r="2">
          <cell r="A2" t="str">
            <v/>
          </cell>
        </row>
        <row r="3">
          <cell r="A3" t="str">
            <v/>
          </cell>
        </row>
        <row r="4">
          <cell r="A4" t="str">
            <v/>
          </cell>
        </row>
        <row r="5">
          <cell r="A5" t="str">
            <v/>
          </cell>
        </row>
        <row r="6">
          <cell r="A6" t="str">
            <v/>
          </cell>
        </row>
        <row r="7">
          <cell r="A7" t="str">
            <v/>
          </cell>
        </row>
        <row r="8">
          <cell r="A8" t="str">
            <v/>
          </cell>
        </row>
        <row r="9">
          <cell r="A9" t="str">
            <v/>
          </cell>
        </row>
        <row r="10">
          <cell r="A10" t="str">
            <v/>
          </cell>
        </row>
        <row r="11">
          <cell r="A11" t="str">
            <v/>
          </cell>
        </row>
        <row r="12">
          <cell r="A12" t="str">
            <v/>
          </cell>
        </row>
        <row r="13">
          <cell r="A13" t="str">
            <v/>
          </cell>
        </row>
        <row r="14">
          <cell r="A14" t="str">
            <v/>
          </cell>
        </row>
        <row r="15">
          <cell r="A15" t="str">
            <v/>
          </cell>
        </row>
        <row r="16">
          <cell r="A16" t="str">
            <v/>
          </cell>
        </row>
        <row r="17">
          <cell r="A17" t="str">
            <v/>
          </cell>
        </row>
        <row r="18">
          <cell r="A18" t="str">
            <v/>
          </cell>
        </row>
        <row r="19">
          <cell r="A19" t="str">
            <v/>
          </cell>
        </row>
        <row r="20">
          <cell r="A20" t="str">
            <v/>
          </cell>
        </row>
        <row r="21">
          <cell r="A21" t="str">
            <v/>
          </cell>
        </row>
        <row r="22">
          <cell r="A22" t="str">
            <v/>
          </cell>
        </row>
        <row r="23">
          <cell r="A23" t="str">
            <v/>
          </cell>
        </row>
        <row r="24">
          <cell r="A24" t="str">
            <v/>
          </cell>
        </row>
        <row r="25">
          <cell r="A25" t="str">
            <v/>
          </cell>
        </row>
        <row r="26">
          <cell r="A26" t="str">
            <v/>
          </cell>
        </row>
        <row r="27">
          <cell r="A27" t="str">
            <v/>
          </cell>
        </row>
        <row r="28">
          <cell r="A28" t="str">
            <v/>
          </cell>
        </row>
        <row r="29">
          <cell r="A29" t="str">
            <v/>
          </cell>
        </row>
        <row r="30">
          <cell r="A30" t="str">
            <v/>
          </cell>
        </row>
        <row r="31">
          <cell r="A31" t="str">
            <v/>
          </cell>
        </row>
        <row r="32">
          <cell r="A32" t="str">
            <v/>
          </cell>
        </row>
        <row r="33">
          <cell r="A33" t="str">
            <v/>
          </cell>
        </row>
        <row r="34">
          <cell r="A34" t="str">
            <v/>
          </cell>
        </row>
        <row r="35">
          <cell r="A35" t="str">
            <v/>
          </cell>
        </row>
        <row r="36">
          <cell r="A36" t="str">
            <v/>
          </cell>
        </row>
        <row r="37">
          <cell r="A37" t="str">
            <v/>
          </cell>
        </row>
        <row r="38">
          <cell r="A38" t="str">
            <v/>
          </cell>
        </row>
        <row r="39">
          <cell r="A39" t="str">
            <v/>
          </cell>
        </row>
        <row r="40">
          <cell r="A40" t="str">
            <v/>
          </cell>
        </row>
        <row r="41">
          <cell r="A41" t="str">
            <v/>
          </cell>
        </row>
        <row r="42">
          <cell r="A42" t="str">
            <v/>
          </cell>
        </row>
        <row r="43">
          <cell r="A43" t="str">
            <v/>
          </cell>
        </row>
        <row r="44">
          <cell r="A44" t="str">
            <v/>
          </cell>
        </row>
        <row r="45">
          <cell r="A45" t="str">
            <v/>
          </cell>
        </row>
        <row r="46">
          <cell r="A46" t="str">
            <v/>
          </cell>
        </row>
        <row r="47">
          <cell r="A47" t="str">
            <v/>
          </cell>
        </row>
        <row r="48">
          <cell r="A48" t="str">
            <v/>
          </cell>
        </row>
        <row r="49">
          <cell r="A49" t="str">
            <v/>
          </cell>
        </row>
        <row r="50">
          <cell r="A50" t="str">
            <v/>
          </cell>
        </row>
        <row r="51">
          <cell r="A51" t="str">
            <v/>
          </cell>
        </row>
        <row r="52">
          <cell r="A52" t="str">
            <v/>
          </cell>
        </row>
        <row r="53">
          <cell r="A53" t="str">
            <v/>
          </cell>
        </row>
        <row r="54">
          <cell r="A54" t="str">
            <v/>
          </cell>
        </row>
        <row r="55">
          <cell r="A55" t="str">
            <v/>
          </cell>
        </row>
        <row r="56">
          <cell r="A56" t="str">
            <v/>
          </cell>
        </row>
        <row r="57">
          <cell r="A57" t="str">
            <v/>
          </cell>
        </row>
        <row r="58">
          <cell r="A58" t="str">
            <v/>
          </cell>
        </row>
        <row r="59">
          <cell r="A59" t="str">
            <v/>
          </cell>
        </row>
        <row r="60">
          <cell r="A60" t="str">
            <v/>
          </cell>
        </row>
        <row r="61">
          <cell r="A61" t="str">
            <v/>
          </cell>
        </row>
        <row r="62">
          <cell r="A62" t="str">
            <v/>
          </cell>
        </row>
        <row r="63">
          <cell r="A63" t="str">
            <v/>
          </cell>
        </row>
        <row r="64">
          <cell r="A64" t="str">
            <v/>
          </cell>
        </row>
        <row r="65">
          <cell r="A65" t="str">
            <v/>
          </cell>
        </row>
        <row r="66">
          <cell r="A66" t="str">
            <v/>
          </cell>
        </row>
        <row r="67">
          <cell r="A67" t="str">
            <v/>
          </cell>
        </row>
        <row r="68">
          <cell r="A68" t="str">
            <v/>
          </cell>
        </row>
        <row r="69">
          <cell r="A69" t="str">
            <v/>
          </cell>
        </row>
        <row r="70">
          <cell r="A70" t="str">
            <v/>
          </cell>
        </row>
        <row r="71">
          <cell r="A71" t="str">
            <v/>
          </cell>
        </row>
        <row r="72">
          <cell r="A72" t="str">
            <v/>
          </cell>
        </row>
        <row r="73">
          <cell r="A73" t="str">
            <v/>
          </cell>
        </row>
        <row r="74">
          <cell r="A74" t="str">
            <v/>
          </cell>
        </row>
        <row r="75">
          <cell r="A75" t="str">
            <v/>
          </cell>
        </row>
        <row r="76">
          <cell r="A76" t="str">
            <v/>
          </cell>
        </row>
        <row r="77">
          <cell r="A77" t="str">
            <v/>
          </cell>
        </row>
        <row r="78">
          <cell r="A78" t="str">
            <v/>
          </cell>
        </row>
        <row r="79">
          <cell r="A79" t="str">
            <v/>
          </cell>
        </row>
        <row r="80">
          <cell r="A80" t="str">
            <v/>
          </cell>
        </row>
        <row r="81">
          <cell r="A81" t="str">
            <v/>
          </cell>
        </row>
        <row r="82">
          <cell r="A82" t="str">
            <v/>
          </cell>
        </row>
        <row r="83">
          <cell r="A83" t="str">
            <v/>
          </cell>
        </row>
        <row r="84">
          <cell r="A84" t="str">
            <v/>
          </cell>
        </row>
        <row r="85">
          <cell r="A85" t="str">
            <v/>
          </cell>
        </row>
        <row r="86">
          <cell r="A86" t="str">
            <v/>
          </cell>
        </row>
        <row r="87">
          <cell r="A87" t="str">
            <v/>
          </cell>
        </row>
        <row r="88">
          <cell r="A88" t="str">
            <v/>
          </cell>
        </row>
        <row r="89">
          <cell r="A89" t="str">
            <v/>
          </cell>
        </row>
        <row r="90">
          <cell r="A90" t="str">
            <v/>
          </cell>
        </row>
        <row r="91">
          <cell r="A91" t="str">
            <v/>
          </cell>
        </row>
        <row r="92">
          <cell r="A92" t="str">
            <v/>
          </cell>
        </row>
        <row r="93">
          <cell r="A93" t="str">
            <v/>
          </cell>
        </row>
        <row r="94">
          <cell r="A94" t="str">
            <v/>
          </cell>
        </row>
        <row r="95">
          <cell r="A95" t="str">
            <v/>
          </cell>
        </row>
        <row r="96">
          <cell r="A96" t="str">
            <v/>
          </cell>
        </row>
        <row r="97">
          <cell r="A97" t="str">
            <v/>
          </cell>
        </row>
        <row r="98">
          <cell r="A98" t="str">
            <v/>
          </cell>
        </row>
        <row r="99">
          <cell r="A99" t="str">
            <v/>
          </cell>
        </row>
        <row r="100">
          <cell r="A100" t="str">
            <v/>
          </cell>
        </row>
        <row r="101">
          <cell r="A101" t="str">
            <v/>
          </cell>
        </row>
        <row r="102">
          <cell r="A102" t="str">
            <v/>
          </cell>
        </row>
        <row r="103">
          <cell r="A103" t="str">
            <v/>
          </cell>
        </row>
        <row r="104">
          <cell r="A104" t="str">
            <v/>
          </cell>
        </row>
        <row r="105">
          <cell r="A105" t="str">
            <v/>
          </cell>
        </row>
        <row r="106">
          <cell r="A106" t="str">
            <v/>
          </cell>
        </row>
        <row r="107">
          <cell r="A107" t="str">
            <v/>
          </cell>
        </row>
        <row r="108">
          <cell r="A108" t="str">
            <v/>
          </cell>
        </row>
        <row r="109">
          <cell r="A109" t="str">
            <v/>
          </cell>
        </row>
        <row r="110">
          <cell r="A110" t="str">
            <v/>
          </cell>
        </row>
        <row r="111">
          <cell r="A111" t="str">
            <v/>
          </cell>
        </row>
        <row r="112">
          <cell r="A112" t="str">
            <v/>
          </cell>
        </row>
        <row r="113">
          <cell r="A113" t="str">
            <v/>
          </cell>
        </row>
        <row r="114">
          <cell r="A114" t="str">
            <v/>
          </cell>
        </row>
        <row r="115">
          <cell r="A115" t="str">
            <v/>
          </cell>
        </row>
        <row r="116">
          <cell r="A116" t="str">
            <v/>
          </cell>
        </row>
        <row r="117">
          <cell r="A117" t="str">
            <v/>
          </cell>
        </row>
        <row r="118">
          <cell r="A118" t="str">
            <v/>
          </cell>
        </row>
        <row r="119">
          <cell r="A119" t="str">
            <v/>
          </cell>
        </row>
        <row r="120">
          <cell r="A120" t="str">
            <v/>
          </cell>
        </row>
        <row r="121">
          <cell r="A121" t="str">
            <v/>
          </cell>
        </row>
        <row r="122">
          <cell r="A122" t="str">
            <v/>
          </cell>
        </row>
        <row r="123">
          <cell r="A123" t="str">
            <v/>
          </cell>
        </row>
        <row r="124">
          <cell r="A124" t="str">
            <v/>
          </cell>
        </row>
        <row r="125">
          <cell r="A125" t="str">
            <v/>
          </cell>
        </row>
        <row r="126">
          <cell r="A126" t="str">
            <v/>
          </cell>
        </row>
        <row r="127">
          <cell r="A127" t="str">
            <v/>
          </cell>
        </row>
        <row r="128">
          <cell r="A128" t="str">
            <v/>
          </cell>
        </row>
        <row r="129">
          <cell r="A129" t="str">
            <v/>
          </cell>
        </row>
        <row r="130">
          <cell r="A130" t="str">
            <v/>
          </cell>
        </row>
        <row r="131">
          <cell r="A131" t="str">
            <v/>
          </cell>
        </row>
        <row r="132">
          <cell r="A132" t="str">
            <v/>
          </cell>
        </row>
        <row r="133">
          <cell r="A133" t="str">
            <v/>
          </cell>
        </row>
        <row r="134">
          <cell r="A134" t="str">
            <v/>
          </cell>
        </row>
        <row r="135">
          <cell r="A135" t="str">
            <v/>
          </cell>
        </row>
        <row r="136">
          <cell r="A136" t="str">
            <v/>
          </cell>
        </row>
        <row r="137">
          <cell r="A137" t="str">
            <v/>
          </cell>
        </row>
        <row r="138">
          <cell r="A138" t="str">
            <v/>
          </cell>
        </row>
        <row r="139">
          <cell r="A139" t="str">
            <v/>
          </cell>
        </row>
        <row r="140">
          <cell r="A140" t="str">
            <v/>
          </cell>
        </row>
        <row r="141">
          <cell r="A141" t="str">
            <v/>
          </cell>
        </row>
        <row r="142">
          <cell r="A142" t="str">
            <v/>
          </cell>
        </row>
        <row r="143">
          <cell r="A143" t="str">
            <v/>
          </cell>
        </row>
        <row r="144">
          <cell r="A144" t="str">
            <v/>
          </cell>
        </row>
        <row r="145">
          <cell r="A145" t="str">
            <v/>
          </cell>
        </row>
        <row r="146">
          <cell r="A146" t="str">
            <v/>
          </cell>
        </row>
        <row r="147">
          <cell r="A147" t="str">
            <v/>
          </cell>
        </row>
        <row r="148">
          <cell r="A148" t="str">
            <v/>
          </cell>
        </row>
        <row r="149">
          <cell r="A149" t="str">
            <v/>
          </cell>
        </row>
        <row r="150">
          <cell r="A150" t="str">
            <v/>
          </cell>
        </row>
        <row r="151">
          <cell r="A151" t="str">
            <v/>
          </cell>
        </row>
        <row r="152">
          <cell r="A152" t="str">
            <v/>
          </cell>
        </row>
        <row r="153">
          <cell r="A153" t="str">
            <v/>
          </cell>
        </row>
        <row r="154">
          <cell r="A154" t="str">
            <v/>
          </cell>
        </row>
        <row r="155">
          <cell r="A155" t="str">
            <v/>
          </cell>
        </row>
        <row r="156">
          <cell r="A156" t="str">
            <v/>
          </cell>
        </row>
        <row r="157">
          <cell r="A157" t="str">
            <v/>
          </cell>
        </row>
        <row r="158">
          <cell r="A158" t="str">
            <v/>
          </cell>
        </row>
        <row r="159">
          <cell r="A159" t="str">
            <v/>
          </cell>
        </row>
        <row r="160">
          <cell r="A160" t="str">
            <v/>
          </cell>
        </row>
        <row r="161">
          <cell r="A161" t="str">
            <v/>
          </cell>
        </row>
        <row r="162">
          <cell r="A162" t="str">
            <v/>
          </cell>
        </row>
        <row r="163">
          <cell r="A163" t="str">
            <v/>
          </cell>
        </row>
        <row r="164">
          <cell r="A164" t="str">
            <v/>
          </cell>
        </row>
        <row r="165">
          <cell r="A165" t="str">
            <v/>
          </cell>
        </row>
        <row r="166">
          <cell r="A166" t="str">
            <v/>
          </cell>
        </row>
        <row r="167">
          <cell r="A167" t="str">
            <v/>
          </cell>
        </row>
        <row r="168">
          <cell r="A168" t="str">
            <v/>
          </cell>
        </row>
        <row r="169">
          <cell r="A169" t="str">
            <v/>
          </cell>
        </row>
        <row r="170">
          <cell r="A170" t="str">
            <v/>
          </cell>
        </row>
        <row r="171">
          <cell r="A171" t="str">
            <v/>
          </cell>
        </row>
        <row r="172">
          <cell r="A172" t="str">
            <v/>
          </cell>
        </row>
        <row r="173">
          <cell r="A173" t="str">
            <v/>
          </cell>
        </row>
        <row r="174">
          <cell r="A174" t="str">
            <v/>
          </cell>
        </row>
        <row r="175">
          <cell r="A175" t="str">
            <v/>
          </cell>
        </row>
        <row r="176">
          <cell r="A176" t="str">
            <v/>
          </cell>
        </row>
        <row r="177">
          <cell r="A177" t="str">
            <v/>
          </cell>
        </row>
        <row r="178">
          <cell r="A178" t="str">
            <v/>
          </cell>
        </row>
        <row r="179">
          <cell r="A179" t="str">
            <v/>
          </cell>
        </row>
        <row r="180">
          <cell r="A180" t="str">
            <v/>
          </cell>
        </row>
        <row r="181">
          <cell r="A181" t="str">
            <v/>
          </cell>
        </row>
        <row r="182">
          <cell r="A182" t="str">
            <v/>
          </cell>
        </row>
        <row r="183">
          <cell r="A183" t="str">
            <v/>
          </cell>
        </row>
        <row r="184">
          <cell r="A184" t="str">
            <v/>
          </cell>
        </row>
        <row r="185">
          <cell r="A185" t="str">
            <v/>
          </cell>
        </row>
        <row r="186">
          <cell r="A186" t="str">
            <v/>
          </cell>
        </row>
        <row r="187">
          <cell r="A187" t="str">
            <v/>
          </cell>
        </row>
        <row r="188">
          <cell r="A188" t="str">
            <v/>
          </cell>
        </row>
        <row r="189">
          <cell r="A189" t="str">
            <v/>
          </cell>
        </row>
        <row r="190">
          <cell r="A190" t="str">
            <v/>
          </cell>
        </row>
        <row r="191">
          <cell r="A191" t="str">
            <v/>
          </cell>
        </row>
        <row r="192">
          <cell r="A192" t="str">
            <v/>
          </cell>
        </row>
        <row r="193">
          <cell r="A193" t="str">
            <v/>
          </cell>
        </row>
        <row r="194">
          <cell r="A194" t="str">
            <v/>
          </cell>
        </row>
        <row r="195">
          <cell r="A195" t="str">
            <v/>
          </cell>
        </row>
        <row r="196">
          <cell r="A196" t="str">
            <v/>
          </cell>
        </row>
        <row r="197">
          <cell r="A197" t="str">
            <v/>
          </cell>
        </row>
        <row r="198">
          <cell r="A198" t="str">
            <v/>
          </cell>
        </row>
        <row r="199">
          <cell r="A199" t="str">
            <v/>
          </cell>
        </row>
        <row r="200">
          <cell r="A200" t="str">
            <v/>
          </cell>
        </row>
        <row r="201">
          <cell r="A201" t="str">
            <v/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  <row r="301">
          <cell r="A301" t="str">
            <v/>
          </cell>
        </row>
        <row r="302">
          <cell r="A302" t="str">
            <v/>
          </cell>
        </row>
        <row r="303">
          <cell r="A303" t="str">
            <v/>
          </cell>
        </row>
        <row r="304">
          <cell r="A304" t="str">
            <v/>
          </cell>
        </row>
        <row r="305">
          <cell r="A305" t="str">
            <v/>
          </cell>
        </row>
        <row r="306">
          <cell r="A306" t="str">
            <v/>
          </cell>
        </row>
        <row r="307">
          <cell r="A307" t="str">
            <v/>
          </cell>
        </row>
        <row r="308">
          <cell r="A308" t="str">
            <v/>
          </cell>
        </row>
        <row r="309">
          <cell r="A309" t="str">
            <v/>
          </cell>
        </row>
        <row r="310">
          <cell r="A310" t="str">
            <v/>
          </cell>
        </row>
        <row r="311">
          <cell r="A311" t="str">
            <v/>
          </cell>
        </row>
        <row r="312">
          <cell r="A312" t="str">
            <v/>
          </cell>
        </row>
        <row r="313">
          <cell r="A313" t="str">
            <v/>
          </cell>
        </row>
        <row r="314">
          <cell r="A314" t="str">
            <v/>
          </cell>
        </row>
        <row r="315">
          <cell r="A315" t="str">
            <v/>
          </cell>
        </row>
        <row r="316">
          <cell r="A316" t="str">
            <v/>
          </cell>
        </row>
        <row r="317">
          <cell r="A317" t="str">
            <v/>
          </cell>
        </row>
        <row r="318">
          <cell r="A318" t="str">
            <v/>
          </cell>
        </row>
        <row r="319">
          <cell r="A319" t="str">
            <v/>
          </cell>
        </row>
        <row r="320">
          <cell r="A320" t="str">
            <v/>
          </cell>
        </row>
        <row r="321">
          <cell r="A321" t="str">
            <v/>
          </cell>
        </row>
        <row r="322">
          <cell r="A322" t="str">
            <v/>
          </cell>
        </row>
        <row r="323">
          <cell r="A323" t="str">
            <v/>
          </cell>
        </row>
        <row r="324">
          <cell r="A324" t="str">
            <v/>
          </cell>
        </row>
        <row r="325">
          <cell r="A325" t="str">
            <v/>
          </cell>
        </row>
        <row r="326">
          <cell r="A326" t="str">
            <v/>
          </cell>
        </row>
        <row r="327">
          <cell r="A327" t="str">
            <v/>
          </cell>
        </row>
        <row r="328">
          <cell r="A328" t="str">
            <v/>
          </cell>
        </row>
        <row r="329">
          <cell r="A329" t="str">
            <v/>
          </cell>
        </row>
        <row r="330">
          <cell r="A330" t="str">
            <v/>
          </cell>
        </row>
        <row r="331">
          <cell r="A331" t="str">
            <v/>
          </cell>
        </row>
        <row r="332">
          <cell r="A332" t="str">
            <v/>
          </cell>
        </row>
        <row r="333">
          <cell r="A333" t="str">
            <v/>
          </cell>
        </row>
        <row r="334">
          <cell r="A334" t="str">
            <v/>
          </cell>
        </row>
        <row r="335">
          <cell r="A335" t="str">
            <v/>
          </cell>
        </row>
        <row r="336">
          <cell r="A336" t="str">
            <v/>
          </cell>
        </row>
        <row r="337">
          <cell r="A337" t="str">
            <v/>
          </cell>
        </row>
        <row r="338">
          <cell r="A338" t="str">
            <v/>
          </cell>
        </row>
        <row r="339">
          <cell r="A339" t="str">
            <v/>
          </cell>
        </row>
        <row r="340">
          <cell r="A340" t="str">
            <v/>
          </cell>
        </row>
        <row r="341">
          <cell r="A341" t="str">
            <v/>
          </cell>
        </row>
        <row r="342">
          <cell r="A342" t="str">
            <v/>
          </cell>
        </row>
        <row r="343">
          <cell r="A343" t="str">
            <v/>
          </cell>
        </row>
        <row r="344">
          <cell r="A344" t="str">
            <v/>
          </cell>
        </row>
        <row r="345">
          <cell r="A345" t="str">
            <v/>
          </cell>
        </row>
        <row r="346">
          <cell r="A346" t="str">
            <v/>
          </cell>
        </row>
        <row r="347">
          <cell r="A347" t="str">
            <v/>
          </cell>
        </row>
        <row r="348">
          <cell r="A348" t="str">
            <v/>
          </cell>
        </row>
        <row r="349">
          <cell r="A349" t="str">
            <v/>
          </cell>
        </row>
        <row r="350">
          <cell r="A350" t="str">
            <v/>
          </cell>
        </row>
        <row r="351">
          <cell r="A351" t="str">
            <v/>
          </cell>
        </row>
        <row r="352">
          <cell r="A352" t="str">
            <v/>
          </cell>
        </row>
        <row r="353">
          <cell r="A353" t="str">
            <v/>
          </cell>
        </row>
        <row r="354">
          <cell r="A354" t="str">
            <v/>
          </cell>
        </row>
        <row r="355">
          <cell r="A355" t="str">
            <v/>
          </cell>
        </row>
        <row r="356">
          <cell r="A356" t="str">
            <v/>
          </cell>
        </row>
        <row r="357">
          <cell r="A357" t="str">
            <v/>
          </cell>
        </row>
        <row r="358">
          <cell r="A358" t="str">
            <v/>
          </cell>
        </row>
        <row r="359">
          <cell r="A359" t="str">
            <v/>
          </cell>
        </row>
        <row r="360">
          <cell r="A360" t="str">
            <v/>
          </cell>
        </row>
        <row r="361">
          <cell r="A361" t="str">
            <v/>
          </cell>
        </row>
        <row r="362">
          <cell r="A362" t="str">
            <v/>
          </cell>
        </row>
        <row r="363">
          <cell r="A363" t="str">
            <v/>
          </cell>
        </row>
        <row r="364">
          <cell r="A364" t="str">
            <v/>
          </cell>
        </row>
        <row r="365">
          <cell r="A365" t="str">
            <v/>
          </cell>
        </row>
        <row r="366">
          <cell r="A366" t="str">
            <v/>
          </cell>
        </row>
        <row r="367">
          <cell r="A367" t="str">
            <v/>
          </cell>
        </row>
        <row r="368">
          <cell r="A368" t="str">
            <v/>
          </cell>
        </row>
        <row r="369">
          <cell r="A369" t="str">
            <v/>
          </cell>
        </row>
        <row r="370">
          <cell r="A370" t="str">
            <v/>
          </cell>
        </row>
        <row r="371">
          <cell r="A371" t="str">
            <v/>
          </cell>
        </row>
        <row r="372">
          <cell r="A372" t="str">
            <v/>
          </cell>
        </row>
        <row r="373">
          <cell r="A373" t="str">
            <v/>
          </cell>
        </row>
        <row r="374">
          <cell r="A374" t="str">
            <v/>
          </cell>
        </row>
        <row r="375">
          <cell r="A375" t="str">
            <v/>
          </cell>
        </row>
        <row r="376">
          <cell r="A376" t="str">
            <v/>
          </cell>
        </row>
        <row r="377">
          <cell r="A377" t="str">
            <v/>
          </cell>
        </row>
        <row r="378">
          <cell r="A378" t="str">
            <v/>
          </cell>
        </row>
        <row r="379">
          <cell r="A379" t="str">
            <v/>
          </cell>
        </row>
        <row r="380">
          <cell r="A380" t="str">
            <v/>
          </cell>
        </row>
        <row r="381">
          <cell r="A381" t="str">
            <v/>
          </cell>
        </row>
        <row r="382">
          <cell r="A382" t="str">
            <v/>
          </cell>
        </row>
        <row r="383">
          <cell r="A383" t="str">
            <v/>
          </cell>
        </row>
        <row r="384">
          <cell r="A384" t="str">
            <v/>
          </cell>
        </row>
        <row r="385">
          <cell r="A385" t="str">
            <v/>
          </cell>
        </row>
        <row r="386">
          <cell r="A386" t="str">
            <v/>
          </cell>
        </row>
        <row r="387">
          <cell r="A387" t="str">
            <v/>
          </cell>
        </row>
        <row r="388">
          <cell r="A388" t="str">
            <v/>
          </cell>
        </row>
        <row r="389">
          <cell r="A389" t="str">
            <v/>
          </cell>
        </row>
        <row r="390">
          <cell r="A390" t="str">
            <v/>
          </cell>
        </row>
        <row r="391">
          <cell r="A391" t="str">
            <v/>
          </cell>
        </row>
        <row r="392">
          <cell r="A392" t="str">
            <v/>
          </cell>
        </row>
        <row r="393">
          <cell r="A393" t="str">
            <v/>
          </cell>
        </row>
        <row r="394">
          <cell r="A394" t="str">
            <v/>
          </cell>
        </row>
        <row r="395">
          <cell r="A395" t="str">
            <v/>
          </cell>
        </row>
        <row r="396">
          <cell r="A396" t="str">
            <v/>
          </cell>
        </row>
        <row r="397">
          <cell r="A397" t="str">
            <v/>
          </cell>
        </row>
        <row r="398">
          <cell r="A398" t="str">
            <v/>
          </cell>
        </row>
        <row r="399">
          <cell r="A399" t="str">
            <v/>
          </cell>
        </row>
        <row r="400">
          <cell r="A400" t="str">
            <v/>
          </cell>
        </row>
        <row r="401">
          <cell r="A401" t="str">
            <v/>
          </cell>
        </row>
        <row r="402">
          <cell r="A402" t="str">
            <v/>
          </cell>
        </row>
        <row r="403">
          <cell r="A403" t="str">
            <v/>
          </cell>
        </row>
        <row r="404">
          <cell r="A404" t="str">
            <v/>
          </cell>
        </row>
        <row r="405">
          <cell r="A405" t="str">
            <v/>
          </cell>
        </row>
        <row r="406">
          <cell r="A406" t="str">
            <v/>
          </cell>
        </row>
        <row r="407">
          <cell r="A407" t="str">
            <v/>
          </cell>
        </row>
        <row r="408">
          <cell r="A408" t="str">
            <v/>
          </cell>
        </row>
        <row r="409">
          <cell r="A409" t="str">
            <v/>
          </cell>
        </row>
        <row r="410">
          <cell r="A410" t="str">
            <v/>
          </cell>
        </row>
        <row r="411">
          <cell r="A411" t="str">
            <v/>
          </cell>
        </row>
        <row r="412">
          <cell r="A412" t="str">
            <v/>
          </cell>
        </row>
        <row r="413">
          <cell r="A413" t="str">
            <v/>
          </cell>
        </row>
        <row r="414">
          <cell r="A414" t="str">
            <v/>
          </cell>
        </row>
        <row r="415">
          <cell r="A415" t="str">
            <v/>
          </cell>
        </row>
        <row r="416">
          <cell r="A416" t="str">
            <v/>
          </cell>
        </row>
        <row r="417">
          <cell r="A417" t="str">
            <v/>
          </cell>
        </row>
        <row r="418">
          <cell r="A418" t="str">
            <v/>
          </cell>
        </row>
        <row r="419">
          <cell r="A419" t="str">
            <v/>
          </cell>
        </row>
        <row r="420">
          <cell r="A420" t="str">
            <v/>
          </cell>
        </row>
        <row r="421">
          <cell r="A421" t="str">
            <v/>
          </cell>
        </row>
        <row r="422">
          <cell r="A422" t="str">
            <v/>
          </cell>
        </row>
        <row r="423">
          <cell r="A423" t="str">
            <v/>
          </cell>
        </row>
        <row r="424">
          <cell r="A424" t="str">
            <v/>
          </cell>
        </row>
        <row r="425">
          <cell r="A425" t="str">
            <v/>
          </cell>
        </row>
        <row r="426">
          <cell r="A426" t="str">
            <v/>
          </cell>
        </row>
        <row r="427">
          <cell r="A427" t="str">
            <v/>
          </cell>
        </row>
        <row r="428">
          <cell r="A428" t="str">
            <v/>
          </cell>
        </row>
        <row r="429">
          <cell r="A429" t="str">
            <v/>
          </cell>
        </row>
        <row r="430">
          <cell r="A430" t="str">
            <v/>
          </cell>
        </row>
        <row r="431">
          <cell r="A431" t="str">
            <v/>
          </cell>
        </row>
        <row r="432">
          <cell r="A432" t="str">
            <v/>
          </cell>
        </row>
        <row r="433">
          <cell r="A433" t="str">
            <v/>
          </cell>
        </row>
        <row r="434">
          <cell r="A434" t="str">
            <v/>
          </cell>
        </row>
        <row r="435">
          <cell r="A435" t="str">
            <v/>
          </cell>
        </row>
        <row r="436">
          <cell r="A436" t="str">
            <v/>
          </cell>
        </row>
        <row r="437">
          <cell r="A437" t="str">
            <v/>
          </cell>
        </row>
        <row r="438">
          <cell r="A438" t="str">
            <v/>
          </cell>
        </row>
        <row r="439">
          <cell r="A439" t="str">
            <v/>
          </cell>
        </row>
        <row r="440">
          <cell r="A440" t="str">
            <v/>
          </cell>
        </row>
        <row r="441">
          <cell r="A441" t="str">
            <v/>
          </cell>
        </row>
        <row r="442">
          <cell r="A442" t="str">
            <v/>
          </cell>
        </row>
        <row r="443">
          <cell r="A443" t="str">
            <v/>
          </cell>
        </row>
        <row r="444">
          <cell r="A444" t="str">
            <v/>
          </cell>
        </row>
        <row r="445">
          <cell r="A445" t="str">
            <v/>
          </cell>
        </row>
        <row r="446">
          <cell r="A446" t="str">
            <v/>
          </cell>
        </row>
        <row r="447">
          <cell r="A447" t="str">
            <v/>
          </cell>
        </row>
        <row r="448">
          <cell r="A448" t="str">
            <v/>
          </cell>
        </row>
        <row r="449">
          <cell r="A449" t="str">
            <v/>
          </cell>
        </row>
        <row r="450">
          <cell r="A450" t="str">
            <v/>
          </cell>
        </row>
        <row r="451">
          <cell r="A451" t="str">
            <v/>
          </cell>
        </row>
        <row r="452">
          <cell r="A452" t="str">
            <v/>
          </cell>
        </row>
        <row r="453">
          <cell r="A453" t="str">
            <v/>
          </cell>
        </row>
        <row r="454">
          <cell r="A454" t="str">
            <v/>
          </cell>
        </row>
        <row r="455">
          <cell r="A455" t="str">
            <v/>
          </cell>
        </row>
        <row r="456">
          <cell r="A456" t="str">
            <v/>
          </cell>
        </row>
        <row r="457">
          <cell r="A457" t="str">
            <v/>
          </cell>
        </row>
        <row r="458">
          <cell r="A458" t="str">
            <v/>
          </cell>
        </row>
        <row r="459">
          <cell r="A459" t="str">
            <v/>
          </cell>
        </row>
        <row r="460">
          <cell r="A460" t="str">
            <v/>
          </cell>
        </row>
        <row r="461">
          <cell r="A461" t="str">
            <v/>
          </cell>
        </row>
        <row r="462">
          <cell r="A462" t="str">
            <v/>
          </cell>
        </row>
        <row r="463">
          <cell r="A463" t="str">
            <v/>
          </cell>
        </row>
        <row r="464">
          <cell r="A464" t="str">
            <v/>
          </cell>
        </row>
        <row r="465">
          <cell r="A465" t="str">
            <v/>
          </cell>
        </row>
        <row r="466">
          <cell r="A466" t="str">
            <v/>
          </cell>
        </row>
        <row r="467">
          <cell r="A467" t="str">
            <v/>
          </cell>
        </row>
        <row r="468">
          <cell r="A468" t="str">
            <v/>
          </cell>
        </row>
        <row r="469">
          <cell r="A469" t="str">
            <v/>
          </cell>
        </row>
        <row r="470">
          <cell r="A470" t="str">
            <v/>
          </cell>
        </row>
        <row r="471">
          <cell r="A471" t="str">
            <v/>
          </cell>
        </row>
        <row r="472">
          <cell r="A472" t="str">
            <v/>
          </cell>
        </row>
        <row r="473">
          <cell r="A473" t="str">
            <v/>
          </cell>
        </row>
        <row r="474">
          <cell r="A474" t="str">
            <v/>
          </cell>
        </row>
        <row r="475">
          <cell r="A475" t="str">
            <v/>
          </cell>
        </row>
        <row r="476">
          <cell r="A476" t="str">
            <v/>
          </cell>
        </row>
        <row r="477">
          <cell r="A477" t="str">
            <v/>
          </cell>
        </row>
        <row r="478">
          <cell r="A478" t="str">
            <v/>
          </cell>
        </row>
        <row r="479">
          <cell r="A479" t="str">
            <v/>
          </cell>
        </row>
        <row r="480">
          <cell r="A480" t="str">
            <v/>
          </cell>
        </row>
        <row r="481">
          <cell r="A481" t="str">
            <v/>
          </cell>
        </row>
        <row r="482">
          <cell r="A482" t="str">
            <v/>
          </cell>
        </row>
        <row r="483">
          <cell r="A483" t="str">
            <v/>
          </cell>
        </row>
        <row r="484">
          <cell r="A484" t="str">
            <v/>
          </cell>
        </row>
        <row r="485">
          <cell r="A485" t="str">
            <v/>
          </cell>
        </row>
        <row r="486">
          <cell r="A486" t="str">
            <v/>
          </cell>
        </row>
        <row r="487">
          <cell r="A487" t="str">
            <v/>
          </cell>
        </row>
        <row r="488">
          <cell r="A488" t="str">
            <v/>
          </cell>
        </row>
        <row r="489">
          <cell r="A489" t="str">
            <v/>
          </cell>
        </row>
        <row r="490">
          <cell r="A490" t="str">
            <v/>
          </cell>
        </row>
        <row r="491">
          <cell r="A491" t="str">
            <v/>
          </cell>
        </row>
        <row r="492">
          <cell r="A492" t="str">
            <v/>
          </cell>
        </row>
        <row r="493">
          <cell r="A493" t="str">
            <v/>
          </cell>
        </row>
        <row r="494">
          <cell r="A494" t="str">
            <v/>
          </cell>
        </row>
        <row r="495">
          <cell r="A495" t="str">
            <v/>
          </cell>
        </row>
        <row r="496">
          <cell r="A496" t="str">
            <v/>
          </cell>
        </row>
        <row r="497">
          <cell r="A497" t="str">
            <v/>
          </cell>
        </row>
        <row r="498">
          <cell r="A498" t="str">
            <v/>
          </cell>
        </row>
        <row r="499">
          <cell r="A499" t="str">
            <v/>
          </cell>
        </row>
        <row r="500">
          <cell r="A500" t="str">
            <v/>
          </cell>
        </row>
        <row r="501">
          <cell r="A501" t="str">
            <v/>
          </cell>
        </row>
        <row r="502">
          <cell r="A502" t="str">
            <v/>
          </cell>
        </row>
        <row r="503">
          <cell r="A503" t="str">
            <v/>
          </cell>
        </row>
        <row r="504">
          <cell r="A504" t="str">
            <v/>
          </cell>
        </row>
        <row r="505">
          <cell r="A505" t="str">
            <v/>
          </cell>
        </row>
        <row r="506">
          <cell r="A506" t="str">
            <v/>
          </cell>
        </row>
        <row r="507">
          <cell r="A507" t="str">
            <v/>
          </cell>
        </row>
        <row r="508">
          <cell r="A508" t="str">
            <v/>
          </cell>
        </row>
        <row r="509">
          <cell r="A509" t="str">
            <v/>
          </cell>
        </row>
        <row r="510">
          <cell r="A510" t="str">
            <v/>
          </cell>
        </row>
        <row r="511">
          <cell r="A511" t="str">
            <v/>
          </cell>
        </row>
        <row r="512">
          <cell r="A512" t="str">
            <v/>
          </cell>
        </row>
        <row r="513">
          <cell r="A513" t="str">
            <v/>
          </cell>
        </row>
        <row r="514">
          <cell r="A514" t="str">
            <v/>
          </cell>
        </row>
        <row r="515">
          <cell r="A515" t="str">
            <v/>
          </cell>
        </row>
        <row r="516">
          <cell r="A516" t="str">
            <v/>
          </cell>
        </row>
        <row r="517">
          <cell r="A517" t="str">
            <v/>
          </cell>
        </row>
        <row r="518">
          <cell r="A518" t="str">
            <v/>
          </cell>
        </row>
        <row r="519">
          <cell r="A519" t="str">
            <v/>
          </cell>
        </row>
        <row r="520">
          <cell r="A520" t="str">
            <v/>
          </cell>
        </row>
        <row r="521">
          <cell r="A521" t="str">
            <v/>
          </cell>
        </row>
        <row r="522">
          <cell r="A522" t="str">
            <v/>
          </cell>
        </row>
        <row r="523">
          <cell r="A523" t="str">
            <v/>
          </cell>
        </row>
        <row r="524">
          <cell r="A524" t="str">
            <v/>
          </cell>
        </row>
        <row r="525">
          <cell r="A525" t="str">
            <v/>
          </cell>
        </row>
        <row r="526">
          <cell r="A526" t="str">
            <v/>
          </cell>
        </row>
        <row r="527">
          <cell r="A527" t="str">
            <v/>
          </cell>
        </row>
        <row r="528">
          <cell r="A528" t="str">
            <v/>
          </cell>
        </row>
        <row r="529">
          <cell r="A529" t="str">
            <v/>
          </cell>
        </row>
        <row r="530">
          <cell r="A530" t="str">
            <v/>
          </cell>
        </row>
        <row r="531">
          <cell r="A531" t="str">
            <v/>
          </cell>
        </row>
        <row r="532">
          <cell r="A532" t="str">
            <v/>
          </cell>
        </row>
        <row r="533">
          <cell r="A533" t="str">
            <v/>
          </cell>
        </row>
        <row r="534">
          <cell r="A534" t="str">
            <v/>
          </cell>
        </row>
        <row r="535">
          <cell r="A535" t="str">
            <v/>
          </cell>
        </row>
        <row r="536">
          <cell r="A536" t="str">
            <v/>
          </cell>
        </row>
        <row r="537">
          <cell r="A537" t="str">
            <v/>
          </cell>
        </row>
        <row r="538">
          <cell r="A538" t="str">
            <v/>
          </cell>
        </row>
        <row r="539">
          <cell r="A539" t="str">
            <v/>
          </cell>
        </row>
        <row r="540">
          <cell r="A540" t="str">
            <v/>
          </cell>
        </row>
        <row r="541">
          <cell r="A541" t="str">
            <v/>
          </cell>
        </row>
        <row r="542">
          <cell r="A542" t="str">
            <v/>
          </cell>
        </row>
        <row r="543">
          <cell r="A543" t="str">
            <v/>
          </cell>
        </row>
        <row r="544">
          <cell r="A544" t="str">
            <v/>
          </cell>
        </row>
        <row r="545">
          <cell r="A545" t="str">
            <v/>
          </cell>
        </row>
        <row r="546">
          <cell r="A546" t="str">
            <v/>
          </cell>
        </row>
        <row r="547">
          <cell r="A547" t="str">
            <v/>
          </cell>
        </row>
        <row r="548">
          <cell r="A548" t="str">
            <v/>
          </cell>
        </row>
        <row r="549">
          <cell r="A549" t="str">
            <v/>
          </cell>
        </row>
        <row r="550">
          <cell r="A550" t="str">
            <v/>
          </cell>
        </row>
        <row r="551">
          <cell r="A551" t="str">
            <v/>
          </cell>
        </row>
        <row r="552">
          <cell r="A552" t="str">
            <v/>
          </cell>
        </row>
        <row r="553">
          <cell r="A553" t="str">
            <v/>
          </cell>
        </row>
        <row r="554">
          <cell r="A554" t="str">
            <v/>
          </cell>
        </row>
        <row r="555">
          <cell r="A555" t="str">
            <v/>
          </cell>
        </row>
        <row r="556">
          <cell r="A556" t="str">
            <v/>
          </cell>
        </row>
        <row r="557">
          <cell r="A557" t="str">
            <v/>
          </cell>
        </row>
        <row r="558">
          <cell r="A558" t="str">
            <v/>
          </cell>
        </row>
        <row r="559">
          <cell r="A559" t="str">
            <v/>
          </cell>
        </row>
        <row r="560">
          <cell r="A560" t="str">
            <v/>
          </cell>
        </row>
        <row r="561">
          <cell r="A561" t="str">
            <v/>
          </cell>
        </row>
        <row r="562">
          <cell r="A562" t="str">
            <v/>
          </cell>
        </row>
        <row r="563">
          <cell r="A563" t="str">
            <v/>
          </cell>
        </row>
        <row r="564">
          <cell r="A564" t="str">
            <v/>
          </cell>
        </row>
        <row r="565">
          <cell r="A565" t="str">
            <v/>
          </cell>
        </row>
        <row r="566">
          <cell r="A566" t="str">
            <v/>
          </cell>
        </row>
        <row r="567">
          <cell r="A567" t="str">
            <v/>
          </cell>
        </row>
        <row r="568">
          <cell r="A568" t="str">
            <v/>
          </cell>
        </row>
        <row r="569">
          <cell r="A569" t="str">
            <v/>
          </cell>
        </row>
        <row r="570">
          <cell r="A570" t="str">
            <v/>
          </cell>
        </row>
        <row r="571">
          <cell r="A571" t="str">
            <v/>
          </cell>
        </row>
        <row r="572">
          <cell r="A572" t="str">
            <v/>
          </cell>
        </row>
        <row r="573">
          <cell r="A573" t="str">
            <v/>
          </cell>
        </row>
        <row r="574">
          <cell r="A574" t="str">
            <v/>
          </cell>
        </row>
        <row r="575">
          <cell r="A575" t="str">
            <v/>
          </cell>
        </row>
        <row r="576">
          <cell r="A576" t="str">
            <v/>
          </cell>
        </row>
        <row r="577">
          <cell r="A577" t="str">
            <v/>
          </cell>
        </row>
        <row r="578">
          <cell r="A578" t="str">
            <v/>
          </cell>
        </row>
        <row r="579">
          <cell r="A579" t="str">
            <v/>
          </cell>
        </row>
        <row r="580">
          <cell r="A580" t="str">
            <v/>
          </cell>
        </row>
        <row r="581">
          <cell r="A581" t="str">
            <v/>
          </cell>
        </row>
        <row r="582">
          <cell r="A582" t="str">
            <v/>
          </cell>
        </row>
        <row r="583">
          <cell r="A583" t="str">
            <v/>
          </cell>
        </row>
        <row r="584">
          <cell r="A584" t="str">
            <v/>
          </cell>
        </row>
        <row r="585">
          <cell r="A585" t="str">
            <v/>
          </cell>
        </row>
        <row r="586">
          <cell r="A586" t="str">
            <v/>
          </cell>
        </row>
        <row r="587">
          <cell r="A587" t="str">
            <v/>
          </cell>
        </row>
        <row r="588">
          <cell r="A588" t="str">
            <v/>
          </cell>
        </row>
        <row r="589">
          <cell r="A589" t="str">
            <v/>
          </cell>
        </row>
        <row r="590">
          <cell r="A590" t="str">
            <v/>
          </cell>
        </row>
        <row r="591">
          <cell r="A591" t="str">
            <v/>
          </cell>
        </row>
        <row r="592">
          <cell r="A592" t="str">
            <v/>
          </cell>
        </row>
        <row r="593">
          <cell r="A593" t="str">
            <v/>
          </cell>
        </row>
        <row r="594">
          <cell r="A594" t="str">
            <v/>
          </cell>
        </row>
        <row r="595">
          <cell r="A595" t="str">
            <v/>
          </cell>
        </row>
        <row r="596">
          <cell r="A596" t="str">
            <v/>
          </cell>
        </row>
        <row r="597">
          <cell r="A597" t="str">
            <v/>
          </cell>
        </row>
        <row r="598">
          <cell r="A598" t="str">
            <v/>
          </cell>
        </row>
        <row r="599">
          <cell r="A599" t="str">
            <v/>
          </cell>
        </row>
        <row r="600">
          <cell r="A600" t="str">
            <v/>
          </cell>
        </row>
        <row r="601">
          <cell r="A601" t="str">
            <v/>
          </cell>
        </row>
        <row r="602">
          <cell r="A602" t="str">
            <v/>
          </cell>
        </row>
        <row r="603">
          <cell r="A603" t="str">
            <v/>
          </cell>
        </row>
        <row r="604">
          <cell r="A604" t="str">
            <v/>
          </cell>
        </row>
        <row r="605">
          <cell r="A605" t="str">
            <v/>
          </cell>
        </row>
        <row r="606">
          <cell r="A606" t="str">
            <v/>
          </cell>
        </row>
        <row r="607">
          <cell r="A607" t="str">
            <v/>
          </cell>
        </row>
        <row r="608">
          <cell r="A608" t="str">
            <v/>
          </cell>
        </row>
        <row r="609">
          <cell r="A609" t="str">
            <v/>
          </cell>
        </row>
        <row r="610">
          <cell r="A610" t="str">
            <v/>
          </cell>
        </row>
        <row r="611">
          <cell r="A611" t="str">
            <v/>
          </cell>
        </row>
        <row r="612">
          <cell r="A612" t="str">
            <v/>
          </cell>
        </row>
        <row r="613">
          <cell r="A613" t="str">
            <v/>
          </cell>
        </row>
        <row r="614">
          <cell r="A614" t="str">
            <v/>
          </cell>
        </row>
        <row r="615">
          <cell r="A615" t="str">
            <v/>
          </cell>
        </row>
        <row r="616">
          <cell r="A616" t="str">
            <v/>
          </cell>
        </row>
        <row r="617">
          <cell r="A617" t="str">
            <v/>
          </cell>
        </row>
        <row r="618">
          <cell r="A618" t="str">
            <v/>
          </cell>
        </row>
        <row r="619">
          <cell r="A619" t="str">
            <v/>
          </cell>
        </row>
        <row r="620">
          <cell r="A620" t="str">
            <v/>
          </cell>
        </row>
        <row r="621">
          <cell r="A621" t="str">
            <v/>
          </cell>
        </row>
        <row r="622">
          <cell r="A622" t="str">
            <v/>
          </cell>
        </row>
        <row r="623">
          <cell r="A623" t="str">
            <v/>
          </cell>
        </row>
        <row r="624">
          <cell r="A624" t="str">
            <v/>
          </cell>
        </row>
        <row r="625">
          <cell r="A625" t="str">
            <v/>
          </cell>
        </row>
        <row r="626">
          <cell r="A626" t="str">
            <v/>
          </cell>
        </row>
        <row r="627">
          <cell r="A627" t="str">
            <v/>
          </cell>
        </row>
        <row r="628">
          <cell r="A628" t="str">
            <v/>
          </cell>
        </row>
        <row r="629">
          <cell r="A629" t="str">
            <v/>
          </cell>
        </row>
        <row r="630">
          <cell r="A630" t="str">
            <v/>
          </cell>
        </row>
        <row r="631">
          <cell r="A631" t="str">
            <v/>
          </cell>
        </row>
        <row r="632">
          <cell r="A632" t="str">
            <v/>
          </cell>
        </row>
        <row r="633">
          <cell r="A633" t="str">
            <v/>
          </cell>
        </row>
        <row r="634">
          <cell r="A634" t="str">
            <v/>
          </cell>
        </row>
        <row r="635">
          <cell r="A635" t="str">
            <v/>
          </cell>
        </row>
        <row r="636">
          <cell r="A636" t="str">
            <v/>
          </cell>
        </row>
        <row r="637">
          <cell r="A637" t="str">
            <v/>
          </cell>
        </row>
        <row r="638">
          <cell r="A638" t="str">
            <v/>
          </cell>
        </row>
        <row r="639">
          <cell r="A639" t="str">
            <v/>
          </cell>
        </row>
        <row r="640">
          <cell r="A640" t="str">
            <v/>
          </cell>
        </row>
        <row r="641">
          <cell r="A641" t="str">
            <v/>
          </cell>
        </row>
        <row r="642">
          <cell r="A642" t="str">
            <v/>
          </cell>
        </row>
        <row r="643">
          <cell r="A643" t="str">
            <v/>
          </cell>
        </row>
        <row r="644">
          <cell r="A644" t="str">
            <v/>
          </cell>
        </row>
        <row r="645">
          <cell r="A645" t="str">
            <v/>
          </cell>
        </row>
        <row r="646">
          <cell r="A646" t="str">
            <v/>
          </cell>
        </row>
        <row r="647">
          <cell r="A647" t="str">
            <v/>
          </cell>
        </row>
        <row r="648">
          <cell r="A648" t="str">
            <v/>
          </cell>
        </row>
        <row r="649">
          <cell r="A649" t="str">
            <v/>
          </cell>
        </row>
        <row r="650">
          <cell r="A650" t="str">
            <v/>
          </cell>
        </row>
        <row r="651">
          <cell r="A651" t="str">
            <v/>
          </cell>
        </row>
        <row r="652">
          <cell r="A652" t="str">
            <v/>
          </cell>
        </row>
        <row r="653">
          <cell r="A653" t="str">
            <v/>
          </cell>
        </row>
        <row r="654">
          <cell r="A654" t="str">
            <v/>
          </cell>
        </row>
        <row r="655">
          <cell r="A655" t="str">
            <v/>
          </cell>
        </row>
        <row r="656">
          <cell r="A656" t="str">
            <v/>
          </cell>
        </row>
        <row r="657">
          <cell r="A657" t="str">
            <v/>
          </cell>
        </row>
        <row r="658">
          <cell r="A658" t="str">
            <v/>
          </cell>
        </row>
        <row r="659">
          <cell r="A659" t="str">
            <v/>
          </cell>
        </row>
        <row r="660">
          <cell r="A660" t="str">
            <v/>
          </cell>
        </row>
        <row r="661">
          <cell r="A661" t="str">
            <v/>
          </cell>
        </row>
        <row r="662">
          <cell r="A662" t="str">
            <v/>
          </cell>
        </row>
        <row r="663">
          <cell r="A663" t="str">
            <v/>
          </cell>
        </row>
        <row r="664">
          <cell r="A664" t="str">
            <v/>
          </cell>
        </row>
        <row r="665">
          <cell r="A665" t="str">
            <v/>
          </cell>
        </row>
        <row r="666">
          <cell r="A666" t="str">
            <v/>
          </cell>
        </row>
        <row r="667">
          <cell r="A667" t="str">
            <v/>
          </cell>
        </row>
        <row r="668">
          <cell r="A668" t="str">
            <v/>
          </cell>
        </row>
        <row r="669">
          <cell r="A669" t="str">
            <v/>
          </cell>
        </row>
        <row r="670">
          <cell r="A670" t="str">
            <v/>
          </cell>
        </row>
        <row r="671">
          <cell r="A671" t="str">
            <v/>
          </cell>
        </row>
        <row r="672">
          <cell r="A672" t="str">
            <v/>
          </cell>
        </row>
        <row r="673">
          <cell r="A673" t="str">
            <v/>
          </cell>
        </row>
        <row r="674">
          <cell r="A674" t="str">
            <v/>
          </cell>
        </row>
        <row r="675">
          <cell r="A675" t="str">
            <v/>
          </cell>
        </row>
        <row r="676">
          <cell r="A676" t="str">
            <v/>
          </cell>
        </row>
        <row r="677">
          <cell r="A677" t="str">
            <v/>
          </cell>
        </row>
        <row r="678">
          <cell r="A678" t="str">
            <v/>
          </cell>
        </row>
        <row r="679">
          <cell r="A679" t="str">
            <v/>
          </cell>
        </row>
        <row r="680">
          <cell r="A680" t="str">
            <v/>
          </cell>
        </row>
        <row r="681">
          <cell r="A681" t="str">
            <v/>
          </cell>
        </row>
        <row r="682">
          <cell r="A682" t="str">
            <v/>
          </cell>
        </row>
        <row r="683">
          <cell r="A683" t="str">
            <v/>
          </cell>
        </row>
        <row r="684">
          <cell r="A684" t="str">
            <v/>
          </cell>
        </row>
        <row r="685">
          <cell r="A685" t="str">
            <v/>
          </cell>
        </row>
        <row r="686">
          <cell r="A686" t="str">
            <v/>
          </cell>
        </row>
        <row r="687">
          <cell r="A687" t="str">
            <v/>
          </cell>
        </row>
        <row r="688">
          <cell r="A688" t="str">
            <v/>
          </cell>
        </row>
        <row r="689">
          <cell r="A689" t="str">
            <v/>
          </cell>
        </row>
        <row r="690">
          <cell r="A690" t="str">
            <v/>
          </cell>
        </row>
        <row r="691">
          <cell r="A691" t="str">
            <v/>
          </cell>
        </row>
        <row r="692">
          <cell r="A692" t="str">
            <v/>
          </cell>
        </row>
        <row r="693">
          <cell r="A693" t="str">
            <v/>
          </cell>
        </row>
        <row r="694">
          <cell r="A694" t="str">
            <v/>
          </cell>
        </row>
        <row r="695">
          <cell r="A695" t="str">
            <v/>
          </cell>
        </row>
        <row r="696">
          <cell r="A696" t="str">
            <v/>
          </cell>
        </row>
        <row r="697">
          <cell r="A697" t="str">
            <v/>
          </cell>
        </row>
        <row r="698">
          <cell r="A698" t="str">
            <v/>
          </cell>
        </row>
        <row r="699">
          <cell r="A699" t="str">
            <v/>
          </cell>
        </row>
        <row r="700">
          <cell r="A700" t="str">
            <v/>
          </cell>
        </row>
        <row r="701">
          <cell r="A701" t="str">
            <v/>
          </cell>
        </row>
        <row r="702">
          <cell r="A702" t="str">
            <v/>
          </cell>
        </row>
        <row r="703">
          <cell r="A703" t="str">
            <v/>
          </cell>
        </row>
        <row r="704">
          <cell r="A704" t="str">
            <v/>
          </cell>
        </row>
        <row r="705">
          <cell r="A705" t="str">
            <v/>
          </cell>
        </row>
        <row r="706">
          <cell r="A706" t="str">
            <v/>
          </cell>
        </row>
        <row r="707">
          <cell r="A707" t="str">
            <v/>
          </cell>
        </row>
        <row r="708">
          <cell r="A708" t="str">
            <v/>
          </cell>
        </row>
        <row r="709">
          <cell r="A709" t="str">
            <v/>
          </cell>
        </row>
        <row r="710">
          <cell r="A710" t="str">
            <v/>
          </cell>
        </row>
        <row r="711">
          <cell r="A711" t="str">
            <v/>
          </cell>
        </row>
        <row r="712">
          <cell r="A712" t="str">
            <v/>
          </cell>
        </row>
        <row r="713">
          <cell r="A713" t="str">
            <v/>
          </cell>
        </row>
        <row r="714">
          <cell r="A714" t="str">
            <v/>
          </cell>
        </row>
        <row r="715">
          <cell r="A715" t="str">
            <v/>
          </cell>
        </row>
        <row r="716">
          <cell r="A716" t="str">
            <v/>
          </cell>
        </row>
        <row r="717">
          <cell r="A717" t="str">
            <v/>
          </cell>
        </row>
        <row r="718">
          <cell r="A718" t="str">
            <v/>
          </cell>
        </row>
        <row r="719">
          <cell r="A719" t="str">
            <v/>
          </cell>
        </row>
        <row r="720">
          <cell r="A720" t="str">
            <v/>
          </cell>
        </row>
        <row r="721">
          <cell r="A721" t="str">
            <v/>
          </cell>
        </row>
        <row r="722">
          <cell r="A722" t="str">
            <v/>
          </cell>
        </row>
        <row r="723">
          <cell r="A723" t="str">
            <v/>
          </cell>
        </row>
        <row r="724">
          <cell r="A724" t="str">
            <v/>
          </cell>
        </row>
        <row r="725">
          <cell r="A725" t="str">
            <v/>
          </cell>
        </row>
        <row r="726">
          <cell r="A726" t="str">
            <v/>
          </cell>
        </row>
        <row r="727">
          <cell r="A727" t="str">
            <v/>
          </cell>
        </row>
        <row r="728">
          <cell r="A728" t="str">
            <v/>
          </cell>
        </row>
        <row r="729">
          <cell r="A729" t="str">
            <v/>
          </cell>
        </row>
        <row r="730">
          <cell r="A730" t="str">
            <v/>
          </cell>
        </row>
        <row r="731">
          <cell r="A731" t="str">
            <v/>
          </cell>
        </row>
        <row r="732">
          <cell r="A732" t="str">
            <v/>
          </cell>
        </row>
        <row r="733">
          <cell r="A733" t="str">
            <v/>
          </cell>
        </row>
        <row r="734">
          <cell r="A734" t="str">
            <v/>
          </cell>
        </row>
        <row r="735">
          <cell r="A735" t="str">
            <v/>
          </cell>
        </row>
        <row r="736">
          <cell r="A736" t="str">
            <v/>
          </cell>
        </row>
        <row r="737">
          <cell r="A737" t="str">
            <v/>
          </cell>
        </row>
        <row r="738">
          <cell r="A738" t="str">
            <v/>
          </cell>
        </row>
        <row r="739">
          <cell r="A739" t="str">
            <v/>
          </cell>
        </row>
        <row r="740">
          <cell r="A740" t="str">
            <v/>
          </cell>
        </row>
        <row r="741">
          <cell r="A741" t="str">
            <v/>
          </cell>
        </row>
        <row r="742">
          <cell r="A742" t="str">
            <v/>
          </cell>
        </row>
        <row r="743">
          <cell r="A743" t="str">
            <v/>
          </cell>
        </row>
        <row r="744">
          <cell r="A744" t="str">
            <v/>
          </cell>
        </row>
        <row r="745">
          <cell r="A745" t="str">
            <v/>
          </cell>
        </row>
        <row r="746">
          <cell r="A746" t="str">
            <v/>
          </cell>
        </row>
        <row r="747">
          <cell r="A747" t="str">
            <v/>
          </cell>
        </row>
        <row r="748">
          <cell r="A748" t="str">
            <v/>
          </cell>
        </row>
        <row r="749">
          <cell r="A749" t="str">
            <v/>
          </cell>
        </row>
        <row r="750">
          <cell r="A750" t="str">
            <v/>
          </cell>
        </row>
        <row r="751">
          <cell r="A751" t="str">
            <v/>
          </cell>
        </row>
        <row r="752">
          <cell r="A752" t="str">
            <v/>
          </cell>
        </row>
        <row r="753">
          <cell r="A753" t="str">
            <v/>
          </cell>
        </row>
        <row r="754">
          <cell r="A754" t="str">
            <v/>
          </cell>
        </row>
        <row r="755">
          <cell r="A755" t="str">
            <v/>
          </cell>
        </row>
        <row r="756">
          <cell r="A756" t="str">
            <v/>
          </cell>
        </row>
        <row r="757">
          <cell r="A757" t="str">
            <v/>
          </cell>
        </row>
        <row r="758">
          <cell r="A758" t="str">
            <v/>
          </cell>
        </row>
        <row r="759">
          <cell r="A759" t="str">
            <v/>
          </cell>
        </row>
        <row r="760">
          <cell r="A760" t="str">
            <v/>
          </cell>
        </row>
        <row r="761">
          <cell r="A761" t="str">
            <v/>
          </cell>
        </row>
        <row r="762">
          <cell r="A762" t="str">
            <v/>
          </cell>
        </row>
        <row r="763">
          <cell r="A763" t="str">
            <v/>
          </cell>
        </row>
        <row r="764">
          <cell r="A764" t="str">
            <v/>
          </cell>
        </row>
        <row r="765">
          <cell r="A765" t="str">
            <v/>
          </cell>
        </row>
        <row r="766">
          <cell r="A766" t="str">
            <v/>
          </cell>
        </row>
        <row r="767">
          <cell r="A767" t="str">
            <v/>
          </cell>
        </row>
        <row r="768">
          <cell r="A768" t="str">
            <v/>
          </cell>
        </row>
        <row r="769">
          <cell r="A769" t="str">
            <v/>
          </cell>
        </row>
        <row r="770">
          <cell r="A770" t="str">
            <v/>
          </cell>
        </row>
        <row r="771">
          <cell r="A771" t="str">
            <v/>
          </cell>
        </row>
        <row r="772">
          <cell r="A772" t="str">
            <v/>
          </cell>
        </row>
        <row r="773">
          <cell r="A773" t="str">
            <v/>
          </cell>
        </row>
        <row r="774">
          <cell r="A774" t="str">
            <v/>
          </cell>
        </row>
        <row r="775">
          <cell r="A775" t="str">
            <v/>
          </cell>
        </row>
        <row r="776">
          <cell r="A776" t="str">
            <v/>
          </cell>
        </row>
        <row r="777">
          <cell r="A777" t="str">
            <v/>
          </cell>
        </row>
        <row r="778">
          <cell r="A778" t="str">
            <v/>
          </cell>
        </row>
        <row r="779">
          <cell r="A779" t="str">
            <v/>
          </cell>
        </row>
        <row r="780">
          <cell r="A780" t="str">
            <v/>
          </cell>
        </row>
        <row r="781">
          <cell r="A781" t="str">
            <v/>
          </cell>
        </row>
        <row r="782">
          <cell r="A782" t="str">
            <v/>
          </cell>
        </row>
        <row r="783">
          <cell r="A783" t="str">
            <v/>
          </cell>
        </row>
        <row r="784">
          <cell r="A784" t="str">
            <v/>
          </cell>
        </row>
        <row r="785">
          <cell r="A785" t="str">
            <v/>
          </cell>
        </row>
        <row r="786">
          <cell r="A786" t="str">
            <v/>
          </cell>
        </row>
        <row r="787">
          <cell r="A787" t="str">
            <v/>
          </cell>
        </row>
        <row r="788">
          <cell r="A788" t="str">
            <v/>
          </cell>
        </row>
        <row r="789">
          <cell r="A789" t="str">
            <v/>
          </cell>
        </row>
        <row r="790">
          <cell r="A790" t="str">
            <v/>
          </cell>
        </row>
        <row r="791">
          <cell r="A791" t="str">
            <v/>
          </cell>
        </row>
        <row r="792">
          <cell r="A792" t="str">
            <v/>
          </cell>
        </row>
        <row r="793">
          <cell r="A793" t="str">
            <v/>
          </cell>
        </row>
        <row r="794">
          <cell r="A794" t="str">
            <v/>
          </cell>
        </row>
        <row r="795">
          <cell r="A795" t="str">
            <v/>
          </cell>
        </row>
        <row r="796">
          <cell r="A796" t="str">
            <v/>
          </cell>
        </row>
        <row r="797">
          <cell r="A797" t="str">
            <v/>
          </cell>
        </row>
        <row r="798">
          <cell r="A798" t="str">
            <v/>
          </cell>
        </row>
        <row r="799">
          <cell r="A799" t="str">
            <v/>
          </cell>
        </row>
        <row r="800">
          <cell r="A800" t="str">
            <v/>
          </cell>
        </row>
        <row r="801">
          <cell r="A801" t="str">
            <v/>
          </cell>
        </row>
        <row r="802">
          <cell r="A802" t="str">
            <v/>
          </cell>
        </row>
        <row r="803">
          <cell r="A803" t="str">
            <v/>
          </cell>
        </row>
        <row r="804">
          <cell r="A804" t="str">
            <v/>
          </cell>
        </row>
        <row r="805">
          <cell r="A805" t="str">
            <v/>
          </cell>
        </row>
        <row r="806">
          <cell r="A806" t="str">
            <v/>
          </cell>
        </row>
        <row r="807">
          <cell r="A807" t="str">
            <v/>
          </cell>
        </row>
        <row r="808">
          <cell r="A808" t="str">
            <v/>
          </cell>
        </row>
        <row r="809">
          <cell r="A809" t="str">
            <v/>
          </cell>
        </row>
        <row r="810">
          <cell r="A810" t="str">
            <v/>
          </cell>
        </row>
        <row r="811">
          <cell r="A811" t="str">
            <v/>
          </cell>
        </row>
        <row r="812">
          <cell r="A812" t="str">
            <v/>
          </cell>
        </row>
        <row r="813">
          <cell r="A813" t="str">
            <v/>
          </cell>
        </row>
        <row r="814">
          <cell r="A814" t="str">
            <v/>
          </cell>
        </row>
        <row r="815">
          <cell r="A815" t="str">
            <v/>
          </cell>
        </row>
        <row r="816">
          <cell r="A816" t="str">
            <v/>
          </cell>
        </row>
        <row r="817">
          <cell r="A817" t="str">
            <v/>
          </cell>
        </row>
        <row r="818">
          <cell r="A818" t="str">
            <v/>
          </cell>
        </row>
        <row r="819">
          <cell r="A819" t="str">
            <v/>
          </cell>
        </row>
        <row r="820">
          <cell r="A820" t="str">
            <v/>
          </cell>
        </row>
        <row r="821">
          <cell r="A821" t="str">
            <v/>
          </cell>
        </row>
        <row r="822">
          <cell r="A822" t="str">
            <v/>
          </cell>
        </row>
        <row r="823">
          <cell r="A823" t="str">
            <v/>
          </cell>
        </row>
        <row r="824">
          <cell r="A824" t="str">
            <v/>
          </cell>
        </row>
        <row r="825">
          <cell r="A825" t="str">
            <v/>
          </cell>
        </row>
        <row r="826">
          <cell r="A826" t="str">
            <v/>
          </cell>
        </row>
        <row r="827">
          <cell r="A827" t="str">
            <v/>
          </cell>
        </row>
        <row r="828">
          <cell r="A828" t="str">
            <v/>
          </cell>
        </row>
        <row r="829">
          <cell r="A829" t="str">
            <v/>
          </cell>
        </row>
        <row r="830">
          <cell r="A830" t="str">
            <v/>
          </cell>
        </row>
        <row r="831">
          <cell r="A831" t="str">
            <v/>
          </cell>
        </row>
        <row r="832">
          <cell r="A832" t="str">
            <v/>
          </cell>
        </row>
        <row r="833">
          <cell r="A833" t="str">
            <v/>
          </cell>
        </row>
        <row r="834">
          <cell r="A834" t="str">
            <v/>
          </cell>
        </row>
        <row r="835">
          <cell r="A835" t="str">
            <v/>
          </cell>
        </row>
        <row r="836">
          <cell r="A836" t="str">
            <v/>
          </cell>
        </row>
        <row r="837">
          <cell r="A837" t="str">
            <v/>
          </cell>
        </row>
        <row r="838">
          <cell r="A838" t="str">
            <v/>
          </cell>
        </row>
        <row r="839">
          <cell r="A839" t="str">
            <v/>
          </cell>
        </row>
        <row r="840">
          <cell r="A840" t="str">
            <v/>
          </cell>
        </row>
        <row r="841">
          <cell r="A841" t="str">
            <v/>
          </cell>
        </row>
        <row r="842">
          <cell r="A842" t="str">
            <v/>
          </cell>
        </row>
        <row r="843">
          <cell r="A843" t="str">
            <v/>
          </cell>
        </row>
        <row r="844">
          <cell r="A844" t="str">
            <v/>
          </cell>
        </row>
        <row r="845">
          <cell r="A845" t="str">
            <v/>
          </cell>
        </row>
        <row r="846">
          <cell r="A846" t="str">
            <v/>
          </cell>
        </row>
        <row r="847">
          <cell r="A847" t="str">
            <v/>
          </cell>
        </row>
        <row r="848">
          <cell r="A848" t="str">
            <v/>
          </cell>
        </row>
        <row r="849">
          <cell r="A849" t="str">
            <v/>
          </cell>
        </row>
        <row r="850">
          <cell r="A850" t="str">
            <v/>
          </cell>
        </row>
        <row r="851">
          <cell r="A851" t="str">
            <v/>
          </cell>
        </row>
        <row r="852">
          <cell r="A852" t="str">
            <v/>
          </cell>
        </row>
        <row r="853">
          <cell r="A853" t="str">
            <v/>
          </cell>
        </row>
        <row r="854">
          <cell r="A854" t="str">
            <v/>
          </cell>
        </row>
        <row r="855">
          <cell r="A855" t="str">
            <v/>
          </cell>
        </row>
        <row r="856">
          <cell r="A856" t="str">
            <v/>
          </cell>
        </row>
        <row r="857">
          <cell r="A857" t="str">
            <v/>
          </cell>
        </row>
        <row r="858">
          <cell r="A858" t="str">
            <v/>
          </cell>
        </row>
        <row r="859">
          <cell r="A859" t="str">
            <v/>
          </cell>
        </row>
        <row r="860">
          <cell r="A860" t="str">
            <v/>
          </cell>
        </row>
        <row r="861">
          <cell r="A861" t="str">
            <v/>
          </cell>
        </row>
        <row r="862">
          <cell r="A862" t="str">
            <v/>
          </cell>
        </row>
        <row r="863">
          <cell r="A863" t="str">
            <v/>
          </cell>
        </row>
        <row r="864">
          <cell r="A864" t="str">
            <v/>
          </cell>
        </row>
        <row r="865">
          <cell r="A865" t="str">
            <v/>
          </cell>
        </row>
        <row r="866">
          <cell r="A866" t="str">
            <v/>
          </cell>
        </row>
        <row r="867">
          <cell r="A867" t="str">
            <v/>
          </cell>
        </row>
        <row r="868">
          <cell r="A868" t="str">
            <v/>
          </cell>
        </row>
        <row r="869">
          <cell r="A869" t="str">
            <v/>
          </cell>
        </row>
        <row r="870">
          <cell r="A870" t="str">
            <v/>
          </cell>
        </row>
        <row r="871">
          <cell r="A871" t="str">
            <v/>
          </cell>
        </row>
        <row r="872">
          <cell r="A872" t="str">
            <v/>
          </cell>
        </row>
        <row r="873">
          <cell r="A873" t="str">
            <v/>
          </cell>
        </row>
        <row r="874">
          <cell r="A874" t="str">
            <v/>
          </cell>
        </row>
        <row r="875">
          <cell r="A875" t="str">
            <v/>
          </cell>
        </row>
        <row r="876">
          <cell r="A876" t="str">
            <v/>
          </cell>
        </row>
        <row r="877">
          <cell r="A877" t="str">
            <v/>
          </cell>
        </row>
        <row r="878">
          <cell r="A878" t="str">
            <v/>
          </cell>
        </row>
        <row r="879">
          <cell r="A879" t="str">
            <v/>
          </cell>
        </row>
        <row r="880">
          <cell r="A880" t="str">
            <v/>
          </cell>
        </row>
        <row r="881">
          <cell r="A881" t="str">
            <v/>
          </cell>
        </row>
        <row r="882">
          <cell r="A882" t="str">
            <v/>
          </cell>
        </row>
        <row r="883">
          <cell r="A883" t="str">
            <v/>
          </cell>
        </row>
        <row r="884">
          <cell r="A884" t="str">
            <v/>
          </cell>
        </row>
        <row r="885">
          <cell r="A885" t="str">
            <v/>
          </cell>
        </row>
        <row r="886">
          <cell r="A886" t="str">
            <v/>
          </cell>
        </row>
        <row r="887">
          <cell r="A887" t="str">
            <v/>
          </cell>
        </row>
        <row r="888">
          <cell r="A888" t="str">
            <v/>
          </cell>
        </row>
        <row r="889">
          <cell r="A889" t="str">
            <v/>
          </cell>
        </row>
        <row r="890">
          <cell r="A890" t="str">
            <v/>
          </cell>
        </row>
        <row r="891">
          <cell r="A891" t="str">
            <v/>
          </cell>
        </row>
        <row r="892">
          <cell r="A892" t="str">
            <v/>
          </cell>
        </row>
        <row r="893">
          <cell r="A893" t="str">
            <v/>
          </cell>
        </row>
        <row r="894">
          <cell r="A894" t="str">
            <v/>
          </cell>
        </row>
        <row r="895">
          <cell r="A895" t="str">
            <v/>
          </cell>
        </row>
        <row r="896">
          <cell r="A896" t="str">
            <v/>
          </cell>
        </row>
        <row r="897">
          <cell r="A897" t="str">
            <v/>
          </cell>
        </row>
        <row r="898">
          <cell r="A898" t="str">
            <v/>
          </cell>
        </row>
        <row r="899">
          <cell r="A899" t="str">
            <v/>
          </cell>
        </row>
        <row r="900">
          <cell r="A900" t="str">
            <v/>
          </cell>
        </row>
        <row r="901">
          <cell r="A901" t="str">
            <v/>
          </cell>
        </row>
        <row r="902">
          <cell r="A902" t="str">
            <v/>
          </cell>
        </row>
        <row r="903">
          <cell r="A903" t="str">
            <v/>
          </cell>
        </row>
        <row r="904">
          <cell r="A904" t="str">
            <v/>
          </cell>
        </row>
        <row r="905">
          <cell r="A905" t="str">
            <v/>
          </cell>
        </row>
        <row r="906">
          <cell r="A906" t="str">
            <v/>
          </cell>
        </row>
        <row r="907">
          <cell r="A907" t="str">
            <v/>
          </cell>
        </row>
        <row r="908">
          <cell r="A908" t="str">
            <v/>
          </cell>
        </row>
        <row r="909">
          <cell r="A909" t="str">
            <v/>
          </cell>
        </row>
        <row r="910">
          <cell r="A910" t="str">
            <v/>
          </cell>
        </row>
        <row r="911">
          <cell r="A911" t="str">
            <v/>
          </cell>
        </row>
        <row r="912">
          <cell r="A912" t="str">
            <v/>
          </cell>
        </row>
        <row r="913">
          <cell r="A913" t="str">
            <v/>
          </cell>
        </row>
        <row r="914">
          <cell r="A914" t="str">
            <v/>
          </cell>
        </row>
        <row r="915">
          <cell r="A915" t="str">
            <v/>
          </cell>
        </row>
        <row r="916">
          <cell r="A916" t="str">
            <v/>
          </cell>
        </row>
        <row r="917">
          <cell r="A917" t="str">
            <v/>
          </cell>
        </row>
        <row r="918">
          <cell r="A918" t="str">
            <v/>
          </cell>
        </row>
        <row r="919">
          <cell r="A919" t="str">
            <v/>
          </cell>
        </row>
        <row r="920">
          <cell r="A920" t="str">
            <v/>
          </cell>
        </row>
        <row r="921">
          <cell r="A921" t="str">
            <v/>
          </cell>
        </row>
        <row r="922">
          <cell r="A922" t="str">
            <v/>
          </cell>
        </row>
        <row r="923">
          <cell r="A923" t="str">
            <v/>
          </cell>
        </row>
        <row r="924">
          <cell r="A924" t="str">
            <v/>
          </cell>
        </row>
        <row r="925">
          <cell r="A925" t="str">
            <v/>
          </cell>
        </row>
        <row r="926">
          <cell r="A926" t="str">
            <v/>
          </cell>
        </row>
        <row r="927">
          <cell r="A927" t="str">
            <v/>
          </cell>
        </row>
        <row r="928">
          <cell r="A928" t="str">
            <v/>
          </cell>
        </row>
        <row r="929">
          <cell r="A929" t="str">
            <v/>
          </cell>
        </row>
        <row r="930">
          <cell r="A930" t="str">
            <v/>
          </cell>
        </row>
        <row r="931">
          <cell r="A931" t="str">
            <v/>
          </cell>
        </row>
        <row r="932">
          <cell r="A932" t="str">
            <v/>
          </cell>
        </row>
        <row r="933">
          <cell r="A933" t="str">
            <v/>
          </cell>
        </row>
        <row r="934">
          <cell r="A934" t="str">
            <v/>
          </cell>
        </row>
        <row r="935">
          <cell r="A935" t="str">
            <v/>
          </cell>
        </row>
        <row r="936">
          <cell r="A936" t="str">
            <v/>
          </cell>
        </row>
        <row r="937">
          <cell r="A937" t="str">
            <v/>
          </cell>
        </row>
        <row r="938">
          <cell r="A938" t="str">
            <v/>
          </cell>
        </row>
        <row r="939">
          <cell r="A939" t="str">
            <v/>
          </cell>
        </row>
        <row r="940">
          <cell r="A940" t="str">
            <v/>
          </cell>
        </row>
        <row r="941">
          <cell r="A941" t="str">
            <v/>
          </cell>
        </row>
        <row r="942">
          <cell r="A942" t="str">
            <v/>
          </cell>
        </row>
        <row r="943">
          <cell r="A943" t="str">
            <v/>
          </cell>
        </row>
        <row r="944">
          <cell r="A944" t="str">
            <v/>
          </cell>
        </row>
        <row r="945">
          <cell r="A945" t="str">
            <v/>
          </cell>
        </row>
        <row r="946">
          <cell r="A946" t="str">
            <v/>
          </cell>
        </row>
        <row r="947">
          <cell r="A947" t="str">
            <v/>
          </cell>
        </row>
        <row r="948">
          <cell r="A948" t="str">
            <v/>
          </cell>
        </row>
        <row r="949">
          <cell r="A949" t="str">
            <v/>
          </cell>
        </row>
        <row r="950">
          <cell r="A950" t="str">
            <v/>
          </cell>
        </row>
        <row r="951">
          <cell r="A951" t="str">
            <v/>
          </cell>
        </row>
        <row r="952">
          <cell r="A952" t="str">
            <v/>
          </cell>
        </row>
        <row r="953">
          <cell r="A953" t="str">
            <v/>
          </cell>
        </row>
        <row r="954">
          <cell r="A954" t="str">
            <v/>
          </cell>
        </row>
        <row r="955">
          <cell r="A955" t="str">
            <v/>
          </cell>
        </row>
        <row r="956">
          <cell r="A956" t="str">
            <v/>
          </cell>
        </row>
        <row r="957">
          <cell r="A957" t="str">
            <v/>
          </cell>
        </row>
        <row r="958">
          <cell r="A958" t="str">
            <v/>
          </cell>
        </row>
        <row r="959">
          <cell r="A959" t="str">
            <v/>
          </cell>
        </row>
        <row r="960">
          <cell r="A960" t="str">
            <v/>
          </cell>
        </row>
        <row r="961">
          <cell r="A961" t="str">
            <v/>
          </cell>
        </row>
        <row r="962">
          <cell r="A962" t="str">
            <v/>
          </cell>
        </row>
        <row r="963">
          <cell r="A963" t="str">
            <v/>
          </cell>
        </row>
        <row r="964">
          <cell r="A964" t="str">
            <v/>
          </cell>
        </row>
        <row r="965">
          <cell r="A965" t="str">
            <v/>
          </cell>
        </row>
        <row r="966">
          <cell r="A966" t="str">
            <v/>
          </cell>
        </row>
        <row r="967">
          <cell r="A967" t="str">
            <v/>
          </cell>
        </row>
        <row r="968">
          <cell r="A968" t="str">
            <v/>
          </cell>
        </row>
        <row r="969">
          <cell r="A969" t="str">
            <v/>
          </cell>
        </row>
        <row r="970">
          <cell r="A970" t="str">
            <v/>
          </cell>
        </row>
        <row r="971">
          <cell r="A971" t="str">
            <v/>
          </cell>
        </row>
        <row r="972">
          <cell r="A972" t="str">
            <v/>
          </cell>
        </row>
        <row r="973">
          <cell r="A973" t="str">
            <v/>
          </cell>
        </row>
        <row r="974">
          <cell r="A974" t="str">
            <v/>
          </cell>
        </row>
        <row r="975">
          <cell r="A975" t="str">
            <v/>
          </cell>
        </row>
        <row r="976">
          <cell r="A976" t="str">
            <v/>
          </cell>
        </row>
        <row r="977">
          <cell r="A977" t="str">
            <v/>
          </cell>
        </row>
        <row r="978">
          <cell r="A978" t="str">
            <v/>
          </cell>
        </row>
        <row r="979">
          <cell r="A979" t="str">
            <v/>
          </cell>
        </row>
        <row r="980">
          <cell r="A980" t="str">
            <v/>
          </cell>
        </row>
        <row r="981">
          <cell r="A981" t="str">
            <v/>
          </cell>
        </row>
        <row r="982">
          <cell r="A982" t="str">
            <v/>
          </cell>
        </row>
        <row r="983">
          <cell r="A983" t="str">
            <v/>
          </cell>
        </row>
        <row r="984">
          <cell r="A984" t="str">
            <v/>
          </cell>
        </row>
        <row r="985">
          <cell r="A985" t="str">
            <v/>
          </cell>
        </row>
        <row r="986">
          <cell r="A986" t="str">
            <v/>
          </cell>
        </row>
        <row r="987">
          <cell r="A987" t="str">
            <v/>
          </cell>
        </row>
        <row r="988">
          <cell r="A988" t="str">
            <v/>
          </cell>
        </row>
        <row r="989">
          <cell r="A989" t="str">
            <v/>
          </cell>
        </row>
        <row r="990">
          <cell r="A990" t="str">
            <v/>
          </cell>
        </row>
        <row r="991">
          <cell r="A991" t="str">
            <v/>
          </cell>
        </row>
        <row r="992">
          <cell r="A992" t="str">
            <v/>
          </cell>
        </row>
        <row r="993">
          <cell r="A993" t="str">
            <v/>
          </cell>
        </row>
        <row r="994">
          <cell r="A994" t="str">
            <v/>
          </cell>
        </row>
        <row r="995">
          <cell r="A995" t="str">
            <v/>
          </cell>
        </row>
        <row r="996">
          <cell r="A996" t="str">
            <v/>
          </cell>
        </row>
        <row r="997">
          <cell r="A997" t="str">
            <v/>
          </cell>
        </row>
        <row r="998">
          <cell r="A998" t="str">
            <v/>
          </cell>
        </row>
        <row r="999">
          <cell r="A999" t="str">
            <v/>
          </cell>
        </row>
        <row r="1000">
          <cell r="A1000" t="str">
            <v/>
          </cell>
        </row>
        <row r="1001">
          <cell r="A1001" t="str">
            <v/>
          </cell>
        </row>
        <row r="1002">
          <cell r="A1002" t="str">
            <v/>
          </cell>
        </row>
        <row r="1003">
          <cell r="A1003" t="str">
            <v/>
          </cell>
        </row>
        <row r="1004">
          <cell r="A1004" t="str">
            <v/>
          </cell>
        </row>
        <row r="1005">
          <cell r="A1005" t="str">
            <v/>
          </cell>
        </row>
        <row r="1006">
          <cell r="A1006" t="str">
            <v/>
          </cell>
        </row>
        <row r="1007">
          <cell r="A1007" t="str">
            <v/>
          </cell>
        </row>
        <row r="1008">
          <cell r="A1008" t="str">
            <v/>
          </cell>
        </row>
        <row r="1009">
          <cell r="A1009" t="str">
            <v/>
          </cell>
        </row>
        <row r="1010">
          <cell r="A1010" t="str">
            <v/>
          </cell>
        </row>
        <row r="1011">
          <cell r="A1011" t="str">
            <v/>
          </cell>
        </row>
        <row r="1012">
          <cell r="A1012" t="str">
            <v/>
          </cell>
        </row>
        <row r="1013">
          <cell r="A1013" t="str">
            <v/>
          </cell>
        </row>
        <row r="1014">
          <cell r="A1014" t="str">
            <v/>
          </cell>
        </row>
        <row r="1015">
          <cell r="A1015" t="str">
            <v/>
          </cell>
        </row>
        <row r="1016">
          <cell r="A1016" t="str">
            <v/>
          </cell>
        </row>
        <row r="1017">
          <cell r="A1017" t="str">
            <v/>
          </cell>
        </row>
        <row r="1018">
          <cell r="A1018" t="str">
            <v/>
          </cell>
        </row>
        <row r="1019">
          <cell r="A1019" t="str">
            <v/>
          </cell>
        </row>
        <row r="1020">
          <cell r="A1020" t="str">
            <v/>
          </cell>
        </row>
        <row r="1021">
          <cell r="A1021" t="str">
            <v/>
          </cell>
        </row>
        <row r="1022">
          <cell r="A1022" t="str">
            <v/>
          </cell>
        </row>
        <row r="1023">
          <cell r="A1023" t="str">
            <v/>
          </cell>
        </row>
        <row r="1024">
          <cell r="A1024" t="str">
            <v/>
          </cell>
        </row>
        <row r="1025">
          <cell r="A1025" t="str">
            <v/>
          </cell>
        </row>
        <row r="1026">
          <cell r="A1026" t="str">
            <v/>
          </cell>
        </row>
        <row r="1027">
          <cell r="A1027" t="str">
            <v/>
          </cell>
        </row>
        <row r="1028">
          <cell r="A1028" t="str">
            <v/>
          </cell>
        </row>
        <row r="1029">
          <cell r="A1029" t="str">
            <v/>
          </cell>
        </row>
        <row r="1030">
          <cell r="A1030" t="str">
            <v/>
          </cell>
        </row>
        <row r="1031">
          <cell r="A1031" t="str">
            <v/>
          </cell>
        </row>
        <row r="1032">
          <cell r="A1032" t="str">
            <v/>
          </cell>
        </row>
        <row r="1033">
          <cell r="A1033" t="str">
            <v/>
          </cell>
        </row>
        <row r="1034">
          <cell r="A1034" t="str">
            <v/>
          </cell>
        </row>
        <row r="1035">
          <cell r="A1035" t="str">
            <v/>
          </cell>
        </row>
        <row r="1036">
          <cell r="A1036" t="str">
            <v/>
          </cell>
        </row>
        <row r="1037">
          <cell r="A1037" t="str">
            <v/>
          </cell>
        </row>
        <row r="1038">
          <cell r="A1038" t="str">
            <v/>
          </cell>
        </row>
        <row r="1039">
          <cell r="A1039" t="str">
            <v/>
          </cell>
        </row>
        <row r="1040">
          <cell r="A1040" t="str">
            <v/>
          </cell>
        </row>
        <row r="1041">
          <cell r="A1041" t="str">
            <v/>
          </cell>
        </row>
        <row r="1042">
          <cell r="A1042" t="str">
            <v/>
          </cell>
        </row>
        <row r="1043">
          <cell r="A1043" t="str">
            <v/>
          </cell>
        </row>
        <row r="1044">
          <cell r="A1044" t="str">
            <v/>
          </cell>
        </row>
        <row r="1045">
          <cell r="A1045" t="str">
            <v/>
          </cell>
        </row>
        <row r="1046">
          <cell r="A1046" t="str">
            <v/>
          </cell>
        </row>
        <row r="1047">
          <cell r="A1047" t="str">
            <v/>
          </cell>
        </row>
        <row r="1048">
          <cell r="A1048" t="str">
            <v/>
          </cell>
        </row>
        <row r="1049">
          <cell r="A1049" t="str">
            <v/>
          </cell>
        </row>
        <row r="1050">
          <cell r="A1050" t="str">
            <v/>
          </cell>
        </row>
        <row r="1051">
          <cell r="A1051" t="str">
            <v/>
          </cell>
        </row>
        <row r="1052">
          <cell r="A1052" t="str">
            <v/>
          </cell>
        </row>
        <row r="1053">
          <cell r="A1053" t="str">
            <v/>
          </cell>
        </row>
        <row r="1054">
          <cell r="A1054" t="str">
            <v/>
          </cell>
        </row>
        <row r="1055">
          <cell r="A1055" t="str">
            <v/>
          </cell>
        </row>
        <row r="1056">
          <cell r="A1056" t="str">
            <v/>
          </cell>
        </row>
        <row r="1057">
          <cell r="A1057" t="str">
            <v/>
          </cell>
        </row>
        <row r="1058">
          <cell r="A1058" t="str">
            <v/>
          </cell>
        </row>
        <row r="1059">
          <cell r="A1059" t="str">
            <v/>
          </cell>
        </row>
        <row r="1060">
          <cell r="A1060" t="str">
            <v/>
          </cell>
        </row>
        <row r="1061">
          <cell r="A1061" t="str">
            <v/>
          </cell>
        </row>
        <row r="1062">
          <cell r="A1062" t="str">
            <v/>
          </cell>
        </row>
        <row r="1063">
          <cell r="A1063" t="str">
            <v/>
          </cell>
        </row>
        <row r="1064">
          <cell r="A1064" t="str">
            <v/>
          </cell>
        </row>
        <row r="1065">
          <cell r="A1065" t="str">
            <v/>
          </cell>
        </row>
        <row r="1066">
          <cell r="A1066" t="str">
            <v/>
          </cell>
        </row>
        <row r="1067">
          <cell r="A1067" t="str">
            <v/>
          </cell>
        </row>
        <row r="1068">
          <cell r="A1068" t="str">
            <v/>
          </cell>
        </row>
        <row r="1069">
          <cell r="A1069" t="str">
            <v/>
          </cell>
        </row>
        <row r="1070">
          <cell r="A1070" t="str">
            <v/>
          </cell>
        </row>
        <row r="1071">
          <cell r="A1071" t="str">
            <v/>
          </cell>
        </row>
        <row r="1072">
          <cell r="A1072" t="str">
            <v/>
          </cell>
        </row>
        <row r="1073">
          <cell r="A1073" t="str">
            <v/>
          </cell>
        </row>
        <row r="1074">
          <cell r="A1074" t="str">
            <v/>
          </cell>
        </row>
        <row r="1075">
          <cell r="A1075" t="str">
            <v/>
          </cell>
        </row>
        <row r="1076">
          <cell r="A1076" t="str">
            <v/>
          </cell>
        </row>
        <row r="1077">
          <cell r="A1077" t="str">
            <v/>
          </cell>
        </row>
        <row r="1078">
          <cell r="A1078" t="str">
            <v/>
          </cell>
        </row>
        <row r="1079">
          <cell r="A1079" t="str">
            <v/>
          </cell>
        </row>
        <row r="1080">
          <cell r="A1080" t="str">
            <v/>
          </cell>
        </row>
        <row r="1081">
          <cell r="A1081" t="str">
            <v/>
          </cell>
        </row>
        <row r="1082">
          <cell r="A1082" t="str">
            <v/>
          </cell>
        </row>
        <row r="1083">
          <cell r="A1083" t="str">
            <v/>
          </cell>
        </row>
        <row r="1084">
          <cell r="A1084" t="str">
            <v/>
          </cell>
        </row>
        <row r="1085">
          <cell r="A1085" t="str">
            <v/>
          </cell>
        </row>
        <row r="1086">
          <cell r="A1086" t="str">
            <v/>
          </cell>
        </row>
        <row r="1087">
          <cell r="A1087" t="str">
            <v/>
          </cell>
        </row>
        <row r="1088">
          <cell r="A1088" t="str">
            <v/>
          </cell>
        </row>
        <row r="1089">
          <cell r="A1089" t="str">
            <v/>
          </cell>
        </row>
        <row r="1090">
          <cell r="A1090" t="str">
            <v/>
          </cell>
        </row>
        <row r="1091">
          <cell r="A1091" t="str">
            <v/>
          </cell>
        </row>
        <row r="1092">
          <cell r="A1092" t="str">
            <v/>
          </cell>
        </row>
        <row r="1093">
          <cell r="A1093" t="str">
            <v/>
          </cell>
        </row>
        <row r="1094">
          <cell r="A1094" t="str">
            <v/>
          </cell>
        </row>
        <row r="1095">
          <cell r="A1095" t="str">
            <v/>
          </cell>
        </row>
        <row r="1096">
          <cell r="A1096" t="str">
            <v/>
          </cell>
        </row>
        <row r="1097">
          <cell r="A1097" t="str">
            <v/>
          </cell>
        </row>
        <row r="1098">
          <cell r="A1098" t="str">
            <v/>
          </cell>
        </row>
        <row r="1099">
          <cell r="A1099" t="str">
            <v/>
          </cell>
        </row>
        <row r="1100">
          <cell r="A1100" t="str">
            <v/>
          </cell>
        </row>
        <row r="1101">
          <cell r="A1101" t="str">
            <v/>
          </cell>
        </row>
        <row r="1102">
          <cell r="A1102" t="str">
            <v/>
          </cell>
        </row>
        <row r="1103">
          <cell r="A1103" t="str">
            <v/>
          </cell>
        </row>
        <row r="1104">
          <cell r="A1104" t="str">
            <v/>
          </cell>
        </row>
        <row r="1105">
          <cell r="A1105" t="str">
            <v/>
          </cell>
        </row>
        <row r="1106">
          <cell r="A1106" t="str">
            <v/>
          </cell>
        </row>
        <row r="1107">
          <cell r="A1107" t="str">
            <v/>
          </cell>
        </row>
        <row r="1108">
          <cell r="A1108" t="str">
            <v/>
          </cell>
        </row>
        <row r="1109">
          <cell r="A1109" t="str">
            <v/>
          </cell>
        </row>
        <row r="1110">
          <cell r="A1110" t="str">
            <v/>
          </cell>
        </row>
        <row r="1111">
          <cell r="A1111" t="str">
            <v/>
          </cell>
        </row>
        <row r="1112">
          <cell r="A1112" t="str">
            <v/>
          </cell>
        </row>
        <row r="1113">
          <cell r="A1113" t="str">
            <v/>
          </cell>
        </row>
        <row r="1114">
          <cell r="A1114" t="str">
            <v/>
          </cell>
        </row>
        <row r="1115">
          <cell r="A1115" t="str">
            <v/>
          </cell>
        </row>
        <row r="1116">
          <cell r="A1116" t="str">
            <v/>
          </cell>
        </row>
        <row r="1117">
          <cell r="A1117" t="str">
            <v/>
          </cell>
        </row>
        <row r="1118">
          <cell r="A1118" t="str">
            <v/>
          </cell>
        </row>
        <row r="1119">
          <cell r="A1119" t="str">
            <v/>
          </cell>
        </row>
        <row r="1120">
          <cell r="A1120" t="str">
            <v/>
          </cell>
        </row>
        <row r="1121">
          <cell r="A1121" t="str">
            <v/>
          </cell>
        </row>
        <row r="1122">
          <cell r="A1122" t="str">
            <v/>
          </cell>
        </row>
        <row r="1123">
          <cell r="A1123" t="str">
            <v/>
          </cell>
        </row>
        <row r="1124">
          <cell r="A1124" t="str">
            <v/>
          </cell>
        </row>
        <row r="1125">
          <cell r="A1125" t="str">
            <v/>
          </cell>
        </row>
        <row r="1126">
          <cell r="A1126" t="str">
            <v/>
          </cell>
        </row>
        <row r="1127">
          <cell r="A1127" t="str">
            <v/>
          </cell>
        </row>
        <row r="1128">
          <cell r="A1128" t="str">
            <v/>
          </cell>
        </row>
        <row r="1129">
          <cell r="A1129" t="str">
            <v/>
          </cell>
        </row>
        <row r="1130">
          <cell r="A1130" t="str">
            <v/>
          </cell>
        </row>
        <row r="1131">
          <cell r="A1131" t="str">
            <v/>
          </cell>
        </row>
        <row r="1132">
          <cell r="A1132" t="str">
            <v/>
          </cell>
        </row>
        <row r="1133">
          <cell r="A1133" t="str">
            <v/>
          </cell>
        </row>
        <row r="1134">
          <cell r="A1134" t="str">
            <v/>
          </cell>
        </row>
        <row r="1135">
          <cell r="A1135" t="str">
            <v/>
          </cell>
        </row>
        <row r="1136">
          <cell r="A1136" t="str">
            <v/>
          </cell>
        </row>
        <row r="1137">
          <cell r="A1137" t="str">
            <v/>
          </cell>
        </row>
        <row r="1138">
          <cell r="A1138" t="str">
            <v/>
          </cell>
        </row>
        <row r="1139">
          <cell r="A1139" t="str">
            <v/>
          </cell>
        </row>
        <row r="1140">
          <cell r="A1140" t="str">
            <v/>
          </cell>
        </row>
        <row r="1141">
          <cell r="A1141" t="str">
            <v/>
          </cell>
        </row>
        <row r="1142">
          <cell r="A1142" t="str">
            <v/>
          </cell>
        </row>
        <row r="1143">
          <cell r="A1143" t="str">
            <v/>
          </cell>
        </row>
        <row r="1144">
          <cell r="A1144" t="str">
            <v/>
          </cell>
        </row>
        <row r="1145">
          <cell r="A1145" t="str">
            <v/>
          </cell>
        </row>
        <row r="1146">
          <cell r="A1146" t="str">
            <v/>
          </cell>
        </row>
        <row r="1147">
          <cell r="A1147" t="str">
            <v/>
          </cell>
        </row>
        <row r="1148">
          <cell r="A1148" t="str">
            <v/>
          </cell>
        </row>
        <row r="1149">
          <cell r="A1149" t="str">
            <v/>
          </cell>
        </row>
        <row r="1150">
          <cell r="A1150" t="str">
            <v/>
          </cell>
        </row>
        <row r="1151">
          <cell r="A1151" t="str">
            <v/>
          </cell>
        </row>
        <row r="1152">
          <cell r="A1152" t="str">
            <v/>
          </cell>
        </row>
        <row r="1153">
          <cell r="A1153" t="str">
            <v/>
          </cell>
        </row>
        <row r="1154">
          <cell r="A1154" t="str">
            <v/>
          </cell>
        </row>
        <row r="1155">
          <cell r="A1155" t="str">
            <v/>
          </cell>
        </row>
        <row r="1156">
          <cell r="A1156" t="str">
            <v/>
          </cell>
        </row>
        <row r="1157">
          <cell r="A1157" t="str">
            <v/>
          </cell>
        </row>
        <row r="1158">
          <cell r="A1158" t="str">
            <v/>
          </cell>
        </row>
        <row r="1159">
          <cell r="A1159" t="str">
            <v/>
          </cell>
        </row>
        <row r="1160">
          <cell r="A1160" t="str">
            <v/>
          </cell>
        </row>
        <row r="1161">
          <cell r="A1161" t="str">
            <v/>
          </cell>
        </row>
        <row r="1162">
          <cell r="A1162" t="str">
            <v/>
          </cell>
        </row>
        <row r="1163">
          <cell r="A1163" t="str">
            <v/>
          </cell>
        </row>
        <row r="1164">
          <cell r="A1164" t="str">
            <v/>
          </cell>
        </row>
        <row r="1165">
          <cell r="A1165" t="str">
            <v/>
          </cell>
        </row>
        <row r="1166">
          <cell r="A1166" t="str">
            <v/>
          </cell>
        </row>
        <row r="1167">
          <cell r="A1167" t="str">
            <v/>
          </cell>
        </row>
        <row r="1168">
          <cell r="A1168" t="str">
            <v/>
          </cell>
        </row>
        <row r="1169">
          <cell r="A1169" t="str">
            <v/>
          </cell>
        </row>
        <row r="1170">
          <cell r="A1170" t="str">
            <v/>
          </cell>
        </row>
        <row r="1171">
          <cell r="A1171" t="str">
            <v/>
          </cell>
        </row>
        <row r="1172">
          <cell r="A1172" t="str">
            <v/>
          </cell>
        </row>
        <row r="1173">
          <cell r="A1173" t="str">
            <v/>
          </cell>
        </row>
        <row r="1174">
          <cell r="A1174" t="str">
            <v/>
          </cell>
        </row>
        <row r="1175">
          <cell r="A1175" t="str">
            <v/>
          </cell>
        </row>
        <row r="1176">
          <cell r="A1176" t="str">
            <v/>
          </cell>
        </row>
        <row r="1177">
          <cell r="A1177" t="str">
            <v/>
          </cell>
        </row>
        <row r="1178">
          <cell r="A1178" t="str">
            <v/>
          </cell>
        </row>
        <row r="1179">
          <cell r="A1179" t="str">
            <v/>
          </cell>
        </row>
        <row r="1180">
          <cell r="A1180" t="str">
            <v/>
          </cell>
        </row>
        <row r="1181">
          <cell r="A1181" t="str">
            <v/>
          </cell>
        </row>
        <row r="1182">
          <cell r="A1182" t="str">
            <v/>
          </cell>
        </row>
        <row r="1183">
          <cell r="A1183" t="str">
            <v/>
          </cell>
        </row>
        <row r="1184">
          <cell r="A1184" t="str">
            <v/>
          </cell>
        </row>
        <row r="1185">
          <cell r="A1185" t="str">
            <v/>
          </cell>
        </row>
        <row r="1186">
          <cell r="A1186" t="str">
            <v/>
          </cell>
        </row>
        <row r="1187">
          <cell r="A1187" t="str">
            <v/>
          </cell>
        </row>
        <row r="1188">
          <cell r="A1188" t="str">
            <v/>
          </cell>
        </row>
        <row r="1189">
          <cell r="A1189" t="str">
            <v/>
          </cell>
        </row>
        <row r="1190">
          <cell r="A1190" t="str">
            <v/>
          </cell>
        </row>
        <row r="1191">
          <cell r="A1191" t="str">
            <v/>
          </cell>
        </row>
        <row r="1192">
          <cell r="A1192" t="str">
            <v/>
          </cell>
        </row>
        <row r="1193">
          <cell r="A1193" t="str">
            <v/>
          </cell>
        </row>
        <row r="1194">
          <cell r="A1194" t="str">
            <v/>
          </cell>
        </row>
        <row r="1195">
          <cell r="A1195" t="str">
            <v/>
          </cell>
        </row>
        <row r="1196">
          <cell r="A1196" t="str">
            <v/>
          </cell>
        </row>
        <row r="1197">
          <cell r="A1197" t="str">
            <v/>
          </cell>
        </row>
        <row r="1198">
          <cell r="A1198" t="str">
            <v/>
          </cell>
        </row>
        <row r="1199">
          <cell r="A1199" t="str">
            <v/>
          </cell>
        </row>
        <row r="1200">
          <cell r="A1200" t="str">
            <v/>
          </cell>
        </row>
        <row r="1201">
          <cell r="A1201" t="str">
            <v/>
          </cell>
        </row>
        <row r="1202">
          <cell r="A1202" t="str">
            <v/>
          </cell>
        </row>
        <row r="1203">
          <cell r="A1203" t="str">
            <v/>
          </cell>
        </row>
        <row r="1204">
          <cell r="A1204" t="str">
            <v/>
          </cell>
        </row>
        <row r="1205">
          <cell r="A1205" t="str">
            <v/>
          </cell>
        </row>
        <row r="1206">
          <cell r="A1206" t="str">
            <v/>
          </cell>
        </row>
        <row r="1207">
          <cell r="A1207" t="str">
            <v/>
          </cell>
        </row>
        <row r="1208">
          <cell r="A1208" t="str">
            <v/>
          </cell>
        </row>
        <row r="1209">
          <cell r="A1209" t="str">
            <v/>
          </cell>
        </row>
        <row r="1210">
          <cell r="A1210" t="str">
            <v/>
          </cell>
        </row>
        <row r="1211">
          <cell r="A1211" t="str">
            <v/>
          </cell>
        </row>
        <row r="1212">
          <cell r="A1212" t="str">
            <v/>
          </cell>
        </row>
        <row r="1213">
          <cell r="A1213" t="str">
            <v/>
          </cell>
        </row>
        <row r="1214">
          <cell r="A1214" t="str">
            <v/>
          </cell>
        </row>
        <row r="1215">
          <cell r="A1215" t="str">
            <v/>
          </cell>
        </row>
        <row r="1216">
          <cell r="A1216" t="str">
            <v/>
          </cell>
        </row>
        <row r="1217">
          <cell r="A1217" t="str">
            <v/>
          </cell>
        </row>
        <row r="1218">
          <cell r="A1218" t="str">
            <v/>
          </cell>
        </row>
        <row r="1219">
          <cell r="A1219" t="str">
            <v/>
          </cell>
        </row>
        <row r="1220">
          <cell r="A1220" t="str">
            <v/>
          </cell>
        </row>
        <row r="1221">
          <cell r="A1221" t="str">
            <v/>
          </cell>
        </row>
        <row r="1222">
          <cell r="A1222" t="str">
            <v/>
          </cell>
        </row>
        <row r="1223">
          <cell r="A1223" t="str">
            <v/>
          </cell>
        </row>
        <row r="1224">
          <cell r="A1224" t="str">
            <v/>
          </cell>
        </row>
        <row r="1225">
          <cell r="A1225" t="str">
            <v/>
          </cell>
        </row>
        <row r="1226">
          <cell r="A1226" t="str">
            <v/>
          </cell>
        </row>
        <row r="1227">
          <cell r="A1227" t="str">
            <v/>
          </cell>
        </row>
        <row r="1228">
          <cell r="A1228" t="str">
            <v/>
          </cell>
        </row>
        <row r="1229">
          <cell r="A1229" t="str">
            <v/>
          </cell>
        </row>
        <row r="1230">
          <cell r="A1230" t="str">
            <v/>
          </cell>
        </row>
        <row r="1231">
          <cell r="A1231" t="str">
            <v/>
          </cell>
        </row>
        <row r="1232">
          <cell r="A1232" t="str">
            <v/>
          </cell>
        </row>
        <row r="1233">
          <cell r="A1233" t="str">
            <v/>
          </cell>
        </row>
        <row r="1234">
          <cell r="A1234" t="str">
            <v/>
          </cell>
        </row>
        <row r="1235">
          <cell r="A1235" t="str">
            <v/>
          </cell>
        </row>
        <row r="1236">
          <cell r="A1236" t="str">
            <v/>
          </cell>
        </row>
        <row r="1237">
          <cell r="A1237" t="str">
            <v/>
          </cell>
        </row>
        <row r="1238">
          <cell r="A1238" t="str">
            <v/>
          </cell>
        </row>
        <row r="1239">
          <cell r="A1239" t="str">
            <v/>
          </cell>
        </row>
        <row r="1240">
          <cell r="A1240" t="str">
            <v/>
          </cell>
        </row>
        <row r="1241">
          <cell r="A1241" t="str">
            <v/>
          </cell>
        </row>
        <row r="1242">
          <cell r="A1242" t="str">
            <v/>
          </cell>
        </row>
        <row r="1243">
          <cell r="A1243" t="str">
            <v/>
          </cell>
        </row>
        <row r="1244">
          <cell r="A1244" t="str">
            <v/>
          </cell>
        </row>
        <row r="1245">
          <cell r="A1245" t="str">
            <v/>
          </cell>
        </row>
        <row r="1246">
          <cell r="A1246" t="str">
            <v/>
          </cell>
        </row>
        <row r="1247">
          <cell r="A1247" t="str">
            <v/>
          </cell>
        </row>
        <row r="1248">
          <cell r="A1248" t="str">
            <v/>
          </cell>
        </row>
        <row r="1249">
          <cell r="A1249" t="str">
            <v/>
          </cell>
        </row>
        <row r="1250">
          <cell r="A1250" t="str">
            <v/>
          </cell>
        </row>
        <row r="1251">
          <cell r="A1251" t="str">
            <v/>
          </cell>
        </row>
        <row r="1252">
          <cell r="A1252" t="str">
            <v/>
          </cell>
        </row>
        <row r="1253">
          <cell r="A1253" t="str">
            <v/>
          </cell>
        </row>
        <row r="1254">
          <cell r="A1254" t="str">
            <v/>
          </cell>
        </row>
        <row r="1255">
          <cell r="A1255" t="str">
            <v/>
          </cell>
        </row>
        <row r="1256">
          <cell r="A1256" t="str">
            <v/>
          </cell>
        </row>
        <row r="1257">
          <cell r="A1257" t="str">
            <v/>
          </cell>
        </row>
        <row r="1258">
          <cell r="A1258" t="str">
            <v/>
          </cell>
        </row>
        <row r="1259">
          <cell r="A1259" t="str">
            <v/>
          </cell>
        </row>
        <row r="1260">
          <cell r="A1260" t="str">
            <v/>
          </cell>
        </row>
        <row r="1261">
          <cell r="A1261" t="str">
            <v/>
          </cell>
        </row>
        <row r="1262">
          <cell r="A1262" t="str">
            <v/>
          </cell>
        </row>
        <row r="1263">
          <cell r="A1263" t="str">
            <v/>
          </cell>
        </row>
        <row r="1264">
          <cell r="A1264" t="str">
            <v/>
          </cell>
        </row>
        <row r="1265">
          <cell r="A1265" t="str">
            <v/>
          </cell>
        </row>
        <row r="1266">
          <cell r="A1266" t="str">
            <v/>
          </cell>
        </row>
        <row r="1267">
          <cell r="A1267" t="str">
            <v/>
          </cell>
        </row>
        <row r="1268">
          <cell r="A1268" t="str">
            <v/>
          </cell>
        </row>
        <row r="1269">
          <cell r="A1269" t="str">
            <v/>
          </cell>
        </row>
        <row r="1270">
          <cell r="A1270" t="str">
            <v/>
          </cell>
        </row>
        <row r="1271">
          <cell r="A1271" t="str">
            <v/>
          </cell>
        </row>
        <row r="1272">
          <cell r="A1272" t="str">
            <v/>
          </cell>
        </row>
        <row r="1273">
          <cell r="A1273" t="str">
            <v/>
          </cell>
        </row>
        <row r="1274">
          <cell r="A1274" t="str">
            <v/>
          </cell>
        </row>
        <row r="1275">
          <cell r="A1275" t="str">
            <v/>
          </cell>
        </row>
        <row r="1276">
          <cell r="A1276" t="str">
            <v/>
          </cell>
        </row>
        <row r="1277">
          <cell r="A1277" t="str">
            <v/>
          </cell>
        </row>
        <row r="1278">
          <cell r="A1278" t="str">
            <v/>
          </cell>
        </row>
        <row r="1279">
          <cell r="A1279" t="str">
            <v/>
          </cell>
        </row>
        <row r="1280">
          <cell r="A1280" t="str">
            <v/>
          </cell>
        </row>
        <row r="1281">
          <cell r="A1281" t="str">
            <v/>
          </cell>
        </row>
        <row r="1282">
          <cell r="A1282" t="str">
            <v/>
          </cell>
        </row>
        <row r="1283">
          <cell r="A1283" t="str">
            <v/>
          </cell>
        </row>
        <row r="1284">
          <cell r="A1284" t="str">
            <v/>
          </cell>
        </row>
        <row r="1285">
          <cell r="A1285" t="str">
            <v/>
          </cell>
        </row>
        <row r="1286">
          <cell r="A1286" t="str">
            <v/>
          </cell>
        </row>
        <row r="1287">
          <cell r="A1287" t="str">
            <v/>
          </cell>
        </row>
        <row r="1288">
          <cell r="A1288" t="str">
            <v/>
          </cell>
        </row>
        <row r="1289">
          <cell r="A1289" t="str">
            <v/>
          </cell>
        </row>
        <row r="1290">
          <cell r="A1290" t="str">
            <v/>
          </cell>
        </row>
        <row r="1291">
          <cell r="A1291" t="str">
            <v/>
          </cell>
        </row>
        <row r="1292">
          <cell r="A1292" t="str">
            <v/>
          </cell>
        </row>
        <row r="1293">
          <cell r="A1293" t="str">
            <v/>
          </cell>
        </row>
        <row r="1294">
          <cell r="A1294" t="str">
            <v/>
          </cell>
        </row>
        <row r="1295">
          <cell r="A1295" t="str">
            <v/>
          </cell>
        </row>
        <row r="1296">
          <cell r="A1296" t="str">
            <v/>
          </cell>
        </row>
        <row r="1297">
          <cell r="A1297" t="str">
            <v/>
          </cell>
        </row>
        <row r="1298">
          <cell r="A1298" t="str">
            <v/>
          </cell>
        </row>
        <row r="1299">
          <cell r="A1299" t="str">
            <v/>
          </cell>
        </row>
        <row r="1300">
          <cell r="A1300" t="str">
            <v/>
          </cell>
        </row>
        <row r="1301">
          <cell r="A1301" t="str">
            <v/>
          </cell>
        </row>
        <row r="1302">
          <cell r="A1302" t="str">
            <v/>
          </cell>
        </row>
        <row r="1303">
          <cell r="A1303" t="str">
            <v/>
          </cell>
        </row>
        <row r="1304">
          <cell r="A1304" t="str">
            <v/>
          </cell>
        </row>
        <row r="1305">
          <cell r="A1305" t="str">
            <v/>
          </cell>
        </row>
        <row r="1306">
          <cell r="A1306" t="str">
            <v/>
          </cell>
        </row>
        <row r="1307">
          <cell r="A1307" t="str">
            <v/>
          </cell>
        </row>
        <row r="1308">
          <cell r="A1308" t="str">
            <v/>
          </cell>
        </row>
        <row r="1309">
          <cell r="A1309" t="str">
            <v/>
          </cell>
        </row>
        <row r="1310">
          <cell r="A1310" t="str">
            <v/>
          </cell>
        </row>
        <row r="1311">
          <cell r="A1311" t="str">
            <v/>
          </cell>
        </row>
        <row r="1312">
          <cell r="A1312" t="str">
            <v/>
          </cell>
        </row>
        <row r="1313">
          <cell r="A1313" t="str">
            <v/>
          </cell>
        </row>
        <row r="1314">
          <cell r="A1314" t="str">
            <v/>
          </cell>
        </row>
        <row r="1315">
          <cell r="A1315" t="str">
            <v/>
          </cell>
        </row>
        <row r="1316">
          <cell r="A1316" t="str">
            <v/>
          </cell>
        </row>
        <row r="1317">
          <cell r="A1317" t="str">
            <v/>
          </cell>
        </row>
        <row r="1318">
          <cell r="A1318" t="str">
            <v/>
          </cell>
        </row>
        <row r="1319">
          <cell r="A1319" t="str">
            <v/>
          </cell>
        </row>
        <row r="1320">
          <cell r="A1320" t="str">
            <v/>
          </cell>
        </row>
        <row r="1321">
          <cell r="A1321" t="str">
            <v/>
          </cell>
        </row>
        <row r="1322">
          <cell r="A1322" t="str">
            <v/>
          </cell>
        </row>
        <row r="1323">
          <cell r="A1323" t="str">
            <v/>
          </cell>
        </row>
        <row r="1324">
          <cell r="A1324" t="str">
            <v/>
          </cell>
        </row>
        <row r="1325">
          <cell r="A1325" t="str">
            <v/>
          </cell>
        </row>
        <row r="1326">
          <cell r="A1326" t="str">
            <v/>
          </cell>
        </row>
        <row r="1327">
          <cell r="A1327" t="str">
            <v/>
          </cell>
        </row>
        <row r="1328">
          <cell r="A1328" t="str">
            <v/>
          </cell>
        </row>
        <row r="1329">
          <cell r="A1329" t="str">
            <v/>
          </cell>
        </row>
        <row r="1330">
          <cell r="A1330" t="str">
            <v/>
          </cell>
        </row>
        <row r="1331">
          <cell r="A1331" t="str">
            <v/>
          </cell>
        </row>
        <row r="1332">
          <cell r="A1332" t="str">
            <v/>
          </cell>
        </row>
        <row r="1333">
          <cell r="A1333" t="str">
            <v/>
          </cell>
        </row>
        <row r="1334">
          <cell r="A1334" t="str">
            <v/>
          </cell>
        </row>
        <row r="1335">
          <cell r="A1335" t="str">
            <v/>
          </cell>
        </row>
        <row r="1336">
          <cell r="A1336" t="str">
            <v/>
          </cell>
        </row>
        <row r="1337">
          <cell r="A1337" t="str">
            <v/>
          </cell>
        </row>
        <row r="1338">
          <cell r="A1338" t="str">
            <v/>
          </cell>
        </row>
        <row r="1339">
          <cell r="A1339" t="str">
            <v/>
          </cell>
        </row>
        <row r="1340">
          <cell r="A1340" t="str">
            <v/>
          </cell>
        </row>
        <row r="1341">
          <cell r="A1341" t="str">
            <v/>
          </cell>
        </row>
        <row r="1342">
          <cell r="A1342" t="str">
            <v/>
          </cell>
        </row>
        <row r="1343">
          <cell r="A1343" t="str">
            <v/>
          </cell>
        </row>
        <row r="1344">
          <cell r="A1344" t="str">
            <v/>
          </cell>
        </row>
        <row r="1345">
          <cell r="A1345" t="str">
            <v/>
          </cell>
        </row>
        <row r="1346">
          <cell r="A1346" t="str">
            <v/>
          </cell>
        </row>
        <row r="1347">
          <cell r="A1347" t="str">
            <v/>
          </cell>
        </row>
        <row r="1348">
          <cell r="A1348" t="str">
            <v/>
          </cell>
        </row>
        <row r="1349">
          <cell r="A1349" t="str">
            <v/>
          </cell>
        </row>
        <row r="1350">
          <cell r="A1350" t="str">
            <v/>
          </cell>
        </row>
        <row r="1351">
          <cell r="A1351" t="str">
            <v/>
          </cell>
        </row>
        <row r="1352">
          <cell r="A1352" t="str">
            <v/>
          </cell>
        </row>
        <row r="1353">
          <cell r="A1353" t="str">
            <v/>
          </cell>
        </row>
        <row r="1354">
          <cell r="A1354" t="str">
            <v/>
          </cell>
        </row>
        <row r="1355">
          <cell r="A1355" t="str">
            <v/>
          </cell>
        </row>
        <row r="1356">
          <cell r="A1356" t="str">
            <v/>
          </cell>
        </row>
        <row r="1357">
          <cell r="A1357" t="str">
            <v/>
          </cell>
        </row>
        <row r="1358">
          <cell r="A1358" t="str">
            <v/>
          </cell>
        </row>
        <row r="1359">
          <cell r="A1359" t="str">
            <v/>
          </cell>
        </row>
        <row r="1360">
          <cell r="A1360" t="str">
            <v/>
          </cell>
        </row>
        <row r="1361">
          <cell r="A1361" t="str">
            <v/>
          </cell>
        </row>
        <row r="1362">
          <cell r="A1362" t="str">
            <v/>
          </cell>
        </row>
        <row r="1363">
          <cell r="A1363" t="str">
            <v/>
          </cell>
        </row>
        <row r="1364">
          <cell r="A1364" t="str">
            <v/>
          </cell>
        </row>
        <row r="1365">
          <cell r="A1365" t="str">
            <v/>
          </cell>
        </row>
        <row r="1366">
          <cell r="A1366" t="str">
            <v/>
          </cell>
        </row>
        <row r="1367">
          <cell r="A1367" t="str">
            <v/>
          </cell>
        </row>
        <row r="1368">
          <cell r="A1368" t="str">
            <v/>
          </cell>
        </row>
        <row r="1369">
          <cell r="A1369" t="str">
            <v/>
          </cell>
        </row>
        <row r="1370">
          <cell r="A1370" t="str">
            <v/>
          </cell>
        </row>
        <row r="1371">
          <cell r="A1371" t="str">
            <v/>
          </cell>
        </row>
        <row r="1372">
          <cell r="A1372" t="str">
            <v/>
          </cell>
        </row>
        <row r="1373">
          <cell r="A1373" t="str">
            <v/>
          </cell>
        </row>
        <row r="1374">
          <cell r="A1374" t="str">
            <v/>
          </cell>
        </row>
        <row r="1375">
          <cell r="A1375" t="str">
            <v/>
          </cell>
        </row>
        <row r="1376">
          <cell r="A1376" t="str">
            <v/>
          </cell>
        </row>
        <row r="1377">
          <cell r="A1377" t="str">
            <v/>
          </cell>
        </row>
        <row r="1378">
          <cell r="A1378" t="str">
            <v/>
          </cell>
        </row>
        <row r="1379">
          <cell r="A1379" t="str">
            <v/>
          </cell>
        </row>
        <row r="1380">
          <cell r="A1380" t="str">
            <v/>
          </cell>
        </row>
        <row r="1381">
          <cell r="A1381" t="str">
            <v/>
          </cell>
        </row>
        <row r="1382">
          <cell r="A1382" t="str">
            <v/>
          </cell>
        </row>
        <row r="1383">
          <cell r="A1383" t="str">
            <v/>
          </cell>
        </row>
        <row r="1384">
          <cell r="A1384" t="str">
            <v/>
          </cell>
        </row>
        <row r="1385">
          <cell r="A1385" t="str">
            <v/>
          </cell>
        </row>
        <row r="1386">
          <cell r="A1386" t="str">
            <v/>
          </cell>
        </row>
        <row r="1387">
          <cell r="A1387" t="str">
            <v/>
          </cell>
        </row>
        <row r="1388">
          <cell r="A1388" t="str">
            <v/>
          </cell>
        </row>
        <row r="1389">
          <cell r="A1389" t="str">
            <v/>
          </cell>
        </row>
        <row r="1390">
          <cell r="A1390" t="str">
            <v/>
          </cell>
        </row>
        <row r="1391">
          <cell r="A1391" t="str">
            <v/>
          </cell>
        </row>
        <row r="1392">
          <cell r="A1392" t="str">
            <v/>
          </cell>
        </row>
        <row r="1393">
          <cell r="A1393" t="str">
            <v/>
          </cell>
        </row>
        <row r="1394">
          <cell r="A1394" t="str">
            <v/>
          </cell>
        </row>
        <row r="1395">
          <cell r="A1395" t="str">
            <v/>
          </cell>
        </row>
        <row r="1396">
          <cell r="A1396" t="str">
            <v/>
          </cell>
        </row>
        <row r="1397">
          <cell r="A1397" t="str">
            <v/>
          </cell>
        </row>
        <row r="1398">
          <cell r="A1398" t="str">
            <v/>
          </cell>
        </row>
        <row r="1399">
          <cell r="A1399" t="str">
            <v/>
          </cell>
        </row>
        <row r="1400">
          <cell r="A1400" t="str">
            <v/>
          </cell>
        </row>
        <row r="1401">
          <cell r="A1401" t="str">
            <v/>
          </cell>
        </row>
        <row r="1402">
          <cell r="A1402" t="str">
            <v/>
          </cell>
        </row>
        <row r="1403">
          <cell r="A1403" t="str">
            <v/>
          </cell>
        </row>
        <row r="1404">
          <cell r="A1404" t="str">
            <v/>
          </cell>
        </row>
        <row r="1405">
          <cell r="A1405" t="str">
            <v/>
          </cell>
        </row>
        <row r="1406">
          <cell r="A1406" t="str">
            <v/>
          </cell>
        </row>
        <row r="1407">
          <cell r="A1407" t="str">
            <v/>
          </cell>
        </row>
        <row r="1408">
          <cell r="A1408" t="str">
            <v/>
          </cell>
        </row>
        <row r="1409">
          <cell r="A1409" t="str">
            <v/>
          </cell>
        </row>
        <row r="1410">
          <cell r="A1410" t="str">
            <v/>
          </cell>
        </row>
        <row r="1411">
          <cell r="A1411" t="str">
            <v/>
          </cell>
        </row>
        <row r="1412">
          <cell r="A1412" t="str">
            <v/>
          </cell>
        </row>
        <row r="1413">
          <cell r="A1413" t="str">
            <v/>
          </cell>
        </row>
        <row r="1414">
          <cell r="A1414" t="str">
            <v/>
          </cell>
        </row>
        <row r="1415">
          <cell r="A1415" t="str">
            <v/>
          </cell>
        </row>
        <row r="1416">
          <cell r="A1416" t="str">
            <v/>
          </cell>
        </row>
        <row r="1417">
          <cell r="A1417" t="str">
            <v/>
          </cell>
        </row>
        <row r="1418">
          <cell r="A1418" t="str">
            <v/>
          </cell>
        </row>
        <row r="1419">
          <cell r="A1419" t="str">
            <v/>
          </cell>
        </row>
        <row r="1420">
          <cell r="A1420" t="str">
            <v/>
          </cell>
        </row>
        <row r="1421">
          <cell r="A1421" t="str">
            <v/>
          </cell>
        </row>
        <row r="1422">
          <cell r="A1422" t="str">
            <v/>
          </cell>
        </row>
        <row r="1423">
          <cell r="A1423" t="str">
            <v/>
          </cell>
        </row>
        <row r="1424">
          <cell r="A1424" t="str">
            <v/>
          </cell>
        </row>
        <row r="1425">
          <cell r="A1425" t="str">
            <v/>
          </cell>
        </row>
        <row r="1426">
          <cell r="A1426" t="str">
            <v/>
          </cell>
        </row>
        <row r="1427">
          <cell r="A1427" t="str">
            <v/>
          </cell>
        </row>
        <row r="1428">
          <cell r="A1428" t="str">
            <v/>
          </cell>
        </row>
        <row r="1429">
          <cell r="A1429" t="str">
            <v/>
          </cell>
        </row>
        <row r="1430">
          <cell r="A1430" t="str">
            <v/>
          </cell>
        </row>
        <row r="1431">
          <cell r="A1431" t="str">
            <v/>
          </cell>
        </row>
        <row r="1432">
          <cell r="A1432" t="str">
            <v/>
          </cell>
        </row>
        <row r="1433">
          <cell r="A1433" t="str">
            <v/>
          </cell>
        </row>
        <row r="1434">
          <cell r="A1434" t="str">
            <v/>
          </cell>
        </row>
        <row r="1435">
          <cell r="A1435" t="str">
            <v/>
          </cell>
        </row>
        <row r="1436">
          <cell r="A1436" t="str">
            <v/>
          </cell>
        </row>
        <row r="1437">
          <cell r="A1437" t="str">
            <v/>
          </cell>
        </row>
        <row r="1438">
          <cell r="A1438" t="str">
            <v/>
          </cell>
        </row>
        <row r="1439">
          <cell r="A1439" t="str">
            <v/>
          </cell>
        </row>
        <row r="1440">
          <cell r="A1440" t="str">
            <v/>
          </cell>
        </row>
        <row r="1441">
          <cell r="A1441" t="str">
            <v/>
          </cell>
        </row>
        <row r="1442">
          <cell r="A1442" t="str">
            <v/>
          </cell>
        </row>
        <row r="1443">
          <cell r="A1443" t="str">
            <v/>
          </cell>
        </row>
        <row r="1444">
          <cell r="A1444" t="str">
            <v/>
          </cell>
        </row>
        <row r="1445">
          <cell r="A1445" t="str">
            <v/>
          </cell>
        </row>
        <row r="1446">
          <cell r="A1446" t="str">
            <v/>
          </cell>
        </row>
        <row r="1447">
          <cell r="A1447" t="str">
            <v/>
          </cell>
        </row>
        <row r="1448">
          <cell r="A1448" t="str">
            <v/>
          </cell>
        </row>
        <row r="1449">
          <cell r="A1449" t="str">
            <v/>
          </cell>
        </row>
        <row r="1450">
          <cell r="A1450" t="str">
            <v/>
          </cell>
        </row>
        <row r="1451">
          <cell r="A1451" t="str">
            <v/>
          </cell>
        </row>
        <row r="1452">
          <cell r="A1452" t="str">
            <v/>
          </cell>
        </row>
        <row r="1453">
          <cell r="A1453" t="str">
            <v/>
          </cell>
        </row>
        <row r="1454">
          <cell r="A1454" t="str">
            <v/>
          </cell>
        </row>
        <row r="1455">
          <cell r="A1455" t="str">
            <v/>
          </cell>
        </row>
        <row r="1456">
          <cell r="A1456" t="str">
            <v/>
          </cell>
        </row>
        <row r="1457">
          <cell r="A1457" t="str">
            <v/>
          </cell>
        </row>
        <row r="1458">
          <cell r="A1458" t="str">
            <v/>
          </cell>
        </row>
        <row r="1459">
          <cell r="A1459" t="str">
            <v/>
          </cell>
        </row>
      </sheetData>
      <sheetData sheetId="13" refreshError="1">
        <row r="1">
          <cell r="A1" t="str">
            <v>코드</v>
          </cell>
          <cell r="B1" t="str">
            <v>사업장</v>
          </cell>
          <cell r="C1" t="str">
            <v>고객</v>
          </cell>
          <cell r="D1" t="str">
            <v>경로</v>
          </cell>
          <cell r="E1" t="str">
            <v>제품계층구조3</v>
          </cell>
          <cell r="F1" t="str">
            <v>자재</v>
          </cell>
          <cell r="G1" t="str">
            <v>당월매출수량</v>
          </cell>
          <cell r="H1" t="str">
            <v>당월매출금액</v>
          </cell>
          <cell r="I1" t="str">
            <v>외화매출액</v>
          </cell>
          <cell r="J1" t="str">
            <v>check</v>
          </cell>
        </row>
        <row r="2">
          <cell r="A2" t="str">
            <v/>
          </cell>
        </row>
        <row r="3">
          <cell r="A3" t="str">
            <v/>
          </cell>
        </row>
        <row r="4">
          <cell r="A4" t="str">
            <v/>
          </cell>
        </row>
        <row r="5">
          <cell r="A5" t="str">
            <v/>
          </cell>
        </row>
        <row r="6">
          <cell r="A6" t="str">
            <v/>
          </cell>
        </row>
        <row r="7">
          <cell r="A7" t="str">
            <v/>
          </cell>
        </row>
        <row r="8">
          <cell r="A8" t="str">
            <v/>
          </cell>
        </row>
        <row r="9">
          <cell r="A9" t="str">
            <v/>
          </cell>
        </row>
        <row r="10">
          <cell r="A10" t="str">
            <v/>
          </cell>
        </row>
        <row r="11">
          <cell r="A11" t="str">
            <v/>
          </cell>
        </row>
        <row r="12">
          <cell r="A12" t="str">
            <v/>
          </cell>
        </row>
        <row r="13">
          <cell r="A13" t="str">
            <v/>
          </cell>
        </row>
        <row r="14">
          <cell r="A14" t="str">
            <v/>
          </cell>
        </row>
        <row r="15">
          <cell r="A15" t="str">
            <v/>
          </cell>
        </row>
        <row r="16">
          <cell r="A16" t="str">
            <v/>
          </cell>
        </row>
        <row r="17">
          <cell r="A17" t="str">
            <v/>
          </cell>
        </row>
        <row r="18">
          <cell r="A18" t="str">
            <v/>
          </cell>
        </row>
        <row r="19">
          <cell r="A19" t="str">
            <v/>
          </cell>
        </row>
        <row r="20">
          <cell r="A20" t="str">
            <v/>
          </cell>
        </row>
        <row r="21">
          <cell r="A21" t="str">
            <v/>
          </cell>
        </row>
        <row r="22">
          <cell r="A22" t="str">
            <v/>
          </cell>
        </row>
        <row r="23">
          <cell r="A23" t="str">
            <v/>
          </cell>
        </row>
        <row r="24">
          <cell r="A24" t="str">
            <v/>
          </cell>
        </row>
        <row r="25">
          <cell r="A25" t="str">
            <v/>
          </cell>
        </row>
        <row r="26">
          <cell r="A26" t="str">
            <v/>
          </cell>
        </row>
        <row r="27">
          <cell r="A27" t="str">
            <v/>
          </cell>
        </row>
        <row r="28">
          <cell r="A28" t="str">
            <v/>
          </cell>
        </row>
        <row r="29">
          <cell r="A29" t="str">
            <v/>
          </cell>
        </row>
        <row r="30">
          <cell r="A30" t="str">
            <v/>
          </cell>
        </row>
        <row r="31">
          <cell r="A31" t="str">
            <v/>
          </cell>
        </row>
        <row r="32">
          <cell r="A32" t="str">
            <v/>
          </cell>
        </row>
        <row r="33">
          <cell r="A33" t="str">
            <v/>
          </cell>
        </row>
        <row r="34">
          <cell r="A34" t="str">
            <v/>
          </cell>
        </row>
        <row r="35">
          <cell r="A35" t="str">
            <v/>
          </cell>
        </row>
        <row r="36">
          <cell r="A36" t="str">
            <v/>
          </cell>
        </row>
        <row r="37">
          <cell r="A37" t="str">
            <v/>
          </cell>
        </row>
        <row r="38">
          <cell r="A38" t="str">
            <v/>
          </cell>
        </row>
        <row r="39">
          <cell r="A39" t="str">
            <v/>
          </cell>
        </row>
        <row r="40">
          <cell r="A40" t="str">
            <v/>
          </cell>
        </row>
        <row r="41">
          <cell r="A41" t="str">
            <v/>
          </cell>
        </row>
        <row r="42">
          <cell r="A42" t="str">
            <v/>
          </cell>
        </row>
        <row r="43">
          <cell r="A43" t="str">
            <v/>
          </cell>
        </row>
        <row r="44">
          <cell r="A44" t="str">
            <v/>
          </cell>
        </row>
        <row r="45">
          <cell r="A45" t="str">
            <v/>
          </cell>
        </row>
        <row r="46">
          <cell r="A46" t="str">
            <v/>
          </cell>
        </row>
        <row r="47">
          <cell r="A47" t="str">
            <v/>
          </cell>
        </row>
        <row r="48">
          <cell r="A48" t="str">
            <v/>
          </cell>
        </row>
        <row r="49">
          <cell r="A49" t="str">
            <v/>
          </cell>
        </row>
        <row r="50">
          <cell r="A50" t="str">
            <v/>
          </cell>
        </row>
        <row r="51">
          <cell r="A51" t="str">
            <v/>
          </cell>
        </row>
        <row r="52">
          <cell r="A52" t="str">
            <v/>
          </cell>
        </row>
        <row r="53">
          <cell r="A53" t="str">
            <v/>
          </cell>
        </row>
        <row r="54">
          <cell r="A54" t="str">
            <v/>
          </cell>
        </row>
        <row r="55">
          <cell r="A55" t="str">
            <v/>
          </cell>
        </row>
        <row r="56">
          <cell r="A56" t="str">
            <v/>
          </cell>
        </row>
        <row r="57">
          <cell r="A57" t="str">
            <v/>
          </cell>
        </row>
        <row r="58">
          <cell r="A58" t="str">
            <v/>
          </cell>
        </row>
        <row r="59">
          <cell r="A59" t="str">
            <v/>
          </cell>
        </row>
        <row r="60">
          <cell r="A60" t="str">
            <v/>
          </cell>
        </row>
        <row r="61">
          <cell r="A61" t="str">
            <v/>
          </cell>
        </row>
        <row r="62">
          <cell r="A62" t="str">
            <v/>
          </cell>
        </row>
        <row r="63">
          <cell r="A63" t="str">
            <v/>
          </cell>
        </row>
        <row r="64">
          <cell r="A64" t="str">
            <v/>
          </cell>
        </row>
        <row r="65">
          <cell r="A65" t="str">
            <v/>
          </cell>
        </row>
        <row r="66">
          <cell r="A66" t="str">
            <v/>
          </cell>
        </row>
        <row r="67">
          <cell r="A67" t="str">
            <v/>
          </cell>
        </row>
        <row r="68">
          <cell r="A68" t="str">
            <v/>
          </cell>
        </row>
        <row r="69">
          <cell r="A69" t="str">
            <v/>
          </cell>
        </row>
        <row r="70">
          <cell r="A70" t="str">
            <v/>
          </cell>
        </row>
        <row r="71">
          <cell r="A71" t="str">
            <v/>
          </cell>
        </row>
        <row r="72">
          <cell r="A72" t="str">
            <v/>
          </cell>
        </row>
        <row r="73">
          <cell r="A73" t="str">
            <v/>
          </cell>
        </row>
        <row r="74">
          <cell r="A74" t="str">
            <v/>
          </cell>
        </row>
        <row r="75">
          <cell r="A75" t="str">
            <v/>
          </cell>
        </row>
        <row r="76">
          <cell r="A76" t="str">
            <v/>
          </cell>
        </row>
        <row r="77">
          <cell r="A77" t="str">
            <v/>
          </cell>
        </row>
        <row r="78">
          <cell r="A78" t="str">
            <v/>
          </cell>
        </row>
        <row r="79">
          <cell r="A79" t="str">
            <v/>
          </cell>
        </row>
        <row r="80">
          <cell r="A80" t="str">
            <v/>
          </cell>
        </row>
        <row r="81">
          <cell r="A81" t="str">
            <v/>
          </cell>
        </row>
        <row r="82">
          <cell r="A82" t="str">
            <v/>
          </cell>
        </row>
        <row r="83">
          <cell r="A83" t="str">
            <v/>
          </cell>
        </row>
        <row r="84">
          <cell r="A84" t="str">
            <v/>
          </cell>
        </row>
        <row r="85">
          <cell r="A85" t="str">
            <v/>
          </cell>
        </row>
        <row r="86">
          <cell r="A86" t="str">
            <v/>
          </cell>
        </row>
        <row r="87">
          <cell r="A87" t="str">
            <v/>
          </cell>
        </row>
        <row r="88">
          <cell r="A88" t="str">
            <v/>
          </cell>
        </row>
        <row r="89">
          <cell r="A89" t="str">
            <v/>
          </cell>
        </row>
        <row r="90">
          <cell r="A90" t="str">
            <v/>
          </cell>
        </row>
        <row r="91">
          <cell r="A91" t="str">
            <v/>
          </cell>
        </row>
        <row r="92">
          <cell r="A92" t="str">
            <v/>
          </cell>
        </row>
        <row r="93">
          <cell r="A93" t="str">
            <v/>
          </cell>
        </row>
        <row r="94">
          <cell r="A94" t="str">
            <v/>
          </cell>
        </row>
        <row r="95">
          <cell r="A95" t="str">
            <v/>
          </cell>
        </row>
        <row r="96">
          <cell r="A96" t="str">
            <v/>
          </cell>
        </row>
        <row r="97">
          <cell r="A97" t="str">
            <v/>
          </cell>
        </row>
        <row r="98">
          <cell r="A98" t="str">
            <v/>
          </cell>
        </row>
        <row r="99">
          <cell r="A99" t="str">
            <v/>
          </cell>
        </row>
        <row r="100">
          <cell r="A100" t="str">
            <v/>
          </cell>
        </row>
        <row r="101">
          <cell r="A101" t="str">
            <v/>
          </cell>
        </row>
        <row r="102">
          <cell r="A102" t="str">
            <v/>
          </cell>
        </row>
        <row r="103">
          <cell r="A103" t="str">
            <v/>
          </cell>
        </row>
        <row r="104">
          <cell r="A104" t="str">
            <v/>
          </cell>
        </row>
        <row r="105">
          <cell r="A105" t="str">
            <v/>
          </cell>
        </row>
        <row r="106">
          <cell r="A106" t="str">
            <v/>
          </cell>
        </row>
        <row r="107">
          <cell r="A107" t="str">
            <v/>
          </cell>
        </row>
        <row r="108">
          <cell r="A108" t="str">
            <v/>
          </cell>
        </row>
        <row r="109">
          <cell r="A109" t="str">
            <v/>
          </cell>
        </row>
        <row r="110">
          <cell r="A110" t="str">
            <v/>
          </cell>
        </row>
        <row r="111">
          <cell r="A111" t="str">
            <v/>
          </cell>
        </row>
        <row r="112">
          <cell r="A112" t="str">
            <v/>
          </cell>
        </row>
        <row r="113">
          <cell r="A113" t="str">
            <v/>
          </cell>
        </row>
        <row r="114">
          <cell r="A114" t="str">
            <v/>
          </cell>
        </row>
        <row r="115">
          <cell r="A115" t="str">
            <v/>
          </cell>
        </row>
        <row r="116">
          <cell r="A116" t="str">
            <v/>
          </cell>
        </row>
        <row r="117">
          <cell r="A117" t="str">
            <v/>
          </cell>
        </row>
        <row r="118">
          <cell r="A118" t="str">
            <v/>
          </cell>
        </row>
        <row r="119">
          <cell r="A119" t="str">
            <v/>
          </cell>
        </row>
        <row r="120">
          <cell r="A120" t="str">
            <v/>
          </cell>
        </row>
        <row r="121">
          <cell r="A121" t="str">
            <v/>
          </cell>
        </row>
        <row r="122">
          <cell r="A122" t="str">
            <v/>
          </cell>
        </row>
        <row r="123">
          <cell r="A123" t="str">
            <v/>
          </cell>
        </row>
        <row r="124">
          <cell r="A124" t="str">
            <v/>
          </cell>
        </row>
        <row r="125">
          <cell r="A125" t="str">
            <v/>
          </cell>
        </row>
        <row r="126">
          <cell r="A126" t="str">
            <v/>
          </cell>
        </row>
        <row r="127">
          <cell r="A127" t="str">
            <v/>
          </cell>
        </row>
        <row r="128">
          <cell r="A128" t="str">
            <v/>
          </cell>
        </row>
        <row r="129">
          <cell r="A129" t="str">
            <v/>
          </cell>
        </row>
        <row r="130">
          <cell r="A130" t="str">
            <v/>
          </cell>
        </row>
        <row r="131">
          <cell r="A131" t="str">
            <v/>
          </cell>
        </row>
        <row r="132">
          <cell r="A132" t="str">
            <v/>
          </cell>
        </row>
        <row r="133">
          <cell r="A133" t="str">
            <v/>
          </cell>
        </row>
        <row r="134">
          <cell r="A134" t="str">
            <v/>
          </cell>
        </row>
        <row r="135">
          <cell r="A135" t="str">
            <v/>
          </cell>
        </row>
        <row r="136">
          <cell r="A136" t="str">
            <v/>
          </cell>
        </row>
        <row r="137">
          <cell r="A137" t="str">
            <v/>
          </cell>
        </row>
        <row r="138">
          <cell r="A138" t="str">
            <v/>
          </cell>
        </row>
        <row r="139">
          <cell r="A139" t="str">
            <v/>
          </cell>
        </row>
        <row r="140">
          <cell r="A140" t="str">
            <v/>
          </cell>
        </row>
        <row r="141">
          <cell r="A141" t="str">
            <v/>
          </cell>
        </row>
        <row r="142">
          <cell r="A142" t="str">
            <v/>
          </cell>
        </row>
        <row r="143">
          <cell r="A143" t="str">
            <v/>
          </cell>
        </row>
        <row r="144">
          <cell r="A144" t="str">
            <v/>
          </cell>
        </row>
        <row r="145">
          <cell r="A145" t="str">
            <v/>
          </cell>
        </row>
        <row r="146">
          <cell r="A146" t="str">
            <v/>
          </cell>
        </row>
        <row r="147">
          <cell r="A147" t="str">
            <v/>
          </cell>
        </row>
        <row r="148">
          <cell r="A148" t="str">
            <v/>
          </cell>
        </row>
        <row r="149">
          <cell r="A149" t="str">
            <v/>
          </cell>
        </row>
        <row r="150">
          <cell r="A150" t="str">
            <v/>
          </cell>
        </row>
        <row r="151">
          <cell r="A151" t="str">
            <v/>
          </cell>
        </row>
        <row r="152">
          <cell r="A152" t="str">
            <v/>
          </cell>
        </row>
        <row r="153">
          <cell r="A153" t="str">
            <v/>
          </cell>
        </row>
        <row r="154">
          <cell r="A154" t="str">
            <v/>
          </cell>
        </row>
        <row r="155">
          <cell r="A155" t="str">
            <v/>
          </cell>
        </row>
        <row r="156">
          <cell r="A156" t="str">
            <v/>
          </cell>
        </row>
        <row r="157">
          <cell r="A157" t="str">
            <v/>
          </cell>
        </row>
        <row r="158">
          <cell r="A158" t="str">
            <v/>
          </cell>
        </row>
        <row r="159">
          <cell r="A159" t="str">
            <v/>
          </cell>
        </row>
        <row r="160">
          <cell r="A160" t="str">
            <v/>
          </cell>
        </row>
        <row r="161">
          <cell r="A161" t="str">
            <v/>
          </cell>
        </row>
        <row r="162">
          <cell r="A162" t="str">
            <v/>
          </cell>
        </row>
        <row r="163">
          <cell r="A163" t="str">
            <v/>
          </cell>
        </row>
        <row r="164">
          <cell r="A164" t="str">
            <v/>
          </cell>
        </row>
        <row r="165">
          <cell r="A165" t="str">
            <v/>
          </cell>
        </row>
        <row r="166">
          <cell r="A166" t="str">
            <v/>
          </cell>
        </row>
        <row r="167">
          <cell r="A167" t="str">
            <v/>
          </cell>
        </row>
        <row r="168">
          <cell r="A168" t="str">
            <v/>
          </cell>
        </row>
        <row r="169">
          <cell r="A169" t="str">
            <v/>
          </cell>
        </row>
        <row r="170">
          <cell r="A170" t="str">
            <v/>
          </cell>
        </row>
        <row r="171">
          <cell r="A171" t="str">
            <v/>
          </cell>
        </row>
        <row r="172">
          <cell r="A172" t="str">
            <v/>
          </cell>
        </row>
        <row r="173">
          <cell r="A173" t="str">
            <v/>
          </cell>
        </row>
        <row r="174">
          <cell r="A174" t="str">
            <v/>
          </cell>
        </row>
        <row r="175">
          <cell r="A175" t="str">
            <v/>
          </cell>
        </row>
        <row r="176">
          <cell r="A176" t="str">
            <v/>
          </cell>
        </row>
        <row r="177">
          <cell r="A177" t="str">
            <v/>
          </cell>
        </row>
        <row r="178">
          <cell r="A178" t="str">
            <v/>
          </cell>
        </row>
        <row r="179">
          <cell r="A179" t="str">
            <v/>
          </cell>
        </row>
        <row r="180">
          <cell r="A180" t="str">
            <v/>
          </cell>
        </row>
        <row r="181">
          <cell r="A181" t="str">
            <v/>
          </cell>
        </row>
        <row r="182">
          <cell r="A182" t="str">
            <v/>
          </cell>
        </row>
        <row r="183">
          <cell r="A183" t="str">
            <v/>
          </cell>
        </row>
        <row r="184">
          <cell r="A184" t="str">
            <v/>
          </cell>
        </row>
        <row r="185">
          <cell r="A185" t="str">
            <v/>
          </cell>
        </row>
        <row r="186">
          <cell r="A186" t="str">
            <v/>
          </cell>
        </row>
        <row r="187">
          <cell r="A187" t="str">
            <v/>
          </cell>
        </row>
        <row r="188">
          <cell r="A188" t="str">
            <v/>
          </cell>
        </row>
        <row r="189">
          <cell r="A189" t="str">
            <v/>
          </cell>
        </row>
        <row r="190">
          <cell r="A190" t="str">
            <v/>
          </cell>
        </row>
        <row r="191">
          <cell r="A191" t="str">
            <v/>
          </cell>
        </row>
        <row r="192">
          <cell r="A192" t="str">
            <v/>
          </cell>
        </row>
        <row r="193">
          <cell r="A193" t="str">
            <v/>
          </cell>
        </row>
        <row r="194">
          <cell r="A194" t="str">
            <v/>
          </cell>
        </row>
        <row r="195">
          <cell r="A195" t="str">
            <v/>
          </cell>
        </row>
        <row r="196">
          <cell r="A196" t="str">
            <v/>
          </cell>
        </row>
        <row r="197">
          <cell r="A197" t="str">
            <v/>
          </cell>
        </row>
        <row r="198">
          <cell r="A198" t="str">
            <v/>
          </cell>
        </row>
        <row r="199">
          <cell r="A199" t="str">
            <v/>
          </cell>
        </row>
        <row r="200">
          <cell r="A200" t="str">
            <v/>
          </cell>
        </row>
        <row r="201">
          <cell r="A201" t="str">
            <v/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  <row r="301">
          <cell r="A301" t="str">
            <v/>
          </cell>
        </row>
        <row r="302">
          <cell r="A302" t="str">
            <v/>
          </cell>
        </row>
        <row r="303">
          <cell r="A303" t="str">
            <v/>
          </cell>
        </row>
        <row r="304">
          <cell r="A304" t="str">
            <v/>
          </cell>
        </row>
        <row r="305">
          <cell r="A305" t="str">
            <v/>
          </cell>
        </row>
        <row r="306">
          <cell r="A306" t="str">
            <v/>
          </cell>
        </row>
        <row r="307">
          <cell r="A307" t="str">
            <v/>
          </cell>
        </row>
        <row r="308">
          <cell r="A308" t="str">
            <v/>
          </cell>
        </row>
        <row r="309">
          <cell r="A309" t="str">
            <v/>
          </cell>
        </row>
        <row r="310">
          <cell r="A310" t="str">
            <v/>
          </cell>
        </row>
        <row r="311">
          <cell r="A311" t="str">
            <v/>
          </cell>
        </row>
        <row r="312">
          <cell r="A312" t="str">
            <v/>
          </cell>
        </row>
        <row r="313">
          <cell r="A313" t="str">
            <v/>
          </cell>
        </row>
        <row r="314">
          <cell r="A314" t="str">
            <v/>
          </cell>
        </row>
        <row r="315">
          <cell r="A315" t="str">
            <v/>
          </cell>
        </row>
        <row r="316">
          <cell r="A316" t="str">
            <v/>
          </cell>
        </row>
        <row r="317">
          <cell r="A317" t="str">
            <v/>
          </cell>
        </row>
        <row r="318">
          <cell r="A318" t="str">
            <v/>
          </cell>
        </row>
        <row r="319">
          <cell r="A319" t="str">
            <v/>
          </cell>
        </row>
        <row r="320">
          <cell r="A320" t="str">
            <v/>
          </cell>
        </row>
        <row r="321">
          <cell r="A321" t="str">
            <v/>
          </cell>
        </row>
        <row r="322">
          <cell r="A322" t="str">
            <v/>
          </cell>
        </row>
        <row r="323">
          <cell r="A323" t="str">
            <v/>
          </cell>
        </row>
        <row r="324">
          <cell r="A324" t="str">
            <v/>
          </cell>
        </row>
        <row r="325">
          <cell r="A325" t="str">
            <v/>
          </cell>
        </row>
        <row r="326">
          <cell r="A326" t="str">
            <v/>
          </cell>
        </row>
        <row r="327">
          <cell r="A327" t="str">
            <v/>
          </cell>
        </row>
        <row r="328">
          <cell r="A328" t="str">
            <v/>
          </cell>
        </row>
        <row r="329">
          <cell r="A329" t="str">
            <v/>
          </cell>
        </row>
        <row r="330">
          <cell r="A330" t="str">
            <v/>
          </cell>
        </row>
        <row r="331">
          <cell r="A331" t="str">
            <v/>
          </cell>
        </row>
        <row r="332">
          <cell r="A332" t="str">
            <v/>
          </cell>
        </row>
        <row r="333">
          <cell r="A333" t="str">
            <v/>
          </cell>
        </row>
        <row r="334">
          <cell r="A334" t="str">
            <v/>
          </cell>
        </row>
        <row r="335">
          <cell r="A335" t="str">
            <v/>
          </cell>
        </row>
        <row r="336">
          <cell r="A336" t="str">
            <v/>
          </cell>
        </row>
        <row r="337">
          <cell r="A337" t="str">
            <v/>
          </cell>
        </row>
        <row r="338">
          <cell r="A338" t="str">
            <v/>
          </cell>
        </row>
        <row r="339">
          <cell r="A339" t="str">
            <v/>
          </cell>
        </row>
        <row r="340">
          <cell r="A340" t="str">
            <v/>
          </cell>
        </row>
        <row r="341">
          <cell r="A341" t="str">
            <v/>
          </cell>
        </row>
        <row r="342">
          <cell r="A342" t="str">
            <v/>
          </cell>
        </row>
        <row r="343">
          <cell r="A343" t="str">
            <v/>
          </cell>
        </row>
        <row r="344">
          <cell r="A344" t="str">
            <v/>
          </cell>
        </row>
        <row r="345">
          <cell r="A345" t="str">
            <v/>
          </cell>
        </row>
        <row r="346">
          <cell r="A346" t="str">
            <v/>
          </cell>
        </row>
        <row r="347">
          <cell r="A347" t="str">
            <v/>
          </cell>
        </row>
        <row r="348">
          <cell r="A348" t="str">
            <v/>
          </cell>
        </row>
        <row r="349">
          <cell r="A349" t="str">
            <v/>
          </cell>
        </row>
        <row r="350">
          <cell r="A350" t="str">
            <v/>
          </cell>
        </row>
        <row r="351">
          <cell r="A351" t="str">
            <v/>
          </cell>
        </row>
        <row r="352">
          <cell r="A352" t="str">
            <v/>
          </cell>
        </row>
        <row r="353">
          <cell r="A353" t="str">
            <v/>
          </cell>
        </row>
        <row r="354">
          <cell r="A354" t="str">
            <v/>
          </cell>
        </row>
        <row r="355">
          <cell r="A355" t="str">
            <v/>
          </cell>
        </row>
        <row r="356">
          <cell r="A356" t="str">
            <v/>
          </cell>
        </row>
        <row r="357">
          <cell r="A357" t="str">
            <v/>
          </cell>
        </row>
        <row r="358">
          <cell r="A358" t="str">
            <v/>
          </cell>
        </row>
        <row r="359">
          <cell r="A359" t="str">
            <v/>
          </cell>
        </row>
        <row r="360">
          <cell r="A360" t="str">
            <v/>
          </cell>
        </row>
        <row r="361">
          <cell r="A361" t="str">
            <v/>
          </cell>
        </row>
        <row r="362">
          <cell r="A362" t="str">
            <v/>
          </cell>
        </row>
        <row r="363">
          <cell r="A363" t="str">
            <v/>
          </cell>
        </row>
        <row r="364">
          <cell r="A364" t="str">
            <v/>
          </cell>
        </row>
        <row r="365">
          <cell r="A365" t="str">
            <v/>
          </cell>
        </row>
        <row r="366">
          <cell r="A366" t="str">
            <v/>
          </cell>
        </row>
        <row r="367">
          <cell r="A367" t="str">
            <v/>
          </cell>
        </row>
        <row r="368">
          <cell r="A368" t="str">
            <v/>
          </cell>
        </row>
        <row r="369">
          <cell r="A369" t="str">
            <v/>
          </cell>
        </row>
        <row r="370">
          <cell r="A370" t="str">
            <v/>
          </cell>
        </row>
        <row r="371">
          <cell r="A371" t="str">
            <v/>
          </cell>
        </row>
        <row r="372">
          <cell r="A372" t="str">
            <v/>
          </cell>
        </row>
        <row r="373">
          <cell r="A373" t="str">
            <v/>
          </cell>
        </row>
        <row r="374">
          <cell r="A374" t="str">
            <v/>
          </cell>
        </row>
        <row r="375">
          <cell r="A375" t="str">
            <v/>
          </cell>
        </row>
        <row r="376">
          <cell r="A376" t="str">
            <v/>
          </cell>
        </row>
        <row r="377">
          <cell r="A377" t="str">
            <v/>
          </cell>
        </row>
        <row r="378">
          <cell r="A378" t="str">
            <v/>
          </cell>
        </row>
        <row r="379">
          <cell r="A379" t="str">
            <v/>
          </cell>
        </row>
        <row r="380">
          <cell r="A380" t="str">
            <v/>
          </cell>
        </row>
        <row r="381">
          <cell r="A381" t="str">
            <v/>
          </cell>
        </row>
        <row r="382">
          <cell r="A382" t="str">
            <v/>
          </cell>
        </row>
        <row r="383">
          <cell r="A383" t="str">
            <v/>
          </cell>
        </row>
        <row r="384">
          <cell r="A384" t="str">
            <v/>
          </cell>
        </row>
        <row r="385">
          <cell r="A385" t="str">
            <v/>
          </cell>
        </row>
        <row r="386">
          <cell r="A386" t="str">
            <v/>
          </cell>
        </row>
        <row r="387">
          <cell r="A387" t="str">
            <v/>
          </cell>
        </row>
        <row r="388">
          <cell r="A388" t="str">
            <v/>
          </cell>
        </row>
        <row r="389">
          <cell r="A389" t="str">
            <v/>
          </cell>
        </row>
        <row r="390">
          <cell r="A390" t="str">
            <v/>
          </cell>
        </row>
        <row r="391">
          <cell r="A391" t="str">
            <v/>
          </cell>
        </row>
        <row r="392">
          <cell r="A392" t="str">
            <v/>
          </cell>
        </row>
        <row r="393">
          <cell r="A393" t="str">
            <v/>
          </cell>
        </row>
        <row r="394">
          <cell r="A394" t="str">
            <v/>
          </cell>
        </row>
        <row r="395">
          <cell r="A395" t="str">
            <v/>
          </cell>
        </row>
        <row r="396">
          <cell r="A396" t="str">
            <v/>
          </cell>
        </row>
        <row r="397">
          <cell r="A397" t="str">
            <v/>
          </cell>
        </row>
        <row r="398">
          <cell r="A398" t="str">
            <v/>
          </cell>
        </row>
        <row r="399">
          <cell r="A399" t="str">
            <v/>
          </cell>
        </row>
        <row r="400">
          <cell r="A400" t="str">
            <v/>
          </cell>
        </row>
        <row r="401">
          <cell r="A401" t="str">
            <v/>
          </cell>
        </row>
        <row r="402">
          <cell r="A402" t="str">
            <v/>
          </cell>
        </row>
        <row r="403">
          <cell r="A403" t="str">
            <v/>
          </cell>
        </row>
        <row r="404">
          <cell r="A404" t="str">
            <v/>
          </cell>
        </row>
        <row r="405">
          <cell r="A405" t="str">
            <v/>
          </cell>
        </row>
        <row r="406">
          <cell r="A406" t="str">
            <v/>
          </cell>
        </row>
        <row r="407">
          <cell r="A407" t="str">
            <v/>
          </cell>
        </row>
        <row r="408">
          <cell r="A408" t="str">
            <v/>
          </cell>
        </row>
        <row r="409">
          <cell r="A409" t="str">
            <v/>
          </cell>
        </row>
        <row r="410">
          <cell r="A410" t="str">
            <v/>
          </cell>
        </row>
        <row r="411">
          <cell r="A411" t="str">
            <v/>
          </cell>
        </row>
        <row r="412">
          <cell r="A412" t="str">
            <v/>
          </cell>
        </row>
        <row r="413">
          <cell r="A413" t="str">
            <v/>
          </cell>
        </row>
        <row r="414">
          <cell r="A414" t="str">
            <v/>
          </cell>
        </row>
        <row r="415">
          <cell r="A415" t="str">
            <v/>
          </cell>
        </row>
        <row r="416">
          <cell r="A416" t="str">
            <v/>
          </cell>
        </row>
        <row r="417">
          <cell r="A417" t="str">
            <v/>
          </cell>
        </row>
        <row r="418">
          <cell r="A418" t="str">
            <v/>
          </cell>
        </row>
        <row r="419">
          <cell r="A419" t="str">
            <v/>
          </cell>
        </row>
        <row r="420">
          <cell r="A420" t="str">
            <v/>
          </cell>
        </row>
        <row r="421">
          <cell r="A421" t="str">
            <v/>
          </cell>
        </row>
        <row r="422">
          <cell r="A422" t="str">
            <v/>
          </cell>
        </row>
        <row r="423">
          <cell r="A423" t="str">
            <v/>
          </cell>
        </row>
        <row r="424">
          <cell r="A424" t="str">
            <v/>
          </cell>
        </row>
        <row r="425">
          <cell r="A425" t="str">
            <v/>
          </cell>
        </row>
        <row r="426">
          <cell r="A426" t="str">
            <v/>
          </cell>
        </row>
        <row r="427">
          <cell r="A427" t="str">
            <v/>
          </cell>
        </row>
        <row r="428">
          <cell r="A428" t="str">
            <v/>
          </cell>
        </row>
        <row r="429">
          <cell r="A429" t="str">
            <v/>
          </cell>
        </row>
        <row r="430">
          <cell r="A430" t="str">
            <v/>
          </cell>
        </row>
        <row r="431">
          <cell r="A431" t="str">
            <v/>
          </cell>
        </row>
        <row r="432">
          <cell r="A432" t="str">
            <v/>
          </cell>
        </row>
        <row r="433">
          <cell r="A433" t="str">
            <v/>
          </cell>
        </row>
        <row r="434">
          <cell r="A434" t="str">
            <v/>
          </cell>
        </row>
        <row r="435">
          <cell r="A435" t="str">
            <v/>
          </cell>
        </row>
        <row r="436">
          <cell r="A436" t="str">
            <v/>
          </cell>
        </row>
        <row r="437">
          <cell r="A437" t="str">
            <v/>
          </cell>
        </row>
        <row r="438">
          <cell r="A438" t="str">
            <v/>
          </cell>
        </row>
        <row r="439">
          <cell r="A439" t="str">
            <v/>
          </cell>
        </row>
        <row r="440">
          <cell r="A440" t="str">
            <v/>
          </cell>
        </row>
        <row r="441">
          <cell r="A441" t="str">
            <v/>
          </cell>
        </row>
        <row r="442">
          <cell r="A442" t="str">
            <v/>
          </cell>
        </row>
        <row r="443">
          <cell r="A443" t="str">
            <v/>
          </cell>
        </row>
        <row r="444">
          <cell r="A444" t="str">
            <v/>
          </cell>
        </row>
        <row r="445">
          <cell r="A445" t="str">
            <v/>
          </cell>
        </row>
        <row r="446">
          <cell r="A446" t="str">
            <v/>
          </cell>
        </row>
        <row r="447">
          <cell r="A447" t="str">
            <v/>
          </cell>
        </row>
        <row r="448">
          <cell r="A448" t="str">
            <v/>
          </cell>
        </row>
        <row r="449">
          <cell r="A449" t="str">
            <v/>
          </cell>
        </row>
        <row r="450">
          <cell r="A450" t="str">
            <v/>
          </cell>
        </row>
        <row r="451">
          <cell r="A451" t="str">
            <v/>
          </cell>
        </row>
        <row r="452">
          <cell r="A452" t="str">
            <v/>
          </cell>
        </row>
        <row r="453">
          <cell r="A453" t="str">
            <v/>
          </cell>
        </row>
        <row r="454">
          <cell r="A454" t="str">
            <v/>
          </cell>
        </row>
        <row r="455">
          <cell r="A455" t="str">
            <v/>
          </cell>
        </row>
        <row r="456">
          <cell r="A456" t="str">
            <v/>
          </cell>
        </row>
        <row r="457">
          <cell r="A457" t="str">
            <v/>
          </cell>
        </row>
        <row r="458">
          <cell r="A458" t="str">
            <v/>
          </cell>
        </row>
        <row r="459">
          <cell r="A459" t="str">
            <v/>
          </cell>
        </row>
        <row r="460">
          <cell r="A460" t="str">
            <v/>
          </cell>
        </row>
        <row r="461">
          <cell r="A461" t="str">
            <v/>
          </cell>
        </row>
        <row r="462">
          <cell r="A462" t="str">
            <v/>
          </cell>
        </row>
        <row r="463">
          <cell r="A463" t="str">
            <v/>
          </cell>
        </row>
        <row r="464">
          <cell r="A464" t="str">
            <v/>
          </cell>
        </row>
        <row r="465">
          <cell r="A465" t="str">
            <v/>
          </cell>
        </row>
        <row r="466">
          <cell r="A466" t="str">
            <v/>
          </cell>
        </row>
        <row r="467">
          <cell r="A467" t="str">
            <v/>
          </cell>
        </row>
        <row r="468">
          <cell r="A468" t="str">
            <v/>
          </cell>
        </row>
        <row r="469">
          <cell r="A469" t="str">
            <v/>
          </cell>
        </row>
        <row r="470">
          <cell r="A470" t="str">
            <v/>
          </cell>
        </row>
        <row r="471">
          <cell r="A471" t="str">
            <v/>
          </cell>
        </row>
        <row r="472">
          <cell r="A472" t="str">
            <v/>
          </cell>
        </row>
        <row r="473">
          <cell r="A473" t="str">
            <v/>
          </cell>
        </row>
        <row r="474">
          <cell r="A474" t="str">
            <v/>
          </cell>
        </row>
        <row r="475">
          <cell r="A475" t="str">
            <v/>
          </cell>
        </row>
        <row r="476">
          <cell r="A476" t="str">
            <v/>
          </cell>
        </row>
        <row r="477">
          <cell r="A477" t="str">
            <v/>
          </cell>
        </row>
        <row r="478">
          <cell r="A478" t="str">
            <v/>
          </cell>
        </row>
        <row r="479">
          <cell r="A479" t="str">
            <v/>
          </cell>
        </row>
        <row r="480">
          <cell r="A480" t="str">
            <v/>
          </cell>
        </row>
        <row r="481">
          <cell r="A481" t="str">
            <v/>
          </cell>
        </row>
        <row r="482">
          <cell r="A482" t="str">
            <v/>
          </cell>
        </row>
        <row r="483">
          <cell r="A483" t="str">
            <v/>
          </cell>
        </row>
        <row r="484">
          <cell r="A484" t="str">
            <v/>
          </cell>
        </row>
        <row r="485">
          <cell r="A485" t="str">
            <v/>
          </cell>
        </row>
        <row r="486">
          <cell r="A486" t="str">
            <v/>
          </cell>
        </row>
        <row r="487">
          <cell r="A487" t="str">
            <v/>
          </cell>
        </row>
        <row r="488">
          <cell r="A488" t="str">
            <v/>
          </cell>
        </row>
        <row r="489">
          <cell r="A489" t="str">
            <v/>
          </cell>
        </row>
        <row r="490">
          <cell r="A490" t="str">
            <v/>
          </cell>
        </row>
        <row r="491">
          <cell r="A491" t="str">
            <v/>
          </cell>
        </row>
        <row r="492">
          <cell r="A492" t="str">
            <v/>
          </cell>
        </row>
        <row r="493">
          <cell r="A493" t="str">
            <v/>
          </cell>
        </row>
        <row r="494">
          <cell r="A494" t="str">
            <v/>
          </cell>
        </row>
        <row r="495">
          <cell r="A495" t="str">
            <v/>
          </cell>
        </row>
        <row r="496">
          <cell r="A496" t="str">
            <v/>
          </cell>
        </row>
        <row r="497">
          <cell r="A497" t="str">
            <v/>
          </cell>
        </row>
        <row r="498">
          <cell r="A498" t="str">
            <v/>
          </cell>
        </row>
        <row r="499">
          <cell r="A499" t="str">
            <v/>
          </cell>
        </row>
        <row r="500">
          <cell r="A500" t="str">
            <v/>
          </cell>
        </row>
        <row r="501">
          <cell r="A501" t="str">
            <v/>
          </cell>
        </row>
        <row r="502">
          <cell r="A502" t="str">
            <v/>
          </cell>
        </row>
        <row r="503">
          <cell r="A503" t="str">
            <v/>
          </cell>
        </row>
        <row r="504">
          <cell r="A504" t="str">
            <v/>
          </cell>
        </row>
        <row r="505">
          <cell r="A505" t="str">
            <v/>
          </cell>
        </row>
        <row r="506">
          <cell r="A506" t="str">
            <v/>
          </cell>
        </row>
        <row r="507">
          <cell r="A507" t="str">
            <v/>
          </cell>
        </row>
        <row r="508">
          <cell r="A508" t="str">
            <v/>
          </cell>
        </row>
        <row r="509">
          <cell r="A509" t="str">
            <v/>
          </cell>
        </row>
        <row r="510">
          <cell r="A510" t="str">
            <v/>
          </cell>
        </row>
        <row r="511">
          <cell r="A511" t="str">
            <v/>
          </cell>
        </row>
        <row r="512">
          <cell r="A512" t="str">
            <v/>
          </cell>
        </row>
        <row r="513">
          <cell r="A513" t="str">
            <v/>
          </cell>
        </row>
        <row r="514">
          <cell r="A514" t="str">
            <v/>
          </cell>
        </row>
        <row r="515">
          <cell r="A515" t="str">
            <v/>
          </cell>
        </row>
        <row r="516">
          <cell r="A516" t="str">
            <v/>
          </cell>
        </row>
        <row r="517">
          <cell r="A517" t="str">
            <v/>
          </cell>
        </row>
        <row r="518">
          <cell r="A518" t="str">
            <v/>
          </cell>
        </row>
        <row r="519">
          <cell r="A519" t="str">
            <v/>
          </cell>
        </row>
        <row r="520">
          <cell r="A520" t="str">
            <v/>
          </cell>
        </row>
        <row r="521">
          <cell r="A521" t="str">
            <v/>
          </cell>
        </row>
        <row r="522">
          <cell r="A522" t="str">
            <v/>
          </cell>
        </row>
        <row r="523">
          <cell r="A523" t="str">
            <v/>
          </cell>
        </row>
        <row r="524">
          <cell r="A524" t="str">
            <v/>
          </cell>
        </row>
        <row r="525">
          <cell r="A525" t="str">
            <v/>
          </cell>
        </row>
        <row r="526">
          <cell r="A526" t="str">
            <v/>
          </cell>
        </row>
        <row r="527">
          <cell r="A527" t="str">
            <v/>
          </cell>
        </row>
        <row r="528">
          <cell r="A528" t="str">
            <v/>
          </cell>
        </row>
        <row r="529">
          <cell r="A529" t="str">
            <v/>
          </cell>
        </row>
        <row r="530">
          <cell r="A530" t="str">
            <v/>
          </cell>
        </row>
        <row r="531">
          <cell r="A531" t="str">
            <v/>
          </cell>
        </row>
        <row r="532">
          <cell r="A532" t="str">
            <v/>
          </cell>
        </row>
        <row r="533">
          <cell r="A533" t="str">
            <v/>
          </cell>
        </row>
        <row r="534">
          <cell r="A534" t="str">
            <v/>
          </cell>
        </row>
        <row r="535">
          <cell r="A535" t="str">
            <v/>
          </cell>
        </row>
        <row r="536">
          <cell r="A536" t="str">
            <v/>
          </cell>
        </row>
        <row r="537">
          <cell r="A537" t="str">
            <v/>
          </cell>
        </row>
        <row r="538">
          <cell r="A538" t="str">
            <v/>
          </cell>
        </row>
        <row r="539">
          <cell r="A539" t="str">
            <v/>
          </cell>
        </row>
        <row r="540">
          <cell r="A540" t="str">
            <v/>
          </cell>
        </row>
        <row r="541">
          <cell r="A541" t="str">
            <v/>
          </cell>
        </row>
        <row r="542">
          <cell r="A542" t="str">
            <v/>
          </cell>
        </row>
        <row r="543">
          <cell r="A543" t="str">
            <v/>
          </cell>
        </row>
        <row r="544">
          <cell r="A544" t="str">
            <v/>
          </cell>
        </row>
        <row r="545">
          <cell r="A545" t="str">
            <v/>
          </cell>
        </row>
        <row r="546">
          <cell r="A546" t="str">
            <v/>
          </cell>
        </row>
        <row r="547">
          <cell r="A547" t="str">
            <v/>
          </cell>
        </row>
        <row r="548">
          <cell r="A548" t="str">
            <v/>
          </cell>
        </row>
        <row r="549">
          <cell r="A549" t="str">
            <v/>
          </cell>
        </row>
        <row r="550">
          <cell r="A550" t="str">
            <v/>
          </cell>
        </row>
        <row r="551">
          <cell r="A551" t="str">
            <v/>
          </cell>
        </row>
        <row r="552">
          <cell r="A552" t="str">
            <v/>
          </cell>
        </row>
        <row r="553">
          <cell r="A553" t="str">
            <v/>
          </cell>
        </row>
        <row r="554">
          <cell r="A554" t="str">
            <v/>
          </cell>
        </row>
        <row r="555">
          <cell r="A555" t="str">
            <v/>
          </cell>
        </row>
        <row r="556">
          <cell r="A556" t="str">
            <v/>
          </cell>
        </row>
        <row r="557">
          <cell r="A557" t="str">
            <v/>
          </cell>
        </row>
        <row r="558">
          <cell r="A558" t="str">
            <v/>
          </cell>
        </row>
        <row r="559">
          <cell r="A559" t="str">
            <v/>
          </cell>
        </row>
        <row r="560">
          <cell r="A560" t="str">
            <v/>
          </cell>
        </row>
        <row r="561">
          <cell r="A561" t="str">
            <v/>
          </cell>
        </row>
        <row r="562">
          <cell r="A562" t="str">
            <v/>
          </cell>
        </row>
        <row r="563">
          <cell r="A563" t="str">
            <v/>
          </cell>
        </row>
        <row r="564">
          <cell r="A564" t="str">
            <v/>
          </cell>
        </row>
        <row r="565">
          <cell r="A565" t="str">
            <v/>
          </cell>
        </row>
        <row r="566">
          <cell r="A566" t="str">
            <v/>
          </cell>
        </row>
        <row r="567">
          <cell r="A567" t="str">
            <v/>
          </cell>
        </row>
        <row r="568">
          <cell r="A568" t="str">
            <v/>
          </cell>
        </row>
        <row r="569">
          <cell r="A569" t="str">
            <v/>
          </cell>
        </row>
        <row r="570">
          <cell r="A570" t="str">
            <v/>
          </cell>
        </row>
        <row r="571">
          <cell r="A571" t="str">
            <v/>
          </cell>
        </row>
        <row r="572">
          <cell r="A572" t="str">
            <v/>
          </cell>
        </row>
        <row r="573">
          <cell r="A573" t="str">
            <v/>
          </cell>
        </row>
        <row r="574">
          <cell r="A574" t="str">
            <v/>
          </cell>
        </row>
        <row r="575">
          <cell r="A575" t="str">
            <v/>
          </cell>
        </row>
        <row r="576">
          <cell r="A576" t="str">
            <v/>
          </cell>
        </row>
        <row r="577">
          <cell r="A577" t="str">
            <v/>
          </cell>
        </row>
        <row r="578">
          <cell r="A578" t="str">
            <v/>
          </cell>
        </row>
        <row r="579">
          <cell r="A579" t="str">
            <v/>
          </cell>
        </row>
        <row r="580">
          <cell r="A580" t="str">
            <v/>
          </cell>
        </row>
        <row r="581">
          <cell r="A581" t="str">
            <v/>
          </cell>
        </row>
        <row r="582">
          <cell r="A582" t="str">
            <v/>
          </cell>
        </row>
        <row r="583">
          <cell r="A583" t="str">
            <v/>
          </cell>
        </row>
        <row r="584">
          <cell r="A584" t="str">
            <v/>
          </cell>
        </row>
        <row r="585">
          <cell r="A585" t="str">
            <v/>
          </cell>
        </row>
        <row r="586">
          <cell r="A586" t="str">
            <v/>
          </cell>
        </row>
        <row r="587">
          <cell r="A587" t="str">
            <v/>
          </cell>
        </row>
        <row r="588">
          <cell r="A588" t="str">
            <v/>
          </cell>
        </row>
        <row r="589">
          <cell r="A589" t="str">
            <v/>
          </cell>
        </row>
        <row r="590">
          <cell r="A590" t="str">
            <v/>
          </cell>
        </row>
        <row r="591">
          <cell r="A591" t="str">
            <v/>
          </cell>
        </row>
        <row r="592">
          <cell r="A592" t="str">
            <v/>
          </cell>
        </row>
        <row r="593">
          <cell r="A593" t="str">
            <v/>
          </cell>
        </row>
        <row r="594">
          <cell r="A594" t="str">
            <v/>
          </cell>
        </row>
        <row r="595">
          <cell r="A595" t="str">
            <v/>
          </cell>
        </row>
        <row r="596">
          <cell r="A596" t="str">
            <v/>
          </cell>
        </row>
        <row r="597">
          <cell r="A597" t="str">
            <v/>
          </cell>
        </row>
        <row r="598">
          <cell r="A598" t="str">
            <v/>
          </cell>
        </row>
        <row r="599">
          <cell r="A599" t="str">
            <v/>
          </cell>
        </row>
        <row r="600">
          <cell r="A600" t="str">
            <v/>
          </cell>
        </row>
        <row r="601">
          <cell r="A601" t="str">
            <v/>
          </cell>
        </row>
        <row r="602">
          <cell r="A602" t="str">
            <v/>
          </cell>
        </row>
        <row r="603">
          <cell r="A603" t="str">
            <v/>
          </cell>
        </row>
        <row r="604">
          <cell r="A604" t="str">
            <v/>
          </cell>
        </row>
        <row r="605">
          <cell r="A605" t="str">
            <v/>
          </cell>
        </row>
        <row r="606">
          <cell r="A606" t="str">
            <v/>
          </cell>
        </row>
        <row r="607">
          <cell r="A607" t="str">
            <v/>
          </cell>
        </row>
        <row r="608">
          <cell r="A608" t="str">
            <v/>
          </cell>
        </row>
        <row r="609">
          <cell r="A609" t="str">
            <v/>
          </cell>
        </row>
        <row r="610">
          <cell r="A610" t="str">
            <v/>
          </cell>
        </row>
        <row r="611">
          <cell r="A611" t="str">
            <v/>
          </cell>
        </row>
        <row r="612">
          <cell r="A612" t="str">
            <v/>
          </cell>
        </row>
        <row r="613">
          <cell r="A613" t="str">
            <v/>
          </cell>
        </row>
        <row r="614">
          <cell r="A614" t="str">
            <v/>
          </cell>
        </row>
        <row r="615">
          <cell r="A615" t="str">
            <v/>
          </cell>
        </row>
        <row r="616">
          <cell r="A616" t="str">
            <v/>
          </cell>
        </row>
        <row r="617">
          <cell r="A617" t="str">
            <v/>
          </cell>
        </row>
        <row r="618">
          <cell r="A618" t="str">
            <v/>
          </cell>
        </row>
        <row r="619">
          <cell r="A619" t="str">
            <v/>
          </cell>
        </row>
        <row r="620">
          <cell r="A620" t="str">
            <v/>
          </cell>
        </row>
        <row r="621">
          <cell r="A621" t="str">
            <v/>
          </cell>
        </row>
        <row r="622">
          <cell r="A622" t="str">
            <v/>
          </cell>
        </row>
        <row r="623">
          <cell r="A623" t="str">
            <v/>
          </cell>
        </row>
        <row r="624">
          <cell r="A624" t="str">
            <v/>
          </cell>
        </row>
        <row r="625">
          <cell r="A625" t="str">
            <v/>
          </cell>
        </row>
        <row r="626">
          <cell r="A626" t="str">
            <v/>
          </cell>
        </row>
        <row r="627">
          <cell r="A627" t="str">
            <v/>
          </cell>
        </row>
        <row r="628">
          <cell r="A628" t="str">
            <v/>
          </cell>
        </row>
        <row r="629">
          <cell r="A629" t="str">
            <v/>
          </cell>
        </row>
        <row r="630">
          <cell r="A630" t="str">
            <v/>
          </cell>
        </row>
        <row r="631">
          <cell r="A631" t="str">
            <v/>
          </cell>
        </row>
        <row r="632">
          <cell r="A632" t="str">
            <v/>
          </cell>
        </row>
        <row r="633">
          <cell r="A633" t="str">
            <v/>
          </cell>
        </row>
        <row r="634">
          <cell r="A634" t="str">
            <v/>
          </cell>
        </row>
        <row r="635">
          <cell r="A635" t="str">
            <v/>
          </cell>
        </row>
        <row r="636">
          <cell r="A636" t="str">
            <v/>
          </cell>
        </row>
        <row r="637">
          <cell r="A637" t="str">
            <v/>
          </cell>
        </row>
        <row r="638">
          <cell r="A638" t="str">
            <v/>
          </cell>
        </row>
        <row r="639">
          <cell r="A639" t="str">
            <v/>
          </cell>
        </row>
        <row r="640">
          <cell r="A640" t="str">
            <v/>
          </cell>
        </row>
        <row r="641">
          <cell r="A641" t="str">
            <v/>
          </cell>
        </row>
        <row r="642">
          <cell r="A642" t="str">
            <v/>
          </cell>
        </row>
        <row r="643">
          <cell r="A643" t="str">
            <v/>
          </cell>
        </row>
        <row r="644">
          <cell r="A644" t="str">
            <v/>
          </cell>
        </row>
        <row r="645">
          <cell r="A645" t="str">
            <v/>
          </cell>
        </row>
        <row r="646">
          <cell r="A646" t="str">
            <v/>
          </cell>
        </row>
        <row r="647">
          <cell r="A647" t="str">
            <v/>
          </cell>
        </row>
        <row r="648">
          <cell r="A648" t="str">
            <v/>
          </cell>
        </row>
        <row r="649">
          <cell r="A649" t="str">
            <v/>
          </cell>
        </row>
        <row r="650">
          <cell r="A650" t="str">
            <v/>
          </cell>
        </row>
        <row r="651">
          <cell r="A651" t="str">
            <v/>
          </cell>
        </row>
        <row r="652">
          <cell r="A652" t="str">
            <v/>
          </cell>
        </row>
        <row r="653">
          <cell r="A653" t="str">
            <v/>
          </cell>
        </row>
        <row r="654">
          <cell r="A654" t="str">
            <v/>
          </cell>
        </row>
        <row r="655">
          <cell r="A655" t="str">
            <v/>
          </cell>
        </row>
        <row r="656">
          <cell r="A656" t="str">
            <v/>
          </cell>
        </row>
        <row r="657">
          <cell r="A657" t="str">
            <v/>
          </cell>
        </row>
        <row r="658">
          <cell r="A658" t="str">
            <v/>
          </cell>
        </row>
        <row r="659">
          <cell r="A659" t="str">
            <v/>
          </cell>
        </row>
        <row r="660">
          <cell r="A660" t="str">
            <v/>
          </cell>
        </row>
        <row r="661">
          <cell r="A661" t="str">
            <v/>
          </cell>
        </row>
        <row r="662">
          <cell r="A662" t="str">
            <v/>
          </cell>
        </row>
        <row r="663">
          <cell r="A663" t="str">
            <v/>
          </cell>
        </row>
        <row r="664">
          <cell r="A664" t="str">
            <v/>
          </cell>
        </row>
        <row r="665">
          <cell r="A665" t="str">
            <v/>
          </cell>
        </row>
        <row r="666">
          <cell r="A666" t="str">
            <v/>
          </cell>
        </row>
        <row r="667">
          <cell r="A667" t="str">
            <v/>
          </cell>
        </row>
        <row r="668">
          <cell r="A668" t="str">
            <v/>
          </cell>
        </row>
        <row r="669">
          <cell r="A669" t="str">
            <v/>
          </cell>
        </row>
        <row r="670">
          <cell r="A670" t="str">
            <v/>
          </cell>
        </row>
        <row r="671">
          <cell r="A671" t="str">
            <v/>
          </cell>
        </row>
        <row r="672">
          <cell r="A672" t="str">
            <v/>
          </cell>
        </row>
        <row r="673">
          <cell r="A673" t="str">
            <v/>
          </cell>
        </row>
        <row r="674">
          <cell r="A674" t="str">
            <v/>
          </cell>
        </row>
        <row r="675">
          <cell r="A675" t="str">
            <v/>
          </cell>
        </row>
        <row r="676">
          <cell r="A676" t="str">
            <v/>
          </cell>
        </row>
        <row r="677">
          <cell r="A677" t="str">
            <v/>
          </cell>
        </row>
        <row r="678">
          <cell r="A678" t="str">
            <v/>
          </cell>
        </row>
        <row r="679">
          <cell r="A679" t="str">
            <v/>
          </cell>
        </row>
        <row r="680">
          <cell r="A680" t="str">
            <v/>
          </cell>
        </row>
        <row r="681">
          <cell r="A681" t="str">
            <v/>
          </cell>
        </row>
        <row r="682">
          <cell r="A682" t="str">
            <v/>
          </cell>
        </row>
        <row r="683">
          <cell r="A683" t="str">
            <v/>
          </cell>
        </row>
        <row r="684">
          <cell r="A684" t="str">
            <v/>
          </cell>
        </row>
        <row r="685">
          <cell r="A685" t="str">
            <v/>
          </cell>
        </row>
        <row r="686">
          <cell r="A686" t="str">
            <v/>
          </cell>
        </row>
        <row r="687">
          <cell r="A687" t="str">
            <v/>
          </cell>
        </row>
        <row r="688">
          <cell r="A688" t="str">
            <v/>
          </cell>
        </row>
        <row r="689">
          <cell r="A689" t="str">
            <v/>
          </cell>
        </row>
        <row r="690">
          <cell r="A690" t="str">
            <v/>
          </cell>
        </row>
        <row r="691">
          <cell r="A691" t="str">
            <v/>
          </cell>
        </row>
        <row r="692">
          <cell r="A692" t="str">
            <v/>
          </cell>
        </row>
        <row r="693">
          <cell r="A693" t="str">
            <v/>
          </cell>
        </row>
        <row r="694">
          <cell r="A694" t="str">
            <v/>
          </cell>
        </row>
        <row r="695">
          <cell r="A695" t="str">
            <v/>
          </cell>
        </row>
        <row r="696">
          <cell r="A696" t="str">
            <v/>
          </cell>
        </row>
        <row r="697">
          <cell r="A697" t="str">
            <v/>
          </cell>
        </row>
        <row r="698">
          <cell r="A698" t="str">
            <v/>
          </cell>
        </row>
        <row r="699">
          <cell r="A699" t="str">
            <v/>
          </cell>
        </row>
        <row r="700">
          <cell r="A700" t="str">
            <v/>
          </cell>
        </row>
        <row r="701">
          <cell r="A701" t="str">
            <v/>
          </cell>
        </row>
        <row r="702">
          <cell r="A702" t="str">
            <v/>
          </cell>
        </row>
        <row r="703">
          <cell r="A703" t="str">
            <v/>
          </cell>
        </row>
        <row r="704">
          <cell r="A704" t="str">
            <v/>
          </cell>
        </row>
        <row r="705">
          <cell r="A705" t="str">
            <v/>
          </cell>
        </row>
        <row r="706">
          <cell r="A706" t="str">
            <v/>
          </cell>
        </row>
        <row r="707">
          <cell r="A707" t="str">
            <v/>
          </cell>
        </row>
        <row r="708">
          <cell r="A708" t="str">
            <v/>
          </cell>
        </row>
        <row r="709">
          <cell r="A709" t="str">
            <v/>
          </cell>
        </row>
        <row r="710">
          <cell r="A710" t="str">
            <v/>
          </cell>
        </row>
        <row r="711">
          <cell r="A711" t="str">
            <v/>
          </cell>
        </row>
        <row r="712">
          <cell r="A712" t="str">
            <v/>
          </cell>
        </row>
        <row r="713">
          <cell r="A713" t="str">
            <v/>
          </cell>
        </row>
        <row r="714">
          <cell r="A714" t="str">
            <v/>
          </cell>
        </row>
        <row r="715">
          <cell r="A715" t="str">
            <v/>
          </cell>
        </row>
        <row r="716">
          <cell r="A716" t="str">
            <v/>
          </cell>
        </row>
        <row r="717">
          <cell r="A717" t="str">
            <v/>
          </cell>
        </row>
        <row r="718">
          <cell r="A718" t="str">
            <v/>
          </cell>
        </row>
        <row r="719">
          <cell r="A719" t="str">
            <v/>
          </cell>
        </row>
        <row r="720">
          <cell r="A720" t="str">
            <v/>
          </cell>
        </row>
        <row r="721">
          <cell r="A721" t="str">
            <v/>
          </cell>
        </row>
        <row r="722">
          <cell r="A722" t="str">
            <v/>
          </cell>
        </row>
        <row r="723">
          <cell r="A723" t="str">
            <v/>
          </cell>
        </row>
        <row r="724">
          <cell r="A724" t="str">
            <v/>
          </cell>
        </row>
        <row r="725">
          <cell r="A725" t="str">
            <v/>
          </cell>
        </row>
        <row r="726">
          <cell r="A726" t="str">
            <v/>
          </cell>
        </row>
        <row r="727">
          <cell r="A727" t="str">
            <v/>
          </cell>
        </row>
        <row r="728">
          <cell r="A728" t="str">
            <v/>
          </cell>
        </row>
        <row r="729">
          <cell r="A729" t="str">
            <v/>
          </cell>
        </row>
        <row r="730">
          <cell r="A730" t="str">
            <v/>
          </cell>
        </row>
        <row r="731">
          <cell r="A731" t="str">
            <v/>
          </cell>
        </row>
        <row r="732">
          <cell r="A732" t="str">
            <v/>
          </cell>
        </row>
        <row r="733">
          <cell r="A733" t="str">
            <v/>
          </cell>
        </row>
        <row r="734">
          <cell r="A734" t="str">
            <v/>
          </cell>
        </row>
        <row r="735">
          <cell r="A735" t="str">
            <v/>
          </cell>
        </row>
        <row r="736">
          <cell r="A736" t="str">
            <v/>
          </cell>
        </row>
        <row r="737">
          <cell r="A737" t="str">
            <v/>
          </cell>
        </row>
        <row r="738">
          <cell r="A738" t="str">
            <v/>
          </cell>
        </row>
        <row r="739">
          <cell r="A739" t="str">
            <v/>
          </cell>
        </row>
        <row r="740">
          <cell r="A740" t="str">
            <v/>
          </cell>
        </row>
        <row r="741">
          <cell r="A741" t="str">
            <v/>
          </cell>
        </row>
        <row r="742">
          <cell r="A742" t="str">
            <v/>
          </cell>
        </row>
        <row r="743">
          <cell r="A743" t="str">
            <v/>
          </cell>
        </row>
        <row r="744">
          <cell r="A744" t="str">
            <v/>
          </cell>
        </row>
        <row r="745">
          <cell r="A745" t="str">
            <v/>
          </cell>
        </row>
        <row r="746">
          <cell r="A746" t="str">
            <v/>
          </cell>
        </row>
        <row r="747">
          <cell r="A747" t="str">
            <v/>
          </cell>
        </row>
        <row r="748">
          <cell r="A748" t="str">
            <v/>
          </cell>
        </row>
        <row r="749">
          <cell r="A749" t="str">
            <v/>
          </cell>
        </row>
        <row r="750">
          <cell r="A750" t="str">
            <v/>
          </cell>
        </row>
        <row r="751">
          <cell r="A751" t="str">
            <v/>
          </cell>
        </row>
        <row r="752">
          <cell r="A752" t="str">
            <v/>
          </cell>
        </row>
        <row r="753">
          <cell r="A753" t="str">
            <v/>
          </cell>
        </row>
        <row r="754">
          <cell r="A754" t="str">
            <v/>
          </cell>
        </row>
        <row r="755">
          <cell r="A755" t="str">
            <v/>
          </cell>
        </row>
        <row r="756">
          <cell r="A756" t="str">
            <v/>
          </cell>
        </row>
        <row r="757">
          <cell r="A757" t="str">
            <v/>
          </cell>
        </row>
        <row r="758">
          <cell r="A758" t="str">
            <v/>
          </cell>
        </row>
        <row r="759">
          <cell r="A759" t="str">
            <v/>
          </cell>
        </row>
        <row r="760">
          <cell r="A760" t="str">
            <v/>
          </cell>
        </row>
        <row r="761">
          <cell r="A761" t="str">
            <v/>
          </cell>
        </row>
        <row r="762">
          <cell r="A762" t="str">
            <v/>
          </cell>
        </row>
        <row r="763">
          <cell r="A763" t="str">
            <v/>
          </cell>
        </row>
        <row r="764">
          <cell r="A764" t="str">
            <v/>
          </cell>
        </row>
        <row r="765">
          <cell r="A765" t="str">
            <v/>
          </cell>
        </row>
        <row r="766">
          <cell r="A766" t="str">
            <v/>
          </cell>
        </row>
        <row r="767">
          <cell r="A767" t="str">
            <v/>
          </cell>
        </row>
        <row r="768">
          <cell r="A768" t="str">
            <v/>
          </cell>
        </row>
        <row r="769">
          <cell r="A769" t="str">
            <v/>
          </cell>
        </row>
        <row r="770">
          <cell r="A770" t="str">
            <v/>
          </cell>
        </row>
        <row r="771">
          <cell r="A771" t="str">
            <v/>
          </cell>
        </row>
        <row r="772">
          <cell r="A772" t="str">
            <v/>
          </cell>
        </row>
        <row r="773">
          <cell r="A773" t="str">
            <v/>
          </cell>
        </row>
        <row r="774">
          <cell r="A774" t="str">
            <v/>
          </cell>
        </row>
        <row r="775">
          <cell r="A775" t="str">
            <v/>
          </cell>
        </row>
        <row r="776">
          <cell r="A776" t="str">
            <v/>
          </cell>
        </row>
        <row r="777">
          <cell r="A777" t="str">
            <v/>
          </cell>
        </row>
        <row r="778">
          <cell r="A778" t="str">
            <v/>
          </cell>
        </row>
        <row r="779">
          <cell r="A779" t="str">
            <v/>
          </cell>
        </row>
        <row r="780">
          <cell r="A780" t="str">
            <v/>
          </cell>
        </row>
        <row r="781">
          <cell r="A781" t="str">
            <v/>
          </cell>
        </row>
        <row r="782">
          <cell r="A782" t="str">
            <v/>
          </cell>
        </row>
        <row r="783">
          <cell r="A783" t="str">
            <v/>
          </cell>
        </row>
        <row r="784">
          <cell r="A784" t="str">
            <v/>
          </cell>
        </row>
        <row r="785">
          <cell r="A785" t="str">
            <v/>
          </cell>
        </row>
        <row r="786">
          <cell r="A786" t="str">
            <v/>
          </cell>
        </row>
        <row r="787">
          <cell r="A787" t="str">
            <v/>
          </cell>
        </row>
        <row r="788">
          <cell r="A788" t="str">
            <v/>
          </cell>
        </row>
        <row r="789">
          <cell r="A789" t="str">
            <v/>
          </cell>
        </row>
        <row r="790">
          <cell r="A790" t="str">
            <v/>
          </cell>
        </row>
        <row r="791">
          <cell r="A791" t="str">
            <v/>
          </cell>
        </row>
        <row r="792">
          <cell r="A792" t="str">
            <v/>
          </cell>
        </row>
        <row r="793">
          <cell r="A793" t="str">
            <v/>
          </cell>
        </row>
        <row r="794">
          <cell r="A794" t="str">
            <v/>
          </cell>
        </row>
        <row r="795">
          <cell r="A795" t="str">
            <v/>
          </cell>
        </row>
        <row r="796">
          <cell r="A796" t="str">
            <v/>
          </cell>
        </row>
        <row r="797">
          <cell r="A797" t="str">
            <v/>
          </cell>
        </row>
        <row r="798">
          <cell r="A798" t="str">
            <v/>
          </cell>
        </row>
        <row r="799">
          <cell r="A799" t="str">
            <v/>
          </cell>
        </row>
        <row r="800">
          <cell r="A800" t="str">
            <v/>
          </cell>
        </row>
        <row r="801">
          <cell r="A801" t="str">
            <v/>
          </cell>
        </row>
        <row r="802">
          <cell r="A802" t="str">
            <v/>
          </cell>
        </row>
        <row r="803">
          <cell r="A803" t="str">
            <v/>
          </cell>
        </row>
        <row r="804">
          <cell r="A804" t="str">
            <v/>
          </cell>
        </row>
        <row r="805">
          <cell r="A805" t="str">
            <v/>
          </cell>
        </row>
        <row r="806">
          <cell r="A806" t="str">
            <v/>
          </cell>
        </row>
        <row r="807">
          <cell r="A807" t="str">
            <v/>
          </cell>
        </row>
        <row r="808">
          <cell r="A808" t="str">
            <v/>
          </cell>
        </row>
        <row r="809">
          <cell r="A809" t="str">
            <v/>
          </cell>
        </row>
        <row r="810">
          <cell r="A810" t="str">
            <v/>
          </cell>
        </row>
        <row r="811">
          <cell r="A811" t="str">
            <v/>
          </cell>
        </row>
        <row r="812">
          <cell r="A812" t="str">
            <v/>
          </cell>
        </row>
        <row r="813">
          <cell r="A813" t="str">
            <v/>
          </cell>
        </row>
        <row r="814">
          <cell r="A814" t="str">
            <v/>
          </cell>
        </row>
        <row r="815">
          <cell r="A815" t="str">
            <v/>
          </cell>
        </row>
        <row r="816">
          <cell r="A816" t="str">
            <v/>
          </cell>
        </row>
        <row r="817">
          <cell r="A817" t="str">
            <v/>
          </cell>
        </row>
        <row r="818">
          <cell r="A818" t="str">
            <v/>
          </cell>
        </row>
        <row r="819">
          <cell r="A819" t="str">
            <v/>
          </cell>
        </row>
        <row r="820">
          <cell r="A820" t="str">
            <v/>
          </cell>
        </row>
        <row r="821">
          <cell r="A821" t="str">
            <v/>
          </cell>
        </row>
        <row r="822">
          <cell r="A822" t="str">
            <v/>
          </cell>
        </row>
        <row r="823">
          <cell r="A823" t="str">
            <v/>
          </cell>
        </row>
        <row r="824">
          <cell r="A824" t="str">
            <v/>
          </cell>
        </row>
        <row r="825">
          <cell r="A825" t="str">
            <v/>
          </cell>
        </row>
        <row r="826">
          <cell r="A826" t="str">
            <v/>
          </cell>
        </row>
        <row r="827">
          <cell r="A827" t="str">
            <v/>
          </cell>
        </row>
        <row r="828">
          <cell r="A828" t="str">
            <v/>
          </cell>
        </row>
        <row r="829">
          <cell r="A829" t="str">
            <v/>
          </cell>
        </row>
        <row r="830">
          <cell r="A830" t="str">
            <v/>
          </cell>
        </row>
        <row r="831">
          <cell r="A831" t="str">
            <v/>
          </cell>
        </row>
        <row r="832">
          <cell r="A832" t="str">
            <v/>
          </cell>
        </row>
        <row r="833">
          <cell r="A833" t="str">
            <v/>
          </cell>
        </row>
        <row r="834">
          <cell r="A834" t="str">
            <v/>
          </cell>
        </row>
        <row r="835">
          <cell r="A835" t="str">
            <v/>
          </cell>
        </row>
        <row r="836">
          <cell r="A836" t="str">
            <v/>
          </cell>
        </row>
        <row r="837">
          <cell r="A837" t="str">
            <v/>
          </cell>
        </row>
        <row r="838">
          <cell r="A838" t="str">
            <v/>
          </cell>
        </row>
        <row r="839">
          <cell r="A839" t="str">
            <v/>
          </cell>
        </row>
        <row r="840">
          <cell r="A840" t="str">
            <v/>
          </cell>
        </row>
        <row r="841">
          <cell r="A841" t="str">
            <v/>
          </cell>
        </row>
        <row r="842">
          <cell r="A842" t="str">
            <v/>
          </cell>
        </row>
        <row r="843">
          <cell r="A843" t="str">
            <v/>
          </cell>
        </row>
        <row r="844">
          <cell r="A844" t="str">
            <v/>
          </cell>
        </row>
        <row r="845">
          <cell r="A845" t="str">
            <v/>
          </cell>
        </row>
        <row r="846">
          <cell r="A846" t="str">
            <v/>
          </cell>
        </row>
        <row r="847">
          <cell r="A847" t="str">
            <v/>
          </cell>
        </row>
        <row r="848">
          <cell r="A848" t="str">
            <v/>
          </cell>
        </row>
        <row r="849">
          <cell r="A849" t="str">
            <v/>
          </cell>
        </row>
        <row r="850">
          <cell r="A850" t="str">
            <v/>
          </cell>
        </row>
        <row r="851">
          <cell r="A851" t="str">
            <v/>
          </cell>
        </row>
        <row r="852">
          <cell r="A852" t="str">
            <v/>
          </cell>
        </row>
        <row r="853">
          <cell r="A853" t="str">
            <v/>
          </cell>
        </row>
        <row r="854">
          <cell r="A854" t="str">
            <v/>
          </cell>
        </row>
        <row r="855">
          <cell r="A855" t="str">
            <v/>
          </cell>
        </row>
        <row r="856">
          <cell r="A856" t="str">
            <v/>
          </cell>
        </row>
        <row r="857">
          <cell r="A857" t="str">
            <v/>
          </cell>
        </row>
        <row r="858">
          <cell r="A858" t="str">
            <v/>
          </cell>
        </row>
        <row r="859">
          <cell r="A859" t="str">
            <v/>
          </cell>
        </row>
        <row r="860">
          <cell r="A860" t="str">
            <v/>
          </cell>
        </row>
        <row r="861">
          <cell r="A861" t="str">
            <v/>
          </cell>
        </row>
        <row r="862">
          <cell r="A862" t="str">
            <v/>
          </cell>
        </row>
        <row r="863">
          <cell r="A863" t="str">
            <v/>
          </cell>
        </row>
        <row r="864">
          <cell r="A864" t="str">
            <v/>
          </cell>
        </row>
        <row r="865">
          <cell r="A865" t="str">
            <v/>
          </cell>
        </row>
        <row r="866">
          <cell r="A866" t="str">
            <v/>
          </cell>
        </row>
        <row r="867">
          <cell r="A867" t="str">
            <v/>
          </cell>
        </row>
        <row r="868">
          <cell r="A868" t="str">
            <v/>
          </cell>
        </row>
        <row r="869">
          <cell r="A869" t="str">
            <v/>
          </cell>
        </row>
        <row r="870">
          <cell r="A870" t="str">
            <v/>
          </cell>
        </row>
        <row r="871">
          <cell r="A871" t="str">
            <v/>
          </cell>
        </row>
        <row r="872">
          <cell r="A872" t="str">
            <v/>
          </cell>
        </row>
        <row r="873">
          <cell r="A873" t="str">
            <v/>
          </cell>
        </row>
        <row r="874">
          <cell r="A874" t="str">
            <v/>
          </cell>
        </row>
        <row r="875">
          <cell r="A875" t="str">
            <v/>
          </cell>
        </row>
        <row r="876">
          <cell r="A876" t="str">
            <v/>
          </cell>
        </row>
        <row r="877">
          <cell r="A877" t="str">
            <v/>
          </cell>
        </row>
        <row r="878">
          <cell r="A878" t="str">
            <v/>
          </cell>
        </row>
        <row r="879">
          <cell r="A879" t="str">
            <v/>
          </cell>
        </row>
        <row r="880">
          <cell r="A880" t="str">
            <v/>
          </cell>
        </row>
        <row r="881">
          <cell r="A881" t="str">
            <v/>
          </cell>
        </row>
        <row r="882">
          <cell r="A882" t="str">
            <v/>
          </cell>
        </row>
        <row r="883">
          <cell r="A883" t="str">
            <v/>
          </cell>
        </row>
        <row r="884">
          <cell r="A884" t="str">
            <v/>
          </cell>
        </row>
        <row r="885">
          <cell r="A885" t="str">
            <v/>
          </cell>
        </row>
        <row r="886">
          <cell r="A886" t="str">
            <v/>
          </cell>
        </row>
        <row r="887">
          <cell r="A887" t="str">
            <v/>
          </cell>
        </row>
        <row r="888">
          <cell r="A888" t="str">
            <v/>
          </cell>
        </row>
        <row r="889">
          <cell r="A889" t="str">
            <v/>
          </cell>
        </row>
        <row r="890">
          <cell r="A890" t="str">
            <v/>
          </cell>
        </row>
        <row r="891">
          <cell r="A891" t="str">
            <v/>
          </cell>
        </row>
        <row r="892">
          <cell r="A892" t="str">
            <v/>
          </cell>
        </row>
        <row r="893">
          <cell r="A893" t="str">
            <v/>
          </cell>
        </row>
        <row r="894">
          <cell r="A894" t="str">
            <v/>
          </cell>
        </row>
        <row r="895">
          <cell r="A895" t="str">
            <v/>
          </cell>
        </row>
        <row r="896">
          <cell r="A896" t="str">
            <v/>
          </cell>
        </row>
        <row r="897">
          <cell r="A897" t="str">
            <v/>
          </cell>
        </row>
        <row r="898">
          <cell r="A898" t="str">
            <v/>
          </cell>
        </row>
        <row r="899">
          <cell r="A899" t="str">
            <v/>
          </cell>
        </row>
        <row r="900">
          <cell r="A900" t="str">
            <v/>
          </cell>
        </row>
        <row r="901">
          <cell r="A901" t="str">
            <v/>
          </cell>
        </row>
        <row r="902">
          <cell r="A902" t="str">
            <v/>
          </cell>
        </row>
        <row r="903">
          <cell r="A903" t="str">
            <v/>
          </cell>
        </row>
        <row r="904">
          <cell r="A904" t="str">
            <v/>
          </cell>
        </row>
        <row r="905">
          <cell r="A905" t="str">
            <v/>
          </cell>
        </row>
        <row r="906">
          <cell r="A906" t="str">
            <v/>
          </cell>
        </row>
        <row r="907">
          <cell r="A907" t="str">
            <v/>
          </cell>
        </row>
        <row r="908">
          <cell r="A908" t="str">
            <v/>
          </cell>
        </row>
        <row r="909">
          <cell r="A909" t="str">
            <v/>
          </cell>
        </row>
        <row r="910">
          <cell r="A910" t="str">
            <v/>
          </cell>
        </row>
        <row r="911">
          <cell r="A911" t="str">
            <v/>
          </cell>
        </row>
        <row r="912">
          <cell r="A912" t="str">
            <v/>
          </cell>
        </row>
        <row r="913">
          <cell r="A913" t="str">
            <v/>
          </cell>
        </row>
        <row r="914">
          <cell r="A914" t="str">
            <v/>
          </cell>
        </row>
        <row r="915">
          <cell r="A915" t="str">
            <v/>
          </cell>
        </row>
        <row r="916">
          <cell r="A916" t="str">
            <v/>
          </cell>
        </row>
        <row r="917">
          <cell r="A917" t="str">
            <v/>
          </cell>
        </row>
        <row r="918">
          <cell r="A918" t="str">
            <v/>
          </cell>
        </row>
        <row r="919">
          <cell r="A919" t="str">
            <v/>
          </cell>
        </row>
        <row r="920">
          <cell r="A920" t="str">
            <v/>
          </cell>
        </row>
        <row r="921">
          <cell r="A921" t="str">
            <v/>
          </cell>
        </row>
        <row r="922">
          <cell r="A922" t="str">
            <v/>
          </cell>
        </row>
        <row r="923">
          <cell r="A923" t="str">
            <v/>
          </cell>
        </row>
        <row r="924">
          <cell r="A924" t="str">
            <v/>
          </cell>
        </row>
        <row r="925">
          <cell r="A925" t="str">
            <v/>
          </cell>
        </row>
        <row r="926">
          <cell r="A926" t="str">
            <v/>
          </cell>
        </row>
        <row r="927">
          <cell r="A927" t="str">
            <v/>
          </cell>
        </row>
        <row r="928">
          <cell r="A928" t="str">
            <v/>
          </cell>
        </row>
        <row r="929">
          <cell r="A929" t="str">
            <v/>
          </cell>
        </row>
        <row r="930">
          <cell r="A930" t="str">
            <v/>
          </cell>
        </row>
        <row r="931">
          <cell r="A931" t="str">
            <v/>
          </cell>
        </row>
        <row r="932">
          <cell r="A932" t="str">
            <v/>
          </cell>
        </row>
        <row r="933">
          <cell r="A933" t="str">
            <v/>
          </cell>
        </row>
        <row r="934">
          <cell r="A934" t="str">
            <v/>
          </cell>
        </row>
        <row r="935">
          <cell r="A935" t="str">
            <v/>
          </cell>
        </row>
        <row r="936">
          <cell r="A936" t="str">
            <v/>
          </cell>
        </row>
        <row r="937">
          <cell r="A937" t="str">
            <v/>
          </cell>
        </row>
        <row r="938">
          <cell r="A938" t="str">
            <v/>
          </cell>
        </row>
        <row r="939">
          <cell r="A939" t="str">
            <v/>
          </cell>
        </row>
        <row r="940">
          <cell r="A940" t="str">
            <v/>
          </cell>
        </row>
        <row r="941">
          <cell r="A941" t="str">
            <v/>
          </cell>
        </row>
        <row r="942">
          <cell r="A942" t="str">
            <v/>
          </cell>
        </row>
        <row r="943">
          <cell r="A943" t="str">
            <v/>
          </cell>
        </row>
        <row r="944">
          <cell r="A944" t="str">
            <v/>
          </cell>
        </row>
        <row r="945">
          <cell r="A945" t="str">
            <v/>
          </cell>
        </row>
        <row r="946">
          <cell r="A946" t="str">
            <v/>
          </cell>
        </row>
        <row r="947">
          <cell r="A947" t="str">
            <v/>
          </cell>
        </row>
        <row r="948">
          <cell r="A948" t="str">
            <v/>
          </cell>
        </row>
        <row r="949">
          <cell r="A949" t="str">
            <v/>
          </cell>
        </row>
        <row r="950">
          <cell r="A950" t="str">
            <v/>
          </cell>
        </row>
        <row r="951">
          <cell r="A951" t="str">
            <v/>
          </cell>
        </row>
        <row r="952">
          <cell r="A952" t="str">
            <v/>
          </cell>
        </row>
        <row r="953">
          <cell r="A953" t="str">
            <v/>
          </cell>
        </row>
        <row r="954">
          <cell r="A954" t="str">
            <v/>
          </cell>
        </row>
        <row r="955">
          <cell r="A955" t="str">
            <v/>
          </cell>
        </row>
        <row r="956">
          <cell r="A956" t="str">
            <v/>
          </cell>
        </row>
        <row r="957">
          <cell r="A957" t="str">
            <v/>
          </cell>
        </row>
        <row r="958">
          <cell r="A958" t="str">
            <v/>
          </cell>
        </row>
        <row r="959">
          <cell r="A959" t="str">
            <v/>
          </cell>
        </row>
        <row r="960">
          <cell r="A960" t="str">
            <v/>
          </cell>
        </row>
        <row r="961">
          <cell r="A961" t="str">
            <v/>
          </cell>
        </row>
        <row r="962">
          <cell r="A962" t="str">
            <v/>
          </cell>
        </row>
        <row r="963">
          <cell r="A963" t="str">
            <v/>
          </cell>
        </row>
        <row r="964">
          <cell r="A964" t="str">
            <v/>
          </cell>
        </row>
        <row r="965">
          <cell r="A965" t="str">
            <v/>
          </cell>
        </row>
        <row r="966">
          <cell r="A966" t="str">
            <v/>
          </cell>
        </row>
        <row r="967">
          <cell r="A967" t="str">
            <v/>
          </cell>
        </row>
        <row r="968">
          <cell r="A968" t="str">
            <v/>
          </cell>
        </row>
        <row r="969">
          <cell r="A969" t="str">
            <v/>
          </cell>
        </row>
        <row r="970">
          <cell r="A970" t="str">
            <v/>
          </cell>
        </row>
        <row r="971">
          <cell r="A971" t="str">
            <v/>
          </cell>
        </row>
        <row r="972">
          <cell r="A972" t="str">
            <v/>
          </cell>
        </row>
        <row r="973">
          <cell r="A973" t="str">
            <v/>
          </cell>
        </row>
        <row r="974">
          <cell r="A974" t="str">
            <v/>
          </cell>
        </row>
        <row r="975">
          <cell r="A975" t="str">
            <v/>
          </cell>
        </row>
        <row r="976">
          <cell r="A976" t="str">
            <v/>
          </cell>
        </row>
        <row r="977">
          <cell r="A977" t="str">
            <v/>
          </cell>
        </row>
        <row r="978">
          <cell r="A978" t="str">
            <v/>
          </cell>
        </row>
        <row r="979">
          <cell r="A979" t="str">
            <v/>
          </cell>
        </row>
        <row r="980">
          <cell r="A980" t="str">
            <v/>
          </cell>
        </row>
        <row r="981">
          <cell r="A981" t="str">
            <v/>
          </cell>
        </row>
        <row r="982">
          <cell r="A982" t="str">
            <v/>
          </cell>
        </row>
        <row r="983">
          <cell r="A983" t="str">
            <v/>
          </cell>
        </row>
        <row r="984">
          <cell r="A984" t="str">
            <v/>
          </cell>
        </row>
        <row r="985">
          <cell r="A985" t="str">
            <v/>
          </cell>
        </row>
        <row r="986">
          <cell r="A986" t="str">
            <v/>
          </cell>
        </row>
        <row r="987">
          <cell r="A987" t="str">
            <v/>
          </cell>
        </row>
        <row r="988">
          <cell r="A988" t="str">
            <v/>
          </cell>
        </row>
        <row r="989">
          <cell r="A989" t="str">
            <v/>
          </cell>
        </row>
        <row r="990">
          <cell r="A990" t="str">
            <v/>
          </cell>
        </row>
        <row r="991">
          <cell r="A991" t="str">
            <v/>
          </cell>
        </row>
        <row r="992">
          <cell r="A992" t="str">
            <v/>
          </cell>
        </row>
        <row r="993">
          <cell r="A993" t="str">
            <v/>
          </cell>
        </row>
        <row r="994">
          <cell r="A994" t="str">
            <v/>
          </cell>
        </row>
        <row r="995">
          <cell r="A995" t="str">
            <v/>
          </cell>
        </row>
        <row r="996">
          <cell r="A996" t="str">
            <v/>
          </cell>
        </row>
        <row r="997">
          <cell r="A997" t="str">
            <v/>
          </cell>
        </row>
        <row r="998">
          <cell r="A998" t="str">
            <v/>
          </cell>
        </row>
        <row r="999">
          <cell r="A999" t="str">
            <v/>
          </cell>
        </row>
        <row r="1000">
          <cell r="A1000" t="str">
            <v/>
          </cell>
        </row>
        <row r="1001">
          <cell r="A1001" t="str">
            <v/>
          </cell>
        </row>
        <row r="1002">
          <cell r="A1002" t="str">
            <v/>
          </cell>
        </row>
        <row r="1003">
          <cell r="A1003" t="str">
            <v/>
          </cell>
        </row>
        <row r="1004">
          <cell r="A1004" t="str">
            <v/>
          </cell>
        </row>
        <row r="1005">
          <cell r="A1005" t="str">
            <v/>
          </cell>
        </row>
        <row r="1006">
          <cell r="A1006" t="str">
            <v/>
          </cell>
        </row>
        <row r="1007">
          <cell r="A1007" t="str">
            <v/>
          </cell>
        </row>
        <row r="1008">
          <cell r="A1008" t="str">
            <v/>
          </cell>
        </row>
        <row r="1009">
          <cell r="A1009" t="str">
            <v/>
          </cell>
        </row>
        <row r="1010">
          <cell r="A1010" t="str">
            <v/>
          </cell>
        </row>
        <row r="1011">
          <cell r="A1011" t="str">
            <v/>
          </cell>
        </row>
        <row r="1012">
          <cell r="A1012" t="str">
            <v/>
          </cell>
        </row>
        <row r="1013">
          <cell r="A1013" t="str">
            <v/>
          </cell>
        </row>
        <row r="1014">
          <cell r="A1014" t="str">
            <v/>
          </cell>
        </row>
        <row r="1015">
          <cell r="A1015" t="str">
            <v/>
          </cell>
        </row>
        <row r="1016">
          <cell r="A1016" t="str">
            <v/>
          </cell>
        </row>
        <row r="1017">
          <cell r="A1017" t="str">
            <v/>
          </cell>
        </row>
        <row r="1018">
          <cell r="A1018" t="str">
            <v/>
          </cell>
        </row>
        <row r="1019">
          <cell r="A1019" t="str">
            <v/>
          </cell>
        </row>
        <row r="1020">
          <cell r="A1020" t="str">
            <v/>
          </cell>
        </row>
        <row r="1021">
          <cell r="A1021" t="str">
            <v/>
          </cell>
        </row>
        <row r="1022">
          <cell r="A1022" t="str">
            <v/>
          </cell>
        </row>
        <row r="1023">
          <cell r="A1023" t="str">
            <v/>
          </cell>
        </row>
        <row r="1024">
          <cell r="A1024" t="str">
            <v/>
          </cell>
        </row>
        <row r="1025">
          <cell r="A1025" t="str">
            <v/>
          </cell>
        </row>
        <row r="1026">
          <cell r="A1026" t="str">
            <v/>
          </cell>
        </row>
        <row r="1027">
          <cell r="A1027" t="str">
            <v/>
          </cell>
        </row>
        <row r="1028">
          <cell r="A1028" t="str">
            <v/>
          </cell>
        </row>
        <row r="1029">
          <cell r="A1029" t="str">
            <v/>
          </cell>
        </row>
        <row r="1030">
          <cell r="A1030" t="str">
            <v/>
          </cell>
        </row>
        <row r="1031">
          <cell r="A1031" t="str">
            <v/>
          </cell>
        </row>
        <row r="1032">
          <cell r="A1032" t="str">
            <v/>
          </cell>
        </row>
        <row r="1033">
          <cell r="A1033" t="str">
            <v/>
          </cell>
        </row>
        <row r="1034">
          <cell r="A1034" t="str">
            <v/>
          </cell>
        </row>
        <row r="1035">
          <cell r="A1035" t="str">
            <v/>
          </cell>
        </row>
        <row r="1036">
          <cell r="A1036" t="str">
            <v/>
          </cell>
        </row>
        <row r="1037">
          <cell r="A1037" t="str">
            <v/>
          </cell>
        </row>
        <row r="1038">
          <cell r="A1038" t="str">
            <v/>
          </cell>
        </row>
        <row r="1039">
          <cell r="A1039" t="str">
            <v/>
          </cell>
        </row>
        <row r="1040">
          <cell r="A1040" t="str">
            <v/>
          </cell>
        </row>
        <row r="1041">
          <cell r="A1041" t="str">
            <v/>
          </cell>
        </row>
        <row r="1042">
          <cell r="A1042" t="str">
            <v/>
          </cell>
        </row>
        <row r="1043">
          <cell r="A1043" t="str">
            <v/>
          </cell>
        </row>
        <row r="1044">
          <cell r="A1044" t="str">
            <v/>
          </cell>
        </row>
        <row r="1045">
          <cell r="A1045" t="str">
            <v/>
          </cell>
        </row>
        <row r="1046">
          <cell r="A1046" t="str">
            <v/>
          </cell>
        </row>
        <row r="1047">
          <cell r="A1047" t="str">
            <v/>
          </cell>
        </row>
        <row r="1048">
          <cell r="A1048" t="str">
            <v/>
          </cell>
        </row>
        <row r="1049">
          <cell r="A1049" t="str">
            <v/>
          </cell>
        </row>
        <row r="1050">
          <cell r="A1050" t="str">
            <v/>
          </cell>
        </row>
        <row r="1051">
          <cell r="A1051" t="str">
            <v/>
          </cell>
        </row>
        <row r="1052">
          <cell r="A1052" t="str">
            <v/>
          </cell>
        </row>
        <row r="1053">
          <cell r="A1053" t="str">
            <v/>
          </cell>
        </row>
        <row r="1054">
          <cell r="A1054" t="str">
            <v/>
          </cell>
        </row>
        <row r="1055">
          <cell r="A1055" t="str">
            <v/>
          </cell>
        </row>
        <row r="1056">
          <cell r="A1056" t="str">
            <v/>
          </cell>
        </row>
        <row r="1057">
          <cell r="A1057" t="str">
            <v/>
          </cell>
        </row>
        <row r="1058">
          <cell r="A1058" t="str">
            <v/>
          </cell>
        </row>
        <row r="1059">
          <cell r="A1059" t="str">
            <v/>
          </cell>
        </row>
        <row r="1060">
          <cell r="A1060" t="str">
            <v/>
          </cell>
        </row>
        <row r="1061">
          <cell r="A1061" t="str">
            <v/>
          </cell>
        </row>
        <row r="1062">
          <cell r="A1062" t="str">
            <v/>
          </cell>
        </row>
        <row r="1063">
          <cell r="A1063" t="str">
            <v/>
          </cell>
        </row>
        <row r="1064">
          <cell r="A1064" t="str">
            <v/>
          </cell>
        </row>
        <row r="1065">
          <cell r="A1065" t="str">
            <v/>
          </cell>
        </row>
        <row r="1066">
          <cell r="A1066" t="str">
            <v/>
          </cell>
        </row>
        <row r="1067">
          <cell r="A1067" t="str">
            <v/>
          </cell>
        </row>
        <row r="1068">
          <cell r="A1068" t="str">
            <v/>
          </cell>
        </row>
        <row r="1069">
          <cell r="A1069" t="str">
            <v/>
          </cell>
        </row>
        <row r="1070">
          <cell r="A1070" t="str">
            <v/>
          </cell>
        </row>
        <row r="1071">
          <cell r="A1071" t="str">
            <v/>
          </cell>
        </row>
        <row r="1072">
          <cell r="A1072" t="str">
            <v/>
          </cell>
        </row>
        <row r="1073">
          <cell r="A1073" t="str">
            <v/>
          </cell>
        </row>
        <row r="1074">
          <cell r="A1074" t="str">
            <v/>
          </cell>
        </row>
        <row r="1075">
          <cell r="A1075" t="str">
            <v/>
          </cell>
        </row>
        <row r="1076">
          <cell r="A1076" t="str">
            <v/>
          </cell>
        </row>
        <row r="1077">
          <cell r="A1077" t="str">
            <v/>
          </cell>
        </row>
        <row r="1078">
          <cell r="A1078" t="str">
            <v/>
          </cell>
        </row>
        <row r="1079">
          <cell r="A1079" t="str">
            <v/>
          </cell>
        </row>
        <row r="1080">
          <cell r="A1080" t="str">
            <v/>
          </cell>
        </row>
        <row r="1081">
          <cell r="A1081" t="str">
            <v/>
          </cell>
        </row>
        <row r="1082">
          <cell r="A1082" t="str">
            <v/>
          </cell>
        </row>
        <row r="1083">
          <cell r="A1083" t="str">
            <v/>
          </cell>
        </row>
        <row r="1084">
          <cell r="A1084" t="str">
            <v/>
          </cell>
        </row>
        <row r="1085">
          <cell r="A1085" t="str">
            <v/>
          </cell>
        </row>
        <row r="1086">
          <cell r="A1086" t="str">
            <v/>
          </cell>
        </row>
        <row r="1087">
          <cell r="A1087" t="str">
            <v/>
          </cell>
        </row>
        <row r="1088">
          <cell r="A1088" t="str">
            <v/>
          </cell>
        </row>
        <row r="1089">
          <cell r="A1089" t="str">
            <v/>
          </cell>
        </row>
        <row r="1090">
          <cell r="A1090" t="str">
            <v/>
          </cell>
        </row>
        <row r="1091">
          <cell r="A1091" t="str">
            <v/>
          </cell>
        </row>
        <row r="1092">
          <cell r="A1092" t="str">
            <v/>
          </cell>
        </row>
        <row r="1093">
          <cell r="A1093" t="str">
            <v/>
          </cell>
        </row>
        <row r="1094">
          <cell r="A1094" t="str">
            <v/>
          </cell>
        </row>
        <row r="1095">
          <cell r="A1095" t="str">
            <v/>
          </cell>
        </row>
        <row r="1096">
          <cell r="A1096" t="str">
            <v/>
          </cell>
        </row>
        <row r="1097">
          <cell r="A1097" t="str">
            <v/>
          </cell>
        </row>
        <row r="1098">
          <cell r="A1098" t="str">
            <v/>
          </cell>
        </row>
        <row r="1099">
          <cell r="A1099" t="str">
            <v/>
          </cell>
        </row>
        <row r="1100">
          <cell r="A1100" t="str">
            <v/>
          </cell>
        </row>
        <row r="1101">
          <cell r="A1101" t="str">
            <v/>
          </cell>
        </row>
        <row r="1102">
          <cell r="A1102" t="str">
            <v/>
          </cell>
        </row>
        <row r="1103">
          <cell r="A1103" t="str">
            <v/>
          </cell>
        </row>
        <row r="1104">
          <cell r="A1104" t="str">
            <v/>
          </cell>
        </row>
        <row r="1105">
          <cell r="A1105" t="str">
            <v/>
          </cell>
        </row>
        <row r="1106">
          <cell r="A1106" t="str">
            <v/>
          </cell>
        </row>
        <row r="1107">
          <cell r="A1107" t="str">
            <v/>
          </cell>
        </row>
        <row r="1108">
          <cell r="A1108" t="str">
            <v/>
          </cell>
        </row>
        <row r="1109">
          <cell r="A1109" t="str">
            <v/>
          </cell>
        </row>
        <row r="1110">
          <cell r="A1110" t="str">
            <v/>
          </cell>
        </row>
        <row r="1111">
          <cell r="A1111" t="str">
            <v/>
          </cell>
        </row>
        <row r="1112">
          <cell r="A1112" t="str">
            <v/>
          </cell>
        </row>
        <row r="1113">
          <cell r="A1113" t="str">
            <v/>
          </cell>
        </row>
        <row r="1114">
          <cell r="A1114" t="str">
            <v/>
          </cell>
        </row>
        <row r="1115">
          <cell r="A1115" t="str">
            <v/>
          </cell>
        </row>
        <row r="1116">
          <cell r="A1116" t="str">
            <v/>
          </cell>
        </row>
        <row r="1117">
          <cell r="A1117" t="str">
            <v/>
          </cell>
        </row>
        <row r="1118">
          <cell r="A1118" t="str">
            <v/>
          </cell>
        </row>
        <row r="1119">
          <cell r="A1119" t="str">
            <v/>
          </cell>
        </row>
        <row r="1120">
          <cell r="A1120" t="str">
            <v/>
          </cell>
        </row>
        <row r="1121">
          <cell r="A1121" t="str">
            <v/>
          </cell>
        </row>
        <row r="1122">
          <cell r="A1122" t="str">
            <v/>
          </cell>
        </row>
        <row r="1123">
          <cell r="A1123" t="str">
            <v/>
          </cell>
        </row>
        <row r="1124">
          <cell r="A1124" t="str">
            <v/>
          </cell>
        </row>
        <row r="1125">
          <cell r="A1125" t="str">
            <v/>
          </cell>
        </row>
        <row r="1126">
          <cell r="A1126" t="str">
            <v/>
          </cell>
        </row>
        <row r="1127">
          <cell r="A1127" t="str">
            <v/>
          </cell>
        </row>
        <row r="1128">
          <cell r="A1128" t="str">
            <v/>
          </cell>
        </row>
        <row r="1129">
          <cell r="A1129" t="str">
            <v/>
          </cell>
        </row>
        <row r="1130">
          <cell r="A1130" t="str">
            <v/>
          </cell>
        </row>
        <row r="1131">
          <cell r="A1131" t="str">
            <v/>
          </cell>
        </row>
        <row r="1132">
          <cell r="A1132" t="str">
            <v/>
          </cell>
        </row>
        <row r="1133">
          <cell r="A1133" t="str">
            <v/>
          </cell>
        </row>
        <row r="1134">
          <cell r="A1134" t="str">
            <v/>
          </cell>
        </row>
        <row r="1135">
          <cell r="A1135" t="str">
            <v/>
          </cell>
        </row>
        <row r="1136">
          <cell r="A1136" t="str">
            <v/>
          </cell>
        </row>
        <row r="1137">
          <cell r="A1137" t="str">
            <v/>
          </cell>
        </row>
        <row r="1138">
          <cell r="A1138" t="str">
            <v/>
          </cell>
        </row>
        <row r="1139">
          <cell r="A1139" t="str">
            <v/>
          </cell>
        </row>
        <row r="1140">
          <cell r="A1140" t="str">
            <v/>
          </cell>
        </row>
        <row r="1141">
          <cell r="A1141" t="str">
            <v/>
          </cell>
        </row>
        <row r="1142">
          <cell r="A1142" t="str">
            <v/>
          </cell>
        </row>
        <row r="1143">
          <cell r="A1143" t="str">
            <v/>
          </cell>
        </row>
        <row r="1144">
          <cell r="A1144" t="str">
            <v/>
          </cell>
        </row>
        <row r="1145">
          <cell r="A1145" t="str">
            <v/>
          </cell>
        </row>
        <row r="1146">
          <cell r="A1146" t="str">
            <v/>
          </cell>
        </row>
        <row r="1147">
          <cell r="A1147" t="str">
            <v/>
          </cell>
        </row>
        <row r="1148">
          <cell r="A1148" t="str">
            <v/>
          </cell>
        </row>
        <row r="1149">
          <cell r="A1149" t="str">
            <v/>
          </cell>
        </row>
        <row r="1150">
          <cell r="A1150" t="str">
            <v/>
          </cell>
        </row>
        <row r="1151">
          <cell r="A1151" t="str">
            <v/>
          </cell>
        </row>
        <row r="1152">
          <cell r="A1152" t="str">
            <v/>
          </cell>
        </row>
        <row r="1153">
          <cell r="A1153" t="str">
            <v/>
          </cell>
        </row>
        <row r="1154">
          <cell r="A1154" t="str">
            <v/>
          </cell>
        </row>
        <row r="1155">
          <cell r="A1155" t="str">
            <v/>
          </cell>
        </row>
        <row r="1156">
          <cell r="A1156" t="str">
            <v/>
          </cell>
        </row>
        <row r="1157">
          <cell r="A1157" t="str">
            <v/>
          </cell>
        </row>
        <row r="1158">
          <cell r="A1158" t="str">
            <v/>
          </cell>
        </row>
        <row r="1159">
          <cell r="A1159" t="str">
            <v/>
          </cell>
        </row>
        <row r="1160">
          <cell r="A1160" t="str">
            <v/>
          </cell>
        </row>
        <row r="1161">
          <cell r="A1161" t="str">
            <v/>
          </cell>
        </row>
        <row r="1162">
          <cell r="A1162" t="str">
            <v/>
          </cell>
        </row>
        <row r="1163">
          <cell r="A1163" t="str">
            <v/>
          </cell>
        </row>
        <row r="1164">
          <cell r="A1164" t="str">
            <v/>
          </cell>
        </row>
        <row r="1165">
          <cell r="A1165" t="str">
            <v/>
          </cell>
        </row>
        <row r="1166">
          <cell r="A1166" t="str">
            <v/>
          </cell>
        </row>
        <row r="1167">
          <cell r="A1167" t="str">
            <v/>
          </cell>
        </row>
        <row r="1168">
          <cell r="A1168" t="str">
            <v/>
          </cell>
        </row>
        <row r="1169">
          <cell r="A1169" t="str">
            <v/>
          </cell>
        </row>
        <row r="1170">
          <cell r="A1170" t="str">
            <v/>
          </cell>
        </row>
        <row r="1171">
          <cell r="A1171" t="str">
            <v/>
          </cell>
        </row>
        <row r="1172">
          <cell r="A1172" t="str">
            <v/>
          </cell>
        </row>
        <row r="1173">
          <cell r="A1173" t="str">
            <v/>
          </cell>
        </row>
        <row r="1174">
          <cell r="A1174" t="str">
            <v/>
          </cell>
        </row>
        <row r="1175">
          <cell r="A1175" t="str">
            <v/>
          </cell>
        </row>
        <row r="1176">
          <cell r="A1176" t="str">
            <v/>
          </cell>
        </row>
        <row r="1177">
          <cell r="A1177" t="str">
            <v/>
          </cell>
        </row>
        <row r="1178">
          <cell r="A1178" t="str">
            <v/>
          </cell>
        </row>
        <row r="1179">
          <cell r="A1179" t="str">
            <v/>
          </cell>
        </row>
        <row r="1180">
          <cell r="A1180" t="str">
            <v/>
          </cell>
        </row>
        <row r="1181">
          <cell r="A1181" t="str">
            <v/>
          </cell>
        </row>
        <row r="1182">
          <cell r="A1182" t="str">
            <v/>
          </cell>
        </row>
        <row r="1183">
          <cell r="A1183" t="str">
            <v/>
          </cell>
        </row>
        <row r="1184">
          <cell r="A1184" t="str">
            <v/>
          </cell>
        </row>
        <row r="1185">
          <cell r="A1185" t="str">
            <v/>
          </cell>
        </row>
        <row r="1186">
          <cell r="A1186" t="str">
            <v/>
          </cell>
        </row>
        <row r="1187">
          <cell r="A1187" t="str">
            <v/>
          </cell>
        </row>
        <row r="1188">
          <cell r="A1188" t="str">
            <v/>
          </cell>
        </row>
        <row r="1189">
          <cell r="A1189" t="str">
            <v/>
          </cell>
        </row>
        <row r="1190">
          <cell r="A1190" t="str">
            <v/>
          </cell>
        </row>
        <row r="1191">
          <cell r="A1191" t="str">
            <v/>
          </cell>
        </row>
        <row r="1192">
          <cell r="A1192" t="str">
            <v/>
          </cell>
        </row>
        <row r="1193">
          <cell r="A1193" t="str">
            <v/>
          </cell>
        </row>
        <row r="1194">
          <cell r="A1194" t="str">
            <v/>
          </cell>
        </row>
        <row r="1195">
          <cell r="A1195" t="str">
            <v/>
          </cell>
        </row>
        <row r="1196">
          <cell r="A1196" t="str">
            <v/>
          </cell>
        </row>
        <row r="1197">
          <cell r="A1197" t="str">
            <v/>
          </cell>
        </row>
        <row r="1198">
          <cell r="A1198" t="str">
            <v/>
          </cell>
        </row>
        <row r="1199">
          <cell r="A1199" t="str">
            <v/>
          </cell>
        </row>
        <row r="1200">
          <cell r="A1200" t="str">
            <v/>
          </cell>
        </row>
        <row r="1201">
          <cell r="A1201" t="str">
            <v/>
          </cell>
        </row>
        <row r="1202">
          <cell r="A1202" t="str">
            <v/>
          </cell>
        </row>
        <row r="1203">
          <cell r="A1203" t="str">
            <v/>
          </cell>
        </row>
        <row r="1204">
          <cell r="A1204" t="str">
            <v/>
          </cell>
        </row>
        <row r="1205">
          <cell r="A1205" t="str">
            <v/>
          </cell>
        </row>
        <row r="1206">
          <cell r="A1206" t="str">
            <v/>
          </cell>
        </row>
        <row r="1207">
          <cell r="A1207" t="str">
            <v/>
          </cell>
        </row>
        <row r="1208">
          <cell r="A1208" t="str">
            <v/>
          </cell>
        </row>
        <row r="1209">
          <cell r="A1209" t="str">
            <v/>
          </cell>
        </row>
        <row r="1210">
          <cell r="A1210" t="str">
            <v/>
          </cell>
        </row>
        <row r="1211">
          <cell r="A1211" t="str">
            <v/>
          </cell>
        </row>
        <row r="1212">
          <cell r="A1212" t="str">
            <v/>
          </cell>
        </row>
        <row r="1213">
          <cell r="A1213" t="str">
            <v/>
          </cell>
        </row>
        <row r="1214">
          <cell r="A1214" t="str">
            <v/>
          </cell>
        </row>
        <row r="1215">
          <cell r="A1215" t="str">
            <v/>
          </cell>
        </row>
        <row r="1216">
          <cell r="A1216" t="str">
            <v/>
          </cell>
        </row>
        <row r="1217">
          <cell r="A1217" t="str">
            <v/>
          </cell>
        </row>
        <row r="1218">
          <cell r="A1218" t="str">
            <v/>
          </cell>
        </row>
        <row r="1219">
          <cell r="A1219" t="str">
            <v/>
          </cell>
        </row>
        <row r="1220">
          <cell r="A1220" t="str">
            <v/>
          </cell>
        </row>
        <row r="1221">
          <cell r="A1221" t="str">
            <v/>
          </cell>
        </row>
        <row r="1222">
          <cell r="A1222" t="str">
            <v/>
          </cell>
        </row>
        <row r="1223">
          <cell r="A1223" t="str">
            <v/>
          </cell>
        </row>
        <row r="1224">
          <cell r="A1224" t="str">
            <v/>
          </cell>
        </row>
        <row r="1225">
          <cell r="A1225" t="str">
            <v/>
          </cell>
        </row>
        <row r="1226">
          <cell r="A1226" t="str">
            <v/>
          </cell>
        </row>
        <row r="1227">
          <cell r="A1227" t="str">
            <v/>
          </cell>
        </row>
        <row r="1228">
          <cell r="A1228" t="str">
            <v/>
          </cell>
        </row>
        <row r="1229">
          <cell r="A1229" t="str">
            <v/>
          </cell>
        </row>
        <row r="1230">
          <cell r="A1230" t="str">
            <v/>
          </cell>
        </row>
        <row r="1231">
          <cell r="A1231" t="str">
            <v/>
          </cell>
        </row>
        <row r="1232">
          <cell r="A1232" t="str">
            <v/>
          </cell>
        </row>
        <row r="1233">
          <cell r="A1233" t="str">
            <v/>
          </cell>
        </row>
        <row r="1234">
          <cell r="A1234" t="str">
            <v/>
          </cell>
        </row>
        <row r="1235">
          <cell r="A1235" t="str">
            <v/>
          </cell>
        </row>
        <row r="1236">
          <cell r="A1236" t="str">
            <v/>
          </cell>
        </row>
        <row r="1237">
          <cell r="A1237" t="str">
            <v/>
          </cell>
        </row>
        <row r="1238">
          <cell r="A1238" t="str">
            <v/>
          </cell>
        </row>
        <row r="1239">
          <cell r="A1239" t="str">
            <v/>
          </cell>
        </row>
        <row r="1240">
          <cell r="A1240" t="str">
            <v/>
          </cell>
        </row>
        <row r="1241">
          <cell r="A1241" t="str">
            <v/>
          </cell>
        </row>
        <row r="1242">
          <cell r="A1242" t="str">
            <v/>
          </cell>
        </row>
        <row r="1243">
          <cell r="A1243" t="str">
            <v/>
          </cell>
        </row>
        <row r="1244">
          <cell r="A1244" t="str">
            <v/>
          </cell>
        </row>
        <row r="1245">
          <cell r="A1245" t="str">
            <v/>
          </cell>
        </row>
        <row r="1246">
          <cell r="A1246" t="str">
            <v/>
          </cell>
        </row>
        <row r="1247">
          <cell r="A1247" t="str">
            <v/>
          </cell>
        </row>
        <row r="1248">
          <cell r="A1248" t="str">
            <v/>
          </cell>
        </row>
        <row r="1249">
          <cell r="A1249" t="str">
            <v/>
          </cell>
        </row>
        <row r="1250">
          <cell r="A1250" t="str">
            <v/>
          </cell>
        </row>
        <row r="1251">
          <cell r="A1251" t="str">
            <v/>
          </cell>
        </row>
        <row r="1252">
          <cell r="A1252" t="str">
            <v/>
          </cell>
        </row>
        <row r="1253">
          <cell r="A1253" t="str">
            <v/>
          </cell>
        </row>
        <row r="1254">
          <cell r="A1254" t="str">
            <v/>
          </cell>
        </row>
        <row r="1255">
          <cell r="A1255" t="str">
            <v/>
          </cell>
        </row>
        <row r="1256">
          <cell r="A1256" t="str">
            <v/>
          </cell>
        </row>
        <row r="1257">
          <cell r="A1257" t="str">
            <v/>
          </cell>
        </row>
        <row r="1258">
          <cell r="A1258" t="str">
            <v/>
          </cell>
        </row>
        <row r="1259">
          <cell r="A1259" t="str">
            <v/>
          </cell>
        </row>
        <row r="1260">
          <cell r="A1260" t="str">
            <v/>
          </cell>
        </row>
        <row r="1261">
          <cell r="A1261" t="str">
            <v/>
          </cell>
        </row>
        <row r="1262">
          <cell r="A1262" t="str">
            <v/>
          </cell>
        </row>
        <row r="1263">
          <cell r="A1263" t="str">
            <v/>
          </cell>
        </row>
        <row r="1264">
          <cell r="A1264" t="str">
            <v/>
          </cell>
        </row>
        <row r="1265">
          <cell r="A1265" t="str">
            <v/>
          </cell>
        </row>
        <row r="1266">
          <cell r="A1266" t="str">
            <v/>
          </cell>
        </row>
        <row r="1267">
          <cell r="A1267" t="str">
            <v/>
          </cell>
        </row>
        <row r="1268">
          <cell r="A1268" t="str">
            <v/>
          </cell>
        </row>
        <row r="1269">
          <cell r="A1269" t="str">
            <v/>
          </cell>
        </row>
        <row r="1270">
          <cell r="A1270" t="str">
            <v/>
          </cell>
        </row>
        <row r="1271">
          <cell r="A1271" t="str">
            <v/>
          </cell>
        </row>
        <row r="1272">
          <cell r="A1272" t="str">
            <v/>
          </cell>
        </row>
        <row r="1273">
          <cell r="A1273" t="str">
            <v/>
          </cell>
        </row>
        <row r="1274">
          <cell r="A1274" t="str">
            <v/>
          </cell>
        </row>
        <row r="1275">
          <cell r="A1275" t="str">
            <v/>
          </cell>
        </row>
        <row r="1276">
          <cell r="A1276" t="str">
            <v/>
          </cell>
        </row>
        <row r="1277">
          <cell r="A1277" t="str">
            <v/>
          </cell>
        </row>
        <row r="1278">
          <cell r="A1278" t="str">
            <v/>
          </cell>
        </row>
        <row r="1279">
          <cell r="A1279" t="str">
            <v/>
          </cell>
        </row>
        <row r="1280">
          <cell r="A1280" t="str">
            <v/>
          </cell>
        </row>
        <row r="1281">
          <cell r="A1281" t="str">
            <v/>
          </cell>
        </row>
        <row r="1282">
          <cell r="A1282" t="str">
            <v/>
          </cell>
        </row>
        <row r="1283">
          <cell r="A1283" t="str">
            <v/>
          </cell>
        </row>
        <row r="1284">
          <cell r="A1284" t="str">
            <v/>
          </cell>
        </row>
        <row r="1285">
          <cell r="A1285" t="str">
            <v/>
          </cell>
        </row>
        <row r="1286">
          <cell r="A1286" t="str">
            <v/>
          </cell>
        </row>
        <row r="1287">
          <cell r="A1287" t="str">
            <v/>
          </cell>
        </row>
        <row r="1288">
          <cell r="A1288" t="str">
            <v/>
          </cell>
        </row>
        <row r="1289">
          <cell r="A1289" t="str">
            <v/>
          </cell>
        </row>
        <row r="1290">
          <cell r="A1290" t="str">
            <v/>
          </cell>
        </row>
        <row r="1291">
          <cell r="A1291" t="str">
            <v/>
          </cell>
        </row>
        <row r="1292">
          <cell r="A1292" t="str">
            <v/>
          </cell>
        </row>
        <row r="1293">
          <cell r="A1293" t="str">
            <v/>
          </cell>
        </row>
        <row r="1294">
          <cell r="A1294" t="str">
            <v/>
          </cell>
        </row>
        <row r="1295">
          <cell r="A1295" t="str">
            <v/>
          </cell>
        </row>
        <row r="1296">
          <cell r="A1296" t="str">
            <v/>
          </cell>
        </row>
        <row r="1297">
          <cell r="A1297" t="str">
            <v/>
          </cell>
        </row>
        <row r="1298">
          <cell r="A1298" t="str">
            <v/>
          </cell>
        </row>
        <row r="1299">
          <cell r="A1299" t="str">
            <v/>
          </cell>
        </row>
        <row r="1300">
          <cell r="A1300" t="str">
            <v/>
          </cell>
        </row>
        <row r="1301">
          <cell r="A1301" t="str">
            <v/>
          </cell>
        </row>
        <row r="1302">
          <cell r="A1302" t="str">
            <v/>
          </cell>
        </row>
        <row r="1303">
          <cell r="A1303" t="str">
            <v/>
          </cell>
        </row>
        <row r="1304">
          <cell r="A1304" t="str">
            <v/>
          </cell>
        </row>
        <row r="1305">
          <cell r="A1305" t="str">
            <v/>
          </cell>
        </row>
        <row r="1306">
          <cell r="A1306" t="str">
            <v/>
          </cell>
        </row>
        <row r="1307">
          <cell r="A1307" t="str">
            <v/>
          </cell>
        </row>
        <row r="1308">
          <cell r="A1308" t="str">
            <v/>
          </cell>
        </row>
        <row r="1309">
          <cell r="A1309" t="str">
            <v/>
          </cell>
        </row>
        <row r="1310">
          <cell r="A1310" t="str">
            <v/>
          </cell>
        </row>
        <row r="1311">
          <cell r="A1311" t="str">
            <v/>
          </cell>
        </row>
        <row r="1312">
          <cell r="A1312" t="str">
            <v/>
          </cell>
        </row>
        <row r="1313">
          <cell r="A1313" t="str">
            <v/>
          </cell>
        </row>
        <row r="1314">
          <cell r="A1314" t="str">
            <v/>
          </cell>
        </row>
        <row r="1315">
          <cell r="A1315" t="str">
            <v/>
          </cell>
        </row>
        <row r="1316">
          <cell r="A1316" t="str">
            <v/>
          </cell>
        </row>
        <row r="1317">
          <cell r="A1317" t="str">
            <v/>
          </cell>
        </row>
        <row r="1318">
          <cell r="A1318" t="str">
            <v/>
          </cell>
        </row>
        <row r="1319">
          <cell r="A1319" t="str">
            <v/>
          </cell>
        </row>
        <row r="1320">
          <cell r="A1320" t="str">
            <v/>
          </cell>
        </row>
        <row r="1321">
          <cell r="A1321" t="str">
            <v/>
          </cell>
        </row>
        <row r="1322">
          <cell r="A1322" t="str">
            <v/>
          </cell>
        </row>
        <row r="1323">
          <cell r="A1323" t="str">
            <v/>
          </cell>
        </row>
        <row r="1324">
          <cell r="A1324" t="str">
            <v/>
          </cell>
        </row>
        <row r="1325">
          <cell r="A1325" t="str">
            <v/>
          </cell>
        </row>
        <row r="1326">
          <cell r="A1326" t="str">
            <v/>
          </cell>
        </row>
        <row r="1327">
          <cell r="A1327" t="str">
            <v/>
          </cell>
        </row>
        <row r="1328">
          <cell r="A1328" t="str">
            <v/>
          </cell>
        </row>
        <row r="1329">
          <cell r="A1329" t="str">
            <v/>
          </cell>
        </row>
        <row r="1330">
          <cell r="A1330" t="str">
            <v/>
          </cell>
        </row>
        <row r="1331">
          <cell r="A1331" t="str">
            <v/>
          </cell>
        </row>
        <row r="1332">
          <cell r="A1332" t="str">
            <v/>
          </cell>
        </row>
        <row r="1333">
          <cell r="A1333" t="str">
            <v/>
          </cell>
        </row>
        <row r="1334">
          <cell r="A1334" t="str">
            <v/>
          </cell>
        </row>
        <row r="1335">
          <cell r="A1335" t="str">
            <v/>
          </cell>
        </row>
        <row r="1336">
          <cell r="A1336" t="str">
            <v/>
          </cell>
        </row>
        <row r="1337">
          <cell r="A1337" t="str">
            <v/>
          </cell>
        </row>
        <row r="1338">
          <cell r="A1338" t="str">
            <v/>
          </cell>
        </row>
        <row r="1339">
          <cell r="A1339" t="str">
            <v/>
          </cell>
        </row>
        <row r="1340">
          <cell r="A1340" t="str">
            <v/>
          </cell>
        </row>
        <row r="1341">
          <cell r="A1341" t="str">
            <v/>
          </cell>
        </row>
        <row r="1342">
          <cell r="A1342" t="str">
            <v/>
          </cell>
        </row>
        <row r="1343">
          <cell r="A1343" t="str">
            <v/>
          </cell>
        </row>
        <row r="1344">
          <cell r="A1344" t="str">
            <v/>
          </cell>
        </row>
        <row r="1345">
          <cell r="A1345" t="str">
            <v/>
          </cell>
        </row>
        <row r="1346">
          <cell r="A1346" t="str">
            <v/>
          </cell>
        </row>
        <row r="1347">
          <cell r="A1347" t="str">
            <v/>
          </cell>
        </row>
        <row r="1348">
          <cell r="A1348" t="str">
            <v/>
          </cell>
        </row>
        <row r="1349">
          <cell r="A1349" t="str">
            <v/>
          </cell>
        </row>
        <row r="1350">
          <cell r="A1350" t="str">
            <v/>
          </cell>
        </row>
        <row r="1351">
          <cell r="A1351" t="str">
            <v/>
          </cell>
        </row>
        <row r="1352">
          <cell r="A1352" t="str">
            <v/>
          </cell>
        </row>
        <row r="1353">
          <cell r="A1353" t="str">
            <v/>
          </cell>
        </row>
        <row r="1354">
          <cell r="A1354" t="str">
            <v/>
          </cell>
        </row>
        <row r="1355">
          <cell r="A1355" t="str">
            <v/>
          </cell>
        </row>
        <row r="1356">
          <cell r="A1356" t="str">
            <v/>
          </cell>
        </row>
        <row r="1357">
          <cell r="A1357" t="str">
            <v/>
          </cell>
        </row>
        <row r="1358">
          <cell r="A1358" t="str">
            <v/>
          </cell>
        </row>
        <row r="1359">
          <cell r="A1359" t="str">
            <v/>
          </cell>
        </row>
        <row r="1360">
          <cell r="A1360" t="str">
            <v/>
          </cell>
        </row>
        <row r="1361">
          <cell r="A1361" t="str">
            <v/>
          </cell>
        </row>
        <row r="1362">
          <cell r="A1362" t="str">
            <v/>
          </cell>
        </row>
        <row r="1363">
          <cell r="A1363" t="str">
            <v/>
          </cell>
        </row>
        <row r="1364">
          <cell r="A1364" t="str">
            <v/>
          </cell>
        </row>
        <row r="1365">
          <cell r="A1365" t="str">
            <v/>
          </cell>
        </row>
        <row r="1366">
          <cell r="A1366" t="str">
            <v/>
          </cell>
        </row>
        <row r="1367">
          <cell r="A1367" t="str">
            <v/>
          </cell>
        </row>
        <row r="1368">
          <cell r="A1368" t="str">
            <v/>
          </cell>
        </row>
        <row r="1369">
          <cell r="A1369" t="str">
            <v/>
          </cell>
        </row>
        <row r="1370">
          <cell r="A1370" t="str">
            <v/>
          </cell>
        </row>
        <row r="1371">
          <cell r="A1371" t="str">
            <v/>
          </cell>
        </row>
        <row r="1372">
          <cell r="A1372" t="str">
            <v/>
          </cell>
        </row>
        <row r="1373">
          <cell r="A1373" t="str">
            <v/>
          </cell>
        </row>
        <row r="1374">
          <cell r="A1374" t="str">
            <v/>
          </cell>
        </row>
        <row r="1375">
          <cell r="A1375" t="str">
            <v/>
          </cell>
        </row>
        <row r="1376">
          <cell r="A1376" t="str">
            <v/>
          </cell>
        </row>
        <row r="1377">
          <cell r="A1377" t="str">
            <v/>
          </cell>
        </row>
        <row r="1378">
          <cell r="A1378" t="str">
            <v/>
          </cell>
        </row>
        <row r="1379">
          <cell r="A1379" t="str">
            <v/>
          </cell>
        </row>
        <row r="1380">
          <cell r="A1380" t="str">
            <v/>
          </cell>
        </row>
        <row r="1381">
          <cell r="A1381" t="str">
            <v/>
          </cell>
        </row>
        <row r="1382">
          <cell r="A1382" t="str">
            <v/>
          </cell>
        </row>
        <row r="1383">
          <cell r="A1383" t="str">
            <v/>
          </cell>
        </row>
        <row r="1384">
          <cell r="A1384" t="str">
            <v/>
          </cell>
        </row>
        <row r="1385">
          <cell r="A1385" t="str">
            <v/>
          </cell>
        </row>
        <row r="1386">
          <cell r="A1386" t="str">
            <v/>
          </cell>
        </row>
        <row r="1387">
          <cell r="A1387" t="str">
            <v/>
          </cell>
        </row>
        <row r="1388">
          <cell r="A1388" t="str">
            <v/>
          </cell>
        </row>
        <row r="1389">
          <cell r="A1389" t="str">
            <v/>
          </cell>
        </row>
        <row r="1390">
          <cell r="A1390" t="str">
            <v/>
          </cell>
        </row>
        <row r="1391">
          <cell r="A1391" t="str">
            <v/>
          </cell>
        </row>
        <row r="1392">
          <cell r="A1392" t="str">
            <v/>
          </cell>
        </row>
        <row r="1393">
          <cell r="A1393" t="str">
            <v/>
          </cell>
        </row>
        <row r="1394">
          <cell r="A1394" t="str">
            <v/>
          </cell>
        </row>
        <row r="1395">
          <cell r="A1395" t="str">
            <v/>
          </cell>
        </row>
        <row r="1396">
          <cell r="A1396" t="str">
            <v/>
          </cell>
        </row>
        <row r="1397">
          <cell r="A1397" t="str">
            <v/>
          </cell>
        </row>
        <row r="1398">
          <cell r="A1398" t="str">
            <v/>
          </cell>
        </row>
        <row r="1399">
          <cell r="A1399" t="str">
            <v/>
          </cell>
        </row>
        <row r="1400">
          <cell r="A1400" t="str">
            <v/>
          </cell>
        </row>
        <row r="1401">
          <cell r="A1401" t="str">
            <v/>
          </cell>
        </row>
        <row r="1402">
          <cell r="A1402" t="str">
            <v/>
          </cell>
        </row>
        <row r="1403">
          <cell r="A1403" t="str">
            <v/>
          </cell>
        </row>
        <row r="1404">
          <cell r="A1404" t="str">
            <v/>
          </cell>
        </row>
        <row r="1405">
          <cell r="A1405" t="str">
            <v/>
          </cell>
        </row>
        <row r="1406">
          <cell r="A1406" t="str">
            <v/>
          </cell>
        </row>
        <row r="1407">
          <cell r="A1407" t="str">
            <v/>
          </cell>
        </row>
        <row r="1408">
          <cell r="A1408" t="str">
            <v/>
          </cell>
        </row>
        <row r="1409">
          <cell r="A1409" t="str">
            <v/>
          </cell>
        </row>
        <row r="1410">
          <cell r="A1410" t="str">
            <v/>
          </cell>
        </row>
        <row r="1411">
          <cell r="A1411" t="str">
            <v/>
          </cell>
        </row>
        <row r="1412">
          <cell r="A1412" t="str">
            <v/>
          </cell>
        </row>
        <row r="1413">
          <cell r="A1413" t="str">
            <v/>
          </cell>
        </row>
        <row r="1414">
          <cell r="A1414" t="str">
            <v/>
          </cell>
        </row>
        <row r="1415">
          <cell r="A1415" t="str">
            <v/>
          </cell>
        </row>
        <row r="1416">
          <cell r="A1416" t="str">
            <v/>
          </cell>
        </row>
        <row r="1417">
          <cell r="A1417" t="str">
            <v/>
          </cell>
        </row>
        <row r="1418">
          <cell r="A1418" t="str">
            <v/>
          </cell>
        </row>
        <row r="1419">
          <cell r="A1419" t="str">
            <v/>
          </cell>
        </row>
        <row r="1420">
          <cell r="A1420" t="str">
            <v/>
          </cell>
        </row>
        <row r="1421">
          <cell r="A1421" t="str">
            <v/>
          </cell>
        </row>
        <row r="1422">
          <cell r="A1422" t="str">
            <v/>
          </cell>
        </row>
        <row r="1423">
          <cell r="A1423" t="str">
            <v/>
          </cell>
        </row>
        <row r="1424">
          <cell r="A1424" t="str">
            <v/>
          </cell>
        </row>
        <row r="1425">
          <cell r="A1425" t="str">
            <v/>
          </cell>
        </row>
        <row r="1426">
          <cell r="A1426" t="str">
            <v/>
          </cell>
        </row>
        <row r="1427">
          <cell r="A1427" t="str">
            <v/>
          </cell>
        </row>
        <row r="1428">
          <cell r="A1428" t="str">
            <v/>
          </cell>
        </row>
        <row r="1429">
          <cell r="A1429" t="str">
            <v/>
          </cell>
        </row>
        <row r="1430">
          <cell r="A1430" t="str">
            <v/>
          </cell>
        </row>
        <row r="1431">
          <cell r="A1431" t="str">
            <v/>
          </cell>
        </row>
        <row r="1432">
          <cell r="A1432" t="str">
            <v/>
          </cell>
        </row>
        <row r="1433">
          <cell r="A1433" t="str">
            <v/>
          </cell>
        </row>
        <row r="1434">
          <cell r="A1434" t="str">
            <v/>
          </cell>
        </row>
        <row r="1435">
          <cell r="A1435" t="str">
            <v/>
          </cell>
        </row>
        <row r="1436">
          <cell r="A1436" t="str">
            <v/>
          </cell>
        </row>
        <row r="1437">
          <cell r="A1437" t="str">
            <v/>
          </cell>
        </row>
        <row r="1438">
          <cell r="A1438" t="str">
            <v/>
          </cell>
        </row>
        <row r="1439">
          <cell r="A1439" t="str">
            <v/>
          </cell>
        </row>
        <row r="1440">
          <cell r="A1440" t="str">
            <v/>
          </cell>
        </row>
        <row r="1441">
          <cell r="A1441" t="str">
            <v/>
          </cell>
        </row>
        <row r="1442">
          <cell r="A1442" t="str">
            <v/>
          </cell>
        </row>
        <row r="1443">
          <cell r="A1443" t="str">
            <v/>
          </cell>
        </row>
        <row r="1444">
          <cell r="A1444" t="str">
            <v/>
          </cell>
        </row>
        <row r="1445">
          <cell r="A1445" t="str">
            <v/>
          </cell>
        </row>
        <row r="1446">
          <cell r="A1446" t="str">
            <v/>
          </cell>
        </row>
        <row r="1447">
          <cell r="A1447" t="str">
            <v/>
          </cell>
        </row>
        <row r="1448">
          <cell r="A1448" t="str">
            <v/>
          </cell>
        </row>
        <row r="1449">
          <cell r="A1449" t="str">
            <v/>
          </cell>
        </row>
        <row r="1450">
          <cell r="A1450" t="str">
            <v/>
          </cell>
        </row>
        <row r="1451">
          <cell r="A1451" t="str">
            <v/>
          </cell>
        </row>
        <row r="1452">
          <cell r="A1452" t="str">
            <v/>
          </cell>
        </row>
        <row r="1453">
          <cell r="A1453" t="str">
            <v/>
          </cell>
        </row>
        <row r="1454">
          <cell r="A1454" t="str">
            <v/>
          </cell>
        </row>
        <row r="1455">
          <cell r="A1455" t="str">
            <v/>
          </cell>
        </row>
        <row r="1456">
          <cell r="A1456" t="str">
            <v/>
          </cell>
        </row>
        <row r="1457">
          <cell r="A1457" t="str">
            <v/>
          </cell>
        </row>
        <row r="1458">
          <cell r="A1458" t="str">
            <v/>
          </cell>
        </row>
        <row r="1459">
          <cell r="A1459" t="str">
            <v/>
          </cell>
        </row>
      </sheetData>
      <sheetData sheetId="14" refreshError="1">
        <row r="1">
          <cell r="A1" t="str">
            <v>코드</v>
          </cell>
          <cell r="B1" t="str">
            <v>사업장</v>
          </cell>
          <cell r="C1" t="str">
            <v>고객</v>
          </cell>
          <cell r="D1" t="str">
            <v>경로</v>
          </cell>
          <cell r="E1" t="str">
            <v>제품계층구조3</v>
          </cell>
          <cell r="F1" t="str">
            <v>자재</v>
          </cell>
          <cell r="G1" t="str">
            <v>당월매출수량</v>
          </cell>
          <cell r="H1" t="str">
            <v>당월매출금액</v>
          </cell>
          <cell r="I1" t="str">
            <v>외화매출액</v>
          </cell>
          <cell r="J1" t="str">
            <v>check</v>
          </cell>
        </row>
        <row r="2">
          <cell r="A2" t="str">
            <v/>
          </cell>
        </row>
        <row r="3">
          <cell r="A3" t="str">
            <v/>
          </cell>
        </row>
        <row r="4">
          <cell r="A4" t="str">
            <v/>
          </cell>
        </row>
        <row r="5">
          <cell r="A5" t="str">
            <v/>
          </cell>
        </row>
        <row r="6">
          <cell r="A6" t="str">
            <v/>
          </cell>
        </row>
        <row r="7">
          <cell r="A7" t="str">
            <v/>
          </cell>
        </row>
        <row r="8">
          <cell r="A8" t="str">
            <v/>
          </cell>
        </row>
        <row r="9">
          <cell r="A9" t="str">
            <v/>
          </cell>
        </row>
        <row r="10">
          <cell r="A10" t="str">
            <v/>
          </cell>
        </row>
        <row r="11">
          <cell r="A11" t="str">
            <v/>
          </cell>
        </row>
        <row r="12">
          <cell r="A12" t="str">
            <v/>
          </cell>
        </row>
        <row r="13">
          <cell r="A13" t="str">
            <v/>
          </cell>
        </row>
        <row r="14">
          <cell r="A14" t="str">
            <v/>
          </cell>
        </row>
        <row r="15">
          <cell r="A15" t="str">
            <v/>
          </cell>
        </row>
        <row r="16">
          <cell r="A16" t="str">
            <v/>
          </cell>
        </row>
        <row r="17">
          <cell r="A17" t="str">
            <v/>
          </cell>
        </row>
        <row r="18">
          <cell r="A18" t="str">
            <v/>
          </cell>
        </row>
        <row r="19">
          <cell r="A19" t="str">
            <v/>
          </cell>
        </row>
        <row r="20">
          <cell r="A20" t="str">
            <v/>
          </cell>
        </row>
        <row r="21">
          <cell r="A21" t="str">
            <v/>
          </cell>
        </row>
        <row r="22">
          <cell r="A22" t="str">
            <v/>
          </cell>
        </row>
        <row r="23">
          <cell r="A23" t="str">
            <v/>
          </cell>
        </row>
        <row r="24">
          <cell r="A24" t="str">
            <v/>
          </cell>
        </row>
        <row r="25">
          <cell r="A25" t="str">
            <v/>
          </cell>
        </row>
        <row r="26">
          <cell r="A26" t="str">
            <v/>
          </cell>
        </row>
        <row r="27">
          <cell r="A27" t="str">
            <v/>
          </cell>
        </row>
        <row r="28">
          <cell r="A28" t="str">
            <v/>
          </cell>
        </row>
        <row r="29">
          <cell r="A29" t="str">
            <v/>
          </cell>
        </row>
        <row r="30">
          <cell r="A30" t="str">
            <v/>
          </cell>
        </row>
        <row r="31">
          <cell r="A31" t="str">
            <v/>
          </cell>
        </row>
        <row r="32">
          <cell r="A32" t="str">
            <v/>
          </cell>
        </row>
        <row r="33">
          <cell r="A33" t="str">
            <v/>
          </cell>
        </row>
        <row r="34">
          <cell r="A34" t="str">
            <v/>
          </cell>
        </row>
        <row r="35">
          <cell r="A35" t="str">
            <v/>
          </cell>
        </row>
        <row r="36">
          <cell r="A36" t="str">
            <v/>
          </cell>
        </row>
        <row r="37">
          <cell r="A37" t="str">
            <v/>
          </cell>
        </row>
        <row r="38">
          <cell r="A38" t="str">
            <v/>
          </cell>
        </row>
        <row r="39">
          <cell r="A39" t="str">
            <v/>
          </cell>
        </row>
        <row r="40">
          <cell r="A40" t="str">
            <v/>
          </cell>
        </row>
        <row r="41">
          <cell r="A41" t="str">
            <v/>
          </cell>
        </row>
        <row r="42">
          <cell r="A42" t="str">
            <v/>
          </cell>
        </row>
        <row r="43">
          <cell r="A43" t="str">
            <v/>
          </cell>
        </row>
        <row r="44">
          <cell r="A44" t="str">
            <v/>
          </cell>
        </row>
        <row r="45">
          <cell r="A45" t="str">
            <v/>
          </cell>
        </row>
        <row r="46">
          <cell r="A46" t="str">
            <v/>
          </cell>
        </row>
        <row r="47">
          <cell r="A47" t="str">
            <v/>
          </cell>
        </row>
        <row r="48">
          <cell r="A48" t="str">
            <v/>
          </cell>
        </row>
        <row r="49">
          <cell r="A49" t="str">
            <v/>
          </cell>
        </row>
        <row r="50">
          <cell r="A50" t="str">
            <v/>
          </cell>
        </row>
        <row r="51">
          <cell r="A51" t="str">
            <v/>
          </cell>
        </row>
        <row r="52">
          <cell r="A52" t="str">
            <v/>
          </cell>
        </row>
        <row r="53">
          <cell r="A53" t="str">
            <v/>
          </cell>
        </row>
        <row r="54">
          <cell r="A54" t="str">
            <v/>
          </cell>
        </row>
        <row r="55">
          <cell r="A55" t="str">
            <v/>
          </cell>
        </row>
        <row r="56">
          <cell r="A56" t="str">
            <v/>
          </cell>
        </row>
        <row r="57">
          <cell r="A57" t="str">
            <v/>
          </cell>
        </row>
        <row r="58">
          <cell r="A58" t="str">
            <v/>
          </cell>
        </row>
        <row r="59">
          <cell r="A59" t="str">
            <v/>
          </cell>
        </row>
        <row r="60">
          <cell r="A60" t="str">
            <v/>
          </cell>
        </row>
        <row r="61">
          <cell r="A61" t="str">
            <v/>
          </cell>
        </row>
        <row r="62">
          <cell r="A62" t="str">
            <v/>
          </cell>
        </row>
        <row r="63">
          <cell r="A63" t="str">
            <v/>
          </cell>
        </row>
        <row r="64">
          <cell r="A64" t="str">
            <v/>
          </cell>
        </row>
        <row r="65">
          <cell r="A65" t="str">
            <v/>
          </cell>
        </row>
        <row r="66">
          <cell r="A66" t="str">
            <v/>
          </cell>
        </row>
        <row r="67">
          <cell r="A67" t="str">
            <v/>
          </cell>
        </row>
        <row r="68">
          <cell r="A68" t="str">
            <v/>
          </cell>
        </row>
        <row r="69">
          <cell r="A69" t="str">
            <v/>
          </cell>
        </row>
        <row r="70">
          <cell r="A70" t="str">
            <v/>
          </cell>
        </row>
        <row r="71">
          <cell r="A71" t="str">
            <v/>
          </cell>
        </row>
        <row r="72">
          <cell r="A72" t="str">
            <v/>
          </cell>
        </row>
        <row r="73">
          <cell r="A73" t="str">
            <v/>
          </cell>
        </row>
        <row r="74">
          <cell r="A74" t="str">
            <v/>
          </cell>
        </row>
        <row r="75">
          <cell r="A75" t="str">
            <v/>
          </cell>
        </row>
        <row r="76">
          <cell r="A76" t="str">
            <v/>
          </cell>
        </row>
        <row r="77">
          <cell r="A77" t="str">
            <v/>
          </cell>
        </row>
        <row r="78">
          <cell r="A78" t="str">
            <v/>
          </cell>
        </row>
        <row r="79">
          <cell r="A79" t="str">
            <v/>
          </cell>
        </row>
        <row r="80">
          <cell r="A80" t="str">
            <v/>
          </cell>
        </row>
        <row r="81">
          <cell r="A81" t="str">
            <v/>
          </cell>
        </row>
        <row r="82">
          <cell r="A82" t="str">
            <v/>
          </cell>
        </row>
        <row r="83">
          <cell r="A83" t="str">
            <v/>
          </cell>
        </row>
        <row r="84">
          <cell r="A84" t="str">
            <v/>
          </cell>
        </row>
        <row r="85">
          <cell r="A85" t="str">
            <v/>
          </cell>
        </row>
        <row r="86">
          <cell r="A86" t="str">
            <v/>
          </cell>
        </row>
        <row r="87">
          <cell r="A87" t="str">
            <v/>
          </cell>
        </row>
        <row r="88">
          <cell r="A88" t="str">
            <v/>
          </cell>
        </row>
        <row r="89">
          <cell r="A89" t="str">
            <v/>
          </cell>
        </row>
        <row r="90">
          <cell r="A90" t="str">
            <v/>
          </cell>
        </row>
        <row r="91">
          <cell r="A91" t="str">
            <v/>
          </cell>
        </row>
        <row r="92">
          <cell r="A92" t="str">
            <v/>
          </cell>
        </row>
        <row r="93">
          <cell r="A93" t="str">
            <v/>
          </cell>
        </row>
        <row r="94">
          <cell r="A94" t="str">
            <v/>
          </cell>
        </row>
        <row r="95">
          <cell r="A95" t="str">
            <v/>
          </cell>
        </row>
        <row r="96">
          <cell r="A96" t="str">
            <v/>
          </cell>
        </row>
        <row r="97">
          <cell r="A97" t="str">
            <v/>
          </cell>
        </row>
        <row r="98">
          <cell r="A98" t="str">
            <v/>
          </cell>
        </row>
        <row r="99">
          <cell r="A99" t="str">
            <v/>
          </cell>
        </row>
        <row r="100">
          <cell r="A100" t="str">
            <v/>
          </cell>
        </row>
        <row r="101">
          <cell r="A101" t="str">
            <v/>
          </cell>
        </row>
        <row r="102">
          <cell r="A102" t="str">
            <v/>
          </cell>
        </row>
        <row r="103">
          <cell r="A103" t="str">
            <v/>
          </cell>
        </row>
        <row r="104">
          <cell r="A104" t="str">
            <v/>
          </cell>
        </row>
        <row r="105">
          <cell r="A105" t="str">
            <v/>
          </cell>
        </row>
        <row r="106">
          <cell r="A106" t="str">
            <v/>
          </cell>
        </row>
        <row r="107">
          <cell r="A107" t="str">
            <v/>
          </cell>
        </row>
        <row r="108">
          <cell r="A108" t="str">
            <v/>
          </cell>
        </row>
        <row r="109">
          <cell r="A109" t="str">
            <v/>
          </cell>
        </row>
        <row r="110">
          <cell r="A110" t="str">
            <v/>
          </cell>
        </row>
        <row r="111">
          <cell r="A111" t="str">
            <v/>
          </cell>
        </row>
        <row r="112">
          <cell r="A112" t="str">
            <v/>
          </cell>
        </row>
        <row r="113">
          <cell r="A113" t="str">
            <v/>
          </cell>
        </row>
        <row r="114">
          <cell r="A114" t="str">
            <v/>
          </cell>
        </row>
        <row r="115">
          <cell r="A115" t="str">
            <v/>
          </cell>
        </row>
        <row r="116">
          <cell r="A116" t="str">
            <v/>
          </cell>
        </row>
        <row r="117">
          <cell r="A117" t="str">
            <v/>
          </cell>
        </row>
        <row r="118">
          <cell r="A118" t="str">
            <v/>
          </cell>
        </row>
        <row r="119">
          <cell r="A119" t="str">
            <v/>
          </cell>
        </row>
        <row r="120">
          <cell r="A120" t="str">
            <v/>
          </cell>
        </row>
        <row r="121">
          <cell r="A121" t="str">
            <v/>
          </cell>
        </row>
        <row r="122">
          <cell r="A122" t="str">
            <v/>
          </cell>
        </row>
        <row r="123">
          <cell r="A123" t="str">
            <v/>
          </cell>
        </row>
        <row r="124">
          <cell r="A124" t="str">
            <v/>
          </cell>
        </row>
        <row r="125">
          <cell r="A125" t="str">
            <v/>
          </cell>
        </row>
        <row r="126">
          <cell r="A126" t="str">
            <v/>
          </cell>
        </row>
        <row r="127">
          <cell r="A127" t="str">
            <v/>
          </cell>
        </row>
        <row r="128">
          <cell r="A128" t="str">
            <v/>
          </cell>
        </row>
        <row r="129">
          <cell r="A129" t="str">
            <v/>
          </cell>
        </row>
        <row r="130">
          <cell r="A130" t="str">
            <v/>
          </cell>
        </row>
        <row r="131">
          <cell r="A131" t="str">
            <v/>
          </cell>
        </row>
        <row r="132">
          <cell r="A132" t="str">
            <v/>
          </cell>
        </row>
        <row r="133">
          <cell r="A133" t="str">
            <v/>
          </cell>
        </row>
        <row r="134">
          <cell r="A134" t="str">
            <v/>
          </cell>
        </row>
        <row r="135">
          <cell r="A135" t="str">
            <v/>
          </cell>
        </row>
        <row r="136">
          <cell r="A136" t="str">
            <v/>
          </cell>
        </row>
        <row r="137">
          <cell r="A137" t="str">
            <v/>
          </cell>
        </row>
        <row r="138">
          <cell r="A138" t="str">
            <v/>
          </cell>
        </row>
        <row r="139">
          <cell r="A139" t="str">
            <v/>
          </cell>
        </row>
        <row r="140">
          <cell r="A140" t="str">
            <v/>
          </cell>
        </row>
        <row r="141">
          <cell r="A141" t="str">
            <v/>
          </cell>
        </row>
        <row r="142">
          <cell r="A142" t="str">
            <v/>
          </cell>
        </row>
        <row r="143">
          <cell r="A143" t="str">
            <v/>
          </cell>
        </row>
        <row r="144">
          <cell r="A144" t="str">
            <v/>
          </cell>
        </row>
        <row r="145">
          <cell r="A145" t="str">
            <v/>
          </cell>
        </row>
        <row r="146">
          <cell r="A146" t="str">
            <v/>
          </cell>
        </row>
        <row r="147">
          <cell r="A147" t="str">
            <v/>
          </cell>
        </row>
        <row r="148">
          <cell r="A148" t="str">
            <v/>
          </cell>
        </row>
        <row r="149">
          <cell r="A149" t="str">
            <v/>
          </cell>
        </row>
        <row r="150">
          <cell r="A150" t="str">
            <v/>
          </cell>
        </row>
        <row r="151">
          <cell r="A151" t="str">
            <v/>
          </cell>
        </row>
        <row r="152">
          <cell r="A152" t="str">
            <v/>
          </cell>
        </row>
        <row r="153">
          <cell r="A153" t="str">
            <v/>
          </cell>
        </row>
        <row r="154">
          <cell r="A154" t="str">
            <v/>
          </cell>
        </row>
        <row r="155">
          <cell r="A155" t="str">
            <v/>
          </cell>
        </row>
        <row r="156">
          <cell r="A156" t="str">
            <v/>
          </cell>
        </row>
        <row r="157">
          <cell r="A157" t="str">
            <v/>
          </cell>
        </row>
        <row r="158">
          <cell r="A158" t="str">
            <v/>
          </cell>
        </row>
        <row r="159">
          <cell r="A159" t="str">
            <v/>
          </cell>
        </row>
        <row r="160">
          <cell r="A160" t="str">
            <v/>
          </cell>
        </row>
        <row r="161">
          <cell r="A161" t="str">
            <v/>
          </cell>
        </row>
        <row r="162">
          <cell r="A162" t="str">
            <v/>
          </cell>
        </row>
        <row r="163">
          <cell r="A163" t="str">
            <v/>
          </cell>
        </row>
        <row r="164">
          <cell r="A164" t="str">
            <v/>
          </cell>
        </row>
        <row r="165">
          <cell r="A165" t="str">
            <v/>
          </cell>
        </row>
        <row r="166">
          <cell r="A166" t="str">
            <v/>
          </cell>
        </row>
        <row r="167">
          <cell r="A167" t="str">
            <v/>
          </cell>
        </row>
        <row r="168">
          <cell r="A168" t="str">
            <v/>
          </cell>
        </row>
        <row r="169">
          <cell r="A169" t="str">
            <v/>
          </cell>
        </row>
        <row r="170">
          <cell r="A170" t="str">
            <v/>
          </cell>
        </row>
        <row r="171">
          <cell r="A171" t="str">
            <v/>
          </cell>
        </row>
        <row r="172">
          <cell r="A172" t="str">
            <v/>
          </cell>
        </row>
        <row r="173">
          <cell r="A173" t="str">
            <v/>
          </cell>
        </row>
        <row r="174">
          <cell r="A174" t="str">
            <v/>
          </cell>
        </row>
        <row r="175">
          <cell r="A175" t="str">
            <v/>
          </cell>
        </row>
        <row r="176">
          <cell r="A176" t="str">
            <v/>
          </cell>
        </row>
        <row r="177">
          <cell r="A177" t="str">
            <v/>
          </cell>
        </row>
        <row r="178">
          <cell r="A178" t="str">
            <v/>
          </cell>
        </row>
        <row r="179">
          <cell r="A179" t="str">
            <v/>
          </cell>
        </row>
        <row r="180">
          <cell r="A180" t="str">
            <v/>
          </cell>
        </row>
        <row r="181">
          <cell r="A181" t="str">
            <v/>
          </cell>
        </row>
        <row r="182">
          <cell r="A182" t="str">
            <v/>
          </cell>
        </row>
        <row r="183">
          <cell r="A183" t="str">
            <v/>
          </cell>
        </row>
        <row r="184">
          <cell r="A184" t="str">
            <v/>
          </cell>
        </row>
        <row r="185">
          <cell r="A185" t="str">
            <v/>
          </cell>
        </row>
        <row r="186">
          <cell r="A186" t="str">
            <v/>
          </cell>
        </row>
        <row r="187">
          <cell r="A187" t="str">
            <v/>
          </cell>
        </row>
        <row r="188">
          <cell r="A188" t="str">
            <v/>
          </cell>
        </row>
        <row r="189">
          <cell r="A189" t="str">
            <v/>
          </cell>
        </row>
        <row r="190">
          <cell r="A190" t="str">
            <v/>
          </cell>
        </row>
        <row r="191">
          <cell r="A191" t="str">
            <v/>
          </cell>
        </row>
        <row r="192">
          <cell r="A192" t="str">
            <v/>
          </cell>
        </row>
        <row r="193">
          <cell r="A193" t="str">
            <v/>
          </cell>
        </row>
        <row r="194">
          <cell r="A194" t="str">
            <v/>
          </cell>
        </row>
        <row r="195">
          <cell r="A195" t="str">
            <v/>
          </cell>
        </row>
        <row r="196">
          <cell r="A196" t="str">
            <v/>
          </cell>
        </row>
        <row r="197">
          <cell r="A197" t="str">
            <v/>
          </cell>
        </row>
        <row r="198">
          <cell r="A198" t="str">
            <v/>
          </cell>
        </row>
        <row r="199">
          <cell r="A199" t="str">
            <v/>
          </cell>
        </row>
        <row r="200">
          <cell r="A200" t="str">
            <v/>
          </cell>
        </row>
        <row r="201">
          <cell r="A201" t="str">
            <v/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  <row r="301">
          <cell r="A301" t="str">
            <v/>
          </cell>
        </row>
        <row r="302">
          <cell r="A302" t="str">
            <v/>
          </cell>
        </row>
        <row r="303">
          <cell r="A303" t="str">
            <v/>
          </cell>
        </row>
        <row r="304">
          <cell r="A304" t="str">
            <v/>
          </cell>
        </row>
        <row r="305">
          <cell r="A305" t="str">
            <v/>
          </cell>
        </row>
        <row r="306">
          <cell r="A306" t="str">
            <v/>
          </cell>
        </row>
        <row r="307">
          <cell r="A307" t="str">
            <v/>
          </cell>
        </row>
        <row r="308">
          <cell r="A308" t="str">
            <v/>
          </cell>
        </row>
        <row r="309">
          <cell r="A309" t="str">
            <v/>
          </cell>
        </row>
        <row r="310">
          <cell r="A310" t="str">
            <v/>
          </cell>
        </row>
        <row r="311">
          <cell r="A311" t="str">
            <v/>
          </cell>
        </row>
        <row r="312">
          <cell r="A312" t="str">
            <v/>
          </cell>
        </row>
        <row r="313">
          <cell r="A313" t="str">
            <v/>
          </cell>
        </row>
        <row r="314">
          <cell r="A314" t="str">
            <v/>
          </cell>
        </row>
        <row r="315">
          <cell r="A315" t="str">
            <v/>
          </cell>
        </row>
        <row r="316">
          <cell r="A316" t="str">
            <v/>
          </cell>
        </row>
        <row r="317">
          <cell r="A317" t="str">
            <v/>
          </cell>
        </row>
        <row r="318">
          <cell r="A318" t="str">
            <v/>
          </cell>
        </row>
        <row r="319">
          <cell r="A319" t="str">
            <v/>
          </cell>
        </row>
        <row r="320">
          <cell r="A320" t="str">
            <v/>
          </cell>
        </row>
        <row r="321">
          <cell r="A321" t="str">
            <v/>
          </cell>
        </row>
        <row r="322">
          <cell r="A322" t="str">
            <v/>
          </cell>
        </row>
        <row r="323">
          <cell r="A323" t="str">
            <v/>
          </cell>
        </row>
        <row r="324">
          <cell r="A324" t="str">
            <v/>
          </cell>
        </row>
        <row r="325">
          <cell r="A325" t="str">
            <v/>
          </cell>
        </row>
        <row r="326">
          <cell r="A326" t="str">
            <v/>
          </cell>
        </row>
        <row r="327">
          <cell r="A327" t="str">
            <v/>
          </cell>
        </row>
        <row r="328">
          <cell r="A328" t="str">
            <v/>
          </cell>
        </row>
        <row r="329">
          <cell r="A329" t="str">
            <v/>
          </cell>
        </row>
        <row r="330">
          <cell r="A330" t="str">
            <v/>
          </cell>
        </row>
        <row r="331">
          <cell r="A331" t="str">
            <v/>
          </cell>
        </row>
        <row r="332">
          <cell r="A332" t="str">
            <v/>
          </cell>
        </row>
        <row r="333">
          <cell r="A333" t="str">
            <v/>
          </cell>
        </row>
        <row r="334">
          <cell r="A334" t="str">
            <v/>
          </cell>
        </row>
        <row r="335">
          <cell r="A335" t="str">
            <v/>
          </cell>
        </row>
        <row r="336">
          <cell r="A336" t="str">
            <v/>
          </cell>
        </row>
        <row r="337">
          <cell r="A337" t="str">
            <v/>
          </cell>
        </row>
        <row r="338">
          <cell r="A338" t="str">
            <v/>
          </cell>
        </row>
        <row r="339">
          <cell r="A339" t="str">
            <v/>
          </cell>
        </row>
        <row r="340">
          <cell r="A340" t="str">
            <v/>
          </cell>
        </row>
        <row r="341">
          <cell r="A341" t="str">
            <v/>
          </cell>
        </row>
        <row r="342">
          <cell r="A342" t="str">
            <v/>
          </cell>
        </row>
        <row r="343">
          <cell r="A343" t="str">
            <v/>
          </cell>
        </row>
        <row r="344">
          <cell r="A344" t="str">
            <v/>
          </cell>
        </row>
        <row r="345">
          <cell r="A345" t="str">
            <v/>
          </cell>
        </row>
        <row r="346">
          <cell r="A346" t="str">
            <v/>
          </cell>
        </row>
        <row r="347">
          <cell r="A347" t="str">
            <v/>
          </cell>
        </row>
        <row r="348">
          <cell r="A348" t="str">
            <v/>
          </cell>
        </row>
        <row r="349">
          <cell r="A349" t="str">
            <v/>
          </cell>
        </row>
        <row r="350">
          <cell r="A350" t="str">
            <v/>
          </cell>
        </row>
        <row r="351">
          <cell r="A351" t="str">
            <v/>
          </cell>
        </row>
        <row r="352">
          <cell r="A352" t="str">
            <v/>
          </cell>
        </row>
        <row r="353">
          <cell r="A353" t="str">
            <v/>
          </cell>
        </row>
        <row r="354">
          <cell r="A354" t="str">
            <v/>
          </cell>
        </row>
        <row r="355">
          <cell r="A355" t="str">
            <v/>
          </cell>
        </row>
        <row r="356">
          <cell r="A356" t="str">
            <v/>
          </cell>
        </row>
        <row r="357">
          <cell r="A357" t="str">
            <v/>
          </cell>
        </row>
        <row r="358">
          <cell r="A358" t="str">
            <v/>
          </cell>
        </row>
        <row r="359">
          <cell r="A359" t="str">
            <v/>
          </cell>
        </row>
        <row r="360">
          <cell r="A360" t="str">
            <v/>
          </cell>
        </row>
        <row r="361">
          <cell r="A361" t="str">
            <v/>
          </cell>
        </row>
        <row r="362">
          <cell r="A362" t="str">
            <v/>
          </cell>
        </row>
        <row r="363">
          <cell r="A363" t="str">
            <v/>
          </cell>
        </row>
        <row r="364">
          <cell r="A364" t="str">
            <v/>
          </cell>
        </row>
        <row r="365">
          <cell r="A365" t="str">
            <v/>
          </cell>
        </row>
        <row r="366">
          <cell r="A366" t="str">
            <v/>
          </cell>
        </row>
        <row r="367">
          <cell r="A367" t="str">
            <v/>
          </cell>
        </row>
        <row r="368">
          <cell r="A368" t="str">
            <v/>
          </cell>
        </row>
        <row r="369">
          <cell r="A369" t="str">
            <v/>
          </cell>
        </row>
        <row r="370">
          <cell r="A370" t="str">
            <v/>
          </cell>
        </row>
        <row r="371">
          <cell r="A371" t="str">
            <v/>
          </cell>
        </row>
        <row r="372">
          <cell r="A372" t="str">
            <v/>
          </cell>
        </row>
        <row r="373">
          <cell r="A373" t="str">
            <v/>
          </cell>
        </row>
        <row r="374">
          <cell r="A374" t="str">
            <v/>
          </cell>
        </row>
        <row r="375">
          <cell r="A375" t="str">
            <v/>
          </cell>
        </row>
        <row r="376">
          <cell r="A376" t="str">
            <v/>
          </cell>
        </row>
        <row r="377">
          <cell r="A377" t="str">
            <v/>
          </cell>
        </row>
        <row r="378">
          <cell r="A378" t="str">
            <v/>
          </cell>
        </row>
        <row r="379">
          <cell r="A379" t="str">
            <v/>
          </cell>
        </row>
        <row r="380">
          <cell r="A380" t="str">
            <v/>
          </cell>
        </row>
        <row r="381">
          <cell r="A381" t="str">
            <v/>
          </cell>
        </row>
        <row r="382">
          <cell r="A382" t="str">
            <v/>
          </cell>
        </row>
        <row r="383">
          <cell r="A383" t="str">
            <v/>
          </cell>
        </row>
        <row r="384">
          <cell r="A384" t="str">
            <v/>
          </cell>
        </row>
        <row r="385">
          <cell r="A385" t="str">
            <v/>
          </cell>
        </row>
        <row r="386">
          <cell r="A386" t="str">
            <v/>
          </cell>
        </row>
        <row r="387">
          <cell r="A387" t="str">
            <v/>
          </cell>
        </row>
        <row r="388">
          <cell r="A388" t="str">
            <v/>
          </cell>
        </row>
        <row r="389">
          <cell r="A389" t="str">
            <v/>
          </cell>
        </row>
        <row r="390">
          <cell r="A390" t="str">
            <v/>
          </cell>
        </row>
        <row r="391">
          <cell r="A391" t="str">
            <v/>
          </cell>
        </row>
        <row r="392">
          <cell r="A392" t="str">
            <v/>
          </cell>
        </row>
        <row r="393">
          <cell r="A393" t="str">
            <v/>
          </cell>
        </row>
        <row r="394">
          <cell r="A394" t="str">
            <v/>
          </cell>
        </row>
        <row r="395">
          <cell r="A395" t="str">
            <v/>
          </cell>
        </row>
        <row r="396">
          <cell r="A396" t="str">
            <v/>
          </cell>
        </row>
        <row r="397">
          <cell r="A397" t="str">
            <v/>
          </cell>
        </row>
        <row r="398">
          <cell r="A398" t="str">
            <v/>
          </cell>
        </row>
        <row r="399">
          <cell r="A399" t="str">
            <v/>
          </cell>
        </row>
        <row r="400">
          <cell r="A400" t="str">
            <v/>
          </cell>
        </row>
        <row r="401">
          <cell r="A401" t="str">
            <v/>
          </cell>
        </row>
        <row r="402">
          <cell r="A402" t="str">
            <v/>
          </cell>
        </row>
        <row r="403">
          <cell r="A403" t="str">
            <v/>
          </cell>
        </row>
        <row r="404">
          <cell r="A404" t="str">
            <v/>
          </cell>
        </row>
        <row r="405">
          <cell r="A405" t="str">
            <v/>
          </cell>
        </row>
        <row r="406">
          <cell r="A406" t="str">
            <v/>
          </cell>
        </row>
        <row r="407">
          <cell r="A407" t="str">
            <v/>
          </cell>
        </row>
        <row r="408">
          <cell r="A408" t="str">
            <v/>
          </cell>
        </row>
        <row r="409">
          <cell r="A409" t="str">
            <v/>
          </cell>
        </row>
        <row r="410">
          <cell r="A410" t="str">
            <v/>
          </cell>
        </row>
        <row r="411">
          <cell r="A411" t="str">
            <v/>
          </cell>
        </row>
        <row r="412">
          <cell r="A412" t="str">
            <v/>
          </cell>
        </row>
        <row r="413">
          <cell r="A413" t="str">
            <v/>
          </cell>
        </row>
        <row r="414">
          <cell r="A414" t="str">
            <v/>
          </cell>
        </row>
        <row r="415">
          <cell r="A415" t="str">
            <v/>
          </cell>
        </row>
        <row r="416">
          <cell r="A416" t="str">
            <v/>
          </cell>
        </row>
        <row r="417">
          <cell r="A417" t="str">
            <v/>
          </cell>
        </row>
        <row r="418">
          <cell r="A418" t="str">
            <v/>
          </cell>
        </row>
        <row r="419">
          <cell r="A419" t="str">
            <v/>
          </cell>
        </row>
        <row r="420">
          <cell r="A420" t="str">
            <v/>
          </cell>
        </row>
        <row r="421">
          <cell r="A421" t="str">
            <v/>
          </cell>
        </row>
        <row r="422">
          <cell r="A422" t="str">
            <v/>
          </cell>
        </row>
        <row r="423">
          <cell r="A423" t="str">
            <v/>
          </cell>
        </row>
        <row r="424">
          <cell r="A424" t="str">
            <v/>
          </cell>
        </row>
        <row r="425">
          <cell r="A425" t="str">
            <v/>
          </cell>
        </row>
        <row r="426">
          <cell r="A426" t="str">
            <v/>
          </cell>
        </row>
        <row r="427">
          <cell r="A427" t="str">
            <v/>
          </cell>
        </row>
        <row r="428">
          <cell r="A428" t="str">
            <v/>
          </cell>
        </row>
        <row r="429">
          <cell r="A429" t="str">
            <v/>
          </cell>
        </row>
        <row r="430">
          <cell r="A430" t="str">
            <v/>
          </cell>
        </row>
        <row r="431">
          <cell r="A431" t="str">
            <v/>
          </cell>
        </row>
        <row r="432">
          <cell r="A432" t="str">
            <v/>
          </cell>
        </row>
        <row r="433">
          <cell r="A433" t="str">
            <v/>
          </cell>
        </row>
        <row r="434">
          <cell r="A434" t="str">
            <v/>
          </cell>
        </row>
        <row r="435">
          <cell r="A435" t="str">
            <v/>
          </cell>
        </row>
        <row r="436">
          <cell r="A436" t="str">
            <v/>
          </cell>
        </row>
        <row r="437">
          <cell r="A437" t="str">
            <v/>
          </cell>
        </row>
        <row r="438">
          <cell r="A438" t="str">
            <v/>
          </cell>
        </row>
        <row r="439">
          <cell r="A439" t="str">
            <v/>
          </cell>
        </row>
        <row r="440">
          <cell r="A440" t="str">
            <v/>
          </cell>
        </row>
        <row r="441">
          <cell r="A441" t="str">
            <v/>
          </cell>
        </row>
        <row r="442">
          <cell r="A442" t="str">
            <v/>
          </cell>
        </row>
        <row r="443">
          <cell r="A443" t="str">
            <v/>
          </cell>
        </row>
        <row r="444">
          <cell r="A444" t="str">
            <v/>
          </cell>
        </row>
        <row r="445">
          <cell r="A445" t="str">
            <v/>
          </cell>
        </row>
        <row r="446">
          <cell r="A446" t="str">
            <v/>
          </cell>
        </row>
        <row r="447">
          <cell r="A447" t="str">
            <v/>
          </cell>
        </row>
        <row r="448">
          <cell r="A448" t="str">
            <v/>
          </cell>
        </row>
        <row r="449">
          <cell r="A449" t="str">
            <v/>
          </cell>
        </row>
        <row r="450">
          <cell r="A450" t="str">
            <v/>
          </cell>
        </row>
        <row r="451">
          <cell r="A451" t="str">
            <v/>
          </cell>
        </row>
        <row r="452">
          <cell r="A452" t="str">
            <v/>
          </cell>
        </row>
        <row r="453">
          <cell r="A453" t="str">
            <v/>
          </cell>
        </row>
        <row r="454">
          <cell r="A454" t="str">
            <v/>
          </cell>
        </row>
        <row r="455">
          <cell r="A455" t="str">
            <v/>
          </cell>
        </row>
        <row r="456">
          <cell r="A456" t="str">
            <v/>
          </cell>
        </row>
        <row r="457">
          <cell r="A457" t="str">
            <v/>
          </cell>
        </row>
        <row r="458">
          <cell r="A458" t="str">
            <v/>
          </cell>
        </row>
        <row r="459">
          <cell r="A459" t="str">
            <v/>
          </cell>
        </row>
        <row r="460">
          <cell r="A460" t="str">
            <v/>
          </cell>
        </row>
        <row r="461">
          <cell r="A461" t="str">
            <v/>
          </cell>
        </row>
        <row r="462">
          <cell r="A462" t="str">
            <v/>
          </cell>
        </row>
        <row r="463">
          <cell r="A463" t="str">
            <v/>
          </cell>
        </row>
        <row r="464">
          <cell r="A464" t="str">
            <v/>
          </cell>
        </row>
        <row r="465">
          <cell r="A465" t="str">
            <v/>
          </cell>
        </row>
        <row r="466">
          <cell r="A466" t="str">
            <v/>
          </cell>
        </row>
        <row r="467">
          <cell r="A467" t="str">
            <v/>
          </cell>
        </row>
        <row r="468">
          <cell r="A468" t="str">
            <v/>
          </cell>
        </row>
        <row r="469">
          <cell r="A469" t="str">
            <v/>
          </cell>
        </row>
        <row r="470">
          <cell r="A470" t="str">
            <v/>
          </cell>
        </row>
        <row r="471">
          <cell r="A471" t="str">
            <v/>
          </cell>
        </row>
        <row r="472">
          <cell r="A472" t="str">
            <v/>
          </cell>
        </row>
        <row r="473">
          <cell r="A473" t="str">
            <v/>
          </cell>
        </row>
        <row r="474">
          <cell r="A474" t="str">
            <v/>
          </cell>
        </row>
        <row r="475">
          <cell r="A475" t="str">
            <v/>
          </cell>
        </row>
        <row r="476">
          <cell r="A476" t="str">
            <v/>
          </cell>
        </row>
        <row r="477">
          <cell r="A477" t="str">
            <v/>
          </cell>
        </row>
        <row r="478">
          <cell r="A478" t="str">
            <v/>
          </cell>
        </row>
        <row r="479">
          <cell r="A479" t="str">
            <v/>
          </cell>
        </row>
        <row r="480">
          <cell r="A480" t="str">
            <v/>
          </cell>
        </row>
        <row r="481">
          <cell r="A481" t="str">
            <v/>
          </cell>
        </row>
        <row r="482">
          <cell r="A482" t="str">
            <v/>
          </cell>
        </row>
        <row r="483">
          <cell r="A483" t="str">
            <v/>
          </cell>
        </row>
        <row r="484">
          <cell r="A484" t="str">
            <v/>
          </cell>
        </row>
        <row r="485">
          <cell r="A485" t="str">
            <v/>
          </cell>
        </row>
        <row r="486">
          <cell r="A486" t="str">
            <v/>
          </cell>
        </row>
        <row r="487">
          <cell r="A487" t="str">
            <v/>
          </cell>
        </row>
        <row r="488">
          <cell r="A488" t="str">
            <v/>
          </cell>
        </row>
        <row r="489">
          <cell r="A489" t="str">
            <v/>
          </cell>
        </row>
        <row r="490">
          <cell r="A490" t="str">
            <v/>
          </cell>
        </row>
        <row r="491">
          <cell r="A491" t="str">
            <v/>
          </cell>
        </row>
        <row r="492">
          <cell r="A492" t="str">
            <v/>
          </cell>
        </row>
        <row r="493">
          <cell r="A493" t="str">
            <v/>
          </cell>
        </row>
        <row r="494">
          <cell r="A494" t="str">
            <v/>
          </cell>
        </row>
        <row r="495">
          <cell r="A495" t="str">
            <v/>
          </cell>
        </row>
        <row r="496">
          <cell r="A496" t="str">
            <v/>
          </cell>
        </row>
        <row r="497">
          <cell r="A497" t="str">
            <v/>
          </cell>
        </row>
        <row r="498">
          <cell r="A498" t="str">
            <v/>
          </cell>
        </row>
        <row r="499">
          <cell r="A499" t="str">
            <v/>
          </cell>
        </row>
        <row r="500">
          <cell r="A500" t="str">
            <v/>
          </cell>
        </row>
        <row r="501">
          <cell r="A501" t="str">
            <v/>
          </cell>
        </row>
        <row r="502">
          <cell r="A502" t="str">
            <v/>
          </cell>
        </row>
        <row r="503">
          <cell r="A503" t="str">
            <v/>
          </cell>
        </row>
        <row r="504">
          <cell r="A504" t="str">
            <v/>
          </cell>
        </row>
        <row r="505">
          <cell r="A505" t="str">
            <v/>
          </cell>
        </row>
        <row r="506">
          <cell r="A506" t="str">
            <v/>
          </cell>
        </row>
        <row r="507">
          <cell r="A507" t="str">
            <v/>
          </cell>
        </row>
        <row r="508">
          <cell r="A508" t="str">
            <v/>
          </cell>
        </row>
        <row r="509">
          <cell r="A509" t="str">
            <v/>
          </cell>
        </row>
        <row r="510">
          <cell r="A510" t="str">
            <v/>
          </cell>
        </row>
        <row r="511">
          <cell r="A511" t="str">
            <v/>
          </cell>
        </row>
        <row r="512">
          <cell r="A512" t="str">
            <v/>
          </cell>
        </row>
        <row r="513">
          <cell r="A513" t="str">
            <v/>
          </cell>
        </row>
        <row r="514">
          <cell r="A514" t="str">
            <v/>
          </cell>
        </row>
        <row r="515">
          <cell r="A515" t="str">
            <v/>
          </cell>
        </row>
        <row r="516">
          <cell r="A516" t="str">
            <v/>
          </cell>
        </row>
        <row r="517">
          <cell r="A517" t="str">
            <v/>
          </cell>
        </row>
        <row r="518">
          <cell r="A518" t="str">
            <v/>
          </cell>
        </row>
        <row r="519">
          <cell r="A519" t="str">
            <v/>
          </cell>
        </row>
        <row r="520">
          <cell r="A520" t="str">
            <v/>
          </cell>
        </row>
        <row r="521">
          <cell r="A521" t="str">
            <v/>
          </cell>
        </row>
        <row r="522">
          <cell r="A522" t="str">
            <v/>
          </cell>
        </row>
        <row r="523">
          <cell r="A523" t="str">
            <v/>
          </cell>
        </row>
        <row r="524">
          <cell r="A524" t="str">
            <v/>
          </cell>
        </row>
        <row r="525">
          <cell r="A525" t="str">
            <v/>
          </cell>
        </row>
        <row r="526">
          <cell r="A526" t="str">
            <v/>
          </cell>
        </row>
        <row r="527">
          <cell r="A527" t="str">
            <v/>
          </cell>
        </row>
        <row r="528">
          <cell r="A528" t="str">
            <v/>
          </cell>
        </row>
        <row r="529">
          <cell r="A529" t="str">
            <v/>
          </cell>
        </row>
        <row r="530">
          <cell r="A530" t="str">
            <v/>
          </cell>
        </row>
        <row r="531">
          <cell r="A531" t="str">
            <v/>
          </cell>
        </row>
        <row r="532">
          <cell r="A532" t="str">
            <v/>
          </cell>
        </row>
        <row r="533">
          <cell r="A533" t="str">
            <v/>
          </cell>
        </row>
        <row r="534">
          <cell r="A534" t="str">
            <v/>
          </cell>
        </row>
        <row r="535">
          <cell r="A535" t="str">
            <v/>
          </cell>
        </row>
        <row r="536">
          <cell r="A536" t="str">
            <v/>
          </cell>
        </row>
        <row r="537">
          <cell r="A537" t="str">
            <v/>
          </cell>
        </row>
        <row r="538">
          <cell r="A538" t="str">
            <v/>
          </cell>
        </row>
        <row r="539">
          <cell r="A539" t="str">
            <v/>
          </cell>
        </row>
        <row r="540">
          <cell r="A540" t="str">
            <v/>
          </cell>
        </row>
        <row r="541">
          <cell r="A541" t="str">
            <v/>
          </cell>
        </row>
        <row r="542">
          <cell r="A542" t="str">
            <v/>
          </cell>
        </row>
        <row r="543">
          <cell r="A543" t="str">
            <v/>
          </cell>
        </row>
        <row r="544">
          <cell r="A544" t="str">
            <v/>
          </cell>
        </row>
        <row r="545">
          <cell r="A545" t="str">
            <v/>
          </cell>
        </row>
        <row r="546">
          <cell r="A546" t="str">
            <v/>
          </cell>
        </row>
        <row r="547">
          <cell r="A547" t="str">
            <v/>
          </cell>
        </row>
        <row r="548">
          <cell r="A548" t="str">
            <v/>
          </cell>
        </row>
        <row r="549">
          <cell r="A549" t="str">
            <v/>
          </cell>
        </row>
        <row r="550">
          <cell r="A550" t="str">
            <v/>
          </cell>
        </row>
        <row r="551">
          <cell r="A551" t="str">
            <v/>
          </cell>
        </row>
        <row r="552">
          <cell r="A552" t="str">
            <v/>
          </cell>
        </row>
        <row r="553">
          <cell r="A553" t="str">
            <v/>
          </cell>
        </row>
        <row r="554">
          <cell r="A554" t="str">
            <v/>
          </cell>
        </row>
        <row r="555">
          <cell r="A555" t="str">
            <v/>
          </cell>
        </row>
        <row r="556">
          <cell r="A556" t="str">
            <v/>
          </cell>
        </row>
        <row r="557">
          <cell r="A557" t="str">
            <v/>
          </cell>
        </row>
        <row r="558">
          <cell r="A558" t="str">
            <v/>
          </cell>
        </row>
        <row r="559">
          <cell r="A559" t="str">
            <v/>
          </cell>
        </row>
        <row r="560">
          <cell r="A560" t="str">
            <v/>
          </cell>
        </row>
        <row r="561">
          <cell r="A561" t="str">
            <v/>
          </cell>
        </row>
        <row r="562">
          <cell r="A562" t="str">
            <v/>
          </cell>
        </row>
        <row r="563">
          <cell r="A563" t="str">
            <v/>
          </cell>
        </row>
        <row r="564">
          <cell r="A564" t="str">
            <v/>
          </cell>
        </row>
        <row r="565">
          <cell r="A565" t="str">
            <v/>
          </cell>
        </row>
        <row r="566">
          <cell r="A566" t="str">
            <v/>
          </cell>
        </row>
        <row r="567">
          <cell r="A567" t="str">
            <v/>
          </cell>
        </row>
        <row r="568">
          <cell r="A568" t="str">
            <v/>
          </cell>
        </row>
        <row r="569">
          <cell r="A569" t="str">
            <v/>
          </cell>
        </row>
        <row r="570">
          <cell r="A570" t="str">
            <v/>
          </cell>
        </row>
        <row r="571">
          <cell r="A571" t="str">
            <v/>
          </cell>
        </row>
        <row r="572">
          <cell r="A572" t="str">
            <v/>
          </cell>
        </row>
        <row r="573">
          <cell r="A573" t="str">
            <v/>
          </cell>
        </row>
        <row r="574">
          <cell r="A574" t="str">
            <v/>
          </cell>
        </row>
        <row r="575">
          <cell r="A575" t="str">
            <v/>
          </cell>
        </row>
        <row r="576">
          <cell r="A576" t="str">
            <v/>
          </cell>
        </row>
        <row r="577">
          <cell r="A577" t="str">
            <v/>
          </cell>
        </row>
        <row r="578">
          <cell r="A578" t="str">
            <v/>
          </cell>
        </row>
        <row r="579">
          <cell r="A579" t="str">
            <v/>
          </cell>
        </row>
        <row r="580">
          <cell r="A580" t="str">
            <v/>
          </cell>
        </row>
        <row r="581">
          <cell r="A581" t="str">
            <v/>
          </cell>
        </row>
        <row r="582">
          <cell r="A582" t="str">
            <v/>
          </cell>
        </row>
        <row r="583">
          <cell r="A583" t="str">
            <v/>
          </cell>
        </row>
        <row r="584">
          <cell r="A584" t="str">
            <v/>
          </cell>
        </row>
        <row r="585">
          <cell r="A585" t="str">
            <v/>
          </cell>
        </row>
        <row r="586">
          <cell r="A586" t="str">
            <v/>
          </cell>
        </row>
        <row r="587">
          <cell r="A587" t="str">
            <v/>
          </cell>
        </row>
        <row r="588">
          <cell r="A588" t="str">
            <v/>
          </cell>
        </row>
        <row r="589">
          <cell r="A589" t="str">
            <v/>
          </cell>
        </row>
        <row r="590">
          <cell r="A590" t="str">
            <v/>
          </cell>
        </row>
        <row r="591">
          <cell r="A591" t="str">
            <v/>
          </cell>
        </row>
        <row r="592">
          <cell r="A592" t="str">
            <v/>
          </cell>
        </row>
        <row r="593">
          <cell r="A593" t="str">
            <v/>
          </cell>
        </row>
        <row r="594">
          <cell r="A594" t="str">
            <v/>
          </cell>
        </row>
        <row r="595">
          <cell r="A595" t="str">
            <v/>
          </cell>
        </row>
        <row r="596">
          <cell r="A596" t="str">
            <v/>
          </cell>
        </row>
        <row r="597">
          <cell r="A597" t="str">
            <v/>
          </cell>
        </row>
        <row r="598">
          <cell r="A598" t="str">
            <v/>
          </cell>
        </row>
        <row r="599">
          <cell r="A599" t="str">
            <v/>
          </cell>
        </row>
        <row r="600">
          <cell r="A600" t="str">
            <v/>
          </cell>
        </row>
        <row r="601">
          <cell r="A601" t="str">
            <v/>
          </cell>
        </row>
        <row r="602">
          <cell r="A602" t="str">
            <v/>
          </cell>
        </row>
        <row r="603">
          <cell r="A603" t="str">
            <v/>
          </cell>
        </row>
        <row r="604">
          <cell r="A604" t="str">
            <v/>
          </cell>
        </row>
        <row r="605">
          <cell r="A605" t="str">
            <v/>
          </cell>
        </row>
        <row r="606">
          <cell r="A606" t="str">
            <v/>
          </cell>
        </row>
        <row r="607">
          <cell r="A607" t="str">
            <v/>
          </cell>
        </row>
        <row r="608">
          <cell r="A608" t="str">
            <v/>
          </cell>
        </row>
        <row r="609">
          <cell r="A609" t="str">
            <v/>
          </cell>
        </row>
        <row r="610">
          <cell r="A610" t="str">
            <v/>
          </cell>
        </row>
        <row r="611">
          <cell r="A611" t="str">
            <v/>
          </cell>
        </row>
        <row r="612">
          <cell r="A612" t="str">
            <v/>
          </cell>
        </row>
        <row r="613">
          <cell r="A613" t="str">
            <v/>
          </cell>
        </row>
        <row r="614">
          <cell r="A614" t="str">
            <v/>
          </cell>
        </row>
        <row r="615">
          <cell r="A615" t="str">
            <v/>
          </cell>
        </row>
        <row r="616">
          <cell r="A616" t="str">
            <v/>
          </cell>
        </row>
        <row r="617">
          <cell r="A617" t="str">
            <v/>
          </cell>
        </row>
        <row r="618">
          <cell r="A618" t="str">
            <v/>
          </cell>
        </row>
        <row r="619">
          <cell r="A619" t="str">
            <v/>
          </cell>
        </row>
        <row r="620">
          <cell r="A620" t="str">
            <v/>
          </cell>
        </row>
        <row r="621">
          <cell r="A621" t="str">
            <v/>
          </cell>
        </row>
        <row r="622">
          <cell r="A622" t="str">
            <v/>
          </cell>
        </row>
        <row r="623">
          <cell r="A623" t="str">
            <v/>
          </cell>
        </row>
        <row r="624">
          <cell r="A624" t="str">
            <v/>
          </cell>
        </row>
        <row r="625">
          <cell r="A625" t="str">
            <v/>
          </cell>
        </row>
        <row r="626">
          <cell r="A626" t="str">
            <v/>
          </cell>
        </row>
        <row r="627">
          <cell r="A627" t="str">
            <v/>
          </cell>
        </row>
        <row r="628">
          <cell r="A628" t="str">
            <v/>
          </cell>
        </row>
        <row r="629">
          <cell r="A629" t="str">
            <v/>
          </cell>
        </row>
        <row r="630">
          <cell r="A630" t="str">
            <v/>
          </cell>
        </row>
        <row r="631">
          <cell r="A631" t="str">
            <v/>
          </cell>
        </row>
        <row r="632">
          <cell r="A632" t="str">
            <v/>
          </cell>
        </row>
        <row r="633">
          <cell r="A633" t="str">
            <v/>
          </cell>
        </row>
        <row r="634">
          <cell r="A634" t="str">
            <v/>
          </cell>
        </row>
        <row r="635">
          <cell r="A635" t="str">
            <v/>
          </cell>
        </row>
        <row r="636">
          <cell r="A636" t="str">
            <v/>
          </cell>
        </row>
        <row r="637">
          <cell r="A637" t="str">
            <v/>
          </cell>
        </row>
        <row r="638">
          <cell r="A638" t="str">
            <v/>
          </cell>
        </row>
        <row r="639">
          <cell r="A639" t="str">
            <v/>
          </cell>
        </row>
        <row r="640">
          <cell r="A640" t="str">
            <v/>
          </cell>
        </row>
        <row r="641">
          <cell r="A641" t="str">
            <v/>
          </cell>
        </row>
        <row r="642">
          <cell r="A642" t="str">
            <v/>
          </cell>
        </row>
        <row r="643">
          <cell r="A643" t="str">
            <v/>
          </cell>
        </row>
        <row r="644">
          <cell r="A644" t="str">
            <v/>
          </cell>
        </row>
        <row r="645">
          <cell r="A645" t="str">
            <v/>
          </cell>
        </row>
        <row r="646">
          <cell r="A646" t="str">
            <v/>
          </cell>
        </row>
        <row r="647">
          <cell r="A647" t="str">
            <v/>
          </cell>
        </row>
        <row r="648">
          <cell r="A648" t="str">
            <v/>
          </cell>
        </row>
        <row r="649">
          <cell r="A649" t="str">
            <v/>
          </cell>
        </row>
        <row r="650">
          <cell r="A650" t="str">
            <v/>
          </cell>
        </row>
        <row r="651">
          <cell r="A651" t="str">
            <v/>
          </cell>
        </row>
        <row r="652">
          <cell r="A652" t="str">
            <v/>
          </cell>
        </row>
        <row r="653">
          <cell r="A653" t="str">
            <v/>
          </cell>
        </row>
        <row r="654">
          <cell r="A654" t="str">
            <v/>
          </cell>
        </row>
        <row r="655">
          <cell r="A655" t="str">
            <v/>
          </cell>
        </row>
        <row r="656">
          <cell r="A656" t="str">
            <v/>
          </cell>
        </row>
        <row r="657">
          <cell r="A657" t="str">
            <v/>
          </cell>
        </row>
        <row r="658">
          <cell r="A658" t="str">
            <v/>
          </cell>
        </row>
        <row r="659">
          <cell r="A659" t="str">
            <v/>
          </cell>
        </row>
        <row r="660">
          <cell r="A660" t="str">
            <v/>
          </cell>
        </row>
        <row r="661">
          <cell r="A661" t="str">
            <v/>
          </cell>
        </row>
        <row r="662">
          <cell r="A662" t="str">
            <v/>
          </cell>
        </row>
        <row r="663">
          <cell r="A663" t="str">
            <v/>
          </cell>
        </row>
        <row r="664">
          <cell r="A664" t="str">
            <v/>
          </cell>
        </row>
        <row r="665">
          <cell r="A665" t="str">
            <v/>
          </cell>
        </row>
        <row r="666">
          <cell r="A666" t="str">
            <v/>
          </cell>
        </row>
        <row r="667">
          <cell r="A667" t="str">
            <v/>
          </cell>
        </row>
        <row r="668">
          <cell r="A668" t="str">
            <v/>
          </cell>
        </row>
        <row r="669">
          <cell r="A669" t="str">
            <v/>
          </cell>
        </row>
        <row r="670">
          <cell r="A670" t="str">
            <v/>
          </cell>
        </row>
        <row r="671">
          <cell r="A671" t="str">
            <v/>
          </cell>
        </row>
        <row r="672">
          <cell r="A672" t="str">
            <v/>
          </cell>
        </row>
        <row r="673">
          <cell r="A673" t="str">
            <v/>
          </cell>
        </row>
        <row r="674">
          <cell r="A674" t="str">
            <v/>
          </cell>
        </row>
        <row r="675">
          <cell r="A675" t="str">
            <v/>
          </cell>
        </row>
        <row r="676">
          <cell r="A676" t="str">
            <v/>
          </cell>
        </row>
        <row r="677">
          <cell r="A677" t="str">
            <v/>
          </cell>
        </row>
        <row r="678">
          <cell r="A678" t="str">
            <v/>
          </cell>
        </row>
        <row r="679">
          <cell r="A679" t="str">
            <v/>
          </cell>
        </row>
        <row r="680">
          <cell r="A680" t="str">
            <v/>
          </cell>
        </row>
        <row r="681">
          <cell r="A681" t="str">
            <v/>
          </cell>
        </row>
        <row r="682">
          <cell r="A682" t="str">
            <v/>
          </cell>
        </row>
        <row r="683">
          <cell r="A683" t="str">
            <v/>
          </cell>
        </row>
        <row r="684">
          <cell r="A684" t="str">
            <v/>
          </cell>
        </row>
        <row r="685">
          <cell r="A685" t="str">
            <v/>
          </cell>
        </row>
        <row r="686">
          <cell r="A686" t="str">
            <v/>
          </cell>
        </row>
        <row r="687">
          <cell r="A687" t="str">
            <v/>
          </cell>
        </row>
        <row r="688">
          <cell r="A688" t="str">
            <v/>
          </cell>
        </row>
        <row r="689">
          <cell r="A689" t="str">
            <v/>
          </cell>
        </row>
        <row r="690">
          <cell r="A690" t="str">
            <v/>
          </cell>
        </row>
        <row r="691">
          <cell r="A691" t="str">
            <v/>
          </cell>
        </row>
        <row r="692">
          <cell r="A692" t="str">
            <v/>
          </cell>
        </row>
        <row r="693">
          <cell r="A693" t="str">
            <v/>
          </cell>
        </row>
        <row r="694">
          <cell r="A694" t="str">
            <v/>
          </cell>
        </row>
        <row r="695">
          <cell r="A695" t="str">
            <v/>
          </cell>
        </row>
        <row r="696">
          <cell r="A696" t="str">
            <v/>
          </cell>
        </row>
        <row r="697">
          <cell r="A697" t="str">
            <v/>
          </cell>
        </row>
        <row r="698">
          <cell r="A698" t="str">
            <v/>
          </cell>
        </row>
        <row r="699">
          <cell r="A699" t="str">
            <v/>
          </cell>
        </row>
        <row r="700">
          <cell r="A700" t="str">
            <v/>
          </cell>
        </row>
        <row r="701">
          <cell r="A701" t="str">
            <v/>
          </cell>
        </row>
        <row r="702">
          <cell r="A702" t="str">
            <v/>
          </cell>
        </row>
        <row r="703">
          <cell r="A703" t="str">
            <v/>
          </cell>
        </row>
        <row r="704">
          <cell r="A704" t="str">
            <v/>
          </cell>
        </row>
        <row r="705">
          <cell r="A705" t="str">
            <v/>
          </cell>
        </row>
        <row r="706">
          <cell r="A706" t="str">
            <v/>
          </cell>
        </row>
        <row r="707">
          <cell r="A707" t="str">
            <v/>
          </cell>
        </row>
        <row r="708">
          <cell r="A708" t="str">
            <v/>
          </cell>
        </row>
        <row r="709">
          <cell r="A709" t="str">
            <v/>
          </cell>
        </row>
        <row r="710">
          <cell r="A710" t="str">
            <v/>
          </cell>
        </row>
        <row r="711">
          <cell r="A711" t="str">
            <v/>
          </cell>
        </row>
        <row r="712">
          <cell r="A712" t="str">
            <v/>
          </cell>
        </row>
        <row r="713">
          <cell r="A713" t="str">
            <v/>
          </cell>
        </row>
        <row r="714">
          <cell r="A714" t="str">
            <v/>
          </cell>
        </row>
        <row r="715">
          <cell r="A715" t="str">
            <v/>
          </cell>
        </row>
        <row r="716">
          <cell r="A716" t="str">
            <v/>
          </cell>
        </row>
        <row r="717">
          <cell r="A717" t="str">
            <v/>
          </cell>
        </row>
        <row r="718">
          <cell r="A718" t="str">
            <v/>
          </cell>
        </row>
        <row r="719">
          <cell r="A719" t="str">
            <v/>
          </cell>
        </row>
        <row r="720">
          <cell r="A720" t="str">
            <v/>
          </cell>
        </row>
        <row r="721">
          <cell r="A721" t="str">
            <v/>
          </cell>
        </row>
        <row r="722">
          <cell r="A722" t="str">
            <v/>
          </cell>
        </row>
        <row r="723">
          <cell r="A723" t="str">
            <v/>
          </cell>
        </row>
        <row r="724">
          <cell r="A724" t="str">
            <v/>
          </cell>
        </row>
        <row r="725">
          <cell r="A725" t="str">
            <v/>
          </cell>
        </row>
        <row r="726">
          <cell r="A726" t="str">
            <v/>
          </cell>
        </row>
        <row r="727">
          <cell r="A727" t="str">
            <v/>
          </cell>
        </row>
        <row r="728">
          <cell r="A728" t="str">
            <v/>
          </cell>
        </row>
        <row r="729">
          <cell r="A729" t="str">
            <v/>
          </cell>
        </row>
        <row r="730">
          <cell r="A730" t="str">
            <v/>
          </cell>
        </row>
        <row r="731">
          <cell r="A731" t="str">
            <v/>
          </cell>
        </row>
        <row r="732">
          <cell r="A732" t="str">
            <v/>
          </cell>
        </row>
        <row r="733">
          <cell r="A733" t="str">
            <v/>
          </cell>
        </row>
        <row r="734">
          <cell r="A734" t="str">
            <v/>
          </cell>
        </row>
        <row r="735">
          <cell r="A735" t="str">
            <v/>
          </cell>
        </row>
        <row r="736">
          <cell r="A736" t="str">
            <v/>
          </cell>
        </row>
        <row r="737">
          <cell r="A737" t="str">
            <v/>
          </cell>
        </row>
        <row r="738">
          <cell r="A738" t="str">
            <v/>
          </cell>
        </row>
        <row r="739">
          <cell r="A739" t="str">
            <v/>
          </cell>
        </row>
        <row r="740">
          <cell r="A740" t="str">
            <v/>
          </cell>
        </row>
        <row r="741">
          <cell r="A741" t="str">
            <v/>
          </cell>
        </row>
        <row r="742">
          <cell r="A742" t="str">
            <v/>
          </cell>
        </row>
        <row r="743">
          <cell r="A743" t="str">
            <v/>
          </cell>
        </row>
        <row r="744">
          <cell r="A744" t="str">
            <v/>
          </cell>
        </row>
        <row r="745">
          <cell r="A745" t="str">
            <v/>
          </cell>
        </row>
        <row r="746">
          <cell r="A746" t="str">
            <v/>
          </cell>
        </row>
        <row r="747">
          <cell r="A747" t="str">
            <v/>
          </cell>
        </row>
        <row r="748">
          <cell r="A748" t="str">
            <v/>
          </cell>
        </row>
        <row r="749">
          <cell r="A749" t="str">
            <v/>
          </cell>
        </row>
        <row r="750">
          <cell r="A750" t="str">
            <v/>
          </cell>
        </row>
        <row r="751">
          <cell r="A751" t="str">
            <v/>
          </cell>
        </row>
        <row r="752">
          <cell r="A752" t="str">
            <v/>
          </cell>
        </row>
        <row r="753">
          <cell r="A753" t="str">
            <v/>
          </cell>
        </row>
        <row r="754">
          <cell r="A754" t="str">
            <v/>
          </cell>
        </row>
        <row r="755">
          <cell r="A755" t="str">
            <v/>
          </cell>
        </row>
        <row r="756">
          <cell r="A756" t="str">
            <v/>
          </cell>
        </row>
        <row r="757">
          <cell r="A757" t="str">
            <v/>
          </cell>
        </row>
        <row r="758">
          <cell r="A758" t="str">
            <v/>
          </cell>
        </row>
        <row r="759">
          <cell r="A759" t="str">
            <v/>
          </cell>
        </row>
        <row r="760">
          <cell r="A760" t="str">
            <v/>
          </cell>
        </row>
        <row r="761">
          <cell r="A761" t="str">
            <v/>
          </cell>
        </row>
        <row r="762">
          <cell r="A762" t="str">
            <v/>
          </cell>
        </row>
        <row r="763">
          <cell r="A763" t="str">
            <v/>
          </cell>
        </row>
        <row r="764">
          <cell r="A764" t="str">
            <v/>
          </cell>
        </row>
        <row r="765">
          <cell r="A765" t="str">
            <v/>
          </cell>
        </row>
        <row r="766">
          <cell r="A766" t="str">
            <v/>
          </cell>
        </row>
        <row r="767">
          <cell r="A767" t="str">
            <v/>
          </cell>
        </row>
        <row r="768">
          <cell r="A768" t="str">
            <v/>
          </cell>
        </row>
        <row r="769">
          <cell r="A769" t="str">
            <v/>
          </cell>
        </row>
        <row r="770">
          <cell r="A770" t="str">
            <v/>
          </cell>
        </row>
        <row r="771">
          <cell r="A771" t="str">
            <v/>
          </cell>
        </row>
        <row r="772">
          <cell r="A772" t="str">
            <v/>
          </cell>
        </row>
        <row r="773">
          <cell r="A773" t="str">
            <v/>
          </cell>
        </row>
        <row r="774">
          <cell r="A774" t="str">
            <v/>
          </cell>
        </row>
        <row r="775">
          <cell r="A775" t="str">
            <v/>
          </cell>
        </row>
        <row r="776">
          <cell r="A776" t="str">
            <v/>
          </cell>
        </row>
        <row r="777">
          <cell r="A777" t="str">
            <v/>
          </cell>
        </row>
        <row r="778">
          <cell r="A778" t="str">
            <v/>
          </cell>
        </row>
        <row r="779">
          <cell r="A779" t="str">
            <v/>
          </cell>
        </row>
        <row r="780">
          <cell r="A780" t="str">
            <v/>
          </cell>
        </row>
        <row r="781">
          <cell r="A781" t="str">
            <v/>
          </cell>
        </row>
        <row r="782">
          <cell r="A782" t="str">
            <v/>
          </cell>
        </row>
        <row r="783">
          <cell r="A783" t="str">
            <v/>
          </cell>
        </row>
        <row r="784">
          <cell r="A784" t="str">
            <v/>
          </cell>
        </row>
        <row r="785">
          <cell r="A785" t="str">
            <v/>
          </cell>
        </row>
        <row r="786">
          <cell r="A786" t="str">
            <v/>
          </cell>
        </row>
        <row r="787">
          <cell r="A787" t="str">
            <v/>
          </cell>
        </row>
        <row r="788">
          <cell r="A788" t="str">
            <v/>
          </cell>
        </row>
        <row r="789">
          <cell r="A789" t="str">
            <v/>
          </cell>
        </row>
        <row r="790">
          <cell r="A790" t="str">
            <v/>
          </cell>
        </row>
        <row r="791">
          <cell r="A791" t="str">
            <v/>
          </cell>
        </row>
        <row r="792">
          <cell r="A792" t="str">
            <v/>
          </cell>
        </row>
        <row r="793">
          <cell r="A793" t="str">
            <v/>
          </cell>
        </row>
        <row r="794">
          <cell r="A794" t="str">
            <v/>
          </cell>
        </row>
        <row r="795">
          <cell r="A795" t="str">
            <v/>
          </cell>
        </row>
        <row r="796">
          <cell r="A796" t="str">
            <v/>
          </cell>
        </row>
        <row r="797">
          <cell r="A797" t="str">
            <v/>
          </cell>
        </row>
        <row r="798">
          <cell r="A798" t="str">
            <v/>
          </cell>
        </row>
        <row r="799">
          <cell r="A799" t="str">
            <v/>
          </cell>
        </row>
        <row r="800">
          <cell r="A800" t="str">
            <v/>
          </cell>
        </row>
        <row r="801">
          <cell r="A801" t="str">
            <v/>
          </cell>
        </row>
        <row r="802">
          <cell r="A802" t="str">
            <v/>
          </cell>
        </row>
        <row r="803">
          <cell r="A803" t="str">
            <v/>
          </cell>
        </row>
        <row r="804">
          <cell r="A804" t="str">
            <v/>
          </cell>
        </row>
        <row r="805">
          <cell r="A805" t="str">
            <v/>
          </cell>
        </row>
        <row r="806">
          <cell r="A806" t="str">
            <v/>
          </cell>
        </row>
        <row r="807">
          <cell r="A807" t="str">
            <v/>
          </cell>
        </row>
        <row r="808">
          <cell r="A808" t="str">
            <v/>
          </cell>
        </row>
        <row r="809">
          <cell r="A809" t="str">
            <v/>
          </cell>
        </row>
        <row r="810">
          <cell r="A810" t="str">
            <v/>
          </cell>
        </row>
        <row r="811">
          <cell r="A811" t="str">
            <v/>
          </cell>
        </row>
        <row r="812">
          <cell r="A812" t="str">
            <v/>
          </cell>
        </row>
        <row r="813">
          <cell r="A813" t="str">
            <v/>
          </cell>
        </row>
        <row r="814">
          <cell r="A814" t="str">
            <v/>
          </cell>
        </row>
        <row r="815">
          <cell r="A815" t="str">
            <v/>
          </cell>
        </row>
        <row r="816">
          <cell r="A816" t="str">
            <v/>
          </cell>
        </row>
        <row r="817">
          <cell r="A817" t="str">
            <v/>
          </cell>
        </row>
        <row r="818">
          <cell r="A818" t="str">
            <v/>
          </cell>
        </row>
        <row r="819">
          <cell r="A819" t="str">
            <v/>
          </cell>
        </row>
        <row r="820">
          <cell r="A820" t="str">
            <v/>
          </cell>
        </row>
        <row r="821">
          <cell r="A821" t="str">
            <v/>
          </cell>
        </row>
        <row r="822">
          <cell r="A822" t="str">
            <v/>
          </cell>
        </row>
        <row r="823">
          <cell r="A823" t="str">
            <v/>
          </cell>
        </row>
        <row r="824">
          <cell r="A824" t="str">
            <v/>
          </cell>
        </row>
        <row r="825">
          <cell r="A825" t="str">
            <v/>
          </cell>
        </row>
        <row r="826">
          <cell r="A826" t="str">
            <v/>
          </cell>
        </row>
        <row r="827">
          <cell r="A827" t="str">
            <v/>
          </cell>
        </row>
        <row r="828">
          <cell r="A828" t="str">
            <v/>
          </cell>
        </row>
        <row r="829">
          <cell r="A829" t="str">
            <v/>
          </cell>
        </row>
        <row r="830">
          <cell r="A830" t="str">
            <v/>
          </cell>
        </row>
        <row r="831">
          <cell r="A831" t="str">
            <v/>
          </cell>
        </row>
        <row r="832">
          <cell r="A832" t="str">
            <v/>
          </cell>
        </row>
        <row r="833">
          <cell r="A833" t="str">
            <v/>
          </cell>
        </row>
        <row r="834">
          <cell r="A834" t="str">
            <v/>
          </cell>
        </row>
        <row r="835">
          <cell r="A835" t="str">
            <v/>
          </cell>
        </row>
        <row r="836">
          <cell r="A836" t="str">
            <v/>
          </cell>
        </row>
        <row r="837">
          <cell r="A837" t="str">
            <v/>
          </cell>
        </row>
        <row r="838">
          <cell r="A838" t="str">
            <v/>
          </cell>
        </row>
        <row r="839">
          <cell r="A839" t="str">
            <v/>
          </cell>
        </row>
        <row r="840">
          <cell r="A840" t="str">
            <v/>
          </cell>
        </row>
        <row r="841">
          <cell r="A841" t="str">
            <v/>
          </cell>
        </row>
        <row r="842">
          <cell r="A842" t="str">
            <v/>
          </cell>
        </row>
        <row r="843">
          <cell r="A843" t="str">
            <v/>
          </cell>
        </row>
        <row r="844">
          <cell r="A844" t="str">
            <v/>
          </cell>
        </row>
        <row r="845">
          <cell r="A845" t="str">
            <v/>
          </cell>
        </row>
        <row r="846">
          <cell r="A846" t="str">
            <v/>
          </cell>
        </row>
        <row r="847">
          <cell r="A847" t="str">
            <v/>
          </cell>
        </row>
        <row r="848">
          <cell r="A848" t="str">
            <v/>
          </cell>
        </row>
        <row r="849">
          <cell r="A849" t="str">
            <v/>
          </cell>
        </row>
        <row r="850">
          <cell r="A850" t="str">
            <v/>
          </cell>
        </row>
        <row r="851">
          <cell r="A851" t="str">
            <v/>
          </cell>
        </row>
        <row r="852">
          <cell r="A852" t="str">
            <v/>
          </cell>
        </row>
        <row r="853">
          <cell r="A853" t="str">
            <v/>
          </cell>
        </row>
        <row r="854">
          <cell r="A854" t="str">
            <v/>
          </cell>
        </row>
        <row r="855">
          <cell r="A855" t="str">
            <v/>
          </cell>
        </row>
        <row r="856">
          <cell r="A856" t="str">
            <v/>
          </cell>
        </row>
        <row r="857">
          <cell r="A857" t="str">
            <v/>
          </cell>
        </row>
        <row r="858">
          <cell r="A858" t="str">
            <v/>
          </cell>
        </row>
        <row r="859">
          <cell r="A859" t="str">
            <v/>
          </cell>
        </row>
        <row r="860">
          <cell r="A860" t="str">
            <v/>
          </cell>
        </row>
        <row r="861">
          <cell r="A861" t="str">
            <v/>
          </cell>
        </row>
        <row r="862">
          <cell r="A862" t="str">
            <v/>
          </cell>
        </row>
        <row r="863">
          <cell r="A863" t="str">
            <v/>
          </cell>
        </row>
        <row r="864">
          <cell r="A864" t="str">
            <v/>
          </cell>
        </row>
        <row r="865">
          <cell r="A865" t="str">
            <v/>
          </cell>
        </row>
        <row r="866">
          <cell r="A866" t="str">
            <v/>
          </cell>
        </row>
        <row r="867">
          <cell r="A867" t="str">
            <v/>
          </cell>
        </row>
        <row r="868">
          <cell r="A868" t="str">
            <v/>
          </cell>
        </row>
        <row r="869">
          <cell r="A869" t="str">
            <v/>
          </cell>
        </row>
        <row r="870">
          <cell r="A870" t="str">
            <v/>
          </cell>
        </row>
        <row r="871">
          <cell r="A871" t="str">
            <v/>
          </cell>
        </row>
        <row r="872">
          <cell r="A872" t="str">
            <v/>
          </cell>
        </row>
        <row r="873">
          <cell r="A873" t="str">
            <v/>
          </cell>
        </row>
        <row r="874">
          <cell r="A874" t="str">
            <v/>
          </cell>
        </row>
        <row r="875">
          <cell r="A875" t="str">
            <v/>
          </cell>
        </row>
        <row r="876">
          <cell r="A876" t="str">
            <v/>
          </cell>
        </row>
        <row r="877">
          <cell r="A877" t="str">
            <v/>
          </cell>
        </row>
        <row r="878">
          <cell r="A878" t="str">
            <v/>
          </cell>
        </row>
        <row r="879">
          <cell r="A879" t="str">
            <v/>
          </cell>
        </row>
        <row r="880">
          <cell r="A880" t="str">
            <v/>
          </cell>
        </row>
        <row r="881">
          <cell r="A881" t="str">
            <v/>
          </cell>
        </row>
        <row r="882">
          <cell r="A882" t="str">
            <v/>
          </cell>
        </row>
        <row r="883">
          <cell r="A883" t="str">
            <v/>
          </cell>
        </row>
        <row r="884">
          <cell r="A884" t="str">
            <v/>
          </cell>
        </row>
        <row r="885">
          <cell r="A885" t="str">
            <v/>
          </cell>
        </row>
        <row r="886">
          <cell r="A886" t="str">
            <v/>
          </cell>
        </row>
        <row r="887">
          <cell r="A887" t="str">
            <v/>
          </cell>
        </row>
        <row r="888">
          <cell r="A888" t="str">
            <v/>
          </cell>
        </row>
        <row r="889">
          <cell r="A889" t="str">
            <v/>
          </cell>
        </row>
        <row r="890">
          <cell r="A890" t="str">
            <v/>
          </cell>
        </row>
        <row r="891">
          <cell r="A891" t="str">
            <v/>
          </cell>
        </row>
        <row r="892">
          <cell r="A892" t="str">
            <v/>
          </cell>
        </row>
        <row r="893">
          <cell r="A893" t="str">
            <v/>
          </cell>
        </row>
        <row r="894">
          <cell r="A894" t="str">
            <v/>
          </cell>
        </row>
        <row r="895">
          <cell r="A895" t="str">
            <v/>
          </cell>
        </row>
        <row r="896">
          <cell r="A896" t="str">
            <v/>
          </cell>
        </row>
        <row r="897">
          <cell r="A897" t="str">
            <v/>
          </cell>
        </row>
        <row r="898">
          <cell r="A898" t="str">
            <v/>
          </cell>
        </row>
        <row r="899">
          <cell r="A899" t="str">
            <v/>
          </cell>
        </row>
        <row r="900">
          <cell r="A900" t="str">
            <v/>
          </cell>
        </row>
        <row r="901">
          <cell r="A901" t="str">
            <v/>
          </cell>
        </row>
        <row r="902">
          <cell r="A902" t="str">
            <v/>
          </cell>
        </row>
        <row r="903">
          <cell r="A903" t="str">
            <v/>
          </cell>
        </row>
        <row r="904">
          <cell r="A904" t="str">
            <v/>
          </cell>
        </row>
        <row r="905">
          <cell r="A905" t="str">
            <v/>
          </cell>
        </row>
        <row r="906">
          <cell r="A906" t="str">
            <v/>
          </cell>
        </row>
        <row r="907">
          <cell r="A907" t="str">
            <v/>
          </cell>
        </row>
        <row r="908">
          <cell r="A908" t="str">
            <v/>
          </cell>
        </row>
        <row r="909">
          <cell r="A909" t="str">
            <v/>
          </cell>
        </row>
        <row r="910">
          <cell r="A910" t="str">
            <v/>
          </cell>
        </row>
        <row r="911">
          <cell r="A911" t="str">
            <v/>
          </cell>
        </row>
        <row r="912">
          <cell r="A912" t="str">
            <v/>
          </cell>
        </row>
        <row r="913">
          <cell r="A913" t="str">
            <v/>
          </cell>
        </row>
        <row r="914">
          <cell r="A914" t="str">
            <v/>
          </cell>
        </row>
        <row r="915">
          <cell r="A915" t="str">
            <v/>
          </cell>
        </row>
        <row r="916">
          <cell r="A916" t="str">
            <v/>
          </cell>
        </row>
        <row r="917">
          <cell r="A917" t="str">
            <v/>
          </cell>
        </row>
        <row r="918">
          <cell r="A918" t="str">
            <v/>
          </cell>
        </row>
        <row r="919">
          <cell r="A919" t="str">
            <v/>
          </cell>
        </row>
        <row r="920">
          <cell r="A920" t="str">
            <v/>
          </cell>
        </row>
        <row r="921">
          <cell r="A921" t="str">
            <v/>
          </cell>
        </row>
        <row r="922">
          <cell r="A922" t="str">
            <v/>
          </cell>
        </row>
        <row r="923">
          <cell r="A923" t="str">
            <v/>
          </cell>
        </row>
        <row r="924">
          <cell r="A924" t="str">
            <v/>
          </cell>
        </row>
        <row r="925">
          <cell r="A925" t="str">
            <v/>
          </cell>
        </row>
        <row r="926">
          <cell r="A926" t="str">
            <v/>
          </cell>
        </row>
        <row r="927">
          <cell r="A927" t="str">
            <v/>
          </cell>
        </row>
        <row r="928">
          <cell r="A928" t="str">
            <v/>
          </cell>
        </row>
        <row r="929">
          <cell r="A929" t="str">
            <v/>
          </cell>
        </row>
        <row r="930">
          <cell r="A930" t="str">
            <v/>
          </cell>
        </row>
        <row r="931">
          <cell r="A931" t="str">
            <v/>
          </cell>
        </row>
        <row r="932">
          <cell r="A932" t="str">
            <v/>
          </cell>
        </row>
        <row r="933">
          <cell r="A933" t="str">
            <v/>
          </cell>
        </row>
        <row r="934">
          <cell r="A934" t="str">
            <v/>
          </cell>
        </row>
        <row r="935">
          <cell r="A935" t="str">
            <v/>
          </cell>
        </row>
        <row r="936">
          <cell r="A936" t="str">
            <v/>
          </cell>
        </row>
        <row r="937">
          <cell r="A937" t="str">
            <v/>
          </cell>
        </row>
        <row r="938">
          <cell r="A938" t="str">
            <v/>
          </cell>
        </row>
        <row r="939">
          <cell r="A939" t="str">
            <v/>
          </cell>
        </row>
        <row r="940">
          <cell r="A940" t="str">
            <v/>
          </cell>
        </row>
        <row r="941">
          <cell r="A941" t="str">
            <v/>
          </cell>
        </row>
        <row r="942">
          <cell r="A942" t="str">
            <v/>
          </cell>
        </row>
        <row r="943">
          <cell r="A943" t="str">
            <v/>
          </cell>
        </row>
        <row r="944">
          <cell r="A944" t="str">
            <v/>
          </cell>
        </row>
        <row r="945">
          <cell r="A945" t="str">
            <v/>
          </cell>
        </row>
        <row r="946">
          <cell r="A946" t="str">
            <v/>
          </cell>
        </row>
        <row r="947">
          <cell r="A947" t="str">
            <v/>
          </cell>
        </row>
        <row r="948">
          <cell r="A948" t="str">
            <v/>
          </cell>
        </row>
        <row r="949">
          <cell r="A949" t="str">
            <v/>
          </cell>
        </row>
        <row r="950">
          <cell r="A950" t="str">
            <v/>
          </cell>
        </row>
        <row r="951">
          <cell r="A951" t="str">
            <v/>
          </cell>
        </row>
        <row r="952">
          <cell r="A952" t="str">
            <v/>
          </cell>
        </row>
        <row r="953">
          <cell r="A953" t="str">
            <v/>
          </cell>
        </row>
        <row r="954">
          <cell r="A954" t="str">
            <v/>
          </cell>
        </row>
        <row r="955">
          <cell r="A955" t="str">
            <v/>
          </cell>
        </row>
        <row r="956">
          <cell r="A956" t="str">
            <v/>
          </cell>
        </row>
        <row r="957">
          <cell r="A957" t="str">
            <v/>
          </cell>
        </row>
        <row r="958">
          <cell r="A958" t="str">
            <v/>
          </cell>
        </row>
        <row r="959">
          <cell r="A959" t="str">
            <v/>
          </cell>
        </row>
        <row r="960">
          <cell r="A960" t="str">
            <v/>
          </cell>
        </row>
        <row r="961">
          <cell r="A961" t="str">
            <v/>
          </cell>
        </row>
        <row r="962">
          <cell r="A962" t="str">
            <v/>
          </cell>
        </row>
        <row r="963">
          <cell r="A963" t="str">
            <v/>
          </cell>
        </row>
        <row r="964">
          <cell r="A964" t="str">
            <v/>
          </cell>
        </row>
        <row r="965">
          <cell r="A965" t="str">
            <v/>
          </cell>
        </row>
        <row r="966">
          <cell r="A966" t="str">
            <v/>
          </cell>
        </row>
        <row r="967">
          <cell r="A967" t="str">
            <v/>
          </cell>
        </row>
        <row r="968">
          <cell r="A968" t="str">
            <v/>
          </cell>
        </row>
        <row r="969">
          <cell r="A969" t="str">
            <v/>
          </cell>
        </row>
        <row r="970">
          <cell r="A970" t="str">
            <v/>
          </cell>
        </row>
        <row r="971">
          <cell r="A971" t="str">
            <v/>
          </cell>
        </row>
        <row r="972">
          <cell r="A972" t="str">
            <v/>
          </cell>
        </row>
        <row r="973">
          <cell r="A973" t="str">
            <v/>
          </cell>
        </row>
        <row r="974">
          <cell r="A974" t="str">
            <v/>
          </cell>
        </row>
        <row r="975">
          <cell r="A975" t="str">
            <v/>
          </cell>
        </row>
        <row r="976">
          <cell r="A976" t="str">
            <v/>
          </cell>
        </row>
        <row r="977">
          <cell r="A977" t="str">
            <v/>
          </cell>
        </row>
        <row r="978">
          <cell r="A978" t="str">
            <v/>
          </cell>
        </row>
        <row r="979">
          <cell r="A979" t="str">
            <v/>
          </cell>
        </row>
        <row r="980">
          <cell r="A980" t="str">
            <v/>
          </cell>
        </row>
        <row r="981">
          <cell r="A981" t="str">
            <v/>
          </cell>
        </row>
        <row r="982">
          <cell r="A982" t="str">
            <v/>
          </cell>
        </row>
        <row r="983">
          <cell r="A983" t="str">
            <v/>
          </cell>
        </row>
        <row r="984">
          <cell r="A984" t="str">
            <v/>
          </cell>
        </row>
        <row r="985">
          <cell r="A985" t="str">
            <v/>
          </cell>
        </row>
        <row r="986">
          <cell r="A986" t="str">
            <v/>
          </cell>
        </row>
        <row r="987">
          <cell r="A987" t="str">
            <v/>
          </cell>
        </row>
        <row r="988">
          <cell r="A988" t="str">
            <v/>
          </cell>
        </row>
        <row r="989">
          <cell r="A989" t="str">
            <v/>
          </cell>
        </row>
        <row r="990">
          <cell r="A990" t="str">
            <v/>
          </cell>
        </row>
        <row r="991">
          <cell r="A991" t="str">
            <v/>
          </cell>
        </row>
        <row r="992">
          <cell r="A992" t="str">
            <v/>
          </cell>
        </row>
        <row r="993">
          <cell r="A993" t="str">
            <v/>
          </cell>
        </row>
        <row r="994">
          <cell r="A994" t="str">
            <v/>
          </cell>
        </row>
        <row r="995">
          <cell r="A995" t="str">
            <v/>
          </cell>
        </row>
        <row r="996">
          <cell r="A996" t="str">
            <v/>
          </cell>
        </row>
        <row r="997">
          <cell r="A997" t="str">
            <v/>
          </cell>
        </row>
        <row r="998">
          <cell r="A998" t="str">
            <v/>
          </cell>
        </row>
        <row r="999">
          <cell r="A999" t="str">
            <v/>
          </cell>
        </row>
        <row r="1000">
          <cell r="A1000" t="str">
            <v/>
          </cell>
        </row>
        <row r="1001">
          <cell r="A1001" t="str">
            <v/>
          </cell>
        </row>
        <row r="1002">
          <cell r="A1002" t="str">
            <v/>
          </cell>
        </row>
        <row r="1003">
          <cell r="A1003" t="str">
            <v/>
          </cell>
        </row>
        <row r="1004">
          <cell r="A1004" t="str">
            <v/>
          </cell>
        </row>
        <row r="1005">
          <cell r="A1005" t="str">
            <v/>
          </cell>
        </row>
        <row r="1006">
          <cell r="A1006" t="str">
            <v/>
          </cell>
        </row>
        <row r="1007">
          <cell r="A1007" t="str">
            <v/>
          </cell>
        </row>
        <row r="1008">
          <cell r="A1008" t="str">
            <v/>
          </cell>
        </row>
        <row r="1009">
          <cell r="A1009" t="str">
            <v/>
          </cell>
        </row>
        <row r="1010">
          <cell r="A1010" t="str">
            <v/>
          </cell>
        </row>
        <row r="1011">
          <cell r="A1011" t="str">
            <v/>
          </cell>
        </row>
        <row r="1012">
          <cell r="A1012" t="str">
            <v/>
          </cell>
        </row>
        <row r="1013">
          <cell r="A1013" t="str">
            <v/>
          </cell>
        </row>
        <row r="1014">
          <cell r="A1014" t="str">
            <v/>
          </cell>
        </row>
        <row r="1015">
          <cell r="A1015" t="str">
            <v/>
          </cell>
        </row>
        <row r="1016">
          <cell r="A1016" t="str">
            <v/>
          </cell>
        </row>
        <row r="1017">
          <cell r="A1017" t="str">
            <v/>
          </cell>
        </row>
        <row r="1018">
          <cell r="A1018" t="str">
            <v/>
          </cell>
        </row>
        <row r="1019">
          <cell r="A1019" t="str">
            <v/>
          </cell>
        </row>
        <row r="1020">
          <cell r="A1020" t="str">
            <v/>
          </cell>
        </row>
        <row r="1021">
          <cell r="A1021" t="str">
            <v/>
          </cell>
        </row>
        <row r="1022">
          <cell r="A1022" t="str">
            <v/>
          </cell>
        </row>
        <row r="1023">
          <cell r="A1023" t="str">
            <v/>
          </cell>
        </row>
        <row r="1024">
          <cell r="A1024" t="str">
            <v/>
          </cell>
        </row>
        <row r="1025">
          <cell r="A1025" t="str">
            <v/>
          </cell>
        </row>
        <row r="1026">
          <cell r="A1026" t="str">
            <v/>
          </cell>
        </row>
        <row r="1027">
          <cell r="A1027" t="str">
            <v/>
          </cell>
        </row>
        <row r="1028">
          <cell r="A1028" t="str">
            <v/>
          </cell>
        </row>
        <row r="1029">
          <cell r="A1029" t="str">
            <v/>
          </cell>
        </row>
        <row r="1030">
          <cell r="A1030" t="str">
            <v/>
          </cell>
        </row>
        <row r="1031">
          <cell r="A1031" t="str">
            <v/>
          </cell>
        </row>
        <row r="1032">
          <cell r="A1032" t="str">
            <v/>
          </cell>
        </row>
        <row r="1033">
          <cell r="A1033" t="str">
            <v/>
          </cell>
        </row>
        <row r="1034">
          <cell r="A1034" t="str">
            <v/>
          </cell>
        </row>
        <row r="1035">
          <cell r="A1035" t="str">
            <v/>
          </cell>
        </row>
        <row r="1036">
          <cell r="A1036" t="str">
            <v/>
          </cell>
        </row>
        <row r="1037">
          <cell r="A1037" t="str">
            <v/>
          </cell>
        </row>
        <row r="1038">
          <cell r="A1038" t="str">
            <v/>
          </cell>
        </row>
        <row r="1039">
          <cell r="A1039" t="str">
            <v/>
          </cell>
        </row>
        <row r="1040">
          <cell r="A1040" t="str">
            <v/>
          </cell>
        </row>
        <row r="1041">
          <cell r="A1041" t="str">
            <v/>
          </cell>
        </row>
        <row r="1042">
          <cell r="A1042" t="str">
            <v/>
          </cell>
        </row>
        <row r="1043">
          <cell r="A1043" t="str">
            <v/>
          </cell>
        </row>
        <row r="1044">
          <cell r="A1044" t="str">
            <v/>
          </cell>
        </row>
        <row r="1045">
          <cell r="A1045" t="str">
            <v/>
          </cell>
        </row>
        <row r="1046">
          <cell r="A1046" t="str">
            <v/>
          </cell>
        </row>
        <row r="1047">
          <cell r="A1047" t="str">
            <v/>
          </cell>
        </row>
        <row r="1048">
          <cell r="A1048" t="str">
            <v/>
          </cell>
        </row>
        <row r="1049">
          <cell r="A1049" t="str">
            <v/>
          </cell>
        </row>
        <row r="1050">
          <cell r="A1050" t="str">
            <v/>
          </cell>
        </row>
        <row r="1051">
          <cell r="A1051" t="str">
            <v/>
          </cell>
        </row>
        <row r="1052">
          <cell r="A1052" t="str">
            <v/>
          </cell>
        </row>
        <row r="1053">
          <cell r="A1053" t="str">
            <v/>
          </cell>
        </row>
        <row r="1054">
          <cell r="A1054" t="str">
            <v/>
          </cell>
        </row>
        <row r="1055">
          <cell r="A1055" t="str">
            <v/>
          </cell>
        </row>
        <row r="1056">
          <cell r="A1056" t="str">
            <v/>
          </cell>
        </row>
        <row r="1057">
          <cell r="A1057" t="str">
            <v/>
          </cell>
        </row>
        <row r="1058">
          <cell r="A1058" t="str">
            <v/>
          </cell>
        </row>
        <row r="1059">
          <cell r="A1059" t="str">
            <v/>
          </cell>
        </row>
        <row r="1060">
          <cell r="A1060" t="str">
            <v/>
          </cell>
        </row>
        <row r="1061">
          <cell r="A1061" t="str">
            <v/>
          </cell>
        </row>
        <row r="1062">
          <cell r="A1062" t="str">
            <v/>
          </cell>
        </row>
        <row r="1063">
          <cell r="A1063" t="str">
            <v/>
          </cell>
        </row>
        <row r="1064">
          <cell r="A1064" t="str">
            <v/>
          </cell>
        </row>
        <row r="1065">
          <cell r="A1065" t="str">
            <v/>
          </cell>
        </row>
        <row r="1066">
          <cell r="A1066" t="str">
            <v/>
          </cell>
        </row>
        <row r="1067">
          <cell r="A1067" t="str">
            <v/>
          </cell>
        </row>
        <row r="1068">
          <cell r="A1068" t="str">
            <v/>
          </cell>
        </row>
        <row r="1069">
          <cell r="A1069" t="str">
            <v/>
          </cell>
        </row>
        <row r="1070">
          <cell r="A1070" t="str">
            <v/>
          </cell>
        </row>
        <row r="1071">
          <cell r="A1071" t="str">
            <v/>
          </cell>
        </row>
        <row r="1072">
          <cell r="A1072" t="str">
            <v/>
          </cell>
        </row>
        <row r="1073">
          <cell r="A1073" t="str">
            <v/>
          </cell>
        </row>
        <row r="1074">
          <cell r="A1074" t="str">
            <v/>
          </cell>
        </row>
        <row r="1075">
          <cell r="A1075" t="str">
            <v/>
          </cell>
        </row>
        <row r="1076">
          <cell r="A1076" t="str">
            <v/>
          </cell>
        </row>
        <row r="1077">
          <cell r="A1077" t="str">
            <v/>
          </cell>
        </row>
        <row r="1078">
          <cell r="A1078" t="str">
            <v/>
          </cell>
        </row>
        <row r="1079">
          <cell r="A1079" t="str">
            <v/>
          </cell>
        </row>
        <row r="1080">
          <cell r="A1080" t="str">
            <v/>
          </cell>
        </row>
        <row r="1081">
          <cell r="A1081" t="str">
            <v/>
          </cell>
        </row>
        <row r="1082">
          <cell r="A1082" t="str">
            <v/>
          </cell>
        </row>
        <row r="1083">
          <cell r="A1083" t="str">
            <v/>
          </cell>
        </row>
        <row r="1084">
          <cell r="A1084" t="str">
            <v/>
          </cell>
        </row>
        <row r="1085">
          <cell r="A1085" t="str">
            <v/>
          </cell>
        </row>
        <row r="1086">
          <cell r="A1086" t="str">
            <v/>
          </cell>
        </row>
        <row r="1087">
          <cell r="A1087" t="str">
            <v/>
          </cell>
        </row>
        <row r="1088">
          <cell r="A1088" t="str">
            <v/>
          </cell>
        </row>
        <row r="1089">
          <cell r="A1089" t="str">
            <v/>
          </cell>
        </row>
        <row r="1090">
          <cell r="A1090" t="str">
            <v/>
          </cell>
        </row>
        <row r="1091">
          <cell r="A1091" t="str">
            <v/>
          </cell>
        </row>
        <row r="1092">
          <cell r="A1092" t="str">
            <v/>
          </cell>
        </row>
        <row r="1093">
          <cell r="A1093" t="str">
            <v/>
          </cell>
        </row>
        <row r="1094">
          <cell r="A1094" t="str">
            <v/>
          </cell>
        </row>
        <row r="1095">
          <cell r="A1095" t="str">
            <v/>
          </cell>
        </row>
        <row r="1096">
          <cell r="A1096" t="str">
            <v/>
          </cell>
        </row>
        <row r="1097">
          <cell r="A1097" t="str">
            <v/>
          </cell>
        </row>
        <row r="1098">
          <cell r="A1098" t="str">
            <v/>
          </cell>
        </row>
        <row r="1099">
          <cell r="A1099" t="str">
            <v/>
          </cell>
        </row>
        <row r="1100">
          <cell r="A1100" t="str">
            <v/>
          </cell>
        </row>
        <row r="1101">
          <cell r="A1101" t="str">
            <v/>
          </cell>
        </row>
        <row r="1102">
          <cell r="A1102" t="str">
            <v/>
          </cell>
        </row>
        <row r="1103">
          <cell r="A1103" t="str">
            <v/>
          </cell>
        </row>
        <row r="1104">
          <cell r="A1104" t="str">
            <v/>
          </cell>
        </row>
        <row r="1105">
          <cell r="A1105" t="str">
            <v/>
          </cell>
        </row>
        <row r="1106">
          <cell r="A1106" t="str">
            <v/>
          </cell>
        </row>
        <row r="1107">
          <cell r="A1107" t="str">
            <v/>
          </cell>
        </row>
        <row r="1108">
          <cell r="A1108" t="str">
            <v/>
          </cell>
        </row>
        <row r="1109">
          <cell r="A1109" t="str">
            <v/>
          </cell>
        </row>
        <row r="1110">
          <cell r="A1110" t="str">
            <v/>
          </cell>
        </row>
        <row r="1111">
          <cell r="A1111" t="str">
            <v/>
          </cell>
        </row>
        <row r="1112">
          <cell r="A1112" t="str">
            <v/>
          </cell>
        </row>
        <row r="1113">
          <cell r="A1113" t="str">
            <v/>
          </cell>
        </row>
        <row r="1114">
          <cell r="A1114" t="str">
            <v/>
          </cell>
        </row>
        <row r="1115">
          <cell r="A1115" t="str">
            <v/>
          </cell>
        </row>
        <row r="1116">
          <cell r="A1116" t="str">
            <v/>
          </cell>
        </row>
        <row r="1117">
          <cell r="A1117" t="str">
            <v/>
          </cell>
        </row>
        <row r="1118">
          <cell r="A1118" t="str">
            <v/>
          </cell>
        </row>
        <row r="1119">
          <cell r="A1119" t="str">
            <v/>
          </cell>
        </row>
        <row r="1120">
          <cell r="A1120" t="str">
            <v/>
          </cell>
        </row>
        <row r="1121">
          <cell r="A1121" t="str">
            <v/>
          </cell>
        </row>
        <row r="1122">
          <cell r="A1122" t="str">
            <v/>
          </cell>
        </row>
        <row r="1123">
          <cell r="A1123" t="str">
            <v/>
          </cell>
        </row>
        <row r="1124">
          <cell r="A1124" t="str">
            <v/>
          </cell>
        </row>
        <row r="1125">
          <cell r="A1125" t="str">
            <v/>
          </cell>
        </row>
        <row r="1126">
          <cell r="A1126" t="str">
            <v/>
          </cell>
        </row>
        <row r="1127">
          <cell r="A1127" t="str">
            <v/>
          </cell>
        </row>
        <row r="1128">
          <cell r="A1128" t="str">
            <v/>
          </cell>
        </row>
        <row r="1129">
          <cell r="A1129" t="str">
            <v/>
          </cell>
        </row>
        <row r="1130">
          <cell r="A1130" t="str">
            <v/>
          </cell>
        </row>
        <row r="1131">
          <cell r="A1131" t="str">
            <v/>
          </cell>
        </row>
        <row r="1132">
          <cell r="A1132" t="str">
            <v/>
          </cell>
        </row>
        <row r="1133">
          <cell r="A1133" t="str">
            <v/>
          </cell>
        </row>
        <row r="1134">
          <cell r="A1134" t="str">
            <v/>
          </cell>
        </row>
        <row r="1135">
          <cell r="A1135" t="str">
            <v/>
          </cell>
        </row>
        <row r="1136">
          <cell r="A1136" t="str">
            <v/>
          </cell>
        </row>
        <row r="1137">
          <cell r="A1137" t="str">
            <v/>
          </cell>
        </row>
        <row r="1138">
          <cell r="A1138" t="str">
            <v/>
          </cell>
        </row>
        <row r="1139">
          <cell r="A1139" t="str">
            <v/>
          </cell>
        </row>
        <row r="1140">
          <cell r="A1140" t="str">
            <v/>
          </cell>
        </row>
        <row r="1141">
          <cell r="A1141" t="str">
            <v/>
          </cell>
        </row>
        <row r="1142">
          <cell r="A1142" t="str">
            <v/>
          </cell>
        </row>
        <row r="1143">
          <cell r="A1143" t="str">
            <v/>
          </cell>
        </row>
        <row r="1144">
          <cell r="A1144" t="str">
            <v/>
          </cell>
        </row>
        <row r="1145">
          <cell r="A1145" t="str">
            <v/>
          </cell>
        </row>
        <row r="1146">
          <cell r="A1146" t="str">
            <v/>
          </cell>
        </row>
        <row r="1147">
          <cell r="A1147" t="str">
            <v/>
          </cell>
        </row>
        <row r="1148">
          <cell r="A1148" t="str">
            <v/>
          </cell>
        </row>
        <row r="1149">
          <cell r="A1149" t="str">
            <v/>
          </cell>
        </row>
        <row r="1150">
          <cell r="A1150" t="str">
            <v/>
          </cell>
        </row>
        <row r="1151">
          <cell r="A1151" t="str">
            <v/>
          </cell>
        </row>
        <row r="1152">
          <cell r="A1152" t="str">
            <v/>
          </cell>
        </row>
        <row r="1153">
          <cell r="A1153" t="str">
            <v/>
          </cell>
        </row>
        <row r="1154">
          <cell r="A1154" t="str">
            <v/>
          </cell>
        </row>
        <row r="1155">
          <cell r="A1155" t="str">
            <v/>
          </cell>
        </row>
        <row r="1156">
          <cell r="A1156" t="str">
            <v/>
          </cell>
        </row>
        <row r="1157">
          <cell r="A1157" t="str">
            <v/>
          </cell>
        </row>
        <row r="1158">
          <cell r="A1158" t="str">
            <v/>
          </cell>
        </row>
        <row r="1159">
          <cell r="A1159" t="str">
            <v/>
          </cell>
        </row>
        <row r="1160">
          <cell r="A1160" t="str">
            <v/>
          </cell>
        </row>
        <row r="1161">
          <cell r="A1161" t="str">
            <v/>
          </cell>
        </row>
        <row r="1162">
          <cell r="A1162" t="str">
            <v/>
          </cell>
        </row>
        <row r="1163">
          <cell r="A1163" t="str">
            <v/>
          </cell>
        </row>
        <row r="1164">
          <cell r="A1164" t="str">
            <v/>
          </cell>
        </row>
        <row r="1165">
          <cell r="A1165" t="str">
            <v/>
          </cell>
        </row>
        <row r="1166">
          <cell r="A1166" t="str">
            <v/>
          </cell>
        </row>
        <row r="1167">
          <cell r="A1167" t="str">
            <v/>
          </cell>
        </row>
        <row r="1168">
          <cell r="A1168" t="str">
            <v/>
          </cell>
        </row>
        <row r="1169">
          <cell r="A1169" t="str">
            <v/>
          </cell>
        </row>
        <row r="1170">
          <cell r="A1170" t="str">
            <v/>
          </cell>
        </row>
        <row r="1171">
          <cell r="A1171" t="str">
            <v/>
          </cell>
        </row>
        <row r="1172">
          <cell r="A1172" t="str">
            <v/>
          </cell>
        </row>
        <row r="1173">
          <cell r="A1173" t="str">
            <v/>
          </cell>
        </row>
        <row r="1174">
          <cell r="A1174" t="str">
            <v/>
          </cell>
        </row>
        <row r="1175">
          <cell r="A1175" t="str">
            <v/>
          </cell>
        </row>
        <row r="1176">
          <cell r="A1176" t="str">
            <v/>
          </cell>
        </row>
        <row r="1177">
          <cell r="A1177" t="str">
            <v/>
          </cell>
        </row>
        <row r="1178">
          <cell r="A1178" t="str">
            <v/>
          </cell>
        </row>
        <row r="1179">
          <cell r="A1179" t="str">
            <v/>
          </cell>
        </row>
        <row r="1180">
          <cell r="A1180" t="str">
            <v/>
          </cell>
        </row>
        <row r="1181">
          <cell r="A1181" t="str">
            <v/>
          </cell>
        </row>
        <row r="1182">
          <cell r="A1182" t="str">
            <v/>
          </cell>
        </row>
        <row r="1183">
          <cell r="A1183" t="str">
            <v/>
          </cell>
        </row>
        <row r="1184">
          <cell r="A1184" t="str">
            <v/>
          </cell>
        </row>
        <row r="1185">
          <cell r="A1185" t="str">
            <v/>
          </cell>
        </row>
        <row r="1186">
          <cell r="A1186" t="str">
            <v/>
          </cell>
        </row>
        <row r="1187">
          <cell r="A1187" t="str">
            <v/>
          </cell>
        </row>
        <row r="1188">
          <cell r="A1188" t="str">
            <v/>
          </cell>
        </row>
        <row r="1189">
          <cell r="A1189" t="str">
            <v/>
          </cell>
        </row>
        <row r="1190">
          <cell r="A1190" t="str">
            <v/>
          </cell>
        </row>
        <row r="1191">
          <cell r="A1191" t="str">
            <v/>
          </cell>
        </row>
        <row r="1192">
          <cell r="A1192" t="str">
            <v/>
          </cell>
        </row>
        <row r="1193">
          <cell r="A1193" t="str">
            <v/>
          </cell>
        </row>
        <row r="1194">
          <cell r="A1194" t="str">
            <v/>
          </cell>
        </row>
        <row r="1195">
          <cell r="A1195" t="str">
            <v/>
          </cell>
        </row>
        <row r="1196">
          <cell r="A1196" t="str">
            <v/>
          </cell>
        </row>
        <row r="1197">
          <cell r="A1197" t="str">
            <v/>
          </cell>
        </row>
        <row r="1198">
          <cell r="A1198" t="str">
            <v/>
          </cell>
        </row>
        <row r="1199">
          <cell r="A1199" t="str">
            <v/>
          </cell>
        </row>
        <row r="1200">
          <cell r="A1200" t="str">
            <v/>
          </cell>
        </row>
        <row r="1201">
          <cell r="A1201" t="str">
            <v/>
          </cell>
        </row>
        <row r="1202">
          <cell r="A1202" t="str">
            <v/>
          </cell>
        </row>
        <row r="1203">
          <cell r="A1203" t="str">
            <v/>
          </cell>
        </row>
        <row r="1204">
          <cell r="A1204" t="str">
            <v/>
          </cell>
        </row>
        <row r="1205">
          <cell r="A1205" t="str">
            <v/>
          </cell>
        </row>
        <row r="1206">
          <cell r="A1206" t="str">
            <v/>
          </cell>
        </row>
        <row r="1207">
          <cell r="A1207" t="str">
            <v/>
          </cell>
        </row>
        <row r="1208">
          <cell r="A1208" t="str">
            <v/>
          </cell>
        </row>
        <row r="1209">
          <cell r="A1209" t="str">
            <v/>
          </cell>
        </row>
        <row r="1210">
          <cell r="A1210" t="str">
            <v/>
          </cell>
        </row>
        <row r="1211">
          <cell r="A1211" t="str">
            <v/>
          </cell>
        </row>
        <row r="1212">
          <cell r="A1212" t="str">
            <v/>
          </cell>
        </row>
        <row r="1213">
          <cell r="A1213" t="str">
            <v/>
          </cell>
        </row>
        <row r="1214">
          <cell r="A1214" t="str">
            <v/>
          </cell>
        </row>
        <row r="1215">
          <cell r="A1215" t="str">
            <v/>
          </cell>
        </row>
        <row r="1216">
          <cell r="A1216" t="str">
            <v/>
          </cell>
        </row>
        <row r="1217">
          <cell r="A1217" t="str">
            <v/>
          </cell>
        </row>
        <row r="1218">
          <cell r="A1218" t="str">
            <v/>
          </cell>
        </row>
        <row r="1219">
          <cell r="A1219" t="str">
            <v/>
          </cell>
        </row>
        <row r="1220">
          <cell r="A1220" t="str">
            <v/>
          </cell>
        </row>
        <row r="1221">
          <cell r="A1221" t="str">
            <v/>
          </cell>
        </row>
        <row r="1222">
          <cell r="A1222" t="str">
            <v/>
          </cell>
        </row>
        <row r="1223">
          <cell r="A1223" t="str">
            <v/>
          </cell>
        </row>
        <row r="1224">
          <cell r="A1224" t="str">
            <v/>
          </cell>
        </row>
        <row r="1225">
          <cell r="A1225" t="str">
            <v/>
          </cell>
        </row>
        <row r="1226">
          <cell r="A1226" t="str">
            <v/>
          </cell>
        </row>
        <row r="1227">
          <cell r="A1227" t="str">
            <v/>
          </cell>
        </row>
        <row r="1228">
          <cell r="A1228" t="str">
            <v/>
          </cell>
        </row>
        <row r="1229">
          <cell r="A1229" t="str">
            <v/>
          </cell>
        </row>
        <row r="1230">
          <cell r="A1230" t="str">
            <v/>
          </cell>
        </row>
        <row r="1231">
          <cell r="A1231" t="str">
            <v/>
          </cell>
        </row>
        <row r="1232">
          <cell r="A1232" t="str">
            <v/>
          </cell>
        </row>
        <row r="1233">
          <cell r="A1233" t="str">
            <v/>
          </cell>
        </row>
        <row r="1234">
          <cell r="A1234" t="str">
            <v/>
          </cell>
        </row>
        <row r="1235">
          <cell r="A1235" t="str">
            <v/>
          </cell>
        </row>
        <row r="1236">
          <cell r="A1236" t="str">
            <v/>
          </cell>
        </row>
        <row r="1237">
          <cell r="A1237" t="str">
            <v/>
          </cell>
        </row>
        <row r="1238">
          <cell r="A1238" t="str">
            <v/>
          </cell>
        </row>
        <row r="1239">
          <cell r="A1239" t="str">
            <v/>
          </cell>
        </row>
        <row r="1240">
          <cell r="A1240" t="str">
            <v/>
          </cell>
        </row>
        <row r="1241">
          <cell r="A1241" t="str">
            <v/>
          </cell>
        </row>
        <row r="1242">
          <cell r="A1242" t="str">
            <v/>
          </cell>
        </row>
        <row r="1243">
          <cell r="A1243" t="str">
            <v/>
          </cell>
        </row>
        <row r="1244">
          <cell r="A1244" t="str">
            <v/>
          </cell>
        </row>
        <row r="1245">
          <cell r="A1245" t="str">
            <v/>
          </cell>
        </row>
        <row r="1246">
          <cell r="A1246" t="str">
            <v/>
          </cell>
        </row>
        <row r="1247">
          <cell r="A1247" t="str">
            <v/>
          </cell>
        </row>
        <row r="1248">
          <cell r="A1248" t="str">
            <v/>
          </cell>
        </row>
        <row r="1249">
          <cell r="A1249" t="str">
            <v/>
          </cell>
        </row>
        <row r="1250">
          <cell r="A1250" t="str">
            <v/>
          </cell>
        </row>
        <row r="1251">
          <cell r="A1251" t="str">
            <v/>
          </cell>
        </row>
        <row r="1252">
          <cell r="A1252" t="str">
            <v/>
          </cell>
        </row>
        <row r="1253">
          <cell r="A1253" t="str">
            <v/>
          </cell>
        </row>
        <row r="1254">
          <cell r="A1254" t="str">
            <v/>
          </cell>
        </row>
        <row r="1255">
          <cell r="A1255" t="str">
            <v/>
          </cell>
        </row>
        <row r="1256">
          <cell r="A1256" t="str">
            <v/>
          </cell>
        </row>
        <row r="1257">
          <cell r="A1257" t="str">
            <v/>
          </cell>
        </row>
        <row r="1258">
          <cell r="A1258" t="str">
            <v/>
          </cell>
        </row>
        <row r="1259">
          <cell r="A1259" t="str">
            <v/>
          </cell>
        </row>
        <row r="1260">
          <cell r="A1260" t="str">
            <v/>
          </cell>
        </row>
        <row r="1261">
          <cell r="A1261" t="str">
            <v/>
          </cell>
        </row>
        <row r="1262">
          <cell r="A1262" t="str">
            <v/>
          </cell>
        </row>
        <row r="1263">
          <cell r="A1263" t="str">
            <v/>
          </cell>
        </row>
        <row r="1264">
          <cell r="A1264" t="str">
            <v/>
          </cell>
        </row>
        <row r="1265">
          <cell r="A1265" t="str">
            <v/>
          </cell>
        </row>
        <row r="1266">
          <cell r="A1266" t="str">
            <v/>
          </cell>
        </row>
        <row r="1267">
          <cell r="A1267" t="str">
            <v/>
          </cell>
        </row>
        <row r="1268">
          <cell r="A1268" t="str">
            <v/>
          </cell>
        </row>
        <row r="1269">
          <cell r="A1269" t="str">
            <v/>
          </cell>
        </row>
        <row r="1270">
          <cell r="A1270" t="str">
            <v/>
          </cell>
        </row>
        <row r="1271">
          <cell r="A1271" t="str">
            <v/>
          </cell>
        </row>
        <row r="1272">
          <cell r="A1272" t="str">
            <v/>
          </cell>
        </row>
        <row r="1273">
          <cell r="A1273" t="str">
            <v/>
          </cell>
        </row>
        <row r="1274">
          <cell r="A1274" t="str">
            <v/>
          </cell>
        </row>
        <row r="1275">
          <cell r="A1275" t="str">
            <v/>
          </cell>
        </row>
        <row r="1276">
          <cell r="A1276" t="str">
            <v/>
          </cell>
        </row>
        <row r="1277">
          <cell r="A1277" t="str">
            <v/>
          </cell>
        </row>
        <row r="1278">
          <cell r="A1278" t="str">
            <v/>
          </cell>
        </row>
        <row r="1279">
          <cell r="A1279" t="str">
            <v/>
          </cell>
        </row>
        <row r="1280">
          <cell r="A1280" t="str">
            <v/>
          </cell>
        </row>
        <row r="1281">
          <cell r="A1281" t="str">
            <v/>
          </cell>
        </row>
        <row r="1282">
          <cell r="A1282" t="str">
            <v/>
          </cell>
        </row>
        <row r="1283">
          <cell r="A1283" t="str">
            <v/>
          </cell>
        </row>
        <row r="1284">
          <cell r="A1284" t="str">
            <v/>
          </cell>
        </row>
        <row r="1285">
          <cell r="A1285" t="str">
            <v/>
          </cell>
        </row>
        <row r="1286">
          <cell r="A1286" t="str">
            <v/>
          </cell>
        </row>
        <row r="1287">
          <cell r="A1287" t="str">
            <v/>
          </cell>
        </row>
        <row r="1288">
          <cell r="A1288" t="str">
            <v/>
          </cell>
        </row>
        <row r="1289">
          <cell r="A1289" t="str">
            <v/>
          </cell>
        </row>
        <row r="1290">
          <cell r="A1290" t="str">
            <v/>
          </cell>
        </row>
        <row r="1291">
          <cell r="A1291" t="str">
            <v/>
          </cell>
        </row>
        <row r="1292">
          <cell r="A1292" t="str">
            <v/>
          </cell>
        </row>
        <row r="1293">
          <cell r="A1293" t="str">
            <v/>
          </cell>
        </row>
        <row r="1294">
          <cell r="A1294" t="str">
            <v/>
          </cell>
        </row>
        <row r="1295">
          <cell r="A1295" t="str">
            <v/>
          </cell>
        </row>
        <row r="1296">
          <cell r="A1296" t="str">
            <v/>
          </cell>
        </row>
        <row r="1297">
          <cell r="A1297" t="str">
            <v/>
          </cell>
        </row>
        <row r="1298">
          <cell r="A1298" t="str">
            <v/>
          </cell>
        </row>
        <row r="1299">
          <cell r="A1299" t="str">
            <v/>
          </cell>
        </row>
        <row r="1300">
          <cell r="A1300" t="str">
            <v/>
          </cell>
        </row>
        <row r="1301">
          <cell r="A1301" t="str">
            <v/>
          </cell>
        </row>
        <row r="1302">
          <cell r="A1302" t="str">
            <v/>
          </cell>
        </row>
        <row r="1303">
          <cell r="A1303" t="str">
            <v/>
          </cell>
        </row>
        <row r="1304">
          <cell r="A1304" t="str">
            <v/>
          </cell>
        </row>
        <row r="1305">
          <cell r="A1305" t="str">
            <v/>
          </cell>
        </row>
        <row r="1306">
          <cell r="A1306" t="str">
            <v/>
          </cell>
        </row>
        <row r="1307">
          <cell r="A1307" t="str">
            <v/>
          </cell>
        </row>
        <row r="1308">
          <cell r="A1308" t="str">
            <v/>
          </cell>
        </row>
        <row r="1309">
          <cell r="A1309" t="str">
            <v/>
          </cell>
        </row>
        <row r="1310">
          <cell r="A1310" t="str">
            <v/>
          </cell>
        </row>
        <row r="1311">
          <cell r="A1311" t="str">
            <v/>
          </cell>
        </row>
        <row r="1312">
          <cell r="A1312" t="str">
            <v/>
          </cell>
        </row>
        <row r="1313">
          <cell r="A1313" t="str">
            <v/>
          </cell>
        </row>
        <row r="1314">
          <cell r="A1314" t="str">
            <v/>
          </cell>
        </row>
        <row r="1315">
          <cell r="A1315" t="str">
            <v/>
          </cell>
        </row>
        <row r="1316">
          <cell r="A1316" t="str">
            <v/>
          </cell>
        </row>
        <row r="1317">
          <cell r="A1317" t="str">
            <v/>
          </cell>
        </row>
        <row r="1318">
          <cell r="A1318" t="str">
            <v/>
          </cell>
        </row>
        <row r="1319">
          <cell r="A1319" t="str">
            <v/>
          </cell>
        </row>
        <row r="1320">
          <cell r="A1320" t="str">
            <v/>
          </cell>
        </row>
        <row r="1321">
          <cell r="A1321" t="str">
            <v/>
          </cell>
        </row>
        <row r="1322">
          <cell r="A1322" t="str">
            <v/>
          </cell>
        </row>
        <row r="1323">
          <cell r="A1323" t="str">
            <v/>
          </cell>
        </row>
        <row r="1324">
          <cell r="A1324" t="str">
            <v/>
          </cell>
        </row>
        <row r="1325">
          <cell r="A1325" t="str">
            <v/>
          </cell>
        </row>
        <row r="1326">
          <cell r="A1326" t="str">
            <v/>
          </cell>
        </row>
        <row r="1327">
          <cell r="A1327" t="str">
            <v/>
          </cell>
        </row>
        <row r="1328">
          <cell r="A1328" t="str">
            <v/>
          </cell>
        </row>
        <row r="1329">
          <cell r="A1329" t="str">
            <v/>
          </cell>
        </row>
        <row r="1330">
          <cell r="A1330" t="str">
            <v/>
          </cell>
        </row>
        <row r="1331">
          <cell r="A1331" t="str">
            <v/>
          </cell>
        </row>
        <row r="1332">
          <cell r="A1332" t="str">
            <v/>
          </cell>
        </row>
        <row r="1333">
          <cell r="A1333" t="str">
            <v/>
          </cell>
        </row>
        <row r="1334">
          <cell r="A1334" t="str">
            <v/>
          </cell>
        </row>
        <row r="1335">
          <cell r="A1335" t="str">
            <v/>
          </cell>
        </row>
        <row r="1336">
          <cell r="A1336" t="str">
            <v/>
          </cell>
        </row>
        <row r="1337">
          <cell r="A1337" t="str">
            <v/>
          </cell>
        </row>
        <row r="1338">
          <cell r="A1338" t="str">
            <v/>
          </cell>
        </row>
        <row r="1339">
          <cell r="A1339" t="str">
            <v/>
          </cell>
        </row>
        <row r="1340">
          <cell r="A1340" t="str">
            <v/>
          </cell>
        </row>
        <row r="1341">
          <cell r="A1341" t="str">
            <v/>
          </cell>
        </row>
        <row r="1342">
          <cell r="A1342" t="str">
            <v/>
          </cell>
        </row>
        <row r="1343">
          <cell r="A1343" t="str">
            <v/>
          </cell>
        </row>
        <row r="1344">
          <cell r="A1344" t="str">
            <v/>
          </cell>
        </row>
        <row r="1345">
          <cell r="A1345" t="str">
            <v/>
          </cell>
        </row>
        <row r="1346">
          <cell r="A1346" t="str">
            <v/>
          </cell>
        </row>
        <row r="1347">
          <cell r="A1347" t="str">
            <v/>
          </cell>
        </row>
        <row r="1348">
          <cell r="A1348" t="str">
            <v/>
          </cell>
        </row>
        <row r="1349">
          <cell r="A1349" t="str">
            <v/>
          </cell>
        </row>
        <row r="1350">
          <cell r="A1350" t="str">
            <v/>
          </cell>
        </row>
        <row r="1351">
          <cell r="A1351" t="str">
            <v/>
          </cell>
        </row>
        <row r="1352">
          <cell r="A1352" t="str">
            <v/>
          </cell>
        </row>
        <row r="1353">
          <cell r="A1353" t="str">
            <v/>
          </cell>
        </row>
        <row r="1354">
          <cell r="A1354" t="str">
            <v/>
          </cell>
        </row>
        <row r="1355">
          <cell r="A1355" t="str">
            <v/>
          </cell>
        </row>
        <row r="1356">
          <cell r="A1356" t="str">
            <v/>
          </cell>
        </row>
        <row r="1357">
          <cell r="A1357" t="str">
            <v/>
          </cell>
        </row>
        <row r="1358">
          <cell r="A1358" t="str">
            <v/>
          </cell>
        </row>
        <row r="1359">
          <cell r="A1359" t="str">
            <v/>
          </cell>
        </row>
        <row r="1360">
          <cell r="A1360" t="str">
            <v/>
          </cell>
        </row>
        <row r="1361">
          <cell r="A1361" t="str">
            <v/>
          </cell>
        </row>
        <row r="1362">
          <cell r="A1362" t="str">
            <v/>
          </cell>
        </row>
        <row r="1363">
          <cell r="A1363" t="str">
            <v/>
          </cell>
        </row>
        <row r="1364">
          <cell r="A1364" t="str">
            <v/>
          </cell>
        </row>
        <row r="1365">
          <cell r="A1365" t="str">
            <v/>
          </cell>
        </row>
        <row r="1366">
          <cell r="A1366" t="str">
            <v/>
          </cell>
        </row>
        <row r="1367">
          <cell r="A1367" t="str">
            <v/>
          </cell>
        </row>
        <row r="1368">
          <cell r="A1368" t="str">
            <v/>
          </cell>
        </row>
        <row r="1369">
          <cell r="A1369" t="str">
            <v/>
          </cell>
        </row>
        <row r="1370">
          <cell r="A1370" t="str">
            <v/>
          </cell>
        </row>
        <row r="1371">
          <cell r="A1371" t="str">
            <v/>
          </cell>
        </row>
        <row r="1372">
          <cell r="A1372" t="str">
            <v/>
          </cell>
        </row>
        <row r="1373">
          <cell r="A1373" t="str">
            <v/>
          </cell>
        </row>
        <row r="1374">
          <cell r="A1374" t="str">
            <v/>
          </cell>
        </row>
        <row r="1375">
          <cell r="A1375" t="str">
            <v/>
          </cell>
        </row>
        <row r="1376">
          <cell r="A1376" t="str">
            <v/>
          </cell>
        </row>
        <row r="1377">
          <cell r="A1377" t="str">
            <v/>
          </cell>
        </row>
        <row r="1378">
          <cell r="A1378" t="str">
            <v/>
          </cell>
        </row>
        <row r="1379">
          <cell r="A1379" t="str">
            <v/>
          </cell>
        </row>
        <row r="1380">
          <cell r="A1380" t="str">
            <v/>
          </cell>
        </row>
        <row r="1381">
          <cell r="A1381" t="str">
            <v/>
          </cell>
        </row>
        <row r="1382">
          <cell r="A1382" t="str">
            <v/>
          </cell>
        </row>
        <row r="1383">
          <cell r="A1383" t="str">
            <v/>
          </cell>
        </row>
        <row r="1384">
          <cell r="A1384" t="str">
            <v/>
          </cell>
        </row>
        <row r="1385">
          <cell r="A1385" t="str">
            <v/>
          </cell>
        </row>
        <row r="1386">
          <cell r="A1386" t="str">
            <v/>
          </cell>
        </row>
        <row r="1387">
          <cell r="A1387" t="str">
            <v/>
          </cell>
        </row>
        <row r="1388">
          <cell r="A1388" t="str">
            <v/>
          </cell>
        </row>
        <row r="1389">
          <cell r="A1389" t="str">
            <v/>
          </cell>
        </row>
        <row r="1390">
          <cell r="A1390" t="str">
            <v/>
          </cell>
        </row>
        <row r="1391">
          <cell r="A1391" t="str">
            <v/>
          </cell>
        </row>
        <row r="1392">
          <cell r="A1392" t="str">
            <v/>
          </cell>
        </row>
        <row r="1393">
          <cell r="A1393" t="str">
            <v/>
          </cell>
        </row>
        <row r="1394">
          <cell r="A1394" t="str">
            <v/>
          </cell>
        </row>
        <row r="1395">
          <cell r="A1395" t="str">
            <v/>
          </cell>
        </row>
        <row r="1396">
          <cell r="A1396" t="str">
            <v/>
          </cell>
        </row>
        <row r="1397">
          <cell r="A1397" t="str">
            <v/>
          </cell>
        </row>
        <row r="1398">
          <cell r="A1398" t="str">
            <v/>
          </cell>
        </row>
        <row r="1399">
          <cell r="A1399" t="str">
            <v/>
          </cell>
        </row>
        <row r="1400">
          <cell r="A1400" t="str">
            <v/>
          </cell>
        </row>
        <row r="1401">
          <cell r="A1401" t="str">
            <v/>
          </cell>
        </row>
        <row r="1402">
          <cell r="A1402" t="str">
            <v/>
          </cell>
        </row>
        <row r="1403">
          <cell r="A1403" t="str">
            <v/>
          </cell>
        </row>
        <row r="1404">
          <cell r="A1404" t="str">
            <v/>
          </cell>
        </row>
        <row r="1405">
          <cell r="A1405" t="str">
            <v/>
          </cell>
        </row>
        <row r="1406">
          <cell r="A1406" t="str">
            <v/>
          </cell>
        </row>
        <row r="1407">
          <cell r="A1407" t="str">
            <v/>
          </cell>
        </row>
        <row r="1408">
          <cell r="A1408" t="str">
            <v/>
          </cell>
        </row>
        <row r="1409">
          <cell r="A1409" t="str">
            <v/>
          </cell>
        </row>
        <row r="1410">
          <cell r="A1410" t="str">
            <v/>
          </cell>
        </row>
        <row r="1411">
          <cell r="A1411" t="str">
            <v/>
          </cell>
        </row>
        <row r="1412">
          <cell r="A1412" t="str">
            <v/>
          </cell>
        </row>
        <row r="1413">
          <cell r="A1413" t="str">
            <v/>
          </cell>
        </row>
        <row r="1414">
          <cell r="A1414" t="str">
            <v/>
          </cell>
        </row>
        <row r="1415">
          <cell r="A1415" t="str">
            <v/>
          </cell>
        </row>
        <row r="1416">
          <cell r="A1416" t="str">
            <v/>
          </cell>
        </row>
        <row r="1417">
          <cell r="A1417" t="str">
            <v/>
          </cell>
        </row>
        <row r="1418">
          <cell r="A1418" t="str">
            <v/>
          </cell>
        </row>
        <row r="1419">
          <cell r="A1419" t="str">
            <v/>
          </cell>
        </row>
        <row r="1420">
          <cell r="A1420" t="str">
            <v/>
          </cell>
        </row>
        <row r="1421">
          <cell r="A1421" t="str">
            <v/>
          </cell>
        </row>
        <row r="1422">
          <cell r="A1422" t="str">
            <v/>
          </cell>
        </row>
        <row r="1423">
          <cell r="A1423" t="str">
            <v/>
          </cell>
        </row>
        <row r="1424">
          <cell r="A1424" t="str">
            <v/>
          </cell>
        </row>
        <row r="1425">
          <cell r="A1425" t="str">
            <v/>
          </cell>
        </row>
        <row r="1426">
          <cell r="A1426" t="str">
            <v/>
          </cell>
        </row>
        <row r="1427">
          <cell r="A1427" t="str">
            <v/>
          </cell>
        </row>
        <row r="1428">
          <cell r="A1428" t="str">
            <v/>
          </cell>
        </row>
        <row r="1429">
          <cell r="A1429" t="str">
            <v/>
          </cell>
        </row>
        <row r="1430">
          <cell r="A1430" t="str">
            <v/>
          </cell>
        </row>
        <row r="1431">
          <cell r="A1431" t="str">
            <v/>
          </cell>
        </row>
        <row r="1432">
          <cell r="A1432" t="str">
            <v/>
          </cell>
        </row>
        <row r="1433">
          <cell r="A1433" t="str">
            <v/>
          </cell>
        </row>
        <row r="1434">
          <cell r="A1434" t="str">
            <v/>
          </cell>
        </row>
        <row r="1435">
          <cell r="A1435" t="str">
            <v/>
          </cell>
        </row>
        <row r="1436">
          <cell r="A1436" t="str">
            <v/>
          </cell>
        </row>
        <row r="1437">
          <cell r="A1437" t="str">
            <v/>
          </cell>
        </row>
        <row r="1438">
          <cell r="A1438" t="str">
            <v/>
          </cell>
        </row>
        <row r="1439">
          <cell r="A1439" t="str">
            <v/>
          </cell>
        </row>
        <row r="1440">
          <cell r="A1440" t="str">
            <v/>
          </cell>
        </row>
        <row r="1441">
          <cell r="A1441" t="str">
            <v/>
          </cell>
        </row>
        <row r="1442">
          <cell r="A1442" t="str">
            <v/>
          </cell>
        </row>
        <row r="1443">
          <cell r="A1443" t="str">
            <v/>
          </cell>
        </row>
        <row r="1444">
          <cell r="A1444" t="str">
            <v/>
          </cell>
        </row>
        <row r="1445">
          <cell r="A1445" t="str">
            <v/>
          </cell>
        </row>
        <row r="1446">
          <cell r="A1446" t="str">
            <v/>
          </cell>
        </row>
        <row r="1447">
          <cell r="A1447" t="str">
            <v/>
          </cell>
        </row>
        <row r="1448">
          <cell r="A1448" t="str">
            <v/>
          </cell>
        </row>
        <row r="1449">
          <cell r="A1449" t="str">
            <v/>
          </cell>
        </row>
        <row r="1450">
          <cell r="A1450" t="str">
            <v/>
          </cell>
        </row>
        <row r="1451">
          <cell r="A1451" t="str">
            <v/>
          </cell>
        </row>
        <row r="1452">
          <cell r="A1452" t="str">
            <v/>
          </cell>
        </row>
        <row r="1453">
          <cell r="A1453" t="str">
            <v/>
          </cell>
        </row>
        <row r="1454">
          <cell r="A1454" t="str">
            <v/>
          </cell>
        </row>
        <row r="1455">
          <cell r="A1455" t="str">
            <v/>
          </cell>
        </row>
        <row r="1456">
          <cell r="A1456" t="str">
            <v/>
          </cell>
        </row>
        <row r="1457">
          <cell r="A1457" t="str">
            <v/>
          </cell>
        </row>
        <row r="1458">
          <cell r="A1458" t="str">
            <v/>
          </cell>
        </row>
        <row r="1459">
          <cell r="A1459" t="str">
            <v/>
          </cell>
        </row>
      </sheetData>
      <sheetData sheetId="15" refreshError="1">
        <row r="1">
          <cell r="A1" t="str">
            <v>코드</v>
          </cell>
          <cell r="B1" t="str">
            <v>사업장</v>
          </cell>
          <cell r="C1" t="str">
            <v>고객</v>
          </cell>
          <cell r="D1" t="str">
            <v>경로</v>
          </cell>
          <cell r="E1" t="str">
            <v>제품계층구조3</v>
          </cell>
          <cell r="F1" t="str">
            <v>자재</v>
          </cell>
          <cell r="G1" t="str">
            <v>당월매출수량</v>
          </cell>
          <cell r="H1" t="str">
            <v>당월매출금액</v>
          </cell>
          <cell r="I1" t="str">
            <v>외화매출액</v>
          </cell>
          <cell r="J1" t="str">
            <v>check</v>
          </cell>
        </row>
        <row r="2">
          <cell r="A2" t="str">
            <v/>
          </cell>
        </row>
        <row r="3">
          <cell r="A3" t="str">
            <v/>
          </cell>
        </row>
        <row r="4">
          <cell r="A4" t="str">
            <v/>
          </cell>
        </row>
        <row r="5">
          <cell r="A5" t="str">
            <v/>
          </cell>
        </row>
        <row r="6">
          <cell r="A6" t="str">
            <v/>
          </cell>
        </row>
        <row r="7">
          <cell r="A7" t="str">
            <v/>
          </cell>
        </row>
        <row r="8">
          <cell r="A8" t="str">
            <v/>
          </cell>
        </row>
        <row r="9">
          <cell r="A9" t="str">
            <v/>
          </cell>
        </row>
        <row r="10">
          <cell r="A10" t="str">
            <v/>
          </cell>
        </row>
        <row r="11">
          <cell r="A11" t="str">
            <v/>
          </cell>
        </row>
        <row r="12">
          <cell r="A12" t="str">
            <v/>
          </cell>
        </row>
        <row r="13">
          <cell r="A13" t="str">
            <v/>
          </cell>
        </row>
        <row r="14">
          <cell r="A14" t="str">
            <v/>
          </cell>
        </row>
        <row r="15">
          <cell r="A15" t="str">
            <v/>
          </cell>
        </row>
        <row r="16">
          <cell r="A16" t="str">
            <v/>
          </cell>
        </row>
        <row r="17">
          <cell r="A17" t="str">
            <v/>
          </cell>
        </row>
        <row r="18">
          <cell r="A18" t="str">
            <v/>
          </cell>
        </row>
        <row r="19">
          <cell r="A19" t="str">
            <v/>
          </cell>
        </row>
        <row r="20">
          <cell r="A20" t="str">
            <v/>
          </cell>
        </row>
        <row r="21">
          <cell r="A21" t="str">
            <v/>
          </cell>
        </row>
        <row r="22">
          <cell r="A22" t="str">
            <v/>
          </cell>
        </row>
        <row r="23">
          <cell r="A23" t="str">
            <v/>
          </cell>
        </row>
        <row r="24">
          <cell r="A24" t="str">
            <v/>
          </cell>
        </row>
        <row r="25">
          <cell r="A25" t="str">
            <v/>
          </cell>
        </row>
        <row r="26">
          <cell r="A26" t="str">
            <v/>
          </cell>
        </row>
        <row r="27">
          <cell r="A27" t="str">
            <v/>
          </cell>
        </row>
        <row r="28">
          <cell r="A28" t="str">
            <v/>
          </cell>
        </row>
        <row r="29">
          <cell r="A29" t="str">
            <v/>
          </cell>
        </row>
        <row r="30">
          <cell r="A30" t="str">
            <v/>
          </cell>
        </row>
        <row r="31">
          <cell r="A31" t="str">
            <v/>
          </cell>
        </row>
        <row r="32">
          <cell r="A32" t="str">
            <v/>
          </cell>
        </row>
        <row r="33">
          <cell r="A33" t="str">
            <v/>
          </cell>
        </row>
        <row r="34">
          <cell r="A34" t="str">
            <v/>
          </cell>
        </row>
        <row r="35">
          <cell r="A35" t="str">
            <v/>
          </cell>
        </row>
        <row r="36">
          <cell r="A36" t="str">
            <v/>
          </cell>
        </row>
        <row r="37">
          <cell r="A37" t="str">
            <v/>
          </cell>
        </row>
        <row r="38">
          <cell r="A38" t="str">
            <v/>
          </cell>
        </row>
        <row r="39">
          <cell r="A39" t="str">
            <v/>
          </cell>
        </row>
        <row r="40">
          <cell r="A40" t="str">
            <v/>
          </cell>
        </row>
        <row r="41">
          <cell r="A41" t="str">
            <v/>
          </cell>
        </row>
        <row r="42">
          <cell r="A42" t="str">
            <v/>
          </cell>
        </row>
        <row r="43">
          <cell r="A43" t="str">
            <v/>
          </cell>
        </row>
        <row r="44">
          <cell r="A44" t="str">
            <v/>
          </cell>
        </row>
        <row r="45">
          <cell r="A45" t="str">
            <v/>
          </cell>
        </row>
        <row r="46">
          <cell r="A46" t="str">
            <v/>
          </cell>
        </row>
        <row r="47">
          <cell r="A47" t="str">
            <v/>
          </cell>
        </row>
        <row r="48">
          <cell r="A48" t="str">
            <v/>
          </cell>
        </row>
        <row r="49">
          <cell r="A49" t="str">
            <v/>
          </cell>
        </row>
        <row r="50">
          <cell r="A50" t="str">
            <v/>
          </cell>
        </row>
        <row r="51">
          <cell r="A51" t="str">
            <v/>
          </cell>
        </row>
        <row r="52">
          <cell r="A52" t="str">
            <v/>
          </cell>
        </row>
        <row r="53">
          <cell r="A53" t="str">
            <v/>
          </cell>
        </row>
        <row r="54">
          <cell r="A54" t="str">
            <v/>
          </cell>
        </row>
        <row r="55">
          <cell r="A55" t="str">
            <v/>
          </cell>
        </row>
        <row r="56">
          <cell r="A56" t="str">
            <v/>
          </cell>
        </row>
        <row r="57">
          <cell r="A57" t="str">
            <v/>
          </cell>
        </row>
        <row r="58">
          <cell r="A58" t="str">
            <v/>
          </cell>
        </row>
        <row r="59">
          <cell r="A59" t="str">
            <v/>
          </cell>
        </row>
        <row r="60">
          <cell r="A60" t="str">
            <v/>
          </cell>
        </row>
        <row r="61">
          <cell r="A61" t="str">
            <v/>
          </cell>
        </row>
        <row r="62">
          <cell r="A62" t="str">
            <v/>
          </cell>
        </row>
        <row r="63">
          <cell r="A63" t="str">
            <v/>
          </cell>
        </row>
        <row r="64">
          <cell r="A64" t="str">
            <v/>
          </cell>
        </row>
        <row r="65">
          <cell r="A65" t="str">
            <v/>
          </cell>
        </row>
        <row r="66">
          <cell r="A66" t="str">
            <v/>
          </cell>
        </row>
        <row r="67">
          <cell r="A67" t="str">
            <v/>
          </cell>
        </row>
        <row r="68">
          <cell r="A68" t="str">
            <v/>
          </cell>
        </row>
        <row r="69">
          <cell r="A69" t="str">
            <v/>
          </cell>
        </row>
        <row r="70">
          <cell r="A70" t="str">
            <v/>
          </cell>
        </row>
        <row r="71">
          <cell r="A71" t="str">
            <v/>
          </cell>
        </row>
        <row r="72">
          <cell r="A72" t="str">
            <v/>
          </cell>
        </row>
        <row r="73">
          <cell r="A73" t="str">
            <v/>
          </cell>
        </row>
        <row r="74">
          <cell r="A74" t="str">
            <v/>
          </cell>
        </row>
        <row r="75">
          <cell r="A75" t="str">
            <v/>
          </cell>
        </row>
        <row r="76">
          <cell r="A76" t="str">
            <v/>
          </cell>
        </row>
        <row r="77">
          <cell r="A77" t="str">
            <v/>
          </cell>
        </row>
        <row r="78">
          <cell r="A78" t="str">
            <v/>
          </cell>
        </row>
        <row r="79">
          <cell r="A79" t="str">
            <v/>
          </cell>
        </row>
        <row r="80">
          <cell r="A80" t="str">
            <v/>
          </cell>
        </row>
        <row r="81">
          <cell r="A81" t="str">
            <v/>
          </cell>
        </row>
        <row r="82">
          <cell r="A82" t="str">
            <v/>
          </cell>
        </row>
        <row r="83">
          <cell r="A83" t="str">
            <v/>
          </cell>
        </row>
        <row r="84">
          <cell r="A84" t="str">
            <v/>
          </cell>
        </row>
        <row r="85">
          <cell r="A85" t="str">
            <v/>
          </cell>
        </row>
        <row r="86">
          <cell r="A86" t="str">
            <v/>
          </cell>
        </row>
        <row r="87">
          <cell r="A87" t="str">
            <v/>
          </cell>
        </row>
        <row r="88">
          <cell r="A88" t="str">
            <v/>
          </cell>
        </row>
        <row r="89">
          <cell r="A89" t="str">
            <v/>
          </cell>
        </row>
        <row r="90">
          <cell r="A90" t="str">
            <v/>
          </cell>
        </row>
        <row r="91">
          <cell r="A91" t="str">
            <v/>
          </cell>
        </row>
        <row r="92">
          <cell r="A92" t="str">
            <v/>
          </cell>
        </row>
        <row r="93">
          <cell r="A93" t="str">
            <v/>
          </cell>
        </row>
        <row r="94">
          <cell r="A94" t="str">
            <v/>
          </cell>
        </row>
        <row r="95">
          <cell r="A95" t="str">
            <v/>
          </cell>
        </row>
        <row r="96">
          <cell r="A96" t="str">
            <v/>
          </cell>
        </row>
        <row r="97">
          <cell r="A97" t="str">
            <v/>
          </cell>
        </row>
        <row r="98">
          <cell r="A98" t="str">
            <v/>
          </cell>
        </row>
        <row r="99">
          <cell r="A99" t="str">
            <v/>
          </cell>
        </row>
        <row r="100">
          <cell r="A100" t="str">
            <v/>
          </cell>
        </row>
        <row r="101">
          <cell r="A101" t="str">
            <v/>
          </cell>
        </row>
        <row r="102">
          <cell r="A102" t="str">
            <v/>
          </cell>
        </row>
        <row r="103">
          <cell r="A103" t="str">
            <v/>
          </cell>
        </row>
        <row r="104">
          <cell r="A104" t="str">
            <v/>
          </cell>
        </row>
        <row r="105">
          <cell r="A105" t="str">
            <v/>
          </cell>
        </row>
        <row r="106">
          <cell r="A106" t="str">
            <v/>
          </cell>
        </row>
        <row r="107">
          <cell r="A107" t="str">
            <v/>
          </cell>
        </row>
        <row r="108">
          <cell r="A108" t="str">
            <v/>
          </cell>
        </row>
        <row r="109">
          <cell r="A109" t="str">
            <v/>
          </cell>
        </row>
        <row r="110">
          <cell r="A110" t="str">
            <v/>
          </cell>
        </row>
        <row r="111">
          <cell r="A111" t="str">
            <v/>
          </cell>
        </row>
        <row r="112">
          <cell r="A112" t="str">
            <v/>
          </cell>
        </row>
        <row r="113">
          <cell r="A113" t="str">
            <v/>
          </cell>
        </row>
        <row r="114">
          <cell r="A114" t="str">
            <v/>
          </cell>
        </row>
        <row r="115">
          <cell r="A115" t="str">
            <v/>
          </cell>
        </row>
        <row r="116">
          <cell r="A116" t="str">
            <v/>
          </cell>
        </row>
        <row r="117">
          <cell r="A117" t="str">
            <v/>
          </cell>
        </row>
        <row r="118">
          <cell r="A118" t="str">
            <v/>
          </cell>
        </row>
        <row r="119">
          <cell r="A119" t="str">
            <v/>
          </cell>
        </row>
        <row r="120">
          <cell r="A120" t="str">
            <v/>
          </cell>
        </row>
        <row r="121">
          <cell r="A121" t="str">
            <v/>
          </cell>
        </row>
        <row r="122">
          <cell r="A122" t="str">
            <v/>
          </cell>
        </row>
        <row r="123">
          <cell r="A123" t="str">
            <v/>
          </cell>
        </row>
        <row r="124">
          <cell r="A124" t="str">
            <v/>
          </cell>
        </row>
        <row r="125">
          <cell r="A125" t="str">
            <v/>
          </cell>
        </row>
        <row r="126">
          <cell r="A126" t="str">
            <v/>
          </cell>
        </row>
        <row r="127">
          <cell r="A127" t="str">
            <v/>
          </cell>
        </row>
        <row r="128">
          <cell r="A128" t="str">
            <v/>
          </cell>
        </row>
        <row r="129">
          <cell r="A129" t="str">
            <v/>
          </cell>
        </row>
        <row r="130">
          <cell r="A130" t="str">
            <v/>
          </cell>
        </row>
        <row r="131">
          <cell r="A131" t="str">
            <v/>
          </cell>
        </row>
        <row r="132">
          <cell r="A132" t="str">
            <v/>
          </cell>
        </row>
        <row r="133">
          <cell r="A133" t="str">
            <v/>
          </cell>
        </row>
        <row r="134">
          <cell r="A134" t="str">
            <v/>
          </cell>
        </row>
        <row r="135">
          <cell r="A135" t="str">
            <v/>
          </cell>
        </row>
        <row r="136">
          <cell r="A136" t="str">
            <v/>
          </cell>
        </row>
        <row r="137">
          <cell r="A137" t="str">
            <v/>
          </cell>
        </row>
        <row r="138">
          <cell r="A138" t="str">
            <v/>
          </cell>
        </row>
        <row r="139">
          <cell r="A139" t="str">
            <v/>
          </cell>
        </row>
        <row r="140">
          <cell r="A140" t="str">
            <v/>
          </cell>
        </row>
        <row r="141">
          <cell r="A141" t="str">
            <v/>
          </cell>
        </row>
        <row r="142">
          <cell r="A142" t="str">
            <v/>
          </cell>
        </row>
        <row r="143">
          <cell r="A143" t="str">
            <v/>
          </cell>
        </row>
        <row r="144">
          <cell r="A144" t="str">
            <v/>
          </cell>
        </row>
        <row r="145">
          <cell r="A145" t="str">
            <v/>
          </cell>
        </row>
        <row r="146">
          <cell r="A146" t="str">
            <v/>
          </cell>
        </row>
        <row r="147">
          <cell r="A147" t="str">
            <v/>
          </cell>
        </row>
        <row r="148">
          <cell r="A148" t="str">
            <v/>
          </cell>
        </row>
        <row r="149">
          <cell r="A149" t="str">
            <v/>
          </cell>
        </row>
        <row r="150">
          <cell r="A150" t="str">
            <v/>
          </cell>
        </row>
        <row r="151">
          <cell r="A151" t="str">
            <v/>
          </cell>
        </row>
        <row r="152">
          <cell r="A152" t="str">
            <v/>
          </cell>
        </row>
        <row r="153">
          <cell r="A153" t="str">
            <v/>
          </cell>
        </row>
        <row r="154">
          <cell r="A154" t="str">
            <v/>
          </cell>
        </row>
        <row r="155">
          <cell r="A155" t="str">
            <v/>
          </cell>
        </row>
        <row r="156">
          <cell r="A156" t="str">
            <v/>
          </cell>
        </row>
        <row r="157">
          <cell r="A157" t="str">
            <v/>
          </cell>
        </row>
        <row r="158">
          <cell r="A158" t="str">
            <v/>
          </cell>
        </row>
        <row r="159">
          <cell r="A159" t="str">
            <v/>
          </cell>
        </row>
        <row r="160">
          <cell r="A160" t="str">
            <v/>
          </cell>
        </row>
        <row r="161">
          <cell r="A161" t="str">
            <v/>
          </cell>
        </row>
        <row r="162">
          <cell r="A162" t="str">
            <v/>
          </cell>
        </row>
        <row r="163">
          <cell r="A163" t="str">
            <v/>
          </cell>
        </row>
        <row r="164">
          <cell r="A164" t="str">
            <v/>
          </cell>
        </row>
        <row r="165">
          <cell r="A165" t="str">
            <v/>
          </cell>
        </row>
        <row r="166">
          <cell r="A166" t="str">
            <v/>
          </cell>
        </row>
        <row r="167">
          <cell r="A167" t="str">
            <v/>
          </cell>
        </row>
        <row r="168">
          <cell r="A168" t="str">
            <v/>
          </cell>
        </row>
        <row r="169">
          <cell r="A169" t="str">
            <v/>
          </cell>
        </row>
        <row r="170">
          <cell r="A170" t="str">
            <v/>
          </cell>
        </row>
        <row r="171">
          <cell r="A171" t="str">
            <v/>
          </cell>
        </row>
        <row r="172">
          <cell r="A172" t="str">
            <v/>
          </cell>
        </row>
        <row r="173">
          <cell r="A173" t="str">
            <v/>
          </cell>
        </row>
        <row r="174">
          <cell r="A174" t="str">
            <v/>
          </cell>
        </row>
        <row r="175">
          <cell r="A175" t="str">
            <v/>
          </cell>
        </row>
        <row r="176">
          <cell r="A176" t="str">
            <v/>
          </cell>
        </row>
        <row r="177">
          <cell r="A177" t="str">
            <v/>
          </cell>
        </row>
        <row r="178">
          <cell r="A178" t="str">
            <v/>
          </cell>
        </row>
        <row r="179">
          <cell r="A179" t="str">
            <v/>
          </cell>
        </row>
        <row r="180">
          <cell r="A180" t="str">
            <v/>
          </cell>
        </row>
        <row r="181">
          <cell r="A181" t="str">
            <v/>
          </cell>
        </row>
        <row r="182">
          <cell r="A182" t="str">
            <v/>
          </cell>
        </row>
        <row r="183">
          <cell r="A183" t="str">
            <v/>
          </cell>
        </row>
        <row r="184">
          <cell r="A184" t="str">
            <v/>
          </cell>
        </row>
        <row r="185">
          <cell r="A185" t="str">
            <v/>
          </cell>
        </row>
        <row r="186">
          <cell r="A186" t="str">
            <v/>
          </cell>
        </row>
        <row r="187">
          <cell r="A187" t="str">
            <v/>
          </cell>
        </row>
        <row r="188">
          <cell r="A188" t="str">
            <v/>
          </cell>
        </row>
        <row r="189">
          <cell r="A189" t="str">
            <v/>
          </cell>
        </row>
        <row r="190">
          <cell r="A190" t="str">
            <v/>
          </cell>
        </row>
        <row r="191">
          <cell r="A191" t="str">
            <v/>
          </cell>
        </row>
        <row r="192">
          <cell r="A192" t="str">
            <v/>
          </cell>
        </row>
        <row r="193">
          <cell r="A193" t="str">
            <v/>
          </cell>
        </row>
        <row r="194">
          <cell r="A194" t="str">
            <v/>
          </cell>
        </row>
        <row r="195">
          <cell r="A195" t="str">
            <v/>
          </cell>
        </row>
        <row r="196">
          <cell r="A196" t="str">
            <v/>
          </cell>
        </row>
        <row r="197">
          <cell r="A197" t="str">
            <v/>
          </cell>
        </row>
        <row r="198">
          <cell r="A198" t="str">
            <v/>
          </cell>
        </row>
        <row r="199">
          <cell r="A199" t="str">
            <v/>
          </cell>
        </row>
        <row r="200">
          <cell r="A200" t="str">
            <v/>
          </cell>
        </row>
        <row r="201">
          <cell r="A201" t="str">
            <v/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  <row r="301">
          <cell r="A301" t="str">
            <v/>
          </cell>
        </row>
        <row r="302">
          <cell r="A302" t="str">
            <v/>
          </cell>
        </row>
        <row r="303">
          <cell r="A303" t="str">
            <v/>
          </cell>
        </row>
        <row r="304">
          <cell r="A304" t="str">
            <v/>
          </cell>
        </row>
        <row r="305">
          <cell r="A305" t="str">
            <v/>
          </cell>
        </row>
        <row r="306">
          <cell r="A306" t="str">
            <v/>
          </cell>
        </row>
        <row r="307">
          <cell r="A307" t="str">
            <v/>
          </cell>
        </row>
        <row r="308">
          <cell r="A308" t="str">
            <v/>
          </cell>
        </row>
        <row r="309">
          <cell r="A309" t="str">
            <v/>
          </cell>
        </row>
        <row r="310">
          <cell r="A310" t="str">
            <v/>
          </cell>
        </row>
        <row r="311">
          <cell r="A311" t="str">
            <v/>
          </cell>
        </row>
        <row r="312">
          <cell r="A312" t="str">
            <v/>
          </cell>
        </row>
        <row r="313">
          <cell r="A313" t="str">
            <v/>
          </cell>
        </row>
        <row r="314">
          <cell r="A314" t="str">
            <v/>
          </cell>
        </row>
        <row r="315">
          <cell r="A315" t="str">
            <v/>
          </cell>
        </row>
        <row r="316">
          <cell r="A316" t="str">
            <v/>
          </cell>
        </row>
        <row r="317">
          <cell r="A317" t="str">
            <v/>
          </cell>
        </row>
        <row r="318">
          <cell r="A318" t="str">
            <v/>
          </cell>
        </row>
        <row r="319">
          <cell r="A319" t="str">
            <v/>
          </cell>
        </row>
        <row r="320">
          <cell r="A320" t="str">
            <v/>
          </cell>
        </row>
        <row r="321">
          <cell r="A321" t="str">
            <v/>
          </cell>
        </row>
        <row r="322">
          <cell r="A322" t="str">
            <v/>
          </cell>
        </row>
        <row r="323">
          <cell r="A323" t="str">
            <v/>
          </cell>
        </row>
        <row r="324">
          <cell r="A324" t="str">
            <v/>
          </cell>
        </row>
        <row r="325">
          <cell r="A325" t="str">
            <v/>
          </cell>
        </row>
        <row r="326">
          <cell r="A326" t="str">
            <v/>
          </cell>
        </row>
        <row r="327">
          <cell r="A327" t="str">
            <v/>
          </cell>
        </row>
        <row r="328">
          <cell r="A328" t="str">
            <v/>
          </cell>
        </row>
        <row r="329">
          <cell r="A329" t="str">
            <v/>
          </cell>
        </row>
        <row r="330">
          <cell r="A330" t="str">
            <v/>
          </cell>
        </row>
        <row r="331">
          <cell r="A331" t="str">
            <v/>
          </cell>
        </row>
        <row r="332">
          <cell r="A332" t="str">
            <v/>
          </cell>
        </row>
        <row r="333">
          <cell r="A333" t="str">
            <v/>
          </cell>
        </row>
        <row r="334">
          <cell r="A334" t="str">
            <v/>
          </cell>
        </row>
        <row r="335">
          <cell r="A335" t="str">
            <v/>
          </cell>
        </row>
        <row r="336">
          <cell r="A336" t="str">
            <v/>
          </cell>
        </row>
        <row r="337">
          <cell r="A337" t="str">
            <v/>
          </cell>
        </row>
        <row r="338">
          <cell r="A338" t="str">
            <v/>
          </cell>
        </row>
        <row r="339">
          <cell r="A339" t="str">
            <v/>
          </cell>
        </row>
        <row r="340">
          <cell r="A340" t="str">
            <v/>
          </cell>
        </row>
        <row r="341">
          <cell r="A341" t="str">
            <v/>
          </cell>
        </row>
        <row r="342">
          <cell r="A342" t="str">
            <v/>
          </cell>
        </row>
        <row r="343">
          <cell r="A343" t="str">
            <v/>
          </cell>
        </row>
        <row r="344">
          <cell r="A344" t="str">
            <v/>
          </cell>
        </row>
        <row r="345">
          <cell r="A345" t="str">
            <v/>
          </cell>
        </row>
        <row r="346">
          <cell r="A346" t="str">
            <v/>
          </cell>
        </row>
        <row r="347">
          <cell r="A347" t="str">
            <v/>
          </cell>
        </row>
        <row r="348">
          <cell r="A348" t="str">
            <v/>
          </cell>
        </row>
        <row r="349">
          <cell r="A349" t="str">
            <v/>
          </cell>
        </row>
        <row r="350">
          <cell r="A350" t="str">
            <v/>
          </cell>
        </row>
        <row r="351">
          <cell r="A351" t="str">
            <v/>
          </cell>
        </row>
        <row r="352">
          <cell r="A352" t="str">
            <v/>
          </cell>
        </row>
        <row r="353">
          <cell r="A353" t="str">
            <v/>
          </cell>
        </row>
        <row r="354">
          <cell r="A354" t="str">
            <v/>
          </cell>
        </row>
        <row r="355">
          <cell r="A355" t="str">
            <v/>
          </cell>
        </row>
        <row r="356">
          <cell r="A356" t="str">
            <v/>
          </cell>
        </row>
        <row r="357">
          <cell r="A357" t="str">
            <v/>
          </cell>
        </row>
        <row r="358">
          <cell r="A358" t="str">
            <v/>
          </cell>
        </row>
        <row r="359">
          <cell r="A359" t="str">
            <v/>
          </cell>
        </row>
        <row r="360">
          <cell r="A360" t="str">
            <v/>
          </cell>
        </row>
        <row r="361">
          <cell r="A361" t="str">
            <v/>
          </cell>
        </row>
        <row r="362">
          <cell r="A362" t="str">
            <v/>
          </cell>
        </row>
        <row r="363">
          <cell r="A363" t="str">
            <v/>
          </cell>
        </row>
        <row r="364">
          <cell r="A364" t="str">
            <v/>
          </cell>
        </row>
        <row r="365">
          <cell r="A365" t="str">
            <v/>
          </cell>
        </row>
        <row r="366">
          <cell r="A366" t="str">
            <v/>
          </cell>
        </row>
        <row r="367">
          <cell r="A367" t="str">
            <v/>
          </cell>
        </row>
        <row r="368">
          <cell r="A368" t="str">
            <v/>
          </cell>
        </row>
        <row r="369">
          <cell r="A369" t="str">
            <v/>
          </cell>
        </row>
        <row r="370">
          <cell r="A370" t="str">
            <v/>
          </cell>
        </row>
        <row r="371">
          <cell r="A371" t="str">
            <v/>
          </cell>
        </row>
        <row r="372">
          <cell r="A372" t="str">
            <v/>
          </cell>
        </row>
        <row r="373">
          <cell r="A373" t="str">
            <v/>
          </cell>
        </row>
        <row r="374">
          <cell r="A374" t="str">
            <v/>
          </cell>
        </row>
        <row r="375">
          <cell r="A375" t="str">
            <v/>
          </cell>
        </row>
        <row r="376">
          <cell r="A376" t="str">
            <v/>
          </cell>
        </row>
        <row r="377">
          <cell r="A377" t="str">
            <v/>
          </cell>
        </row>
        <row r="378">
          <cell r="A378" t="str">
            <v/>
          </cell>
        </row>
        <row r="379">
          <cell r="A379" t="str">
            <v/>
          </cell>
        </row>
        <row r="380">
          <cell r="A380" t="str">
            <v/>
          </cell>
        </row>
        <row r="381">
          <cell r="A381" t="str">
            <v/>
          </cell>
        </row>
        <row r="382">
          <cell r="A382" t="str">
            <v/>
          </cell>
        </row>
        <row r="383">
          <cell r="A383" t="str">
            <v/>
          </cell>
        </row>
        <row r="384">
          <cell r="A384" t="str">
            <v/>
          </cell>
        </row>
        <row r="385">
          <cell r="A385" t="str">
            <v/>
          </cell>
        </row>
        <row r="386">
          <cell r="A386" t="str">
            <v/>
          </cell>
        </row>
        <row r="387">
          <cell r="A387" t="str">
            <v/>
          </cell>
        </row>
        <row r="388">
          <cell r="A388" t="str">
            <v/>
          </cell>
        </row>
        <row r="389">
          <cell r="A389" t="str">
            <v/>
          </cell>
        </row>
        <row r="390">
          <cell r="A390" t="str">
            <v/>
          </cell>
        </row>
        <row r="391">
          <cell r="A391" t="str">
            <v/>
          </cell>
        </row>
        <row r="392">
          <cell r="A392" t="str">
            <v/>
          </cell>
        </row>
        <row r="393">
          <cell r="A393" t="str">
            <v/>
          </cell>
        </row>
        <row r="394">
          <cell r="A394" t="str">
            <v/>
          </cell>
        </row>
        <row r="395">
          <cell r="A395" t="str">
            <v/>
          </cell>
        </row>
        <row r="396">
          <cell r="A396" t="str">
            <v/>
          </cell>
        </row>
        <row r="397">
          <cell r="A397" t="str">
            <v/>
          </cell>
        </row>
        <row r="398">
          <cell r="A398" t="str">
            <v/>
          </cell>
        </row>
        <row r="399">
          <cell r="A399" t="str">
            <v/>
          </cell>
        </row>
        <row r="400">
          <cell r="A400" t="str">
            <v/>
          </cell>
        </row>
        <row r="401">
          <cell r="A401" t="str">
            <v/>
          </cell>
        </row>
        <row r="402">
          <cell r="A402" t="str">
            <v/>
          </cell>
        </row>
        <row r="403">
          <cell r="A403" t="str">
            <v/>
          </cell>
        </row>
        <row r="404">
          <cell r="A404" t="str">
            <v/>
          </cell>
        </row>
        <row r="405">
          <cell r="A405" t="str">
            <v/>
          </cell>
        </row>
        <row r="406">
          <cell r="A406" t="str">
            <v/>
          </cell>
        </row>
        <row r="407">
          <cell r="A407" t="str">
            <v/>
          </cell>
        </row>
        <row r="408">
          <cell r="A408" t="str">
            <v/>
          </cell>
        </row>
        <row r="409">
          <cell r="A409" t="str">
            <v/>
          </cell>
        </row>
        <row r="410">
          <cell r="A410" t="str">
            <v/>
          </cell>
        </row>
        <row r="411">
          <cell r="A411" t="str">
            <v/>
          </cell>
        </row>
        <row r="412">
          <cell r="A412" t="str">
            <v/>
          </cell>
        </row>
        <row r="413">
          <cell r="A413" t="str">
            <v/>
          </cell>
        </row>
        <row r="414">
          <cell r="A414" t="str">
            <v/>
          </cell>
        </row>
        <row r="415">
          <cell r="A415" t="str">
            <v/>
          </cell>
        </row>
        <row r="416">
          <cell r="A416" t="str">
            <v/>
          </cell>
        </row>
        <row r="417">
          <cell r="A417" t="str">
            <v/>
          </cell>
        </row>
        <row r="418">
          <cell r="A418" t="str">
            <v/>
          </cell>
        </row>
        <row r="419">
          <cell r="A419" t="str">
            <v/>
          </cell>
        </row>
        <row r="420">
          <cell r="A420" t="str">
            <v/>
          </cell>
        </row>
        <row r="421">
          <cell r="A421" t="str">
            <v/>
          </cell>
        </row>
        <row r="422">
          <cell r="A422" t="str">
            <v/>
          </cell>
        </row>
        <row r="423">
          <cell r="A423" t="str">
            <v/>
          </cell>
        </row>
        <row r="424">
          <cell r="A424" t="str">
            <v/>
          </cell>
        </row>
        <row r="425">
          <cell r="A425" t="str">
            <v/>
          </cell>
        </row>
        <row r="426">
          <cell r="A426" t="str">
            <v/>
          </cell>
        </row>
        <row r="427">
          <cell r="A427" t="str">
            <v/>
          </cell>
        </row>
        <row r="428">
          <cell r="A428" t="str">
            <v/>
          </cell>
        </row>
        <row r="429">
          <cell r="A429" t="str">
            <v/>
          </cell>
        </row>
        <row r="430">
          <cell r="A430" t="str">
            <v/>
          </cell>
        </row>
        <row r="431">
          <cell r="A431" t="str">
            <v/>
          </cell>
        </row>
        <row r="432">
          <cell r="A432" t="str">
            <v/>
          </cell>
        </row>
        <row r="433">
          <cell r="A433" t="str">
            <v/>
          </cell>
        </row>
        <row r="434">
          <cell r="A434" t="str">
            <v/>
          </cell>
        </row>
        <row r="435">
          <cell r="A435" t="str">
            <v/>
          </cell>
        </row>
        <row r="436">
          <cell r="A436" t="str">
            <v/>
          </cell>
        </row>
        <row r="437">
          <cell r="A437" t="str">
            <v/>
          </cell>
        </row>
        <row r="438">
          <cell r="A438" t="str">
            <v/>
          </cell>
        </row>
        <row r="439">
          <cell r="A439" t="str">
            <v/>
          </cell>
        </row>
        <row r="440">
          <cell r="A440" t="str">
            <v/>
          </cell>
        </row>
        <row r="441">
          <cell r="A441" t="str">
            <v/>
          </cell>
        </row>
        <row r="442">
          <cell r="A442" t="str">
            <v/>
          </cell>
        </row>
        <row r="443">
          <cell r="A443" t="str">
            <v/>
          </cell>
        </row>
        <row r="444">
          <cell r="A444" t="str">
            <v/>
          </cell>
        </row>
        <row r="445">
          <cell r="A445" t="str">
            <v/>
          </cell>
        </row>
        <row r="446">
          <cell r="A446" t="str">
            <v/>
          </cell>
        </row>
        <row r="447">
          <cell r="A447" t="str">
            <v/>
          </cell>
        </row>
        <row r="448">
          <cell r="A448" t="str">
            <v/>
          </cell>
        </row>
        <row r="449">
          <cell r="A449" t="str">
            <v/>
          </cell>
        </row>
        <row r="450">
          <cell r="A450" t="str">
            <v/>
          </cell>
        </row>
        <row r="451">
          <cell r="A451" t="str">
            <v/>
          </cell>
        </row>
        <row r="452">
          <cell r="A452" t="str">
            <v/>
          </cell>
        </row>
        <row r="453">
          <cell r="A453" t="str">
            <v/>
          </cell>
        </row>
        <row r="454">
          <cell r="A454" t="str">
            <v/>
          </cell>
        </row>
        <row r="455">
          <cell r="A455" t="str">
            <v/>
          </cell>
        </row>
        <row r="456">
          <cell r="A456" t="str">
            <v/>
          </cell>
        </row>
        <row r="457">
          <cell r="A457" t="str">
            <v/>
          </cell>
        </row>
        <row r="458">
          <cell r="A458" t="str">
            <v/>
          </cell>
        </row>
        <row r="459">
          <cell r="A459" t="str">
            <v/>
          </cell>
        </row>
        <row r="460">
          <cell r="A460" t="str">
            <v/>
          </cell>
        </row>
        <row r="461">
          <cell r="A461" t="str">
            <v/>
          </cell>
        </row>
        <row r="462">
          <cell r="A462" t="str">
            <v/>
          </cell>
        </row>
        <row r="463">
          <cell r="A463" t="str">
            <v/>
          </cell>
        </row>
        <row r="464">
          <cell r="A464" t="str">
            <v/>
          </cell>
        </row>
        <row r="465">
          <cell r="A465" t="str">
            <v/>
          </cell>
        </row>
        <row r="466">
          <cell r="A466" t="str">
            <v/>
          </cell>
        </row>
        <row r="467">
          <cell r="A467" t="str">
            <v/>
          </cell>
        </row>
        <row r="468">
          <cell r="A468" t="str">
            <v/>
          </cell>
        </row>
        <row r="469">
          <cell r="A469" t="str">
            <v/>
          </cell>
        </row>
        <row r="470">
          <cell r="A470" t="str">
            <v/>
          </cell>
        </row>
        <row r="471">
          <cell r="A471" t="str">
            <v/>
          </cell>
        </row>
        <row r="472">
          <cell r="A472" t="str">
            <v/>
          </cell>
        </row>
        <row r="473">
          <cell r="A473" t="str">
            <v/>
          </cell>
        </row>
        <row r="474">
          <cell r="A474" t="str">
            <v/>
          </cell>
        </row>
        <row r="475">
          <cell r="A475" t="str">
            <v/>
          </cell>
        </row>
        <row r="476">
          <cell r="A476" t="str">
            <v/>
          </cell>
        </row>
        <row r="477">
          <cell r="A477" t="str">
            <v/>
          </cell>
        </row>
        <row r="478">
          <cell r="A478" t="str">
            <v/>
          </cell>
        </row>
        <row r="479">
          <cell r="A479" t="str">
            <v/>
          </cell>
        </row>
        <row r="480">
          <cell r="A480" t="str">
            <v/>
          </cell>
        </row>
        <row r="481">
          <cell r="A481" t="str">
            <v/>
          </cell>
        </row>
        <row r="482">
          <cell r="A482" t="str">
            <v/>
          </cell>
        </row>
        <row r="483">
          <cell r="A483" t="str">
            <v/>
          </cell>
        </row>
        <row r="484">
          <cell r="A484" t="str">
            <v/>
          </cell>
        </row>
        <row r="485">
          <cell r="A485" t="str">
            <v/>
          </cell>
        </row>
        <row r="486">
          <cell r="A486" t="str">
            <v/>
          </cell>
        </row>
        <row r="487">
          <cell r="A487" t="str">
            <v/>
          </cell>
        </row>
        <row r="488">
          <cell r="A488" t="str">
            <v/>
          </cell>
        </row>
        <row r="489">
          <cell r="A489" t="str">
            <v/>
          </cell>
        </row>
        <row r="490">
          <cell r="A490" t="str">
            <v/>
          </cell>
        </row>
        <row r="491">
          <cell r="A491" t="str">
            <v/>
          </cell>
        </row>
        <row r="492">
          <cell r="A492" t="str">
            <v/>
          </cell>
        </row>
        <row r="493">
          <cell r="A493" t="str">
            <v/>
          </cell>
        </row>
        <row r="494">
          <cell r="A494" t="str">
            <v/>
          </cell>
        </row>
        <row r="495">
          <cell r="A495" t="str">
            <v/>
          </cell>
        </row>
        <row r="496">
          <cell r="A496" t="str">
            <v/>
          </cell>
        </row>
        <row r="497">
          <cell r="A497" t="str">
            <v/>
          </cell>
        </row>
        <row r="498">
          <cell r="A498" t="str">
            <v/>
          </cell>
        </row>
        <row r="499">
          <cell r="A499" t="str">
            <v/>
          </cell>
        </row>
        <row r="500">
          <cell r="A500" t="str">
            <v/>
          </cell>
        </row>
        <row r="501">
          <cell r="A501" t="str">
            <v/>
          </cell>
        </row>
        <row r="502">
          <cell r="A502" t="str">
            <v/>
          </cell>
        </row>
        <row r="503">
          <cell r="A503" t="str">
            <v/>
          </cell>
        </row>
        <row r="504">
          <cell r="A504" t="str">
            <v/>
          </cell>
        </row>
        <row r="505">
          <cell r="A505" t="str">
            <v/>
          </cell>
        </row>
        <row r="506">
          <cell r="A506" t="str">
            <v/>
          </cell>
        </row>
        <row r="507">
          <cell r="A507" t="str">
            <v/>
          </cell>
        </row>
        <row r="508">
          <cell r="A508" t="str">
            <v/>
          </cell>
        </row>
        <row r="509">
          <cell r="A509" t="str">
            <v/>
          </cell>
        </row>
        <row r="510">
          <cell r="A510" t="str">
            <v/>
          </cell>
        </row>
        <row r="511">
          <cell r="A511" t="str">
            <v/>
          </cell>
        </row>
        <row r="512">
          <cell r="A512" t="str">
            <v/>
          </cell>
        </row>
        <row r="513">
          <cell r="A513" t="str">
            <v/>
          </cell>
        </row>
        <row r="514">
          <cell r="A514" t="str">
            <v/>
          </cell>
        </row>
        <row r="515">
          <cell r="A515" t="str">
            <v/>
          </cell>
        </row>
        <row r="516">
          <cell r="A516" t="str">
            <v/>
          </cell>
        </row>
        <row r="517">
          <cell r="A517" t="str">
            <v/>
          </cell>
        </row>
        <row r="518">
          <cell r="A518" t="str">
            <v/>
          </cell>
        </row>
        <row r="519">
          <cell r="A519" t="str">
            <v/>
          </cell>
        </row>
        <row r="520">
          <cell r="A520" t="str">
            <v/>
          </cell>
        </row>
        <row r="521">
          <cell r="A521" t="str">
            <v/>
          </cell>
        </row>
        <row r="522">
          <cell r="A522" t="str">
            <v/>
          </cell>
        </row>
        <row r="523">
          <cell r="A523" t="str">
            <v/>
          </cell>
        </row>
        <row r="524">
          <cell r="A524" t="str">
            <v/>
          </cell>
        </row>
        <row r="525">
          <cell r="A525" t="str">
            <v/>
          </cell>
        </row>
        <row r="526">
          <cell r="A526" t="str">
            <v/>
          </cell>
        </row>
        <row r="527">
          <cell r="A527" t="str">
            <v/>
          </cell>
        </row>
        <row r="528">
          <cell r="A528" t="str">
            <v/>
          </cell>
        </row>
        <row r="529">
          <cell r="A529" t="str">
            <v/>
          </cell>
        </row>
        <row r="530">
          <cell r="A530" t="str">
            <v/>
          </cell>
        </row>
        <row r="531">
          <cell r="A531" t="str">
            <v/>
          </cell>
        </row>
        <row r="532">
          <cell r="A532" t="str">
            <v/>
          </cell>
        </row>
        <row r="533">
          <cell r="A533" t="str">
            <v/>
          </cell>
        </row>
        <row r="534">
          <cell r="A534" t="str">
            <v/>
          </cell>
        </row>
        <row r="535">
          <cell r="A535" t="str">
            <v/>
          </cell>
        </row>
        <row r="536">
          <cell r="A536" t="str">
            <v/>
          </cell>
        </row>
        <row r="537">
          <cell r="A537" t="str">
            <v/>
          </cell>
        </row>
        <row r="538">
          <cell r="A538" t="str">
            <v/>
          </cell>
        </row>
        <row r="539">
          <cell r="A539" t="str">
            <v/>
          </cell>
        </row>
        <row r="540">
          <cell r="A540" t="str">
            <v/>
          </cell>
        </row>
        <row r="541">
          <cell r="A541" t="str">
            <v/>
          </cell>
        </row>
        <row r="542">
          <cell r="A542" t="str">
            <v/>
          </cell>
        </row>
        <row r="543">
          <cell r="A543" t="str">
            <v/>
          </cell>
        </row>
        <row r="544">
          <cell r="A544" t="str">
            <v/>
          </cell>
        </row>
        <row r="545">
          <cell r="A545" t="str">
            <v/>
          </cell>
        </row>
        <row r="546">
          <cell r="A546" t="str">
            <v/>
          </cell>
        </row>
        <row r="547">
          <cell r="A547" t="str">
            <v/>
          </cell>
        </row>
        <row r="548">
          <cell r="A548" t="str">
            <v/>
          </cell>
        </row>
        <row r="549">
          <cell r="A549" t="str">
            <v/>
          </cell>
        </row>
        <row r="550">
          <cell r="A550" t="str">
            <v/>
          </cell>
        </row>
        <row r="551">
          <cell r="A551" t="str">
            <v/>
          </cell>
        </row>
        <row r="552">
          <cell r="A552" t="str">
            <v/>
          </cell>
        </row>
        <row r="553">
          <cell r="A553" t="str">
            <v/>
          </cell>
        </row>
        <row r="554">
          <cell r="A554" t="str">
            <v/>
          </cell>
        </row>
        <row r="555">
          <cell r="A555" t="str">
            <v/>
          </cell>
        </row>
        <row r="556">
          <cell r="A556" t="str">
            <v/>
          </cell>
        </row>
        <row r="557">
          <cell r="A557" t="str">
            <v/>
          </cell>
        </row>
        <row r="558">
          <cell r="A558" t="str">
            <v/>
          </cell>
        </row>
        <row r="559">
          <cell r="A559" t="str">
            <v/>
          </cell>
        </row>
        <row r="560">
          <cell r="A560" t="str">
            <v/>
          </cell>
        </row>
        <row r="561">
          <cell r="A561" t="str">
            <v/>
          </cell>
        </row>
        <row r="562">
          <cell r="A562" t="str">
            <v/>
          </cell>
        </row>
        <row r="563">
          <cell r="A563" t="str">
            <v/>
          </cell>
        </row>
        <row r="564">
          <cell r="A564" t="str">
            <v/>
          </cell>
        </row>
        <row r="565">
          <cell r="A565" t="str">
            <v/>
          </cell>
        </row>
        <row r="566">
          <cell r="A566" t="str">
            <v/>
          </cell>
        </row>
        <row r="567">
          <cell r="A567" t="str">
            <v/>
          </cell>
        </row>
        <row r="568">
          <cell r="A568" t="str">
            <v/>
          </cell>
        </row>
        <row r="569">
          <cell r="A569" t="str">
            <v/>
          </cell>
        </row>
        <row r="570">
          <cell r="A570" t="str">
            <v/>
          </cell>
        </row>
        <row r="571">
          <cell r="A571" t="str">
            <v/>
          </cell>
        </row>
        <row r="572">
          <cell r="A572" t="str">
            <v/>
          </cell>
        </row>
        <row r="573">
          <cell r="A573" t="str">
            <v/>
          </cell>
        </row>
        <row r="574">
          <cell r="A574" t="str">
            <v/>
          </cell>
        </row>
        <row r="575">
          <cell r="A575" t="str">
            <v/>
          </cell>
        </row>
        <row r="576">
          <cell r="A576" t="str">
            <v/>
          </cell>
        </row>
        <row r="577">
          <cell r="A577" t="str">
            <v/>
          </cell>
        </row>
        <row r="578">
          <cell r="A578" t="str">
            <v/>
          </cell>
        </row>
        <row r="579">
          <cell r="A579" t="str">
            <v/>
          </cell>
        </row>
        <row r="580">
          <cell r="A580" t="str">
            <v/>
          </cell>
        </row>
        <row r="581">
          <cell r="A581" t="str">
            <v/>
          </cell>
        </row>
        <row r="582">
          <cell r="A582" t="str">
            <v/>
          </cell>
        </row>
        <row r="583">
          <cell r="A583" t="str">
            <v/>
          </cell>
        </row>
        <row r="584">
          <cell r="A584" t="str">
            <v/>
          </cell>
        </row>
        <row r="585">
          <cell r="A585" t="str">
            <v/>
          </cell>
        </row>
        <row r="586">
          <cell r="A586" t="str">
            <v/>
          </cell>
        </row>
        <row r="587">
          <cell r="A587" t="str">
            <v/>
          </cell>
        </row>
        <row r="588">
          <cell r="A588" t="str">
            <v/>
          </cell>
        </row>
        <row r="589">
          <cell r="A589" t="str">
            <v/>
          </cell>
        </row>
        <row r="590">
          <cell r="A590" t="str">
            <v/>
          </cell>
        </row>
        <row r="591">
          <cell r="A591" t="str">
            <v/>
          </cell>
        </row>
        <row r="592">
          <cell r="A592" t="str">
            <v/>
          </cell>
        </row>
        <row r="593">
          <cell r="A593" t="str">
            <v/>
          </cell>
        </row>
        <row r="594">
          <cell r="A594" t="str">
            <v/>
          </cell>
        </row>
        <row r="595">
          <cell r="A595" t="str">
            <v/>
          </cell>
        </row>
        <row r="596">
          <cell r="A596" t="str">
            <v/>
          </cell>
        </row>
        <row r="597">
          <cell r="A597" t="str">
            <v/>
          </cell>
        </row>
        <row r="598">
          <cell r="A598" t="str">
            <v/>
          </cell>
        </row>
        <row r="599">
          <cell r="A599" t="str">
            <v/>
          </cell>
        </row>
        <row r="600">
          <cell r="A600" t="str">
            <v/>
          </cell>
        </row>
        <row r="601">
          <cell r="A601" t="str">
            <v/>
          </cell>
        </row>
        <row r="602">
          <cell r="A602" t="str">
            <v/>
          </cell>
        </row>
        <row r="603">
          <cell r="A603" t="str">
            <v/>
          </cell>
        </row>
        <row r="604">
          <cell r="A604" t="str">
            <v/>
          </cell>
        </row>
        <row r="605">
          <cell r="A605" t="str">
            <v/>
          </cell>
        </row>
        <row r="606">
          <cell r="A606" t="str">
            <v/>
          </cell>
        </row>
        <row r="607">
          <cell r="A607" t="str">
            <v/>
          </cell>
        </row>
        <row r="608">
          <cell r="A608" t="str">
            <v/>
          </cell>
        </row>
        <row r="609">
          <cell r="A609" t="str">
            <v/>
          </cell>
        </row>
        <row r="610">
          <cell r="A610" t="str">
            <v/>
          </cell>
        </row>
        <row r="611">
          <cell r="A611" t="str">
            <v/>
          </cell>
        </row>
        <row r="612">
          <cell r="A612" t="str">
            <v/>
          </cell>
        </row>
        <row r="613">
          <cell r="A613" t="str">
            <v/>
          </cell>
        </row>
        <row r="614">
          <cell r="A614" t="str">
            <v/>
          </cell>
        </row>
        <row r="615">
          <cell r="A615" t="str">
            <v/>
          </cell>
        </row>
        <row r="616">
          <cell r="A616" t="str">
            <v/>
          </cell>
        </row>
        <row r="617">
          <cell r="A617" t="str">
            <v/>
          </cell>
        </row>
        <row r="618">
          <cell r="A618" t="str">
            <v/>
          </cell>
        </row>
        <row r="619">
          <cell r="A619" t="str">
            <v/>
          </cell>
        </row>
        <row r="620">
          <cell r="A620" t="str">
            <v/>
          </cell>
        </row>
        <row r="621">
          <cell r="A621" t="str">
            <v/>
          </cell>
        </row>
        <row r="622">
          <cell r="A622" t="str">
            <v/>
          </cell>
        </row>
        <row r="623">
          <cell r="A623" t="str">
            <v/>
          </cell>
        </row>
        <row r="624">
          <cell r="A624" t="str">
            <v/>
          </cell>
        </row>
        <row r="625">
          <cell r="A625" t="str">
            <v/>
          </cell>
        </row>
        <row r="626">
          <cell r="A626" t="str">
            <v/>
          </cell>
        </row>
        <row r="627">
          <cell r="A627" t="str">
            <v/>
          </cell>
        </row>
        <row r="628">
          <cell r="A628" t="str">
            <v/>
          </cell>
        </row>
        <row r="629">
          <cell r="A629" t="str">
            <v/>
          </cell>
        </row>
        <row r="630">
          <cell r="A630" t="str">
            <v/>
          </cell>
        </row>
        <row r="631">
          <cell r="A631" t="str">
            <v/>
          </cell>
        </row>
        <row r="632">
          <cell r="A632" t="str">
            <v/>
          </cell>
        </row>
        <row r="633">
          <cell r="A633" t="str">
            <v/>
          </cell>
        </row>
        <row r="634">
          <cell r="A634" t="str">
            <v/>
          </cell>
        </row>
        <row r="635">
          <cell r="A635" t="str">
            <v/>
          </cell>
        </row>
        <row r="636">
          <cell r="A636" t="str">
            <v/>
          </cell>
        </row>
        <row r="637">
          <cell r="A637" t="str">
            <v/>
          </cell>
        </row>
        <row r="638">
          <cell r="A638" t="str">
            <v/>
          </cell>
        </row>
        <row r="639">
          <cell r="A639" t="str">
            <v/>
          </cell>
        </row>
        <row r="640">
          <cell r="A640" t="str">
            <v/>
          </cell>
        </row>
        <row r="641">
          <cell r="A641" t="str">
            <v/>
          </cell>
        </row>
        <row r="642">
          <cell r="A642" t="str">
            <v/>
          </cell>
        </row>
        <row r="643">
          <cell r="A643" t="str">
            <v/>
          </cell>
        </row>
        <row r="644">
          <cell r="A644" t="str">
            <v/>
          </cell>
        </row>
        <row r="645">
          <cell r="A645" t="str">
            <v/>
          </cell>
        </row>
        <row r="646">
          <cell r="A646" t="str">
            <v/>
          </cell>
        </row>
        <row r="647">
          <cell r="A647" t="str">
            <v/>
          </cell>
        </row>
        <row r="648">
          <cell r="A648" t="str">
            <v/>
          </cell>
        </row>
        <row r="649">
          <cell r="A649" t="str">
            <v/>
          </cell>
        </row>
        <row r="650">
          <cell r="A650" t="str">
            <v/>
          </cell>
        </row>
        <row r="651">
          <cell r="A651" t="str">
            <v/>
          </cell>
        </row>
        <row r="652">
          <cell r="A652" t="str">
            <v/>
          </cell>
        </row>
        <row r="653">
          <cell r="A653" t="str">
            <v/>
          </cell>
        </row>
        <row r="654">
          <cell r="A654" t="str">
            <v/>
          </cell>
        </row>
        <row r="655">
          <cell r="A655" t="str">
            <v/>
          </cell>
        </row>
        <row r="656">
          <cell r="A656" t="str">
            <v/>
          </cell>
        </row>
        <row r="657">
          <cell r="A657" t="str">
            <v/>
          </cell>
        </row>
        <row r="658">
          <cell r="A658" t="str">
            <v/>
          </cell>
        </row>
        <row r="659">
          <cell r="A659" t="str">
            <v/>
          </cell>
        </row>
        <row r="660">
          <cell r="A660" t="str">
            <v/>
          </cell>
        </row>
        <row r="661">
          <cell r="A661" t="str">
            <v/>
          </cell>
        </row>
        <row r="662">
          <cell r="A662" t="str">
            <v/>
          </cell>
        </row>
        <row r="663">
          <cell r="A663" t="str">
            <v/>
          </cell>
        </row>
        <row r="664">
          <cell r="A664" t="str">
            <v/>
          </cell>
        </row>
        <row r="665">
          <cell r="A665" t="str">
            <v/>
          </cell>
        </row>
        <row r="666">
          <cell r="A666" t="str">
            <v/>
          </cell>
        </row>
        <row r="667">
          <cell r="A667" t="str">
            <v/>
          </cell>
        </row>
        <row r="668">
          <cell r="A668" t="str">
            <v/>
          </cell>
        </row>
        <row r="669">
          <cell r="A669" t="str">
            <v/>
          </cell>
        </row>
        <row r="670">
          <cell r="A670" t="str">
            <v/>
          </cell>
        </row>
        <row r="671">
          <cell r="A671" t="str">
            <v/>
          </cell>
        </row>
        <row r="672">
          <cell r="A672" t="str">
            <v/>
          </cell>
        </row>
        <row r="673">
          <cell r="A673" t="str">
            <v/>
          </cell>
        </row>
        <row r="674">
          <cell r="A674" t="str">
            <v/>
          </cell>
        </row>
        <row r="675">
          <cell r="A675" t="str">
            <v/>
          </cell>
        </row>
        <row r="676">
          <cell r="A676" t="str">
            <v/>
          </cell>
        </row>
        <row r="677">
          <cell r="A677" t="str">
            <v/>
          </cell>
        </row>
        <row r="678">
          <cell r="A678" t="str">
            <v/>
          </cell>
        </row>
        <row r="679">
          <cell r="A679" t="str">
            <v/>
          </cell>
        </row>
        <row r="680">
          <cell r="A680" t="str">
            <v/>
          </cell>
        </row>
        <row r="681">
          <cell r="A681" t="str">
            <v/>
          </cell>
        </row>
        <row r="682">
          <cell r="A682" t="str">
            <v/>
          </cell>
        </row>
        <row r="683">
          <cell r="A683" t="str">
            <v/>
          </cell>
        </row>
        <row r="684">
          <cell r="A684" t="str">
            <v/>
          </cell>
        </row>
        <row r="685">
          <cell r="A685" t="str">
            <v/>
          </cell>
        </row>
        <row r="686">
          <cell r="A686" t="str">
            <v/>
          </cell>
        </row>
        <row r="687">
          <cell r="A687" t="str">
            <v/>
          </cell>
        </row>
        <row r="688">
          <cell r="A688" t="str">
            <v/>
          </cell>
        </row>
        <row r="689">
          <cell r="A689" t="str">
            <v/>
          </cell>
        </row>
        <row r="690">
          <cell r="A690" t="str">
            <v/>
          </cell>
        </row>
        <row r="691">
          <cell r="A691" t="str">
            <v/>
          </cell>
        </row>
        <row r="692">
          <cell r="A692" t="str">
            <v/>
          </cell>
        </row>
        <row r="693">
          <cell r="A693" t="str">
            <v/>
          </cell>
        </row>
        <row r="694">
          <cell r="A694" t="str">
            <v/>
          </cell>
        </row>
        <row r="695">
          <cell r="A695" t="str">
            <v/>
          </cell>
        </row>
        <row r="696">
          <cell r="A696" t="str">
            <v/>
          </cell>
        </row>
        <row r="697">
          <cell r="A697" t="str">
            <v/>
          </cell>
        </row>
        <row r="698">
          <cell r="A698" t="str">
            <v/>
          </cell>
        </row>
        <row r="699">
          <cell r="A699" t="str">
            <v/>
          </cell>
        </row>
        <row r="700">
          <cell r="A700" t="str">
            <v/>
          </cell>
        </row>
        <row r="701">
          <cell r="A701" t="str">
            <v/>
          </cell>
        </row>
        <row r="702">
          <cell r="A702" t="str">
            <v/>
          </cell>
        </row>
        <row r="703">
          <cell r="A703" t="str">
            <v/>
          </cell>
        </row>
        <row r="704">
          <cell r="A704" t="str">
            <v/>
          </cell>
        </row>
        <row r="705">
          <cell r="A705" t="str">
            <v/>
          </cell>
        </row>
        <row r="706">
          <cell r="A706" t="str">
            <v/>
          </cell>
        </row>
        <row r="707">
          <cell r="A707" t="str">
            <v/>
          </cell>
        </row>
        <row r="708">
          <cell r="A708" t="str">
            <v/>
          </cell>
        </row>
        <row r="709">
          <cell r="A709" t="str">
            <v/>
          </cell>
        </row>
        <row r="710">
          <cell r="A710" t="str">
            <v/>
          </cell>
        </row>
        <row r="711">
          <cell r="A711" t="str">
            <v/>
          </cell>
        </row>
        <row r="712">
          <cell r="A712" t="str">
            <v/>
          </cell>
        </row>
        <row r="713">
          <cell r="A713" t="str">
            <v/>
          </cell>
        </row>
        <row r="714">
          <cell r="A714" t="str">
            <v/>
          </cell>
        </row>
        <row r="715">
          <cell r="A715" t="str">
            <v/>
          </cell>
        </row>
        <row r="716">
          <cell r="A716" t="str">
            <v/>
          </cell>
        </row>
        <row r="717">
          <cell r="A717" t="str">
            <v/>
          </cell>
        </row>
        <row r="718">
          <cell r="A718" t="str">
            <v/>
          </cell>
        </row>
        <row r="719">
          <cell r="A719" t="str">
            <v/>
          </cell>
        </row>
        <row r="720">
          <cell r="A720" t="str">
            <v/>
          </cell>
        </row>
        <row r="721">
          <cell r="A721" t="str">
            <v/>
          </cell>
        </row>
        <row r="722">
          <cell r="A722" t="str">
            <v/>
          </cell>
        </row>
        <row r="723">
          <cell r="A723" t="str">
            <v/>
          </cell>
        </row>
        <row r="724">
          <cell r="A724" t="str">
            <v/>
          </cell>
        </row>
        <row r="725">
          <cell r="A725" t="str">
            <v/>
          </cell>
        </row>
        <row r="726">
          <cell r="A726" t="str">
            <v/>
          </cell>
        </row>
        <row r="727">
          <cell r="A727" t="str">
            <v/>
          </cell>
        </row>
        <row r="728">
          <cell r="A728" t="str">
            <v/>
          </cell>
        </row>
        <row r="729">
          <cell r="A729" t="str">
            <v/>
          </cell>
        </row>
        <row r="730">
          <cell r="A730" t="str">
            <v/>
          </cell>
        </row>
        <row r="731">
          <cell r="A731" t="str">
            <v/>
          </cell>
        </row>
        <row r="732">
          <cell r="A732" t="str">
            <v/>
          </cell>
        </row>
        <row r="733">
          <cell r="A733" t="str">
            <v/>
          </cell>
        </row>
        <row r="734">
          <cell r="A734" t="str">
            <v/>
          </cell>
        </row>
        <row r="735">
          <cell r="A735" t="str">
            <v/>
          </cell>
        </row>
        <row r="736">
          <cell r="A736" t="str">
            <v/>
          </cell>
        </row>
        <row r="737">
          <cell r="A737" t="str">
            <v/>
          </cell>
        </row>
        <row r="738">
          <cell r="A738" t="str">
            <v/>
          </cell>
        </row>
        <row r="739">
          <cell r="A739" t="str">
            <v/>
          </cell>
        </row>
        <row r="740">
          <cell r="A740" t="str">
            <v/>
          </cell>
        </row>
        <row r="741">
          <cell r="A741" t="str">
            <v/>
          </cell>
        </row>
        <row r="742">
          <cell r="A742" t="str">
            <v/>
          </cell>
        </row>
        <row r="743">
          <cell r="A743" t="str">
            <v/>
          </cell>
        </row>
        <row r="744">
          <cell r="A744" t="str">
            <v/>
          </cell>
        </row>
        <row r="745">
          <cell r="A745" t="str">
            <v/>
          </cell>
        </row>
        <row r="746">
          <cell r="A746" t="str">
            <v/>
          </cell>
        </row>
        <row r="747">
          <cell r="A747" t="str">
            <v/>
          </cell>
        </row>
        <row r="748">
          <cell r="A748" t="str">
            <v/>
          </cell>
        </row>
        <row r="749">
          <cell r="A749" t="str">
            <v/>
          </cell>
        </row>
        <row r="750">
          <cell r="A750" t="str">
            <v/>
          </cell>
        </row>
        <row r="751">
          <cell r="A751" t="str">
            <v/>
          </cell>
        </row>
        <row r="752">
          <cell r="A752" t="str">
            <v/>
          </cell>
        </row>
        <row r="753">
          <cell r="A753" t="str">
            <v/>
          </cell>
        </row>
        <row r="754">
          <cell r="A754" t="str">
            <v/>
          </cell>
        </row>
        <row r="755">
          <cell r="A755" t="str">
            <v/>
          </cell>
        </row>
        <row r="756">
          <cell r="A756" t="str">
            <v/>
          </cell>
        </row>
        <row r="757">
          <cell r="A757" t="str">
            <v/>
          </cell>
        </row>
        <row r="758">
          <cell r="A758" t="str">
            <v/>
          </cell>
        </row>
        <row r="759">
          <cell r="A759" t="str">
            <v/>
          </cell>
        </row>
        <row r="760">
          <cell r="A760" t="str">
            <v/>
          </cell>
        </row>
        <row r="761">
          <cell r="A761" t="str">
            <v/>
          </cell>
        </row>
        <row r="762">
          <cell r="A762" t="str">
            <v/>
          </cell>
        </row>
        <row r="763">
          <cell r="A763" t="str">
            <v/>
          </cell>
        </row>
        <row r="764">
          <cell r="A764" t="str">
            <v/>
          </cell>
        </row>
        <row r="765">
          <cell r="A765" t="str">
            <v/>
          </cell>
        </row>
        <row r="766">
          <cell r="A766" t="str">
            <v/>
          </cell>
        </row>
        <row r="767">
          <cell r="A767" t="str">
            <v/>
          </cell>
        </row>
        <row r="768">
          <cell r="A768" t="str">
            <v/>
          </cell>
        </row>
        <row r="769">
          <cell r="A769" t="str">
            <v/>
          </cell>
        </row>
        <row r="770">
          <cell r="A770" t="str">
            <v/>
          </cell>
        </row>
        <row r="771">
          <cell r="A771" t="str">
            <v/>
          </cell>
        </row>
        <row r="772">
          <cell r="A772" t="str">
            <v/>
          </cell>
        </row>
        <row r="773">
          <cell r="A773" t="str">
            <v/>
          </cell>
        </row>
        <row r="774">
          <cell r="A774" t="str">
            <v/>
          </cell>
        </row>
        <row r="775">
          <cell r="A775" t="str">
            <v/>
          </cell>
        </row>
        <row r="776">
          <cell r="A776" t="str">
            <v/>
          </cell>
        </row>
        <row r="777">
          <cell r="A777" t="str">
            <v/>
          </cell>
        </row>
        <row r="778">
          <cell r="A778" t="str">
            <v/>
          </cell>
        </row>
        <row r="779">
          <cell r="A779" t="str">
            <v/>
          </cell>
        </row>
        <row r="780">
          <cell r="A780" t="str">
            <v/>
          </cell>
        </row>
        <row r="781">
          <cell r="A781" t="str">
            <v/>
          </cell>
        </row>
        <row r="782">
          <cell r="A782" t="str">
            <v/>
          </cell>
        </row>
        <row r="783">
          <cell r="A783" t="str">
            <v/>
          </cell>
        </row>
        <row r="784">
          <cell r="A784" t="str">
            <v/>
          </cell>
        </row>
        <row r="785">
          <cell r="A785" t="str">
            <v/>
          </cell>
        </row>
        <row r="786">
          <cell r="A786" t="str">
            <v/>
          </cell>
        </row>
        <row r="787">
          <cell r="A787" t="str">
            <v/>
          </cell>
        </row>
        <row r="788">
          <cell r="A788" t="str">
            <v/>
          </cell>
        </row>
        <row r="789">
          <cell r="A789" t="str">
            <v/>
          </cell>
        </row>
        <row r="790">
          <cell r="A790" t="str">
            <v/>
          </cell>
        </row>
        <row r="791">
          <cell r="A791" t="str">
            <v/>
          </cell>
        </row>
        <row r="792">
          <cell r="A792" t="str">
            <v/>
          </cell>
        </row>
        <row r="793">
          <cell r="A793" t="str">
            <v/>
          </cell>
        </row>
        <row r="794">
          <cell r="A794" t="str">
            <v/>
          </cell>
        </row>
        <row r="795">
          <cell r="A795" t="str">
            <v/>
          </cell>
        </row>
        <row r="796">
          <cell r="A796" t="str">
            <v/>
          </cell>
        </row>
        <row r="797">
          <cell r="A797" t="str">
            <v/>
          </cell>
        </row>
        <row r="798">
          <cell r="A798" t="str">
            <v/>
          </cell>
        </row>
        <row r="799">
          <cell r="A799" t="str">
            <v/>
          </cell>
        </row>
        <row r="800">
          <cell r="A800" t="str">
            <v/>
          </cell>
        </row>
        <row r="801">
          <cell r="A801" t="str">
            <v/>
          </cell>
        </row>
        <row r="802">
          <cell r="A802" t="str">
            <v/>
          </cell>
        </row>
        <row r="803">
          <cell r="A803" t="str">
            <v/>
          </cell>
        </row>
        <row r="804">
          <cell r="A804" t="str">
            <v/>
          </cell>
        </row>
        <row r="805">
          <cell r="A805" t="str">
            <v/>
          </cell>
        </row>
        <row r="806">
          <cell r="A806" t="str">
            <v/>
          </cell>
        </row>
        <row r="807">
          <cell r="A807" t="str">
            <v/>
          </cell>
        </row>
        <row r="808">
          <cell r="A808" t="str">
            <v/>
          </cell>
        </row>
        <row r="809">
          <cell r="A809" t="str">
            <v/>
          </cell>
        </row>
        <row r="810">
          <cell r="A810" t="str">
            <v/>
          </cell>
        </row>
        <row r="811">
          <cell r="A811" t="str">
            <v/>
          </cell>
        </row>
        <row r="812">
          <cell r="A812" t="str">
            <v/>
          </cell>
        </row>
        <row r="813">
          <cell r="A813" t="str">
            <v/>
          </cell>
        </row>
        <row r="814">
          <cell r="A814" t="str">
            <v/>
          </cell>
        </row>
        <row r="815">
          <cell r="A815" t="str">
            <v/>
          </cell>
        </row>
        <row r="816">
          <cell r="A816" t="str">
            <v/>
          </cell>
        </row>
        <row r="817">
          <cell r="A817" t="str">
            <v/>
          </cell>
        </row>
        <row r="818">
          <cell r="A818" t="str">
            <v/>
          </cell>
        </row>
        <row r="819">
          <cell r="A819" t="str">
            <v/>
          </cell>
        </row>
        <row r="820">
          <cell r="A820" t="str">
            <v/>
          </cell>
        </row>
        <row r="821">
          <cell r="A821" t="str">
            <v/>
          </cell>
        </row>
        <row r="822">
          <cell r="A822" t="str">
            <v/>
          </cell>
        </row>
        <row r="823">
          <cell r="A823" t="str">
            <v/>
          </cell>
        </row>
        <row r="824">
          <cell r="A824" t="str">
            <v/>
          </cell>
        </row>
        <row r="825">
          <cell r="A825" t="str">
            <v/>
          </cell>
        </row>
        <row r="826">
          <cell r="A826" t="str">
            <v/>
          </cell>
        </row>
        <row r="827">
          <cell r="A827" t="str">
            <v/>
          </cell>
        </row>
        <row r="828">
          <cell r="A828" t="str">
            <v/>
          </cell>
        </row>
        <row r="829">
          <cell r="A829" t="str">
            <v/>
          </cell>
        </row>
        <row r="830">
          <cell r="A830" t="str">
            <v/>
          </cell>
        </row>
        <row r="831">
          <cell r="A831" t="str">
            <v/>
          </cell>
        </row>
        <row r="832">
          <cell r="A832" t="str">
            <v/>
          </cell>
        </row>
        <row r="833">
          <cell r="A833" t="str">
            <v/>
          </cell>
        </row>
        <row r="834">
          <cell r="A834" t="str">
            <v/>
          </cell>
        </row>
        <row r="835">
          <cell r="A835" t="str">
            <v/>
          </cell>
        </row>
        <row r="836">
          <cell r="A836" t="str">
            <v/>
          </cell>
        </row>
        <row r="837">
          <cell r="A837" t="str">
            <v/>
          </cell>
        </row>
        <row r="838">
          <cell r="A838" t="str">
            <v/>
          </cell>
        </row>
        <row r="839">
          <cell r="A839" t="str">
            <v/>
          </cell>
        </row>
        <row r="840">
          <cell r="A840" t="str">
            <v/>
          </cell>
        </row>
        <row r="841">
          <cell r="A841" t="str">
            <v/>
          </cell>
        </row>
        <row r="842">
          <cell r="A842" t="str">
            <v/>
          </cell>
        </row>
        <row r="843">
          <cell r="A843" t="str">
            <v/>
          </cell>
        </row>
        <row r="844">
          <cell r="A844" t="str">
            <v/>
          </cell>
        </row>
        <row r="845">
          <cell r="A845" t="str">
            <v/>
          </cell>
        </row>
        <row r="846">
          <cell r="A846" t="str">
            <v/>
          </cell>
        </row>
        <row r="847">
          <cell r="A847" t="str">
            <v/>
          </cell>
        </row>
        <row r="848">
          <cell r="A848" t="str">
            <v/>
          </cell>
        </row>
        <row r="849">
          <cell r="A849" t="str">
            <v/>
          </cell>
        </row>
        <row r="850">
          <cell r="A850" t="str">
            <v/>
          </cell>
        </row>
        <row r="851">
          <cell r="A851" t="str">
            <v/>
          </cell>
        </row>
        <row r="852">
          <cell r="A852" t="str">
            <v/>
          </cell>
        </row>
        <row r="853">
          <cell r="A853" t="str">
            <v/>
          </cell>
        </row>
        <row r="854">
          <cell r="A854" t="str">
            <v/>
          </cell>
        </row>
        <row r="855">
          <cell r="A855" t="str">
            <v/>
          </cell>
        </row>
        <row r="856">
          <cell r="A856" t="str">
            <v/>
          </cell>
        </row>
        <row r="857">
          <cell r="A857" t="str">
            <v/>
          </cell>
        </row>
        <row r="858">
          <cell r="A858" t="str">
            <v/>
          </cell>
        </row>
        <row r="859">
          <cell r="A859" t="str">
            <v/>
          </cell>
        </row>
        <row r="860">
          <cell r="A860" t="str">
            <v/>
          </cell>
        </row>
        <row r="861">
          <cell r="A861" t="str">
            <v/>
          </cell>
        </row>
        <row r="862">
          <cell r="A862" t="str">
            <v/>
          </cell>
        </row>
        <row r="863">
          <cell r="A863" t="str">
            <v/>
          </cell>
        </row>
        <row r="864">
          <cell r="A864" t="str">
            <v/>
          </cell>
        </row>
        <row r="865">
          <cell r="A865" t="str">
            <v/>
          </cell>
        </row>
        <row r="866">
          <cell r="A866" t="str">
            <v/>
          </cell>
        </row>
        <row r="867">
          <cell r="A867" t="str">
            <v/>
          </cell>
        </row>
        <row r="868">
          <cell r="A868" t="str">
            <v/>
          </cell>
        </row>
        <row r="869">
          <cell r="A869" t="str">
            <v/>
          </cell>
        </row>
        <row r="870">
          <cell r="A870" t="str">
            <v/>
          </cell>
        </row>
        <row r="871">
          <cell r="A871" t="str">
            <v/>
          </cell>
        </row>
        <row r="872">
          <cell r="A872" t="str">
            <v/>
          </cell>
        </row>
        <row r="873">
          <cell r="A873" t="str">
            <v/>
          </cell>
        </row>
        <row r="874">
          <cell r="A874" t="str">
            <v/>
          </cell>
        </row>
        <row r="875">
          <cell r="A875" t="str">
            <v/>
          </cell>
        </row>
        <row r="876">
          <cell r="A876" t="str">
            <v/>
          </cell>
        </row>
        <row r="877">
          <cell r="A877" t="str">
            <v/>
          </cell>
        </row>
        <row r="878">
          <cell r="A878" t="str">
            <v/>
          </cell>
        </row>
        <row r="879">
          <cell r="A879" t="str">
            <v/>
          </cell>
        </row>
        <row r="880">
          <cell r="A880" t="str">
            <v/>
          </cell>
        </row>
        <row r="881">
          <cell r="A881" t="str">
            <v/>
          </cell>
        </row>
        <row r="882">
          <cell r="A882" t="str">
            <v/>
          </cell>
        </row>
        <row r="883">
          <cell r="A883" t="str">
            <v/>
          </cell>
        </row>
        <row r="884">
          <cell r="A884" t="str">
            <v/>
          </cell>
        </row>
        <row r="885">
          <cell r="A885" t="str">
            <v/>
          </cell>
        </row>
        <row r="886">
          <cell r="A886" t="str">
            <v/>
          </cell>
        </row>
        <row r="887">
          <cell r="A887" t="str">
            <v/>
          </cell>
        </row>
        <row r="888">
          <cell r="A888" t="str">
            <v/>
          </cell>
        </row>
        <row r="889">
          <cell r="A889" t="str">
            <v/>
          </cell>
        </row>
        <row r="890">
          <cell r="A890" t="str">
            <v/>
          </cell>
        </row>
        <row r="891">
          <cell r="A891" t="str">
            <v/>
          </cell>
        </row>
        <row r="892">
          <cell r="A892" t="str">
            <v/>
          </cell>
        </row>
        <row r="893">
          <cell r="A893" t="str">
            <v/>
          </cell>
        </row>
        <row r="894">
          <cell r="A894" t="str">
            <v/>
          </cell>
        </row>
        <row r="895">
          <cell r="A895" t="str">
            <v/>
          </cell>
        </row>
        <row r="896">
          <cell r="A896" t="str">
            <v/>
          </cell>
        </row>
        <row r="897">
          <cell r="A897" t="str">
            <v/>
          </cell>
        </row>
        <row r="898">
          <cell r="A898" t="str">
            <v/>
          </cell>
        </row>
        <row r="899">
          <cell r="A899" t="str">
            <v/>
          </cell>
        </row>
        <row r="900">
          <cell r="A900" t="str">
            <v/>
          </cell>
        </row>
        <row r="901">
          <cell r="A901" t="str">
            <v/>
          </cell>
        </row>
        <row r="902">
          <cell r="A902" t="str">
            <v/>
          </cell>
        </row>
        <row r="903">
          <cell r="A903" t="str">
            <v/>
          </cell>
        </row>
        <row r="904">
          <cell r="A904" t="str">
            <v/>
          </cell>
        </row>
        <row r="905">
          <cell r="A905" t="str">
            <v/>
          </cell>
        </row>
        <row r="906">
          <cell r="A906" t="str">
            <v/>
          </cell>
        </row>
        <row r="907">
          <cell r="A907" t="str">
            <v/>
          </cell>
        </row>
        <row r="908">
          <cell r="A908" t="str">
            <v/>
          </cell>
        </row>
        <row r="909">
          <cell r="A909" t="str">
            <v/>
          </cell>
        </row>
        <row r="910">
          <cell r="A910" t="str">
            <v/>
          </cell>
        </row>
        <row r="911">
          <cell r="A911" t="str">
            <v/>
          </cell>
        </row>
        <row r="912">
          <cell r="A912" t="str">
            <v/>
          </cell>
        </row>
        <row r="913">
          <cell r="A913" t="str">
            <v/>
          </cell>
        </row>
        <row r="914">
          <cell r="A914" t="str">
            <v/>
          </cell>
        </row>
        <row r="915">
          <cell r="A915" t="str">
            <v/>
          </cell>
        </row>
        <row r="916">
          <cell r="A916" t="str">
            <v/>
          </cell>
        </row>
        <row r="917">
          <cell r="A917" t="str">
            <v/>
          </cell>
        </row>
        <row r="918">
          <cell r="A918" t="str">
            <v/>
          </cell>
        </row>
        <row r="919">
          <cell r="A919" t="str">
            <v/>
          </cell>
        </row>
        <row r="920">
          <cell r="A920" t="str">
            <v/>
          </cell>
        </row>
        <row r="921">
          <cell r="A921" t="str">
            <v/>
          </cell>
        </row>
        <row r="922">
          <cell r="A922" t="str">
            <v/>
          </cell>
        </row>
        <row r="923">
          <cell r="A923" t="str">
            <v/>
          </cell>
        </row>
        <row r="924">
          <cell r="A924" t="str">
            <v/>
          </cell>
        </row>
        <row r="925">
          <cell r="A925" t="str">
            <v/>
          </cell>
        </row>
        <row r="926">
          <cell r="A926" t="str">
            <v/>
          </cell>
        </row>
        <row r="927">
          <cell r="A927" t="str">
            <v/>
          </cell>
        </row>
        <row r="928">
          <cell r="A928" t="str">
            <v/>
          </cell>
        </row>
        <row r="929">
          <cell r="A929" t="str">
            <v/>
          </cell>
        </row>
        <row r="930">
          <cell r="A930" t="str">
            <v/>
          </cell>
        </row>
        <row r="931">
          <cell r="A931" t="str">
            <v/>
          </cell>
        </row>
        <row r="932">
          <cell r="A932" t="str">
            <v/>
          </cell>
        </row>
        <row r="933">
          <cell r="A933" t="str">
            <v/>
          </cell>
        </row>
        <row r="934">
          <cell r="A934" t="str">
            <v/>
          </cell>
        </row>
        <row r="935">
          <cell r="A935" t="str">
            <v/>
          </cell>
        </row>
        <row r="936">
          <cell r="A936" t="str">
            <v/>
          </cell>
        </row>
        <row r="937">
          <cell r="A937" t="str">
            <v/>
          </cell>
        </row>
        <row r="938">
          <cell r="A938" t="str">
            <v/>
          </cell>
        </row>
        <row r="939">
          <cell r="A939" t="str">
            <v/>
          </cell>
        </row>
        <row r="940">
          <cell r="A940" t="str">
            <v/>
          </cell>
        </row>
        <row r="941">
          <cell r="A941" t="str">
            <v/>
          </cell>
        </row>
        <row r="942">
          <cell r="A942" t="str">
            <v/>
          </cell>
        </row>
        <row r="943">
          <cell r="A943" t="str">
            <v/>
          </cell>
        </row>
        <row r="944">
          <cell r="A944" t="str">
            <v/>
          </cell>
        </row>
        <row r="945">
          <cell r="A945" t="str">
            <v/>
          </cell>
        </row>
        <row r="946">
          <cell r="A946" t="str">
            <v/>
          </cell>
        </row>
        <row r="947">
          <cell r="A947" t="str">
            <v/>
          </cell>
        </row>
        <row r="948">
          <cell r="A948" t="str">
            <v/>
          </cell>
        </row>
        <row r="949">
          <cell r="A949" t="str">
            <v/>
          </cell>
        </row>
        <row r="950">
          <cell r="A950" t="str">
            <v/>
          </cell>
        </row>
        <row r="951">
          <cell r="A951" t="str">
            <v/>
          </cell>
        </row>
        <row r="952">
          <cell r="A952" t="str">
            <v/>
          </cell>
        </row>
        <row r="953">
          <cell r="A953" t="str">
            <v/>
          </cell>
        </row>
        <row r="954">
          <cell r="A954" t="str">
            <v/>
          </cell>
        </row>
        <row r="955">
          <cell r="A955" t="str">
            <v/>
          </cell>
        </row>
        <row r="956">
          <cell r="A956" t="str">
            <v/>
          </cell>
        </row>
        <row r="957">
          <cell r="A957" t="str">
            <v/>
          </cell>
        </row>
        <row r="958">
          <cell r="A958" t="str">
            <v/>
          </cell>
        </row>
        <row r="959">
          <cell r="A959" t="str">
            <v/>
          </cell>
        </row>
        <row r="960">
          <cell r="A960" t="str">
            <v/>
          </cell>
        </row>
        <row r="961">
          <cell r="A961" t="str">
            <v/>
          </cell>
        </row>
        <row r="962">
          <cell r="A962" t="str">
            <v/>
          </cell>
        </row>
        <row r="963">
          <cell r="A963" t="str">
            <v/>
          </cell>
        </row>
        <row r="964">
          <cell r="A964" t="str">
            <v/>
          </cell>
        </row>
        <row r="965">
          <cell r="A965" t="str">
            <v/>
          </cell>
        </row>
        <row r="966">
          <cell r="A966" t="str">
            <v/>
          </cell>
        </row>
        <row r="967">
          <cell r="A967" t="str">
            <v/>
          </cell>
        </row>
        <row r="968">
          <cell r="A968" t="str">
            <v/>
          </cell>
        </row>
        <row r="969">
          <cell r="A969" t="str">
            <v/>
          </cell>
        </row>
        <row r="970">
          <cell r="A970" t="str">
            <v/>
          </cell>
        </row>
        <row r="971">
          <cell r="A971" t="str">
            <v/>
          </cell>
        </row>
        <row r="972">
          <cell r="A972" t="str">
            <v/>
          </cell>
        </row>
        <row r="973">
          <cell r="A973" t="str">
            <v/>
          </cell>
        </row>
        <row r="974">
          <cell r="A974" t="str">
            <v/>
          </cell>
        </row>
        <row r="975">
          <cell r="A975" t="str">
            <v/>
          </cell>
        </row>
        <row r="976">
          <cell r="A976" t="str">
            <v/>
          </cell>
        </row>
        <row r="977">
          <cell r="A977" t="str">
            <v/>
          </cell>
        </row>
        <row r="978">
          <cell r="A978" t="str">
            <v/>
          </cell>
        </row>
        <row r="979">
          <cell r="A979" t="str">
            <v/>
          </cell>
        </row>
        <row r="980">
          <cell r="A980" t="str">
            <v/>
          </cell>
        </row>
        <row r="981">
          <cell r="A981" t="str">
            <v/>
          </cell>
        </row>
        <row r="982">
          <cell r="A982" t="str">
            <v/>
          </cell>
        </row>
        <row r="983">
          <cell r="A983" t="str">
            <v/>
          </cell>
        </row>
        <row r="984">
          <cell r="A984" t="str">
            <v/>
          </cell>
        </row>
        <row r="985">
          <cell r="A985" t="str">
            <v/>
          </cell>
        </row>
        <row r="986">
          <cell r="A986" t="str">
            <v/>
          </cell>
        </row>
        <row r="987">
          <cell r="A987" t="str">
            <v/>
          </cell>
        </row>
        <row r="988">
          <cell r="A988" t="str">
            <v/>
          </cell>
        </row>
        <row r="989">
          <cell r="A989" t="str">
            <v/>
          </cell>
        </row>
        <row r="990">
          <cell r="A990" t="str">
            <v/>
          </cell>
        </row>
        <row r="991">
          <cell r="A991" t="str">
            <v/>
          </cell>
        </row>
        <row r="992">
          <cell r="A992" t="str">
            <v/>
          </cell>
        </row>
        <row r="993">
          <cell r="A993" t="str">
            <v/>
          </cell>
        </row>
        <row r="994">
          <cell r="A994" t="str">
            <v/>
          </cell>
        </row>
        <row r="995">
          <cell r="A995" t="str">
            <v/>
          </cell>
        </row>
        <row r="996">
          <cell r="A996" t="str">
            <v/>
          </cell>
        </row>
        <row r="997">
          <cell r="A997" t="str">
            <v/>
          </cell>
        </row>
        <row r="998">
          <cell r="A998" t="str">
            <v/>
          </cell>
        </row>
        <row r="999">
          <cell r="A999" t="str">
            <v/>
          </cell>
        </row>
        <row r="1000">
          <cell r="A1000" t="str">
            <v/>
          </cell>
        </row>
        <row r="1001">
          <cell r="A1001" t="str">
            <v/>
          </cell>
        </row>
        <row r="1002">
          <cell r="A1002" t="str">
            <v/>
          </cell>
        </row>
        <row r="1003">
          <cell r="A1003" t="str">
            <v/>
          </cell>
        </row>
        <row r="1004">
          <cell r="A1004" t="str">
            <v/>
          </cell>
        </row>
        <row r="1005">
          <cell r="A1005" t="str">
            <v/>
          </cell>
        </row>
        <row r="1006">
          <cell r="A1006" t="str">
            <v/>
          </cell>
        </row>
        <row r="1007">
          <cell r="A1007" t="str">
            <v/>
          </cell>
        </row>
        <row r="1008">
          <cell r="A1008" t="str">
            <v/>
          </cell>
        </row>
        <row r="1009">
          <cell r="A1009" t="str">
            <v/>
          </cell>
        </row>
        <row r="1010">
          <cell r="A1010" t="str">
            <v/>
          </cell>
        </row>
        <row r="1011">
          <cell r="A1011" t="str">
            <v/>
          </cell>
        </row>
        <row r="1012">
          <cell r="A1012" t="str">
            <v/>
          </cell>
        </row>
        <row r="1013">
          <cell r="A1013" t="str">
            <v/>
          </cell>
        </row>
        <row r="1014">
          <cell r="A1014" t="str">
            <v/>
          </cell>
        </row>
        <row r="1015">
          <cell r="A1015" t="str">
            <v/>
          </cell>
        </row>
        <row r="1016">
          <cell r="A1016" t="str">
            <v/>
          </cell>
        </row>
        <row r="1017">
          <cell r="A1017" t="str">
            <v/>
          </cell>
        </row>
        <row r="1018">
          <cell r="A1018" t="str">
            <v/>
          </cell>
        </row>
        <row r="1019">
          <cell r="A1019" t="str">
            <v/>
          </cell>
        </row>
        <row r="1020">
          <cell r="A1020" t="str">
            <v/>
          </cell>
        </row>
        <row r="1021">
          <cell r="A1021" t="str">
            <v/>
          </cell>
        </row>
        <row r="1022">
          <cell r="A1022" t="str">
            <v/>
          </cell>
        </row>
        <row r="1023">
          <cell r="A1023" t="str">
            <v/>
          </cell>
        </row>
        <row r="1024">
          <cell r="A1024" t="str">
            <v/>
          </cell>
        </row>
        <row r="1025">
          <cell r="A1025" t="str">
            <v/>
          </cell>
        </row>
        <row r="1026">
          <cell r="A1026" t="str">
            <v/>
          </cell>
        </row>
        <row r="1027">
          <cell r="A1027" t="str">
            <v/>
          </cell>
        </row>
        <row r="1028">
          <cell r="A1028" t="str">
            <v/>
          </cell>
        </row>
        <row r="1029">
          <cell r="A1029" t="str">
            <v/>
          </cell>
        </row>
        <row r="1030">
          <cell r="A1030" t="str">
            <v/>
          </cell>
        </row>
        <row r="1031">
          <cell r="A1031" t="str">
            <v/>
          </cell>
        </row>
        <row r="1032">
          <cell r="A1032" t="str">
            <v/>
          </cell>
        </row>
        <row r="1033">
          <cell r="A1033" t="str">
            <v/>
          </cell>
        </row>
        <row r="1034">
          <cell r="A1034" t="str">
            <v/>
          </cell>
        </row>
        <row r="1035">
          <cell r="A1035" t="str">
            <v/>
          </cell>
        </row>
        <row r="1036">
          <cell r="A1036" t="str">
            <v/>
          </cell>
        </row>
        <row r="1037">
          <cell r="A1037" t="str">
            <v/>
          </cell>
        </row>
        <row r="1038">
          <cell r="A1038" t="str">
            <v/>
          </cell>
        </row>
        <row r="1039">
          <cell r="A1039" t="str">
            <v/>
          </cell>
        </row>
        <row r="1040">
          <cell r="A1040" t="str">
            <v/>
          </cell>
        </row>
        <row r="1041">
          <cell r="A1041" t="str">
            <v/>
          </cell>
        </row>
        <row r="1042">
          <cell r="A1042" t="str">
            <v/>
          </cell>
        </row>
        <row r="1043">
          <cell r="A1043" t="str">
            <v/>
          </cell>
        </row>
        <row r="1044">
          <cell r="A1044" t="str">
            <v/>
          </cell>
        </row>
        <row r="1045">
          <cell r="A1045" t="str">
            <v/>
          </cell>
        </row>
        <row r="1046">
          <cell r="A1046" t="str">
            <v/>
          </cell>
        </row>
        <row r="1047">
          <cell r="A1047" t="str">
            <v/>
          </cell>
        </row>
        <row r="1048">
          <cell r="A1048" t="str">
            <v/>
          </cell>
        </row>
        <row r="1049">
          <cell r="A1049" t="str">
            <v/>
          </cell>
        </row>
        <row r="1050">
          <cell r="A1050" t="str">
            <v/>
          </cell>
        </row>
        <row r="1051">
          <cell r="A1051" t="str">
            <v/>
          </cell>
        </row>
        <row r="1052">
          <cell r="A1052" t="str">
            <v/>
          </cell>
        </row>
        <row r="1053">
          <cell r="A1053" t="str">
            <v/>
          </cell>
        </row>
        <row r="1054">
          <cell r="A1054" t="str">
            <v/>
          </cell>
        </row>
        <row r="1055">
          <cell r="A1055" t="str">
            <v/>
          </cell>
        </row>
        <row r="1056">
          <cell r="A1056" t="str">
            <v/>
          </cell>
        </row>
        <row r="1057">
          <cell r="A1057" t="str">
            <v/>
          </cell>
        </row>
        <row r="1058">
          <cell r="A1058" t="str">
            <v/>
          </cell>
        </row>
        <row r="1059">
          <cell r="A1059" t="str">
            <v/>
          </cell>
        </row>
        <row r="1060">
          <cell r="A1060" t="str">
            <v/>
          </cell>
        </row>
        <row r="1061">
          <cell r="A1061" t="str">
            <v/>
          </cell>
        </row>
        <row r="1062">
          <cell r="A1062" t="str">
            <v/>
          </cell>
        </row>
        <row r="1063">
          <cell r="A1063" t="str">
            <v/>
          </cell>
        </row>
        <row r="1064">
          <cell r="A1064" t="str">
            <v/>
          </cell>
        </row>
        <row r="1065">
          <cell r="A1065" t="str">
            <v/>
          </cell>
        </row>
        <row r="1066">
          <cell r="A1066" t="str">
            <v/>
          </cell>
        </row>
        <row r="1067">
          <cell r="A1067" t="str">
            <v/>
          </cell>
        </row>
        <row r="1068">
          <cell r="A1068" t="str">
            <v/>
          </cell>
        </row>
        <row r="1069">
          <cell r="A1069" t="str">
            <v/>
          </cell>
        </row>
        <row r="1070">
          <cell r="A1070" t="str">
            <v/>
          </cell>
        </row>
        <row r="1071">
          <cell r="A1071" t="str">
            <v/>
          </cell>
        </row>
        <row r="1072">
          <cell r="A1072" t="str">
            <v/>
          </cell>
        </row>
        <row r="1073">
          <cell r="A1073" t="str">
            <v/>
          </cell>
        </row>
        <row r="1074">
          <cell r="A1074" t="str">
            <v/>
          </cell>
        </row>
        <row r="1075">
          <cell r="A1075" t="str">
            <v/>
          </cell>
        </row>
        <row r="1076">
          <cell r="A1076" t="str">
            <v/>
          </cell>
        </row>
        <row r="1077">
          <cell r="A1077" t="str">
            <v/>
          </cell>
        </row>
        <row r="1078">
          <cell r="A1078" t="str">
            <v/>
          </cell>
        </row>
        <row r="1079">
          <cell r="A1079" t="str">
            <v/>
          </cell>
        </row>
        <row r="1080">
          <cell r="A1080" t="str">
            <v/>
          </cell>
        </row>
        <row r="1081">
          <cell r="A1081" t="str">
            <v/>
          </cell>
        </row>
        <row r="1082">
          <cell r="A1082" t="str">
            <v/>
          </cell>
        </row>
        <row r="1083">
          <cell r="A1083" t="str">
            <v/>
          </cell>
        </row>
        <row r="1084">
          <cell r="A1084" t="str">
            <v/>
          </cell>
        </row>
        <row r="1085">
          <cell r="A1085" t="str">
            <v/>
          </cell>
        </row>
        <row r="1086">
          <cell r="A1086" t="str">
            <v/>
          </cell>
        </row>
        <row r="1087">
          <cell r="A1087" t="str">
            <v/>
          </cell>
        </row>
        <row r="1088">
          <cell r="A1088" t="str">
            <v/>
          </cell>
        </row>
        <row r="1089">
          <cell r="A1089" t="str">
            <v/>
          </cell>
        </row>
        <row r="1090">
          <cell r="A1090" t="str">
            <v/>
          </cell>
        </row>
        <row r="1091">
          <cell r="A1091" t="str">
            <v/>
          </cell>
        </row>
        <row r="1092">
          <cell r="A1092" t="str">
            <v/>
          </cell>
        </row>
        <row r="1093">
          <cell r="A1093" t="str">
            <v/>
          </cell>
        </row>
        <row r="1094">
          <cell r="A1094" t="str">
            <v/>
          </cell>
        </row>
        <row r="1095">
          <cell r="A1095" t="str">
            <v/>
          </cell>
        </row>
        <row r="1096">
          <cell r="A1096" t="str">
            <v/>
          </cell>
        </row>
        <row r="1097">
          <cell r="A1097" t="str">
            <v/>
          </cell>
        </row>
        <row r="1098">
          <cell r="A1098" t="str">
            <v/>
          </cell>
        </row>
        <row r="1099">
          <cell r="A1099" t="str">
            <v/>
          </cell>
        </row>
        <row r="1100">
          <cell r="A1100" t="str">
            <v/>
          </cell>
        </row>
        <row r="1101">
          <cell r="A1101" t="str">
            <v/>
          </cell>
        </row>
        <row r="1102">
          <cell r="A1102" t="str">
            <v/>
          </cell>
        </row>
        <row r="1103">
          <cell r="A1103" t="str">
            <v/>
          </cell>
        </row>
        <row r="1104">
          <cell r="A1104" t="str">
            <v/>
          </cell>
        </row>
        <row r="1105">
          <cell r="A1105" t="str">
            <v/>
          </cell>
        </row>
        <row r="1106">
          <cell r="A1106" t="str">
            <v/>
          </cell>
        </row>
        <row r="1107">
          <cell r="A1107" t="str">
            <v/>
          </cell>
        </row>
        <row r="1108">
          <cell r="A1108" t="str">
            <v/>
          </cell>
        </row>
        <row r="1109">
          <cell r="A1109" t="str">
            <v/>
          </cell>
        </row>
        <row r="1110">
          <cell r="A1110" t="str">
            <v/>
          </cell>
        </row>
        <row r="1111">
          <cell r="A1111" t="str">
            <v/>
          </cell>
        </row>
        <row r="1112">
          <cell r="A1112" t="str">
            <v/>
          </cell>
        </row>
        <row r="1113">
          <cell r="A1113" t="str">
            <v/>
          </cell>
        </row>
        <row r="1114">
          <cell r="A1114" t="str">
            <v/>
          </cell>
        </row>
        <row r="1115">
          <cell r="A1115" t="str">
            <v/>
          </cell>
        </row>
        <row r="1116">
          <cell r="A1116" t="str">
            <v/>
          </cell>
        </row>
        <row r="1117">
          <cell r="A1117" t="str">
            <v/>
          </cell>
        </row>
        <row r="1118">
          <cell r="A1118" t="str">
            <v/>
          </cell>
        </row>
        <row r="1119">
          <cell r="A1119" t="str">
            <v/>
          </cell>
        </row>
        <row r="1120">
          <cell r="A1120" t="str">
            <v/>
          </cell>
        </row>
        <row r="1121">
          <cell r="A1121" t="str">
            <v/>
          </cell>
        </row>
        <row r="1122">
          <cell r="A1122" t="str">
            <v/>
          </cell>
        </row>
        <row r="1123">
          <cell r="A1123" t="str">
            <v/>
          </cell>
        </row>
        <row r="1124">
          <cell r="A1124" t="str">
            <v/>
          </cell>
        </row>
        <row r="1125">
          <cell r="A1125" t="str">
            <v/>
          </cell>
        </row>
        <row r="1126">
          <cell r="A1126" t="str">
            <v/>
          </cell>
        </row>
        <row r="1127">
          <cell r="A1127" t="str">
            <v/>
          </cell>
        </row>
        <row r="1128">
          <cell r="A1128" t="str">
            <v/>
          </cell>
        </row>
        <row r="1129">
          <cell r="A1129" t="str">
            <v/>
          </cell>
        </row>
        <row r="1130">
          <cell r="A1130" t="str">
            <v/>
          </cell>
        </row>
        <row r="1131">
          <cell r="A1131" t="str">
            <v/>
          </cell>
        </row>
        <row r="1132">
          <cell r="A1132" t="str">
            <v/>
          </cell>
        </row>
        <row r="1133">
          <cell r="A1133" t="str">
            <v/>
          </cell>
        </row>
        <row r="1134">
          <cell r="A1134" t="str">
            <v/>
          </cell>
        </row>
        <row r="1135">
          <cell r="A1135" t="str">
            <v/>
          </cell>
        </row>
        <row r="1136">
          <cell r="A1136" t="str">
            <v/>
          </cell>
        </row>
        <row r="1137">
          <cell r="A1137" t="str">
            <v/>
          </cell>
        </row>
        <row r="1138">
          <cell r="A1138" t="str">
            <v/>
          </cell>
        </row>
        <row r="1139">
          <cell r="A1139" t="str">
            <v/>
          </cell>
        </row>
        <row r="1140">
          <cell r="A1140" t="str">
            <v/>
          </cell>
        </row>
        <row r="1141">
          <cell r="A1141" t="str">
            <v/>
          </cell>
        </row>
        <row r="1142">
          <cell r="A1142" t="str">
            <v/>
          </cell>
        </row>
        <row r="1143">
          <cell r="A1143" t="str">
            <v/>
          </cell>
        </row>
        <row r="1144">
          <cell r="A1144" t="str">
            <v/>
          </cell>
        </row>
        <row r="1145">
          <cell r="A1145" t="str">
            <v/>
          </cell>
        </row>
        <row r="1146">
          <cell r="A1146" t="str">
            <v/>
          </cell>
        </row>
        <row r="1147">
          <cell r="A1147" t="str">
            <v/>
          </cell>
        </row>
        <row r="1148">
          <cell r="A1148" t="str">
            <v/>
          </cell>
        </row>
        <row r="1149">
          <cell r="A1149" t="str">
            <v/>
          </cell>
        </row>
        <row r="1150">
          <cell r="A1150" t="str">
            <v/>
          </cell>
        </row>
        <row r="1151">
          <cell r="A1151" t="str">
            <v/>
          </cell>
        </row>
        <row r="1152">
          <cell r="A1152" t="str">
            <v/>
          </cell>
        </row>
        <row r="1153">
          <cell r="A1153" t="str">
            <v/>
          </cell>
        </row>
        <row r="1154">
          <cell r="A1154" t="str">
            <v/>
          </cell>
        </row>
        <row r="1155">
          <cell r="A1155" t="str">
            <v/>
          </cell>
        </row>
        <row r="1156">
          <cell r="A1156" t="str">
            <v/>
          </cell>
        </row>
        <row r="1157">
          <cell r="A1157" t="str">
            <v/>
          </cell>
        </row>
        <row r="1158">
          <cell r="A1158" t="str">
            <v/>
          </cell>
        </row>
        <row r="1159">
          <cell r="A1159" t="str">
            <v/>
          </cell>
        </row>
        <row r="1160">
          <cell r="A1160" t="str">
            <v/>
          </cell>
        </row>
        <row r="1161">
          <cell r="A1161" t="str">
            <v/>
          </cell>
        </row>
        <row r="1162">
          <cell r="A1162" t="str">
            <v/>
          </cell>
        </row>
        <row r="1163">
          <cell r="A1163" t="str">
            <v/>
          </cell>
        </row>
        <row r="1164">
          <cell r="A1164" t="str">
            <v/>
          </cell>
        </row>
        <row r="1165">
          <cell r="A1165" t="str">
            <v/>
          </cell>
        </row>
        <row r="1166">
          <cell r="A1166" t="str">
            <v/>
          </cell>
        </row>
        <row r="1167">
          <cell r="A1167" t="str">
            <v/>
          </cell>
        </row>
        <row r="1168">
          <cell r="A1168" t="str">
            <v/>
          </cell>
        </row>
        <row r="1169">
          <cell r="A1169" t="str">
            <v/>
          </cell>
        </row>
        <row r="1170">
          <cell r="A1170" t="str">
            <v/>
          </cell>
        </row>
        <row r="1171">
          <cell r="A1171" t="str">
            <v/>
          </cell>
        </row>
        <row r="1172">
          <cell r="A1172" t="str">
            <v/>
          </cell>
        </row>
        <row r="1173">
          <cell r="A1173" t="str">
            <v/>
          </cell>
        </row>
        <row r="1174">
          <cell r="A1174" t="str">
            <v/>
          </cell>
        </row>
        <row r="1175">
          <cell r="A1175" t="str">
            <v/>
          </cell>
        </row>
        <row r="1176">
          <cell r="A1176" t="str">
            <v/>
          </cell>
        </row>
        <row r="1177">
          <cell r="A1177" t="str">
            <v/>
          </cell>
        </row>
        <row r="1178">
          <cell r="A1178" t="str">
            <v/>
          </cell>
        </row>
        <row r="1179">
          <cell r="A1179" t="str">
            <v/>
          </cell>
        </row>
        <row r="1180">
          <cell r="A1180" t="str">
            <v/>
          </cell>
        </row>
        <row r="1181">
          <cell r="A1181" t="str">
            <v/>
          </cell>
        </row>
        <row r="1182">
          <cell r="A1182" t="str">
            <v/>
          </cell>
        </row>
        <row r="1183">
          <cell r="A1183" t="str">
            <v/>
          </cell>
        </row>
        <row r="1184">
          <cell r="A1184" t="str">
            <v/>
          </cell>
        </row>
        <row r="1185">
          <cell r="A1185" t="str">
            <v/>
          </cell>
        </row>
        <row r="1186">
          <cell r="A1186" t="str">
            <v/>
          </cell>
        </row>
        <row r="1187">
          <cell r="A1187" t="str">
            <v/>
          </cell>
        </row>
        <row r="1188">
          <cell r="A1188" t="str">
            <v/>
          </cell>
        </row>
        <row r="1189">
          <cell r="A1189" t="str">
            <v/>
          </cell>
        </row>
        <row r="1190">
          <cell r="A1190" t="str">
            <v/>
          </cell>
        </row>
        <row r="1191">
          <cell r="A1191" t="str">
            <v/>
          </cell>
        </row>
        <row r="1192">
          <cell r="A1192" t="str">
            <v/>
          </cell>
        </row>
        <row r="1193">
          <cell r="A1193" t="str">
            <v/>
          </cell>
        </row>
        <row r="1194">
          <cell r="A1194" t="str">
            <v/>
          </cell>
        </row>
        <row r="1195">
          <cell r="A1195" t="str">
            <v/>
          </cell>
        </row>
        <row r="1196">
          <cell r="A1196" t="str">
            <v/>
          </cell>
        </row>
        <row r="1197">
          <cell r="A1197" t="str">
            <v/>
          </cell>
        </row>
        <row r="1198">
          <cell r="A1198" t="str">
            <v/>
          </cell>
        </row>
        <row r="1199">
          <cell r="A1199" t="str">
            <v/>
          </cell>
        </row>
        <row r="1200">
          <cell r="A1200" t="str">
            <v/>
          </cell>
        </row>
        <row r="1201">
          <cell r="A1201" t="str">
            <v/>
          </cell>
        </row>
        <row r="1202">
          <cell r="A1202" t="str">
            <v/>
          </cell>
        </row>
        <row r="1203">
          <cell r="A1203" t="str">
            <v/>
          </cell>
        </row>
        <row r="1204">
          <cell r="A1204" t="str">
            <v/>
          </cell>
        </row>
        <row r="1205">
          <cell r="A1205" t="str">
            <v/>
          </cell>
        </row>
        <row r="1206">
          <cell r="A1206" t="str">
            <v/>
          </cell>
        </row>
        <row r="1207">
          <cell r="A1207" t="str">
            <v/>
          </cell>
        </row>
        <row r="1208">
          <cell r="A1208" t="str">
            <v/>
          </cell>
        </row>
        <row r="1209">
          <cell r="A1209" t="str">
            <v/>
          </cell>
        </row>
        <row r="1210">
          <cell r="A1210" t="str">
            <v/>
          </cell>
        </row>
        <row r="1211">
          <cell r="A1211" t="str">
            <v/>
          </cell>
        </row>
        <row r="1212">
          <cell r="A1212" t="str">
            <v/>
          </cell>
        </row>
        <row r="1213">
          <cell r="A1213" t="str">
            <v/>
          </cell>
        </row>
        <row r="1214">
          <cell r="A1214" t="str">
            <v/>
          </cell>
        </row>
        <row r="1215">
          <cell r="A1215" t="str">
            <v/>
          </cell>
        </row>
        <row r="1216">
          <cell r="A1216" t="str">
            <v/>
          </cell>
        </row>
        <row r="1217">
          <cell r="A1217" t="str">
            <v/>
          </cell>
        </row>
        <row r="1218">
          <cell r="A1218" t="str">
            <v/>
          </cell>
        </row>
        <row r="1219">
          <cell r="A1219" t="str">
            <v/>
          </cell>
        </row>
        <row r="1220">
          <cell r="A1220" t="str">
            <v/>
          </cell>
        </row>
        <row r="1221">
          <cell r="A1221" t="str">
            <v/>
          </cell>
        </row>
        <row r="1222">
          <cell r="A1222" t="str">
            <v/>
          </cell>
        </row>
        <row r="1223">
          <cell r="A1223" t="str">
            <v/>
          </cell>
        </row>
        <row r="1224">
          <cell r="A1224" t="str">
            <v/>
          </cell>
        </row>
        <row r="1225">
          <cell r="A1225" t="str">
            <v/>
          </cell>
        </row>
        <row r="1226">
          <cell r="A1226" t="str">
            <v/>
          </cell>
        </row>
        <row r="1227">
          <cell r="A1227" t="str">
            <v/>
          </cell>
        </row>
        <row r="1228">
          <cell r="A1228" t="str">
            <v/>
          </cell>
        </row>
        <row r="1229">
          <cell r="A1229" t="str">
            <v/>
          </cell>
        </row>
        <row r="1230">
          <cell r="A1230" t="str">
            <v/>
          </cell>
        </row>
        <row r="1231">
          <cell r="A1231" t="str">
            <v/>
          </cell>
        </row>
        <row r="1232">
          <cell r="A1232" t="str">
            <v/>
          </cell>
        </row>
        <row r="1233">
          <cell r="A1233" t="str">
            <v/>
          </cell>
        </row>
        <row r="1234">
          <cell r="A1234" t="str">
            <v/>
          </cell>
        </row>
        <row r="1235">
          <cell r="A1235" t="str">
            <v/>
          </cell>
        </row>
        <row r="1236">
          <cell r="A1236" t="str">
            <v/>
          </cell>
        </row>
        <row r="1237">
          <cell r="A1237" t="str">
            <v/>
          </cell>
        </row>
        <row r="1238">
          <cell r="A1238" t="str">
            <v/>
          </cell>
        </row>
        <row r="1239">
          <cell r="A1239" t="str">
            <v/>
          </cell>
        </row>
        <row r="1240">
          <cell r="A1240" t="str">
            <v/>
          </cell>
        </row>
        <row r="1241">
          <cell r="A1241" t="str">
            <v/>
          </cell>
        </row>
        <row r="1242">
          <cell r="A1242" t="str">
            <v/>
          </cell>
        </row>
        <row r="1243">
          <cell r="A1243" t="str">
            <v/>
          </cell>
        </row>
        <row r="1244">
          <cell r="A1244" t="str">
            <v/>
          </cell>
        </row>
        <row r="1245">
          <cell r="A1245" t="str">
            <v/>
          </cell>
        </row>
        <row r="1246">
          <cell r="A1246" t="str">
            <v/>
          </cell>
        </row>
        <row r="1247">
          <cell r="A1247" t="str">
            <v/>
          </cell>
        </row>
        <row r="1248">
          <cell r="A1248" t="str">
            <v/>
          </cell>
        </row>
        <row r="1249">
          <cell r="A1249" t="str">
            <v/>
          </cell>
        </row>
        <row r="1250">
          <cell r="A1250" t="str">
            <v/>
          </cell>
        </row>
        <row r="1251">
          <cell r="A1251" t="str">
            <v/>
          </cell>
        </row>
        <row r="1252">
          <cell r="A1252" t="str">
            <v/>
          </cell>
        </row>
        <row r="1253">
          <cell r="A1253" t="str">
            <v/>
          </cell>
        </row>
        <row r="1254">
          <cell r="A1254" t="str">
            <v/>
          </cell>
        </row>
        <row r="1255">
          <cell r="A1255" t="str">
            <v/>
          </cell>
        </row>
        <row r="1256">
          <cell r="A1256" t="str">
            <v/>
          </cell>
        </row>
        <row r="1257">
          <cell r="A1257" t="str">
            <v/>
          </cell>
        </row>
        <row r="1258">
          <cell r="A1258" t="str">
            <v/>
          </cell>
        </row>
        <row r="1259">
          <cell r="A1259" t="str">
            <v/>
          </cell>
        </row>
        <row r="1260">
          <cell r="A1260" t="str">
            <v/>
          </cell>
        </row>
        <row r="1261">
          <cell r="A1261" t="str">
            <v/>
          </cell>
        </row>
        <row r="1262">
          <cell r="A1262" t="str">
            <v/>
          </cell>
        </row>
        <row r="1263">
          <cell r="A1263" t="str">
            <v/>
          </cell>
        </row>
        <row r="1264">
          <cell r="A1264" t="str">
            <v/>
          </cell>
        </row>
        <row r="1265">
          <cell r="A1265" t="str">
            <v/>
          </cell>
        </row>
        <row r="1266">
          <cell r="A1266" t="str">
            <v/>
          </cell>
        </row>
        <row r="1267">
          <cell r="A1267" t="str">
            <v/>
          </cell>
        </row>
        <row r="1268">
          <cell r="A1268" t="str">
            <v/>
          </cell>
        </row>
        <row r="1269">
          <cell r="A1269" t="str">
            <v/>
          </cell>
        </row>
        <row r="1270">
          <cell r="A1270" t="str">
            <v/>
          </cell>
        </row>
        <row r="1271">
          <cell r="A1271" t="str">
            <v/>
          </cell>
        </row>
        <row r="1272">
          <cell r="A1272" t="str">
            <v/>
          </cell>
        </row>
        <row r="1273">
          <cell r="A1273" t="str">
            <v/>
          </cell>
        </row>
        <row r="1274">
          <cell r="A1274" t="str">
            <v/>
          </cell>
        </row>
        <row r="1275">
          <cell r="A1275" t="str">
            <v/>
          </cell>
        </row>
        <row r="1276">
          <cell r="A1276" t="str">
            <v/>
          </cell>
        </row>
        <row r="1277">
          <cell r="A1277" t="str">
            <v/>
          </cell>
        </row>
        <row r="1278">
          <cell r="A1278" t="str">
            <v/>
          </cell>
        </row>
        <row r="1279">
          <cell r="A1279" t="str">
            <v/>
          </cell>
        </row>
        <row r="1280">
          <cell r="A1280" t="str">
            <v/>
          </cell>
        </row>
        <row r="1281">
          <cell r="A1281" t="str">
            <v/>
          </cell>
        </row>
        <row r="1282">
          <cell r="A1282" t="str">
            <v/>
          </cell>
        </row>
        <row r="1283">
          <cell r="A1283" t="str">
            <v/>
          </cell>
        </row>
        <row r="1284">
          <cell r="A1284" t="str">
            <v/>
          </cell>
        </row>
        <row r="1285">
          <cell r="A1285" t="str">
            <v/>
          </cell>
        </row>
        <row r="1286">
          <cell r="A1286" t="str">
            <v/>
          </cell>
        </row>
        <row r="1287">
          <cell r="A1287" t="str">
            <v/>
          </cell>
        </row>
        <row r="1288">
          <cell r="A1288" t="str">
            <v/>
          </cell>
        </row>
        <row r="1289">
          <cell r="A1289" t="str">
            <v/>
          </cell>
        </row>
        <row r="1290">
          <cell r="A1290" t="str">
            <v/>
          </cell>
        </row>
        <row r="1291">
          <cell r="A1291" t="str">
            <v/>
          </cell>
        </row>
        <row r="1292">
          <cell r="A1292" t="str">
            <v/>
          </cell>
        </row>
        <row r="1293">
          <cell r="A1293" t="str">
            <v/>
          </cell>
        </row>
        <row r="1294">
          <cell r="A1294" t="str">
            <v/>
          </cell>
        </row>
        <row r="1295">
          <cell r="A1295" t="str">
            <v/>
          </cell>
        </row>
        <row r="1296">
          <cell r="A1296" t="str">
            <v/>
          </cell>
        </row>
        <row r="1297">
          <cell r="A1297" t="str">
            <v/>
          </cell>
        </row>
        <row r="1298">
          <cell r="A1298" t="str">
            <v/>
          </cell>
        </row>
        <row r="1299">
          <cell r="A1299" t="str">
            <v/>
          </cell>
        </row>
        <row r="1300">
          <cell r="A1300" t="str">
            <v/>
          </cell>
        </row>
        <row r="1301">
          <cell r="A1301" t="str">
            <v/>
          </cell>
        </row>
        <row r="1302">
          <cell r="A1302" t="str">
            <v/>
          </cell>
        </row>
        <row r="1303">
          <cell r="A1303" t="str">
            <v/>
          </cell>
        </row>
        <row r="1304">
          <cell r="A1304" t="str">
            <v/>
          </cell>
        </row>
        <row r="1305">
          <cell r="A1305" t="str">
            <v/>
          </cell>
        </row>
        <row r="1306">
          <cell r="A1306" t="str">
            <v/>
          </cell>
        </row>
        <row r="1307">
          <cell r="A1307" t="str">
            <v/>
          </cell>
        </row>
        <row r="1308">
          <cell r="A1308" t="str">
            <v/>
          </cell>
        </row>
        <row r="1309">
          <cell r="A1309" t="str">
            <v/>
          </cell>
        </row>
        <row r="1310">
          <cell r="A1310" t="str">
            <v/>
          </cell>
        </row>
        <row r="1311">
          <cell r="A1311" t="str">
            <v/>
          </cell>
        </row>
        <row r="1312">
          <cell r="A1312" t="str">
            <v/>
          </cell>
        </row>
        <row r="1313">
          <cell r="A1313" t="str">
            <v/>
          </cell>
        </row>
        <row r="1314">
          <cell r="A1314" t="str">
            <v/>
          </cell>
        </row>
        <row r="1315">
          <cell r="A1315" t="str">
            <v/>
          </cell>
        </row>
        <row r="1316">
          <cell r="A1316" t="str">
            <v/>
          </cell>
        </row>
        <row r="1317">
          <cell r="A1317" t="str">
            <v/>
          </cell>
        </row>
        <row r="1318">
          <cell r="A1318" t="str">
            <v/>
          </cell>
        </row>
        <row r="1319">
          <cell r="A1319" t="str">
            <v/>
          </cell>
        </row>
        <row r="1320">
          <cell r="A1320" t="str">
            <v/>
          </cell>
        </row>
        <row r="1321">
          <cell r="A1321" t="str">
            <v/>
          </cell>
        </row>
        <row r="1322">
          <cell r="A1322" t="str">
            <v/>
          </cell>
        </row>
        <row r="1323">
          <cell r="A1323" t="str">
            <v/>
          </cell>
        </row>
        <row r="1324">
          <cell r="A1324" t="str">
            <v/>
          </cell>
        </row>
        <row r="1325">
          <cell r="A1325" t="str">
            <v/>
          </cell>
        </row>
        <row r="1326">
          <cell r="A1326" t="str">
            <v/>
          </cell>
        </row>
        <row r="1327">
          <cell r="A1327" t="str">
            <v/>
          </cell>
        </row>
        <row r="1328">
          <cell r="A1328" t="str">
            <v/>
          </cell>
        </row>
        <row r="1329">
          <cell r="A1329" t="str">
            <v/>
          </cell>
        </row>
        <row r="1330">
          <cell r="A1330" t="str">
            <v/>
          </cell>
        </row>
        <row r="1331">
          <cell r="A1331" t="str">
            <v/>
          </cell>
        </row>
        <row r="1332">
          <cell r="A1332" t="str">
            <v/>
          </cell>
        </row>
        <row r="1333">
          <cell r="A1333" t="str">
            <v/>
          </cell>
        </row>
        <row r="1334">
          <cell r="A1334" t="str">
            <v/>
          </cell>
        </row>
        <row r="1335">
          <cell r="A1335" t="str">
            <v/>
          </cell>
        </row>
        <row r="1336">
          <cell r="A1336" t="str">
            <v/>
          </cell>
        </row>
        <row r="1337">
          <cell r="A1337" t="str">
            <v/>
          </cell>
        </row>
        <row r="1338">
          <cell r="A1338" t="str">
            <v/>
          </cell>
        </row>
        <row r="1339">
          <cell r="A1339" t="str">
            <v/>
          </cell>
        </row>
        <row r="1340">
          <cell r="A1340" t="str">
            <v/>
          </cell>
        </row>
        <row r="1341">
          <cell r="A1341" t="str">
            <v/>
          </cell>
        </row>
        <row r="1342">
          <cell r="A1342" t="str">
            <v/>
          </cell>
        </row>
        <row r="1343">
          <cell r="A1343" t="str">
            <v/>
          </cell>
        </row>
        <row r="1344">
          <cell r="A1344" t="str">
            <v/>
          </cell>
        </row>
        <row r="1345">
          <cell r="A1345" t="str">
            <v/>
          </cell>
        </row>
        <row r="1346">
          <cell r="A1346" t="str">
            <v/>
          </cell>
        </row>
        <row r="1347">
          <cell r="A1347" t="str">
            <v/>
          </cell>
        </row>
        <row r="1348">
          <cell r="A1348" t="str">
            <v/>
          </cell>
        </row>
        <row r="1349">
          <cell r="A1349" t="str">
            <v/>
          </cell>
        </row>
        <row r="1350">
          <cell r="A1350" t="str">
            <v/>
          </cell>
        </row>
        <row r="1351">
          <cell r="A1351" t="str">
            <v/>
          </cell>
        </row>
        <row r="1352">
          <cell r="A1352" t="str">
            <v/>
          </cell>
        </row>
        <row r="1353">
          <cell r="A1353" t="str">
            <v/>
          </cell>
        </row>
        <row r="1354">
          <cell r="A1354" t="str">
            <v/>
          </cell>
        </row>
        <row r="1355">
          <cell r="A1355" t="str">
            <v/>
          </cell>
        </row>
        <row r="1356">
          <cell r="A1356" t="str">
            <v/>
          </cell>
        </row>
        <row r="1357">
          <cell r="A1357" t="str">
            <v/>
          </cell>
        </row>
        <row r="1358">
          <cell r="A1358" t="str">
            <v/>
          </cell>
        </row>
        <row r="1359">
          <cell r="A1359" t="str">
            <v/>
          </cell>
        </row>
        <row r="1360">
          <cell r="A1360" t="str">
            <v/>
          </cell>
        </row>
        <row r="1361">
          <cell r="A1361" t="str">
            <v/>
          </cell>
        </row>
        <row r="1362">
          <cell r="A1362" t="str">
            <v/>
          </cell>
        </row>
        <row r="1363">
          <cell r="A1363" t="str">
            <v/>
          </cell>
        </row>
        <row r="1364">
          <cell r="A1364" t="str">
            <v/>
          </cell>
        </row>
        <row r="1365">
          <cell r="A1365" t="str">
            <v/>
          </cell>
        </row>
        <row r="1366">
          <cell r="A1366" t="str">
            <v/>
          </cell>
        </row>
        <row r="1367">
          <cell r="A1367" t="str">
            <v/>
          </cell>
        </row>
        <row r="1368">
          <cell r="A1368" t="str">
            <v/>
          </cell>
        </row>
        <row r="1369">
          <cell r="A1369" t="str">
            <v/>
          </cell>
        </row>
        <row r="1370">
          <cell r="A1370" t="str">
            <v/>
          </cell>
        </row>
        <row r="1371">
          <cell r="A1371" t="str">
            <v/>
          </cell>
        </row>
        <row r="1372">
          <cell r="A1372" t="str">
            <v/>
          </cell>
        </row>
        <row r="1373">
          <cell r="A1373" t="str">
            <v/>
          </cell>
        </row>
        <row r="1374">
          <cell r="A1374" t="str">
            <v/>
          </cell>
        </row>
        <row r="1375">
          <cell r="A1375" t="str">
            <v/>
          </cell>
        </row>
        <row r="1376">
          <cell r="A1376" t="str">
            <v/>
          </cell>
        </row>
        <row r="1377">
          <cell r="A1377" t="str">
            <v/>
          </cell>
        </row>
        <row r="1378">
          <cell r="A1378" t="str">
            <v/>
          </cell>
        </row>
        <row r="1379">
          <cell r="A1379" t="str">
            <v/>
          </cell>
        </row>
        <row r="1380">
          <cell r="A1380" t="str">
            <v/>
          </cell>
        </row>
        <row r="1381">
          <cell r="A1381" t="str">
            <v/>
          </cell>
        </row>
        <row r="1382">
          <cell r="A1382" t="str">
            <v/>
          </cell>
        </row>
        <row r="1383">
          <cell r="A1383" t="str">
            <v/>
          </cell>
        </row>
        <row r="1384">
          <cell r="A1384" t="str">
            <v/>
          </cell>
        </row>
        <row r="1385">
          <cell r="A1385" t="str">
            <v/>
          </cell>
        </row>
        <row r="1386">
          <cell r="A1386" t="str">
            <v/>
          </cell>
        </row>
        <row r="1387">
          <cell r="A1387" t="str">
            <v/>
          </cell>
        </row>
        <row r="1388">
          <cell r="A1388" t="str">
            <v/>
          </cell>
        </row>
        <row r="1389">
          <cell r="A1389" t="str">
            <v/>
          </cell>
        </row>
        <row r="1390">
          <cell r="A1390" t="str">
            <v/>
          </cell>
        </row>
        <row r="1391">
          <cell r="A1391" t="str">
            <v/>
          </cell>
        </row>
        <row r="1392">
          <cell r="A1392" t="str">
            <v/>
          </cell>
        </row>
        <row r="1393">
          <cell r="A1393" t="str">
            <v/>
          </cell>
        </row>
        <row r="1394">
          <cell r="A1394" t="str">
            <v/>
          </cell>
        </row>
        <row r="1395">
          <cell r="A1395" t="str">
            <v/>
          </cell>
        </row>
        <row r="1396">
          <cell r="A1396" t="str">
            <v/>
          </cell>
        </row>
        <row r="1397">
          <cell r="A1397" t="str">
            <v/>
          </cell>
        </row>
        <row r="1398">
          <cell r="A1398" t="str">
            <v/>
          </cell>
        </row>
        <row r="1399">
          <cell r="A1399" t="str">
            <v/>
          </cell>
        </row>
        <row r="1400">
          <cell r="A1400" t="str">
            <v/>
          </cell>
        </row>
        <row r="1401">
          <cell r="A1401" t="str">
            <v/>
          </cell>
        </row>
        <row r="1402">
          <cell r="A1402" t="str">
            <v/>
          </cell>
        </row>
        <row r="1403">
          <cell r="A1403" t="str">
            <v/>
          </cell>
        </row>
        <row r="1404">
          <cell r="A1404" t="str">
            <v/>
          </cell>
        </row>
        <row r="1405">
          <cell r="A1405" t="str">
            <v/>
          </cell>
        </row>
        <row r="1406">
          <cell r="A1406" t="str">
            <v/>
          </cell>
        </row>
        <row r="1407">
          <cell r="A1407" t="str">
            <v/>
          </cell>
        </row>
        <row r="1408">
          <cell r="A1408" t="str">
            <v/>
          </cell>
        </row>
        <row r="1409">
          <cell r="A1409" t="str">
            <v/>
          </cell>
        </row>
        <row r="1410">
          <cell r="A1410" t="str">
            <v/>
          </cell>
        </row>
        <row r="1411">
          <cell r="A1411" t="str">
            <v/>
          </cell>
        </row>
        <row r="1412">
          <cell r="A1412" t="str">
            <v/>
          </cell>
        </row>
        <row r="1413">
          <cell r="A1413" t="str">
            <v/>
          </cell>
        </row>
        <row r="1414">
          <cell r="A1414" t="str">
            <v/>
          </cell>
        </row>
        <row r="1415">
          <cell r="A1415" t="str">
            <v/>
          </cell>
        </row>
        <row r="1416">
          <cell r="A1416" t="str">
            <v/>
          </cell>
        </row>
        <row r="1417">
          <cell r="A1417" t="str">
            <v/>
          </cell>
        </row>
        <row r="1418">
          <cell r="A1418" t="str">
            <v/>
          </cell>
        </row>
        <row r="1419">
          <cell r="A1419" t="str">
            <v/>
          </cell>
        </row>
        <row r="1420">
          <cell r="A1420" t="str">
            <v/>
          </cell>
        </row>
        <row r="1421">
          <cell r="A1421" t="str">
            <v/>
          </cell>
        </row>
        <row r="1422">
          <cell r="A1422" t="str">
            <v/>
          </cell>
        </row>
        <row r="1423">
          <cell r="A1423" t="str">
            <v/>
          </cell>
        </row>
        <row r="1424">
          <cell r="A1424" t="str">
            <v/>
          </cell>
        </row>
        <row r="1425">
          <cell r="A1425" t="str">
            <v/>
          </cell>
        </row>
        <row r="1426">
          <cell r="A1426" t="str">
            <v/>
          </cell>
        </row>
        <row r="1427">
          <cell r="A1427" t="str">
            <v/>
          </cell>
        </row>
        <row r="1428">
          <cell r="A1428" t="str">
            <v/>
          </cell>
        </row>
        <row r="1429">
          <cell r="A1429" t="str">
            <v/>
          </cell>
        </row>
        <row r="1430">
          <cell r="A1430" t="str">
            <v/>
          </cell>
        </row>
        <row r="1431">
          <cell r="A1431" t="str">
            <v/>
          </cell>
        </row>
        <row r="1432">
          <cell r="A1432" t="str">
            <v/>
          </cell>
        </row>
        <row r="1433">
          <cell r="A1433" t="str">
            <v/>
          </cell>
        </row>
        <row r="1434">
          <cell r="A1434" t="str">
            <v/>
          </cell>
        </row>
        <row r="1435">
          <cell r="A1435" t="str">
            <v/>
          </cell>
        </row>
        <row r="1436">
          <cell r="A1436" t="str">
            <v/>
          </cell>
        </row>
        <row r="1437">
          <cell r="A1437" t="str">
            <v/>
          </cell>
        </row>
        <row r="1438">
          <cell r="A1438" t="str">
            <v/>
          </cell>
        </row>
        <row r="1439">
          <cell r="A1439" t="str">
            <v/>
          </cell>
        </row>
        <row r="1440">
          <cell r="A1440" t="str">
            <v/>
          </cell>
        </row>
        <row r="1441">
          <cell r="A1441" t="str">
            <v/>
          </cell>
        </row>
        <row r="1442">
          <cell r="A1442" t="str">
            <v/>
          </cell>
        </row>
        <row r="1443">
          <cell r="A1443" t="str">
            <v/>
          </cell>
        </row>
        <row r="1444">
          <cell r="A1444" t="str">
            <v/>
          </cell>
        </row>
        <row r="1445">
          <cell r="A1445" t="str">
            <v/>
          </cell>
        </row>
        <row r="1446">
          <cell r="A1446" t="str">
            <v/>
          </cell>
        </row>
        <row r="1447">
          <cell r="A1447" t="str">
            <v/>
          </cell>
        </row>
        <row r="1448">
          <cell r="A1448" t="str">
            <v/>
          </cell>
        </row>
        <row r="1449">
          <cell r="A1449" t="str">
            <v/>
          </cell>
        </row>
        <row r="1450">
          <cell r="A1450" t="str">
            <v/>
          </cell>
        </row>
        <row r="1451">
          <cell r="A1451" t="str">
            <v/>
          </cell>
        </row>
        <row r="1452">
          <cell r="A1452" t="str">
            <v/>
          </cell>
        </row>
        <row r="1453">
          <cell r="A1453" t="str">
            <v/>
          </cell>
        </row>
        <row r="1454">
          <cell r="A1454" t="str">
            <v/>
          </cell>
        </row>
        <row r="1455">
          <cell r="A1455" t="str">
            <v/>
          </cell>
        </row>
        <row r="1456">
          <cell r="A1456" t="str">
            <v/>
          </cell>
        </row>
        <row r="1457">
          <cell r="A1457" t="str">
            <v/>
          </cell>
        </row>
        <row r="1458">
          <cell r="A1458" t="str">
            <v/>
          </cell>
        </row>
        <row r="1459">
          <cell r="A1459" t="str">
            <v/>
          </cell>
        </row>
      </sheetData>
      <sheetData sheetId="16" refreshError="1">
        <row r="1">
          <cell r="A1" t="str">
            <v>코드</v>
          </cell>
          <cell r="B1" t="str">
            <v>사업장</v>
          </cell>
          <cell r="C1" t="str">
            <v>고객</v>
          </cell>
          <cell r="D1" t="str">
            <v>경로</v>
          </cell>
          <cell r="E1" t="str">
            <v>제품계층구조3</v>
          </cell>
          <cell r="F1" t="str">
            <v>자재</v>
          </cell>
          <cell r="G1" t="str">
            <v>당월매출수량</v>
          </cell>
          <cell r="H1" t="str">
            <v>당월매출금액</v>
          </cell>
          <cell r="I1" t="str">
            <v>외화매출액</v>
          </cell>
          <cell r="J1" t="str">
            <v>check</v>
          </cell>
        </row>
        <row r="2">
          <cell r="A2" t="str">
            <v/>
          </cell>
        </row>
        <row r="3">
          <cell r="A3" t="str">
            <v/>
          </cell>
        </row>
        <row r="4">
          <cell r="A4" t="str">
            <v/>
          </cell>
        </row>
        <row r="5">
          <cell r="A5" t="str">
            <v/>
          </cell>
        </row>
        <row r="6">
          <cell r="A6" t="str">
            <v/>
          </cell>
        </row>
        <row r="7">
          <cell r="A7" t="str">
            <v/>
          </cell>
        </row>
        <row r="8">
          <cell r="A8" t="str">
            <v/>
          </cell>
        </row>
        <row r="9">
          <cell r="A9" t="str">
            <v/>
          </cell>
        </row>
        <row r="10">
          <cell r="A10" t="str">
            <v/>
          </cell>
        </row>
        <row r="11">
          <cell r="A11" t="str">
            <v/>
          </cell>
        </row>
        <row r="12">
          <cell r="A12" t="str">
            <v/>
          </cell>
        </row>
        <row r="13">
          <cell r="A13" t="str">
            <v/>
          </cell>
        </row>
        <row r="14">
          <cell r="A14" t="str">
            <v/>
          </cell>
        </row>
        <row r="15">
          <cell r="A15" t="str">
            <v/>
          </cell>
        </row>
        <row r="16">
          <cell r="A16" t="str">
            <v/>
          </cell>
        </row>
        <row r="17">
          <cell r="A17" t="str">
            <v/>
          </cell>
        </row>
        <row r="18">
          <cell r="A18" t="str">
            <v/>
          </cell>
        </row>
        <row r="19">
          <cell r="A19" t="str">
            <v/>
          </cell>
        </row>
        <row r="20">
          <cell r="A20" t="str">
            <v/>
          </cell>
        </row>
        <row r="21">
          <cell r="A21" t="str">
            <v/>
          </cell>
        </row>
        <row r="22">
          <cell r="A22" t="str">
            <v/>
          </cell>
        </row>
        <row r="23">
          <cell r="A23" t="str">
            <v/>
          </cell>
        </row>
        <row r="24">
          <cell r="A24" t="str">
            <v/>
          </cell>
        </row>
        <row r="25">
          <cell r="A25" t="str">
            <v/>
          </cell>
        </row>
        <row r="26">
          <cell r="A26" t="str">
            <v/>
          </cell>
        </row>
        <row r="27">
          <cell r="A27" t="str">
            <v/>
          </cell>
        </row>
        <row r="28">
          <cell r="A28" t="str">
            <v/>
          </cell>
        </row>
        <row r="29">
          <cell r="A29" t="str">
            <v/>
          </cell>
        </row>
        <row r="30">
          <cell r="A30" t="str">
            <v/>
          </cell>
        </row>
        <row r="31">
          <cell r="A31" t="str">
            <v/>
          </cell>
        </row>
        <row r="32">
          <cell r="A32" t="str">
            <v/>
          </cell>
        </row>
        <row r="33">
          <cell r="A33" t="str">
            <v/>
          </cell>
        </row>
        <row r="34">
          <cell r="A34" t="str">
            <v/>
          </cell>
        </row>
        <row r="35">
          <cell r="A35" t="str">
            <v/>
          </cell>
        </row>
        <row r="36">
          <cell r="A36" t="str">
            <v/>
          </cell>
        </row>
        <row r="37">
          <cell r="A37" t="str">
            <v/>
          </cell>
        </row>
        <row r="38">
          <cell r="A38" t="str">
            <v/>
          </cell>
        </row>
        <row r="39">
          <cell r="A39" t="str">
            <v/>
          </cell>
        </row>
        <row r="40">
          <cell r="A40" t="str">
            <v/>
          </cell>
        </row>
        <row r="41">
          <cell r="A41" t="str">
            <v/>
          </cell>
        </row>
        <row r="42">
          <cell r="A42" t="str">
            <v/>
          </cell>
        </row>
        <row r="43">
          <cell r="A43" t="str">
            <v/>
          </cell>
        </row>
        <row r="44">
          <cell r="A44" t="str">
            <v/>
          </cell>
        </row>
        <row r="45">
          <cell r="A45" t="str">
            <v/>
          </cell>
        </row>
        <row r="46">
          <cell r="A46" t="str">
            <v/>
          </cell>
        </row>
        <row r="47">
          <cell r="A47" t="str">
            <v/>
          </cell>
        </row>
        <row r="48">
          <cell r="A48" t="str">
            <v/>
          </cell>
        </row>
        <row r="49">
          <cell r="A49" t="str">
            <v/>
          </cell>
        </row>
        <row r="50">
          <cell r="A50" t="str">
            <v/>
          </cell>
        </row>
        <row r="51">
          <cell r="A51" t="str">
            <v/>
          </cell>
        </row>
        <row r="52">
          <cell r="A52" t="str">
            <v/>
          </cell>
        </row>
        <row r="53">
          <cell r="A53" t="str">
            <v/>
          </cell>
        </row>
        <row r="54">
          <cell r="A54" t="str">
            <v/>
          </cell>
        </row>
        <row r="55">
          <cell r="A55" t="str">
            <v/>
          </cell>
        </row>
        <row r="56">
          <cell r="A56" t="str">
            <v/>
          </cell>
        </row>
        <row r="57">
          <cell r="A57" t="str">
            <v/>
          </cell>
        </row>
        <row r="58">
          <cell r="A58" t="str">
            <v/>
          </cell>
        </row>
        <row r="59">
          <cell r="A59" t="str">
            <v/>
          </cell>
        </row>
        <row r="60">
          <cell r="A60" t="str">
            <v/>
          </cell>
        </row>
        <row r="61">
          <cell r="A61" t="str">
            <v/>
          </cell>
        </row>
        <row r="62">
          <cell r="A62" t="str">
            <v/>
          </cell>
        </row>
        <row r="63">
          <cell r="A63" t="str">
            <v/>
          </cell>
        </row>
        <row r="64">
          <cell r="A64" t="str">
            <v/>
          </cell>
        </row>
        <row r="65">
          <cell r="A65" t="str">
            <v/>
          </cell>
        </row>
        <row r="66">
          <cell r="A66" t="str">
            <v/>
          </cell>
        </row>
        <row r="67">
          <cell r="A67" t="str">
            <v/>
          </cell>
        </row>
        <row r="68">
          <cell r="A68" t="str">
            <v/>
          </cell>
        </row>
        <row r="69">
          <cell r="A69" t="str">
            <v/>
          </cell>
        </row>
        <row r="70">
          <cell r="A70" t="str">
            <v/>
          </cell>
        </row>
        <row r="71">
          <cell r="A71" t="str">
            <v/>
          </cell>
        </row>
        <row r="72">
          <cell r="A72" t="str">
            <v/>
          </cell>
        </row>
        <row r="73">
          <cell r="A73" t="str">
            <v/>
          </cell>
        </row>
        <row r="74">
          <cell r="A74" t="str">
            <v/>
          </cell>
        </row>
        <row r="75">
          <cell r="A75" t="str">
            <v/>
          </cell>
        </row>
        <row r="76">
          <cell r="A76" t="str">
            <v/>
          </cell>
        </row>
        <row r="77">
          <cell r="A77" t="str">
            <v/>
          </cell>
        </row>
        <row r="78">
          <cell r="A78" t="str">
            <v/>
          </cell>
        </row>
        <row r="79">
          <cell r="A79" t="str">
            <v/>
          </cell>
        </row>
        <row r="80">
          <cell r="A80" t="str">
            <v/>
          </cell>
        </row>
        <row r="81">
          <cell r="A81" t="str">
            <v/>
          </cell>
        </row>
        <row r="82">
          <cell r="A82" t="str">
            <v/>
          </cell>
        </row>
        <row r="83">
          <cell r="A83" t="str">
            <v/>
          </cell>
        </row>
        <row r="84">
          <cell r="A84" t="str">
            <v/>
          </cell>
        </row>
        <row r="85">
          <cell r="A85" t="str">
            <v/>
          </cell>
        </row>
        <row r="86">
          <cell r="A86" t="str">
            <v/>
          </cell>
        </row>
        <row r="87">
          <cell r="A87" t="str">
            <v/>
          </cell>
        </row>
        <row r="88">
          <cell r="A88" t="str">
            <v/>
          </cell>
        </row>
        <row r="89">
          <cell r="A89" t="str">
            <v/>
          </cell>
        </row>
        <row r="90">
          <cell r="A90" t="str">
            <v/>
          </cell>
        </row>
        <row r="91">
          <cell r="A91" t="str">
            <v/>
          </cell>
        </row>
        <row r="92">
          <cell r="A92" t="str">
            <v/>
          </cell>
        </row>
        <row r="93">
          <cell r="A93" t="str">
            <v/>
          </cell>
        </row>
        <row r="94">
          <cell r="A94" t="str">
            <v/>
          </cell>
        </row>
        <row r="95">
          <cell r="A95" t="str">
            <v/>
          </cell>
        </row>
        <row r="96">
          <cell r="A96" t="str">
            <v/>
          </cell>
        </row>
        <row r="97">
          <cell r="A97" t="str">
            <v/>
          </cell>
        </row>
        <row r="98">
          <cell r="A98" t="str">
            <v/>
          </cell>
        </row>
        <row r="99">
          <cell r="A99" t="str">
            <v/>
          </cell>
        </row>
        <row r="100">
          <cell r="A100" t="str">
            <v/>
          </cell>
        </row>
        <row r="101">
          <cell r="A101" t="str">
            <v/>
          </cell>
        </row>
        <row r="102">
          <cell r="A102" t="str">
            <v/>
          </cell>
        </row>
        <row r="103">
          <cell r="A103" t="str">
            <v/>
          </cell>
        </row>
        <row r="104">
          <cell r="A104" t="str">
            <v/>
          </cell>
        </row>
        <row r="105">
          <cell r="A105" t="str">
            <v/>
          </cell>
        </row>
        <row r="106">
          <cell r="A106" t="str">
            <v/>
          </cell>
        </row>
        <row r="107">
          <cell r="A107" t="str">
            <v/>
          </cell>
        </row>
        <row r="108">
          <cell r="A108" t="str">
            <v/>
          </cell>
        </row>
        <row r="109">
          <cell r="A109" t="str">
            <v/>
          </cell>
        </row>
        <row r="110">
          <cell r="A110" t="str">
            <v/>
          </cell>
        </row>
        <row r="111">
          <cell r="A111" t="str">
            <v/>
          </cell>
        </row>
        <row r="112">
          <cell r="A112" t="str">
            <v/>
          </cell>
        </row>
        <row r="113">
          <cell r="A113" t="str">
            <v/>
          </cell>
        </row>
        <row r="114">
          <cell r="A114" t="str">
            <v/>
          </cell>
        </row>
        <row r="115">
          <cell r="A115" t="str">
            <v/>
          </cell>
        </row>
        <row r="116">
          <cell r="A116" t="str">
            <v/>
          </cell>
        </row>
        <row r="117">
          <cell r="A117" t="str">
            <v/>
          </cell>
        </row>
        <row r="118">
          <cell r="A118" t="str">
            <v/>
          </cell>
        </row>
        <row r="119">
          <cell r="A119" t="str">
            <v/>
          </cell>
        </row>
        <row r="120">
          <cell r="A120" t="str">
            <v/>
          </cell>
        </row>
        <row r="121">
          <cell r="A121" t="str">
            <v/>
          </cell>
        </row>
        <row r="122">
          <cell r="A122" t="str">
            <v/>
          </cell>
        </row>
        <row r="123">
          <cell r="A123" t="str">
            <v/>
          </cell>
        </row>
        <row r="124">
          <cell r="A124" t="str">
            <v/>
          </cell>
        </row>
        <row r="125">
          <cell r="A125" t="str">
            <v/>
          </cell>
        </row>
        <row r="126">
          <cell r="A126" t="str">
            <v/>
          </cell>
        </row>
        <row r="127">
          <cell r="A127" t="str">
            <v/>
          </cell>
        </row>
        <row r="128">
          <cell r="A128" t="str">
            <v/>
          </cell>
        </row>
        <row r="129">
          <cell r="A129" t="str">
            <v/>
          </cell>
        </row>
        <row r="130">
          <cell r="A130" t="str">
            <v/>
          </cell>
        </row>
        <row r="131">
          <cell r="A131" t="str">
            <v/>
          </cell>
        </row>
        <row r="132">
          <cell r="A132" t="str">
            <v/>
          </cell>
        </row>
        <row r="133">
          <cell r="A133" t="str">
            <v/>
          </cell>
        </row>
        <row r="134">
          <cell r="A134" t="str">
            <v/>
          </cell>
        </row>
        <row r="135">
          <cell r="A135" t="str">
            <v/>
          </cell>
        </row>
        <row r="136">
          <cell r="A136" t="str">
            <v/>
          </cell>
        </row>
        <row r="137">
          <cell r="A137" t="str">
            <v/>
          </cell>
        </row>
        <row r="138">
          <cell r="A138" t="str">
            <v/>
          </cell>
        </row>
        <row r="139">
          <cell r="A139" t="str">
            <v/>
          </cell>
        </row>
        <row r="140">
          <cell r="A140" t="str">
            <v/>
          </cell>
        </row>
        <row r="141">
          <cell r="A141" t="str">
            <v/>
          </cell>
        </row>
        <row r="142">
          <cell r="A142" t="str">
            <v/>
          </cell>
        </row>
        <row r="143">
          <cell r="A143" t="str">
            <v/>
          </cell>
        </row>
        <row r="144">
          <cell r="A144" t="str">
            <v/>
          </cell>
        </row>
        <row r="145">
          <cell r="A145" t="str">
            <v/>
          </cell>
        </row>
        <row r="146">
          <cell r="A146" t="str">
            <v/>
          </cell>
        </row>
        <row r="147">
          <cell r="A147" t="str">
            <v/>
          </cell>
        </row>
        <row r="148">
          <cell r="A148" t="str">
            <v/>
          </cell>
        </row>
        <row r="149">
          <cell r="A149" t="str">
            <v/>
          </cell>
        </row>
        <row r="150">
          <cell r="A150" t="str">
            <v/>
          </cell>
        </row>
        <row r="151">
          <cell r="A151" t="str">
            <v/>
          </cell>
        </row>
        <row r="152">
          <cell r="A152" t="str">
            <v/>
          </cell>
        </row>
        <row r="153">
          <cell r="A153" t="str">
            <v/>
          </cell>
        </row>
        <row r="154">
          <cell r="A154" t="str">
            <v/>
          </cell>
        </row>
        <row r="155">
          <cell r="A155" t="str">
            <v/>
          </cell>
        </row>
        <row r="156">
          <cell r="A156" t="str">
            <v/>
          </cell>
        </row>
        <row r="157">
          <cell r="A157" t="str">
            <v/>
          </cell>
        </row>
        <row r="158">
          <cell r="A158" t="str">
            <v/>
          </cell>
        </row>
        <row r="159">
          <cell r="A159" t="str">
            <v/>
          </cell>
        </row>
        <row r="160">
          <cell r="A160" t="str">
            <v/>
          </cell>
        </row>
        <row r="161">
          <cell r="A161" t="str">
            <v/>
          </cell>
        </row>
        <row r="162">
          <cell r="A162" t="str">
            <v/>
          </cell>
        </row>
        <row r="163">
          <cell r="A163" t="str">
            <v/>
          </cell>
        </row>
        <row r="164">
          <cell r="A164" t="str">
            <v/>
          </cell>
        </row>
        <row r="165">
          <cell r="A165" t="str">
            <v/>
          </cell>
        </row>
        <row r="166">
          <cell r="A166" t="str">
            <v/>
          </cell>
        </row>
        <row r="167">
          <cell r="A167" t="str">
            <v/>
          </cell>
        </row>
        <row r="168">
          <cell r="A168" t="str">
            <v/>
          </cell>
        </row>
        <row r="169">
          <cell r="A169" t="str">
            <v/>
          </cell>
        </row>
        <row r="170">
          <cell r="A170" t="str">
            <v/>
          </cell>
        </row>
        <row r="171">
          <cell r="A171" t="str">
            <v/>
          </cell>
        </row>
        <row r="172">
          <cell r="A172" t="str">
            <v/>
          </cell>
        </row>
        <row r="173">
          <cell r="A173" t="str">
            <v/>
          </cell>
        </row>
        <row r="174">
          <cell r="A174" t="str">
            <v/>
          </cell>
        </row>
        <row r="175">
          <cell r="A175" t="str">
            <v/>
          </cell>
        </row>
        <row r="176">
          <cell r="A176" t="str">
            <v/>
          </cell>
        </row>
        <row r="177">
          <cell r="A177" t="str">
            <v/>
          </cell>
        </row>
        <row r="178">
          <cell r="A178" t="str">
            <v/>
          </cell>
        </row>
        <row r="179">
          <cell r="A179" t="str">
            <v/>
          </cell>
        </row>
        <row r="180">
          <cell r="A180" t="str">
            <v/>
          </cell>
        </row>
        <row r="181">
          <cell r="A181" t="str">
            <v/>
          </cell>
        </row>
        <row r="182">
          <cell r="A182" t="str">
            <v/>
          </cell>
        </row>
        <row r="183">
          <cell r="A183" t="str">
            <v/>
          </cell>
        </row>
        <row r="184">
          <cell r="A184" t="str">
            <v/>
          </cell>
        </row>
        <row r="185">
          <cell r="A185" t="str">
            <v/>
          </cell>
        </row>
        <row r="186">
          <cell r="A186" t="str">
            <v/>
          </cell>
        </row>
        <row r="187">
          <cell r="A187" t="str">
            <v/>
          </cell>
        </row>
        <row r="188">
          <cell r="A188" t="str">
            <v/>
          </cell>
        </row>
        <row r="189">
          <cell r="A189" t="str">
            <v/>
          </cell>
        </row>
        <row r="190">
          <cell r="A190" t="str">
            <v/>
          </cell>
        </row>
        <row r="191">
          <cell r="A191" t="str">
            <v/>
          </cell>
        </row>
        <row r="192">
          <cell r="A192" t="str">
            <v/>
          </cell>
        </row>
        <row r="193">
          <cell r="A193" t="str">
            <v/>
          </cell>
        </row>
        <row r="194">
          <cell r="A194" t="str">
            <v/>
          </cell>
        </row>
        <row r="195">
          <cell r="A195" t="str">
            <v/>
          </cell>
        </row>
        <row r="196">
          <cell r="A196" t="str">
            <v/>
          </cell>
        </row>
        <row r="197">
          <cell r="A197" t="str">
            <v/>
          </cell>
        </row>
        <row r="198">
          <cell r="A198" t="str">
            <v/>
          </cell>
        </row>
        <row r="199">
          <cell r="A199" t="str">
            <v/>
          </cell>
        </row>
        <row r="200">
          <cell r="A200" t="str">
            <v/>
          </cell>
        </row>
        <row r="201">
          <cell r="A201" t="str">
            <v/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  <row r="301">
          <cell r="A301" t="str">
            <v/>
          </cell>
        </row>
        <row r="302">
          <cell r="A302" t="str">
            <v/>
          </cell>
        </row>
        <row r="303">
          <cell r="A303" t="str">
            <v/>
          </cell>
        </row>
        <row r="304">
          <cell r="A304" t="str">
            <v/>
          </cell>
        </row>
        <row r="305">
          <cell r="A305" t="str">
            <v/>
          </cell>
        </row>
        <row r="306">
          <cell r="A306" t="str">
            <v/>
          </cell>
        </row>
        <row r="307">
          <cell r="A307" t="str">
            <v/>
          </cell>
        </row>
        <row r="308">
          <cell r="A308" t="str">
            <v/>
          </cell>
        </row>
        <row r="309">
          <cell r="A309" t="str">
            <v/>
          </cell>
        </row>
        <row r="310">
          <cell r="A310" t="str">
            <v/>
          </cell>
        </row>
        <row r="311">
          <cell r="A311" t="str">
            <v/>
          </cell>
        </row>
        <row r="312">
          <cell r="A312" t="str">
            <v/>
          </cell>
        </row>
        <row r="313">
          <cell r="A313" t="str">
            <v/>
          </cell>
        </row>
        <row r="314">
          <cell r="A314" t="str">
            <v/>
          </cell>
        </row>
        <row r="315">
          <cell r="A315" t="str">
            <v/>
          </cell>
        </row>
        <row r="316">
          <cell r="A316" t="str">
            <v/>
          </cell>
        </row>
        <row r="317">
          <cell r="A317" t="str">
            <v/>
          </cell>
        </row>
        <row r="318">
          <cell r="A318" t="str">
            <v/>
          </cell>
        </row>
        <row r="319">
          <cell r="A319" t="str">
            <v/>
          </cell>
        </row>
        <row r="320">
          <cell r="A320" t="str">
            <v/>
          </cell>
        </row>
        <row r="321">
          <cell r="A321" t="str">
            <v/>
          </cell>
        </row>
        <row r="322">
          <cell r="A322" t="str">
            <v/>
          </cell>
        </row>
        <row r="323">
          <cell r="A323" t="str">
            <v/>
          </cell>
        </row>
        <row r="324">
          <cell r="A324" t="str">
            <v/>
          </cell>
        </row>
        <row r="325">
          <cell r="A325" t="str">
            <v/>
          </cell>
        </row>
        <row r="326">
          <cell r="A326" t="str">
            <v/>
          </cell>
        </row>
        <row r="327">
          <cell r="A327" t="str">
            <v/>
          </cell>
        </row>
        <row r="328">
          <cell r="A328" t="str">
            <v/>
          </cell>
        </row>
        <row r="329">
          <cell r="A329" t="str">
            <v/>
          </cell>
        </row>
        <row r="330">
          <cell r="A330" t="str">
            <v/>
          </cell>
        </row>
        <row r="331">
          <cell r="A331" t="str">
            <v/>
          </cell>
        </row>
        <row r="332">
          <cell r="A332" t="str">
            <v/>
          </cell>
        </row>
        <row r="333">
          <cell r="A333" t="str">
            <v/>
          </cell>
        </row>
        <row r="334">
          <cell r="A334" t="str">
            <v/>
          </cell>
        </row>
        <row r="335">
          <cell r="A335" t="str">
            <v/>
          </cell>
        </row>
        <row r="336">
          <cell r="A336" t="str">
            <v/>
          </cell>
        </row>
        <row r="337">
          <cell r="A337" t="str">
            <v/>
          </cell>
        </row>
        <row r="338">
          <cell r="A338" t="str">
            <v/>
          </cell>
        </row>
        <row r="339">
          <cell r="A339" t="str">
            <v/>
          </cell>
        </row>
        <row r="340">
          <cell r="A340" t="str">
            <v/>
          </cell>
        </row>
        <row r="341">
          <cell r="A341" t="str">
            <v/>
          </cell>
        </row>
        <row r="342">
          <cell r="A342" t="str">
            <v/>
          </cell>
        </row>
        <row r="343">
          <cell r="A343" t="str">
            <v/>
          </cell>
        </row>
        <row r="344">
          <cell r="A344" t="str">
            <v/>
          </cell>
        </row>
        <row r="345">
          <cell r="A345" t="str">
            <v/>
          </cell>
        </row>
        <row r="346">
          <cell r="A346" t="str">
            <v/>
          </cell>
        </row>
        <row r="347">
          <cell r="A347" t="str">
            <v/>
          </cell>
        </row>
        <row r="348">
          <cell r="A348" t="str">
            <v/>
          </cell>
        </row>
        <row r="349">
          <cell r="A349" t="str">
            <v/>
          </cell>
        </row>
        <row r="350">
          <cell r="A350" t="str">
            <v/>
          </cell>
        </row>
        <row r="351">
          <cell r="A351" t="str">
            <v/>
          </cell>
        </row>
        <row r="352">
          <cell r="A352" t="str">
            <v/>
          </cell>
        </row>
        <row r="353">
          <cell r="A353" t="str">
            <v/>
          </cell>
        </row>
        <row r="354">
          <cell r="A354" t="str">
            <v/>
          </cell>
        </row>
        <row r="355">
          <cell r="A355" t="str">
            <v/>
          </cell>
        </row>
        <row r="356">
          <cell r="A356" t="str">
            <v/>
          </cell>
        </row>
        <row r="357">
          <cell r="A357" t="str">
            <v/>
          </cell>
        </row>
        <row r="358">
          <cell r="A358" t="str">
            <v/>
          </cell>
        </row>
        <row r="359">
          <cell r="A359" t="str">
            <v/>
          </cell>
        </row>
        <row r="360">
          <cell r="A360" t="str">
            <v/>
          </cell>
        </row>
        <row r="361">
          <cell r="A361" t="str">
            <v/>
          </cell>
        </row>
        <row r="362">
          <cell r="A362" t="str">
            <v/>
          </cell>
        </row>
        <row r="363">
          <cell r="A363" t="str">
            <v/>
          </cell>
        </row>
        <row r="364">
          <cell r="A364" t="str">
            <v/>
          </cell>
        </row>
        <row r="365">
          <cell r="A365" t="str">
            <v/>
          </cell>
        </row>
        <row r="366">
          <cell r="A366" t="str">
            <v/>
          </cell>
        </row>
        <row r="367">
          <cell r="A367" t="str">
            <v/>
          </cell>
        </row>
        <row r="368">
          <cell r="A368" t="str">
            <v/>
          </cell>
        </row>
        <row r="369">
          <cell r="A369" t="str">
            <v/>
          </cell>
        </row>
        <row r="370">
          <cell r="A370" t="str">
            <v/>
          </cell>
        </row>
        <row r="371">
          <cell r="A371" t="str">
            <v/>
          </cell>
        </row>
        <row r="372">
          <cell r="A372" t="str">
            <v/>
          </cell>
        </row>
        <row r="373">
          <cell r="A373" t="str">
            <v/>
          </cell>
        </row>
        <row r="374">
          <cell r="A374" t="str">
            <v/>
          </cell>
        </row>
        <row r="375">
          <cell r="A375" t="str">
            <v/>
          </cell>
        </row>
        <row r="376">
          <cell r="A376" t="str">
            <v/>
          </cell>
        </row>
        <row r="377">
          <cell r="A377" t="str">
            <v/>
          </cell>
        </row>
        <row r="378">
          <cell r="A378" t="str">
            <v/>
          </cell>
        </row>
        <row r="379">
          <cell r="A379" t="str">
            <v/>
          </cell>
        </row>
        <row r="380">
          <cell r="A380" t="str">
            <v/>
          </cell>
        </row>
        <row r="381">
          <cell r="A381" t="str">
            <v/>
          </cell>
        </row>
        <row r="382">
          <cell r="A382" t="str">
            <v/>
          </cell>
        </row>
        <row r="383">
          <cell r="A383" t="str">
            <v/>
          </cell>
        </row>
        <row r="384">
          <cell r="A384" t="str">
            <v/>
          </cell>
        </row>
        <row r="385">
          <cell r="A385" t="str">
            <v/>
          </cell>
        </row>
        <row r="386">
          <cell r="A386" t="str">
            <v/>
          </cell>
        </row>
        <row r="387">
          <cell r="A387" t="str">
            <v/>
          </cell>
        </row>
        <row r="388">
          <cell r="A388" t="str">
            <v/>
          </cell>
        </row>
        <row r="389">
          <cell r="A389" t="str">
            <v/>
          </cell>
        </row>
        <row r="390">
          <cell r="A390" t="str">
            <v/>
          </cell>
        </row>
        <row r="391">
          <cell r="A391" t="str">
            <v/>
          </cell>
        </row>
        <row r="392">
          <cell r="A392" t="str">
            <v/>
          </cell>
        </row>
        <row r="393">
          <cell r="A393" t="str">
            <v/>
          </cell>
        </row>
        <row r="394">
          <cell r="A394" t="str">
            <v/>
          </cell>
        </row>
        <row r="395">
          <cell r="A395" t="str">
            <v/>
          </cell>
        </row>
        <row r="396">
          <cell r="A396" t="str">
            <v/>
          </cell>
        </row>
        <row r="397">
          <cell r="A397" t="str">
            <v/>
          </cell>
        </row>
        <row r="398">
          <cell r="A398" t="str">
            <v/>
          </cell>
        </row>
        <row r="399">
          <cell r="A399" t="str">
            <v/>
          </cell>
        </row>
        <row r="400">
          <cell r="A400" t="str">
            <v/>
          </cell>
        </row>
        <row r="401">
          <cell r="A401" t="str">
            <v/>
          </cell>
        </row>
        <row r="402">
          <cell r="A402" t="str">
            <v/>
          </cell>
        </row>
        <row r="403">
          <cell r="A403" t="str">
            <v/>
          </cell>
        </row>
        <row r="404">
          <cell r="A404" t="str">
            <v/>
          </cell>
        </row>
        <row r="405">
          <cell r="A405" t="str">
            <v/>
          </cell>
        </row>
        <row r="406">
          <cell r="A406" t="str">
            <v/>
          </cell>
        </row>
        <row r="407">
          <cell r="A407" t="str">
            <v/>
          </cell>
        </row>
        <row r="408">
          <cell r="A408" t="str">
            <v/>
          </cell>
        </row>
        <row r="409">
          <cell r="A409" t="str">
            <v/>
          </cell>
        </row>
        <row r="410">
          <cell r="A410" t="str">
            <v/>
          </cell>
        </row>
        <row r="411">
          <cell r="A411" t="str">
            <v/>
          </cell>
        </row>
        <row r="412">
          <cell r="A412" t="str">
            <v/>
          </cell>
        </row>
        <row r="413">
          <cell r="A413" t="str">
            <v/>
          </cell>
        </row>
        <row r="414">
          <cell r="A414" t="str">
            <v/>
          </cell>
        </row>
        <row r="415">
          <cell r="A415" t="str">
            <v/>
          </cell>
        </row>
        <row r="416">
          <cell r="A416" t="str">
            <v/>
          </cell>
        </row>
        <row r="417">
          <cell r="A417" t="str">
            <v/>
          </cell>
        </row>
        <row r="418">
          <cell r="A418" t="str">
            <v/>
          </cell>
        </row>
        <row r="419">
          <cell r="A419" t="str">
            <v/>
          </cell>
        </row>
        <row r="420">
          <cell r="A420" t="str">
            <v/>
          </cell>
        </row>
        <row r="421">
          <cell r="A421" t="str">
            <v/>
          </cell>
        </row>
        <row r="422">
          <cell r="A422" t="str">
            <v/>
          </cell>
        </row>
        <row r="423">
          <cell r="A423" t="str">
            <v/>
          </cell>
        </row>
        <row r="424">
          <cell r="A424" t="str">
            <v/>
          </cell>
        </row>
        <row r="425">
          <cell r="A425" t="str">
            <v/>
          </cell>
        </row>
        <row r="426">
          <cell r="A426" t="str">
            <v/>
          </cell>
        </row>
        <row r="427">
          <cell r="A427" t="str">
            <v/>
          </cell>
        </row>
        <row r="428">
          <cell r="A428" t="str">
            <v/>
          </cell>
        </row>
        <row r="429">
          <cell r="A429" t="str">
            <v/>
          </cell>
        </row>
        <row r="430">
          <cell r="A430" t="str">
            <v/>
          </cell>
        </row>
        <row r="431">
          <cell r="A431" t="str">
            <v/>
          </cell>
        </row>
        <row r="432">
          <cell r="A432" t="str">
            <v/>
          </cell>
        </row>
        <row r="433">
          <cell r="A433" t="str">
            <v/>
          </cell>
        </row>
        <row r="434">
          <cell r="A434" t="str">
            <v/>
          </cell>
        </row>
        <row r="435">
          <cell r="A435" t="str">
            <v/>
          </cell>
        </row>
        <row r="436">
          <cell r="A436" t="str">
            <v/>
          </cell>
        </row>
        <row r="437">
          <cell r="A437" t="str">
            <v/>
          </cell>
        </row>
        <row r="438">
          <cell r="A438" t="str">
            <v/>
          </cell>
        </row>
        <row r="439">
          <cell r="A439" t="str">
            <v/>
          </cell>
        </row>
        <row r="440">
          <cell r="A440" t="str">
            <v/>
          </cell>
        </row>
        <row r="441">
          <cell r="A441" t="str">
            <v/>
          </cell>
        </row>
        <row r="442">
          <cell r="A442" t="str">
            <v/>
          </cell>
        </row>
        <row r="443">
          <cell r="A443" t="str">
            <v/>
          </cell>
        </row>
        <row r="444">
          <cell r="A444" t="str">
            <v/>
          </cell>
        </row>
        <row r="445">
          <cell r="A445" t="str">
            <v/>
          </cell>
        </row>
        <row r="446">
          <cell r="A446" t="str">
            <v/>
          </cell>
        </row>
        <row r="447">
          <cell r="A447" t="str">
            <v/>
          </cell>
        </row>
        <row r="448">
          <cell r="A448" t="str">
            <v/>
          </cell>
        </row>
        <row r="449">
          <cell r="A449" t="str">
            <v/>
          </cell>
        </row>
        <row r="450">
          <cell r="A450" t="str">
            <v/>
          </cell>
        </row>
        <row r="451">
          <cell r="A451" t="str">
            <v/>
          </cell>
        </row>
        <row r="452">
          <cell r="A452" t="str">
            <v/>
          </cell>
        </row>
        <row r="453">
          <cell r="A453" t="str">
            <v/>
          </cell>
        </row>
        <row r="454">
          <cell r="A454" t="str">
            <v/>
          </cell>
        </row>
        <row r="455">
          <cell r="A455" t="str">
            <v/>
          </cell>
        </row>
        <row r="456">
          <cell r="A456" t="str">
            <v/>
          </cell>
        </row>
        <row r="457">
          <cell r="A457" t="str">
            <v/>
          </cell>
        </row>
        <row r="458">
          <cell r="A458" t="str">
            <v/>
          </cell>
        </row>
        <row r="459">
          <cell r="A459" t="str">
            <v/>
          </cell>
        </row>
        <row r="460">
          <cell r="A460" t="str">
            <v/>
          </cell>
        </row>
        <row r="461">
          <cell r="A461" t="str">
            <v/>
          </cell>
        </row>
        <row r="462">
          <cell r="A462" t="str">
            <v/>
          </cell>
        </row>
        <row r="463">
          <cell r="A463" t="str">
            <v/>
          </cell>
        </row>
        <row r="464">
          <cell r="A464" t="str">
            <v/>
          </cell>
        </row>
        <row r="465">
          <cell r="A465" t="str">
            <v/>
          </cell>
        </row>
        <row r="466">
          <cell r="A466" t="str">
            <v/>
          </cell>
        </row>
        <row r="467">
          <cell r="A467" t="str">
            <v/>
          </cell>
        </row>
        <row r="468">
          <cell r="A468" t="str">
            <v/>
          </cell>
        </row>
        <row r="469">
          <cell r="A469" t="str">
            <v/>
          </cell>
        </row>
        <row r="470">
          <cell r="A470" t="str">
            <v/>
          </cell>
        </row>
        <row r="471">
          <cell r="A471" t="str">
            <v/>
          </cell>
        </row>
        <row r="472">
          <cell r="A472" t="str">
            <v/>
          </cell>
        </row>
        <row r="473">
          <cell r="A473" t="str">
            <v/>
          </cell>
        </row>
        <row r="474">
          <cell r="A474" t="str">
            <v/>
          </cell>
        </row>
        <row r="475">
          <cell r="A475" t="str">
            <v/>
          </cell>
        </row>
        <row r="476">
          <cell r="A476" t="str">
            <v/>
          </cell>
        </row>
        <row r="477">
          <cell r="A477" t="str">
            <v/>
          </cell>
        </row>
        <row r="478">
          <cell r="A478" t="str">
            <v/>
          </cell>
        </row>
        <row r="479">
          <cell r="A479" t="str">
            <v/>
          </cell>
        </row>
        <row r="480">
          <cell r="A480" t="str">
            <v/>
          </cell>
        </row>
        <row r="481">
          <cell r="A481" t="str">
            <v/>
          </cell>
        </row>
        <row r="482">
          <cell r="A482" t="str">
            <v/>
          </cell>
        </row>
        <row r="483">
          <cell r="A483" t="str">
            <v/>
          </cell>
        </row>
        <row r="484">
          <cell r="A484" t="str">
            <v/>
          </cell>
        </row>
        <row r="485">
          <cell r="A485" t="str">
            <v/>
          </cell>
        </row>
        <row r="486">
          <cell r="A486" t="str">
            <v/>
          </cell>
        </row>
        <row r="487">
          <cell r="A487" t="str">
            <v/>
          </cell>
        </row>
        <row r="488">
          <cell r="A488" t="str">
            <v/>
          </cell>
        </row>
        <row r="489">
          <cell r="A489" t="str">
            <v/>
          </cell>
        </row>
        <row r="490">
          <cell r="A490" t="str">
            <v/>
          </cell>
        </row>
        <row r="491">
          <cell r="A491" t="str">
            <v/>
          </cell>
        </row>
        <row r="492">
          <cell r="A492" t="str">
            <v/>
          </cell>
        </row>
        <row r="493">
          <cell r="A493" t="str">
            <v/>
          </cell>
        </row>
        <row r="494">
          <cell r="A494" t="str">
            <v/>
          </cell>
        </row>
        <row r="495">
          <cell r="A495" t="str">
            <v/>
          </cell>
        </row>
        <row r="496">
          <cell r="A496" t="str">
            <v/>
          </cell>
        </row>
        <row r="497">
          <cell r="A497" t="str">
            <v/>
          </cell>
        </row>
        <row r="498">
          <cell r="A498" t="str">
            <v/>
          </cell>
        </row>
        <row r="499">
          <cell r="A499" t="str">
            <v/>
          </cell>
        </row>
        <row r="500">
          <cell r="A500" t="str">
            <v/>
          </cell>
        </row>
        <row r="501">
          <cell r="A501" t="str">
            <v/>
          </cell>
        </row>
        <row r="502">
          <cell r="A502" t="str">
            <v/>
          </cell>
        </row>
        <row r="503">
          <cell r="A503" t="str">
            <v/>
          </cell>
        </row>
        <row r="504">
          <cell r="A504" t="str">
            <v/>
          </cell>
        </row>
        <row r="505">
          <cell r="A505" t="str">
            <v/>
          </cell>
        </row>
        <row r="506">
          <cell r="A506" t="str">
            <v/>
          </cell>
        </row>
        <row r="507">
          <cell r="A507" t="str">
            <v/>
          </cell>
        </row>
        <row r="508">
          <cell r="A508" t="str">
            <v/>
          </cell>
        </row>
        <row r="509">
          <cell r="A509" t="str">
            <v/>
          </cell>
        </row>
        <row r="510">
          <cell r="A510" t="str">
            <v/>
          </cell>
        </row>
        <row r="511">
          <cell r="A511" t="str">
            <v/>
          </cell>
        </row>
        <row r="512">
          <cell r="A512" t="str">
            <v/>
          </cell>
        </row>
        <row r="513">
          <cell r="A513" t="str">
            <v/>
          </cell>
        </row>
        <row r="514">
          <cell r="A514" t="str">
            <v/>
          </cell>
        </row>
        <row r="515">
          <cell r="A515" t="str">
            <v/>
          </cell>
        </row>
        <row r="516">
          <cell r="A516" t="str">
            <v/>
          </cell>
        </row>
        <row r="517">
          <cell r="A517" t="str">
            <v/>
          </cell>
        </row>
        <row r="518">
          <cell r="A518" t="str">
            <v/>
          </cell>
        </row>
        <row r="519">
          <cell r="A519" t="str">
            <v/>
          </cell>
        </row>
        <row r="520">
          <cell r="A520" t="str">
            <v/>
          </cell>
        </row>
        <row r="521">
          <cell r="A521" t="str">
            <v/>
          </cell>
        </row>
        <row r="522">
          <cell r="A522" t="str">
            <v/>
          </cell>
        </row>
        <row r="523">
          <cell r="A523" t="str">
            <v/>
          </cell>
        </row>
        <row r="524">
          <cell r="A524" t="str">
            <v/>
          </cell>
        </row>
        <row r="525">
          <cell r="A525" t="str">
            <v/>
          </cell>
        </row>
        <row r="526">
          <cell r="A526" t="str">
            <v/>
          </cell>
        </row>
        <row r="527">
          <cell r="A527" t="str">
            <v/>
          </cell>
        </row>
        <row r="528">
          <cell r="A528" t="str">
            <v/>
          </cell>
        </row>
        <row r="529">
          <cell r="A529" t="str">
            <v/>
          </cell>
        </row>
        <row r="530">
          <cell r="A530" t="str">
            <v/>
          </cell>
        </row>
        <row r="531">
          <cell r="A531" t="str">
            <v/>
          </cell>
        </row>
        <row r="532">
          <cell r="A532" t="str">
            <v/>
          </cell>
        </row>
        <row r="533">
          <cell r="A533" t="str">
            <v/>
          </cell>
        </row>
        <row r="534">
          <cell r="A534" t="str">
            <v/>
          </cell>
        </row>
        <row r="535">
          <cell r="A535" t="str">
            <v/>
          </cell>
        </row>
        <row r="536">
          <cell r="A536" t="str">
            <v/>
          </cell>
        </row>
        <row r="537">
          <cell r="A537" t="str">
            <v/>
          </cell>
        </row>
        <row r="538">
          <cell r="A538" t="str">
            <v/>
          </cell>
        </row>
        <row r="539">
          <cell r="A539" t="str">
            <v/>
          </cell>
        </row>
        <row r="540">
          <cell r="A540" t="str">
            <v/>
          </cell>
        </row>
        <row r="541">
          <cell r="A541" t="str">
            <v/>
          </cell>
        </row>
        <row r="542">
          <cell r="A542" t="str">
            <v/>
          </cell>
        </row>
        <row r="543">
          <cell r="A543" t="str">
            <v/>
          </cell>
        </row>
        <row r="544">
          <cell r="A544" t="str">
            <v/>
          </cell>
        </row>
        <row r="545">
          <cell r="A545" t="str">
            <v/>
          </cell>
        </row>
        <row r="546">
          <cell r="A546" t="str">
            <v/>
          </cell>
        </row>
        <row r="547">
          <cell r="A547" t="str">
            <v/>
          </cell>
        </row>
        <row r="548">
          <cell r="A548" t="str">
            <v/>
          </cell>
        </row>
        <row r="549">
          <cell r="A549" t="str">
            <v/>
          </cell>
        </row>
        <row r="550">
          <cell r="A550" t="str">
            <v/>
          </cell>
        </row>
        <row r="551">
          <cell r="A551" t="str">
            <v/>
          </cell>
        </row>
        <row r="552">
          <cell r="A552" t="str">
            <v/>
          </cell>
        </row>
        <row r="553">
          <cell r="A553" t="str">
            <v/>
          </cell>
        </row>
        <row r="554">
          <cell r="A554" t="str">
            <v/>
          </cell>
        </row>
        <row r="555">
          <cell r="A555" t="str">
            <v/>
          </cell>
        </row>
        <row r="556">
          <cell r="A556" t="str">
            <v/>
          </cell>
        </row>
        <row r="557">
          <cell r="A557" t="str">
            <v/>
          </cell>
        </row>
        <row r="558">
          <cell r="A558" t="str">
            <v/>
          </cell>
        </row>
        <row r="559">
          <cell r="A559" t="str">
            <v/>
          </cell>
        </row>
        <row r="560">
          <cell r="A560" t="str">
            <v/>
          </cell>
        </row>
        <row r="561">
          <cell r="A561" t="str">
            <v/>
          </cell>
        </row>
        <row r="562">
          <cell r="A562" t="str">
            <v/>
          </cell>
        </row>
        <row r="563">
          <cell r="A563" t="str">
            <v/>
          </cell>
        </row>
        <row r="564">
          <cell r="A564" t="str">
            <v/>
          </cell>
        </row>
        <row r="565">
          <cell r="A565" t="str">
            <v/>
          </cell>
        </row>
        <row r="566">
          <cell r="A566" t="str">
            <v/>
          </cell>
        </row>
        <row r="567">
          <cell r="A567" t="str">
            <v/>
          </cell>
        </row>
        <row r="568">
          <cell r="A568" t="str">
            <v/>
          </cell>
        </row>
        <row r="569">
          <cell r="A569" t="str">
            <v/>
          </cell>
        </row>
        <row r="570">
          <cell r="A570" t="str">
            <v/>
          </cell>
        </row>
        <row r="571">
          <cell r="A571" t="str">
            <v/>
          </cell>
        </row>
        <row r="572">
          <cell r="A572" t="str">
            <v/>
          </cell>
        </row>
        <row r="573">
          <cell r="A573" t="str">
            <v/>
          </cell>
        </row>
        <row r="574">
          <cell r="A574" t="str">
            <v/>
          </cell>
        </row>
        <row r="575">
          <cell r="A575" t="str">
            <v/>
          </cell>
        </row>
        <row r="576">
          <cell r="A576" t="str">
            <v/>
          </cell>
        </row>
        <row r="577">
          <cell r="A577" t="str">
            <v/>
          </cell>
        </row>
        <row r="578">
          <cell r="A578" t="str">
            <v/>
          </cell>
        </row>
        <row r="579">
          <cell r="A579" t="str">
            <v/>
          </cell>
        </row>
        <row r="580">
          <cell r="A580" t="str">
            <v/>
          </cell>
        </row>
        <row r="581">
          <cell r="A581" t="str">
            <v/>
          </cell>
        </row>
        <row r="582">
          <cell r="A582" t="str">
            <v/>
          </cell>
        </row>
        <row r="583">
          <cell r="A583" t="str">
            <v/>
          </cell>
        </row>
        <row r="584">
          <cell r="A584" t="str">
            <v/>
          </cell>
        </row>
        <row r="585">
          <cell r="A585" t="str">
            <v/>
          </cell>
        </row>
        <row r="586">
          <cell r="A586" t="str">
            <v/>
          </cell>
        </row>
        <row r="587">
          <cell r="A587" t="str">
            <v/>
          </cell>
        </row>
        <row r="588">
          <cell r="A588" t="str">
            <v/>
          </cell>
        </row>
        <row r="589">
          <cell r="A589" t="str">
            <v/>
          </cell>
        </row>
        <row r="590">
          <cell r="A590" t="str">
            <v/>
          </cell>
        </row>
        <row r="591">
          <cell r="A591" t="str">
            <v/>
          </cell>
        </row>
        <row r="592">
          <cell r="A592" t="str">
            <v/>
          </cell>
        </row>
        <row r="593">
          <cell r="A593" t="str">
            <v/>
          </cell>
        </row>
        <row r="594">
          <cell r="A594" t="str">
            <v/>
          </cell>
        </row>
        <row r="595">
          <cell r="A595" t="str">
            <v/>
          </cell>
        </row>
        <row r="596">
          <cell r="A596" t="str">
            <v/>
          </cell>
        </row>
        <row r="597">
          <cell r="A597" t="str">
            <v/>
          </cell>
        </row>
        <row r="598">
          <cell r="A598" t="str">
            <v/>
          </cell>
        </row>
        <row r="599">
          <cell r="A599" t="str">
            <v/>
          </cell>
        </row>
        <row r="600">
          <cell r="A600" t="str">
            <v/>
          </cell>
        </row>
        <row r="601">
          <cell r="A601" t="str">
            <v/>
          </cell>
        </row>
        <row r="602">
          <cell r="A602" t="str">
            <v/>
          </cell>
        </row>
        <row r="603">
          <cell r="A603" t="str">
            <v/>
          </cell>
        </row>
        <row r="604">
          <cell r="A604" t="str">
            <v/>
          </cell>
        </row>
        <row r="605">
          <cell r="A605" t="str">
            <v/>
          </cell>
        </row>
        <row r="606">
          <cell r="A606" t="str">
            <v/>
          </cell>
        </row>
        <row r="607">
          <cell r="A607" t="str">
            <v/>
          </cell>
        </row>
        <row r="608">
          <cell r="A608" t="str">
            <v/>
          </cell>
        </row>
        <row r="609">
          <cell r="A609" t="str">
            <v/>
          </cell>
        </row>
        <row r="610">
          <cell r="A610" t="str">
            <v/>
          </cell>
        </row>
        <row r="611">
          <cell r="A611" t="str">
            <v/>
          </cell>
        </row>
        <row r="612">
          <cell r="A612" t="str">
            <v/>
          </cell>
        </row>
        <row r="613">
          <cell r="A613" t="str">
            <v/>
          </cell>
        </row>
        <row r="614">
          <cell r="A614" t="str">
            <v/>
          </cell>
        </row>
        <row r="615">
          <cell r="A615" t="str">
            <v/>
          </cell>
        </row>
        <row r="616">
          <cell r="A616" t="str">
            <v/>
          </cell>
        </row>
        <row r="617">
          <cell r="A617" t="str">
            <v/>
          </cell>
        </row>
        <row r="618">
          <cell r="A618" t="str">
            <v/>
          </cell>
        </row>
        <row r="619">
          <cell r="A619" t="str">
            <v/>
          </cell>
        </row>
        <row r="620">
          <cell r="A620" t="str">
            <v/>
          </cell>
        </row>
        <row r="621">
          <cell r="A621" t="str">
            <v/>
          </cell>
        </row>
        <row r="622">
          <cell r="A622" t="str">
            <v/>
          </cell>
        </row>
        <row r="623">
          <cell r="A623" t="str">
            <v/>
          </cell>
        </row>
        <row r="624">
          <cell r="A624" t="str">
            <v/>
          </cell>
        </row>
        <row r="625">
          <cell r="A625" t="str">
            <v/>
          </cell>
        </row>
        <row r="626">
          <cell r="A626" t="str">
            <v/>
          </cell>
        </row>
        <row r="627">
          <cell r="A627" t="str">
            <v/>
          </cell>
        </row>
        <row r="628">
          <cell r="A628" t="str">
            <v/>
          </cell>
        </row>
        <row r="629">
          <cell r="A629" t="str">
            <v/>
          </cell>
        </row>
        <row r="630">
          <cell r="A630" t="str">
            <v/>
          </cell>
        </row>
        <row r="631">
          <cell r="A631" t="str">
            <v/>
          </cell>
        </row>
        <row r="632">
          <cell r="A632" t="str">
            <v/>
          </cell>
        </row>
        <row r="633">
          <cell r="A633" t="str">
            <v/>
          </cell>
        </row>
        <row r="634">
          <cell r="A634" t="str">
            <v/>
          </cell>
        </row>
        <row r="635">
          <cell r="A635" t="str">
            <v/>
          </cell>
        </row>
        <row r="636">
          <cell r="A636" t="str">
            <v/>
          </cell>
        </row>
        <row r="637">
          <cell r="A637" t="str">
            <v/>
          </cell>
        </row>
        <row r="638">
          <cell r="A638" t="str">
            <v/>
          </cell>
        </row>
        <row r="639">
          <cell r="A639" t="str">
            <v/>
          </cell>
        </row>
        <row r="640">
          <cell r="A640" t="str">
            <v/>
          </cell>
        </row>
        <row r="641">
          <cell r="A641" t="str">
            <v/>
          </cell>
        </row>
        <row r="642">
          <cell r="A642" t="str">
            <v/>
          </cell>
        </row>
        <row r="643">
          <cell r="A643" t="str">
            <v/>
          </cell>
        </row>
        <row r="644">
          <cell r="A644" t="str">
            <v/>
          </cell>
        </row>
        <row r="645">
          <cell r="A645" t="str">
            <v/>
          </cell>
        </row>
        <row r="646">
          <cell r="A646" t="str">
            <v/>
          </cell>
        </row>
        <row r="647">
          <cell r="A647" t="str">
            <v/>
          </cell>
        </row>
        <row r="648">
          <cell r="A648" t="str">
            <v/>
          </cell>
        </row>
        <row r="649">
          <cell r="A649" t="str">
            <v/>
          </cell>
        </row>
        <row r="650">
          <cell r="A650" t="str">
            <v/>
          </cell>
        </row>
        <row r="651">
          <cell r="A651" t="str">
            <v/>
          </cell>
        </row>
        <row r="652">
          <cell r="A652" t="str">
            <v/>
          </cell>
        </row>
        <row r="653">
          <cell r="A653" t="str">
            <v/>
          </cell>
        </row>
        <row r="654">
          <cell r="A654" t="str">
            <v/>
          </cell>
        </row>
        <row r="655">
          <cell r="A655" t="str">
            <v/>
          </cell>
        </row>
        <row r="656">
          <cell r="A656" t="str">
            <v/>
          </cell>
        </row>
        <row r="657">
          <cell r="A657" t="str">
            <v/>
          </cell>
        </row>
        <row r="658">
          <cell r="A658" t="str">
            <v/>
          </cell>
        </row>
        <row r="659">
          <cell r="A659" t="str">
            <v/>
          </cell>
        </row>
        <row r="660">
          <cell r="A660" t="str">
            <v/>
          </cell>
        </row>
        <row r="661">
          <cell r="A661" t="str">
            <v/>
          </cell>
        </row>
        <row r="662">
          <cell r="A662" t="str">
            <v/>
          </cell>
        </row>
        <row r="663">
          <cell r="A663" t="str">
            <v/>
          </cell>
        </row>
        <row r="664">
          <cell r="A664" t="str">
            <v/>
          </cell>
        </row>
        <row r="665">
          <cell r="A665" t="str">
            <v/>
          </cell>
        </row>
        <row r="666">
          <cell r="A666" t="str">
            <v/>
          </cell>
        </row>
        <row r="667">
          <cell r="A667" t="str">
            <v/>
          </cell>
        </row>
        <row r="668">
          <cell r="A668" t="str">
            <v/>
          </cell>
        </row>
        <row r="669">
          <cell r="A669" t="str">
            <v/>
          </cell>
        </row>
        <row r="670">
          <cell r="A670" t="str">
            <v/>
          </cell>
        </row>
        <row r="671">
          <cell r="A671" t="str">
            <v/>
          </cell>
        </row>
        <row r="672">
          <cell r="A672" t="str">
            <v/>
          </cell>
        </row>
        <row r="673">
          <cell r="A673" t="str">
            <v/>
          </cell>
        </row>
        <row r="674">
          <cell r="A674" t="str">
            <v/>
          </cell>
        </row>
        <row r="675">
          <cell r="A675" t="str">
            <v/>
          </cell>
        </row>
        <row r="676">
          <cell r="A676" t="str">
            <v/>
          </cell>
        </row>
        <row r="677">
          <cell r="A677" t="str">
            <v/>
          </cell>
        </row>
        <row r="678">
          <cell r="A678" t="str">
            <v/>
          </cell>
        </row>
        <row r="679">
          <cell r="A679" t="str">
            <v/>
          </cell>
        </row>
        <row r="680">
          <cell r="A680" t="str">
            <v/>
          </cell>
        </row>
        <row r="681">
          <cell r="A681" t="str">
            <v/>
          </cell>
        </row>
        <row r="682">
          <cell r="A682" t="str">
            <v/>
          </cell>
        </row>
        <row r="683">
          <cell r="A683" t="str">
            <v/>
          </cell>
        </row>
        <row r="684">
          <cell r="A684" t="str">
            <v/>
          </cell>
        </row>
        <row r="685">
          <cell r="A685" t="str">
            <v/>
          </cell>
        </row>
        <row r="686">
          <cell r="A686" t="str">
            <v/>
          </cell>
        </row>
        <row r="687">
          <cell r="A687" t="str">
            <v/>
          </cell>
        </row>
        <row r="688">
          <cell r="A688" t="str">
            <v/>
          </cell>
        </row>
        <row r="689">
          <cell r="A689" t="str">
            <v/>
          </cell>
        </row>
        <row r="690">
          <cell r="A690" t="str">
            <v/>
          </cell>
        </row>
        <row r="691">
          <cell r="A691" t="str">
            <v/>
          </cell>
        </row>
        <row r="692">
          <cell r="A692" t="str">
            <v/>
          </cell>
        </row>
        <row r="693">
          <cell r="A693" t="str">
            <v/>
          </cell>
        </row>
        <row r="694">
          <cell r="A694" t="str">
            <v/>
          </cell>
        </row>
        <row r="695">
          <cell r="A695" t="str">
            <v/>
          </cell>
        </row>
        <row r="696">
          <cell r="A696" t="str">
            <v/>
          </cell>
        </row>
        <row r="697">
          <cell r="A697" t="str">
            <v/>
          </cell>
        </row>
        <row r="698">
          <cell r="A698" t="str">
            <v/>
          </cell>
        </row>
        <row r="699">
          <cell r="A699" t="str">
            <v/>
          </cell>
        </row>
        <row r="700">
          <cell r="A700" t="str">
            <v/>
          </cell>
        </row>
        <row r="701">
          <cell r="A701" t="str">
            <v/>
          </cell>
        </row>
        <row r="702">
          <cell r="A702" t="str">
            <v/>
          </cell>
        </row>
        <row r="703">
          <cell r="A703" t="str">
            <v/>
          </cell>
        </row>
        <row r="704">
          <cell r="A704" t="str">
            <v/>
          </cell>
        </row>
        <row r="705">
          <cell r="A705" t="str">
            <v/>
          </cell>
        </row>
        <row r="706">
          <cell r="A706" t="str">
            <v/>
          </cell>
        </row>
        <row r="707">
          <cell r="A707" t="str">
            <v/>
          </cell>
        </row>
        <row r="708">
          <cell r="A708" t="str">
            <v/>
          </cell>
        </row>
        <row r="709">
          <cell r="A709" t="str">
            <v/>
          </cell>
        </row>
        <row r="710">
          <cell r="A710" t="str">
            <v/>
          </cell>
        </row>
        <row r="711">
          <cell r="A711" t="str">
            <v/>
          </cell>
        </row>
        <row r="712">
          <cell r="A712" t="str">
            <v/>
          </cell>
        </row>
        <row r="713">
          <cell r="A713" t="str">
            <v/>
          </cell>
        </row>
        <row r="714">
          <cell r="A714" t="str">
            <v/>
          </cell>
        </row>
        <row r="715">
          <cell r="A715" t="str">
            <v/>
          </cell>
        </row>
        <row r="716">
          <cell r="A716" t="str">
            <v/>
          </cell>
        </row>
        <row r="717">
          <cell r="A717" t="str">
            <v/>
          </cell>
        </row>
        <row r="718">
          <cell r="A718" t="str">
            <v/>
          </cell>
        </row>
        <row r="719">
          <cell r="A719" t="str">
            <v/>
          </cell>
        </row>
        <row r="720">
          <cell r="A720" t="str">
            <v/>
          </cell>
        </row>
        <row r="721">
          <cell r="A721" t="str">
            <v/>
          </cell>
        </row>
        <row r="722">
          <cell r="A722" t="str">
            <v/>
          </cell>
        </row>
        <row r="723">
          <cell r="A723" t="str">
            <v/>
          </cell>
        </row>
        <row r="724">
          <cell r="A724" t="str">
            <v/>
          </cell>
        </row>
        <row r="725">
          <cell r="A725" t="str">
            <v/>
          </cell>
        </row>
        <row r="726">
          <cell r="A726" t="str">
            <v/>
          </cell>
        </row>
        <row r="727">
          <cell r="A727" t="str">
            <v/>
          </cell>
        </row>
        <row r="728">
          <cell r="A728" t="str">
            <v/>
          </cell>
        </row>
        <row r="729">
          <cell r="A729" t="str">
            <v/>
          </cell>
        </row>
        <row r="730">
          <cell r="A730" t="str">
            <v/>
          </cell>
        </row>
        <row r="731">
          <cell r="A731" t="str">
            <v/>
          </cell>
        </row>
        <row r="732">
          <cell r="A732" t="str">
            <v/>
          </cell>
        </row>
        <row r="733">
          <cell r="A733" t="str">
            <v/>
          </cell>
        </row>
        <row r="734">
          <cell r="A734" t="str">
            <v/>
          </cell>
        </row>
        <row r="735">
          <cell r="A735" t="str">
            <v/>
          </cell>
        </row>
        <row r="736">
          <cell r="A736" t="str">
            <v/>
          </cell>
        </row>
        <row r="737">
          <cell r="A737" t="str">
            <v/>
          </cell>
        </row>
        <row r="738">
          <cell r="A738" t="str">
            <v/>
          </cell>
        </row>
        <row r="739">
          <cell r="A739" t="str">
            <v/>
          </cell>
        </row>
        <row r="740">
          <cell r="A740" t="str">
            <v/>
          </cell>
        </row>
        <row r="741">
          <cell r="A741" t="str">
            <v/>
          </cell>
        </row>
        <row r="742">
          <cell r="A742" t="str">
            <v/>
          </cell>
        </row>
        <row r="743">
          <cell r="A743" t="str">
            <v/>
          </cell>
        </row>
        <row r="744">
          <cell r="A744" t="str">
            <v/>
          </cell>
        </row>
        <row r="745">
          <cell r="A745" t="str">
            <v/>
          </cell>
        </row>
        <row r="746">
          <cell r="A746" t="str">
            <v/>
          </cell>
        </row>
        <row r="747">
          <cell r="A747" t="str">
            <v/>
          </cell>
        </row>
        <row r="748">
          <cell r="A748" t="str">
            <v/>
          </cell>
        </row>
        <row r="749">
          <cell r="A749" t="str">
            <v/>
          </cell>
        </row>
        <row r="750">
          <cell r="A750" t="str">
            <v/>
          </cell>
        </row>
        <row r="751">
          <cell r="A751" t="str">
            <v/>
          </cell>
        </row>
        <row r="752">
          <cell r="A752" t="str">
            <v/>
          </cell>
        </row>
        <row r="753">
          <cell r="A753" t="str">
            <v/>
          </cell>
        </row>
        <row r="754">
          <cell r="A754" t="str">
            <v/>
          </cell>
        </row>
        <row r="755">
          <cell r="A755" t="str">
            <v/>
          </cell>
        </row>
        <row r="756">
          <cell r="A756" t="str">
            <v/>
          </cell>
        </row>
        <row r="757">
          <cell r="A757" t="str">
            <v/>
          </cell>
        </row>
        <row r="758">
          <cell r="A758" t="str">
            <v/>
          </cell>
        </row>
        <row r="759">
          <cell r="A759" t="str">
            <v/>
          </cell>
        </row>
        <row r="760">
          <cell r="A760" t="str">
            <v/>
          </cell>
        </row>
        <row r="761">
          <cell r="A761" t="str">
            <v/>
          </cell>
        </row>
        <row r="762">
          <cell r="A762" t="str">
            <v/>
          </cell>
        </row>
        <row r="763">
          <cell r="A763" t="str">
            <v/>
          </cell>
        </row>
        <row r="764">
          <cell r="A764" t="str">
            <v/>
          </cell>
        </row>
        <row r="765">
          <cell r="A765" t="str">
            <v/>
          </cell>
        </row>
        <row r="766">
          <cell r="A766" t="str">
            <v/>
          </cell>
        </row>
        <row r="767">
          <cell r="A767" t="str">
            <v/>
          </cell>
        </row>
        <row r="768">
          <cell r="A768" t="str">
            <v/>
          </cell>
        </row>
        <row r="769">
          <cell r="A769" t="str">
            <v/>
          </cell>
        </row>
        <row r="770">
          <cell r="A770" t="str">
            <v/>
          </cell>
        </row>
        <row r="771">
          <cell r="A771" t="str">
            <v/>
          </cell>
        </row>
        <row r="772">
          <cell r="A772" t="str">
            <v/>
          </cell>
        </row>
        <row r="773">
          <cell r="A773" t="str">
            <v/>
          </cell>
        </row>
        <row r="774">
          <cell r="A774" t="str">
            <v/>
          </cell>
        </row>
        <row r="775">
          <cell r="A775" t="str">
            <v/>
          </cell>
        </row>
        <row r="776">
          <cell r="A776" t="str">
            <v/>
          </cell>
        </row>
        <row r="777">
          <cell r="A777" t="str">
            <v/>
          </cell>
        </row>
        <row r="778">
          <cell r="A778" t="str">
            <v/>
          </cell>
        </row>
        <row r="779">
          <cell r="A779" t="str">
            <v/>
          </cell>
        </row>
        <row r="780">
          <cell r="A780" t="str">
            <v/>
          </cell>
        </row>
        <row r="781">
          <cell r="A781" t="str">
            <v/>
          </cell>
        </row>
        <row r="782">
          <cell r="A782" t="str">
            <v/>
          </cell>
        </row>
        <row r="783">
          <cell r="A783" t="str">
            <v/>
          </cell>
        </row>
        <row r="784">
          <cell r="A784" t="str">
            <v/>
          </cell>
        </row>
        <row r="785">
          <cell r="A785" t="str">
            <v/>
          </cell>
        </row>
        <row r="786">
          <cell r="A786" t="str">
            <v/>
          </cell>
        </row>
        <row r="787">
          <cell r="A787" t="str">
            <v/>
          </cell>
        </row>
        <row r="788">
          <cell r="A788" t="str">
            <v/>
          </cell>
        </row>
        <row r="789">
          <cell r="A789" t="str">
            <v/>
          </cell>
        </row>
        <row r="790">
          <cell r="A790" t="str">
            <v/>
          </cell>
        </row>
        <row r="791">
          <cell r="A791" t="str">
            <v/>
          </cell>
        </row>
        <row r="792">
          <cell r="A792" t="str">
            <v/>
          </cell>
        </row>
        <row r="793">
          <cell r="A793" t="str">
            <v/>
          </cell>
        </row>
        <row r="794">
          <cell r="A794" t="str">
            <v/>
          </cell>
        </row>
        <row r="795">
          <cell r="A795" t="str">
            <v/>
          </cell>
        </row>
        <row r="796">
          <cell r="A796" t="str">
            <v/>
          </cell>
        </row>
        <row r="797">
          <cell r="A797" t="str">
            <v/>
          </cell>
        </row>
        <row r="798">
          <cell r="A798" t="str">
            <v/>
          </cell>
        </row>
        <row r="799">
          <cell r="A799" t="str">
            <v/>
          </cell>
        </row>
        <row r="800">
          <cell r="A800" t="str">
            <v/>
          </cell>
        </row>
        <row r="801">
          <cell r="A801" t="str">
            <v/>
          </cell>
        </row>
        <row r="802">
          <cell r="A802" t="str">
            <v/>
          </cell>
        </row>
        <row r="803">
          <cell r="A803" t="str">
            <v/>
          </cell>
        </row>
        <row r="804">
          <cell r="A804" t="str">
            <v/>
          </cell>
        </row>
        <row r="805">
          <cell r="A805" t="str">
            <v/>
          </cell>
        </row>
        <row r="806">
          <cell r="A806" t="str">
            <v/>
          </cell>
        </row>
        <row r="807">
          <cell r="A807" t="str">
            <v/>
          </cell>
        </row>
        <row r="808">
          <cell r="A808" t="str">
            <v/>
          </cell>
        </row>
        <row r="809">
          <cell r="A809" t="str">
            <v/>
          </cell>
        </row>
        <row r="810">
          <cell r="A810" t="str">
            <v/>
          </cell>
        </row>
        <row r="811">
          <cell r="A811" t="str">
            <v/>
          </cell>
        </row>
        <row r="812">
          <cell r="A812" t="str">
            <v/>
          </cell>
        </row>
        <row r="813">
          <cell r="A813" t="str">
            <v/>
          </cell>
        </row>
        <row r="814">
          <cell r="A814" t="str">
            <v/>
          </cell>
        </row>
        <row r="815">
          <cell r="A815" t="str">
            <v/>
          </cell>
        </row>
        <row r="816">
          <cell r="A816" t="str">
            <v/>
          </cell>
        </row>
        <row r="817">
          <cell r="A817" t="str">
            <v/>
          </cell>
        </row>
        <row r="818">
          <cell r="A818" t="str">
            <v/>
          </cell>
        </row>
        <row r="819">
          <cell r="A819" t="str">
            <v/>
          </cell>
        </row>
        <row r="820">
          <cell r="A820" t="str">
            <v/>
          </cell>
        </row>
        <row r="821">
          <cell r="A821" t="str">
            <v/>
          </cell>
        </row>
        <row r="822">
          <cell r="A822" t="str">
            <v/>
          </cell>
        </row>
        <row r="823">
          <cell r="A823" t="str">
            <v/>
          </cell>
        </row>
        <row r="824">
          <cell r="A824" t="str">
            <v/>
          </cell>
        </row>
        <row r="825">
          <cell r="A825" t="str">
            <v/>
          </cell>
        </row>
        <row r="826">
          <cell r="A826" t="str">
            <v/>
          </cell>
        </row>
        <row r="827">
          <cell r="A827" t="str">
            <v/>
          </cell>
        </row>
        <row r="828">
          <cell r="A828" t="str">
            <v/>
          </cell>
        </row>
        <row r="829">
          <cell r="A829" t="str">
            <v/>
          </cell>
        </row>
        <row r="830">
          <cell r="A830" t="str">
            <v/>
          </cell>
        </row>
        <row r="831">
          <cell r="A831" t="str">
            <v/>
          </cell>
        </row>
        <row r="832">
          <cell r="A832" t="str">
            <v/>
          </cell>
        </row>
        <row r="833">
          <cell r="A833" t="str">
            <v/>
          </cell>
        </row>
        <row r="834">
          <cell r="A834" t="str">
            <v/>
          </cell>
        </row>
        <row r="835">
          <cell r="A835" t="str">
            <v/>
          </cell>
        </row>
        <row r="836">
          <cell r="A836" t="str">
            <v/>
          </cell>
        </row>
        <row r="837">
          <cell r="A837" t="str">
            <v/>
          </cell>
        </row>
        <row r="838">
          <cell r="A838" t="str">
            <v/>
          </cell>
        </row>
        <row r="839">
          <cell r="A839" t="str">
            <v/>
          </cell>
        </row>
        <row r="840">
          <cell r="A840" t="str">
            <v/>
          </cell>
        </row>
        <row r="841">
          <cell r="A841" t="str">
            <v/>
          </cell>
        </row>
        <row r="842">
          <cell r="A842" t="str">
            <v/>
          </cell>
        </row>
        <row r="843">
          <cell r="A843" t="str">
            <v/>
          </cell>
        </row>
        <row r="844">
          <cell r="A844" t="str">
            <v/>
          </cell>
        </row>
        <row r="845">
          <cell r="A845" t="str">
            <v/>
          </cell>
        </row>
        <row r="846">
          <cell r="A846" t="str">
            <v/>
          </cell>
        </row>
        <row r="847">
          <cell r="A847" t="str">
            <v/>
          </cell>
        </row>
        <row r="848">
          <cell r="A848" t="str">
            <v/>
          </cell>
        </row>
        <row r="849">
          <cell r="A849" t="str">
            <v/>
          </cell>
        </row>
        <row r="850">
          <cell r="A850" t="str">
            <v/>
          </cell>
        </row>
        <row r="851">
          <cell r="A851" t="str">
            <v/>
          </cell>
        </row>
        <row r="852">
          <cell r="A852" t="str">
            <v/>
          </cell>
        </row>
        <row r="853">
          <cell r="A853" t="str">
            <v/>
          </cell>
        </row>
        <row r="854">
          <cell r="A854" t="str">
            <v/>
          </cell>
        </row>
        <row r="855">
          <cell r="A855" t="str">
            <v/>
          </cell>
        </row>
        <row r="856">
          <cell r="A856" t="str">
            <v/>
          </cell>
        </row>
        <row r="857">
          <cell r="A857" t="str">
            <v/>
          </cell>
        </row>
        <row r="858">
          <cell r="A858" t="str">
            <v/>
          </cell>
        </row>
        <row r="859">
          <cell r="A859" t="str">
            <v/>
          </cell>
        </row>
        <row r="860">
          <cell r="A860" t="str">
            <v/>
          </cell>
        </row>
        <row r="861">
          <cell r="A861" t="str">
            <v/>
          </cell>
        </row>
        <row r="862">
          <cell r="A862" t="str">
            <v/>
          </cell>
        </row>
        <row r="863">
          <cell r="A863" t="str">
            <v/>
          </cell>
        </row>
        <row r="864">
          <cell r="A864" t="str">
            <v/>
          </cell>
        </row>
        <row r="865">
          <cell r="A865" t="str">
            <v/>
          </cell>
        </row>
        <row r="866">
          <cell r="A866" t="str">
            <v/>
          </cell>
        </row>
        <row r="867">
          <cell r="A867" t="str">
            <v/>
          </cell>
        </row>
        <row r="868">
          <cell r="A868" t="str">
            <v/>
          </cell>
        </row>
        <row r="869">
          <cell r="A869" t="str">
            <v/>
          </cell>
        </row>
        <row r="870">
          <cell r="A870" t="str">
            <v/>
          </cell>
        </row>
        <row r="871">
          <cell r="A871" t="str">
            <v/>
          </cell>
        </row>
        <row r="872">
          <cell r="A872" t="str">
            <v/>
          </cell>
        </row>
        <row r="873">
          <cell r="A873" t="str">
            <v/>
          </cell>
        </row>
        <row r="874">
          <cell r="A874" t="str">
            <v/>
          </cell>
        </row>
        <row r="875">
          <cell r="A875" t="str">
            <v/>
          </cell>
        </row>
        <row r="876">
          <cell r="A876" t="str">
            <v/>
          </cell>
        </row>
        <row r="877">
          <cell r="A877" t="str">
            <v/>
          </cell>
        </row>
        <row r="878">
          <cell r="A878" t="str">
            <v/>
          </cell>
        </row>
        <row r="879">
          <cell r="A879" t="str">
            <v/>
          </cell>
        </row>
        <row r="880">
          <cell r="A880" t="str">
            <v/>
          </cell>
        </row>
        <row r="881">
          <cell r="A881" t="str">
            <v/>
          </cell>
        </row>
        <row r="882">
          <cell r="A882" t="str">
            <v/>
          </cell>
        </row>
        <row r="883">
          <cell r="A883" t="str">
            <v/>
          </cell>
        </row>
        <row r="884">
          <cell r="A884" t="str">
            <v/>
          </cell>
        </row>
        <row r="885">
          <cell r="A885" t="str">
            <v/>
          </cell>
        </row>
        <row r="886">
          <cell r="A886" t="str">
            <v/>
          </cell>
        </row>
        <row r="887">
          <cell r="A887" t="str">
            <v/>
          </cell>
        </row>
        <row r="888">
          <cell r="A888" t="str">
            <v/>
          </cell>
        </row>
        <row r="889">
          <cell r="A889" t="str">
            <v/>
          </cell>
        </row>
        <row r="890">
          <cell r="A890" t="str">
            <v/>
          </cell>
        </row>
        <row r="891">
          <cell r="A891" t="str">
            <v/>
          </cell>
        </row>
        <row r="892">
          <cell r="A892" t="str">
            <v/>
          </cell>
        </row>
        <row r="893">
          <cell r="A893" t="str">
            <v/>
          </cell>
        </row>
        <row r="894">
          <cell r="A894" t="str">
            <v/>
          </cell>
        </row>
        <row r="895">
          <cell r="A895" t="str">
            <v/>
          </cell>
        </row>
        <row r="896">
          <cell r="A896" t="str">
            <v/>
          </cell>
        </row>
        <row r="897">
          <cell r="A897" t="str">
            <v/>
          </cell>
        </row>
        <row r="898">
          <cell r="A898" t="str">
            <v/>
          </cell>
        </row>
        <row r="899">
          <cell r="A899" t="str">
            <v/>
          </cell>
        </row>
        <row r="900">
          <cell r="A900" t="str">
            <v/>
          </cell>
        </row>
        <row r="901">
          <cell r="A901" t="str">
            <v/>
          </cell>
        </row>
        <row r="902">
          <cell r="A902" t="str">
            <v/>
          </cell>
        </row>
        <row r="903">
          <cell r="A903" t="str">
            <v/>
          </cell>
        </row>
        <row r="904">
          <cell r="A904" t="str">
            <v/>
          </cell>
        </row>
        <row r="905">
          <cell r="A905" t="str">
            <v/>
          </cell>
        </row>
        <row r="906">
          <cell r="A906" t="str">
            <v/>
          </cell>
        </row>
        <row r="907">
          <cell r="A907" t="str">
            <v/>
          </cell>
        </row>
        <row r="908">
          <cell r="A908" t="str">
            <v/>
          </cell>
        </row>
        <row r="909">
          <cell r="A909" t="str">
            <v/>
          </cell>
        </row>
        <row r="910">
          <cell r="A910" t="str">
            <v/>
          </cell>
        </row>
        <row r="911">
          <cell r="A911" t="str">
            <v/>
          </cell>
        </row>
        <row r="912">
          <cell r="A912" t="str">
            <v/>
          </cell>
        </row>
        <row r="913">
          <cell r="A913" t="str">
            <v/>
          </cell>
        </row>
        <row r="914">
          <cell r="A914" t="str">
            <v/>
          </cell>
        </row>
        <row r="915">
          <cell r="A915" t="str">
            <v/>
          </cell>
        </row>
        <row r="916">
          <cell r="A916" t="str">
            <v/>
          </cell>
        </row>
        <row r="917">
          <cell r="A917" t="str">
            <v/>
          </cell>
        </row>
        <row r="918">
          <cell r="A918" t="str">
            <v/>
          </cell>
        </row>
        <row r="919">
          <cell r="A919" t="str">
            <v/>
          </cell>
        </row>
        <row r="920">
          <cell r="A920" t="str">
            <v/>
          </cell>
        </row>
        <row r="921">
          <cell r="A921" t="str">
            <v/>
          </cell>
        </row>
        <row r="922">
          <cell r="A922" t="str">
            <v/>
          </cell>
        </row>
        <row r="923">
          <cell r="A923" t="str">
            <v/>
          </cell>
        </row>
        <row r="924">
          <cell r="A924" t="str">
            <v/>
          </cell>
        </row>
        <row r="925">
          <cell r="A925" t="str">
            <v/>
          </cell>
        </row>
        <row r="926">
          <cell r="A926" t="str">
            <v/>
          </cell>
        </row>
        <row r="927">
          <cell r="A927" t="str">
            <v/>
          </cell>
        </row>
        <row r="928">
          <cell r="A928" t="str">
            <v/>
          </cell>
        </row>
        <row r="929">
          <cell r="A929" t="str">
            <v/>
          </cell>
        </row>
        <row r="930">
          <cell r="A930" t="str">
            <v/>
          </cell>
        </row>
        <row r="931">
          <cell r="A931" t="str">
            <v/>
          </cell>
        </row>
        <row r="932">
          <cell r="A932" t="str">
            <v/>
          </cell>
        </row>
        <row r="933">
          <cell r="A933" t="str">
            <v/>
          </cell>
        </row>
        <row r="934">
          <cell r="A934" t="str">
            <v/>
          </cell>
        </row>
        <row r="935">
          <cell r="A935" t="str">
            <v/>
          </cell>
        </row>
        <row r="936">
          <cell r="A936" t="str">
            <v/>
          </cell>
        </row>
        <row r="937">
          <cell r="A937" t="str">
            <v/>
          </cell>
        </row>
        <row r="938">
          <cell r="A938" t="str">
            <v/>
          </cell>
        </row>
        <row r="939">
          <cell r="A939" t="str">
            <v/>
          </cell>
        </row>
        <row r="940">
          <cell r="A940" t="str">
            <v/>
          </cell>
        </row>
        <row r="941">
          <cell r="A941" t="str">
            <v/>
          </cell>
        </row>
        <row r="942">
          <cell r="A942" t="str">
            <v/>
          </cell>
        </row>
        <row r="943">
          <cell r="A943" t="str">
            <v/>
          </cell>
        </row>
        <row r="944">
          <cell r="A944" t="str">
            <v/>
          </cell>
        </row>
        <row r="945">
          <cell r="A945" t="str">
            <v/>
          </cell>
        </row>
        <row r="946">
          <cell r="A946" t="str">
            <v/>
          </cell>
        </row>
        <row r="947">
          <cell r="A947" t="str">
            <v/>
          </cell>
        </row>
        <row r="948">
          <cell r="A948" t="str">
            <v/>
          </cell>
        </row>
        <row r="949">
          <cell r="A949" t="str">
            <v/>
          </cell>
        </row>
        <row r="950">
          <cell r="A950" t="str">
            <v/>
          </cell>
        </row>
        <row r="951">
          <cell r="A951" t="str">
            <v/>
          </cell>
        </row>
        <row r="952">
          <cell r="A952" t="str">
            <v/>
          </cell>
        </row>
        <row r="953">
          <cell r="A953" t="str">
            <v/>
          </cell>
        </row>
        <row r="954">
          <cell r="A954" t="str">
            <v/>
          </cell>
        </row>
        <row r="955">
          <cell r="A955" t="str">
            <v/>
          </cell>
        </row>
        <row r="956">
          <cell r="A956" t="str">
            <v/>
          </cell>
        </row>
        <row r="957">
          <cell r="A957" t="str">
            <v/>
          </cell>
        </row>
        <row r="958">
          <cell r="A958" t="str">
            <v/>
          </cell>
        </row>
        <row r="959">
          <cell r="A959" t="str">
            <v/>
          </cell>
        </row>
        <row r="960">
          <cell r="A960" t="str">
            <v/>
          </cell>
        </row>
        <row r="961">
          <cell r="A961" t="str">
            <v/>
          </cell>
        </row>
        <row r="962">
          <cell r="A962" t="str">
            <v/>
          </cell>
        </row>
        <row r="963">
          <cell r="A963" t="str">
            <v/>
          </cell>
        </row>
        <row r="964">
          <cell r="A964" t="str">
            <v/>
          </cell>
        </row>
        <row r="965">
          <cell r="A965" t="str">
            <v/>
          </cell>
        </row>
        <row r="966">
          <cell r="A966" t="str">
            <v/>
          </cell>
        </row>
        <row r="967">
          <cell r="A967" t="str">
            <v/>
          </cell>
        </row>
        <row r="968">
          <cell r="A968" t="str">
            <v/>
          </cell>
        </row>
        <row r="969">
          <cell r="A969" t="str">
            <v/>
          </cell>
        </row>
        <row r="970">
          <cell r="A970" t="str">
            <v/>
          </cell>
        </row>
        <row r="971">
          <cell r="A971" t="str">
            <v/>
          </cell>
        </row>
        <row r="972">
          <cell r="A972" t="str">
            <v/>
          </cell>
        </row>
        <row r="973">
          <cell r="A973" t="str">
            <v/>
          </cell>
        </row>
        <row r="974">
          <cell r="A974" t="str">
            <v/>
          </cell>
        </row>
        <row r="975">
          <cell r="A975" t="str">
            <v/>
          </cell>
        </row>
        <row r="976">
          <cell r="A976" t="str">
            <v/>
          </cell>
        </row>
        <row r="977">
          <cell r="A977" t="str">
            <v/>
          </cell>
        </row>
        <row r="978">
          <cell r="A978" t="str">
            <v/>
          </cell>
        </row>
        <row r="979">
          <cell r="A979" t="str">
            <v/>
          </cell>
        </row>
        <row r="980">
          <cell r="A980" t="str">
            <v/>
          </cell>
        </row>
        <row r="981">
          <cell r="A981" t="str">
            <v/>
          </cell>
        </row>
        <row r="982">
          <cell r="A982" t="str">
            <v/>
          </cell>
        </row>
        <row r="983">
          <cell r="A983" t="str">
            <v/>
          </cell>
        </row>
        <row r="984">
          <cell r="A984" t="str">
            <v/>
          </cell>
        </row>
        <row r="985">
          <cell r="A985" t="str">
            <v/>
          </cell>
        </row>
        <row r="986">
          <cell r="A986" t="str">
            <v/>
          </cell>
        </row>
        <row r="987">
          <cell r="A987" t="str">
            <v/>
          </cell>
        </row>
        <row r="988">
          <cell r="A988" t="str">
            <v/>
          </cell>
        </row>
        <row r="989">
          <cell r="A989" t="str">
            <v/>
          </cell>
        </row>
        <row r="990">
          <cell r="A990" t="str">
            <v/>
          </cell>
        </row>
        <row r="991">
          <cell r="A991" t="str">
            <v/>
          </cell>
        </row>
        <row r="992">
          <cell r="A992" t="str">
            <v/>
          </cell>
        </row>
        <row r="993">
          <cell r="A993" t="str">
            <v/>
          </cell>
        </row>
        <row r="994">
          <cell r="A994" t="str">
            <v/>
          </cell>
        </row>
        <row r="995">
          <cell r="A995" t="str">
            <v/>
          </cell>
        </row>
        <row r="996">
          <cell r="A996" t="str">
            <v/>
          </cell>
        </row>
        <row r="997">
          <cell r="A997" t="str">
            <v/>
          </cell>
        </row>
        <row r="998">
          <cell r="A998" t="str">
            <v/>
          </cell>
        </row>
        <row r="999">
          <cell r="A999" t="str">
            <v/>
          </cell>
        </row>
        <row r="1000">
          <cell r="A1000" t="str">
            <v/>
          </cell>
        </row>
        <row r="1001">
          <cell r="A1001" t="str">
            <v/>
          </cell>
        </row>
        <row r="1002">
          <cell r="A1002" t="str">
            <v/>
          </cell>
        </row>
        <row r="1003">
          <cell r="A1003" t="str">
            <v/>
          </cell>
        </row>
        <row r="1004">
          <cell r="A1004" t="str">
            <v/>
          </cell>
        </row>
        <row r="1005">
          <cell r="A1005" t="str">
            <v/>
          </cell>
        </row>
        <row r="1006">
          <cell r="A1006" t="str">
            <v/>
          </cell>
        </row>
        <row r="1007">
          <cell r="A1007" t="str">
            <v/>
          </cell>
        </row>
        <row r="1008">
          <cell r="A1008" t="str">
            <v/>
          </cell>
        </row>
        <row r="1009">
          <cell r="A1009" t="str">
            <v/>
          </cell>
        </row>
        <row r="1010">
          <cell r="A1010" t="str">
            <v/>
          </cell>
        </row>
        <row r="1011">
          <cell r="A1011" t="str">
            <v/>
          </cell>
        </row>
        <row r="1012">
          <cell r="A1012" t="str">
            <v/>
          </cell>
        </row>
        <row r="1013">
          <cell r="A1013" t="str">
            <v/>
          </cell>
        </row>
        <row r="1014">
          <cell r="A1014" t="str">
            <v/>
          </cell>
        </row>
        <row r="1015">
          <cell r="A1015" t="str">
            <v/>
          </cell>
        </row>
        <row r="1016">
          <cell r="A1016" t="str">
            <v/>
          </cell>
        </row>
        <row r="1017">
          <cell r="A1017" t="str">
            <v/>
          </cell>
        </row>
        <row r="1018">
          <cell r="A1018" t="str">
            <v/>
          </cell>
        </row>
        <row r="1019">
          <cell r="A1019" t="str">
            <v/>
          </cell>
        </row>
        <row r="1020">
          <cell r="A1020" t="str">
            <v/>
          </cell>
        </row>
        <row r="1021">
          <cell r="A1021" t="str">
            <v/>
          </cell>
        </row>
        <row r="1022">
          <cell r="A1022" t="str">
            <v/>
          </cell>
        </row>
        <row r="1023">
          <cell r="A1023" t="str">
            <v/>
          </cell>
        </row>
        <row r="1024">
          <cell r="A1024" t="str">
            <v/>
          </cell>
        </row>
        <row r="1025">
          <cell r="A1025" t="str">
            <v/>
          </cell>
        </row>
        <row r="1026">
          <cell r="A1026" t="str">
            <v/>
          </cell>
        </row>
        <row r="1027">
          <cell r="A1027" t="str">
            <v/>
          </cell>
        </row>
        <row r="1028">
          <cell r="A1028" t="str">
            <v/>
          </cell>
        </row>
        <row r="1029">
          <cell r="A1029" t="str">
            <v/>
          </cell>
        </row>
        <row r="1030">
          <cell r="A1030" t="str">
            <v/>
          </cell>
        </row>
        <row r="1031">
          <cell r="A1031" t="str">
            <v/>
          </cell>
        </row>
        <row r="1032">
          <cell r="A1032" t="str">
            <v/>
          </cell>
        </row>
        <row r="1033">
          <cell r="A1033" t="str">
            <v/>
          </cell>
        </row>
        <row r="1034">
          <cell r="A1034" t="str">
            <v/>
          </cell>
        </row>
        <row r="1035">
          <cell r="A1035" t="str">
            <v/>
          </cell>
        </row>
        <row r="1036">
          <cell r="A1036" t="str">
            <v/>
          </cell>
        </row>
        <row r="1037">
          <cell r="A1037" t="str">
            <v/>
          </cell>
        </row>
        <row r="1038">
          <cell r="A1038" t="str">
            <v/>
          </cell>
        </row>
        <row r="1039">
          <cell r="A1039" t="str">
            <v/>
          </cell>
        </row>
        <row r="1040">
          <cell r="A1040" t="str">
            <v/>
          </cell>
        </row>
        <row r="1041">
          <cell r="A1041" t="str">
            <v/>
          </cell>
        </row>
        <row r="1042">
          <cell r="A1042" t="str">
            <v/>
          </cell>
        </row>
        <row r="1043">
          <cell r="A1043" t="str">
            <v/>
          </cell>
        </row>
        <row r="1044">
          <cell r="A1044" t="str">
            <v/>
          </cell>
        </row>
        <row r="1045">
          <cell r="A1045" t="str">
            <v/>
          </cell>
        </row>
        <row r="1046">
          <cell r="A1046" t="str">
            <v/>
          </cell>
        </row>
        <row r="1047">
          <cell r="A1047" t="str">
            <v/>
          </cell>
        </row>
        <row r="1048">
          <cell r="A1048" t="str">
            <v/>
          </cell>
        </row>
        <row r="1049">
          <cell r="A1049" t="str">
            <v/>
          </cell>
        </row>
        <row r="1050">
          <cell r="A1050" t="str">
            <v/>
          </cell>
        </row>
        <row r="1051">
          <cell r="A1051" t="str">
            <v/>
          </cell>
        </row>
        <row r="1052">
          <cell r="A1052" t="str">
            <v/>
          </cell>
        </row>
        <row r="1053">
          <cell r="A1053" t="str">
            <v/>
          </cell>
        </row>
        <row r="1054">
          <cell r="A1054" t="str">
            <v/>
          </cell>
        </row>
        <row r="1055">
          <cell r="A1055" t="str">
            <v/>
          </cell>
        </row>
        <row r="1056">
          <cell r="A1056" t="str">
            <v/>
          </cell>
        </row>
        <row r="1057">
          <cell r="A1057" t="str">
            <v/>
          </cell>
        </row>
        <row r="1058">
          <cell r="A1058" t="str">
            <v/>
          </cell>
        </row>
        <row r="1059">
          <cell r="A1059" t="str">
            <v/>
          </cell>
        </row>
        <row r="1060">
          <cell r="A1060" t="str">
            <v/>
          </cell>
        </row>
        <row r="1061">
          <cell r="A1061" t="str">
            <v/>
          </cell>
        </row>
        <row r="1062">
          <cell r="A1062" t="str">
            <v/>
          </cell>
        </row>
        <row r="1063">
          <cell r="A1063" t="str">
            <v/>
          </cell>
        </row>
        <row r="1064">
          <cell r="A1064" t="str">
            <v/>
          </cell>
        </row>
        <row r="1065">
          <cell r="A1065" t="str">
            <v/>
          </cell>
        </row>
        <row r="1066">
          <cell r="A1066" t="str">
            <v/>
          </cell>
        </row>
        <row r="1067">
          <cell r="A1067" t="str">
            <v/>
          </cell>
        </row>
        <row r="1068">
          <cell r="A1068" t="str">
            <v/>
          </cell>
        </row>
        <row r="1069">
          <cell r="A1069" t="str">
            <v/>
          </cell>
        </row>
        <row r="1070">
          <cell r="A1070" t="str">
            <v/>
          </cell>
        </row>
        <row r="1071">
          <cell r="A1071" t="str">
            <v/>
          </cell>
        </row>
        <row r="1072">
          <cell r="A1072" t="str">
            <v/>
          </cell>
        </row>
        <row r="1073">
          <cell r="A1073" t="str">
            <v/>
          </cell>
        </row>
        <row r="1074">
          <cell r="A1074" t="str">
            <v/>
          </cell>
        </row>
        <row r="1075">
          <cell r="A1075" t="str">
            <v/>
          </cell>
        </row>
        <row r="1076">
          <cell r="A1076" t="str">
            <v/>
          </cell>
        </row>
        <row r="1077">
          <cell r="A1077" t="str">
            <v/>
          </cell>
        </row>
        <row r="1078">
          <cell r="A1078" t="str">
            <v/>
          </cell>
        </row>
        <row r="1079">
          <cell r="A1079" t="str">
            <v/>
          </cell>
        </row>
        <row r="1080">
          <cell r="A1080" t="str">
            <v/>
          </cell>
        </row>
        <row r="1081">
          <cell r="A1081" t="str">
            <v/>
          </cell>
        </row>
        <row r="1082">
          <cell r="A1082" t="str">
            <v/>
          </cell>
        </row>
        <row r="1083">
          <cell r="A1083" t="str">
            <v/>
          </cell>
        </row>
        <row r="1084">
          <cell r="A1084" t="str">
            <v/>
          </cell>
        </row>
        <row r="1085">
          <cell r="A1085" t="str">
            <v/>
          </cell>
        </row>
        <row r="1086">
          <cell r="A1086" t="str">
            <v/>
          </cell>
        </row>
        <row r="1087">
          <cell r="A1087" t="str">
            <v/>
          </cell>
        </row>
        <row r="1088">
          <cell r="A1088" t="str">
            <v/>
          </cell>
        </row>
        <row r="1089">
          <cell r="A1089" t="str">
            <v/>
          </cell>
        </row>
        <row r="1090">
          <cell r="A1090" t="str">
            <v/>
          </cell>
        </row>
        <row r="1091">
          <cell r="A1091" t="str">
            <v/>
          </cell>
        </row>
        <row r="1092">
          <cell r="A1092" t="str">
            <v/>
          </cell>
        </row>
        <row r="1093">
          <cell r="A1093" t="str">
            <v/>
          </cell>
        </row>
        <row r="1094">
          <cell r="A1094" t="str">
            <v/>
          </cell>
        </row>
        <row r="1095">
          <cell r="A1095" t="str">
            <v/>
          </cell>
        </row>
        <row r="1096">
          <cell r="A1096" t="str">
            <v/>
          </cell>
        </row>
        <row r="1097">
          <cell r="A1097" t="str">
            <v/>
          </cell>
        </row>
        <row r="1098">
          <cell r="A1098" t="str">
            <v/>
          </cell>
        </row>
        <row r="1099">
          <cell r="A1099" t="str">
            <v/>
          </cell>
        </row>
        <row r="1100">
          <cell r="A1100" t="str">
            <v/>
          </cell>
        </row>
        <row r="1101">
          <cell r="A1101" t="str">
            <v/>
          </cell>
        </row>
        <row r="1102">
          <cell r="A1102" t="str">
            <v/>
          </cell>
        </row>
        <row r="1103">
          <cell r="A1103" t="str">
            <v/>
          </cell>
        </row>
        <row r="1104">
          <cell r="A1104" t="str">
            <v/>
          </cell>
        </row>
        <row r="1105">
          <cell r="A1105" t="str">
            <v/>
          </cell>
        </row>
        <row r="1106">
          <cell r="A1106" t="str">
            <v/>
          </cell>
        </row>
        <row r="1107">
          <cell r="A1107" t="str">
            <v/>
          </cell>
        </row>
        <row r="1108">
          <cell r="A1108" t="str">
            <v/>
          </cell>
        </row>
        <row r="1109">
          <cell r="A1109" t="str">
            <v/>
          </cell>
        </row>
        <row r="1110">
          <cell r="A1110" t="str">
            <v/>
          </cell>
        </row>
        <row r="1111">
          <cell r="A1111" t="str">
            <v/>
          </cell>
        </row>
        <row r="1112">
          <cell r="A1112" t="str">
            <v/>
          </cell>
        </row>
        <row r="1113">
          <cell r="A1113" t="str">
            <v/>
          </cell>
        </row>
        <row r="1114">
          <cell r="A1114" t="str">
            <v/>
          </cell>
        </row>
        <row r="1115">
          <cell r="A1115" t="str">
            <v/>
          </cell>
        </row>
        <row r="1116">
          <cell r="A1116" t="str">
            <v/>
          </cell>
        </row>
        <row r="1117">
          <cell r="A1117" t="str">
            <v/>
          </cell>
        </row>
        <row r="1118">
          <cell r="A1118" t="str">
            <v/>
          </cell>
        </row>
        <row r="1119">
          <cell r="A1119" t="str">
            <v/>
          </cell>
        </row>
        <row r="1120">
          <cell r="A1120" t="str">
            <v/>
          </cell>
        </row>
        <row r="1121">
          <cell r="A1121" t="str">
            <v/>
          </cell>
        </row>
        <row r="1122">
          <cell r="A1122" t="str">
            <v/>
          </cell>
        </row>
        <row r="1123">
          <cell r="A1123" t="str">
            <v/>
          </cell>
        </row>
        <row r="1124">
          <cell r="A1124" t="str">
            <v/>
          </cell>
        </row>
        <row r="1125">
          <cell r="A1125" t="str">
            <v/>
          </cell>
        </row>
        <row r="1126">
          <cell r="A1126" t="str">
            <v/>
          </cell>
        </row>
        <row r="1127">
          <cell r="A1127" t="str">
            <v/>
          </cell>
        </row>
        <row r="1128">
          <cell r="A1128" t="str">
            <v/>
          </cell>
        </row>
        <row r="1129">
          <cell r="A1129" t="str">
            <v/>
          </cell>
        </row>
        <row r="1130">
          <cell r="A1130" t="str">
            <v/>
          </cell>
        </row>
        <row r="1131">
          <cell r="A1131" t="str">
            <v/>
          </cell>
        </row>
        <row r="1132">
          <cell r="A1132" t="str">
            <v/>
          </cell>
        </row>
        <row r="1133">
          <cell r="A1133" t="str">
            <v/>
          </cell>
        </row>
        <row r="1134">
          <cell r="A1134" t="str">
            <v/>
          </cell>
        </row>
        <row r="1135">
          <cell r="A1135" t="str">
            <v/>
          </cell>
        </row>
        <row r="1136">
          <cell r="A1136" t="str">
            <v/>
          </cell>
        </row>
        <row r="1137">
          <cell r="A1137" t="str">
            <v/>
          </cell>
        </row>
        <row r="1138">
          <cell r="A1138" t="str">
            <v/>
          </cell>
        </row>
        <row r="1139">
          <cell r="A1139" t="str">
            <v/>
          </cell>
        </row>
        <row r="1140">
          <cell r="A1140" t="str">
            <v/>
          </cell>
        </row>
        <row r="1141">
          <cell r="A1141" t="str">
            <v/>
          </cell>
        </row>
        <row r="1142">
          <cell r="A1142" t="str">
            <v/>
          </cell>
        </row>
        <row r="1143">
          <cell r="A1143" t="str">
            <v/>
          </cell>
        </row>
        <row r="1144">
          <cell r="A1144" t="str">
            <v/>
          </cell>
        </row>
        <row r="1145">
          <cell r="A1145" t="str">
            <v/>
          </cell>
        </row>
        <row r="1146">
          <cell r="A1146" t="str">
            <v/>
          </cell>
        </row>
        <row r="1147">
          <cell r="A1147" t="str">
            <v/>
          </cell>
        </row>
        <row r="1148">
          <cell r="A1148" t="str">
            <v/>
          </cell>
        </row>
        <row r="1149">
          <cell r="A1149" t="str">
            <v/>
          </cell>
        </row>
        <row r="1150">
          <cell r="A1150" t="str">
            <v/>
          </cell>
        </row>
        <row r="1151">
          <cell r="A1151" t="str">
            <v/>
          </cell>
        </row>
        <row r="1152">
          <cell r="A1152" t="str">
            <v/>
          </cell>
        </row>
        <row r="1153">
          <cell r="A1153" t="str">
            <v/>
          </cell>
        </row>
        <row r="1154">
          <cell r="A1154" t="str">
            <v/>
          </cell>
        </row>
        <row r="1155">
          <cell r="A1155" t="str">
            <v/>
          </cell>
        </row>
        <row r="1156">
          <cell r="A1156" t="str">
            <v/>
          </cell>
        </row>
        <row r="1157">
          <cell r="A1157" t="str">
            <v/>
          </cell>
        </row>
        <row r="1158">
          <cell r="A1158" t="str">
            <v/>
          </cell>
        </row>
        <row r="1159">
          <cell r="A1159" t="str">
            <v/>
          </cell>
        </row>
        <row r="1160">
          <cell r="A1160" t="str">
            <v/>
          </cell>
        </row>
        <row r="1161">
          <cell r="A1161" t="str">
            <v/>
          </cell>
        </row>
        <row r="1162">
          <cell r="A1162" t="str">
            <v/>
          </cell>
        </row>
        <row r="1163">
          <cell r="A1163" t="str">
            <v/>
          </cell>
        </row>
        <row r="1164">
          <cell r="A1164" t="str">
            <v/>
          </cell>
        </row>
        <row r="1165">
          <cell r="A1165" t="str">
            <v/>
          </cell>
        </row>
        <row r="1166">
          <cell r="A1166" t="str">
            <v/>
          </cell>
        </row>
        <row r="1167">
          <cell r="A1167" t="str">
            <v/>
          </cell>
        </row>
        <row r="1168">
          <cell r="A1168" t="str">
            <v/>
          </cell>
        </row>
        <row r="1169">
          <cell r="A1169" t="str">
            <v/>
          </cell>
        </row>
        <row r="1170">
          <cell r="A1170" t="str">
            <v/>
          </cell>
        </row>
        <row r="1171">
          <cell r="A1171" t="str">
            <v/>
          </cell>
        </row>
        <row r="1172">
          <cell r="A1172" t="str">
            <v/>
          </cell>
        </row>
        <row r="1173">
          <cell r="A1173" t="str">
            <v/>
          </cell>
        </row>
        <row r="1174">
          <cell r="A1174" t="str">
            <v/>
          </cell>
        </row>
        <row r="1175">
          <cell r="A1175" t="str">
            <v/>
          </cell>
        </row>
        <row r="1176">
          <cell r="A1176" t="str">
            <v/>
          </cell>
        </row>
        <row r="1177">
          <cell r="A1177" t="str">
            <v/>
          </cell>
        </row>
        <row r="1178">
          <cell r="A1178" t="str">
            <v/>
          </cell>
        </row>
        <row r="1179">
          <cell r="A1179" t="str">
            <v/>
          </cell>
        </row>
        <row r="1180">
          <cell r="A1180" t="str">
            <v/>
          </cell>
        </row>
        <row r="1181">
          <cell r="A1181" t="str">
            <v/>
          </cell>
        </row>
        <row r="1182">
          <cell r="A1182" t="str">
            <v/>
          </cell>
        </row>
        <row r="1183">
          <cell r="A1183" t="str">
            <v/>
          </cell>
        </row>
        <row r="1184">
          <cell r="A1184" t="str">
            <v/>
          </cell>
        </row>
        <row r="1185">
          <cell r="A1185" t="str">
            <v/>
          </cell>
        </row>
        <row r="1186">
          <cell r="A1186" t="str">
            <v/>
          </cell>
        </row>
        <row r="1187">
          <cell r="A1187" t="str">
            <v/>
          </cell>
        </row>
        <row r="1188">
          <cell r="A1188" t="str">
            <v/>
          </cell>
        </row>
        <row r="1189">
          <cell r="A1189" t="str">
            <v/>
          </cell>
        </row>
        <row r="1190">
          <cell r="A1190" t="str">
            <v/>
          </cell>
        </row>
        <row r="1191">
          <cell r="A1191" t="str">
            <v/>
          </cell>
        </row>
        <row r="1192">
          <cell r="A1192" t="str">
            <v/>
          </cell>
        </row>
        <row r="1193">
          <cell r="A1193" t="str">
            <v/>
          </cell>
        </row>
        <row r="1194">
          <cell r="A1194" t="str">
            <v/>
          </cell>
        </row>
        <row r="1195">
          <cell r="A1195" t="str">
            <v/>
          </cell>
        </row>
        <row r="1196">
          <cell r="A1196" t="str">
            <v/>
          </cell>
        </row>
        <row r="1197">
          <cell r="A1197" t="str">
            <v/>
          </cell>
        </row>
        <row r="1198">
          <cell r="A1198" t="str">
            <v/>
          </cell>
        </row>
        <row r="1199">
          <cell r="A1199" t="str">
            <v/>
          </cell>
        </row>
        <row r="1200">
          <cell r="A1200" t="str">
            <v/>
          </cell>
        </row>
        <row r="1201">
          <cell r="A1201" t="str">
            <v/>
          </cell>
        </row>
        <row r="1202">
          <cell r="A1202" t="str">
            <v/>
          </cell>
        </row>
        <row r="1203">
          <cell r="A1203" t="str">
            <v/>
          </cell>
        </row>
        <row r="1204">
          <cell r="A1204" t="str">
            <v/>
          </cell>
        </row>
        <row r="1205">
          <cell r="A1205" t="str">
            <v/>
          </cell>
        </row>
        <row r="1206">
          <cell r="A1206" t="str">
            <v/>
          </cell>
        </row>
        <row r="1207">
          <cell r="A1207" t="str">
            <v/>
          </cell>
        </row>
        <row r="1208">
          <cell r="A1208" t="str">
            <v/>
          </cell>
        </row>
        <row r="1209">
          <cell r="A1209" t="str">
            <v/>
          </cell>
        </row>
        <row r="1210">
          <cell r="A1210" t="str">
            <v/>
          </cell>
        </row>
        <row r="1211">
          <cell r="A1211" t="str">
            <v/>
          </cell>
        </row>
        <row r="1212">
          <cell r="A1212" t="str">
            <v/>
          </cell>
        </row>
        <row r="1213">
          <cell r="A1213" t="str">
            <v/>
          </cell>
        </row>
        <row r="1214">
          <cell r="A1214" t="str">
            <v/>
          </cell>
        </row>
        <row r="1215">
          <cell r="A1215" t="str">
            <v/>
          </cell>
        </row>
        <row r="1216">
          <cell r="A1216" t="str">
            <v/>
          </cell>
        </row>
        <row r="1217">
          <cell r="A1217" t="str">
            <v/>
          </cell>
        </row>
        <row r="1218">
          <cell r="A1218" t="str">
            <v/>
          </cell>
        </row>
        <row r="1219">
          <cell r="A1219" t="str">
            <v/>
          </cell>
        </row>
        <row r="1220">
          <cell r="A1220" t="str">
            <v/>
          </cell>
        </row>
        <row r="1221">
          <cell r="A1221" t="str">
            <v/>
          </cell>
        </row>
        <row r="1222">
          <cell r="A1222" t="str">
            <v/>
          </cell>
        </row>
        <row r="1223">
          <cell r="A1223" t="str">
            <v/>
          </cell>
        </row>
        <row r="1224">
          <cell r="A1224" t="str">
            <v/>
          </cell>
        </row>
        <row r="1225">
          <cell r="A1225" t="str">
            <v/>
          </cell>
        </row>
        <row r="1226">
          <cell r="A1226" t="str">
            <v/>
          </cell>
        </row>
        <row r="1227">
          <cell r="A1227" t="str">
            <v/>
          </cell>
        </row>
        <row r="1228">
          <cell r="A1228" t="str">
            <v/>
          </cell>
        </row>
        <row r="1229">
          <cell r="A1229" t="str">
            <v/>
          </cell>
        </row>
        <row r="1230">
          <cell r="A1230" t="str">
            <v/>
          </cell>
        </row>
        <row r="1231">
          <cell r="A1231" t="str">
            <v/>
          </cell>
        </row>
        <row r="1232">
          <cell r="A1232" t="str">
            <v/>
          </cell>
        </row>
        <row r="1233">
          <cell r="A1233" t="str">
            <v/>
          </cell>
        </row>
        <row r="1234">
          <cell r="A1234" t="str">
            <v/>
          </cell>
        </row>
        <row r="1235">
          <cell r="A1235" t="str">
            <v/>
          </cell>
        </row>
        <row r="1236">
          <cell r="A1236" t="str">
            <v/>
          </cell>
        </row>
        <row r="1237">
          <cell r="A1237" t="str">
            <v/>
          </cell>
        </row>
        <row r="1238">
          <cell r="A1238" t="str">
            <v/>
          </cell>
        </row>
        <row r="1239">
          <cell r="A1239" t="str">
            <v/>
          </cell>
        </row>
        <row r="1240">
          <cell r="A1240" t="str">
            <v/>
          </cell>
        </row>
        <row r="1241">
          <cell r="A1241" t="str">
            <v/>
          </cell>
        </row>
        <row r="1242">
          <cell r="A1242" t="str">
            <v/>
          </cell>
        </row>
        <row r="1243">
          <cell r="A1243" t="str">
            <v/>
          </cell>
        </row>
        <row r="1244">
          <cell r="A1244" t="str">
            <v/>
          </cell>
        </row>
        <row r="1245">
          <cell r="A1245" t="str">
            <v/>
          </cell>
        </row>
        <row r="1246">
          <cell r="A1246" t="str">
            <v/>
          </cell>
        </row>
        <row r="1247">
          <cell r="A1247" t="str">
            <v/>
          </cell>
        </row>
        <row r="1248">
          <cell r="A1248" t="str">
            <v/>
          </cell>
        </row>
        <row r="1249">
          <cell r="A1249" t="str">
            <v/>
          </cell>
        </row>
        <row r="1250">
          <cell r="A1250" t="str">
            <v/>
          </cell>
        </row>
        <row r="1251">
          <cell r="A1251" t="str">
            <v/>
          </cell>
        </row>
        <row r="1252">
          <cell r="A1252" t="str">
            <v/>
          </cell>
        </row>
        <row r="1253">
          <cell r="A1253" t="str">
            <v/>
          </cell>
        </row>
        <row r="1254">
          <cell r="A1254" t="str">
            <v/>
          </cell>
        </row>
        <row r="1255">
          <cell r="A1255" t="str">
            <v/>
          </cell>
        </row>
        <row r="1256">
          <cell r="A1256" t="str">
            <v/>
          </cell>
        </row>
        <row r="1257">
          <cell r="A1257" t="str">
            <v/>
          </cell>
        </row>
        <row r="1258">
          <cell r="A1258" t="str">
            <v/>
          </cell>
        </row>
        <row r="1259">
          <cell r="A1259" t="str">
            <v/>
          </cell>
        </row>
        <row r="1260">
          <cell r="A1260" t="str">
            <v/>
          </cell>
        </row>
        <row r="1261">
          <cell r="A1261" t="str">
            <v/>
          </cell>
        </row>
        <row r="1262">
          <cell r="A1262" t="str">
            <v/>
          </cell>
        </row>
        <row r="1263">
          <cell r="A1263" t="str">
            <v/>
          </cell>
        </row>
        <row r="1264">
          <cell r="A1264" t="str">
            <v/>
          </cell>
        </row>
        <row r="1265">
          <cell r="A1265" t="str">
            <v/>
          </cell>
        </row>
        <row r="1266">
          <cell r="A1266" t="str">
            <v/>
          </cell>
        </row>
        <row r="1267">
          <cell r="A1267" t="str">
            <v/>
          </cell>
        </row>
        <row r="1268">
          <cell r="A1268" t="str">
            <v/>
          </cell>
        </row>
        <row r="1269">
          <cell r="A1269" t="str">
            <v/>
          </cell>
        </row>
        <row r="1270">
          <cell r="A1270" t="str">
            <v/>
          </cell>
        </row>
        <row r="1271">
          <cell r="A1271" t="str">
            <v/>
          </cell>
        </row>
        <row r="1272">
          <cell r="A1272" t="str">
            <v/>
          </cell>
        </row>
        <row r="1273">
          <cell r="A1273" t="str">
            <v/>
          </cell>
        </row>
        <row r="1274">
          <cell r="A1274" t="str">
            <v/>
          </cell>
        </row>
        <row r="1275">
          <cell r="A1275" t="str">
            <v/>
          </cell>
        </row>
        <row r="1276">
          <cell r="A1276" t="str">
            <v/>
          </cell>
        </row>
        <row r="1277">
          <cell r="A1277" t="str">
            <v/>
          </cell>
        </row>
        <row r="1278">
          <cell r="A1278" t="str">
            <v/>
          </cell>
        </row>
        <row r="1279">
          <cell r="A1279" t="str">
            <v/>
          </cell>
        </row>
        <row r="1280">
          <cell r="A1280" t="str">
            <v/>
          </cell>
        </row>
        <row r="1281">
          <cell r="A1281" t="str">
            <v/>
          </cell>
        </row>
        <row r="1282">
          <cell r="A1282" t="str">
            <v/>
          </cell>
        </row>
        <row r="1283">
          <cell r="A1283" t="str">
            <v/>
          </cell>
        </row>
        <row r="1284">
          <cell r="A1284" t="str">
            <v/>
          </cell>
        </row>
        <row r="1285">
          <cell r="A1285" t="str">
            <v/>
          </cell>
        </row>
        <row r="1286">
          <cell r="A1286" t="str">
            <v/>
          </cell>
        </row>
        <row r="1287">
          <cell r="A1287" t="str">
            <v/>
          </cell>
        </row>
        <row r="1288">
          <cell r="A1288" t="str">
            <v/>
          </cell>
        </row>
        <row r="1289">
          <cell r="A1289" t="str">
            <v/>
          </cell>
        </row>
        <row r="1290">
          <cell r="A1290" t="str">
            <v/>
          </cell>
        </row>
        <row r="1291">
          <cell r="A1291" t="str">
            <v/>
          </cell>
        </row>
        <row r="1292">
          <cell r="A1292" t="str">
            <v/>
          </cell>
        </row>
        <row r="1293">
          <cell r="A1293" t="str">
            <v/>
          </cell>
        </row>
        <row r="1294">
          <cell r="A1294" t="str">
            <v/>
          </cell>
        </row>
        <row r="1295">
          <cell r="A1295" t="str">
            <v/>
          </cell>
        </row>
        <row r="1296">
          <cell r="A1296" t="str">
            <v/>
          </cell>
        </row>
        <row r="1297">
          <cell r="A1297" t="str">
            <v/>
          </cell>
        </row>
        <row r="1298">
          <cell r="A1298" t="str">
            <v/>
          </cell>
        </row>
        <row r="1299">
          <cell r="A1299" t="str">
            <v/>
          </cell>
        </row>
        <row r="1300">
          <cell r="A1300" t="str">
            <v/>
          </cell>
        </row>
        <row r="1301">
          <cell r="A1301" t="str">
            <v/>
          </cell>
        </row>
        <row r="1302">
          <cell r="A1302" t="str">
            <v/>
          </cell>
        </row>
        <row r="1303">
          <cell r="A1303" t="str">
            <v/>
          </cell>
        </row>
        <row r="1304">
          <cell r="A1304" t="str">
            <v/>
          </cell>
        </row>
        <row r="1305">
          <cell r="A1305" t="str">
            <v/>
          </cell>
        </row>
        <row r="1306">
          <cell r="A1306" t="str">
            <v/>
          </cell>
        </row>
        <row r="1307">
          <cell r="A1307" t="str">
            <v/>
          </cell>
        </row>
        <row r="1308">
          <cell r="A1308" t="str">
            <v/>
          </cell>
        </row>
        <row r="1309">
          <cell r="A1309" t="str">
            <v/>
          </cell>
        </row>
        <row r="1310">
          <cell r="A1310" t="str">
            <v/>
          </cell>
        </row>
        <row r="1311">
          <cell r="A1311" t="str">
            <v/>
          </cell>
        </row>
        <row r="1312">
          <cell r="A1312" t="str">
            <v/>
          </cell>
        </row>
        <row r="1313">
          <cell r="A1313" t="str">
            <v/>
          </cell>
        </row>
        <row r="1314">
          <cell r="A1314" t="str">
            <v/>
          </cell>
        </row>
        <row r="1315">
          <cell r="A1315" t="str">
            <v/>
          </cell>
        </row>
        <row r="1316">
          <cell r="A1316" t="str">
            <v/>
          </cell>
        </row>
        <row r="1317">
          <cell r="A1317" t="str">
            <v/>
          </cell>
        </row>
        <row r="1318">
          <cell r="A1318" t="str">
            <v/>
          </cell>
        </row>
        <row r="1319">
          <cell r="A1319" t="str">
            <v/>
          </cell>
        </row>
        <row r="1320">
          <cell r="A1320" t="str">
            <v/>
          </cell>
        </row>
        <row r="1321">
          <cell r="A1321" t="str">
            <v/>
          </cell>
        </row>
        <row r="1322">
          <cell r="A1322" t="str">
            <v/>
          </cell>
        </row>
        <row r="1323">
          <cell r="A1323" t="str">
            <v/>
          </cell>
        </row>
        <row r="1324">
          <cell r="A1324" t="str">
            <v/>
          </cell>
        </row>
        <row r="1325">
          <cell r="A1325" t="str">
            <v/>
          </cell>
        </row>
        <row r="1326">
          <cell r="A1326" t="str">
            <v/>
          </cell>
        </row>
        <row r="1327">
          <cell r="A1327" t="str">
            <v/>
          </cell>
        </row>
        <row r="1328">
          <cell r="A1328" t="str">
            <v/>
          </cell>
        </row>
        <row r="1329">
          <cell r="A1329" t="str">
            <v/>
          </cell>
        </row>
        <row r="1330">
          <cell r="A1330" t="str">
            <v/>
          </cell>
        </row>
        <row r="1331">
          <cell r="A1331" t="str">
            <v/>
          </cell>
        </row>
        <row r="1332">
          <cell r="A1332" t="str">
            <v/>
          </cell>
        </row>
        <row r="1333">
          <cell r="A1333" t="str">
            <v/>
          </cell>
        </row>
        <row r="1334">
          <cell r="A1334" t="str">
            <v/>
          </cell>
        </row>
        <row r="1335">
          <cell r="A1335" t="str">
            <v/>
          </cell>
        </row>
        <row r="1336">
          <cell r="A1336" t="str">
            <v/>
          </cell>
        </row>
        <row r="1337">
          <cell r="A1337" t="str">
            <v/>
          </cell>
        </row>
        <row r="1338">
          <cell r="A1338" t="str">
            <v/>
          </cell>
        </row>
        <row r="1339">
          <cell r="A1339" t="str">
            <v/>
          </cell>
        </row>
        <row r="1340">
          <cell r="A1340" t="str">
            <v/>
          </cell>
        </row>
        <row r="1341">
          <cell r="A1341" t="str">
            <v/>
          </cell>
        </row>
        <row r="1342">
          <cell r="A1342" t="str">
            <v/>
          </cell>
        </row>
        <row r="1343">
          <cell r="A1343" t="str">
            <v/>
          </cell>
        </row>
        <row r="1344">
          <cell r="A1344" t="str">
            <v/>
          </cell>
        </row>
        <row r="1345">
          <cell r="A1345" t="str">
            <v/>
          </cell>
        </row>
        <row r="1346">
          <cell r="A1346" t="str">
            <v/>
          </cell>
        </row>
        <row r="1347">
          <cell r="A1347" t="str">
            <v/>
          </cell>
        </row>
        <row r="1348">
          <cell r="A1348" t="str">
            <v/>
          </cell>
        </row>
        <row r="1349">
          <cell r="A1349" t="str">
            <v/>
          </cell>
        </row>
        <row r="1350">
          <cell r="A1350" t="str">
            <v/>
          </cell>
        </row>
        <row r="1351">
          <cell r="A1351" t="str">
            <v/>
          </cell>
        </row>
        <row r="1352">
          <cell r="A1352" t="str">
            <v/>
          </cell>
        </row>
        <row r="1353">
          <cell r="A1353" t="str">
            <v/>
          </cell>
        </row>
        <row r="1354">
          <cell r="A1354" t="str">
            <v/>
          </cell>
        </row>
        <row r="1355">
          <cell r="A1355" t="str">
            <v/>
          </cell>
        </row>
        <row r="1356">
          <cell r="A1356" t="str">
            <v/>
          </cell>
        </row>
        <row r="1357">
          <cell r="A1357" t="str">
            <v/>
          </cell>
        </row>
        <row r="1358">
          <cell r="A1358" t="str">
            <v/>
          </cell>
        </row>
        <row r="1359">
          <cell r="A1359" t="str">
            <v/>
          </cell>
        </row>
        <row r="1360">
          <cell r="A1360" t="str">
            <v/>
          </cell>
        </row>
        <row r="1361">
          <cell r="A1361" t="str">
            <v/>
          </cell>
        </row>
        <row r="1362">
          <cell r="A1362" t="str">
            <v/>
          </cell>
        </row>
        <row r="1363">
          <cell r="A1363" t="str">
            <v/>
          </cell>
        </row>
        <row r="1364">
          <cell r="A1364" t="str">
            <v/>
          </cell>
        </row>
        <row r="1365">
          <cell r="A1365" t="str">
            <v/>
          </cell>
        </row>
        <row r="1366">
          <cell r="A1366" t="str">
            <v/>
          </cell>
        </row>
        <row r="1367">
          <cell r="A1367" t="str">
            <v/>
          </cell>
        </row>
        <row r="1368">
          <cell r="A1368" t="str">
            <v/>
          </cell>
        </row>
        <row r="1369">
          <cell r="A1369" t="str">
            <v/>
          </cell>
        </row>
        <row r="1370">
          <cell r="A1370" t="str">
            <v/>
          </cell>
        </row>
        <row r="1371">
          <cell r="A1371" t="str">
            <v/>
          </cell>
        </row>
        <row r="1372">
          <cell r="A1372" t="str">
            <v/>
          </cell>
        </row>
        <row r="1373">
          <cell r="A1373" t="str">
            <v/>
          </cell>
        </row>
        <row r="1374">
          <cell r="A1374" t="str">
            <v/>
          </cell>
        </row>
        <row r="1375">
          <cell r="A1375" t="str">
            <v/>
          </cell>
        </row>
        <row r="1376">
          <cell r="A1376" t="str">
            <v/>
          </cell>
        </row>
        <row r="1377">
          <cell r="A1377" t="str">
            <v/>
          </cell>
        </row>
        <row r="1378">
          <cell r="A1378" t="str">
            <v/>
          </cell>
        </row>
        <row r="1379">
          <cell r="A1379" t="str">
            <v/>
          </cell>
        </row>
        <row r="1380">
          <cell r="A1380" t="str">
            <v/>
          </cell>
        </row>
        <row r="1381">
          <cell r="A1381" t="str">
            <v/>
          </cell>
        </row>
        <row r="1382">
          <cell r="A1382" t="str">
            <v/>
          </cell>
        </row>
        <row r="1383">
          <cell r="A1383" t="str">
            <v/>
          </cell>
        </row>
        <row r="1384">
          <cell r="A1384" t="str">
            <v/>
          </cell>
        </row>
        <row r="1385">
          <cell r="A1385" t="str">
            <v/>
          </cell>
        </row>
        <row r="1386">
          <cell r="A1386" t="str">
            <v/>
          </cell>
        </row>
        <row r="1387">
          <cell r="A1387" t="str">
            <v/>
          </cell>
        </row>
        <row r="1388">
          <cell r="A1388" t="str">
            <v/>
          </cell>
        </row>
        <row r="1389">
          <cell r="A1389" t="str">
            <v/>
          </cell>
        </row>
        <row r="1390">
          <cell r="A1390" t="str">
            <v/>
          </cell>
        </row>
        <row r="1391">
          <cell r="A1391" t="str">
            <v/>
          </cell>
        </row>
        <row r="1392">
          <cell r="A1392" t="str">
            <v/>
          </cell>
        </row>
        <row r="1393">
          <cell r="A1393" t="str">
            <v/>
          </cell>
        </row>
        <row r="1394">
          <cell r="A1394" t="str">
            <v/>
          </cell>
        </row>
        <row r="1395">
          <cell r="A1395" t="str">
            <v/>
          </cell>
        </row>
        <row r="1396">
          <cell r="A1396" t="str">
            <v/>
          </cell>
        </row>
        <row r="1397">
          <cell r="A1397" t="str">
            <v/>
          </cell>
        </row>
        <row r="1398">
          <cell r="A1398" t="str">
            <v/>
          </cell>
        </row>
        <row r="1399">
          <cell r="A1399" t="str">
            <v/>
          </cell>
        </row>
        <row r="1400">
          <cell r="A1400" t="str">
            <v/>
          </cell>
        </row>
        <row r="1401">
          <cell r="A1401" t="str">
            <v/>
          </cell>
        </row>
        <row r="1402">
          <cell r="A1402" t="str">
            <v/>
          </cell>
        </row>
        <row r="1403">
          <cell r="A1403" t="str">
            <v/>
          </cell>
        </row>
        <row r="1404">
          <cell r="A1404" t="str">
            <v/>
          </cell>
        </row>
        <row r="1405">
          <cell r="A1405" t="str">
            <v/>
          </cell>
        </row>
        <row r="1406">
          <cell r="A1406" t="str">
            <v/>
          </cell>
        </row>
        <row r="1407">
          <cell r="A1407" t="str">
            <v/>
          </cell>
        </row>
        <row r="1408">
          <cell r="A1408" t="str">
            <v/>
          </cell>
        </row>
        <row r="1409">
          <cell r="A1409" t="str">
            <v/>
          </cell>
        </row>
        <row r="1410">
          <cell r="A1410" t="str">
            <v/>
          </cell>
        </row>
        <row r="1411">
          <cell r="A1411" t="str">
            <v/>
          </cell>
        </row>
        <row r="1412">
          <cell r="A1412" t="str">
            <v/>
          </cell>
        </row>
        <row r="1413">
          <cell r="A1413" t="str">
            <v/>
          </cell>
        </row>
        <row r="1414">
          <cell r="A1414" t="str">
            <v/>
          </cell>
        </row>
        <row r="1415">
          <cell r="A1415" t="str">
            <v/>
          </cell>
        </row>
        <row r="1416">
          <cell r="A1416" t="str">
            <v/>
          </cell>
        </row>
        <row r="1417">
          <cell r="A1417" t="str">
            <v/>
          </cell>
        </row>
        <row r="1418">
          <cell r="A1418" t="str">
            <v/>
          </cell>
        </row>
        <row r="1419">
          <cell r="A1419" t="str">
            <v/>
          </cell>
        </row>
        <row r="1420">
          <cell r="A1420" t="str">
            <v/>
          </cell>
        </row>
        <row r="1421">
          <cell r="A1421" t="str">
            <v/>
          </cell>
        </row>
        <row r="1422">
          <cell r="A1422" t="str">
            <v/>
          </cell>
        </row>
        <row r="1423">
          <cell r="A1423" t="str">
            <v/>
          </cell>
        </row>
        <row r="1424">
          <cell r="A1424" t="str">
            <v/>
          </cell>
        </row>
        <row r="1425">
          <cell r="A1425" t="str">
            <v/>
          </cell>
        </row>
        <row r="1426">
          <cell r="A1426" t="str">
            <v/>
          </cell>
        </row>
        <row r="1427">
          <cell r="A1427" t="str">
            <v/>
          </cell>
        </row>
        <row r="1428">
          <cell r="A1428" t="str">
            <v/>
          </cell>
        </row>
        <row r="1429">
          <cell r="A1429" t="str">
            <v/>
          </cell>
        </row>
        <row r="1430">
          <cell r="A1430" t="str">
            <v/>
          </cell>
        </row>
        <row r="1431">
          <cell r="A1431" t="str">
            <v/>
          </cell>
        </row>
        <row r="1432">
          <cell r="A1432" t="str">
            <v/>
          </cell>
        </row>
        <row r="1433">
          <cell r="A1433" t="str">
            <v/>
          </cell>
        </row>
        <row r="1434">
          <cell r="A1434" t="str">
            <v/>
          </cell>
        </row>
        <row r="1435">
          <cell r="A1435" t="str">
            <v/>
          </cell>
        </row>
        <row r="1436">
          <cell r="A1436" t="str">
            <v/>
          </cell>
        </row>
        <row r="1437">
          <cell r="A1437" t="str">
            <v/>
          </cell>
        </row>
        <row r="1438">
          <cell r="A1438" t="str">
            <v/>
          </cell>
        </row>
        <row r="1439">
          <cell r="A1439" t="str">
            <v/>
          </cell>
        </row>
        <row r="1440">
          <cell r="A1440" t="str">
            <v/>
          </cell>
        </row>
        <row r="1441">
          <cell r="A1441" t="str">
            <v/>
          </cell>
        </row>
        <row r="1442">
          <cell r="A1442" t="str">
            <v/>
          </cell>
        </row>
        <row r="1443">
          <cell r="A1443" t="str">
            <v/>
          </cell>
        </row>
        <row r="1444">
          <cell r="A1444" t="str">
            <v/>
          </cell>
        </row>
        <row r="1445">
          <cell r="A1445" t="str">
            <v/>
          </cell>
        </row>
        <row r="1446">
          <cell r="A1446" t="str">
            <v/>
          </cell>
        </row>
        <row r="1447">
          <cell r="A1447" t="str">
            <v/>
          </cell>
        </row>
        <row r="1448">
          <cell r="A1448" t="str">
            <v/>
          </cell>
        </row>
        <row r="1449">
          <cell r="A1449" t="str">
            <v/>
          </cell>
        </row>
        <row r="1450">
          <cell r="A1450" t="str">
            <v/>
          </cell>
        </row>
        <row r="1451">
          <cell r="A1451" t="str">
            <v/>
          </cell>
        </row>
        <row r="1452">
          <cell r="A1452" t="str">
            <v/>
          </cell>
        </row>
        <row r="1453">
          <cell r="A1453" t="str">
            <v/>
          </cell>
        </row>
        <row r="1454">
          <cell r="A1454" t="str">
            <v/>
          </cell>
        </row>
        <row r="1455">
          <cell r="A1455" t="str">
            <v/>
          </cell>
        </row>
        <row r="1456">
          <cell r="A1456" t="str">
            <v/>
          </cell>
        </row>
        <row r="1457">
          <cell r="A1457" t="str">
            <v/>
          </cell>
        </row>
        <row r="1458">
          <cell r="A1458" t="str">
            <v/>
          </cell>
        </row>
        <row r="1459">
          <cell r="A1459" t="str">
            <v/>
          </cell>
        </row>
      </sheetData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"/>
      <sheetName val="BK STOP4-BL_108"/>
      <sheetName val="BK STOP4-PI_109"/>
      <sheetName val="KMO"/>
      <sheetName val="Too Type"/>
      <sheetName val="Sheet2"/>
      <sheetName val="Tool Type"/>
      <sheetName val="서식"/>
      <sheetName val="DATE"/>
      <sheetName val="CODE"/>
      <sheetName val="GB-IC Villingen GG"/>
      <sheetName val="CVT산정"/>
      <sheetName val="2.대외공문"/>
      <sheetName val="상세(독일)"/>
    </sheetNames>
    <sheetDataSet>
      <sheetData sheetId="0">
        <row r="1">
          <cell r="A1" t="str">
            <v>재질</v>
          </cell>
          <cell r="B1" t="str">
            <v>SYMC</v>
          </cell>
        </row>
        <row r="2">
          <cell r="A2" t="str">
            <v>S45C</v>
          </cell>
          <cell r="B2">
            <v>750</v>
          </cell>
        </row>
        <row r="3">
          <cell r="A3" t="str">
            <v>SS41</v>
          </cell>
          <cell r="B3">
            <v>650</v>
          </cell>
        </row>
        <row r="4">
          <cell r="A4" t="str">
            <v>SKS3</v>
          </cell>
          <cell r="B4">
            <v>3000</v>
          </cell>
        </row>
        <row r="5">
          <cell r="A5" t="str">
            <v>SKD11</v>
          </cell>
          <cell r="B5">
            <v>3800</v>
          </cell>
        </row>
        <row r="6">
          <cell r="A6" t="str">
            <v>SKD61</v>
          </cell>
          <cell r="B6">
            <v>3800</v>
          </cell>
        </row>
        <row r="7">
          <cell r="A7" t="str">
            <v>SK3</v>
          </cell>
          <cell r="B7">
            <v>2800</v>
          </cell>
        </row>
        <row r="8">
          <cell r="A8" t="str">
            <v>S20C</v>
          </cell>
          <cell r="B8">
            <v>650</v>
          </cell>
        </row>
        <row r="10">
          <cell r="A10" t="str">
            <v>설    계</v>
          </cell>
          <cell r="B10">
            <v>8000</v>
          </cell>
        </row>
        <row r="11">
          <cell r="A11" t="str">
            <v>선    반</v>
          </cell>
          <cell r="B11">
            <v>8300</v>
          </cell>
        </row>
        <row r="12">
          <cell r="A12" t="str">
            <v>밀    링</v>
          </cell>
          <cell r="B12">
            <v>9400</v>
          </cell>
        </row>
        <row r="13">
          <cell r="A13" t="str">
            <v>드    릴</v>
          </cell>
          <cell r="B13">
            <v>8100</v>
          </cell>
        </row>
        <row r="14">
          <cell r="A14" t="str">
            <v>연    마</v>
          </cell>
          <cell r="B14">
            <v>9100</v>
          </cell>
        </row>
        <row r="15">
          <cell r="A15" t="str">
            <v>CONTOUR</v>
          </cell>
          <cell r="B15">
            <v>7200</v>
          </cell>
        </row>
        <row r="16">
          <cell r="A16" t="str">
            <v>사    상</v>
          </cell>
          <cell r="B16">
            <v>7000</v>
          </cell>
        </row>
        <row r="17">
          <cell r="A17" t="str">
            <v>조    립</v>
          </cell>
          <cell r="B17">
            <v>8000</v>
          </cell>
        </row>
        <row r="18">
          <cell r="A18" t="str">
            <v>TRY  OUT</v>
          </cell>
          <cell r="B18">
            <v>10000</v>
          </cell>
        </row>
        <row r="19">
          <cell r="A19" t="str">
            <v>WIRE CUT</v>
          </cell>
          <cell r="B19">
            <v>12500</v>
          </cell>
        </row>
        <row r="20">
          <cell r="A20" t="str">
            <v>열 처 리</v>
          </cell>
          <cell r="B20">
            <v>2500</v>
          </cell>
        </row>
        <row r="21">
          <cell r="A21" t="str">
            <v>TD 열처리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C96"/>
      <sheetName val="HISTOB96"/>
      <sheetName val="HISTOR96"/>
      <sheetName val="IMMAT"/>
      <sheetName val="IMMATREN"/>
    </sheetNames>
    <sheetDataSet>
      <sheetData sheetId="0"/>
      <sheetData sheetId="1"/>
      <sheetData sheetId="2"/>
      <sheetData sheetId="3"/>
      <sheetData sheetId="4" refreshError="1">
        <row r="1">
          <cell r="A1" t="str">
            <v>IMMATRICULATIONS BELGIQUE - VP PAR MODELE - DECEMBRE 1996</v>
          </cell>
        </row>
        <row r="2">
          <cell r="A2">
            <v>35453.60330185185</v>
          </cell>
          <cell r="B2" t="str">
            <v>VOLUMES</v>
          </cell>
          <cell r="R2" t="str">
            <v>PENETRATIONS</v>
          </cell>
        </row>
        <row r="3">
          <cell r="A3" t="str">
            <v>MODELES</v>
          </cell>
          <cell r="B3" t="str">
            <v>JANV</v>
          </cell>
          <cell r="C3" t="str">
            <v>FEVR</v>
          </cell>
          <cell r="D3" t="str">
            <v>MARS</v>
          </cell>
          <cell r="E3" t="str">
            <v>AVRIL</v>
          </cell>
          <cell r="F3" t="str">
            <v>MAI</v>
          </cell>
          <cell r="G3" t="str">
            <v>JUIN</v>
          </cell>
          <cell r="H3" t="str">
            <v>JUIL</v>
          </cell>
          <cell r="I3" t="str">
            <v>AOUT</v>
          </cell>
          <cell r="J3" t="str">
            <v>SEPT</v>
          </cell>
          <cell r="K3" t="str">
            <v>OCT</v>
          </cell>
          <cell r="L3" t="str">
            <v>NOV</v>
          </cell>
          <cell r="M3" t="str">
            <v>DEC</v>
          </cell>
          <cell r="N3" t="str">
            <v>Tot.96</v>
          </cell>
          <cell r="O3" t="str">
            <v>Tot.95</v>
          </cell>
          <cell r="P3" t="str">
            <v>VAR</v>
          </cell>
          <cell r="Q3" t="str">
            <v>MODELES</v>
          </cell>
          <cell r="R3" t="str">
            <v>JANV</v>
          </cell>
          <cell r="S3" t="str">
            <v>FEVR</v>
          </cell>
          <cell r="T3" t="str">
            <v>MARS</v>
          </cell>
          <cell r="U3" t="str">
            <v>AVRIL</v>
          </cell>
          <cell r="V3" t="str">
            <v>MAI</v>
          </cell>
          <cell r="W3" t="str">
            <v>JUIN</v>
          </cell>
          <cell r="X3" t="str">
            <v>JUIL</v>
          </cell>
          <cell r="Y3" t="str">
            <v>AOUT</v>
          </cell>
          <cell r="Z3" t="str">
            <v>SEPT</v>
          </cell>
          <cell r="AA3" t="str">
            <v>OCT</v>
          </cell>
          <cell r="AB3" t="str">
            <v>NOV</v>
          </cell>
          <cell r="AC3" t="str">
            <v>DEC</v>
          </cell>
          <cell r="AD3" t="str">
            <v>Tot.96</v>
          </cell>
          <cell r="AE3" t="str">
            <v>Tot.95</v>
          </cell>
          <cell r="AF3" t="str">
            <v>VAR</v>
          </cell>
        </row>
        <row r="4">
          <cell r="A4" t="str">
            <v>EXPC</v>
          </cell>
          <cell r="B4">
            <v>224</v>
          </cell>
          <cell r="C4">
            <v>353</v>
          </cell>
          <cell r="D4">
            <v>155</v>
          </cell>
          <cell r="E4">
            <v>130</v>
          </cell>
          <cell r="F4">
            <v>93</v>
          </cell>
          <cell r="G4">
            <v>92</v>
          </cell>
          <cell r="H4">
            <v>100</v>
          </cell>
          <cell r="I4">
            <v>68</v>
          </cell>
          <cell r="J4">
            <v>57</v>
          </cell>
          <cell r="K4">
            <v>75</v>
          </cell>
          <cell r="L4">
            <v>56</v>
          </cell>
          <cell r="M4">
            <v>42</v>
          </cell>
          <cell r="N4">
            <v>1445</v>
          </cell>
          <cell r="O4">
            <v>1424</v>
          </cell>
          <cell r="P4">
            <v>1.4747191011235954</v>
          </cell>
          <cell r="Q4" t="str">
            <v>EXPC</v>
          </cell>
          <cell r="R4">
            <v>0.52247335152660179</v>
          </cell>
          <cell r="S4">
            <v>0.79511667717812418</v>
          </cell>
          <cell r="T4">
            <v>0.34177103545598869</v>
          </cell>
          <cell r="U4">
            <v>0.32502437682826207</v>
          </cell>
          <cell r="V4">
            <v>0.25216236002277598</v>
          </cell>
          <cell r="W4">
            <v>0.26857393081302</v>
          </cell>
          <cell r="X4">
            <v>0.30505475732894055</v>
          </cell>
          <cell r="Y4">
            <v>0.32582654528030663</v>
          </cell>
          <cell r="Z4">
            <v>0.22046878626131353</v>
          </cell>
          <cell r="AA4">
            <v>0.22981461620959093</v>
          </cell>
          <cell r="AB4">
            <v>0.23215322112594311</v>
          </cell>
          <cell r="AC4">
            <v>0.24217263449230236</v>
          </cell>
          <cell r="AD4">
            <v>0.36365100576556714</v>
          </cell>
          <cell r="AE4">
            <v>0.39680328142938354</v>
          </cell>
          <cell r="AF4">
            <v>-3.31522756638164E-2</v>
          </cell>
        </row>
        <row r="5">
          <cell r="A5" t="str">
            <v>TWI</v>
          </cell>
          <cell r="B5">
            <v>479</v>
          </cell>
          <cell r="C5">
            <v>547</v>
          </cell>
          <cell r="D5">
            <v>488</v>
          </cell>
          <cell r="E5">
            <v>493</v>
          </cell>
          <cell r="F5">
            <v>493</v>
          </cell>
          <cell r="G5">
            <v>640</v>
          </cell>
          <cell r="H5">
            <v>371</v>
          </cell>
          <cell r="I5">
            <v>171</v>
          </cell>
          <cell r="J5">
            <v>257</v>
          </cell>
          <cell r="K5">
            <v>577</v>
          </cell>
          <cell r="L5">
            <v>501</v>
          </cell>
          <cell r="M5">
            <v>415</v>
          </cell>
          <cell r="N5">
            <v>5432</v>
          </cell>
          <cell r="O5">
            <v>5264</v>
          </cell>
          <cell r="P5">
            <v>3.1914893617021276</v>
          </cell>
          <cell r="Q5" t="str">
            <v>TWI</v>
          </cell>
          <cell r="R5">
            <v>1.1172532829519746</v>
          </cell>
          <cell r="S5">
            <v>1.2320929813496713</v>
          </cell>
          <cell r="T5">
            <v>1.0760275180807903</v>
          </cell>
          <cell r="U5">
            <v>1.2325924444333325</v>
          </cell>
          <cell r="V5">
            <v>1.3367316504433175</v>
          </cell>
          <cell r="W5">
            <v>1.8683403882644869</v>
          </cell>
          <cell r="X5">
            <v>1.1317531496903694</v>
          </cell>
          <cell r="Y5">
            <v>0.81935793004312418</v>
          </cell>
          <cell r="Z5">
            <v>0.99404347489750133</v>
          </cell>
          <cell r="AA5">
            <v>1.7680404473724529</v>
          </cell>
          <cell r="AB5">
            <v>2.0769422104303126</v>
          </cell>
          <cell r="AC5">
            <v>2.3928962693882259</v>
          </cell>
          <cell r="AD5">
            <v>1.3670257877637098</v>
          </cell>
          <cell r="AE5">
            <v>1.4668346021378333</v>
          </cell>
          <cell r="AF5">
            <v>-9.9808814374123589E-2</v>
          </cell>
        </row>
        <row r="6">
          <cell r="A6" t="str">
            <v>R5</v>
          </cell>
          <cell r="N6">
            <v>0</v>
          </cell>
          <cell r="O6">
            <v>0</v>
          </cell>
          <cell r="P6" t="e">
            <v>#DIV/0!</v>
          </cell>
          <cell r="Q6" t="str">
            <v>R5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</row>
        <row r="7">
          <cell r="A7" t="str">
            <v>Clio</v>
          </cell>
          <cell r="B7">
            <v>1076</v>
          </cell>
          <cell r="C7">
            <v>1059</v>
          </cell>
          <cell r="D7">
            <v>1001</v>
          </cell>
          <cell r="E7">
            <v>790</v>
          </cell>
          <cell r="F7">
            <v>855</v>
          </cell>
          <cell r="G7">
            <v>975</v>
          </cell>
          <cell r="H7">
            <v>1011</v>
          </cell>
          <cell r="I7">
            <v>404</v>
          </cell>
          <cell r="J7">
            <v>461</v>
          </cell>
          <cell r="K7">
            <v>701</v>
          </cell>
          <cell r="L7">
            <v>637</v>
          </cell>
          <cell r="M7">
            <v>459</v>
          </cell>
          <cell r="N7">
            <v>9429</v>
          </cell>
          <cell r="O7">
            <v>9778</v>
          </cell>
          <cell r="P7">
            <v>-3.5692370627940275</v>
          </cell>
          <cell r="Q7" t="str">
            <v>Clio</v>
          </cell>
          <cell r="R7">
            <v>2.5097380635831406</v>
          </cell>
          <cell r="S7">
            <v>2.3853500315343723</v>
          </cell>
          <cell r="T7">
            <v>2.2071793967189981</v>
          </cell>
          <cell r="U7">
            <v>1.9751481361102083</v>
          </cell>
          <cell r="V7">
            <v>2.3182668582739079</v>
          </cell>
          <cell r="W7">
            <v>2.8462998102466792</v>
          </cell>
          <cell r="X7">
            <v>3.0841035965955887</v>
          </cell>
          <cell r="Y7">
            <v>1.9357930043124101</v>
          </cell>
          <cell r="Z7">
            <v>1.783089657306413</v>
          </cell>
          <cell r="AA7">
            <v>2.1480006128389766</v>
          </cell>
          <cell r="AB7">
            <v>2.6407428903076031</v>
          </cell>
          <cell r="AC7">
            <v>2.6466009340944474</v>
          </cell>
          <cell r="AD7">
            <v>2.3729171857187077</v>
          </cell>
          <cell r="AE7">
            <v>2.7246787119497977</v>
          </cell>
          <cell r="AF7">
            <v>-0.35176152623109003</v>
          </cell>
        </row>
        <row r="8">
          <cell r="A8" t="str">
            <v>R19</v>
          </cell>
          <cell r="B8">
            <v>984</v>
          </cell>
          <cell r="C8">
            <v>110</v>
          </cell>
          <cell r="D8">
            <v>43</v>
          </cell>
          <cell r="E8">
            <v>28</v>
          </cell>
          <cell r="F8">
            <v>8</v>
          </cell>
          <cell r="G8">
            <v>18</v>
          </cell>
          <cell r="H8">
            <v>9</v>
          </cell>
          <cell r="I8">
            <v>11</v>
          </cell>
          <cell r="J8">
            <v>9</v>
          </cell>
          <cell r="K8">
            <v>9</v>
          </cell>
          <cell r="L8">
            <v>2</v>
          </cell>
          <cell r="M8">
            <v>2</v>
          </cell>
          <cell r="N8">
            <v>1233</v>
          </cell>
          <cell r="O8">
            <v>9089</v>
          </cell>
          <cell r="P8">
            <v>-86.434151171746066</v>
          </cell>
          <cell r="Q8" t="str">
            <v>R19</v>
          </cell>
          <cell r="R8">
            <v>2.295150794206144</v>
          </cell>
          <cell r="S8">
            <v>0.24777006937561941</v>
          </cell>
          <cell r="T8">
            <v>9.4813900158758166E-2</v>
          </cell>
          <cell r="U8">
            <v>7.0005250393779528E-2</v>
          </cell>
          <cell r="V8">
            <v>2.1691385808410835E-2</v>
          </cell>
          <cell r="W8">
            <v>5.2547073419938695E-2</v>
          </cell>
          <cell r="X8">
            <v>2.7454928159604645E-2</v>
          </cell>
          <cell r="Y8">
            <v>5.2707235265931955E-2</v>
          </cell>
          <cell r="Z8">
            <v>3.4810860988628449E-2</v>
          </cell>
          <cell r="AA8">
            <v>2.7577753945150912E-2</v>
          </cell>
          <cell r="AB8">
            <v>8.2911864687836827E-3</v>
          </cell>
          <cell r="AC8">
            <v>1.1532030213919161E-2</v>
          </cell>
          <cell r="AD8">
            <v>0.31029874748023828</v>
          </cell>
          <cell r="AE8">
            <v>2.532686112999766</v>
          </cell>
          <cell r="AF8">
            <v>-2.2223873655195279</v>
          </cell>
        </row>
        <row r="9">
          <cell r="A9" t="str">
            <v>MEG</v>
          </cell>
          <cell r="B9">
            <v>968</v>
          </cell>
          <cell r="C9">
            <v>1109</v>
          </cell>
          <cell r="D9">
            <v>1862</v>
          </cell>
          <cell r="E9">
            <v>2041</v>
          </cell>
          <cell r="F9">
            <v>1764</v>
          </cell>
          <cell r="G9">
            <v>1197</v>
          </cell>
          <cell r="H9">
            <v>1015</v>
          </cell>
          <cell r="I9">
            <v>701</v>
          </cell>
          <cell r="J9">
            <v>664</v>
          </cell>
          <cell r="K9">
            <v>1181</v>
          </cell>
          <cell r="L9">
            <v>1022</v>
          </cell>
          <cell r="M9">
            <v>649</v>
          </cell>
          <cell r="N9">
            <v>14173</v>
          </cell>
          <cell r="O9">
            <v>45</v>
          </cell>
          <cell r="P9">
            <v>0</v>
          </cell>
          <cell r="Q9" t="str">
            <v>MEG</v>
          </cell>
          <cell r="R9">
            <v>2.2578312690971005</v>
          </cell>
          <cell r="S9">
            <v>2.4979727903414721</v>
          </cell>
          <cell r="T9">
            <v>4.1056623743164575</v>
          </cell>
          <cell r="U9">
            <v>5.1028827162037151</v>
          </cell>
          <cell r="V9">
            <v>4.782950570754589</v>
          </cell>
          <cell r="W9">
            <v>3.4943803824259234</v>
          </cell>
          <cell r="X9">
            <v>3.0963057868887462</v>
          </cell>
          <cell r="Y9">
            <v>3.3588883564925731</v>
          </cell>
          <cell r="Z9">
            <v>2.5682679662721437</v>
          </cell>
          <cell r="AA9">
            <v>3.6188141565803584</v>
          </cell>
          <cell r="AB9">
            <v>4.2367962855484622</v>
          </cell>
          <cell r="AC9">
            <v>3.7421438044167679</v>
          </cell>
          <cell r="AD9">
            <v>3.5667997956507844</v>
          </cell>
          <cell r="AE9">
            <v>1.2539429539552147E-2</v>
          </cell>
          <cell r="AF9">
            <v>3.5542603661112322</v>
          </cell>
        </row>
        <row r="10">
          <cell r="A10" t="str">
            <v>R21</v>
          </cell>
          <cell r="N10">
            <v>0</v>
          </cell>
          <cell r="O10">
            <v>5</v>
          </cell>
          <cell r="P10">
            <v>-100</v>
          </cell>
          <cell r="Q10" t="str">
            <v>R21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1.3932699488391274E-3</v>
          </cell>
          <cell r="AF10">
            <v>-1.3932699488391274E-3</v>
          </cell>
        </row>
        <row r="11">
          <cell r="A11" t="str">
            <v>NEV</v>
          </cell>
          <cell r="B11">
            <v>13</v>
          </cell>
          <cell r="C11">
            <v>3</v>
          </cell>
          <cell r="D11">
            <v>8</v>
          </cell>
          <cell r="E11">
            <v>0</v>
          </cell>
          <cell r="F11">
            <v>1</v>
          </cell>
          <cell r="G11">
            <v>1</v>
          </cell>
          <cell r="H11">
            <v>2</v>
          </cell>
          <cell r="I11">
            <v>0</v>
          </cell>
          <cell r="J11">
            <v>1</v>
          </cell>
          <cell r="K11">
            <v>1</v>
          </cell>
          <cell r="L11">
            <v>1</v>
          </cell>
          <cell r="M11">
            <v>0</v>
          </cell>
          <cell r="N11">
            <v>31</v>
          </cell>
          <cell r="O11">
            <v>716</v>
          </cell>
          <cell r="P11">
            <v>-95.670391061452506</v>
          </cell>
          <cell r="Q11" t="str">
            <v>NEV</v>
          </cell>
          <cell r="R11">
            <v>3.0322114151097427E-2</v>
          </cell>
          <cell r="S11">
            <v>6.7573655284259848E-3</v>
          </cell>
          <cell r="T11">
            <v>1.763979537837361E-2</v>
          </cell>
          <cell r="U11">
            <v>0</v>
          </cell>
          <cell r="V11">
            <v>2.7114232260513544E-3</v>
          </cell>
          <cell r="W11">
            <v>2.9192818566632609E-3</v>
          </cell>
          <cell r="X11">
            <v>6.1010951465788107E-3</v>
          </cell>
          <cell r="Y11">
            <v>0</v>
          </cell>
          <cell r="Z11">
            <v>3.8678734431809394E-3</v>
          </cell>
          <cell r="AA11">
            <v>3.0641948827945459E-3</v>
          </cell>
          <cell r="AB11">
            <v>4.1455932343918414E-3</v>
          </cell>
          <cell r="AC11">
            <v>0</v>
          </cell>
          <cell r="AD11">
            <v>7.8015094662509214E-3</v>
          </cell>
          <cell r="AE11">
            <v>0.19951625667376308</v>
          </cell>
          <cell r="AF11">
            <v>-0.19171474720751217</v>
          </cell>
        </row>
        <row r="12">
          <cell r="A12" t="str">
            <v>LAG</v>
          </cell>
          <cell r="B12">
            <v>712</v>
          </cell>
          <cell r="C12">
            <v>566</v>
          </cell>
          <cell r="D12">
            <v>716</v>
          </cell>
          <cell r="E12">
            <v>779</v>
          </cell>
          <cell r="F12">
            <v>527</v>
          </cell>
          <cell r="G12">
            <v>499</v>
          </cell>
          <cell r="H12">
            <v>473</v>
          </cell>
          <cell r="I12">
            <v>179</v>
          </cell>
          <cell r="J12">
            <v>200</v>
          </cell>
          <cell r="K12">
            <v>405</v>
          </cell>
          <cell r="L12">
            <v>259</v>
          </cell>
          <cell r="M12">
            <v>150</v>
          </cell>
          <cell r="N12">
            <v>5465</v>
          </cell>
          <cell r="O12">
            <v>7425</v>
          </cell>
          <cell r="P12">
            <v>-26.397306397306398</v>
          </cell>
          <cell r="Q12" t="str">
            <v>LAG</v>
          </cell>
          <cell r="R12">
            <v>1.6607188673524131</v>
          </cell>
          <cell r="S12">
            <v>1.274889629696369</v>
          </cell>
          <cell r="T12">
            <v>1.5787616863644383</v>
          </cell>
          <cell r="U12">
            <v>1.9476460734555092</v>
          </cell>
          <cell r="V12">
            <v>1.4289200401290638</v>
          </cell>
          <cell r="W12">
            <v>1.4567216464749673</v>
          </cell>
          <cell r="X12">
            <v>1.4429090021658888</v>
          </cell>
          <cell r="Y12">
            <v>0.85769046478198374</v>
          </cell>
          <cell r="Z12">
            <v>0.77357468863618783</v>
          </cell>
          <cell r="AA12">
            <v>1.240998927531791</v>
          </cell>
          <cell r="AB12">
            <v>1.0737086477074869</v>
          </cell>
          <cell r="AC12">
            <v>0.86490226604393705</v>
          </cell>
          <cell r="AD12">
            <v>1.3753306204213318</v>
          </cell>
          <cell r="AE12">
            <v>2.0690058740261046</v>
          </cell>
          <cell r="AF12">
            <v>-0.69367525360477278</v>
          </cell>
        </row>
        <row r="13">
          <cell r="A13" t="str">
            <v>LAG BK</v>
          </cell>
          <cell r="B13">
            <v>202</v>
          </cell>
          <cell r="C13">
            <v>279</v>
          </cell>
          <cell r="D13">
            <v>243</v>
          </cell>
          <cell r="E13">
            <v>250</v>
          </cell>
          <cell r="F13">
            <v>165</v>
          </cell>
          <cell r="G13">
            <v>126</v>
          </cell>
          <cell r="H13">
            <v>177</v>
          </cell>
          <cell r="I13">
            <v>69</v>
          </cell>
          <cell r="J13">
            <v>96</v>
          </cell>
          <cell r="K13">
            <v>121</v>
          </cell>
          <cell r="L13">
            <v>85</v>
          </cell>
          <cell r="M13">
            <v>76</v>
          </cell>
          <cell r="N13">
            <v>1889</v>
          </cell>
          <cell r="O13">
            <v>379</v>
          </cell>
          <cell r="P13">
            <v>0</v>
          </cell>
          <cell r="Q13" t="str">
            <v>LNA</v>
          </cell>
          <cell r="R13">
            <v>0.4711590045016677</v>
          </cell>
          <cell r="S13">
            <v>0.62843499414361659</v>
          </cell>
          <cell r="T13">
            <v>0.53580878461809833</v>
          </cell>
          <cell r="U13">
            <v>0.62504687851588869</v>
          </cell>
          <cell r="V13">
            <v>0.44738483229847342</v>
          </cell>
          <cell r="W13">
            <v>0.36782951393957086</v>
          </cell>
          <cell r="X13">
            <v>0.5399469204722247</v>
          </cell>
          <cell r="Y13">
            <v>0.33061811212266412</v>
          </cell>
          <cell r="Z13">
            <v>0.3713158505453702</v>
          </cell>
          <cell r="AA13">
            <v>0.37076758081814004</v>
          </cell>
          <cell r="AB13">
            <v>0.35237542492330653</v>
          </cell>
          <cell r="AC13">
            <v>0.43821714812892809</v>
          </cell>
          <cell r="AD13">
            <v>0.47538875424993521</v>
          </cell>
          <cell r="AE13">
            <v>0.10560986212200586</v>
          </cell>
          <cell r="AF13">
            <v>0.36977889212792936</v>
          </cell>
        </row>
        <row r="14">
          <cell r="A14" t="str">
            <v>SAF</v>
          </cell>
          <cell r="B14">
            <v>260</v>
          </cell>
          <cell r="C14">
            <v>229</v>
          </cell>
          <cell r="D14">
            <v>244</v>
          </cell>
          <cell r="E14">
            <v>251</v>
          </cell>
          <cell r="F14">
            <v>306</v>
          </cell>
          <cell r="G14">
            <v>197</v>
          </cell>
          <cell r="H14">
            <v>224</v>
          </cell>
          <cell r="I14">
            <v>65</v>
          </cell>
          <cell r="J14">
            <v>149</v>
          </cell>
          <cell r="K14">
            <v>185</v>
          </cell>
          <cell r="L14">
            <v>175</v>
          </cell>
          <cell r="M14">
            <v>134</v>
          </cell>
          <cell r="N14">
            <v>2419</v>
          </cell>
          <cell r="O14">
            <v>2736</v>
          </cell>
          <cell r="P14">
            <v>-11.586257309941521</v>
          </cell>
          <cell r="Q14" t="str">
            <v>SAF</v>
          </cell>
          <cell r="R14">
            <v>0.60644228302194847</v>
          </cell>
          <cell r="S14">
            <v>0.51581223533651677</v>
          </cell>
          <cell r="T14">
            <v>0.53801375904039517</v>
          </cell>
          <cell r="U14">
            <v>0.62754706602995225</v>
          </cell>
          <cell r="V14">
            <v>0.82969550717171447</v>
          </cell>
          <cell r="W14">
            <v>0.5750985257626624</v>
          </cell>
          <cell r="X14">
            <v>0.68332265641682677</v>
          </cell>
          <cell r="Y14">
            <v>0.31145184475323429</v>
          </cell>
          <cell r="Z14">
            <v>0.57631314303395997</v>
          </cell>
          <cell r="AA14">
            <v>0.56687605331699098</v>
          </cell>
          <cell r="AB14">
            <v>0.72547881601857223</v>
          </cell>
          <cell r="AC14">
            <v>0.77264602433258378</v>
          </cell>
          <cell r="AD14">
            <v>0.60876939996325741</v>
          </cell>
          <cell r="AE14">
            <v>0.76239731600477056</v>
          </cell>
          <cell r="AF14">
            <v>-0.15362791604151316</v>
          </cell>
        </row>
        <row r="15">
          <cell r="A15" t="str">
            <v>ESP</v>
          </cell>
          <cell r="B15">
            <v>332</v>
          </cell>
          <cell r="C15">
            <v>220</v>
          </cell>
          <cell r="D15">
            <v>223</v>
          </cell>
          <cell r="E15">
            <v>207</v>
          </cell>
          <cell r="F15">
            <v>218</v>
          </cell>
          <cell r="G15">
            <v>276</v>
          </cell>
          <cell r="H15">
            <v>179</v>
          </cell>
          <cell r="I15">
            <v>77</v>
          </cell>
          <cell r="J15">
            <v>109</v>
          </cell>
          <cell r="K15">
            <v>137</v>
          </cell>
          <cell r="L15">
            <v>101</v>
          </cell>
          <cell r="M15">
            <v>115</v>
          </cell>
          <cell r="N15">
            <v>2194</v>
          </cell>
          <cell r="O15">
            <v>2759</v>
          </cell>
          <cell r="P15">
            <v>-20.478434215295398</v>
          </cell>
          <cell r="Q15" t="str">
            <v>ESP</v>
          </cell>
          <cell r="R15">
            <v>0.77438014601264205</v>
          </cell>
          <cell r="S15">
            <v>0.49554013875123881</v>
          </cell>
          <cell r="T15">
            <v>0.49170929617216436</v>
          </cell>
          <cell r="U15">
            <v>0.51753881541115576</v>
          </cell>
          <cell r="V15">
            <v>0.59109026327919523</v>
          </cell>
          <cell r="W15">
            <v>0.80572179243906006</v>
          </cell>
          <cell r="X15">
            <v>0.54604801561880356</v>
          </cell>
          <cell r="Y15">
            <v>0.36895064686152373</v>
          </cell>
          <cell r="Z15">
            <v>0.42159820530672232</v>
          </cell>
          <cell r="AA15">
            <v>0.41979469894285282</v>
          </cell>
          <cell r="AB15">
            <v>0.41870491667357596</v>
          </cell>
          <cell r="AC15">
            <v>0.66309173730035176</v>
          </cell>
          <cell r="AD15">
            <v>0.5521455409340168</v>
          </cell>
          <cell r="AE15">
            <v>0.76880635776943063</v>
          </cell>
          <cell r="AF15">
            <v>-0.21666081683541383</v>
          </cell>
        </row>
        <row r="16">
          <cell r="A16" t="str">
            <v>DIV VP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3</v>
          </cell>
          <cell r="H16">
            <v>3</v>
          </cell>
          <cell r="I16">
            <v>3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10</v>
          </cell>
          <cell r="O16">
            <v>2</v>
          </cell>
          <cell r="P16">
            <v>0</v>
          </cell>
          <cell r="Q16" t="str">
            <v>DIV VP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8.757845569989783E-3</v>
          </cell>
          <cell r="X16">
            <v>9.1516427198682151E-3</v>
          </cell>
          <cell r="Y16">
            <v>1.4374700527072353E-2</v>
          </cell>
          <cell r="Z16">
            <v>0</v>
          </cell>
          <cell r="AA16">
            <v>3.0641948827945459E-3</v>
          </cell>
          <cell r="AB16">
            <v>0</v>
          </cell>
          <cell r="AC16">
            <v>0</v>
          </cell>
          <cell r="AD16">
            <v>2.5166159568551362E-3</v>
          </cell>
          <cell r="AE16">
            <v>5.5730797953565099E-4</v>
          </cell>
          <cell r="AF16">
            <v>1.9593079773194853E-3</v>
          </cell>
        </row>
        <row r="17">
          <cell r="A17" t="str">
            <v>TOT VP</v>
          </cell>
          <cell r="B17">
            <v>5250</v>
          </cell>
          <cell r="C17">
            <v>4475</v>
          </cell>
          <cell r="D17">
            <v>4983</v>
          </cell>
          <cell r="E17">
            <v>4969</v>
          </cell>
          <cell r="F17">
            <v>4430</v>
          </cell>
          <cell r="G17">
            <v>4024</v>
          </cell>
          <cell r="H17">
            <v>3564</v>
          </cell>
          <cell r="I17">
            <v>1748</v>
          </cell>
          <cell r="J17">
            <v>2003</v>
          </cell>
          <cell r="K17">
            <v>3393</v>
          </cell>
          <cell r="L17">
            <v>2839</v>
          </cell>
          <cell r="M17">
            <v>2042</v>
          </cell>
          <cell r="N17">
            <v>43720</v>
          </cell>
          <cell r="O17">
            <v>39622</v>
          </cell>
          <cell r="P17">
            <v>10.342738882439049</v>
          </cell>
          <cell r="Q17" t="str">
            <v>TOT VP</v>
          </cell>
          <cell r="R17">
            <v>12.245469176404731</v>
          </cell>
          <cell r="S17">
            <v>10.079736913235424</v>
          </cell>
          <cell r="T17">
            <v>10.987387546304461</v>
          </cell>
          <cell r="U17">
            <v>12.423431757381804</v>
          </cell>
          <cell r="V17">
            <v>12.011604891407501</v>
          </cell>
          <cell r="W17">
            <v>11.747190191212962</v>
          </cell>
          <cell r="X17">
            <v>10.872151551203441</v>
          </cell>
          <cell r="Y17">
            <v>8.3756588404408259</v>
          </cell>
          <cell r="Z17">
            <v>7.7473505066914212</v>
          </cell>
          <cell r="AA17">
            <v>10.396813237321894</v>
          </cell>
          <cell r="AB17">
            <v>11.769339192438439</v>
          </cell>
          <cell r="AC17">
            <v>11.774202848411464</v>
          </cell>
          <cell r="AD17">
            <v>11.002644963370656</v>
          </cell>
          <cell r="AE17">
            <v>11.040828382580782</v>
          </cell>
          <cell r="AF17">
            <v>-3.8183419210126246E-2</v>
          </cell>
        </row>
        <row r="18">
          <cell r="A18" t="str">
            <v>MTM VP</v>
          </cell>
          <cell r="B18">
            <v>42873</v>
          </cell>
          <cell r="C18">
            <v>44396</v>
          </cell>
          <cell r="D18">
            <v>45352</v>
          </cell>
          <cell r="E18">
            <v>39997</v>
          </cell>
          <cell r="F18">
            <v>36881</v>
          </cell>
          <cell r="G18">
            <v>34255</v>
          </cell>
          <cell r="H18">
            <v>32781</v>
          </cell>
          <cell r="I18">
            <v>20870</v>
          </cell>
          <cell r="J18">
            <v>25854</v>
          </cell>
          <cell r="K18">
            <v>32635</v>
          </cell>
          <cell r="L18">
            <v>24122</v>
          </cell>
          <cell r="M18">
            <v>17343</v>
          </cell>
          <cell r="N18">
            <v>397359</v>
          </cell>
          <cell r="O18">
            <v>358868</v>
          </cell>
          <cell r="P18">
            <v>10.725670720153371</v>
          </cell>
        </row>
        <row r="34">
          <cell r="AF34" t="str">
            <v>Page 2</v>
          </cell>
        </row>
        <row r="35">
          <cell r="A35" t="str">
            <v>IMMATRICULATIONS LUXEMBOURG - VP PAR MODELES - DECEMBRE 1996</v>
          </cell>
        </row>
        <row r="37">
          <cell r="A37">
            <v>35453.60330185185</v>
          </cell>
          <cell r="E37" t="str">
            <v>VOLUMES</v>
          </cell>
          <cell r="Y37" t="str">
            <v>PENETRATIONS</v>
          </cell>
        </row>
        <row r="38">
          <cell r="A38" t="str">
            <v>MODELES</v>
          </cell>
          <cell r="B38" t="str">
            <v>JANV</v>
          </cell>
          <cell r="C38" t="str">
            <v>FEVR</v>
          </cell>
          <cell r="D38" t="str">
            <v>MARS</v>
          </cell>
          <cell r="E38" t="str">
            <v>AVRIL</v>
          </cell>
          <cell r="F38" t="str">
            <v>MAI</v>
          </cell>
          <cell r="G38" t="str">
            <v>JUIN</v>
          </cell>
          <cell r="H38" t="str">
            <v>JUIL</v>
          </cell>
          <cell r="I38" t="str">
            <v>AOUT</v>
          </cell>
          <cell r="J38" t="str">
            <v>SEPT</v>
          </cell>
          <cell r="K38" t="str">
            <v>OCT</v>
          </cell>
          <cell r="L38" t="str">
            <v>NOV</v>
          </cell>
          <cell r="M38" t="str">
            <v>DEC</v>
          </cell>
          <cell r="N38" t="str">
            <v>Tot.96</v>
          </cell>
          <cell r="O38" t="str">
            <v>Tot.95</v>
          </cell>
          <cell r="P38" t="str">
            <v>VAR</v>
          </cell>
          <cell r="Q38" t="str">
            <v>MODELES</v>
          </cell>
          <cell r="R38" t="str">
            <v>JANV</v>
          </cell>
          <cell r="S38" t="str">
            <v>FEVR</v>
          </cell>
          <cell r="T38" t="str">
            <v>MARS</v>
          </cell>
          <cell r="U38" t="str">
            <v>AVRIL</v>
          </cell>
          <cell r="V38" t="str">
            <v>MAI</v>
          </cell>
          <cell r="W38" t="str">
            <v>JUIN</v>
          </cell>
          <cell r="X38" t="str">
            <v>JUIL</v>
          </cell>
          <cell r="Y38" t="str">
            <v>AOUT</v>
          </cell>
          <cell r="Z38" t="str">
            <v>SEPT</v>
          </cell>
          <cell r="AA38" t="str">
            <v>OCT</v>
          </cell>
          <cell r="AB38" t="str">
            <v>NOV</v>
          </cell>
          <cell r="AC38" t="str">
            <v>DEC</v>
          </cell>
          <cell r="AD38" t="str">
            <v>Tot.96</v>
          </cell>
          <cell r="AE38" t="str">
            <v>Tot.95</v>
          </cell>
          <cell r="AF38" t="str">
            <v>VAR</v>
          </cell>
        </row>
        <row r="39">
          <cell r="A39" t="str">
            <v>R4</v>
          </cell>
          <cell r="B39">
            <v>0</v>
          </cell>
          <cell r="C39">
            <v>0</v>
          </cell>
          <cell r="N39">
            <v>0</v>
          </cell>
          <cell r="O39">
            <v>0</v>
          </cell>
          <cell r="P39" t="e">
            <v>#DIV/0!</v>
          </cell>
          <cell r="Q39" t="str">
            <v>R4</v>
          </cell>
          <cell r="R39">
            <v>0</v>
          </cell>
          <cell r="S39">
            <v>0</v>
          </cell>
          <cell r="T39">
            <v>0</v>
          </cell>
          <cell r="AD39">
            <v>0</v>
          </cell>
          <cell r="AE39">
            <v>0</v>
          </cell>
          <cell r="AF39">
            <v>0</v>
          </cell>
        </row>
        <row r="40">
          <cell r="A40" t="str">
            <v>EXPC</v>
          </cell>
          <cell r="B40">
            <v>2</v>
          </cell>
          <cell r="C40">
            <v>3</v>
          </cell>
          <cell r="D40">
            <v>12</v>
          </cell>
          <cell r="E40">
            <v>10</v>
          </cell>
          <cell r="F40">
            <v>1</v>
          </cell>
          <cell r="G40">
            <v>6</v>
          </cell>
          <cell r="H40">
            <v>8</v>
          </cell>
          <cell r="I40">
            <v>5</v>
          </cell>
          <cell r="J40">
            <v>10</v>
          </cell>
          <cell r="K40">
            <v>5</v>
          </cell>
          <cell r="L40">
            <v>5</v>
          </cell>
          <cell r="M40">
            <v>10</v>
          </cell>
          <cell r="N40">
            <v>77</v>
          </cell>
          <cell r="O40">
            <v>116</v>
          </cell>
          <cell r="P40">
            <v>-33.620689655172413</v>
          </cell>
          <cell r="Q40" t="str">
            <v>EXPC</v>
          </cell>
          <cell r="R40">
            <v>0.10055304172951231</v>
          </cell>
          <cell r="S40">
            <v>9.3808630393996242E-2</v>
          </cell>
          <cell r="T40">
            <v>0.32</v>
          </cell>
          <cell r="U40">
            <v>0.24378352023403219</v>
          </cell>
          <cell r="V40">
            <v>3.2840722495894911E-2</v>
          </cell>
          <cell r="W40">
            <v>0.24067388688327318</v>
          </cell>
          <cell r="X40">
            <v>0.26936026936026936</v>
          </cell>
          <cell r="Y40">
            <v>0.33806626098715348</v>
          </cell>
          <cell r="Z40">
            <v>0.55218111540585313</v>
          </cell>
          <cell r="AA40">
            <v>0.21853146853146854</v>
          </cell>
          <cell r="AB40">
            <v>0.3032140691328078</v>
          </cell>
          <cell r="AC40">
            <v>0.72833211944646759</v>
          </cell>
          <cell r="AD40">
            <v>0.25541513251733172</v>
          </cell>
          <cell r="AE40">
            <v>0.40858018386108275</v>
          </cell>
          <cell r="AF40">
            <v>-0.15316505134375102</v>
          </cell>
        </row>
        <row r="41">
          <cell r="A41" t="str">
            <v>TWI</v>
          </cell>
          <cell r="B41">
            <v>42</v>
          </cell>
          <cell r="C41">
            <v>69</v>
          </cell>
          <cell r="D41">
            <v>80</v>
          </cell>
          <cell r="E41">
            <v>56</v>
          </cell>
          <cell r="F41">
            <v>58</v>
          </cell>
          <cell r="G41">
            <v>73</v>
          </cell>
          <cell r="H41">
            <v>28</v>
          </cell>
          <cell r="I41">
            <v>14</v>
          </cell>
          <cell r="J41">
            <v>48</v>
          </cell>
          <cell r="K41">
            <v>47</v>
          </cell>
          <cell r="L41">
            <v>23</v>
          </cell>
          <cell r="M41">
            <v>46</v>
          </cell>
          <cell r="N41">
            <v>584</v>
          </cell>
          <cell r="O41">
            <v>663</v>
          </cell>
          <cell r="P41">
            <v>-11.91553544494721</v>
          </cell>
          <cell r="Q41" t="str">
            <v>TWI</v>
          </cell>
          <cell r="R41">
            <v>2.1116138763197587</v>
          </cell>
          <cell r="S41">
            <v>2.1575984990619137</v>
          </cell>
          <cell r="T41">
            <v>2.1333333333333333</v>
          </cell>
          <cell r="U41">
            <v>1.3651877133105803</v>
          </cell>
          <cell r="V41">
            <v>1.9047619047619049</v>
          </cell>
          <cell r="W41">
            <v>2.9281989570798235</v>
          </cell>
          <cell r="X41">
            <v>0.94276094276094269</v>
          </cell>
          <cell r="Y41">
            <v>0.94658553076402974</v>
          </cell>
          <cell r="Z41">
            <v>2.650469353948095</v>
          </cell>
          <cell r="AA41">
            <v>2.0541958041958042</v>
          </cell>
          <cell r="AB41">
            <v>1.3947847180109159</v>
          </cell>
          <cell r="AC41">
            <v>3.3503277494537507</v>
          </cell>
          <cell r="AD41">
            <v>1.9371745115600227</v>
          </cell>
          <cell r="AE41">
            <v>2.3352470853439469</v>
          </cell>
          <cell r="AF41">
            <v>-0.39807257378392413</v>
          </cell>
        </row>
        <row r="42">
          <cell r="A42" t="str">
            <v>R5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N42">
            <v>0</v>
          </cell>
          <cell r="O42">
            <v>0</v>
          </cell>
          <cell r="P42" t="e">
            <v>#DIV/0!</v>
          </cell>
          <cell r="Q42" t="str">
            <v>R5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</row>
        <row r="43">
          <cell r="A43" t="str">
            <v>CLIO</v>
          </cell>
          <cell r="B43">
            <v>52</v>
          </cell>
          <cell r="C43">
            <v>72</v>
          </cell>
          <cell r="D43">
            <v>69</v>
          </cell>
          <cell r="E43">
            <v>64</v>
          </cell>
          <cell r="F43">
            <v>78</v>
          </cell>
          <cell r="G43">
            <v>40</v>
          </cell>
          <cell r="H43">
            <v>35</v>
          </cell>
          <cell r="I43">
            <v>36</v>
          </cell>
          <cell r="J43">
            <v>35</v>
          </cell>
          <cell r="K43">
            <v>34</v>
          </cell>
          <cell r="L43">
            <v>25</v>
          </cell>
          <cell r="M43">
            <v>27</v>
          </cell>
          <cell r="N43">
            <v>567</v>
          </cell>
          <cell r="O43">
            <v>793</v>
          </cell>
          <cell r="P43">
            <v>-28.499369482976039</v>
          </cell>
          <cell r="Q43" t="str">
            <v>CLIO</v>
          </cell>
          <cell r="R43">
            <v>2.6143790849673203</v>
          </cell>
          <cell r="S43">
            <v>2.2514071294559099</v>
          </cell>
          <cell r="T43">
            <v>1.8399999999999999</v>
          </cell>
          <cell r="U43">
            <v>1.5602145294978058</v>
          </cell>
          <cell r="V43">
            <v>2.5615763546798029</v>
          </cell>
          <cell r="W43">
            <v>1.6044925792218212</v>
          </cell>
          <cell r="X43">
            <v>1.1784511784511784</v>
          </cell>
          <cell r="Y43">
            <v>2.4340770791075048</v>
          </cell>
          <cell r="Z43">
            <v>1.9326339039204861</v>
          </cell>
          <cell r="AA43">
            <v>1.486013986013986</v>
          </cell>
          <cell r="AB43">
            <v>1.5160703456640388</v>
          </cell>
          <cell r="AC43">
            <v>1.9664967225054626</v>
          </cell>
          <cell r="AD43">
            <v>1.8807841576276247</v>
          </cell>
          <cell r="AE43">
            <v>2.7931386707055053</v>
          </cell>
          <cell r="AF43">
            <v>-0.91235451307788051</v>
          </cell>
        </row>
        <row r="44">
          <cell r="A44" t="str">
            <v>R19</v>
          </cell>
          <cell r="B44">
            <v>50</v>
          </cell>
          <cell r="C44">
            <v>9</v>
          </cell>
          <cell r="D44">
            <v>6</v>
          </cell>
          <cell r="E44">
            <v>2</v>
          </cell>
          <cell r="F44">
            <v>1</v>
          </cell>
          <cell r="G44">
            <v>2</v>
          </cell>
          <cell r="H44">
            <v>0</v>
          </cell>
          <cell r="I44">
            <v>1</v>
          </cell>
          <cell r="J44">
            <v>0</v>
          </cell>
          <cell r="K44">
            <v>0</v>
          </cell>
          <cell r="L44">
            <v>0</v>
          </cell>
          <cell r="M44">
            <v>1</v>
          </cell>
          <cell r="N44">
            <v>72</v>
          </cell>
          <cell r="O44">
            <v>428</v>
          </cell>
          <cell r="P44">
            <v>-83.177570093457945</v>
          </cell>
          <cell r="Q44" t="str">
            <v>R19</v>
          </cell>
          <cell r="R44">
            <v>2.5138260432378079</v>
          </cell>
          <cell r="S44">
            <v>0.28142589118198874</v>
          </cell>
          <cell r="T44">
            <v>0.16</v>
          </cell>
          <cell r="U44">
            <v>4.8756704046806432E-2</v>
          </cell>
          <cell r="V44">
            <v>3.2840722495894911E-2</v>
          </cell>
          <cell r="W44">
            <v>8.0224628961091046E-2</v>
          </cell>
          <cell r="X44">
            <v>0</v>
          </cell>
          <cell r="Y44">
            <v>6.7613252197430695E-2</v>
          </cell>
          <cell r="Z44">
            <v>0</v>
          </cell>
          <cell r="AA44">
            <v>0</v>
          </cell>
          <cell r="AB44">
            <v>0</v>
          </cell>
          <cell r="AC44">
            <v>7.2833211944646759E-2</v>
          </cell>
          <cell r="AD44">
            <v>0.23882973430192062</v>
          </cell>
          <cell r="AE44">
            <v>1.5075199887288224</v>
          </cell>
          <cell r="AF44">
            <v>-1.2686902544269019</v>
          </cell>
        </row>
        <row r="45">
          <cell r="A45" t="str">
            <v>MEG</v>
          </cell>
          <cell r="B45">
            <v>30</v>
          </cell>
          <cell r="C45">
            <v>121</v>
          </cell>
          <cell r="D45">
            <v>158</v>
          </cell>
          <cell r="E45">
            <v>232</v>
          </cell>
          <cell r="F45">
            <v>160</v>
          </cell>
          <cell r="G45">
            <v>95</v>
          </cell>
          <cell r="H45">
            <v>71</v>
          </cell>
          <cell r="I45">
            <v>48</v>
          </cell>
          <cell r="J45">
            <v>69</v>
          </cell>
          <cell r="K45">
            <v>65</v>
          </cell>
          <cell r="L45">
            <v>72</v>
          </cell>
          <cell r="M45">
            <v>67</v>
          </cell>
          <cell r="N45">
            <v>1188</v>
          </cell>
          <cell r="O45">
            <v>0</v>
          </cell>
          <cell r="P45">
            <v>0</v>
          </cell>
          <cell r="Q45" t="str">
            <v>MEG</v>
          </cell>
          <cell r="R45">
            <v>1.5082956259426847</v>
          </cell>
          <cell r="S45">
            <v>3.7836147592245157</v>
          </cell>
          <cell r="T45">
            <v>4.2133333333333338</v>
          </cell>
          <cell r="U45">
            <v>5.655777669429547</v>
          </cell>
          <cell r="V45">
            <v>5.2545155993431854</v>
          </cell>
          <cell r="W45">
            <v>3.8106698756518251</v>
          </cell>
          <cell r="X45">
            <v>2.3905723905723906</v>
          </cell>
          <cell r="Y45">
            <v>3.2454361054766734</v>
          </cell>
          <cell r="Z45">
            <v>3.8100496963003869</v>
          </cell>
          <cell r="AA45">
            <v>2.8409090909090908</v>
          </cell>
          <cell r="AB45">
            <v>4.3662825955124314</v>
          </cell>
          <cell r="AC45">
            <v>4.8798252002913332</v>
          </cell>
          <cell r="AD45">
            <v>3.9406906159816892</v>
          </cell>
          <cell r="AE45">
            <v>0</v>
          </cell>
          <cell r="AF45">
            <v>3.9406906159816892</v>
          </cell>
        </row>
        <row r="46">
          <cell r="A46" t="str">
            <v>R21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 t="e">
            <v>#DIV/0!</v>
          </cell>
          <cell r="Q46" t="str">
            <v>R21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</row>
        <row r="47">
          <cell r="A47" t="str">
            <v>NEV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20</v>
          </cell>
          <cell r="P47">
            <v>-100</v>
          </cell>
          <cell r="Q47" t="str">
            <v>NEV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7.0444859286393574E-2</v>
          </cell>
          <cell r="AF47">
            <v>-7.0444859286393574E-2</v>
          </cell>
        </row>
        <row r="48">
          <cell r="A48" t="str">
            <v>LAG</v>
          </cell>
          <cell r="B48">
            <v>53</v>
          </cell>
          <cell r="C48">
            <v>53</v>
          </cell>
          <cell r="D48">
            <v>63</v>
          </cell>
          <cell r="E48">
            <v>73</v>
          </cell>
          <cell r="F48">
            <v>77</v>
          </cell>
          <cell r="G48">
            <v>39</v>
          </cell>
          <cell r="H48">
            <v>42</v>
          </cell>
          <cell r="I48">
            <v>16</v>
          </cell>
          <cell r="J48">
            <v>23</v>
          </cell>
          <cell r="K48">
            <v>34</v>
          </cell>
          <cell r="L48">
            <v>22</v>
          </cell>
          <cell r="M48">
            <v>14</v>
          </cell>
          <cell r="N48">
            <v>509</v>
          </cell>
          <cell r="O48">
            <v>892</v>
          </cell>
          <cell r="P48">
            <v>-42.937219730941706</v>
          </cell>
          <cell r="Q48" t="str">
            <v>LAG</v>
          </cell>
          <cell r="R48">
            <v>2.6646556058320763</v>
          </cell>
          <cell r="S48">
            <v>1.6572858036272671</v>
          </cell>
          <cell r="T48">
            <v>1.68</v>
          </cell>
          <cell r="U48">
            <v>1.7796196977084349</v>
          </cell>
          <cell r="V48">
            <v>2.5287356321839081</v>
          </cell>
          <cell r="W48">
            <v>1.5643802647412757</v>
          </cell>
          <cell r="X48">
            <v>1.4141414141414141</v>
          </cell>
          <cell r="Y48">
            <v>1.0818120351588911</v>
          </cell>
          <cell r="Z48">
            <v>1.2700165654334623</v>
          </cell>
          <cell r="AA48">
            <v>1.486013986013986</v>
          </cell>
          <cell r="AB48">
            <v>1.3341419041843541</v>
          </cell>
          <cell r="AC48">
            <v>1.0196649672250546</v>
          </cell>
          <cell r="AD48">
            <v>1.6883935383288553</v>
          </cell>
          <cell r="AE48">
            <v>3.1418407241731532</v>
          </cell>
          <cell r="AF48">
            <v>-1.4534471858442979</v>
          </cell>
        </row>
        <row r="49">
          <cell r="A49" t="str">
            <v>LAG BK</v>
          </cell>
          <cell r="B49">
            <v>17</v>
          </cell>
          <cell r="C49">
            <v>25</v>
          </cell>
          <cell r="D49">
            <v>16</v>
          </cell>
          <cell r="E49">
            <v>33</v>
          </cell>
          <cell r="F49">
            <v>33</v>
          </cell>
          <cell r="G49">
            <v>15</v>
          </cell>
          <cell r="H49">
            <v>16</v>
          </cell>
          <cell r="I49">
            <v>7</v>
          </cell>
          <cell r="J49">
            <v>12</v>
          </cell>
          <cell r="K49">
            <v>14</v>
          </cell>
          <cell r="L49">
            <v>9</v>
          </cell>
          <cell r="M49">
            <v>8</v>
          </cell>
          <cell r="N49">
            <v>205</v>
          </cell>
          <cell r="O49">
            <v>39</v>
          </cell>
          <cell r="P49">
            <v>0</v>
          </cell>
          <cell r="Q49" t="str">
            <v>LAG BK</v>
          </cell>
          <cell r="R49">
            <v>0.85470085470085477</v>
          </cell>
          <cell r="S49">
            <v>0.78173858661663531</v>
          </cell>
          <cell r="T49">
            <v>0.42666666666666669</v>
          </cell>
          <cell r="U49">
            <v>0.80448561677230623</v>
          </cell>
          <cell r="V49">
            <v>1.083743842364532</v>
          </cell>
          <cell r="W49">
            <v>0.60168471720818295</v>
          </cell>
          <cell r="X49">
            <v>0.53872053872053871</v>
          </cell>
          <cell r="Y49">
            <v>0.47329276538201487</v>
          </cell>
          <cell r="Z49">
            <v>0.66261733848702375</v>
          </cell>
          <cell r="AA49">
            <v>0.61188811188811187</v>
          </cell>
          <cell r="AB49">
            <v>0.54578532443905392</v>
          </cell>
          <cell r="AC49">
            <v>0.58266569555717407</v>
          </cell>
          <cell r="AD49">
            <v>0.68000132683185721</v>
          </cell>
          <cell r="AE49">
            <v>0.13736747560846749</v>
          </cell>
          <cell r="AF49">
            <v>0.5426338512233897</v>
          </cell>
        </row>
        <row r="50">
          <cell r="A50" t="str">
            <v>SAF</v>
          </cell>
          <cell r="B50">
            <v>31</v>
          </cell>
          <cell r="C50">
            <v>30</v>
          </cell>
          <cell r="D50">
            <v>21</v>
          </cell>
          <cell r="E50">
            <v>36</v>
          </cell>
          <cell r="F50">
            <v>48</v>
          </cell>
          <cell r="G50">
            <v>20</v>
          </cell>
          <cell r="H50">
            <v>33</v>
          </cell>
          <cell r="I50">
            <v>14</v>
          </cell>
          <cell r="J50">
            <v>14</v>
          </cell>
          <cell r="K50">
            <v>37</v>
          </cell>
          <cell r="L50">
            <v>21</v>
          </cell>
          <cell r="M50">
            <v>10</v>
          </cell>
          <cell r="N50">
            <v>315</v>
          </cell>
          <cell r="O50">
            <v>296</v>
          </cell>
          <cell r="P50">
            <v>6.4189189189189184</v>
          </cell>
          <cell r="Q50" t="str">
            <v>SAF</v>
          </cell>
          <cell r="R50">
            <v>1.5585721468074409</v>
          </cell>
          <cell r="S50">
            <v>0.93808630393996251</v>
          </cell>
          <cell r="T50">
            <v>0.55999999999999994</v>
          </cell>
          <cell r="U50">
            <v>0.87762067284251588</v>
          </cell>
          <cell r="V50">
            <v>1.5763546798029555</v>
          </cell>
          <cell r="W50">
            <v>0.8022462896109106</v>
          </cell>
          <cell r="X50">
            <v>1.1111111111111112</v>
          </cell>
          <cell r="Y50">
            <v>0.94658553076402974</v>
          </cell>
          <cell r="Z50">
            <v>0.77305356156819438</v>
          </cell>
          <cell r="AA50">
            <v>1.6171328671328671</v>
          </cell>
          <cell r="AB50">
            <v>1.2734990903577925</v>
          </cell>
          <cell r="AC50">
            <v>0.72833211944646759</v>
          </cell>
          <cell r="AD50">
            <v>1.0448800875709026</v>
          </cell>
          <cell r="AE50">
            <v>1.0425839174386249</v>
          </cell>
          <cell r="AF50">
            <v>2.2961701322776751E-3</v>
          </cell>
        </row>
        <row r="51">
          <cell r="A51" t="str">
            <v>ESP</v>
          </cell>
          <cell r="B51">
            <v>15</v>
          </cell>
          <cell r="C51">
            <v>11</v>
          </cell>
          <cell r="D51">
            <v>26</v>
          </cell>
          <cell r="E51">
            <v>29</v>
          </cell>
          <cell r="F51">
            <v>25</v>
          </cell>
          <cell r="G51">
            <v>19</v>
          </cell>
          <cell r="H51">
            <v>29</v>
          </cell>
          <cell r="I51">
            <v>10</v>
          </cell>
          <cell r="J51">
            <v>6</v>
          </cell>
          <cell r="K51">
            <v>10</v>
          </cell>
          <cell r="L51">
            <v>2</v>
          </cell>
          <cell r="M51">
            <v>8</v>
          </cell>
          <cell r="N51">
            <v>190</v>
          </cell>
          <cell r="O51">
            <v>322</v>
          </cell>
          <cell r="P51">
            <v>-40.993788819875775</v>
          </cell>
          <cell r="Q51" t="str">
            <v>ESP</v>
          </cell>
          <cell r="R51">
            <v>0.75414781297134237</v>
          </cell>
          <cell r="S51">
            <v>0.3439649781113196</v>
          </cell>
          <cell r="T51">
            <v>0.69333333333333336</v>
          </cell>
          <cell r="U51">
            <v>0.70697220867869337</v>
          </cell>
          <cell r="V51">
            <v>0.82101806239737274</v>
          </cell>
          <cell r="W51">
            <v>0.76213397513036496</v>
          </cell>
          <cell r="X51">
            <v>0.97643097643097632</v>
          </cell>
          <cell r="Y51">
            <v>0.67613252197430695</v>
          </cell>
          <cell r="Z51">
            <v>0.33130866924351188</v>
          </cell>
          <cell r="AA51">
            <v>0.43706293706293708</v>
          </cell>
          <cell r="AB51">
            <v>0.1212856276531231</v>
          </cell>
          <cell r="AC51">
            <v>0.58266569555717407</v>
          </cell>
          <cell r="AD51">
            <v>0.63024513218562372</v>
          </cell>
          <cell r="AE51">
            <v>1.1341622345109366</v>
          </cell>
          <cell r="AF51">
            <v>-0.50391710232531284</v>
          </cell>
        </row>
        <row r="52">
          <cell r="A52" t="str">
            <v>ALP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N52">
            <v>0</v>
          </cell>
          <cell r="O52">
            <v>0</v>
          </cell>
          <cell r="P52" t="e">
            <v>#DIV/0!</v>
          </cell>
          <cell r="Q52" t="str">
            <v>ALP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</row>
        <row r="53">
          <cell r="A53" t="str">
            <v>Spider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1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1</v>
          </cell>
          <cell r="O53">
            <v>0</v>
          </cell>
          <cell r="P53" t="e">
            <v>#DIV/0!</v>
          </cell>
          <cell r="Q53" t="str">
            <v>Spider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6.7613252197430695E-2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3.3170796430822304E-3</v>
          </cell>
          <cell r="AE53">
            <v>0</v>
          </cell>
          <cell r="AF53">
            <v>3.3170796430822304E-3</v>
          </cell>
        </row>
        <row r="54">
          <cell r="A54" t="str">
            <v>TOT VP</v>
          </cell>
          <cell r="B54">
            <v>292</v>
          </cell>
          <cell r="C54">
            <v>393</v>
          </cell>
          <cell r="D54">
            <v>451</v>
          </cell>
          <cell r="E54">
            <v>535</v>
          </cell>
          <cell r="F54">
            <v>481</v>
          </cell>
          <cell r="G54">
            <v>309</v>
          </cell>
          <cell r="H54">
            <v>262</v>
          </cell>
          <cell r="I54">
            <v>152</v>
          </cell>
          <cell r="J54">
            <v>217</v>
          </cell>
          <cell r="K54">
            <v>246</v>
          </cell>
          <cell r="L54">
            <v>179</v>
          </cell>
          <cell r="M54">
            <v>191</v>
          </cell>
          <cell r="N54">
            <v>3708</v>
          </cell>
          <cell r="O54">
            <v>3569</v>
          </cell>
          <cell r="P54">
            <v>3.8946483608854021</v>
          </cell>
          <cell r="Q54" t="str">
            <v>TOT VP</v>
          </cell>
          <cell r="R54">
            <v>14.6807440925088</v>
          </cell>
          <cell r="S54">
            <v>12.28893058161351</v>
          </cell>
          <cell r="T54">
            <v>12.026666666666667</v>
          </cell>
          <cell r="U54">
            <v>13.042418332520722</v>
          </cell>
          <cell r="V54">
            <v>15.796387520525453</v>
          </cell>
          <cell r="W54">
            <v>12.394705174488568</v>
          </cell>
          <cell r="X54">
            <v>8.82154882154882</v>
          </cell>
          <cell r="Y54">
            <v>10.277214334009464</v>
          </cell>
          <cell r="Z54">
            <v>11.982330204307013</v>
          </cell>
          <cell r="AA54">
            <v>10.75174825174825</v>
          </cell>
          <cell r="AB54">
            <v>10.855063674954518</v>
          </cell>
          <cell r="AC54">
            <v>13.911143481427533</v>
          </cell>
          <cell r="AD54">
            <v>12.299731316548908</v>
          </cell>
          <cell r="AE54">
            <v>12.570885139656934</v>
          </cell>
          <cell r="AF54">
            <v>-0.27115382310802616</v>
          </cell>
        </row>
        <row r="55">
          <cell r="A55" t="str">
            <v>MTM VP</v>
          </cell>
          <cell r="B55">
            <v>1989</v>
          </cell>
          <cell r="C55">
            <v>3198</v>
          </cell>
          <cell r="D55">
            <v>3750</v>
          </cell>
          <cell r="E55">
            <v>4102</v>
          </cell>
          <cell r="F55">
            <v>3045</v>
          </cell>
          <cell r="G55">
            <v>2493</v>
          </cell>
          <cell r="H55">
            <v>2970</v>
          </cell>
          <cell r="I55">
            <v>1479</v>
          </cell>
          <cell r="J55">
            <v>1811</v>
          </cell>
          <cell r="K55">
            <v>2288</v>
          </cell>
          <cell r="L55">
            <v>1649</v>
          </cell>
          <cell r="M55">
            <v>1373</v>
          </cell>
          <cell r="N55">
            <v>30147</v>
          </cell>
          <cell r="O55">
            <v>28391</v>
          </cell>
          <cell r="P55">
            <v>6.1850586453453555</v>
          </cell>
        </row>
        <row r="56">
          <cell r="A56" t="str">
            <v>IMMATRICULATIONS TRANSIT - VP PAR MODELE - NOVEMBRE 1996</v>
          </cell>
        </row>
        <row r="57">
          <cell r="A57">
            <v>35453.60330185185</v>
          </cell>
          <cell r="R57" t="str">
            <v>PENETRATIONS</v>
          </cell>
        </row>
        <row r="58">
          <cell r="A58" t="str">
            <v>MODELES</v>
          </cell>
          <cell r="B58" t="str">
            <v>JANV</v>
          </cell>
          <cell r="C58" t="str">
            <v>FEVR</v>
          </cell>
          <cell r="D58" t="str">
            <v>MARS</v>
          </cell>
          <cell r="E58" t="str">
            <v>AVRIL</v>
          </cell>
          <cell r="F58" t="str">
            <v>MAI</v>
          </cell>
          <cell r="G58" t="str">
            <v>JUIN</v>
          </cell>
          <cell r="H58" t="str">
            <v>JUIL</v>
          </cell>
          <cell r="I58" t="str">
            <v>AOUT</v>
          </cell>
          <cell r="J58" t="str">
            <v>SEPT</v>
          </cell>
          <cell r="K58" t="str">
            <v>OCT</v>
          </cell>
          <cell r="L58" t="str">
            <v>NOV</v>
          </cell>
          <cell r="M58" t="str">
            <v>DEC</v>
          </cell>
          <cell r="N58" t="str">
            <v>Tot.96</v>
          </cell>
          <cell r="O58" t="str">
            <v>Tot.95</v>
          </cell>
          <cell r="P58" t="str">
            <v>VAR</v>
          </cell>
          <cell r="Q58" t="str">
            <v>MODELES</v>
          </cell>
          <cell r="R58" t="str">
            <v>JANV</v>
          </cell>
          <cell r="S58" t="str">
            <v>FEVR</v>
          </cell>
          <cell r="T58" t="str">
            <v>MARS</v>
          </cell>
          <cell r="U58" t="str">
            <v>AVRIL</v>
          </cell>
          <cell r="V58" t="str">
            <v>MAI</v>
          </cell>
          <cell r="W58" t="str">
            <v>JUIN</v>
          </cell>
          <cell r="X58" t="str">
            <v>JUIL</v>
          </cell>
          <cell r="Y58" t="str">
            <v>AOUT</v>
          </cell>
          <cell r="Z58" t="str">
            <v>SEPT</v>
          </cell>
          <cell r="AA58" t="str">
            <v>OCT</v>
          </cell>
          <cell r="AB58" t="str">
            <v>NOV</v>
          </cell>
          <cell r="AC58" t="str">
            <v>DEC</v>
          </cell>
          <cell r="AD58" t="str">
            <v>Tot.96</v>
          </cell>
          <cell r="AE58" t="str">
            <v>Tot.95</v>
          </cell>
          <cell r="AF58" t="str">
            <v>Evol</v>
          </cell>
        </row>
        <row r="59">
          <cell r="A59" t="str">
            <v>R4</v>
          </cell>
          <cell r="N59">
            <v>0</v>
          </cell>
          <cell r="P59" t="e">
            <v>#DIV/0!</v>
          </cell>
          <cell r="Q59" t="str">
            <v>R4</v>
          </cell>
          <cell r="R59">
            <v>0</v>
          </cell>
          <cell r="S59">
            <v>0</v>
          </cell>
          <cell r="AD59">
            <v>0</v>
          </cell>
          <cell r="AE59" t="e">
            <v>#DIV/0!</v>
          </cell>
          <cell r="AF59" t="e">
            <v>#DIV/0!</v>
          </cell>
        </row>
        <row r="60">
          <cell r="A60" t="str">
            <v>EXPC</v>
          </cell>
          <cell r="B60">
            <v>8</v>
          </cell>
          <cell r="C60">
            <v>3</v>
          </cell>
          <cell r="D60">
            <v>4</v>
          </cell>
          <cell r="E60">
            <v>7</v>
          </cell>
          <cell r="F60">
            <v>6</v>
          </cell>
          <cell r="G60">
            <v>2</v>
          </cell>
          <cell r="H60">
            <v>6</v>
          </cell>
          <cell r="I60">
            <v>1</v>
          </cell>
          <cell r="J60">
            <v>4</v>
          </cell>
          <cell r="K60">
            <v>2</v>
          </cell>
          <cell r="L60">
            <v>5</v>
          </cell>
          <cell r="N60">
            <v>48</v>
          </cell>
          <cell r="P60" t="e">
            <v>#DIV/0!</v>
          </cell>
          <cell r="Q60" t="str">
            <v>EXPC</v>
          </cell>
          <cell r="R60">
            <v>1.7738359201773837</v>
          </cell>
          <cell r="S60">
            <v>0.59055118110236215</v>
          </cell>
          <cell r="T60">
            <v>0.61919504643962853</v>
          </cell>
          <cell r="U60">
            <v>1.1400651465798046</v>
          </cell>
          <cell r="V60">
            <v>1.0309278350515463</v>
          </cell>
          <cell r="W60">
            <v>0.34782608695652173</v>
          </cell>
          <cell r="X60">
            <v>0.81743869209809261</v>
          </cell>
          <cell r="Y60">
            <v>0.19723865877712032</v>
          </cell>
          <cell r="Z60">
            <v>0.77972709551656916</v>
          </cell>
          <cell r="AA60">
            <v>0.3105590062111801</v>
          </cell>
          <cell r="AB60">
            <v>0.99206349206349198</v>
          </cell>
          <cell r="AD60">
            <v>0.76457470532016558</v>
          </cell>
          <cell r="AE60" t="e">
            <v>#DIV/0!</v>
          </cell>
          <cell r="AF60" t="e">
            <v>#DIV/0!</v>
          </cell>
        </row>
        <row r="61">
          <cell r="A61" t="str">
            <v>TWI</v>
          </cell>
          <cell r="B61">
            <v>7</v>
          </cell>
          <cell r="C61">
            <v>6</v>
          </cell>
          <cell r="D61">
            <v>3</v>
          </cell>
          <cell r="E61">
            <v>5</v>
          </cell>
          <cell r="F61">
            <v>3</v>
          </cell>
          <cell r="G61">
            <v>3</v>
          </cell>
          <cell r="H61">
            <v>1</v>
          </cell>
          <cell r="I61">
            <v>3</v>
          </cell>
          <cell r="J61">
            <v>5</v>
          </cell>
          <cell r="K61">
            <v>9</v>
          </cell>
          <cell r="L61">
            <v>8</v>
          </cell>
          <cell r="N61">
            <v>53</v>
          </cell>
          <cell r="P61" t="e">
            <v>#DIV/0!</v>
          </cell>
          <cell r="Q61" t="str">
            <v>TWI</v>
          </cell>
          <cell r="R61">
            <v>1.5521064301552108</v>
          </cell>
          <cell r="S61">
            <v>1.1811023622047243</v>
          </cell>
          <cell r="T61">
            <v>0.46439628482972134</v>
          </cell>
          <cell r="U61">
            <v>0.81433224755700329</v>
          </cell>
          <cell r="V61">
            <v>0.51546391752577314</v>
          </cell>
          <cell r="W61">
            <v>0.52173913043478271</v>
          </cell>
          <cell r="X61">
            <v>0.13623978201634876</v>
          </cell>
          <cell r="Y61">
            <v>0.59171597633136097</v>
          </cell>
          <cell r="Z61">
            <v>0.97465886939571145</v>
          </cell>
          <cell r="AA61">
            <v>1.3975155279503106</v>
          </cell>
          <cell r="AB61">
            <v>1.5873015873015872</v>
          </cell>
          <cell r="AD61">
            <v>0.84421790379101624</v>
          </cell>
          <cell r="AE61" t="e">
            <v>#DIV/0!</v>
          </cell>
          <cell r="AF61" t="e">
            <v>#DIV/0!</v>
          </cell>
        </row>
        <row r="62">
          <cell r="A62" t="str">
            <v>R5</v>
          </cell>
          <cell r="J62">
            <v>19</v>
          </cell>
          <cell r="K62">
            <v>21</v>
          </cell>
          <cell r="L62">
            <v>17</v>
          </cell>
          <cell r="N62">
            <v>57</v>
          </cell>
          <cell r="P62" t="e">
            <v>#DIV/0!</v>
          </cell>
          <cell r="Q62" t="str">
            <v>R5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3.7037037037037033</v>
          </cell>
          <cell r="AA62">
            <v>3.2608695652173911</v>
          </cell>
          <cell r="AB62">
            <v>3.373015873015873</v>
          </cell>
          <cell r="AD62">
            <v>0.90793246256769666</v>
          </cell>
          <cell r="AE62" t="e">
            <v>#DIV/0!</v>
          </cell>
          <cell r="AF62" t="e">
            <v>#DIV/0!</v>
          </cell>
        </row>
        <row r="63">
          <cell r="A63" t="str">
            <v>CLIO</v>
          </cell>
          <cell r="B63">
            <v>13</v>
          </cell>
          <cell r="C63">
            <v>13</v>
          </cell>
          <cell r="D63">
            <v>13</v>
          </cell>
          <cell r="E63">
            <v>9</v>
          </cell>
          <cell r="F63">
            <v>16</v>
          </cell>
          <cell r="G63">
            <v>9</v>
          </cell>
          <cell r="H63">
            <v>7</v>
          </cell>
          <cell r="I63">
            <v>9</v>
          </cell>
          <cell r="J63">
            <v>0</v>
          </cell>
          <cell r="K63">
            <v>0</v>
          </cell>
          <cell r="L63">
            <v>0</v>
          </cell>
          <cell r="N63">
            <v>89</v>
          </cell>
          <cell r="P63" t="e">
            <v>#DIV/0!</v>
          </cell>
          <cell r="Q63" t="str">
            <v>CLIO</v>
          </cell>
          <cell r="R63">
            <v>2.8824833702882482</v>
          </cell>
          <cell r="S63">
            <v>2.5590551181102361</v>
          </cell>
          <cell r="T63">
            <v>2.0123839009287927</v>
          </cell>
          <cell r="U63">
            <v>1.4657980456026058</v>
          </cell>
          <cell r="V63">
            <v>2.7491408934707904</v>
          </cell>
          <cell r="W63">
            <v>1.5652173913043479</v>
          </cell>
          <cell r="X63">
            <v>0.9536784741144414</v>
          </cell>
          <cell r="Y63">
            <v>1.7751479289940828</v>
          </cell>
          <cell r="Z63">
            <v>0</v>
          </cell>
          <cell r="AA63">
            <v>0</v>
          </cell>
          <cell r="AB63">
            <v>0</v>
          </cell>
          <cell r="AD63">
            <v>1.4176489327811406</v>
          </cell>
          <cell r="AE63" t="e">
            <v>#DIV/0!</v>
          </cell>
          <cell r="AF63" t="e">
            <v>#DIV/0!</v>
          </cell>
        </row>
        <row r="64">
          <cell r="A64" t="str">
            <v>R19</v>
          </cell>
          <cell r="B64">
            <v>7</v>
          </cell>
          <cell r="C64">
            <v>6</v>
          </cell>
          <cell r="D64">
            <v>4</v>
          </cell>
          <cell r="E64">
            <v>0</v>
          </cell>
          <cell r="F64">
            <v>1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N64">
            <v>18</v>
          </cell>
          <cell r="P64" t="e">
            <v>#DIV/0!</v>
          </cell>
          <cell r="Q64" t="str">
            <v>R19</v>
          </cell>
          <cell r="R64">
            <v>1.5521064301552108</v>
          </cell>
          <cell r="S64">
            <v>1.1811023622047243</v>
          </cell>
          <cell r="T64">
            <v>0.61919504643962853</v>
          </cell>
          <cell r="U64">
            <v>0</v>
          </cell>
          <cell r="V64">
            <v>0.1718213058419244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D64">
            <v>0.28671551449506211</v>
          </cell>
          <cell r="AE64" t="e">
            <v>#DIV/0!</v>
          </cell>
          <cell r="AF64" t="e">
            <v>#DIV/0!</v>
          </cell>
        </row>
        <row r="65">
          <cell r="A65" t="str">
            <v>MEG</v>
          </cell>
          <cell r="B65">
            <v>1</v>
          </cell>
          <cell r="C65">
            <v>4</v>
          </cell>
          <cell r="D65">
            <v>11</v>
          </cell>
          <cell r="E65">
            <v>16</v>
          </cell>
          <cell r="F65">
            <v>11</v>
          </cell>
          <cell r="G65">
            <v>13</v>
          </cell>
          <cell r="H65">
            <v>10</v>
          </cell>
          <cell r="I65">
            <v>16</v>
          </cell>
          <cell r="J65">
            <v>15</v>
          </cell>
          <cell r="K65">
            <v>21</v>
          </cell>
          <cell r="L65">
            <v>31</v>
          </cell>
          <cell r="N65">
            <v>149</v>
          </cell>
          <cell r="P65" t="e">
            <v>#DIV/0!</v>
          </cell>
          <cell r="Q65" t="str">
            <v>MEG</v>
          </cell>
          <cell r="R65">
            <v>0.22172949002217296</v>
          </cell>
          <cell r="S65">
            <v>0.78740157480314954</v>
          </cell>
          <cell r="T65">
            <v>1.7027863777089782</v>
          </cell>
          <cell r="U65">
            <v>2.6058631921824107</v>
          </cell>
          <cell r="V65">
            <v>1.8900343642611683</v>
          </cell>
          <cell r="W65">
            <v>2.2608695652173916</v>
          </cell>
          <cell r="X65">
            <v>1.3623978201634876</v>
          </cell>
          <cell r="Y65">
            <v>3.1558185404339252</v>
          </cell>
          <cell r="Z65">
            <v>2.9239766081871341</v>
          </cell>
          <cell r="AA65">
            <v>3.2608695652173911</v>
          </cell>
          <cell r="AB65">
            <v>6.1507936507936503</v>
          </cell>
          <cell r="AD65">
            <v>2.3733673144313476</v>
          </cell>
          <cell r="AE65" t="e">
            <v>#DIV/0!</v>
          </cell>
          <cell r="AF65" t="e">
            <v>#DIV/0!</v>
          </cell>
        </row>
        <row r="66">
          <cell r="A66" t="str">
            <v>NEV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1</v>
          </cell>
          <cell r="N66">
            <v>1</v>
          </cell>
          <cell r="P66" t="e">
            <v>#DIV/0!</v>
          </cell>
          <cell r="Q66" t="str">
            <v>NEV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0.1984126984126984</v>
          </cell>
          <cell r="AD66">
            <v>1.5928639694170119E-2</v>
          </cell>
          <cell r="AE66" t="e">
            <v>#DIV/0!</v>
          </cell>
          <cell r="AF66" t="e">
            <v>#DIV/0!</v>
          </cell>
        </row>
        <row r="68">
          <cell r="A68" t="str">
            <v>LAG</v>
          </cell>
          <cell r="B68">
            <v>12</v>
          </cell>
          <cell r="C68">
            <v>17</v>
          </cell>
          <cell r="D68">
            <v>11</v>
          </cell>
          <cell r="E68">
            <v>12</v>
          </cell>
          <cell r="F68">
            <v>18</v>
          </cell>
          <cell r="G68">
            <v>13</v>
          </cell>
          <cell r="H68">
            <v>14</v>
          </cell>
          <cell r="I68">
            <v>15</v>
          </cell>
          <cell r="J68">
            <v>11</v>
          </cell>
          <cell r="K68">
            <v>4</v>
          </cell>
          <cell r="L68">
            <v>6</v>
          </cell>
          <cell r="N68">
            <v>133</v>
          </cell>
          <cell r="P68" t="e">
            <v>#DIV/0!</v>
          </cell>
          <cell r="Q68" t="str">
            <v>LAG</v>
          </cell>
          <cell r="R68">
            <v>2.6607538802660753</v>
          </cell>
          <cell r="S68">
            <v>3.3464566929133861</v>
          </cell>
          <cell r="T68">
            <v>1.7027863777089782</v>
          </cell>
          <cell r="U68">
            <v>1.9543973941368076</v>
          </cell>
          <cell r="V68">
            <v>3.0927835051546393</v>
          </cell>
          <cell r="W68">
            <v>2.2608695652173916</v>
          </cell>
          <cell r="X68">
            <v>1.9073569482288828</v>
          </cell>
          <cell r="Y68">
            <v>2.9585798816568047</v>
          </cell>
          <cell r="Z68">
            <v>2.144249512670565</v>
          </cell>
          <cell r="AA68">
            <v>0.6211180124223602</v>
          </cell>
          <cell r="AB68">
            <v>1.1904761904761905</v>
          </cell>
          <cell r="AD68">
            <v>2.1185090793246255</v>
          </cell>
          <cell r="AE68" t="e">
            <v>#DIV/0!</v>
          </cell>
          <cell r="AF68" t="e">
            <v>#DIV/0!</v>
          </cell>
        </row>
        <row r="69">
          <cell r="A69" t="str">
            <v>LAG BK</v>
          </cell>
          <cell r="B69">
            <v>2</v>
          </cell>
          <cell r="C69">
            <v>1</v>
          </cell>
          <cell r="D69">
            <v>1</v>
          </cell>
          <cell r="E69">
            <v>1</v>
          </cell>
          <cell r="F69">
            <v>4</v>
          </cell>
          <cell r="G69">
            <v>1</v>
          </cell>
          <cell r="H69">
            <v>3</v>
          </cell>
          <cell r="I69">
            <v>1</v>
          </cell>
          <cell r="J69">
            <v>4</v>
          </cell>
          <cell r="K69">
            <v>5</v>
          </cell>
          <cell r="L69">
            <v>5</v>
          </cell>
          <cell r="N69">
            <v>28</v>
          </cell>
          <cell r="P69" t="e">
            <v>#DIV/0!</v>
          </cell>
          <cell r="Q69" t="str">
            <v>LAG BK</v>
          </cell>
          <cell r="R69">
            <v>0.44345898004434592</v>
          </cell>
          <cell r="S69">
            <v>0.19685039370078738</v>
          </cell>
          <cell r="T69">
            <v>0.15479876160990713</v>
          </cell>
          <cell r="U69">
            <v>0.16286644951140067</v>
          </cell>
          <cell r="V69">
            <v>0.6872852233676976</v>
          </cell>
          <cell r="W69">
            <v>0.17391304347826086</v>
          </cell>
          <cell r="X69">
            <v>0.40871934604904631</v>
          </cell>
          <cell r="Y69">
            <v>0.19723865877712032</v>
          </cell>
          <cell r="Z69">
            <v>0.77972709551656916</v>
          </cell>
          <cell r="AA69">
            <v>0.77639751552795033</v>
          </cell>
          <cell r="AB69">
            <v>0.99206349206349198</v>
          </cell>
          <cell r="AD69">
            <v>0.44600191143676332</v>
          </cell>
          <cell r="AE69" t="e">
            <v>#DIV/0!</v>
          </cell>
          <cell r="AF69" t="e">
            <v>#DIV/0!</v>
          </cell>
        </row>
        <row r="70">
          <cell r="A70" t="str">
            <v>SAF</v>
          </cell>
          <cell r="B70">
            <v>1</v>
          </cell>
          <cell r="C70">
            <v>2</v>
          </cell>
          <cell r="D70">
            <v>3</v>
          </cell>
          <cell r="E70">
            <v>1</v>
          </cell>
          <cell r="F70">
            <v>3</v>
          </cell>
          <cell r="G70">
            <v>2</v>
          </cell>
          <cell r="H70">
            <v>1</v>
          </cell>
          <cell r="I70">
            <v>5</v>
          </cell>
          <cell r="J70">
            <v>1</v>
          </cell>
          <cell r="K70">
            <v>8</v>
          </cell>
          <cell r="L70">
            <v>0</v>
          </cell>
          <cell r="N70">
            <v>27</v>
          </cell>
          <cell r="P70" t="e">
            <v>#DIV/0!</v>
          </cell>
          <cell r="Q70" t="str">
            <v>SAF</v>
          </cell>
          <cell r="R70">
            <v>0.22172949002217296</v>
          </cell>
          <cell r="S70">
            <v>0.39370078740157477</v>
          </cell>
          <cell r="T70">
            <v>0.46439628482972134</v>
          </cell>
          <cell r="U70">
            <v>0.16286644951140067</v>
          </cell>
          <cell r="V70">
            <v>0.51546391752577314</v>
          </cell>
          <cell r="W70">
            <v>0.34782608695652173</v>
          </cell>
          <cell r="X70">
            <v>0.13623978201634876</v>
          </cell>
          <cell r="Y70">
            <v>0.98619329388560162</v>
          </cell>
          <cell r="Z70">
            <v>0.19493177387914229</v>
          </cell>
          <cell r="AA70">
            <v>1.2422360248447204</v>
          </cell>
          <cell r="AB70">
            <v>0</v>
          </cell>
          <cell r="AD70">
            <v>0.43007327174259319</v>
          </cell>
          <cell r="AE70" t="e">
            <v>#DIV/0!</v>
          </cell>
          <cell r="AF70" t="e">
            <v>#DIV/0!</v>
          </cell>
        </row>
        <row r="71">
          <cell r="A71" t="str">
            <v>ESP</v>
          </cell>
          <cell r="B71">
            <v>5</v>
          </cell>
          <cell r="C71">
            <v>6</v>
          </cell>
          <cell r="D71">
            <v>4</v>
          </cell>
          <cell r="E71">
            <v>4</v>
          </cell>
          <cell r="F71">
            <v>5</v>
          </cell>
          <cell r="G71">
            <v>6</v>
          </cell>
          <cell r="H71">
            <v>9</v>
          </cell>
          <cell r="I71">
            <v>4</v>
          </cell>
          <cell r="J71">
            <v>3</v>
          </cell>
          <cell r="K71">
            <v>2</v>
          </cell>
          <cell r="L71">
            <v>4</v>
          </cell>
          <cell r="N71">
            <v>52</v>
          </cell>
          <cell r="P71" t="e">
            <v>#DIV/0!</v>
          </cell>
          <cell r="Q71" t="str">
            <v>ESP</v>
          </cell>
          <cell r="R71">
            <v>1.1086474501108647</v>
          </cell>
          <cell r="S71">
            <v>1.1811023622047243</v>
          </cell>
          <cell r="T71">
            <v>0.61919504643962853</v>
          </cell>
          <cell r="U71">
            <v>0.65146579804560267</v>
          </cell>
          <cell r="V71">
            <v>0.85910652920962205</v>
          </cell>
          <cell r="W71">
            <v>1.0434782608695654</v>
          </cell>
          <cell r="X71">
            <v>1.2261580381471391</v>
          </cell>
          <cell r="Y71">
            <v>0.78895463510848129</v>
          </cell>
          <cell r="Z71">
            <v>0.58479532163742687</v>
          </cell>
          <cell r="AA71">
            <v>0.3105590062111801</v>
          </cell>
          <cell r="AB71">
            <v>0.79365079365079361</v>
          </cell>
          <cell r="AD71">
            <v>0.82828926409684611</v>
          </cell>
          <cell r="AE71" t="e">
            <v>#DIV/0!</v>
          </cell>
          <cell r="AF71" t="e">
            <v>#DIV/0!</v>
          </cell>
        </row>
        <row r="72">
          <cell r="A72" t="str">
            <v>DIV VP</v>
          </cell>
          <cell r="B72">
            <v>1</v>
          </cell>
          <cell r="C72">
            <v>0</v>
          </cell>
          <cell r="D72">
            <v>0</v>
          </cell>
          <cell r="E72">
            <v>1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N72">
            <v>2</v>
          </cell>
          <cell r="P72" t="e">
            <v>#DIV/0!</v>
          </cell>
          <cell r="Q72" t="str">
            <v>DIV VP</v>
          </cell>
          <cell r="R72">
            <v>0.22172949002217296</v>
          </cell>
          <cell r="S72">
            <v>0</v>
          </cell>
          <cell r="T72">
            <v>0</v>
          </cell>
          <cell r="U72">
            <v>0.16286644951140067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D72">
            <v>3.1857279388340237E-2</v>
          </cell>
          <cell r="AE72" t="e">
            <v>#DIV/0!</v>
          </cell>
          <cell r="AF72" t="e">
            <v>#DIV/0!</v>
          </cell>
        </row>
        <row r="73">
          <cell r="A73" t="str">
            <v>TOT VP</v>
          </cell>
          <cell r="B73">
            <v>57</v>
          </cell>
          <cell r="C73">
            <v>58</v>
          </cell>
          <cell r="D73">
            <v>54</v>
          </cell>
          <cell r="E73">
            <v>56</v>
          </cell>
          <cell r="F73">
            <v>67</v>
          </cell>
          <cell r="G73">
            <v>49</v>
          </cell>
          <cell r="H73">
            <v>51</v>
          </cell>
          <cell r="I73">
            <v>54</v>
          </cell>
          <cell r="J73">
            <v>62</v>
          </cell>
          <cell r="K73">
            <v>72</v>
          </cell>
          <cell r="L73">
            <v>77</v>
          </cell>
          <cell r="M73">
            <v>0</v>
          </cell>
          <cell r="N73">
            <v>657</v>
          </cell>
          <cell r="O73">
            <v>0</v>
          </cell>
          <cell r="P73" t="e">
            <v>#DIV/0!</v>
          </cell>
          <cell r="Q73" t="str">
            <v>TOT VP</v>
          </cell>
          <cell r="R73">
            <v>12.638580931263862</v>
          </cell>
          <cell r="S73">
            <v>11.417322834645667</v>
          </cell>
          <cell r="T73">
            <v>8.3591331269349851</v>
          </cell>
          <cell r="U73">
            <v>9.1205211726384352</v>
          </cell>
          <cell r="V73">
            <v>11.512027491408935</v>
          </cell>
          <cell r="W73">
            <v>8.5217391304347831</v>
          </cell>
          <cell r="X73">
            <v>6.9482288828337868</v>
          </cell>
          <cell r="Y73">
            <v>10.650887573964498</v>
          </cell>
          <cell r="Z73">
            <v>12.085769980506825</v>
          </cell>
          <cell r="AA73">
            <v>11.180124223602485</v>
          </cell>
          <cell r="AB73">
            <v>15.277777777777777</v>
          </cell>
          <cell r="AD73">
            <v>10.465116279069766</v>
          </cell>
          <cell r="AE73" t="e">
            <v>#DIV/0!</v>
          </cell>
          <cell r="AF73" t="e">
            <v>#DIV/0!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ecision Worksheet"/>
      <sheetName val="Protected Data"/>
      <sheetName val="Cost Benefit Analysis"/>
    </sheetNames>
    <sheetDataSet>
      <sheetData sheetId="0" refreshError="1"/>
      <sheetData sheetId="1" refreshError="1"/>
      <sheetData sheetId="2">
        <row r="1">
          <cell r="A1">
            <v>1</v>
          </cell>
          <cell r="B1" t="str">
            <v>Yes</v>
          </cell>
          <cell r="C1" t="str">
            <v>BID</v>
          </cell>
        </row>
        <row r="2">
          <cell r="A2">
            <v>2</v>
          </cell>
          <cell r="B2" t="str">
            <v>No</v>
          </cell>
          <cell r="C2" t="str">
            <v>NO BID</v>
          </cell>
        </row>
        <row r="3">
          <cell r="A3">
            <v>3</v>
          </cell>
        </row>
      </sheetData>
      <sheetData sheetId="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산DATA입력"/>
      <sheetName val="계산정보"/>
      <sheetName val="VXXXXXXXXXXXXXXXXXXXXXXXX"/>
      <sheetName val="표지"/>
      <sheetName val="계산결과"/>
      <sheetName val="전산INPUT"/>
      <sheetName val="DATA저장"/>
      <sheetName val="Module1"/>
      <sheetName val="000000"/>
    </sheetNames>
    <sheetDataSet>
      <sheetData sheetId="0">
        <row r="7">
          <cell r="B7">
            <v>1500</v>
          </cell>
        </row>
        <row r="17">
          <cell r="B17" t="str">
            <v>한정상각</v>
          </cell>
        </row>
        <row r="22">
          <cell r="B22">
            <v>0.9</v>
          </cell>
          <cell r="J22" t="str">
            <v>PRCUT</v>
          </cell>
        </row>
        <row r="24">
          <cell r="J24" t="str">
            <v>PR30</v>
          </cell>
        </row>
        <row r="25">
          <cell r="J25" t="str">
            <v>PR30</v>
          </cell>
          <cell r="L25" t="b">
            <v>0</v>
          </cell>
        </row>
        <row r="26">
          <cell r="B26">
            <v>116.6479385</v>
          </cell>
          <cell r="J26" t="str">
            <v>PR30</v>
          </cell>
        </row>
        <row r="27">
          <cell r="J27" t="str">
            <v>PR30</v>
          </cell>
        </row>
        <row r="28">
          <cell r="J28" t="str">
            <v>PR30</v>
          </cell>
        </row>
        <row r="29">
          <cell r="J29" t="str">
            <v>PR30</v>
          </cell>
        </row>
        <row r="30">
          <cell r="J30" t="str">
            <v>PR30</v>
          </cell>
        </row>
      </sheetData>
      <sheetData sheetId="1">
        <row r="5">
          <cell r="C5">
            <v>8499</v>
          </cell>
          <cell r="D5">
            <v>9699</v>
          </cell>
          <cell r="E5">
            <v>6192</v>
          </cell>
          <cell r="F5">
            <v>8332</v>
          </cell>
          <cell r="G5">
            <v>7213</v>
          </cell>
          <cell r="H5">
            <v>6264</v>
          </cell>
          <cell r="I5">
            <v>7661</v>
          </cell>
          <cell r="J5">
            <v>7387</v>
          </cell>
          <cell r="K5">
            <v>7904</v>
          </cell>
          <cell r="L5">
            <v>6945</v>
          </cell>
        </row>
        <row r="6">
          <cell r="C6">
            <v>8946</v>
          </cell>
          <cell r="D6">
            <v>10209</v>
          </cell>
          <cell r="E6">
            <v>6518</v>
          </cell>
          <cell r="F6">
            <v>8770</v>
          </cell>
          <cell r="G6">
            <v>7593</v>
          </cell>
          <cell r="H6">
            <v>6594</v>
          </cell>
          <cell r="I6">
            <v>8064</v>
          </cell>
          <cell r="J6">
            <v>7776</v>
          </cell>
          <cell r="K6">
            <v>8320</v>
          </cell>
          <cell r="L6">
            <v>7311</v>
          </cell>
        </row>
        <row r="7">
          <cell r="C7">
            <v>8946</v>
          </cell>
          <cell r="D7">
            <v>10209</v>
          </cell>
          <cell r="E7">
            <v>6518</v>
          </cell>
          <cell r="F7">
            <v>8770</v>
          </cell>
          <cell r="G7">
            <v>7593</v>
          </cell>
          <cell r="H7">
            <v>6594</v>
          </cell>
          <cell r="I7">
            <v>8064</v>
          </cell>
          <cell r="J7">
            <v>7776</v>
          </cell>
          <cell r="K7">
            <v>8320</v>
          </cell>
          <cell r="L7">
            <v>7311</v>
          </cell>
        </row>
        <row r="8">
          <cell r="C8">
            <v>8499</v>
          </cell>
          <cell r="D8">
            <v>9699</v>
          </cell>
          <cell r="E8">
            <v>6192</v>
          </cell>
          <cell r="F8">
            <v>8332</v>
          </cell>
          <cell r="G8">
            <v>7213</v>
          </cell>
          <cell r="H8">
            <v>6264</v>
          </cell>
          <cell r="I8">
            <v>7661</v>
          </cell>
          <cell r="J8">
            <v>7387</v>
          </cell>
          <cell r="K8">
            <v>7904</v>
          </cell>
          <cell r="L8">
            <v>6945</v>
          </cell>
        </row>
        <row r="9">
          <cell r="C9">
            <v>8946</v>
          </cell>
          <cell r="D9">
            <v>10209</v>
          </cell>
          <cell r="E9">
            <v>6518</v>
          </cell>
          <cell r="F9">
            <v>8770</v>
          </cell>
          <cell r="G9">
            <v>7593</v>
          </cell>
          <cell r="H9">
            <v>6594</v>
          </cell>
          <cell r="I9">
            <v>8064</v>
          </cell>
          <cell r="J9">
            <v>7776</v>
          </cell>
          <cell r="K9">
            <v>8320</v>
          </cell>
          <cell r="L9">
            <v>7311</v>
          </cell>
        </row>
        <row r="10">
          <cell r="C10">
            <v>9394</v>
          </cell>
          <cell r="D10">
            <v>10719</v>
          </cell>
          <cell r="E10">
            <v>6844</v>
          </cell>
          <cell r="F10">
            <v>9208</v>
          </cell>
          <cell r="G10">
            <v>7973</v>
          </cell>
          <cell r="H10">
            <v>6924</v>
          </cell>
          <cell r="I10">
            <v>8467</v>
          </cell>
          <cell r="J10">
            <v>8165</v>
          </cell>
          <cell r="K10">
            <v>8736</v>
          </cell>
          <cell r="L10">
            <v>7676</v>
          </cell>
        </row>
        <row r="11">
          <cell r="C11">
            <v>9394</v>
          </cell>
          <cell r="D11">
            <v>10719</v>
          </cell>
          <cell r="E11">
            <v>6844</v>
          </cell>
          <cell r="F11">
            <v>9208</v>
          </cell>
          <cell r="G11">
            <v>7973</v>
          </cell>
          <cell r="H11">
            <v>6924</v>
          </cell>
          <cell r="I11">
            <v>8467</v>
          </cell>
          <cell r="J11">
            <v>8165</v>
          </cell>
          <cell r="K11">
            <v>8736</v>
          </cell>
          <cell r="L11">
            <v>7676</v>
          </cell>
        </row>
        <row r="12">
          <cell r="C12">
            <v>8946</v>
          </cell>
          <cell r="D12">
            <v>10209</v>
          </cell>
          <cell r="E12">
            <v>6518</v>
          </cell>
          <cell r="F12">
            <v>8770</v>
          </cell>
          <cell r="G12">
            <v>7593</v>
          </cell>
          <cell r="H12">
            <v>6594</v>
          </cell>
          <cell r="I12">
            <v>8064</v>
          </cell>
          <cell r="J12">
            <v>7776</v>
          </cell>
          <cell r="K12">
            <v>8320</v>
          </cell>
          <cell r="L12">
            <v>7311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S DATA"/>
      <sheetName val="신PRS계산"/>
      <sheetName val=""/>
      <sheetName val="PressCost"/>
    </sheetNames>
    <definedNames>
      <definedName name="btnReturn_click"/>
    </definedNames>
    <sheetDataSet>
      <sheetData sheetId="0"/>
      <sheetData sheetId="1" refreshError="1"/>
      <sheetData sheetId="2"/>
      <sheetData sheetId="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"/>
      <sheetName val="40"/>
      <sheetName val="50"/>
      <sheetName val="60"/>
      <sheetName val="70"/>
      <sheetName val="90"/>
      <sheetName val="camera_10"/>
      <sheetName val="20"/>
      <sheetName val="30"/>
      <sheetName val="80"/>
      <sheetName val="과제"/>
      <sheetName val="Sheet5"/>
      <sheetName val="Sheet6 (3)"/>
      <sheetName val="GB-IC Villingen GG"/>
      <sheetName val="CAUDIT"/>
      <sheetName val="차수"/>
      <sheetName val="CLM-MP"/>
      <sheetName val="Sheet6_(3)"/>
      <sheetName val="PC%계산"/>
      <sheetName val="Midlong5"/>
      <sheetName val="공정능력조사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과제"/>
      <sheetName val="목차"/>
      <sheetName val="시장환경"/>
      <sheetName val="사업방향"/>
      <sheetName val="생산판매목표"/>
      <sheetName val="중단기"/>
      <sheetName val="단계별"/>
      <sheetName val="단계별 (2)"/>
      <sheetName val="97PN_SUM"/>
      <sheetName val="10"/>
      <sheetName val="90"/>
      <sheetName val="40"/>
      <sheetName val="50"/>
      <sheetName val="60"/>
      <sheetName val="70"/>
      <sheetName val="camera_10"/>
      <sheetName val="Sheet5"/>
      <sheetName val="Sheet6 (3)"/>
      <sheetName val="report_20"/>
      <sheetName val="camera_30"/>
      <sheetName val="간이연락"/>
      <sheetName val="출장거리"/>
      <sheetName val="단계별_(2)"/>
      <sheetName val="예산계획"/>
      <sheetName val="투자-국내2"/>
      <sheetName val="#93"/>
    </sheetNames>
    <sheetDataSet>
      <sheetData sheetId="0" refreshError="1">
        <row r="10">
          <cell r="C10" t="str">
            <v/>
          </cell>
        </row>
        <row r="16">
          <cell r="C16" t="str">
            <v/>
          </cell>
        </row>
        <row r="22">
          <cell r="C22" t="str">
            <v/>
          </cell>
        </row>
        <row r="23">
          <cell r="C23" t="str">
            <v/>
          </cell>
        </row>
        <row r="24">
          <cell r="C24" t="str">
            <v/>
          </cell>
        </row>
        <row r="25">
          <cell r="C25" t="str">
            <v/>
          </cell>
        </row>
        <row r="26">
          <cell r="C26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_20"/>
      <sheetName val="camera_30"/>
      <sheetName val="report_10"/>
      <sheetName val="report_30"/>
      <sheetName val="report_40"/>
      <sheetName val="camera_10"/>
      <sheetName val="상용_mp"/>
      <sheetName val="과제"/>
      <sheetName val="이송(KMC)_x0000__x0000__x0000__x0000__x0000__x0000__x0000__x0000__x0000__x0000__x0000_üǏ_x0000__x0004__x0000__x0000__x0000__x0000__x0000__x0000_폜ǉ_x0000_"/>
      <sheetName val="10"/>
      <sheetName val="90"/>
      <sheetName val="40"/>
      <sheetName val="50"/>
      <sheetName val="60"/>
      <sheetName val="70"/>
      <sheetName val="#93"/>
      <sheetName val="이송(KMC)"/>
      <sheetName val="예산계획"/>
      <sheetName val="#REF!"/>
    </sheetNames>
    <sheetDataSet>
      <sheetData sheetId="0" refreshError="1">
        <row r="31">
          <cell r="C31" t="str">
            <v>□ 차종별 개발관리(CAR-LINE) 체제의 기능적 보완 및 실효성 증대</v>
          </cell>
        </row>
        <row r="32">
          <cell r="C32" t="str">
            <v xml:space="preserve">   (7담당 35부 32팀)</v>
          </cell>
        </row>
        <row r="33">
          <cell r="C33" t="str">
            <v xml:space="preserve">   - 승용, 상용, P/T, 디자인 CENTER 운영 (분야별 특화 운영)</v>
          </cell>
        </row>
        <row r="34">
          <cell r="C34" t="str">
            <v xml:space="preserve">   - 가용 자원(인력,설비)의 효율적 활용을 위한 기능 조직</v>
          </cell>
        </row>
        <row r="36">
          <cell r="C36" t="str">
            <v>□ 연구 전문직제 조기정착</v>
          </cell>
        </row>
        <row r="37">
          <cell r="C37" t="str">
            <v xml:space="preserve">   - 연구 생산성 향상 및 핵심기술 전문인력 육성</v>
          </cell>
        </row>
        <row r="38">
          <cell r="C38" t="str">
            <v xml:space="preserve">   - 전문직의 연구개발 전념</v>
          </cell>
        </row>
        <row r="40">
          <cell r="C40" t="str">
            <v>□ 해외 기술자 활용 기술습득 (독자 운영 능력 확보)</v>
          </cell>
        </row>
        <row r="42">
          <cell r="C42" t="str">
            <v>□ 노사 관계: 후견인 제도</v>
          </cell>
        </row>
        <row r="44">
          <cell r="C44" t="str">
            <v>□ 강한 KIA 체제 실현</v>
          </cell>
        </row>
        <row r="45">
          <cell r="C45" t="str">
            <v xml:space="preserve">   - 수익성상, 직무발명상등 포상제도 확대</v>
          </cell>
        </row>
        <row r="46">
          <cell r="C46" t="str">
            <v xml:space="preserve">   - 시차제 근무 확대 (현 13%)</v>
          </cell>
        </row>
        <row r="47">
          <cell r="C47" t="str">
            <v xml:space="preserve">   - 간부사원 조기 출근 및 조기회의 ('96.4)</v>
          </cell>
        </row>
        <row r="48">
          <cell r="C48" t="str">
            <v xml:space="preserve">   - 연구원: 판매점소 기술 창구 개선 ('96.5)</v>
          </cell>
        </row>
        <row r="50">
          <cell r="C50" t="str">
            <v>□ KRT (GCA RV, KV-Ⅱ)  - ENG, T/M, 전자 중심 육성</v>
          </cell>
        </row>
        <row r="52">
          <cell r="C52" t="str">
            <v>□ KED (S-Ⅱ 5SN 설계)  - EM 현지 대응: EM LAB 건설</v>
          </cell>
        </row>
        <row r="53">
          <cell r="C53" t="str">
            <v xml:space="preserve">                               - 핵심기술, S/W 거점 (현지인 활용)</v>
          </cell>
        </row>
        <row r="55">
          <cell r="C55" t="str">
            <v>□ KEC (S-Ⅱ 5SN, B-Ⅲ STYLING)  - DESIGN 업무 활성화</v>
          </cell>
        </row>
      </sheetData>
      <sheetData sheetId="1" refreshError="1">
        <row r="4">
          <cell r="C4" t="str">
            <v>□ 고급감, 최고급용의 PRESTIGE</v>
          </cell>
          <cell r="D4">
            <v>0</v>
          </cell>
          <cell r="E4">
            <v>0</v>
          </cell>
          <cell r="F4">
            <v>0</v>
          </cell>
          <cell r="G4" t="str">
            <v>□ 파생차 LINE UP</v>
          </cell>
        </row>
        <row r="5">
          <cell r="C5" t="str">
            <v>□ FLAGSHIP 차량</v>
          </cell>
          <cell r="D5">
            <v>0</v>
          </cell>
          <cell r="E5">
            <v>0</v>
          </cell>
          <cell r="F5">
            <v>0</v>
          </cell>
          <cell r="G5" t="str">
            <v xml:space="preserve">   : 4Dr,2Dr GRAND, DSL AT</v>
          </cell>
        </row>
        <row r="6">
          <cell r="C6" t="str">
            <v xml:space="preserve">  - V6 2.5/3.0/3.6 추가</v>
          </cell>
          <cell r="D6">
            <v>0</v>
          </cell>
          <cell r="E6">
            <v>0</v>
          </cell>
          <cell r="F6">
            <v>0</v>
          </cell>
          <cell r="G6" t="str">
            <v>□ COST DOWN: 경쟁력 강화</v>
          </cell>
        </row>
        <row r="8">
          <cell r="C8" t="str">
            <v>□ 준대형 시장 LEAD</v>
          </cell>
          <cell r="D8">
            <v>0</v>
          </cell>
          <cell r="E8">
            <v>0</v>
          </cell>
          <cell r="F8">
            <v>0</v>
          </cell>
          <cell r="G8" t="str">
            <v>□ PRG VAN 용도 특화: 저가차 개발</v>
          </cell>
        </row>
        <row r="9">
          <cell r="C9" t="str">
            <v>□ KV6 2.0 고급화/차별화</v>
          </cell>
          <cell r="D9">
            <v>0</v>
          </cell>
          <cell r="E9">
            <v>0</v>
          </cell>
          <cell r="F9">
            <v>0</v>
          </cell>
          <cell r="G9" t="str">
            <v>□ PRG BASE 1.5BOX 개발</v>
          </cell>
        </row>
        <row r="11">
          <cell r="C11" t="str">
            <v>□ SEDAN, RV VARIATION 전개</v>
          </cell>
          <cell r="D11">
            <v>0</v>
          </cell>
          <cell r="E11">
            <v>0</v>
          </cell>
          <cell r="F11">
            <v>0</v>
          </cell>
          <cell r="G11" t="str">
            <v>□ 승용차 수준의 상품력 실현</v>
          </cell>
        </row>
        <row r="12">
          <cell r="C12" t="str">
            <v>□ ENG: 1.8, 2.0, V6 2.5</v>
          </cell>
          <cell r="D12">
            <v>0</v>
          </cell>
          <cell r="E12">
            <v>0</v>
          </cell>
          <cell r="F12">
            <v>0</v>
          </cell>
          <cell r="G12" t="str">
            <v>□ 1.5BOX: J3, KRV6 탑재</v>
          </cell>
        </row>
        <row r="14">
          <cell r="C14" t="str">
            <v>□ 공용화율 제고 4NB, 5HB 개발</v>
          </cell>
          <cell r="D14">
            <v>0</v>
          </cell>
          <cell r="E14">
            <v>0</v>
          </cell>
          <cell r="F14">
            <v>0</v>
          </cell>
          <cell r="G14" t="str">
            <v>□ 21C 차세대 TRK</v>
          </cell>
        </row>
        <row r="15">
          <cell r="C15" t="str">
            <v>□ 차종 단순화, 저가차 개발</v>
          </cell>
          <cell r="D15">
            <v>0</v>
          </cell>
          <cell r="E15">
            <v>0</v>
          </cell>
          <cell r="F15">
            <v>0</v>
          </cell>
          <cell r="G15" t="str">
            <v>□ CAB FAMILY</v>
          </cell>
        </row>
        <row r="17">
          <cell r="C17" t="str">
            <v>□ ENTRY CAR 대응 (고급,저급 2원화)</v>
          </cell>
          <cell r="D17">
            <v>0</v>
          </cell>
          <cell r="E17">
            <v>0</v>
          </cell>
          <cell r="F17">
            <v>0</v>
          </cell>
          <cell r="G17" t="str">
            <v>□ NEW CAB(HINO): KH-Ⅲ</v>
          </cell>
        </row>
        <row r="18">
          <cell r="C18" t="str">
            <v>□ LVEA 개발력 확보</v>
          </cell>
          <cell r="D18">
            <v>0</v>
          </cell>
          <cell r="E18">
            <v>0</v>
          </cell>
          <cell r="F18">
            <v>0</v>
          </cell>
          <cell r="G18" t="str">
            <v>□ CAB FAMILY: NT-Ⅲ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ﾓﾃﾞﾙ別(Truck)86〜"/>
      <sheetName val="検索条件メイク"/>
      <sheetName val="検索条件クラスタイプ"/>
      <sheetName val="検索条件MAZDA"/>
      <sheetName val="USD"/>
      <sheetName val="INFO"/>
      <sheetName val="PLM"/>
      <sheetName val="VAC BLK CALC "/>
      <sheetName val="e-BOM"/>
      <sheetName val="Blank AQR (old)"/>
      <sheetName val="Ref IMM Sizes"/>
      <sheetName val="CAP PLAN"/>
      <sheetName val="PKG &amp; FRT"/>
      <sheetName val="PROCESS INFO"/>
      <sheetName val="PLANTS"/>
      <sheetName val="98_7Truck DB"/>
      <sheetName val="BOM"/>
      <sheetName val="FEUILLE DE BASE"/>
      <sheetName val="Pack_Data_ASIA"/>
      <sheetName val="Pack_Data_NAO"/>
      <sheetName val="Pack_Data_NER_SER"/>
      <sheetName val="Pack_Data_SAO"/>
      <sheetName val="Datas_all"/>
      <sheetName val="Eq_Comp"/>
      <sheetName val="Calculations_Parameters"/>
      <sheetName val="Ｊ３９Ａワースト"/>
      <sheetName val="DAT Cheat Sheet"/>
      <sheetName val="Engineers"/>
      <sheetName val="VAC_BLK_CALC_"/>
      <sheetName val="Blank_AQR_(old)"/>
      <sheetName val="Ref_IMM_Sizes"/>
      <sheetName val="CAP_PLAN"/>
      <sheetName val="PKG_&amp;_FRT"/>
      <sheetName val="PROCESS_INFO"/>
      <sheetName val="Var Cost ($ Mils)"/>
      <sheetName val="Input"/>
      <sheetName val="Format Input"/>
      <sheetName val="Frigs"/>
      <sheetName val="Back-Up Reports"/>
      <sheetName val="Daten_$"/>
      <sheetName val="DatenYTD_$"/>
      <sheetName val="Kostensplitt"/>
      <sheetName val="Part.List"/>
      <sheetName val="Pro.Forma"/>
      <sheetName val="Program"/>
      <sheetName val="Assumptions"/>
    </sheetNames>
    <sheetDataSet>
      <sheetData sheetId="0" refreshError="1"/>
      <sheetData sheetId="1" refreshError="1">
        <row r="50">
          <cell r="A50" t="str">
            <v>MC SEG</v>
          </cell>
          <cell r="B50" t="str">
            <v>SUB SEG</v>
          </cell>
          <cell r="C50" t="str">
            <v>D/I</v>
          </cell>
          <cell r="D50" t="str">
            <v>MAK</v>
          </cell>
          <cell r="E50" t="str">
            <v>MDL</v>
          </cell>
          <cell r="F50" t="str">
            <v>DR</v>
          </cell>
          <cell r="G50" t="str">
            <v>DRT</v>
          </cell>
          <cell r="H50" t="str">
            <v>CYL</v>
          </cell>
          <cell r="I50" t="str">
            <v>Re/Lng</v>
          </cell>
          <cell r="J50" t="str">
            <v>'86</v>
          </cell>
          <cell r="K50" t="str">
            <v>'87</v>
          </cell>
          <cell r="L50" t="str">
            <v>'88</v>
          </cell>
          <cell r="M50" t="str">
            <v>'89</v>
          </cell>
          <cell r="N50" t="str">
            <v>'90</v>
          </cell>
          <cell r="O50" t="str">
            <v>'91</v>
          </cell>
          <cell r="P50" t="str">
            <v>'92</v>
          </cell>
          <cell r="Q50" t="str">
            <v>'93</v>
          </cell>
          <cell r="R50" t="str">
            <v>'94</v>
          </cell>
          <cell r="S50" t="str">
            <v>'95</v>
          </cell>
          <cell r="T50" t="str">
            <v>'96</v>
          </cell>
          <cell r="U50" t="str">
            <v>'97</v>
          </cell>
          <cell r="V50" t="str">
            <v>'98</v>
          </cell>
          <cell r="W50" t="str">
            <v>'99.1</v>
          </cell>
          <cell r="X50" t="str">
            <v>'99.2</v>
          </cell>
          <cell r="Y50" t="str">
            <v>'99.3</v>
          </cell>
        </row>
        <row r="51">
          <cell r="D51" t="str">
            <v>MEB</v>
          </cell>
        </row>
        <row r="67">
          <cell r="A67" t="str">
            <v>MC SEG</v>
          </cell>
          <cell r="B67" t="str">
            <v>SUB SEG</v>
          </cell>
          <cell r="C67" t="str">
            <v>D/I</v>
          </cell>
          <cell r="D67" t="str">
            <v>MAK</v>
          </cell>
          <cell r="E67" t="str">
            <v>MDL</v>
          </cell>
          <cell r="F67" t="str">
            <v>DR</v>
          </cell>
          <cell r="G67" t="str">
            <v>DRT</v>
          </cell>
          <cell r="H67" t="str">
            <v>CYL</v>
          </cell>
          <cell r="I67" t="str">
            <v>Re/Lng</v>
          </cell>
          <cell r="J67" t="str">
            <v>'86</v>
          </cell>
          <cell r="K67" t="str">
            <v>'87</v>
          </cell>
          <cell r="L67" t="str">
            <v>'88</v>
          </cell>
          <cell r="M67" t="str">
            <v>'89</v>
          </cell>
          <cell r="N67" t="str">
            <v>'90</v>
          </cell>
          <cell r="O67" t="str">
            <v>'91</v>
          </cell>
          <cell r="P67" t="str">
            <v>'92</v>
          </cell>
          <cell r="Q67" t="str">
            <v>'93</v>
          </cell>
          <cell r="R67" t="str">
            <v>'94</v>
          </cell>
          <cell r="S67" t="str">
            <v>'95</v>
          </cell>
          <cell r="T67" t="str">
            <v>'96</v>
          </cell>
          <cell r="U67" t="str">
            <v>'97</v>
          </cell>
          <cell r="V67" t="str">
            <v>'98</v>
          </cell>
          <cell r="W67" t="str">
            <v>'99.1</v>
          </cell>
          <cell r="X67" t="str">
            <v>'99.2</v>
          </cell>
          <cell r="Y67" t="str">
            <v>'99.3</v>
          </cell>
        </row>
        <row r="68">
          <cell r="D68" t="str">
            <v>CAD</v>
          </cell>
        </row>
        <row r="76">
          <cell r="A76" t="str">
            <v>MC SEG</v>
          </cell>
          <cell r="B76" t="str">
            <v>SUB SEG</v>
          </cell>
          <cell r="C76" t="str">
            <v>D/I</v>
          </cell>
          <cell r="D76" t="str">
            <v>MAK</v>
          </cell>
          <cell r="E76" t="str">
            <v>MDL</v>
          </cell>
          <cell r="F76" t="str">
            <v>DR</v>
          </cell>
          <cell r="G76" t="str">
            <v>DRT</v>
          </cell>
          <cell r="H76" t="str">
            <v>CYL</v>
          </cell>
          <cell r="I76" t="str">
            <v>Re/Lng</v>
          </cell>
          <cell r="J76" t="str">
            <v>'86</v>
          </cell>
          <cell r="K76" t="str">
            <v>'87</v>
          </cell>
          <cell r="L76" t="str">
            <v>'88</v>
          </cell>
          <cell r="M76" t="str">
            <v>'89</v>
          </cell>
          <cell r="N76" t="str">
            <v>'90</v>
          </cell>
          <cell r="O76" t="str">
            <v>'91</v>
          </cell>
          <cell r="P76" t="str">
            <v>'92</v>
          </cell>
          <cell r="Q76" t="str">
            <v>'93</v>
          </cell>
          <cell r="R76" t="str">
            <v>'94</v>
          </cell>
          <cell r="S76" t="str">
            <v>'95</v>
          </cell>
          <cell r="T76" t="str">
            <v>'96</v>
          </cell>
          <cell r="U76" t="str">
            <v>'97</v>
          </cell>
          <cell r="V76" t="str">
            <v>'98</v>
          </cell>
          <cell r="W76" t="str">
            <v>'99.1</v>
          </cell>
          <cell r="X76" t="str">
            <v>'99.2</v>
          </cell>
          <cell r="Y76" t="str">
            <v>'99.3</v>
          </cell>
        </row>
        <row r="77">
          <cell r="D77" t="str">
            <v>LIN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vises courantes"/>
      <sheetName val="Simulations-Faurecia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  <sheetName val="Module1"/>
      <sheetName val="Module2"/>
    </sheetNames>
    <sheetDataSet>
      <sheetData sheetId="0" refreshError="1"/>
      <sheetData sheetId="1" refreshError="1">
        <row r="76">
          <cell r="L76">
            <v>1</v>
          </cell>
        </row>
        <row r="77">
          <cell r="L77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hecklist"/>
      <sheetName val="SupVehPivotExample"/>
      <sheetName val="OldvsNewComparison"/>
      <sheetName val="PT3conversion"/>
      <sheetName val="StartData"/>
      <sheetName val="SupplierVehicleSplit"/>
      <sheetName val="DoNothingTurnoverNA"/>
      <sheetName val="DoNothingPerUnitsNA"/>
      <sheetName val="Do Nothing Per Unit"/>
      <sheetName val="DoNothingTurnoverEu"/>
      <sheetName val="DoNothingPerUnitsEu"/>
      <sheetName val="IdeasInput"/>
      <sheetName val="Graph Data"/>
      <sheetName val="Slide1Glidepath"/>
      <sheetName val="Slide2Consol"/>
      <sheetName val="Slide3Roadmap"/>
      <sheetName val="Slide 5 Add-On"/>
      <sheetName val="AnalyticalSummaries"/>
      <sheetName val="TurnoverCombined"/>
      <sheetName val="Volumes"/>
      <sheetName val="MenuPicks"/>
      <sheetName val="Versions"/>
      <sheetName val="SUM14ZC1"/>
      <sheetName val="CompHeadernames"/>
      <sheetName val="Component"/>
      <sheetName val="Comsole"/>
      <sheetName val="Informativo"/>
      <sheetName val="Data Lin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">
          <cell r="A1">
            <v>2008</v>
          </cell>
          <cell r="B1" t="str">
            <v>Safety</v>
          </cell>
          <cell r="C1" t="str">
            <v>Design: Program</v>
          </cell>
          <cell r="D1" t="str">
            <v>Supp. Opt./Value Stream</v>
          </cell>
          <cell r="I1">
            <v>0.25</v>
          </cell>
          <cell r="J1">
            <v>0</v>
          </cell>
          <cell r="K1" t="str">
            <v>Yes</v>
          </cell>
        </row>
        <row r="2">
          <cell r="A2">
            <v>2009</v>
          </cell>
          <cell r="B2" t="str">
            <v>Regulatory</v>
          </cell>
          <cell r="C2" t="str">
            <v>Design: TVM</v>
          </cell>
          <cell r="D2" t="str">
            <v>LCC Sourcing</v>
          </cell>
          <cell r="I2">
            <v>0.5</v>
          </cell>
          <cell r="J2">
            <v>1</v>
          </cell>
          <cell r="K2" t="str">
            <v>No</v>
          </cell>
        </row>
        <row r="3">
          <cell r="A3">
            <v>2010</v>
          </cell>
          <cell r="B3" t="str">
            <v>Price-Related Design</v>
          </cell>
          <cell r="C3" t="str">
            <v>Commercial: Program</v>
          </cell>
          <cell r="D3" t="str">
            <v>Vol. Efficiency./ PV curve</v>
          </cell>
          <cell r="I3">
            <v>0.75</v>
          </cell>
          <cell r="J3">
            <v>2</v>
          </cell>
        </row>
        <row r="4">
          <cell r="A4">
            <v>2011</v>
          </cell>
          <cell r="C4" t="str">
            <v>Commercial: TVM</v>
          </cell>
          <cell r="D4" t="str">
            <v>All Other Commercial</v>
          </cell>
          <cell r="I4">
            <v>1</v>
          </cell>
          <cell r="J4">
            <v>3</v>
          </cell>
        </row>
        <row r="5">
          <cell r="A5">
            <v>2012</v>
          </cell>
          <cell r="C5" t="str">
            <v>TVM Carryover Commercial</v>
          </cell>
          <cell r="D5" t="str">
            <v>Standards &amp; Specs</v>
          </cell>
          <cell r="J5">
            <v>4</v>
          </cell>
        </row>
        <row r="6">
          <cell r="C6" t="str">
            <v>TVM Carryover Design</v>
          </cell>
          <cell r="D6" t="str">
            <v xml:space="preserve">Complexity/Commonality </v>
          </cell>
          <cell r="J6">
            <v>5</v>
          </cell>
        </row>
        <row r="7">
          <cell r="D7" t="str">
            <v>Weight Reduction</v>
          </cell>
          <cell r="J7">
            <v>6</v>
          </cell>
        </row>
        <row r="8">
          <cell r="D8" t="str">
            <v>All Other Design</v>
          </cell>
          <cell r="J8">
            <v>7</v>
          </cell>
        </row>
        <row r="9">
          <cell r="J9">
            <v>8</v>
          </cell>
        </row>
        <row r="10">
          <cell r="J10">
            <v>9</v>
          </cell>
        </row>
        <row r="11">
          <cell r="J11">
            <v>10</v>
          </cell>
        </row>
        <row r="12">
          <cell r="J12">
            <v>11</v>
          </cell>
        </row>
        <row r="13">
          <cell r="J13">
            <v>12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10 945 105 A"/>
      <sheetName val="510 945 106 A"/>
      <sheetName val="Country Codes"/>
      <sheetName val="Tool Types"/>
      <sheetName val="Glossary"/>
    </sheetNames>
    <sheetDataSet>
      <sheetData sheetId="0"/>
      <sheetData sheetId="1"/>
      <sheetData sheetId="2">
        <row r="4">
          <cell r="C4" t="str">
            <v>AFG</v>
          </cell>
        </row>
        <row r="5">
          <cell r="C5" t="str">
            <v>ALA</v>
          </cell>
        </row>
        <row r="6">
          <cell r="C6" t="str">
            <v>ALB</v>
          </cell>
        </row>
        <row r="7">
          <cell r="C7" t="str">
            <v>DZA</v>
          </cell>
        </row>
        <row r="8">
          <cell r="C8" t="str">
            <v>ASM</v>
          </cell>
        </row>
        <row r="9">
          <cell r="C9" t="str">
            <v>AND</v>
          </cell>
        </row>
        <row r="10">
          <cell r="C10" t="str">
            <v>AGO</v>
          </cell>
        </row>
        <row r="11">
          <cell r="C11" t="str">
            <v>AIA</v>
          </cell>
        </row>
        <row r="12">
          <cell r="C12" t="str">
            <v>ATA</v>
          </cell>
        </row>
        <row r="13">
          <cell r="C13" t="str">
            <v>ATG</v>
          </cell>
        </row>
        <row r="14">
          <cell r="C14" t="str">
            <v>ARG</v>
          </cell>
        </row>
        <row r="15">
          <cell r="C15" t="str">
            <v>ARM</v>
          </cell>
        </row>
        <row r="16">
          <cell r="C16" t="str">
            <v>ABW</v>
          </cell>
        </row>
        <row r="17">
          <cell r="C17" t="str">
            <v>AUS</v>
          </cell>
        </row>
        <row r="18">
          <cell r="C18" t="str">
            <v>AUT</v>
          </cell>
        </row>
        <row r="19">
          <cell r="C19" t="str">
            <v>AZE</v>
          </cell>
        </row>
        <row r="20">
          <cell r="C20" t="str">
            <v>BHS</v>
          </cell>
        </row>
        <row r="21">
          <cell r="C21" t="str">
            <v>BHR</v>
          </cell>
        </row>
        <row r="22">
          <cell r="C22" t="str">
            <v>BGD</v>
          </cell>
        </row>
        <row r="23">
          <cell r="C23" t="str">
            <v>BRB</v>
          </cell>
        </row>
        <row r="24">
          <cell r="C24" t="str">
            <v>BLR</v>
          </cell>
        </row>
        <row r="25">
          <cell r="C25" t="str">
            <v>BEL</v>
          </cell>
        </row>
        <row r="26">
          <cell r="C26" t="str">
            <v>BLZ</v>
          </cell>
        </row>
        <row r="27">
          <cell r="C27" t="str">
            <v>BEN</v>
          </cell>
        </row>
        <row r="28">
          <cell r="C28" t="str">
            <v>BMU</v>
          </cell>
        </row>
        <row r="29">
          <cell r="C29" t="str">
            <v>BTN</v>
          </cell>
        </row>
        <row r="30">
          <cell r="C30" t="str">
            <v>BOL</v>
          </cell>
        </row>
        <row r="31">
          <cell r="C31" t="str">
            <v>BES</v>
          </cell>
        </row>
        <row r="32">
          <cell r="C32" t="str">
            <v>BIH</v>
          </cell>
        </row>
        <row r="33">
          <cell r="C33" t="str">
            <v>BWA</v>
          </cell>
        </row>
        <row r="34">
          <cell r="C34" t="str">
            <v>BVT</v>
          </cell>
        </row>
        <row r="35">
          <cell r="C35" t="str">
            <v>BRA</v>
          </cell>
        </row>
        <row r="36">
          <cell r="C36" t="str">
            <v>IOT</v>
          </cell>
        </row>
        <row r="37">
          <cell r="C37" t="str">
            <v>BRN</v>
          </cell>
        </row>
        <row r="38">
          <cell r="C38" t="str">
            <v>BGR</v>
          </cell>
        </row>
        <row r="39">
          <cell r="C39" t="str">
            <v>BFA</v>
          </cell>
        </row>
        <row r="40">
          <cell r="C40" t="str">
            <v>BDI</v>
          </cell>
        </row>
        <row r="41">
          <cell r="C41" t="str">
            <v>KHM</v>
          </cell>
        </row>
        <row r="42">
          <cell r="C42" t="str">
            <v>CMR</v>
          </cell>
        </row>
        <row r="43">
          <cell r="C43" t="str">
            <v>CAN</v>
          </cell>
        </row>
        <row r="44">
          <cell r="C44" t="str">
            <v>CPV</v>
          </cell>
        </row>
        <row r="45">
          <cell r="C45" t="str">
            <v>CYM</v>
          </cell>
        </row>
        <row r="46">
          <cell r="C46" t="str">
            <v>CAF</v>
          </cell>
        </row>
        <row r="47">
          <cell r="C47" t="str">
            <v>TCD</v>
          </cell>
        </row>
        <row r="48">
          <cell r="C48" t="str">
            <v>CHL</v>
          </cell>
        </row>
        <row r="49">
          <cell r="C49" t="str">
            <v>CHN</v>
          </cell>
        </row>
        <row r="50">
          <cell r="C50" t="str">
            <v>CXR</v>
          </cell>
        </row>
        <row r="51">
          <cell r="C51" t="str">
            <v>CCK</v>
          </cell>
        </row>
        <row r="52">
          <cell r="C52" t="str">
            <v>COL</v>
          </cell>
        </row>
        <row r="53">
          <cell r="C53" t="str">
            <v>COM</v>
          </cell>
        </row>
        <row r="54">
          <cell r="C54" t="str">
            <v>COG</v>
          </cell>
        </row>
        <row r="55">
          <cell r="C55" t="str">
            <v>COD</v>
          </cell>
        </row>
        <row r="56">
          <cell r="C56" t="str">
            <v>COK</v>
          </cell>
        </row>
        <row r="57">
          <cell r="C57" t="str">
            <v>CRI</v>
          </cell>
        </row>
        <row r="58">
          <cell r="C58" t="str">
            <v>CIV</v>
          </cell>
        </row>
        <row r="59">
          <cell r="C59" t="str">
            <v>HRV</v>
          </cell>
        </row>
        <row r="60">
          <cell r="C60" t="str">
            <v>CUB</v>
          </cell>
        </row>
        <row r="61">
          <cell r="C61" t="str">
            <v>CUW</v>
          </cell>
        </row>
        <row r="62">
          <cell r="C62" t="str">
            <v>CYP</v>
          </cell>
        </row>
        <row r="63">
          <cell r="C63" t="str">
            <v>CZE</v>
          </cell>
        </row>
        <row r="65">
          <cell r="C65" t="str">
            <v>DNK</v>
          </cell>
        </row>
        <row r="66">
          <cell r="C66" t="str">
            <v>DJI</v>
          </cell>
        </row>
        <row r="67">
          <cell r="C67" t="str">
            <v>DMA</v>
          </cell>
        </row>
        <row r="68">
          <cell r="C68" t="str">
            <v>DOM</v>
          </cell>
        </row>
        <row r="69">
          <cell r="C69" t="str">
            <v>ECU</v>
          </cell>
        </row>
        <row r="70">
          <cell r="C70" t="str">
            <v>EGY</v>
          </cell>
        </row>
        <row r="71">
          <cell r="C71" t="str">
            <v>SLV</v>
          </cell>
        </row>
        <row r="72">
          <cell r="C72" t="str">
            <v>GNQ</v>
          </cell>
        </row>
        <row r="73">
          <cell r="C73" t="str">
            <v>ERI</v>
          </cell>
        </row>
        <row r="74">
          <cell r="C74" t="str">
            <v>EST</v>
          </cell>
        </row>
        <row r="75">
          <cell r="C75" t="str">
            <v>ETH</v>
          </cell>
        </row>
        <row r="76">
          <cell r="C76" t="str">
            <v>FLK</v>
          </cell>
        </row>
        <row r="77">
          <cell r="C77" t="str">
            <v>FRO</v>
          </cell>
        </row>
        <row r="78">
          <cell r="C78" t="str">
            <v>FJI</v>
          </cell>
        </row>
        <row r="79">
          <cell r="C79" t="str">
            <v>FIN</v>
          </cell>
        </row>
        <row r="80">
          <cell r="C80" t="str">
            <v>FRA</v>
          </cell>
        </row>
        <row r="81">
          <cell r="C81" t="str">
            <v>GUF</v>
          </cell>
        </row>
        <row r="82">
          <cell r="C82" t="str">
            <v>PYF</v>
          </cell>
        </row>
        <row r="83">
          <cell r="C83" t="str">
            <v>ATF</v>
          </cell>
        </row>
        <row r="84">
          <cell r="C84" t="str">
            <v>GAB</v>
          </cell>
        </row>
        <row r="85">
          <cell r="C85" t="str">
            <v>GMB</v>
          </cell>
        </row>
        <row r="86">
          <cell r="C86" t="str">
            <v>GEO</v>
          </cell>
        </row>
        <row r="87">
          <cell r="C87" t="str">
            <v>DEU</v>
          </cell>
        </row>
        <row r="88">
          <cell r="C88" t="str">
            <v>GHA</v>
          </cell>
        </row>
        <row r="89">
          <cell r="C89" t="str">
            <v>GIB</v>
          </cell>
        </row>
        <row r="90">
          <cell r="C90" t="str">
            <v>GRC</v>
          </cell>
        </row>
        <row r="91">
          <cell r="C91" t="str">
            <v>GRL</v>
          </cell>
        </row>
        <row r="92">
          <cell r="C92" t="str">
            <v>GRD</v>
          </cell>
        </row>
        <row r="93">
          <cell r="C93" t="str">
            <v>GLP</v>
          </cell>
        </row>
        <row r="94">
          <cell r="C94" t="str">
            <v>GUM</v>
          </cell>
        </row>
        <row r="95">
          <cell r="C95" t="str">
            <v>GTM</v>
          </cell>
        </row>
        <row r="96">
          <cell r="C96" t="str">
            <v>GGY</v>
          </cell>
        </row>
        <row r="97">
          <cell r="C97" t="str">
            <v>GIN</v>
          </cell>
        </row>
        <row r="98">
          <cell r="C98" t="str">
            <v>GNB</v>
          </cell>
        </row>
        <row r="99">
          <cell r="C99" t="str">
            <v>GUY</v>
          </cell>
        </row>
        <row r="101">
          <cell r="C101" t="str">
            <v>HTI</v>
          </cell>
        </row>
        <row r="102">
          <cell r="C102" t="str">
            <v>HMD</v>
          </cell>
        </row>
        <row r="103">
          <cell r="C103" t="str">
            <v>VAT</v>
          </cell>
        </row>
        <row r="104">
          <cell r="C104" t="str">
            <v>HND</v>
          </cell>
        </row>
        <row r="105">
          <cell r="C105" t="str">
            <v>HKG</v>
          </cell>
        </row>
        <row r="106">
          <cell r="C106" t="str">
            <v>HUN</v>
          </cell>
        </row>
        <row r="107">
          <cell r="C107" t="str">
            <v>ISL</v>
          </cell>
        </row>
        <row r="108">
          <cell r="C108" t="str">
            <v>IND</v>
          </cell>
        </row>
        <row r="109">
          <cell r="C109" t="str">
            <v>IDN</v>
          </cell>
        </row>
        <row r="110">
          <cell r="C110" t="str">
            <v>IRN</v>
          </cell>
        </row>
        <row r="111">
          <cell r="C111" t="str">
            <v>IRQ</v>
          </cell>
        </row>
        <row r="112">
          <cell r="C112" t="str">
            <v>IRL</v>
          </cell>
        </row>
        <row r="113">
          <cell r="C113" t="str">
            <v>IMN</v>
          </cell>
        </row>
        <row r="114">
          <cell r="C114" t="str">
            <v>ISR</v>
          </cell>
        </row>
        <row r="115">
          <cell r="C115" t="str">
            <v>ITA</v>
          </cell>
        </row>
        <row r="116">
          <cell r="C116" t="str">
            <v>JAM</v>
          </cell>
        </row>
        <row r="117">
          <cell r="C117" t="str">
            <v>JPN</v>
          </cell>
        </row>
        <row r="118">
          <cell r="C118" t="str">
            <v>JEY</v>
          </cell>
        </row>
        <row r="119">
          <cell r="C119" t="str">
            <v>JOR</v>
          </cell>
        </row>
        <row r="120">
          <cell r="C120" t="str">
            <v>KAZ</v>
          </cell>
        </row>
        <row r="121">
          <cell r="C121" t="str">
            <v>KEN</v>
          </cell>
        </row>
        <row r="122">
          <cell r="C122" t="str">
            <v>KIR</v>
          </cell>
        </row>
        <row r="123">
          <cell r="C123" t="str">
            <v>PRK</v>
          </cell>
        </row>
        <row r="124">
          <cell r="C124" t="str">
            <v>KOR</v>
          </cell>
        </row>
        <row r="125">
          <cell r="C125" t="str">
            <v>KWT</v>
          </cell>
        </row>
        <row r="126">
          <cell r="C126" t="str">
            <v>KGZ</v>
          </cell>
        </row>
        <row r="127">
          <cell r="C127" t="str">
            <v>LAO</v>
          </cell>
        </row>
        <row r="128">
          <cell r="C128" t="str">
            <v>LVA</v>
          </cell>
        </row>
        <row r="129">
          <cell r="C129" t="str">
            <v>LBN</v>
          </cell>
        </row>
        <row r="130">
          <cell r="C130" t="str">
            <v>LSO</v>
          </cell>
        </row>
        <row r="131">
          <cell r="C131" t="str">
            <v>LBR</v>
          </cell>
        </row>
        <row r="132">
          <cell r="C132" t="str">
            <v>LBY</v>
          </cell>
        </row>
        <row r="133">
          <cell r="C133" t="str">
            <v>LIE</v>
          </cell>
        </row>
        <row r="134">
          <cell r="C134" t="str">
            <v>LTU</v>
          </cell>
        </row>
        <row r="135">
          <cell r="C135" t="str">
            <v>LUX</v>
          </cell>
        </row>
        <row r="137">
          <cell r="C137" t="str">
            <v>MAC</v>
          </cell>
        </row>
        <row r="138">
          <cell r="C138" t="str">
            <v>MKD</v>
          </cell>
        </row>
        <row r="139">
          <cell r="C139" t="str">
            <v>MDG</v>
          </cell>
        </row>
        <row r="140">
          <cell r="C140" t="str">
            <v>MWI</v>
          </cell>
        </row>
        <row r="141">
          <cell r="C141" t="str">
            <v>MYS</v>
          </cell>
        </row>
        <row r="142">
          <cell r="C142" t="str">
            <v>MDV</v>
          </cell>
        </row>
        <row r="143">
          <cell r="C143" t="str">
            <v>MLI</v>
          </cell>
        </row>
        <row r="144">
          <cell r="C144" t="str">
            <v>MLT</v>
          </cell>
        </row>
        <row r="145">
          <cell r="C145" t="str">
            <v>MHL</v>
          </cell>
        </row>
        <row r="146">
          <cell r="C146" t="str">
            <v>MTQ</v>
          </cell>
        </row>
        <row r="147">
          <cell r="C147" t="str">
            <v>MRT</v>
          </cell>
        </row>
        <row r="148">
          <cell r="C148" t="str">
            <v>MUS</v>
          </cell>
        </row>
        <row r="149">
          <cell r="C149" t="str">
            <v>MYT</v>
          </cell>
        </row>
        <row r="150">
          <cell r="C150" t="str">
            <v>MEX</v>
          </cell>
        </row>
        <row r="151">
          <cell r="C151" t="str">
            <v>FSM</v>
          </cell>
        </row>
        <row r="152">
          <cell r="C152" t="str">
            <v>MDA</v>
          </cell>
        </row>
        <row r="153">
          <cell r="C153" t="str">
            <v>MCO</v>
          </cell>
        </row>
        <row r="154">
          <cell r="C154" t="str">
            <v>MNG</v>
          </cell>
        </row>
        <row r="155">
          <cell r="C155" t="str">
            <v>MNE</v>
          </cell>
        </row>
        <row r="156">
          <cell r="C156" t="str">
            <v>MSR</v>
          </cell>
        </row>
        <row r="157">
          <cell r="C157" t="str">
            <v>MAR</v>
          </cell>
        </row>
        <row r="158">
          <cell r="C158" t="str">
            <v>MOZ</v>
          </cell>
        </row>
        <row r="159">
          <cell r="C159" t="str">
            <v>MMR</v>
          </cell>
        </row>
        <row r="160">
          <cell r="C160" t="str">
            <v>NAM</v>
          </cell>
        </row>
        <row r="161">
          <cell r="C161" t="str">
            <v>NRU</v>
          </cell>
        </row>
        <row r="162">
          <cell r="C162" t="str">
            <v>NPL</v>
          </cell>
        </row>
        <row r="163">
          <cell r="C163" t="str">
            <v>NLD</v>
          </cell>
        </row>
        <row r="164">
          <cell r="C164" t="str">
            <v>NCL</v>
          </cell>
        </row>
        <row r="165">
          <cell r="C165" t="str">
            <v>NZL</v>
          </cell>
        </row>
        <row r="166">
          <cell r="C166" t="str">
            <v>NIC</v>
          </cell>
        </row>
        <row r="167">
          <cell r="C167" t="str">
            <v>NER</v>
          </cell>
        </row>
        <row r="168">
          <cell r="C168" t="str">
            <v>NGA</v>
          </cell>
        </row>
        <row r="169">
          <cell r="C169" t="str">
            <v>NIU</v>
          </cell>
        </row>
        <row r="170">
          <cell r="C170" t="str">
            <v>NFK</v>
          </cell>
        </row>
        <row r="171">
          <cell r="C171" t="str">
            <v>MNP</v>
          </cell>
        </row>
        <row r="172">
          <cell r="C172" t="str">
            <v>NOR</v>
          </cell>
        </row>
        <row r="173">
          <cell r="C173" t="str">
            <v>OMN</v>
          </cell>
        </row>
        <row r="174">
          <cell r="C174" t="str">
            <v>PAK</v>
          </cell>
        </row>
        <row r="175">
          <cell r="C175" t="str">
            <v>PLW</v>
          </cell>
        </row>
        <row r="176">
          <cell r="C176" t="str">
            <v>PSE</v>
          </cell>
        </row>
        <row r="177">
          <cell r="C177" t="str">
            <v>PAN</v>
          </cell>
        </row>
        <row r="178">
          <cell r="C178" t="str">
            <v>PNG</v>
          </cell>
        </row>
        <row r="179">
          <cell r="C179" t="str">
            <v>PRY</v>
          </cell>
        </row>
        <row r="180">
          <cell r="C180" t="str">
            <v>PER</v>
          </cell>
        </row>
        <row r="181">
          <cell r="C181" t="str">
            <v>PHL</v>
          </cell>
        </row>
        <row r="182">
          <cell r="C182" t="str">
            <v>PCN</v>
          </cell>
        </row>
        <row r="183">
          <cell r="C183" t="str">
            <v>POL</v>
          </cell>
        </row>
        <row r="184">
          <cell r="C184" t="str">
            <v>PRT</v>
          </cell>
        </row>
        <row r="185">
          <cell r="C185" t="str">
            <v>PRI</v>
          </cell>
        </row>
        <row r="187">
          <cell r="C187" t="str">
            <v>QAT</v>
          </cell>
        </row>
        <row r="188">
          <cell r="C188" t="str">
            <v>REU</v>
          </cell>
        </row>
        <row r="189">
          <cell r="C189" t="str">
            <v>ROU</v>
          </cell>
        </row>
        <row r="190">
          <cell r="C190" t="str">
            <v>RUS</v>
          </cell>
        </row>
        <row r="191">
          <cell r="C191" t="str">
            <v>RWA</v>
          </cell>
        </row>
        <row r="192">
          <cell r="C192" t="str">
            <v>BLM</v>
          </cell>
        </row>
        <row r="193">
          <cell r="C193" t="str">
            <v>SHN</v>
          </cell>
        </row>
        <row r="194">
          <cell r="C194" t="str">
            <v>KNA</v>
          </cell>
        </row>
        <row r="195">
          <cell r="C195" t="str">
            <v>LCA</v>
          </cell>
        </row>
        <row r="196">
          <cell r="C196" t="str">
            <v>MAF</v>
          </cell>
        </row>
        <row r="197">
          <cell r="C197" t="str">
            <v>SPM</v>
          </cell>
        </row>
        <row r="198">
          <cell r="C198" t="str">
            <v>VCT</v>
          </cell>
        </row>
        <row r="199">
          <cell r="C199" t="str">
            <v>WSM</v>
          </cell>
        </row>
        <row r="200">
          <cell r="C200" t="str">
            <v>SMR</v>
          </cell>
        </row>
        <row r="201">
          <cell r="C201" t="str">
            <v>STP</v>
          </cell>
        </row>
        <row r="202">
          <cell r="C202" t="str">
            <v>SAU</v>
          </cell>
        </row>
        <row r="203">
          <cell r="C203" t="str">
            <v>SEN</v>
          </cell>
        </row>
        <row r="204">
          <cell r="C204" t="str">
            <v>SRB</v>
          </cell>
        </row>
        <row r="205">
          <cell r="C205" t="str">
            <v>SYC</v>
          </cell>
        </row>
        <row r="206">
          <cell r="C206" t="str">
            <v>SLE</v>
          </cell>
        </row>
        <row r="207">
          <cell r="C207" t="str">
            <v>SGP</v>
          </cell>
        </row>
        <row r="208">
          <cell r="C208" t="str">
            <v>SXM</v>
          </cell>
        </row>
        <row r="209">
          <cell r="C209" t="str">
            <v>SVK</v>
          </cell>
        </row>
        <row r="210">
          <cell r="C210" t="str">
            <v>SVN</v>
          </cell>
        </row>
        <row r="211">
          <cell r="C211" t="str">
            <v>SLB</v>
          </cell>
        </row>
        <row r="212">
          <cell r="C212" t="str">
            <v>SOM</v>
          </cell>
        </row>
        <row r="213">
          <cell r="C213" t="str">
            <v>ZAF</v>
          </cell>
        </row>
        <row r="214">
          <cell r="C214" t="str">
            <v>SGS</v>
          </cell>
        </row>
        <row r="215">
          <cell r="C215" t="str">
            <v>ESP</v>
          </cell>
        </row>
        <row r="216">
          <cell r="C216" t="str">
            <v>LKA</v>
          </cell>
        </row>
        <row r="217">
          <cell r="C217" t="str">
            <v>SDN</v>
          </cell>
        </row>
        <row r="218">
          <cell r="C218" t="str">
            <v>SUR</v>
          </cell>
        </row>
        <row r="219">
          <cell r="C219" t="str">
            <v>SJM</v>
          </cell>
        </row>
        <row r="220">
          <cell r="C220" t="str">
            <v>SWZ</v>
          </cell>
        </row>
        <row r="221">
          <cell r="C221" t="str">
            <v>SWE</v>
          </cell>
        </row>
        <row r="222">
          <cell r="C222" t="str">
            <v>CHE</v>
          </cell>
        </row>
        <row r="223">
          <cell r="C223" t="str">
            <v>SYR</v>
          </cell>
        </row>
        <row r="224">
          <cell r="C224" t="str">
            <v>TWN</v>
          </cell>
        </row>
        <row r="225">
          <cell r="C225" t="str">
            <v>TJK</v>
          </cell>
        </row>
        <row r="226">
          <cell r="C226" t="str">
            <v>TZA</v>
          </cell>
        </row>
        <row r="227">
          <cell r="C227" t="str">
            <v>THA</v>
          </cell>
        </row>
        <row r="228">
          <cell r="C228" t="str">
            <v>TLS</v>
          </cell>
        </row>
        <row r="229">
          <cell r="C229" t="str">
            <v>TGO</v>
          </cell>
        </row>
        <row r="230">
          <cell r="C230" t="str">
            <v>TKL</v>
          </cell>
        </row>
        <row r="231">
          <cell r="C231" t="str">
            <v>TON</v>
          </cell>
        </row>
        <row r="232">
          <cell r="C232" t="str">
            <v>TTO</v>
          </cell>
        </row>
        <row r="233">
          <cell r="C233" t="str">
            <v>TUN</v>
          </cell>
        </row>
        <row r="234">
          <cell r="C234" t="str">
            <v>TUR</v>
          </cell>
        </row>
        <row r="235">
          <cell r="C235" t="str">
            <v>TKM</v>
          </cell>
        </row>
        <row r="236">
          <cell r="C236" t="str">
            <v>TCA</v>
          </cell>
        </row>
        <row r="237">
          <cell r="C237" t="str">
            <v>TUV</v>
          </cell>
        </row>
        <row r="239">
          <cell r="C239" t="str">
            <v>UGA</v>
          </cell>
        </row>
        <row r="240">
          <cell r="C240" t="str">
            <v>UKR</v>
          </cell>
        </row>
        <row r="241">
          <cell r="C241" t="str">
            <v>ARE</v>
          </cell>
        </row>
        <row r="242">
          <cell r="C242" t="str">
            <v>GBR</v>
          </cell>
        </row>
        <row r="243">
          <cell r="C243" t="str">
            <v>USA</v>
          </cell>
        </row>
        <row r="244">
          <cell r="C244" t="str">
            <v>UMI</v>
          </cell>
        </row>
        <row r="245">
          <cell r="C245" t="str">
            <v>URY</v>
          </cell>
        </row>
        <row r="246">
          <cell r="C246" t="str">
            <v>UZB</v>
          </cell>
        </row>
        <row r="247">
          <cell r="C247" t="str">
            <v>VUT</v>
          </cell>
        </row>
        <row r="248">
          <cell r="C248" t="str">
            <v>VEN</v>
          </cell>
        </row>
        <row r="249">
          <cell r="C249" t="str">
            <v>VNM</v>
          </cell>
        </row>
        <row r="250">
          <cell r="C250" t="str">
            <v>VGB</v>
          </cell>
        </row>
        <row r="251">
          <cell r="C251" t="str">
            <v>VIR</v>
          </cell>
        </row>
        <row r="252">
          <cell r="C252" t="str">
            <v>WLF</v>
          </cell>
        </row>
        <row r="253">
          <cell r="C253" t="str">
            <v>ESH</v>
          </cell>
        </row>
        <row r="254">
          <cell r="C254" t="str">
            <v>YEM</v>
          </cell>
        </row>
        <row r="255">
          <cell r="C255" t="str">
            <v>ZMB</v>
          </cell>
        </row>
        <row r="256">
          <cell r="C256" t="str">
            <v>ZWE</v>
          </cell>
        </row>
      </sheetData>
      <sheetData sheetId="3">
        <row r="4">
          <cell r="C4" t="str">
            <v>Lettering and marking tool</v>
          </cell>
        </row>
        <row r="6">
          <cell r="C6" t="str">
            <v>Follow-on composite tool</v>
          </cell>
        </row>
        <row r="7">
          <cell r="C7" t="str">
            <v>Combined follow-on tool</v>
          </cell>
        </row>
        <row r="8">
          <cell r="C8" t="str">
            <v>Modular follow-on tool</v>
          </cell>
        </row>
        <row r="9">
          <cell r="C9" t="str">
            <v>Transfer die</v>
          </cell>
        </row>
        <row r="10">
          <cell r="C10" t="str">
            <v>Compound die</v>
          </cell>
        </row>
        <row r="12">
          <cell r="C12" t="str">
            <v>Forging die</v>
          </cell>
        </row>
        <row r="13">
          <cell r="C13" t="str">
            <v>Rolling tool</v>
          </cell>
        </row>
        <row r="14">
          <cell r="C14" t="str">
            <v>Die casting mold</v>
          </cell>
        </row>
        <row r="15">
          <cell r="C15" t="str">
            <v>Core box</v>
          </cell>
        </row>
        <row r="16">
          <cell r="C16" t="str">
            <v>Permanent mold</v>
          </cell>
        </row>
        <row r="17">
          <cell r="C17" t="str">
            <v xml:space="preserve">Sintering tool </v>
          </cell>
        </row>
        <row r="18">
          <cell r="C18" t="str">
            <v>Special mold</v>
          </cell>
        </row>
        <row r="20">
          <cell r="C20" t="str">
            <v>Trim mounting (waterjet cutting)</v>
          </cell>
        </row>
        <row r="21">
          <cell r="C21" t="str">
            <v>Piercing tool</v>
          </cell>
        </row>
        <row r="22">
          <cell r="C22" t="str">
            <v>Cutting jig (laser)</v>
          </cell>
        </row>
        <row r="23">
          <cell r="C23" t="str">
            <v>Cutting jig (knives/hot knives)</v>
          </cell>
        </row>
        <row r="24">
          <cell r="C24" t="str">
            <v>Punching tool (2D, 3D)</v>
          </cell>
        </row>
        <row r="25">
          <cell r="C25" t="str">
            <v>Ultrasonic cutting tool</v>
          </cell>
        </row>
        <row r="26">
          <cell r="C26" t="str">
            <v>Blow mold</v>
          </cell>
        </row>
        <row r="27">
          <cell r="C27" t="str">
            <v>Expanding mandrel set</v>
          </cell>
        </row>
        <row r="28">
          <cell r="C28" t="str">
            <v>Single-component mold</v>
          </cell>
        </row>
        <row r="29">
          <cell r="C29" t="str">
            <v>Extrusion tool/extruder</v>
          </cell>
        </row>
        <row r="30">
          <cell r="C30" t="str">
            <v>Back-injection mold (fabric/film)</v>
          </cell>
        </row>
        <row r="31">
          <cell r="C31" t="str">
            <v>Multi-component mold</v>
          </cell>
        </row>
        <row r="32">
          <cell r="C32" t="str">
            <v>Pressing tool</v>
          </cell>
        </row>
        <row r="33">
          <cell r="C33" t="str">
            <v>Foaming tool</v>
          </cell>
        </row>
        <row r="34">
          <cell r="C34" t="str">
            <v>Thermoforming tool/laminating tool, fabric/film/leather</v>
          </cell>
        </row>
        <row r="35">
          <cell r="C35" t="str">
            <v>Edge folding machine</v>
          </cell>
        </row>
        <row r="36">
          <cell r="C36" t="str">
            <v>Vulcanization tool</v>
          </cell>
        </row>
        <row r="37">
          <cell r="C37" t="str">
            <v>Glass-pressing machine for lighting components</v>
          </cell>
        </row>
        <row r="38">
          <cell r="C38" t="str">
            <v>Compound compression mould (hot/cold)</v>
          </cell>
        </row>
        <row r="40">
          <cell r="C40" t="str">
            <v>Mounting for vacuum deposition</v>
          </cell>
        </row>
        <row r="41">
          <cell r="C41" t="str">
            <v>Video control/strainer/drilling program (SS/DS)</v>
          </cell>
        </row>
        <row r="42">
          <cell r="C42" t="str">
            <v>ICT (specific test mounting for control units)</v>
          </cell>
        </row>
        <row r="43">
          <cell r="C43" t="str">
            <v>Solder paste mask</v>
          </cell>
        </row>
        <row r="44">
          <cell r="C44" t="str">
            <v>Soldering frame</v>
          </cell>
        </row>
        <row r="45">
          <cell r="C45" t="str">
            <v>Mounting for foaming</v>
          </cell>
        </row>
        <row r="46">
          <cell r="C46" t="str">
            <v>Punching tool for PCB panels</v>
          </cell>
        </row>
        <row r="48">
          <cell r="C48" t="str">
            <v>Cutting tool</v>
          </cell>
        </row>
        <row r="49">
          <cell r="C49" t="str">
            <v>Fine cutting tool</v>
          </cell>
        </row>
        <row r="50">
          <cell r="C50" t="str">
            <v>Compound cutting die</v>
          </cell>
        </row>
        <row r="51">
          <cell r="C51" t="str">
            <v>Piercing tool</v>
          </cell>
        </row>
        <row r="52">
          <cell r="C52" t="str">
            <v>Blanking tool</v>
          </cell>
        </row>
        <row r="53">
          <cell r="C53" t="str">
            <v>Punching tool</v>
          </cell>
        </row>
        <row r="54">
          <cell r="C54" t="str">
            <v>Bending tool (sheet processing tool)</v>
          </cell>
        </row>
        <row r="55">
          <cell r="C55" t="str">
            <v>Bending tool (various inserts for roll bending)</v>
          </cell>
        </row>
        <row r="56">
          <cell r="C56" t="str">
            <v>Stretch bending machine</v>
          </cell>
        </row>
        <row r="57">
          <cell r="C57" t="str">
            <v>Hydroforming tool</v>
          </cell>
        </row>
        <row r="58">
          <cell r="C58" t="str">
            <v>Other forming tool</v>
          </cell>
        </row>
        <row r="59">
          <cell r="C59" t="str">
            <v>Work transfer device</v>
          </cell>
        </row>
        <row r="60">
          <cell r="C60" t="str">
            <v>Postforming and calibration tool</v>
          </cell>
        </row>
        <row r="61">
          <cell r="C61" t="str">
            <v>Draw bending tool</v>
          </cell>
        </row>
        <row r="62">
          <cell r="C62" t="str">
            <v>Drawing tool</v>
          </cell>
        </row>
        <row r="64">
          <cell r="C64" t="str">
            <v>Multi-color injection mold</v>
          </cell>
        </row>
        <row r="65">
          <cell r="C65" t="str">
            <v>Two-component injection mold</v>
          </cell>
        </row>
        <row r="67">
          <cell r="C67" t="str">
            <v>Polishing equipment</v>
          </cell>
        </row>
        <row r="69">
          <cell r="C69" t="str">
            <v>Gage</v>
          </cell>
        </row>
        <row r="70">
          <cell r="C70" t="str">
            <v>Tool-specific measurement and testing equipment</v>
          </cell>
        </row>
        <row r="72">
          <cell r="C72" t="str">
            <v>Blow box</v>
          </cell>
        </row>
        <row r="73">
          <cell r="C73" t="str">
            <v>Shaping template</v>
          </cell>
        </row>
        <row r="74">
          <cell r="C74" t="str">
            <v>Film and sieve</v>
          </cell>
        </row>
        <row r="75">
          <cell r="C75" t="str">
            <v>Glass drilling tool</v>
          </cell>
        </row>
        <row r="76">
          <cell r="C76" t="str">
            <v>Glass roll bending machine</v>
          </cell>
        </row>
        <row r="77">
          <cell r="C77" t="str">
            <v>Cutting and grinding tool</v>
          </cell>
        </row>
        <row r="78">
          <cell r="C78" t="str">
            <v>Encapsulation tool</v>
          </cell>
        </row>
        <row r="79">
          <cell r="C79" t="str">
            <v>Bend template for gravity bending</v>
          </cell>
        </row>
        <row r="80">
          <cell r="C80" t="str">
            <v>Bend template for press bending</v>
          </cell>
        </row>
        <row r="82">
          <cell r="C82" t="str">
            <v>Hot riveting machine</v>
          </cell>
        </row>
        <row r="83">
          <cell r="C83" t="str">
            <v>Heated tool welding machine</v>
          </cell>
        </row>
        <row r="84">
          <cell r="C84" t="str">
            <v>Infrared welding machine</v>
          </cell>
        </row>
        <row r="85">
          <cell r="C85" t="str">
            <v>Bonding device</v>
          </cell>
        </row>
        <row r="86">
          <cell r="C86" t="str">
            <v>Soldering/brazing device</v>
          </cell>
        </row>
        <row r="87">
          <cell r="C87" t="str">
            <v>Welding jig, laser welding</v>
          </cell>
        </row>
        <row r="88">
          <cell r="C88" t="str">
            <v>Welding jig, arc welding</v>
          </cell>
        </row>
        <row r="89">
          <cell r="C89" t="str">
            <v>Welding jig, gas-shielded arc welding</v>
          </cell>
        </row>
        <row r="90">
          <cell r="C90" t="str">
            <v>Welding jig, special welding processes</v>
          </cell>
        </row>
        <row r="91">
          <cell r="C91" t="str">
            <v>Ultrasonic welding tool</v>
          </cell>
        </row>
        <row r="92">
          <cell r="C92" t="str">
            <v>Vibration welding tool</v>
          </cell>
        </row>
        <row r="93">
          <cell r="C93" t="str">
            <v>Riveting device</v>
          </cell>
        </row>
        <row r="94">
          <cell r="C94" t="str">
            <v>Latching device</v>
          </cell>
        </row>
        <row r="95">
          <cell r="C95" t="str">
            <v>Deburring tool</v>
          </cell>
        </row>
        <row r="96">
          <cell r="C96" t="str">
            <v>Guide (e.g., for producing leather seams)</v>
          </cell>
        </row>
        <row r="97">
          <cell r="C97" t="str">
            <v>Assembly device</v>
          </cell>
        </row>
        <row r="98">
          <cell r="C98" t="str">
            <v>Clamping device</v>
          </cell>
        </row>
        <row r="99">
          <cell r="C99" t="str">
            <v>Pad printing plate (symbol/bar code)</v>
          </cell>
        </row>
        <row r="100">
          <cell r="C100" t="str">
            <v>Workpiece carrier</v>
          </cell>
        </row>
        <row r="102">
          <cell r="C102" t="str">
            <v>Skids for particular articles</v>
          </cell>
        </row>
        <row r="103">
          <cell r="C103" t="str">
            <v>Mounting for vacuum deposition</v>
          </cell>
        </row>
        <row r="104">
          <cell r="C104" t="str">
            <v>Electroplating rack</v>
          </cell>
        </row>
        <row r="105">
          <cell r="C105" t="str">
            <v>Painting device/mounting</v>
          </cell>
        </row>
        <row r="106">
          <cell r="C106" t="str">
            <v>Spray cover</v>
          </cell>
        </row>
        <row r="107">
          <cell r="C107" t="str">
            <v>Robot grippers</v>
          </cell>
        </row>
        <row r="108">
          <cell r="C108" t="str">
            <v>Other insertion and removal tools</v>
          </cell>
        </row>
        <row r="109">
          <cell r="C109" t="str">
            <v>Special shipping racks for HEV/BEV battery systems</v>
          </cell>
        </row>
        <row r="110">
          <cell r="C110" t="str">
            <v>Part conveyors</v>
          </cell>
        </row>
        <row r="111">
          <cell r="C111" t="str">
            <v>Transfer grippers</v>
          </cell>
        </row>
        <row r="112">
          <cell r="C112" t="str">
            <v>Shipping containers</v>
          </cell>
        </row>
        <row r="113">
          <cell r="C113" t="str">
            <v>Shipping rack</v>
          </cell>
        </row>
        <row r="114">
          <cell r="C114" t="str">
            <v>Workpiece carriers</v>
          </cell>
        </row>
        <row r="115">
          <cell r="C115" t="str">
            <v>Machining tool</v>
          </cell>
        </row>
        <row r="116">
          <cell r="C116" t="str">
            <v>Drilling device</v>
          </cell>
        </row>
        <row r="117">
          <cell r="C117" t="str">
            <v>Electroformed mold for slush skin (e.g., dashboard)</v>
          </cell>
        </row>
        <row r="118">
          <cell r="C118" t="str">
            <v>Tool with internal cutter</v>
          </cell>
        </row>
        <row r="119">
          <cell r="C119" t="str">
            <v>Special drilling tool</v>
          </cell>
        </row>
        <row r="120">
          <cell r="C120" t="str">
            <v>Wobble riveting machine</v>
          </cell>
        </row>
        <row r="121">
          <cell r="C121" t="str">
            <v>Other tool</v>
          </cell>
        </row>
      </sheetData>
      <sheetData sheetId="4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F #"/>
      <sheetName val="Gen Spc Cover"/>
      <sheetName val="RL(Spc)"/>
      <sheetName val="Warehouse &amp; MH"/>
      <sheetName val="Cutting"/>
      <sheetName val="In-process"/>
      <sheetName val="assembly"/>
      <sheetName val="Pareto Top RPN"/>
      <sheetName val="Pareto Top 3 Svrity X Ocurnce"/>
      <sheetName val="412"/>
      <sheetName val="NA Sourcing"/>
      <sheetName val="costos wk"/>
      <sheetName val="Conectores"/>
      <sheetName val="Módulos"/>
      <sheetName val="PREC"/>
      <sheetName val="Precon."/>
      <sheetName val="X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D5">
            <v>168</v>
          </cell>
        </row>
        <row r="6">
          <cell r="D6">
            <v>160</v>
          </cell>
        </row>
        <row r="7">
          <cell r="D7">
            <v>144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채권관리(2)"/>
      <sheetName val="매출"/>
      <sheetName val="CAPA분석 360K"/>
      <sheetName val="유화"/>
      <sheetName val="YTD Sales(0411)"/>
      <sheetName val="EG제"/>
      <sheetName val="NCC제"/>
      <sheetName val="판가반영"/>
      <sheetName val="sbr706"/>
      <sheetName val="경제성분석"/>
      <sheetName val="SALE&amp;COST"/>
      <sheetName val="Leasing"/>
      <sheetName val="code"/>
      <sheetName val="총괄본부"/>
      <sheetName val="원료"/>
      <sheetName val="CRITERIA1"/>
      <sheetName val="LABTOTAL"/>
      <sheetName val="Asset9809CAK"/>
      <sheetName val="부산물평가"/>
      <sheetName val="환율"/>
      <sheetName val=" 표지"/>
      <sheetName val="목표원단위"/>
      <sheetName val="생산요약"/>
      <sheetName val="지표"/>
      <sheetName val="본부총괄표"/>
      <sheetName val="생산계획 (2)"/>
      <sheetName val="summary"/>
      <sheetName val="Data lists"/>
      <sheetName val="엑셀결산"/>
      <sheetName val="PIPE(UG)내역"/>
      <sheetName val="삼성단가"/>
      <sheetName val="유한단가"/>
      <sheetName val="SM-NEW"/>
      <sheetName val="CAT_5"/>
      <sheetName val="생산액data"/>
      <sheetName val="상세"/>
      <sheetName val="ICIS"/>
      <sheetName val="시장"/>
      <sheetName val="14년 상세"/>
      <sheetName val="Category Codes"/>
      <sheetName val="Department Code"/>
      <sheetName val="Exp Classes"/>
      <sheetName val="Program Codes"/>
      <sheetName val="1-1"/>
      <sheetName val="총괄"/>
      <sheetName val="MAP"/>
      <sheetName val="분석mast"/>
      <sheetName val="구동"/>
      <sheetName val="SOLUTION"/>
      <sheetName val="UT"/>
      <sheetName val="NCC"/>
      <sheetName val="HMBPROD"/>
      <sheetName val="EDS고정비"/>
      <sheetName val="SOLUT005"/>
      <sheetName val="Sheet1"/>
      <sheetName val="원가"/>
      <sheetName val="pr00_10_20"/>
      <sheetName val="DWPM"/>
      <sheetName val="#REF"/>
      <sheetName val="Dubai"/>
      <sheetName val="list"/>
      <sheetName val="Train-2"/>
      <sheetName val="10매출raw"/>
      <sheetName val="98T4"/>
      <sheetName val=""/>
      <sheetName val="DDETABLE"/>
      <sheetName val="CAPA분석_360K"/>
      <sheetName val="YTD_Sales(0411)"/>
      <sheetName val="_표지"/>
      <sheetName val="생산계획_(2)"/>
      <sheetName val="Data_lists"/>
      <sheetName val="14년_상세"/>
      <sheetName val="PIMS"/>
      <sheetName val="Valuation"/>
      <sheetName val="Performance"/>
      <sheetName val="Price"/>
      <sheetName val="Query"/>
      <sheetName val="Results"/>
      <sheetName val="2월"/>
      <sheetName val="1-1-1-2"/>
    </sheetNames>
    <definedNames>
      <definedName name="Crdtturn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5k868"/>
      <sheetName val="HVAC"/>
      <sheetName val="DOORLOCK"/>
      <sheetName val="HEADLINER"/>
      <sheetName val="ABSREAR"/>
      <sheetName val="ABSFRONT"/>
      <sheetName val="EPSJUMPER"/>
      <sheetName val="FORWARD"/>
      <sheetName val="412"/>
      <sheetName val="analyzis"/>
      <sheetName val="NA Sourcing"/>
      <sheetName val="Pareto Top RP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9">
          <cell r="C9" t="str">
            <v>Wires out of tubing</v>
          </cell>
          <cell r="D9">
            <v>160</v>
          </cell>
        </row>
        <row r="10">
          <cell r="C10" t="str">
            <v>Foreign material inside connector</v>
          </cell>
          <cell r="D10">
            <v>128</v>
          </cell>
        </row>
        <row r="11">
          <cell r="C11" t="str">
            <v>Clip out of tolerance</v>
          </cell>
          <cell r="D11">
            <v>128</v>
          </cell>
        </row>
        <row r="12">
          <cell r="C12" t="str">
            <v>Missing component</v>
          </cell>
          <cell r="D12">
            <v>128</v>
          </cell>
        </row>
        <row r="13">
          <cell r="C13" t="str">
            <v>Short Circuit</v>
          </cell>
          <cell r="D13">
            <v>120</v>
          </cell>
        </row>
        <row r="14">
          <cell r="C14" t="str">
            <v>Inverted clip</v>
          </cell>
          <cell r="D14">
            <v>112</v>
          </cell>
        </row>
        <row r="15">
          <cell r="C15" t="str">
            <v>Faded barcode</v>
          </cell>
          <cell r="D15">
            <v>105</v>
          </cell>
        </row>
        <row r="16">
          <cell r="C16" t="str">
            <v>Damaged components</v>
          </cell>
          <cell r="D16">
            <v>96</v>
          </cell>
        </row>
        <row r="17">
          <cell r="C17" t="str">
            <v>Taping wrong dimension</v>
          </cell>
          <cell r="D17">
            <v>96</v>
          </cell>
        </row>
        <row r="18">
          <cell r="C18" t="str">
            <v>Wrong barcode on packaging label</v>
          </cell>
          <cell r="D18">
            <v>96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년잔여data"/>
      <sheetName val="04년data"/>
      <sheetName val="고객별매출"/>
      <sheetName val="제품별매출"/>
      <sheetName val="요약"/>
      <sheetName val="요약2"/>
      <sheetName val="근간data"/>
      <sheetName val="08"/>
      <sheetName val="12"/>
      <sheetName val="07"/>
      <sheetName val="06"/>
      <sheetName val="11"/>
      <sheetName val="10"/>
      <sheetName val="09"/>
      <sheetName val="본부총괄표"/>
      <sheetName val="2004매출사업계획(기획개발팀)-1007조정"/>
      <sheetName val="요인분석"/>
      <sheetName val="D1.2 COF모듈자재 입출재고 (B급)"/>
      <sheetName val="구동"/>
      <sheetName val="총괄"/>
      <sheetName val="XREF"/>
      <sheetName val="연구인원내역"/>
      <sheetName val="CAUDIT"/>
      <sheetName val="BO_Non_Renseigne"/>
    </sheetNames>
    <sheetDataSet>
      <sheetData sheetId="0"/>
      <sheetData sheetId="1">
        <row r="4">
          <cell r="A4" t="str">
            <v>팀</v>
          </cell>
        </row>
      </sheetData>
      <sheetData sheetId="2"/>
      <sheetData sheetId="3" refreshError="1">
        <row r="27">
          <cell r="H27" t="str">
            <v>제품</v>
          </cell>
        </row>
        <row r="28">
          <cell r="H28" t="str">
            <v>103450</v>
          </cell>
        </row>
        <row r="29">
          <cell r="H29" t="str">
            <v>제품</v>
          </cell>
        </row>
        <row r="30">
          <cell r="H30" t="str">
            <v>363450</v>
          </cell>
        </row>
        <row r="31">
          <cell r="H31" t="str">
            <v>제품</v>
          </cell>
        </row>
        <row r="32">
          <cell r="H32" t="str">
            <v>423048</v>
          </cell>
        </row>
        <row r="33">
          <cell r="H33" t="str">
            <v>제품</v>
          </cell>
        </row>
        <row r="34">
          <cell r="H34" t="str">
            <v>423450</v>
          </cell>
        </row>
        <row r="35">
          <cell r="H35" t="str">
            <v>제품</v>
          </cell>
        </row>
        <row r="36">
          <cell r="H36" t="str">
            <v>523048</v>
          </cell>
        </row>
        <row r="37">
          <cell r="H37" t="str">
            <v>제품</v>
          </cell>
        </row>
        <row r="38">
          <cell r="H38" t="str">
            <v>523450</v>
          </cell>
        </row>
        <row r="39">
          <cell r="H39" t="str">
            <v>제품</v>
          </cell>
        </row>
        <row r="40">
          <cell r="H40" t="str">
            <v>553048</v>
          </cell>
        </row>
        <row r="41">
          <cell r="H41" t="str">
            <v>제품</v>
          </cell>
        </row>
        <row r="42">
          <cell r="H42" t="str">
            <v>633048</v>
          </cell>
        </row>
        <row r="43">
          <cell r="H43" t="str">
            <v>제품</v>
          </cell>
        </row>
        <row r="44">
          <cell r="H44" t="str">
            <v>633450</v>
          </cell>
        </row>
        <row r="45">
          <cell r="H45" t="str">
            <v>제품</v>
          </cell>
        </row>
        <row r="46">
          <cell r="H46" t="str">
            <v>863448</v>
          </cell>
        </row>
        <row r="47">
          <cell r="H47" t="str">
            <v>제품</v>
          </cell>
        </row>
        <row r="49">
          <cell r="H49" t="str">
            <v>제품</v>
          </cell>
        </row>
        <row r="50">
          <cell r="H50" t="str">
            <v>103450</v>
          </cell>
        </row>
        <row r="51">
          <cell r="H51" t="str">
            <v>제품</v>
          </cell>
        </row>
        <row r="52">
          <cell r="H52" t="str">
            <v>363450</v>
          </cell>
        </row>
        <row r="53">
          <cell r="H53" t="str">
            <v>제품</v>
          </cell>
        </row>
        <row r="54">
          <cell r="H54" t="str">
            <v>423048</v>
          </cell>
        </row>
        <row r="55">
          <cell r="H55" t="str">
            <v>제품</v>
          </cell>
        </row>
        <row r="56">
          <cell r="H56" t="str">
            <v>423450</v>
          </cell>
        </row>
        <row r="57">
          <cell r="H57" t="str">
            <v>제품</v>
          </cell>
        </row>
        <row r="58">
          <cell r="H58" t="str">
            <v>523450</v>
          </cell>
        </row>
        <row r="59">
          <cell r="H59" t="str">
            <v>제품</v>
          </cell>
        </row>
        <row r="60">
          <cell r="H60" t="str">
            <v>633450</v>
          </cell>
        </row>
        <row r="61">
          <cell r="H61" t="str">
            <v>제품</v>
          </cell>
        </row>
        <row r="63">
          <cell r="H63" t="str">
            <v>제품</v>
          </cell>
        </row>
        <row r="65">
          <cell r="H65" t="str">
            <v>제품</v>
          </cell>
        </row>
        <row r="66">
          <cell r="H66" t="str">
            <v>018650</v>
          </cell>
        </row>
        <row r="67">
          <cell r="H67" t="str">
            <v>제품</v>
          </cell>
        </row>
        <row r="68">
          <cell r="H68" t="str">
            <v>018650</v>
          </cell>
        </row>
        <row r="69">
          <cell r="H69" t="str">
            <v>제품</v>
          </cell>
        </row>
        <row r="70">
          <cell r="H70" t="str">
            <v>018650</v>
          </cell>
        </row>
        <row r="71">
          <cell r="H71" t="str">
            <v>제품</v>
          </cell>
        </row>
        <row r="72">
          <cell r="H72" t="str">
            <v>018650</v>
          </cell>
        </row>
        <row r="73">
          <cell r="H73" t="str">
            <v>제품</v>
          </cell>
        </row>
        <row r="74">
          <cell r="H74" t="str">
            <v>018650</v>
          </cell>
        </row>
        <row r="75">
          <cell r="H75" t="str">
            <v>제품</v>
          </cell>
        </row>
        <row r="76">
          <cell r="H76" t="str">
            <v>323452</v>
          </cell>
        </row>
        <row r="77">
          <cell r="H77" t="str">
            <v>제품</v>
          </cell>
        </row>
        <row r="78">
          <cell r="H78" t="str">
            <v>323456</v>
          </cell>
        </row>
        <row r="79">
          <cell r="H79" t="str">
            <v>제품</v>
          </cell>
        </row>
        <row r="80">
          <cell r="H80" t="str">
            <v>347598</v>
          </cell>
        </row>
        <row r="81">
          <cell r="H81" t="str">
            <v>제품</v>
          </cell>
        </row>
        <row r="82">
          <cell r="H82" t="str">
            <v>375077</v>
          </cell>
        </row>
        <row r="83">
          <cell r="H83" t="str">
            <v>제품</v>
          </cell>
        </row>
        <row r="84">
          <cell r="H84" t="str">
            <v>383352</v>
          </cell>
        </row>
        <row r="85">
          <cell r="H85" t="str">
            <v>제품</v>
          </cell>
        </row>
        <row r="86">
          <cell r="H86" t="str">
            <v>383562</v>
          </cell>
        </row>
        <row r="87">
          <cell r="H87" t="str">
            <v>제품</v>
          </cell>
        </row>
        <row r="88">
          <cell r="H88" t="str">
            <v>433456</v>
          </cell>
        </row>
        <row r="89">
          <cell r="H89" t="str">
            <v>제품</v>
          </cell>
        </row>
        <row r="90">
          <cell r="H90" t="str">
            <v>503759</v>
          </cell>
        </row>
        <row r="91">
          <cell r="H91" t="str">
            <v>제품</v>
          </cell>
        </row>
        <row r="92">
          <cell r="H92">
            <v>523440</v>
          </cell>
        </row>
        <row r="93">
          <cell r="H93" t="str">
            <v>제품</v>
          </cell>
        </row>
        <row r="95">
          <cell r="H95" t="str">
            <v>제품</v>
          </cell>
        </row>
        <row r="96">
          <cell r="H96" t="str">
            <v>323452</v>
          </cell>
        </row>
        <row r="97">
          <cell r="H97" t="str">
            <v>제품</v>
          </cell>
        </row>
        <row r="98">
          <cell r="H98">
            <v>323456</v>
          </cell>
        </row>
        <row r="99">
          <cell r="H99" t="str">
            <v>제품</v>
          </cell>
        </row>
        <row r="100">
          <cell r="H100" t="str">
            <v>383562</v>
          </cell>
        </row>
        <row r="101">
          <cell r="H101" t="str">
            <v>제품</v>
          </cell>
        </row>
        <row r="102">
          <cell r="H102">
            <v>552030</v>
          </cell>
        </row>
        <row r="103">
          <cell r="H103" t="str">
            <v>제품</v>
          </cell>
        </row>
        <row r="104">
          <cell r="H104">
            <v>454048</v>
          </cell>
        </row>
        <row r="105">
          <cell r="H105" t="str">
            <v>제품</v>
          </cell>
        </row>
        <row r="106">
          <cell r="H106">
            <v>433456</v>
          </cell>
        </row>
        <row r="107">
          <cell r="H107" t="str">
            <v>제품</v>
          </cell>
        </row>
        <row r="108">
          <cell r="H108">
            <v>464050</v>
          </cell>
        </row>
        <row r="109">
          <cell r="H109" t="str">
            <v>제품</v>
          </cell>
        </row>
        <row r="110">
          <cell r="H110" t="str">
            <v>503759</v>
          </cell>
        </row>
      </sheetData>
      <sheetData sheetId="4"/>
      <sheetData sheetId="5"/>
      <sheetData sheetId="6">
        <row r="2">
          <cell r="A2" t="str">
            <v>GBS1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RAW"/>
      <sheetName val="상세"/>
      <sheetName val="04년data"/>
      <sheetName val="근간data"/>
    </sheetNames>
    <sheetDataSet>
      <sheetData sheetId="0" refreshError="1"/>
      <sheetData sheetId="1" refreshError="1"/>
      <sheetData sheetId="2" refreshError="1">
        <row r="4">
          <cell r="A4" t="str">
            <v>연결기준</v>
          </cell>
          <cell r="B4" t="str">
            <v>제상품</v>
          </cell>
          <cell r="C4" t="str">
            <v>팀</v>
          </cell>
          <cell r="D4" t="str">
            <v>제품군</v>
          </cell>
          <cell r="E4" t="str">
            <v>형태</v>
          </cell>
          <cell r="F4" t="str">
            <v>Pjt</v>
          </cell>
          <cell r="G4" t="str">
            <v>Plnt</v>
          </cell>
          <cell r="H4" t="str">
            <v>제품</v>
          </cell>
          <cell r="I4" t="str">
            <v>규격</v>
          </cell>
          <cell r="J4" t="str">
            <v>고   객</v>
          </cell>
          <cell r="K4" t="str">
            <v>판매처</v>
          </cell>
          <cell r="L4" t="str">
            <v>경로</v>
          </cell>
          <cell r="M4" t="str">
            <v>통화</v>
          </cell>
          <cell r="N4" t="str">
            <v>지역</v>
          </cell>
          <cell r="O4" t="str">
            <v>담당자</v>
          </cell>
          <cell r="P4" t="str">
            <v>셀/팩</v>
          </cell>
          <cell r="Q4" t="str">
            <v>기기</v>
          </cell>
          <cell r="R4" t="str">
            <v>소거</v>
          </cell>
          <cell r="S4" t="str">
            <v>1월판가</v>
          </cell>
          <cell r="T4" t="str">
            <v>1월Cell수량</v>
          </cell>
          <cell r="U4" t="str">
            <v>1월Pack수량</v>
          </cell>
          <cell r="V4" t="str">
            <v>1월금액($)</v>
          </cell>
          <cell r="W4" t="str">
            <v>1월금액(\)</v>
          </cell>
          <cell r="X4" t="str">
            <v>2월판가</v>
          </cell>
          <cell r="Y4" t="str">
            <v>2월Cell수량</v>
          </cell>
          <cell r="Z4" t="str">
            <v>2월Pack수량</v>
          </cell>
          <cell r="AA4" t="str">
            <v>2월금액($)</v>
          </cell>
          <cell r="AB4" t="str">
            <v>2월금액(\)</v>
          </cell>
          <cell r="AC4" t="str">
            <v>3월판가</v>
          </cell>
          <cell r="AD4" t="str">
            <v>3월Cell수량</v>
          </cell>
          <cell r="AE4" t="str">
            <v>3월Pack수량</v>
          </cell>
          <cell r="AF4" t="str">
            <v>3월금액($)</v>
          </cell>
          <cell r="AG4" t="str">
            <v>3월금액(\)</v>
          </cell>
          <cell r="AH4" t="str">
            <v>4월판가</v>
          </cell>
          <cell r="AI4" t="str">
            <v>4월Cell수량</v>
          </cell>
          <cell r="AJ4" t="str">
            <v>4월Pack수량</v>
          </cell>
          <cell r="AK4" t="str">
            <v>4월금액($)</v>
          </cell>
          <cell r="AL4" t="str">
            <v>4월금액(\)</v>
          </cell>
          <cell r="AM4" t="str">
            <v>5월판가</v>
          </cell>
          <cell r="AN4" t="str">
            <v>5월Cell수량</v>
          </cell>
          <cell r="AO4" t="str">
            <v>5월Pack수량</v>
          </cell>
          <cell r="AP4" t="str">
            <v>5월금액($)</v>
          </cell>
          <cell r="AQ4" t="str">
            <v>5월금액(\)</v>
          </cell>
          <cell r="AR4" t="str">
            <v>6월판가</v>
          </cell>
          <cell r="AS4" t="str">
            <v>6월Cell수량</v>
          </cell>
          <cell r="AT4" t="str">
            <v>6월Pack수량</v>
          </cell>
          <cell r="AU4" t="str">
            <v>6월금액($)</v>
          </cell>
          <cell r="AV4" t="str">
            <v>6월금액(\)</v>
          </cell>
          <cell r="AW4" t="str">
            <v>7월판가</v>
          </cell>
          <cell r="AX4" t="str">
            <v>7월Cell수량</v>
          </cell>
          <cell r="AY4" t="str">
            <v>7월Pack수량</v>
          </cell>
          <cell r="AZ4" t="str">
            <v>7월금액($)</v>
          </cell>
          <cell r="BA4" t="str">
            <v>7월금액(\)</v>
          </cell>
          <cell r="BB4" t="str">
            <v>8월판가</v>
          </cell>
          <cell r="BC4" t="str">
            <v>8월Cell수량</v>
          </cell>
          <cell r="BD4" t="str">
            <v>8월Pack수량</v>
          </cell>
          <cell r="BE4" t="str">
            <v>8월금액($)</v>
          </cell>
          <cell r="BF4" t="str">
            <v>8월금액(\)</v>
          </cell>
          <cell r="BG4" t="str">
            <v>9월판가</v>
          </cell>
          <cell r="BH4" t="str">
            <v>9월Cell수량</v>
          </cell>
          <cell r="BI4" t="str">
            <v>9월Pack수량</v>
          </cell>
          <cell r="BJ4" t="str">
            <v>9월금액($)</v>
          </cell>
          <cell r="BK4" t="str">
            <v>9월금액(\)</v>
          </cell>
          <cell r="BL4" t="str">
            <v>10월판가</v>
          </cell>
          <cell r="BM4" t="str">
            <v>10월Cell수량</v>
          </cell>
          <cell r="BN4" t="str">
            <v>10월Pack수량</v>
          </cell>
          <cell r="BO4" t="str">
            <v>10월금액($)</v>
          </cell>
          <cell r="BP4" t="str">
            <v>10월금액(\)</v>
          </cell>
          <cell r="BQ4" t="str">
            <v>11월판가</v>
          </cell>
          <cell r="BR4" t="str">
            <v>11월Cell수량</v>
          </cell>
          <cell r="BS4" t="str">
            <v>11월Pack수량</v>
          </cell>
          <cell r="BT4" t="str">
            <v>11월금액($)</v>
          </cell>
          <cell r="BU4" t="str">
            <v>11월금액(\)</v>
          </cell>
          <cell r="BV4" t="str">
            <v>12월판가</v>
          </cell>
          <cell r="BW4" t="str">
            <v>12월Cell수량</v>
          </cell>
          <cell r="BX4" t="str">
            <v>12월Pack수량</v>
          </cell>
          <cell r="BY4" t="str">
            <v>12월금액($)</v>
          </cell>
          <cell r="BZ4" t="str">
            <v>12월금액(\)</v>
          </cell>
          <cell r="CA4" t="str">
            <v>하반기 수량</v>
          </cell>
          <cell r="CB4" t="str">
            <v>하반기 금액</v>
          </cell>
          <cell r="CC4" t="str">
            <v>07년Cell수량</v>
          </cell>
          <cell r="CD4" t="str">
            <v>07년Pack수량</v>
          </cell>
          <cell r="CE4" t="str">
            <v>07년 금액($)</v>
          </cell>
          <cell r="CF4" t="str">
            <v>07년 금액(\)</v>
          </cell>
        </row>
        <row r="5">
          <cell r="A5" t="str">
            <v>연결</v>
          </cell>
          <cell r="B5" t="str">
            <v>제품</v>
          </cell>
          <cell r="C5" t="str">
            <v>휴.CRM1</v>
          </cell>
          <cell r="D5" t="str">
            <v>각형</v>
          </cell>
          <cell r="E5" t="str">
            <v>Pack</v>
          </cell>
          <cell r="G5" t="str">
            <v>국산</v>
          </cell>
          <cell r="H5" t="str">
            <v>423443</v>
          </cell>
          <cell r="I5" t="str">
            <v>423443A1(I/P)</v>
          </cell>
          <cell r="J5" t="str">
            <v>LGE MC</v>
          </cell>
          <cell r="K5" t="str">
            <v>LGE MC</v>
          </cell>
          <cell r="L5" t="str">
            <v>내수</v>
          </cell>
          <cell r="M5" t="str">
            <v>KRW</v>
          </cell>
          <cell r="N5" t="str">
            <v>내수</v>
          </cell>
          <cell r="O5" t="str">
            <v>한상수</v>
          </cell>
          <cell r="P5">
            <v>1</v>
          </cell>
          <cell r="Q5" t="str">
            <v>휴대폰</v>
          </cell>
          <cell r="T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</row>
        <row r="6">
          <cell r="A6" t="str">
            <v>연결</v>
          </cell>
          <cell r="B6" t="str">
            <v>제품</v>
          </cell>
          <cell r="C6" t="str">
            <v>휴.CRM1</v>
          </cell>
          <cell r="D6" t="str">
            <v>각형</v>
          </cell>
          <cell r="E6" t="str">
            <v>Pack</v>
          </cell>
          <cell r="G6" t="str">
            <v>국산</v>
          </cell>
          <cell r="H6" t="str">
            <v>423443</v>
          </cell>
          <cell r="I6" t="str">
            <v>423443A1(I/P)</v>
          </cell>
          <cell r="J6" t="str">
            <v>LGE MC</v>
          </cell>
          <cell r="K6" t="str">
            <v>LGE MC</v>
          </cell>
          <cell r="L6" t="str">
            <v>로컬</v>
          </cell>
          <cell r="M6" t="str">
            <v>USD</v>
          </cell>
          <cell r="N6" t="str">
            <v>내수</v>
          </cell>
          <cell r="O6" t="str">
            <v>한상수</v>
          </cell>
          <cell r="P6">
            <v>1</v>
          </cell>
          <cell r="Q6" t="str">
            <v>휴대폰</v>
          </cell>
          <cell r="S6">
            <v>3.3</v>
          </cell>
          <cell r="T6">
            <v>150000</v>
          </cell>
          <cell r="U6">
            <v>150000</v>
          </cell>
          <cell r="V6">
            <v>495000</v>
          </cell>
          <cell r="W6">
            <v>460350000</v>
          </cell>
          <cell r="X6">
            <v>3.3</v>
          </cell>
          <cell r="Y6">
            <v>150000</v>
          </cell>
          <cell r="Z6">
            <v>150000</v>
          </cell>
          <cell r="AA6">
            <v>495000</v>
          </cell>
          <cell r="AB6">
            <v>460350000</v>
          </cell>
          <cell r="AC6">
            <v>3.3</v>
          </cell>
          <cell r="AD6">
            <v>200000</v>
          </cell>
          <cell r="AE6">
            <v>200000</v>
          </cell>
          <cell r="AF6">
            <v>660000</v>
          </cell>
          <cell r="AG6">
            <v>613800000</v>
          </cell>
          <cell r="AH6">
            <v>3.2</v>
          </cell>
          <cell r="AI6">
            <v>300000</v>
          </cell>
          <cell r="AJ6">
            <v>300000</v>
          </cell>
          <cell r="AK6">
            <v>960000</v>
          </cell>
          <cell r="AL6">
            <v>892800000</v>
          </cell>
          <cell r="AM6">
            <v>3.2</v>
          </cell>
          <cell r="AN6">
            <v>300000</v>
          </cell>
          <cell r="AO6">
            <v>300000</v>
          </cell>
          <cell r="AP6">
            <v>960000</v>
          </cell>
          <cell r="AQ6">
            <v>892800000</v>
          </cell>
          <cell r="AR6">
            <v>3.2</v>
          </cell>
          <cell r="AS6">
            <v>400000</v>
          </cell>
          <cell r="AT6">
            <v>400000</v>
          </cell>
          <cell r="AU6">
            <v>1280000</v>
          </cell>
          <cell r="AV6">
            <v>1190400000</v>
          </cell>
          <cell r="AW6">
            <v>3</v>
          </cell>
          <cell r="AX6">
            <v>400000</v>
          </cell>
          <cell r="AY6">
            <v>400000</v>
          </cell>
          <cell r="AZ6">
            <v>1200000</v>
          </cell>
          <cell r="BA6">
            <v>1116000000</v>
          </cell>
          <cell r="BB6">
            <v>3</v>
          </cell>
          <cell r="BC6">
            <v>500000</v>
          </cell>
          <cell r="BD6">
            <v>500000</v>
          </cell>
          <cell r="BE6">
            <v>1500000</v>
          </cell>
          <cell r="BF6">
            <v>1395000000</v>
          </cell>
          <cell r="BG6">
            <v>3</v>
          </cell>
          <cell r="BH6">
            <v>500000</v>
          </cell>
          <cell r="BI6">
            <v>500000</v>
          </cell>
          <cell r="BJ6">
            <v>1500000</v>
          </cell>
          <cell r="BK6">
            <v>1395000000</v>
          </cell>
          <cell r="BL6">
            <v>2.8</v>
          </cell>
          <cell r="BM6">
            <v>500000</v>
          </cell>
          <cell r="BN6">
            <v>500000</v>
          </cell>
          <cell r="BO6">
            <v>1400000</v>
          </cell>
          <cell r="BP6">
            <v>1302000000</v>
          </cell>
          <cell r="BQ6">
            <v>2.8</v>
          </cell>
          <cell r="BR6">
            <v>600000</v>
          </cell>
          <cell r="BS6">
            <v>600000</v>
          </cell>
          <cell r="BT6">
            <v>1680000</v>
          </cell>
          <cell r="BU6">
            <v>1562400000</v>
          </cell>
          <cell r="BV6">
            <v>2.8</v>
          </cell>
          <cell r="BW6">
            <v>500000</v>
          </cell>
          <cell r="BX6">
            <v>500000</v>
          </cell>
          <cell r="BY6">
            <v>1400000</v>
          </cell>
          <cell r="BZ6">
            <v>1302000000</v>
          </cell>
          <cell r="CA6">
            <v>3000000</v>
          </cell>
          <cell r="CB6">
            <v>8072400000</v>
          </cell>
          <cell r="CC6">
            <v>4500000</v>
          </cell>
          <cell r="CD6">
            <v>4500000</v>
          </cell>
          <cell r="CE6">
            <v>13530000</v>
          </cell>
          <cell r="CF6">
            <v>12582900000</v>
          </cell>
        </row>
        <row r="7">
          <cell r="A7" t="str">
            <v>연결</v>
          </cell>
          <cell r="B7" t="str">
            <v>제품</v>
          </cell>
          <cell r="C7" t="str">
            <v>휴.CRM1</v>
          </cell>
          <cell r="D7" t="str">
            <v>각형</v>
          </cell>
          <cell r="E7" t="str">
            <v>Pack</v>
          </cell>
          <cell r="G7" t="str">
            <v>국산</v>
          </cell>
          <cell r="H7" t="str">
            <v>423446</v>
          </cell>
          <cell r="I7" t="str">
            <v>423446L1(I/P)</v>
          </cell>
          <cell r="J7" t="str">
            <v>LGE MC</v>
          </cell>
          <cell r="K7" t="str">
            <v>LGE MC</v>
          </cell>
          <cell r="L7" t="str">
            <v>내수</v>
          </cell>
          <cell r="M7" t="str">
            <v>KRW</v>
          </cell>
          <cell r="N7" t="str">
            <v>내수</v>
          </cell>
          <cell r="O7" t="str">
            <v>한상수</v>
          </cell>
          <cell r="P7">
            <v>1</v>
          </cell>
          <cell r="Q7" t="str">
            <v>휴대폰</v>
          </cell>
          <cell r="T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</row>
        <row r="8">
          <cell r="A8" t="str">
            <v>연결</v>
          </cell>
          <cell r="B8" t="str">
            <v>제품</v>
          </cell>
          <cell r="C8" t="str">
            <v>휴.CRM1</v>
          </cell>
          <cell r="D8" t="str">
            <v>각형</v>
          </cell>
          <cell r="E8" t="str">
            <v>Pack</v>
          </cell>
          <cell r="G8" t="str">
            <v>국산</v>
          </cell>
          <cell r="H8" t="str">
            <v>423446</v>
          </cell>
          <cell r="I8" t="str">
            <v>423446L1(I/P)</v>
          </cell>
          <cell r="J8" t="str">
            <v>LGE MC</v>
          </cell>
          <cell r="K8" t="str">
            <v>LGE MC</v>
          </cell>
          <cell r="L8" t="str">
            <v>로컬</v>
          </cell>
          <cell r="M8" t="str">
            <v>USD</v>
          </cell>
          <cell r="N8" t="str">
            <v>내수</v>
          </cell>
          <cell r="O8" t="str">
            <v>한상수</v>
          </cell>
          <cell r="P8">
            <v>1</v>
          </cell>
          <cell r="Q8" t="str">
            <v>휴대폰</v>
          </cell>
          <cell r="S8">
            <v>3.2</v>
          </cell>
          <cell r="T8">
            <v>0</v>
          </cell>
          <cell r="V8">
            <v>0</v>
          </cell>
          <cell r="W8">
            <v>0</v>
          </cell>
          <cell r="X8">
            <v>3.3</v>
          </cell>
          <cell r="Y8">
            <v>300000</v>
          </cell>
          <cell r="Z8">
            <v>300000</v>
          </cell>
          <cell r="AA8">
            <v>990000</v>
          </cell>
          <cell r="AB8">
            <v>920700000</v>
          </cell>
          <cell r="AC8">
            <v>3.3</v>
          </cell>
          <cell r="AD8">
            <v>450000</v>
          </cell>
          <cell r="AE8">
            <v>450000</v>
          </cell>
          <cell r="AF8">
            <v>1485000</v>
          </cell>
          <cell r="AG8">
            <v>1381050000</v>
          </cell>
          <cell r="AH8">
            <v>3.2</v>
          </cell>
          <cell r="AI8">
            <v>450000</v>
          </cell>
          <cell r="AJ8">
            <v>450000</v>
          </cell>
          <cell r="AK8">
            <v>1440000</v>
          </cell>
          <cell r="AL8">
            <v>1339200000</v>
          </cell>
          <cell r="AM8">
            <v>3.2</v>
          </cell>
          <cell r="AN8">
            <v>450000</v>
          </cell>
          <cell r="AO8">
            <v>450000</v>
          </cell>
          <cell r="AP8">
            <v>1440000</v>
          </cell>
          <cell r="AQ8">
            <v>1339200000</v>
          </cell>
          <cell r="AR8">
            <v>3.2</v>
          </cell>
          <cell r="AS8">
            <v>500000</v>
          </cell>
          <cell r="AT8">
            <v>500000</v>
          </cell>
          <cell r="AU8">
            <v>1600000</v>
          </cell>
          <cell r="AV8">
            <v>1488000000</v>
          </cell>
          <cell r="AW8">
            <v>3</v>
          </cell>
          <cell r="AX8">
            <v>600000</v>
          </cell>
          <cell r="AY8">
            <v>600000</v>
          </cell>
          <cell r="AZ8">
            <v>1800000</v>
          </cell>
          <cell r="BA8">
            <v>1674000000</v>
          </cell>
          <cell r="BB8">
            <v>3</v>
          </cell>
          <cell r="BC8">
            <v>700000</v>
          </cell>
          <cell r="BD8">
            <v>700000</v>
          </cell>
          <cell r="BE8">
            <v>2100000</v>
          </cell>
          <cell r="BF8">
            <v>1953000000</v>
          </cell>
          <cell r="BG8">
            <v>3</v>
          </cell>
          <cell r="BH8">
            <v>800000</v>
          </cell>
          <cell r="BI8">
            <v>800000</v>
          </cell>
          <cell r="BJ8">
            <v>2400000</v>
          </cell>
          <cell r="BK8">
            <v>2232000000</v>
          </cell>
          <cell r="BL8">
            <v>2.8</v>
          </cell>
          <cell r="BM8">
            <v>950000</v>
          </cell>
          <cell r="BN8">
            <v>950000</v>
          </cell>
          <cell r="BO8">
            <v>2660000</v>
          </cell>
          <cell r="BP8">
            <v>2473800000</v>
          </cell>
          <cell r="BQ8">
            <v>2.8</v>
          </cell>
          <cell r="BR8">
            <v>950000</v>
          </cell>
          <cell r="BS8">
            <v>950000</v>
          </cell>
          <cell r="BT8">
            <v>2660000</v>
          </cell>
          <cell r="BU8">
            <v>2473800000</v>
          </cell>
          <cell r="BV8">
            <v>2.8</v>
          </cell>
          <cell r="BW8">
            <v>650000</v>
          </cell>
          <cell r="BX8">
            <v>650000</v>
          </cell>
          <cell r="BY8">
            <v>1820000</v>
          </cell>
          <cell r="BZ8">
            <v>1692600000</v>
          </cell>
          <cell r="CA8">
            <v>4650000</v>
          </cell>
          <cell r="CB8">
            <v>12499200000</v>
          </cell>
          <cell r="CC8">
            <v>6800000</v>
          </cell>
          <cell r="CD8">
            <v>6800000</v>
          </cell>
          <cell r="CE8">
            <v>20395000</v>
          </cell>
          <cell r="CF8">
            <v>18967350000</v>
          </cell>
        </row>
        <row r="9">
          <cell r="A9" t="str">
            <v>연결</v>
          </cell>
          <cell r="B9" t="str">
            <v>제품</v>
          </cell>
          <cell r="C9" t="str">
            <v>휴.CRM1</v>
          </cell>
          <cell r="D9" t="str">
            <v>각형</v>
          </cell>
          <cell r="E9" t="str">
            <v>Pack</v>
          </cell>
          <cell r="G9" t="str">
            <v>국산</v>
          </cell>
          <cell r="H9" t="str">
            <v>423443</v>
          </cell>
          <cell r="I9" t="str">
            <v>423443Z1(I/P)</v>
          </cell>
          <cell r="J9" t="str">
            <v>LGE MC</v>
          </cell>
          <cell r="K9" t="str">
            <v>LGE MC</v>
          </cell>
          <cell r="L9" t="str">
            <v>로컬</v>
          </cell>
          <cell r="M9" t="str">
            <v>USD</v>
          </cell>
          <cell r="N9" t="str">
            <v>내수</v>
          </cell>
          <cell r="O9" t="str">
            <v>한상수</v>
          </cell>
          <cell r="P9">
            <v>1</v>
          </cell>
          <cell r="Q9" t="str">
            <v>휴대폰</v>
          </cell>
          <cell r="S9">
            <v>2.2000000000000002</v>
          </cell>
          <cell r="T9">
            <v>0</v>
          </cell>
          <cell r="V9">
            <v>0</v>
          </cell>
          <cell r="W9">
            <v>0</v>
          </cell>
          <cell r="X9">
            <v>2.2000000000000002</v>
          </cell>
          <cell r="Y9">
            <v>100000</v>
          </cell>
          <cell r="Z9">
            <v>100000</v>
          </cell>
          <cell r="AA9">
            <v>220000.00000000003</v>
          </cell>
          <cell r="AB9">
            <v>204600000.00000003</v>
          </cell>
          <cell r="AC9">
            <v>2.2000000000000002</v>
          </cell>
          <cell r="AD9">
            <v>250000</v>
          </cell>
          <cell r="AE9">
            <v>250000</v>
          </cell>
          <cell r="AF9">
            <v>550000</v>
          </cell>
          <cell r="AG9">
            <v>511500000</v>
          </cell>
          <cell r="AH9">
            <v>2.15</v>
          </cell>
          <cell r="AI9">
            <v>700000</v>
          </cell>
          <cell r="AJ9">
            <v>700000</v>
          </cell>
          <cell r="AK9">
            <v>1505000</v>
          </cell>
          <cell r="AL9">
            <v>1399650000</v>
          </cell>
          <cell r="AM9">
            <v>2.15</v>
          </cell>
          <cell r="AN9">
            <v>900000</v>
          </cell>
          <cell r="AO9">
            <v>900000</v>
          </cell>
          <cell r="AP9">
            <v>1935000</v>
          </cell>
          <cell r="AQ9">
            <v>1799550000</v>
          </cell>
          <cell r="AR9">
            <v>2.15</v>
          </cell>
          <cell r="AS9">
            <v>900000</v>
          </cell>
          <cell r="AT9">
            <v>900000</v>
          </cell>
          <cell r="AU9">
            <v>1935000</v>
          </cell>
          <cell r="AV9">
            <v>1799550000</v>
          </cell>
          <cell r="AW9">
            <v>2.1</v>
          </cell>
          <cell r="AX9">
            <v>900000</v>
          </cell>
          <cell r="AY9">
            <v>900000</v>
          </cell>
          <cell r="AZ9">
            <v>1890000</v>
          </cell>
          <cell r="BA9">
            <v>1757700000</v>
          </cell>
          <cell r="BB9">
            <v>2.1</v>
          </cell>
          <cell r="BC9">
            <v>1000000</v>
          </cell>
          <cell r="BD9">
            <v>1000000</v>
          </cell>
          <cell r="BE9">
            <v>2100000</v>
          </cell>
          <cell r="BF9">
            <v>1953000000</v>
          </cell>
          <cell r="BG9">
            <v>2.1</v>
          </cell>
          <cell r="BH9">
            <v>1000000</v>
          </cell>
          <cell r="BI9">
            <v>1000000</v>
          </cell>
          <cell r="BJ9">
            <v>2100000</v>
          </cell>
          <cell r="BK9">
            <v>1953000000</v>
          </cell>
          <cell r="BL9">
            <v>2.0499999999999998</v>
          </cell>
          <cell r="BM9">
            <v>1000000</v>
          </cell>
          <cell r="BN9">
            <v>1000000</v>
          </cell>
          <cell r="BO9">
            <v>2049999.9999999998</v>
          </cell>
          <cell r="BP9">
            <v>1906499999.9999998</v>
          </cell>
          <cell r="BQ9">
            <v>2.0499999999999998</v>
          </cell>
          <cell r="BR9">
            <v>1250000</v>
          </cell>
          <cell r="BS9">
            <v>1250000</v>
          </cell>
          <cell r="BT9">
            <v>2562500</v>
          </cell>
          <cell r="BU9">
            <v>2383125000</v>
          </cell>
          <cell r="BV9">
            <v>2.0499999999999998</v>
          </cell>
          <cell r="BW9">
            <v>1000000</v>
          </cell>
          <cell r="BX9">
            <v>1000000</v>
          </cell>
          <cell r="BY9">
            <v>2049999.9999999998</v>
          </cell>
          <cell r="BZ9">
            <v>1906499999.9999998</v>
          </cell>
          <cell r="CA9">
            <v>6150000</v>
          </cell>
          <cell r="CB9">
            <v>11859825000</v>
          </cell>
          <cell r="CC9">
            <v>9000000</v>
          </cell>
          <cell r="CD9">
            <v>9000000</v>
          </cell>
          <cell r="CE9">
            <v>18897500</v>
          </cell>
          <cell r="CF9">
            <v>17574675000</v>
          </cell>
        </row>
        <row r="10">
          <cell r="A10" t="str">
            <v>연결</v>
          </cell>
          <cell r="B10" t="str">
            <v>제품</v>
          </cell>
          <cell r="C10" t="str">
            <v>휴.CRM1</v>
          </cell>
          <cell r="D10" t="str">
            <v>각형</v>
          </cell>
          <cell r="E10" t="str">
            <v>Pack</v>
          </cell>
          <cell r="G10" t="str">
            <v>국산</v>
          </cell>
          <cell r="H10" t="str">
            <v>423450</v>
          </cell>
          <cell r="I10" t="str">
            <v>423450Z1(I/P)</v>
          </cell>
          <cell r="J10" t="str">
            <v>LGE MC</v>
          </cell>
          <cell r="K10" t="str">
            <v>LGE MC</v>
          </cell>
          <cell r="L10" t="str">
            <v>로컬</v>
          </cell>
          <cell r="M10" t="str">
            <v>USD</v>
          </cell>
          <cell r="N10" t="str">
            <v>내수</v>
          </cell>
          <cell r="O10" t="str">
            <v>한상수</v>
          </cell>
          <cell r="P10">
            <v>1</v>
          </cell>
          <cell r="Q10" t="str">
            <v>휴대폰</v>
          </cell>
          <cell r="S10">
            <v>2.2000000000000002</v>
          </cell>
          <cell r="T10">
            <v>0</v>
          </cell>
          <cell r="V10">
            <v>0</v>
          </cell>
          <cell r="W10">
            <v>0</v>
          </cell>
          <cell r="X10">
            <v>2.2000000000000002</v>
          </cell>
          <cell r="Y10">
            <v>100000</v>
          </cell>
          <cell r="Z10">
            <v>100000</v>
          </cell>
          <cell r="AA10">
            <v>220000.00000000003</v>
          </cell>
          <cell r="AB10">
            <v>204600000.00000003</v>
          </cell>
          <cell r="AC10">
            <v>2.2000000000000002</v>
          </cell>
          <cell r="AD10">
            <v>150000</v>
          </cell>
          <cell r="AE10">
            <v>150000</v>
          </cell>
          <cell r="AF10">
            <v>330000</v>
          </cell>
          <cell r="AG10">
            <v>306900000</v>
          </cell>
          <cell r="AH10">
            <v>2.15</v>
          </cell>
          <cell r="AI10">
            <v>300000</v>
          </cell>
          <cell r="AJ10">
            <v>300000</v>
          </cell>
          <cell r="AK10">
            <v>645000</v>
          </cell>
          <cell r="AL10">
            <v>599850000</v>
          </cell>
          <cell r="AM10">
            <v>2.15</v>
          </cell>
          <cell r="AN10">
            <v>300000</v>
          </cell>
          <cell r="AO10">
            <v>300000</v>
          </cell>
          <cell r="AP10">
            <v>645000</v>
          </cell>
          <cell r="AQ10">
            <v>599850000</v>
          </cell>
          <cell r="AR10">
            <v>2.15</v>
          </cell>
          <cell r="AS10">
            <v>300000</v>
          </cell>
          <cell r="AT10">
            <v>300000</v>
          </cell>
          <cell r="AU10">
            <v>645000</v>
          </cell>
          <cell r="AV10">
            <v>599850000</v>
          </cell>
          <cell r="AW10">
            <v>2.1</v>
          </cell>
          <cell r="AX10">
            <v>300000</v>
          </cell>
          <cell r="AY10">
            <v>300000</v>
          </cell>
          <cell r="AZ10">
            <v>630000</v>
          </cell>
          <cell r="BA10">
            <v>585900000</v>
          </cell>
          <cell r="BB10">
            <v>2.1</v>
          </cell>
          <cell r="BC10">
            <v>400000</v>
          </cell>
          <cell r="BD10">
            <v>400000</v>
          </cell>
          <cell r="BE10">
            <v>840000</v>
          </cell>
          <cell r="BF10">
            <v>781200000</v>
          </cell>
          <cell r="BG10">
            <v>2.1</v>
          </cell>
          <cell r="BH10">
            <v>400000</v>
          </cell>
          <cell r="BI10">
            <v>400000</v>
          </cell>
          <cell r="BJ10">
            <v>840000</v>
          </cell>
          <cell r="BK10">
            <v>781200000</v>
          </cell>
          <cell r="BL10">
            <v>2.0499999999999998</v>
          </cell>
          <cell r="BM10">
            <v>300000</v>
          </cell>
          <cell r="BN10">
            <v>300000</v>
          </cell>
          <cell r="BO10">
            <v>615000</v>
          </cell>
          <cell r="BP10">
            <v>571950000</v>
          </cell>
          <cell r="BQ10">
            <v>2.0499999999999998</v>
          </cell>
          <cell r="BR10">
            <v>300000</v>
          </cell>
          <cell r="BS10">
            <v>300000</v>
          </cell>
          <cell r="BT10">
            <v>615000</v>
          </cell>
          <cell r="BU10">
            <v>571950000</v>
          </cell>
          <cell r="BV10">
            <v>2.0499999999999998</v>
          </cell>
          <cell r="BW10">
            <v>150000</v>
          </cell>
          <cell r="BX10">
            <v>150000</v>
          </cell>
          <cell r="BY10">
            <v>307500</v>
          </cell>
          <cell r="BZ10">
            <v>285975000</v>
          </cell>
          <cell r="CA10">
            <v>1850000</v>
          </cell>
          <cell r="CB10">
            <v>3578175000</v>
          </cell>
          <cell r="CC10">
            <v>3000000</v>
          </cell>
          <cell r="CD10">
            <v>3000000</v>
          </cell>
          <cell r="CE10">
            <v>6332500</v>
          </cell>
          <cell r="CF10">
            <v>5889225000</v>
          </cell>
        </row>
        <row r="11">
          <cell r="A11" t="str">
            <v>연결</v>
          </cell>
          <cell r="B11" t="str">
            <v>제품</v>
          </cell>
          <cell r="C11" t="str">
            <v>휴.CRM1</v>
          </cell>
          <cell r="D11" t="str">
            <v>각형</v>
          </cell>
          <cell r="E11" t="str">
            <v>Pack</v>
          </cell>
          <cell r="G11" t="str">
            <v>국산</v>
          </cell>
          <cell r="H11" t="str">
            <v>423450</v>
          </cell>
          <cell r="I11" t="str">
            <v>423450A1(I/P)</v>
          </cell>
          <cell r="J11" t="str">
            <v>LGE MC</v>
          </cell>
          <cell r="K11" t="str">
            <v>LGE MC</v>
          </cell>
          <cell r="L11" t="str">
            <v>내수</v>
          </cell>
          <cell r="M11" t="str">
            <v>KRW</v>
          </cell>
          <cell r="N11" t="str">
            <v>내수</v>
          </cell>
          <cell r="O11" t="str">
            <v>한상수</v>
          </cell>
          <cell r="P11">
            <v>1</v>
          </cell>
          <cell r="Q11" t="str">
            <v>휴대폰</v>
          </cell>
          <cell r="T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</row>
        <row r="12">
          <cell r="A12" t="str">
            <v>연결</v>
          </cell>
          <cell r="B12" t="str">
            <v>제품</v>
          </cell>
          <cell r="C12" t="str">
            <v>휴.CRM1</v>
          </cell>
          <cell r="D12" t="str">
            <v>각형</v>
          </cell>
          <cell r="E12" t="str">
            <v>Pack</v>
          </cell>
          <cell r="G12" t="str">
            <v>국산</v>
          </cell>
          <cell r="H12" t="str">
            <v>423450</v>
          </cell>
          <cell r="I12" t="str">
            <v>423450A1(I/P)</v>
          </cell>
          <cell r="J12" t="str">
            <v>LGE MC</v>
          </cell>
          <cell r="K12" t="str">
            <v>LGE MC</v>
          </cell>
          <cell r="L12" t="str">
            <v>로컬</v>
          </cell>
          <cell r="M12" t="str">
            <v>USD</v>
          </cell>
          <cell r="N12" t="str">
            <v>내수</v>
          </cell>
          <cell r="O12" t="str">
            <v>한상수</v>
          </cell>
          <cell r="P12">
            <v>1</v>
          </cell>
          <cell r="Q12" t="str">
            <v>휴대폰</v>
          </cell>
          <cell r="S12">
            <v>2.7</v>
          </cell>
          <cell r="T12">
            <v>500000</v>
          </cell>
          <cell r="U12">
            <v>500000</v>
          </cell>
          <cell r="V12">
            <v>1350000</v>
          </cell>
          <cell r="W12">
            <v>1255500000</v>
          </cell>
          <cell r="X12">
            <v>2.7</v>
          </cell>
          <cell r="Y12">
            <v>200000</v>
          </cell>
          <cell r="Z12">
            <v>200000</v>
          </cell>
          <cell r="AA12">
            <v>540000</v>
          </cell>
          <cell r="AB12">
            <v>502200000</v>
          </cell>
          <cell r="AC12">
            <v>2.77</v>
          </cell>
          <cell r="AD12">
            <v>100000</v>
          </cell>
          <cell r="AE12">
            <v>100000</v>
          </cell>
          <cell r="AF12">
            <v>277000</v>
          </cell>
          <cell r="AG12">
            <v>257610000</v>
          </cell>
          <cell r="AH12">
            <v>2.6</v>
          </cell>
          <cell r="AI12">
            <v>50000</v>
          </cell>
          <cell r="AJ12">
            <v>50000</v>
          </cell>
          <cell r="AK12">
            <v>130000</v>
          </cell>
          <cell r="AL12">
            <v>120900000</v>
          </cell>
          <cell r="AM12">
            <v>2.6</v>
          </cell>
          <cell r="AN12">
            <v>0</v>
          </cell>
          <cell r="AP12">
            <v>0</v>
          </cell>
          <cell r="AQ12">
            <v>0</v>
          </cell>
          <cell r="AR12">
            <v>2.6</v>
          </cell>
          <cell r="AS12">
            <v>0</v>
          </cell>
          <cell r="AU12">
            <v>0</v>
          </cell>
          <cell r="AV12">
            <v>0</v>
          </cell>
          <cell r="AW12">
            <v>2.5</v>
          </cell>
          <cell r="AX12">
            <v>0</v>
          </cell>
          <cell r="AZ12">
            <v>0</v>
          </cell>
          <cell r="BA12">
            <v>0</v>
          </cell>
          <cell r="BB12">
            <v>2.5</v>
          </cell>
          <cell r="BC12">
            <v>0</v>
          </cell>
          <cell r="BE12">
            <v>0</v>
          </cell>
          <cell r="BF12">
            <v>0</v>
          </cell>
          <cell r="BG12">
            <v>2.5</v>
          </cell>
          <cell r="BH12">
            <v>0</v>
          </cell>
          <cell r="BJ12">
            <v>0</v>
          </cell>
          <cell r="BK12">
            <v>0</v>
          </cell>
          <cell r="BL12">
            <v>2.4</v>
          </cell>
          <cell r="BM12">
            <v>0</v>
          </cell>
          <cell r="BO12">
            <v>0</v>
          </cell>
          <cell r="BP12">
            <v>0</v>
          </cell>
          <cell r="BQ12">
            <v>2.4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2.4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850000</v>
          </cell>
          <cell r="CD12">
            <v>850000</v>
          </cell>
          <cell r="CE12">
            <v>2297000</v>
          </cell>
          <cell r="CF12">
            <v>2136210000</v>
          </cell>
        </row>
        <row r="13">
          <cell r="A13" t="str">
            <v>연결</v>
          </cell>
          <cell r="B13" t="str">
            <v>제품</v>
          </cell>
          <cell r="C13" t="str">
            <v>휴.CRM1</v>
          </cell>
          <cell r="D13" t="str">
            <v>각형</v>
          </cell>
          <cell r="E13" t="str">
            <v>Pack</v>
          </cell>
          <cell r="G13" t="str">
            <v>국산</v>
          </cell>
          <cell r="H13" t="str">
            <v>423450</v>
          </cell>
          <cell r="I13" t="str">
            <v>423450C1(I/P)</v>
          </cell>
          <cell r="J13" t="str">
            <v>LGE MC</v>
          </cell>
          <cell r="K13" t="str">
            <v>LGE MC</v>
          </cell>
          <cell r="L13" t="str">
            <v>내수</v>
          </cell>
          <cell r="M13" t="str">
            <v>KRW</v>
          </cell>
          <cell r="N13" t="str">
            <v>내수</v>
          </cell>
          <cell r="O13" t="str">
            <v>한상수</v>
          </cell>
          <cell r="P13">
            <v>1</v>
          </cell>
          <cell r="Q13" t="str">
            <v>휴대폰</v>
          </cell>
          <cell r="T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</row>
        <row r="14">
          <cell r="A14" t="str">
            <v>연결</v>
          </cell>
          <cell r="B14" t="str">
            <v>제품</v>
          </cell>
          <cell r="C14" t="str">
            <v>휴.CRM1</v>
          </cell>
          <cell r="D14" t="str">
            <v>각형</v>
          </cell>
          <cell r="E14" t="str">
            <v>Pack</v>
          </cell>
          <cell r="G14" t="str">
            <v>국산</v>
          </cell>
          <cell r="H14" t="str">
            <v>423450</v>
          </cell>
          <cell r="I14" t="str">
            <v>423450C1(I/P)</v>
          </cell>
          <cell r="J14" t="str">
            <v>LGE MC</v>
          </cell>
          <cell r="K14" t="str">
            <v>LGE MC</v>
          </cell>
          <cell r="L14" t="str">
            <v>로컬</v>
          </cell>
          <cell r="M14" t="str">
            <v>USD</v>
          </cell>
          <cell r="N14" t="str">
            <v>내수</v>
          </cell>
          <cell r="O14" t="str">
            <v>한상수</v>
          </cell>
          <cell r="P14">
            <v>1</v>
          </cell>
          <cell r="Q14" t="str">
            <v>휴대폰</v>
          </cell>
          <cell r="S14">
            <v>3.05</v>
          </cell>
          <cell r="T14">
            <v>30000</v>
          </cell>
          <cell r="U14">
            <v>30000</v>
          </cell>
          <cell r="V14">
            <v>91500</v>
          </cell>
          <cell r="W14">
            <v>85095000</v>
          </cell>
          <cell r="X14">
            <v>3.05</v>
          </cell>
          <cell r="Y14">
            <v>30000</v>
          </cell>
          <cell r="Z14">
            <v>30000</v>
          </cell>
          <cell r="AA14">
            <v>91500</v>
          </cell>
          <cell r="AB14">
            <v>85095000</v>
          </cell>
          <cell r="AC14">
            <v>3.05</v>
          </cell>
          <cell r="AD14">
            <v>30000</v>
          </cell>
          <cell r="AE14">
            <v>30000</v>
          </cell>
          <cell r="AF14">
            <v>91500</v>
          </cell>
          <cell r="AG14">
            <v>85095000</v>
          </cell>
          <cell r="AH14">
            <v>2.85</v>
          </cell>
          <cell r="AI14">
            <v>30000</v>
          </cell>
          <cell r="AJ14">
            <v>30000</v>
          </cell>
          <cell r="AK14">
            <v>85500</v>
          </cell>
          <cell r="AL14">
            <v>79515000</v>
          </cell>
          <cell r="AM14">
            <v>2.85</v>
          </cell>
          <cell r="AN14">
            <v>20000</v>
          </cell>
          <cell r="AO14">
            <v>20000</v>
          </cell>
          <cell r="AP14">
            <v>57000</v>
          </cell>
          <cell r="AQ14">
            <v>53010000</v>
          </cell>
          <cell r="AR14">
            <v>2.85</v>
          </cell>
          <cell r="AS14">
            <v>0</v>
          </cell>
          <cell r="AU14">
            <v>0</v>
          </cell>
          <cell r="AV14">
            <v>0</v>
          </cell>
          <cell r="AW14">
            <v>2.6</v>
          </cell>
          <cell r="AX14">
            <v>0</v>
          </cell>
          <cell r="AZ14">
            <v>0</v>
          </cell>
          <cell r="BA14">
            <v>0</v>
          </cell>
          <cell r="BB14">
            <v>2.6</v>
          </cell>
          <cell r="BC14">
            <v>0</v>
          </cell>
          <cell r="BE14">
            <v>0</v>
          </cell>
          <cell r="BF14">
            <v>0</v>
          </cell>
          <cell r="BG14">
            <v>2.6</v>
          </cell>
          <cell r="BH14">
            <v>0</v>
          </cell>
          <cell r="BJ14">
            <v>0</v>
          </cell>
          <cell r="BK14">
            <v>0</v>
          </cell>
          <cell r="BL14">
            <v>2.6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2.6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2.6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140000</v>
          </cell>
          <cell r="CD14">
            <v>140000</v>
          </cell>
          <cell r="CE14">
            <v>417000</v>
          </cell>
          <cell r="CF14">
            <v>387810000</v>
          </cell>
        </row>
        <row r="15">
          <cell r="A15" t="str">
            <v>연결</v>
          </cell>
          <cell r="B15" t="str">
            <v>제품</v>
          </cell>
          <cell r="C15" t="str">
            <v>휴.CRM1</v>
          </cell>
          <cell r="D15" t="str">
            <v>각형</v>
          </cell>
          <cell r="E15" t="str">
            <v>Pack</v>
          </cell>
          <cell r="G15" t="str">
            <v>국산</v>
          </cell>
          <cell r="H15" t="str">
            <v>523446</v>
          </cell>
          <cell r="I15" t="str">
            <v>523446L1(I/P)</v>
          </cell>
          <cell r="J15" t="str">
            <v>LGE MC</v>
          </cell>
          <cell r="K15" t="str">
            <v>LGE MC</v>
          </cell>
          <cell r="L15" t="str">
            <v>내수</v>
          </cell>
          <cell r="M15" t="str">
            <v>KRW</v>
          </cell>
          <cell r="N15" t="str">
            <v>내수</v>
          </cell>
          <cell r="O15" t="str">
            <v>한상수</v>
          </cell>
          <cell r="P15">
            <v>1</v>
          </cell>
          <cell r="Q15" t="str">
            <v>휴대폰</v>
          </cell>
          <cell r="T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</row>
        <row r="16">
          <cell r="A16" t="str">
            <v>연결</v>
          </cell>
          <cell r="B16" t="str">
            <v>제품</v>
          </cell>
          <cell r="C16" t="str">
            <v>휴.CRM1</v>
          </cell>
          <cell r="D16" t="str">
            <v>각형</v>
          </cell>
          <cell r="E16" t="str">
            <v>Pack</v>
          </cell>
          <cell r="G16" t="str">
            <v>국산</v>
          </cell>
          <cell r="H16" t="str">
            <v>523446</v>
          </cell>
          <cell r="I16" t="str">
            <v>523446L1(I/P)</v>
          </cell>
          <cell r="J16" t="str">
            <v>LGE MC</v>
          </cell>
          <cell r="K16" t="str">
            <v>LGE MC</v>
          </cell>
          <cell r="L16" t="str">
            <v>로컬</v>
          </cell>
          <cell r="M16" t="str">
            <v>USD</v>
          </cell>
          <cell r="N16" t="str">
            <v>내수</v>
          </cell>
          <cell r="O16" t="str">
            <v>한상수</v>
          </cell>
          <cell r="P16">
            <v>1</v>
          </cell>
          <cell r="Q16" t="str">
            <v>휴대폰</v>
          </cell>
          <cell r="S16">
            <v>3.2</v>
          </cell>
          <cell r="T16">
            <v>0</v>
          </cell>
          <cell r="V16">
            <v>0</v>
          </cell>
          <cell r="W16">
            <v>0</v>
          </cell>
          <cell r="X16">
            <v>3.3</v>
          </cell>
          <cell r="Y16">
            <v>200000</v>
          </cell>
          <cell r="Z16">
            <v>200000</v>
          </cell>
          <cell r="AA16">
            <v>660000</v>
          </cell>
          <cell r="AB16">
            <v>613800000</v>
          </cell>
          <cell r="AC16">
            <v>3.3</v>
          </cell>
          <cell r="AD16">
            <v>450000</v>
          </cell>
          <cell r="AE16">
            <v>450000</v>
          </cell>
          <cell r="AF16">
            <v>1485000</v>
          </cell>
          <cell r="AG16">
            <v>1381050000</v>
          </cell>
          <cell r="AH16">
            <v>3.2</v>
          </cell>
          <cell r="AI16">
            <v>450000</v>
          </cell>
          <cell r="AJ16">
            <v>450000</v>
          </cell>
          <cell r="AK16">
            <v>1440000</v>
          </cell>
          <cell r="AL16">
            <v>1339200000</v>
          </cell>
          <cell r="AM16">
            <v>3.2</v>
          </cell>
          <cell r="AN16">
            <v>450000</v>
          </cell>
          <cell r="AO16">
            <v>450000</v>
          </cell>
          <cell r="AP16">
            <v>1440000</v>
          </cell>
          <cell r="AQ16">
            <v>1339200000</v>
          </cell>
          <cell r="AR16">
            <v>3.2</v>
          </cell>
          <cell r="AS16">
            <v>450000</v>
          </cell>
          <cell r="AT16">
            <v>450000</v>
          </cell>
          <cell r="AU16">
            <v>1440000</v>
          </cell>
          <cell r="AV16">
            <v>1339200000</v>
          </cell>
          <cell r="AW16">
            <v>3</v>
          </cell>
          <cell r="AX16">
            <v>500000</v>
          </cell>
          <cell r="AY16">
            <v>500000</v>
          </cell>
          <cell r="AZ16">
            <v>1500000</v>
          </cell>
          <cell r="BA16">
            <v>1395000000</v>
          </cell>
          <cell r="BB16">
            <v>3</v>
          </cell>
          <cell r="BC16">
            <v>500000</v>
          </cell>
          <cell r="BD16">
            <v>500000</v>
          </cell>
          <cell r="BE16">
            <v>1500000</v>
          </cell>
          <cell r="BF16">
            <v>1395000000</v>
          </cell>
          <cell r="BG16">
            <v>3</v>
          </cell>
          <cell r="BH16">
            <v>600000</v>
          </cell>
          <cell r="BI16">
            <v>600000</v>
          </cell>
          <cell r="BJ16">
            <v>1800000</v>
          </cell>
          <cell r="BK16">
            <v>1674000000</v>
          </cell>
          <cell r="BL16">
            <v>2.8</v>
          </cell>
          <cell r="BM16">
            <v>700000</v>
          </cell>
          <cell r="BN16">
            <v>700000</v>
          </cell>
          <cell r="BO16">
            <v>1959999.9999999998</v>
          </cell>
          <cell r="BP16">
            <v>1822799999.9999998</v>
          </cell>
          <cell r="BQ16">
            <v>2.8</v>
          </cell>
          <cell r="BR16">
            <v>700000</v>
          </cell>
          <cell r="BS16">
            <v>700000</v>
          </cell>
          <cell r="BT16">
            <v>1959999.9999999998</v>
          </cell>
          <cell r="BU16">
            <v>1822799999.9999998</v>
          </cell>
          <cell r="BV16">
            <v>2.8</v>
          </cell>
          <cell r="BW16">
            <v>500000</v>
          </cell>
          <cell r="BX16">
            <v>500000</v>
          </cell>
          <cell r="BY16">
            <v>1400000</v>
          </cell>
          <cell r="BZ16">
            <v>1302000000</v>
          </cell>
          <cell r="CA16">
            <v>3500000</v>
          </cell>
          <cell r="CB16">
            <v>9411600000</v>
          </cell>
          <cell r="CC16">
            <v>5500000</v>
          </cell>
          <cell r="CD16">
            <v>5500000</v>
          </cell>
          <cell r="CE16">
            <v>16585000</v>
          </cell>
          <cell r="CF16">
            <v>15424050000</v>
          </cell>
        </row>
        <row r="17">
          <cell r="A17" t="str">
            <v>연결</v>
          </cell>
          <cell r="B17" t="str">
            <v>제품</v>
          </cell>
          <cell r="C17" t="str">
            <v>휴.CRM1</v>
          </cell>
          <cell r="D17" t="str">
            <v>각형</v>
          </cell>
          <cell r="E17" t="str">
            <v>Pack</v>
          </cell>
          <cell r="G17" t="str">
            <v>국산</v>
          </cell>
          <cell r="H17" t="str">
            <v>523450</v>
          </cell>
          <cell r="I17" t="str">
            <v>523450C1(I/P)</v>
          </cell>
          <cell r="J17" t="str">
            <v>LGE MC</v>
          </cell>
          <cell r="K17" t="str">
            <v>LGE MC</v>
          </cell>
          <cell r="L17" t="str">
            <v>내수</v>
          </cell>
          <cell r="M17" t="str">
            <v>KRW</v>
          </cell>
          <cell r="N17" t="str">
            <v>내수</v>
          </cell>
          <cell r="O17" t="str">
            <v>한상수</v>
          </cell>
          <cell r="P17">
            <v>1</v>
          </cell>
          <cell r="Q17" t="str">
            <v>휴대폰</v>
          </cell>
          <cell r="T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</row>
        <row r="18">
          <cell r="A18" t="str">
            <v>연결</v>
          </cell>
          <cell r="B18" t="str">
            <v>제품</v>
          </cell>
          <cell r="C18" t="str">
            <v>휴.CRM1</v>
          </cell>
          <cell r="D18" t="str">
            <v>각형</v>
          </cell>
          <cell r="E18" t="str">
            <v>Pack</v>
          </cell>
          <cell r="G18" t="str">
            <v>국산</v>
          </cell>
          <cell r="H18" t="str">
            <v>523450</v>
          </cell>
          <cell r="I18" t="str">
            <v>523450C1(I/P)</v>
          </cell>
          <cell r="J18" t="str">
            <v>LGE MC</v>
          </cell>
          <cell r="K18" t="str">
            <v>LGE MC</v>
          </cell>
          <cell r="L18" t="str">
            <v>로컬</v>
          </cell>
          <cell r="M18" t="str">
            <v>USD</v>
          </cell>
          <cell r="N18" t="str">
            <v>내수</v>
          </cell>
          <cell r="O18" t="str">
            <v>한상수</v>
          </cell>
          <cell r="P18">
            <v>1</v>
          </cell>
          <cell r="Q18" t="str">
            <v>휴대폰</v>
          </cell>
          <cell r="S18">
            <v>3.1</v>
          </cell>
          <cell r="T18">
            <v>500000</v>
          </cell>
          <cell r="U18">
            <v>500000</v>
          </cell>
          <cell r="V18">
            <v>1550000</v>
          </cell>
          <cell r="W18">
            <v>1441500000</v>
          </cell>
          <cell r="X18">
            <v>3.1</v>
          </cell>
          <cell r="Y18">
            <v>300000</v>
          </cell>
          <cell r="Z18">
            <v>300000</v>
          </cell>
          <cell r="AA18">
            <v>930000</v>
          </cell>
          <cell r="AB18">
            <v>864900000</v>
          </cell>
          <cell r="AC18">
            <v>3.1</v>
          </cell>
          <cell r="AD18">
            <v>300000</v>
          </cell>
          <cell r="AE18">
            <v>300000</v>
          </cell>
          <cell r="AF18">
            <v>930000</v>
          </cell>
          <cell r="AG18">
            <v>864900000</v>
          </cell>
          <cell r="AH18">
            <v>2.9</v>
          </cell>
          <cell r="AI18">
            <v>300000</v>
          </cell>
          <cell r="AJ18">
            <v>300000</v>
          </cell>
          <cell r="AK18">
            <v>870000</v>
          </cell>
          <cell r="AL18">
            <v>809100000</v>
          </cell>
          <cell r="AM18">
            <v>2.9</v>
          </cell>
          <cell r="AN18">
            <v>300000</v>
          </cell>
          <cell r="AO18">
            <v>300000</v>
          </cell>
          <cell r="AP18">
            <v>870000</v>
          </cell>
          <cell r="AQ18">
            <v>809100000</v>
          </cell>
          <cell r="AR18">
            <v>2.9</v>
          </cell>
          <cell r="AS18">
            <v>300000</v>
          </cell>
          <cell r="AT18">
            <v>300000</v>
          </cell>
          <cell r="AU18">
            <v>870000</v>
          </cell>
          <cell r="AV18">
            <v>809100000</v>
          </cell>
          <cell r="AW18">
            <v>2.6</v>
          </cell>
          <cell r="AX18">
            <v>0</v>
          </cell>
          <cell r="AZ18">
            <v>0</v>
          </cell>
          <cell r="BA18">
            <v>0</v>
          </cell>
          <cell r="BB18">
            <v>2.6</v>
          </cell>
          <cell r="BC18">
            <v>0</v>
          </cell>
          <cell r="BE18">
            <v>0</v>
          </cell>
          <cell r="BF18">
            <v>0</v>
          </cell>
          <cell r="BG18">
            <v>2.6</v>
          </cell>
          <cell r="BH18">
            <v>0</v>
          </cell>
          <cell r="BJ18">
            <v>0</v>
          </cell>
          <cell r="BK18">
            <v>0</v>
          </cell>
          <cell r="BL18">
            <v>2.7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2.9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2.9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2000000</v>
          </cell>
          <cell r="CD18">
            <v>2000000</v>
          </cell>
          <cell r="CE18">
            <v>6020000</v>
          </cell>
          <cell r="CF18">
            <v>5598600000</v>
          </cell>
        </row>
        <row r="19">
          <cell r="A19" t="str">
            <v>연결</v>
          </cell>
          <cell r="B19" t="str">
            <v>제품</v>
          </cell>
          <cell r="C19" t="str">
            <v>휴.CRM1</v>
          </cell>
          <cell r="D19" t="str">
            <v>폴리머</v>
          </cell>
          <cell r="E19" t="str">
            <v>Pack</v>
          </cell>
          <cell r="G19" t="str">
            <v>국산</v>
          </cell>
          <cell r="H19" t="str">
            <v>473850</v>
          </cell>
          <cell r="I19" t="str">
            <v>473850A1</v>
          </cell>
          <cell r="J19" t="str">
            <v>LGE MC</v>
          </cell>
          <cell r="K19" t="str">
            <v>LGE MC</v>
          </cell>
          <cell r="L19" t="str">
            <v>로컬</v>
          </cell>
          <cell r="M19" t="str">
            <v>USD</v>
          </cell>
          <cell r="N19" t="str">
            <v>내수</v>
          </cell>
          <cell r="O19" t="str">
            <v>한상수</v>
          </cell>
          <cell r="P19">
            <v>1</v>
          </cell>
          <cell r="Q19" t="str">
            <v>휴대폰</v>
          </cell>
          <cell r="S19">
            <v>3.85</v>
          </cell>
          <cell r="T19">
            <v>200000</v>
          </cell>
          <cell r="U19">
            <v>200000</v>
          </cell>
          <cell r="V19">
            <v>770000</v>
          </cell>
          <cell r="W19">
            <v>716100000</v>
          </cell>
          <cell r="X19">
            <v>3.85</v>
          </cell>
          <cell r="Y19">
            <v>200000</v>
          </cell>
          <cell r="Z19">
            <v>200000</v>
          </cell>
          <cell r="AA19">
            <v>770000</v>
          </cell>
          <cell r="AB19">
            <v>716100000</v>
          </cell>
          <cell r="AC19">
            <v>3.85</v>
          </cell>
          <cell r="AD19">
            <v>200000</v>
          </cell>
          <cell r="AE19">
            <v>200000</v>
          </cell>
          <cell r="AF19">
            <v>770000</v>
          </cell>
          <cell r="AG19">
            <v>716100000</v>
          </cell>
          <cell r="AH19">
            <v>3.75</v>
          </cell>
          <cell r="AI19">
            <v>200000</v>
          </cell>
          <cell r="AJ19">
            <v>200000</v>
          </cell>
          <cell r="AK19">
            <v>750000</v>
          </cell>
          <cell r="AL19">
            <v>697500000</v>
          </cell>
          <cell r="AM19">
            <v>3.75</v>
          </cell>
          <cell r="AN19">
            <v>200000</v>
          </cell>
          <cell r="AO19">
            <v>200000</v>
          </cell>
          <cell r="AP19">
            <v>750000</v>
          </cell>
          <cell r="AQ19">
            <v>697500000</v>
          </cell>
          <cell r="AR19">
            <v>3.75</v>
          </cell>
          <cell r="AS19">
            <v>300000</v>
          </cell>
          <cell r="AT19">
            <v>300000</v>
          </cell>
          <cell r="AU19">
            <v>1125000</v>
          </cell>
          <cell r="AV19">
            <v>1046250000</v>
          </cell>
          <cell r="AW19">
            <v>3.65</v>
          </cell>
          <cell r="AX19">
            <v>300000</v>
          </cell>
          <cell r="AY19">
            <v>300000</v>
          </cell>
          <cell r="AZ19">
            <v>1095000</v>
          </cell>
          <cell r="BA19">
            <v>1018350000</v>
          </cell>
          <cell r="BB19">
            <v>3.65</v>
          </cell>
          <cell r="BC19">
            <v>300000</v>
          </cell>
          <cell r="BD19">
            <v>300000</v>
          </cell>
          <cell r="BE19">
            <v>1095000</v>
          </cell>
          <cell r="BF19">
            <v>1018350000</v>
          </cell>
          <cell r="BG19">
            <v>3.65</v>
          </cell>
          <cell r="BH19">
            <v>300000</v>
          </cell>
          <cell r="BI19">
            <v>300000</v>
          </cell>
          <cell r="BJ19">
            <v>1095000</v>
          </cell>
          <cell r="BK19">
            <v>1018350000</v>
          </cell>
          <cell r="BL19">
            <v>3.55</v>
          </cell>
          <cell r="BM19">
            <v>300000</v>
          </cell>
          <cell r="BN19">
            <v>300000</v>
          </cell>
          <cell r="BO19">
            <v>1065000</v>
          </cell>
          <cell r="BP19">
            <v>990450000</v>
          </cell>
          <cell r="BQ19">
            <v>3.55</v>
          </cell>
          <cell r="BR19">
            <v>300000</v>
          </cell>
          <cell r="BS19">
            <v>300000</v>
          </cell>
          <cell r="BT19">
            <v>1065000</v>
          </cell>
          <cell r="BU19">
            <v>990450000</v>
          </cell>
          <cell r="BV19">
            <v>3.55</v>
          </cell>
          <cell r="BW19">
            <v>300000</v>
          </cell>
          <cell r="BX19">
            <v>300000</v>
          </cell>
          <cell r="BY19">
            <v>1065000</v>
          </cell>
          <cell r="BZ19">
            <v>990450000</v>
          </cell>
          <cell r="CA19">
            <v>1800000</v>
          </cell>
          <cell r="CB19">
            <v>6026400000</v>
          </cell>
          <cell r="CC19">
            <v>3100000</v>
          </cell>
          <cell r="CD19">
            <v>3100000</v>
          </cell>
          <cell r="CE19">
            <v>11415000</v>
          </cell>
          <cell r="CF19">
            <v>10615950000</v>
          </cell>
        </row>
        <row r="20">
          <cell r="A20" t="str">
            <v>연결</v>
          </cell>
          <cell r="B20" t="str">
            <v>제품</v>
          </cell>
          <cell r="C20" t="str">
            <v>휴.CRM1</v>
          </cell>
          <cell r="D20" t="str">
            <v>폴리머</v>
          </cell>
          <cell r="E20" t="str">
            <v>Pack</v>
          </cell>
          <cell r="G20" t="str">
            <v>국산</v>
          </cell>
          <cell r="H20" t="str">
            <v>383450</v>
          </cell>
          <cell r="I20" t="str">
            <v>383450A1</v>
          </cell>
          <cell r="J20" t="str">
            <v>LGE MC</v>
          </cell>
          <cell r="K20" t="str">
            <v>LGE MC</v>
          </cell>
          <cell r="L20" t="str">
            <v>내수</v>
          </cell>
          <cell r="M20" t="str">
            <v>KRW</v>
          </cell>
          <cell r="N20" t="str">
            <v>내수</v>
          </cell>
          <cell r="O20" t="str">
            <v>한상수</v>
          </cell>
          <cell r="P20">
            <v>1</v>
          </cell>
          <cell r="Q20" t="str">
            <v>휴대폰</v>
          </cell>
          <cell r="T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</row>
        <row r="21">
          <cell r="A21" t="str">
            <v>연결</v>
          </cell>
          <cell r="B21" t="str">
            <v>제품</v>
          </cell>
          <cell r="C21" t="str">
            <v>휴.CRM1</v>
          </cell>
          <cell r="D21" t="str">
            <v>폴리머</v>
          </cell>
          <cell r="E21" t="str">
            <v>Pack</v>
          </cell>
          <cell r="G21" t="str">
            <v>국산</v>
          </cell>
          <cell r="H21" t="str">
            <v>383450</v>
          </cell>
          <cell r="I21" t="str">
            <v>383450A1</v>
          </cell>
          <cell r="J21" t="str">
            <v>LGE MC</v>
          </cell>
          <cell r="K21" t="str">
            <v>LGE MC</v>
          </cell>
          <cell r="L21" t="str">
            <v>로컬</v>
          </cell>
          <cell r="M21" t="str">
            <v>USD</v>
          </cell>
          <cell r="N21" t="str">
            <v>내수</v>
          </cell>
          <cell r="O21" t="str">
            <v>한상수</v>
          </cell>
          <cell r="P21">
            <v>1</v>
          </cell>
          <cell r="Q21" t="str">
            <v>휴대폰</v>
          </cell>
          <cell r="S21">
            <v>3.7</v>
          </cell>
          <cell r="T21">
            <v>300000</v>
          </cell>
          <cell r="U21">
            <v>300000</v>
          </cell>
          <cell r="V21">
            <v>1110000</v>
          </cell>
          <cell r="W21">
            <v>1032300000</v>
          </cell>
          <cell r="X21">
            <v>3.7</v>
          </cell>
          <cell r="Y21">
            <v>300000</v>
          </cell>
          <cell r="Z21">
            <v>300000</v>
          </cell>
          <cell r="AA21">
            <v>1110000</v>
          </cell>
          <cell r="AB21">
            <v>1032300000</v>
          </cell>
          <cell r="AC21">
            <v>3.7</v>
          </cell>
          <cell r="AD21">
            <v>400000</v>
          </cell>
          <cell r="AE21">
            <v>400000</v>
          </cell>
          <cell r="AF21">
            <v>1480000</v>
          </cell>
          <cell r="AG21">
            <v>1376400000</v>
          </cell>
          <cell r="AH21">
            <v>3.5</v>
          </cell>
          <cell r="AI21">
            <v>400000</v>
          </cell>
          <cell r="AJ21">
            <v>400000</v>
          </cell>
          <cell r="AK21">
            <v>1400000</v>
          </cell>
          <cell r="AL21">
            <v>1302000000</v>
          </cell>
          <cell r="AM21">
            <v>3.5</v>
          </cell>
          <cell r="AN21">
            <v>400000</v>
          </cell>
          <cell r="AO21">
            <v>400000</v>
          </cell>
          <cell r="AP21">
            <v>1400000</v>
          </cell>
          <cell r="AQ21">
            <v>1302000000</v>
          </cell>
          <cell r="AR21">
            <v>3.5</v>
          </cell>
          <cell r="AS21">
            <v>400000</v>
          </cell>
          <cell r="AT21">
            <v>400000</v>
          </cell>
          <cell r="AU21">
            <v>1400000</v>
          </cell>
          <cell r="AV21">
            <v>1302000000</v>
          </cell>
          <cell r="AW21">
            <v>3.3</v>
          </cell>
          <cell r="AX21">
            <v>400000</v>
          </cell>
          <cell r="AY21">
            <v>400000</v>
          </cell>
          <cell r="AZ21">
            <v>1320000</v>
          </cell>
          <cell r="BA21">
            <v>1227600000</v>
          </cell>
          <cell r="BB21">
            <v>3.3</v>
          </cell>
          <cell r="BC21">
            <v>400000</v>
          </cell>
          <cell r="BD21">
            <v>400000</v>
          </cell>
          <cell r="BE21">
            <v>1320000</v>
          </cell>
          <cell r="BF21">
            <v>1227600000</v>
          </cell>
          <cell r="BG21">
            <v>3.3</v>
          </cell>
          <cell r="BH21">
            <v>450000</v>
          </cell>
          <cell r="BI21">
            <v>450000</v>
          </cell>
          <cell r="BJ21">
            <v>1485000</v>
          </cell>
          <cell r="BK21">
            <v>1381050000</v>
          </cell>
          <cell r="BL21">
            <v>3.1</v>
          </cell>
          <cell r="BM21">
            <v>450000</v>
          </cell>
          <cell r="BN21">
            <v>450000</v>
          </cell>
          <cell r="BO21">
            <v>1395000</v>
          </cell>
          <cell r="BP21">
            <v>1297350000</v>
          </cell>
          <cell r="BQ21">
            <v>3.1</v>
          </cell>
          <cell r="BR21">
            <v>450000</v>
          </cell>
          <cell r="BS21">
            <v>450000</v>
          </cell>
          <cell r="BT21">
            <v>1395000</v>
          </cell>
          <cell r="BU21">
            <v>1297350000</v>
          </cell>
          <cell r="BV21">
            <v>3.1</v>
          </cell>
          <cell r="BW21">
            <v>300000</v>
          </cell>
          <cell r="BX21">
            <v>300000</v>
          </cell>
          <cell r="BY21">
            <v>930000</v>
          </cell>
          <cell r="BZ21">
            <v>864900000</v>
          </cell>
          <cell r="CA21">
            <v>2450000</v>
          </cell>
          <cell r="CB21">
            <v>7295850000</v>
          </cell>
          <cell r="CC21">
            <v>4650000</v>
          </cell>
          <cell r="CD21">
            <v>4650000</v>
          </cell>
          <cell r="CE21">
            <v>15745000</v>
          </cell>
          <cell r="CF21">
            <v>14642850000</v>
          </cell>
        </row>
        <row r="22">
          <cell r="A22" t="str">
            <v>연결</v>
          </cell>
          <cell r="B22" t="str">
            <v>제품</v>
          </cell>
          <cell r="C22" t="str">
            <v>휴.CRM1</v>
          </cell>
          <cell r="D22" t="str">
            <v>각형</v>
          </cell>
          <cell r="E22" t="str">
            <v>Pack</v>
          </cell>
          <cell r="G22" t="str">
            <v>국산</v>
          </cell>
          <cell r="H22" t="str">
            <v>423443</v>
          </cell>
          <cell r="I22" t="str">
            <v>423443A1(I/P)</v>
          </cell>
          <cell r="J22" t="str">
            <v>LGE China</v>
          </cell>
          <cell r="K22" t="str">
            <v>LGE QD</v>
          </cell>
          <cell r="L22" t="str">
            <v>직수출</v>
          </cell>
          <cell r="M22" t="str">
            <v>USD</v>
          </cell>
          <cell r="N22" t="str">
            <v>중국</v>
          </cell>
          <cell r="O22" t="str">
            <v>한상수</v>
          </cell>
          <cell r="P22">
            <v>1</v>
          </cell>
          <cell r="Q22" t="str">
            <v>휴대폰</v>
          </cell>
          <cell r="S22">
            <v>2.9</v>
          </cell>
          <cell r="T22">
            <v>0</v>
          </cell>
          <cell r="V22">
            <v>0</v>
          </cell>
          <cell r="W22">
            <v>0</v>
          </cell>
          <cell r="X22">
            <v>2.9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2.9</v>
          </cell>
          <cell r="AD22">
            <v>50000</v>
          </cell>
          <cell r="AE22">
            <v>50000</v>
          </cell>
          <cell r="AF22">
            <v>145000</v>
          </cell>
          <cell r="AG22">
            <v>134850000</v>
          </cell>
          <cell r="AH22">
            <v>2.9</v>
          </cell>
          <cell r="AI22">
            <v>150000</v>
          </cell>
          <cell r="AJ22">
            <v>150000</v>
          </cell>
          <cell r="AK22">
            <v>435000</v>
          </cell>
          <cell r="AL22">
            <v>404550000</v>
          </cell>
          <cell r="AM22">
            <v>2.9</v>
          </cell>
          <cell r="AN22">
            <v>150000</v>
          </cell>
          <cell r="AO22">
            <v>150000</v>
          </cell>
          <cell r="AP22">
            <v>435000</v>
          </cell>
          <cell r="AQ22">
            <v>404550000</v>
          </cell>
          <cell r="AR22">
            <v>2.9</v>
          </cell>
          <cell r="AS22">
            <v>200000</v>
          </cell>
          <cell r="AT22">
            <v>200000</v>
          </cell>
          <cell r="AU22">
            <v>580000</v>
          </cell>
          <cell r="AV22">
            <v>539400000</v>
          </cell>
          <cell r="AW22">
            <v>2.8</v>
          </cell>
          <cell r="AX22">
            <v>200000</v>
          </cell>
          <cell r="AY22">
            <v>200000</v>
          </cell>
          <cell r="AZ22">
            <v>560000</v>
          </cell>
          <cell r="BA22">
            <v>520800000</v>
          </cell>
          <cell r="BB22">
            <v>2.8</v>
          </cell>
          <cell r="BC22">
            <v>300000</v>
          </cell>
          <cell r="BD22">
            <v>300000</v>
          </cell>
          <cell r="BE22">
            <v>840000</v>
          </cell>
          <cell r="BF22">
            <v>781200000</v>
          </cell>
          <cell r="BG22">
            <v>2.8</v>
          </cell>
          <cell r="BH22">
            <v>350000</v>
          </cell>
          <cell r="BI22">
            <v>350000</v>
          </cell>
          <cell r="BJ22">
            <v>979999.99999999988</v>
          </cell>
          <cell r="BK22">
            <v>911399999.99999988</v>
          </cell>
          <cell r="BL22">
            <v>2.8</v>
          </cell>
          <cell r="BM22">
            <v>250000</v>
          </cell>
          <cell r="BN22">
            <v>250000</v>
          </cell>
          <cell r="BO22">
            <v>700000</v>
          </cell>
          <cell r="BP22">
            <v>651000000</v>
          </cell>
          <cell r="BQ22">
            <v>2.8</v>
          </cell>
          <cell r="BR22">
            <v>264000</v>
          </cell>
          <cell r="BS22">
            <v>264000</v>
          </cell>
          <cell r="BT22">
            <v>739200</v>
          </cell>
          <cell r="BU22">
            <v>687456000</v>
          </cell>
          <cell r="BV22">
            <v>2.8</v>
          </cell>
          <cell r="BW22">
            <v>250000</v>
          </cell>
          <cell r="BX22">
            <v>250000</v>
          </cell>
          <cell r="BY22">
            <v>700000</v>
          </cell>
          <cell r="BZ22">
            <v>651000000</v>
          </cell>
          <cell r="CA22">
            <v>1614000</v>
          </cell>
          <cell r="CB22">
            <v>4202856000</v>
          </cell>
          <cell r="CC22">
            <v>2164000</v>
          </cell>
          <cell r="CD22">
            <v>2164000</v>
          </cell>
          <cell r="CE22">
            <v>6114200</v>
          </cell>
          <cell r="CF22">
            <v>5686206000</v>
          </cell>
        </row>
        <row r="23">
          <cell r="A23" t="str">
            <v>연결</v>
          </cell>
          <cell r="B23" t="str">
            <v>제품</v>
          </cell>
          <cell r="C23" t="str">
            <v>휴.CRM1</v>
          </cell>
          <cell r="D23" t="str">
            <v>각형</v>
          </cell>
          <cell r="E23" t="str">
            <v>Pack</v>
          </cell>
          <cell r="G23" t="str">
            <v>국산</v>
          </cell>
          <cell r="H23" t="str">
            <v>423446</v>
          </cell>
          <cell r="I23" t="str">
            <v>423446L1(I/P)</v>
          </cell>
          <cell r="J23" t="str">
            <v>LGE China</v>
          </cell>
          <cell r="K23" t="str">
            <v>LGE YT</v>
          </cell>
          <cell r="L23" t="str">
            <v>직수출</v>
          </cell>
          <cell r="M23" t="str">
            <v>USD</v>
          </cell>
          <cell r="N23" t="str">
            <v>중국</v>
          </cell>
          <cell r="O23" t="str">
            <v>한상수</v>
          </cell>
          <cell r="P23">
            <v>1</v>
          </cell>
          <cell r="Q23" t="str">
            <v>휴대폰</v>
          </cell>
          <cell r="S23">
            <v>2.9</v>
          </cell>
          <cell r="T23">
            <v>0</v>
          </cell>
          <cell r="V23">
            <v>0</v>
          </cell>
          <cell r="W23">
            <v>0</v>
          </cell>
          <cell r="X23">
            <v>2.9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2.9</v>
          </cell>
          <cell r="AD23">
            <v>262000</v>
          </cell>
          <cell r="AE23">
            <v>262000</v>
          </cell>
          <cell r="AF23">
            <v>759800</v>
          </cell>
          <cell r="AG23">
            <v>706614000</v>
          </cell>
          <cell r="AH23">
            <v>2.9</v>
          </cell>
          <cell r="AI23">
            <v>400000</v>
          </cell>
          <cell r="AJ23">
            <v>400000</v>
          </cell>
          <cell r="AK23">
            <v>1160000</v>
          </cell>
          <cell r="AL23">
            <v>1078800000</v>
          </cell>
          <cell r="AM23">
            <v>2.9</v>
          </cell>
          <cell r="AN23">
            <v>500000</v>
          </cell>
          <cell r="AO23">
            <v>500000</v>
          </cell>
          <cell r="AP23">
            <v>1450000</v>
          </cell>
          <cell r="AQ23">
            <v>1348500000</v>
          </cell>
          <cell r="AR23">
            <v>2.9</v>
          </cell>
          <cell r="AS23">
            <v>550000</v>
          </cell>
          <cell r="AT23">
            <v>550000</v>
          </cell>
          <cell r="AU23">
            <v>1595000</v>
          </cell>
          <cell r="AV23">
            <v>1483350000</v>
          </cell>
          <cell r="AW23">
            <v>2.8</v>
          </cell>
          <cell r="AX23">
            <v>550000</v>
          </cell>
          <cell r="AY23">
            <v>550000</v>
          </cell>
          <cell r="AZ23">
            <v>1540000</v>
          </cell>
          <cell r="BA23">
            <v>1432200000</v>
          </cell>
          <cell r="BB23">
            <v>2.8</v>
          </cell>
          <cell r="BC23">
            <v>650000</v>
          </cell>
          <cell r="BD23">
            <v>650000</v>
          </cell>
          <cell r="BE23">
            <v>1820000</v>
          </cell>
          <cell r="BF23">
            <v>1692600000</v>
          </cell>
          <cell r="BG23">
            <v>2.8</v>
          </cell>
          <cell r="BH23">
            <v>650000</v>
          </cell>
          <cell r="BI23">
            <v>650000</v>
          </cell>
          <cell r="BJ23">
            <v>1820000</v>
          </cell>
          <cell r="BK23">
            <v>1692600000</v>
          </cell>
          <cell r="BL23">
            <v>2.8</v>
          </cell>
          <cell r="BM23">
            <v>700000</v>
          </cell>
          <cell r="BN23">
            <v>700000</v>
          </cell>
          <cell r="BO23">
            <v>1959999.9999999998</v>
          </cell>
          <cell r="BP23">
            <v>1822799999.9999998</v>
          </cell>
          <cell r="BQ23">
            <v>2.8</v>
          </cell>
          <cell r="BR23">
            <v>700000</v>
          </cell>
          <cell r="BS23">
            <v>700000</v>
          </cell>
          <cell r="BT23">
            <v>1959999.9999999998</v>
          </cell>
          <cell r="BU23">
            <v>1822799999.9999998</v>
          </cell>
          <cell r="BV23">
            <v>2.8</v>
          </cell>
          <cell r="BW23">
            <v>650000</v>
          </cell>
          <cell r="BX23">
            <v>650000</v>
          </cell>
          <cell r="BY23">
            <v>1820000</v>
          </cell>
          <cell r="BZ23">
            <v>1692600000</v>
          </cell>
          <cell r="CA23">
            <v>3900000</v>
          </cell>
          <cell r="CB23">
            <v>10155600000</v>
          </cell>
          <cell r="CC23">
            <v>5612000</v>
          </cell>
          <cell r="CD23">
            <v>5612000</v>
          </cell>
          <cell r="CE23">
            <v>15884800</v>
          </cell>
          <cell r="CF23">
            <v>14772864000</v>
          </cell>
        </row>
        <row r="24">
          <cell r="A24" t="str">
            <v>연결</v>
          </cell>
          <cell r="B24" t="str">
            <v>제품</v>
          </cell>
          <cell r="C24" t="str">
            <v>휴.CRM1</v>
          </cell>
          <cell r="D24" t="str">
            <v>각형</v>
          </cell>
          <cell r="E24" t="str">
            <v>Cell</v>
          </cell>
          <cell r="G24" t="str">
            <v>국산</v>
          </cell>
          <cell r="H24" t="str">
            <v>423446</v>
          </cell>
          <cell r="I24" t="str">
            <v>423446L1(I/P)</v>
          </cell>
          <cell r="J24" t="str">
            <v>LGE China</v>
          </cell>
          <cell r="K24" t="str">
            <v>LGE YT</v>
          </cell>
          <cell r="L24" t="str">
            <v>직수출</v>
          </cell>
          <cell r="M24" t="str">
            <v>USD</v>
          </cell>
          <cell r="N24" t="str">
            <v>중국</v>
          </cell>
          <cell r="O24" t="str">
            <v>한상수</v>
          </cell>
          <cell r="P24">
            <v>1</v>
          </cell>
          <cell r="Q24" t="str">
            <v>휴대폰</v>
          </cell>
          <cell r="S24">
            <v>1.63</v>
          </cell>
          <cell r="T24">
            <v>0</v>
          </cell>
          <cell r="V24">
            <v>0</v>
          </cell>
          <cell r="W24">
            <v>0</v>
          </cell>
          <cell r="X24">
            <v>3</v>
          </cell>
          <cell r="Y24">
            <v>0</v>
          </cell>
          <cell r="AA24">
            <v>0</v>
          </cell>
          <cell r="AB24">
            <v>0</v>
          </cell>
          <cell r="AC24">
            <v>3</v>
          </cell>
          <cell r="AD24">
            <v>0</v>
          </cell>
          <cell r="AF24">
            <v>0</v>
          </cell>
          <cell r="AG24">
            <v>0</v>
          </cell>
          <cell r="AH24">
            <v>1.63</v>
          </cell>
          <cell r="AI24">
            <v>0</v>
          </cell>
          <cell r="AK24">
            <v>0</v>
          </cell>
          <cell r="AL24">
            <v>0</v>
          </cell>
          <cell r="AM24">
            <v>1.63</v>
          </cell>
          <cell r="AN24">
            <v>0</v>
          </cell>
          <cell r="AP24">
            <v>0</v>
          </cell>
          <cell r="AQ24">
            <v>0</v>
          </cell>
          <cell r="AR24">
            <v>1.63</v>
          </cell>
          <cell r="AS24">
            <v>0</v>
          </cell>
          <cell r="AU24">
            <v>0</v>
          </cell>
          <cell r="AV24">
            <v>0</v>
          </cell>
          <cell r="AW24">
            <v>2.8</v>
          </cell>
          <cell r="AX24">
            <v>0</v>
          </cell>
          <cell r="AZ24">
            <v>0</v>
          </cell>
          <cell r="BA24">
            <v>0</v>
          </cell>
          <cell r="BB24">
            <v>2.8</v>
          </cell>
          <cell r="BC24">
            <v>0</v>
          </cell>
          <cell r="BE24">
            <v>0</v>
          </cell>
          <cell r="BF24">
            <v>0</v>
          </cell>
          <cell r="BG24">
            <v>2.8</v>
          </cell>
          <cell r="BH24">
            <v>0</v>
          </cell>
          <cell r="BJ24">
            <v>0</v>
          </cell>
          <cell r="BK24">
            <v>0</v>
          </cell>
          <cell r="BL24">
            <v>2.8</v>
          </cell>
          <cell r="BM24">
            <v>0</v>
          </cell>
          <cell r="BO24">
            <v>0</v>
          </cell>
          <cell r="BP24">
            <v>0</v>
          </cell>
          <cell r="BQ24">
            <v>2.8</v>
          </cell>
          <cell r="BR24">
            <v>0</v>
          </cell>
          <cell r="BT24">
            <v>0</v>
          </cell>
          <cell r="BU24">
            <v>0</v>
          </cell>
          <cell r="BV24">
            <v>2.8</v>
          </cell>
          <cell r="BW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</row>
        <row r="25">
          <cell r="A25" t="str">
            <v>연결</v>
          </cell>
          <cell r="B25" t="str">
            <v>제품</v>
          </cell>
          <cell r="C25" t="str">
            <v>휴.CRM1</v>
          </cell>
          <cell r="D25" t="str">
            <v>각형</v>
          </cell>
          <cell r="E25" t="str">
            <v>Pack</v>
          </cell>
          <cell r="G25" t="str">
            <v>CN</v>
          </cell>
          <cell r="H25" t="str">
            <v>423450</v>
          </cell>
          <cell r="I25" t="str">
            <v>423450A1(I/P)</v>
          </cell>
          <cell r="J25" t="str">
            <v>LGE China</v>
          </cell>
          <cell r="K25" t="str">
            <v>LGE QD</v>
          </cell>
          <cell r="L25" t="str">
            <v>직수출</v>
          </cell>
          <cell r="M25" t="str">
            <v>USD</v>
          </cell>
          <cell r="N25" t="str">
            <v>중국</v>
          </cell>
          <cell r="O25" t="str">
            <v>한상수</v>
          </cell>
          <cell r="P25">
            <v>1</v>
          </cell>
          <cell r="Q25" t="str">
            <v>휴대폰</v>
          </cell>
          <cell r="S25">
            <v>2.5</v>
          </cell>
          <cell r="T25">
            <v>120000</v>
          </cell>
          <cell r="U25">
            <v>120000</v>
          </cell>
          <cell r="V25">
            <v>300000</v>
          </cell>
          <cell r="W25">
            <v>279000000</v>
          </cell>
          <cell r="X25">
            <v>2.5</v>
          </cell>
          <cell r="Y25">
            <v>150000</v>
          </cell>
          <cell r="Z25">
            <v>150000</v>
          </cell>
          <cell r="AA25">
            <v>375000</v>
          </cell>
          <cell r="AB25">
            <v>348750000</v>
          </cell>
          <cell r="AC25">
            <v>2.5</v>
          </cell>
          <cell r="AD25">
            <v>100000</v>
          </cell>
          <cell r="AE25">
            <v>100000</v>
          </cell>
          <cell r="AF25">
            <v>250000</v>
          </cell>
          <cell r="AG25">
            <v>232500000</v>
          </cell>
          <cell r="AH25">
            <v>2.5</v>
          </cell>
          <cell r="AI25">
            <v>60000</v>
          </cell>
          <cell r="AJ25">
            <v>60000</v>
          </cell>
          <cell r="AK25">
            <v>150000</v>
          </cell>
          <cell r="AL25">
            <v>139500000</v>
          </cell>
          <cell r="AM25">
            <v>2.5</v>
          </cell>
          <cell r="AN25">
            <v>60000</v>
          </cell>
          <cell r="AO25">
            <v>60000</v>
          </cell>
          <cell r="AP25">
            <v>150000</v>
          </cell>
          <cell r="AQ25">
            <v>139500000</v>
          </cell>
          <cell r="AR25">
            <v>2.5</v>
          </cell>
          <cell r="AS25">
            <v>50000</v>
          </cell>
          <cell r="AT25">
            <v>50000</v>
          </cell>
          <cell r="AU25">
            <v>125000</v>
          </cell>
          <cell r="AV25">
            <v>116250000</v>
          </cell>
          <cell r="AW25">
            <v>2.2999999999999998</v>
          </cell>
          <cell r="AX25">
            <v>20000</v>
          </cell>
          <cell r="AY25">
            <v>20000</v>
          </cell>
          <cell r="AZ25">
            <v>46000</v>
          </cell>
          <cell r="BA25">
            <v>42780000</v>
          </cell>
          <cell r="BB25">
            <v>2.2999999999999998</v>
          </cell>
          <cell r="BC25">
            <v>20000</v>
          </cell>
          <cell r="BD25">
            <v>20000</v>
          </cell>
          <cell r="BE25">
            <v>46000</v>
          </cell>
          <cell r="BF25">
            <v>42780000</v>
          </cell>
          <cell r="BG25">
            <v>2.2999999999999998</v>
          </cell>
          <cell r="BH25">
            <v>20000</v>
          </cell>
          <cell r="BI25">
            <v>20000</v>
          </cell>
          <cell r="BJ25">
            <v>46000</v>
          </cell>
          <cell r="BK25">
            <v>42780000</v>
          </cell>
          <cell r="BL25">
            <v>2.2999999999999998</v>
          </cell>
          <cell r="BM25">
            <v>0</v>
          </cell>
          <cell r="BO25">
            <v>0</v>
          </cell>
          <cell r="BP25">
            <v>0</v>
          </cell>
          <cell r="BQ25">
            <v>2.2999999999999998</v>
          </cell>
          <cell r="BR25">
            <v>0</v>
          </cell>
          <cell r="BT25">
            <v>0</v>
          </cell>
          <cell r="BU25">
            <v>0</v>
          </cell>
          <cell r="BV25">
            <v>2.2999999999999998</v>
          </cell>
          <cell r="BW25">
            <v>0</v>
          </cell>
          <cell r="BY25">
            <v>0</v>
          </cell>
          <cell r="BZ25">
            <v>0</v>
          </cell>
          <cell r="CA25">
            <v>60000</v>
          </cell>
          <cell r="CB25">
            <v>128340000</v>
          </cell>
          <cell r="CC25">
            <v>600000</v>
          </cell>
          <cell r="CD25">
            <v>600000</v>
          </cell>
          <cell r="CE25">
            <v>1488000</v>
          </cell>
          <cell r="CF25">
            <v>1383840000</v>
          </cell>
        </row>
        <row r="26">
          <cell r="A26" t="str">
            <v>연결</v>
          </cell>
          <cell r="B26" t="str">
            <v>제품</v>
          </cell>
          <cell r="C26" t="str">
            <v>휴.CRM1</v>
          </cell>
          <cell r="D26" t="str">
            <v>각형</v>
          </cell>
          <cell r="E26" t="str">
            <v>Pack</v>
          </cell>
          <cell r="G26" t="str">
            <v>국산</v>
          </cell>
          <cell r="H26" t="str">
            <v>423450</v>
          </cell>
          <cell r="I26" t="str">
            <v>423450C1(I/P)</v>
          </cell>
          <cell r="J26" t="str">
            <v>LGE China</v>
          </cell>
          <cell r="K26" t="str">
            <v>LGE YT</v>
          </cell>
          <cell r="L26" t="str">
            <v>직수출</v>
          </cell>
          <cell r="M26" t="str">
            <v>USD</v>
          </cell>
          <cell r="N26" t="str">
            <v>중국</v>
          </cell>
          <cell r="O26" t="str">
            <v>한상수</v>
          </cell>
          <cell r="P26">
            <v>1</v>
          </cell>
          <cell r="Q26" t="str">
            <v>휴대폰</v>
          </cell>
          <cell r="S26">
            <v>2.85</v>
          </cell>
          <cell r="T26">
            <v>50000</v>
          </cell>
          <cell r="U26">
            <v>50000</v>
          </cell>
          <cell r="V26">
            <v>142500</v>
          </cell>
          <cell r="W26">
            <v>132525000</v>
          </cell>
          <cell r="X26">
            <v>2.85</v>
          </cell>
          <cell r="Y26">
            <v>50000</v>
          </cell>
          <cell r="Z26">
            <v>50000</v>
          </cell>
          <cell r="AA26">
            <v>142500</v>
          </cell>
          <cell r="AB26">
            <v>132525000</v>
          </cell>
          <cell r="AC26">
            <v>2.85</v>
          </cell>
          <cell r="AD26">
            <v>50000</v>
          </cell>
          <cell r="AE26">
            <v>50000</v>
          </cell>
          <cell r="AF26">
            <v>142500</v>
          </cell>
          <cell r="AG26">
            <v>132525000</v>
          </cell>
          <cell r="AH26">
            <v>2.85</v>
          </cell>
          <cell r="AI26">
            <v>50000</v>
          </cell>
          <cell r="AJ26">
            <v>50000</v>
          </cell>
          <cell r="AK26">
            <v>142500</v>
          </cell>
          <cell r="AL26">
            <v>132525000</v>
          </cell>
          <cell r="AM26">
            <v>2.85</v>
          </cell>
          <cell r="AN26">
            <v>50000</v>
          </cell>
          <cell r="AO26">
            <v>50000</v>
          </cell>
          <cell r="AP26">
            <v>142500</v>
          </cell>
          <cell r="AQ26">
            <v>132525000</v>
          </cell>
          <cell r="AR26">
            <v>2.85</v>
          </cell>
          <cell r="AS26">
            <v>50000</v>
          </cell>
          <cell r="AT26">
            <v>50000</v>
          </cell>
          <cell r="AU26">
            <v>142500</v>
          </cell>
          <cell r="AV26">
            <v>132525000</v>
          </cell>
          <cell r="AW26">
            <v>2.5499999999999998</v>
          </cell>
          <cell r="AX26">
            <v>0</v>
          </cell>
          <cell r="AZ26">
            <v>0</v>
          </cell>
          <cell r="BA26">
            <v>0</v>
          </cell>
          <cell r="BB26">
            <v>2.5499999999999998</v>
          </cell>
          <cell r="BC26">
            <v>0</v>
          </cell>
          <cell r="BE26">
            <v>0</v>
          </cell>
          <cell r="BF26">
            <v>0</v>
          </cell>
          <cell r="BG26">
            <v>2.5499999999999998</v>
          </cell>
          <cell r="BH26">
            <v>0</v>
          </cell>
          <cell r="BJ26">
            <v>0</v>
          </cell>
          <cell r="BK26">
            <v>0</v>
          </cell>
          <cell r="BL26">
            <v>2.5499999999999998</v>
          </cell>
          <cell r="BM26">
            <v>0</v>
          </cell>
          <cell r="BO26">
            <v>0</v>
          </cell>
          <cell r="BP26">
            <v>0</v>
          </cell>
          <cell r="BQ26">
            <v>2.5</v>
          </cell>
          <cell r="BR26">
            <v>0</v>
          </cell>
          <cell r="BT26">
            <v>0</v>
          </cell>
          <cell r="BU26">
            <v>0</v>
          </cell>
          <cell r="BV26">
            <v>2.5</v>
          </cell>
          <cell r="BW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300000</v>
          </cell>
          <cell r="CD26">
            <v>300000</v>
          </cell>
          <cell r="CE26">
            <v>855000</v>
          </cell>
          <cell r="CF26">
            <v>795150000</v>
          </cell>
        </row>
        <row r="27">
          <cell r="A27" t="str">
            <v>연결</v>
          </cell>
          <cell r="B27" t="str">
            <v>제품</v>
          </cell>
          <cell r="C27" t="str">
            <v>휴.CRM1</v>
          </cell>
          <cell r="D27" t="str">
            <v>각형</v>
          </cell>
          <cell r="E27" t="str">
            <v>Pack</v>
          </cell>
          <cell r="G27" t="str">
            <v>CN</v>
          </cell>
          <cell r="H27" t="str">
            <v>423450</v>
          </cell>
          <cell r="I27" t="str">
            <v>423450C1(I/P)</v>
          </cell>
          <cell r="J27" t="str">
            <v>LGE China</v>
          </cell>
          <cell r="K27" t="str">
            <v>LGE YT</v>
          </cell>
          <cell r="L27" t="str">
            <v>직수출</v>
          </cell>
          <cell r="M27" t="str">
            <v>USD</v>
          </cell>
          <cell r="N27" t="str">
            <v>중국</v>
          </cell>
          <cell r="O27" t="str">
            <v>한상수</v>
          </cell>
          <cell r="P27">
            <v>1</v>
          </cell>
          <cell r="Q27" t="str">
            <v>휴대폰</v>
          </cell>
          <cell r="S27">
            <v>2.85</v>
          </cell>
          <cell r="T27">
            <v>0</v>
          </cell>
          <cell r="V27">
            <v>0</v>
          </cell>
          <cell r="W27">
            <v>0</v>
          </cell>
          <cell r="X27">
            <v>2.85</v>
          </cell>
          <cell r="Y27">
            <v>0</v>
          </cell>
          <cell r="AA27">
            <v>0</v>
          </cell>
          <cell r="AB27">
            <v>0</v>
          </cell>
          <cell r="AC27">
            <v>2.85</v>
          </cell>
          <cell r="AD27">
            <v>0</v>
          </cell>
          <cell r="AF27">
            <v>0</v>
          </cell>
          <cell r="AG27">
            <v>0</v>
          </cell>
          <cell r="AH27">
            <v>2.85</v>
          </cell>
          <cell r="AI27">
            <v>0</v>
          </cell>
          <cell r="AK27">
            <v>0</v>
          </cell>
          <cell r="AL27">
            <v>0</v>
          </cell>
          <cell r="AM27">
            <v>2.85</v>
          </cell>
          <cell r="AN27">
            <v>0</v>
          </cell>
          <cell r="AP27">
            <v>0</v>
          </cell>
          <cell r="AQ27">
            <v>0</v>
          </cell>
          <cell r="AR27">
            <v>2.85</v>
          </cell>
          <cell r="AS27">
            <v>0</v>
          </cell>
          <cell r="AU27">
            <v>0</v>
          </cell>
          <cell r="AV27">
            <v>0</v>
          </cell>
          <cell r="AW27">
            <v>2.5499999999999998</v>
          </cell>
          <cell r="AX27">
            <v>50000</v>
          </cell>
          <cell r="AY27">
            <v>50000</v>
          </cell>
          <cell r="AZ27">
            <v>127499.99999999999</v>
          </cell>
          <cell r="BA27">
            <v>118574999.99999999</v>
          </cell>
          <cell r="BB27">
            <v>2.5499999999999998</v>
          </cell>
          <cell r="BC27">
            <v>50000</v>
          </cell>
          <cell r="BD27">
            <v>50000</v>
          </cell>
          <cell r="BE27">
            <v>127499.99999999999</v>
          </cell>
          <cell r="BF27">
            <v>118574999.99999999</v>
          </cell>
          <cell r="BG27">
            <v>2.5499999999999998</v>
          </cell>
          <cell r="BH27">
            <v>24000</v>
          </cell>
          <cell r="BI27">
            <v>24000</v>
          </cell>
          <cell r="BJ27">
            <v>61199.999999999993</v>
          </cell>
          <cell r="BK27">
            <v>56915999.999999993</v>
          </cell>
          <cell r="BL27">
            <v>2.5499999999999998</v>
          </cell>
          <cell r="BM27">
            <v>0</v>
          </cell>
          <cell r="BO27">
            <v>0</v>
          </cell>
          <cell r="BP27">
            <v>0</v>
          </cell>
          <cell r="BQ27">
            <v>2.5</v>
          </cell>
          <cell r="BR27">
            <v>0</v>
          </cell>
          <cell r="BT27">
            <v>0</v>
          </cell>
          <cell r="BU27">
            <v>0</v>
          </cell>
          <cell r="BV27">
            <v>2.5</v>
          </cell>
          <cell r="BW27">
            <v>0</v>
          </cell>
          <cell r="BY27">
            <v>0</v>
          </cell>
          <cell r="BZ27">
            <v>0</v>
          </cell>
          <cell r="CA27">
            <v>124000</v>
          </cell>
          <cell r="CB27">
            <v>294065999.99999994</v>
          </cell>
          <cell r="CC27">
            <v>124000</v>
          </cell>
          <cell r="CD27">
            <v>124000</v>
          </cell>
          <cell r="CE27">
            <v>316199.99999999994</v>
          </cell>
          <cell r="CF27">
            <v>294065999.99999994</v>
          </cell>
        </row>
        <row r="28">
          <cell r="A28" t="str">
            <v>연결</v>
          </cell>
          <cell r="B28" t="str">
            <v>제품</v>
          </cell>
          <cell r="C28" t="str">
            <v>휴.CRM1</v>
          </cell>
          <cell r="D28" t="str">
            <v>각형</v>
          </cell>
          <cell r="E28" t="str">
            <v>Pack</v>
          </cell>
          <cell r="G28" t="str">
            <v>국내</v>
          </cell>
          <cell r="H28" t="str">
            <v>523446</v>
          </cell>
          <cell r="I28" t="str">
            <v>523446L1(I/P)</v>
          </cell>
          <cell r="J28" t="str">
            <v>LGE China</v>
          </cell>
          <cell r="K28" t="str">
            <v>LGE YT</v>
          </cell>
          <cell r="L28" t="str">
            <v>직수출</v>
          </cell>
          <cell r="M28" t="str">
            <v>USD</v>
          </cell>
          <cell r="N28" t="str">
            <v>중국</v>
          </cell>
          <cell r="O28" t="str">
            <v>한상수</v>
          </cell>
          <cell r="P28">
            <v>1</v>
          </cell>
          <cell r="Q28" t="str">
            <v>휴대폰</v>
          </cell>
          <cell r="S28">
            <v>2.9</v>
          </cell>
          <cell r="T28">
            <v>0</v>
          </cell>
          <cell r="V28">
            <v>0</v>
          </cell>
          <cell r="W28">
            <v>0</v>
          </cell>
          <cell r="X28">
            <v>2.9</v>
          </cell>
          <cell r="Y28">
            <v>100000</v>
          </cell>
          <cell r="Z28">
            <v>100000</v>
          </cell>
          <cell r="AA28">
            <v>290000</v>
          </cell>
          <cell r="AB28">
            <v>269700000</v>
          </cell>
          <cell r="AC28">
            <v>2.9</v>
          </cell>
          <cell r="AD28">
            <v>100000</v>
          </cell>
          <cell r="AE28">
            <v>100000</v>
          </cell>
          <cell r="AF28">
            <v>290000</v>
          </cell>
          <cell r="AG28">
            <v>269700000</v>
          </cell>
          <cell r="AH28">
            <v>2.9</v>
          </cell>
          <cell r="AI28">
            <v>100000</v>
          </cell>
          <cell r="AJ28">
            <v>100000</v>
          </cell>
          <cell r="AK28">
            <v>290000</v>
          </cell>
          <cell r="AL28">
            <v>269700000</v>
          </cell>
          <cell r="AM28">
            <v>2.9</v>
          </cell>
          <cell r="AN28">
            <v>100000</v>
          </cell>
          <cell r="AO28">
            <v>100000</v>
          </cell>
          <cell r="AP28">
            <v>290000</v>
          </cell>
          <cell r="AQ28">
            <v>269700000</v>
          </cell>
          <cell r="AR28">
            <v>2.9</v>
          </cell>
          <cell r="AS28">
            <v>100000</v>
          </cell>
          <cell r="AT28">
            <v>100000</v>
          </cell>
          <cell r="AU28">
            <v>290000</v>
          </cell>
          <cell r="AV28">
            <v>269700000</v>
          </cell>
          <cell r="AW28">
            <v>2.8</v>
          </cell>
          <cell r="AX28">
            <v>100000</v>
          </cell>
          <cell r="AY28">
            <v>100000</v>
          </cell>
          <cell r="AZ28">
            <v>280000</v>
          </cell>
          <cell r="BA28">
            <v>260400000</v>
          </cell>
          <cell r="BB28">
            <v>2.8</v>
          </cell>
          <cell r="BC28">
            <v>0</v>
          </cell>
          <cell r="BE28">
            <v>0</v>
          </cell>
          <cell r="BF28">
            <v>0</v>
          </cell>
          <cell r="BG28">
            <v>2.8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2.8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2.8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2.8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1608900000</v>
          </cell>
          <cell r="CB28">
            <v>260400000</v>
          </cell>
          <cell r="CC28">
            <v>600000</v>
          </cell>
          <cell r="CD28">
            <v>600000</v>
          </cell>
          <cell r="CE28">
            <v>1730000</v>
          </cell>
          <cell r="CF28">
            <v>1608900000</v>
          </cell>
        </row>
        <row r="29">
          <cell r="A29" t="str">
            <v>연결</v>
          </cell>
          <cell r="B29" t="str">
            <v>제품</v>
          </cell>
          <cell r="C29" t="str">
            <v>휴.CRM1</v>
          </cell>
          <cell r="D29" t="str">
            <v>각형</v>
          </cell>
          <cell r="E29" t="str">
            <v>Pack</v>
          </cell>
          <cell r="G29" t="str">
            <v>CN</v>
          </cell>
          <cell r="H29" t="str">
            <v>523446</v>
          </cell>
          <cell r="I29" t="str">
            <v>523446L1(I/P)</v>
          </cell>
          <cell r="J29" t="str">
            <v>LGE China</v>
          </cell>
          <cell r="K29" t="str">
            <v>LGE YT</v>
          </cell>
          <cell r="L29" t="str">
            <v>직수출</v>
          </cell>
          <cell r="M29" t="str">
            <v>USD</v>
          </cell>
          <cell r="N29" t="str">
            <v>중국</v>
          </cell>
          <cell r="O29" t="str">
            <v>한상수</v>
          </cell>
          <cell r="P29">
            <v>1</v>
          </cell>
          <cell r="Q29" t="str">
            <v>휴대폰</v>
          </cell>
          <cell r="S29">
            <v>2.9</v>
          </cell>
          <cell r="T29">
            <v>0</v>
          </cell>
          <cell r="V29">
            <v>0</v>
          </cell>
          <cell r="W29">
            <v>0</v>
          </cell>
          <cell r="X29">
            <v>2.9</v>
          </cell>
          <cell r="Y29">
            <v>0</v>
          </cell>
          <cell r="AA29">
            <v>0</v>
          </cell>
          <cell r="AB29">
            <v>0</v>
          </cell>
          <cell r="AC29">
            <v>2.9</v>
          </cell>
          <cell r="AD29">
            <v>0</v>
          </cell>
          <cell r="AF29">
            <v>0</v>
          </cell>
          <cell r="AG29">
            <v>0</v>
          </cell>
          <cell r="AH29">
            <v>2.9</v>
          </cell>
          <cell r="AI29">
            <v>0</v>
          </cell>
          <cell r="AK29">
            <v>0</v>
          </cell>
          <cell r="AL29">
            <v>0</v>
          </cell>
          <cell r="AM29">
            <v>2.9</v>
          </cell>
          <cell r="AN29">
            <v>0</v>
          </cell>
          <cell r="AP29">
            <v>0</v>
          </cell>
          <cell r="AQ29">
            <v>0</v>
          </cell>
          <cell r="AR29">
            <v>2.9</v>
          </cell>
          <cell r="AS29">
            <v>0</v>
          </cell>
          <cell r="AU29">
            <v>0</v>
          </cell>
          <cell r="AV29">
            <v>0</v>
          </cell>
          <cell r="AW29">
            <v>2.8</v>
          </cell>
          <cell r="AX29">
            <v>0</v>
          </cell>
          <cell r="AZ29">
            <v>0</v>
          </cell>
          <cell r="BA29">
            <v>0</v>
          </cell>
          <cell r="BB29">
            <v>2.8</v>
          </cell>
          <cell r="BC29">
            <v>100000</v>
          </cell>
          <cell r="BD29">
            <v>100000</v>
          </cell>
          <cell r="BE29">
            <v>280000</v>
          </cell>
          <cell r="BF29">
            <v>260400000</v>
          </cell>
          <cell r="BG29">
            <v>2.8</v>
          </cell>
          <cell r="BH29">
            <v>100000</v>
          </cell>
          <cell r="BI29">
            <v>100000</v>
          </cell>
          <cell r="BJ29">
            <v>280000</v>
          </cell>
          <cell r="BK29">
            <v>260400000</v>
          </cell>
          <cell r="BL29">
            <v>2.8</v>
          </cell>
          <cell r="BM29">
            <v>150000</v>
          </cell>
          <cell r="BN29">
            <v>150000</v>
          </cell>
          <cell r="BO29">
            <v>420000</v>
          </cell>
          <cell r="BP29">
            <v>390600000</v>
          </cell>
          <cell r="BQ29">
            <v>2.8</v>
          </cell>
          <cell r="BR29">
            <v>150000</v>
          </cell>
          <cell r="BS29">
            <v>150000</v>
          </cell>
          <cell r="BT29">
            <v>420000</v>
          </cell>
          <cell r="BU29">
            <v>390600000</v>
          </cell>
          <cell r="BV29">
            <v>2.8</v>
          </cell>
          <cell r="BW29">
            <v>100000</v>
          </cell>
          <cell r="BX29">
            <v>100000</v>
          </cell>
          <cell r="BY29">
            <v>280000</v>
          </cell>
          <cell r="BZ29">
            <v>260400000</v>
          </cell>
          <cell r="CA29">
            <v>600000</v>
          </cell>
          <cell r="CB29">
            <v>1562400000</v>
          </cell>
          <cell r="CC29">
            <v>600000</v>
          </cell>
          <cell r="CD29">
            <v>600000</v>
          </cell>
          <cell r="CE29">
            <v>1680000</v>
          </cell>
          <cell r="CF29">
            <v>1562400000</v>
          </cell>
        </row>
        <row r="30">
          <cell r="A30" t="str">
            <v>연결</v>
          </cell>
          <cell r="B30" t="str">
            <v>제품</v>
          </cell>
          <cell r="C30" t="str">
            <v>휴.CRM1</v>
          </cell>
          <cell r="D30" t="str">
            <v>각형</v>
          </cell>
          <cell r="E30" t="str">
            <v>Pack</v>
          </cell>
          <cell r="G30" t="str">
            <v>CN</v>
          </cell>
          <cell r="H30" t="str">
            <v>523450</v>
          </cell>
          <cell r="I30" t="str">
            <v>523450C1(I/P)</v>
          </cell>
          <cell r="J30" t="str">
            <v>LGE China</v>
          </cell>
          <cell r="K30" t="str">
            <v>LGE YT</v>
          </cell>
          <cell r="L30" t="str">
            <v>직수출</v>
          </cell>
          <cell r="M30" t="str">
            <v>USD</v>
          </cell>
          <cell r="N30" t="str">
            <v>중국</v>
          </cell>
          <cell r="O30" t="str">
            <v>한상수</v>
          </cell>
          <cell r="P30">
            <v>1</v>
          </cell>
          <cell r="Q30" t="str">
            <v>휴대폰</v>
          </cell>
          <cell r="S30">
            <v>2.9</v>
          </cell>
          <cell r="T30">
            <v>300000</v>
          </cell>
          <cell r="U30">
            <v>300000</v>
          </cell>
          <cell r="V30">
            <v>870000</v>
          </cell>
          <cell r="W30">
            <v>809100000</v>
          </cell>
          <cell r="X30">
            <v>2.9</v>
          </cell>
          <cell r="Y30">
            <v>200000</v>
          </cell>
          <cell r="Z30">
            <v>200000</v>
          </cell>
          <cell r="AA30">
            <v>580000</v>
          </cell>
          <cell r="AB30">
            <v>539400000</v>
          </cell>
          <cell r="AC30">
            <v>2.9</v>
          </cell>
          <cell r="AD30">
            <v>50000</v>
          </cell>
          <cell r="AE30">
            <v>50000</v>
          </cell>
          <cell r="AF30">
            <v>145000</v>
          </cell>
          <cell r="AG30">
            <v>134850000</v>
          </cell>
          <cell r="AH30">
            <v>2.9</v>
          </cell>
          <cell r="AI30">
            <v>50000</v>
          </cell>
          <cell r="AJ30">
            <v>50000</v>
          </cell>
          <cell r="AK30">
            <v>145000</v>
          </cell>
          <cell r="AL30">
            <v>134850000</v>
          </cell>
          <cell r="AM30">
            <v>2.9</v>
          </cell>
          <cell r="AN30">
            <v>30000</v>
          </cell>
          <cell r="AO30">
            <v>30000</v>
          </cell>
          <cell r="AP30">
            <v>87000</v>
          </cell>
          <cell r="AQ30">
            <v>80910000</v>
          </cell>
          <cell r="AR30">
            <v>2.9</v>
          </cell>
          <cell r="AS30">
            <v>20000</v>
          </cell>
          <cell r="AT30">
            <v>20000</v>
          </cell>
          <cell r="AU30">
            <v>58000</v>
          </cell>
          <cell r="AV30">
            <v>53940000</v>
          </cell>
          <cell r="AW30">
            <v>2.5</v>
          </cell>
          <cell r="AX30">
            <v>0</v>
          </cell>
          <cell r="AZ30">
            <v>0</v>
          </cell>
          <cell r="BA30">
            <v>0</v>
          </cell>
          <cell r="BB30">
            <v>2.5</v>
          </cell>
          <cell r="BC30">
            <v>0</v>
          </cell>
          <cell r="BE30">
            <v>0</v>
          </cell>
          <cell r="BF30">
            <v>0</v>
          </cell>
          <cell r="BG30">
            <v>2.5</v>
          </cell>
          <cell r="BH30">
            <v>0</v>
          </cell>
          <cell r="BJ30">
            <v>0</v>
          </cell>
          <cell r="BK30">
            <v>0</v>
          </cell>
          <cell r="BL30">
            <v>2.5</v>
          </cell>
          <cell r="BM30">
            <v>0</v>
          </cell>
          <cell r="BO30">
            <v>0</v>
          </cell>
          <cell r="BP30">
            <v>0</v>
          </cell>
          <cell r="BQ30">
            <v>2.5</v>
          </cell>
          <cell r="BR30">
            <v>0</v>
          </cell>
          <cell r="BT30">
            <v>0</v>
          </cell>
          <cell r="BU30">
            <v>0</v>
          </cell>
          <cell r="BV30">
            <v>2.5</v>
          </cell>
          <cell r="BW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650000</v>
          </cell>
          <cell r="CD30">
            <v>650000</v>
          </cell>
          <cell r="CE30">
            <v>1885000</v>
          </cell>
          <cell r="CF30">
            <v>1753050000</v>
          </cell>
        </row>
        <row r="31">
          <cell r="A31" t="str">
            <v>소거</v>
          </cell>
          <cell r="B31" t="str">
            <v>제품</v>
          </cell>
          <cell r="C31" t="str">
            <v>휴.CRM1</v>
          </cell>
          <cell r="D31" t="str">
            <v>각형</v>
          </cell>
          <cell r="E31" t="str">
            <v>Cell</v>
          </cell>
          <cell r="G31" t="str">
            <v>국산</v>
          </cell>
          <cell r="H31" t="str">
            <v>423450</v>
          </cell>
          <cell r="I31" t="str">
            <v>423450C1(I/P)</v>
          </cell>
          <cell r="J31" t="str">
            <v>LG CN</v>
          </cell>
          <cell r="K31" t="str">
            <v>LG CN</v>
          </cell>
          <cell r="L31" t="str">
            <v>직수출</v>
          </cell>
          <cell r="M31" t="str">
            <v>USD</v>
          </cell>
          <cell r="N31" t="str">
            <v>중국</v>
          </cell>
          <cell r="O31" t="str">
            <v>한상수</v>
          </cell>
          <cell r="P31">
            <v>1</v>
          </cell>
          <cell r="Q31" t="str">
            <v>휴대폰</v>
          </cell>
          <cell r="R31" t="str">
            <v>소거</v>
          </cell>
          <cell r="S31">
            <v>1.63</v>
          </cell>
          <cell r="T31">
            <v>0</v>
          </cell>
          <cell r="V31">
            <v>0</v>
          </cell>
          <cell r="W31">
            <v>0</v>
          </cell>
          <cell r="X31">
            <v>3</v>
          </cell>
          <cell r="Y31">
            <v>0</v>
          </cell>
          <cell r="AA31">
            <v>0</v>
          </cell>
          <cell r="AB31">
            <v>0</v>
          </cell>
          <cell r="AC31">
            <v>3</v>
          </cell>
          <cell r="AD31">
            <v>0</v>
          </cell>
          <cell r="AF31">
            <v>0</v>
          </cell>
          <cell r="AG31">
            <v>0</v>
          </cell>
          <cell r="AH31">
            <v>1.63</v>
          </cell>
          <cell r="AI31">
            <v>0</v>
          </cell>
          <cell r="AK31">
            <v>0</v>
          </cell>
          <cell r="AL31">
            <v>0</v>
          </cell>
          <cell r="AM31">
            <v>1.63</v>
          </cell>
          <cell r="AN31">
            <v>0</v>
          </cell>
          <cell r="AP31">
            <v>0</v>
          </cell>
          <cell r="AQ31">
            <v>0</v>
          </cell>
          <cell r="AR31">
            <v>1.63</v>
          </cell>
          <cell r="AS31">
            <v>0</v>
          </cell>
          <cell r="AU31">
            <v>0</v>
          </cell>
          <cell r="AV31">
            <v>0</v>
          </cell>
          <cell r="AW31">
            <v>2.8</v>
          </cell>
          <cell r="AX31">
            <v>0</v>
          </cell>
          <cell r="AZ31">
            <v>0</v>
          </cell>
          <cell r="BA31">
            <v>0</v>
          </cell>
          <cell r="BB31">
            <v>2.8</v>
          </cell>
          <cell r="BC31">
            <v>0</v>
          </cell>
          <cell r="BE31">
            <v>0</v>
          </cell>
          <cell r="BF31">
            <v>0</v>
          </cell>
          <cell r="BG31">
            <v>2.8</v>
          </cell>
          <cell r="BH31">
            <v>0</v>
          </cell>
          <cell r="BJ31">
            <v>0</v>
          </cell>
          <cell r="BK31">
            <v>0</v>
          </cell>
          <cell r="BL31">
            <v>2.8</v>
          </cell>
          <cell r="BM31">
            <v>0</v>
          </cell>
          <cell r="BO31">
            <v>0</v>
          </cell>
          <cell r="BP31">
            <v>0</v>
          </cell>
          <cell r="BQ31">
            <v>2.8</v>
          </cell>
          <cell r="BR31">
            <v>0</v>
          </cell>
          <cell r="BT31">
            <v>0</v>
          </cell>
          <cell r="BU31">
            <v>0</v>
          </cell>
          <cell r="BV31">
            <v>2.8</v>
          </cell>
          <cell r="BW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</row>
        <row r="32">
          <cell r="A32" t="str">
            <v>연결</v>
          </cell>
          <cell r="B32" t="str">
            <v>제품</v>
          </cell>
          <cell r="C32" t="str">
            <v>휴.CRM1</v>
          </cell>
          <cell r="D32" t="str">
            <v>폴리머</v>
          </cell>
          <cell r="E32" t="str">
            <v>Pack</v>
          </cell>
          <cell r="G32" t="str">
            <v>국산</v>
          </cell>
          <cell r="H32" t="str">
            <v>383450</v>
          </cell>
          <cell r="I32" t="str">
            <v>383450A1</v>
          </cell>
          <cell r="J32" t="str">
            <v>LGE China</v>
          </cell>
          <cell r="K32" t="str">
            <v>LGE YT</v>
          </cell>
          <cell r="L32" t="str">
            <v>직수출</v>
          </cell>
          <cell r="M32" t="str">
            <v>USD</v>
          </cell>
          <cell r="N32" t="str">
            <v>중국</v>
          </cell>
          <cell r="O32" t="str">
            <v>한상수</v>
          </cell>
          <cell r="P32">
            <v>1</v>
          </cell>
          <cell r="Q32" t="str">
            <v>휴대폰</v>
          </cell>
          <cell r="S32">
            <v>3.5</v>
          </cell>
          <cell r="T32">
            <v>20000</v>
          </cell>
          <cell r="U32">
            <v>20000</v>
          </cell>
          <cell r="V32">
            <v>70000</v>
          </cell>
          <cell r="W32">
            <v>65100000</v>
          </cell>
          <cell r="X32">
            <v>3.5</v>
          </cell>
          <cell r="Y32">
            <v>20000</v>
          </cell>
          <cell r="Z32">
            <v>20000</v>
          </cell>
          <cell r="AA32">
            <v>70000</v>
          </cell>
          <cell r="AB32">
            <v>65100000</v>
          </cell>
          <cell r="AC32">
            <v>3.5</v>
          </cell>
          <cell r="AD32">
            <v>20000</v>
          </cell>
          <cell r="AE32">
            <v>20000</v>
          </cell>
          <cell r="AF32">
            <v>70000</v>
          </cell>
          <cell r="AG32">
            <v>65100000</v>
          </cell>
          <cell r="AH32">
            <v>3.3</v>
          </cell>
          <cell r="AI32">
            <v>20000</v>
          </cell>
          <cell r="AJ32">
            <v>20000</v>
          </cell>
          <cell r="AK32">
            <v>66000</v>
          </cell>
          <cell r="AL32">
            <v>61380000</v>
          </cell>
          <cell r="AM32">
            <v>3.3</v>
          </cell>
          <cell r="AN32">
            <v>20000</v>
          </cell>
          <cell r="AO32">
            <v>20000</v>
          </cell>
          <cell r="AP32">
            <v>66000</v>
          </cell>
          <cell r="AQ32">
            <v>61380000</v>
          </cell>
          <cell r="AR32">
            <v>3.3</v>
          </cell>
          <cell r="AS32">
            <v>20000</v>
          </cell>
          <cell r="AT32">
            <v>20000</v>
          </cell>
          <cell r="AU32">
            <v>66000</v>
          </cell>
          <cell r="AV32">
            <v>61380000</v>
          </cell>
          <cell r="AW32">
            <v>3.1</v>
          </cell>
          <cell r="AX32">
            <v>20000</v>
          </cell>
          <cell r="AY32">
            <v>20000</v>
          </cell>
          <cell r="AZ32">
            <v>62000</v>
          </cell>
          <cell r="BA32">
            <v>57660000</v>
          </cell>
          <cell r="BB32">
            <v>3.1</v>
          </cell>
          <cell r="BC32">
            <v>20000</v>
          </cell>
          <cell r="BD32">
            <v>20000</v>
          </cell>
          <cell r="BE32">
            <v>62000</v>
          </cell>
          <cell r="BF32">
            <v>57660000</v>
          </cell>
          <cell r="BG32">
            <v>3.1</v>
          </cell>
          <cell r="BH32">
            <v>20000</v>
          </cell>
          <cell r="BI32">
            <v>20000</v>
          </cell>
          <cell r="BJ32">
            <v>62000</v>
          </cell>
          <cell r="BK32">
            <v>57660000</v>
          </cell>
          <cell r="BL32">
            <v>2.9</v>
          </cell>
          <cell r="BM32">
            <v>20000</v>
          </cell>
          <cell r="BN32">
            <v>20000</v>
          </cell>
          <cell r="BO32">
            <v>58000</v>
          </cell>
          <cell r="BP32">
            <v>53940000</v>
          </cell>
          <cell r="BQ32">
            <v>2.9</v>
          </cell>
          <cell r="BR32">
            <v>20000</v>
          </cell>
          <cell r="BS32">
            <v>20000</v>
          </cell>
          <cell r="BT32">
            <v>58000</v>
          </cell>
          <cell r="BU32">
            <v>53940000</v>
          </cell>
          <cell r="BV32">
            <v>2.9</v>
          </cell>
          <cell r="BW32">
            <v>20000</v>
          </cell>
          <cell r="BX32">
            <v>20000</v>
          </cell>
          <cell r="BY32">
            <v>58000</v>
          </cell>
          <cell r="BZ32">
            <v>53940000</v>
          </cell>
          <cell r="CA32">
            <v>120000</v>
          </cell>
          <cell r="CB32">
            <v>334800000</v>
          </cell>
          <cell r="CC32">
            <v>240000</v>
          </cell>
          <cell r="CD32">
            <v>240000</v>
          </cell>
          <cell r="CE32">
            <v>768000</v>
          </cell>
          <cell r="CF32">
            <v>714240000</v>
          </cell>
        </row>
        <row r="33">
          <cell r="A33" t="str">
            <v>연결</v>
          </cell>
          <cell r="B33" t="str">
            <v>제품</v>
          </cell>
          <cell r="C33" t="str">
            <v>휴.CRM1</v>
          </cell>
          <cell r="D33" t="str">
            <v>원통형</v>
          </cell>
          <cell r="E33" t="str">
            <v>Pack</v>
          </cell>
          <cell r="G33" t="str">
            <v>국산</v>
          </cell>
          <cell r="H33" t="str">
            <v>018650</v>
          </cell>
          <cell r="I33" t="str">
            <v>018650S2</v>
          </cell>
          <cell r="J33" t="str">
            <v>LGE PC</v>
          </cell>
          <cell r="K33" t="str">
            <v>LGE PC</v>
          </cell>
          <cell r="L33" t="str">
            <v>내수</v>
          </cell>
          <cell r="M33" t="str">
            <v>KRW</v>
          </cell>
          <cell r="N33" t="str">
            <v>내수</v>
          </cell>
          <cell r="O33" t="str">
            <v>송병주</v>
          </cell>
          <cell r="P33">
            <v>6</v>
          </cell>
          <cell r="Q33" t="str">
            <v>노트북</v>
          </cell>
          <cell r="S33">
            <v>0</v>
          </cell>
          <cell r="T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</row>
        <row r="34">
          <cell r="A34" t="str">
            <v>연결</v>
          </cell>
          <cell r="B34" t="str">
            <v>제품</v>
          </cell>
          <cell r="C34" t="str">
            <v>휴.CRM1</v>
          </cell>
          <cell r="D34" t="str">
            <v>원통형</v>
          </cell>
          <cell r="E34" t="str">
            <v>Pack</v>
          </cell>
          <cell r="G34" t="str">
            <v>국산</v>
          </cell>
          <cell r="H34" t="str">
            <v>018650</v>
          </cell>
          <cell r="I34" t="str">
            <v>018650S2</v>
          </cell>
          <cell r="J34" t="str">
            <v>LGE PC</v>
          </cell>
          <cell r="K34" t="str">
            <v>LGE PC</v>
          </cell>
          <cell r="L34" t="str">
            <v>로컬</v>
          </cell>
          <cell r="M34" t="str">
            <v>USD</v>
          </cell>
          <cell r="N34" t="str">
            <v>내수</v>
          </cell>
          <cell r="O34" t="str">
            <v>송병주</v>
          </cell>
          <cell r="P34">
            <v>6</v>
          </cell>
          <cell r="Q34" t="str">
            <v>노트북</v>
          </cell>
          <cell r="S34">
            <v>27</v>
          </cell>
          <cell r="T34">
            <v>90000</v>
          </cell>
          <cell r="U34">
            <v>15000</v>
          </cell>
          <cell r="V34">
            <v>405000</v>
          </cell>
          <cell r="W34">
            <v>376650000</v>
          </cell>
          <cell r="X34">
            <v>27</v>
          </cell>
          <cell r="Y34">
            <v>90000</v>
          </cell>
          <cell r="Z34">
            <v>15000</v>
          </cell>
          <cell r="AA34">
            <v>405000</v>
          </cell>
          <cell r="AB34">
            <v>376650000</v>
          </cell>
          <cell r="AC34">
            <v>27</v>
          </cell>
          <cell r="AD34">
            <v>108000</v>
          </cell>
          <cell r="AE34">
            <v>18000</v>
          </cell>
          <cell r="AF34">
            <v>486000</v>
          </cell>
          <cell r="AG34">
            <v>451980000</v>
          </cell>
          <cell r="AH34">
            <v>27</v>
          </cell>
          <cell r="AI34">
            <v>102000</v>
          </cell>
          <cell r="AJ34">
            <v>17000</v>
          </cell>
          <cell r="AK34">
            <v>459000</v>
          </cell>
          <cell r="AL34">
            <v>426870000</v>
          </cell>
          <cell r="AM34">
            <v>27</v>
          </cell>
          <cell r="AN34">
            <v>102000</v>
          </cell>
          <cell r="AO34">
            <v>17000</v>
          </cell>
          <cell r="AP34">
            <v>459000</v>
          </cell>
          <cell r="AQ34">
            <v>426870000</v>
          </cell>
          <cell r="AR34">
            <v>27</v>
          </cell>
          <cell r="AS34">
            <v>90000</v>
          </cell>
          <cell r="AT34">
            <v>15000</v>
          </cell>
          <cell r="AU34">
            <v>405000</v>
          </cell>
          <cell r="AV34">
            <v>376650000</v>
          </cell>
          <cell r="AW34">
            <v>25</v>
          </cell>
          <cell r="AX34">
            <v>108000</v>
          </cell>
          <cell r="AY34">
            <v>18000</v>
          </cell>
          <cell r="AZ34">
            <v>450000</v>
          </cell>
          <cell r="BA34">
            <v>418500000</v>
          </cell>
          <cell r="BB34">
            <v>25</v>
          </cell>
          <cell r="BC34">
            <v>126000</v>
          </cell>
          <cell r="BD34">
            <v>21000</v>
          </cell>
          <cell r="BE34">
            <v>525000</v>
          </cell>
          <cell r="BF34">
            <v>488250000</v>
          </cell>
          <cell r="BG34">
            <v>25</v>
          </cell>
          <cell r="BH34">
            <v>126000</v>
          </cell>
          <cell r="BI34">
            <v>21000</v>
          </cell>
          <cell r="BJ34">
            <v>525000</v>
          </cell>
          <cell r="BK34">
            <v>488250000</v>
          </cell>
          <cell r="BL34">
            <v>25</v>
          </cell>
          <cell r="BM34">
            <v>156000</v>
          </cell>
          <cell r="BN34">
            <v>26000</v>
          </cell>
          <cell r="BO34">
            <v>650000</v>
          </cell>
          <cell r="BP34">
            <v>604500000</v>
          </cell>
          <cell r="BQ34">
            <v>25</v>
          </cell>
          <cell r="BR34">
            <v>156000</v>
          </cell>
          <cell r="BS34">
            <v>26000</v>
          </cell>
          <cell r="BT34">
            <v>650000</v>
          </cell>
          <cell r="BU34">
            <v>604500000</v>
          </cell>
          <cell r="BV34">
            <v>25</v>
          </cell>
          <cell r="BW34">
            <v>132000</v>
          </cell>
          <cell r="BX34">
            <v>22000</v>
          </cell>
          <cell r="BY34">
            <v>550000</v>
          </cell>
          <cell r="BZ34">
            <v>511500000</v>
          </cell>
          <cell r="CA34">
            <v>804000</v>
          </cell>
          <cell r="CB34">
            <v>3115500000</v>
          </cell>
          <cell r="CC34">
            <v>1386000</v>
          </cell>
          <cell r="CD34">
            <v>231000</v>
          </cell>
          <cell r="CE34">
            <v>5969000</v>
          </cell>
          <cell r="CF34">
            <v>5551170000</v>
          </cell>
        </row>
        <row r="35">
          <cell r="A35" t="str">
            <v>연결</v>
          </cell>
          <cell r="B35" t="str">
            <v>제품</v>
          </cell>
          <cell r="C35" t="str">
            <v>휴.CRM1</v>
          </cell>
          <cell r="D35" t="str">
            <v>원통형</v>
          </cell>
          <cell r="E35" t="str">
            <v>Pack</v>
          </cell>
          <cell r="G35" t="str">
            <v>국산</v>
          </cell>
          <cell r="H35" t="str">
            <v>018650</v>
          </cell>
          <cell r="I35" t="str">
            <v>018650A2</v>
          </cell>
          <cell r="J35" t="str">
            <v>LGE PC</v>
          </cell>
          <cell r="K35" t="str">
            <v>LGE PC</v>
          </cell>
          <cell r="L35" t="str">
            <v>로컬</v>
          </cell>
          <cell r="M35" t="str">
            <v>USD</v>
          </cell>
          <cell r="N35" t="str">
            <v>내수</v>
          </cell>
          <cell r="O35" t="str">
            <v>송병주</v>
          </cell>
          <cell r="P35">
            <v>6</v>
          </cell>
          <cell r="Q35" t="str">
            <v>노트북</v>
          </cell>
          <cell r="S35">
            <v>0</v>
          </cell>
          <cell r="T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</row>
        <row r="36">
          <cell r="A36" t="str">
            <v>연결</v>
          </cell>
          <cell r="B36" t="str">
            <v>제품</v>
          </cell>
          <cell r="C36" t="str">
            <v>휴.CRM1</v>
          </cell>
          <cell r="D36" t="str">
            <v>원통형</v>
          </cell>
          <cell r="E36" t="str">
            <v>Pack</v>
          </cell>
          <cell r="G36" t="str">
            <v>국산</v>
          </cell>
          <cell r="H36" t="str">
            <v>018650</v>
          </cell>
          <cell r="I36" t="str">
            <v>018650A2</v>
          </cell>
          <cell r="J36" t="str">
            <v>LGE PC</v>
          </cell>
          <cell r="K36" t="str">
            <v>LGE PC</v>
          </cell>
          <cell r="L36" t="str">
            <v>로컬</v>
          </cell>
          <cell r="M36" t="str">
            <v>USD</v>
          </cell>
          <cell r="N36" t="str">
            <v>내수</v>
          </cell>
          <cell r="O36" t="str">
            <v>송병주</v>
          </cell>
          <cell r="P36">
            <v>6</v>
          </cell>
          <cell r="Q36" t="str">
            <v>노트북</v>
          </cell>
          <cell r="S36">
            <v>0</v>
          </cell>
          <cell r="T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</row>
        <row r="37">
          <cell r="A37" t="str">
            <v>연결</v>
          </cell>
          <cell r="B37" t="str">
            <v>제품</v>
          </cell>
          <cell r="C37" t="str">
            <v>휴.CRM1</v>
          </cell>
          <cell r="D37" t="str">
            <v>원통형</v>
          </cell>
          <cell r="E37" t="str">
            <v>Pack</v>
          </cell>
          <cell r="G37" t="str">
            <v>국산</v>
          </cell>
          <cell r="H37" t="str">
            <v>018650</v>
          </cell>
          <cell r="I37" t="str">
            <v>018650B1</v>
          </cell>
          <cell r="J37" t="str">
            <v>LGE PC</v>
          </cell>
          <cell r="K37" t="str">
            <v>LGE PC</v>
          </cell>
          <cell r="L37" t="str">
            <v>로컬</v>
          </cell>
          <cell r="M37" t="str">
            <v>USD</v>
          </cell>
          <cell r="N37" t="str">
            <v>내수</v>
          </cell>
          <cell r="O37" t="str">
            <v>송병주</v>
          </cell>
          <cell r="P37">
            <v>6</v>
          </cell>
          <cell r="Q37" t="str">
            <v>노트북</v>
          </cell>
          <cell r="S37">
            <v>35</v>
          </cell>
          <cell r="T37">
            <v>54000</v>
          </cell>
          <cell r="U37">
            <v>9000</v>
          </cell>
          <cell r="V37">
            <v>315000</v>
          </cell>
          <cell r="W37">
            <v>292950000</v>
          </cell>
          <cell r="X37">
            <v>35</v>
          </cell>
          <cell r="Y37">
            <v>54000</v>
          </cell>
          <cell r="Z37">
            <v>9000</v>
          </cell>
          <cell r="AA37">
            <v>315000</v>
          </cell>
          <cell r="AB37">
            <v>292950000</v>
          </cell>
          <cell r="AC37">
            <v>35</v>
          </cell>
          <cell r="AD37">
            <v>48000</v>
          </cell>
          <cell r="AE37">
            <v>8000</v>
          </cell>
          <cell r="AF37">
            <v>280000</v>
          </cell>
          <cell r="AG37">
            <v>260400000</v>
          </cell>
          <cell r="AH37">
            <v>35</v>
          </cell>
          <cell r="AI37">
            <v>42000</v>
          </cell>
          <cell r="AJ37">
            <v>7000</v>
          </cell>
          <cell r="AK37">
            <v>245000</v>
          </cell>
          <cell r="AL37">
            <v>227850000</v>
          </cell>
          <cell r="AM37">
            <v>35</v>
          </cell>
          <cell r="AN37">
            <v>42000</v>
          </cell>
          <cell r="AO37">
            <v>7000</v>
          </cell>
          <cell r="AP37">
            <v>245000</v>
          </cell>
          <cell r="AQ37">
            <v>227850000</v>
          </cell>
          <cell r="AR37">
            <v>35</v>
          </cell>
          <cell r="AS37">
            <v>36000</v>
          </cell>
          <cell r="AT37">
            <v>6000</v>
          </cell>
          <cell r="AU37">
            <v>210000</v>
          </cell>
          <cell r="AV37">
            <v>195300000</v>
          </cell>
          <cell r="AW37">
            <v>32</v>
          </cell>
          <cell r="AX37">
            <v>48000</v>
          </cell>
          <cell r="AY37">
            <v>8000</v>
          </cell>
          <cell r="AZ37">
            <v>256000</v>
          </cell>
          <cell r="BA37">
            <v>238080000</v>
          </cell>
          <cell r="BB37">
            <v>32</v>
          </cell>
          <cell r="BC37">
            <v>54000</v>
          </cell>
          <cell r="BD37">
            <v>9000</v>
          </cell>
          <cell r="BE37">
            <v>288000</v>
          </cell>
          <cell r="BF37">
            <v>267840000</v>
          </cell>
          <cell r="BG37">
            <v>32</v>
          </cell>
          <cell r="BH37">
            <v>54000</v>
          </cell>
          <cell r="BI37">
            <v>9000</v>
          </cell>
          <cell r="BJ37">
            <v>288000</v>
          </cell>
          <cell r="BK37">
            <v>267840000</v>
          </cell>
          <cell r="BL37">
            <v>32</v>
          </cell>
          <cell r="BM37">
            <v>66000</v>
          </cell>
          <cell r="BN37">
            <v>11000</v>
          </cell>
          <cell r="BO37">
            <v>352000</v>
          </cell>
          <cell r="BP37">
            <v>327360000</v>
          </cell>
          <cell r="BQ37">
            <v>32</v>
          </cell>
          <cell r="BR37">
            <v>66000</v>
          </cell>
          <cell r="BS37">
            <v>11000</v>
          </cell>
          <cell r="BT37">
            <v>352000</v>
          </cell>
          <cell r="BU37">
            <v>327360000</v>
          </cell>
          <cell r="BV37">
            <v>32</v>
          </cell>
          <cell r="BW37">
            <v>72000</v>
          </cell>
          <cell r="BX37">
            <v>12000</v>
          </cell>
          <cell r="BY37">
            <v>384000</v>
          </cell>
          <cell r="BZ37">
            <v>357120000</v>
          </cell>
          <cell r="CA37">
            <v>360000</v>
          </cell>
          <cell r="CB37">
            <v>1785600000</v>
          </cell>
          <cell r="CC37">
            <v>636000</v>
          </cell>
          <cell r="CD37">
            <v>106000</v>
          </cell>
          <cell r="CE37">
            <v>3530000</v>
          </cell>
          <cell r="CF37">
            <v>3282900000</v>
          </cell>
        </row>
        <row r="38">
          <cell r="A38" t="str">
            <v>연결</v>
          </cell>
          <cell r="B38" t="str">
            <v>제품</v>
          </cell>
          <cell r="C38" t="str">
            <v>휴.CRM1</v>
          </cell>
          <cell r="D38" t="str">
            <v>원통형</v>
          </cell>
          <cell r="E38" t="str">
            <v>Pack</v>
          </cell>
          <cell r="G38" t="str">
            <v>국산</v>
          </cell>
          <cell r="H38" t="str">
            <v>018650</v>
          </cell>
          <cell r="I38" t="str">
            <v>018650B1</v>
          </cell>
          <cell r="J38" t="str">
            <v>LGE PC</v>
          </cell>
          <cell r="K38" t="str">
            <v>LGE PC</v>
          </cell>
          <cell r="L38" t="str">
            <v>로컬</v>
          </cell>
          <cell r="M38" t="str">
            <v>USD</v>
          </cell>
          <cell r="N38" t="str">
            <v>내수</v>
          </cell>
          <cell r="O38" t="str">
            <v>송병주</v>
          </cell>
          <cell r="P38">
            <v>3</v>
          </cell>
          <cell r="Q38" t="str">
            <v>노트북</v>
          </cell>
          <cell r="S38">
            <v>27</v>
          </cell>
          <cell r="T38">
            <v>15000</v>
          </cell>
          <cell r="U38">
            <v>5000</v>
          </cell>
          <cell r="V38">
            <v>135000</v>
          </cell>
          <cell r="W38">
            <v>125550000</v>
          </cell>
          <cell r="X38">
            <v>27</v>
          </cell>
          <cell r="Y38">
            <v>15000</v>
          </cell>
          <cell r="Z38">
            <v>5000</v>
          </cell>
          <cell r="AA38">
            <v>135000</v>
          </cell>
          <cell r="AB38">
            <v>125550000</v>
          </cell>
          <cell r="AC38">
            <v>27</v>
          </cell>
          <cell r="AD38">
            <v>12000</v>
          </cell>
          <cell r="AE38">
            <v>4000</v>
          </cell>
          <cell r="AF38">
            <v>108000</v>
          </cell>
          <cell r="AG38">
            <v>100440000</v>
          </cell>
          <cell r="AH38">
            <v>25</v>
          </cell>
          <cell r="AI38">
            <v>12000</v>
          </cell>
          <cell r="AJ38">
            <v>4000</v>
          </cell>
          <cell r="AK38">
            <v>100000</v>
          </cell>
          <cell r="AL38">
            <v>93000000</v>
          </cell>
          <cell r="AM38">
            <v>25</v>
          </cell>
          <cell r="AN38">
            <v>12000</v>
          </cell>
          <cell r="AO38">
            <v>4000</v>
          </cell>
          <cell r="AP38">
            <v>100000</v>
          </cell>
          <cell r="AQ38">
            <v>93000000</v>
          </cell>
          <cell r="AR38">
            <v>25</v>
          </cell>
          <cell r="AS38">
            <v>9000</v>
          </cell>
          <cell r="AT38">
            <v>3000</v>
          </cell>
          <cell r="AU38">
            <v>75000</v>
          </cell>
          <cell r="AV38">
            <v>69750000</v>
          </cell>
          <cell r="AW38">
            <v>25</v>
          </cell>
          <cell r="AX38">
            <v>12000</v>
          </cell>
          <cell r="AY38">
            <v>4000</v>
          </cell>
          <cell r="AZ38">
            <v>100000</v>
          </cell>
          <cell r="BA38">
            <v>93000000</v>
          </cell>
          <cell r="BB38">
            <v>25</v>
          </cell>
          <cell r="BC38">
            <v>15000</v>
          </cell>
          <cell r="BD38">
            <v>5000</v>
          </cell>
          <cell r="BE38">
            <v>125000</v>
          </cell>
          <cell r="BF38">
            <v>116250000</v>
          </cell>
          <cell r="BG38">
            <v>25</v>
          </cell>
          <cell r="BH38">
            <v>15000</v>
          </cell>
          <cell r="BI38">
            <v>5000</v>
          </cell>
          <cell r="BJ38">
            <v>125000</v>
          </cell>
          <cell r="BK38">
            <v>116250000</v>
          </cell>
          <cell r="BL38">
            <v>25</v>
          </cell>
          <cell r="BM38">
            <v>18000</v>
          </cell>
          <cell r="BN38">
            <v>6000</v>
          </cell>
          <cell r="BO38">
            <v>150000</v>
          </cell>
          <cell r="BP38">
            <v>139500000</v>
          </cell>
          <cell r="BQ38">
            <v>25</v>
          </cell>
          <cell r="BR38">
            <v>18000</v>
          </cell>
          <cell r="BS38">
            <v>6000</v>
          </cell>
          <cell r="BT38">
            <v>150000</v>
          </cell>
          <cell r="BU38">
            <v>139500000</v>
          </cell>
          <cell r="BV38">
            <v>25</v>
          </cell>
          <cell r="BW38">
            <v>9000</v>
          </cell>
          <cell r="BX38">
            <v>3000</v>
          </cell>
          <cell r="BY38">
            <v>75000</v>
          </cell>
          <cell r="BZ38">
            <v>69750000</v>
          </cell>
          <cell r="CA38">
            <v>87000</v>
          </cell>
          <cell r="CB38">
            <v>674250000</v>
          </cell>
          <cell r="CC38">
            <v>162000</v>
          </cell>
          <cell r="CD38">
            <v>54000</v>
          </cell>
          <cell r="CE38">
            <v>1378000</v>
          </cell>
          <cell r="CF38">
            <v>1281540000</v>
          </cell>
        </row>
        <row r="39">
          <cell r="A39" t="str">
            <v>연결</v>
          </cell>
          <cell r="B39" t="str">
            <v>제품</v>
          </cell>
          <cell r="C39" t="str">
            <v>휴.CRM1</v>
          </cell>
          <cell r="D39" t="str">
            <v>원통형</v>
          </cell>
          <cell r="E39" t="str">
            <v>Pack</v>
          </cell>
          <cell r="G39" t="str">
            <v>국산</v>
          </cell>
          <cell r="H39" t="str">
            <v>018650</v>
          </cell>
          <cell r="I39" t="str">
            <v>018650B2</v>
          </cell>
          <cell r="J39" t="str">
            <v>LGE PC</v>
          </cell>
          <cell r="K39" t="str">
            <v>LGE PC</v>
          </cell>
          <cell r="L39" t="str">
            <v>로컬</v>
          </cell>
          <cell r="M39" t="str">
            <v>USD</v>
          </cell>
          <cell r="N39" t="str">
            <v>내수</v>
          </cell>
          <cell r="O39" t="str">
            <v>송병주</v>
          </cell>
          <cell r="P39">
            <v>6</v>
          </cell>
          <cell r="Q39" t="str">
            <v>노트북</v>
          </cell>
          <cell r="S39">
            <v>32</v>
          </cell>
          <cell r="T39">
            <v>84000</v>
          </cell>
          <cell r="U39">
            <v>14000</v>
          </cell>
          <cell r="V39">
            <v>448000</v>
          </cell>
          <cell r="W39">
            <v>416640000</v>
          </cell>
          <cell r="X39">
            <v>32</v>
          </cell>
          <cell r="Y39">
            <v>84000</v>
          </cell>
          <cell r="Z39">
            <v>14000</v>
          </cell>
          <cell r="AA39">
            <v>448000</v>
          </cell>
          <cell r="AB39">
            <v>416640000</v>
          </cell>
          <cell r="AC39">
            <v>32</v>
          </cell>
          <cell r="AD39">
            <v>72000</v>
          </cell>
          <cell r="AE39">
            <v>12000</v>
          </cell>
          <cell r="AF39">
            <v>384000</v>
          </cell>
          <cell r="AG39">
            <v>357120000</v>
          </cell>
          <cell r="AH39">
            <v>29</v>
          </cell>
          <cell r="AI39">
            <v>66000</v>
          </cell>
          <cell r="AJ39">
            <v>11000</v>
          </cell>
          <cell r="AK39">
            <v>319000</v>
          </cell>
          <cell r="AL39">
            <v>296670000</v>
          </cell>
          <cell r="AM39">
            <v>29</v>
          </cell>
          <cell r="AN39">
            <v>66000</v>
          </cell>
          <cell r="AO39">
            <v>11000</v>
          </cell>
          <cell r="AP39">
            <v>319000</v>
          </cell>
          <cell r="AQ39">
            <v>296670000</v>
          </cell>
          <cell r="AR39">
            <v>29</v>
          </cell>
          <cell r="AS39">
            <v>60000</v>
          </cell>
          <cell r="AT39">
            <v>10000</v>
          </cell>
          <cell r="AU39">
            <v>290000</v>
          </cell>
          <cell r="AV39">
            <v>269700000</v>
          </cell>
          <cell r="AW39">
            <v>29</v>
          </cell>
          <cell r="AX39">
            <v>72000</v>
          </cell>
          <cell r="AY39">
            <v>12000</v>
          </cell>
          <cell r="AZ39">
            <v>348000</v>
          </cell>
          <cell r="BA39">
            <v>323640000</v>
          </cell>
          <cell r="BB39">
            <v>29</v>
          </cell>
          <cell r="BC39">
            <v>84000</v>
          </cell>
          <cell r="BD39">
            <v>14000</v>
          </cell>
          <cell r="BE39">
            <v>406000</v>
          </cell>
          <cell r="BF39">
            <v>377580000</v>
          </cell>
          <cell r="BG39">
            <v>29</v>
          </cell>
          <cell r="BH39">
            <v>84000</v>
          </cell>
          <cell r="BI39">
            <v>14000</v>
          </cell>
          <cell r="BJ39">
            <v>406000</v>
          </cell>
          <cell r="BK39">
            <v>377580000</v>
          </cell>
          <cell r="BL39">
            <v>27</v>
          </cell>
          <cell r="BM39">
            <v>102000</v>
          </cell>
          <cell r="BN39">
            <v>17000</v>
          </cell>
          <cell r="BO39">
            <v>459000</v>
          </cell>
          <cell r="BP39">
            <v>426870000</v>
          </cell>
          <cell r="BQ39">
            <v>27</v>
          </cell>
          <cell r="BR39">
            <v>102000</v>
          </cell>
          <cell r="BS39">
            <v>17000</v>
          </cell>
          <cell r="BT39">
            <v>459000</v>
          </cell>
          <cell r="BU39">
            <v>426870000</v>
          </cell>
          <cell r="BV39">
            <v>27</v>
          </cell>
          <cell r="BW39">
            <v>96000</v>
          </cell>
          <cell r="BX39">
            <v>16000</v>
          </cell>
          <cell r="BY39">
            <v>432000</v>
          </cell>
          <cell r="BZ39">
            <v>401760000</v>
          </cell>
          <cell r="CA39">
            <v>540000</v>
          </cell>
          <cell r="CB39">
            <v>2334300000</v>
          </cell>
          <cell r="CC39">
            <v>972000</v>
          </cell>
          <cell r="CD39">
            <v>162000</v>
          </cell>
          <cell r="CE39">
            <v>4718000</v>
          </cell>
          <cell r="CF39">
            <v>4387740000</v>
          </cell>
        </row>
        <row r="40">
          <cell r="A40" t="str">
            <v>연결</v>
          </cell>
          <cell r="B40" t="str">
            <v>제품</v>
          </cell>
          <cell r="C40" t="str">
            <v>휴.CRM1</v>
          </cell>
          <cell r="D40" t="str">
            <v>각형</v>
          </cell>
          <cell r="E40" t="str">
            <v>Pack</v>
          </cell>
          <cell r="G40" t="str">
            <v>국산</v>
          </cell>
          <cell r="H40" t="str">
            <v>523048</v>
          </cell>
          <cell r="I40" t="str">
            <v>523048A1</v>
          </cell>
          <cell r="J40" t="str">
            <v>LGE PC</v>
          </cell>
          <cell r="K40" t="str">
            <v>LGE PC</v>
          </cell>
          <cell r="L40" t="str">
            <v>내수</v>
          </cell>
          <cell r="M40" t="str">
            <v>KRW</v>
          </cell>
          <cell r="N40" t="str">
            <v>내수</v>
          </cell>
          <cell r="O40" t="str">
            <v>송병주</v>
          </cell>
          <cell r="P40">
            <v>2</v>
          </cell>
          <cell r="Q40" t="str">
            <v>기타</v>
          </cell>
          <cell r="S40">
            <v>0</v>
          </cell>
          <cell r="T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</row>
        <row r="41">
          <cell r="A41" t="str">
            <v>연결</v>
          </cell>
          <cell r="B41" t="str">
            <v>제품</v>
          </cell>
          <cell r="C41" t="str">
            <v>휴.CRM1</v>
          </cell>
          <cell r="D41" t="str">
            <v>각형</v>
          </cell>
          <cell r="E41" t="str">
            <v>Pack</v>
          </cell>
          <cell r="G41" t="str">
            <v>국산</v>
          </cell>
          <cell r="H41" t="str">
            <v>523048</v>
          </cell>
          <cell r="I41" t="str">
            <v>523048A1</v>
          </cell>
          <cell r="J41" t="str">
            <v>LGE PC</v>
          </cell>
          <cell r="K41" t="str">
            <v>LGE PC</v>
          </cell>
          <cell r="L41" t="str">
            <v>로컬</v>
          </cell>
          <cell r="M41" t="str">
            <v>USD</v>
          </cell>
          <cell r="N41" t="str">
            <v>내수</v>
          </cell>
          <cell r="O41" t="str">
            <v>송병주</v>
          </cell>
          <cell r="P41">
            <v>2</v>
          </cell>
          <cell r="Q41" t="str">
            <v>기타</v>
          </cell>
          <cell r="S41">
            <v>7</v>
          </cell>
          <cell r="T41">
            <v>0</v>
          </cell>
          <cell r="V41">
            <v>0</v>
          </cell>
          <cell r="W41">
            <v>0</v>
          </cell>
          <cell r="X41">
            <v>7</v>
          </cell>
          <cell r="Y41">
            <v>0</v>
          </cell>
          <cell r="AA41">
            <v>0</v>
          </cell>
          <cell r="AB41">
            <v>0</v>
          </cell>
          <cell r="AC41">
            <v>7</v>
          </cell>
          <cell r="AD41">
            <v>0</v>
          </cell>
          <cell r="AF41">
            <v>0</v>
          </cell>
          <cell r="AG41">
            <v>0</v>
          </cell>
          <cell r="AH41">
            <v>7</v>
          </cell>
          <cell r="AI41">
            <v>0</v>
          </cell>
          <cell r="AK41">
            <v>0</v>
          </cell>
          <cell r="AL41">
            <v>0</v>
          </cell>
          <cell r="AM41">
            <v>7</v>
          </cell>
          <cell r="AN41">
            <v>0</v>
          </cell>
          <cell r="AP41">
            <v>0</v>
          </cell>
          <cell r="AQ41">
            <v>0</v>
          </cell>
          <cell r="AR41">
            <v>7</v>
          </cell>
          <cell r="AS41">
            <v>0</v>
          </cell>
          <cell r="AU41">
            <v>0</v>
          </cell>
          <cell r="AV41">
            <v>0</v>
          </cell>
          <cell r="AW41">
            <v>6.16</v>
          </cell>
          <cell r="AX41">
            <v>0</v>
          </cell>
          <cell r="AZ41">
            <v>0</v>
          </cell>
          <cell r="BA41">
            <v>0</v>
          </cell>
          <cell r="BB41">
            <v>6.16</v>
          </cell>
          <cell r="BC41">
            <v>0</v>
          </cell>
          <cell r="BE41">
            <v>0</v>
          </cell>
          <cell r="BF41">
            <v>0</v>
          </cell>
          <cell r="BG41">
            <v>6.16</v>
          </cell>
          <cell r="BH41">
            <v>0</v>
          </cell>
          <cell r="BJ41">
            <v>0</v>
          </cell>
          <cell r="BK41">
            <v>0</v>
          </cell>
          <cell r="BL41">
            <v>6.16</v>
          </cell>
          <cell r="BM41">
            <v>0</v>
          </cell>
          <cell r="BO41">
            <v>0</v>
          </cell>
          <cell r="BP41">
            <v>0</v>
          </cell>
          <cell r="BQ41">
            <v>6.16</v>
          </cell>
          <cell r="BR41">
            <v>0</v>
          </cell>
          <cell r="BT41">
            <v>0</v>
          </cell>
          <cell r="BU41">
            <v>0</v>
          </cell>
          <cell r="BV41">
            <v>6.16</v>
          </cell>
          <cell r="BW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</row>
        <row r="42">
          <cell r="A42" t="str">
            <v>연결</v>
          </cell>
          <cell r="B42" t="str">
            <v>제품</v>
          </cell>
          <cell r="C42" t="str">
            <v>휴.CRM1</v>
          </cell>
          <cell r="D42" t="str">
            <v>각형</v>
          </cell>
          <cell r="E42" t="str">
            <v>Cell</v>
          </cell>
          <cell r="G42" t="str">
            <v>국산</v>
          </cell>
          <cell r="H42" t="str">
            <v>363443</v>
          </cell>
          <cell r="I42" t="str">
            <v>363443A1(H/P)</v>
          </cell>
          <cell r="J42" t="str">
            <v>Pantech</v>
          </cell>
          <cell r="K42" t="str">
            <v>Pantech</v>
          </cell>
          <cell r="L42" t="str">
            <v>내수</v>
          </cell>
          <cell r="M42" t="str">
            <v>KRW</v>
          </cell>
          <cell r="N42" t="str">
            <v>내수</v>
          </cell>
          <cell r="O42" t="str">
            <v>이승민</v>
          </cell>
          <cell r="P42">
            <v>1</v>
          </cell>
          <cell r="Q42" t="str">
            <v>휴대폰</v>
          </cell>
          <cell r="S42">
            <v>1600</v>
          </cell>
          <cell r="T42">
            <v>0</v>
          </cell>
          <cell r="V42">
            <v>0</v>
          </cell>
          <cell r="W42">
            <v>0</v>
          </cell>
          <cell r="X42">
            <v>1600</v>
          </cell>
          <cell r="Y42">
            <v>0</v>
          </cell>
          <cell r="AA42">
            <v>0</v>
          </cell>
          <cell r="AB42">
            <v>0</v>
          </cell>
          <cell r="AC42">
            <v>1600</v>
          </cell>
          <cell r="AD42">
            <v>0</v>
          </cell>
          <cell r="AF42">
            <v>0</v>
          </cell>
          <cell r="AG42">
            <v>0</v>
          </cell>
          <cell r="AH42">
            <v>1600</v>
          </cell>
          <cell r="AI42">
            <v>0</v>
          </cell>
          <cell r="AK42">
            <v>0</v>
          </cell>
          <cell r="AL42">
            <v>0</v>
          </cell>
          <cell r="AM42">
            <v>1600</v>
          </cell>
          <cell r="AN42">
            <v>0</v>
          </cell>
          <cell r="AP42">
            <v>0</v>
          </cell>
          <cell r="AQ42">
            <v>0</v>
          </cell>
          <cell r="AR42">
            <v>1600</v>
          </cell>
          <cell r="AS42">
            <v>0</v>
          </cell>
          <cell r="AU42">
            <v>0</v>
          </cell>
          <cell r="AV42">
            <v>0</v>
          </cell>
          <cell r="AW42">
            <v>1500</v>
          </cell>
          <cell r="AX42">
            <v>0</v>
          </cell>
          <cell r="AZ42">
            <v>0</v>
          </cell>
          <cell r="BA42">
            <v>0</v>
          </cell>
          <cell r="BB42">
            <v>1500</v>
          </cell>
          <cell r="BC42">
            <v>0</v>
          </cell>
          <cell r="BE42">
            <v>0</v>
          </cell>
          <cell r="BF42">
            <v>0</v>
          </cell>
          <cell r="BG42">
            <v>1500</v>
          </cell>
          <cell r="BH42">
            <v>0</v>
          </cell>
          <cell r="BJ42">
            <v>0</v>
          </cell>
          <cell r="BK42">
            <v>0</v>
          </cell>
          <cell r="BL42">
            <v>1500</v>
          </cell>
          <cell r="BM42">
            <v>0</v>
          </cell>
          <cell r="BO42">
            <v>0</v>
          </cell>
          <cell r="BP42">
            <v>0</v>
          </cell>
          <cell r="BQ42">
            <v>1500</v>
          </cell>
          <cell r="BR42">
            <v>0</v>
          </cell>
          <cell r="BT42">
            <v>0</v>
          </cell>
          <cell r="BU42">
            <v>0</v>
          </cell>
          <cell r="BV42">
            <v>1500</v>
          </cell>
          <cell r="BW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</row>
        <row r="43">
          <cell r="A43" t="str">
            <v>연결</v>
          </cell>
          <cell r="B43" t="str">
            <v>제품</v>
          </cell>
          <cell r="C43" t="str">
            <v>휴.CRM1</v>
          </cell>
          <cell r="D43" t="str">
            <v>각형</v>
          </cell>
          <cell r="E43" t="str">
            <v>Cell</v>
          </cell>
          <cell r="G43" t="str">
            <v>국산</v>
          </cell>
          <cell r="H43" t="str">
            <v>363443</v>
          </cell>
          <cell r="I43" t="str">
            <v>363443A1(H/P)</v>
          </cell>
          <cell r="J43" t="str">
            <v>Pantech</v>
          </cell>
          <cell r="K43" t="str">
            <v>Pantech</v>
          </cell>
          <cell r="L43" t="str">
            <v>로컬</v>
          </cell>
          <cell r="M43" t="str">
            <v>KRW</v>
          </cell>
          <cell r="N43" t="str">
            <v>내수</v>
          </cell>
          <cell r="O43" t="str">
            <v>이승민</v>
          </cell>
          <cell r="P43">
            <v>1</v>
          </cell>
          <cell r="Q43" t="str">
            <v>휴대폰</v>
          </cell>
          <cell r="T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</row>
        <row r="44">
          <cell r="A44" t="str">
            <v>연결</v>
          </cell>
          <cell r="B44" t="str">
            <v>제품</v>
          </cell>
          <cell r="C44" t="str">
            <v>휴.CRM1</v>
          </cell>
          <cell r="D44" t="str">
            <v>각형</v>
          </cell>
          <cell r="E44" t="str">
            <v>Pack</v>
          </cell>
          <cell r="G44" t="str">
            <v>국산</v>
          </cell>
          <cell r="H44" t="str">
            <v>363450</v>
          </cell>
          <cell r="I44" t="str">
            <v>363450B1(I/P)</v>
          </cell>
          <cell r="J44" t="str">
            <v>Pantech</v>
          </cell>
          <cell r="K44" t="str">
            <v>Pantech</v>
          </cell>
          <cell r="L44" t="str">
            <v>내수</v>
          </cell>
          <cell r="M44" t="str">
            <v>KRW</v>
          </cell>
          <cell r="N44" t="str">
            <v>내수</v>
          </cell>
          <cell r="O44" t="str">
            <v>이승민</v>
          </cell>
          <cell r="P44">
            <v>1</v>
          </cell>
          <cell r="Q44" t="str">
            <v>휴대폰</v>
          </cell>
          <cell r="S44">
            <v>3400</v>
          </cell>
          <cell r="T44">
            <v>30000</v>
          </cell>
          <cell r="U44">
            <v>30000</v>
          </cell>
          <cell r="V44">
            <v>102000000</v>
          </cell>
          <cell r="W44">
            <v>102000000</v>
          </cell>
          <cell r="X44">
            <v>3400</v>
          </cell>
          <cell r="Y44">
            <v>30000</v>
          </cell>
          <cell r="Z44">
            <v>30000</v>
          </cell>
          <cell r="AA44">
            <v>102000000</v>
          </cell>
          <cell r="AB44">
            <v>102000000</v>
          </cell>
          <cell r="AC44">
            <v>3400</v>
          </cell>
          <cell r="AD44">
            <v>30000</v>
          </cell>
          <cell r="AE44">
            <v>30000</v>
          </cell>
          <cell r="AF44">
            <v>102000000</v>
          </cell>
          <cell r="AG44">
            <v>102000000</v>
          </cell>
          <cell r="AH44">
            <v>3350</v>
          </cell>
          <cell r="AI44">
            <v>80000</v>
          </cell>
          <cell r="AJ44">
            <v>80000</v>
          </cell>
          <cell r="AK44">
            <v>268000000</v>
          </cell>
          <cell r="AL44">
            <v>268000000</v>
          </cell>
          <cell r="AM44">
            <v>3350</v>
          </cell>
          <cell r="AN44">
            <v>100000</v>
          </cell>
          <cell r="AO44">
            <v>100000</v>
          </cell>
          <cell r="AP44">
            <v>335000000</v>
          </cell>
          <cell r="AQ44">
            <v>335000000</v>
          </cell>
          <cell r="AR44">
            <v>3350</v>
          </cell>
          <cell r="AS44">
            <v>100000</v>
          </cell>
          <cell r="AT44">
            <v>100000</v>
          </cell>
          <cell r="AU44">
            <v>335000000</v>
          </cell>
          <cell r="AV44">
            <v>335000000</v>
          </cell>
          <cell r="AW44">
            <v>3150</v>
          </cell>
          <cell r="AX44">
            <v>100000</v>
          </cell>
          <cell r="AY44">
            <v>100000</v>
          </cell>
          <cell r="AZ44">
            <v>315000000</v>
          </cell>
          <cell r="BA44">
            <v>315000000</v>
          </cell>
          <cell r="BB44">
            <v>3150</v>
          </cell>
          <cell r="BC44">
            <v>100000</v>
          </cell>
          <cell r="BD44">
            <v>100000</v>
          </cell>
          <cell r="BE44">
            <v>315000000</v>
          </cell>
          <cell r="BF44">
            <v>315000000</v>
          </cell>
          <cell r="BG44">
            <v>3150</v>
          </cell>
          <cell r="BH44">
            <v>70000</v>
          </cell>
          <cell r="BI44">
            <v>70000</v>
          </cell>
          <cell r="BJ44">
            <v>220500000</v>
          </cell>
          <cell r="BK44">
            <v>220500000</v>
          </cell>
          <cell r="BL44">
            <v>3050</v>
          </cell>
          <cell r="BM44">
            <v>50000</v>
          </cell>
          <cell r="BN44">
            <v>50000</v>
          </cell>
          <cell r="BO44">
            <v>152500000</v>
          </cell>
          <cell r="BP44">
            <v>152500000</v>
          </cell>
          <cell r="BQ44">
            <v>3050</v>
          </cell>
          <cell r="BR44">
            <v>50000</v>
          </cell>
          <cell r="BS44">
            <v>50000</v>
          </cell>
          <cell r="BT44">
            <v>152500000</v>
          </cell>
          <cell r="BU44">
            <v>152500000</v>
          </cell>
          <cell r="BV44">
            <v>3050</v>
          </cell>
          <cell r="BW44">
            <v>50000</v>
          </cell>
          <cell r="BX44">
            <v>50000</v>
          </cell>
          <cell r="BY44">
            <v>152500000</v>
          </cell>
          <cell r="BZ44">
            <v>152500000</v>
          </cell>
          <cell r="CA44">
            <v>420000</v>
          </cell>
          <cell r="CB44">
            <v>1308000000</v>
          </cell>
          <cell r="CC44">
            <v>790000</v>
          </cell>
          <cell r="CD44">
            <v>790000</v>
          </cell>
          <cell r="CE44">
            <v>2552000000</v>
          </cell>
          <cell r="CF44">
            <v>2552000000</v>
          </cell>
        </row>
        <row r="45">
          <cell r="A45" t="str">
            <v>연결</v>
          </cell>
          <cell r="B45" t="str">
            <v>제품</v>
          </cell>
          <cell r="C45" t="str">
            <v>휴.CRM1</v>
          </cell>
          <cell r="D45" t="str">
            <v>각형</v>
          </cell>
          <cell r="E45" t="str">
            <v>Cell</v>
          </cell>
          <cell r="G45" t="str">
            <v>국산</v>
          </cell>
          <cell r="H45" t="str">
            <v>363450</v>
          </cell>
          <cell r="I45" t="str">
            <v>363450B1(H/P)</v>
          </cell>
          <cell r="J45" t="str">
            <v>Pantech</v>
          </cell>
          <cell r="K45" t="str">
            <v>Pantech</v>
          </cell>
          <cell r="L45" t="str">
            <v>로컬</v>
          </cell>
          <cell r="M45" t="str">
            <v>KRW</v>
          </cell>
          <cell r="N45" t="str">
            <v>내수</v>
          </cell>
          <cell r="O45" t="str">
            <v>이승민</v>
          </cell>
          <cell r="P45">
            <v>1</v>
          </cell>
          <cell r="Q45" t="str">
            <v>휴대폰</v>
          </cell>
          <cell r="S45">
            <v>1600</v>
          </cell>
          <cell r="T45">
            <v>202000</v>
          </cell>
          <cell r="U45">
            <v>202000</v>
          </cell>
          <cell r="V45">
            <v>323200000</v>
          </cell>
          <cell r="W45">
            <v>323200000</v>
          </cell>
          <cell r="X45">
            <v>1600</v>
          </cell>
          <cell r="Y45">
            <v>220000</v>
          </cell>
          <cell r="Z45">
            <v>220000</v>
          </cell>
          <cell r="AA45">
            <v>352000000</v>
          </cell>
          <cell r="AB45">
            <v>352000000</v>
          </cell>
          <cell r="AC45">
            <v>1600</v>
          </cell>
          <cell r="AD45">
            <v>238000</v>
          </cell>
          <cell r="AE45">
            <v>238000</v>
          </cell>
          <cell r="AF45">
            <v>380800000</v>
          </cell>
          <cell r="AG45">
            <v>380800000</v>
          </cell>
          <cell r="AH45">
            <v>1600</v>
          </cell>
          <cell r="AI45">
            <v>157000</v>
          </cell>
          <cell r="AJ45">
            <v>157000</v>
          </cell>
          <cell r="AK45">
            <v>251200000</v>
          </cell>
          <cell r="AL45">
            <v>251200000</v>
          </cell>
          <cell r="AM45">
            <v>1600</v>
          </cell>
          <cell r="AN45">
            <v>170000</v>
          </cell>
          <cell r="AO45">
            <v>170000</v>
          </cell>
          <cell r="AP45">
            <v>272000000</v>
          </cell>
          <cell r="AQ45">
            <v>272000000</v>
          </cell>
          <cell r="AR45">
            <v>1600</v>
          </cell>
          <cell r="AS45">
            <v>204000</v>
          </cell>
          <cell r="AT45">
            <v>204000</v>
          </cell>
          <cell r="AU45">
            <v>326400000</v>
          </cell>
          <cell r="AV45">
            <v>326400000</v>
          </cell>
          <cell r="AW45">
            <v>1500</v>
          </cell>
          <cell r="AX45">
            <v>220000</v>
          </cell>
          <cell r="AY45">
            <v>220000</v>
          </cell>
          <cell r="AZ45">
            <v>330000000</v>
          </cell>
          <cell r="BA45">
            <v>330000000</v>
          </cell>
          <cell r="BB45">
            <v>1500</v>
          </cell>
          <cell r="BC45">
            <v>271000</v>
          </cell>
          <cell r="BD45">
            <v>271000</v>
          </cell>
          <cell r="BE45">
            <v>406500000</v>
          </cell>
          <cell r="BF45">
            <v>406500000</v>
          </cell>
          <cell r="BG45">
            <v>1500</v>
          </cell>
          <cell r="BH45">
            <v>364000</v>
          </cell>
          <cell r="BI45">
            <v>364000</v>
          </cell>
          <cell r="BJ45">
            <v>546000000</v>
          </cell>
          <cell r="BK45">
            <v>546000000</v>
          </cell>
          <cell r="BL45">
            <v>1500</v>
          </cell>
          <cell r="BM45">
            <v>375000</v>
          </cell>
          <cell r="BN45">
            <v>375000</v>
          </cell>
          <cell r="BO45">
            <v>562500000</v>
          </cell>
          <cell r="BP45">
            <v>562500000</v>
          </cell>
          <cell r="BQ45">
            <v>1500</v>
          </cell>
          <cell r="BR45">
            <v>391000</v>
          </cell>
          <cell r="BS45">
            <v>391000</v>
          </cell>
          <cell r="BT45">
            <v>586500000</v>
          </cell>
          <cell r="BU45">
            <v>586500000</v>
          </cell>
          <cell r="BV45">
            <v>1500</v>
          </cell>
          <cell r="BW45">
            <v>327000</v>
          </cell>
          <cell r="BX45">
            <v>327000</v>
          </cell>
          <cell r="BY45">
            <v>490500000</v>
          </cell>
          <cell r="BZ45">
            <v>490500000</v>
          </cell>
          <cell r="CA45">
            <v>1948000</v>
          </cell>
          <cell r="CB45">
            <v>2922000000</v>
          </cell>
          <cell r="CC45">
            <v>3139000</v>
          </cell>
          <cell r="CD45">
            <v>3139000</v>
          </cell>
          <cell r="CE45">
            <v>4827600000</v>
          </cell>
          <cell r="CF45">
            <v>4827600000</v>
          </cell>
        </row>
        <row r="46">
          <cell r="A46" t="str">
            <v>연결</v>
          </cell>
          <cell r="B46" t="str">
            <v>제품</v>
          </cell>
          <cell r="C46" t="str">
            <v>휴.CRM1</v>
          </cell>
          <cell r="D46" t="str">
            <v>각형</v>
          </cell>
          <cell r="E46" t="str">
            <v>Cell</v>
          </cell>
          <cell r="G46" t="str">
            <v>국산</v>
          </cell>
          <cell r="H46" t="str">
            <v>423048</v>
          </cell>
          <cell r="I46" t="str">
            <v>423048A1</v>
          </cell>
          <cell r="J46" t="str">
            <v>Pantech</v>
          </cell>
          <cell r="K46" t="str">
            <v>Pantech</v>
          </cell>
          <cell r="L46" t="str">
            <v>내수</v>
          </cell>
          <cell r="M46" t="str">
            <v>KRW</v>
          </cell>
          <cell r="N46" t="str">
            <v>내수</v>
          </cell>
          <cell r="O46" t="str">
            <v>이승민</v>
          </cell>
          <cell r="P46">
            <v>1</v>
          </cell>
          <cell r="Q46" t="str">
            <v>휴대폰</v>
          </cell>
          <cell r="S46">
            <v>1600</v>
          </cell>
          <cell r="T46">
            <v>0</v>
          </cell>
          <cell r="V46">
            <v>0</v>
          </cell>
          <cell r="W46">
            <v>0</v>
          </cell>
          <cell r="X46">
            <v>1600</v>
          </cell>
          <cell r="Y46">
            <v>0</v>
          </cell>
          <cell r="AA46">
            <v>0</v>
          </cell>
          <cell r="AB46">
            <v>0</v>
          </cell>
          <cell r="AC46">
            <v>1600</v>
          </cell>
          <cell r="AD46">
            <v>0</v>
          </cell>
          <cell r="AF46">
            <v>0</v>
          </cell>
          <cell r="AG46">
            <v>0</v>
          </cell>
          <cell r="AH46">
            <v>1600</v>
          </cell>
          <cell r="AI46">
            <v>0</v>
          </cell>
          <cell r="AK46">
            <v>0</v>
          </cell>
          <cell r="AL46">
            <v>0</v>
          </cell>
          <cell r="AM46">
            <v>1600</v>
          </cell>
          <cell r="AN46">
            <v>0</v>
          </cell>
          <cell r="AP46">
            <v>0</v>
          </cell>
          <cell r="AQ46">
            <v>0</v>
          </cell>
          <cell r="AR46">
            <v>1600</v>
          </cell>
          <cell r="AS46">
            <v>0</v>
          </cell>
          <cell r="AU46">
            <v>0</v>
          </cell>
          <cell r="AV46">
            <v>0</v>
          </cell>
          <cell r="AW46">
            <v>1500</v>
          </cell>
          <cell r="AX46">
            <v>0</v>
          </cell>
          <cell r="AZ46">
            <v>0</v>
          </cell>
          <cell r="BA46">
            <v>0</v>
          </cell>
          <cell r="BB46">
            <v>1500</v>
          </cell>
          <cell r="BC46">
            <v>0</v>
          </cell>
          <cell r="BE46">
            <v>0</v>
          </cell>
          <cell r="BF46">
            <v>0</v>
          </cell>
          <cell r="BG46">
            <v>1500</v>
          </cell>
          <cell r="BH46">
            <v>0</v>
          </cell>
          <cell r="BJ46">
            <v>0</v>
          </cell>
          <cell r="BK46">
            <v>0</v>
          </cell>
          <cell r="BL46">
            <v>1500</v>
          </cell>
          <cell r="BM46">
            <v>0</v>
          </cell>
          <cell r="BO46">
            <v>0</v>
          </cell>
          <cell r="BP46">
            <v>0</v>
          </cell>
          <cell r="BQ46">
            <v>1500</v>
          </cell>
          <cell r="BR46">
            <v>0</v>
          </cell>
          <cell r="BT46">
            <v>0</v>
          </cell>
          <cell r="BU46">
            <v>0</v>
          </cell>
          <cell r="BV46">
            <v>1500</v>
          </cell>
          <cell r="BW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</row>
        <row r="47">
          <cell r="A47" t="str">
            <v>연결</v>
          </cell>
          <cell r="B47" t="str">
            <v>제품</v>
          </cell>
          <cell r="C47" t="str">
            <v>휴.CRM1</v>
          </cell>
          <cell r="D47" t="str">
            <v>각형</v>
          </cell>
          <cell r="E47" t="str">
            <v>Cell</v>
          </cell>
          <cell r="G47" t="str">
            <v>국산</v>
          </cell>
          <cell r="H47" t="str">
            <v>423048</v>
          </cell>
          <cell r="I47" t="str">
            <v>423048A1</v>
          </cell>
          <cell r="J47" t="str">
            <v>Pantech</v>
          </cell>
          <cell r="K47" t="str">
            <v>Pantech</v>
          </cell>
          <cell r="L47" t="str">
            <v>로컬</v>
          </cell>
          <cell r="M47" t="str">
            <v>KRW</v>
          </cell>
          <cell r="N47" t="str">
            <v>내수</v>
          </cell>
          <cell r="O47" t="str">
            <v>이승민</v>
          </cell>
          <cell r="P47">
            <v>1</v>
          </cell>
          <cell r="Q47" t="str">
            <v>휴대폰</v>
          </cell>
          <cell r="T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</row>
        <row r="48">
          <cell r="A48" t="str">
            <v>연결</v>
          </cell>
          <cell r="B48" t="str">
            <v>제품</v>
          </cell>
          <cell r="C48" t="str">
            <v>휴.CRM1</v>
          </cell>
          <cell r="D48" t="str">
            <v>각형</v>
          </cell>
          <cell r="E48" t="str">
            <v>Cell</v>
          </cell>
          <cell r="G48" t="str">
            <v>국산</v>
          </cell>
          <cell r="H48" t="str">
            <v>423443</v>
          </cell>
          <cell r="I48" t="str">
            <v>423443A1(H/P)</v>
          </cell>
          <cell r="J48" t="str">
            <v>Pantech</v>
          </cell>
          <cell r="K48" t="str">
            <v>Pantech</v>
          </cell>
          <cell r="L48" t="str">
            <v>내수</v>
          </cell>
          <cell r="M48" t="str">
            <v>KRW</v>
          </cell>
          <cell r="N48" t="str">
            <v>내수</v>
          </cell>
          <cell r="O48" t="str">
            <v>이승민</v>
          </cell>
          <cell r="P48">
            <v>1</v>
          </cell>
          <cell r="Q48" t="str">
            <v>휴대폰</v>
          </cell>
          <cell r="S48">
            <v>1600</v>
          </cell>
          <cell r="T48">
            <v>8000</v>
          </cell>
          <cell r="U48">
            <v>8000</v>
          </cell>
          <cell r="V48">
            <v>12800000</v>
          </cell>
          <cell r="W48">
            <v>12800000</v>
          </cell>
          <cell r="X48">
            <v>1600</v>
          </cell>
          <cell r="Y48">
            <v>8000</v>
          </cell>
          <cell r="Z48">
            <v>8000</v>
          </cell>
          <cell r="AA48">
            <v>12800000</v>
          </cell>
          <cell r="AB48">
            <v>12800000</v>
          </cell>
          <cell r="AC48">
            <v>1600</v>
          </cell>
          <cell r="AD48">
            <v>9000</v>
          </cell>
          <cell r="AE48">
            <v>9000</v>
          </cell>
          <cell r="AF48">
            <v>14400000</v>
          </cell>
          <cell r="AG48">
            <v>14400000</v>
          </cell>
          <cell r="AH48">
            <v>1600</v>
          </cell>
          <cell r="AI48">
            <v>8000</v>
          </cell>
          <cell r="AJ48">
            <v>8000</v>
          </cell>
          <cell r="AK48">
            <v>12800000</v>
          </cell>
          <cell r="AL48">
            <v>12800000</v>
          </cell>
          <cell r="AM48">
            <v>1600</v>
          </cell>
          <cell r="AN48">
            <v>9000</v>
          </cell>
          <cell r="AO48">
            <v>9000</v>
          </cell>
          <cell r="AP48">
            <v>14400000</v>
          </cell>
          <cell r="AQ48">
            <v>14400000</v>
          </cell>
          <cell r="AR48">
            <v>1600</v>
          </cell>
          <cell r="AS48">
            <v>10000</v>
          </cell>
          <cell r="AT48">
            <v>10000</v>
          </cell>
          <cell r="AU48">
            <v>16000000</v>
          </cell>
          <cell r="AV48">
            <v>16000000</v>
          </cell>
          <cell r="AW48">
            <v>1500</v>
          </cell>
          <cell r="AX48">
            <v>110000</v>
          </cell>
          <cell r="AY48">
            <v>110000</v>
          </cell>
          <cell r="AZ48">
            <v>165000000</v>
          </cell>
          <cell r="BA48">
            <v>165000000</v>
          </cell>
          <cell r="BB48">
            <v>1500</v>
          </cell>
          <cell r="BC48">
            <v>111000</v>
          </cell>
          <cell r="BD48">
            <v>111000</v>
          </cell>
          <cell r="BE48">
            <v>166500000</v>
          </cell>
          <cell r="BF48">
            <v>166500000</v>
          </cell>
          <cell r="BG48">
            <v>1500</v>
          </cell>
          <cell r="BH48">
            <v>114000</v>
          </cell>
          <cell r="BI48">
            <v>114000</v>
          </cell>
          <cell r="BJ48">
            <v>171000000</v>
          </cell>
          <cell r="BK48">
            <v>171000000</v>
          </cell>
          <cell r="BL48">
            <v>1500</v>
          </cell>
          <cell r="BM48">
            <v>114000</v>
          </cell>
          <cell r="BN48">
            <v>114000</v>
          </cell>
          <cell r="BO48">
            <v>171000000</v>
          </cell>
          <cell r="BP48">
            <v>171000000</v>
          </cell>
          <cell r="BQ48">
            <v>1500</v>
          </cell>
          <cell r="BR48">
            <v>115000</v>
          </cell>
          <cell r="BS48">
            <v>115000</v>
          </cell>
          <cell r="BT48">
            <v>172500000</v>
          </cell>
          <cell r="BU48">
            <v>172500000</v>
          </cell>
          <cell r="BV48">
            <v>1500</v>
          </cell>
          <cell r="BW48">
            <v>13000</v>
          </cell>
          <cell r="BX48">
            <v>13000</v>
          </cell>
          <cell r="BY48">
            <v>19500000</v>
          </cell>
          <cell r="BZ48">
            <v>19500000</v>
          </cell>
          <cell r="CA48">
            <v>577000</v>
          </cell>
          <cell r="CB48">
            <v>865500000</v>
          </cell>
          <cell r="CC48">
            <v>629000</v>
          </cell>
          <cell r="CD48">
            <v>629000</v>
          </cell>
          <cell r="CE48">
            <v>948700000</v>
          </cell>
          <cell r="CF48">
            <v>948700000</v>
          </cell>
        </row>
        <row r="49">
          <cell r="A49" t="str">
            <v>연결</v>
          </cell>
          <cell r="B49" t="str">
            <v>제품</v>
          </cell>
          <cell r="C49" t="str">
            <v>휴.CRM1</v>
          </cell>
          <cell r="D49" t="str">
            <v>각형</v>
          </cell>
          <cell r="E49" t="str">
            <v>Pack</v>
          </cell>
          <cell r="G49" t="str">
            <v>국산</v>
          </cell>
          <cell r="H49" t="str">
            <v>423443</v>
          </cell>
          <cell r="I49" t="str">
            <v>423443A1(I/P)</v>
          </cell>
          <cell r="J49" t="str">
            <v>Pantech</v>
          </cell>
          <cell r="K49" t="str">
            <v>Pantech</v>
          </cell>
          <cell r="L49" t="str">
            <v>로컬</v>
          </cell>
          <cell r="M49" t="str">
            <v>KRW</v>
          </cell>
          <cell r="N49" t="str">
            <v>내수</v>
          </cell>
          <cell r="O49" t="str">
            <v>이승민</v>
          </cell>
          <cell r="P49">
            <v>1</v>
          </cell>
          <cell r="Q49" t="str">
            <v>휴대폰</v>
          </cell>
          <cell r="T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3150</v>
          </cell>
          <cell r="AX49">
            <v>20000</v>
          </cell>
          <cell r="AY49">
            <v>20000</v>
          </cell>
          <cell r="AZ49">
            <v>63000000</v>
          </cell>
          <cell r="BA49">
            <v>63000000</v>
          </cell>
          <cell r="BB49">
            <v>3150</v>
          </cell>
          <cell r="BC49">
            <v>50000</v>
          </cell>
          <cell r="BD49">
            <v>50000</v>
          </cell>
          <cell r="BE49">
            <v>157500000</v>
          </cell>
          <cell r="BF49">
            <v>157500000</v>
          </cell>
          <cell r="BG49">
            <v>3150</v>
          </cell>
          <cell r="BH49">
            <v>50000</v>
          </cell>
          <cell r="BI49">
            <v>50000</v>
          </cell>
          <cell r="BJ49">
            <v>157500000</v>
          </cell>
          <cell r="BK49">
            <v>157500000</v>
          </cell>
          <cell r="BL49">
            <v>3050</v>
          </cell>
          <cell r="BM49">
            <v>70000</v>
          </cell>
          <cell r="BN49">
            <v>70000</v>
          </cell>
          <cell r="BO49">
            <v>213500000</v>
          </cell>
          <cell r="BP49">
            <v>213500000</v>
          </cell>
          <cell r="BQ49">
            <v>3050</v>
          </cell>
          <cell r="BR49">
            <v>70000</v>
          </cell>
          <cell r="BS49">
            <v>70000</v>
          </cell>
          <cell r="BT49">
            <v>213500000</v>
          </cell>
          <cell r="BU49">
            <v>213500000</v>
          </cell>
          <cell r="BV49">
            <v>3050</v>
          </cell>
          <cell r="BW49">
            <v>70000</v>
          </cell>
          <cell r="BX49">
            <v>70000</v>
          </cell>
          <cell r="BY49">
            <v>213500000</v>
          </cell>
          <cell r="BZ49">
            <v>213500000</v>
          </cell>
          <cell r="CA49">
            <v>330000</v>
          </cell>
          <cell r="CB49">
            <v>1018500000</v>
          </cell>
          <cell r="CC49">
            <v>330000</v>
          </cell>
          <cell r="CD49">
            <v>330000</v>
          </cell>
          <cell r="CE49">
            <v>1018500000</v>
          </cell>
          <cell r="CF49">
            <v>1018500000</v>
          </cell>
        </row>
        <row r="50">
          <cell r="A50" t="str">
            <v>연결</v>
          </cell>
          <cell r="B50" t="str">
            <v>제품</v>
          </cell>
          <cell r="C50" t="str">
            <v>휴.CRM1</v>
          </cell>
          <cell r="D50" t="str">
            <v>각형</v>
          </cell>
          <cell r="E50" t="str">
            <v>Cell</v>
          </cell>
          <cell r="G50" t="str">
            <v>국산</v>
          </cell>
          <cell r="H50" t="str">
            <v>423450</v>
          </cell>
          <cell r="I50" t="str">
            <v>423450C1(I/P)</v>
          </cell>
          <cell r="J50" t="str">
            <v>Pantech</v>
          </cell>
          <cell r="K50" t="str">
            <v>Pantech</v>
          </cell>
          <cell r="L50" t="str">
            <v>내수</v>
          </cell>
          <cell r="M50" t="str">
            <v>KRW</v>
          </cell>
          <cell r="N50" t="str">
            <v>내수</v>
          </cell>
          <cell r="O50" t="str">
            <v>이승민</v>
          </cell>
          <cell r="P50">
            <v>1</v>
          </cell>
          <cell r="Q50" t="str">
            <v>휴대폰</v>
          </cell>
          <cell r="S50">
            <v>1600</v>
          </cell>
          <cell r="T50">
            <v>309000</v>
          </cell>
          <cell r="U50">
            <v>309000</v>
          </cell>
          <cell r="V50">
            <v>494400000</v>
          </cell>
          <cell r="W50">
            <v>494400000</v>
          </cell>
          <cell r="X50">
            <v>1600</v>
          </cell>
          <cell r="Y50">
            <v>333000</v>
          </cell>
          <cell r="Z50">
            <v>333000</v>
          </cell>
          <cell r="AA50">
            <v>532800000</v>
          </cell>
          <cell r="AB50">
            <v>532800000</v>
          </cell>
          <cell r="AC50">
            <v>1600</v>
          </cell>
          <cell r="AD50">
            <v>357000</v>
          </cell>
          <cell r="AE50">
            <v>357000</v>
          </cell>
          <cell r="AF50">
            <v>571200000</v>
          </cell>
          <cell r="AG50">
            <v>571200000</v>
          </cell>
          <cell r="AH50">
            <v>1600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1600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1600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1500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1500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1500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1500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1500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1500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999000</v>
          </cell>
          <cell r="CD50">
            <v>999000</v>
          </cell>
          <cell r="CE50">
            <v>1598400000</v>
          </cell>
          <cell r="CF50">
            <v>1598400000</v>
          </cell>
        </row>
        <row r="51">
          <cell r="A51" t="str">
            <v>연결</v>
          </cell>
          <cell r="B51" t="str">
            <v>제품</v>
          </cell>
          <cell r="C51" t="str">
            <v>휴.CRM1</v>
          </cell>
          <cell r="D51" t="str">
            <v>각형</v>
          </cell>
          <cell r="E51" t="str">
            <v>Pack</v>
          </cell>
          <cell r="G51" t="str">
            <v>국산</v>
          </cell>
          <cell r="H51" t="str">
            <v>423450</v>
          </cell>
          <cell r="I51" t="str">
            <v>423450C1(I/P)</v>
          </cell>
          <cell r="J51" t="str">
            <v>Pantech</v>
          </cell>
          <cell r="K51" t="str">
            <v>Pantech</v>
          </cell>
          <cell r="L51" t="str">
            <v>로컬</v>
          </cell>
          <cell r="M51" t="str">
            <v>KRW</v>
          </cell>
          <cell r="N51" t="str">
            <v>내수</v>
          </cell>
          <cell r="O51" t="str">
            <v>이승민</v>
          </cell>
          <cell r="P51">
            <v>1</v>
          </cell>
          <cell r="Q51" t="str">
            <v>휴대폰</v>
          </cell>
          <cell r="S51">
            <v>3000</v>
          </cell>
          <cell r="T51">
            <v>0</v>
          </cell>
          <cell r="V51">
            <v>0</v>
          </cell>
          <cell r="W51">
            <v>0</v>
          </cell>
          <cell r="X51">
            <v>3000</v>
          </cell>
          <cell r="Y51">
            <v>0</v>
          </cell>
          <cell r="AA51">
            <v>0</v>
          </cell>
          <cell r="AB51">
            <v>0</v>
          </cell>
          <cell r="AC51">
            <v>3000</v>
          </cell>
          <cell r="AD51">
            <v>0</v>
          </cell>
          <cell r="AF51">
            <v>0</v>
          </cell>
          <cell r="AG51">
            <v>0</v>
          </cell>
          <cell r="AH51">
            <v>3150</v>
          </cell>
          <cell r="AI51">
            <v>350000</v>
          </cell>
          <cell r="AJ51">
            <v>350000</v>
          </cell>
          <cell r="AK51">
            <v>1102500000</v>
          </cell>
          <cell r="AL51">
            <v>1102500000</v>
          </cell>
          <cell r="AM51">
            <v>3150</v>
          </cell>
          <cell r="AN51">
            <v>350000</v>
          </cell>
          <cell r="AO51">
            <v>350000</v>
          </cell>
          <cell r="AP51">
            <v>1102500000</v>
          </cell>
          <cell r="AQ51">
            <v>1102500000</v>
          </cell>
          <cell r="AR51">
            <v>3150</v>
          </cell>
          <cell r="AS51">
            <v>350000</v>
          </cell>
          <cell r="AT51">
            <v>350000</v>
          </cell>
          <cell r="AU51">
            <v>1102500000</v>
          </cell>
          <cell r="AV51">
            <v>1102500000</v>
          </cell>
          <cell r="AW51">
            <v>2950</v>
          </cell>
          <cell r="AX51">
            <v>400000</v>
          </cell>
          <cell r="AY51">
            <v>400000</v>
          </cell>
          <cell r="AZ51">
            <v>1180000000</v>
          </cell>
          <cell r="BA51">
            <v>1180000000</v>
          </cell>
          <cell r="BB51">
            <v>2950</v>
          </cell>
          <cell r="BC51">
            <v>400000</v>
          </cell>
          <cell r="BD51">
            <v>400000</v>
          </cell>
          <cell r="BE51">
            <v>1180000000</v>
          </cell>
          <cell r="BF51">
            <v>1180000000</v>
          </cell>
          <cell r="BG51">
            <v>2950</v>
          </cell>
          <cell r="BH51">
            <v>400000</v>
          </cell>
          <cell r="BI51">
            <v>400000</v>
          </cell>
          <cell r="BJ51">
            <v>1180000000</v>
          </cell>
          <cell r="BK51">
            <v>1180000000</v>
          </cell>
          <cell r="BL51">
            <v>2950</v>
          </cell>
          <cell r="BM51">
            <v>400000</v>
          </cell>
          <cell r="BN51">
            <v>400000</v>
          </cell>
          <cell r="BO51">
            <v>1180000000</v>
          </cell>
          <cell r="BP51">
            <v>1180000000</v>
          </cell>
          <cell r="BQ51">
            <v>2950</v>
          </cell>
          <cell r="BR51">
            <v>400000</v>
          </cell>
          <cell r="BS51">
            <v>400000</v>
          </cell>
          <cell r="BT51">
            <v>1180000000</v>
          </cell>
          <cell r="BU51">
            <v>1180000000</v>
          </cell>
          <cell r="BV51">
            <v>2950</v>
          </cell>
          <cell r="BW51">
            <v>350000</v>
          </cell>
          <cell r="BX51">
            <v>350000</v>
          </cell>
          <cell r="BY51">
            <v>1032500000</v>
          </cell>
          <cell r="BZ51">
            <v>1032500000</v>
          </cell>
          <cell r="CA51">
            <v>2350000</v>
          </cell>
          <cell r="CB51">
            <v>6932500000</v>
          </cell>
          <cell r="CC51">
            <v>3400000</v>
          </cell>
          <cell r="CD51">
            <v>3400000</v>
          </cell>
          <cell r="CE51">
            <v>10240000000</v>
          </cell>
          <cell r="CF51">
            <v>10240000000</v>
          </cell>
        </row>
        <row r="52">
          <cell r="A52" t="str">
            <v>연결</v>
          </cell>
          <cell r="B52" t="str">
            <v>제품</v>
          </cell>
          <cell r="C52" t="str">
            <v>휴.CRM1</v>
          </cell>
          <cell r="D52" t="str">
            <v>각형</v>
          </cell>
          <cell r="E52" t="str">
            <v>Cell</v>
          </cell>
          <cell r="G52" t="str">
            <v>국산</v>
          </cell>
          <cell r="H52" t="str">
            <v>523443</v>
          </cell>
          <cell r="I52" t="str">
            <v>523443L1(H/P)</v>
          </cell>
          <cell r="J52" t="str">
            <v>Pantech</v>
          </cell>
          <cell r="K52" t="str">
            <v>Pantech</v>
          </cell>
          <cell r="L52" t="str">
            <v>내수</v>
          </cell>
          <cell r="M52" t="str">
            <v>KRW</v>
          </cell>
          <cell r="N52" t="str">
            <v>내수</v>
          </cell>
          <cell r="O52" t="str">
            <v>이승민</v>
          </cell>
          <cell r="P52">
            <v>1</v>
          </cell>
          <cell r="Q52" t="str">
            <v>휴대폰</v>
          </cell>
          <cell r="S52">
            <v>1600</v>
          </cell>
          <cell r="T52">
            <v>150000</v>
          </cell>
          <cell r="U52">
            <v>150000</v>
          </cell>
          <cell r="V52">
            <v>240000000</v>
          </cell>
          <cell r="W52">
            <v>240000000</v>
          </cell>
          <cell r="X52">
            <v>1600</v>
          </cell>
          <cell r="Y52">
            <v>150000</v>
          </cell>
          <cell r="Z52">
            <v>150000</v>
          </cell>
          <cell r="AA52">
            <v>240000000</v>
          </cell>
          <cell r="AB52">
            <v>240000000</v>
          </cell>
          <cell r="AC52">
            <v>1600</v>
          </cell>
          <cell r="AD52">
            <v>150000</v>
          </cell>
          <cell r="AE52">
            <v>150000</v>
          </cell>
          <cell r="AF52">
            <v>240000000</v>
          </cell>
          <cell r="AG52">
            <v>240000000</v>
          </cell>
          <cell r="AH52">
            <v>1600</v>
          </cell>
          <cell r="AI52">
            <v>150000</v>
          </cell>
          <cell r="AJ52">
            <v>150000</v>
          </cell>
          <cell r="AK52">
            <v>240000000</v>
          </cell>
          <cell r="AL52">
            <v>240000000</v>
          </cell>
          <cell r="AM52">
            <v>1600</v>
          </cell>
          <cell r="AN52">
            <v>150000</v>
          </cell>
          <cell r="AO52">
            <v>150000</v>
          </cell>
          <cell r="AP52">
            <v>240000000</v>
          </cell>
          <cell r="AQ52">
            <v>240000000</v>
          </cell>
          <cell r="AR52">
            <v>1600</v>
          </cell>
          <cell r="AS52">
            <v>150000</v>
          </cell>
          <cell r="AT52">
            <v>150000</v>
          </cell>
          <cell r="AU52">
            <v>240000000</v>
          </cell>
          <cell r="AV52">
            <v>240000000</v>
          </cell>
          <cell r="AW52">
            <v>1550</v>
          </cell>
          <cell r="AX52">
            <v>100000</v>
          </cell>
          <cell r="AY52">
            <v>100000</v>
          </cell>
          <cell r="AZ52">
            <v>155000000</v>
          </cell>
          <cell r="BA52">
            <v>155000000</v>
          </cell>
          <cell r="BB52">
            <v>1550</v>
          </cell>
          <cell r="BC52">
            <v>100000</v>
          </cell>
          <cell r="BD52">
            <v>100000</v>
          </cell>
          <cell r="BE52">
            <v>155000000</v>
          </cell>
          <cell r="BF52">
            <v>155000000</v>
          </cell>
          <cell r="BG52">
            <v>1550</v>
          </cell>
          <cell r="BH52">
            <v>0</v>
          </cell>
          <cell r="BJ52">
            <v>0</v>
          </cell>
          <cell r="BK52">
            <v>0</v>
          </cell>
          <cell r="BL52">
            <v>1550</v>
          </cell>
          <cell r="BM52">
            <v>0</v>
          </cell>
          <cell r="BO52">
            <v>0</v>
          </cell>
          <cell r="BP52">
            <v>0</v>
          </cell>
          <cell r="BQ52">
            <v>1550</v>
          </cell>
          <cell r="BR52">
            <v>0</v>
          </cell>
          <cell r="BT52">
            <v>0</v>
          </cell>
          <cell r="BU52">
            <v>0</v>
          </cell>
          <cell r="BV52">
            <v>1550</v>
          </cell>
          <cell r="BW52">
            <v>0</v>
          </cell>
          <cell r="BY52">
            <v>0</v>
          </cell>
          <cell r="BZ52">
            <v>0</v>
          </cell>
          <cell r="CA52">
            <v>200000</v>
          </cell>
          <cell r="CB52">
            <v>310000000</v>
          </cell>
          <cell r="CC52">
            <v>1100000</v>
          </cell>
          <cell r="CD52">
            <v>1100000</v>
          </cell>
          <cell r="CE52">
            <v>1750000000</v>
          </cell>
          <cell r="CF52">
            <v>1750000000</v>
          </cell>
        </row>
        <row r="53">
          <cell r="A53" t="str">
            <v>연결</v>
          </cell>
          <cell r="B53" t="str">
            <v>제품</v>
          </cell>
          <cell r="C53" t="str">
            <v>휴.CRM1</v>
          </cell>
          <cell r="D53" t="str">
            <v>각형</v>
          </cell>
          <cell r="E53" t="str">
            <v>Cell</v>
          </cell>
          <cell r="G53" t="str">
            <v>국산</v>
          </cell>
          <cell r="H53" t="str">
            <v>523443</v>
          </cell>
          <cell r="I53" t="str">
            <v>523443A1</v>
          </cell>
          <cell r="J53" t="str">
            <v>Pantech</v>
          </cell>
          <cell r="K53" t="str">
            <v>Pantech</v>
          </cell>
          <cell r="L53" t="str">
            <v>로컬</v>
          </cell>
          <cell r="M53" t="str">
            <v>KRW</v>
          </cell>
          <cell r="N53" t="str">
            <v>내수</v>
          </cell>
          <cell r="O53" t="str">
            <v>이승민</v>
          </cell>
          <cell r="P53">
            <v>1</v>
          </cell>
          <cell r="Q53" t="str">
            <v>휴대폰</v>
          </cell>
          <cell r="T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1550</v>
          </cell>
          <cell r="BH53">
            <v>100000</v>
          </cell>
          <cell r="BI53">
            <v>100000</v>
          </cell>
          <cell r="BJ53">
            <v>155000000</v>
          </cell>
          <cell r="BK53">
            <v>155000000</v>
          </cell>
          <cell r="BL53">
            <v>1550</v>
          </cell>
          <cell r="BM53">
            <v>100000</v>
          </cell>
          <cell r="BN53">
            <v>100000</v>
          </cell>
          <cell r="BO53">
            <v>155000000</v>
          </cell>
          <cell r="BP53">
            <v>155000000</v>
          </cell>
          <cell r="BQ53">
            <v>1550</v>
          </cell>
          <cell r="BR53">
            <v>100000</v>
          </cell>
          <cell r="BS53">
            <v>100000</v>
          </cell>
          <cell r="BT53">
            <v>155000000</v>
          </cell>
          <cell r="BU53">
            <v>155000000</v>
          </cell>
          <cell r="BV53">
            <v>1550</v>
          </cell>
          <cell r="BW53">
            <v>100000</v>
          </cell>
          <cell r="BX53">
            <v>100000</v>
          </cell>
          <cell r="BY53">
            <v>155000000</v>
          </cell>
          <cell r="BZ53">
            <v>155000000</v>
          </cell>
          <cell r="CA53">
            <v>400000</v>
          </cell>
          <cell r="CB53">
            <v>620000000</v>
          </cell>
          <cell r="CC53">
            <v>400000</v>
          </cell>
          <cell r="CD53">
            <v>400000</v>
          </cell>
          <cell r="CE53">
            <v>620000000</v>
          </cell>
          <cell r="CF53">
            <v>620000000</v>
          </cell>
        </row>
        <row r="54">
          <cell r="A54" t="str">
            <v>연결</v>
          </cell>
          <cell r="B54" t="str">
            <v>제품</v>
          </cell>
          <cell r="C54" t="str">
            <v>휴.CRM1</v>
          </cell>
          <cell r="D54" t="str">
            <v>각형</v>
          </cell>
          <cell r="E54" t="str">
            <v>Cell</v>
          </cell>
          <cell r="G54" t="str">
            <v>국산</v>
          </cell>
          <cell r="H54" t="str">
            <v>523450</v>
          </cell>
          <cell r="I54" t="str">
            <v>523450C1(H/P)</v>
          </cell>
          <cell r="J54" t="str">
            <v>Pantech</v>
          </cell>
          <cell r="K54" t="str">
            <v>Pantech</v>
          </cell>
          <cell r="L54" t="str">
            <v>내수</v>
          </cell>
          <cell r="M54" t="str">
            <v>KRW</v>
          </cell>
          <cell r="N54" t="str">
            <v>내수</v>
          </cell>
          <cell r="O54" t="str">
            <v>이승민</v>
          </cell>
          <cell r="P54">
            <v>1</v>
          </cell>
          <cell r="Q54" t="str">
            <v>휴대폰</v>
          </cell>
          <cell r="T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</row>
        <row r="55">
          <cell r="A55" t="str">
            <v>연결</v>
          </cell>
          <cell r="B55" t="str">
            <v>제품</v>
          </cell>
          <cell r="C55" t="str">
            <v>휴.CRM1</v>
          </cell>
          <cell r="D55" t="str">
            <v>각형</v>
          </cell>
          <cell r="E55" t="str">
            <v>Cell</v>
          </cell>
          <cell r="G55" t="str">
            <v>국산</v>
          </cell>
          <cell r="H55" t="str">
            <v>523450</v>
          </cell>
          <cell r="I55" t="str">
            <v>523450C1(H/P)</v>
          </cell>
          <cell r="J55" t="str">
            <v>Pantech</v>
          </cell>
          <cell r="K55" t="str">
            <v>Pantech</v>
          </cell>
          <cell r="L55" t="str">
            <v>로컬</v>
          </cell>
          <cell r="M55" t="str">
            <v>KRW</v>
          </cell>
          <cell r="N55" t="str">
            <v>내수</v>
          </cell>
          <cell r="O55" t="str">
            <v>이승민</v>
          </cell>
          <cell r="P55">
            <v>1</v>
          </cell>
          <cell r="Q55" t="str">
            <v>휴대폰</v>
          </cell>
          <cell r="S55">
            <v>1600</v>
          </cell>
          <cell r="T55">
            <v>10000</v>
          </cell>
          <cell r="U55">
            <v>10000</v>
          </cell>
          <cell r="V55">
            <v>16000000</v>
          </cell>
          <cell r="W55">
            <v>16000000</v>
          </cell>
          <cell r="X55">
            <v>1600</v>
          </cell>
          <cell r="Y55">
            <v>10000</v>
          </cell>
          <cell r="Z55">
            <v>10000</v>
          </cell>
          <cell r="AA55">
            <v>16000000</v>
          </cell>
          <cell r="AB55">
            <v>16000000</v>
          </cell>
          <cell r="AC55">
            <v>1600</v>
          </cell>
          <cell r="AD55">
            <v>10000</v>
          </cell>
          <cell r="AE55">
            <v>10000</v>
          </cell>
          <cell r="AF55">
            <v>16000000</v>
          </cell>
          <cell r="AG55">
            <v>16000000</v>
          </cell>
          <cell r="AH55">
            <v>1600</v>
          </cell>
          <cell r="AI55">
            <v>10000</v>
          </cell>
          <cell r="AJ55">
            <v>10000</v>
          </cell>
          <cell r="AK55">
            <v>16000000</v>
          </cell>
          <cell r="AL55">
            <v>16000000</v>
          </cell>
          <cell r="AM55">
            <v>1600</v>
          </cell>
          <cell r="AN55">
            <v>10000</v>
          </cell>
          <cell r="AO55">
            <v>10000</v>
          </cell>
          <cell r="AP55">
            <v>16000000</v>
          </cell>
          <cell r="AQ55">
            <v>16000000</v>
          </cell>
          <cell r="AR55">
            <v>1600</v>
          </cell>
          <cell r="AS55">
            <v>20000</v>
          </cell>
          <cell r="AT55">
            <v>20000</v>
          </cell>
          <cell r="AU55">
            <v>32000000</v>
          </cell>
          <cell r="AV55">
            <v>32000000</v>
          </cell>
          <cell r="AW55">
            <v>1500</v>
          </cell>
          <cell r="AX55">
            <v>20000</v>
          </cell>
          <cell r="AY55">
            <v>20000</v>
          </cell>
          <cell r="AZ55">
            <v>30000000</v>
          </cell>
          <cell r="BA55">
            <v>30000000</v>
          </cell>
          <cell r="BB55">
            <v>1500</v>
          </cell>
          <cell r="BC55">
            <v>30000</v>
          </cell>
          <cell r="BD55">
            <v>30000</v>
          </cell>
          <cell r="BE55">
            <v>45000000</v>
          </cell>
          <cell r="BF55">
            <v>45000000</v>
          </cell>
          <cell r="BG55">
            <v>1500</v>
          </cell>
          <cell r="BH55">
            <v>40000</v>
          </cell>
          <cell r="BI55">
            <v>40000</v>
          </cell>
          <cell r="BJ55">
            <v>60000000</v>
          </cell>
          <cell r="BK55">
            <v>60000000</v>
          </cell>
          <cell r="BL55">
            <v>1500</v>
          </cell>
          <cell r="BM55">
            <v>40000</v>
          </cell>
          <cell r="BN55">
            <v>40000</v>
          </cell>
          <cell r="BO55">
            <v>60000000</v>
          </cell>
          <cell r="BP55">
            <v>60000000</v>
          </cell>
          <cell r="BQ55">
            <v>1500</v>
          </cell>
          <cell r="BR55">
            <v>40000</v>
          </cell>
          <cell r="BS55">
            <v>40000</v>
          </cell>
          <cell r="BT55">
            <v>60000000</v>
          </cell>
          <cell r="BU55">
            <v>60000000</v>
          </cell>
          <cell r="BV55">
            <v>1500</v>
          </cell>
          <cell r="BW55">
            <v>30000</v>
          </cell>
          <cell r="BX55">
            <v>30000</v>
          </cell>
          <cell r="BY55">
            <v>45000000</v>
          </cell>
          <cell r="BZ55">
            <v>45000000</v>
          </cell>
          <cell r="CA55">
            <v>200000</v>
          </cell>
          <cell r="CB55">
            <v>300000000</v>
          </cell>
          <cell r="CC55">
            <v>270000</v>
          </cell>
          <cell r="CD55">
            <v>270000</v>
          </cell>
          <cell r="CE55">
            <v>412000000</v>
          </cell>
          <cell r="CF55">
            <v>412000000</v>
          </cell>
        </row>
        <row r="56">
          <cell r="A56" t="str">
            <v>연결</v>
          </cell>
          <cell r="B56" t="str">
            <v>제품</v>
          </cell>
          <cell r="C56" t="str">
            <v>휴.CRM1</v>
          </cell>
          <cell r="D56" t="str">
            <v>각형</v>
          </cell>
          <cell r="E56" t="str">
            <v>Cell</v>
          </cell>
          <cell r="G56" t="str">
            <v>국산</v>
          </cell>
          <cell r="H56" t="str">
            <v>523450</v>
          </cell>
          <cell r="I56" t="str">
            <v>523450C1(I/P)</v>
          </cell>
          <cell r="J56" t="str">
            <v>Pantech</v>
          </cell>
          <cell r="K56" t="str">
            <v>Pantech</v>
          </cell>
          <cell r="L56" t="str">
            <v>내수</v>
          </cell>
          <cell r="M56" t="str">
            <v>KRW</v>
          </cell>
          <cell r="N56" t="str">
            <v>내수</v>
          </cell>
          <cell r="O56" t="str">
            <v>이승민</v>
          </cell>
          <cell r="P56">
            <v>1</v>
          </cell>
          <cell r="Q56" t="str">
            <v>휴대폰</v>
          </cell>
          <cell r="S56">
            <v>1600</v>
          </cell>
          <cell r="T56">
            <v>29000</v>
          </cell>
          <cell r="U56">
            <v>29000</v>
          </cell>
          <cell r="V56">
            <v>46400000</v>
          </cell>
          <cell r="W56">
            <v>46400000</v>
          </cell>
          <cell r="X56">
            <v>1600</v>
          </cell>
          <cell r="Y56">
            <v>32000</v>
          </cell>
          <cell r="Z56">
            <v>32000</v>
          </cell>
          <cell r="AA56">
            <v>51200000</v>
          </cell>
          <cell r="AB56">
            <v>51200000</v>
          </cell>
          <cell r="AC56">
            <v>1600</v>
          </cell>
          <cell r="AD56">
            <v>35000</v>
          </cell>
          <cell r="AE56">
            <v>35000</v>
          </cell>
          <cell r="AF56">
            <v>56000000</v>
          </cell>
          <cell r="AG56">
            <v>56000000</v>
          </cell>
          <cell r="AH56">
            <v>1600</v>
          </cell>
          <cell r="AI56">
            <v>29000</v>
          </cell>
          <cell r="AJ56">
            <v>29000</v>
          </cell>
          <cell r="AK56">
            <v>46400000</v>
          </cell>
          <cell r="AL56">
            <v>46400000</v>
          </cell>
          <cell r="AM56">
            <v>1600</v>
          </cell>
          <cell r="AN56">
            <v>35000</v>
          </cell>
          <cell r="AO56">
            <v>35000</v>
          </cell>
          <cell r="AP56">
            <v>56000000</v>
          </cell>
          <cell r="AQ56">
            <v>56000000</v>
          </cell>
          <cell r="AR56">
            <v>1600</v>
          </cell>
          <cell r="AS56">
            <v>31000</v>
          </cell>
          <cell r="AT56">
            <v>31000</v>
          </cell>
          <cell r="AU56">
            <v>49600000</v>
          </cell>
          <cell r="AV56">
            <v>49600000</v>
          </cell>
          <cell r="AW56">
            <v>1500</v>
          </cell>
          <cell r="AX56">
            <v>28000</v>
          </cell>
          <cell r="AY56">
            <v>28000</v>
          </cell>
          <cell r="AZ56">
            <v>42000000</v>
          </cell>
          <cell r="BA56">
            <v>42000000</v>
          </cell>
          <cell r="BB56">
            <v>1500</v>
          </cell>
          <cell r="BC56">
            <v>27000</v>
          </cell>
          <cell r="BD56">
            <v>27000</v>
          </cell>
          <cell r="BE56">
            <v>40500000</v>
          </cell>
          <cell r="BF56">
            <v>40500000</v>
          </cell>
          <cell r="BG56">
            <v>1500</v>
          </cell>
          <cell r="BH56">
            <v>32000</v>
          </cell>
          <cell r="BI56">
            <v>32000</v>
          </cell>
          <cell r="BJ56">
            <v>48000000</v>
          </cell>
          <cell r="BK56">
            <v>48000000</v>
          </cell>
          <cell r="BL56">
            <v>1500</v>
          </cell>
          <cell r="BM56">
            <v>31000</v>
          </cell>
          <cell r="BN56">
            <v>31000</v>
          </cell>
          <cell r="BO56">
            <v>46500000</v>
          </cell>
          <cell r="BP56">
            <v>46500000</v>
          </cell>
          <cell r="BQ56">
            <v>1500</v>
          </cell>
          <cell r="BR56">
            <v>33000</v>
          </cell>
          <cell r="BS56">
            <v>33000</v>
          </cell>
          <cell r="BT56">
            <v>49500000</v>
          </cell>
          <cell r="BU56">
            <v>49500000</v>
          </cell>
          <cell r="BV56">
            <v>1500</v>
          </cell>
          <cell r="BW56">
            <v>33000</v>
          </cell>
          <cell r="BX56">
            <v>33000</v>
          </cell>
          <cell r="BY56">
            <v>49500000</v>
          </cell>
          <cell r="BZ56">
            <v>49500000</v>
          </cell>
          <cell r="CA56">
            <v>184000</v>
          </cell>
          <cell r="CB56">
            <v>276000000</v>
          </cell>
          <cell r="CC56">
            <v>375000</v>
          </cell>
          <cell r="CD56">
            <v>375000</v>
          </cell>
          <cell r="CE56">
            <v>581600000</v>
          </cell>
          <cell r="CF56">
            <v>581600000</v>
          </cell>
        </row>
        <row r="57">
          <cell r="A57" t="str">
            <v>연결</v>
          </cell>
          <cell r="B57" t="str">
            <v>제품</v>
          </cell>
          <cell r="C57" t="str">
            <v>휴.CRM1</v>
          </cell>
          <cell r="D57" t="str">
            <v>각형</v>
          </cell>
          <cell r="E57" t="str">
            <v>Cell</v>
          </cell>
          <cell r="G57" t="str">
            <v>국산</v>
          </cell>
          <cell r="H57" t="str">
            <v>523450</v>
          </cell>
          <cell r="I57" t="str">
            <v>523450C1(I/P)</v>
          </cell>
          <cell r="J57" t="str">
            <v>Pantech</v>
          </cell>
          <cell r="K57" t="str">
            <v>Pantech</v>
          </cell>
          <cell r="L57" t="str">
            <v>로컬</v>
          </cell>
          <cell r="M57" t="str">
            <v>KRW</v>
          </cell>
          <cell r="N57" t="str">
            <v>내수</v>
          </cell>
          <cell r="O57" t="str">
            <v>이승민</v>
          </cell>
          <cell r="P57">
            <v>1</v>
          </cell>
          <cell r="Q57" t="str">
            <v>휴대폰</v>
          </cell>
          <cell r="T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</row>
        <row r="58">
          <cell r="A58" t="str">
            <v>연결</v>
          </cell>
          <cell r="B58" t="str">
            <v>제품</v>
          </cell>
          <cell r="C58" t="str">
            <v>휴.CRM1</v>
          </cell>
          <cell r="D58" t="str">
            <v>폴리머</v>
          </cell>
          <cell r="E58" t="str">
            <v>Cell</v>
          </cell>
          <cell r="G58" t="str">
            <v>국산</v>
          </cell>
          <cell r="H58" t="str">
            <v>383759</v>
          </cell>
          <cell r="I58" t="str">
            <v>383450A1</v>
          </cell>
          <cell r="J58" t="str">
            <v>Pantech</v>
          </cell>
          <cell r="K58" t="str">
            <v>Pantech</v>
          </cell>
          <cell r="L58" t="str">
            <v>내수</v>
          </cell>
          <cell r="M58" t="str">
            <v>KRW</v>
          </cell>
          <cell r="N58" t="str">
            <v>내수</v>
          </cell>
          <cell r="O58" t="str">
            <v>이승민</v>
          </cell>
          <cell r="P58">
            <v>1</v>
          </cell>
          <cell r="Q58" t="str">
            <v>휴대폰</v>
          </cell>
          <cell r="S58">
            <v>1600</v>
          </cell>
          <cell r="T58">
            <v>0</v>
          </cell>
          <cell r="V58">
            <v>0</v>
          </cell>
          <cell r="W58">
            <v>0</v>
          </cell>
          <cell r="X58">
            <v>1600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1600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1600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1600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1600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1500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1500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1500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1500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1500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1500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</row>
        <row r="59">
          <cell r="A59" t="str">
            <v>연결</v>
          </cell>
          <cell r="B59" t="str">
            <v>제품</v>
          </cell>
          <cell r="C59" t="str">
            <v>휴.CRM1</v>
          </cell>
          <cell r="D59" t="str">
            <v>폴리머</v>
          </cell>
          <cell r="E59" t="str">
            <v>Cell</v>
          </cell>
          <cell r="G59" t="str">
            <v>국산</v>
          </cell>
          <cell r="H59" t="str">
            <v>383450</v>
          </cell>
          <cell r="I59" t="str">
            <v>383450A1</v>
          </cell>
          <cell r="J59" t="str">
            <v>Pantech</v>
          </cell>
          <cell r="K59" t="str">
            <v>Pantech</v>
          </cell>
          <cell r="L59" t="str">
            <v>로컬</v>
          </cell>
          <cell r="M59" t="str">
            <v>KRW</v>
          </cell>
          <cell r="N59" t="str">
            <v>내수</v>
          </cell>
          <cell r="O59" t="str">
            <v>이승민</v>
          </cell>
          <cell r="P59">
            <v>1</v>
          </cell>
          <cell r="Q59" t="str">
            <v>휴대폰</v>
          </cell>
          <cell r="S59">
            <v>1600</v>
          </cell>
          <cell r="T59">
            <v>0</v>
          </cell>
          <cell r="V59">
            <v>0</v>
          </cell>
          <cell r="W59">
            <v>0</v>
          </cell>
          <cell r="X59">
            <v>1600</v>
          </cell>
          <cell r="Y59">
            <v>0</v>
          </cell>
          <cell r="AA59">
            <v>0</v>
          </cell>
          <cell r="AB59">
            <v>0</v>
          </cell>
          <cell r="AC59">
            <v>1600</v>
          </cell>
          <cell r="AD59">
            <v>0</v>
          </cell>
          <cell r="AF59">
            <v>0</v>
          </cell>
          <cell r="AG59">
            <v>0</v>
          </cell>
          <cell r="AH59">
            <v>1600</v>
          </cell>
          <cell r="AI59">
            <v>0</v>
          </cell>
          <cell r="AK59">
            <v>0</v>
          </cell>
          <cell r="AL59">
            <v>0</v>
          </cell>
          <cell r="AM59">
            <v>1600</v>
          </cell>
          <cell r="AN59">
            <v>0</v>
          </cell>
          <cell r="AP59">
            <v>0</v>
          </cell>
          <cell r="AQ59">
            <v>0</v>
          </cell>
          <cell r="AR59">
            <v>1600</v>
          </cell>
          <cell r="AS59">
            <v>0</v>
          </cell>
          <cell r="AU59">
            <v>0</v>
          </cell>
          <cell r="AV59">
            <v>0</v>
          </cell>
          <cell r="AW59">
            <v>1500</v>
          </cell>
          <cell r="AX59">
            <v>0</v>
          </cell>
          <cell r="AZ59">
            <v>0</v>
          </cell>
          <cell r="BA59">
            <v>0</v>
          </cell>
          <cell r="BB59">
            <v>1500</v>
          </cell>
          <cell r="BC59">
            <v>0</v>
          </cell>
          <cell r="BE59">
            <v>0</v>
          </cell>
          <cell r="BF59">
            <v>0</v>
          </cell>
          <cell r="BG59">
            <v>1500</v>
          </cell>
          <cell r="BH59">
            <v>0</v>
          </cell>
          <cell r="BJ59">
            <v>0</v>
          </cell>
          <cell r="BK59">
            <v>0</v>
          </cell>
          <cell r="BL59">
            <v>1500</v>
          </cell>
          <cell r="BM59">
            <v>0</v>
          </cell>
          <cell r="BO59">
            <v>0</v>
          </cell>
          <cell r="BP59">
            <v>0</v>
          </cell>
          <cell r="BQ59">
            <v>1500</v>
          </cell>
          <cell r="BR59">
            <v>0</v>
          </cell>
          <cell r="BT59">
            <v>0</v>
          </cell>
          <cell r="BU59">
            <v>0</v>
          </cell>
          <cell r="BV59">
            <v>1500</v>
          </cell>
          <cell r="BW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</row>
        <row r="60">
          <cell r="A60" t="str">
            <v>연결</v>
          </cell>
          <cell r="B60" t="str">
            <v>제품</v>
          </cell>
          <cell r="C60" t="str">
            <v>휴.CRM1</v>
          </cell>
          <cell r="D60" t="str">
            <v>상품</v>
          </cell>
          <cell r="E60" t="str">
            <v>부자재</v>
          </cell>
          <cell r="G60" t="str">
            <v>국산</v>
          </cell>
          <cell r="H60" t="str">
            <v>부자재</v>
          </cell>
          <cell r="I60" t="str">
            <v>부자재</v>
          </cell>
          <cell r="J60" t="str">
            <v>Pantech</v>
          </cell>
          <cell r="K60" t="str">
            <v>Pantech</v>
          </cell>
          <cell r="L60" t="str">
            <v>내수</v>
          </cell>
          <cell r="M60" t="str">
            <v>KRW</v>
          </cell>
          <cell r="N60" t="str">
            <v>내수</v>
          </cell>
          <cell r="O60" t="str">
            <v>이승민</v>
          </cell>
          <cell r="T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</row>
        <row r="61">
          <cell r="A61" t="str">
            <v>연결</v>
          </cell>
          <cell r="B61" t="str">
            <v>제품</v>
          </cell>
          <cell r="C61" t="str">
            <v>휴.CRM1</v>
          </cell>
          <cell r="D61" t="str">
            <v>각형</v>
          </cell>
          <cell r="E61" t="str">
            <v>Cell</v>
          </cell>
          <cell r="G61" t="str">
            <v>국산</v>
          </cell>
          <cell r="H61" t="str">
            <v>423450</v>
          </cell>
          <cell r="I61" t="str">
            <v>423450C1(H/P)</v>
          </cell>
          <cell r="J61" t="str">
            <v>IAC</v>
          </cell>
          <cell r="K61" t="str">
            <v>Formosa</v>
          </cell>
          <cell r="L61" t="str">
            <v>직수출</v>
          </cell>
          <cell r="M61" t="str">
            <v>USD</v>
          </cell>
          <cell r="N61" t="str">
            <v>대만</v>
          </cell>
          <cell r="O61" t="str">
            <v>이순혁</v>
          </cell>
          <cell r="P61">
            <v>1</v>
          </cell>
          <cell r="Q61" t="str">
            <v>기타</v>
          </cell>
          <cell r="T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1.65</v>
          </cell>
          <cell r="AX61">
            <v>20000</v>
          </cell>
          <cell r="AY61">
            <v>20000</v>
          </cell>
          <cell r="AZ61">
            <v>33000</v>
          </cell>
          <cell r="BA61">
            <v>30690000</v>
          </cell>
          <cell r="BB61">
            <v>1.65</v>
          </cell>
          <cell r="BC61">
            <v>20000</v>
          </cell>
          <cell r="BD61">
            <v>20000</v>
          </cell>
          <cell r="BE61">
            <v>33000</v>
          </cell>
          <cell r="BF61">
            <v>30690000</v>
          </cell>
          <cell r="BG61">
            <v>1.65</v>
          </cell>
          <cell r="BH61">
            <v>20000</v>
          </cell>
          <cell r="BI61">
            <v>20000</v>
          </cell>
          <cell r="BJ61">
            <v>33000</v>
          </cell>
          <cell r="BK61">
            <v>30690000</v>
          </cell>
          <cell r="BL61">
            <v>1.65</v>
          </cell>
          <cell r="BM61">
            <v>30000</v>
          </cell>
          <cell r="BN61">
            <v>30000</v>
          </cell>
          <cell r="BO61">
            <v>49500</v>
          </cell>
          <cell r="BP61">
            <v>46035000</v>
          </cell>
          <cell r="BQ61">
            <v>1.65</v>
          </cell>
          <cell r="BR61">
            <v>30000</v>
          </cell>
          <cell r="BS61">
            <v>30000</v>
          </cell>
          <cell r="BT61">
            <v>49500</v>
          </cell>
          <cell r="BU61">
            <v>46035000</v>
          </cell>
          <cell r="BV61">
            <v>1.65</v>
          </cell>
          <cell r="BW61">
            <v>30000</v>
          </cell>
          <cell r="BX61">
            <v>30000</v>
          </cell>
          <cell r="BY61">
            <v>49500</v>
          </cell>
          <cell r="BZ61">
            <v>46035000</v>
          </cell>
          <cell r="CA61">
            <v>150000</v>
          </cell>
          <cell r="CB61">
            <v>230175000</v>
          </cell>
          <cell r="CC61">
            <v>150000</v>
          </cell>
          <cell r="CD61">
            <v>150000</v>
          </cell>
          <cell r="CE61">
            <v>247500</v>
          </cell>
          <cell r="CF61">
            <v>230175000</v>
          </cell>
        </row>
        <row r="62">
          <cell r="A62" t="str">
            <v>연결</v>
          </cell>
          <cell r="B62" t="str">
            <v>제품</v>
          </cell>
          <cell r="C62" t="str">
            <v>휴.CRM1</v>
          </cell>
          <cell r="D62" t="str">
            <v>각형</v>
          </cell>
          <cell r="E62" t="str">
            <v>Cell</v>
          </cell>
          <cell r="G62" t="str">
            <v>국산</v>
          </cell>
          <cell r="H62" t="str">
            <v>523450</v>
          </cell>
          <cell r="I62" t="str">
            <v>523450C1(H/P)</v>
          </cell>
          <cell r="J62" t="str">
            <v>IAC</v>
          </cell>
          <cell r="K62" t="str">
            <v>Formosa</v>
          </cell>
          <cell r="L62" t="str">
            <v>직수출</v>
          </cell>
          <cell r="M62" t="str">
            <v>USD</v>
          </cell>
          <cell r="N62" t="str">
            <v>대만</v>
          </cell>
          <cell r="O62" t="str">
            <v>이순혁</v>
          </cell>
          <cell r="P62">
            <v>1</v>
          </cell>
          <cell r="Q62" t="str">
            <v>기타</v>
          </cell>
          <cell r="S62">
            <v>1.7</v>
          </cell>
          <cell r="T62">
            <v>20000</v>
          </cell>
          <cell r="U62">
            <v>20000</v>
          </cell>
          <cell r="V62">
            <v>34000</v>
          </cell>
          <cell r="W62">
            <v>31620000</v>
          </cell>
          <cell r="X62">
            <v>1.7</v>
          </cell>
          <cell r="Y62">
            <v>20000</v>
          </cell>
          <cell r="Z62">
            <v>20000</v>
          </cell>
          <cell r="AA62">
            <v>34000</v>
          </cell>
          <cell r="AB62">
            <v>31620000</v>
          </cell>
          <cell r="AC62">
            <v>1.7</v>
          </cell>
          <cell r="AD62">
            <v>20000</v>
          </cell>
          <cell r="AE62">
            <v>20000</v>
          </cell>
          <cell r="AF62">
            <v>34000</v>
          </cell>
          <cell r="AG62">
            <v>31620000</v>
          </cell>
          <cell r="AH62">
            <v>1.7</v>
          </cell>
          <cell r="AI62">
            <v>30000</v>
          </cell>
          <cell r="AJ62">
            <v>30000</v>
          </cell>
          <cell r="AK62">
            <v>51000</v>
          </cell>
          <cell r="AL62">
            <v>47430000</v>
          </cell>
          <cell r="AM62">
            <v>1.7</v>
          </cell>
          <cell r="AN62">
            <v>30000</v>
          </cell>
          <cell r="AO62">
            <v>30000</v>
          </cell>
          <cell r="AP62">
            <v>51000</v>
          </cell>
          <cell r="AQ62">
            <v>47430000</v>
          </cell>
          <cell r="AR62">
            <v>1.7</v>
          </cell>
          <cell r="AS62">
            <v>30000</v>
          </cell>
          <cell r="AT62">
            <v>30000</v>
          </cell>
          <cell r="AU62">
            <v>51000</v>
          </cell>
          <cell r="AV62">
            <v>47430000</v>
          </cell>
          <cell r="AW62">
            <v>1.65</v>
          </cell>
          <cell r="AX62">
            <v>30000</v>
          </cell>
          <cell r="AY62">
            <v>30000</v>
          </cell>
          <cell r="AZ62">
            <v>49500</v>
          </cell>
          <cell r="BA62">
            <v>46035000</v>
          </cell>
          <cell r="BB62">
            <v>1.65</v>
          </cell>
          <cell r="BC62">
            <v>30000</v>
          </cell>
          <cell r="BD62">
            <v>30000</v>
          </cell>
          <cell r="BE62">
            <v>49500</v>
          </cell>
          <cell r="BF62">
            <v>46035000</v>
          </cell>
          <cell r="BG62">
            <v>1.65</v>
          </cell>
          <cell r="BH62">
            <v>30000</v>
          </cell>
          <cell r="BI62">
            <v>30000</v>
          </cell>
          <cell r="BJ62">
            <v>49500</v>
          </cell>
          <cell r="BK62">
            <v>46035000</v>
          </cell>
          <cell r="BL62">
            <v>1.65</v>
          </cell>
          <cell r="BM62">
            <v>30000</v>
          </cell>
          <cell r="BN62">
            <v>30000</v>
          </cell>
          <cell r="BO62">
            <v>49500</v>
          </cell>
          <cell r="BP62">
            <v>46035000</v>
          </cell>
          <cell r="BQ62">
            <v>1.65</v>
          </cell>
          <cell r="BR62">
            <v>30000</v>
          </cell>
          <cell r="BS62">
            <v>30000</v>
          </cell>
          <cell r="BT62">
            <v>49500</v>
          </cell>
          <cell r="BU62">
            <v>46035000</v>
          </cell>
          <cell r="BV62">
            <v>1.65</v>
          </cell>
          <cell r="BW62">
            <v>30000</v>
          </cell>
          <cell r="BX62">
            <v>30000</v>
          </cell>
          <cell r="BY62">
            <v>49500</v>
          </cell>
          <cell r="BZ62">
            <v>46035000</v>
          </cell>
          <cell r="CA62">
            <v>180000</v>
          </cell>
          <cell r="CB62">
            <v>276210000</v>
          </cell>
          <cell r="CC62">
            <v>330000</v>
          </cell>
          <cell r="CD62">
            <v>330000</v>
          </cell>
          <cell r="CE62">
            <v>552000</v>
          </cell>
          <cell r="CF62">
            <v>513360000</v>
          </cell>
        </row>
        <row r="63">
          <cell r="A63" t="str">
            <v>연결</v>
          </cell>
          <cell r="B63" t="str">
            <v>제품</v>
          </cell>
          <cell r="C63" t="str">
            <v>휴.CRM1</v>
          </cell>
          <cell r="D63" t="str">
            <v>각형</v>
          </cell>
          <cell r="E63" t="str">
            <v>Cell</v>
          </cell>
          <cell r="G63" t="str">
            <v>국산</v>
          </cell>
          <cell r="H63" t="str">
            <v>423450</v>
          </cell>
          <cell r="I63" t="str">
            <v>423450C1(H/P)</v>
          </cell>
          <cell r="J63" t="str">
            <v>Welldone</v>
          </cell>
          <cell r="K63" t="str">
            <v>Welldone</v>
          </cell>
          <cell r="L63" t="str">
            <v>직수출</v>
          </cell>
          <cell r="M63" t="str">
            <v>USD</v>
          </cell>
          <cell r="N63" t="str">
            <v>대만</v>
          </cell>
          <cell r="O63" t="str">
            <v>이순혁</v>
          </cell>
          <cell r="P63">
            <v>1</v>
          </cell>
          <cell r="Q63" t="str">
            <v>기타</v>
          </cell>
          <cell r="S63">
            <v>1.75</v>
          </cell>
          <cell r="T63">
            <v>30000</v>
          </cell>
          <cell r="U63">
            <v>30000</v>
          </cell>
          <cell r="V63">
            <v>52500</v>
          </cell>
          <cell r="W63">
            <v>48825000</v>
          </cell>
          <cell r="X63">
            <v>1.75</v>
          </cell>
          <cell r="Y63">
            <v>30000</v>
          </cell>
          <cell r="Z63">
            <v>30000</v>
          </cell>
          <cell r="AA63">
            <v>52500</v>
          </cell>
          <cell r="AB63">
            <v>48825000</v>
          </cell>
          <cell r="AC63">
            <v>1.75</v>
          </cell>
          <cell r="AD63">
            <v>30000</v>
          </cell>
          <cell r="AE63">
            <v>30000</v>
          </cell>
          <cell r="AF63">
            <v>52500</v>
          </cell>
          <cell r="AG63">
            <v>48825000</v>
          </cell>
          <cell r="AH63">
            <v>1.75</v>
          </cell>
          <cell r="AI63">
            <v>30000</v>
          </cell>
          <cell r="AJ63">
            <v>30000</v>
          </cell>
          <cell r="AK63">
            <v>52500</v>
          </cell>
          <cell r="AL63">
            <v>48825000</v>
          </cell>
          <cell r="AM63">
            <v>1.75</v>
          </cell>
          <cell r="AN63">
            <v>20000</v>
          </cell>
          <cell r="AO63">
            <v>20000</v>
          </cell>
          <cell r="AP63">
            <v>35000</v>
          </cell>
          <cell r="AQ63">
            <v>32550000</v>
          </cell>
          <cell r="AR63">
            <v>1.75</v>
          </cell>
          <cell r="AS63">
            <v>20000</v>
          </cell>
          <cell r="AT63">
            <v>20000</v>
          </cell>
          <cell r="AU63">
            <v>35000</v>
          </cell>
          <cell r="AV63">
            <v>32550000</v>
          </cell>
          <cell r="AW63">
            <v>1.7</v>
          </cell>
          <cell r="AX63">
            <v>20000</v>
          </cell>
          <cell r="AY63">
            <v>20000</v>
          </cell>
          <cell r="AZ63">
            <v>34000</v>
          </cell>
          <cell r="BA63">
            <v>31620000</v>
          </cell>
          <cell r="BB63">
            <v>1.7</v>
          </cell>
          <cell r="BC63">
            <v>20000</v>
          </cell>
          <cell r="BD63">
            <v>20000</v>
          </cell>
          <cell r="BE63">
            <v>34000</v>
          </cell>
          <cell r="BF63">
            <v>31620000</v>
          </cell>
          <cell r="BG63">
            <v>1.7</v>
          </cell>
          <cell r="BH63">
            <v>20000</v>
          </cell>
          <cell r="BI63">
            <v>20000</v>
          </cell>
          <cell r="BJ63">
            <v>34000</v>
          </cell>
          <cell r="BK63">
            <v>31620000</v>
          </cell>
          <cell r="BL63">
            <v>1.7</v>
          </cell>
          <cell r="BM63">
            <v>30000</v>
          </cell>
          <cell r="BN63">
            <v>30000</v>
          </cell>
          <cell r="BO63">
            <v>51000</v>
          </cell>
          <cell r="BP63">
            <v>47430000</v>
          </cell>
          <cell r="BQ63">
            <v>1.7</v>
          </cell>
          <cell r="BR63">
            <v>30000</v>
          </cell>
          <cell r="BS63">
            <v>30000</v>
          </cell>
          <cell r="BT63">
            <v>51000</v>
          </cell>
          <cell r="BU63">
            <v>47430000</v>
          </cell>
          <cell r="BV63">
            <v>1.7</v>
          </cell>
          <cell r="BW63">
            <v>30000</v>
          </cell>
          <cell r="BX63">
            <v>30000</v>
          </cell>
          <cell r="BY63">
            <v>51000</v>
          </cell>
          <cell r="BZ63">
            <v>47430000</v>
          </cell>
          <cell r="CA63">
            <v>150000</v>
          </cell>
          <cell r="CB63">
            <v>237150000</v>
          </cell>
          <cell r="CC63">
            <v>310000</v>
          </cell>
          <cell r="CD63">
            <v>310000</v>
          </cell>
          <cell r="CE63">
            <v>535000</v>
          </cell>
          <cell r="CF63">
            <v>497550000</v>
          </cell>
        </row>
        <row r="64">
          <cell r="A64" t="str">
            <v>연결</v>
          </cell>
          <cell r="B64" t="str">
            <v>제품</v>
          </cell>
          <cell r="C64" t="str">
            <v>휴.CRM1</v>
          </cell>
          <cell r="D64" t="str">
            <v>원통형</v>
          </cell>
          <cell r="E64" t="str">
            <v>Cell</v>
          </cell>
          <cell r="G64" t="str">
            <v>국산</v>
          </cell>
          <cell r="H64" t="str">
            <v>018650</v>
          </cell>
          <cell r="I64" t="str">
            <v>018650A2</v>
          </cell>
          <cell r="J64" t="str">
            <v>TomTom</v>
          </cell>
          <cell r="K64" t="str">
            <v>Foxlink</v>
          </cell>
          <cell r="L64" t="str">
            <v>직수출</v>
          </cell>
          <cell r="M64" t="str">
            <v>USD</v>
          </cell>
          <cell r="N64" t="str">
            <v>대만</v>
          </cell>
          <cell r="O64" t="str">
            <v>이순혁</v>
          </cell>
          <cell r="P64">
            <v>1</v>
          </cell>
          <cell r="Q64" t="str">
            <v>기타</v>
          </cell>
          <cell r="S64">
            <v>2.5</v>
          </cell>
          <cell r="T64">
            <v>50000</v>
          </cell>
          <cell r="U64">
            <v>50000</v>
          </cell>
          <cell r="V64">
            <v>125000</v>
          </cell>
          <cell r="W64">
            <v>116250000</v>
          </cell>
          <cell r="X64">
            <v>2.5</v>
          </cell>
          <cell r="Y64">
            <v>50000</v>
          </cell>
          <cell r="Z64">
            <v>50000</v>
          </cell>
          <cell r="AA64">
            <v>125000</v>
          </cell>
          <cell r="AB64">
            <v>116250000</v>
          </cell>
          <cell r="AC64">
            <v>2.5</v>
          </cell>
          <cell r="AD64">
            <v>50000</v>
          </cell>
          <cell r="AE64">
            <v>50000</v>
          </cell>
          <cell r="AF64">
            <v>125000</v>
          </cell>
          <cell r="AG64">
            <v>116250000</v>
          </cell>
          <cell r="AH64">
            <v>2.5</v>
          </cell>
          <cell r="AI64">
            <v>50000</v>
          </cell>
          <cell r="AJ64">
            <v>50000</v>
          </cell>
          <cell r="AK64">
            <v>125000</v>
          </cell>
          <cell r="AL64">
            <v>116250000</v>
          </cell>
          <cell r="AM64">
            <v>2.5</v>
          </cell>
          <cell r="AN64">
            <v>50000</v>
          </cell>
          <cell r="AO64">
            <v>50000</v>
          </cell>
          <cell r="AP64">
            <v>125000</v>
          </cell>
          <cell r="AQ64">
            <v>116250000</v>
          </cell>
          <cell r="AR64">
            <v>2.5</v>
          </cell>
          <cell r="AS64">
            <v>50000</v>
          </cell>
          <cell r="AT64">
            <v>50000</v>
          </cell>
          <cell r="AU64">
            <v>125000</v>
          </cell>
          <cell r="AV64">
            <v>116250000</v>
          </cell>
          <cell r="AW64">
            <v>2.4</v>
          </cell>
          <cell r="AX64">
            <v>30000</v>
          </cell>
          <cell r="AY64">
            <v>30000</v>
          </cell>
          <cell r="AZ64">
            <v>72000</v>
          </cell>
          <cell r="BA64">
            <v>66960000</v>
          </cell>
          <cell r="BB64">
            <v>2.4</v>
          </cell>
          <cell r="BC64">
            <v>30000</v>
          </cell>
          <cell r="BD64">
            <v>30000</v>
          </cell>
          <cell r="BE64">
            <v>72000</v>
          </cell>
          <cell r="BF64">
            <v>66960000</v>
          </cell>
          <cell r="BG64">
            <v>2.4</v>
          </cell>
          <cell r="BH64">
            <v>30000</v>
          </cell>
          <cell r="BI64">
            <v>30000</v>
          </cell>
          <cell r="BJ64">
            <v>72000</v>
          </cell>
          <cell r="BK64">
            <v>66960000</v>
          </cell>
          <cell r="BL64">
            <v>2.4</v>
          </cell>
          <cell r="BM64">
            <v>50000</v>
          </cell>
          <cell r="BN64">
            <v>50000</v>
          </cell>
          <cell r="BO64">
            <v>120000</v>
          </cell>
          <cell r="BP64">
            <v>111600000</v>
          </cell>
          <cell r="BQ64">
            <v>2.4</v>
          </cell>
          <cell r="BR64">
            <v>50000</v>
          </cell>
          <cell r="BS64">
            <v>50000</v>
          </cell>
          <cell r="BT64">
            <v>120000</v>
          </cell>
          <cell r="BU64">
            <v>111600000</v>
          </cell>
          <cell r="BV64">
            <v>2.4</v>
          </cell>
          <cell r="BW64">
            <v>30000</v>
          </cell>
          <cell r="BX64">
            <v>30000</v>
          </cell>
          <cell r="BY64">
            <v>72000</v>
          </cell>
          <cell r="BZ64">
            <v>66960000</v>
          </cell>
          <cell r="CA64">
            <v>220000</v>
          </cell>
          <cell r="CB64">
            <v>491040000</v>
          </cell>
          <cell r="CC64">
            <v>520000</v>
          </cell>
          <cell r="CD64">
            <v>520000</v>
          </cell>
          <cell r="CE64">
            <v>1278000</v>
          </cell>
          <cell r="CF64">
            <v>1188540000</v>
          </cell>
        </row>
        <row r="65">
          <cell r="A65" t="str">
            <v>연결</v>
          </cell>
          <cell r="B65" t="str">
            <v>제품</v>
          </cell>
          <cell r="C65" t="str">
            <v>휴.CRM1</v>
          </cell>
          <cell r="D65" t="str">
            <v>각형</v>
          </cell>
          <cell r="E65" t="str">
            <v>Cell</v>
          </cell>
          <cell r="G65" t="str">
            <v>국산</v>
          </cell>
          <cell r="H65" t="str">
            <v>363450</v>
          </cell>
          <cell r="I65" t="str">
            <v>363450B1(H/P)</v>
          </cell>
          <cell r="J65" t="str">
            <v>Asus</v>
          </cell>
          <cell r="K65" t="str">
            <v>Welldone</v>
          </cell>
          <cell r="L65" t="str">
            <v>직수출</v>
          </cell>
          <cell r="M65" t="str">
            <v>USD</v>
          </cell>
          <cell r="N65" t="str">
            <v>대만</v>
          </cell>
          <cell r="O65" t="str">
            <v>이순혁</v>
          </cell>
          <cell r="P65">
            <v>1</v>
          </cell>
          <cell r="Q65" t="str">
            <v>기타</v>
          </cell>
          <cell r="S65">
            <v>1.7</v>
          </cell>
          <cell r="T65">
            <v>70000</v>
          </cell>
          <cell r="U65">
            <v>70000</v>
          </cell>
          <cell r="V65">
            <v>119000</v>
          </cell>
          <cell r="W65">
            <v>110670000</v>
          </cell>
          <cell r="X65">
            <v>1.7</v>
          </cell>
          <cell r="Y65">
            <v>70000</v>
          </cell>
          <cell r="Z65">
            <v>70000</v>
          </cell>
          <cell r="AA65">
            <v>119000</v>
          </cell>
          <cell r="AB65">
            <v>110670000</v>
          </cell>
          <cell r="AC65">
            <v>1.7</v>
          </cell>
          <cell r="AD65">
            <v>70000</v>
          </cell>
          <cell r="AE65">
            <v>70000</v>
          </cell>
          <cell r="AF65">
            <v>119000</v>
          </cell>
          <cell r="AG65">
            <v>110670000</v>
          </cell>
          <cell r="AH65">
            <v>1.7</v>
          </cell>
          <cell r="AI65">
            <v>70000</v>
          </cell>
          <cell r="AJ65">
            <v>70000</v>
          </cell>
          <cell r="AK65">
            <v>119000</v>
          </cell>
          <cell r="AL65">
            <v>110670000</v>
          </cell>
          <cell r="AM65">
            <v>1.7</v>
          </cell>
          <cell r="AN65">
            <v>70000</v>
          </cell>
          <cell r="AO65">
            <v>70000</v>
          </cell>
          <cell r="AP65">
            <v>119000</v>
          </cell>
          <cell r="AQ65">
            <v>110670000</v>
          </cell>
          <cell r="AR65">
            <v>1.6</v>
          </cell>
          <cell r="AS65">
            <v>70000</v>
          </cell>
          <cell r="AT65">
            <v>70000</v>
          </cell>
          <cell r="AU65">
            <v>112000</v>
          </cell>
          <cell r="AV65">
            <v>104160000</v>
          </cell>
          <cell r="AW65">
            <v>1.6</v>
          </cell>
          <cell r="AX65">
            <v>50000</v>
          </cell>
          <cell r="AY65">
            <v>50000</v>
          </cell>
          <cell r="AZ65">
            <v>80000</v>
          </cell>
          <cell r="BA65">
            <v>74400000</v>
          </cell>
          <cell r="BB65">
            <v>1.6</v>
          </cell>
          <cell r="BC65">
            <v>50000</v>
          </cell>
          <cell r="BD65">
            <v>50000</v>
          </cell>
          <cell r="BE65">
            <v>80000</v>
          </cell>
          <cell r="BF65">
            <v>74400000</v>
          </cell>
          <cell r="BG65">
            <v>1.6</v>
          </cell>
          <cell r="BH65">
            <v>50000</v>
          </cell>
          <cell r="BI65">
            <v>50000</v>
          </cell>
          <cell r="BJ65">
            <v>80000</v>
          </cell>
          <cell r="BK65">
            <v>74400000</v>
          </cell>
          <cell r="BL65">
            <v>1.6</v>
          </cell>
          <cell r="BM65">
            <v>50000</v>
          </cell>
          <cell r="BN65">
            <v>50000</v>
          </cell>
          <cell r="BO65">
            <v>80000</v>
          </cell>
          <cell r="BP65">
            <v>74400000</v>
          </cell>
          <cell r="BQ65">
            <v>1.6</v>
          </cell>
          <cell r="BR65">
            <v>50000</v>
          </cell>
          <cell r="BS65">
            <v>50000</v>
          </cell>
          <cell r="BT65">
            <v>80000</v>
          </cell>
          <cell r="BU65">
            <v>74400000</v>
          </cell>
          <cell r="BV65">
            <v>1.6</v>
          </cell>
          <cell r="BW65">
            <v>50000</v>
          </cell>
          <cell r="BX65">
            <v>50000</v>
          </cell>
          <cell r="BY65">
            <v>80000</v>
          </cell>
          <cell r="BZ65">
            <v>74400000</v>
          </cell>
          <cell r="CA65">
            <v>300000</v>
          </cell>
          <cell r="CB65">
            <v>446400000</v>
          </cell>
          <cell r="CC65">
            <v>720000</v>
          </cell>
          <cell r="CD65">
            <v>720000</v>
          </cell>
          <cell r="CE65">
            <v>1187000</v>
          </cell>
          <cell r="CF65">
            <v>1103910000</v>
          </cell>
        </row>
        <row r="66">
          <cell r="A66" t="str">
            <v>연결</v>
          </cell>
          <cell r="B66" t="str">
            <v>제품</v>
          </cell>
          <cell r="C66" t="str">
            <v>휴.CRM1</v>
          </cell>
          <cell r="D66" t="str">
            <v>각형</v>
          </cell>
          <cell r="E66" t="str">
            <v>Cell</v>
          </cell>
          <cell r="G66" t="str">
            <v>국산</v>
          </cell>
          <cell r="H66" t="str">
            <v>363450</v>
          </cell>
          <cell r="I66" t="str">
            <v>363450B1(H/P)</v>
          </cell>
          <cell r="J66" t="str">
            <v>Compal</v>
          </cell>
          <cell r="K66" t="str">
            <v>Welldone</v>
          </cell>
          <cell r="L66" t="str">
            <v>직수출</v>
          </cell>
          <cell r="M66" t="str">
            <v>USD</v>
          </cell>
          <cell r="N66" t="str">
            <v>대만</v>
          </cell>
          <cell r="O66" t="str">
            <v>이순혁</v>
          </cell>
          <cell r="P66">
            <v>1</v>
          </cell>
          <cell r="Q66" t="str">
            <v>기타</v>
          </cell>
          <cell r="T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1.7</v>
          </cell>
          <cell r="AN66">
            <v>30000</v>
          </cell>
          <cell r="AO66">
            <v>30000</v>
          </cell>
          <cell r="AP66">
            <v>51000</v>
          </cell>
          <cell r="AQ66">
            <v>47430000</v>
          </cell>
          <cell r="AR66">
            <v>1.7</v>
          </cell>
          <cell r="AS66">
            <v>100000</v>
          </cell>
          <cell r="AT66">
            <v>100000</v>
          </cell>
          <cell r="AU66">
            <v>170000</v>
          </cell>
          <cell r="AV66">
            <v>158100000</v>
          </cell>
          <cell r="AW66">
            <v>1.7</v>
          </cell>
          <cell r="AX66">
            <v>150000</v>
          </cell>
          <cell r="AY66">
            <v>150000</v>
          </cell>
          <cell r="AZ66">
            <v>255000</v>
          </cell>
          <cell r="BA66">
            <v>237150000</v>
          </cell>
          <cell r="BB66">
            <v>1.7</v>
          </cell>
          <cell r="BC66">
            <v>150000</v>
          </cell>
          <cell r="BD66">
            <v>150000</v>
          </cell>
          <cell r="BE66">
            <v>255000</v>
          </cell>
          <cell r="BF66">
            <v>237150000</v>
          </cell>
          <cell r="BG66">
            <v>1.6</v>
          </cell>
          <cell r="BH66">
            <v>100000</v>
          </cell>
          <cell r="BI66">
            <v>100000</v>
          </cell>
          <cell r="BJ66">
            <v>160000</v>
          </cell>
          <cell r="BK66">
            <v>148800000</v>
          </cell>
          <cell r="BL66">
            <v>1.6</v>
          </cell>
          <cell r="BM66">
            <v>100000</v>
          </cell>
          <cell r="BN66">
            <v>100000</v>
          </cell>
          <cell r="BO66">
            <v>160000</v>
          </cell>
          <cell r="BP66">
            <v>148800000</v>
          </cell>
          <cell r="BQ66">
            <v>1.6</v>
          </cell>
          <cell r="BR66">
            <v>100000</v>
          </cell>
          <cell r="BS66">
            <v>100000</v>
          </cell>
          <cell r="BT66">
            <v>160000</v>
          </cell>
          <cell r="BU66">
            <v>148800000</v>
          </cell>
          <cell r="BV66">
            <v>1.6</v>
          </cell>
          <cell r="BW66">
            <v>100000</v>
          </cell>
          <cell r="BX66">
            <v>100000</v>
          </cell>
          <cell r="BY66">
            <v>160000</v>
          </cell>
          <cell r="BZ66">
            <v>148800000</v>
          </cell>
          <cell r="CA66">
            <v>700000</v>
          </cell>
          <cell r="CB66">
            <v>1069500000</v>
          </cell>
          <cell r="CC66">
            <v>830000</v>
          </cell>
          <cell r="CD66">
            <v>830000</v>
          </cell>
          <cell r="CE66">
            <v>1371000</v>
          </cell>
          <cell r="CF66">
            <v>1275030000</v>
          </cell>
        </row>
        <row r="67">
          <cell r="A67" t="str">
            <v>연결</v>
          </cell>
          <cell r="B67" t="str">
            <v>제품</v>
          </cell>
          <cell r="C67" t="str">
            <v>휴.CRM1</v>
          </cell>
          <cell r="D67" t="str">
            <v>각형</v>
          </cell>
          <cell r="E67" t="str">
            <v>Cell</v>
          </cell>
          <cell r="G67" t="str">
            <v>국산</v>
          </cell>
          <cell r="H67" t="str">
            <v>523450</v>
          </cell>
          <cell r="I67" t="str">
            <v>523450C1(H/P)</v>
          </cell>
          <cell r="J67" t="str">
            <v>Forte</v>
          </cell>
          <cell r="K67" t="str">
            <v>Forte</v>
          </cell>
          <cell r="L67" t="str">
            <v>직수출</v>
          </cell>
          <cell r="M67" t="str">
            <v>USD</v>
          </cell>
          <cell r="N67" t="str">
            <v>대만</v>
          </cell>
          <cell r="O67" t="str">
            <v>이순혁</v>
          </cell>
          <cell r="P67">
            <v>1</v>
          </cell>
          <cell r="Q67" t="str">
            <v>기타</v>
          </cell>
          <cell r="S67">
            <v>1.75</v>
          </cell>
          <cell r="T67">
            <v>10000</v>
          </cell>
          <cell r="U67">
            <v>10000</v>
          </cell>
          <cell r="V67">
            <v>17500</v>
          </cell>
          <cell r="W67">
            <v>16275000</v>
          </cell>
          <cell r="X67">
            <v>1.75</v>
          </cell>
          <cell r="Y67">
            <v>10000</v>
          </cell>
          <cell r="Z67">
            <v>10000</v>
          </cell>
          <cell r="AA67">
            <v>17500</v>
          </cell>
          <cell r="AB67">
            <v>16275000</v>
          </cell>
          <cell r="AC67">
            <v>1.75</v>
          </cell>
          <cell r="AD67">
            <v>10000</v>
          </cell>
          <cell r="AE67">
            <v>10000</v>
          </cell>
          <cell r="AF67">
            <v>17500</v>
          </cell>
          <cell r="AG67">
            <v>16275000</v>
          </cell>
          <cell r="AH67">
            <v>1.75</v>
          </cell>
          <cell r="AI67">
            <v>10000</v>
          </cell>
          <cell r="AJ67">
            <v>10000</v>
          </cell>
          <cell r="AK67">
            <v>17500</v>
          </cell>
          <cell r="AL67">
            <v>16275000</v>
          </cell>
          <cell r="AM67">
            <v>1.75</v>
          </cell>
          <cell r="AN67">
            <v>10000</v>
          </cell>
          <cell r="AO67">
            <v>10000</v>
          </cell>
          <cell r="AP67">
            <v>17500</v>
          </cell>
          <cell r="AQ67">
            <v>16275000</v>
          </cell>
          <cell r="AR67">
            <v>1.75</v>
          </cell>
          <cell r="AS67">
            <v>10000</v>
          </cell>
          <cell r="AT67">
            <v>10000</v>
          </cell>
          <cell r="AU67">
            <v>17500</v>
          </cell>
          <cell r="AV67">
            <v>16275000</v>
          </cell>
          <cell r="AW67">
            <v>1.7</v>
          </cell>
          <cell r="AX67">
            <v>20000</v>
          </cell>
          <cell r="AY67">
            <v>20000</v>
          </cell>
          <cell r="AZ67">
            <v>34000</v>
          </cell>
          <cell r="BA67">
            <v>31620000</v>
          </cell>
          <cell r="BB67">
            <v>1.7</v>
          </cell>
          <cell r="BC67">
            <v>20000</v>
          </cell>
          <cell r="BD67">
            <v>20000</v>
          </cell>
          <cell r="BE67">
            <v>34000</v>
          </cell>
          <cell r="BF67">
            <v>31620000</v>
          </cell>
          <cell r="BG67">
            <v>1.7</v>
          </cell>
          <cell r="BH67">
            <v>20000</v>
          </cell>
          <cell r="BI67">
            <v>20000</v>
          </cell>
          <cell r="BJ67">
            <v>34000</v>
          </cell>
          <cell r="BK67">
            <v>31620000</v>
          </cell>
          <cell r="BL67">
            <v>1.7</v>
          </cell>
          <cell r="BM67">
            <v>20000</v>
          </cell>
          <cell r="BN67">
            <v>20000</v>
          </cell>
          <cell r="BO67">
            <v>34000</v>
          </cell>
          <cell r="BP67">
            <v>31620000</v>
          </cell>
          <cell r="BQ67">
            <v>1.7</v>
          </cell>
          <cell r="BR67">
            <v>20000</v>
          </cell>
          <cell r="BS67">
            <v>20000</v>
          </cell>
          <cell r="BT67">
            <v>34000</v>
          </cell>
          <cell r="BU67">
            <v>31620000</v>
          </cell>
          <cell r="BV67">
            <v>1.7</v>
          </cell>
          <cell r="BW67">
            <v>20000</v>
          </cell>
          <cell r="BX67">
            <v>20000</v>
          </cell>
          <cell r="BY67">
            <v>34000</v>
          </cell>
          <cell r="BZ67">
            <v>31620000</v>
          </cell>
          <cell r="CA67">
            <v>120000</v>
          </cell>
          <cell r="CB67">
            <v>189720000</v>
          </cell>
          <cell r="CC67">
            <v>180000</v>
          </cell>
          <cell r="CD67">
            <v>180000</v>
          </cell>
          <cell r="CE67">
            <v>309000</v>
          </cell>
          <cell r="CF67">
            <v>287370000</v>
          </cell>
        </row>
        <row r="68">
          <cell r="A68" t="str">
            <v>연결</v>
          </cell>
          <cell r="B68" t="str">
            <v>제품</v>
          </cell>
          <cell r="C68" t="str">
            <v>휴.CRM1</v>
          </cell>
          <cell r="D68" t="str">
            <v>각형</v>
          </cell>
          <cell r="E68" t="str">
            <v>Cell</v>
          </cell>
          <cell r="G68" t="str">
            <v>국산</v>
          </cell>
          <cell r="H68" t="str">
            <v>423048</v>
          </cell>
          <cell r="I68" t="str">
            <v>423048A1</v>
          </cell>
          <cell r="J68" t="str">
            <v>뉴젠텔레콤</v>
          </cell>
          <cell r="K68" t="str">
            <v>에스엠시</v>
          </cell>
          <cell r="L68" t="str">
            <v>내수</v>
          </cell>
          <cell r="M68" t="str">
            <v>KRW</v>
          </cell>
          <cell r="N68" t="str">
            <v>내수</v>
          </cell>
          <cell r="O68" t="str">
            <v>송병주</v>
          </cell>
          <cell r="P68">
            <v>1</v>
          </cell>
          <cell r="Q68" t="str">
            <v>휴대폰</v>
          </cell>
          <cell r="S68">
            <v>1700</v>
          </cell>
          <cell r="T68">
            <v>0</v>
          </cell>
          <cell r="V68">
            <v>0</v>
          </cell>
          <cell r="W68">
            <v>0</v>
          </cell>
          <cell r="X68">
            <v>1700</v>
          </cell>
          <cell r="Y68">
            <v>0</v>
          </cell>
          <cell r="AA68">
            <v>0</v>
          </cell>
          <cell r="AB68">
            <v>0</v>
          </cell>
          <cell r="AC68">
            <v>1700</v>
          </cell>
          <cell r="AD68">
            <v>0</v>
          </cell>
          <cell r="AF68">
            <v>0</v>
          </cell>
          <cell r="AG68">
            <v>0</v>
          </cell>
          <cell r="AH68">
            <v>1700</v>
          </cell>
          <cell r="AI68">
            <v>0</v>
          </cell>
          <cell r="AK68">
            <v>0</v>
          </cell>
          <cell r="AL68">
            <v>0</v>
          </cell>
          <cell r="AM68">
            <v>1700</v>
          </cell>
          <cell r="AN68">
            <v>0</v>
          </cell>
          <cell r="AP68">
            <v>0</v>
          </cell>
          <cell r="AQ68">
            <v>0</v>
          </cell>
          <cell r="AR68">
            <v>1700</v>
          </cell>
          <cell r="AS68">
            <v>0</v>
          </cell>
          <cell r="AU68">
            <v>0</v>
          </cell>
          <cell r="AV68">
            <v>0</v>
          </cell>
          <cell r="AW68">
            <v>1600</v>
          </cell>
          <cell r="AX68">
            <v>0</v>
          </cell>
          <cell r="AZ68">
            <v>0</v>
          </cell>
          <cell r="BA68">
            <v>0</v>
          </cell>
          <cell r="BB68">
            <v>1600</v>
          </cell>
          <cell r="BC68">
            <v>0</v>
          </cell>
          <cell r="BE68">
            <v>0</v>
          </cell>
          <cell r="BF68">
            <v>0</v>
          </cell>
          <cell r="BG68">
            <v>1600</v>
          </cell>
          <cell r="BH68">
            <v>0</v>
          </cell>
          <cell r="BJ68">
            <v>0</v>
          </cell>
          <cell r="BK68">
            <v>0</v>
          </cell>
          <cell r="BL68">
            <v>1600</v>
          </cell>
          <cell r="BM68">
            <v>0</v>
          </cell>
          <cell r="BO68">
            <v>0</v>
          </cell>
          <cell r="BP68">
            <v>0</v>
          </cell>
          <cell r="BQ68">
            <v>1600</v>
          </cell>
          <cell r="BR68">
            <v>0</v>
          </cell>
          <cell r="BT68">
            <v>0</v>
          </cell>
          <cell r="BU68">
            <v>0</v>
          </cell>
          <cell r="BV68">
            <v>1600</v>
          </cell>
          <cell r="BW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</row>
        <row r="69">
          <cell r="A69" t="str">
            <v>연결</v>
          </cell>
          <cell r="B69" t="str">
            <v>제품</v>
          </cell>
          <cell r="C69" t="str">
            <v>휴.CRM1</v>
          </cell>
          <cell r="D69" t="str">
            <v>각형</v>
          </cell>
          <cell r="E69" t="str">
            <v>Cell</v>
          </cell>
          <cell r="G69" t="str">
            <v>국산</v>
          </cell>
          <cell r="H69" t="str">
            <v>423443</v>
          </cell>
          <cell r="I69" t="str">
            <v>423443A1(H/P)</v>
          </cell>
          <cell r="J69" t="str">
            <v>뉴젠텔레콤</v>
          </cell>
          <cell r="K69" t="str">
            <v>에스엠시</v>
          </cell>
          <cell r="L69" t="str">
            <v>로컬</v>
          </cell>
          <cell r="M69" t="str">
            <v>KRW</v>
          </cell>
          <cell r="N69" t="str">
            <v>내수</v>
          </cell>
          <cell r="O69" t="str">
            <v>송병주</v>
          </cell>
          <cell r="P69">
            <v>1</v>
          </cell>
          <cell r="Q69" t="str">
            <v>휴대폰</v>
          </cell>
          <cell r="S69">
            <v>1700</v>
          </cell>
          <cell r="T69">
            <v>42000</v>
          </cell>
          <cell r="U69">
            <v>42000</v>
          </cell>
          <cell r="V69">
            <v>71400000</v>
          </cell>
          <cell r="W69">
            <v>71400000</v>
          </cell>
          <cell r="X69">
            <v>1700</v>
          </cell>
          <cell r="Y69">
            <v>42000</v>
          </cell>
          <cell r="Z69">
            <v>42000</v>
          </cell>
          <cell r="AA69">
            <v>71400000</v>
          </cell>
          <cell r="AB69">
            <v>71400000</v>
          </cell>
          <cell r="AC69">
            <v>1700</v>
          </cell>
          <cell r="AD69">
            <v>36000</v>
          </cell>
          <cell r="AE69">
            <v>36000</v>
          </cell>
          <cell r="AF69">
            <v>61200000</v>
          </cell>
          <cell r="AG69">
            <v>61200000</v>
          </cell>
          <cell r="AH69">
            <v>1700</v>
          </cell>
          <cell r="AI69">
            <v>34000</v>
          </cell>
          <cell r="AJ69">
            <v>34000</v>
          </cell>
          <cell r="AK69">
            <v>57800000</v>
          </cell>
          <cell r="AL69">
            <v>57800000</v>
          </cell>
          <cell r="AM69">
            <v>1700</v>
          </cell>
          <cell r="AN69">
            <v>34000</v>
          </cell>
          <cell r="AO69">
            <v>34000</v>
          </cell>
          <cell r="AP69">
            <v>57800000</v>
          </cell>
          <cell r="AQ69">
            <v>57800000</v>
          </cell>
          <cell r="AR69">
            <v>1700</v>
          </cell>
          <cell r="AS69">
            <v>34000</v>
          </cell>
          <cell r="AT69">
            <v>34000</v>
          </cell>
          <cell r="AU69">
            <v>57800000</v>
          </cell>
          <cell r="AV69">
            <v>57800000</v>
          </cell>
          <cell r="AW69">
            <v>1700</v>
          </cell>
          <cell r="AX69">
            <v>36000</v>
          </cell>
          <cell r="AY69">
            <v>36000</v>
          </cell>
          <cell r="AZ69">
            <v>61200000</v>
          </cell>
          <cell r="BA69">
            <v>61200000</v>
          </cell>
          <cell r="BB69">
            <v>1700</v>
          </cell>
          <cell r="BC69">
            <v>42000</v>
          </cell>
          <cell r="BD69">
            <v>42000</v>
          </cell>
          <cell r="BE69">
            <v>71400000</v>
          </cell>
          <cell r="BF69">
            <v>71400000</v>
          </cell>
          <cell r="BG69">
            <v>1700</v>
          </cell>
          <cell r="BH69">
            <v>42000</v>
          </cell>
          <cell r="BI69">
            <v>42000</v>
          </cell>
          <cell r="BJ69">
            <v>71400000</v>
          </cell>
          <cell r="BK69">
            <v>71400000</v>
          </cell>
          <cell r="BL69">
            <v>1700</v>
          </cell>
          <cell r="BM69">
            <v>50000</v>
          </cell>
          <cell r="BN69">
            <v>50000</v>
          </cell>
          <cell r="BO69">
            <v>85000000</v>
          </cell>
          <cell r="BP69">
            <v>85000000</v>
          </cell>
          <cell r="BQ69">
            <v>1700</v>
          </cell>
          <cell r="BR69">
            <v>50000</v>
          </cell>
          <cell r="BS69">
            <v>50000</v>
          </cell>
          <cell r="BT69">
            <v>85000000</v>
          </cell>
          <cell r="BU69">
            <v>85000000</v>
          </cell>
          <cell r="BV69">
            <v>1700</v>
          </cell>
          <cell r="BW69">
            <v>43000</v>
          </cell>
          <cell r="BX69">
            <v>43000</v>
          </cell>
          <cell r="BY69">
            <v>73100000</v>
          </cell>
          <cell r="BZ69">
            <v>73100000</v>
          </cell>
          <cell r="CA69">
            <v>263000</v>
          </cell>
          <cell r="CB69">
            <v>447100000</v>
          </cell>
          <cell r="CC69">
            <v>485000</v>
          </cell>
          <cell r="CD69">
            <v>485000</v>
          </cell>
          <cell r="CE69">
            <v>824500000</v>
          </cell>
          <cell r="CF69">
            <v>824500000</v>
          </cell>
        </row>
        <row r="70">
          <cell r="A70" t="str">
            <v>소거</v>
          </cell>
          <cell r="B70" t="str">
            <v>제품</v>
          </cell>
          <cell r="C70" t="str">
            <v>전극</v>
          </cell>
          <cell r="D70" t="str">
            <v>전극</v>
          </cell>
          <cell r="E70" t="str">
            <v>부자재</v>
          </cell>
          <cell r="G70" t="str">
            <v>국산</v>
          </cell>
          <cell r="H70" t="str">
            <v>부자재</v>
          </cell>
          <cell r="I70" t="str">
            <v>원</v>
          </cell>
          <cell r="J70" t="str">
            <v>LG CN</v>
          </cell>
          <cell r="K70" t="str">
            <v>LG CN</v>
          </cell>
          <cell r="L70" t="str">
            <v>직수출</v>
          </cell>
          <cell r="M70" t="str">
            <v>KRW</v>
          </cell>
          <cell r="N70" t="str">
            <v>중국</v>
          </cell>
          <cell r="O70" t="str">
            <v>이지현</v>
          </cell>
          <cell r="P70">
            <v>1</v>
          </cell>
          <cell r="R70" t="str">
            <v>소거</v>
          </cell>
          <cell r="S70">
            <v>965.10231314025043</v>
          </cell>
          <cell r="T70">
            <v>1719320.8682570388</v>
          </cell>
          <cell r="U70">
            <v>1719320.8682570388</v>
          </cell>
          <cell r="W70">
            <v>1659320546.9851716</v>
          </cell>
          <cell r="X70">
            <v>965.10231314025043</v>
          </cell>
          <cell r="Y70">
            <v>1719320.8682570388</v>
          </cell>
          <cell r="Z70">
            <v>1719320.8682570388</v>
          </cell>
          <cell r="AB70">
            <v>1659320546.9851716</v>
          </cell>
          <cell r="AC70">
            <v>965.10231314025043</v>
          </cell>
          <cell r="AD70">
            <v>1719320.8682570388</v>
          </cell>
          <cell r="AE70">
            <v>1719320.8682570388</v>
          </cell>
          <cell r="AG70">
            <v>1659320546.9851716</v>
          </cell>
          <cell r="AH70">
            <v>760.68183319963964</v>
          </cell>
          <cell r="AI70">
            <v>1819823.1908861618</v>
          </cell>
          <cell r="AJ70">
            <v>1819823.1908861618</v>
          </cell>
          <cell r="AL70">
            <v>1384306440.9425032</v>
          </cell>
          <cell r="AM70">
            <v>760.68183319963964</v>
          </cell>
          <cell r="AN70">
            <v>1819823.1908861618</v>
          </cell>
          <cell r="AO70">
            <v>1819823.1908861618</v>
          </cell>
          <cell r="AQ70">
            <v>1384306440.9425032</v>
          </cell>
          <cell r="AR70">
            <v>760.68183319963964</v>
          </cell>
          <cell r="AS70">
            <v>1819823.1908861618</v>
          </cell>
          <cell r="AT70">
            <v>1819823.1908861618</v>
          </cell>
          <cell r="AV70">
            <v>1384306440.9425032</v>
          </cell>
          <cell r="AW70">
            <v>752.87206010569707</v>
          </cell>
          <cell r="AX70">
            <v>1858834.7761431832</v>
          </cell>
          <cell r="AY70">
            <v>1858834.7761431832</v>
          </cell>
          <cell r="BA70">
            <v>1399464767.3110306</v>
          </cell>
          <cell r="BB70">
            <v>752.87206010569707</v>
          </cell>
          <cell r="BC70">
            <v>1858834.7761431832</v>
          </cell>
          <cell r="BD70">
            <v>1858834.7761431832</v>
          </cell>
          <cell r="BF70">
            <v>1399464767.3110306</v>
          </cell>
          <cell r="BG70">
            <v>752.87206010569707</v>
          </cell>
          <cell r="BH70">
            <v>1858834.7761431832</v>
          </cell>
          <cell r="BI70">
            <v>1858834.7761431832</v>
          </cell>
          <cell r="BK70">
            <v>1399464767.3110306</v>
          </cell>
          <cell r="BL70">
            <v>750.05517848431793</v>
          </cell>
          <cell r="BM70">
            <v>1829747.130987108</v>
          </cell>
          <cell r="BN70">
            <v>1829747.130987108</v>
          </cell>
          <cell r="BP70">
            <v>1372411310.9137039</v>
          </cell>
          <cell r="BQ70">
            <v>750.05517848431793</v>
          </cell>
          <cell r="BR70">
            <v>1829747.130987108</v>
          </cell>
          <cell r="BS70">
            <v>1829747.130987108</v>
          </cell>
          <cell r="BU70">
            <v>1372411310.9137039</v>
          </cell>
          <cell r="BV70">
            <v>750.05517848431793</v>
          </cell>
          <cell r="BW70">
            <v>1829747.130987108</v>
          </cell>
          <cell r="BX70">
            <v>1829747.130987108</v>
          </cell>
          <cell r="BZ70">
            <v>1372411310.9137039</v>
          </cell>
          <cell r="CA70">
            <v>11065745.721390875</v>
          </cell>
          <cell r="CB70">
            <v>8315628234.6742029</v>
          </cell>
          <cell r="CC70">
            <v>21683177.898820478</v>
          </cell>
          <cell r="CD70">
            <v>21683177.898820478</v>
          </cell>
          <cell r="CE70">
            <v>0</v>
          </cell>
          <cell r="CF70">
            <v>17446509198.45723</v>
          </cell>
        </row>
        <row r="71">
          <cell r="A71" t="str">
            <v>소거</v>
          </cell>
          <cell r="B71" t="str">
            <v>제품</v>
          </cell>
          <cell r="C71" t="str">
            <v>전극</v>
          </cell>
          <cell r="D71" t="str">
            <v>전극</v>
          </cell>
          <cell r="E71" t="str">
            <v>부자재</v>
          </cell>
          <cell r="G71" t="str">
            <v>국산</v>
          </cell>
          <cell r="H71" t="str">
            <v>부자재</v>
          </cell>
          <cell r="I71" t="str">
            <v>폴553945</v>
          </cell>
          <cell r="J71" t="str">
            <v>LG CN</v>
          </cell>
          <cell r="K71" t="str">
            <v>LG CN</v>
          </cell>
          <cell r="L71" t="str">
            <v>직수출</v>
          </cell>
          <cell r="M71" t="str">
            <v>KRW</v>
          </cell>
          <cell r="N71" t="str">
            <v>중국</v>
          </cell>
          <cell r="O71" t="str">
            <v>이지현</v>
          </cell>
          <cell r="P71">
            <v>1</v>
          </cell>
          <cell r="R71" t="str">
            <v>소거</v>
          </cell>
          <cell r="S71">
            <v>766.54171991696751</v>
          </cell>
          <cell r="T71">
            <v>0</v>
          </cell>
          <cell r="U71">
            <v>0</v>
          </cell>
          <cell r="W71">
            <v>0</v>
          </cell>
          <cell r="X71">
            <v>766.54171991696751</v>
          </cell>
          <cell r="Y71">
            <v>0</v>
          </cell>
          <cell r="Z71">
            <v>0</v>
          </cell>
          <cell r="AB71">
            <v>0</v>
          </cell>
          <cell r="AC71">
            <v>766.54171991696751</v>
          </cell>
          <cell r="AD71">
            <v>0</v>
          </cell>
          <cell r="AE71">
            <v>0</v>
          </cell>
          <cell r="AG71">
            <v>0</v>
          </cell>
          <cell r="AH71">
            <v>743.87293329070417</v>
          </cell>
          <cell r="AI71">
            <v>235486.76004449715</v>
          </cell>
          <cell r="AJ71">
            <v>235486.76004449715</v>
          </cell>
          <cell r="AL71">
            <v>175172226.94542429</v>
          </cell>
          <cell r="AM71">
            <v>743.87293329070417</v>
          </cell>
          <cell r="AN71">
            <v>235486.76004449715</v>
          </cell>
          <cell r="AO71">
            <v>235486.76004449715</v>
          </cell>
          <cell r="AQ71">
            <v>175172226.94542429</v>
          </cell>
          <cell r="AR71">
            <v>743.87293329070417</v>
          </cell>
          <cell r="AS71">
            <v>235486.76004449715</v>
          </cell>
          <cell r="AT71">
            <v>235486.76004449715</v>
          </cell>
          <cell r="AV71">
            <v>175172226.94542429</v>
          </cell>
          <cell r="AW71">
            <v>729.42444943302655</v>
          </cell>
          <cell r="AX71">
            <v>360046.70007763256</v>
          </cell>
          <cell r="AY71">
            <v>360046.70007763256</v>
          </cell>
          <cell r="BA71">
            <v>262626865.97430518</v>
          </cell>
          <cell r="BB71">
            <v>729.42444943302655</v>
          </cell>
          <cell r="BC71">
            <v>360046.70007763256</v>
          </cell>
          <cell r="BD71">
            <v>360046.70007763256</v>
          </cell>
          <cell r="BF71">
            <v>262626865.97430518</v>
          </cell>
          <cell r="BG71">
            <v>729.42444943302655</v>
          </cell>
          <cell r="BH71">
            <v>360046.70007763256</v>
          </cell>
          <cell r="BI71">
            <v>360046.70007763256</v>
          </cell>
          <cell r="BK71">
            <v>262626865.97430518</v>
          </cell>
          <cell r="BL71">
            <v>720.38807378214119</v>
          </cell>
          <cell r="BM71">
            <v>296319.47931693401</v>
          </cell>
          <cell r="BN71">
            <v>296319.47931693401</v>
          </cell>
          <cell r="BP71">
            <v>213465018.92925313</v>
          </cell>
          <cell r="BQ71">
            <v>720.38807378214119</v>
          </cell>
          <cell r="BR71">
            <v>296319.47931693401</v>
          </cell>
          <cell r="BS71">
            <v>296319.47931693401</v>
          </cell>
          <cell r="BU71">
            <v>213465018.92925313</v>
          </cell>
          <cell r="BV71">
            <v>720.38807378214119</v>
          </cell>
          <cell r="BW71">
            <v>296319.47931693401</v>
          </cell>
          <cell r="BX71">
            <v>296319.47931693401</v>
          </cell>
          <cell r="BZ71">
            <v>213465018.92925313</v>
          </cell>
          <cell r="CA71">
            <v>1969098.5381836994</v>
          </cell>
          <cell r="CB71">
            <v>1428275654.710675</v>
          </cell>
          <cell r="CC71">
            <v>2675558.8183171907</v>
          </cell>
          <cell r="CD71">
            <v>2675558.8183171907</v>
          </cell>
          <cell r="CE71">
            <v>0</v>
          </cell>
          <cell r="CF71">
            <v>1953792335.5469477</v>
          </cell>
        </row>
        <row r="72">
          <cell r="A72" t="str">
            <v>소거</v>
          </cell>
          <cell r="B72" t="str">
            <v>제품</v>
          </cell>
          <cell r="C72" t="str">
            <v>전극</v>
          </cell>
          <cell r="D72" t="str">
            <v>전극</v>
          </cell>
          <cell r="E72" t="str">
            <v>부자재</v>
          </cell>
          <cell r="G72" t="str">
            <v>국산</v>
          </cell>
          <cell r="H72" t="str">
            <v>부자재</v>
          </cell>
          <cell r="I72" t="str">
            <v>폴463945</v>
          </cell>
          <cell r="J72" t="str">
            <v>LG CN</v>
          </cell>
          <cell r="K72" t="str">
            <v>LG CN</v>
          </cell>
          <cell r="L72" t="str">
            <v>직수출</v>
          </cell>
          <cell r="M72" t="str">
            <v>KRW</v>
          </cell>
          <cell r="N72" t="str">
            <v>중국</v>
          </cell>
          <cell r="O72" t="str">
            <v>이지현</v>
          </cell>
          <cell r="P72">
            <v>1</v>
          </cell>
          <cell r="R72" t="str">
            <v>소거</v>
          </cell>
          <cell r="S72">
            <v>639.28624742930742</v>
          </cell>
          <cell r="T72">
            <v>812960.5421471264</v>
          </cell>
          <cell r="U72">
            <v>812960.5421471264</v>
          </cell>
          <cell r="W72">
            <v>519714494.29733175</v>
          </cell>
          <cell r="X72">
            <v>639.28624742930742</v>
          </cell>
          <cell r="Y72">
            <v>812960.5421471264</v>
          </cell>
          <cell r="Z72">
            <v>812960.5421471264</v>
          </cell>
          <cell r="AB72">
            <v>519714494.29733175</v>
          </cell>
          <cell r="AC72">
            <v>639.28624742930742</v>
          </cell>
          <cell r="AD72">
            <v>812960.5421471264</v>
          </cell>
          <cell r="AE72">
            <v>812960.5421471264</v>
          </cell>
          <cell r="AG72">
            <v>519714494.29733175</v>
          </cell>
          <cell r="AH72">
            <v>605.72255345467056</v>
          </cell>
          <cell r="AI72">
            <v>513789.29464253917</v>
          </cell>
          <cell r="AJ72">
            <v>513789.29464253917</v>
          </cell>
          <cell r="AL72">
            <v>311213763.48855293</v>
          </cell>
          <cell r="AM72">
            <v>605.72255345467056</v>
          </cell>
          <cell r="AN72">
            <v>513789.29464253917</v>
          </cell>
          <cell r="AO72">
            <v>513789.29464253917</v>
          </cell>
          <cell r="AQ72">
            <v>311213763.48855293</v>
          </cell>
          <cell r="AR72">
            <v>605.72255345467056</v>
          </cell>
          <cell r="AS72">
            <v>513789.29464253917</v>
          </cell>
          <cell r="AT72">
            <v>513789.29464253917</v>
          </cell>
          <cell r="AV72">
            <v>311213763.48855293</v>
          </cell>
          <cell r="AW72">
            <v>590.37344871796051</v>
          </cell>
          <cell r="AX72">
            <v>910706.35901989415</v>
          </cell>
          <cell r="AY72">
            <v>910706.35901989415</v>
          </cell>
          <cell r="BA72">
            <v>537656853.94395196</v>
          </cell>
          <cell r="BB72">
            <v>590.37344871796051</v>
          </cell>
          <cell r="BC72">
            <v>910706.35901989415</v>
          </cell>
          <cell r="BD72">
            <v>910706.35901989415</v>
          </cell>
          <cell r="BF72">
            <v>537656853.94395196</v>
          </cell>
          <cell r="BG72">
            <v>590.37344871796051</v>
          </cell>
          <cell r="BH72">
            <v>910706.35901989415</v>
          </cell>
          <cell r="BI72">
            <v>910706.35901989415</v>
          </cell>
          <cell r="BK72">
            <v>537656853.94395196</v>
          </cell>
          <cell r="BL72">
            <v>581.2121673413277</v>
          </cell>
          <cell r="BM72">
            <v>1365186.1725673031</v>
          </cell>
          <cell r="BN72">
            <v>1365186.1725673031</v>
          </cell>
          <cell r="BP72">
            <v>793462814.1822542</v>
          </cell>
          <cell r="BQ72">
            <v>581.2121673413277</v>
          </cell>
          <cell r="BR72">
            <v>1365186.1725673031</v>
          </cell>
          <cell r="BS72">
            <v>1365186.1725673031</v>
          </cell>
          <cell r="BU72">
            <v>793462814.1822542</v>
          </cell>
          <cell r="BV72">
            <v>581.2121673413277</v>
          </cell>
          <cell r="BW72">
            <v>1365186.1725673031</v>
          </cell>
          <cell r="BX72">
            <v>1365186.1725673031</v>
          </cell>
          <cell r="BZ72">
            <v>793462814.1822542</v>
          </cell>
          <cell r="CA72">
            <v>6827677.5947615914</v>
          </cell>
          <cell r="CB72">
            <v>3993359004.3786187</v>
          </cell>
          <cell r="CC72">
            <v>10807927.105130589</v>
          </cell>
          <cell r="CD72">
            <v>10807927.105130589</v>
          </cell>
          <cell r="CE72">
            <v>0</v>
          </cell>
          <cell r="CF72">
            <v>6486143777.7362719</v>
          </cell>
        </row>
        <row r="73">
          <cell r="A73" t="str">
            <v>소거</v>
          </cell>
          <cell r="B73" t="str">
            <v>제품</v>
          </cell>
          <cell r="C73" t="str">
            <v>전극</v>
          </cell>
          <cell r="D73" t="str">
            <v>전극</v>
          </cell>
          <cell r="E73" t="str">
            <v>부자재</v>
          </cell>
          <cell r="G73" t="str">
            <v>국산</v>
          </cell>
          <cell r="H73" t="str">
            <v>부자재</v>
          </cell>
          <cell r="I73" t="str">
            <v>각523446</v>
          </cell>
          <cell r="J73" t="str">
            <v>LG CN</v>
          </cell>
          <cell r="K73" t="str">
            <v>LG CN</v>
          </cell>
          <cell r="L73" t="str">
            <v>직수출</v>
          </cell>
          <cell r="M73" t="str">
            <v>KRW</v>
          </cell>
          <cell r="N73" t="str">
            <v>중국</v>
          </cell>
          <cell r="O73" t="str">
            <v>이지현</v>
          </cell>
          <cell r="P73">
            <v>1</v>
          </cell>
          <cell r="R73" t="str">
            <v>소거</v>
          </cell>
          <cell r="S73">
            <v>542.62189370985527</v>
          </cell>
          <cell r="T73">
            <v>68227.018581628508</v>
          </cell>
          <cell r="U73">
            <v>68227.018581628508</v>
          </cell>
          <cell r="W73">
            <v>37021474.024940751</v>
          </cell>
          <cell r="X73">
            <v>542.62189370985527</v>
          </cell>
          <cell r="Y73">
            <v>68227.018581628508</v>
          </cell>
          <cell r="Z73">
            <v>68227.018581628508</v>
          </cell>
          <cell r="AB73">
            <v>37021474.024940751</v>
          </cell>
          <cell r="AC73">
            <v>542.62189370985527</v>
          </cell>
          <cell r="AD73">
            <v>68227.018581628508</v>
          </cell>
          <cell r="AE73">
            <v>68227.018581628508</v>
          </cell>
          <cell r="AG73">
            <v>37021474.024940751</v>
          </cell>
          <cell r="AH73">
            <v>480.53623511428395</v>
          </cell>
          <cell r="AI73">
            <v>102237.25791495292</v>
          </cell>
          <cell r="AJ73">
            <v>102237.25791495292</v>
          </cell>
          <cell r="AL73">
            <v>49128707.006859504</v>
          </cell>
          <cell r="AM73">
            <v>480.53623511428395</v>
          </cell>
          <cell r="AN73">
            <v>102237.25791495292</v>
          </cell>
          <cell r="AO73">
            <v>102237.25791495292</v>
          </cell>
          <cell r="AQ73">
            <v>49128707.006859504</v>
          </cell>
          <cell r="AR73">
            <v>480.53623511428395</v>
          </cell>
          <cell r="AS73">
            <v>102237.25791495292</v>
          </cell>
          <cell r="AT73">
            <v>102237.25791495292</v>
          </cell>
          <cell r="AV73">
            <v>49128707.006859504</v>
          </cell>
          <cell r="AW73">
            <v>458.70146529822068</v>
          </cell>
          <cell r="AX73">
            <v>102133.77890896612</v>
          </cell>
          <cell r="AY73">
            <v>102133.77890896612</v>
          </cell>
          <cell r="BA73">
            <v>46848914.041987263</v>
          </cell>
          <cell r="BB73">
            <v>458.70146529822068</v>
          </cell>
          <cell r="BC73">
            <v>102133.77890896612</v>
          </cell>
          <cell r="BD73">
            <v>102133.77890896612</v>
          </cell>
          <cell r="BF73">
            <v>46848914.041987263</v>
          </cell>
          <cell r="BG73">
            <v>458.70146529822068</v>
          </cell>
          <cell r="BH73">
            <v>102133.77890896612</v>
          </cell>
          <cell r="BI73">
            <v>102133.77890896612</v>
          </cell>
          <cell r="BK73">
            <v>46848914.041987263</v>
          </cell>
          <cell r="BL73">
            <v>449.64865151926824</v>
          </cell>
          <cell r="BM73">
            <v>136040.67888379985</v>
          </cell>
          <cell r="BN73">
            <v>136040.67888379985</v>
          </cell>
          <cell r="BP73">
            <v>61170507.811866388</v>
          </cell>
          <cell r="BQ73">
            <v>449.64865151926824</v>
          </cell>
          <cell r="BR73">
            <v>136040.67888379985</v>
          </cell>
          <cell r="BS73">
            <v>136040.67888379985</v>
          </cell>
          <cell r="BU73">
            <v>61170507.811866388</v>
          </cell>
          <cell r="BV73">
            <v>449.64865151926824</v>
          </cell>
          <cell r="BW73">
            <v>136040.67888379985</v>
          </cell>
          <cell r="BX73">
            <v>136040.67888379985</v>
          </cell>
          <cell r="BZ73">
            <v>61170507.811866388</v>
          </cell>
          <cell r="CC73">
            <v>1225916.2028680423</v>
          </cell>
          <cell r="CD73">
            <v>1225916.2028680423</v>
          </cell>
          <cell r="CE73">
            <v>0</v>
          </cell>
          <cell r="CF73">
            <v>582508808.65696168</v>
          </cell>
        </row>
        <row r="74">
          <cell r="A74" t="str">
            <v>소거</v>
          </cell>
          <cell r="B74" t="str">
            <v>제품</v>
          </cell>
          <cell r="C74" t="str">
            <v>전극</v>
          </cell>
          <cell r="D74" t="str">
            <v>전극</v>
          </cell>
          <cell r="E74" t="str">
            <v>부자재</v>
          </cell>
          <cell r="G74" t="str">
            <v>국산</v>
          </cell>
          <cell r="H74" t="str">
            <v>부자재</v>
          </cell>
          <cell r="I74" t="str">
            <v>각42A1</v>
          </cell>
          <cell r="J74" t="str">
            <v>LG CN</v>
          </cell>
          <cell r="K74" t="str">
            <v>LG CN</v>
          </cell>
          <cell r="L74" t="str">
            <v>직수출</v>
          </cell>
          <cell r="M74" t="str">
            <v>KRW</v>
          </cell>
          <cell r="N74" t="str">
            <v>중국</v>
          </cell>
          <cell r="O74" t="str">
            <v>이지현</v>
          </cell>
          <cell r="P74">
            <v>1</v>
          </cell>
          <cell r="R74" t="str">
            <v>소거</v>
          </cell>
          <cell r="S74">
            <v>471.6112348957688</v>
          </cell>
          <cell r="T74">
            <v>842603.67948311218</v>
          </cell>
          <cell r="U74">
            <v>842603.67948311218</v>
          </cell>
          <cell r="W74">
            <v>397381361.80874908</v>
          </cell>
          <cell r="X74">
            <v>471.6112348957688</v>
          </cell>
          <cell r="Y74">
            <v>842603.67948311218</v>
          </cell>
          <cell r="Z74">
            <v>842603.67948311218</v>
          </cell>
          <cell r="AB74">
            <v>397381361.80874908</v>
          </cell>
          <cell r="AC74">
            <v>471.6112348957688</v>
          </cell>
          <cell r="AD74">
            <v>842603.67948311218</v>
          </cell>
          <cell r="AE74">
            <v>842603.67948311218</v>
          </cell>
          <cell r="AG74">
            <v>397381361.80874908</v>
          </cell>
          <cell r="AH74">
            <v>462.68148666774545</v>
          </cell>
          <cell r="AI74">
            <v>749739.89137632132</v>
          </cell>
          <cell r="AJ74">
            <v>749739.89137632132</v>
          </cell>
          <cell r="AL74">
            <v>346890767.55611032</v>
          </cell>
          <cell r="AM74">
            <v>462.68148666774545</v>
          </cell>
          <cell r="AN74">
            <v>749739.89137632132</v>
          </cell>
          <cell r="AO74">
            <v>749739.89137632132</v>
          </cell>
          <cell r="AQ74">
            <v>346890767.55611032</v>
          </cell>
          <cell r="AR74">
            <v>462.68148666774545</v>
          </cell>
          <cell r="AS74">
            <v>749739.89137632132</v>
          </cell>
          <cell r="AT74">
            <v>749739.89137632132</v>
          </cell>
          <cell r="AV74">
            <v>346890767.55611032</v>
          </cell>
          <cell r="AW74">
            <v>441.79318431429738</v>
          </cell>
          <cell r="AX74">
            <v>272356.74375724304</v>
          </cell>
          <cell r="AY74">
            <v>272356.74375724304</v>
          </cell>
          <cell r="BA74">
            <v>120325353.09398553</v>
          </cell>
          <cell r="BB74">
            <v>441.79318431429738</v>
          </cell>
          <cell r="BC74">
            <v>272356.74375724304</v>
          </cell>
          <cell r="BD74">
            <v>272356.74375724304</v>
          </cell>
          <cell r="BF74">
            <v>120325353.09398553</v>
          </cell>
          <cell r="BG74">
            <v>441.79318431429738</v>
          </cell>
          <cell r="BH74">
            <v>272356.74375724304</v>
          </cell>
          <cell r="BI74">
            <v>272356.74375724304</v>
          </cell>
          <cell r="BK74">
            <v>120325353.09398553</v>
          </cell>
          <cell r="BL74">
            <v>432.6215777773948</v>
          </cell>
          <cell r="BM74">
            <v>374111.86693044961</v>
          </cell>
          <cell r="BN74">
            <v>374111.86693044961</v>
          </cell>
          <cell r="BP74">
            <v>161848866.13669786</v>
          </cell>
          <cell r="BQ74">
            <v>432.6215777773948</v>
          </cell>
          <cell r="BR74">
            <v>374111.86693044961</v>
          </cell>
          <cell r="BS74">
            <v>374111.86693044961</v>
          </cell>
          <cell r="BU74">
            <v>161848866.13669786</v>
          </cell>
          <cell r="BV74">
            <v>432.6215777773948</v>
          </cell>
          <cell r="BW74">
            <v>374111.86693044961</v>
          </cell>
          <cell r="BX74">
            <v>374111.86693044961</v>
          </cell>
          <cell r="BZ74">
            <v>161848866.13669786</v>
          </cell>
          <cell r="CA74">
            <v>1939405.8320630779</v>
          </cell>
          <cell r="CB74">
            <v>846522657.69205022</v>
          </cell>
          <cell r="CC74">
            <v>6716436.5446413783</v>
          </cell>
          <cell r="CD74">
            <v>6716436.5446413783</v>
          </cell>
          <cell r="CE74">
            <v>0</v>
          </cell>
          <cell r="CF74">
            <v>3079339045.7866282</v>
          </cell>
        </row>
        <row r="75">
          <cell r="A75" t="str">
            <v>소거</v>
          </cell>
          <cell r="B75" t="str">
            <v>제품</v>
          </cell>
          <cell r="C75" t="str">
            <v>전극</v>
          </cell>
          <cell r="D75" t="str">
            <v>전극</v>
          </cell>
          <cell r="E75" t="str">
            <v>부자재</v>
          </cell>
          <cell r="G75" t="str">
            <v>국산</v>
          </cell>
          <cell r="H75" t="str">
            <v>부자재</v>
          </cell>
          <cell r="I75" t="str">
            <v>각42C1</v>
          </cell>
          <cell r="J75" t="str">
            <v>LG CN</v>
          </cell>
          <cell r="K75" t="str">
            <v>LG CN</v>
          </cell>
          <cell r="L75" t="str">
            <v>직수출</v>
          </cell>
          <cell r="M75" t="str">
            <v>KRW</v>
          </cell>
          <cell r="N75" t="str">
            <v>중국</v>
          </cell>
          <cell r="O75" t="str">
            <v>이지현</v>
          </cell>
          <cell r="P75">
            <v>1</v>
          </cell>
          <cell r="R75" t="str">
            <v>소거</v>
          </cell>
          <cell r="S75">
            <v>494.14945942744339</v>
          </cell>
          <cell r="T75">
            <v>0</v>
          </cell>
          <cell r="U75">
            <v>0</v>
          </cell>
          <cell r="W75">
            <v>0</v>
          </cell>
          <cell r="X75">
            <v>494.14945942744339</v>
          </cell>
          <cell r="Y75">
            <v>0</v>
          </cell>
          <cell r="Z75">
            <v>0</v>
          </cell>
          <cell r="AB75">
            <v>0</v>
          </cell>
          <cell r="AC75">
            <v>494.14945942744339</v>
          </cell>
          <cell r="AD75">
            <v>0</v>
          </cell>
          <cell r="AE75">
            <v>0</v>
          </cell>
          <cell r="AG75">
            <v>0</v>
          </cell>
          <cell r="AH75">
            <v>460.31252318825608</v>
          </cell>
          <cell r="AI75">
            <v>0</v>
          </cell>
          <cell r="AJ75">
            <v>0</v>
          </cell>
          <cell r="AL75">
            <v>0</v>
          </cell>
          <cell r="AM75">
            <v>460.31252318825608</v>
          </cell>
          <cell r="AN75">
            <v>0</v>
          </cell>
          <cell r="AO75">
            <v>0</v>
          </cell>
          <cell r="AQ75">
            <v>0</v>
          </cell>
          <cell r="AR75">
            <v>460.31252318825608</v>
          </cell>
          <cell r="AS75">
            <v>0</v>
          </cell>
          <cell r="AT75">
            <v>0</v>
          </cell>
          <cell r="AV75">
            <v>0</v>
          </cell>
          <cell r="AW75">
            <v>438.64581778918813</v>
          </cell>
          <cell r="AX75">
            <v>646847.26642345206</v>
          </cell>
          <cell r="AY75">
            <v>646847.26642345206</v>
          </cell>
          <cell r="BA75">
            <v>283736848.165016</v>
          </cell>
          <cell r="BB75">
            <v>438.64581778918813</v>
          </cell>
          <cell r="BC75">
            <v>646847.26642345206</v>
          </cell>
          <cell r="BD75">
            <v>646847.26642345206</v>
          </cell>
          <cell r="BF75">
            <v>283736848.165016</v>
          </cell>
          <cell r="BG75">
            <v>438.64581778918813</v>
          </cell>
          <cell r="BH75">
            <v>646847.26642345206</v>
          </cell>
          <cell r="BI75">
            <v>646847.26642345206</v>
          </cell>
          <cell r="BK75">
            <v>283736848.165016</v>
          </cell>
          <cell r="BL75">
            <v>429.62603325141521</v>
          </cell>
          <cell r="BM75">
            <v>544162.71553519939</v>
          </cell>
          <cell r="BN75">
            <v>544162.71553519939</v>
          </cell>
          <cell r="BP75">
            <v>233786468.91870597</v>
          </cell>
          <cell r="BQ75">
            <v>429.62603325141521</v>
          </cell>
          <cell r="BR75">
            <v>544162.71553519939</v>
          </cell>
          <cell r="BS75">
            <v>544162.71553519939</v>
          </cell>
          <cell r="BU75">
            <v>233786468.91870597</v>
          </cell>
          <cell r="BV75">
            <v>429.62603325141521</v>
          </cell>
          <cell r="BW75">
            <v>544162.71553519939</v>
          </cell>
          <cell r="BX75">
            <v>544162.71553519939</v>
          </cell>
          <cell r="BZ75">
            <v>233786468.91870597</v>
          </cell>
          <cell r="CA75">
            <v>3573029.9458759548</v>
          </cell>
          <cell r="CB75">
            <v>1552569951.2511659</v>
          </cell>
          <cell r="CC75">
            <v>3573029.9458759539</v>
          </cell>
          <cell r="CD75">
            <v>3573029.9458759539</v>
          </cell>
          <cell r="CE75">
            <v>0</v>
          </cell>
          <cell r="CF75">
            <v>1552569951.2511659</v>
          </cell>
        </row>
        <row r="76">
          <cell r="A76" t="str">
            <v>소거</v>
          </cell>
          <cell r="B76" t="str">
            <v>제품</v>
          </cell>
          <cell r="C76" t="str">
            <v>전극</v>
          </cell>
          <cell r="D76" t="str">
            <v>전극</v>
          </cell>
          <cell r="E76" t="str">
            <v>부자재</v>
          </cell>
          <cell r="G76" t="str">
            <v>국산</v>
          </cell>
          <cell r="H76" t="str">
            <v>부자재</v>
          </cell>
          <cell r="I76" t="str">
            <v>각52C1</v>
          </cell>
          <cell r="J76" t="str">
            <v>LG CN</v>
          </cell>
          <cell r="K76" t="str">
            <v>LG CN</v>
          </cell>
          <cell r="L76" t="str">
            <v>직수출</v>
          </cell>
          <cell r="M76" t="str">
            <v>KRW</v>
          </cell>
          <cell r="N76" t="str">
            <v>중국</v>
          </cell>
          <cell r="O76" t="str">
            <v>이지현</v>
          </cell>
          <cell r="P76">
            <v>1</v>
          </cell>
          <cell r="R76" t="str">
            <v>소거</v>
          </cell>
          <cell r="S76">
            <v>580.73901539956194</v>
          </cell>
          <cell r="T76">
            <v>460532.37542599253</v>
          </cell>
          <cell r="U76">
            <v>460532.37542599253</v>
          </cell>
          <cell r="W76">
            <v>267449118.26451233</v>
          </cell>
          <cell r="X76">
            <v>580.73901539956194</v>
          </cell>
          <cell r="Y76">
            <v>460532.37542599253</v>
          </cell>
          <cell r="Z76">
            <v>460532.37542599253</v>
          </cell>
          <cell r="AB76">
            <v>267449118.26451233</v>
          </cell>
          <cell r="AC76">
            <v>580.73901539956194</v>
          </cell>
          <cell r="AD76">
            <v>460532.37542599253</v>
          </cell>
          <cell r="AE76">
            <v>460532.37542599253</v>
          </cell>
          <cell r="AG76">
            <v>267449118.26451233</v>
          </cell>
          <cell r="AH76">
            <v>521.30646461067636</v>
          </cell>
          <cell r="AI76">
            <v>381685.76288249093</v>
          </cell>
          <cell r="AJ76">
            <v>381685.76288249093</v>
          </cell>
          <cell r="AL76">
            <v>198975255.64050025</v>
          </cell>
          <cell r="AM76">
            <v>521.30646461067636</v>
          </cell>
          <cell r="AN76">
            <v>381685.76288249093</v>
          </cell>
          <cell r="AO76">
            <v>381685.76288249093</v>
          </cell>
          <cell r="AQ76">
            <v>198975255.64050025</v>
          </cell>
          <cell r="AR76">
            <v>521.30646461067636</v>
          </cell>
          <cell r="AS76">
            <v>381685.76288249093</v>
          </cell>
          <cell r="AT76">
            <v>381685.76288249093</v>
          </cell>
          <cell r="AV76">
            <v>198975255.64050025</v>
          </cell>
          <cell r="AW76">
            <v>498.73950683223018</v>
          </cell>
          <cell r="AX76">
            <v>371086.06336924364</v>
          </cell>
          <cell r="AY76">
            <v>371086.06336924364</v>
          </cell>
          <cell r="BA76">
            <v>185075280.23709029</v>
          </cell>
          <cell r="BB76">
            <v>498.73950683223018</v>
          </cell>
          <cell r="BC76">
            <v>371086.06336924364</v>
          </cell>
          <cell r="BD76">
            <v>371086.06336924364</v>
          </cell>
          <cell r="BF76">
            <v>185075280.23709029</v>
          </cell>
          <cell r="BG76">
            <v>498.73950683223018</v>
          </cell>
          <cell r="BH76">
            <v>371086.06336924364</v>
          </cell>
          <cell r="BI76">
            <v>371086.06336924364</v>
          </cell>
          <cell r="BK76">
            <v>185075280.23709029</v>
          </cell>
          <cell r="BL76">
            <v>489.33710578630723</v>
          </cell>
          <cell r="BM76">
            <v>411523.05362349452</v>
          </cell>
          <cell r="BN76">
            <v>411523.05362349452</v>
          </cell>
          <cell r="BP76">
            <v>201373500.0244641</v>
          </cell>
          <cell r="BQ76">
            <v>489.33710578630723</v>
          </cell>
          <cell r="BR76">
            <v>411523.05362349452</v>
          </cell>
          <cell r="BS76">
            <v>411523.05362349452</v>
          </cell>
          <cell r="BU76">
            <v>201373500.0244641</v>
          </cell>
          <cell r="BV76">
            <v>489.33710578630723</v>
          </cell>
          <cell r="BW76">
            <v>411523.05362349452</v>
          </cell>
          <cell r="BX76">
            <v>411523.05362349452</v>
          </cell>
          <cell r="BZ76">
            <v>201373500.0244641</v>
          </cell>
          <cell r="CA76">
            <v>2347827.3509782143</v>
          </cell>
          <cell r="CB76">
            <v>1159346340.7846632</v>
          </cell>
          <cell r="CC76">
            <v>4874481.7659036648</v>
          </cell>
          <cell r="CD76">
            <v>4874481.7659036648</v>
          </cell>
          <cell r="CE76">
            <v>0</v>
          </cell>
          <cell r="CF76">
            <v>2558619462.499701</v>
          </cell>
        </row>
        <row r="77">
          <cell r="A77" t="str">
            <v>연결</v>
          </cell>
          <cell r="B77" t="str">
            <v>제품</v>
          </cell>
          <cell r="C77" t="str">
            <v>휴.CRM2</v>
          </cell>
          <cell r="D77" t="str">
            <v>폴리머</v>
          </cell>
          <cell r="E77" t="str">
            <v>Cell</v>
          </cell>
          <cell r="G77" t="str">
            <v>국산</v>
          </cell>
          <cell r="H77" t="str">
            <v>563443</v>
          </cell>
          <cell r="I77" t="str">
            <v>563443A1</v>
          </cell>
          <cell r="J77" t="str">
            <v>SEMC</v>
          </cell>
          <cell r="K77" t="str">
            <v>Pro power</v>
          </cell>
          <cell r="L77" t="str">
            <v>직수출</v>
          </cell>
          <cell r="M77" t="str">
            <v>JPY</v>
          </cell>
          <cell r="N77" t="str">
            <v>중국</v>
          </cell>
          <cell r="O77" t="str">
            <v>유영문</v>
          </cell>
          <cell r="P77">
            <v>1</v>
          </cell>
          <cell r="Q77" t="str">
            <v>휴대폰</v>
          </cell>
          <cell r="S77">
            <v>192</v>
          </cell>
          <cell r="T77">
            <v>80000</v>
          </cell>
          <cell r="U77">
            <v>80000</v>
          </cell>
          <cell r="V77">
            <v>15360000</v>
          </cell>
          <cell r="W77">
            <v>125951999.99999999</v>
          </cell>
          <cell r="X77">
            <v>192</v>
          </cell>
          <cell r="Y77">
            <v>80000</v>
          </cell>
          <cell r="Z77">
            <v>80000</v>
          </cell>
          <cell r="AA77">
            <v>15360000</v>
          </cell>
          <cell r="AB77">
            <v>125951999.99999999</v>
          </cell>
          <cell r="AC77">
            <v>192</v>
          </cell>
          <cell r="AD77">
            <v>80000</v>
          </cell>
          <cell r="AE77">
            <v>80000</v>
          </cell>
          <cell r="AF77">
            <v>15360000</v>
          </cell>
          <cell r="AG77">
            <v>125951999.99999999</v>
          </cell>
          <cell r="AH77">
            <v>192</v>
          </cell>
          <cell r="AI77">
            <v>100000</v>
          </cell>
          <cell r="AJ77">
            <v>100000</v>
          </cell>
          <cell r="AK77">
            <v>19200000</v>
          </cell>
          <cell r="AL77">
            <v>157440000</v>
          </cell>
          <cell r="AM77">
            <v>192</v>
          </cell>
          <cell r="AN77">
            <v>100000</v>
          </cell>
          <cell r="AO77">
            <v>100000</v>
          </cell>
          <cell r="AP77">
            <v>19200000</v>
          </cell>
          <cell r="AQ77">
            <v>157440000</v>
          </cell>
          <cell r="AR77">
            <v>192</v>
          </cell>
          <cell r="AS77">
            <v>100000</v>
          </cell>
          <cell r="AT77">
            <v>100000</v>
          </cell>
          <cell r="AU77">
            <v>19200000</v>
          </cell>
          <cell r="AV77">
            <v>157440000</v>
          </cell>
          <cell r="AW77">
            <v>192</v>
          </cell>
          <cell r="AX77">
            <v>100000</v>
          </cell>
          <cell r="AY77">
            <v>100000</v>
          </cell>
          <cell r="AZ77">
            <v>19200000</v>
          </cell>
          <cell r="BA77">
            <v>157440000</v>
          </cell>
          <cell r="BB77">
            <v>192</v>
          </cell>
          <cell r="BC77">
            <v>100000</v>
          </cell>
          <cell r="BD77">
            <v>100000</v>
          </cell>
          <cell r="BE77">
            <v>19200000</v>
          </cell>
          <cell r="BF77">
            <v>157440000</v>
          </cell>
          <cell r="BG77">
            <v>192</v>
          </cell>
          <cell r="BH77">
            <v>100000</v>
          </cell>
          <cell r="BI77">
            <v>100000</v>
          </cell>
          <cell r="BJ77">
            <v>19200000</v>
          </cell>
          <cell r="BK77">
            <v>157440000</v>
          </cell>
          <cell r="BL77">
            <v>192</v>
          </cell>
          <cell r="BM77">
            <v>100000</v>
          </cell>
          <cell r="BN77">
            <v>100000</v>
          </cell>
          <cell r="BO77">
            <v>19200000</v>
          </cell>
          <cell r="BP77">
            <v>157440000</v>
          </cell>
          <cell r="BQ77">
            <v>192</v>
          </cell>
          <cell r="BR77">
            <v>100000</v>
          </cell>
          <cell r="BS77">
            <v>100000</v>
          </cell>
          <cell r="BT77">
            <v>19200000</v>
          </cell>
          <cell r="BU77">
            <v>157440000</v>
          </cell>
          <cell r="BV77">
            <v>192</v>
          </cell>
          <cell r="BW77">
            <v>100000</v>
          </cell>
          <cell r="BX77">
            <v>100000</v>
          </cell>
          <cell r="BY77">
            <v>19200000</v>
          </cell>
          <cell r="BZ77">
            <v>157440000</v>
          </cell>
          <cell r="CA77">
            <v>1637376000</v>
          </cell>
          <cell r="CB77">
            <v>944640000</v>
          </cell>
          <cell r="CC77">
            <v>1140000</v>
          </cell>
          <cell r="CD77">
            <v>1140000</v>
          </cell>
          <cell r="CE77">
            <v>218880000</v>
          </cell>
          <cell r="CF77">
            <v>1794816000</v>
          </cell>
        </row>
        <row r="78">
          <cell r="A78" t="str">
            <v>연결</v>
          </cell>
          <cell r="B78" t="str">
            <v>제품</v>
          </cell>
          <cell r="C78" t="str">
            <v>휴.CRM2</v>
          </cell>
          <cell r="D78" t="str">
            <v>폴리머</v>
          </cell>
          <cell r="E78" t="str">
            <v>Pack</v>
          </cell>
          <cell r="F78" t="str">
            <v>Neo</v>
          </cell>
          <cell r="G78" t="str">
            <v>국산</v>
          </cell>
          <cell r="H78" t="str">
            <v>563443</v>
          </cell>
          <cell r="I78" t="str">
            <v>563443A1</v>
          </cell>
          <cell r="J78" t="str">
            <v>SEMC</v>
          </cell>
          <cell r="K78" t="str">
            <v>BMC</v>
          </cell>
          <cell r="L78" t="str">
            <v>직수출</v>
          </cell>
          <cell r="M78" t="str">
            <v>JPY</v>
          </cell>
          <cell r="N78" t="str">
            <v>중국</v>
          </cell>
          <cell r="O78" t="str">
            <v>유영문</v>
          </cell>
          <cell r="P78">
            <v>1</v>
          </cell>
          <cell r="Q78" t="str">
            <v>휴대폰</v>
          </cell>
          <cell r="S78">
            <v>306</v>
          </cell>
          <cell r="T78">
            <v>264000</v>
          </cell>
          <cell r="U78">
            <v>264000</v>
          </cell>
          <cell r="V78">
            <v>80784000</v>
          </cell>
          <cell r="W78">
            <v>662428800</v>
          </cell>
          <cell r="X78">
            <v>306</v>
          </cell>
          <cell r="Y78">
            <v>264000</v>
          </cell>
          <cell r="Z78">
            <v>264000</v>
          </cell>
          <cell r="AA78">
            <v>80784000</v>
          </cell>
          <cell r="AB78">
            <v>662428800</v>
          </cell>
          <cell r="AC78">
            <v>306</v>
          </cell>
          <cell r="AD78">
            <v>264000</v>
          </cell>
          <cell r="AE78">
            <v>264000</v>
          </cell>
          <cell r="AF78">
            <v>80784000</v>
          </cell>
          <cell r="AG78">
            <v>662428800</v>
          </cell>
          <cell r="AH78">
            <v>306</v>
          </cell>
          <cell r="AI78">
            <v>140000</v>
          </cell>
          <cell r="AJ78">
            <v>140000</v>
          </cell>
          <cell r="AK78">
            <v>42840000</v>
          </cell>
          <cell r="AL78">
            <v>351287999.99999994</v>
          </cell>
          <cell r="AM78">
            <v>306</v>
          </cell>
          <cell r="AN78">
            <v>140000</v>
          </cell>
          <cell r="AO78">
            <v>140000</v>
          </cell>
          <cell r="AP78">
            <v>42840000</v>
          </cell>
          <cell r="AQ78">
            <v>351287999.99999994</v>
          </cell>
          <cell r="AR78">
            <v>306</v>
          </cell>
          <cell r="AS78">
            <v>140000</v>
          </cell>
          <cell r="AT78">
            <v>140000</v>
          </cell>
          <cell r="AU78">
            <v>42840000</v>
          </cell>
          <cell r="AV78">
            <v>351287999.99999994</v>
          </cell>
          <cell r="AW78">
            <v>306</v>
          </cell>
          <cell r="AX78">
            <v>246000</v>
          </cell>
          <cell r="AY78">
            <v>246000</v>
          </cell>
          <cell r="AZ78">
            <v>75276000</v>
          </cell>
          <cell r="BA78">
            <v>617263200</v>
          </cell>
          <cell r="BB78">
            <v>306</v>
          </cell>
          <cell r="BC78">
            <v>246000</v>
          </cell>
          <cell r="BD78">
            <v>246000</v>
          </cell>
          <cell r="BE78">
            <v>75276000</v>
          </cell>
          <cell r="BF78">
            <v>617263200</v>
          </cell>
          <cell r="BG78">
            <v>306</v>
          </cell>
          <cell r="BH78">
            <v>246000</v>
          </cell>
          <cell r="BI78">
            <v>246000</v>
          </cell>
          <cell r="BJ78">
            <v>75276000</v>
          </cell>
          <cell r="BK78">
            <v>617263200</v>
          </cell>
          <cell r="BL78">
            <v>306</v>
          </cell>
          <cell r="BM78">
            <v>333000</v>
          </cell>
          <cell r="BN78">
            <v>333000</v>
          </cell>
          <cell r="BO78">
            <v>101898000</v>
          </cell>
          <cell r="BP78">
            <v>835563599.99999988</v>
          </cell>
          <cell r="BQ78">
            <v>306</v>
          </cell>
          <cell r="BR78">
            <v>333000</v>
          </cell>
          <cell r="BS78">
            <v>333000</v>
          </cell>
          <cell r="BT78">
            <v>101898000</v>
          </cell>
          <cell r="BU78">
            <v>835563599.99999988</v>
          </cell>
          <cell r="BV78">
            <v>306</v>
          </cell>
          <cell r="BW78">
            <v>333000</v>
          </cell>
          <cell r="BX78">
            <v>333000</v>
          </cell>
          <cell r="BY78">
            <v>101898000</v>
          </cell>
          <cell r="BZ78">
            <v>835563599.99999988</v>
          </cell>
          <cell r="CA78">
            <v>6564067200</v>
          </cell>
          <cell r="CB78">
            <v>4358480400</v>
          </cell>
          <cell r="CC78">
            <v>2949000</v>
          </cell>
          <cell r="CD78">
            <v>2949000</v>
          </cell>
          <cell r="CE78">
            <v>902394000</v>
          </cell>
          <cell r="CF78">
            <v>7399630800</v>
          </cell>
        </row>
        <row r="79">
          <cell r="A79" t="str">
            <v>연결</v>
          </cell>
          <cell r="B79" t="str">
            <v>제품</v>
          </cell>
          <cell r="C79" t="str">
            <v>휴.CRM2</v>
          </cell>
          <cell r="D79" t="str">
            <v>폴리머</v>
          </cell>
          <cell r="E79" t="str">
            <v>Pack</v>
          </cell>
          <cell r="F79" t="str">
            <v>Neo</v>
          </cell>
          <cell r="G79" t="str">
            <v>국산</v>
          </cell>
          <cell r="H79" t="str">
            <v>563443</v>
          </cell>
          <cell r="I79" t="str">
            <v>563443A1</v>
          </cell>
          <cell r="J79" t="str">
            <v>SEMC</v>
          </cell>
          <cell r="K79" t="str">
            <v>FLX(Zhuhai)</v>
          </cell>
          <cell r="L79" t="str">
            <v>직수출</v>
          </cell>
          <cell r="M79" t="str">
            <v>JPY</v>
          </cell>
          <cell r="N79" t="str">
            <v>중국</v>
          </cell>
          <cell r="O79" t="str">
            <v>유영문</v>
          </cell>
          <cell r="P79">
            <v>1</v>
          </cell>
          <cell r="Q79" t="str">
            <v>휴대폰</v>
          </cell>
          <cell r="S79">
            <v>306</v>
          </cell>
          <cell r="T79">
            <v>104000</v>
          </cell>
          <cell r="U79">
            <v>104000</v>
          </cell>
          <cell r="V79">
            <v>31824000</v>
          </cell>
          <cell r="W79">
            <v>260956799.99999997</v>
          </cell>
          <cell r="X79">
            <v>306</v>
          </cell>
          <cell r="Y79">
            <v>104000</v>
          </cell>
          <cell r="Z79">
            <v>104000</v>
          </cell>
          <cell r="AA79">
            <v>31824000</v>
          </cell>
          <cell r="AB79">
            <v>260956799.99999997</v>
          </cell>
          <cell r="AC79">
            <v>306</v>
          </cell>
          <cell r="AD79">
            <v>104000</v>
          </cell>
          <cell r="AE79">
            <v>104000</v>
          </cell>
          <cell r="AF79">
            <v>31824000</v>
          </cell>
          <cell r="AG79">
            <v>260956799.99999997</v>
          </cell>
          <cell r="AH79">
            <v>306</v>
          </cell>
          <cell r="AI79">
            <v>140000</v>
          </cell>
          <cell r="AJ79">
            <v>140000</v>
          </cell>
          <cell r="AK79">
            <v>42840000</v>
          </cell>
          <cell r="AL79">
            <v>351287999.99999994</v>
          </cell>
          <cell r="AM79">
            <v>306</v>
          </cell>
          <cell r="AN79">
            <v>140000</v>
          </cell>
          <cell r="AO79">
            <v>140000</v>
          </cell>
          <cell r="AP79">
            <v>42840000</v>
          </cell>
          <cell r="AQ79">
            <v>351287999.99999994</v>
          </cell>
          <cell r="AR79">
            <v>306</v>
          </cell>
          <cell r="AS79">
            <v>140000</v>
          </cell>
          <cell r="AT79">
            <v>140000</v>
          </cell>
          <cell r="AU79">
            <v>42840000</v>
          </cell>
          <cell r="AV79">
            <v>351287999.99999994</v>
          </cell>
          <cell r="AW79">
            <v>306</v>
          </cell>
          <cell r="AX79">
            <v>156000</v>
          </cell>
          <cell r="AY79">
            <v>156000</v>
          </cell>
          <cell r="AZ79">
            <v>47736000</v>
          </cell>
          <cell r="BA79">
            <v>391435199.99999994</v>
          </cell>
          <cell r="BB79">
            <v>306</v>
          </cell>
          <cell r="BC79">
            <v>156000</v>
          </cell>
          <cell r="BD79">
            <v>156000</v>
          </cell>
          <cell r="BE79">
            <v>47736000</v>
          </cell>
          <cell r="BF79">
            <v>391435199.99999994</v>
          </cell>
          <cell r="BG79">
            <v>306</v>
          </cell>
          <cell r="BH79">
            <v>156000</v>
          </cell>
          <cell r="BI79">
            <v>156000</v>
          </cell>
          <cell r="BJ79">
            <v>47736000</v>
          </cell>
          <cell r="BK79">
            <v>391435199.99999994</v>
          </cell>
          <cell r="BL79">
            <v>306</v>
          </cell>
          <cell r="BM79">
            <v>237000</v>
          </cell>
          <cell r="BN79">
            <v>237000</v>
          </cell>
          <cell r="BO79">
            <v>72522000</v>
          </cell>
          <cell r="BP79">
            <v>594680400</v>
          </cell>
          <cell r="BQ79">
            <v>306</v>
          </cell>
          <cell r="BR79">
            <v>237000</v>
          </cell>
          <cell r="BS79">
            <v>237000</v>
          </cell>
          <cell r="BT79">
            <v>72522000</v>
          </cell>
          <cell r="BU79">
            <v>594680400</v>
          </cell>
          <cell r="BV79">
            <v>306</v>
          </cell>
          <cell r="BW79">
            <v>237000</v>
          </cell>
          <cell r="BX79">
            <v>237000</v>
          </cell>
          <cell r="BY79">
            <v>72522000</v>
          </cell>
          <cell r="BZ79">
            <v>594680400</v>
          </cell>
          <cell r="CA79">
            <v>4200400799.9999995</v>
          </cell>
          <cell r="CB79">
            <v>2958346800</v>
          </cell>
          <cell r="CC79">
            <v>1911000</v>
          </cell>
          <cell r="CD79">
            <v>1911000</v>
          </cell>
          <cell r="CE79">
            <v>584766000</v>
          </cell>
          <cell r="CF79">
            <v>4795081200</v>
          </cell>
        </row>
        <row r="80">
          <cell r="A80" t="str">
            <v>연결</v>
          </cell>
          <cell r="B80" t="str">
            <v>제품</v>
          </cell>
          <cell r="C80" t="str">
            <v>휴.CRM2</v>
          </cell>
          <cell r="D80" t="str">
            <v>폴리머</v>
          </cell>
          <cell r="E80" t="str">
            <v>Pack</v>
          </cell>
          <cell r="F80" t="str">
            <v>Neo</v>
          </cell>
          <cell r="G80" t="str">
            <v>국산</v>
          </cell>
          <cell r="H80" t="str">
            <v>563443</v>
          </cell>
          <cell r="I80" t="str">
            <v>563443A1</v>
          </cell>
          <cell r="J80" t="str">
            <v>SEMC</v>
          </cell>
          <cell r="K80" t="str">
            <v>FLX(Brazil)</v>
          </cell>
          <cell r="L80" t="str">
            <v>직수출</v>
          </cell>
          <cell r="M80" t="str">
            <v>JPY</v>
          </cell>
          <cell r="N80" t="str">
            <v>남미</v>
          </cell>
          <cell r="O80" t="str">
            <v>유영문</v>
          </cell>
          <cell r="P80">
            <v>1</v>
          </cell>
          <cell r="Q80" t="str">
            <v>휴대폰</v>
          </cell>
          <cell r="S80">
            <v>306</v>
          </cell>
          <cell r="T80">
            <v>52000</v>
          </cell>
          <cell r="U80">
            <v>52000</v>
          </cell>
          <cell r="V80">
            <v>15912000</v>
          </cell>
          <cell r="W80">
            <v>130478399.99999999</v>
          </cell>
          <cell r="X80">
            <v>306</v>
          </cell>
          <cell r="Y80">
            <v>52000</v>
          </cell>
          <cell r="Z80">
            <v>52000</v>
          </cell>
          <cell r="AA80">
            <v>15912000</v>
          </cell>
          <cell r="AB80">
            <v>130478399.99999999</v>
          </cell>
          <cell r="AC80">
            <v>306</v>
          </cell>
          <cell r="AD80">
            <v>52000</v>
          </cell>
          <cell r="AE80">
            <v>52000</v>
          </cell>
          <cell r="AF80">
            <v>15912000</v>
          </cell>
          <cell r="AG80">
            <v>130478399.99999999</v>
          </cell>
          <cell r="AH80">
            <v>306</v>
          </cell>
          <cell r="AI80">
            <v>70000</v>
          </cell>
          <cell r="AJ80">
            <v>70000</v>
          </cell>
          <cell r="AK80">
            <v>21420000</v>
          </cell>
          <cell r="AL80">
            <v>175643999.99999997</v>
          </cell>
          <cell r="AM80">
            <v>306</v>
          </cell>
          <cell r="AN80">
            <v>70000</v>
          </cell>
          <cell r="AO80">
            <v>70000</v>
          </cell>
          <cell r="AP80">
            <v>21420000</v>
          </cell>
          <cell r="AQ80">
            <v>175643999.99999997</v>
          </cell>
          <cell r="AR80">
            <v>306</v>
          </cell>
          <cell r="AS80">
            <v>70000</v>
          </cell>
          <cell r="AT80">
            <v>70000</v>
          </cell>
          <cell r="AU80">
            <v>21420000</v>
          </cell>
          <cell r="AV80">
            <v>175643999.99999997</v>
          </cell>
          <cell r="AW80">
            <v>306</v>
          </cell>
          <cell r="AX80">
            <v>78000</v>
          </cell>
          <cell r="AY80">
            <v>78000</v>
          </cell>
          <cell r="AZ80">
            <v>23868000</v>
          </cell>
          <cell r="BA80">
            <v>195717599.99999997</v>
          </cell>
          <cell r="BB80">
            <v>306</v>
          </cell>
          <cell r="BC80">
            <v>78000</v>
          </cell>
          <cell r="BD80">
            <v>78000</v>
          </cell>
          <cell r="BE80">
            <v>23868000</v>
          </cell>
          <cell r="BF80">
            <v>195717599.99999997</v>
          </cell>
          <cell r="BG80">
            <v>306</v>
          </cell>
          <cell r="BH80">
            <v>78000</v>
          </cell>
          <cell r="BI80">
            <v>78000</v>
          </cell>
          <cell r="BJ80">
            <v>23868000</v>
          </cell>
          <cell r="BK80">
            <v>195717599.99999997</v>
          </cell>
          <cell r="BL80">
            <v>306</v>
          </cell>
          <cell r="BM80">
            <v>80000</v>
          </cell>
          <cell r="BN80">
            <v>80000</v>
          </cell>
          <cell r="BO80">
            <v>24480000</v>
          </cell>
          <cell r="BP80">
            <v>200735999.99999997</v>
          </cell>
          <cell r="BQ80">
            <v>306</v>
          </cell>
          <cell r="BR80">
            <v>80000</v>
          </cell>
          <cell r="BS80">
            <v>80000</v>
          </cell>
          <cell r="BT80">
            <v>24480000</v>
          </cell>
          <cell r="BU80">
            <v>200735999.99999997</v>
          </cell>
          <cell r="BV80">
            <v>306</v>
          </cell>
          <cell r="BW80">
            <v>80000</v>
          </cell>
          <cell r="BX80">
            <v>80000</v>
          </cell>
          <cell r="BY80">
            <v>24480000</v>
          </cell>
          <cell r="BZ80">
            <v>200735999.99999997</v>
          </cell>
          <cell r="CA80">
            <v>1906991999.9999998</v>
          </cell>
          <cell r="CB80">
            <v>1189360799.9999998</v>
          </cell>
          <cell r="CC80">
            <v>840000</v>
          </cell>
          <cell r="CD80">
            <v>840000</v>
          </cell>
          <cell r="CE80">
            <v>257040000</v>
          </cell>
          <cell r="CF80">
            <v>2107727999.9999998</v>
          </cell>
        </row>
        <row r="81">
          <cell r="A81" t="str">
            <v>연결</v>
          </cell>
          <cell r="B81" t="str">
            <v>제품</v>
          </cell>
          <cell r="C81" t="str">
            <v>휴.CRM2</v>
          </cell>
          <cell r="D81" t="str">
            <v>폴리머</v>
          </cell>
          <cell r="E81" t="str">
            <v>Cell</v>
          </cell>
          <cell r="G81" t="str">
            <v>국산</v>
          </cell>
          <cell r="H81" t="str">
            <v>463443</v>
          </cell>
          <cell r="I81" t="str">
            <v>463443A1</v>
          </cell>
          <cell r="J81" t="str">
            <v>SEMC</v>
          </cell>
          <cell r="K81" t="str">
            <v>Pro power</v>
          </cell>
          <cell r="L81" t="str">
            <v>직수출</v>
          </cell>
          <cell r="M81" t="str">
            <v>JPY</v>
          </cell>
          <cell r="N81" t="str">
            <v>중국</v>
          </cell>
          <cell r="O81" t="str">
            <v>유영문</v>
          </cell>
          <cell r="P81">
            <v>1</v>
          </cell>
          <cell r="Q81" t="str">
            <v>휴대폰</v>
          </cell>
          <cell r="S81">
            <v>192</v>
          </cell>
          <cell r="T81">
            <v>50000</v>
          </cell>
          <cell r="U81">
            <v>50000</v>
          </cell>
          <cell r="V81">
            <v>9600000</v>
          </cell>
          <cell r="W81">
            <v>78720000</v>
          </cell>
          <cell r="X81">
            <v>192</v>
          </cell>
          <cell r="Y81">
            <v>50000</v>
          </cell>
          <cell r="Z81">
            <v>50000</v>
          </cell>
          <cell r="AA81">
            <v>9600000</v>
          </cell>
          <cell r="AB81">
            <v>78720000</v>
          </cell>
          <cell r="AC81">
            <v>192</v>
          </cell>
          <cell r="AD81">
            <v>50000</v>
          </cell>
          <cell r="AE81">
            <v>50000</v>
          </cell>
          <cell r="AF81">
            <v>9600000</v>
          </cell>
          <cell r="AG81">
            <v>78720000</v>
          </cell>
          <cell r="AH81">
            <v>192</v>
          </cell>
          <cell r="AI81">
            <v>70000</v>
          </cell>
          <cell r="AJ81">
            <v>70000</v>
          </cell>
          <cell r="AK81">
            <v>13440000</v>
          </cell>
          <cell r="AL81">
            <v>110207999.99999999</v>
          </cell>
          <cell r="AM81">
            <v>192</v>
          </cell>
          <cell r="AN81">
            <v>70000</v>
          </cell>
          <cell r="AO81">
            <v>70000</v>
          </cell>
          <cell r="AP81">
            <v>13440000</v>
          </cell>
          <cell r="AQ81">
            <v>110207999.99999999</v>
          </cell>
          <cell r="AR81">
            <v>192</v>
          </cell>
          <cell r="AS81">
            <v>70000</v>
          </cell>
          <cell r="AT81">
            <v>70000</v>
          </cell>
          <cell r="AU81">
            <v>13440000</v>
          </cell>
          <cell r="AV81">
            <v>110207999.99999999</v>
          </cell>
          <cell r="AW81">
            <v>192</v>
          </cell>
          <cell r="AX81">
            <v>100000</v>
          </cell>
          <cell r="AY81">
            <v>100000</v>
          </cell>
          <cell r="AZ81">
            <v>19200000</v>
          </cell>
          <cell r="BA81">
            <v>157440000</v>
          </cell>
          <cell r="BB81">
            <v>192</v>
          </cell>
          <cell r="BC81">
            <v>100000</v>
          </cell>
          <cell r="BD81">
            <v>100000</v>
          </cell>
          <cell r="BE81">
            <v>19200000</v>
          </cell>
          <cell r="BF81">
            <v>157440000</v>
          </cell>
          <cell r="BG81">
            <v>192</v>
          </cell>
          <cell r="BH81">
            <v>100000</v>
          </cell>
          <cell r="BI81">
            <v>100000</v>
          </cell>
          <cell r="BJ81">
            <v>19200000</v>
          </cell>
          <cell r="BK81">
            <v>157440000</v>
          </cell>
          <cell r="BL81">
            <v>192</v>
          </cell>
          <cell r="BM81">
            <v>90000</v>
          </cell>
          <cell r="BN81">
            <v>90000</v>
          </cell>
          <cell r="BO81">
            <v>17280000</v>
          </cell>
          <cell r="BP81">
            <v>141696000</v>
          </cell>
          <cell r="BQ81">
            <v>192</v>
          </cell>
          <cell r="BR81">
            <v>90000</v>
          </cell>
          <cell r="BS81">
            <v>90000</v>
          </cell>
          <cell r="BT81">
            <v>17280000</v>
          </cell>
          <cell r="BU81">
            <v>141696000</v>
          </cell>
          <cell r="BV81">
            <v>192</v>
          </cell>
          <cell r="BW81">
            <v>90000</v>
          </cell>
          <cell r="BX81">
            <v>90000</v>
          </cell>
          <cell r="BY81">
            <v>17280000</v>
          </cell>
          <cell r="BZ81">
            <v>141696000</v>
          </cell>
          <cell r="CA81">
            <v>1322496000</v>
          </cell>
          <cell r="CB81">
            <v>897408000</v>
          </cell>
          <cell r="CC81">
            <v>930000</v>
          </cell>
          <cell r="CD81">
            <v>930000</v>
          </cell>
          <cell r="CE81">
            <v>178560000</v>
          </cell>
          <cell r="CF81">
            <v>1464192000</v>
          </cell>
        </row>
        <row r="82">
          <cell r="A82" t="str">
            <v>연결</v>
          </cell>
          <cell r="B82" t="str">
            <v>제품</v>
          </cell>
          <cell r="C82" t="str">
            <v>휴.CRM2</v>
          </cell>
          <cell r="D82" t="str">
            <v>폴리머</v>
          </cell>
          <cell r="E82" t="str">
            <v>Pack</v>
          </cell>
          <cell r="F82" t="str">
            <v>Nils</v>
          </cell>
          <cell r="G82" t="str">
            <v>국산</v>
          </cell>
          <cell r="H82" t="str">
            <v>463443</v>
          </cell>
          <cell r="I82" t="str">
            <v>463443A1</v>
          </cell>
          <cell r="J82" t="str">
            <v>SEMC</v>
          </cell>
          <cell r="K82" t="str">
            <v>BMC</v>
          </cell>
          <cell r="L82" t="str">
            <v>직수출</v>
          </cell>
          <cell r="M82" t="str">
            <v>JPY</v>
          </cell>
          <cell r="N82" t="str">
            <v>중국</v>
          </cell>
          <cell r="O82" t="str">
            <v>유영문</v>
          </cell>
          <cell r="P82">
            <v>1</v>
          </cell>
          <cell r="Q82" t="str">
            <v>휴대폰</v>
          </cell>
          <cell r="S82">
            <v>306</v>
          </cell>
          <cell r="T82">
            <v>295000</v>
          </cell>
          <cell r="U82">
            <v>295000</v>
          </cell>
          <cell r="V82">
            <v>90270000</v>
          </cell>
          <cell r="W82">
            <v>740213999.99999988</v>
          </cell>
          <cell r="X82">
            <v>306</v>
          </cell>
          <cell r="Y82">
            <v>295000</v>
          </cell>
          <cell r="Z82">
            <v>295000</v>
          </cell>
          <cell r="AA82">
            <v>90270000</v>
          </cell>
          <cell r="AB82">
            <v>740213999.99999988</v>
          </cell>
          <cell r="AC82">
            <v>306</v>
          </cell>
          <cell r="AD82">
            <v>295000</v>
          </cell>
          <cell r="AE82">
            <v>295000</v>
          </cell>
          <cell r="AF82">
            <v>90270000</v>
          </cell>
          <cell r="AG82">
            <v>740213999.99999988</v>
          </cell>
          <cell r="AH82">
            <v>306</v>
          </cell>
          <cell r="AI82">
            <v>233000</v>
          </cell>
          <cell r="AJ82">
            <v>233000</v>
          </cell>
          <cell r="AK82">
            <v>71298000</v>
          </cell>
          <cell r="AL82">
            <v>584643600</v>
          </cell>
          <cell r="AM82">
            <v>306</v>
          </cell>
          <cell r="AN82">
            <v>233000</v>
          </cell>
          <cell r="AO82">
            <v>233000</v>
          </cell>
          <cell r="AP82">
            <v>71298000</v>
          </cell>
          <cell r="AQ82">
            <v>584643600</v>
          </cell>
          <cell r="AR82">
            <v>306</v>
          </cell>
          <cell r="AS82">
            <v>233000</v>
          </cell>
          <cell r="AT82">
            <v>233000</v>
          </cell>
          <cell r="AU82">
            <v>71298000</v>
          </cell>
          <cell r="AV82">
            <v>584643600</v>
          </cell>
          <cell r="AW82">
            <v>306</v>
          </cell>
          <cell r="AX82">
            <v>200000</v>
          </cell>
          <cell r="AY82">
            <v>200000</v>
          </cell>
          <cell r="AZ82">
            <v>61200000</v>
          </cell>
          <cell r="BA82">
            <v>501839999.99999994</v>
          </cell>
          <cell r="BB82">
            <v>306</v>
          </cell>
          <cell r="BC82">
            <v>200000</v>
          </cell>
          <cell r="BD82">
            <v>200000</v>
          </cell>
          <cell r="BE82">
            <v>61200000</v>
          </cell>
          <cell r="BF82">
            <v>501839999.99999994</v>
          </cell>
          <cell r="BG82">
            <v>306</v>
          </cell>
          <cell r="BH82">
            <v>200000</v>
          </cell>
          <cell r="BI82">
            <v>200000</v>
          </cell>
          <cell r="BJ82">
            <v>61200000</v>
          </cell>
          <cell r="BK82">
            <v>501839999.99999994</v>
          </cell>
          <cell r="BL82">
            <v>306</v>
          </cell>
          <cell r="BM82">
            <v>200000</v>
          </cell>
          <cell r="BN82">
            <v>200000</v>
          </cell>
          <cell r="BO82">
            <v>61200000</v>
          </cell>
          <cell r="BP82">
            <v>501839999.99999994</v>
          </cell>
          <cell r="BQ82">
            <v>306</v>
          </cell>
          <cell r="BR82">
            <v>200000</v>
          </cell>
          <cell r="BS82">
            <v>200000</v>
          </cell>
          <cell r="BT82">
            <v>61200000</v>
          </cell>
          <cell r="BU82">
            <v>501839999.99999994</v>
          </cell>
          <cell r="BV82">
            <v>306</v>
          </cell>
          <cell r="BW82">
            <v>200000</v>
          </cell>
          <cell r="BX82">
            <v>200000</v>
          </cell>
          <cell r="BY82">
            <v>61200000</v>
          </cell>
          <cell r="BZ82">
            <v>501839999.99999994</v>
          </cell>
          <cell r="CA82">
            <v>6483772799.999999</v>
          </cell>
          <cell r="CB82">
            <v>3011039999.9999995</v>
          </cell>
          <cell r="CC82">
            <v>2784000</v>
          </cell>
          <cell r="CD82">
            <v>2784000</v>
          </cell>
          <cell r="CE82">
            <v>851904000</v>
          </cell>
          <cell r="CF82">
            <v>6985612799.999999</v>
          </cell>
        </row>
        <row r="83">
          <cell r="A83" t="str">
            <v>연결</v>
          </cell>
          <cell r="B83" t="str">
            <v>제품</v>
          </cell>
          <cell r="C83" t="str">
            <v>휴.CRM2</v>
          </cell>
          <cell r="D83" t="str">
            <v>폴리머</v>
          </cell>
          <cell r="E83" t="str">
            <v>Pack</v>
          </cell>
          <cell r="F83" t="str">
            <v>Nils</v>
          </cell>
          <cell r="G83" t="str">
            <v>국산</v>
          </cell>
          <cell r="H83" t="str">
            <v>463443</v>
          </cell>
          <cell r="I83" t="str">
            <v>463443A1</v>
          </cell>
          <cell r="J83" t="str">
            <v>SEMC</v>
          </cell>
          <cell r="K83" t="str">
            <v>FSA(Shah Alam)</v>
          </cell>
          <cell r="L83" t="str">
            <v>직수출</v>
          </cell>
          <cell r="M83" t="str">
            <v>JPY</v>
          </cell>
          <cell r="N83" t="str">
            <v>동남아</v>
          </cell>
          <cell r="O83" t="str">
            <v>유영문</v>
          </cell>
          <cell r="P83">
            <v>1</v>
          </cell>
          <cell r="Q83" t="str">
            <v>휴대폰</v>
          </cell>
          <cell r="S83">
            <v>306</v>
          </cell>
          <cell r="T83">
            <v>234000</v>
          </cell>
          <cell r="U83">
            <v>234000</v>
          </cell>
          <cell r="V83">
            <v>71604000</v>
          </cell>
          <cell r="W83">
            <v>587152800</v>
          </cell>
          <cell r="X83">
            <v>306</v>
          </cell>
          <cell r="Y83">
            <v>234000</v>
          </cell>
          <cell r="Z83">
            <v>234000</v>
          </cell>
          <cell r="AA83">
            <v>71604000</v>
          </cell>
          <cell r="AB83">
            <v>587152800</v>
          </cell>
          <cell r="AC83">
            <v>306</v>
          </cell>
          <cell r="AD83">
            <v>234000</v>
          </cell>
          <cell r="AE83">
            <v>234000</v>
          </cell>
          <cell r="AF83">
            <v>71604000</v>
          </cell>
          <cell r="AG83">
            <v>587152800</v>
          </cell>
          <cell r="AH83">
            <v>306</v>
          </cell>
          <cell r="AI83">
            <v>330000</v>
          </cell>
          <cell r="AJ83">
            <v>330000</v>
          </cell>
          <cell r="AK83">
            <v>100980000</v>
          </cell>
          <cell r="AL83">
            <v>828035999.99999988</v>
          </cell>
          <cell r="AM83">
            <v>306</v>
          </cell>
          <cell r="AN83">
            <v>330000</v>
          </cell>
          <cell r="AO83">
            <v>330000</v>
          </cell>
          <cell r="AP83">
            <v>100980000</v>
          </cell>
          <cell r="AQ83">
            <v>828035999.99999988</v>
          </cell>
          <cell r="AR83">
            <v>306</v>
          </cell>
          <cell r="AS83">
            <v>330000</v>
          </cell>
          <cell r="AT83">
            <v>330000</v>
          </cell>
          <cell r="AU83">
            <v>100980000</v>
          </cell>
          <cell r="AV83">
            <v>828035999.99999988</v>
          </cell>
          <cell r="AW83">
            <v>306</v>
          </cell>
          <cell r="AX83">
            <v>245000</v>
          </cell>
          <cell r="AY83">
            <v>245000</v>
          </cell>
          <cell r="AZ83">
            <v>74970000</v>
          </cell>
          <cell r="BA83">
            <v>614754000</v>
          </cell>
          <cell r="BB83">
            <v>306</v>
          </cell>
          <cell r="BC83">
            <v>245000</v>
          </cell>
          <cell r="BD83">
            <v>245000</v>
          </cell>
          <cell r="BE83">
            <v>74970000</v>
          </cell>
          <cell r="BF83">
            <v>614754000</v>
          </cell>
          <cell r="BG83">
            <v>306</v>
          </cell>
          <cell r="BH83">
            <v>245000</v>
          </cell>
          <cell r="BI83">
            <v>245000</v>
          </cell>
          <cell r="BJ83">
            <v>74970000</v>
          </cell>
          <cell r="BK83">
            <v>614754000</v>
          </cell>
          <cell r="BL83">
            <v>306</v>
          </cell>
          <cell r="BM83">
            <v>215000</v>
          </cell>
          <cell r="BN83">
            <v>215000</v>
          </cell>
          <cell r="BO83">
            <v>65790000</v>
          </cell>
          <cell r="BP83">
            <v>539478000</v>
          </cell>
          <cell r="BQ83">
            <v>306</v>
          </cell>
          <cell r="BR83">
            <v>215000</v>
          </cell>
          <cell r="BS83">
            <v>215000</v>
          </cell>
          <cell r="BT83">
            <v>65790000</v>
          </cell>
          <cell r="BU83">
            <v>539478000</v>
          </cell>
          <cell r="BV83">
            <v>306</v>
          </cell>
          <cell r="BW83">
            <v>215000</v>
          </cell>
          <cell r="BX83">
            <v>215000</v>
          </cell>
          <cell r="BY83">
            <v>65790000</v>
          </cell>
          <cell r="BZ83">
            <v>539478000</v>
          </cell>
          <cell r="CA83">
            <v>7168784400</v>
          </cell>
          <cell r="CB83">
            <v>3462696000</v>
          </cell>
          <cell r="CC83">
            <v>3072000</v>
          </cell>
          <cell r="CD83">
            <v>3072000</v>
          </cell>
          <cell r="CE83">
            <v>940032000</v>
          </cell>
          <cell r="CF83">
            <v>7708262400</v>
          </cell>
        </row>
        <row r="84">
          <cell r="A84" t="str">
            <v>연결</v>
          </cell>
          <cell r="B84" t="str">
            <v>제품</v>
          </cell>
          <cell r="C84" t="str">
            <v>휴.CRM2</v>
          </cell>
          <cell r="D84" t="str">
            <v>폴리머</v>
          </cell>
          <cell r="E84" t="str">
            <v>Pack</v>
          </cell>
          <cell r="F84" t="str">
            <v>Nils</v>
          </cell>
          <cell r="G84" t="str">
            <v>국산</v>
          </cell>
          <cell r="H84" t="str">
            <v>463443</v>
          </cell>
          <cell r="I84" t="str">
            <v>463443A1</v>
          </cell>
          <cell r="J84" t="str">
            <v>SEMC</v>
          </cell>
          <cell r="K84" t="str">
            <v>FLX(Brazil)</v>
          </cell>
          <cell r="L84" t="str">
            <v>직수출</v>
          </cell>
          <cell r="M84" t="str">
            <v>JPY</v>
          </cell>
          <cell r="N84" t="str">
            <v>남미</v>
          </cell>
          <cell r="O84" t="str">
            <v>유영문</v>
          </cell>
          <cell r="P84">
            <v>1</v>
          </cell>
          <cell r="Q84" t="str">
            <v>휴대폰</v>
          </cell>
          <cell r="S84">
            <v>306</v>
          </cell>
          <cell r="T84">
            <v>78000</v>
          </cell>
          <cell r="U84">
            <v>78000</v>
          </cell>
          <cell r="V84">
            <v>23868000</v>
          </cell>
          <cell r="W84">
            <v>195717599.99999997</v>
          </cell>
          <cell r="X84">
            <v>306</v>
          </cell>
          <cell r="Y84">
            <v>78000</v>
          </cell>
          <cell r="Z84">
            <v>78000</v>
          </cell>
          <cell r="AA84">
            <v>23868000</v>
          </cell>
          <cell r="AB84">
            <v>195717599.99999997</v>
          </cell>
          <cell r="AC84">
            <v>306</v>
          </cell>
          <cell r="AD84">
            <v>78000</v>
          </cell>
          <cell r="AE84">
            <v>78000</v>
          </cell>
          <cell r="AF84">
            <v>23868000</v>
          </cell>
          <cell r="AG84">
            <v>195717599.99999997</v>
          </cell>
          <cell r="AH84">
            <v>306</v>
          </cell>
          <cell r="AI84">
            <v>210000</v>
          </cell>
          <cell r="AJ84">
            <v>210000</v>
          </cell>
          <cell r="AK84">
            <v>64260000</v>
          </cell>
          <cell r="AL84">
            <v>526931999.99999994</v>
          </cell>
          <cell r="AM84">
            <v>306</v>
          </cell>
          <cell r="AN84">
            <v>210000</v>
          </cell>
          <cell r="AO84">
            <v>210000</v>
          </cell>
          <cell r="AP84">
            <v>64260000</v>
          </cell>
          <cell r="AQ84">
            <v>526931999.99999994</v>
          </cell>
          <cell r="AR84">
            <v>306</v>
          </cell>
          <cell r="AS84">
            <v>210000</v>
          </cell>
          <cell r="AT84">
            <v>210000</v>
          </cell>
          <cell r="AU84">
            <v>64260000</v>
          </cell>
          <cell r="AV84">
            <v>526931999.99999994</v>
          </cell>
          <cell r="AW84">
            <v>306</v>
          </cell>
          <cell r="AX84">
            <v>190000</v>
          </cell>
          <cell r="AY84">
            <v>190000</v>
          </cell>
          <cell r="AZ84">
            <v>58140000</v>
          </cell>
          <cell r="BA84">
            <v>476747999.99999994</v>
          </cell>
          <cell r="BB84">
            <v>306</v>
          </cell>
          <cell r="BC84">
            <v>190000</v>
          </cell>
          <cell r="BD84">
            <v>190000</v>
          </cell>
          <cell r="BE84">
            <v>58140000</v>
          </cell>
          <cell r="BF84">
            <v>476747999.99999994</v>
          </cell>
          <cell r="BG84">
            <v>306</v>
          </cell>
          <cell r="BH84">
            <v>190000</v>
          </cell>
          <cell r="BI84">
            <v>190000</v>
          </cell>
          <cell r="BJ84">
            <v>58140000</v>
          </cell>
          <cell r="BK84">
            <v>476747999.99999994</v>
          </cell>
          <cell r="BL84">
            <v>306</v>
          </cell>
          <cell r="BM84">
            <v>179000</v>
          </cell>
          <cell r="BN84">
            <v>179000</v>
          </cell>
          <cell r="BO84">
            <v>54774000</v>
          </cell>
          <cell r="BP84">
            <v>449146799.99999994</v>
          </cell>
          <cell r="BQ84">
            <v>306</v>
          </cell>
          <cell r="BR84">
            <v>179000</v>
          </cell>
          <cell r="BS84">
            <v>179000</v>
          </cell>
          <cell r="BT84">
            <v>54774000</v>
          </cell>
          <cell r="BU84">
            <v>449146799.99999994</v>
          </cell>
          <cell r="BV84">
            <v>306</v>
          </cell>
          <cell r="BW84">
            <v>179000</v>
          </cell>
          <cell r="BX84">
            <v>179000</v>
          </cell>
          <cell r="BY84">
            <v>54774000</v>
          </cell>
          <cell r="BZ84">
            <v>449146799.99999994</v>
          </cell>
          <cell r="CA84">
            <v>4496486399.999999</v>
          </cell>
          <cell r="CB84">
            <v>2777684399.9999995</v>
          </cell>
          <cell r="CC84">
            <v>1971000</v>
          </cell>
          <cell r="CD84">
            <v>1971000</v>
          </cell>
          <cell r="CE84">
            <v>603126000</v>
          </cell>
          <cell r="CF84">
            <v>4945633199.999999</v>
          </cell>
        </row>
        <row r="85">
          <cell r="A85" t="str">
            <v>연결</v>
          </cell>
          <cell r="B85" t="str">
            <v>제품</v>
          </cell>
          <cell r="C85" t="str">
            <v>휴.CRM2</v>
          </cell>
          <cell r="D85" t="str">
            <v>폴리머</v>
          </cell>
          <cell r="E85" t="str">
            <v>Pack</v>
          </cell>
          <cell r="F85" t="str">
            <v>Nils</v>
          </cell>
          <cell r="G85" t="str">
            <v>국산</v>
          </cell>
          <cell r="H85" t="str">
            <v>463443</v>
          </cell>
          <cell r="I85" t="str">
            <v>463443A1</v>
          </cell>
          <cell r="J85" t="str">
            <v>SEMC</v>
          </cell>
          <cell r="K85" t="str">
            <v>FLX(Zhuhai)</v>
          </cell>
          <cell r="L85" t="str">
            <v>직수출</v>
          </cell>
          <cell r="M85" t="str">
            <v>JPY</v>
          </cell>
          <cell r="N85" t="str">
            <v>중국</v>
          </cell>
          <cell r="O85" t="str">
            <v>유영문</v>
          </cell>
          <cell r="P85">
            <v>1</v>
          </cell>
          <cell r="Q85" t="str">
            <v>휴대폰</v>
          </cell>
          <cell r="S85">
            <v>306</v>
          </cell>
          <cell r="T85">
            <v>313000</v>
          </cell>
          <cell r="U85">
            <v>313000</v>
          </cell>
          <cell r="V85">
            <v>95778000</v>
          </cell>
          <cell r="W85">
            <v>785379599.99999988</v>
          </cell>
          <cell r="X85">
            <v>306</v>
          </cell>
          <cell r="Y85">
            <v>313000</v>
          </cell>
          <cell r="Z85">
            <v>313000</v>
          </cell>
          <cell r="AA85">
            <v>95778000</v>
          </cell>
          <cell r="AB85">
            <v>785379599.99999988</v>
          </cell>
          <cell r="AC85">
            <v>306</v>
          </cell>
          <cell r="AD85">
            <v>313000</v>
          </cell>
          <cell r="AE85">
            <v>313000</v>
          </cell>
          <cell r="AF85">
            <v>95778000</v>
          </cell>
          <cell r="AG85">
            <v>785379599.99999988</v>
          </cell>
          <cell r="AH85">
            <v>306</v>
          </cell>
          <cell r="AI85">
            <v>527000</v>
          </cell>
          <cell r="AJ85">
            <v>527000</v>
          </cell>
          <cell r="AK85">
            <v>161262000</v>
          </cell>
          <cell r="AL85">
            <v>1322348400</v>
          </cell>
          <cell r="AM85">
            <v>306</v>
          </cell>
          <cell r="AN85">
            <v>527000</v>
          </cell>
          <cell r="AO85">
            <v>527000</v>
          </cell>
          <cell r="AP85">
            <v>161262000</v>
          </cell>
          <cell r="AQ85">
            <v>1322348400</v>
          </cell>
          <cell r="AR85">
            <v>306</v>
          </cell>
          <cell r="AS85">
            <v>527000</v>
          </cell>
          <cell r="AT85">
            <v>527000</v>
          </cell>
          <cell r="AU85">
            <v>161262000</v>
          </cell>
          <cell r="AV85">
            <v>1322348400</v>
          </cell>
          <cell r="AW85">
            <v>306</v>
          </cell>
          <cell r="AX85">
            <v>445000</v>
          </cell>
          <cell r="AY85">
            <v>445000</v>
          </cell>
          <cell r="AZ85">
            <v>136170000</v>
          </cell>
          <cell r="BA85">
            <v>1116594000</v>
          </cell>
          <cell r="BB85">
            <v>306</v>
          </cell>
          <cell r="BC85">
            <v>445000</v>
          </cell>
          <cell r="BD85">
            <v>445000</v>
          </cell>
          <cell r="BE85">
            <v>136170000</v>
          </cell>
          <cell r="BF85">
            <v>1116594000</v>
          </cell>
          <cell r="BG85">
            <v>306</v>
          </cell>
          <cell r="BH85">
            <v>445000</v>
          </cell>
          <cell r="BI85">
            <v>445000</v>
          </cell>
          <cell r="BJ85">
            <v>136170000</v>
          </cell>
          <cell r="BK85">
            <v>1116594000</v>
          </cell>
          <cell r="BL85">
            <v>306</v>
          </cell>
          <cell r="BM85">
            <v>326000</v>
          </cell>
          <cell r="BN85">
            <v>326000</v>
          </cell>
          <cell r="BO85">
            <v>99756000</v>
          </cell>
          <cell r="BP85">
            <v>817999199.99999988</v>
          </cell>
          <cell r="BQ85">
            <v>306</v>
          </cell>
          <cell r="BR85">
            <v>326000</v>
          </cell>
          <cell r="BS85">
            <v>326000</v>
          </cell>
          <cell r="BT85">
            <v>99756000</v>
          </cell>
          <cell r="BU85">
            <v>817999199.99999988</v>
          </cell>
          <cell r="BV85">
            <v>306</v>
          </cell>
          <cell r="BW85">
            <v>326000</v>
          </cell>
          <cell r="BX85">
            <v>326000</v>
          </cell>
          <cell r="BY85">
            <v>99756000</v>
          </cell>
          <cell r="BZ85">
            <v>817999199.99999988</v>
          </cell>
          <cell r="CA85">
            <v>11308964400</v>
          </cell>
          <cell r="CB85">
            <v>5803779600</v>
          </cell>
          <cell r="CC85">
            <v>4833000</v>
          </cell>
          <cell r="CD85">
            <v>4833000</v>
          </cell>
          <cell r="CE85">
            <v>1478898000</v>
          </cell>
          <cell r="CF85">
            <v>12126963600</v>
          </cell>
        </row>
        <row r="86">
          <cell r="A86" t="str">
            <v>연결</v>
          </cell>
          <cell r="B86" t="str">
            <v>제품</v>
          </cell>
          <cell r="C86" t="str">
            <v>휴.CRM2</v>
          </cell>
          <cell r="D86" t="str">
            <v>폴리머</v>
          </cell>
          <cell r="E86" t="str">
            <v>Cell</v>
          </cell>
          <cell r="G86" t="str">
            <v>국내</v>
          </cell>
          <cell r="H86" t="str">
            <v>463945</v>
          </cell>
          <cell r="I86" t="str">
            <v>463945L1</v>
          </cell>
          <cell r="J86" t="str">
            <v>SEMC</v>
          </cell>
          <cell r="K86" t="str">
            <v>Pro power</v>
          </cell>
          <cell r="L86" t="str">
            <v>직수출</v>
          </cell>
          <cell r="M86" t="str">
            <v>JPY</v>
          </cell>
          <cell r="N86" t="str">
            <v>중국</v>
          </cell>
          <cell r="O86" t="str">
            <v>유영문</v>
          </cell>
          <cell r="P86">
            <v>1</v>
          </cell>
          <cell r="Q86" t="str">
            <v>휴대폰</v>
          </cell>
          <cell r="S86">
            <v>189</v>
          </cell>
          <cell r="T86">
            <v>0</v>
          </cell>
          <cell r="V86">
            <v>0</v>
          </cell>
          <cell r="W86">
            <v>0</v>
          </cell>
          <cell r="X86">
            <v>189</v>
          </cell>
          <cell r="Y86">
            <v>0</v>
          </cell>
          <cell r="AA86">
            <v>0</v>
          </cell>
          <cell r="AB86">
            <v>0</v>
          </cell>
          <cell r="AC86">
            <v>189</v>
          </cell>
          <cell r="AD86">
            <v>0</v>
          </cell>
          <cell r="AF86">
            <v>0</v>
          </cell>
          <cell r="AG86">
            <v>0</v>
          </cell>
          <cell r="AH86">
            <v>189</v>
          </cell>
          <cell r="AI86">
            <v>100000</v>
          </cell>
          <cell r="AJ86">
            <v>100000</v>
          </cell>
          <cell r="AK86">
            <v>18900000</v>
          </cell>
          <cell r="AL86">
            <v>154980000</v>
          </cell>
          <cell r="AM86">
            <v>189</v>
          </cell>
          <cell r="AN86">
            <v>100000</v>
          </cell>
          <cell r="AO86">
            <v>100000</v>
          </cell>
          <cell r="AP86">
            <v>18900000</v>
          </cell>
          <cell r="AQ86">
            <v>154980000</v>
          </cell>
          <cell r="AR86">
            <v>189</v>
          </cell>
          <cell r="AS86">
            <v>100000</v>
          </cell>
          <cell r="AT86">
            <v>100000</v>
          </cell>
          <cell r="AU86">
            <v>18900000</v>
          </cell>
          <cell r="AV86">
            <v>154980000</v>
          </cell>
          <cell r="AW86">
            <v>189</v>
          </cell>
          <cell r="AX86">
            <v>100000</v>
          </cell>
          <cell r="AY86">
            <v>100000</v>
          </cell>
          <cell r="AZ86">
            <v>18900000</v>
          </cell>
          <cell r="BA86">
            <v>154980000</v>
          </cell>
          <cell r="BB86">
            <v>189</v>
          </cell>
          <cell r="BC86">
            <v>100000</v>
          </cell>
          <cell r="BD86">
            <v>100000</v>
          </cell>
          <cell r="BE86">
            <v>18900000</v>
          </cell>
          <cell r="BF86">
            <v>154980000</v>
          </cell>
          <cell r="BG86">
            <v>189</v>
          </cell>
          <cell r="BH86">
            <v>0</v>
          </cell>
          <cell r="BJ86">
            <v>0</v>
          </cell>
          <cell r="BK86">
            <v>0</v>
          </cell>
          <cell r="BL86">
            <v>189</v>
          </cell>
          <cell r="BM86">
            <v>0</v>
          </cell>
          <cell r="BO86">
            <v>0</v>
          </cell>
          <cell r="BP86">
            <v>0</v>
          </cell>
          <cell r="BQ86">
            <v>189</v>
          </cell>
          <cell r="BR86">
            <v>0</v>
          </cell>
          <cell r="BT86">
            <v>0</v>
          </cell>
          <cell r="BU86">
            <v>0</v>
          </cell>
          <cell r="BV86">
            <v>189</v>
          </cell>
          <cell r="BW86">
            <v>0</v>
          </cell>
          <cell r="BY86">
            <v>0</v>
          </cell>
          <cell r="BZ86">
            <v>0</v>
          </cell>
          <cell r="CA86">
            <v>774900000</v>
          </cell>
          <cell r="CB86">
            <v>309960000</v>
          </cell>
          <cell r="CC86">
            <v>500000</v>
          </cell>
          <cell r="CD86">
            <v>500000</v>
          </cell>
          <cell r="CE86">
            <v>94500000</v>
          </cell>
          <cell r="CF86">
            <v>774900000</v>
          </cell>
        </row>
        <row r="87">
          <cell r="A87" t="str">
            <v>연결</v>
          </cell>
          <cell r="B87" t="str">
            <v>제품</v>
          </cell>
          <cell r="C87" t="str">
            <v>휴.CRM2</v>
          </cell>
          <cell r="D87" t="str">
            <v>폴리머</v>
          </cell>
          <cell r="E87" t="str">
            <v>Cell</v>
          </cell>
          <cell r="G87" t="str">
            <v>CN</v>
          </cell>
          <cell r="H87" t="str">
            <v>463945</v>
          </cell>
          <cell r="I87" t="str">
            <v>463945L1</v>
          </cell>
          <cell r="J87" t="str">
            <v>SEMC</v>
          </cell>
          <cell r="K87" t="str">
            <v>Pro power</v>
          </cell>
          <cell r="L87" t="str">
            <v>직수출</v>
          </cell>
          <cell r="M87" t="str">
            <v>JPY</v>
          </cell>
          <cell r="N87" t="str">
            <v>중국</v>
          </cell>
          <cell r="O87" t="str">
            <v>유영문</v>
          </cell>
          <cell r="P87">
            <v>1</v>
          </cell>
          <cell r="Q87" t="str">
            <v>휴대폰</v>
          </cell>
          <cell r="S87">
            <v>189</v>
          </cell>
          <cell r="T87">
            <v>60000</v>
          </cell>
          <cell r="U87">
            <v>60000</v>
          </cell>
          <cell r="V87">
            <v>11340000</v>
          </cell>
          <cell r="W87">
            <v>92987999.999999985</v>
          </cell>
          <cell r="X87">
            <v>189</v>
          </cell>
          <cell r="Y87">
            <v>60000</v>
          </cell>
          <cell r="Z87">
            <v>60000</v>
          </cell>
          <cell r="AA87">
            <v>11340000</v>
          </cell>
          <cell r="AB87">
            <v>92987999.999999985</v>
          </cell>
          <cell r="AC87">
            <v>189</v>
          </cell>
          <cell r="AD87">
            <v>60000</v>
          </cell>
          <cell r="AE87">
            <v>60000</v>
          </cell>
          <cell r="AF87">
            <v>11340000</v>
          </cell>
          <cell r="AG87">
            <v>92987999.999999985</v>
          </cell>
          <cell r="AH87">
            <v>189</v>
          </cell>
          <cell r="AI87">
            <v>0</v>
          </cell>
          <cell r="AK87">
            <v>0</v>
          </cell>
          <cell r="AL87">
            <v>0</v>
          </cell>
          <cell r="AM87">
            <v>189</v>
          </cell>
          <cell r="AN87">
            <v>0</v>
          </cell>
          <cell r="AP87">
            <v>0</v>
          </cell>
          <cell r="AQ87">
            <v>0</v>
          </cell>
          <cell r="AR87">
            <v>189</v>
          </cell>
          <cell r="AS87">
            <v>0</v>
          </cell>
          <cell r="AU87">
            <v>0</v>
          </cell>
          <cell r="AV87">
            <v>0</v>
          </cell>
          <cell r="AW87">
            <v>189</v>
          </cell>
          <cell r="AX87">
            <v>0</v>
          </cell>
          <cell r="AZ87">
            <v>0</v>
          </cell>
          <cell r="BA87">
            <v>0</v>
          </cell>
          <cell r="BB87">
            <v>189</v>
          </cell>
          <cell r="BC87">
            <v>0</v>
          </cell>
          <cell r="BE87">
            <v>0</v>
          </cell>
          <cell r="BF87">
            <v>0</v>
          </cell>
          <cell r="BG87">
            <v>189</v>
          </cell>
          <cell r="BH87">
            <v>100000</v>
          </cell>
          <cell r="BI87">
            <v>100000</v>
          </cell>
          <cell r="BJ87">
            <v>18900000</v>
          </cell>
          <cell r="BK87">
            <v>154980000</v>
          </cell>
          <cell r="BL87">
            <v>189</v>
          </cell>
          <cell r="BM87">
            <v>100000</v>
          </cell>
          <cell r="BN87">
            <v>100000</v>
          </cell>
          <cell r="BO87">
            <v>18900000</v>
          </cell>
          <cell r="BP87">
            <v>154980000</v>
          </cell>
          <cell r="BQ87">
            <v>189</v>
          </cell>
          <cell r="BR87">
            <v>100000</v>
          </cell>
          <cell r="BS87">
            <v>100000</v>
          </cell>
          <cell r="BT87">
            <v>18900000</v>
          </cell>
          <cell r="BU87">
            <v>154980000</v>
          </cell>
          <cell r="BV87">
            <v>189</v>
          </cell>
          <cell r="BW87">
            <v>100000</v>
          </cell>
          <cell r="BX87">
            <v>100000</v>
          </cell>
          <cell r="BY87">
            <v>18900000</v>
          </cell>
          <cell r="BZ87">
            <v>154980000</v>
          </cell>
          <cell r="CA87">
            <v>743904000</v>
          </cell>
          <cell r="CB87">
            <v>619920000</v>
          </cell>
          <cell r="CC87">
            <v>580000</v>
          </cell>
          <cell r="CD87">
            <v>580000</v>
          </cell>
          <cell r="CE87">
            <v>109620000</v>
          </cell>
          <cell r="CF87">
            <v>898884000</v>
          </cell>
        </row>
        <row r="88">
          <cell r="A88" t="str">
            <v>연결</v>
          </cell>
          <cell r="B88" t="str">
            <v>제품</v>
          </cell>
          <cell r="C88" t="str">
            <v>휴.CRM2</v>
          </cell>
          <cell r="D88" t="str">
            <v>폴리머</v>
          </cell>
          <cell r="E88" t="str">
            <v>Pack</v>
          </cell>
          <cell r="F88" t="str">
            <v>Hans</v>
          </cell>
          <cell r="G88" t="str">
            <v>국내</v>
          </cell>
          <cell r="H88" t="str">
            <v>463945</v>
          </cell>
          <cell r="I88" t="str">
            <v>463945L1</v>
          </cell>
          <cell r="J88" t="str">
            <v>SEMC</v>
          </cell>
          <cell r="K88" t="str">
            <v>BMC</v>
          </cell>
          <cell r="L88" t="str">
            <v>직수출</v>
          </cell>
          <cell r="M88" t="str">
            <v>JPY</v>
          </cell>
          <cell r="N88" t="str">
            <v>중국</v>
          </cell>
          <cell r="O88" t="str">
            <v>유영문</v>
          </cell>
          <cell r="P88">
            <v>1</v>
          </cell>
          <cell r="Q88" t="str">
            <v>휴대폰</v>
          </cell>
          <cell r="S88">
            <v>303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303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303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303</v>
          </cell>
          <cell r="AI88">
            <v>210000</v>
          </cell>
          <cell r="AJ88">
            <v>210000</v>
          </cell>
          <cell r="AK88">
            <v>63630000</v>
          </cell>
          <cell r="AL88">
            <v>521765999.99999994</v>
          </cell>
          <cell r="AM88">
            <v>303</v>
          </cell>
          <cell r="AN88">
            <v>210000</v>
          </cell>
          <cell r="AO88">
            <v>210000</v>
          </cell>
          <cell r="AP88">
            <v>63630000</v>
          </cell>
          <cell r="AQ88">
            <v>521765999.99999994</v>
          </cell>
          <cell r="AR88">
            <v>303</v>
          </cell>
          <cell r="AS88">
            <v>210000</v>
          </cell>
          <cell r="AT88">
            <v>210000</v>
          </cell>
          <cell r="AU88">
            <v>63630000</v>
          </cell>
          <cell r="AV88">
            <v>521765999.99999994</v>
          </cell>
          <cell r="AW88">
            <v>303</v>
          </cell>
          <cell r="AX88">
            <v>290000</v>
          </cell>
          <cell r="AY88">
            <v>290000</v>
          </cell>
          <cell r="AZ88">
            <v>87870000</v>
          </cell>
          <cell r="BA88">
            <v>720533999.99999988</v>
          </cell>
          <cell r="BB88">
            <v>303</v>
          </cell>
          <cell r="BC88">
            <v>290000</v>
          </cell>
          <cell r="BD88">
            <v>290000</v>
          </cell>
          <cell r="BE88">
            <v>87870000</v>
          </cell>
          <cell r="BF88">
            <v>720533999.99999988</v>
          </cell>
          <cell r="BG88">
            <v>303</v>
          </cell>
          <cell r="BH88">
            <v>130000</v>
          </cell>
          <cell r="BI88">
            <v>130000</v>
          </cell>
          <cell r="BJ88">
            <v>39390000</v>
          </cell>
          <cell r="BK88">
            <v>322998000</v>
          </cell>
          <cell r="BL88">
            <v>303</v>
          </cell>
          <cell r="BM88">
            <v>0</v>
          </cell>
          <cell r="BO88">
            <v>0</v>
          </cell>
          <cell r="BP88">
            <v>0</v>
          </cell>
          <cell r="BQ88">
            <v>303</v>
          </cell>
          <cell r="BR88">
            <v>0</v>
          </cell>
          <cell r="BT88">
            <v>0</v>
          </cell>
          <cell r="BU88">
            <v>0</v>
          </cell>
          <cell r="BV88">
            <v>303</v>
          </cell>
          <cell r="BW88">
            <v>0</v>
          </cell>
          <cell r="BY88">
            <v>0</v>
          </cell>
          <cell r="BZ88">
            <v>0</v>
          </cell>
          <cell r="CA88">
            <v>3329363999.9999995</v>
          </cell>
          <cell r="CB88">
            <v>1764065999.9999998</v>
          </cell>
          <cell r="CC88">
            <v>1340000</v>
          </cell>
          <cell r="CD88">
            <v>1340000</v>
          </cell>
          <cell r="CE88">
            <v>406020000</v>
          </cell>
          <cell r="CF88">
            <v>3329363999.9999995</v>
          </cell>
        </row>
        <row r="89">
          <cell r="A89" t="str">
            <v>연결</v>
          </cell>
          <cell r="B89" t="str">
            <v>제품</v>
          </cell>
          <cell r="C89" t="str">
            <v>휴.CRM2</v>
          </cell>
          <cell r="D89" t="str">
            <v>폴리머</v>
          </cell>
          <cell r="E89" t="str">
            <v>Pack</v>
          </cell>
          <cell r="F89" t="str">
            <v>Hans</v>
          </cell>
          <cell r="G89" t="str">
            <v>CN</v>
          </cell>
          <cell r="H89" t="str">
            <v>463945</v>
          </cell>
          <cell r="I89" t="str">
            <v>463945L1</v>
          </cell>
          <cell r="J89" t="str">
            <v>SEMC</v>
          </cell>
          <cell r="K89" t="str">
            <v>BMC</v>
          </cell>
          <cell r="L89" t="str">
            <v>직수출</v>
          </cell>
          <cell r="M89" t="str">
            <v>JPY</v>
          </cell>
          <cell r="N89" t="str">
            <v>중국</v>
          </cell>
          <cell r="O89" t="str">
            <v>유영문</v>
          </cell>
          <cell r="P89">
            <v>1</v>
          </cell>
          <cell r="Q89" t="str">
            <v>휴대폰</v>
          </cell>
          <cell r="S89">
            <v>303</v>
          </cell>
          <cell r="T89">
            <v>30000</v>
          </cell>
          <cell r="U89">
            <v>30000</v>
          </cell>
          <cell r="V89">
            <v>9090000</v>
          </cell>
          <cell r="W89">
            <v>74538000</v>
          </cell>
          <cell r="X89">
            <v>303</v>
          </cell>
          <cell r="Y89">
            <v>30000</v>
          </cell>
          <cell r="Z89">
            <v>30000</v>
          </cell>
          <cell r="AA89">
            <v>9090000</v>
          </cell>
          <cell r="AB89">
            <v>74538000</v>
          </cell>
          <cell r="AC89">
            <v>303</v>
          </cell>
          <cell r="AD89">
            <v>30000</v>
          </cell>
          <cell r="AE89">
            <v>30000</v>
          </cell>
          <cell r="AF89">
            <v>9090000</v>
          </cell>
          <cell r="AG89">
            <v>74538000</v>
          </cell>
          <cell r="AH89">
            <v>303</v>
          </cell>
          <cell r="AI89">
            <v>0</v>
          </cell>
          <cell r="AK89">
            <v>0</v>
          </cell>
          <cell r="AL89">
            <v>0</v>
          </cell>
          <cell r="AM89">
            <v>303</v>
          </cell>
          <cell r="AN89">
            <v>0</v>
          </cell>
          <cell r="AP89">
            <v>0</v>
          </cell>
          <cell r="AQ89">
            <v>0</v>
          </cell>
          <cell r="AR89">
            <v>303</v>
          </cell>
          <cell r="AS89">
            <v>0</v>
          </cell>
          <cell r="AU89">
            <v>0</v>
          </cell>
          <cell r="AV89">
            <v>0</v>
          </cell>
          <cell r="AW89">
            <v>303</v>
          </cell>
          <cell r="AX89">
            <v>0</v>
          </cell>
          <cell r="AZ89">
            <v>0</v>
          </cell>
          <cell r="BA89">
            <v>0</v>
          </cell>
          <cell r="BB89">
            <v>303</v>
          </cell>
          <cell r="BC89">
            <v>0</v>
          </cell>
          <cell r="BE89">
            <v>0</v>
          </cell>
          <cell r="BF89">
            <v>0</v>
          </cell>
          <cell r="BG89">
            <v>303</v>
          </cell>
          <cell r="BH89">
            <v>400000</v>
          </cell>
          <cell r="BI89">
            <v>400000</v>
          </cell>
          <cell r="BJ89">
            <v>121200000</v>
          </cell>
          <cell r="BK89">
            <v>993839999.99999988</v>
          </cell>
          <cell r="BL89">
            <v>303</v>
          </cell>
          <cell r="BM89">
            <v>0</v>
          </cell>
          <cell r="BO89">
            <v>0</v>
          </cell>
          <cell r="BP89">
            <v>0</v>
          </cell>
          <cell r="BQ89">
            <v>303</v>
          </cell>
          <cell r="BR89">
            <v>0</v>
          </cell>
          <cell r="BT89">
            <v>0</v>
          </cell>
          <cell r="BU89">
            <v>0</v>
          </cell>
          <cell r="BV89">
            <v>303</v>
          </cell>
          <cell r="BW89">
            <v>0</v>
          </cell>
          <cell r="BY89">
            <v>0</v>
          </cell>
          <cell r="BZ89">
            <v>0</v>
          </cell>
          <cell r="CA89">
            <v>1217454000</v>
          </cell>
          <cell r="CB89">
            <v>993839999.99999988</v>
          </cell>
          <cell r="CC89">
            <v>490000</v>
          </cell>
          <cell r="CD89">
            <v>490000</v>
          </cell>
          <cell r="CE89">
            <v>148470000</v>
          </cell>
          <cell r="CF89">
            <v>1217454000</v>
          </cell>
        </row>
        <row r="90">
          <cell r="A90" t="str">
            <v>연결</v>
          </cell>
          <cell r="B90" t="str">
            <v>제품</v>
          </cell>
          <cell r="C90" t="str">
            <v>휴.CRM2</v>
          </cell>
          <cell r="D90" t="str">
            <v>폴리머</v>
          </cell>
          <cell r="E90" t="str">
            <v>Pack</v>
          </cell>
          <cell r="F90" t="str">
            <v>Hans</v>
          </cell>
          <cell r="G90" t="str">
            <v>CN</v>
          </cell>
          <cell r="H90" t="str">
            <v>463945</v>
          </cell>
          <cell r="I90" t="str">
            <v>463945L1</v>
          </cell>
          <cell r="J90" t="str">
            <v>SEMC</v>
          </cell>
          <cell r="K90" t="str">
            <v>BMC</v>
          </cell>
          <cell r="L90" t="str">
            <v>직수출</v>
          </cell>
          <cell r="M90" t="str">
            <v>JPY</v>
          </cell>
          <cell r="N90" t="str">
            <v>중국</v>
          </cell>
          <cell r="O90" t="str">
            <v>유영문</v>
          </cell>
          <cell r="P90">
            <v>1</v>
          </cell>
          <cell r="Q90" t="str">
            <v>휴대폰</v>
          </cell>
          <cell r="S90">
            <v>303</v>
          </cell>
          <cell r="T90">
            <v>660000</v>
          </cell>
          <cell r="U90">
            <v>660000</v>
          </cell>
          <cell r="V90">
            <v>199980000</v>
          </cell>
          <cell r="W90">
            <v>1639835999.9999998</v>
          </cell>
          <cell r="X90">
            <v>303</v>
          </cell>
          <cell r="Y90">
            <v>660000</v>
          </cell>
          <cell r="Z90">
            <v>660000</v>
          </cell>
          <cell r="AA90">
            <v>199980000</v>
          </cell>
          <cell r="AB90">
            <v>1639835999.9999998</v>
          </cell>
          <cell r="AC90">
            <v>303</v>
          </cell>
          <cell r="AD90">
            <v>660000</v>
          </cell>
          <cell r="AE90">
            <v>660000</v>
          </cell>
          <cell r="AF90">
            <v>199980000</v>
          </cell>
          <cell r="AG90">
            <v>1639835999.9999998</v>
          </cell>
          <cell r="AH90">
            <v>303</v>
          </cell>
          <cell r="AI90">
            <v>750000</v>
          </cell>
          <cell r="AJ90">
            <v>750000</v>
          </cell>
          <cell r="AK90">
            <v>227250000</v>
          </cell>
          <cell r="AL90">
            <v>1863449999.9999998</v>
          </cell>
          <cell r="AM90">
            <v>303</v>
          </cell>
          <cell r="AN90">
            <v>750000</v>
          </cell>
          <cell r="AO90">
            <v>750000</v>
          </cell>
          <cell r="AP90">
            <v>227250000</v>
          </cell>
          <cell r="AQ90">
            <v>1863449999.9999998</v>
          </cell>
          <cell r="AR90">
            <v>303</v>
          </cell>
          <cell r="AS90">
            <v>750000</v>
          </cell>
          <cell r="AT90">
            <v>750000</v>
          </cell>
          <cell r="AU90">
            <v>227250000</v>
          </cell>
          <cell r="AV90">
            <v>1863449999.9999998</v>
          </cell>
          <cell r="AW90">
            <v>303</v>
          </cell>
          <cell r="AX90">
            <v>900000</v>
          </cell>
          <cell r="AY90">
            <v>900000</v>
          </cell>
          <cell r="AZ90">
            <v>272700000</v>
          </cell>
          <cell r="BA90">
            <v>2236140000</v>
          </cell>
          <cell r="BB90">
            <v>303</v>
          </cell>
          <cell r="BC90">
            <v>900000</v>
          </cell>
          <cell r="BD90">
            <v>900000</v>
          </cell>
          <cell r="BE90">
            <v>272700000</v>
          </cell>
          <cell r="BF90">
            <v>2236140000</v>
          </cell>
          <cell r="BG90">
            <v>303</v>
          </cell>
          <cell r="BH90">
            <v>660000</v>
          </cell>
          <cell r="BI90">
            <v>660000</v>
          </cell>
          <cell r="BJ90">
            <v>199980000</v>
          </cell>
          <cell r="BK90">
            <v>1639835999.9999998</v>
          </cell>
          <cell r="BL90">
            <v>303</v>
          </cell>
          <cell r="BM90">
            <v>1190000</v>
          </cell>
          <cell r="BN90">
            <v>1190000</v>
          </cell>
          <cell r="BO90">
            <v>360570000</v>
          </cell>
          <cell r="BP90">
            <v>2956673999.9999995</v>
          </cell>
          <cell r="BQ90">
            <v>303</v>
          </cell>
          <cell r="BR90">
            <v>1190000</v>
          </cell>
          <cell r="BS90">
            <v>1190000</v>
          </cell>
          <cell r="BT90">
            <v>360570000</v>
          </cell>
          <cell r="BU90">
            <v>2956673999.9999995</v>
          </cell>
          <cell r="BV90">
            <v>303</v>
          </cell>
          <cell r="BW90">
            <v>1190000</v>
          </cell>
          <cell r="BX90">
            <v>1190000</v>
          </cell>
          <cell r="BY90">
            <v>360570000</v>
          </cell>
          <cell r="BZ90">
            <v>2956673999.9999995</v>
          </cell>
          <cell r="CA90">
            <v>22535321999.999996</v>
          </cell>
          <cell r="CB90">
            <v>14982137999.999998</v>
          </cell>
          <cell r="CC90">
            <v>10260000</v>
          </cell>
          <cell r="CD90">
            <v>10260000</v>
          </cell>
          <cell r="CE90">
            <v>3108780000</v>
          </cell>
          <cell r="CF90">
            <v>25491995999.999996</v>
          </cell>
        </row>
        <row r="91">
          <cell r="A91" t="str">
            <v>연결</v>
          </cell>
          <cell r="B91" t="str">
            <v>제품</v>
          </cell>
          <cell r="C91" t="str">
            <v>휴.CRM2</v>
          </cell>
          <cell r="D91" t="str">
            <v>폴리머</v>
          </cell>
          <cell r="E91" t="str">
            <v>Pack</v>
          </cell>
          <cell r="F91" t="str">
            <v>Hector</v>
          </cell>
          <cell r="G91" t="str">
            <v>CN</v>
          </cell>
          <cell r="H91" t="str">
            <v>553945</v>
          </cell>
          <cell r="I91" t="str">
            <v>553945L1</v>
          </cell>
          <cell r="J91" t="str">
            <v>SEMC</v>
          </cell>
          <cell r="K91" t="str">
            <v>Sony France</v>
          </cell>
          <cell r="L91" t="str">
            <v>직수출</v>
          </cell>
          <cell r="M91" t="str">
            <v>JPY</v>
          </cell>
          <cell r="N91" t="str">
            <v>중국</v>
          </cell>
          <cell r="O91" t="str">
            <v>유영문</v>
          </cell>
          <cell r="P91">
            <v>1</v>
          </cell>
          <cell r="Q91" t="str">
            <v>휴대폰</v>
          </cell>
          <cell r="S91">
            <v>320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320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320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320</v>
          </cell>
          <cell r="AI91">
            <v>220000</v>
          </cell>
          <cell r="AJ91">
            <v>220000</v>
          </cell>
          <cell r="AK91">
            <v>70400000</v>
          </cell>
          <cell r="AL91">
            <v>577280000</v>
          </cell>
          <cell r="AM91">
            <v>320</v>
          </cell>
          <cell r="AN91">
            <v>220000</v>
          </cell>
          <cell r="AO91">
            <v>220000</v>
          </cell>
          <cell r="AP91">
            <v>70400000</v>
          </cell>
          <cell r="AQ91">
            <v>577280000</v>
          </cell>
          <cell r="AR91">
            <v>320</v>
          </cell>
          <cell r="AS91">
            <v>220000</v>
          </cell>
          <cell r="AT91">
            <v>220000</v>
          </cell>
          <cell r="AU91">
            <v>70400000</v>
          </cell>
          <cell r="AV91">
            <v>577280000</v>
          </cell>
          <cell r="AW91">
            <v>320</v>
          </cell>
          <cell r="AX91">
            <v>340000</v>
          </cell>
          <cell r="AY91">
            <v>340000</v>
          </cell>
          <cell r="AZ91">
            <v>108800000</v>
          </cell>
          <cell r="BA91">
            <v>892159999.99999988</v>
          </cell>
          <cell r="BB91">
            <v>320</v>
          </cell>
          <cell r="BC91">
            <v>340000</v>
          </cell>
          <cell r="BD91">
            <v>340000</v>
          </cell>
          <cell r="BE91">
            <v>108800000</v>
          </cell>
          <cell r="BF91">
            <v>892159999.99999988</v>
          </cell>
          <cell r="BG91">
            <v>320</v>
          </cell>
          <cell r="BH91">
            <v>340000</v>
          </cell>
          <cell r="BI91">
            <v>340000</v>
          </cell>
          <cell r="BJ91">
            <v>108800000</v>
          </cell>
          <cell r="BK91">
            <v>892159999.99999988</v>
          </cell>
          <cell r="BL91">
            <v>320</v>
          </cell>
          <cell r="BM91">
            <v>280000</v>
          </cell>
          <cell r="BN91">
            <v>280000</v>
          </cell>
          <cell r="BO91">
            <v>89600000</v>
          </cell>
          <cell r="BP91">
            <v>734719999.99999988</v>
          </cell>
          <cell r="BQ91">
            <v>320</v>
          </cell>
          <cell r="BR91">
            <v>280000</v>
          </cell>
          <cell r="BS91">
            <v>280000</v>
          </cell>
          <cell r="BT91">
            <v>89600000</v>
          </cell>
          <cell r="BU91">
            <v>734719999.99999988</v>
          </cell>
          <cell r="BV91">
            <v>320</v>
          </cell>
          <cell r="BW91">
            <v>280000</v>
          </cell>
          <cell r="BX91">
            <v>280000</v>
          </cell>
          <cell r="BY91">
            <v>89600000</v>
          </cell>
          <cell r="BZ91">
            <v>734719999.99999988</v>
          </cell>
          <cell r="CA91">
            <v>5877760000</v>
          </cell>
          <cell r="CB91">
            <v>4880639999.999999</v>
          </cell>
          <cell r="CC91">
            <v>2520000</v>
          </cell>
          <cell r="CD91">
            <v>2520000</v>
          </cell>
          <cell r="CE91">
            <v>806400000</v>
          </cell>
          <cell r="CF91">
            <v>6612480000</v>
          </cell>
        </row>
        <row r="92">
          <cell r="A92" t="str">
            <v>연결</v>
          </cell>
          <cell r="B92" t="str">
            <v>제품</v>
          </cell>
          <cell r="C92" t="str">
            <v>휴.CRM2</v>
          </cell>
          <cell r="D92" t="str">
            <v>폴리머</v>
          </cell>
          <cell r="E92" t="str">
            <v>Cell</v>
          </cell>
          <cell r="G92" t="str">
            <v>국산</v>
          </cell>
          <cell r="H92" t="str">
            <v>563937</v>
          </cell>
          <cell r="I92" t="str">
            <v>563937L1</v>
          </cell>
          <cell r="J92" t="str">
            <v>SEMC</v>
          </cell>
          <cell r="K92" t="str">
            <v>Pro power</v>
          </cell>
          <cell r="L92" t="str">
            <v>직수출</v>
          </cell>
          <cell r="M92" t="str">
            <v>JPY</v>
          </cell>
          <cell r="N92" t="str">
            <v>중국</v>
          </cell>
          <cell r="O92" t="str">
            <v>유영문</v>
          </cell>
          <cell r="P92">
            <v>1</v>
          </cell>
          <cell r="Q92" t="str">
            <v>휴대폰</v>
          </cell>
          <cell r="S92">
            <v>189</v>
          </cell>
          <cell r="T92">
            <v>0</v>
          </cell>
          <cell r="V92">
            <v>0</v>
          </cell>
          <cell r="W92">
            <v>0</v>
          </cell>
          <cell r="X92">
            <v>189</v>
          </cell>
          <cell r="Y92">
            <v>0</v>
          </cell>
          <cell r="AA92">
            <v>0</v>
          </cell>
          <cell r="AB92">
            <v>0</v>
          </cell>
          <cell r="AC92">
            <v>189</v>
          </cell>
          <cell r="AD92">
            <v>0</v>
          </cell>
          <cell r="AF92">
            <v>0</v>
          </cell>
          <cell r="AG92">
            <v>0</v>
          </cell>
          <cell r="AH92">
            <v>189</v>
          </cell>
          <cell r="AI92">
            <v>30000</v>
          </cell>
          <cell r="AJ92">
            <v>30000</v>
          </cell>
          <cell r="AK92">
            <v>5670000</v>
          </cell>
          <cell r="AL92">
            <v>46493999.999999993</v>
          </cell>
          <cell r="AM92">
            <v>189</v>
          </cell>
          <cell r="AN92">
            <v>30000</v>
          </cell>
          <cell r="AO92">
            <v>30000</v>
          </cell>
          <cell r="AP92">
            <v>5670000</v>
          </cell>
          <cell r="AQ92">
            <v>46493999.999999993</v>
          </cell>
          <cell r="AR92">
            <v>189</v>
          </cell>
          <cell r="AS92">
            <v>30000</v>
          </cell>
          <cell r="AT92">
            <v>30000</v>
          </cell>
          <cell r="AU92">
            <v>5670000</v>
          </cell>
          <cell r="AV92">
            <v>46493999.999999993</v>
          </cell>
          <cell r="AW92">
            <v>189</v>
          </cell>
          <cell r="AX92">
            <v>80000</v>
          </cell>
          <cell r="AY92">
            <v>80000</v>
          </cell>
          <cell r="AZ92">
            <v>15120000</v>
          </cell>
          <cell r="BA92">
            <v>123983999.99999999</v>
          </cell>
          <cell r="BB92">
            <v>189</v>
          </cell>
          <cell r="BC92">
            <v>80000</v>
          </cell>
          <cell r="BD92">
            <v>80000</v>
          </cell>
          <cell r="BE92">
            <v>15120000</v>
          </cell>
          <cell r="BF92">
            <v>123983999.99999999</v>
          </cell>
          <cell r="BG92">
            <v>189</v>
          </cell>
          <cell r="BH92">
            <v>80000</v>
          </cell>
          <cell r="BI92">
            <v>80000</v>
          </cell>
          <cell r="BJ92">
            <v>15120000</v>
          </cell>
          <cell r="BK92">
            <v>123983999.99999999</v>
          </cell>
          <cell r="BL92">
            <v>189</v>
          </cell>
          <cell r="BM92">
            <v>80000</v>
          </cell>
          <cell r="BN92">
            <v>80000</v>
          </cell>
          <cell r="BO92">
            <v>15120000</v>
          </cell>
          <cell r="BP92">
            <v>123983999.99999999</v>
          </cell>
          <cell r="BQ92">
            <v>189</v>
          </cell>
          <cell r="BR92">
            <v>80000</v>
          </cell>
          <cell r="BS92">
            <v>80000</v>
          </cell>
          <cell r="BT92">
            <v>15120000</v>
          </cell>
          <cell r="BU92">
            <v>123983999.99999999</v>
          </cell>
          <cell r="BV92">
            <v>189</v>
          </cell>
          <cell r="BW92">
            <v>80000</v>
          </cell>
          <cell r="BX92">
            <v>80000</v>
          </cell>
          <cell r="BY92">
            <v>15120000</v>
          </cell>
          <cell r="BZ92">
            <v>123983999.99999999</v>
          </cell>
          <cell r="CA92">
            <v>759401999.99999988</v>
          </cell>
          <cell r="CB92">
            <v>743903999.99999988</v>
          </cell>
          <cell r="CC92">
            <v>570000</v>
          </cell>
          <cell r="CD92">
            <v>570000</v>
          </cell>
          <cell r="CE92">
            <v>107730000</v>
          </cell>
          <cell r="CF92">
            <v>883385999.99999988</v>
          </cell>
        </row>
        <row r="93">
          <cell r="A93" t="str">
            <v>연결</v>
          </cell>
          <cell r="B93" t="str">
            <v>제품</v>
          </cell>
          <cell r="C93" t="str">
            <v>휴.CRM2</v>
          </cell>
          <cell r="D93" t="str">
            <v>폴리머</v>
          </cell>
          <cell r="E93" t="str">
            <v>Pack</v>
          </cell>
          <cell r="F93" t="str">
            <v>Bjorn</v>
          </cell>
          <cell r="G93" t="str">
            <v>CN</v>
          </cell>
          <cell r="H93" t="str">
            <v>563937</v>
          </cell>
          <cell r="I93" t="str">
            <v>563937L1</v>
          </cell>
          <cell r="J93" t="str">
            <v>SEMC</v>
          </cell>
          <cell r="K93" t="str">
            <v>FLX(Zhuhai)</v>
          </cell>
          <cell r="L93" t="str">
            <v>직수출</v>
          </cell>
          <cell r="M93" t="str">
            <v>JPY</v>
          </cell>
          <cell r="N93" t="str">
            <v>유럽</v>
          </cell>
          <cell r="O93" t="str">
            <v>유영문</v>
          </cell>
          <cell r="P93">
            <v>1</v>
          </cell>
          <cell r="Q93" t="str">
            <v>휴대폰</v>
          </cell>
          <cell r="S93">
            <v>312</v>
          </cell>
          <cell r="T93">
            <v>0</v>
          </cell>
          <cell r="V93">
            <v>0</v>
          </cell>
          <cell r="W93">
            <v>0</v>
          </cell>
          <cell r="X93">
            <v>312</v>
          </cell>
          <cell r="Y93">
            <v>0</v>
          </cell>
          <cell r="AA93">
            <v>0</v>
          </cell>
          <cell r="AB93">
            <v>0</v>
          </cell>
          <cell r="AC93">
            <v>312</v>
          </cell>
          <cell r="AD93">
            <v>0</v>
          </cell>
          <cell r="AF93">
            <v>0</v>
          </cell>
          <cell r="AG93">
            <v>0</v>
          </cell>
          <cell r="AH93">
            <v>312</v>
          </cell>
          <cell r="AI93">
            <v>0</v>
          </cell>
          <cell r="AK93">
            <v>0</v>
          </cell>
          <cell r="AL93">
            <v>0</v>
          </cell>
          <cell r="AM93">
            <v>312</v>
          </cell>
          <cell r="AN93">
            <v>0</v>
          </cell>
          <cell r="AP93">
            <v>0</v>
          </cell>
          <cell r="AQ93">
            <v>0</v>
          </cell>
          <cell r="AR93">
            <v>312</v>
          </cell>
          <cell r="AS93">
            <v>0</v>
          </cell>
          <cell r="AU93">
            <v>0</v>
          </cell>
          <cell r="AV93">
            <v>0</v>
          </cell>
          <cell r="AW93">
            <v>312</v>
          </cell>
          <cell r="AX93">
            <v>0</v>
          </cell>
          <cell r="AZ93">
            <v>0</v>
          </cell>
          <cell r="BA93">
            <v>0</v>
          </cell>
          <cell r="BB93">
            <v>312</v>
          </cell>
          <cell r="BC93">
            <v>0</v>
          </cell>
          <cell r="BE93">
            <v>0</v>
          </cell>
          <cell r="BF93">
            <v>0</v>
          </cell>
          <cell r="BG93">
            <v>312</v>
          </cell>
          <cell r="BH93">
            <v>0</v>
          </cell>
          <cell r="BJ93">
            <v>0</v>
          </cell>
          <cell r="BK93">
            <v>0</v>
          </cell>
          <cell r="BL93">
            <v>312</v>
          </cell>
          <cell r="BM93">
            <v>0</v>
          </cell>
          <cell r="BO93">
            <v>0</v>
          </cell>
          <cell r="BP93">
            <v>0</v>
          </cell>
          <cell r="BQ93">
            <v>312</v>
          </cell>
          <cell r="BR93">
            <v>0</v>
          </cell>
          <cell r="BT93">
            <v>0</v>
          </cell>
          <cell r="BU93">
            <v>0</v>
          </cell>
          <cell r="BV93">
            <v>312</v>
          </cell>
          <cell r="BW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</row>
        <row r="94">
          <cell r="A94" t="str">
            <v>연결</v>
          </cell>
          <cell r="B94" t="str">
            <v>제품</v>
          </cell>
          <cell r="C94" t="str">
            <v>휴.CRM2</v>
          </cell>
          <cell r="D94" t="str">
            <v>폴리머</v>
          </cell>
          <cell r="E94" t="str">
            <v>Pack</v>
          </cell>
          <cell r="F94" t="str">
            <v>Bjorn</v>
          </cell>
          <cell r="G94" t="str">
            <v>국산</v>
          </cell>
          <cell r="H94" t="str">
            <v>563937</v>
          </cell>
          <cell r="I94" t="str">
            <v>563937L1</v>
          </cell>
          <cell r="J94" t="str">
            <v>SEMC</v>
          </cell>
          <cell r="K94" t="str">
            <v>FLX(Zhuhai)</v>
          </cell>
          <cell r="L94" t="str">
            <v>직수출</v>
          </cell>
          <cell r="M94" t="str">
            <v>JPY</v>
          </cell>
          <cell r="N94" t="str">
            <v>유럽</v>
          </cell>
          <cell r="O94" t="str">
            <v>유영문</v>
          </cell>
          <cell r="P94">
            <v>1</v>
          </cell>
          <cell r="Q94" t="str">
            <v>휴대폰</v>
          </cell>
          <cell r="S94">
            <v>312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312</v>
          </cell>
          <cell r="Y94">
            <v>0</v>
          </cell>
          <cell r="AA94">
            <v>0</v>
          </cell>
          <cell r="AB94">
            <v>0</v>
          </cell>
          <cell r="AC94">
            <v>312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312</v>
          </cell>
          <cell r="AI94">
            <v>150000</v>
          </cell>
          <cell r="AJ94">
            <v>150000</v>
          </cell>
          <cell r="AK94">
            <v>46800000</v>
          </cell>
          <cell r="AL94">
            <v>383759999.99999994</v>
          </cell>
          <cell r="AM94">
            <v>312</v>
          </cell>
          <cell r="AN94">
            <v>150000</v>
          </cell>
          <cell r="AO94">
            <v>150000</v>
          </cell>
          <cell r="AP94">
            <v>46800000</v>
          </cell>
          <cell r="AQ94">
            <v>383759999.99999994</v>
          </cell>
          <cell r="AR94">
            <v>312</v>
          </cell>
          <cell r="AS94">
            <v>150000</v>
          </cell>
          <cell r="AT94">
            <v>150000</v>
          </cell>
          <cell r="AU94">
            <v>46800000</v>
          </cell>
          <cell r="AV94">
            <v>383759999.99999994</v>
          </cell>
          <cell r="AW94">
            <v>312</v>
          </cell>
          <cell r="AX94">
            <v>590000</v>
          </cell>
          <cell r="AY94">
            <v>590000</v>
          </cell>
          <cell r="AZ94">
            <v>184080000</v>
          </cell>
          <cell r="BA94">
            <v>1509455999.9999998</v>
          </cell>
          <cell r="BB94">
            <v>312</v>
          </cell>
          <cell r="BC94">
            <v>590000</v>
          </cell>
          <cell r="BD94">
            <v>590000</v>
          </cell>
          <cell r="BE94">
            <v>184080000</v>
          </cell>
          <cell r="BF94">
            <v>1509455999.9999998</v>
          </cell>
          <cell r="BG94">
            <v>312</v>
          </cell>
          <cell r="BH94">
            <v>590000</v>
          </cell>
          <cell r="BI94">
            <v>590000</v>
          </cell>
          <cell r="BJ94">
            <v>184080000</v>
          </cell>
          <cell r="BK94">
            <v>1509455999.9999998</v>
          </cell>
          <cell r="BL94">
            <v>312</v>
          </cell>
          <cell r="BM94">
            <v>730000</v>
          </cell>
          <cell r="BN94">
            <v>730000</v>
          </cell>
          <cell r="BO94">
            <v>227760000</v>
          </cell>
          <cell r="BP94">
            <v>1867631999.9999998</v>
          </cell>
          <cell r="BQ94">
            <v>312</v>
          </cell>
          <cell r="BR94">
            <v>830000</v>
          </cell>
          <cell r="BS94">
            <v>830000</v>
          </cell>
          <cell r="BT94">
            <v>258960000</v>
          </cell>
          <cell r="BU94">
            <v>2123471999.9999998</v>
          </cell>
          <cell r="BV94">
            <v>312</v>
          </cell>
          <cell r="BW94">
            <v>530000</v>
          </cell>
          <cell r="BX94">
            <v>530000</v>
          </cell>
          <cell r="BY94">
            <v>165360000</v>
          </cell>
          <cell r="BZ94">
            <v>1355952000</v>
          </cell>
          <cell r="CA94">
            <v>9670751999.9999981</v>
          </cell>
          <cell r="CB94">
            <v>9875424000</v>
          </cell>
          <cell r="CC94">
            <v>4310000</v>
          </cell>
          <cell r="CD94">
            <v>4310000</v>
          </cell>
          <cell r="CE94">
            <v>1344720000</v>
          </cell>
          <cell r="CF94">
            <v>11026703999.999998</v>
          </cell>
        </row>
        <row r="95">
          <cell r="A95" t="str">
            <v>연결</v>
          </cell>
          <cell r="B95" t="str">
            <v>제품</v>
          </cell>
          <cell r="C95" t="str">
            <v>휴.CRM2</v>
          </cell>
          <cell r="D95" t="str">
            <v>각형</v>
          </cell>
          <cell r="E95" t="str">
            <v>Cell</v>
          </cell>
          <cell r="G95" t="str">
            <v>국산</v>
          </cell>
          <cell r="H95" t="str">
            <v>523443</v>
          </cell>
          <cell r="I95" t="str">
            <v>523443A1</v>
          </cell>
          <cell r="J95" t="str">
            <v>SEMC</v>
          </cell>
          <cell r="K95" t="str">
            <v>TEBS</v>
          </cell>
          <cell r="L95" t="str">
            <v>직수출</v>
          </cell>
          <cell r="M95" t="str">
            <v>JPY</v>
          </cell>
          <cell r="N95" t="str">
            <v>중국</v>
          </cell>
          <cell r="O95" t="str">
            <v>유영문</v>
          </cell>
          <cell r="P95">
            <v>1</v>
          </cell>
          <cell r="Q95" t="str">
            <v>휴대폰</v>
          </cell>
          <cell r="S95">
            <v>165</v>
          </cell>
          <cell r="T95">
            <v>0</v>
          </cell>
          <cell r="V95">
            <v>0</v>
          </cell>
          <cell r="W95">
            <v>0</v>
          </cell>
          <cell r="X95">
            <v>165</v>
          </cell>
          <cell r="Y95">
            <v>0</v>
          </cell>
          <cell r="AA95">
            <v>0</v>
          </cell>
          <cell r="AB95">
            <v>0</v>
          </cell>
          <cell r="AC95">
            <v>165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165</v>
          </cell>
          <cell r="AI95">
            <v>0</v>
          </cell>
          <cell r="AK95">
            <v>0</v>
          </cell>
          <cell r="AL95">
            <v>0</v>
          </cell>
          <cell r="AM95">
            <v>165</v>
          </cell>
          <cell r="AN95">
            <v>0</v>
          </cell>
          <cell r="AP95">
            <v>0</v>
          </cell>
          <cell r="AQ95">
            <v>0</v>
          </cell>
          <cell r="AR95">
            <v>165</v>
          </cell>
          <cell r="AS95">
            <v>0</v>
          </cell>
          <cell r="AU95">
            <v>0</v>
          </cell>
          <cell r="AV95">
            <v>0</v>
          </cell>
          <cell r="AW95">
            <v>165</v>
          </cell>
          <cell r="AX95">
            <v>0</v>
          </cell>
          <cell r="AZ95">
            <v>0</v>
          </cell>
          <cell r="BA95">
            <v>0</v>
          </cell>
          <cell r="BB95">
            <v>165</v>
          </cell>
          <cell r="BC95">
            <v>0</v>
          </cell>
          <cell r="BE95">
            <v>0</v>
          </cell>
          <cell r="BF95">
            <v>0</v>
          </cell>
          <cell r="BG95">
            <v>165</v>
          </cell>
          <cell r="BH95">
            <v>200000</v>
          </cell>
          <cell r="BI95">
            <v>200000</v>
          </cell>
          <cell r="BJ95">
            <v>33000000</v>
          </cell>
          <cell r="BK95">
            <v>270600000</v>
          </cell>
          <cell r="BL95">
            <v>165</v>
          </cell>
          <cell r="BM95">
            <v>400000</v>
          </cell>
          <cell r="BN95">
            <v>400000</v>
          </cell>
          <cell r="BO95">
            <v>66000000</v>
          </cell>
          <cell r="BP95">
            <v>541200000</v>
          </cell>
          <cell r="BQ95">
            <v>165</v>
          </cell>
          <cell r="BR95">
            <v>600000</v>
          </cell>
          <cell r="BS95">
            <v>600000</v>
          </cell>
          <cell r="BT95">
            <v>99000000</v>
          </cell>
          <cell r="BU95">
            <v>811799999.99999988</v>
          </cell>
          <cell r="BV95">
            <v>165</v>
          </cell>
          <cell r="BW95">
            <v>600000</v>
          </cell>
          <cell r="BX95">
            <v>600000</v>
          </cell>
          <cell r="BY95">
            <v>99000000</v>
          </cell>
          <cell r="BZ95">
            <v>811799999.99999988</v>
          </cell>
          <cell r="CA95">
            <v>1623600000</v>
          </cell>
          <cell r="CB95">
            <v>2435400000</v>
          </cell>
          <cell r="CC95">
            <v>1800000</v>
          </cell>
          <cell r="CD95">
            <v>1800000</v>
          </cell>
          <cell r="CE95">
            <v>297000000</v>
          </cell>
          <cell r="CF95">
            <v>2435400000</v>
          </cell>
        </row>
        <row r="96">
          <cell r="A96" t="str">
            <v>연결</v>
          </cell>
          <cell r="B96" t="str">
            <v>제품</v>
          </cell>
          <cell r="C96" t="str">
            <v>휴.CRM2</v>
          </cell>
          <cell r="D96" t="str">
            <v>각형</v>
          </cell>
          <cell r="E96" t="str">
            <v>Pack</v>
          </cell>
          <cell r="G96" t="str">
            <v>국산</v>
          </cell>
          <cell r="H96" t="str">
            <v>363450</v>
          </cell>
          <cell r="I96" t="str">
            <v>363450C1</v>
          </cell>
          <cell r="J96" t="str">
            <v>BenQ-Siemens</v>
          </cell>
          <cell r="K96" t="str">
            <v>BenQ(SH)</v>
          </cell>
          <cell r="L96" t="str">
            <v>직수출</v>
          </cell>
          <cell r="M96" t="str">
            <v>USD</v>
          </cell>
          <cell r="N96" t="str">
            <v>중국</v>
          </cell>
          <cell r="O96" t="str">
            <v>이성혁</v>
          </cell>
          <cell r="P96">
            <v>1</v>
          </cell>
          <cell r="Q96" t="str">
            <v>휴대폰</v>
          </cell>
          <cell r="S96">
            <v>2.9</v>
          </cell>
          <cell r="T96">
            <v>0</v>
          </cell>
          <cell r="V96">
            <v>0</v>
          </cell>
          <cell r="W96">
            <v>0</v>
          </cell>
          <cell r="X96">
            <v>2.9</v>
          </cell>
          <cell r="Y96">
            <v>0</v>
          </cell>
          <cell r="AA96">
            <v>0</v>
          </cell>
          <cell r="AB96">
            <v>0</v>
          </cell>
          <cell r="AC96">
            <v>2.9</v>
          </cell>
          <cell r="AD96">
            <v>50000</v>
          </cell>
          <cell r="AE96">
            <v>50000</v>
          </cell>
          <cell r="AF96">
            <v>145000</v>
          </cell>
          <cell r="AG96">
            <v>134850000</v>
          </cell>
          <cell r="AH96">
            <v>2.85</v>
          </cell>
          <cell r="AI96">
            <v>50000</v>
          </cell>
          <cell r="AJ96">
            <v>50000</v>
          </cell>
          <cell r="AK96">
            <v>142500</v>
          </cell>
          <cell r="AL96">
            <v>132525000</v>
          </cell>
          <cell r="AM96">
            <v>2.85</v>
          </cell>
          <cell r="AN96">
            <v>50000</v>
          </cell>
          <cell r="AO96">
            <v>50000</v>
          </cell>
          <cell r="AP96">
            <v>142500</v>
          </cell>
          <cell r="AQ96">
            <v>132525000</v>
          </cell>
          <cell r="AR96">
            <v>2.85</v>
          </cell>
          <cell r="AS96">
            <v>50000</v>
          </cell>
          <cell r="AT96">
            <v>50000</v>
          </cell>
          <cell r="AU96">
            <v>142500</v>
          </cell>
          <cell r="AV96">
            <v>132525000</v>
          </cell>
          <cell r="AW96">
            <v>2.8</v>
          </cell>
          <cell r="AX96">
            <v>50000</v>
          </cell>
          <cell r="AY96">
            <v>50000</v>
          </cell>
          <cell r="AZ96">
            <v>140000</v>
          </cell>
          <cell r="BA96">
            <v>130200000</v>
          </cell>
          <cell r="BB96">
            <v>2.8</v>
          </cell>
          <cell r="BC96">
            <v>50000</v>
          </cell>
          <cell r="BD96">
            <v>50000</v>
          </cell>
          <cell r="BE96">
            <v>140000</v>
          </cell>
          <cell r="BF96">
            <v>130200000</v>
          </cell>
          <cell r="BG96">
            <v>2.8</v>
          </cell>
          <cell r="BH96">
            <v>50000</v>
          </cell>
          <cell r="BI96">
            <v>50000</v>
          </cell>
          <cell r="BJ96">
            <v>140000</v>
          </cell>
          <cell r="BK96">
            <v>130200000</v>
          </cell>
          <cell r="BL96">
            <v>2.75</v>
          </cell>
          <cell r="BM96">
            <v>50000</v>
          </cell>
          <cell r="BN96">
            <v>50000</v>
          </cell>
          <cell r="BO96">
            <v>137500</v>
          </cell>
          <cell r="BP96">
            <v>127875000</v>
          </cell>
          <cell r="BQ96">
            <v>2.75</v>
          </cell>
          <cell r="BR96">
            <v>50000</v>
          </cell>
          <cell r="BS96">
            <v>50000</v>
          </cell>
          <cell r="BT96">
            <v>137500</v>
          </cell>
          <cell r="BU96">
            <v>127875000</v>
          </cell>
          <cell r="BV96">
            <v>2.75</v>
          </cell>
          <cell r="BW96">
            <v>50000</v>
          </cell>
          <cell r="BX96">
            <v>50000</v>
          </cell>
          <cell r="BY96">
            <v>137500</v>
          </cell>
          <cell r="BZ96">
            <v>127875000</v>
          </cell>
          <cell r="CA96">
            <v>1178775000</v>
          </cell>
          <cell r="CB96">
            <v>774225000</v>
          </cell>
          <cell r="CC96">
            <v>500000</v>
          </cell>
          <cell r="CD96">
            <v>500000</v>
          </cell>
          <cell r="CE96">
            <v>1405000</v>
          </cell>
          <cell r="CF96">
            <v>1306650000</v>
          </cell>
        </row>
        <row r="97">
          <cell r="A97" t="str">
            <v>연결</v>
          </cell>
          <cell r="B97" t="str">
            <v>제품</v>
          </cell>
          <cell r="C97" t="str">
            <v>휴.CRM2</v>
          </cell>
          <cell r="D97" t="str">
            <v>각형</v>
          </cell>
          <cell r="E97" t="str">
            <v>Pack</v>
          </cell>
          <cell r="G97" t="str">
            <v>국산</v>
          </cell>
          <cell r="H97" t="str">
            <v>363450</v>
          </cell>
          <cell r="I97" t="str">
            <v>363450C1</v>
          </cell>
          <cell r="J97" t="str">
            <v>BenQ-Siemens</v>
          </cell>
          <cell r="K97" t="str">
            <v>Siemens AG</v>
          </cell>
          <cell r="L97" t="str">
            <v>직수출</v>
          </cell>
          <cell r="M97" t="str">
            <v>USD</v>
          </cell>
          <cell r="N97" t="str">
            <v>독일</v>
          </cell>
          <cell r="O97" t="str">
            <v>이성혁</v>
          </cell>
          <cell r="P97">
            <v>1</v>
          </cell>
          <cell r="Q97" t="str">
            <v>휴대폰</v>
          </cell>
          <cell r="S97">
            <v>2.9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2.9</v>
          </cell>
          <cell r="Y97">
            <v>0</v>
          </cell>
          <cell r="AA97">
            <v>0</v>
          </cell>
          <cell r="AB97">
            <v>0</v>
          </cell>
          <cell r="AC97">
            <v>2.9</v>
          </cell>
          <cell r="AD97">
            <v>0</v>
          </cell>
          <cell r="AF97">
            <v>0</v>
          </cell>
          <cell r="AG97">
            <v>0</v>
          </cell>
          <cell r="AH97">
            <v>2.85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2.85</v>
          </cell>
          <cell r="AN97">
            <v>0</v>
          </cell>
          <cell r="AP97">
            <v>0</v>
          </cell>
          <cell r="AQ97">
            <v>0</v>
          </cell>
          <cell r="AR97">
            <v>2.85</v>
          </cell>
          <cell r="AS97">
            <v>0</v>
          </cell>
          <cell r="AU97">
            <v>0</v>
          </cell>
          <cell r="AV97">
            <v>0</v>
          </cell>
          <cell r="AW97">
            <v>2.8</v>
          </cell>
          <cell r="AX97">
            <v>0</v>
          </cell>
          <cell r="AZ97">
            <v>0</v>
          </cell>
          <cell r="BA97">
            <v>0</v>
          </cell>
          <cell r="BB97">
            <v>2.8</v>
          </cell>
          <cell r="BC97">
            <v>0</v>
          </cell>
          <cell r="BE97">
            <v>0</v>
          </cell>
          <cell r="BF97">
            <v>0</v>
          </cell>
          <cell r="BG97">
            <v>2.8</v>
          </cell>
          <cell r="BH97">
            <v>0</v>
          </cell>
          <cell r="BJ97">
            <v>0</v>
          </cell>
          <cell r="BK97">
            <v>0</v>
          </cell>
          <cell r="BL97">
            <v>2.75</v>
          </cell>
          <cell r="BM97">
            <v>0</v>
          </cell>
          <cell r="BO97">
            <v>0</v>
          </cell>
          <cell r="BP97">
            <v>0</v>
          </cell>
          <cell r="BQ97">
            <v>2.75</v>
          </cell>
          <cell r="BR97">
            <v>0</v>
          </cell>
          <cell r="BT97">
            <v>0</v>
          </cell>
          <cell r="BU97">
            <v>0</v>
          </cell>
          <cell r="BV97">
            <v>2.75</v>
          </cell>
          <cell r="BW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</row>
        <row r="98">
          <cell r="A98" t="str">
            <v>연결</v>
          </cell>
          <cell r="B98" t="str">
            <v>제품</v>
          </cell>
          <cell r="C98" t="str">
            <v>휴.CRM2</v>
          </cell>
          <cell r="D98" t="str">
            <v>각형</v>
          </cell>
          <cell r="E98" t="str">
            <v>Pack</v>
          </cell>
          <cell r="G98" t="str">
            <v>국산</v>
          </cell>
          <cell r="H98" t="str">
            <v>423450</v>
          </cell>
          <cell r="I98" t="str">
            <v>423450B2</v>
          </cell>
          <cell r="J98" t="str">
            <v>BenQ-Siemens</v>
          </cell>
          <cell r="K98" t="str">
            <v>BenQ(SH)</v>
          </cell>
          <cell r="L98" t="str">
            <v>직수출</v>
          </cell>
          <cell r="M98" t="str">
            <v>USD</v>
          </cell>
          <cell r="N98" t="str">
            <v>중국</v>
          </cell>
          <cell r="O98" t="str">
            <v>이성혁</v>
          </cell>
          <cell r="P98">
            <v>1</v>
          </cell>
          <cell r="Q98" t="str">
            <v>휴대폰</v>
          </cell>
          <cell r="S98">
            <v>2.75</v>
          </cell>
          <cell r="T98">
            <v>50000</v>
          </cell>
          <cell r="U98">
            <v>50000</v>
          </cell>
          <cell r="V98">
            <v>137500</v>
          </cell>
          <cell r="W98">
            <v>127875000</v>
          </cell>
          <cell r="X98">
            <v>2.75</v>
          </cell>
          <cell r="Y98">
            <v>80000</v>
          </cell>
          <cell r="Z98">
            <v>80000</v>
          </cell>
          <cell r="AA98">
            <v>220000</v>
          </cell>
          <cell r="AB98">
            <v>204600000</v>
          </cell>
          <cell r="AC98">
            <v>2.75</v>
          </cell>
          <cell r="AD98">
            <v>80000</v>
          </cell>
          <cell r="AE98">
            <v>80000</v>
          </cell>
          <cell r="AF98">
            <v>220000</v>
          </cell>
          <cell r="AG98">
            <v>204600000</v>
          </cell>
          <cell r="AH98">
            <v>2.75</v>
          </cell>
          <cell r="AI98">
            <v>40000</v>
          </cell>
          <cell r="AJ98">
            <v>40000</v>
          </cell>
          <cell r="AK98">
            <v>110000</v>
          </cell>
          <cell r="AL98">
            <v>102300000</v>
          </cell>
          <cell r="AM98">
            <v>2.75</v>
          </cell>
          <cell r="AN98">
            <v>40000</v>
          </cell>
          <cell r="AO98">
            <v>40000</v>
          </cell>
          <cell r="AP98">
            <v>110000</v>
          </cell>
          <cell r="AQ98">
            <v>102300000</v>
          </cell>
          <cell r="AR98">
            <v>2.75</v>
          </cell>
          <cell r="AS98">
            <v>20000</v>
          </cell>
          <cell r="AT98">
            <v>20000</v>
          </cell>
          <cell r="AU98">
            <v>55000</v>
          </cell>
          <cell r="AV98">
            <v>51150000</v>
          </cell>
          <cell r="AW98">
            <v>2.7</v>
          </cell>
          <cell r="AX98">
            <v>0</v>
          </cell>
          <cell r="AZ98">
            <v>0</v>
          </cell>
          <cell r="BA98">
            <v>0</v>
          </cell>
          <cell r="BB98">
            <v>2.7</v>
          </cell>
          <cell r="BC98">
            <v>0</v>
          </cell>
          <cell r="BE98">
            <v>0</v>
          </cell>
          <cell r="BF98">
            <v>0</v>
          </cell>
          <cell r="BG98">
            <v>2.7</v>
          </cell>
          <cell r="BH98">
            <v>0</v>
          </cell>
          <cell r="BJ98">
            <v>0</v>
          </cell>
          <cell r="BK98">
            <v>0</v>
          </cell>
          <cell r="BL98">
            <v>2.7</v>
          </cell>
          <cell r="BM98">
            <v>0</v>
          </cell>
          <cell r="BO98">
            <v>0</v>
          </cell>
          <cell r="BP98">
            <v>0</v>
          </cell>
          <cell r="BQ98">
            <v>2.7</v>
          </cell>
          <cell r="BR98">
            <v>0</v>
          </cell>
          <cell r="BT98">
            <v>0</v>
          </cell>
          <cell r="BU98">
            <v>0</v>
          </cell>
          <cell r="BV98">
            <v>2.7</v>
          </cell>
          <cell r="BW98">
            <v>0</v>
          </cell>
          <cell r="BY98">
            <v>0</v>
          </cell>
          <cell r="BZ98">
            <v>0</v>
          </cell>
          <cell r="CA98">
            <v>792825000</v>
          </cell>
          <cell r="CB98">
            <v>0</v>
          </cell>
          <cell r="CC98">
            <v>310000</v>
          </cell>
          <cell r="CD98">
            <v>310000</v>
          </cell>
          <cell r="CE98">
            <v>852500</v>
          </cell>
          <cell r="CF98">
            <v>792825000</v>
          </cell>
        </row>
        <row r="99">
          <cell r="A99" t="str">
            <v>연결</v>
          </cell>
          <cell r="B99" t="str">
            <v>제품</v>
          </cell>
          <cell r="C99" t="str">
            <v>휴.CRM2</v>
          </cell>
          <cell r="D99" t="str">
            <v>각형</v>
          </cell>
          <cell r="E99" t="str">
            <v>Pack</v>
          </cell>
          <cell r="G99" t="str">
            <v>국산</v>
          </cell>
          <cell r="H99" t="str">
            <v>423450</v>
          </cell>
          <cell r="I99" t="str">
            <v>423450C1(I/P)</v>
          </cell>
          <cell r="J99" t="str">
            <v>BenQ-Siemens</v>
          </cell>
          <cell r="K99" t="str">
            <v>BenQ(SH)</v>
          </cell>
          <cell r="L99" t="str">
            <v>직수출</v>
          </cell>
          <cell r="M99" t="str">
            <v>USD</v>
          </cell>
          <cell r="N99" t="str">
            <v>중국</v>
          </cell>
          <cell r="O99" t="str">
            <v>이성혁</v>
          </cell>
          <cell r="P99">
            <v>1</v>
          </cell>
          <cell r="Q99" t="str">
            <v>휴대폰</v>
          </cell>
          <cell r="T99">
            <v>0</v>
          </cell>
          <cell r="V99">
            <v>0</v>
          </cell>
          <cell r="W99">
            <v>0</v>
          </cell>
          <cell r="Y99">
            <v>0</v>
          </cell>
          <cell r="AA99">
            <v>0</v>
          </cell>
          <cell r="AB99">
            <v>0</v>
          </cell>
          <cell r="AD99">
            <v>0</v>
          </cell>
          <cell r="AF99">
            <v>0</v>
          </cell>
          <cell r="AG99">
            <v>0</v>
          </cell>
          <cell r="AI99">
            <v>0</v>
          </cell>
          <cell r="AK99">
            <v>0</v>
          </cell>
          <cell r="AL99">
            <v>0</v>
          </cell>
          <cell r="AM99">
            <v>2.5</v>
          </cell>
          <cell r="AN99">
            <v>0</v>
          </cell>
          <cell r="AP99">
            <v>0</v>
          </cell>
          <cell r="AQ99">
            <v>0</v>
          </cell>
          <cell r="AR99">
            <v>2.5</v>
          </cell>
          <cell r="AS99">
            <v>0</v>
          </cell>
          <cell r="AU99">
            <v>0</v>
          </cell>
          <cell r="AV99">
            <v>0</v>
          </cell>
          <cell r="AW99">
            <v>2.5</v>
          </cell>
          <cell r="AX99">
            <v>0</v>
          </cell>
          <cell r="AZ99">
            <v>0</v>
          </cell>
          <cell r="BA99">
            <v>0</v>
          </cell>
          <cell r="BB99">
            <v>2.5</v>
          </cell>
          <cell r="BC99">
            <v>0</v>
          </cell>
          <cell r="BE99">
            <v>0</v>
          </cell>
          <cell r="BF99">
            <v>0</v>
          </cell>
          <cell r="BG99">
            <v>2.5</v>
          </cell>
          <cell r="BH99">
            <v>0</v>
          </cell>
          <cell r="BJ99">
            <v>0</v>
          </cell>
          <cell r="BK99">
            <v>0</v>
          </cell>
          <cell r="BL99">
            <v>2.5</v>
          </cell>
          <cell r="BM99">
            <v>0</v>
          </cell>
          <cell r="BO99">
            <v>0</v>
          </cell>
          <cell r="BP99">
            <v>0</v>
          </cell>
          <cell r="BQ99">
            <v>2.5</v>
          </cell>
          <cell r="BR99">
            <v>0</v>
          </cell>
          <cell r="BT99">
            <v>0</v>
          </cell>
          <cell r="BU99">
            <v>0</v>
          </cell>
          <cell r="BV99">
            <v>2.5</v>
          </cell>
          <cell r="BW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</row>
        <row r="100">
          <cell r="A100" t="str">
            <v>연결</v>
          </cell>
          <cell r="B100" t="str">
            <v>제품</v>
          </cell>
          <cell r="C100" t="str">
            <v>휴.CRM2</v>
          </cell>
          <cell r="D100" t="str">
            <v>각형</v>
          </cell>
          <cell r="E100" t="str">
            <v>Cell</v>
          </cell>
          <cell r="G100" t="str">
            <v>국산</v>
          </cell>
          <cell r="H100" t="str">
            <v>423450</v>
          </cell>
          <cell r="I100" t="str">
            <v>423450C1(H/P)</v>
          </cell>
          <cell r="J100" t="str">
            <v>BenQ-Siemens</v>
          </cell>
          <cell r="K100" t="str">
            <v>BenQ(SH)</v>
          </cell>
          <cell r="L100" t="str">
            <v>직수출</v>
          </cell>
          <cell r="M100" t="str">
            <v>USD</v>
          </cell>
          <cell r="N100" t="str">
            <v>중국</v>
          </cell>
          <cell r="O100" t="str">
            <v>이성혁</v>
          </cell>
          <cell r="P100">
            <v>1</v>
          </cell>
          <cell r="Q100" t="str">
            <v>휴대폰</v>
          </cell>
          <cell r="T100">
            <v>0</v>
          </cell>
          <cell r="V100">
            <v>0</v>
          </cell>
          <cell r="W100">
            <v>0</v>
          </cell>
          <cell r="Y100">
            <v>0</v>
          </cell>
          <cell r="AA100">
            <v>0</v>
          </cell>
          <cell r="AB100">
            <v>0</v>
          </cell>
          <cell r="AD100">
            <v>0</v>
          </cell>
          <cell r="AF100">
            <v>0</v>
          </cell>
          <cell r="AG100">
            <v>0</v>
          </cell>
          <cell r="AH100">
            <v>1.7</v>
          </cell>
          <cell r="AI100">
            <v>30000</v>
          </cell>
          <cell r="AJ100">
            <v>30000</v>
          </cell>
          <cell r="AK100">
            <v>51000</v>
          </cell>
          <cell r="AL100">
            <v>47430000</v>
          </cell>
          <cell r="AM100">
            <v>1.7</v>
          </cell>
          <cell r="AN100">
            <v>30000</v>
          </cell>
          <cell r="AO100">
            <v>30000</v>
          </cell>
          <cell r="AP100">
            <v>51000</v>
          </cell>
          <cell r="AQ100">
            <v>47430000</v>
          </cell>
          <cell r="AR100">
            <v>1.7</v>
          </cell>
          <cell r="AS100">
            <v>30000</v>
          </cell>
          <cell r="AT100">
            <v>30000</v>
          </cell>
          <cell r="AU100">
            <v>51000</v>
          </cell>
          <cell r="AV100">
            <v>47430000</v>
          </cell>
          <cell r="AW100">
            <v>1.65</v>
          </cell>
          <cell r="AX100">
            <v>70000</v>
          </cell>
          <cell r="AY100">
            <v>70000</v>
          </cell>
          <cell r="AZ100">
            <v>115500</v>
          </cell>
          <cell r="BA100">
            <v>107415000</v>
          </cell>
          <cell r="BB100">
            <v>1.65</v>
          </cell>
          <cell r="BC100">
            <v>70000</v>
          </cell>
          <cell r="BD100">
            <v>70000</v>
          </cell>
          <cell r="BE100">
            <v>115500</v>
          </cell>
          <cell r="BF100">
            <v>107415000</v>
          </cell>
          <cell r="BG100">
            <v>1.65</v>
          </cell>
          <cell r="BH100">
            <v>70000</v>
          </cell>
          <cell r="BI100">
            <v>70000</v>
          </cell>
          <cell r="BJ100">
            <v>115500</v>
          </cell>
          <cell r="BK100">
            <v>107415000</v>
          </cell>
          <cell r="BL100">
            <v>1.6</v>
          </cell>
          <cell r="BM100">
            <v>70000</v>
          </cell>
          <cell r="BN100">
            <v>70000</v>
          </cell>
          <cell r="BO100">
            <v>112000</v>
          </cell>
          <cell r="BP100">
            <v>104160000</v>
          </cell>
          <cell r="BQ100">
            <v>1.6</v>
          </cell>
          <cell r="BR100">
            <v>70000</v>
          </cell>
          <cell r="BS100">
            <v>70000</v>
          </cell>
          <cell r="BT100">
            <v>112000</v>
          </cell>
          <cell r="BU100">
            <v>104160000</v>
          </cell>
          <cell r="BV100">
            <v>1.6</v>
          </cell>
          <cell r="BW100">
            <v>70000</v>
          </cell>
          <cell r="BX100">
            <v>70000</v>
          </cell>
          <cell r="BY100">
            <v>112000</v>
          </cell>
          <cell r="BZ100">
            <v>104160000</v>
          </cell>
          <cell r="CA100">
            <v>672855000</v>
          </cell>
          <cell r="CB100">
            <v>634725000</v>
          </cell>
          <cell r="CC100">
            <v>510000</v>
          </cell>
          <cell r="CD100">
            <v>510000</v>
          </cell>
          <cell r="CE100">
            <v>835500</v>
          </cell>
          <cell r="CF100">
            <v>777015000</v>
          </cell>
        </row>
        <row r="101">
          <cell r="A101" t="str">
            <v>연결</v>
          </cell>
          <cell r="B101" t="str">
            <v>제품</v>
          </cell>
          <cell r="C101" t="str">
            <v>휴.CRM2</v>
          </cell>
          <cell r="D101" t="str">
            <v>각형</v>
          </cell>
          <cell r="E101" t="str">
            <v>Cell</v>
          </cell>
          <cell r="G101" t="str">
            <v>국산</v>
          </cell>
          <cell r="H101" t="str">
            <v>523443</v>
          </cell>
          <cell r="I101" t="str">
            <v>523443A1</v>
          </cell>
          <cell r="J101" t="str">
            <v>BenQ-Siemens</v>
          </cell>
          <cell r="K101" t="str">
            <v>BenQ(SH)</v>
          </cell>
          <cell r="L101" t="str">
            <v>직수출</v>
          </cell>
          <cell r="M101" t="str">
            <v>USD</v>
          </cell>
          <cell r="N101" t="str">
            <v>중국</v>
          </cell>
          <cell r="O101" t="str">
            <v>이성혁</v>
          </cell>
          <cell r="P101">
            <v>1</v>
          </cell>
          <cell r="Q101" t="str">
            <v>휴대폰</v>
          </cell>
          <cell r="T101">
            <v>0</v>
          </cell>
          <cell r="V101">
            <v>0</v>
          </cell>
          <cell r="W101">
            <v>0</v>
          </cell>
          <cell r="Y101">
            <v>0</v>
          </cell>
          <cell r="AA101">
            <v>0</v>
          </cell>
          <cell r="AB101">
            <v>0</v>
          </cell>
          <cell r="AD101">
            <v>0</v>
          </cell>
          <cell r="AF101">
            <v>0</v>
          </cell>
          <cell r="AG101">
            <v>0</v>
          </cell>
          <cell r="AH101">
            <v>1.7</v>
          </cell>
          <cell r="AI101">
            <v>0</v>
          </cell>
          <cell r="AK101">
            <v>0</v>
          </cell>
          <cell r="AL101">
            <v>0</v>
          </cell>
          <cell r="AN101">
            <v>0</v>
          </cell>
          <cell r="AP101">
            <v>0</v>
          </cell>
          <cell r="AQ101">
            <v>0</v>
          </cell>
          <cell r="AS101">
            <v>0</v>
          </cell>
          <cell r="AU101">
            <v>0</v>
          </cell>
          <cell r="AV101">
            <v>0</v>
          </cell>
          <cell r="AW101">
            <v>1.65</v>
          </cell>
          <cell r="AX101">
            <v>50000</v>
          </cell>
          <cell r="AY101">
            <v>50000</v>
          </cell>
          <cell r="AZ101">
            <v>82500</v>
          </cell>
          <cell r="BA101">
            <v>76725000</v>
          </cell>
          <cell r="BB101">
            <v>1.65</v>
          </cell>
          <cell r="BC101">
            <v>60000</v>
          </cell>
          <cell r="BD101">
            <v>60000</v>
          </cell>
          <cell r="BE101">
            <v>99000</v>
          </cell>
          <cell r="BF101">
            <v>92070000</v>
          </cell>
          <cell r="BG101">
            <v>1.65</v>
          </cell>
          <cell r="BH101">
            <v>60000</v>
          </cell>
          <cell r="BI101">
            <v>60000</v>
          </cell>
          <cell r="BJ101">
            <v>99000</v>
          </cell>
          <cell r="BK101">
            <v>92070000</v>
          </cell>
          <cell r="BL101">
            <v>1.6</v>
          </cell>
          <cell r="BM101">
            <v>70000</v>
          </cell>
          <cell r="BN101">
            <v>70000</v>
          </cell>
          <cell r="BO101">
            <v>112000</v>
          </cell>
          <cell r="BP101">
            <v>104160000</v>
          </cell>
          <cell r="BQ101">
            <v>1.6</v>
          </cell>
          <cell r="BR101">
            <v>70000</v>
          </cell>
          <cell r="BS101">
            <v>70000</v>
          </cell>
          <cell r="BT101">
            <v>112000</v>
          </cell>
          <cell r="BU101">
            <v>104160000</v>
          </cell>
          <cell r="BV101">
            <v>1.6</v>
          </cell>
          <cell r="BW101">
            <v>70000</v>
          </cell>
          <cell r="BX101">
            <v>70000</v>
          </cell>
          <cell r="BY101">
            <v>112000</v>
          </cell>
          <cell r="BZ101">
            <v>104160000</v>
          </cell>
          <cell r="CA101">
            <v>469185000</v>
          </cell>
          <cell r="CB101">
            <v>573345000</v>
          </cell>
          <cell r="CC101">
            <v>380000</v>
          </cell>
          <cell r="CD101">
            <v>380000</v>
          </cell>
          <cell r="CE101">
            <v>616500</v>
          </cell>
          <cell r="CF101">
            <v>573345000</v>
          </cell>
        </row>
        <row r="102">
          <cell r="A102" t="str">
            <v>연결</v>
          </cell>
          <cell r="B102" t="str">
            <v>제품</v>
          </cell>
          <cell r="C102" t="str">
            <v>휴.CRM2</v>
          </cell>
          <cell r="D102" t="str">
            <v>폴리머</v>
          </cell>
          <cell r="E102" t="str">
            <v>Pack</v>
          </cell>
          <cell r="G102" t="str">
            <v>국산</v>
          </cell>
          <cell r="H102" t="str">
            <v>383759</v>
          </cell>
          <cell r="I102" t="str">
            <v>383759L1</v>
          </cell>
          <cell r="J102" t="str">
            <v>BenQ-Siemens</v>
          </cell>
          <cell r="K102" t="str">
            <v>BenQ(IT)</v>
          </cell>
          <cell r="L102" t="str">
            <v>직수출</v>
          </cell>
          <cell r="M102" t="str">
            <v>USD</v>
          </cell>
          <cell r="N102" t="str">
            <v>중국</v>
          </cell>
          <cell r="O102" t="str">
            <v>이성혁</v>
          </cell>
          <cell r="P102">
            <v>1</v>
          </cell>
          <cell r="Q102" t="str">
            <v>휴대폰</v>
          </cell>
          <cell r="S102">
            <v>1.89</v>
          </cell>
          <cell r="T102">
            <v>0</v>
          </cell>
          <cell r="V102">
            <v>0</v>
          </cell>
          <cell r="W102">
            <v>0</v>
          </cell>
          <cell r="X102">
            <v>1.89</v>
          </cell>
          <cell r="Y102">
            <v>0</v>
          </cell>
          <cell r="AA102">
            <v>0</v>
          </cell>
          <cell r="AB102">
            <v>0</v>
          </cell>
          <cell r="AC102">
            <v>1.89</v>
          </cell>
          <cell r="AD102">
            <v>0</v>
          </cell>
          <cell r="AF102">
            <v>0</v>
          </cell>
          <cell r="AG102">
            <v>0</v>
          </cell>
          <cell r="AH102">
            <v>1.89</v>
          </cell>
          <cell r="AI102">
            <v>0</v>
          </cell>
          <cell r="AK102">
            <v>0</v>
          </cell>
          <cell r="AL102">
            <v>0</v>
          </cell>
          <cell r="AM102">
            <v>1.89</v>
          </cell>
          <cell r="AN102">
            <v>0</v>
          </cell>
          <cell r="AP102">
            <v>0</v>
          </cell>
          <cell r="AQ102">
            <v>0</v>
          </cell>
          <cell r="AR102">
            <v>1.89</v>
          </cell>
          <cell r="AS102">
            <v>0</v>
          </cell>
          <cell r="AU102">
            <v>0</v>
          </cell>
          <cell r="AV102">
            <v>0</v>
          </cell>
          <cell r="AW102">
            <v>1.79</v>
          </cell>
          <cell r="AX102">
            <v>0</v>
          </cell>
          <cell r="AZ102">
            <v>0</v>
          </cell>
          <cell r="BA102">
            <v>0</v>
          </cell>
          <cell r="BB102">
            <v>1.79</v>
          </cell>
          <cell r="BC102">
            <v>0</v>
          </cell>
          <cell r="BE102">
            <v>0</v>
          </cell>
          <cell r="BF102">
            <v>0</v>
          </cell>
          <cell r="BG102">
            <v>1.79</v>
          </cell>
          <cell r="BH102">
            <v>0</v>
          </cell>
          <cell r="BJ102">
            <v>0</v>
          </cell>
          <cell r="BK102">
            <v>0</v>
          </cell>
          <cell r="BL102">
            <v>1.79</v>
          </cell>
          <cell r="BM102">
            <v>0</v>
          </cell>
          <cell r="BO102">
            <v>0</v>
          </cell>
          <cell r="BP102">
            <v>0</v>
          </cell>
          <cell r="BQ102">
            <v>1.79</v>
          </cell>
          <cell r="BR102">
            <v>0</v>
          </cell>
          <cell r="BT102">
            <v>0</v>
          </cell>
          <cell r="BU102">
            <v>0</v>
          </cell>
          <cell r="BV102">
            <v>1.79</v>
          </cell>
          <cell r="BW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</row>
        <row r="103">
          <cell r="A103" t="str">
            <v>연결</v>
          </cell>
          <cell r="B103" t="str">
            <v>제품</v>
          </cell>
          <cell r="C103" t="str">
            <v>휴.CRM2</v>
          </cell>
          <cell r="D103" t="str">
            <v>각형</v>
          </cell>
          <cell r="E103" t="str">
            <v>Pack</v>
          </cell>
          <cell r="G103" t="str">
            <v>국산</v>
          </cell>
          <cell r="H103" t="str">
            <v>523450</v>
          </cell>
          <cell r="I103" t="str">
            <v>523450D1</v>
          </cell>
          <cell r="J103" t="str">
            <v>NOKIA</v>
          </cell>
          <cell r="K103" t="str">
            <v>NOKIA</v>
          </cell>
          <cell r="L103" t="str">
            <v>직수출</v>
          </cell>
          <cell r="M103" t="str">
            <v>JPY</v>
          </cell>
          <cell r="N103" t="str">
            <v>중국</v>
          </cell>
          <cell r="O103" t="str">
            <v>이훈성</v>
          </cell>
          <cell r="P103">
            <v>1</v>
          </cell>
          <cell r="Q103" t="str">
            <v>휴대폰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182</v>
          </cell>
          <cell r="AI103">
            <v>0</v>
          </cell>
          <cell r="AK103">
            <v>0</v>
          </cell>
          <cell r="AL103">
            <v>0</v>
          </cell>
          <cell r="AM103">
            <v>182</v>
          </cell>
          <cell r="AN103">
            <v>0</v>
          </cell>
          <cell r="AP103">
            <v>0</v>
          </cell>
          <cell r="AQ103">
            <v>0</v>
          </cell>
          <cell r="AR103">
            <v>182</v>
          </cell>
          <cell r="AS103">
            <v>0</v>
          </cell>
          <cell r="AU103">
            <v>0</v>
          </cell>
          <cell r="AV103">
            <v>0</v>
          </cell>
          <cell r="AW103">
            <v>178</v>
          </cell>
          <cell r="AX103">
            <v>0</v>
          </cell>
          <cell r="AZ103">
            <v>0</v>
          </cell>
          <cell r="BA103">
            <v>0</v>
          </cell>
          <cell r="BB103">
            <v>178</v>
          </cell>
          <cell r="BC103">
            <v>0</v>
          </cell>
          <cell r="BE103">
            <v>0</v>
          </cell>
          <cell r="BF103">
            <v>0</v>
          </cell>
          <cell r="BG103">
            <v>178</v>
          </cell>
          <cell r="BH103">
            <v>0</v>
          </cell>
          <cell r="BJ103">
            <v>0</v>
          </cell>
          <cell r="BK103">
            <v>0</v>
          </cell>
          <cell r="BL103">
            <v>174</v>
          </cell>
          <cell r="BM103">
            <v>0</v>
          </cell>
          <cell r="BO103">
            <v>0</v>
          </cell>
          <cell r="BP103">
            <v>0</v>
          </cell>
          <cell r="BQ103">
            <v>174</v>
          </cell>
          <cell r="BR103">
            <v>0</v>
          </cell>
          <cell r="BT103">
            <v>0</v>
          </cell>
          <cell r="BU103">
            <v>0</v>
          </cell>
          <cell r="BV103">
            <v>174</v>
          </cell>
          <cell r="BW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</row>
        <row r="104">
          <cell r="A104" t="str">
            <v>연결</v>
          </cell>
          <cell r="B104" t="str">
            <v>제품</v>
          </cell>
          <cell r="C104" t="str">
            <v>휴.CRM2</v>
          </cell>
          <cell r="D104" t="str">
            <v>폴리머</v>
          </cell>
          <cell r="E104" t="str">
            <v>Pack</v>
          </cell>
          <cell r="G104" t="str">
            <v>국산</v>
          </cell>
          <cell r="H104" t="str">
            <v>603936</v>
          </cell>
          <cell r="I104" t="str">
            <v>603936L1</v>
          </cell>
          <cell r="J104" t="str">
            <v>NOKIA</v>
          </cell>
          <cell r="K104" t="str">
            <v>NOKIA</v>
          </cell>
          <cell r="L104" t="str">
            <v>직수출</v>
          </cell>
          <cell r="M104" t="str">
            <v>JPY</v>
          </cell>
          <cell r="N104" t="str">
            <v>중국</v>
          </cell>
          <cell r="O104" t="str">
            <v>이훈성</v>
          </cell>
          <cell r="P104">
            <v>1</v>
          </cell>
          <cell r="Q104" t="str">
            <v>휴대폰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2.2000000000000002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220</v>
          </cell>
          <cell r="BR104">
            <v>0</v>
          </cell>
          <cell r="BT104">
            <v>0</v>
          </cell>
          <cell r="BU104">
            <v>0</v>
          </cell>
          <cell r="BV104">
            <v>220</v>
          </cell>
          <cell r="BW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</row>
        <row r="105">
          <cell r="A105" t="str">
            <v>연결</v>
          </cell>
          <cell r="B105" t="str">
            <v>제품</v>
          </cell>
          <cell r="C105" t="str">
            <v>휴.CRM2</v>
          </cell>
          <cell r="D105" t="str">
            <v>각형</v>
          </cell>
          <cell r="E105" t="str">
            <v>Pack</v>
          </cell>
          <cell r="G105" t="str">
            <v>국산</v>
          </cell>
          <cell r="H105" t="str">
            <v>423443</v>
          </cell>
          <cell r="I105" t="str">
            <v>423443A1(I/P)</v>
          </cell>
          <cell r="J105" t="str">
            <v>Motorola</v>
          </cell>
          <cell r="K105" t="str">
            <v>Motorola(China)ELE</v>
          </cell>
          <cell r="L105" t="str">
            <v>직수출</v>
          </cell>
          <cell r="M105" t="str">
            <v>USD</v>
          </cell>
          <cell r="N105" t="str">
            <v>중국</v>
          </cell>
          <cell r="O105" t="str">
            <v>김용찬</v>
          </cell>
          <cell r="P105">
            <v>1</v>
          </cell>
          <cell r="Q105" t="str">
            <v>휴대폰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2</v>
          </cell>
          <cell r="AX105">
            <v>0</v>
          </cell>
          <cell r="AZ105">
            <v>0</v>
          </cell>
          <cell r="BA105">
            <v>0</v>
          </cell>
          <cell r="BB105">
            <v>2</v>
          </cell>
          <cell r="BC105">
            <v>0</v>
          </cell>
          <cell r="BE105">
            <v>0</v>
          </cell>
          <cell r="BF105">
            <v>0</v>
          </cell>
          <cell r="BG105">
            <v>2</v>
          </cell>
          <cell r="BH105">
            <v>500000</v>
          </cell>
          <cell r="BI105">
            <v>500000</v>
          </cell>
          <cell r="BJ105">
            <v>1000000</v>
          </cell>
          <cell r="BK105">
            <v>930000000</v>
          </cell>
          <cell r="BL105">
            <v>2</v>
          </cell>
          <cell r="BM105">
            <v>1000000</v>
          </cell>
          <cell r="BN105">
            <v>1000000</v>
          </cell>
          <cell r="BO105">
            <v>2000000</v>
          </cell>
          <cell r="BP105">
            <v>1860000000</v>
          </cell>
          <cell r="BQ105">
            <v>2</v>
          </cell>
          <cell r="BR105">
            <v>1000000</v>
          </cell>
          <cell r="BS105">
            <v>1000000</v>
          </cell>
          <cell r="BT105">
            <v>2000000</v>
          </cell>
          <cell r="BU105">
            <v>1860000000</v>
          </cell>
          <cell r="BV105">
            <v>2</v>
          </cell>
          <cell r="BW105">
            <v>500000</v>
          </cell>
          <cell r="BX105">
            <v>500000</v>
          </cell>
          <cell r="BY105">
            <v>1000000</v>
          </cell>
          <cell r="BZ105">
            <v>930000000</v>
          </cell>
          <cell r="CA105">
            <v>4650000000</v>
          </cell>
          <cell r="CB105">
            <v>5580000000</v>
          </cell>
          <cell r="CC105">
            <v>3000000</v>
          </cell>
          <cell r="CD105">
            <v>3000000</v>
          </cell>
          <cell r="CE105">
            <v>6000000</v>
          </cell>
          <cell r="CF105">
            <v>5580000000</v>
          </cell>
        </row>
        <row r="106">
          <cell r="A106" t="str">
            <v>연결</v>
          </cell>
          <cell r="B106" t="str">
            <v>상품</v>
          </cell>
          <cell r="C106" t="str">
            <v>휴.CRM2</v>
          </cell>
          <cell r="D106" t="str">
            <v>각형</v>
          </cell>
          <cell r="E106" t="str">
            <v>Cell</v>
          </cell>
          <cell r="G106" t="str">
            <v>CN</v>
          </cell>
          <cell r="H106" t="str">
            <v>423450</v>
          </cell>
          <cell r="I106" t="str">
            <v>423450A1(I/P)</v>
          </cell>
          <cell r="J106" t="str">
            <v>LGE Brazil</v>
          </cell>
          <cell r="K106" t="str">
            <v>LG CAI(TDI)</v>
          </cell>
          <cell r="L106" t="str">
            <v>직수출</v>
          </cell>
          <cell r="M106" t="str">
            <v>USD</v>
          </cell>
          <cell r="N106" t="str">
            <v>남미</v>
          </cell>
          <cell r="O106" t="str">
            <v>오성환</v>
          </cell>
          <cell r="P106">
            <v>1</v>
          </cell>
          <cell r="Q106" t="str">
            <v>휴대폰</v>
          </cell>
          <cell r="S106">
            <v>1.6</v>
          </cell>
          <cell r="T106">
            <v>550000</v>
          </cell>
          <cell r="U106">
            <v>550000</v>
          </cell>
          <cell r="V106">
            <v>880000</v>
          </cell>
          <cell r="W106">
            <v>818400000</v>
          </cell>
          <cell r="X106">
            <v>1.6</v>
          </cell>
          <cell r="Y106">
            <v>550000</v>
          </cell>
          <cell r="Z106">
            <v>550000</v>
          </cell>
          <cell r="AA106">
            <v>880000</v>
          </cell>
          <cell r="AB106">
            <v>818400000</v>
          </cell>
          <cell r="AC106">
            <v>1.6</v>
          </cell>
          <cell r="AD106">
            <v>550000</v>
          </cell>
          <cell r="AE106">
            <v>550000</v>
          </cell>
          <cell r="AF106">
            <v>880000</v>
          </cell>
          <cell r="AG106">
            <v>818400000</v>
          </cell>
          <cell r="AH106">
            <v>1.6</v>
          </cell>
          <cell r="AI106">
            <v>500000</v>
          </cell>
          <cell r="AJ106">
            <v>500000</v>
          </cell>
          <cell r="AK106">
            <v>800000</v>
          </cell>
          <cell r="AL106">
            <v>744000000</v>
          </cell>
          <cell r="AM106">
            <v>1.6</v>
          </cell>
          <cell r="AN106">
            <v>500000</v>
          </cell>
          <cell r="AO106">
            <v>500000</v>
          </cell>
          <cell r="AP106">
            <v>800000</v>
          </cell>
          <cell r="AQ106">
            <v>744000000</v>
          </cell>
          <cell r="AR106">
            <v>1.6</v>
          </cell>
          <cell r="AS106">
            <v>500000</v>
          </cell>
          <cell r="AT106">
            <v>500000</v>
          </cell>
          <cell r="AU106">
            <v>800000</v>
          </cell>
          <cell r="AV106">
            <v>744000000</v>
          </cell>
          <cell r="AX106">
            <v>0</v>
          </cell>
          <cell r="AZ106">
            <v>0</v>
          </cell>
          <cell r="BA106">
            <v>0</v>
          </cell>
          <cell r="BC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3150000</v>
          </cell>
          <cell r="CD106">
            <v>3150000</v>
          </cell>
          <cell r="CE106">
            <v>5040000</v>
          </cell>
          <cell r="CF106">
            <v>4687200000</v>
          </cell>
        </row>
        <row r="107">
          <cell r="A107" t="str">
            <v>연결</v>
          </cell>
          <cell r="B107" t="str">
            <v>제품</v>
          </cell>
          <cell r="C107" t="str">
            <v>휴.CRM2</v>
          </cell>
          <cell r="D107" t="str">
            <v>각형</v>
          </cell>
          <cell r="E107" t="str">
            <v>Cell</v>
          </cell>
          <cell r="G107" t="str">
            <v>국산</v>
          </cell>
          <cell r="H107" t="str">
            <v>423450</v>
          </cell>
          <cell r="I107" t="str">
            <v>423450A1(I/P)</v>
          </cell>
          <cell r="J107" t="str">
            <v>LGE Brazil</v>
          </cell>
          <cell r="K107" t="str">
            <v>LG CAI(TDI)</v>
          </cell>
          <cell r="L107" t="str">
            <v>직수출</v>
          </cell>
          <cell r="M107" t="str">
            <v>USD</v>
          </cell>
          <cell r="N107" t="str">
            <v>남미</v>
          </cell>
          <cell r="O107" t="str">
            <v>오성환</v>
          </cell>
          <cell r="P107">
            <v>1</v>
          </cell>
          <cell r="Q107" t="str">
            <v>휴대폰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1.6</v>
          </cell>
          <cell r="AI107">
            <v>100000</v>
          </cell>
          <cell r="AJ107">
            <v>100000</v>
          </cell>
          <cell r="AK107">
            <v>160000</v>
          </cell>
          <cell r="AL107">
            <v>148800000</v>
          </cell>
          <cell r="AM107">
            <v>1.6</v>
          </cell>
          <cell r="AN107">
            <v>100000</v>
          </cell>
          <cell r="AO107">
            <v>100000</v>
          </cell>
          <cell r="AP107">
            <v>160000</v>
          </cell>
          <cell r="AQ107">
            <v>148800000</v>
          </cell>
          <cell r="AR107">
            <v>1.6</v>
          </cell>
          <cell r="AS107">
            <v>100000</v>
          </cell>
          <cell r="AT107">
            <v>100000</v>
          </cell>
          <cell r="AU107">
            <v>160000</v>
          </cell>
          <cell r="AV107">
            <v>148800000</v>
          </cell>
          <cell r="AW107">
            <v>1.6</v>
          </cell>
          <cell r="AX107">
            <v>0</v>
          </cell>
          <cell r="AZ107">
            <v>0</v>
          </cell>
          <cell r="BA107">
            <v>0</v>
          </cell>
          <cell r="BB107">
            <v>1.6</v>
          </cell>
          <cell r="BC107">
            <v>0</v>
          </cell>
          <cell r="BE107">
            <v>0</v>
          </cell>
          <cell r="BF107">
            <v>0</v>
          </cell>
          <cell r="BG107">
            <v>1.6</v>
          </cell>
          <cell r="BH107">
            <v>0</v>
          </cell>
          <cell r="BJ107">
            <v>0</v>
          </cell>
          <cell r="BK107">
            <v>0</v>
          </cell>
          <cell r="BL107">
            <v>1.6</v>
          </cell>
          <cell r="BM107">
            <v>0</v>
          </cell>
          <cell r="BO107">
            <v>0</v>
          </cell>
          <cell r="BP107">
            <v>0</v>
          </cell>
          <cell r="BQ107">
            <v>1.6</v>
          </cell>
          <cell r="BR107">
            <v>0</v>
          </cell>
          <cell r="BT107">
            <v>0</v>
          </cell>
          <cell r="BU107">
            <v>0</v>
          </cell>
          <cell r="BV107">
            <v>1.6</v>
          </cell>
          <cell r="BW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300000</v>
          </cell>
          <cell r="CD107">
            <v>300000</v>
          </cell>
          <cell r="CE107">
            <v>480000</v>
          </cell>
          <cell r="CF107">
            <v>446400000</v>
          </cell>
        </row>
        <row r="108">
          <cell r="A108" t="str">
            <v>연결</v>
          </cell>
          <cell r="B108" t="str">
            <v>상품</v>
          </cell>
          <cell r="C108" t="str">
            <v>휴.CRM2</v>
          </cell>
          <cell r="D108" t="str">
            <v>각형</v>
          </cell>
          <cell r="E108" t="str">
            <v>Cell</v>
          </cell>
          <cell r="G108" t="str">
            <v>CN</v>
          </cell>
          <cell r="H108" t="str">
            <v>423450</v>
          </cell>
          <cell r="I108" t="str">
            <v>423450C1(I/P)</v>
          </cell>
          <cell r="J108" t="str">
            <v>LGE Brazil</v>
          </cell>
          <cell r="K108" t="str">
            <v>LG CAI(TDI)</v>
          </cell>
          <cell r="L108" t="str">
            <v>직수출</v>
          </cell>
          <cell r="M108" t="str">
            <v>USD</v>
          </cell>
          <cell r="N108" t="str">
            <v>남미</v>
          </cell>
          <cell r="O108" t="str">
            <v>오성환</v>
          </cell>
          <cell r="P108">
            <v>1</v>
          </cell>
          <cell r="Q108" t="str">
            <v>휴대폰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1.6</v>
          </cell>
          <cell r="AX108">
            <v>370000</v>
          </cell>
          <cell r="AY108">
            <v>370000</v>
          </cell>
          <cell r="AZ108">
            <v>592000</v>
          </cell>
          <cell r="BA108">
            <v>550560000</v>
          </cell>
          <cell r="BB108">
            <v>1.6</v>
          </cell>
          <cell r="BC108">
            <v>350000</v>
          </cell>
          <cell r="BD108">
            <v>350000</v>
          </cell>
          <cell r="BE108">
            <v>560000</v>
          </cell>
          <cell r="BF108">
            <v>520800000</v>
          </cell>
          <cell r="BG108">
            <v>1.6</v>
          </cell>
          <cell r="BH108">
            <v>276000</v>
          </cell>
          <cell r="BI108">
            <v>276000</v>
          </cell>
          <cell r="BJ108">
            <v>441600</v>
          </cell>
          <cell r="BK108">
            <v>410688000</v>
          </cell>
          <cell r="BL108">
            <v>1.6</v>
          </cell>
          <cell r="BM108">
            <v>270000</v>
          </cell>
          <cell r="BN108">
            <v>270000</v>
          </cell>
          <cell r="BO108">
            <v>432000</v>
          </cell>
          <cell r="BP108">
            <v>401760000</v>
          </cell>
          <cell r="BQ108">
            <v>1.6</v>
          </cell>
          <cell r="BR108">
            <v>120000</v>
          </cell>
          <cell r="BS108">
            <v>120000</v>
          </cell>
          <cell r="BT108">
            <v>192000</v>
          </cell>
          <cell r="BU108">
            <v>178560000</v>
          </cell>
          <cell r="BV108">
            <v>1.6</v>
          </cell>
          <cell r="BW108">
            <v>260000</v>
          </cell>
          <cell r="BX108">
            <v>260000</v>
          </cell>
          <cell r="BY108">
            <v>416000</v>
          </cell>
          <cell r="BZ108">
            <v>386880000</v>
          </cell>
          <cell r="CA108">
            <v>1646000</v>
          </cell>
          <cell r="CB108">
            <v>2449248000</v>
          </cell>
          <cell r="CC108">
            <v>1646000</v>
          </cell>
          <cell r="CD108">
            <v>1646000</v>
          </cell>
          <cell r="CE108">
            <v>2633600</v>
          </cell>
          <cell r="CF108">
            <v>2449248000</v>
          </cell>
        </row>
        <row r="109">
          <cell r="A109" t="str">
            <v>연결</v>
          </cell>
          <cell r="B109" t="str">
            <v>제품</v>
          </cell>
          <cell r="C109" t="str">
            <v>휴.CRM2</v>
          </cell>
          <cell r="D109" t="str">
            <v>각형</v>
          </cell>
          <cell r="E109" t="str">
            <v>Cell</v>
          </cell>
          <cell r="G109" t="str">
            <v>국산</v>
          </cell>
          <cell r="H109" t="str">
            <v>423450</v>
          </cell>
          <cell r="I109" t="str">
            <v>423450C1(I/P)</v>
          </cell>
          <cell r="J109" t="str">
            <v>LGE Brazil</v>
          </cell>
          <cell r="K109" t="str">
            <v>LG CAI(TDI)</v>
          </cell>
          <cell r="L109" t="str">
            <v>직수출</v>
          </cell>
          <cell r="M109" t="str">
            <v>USD</v>
          </cell>
          <cell r="N109" t="str">
            <v>남미</v>
          </cell>
          <cell r="O109" t="str">
            <v>오성환</v>
          </cell>
          <cell r="P109">
            <v>1</v>
          </cell>
          <cell r="Q109" t="str">
            <v>휴대폰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1.6</v>
          </cell>
          <cell r="AX109">
            <v>230000</v>
          </cell>
          <cell r="AY109">
            <v>230000</v>
          </cell>
          <cell r="AZ109">
            <v>368000</v>
          </cell>
          <cell r="BA109">
            <v>342240000</v>
          </cell>
          <cell r="BB109">
            <v>1.6</v>
          </cell>
          <cell r="BC109">
            <v>250000</v>
          </cell>
          <cell r="BD109">
            <v>250000</v>
          </cell>
          <cell r="BE109">
            <v>400000</v>
          </cell>
          <cell r="BF109">
            <v>372000000</v>
          </cell>
          <cell r="BG109">
            <v>1.6</v>
          </cell>
          <cell r="BH109">
            <v>324000</v>
          </cell>
          <cell r="BI109">
            <v>324000</v>
          </cell>
          <cell r="BJ109">
            <v>518400</v>
          </cell>
          <cell r="BK109">
            <v>482112000</v>
          </cell>
          <cell r="BL109">
            <v>1.6</v>
          </cell>
          <cell r="BM109">
            <v>330000</v>
          </cell>
          <cell r="BN109">
            <v>330000</v>
          </cell>
          <cell r="BO109">
            <v>528000</v>
          </cell>
          <cell r="BP109">
            <v>491040000</v>
          </cell>
          <cell r="BQ109">
            <v>1.6</v>
          </cell>
          <cell r="BR109">
            <v>480000</v>
          </cell>
          <cell r="BS109">
            <v>480000</v>
          </cell>
          <cell r="BT109">
            <v>768000</v>
          </cell>
          <cell r="BU109">
            <v>714240000</v>
          </cell>
          <cell r="BV109">
            <v>1.6</v>
          </cell>
          <cell r="BW109">
            <v>250000</v>
          </cell>
          <cell r="BX109">
            <v>250000</v>
          </cell>
          <cell r="BY109">
            <v>400000</v>
          </cell>
          <cell r="BZ109">
            <v>372000000</v>
          </cell>
          <cell r="CA109">
            <v>1864000</v>
          </cell>
          <cell r="CB109">
            <v>2773632000</v>
          </cell>
          <cell r="CC109">
            <v>1864000</v>
          </cell>
          <cell r="CD109">
            <v>1864000</v>
          </cell>
          <cell r="CE109">
            <v>2982400</v>
          </cell>
          <cell r="CF109">
            <v>2773632000</v>
          </cell>
        </row>
        <row r="110">
          <cell r="A110" t="str">
            <v>연결</v>
          </cell>
          <cell r="B110" t="str">
            <v>제품</v>
          </cell>
          <cell r="C110" t="str">
            <v>휴.CRM2</v>
          </cell>
          <cell r="D110" t="str">
            <v>각형</v>
          </cell>
          <cell r="E110" t="str">
            <v>Cell</v>
          </cell>
          <cell r="G110" t="str">
            <v>국산</v>
          </cell>
          <cell r="H110" t="str">
            <v>523450</v>
          </cell>
          <cell r="I110" t="str">
            <v>523450B1(I/P)</v>
          </cell>
          <cell r="J110" t="str">
            <v>LGE Brazil</v>
          </cell>
          <cell r="K110" t="str">
            <v>LG CAI(TDI)</v>
          </cell>
          <cell r="L110" t="str">
            <v>직수출</v>
          </cell>
          <cell r="M110" t="str">
            <v>USD</v>
          </cell>
          <cell r="N110" t="str">
            <v>남미</v>
          </cell>
          <cell r="O110" t="str">
            <v>오성환</v>
          </cell>
          <cell r="P110">
            <v>1</v>
          </cell>
          <cell r="Q110" t="str">
            <v>휴대폰</v>
          </cell>
          <cell r="S110">
            <v>1.6</v>
          </cell>
          <cell r="T110">
            <v>0</v>
          </cell>
          <cell r="V110">
            <v>0</v>
          </cell>
          <cell r="W110">
            <v>0</v>
          </cell>
          <cell r="X110">
            <v>1.6</v>
          </cell>
          <cell r="Y110">
            <v>0</v>
          </cell>
          <cell r="AA110">
            <v>0</v>
          </cell>
          <cell r="AB110">
            <v>0</v>
          </cell>
          <cell r="AC110">
            <v>1.6</v>
          </cell>
          <cell r="AD110">
            <v>0</v>
          </cell>
          <cell r="AF110">
            <v>0</v>
          </cell>
          <cell r="AG110">
            <v>0</v>
          </cell>
          <cell r="AH110">
            <v>1.6</v>
          </cell>
          <cell r="AI110">
            <v>0</v>
          </cell>
          <cell r="AK110">
            <v>0</v>
          </cell>
          <cell r="AL110">
            <v>0</v>
          </cell>
          <cell r="AM110">
            <v>1.6</v>
          </cell>
          <cell r="AN110">
            <v>0</v>
          </cell>
          <cell r="AP110">
            <v>0</v>
          </cell>
          <cell r="AQ110">
            <v>0</v>
          </cell>
          <cell r="AR110">
            <v>1.6</v>
          </cell>
          <cell r="AS110">
            <v>0</v>
          </cell>
          <cell r="AU110">
            <v>0</v>
          </cell>
          <cell r="AV110">
            <v>0</v>
          </cell>
          <cell r="AX110">
            <v>0</v>
          </cell>
          <cell r="AZ110">
            <v>0</v>
          </cell>
          <cell r="BA110">
            <v>0</v>
          </cell>
          <cell r="BC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</row>
        <row r="111">
          <cell r="A111" t="str">
            <v>연결</v>
          </cell>
          <cell r="B111" t="str">
            <v>상품</v>
          </cell>
          <cell r="C111" t="str">
            <v>휴.CRM2</v>
          </cell>
          <cell r="D111" t="str">
            <v>각형</v>
          </cell>
          <cell r="E111" t="str">
            <v>Cell</v>
          </cell>
          <cell r="G111" t="str">
            <v>CN</v>
          </cell>
          <cell r="H111" t="str">
            <v>523450</v>
          </cell>
          <cell r="I111" t="str">
            <v>523450C1(I/P)</v>
          </cell>
          <cell r="J111" t="str">
            <v>LGE Brazil</v>
          </cell>
          <cell r="K111" t="str">
            <v>LG CAI(TDI)</v>
          </cell>
          <cell r="L111" t="str">
            <v>직수출</v>
          </cell>
          <cell r="M111" t="str">
            <v>USD</v>
          </cell>
          <cell r="N111" t="str">
            <v>남미</v>
          </cell>
          <cell r="O111" t="str">
            <v>오성환</v>
          </cell>
          <cell r="P111">
            <v>1</v>
          </cell>
          <cell r="Q111" t="str">
            <v>휴대폰</v>
          </cell>
          <cell r="S111">
            <v>1.6</v>
          </cell>
          <cell r="T111">
            <v>20000</v>
          </cell>
          <cell r="U111">
            <v>20000</v>
          </cell>
          <cell r="V111">
            <v>32000</v>
          </cell>
          <cell r="W111">
            <v>29760000</v>
          </cell>
          <cell r="X111">
            <v>1.6</v>
          </cell>
          <cell r="Y111">
            <v>20000</v>
          </cell>
          <cell r="Z111">
            <v>20000</v>
          </cell>
          <cell r="AA111">
            <v>32000</v>
          </cell>
          <cell r="AB111">
            <v>29760000</v>
          </cell>
          <cell r="AC111">
            <v>1.6</v>
          </cell>
          <cell r="AD111">
            <v>20000</v>
          </cell>
          <cell r="AE111">
            <v>20000</v>
          </cell>
          <cell r="AF111">
            <v>32000</v>
          </cell>
          <cell r="AG111">
            <v>29760000</v>
          </cell>
          <cell r="AH111">
            <v>1.6</v>
          </cell>
          <cell r="AI111">
            <v>20000</v>
          </cell>
          <cell r="AJ111">
            <v>20000</v>
          </cell>
          <cell r="AK111">
            <v>32000</v>
          </cell>
          <cell r="AL111">
            <v>29760000</v>
          </cell>
          <cell r="AM111">
            <v>1.6</v>
          </cell>
          <cell r="AN111">
            <v>20000</v>
          </cell>
          <cell r="AO111">
            <v>20000</v>
          </cell>
          <cell r="AP111">
            <v>32000</v>
          </cell>
          <cell r="AQ111">
            <v>29760000</v>
          </cell>
          <cell r="AR111">
            <v>1.6</v>
          </cell>
          <cell r="AS111">
            <v>20000</v>
          </cell>
          <cell r="AT111">
            <v>20000</v>
          </cell>
          <cell r="AU111">
            <v>32000</v>
          </cell>
          <cell r="AV111">
            <v>29760000</v>
          </cell>
          <cell r="AW111">
            <v>1.6</v>
          </cell>
          <cell r="AX111">
            <v>20000</v>
          </cell>
          <cell r="AY111">
            <v>20000</v>
          </cell>
          <cell r="AZ111">
            <v>32000</v>
          </cell>
          <cell r="BA111">
            <v>29760000</v>
          </cell>
          <cell r="BB111">
            <v>1.6</v>
          </cell>
          <cell r="BC111">
            <v>20000</v>
          </cell>
          <cell r="BD111">
            <v>20000</v>
          </cell>
          <cell r="BE111">
            <v>32000</v>
          </cell>
          <cell r="BF111">
            <v>29760000</v>
          </cell>
          <cell r="BG111">
            <v>1.6</v>
          </cell>
          <cell r="BH111">
            <v>20000</v>
          </cell>
          <cell r="BI111">
            <v>20000</v>
          </cell>
          <cell r="BJ111">
            <v>32000</v>
          </cell>
          <cell r="BK111">
            <v>29760000</v>
          </cell>
          <cell r="BL111">
            <v>1.6</v>
          </cell>
          <cell r="BM111">
            <v>20000</v>
          </cell>
          <cell r="BN111">
            <v>20000</v>
          </cell>
          <cell r="BO111">
            <v>32000</v>
          </cell>
          <cell r="BP111">
            <v>29760000</v>
          </cell>
          <cell r="BQ111">
            <v>1.6</v>
          </cell>
          <cell r="BR111">
            <v>20000</v>
          </cell>
          <cell r="BS111">
            <v>20000</v>
          </cell>
          <cell r="BT111">
            <v>32000</v>
          </cell>
          <cell r="BU111">
            <v>29760000</v>
          </cell>
          <cell r="BV111">
            <v>1.6</v>
          </cell>
          <cell r="BW111">
            <v>20000</v>
          </cell>
          <cell r="BX111">
            <v>20000</v>
          </cell>
          <cell r="BY111">
            <v>32000</v>
          </cell>
          <cell r="BZ111">
            <v>29760000</v>
          </cell>
          <cell r="CA111">
            <v>120000</v>
          </cell>
          <cell r="CB111">
            <v>178560000</v>
          </cell>
          <cell r="CC111">
            <v>240000</v>
          </cell>
          <cell r="CD111">
            <v>240000</v>
          </cell>
          <cell r="CE111">
            <v>384000</v>
          </cell>
          <cell r="CF111">
            <v>357120000</v>
          </cell>
        </row>
        <row r="112">
          <cell r="A112" t="str">
            <v>연결</v>
          </cell>
          <cell r="B112" t="str">
            <v>제품</v>
          </cell>
          <cell r="C112" t="str">
            <v>휴.CRM2</v>
          </cell>
          <cell r="D112" t="str">
            <v>원통형</v>
          </cell>
          <cell r="E112" t="str">
            <v>Cell</v>
          </cell>
          <cell r="G112" t="str">
            <v>국산</v>
          </cell>
          <cell r="H112" t="str">
            <v>018650</v>
          </cell>
          <cell r="I112" t="str">
            <v>018650S2</v>
          </cell>
          <cell r="J112" t="str">
            <v>C N A</v>
          </cell>
          <cell r="K112" t="str">
            <v>LG CAI</v>
          </cell>
          <cell r="L112" t="str">
            <v>직수출</v>
          </cell>
          <cell r="M112" t="str">
            <v>USD</v>
          </cell>
          <cell r="N112" t="str">
            <v>북미</v>
          </cell>
          <cell r="O112" t="str">
            <v>김하동</v>
          </cell>
          <cell r="P112">
            <v>1</v>
          </cell>
          <cell r="Q112" t="str">
            <v>기타</v>
          </cell>
          <cell r="S112">
            <v>2.2000000000000002</v>
          </cell>
          <cell r="T112">
            <v>15000</v>
          </cell>
          <cell r="U112">
            <v>15000</v>
          </cell>
          <cell r="V112">
            <v>33000</v>
          </cell>
          <cell r="W112">
            <v>30690000</v>
          </cell>
          <cell r="X112">
            <v>2.2000000000000002</v>
          </cell>
          <cell r="Y112">
            <v>15000</v>
          </cell>
          <cell r="Z112">
            <v>15000</v>
          </cell>
          <cell r="AA112">
            <v>33000</v>
          </cell>
          <cell r="AB112">
            <v>30690000</v>
          </cell>
          <cell r="AC112">
            <v>2.2000000000000002</v>
          </cell>
          <cell r="AD112">
            <v>15000</v>
          </cell>
          <cell r="AE112">
            <v>15000</v>
          </cell>
          <cell r="AF112">
            <v>33000</v>
          </cell>
          <cell r="AG112">
            <v>30690000</v>
          </cell>
          <cell r="AH112">
            <v>2.2000000000000002</v>
          </cell>
          <cell r="AI112">
            <v>15000</v>
          </cell>
          <cell r="AJ112">
            <v>15000</v>
          </cell>
          <cell r="AK112">
            <v>33000</v>
          </cell>
          <cell r="AL112">
            <v>30690000</v>
          </cell>
          <cell r="AM112">
            <v>2.2000000000000002</v>
          </cell>
          <cell r="AN112">
            <v>15000</v>
          </cell>
          <cell r="AO112">
            <v>15000</v>
          </cell>
          <cell r="AP112">
            <v>33000</v>
          </cell>
          <cell r="AQ112">
            <v>30690000</v>
          </cell>
          <cell r="AR112">
            <v>2.2000000000000002</v>
          </cell>
          <cell r="AS112">
            <v>15000</v>
          </cell>
          <cell r="AT112">
            <v>15000</v>
          </cell>
          <cell r="AU112">
            <v>33000</v>
          </cell>
          <cell r="AV112">
            <v>30690000</v>
          </cell>
          <cell r="AW112">
            <v>2.2000000000000002</v>
          </cell>
          <cell r="AX112">
            <v>15000</v>
          </cell>
          <cell r="AY112">
            <v>15000</v>
          </cell>
          <cell r="AZ112">
            <v>33000</v>
          </cell>
          <cell r="BA112">
            <v>30690000</v>
          </cell>
          <cell r="BB112">
            <v>2.2000000000000002</v>
          </cell>
          <cell r="BC112">
            <v>15000</v>
          </cell>
          <cell r="BD112">
            <v>15000</v>
          </cell>
          <cell r="BE112">
            <v>33000</v>
          </cell>
          <cell r="BF112">
            <v>30690000</v>
          </cell>
          <cell r="BG112">
            <v>2.2000000000000002</v>
          </cell>
          <cell r="BH112">
            <v>15000</v>
          </cell>
          <cell r="BI112">
            <v>15000</v>
          </cell>
          <cell r="BJ112">
            <v>33000</v>
          </cell>
          <cell r="BK112">
            <v>30690000</v>
          </cell>
          <cell r="BL112">
            <v>2.2000000000000002</v>
          </cell>
          <cell r="BM112">
            <v>15000</v>
          </cell>
          <cell r="BN112">
            <v>15000</v>
          </cell>
          <cell r="BO112">
            <v>33000</v>
          </cell>
          <cell r="BP112">
            <v>30690000</v>
          </cell>
          <cell r="BQ112">
            <v>2.2000000000000002</v>
          </cell>
          <cell r="BR112">
            <v>15000</v>
          </cell>
          <cell r="BS112">
            <v>15000</v>
          </cell>
          <cell r="BT112">
            <v>33000</v>
          </cell>
          <cell r="BU112">
            <v>30690000</v>
          </cell>
          <cell r="BV112">
            <v>2.2000000000000002</v>
          </cell>
          <cell r="BW112">
            <v>15000</v>
          </cell>
          <cell r="BX112">
            <v>15000</v>
          </cell>
          <cell r="BY112">
            <v>33000</v>
          </cell>
          <cell r="BZ112">
            <v>30690000</v>
          </cell>
          <cell r="CA112">
            <v>337590000</v>
          </cell>
          <cell r="CB112">
            <v>184140000</v>
          </cell>
          <cell r="CC112">
            <v>180000</v>
          </cell>
          <cell r="CD112">
            <v>180000</v>
          </cell>
          <cell r="CE112">
            <v>396000</v>
          </cell>
          <cell r="CF112">
            <v>368280000</v>
          </cell>
        </row>
        <row r="113">
          <cell r="A113" t="str">
            <v>연결</v>
          </cell>
          <cell r="B113" t="str">
            <v>제품</v>
          </cell>
          <cell r="C113" t="str">
            <v>휴.CRM2</v>
          </cell>
          <cell r="D113" t="str">
            <v>원통형</v>
          </cell>
          <cell r="E113" t="str">
            <v>Cell</v>
          </cell>
          <cell r="G113" t="str">
            <v>국산</v>
          </cell>
          <cell r="H113" t="str">
            <v>018650</v>
          </cell>
          <cell r="I113" t="str">
            <v>018650A2</v>
          </cell>
          <cell r="J113" t="str">
            <v>C N A</v>
          </cell>
          <cell r="K113" t="str">
            <v>LG CAI</v>
          </cell>
          <cell r="L113" t="str">
            <v>직수출</v>
          </cell>
          <cell r="M113" t="str">
            <v>USD</v>
          </cell>
          <cell r="N113" t="str">
            <v>북미</v>
          </cell>
          <cell r="O113" t="str">
            <v>김하동</v>
          </cell>
          <cell r="P113">
            <v>1</v>
          </cell>
          <cell r="Q113" t="str">
            <v>기타</v>
          </cell>
          <cell r="S113">
            <v>2.7</v>
          </cell>
          <cell r="T113">
            <v>10000</v>
          </cell>
          <cell r="U113">
            <v>10000</v>
          </cell>
          <cell r="V113">
            <v>27000</v>
          </cell>
          <cell r="W113">
            <v>25110000</v>
          </cell>
          <cell r="X113">
            <v>2.7</v>
          </cell>
          <cell r="Y113">
            <v>10000</v>
          </cell>
          <cell r="Z113">
            <v>10000</v>
          </cell>
          <cell r="AA113">
            <v>27000</v>
          </cell>
          <cell r="AB113">
            <v>25110000</v>
          </cell>
          <cell r="AC113">
            <v>2.7</v>
          </cell>
          <cell r="AD113">
            <v>10000</v>
          </cell>
          <cell r="AE113">
            <v>10000</v>
          </cell>
          <cell r="AF113">
            <v>27000</v>
          </cell>
          <cell r="AG113">
            <v>25110000</v>
          </cell>
          <cell r="AH113">
            <v>2.7</v>
          </cell>
          <cell r="AI113">
            <v>10000</v>
          </cell>
          <cell r="AJ113">
            <v>10000</v>
          </cell>
          <cell r="AK113">
            <v>27000</v>
          </cell>
          <cell r="AL113">
            <v>25110000</v>
          </cell>
          <cell r="AM113">
            <v>2.7</v>
          </cell>
          <cell r="AN113">
            <v>10000</v>
          </cell>
          <cell r="AO113">
            <v>10000</v>
          </cell>
          <cell r="AP113">
            <v>27000</v>
          </cell>
          <cell r="AQ113">
            <v>25110000</v>
          </cell>
          <cell r="AR113">
            <v>2.7</v>
          </cell>
          <cell r="AS113">
            <v>10000</v>
          </cell>
          <cell r="AT113">
            <v>10000</v>
          </cell>
          <cell r="AU113">
            <v>27000</v>
          </cell>
          <cell r="AV113">
            <v>25110000</v>
          </cell>
          <cell r="AW113">
            <v>2.7</v>
          </cell>
          <cell r="AX113">
            <v>10000</v>
          </cell>
          <cell r="AY113">
            <v>10000</v>
          </cell>
          <cell r="AZ113">
            <v>27000</v>
          </cell>
          <cell r="BA113">
            <v>25110000</v>
          </cell>
          <cell r="BB113">
            <v>2.7</v>
          </cell>
          <cell r="BC113">
            <v>10000</v>
          </cell>
          <cell r="BD113">
            <v>10000</v>
          </cell>
          <cell r="BE113">
            <v>27000</v>
          </cell>
          <cell r="BF113">
            <v>25110000</v>
          </cell>
          <cell r="BG113">
            <v>2.7</v>
          </cell>
          <cell r="BH113">
            <v>10000</v>
          </cell>
          <cell r="BI113">
            <v>10000</v>
          </cell>
          <cell r="BJ113">
            <v>27000</v>
          </cell>
          <cell r="BK113">
            <v>25110000</v>
          </cell>
          <cell r="BL113">
            <v>2.7</v>
          </cell>
          <cell r="BM113">
            <v>10000</v>
          </cell>
          <cell r="BN113">
            <v>10000</v>
          </cell>
          <cell r="BO113">
            <v>27000</v>
          </cell>
          <cell r="BP113">
            <v>25110000</v>
          </cell>
          <cell r="BQ113">
            <v>2.7</v>
          </cell>
          <cell r="BR113">
            <v>10000</v>
          </cell>
          <cell r="BS113">
            <v>10000</v>
          </cell>
          <cell r="BT113">
            <v>27000</v>
          </cell>
          <cell r="BU113">
            <v>25110000</v>
          </cell>
          <cell r="BV113">
            <v>2.7</v>
          </cell>
          <cell r="BW113">
            <v>10000</v>
          </cell>
          <cell r="BX113">
            <v>10000</v>
          </cell>
          <cell r="BY113">
            <v>27000</v>
          </cell>
          <cell r="BZ113">
            <v>25110000</v>
          </cell>
          <cell r="CA113">
            <v>276210000</v>
          </cell>
          <cell r="CB113">
            <v>150660000</v>
          </cell>
          <cell r="CC113">
            <v>120000</v>
          </cell>
          <cell r="CD113">
            <v>120000</v>
          </cell>
          <cell r="CE113">
            <v>324000</v>
          </cell>
          <cell r="CF113">
            <v>301320000</v>
          </cell>
        </row>
        <row r="114">
          <cell r="A114" t="str">
            <v>연결</v>
          </cell>
          <cell r="B114" t="str">
            <v>제품</v>
          </cell>
          <cell r="C114" t="str">
            <v>휴.CRM2</v>
          </cell>
          <cell r="D114" t="str">
            <v>원통형</v>
          </cell>
          <cell r="E114" t="str">
            <v>Cell</v>
          </cell>
          <cell r="G114" t="str">
            <v>국산</v>
          </cell>
          <cell r="H114" t="str">
            <v>018650</v>
          </cell>
          <cell r="I114" t="str">
            <v>018650B2</v>
          </cell>
          <cell r="J114" t="str">
            <v>C N A</v>
          </cell>
          <cell r="K114" t="str">
            <v>LG CAI</v>
          </cell>
          <cell r="L114" t="str">
            <v>직수출</v>
          </cell>
          <cell r="M114" t="str">
            <v>USD</v>
          </cell>
          <cell r="N114" t="str">
            <v>북미</v>
          </cell>
          <cell r="O114" t="str">
            <v>김하동</v>
          </cell>
          <cell r="P114">
            <v>1</v>
          </cell>
          <cell r="Q114" t="str">
            <v>기타</v>
          </cell>
          <cell r="S114">
            <v>3.15</v>
          </cell>
          <cell r="T114">
            <v>5000</v>
          </cell>
          <cell r="U114">
            <v>5000</v>
          </cell>
          <cell r="V114">
            <v>15750</v>
          </cell>
          <cell r="W114">
            <v>14647500</v>
          </cell>
          <cell r="X114">
            <v>3.15</v>
          </cell>
          <cell r="Y114">
            <v>5000</v>
          </cell>
          <cell r="Z114">
            <v>5000</v>
          </cell>
          <cell r="AA114">
            <v>15750</v>
          </cell>
          <cell r="AB114">
            <v>14647500</v>
          </cell>
          <cell r="AC114">
            <v>3.15</v>
          </cell>
          <cell r="AD114">
            <v>5000</v>
          </cell>
          <cell r="AE114">
            <v>5000</v>
          </cell>
          <cell r="AF114">
            <v>15750</v>
          </cell>
          <cell r="AG114">
            <v>14647500</v>
          </cell>
          <cell r="AH114">
            <v>3.15</v>
          </cell>
          <cell r="AI114">
            <v>5000</v>
          </cell>
          <cell r="AJ114">
            <v>5000</v>
          </cell>
          <cell r="AK114">
            <v>15750</v>
          </cell>
          <cell r="AL114">
            <v>14647500</v>
          </cell>
          <cell r="AM114">
            <v>3.15</v>
          </cell>
          <cell r="AN114">
            <v>5000</v>
          </cell>
          <cell r="AO114">
            <v>5000</v>
          </cell>
          <cell r="AP114">
            <v>15750</v>
          </cell>
          <cell r="AQ114">
            <v>14647500</v>
          </cell>
          <cell r="AR114">
            <v>3.15</v>
          </cell>
          <cell r="AS114">
            <v>5000</v>
          </cell>
          <cell r="AT114">
            <v>5000</v>
          </cell>
          <cell r="AU114">
            <v>15750</v>
          </cell>
          <cell r="AV114">
            <v>14647500</v>
          </cell>
          <cell r="AW114">
            <v>3.15</v>
          </cell>
          <cell r="AX114">
            <v>5000</v>
          </cell>
          <cell r="AY114">
            <v>5000</v>
          </cell>
          <cell r="AZ114">
            <v>15750</v>
          </cell>
          <cell r="BA114">
            <v>14647500</v>
          </cell>
          <cell r="BB114">
            <v>3.15</v>
          </cell>
          <cell r="BC114">
            <v>5000</v>
          </cell>
          <cell r="BD114">
            <v>5000</v>
          </cell>
          <cell r="BE114">
            <v>15750</v>
          </cell>
          <cell r="BF114">
            <v>14647500</v>
          </cell>
          <cell r="BG114">
            <v>3.15</v>
          </cell>
          <cell r="BH114">
            <v>5000</v>
          </cell>
          <cell r="BI114">
            <v>5000</v>
          </cell>
          <cell r="BJ114">
            <v>15750</v>
          </cell>
          <cell r="BK114">
            <v>14647500</v>
          </cell>
          <cell r="BL114">
            <v>3.15</v>
          </cell>
          <cell r="BM114">
            <v>5000</v>
          </cell>
          <cell r="BN114">
            <v>5000</v>
          </cell>
          <cell r="BO114">
            <v>15750</v>
          </cell>
          <cell r="BP114">
            <v>14647500</v>
          </cell>
          <cell r="BQ114">
            <v>3.15</v>
          </cell>
          <cell r="BR114">
            <v>5000</v>
          </cell>
          <cell r="BS114">
            <v>5000</v>
          </cell>
          <cell r="BT114">
            <v>15750</v>
          </cell>
          <cell r="BU114">
            <v>14647500</v>
          </cell>
          <cell r="BV114">
            <v>3.15</v>
          </cell>
          <cell r="BW114">
            <v>5000</v>
          </cell>
          <cell r="BX114">
            <v>5000</v>
          </cell>
          <cell r="BY114">
            <v>15750</v>
          </cell>
          <cell r="BZ114">
            <v>14647500</v>
          </cell>
          <cell r="CA114">
            <v>161122500</v>
          </cell>
          <cell r="CB114">
            <v>87885000</v>
          </cell>
          <cell r="CC114">
            <v>60000</v>
          </cell>
          <cell r="CD114">
            <v>60000</v>
          </cell>
          <cell r="CE114">
            <v>189000</v>
          </cell>
          <cell r="CF114">
            <v>175770000</v>
          </cell>
        </row>
        <row r="115">
          <cell r="A115" t="str">
            <v>연결</v>
          </cell>
          <cell r="B115" t="str">
            <v>제품</v>
          </cell>
          <cell r="C115" t="str">
            <v>휴.CRM2</v>
          </cell>
          <cell r="D115" t="str">
            <v>각형</v>
          </cell>
          <cell r="E115" t="str">
            <v>Cell</v>
          </cell>
          <cell r="G115" t="str">
            <v>국산</v>
          </cell>
          <cell r="H115" t="str">
            <v>423450</v>
          </cell>
          <cell r="I115" t="str">
            <v>423450A1(H/P)</v>
          </cell>
          <cell r="J115" t="str">
            <v>C N A</v>
          </cell>
          <cell r="K115" t="str">
            <v>LG CAI</v>
          </cell>
          <cell r="L115" t="str">
            <v>직수출</v>
          </cell>
          <cell r="M115" t="str">
            <v>USD</v>
          </cell>
          <cell r="N115" t="str">
            <v>북미</v>
          </cell>
          <cell r="O115" t="str">
            <v>김하동</v>
          </cell>
          <cell r="P115">
            <v>1</v>
          </cell>
          <cell r="Q115" t="str">
            <v>기타</v>
          </cell>
          <cell r="S115">
            <v>1.6</v>
          </cell>
          <cell r="T115">
            <v>0</v>
          </cell>
          <cell r="V115">
            <v>0</v>
          </cell>
          <cell r="W115">
            <v>0</v>
          </cell>
          <cell r="X115">
            <v>1.6</v>
          </cell>
          <cell r="Y115">
            <v>0</v>
          </cell>
          <cell r="AA115">
            <v>0</v>
          </cell>
          <cell r="AB115">
            <v>0</v>
          </cell>
          <cell r="AC115">
            <v>1.6</v>
          </cell>
          <cell r="AD115">
            <v>0</v>
          </cell>
          <cell r="AF115">
            <v>0</v>
          </cell>
          <cell r="AG115">
            <v>0</v>
          </cell>
          <cell r="AH115">
            <v>1.6</v>
          </cell>
          <cell r="AI115">
            <v>0</v>
          </cell>
          <cell r="AK115">
            <v>0</v>
          </cell>
          <cell r="AL115">
            <v>0</v>
          </cell>
          <cell r="AM115">
            <v>1.6</v>
          </cell>
          <cell r="AN115">
            <v>0</v>
          </cell>
          <cell r="AP115">
            <v>0</v>
          </cell>
          <cell r="AQ115">
            <v>0</v>
          </cell>
          <cell r="AR115">
            <v>1.6</v>
          </cell>
          <cell r="AS115">
            <v>0</v>
          </cell>
          <cell r="AU115">
            <v>0</v>
          </cell>
          <cell r="AV115">
            <v>0</v>
          </cell>
          <cell r="AX115">
            <v>0</v>
          </cell>
          <cell r="AZ115">
            <v>0</v>
          </cell>
          <cell r="BA115">
            <v>0</v>
          </cell>
          <cell r="BC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</row>
        <row r="116">
          <cell r="A116" t="str">
            <v>연결</v>
          </cell>
          <cell r="B116" t="str">
            <v>제품</v>
          </cell>
          <cell r="C116" t="str">
            <v>휴.CRM2</v>
          </cell>
          <cell r="D116" t="str">
            <v>각형</v>
          </cell>
          <cell r="E116" t="str">
            <v>Cell</v>
          </cell>
          <cell r="G116" t="str">
            <v>국산</v>
          </cell>
          <cell r="H116" t="str">
            <v>523048</v>
          </cell>
          <cell r="I116" t="str">
            <v>523048A1</v>
          </cell>
          <cell r="J116" t="str">
            <v>C N A</v>
          </cell>
          <cell r="K116" t="str">
            <v>LG CAI</v>
          </cell>
          <cell r="L116" t="str">
            <v>직수출</v>
          </cell>
          <cell r="M116" t="str">
            <v>USD</v>
          </cell>
          <cell r="N116" t="str">
            <v>북미</v>
          </cell>
          <cell r="O116" t="str">
            <v>김하동</v>
          </cell>
          <cell r="P116">
            <v>1</v>
          </cell>
          <cell r="Q116" t="str">
            <v>기타</v>
          </cell>
          <cell r="S116">
            <v>1.65</v>
          </cell>
          <cell r="T116">
            <v>0</v>
          </cell>
          <cell r="V116">
            <v>0</v>
          </cell>
          <cell r="W116">
            <v>0</v>
          </cell>
          <cell r="X116">
            <v>1.65</v>
          </cell>
          <cell r="Y116">
            <v>0</v>
          </cell>
          <cell r="AA116">
            <v>0</v>
          </cell>
          <cell r="AB116">
            <v>0</v>
          </cell>
          <cell r="AC116">
            <v>1.65</v>
          </cell>
          <cell r="AD116">
            <v>0</v>
          </cell>
          <cell r="AF116">
            <v>0</v>
          </cell>
          <cell r="AG116">
            <v>0</v>
          </cell>
          <cell r="AH116">
            <v>1.65</v>
          </cell>
          <cell r="AI116">
            <v>0</v>
          </cell>
          <cell r="AK116">
            <v>0</v>
          </cell>
          <cell r="AL116">
            <v>0</v>
          </cell>
          <cell r="AM116">
            <v>1.65</v>
          </cell>
          <cell r="AN116">
            <v>0</v>
          </cell>
          <cell r="AP116">
            <v>0</v>
          </cell>
          <cell r="AQ116">
            <v>0</v>
          </cell>
          <cell r="AR116">
            <v>1.65</v>
          </cell>
          <cell r="AS116">
            <v>0</v>
          </cell>
          <cell r="AU116">
            <v>0</v>
          </cell>
          <cell r="AV116">
            <v>0</v>
          </cell>
          <cell r="AW116">
            <v>1.65</v>
          </cell>
          <cell r="AX116">
            <v>0</v>
          </cell>
          <cell r="AZ116">
            <v>0</v>
          </cell>
          <cell r="BA116">
            <v>0</v>
          </cell>
          <cell r="BB116">
            <v>1.65</v>
          </cell>
          <cell r="BC116">
            <v>0</v>
          </cell>
          <cell r="BE116">
            <v>0</v>
          </cell>
          <cell r="BF116">
            <v>0</v>
          </cell>
          <cell r="BG116">
            <v>1.65</v>
          </cell>
          <cell r="BH116">
            <v>0</v>
          </cell>
          <cell r="BJ116">
            <v>0</v>
          </cell>
          <cell r="BK116">
            <v>0</v>
          </cell>
          <cell r="BL116">
            <v>1.65</v>
          </cell>
          <cell r="BM116">
            <v>0</v>
          </cell>
          <cell r="BO116">
            <v>0</v>
          </cell>
          <cell r="BP116">
            <v>0</v>
          </cell>
          <cell r="BQ116">
            <v>1.65</v>
          </cell>
          <cell r="BR116">
            <v>0</v>
          </cell>
          <cell r="BT116">
            <v>0</v>
          </cell>
          <cell r="BU116">
            <v>0</v>
          </cell>
          <cell r="BV116">
            <v>1.65</v>
          </cell>
          <cell r="BW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</row>
        <row r="117">
          <cell r="A117" t="str">
            <v>연결</v>
          </cell>
          <cell r="B117" t="str">
            <v>제품</v>
          </cell>
          <cell r="C117" t="str">
            <v>휴.CRM2</v>
          </cell>
          <cell r="D117" t="str">
            <v>각형</v>
          </cell>
          <cell r="E117" t="str">
            <v>Cell</v>
          </cell>
          <cell r="G117" t="str">
            <v>국산</v>
          </cell>
          <cell r="H117" t="str">
            <v>523450</v>
          </cell>
          <cell r="I117" t="str">
            <v>523450C1(H/P)</v>
          </cell>
          <cell r="J117" t="str">
            <v>C N A</v>
          </cell>
          <cell r="K117" t="str">
            <v>LG CAI</v>
          </cell>
          <cell r="L117" t="str">
            <v>직수출</v>
          </cell>
          <cell r="M117" t="str">
            <v>USD</v>
          </cell>
          <cell r="N117" t="str">
            <v>북미</v>
          </cell>
          <cell r="O117" t="str">
            <v>김하동</v>
          </cell>
          <cell r="P117">
            <v>1</v>
          </cell>
          <cell r="Q117" t="str">
            <v>기타</v>
          </cell>
          <cell r="S117">
            <v>1.79</v>
          </cell>
          <cell r="T117">
            <v>50000</v>
          </cell>
          <cell r="U117">
            <v>50000</v>
          </cell>
          <cell r="V117">
            <v>89500</v>
          </cell>
          <cell r="W117">
            <v>83235000</v>
          </cell>
          <cell r="X117">
            <v>1.79</v>
          </cell>
          <cell r="Y117">
            <v>50000</v>
          </cell>
          <cell r="Z117">
            <v>50000</v>
          </cell>
          <cell r="AA117">
            <v>89500</v>
          </cell>
          <cell r="AB117">
            <v>83235000</v>
          </cell>
          <cell r="AC117">
            <v>1.79</v>
          </cell>
          <cell r="AD117">
            <v>50000</v>
          </cell>
          <cell r="AE117">
            <v>50000</v>
          </cell>
          <cell r="AF117">
            <v>89500</v>
          </cell>
          <cell r="AG117">
            <v>83235000</v>
          </cell>
          <cell r="AH117">
            <v>1.79</v>
          </cell>
          <cell r="AI117">
            <v>50000</v>
          </cell>
          <cell r="AJ117">
            <v>50000</v>
          </cell>
          <cell r="AK117">
            <v>89500</v>
          </cell>
          <cell r="AL117">
            <v>83235000</v>
          </cell>
          <cell r="AM117">
            <v>1.79</v>
          </cell>
          <cell r="AN117">
            <v>100000</v>
          </cell>
          <cell r="AO117">
            <v>100000</v>
          </cell>
          <cell r="AP117">
            <v>179000</v>
          </cell>
          <cell r="AQ117">
            <v>166470000</v>
          </cell>
          <cell r="AR117">
            <v>1.79</v>
          </cell>
          <cell r="AS117">
            <v>100000</v>
          </cell>
          <cell r="AT117">
            <v>100000</v>
          </cell>
          <cell r="AU117">
            <v>179000</v>
          </cell>
          <cell r="AV117">
            <v>166470000</v>
          </cell>
          <cell r="AW117">
            <v>1.79</v>
          </cell>
          <cell r="AX117">
            <v>100000</v>
          </cell>
          <cell r="AY117">
            <v>100000</v>
          </cell>
          <cell r="AZ117">
            <v>179000</v>
          </cell>
          <cell r="BA117">
            <v>166470000</v>
          </cell>
          <cell r="BB117">
            <v>1.79</v>
          </cell>
          <cell r="BC117">
            <v>100000</v>
          </cell>
          <cell r="BD117">
            <v>100000</v>
          </cell>
          <cell r="BE117">
            <v>179000</v>
          </cell>
          <cell r="BF117">
            <v>166470000</v>
          </cell>
          <cell r="BG117">
            <v>1.79</v>
          </cell>
          <cell r="BH117">
            <v>100000</v>
          </cell>
          <cell r="BI117">
            <v>100000</v>
          </cell>
          <cell r="BJ117">
            <v>179000</v>
          </cell>
          <cell r="BK117">
            <v>166470000</v>
          </cell>
          <cell r="BL117">
            <v>1.79</v>
          </cell>
          <cell r="BM117">
            <v>100000</v>
          </cell>
          <cell r="BN117">
            <v>100000</v>
          </cell>
          <cell r="BO117">
            <v>179000</v>
          </cell>
          <cell r="BP117">
            <v>166470000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1331760000</v>
          </cell>
          <cell r="CB117">
            <v>665880000</v>
          </cell>
          <cell r="CC117">
            <v>800000</v>
          </cell>
          <cell r="CD117">
            <v>800000</v>
          </cell>
          <cell r="CE117">
            <v>1432000</v>
          </cell>
          <cell r="CF117">
            <v>1331760000</v>
          </cell>
        </row>
        <row r="118">
          <cell r="A118" t="str">
            <v>연결</v>
          </cell>
          <cell r="B118" t="str">
            <v>제품</v>
          </cell>
          <cell r="C118" t="str">
            <v>휴.CRM2</v>
          </cell>
          <cell r="D118" t="str">
            <v>원통형</v>
          </cell>
          <cell r="E118" t="str">
            <v>Cell</v>
          </cell>
          <cell r="G118" t="str">
            <v>국산</v>
          </cell>
          <cell r="H118" t="str">
            <v>018650</v>
          </cell>
          <cell r="I118" t="str">
            <v>018650HL1</v>
          </cell>
          <cell r="J118" t="str">
            <v>Bosch</v>
          </cell>
          <cell r="K118" t="str">
            <v>Bosch (SDN)</v>
          </cell>
          <cell r="L118" t="str">
            <v>직수출</v>
          </cell>
          <cell r="M118" t="str">
            <v>USD</v>
          </cell>
          <cell r="N118" t="str">
            <v>동남아</v>
          </cell>
          <cell r="O118" t="str">
            <v>이상엽</v>
          </cell>
          <cell r="P118">
            <v>1</v>
          </cell>
          <cell r="Q118" t="str">
            <v>파워툴</v>
          </cell>
          <cell r="S118">
            <v>1.95</v>
          </cell>
          <cell r="T118">
            <v>250000</v>
          </cell>
          <cell r="U118">
            <v>250000</v>
          </cell>
          <cell r="V118">
            <v>487500</v>
          </cell>
          <cell r="W118">
            <v>453375000</v>
          </cell>
          <cell r="X118">
            <v>1.95</v>
          </cell>
          <cell r="Y118">
            <v>250000</v>
          </cell>
          <cell r="Z118">
            <v>250000</v>
          </cell>
          <cell r="AA118">
            <v>487500</v>
          </cell>
          <cell r="AB118">
            <v>453375000</v>
          </cell>
          <cell r="AC118">
            <v>1.95</v>
          </cell>
          <cell r="AD118">
            <v>250000</v>
          </cell>
          <cell r="AE118">
            <v>250000</v>
          </cell>
          <cell r="AF118">
            <v>487500</v>
          </cell>
          <cell r="AG118">
            <v>453375000</v>
          </cell>
          <cell r="AH118">
            <v>1.95</v>
          </cell>
          <cell r="AI118">
            <v>250000</v>
          </cell>
          <cell r="AJ118">
            <v>250000</v>
          </cell>
          <cell r="AK118">
            <v>487500</v>
          </cell>
          <cell r="AL118">
            <v>453375000</v>
          </cell>
          <cell r="AM118">
            <v>1.95</v>
          </cell>
          <cell r="AN118">
            <v>250000</v>
          </cell>
          <cell r="AO118">
            <v>250000</v>
          </cell>
          <cell r="AP118">
            <v>487500</v>
          </cell>
          <cell r="AQ118">
            <v>453375000</v>
          </cell>
          <cell r="AR118">
            <v>1.95</v>
          </cell>
          <cell r="AS118">
            <v>250000</v>
          </cell>
          <cell r="AT118">
            <v>250000</v>
          </cell>
          <cell r="AU118">
            <v>487500</v>
          </cell>
          <cell r="AV118">
            <v>453375000</v>
          </cell>
          <cell r="AW118">
            <v>1.95</v>
          </cell>
          <cell r="AX118">
            <v>250000</v>
          </cell>
          <cell r="AY118">
            <v>250000</v>
          </cell>
          <cell r="AZ118">
            <v>487500</v>
          </cell>
          <cell r="BA118">
            <v>453375000</v>
          </cell>
          <cell r="BB118">
            <v>1.95</v>
          </cell>
          <cell r="BC118">
            <v>250000</v>
          </cell>
          <cell r="BD118">
            <v>250000</v>
          </cell>
          <cell r="BE118">
            <v>487500</v>
          </cell>
          <cell r="BF118">
            <v>453375000</v>
          </cell>
          <cell r="BG118">
            <v>1.95</v>
          </cell>
          <cell r="BH118">
            <v>250000</v>
          </cell>
          <cell r="BI118">
            <v>250000</v>
          </cell>
          <cell r="BJ118">
            <v>487500</v>
          </cell>
          <cell r="BK118">
            <v>453375000</v>
          </cell>
          <cell r="BL118">
            <v>1.95</v>
          </cell>
          <cell r="BM118">
            <v>250000</v>
          </cell>
          <cell r="BN118">
            <v>250000</v>
          </cell>
          <cell r="BO118">
            <v>487500</v>
          </cell>
          <cell r="BP118">
            <v>453375000</v>
          </cell>
          <cell r="BQ118">
            <v>1.95</v>
          </cell>
          <cell r="BR118">
            <v>250000</v>
          </cell>
          <cell r="BS118">
            <v>250000</v>
          </cell>
          <cell r="BT118">
            <v>487500</v>
          </cell>
          <cell r="BU118">
            <v>453375000</v>
          </cell>
          <cell r="BV118">
            <v>1.95</v>
          </cell>
          <cell r="BW118">
            <v>250000</v>
          </cell>
          <cell r="BX118">
            <v>250000</v>
          </cell>
          <cell r="BY118">
            <v>487500</v>
          </cell>
          <cell r="BZ118">
            <v>453375000</v>
          </cell>
          <cell r="CA118">
            <v>4987125000</v>
          </cell>
          <cell r="CB118">
            <v>2720250000</v>
          </cell>
          <cell r="CC118">
            <v>3000000</v>
          </cell>
          <cell r="CD118">
            <v>3000000</v>
          </cell>
          <cell r="CE118">
            <v>5850000</v>
          </cell>
          <cell r="CF118">
            <v>5440500000</v>
          </cell>
        </row>
        <row r="119">
          <cell r="A119" t="str">
            <v>연결</v>
          </cell>
          <cell r="B119" t="str">
            <v>제품</v>
          </cell>
          <cell r="C119" t="str">
            <v>휴.CRM2</v>
          </cell>
          <cell r="D119" t="str">
            <v>원통형</v>
          </cell>
          <cell r="E119" t="str">
            <v>Cell</v>
          </cell>
          <cell r="G119" t="str">
            <v>국산</v>
          </cell>
          <cell r="H119" t="str">
            <v>018650</v>
          </cell>
          <cell r="I119" t="str">
            <v>018650HL1</v>
          </cell>
          <cell r="J119" t="str">
            <v>Bosch</v>
          </cell>
          <cell r="K119" t="str">
            <v>Bosch (KFT)</v>
          </cell>
          <cell r="L119" t="str">
            <v>직수출</v>
          </cell>
          <cell r="M119" t="str">
            <v>USD</v>
          </cell>
          <cell r="N119" t="str">
            <v>유럽</v>
          </cell>
          <cell r="O119" t="str">
            <v>이상엽</v>
          </cell>
          <cell r="P119">
            <v>1</v>
          </cell>
          <cell r="Q119" t="str">
            <v>파워툴</v>
          </cell>
          <cell r="S119">
            <v>1.95</v>
          </cell>
          <cell r="T119">
            <v>50000</v>
          </cell>
          <cell r="U119">
            <v>50000</v>
          </cell>
          <cell r="V119">
            <v>97500</v>
          </cell>
          <cell r="W119">
            <v>90675000</v>
          </cell>
          <cell r="X119">
            <v>1.95</v>
          </cell>
          <cell r="Y119">
            <v>50000</v>
          </cell>
          <cell r="Z119">
            <v>50000</v>
          </cell>
          <cell r="AA119">
            <v>97500</v>
          </cell>
          <cell r="AB119">
            <v>90675000</v>
          </cell>
          <cell r="AC119">
            <v>1.95</v>
          </cell>
          <cell r="AD119">
            <v>50000</v>
          </cell>
          <cell r="AE119">
            <v>50000</v>
          </cell>
          <cell r="AF119">
            <v>97500</v>
          </cell>
          <cell r="AG119">
            <v>90675000</v>
          </cell>
          <cell r="AH119">
            <v>1.95</v>
          </cell>
          <cell r="AI119">
            <v>50000</v>
          </cell>
          <cell r="AJ119">
            <v>50000</v>
          </cell>
          <cell r="AK119">
            <v>97500</v>
          </cell>
          <cell r="AL119">
            <v>90675000</v>
          </cell>
          <cell r="AM119">
            <v>1.95</v>
          </cell>
          <cell r="AN119">
            <v>50000</v>
          </cell>
          <cell r="AO119">
            <v>50000</v>
          </cell>
          <cell r="AP119">
            <v>97500</v>
          </cell>
          <cell r="AQ119">
            <v>90675000</v>
          </cell>
          <cell r="AR119">
            <v>1.95</v>
          </cell>
          <cell r="AS119">
            <v>50000</v>
          </cell>
          <cell r="AT119">
            <v>50000</v>
          </cell>
          <cell r="AU119">
            <v>97500</v>
          </cell>
          <cell r="AV119">
            <v>90675000</v>
          </cell>
          <cell r="AW119">
            <v>1.95</v>
          </cell>
          <cell r="AX119">
            <v>50000</v>
          </cell>
          <cell r="AY119">
            <v>50000</v>
          </cell>
          <cell r="AZ119">
            <v>97500</v>
          </cell>
          <cell r="BA119">
            <v>90675000</v>
          </cell>
          <cell r="BB119">
            <v>1.95</v>
          </cell>
          <cell r="BC119">
            <v>50000</v>
          </cell>
          <cell r="BD119">
            <v>50000</v>
          </cell>
          <cell r="BE119">
            <v>97500</v>
          </cell>
          <cell r="BF119">
            <v>90675000</v>
          </cell>
          <cell r="BG119">
            <v>1.95</v>
          </cell>
          <cell r="BH119">
            <v>50000</v>
          </cell>
          <cell r="BI119">
            <v>50000</v>
          </cell>
          <cell r="BJ119">
            <v>97500</v>
          </cell>
          <cell r="BK119">
            <v>90675000</v>
          </cell>
          <cell r="BL119">
            <v>1.95</v>
          </cell>
          <cell r="BM119">
            <v>50000</v>
          </cell>
          <cell r="BN119">
            <v>50000</v>
          </cell>
          <cell r="BO119">
            <v>97500</v>
          </cell>
          <cell r="BP119">
            <v>90675000</v>
          </cell>
          <cell r="BQ119">
            <v>1.95</v>
          </cell>
          <cell r="BR119">
            <v>50000</v>
          </cell>
          <cell r="BS119">
            <v>50000</v>
          </cell>
          <cell r="BT119">
            <v>97500</v>
          </cell>
          <cell r="BU119">
            <v>90675000</v>
          </cell>
          <cell r="BV119">
            <v>1.95</v>
          </cell>
          <cell r="BW119">
            <v>50000</v>
          </cell>
          <cell r="BX119">
            <v>50000</v>
          </cell>
          <cell r="BY119">
            <v>97500</v>
          </cell>
          <cell r="BZ119">
            <v>90675000</v>
          </cell>
          <cell r="CA119">
            <v>997425000</v>
          </cell>
          <cell r="CB119">
            <v>544050000</v>
          </cell>
          <cell r="CC119">
            <v>600000</v>
          </cell>
          <cell r="CD119">
            <v>600000</v>
          </cell>
          <cell r="CE119">
            <v>1170000</v>
          </cell>
          <cell r="CF119">
            <v>1088100000</v>
          </cell>
        </row>
        <row r="120">
          <cell r="A120" t="str">
            <v>연결</v>
          </cell>
          <cell r="B120" t="str">
            <v>제품</v>
          </cell>
          <cell r="C120" t="str">
            <v>휴.CRM2</v>
          </cell>
          <cell r="D120" t="str">
            <v>원통형</v>
          </cell>
          <cell r="E120" t="str">
            <v>Cell</v>
          </cell>
          <cell r="G120" t="str">
            <v>국산</v>
          </cell>
          <cell r="H120" t="str">
            <v>018650</v>
          </cell>
          <cell r="I120" t="str">
            <v>018650HL1</v>
          </cell>
          <cell r="J120" t="str">
            <v>Bosch</v>
          </cell>
          <cell r="K120" t="str">
            <v>Bosch Tool Co.</v>
          </cell>
          <cell r="L120" t="str">
            <v>직수출</v>
          </cell>
          <cell r="M120" t="str">
            <v>USD</v>
          </cell>
          <cell r="N120" t="str">
            <v>북미</v>
          </cell>
          <cell r="O120" t="str">
            <v>이상엽</v>
          </cell>
          <cell r="P120">
            <v>1</v>
          </cell>
          <cell r="Q120" t="str">
            <v>파워툴</v>
          </cell>
          <cell r="S120">
            <v>1.95</v>
          </cell>
          <cell r="T120">
            <v>150000</v>
          </cell>
          <cell r="U120">
            <v>150000</v>
          </cell>
          <cell r="V120">
            <v>292500</v>
          </cell>
          <cell r="W120">
            <v>272025000</v>
          </cell>
          <cell r="X120">
            <v>1.95</v>
          </cell>
          <cell r="Y120">
            <v>150000</v>
          </cell>
          <cell r="Z120">
            <v>150000</v>
          </cell>
          <cell r="AA120">
            <v>292500</v>
          </cell>
          <cell r="AB120">
            <v>272025000</v>
          </cell>
          <cell r="AC120">
            <v>1.95</v>
          </cell>
          <cell r="AD120">
            <v>150000</v>
          </cell>
          <cell r="AE120">
            <v>150000</v>
          </cell>
          <cell r="AF120">
            <v>292500</v>
          </cell>
          <cell r="AG120">
            <v>272025000</v>
          </cell>
          <cell r="AH120">
            <v>1.95</v>
          </cell>
          <cell r="AI120">
            <v>150000</v>
          </cell>
          <cell r="AJ120">
            <v>150000</v>
          </cell>
          <cell r="AK120">
            <v>292500</v>
          </cell>
          <cell r="AL120">
            <v>272025000</v>
          </cell>
          <cell r="AM120">
            <v>1.95</v>
          </cell>
          <cell r="AN120">
            <v>200000</v>
          </cell>
          <cell r="AO120">
            <v>200000</v>
          </cell>
          <cell r="AP120">
            <v>390000</v>
          </cell>
          <cell r="AQ120">
            <v>362700000</v>
          </cell>
          <cell r="AR120">
            <v>1.95</v>
          </cell>
          <cell r="AS120">
            <v>200000</v>
          </cell>
          <cell r="AT120">
            <v>200000</v>
          </cell>
          <cell r="AU120">
            <v>390000</v>
          </cell>
          <cell r="AV120">
            <v>362700000</v>
          </cell>
          <cell r="AW120">
            <v>1.95</v>
          </cell>
          <cell r="AX120">
            <v>200000</v>
          </cell>
          <cell r="AY120">
            <v>200000</v>
          </cell>
          <cell r="AZ120">
            <v>390000</v>
          </cell>
          <cell r="BA120">
            <v>362700000</v>
          </cell>
          <cell r="BB120">
            <v>1.95</v>
          </cell>
          <cell r="BC120">
            <v>200000</v>
          </cell>
          <cell r="BD120">
            <v>200000</v>
          </cell>
          <cell r="BE120">
            <v>390000</v>
          </cell>
          <cell r="BF120">
            <v>362700000</v>
          </cell>
          <cell r="BG120">
            <v>1.95</v>
          </cell>
          <cell r="BH120">
            <v>200000</v>
          </cell>
          <cell r="BI120">
            <v>200000</v>
          </cell>
          <cell r="BJ120">
            <v>390000</v>
          </cell>
          <cell r="BK120">
            <v>362700000</v>
          </cell>
          <cell r="BL120">
            <v>1.95</v>
          </cell>
          <cell r="BM120">
            <v>200000</v>
          </cell>
          <cell r="BN120">
            <v>200000</v>
          </cell>
          <cell r="BO120">
            <v>390000</v>
          </cell>
          <cell r="BP120">
            <v>362700000</v>
          </cell>
          <cell r="BQ120">
            <v>1.95</v>
          </cell>
          <cell r="BR120">
            <v>200000</v>
          </cell>
          <cell r="BS120">
            <v>200000</v>
          </cell>
          <cell r="BT120">
            <v>390000</v>
          </cell>
          <cell r="BU120">
            <v>362700000</v>
          </cell>
          <cell r="BV120">
            <v>1.95</v>
          </cell>
          <cell r="BW120">
            <v>150000</v>
          </cell>
          <cell r="BX120">
            <v>150000</v>
          </cell>
          <cell r="BY120">
            <v>292500</v>
          </cell>
          <cell r="BZ120">
            <v>272025000</v>
          </cell>
          <cell r="CA120">
            <v>3627000000</v>
          </cell>
          <cell r="CB120">
            <v>2085525000</v>
          </cell>
          <cell r="CC120">
            <v>2150000</v>
          </cell>
          <cell r="CD120">
            <v>2150000</v>
          </cell>
          <cell r="CE120">
            <v>4192500</v>
          </cell>
          <cell r="CF120">
            <v>3899025000</v>
          </cell>
        </row>
        <row r="121">
          <cell r="A121" t="str">
            <v>연결</v>
          </cell>
          <cell r="B121" t="str">
            <v>제품</v>
          </cell>
          <cell r="C121" t="str">
            <v>휴.CRM2</v>
          </cell>
          <cell r="D121" t="str">
            <v>원통형</v>
          </cell>
          <cell r="E121" t="str">
            <v>Cell</v>
          </cell>
          <cell r="G121" t="str">
            <v>국산</v>
          </cell>
          <cell r="H121" t="str">
            <v>018650</v>
          </cell>
          <cell r="I121" t="str">
            <v>018650HL1</v>
          </cell>
          <cell r="J121" t="str">
            <v>Bosch</v>
          </cell>
          <cell r="K121" t="str">
            <v>Bosch (China)</v>
          </cell>
          <cell r="L121" t="str">
            <v>직수출</v>
          </cell>
          <cell r="M121" t="str">
            <v>USD</v>
          </cell>
          <cell r="N121" t="str">
            <v>중국</v>
          </cell>
          <cell r="O121" t="str">
            <v>이상엽</v>
          </cell>
          <cell r="P121">
            <v>1</v>
          </cell>
          <cell r="Q121" t="str">
            <v>파워툴</v>
          </cell>
          <cell r="S121">
            <v>1.95</v>
          </cell>
          <cell r="T121">
            <v>100000</v>
          </cell>
          <cell r="U121">
            <v>100000</v>
          </cell>
          <cell r="V121">
            <v>195000</v>
          </cell>
          <cell r="W121">
            <v>181350000</v>
          </cell>
          <cell r="X121">
            <v>1.95</v>
          </cell>
          <cell r="Y121">
            <v>100000</v>
          </cell>
          <cell r="Z121">
            <v>100000</v>
          </cell>
          <cell r="AA121">
            <v>195000</v>
          </cell>
          <cell r="AB121">
            <v>181350000</v>
          </cell>
          <cell r="AC121">
            <v>1.95</v>
          </cell>
          <cell r="AD121">
            <v>100000</v>
          </cell>
          <cell r="AE121">
            <v>100000</v>
          </cell>
          <cell r="AF121">
            <v>195000</v>
          </cell>
          <cell r="AG121">
            <v>181350000</v>
          </cell>
          <cell r="AH121">
            <v>1.95</v>
          </cell>
          <cell r="AI121">
            <v>100000</v>
          </cell>
          <cell r="AJ121">
            <v>100000</v>
          </cell>
          <cell r="AK121">
            <v>195000</v>
          </cell>
          <cell r="AL121">
            <v>181350000</v>
          </cell>
          <cell r="AM121">
            <v>1.95</v>
          </cell>
          <cell r="AN121">
            <v>150000</v>
          </cell>
          <cell r="AO121">
            <v>150000</v>
          </cell>
          <cell r="AP121">
            <v>292500</v>
          </cell>
          <cell r="AQ121">
            <v>272025000</v>
          </cell>
          <cell r="AR121">
            <v>1.95</v>
          </cell>
          <cell r="AS121">
            <v>150000</v>
          </cell>
          <cell r="AT121">
            <v>150000</v>
          </cell>
          <cell r="AU121">
            <v>292500</v>
          </cell>
          <cell r="AV121">
            <v>272025000</v>
          </cell>
          <cell r="AW121">
            <v>1.95</v>
          </cell>
          <cell r="AX121">
            <v>150000</v>
          </cell>
          <cell r="AY121">
            <v>150000</v>
          </cell>
          <cell r="AZ121">
            <v>292500</v>
          </cell>
          <cell r="BA121">
            <v>272025000</v>
          </cell>
          <cell r="BB121">
            <v>1.95</v>
          </cell>
          <cell r="BC121">
            <v>150000</v>
          </cell>
          <cell r="BD121">
            <v>150000</v>
          </cell>
          <cell r="BE121">
            <v>292500</v>
          </cell>
          <cell r="BF121">
            <v>272025000</v>
          </cell>
          <cell r="BG121">
            <v>1.95</v>
          </cell>
          <cell r="BH121">
            <v>150000</v>
          </cell>
          <cell r="BI121">
            <v>150000</v>
          </cell>
          <cell r="BJ121">
            <v>292500</v>
          </cell>
          <cell r="BK121">
            <v>272025000</v>
          </cell>
          <cell r="BL121">
            <v>1.95</v>
          </cell>
          <cell r="BM121">
            <v>150000</v>
          </cell>
          <cell r="BN121">
            <v>150000</v>
          </cell>
          <cell r="BO121">
            <v>292500</v>
          </cell>
          <cell r="BP121">
            <v>272025000</v>
          </cell>
          <cell r="BQ121">
            <v>1.95</v>
          </cell>
          <cell r="BR121">
            <v>100000</v>
          </cell>
          <cell r="BS121">
            <v>100000</v>
          </cell>
          <cell r="BT121">
            <v>195000</v>
          </cell>
          <cell r="BU121">
            <v>181350000</v>
          </cell>
          <cell r="BV121">
            <v>1.95</v>
          </cell>
          <cell r="BW121">
            <v>100000</v>
          </cell>
          <cell r="BX121">
            <v>100000</v>
          </cell>
          <cell r="BY121">
            <v>195000</v>
          </cell>
          <cell r="BZ121">
            <v>181350000</v>
          </cell>
          <cell r="CA121">
            <v>2538900000</v>
          </cell>
          <cell r="CB121">
            <v>1450800000</v>
          </cell>
          <cell r="CC121">
            <v>1500000</v>
          </cell>
          <cell r="CD121">
            <v>1500000</v>
          </cell>
          <cell r="CE121">
            <v>2925000</v>
          </cell>
          <cell r="CF121">
            <v>2720250000</v>
          </cell>
        </row>
        <row r="122">
          <cell r="A122" t="str">
            <v>연결</v>
          </cell>
          <cell r="B122" t="str">
            <v>제품</v>
          </cell>
          <cell r="C122" t="str">
            <v>휴.CRM2</v>
          </cell>
          <cell r="D122" t="str">
            <v>원통형</v>
          </cell>
          <cell r="E122" t="str">
            <v>Cell</v>
          </cell>
          <cell r="G122" t="str">
            <v>국산</v>
          </cell>
          <cell r="H122" t="str">
            <v>018650</v>
          </cell>
          <cell r="I122" t="str">
            <v>018650HA1</v>
          </cell>
          <cell r="J122" t="str">
            <v>Bosch</v>
          </cell>
          <cell r="K122" t="str">
            <v>Bosch (SDN)</v>
          </cell>
          <cell r="L122" t="str">
            <v>직수출</v>
          </cell>
          <cell r="M122" t="str">
            <v>USD</v>
          </cell>
          <cell r="N122" t="str">
            <v>동남아</v>
          </cell>
          <cell r="O122" t="str">
            <v>이상엽</v>
          </cell>
          <cell r="P122">
            <v>1</v>
          </cell>
          <cell r="Q122" t="str">
            <v>파워툴</v>
          </cell>
          <cell r="S122">
            <v>2.2000000000000002</v>
          </cell>
          <cell r="T122">
            <v>150000</v>
          </cell>
          <cell r="U122">
            <v>150000</v>
          </cell>
          <cell r="V122">
            <v>330000</v>
          </cell>
          <cell r="W122">
            <v>306900000</v>
          </cell>
          <cell r="X122">
            <v>2.2000000000000002</v>
          </cell>
          <cell r="Y122">
            <v>150000</v>
          </cell>
          <cell r="Z122">
            <v>150000</v>
          </cell>
          <cell r="AA122">
            <v>330000</v>
          </cell>
          <cell r="AB122">
            <v>306900000</v>
          </cell>
          <cell r="AC122">
            <v>2.2000000000000002</v>
          </cell>
          <cell r="AD122">
            <v>150000</v>
          </cell>
          <cell r="AE122">
            <v>150000</v>
          </cell>
          <cell r="AF122">
            <v>330000</v>
          </cell>
          <cell r="AG122">
            <v>306900000</v>
          </cell>
          <cell r="AH122">
            <v>2.2000000000000002</v>
          </cell>
          <cell r="AI122">
            <v>150000</v>
          </cell>
          <cell r="AJ122">
            <v>150000</v>
          </cell>
          <cell r="AK122">
            <v>330000</v>
          </cell>
          <cell r="AL122">
            <v>306900000</v>
          </cell>
          <cell r="AM122">
            <v>2.2000000000000002</v>
          </cell>
          <cell r="AN122">
            <v>150000</v>
          </cell>
          <cell r="AO122">
            <v>150000</v>
          </cell>
          <cell r="AP122">
            <v>330000</v>
          </cell>
          <cell r="AQ122">
            <v>306900000</v>
          </cell>
          <cell r="AR122">
            <v>2.2000000000000002</v>
          </cell>
          <cell r="AS122">
            <v>150000</v>
          </cell>
          <cell r="AT122">
            <v>150000</v>
          </cell>
          <cell r="AU122">
            <v>330000</v>
          </cell>
          <cell r="AV122">
            <v>306900000</v>
          </cell>
          <cell r="AW122">
            <v>2.2000000000000002</v>
          </cell>
          <cell r="AX122">
            <v>150000</v>
          </cell>
          <cell r="AY122">
            <v>150000</v>
          </cell>
          <cell r="AZ122">
            <v>330000</v>
          </cell>
          <cell r="BA122">
            <v>306900000</v>
          </cell>
          <cell r="BB122">
            <v>2.2000000000000002</v>
          </cell>
          <cell r="BC122">
            <v>150000</v>
          </cell>
          <cell r="BD122">
            <v>150000</v>
          </cell>
          <cell r="BE122">
            <v>330000</v>
          </cell>
          <cell r="BF122">
            <v>306900000</v>
          </cell>
          <cell r="BG122">
            <v>2.2000000000000002</v>
          </cell>
          <cell r="BH122">
            <v>150000</v>
          </cell>
          <cell r="BI122">
            <v>150000</v>
          </cell>
          <cell r="BJ122">
            <v>330000</v>
          </cell>
          <cell r="BK122">
            <v>306900000</v>
          </cell>
          <cell r="BL122">
            <v>2.2000000000000002</v>
          </cell>
          <cell r="BM122">
            <v>150000</v>
          </cell>
          <cell r="BN122">
            <v>150000</v>
          </cell>
          <cell r="BO122">
            <v>330000</v>
          </cell>
          <cell r="BP122">
            <v>306900000</v>
          </cell>
          <cell r="BQ122">
            <v>2.2000000000000002</v>
          </cell>
          <cell r="BR122">
            <v>150000</v>
          </cell>
          <cell r="BS122">
            <v>150000</v>
          </cell>
          <cell r="BT122">
            <v>330000</v>
          </cell>
          <cell r="BU122">
            <v>306900000</v>
          </cell>
          <cell r="BV122">
            <v>2.2000000000000002</v>
          </cell>
          <cell r="BW122">
            <v>100000</v>
          </cell>
          <cell r="BX122">
            <v>100000</v>
          </cell>
          <cell r="BY122">
            <v>220000.00000000003</v>
          </cell>
          <cell r="BZ122">
            <v>204600000.00000003</v>
          </cell>
          <cell r="CA122">
            <v>3375900000</v>
          </cell>
          <cell r="CB122">
            <v>1739100000</v>
          </cell>
          <cell r="CC122">
            <v>1750000</v>
          </cell>
          <cell r="CD122">
            <v>1750000</v>
          </cell>
          <cell r="CE122">
            <v>3850000</v>
          </cell>
          <cell r="CF122">
            <v>3580500000</v>
          </cell>
        </row>
        <row r="123">
          <cell r="A123" t="str">
            <v>연결</v>
          </cell>
          <cell r="B123" t="str">
            <v>제품</v>
          </cell>
          <cell r="C123" t="str">
            <v>휴.CRM2</v>
          </cell>
          <cell r="D123" t="str">
            <v>원통형</v>
          </cell>
          <cell r="E123" t="str">
            <v>Cell</v>
          </cell>
          <cell r="G123" t="str">
            <v>국산</v>
          </cell>
          <cell r="H123" t="str">
            <v>018650</v>
          </cell>
          <cell r="I123" t="str">
            <v>018650HA1</v>
          </cell>
          <cell r="J123" t="str">
            <v>Makita</v>
          </cell>
          <cell r="K123" t="str">
            <v>Makita</v>
          </cell>
          <cell r="L123" t="str">
            <v>직수출</v>
          </cell>
          <cell r="M123" t="str">
            <v>USD</v>
          </cell>
          <cell r="N123" t="str">
            <v>일본</v>
          </cell>
          <cell r="O123" t="str">
            <v>이상엽</v>
          </cell>
          <cell r="P123">
            <v>1</v>
          </cell>
          <cell r="Q123" t="str">
            <v>파워툴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1.99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D123">
            <v>0</v>
          </cell>
          <cell r="AF123">
            <v>0</v>
          </cell>
          <cell r="AG123">
            <v>0</v>
          </cell>
          <cell r="AI123">
            <v>0</v>
          </cell>
          <cell r="AK123">
            <v>0</v>
          </cell>
          <cell r="AL123">
            <v>0</v>
          </cell>
          <cell r="AN123">
            <v>0</v>
          </cell>
          <cell r="AP123">
            <v>0</v>
          </cell>
          <cell r="AQ123">
            <v>0</v>
          </cell>
          <cell r="AS123">
            <v>0</v>
          </cell>
          <cell r="AU123">
            <v>0</v>
          </cell>
          <cell r="AV123">
            <v>0</v>
          </cell>
          <cell r="AX123">
            <v>0</v>
          </cell>
          <cell r="AZ123">
            <v>0</v>
          </cell>
          <cell r="BA123">
            <v>0</v>
          </cell>
          <cell r="BB123">
            <v>2.2999999999999998</v>
          </cell>
          <cell r="BC123">
            <v>100000</v>
          </cell>
          <cell r="BD123">
            <v>100000</v>
          </cell>
          <cell r="BE123">
            <v>229999.99999999997</v>
          </cell>
          <cell r="BF123">
            <v>213899999.99999997</v>
          </cell>
          <cell r="BG123">
            <v>2.2999999999999998</v>
          </cell>
          <cell r="BH123">
            <v>200000</v>
          </cell>
          <cell r="BI123">
            <v>200000</v>
          </cell>
          <cell r="BJ123">
            <v>459999.99999999994</v>
          </cell>
          <cell r="BK123">
            <v>427799999.99999994</v>
          </cell>
          <cell r="BL123">
            <v>2.2999999999999998</v>
          </cell>
          <cell r="BM123">
            <v>200000</v>
          </cell>
          <cell r="BN123">
            <v>200000</v>
          </cell>
          <cell r="BO123">
            <v>459999.99999999994</v>
          </cell>
          <cell r="BP123">
            <v>427799999.99999994</v>
          </cell>
          <cell r="BQ123">
            <v>2.2999999999999998</v>
          </cell>
          <cell r="BR123">
            <v>300000</v>
          </cell>
          <cell r="BS123">
            <v>300000</v>
          </cell>
          <cell r="BT123">
            <v>690000</v>
          </cell>
          <cell r="BU123">
            <v>641700000</v>
          </cell>
          <cell r="BV123">
            <v>2.2999999999999998</v>
          </cell>
          <cell r="BW123">
            <v>200000</v>
          </cell>
          <cell r="BX123">
            <v>200000</v>
          </cell>
          <cell r="BY123">
            <v>459999.99999999994</v>
          </cell>
          <cell r="BZ123">
            <v>427799999.99999994</v>
          </cell>
          <cell r="CA123">
            <v>1711199999.9999998</v>
          </cell>
          <cell r="CB123">
            <v>2139000000</v>
          </cell>
          <cell r="CC123">
            <v>1000000</v>
          </cell>
          <cell r="CD123">
            <v>1000000</v>
          </cell>
          <cell r="CE123">
            <v>2299999.9999999995</v>
          </cell>
          <cell r="CF123">
            <v>2138999999.9999998</v>
          </cell>
        </row>
        <row r="124">
          <cell r="A124" t="str">
            <v>연결</v>
          </cell>
          <cell r="B124" t="str">
            <v>제품</v>
          </cell>
          <cell r="C124" t="str">
            <v>휴.CRM2</v>
          </cell>
          <cell r="D124" t="str">
            <v>원통형</v>
          </cell>
          <cell r="E124" t="str">
            <v>Cell</v>
          </cell>
          <cell r="G124" t="str">
            <v>국산</v>
          </cell>
          <cell r="H124" t="str">
            <v>018650</v>
          </cell>
          <cell r="I124" t="str">
            <v>018650HL1</v>
          </cell>
          <cell r="J124" t="str">
            <v>BMZ</v>
          </cell>
          <cell r="K124" t="str">
            <v>BMZ</v>
          </cell>
          <cell r="L124" t="str">
            <v>직수출</v>
          </cell>
          <cell r="M124" t="str">
            <v>USD</v>
          </cell>
          <cell r="N124" t="str">
            <v>유럽</v>
          </cell>
          <cell r="O124" t="str">
            <v>이상엽</v>
          </cell>
          <cell r="P124">
            <v>1</v>
          </cell>
          <cell r="Q124" t="str">
            <v>파워툴</v>
          </cell>
          <cell r="S124">
            <v>1.99</v>
          </cell>
          <cell r="T124">
            <v>0</v>
          </cell>
          <cell r="V124">
            <v>0</v>
          </cell>
          <cell r="W124">
            <v>0</v>
          </cell>
          <cell r="X124">
            <v>1.99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1.99</v>
          </cell>
          <cell r="AD124">
            <v>100000</v>
          </cell>
          <cell r="AE124">
            <v>100000</v>
          </cell>
          <cell r="AF124">
            <v>199000</v>
          </cell>
          <cell r="AG124">
            <v>185070000</v>
          </cell>
          <cell r="AH124">
            <v>1.99</v>
          </cell>
          <cell r="AI124">
            <v>100000</v>
          </cell>
          <cell r="AJ124">
            <v>100000</v>
          </cell>
          <cell r="AK124">
            <v>199000</v>
          </cell>
          <cell r="AL124">
            <v>185070000</v>
          </cell>
          <cell r="AM124">
            <v>1.99</v>
          </cell>
          <cell r="AN124">
            <v>100000</v>
          </cell>
          <cell r="AO124">
            <v>100000</v>
          </cell>
          <cell r="AP124">
            <v>199000</v>
          </cell>
          <cell r="AQ124">
            <v>185070000</v>
          </cell>
          <cell r="AR124">
            <v>1.99</v>
          </cell>
          <cell r="AS124">
            <v>100000</v>
          </cell>
          <cell r="AT124">
            <v>100000</v>
          </cell>
          <cell r="AU124">
            <v>199000</v>
          </cell>
          <cell r="AV124">
            <v>185070000</v>
          </cell>
          <cell r="AW124">
            <v>1.99</v>
          </cell>
          <cell r="AX124">
            <v>100000</v>
          </cell>
          <cell r="AY124">
            <v>100000</v>
          </cell>
          <cell r="AZ124">
            <v>199000</v>
          </cell>
          <cell r="BA124">
            <v>185070000</v>
          </cell>
          <cell r="BB124">
            <v>1.99</v>
          </cell>
          <cell r="BC124">
            <v>100000</v>
          </cell>
          <cell r="BD124">
            <v>100000</v>
          </cell>
          <cell r="BE124">
            <v>199000</v>
          </cell>
          <cell r="BF124">
            <v>185070000</v>
          </cell>
          <cell r="BG124">
            <v>1.99</v>
          </cell>
          <cell r="BH124">
            <v>100000</v>
          </cell>
          <cell r="BI124">
            <v>100000</v>
          </cell>
          <cell r="BJ124">
            <v>199000</v>
          </cell>
          <cell r="BK124">
            <v>185070000</v>
          </cell>
          <cell r="BL124">
            <v>1.99</v>
          </cell>
          <cell r="BM124">
            <v>100000</v>
          </cell>
          <cell r="BN124">
            <v>100000</v>
          </cell>
          <cell r="BO124">
            <v>199000</v>
          </cell>
          <cell r="BP124">
            <v>185070000</v>
          </cell>
          <cell r="BQ124">
            <v>1.99</v>
          </cell>
          <cell r="BR124">
            <v>100000</v>
          </cell>
          <cell r="BS124">
            <v>100000</v>
          </cell>
          <cell r="BT124">
            <v>199000</v>
          </cell>
          <cell r="BU124">
            <v>185070000</v>
          </cell>
          <cell r="BV124">
            <v>1.99</v>
          </cell>
          <cell r="BW124">
            <v>100000</v>
          </cell>
          <cell r="BX124">
            <v>100000</v>
          </cell>
          <cell r="BY124">
            <v>199000</v>
          </cell>
          <cell r="BZ124">
            <v>185070000</v>
          </cell>
          <cell r="CA124">
            <v>1665630000</v>
          </cell>
          <cell r="CB124">
            <v>1110420000</v>
          </cell>
          <cell r="CC124">
            <v>1000000</v>
          </cell>
          <cell r="CD124">
            <v>1000000</v>
          </cell>
          <cell r="CE124">
            <v>1990000</v>
          </cell>
          <cell r="CF124">
            <v>1850700000</v>
          </cell>
        </row>
        <row r="125">
          <cell r="A125" t="str">
            <v>연결</v>
          </cell>
          <cell r="B125" t="str">
            <v>제품</v>
          </cell>
          <cell r="C125" t="str">
            <v>휴.CRM2</v>
          </cell>
          <cell r="D125" t="str">
            <v>원통형</v>
          </cell>
          <cell r="E125" t="str">
            <v>Cell</v>
          </cell>
          <cell r="G125" t="str">
            <v>국산</v>
          </cell>
          <cell r="H125" t="str">
            <v>018650</v>
          </cell>
          <cell r="I125" t="str">
            <v>018650HA1</v>
          </cell>
          <cell r="J125" t="str">
            <v>BMZ</v>
          </cell>
          <cell r="K125" t="str">
            <v>BMZ</v>
          </cell>
          <cell r="L125" t="str">
            <v>직수출</v>
          </cell>
          <cell r="M125" t="str">
            <v>USD</v>
          </cell>
          <cell r="N125" t="str">
            <v>중국</v>
          </cell>
          <cell r="O125" t="str">
            <v>이상엽</v>
          </cell>
          <cell r="P125">
            <v>1</v>
          </cell>
          <cell r="Q125" t="str">
            <v>파워툴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Y125">
            <v>0</v>
          </cell>
          <cell r="AA125">
            <v>0</v>
          </cell>
          <cell r="AB125">
            <v>0</v>
          </cell>
          <cell r="AC125">
            <v>2.25</v>
          </cell>
          <cell r="AD125">
            <v>100000</v>
          </cell>
          <cell r="AE125">
            <v>100000</v>
          </cell>
          <cell r="AF125">
            <v>225000</v>
          </cell>
          <cell r="AG125">
            <v>209250000</v>
          </cell>
          <cell r="AH125">
            <v>2.25</v>
          </cell>
          <cell r="AI125">
            <v>100000</v>
          </cell>
          <cell r="AJ125">
            <v>100000</v>
          </cell>
          <cell r="AK125">
            <v>225000</v>
          </cell>
          <cell r="AL125">
            <v>209250000</v>
          </cell>
          <cell r="AM125">
            <v>2.25</v>
          </cell>
          <cell r="AN125">
            <v>100000</v>
          </cell>
          <cell r="AO125">
            <v>100000</v>
          </cell>
          <cell r="AP125">
            <v>225000</v>
          </cell>
          <cell r="AQ125">
            <v>209250000</v>
          </cell>
          <cell r="AR125">
            <v>2.25</v>
          </cell>
          <cell r="AS125">
            <v>100000</v>
          </cell>
          <cell r="AT125">
            <v>100000</v>
          </cell>
          <cell r="AU125">
            <v>225000</v>
          </cell>
          <cell r="AV125">
            <v>209250000</v>
          </cell>
          <cell r="AW125">
            <v>2.25</v>
          </cell>
          <cell r="AX125">
            <v>100000</v>
          </cell>
          <cell r="AY125">
            <v>100000</v>
          </cell>
          <cell r="AZ125">
            <v>225000</v>
          </cell>
          <cell r="BA125">
            <v>209250000</v>
          </cell>
          <cell r="BB125">
            <v>2.25</v>
          </cell>
          <cell r="BC125">
            <v>100000</v>
          </cell>
          <cell r="BD125">
            <v>100000</v>
          </cell>
          <cell r="BE125">
            <v>225000</v>
          </cell>
          <cell r="BF125">
            <v>209250000</v>
          </cell>
          <cell r="BG125">
            <v>2.25</v>
          </cell>
          <cell r="BH125">
            <v>100000</v>
          </cell>
          <cell r="BI125">
            <v>100000</v>
          </cell>
          <cell r="BJ125">
            <v>225000</v>
          </cell>
          <cell r="BK125">
            <v>209250000</v>
          </cell>
          <cell r="BL125">
            <v>2.25</v>
          </cell>
          <cell r="BM125">
            <v>100000</v>
          </cell>
          <cell r="BN125">
            <v>100000</v>
          </cell>
          <cell r="BO125">
            <v>225000</v>
          </cell>
          <cell r="BP125">
            <v>209250000</v>
          </cell>
          <cell r="BQ125">
            <v>2.25</v>
          </cell>
          <cell r="BR125">
            <v>100000</v>
          </cell>
          <cell r="BS125">
            <v>100000</v>
          </cell>
          <cell r="BT125">
            <v>225000</v>
          </cell>
          <cell r="BU125">
            <v>209250000</v>
          </cell>
          <cell r="BV125">
            <v>2.25</v>
          </cell>
          <cell r="BW125">
            <v>100000</v>
          </cell>
          <cell r="BX125">
            <v>100000</v>
          </cell>
          <cell r="BY125">
            <v>225000</v>
          </cell>
          <cell r="BZ125">
            <v>209250000</v>
          </cell>
          <cell r="CA125">
            <v>1883250000</v>
          </cell>
          <cell r="CB125">
            <v>1255500000</v>
          </cell>
          <cell r="CC125">
            <v>1000000</v>
          </cell>
          <cell r="CD125">
            <v>1000000</v>
          </cell>
          <cell r="CE125">
            <v>2250000</v>
          </cell>
          <cell r="CF125">
            <v>2092500000</v>
          </cell>
        </row>
        <row r="126">
          <cell r="A126" t="str">
            <v>연결</v>
          </cell>
          <cell r="B126" t="str">
            <v>제품</v>
          </cell>
          <cell r="C126" t="str">
            <v>휴.CRM2</v>
          </cell>
          <cell r="D126" t="str">
            <v>원통형</v>
          </cell>
          <cell r="E126" t="str">
            <v>Pack</v>
          </cell>
          <cell r="G126" t="str">
            <v>국산</v>
          </cell>
          <cell r="H126" t="str">
            <v>018650</v>
          </cell>
          <cell r="I126" t="str">
            <v>018650S2</v>
          </cell>
          <cell r="J126" t="str">
            <v>Pellenc</v>
          </cell>
          <cell r="K126" t="str">
            <v>Pellenc SA</v>
          </cell>
          <cell r="L126" t="str">
            <v>직수출</v>
          </cell>
          <cell r="M126" t="str">
            <v>USD</v>
          </cell>
          <cell r="N126" t="str">
            <v>중국</v>
          </cell>
          <cell r="O126" t="str">
            <v>이상엽</v>
          </cell>
          <cell r="P126">
            <v>24</v>
          </cell>
          <cell r="Q126" t="str">
            <v>기타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64.87</v>
          </cell>
          <cell r="Y126">
            <v>57600</v>
          </cell>
          <cell r="Z126">
            <v>2400</v>
          </cell>
          <cell r="AA126">
            <v>155688</v>
          </cell>
          <cell r="AB126">
            <v>144789840</v>
          </cell>
          <cell r="AC126">
            <v>64.87</v>
          </cell>
          <cell r="AD126">
            <v>57600</v>
          </cell>
          <cell r="AE126">
            <v>2400</v>
          </cell>
          <cell r="AF126">
            <v>155688</v>
          </cell>
          <cell r="AG126">
            <v>144789840</v>
          </cell>
          <cell r="AH126">
            <v>64.87</v>
          </cell>
          <cell r="AI126">
            <v>96000</v>
          </cell>
          <cell r="AJ126">
            <v>4000</v>
          </cell>
          <cell r="AK126">
            <v>259480.00000000003</v>
          </cell>
          <cell r="AL126">
            <v>241316400.00000003</v>
          </cell>
          <cell r="AM126">
            <v>64.87</v>
          </cell>
          <cell r="AN126">
            <v>120000</v>
          </cell>
          <cell r="AO126">
            <v>5000</v>
          </cell>
          <cell r="AP126">
            <v>324350</v>
          </cell>
          <cell r="AQ126">
            <v>301645500</v>
          </cell>
          <cell r="AR126">
            <v>64.87</v>
          </cell>
          <cell r="AS126">
            <v>120000</v>
          </cell>
          <cell r="AT126">
            <v>5000</v>
          </cell>
          <cell r="AU126">
            <v>324350</v>
          </cell>
          <cell r="AV126">
            <v>301645500</v>
          </cell>
          <cell r="AW126">
            <v>64.87</v>
          </cell>
          <cell r="AX126">
            <v>96000</v>
          </cell>
          <cell r="AY126">
            <v>4000</v>
          </cell>
          <cell r="AZ126">
            <v>259480.00000000003</v>
          </cell>
          <cell r="BA126">
            <v>241316400.00000003</v>
          </cell>
          <cell r="BB126">
            <v>64.87</v>
          </cell>
          <cell r="BC126">
            <v>96000</v>
          </cell>
          <cell r="BD126">
            <v>4000</v>
          </cell>
          <cell r="BE126">
            <v>259480.00000000003</v>
          </cell>
          <cell r="BF126">
            <v>241316400.00000003</v>
          </cell>
          <cell r="BG126">
            <v>64.87</v>
          </cell>
          <cell r="BH126">
            <v>96000</v>
          </cell>
          <cell r="BI126">
            <v>4000</v>
          </cell>
          <cell r="BJ126">
            <v>259480.00000000003</v>
          </cell>
          <cell r="BK126">
            <v>241316400.00000003</v>
          </cell>
          <cell r="BL126">
            <v>64.87</v>
          </cell>
          <cell r="BM126">
            <v>96000</v>
          </cell>
          <cell r="BN126">
            <v>4000</v>
          </cell>
          <cell r="BO126">
            <v>259480.00000000003</v>
          </cell>
          <cell r="BP126">
            <v>241316400.00000003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2099452680</v>
          </cell>
          <cell r="CB126">
            <v>965265600.00000012</v>
          </cell>
          <cell r="CC126">
            <v>835200</v>
          </cell>
          <cell r="CD126">
            <v>34800</v>
          </cell>
          <cell r="CE126">
            <v>2257476</v>
          </cell>
          <cell r="CF126">
            <v>2099452680</v>
          </cell>
        </row>
        <row r="127">
          <cell r="A127" t="str">
            <v>연결</v>
          </cell>
          <cell r="B127" t="str">
            <v>제품</v>
          </cell>
          <cell r="C127" t="str">
            <v>휴.CRM2</v>
          </cell>
          <cell r="D127" t="str">
            <v>원통형</v>
          </cell>
          <cell r="E127" t="str">
            <v>Pack</v>
          </cell>
          <cell r="G127" t="str">
            <v>국산</v>
          </cell>
          <cell r="H127" t="str">
            <v>018650</v>
          </cell>
          <cell r="I127" t="str">
            <v>018650S2</v>
          </cell>
          <cell r="J127" t="str">
            <v>Pellenc</v>
          </cell>
          <cell r="K127" t="str">
            <v>Pellenc SA</v>
          </cell>
          <cell r="L127" t="str">
            <v>직수출</v>
          </cell>
          <cell r="M127" t="str">
            <v>USD</v>
          </cell>
          <cell r="N127" t="str">
            <v>중국</v>
          </cell>
          <cell r="O127" t="str">
            <v>이상엽</v>
          </cell>
          <cell r="P127">
            <v>48</v>
          </cell>
          <cell r="Q127" t="str">
            <v>기타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136.80000000000001</v>
          </cell>
          <cell r="AI127">
            <v>0</v>
          </cell>
          <cell r="AK127">
            <v>0</v>
          </cell>
          <cell r="AL127">
            <v>0</v>
          </cell>
          <cell r="AM127">
            <v>147.12</v>
          </cell>
          <cell r="AN127">
            <v>24000</v>
          </cell>
          <cell r="AO127">
            <v>500</v>
          </cell>
          <cell r="AP127">
            <v>73560</v>
          </cell>
          <cell r="AQ127">
            <v>68410800</v>
          </cell>
          <cell r="AR127">
            <v>147.12</v>
          </cell>
          <cell r="AS127">
            <v>24000</v>
          </cell>
          <cell r="AT127">
            <v>500</v>
          </cell>
          <cell r="AU127">
            <v>73560</v>
          </cell>
          <cell r="AV127">
            <v>68410800</v>
          </cell>
          <cell r="AW127">
            <v>147.12</v>
          </cell>
          <cell r="AX127">
            <v>24000</v>
          </cell>
          <cell r="AY127">
            <v>500</v>
          </cell>
          <cell r="AZ127">
            <v>73560</v>
          </cell>
          <cell r="BA127">
            <v>68410800</v>
          </cell>
          <cell r="BB127">
            <v>147.12</v>
          </cell>
          <cell r="BC127">
            <v>24000</v>
          </cell>
          <cell r="BD127">
            <v>500</v>
          </cell>
          <cell r="BE127">
            <v>73560</v>
          </cell>
          <cell r="BF127">
            <v>68410800</v>
          </cell>
          <cell r="BG127">
            <v>147.12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147.12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273643200</v>
          </cell>
          <cell r="CB127">
            <v>136821600</v>
          </cell>
          <cell r="CC127">
            <v>96000</v>
          </cell>
          <cell r="CD127">
            <v>2000</v>
          </cell>
          <cell r="CE127">
            <v>294240</v>
          </cell>
          <cell r="CF127">
            <v>273643200</v>
          </cell>
        </row>
        <row r="128">
          <cell r="A128" t="str">
            <v>연결</v>
          </cell>
          <cell r="B128" t="str">
            <v>제품</v>
          </cell>
          <cell r="C128" t="str">
            <v>휴.CRM2</v>
          </cell>
          <cell r="D128" t="str">
            <v>원통형</v>
          </cell>
          <cell r="E128" t="str">
            <v>Pack</v>
          </cell>
          <cell r="G128" t="str">
            <v>국산</v>
          </cell>
          <cell r="H128" t="str">
            <v>018650</v>
          </cell>
          <cell r="I128" t="str">
            <v>018650S2</v>
          </cell>
          <cell r="J128" t="str">
            <v>Pellenc</v>
          </cell>
          <cell r="K128" t="str">
            <v>Pellenc SA</v>
          </cell>
          <cell r="L128" t="str">
            <v>직수출</v>
          </cell>
          <cell r="M128" t="str">
            <v>USD</v>
          </cell>
          <cell r="N128" t="str">
            <v>중국</v>
          </cell>
          <cell r="O128" t="str">
            <v>이상엽</v>
          </cell>
          <cell r="P128">
            <v>84</v>
          </cell>
          <cell r="Q128" t="str">
            <v>기타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225</v>
          </cell>
          <cell r="AI128">
            <v>0</v>
          </cell>
          <cell r="AK128">
            <v>0</v>
          </cell>
          <cell r="AL128">
            <v>0</v>
          </cell>
          <cell r="AM128">
            <v>249</v>
          </cell>
          <cell r="AN128">
            <v>58800</v>
          </cell>
          <cell r="AO128">
            <v>700</v>
          </cell>
          <cell r="AP128">
            <v>174300</v>
          </cell>
          <cell r="AQ128">
            <v>162099000</v>
          </cell>
          <cell r="AR128">
            <v>249</v>
          </cell>
          <cell r="AS128">
            <v>67200</v>
          </cell>
          <cell r="AT128">
            <v>800</v>
          </cell>
          <cell r="AU128">
            <v>199200</v>
          </cell>
          <cell r="AV128">
            <v>185256000</v>
          </cell>
          <cell r="AW128">
            <v>249</v>
          </cell>
          <cell r="AX128">
            <v>67200</v>
          </cell>
          <cell r="AY128">
            <v>800</v>
          </cell>
          <cell r="AZ128">
            <v>199200</v>
          </cell>
          <cell r="BA128">
            <v>185256000</v>
          </cell>
          <cell r="BB128">
            <v>249</v>
          </cell>
          <cell r="BC128">
            <v>67200</v>
          </cell>
          <cell r="BD128">
            <v>800</v>
          </cell>
          <cell r="BE128">
            <v>199200</v>
          </cell>
          <cell r="BF128">
            <v>185256000</v>
          </cell>
          <cell r="BG128">
            <v>249</v>
          </cell>
          <cell r="BH128">
            <v>67200</v>
          </cell>
          <cell r="BI128">
            <v>800</v>
          </cell>
          <cell r="BJ128">
            <v>199200</v>
          </cell>
          <cell r="BK128">
            <v>185256000</v>
          </cell>
          <cell r="BL128">
            <v>249</v>
          </cell>
          <cell r="BM128">
            <v>67200</v>
          </cell>
          <cell r="BN128">
            <v>800</v>
          </cell>
          <cell r="BO128">
            <v>199200</v>
          </cell>
          <cell r="BP128">
            <v>185256000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1088379000</v>
          </cell>
          <cell r="CB128">
            <v>741024000</v>
          </cell>
          <cell r="CC128">
            <v>394800</v>
          </cell>
          <cell r="CD128">
            <v>4700</v>
          </cell>
          <cell r="CE128">
            <v>1170300</v>
          </cell>
          <cell r="CF128">
            <v>1088379000</v>
          </cell>
        </row>
        <row r="129">
          <cell r="A129" t="str">
            <v>연결</v>
          </cell>
          <cell r="B129" t="str">
            <v>제품</v>
          </cell>
          <cell r="C129" t="str">
            <v>휴.CRM2</v>
          </cell>
          <cell r="D129" t="str">
            <v>원통형</v>
          </cell>
          <cell r="E129" t="str">
            <v>Pack</v>
          </cell>
          <cell r="G129" t="str">
            <v>국산</v>
          </cell>
          <cell r="H129" t="str">
            <v>018650</v>
          </cell>
          <cell r="I129" t="str">
            <v>018650A2</v>
          </cell>
          <cell r="J129" t="str">
            <v>Creative</v>
          </cell>
          <cell r="K129" t="str">
            <v>Creative</v>
          </cell>
          <cell r="L129" t="str">
            <v>직수출</v>
          </cell>
          <cell r="M129" t="str">
            <v>USD</v>
          </cell>
          <cell r="N129" t="str">
            <v>동남아</v>
          </cell>
          <cell r="O129" t="str">
            <v>장덕수</v>
          </cell>
          <cell r="P129">
            <v>2</v>
          </cell>
          <cell r="Q129" t="str">
            <v>MP3</v>
          </cell>
          <cell r="S129">
            <v>10</v>
          </cell>
          <cell r="T129">
            <v>40000</v>
          </cell>
          <cell r="U129">
            <v>20000</v>
          </cell>
          <cell r="V129">
            <v>200000</v>
          </cell>
          <cell r="W129">
            <v>186000000</v>
          </cell>
          <cell r="X129">
            <v>10</v>
          </cell>
          <cell r="Y129">
            <v>40000</v>
          </cell>
          <cell r="Z129">
            <v>20000</v>
          </cell>
          <cell r="AA129">
            <v>200000</v>
          </cell>
          <cell r="AB129">
            <v>186000000</v>
          </cell>
          <cell r="AC129">
            <v>10</v>
          </cell>
          <cell r="AD129">
            <v>40000</v>
          </cell>
          <cell r="AE129">
            <v>20000</v>
          </cell>
          <cell r="AF129">
            <v>200000</v>
          </cell>
          <cell r="AG129">
            <v>186000000</v>
          </cell>
          <cell r="AH129">
            <v>10</v>
          </cell>
          <cell r="AI129">
            <v>40000</v>
          </cell>
          <cell r="AJ129">
            <v>20000</v>
          </cell>
          <cell r="AK129">
            <v>200000</v>
          </cell>
          <cell r="AL129">
            <v>186000000</v>
          </cell>
          <cell r="AM129">
            <v>10</v>
          </cell>
          <cell r="AN129">
            <v>40000</v>
          </cell>
          <cell r="AO129">
            <v>20000</v>
          </cell>
          <cell r="AP129">
            <v>200000</v>
          </cell>
          <cell r="AQ129">
            <v>186000000</v>
          </cell>
          <cell r="AR129">
            <v>10</v>
          </cell>
          <cell r="AS129">
            <v>40000</v>
          </cell>
          <cell r="AT129">
            <v>20000</v>
          </cell>
          <cell r="AU129">
            <v>200000</v>
          </cell>
          <cell r="AV129">
            <v>186000000</v>
          </cell>
          <cell r="AW129">
            <v>9.5</v>
          </cell>
          <cell r="AX129">
            <v>40000</v>
          </cell>
          <cell r="AY129">
            <v>20000</v>
          </cell>
          <cell r="AZ129">
            <v>190000</v>
          </cell>
          <cell r="BA129">
            <v>176700000</v>
          </cell>
          <cell r="BB129">
            <v>9.5</v>
          </cell>
          <cell r="BC129">
            <v>40000</v>
          </cell>
          <cell r="BD129">
            <v>20000</v>
          </cell>
          <cell r="BE129">
            <v>190000</v>
          </cell>
          <cell r="BF129">
            <v>176700000</v>
          </cell>
          <cell r="BG129">
            <v>9.5</v>
          </cell>
          <cell r="BH129">
            <v>40000</v>
          </cell>
          <cell r="BI129">
            <v>20000</v>
          </cell>
          <cell r="BJ129">
            <v>190000</v>
          </cell>
          <cell r="BK129">
            <v>176700000</v>
          </cell>
          <cell r="BL129">
            <v>9.1999999999999993</v>
          </cell>
          <cell r="BM129">
            <v>20000</v>
          </cell>
          <cell r="BN129">
            <v>10000</v>
          </cell>
          <cell r="BO129">
            <v>92000</v>
          </cell>
          <cell r="BP129">
            <v>85560000</v>
          </cell>
          <cell r="BQ129">
            <v>9.1999999999999993</v>
          </cell>
          <cell r="BR129">
            <v>20000</v>
          </cell>
          <cell r="BS129">
            <v>10000</v>
          </cell>
          <cell r="BT129">
            <v>92000</v>
          </cell>
          <cell r="BU129">
            <v>85560000</v>
          </cell>
          <cell r="BV129">
            <v>9.1999999999999993</v>
          </cell>
          <cell r="BW129">
            <v>20000</v>
          </cell>
          <cell r="BX129">
            <v>10000</v>
          </cell>
          <cell r="BY129">
            <v>92000</v>
          </cell>
          <cell r="BZ129">
            <v>85560000</v>
          </cell>
          <cell r="CA129">
            <v>1817220000</v>
          </cell>
          <cell r="CB129">
            <v>786780000</v>
          </cell>
          <cell r="CC129">
            <v>420000</v>
          </cell>
          <cell r="CD129">
            <v>210000</v>
          </cell>
          <cell r="CE129">
            <v>2046000</v>
          </cell>
          <cell r="CF129">
            <v>1902780000</v>
          </cell>
        </row>
        <row r="130">
          <cell r="A130" t="str">
            <v>연결</v>
          </cell>
          <cell r="B130" t="str">
            <v>제품</v>
          </cell>
          <cell r="C130" t="str">
            <v>휴.CRM2</v>
          </cell>
          <cell r="D130" t="str">
            <v>각형</v>
          </cell>
          <cell r="E130" t="str">
            <v>Pack</v>
          </cell>
          <cell r="G130" t="str">
            <v>국산</v>
          </cell>
          <cell r="H130" t="str">
            <v>423048</v>
          </cell>
          <cell r="I130" t="str">
            <v>423048A1</v>
          </cell>
          <cell r="J130" t="str">
            <v>Creative</v>
          </cell>
          <cell r="K130" t="str">
            <v>Creative</v>
          </cell>
          <cell r="L130" t="str">
            <v>직수출</v>
          </cell>
          <cell r="M130" t="str">
            <v>USD</v>
          </cell>
          <cell r="N130" t="str">
            <v>동남아</v>
          </cell>
          <cell r="O130" t="str">
            <v>장덕수</v>
          </cell>
          <cell r="P130">
            <v>1</v>
          </cell>
          <cell r="Q130" t="str">
            <v>MP3</v>
          </cell>
          <cell r="T130">
            <v>0</v>
          </cell>
          <cell r="V130">
            <v>0</v>
          </cell>
          <cell r="W130">
            <v>0</v>
          </cell>
          <cell r="Y130">
            <v>0</v>
          </cell>
          <cell r="AA130">
            <v>0</v>
          </cell>
          <cell r="AB130">
            <v>0</v>
          </cell>
          <cell r="AD130">
            <v>0</v>
          </cell>
          <cell r="AF130">
            <v>0</v>
          </cell>
          <cell r="AG130">
            <v>0</v>
          </cell>
          <cell r="AH130">
            <v>3.2</v>
          </cell>
          <cell r="AI130">
            <v>0</v>
          </cell>
          <cell r="AK130">
            <v>0</v>
          </cell>
          <cell r="AL130">
            <v>0</v>
          </cell>
          <cell r="AM130">
            <v>3.2</v>
          </cell>
          <cell r="AN130">
            <v>0</v>
          </cell>
          <cell r="AP130">
            <v>0</v>
          </cell>
          <cell r="AQ130">
            <v>0</v>
          </cell>
          <cell r="AR130">
            <v>3.2</v>
          </cell>
          <cell r="AS130">
            <v>0</v>
          </cell>
          <cell r="AU130">
            <v>0</v>
          </cell>
          <cell r="AV130">
            <v>0</v>
          </cell>
          <cell r="AW130">
            <v>3.1</v>
          </cell>
          <cell r="AX130">
            <v>0</v>
          </cell>
          <cell r="AZ130">
            <v>0</v>
          </cell>
          <cell r="BA130">
            <v>0</v>
          </cell>
          <cell r="BB130">
            <v>3.1</v>
          </cell>
          <cell r="BC130">
            <v>0</v>
          </cell>
          <cell r="BE130">
            <v>0</v>
          </cell>
          <cell r="BF130">
            <v>0</v>
          </cell>
          <cell r="BG130">
            <v>3.1</v>
          </cell>
          <cell r="BH130">
            <v>0</v>
          </cell>
          <cell r="BJ130">
            <v>0</v>
          </cell>
          <cell r="BK130">
            <v>0</v>
          </cell>
          <cell r="BL130">
            <v>3</v>
          </cell>
          <cell r="BM130">
            <v>0</v>
          </cell>
          <cell r="BO130">
            <v>0</v>
          </cell>
          <cell r="BP130">
            <v>0</v>
          </cell>
          <cell r="BQ130">
            <v>3</v>
          </cell>
          <cell r="BR130">
            <v>0</v>
          </cell>
          <cell r="BT130">
            <v>0</v>
          </cell>
          <cell r="BU130">
            <v>0</v>
          </cell>
          <cell r="BV130">
            <v>3</v>
          </cell>
          <cell r="BW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</row>
        <row r="131">
          <cell r="A131" t="str">
            <v>연결</v>
          </cell>
          <cell r="B131" t="str">
            <v>제품</v>
          </cell>
          <cell r="C131" t="str">
            <v>휴.CRM2</v>
          </cell>
          <cell r="D131" t="str">
            <v>각형</v>
          </cell>
          <cell r="E131" t="str">
            <v>Pack</v>
          </cell>
          <cell r="G131" t="str">
            <v>국산</v>
          </cell>
          <cell r="H131" t="str">
            <v>423450</v>
          </cell>
          <cell r="I131" t="str">
            <v>423450C1(I/P)</v>
          </cell>
          <cell r="J131" t="str">
            <v>Creative</v>
          </cell>
          <cell r="K131" t="str">
            <v>Creative</v>
          </cell>
          <cell r="L131" t="str">
            <v>직수출</v>
          </cell>
          <cell r="M131" t="str">
            <v>USD</v>
          </cell>
          <cell r="N131" t="str">
            <v>동남아</v>
          </cell>
          <cell r="O131" t="str">
            <v>장덕수</v>
          </cell>
          <cell r="P131">
            <v>1</v>
          </cell>
          <cell r="Q131" t="str">
            <v>MP3</v>
          </cell>
          <cell r="T131">
            <v>0</v>
          </cell>
          <cell r="V131">
            <v>0</v>
          </cell>
          <cell r="W131">
            <v>0</v>
          </cell>
          <cell r="Y131">
            <v>0</v>
          </cell>
          <cell r="AA131">
            <v>0</v>
          </cell>
          <cell r="AB131">
            <v>0</v>
          </cell>
          <cell r="AD131">
            <v>0</v>
          </cell>
          <cell r="AF131">
            <v>0</v>
          </cell>
          <cell r="AG131">
            <v>0</v>
          </cell>
          <cell r="AI131">
            <v>0</v>
          </cell>
          <cell r="AK131">
            <v>0</v>
          </cell>
          <cell r="AL131">
            <v>0</v>
          </cell>
          <cell r="AN131">
            <v>0</v>
          </cell>
          <cell r="AP131">
            <v>0</v>
          </cell>
          <cell r="AQ131">
            <v>0</v>
          </cell>
          <cell r="AS131">
            <v>0</v>
          </cell>
          <cell r="AU131">
            <v>0</v>
          </cell>
          <cell r="AV131">
            <v>0</v>
          </cell>
          <cell r="AX131">
            <v>0</v>
          </cell>
          <cell r="AZ131">
            <v>0</v>
          </cell>
          <cell r="BA131">
            <v>0</v>
          </cell>
          <cell r="BC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3.1</v>
          </cell>
          <cell r="BM131">
            <v>20000</v>
          </cell>
          <cell r="BN131">
            <v>20000</v>
          </cell>
          <cell r="BO131">
            <v>62000</v>
          </cell>
          <cell r="BP131">
            <v>57660000</v>
          </cell>
          <cell r="BQ131">
            <v>3.1</v>
          </cell>
          <cell r="BR131">
            <v>30000</v>
          </cell>
          <cell r="BS131">
            <v>30000</v>
          </cell>
          <cell r="BT131">
            <v>93000</v>
          </cell>
          <cell r="BU131">
            <v>86490000</v>
          </cell>
          <cell r="BV131">
            <v>3.1</v>
          </cell>
          <cell r="BW131">
            <v>30000</v>
          </cell>
          <cell r="BX131">
            <v>30000</v>
          </cell>
          <cell r="BY131">
            <v>93000</v>
          </cell>
          <cell r="BZ131">
            <v>86490000</v>
          </cell>
          <cell r="CA131">
            <v>144150000</v>
          </cell>
          <cell r="CB131">
            <v>230640000</v>
          </cell>
          <cell r="CC131">
            <v>80000</v>
          </cell>
          <cell r="CD131">
            <v>80000</v>
          </cell>
          <cell r="CE131">
            <v>248000</v>
          </cell>
          <cell r="CF131">
            <v>230640000</v>
          </cell>
        </row>
        <row r="132">
          <cell r="A132" t="str">
            <v>연결</v>
          </cell>
          <cell r="B132" t="str">
            <v>제품</v>
          </cell>
          <cell r="C132" t="str">
            <v>휴.CRM2</v>
          </cell>
          <cell r="D132" t="str">
            <v>각형</v>
          </cell>
          <cell r="E132" t="str">
            <v>Pack</v>
          </cell>
          <cell r="G132" t="str">
            <v>국산</v>
          </cell>
          <cell r="H132" t="str">
            <v>523450</v>
          </cell>
          <cell r="I132" t="str">
            <v>523450C1(I/P)</v>
          </cell>
          <cell r="J132" t="str">
            <v>Creative</v>
          </cell>
          <cell r="K132" t="str">
            <v>Creative</v>
          </cell>
          <cell r="L132" t="str">
            <v>직수출</v>
          </cell>
          <cell r="M132" t="str">
            <v>USD</v>
          </cell>
          <cell r="N132" t="str">
            <v>동남아</v>
          </cell>
          <cell r="O132" t="str">
            <v>장덕수</v>
          </cell>
          <cell r="P132">
            <v>2</v>
          </cell>
          <cell r="Q132" t="str">
            <v>MP3</v>
          </cell>
          <cell r="S132">
            <v>7.5</v>
          </cell>
          <cell r="T132">
            <v>40000</v>
          </cell>
          <cell r="U132">
            <v>20000</v>
          </cell>
          <cell r="V132">
            <v>150000</v>
          </cell>
          <cell r="W132">
            <v>139500000</v>
          </cell>
          <cell r="X132">
            <v>7.5</v>
          </cell>
          <cell r="Y132">
            <v>40000</v>
          </cell>
          <cell r="Z132">
            <v>20000</v>
          </cell>
          <cell r="AA132">
            <v>150000</v>
          </cell>
          <cell r="AB132">
            <v>139500000</v>
          </cell>
          <cell r="AC132">
            <v>7.5</v>
          </cell>
          <cell r="AD132">
            <v>40000</v>
          </cell>
          <cell r="AE132">
            <v>20000</v>
          </cell>
          <cell r="AF132">
            <v>150000</v>
          </cell>
          <cell r="AG132">
            <v>139500000</v>
          </cell>
          <cell r="AH132">
            <v>7.5</v>
          </cell>
          <cell r="AI132">
            <v>40000</v>
          </cell>
          <cell r="AJ132">
            <v>20000</v>
          </cell>
          <cell r="AK132">
            <v>150000</v>
          </cell>
          <cell r="AL132">
            <v>139500000</v>
          </cell>
          <cell r="AM132">
            <v>7.5</v>
          </cell>
          <cell r="AN132">
            <v>40000</v>
          </cell>
          <cell r="AO132">
            <v>20000</v>
          </cell>
          <cell r="AP132">
            <v>150000</v>
          </cell>
          <cell r="AQ132">
            <v>139500000</v>
          </cell>
          <cell r="AR132">
            <v>7.5</v>
          </cell>
          <cell r="AS132">
            <v>40000</v>
          </cell>
          <cell r="AT132">
            <v>20000</v>
          </cell>
          <cell r="AU132">
            <v>150000</v>
          </cell>
          <cell r="AV132">
            <v>139500000</v>
          </cell>
          <cell r="AW132">
            <v>7.2</v>
          </cell>
          <cell r="AX132">
            <v>20000</v>
          </cell>
          <cell r="AY132">
            <v>10000</v>
          </cell>
          <cell r="AZ132">
            <v>72000</v>
          </cell>
          <cell r="BA132">
            <v>66960000</v>
          </cell>
          <cell r="BB132">
            <v>7.2</v>
          </cell>
          <cell r="BC132">
            <v>20000</v>
          </cell>
          <cell r="BD132">
            <v>10000</v>
          </cell>
          <cell r="BE132">
            <v>72000</v>
          </cell>
          <cell r="BF132">
            <v>66960000</v>
          </cell>
          <cell r="BG132">
            <v>7.2</v>
          </cell>
          <cell r="BH132">
            <v>40000</v>
          </cell>
          <cell r="BI132">
            <v>20000</v>
          </cell>
          <cell r="BJ132">
            <v>144000</v>
          </cell>
          <cell r="BK132">
            <v>133920000</v>
          </cell>
          <cell r="BL132">
            <v>7</v>
          </cell>
          <cell r="BM132">
            <v>20000</v>
          </cell>
          <cell r="BN132">
            <v>10000</v>
          </cell>
          <cell r="BO132">
            <v>70000</v>
          </cell>
          <cell r="BP132">
            <v>65100000</v>
          </cell>
          <cell r="BQ132">
            <v>7</v>
          </cell>
          <cell r="BR132">
            <v>20000</v>
          </cell>
          <cell r="BS132">
            <v>10000</v>
          </cell>
          <cell r="BT132">
            <v>70000</v>
          </cell>
          <cell r="BU132">
            <v>65100000</v>
          </cell>
          <cell r="BV132">
            <v>7</v>
          </cell>
          <cell r="BW132">
            <v>20000</v>
          </cell>
          <cell r="BX132">
            <v>10000</v>
          </cell>
          <cell r="BY132">
            <v>70000</v>
          </cell>
          <cell r="BZ132">
            <v>65100000</v>
          </cell>
          <cell r="CA132">
            <v>1235040000</v>
          </cell>
          <cell r="CB132">
            <v>463140000</v>
          </cell>
          <cell r="CC132">
            <v>380000</v>
          </cell>
          <cell r="CD132">
            <v>190000</v>
          </cell>
          <cell r="CE132">
            <v>1398000</v>
          </cell>
          <cell r="CF132">
            <v>1300140000</v>
          </cell>
        </row>
        <row r="133">
          <cell r="A133" t="str">
            <v>연결</v>
          </cell>
          <cell r="B133" t="str">
            <v>제품</v>
          </cell>
          <cell r="C133" t="str">
            <v>휴.CRM2</v>
          </cell>
          <cell r="D133" t="str">
            <v>각형</v>
          </cell>
          <cell r="E133" t="str">
            <v>Cell</v>
          </cell>
          <cell r="G133" t="str">
            <v>국산</v>
          </cell>
          <cell r="H133" t="str">
            <v>103450</v>
          </cell>
          <cell r="I133" t="str">
            <v>103450A1</v>
          </cell>
          <cell r="J133" t="str">
            <v>Mpower</v>
          </cell>
          <cell r="K133" t="str">
            <v>Mitsui France</v>
          </cell>
          <cell r="L133" t="str">
            <v>직수출</v>
          </cell>
          <cell r="M133" t="str">
            <v>USD</v>
          </cell>
          <cell r="N133" t="str">
            <v>유럽</v>
          </cell>
          <cell r="O133" t="str">
            <v>김준국</v>
          </cell>
          <cell r="P133">
            <v>1</v>
          </cell>
          <cell r="Q133" t="str">
            <v>기타</v>
          </cell>
          <cell r="S133">
            <v>4</v>
          </cell>
          <cell r="T133">
            <v>0</v>
          </cell>
          <cell r="V133">
            <v>0</v>
          </cell>
          <cell r="W133">
            <v>0</v>
          </cell>
          <cell r="X133">
            <v>4</v>
          </cell>
          <cell r="Y133">
            <v>0</v>
          </cell>
          <cell r="AA133">
            <v>0</v>
          </cell>
          <cell r="AB133">
            <v>0</v>
          </cell>
          <cell r="AC133">
            <v>4</v>
          </cell>
          <cell r="AD133">
            <v>0</v>
          </cell>
          <cell r="AF133">
            <v>0</v>
          </cell>
          <cell r="AG133">
            <v>0</v>
          </cell>
          <cell r="AH133">
            <v>4</v>
          </cell>
          <cell r="AI133">
            <v>0</v>
          </cell>
          <cell r="AK133">
            <v>0</v>
          </cell>
          <cell r="AL133">
            <v>0</v>
          </cell>
          <cell r="AM133">
            <v>4</v>
          </cell>
          <cell r="AN133">
            <v>0</v>
          </cell>
          <cell r="AP133">
            <v>0</v>
          </cell>
          <cell r="AQ133">
            <v>0</v>
          </cell>
          <cell r="AR133">
            <v>4</v>
          </cell>
          <cell r="AS133">
            <v>0</v>
          </cell>
          <cell r="AU133">
            <v>0</v>
          </cell>
          <cell r="AV133">
            <v>0</v>
          </cell>
          <cell r="AW133">
            <v>3.8</v>
          </cell>
          <cell r="AX133">
            <v>0</v>
          </cell>
          <cell r="AZ133">
            <v>0</v>
          </cell>
          <cell r="BA133">
            <v>0</v>
          </cell>
          <cell r="BB133">
            <v>3.8</v>
          </cell>
          <cell r="BC133">
            <v>0</v>
          </cell>
          <cell r="BE133">
            <v>0</v>
          </cell>
          <cell r="BF133">
            <v>0</v>
          </cell>
          <cell r="BG133">
            <v>3.8</v>
          </cell>
          <cell r="BH133">
            <v>0</v>
          </cell>
          <cell r="BJ133">
            <v>0</v>
          </cell>
          <cell r="BK133">
            <v>0</v>
          </cell>
          <cell r="BL133">
            <v>3.8</v>
          </cell>
          <cell r="BM133">
            <v>0</v>
          </cell>
          <cell r="BO133">
            <v>0</v>
          </cell>
          <cell r="BP133">
            <v>0</v>
          </cell>
          <cell r="BQ133">
            <v>3.8</v>
          </cell>
          <cell r="BR133">
            <v>0</v>
          </cell>
          <cell r="BT133">
            <v>0</v>
          </cell>
          <cell r="BU133">
            <v>0</v>
          </cell>
          <cell r="BV133">
            <v>3.8</v>
          </cell>
          <cell r="BW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</row>
        <row r="134">
          <cell r="A134" t="str">
            <v>연결</v>
          </cell>
          <cell r="B134" t="str">
            <v>제품</v>
          </cell>
          <cell r="C134" t="str">
            <v>휴.CRM2</v>
          </cell>
          <cell r="D134" t="str">
            <v>원통형</v>
          </cell>
          <cell r="E134" t="str">
            <v>Cell</v>
          </cell>
          <cell r="G134" t="str">
            <v>국산</v>
          </cell>
          <cell r="H134" t="str">
            <v>018650</v>
          </cell>
          <cell r="I134" t="str">
            <v>018650A2</v>
          </cell>
          <cell r="J134" t="str">
            <v>New Energy</v>
          </cell>
          <cell r="K134" t="str">
            <v>Mitsui France</v>
          </cell>
          <cell r="L134" t="str">
            <v>직수출</v>
          </cell>
          <cell r="M134" t="str">
            <v>USD</v>
          </cell>
          <cell r="N134" t="str">
            <v>유럽</v>
          </cell>
          <cell r="O134" t="str">
            <v>김준국</v>
          </cell>
          <cell r="P134">
            <v>1</v>
          </cell>
          <cell r="Q134" t="str">
            <v>기타</v>
          </cell>
          <cell r="S134">
            <v>3.04</v>
          </cell>
          <cell r="T134">
            <v>2000</v>
          </cell>
          <cell r="U134">
            <v>2000</v>
          </cell>
          <cell r="V134">
            <v>6080</v>
          </cell>
          <cell r="W134">
            <v>5654400</v>
          </cell>
          <cell r="X134">
            <v>3.04</v>
          </cell>
          <cell r="Y134">
            <v>2000</v>
          </cell>
          <cell r="Z134">
            <v>2000</v>
          </cell>
          <cell r="AA134">
            <v>6080</v>
          </cell>
          <cell r="AB134">
            <v>5654400</v>
          </cell>
          <cell r="AC134">
            <v>3.04</v>
          </cell>
          <cell r="AD134">
            <v>2000</v>
          </cell>
          <cell r="AE134">
            <v>2000</v>
          </cell>
          <cell r="AF134">
            <v>6080</v>
          </cell>
          <cell r="AG134">
            <v>5654400</v>
          </cell>
          <cell r="AH134">
            <v>3.04</v>
          </cell>
          <cell r="AI134">
            <v>2000</v>
          </cell>
          <cell r="AJ134">
            <v>2000</v>
          </cell>
          <cell r="AK134">
            <v>6080</v>
          </cell>
          <cell r="AL134">
            <v>5654400</v>
          </cell>
          <cell r="AM134">
            <v>3.04</v>
          </cell>
          <cell r="AN134">
            <v>2000</v>
          </cell>
          <cell r="AO134">
            <v>2000</v>
          </cell>
          <cell r="AP134">
            <v>6080</v>
          </cell>
          <cell r="AQ134">
            <v>5654400</v>
          </cell>
          <cell r="AR134">
            <v>3.04</v>
          </cell>
          <cell r="AS134">
            <v>2000</v>
          </cell>
          <cell r="AT134">
            <v>2000</v>
          </cell>
          <cell r="AU134">
            <v>6080</v>
          </cell>
          <cell r="AV134">
            <v>5654400</v>
          </cell>
          <cell r="AW134">
            <v>3.04</v>
          </cell>
          <cell r="AX134">
            <v>2000</v>
          </cell>
          <cell r="AY134">
            <v>2000</v>
          </cell>
          <cell r="AZ134">
            <v>6080</v>
          </cell>
          <cell r="BA134">
            <v>5654400</v>
          </cell>
          <cell r="BB134">
            <v>3</v>
          </cell>
          <cell r="BC134">
            <v>2000</v>
          </cell>
          <cell r="BD134">
            <v>2000</v>
          </cell>
          <cell r="BE134">
            <v>6000</v>
          </cell>
          <cell r="BF134">
            <v>5580000</v>
          </cell>
          <cell r="BG134">
            <v>3</v>
          </cell>
          <cell r="BH134">
            <v>2000</v>
          </cell>
          <cell r="BI134">
            <v>2000</v>
          </cell>
          <cell r="BJ134">
            <v>6000</v>
          </cell>
          <cell r="BK134">
            <v>5580000</v>
          </cell>
          <cell r="BL134">
            <v>3</v>
          </cell>
          <cell r="BM134">
            <v>2000</v>
          </cell>
          <cell r="BN134">
            <v>2000</v>
          </cell>
          <cell r="BO134">
            <v>6000</v>
          </cell>
          <cell r="BP134">
            <v>5580000</v>
          </cell>
          <cell r="BQ134">
            <v>3</v>
          </cell>
          <cell r="BR134">
            <v>2000</v>
          </cell>
          <cell r="BS134">
            <v>2000</v>
          </cell>
          <cell r="BT134">
            <v>6000</v>
          </cell>
          <cell r="BU134">
            <v>5580000</v>
          </cell>
          <cell r="BV134">
            <v>3</v>
          </cell>
          <cell r="BW134">
            <v>2000</v>
          </cell>
          <cell r="BX134">
            <v>2000</v>
          </cell>
          <cell r="BY134">
            <v>6000</v>
          </cell>
          <cell r="BZ134">
            <v>5580000</v>
          </cell>
          <cell r="CA134">
            <v>61900800</v>
          </cell>
          <cell r="CB134">
            <v>33554400</v>
          </cell>
          <cell r="CC134">
            <v>24000</v>
          </cell>
          <cell r="CD134">
            <v>24000</v>
          </cell>
          <cell r="CE134">
            <v>72560</v>
          </cell>
          <cell r="CF134">
            <v>67480800</v>
          </cell>
        </row>
        <row r="135">
          <cell r="A135" t="str">
            <v>연결</v>
          </cell>
          <cell r="B135" t="str">
            <v>제품</v>
          </cell>
          <cell r="C135" t="str">
            <v>휴.CRM2</v>
          </cell>
          <cell r="D135" t="str">
            <v>각형</v>
          </cell>
          <cell r="E135" t="str">
            <v>Cell</v>
          </cell>
          <cell r="G135" t="str">
            <v>국산</v>
          </cell>
          <cell r="H135" t="str">
            <v>103450</v>
          </cell>
          <cell r="I135" t="str">
            <v>103450A1</v>
          </cell>
          <cell r="J135" t="str">
            <v>Aspilsan</v>
          </cell>
          <cell r="K135" t="str">
            <v>Aspilsan</v>
          </cell>
          <cell r="L135" t="str">
            <v>직수출</v>
          </cell>
          <cell r="M135" t="str">
            <v>USD</v>
          </cell>
          <cell r="N135" t="str">
            <v>유럽</v>
          </cell>
          <cell r="O135" t="str">
            <v>김준국</v>
          </cell>
          <cell r="P135">
            <v>1</v>
          </cell>
          <cell r="Q135" t="str">
            <v>기타</v>
          </cell>
          <cell r="S135">
            <v>4</v>
          </cell>
          <cell r="T135">
            <v>0</v>
          </cell>
          <cell r="V135">
            <v>0</v>
          </cell>
          <cell r="W135">
            <v>0</v>
          </cell>
          <cell r="X135">
            <v>4</v>
          </cell>
          <cell r="Y135">
            <v>0</v>
          </cell>
          <cell r="AA135">
            <v>0</v>
          </cell>
          <cell r="AB135">
            <v>0</v>
          </cell>
          <cell r="AC135">
            <v>4</v>
          </cell>
          <cell r="AD135">
            <v>0</v>
          </cell>
          <cell r="AF135">
            <v>0</v>
          </cell>
          <cell r="AG135">
            <v>0</v>
          </cell>
          <cell r="AH135">
            <v>4</v>
          </cell>
          <cell r="AI135">
            <v>0</v>
          </cell>
          <cell r="AK135">
            <v>0</v>
          </cell>
          <cell r="AL135">
            <v>0</v>
          </cell>
          <cell r="AM135">
            <v>4</v>
          </cell>
          <cell r="AN135">
            <v>0</v>
          </cell>
          <cell r="AP135">
            <v>0</v>
          </cell>
          <cell r="AQ135">
            <v>0</v>
          </cell>
          <cell r="AR135">
            <v>4</v>
          </cell>
          <cell r="AS135">
            <v>0</v>
          </cell>
          <cell r="AU135">
            <v>0</v>
          </cell>
          <cell r="AV135">
            <v>0</v>
          </cell>
          <cell r="AW135">
            <v>4</v>
          </cell>
          <cell r="AX135">
            <v>0</v>
          </cell>
          <cell r="AZ135">
            <v>0</v>
          </cell>
          <cell r="BA135">
            <v>0</v>
          </cell>
          <cell r="BB135">
            <v>4</v>
          </cell>
          <cell r="BC135">
            <v>0</v>
          </cell>
          <cell r="BE135">
            <v>0</v>
          </cell>
          <cell r="BF135">
            <v>0</v>
          </cell>
          <cell r="BG135">
            <v>4</v>
          </cell>
          <cell r="BH135">
            <v>0</v>
          </cell>
          <cell r="BJ135">
            <v>0</v>
          </cell>
          <cell r="BK135">
            <v>0</v>
          </cell>
          <cell r="BL135">
            <v>4</v>
          </cell>
          <cell r="BM135">
            <v>0</v>
          </cell>
          <cell r="BO135">
            <v>0</v>
          </cell>
          <cell r="BP135">
            <v>0</v>
          </cell>
          <cell r="BQ135">
            <v>4</v>
          </cell>
          <cell r="BR135">
            <v>0</v>
          </cell>
          <cell r="BT135">
            <v>0</v>
          </cell>
          <cell r="BU135">
            <v>0</v>
          </cell>
          <cell r="BV135">
            <v>4</v>
          </cell>
          <cell r="BW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</row>
        <row r="136">
          <cell r="A136" t="str">
            <v>연결</v>
          </cell>
          <cell r="B136" t="str">
            <v>제품</v>
          </cell>
          <cell r="C136" t="str">
            <v>휴.CRM2</v>
          </cell>
          <cell r="D136" t="str">
            <v>각형</v>
          </cell>
          <cell r="E136" t="str">
            <v>Cell</v>
          </cell>
          <cell r="G136" t="str">
            <v>국산</v>
          </cell>
          <cell r="H136" t="str">
            <v>423450</v>
          </cell>
          <cell r="I136" t="str">
            <v>423450C1(H/P)</v>
          </cell>
          <cell r="J136" t="str">
            <v>Cellon</v>
          </cell>
          <cell r="K136" t="str">
            <v>SHENZHEN XWODA ELECT</v>
          </cell>
          <cell r="L136" t="str">
            <v>직수출</v>
          </cell>
          <cell r="M136" t="str">
            <v>USD</v>
          </cell>
          <cell r="N136" t="str">
            <v>중국</v>
          </cell>
          <cell r="O136" t="str">
            <v>김준국</v>
          </cell>
          <cell r="P136">
            <v>1</v>
          </cell>
          <cell r="Q136" t="str">
            <v>휴대폰</v>
          </cell>
          <cell r="S136">
            <v>1.7</v>
          </cell>
          <cell r="T136">
            <v>130000</v>
          </cell>
          <cell r="U136">
            <v>130000</v>
          </cell>
          <cell r="V136">
            <v>221000</v>
          </cell>
          <cell r="W136">
            <v>205530000</v>
          </cell>
          <cell r="X136">
            <v>1.7</v>
          </cell>
          <cell r="Y136">
            <v>130000</v>
          </cell>
          <cell r="Z136">
            <v>130000</v>
          </cell>
          <cell r="AA136">
            <v>221000</v>
          </cell>
          <cell r="AB136">
            <v>205530000</v>
          </cell>
          <cell r="AC136">
            <v>1.7</v>
          </cell>
          <cell r="AD136">
            <v>130000</v>
          </cell>
          <cell r="AE136">
            <v>130000</v>
          </cell>
          <cell r="AF136">
            <v>221000</v>
          </cell>
          <cell r="AG136">
            <v>205530000</v>
          </cell>
          <cell r="AH136">
            <v>1.7</v>
          </cell>
          <cell r="AI136">
            <v>150000</v>
          </cell>
          <cell r="AJ136">
            <v>150000</v>
          </cell>
          <cell r="AK136">
            <v>255000</v>
          </cell>
          <cell r="AL136">
            <v>237150000</v>
          </cell>
          <cell r="AM136">
            <v>1.7</v>
          </cell>
          <cell r="AN136">
            <v>150000</v>
          </cell>
          <cell r="AO136">
            <v>150000</v>
          </cell>
          <cell r="AP136">
            <v>255000</v>
          </cell>
          <cell r="AQ136">
            <v>237150000</v>
          </cell>
          <cell r="AR136">
            <v>1.7</v>
          </cell>
          <cell r="AS136">
            <v>150000</v>
          </cell>
          <cell r="AT136">
            <v>150000</v>
          </cell>
          <cell r="AU136">
            <v>255000</v>
          </cell>
          <cell r="AV136">
            <v>237150000</v>
          </cell>
          <cell r="AW136">
            <v>1.65</v>
          </cell>
          <cell r="AX136">
            <v>0</v>
          </cell>
          <cell r="AZ136">
            <v>0</v>
          </cell>
          <cell r="BA136">
            <v>0</v>
          </cell>
          <cell r="BB136">
            <v>1.65</v>
          </cell>
          <cell r="BC136">
            <v>0</v>
          </cell>
          <cell r="BE136">
            <v>0</v>
          </cell>
          <cell r="BF136">
            <v>0</v>
          </cell>
          <cell r="BG136">
            <v>1.65</v>
          </cell>
          <cell r="BH136">
            <v>0</v>
          </cell>
          <cell r="BJ136">
            <v>0</v>
          </cell>
          <cell r="BK136">
            <v>0</v>
          </cell>
          <cell r="BL136">
            <v>1.65</v>
          </cell>
          <cell r="BM136">
            <v>0</v>
          </cell>
          <cell r="BO136">
            <v>0</v>
          </cell>
          <cell r="BP136">
            <v>0</v>
          </cell>
          <cell r="BQ136">
            <v>1.65</v>
          </cell>
          <cell r="BR136">
            <v>0</v>
          </cell>
          <cell r="BT136">
            <v>0</v>
          </cell>
          <cell r="BU136">
            <v>0</v>
          </cell>
          <cell r="BV136">
            <v>1.65</v>
          </cell>
          <cell r="BW136">
            <v>0</v>
          </cell>
          <cell r="BY136">
            <v>0</v>
          </cell>
          <cell r="BZ136">
            <v>0</v>
          </cell>
          <cell r="CA136">
            <v>1328040000</v>
          </cell>
          <cell r="CB136">
            <v>0</v>
          </cell>
          <cell r="CC136">
            <v>840000</v>
          </cell>
          <cell r="CD136">
            <v>840000</v>
          </cell>
          <cell r="CE136">
            <v>1428000</v>
          </cell>
          <cell r="CF136">
            <v>1328040000</v>
          </cell>
        </row>
        <row r="137">
          <cell r="A137" t="str">
            <v>연결</v>
          </cell>
          <cell r="B137" t="str">
            <v>제품</v>
          </cell>
          <cell r="C137" t="str">
            <v>휴.CRM2</v>
          </cell>
          <cell r="D137" t="str">
            <v>각형</v>
          </cell>
          <cell r="E137" t="str">
            <v>Cell</v>
          </cell>
          <cell r="G137" t="str">
            <v>국산</v>
          </cell>
          <cell r="H137" t="str">
            <v>523450</v>
          </cell>
          <cell r="I137" t="str">
            <v>523450C1(H/P)</v>
          </cell>
          <cell r="J137" t="str">
            <v>Cellon</v>
          </cell>
          <cell r="K137" t="str">
            <v>SHENZHEN XWODA ELECT</v>
          </cell>
          <cell r="L137" t="str">
            <v>직수출</v>
          </cell>
          <cell r="M137" t="str">
            <v>USD</v>
          </cell>
          <cell r="N137" t="str">
            <v>중국</v>
          </cell>
          <cell r="O137" t="str">
            <v>김준국</v>
          </cell>
          <cell r="P137">
            <v>1</v>
          </cell>
          <cell r="Q137" t="str">
            <v>휴대폰</v>
          </cell>
          <cell r="S137">
            <v>1.7</v>
          </cell>
          <cell r="T137">
            <v>60000</v>
          </cell>
          <cell r="U137">
            <v>60000</v>
          </cell>
          <cell r="V137">
            <v>102000</v>
          </cell>
          <cell r="W137">
            <v>94860000</v>
          </cell>
          <cell r="X137">
            <v>1.7</v>
          </cell>
          <cell r="Y137">
            <v>60000</v>
          </cell>
          <cell r="Z137">
            <v>60000</v>
          </cell>
          <cell r="AA137">
            <v>102000</v>
          </cell>
          <cell r="AB137">
            <v>94860000</v>
          </cell>
          <cell r="AD137">
            <v>0</v>
          </cell>
          <cell r="AF137">
            <v>0</v>
          </cell>
          <cell r="AG137">
            <v>0</v>
          </cell>
          <cell r="AI137">
            <v>0</v>
          </cell>
          <cell r="AK137">
            <v>0</v>
          </cell>
          <cell r="AL137">
            <v>0</v>
          </cell>
          <cell r="AN137">
            <v>0</v>
          </cell>
          <cell r="AP137">
            <v>0</v>
          </cell>
          <cell r="AQ137">
            <v>0</v>
          </cell>
          <cell r="AS137">
            <v>0</v>
          </cell>
          <cell r="AU137">
            <v>0</v>
          </cell>
          <cell r="AV137">
            <v>0</v>
          </cell>
          <cell r="AX137">
            <v>0</v>
          </cell>
          <cell r="AZ137">
            <v>0</v>
          </cell>
          <cell r="BA137">
            <v>0</v>
          </cell>
          <cell r="BC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189720000</v>
          </cell>
          <cell r="CB137">
            <v>0</v>
          </cell>
          <cell r="CC137">
            <v>120000</v>
          </cell>
          <cell r="CD137">
            <v>120000</v>
          </cell>
          <cell r="CE137">
            <v>204000</v>
          </cell>
          <cell r="CF137">
            <v>189720000</v>
          </cell>
        </row>
        <row r="138">
          <cell r="A138" t="str">
            <v>연결</v>
          </cell>
          <cell r="B138" t="str">
            <v>제품</v>
          </cell>
          <cell r="C138" t="str">
            <v>휴.CRM2</v>
          </cell>
          <cell r="D138" t="str">
            <v>각형</v>
          </cell>
          <cell r="E138" t="str">
            <v>Cell</v>
          </cell>
          <cell r="G138" t="str">
            <v>국산</v>
          </cell>
          <cell r="H138" t="str">
            <v>423048</v>
          </cell>
          <cell r="I138" t="str">
            <v>423048A1</v>
          </cell>
          <cell r="J138" t="str">
            <v>Cellon</v>
          </cell>
          <cell r="K138" t="str">
            <v>SHENZHEN XWODA ELECT</v>
          </cell>
          <cell r="L138" t="str">
            <v>직수출</v>
          </cell>
          <cell r="M138" t="str">
            <v>USD</v>
          </cell>
          <cell r="N138" t="str">
            <v>중국</v>
          </cell>
          <cell r="O138" t="str">
            <v>김준국</v>
          </cell>
          <cell r="P138">
            <v>1</v>
          </cell>
          <cell r="Q138" t="str">
            <v>휴대폰</v>
          </cell>
          <cell r="S138">
            <v>1.65</v>
          </cell>
          <cell r="T138">
            <v>0</v>
          </cell>
          <cell r="V138">
            <v>0</v>
          </cell>
          <cell r="W138">
            <v>0</v>
          </cell>
          <cell r="X138">
            <v>1.65</v>
          </cell>
          <cell r="Y138">
            <v>0</v>
          </cell>
          <cell r="AA138">
            <v>0</v>
          </cell>
          <cell r="AB138">
            <v>0</v>
          </cell>
          <cell r="AC138">
            <v>1.65</v>
          </cell>
          <cell r="AD138">
            <v>0</v>
          </cell>
          <cell r="AF138">
            <v>0</v>
          </cell>
          <cell r="AG138">
            <v>0</v>
          </cell>
          <cell r="AH138">
            <v>1.65</v>
          </cell>
          <cell r="AI138">
            <v>0</v>
          </cell>
          <cell r="AK138">
            <v>0</v>
          </cell>
          <cell r="AL138">
            <v>0</v>
          </cell>
          <cell r="AM138">
            <v>1.65</v>
          </cell>
          <cell r="AN138">
            <v>0</v>
          </cell>
          <cell r="AP138">
            <v>0</v>
          </cell>
          <cell r="AQ138">
            <v>0</v>
          </cell>
          <cell r="AR138">
            <v>1.65</v>
          </cell>
          <cell r="AS138">
            <v>0</v>
          </cell>
          <cell r="AU138">
            <v>0</v>
          </cell>
          <cell r="AV138">
            <v>0</v>
          </cell>
          <cell r="AW138">
            <v>1.6</v>
          </cell>
          <cell r="AX138">
            <v>0</v>
          </cell>
          <cell r="AZ138">
            <v>0</v>
          </cell>
          <cell r="BA138">
            <v>0</v>
          </cell>
          <cell r="BB138">
            <v>1.6</v>
          </cell>
          <cell r="BC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</row>
        <row r="139">
          <cell r="A139" t="str">
            <v>연결</v>
          </cell>
          <cell r="B139" t="str">
            <v>제품</v>
          </cell>
          <cell r="C139" t="str">
            <v>휴.CRM2</v>
          </cell>
          <cell r="D139" t="str">
            <v>원통형</v>
          </cell>
          <cell r="E139" t="str">
            <v>Cell</v>
          </cell>
          <cell r="G139" t="str">
            <v>국산</v>
          </cell>
          <cell r="H139" t="str">
            <v>018650</v>
          </cell>
          <cell r="I139" t="str">
            <v>018650A2</v>
          </cell>
          <cell r="J139" t="str">
            <v>China effort</v>
          </cell>
          <cell r="K139" t="str">
            <v>China effort</v>
          </cell>
          <cell r="L139" t="str">
            <v>직수출</v>
          </cell>
          <cell r="M139" t="str">
            <v>USD</v>
          </cell>
          <cell r="N139" t="str">
            <v>중국</v>
          </cell>
          <cell r="O139" t="str">
            <v>김하동</v>
          </cell>
          <cell r="P139">
            <v>1</v>
          </cell>
          <cell r="Q139" t="str">
            <v>기타</v>
          </cell>
          <cell r="S139">
            <v>2.85</v>
          </cell>
          <cell r="T139">
            <v>5000</v>
          </cell>
          <cell r="U139">
            <v>5000</v>
          </cell>
          <cell r="V139">
            <v>14250</v>
          </cell>
          <cell r="W139">
            <v>13252500</v>
          </cell>
          <cell r="X139">
            <v>2.85</v>
          </cell>
          <cell r="Y139">
            <v>5000</v>
          </cell>
          <cell r="Z139">
            <v>5000</v>
          </cell>
          <cell r="AA139">
            <v>14250</v>
          </cell>
          <cell r="AB139">
            <v>13252500</v>
          </cell>
          <cell r="AC139">
            <v>2.85</v>
          </cell>
          <cell r="AD139">
            <v>5000</v>
          </cell>
          <cell r="AE139">
            <v>5000</v>
          </cell>
          <cell r="AF139">
            <v>14250</v>
          </cell>
          <cell r="AG139">
            <v>13252500</v>
          </cell>
          <cell r="AH139">
            <v>2.85</v>
          </cell>
          <cell r="AI139">
            <v>5000</v>
          </cell>
          <cell r="AJ139">
            <v>5000</v>
          </cell>
          <cell r="AK139">
            <v>14250</v>
          </cell>
          <cell r="AL139">
            <v>13252500</v>
          </cell>
          <cell r="AM139">
            <v>2.85</v>
          </cell>
          <cell r="AN139">
            <v>5000</v>
          </cell>
          <cell r="AO139">
            <v>5000</v>
          </cell>
          <cell r="AP139">
            <v>14250</v>
          </cell>
          <cell r="AQ139">
            <v>13252500</v>
          </cell>
          <cell r="AR139">
            <v>2.85</v>
          </cell>
          <cell r="AS139">
            <v>5000</v>
          </cell>
          <cell r="AT139">
            <v>5000</v>
          </cell>
          <cell r="AU139">
            <v>14250</v>
          </cell>
          <cell r="AV139">
            <v>13252500</v>
          </cell>
          <cell r="AW139">
            <v>2.85</v>
          </cell>
          <cell r="AX139">
            <v>5000</v>
          </cell>
          <cell r="AY139">
            <v>5000</v>
          </cell>
          <cell r="AZ139">
            <v>14250</v>
          </cell>
          <cell r="BA139">
            <v>13252500</v>
          </cell>
          <cell r="BB139">
            <v>2.85</v>
          </cell>
          <cell r="BC139">
            <v>5000</v>
          </cell>
          <cell r="BD139">
            <v>5000</v>
          </cell>
          <cell r="BE139">
            <v>14250</v>
          </cell>
          <cell r="BF139">
            <v>13252500</v>
          </cell>
          <cell r="BG139">
            <v>2.85</v>
          </cell>
          <cell r="BH139">
            <v>5000</v>
          </cell>
          <cell r="BI139">
            <v>5000</v>
          </cell>
          <cell r="BJ139">
            <v>14250</v>
          </cell>
          <cell r="BK139">
            <v>13252500</v>
          </cell>
          <cell r="BL139">
            <v>2.85</v>
          </cell>
          <cell r="BM139">
            <v>5000</v>
          </cell>
          <cell r="BN139">
            <v>5000</v>
          </cell>
          <cell r="BO139">
            <v>14250</v>
          </cell>
          <cell r="BP139">
            <v>13252500</v>
          </cell>
          <cell r="BQ139">
            <v>2.85</v>
          </cell>
          <cell r="BR139">
            <v>5000</v>
          </cell>
          <cell r="BS139">
            <v>5000</v>
          </cell>
          <cell r="BT139">
            <v>14250</v>
          </cell>
          <cell r="BU139">
            <v>13252500</v>
          </cell>
          <cell r="BV139">
            <v>2.85</v>
          </cell>
          <cell r="BW139">
            <v>5000</v>
          </cell>
          <cell r="BX139">
            <v>5000</v>
          </cell>
          <cell r="BY139">
            <v>14250</v>
          </cell>
          <cell r="BZ139">
            <v>13252500</v>
          </cell>
          <cell r="CA139">
            <v>145777500</v>
          </cell>
          <cell r="CB139">
            <v>79515000</v>
          </cell>
          <cell r="CC139">
            <v>60000</v>
          </cell>
          <cell r="CD139">
            <v>60000</v>
          </cell>
          <cell r="CE139">
            <v>171000</v>
          </cell>
          <cell r="CF139">
            <v>159030000</v>
          </cell>
        </row>
        <row r="140">
          <cell r="A140" t="str">
            <v>연결</v>
          </cell>
          <cell r="B140" t="str">
            <v>제품</v>
          </cell>
          <cell r="C140" t="str">
            <v>휴.CRM2</v>
          </cell>
          <cell r="D140" t="str">
            <v>각형</v>
          </cell>
          <cell r="E140" t="str">
            <v>Cell</v>
          </cell>
          <cell r="G140" t="str">
            <v>국산</v>
          </cell>
          <cell r="H140" t="str">
            <v>423048</v>
          </cell>
          <cell r="I140" t="str">
            <v>423048A1</v>
          </cell>
          <cell r="J140" t="str">
            <v>China effort</v>
          </cell>
          <cell r="K140" t="str">
            <v>China effort</v>
          </cell>
          <cell r="L140" t="str">
            <v>직수출</v>
          </cell>
          <cell r="M140" t="str">
            <v>USD</v>
          </cell>
          <cell r="N140" t="str">
            <v>중국</v>
          </cell>
          <cell r="O140" t="str">
            <v>김하동</v>
          </cell>
          <cell r="P140">
            <v>1</v>
          </cell>
          <cell r="Q140" t="str">
            <v>기타</v>
          </cell>
          <cell r="S140">
            <v>1.65</v>
          </cell>
          <cell r="T140">
            <v>0</v>
          </cell>
          <cell r="V140">
            <v>0</v>
          </cell>
          <cell r="W140">
            <v>0</v>
          </cell>
          <cell r="X140">
            <v>1.65</v>
          </cell>
          <cell r="Y140">
            <v>0</v>
          </cell>
          <cell r="AA140">
            <v>0</v>
          </cell>
          <cell r="AB140">
            <v>0</v>
          </cell>
          <cell r="AC140">
            <v>1.65</v>
          </cell>
          <cell r="AD140">
            <v>0</v>
          </cell>
          <cell r="AF140">
            <v>0</v>
          </cell>
          <cell r="AG140">
            <v>0</v>
          </cell>
          <cell r="AH140">
            <v>1.65</v>
          </cell>
          <cell r="AI140">
            <v>0</v>
          </cell>
          <cell r="AK140">
            <v>0</v>
          </cell>
          <cell r="AL140">
            <v>0</v>
          </cell>
          <cell r="AM140">
            <v>1.65</v>
          </cell>
          <cell r="AN140">
            <v>0</v>
          </cell>
          <cell r="AP140">
            <v>0</v>
          </cell>
          <cell r="AQ140">
            <v>0</v>
          </cell>
          <cell r="AR140">
            <v>1.65</v>
          </cell>
          <cell r="AS140">
            <v>0</v>
          </cell>
          <cell r="AU140">
            <v>0</v>
          </cell>
          <cell r="AV140">
            <v>0</v>
          </cell>
          <cell r="AW140">
            <v>1.65</v>
          </cell>
          <cell r="AX140">
            <v>0</v>
          </cell>
          <cell r="AZ140">
            <v>0</v>
          </cell>
          <cell r="BA140">
            <v>0</v>
          </cell>
          <cell r="BB140">
            <v>1.65</v>
          </cell>
          <cell r="BC140">
            <v>0</v>
          </cell>
          <cell r="BE140">
            <v>0</v>
          </cell>
          <cell r="BF140">
            <v>0</v>
          </cell>
          <cell r="BG140">
            <v>1.65</v>
          </cell>
          <cell r="BH140">
            <v>0</v>
          </cell>
          <cell r="BJ140">
            <v>0</v>
          </cell>
          <cell r="BK140">
            <v>0</v>
          </cell>
          <cell r="BL140">
            <v>1.65</v>
          </cell>
          <cell r="BM140">
            <v>0</v>
          </cell>
          <cell r="BO140">
            <v>0</v>
          </cell>
          <cell r="BP140">
            <v>0</v>
          </cell>
          <cell r="BQ140">
            <v>1.65</v>
          </cell>
          <cell r="BR140">
            <v>0</v>
          </cell>
          <cell r="BT140">
            <v>0</v>
          </cell>
          <cell r="BU140">
            <v>0</v>
          </cell>
          <cell r="BV140">
            <v>1.65</v>
          </cell>
          <cell r="BW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</row>
        <row r="141">
          <cell r="A141" t="str">
            <v>연결</v>
          </cell>
          <cell r="B141" t="str">
            <v>제품</v>
          </cell>
          <cell r="C141" t="str">
            <v>휴.CRM2</v>
          </cell>
          <cell r="D141" t="str">
            <v>각형</v>
          </cell>
          <cell r="E141" t="str">
            <v>Cell</v>
          </cell>
          <cell r="G141" t="str">
            <v>국산</v>
          </cell>
          <cell r="H141" t="str">
            <v>103450</v>
          </cell>
          <cell r="I141" t="str">
            <v>103450A1</v>
          </cell>
          <cell r="J141" t="str">
            <v>China effort</v>
          </cell>
          <cell r="K141" t="str">
            <v>China effort</v>
          </cell>
          <cell r="L141" t="str">
            <v>직수출</v>
          </cell>
          <cell r="M141" t="str">
            <v>USD</v>
          </cell>
          <cell r="N141" t="str">
            <v>중국</v>
          </cell>
          <cell r="O141" t="str">
            <v>김하동</v>
          </cell>
          <cell r="P141">
            <v>1</v>
          </cell>
          <cell r="Q141" t="str">
            <v>기타</v>
          </cell>
          <cell r="S141">
            <v>3.85</v>
          </cell>
          <cell r="T141">
            <v>0</v>
          </cell>
          <cell r="V141">
            <v>0</v>
          </cell>
          <cell r="W141">
            <v>0</v>
          </cell>
          <cell r="X141">
            <v>3.85</v>
          </cell>
          <cell r="Y141">
            <v>0</v>
          </cell>
          <cell r="AA141">
            <v>0</v>
          </cell>
          <cell r="AB141">
            <v>0</v>
          </cell>
          <cell r="AC141">
            <v>3.85</v>
          </cell>
          <cell r="AD141">
            <v>0</v>
          </cell>
          <cell r="AF141">
            <v>0</v>
          </cell>
          <cell r="AG141">
            <v>0</v>
          </cell>
          <cell r="AH141">
            <v>3.85</v>
          </cell>
          <cell r="AI141">
            <v>0</v>
          </cell>
          <cell r="AK141">
            <v>0</v>
          </cell>
          <cell r="AL141">
            <v>0</v>
          </cell>
          <cell r="AM141">
            <v>3.85</v>
          </cell>
          <cell r="AN141">
            <v>0</v>
          </cell>
          <cell r="AP141">
            <v>0</v>
          </cell>
          <cell r="AQ141">
            <v>0</v>
          </cell>
          <cell r="AR141">
            <v>3.85</v>
          </cell>
          <cell r="AS141">
            <v>0</v>
          </cell>
          <cell r="AU141">
            <v>0</v>
          </cell>
          <cell r="AV141">
            <v>0</v>
          </cell>
          <cell r="AW141">
            <v>3.85</v>
          </cell>
          <cell r="AX141">
            <v>0</v>
          </cell>
          <cell r="AZ141">
            <v>0</v>
          </cell>
          <cell r="BA141">
            <v>0</v>
          </cell>
          <cell r="BB141">
            <v>3.85</v>
          </cell>
          <cell r="BC141">
            <v>0</v>
          </cell>
          <cell r="BE141">
            <v>0</v>
          </cell>
          <cell r="BF141">
            <v>0</v>
          </cell>
          <cell r="BG141">
            <v>3.85</v>
          </cell>
          <cell r="BH141">
            <v>0</v>
          </cell>
          <cell r="BJ141">
            <v>0</v>
          </cell>
          <cell r="BK141">
            <v>0</v>
          </cell>
          <cell r="BL141">
            <v>3.85</v>
          </cell>
          <cell r="BM141">
            <v>0</v>
          </cell>
          <cell r="BO141">
            <v>0</v>
          </cell>
          <cell r="BP141">
            <v>0</v>
          </cell>
          <cell r="BQ141">
            <v>3.85</v>
          </cell>
          <cell r="BR141">
            <v>0</v>
          </cell>
          <cell r="BT141">
            <v>0</v>
          </cell>
          <cell r="BU141">
            <v>0</v>
          </cell>
          <cell r="BV141">
            <v>3.85</v>
          </cell>
          <cell r="BW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</row>
        <row r="142">
          <cell r="A142" t="str">
            <v>연결</v>
          </cell>
          <cell r="B142" t="str">
            <v>제품</v>
          </cell>
          <cell r="C142" t="str">
            <v>휴.CRM2</v>
          </cell>
          <cell r="D142" t="str">
            <v>각형</v>
          </cell>
          <cell r="E142" t="str">
            <v>Cell</v>
          </cell>
          <cell r="G142" t="str">
            <v>국산</v>
          </cell>
          <cell r="H142" t="str">
            <v>523048</v>
          </cell>
          <cell r="I142" t="str">
            <v>523048A1</v>
          </cell>
          <cell r="J142" t="str">
            <v>China effort</v>
          </cell>
          <cell r="K142" t="str">
            <v>China effort</v>
          </cell>
          <cell r="L142" t="str">
            <v>직수출</v>
          </cell>
          <cell r="M142" t="str">
            <v>USD</v>
          </cell>
          <cell r="N142" t="str">
            <v>중국</v>
          </cell>
          <cell r="O142" t="str">
            <v>김하동</v>
          </cell>
          <cell r="P142">
            <v>1</v>
          </cell>
          <cell r="Q142" t="str">
            <v>기타</v>
          </cell>
          <cell r="S142">
            <v>1.65</v>
          </cell>
          <cell r="T142">
            <v>0</v>
          </cell>
          <cell r="V142">
            <v>0</v>
          </cell>
          <cell r="W142">
            <v>0</v>
          </cell>
          <cell r="X142">
            <v>1.65</v>
          </cell>
          <cell r="Y142">
            <v>0</v>
          </cell>
          <cell r="AA142">
            <v>0</v>
          </cell>
          <cell r="AB142">
            <v>0</v>
          </cell>
          <cell r="AC142">
            <v>1.65</v>
          </cell>
          <cell r="AD142">
            <v>0</v>
          </cell>
          <cell r="AF142">
            <v>0</v>
          </cell>
          <cell r="AG142">
            <v>0</v>
          </cell>
          <cell r="AH142">
            <v>1.65</v>
          </cell>
          <cell r="AI142">
            <v>0</v>
          </cell>
          <cell r="AK142">
            <v>0</v>
          </cell>
          <cell r="AL142">
            <v>0</v>
          </cell>
          <cell r="AM142">
            <v>1.65</v>
          </cell>
          <cell r="AN142">
            <v>0</v>
          </cell>
          <cell r="AP142">
            <v>0</v>
          </cell>
          <cell r="AQ142">
            <v>0</v>
          </cell>
          <cell r="AR142">
            <v>1.65</v>
          </cell>
          <cell r="AS142">
            <v>0</v>
          </cell>
          <cell r="AU142">
            <v>0</v>
          </cell>
          <cell r="AV142">
            <v>0</v>
          </cell>
          <cell r="AW142">
            <v>1.65</v>
          </cell>
          <cell r="AX142">
            <v>0</v>
          </cell>
          <cell r="AZ142">
            <v>0</v>
          </cell>
          <cell r="BA142">
            <v>0</v>
          </cell>
          <cell r="BB142">
            <v>1.65</v>
          </cell>
          <cell r="BC142">
            <v>0</v>
          </cell>
          <cell r="BE142">
            <v>0</v>
          </cell>
          <cell r="BF142">
            <v>0</v>
          </cell>
          <cell r="BG142">
            <v>1.65</v>
          </cell>
          <cell r="BH142">
            <v>0</v>
          </cell>
          <cell r="BJ142">
            <v>0</v>
          </cell>
          <cell r="BK142">
            <v>0</v>
          </cell>
          <cell r="BL142">
            <v>1.65</v>
          </cell>
          <cell r="BM142">
            <v>0</v>
          </cell>
          <cell r="BO142">
            <v>0</v>
          </cell>
          <cell r="BP142">
            <v>0</v>
          </cell>
          <cell r="BQ142">
            <v>1.65</v>
          </cell>
          <cell r="BR142">
            <v>0</v>
          </cell>
          <cell r="BT142">
            <v>0</v>
          </cell>
          <cell r="BU142">
            <v>0</v>
          </cell>
          <cell r="BV142">
            <v>1.65</v>
          </cell>
          <cell r="BW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</row>
        <row r="143">
          <cell r="A143" t="str">
            <v>연결</v>
          </cell>
          <cell r="B143" t="str">
            <v>제품</v>
          </cell>
          <cell r="C143" t="str">
            <v>노.CRM1</v>
          </cell>
          <cell r="D143" t="str">
            <v>폴리머</v>
          </cell>
          <cell r="E143" t="str">
            <v>Pack</v>
          </cell>
          <cell r="G143" t="str">
            <v>국산</v>
          </cell>
          <cell r="H143" t="str">
            <v>233457</v>
          </cell>
          <cell r="I143" t="str">
            <v>233457L1</v>
          </cell>
          <cell r="J143" t="str">
            <v>Apple</v>
          </cell>
          <cell r="K143" t="str">
            <v>HON HAI PRECISION</v>
          </cell>
          <cell r="L143" t="str">
            <v>직수출</v>
          </cell>
          <cell r="M143" t="str">
            <v>USD</v>
          </cell>
          <cell r="N143" t="str">
            <v>중국</v>
          </cell>
          <cell r="O143" t="str">
            <v>이동우</v>
          </cell>
          <cell r="P143">
            <v>1</v>
          </cell>
          <cell r="Q143" t="str">
            <v>MP3</v>
          </cell>
          <cell r="S143">
            <v>2.4</v>
          </cell>
          <cell r="T143">
            <v>700000</v>
          </cell>
          <cell r="U143">
            <v>700000</v>
          </cell>
          <cell r="V143">
            <v>1680000</v>
          </cell>
          <cell r="W143">
            <v>1562400000</v>
          </cell>
          <cell r="X143">
            <v>2.4</v>
          </cell>
          <cell r="Y143">
            <v>700000</v>
          </cell>
          <cell r="Z143">
            <v>700000</v>
          </cell>
          <cell r="AA143">
            <v>1680000</v>
          </cell>
          <cell r="AB143">
            <v>1562400000</v>
          </cell>
          <cell r="AC143">
            <v>2.4</v>
          </cell>
          <cell r="AD143">
            <v>700000</v>
          </cell>
          <cell r="AE143">
            <v>700000</v>
          </cell>
          <cell r="AF143">
            <v>1680000</v>
          </cell>
          <cell r="AG143">
            <v>1562400000</v>
          </cell>
          <cell r="AH143">
            <v>2.35</v>
          </cell>
          <cell r="AI143">
            <v>700000</v>
          </cell>
          <cell r="AJ143">
            <v>700000</v>
          </cell>
          <cell r="AK143">
            <v>1645000</v>
          </cell>
          <cell r="AL143">
            <v>1529850000</v>
          </cell>
          <cell r="AM143">
            <v>2.35</v>
          </cell>
          <cell r="AN143">
            <v>700000</v>
          </cell>
          <cell r="AO143">
            <v>700000</v>
          </cell>
          <cell r="AP143">
            <v>1645000</v>
          </cell>
          <cell r="AQ143">
            <v>1529850000</v>
          </cell>
          <cell r="AR143">
            <v>2.35</v>
          </cell>
          <cell r="AS143">
            <v>700000</v>
          </cell>
          <cell r="AT143">
            <v>700000</v>
          </cell>
          <cell r="AU143">
            <v>1645000</v>
          </cell>
          <cell r="AV143">
            <v>1529850000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4200000</v>
          </cell>
          <cell r="CD143">
            <v>4200000</v>
          </cell>
          <cell r="CE143">
            <v>9975000</v>
          </cell>
          <cell r="CF143">
            <v>9276750000</v>
          </cell>
        </row>
        <row r="144">
          <cell r="A144" t="str">
            <v>연결</v>
          </cell>
          <cell r="B144" t="str">
            <v>제품</v>
          </cell>
          <cell r="C144" t="str">
            <v>노.CRM1</v>
          </cell>
          <cell r="D144" t="str">
            <v>폴리머</v>
          </cell>
          <cell r="E144" t="str">
            <v>Pack</v>
          </cell>
          <cell r="G144" t="str">
            <v>국산</v>
          </cell>
          <cell r="H144" t="str">
            <v>233457</v>
          </cell>
          <cell r="I144" t="str">
            <v>233457A1</v>
          </cell>
          <cell r="J144" t="str">
            <v>Apple</v>
          </cell>
          <cell r="K144" t="str">
            <v>HON HAI PRECISION</v>
          </cell>
          <cell r="L144" t="str">
            <v>직수출</v>
          </cell>
          <cell r="M144" t="str">
            <v>USD</v>
          </cell>
          <cell r="N144" t="str">
            <v>중국</v>
          </cell>
          <cell r="O144" t="str">
            <v>이동우</v>
          </cell>
          <cell r="P144">
            <v>1</v>
          </cell>
          <cell r="Q144" t="str">
            <v>MP3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3.2</v>
          </cell>
          <cell r="AX144">
            <v>0</v>
          </cell>
          <cell r="AZ144">
            <v>0</v>
          </cell>
          <cell r="BA144">
            <v>0</v>
          </cell>
          <cell r="BB144">
            <v>3.2</v>
          </cell>
          <cell r="BC144">
            <v>0</v>
          </cell>
          <cell r="BE144">
            <v>0</v>
          </cell>
          <cell r="BF144">
            <v>0</v>
          </cell>
          <cell r="BG144">
            <v>3.2</v>
          </cell>
          <cell r="BH144">
            <v>0</v>
          </cell>
          <cell r="BJ144">
            <v>0</v>
          </cell>
          <cell r="BK144">
            <v>0</v>
          </cell>
          <cell r="BL144">
            <v>3.1</v>
          </cell>
          <cell r="BM144">
            <v>0</v>
          </cell>
          <cell r="BO144">
            <v>0</v>
          </cell>
          <cell r="BP144">
            <v>0</v>
          </cell>
          <cell r="BQ144">
            <v>3.1</v>
          </cell>
          <cell r="BR144">
            <v>0</v>
          </cell>
          <cell r="BT144">
            <v>0</v>
          </cell>
          <cell r="BU144">
            <v>0</v>
          </cell>
          <cell r="BV144">
            <v>3.1</v>
          </cell>
          <cell r="BW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</row>
        <row r="145">
          <cell r="A145" t="str">
            <v>연결</v>
          </cell>
          <cell r="B145" t="str">
            <v>제품</v>
          </cell>
          <cell r="C145" t="str">
            <v>노.CRM1</v>
          </cell>
          <cell r="D145" t="str">
            <v>폴리머</v>
          </cell>
          <cell r="E145" t="str">
            <v>Cell</v>
          </cell>
          <cell r="G145" t="str">
            <v>국산</v>
          </cell>
          <cell r="H145" t="str">
            <v>606168</v>
          </cell>
          <cell r="I145" t="str">
            <v>606168L1</v>
          </cell>
          <cell r="J145" t="str">
            <v>Apple</v>
          </cell>
          <cell r="K145" t="str">
            <v>DNP</v>
          </cell>
          <cell r="L145" t="str">
            <v>직수출</v>
          </cell>
          <cell r="M145" t="str">
            <v>USD</v>
          </cell>
          <cell r="N145" t="str">
            <v>중국</v>
          </cell>
          <cell r="O145" t="str">
            <v>이동우</v>
          </cell>
          <cell r="P145">
            <v>1</v>
          </cell>
          <cell r="Q145" t="str">
            <v>노트북</v>
          </cell>
          <cell r="S145">
            <v>4.95</v>
          </cell>
          <cell r="T145">
            <v>200000</v>
          </cell>
          <cell r="U145">
            <v>200000</v>
          </cell>
          <cell r="V145">
            <v>990000</v>
          </cell>
          <cell r="W145">
            <v>920700000</v>
          </cell>
          <cell r="X145">
            <v>4.95</v>
          </cell>
          <cell r="Y145">
            <v>200000</v>
          </cell>
          <cell r="Z145">
            <v>200000</v>
          </cell>
          <cell r="AA145">
            <v>990000</v>
          </cell>
          <cell r="AB145">
            <v>920700000</v>
          </cell>
          <cell r="AC145">
            <v>4.8499999999999996</v>
          </cell>
          <cell r="AD145">
            <v>200000</v>
          </cell>
          <cell r="AE145">
            <v>200000</v>
          </cell>
          <cell r="AF145">
            <v>969999.99999999988</v>
          </cell>
          <cell r="AG145">
            <v>902099999.99999988</v>
          </cell>
          <cell r="AH145">
            <v>4.8</v>
          </cell>
          <cell r="AI145">
            <v>200000</v>
          </cell>
          <cell r="AJ145">
            <v>200000</v>
          </cell>
          <cell r="AK145">
            <v>960000</v>
          </cell>
          <cell r="AL145">
            <v>892800000</v>
          </cell>
          <cell r="AM145">
            <v>4.8</v>
          </cell>
          <cell r="AN145">
            <v>200000</v>
          </cell>
          <cell r="AO145">
            <v>200000</v>
          </cell>
          <cell r="AP145">
            <v>960000</v>
          </cell>
          <cell r="AQ145">
            <v>892800000</v>
          </cell>
          <cell r="AR145">
            <v>4.8</v>
          </cell>
          <cell r="AS145">
            <v>200000</v>
          </cell>
          <cell r="AT145">
            <v>200000</v>
          </cell>
          <cell r="AU145">
            <v>960000</v>
          </cell>
          <cell r="AV145">
            <v>892800000</v>
          </cell>
          <cell r="AW145">
            <v>4.7</v>
          </cell>
          <cell r="AX145">
            <v>250000</v>
          </cell>
          <cell r="AY145">
            <v>250000</v>
          </cell>
          <cell r="AZ145">
            <v>1175000</v>
          </cell>
          <cell r="BA145">
            <v>1092750000</v>
          </cell>
          <cell r="BB145">
            <v>4.7</v>
          </cell>
          <cell r="BC145">
            <v>250000</v>
          </cell>
          <cell r="BD145">
            <v>250000</v>
          </cell>
          <cell r="BE145">
            <v>1175000</v>
          </cell>
          <cell r="BF145">
            <v>1092750000</v>
          </cell>
          <cell r="BG145">
            <v>4.7</v>
          </cell>
          <cell r="BH145">
            <v>250000</v>
          </cell>
          <cell r="BI145">
            <v>250000</v>
          </cell>
          <cell r="BJ145">
            <v>1175000</v>
          </cell>
          <cell r="BK145">
            <v>1092750000</v>
          </cell>
          <cell r="BL145">
            <v>4.6500000000000004</v>
          </cell>
          <cell r="BM145">
            <v>250000</v>
          </cell>
          <cell r="BN145">
            <v>250000</v>
          </cell>
          <cell r="BO145">
            <v>1162500</v>
          </cell>
          <cell r="BP145">
            <v>1081125000</v>
          </cell>
          <cell r="BQ145">
            <v>4.6500000000000004</v>
          </cell>
          <cell r="BR145">
            <v>250000</v>
          </cell>
          <cell r="BS145">
            <v>250000</v>
          </cell>
          <cell r="BT145">
            <v>1162500</v>
          </cell>
          <cell r="BU145">
            <v>1081125000</v>
          </cell>
          <cell r="BV145">
            <v>4.6500000000000004</v>
          </cell>
          <cell r="BW145">
            <v>250000</v>
          </cell>
          <cell r="BX145">
            <v>250000</v>
          </cell>
          <cell r="BY145">
            <v>1162500</v>
          </cell>
          <cell r="BZ145">
            <v>1081125000</v>
          </cell>
          <cell r="CA145">
            <v>1500000</v>
          </cell>
          <cell r="CB145">
            <v>6521625000</v>
          </cell>
          <cell r="CC145">
            <v>2700000</v>
          </cell>
          <cell r="CD145">
            <v>2700000</v>
          </cell>
          <cell r="CE145">
            <v>12842500</v>
          </cell>
          <cell r="CF145">
            <v>11943525000</v>
          </cell>
        </row>
        <row r="146">
          <cell r="A146" t="str">
            <v>연결</v>
          </cell>
          <cell r="B146" t="str">
            <v>제품</v>
          </cell>
          <cell r="C146" t="str">
            <v>노.CRM1</v>
          </cell>
          <cell r="D146" t="str">
            <v>원통형</v>
          </cell>
          <cell r="E146" t="str">
            <v>Cell</v>
          </cell>
          <cell r="G146" t="str">
            <v>CN</v>
          </cell>
          <cell r="H146" t="str">
            <v>018650</v>
          </cell>
          <cell r="I146" t="str">
            <v>018650S2</v>
          </cell>
          <cell r="J146" t="str">
            <v>HP</v>
          </cell>
          <cell r="K146" t="str">
            <v>STL</v>
          </cell>
          <cell r="L146" t="str">
            <v>직수출</v>
          </cell>
          <cell r="M146" t="str">
            <v>USD</v>
          </cell>
          <cell r="N146" t="str">
            <v>중국</v>
          </cell>
          <cell r="O146" t="str">
            <v>라희관</v>
          </cell>
          <cell r="P146">
            <v>1</v>
          </cell>
          <cell r="Q146" t="str">
            <v>노트북</v>
          </cell>
          <cell r="S146">
            <v>1.95</v>
          </cell>
          <cell r="T146">
            <v>220000</v>
          </cell>
          <cell r="U146">
            <v>220000</v>
          </cell>
          <cell r="V146">
            <v>429000</v>
          </cell>
          <cell r="W146">
            <v>398970000</v>
          </cell>
          <cell r="X146">
            <v>1.95</v>
          </cell>
          <cell r="Y146">
            <v>220000</v>
          </cell>
          <cell r="Z146">
            <v>220000</v>
          </cell>
          <cell r="AA146">
            <v>429000</v>
          </cell>
          <cell r="AB146">
            <v>398970000</v>
          </cell>
          <cell r="AC146">
            <v>1.95</v>
          </cell>
          <cell r="AD146">
            <v>220000</v>
          </cell>
          <cell r="AE146">
            <v>220000</v>
          </cell>
          <cell r="AF146">
            <v>429000</v>
          </cell>
          <cell r="AG146">
            <v>398970000</v>
          </cell>
          <cell r="AH146">
            <v>1.9</v>
          </cell>
          <cell r="AI146">
            <v>200000</v>
          </cell>
          <cell r="AJ146">
            <v>200000</v>
          </cell>
          <cell r="AK146">
            <v>380000</v>
          </cell>
          <cell r="AL146">
            <v>353400000</v>
          </cell>
          <cell r="AM146">
            <v>1.9</v>
          </cell>
          <cell r="AN146">
            <v>200000</v>
          </cell>
          <cell r="AO146">
            <v>200000</v>
          </cell>
          <cell r="AP146">
            <v>380000</v>
          </cell>
          <cell r="AQ146">
            <v>353400000</v>
          </cell>
          <cell r="AR146">
            <v>1.9</v>
          </cell>
          <cell r="AS146">
            <v>200000</v>
          </cell>
          <cell r="AT146">
            <v>200000</v>
          </cell>
          <cell r="AU146">
            <v>380000</v>
          </cell>
          <cell r="AV146">
            <v>353400000</v>
          </cell>
          <cell r="AW146">
            <v>1.85</v>
          </cell>
          <cell r="AX146">
            <v>0</v>
          </cell>
          <cell r="AZ146">
            <v>0</v>
          </cell>
          <cell r="BA146">
            <v>0</v>
          </cell>
          <cell r="BB146">
            <v>1.85</v>
          </cell>
          <cell r="BC146">
            <v>0</v>
          </cell>
          <cell r="BE146">
            <v>0</v>
          </cell>
          <cell r="BF146">
            <v>0</v>
          </cell>
          <cell r="BG146">
            <v>1.85</v>
          </cell>
          <cell r="BH146">
            <v>0</v>
          </cell>
          <cell r="BJ146">
            <v>0</v>
          </cell>
          <cell r="BK146">
            <v>0</v>
          </cell>
          <cell r="BL146">
            <v>1.8</v>
          </cell>
          <cell r="BM146">
            <v>0</v>
          </cell>
          <cell r="BO146">
            <v>0</v>
          </cell>
          <cell r="BP146">
            <v>0</v>
          </cell>
          <cell r="BQ146">
            <v>1.8</v>
          </cell>
          <cell r="BR146">
            <v>0</v>
          </cell>
          <cell r="BT146">
            <v>0</v>
          </cell>
          <cell r="BU146">
            <v>0</v>
          </cell>
          <cell r="BV146">
            <v>1.8</v>
          </cell>
          <cell r="BW146">
            <v>200000</v>
          </cell>
          <cell r="BX146">
            <v>200000</v>
          </cell>
          <cell r="BY146">
            <v>360000</v>
          </cell>
          <cell r="BZ146">
            <v>334800000</v>
          </cell>
          <cell r="CA146">
            <v>200000</v>
          </cell>
          <cell r="CB146">
            <v>334800000</v>
          </cell>
          <cell r="CC146">
            <v>1460000</v>
          </cell>
          <cell r="CD146">
            <v>1460000</v>
          </cell>
          <cell r="CE146">
            <v>2787000</v>
          </cell>
          <cell r="CF146">
            <v>2591910000</v>
          </cell>
        </row>
        <row r="147">
          <cell r="A147" t="str">
            <v>연결</v>
          </cell>
          <cell r="B147" t="str">
            <v>제품</v>
          </cell>
          <cell r="C147" t="str">
            <v>노.CRM1</v>
          </cell>
          <cell r="D147" t="str">
            <v>원통형</v>
          </cell>
          <cell r="E147" t="str">
            <v>Cell</v>
          </cell>
          <cell r="G147" t="str">
            <v>국산</v>
          </cell>
          <cell r="H147" t="str">
            <v>018650</v>
          </cell>
          <cell r="I147" t="str">
            <v>018650S2</v>
          </cell>
          <cell r="J147" t="str">
            <v>HP</v>
          </cell>
          <cell r="K147" t="str">
            <v>STL</v>
          </cell>
          <cell r="L147" t="str">
            <v>직수출</v>
          </cell>
          <cell r="M147" t="str">
            <v>USD</v>
          </cell>
          <cell r="N147" t="str">
            <v>중국</v>
          </cell>
          <cell r="O147" t="str">
            <v>라희관</v>
          </cell>
          <cell r="P147">
            <v>1</v>
          </cell>
          <cell r="Q147" t="str">
            <v>노트북</v>
          </cell>
          <cell r="S147">
            <v>1.95</v>
          </cell>
          <cell r="T147">
            <v>180000</v>
          </cell>
          <cell r="U147">
            <v>180000</v>
          </cell>
          <cell r="V147">
            <v>351000</v>
          </cell>
          <cell r="W147">
            <v>326430000</v>
          </cell>
          <cell r="X147">
            <v>1.95</v>
          </cell>
          <cell r="Y147">
            <v>180000</v>
          </cell>
          <cell r="Z147">
            <v>180000</v>
          </cell>
          <cell r="AA147">
            <v>351000</v>
          </cell>
          <cell r="AB147">
            <v>326430000</v>
          </cell>
          <cell r="AC147">
            <v>1.95</v>
          </cell>
          <cell r="AD147">
            <v>180000</v>
          </cell>
          <cell r="AE147">
            <v>180000</v>
          </cell>
          <cell r="AF147">
            <v>351000</v>
          </cell>
          <cell r="AG147">
            <v>326430000</v>
          </cell>
          <cell r="AH147">
            <v>1.9</v>
          </cell>
          <cell r="AI147">
            <v>200000</v>
          </cell>
          <cell r="AJ147">
            <v>200000</v>
          </cell>
          <cell r="AK147">
            <v>380000</v>
          </cell>
          <cell r="AL147">
            <v>353400000</v>
          </cell>
          <cell r="AM147">
            <v>1.9</v>
          </cell>
          <cell r="AN147">
            <v>200000</v>
          </cell>
          <cell r="AO147">
            <v>200000</v>
          </cell>
          <cell r="AP147">
            <v>380000</v>
          </cell>
          <cell r="AQ147">
            <v>353400000</v>
          </cell>
          <cell r="AR147">
            <v>1.9</v>
          </cell>
          <cell r="AS147">
            <v>200000</v>
          </cell>
          <cell r="AT147">
            <v>200000</v>
          </cell>
          <cell r="AU147">
            <v>380000</v>
          </cell>
          <cell r="AV147">
            <v>353400000</v>
          </cell>
          <cell r="AW147">
            <v>1.85</v>
          </cell>
          <cell r="AX147">
            <v>400000</v>
          </cell>
          <cell r="AY147">
            <v>400000</v>
          </cell>
          <cell r="AZ147">
            <v>740000</v>
          </cell>
          <cell r="BA147">
            <v>688200000</v>
          </cell>
          <cell r="BB147">
            <v>1.85</v>
          </cell>
          <cell r="BC147">
            <v>400000</v>
          </cell>
          <cell r="BD147">
            <v>400000</v>
          </cell>
          <cell r="BE147">
            <v>740000</v>
          </cell>
          <cell r="BF147">
            <v>688200000</v>
          </cell>
          <cell r="BG147">
            <v>1.85</v>
          </cell>
          <cell r="BH147">
            <v>400000</v>
          </cell>
          <cell r="BI147">
            <v>400000</v>
          </cell>
          <cell r="BJ147">
            <v>740000</v>
          </cell>
          <cell r="BK147">
            <v>688200000</v>
          </cell>
          <cell r="BL147">
            <v>1.8</v>
          </cell>
          <cell r="BM147">
            <v>400000</v>
          </cell>
          <cell r="BN147">
            <v>400000</v>
          </cell>
          <cell r="BO147">
            <v>720000</v>
          </cell>
          <cell r="BP147">
            <v>669600000</v>
          </cell>
          <cell r="BQ147">
            <v>1.8</v>
          </cell>
          <cell r="BR147">
            <v>400000</v>
          </cell>
          <cell r="BS147">
            <v>400000</v>
          </cell>
          <cell r="BT147">
            <v>720000</v>
          </cell>
          <cell r="BU147">
            <v>669600000</v>
          </cell>
          <cell r="BV147">
            <v>1.8</v>
          </cell>
          <cell r="BW147">
            <v>200000</v>
          </cell>
          <cell r="BX147">
            <v>200000</v>
          </cell>
          <cell r="BY147">
            <v>360000</v>
          </cell>
          <cell r="BZ147">
            <v>334800000</v>
          </cell>
          <cell r="CA147">
            <v>2200000</v>
          </cell>
          <cell r="CB147">
            <v>3738600000</v>
          </cell>
          <cell r="CC147">
            <v>3340000</v>
          </cell>
          <cell r="CD147">
            <v>3340000</v>
          </cell>
          <cell r="CE147">
            <v>6213000</v>
          </cell>
          <cell r="CF147">
            <v>5778090000</v>
          </cell>
        </row>
        <row r="148">
          <cell r="A148" t="str">
            <v>연결</v>
          </cell>
          <cell r="B148" t="str">
            <v>제품</v>
          </cell>
          <cell r="C148" t="str">
            <v>노.CRM1</v>
          </cell>
          <cell r="D148" t="str">
            <v>원통형</v>
          </cell>
          <cell r="E148" t="str">
            <v>Cell</v>
          </cell>
          <cell r="G148" t="str">
            <v>국산</v>
          </cell>
          <cell r="H148" t="str">
            <v>018650</v>
          </cell>
          <cell r="I148" t="str">
            <v>018650S2</v>
          </cell>
          <cell r="J148" t="str">
            <v>HP</v>
          </cell>
          <cell r="K148" t="str">
            <v>Celxpert</v>
          </cell>
          <cell r="L148" t="str">
            <v>직수출</v>
          </cell>
          <cell r="M148" t="str">
            <v>USD</v>
          </cell>
          <cell r="N148" t="str">
            <v>중국</v>
          </cell>
          <cell r="O148" t="str">
            <v>라희관</v>
          </cell>
          <cell r="P148">
            <v>1</v>
          </cell>
          <cell r="Q148" t="str">
            <v>노트북</v>
          </cell>
          <cell r="S148">
            <v>1.95</v>
          </cell>
          <cell r="T148">
            <v>200000</v>
          </cell>
          <cell r="U148">
            <v>200000</v>
          </cell>
          <cell r="V148">
            <v>390000</v>
          </cell>
          <cell r="W148">
            <v>362700000</v>
          </cell>
          <cell r="X148">
            <v>1.95</v>
          </cell>
          <cell r="Y148">
            <v>200000</v>
          </cell>
          <cell r="Z148">
            <v>200000</v>
          </cell>
          <cell r="AA148">
            <v>390000</v>
          </cell>
          <cell r="AB148">
            <v>362700000</v>
          </cell>
          <cell r="AC148">
            <v>1.95</v>
          </cell>
          <cell r="AD148">
            <v>200000</v>
          </cell>
          <cell r="AE148">
            <v>200000</v>
          </cell>
          <cell r="AF148">
            <v>390000</v>
          </cell>
          <cell r="AG148">
            <v>362700000</v>
          </cell>
          <cell r="AH148">
            <v>1.9</v>
          </cell>
          <cell r="AI148">
            <v>200000</v>
          </cell>
          <cell r="AJ148">
            <v>200000</v>
          </cell>
          <cell r="AK148">
            <v>380000</v>
          </cell>
          <cell r="AL148">
            <v>353400000</v>
          </cell>
          <cell r="AM148">
            <v>1.9</v>
          </cell>
          <cell r="AN148">
            <v>200000</v>
          </cell>
          <cell r="AO148">
            <v>200000</v>
          </cell>
          <cell r="AP148">
            <v>380000</v>
          </cell>
          <cell r="AQ148">
            <v>353400000</v>
          </cell>
          <cell r="AR148">
            <v>1.9</v>
          </cell>
          <cell r="AS148">
            <v>200000</v>
          </cell>
          <cell r="AT148">
            <v>200000</v>
          </cell>
          <cell r="AU148">
            <v>380000</v>
          </cell>
          <cell r="AV148">
            <v>353400000</v>
          </cell>
          <cell r="AW148">
            <v>1.85</v>
          </cell>
          <cell r="AX148">
            <v>200000</v>
          </cell>
          <cell r="AY148">
            <v>200000</v>
          </cell>
          <cell r="AZ148">
            <v>370000</v>
          </cell>
          <cell r="BA148">
            <v>344100000</v>
          </cell>
          <cell r="BB148">
            <v>1.85</v>
          </cell>
          <cell r="BC148">
            <v>200000</v>
          </cell>
          <cell r="BD148">
            <v>200000</v>
          </cell>
          <cell r="BE148">
            <v>370000</v>
          </cell>
          <cell r="BF148">
            <v>344100000</v>
          </cell>
          <cell r="BG148">
            <v>1.85</v>
          </cell>
          <cell r="BH148">
            <v>200000</v>
          </cell>
          <cell r="BI148">
            <v>200000</v>
          </cell>
          <cell r="BJ148">
            <v>370000</v>
          </cell>
          <cell r="BK148">
            <v>344100000</v>
          </cell>
          <cell r="BL148">
            <v>1.8</v>
          </cell>
          <cell r="BM148">
            <v>300000</v>
          </cell>
          <cell r="BN148">
            <v>300000</v>
          </cell>
          <cell r="BO148">
            <v>540000</v>
          </cell>
          <cell r="BP148">
            <v>502200000</v>
          </cell>
          <cell r="BQ148">
            <v>1.8</v>
          </cell>
          <cell r="BR148">
            <v>300000</v>
          </cell>
          <cell r="BS148">
            <v>300000</v>
          </cell>
          <cell r="BT148">
            <v>540000</v>
          </cell>
          <cell r="BU148">
            <v>502200000</v>
          </cell>
          <cell r="BV148">
            <v>1.8</v>
          </cell>
          <cell r="BW148">
            <v>300000</v>
          </cell>
          <cell r="BX148">
            <v>300000</v>
          </cell>
          <cell r="BY148">
            <v>540000</v>
          </cell>
          <cell r="BZ148">
            <v>502200000</v>
          </cell>
          <cell r="CA148">
            <v>1500000</v>
          </cell>
          <cell r="CB148">
            <v>2538900000</v>
          </cell>
          <cell r="CC148">
            <v>2700000</v>
          </cell>
          <cell r="CD148">
            <v>2700000</v>
          </cell>
          <cell r="CE148">
            <v>5040000</v>
          </cell>
          <cell r="CF148">
            <v>4687200000</v>
          </cell>
        </row>
        <row r="149">
          <cell r="A149" t="str">
            <v>연결</v>
          </cell>
          <cell r="B149" t="str">
            <v>제품</v>
          </cell>
          <cell r="C149" t="str">
            <v>노.CRM1</v>
          </cell>
          <cell r="D149" t="str">
            <v>원통형</v>
          </cell>
          <cell r="E149" t="str">
            <v>Cell</v>
          </cell>
          <cell r="G149" t="str">
            <v>국산</v>
          </cell>
          <cell r="H149" t="str">
            <v>018650</v>
          </cell>
          <cell r="I149" t="str">
            <v>018650B2</v>
          </cell>
          <cell r="J149" t="str">
            <v>HP</v>
          </cell>
          <cell r="K149" t="str">
            <v>STL</v>
          </cell>
          <cell r="L149" t="str">
            <v>직수출</v>
          </cell>
          <cell r="M149" t="str">
            <v>USD</v>
          </cell>
          <cell r="N149" t="str">
            <v>중국</v>
          </cell>
          <cell r="O149" t="str">
            <v>라희관</v>
          </cell>
          <cell r="P149">
            <v>1</v>
          </cell>
          <cell r="Q149" t="str">
            <v>노트북</v>
          </cell>
          <cell r="S149">
            <v>2.9</v>
          </cell>
          <cell r="T149">
            <v>50000</v>
          </cell>
          <cell r="U149">
            <v>50000</v>
          </cell>
          <cell r="V149">
            <v>145000</v>
          </cell>
          <cell r="W149">
            <v>134850000</v>
          </cell>
          <cell r="X149">
            <v>2.9</v>
          </cell>
          <cell r="Y149">
            <v>50000</v>
          </cell>
          <cell r="Z149">
            <v>50000</v>
          </cell>
          <cell r="AA149">
            <v>145000</v>
          </cell>
          <cell r="AB149">
            <v>134850000</v>
          </cell>
          <cell r="AC149">
            <v>2.9</v>
          </cell>
          <cell r="AD149">
            <v>50000</v>
          </cell>
          <cell r="AE149">
            <v>50000</v>
          </cell>
          <cell r="AF149">
            <v>145000</v>
          </cell>
          <cell r="AG149">
            <v>134850000</v>
          </cell>
          <cell r="AH149">
            <v>2.85</v>
          </cell>
          <cell r="AI149">
            <v>100000</v>
          </cell>
          <cell r="AJ149">
            <v>100000</v>
          </cell>
          <cell r="AK149">
            <v>285000</v>
          </cell>
          <cell r="AL149">
            <v>265050000</v>
          </cell>
          <cell r="AM149">
            <v>2.85</v>
          </cell>
          <cell r="AN149">
            <v>100000</v>
          </cell>
          <cell r="AO149">
            <v>100000</v>
          </cell>
          <cell r="AP149">
            <v>285000</v>
          </cell>
          <cell r="AQ149">
            <v>265050000</v>
          </cell>
          <cell r="AR149">
            <v>2.85</v>
          </cell>
          <cell r="AS149">
            <v>100000</v>
          </cell>
          <cell r="AT149">
            <v>100000</v>
          </cell>
          <cell r="AU149">
            <v>285000</v>
          </cell>
          <cell r="AV149">
            <v>265050000</v>
          </cell>
          <cell r="AW149">
            <v>2.8</v>
          </cell>
          <cell r="AX149">
            <v>100000</v>
          </cell>
          <cell r="AY149">
            <v>100000</v>
          </cell>
          <cell r="AZ149">
            <v>280000</v>
          </cell>
          <cell r="BA149">
            <v>260400000</v>
          </cell>
          <cell r="BB149">
            <v>2.8</v>
          </cell>
          <cell r="BC149">
            <v>100000</v>
          </cell>
          <cell r="BD149">
            <v>100000</v>
          </cell>
          <cell r="BE149">
            <v>280000</v>
          </cell>
          <cell r="BF149">
            <v>260400000</v>
          </cell>
          <cell r="BG149">
            <v>2.8</v>
          </cell>
          <cell r="BH149">
            <v>100000</v>
          </cell>
          <cell r="BI149">
            <v>100000</v>
          </cell>
          <cell r="BJ149">
            <v>280000</v>
          </cell>
          <cell r="BK149">
            <v>260400000</v>
          </cell>
          <cell r="BL149">
            <v>2.75</v>
          </cell>
          <cell r="BM149">
            <v>100000</v>
          </cell>
          <cell r="BN149">
            <v>100000</v>
          </cell>
          <cell r="BO149">
            <v>275000</v>
          </cell>
          <cell r="BP149">
            <v>255750000</v>
          </cell>
          <cell r="BQ149">
            <v>2.75</v>
          </cell>
          <cell r="BR149">
            <v>100000</v>
          </cell>
          <cell r="BS149">
            <v>100000</v>
          </cell>
          <cell r="BT149">
            <v>275000</v>
          </cell>
          <cell r="BU149">
            <v>255750000</v>
          </cell>
          <cell r="BV149">
            <v>2.75</v>
          </cell>
          <cell r="BW149">
            <v>100000</v>
          </cell>
          <cell r="BX149">
            <v>100000</v>
          </cell>
          <cell r="BY149">
            <v>275000</v>
          </cell>
          <cell r="BZ149">
            <v>255750000</v>
          </cell>
          <cell r="CA149">
            <v>600000</v>
          </cell>
          <cell r="CB149">
            <v>1548450000</v>
          </cell>
          <cell r="CC149">
            <v>1050000</v>
          </cell>
          <cell r="CD149">
            <v>1050000</v>
          </cell>
          <cell r="CE149">
            <v>2955000</v>
          </cell>
          <cell r="CF149">
            <v>2748150000</v>
          </cell>
        </row>
        <row r="150">
          <cell r="A150" t="str">
            <v>연결</v>
          </cell>
          <cell r="B150" t="str">
            <v>제품</v>
          </cell>
          <cell r="C150" t="str">
            <v>노.CRM1</v>
          </cell>
          <cell r="D150" t="str">
            <v>원통형</v>
          </cell>
          <cell r="E150" t="str">
            <v>Cell</v>
          </cell>
          <cell r="G150" t="str">
            <v>국산</v>
          </cell>
          <cell r="H150" t="str">
            <v>018650</v>
          </cell>
          <cell r="I150" t="str">
            <v>018650B2</v>
          </cell>
          <cell r="J150" t="str">
            <v>HP</v>
          </cell>
          <cell r="K150" t="str">
            <v>Celxpert</v>
          </cell>
          <cell r="L150" t="str">
            <v>직수출</v>
          </cell>
          <cell r="M150" t="str">
            <v>USD</v>
          </cell>
          <cell r="N150" t="str">
            <v>중국</v>
          </cell>
          <cell r="O150" t="str">
            <v>라희관</v>
          </cell>
          <cell r="P150">
            <v>1</v>
          </cell>
          <cell r="Q150" t="str">
            <v>노트북</v>
          </cell>
          <cell r="S150">
            <v>2.9</v>
          </cell>
          <cell r="T150">
            <v>300000</v>
          </cell>
          <cell r="U150">
            <v>300000</v>
          </cell>
          <cell r="V150">
            <v>870000</v>
          </cell>
          <cell r="W150">
            <v>809100000</v>
          </cell>
          <cell r="X150">
            <v>2.9</v>
          </cell>
          <cell r="Y150">
            <v>300000</v>
          </cell>
          <cell r="Z150">
            <v>300000</v>
          </cell>
          <cell r="AA150">
            <v>870000</v>
          </cell>
          <cell r="AB150">
            <v>809100000</v>
          </cell>
          <cell r="AC150">
            <v>2.9</v>
          </cell>
          <cell r="AD150">
            <v>300000</v>
          </cell>
          <cell r="AE150">
            <v>300000</v>
          </cell>
          <cell r="AF150">
            <v>870000</v>
          </cell>
          <cell r="AG150">
            <v>809100000</v>
          </cell>
          <cell r="AH150">
            <v>2.85</v>
          </cell>
          <cell r="AI150">
            <v>300000</v>
          </cell>
          <cell r="AJ150">
            <v>300000</v>
          </cell>
          <cell r="AK150">
            <v>855000</v>
          </cell>
          <cell r="AL150">
            <v>795150000</v>
          </cell>
          <cell r="AM150">
            <v>2.85</v>
          </cell>
          <cell r="AN150">
            <v>300000</v>
          </cell>
          <cell r="AO150">
            <v>300000</v>
          </cell>
          <cell r="AP150">
            <v>855000</v>
          </cell>
          <cell r="AQ150">
            <v>795150000</v>
          </cell>
          <cell r="AR150">
            <v>2.85</v>
          </cell>
          <cell r="AS150">
            <v>300000</v>
          </cell>
          <cell r="AT150">
            <v>300000</v>
          </cell>
          <cell r="AU150">
            <v>855000</v>
          </cell>
          <cell r="AV150">
            <v>795150000</v>
          </cell>
          <cell r="AW150">
            <v>2.8</v>
          </cell>
          <cell r="AX150">
            <v>300000</v>
          </cell>
          <cell r="AY150">
            <v>300000</v>
          </cell>
          <cell r="AZ150">
            <v>840000</v>
          </cell>
          <cell r="BA150">
            <v>781200000</v>
          </cell>
          <cell r="BB150">
            <v>2.8</v>
          </cell>
          <cell r="BC150">
            <v>300000</v>
          </cell>
          <cell r="BD150">
            <v>300000</v>
          </cell>
          <cell r="BE150">
            <v>840000</v>
          </cell>
          <cell r="BF150">
            <v>781200000</v>
          </cell>
          <cell r="BG150">
            <v>2.8</v>
          </cell>
          <cell r="BH150">
            <v>300000</v>
          </cell>
          <cell r="BI150">
            <v>300000</v>
          </cell>
          <cell r="BJ150">
            <v>840000</v>
          </cell>
          <cell r="BK150">
            <v>781200000</v>
          </cell>
          <cell r="BL150">
            <v>2.75</v>
          </cell>
          <cell r="BM150">
            <v>300000</v>
          </cell>
          <cell r="BN150">
            <v>300000</v>
          </cell>
          <cell r="BO150">
            <v>825000</v>
          </cell>
          <cell r="BP150">
            <v>767250000</v>
          </cell>
          <cell r="BQ150">
            <v>2.75</v>
          </cell>
          <cell r="BR150">
            <v>300000</v>
          </cell>
          <cell r="BS150">
            <v>300000</v>
          </cell>
          <cell r="BT150">
            <v>825000</v>
          </cell>
          <cell r="BU150">
            <v>767250000</v>
          </cell>
          <cell r="BV150">
            <v>2.75</v>
          </cell>
          <cell r="BW150">
            <v>300000</v>
          </cell>
          <cell r="BX150">
            <v>300000</v>
          </cell>
          <cell r="BY150">
            <v>825000</v>
          </cell>
          <cell r="BZ150">
            <v>767250000</v>
          </cell>
          <cell r="CA150">
            <v>1800000</v>
          </cell>
          <cell r="CB150">
            <v>4645350000</v>
          </cell>
          <cell r="CC150">
            <v>3600000</v>
          </cell>
          <cell r="CD150">
            <v>3600000</v>
          </cell>
          <cell r="CE150">
            <v>10170000</v>
          </cell>
          <cell r="CF150">
            <v>9458100000</v>
          </cell>
        </row>
        <row r="151">
          <cell r="A151" t="str">
            <v>연결</v>
          </cell>
          <cell r="B151" t="str">
            <v>제품</v>
          </cell>
          <cell r="C151" t="str">
            <v>노.CRM1</v>
          </cell>
          <cell r="D151" t="str">
            <v>원통형</v>
          </cell>
          <cell r="E151" t="str">
            <v>Cell</v>
          </cell>
          <cell r="G151" t="str">
            <v>국산</v>
          </cell>
          <cell r="H151" t="str">
            <v>018650</v>
          </cell>
          <cell r="I151" t="str">
            <v>018650B2</v>
          </cell>
          <cell r="J151" t="str">
            <v>HP</v>
          </cell>
          <cell r="K151" t="str">
            <v>DNP</v>
          </cell>
          <cell r="L151" t="str">
            <v>직수출</v>
          </cell>
          <cell r="M151" t="str">
            <v>USD</v>
          </cell>
          <cell r="N151" t="str">
            <v>중국</v>
          </cell>
          <cell r="O151" t="str">
            <v>정수범</v>
          </cell>
          <cell r="P151">
            <v>1</v>
          </cell>
          <cell r="Q151" t="str">
            <v>노트북</v>
          </cell>
          <cell r="S151">
            <v>2.9</v>
          </cell>
          <cell r="T151">
            <v>200000</v>
          </cell>
          <cell r="U151">
            <v>200000</v>
          </cell>
          <cell r="V151">
            <v>580000</v>
          </cell>
          <cell r="W151">
            <v>539400000</v>
          </cell>
          <cell r="X151">
            <v>2.9</v>
          </cell>
          <cell r="Y151">
            <v>200000</v>
          </cell>
          <cell r="Z151">
            <v>200000</v>
          </cell>
          <cell r="AA151">
            <v>580000</v>
          </cell>
          <cell r="AB151">
            <v>539400000</v>
          </cell>
          <cell r="AC151">
            <v>2.9</v>
          </cell>
          <cell r="AD151">
            <v>200000</v>
          </cell>
          <cell r="AE151">
            <v>200000</v>
          </cell>
          <cell r="AF151">
            <v>580000</v>
          </cell>
          <cell r="AG151">
            <v>539400000</v>
          </cell>
          <cell r="AH151">
            <v>2.85</v>
          </cell>
          <cell r="AI151">
            <v>200000</v>
          </cell>
          <cell r="AJ151">
            <v>200000</v>
          </cell>
          <cell r="AK151">
            <v>570000</v>
          </cell>
          <cell r="AL151">
            <v>530100000</v>
          </cell>
          <cell r="AM151">
            <v>2.85</v>
          </cell>
          <cell r="AN151">
            <v>200000</v>
          </cell>
          <cell r="AO151">
            <v>200000</v>
          </cell>
          <cell r="AP151">
            <v>570000</v>
          </cell>
          <cell r="AQ151">
            <v>530100000</v>
          </cell>
          <cell r="AR151">
            <v>2.85</v>
          </cell>
          <cell r="AS151">
            <v>200000</v>
          </cell>
          <cell r="AT151">
            <v>200000</v>
          </cell>
          <cell r="AU151">
            <v>570000</v>
          </cell>
          <cell r="AV151">
            <v>530100000</v>
          </cell>
          <cell r="AW151">
            <v>2.8</v>
          </cell>
          <cell r="AX151">
            <v>300000</v>
          </cell>
          <cell r="AY151">
            <v>300000</v>
          </cell>
          <cell r="AZ151">
            <v>840000</v>
          </cell>
          <cell r="BA151">
            <v>781200000</v>
          </cell>
          <cell r="BB151">
            <v>2.8</v>
          </cell>
          <cell r="BC151">
            <v>300000</v>
          </cell>
          <cell r="BD151">
            <v>300000</v>
          </cell>
          <cell r="BE151">
            <v>840000</v>
          </cell>
          <cell r="BF151">
            <v>781200000</v>
          </cell>
          <cell r="BG151">
            <v>2.8</v>
          </cell>
          <cell r="BH151">
            <v>300000</v>
          </cell>
          <cell r="BI151">
            <v>300000</v>
          </cell>
          <cell r="BJ151">
            <v>840000</v>
          </cell>
          <cell r="BK151">
            <v>781200000</v>
          </cell>
          <cell r="BL151">
            <v>2.75</v>
          </cell>
          <cell r="BM151">
            <v>200000</v>
          </cell>
          <cell r="BN151">
            <v>200000</v>
          </cell>
          <cell r="BO151">
            <v>550000</v>
          </cell>
          <cell r="BP151">
            <v>511500000</v>
          </cell>
          <cell r="BQ151">
            <v>2.75</v>
          </cell>
          <cell r="BR151">
            <v>200000</v>
          </cell>
          <cell r="BS151">
            <v>200000</v>
          </cell>
          <cell r="BT151">
            <v>550000</v>
          </cell>
          <cell r="BU151">
            <v>511500000</v>
          </cell>
          <cell r="BV151">
            <v>2.75</v>
          </cell>
          <cell r="BW151">
            <v>200000</v>
          </cell>
          <cell r="BX151">
            <v>200000</v>
          </cell>
          <cell r="BY151">
            <v>550000</v>
          </cell>
          <cell r="BZ151">
            <v>511500000</v>
          </cell>
          <cell r="CA151">
            <v>1500000</v>
          </cell>
          <cell r="CB151">
            <v>3878100000</v>
          </cell>
          <cell r="CC151">
            <v>2700000</v>
          </cell>
          <cell r="CD151">
            <v>2700000</v>
          </cell>
          <cell r="CE151">
            <v>7620000</v>
          </cell>
          <cell r="CF151">
            <v>7086600000</v>
          </cell>
        </row>
        <row r="152">
          <cell r="A152" t="str">
            <v>연결</v>
          </cell>
          <cell r="B152" t="str">
            <v>제품</v>
          </cell>
          <cell r="C152" t="str">
            <v>노.CRM1</v>
          </cell>
          <cell r="D152" t="str">
            <v>원통형</v>
          </cell>
          <cell r="E152" t="str">
            <v>Cell</v>
          </cell>
          <cell r="G152" t="str">
            <v>국산</v>
          </cell>
          <cell r="H152" t="str">
            <v>018650</v>
          </cell>
          <cell r="I152" t="str">
            <v>018650B2</v>
          </cell>
          <cell r="J152" t="str">
            <v>HP</v>
          </cell>
          <cell r="K152" t="str">
            <v>Foxlink</v>
          </cell>
          <cell r="L152" t="str">
            <v>직수출</v>
          </cell>
          <cell r="M152" t="str">
            <v>USD</v>
          </cell>
          <cell r="N152" t="str">
            <v>중국</v>
          </cell>
          <cell r="O152" t="str">
            <v>정수범</v>
          </cell>
          <cell r="P152">
            <v>1</v>
          </cell>
          <cell r="Q152" t="str">
            <v>노트북</v>
          </cell>
          <cell r="S152">
            <v>2.9</v>
          </cell>
          <cell r="T152">
            <v>100000</v>
          </cell>
          <cell r="U152">
            <v>100000</v>
          </cell>
          <cell r="V152">
            <v>290000</v>
          </cell>
          <cell r="W152">
            <v>269700000</v>
          </cell>
          <cell r="X152">
            <v>2.9</v>
          </cell>
          <cell r="Y152">
            <v>100000</v>
          </cell>
          <cell r="Z152">
            <v>100000</v>
          </cell>
          <cell r="AA152">
            <v>290000</v>
          </cell>
          <cell r="AB152">
            <v>269700000</v>
          </cell>
          <cell r="AC152">
            <v>2.9</v>
          </cell>
          <cell r="AD152">
            <v>100000</v>
          </cell>
          <cell r="AE152">
            <v>100000</v>
          </cell>
          <cell r="AF152">
            <v>290000</v>
          </cell>
          <cell r="AG152">
            <v>269700000</v>
          </cell>
          <cell r="AH152">
            <v>2.85</v>
          </cell>
          <cell r="AI152">
            <v>100000</v>
          </cell>
          <cell r="AJ152">
            <v>100000</v>
          </cell>
          <cell r="AK152">
            <v>285000</v>
          </cell>
          <cell r="AL152">
            <v>265050000</v>
          </cell>
          <cell r="AM152">
            <v>2.85</v>
          </cell>
          <cell r="AN152">
            <v>100000</v>
          </cell>
          <cell r="AO152">
            <v>100000</v>
          </cell>
          <cell r="AP152">
            <v>285000</v>
          </cell>
          <cell r="AQ152">
            <v>265050000</v>
          </cell>
          <cell r="AR152">
            <v>2.85</v>
          </cell>
          <cell r="AS152">
            <v>100000</v>
          </cell>
          <cell r="AT152">
            <v>100000</v>
          </cell>
          <cell r="AU152">
            <v>285000</v>
          </cell>
          <cell r="AV152">
            <v>265050000</v>
          </cell>
          <cell r="AW152">
            <v>2.8</v>
          </cell>
          <cell r="AX152">
            <v>100000</v>
          </cell>
          <cell r="AY152">
            <v>100000</v>
          </cell>
          <cell r="AZ152">
            <v>280000</v>
          </cell>
          <cell r="BA152">
            <v>260400000</v>
          </cell>
          <cell r="BB152">
            <v>2.8</v>
          </cell>
          <cell r="BC152">
            <v>100000</v>
          </cell>
          <cell r="BD152">
            <v>100000</v>
          </cell>
          <cell r="BE152">
            <v>280000</v>
          </cell>
          <cell r="BF152">
            <v>260400000</v>
          </cell>
          <cell r="BG152">
            <v>2.8</v>
          </cell>
          <cell r="BH152">
            <v>100000</v>
          </cell>
          <cell r="BI152">
            <v>100000</v>
          </cell>
          <cell r="BJ152">
            <v>280000</v>
          </cell>
          <cell r="BK152">
            <v>260400000</v>
          </cell>
          <cell r="BL152">
            <v>2.75</v>
          </cell>
          <cell r="BM152">
            <v>100000</v>
          </cell>
          <cell r="BN152">
            <v>100000</v>
          </cell>
          <cell r="BO152">
            <v>275000</v>
          </cell>
          <cell r="BP152">
            <v>255750000</v>
          </cell>
          <cell r="BQ152">
            <v>2.75</v>
          </cell>
          <cell r="BR152">
            <v>100000</v>
          </cell>
          <cell r="BS152">
            <v>100000</v>
          </cell>
          <cell r="BT152">
            <v>275000</v>
          </cell>
          <cell r="BU152">
            <v>255750000</v>
          </cell>
          <cell r="BV152">
            <v>2.75</v>
          </cell>
          <cell r="BW152">
            <v>100000</v>
          </cell>
          <cell r="BX152">
            <v>100000</v>
          </cell>
          <cell r="BY152">
            <v>275000</v>
          </cell>
          <cell r="BZ152">
            <v>255750000</v>
          </cell>
          <cell r="CA152">
            <v>600000</v>
          </cell>
          <cell r="CB152">
            <v>1548450000</v>
          </cell>
          <cell r="CC152">
            <v>1200000</v>
          </cell>
          <cell r="CD152">
            <v>1200000</v>
          </cell>
          <cell r="CE152">
            <v>3390000</v>
          </cell>
          <cell r="CF152">
            <v>3152700000</v>
          </cell>
        </row>
        <row r="153">
          <cell r="A153" t="str">
            <v>연결</v>
          </cell>
          <cell r="B153" t="str">
            <v>제품</v>
          </cell>
          <cell r="C153" t="str">
            <v>노.CRM1</v>
          </cell>
          <cell r="D153" t="str">
            <v>원통형</v>
          </cell>
          <cell r="E153" t="str">
            <v>Pack</v>
          </cell>
          <cell r="F153" t="str">
            <v>gallo</v>
          </cell>
          <cell r="G153" t="str">
            <v>CN</v>
          </cell>
          <cell r="H153" t="str">
            <v>018650</v>
          </cell>
          <cell r="I153" t="str">
            <v>018650S2</v>
          </cell>
          <cell r="J153" t="str">
            <v>HP</v>
          </cell>
          <cell r="K153" t="str">
            <v>HP (Gallo)</v>
          </cell>
          <cell r="L153" t="str">
            <v>직수출</v>
          </cell>
          <cell r="M153" t="str">
            <v>USD</v>
          </cell>
          <cell r="N153" t="str">
            <v>중국</v>
          </cell>
          <cell r="O153" t="str">
            <v>정수범</v>
          </cell>
          <cell r="P153">
            <v>6</v>
          </cell>
          <cell r="Q153" t="str">
            <v>노트북</v>
          </cell>
          <cell r="S153">
            <v>22</v>
          </cell>
          <cell r="T153">
            <v>108000</v>
          </cell>
          <cell r="U153">
            <v>18000</v>
          </cell>
          <cell r="V153">
            <v>396000</v>
          </cell>
          <cell r="W153">
            <v>368280000</v>
          </cell>
          <cell r="X153">
            <v>22</v>
          </cell>
          <cell r="Y153">
            <v>108000</v>
          </cell>
          <cell r="Z153">
            <v>18000</v>
          </cell>
          <cell r="AA153">
            <v>396000</v>
          </cell>
          <cell r="AB153">
            <v>368280000</v>
          </cell>
          <cell r="AC153">
            <v>22</v>
          </cell>
          <cell r="AD153">
            <v>108000</v>
          </cell>
          <cell r="AE153">
            <v>18000</v>
          </cell>
          <cell r="AF153">
            <v>396000</v>
          </cell>
          <cell r="AG153">
            <v>368280000</v>
          </cell>
          <cell r="AH153">
            <v>21.5</v>
          </cell>
          <cell r="AI153">
            <v>108000</v>
          </cell>
          <cell r="AJ153">
            <v>18000</v>
          </cell>
          <cell r="AK153">
            <v>387000</v>
          </cell>
          <cell r="AL153">
            <v>359910000</v>
          </cell>
          <cell r="AM153">
            <v>21.5</v>
          </cell>
          <cell r="AN153">
            <v>108000</v>
          </cell>
          <cell r="AO153">
            <v>18000</v>
          </cell>
          <cell r="AP153">
            <v>387000</v>
          </cell>
          <cell r="AQ153">
            <v>359910000</v>
          </cell>
          <cell r="AR153">
            <v>21.5</v>
          </cell>
          <cell r="AS153">
            <v>108000</v>
          </cell>
          <cell r="AT153">
            <v>18000</v>
          </cell>
          <cell r="AU153">
            <v>387000</v>
          </cell>
          <cell r="AV153">
            <v>359910000</v>
          </cell>
          <cell r="AW153">
            <v>21</v>
          </cell>
          <cell r="AX153">
            <v>108000</v>
          </cell>
          <cell r="AY153">
            <v>18000</v>
          </cell>
          <cell r="AZ153">
            <v>378000</v>
          </cell>
          <cell r="BA153">
            <v>351540000</v>
          </cell>
          <cell r="BB153">
            <v>21</v>
          </cell>
          <cell r="BC153">
            <v>108000</v>
          </cell>
          <cell r="BD153">
            <v>18000</v>
          </cell>
          <cell r="BE153">
            <v>378000</v>
          </cell>
          <cell r="BF153">
            <v>351540000</v>
          </cell>
          <cell r="BG153">
            <v>21</v>
          </cell>
          <cell r="BH153">
            <v>108000</v>
          </cell>
          <cell r="BI153">
            <v>18000</v>
          </cell>
          <cell r="BJ153">
            <v>378000</v>
          </cell>
          <cell r="BK153">
            <v>351540000</v>
          </cell>
          <cell r="BL153">
            <v>20.5</v>
          </cell>
          <cell r="BM153">
            <v>108000</v>
          </cell>
          <cell r="BN153">
            <v>18000</v>
          </cell>
          <cell r="BO153">
            <v>369000</v>
          </cell>
          <cell r="BP153">
            <v>343170000</v>
          </cell>
          <cell r="BQ153">
            <v>20.5</v>
          </cell>
          <cell r="BR153">
            <v>288000</v>
          </cell>
          <cell r="BS153">
            <v>48000</v>
          </cell>
          <cell r="BT153">
            <v>984000</v>
          </cell>
          <cell r="BU153">
            <v>915120000</v>
          </cell>
          <cell r="BV153">
            <v>20.5</v>
          </cell>
          <cell r="BW153">
            <v>108000</v>
          </cell>
          <cell r="BX153">
            <v>18000</v>
          </cell>
          <cell r="BY153">
            <v>369000</v>
          </cell>
          <cell r="BZ153">
            <v>343170000</v>
          </cell>
          <cell r="CA153">
            <v>828000</v>
          </cell>
          <cell r="CB153">
            <v>2656080000</v>
          </cell>
          <cell r="CC153">
            <v>1476000</v>
          </cell>
          <cell r="CD153">
            <v>246000</v>
          </cell>
          <cell r="CE153">
            <v>5205000</v>
          </cell>
          <cell r="CF153">
            <v>4840650000</v>
          </cell>
        </row>
        <row r="154">
          <cell r="A154" t="str">
            <v>연결</v>
          </cell>
          <cell r="B154" t="str">
            <v>제품</v>
          </cell>
          <cell r="C154" t="str">
            <v>노.CRM1</v>
          </cell>
          <cell r="D154" t="str">
            <v>원통형</v>
          </cell>
          <cell r="E154" t="str">
            <v>Pack</v>
          </cell>
          <cell r="F154" t="str">
            <v>Apollo</v>
          </cell>
          <cell r="G154" t="str">
            <v>CN</v>
          </cell>
          <cell r="H154" t="str">
            <v>018650</v>
          </cell>
          <cell r="I154" t="str">
            <v>018650S2</v>
          </cell>
          <cell r="J154" t="str">
            <v>HP</v>
          </cell>
          <cell r="K154" t="str">
            <v>HP (Apollo)</v>
          </cell>
          <cell r="L154" t="str">
            <v>직수출</v>
          </cell>
          <cell r="M154" t="str">
            <v>USD</v>
          </cell>
          <cell r="N154" t="str">
            <v>중국</v>
          </cell>
          <cell r="O154" t="str">
            <v>정수범</v>
          </cell>
          <cell r="P154">
            <v>8</v>
          </cell>
          <cell r="Q154" t="str">
            <v>노트북</v>
          </cell>
          <cell r="S154">
            <v>30</v>
          </cell>
          <cell r="T154">
            <v>344000</v>
          </cell>
          <cell r="U154">
            <v>43000</v>
          </cell>
          <cell r="V154">
            <v>1290000</v>
          </cell>
          <cell r="W154">
            <v>1199700000</v>
          </cell>
          <cell r="X154">
            <v>30</v>
          </cell>
          <cell r="Y154">
            <v>344000</v>
          </cell>
          <cell r="Z154">
            <v>43000</v>
          </cell>
          <cell r="AA154">
            <v>1290000</v>
          </cell>
          <cell r="AB154">
            <v>1199700000</v>
          </cell>
          <cell r="AC154">
            <v>30</v>
          </cell>
          <cell r="AD154">
            <v>344000</v>
          </cell>
          <cell r="AE154">
            <v>43000</v>
          </cell>
          <cell r="AF154">
            <v>1290000</v>
          </cell>
          <cell r="AG154">
            <v>1199700000</v>
          </cell>
          <cell r="AH154">
            <v>29.5</v>
          </cell>
          <cell r="AI154">
            <v>344000</v>
          </cell>
          <cell r="AJ154">
            <v>43000</v>
          </cell>
          <cell r="AK154">
            <v>1268500</v>
          </cell>
          <cell r="AL154">
            <v>1179705000</v>
          </cell>
          <cell r="AM154">
            <v>29.5</v>
          </cell>
          <cell r="AN154">
            <v>344000</v>
          </cell>
          <cell r="AO154">
            <v>43000</v>
          </cell>
          <cell r="AP154">
            <v>1268500</v>
          </cell>
          <cell r="AQ154">
            <v>1179705000</v>
          </cell>
          <cell r="AR154">
            <v>29.5</v>
          </cell>
          <cell r="AS154">
            <v>344000</v>
          </cell>
          <cell r="AT154">
            <v>43000</v>
          </cell>
          <cell r="AU154">
            <v>1268500</v>
          </cell>
          <cell r="AV154">
            <v>1179705000</v>
          </cell>
          <cell r="AW154">
            <v>29</v>
          </cell>
          <cell r="AX154">
            <v>344000</v>
          </cell>
          <cell r="AY154">
            <v>43000</v>
          </cell>
          <cell r="AZ154">
            <v>1247000</v>
          </cell>
          <cell r="BA154">
            <v>1159710000</v>
          </cell>
          <cell r="BB154">
            <v>29</v>
          </cell>
          <cell r="BC154">
            <v>344000</v>
          </cell>
          <cell r="BD154">
            <v>43000</v>
          </cell>
          <cell r="BE154">
            <v>1247000</v>
          </cell>
          <cell r="BF154">
            <v>1159710000</v>
          </cell>
          <cell r="BG154">
            <v>29</v>
          </cell>
          <cell r="BH154">
            <v>344000</v>
          </cell>
          <cell r="BI154">
            <v>43000</v>
          </cell>
          <cell r="BJ154">
            <v>1247000</v>
          </cell>
          <cell r="BK154">
            <v>1159710000</v>
          </cell>
          <cell r="BL154">
            <v>28.5</v>
          </cell>
          <cell r="BM154">
            <v>344000</v>
          </cell>
          <cell r="BN154">
            <v>43000</v>
          </cell>
          <cell r="BO154">
            <v>1225500</v>
          </cell>
          <cell r="BP154">
            <v>1139715000</v>
          </cell>
          <cell r="BQ154">
            <v>28.5</v>
          </cell>
          <cell r="BR154">
            <v>344000</v>
          </cell>
          <cell r="BS154">
            <v>43000</v>
          </cell>
          <cell r="BT154">
            <v>1225500</v>
          </cell>
          <cell r="BU154">
            <v>1139715000</v>
          </cell>
          <cell r="BV154">
            <v>28.5</v>
          </cell>
          <cell r="BW154">
            <v>344000</v>
          </cell>
          <cell r="BX154">
            <v>43000</v>
          </cell>
          <cell r="BY154">
            <v>1225500</v>
          </cell>
          <cell r="BZ154">
            <v>1139715000</v>
          </cell>
          <cell r="CA154">
            <v>2064000</v>
          </cell>
          <cell r="CB154">
            <v>6898275000</v>
          </cell>
          <cell r="CC154">
            <v>4128000</v>
          </cell>
          <cell r="CD154">
            <v>516000</v>
          </cell>
          <cell r="CE154">
            <v>15093000</v>
          </cell>
          <cell r="CF154">
            <v>14036490000</v>
          </cell>
        </row>
        <row r="155">
          <cell r="A155" t="str">
            <v>연결</v>
          </cell>
          <cell r="B155" t="str">
            <v>제품</v>
          </cell>
          <cell r="C155" t="str">
            <v>노.CRM1</v>
          </cell>
          <cell r="D155" t="str">
            <v>원통형</v>
          </cell>
          <cell r="E155" t="str">
            <v>Pack</v>
          </cell>
          <cell r="F155" t="str">
            <v>vega</v>
          </cell>
          <cell r="G155" t="str">
            <v>CN</v>
          </cell>
          <cell r="H155" t="str">
            <v>018650</v>
          </cell>
          <cell r="I155" t="str">
            <v>018650S2</v>
          </cell>
          <cell r="J155" t="str">
            <v>HP</v>
          </cell>
          <cell r="K155" t="str">
            <v>HP (Vega)</v>
          </cell>
          <cell r="L155" t="str">
            <v>직수출</v>
          </cell>
          <cell r="M155" t="str">
            <v>USD</v>
          </cell>
          <cell r="N155" t="str">
            <v>중국</v>
          </cell>
          <cell r="O155" t="str">
            <v>정수범</v>
          </cell>
          <cell r="P155">
            <v>6</v>
          </cell>
          <cell r="Q155" t="str">
            <v>노트북</v>
          </cell>
          <cell r="S155">
            <v>21.5</v>
          </cell>
          <cell r="T155">
            <v>978000</v>
          </cell>
          <cell r="U155">
            <v>163000</v>
          </cell>
          <cell r="V155">
            <v>3504500</v>
          </cell>
          <cell r="W155">
            <v>3259185000</v>
          </cell>
          <cell r="X155">
            <v>21.5</v>
          </cell>
          <cell r="Y155">
            <v>978000</v>
          </cell>
          <cell r="Z155">
            <v>163000</v>
          </cell>
          <cell r="AA155">
            <v>3504500</v>
          </cell>
          <cell r="AB155">
            <v>3259185000</v>
          </cell>
          <cell r="AC155">
            <v>21.5</v>
          </cell>
          <cell r="AD155">
            <v>978000</v>
          </cell>
          <cell r="AE155">
            <v>163000</v>
          </cell>
          <cell r="AF155">
            <v>3504500</v>
          </cell>
          <cell r="AG155">
            <v>3259185000</v>
          </cell>
          <cell r="AH155">
            <v>20</v>
          </cell>
          <cell r="AI155">
            <v>1098000</v>
          </cell>
          <cell r="AJ155">
            <v>183000</v>
          </cell>
          <cell r="AK155">
            <v>3660000</v>
          </cell>
          <cell r="AL155">
            <v>3403800000</v>
          </cell>
          <cell r="AM155">
            <v>20</v>
          </cell>
          <cell r="AN155">
            <v>1098000</v>
          </cell>
          <cell r="AO155">
            <v>183000</v>
          </cell>
          <cell r="AP155">
            <v>3660000</v>
          </cell>
          <cell r="AQ155">
            <v>3403800000</v>
          </cell>
          <cell r="AR155">
            <v>20</v>
          </cell>
          <cell r="AS155">
            <v>1098000</v>
          </cell>
          <cell r="AT155">
            <v>183000</v>
          </cell>
          <cell r="AU155">
            <v>3660000</v>
          </cell>
          <cell r="AV155">
            <v>3403800000</v>
          </cell>
          <cell r="AW155">
            <v>19.5</v>
          </cell>
          <cell r="AX155">
            <v>1338000</v>
          </cell>
          <cell r="AY155">
            <v>223000</v>
          </cell>
          <cell r="AZ155">
            <v>4348500</v>
          </cell>
          <cell r="BA155">
            <v>4044105000</v>
          </cell>
          <cell r="BB155">
            <v>19.5</v>
          </cell>
          <cell r="BC155">
            <v>1338000</v>
          </cell>
          <cell r="BD155">
            <v>223000</v>
          </cell>
          <cell r="BE155">
            <v>4348500</v>
          </cell>
          <cell r="BF155">
            <v>4044105000</v>
          </cell>
          <cell r="BG155">
            <v>19.5</v>
          </cell>
          <cell r="BH155">
            <v>1338000</v>
          </cell>
          <cell r="BI155">
            <v>223000</v>
          </cell>
          <cell r="BJ155">
            <v>4348500</v>
          </cell>
          <cell r="BK155">
            <v>4044105000</v>
          </cell>
          <cell r="BL155">
            <v>19</v>
          </cell>
          <cell r="BM155">
            <v>1338000</v>
          </cell>
          <cell r="BN155">
            <v>223000</v>
          </cell>
          <cell r="BO155">
            <v>4237000</v>
          </cell>
          <cell r="BP155">
            <v>3940410000</v>
          </cell>
          <cell r="BQ155">
            <v>19</v>
          </cell>
          <cell r="BR155">
            <v>1118004</v>
          </cell>
          <cell r="BS155">
            <v>186334</v>
          </cell>
          <cell r="BT155">
            <v>3540346</v>
          </cell>
          <cell r="BU155">
            <v>3292521780</v>
          </cell>
          <cell r="BV155">
            <v>19</v>
          </cell>
          <cell r="BW155">
            <v>1098000</v>
          </cell>
          <cell r="BX155">
            <v>183000</v>
          </cell>
          <cell r="BY155">
            <v>3477000</v>
          </cell>
          <cell r="BZ155">
            <v>3233610000</v>
          </cell>
          <cell r="CA155">
            <v>7568004</v>
          </cell>
          <cell r="CB155">
            <v>22598856780</v>
          </cell>
          <cell r="CC155">
            <v>13796004</v>
          </cell>
          <cell r="CD155">
            <v>2299334</v>
          </cell>
          <cell r="CE155">
            <v>45793346</v>
          </cell>
          <cell r="CF155">
            <v>42587811780</v>
          </cell>
        </row>
        <row r="156">
          <cell r="A156" t="str">
            <v>연결</v>
          </cell>
          <cell r="B156" t="str">
            <v>제품</v>
          </cell>
          <cell r="C156" t="str">
            <v>노.CRM1</v>
          </cell>
          <cell r="D156" t="str">
            <v>원통형</v>
          </cell>
          <cell r="E156" t="str">
            <v>Pack</v>
          </cell>
          <cell r="F156" t="str">
            <v>vega</v>
          </cell>
          <cell r="G156" t="str">
            <v>국산</v>
          </cell>
          <cell r="H156" t="str">
            <v>018650</v>
          </cell>
          <cell r="I156" t="str">
            <v>018650S2</v>
          </cell>
          <cell r="J156" t="str">
            <v>HP</v>
          </cell>
          <cell r="K156" t="str">
            <v>HP (Vega)</v>
          </cell>
          <cell r="L156" t="str">
            <v>직수출</v>
          </cell>
          <cell r="M156" t="str">
            <v>USD</v>
          </cell>
          <cell r="N156" t="str">
            <v>중국</v>
          </cell>
          <cell r="O156" t="str">
            <v>정수범</v>
          </cell>
          <cell r="P156">
            <v>6</v>
          </cell>
          <cell r="Q156" t="str">
            <v>노트북</v>
          </cell>
          <cell r="AW156">
            <v>19.5</v>
          </cell>
          <cell r="AX156">
            <v>160200</v>
          </cell>
          <cell r="AY156">
            <v>26700</v>
          </cell>
          <cell r="AZ156">
            <v>520650</v>
          </cell>
          <cell r="BA156">
            <v>484204500</v>
          </cell>
          <cell r="BB156">
            <v>19.5</v>
          </cell>
          <cell r="BC156">
            <v>160200</v>
          </cell>
          <cell r="BD156">
            <v>26700</v>
          </cell>
          <cell r="BE156">
            <v>520650</v>
          </cell>
          <cell r="BF156">
            <v>484204500</v>
          </cell>
          <cell r="BG156">
            <v>19.5</v>
          </cell>
          <cell r="BH156">
            <v>160200</v>
          </cell>
          <cell r="BI156">
            <v>26700</v>
          </cell>
          <cell r="BJ156">
            <v>520650</v>
          </cell>
          <cell r="BK156">
            <v>484204500</v>
          </cell>
          <cell r="BL156">
            <v>19</v>
          </cell>
          <cell r="BM156">
            <v>160200</v>
          </cell>
          <cell r="BN156">
            <v>26700</v>
          </cell>
          <cell r="BO156">
            <v>507300</v>
          </cell>
          <cell r="BP156">
            <v>471789000</v>
          </cell>
          <cell r="BQ156">
            <v>19</v>
          </cell>
          <cell r="BR156">
            <v>140196</v>
          </cell>
          <cell r="BS156">
            <v>23366</v>
          </cell>
          <cell r="BT156">
            <v>443954</v>
          </cell>
          <cell r="BU156">
            <v>412877220</v>
          </cell>
          <cell r="BV156">
            <v>19</v>
          </cell>
          <cell r="BW156">
            <v>160200</v>
          </cell>
          <cell r="BX156">
            <v>26700</v>
          </cell>
          <cell r="BY156">
            <v>507300</v>
          </cell>
          <cell r="BZ156">
            <v>471789000</v>
          </cell>
          <cell r="CA156">
            <v>941196</v>
          </cell>
          <cell r="CB156">
            <v>2809068720</v>
          </cell>
          <cell r="CC156">
            <v>941196</v>
          </cell>
          <cell r="CD156">
            <v>156866</v>
          </cell>
          <cell r="CE156">
            <v>3020504</v>
          </cell>
          <cell r="CF156">
            <v>2809068720</v>
          </cell>
        </row>
        <row r="157">
          <cell r="A157" t="str">
            <v>연결</v>
          </cell>
          <cell r="B157" t="str">
            <v>제품</v>
          </cell>
          <cell r="C157" t="str">
            <v>노.CRM1</v>
          </cell>
          <cell r="D157" t="str">
            <v>원통형</v>
          </cell>
          <cell r="E157" t="str">
            <v>Pack</v>
          </cell>
          <cell r="F157" t="str">
            <v>angelfire</v>
          </cell>
          <cell r="G157" t="str">
            <v>국산</v>
          </cell>
          <cell r="H157" t="str">
            <v>018650</v>
          </cell>
          <cell r="I157" t="str">
            <v>018650A2</v>
          </cell>
          <cell r="J157" t="str">
            <v>HP</v>
          </cell>
          <cell r="K157" t="str">
            <v>HP (Angelfire)</v>
          </cell>
          <cell r="L157" t="str">
            <v>직수출</v>
          </cell>
          <cell r="M157" t="str">
            <v>USD</v>
          </cell>
          <cell r="N157" t="str">
            <v>중국</v>
          </cell>
          <cell r="O157" t="str">
            <v>정수범</v>
          </cell>
          <cell r="P157">
            <v>8</v>
          </cell>
          <cell r="Q157" t="str">
            <v>노트북</v>
          </cell>
          <cell r="S157">
            <v>31</v>
          </cell>
          <cell r="T157">
            <v>40000</v>
          </cell>
          <cell r="U157">
            <v>5000</v>
          </cell>
          <cell r="V157">
            <v>155000</v>
          </cell>
          <cell r="W157">
            <v>144150000</v>
          </cell>
          <cell r="X157">
            <v>31</v>
          </cell>
          <cell r="Y157">
            <v>40000</v>
          </cell>
          <cell r="Z157">
            <v>5000</v>
          </cell>
          <cell r="AA157">
            <v>155000</v>
          </cell>
          <cell r="AB157">
            <v>144150000</v>
          </cell>
          <cell r="AC157">
            <v>31</v>
          </cell>
          <cell r="AD157">
            <v>40000</v>
          </cell>
          <cell r="AE157">
            <v>5000</v>
          </cell>
          <cell r="AF157">
            <v>155000</v>
          </cell>
          <cell r="AG157">
            <v>144150000</v>
          </cell>
          <cell r="AH157">
            <v>30.5</v>
          </cell>
          <cell r="AI157">
            <v>40000</v>
          </cell>
          <cell r="AJ157">
            <v>5000</v>
          </cell>
          <cell r="AK157">
            <v>152500</v>
          </cell>
          <cell r="AL157">
            <v>141825000</v>
          </cell>
          <cell r="AM157">
            <v>30.5</v>
          </cell>
          <cell r="AN157">
            <v>40000</v>
          </cell>
          <cell r="AO157">
            <v>5000</v>
          </cell>
          <cell r="AP157">
            <v>152500</v>
          </cell>
          <cell r="AQ157">
            <v>141825000</v>
          </cell>
          <cell r="AR157">
            <v>30.5</v>
          </cell>
          <cell r="AS157">
            <v>40000</v>
          </cell>
          <cell r="AT157">
            <v>5000</v>
          </cell>
          <cell r="AU157">
            <v>152500</v>
          </cell>
          <cell r="AV157">
            <v>141825000</v>
          </cell>
          <cell r="AW157">
            <v>30</v>
          </cell>
          <cell r="AX157">
            <v>40000</v>
          </cell>
          <cell r="AY157">
            <v>5000</v>
          </cell>
          <cell r="AZ157">
            <v>150000</v>
          </cell>
          <cell r="BA157">
            <v>139500000</v>
          </cell>
          <cell r="BB157">
            <v>30</v>
          </cell>
          <cell r="BC157">
            <v>40000</v>
          </cell>
          <cell r="BD157">
            <v>5000</v>
          </cell>
          <cell r="BE157">
            <v>150000</v>
          </cell>
          <cell r="BF157">
            <v>139500000</v>
          </cell>
          <cell r="BG157">
            <v>30</v>
          </cell>
          <cell r="BH157">
            <v>40000</v>
          </cell>
          <cell r="BI157">
            <v>5000</v>
          </cell>
          <cell r="BJ157">
            <v>150000</v>
          </cell>
          <cell r="BK157">
            <v>139500000</v>
          </cell>
          <cell r="BL157">
            <v>29.5</v>
          </cell>
          <cell r="BM157">
            <v>40000</v>
          </cell>
          <cell r="BN157">
            <v>5000</v>
          </cell>
          <cell r="BO157">
            <v>147500</v>
          </cell>
          <cell r="BP157">
            <v>137175000</v>
          </cell>
          <cell r="BQ157">
            <v>29.5</v>
          </cell>
          <cell r="BR157">
            <v>40000</v>
          </cell>
          <cell r="BS157">
            <v>5000</v>
          </cell>
          <cell r="BT157">
            <v>147500</v>
          </cell>
          <cell r="BU157">
            <v>137175000</v>
          </cell>
          <cell r="BV157">
            <v>29.5</v>
          </cell>
          <cell r="BW157">
            <v>40000</v>
          </cell>
          <cell r="BX157">
            <v>5000</v>
          </cell>
          <cell r="BY157">
            <v>147500</v>
          </cell>
          <cell r="BZ157">
            <v>137175000</v>
          </cell>
          <cell r="CA157">
            <v>240000</v>
          </cell>
          <cell r="CB157">
            <v>830025000</v>
          </cell>
          <cell r="CC157">
            <v>480000</v>
          </cell>
          <cell r="CD157">
            <v>60000</v>
          </cell>
          <cell r="CE157">
            <v>1815000</v>
          </cell>
          <cell r="CF157">
            <v>1687950000</v>
          </cell>
        </row>
        <row r="158">
          <cell r="A158" t="str">
            <v>연결</v>
          </cell>
          <cell r="B158" t="str">
            <v>제품</v>
          </cell>
          <cell r="C158" t="str">
            <v>노.CRM1</v>
          </cell>
          <cell r="D158" t="str">
            <v>원통형</v>
          </cell>
          <cell r="E158" t="str">
            <v>Pack</v>
          </cell>
          <cell r="F158" t="str">
            <v>heavenly</v>
          </cell>
          <cell r="G158" t="str">
            <v>국산</v>
          </cell>
          <cell r="H158" t="str">
            <v>018650</v>
          </cell>
          <cell r="I158" t="str">
            <v>018650B2</v>
          </cell>
          <cell r="J158" t="str">
            <v>HP</v>
          </cell>
          <cell r="K158" t="str">
            <v>HP (Heavenly)</v>
          </cell>
          <cell r="L158" t="str">
            <v>직수출</v>
          </cell>
          <cell r="M158" t="str">
            <v>USD</v>
          </cell>
          <cell r="N158" t="str">
            <v>중국</v>
          </cell>
          <cell r="O158" t="str">
            <v>정수범</v>
          </cell>
          <cell r="P158">
            <v>6</v>
          </cell>
          <cell r="Q158" t="str">
            <v>노트북</v>
          </cell>
          <cell r="S158">
            <v>34</v>
          </cell>
          <cell r="T158">
            <v>56400</v>
          </cell>
          <cell r="U158">
            <v>9400</v>
          </cell>
          <cell r="V158">
            <v>319600</v>
          </cell>
          <cell r="W158">
            <v>297228000</v>
          </cell>
          <cell r="X158">
            <v>34</v>
          </cell>
          <cell r="Y158">
            <v>56400</v>
          </cell>
          <cell r="Z158">
            <v>9400</v>
          </cell>
          <cell r="AA158">
            <v>319600</v>
          </cell>
          <cell r="AB158">
            <v>297228000</v>
          </cell>
          <cell r="AC158">
            <v>34</v>
          </cell>
          <cell r="AD158">
            <v>56400</v>
          </cell>
          <cell r="AE158">
            <v>9400</v>
          </cell>
          <cell r="AF158">
            <v>319600</v>
          </cell>
          <cell r="AG158">
            <v>297228000</v>
          </cell>
          <cell r="AH158">
            <v>33.5</v>
          </cell>
          <cell r="AI158">
            <v>56400</v>
          </cell>
          <cell r="AJ158">
            <v>9400</v>
          </cell>
          <cell r="AK158">
            <v>314900</v>
          </cell>
          <cell r="AL158">
            <v>292857000</v>
          </cell>
          <cell r="AM158">
            <v>33.5</v>
          </cell>
          <cell r="AN158">
            <v>56400</v>
          </cell>
          <cell r="AO158">
            <v>9400</v>
          </cell>
          <cell r="AP158">
            <v>314900</v>
          </cell>
          <cell r="AQ158">
            <v>292857000</v>
          </cell>
          <cell r="AR158">
            <v>33.5</v>
          </cell>
          <cell r="AS158">
            <v>56400</v>
          </cell>
          <cell r="AT158">
            <v>9400</v>
          </cell>
          <cell r="AU158">
            <v>314900</v>
          </cell>
          <cell r="AV158">
            <v>292857000</v>
          </cell>
          <cell r="AW158">
            <v>33</v>
          </cell>
          <cell r="AX158">
            <v>56400</v>
          </cell>
          <cell r="AY158">
            <v>9400</v>
          </cell>
          <cell r="AZ158">
            <v>310200</v>
          </cell>
          <cell r="BA158">
            <v>288486000</v>
          </cell>
          <cell r="BB158">
            <v>33</v>
          </cell>
          <cell r="BC158">
            <v>56400</v>
          </cell>
          <cell r="BD158">
            <v>9400</v>
          </cell>
          <cell r="BE158">
            <v>310200</v>
          </cell>
          <cell r="BF158">
            <v>288486000</v>
          </cell>
          <cell r="BG158">
            <v>33</v>
          </cell>
          <cell r="BH158">
            <v>56400</v>
          </cell>
          <cell r="BI158">
            <v>9400</v>
          </cell>
          <cell r="BJ158">
            <v>310200</v>
          </cell>
          <cell r="BK158">
            <v>288486000</v>
          </cell>
          <cell r="BL158">
            <v>32.5</v>
          </cell>
          <cell r="BM158">
            <v>56400</v>
          </cell>
          <cell r="BN158">
            <v>9400</v>
          </cell>
          <cell r="BO158">
            <v>305500</v>
          </cell>
          <cell r="BP158">
            <v>284115000</v>
          </cell>
          <cell r="BQ158">
            <v>32.5</v>
          </cell>
          <cell r="BR158">
            <v>56400</v>
          </cell>
          <cell r="BS158">
            <v>9400</v>
          </cell>
          <cell r="BT158">
            <v>305500</v>
          </cell>
          <cell r="BU158">
            <v>284115000</v>
          </cell>
          <cell r="BV158">
            <v>32.5</v>
          </cell>
          <cell r="BW158">
            <v>56400</v>
          </cell>
          <cell r="BX158">
            <v>9400</v>
          </cell>
          <cell r="BY158">
            <v>305500</v>
          </cell>
          <cell r="BZ158">
            <v>284115000</v>
          </cell>
          <cell r="CA158">
            <v>338400</v>
          </cell>
          <cell r="CB158">
            <v>1717803000</v>
          </cell>
          <cell r="CC158">
            <v>676800</v>
          </cell>
          <cell r="CD158">
            <v>112800</v>
          </cell>
          <cell r="CE158">
            <v>3750600</v>
          </cell>
          <cell r="CF158">
            <v>3488058000</v>
          </cell>
        </row>
        <row r="159">
          <cell r="A159" t="str">
            <v>연결</v>
          </cell>
          <cell r="B159" t="str">
            <v>제품</v>
          </cell>
          <cell r="C159" t="str">
            <v>노.CRM1</v>
          </cell>
          <cell r="D159" t="str">
            <v>원통형</v>
          </cell>
          <cell r="E159" t="str">
            <v>Pack</v>
          </cell>
          <cell r="F159" t="str">
            <v>angelfire</v>
          </cell>
          <cell r="G159" t="str">
            <v>국산</v>
          </cell>
          <cell r="H159" t="str">
            <v>018650</v>
          </cell>
          <cell r="I159" t="str">
            <v>018650B2</v>
          </cell>
          <cell r="J159" t="str">
            <v>HP</v>
          </cell>
          <cell r="K159" t="str">
            <v>HP (Angelfire)</v>
          </cell>
          <cell r="L159" t="str">
            <v>직수출</v>
          </cell>
          <cell r="M159" t="str">
            <v>USD</v>
          </cell>
          <cell r="N159" t="str">
            <v>중국</v>
          </cell>
          <cell r="O159" t="str">
            <v>정수범</v>
          </cell>
          <cell r="P159">
            <v>8</v>
          </cell>
          <cell r="Q159" t="str">
            <v>노트북</v>
          </cell>
          <cell r="S159">
            <v>37</v>
          </cell>
          <cell r="T159">
            <v>95200</v>
          </cell>
          <cell r="U159">
            <v>11900</v>
          </cell>
          <cell r="V159">
            <v>440300</v>
          </cell>
          <cell r="W159">
            <v>409479000</v>
          </cell>
          <cell r="X159">
            <v>37</v>
          </cell>
          <cell r="Y159">
            <v>95200</v>
          </cell>
          <cell r="Z159">
            <v>11900</v>
          </cell>
          <cell r="AA159">
            <v>440300</v>
          </cell>
          <cell r="AB159">
            <v>409479000</v>
          </cell>
          <cell r="AC159">
            <v>37</v>
          </cell>
          <cell r="AD159">
            <v>95200</v>
          </cell>
          <cell r="AE159">
            <v>11900</v>
          </cell>
          <cell r="AF159">
            <v>440300</v>
          </cell>
          <cell r="AG159">
            <v>409479000</v>
          </cell>
          <cell r="AH159">
            <v>36.5</v>
          </cell>
          <cell r="AI159">
            <v>95200</v>
          </cell>
          <cell r="AJ159">
            <v>11900</v>
          </cell>
          <cell r="AK159">
            <v>434350</v>
          </cell>
          <cell r="AL159">
            <v>403945500</v>
          </cell>
          <cell r="AM159">
            <v>36.5</v>
          </cell>
          <cell r="AN159">
            <v>95200</v>
          </cell>
          <cell r="AO159">
            <v>11900</v>
          </cell>
          <cell r="AP159">
            <v>434350</v>
          </cell>
          <cell r="AQ159">
            <v>403945500</v>
          </cell>
          <cell r="AR159">
            <v>36.5</v>
          </cell>
          <cell r="AS159">
            <v>95200</v>
          </cell>
          <cell r="AT159">
            <v>11900</v>
          </cell>
          <cell r="AU159">
            <v>434350</v>
          </cell>
          <cell r="AV159">
            <v>403945500</v>
          </cell>
          <cell r="AW159">
            <v>36</v>
          </cell>
          <cell r="AX159">
            <v>95200</v>
          </cell>
          <cell r="AY159">
            <v>11900</v>
          </cell>
          <cell r="AZ159">
            <v>428400</v>
          </cell>
          <cell r="BA159">
            <v>398412000</v>
          </cell>
          <cell r="BB159">
            <v>36</v>
          </cell>
          <cell r="BC159">
            <v>95200</v>
          </cell>
          <cell r="BD159">
            <v>11900</v>
          </cell>
          <cell r="BE159">
            <v>428400</v>
          </cell>
          <cell r="BF159">
            <v>398412000</v>
          </cell>
          <cell r="BG159">
            <v>36</v>
          </cell>
          <cell r="BH159">
            <v>95200</v>
          </cell>
          <cell r="BI159">
            <v>11900</v>
          </cell>
          <cell r="BJ159">
            <v>428400</v>
          </cell>
          <cell r="BK159">
            <v>398412000</v>
          </cell>
          <cell r="BL159">
            <v>35.5</v>
          </cell>
          <cell r="BM159">
            <v>95200</v>
          </cell>
          <cell r="BN159">
            <v>11900</v>
          </cell>
          <cell r="BO159">
            <v>422450</v>
          </cell>
          <cell r="BP159">
            <v>392878500</v>
          </cell>
          <cell r="BQ159">
            <v>35.5</v>
          </cell>
          <cell r="BR159">
            <v>95200</v>
          </cell>
          <cell r="BS159">
            <v>11900</v>
          </cell>
          <cell r="BT159">
            <v>422450</v>
          </cell>
          <cell r="BU159">
            <v>392878500</v>
          </cell>
          <cell r="BV159">
            <v>35.5</v>
          </cell>
          <cell r="BW159">
            <v>95200</v>
          </cell>
          <cell r="BX159">
            <v>11900</v>
          </cell>
          <cell r="BY159">
            <v>422450</v>
          </cell>
          <cell r="BZ159">
            <v>392878500</v>
          </cell>
          <cell r="CA159">
            <v>571200</v>
          </cell>
          <cell r="CB159">
            <v>2373871500</v>
          </cell>
          <cell r="CC159">
            <v>1142400</v>
          </cell>
          <cell r="CD159">
            <v>142800</v>
          </cell>
          <cell r="CE159">
            <v>5176500</v>
          </cell>
          <cell r="CF159">
            <v>4814145000</v>
          </cell>
        </row>
        <row r="160">
          <cell r="A160" t="str">
            <v>연결</v>
          </cell>
          <cell r="B160" t="str">
            <v>제품</v>
          </cell>
          <cell r="C160" t="str">
            <v>노.CRM1</v>
          </cell>
          <cell r="D160" t="str">
            <v>원통형</v>
          </cell>
          <cell r="E160" t="str">
            <v>Cell</v>
          </cell>
          <cell r="G160" t="str">
            <v>국산</v>
          </cell>
          <cell r="H160" t="str">
            <v>018650</v>
          </cell>
          <cell r="I160" t="str">
            <v>018650S2</v>
          </cell>
          <cell r="J160" t="str">
            <v>Dell</v>
          </cell>
          <cell r="K160" t="str">
            <v>Simplo</v>
          </cell>
          <cell r="L160" t="str">
            <v>직수출</v>
          </cell>
          <cell r="M160" t="str">
            <v>USD</v>
          </cell>
          <cell r="N160" t="str">
            <v>중국</v>
          </cell>
          <cell r="O160" t="str">
            <v>손정호</v>
          </cell>
          <cell r="P160">
            <v>1</v>
          </cell>
          <cell r="Q160" t="str">
            <v>노트북</v>
          </cell>
          <cell r="T160">
            <v>0</v>
          </cell>
          <cell r="V160">
            <v>0</v>
          </cell>
          <cell r="W160">
            <v>0</v>
          </cell>
          <cell r="Y160">
            <v>0</v>
          </cell>
          <cell r="AA160">
            <v>0</v>
          </cell>
          <cell r="AB160">
            <v>0</v>
          </cell>
          <cell r="AD160">
            <v>0</v>
          </cell>
          <cell r="AF160">
            <v>0</v>
          </cell>
          <cell r="AG160">
            <v>0</v>
          </cell>
          <cell r="AH160">
            <v>2.1</v>
          </cell>
          <cell r="AI160">
            <v>250000</v>
          </cell>
          <cell r="AJ160">
            <v>250000</v>
          </cell>
          <cell r="AK160">
            <v>525000</v>
          </cell>
          <cell r="AL160">
            <v>488250000</v>
          </cell>
          <cell r="AM160">
            <v>2.1</v>
          </cell>
          <cell r="AN160">
            <v>250000</v>
          </cell>
          <cell r="AO160">
            <v>250000</v>
          </cell>
          <cell r="AP160">
            <v>525000</v>
          </cell>
          <cell r="AQ160">
            <v>488250000</v>
          </cell>
          <cell r="AR160">
            <v>2.1</v>
          </cell>
          <cell r="AS160">
            <v>250000</v>
          </cell>
          <cell r="AT160">
            <v>250000</v>
          </cell>
          <cell r="AU160">
            <v>525000</v>
          </cell>
          <cell r="AV160">
            <v>488250000</v>
          </cell>
          <cell r="AW160">
            <v>2.0499999999999998</v>
          </cell>
          <cell r="AX160">
            <v>200000</v>
          </cell>
          <cell r="AY160">
            <v>200000</v>
          </cell>
          <cell r="AZ160">
            <v>409999.99999999994</v>
          </cell>
          <cell r="BA160">
            <v>381299999.99999994</v>
          </cell>
          <cell r="BB160">
            <v>2.0499999999999998</v>
          </cell>
          <cell r="BC160">
            <v>200000</v>
          </cell>
          <cell r="BD160">
            <v>200000</v>
          </cell>
          <cell r="BE160">
            <v>409999.99999999994</v>
          </cell>
          <cell r="BF160">
            <v>381299999.99999994</v>
          </cell>
          <cell r="BG160">
            <v>2.0499999999999998</v>
          </cell>
          <cell r="BH160">
            <v>200000</v>
          </cell>
          <cell r="BI160">
            <v>200000</v>
          </cell>
          <cell r="BJ160">
            <v>409999.99999999994</v>
          </cell>
          <cell r="BK160">
            <v>381299999.99999994</v>
          </cell>
          <cell r="BL160">
            <v>2</v>
          </cell>
          <cell r="BM160">
            <v>200000</v>
          </cell>
          <cell r="BN160">
            <v>200000</v>
          </cell>
          <cell r="BO160">
            <v>400000</v>
          </cell>
          <cell r="BP160">
            <v>372000000</v>
          </cell>
          <cell r="BQ160">
            <v>2</v>
          </cell>
          <cell r="BR160">
            <v>200000</v>
          </cell>
          <cell r="BS160">
            <v>200000</v>
          </cell>
          <cell r="BT160">
            <v>400000</v>
          </cell>
          <cell r="BU160">
            <v>372000000</v>
          </cell>
          <cell r="BV160">
            <v>2</v>
          </cell>
          <cell r="BW160">
            <v>200000</v>
          </cell>
          <cell r="BX160">
            <v>200000</v>
          </cell>
          <cell r="BY160">
            <v>400000</v>
          </cell>
          <cell r="BZ160">
            <v>372000000</v>
          </cell>
          <cell r="CA160">
            <v>1200000</v>
          </cell>
          <cell r="CB160">
            <v>2259900000</v>
          </cell>
          <cell r="CC160">
            <v>1950000</v>
          </cell>
          <cell r="CD160">
            <v>1950000</v>
          </cell>
          <cell r="CE160">
            <v>4005000</v>
          </cell>
          <cell r="CF160">
            <v>3724650000</v>
          </cell>
        </row>
        <row r="161">
          <cell r="A161" t="str">
            <v>연결</v>
          </cell>
          <cell r="B161" t="str">
            <v>제품</v>
          </cell>
          <cell r="C161" t="str">
            <v>노.CRM1</v>
          </cell>
          <cell r="D161" t="str">
            <v>원통형</v>
          </cell>
          <cell r="E161" t="str">
            <v>Cell</v>
          </cell>
          <cell r="G161" t="str">
            <v>국산</v>
          </cell>
          <cell r="H161" t="str">
            <v>018650</v>
          </cell>
          <cell r="I161" t="str">
            <v>018650A2</v>
          </cell>
          <cell r="J161" t="str">
            <v>Dell</v>
          </cell>
          <cell r="K161" t="str">
            <v>Simplo</v>
          </cell>
          <cell r="L161" t="str">
            <v>직수출</v>
          </cell>
          <cell r="M161" t="str">
            <v>USD</v>
          </cell>
          <cell r="N161" t="str">
            <v>중국</v>
          </cell>
          <cell r="O161" t="str">
            <v>손정호</v>
          </cell>
          <cell r="P161">
            <v>1</v>
          </cell>
          <cell r="Q161" t="str">
            <v>노트북</v>
          </cell>
          <cell r="S161">
            <v>2.4500000000000002</v>
          </cell>
          <cell r="T161">
            <v>500000</v>
          </cell>
          <cell r="U161">
            <v>500000</v>
          </cell>
          <cell r="V161">
            <v>1225000</v>
          </cell>
          <cell r="W161">
            <v>1139250000</v>
          </cell>
          <cell r="X161">
            <v>2.4500000000000002</v>
          </cell>
          <cell r="Y161">
            <v>500000</v>
          </cell>
          <cell r="Z161">
            <v>500000</v>
          </cell>
          <cell r="AA161">
            <v>1225000</v>
          </cell>
          <cell r="AB161">
            <v>1139250000</v>
          </cell>
          <cell r="AC161">
            <v>2.4500000000000002</v>
          </cell>
          <cell r="AD161">
            <v>500000</v>
          </cell>
          <cell r="AE161">
            <v>500000</v>
          </cell>
          <cell r="AF161">
            <v>1225000</v>
          </cell>
          <cell r="AG161">
            <v>1139250000</v>
          </cell>
          <cell r="AH161">
            <v>2.4</v>
          </cell>
          <cell r="AI161">
            <v>350000</v>
          </cell>
          <cell r="AJ161">
            <v>350000</v>
          </cell>
          <cell r="AK161">
            <v>840000</v>
          </cell>
          <cell r="AL161">
            <v>781200000</v>
          </cell>
          <cell r="AM161">
            <v>2.4</v>
          </cell>
          <cell r="AN161">
            <v>350000</v>
          </cell>
          <cell r="AO161">
            <v>350000</v>
          </cell>
          <cell r="AP161">
            <v>840000</v>
          </cell>
          <cell r="AQ161">
            <v>781200000</v>
          </cell>
          <cell r="AR161">
            <v>2.4</v>
          </cell>
          <cell r="AS161">
            <v>350000</v>
          </cell>
          <cell r="AT161">
            <v>350000</v>
          </cell>
          <cell r="AU161">
            <v>840000</v>
          </cell>
          <cell r="AV161">
            <v>781200000</v>
          </cell>
          <cell r="AW161">
            <v>2.35</v>
          </cell>
          <cell r="AX161">
            <v>400000</v>
          </cell>
          <cell r="AY161">
            <v>400000</v>
          </cell>
          <cell r="AZ161">
            <v>940000</v>
          </cell>
          <cell r="BA161">
            <v>874200000</v>
          </cell>
          <cell r="BB161">
            <v>2.35</v>
          </cell>
          <cell r="BC161">
            <v>400000</v>
          </cell>
          <cell r="BD161">
            <v>400000</v>
          </cell>
          <cell r="BE161">
            <v>940000</v>
          </cell>
          <cell r="BF161">
            <v>874200000</v>
          </cell>
          <cell r="BG161">
            <v>2.35</v>
          </cell>
          <cell r="BH161">
            <v>400000</v>
          </cell>
          <cell r="BI161">
            <v>400000</v>
          </cell>
          <cell r="BJ161">
            <v>940000</v>
          </cell>
          <cell r="BK161">
            <v>874200000</v>
          </cell>
          <cell r="BL161">
            <v>2.2999999999999998</v>
          </cell>
          <cell r="BM161">
            <v>400000</v>
          </cell>
          <cell r="BN161">
            <v>400000</v>
          </cell>
          <cell r="BO161">
            <v>919999.99999999988</v>
          </cell>
          <cell r="BP161">
            <v>855599999.99999988</v>
          </cell>
          <cell r="BQ161">
            <v>2.2999999999999998</v>
          </cell>
          <cell r="BR161">
            <v>400000</v>
          </cell>
          <cell r="BS161">
            <v>400000</v>
          </cell>
          <cell r="BT161">
            <v>919999.99999999988</v>
          </cell>
          <cell r="BU161">
            <v>855599999.99999988</v>
          </cell>
          <cell r="BV161">
            <v>2.2999999999999998</v>
          </cell>
          <cell r="BW161">
            <v>300000</v>
          </cell>
          <cell r="BX161">
            <v>300000</v>
          </cell>
          <cell r="BY161">
            <v>690000</v>
          </cell>
          <cell r="BZ161">
            <v>641700000</v>
          </cell>
          <cell r="CA161">
            <v>2300000</v>
          </cell>
          <cell r="CB161">
            <v>4975500000</v>
          </cell>
          <cell r="CC161">
            <v>4850000</v>
          </cell>
          <cell r="CD161">
            <v>4850000</v>
          </cell>
          <cell r="CE161">
            <v>11545000</v>
          </cell>
          <cell r="CF161">
            <v>10736850000</v>
          </cell>
        </row>
        <row r="162">
          <cell r="A162" t="str">
            <v>연결</v>
          </cell>
          <cell r="B162" t="str">
            <v>제품</v>
          </cell>
          <cell r="C162" t="str">
            <v>노.CRM1</v>
          </cell>
          <cell r="D162" t="str">
            <v>원통형</v>
          </cell>
          <cell r="E162" t="str">
            <v>Cell</v>
          </cell>
          <cell r="G162" t="str">
            <v>국산</v>
          </cell>
          <cell r="H162" t="str">
            <v>018650</v>
          </cell>
          <cell r="I162" t="str">
            <v>018650B1</v>
          </cell>
          <cell r="J162" t="str">
            <v>Dell</v>
          </cell>
          <cell r="K162" t="str">
            <v>DNP</v>
          </cell>
          <cell r="L162" t="str">
            <v>직수출</v>
          </cell>
          <cell r="M162" t="str">
            <v>USD</v>
          </cell>
          <cell r="N162" t="str">
            <v>중국</v>
          </cell>
          <cell r="O162" t="str">
            <v>손정호</v>
          </cell>
          <cell r="P162">
            <v>1</v>
          </cell>
          <cell r="Q162" t="str">
            <v>노트북</v>
          </cell>
          <cell r="S162">
            <v>2.98</v>
          </cell>
          <cell r="T162">
            <v>100000</v>
          </cell>
          <cell r="U162">
            <v>100000</v>
          </cell>
          <cell r="V162">
            <v>298000</v>
          </cell>
          <cell r="W162">
            <v>277140000</v>
          </cell>
          <cell r="X162">
            <v>2.98</v>
          </cell>
          <cell r="Y162">
            <v>100000</v>
          </cell>
          <cell r="Z162">
            <v>100000</v>
          </cell>
          <cell r="AA162">
            <v>298000</v>
          </cell>
          <cell r="AB162">
            <v>277140000</v>
          </cell>
          <cell r="AC162">
            <v>2.98</v>
          </cell>
          <cell r="AD162">
            <v>200000</v>
          </cell>
          <cell r="AE162">
            <v>200000</v>
          </cell>
          <cell r="AF162">
            <v>596000</v>
          </cell>
          <cell r="AG162">
            <v>554280000</v>
          </cell>
          <cell r="AH162">
            <v>2.93</v>
          </cell>
          <cell r="AI162">
            <v>250000</v>
          </cell>
          <cell r="AJ162">
            <v>250000</v>
          </cell>
          <cell r="AK162">
            <v>732500</v>
          </cell>
          <cell r="AL162">
            <v>681225000</v>
          </cell>
          <cell r="AM162">
            <v>2.93</v>
          </cell>
          <cell r="AN162">
            <v>250000</v>
          </cell>
          <cell r="AO162">
            <v>250000</v>
          </cell>
          <cell r="AP162">
            <v>732500</v>
          </cell>
          <cell r="AQ162">
            <v>681225000</v>
          </cell>
          <cell r="AR162">
            <v>2.93</v>
          </cell>
          <cell r="AS162">
            <v>250000</v>
          </cell>
          <cell r="AT162">
            <v>250000</v>
          </cell>
          <cell r="AU162">
            <v>732500</v>
          </cell>
          <cell r="AV162">
            <v>681225000</v>
          </cell>
          <cell r="AW162">
            <v>2.88</v>
          </cell>
          <cell r="AX162">
            <v>250000</v>
          </cell>
          <cell r="AY162">
            <v>250000</v>
          </cell>
          <cell r="AZ162">
            <v>720000</v>
          </cell>
          <cell r="BA162">
            <v>669600000</v>
          </cell>
          <cell r="BB162">
            <v>2.88</v>
          </cell>
          <cell r="BC162">
            <v>250000</v>
          </cell>
          <cell r="BD162">
            <v>250000</v>
          </cell>
          <cell r="BE162">
            <v>720000</v>
          </cell>
          <cell r="BF162">
            <v>669600000</v>
          </cell>
          <cell r="BG162">
            <v>2.88</v>
          </cell>
          <cell r="BH162">
            <v>250000</v>
          </cell>
          <cell r="BI162">
            <v>250000</v>
          </cell>
          <cell r="BJ162">
            <v>720000</v>
          </cell>
          <cell r="BK162">
            <v>669600000</v>
          </cell>
          <cell r="BL162">
            <v>2.83</v>
          </cell>
          <cell r="BM162">
            <v>250000</v>
          </cell>
          <cell r="BN162">
            <v>250000</v>
          </cell>
          <cell r="BO162">
            <v>707500</v>
          </cell>
          <cell r="BP162">
            <v>657975000</v>
          </cell>
          <cell r="BQ162">
            <v>2.83</v>
          </cell>
          <cell r="BR162">
            <v>250000</v>
          </cell>
          <cell r="BS162">
            <v>250000</v>
          </cell>
          <cell r="BT162">
            <v>707500</v>
          </cell>
          <cell r="BU162">
            <v>657975000</v>
          </cell>
          <cell r="BV162">
            <v>2.83</v>
          </cell>
          <cell r="BW162">
            <v>250000</v>
          </cell>
          <cell r="BX162">
            <v>250000</v>
          </cell>
          <cell r="BY162">
            <v>707500</v>
          </cell>
          <cell r="BZ162">
            <v>657975000</v>
          </cell>
          <cell r="CA162">
            <v>1500000</v>
          </cell>
          <cell r="CB162">
            <v>3982725000</v>
          </cell>
          <cell r="CC162">
            <v>2650000</v>
          </cell>
          <cell r="CD162">
            <v>2650000</v>
          </cell>
          <cell r="CE162">
            <v>7672000</v>
          </cell>
          <cell r="CF162">
            <v>7134960000</v>
          </cell>
        </row>
        <row r="163">
          <cell r="A163" t="str">
            <v>연결</v>
          </cell>
          <cell r="B163" t="str">
            <v>제품</v>
          </cell>
          <cell r="C163" t="str">
            <v>노.CRM1</v>
          </cell>
          <cell r="D163" t="str">
            <v>원통형</v>
          </cell>
          <cell r="E163" t="str">
            <v>Cell</v>
          </cell>
          <cell r="G163" t="str">
            <v>국산</v>
          </cell>
          <cell r="H163" t="str">
            <v>018650</v>
          </cell>
          <cell r="I163" t="str">
            <v>018650B1</v>
          </cell>
          <cell r="J163" t="str">
            <v>Dell</v>
          </cell>
          <cell r="K163" t="str">
            <v>Simplo</v>
          </cell>
          <cell r="L163" t="str">
            <v>직수출</v>
          </cell>
          <cell r="M163" t="str">
            <v>USD</v>
          </cell>
          <cell r="N163" t="str">
            <v>중국</v>
          </cell>
          <cell r="O163" t="str">
            <v>손정호</v>
          </cell>
          <cell r="P163">
            <v>1</v>
          </cell>
          <cell r="Q163" t="str">
            <v>노트북</v>
          </cell>
          <cell r="S163">
            <v>2.93</v>
          </cell>
          <cell r="T163">
            <v>1200000</v>
          </cell>
          <cell r="U163">
            <v>1200000</v>
          </cell>
          <cell r="V163">
            <v>3516000</v>
          </cell>
          <cell r="W163">
            <v>3269880000</v>
          </cell>
          <cell r="X163">
            <v>2.93</v>
          </cell>
          <cell r="Y163">
            <v>1200000</v>
          </cell>
          <cell r="Z163">
            <v>1200000</v>
          </cell>
          <cell r="AA163">
            <v>3516000</v>
          </cell>
          <cell r="AB163">
            <v>3269880000</v>
          </cell>
          <cell r="AC163">
            <v>2.93</v>
          </cell>
          <cell r="AD163">
            <v>1300000</v>
          </cell>
          <cell r="AE163">
            <v>1300000</v>
          </cell>
          <cell r="AF163">
            <v>3809000</v>
          </cell>
          <cell r="AG163">
            <v>3542370000</v>
          </cell>
          <cell r="AH163">
            <v>2.88</v>
          </cell>
          <cell r="AI163">
            <v>1200000</v>
          </cell>
          <cell r="AJ163">
            <v>1200000</v>
          </cell>
          <cell r="AK163">
            <v>3456000</v>
          </cell>
          <cell r="AL163">
            <v>3214080000</v>
          </cell>
          <cell r="AM163">
            <v>2.88</v>
          </cell>
          <cell r="AN163">
            <v>1200000</v>
          </cell>
          <cell r="AO163">
            <v>1200000</v>
          </cell>
          <cell r="AP163">
            <v>3456000</v>
          </cell>
          <cell r="AQ163">
            <v>3214080000</v>
          </cell>
          <cell r="AR163">
            <v>2.88</v>
          </cell>
          <cell r="AS163">
            <v>1200000</v>
          </cell>
          <cell r="AT163">
            <v>1200000</v>
          </cell>
          <cell r="AU163">
            <v>3456000</v>
          </cell>
          <cell r="AV163">
            <v>3214080000</v>
          </cell>
          <cell r="AW163">
            <v>2.83</v>
          </cell>
          <cell r="AX163">
            <v>1250000</v>
          </cell>
          <cell r="AY163">
            <v>1250000</v>
          </cell>
          <cell r="AZ163">
            <v>3537500</v>
          </cell>
          <cell r="BA163">
            <v>3289875000</v>
          </cell>
          <cell r="BB163">
            <v>2.83</v>
          </cell>
          <cell r="BC163">
            <v>1250000</v>
          </cell>
          <cell r="BD163">
            <v>1250000</v>
          </cell>
          <cell r="BE163">
            <v>3537500</v>
          </cell>
          <cell r="BF163">
            <v>3289875000</v>
          </cell>
          <cell r="BG163">
            <v>2.83</v>
          </cell>
          <cell r="BH163">
            <v>1400000</v>
          </cell>
          <cell r="BI163">
            <v>1400000</v>
          </cell>
          <cell r="BJ163">
            <v>3962000</v>
          </cell>
          <cell r="BK163">
            <v>3684660000</v>
          </cell>
          <cell r="BL163">
            <v>2.78</v>
          </cell>
          <cell r="BM163">
            <v>1400000</v>
          </cell>
          <cell r="BN163">
            <v>1400000</v>
          </cell>
          <cell r="BO163">
            <v>3891999.9999999995</v>
          </cell>
          <cell r="BP163">
            <v>3619559999.9999995</v>
          </cell>
          <cell r="BQ163">
            <v>2.78</v>
          </cell>
          <cell r="BR163">
            <v>1300000</v>
          </cell>
          <cell r="BS163">
            <v>1300000</v>
          </cell>
          <cell r="BT163">
            <v>3613999.9999999995</v>
          </cell>
          <cell r="BU163">
            <v>3361019999.9999995</v>
          </cell>
          <cell r="BV163">
            <v>2.78</v>
          </cell>
          <cell r="BW163">
            <v>1300000</v>
          </cell>
          <cell r="BX163">
            <v>1300000</v>
          </cell>
          <cell r="BY163">
            <v>3613999.9999999995</v>
          </cell>
          <cell r="BZ163">
            <v>3361019999.9999995</v>
          </cell>
          <cell r="CA163">
            <v>7900000</v>
          </cell>
          <cell r="CB163">
            <v>20606010000</v>
          </cell>
          <cell r="CC163">
            <v>15200000</v>
          </cell>
          <cell r="CD163">
            <v>15200000</v>
          </cell>
          <cell r="CE163">
            <v>43366000</v>
          </cell>
          <cell r="CF163">
            <v>40330380000</v>
          </cell>
        </row>
        <row r="164">
          <cell r="A164" t="str">
            <v>연결</v>
          </cell>
          <cell r="B164" t="str">
            <v>제품</v>
          </cell>
          <cell r="C164" t="str">
            <v>노.CRM1</v>
          </cell>
          <cell r="D164" t="str">
            <v>원통형</v>
          </cell>
          <cell r="E164" t="str">
            <v>Cell</v>
          </cell>
          <cell r="G164" t="str">
            <v>국산</v>
          </cell>
          <cell r="H164" t="str">
            <v>018650</v>
          </cell>
          <cell r="I164" t="str">
            <v>018650C1</v>
          </cell>
          <cell r="J164" t="str">
            <v>Dell</v>
          </cell>
          <cell r="K164" t="str">
            <v>Simplo</v>
          </cell>
          <cell r="L164" t="str">
            <v>직수출</v>
          </cell>
          <cell r="M164" t="str">
            <v>USD</v>
          </cell>
          <cell r="N164" t="str">
            <v>중국</v>
          </cell>
          <cell r="O164" t="str">
            <v>손정호</v>
          </cell>
          <cell r="P164">
            <v>1</v>
          </cell>
          <cell r="Q164" t="str">
            <v>노트북</v>
          </cell>
          <cell r="T164">
            <v>0</v>
          </cell>
          <cell r="V164">
            <v>0</v>
          </cell>
          <cell r="W164">
            <v>0</v>
          </cell>
          <cell r="Y164">
            <v>0</v>
          </cell>
          <cell r="AA164">
            <v>0</v>
          </cell>
          <cell r="AB164">
            <v>0</v>
          </cell>
          <cell r="AD164">
            <v>0</v>
          </cell>
          <cell r="AF164">
            <v>0</v>
          </cell>
          <cell r="AG164">
            <v>0</v>
          </cell>
          <cell r="AH164">
            <v>3</v>
          </cell>
          <cell r="AI164">
            <v>0</v>
          </cell>
          <cell r="AK164">
            <v>0</v>
          </cell>
          <cell r="AL164">
            <v>0</v>
          </cell>
          <cell r="AM164">
            <v>3</v>
          </cell>
          <cell r="AN164">
            <v>0</v>
          </cell>
          <cell r="AP164">
            <v>0</v>
          </cell>
          <cell r="AQ164">
            <v>0</v>
          </cell>
          <cell r="AR164">
            <v>3</v>
          </cell>
          <cell r="AS164">
            <v>0</v>
          </cell>
          <cell r="AU164">
            <v>0</v>
          </cell>
          <cell r="AV164">
            <v>0</v>
          </cell>
          <cell r="AW164">
            <v>2.95</v>
          </cell>
          <cell r="AX164">
            <v>0</v>
          </cell>
          <cell r="AZ164">
            <v>0</v>
          </cell>
          <cell r="BA164">
            <v>0</v>
          </cell>
          <cell r="BB164">
            <v>2.95</v>
          </cell>
          <cell r="BC164">
            <v>0</v>
          </cell>
          <cell r="BE164">
            <v>0</v>
          </cell>
          <cell r="BF164">
            <v>0</v>
          </cell>
          <cell r="BG164">
            <v>2.95</v>
          </cell>
          <cell r="BH164">
            <v>0</v>
          </cell>
          <cell r="BJ164">
            <v>0</v>
          </cell>
          <cell r="BK164">
            <v>0</v>
          </cell>
          <cell r="BL164">
            <v>2.9</v>
          </cell>
          <cell r="BM164">
            <v>0</v>
          </cell>
          <cell r="BO164">
            <v>0</v>
          </cell>
          <cell r="BP164">
            <v>0</v>
          </cell>
          <cell r="BQ164">
            <v>2.9</v>
          </cell>
          <cell r="BR164">
            <v>0</v>
          </cell>
          <cell r="BT164">
            <v>0</v>
          </cell>
          <cell r="BU164">
            <v>0</v>
          </cell>
          <cell r="BV164">
            <v>2.9</v>
          </cell>
          <cell r="BW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</row>
        <row r="165">
          <cell r="A165" t="str">
            <v>연결</v>
          </cell>
          <cell r="B165" t="str">
            <v>제품</v>
          </cell>
          <cell r="C165" t="str">
            <v>노.CRM1</v>
          </cell>
          <cell r="D165" t="str">
            <v>원통형</v>
          </cell>
          <cell r="E165" t="str">
            <v>Pack</v>
          </cell>
          <cell r="G165" t="str">
            <v>국산</v>
          </cell>
          <cell r="H165" t="str">
            <v>018650</v>
          </cell>
          <cell r="I165" t="str">
            <v>018650A2</v>
          </cell>
          <cell r="J165" t="str">
            <v>Toshiba</v>
          </cell>
          <cell r="K165" t="str">
            <v>TIH</v>
          </cell>
          <cell r="L165" t="str">
            <v>직수출</v>
          </cell>
          <cell r="M165" t="str">
            <v>USD</v>
          </cell>
          <cell r="N165" t="str">
            <v>일본</v>
          </cell>
          <cell r="O165" t="str">
            <v>권득용</v>
          </cell>
          <cell r="P165">
            <v>6</v>
          </cell>
          <cell r="Q165" t="str">
            <v>노트북</v>
          </cell>
          <cell r="T165">
            <v>0</v>
          </cell>
          <cell r="V165">
            <v>0</v>
          </cell>
          <cell r="W165">
            <v>0</v>
          </cell>
          <cell r="Y165">
            <v>0</v>
          </cell>
          <cell r="AA165">
            <v>0</v>
          </cell>
          <cell r="AB165">
            <v>0</v>
          </cell>
          <cell r="AD165">
            <v>0</v>
          </cell>
          <cell r="AF165">
            <v>0</v>
          </cell>
          <cell r="AG165">
            <v>0</v>
          </cell>
          <cell r="AI165">
            <v>0</v>
          </cell>
          <cell r="AK165">
            <v>0</v>
          </cell>
          <cell r="AL165">
            <v>0</v>
          </cell>
          <cell r="AN165">
            <v>0</v>
          </cell>
          <cell r="AP165">
            <v>0</v>
          </cell>
          <cell r="AQ165">
            <v>0</v>
          </cell>
          <cell r="AS165">
            <v>0</v>
          </cell>
          <cell r="AU165">
            <v>0</v>
          </cell>
          <cell r="AV165">
            <v>0</v>
          </cell>
          <cell r="AW165">
            <v>20</v>
          </cell>
          <cell r="AX165">
            <v>0</v>
          </cell>
          <cell r="AZ165">
            <v>0</v>
          </cell>
          <cell r="BA165">
            <v>0</v>
          </cell>
          <cell r="BB165">
            <v>20</v>
          </cell>
          <cell r="BC165">
            <v>0</v>
          </cell>
          <cell r="BE165">
            <v>0</v>
          </cell>
          <cell r="BF165">
            <v>0</v>
          </cell>
          <cell r="BG165">
            <v>20</v>
          </cell>
          <cell r="BH165">
            <v>0</v>
          </cell>
          <cell r="BJ165">
            <v>0</v>
          </cell>
          <cell r="BK165">
            <v>0</v>
          </cell>
          <cell r="BL165">
            <v>19.5</v>
          </cell>
          <cell r="BM165">
            <v>60000</v>
          </cell>
          <cell r="BN165">
            <v>10000</v>
          </cell>
          <cell r="BO165">
            <v>195000</v>
          </cell>
          <cell r="BP165">
            <v>181350000</v>
          </cell>
          <cell r="BQ165">
            <v>19.5</v>
          </cell>
          <cell r="BR165">
            <v>90000</v>
          </cell>
          <cell r="BS165">
            <v>15000</v>
          </cell>
          <cell r="BT165">
            <v>292500</v>
          </cell>
          <cell r="BU165">
            <v>272025000</v>
          </cell>
          <cell r="BV165">
            <v>19.5</v>
          </cell>
          <cell r="BW165">
            <v>120000</v>
          </cell>
          <cell r="BX165">
            <v>20000</v>
          </cell>
          <cell r="BY165">
            <v>390000</v>
          </cell>
          <cell r="BZ165">
            <v>362700000</v>
          </cell>
          <cell r="CA165">
            <v>270000</v>
          </cell>
          <cell r="CB165">
            <v>816075000</v>
          </cell>
          <cell r="CC165">
            <v>270000</v>
          </cell>
          <cell r="CD165">
            <v>45000</v>
          </cell>
          <cell r="CE165">
            <v>877500</v>
          </cell>
          <cell r="CF165">
            <v>816075000</v>
          </cell>
        </row>
        <row r="166">
          <cell r="A166" t="str">
            <v>연결</v>
          </cell>
          <cell r="B166" t="str">
            <v>제품</v>
          </cell>
          <cell r="C166" t="str">
            <v>노.CRM1</v>
          </cell>
          <cell r="D166" t="str">
            <v>원통형</v>
          </cell>
          <cell r="E166" t="str">
            <v>Cell</v>
          </cell>
          <cell r="G166" t="str">
            <v>국산</v>
          </cell>
          <cell r="H166" t="str">
            <v>018650</v>
          </cell>
          <cell r="I166" t="str">
            <v>018650S2</v>
          </cell>
          <cell r="J166" t="str">
            <v>Acer</v>
          </cell>
          <cell r="K166" t="str">
            <v>Simplo</v>
          </cell>
          <cell r="L166" t="str">
            <v>직수출</v>
          </cell>
          <cell r="M166" t="str">
            <v>USD</v>
          </cell>
          <cell r="N166" t="str">
            <v>대만</v>
          </cell>
          <cell r="O166" t="str">
            <v>라희관</v>
          </cell>
          <cell r="P166">
            <v>1</v>
          </cell>
          <cell r="Q166" t="str">
            <v>노트북</v>
          </cell>
          <cell r="S166">
            <v>1.85</v>
          </cell>
          <cell r="T166">
            <v>0</v>
          </cell>
          <cell r="V166">
            <v>0</v>
          </cell>
          <cell r="W166">
            <v>0</v>
          </cell>
          <cell r="X166">
            <v>1.85</v>
          </cell>
          <cell r="Y166">
            <v>0</v>
          </cell>
          <cell r="AA166">
            <v>0</v>
          </cell>
          <cell r="AB166">
            <v>0</v>
          </cell>
          <cell r="AC166">
            <v>1.85</v>
          </cell>
          <cell r="AD166">
            <v>0</v>
          </cell>
          <cell r="AF166">
            <v>0</v>
          </cell>
          <cell r="AG166">
            <v>0</v>
          </cell>
          <cell r="AH166">
            <v>1.85</v>
          </cell>
          <cell r="AI166">
            <v>0</v>
          </cell>
          <cell r="AK166">
            <v>0</v>
          </cell>
          <cell r="AL166">
            <v>0</v>
          </cell>
          <cell r="AM166">
            <v>1.85</v>
          </cell>
          <cell r="AN166">
            <v>0</v>
          </cell>
          <cell r="AP166">
            <v>0</v>
          </cell>
          <cell r="AQ166">
            <v>0</v>
          </cell>
          <cell r="AR166">
            <v>1.85</v>
          </cell>
          <cell r="AS166">
            <v>0</v>
          </cell>
          <cell r="AU166">
            <v>0</v>
          </cell>
          <cell r="AV166">
            <v>0</v>
          </cell>
          <cell r="AW166">
            <v>1.8</v>
          </cell>
          <cell r="AX166">
            <v>0</v>
          </cell>
          <cell r="AZ166">
            <v>0</v>
          </cell>
          <cell r="BA166">
            <v>0</v>
          </cell>
          <cell r="BB166">
            <v>1.8</v>
          </cell>
          <cell r="BC166">
            <v>0</v>
          </cell>
          <cell r="BE166">
            <v>0</v>
          </cell>
          <cell r="BF166">
            <v>0</v>
          </cell>
          <cell r="BG166">
            <v>1.8</v>
          </cell>
          <cell r="BH166">
            <v>130000</v>
          </cell>
          <cell r="BI166">
            <v>130000</v>
          </cell>
          <cell r="BJ166">
            <v>234000</v>
          </cell>
          <cell r="BK166">
            <v>217620000</v>
          </cell>
          <cell r="BL166">
            <v>1.8</v>
          </cell>
          <cell r="BM166">
            <v>130000</v>
          </cell>
          <cell r="BN166">
            <v>130000</v>
          </cell>
          <cell r="BO166">
            <v>234000</v>
          </cell>
          <cell r="BP166">
            <v>217620000</v>
          </cell>
          <cell r="BQ166">
            <v>1.8</v>
          </cell>
          <cell r="BR166">
            <v>130000</v>
          </cell>
          <cell r="BS166">
            <v>130000</v>
          </cell>
          <cell r="BT166">
            <v>234000</v>
          </cell>
          <cell r="BU166">
            <v>217620000</v>
          </cell>
          <cell r="BV166">
            <v>1.8</v>
          </cell>
          <cell r="BW166">
            <v>130000</v>
          </cell>
          <cell r="BX166">
            <v>130000</v>
          </cell>
          <cell r="BY166">
            <v>234000</v>
          </cell>
          <cell r="BZ166">
            <v>217620000</v>
          </cell>
          <cell r="CA166">
            <v>520000</v>
          </cell>
          <cell r="CB166">
            <v>870480000</v>
          </cell>
          <cell r="CC166">
            <v>520000</v>
          </cell>
          <cell r="CD166">
            <v>520000</v>
          </cell>
          <cell r="CE166">
            <v>936000</v>
          </cell>
          <cell r="CF166">
            <v>870480000</v>
          </cell>
        </row>
        <row r="167">
          <cell r="A167" t="str">
            <v>연결</v>
          </cell>
          <cell r="B167" t="str">
            <v>제품</v>
          </cell>
          <cell r="C167" t="str">
            <v>노.CRM1</v>
          </cell>
          <cell r="D167" t="str">
            <v>원통형</v>
          </cell>
          <cell r="E167" t="str">
            <v>Cell</v>
          </cell>
          <cell r="G167" t="str">
            <v>국산</v>
          </cell>
          <cell r="H167" t="str">
            <v>018650</v>
          </cell>
          <cell r="I167" t="str">
            <v>018650A2</v>
          </cell>
          <cell r="J167" t="str">
            <v>Acer</v>
          </cell>
          <cell r="K167" t="str">
            <v>Simplo</v>
          </cell>
          <cell r="L167" t="str">
            <v>직수출</v>
          </cell>
          <cell r="M167" t="str">
            <v>USD</v>
          </cell>
          <cell r="N167" t="str">
            <v>대만</v>
          </cell>
          <cell r="O167" t="str">
            <v>라희관</v>
          </cell>
          <cell r="P167">
            <v>1</v>
          </cell>
          <cell r="Q167" t="str">
            <v>노트북</v>
          </cell>
          <cell r="S167">
            <v>2.4</v>
          </cell>
          <cell r="T167">
            <v>0</v>
          </cell>
          <cell r="V167">
            <v>0</v>
          </cell>
          <cell r="W167">
            <v>0</v>
          </cell>
          <cell r="X167">
            <v>2.4</v>
          </cell>
          <cell r="Y167">
            <v>0</v>
          </cell>
          <cell r="AA167">
            <v>0</v>
          </cell>
          <cell r="AB167">
            <v>0</v>
          </cell>
          <cell r="AC167">
            <v>2.4</v>
          </cell>
          <cell r="AD167">
            <v>0</v>
          </cell>
          <cell r="AF167">
            <v>0</v>
          </cell>
          <cell r="AG167">
            <v>0</v>
          </cell>
          <cell r="AH167">
            <v>2.4</v>
          </cell>
          <cell r="AI167">
            <v>0</v>
          </cell>
          <cell r="AK167">
            <v>0</v>
          </cell>
          <cell r="AL167">
            <v>0</v>
          </cell>
          <cell r="AM167">
            <v>2.4</v>
          </cell>
          <cell r="AN167">
            <v>0</v>
          </cell>
          <cell r="AP167">
            <v>0</v>
          </cell>
          <cell r="AQ167">
            <v>0</v>
          </cell>
          <cell r="AR167">
            <v>2.4</v>
          </cell>
          <cell r="AS167">
            <v>0</v>
          </cell>
          <cell r="AU167">
            <v>0</v>
          </cell>
          <cell r="AV167">
            <v>0</v>
          </cell>
          <cell r="AW167">
            <v>2.35</v>
          </cell>
          <cell r="AX167">
            <v>0</v>
          </cell>
          <cell r="AZ167">
            <v>0</v>
          </cell>
          <cell r="BA167">
            <v>0</v>
          </cell>
          <cell r="BB167">
            <v>2.35</v>
          </cell>
          <cell r="BC167">
            <v>0</v>
          </cell>
          <cell r="BE167">
            <v>0</v>
          </cell>
          <cell r="BF167">
            <v>0</v>
          </cell>
          <cell r="BG167">
            <v>2.35</v>
          </cell>
          <cell r="BH167">
            <v>120000</v>
          </cell>
          <cell r="BI167">
            <v>120000</v>
          </cell>
          <cell r="BJ167">
            <v>282000</v>
          </cell>
          <cell r="BK167">
            <v>262260000</v>
          </cell>
          <cell r="BL167">
            <v>2.35</v>
          </cell>
          <cell r="BM167">
            <v>120000</v>
          </cell>
          <cell r="BN167">
            <v>120000</v>
          </cell>
          <cell r="BO167">
            <v>282000</v>
          </cell>
          <cell r="BP167">
            <v>262260000</v>
          </cell>
          <cell r="BQ167">
            <v>2.35</v>
          </cell>
          <cell r="BR167">
            <v>120000</v>
          </cell>
          <cell r="BS167">
            <v>120000</v>
          </cell>
          <cell r="BT167">
            <v>282000</v>
          </cell>
          <cell r="BU167">
            <v>262260000</v>
          </cell>
          <cell r="BV167">
            <v>2.35</v>
          </cell>
          <cell r="BW167">
            <v>120000</v>
          </cell>
          <cell r="BX167">
            <v>120000</v>
          </cell>
          <cell r="BY167">
            <v>282000</v>
          </cell>
          <cell r="BZ167">
            <v>262260000</v>
          </cell>
          <cell r="CA167">
            <v>480000</v>
          </cell>
          <cell r="CB167">
            <v>1049040000</v>
          </cell>
          <cell r="CC167">
            <v>480000</v>
          </cell>
          <cell r="CD167">
            <v>480000</v>
          </cell>
          <cell r="CE167">
            <v>1128000</v>
          </cell>
          <cell r="CF167">
            <v>1049040000</v>
          </cell>
        </row>
        <row r="168">
          <cell r="A168" t="str">
            <v>연결</v>
          </cell>
          <cell r="B168" t="str">
            <v>제품</v>
          </cell>
          <cell r="C168" t="str">
            <v>노.CRM1</v>
          </cell>
          <cell r="D168" t="str">
            <v>원통형</v>
          </cell>
          <cell r="E168" t="str">
            <v>Cell</v>
          </cell>
          <cell r="G168" t="str">
            <v>국산</v>
          </cell>
          <cell r="H168" t="str">
            <v>018650</v>
          </cell>
          <cell r="I168" t="str">
            <v>018650P2</v>
          </cell>
          <cell r="J168" t="str">
            <v>FSC</v>
          </cell>
          <cell r="K168" t="str">
            <v>GLW</v>
          </cell>
          <cell r="L168" t="str">
            <v>직수출</v>
          </cell>
          <cell r="M168" t="str">
            <v>USD</v>
          </cell>
          <cell r="N168" t="str">
            <v>대만</v>
          </cell>
          <cell r="O168" t="str">
            <v>이정원</v>
          </cell>
          <cell r="P168">
            <v>1</v>
          </cell>
          <cell r="Q168" t="str">
            <v>노트북</v>
          </cell>
          <cell r="S168">
            <v>1.85</v>
          </cell>
          <cell r="T168">
            <v>0</v>
          </cell>
          <cell r="V168">
            <v>0</v>
          </cell>
          <cell r="W168">
            <v>0</v>
          </cell>
          <cell r="X168">
            <v>1.85</v>
          </cell>
          <cell r="Y168">
            <v>0</v>
          </cell>
          <cell r="AA168">
            <v>0</v>
          </cell>
          <cell r="AB168">
            <v>0</v>
          </cell>
          <cell r="AC168">
            <v>1.85</v>
          </cell>
          <cell r="AD168">
            <v>0</v>
          </cell>
          <cell r="AF168">
            <v>0</v>
          </cell>
          <cell r="AG168">
            <v>0</v>
          </cell>
          <cell r="AH168">
            <v>1.85</v>
          </cell>
          <cell r="AI168">
            <v>0</v>
          </cell>
          <cell r="AK168">
            <v>0</v>
          </cell>
          <cell r="AL168">
            <v>0</v>
          </cell>
          <cell r="AM168">
            <v>1.85</v>
          </cell>
          <cell r="AN168">
            <v>0</v>
          </cell>
          <cell r="AP168">
            <v>0</v>
          </cell>
          <cell r="AQ168">
            <v>0</v>
          </cell>
          <cell r="AR168">
            <v>1.85</v>
          </cell>
          <cell r="AS168">
            <v>0</v>
          </cell>
          <cell r="AU168">
            <v>0</v>
          </cell>
          <cell r="AV168">
            <v>0</v>
          </cell>
          <cell r="AW168">
            <v>1.8</v>
          </cell>
          <cell r="AX168">
            <v>0</v>
          </cell>
          <cell r="AZ168">
            <v>0</v>
          </cell>
          <cell r="BA168">
            <v>0</v>
          </cell>
          <cell r="BB168">
            <v>1.8</v>
          </cell>
          <cell r="BC168">
            <v>0</v>
          </cell>
          <cell r="BE168">
            <v>0</v>
          </cell>
          <cell r="BF168">
            <v>0</v>
          </cell>
          <cell r="BG168">
            <v>1.8</v>
          </cell>
          <cell r="BH168">
            <v>0</v>
          </cell>
          <cell r="BJ168">
            <v>0</v>
          </cell>
          <cell r="BK168">
            <v>0</v>
          </cell>
          <cell r="BL168">
            <v>1.8</v>
          </cell>
          <cell r="BM168">
            <v>0</v>
          </cell>
          <cell r="BO168">
            <v>0</v>
          </cell>
          <cell r="BP168">
            <v>0</v>
          </cell>
          <cell r="BQ168">
            <v>1.8</v>
          </cell>
          <cell r="BR168">
            <v>0</v>
          </cell>
          <cell r="BT168">
            <v>0</v>
          </cell>
          <cell r="BU168">
            <v>0</v>
          </cell>
          <cell r="BV168">
            <v>1.8</v>
          </cell>
          <cell r="BW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</row>
        <row r="169">
          <cell r="A169" t="str">
            <v>연결</v>
          </cell>
          <cell r="B169" t="str">
            <v>제품</v>
          </cell>
          <cell r="C169" t="str">
            <v>노.CRM1</v>
          </cell>
          <cell r="D169" t="str">
            <v>원통형</v>
          </cell>
          <cell r="E169" t="str">
            <v>Cell</v>
          </cell>
          <cell r="G169" t="str">
            <v>국산</v>
          </cell>
          <cell r="H169" t="str">
            <v>018650</v>
          </cell>
          <cell r="I169" t="str">
            <v>018650S2</v>
          </cell>
          <cell r="J169" t="str">
            <v>FSC</v>
          </cell>
          <cell r="K169" t="str">
            <v>GLW</v>
          </cell>
          <cell r="L169" t="str">
            <v>직수출</v>
          </cell>
          <cell r="M169" t="str">
            <v>USD</v>
          </cell>
          <cell r="N169" t="str">
            <v>대만</v>
          </cell>
          <cell r="O169" t="str">
            <v>이정원</v>
          </cell>
          <cell r="P169">
            <v>1</v>
          </cell>
          <cell r="Q169" t="str">
            <v>노트북</v>
          </cell>
          <cell r="S169">
            <v>1.95</v>
          </cell>
          <cell r="T169">
            <v>0</v>
          </cell>
          <cell r="V169">
            <v>0</v>
          </cell>
          <cell r="W169">
            <v>0</v>
          </cell>
          <cell r="X169">
            <v>1.95</v>
          </cell>
          <cell r="Y169">
            <v>0</v>
          </cell>
          <cell r="AA169">
            <v>0</v>
          </cell>
          <cell r="AB169">
            <v>0</v>
          </cell>
          <cell r="AC169">
            <v>1.95</v>
          </cell>
          <cell r="AD169">
            <v>0</v>
          </cell>
          <cell r="AF169">
            <v>0</v>
          </cell>
          <cell r="AG169">
            <v>0</v>
          </cell>
          <cell r="AH169">
            <v>1.95</v>
          </cell>
          <cell r="AI169">
            <v>0</v>
          </cell>
          <cell r="AK169">
            <v>0</v>
          </cell>
          <cell r="AL169">
            <v>0</v>
          </cell>
          <cell r="AM169">
            <v>1.95</v>
          </cell>
          <cell r="AN169">
            <v>100000</v>
          </cell>
          <cell r="AO169">
            <v>100000</v>
          </cell>
          <cell r="AP169">
            <v>195000</v>
          </cell>
          <cell r="AQ169">
            <v>181350000</v>
          </cell>
          <cell r="AR169">
            <v>1.95</v>
          </cell>
          <cell r="AS169">
            <v>150000</v>
          </cell>
          <cell r="AT169">
            <v>150000</v>
          </cell>
          <cell r="AU169">
            <v>292500</v>
          </cell>
          <cell r="AV169">
            <v>272025000</v>
          </cell>
          <cell r="AW169">
            <v>1.9</v>
          </cell>
          <cell r="AX169">
            <v>150000</v>
          </cell>
          <cell r="AY169">
            <v>150000</v>
          </cell>
          <cell r="AZ169">
            <v>285000</v>
          </cell>
          <cell r="BA169">
            <v>265050000</v>
          </cell>
          <cell r="BB169">
            <v>1.9</v>
          </cell>
          <cell r="BC169">
            <v>180000</v>
          </cell>
          <cell r="BD169">
            <v>180000</v>
          </cell>
          <cell r="BE169">
            <v>342000</v>
          </cell>
          <cell r="BF169">
            <v>318060000</v>
          </cell>
          <cell r="BG169">
            <v>1.9</v>
          </cell>
          <cell r="BH169">
            <v>200000</v>
          </cell>
          <cell r="BI169">
            <v>200000</v>
          </cell>
          <cell r="BJ169">
            <v>380000</v>
          </cell>
          <cell r="BK169">
            <v>353400000</v>
          </cell>
          <cell r="BL169">
            <v>1.9</v>
          </cell>
          <cell r="BM169">
            <v>200000</v>
          </cell>
          <cell r="BN169">
            <v>200000</v>
          </cell>
          <cell r="BO169">
            <v>380000</v>
          </cell>
          <cell r="BP169">
            <v>353400000</v>
          </cell>
          <cell r="BQ169">
            <v>1.9</v>
          </cell>
          <cell r="BR169">
            <v>200000</v>
          </cell>
          <cell r="BS169">
            <v>200000</v>
          </cell>
          <cell r="BT169">
            <v>380000</v>
          </cell>
          <cell r="BU169">
            <v>353400000</v>
          </cell>
          <cell r="BV169">
            <v>1.9</v>
          </cell>
          <cell r="BW169">
            <v>180000</v>
          </cell>
          <cell r="BX169">
            <v>180000</v>
          </cell>
          <cell r="BY169">
            <v>342000</v>
          </cell>
          <cell r="BZ169">
            <v>318060000</v>
          </cell>
          <cell r="CA169">
            <v>1110000</v>
          </cell>
          <cell r="CB169">
            <v>1961370000</v>
          </cell>
          <cell r="CC169">
            <v>1360000</v>
          </cell>
          <cell r="CD169">
            <v>1360000</v>
          </cell>
          <cell r="CE169">
            <v>2596500</v>
          </cell>
          <cell r="CF169">
            <v>2414745000</v>
          </cell>
        </row>
        <row r="170">
          <cell r="A170" t="str">
            <v>연결</v>
          </cell>
          <cell r="B170" t="str">
            <v>제품</v>
          </cell>
          <cell r="C170" t="str">
            <v>노.CRM1</v>
          </cell>
          <cell r="D170" t="str">
            <v>원통형</v>
          </cell>
          <cell r="E170" t="str">
            <v>Cell</v>
          </cell>
          <cell r="G170" t="str">
            <v>국산</v>
          </cell>
          <cell r="H170" t="str">
            <v>018650</v>
          </cell>
          <cell r="I170" t="str">
            <v>018650A2</v>
          </cell>
          <cell r="J170" t="str">
            <v>FSC</v>
          </cell>
          <cell r="K170" t="str">
            <v>GLW</v>
          </cell>
          <cell r="L170" t="str">
            <v>직수출</v>
          </cell>
          <cell r="M170" t="str">
            <v>USD</v>
          </cell>
          <cell r="N170" t="str">
            <v>대만</v>
          </cell>
          <cell r="O170" t="str">
            <v>이정원</v>
          </cell>
          <cell r="P170">
            <v>1</v>
          </cell>
          <cell r="Q170" t="str">
            <v>노트북</v>
          </cell>
          <cell r="S170">
            <v>2.4</v>
          </cell>
          <cell r="T170">
            <v>0</v>
          </cell>
          <cell r="V170">
            <v>0</v>
          </cell>
          <cell r="W170">
            <v>0</v>
          </cell>
          <cell r="X170">
            <v>2.4</v>
          </cell>
          <cell r="Y170">
            <v>0</v>
          </cell>
          <cell r="AA170">
            <v>0</v>
          </cell>
          <cell r="AB170">
            <v>0</v>
          </cell>
          <cell r="AC170">
            <v>2.4</v>
          </cell>
          <cell r="AD170">
            <v>0</v>
          </cell>
          <cell r="AF170">
            <v>0</v>
          </cell>
          <cell r="AG170">
            <v>0</v>
          </cell>
          <cell r="AH170">
            <v>2.4</v>
          </cell>
          <cell r="AI170">
            <v>0</v>
          </cell>
          <cell r="AK170">
            <v>0</v>
          </cell>
          <cell r="AL170">
            <v>0</v>
          </cell>
          <cell r="AM170">
            <v>2.4</v>
          </cell>
          <cell r="AN170">
            <v>0</v>
          </cell>
          <cell r="AP170">
            <v>0</v>
          </cell>
          <cell r="AQ170">
            <v>0</v>
          </cell>
          <cell r="AR170">
            <v>2.4</v>
          </cell>
          <cell r="AS170">
            <v>0</v>
          </cell>
          <cell r="AU170">
            <v>0</v>
          </cell>
          <cell r="AV170">
            <v>0</v>
          </cell>
          <cell r="AW170">
            <v>2.35</v>
          </cell>
          <cell r="AX170">
            <v>50000</v>
          </cell>
          <cell r="AY170">
            <v>50000</v>
          </cell>
          <cell r="AZ170">
            <v>117500</v>
          </cell>
          <cell r="BA170">
            <v>109275000</v>
          </cell>
          <cell r="BB170">
            <v>2.35</v>
          </cell>
          <cell r="BC170">
            <v>80000</v>
          </cell>
          <cell r="BD170">
            <v>80000</v>
          </cell>
          <cell r="BE170">
            <v>188000</v>
          </cell>
          <cell r="BF170">
            <v>174840000</v>
          </cell>
          <cell r="BG170">
            <v>2.35</v>
          </cell>
          <cell r="BH170">
            <v>100000</v>
          </cell>
          <cell r="BI170">
            <v>100000</v>
          </cell>
          <cell r="BJ170">
            <v>235000</v>
          </cell>
          <cell r="BK170">
            <v>218550000</v>
          </cell>
          <cell r="BL170">
            <v>2.35</v>
          </cell>
          <cell r="BM170">
            <v>100000</v>
          </cell>
          <cell r="BN170">
            <v>100000</v>
          </cell>
          <cell r="BO170">
            <v>235000</v>
          </cell>
          <cell r="BP170">
            <v>218550000</v>
          </cell>
          <cell r="BQ170">
            <v>2.35</v>
          </cell>
          <cell r="BR170">
            <v>100000</v>
          </cell>
          <cell r="BS170">
            <v>100000</v>
          </cell>
          <cell r="BT170">
            <v>235000</v>
          </cell>
          <cell r="BU170">
            <v>218550000</v>
          </cell>
          <cell r="BV170">
            <v>2.35</v>
          </cell>
          <cell r="BW170">
            <v>80000</v>
          </cell>
          <cell r="BX170">
            <v>80000</v>
          </cell>
          <cell r="BY170">
            <v>188000</v>
          </cell>
          <cell r="BZ170">
            <v>174840000</v>
          </cell>
          <cell r="CA170">
            <v>510000</v>
          </cell>
          <cell r="CB170">
            <v>1114605000</v>
          </cell>
          <cell r="CC170">
            <v>510000</v>
          </cell>
          <cell r="CD170">
            <v>510000</v>
          </cell>
          <cell r="CE170">
            <v>1198500</v>
          </cell>
          <cell r="CF170">
            <v>1114605000</v>
          </cell>
        </row>
        <row r="171">
          <cell r="A171" t="str">
            <v>연결</v>
          </cell>
          <cell r="B171" t="str">
            <v>제품</v>
          </cell>
          <cell r="C171" t="str">
            <v>노.CRM1</v>
          </cell>
          <cell r="D171" t="str">
            <v>원통형</v>
          </cell>
          <cell r="E171" t="str">
            <v>Cell</v>
          </cell>
          <cell r="G171" t="str">
            <v>국산</v>
          </cell>
          <cell r="H171" t="str">
            <v>018650</v>
          </cell>
          <cell r="I171" t="str">
            <v>018650A2</v>
          </cell>
          <cell r="J171" t="str">
            <v>Asustek</v>
          </cell>
          <cell r="K171" t="str">
            <v>Celxpert</v>
          </cell>
          <cell r="L171" t="str">
            <v>직수출</v>
          </cell>
          <cell r="M171" t="str">
            <v>USD</v>
          </cell>
          <cell r="N171" t="str">
            <v>대만</v>
          </cell>
          <cell r="O171" t="str">
            <v>라희관</v>
          </cell>
          <cell r="P171">
            <v>1</v>
          </cell>
          <cell r="Q171" t="str">
            <v>노트북</v>
          </cell>
          <cell r="S171">
            <v>2.4</v>
          </cell>
          <cell r="T171">
            <v>200000</v>
          </cell>
          <cell r="U171">
            <v>200000</v>
          </cell>
          <cell r="V171">
            <v>480000</v>
          </cell>
          <cell r="W171">
            <v>446400000</v>
          </cell>
          <cell r="X171">
            <v>2.4</v>
          </cell>
          <cell r="Y171">
            <v>200000</v>
          </cell>
          <cell r="Z171">
            <v>200000</v>
          </cell>
          <cell r="AA171">
            <v>480000</v>
          </cell>
          <cell r="AB171">
            <v>446400000</v>
          </cell>
          <cell r="AC171">
            <v>2.4</v>
          </cell>
          <cell r="AD171">
            <v>200000</v>
          </cell>
          <cell r="AE171">
            <v>200000</v>
          </cell>
          <cell r="AF171">
            <v>480000</v>
          </cell>
          <cell r="AG171">
            <v>446400000</v>
          </cell>
          <cell r="AH171">
            <v>2.35</v>
          </cell>
          <cell r="AI171">
            <v>300000</v>
          </cell>
          <cell r="AJ171">
            <v>300000</v>
          </cell>
          <cell r="AK171">
            <v>705000</v>
          </cell>
          <cell r="AL171">
            <v>655650000</v>
          </cell>
          <cell r="AM171">
            <v>2.35</v>
          </cell>
          <cell r="AN171">
            <v>300000</v>
          </cell>
          <cell r="AO171">
            <v>300000</v>
          </cell>
          <cell r="AP171">
            <v>705000</v>
          </cell>
          <cell r="AQ171">
            <v>655650000</v>
          </cell>
          <cell r="AR171">
            <v>2.35</v>
          </cell>
          <cell r="AS171">
            <v>300000</v>
          </cell>
          <cell r="AT171">
            <v>300000</v>
          </cell>
          <cell r="AU171">
            <v>705000</v>
          </cell>
          <cell r="AV171">
            <v>655650000</v>
          </cell>
          <cell r="AW171">
            <v>2.2999999999999998</v>
          </cell>
          <cell r="AX171">
            <v>350000</v>
          </cell>
          <cell r="AY171">
            <v>350000</v>
          </cell>
          <cell r="AZ171">
            <v>804999.99999999988</v>
          </cell>
          <cell r="BA171">
            <v>748649999.99999988</v>
          </cell>
          <cell r="BB171">
            <v>2.2999999999999998</v>
          </cell>
          <cell r="BC171">
            <v>350000</v>
          </cell>
          <cell r="BD171">
            <v>350000</v>
          </cell>
          <cell r="BE171">
            <v>804999.99999999988</v>
          </cell>
          <cell r="BF171">
            <v>748649999.99999988</v>
          </cell>
          <cell r="BG171">
            <v>2.2999999999999998</v>
          </cell>
          <cell r="BH171">
            <v>350000</v>
          </cell>
          <cell r="BI171">
            <v>350000</v>
          </cell>
          <cell r="BJ171">
            <v>804999.99999999988</v>
          </cell>
          <cell r="BK171">
            <v>748649999.99999988</v>
          </cell>
          <cell r="BL171">
            <v>2.2999999999999998</v>
          </cell>
          <cell r="BM171">
            <v>350000</v>
          </cell>
          <cell r="BN171">
            <v>350000</v>
          </cell>
          <cell r="BO171">
            <v>804999.99999999988</v>
          </cell>
          <cell r="BP171">
            <v>748649999.99999988</v>
          </cell>
          <cell r="BQ171">
            <v>2.2999999999999998</v>
          </cell>
          <cell r="BR171">
            <v>350000</v>
          </cell>
          <cell r="BS171">
            <v>350000</v>
          </cell>
          <cell r="BT171">
            <v>804999.99999999988</v>
          </cell>
          <cell r="BU171">
            <v>748649999.99999988</v>
          </cell>
          <cell r="BV171">
            <v>2.2999999999999998</v>
          </cell>
          <cell r="BW171">
            <v>350000</v>
          </cell>
          <cell r="BX171">
            <v>350000</v>
          </cell>
          <cell r="BY171">
            <v>804999.99999999988</v>
          </cell>
          <cell r="BZ171">
            <v>748649999.99999988</v>
          </cell>
          <cell r="CA171">
            <v>2100000</v>
          </cell>
          <cell r="CB171">
            <v>4491899999.999999</v>
          </cell>
          <cell r="CC171">
            <v>3600000</v>
          </cell>
          <cell r="CD171">
            <v>3600000</v>
          </cell>
          <cell r="CE171">
            <v>8385000</v>
          </cell>
          <cell r="CF171">
            <v>7798050000</v>
          </cell>
        </row>
        <row r="172">
          <cell r="A172" t="str">
            <v>연결</v>
          </cell>
          <cell r="B172" t="str">
            <v>제품</v>
          </cell>
          <cell r="C172" t="str">
            <v>노.CRM1</v>
          </cell>
          <cell r="D172" t="str">
            <v>원통형</v>
          </cell>
          <cell r="E172" t="str">
            <v>Cell</v>
          </cell>
          <cell r="G172" t="str">
            <v>국산</v>
          </cell>
          <cell r="H172" t="str">
            <v>018650</v>
          </cell>
          <cell r="I172" t="str">
            <v>018650B2</v>
          </cell>
          <cell r="J172" t="str">
            <v>Asustek</v>
          </cell>
          <cell r="K172" t="str">
            <v>Celxpert</v>
          </cell>
          <cell r="L172" t="str">
            <v>직수출</v>
          </cell>
          <cell r="M172" t="str">
            <v>USD</v>
          </cell>
          <cell r="N172" t="str">
            <v>대만</v>
          </cell>
          <cell r="O172" t="str">
            <v>라희관</v>
          </cell>
          <cell r="P172">
            <v>1</v>
          </cell>
          <cell r="Q172" t="str">
            <v>노트북</v>
          </cell>
          <cell r="S172">
            <v>2.9</v>
          </cell>
          <cell r="T172">
            <v>150000</v>
          </cell>
          <cell r="U172">
            <v>150000</v>
          </cell>
          <cell r="V172">
            <v>435000</v>
          </cell>
          <cell r="W172">
            <v>404550000</v>
          </cell>
          <cell r="X172">
            <v>2.9</v>
          </cell>
          <cell r="Y172">
            <v>200000</v>
          </cell>
          <cell r="Z172">
            <v>200000</v>
          </cell>
          <cell r="AA172">
            <v>580000</v>
          </cell>
          <cell r="AB172">
            <v>539400000</v>
          </cell>
          <cell r="AC172">
            <v>2.9</v>
          </cell>
          <cell r="AD172">
            <v>200000</v>
          </cell>
          <cell r="AE172">
            <v>200000</v>
          </cell>
          <cell r="AF172">
            <v>580000</v>
          </cell>
          <cell r="AG172">
            <v>539400000</v>
          </cell>
          <cell r="AH172">
            <v>2.85</v>
          </cell>
          <cell r="AI172">
            <v>200000</v>
          </cell>
          <cell r="AJ172">
            <v>200000</v>
          </cell>
          <cell r="AK172">
            <v>570000</v>
          </cell>
          <cell r="AL172">
            <v>530100000</v>
          </cell>
          <cell r="AM172">
            <v>2.85</v>
          </cell>
          <cell r="AN172">
            <v>200000</v>
          </cell>
          <cell r="AO172">
            <v>200000</v>
          </cell>
          <cell r="AP172">
            <v>570000</v>
          </cell>
          <cell r="AQ172">
            <v>530100000</v>
          </cell>
          <cell r="AR172">
            <v>2.85</v>
          </cell>
          <cell r="AS172">
            <v>200000</v>
          </cell>
          <cell r="AT172">
            <v>200000</v>
          </cell>
          <cell r="AU172">
            <v>570000</v>
          </cell>
          <cell r="AV172">
            <v>530100000</v>
          </cell>
          <cell r="AW172">
            <v>2.8</v>
          </cell>
          <cell r="AX172">
            <v>200000</v>
          </cell>
          <cell r="AY172">
            <v>200000</v>
          </cell>
          <cell r="AZ172">
            <v>560000</v>
          </cell>
          <cell r="BA172">
            <v>520800000</v>
          </cell>
          <cell r="BB172">
            <v>2.8</v>
          </cell>
          <cell r="BC172">
            <v>200000</v>
          </cell>
          <cell r="BD172">
            <v>200000</v>
          </cell>
          <cell r="BE172">
            <v>560000</v>
          </cell>
          <cell r="BF172">
            <v>520800000</v>
          </cell>
          <cell r="BG172">
            <v>2.8</v>
          </cell>
          <cell r="BH172">
            <v>200000</v>
          </cell>
          <cell r="BI172">
            <v>200000</v>
          </cell>
          <cell r="BJ172">
            <v>560000</v>
          </cell>
          <cell r="BK172">
            <v>520800000</v>
          </cell>
          <cell r="BL172">
            <v>2.8</v>
          </cell>
          <cell r="BM172">
            <v>200000</v>
          </cell>
          <cell r="BN172">
            <v>200000</v>
          </cell>
          <cell r="BO172">
            <v>560000</v>
          </cell>
          <cell r="BP172">
            <v>520800000</v>
          </cell>
          <cell r="BQ172">
            <v>2.8</v>
          </cell>
          <cell r="BR172">
            <v>200000</v>
          </cell>
          <cell r="BS172">
            <v>200000</v>
          </cell>
          <cell r="BT172">
            <v>560000</v>
          </cell>
          <cell r="BU172">
            <v>520800000</v>
          </cell>
          <cell r="BV172">
            <v>2.8</v>
          </cell>
          <cell r="BW172">
            <v>150000</v>
          </cell>
          <cell r="BX172">
            <v>150000</v>
          </cell>
          <cell r="BY172">
            <v>420000</v>
          </cell>
          <cell r="BZ172">
            <v>390600000</v>
          </cell>
          <cell r="CA172">
            <v>1150000</v>
          </cell>
          <cell r="CB172">
            <v>2994600000</v>
          </cell>
          <cell r="CC172">
            <v>2300000</v>
          </cell>
          <cell r="CD172">
            <v>2300000</v>
          </cell>
          <cell r="CE172">
            <v>6525000</v>
          </cell>
          <cell r="CF172">
            <v>6068250000</v>
          </cell>
        </row>
        <row r="173">
          <cell r="A173" t="str">
            <v>연결</v>
          </cell>
          <cell r="B173" t="str">
            <v>제품</v>
          </cell>
          <cell r="C173" t="str">
            <v>노.CRM1</v>
          </cell>
          <cell r="D173" t="str">
            <v>각형</v>
          </cell>
          <cell r="E173" t="str">
            <v>Pack</v>
          </cell>
          <cell r="G173" t="str">
            <v>국산</v>
          </cell>
          <cell r="H173" t="str">
            <v>103450</v>
          </cell>
          <cell r="I173" t="str">
            <v>103450A1</v>
          </cell>
          <cell r="J173" t="str">
            <v>Lenovo</v>
          </cell>
          <cell r="K173" t="str">
            <v>Lenovo</v>
          </cell>
          <cell r="L173" t="str">
            <v>직수출</v>
          </cell>
          <cell r="M173" t="str">
            <v>USD</v>
          </cell>
          <cell r="N173" t="str">
            <v>중국</v>
          </cell>
          <cell r="O173" t="str">
            <v>권득용</v>
          </cell>
          <cell r="P173">
            <v>4</v>
          </cell>
          <cell r="Q173" t="str">
            <v>노트북</v>
          </cell>
          <cell r="S173">
            <v>30.5</v>
          </cell>
          <cell r="T173">
            <v>60000</v>
          </cell>
          <cell r="U173">
            <v>15000</v>
          </cell>
          <cell r="V173">
            <v>457500</v>
          </cell>
          <cell r="W173">
            <v>425475000</v>
          </cell>
          <cell r="X173">
            <v>30.5</v>
          </cell>
          <cell r="Y173">
            <v>60000</v>
          </cell>
          <cell r="Z173">
            <v>15000</v>
          </cell>
          <cell r="AA173">
            <v>457500</v>
          </cell>
          <cell r="AB173">
            <v>425475000</v>
          </cell>
          <cell r="AC173">
            <v>30.5</v>
          </cell>
          <cell r="AD173">
            <v>60000</v>
          </cell>
          <cell r="AE173">
            <v>15000</v>
          </cell>
          <cell r="AF173">
            <v>457500</v>
          </cell>
          <cell r="AG173">
            <v>425475000</v>
          </cell>
          <cell r="AH173">
            <v>30</v>
          </cell>
          <cell r="AI173">
            <v>60000</v>
          </cell>
          <cell r="AJ173">
            <v>15000</v>
          </cell>
          <cell r="AK173">
            <v>450000</v>
          </cell>
          <cell r="AL173">
            <v>418500000</v>
          </cell>
          <cell r="AM173">
            <v>30</v>
          </cell>
          <cell r="AN173">
            <v>60000</v>
          </cell>
          <cell r="AO173">
            <v>15000</v>
          </cell>
          <cell r="AP173">
            <v>450000</v>
          </cell>
          <cell r="AQ173">
            <v>418500000</v>
          </cell>
          <cell r="AR173">
            <v>30</v>
          </cell>
          <cell r="AS173">
            <v>60000</v>
          </cell>
          <cell r="AT173">
            <v>15000</v>
          </cell>
          <cell r="AU173">
            <v>450000</v>
          </cell>
          <cell r="AV173">
            <v>418500000</v>
          </cell>
          <cell r="AW173">
            <v>29.5</v>
          </cell>
          <cell r="AX173">
            <v>60000</v>
          </cell>
          <cell r="AY173">
            <v>15000</v>
          </cell>
          <cell r="AZ173">
            <v>442500</v>
          </cell>
          <cell r="BA173">
            <v>411525000</v>
          </cell>
          <cell r="BB173">
            <v>29.5</v>
          </cell>
          <cell r="BC173">
            <v>60000</v>
          </cell>
          <cell r="BD173">
            <v>15000</v>
          </cell>
          <cell r="BE173">
            <v>442500</v>
          </cell>
          <cell r="BF173">
            <v>411525000</v>
          </cell>
          <cell r="BG173">
            <v>29.5</v>
          </cell>
          <cell r="BH173">
            <v>60000</v>
          </cell>
          <cell r="BI173">
            <v>15000</v>
          </cell>
          <cell r="BJ173">
            <v>442500</v>
          </cell>
          <cell r="BK173">
            <v>411525000</v>
          </cell>
          <cell r="BL173">
            <v>29</v>
          </cell>
          <cell r="BM173">
            <v>60000</v>
          </cell>
          <cell r="BN173">
            <v>15000</v>
          </cell>
          <cell r="BO173">
            <v>435000</v>
          </cell>
          <cell r="BP173">
            <v>404550000</v>
          </cell>
          <cell r="BQ173">
            <v>29</v>
          </cell>
          <cell r="BR173">
            <v>60000</v>
          </cell>
          <cell r="BS173">
            <v>15000</v>
          </cell>
          <cell r="BT173">
            <v>435000</v>
          </cell>
          <cell r="BU173">
            <v>404550000</v>
          </cell>
          <cell r="BV173">
            <v>29</v>
          </cell>
          <cell r="BW173">
            <v>60000</v>
          </cell>
          <cell r="BX173">
            <v>15000</v>
          </cell>
          <cell r="BY173">
            <v>435000</v>
          </cell>
          <cell r="BZ173">
            <v>404550000</v>
          </cell>
          <cell r="CA173">
            <v>360000</v>
          </cell>
          <cell r="CB173">
            <v>2448225000</v>
          </cell>
          <cell r="CC173">
            <v>720000</v>
          </cell>
          <cell r="CD173">
            <v>180000</v>
          </cell>
          <cell r="CE173">
            <v>5355000</v>
          </cell>
          <cell r="CF173">
            <v>4980150000</v>
          </cell>
        </row>
        <row r="174">
          <cell r="A174" t="str">
            <v>연결</v>
          </cell>
          <cell r="B174" t="str">
            <v>제품</v>
          </cell>
          <cell r="C174" t="str">
            <v>노.CRM1</v>
          </cell>
          <cell r="D174" t="str">
            <v>원통형</v>
          </cell>
          <cell r="E174" t="str">
            <v>Pack</v>
          </cell>
          <cell r="G174" t="str">
            <v>국산</v>
          </cell>
          <cell r="H174" t="str">
            <v>018650</v>
          </cell>
          <cell r="I174" t="str">
            <v>018650A2</v>
          </cell>
          <cell r="J174" t="str">
            <v>Lenovo</v>
          </cell>
          <cell r="K174" t="str">
            <v>Lenovo</v>
          </cell>
          <cell r="L174" t="str">
            <v>직수출</v>
          </cell>
          <cell r="M174" t="str">
            <v>USD</v>
          </cell>
          <cell r="N174" t="str">
            <v>중국</v>
          </cell>
          <cell r="O174" t="str">
            <v>권득용</v>
          </cell>
          <cell r="P174">
            <v>6</v>
          </cell>
          <cell r="Q174" t="str">
            <v>노트북</v>
          </cell>
          <cell r="S174">
            <v>28.48</v>
          </cell>
          <cell r="T174">
            <v>300000</v>
          </cell>
          <cell r="U174">
            <v>50000</v>
          </cell>
          <cell r="V174">
            <v>1424000</v>
          </cell>
          <cell r="W174">
            <v>1324320000</v>
          </cell>
          <cell r="X174">
            <v>28.48</v>
          </cell>
          <cell r="Y174">
            <v>300000</v>
          </cell>
          <cell r="Z174">
            <v>50000</v>
          </cell>
          <cell r="AA174">
            <v>1424000</v>
          </cell>
          <cell r="AB174">
            <v>1324320000</v>
          </cell>
          <cell r="AC174">
            <v>28.48</v>
          </cell>
          <cell r="AD174">
            <v>300000</v>
          </cell>
          <cell r="AE174">
            <v>50000</v>
          </cell>
          <cell r="AF174">
            <v>1424000</v>
          </cell>
          <cell r="AG174">
            <v>1324320000</v>
          </cell>
          <cell r="AH174">
            <v>27.768000000000001</v>
          </cell>
          <cell r="AI174">
            <v>450000</v>
          </cell>
          <cell r="AJ174">
            <v>75000</v>
          </cell>
          <cell r="AK174">
            <v>2082600</v>
          </cell>
          <cell r="AL174">
            <v>1936818000</v>
          </cell>
          <cell r="AM174">
            <v>27.77</v>
          </cell>
          <cell r="AN174">
            <v>450000</v>
          </cell>
          <cell r="AO174">
            <v>75000</v>
          </cell>
          <cell r="AP174">
            <v>2082750</v>
          </cell>
          <cell r="AQ174">
            <v>1936957500</v>
          </cell>
          <cell r="AR174">
            <v>27.77</v>
          </cell>
          <cell r="AS174">
            <v>450000</v>
          </cell>
          <cell r="AT174">
            <v>75000</v>
          </cell>
          <cell r="AU174">
            <v>2082750</v>
          </cell>
          <cell r="AV174">
            <v>1936957500</v>
          </cell>
          <cell r="AW174">
            <v>27.0075</v>
          </cell>
          <cell r="AX174">
            <v>300000</v>
          </cell>
          <cell r="AY174">
            <v>50000</v>
          </cell>
          <cell r="AZ174">
            <v>1350375</v>
          </cell>
          <cell r="BA174">
            <v>1255848750</v>
          </cell>
          <cell r="BB174">
            <v>27.0075</v>
          </cell>
          <cell r="BC174">
            <v>300000</v>
          </cell>
          <cell r="BD174">
            <v>50000</v>
          </cell>
          <cell r="BE174">
            <v>1350375</v>
          </cell>
          <cell r="BF174">
            <v>1255848750</v>
          </cell>
          <cell r="BG174">
            <v>27.0075</v>
          </cell>
          <cell r="BH174">
            <v>300000</v>
          </cell>
          <cell r="BI174">
            <v>50000</v>
          </cell>
          <cell r="BJ174">
            <v>1350375</v>
          </cell>
          <cell r="BK174">
            <v>1255848750</v>
          </cell>
          <cell r="BL174">
            <v>26.33475</v>
          </cell>
          <cell r="BM174">
            <v>300000</v>
          </cell>
          <cell r="BN174">
            <v>50000</v>
          </cell>
          <cell r="BO174">
            <v>1316737.5</v>
          </cell>
          <cell r="BP174">
            <v>1224565875</v>
          </cell>
          <cell r="BQ174">
            <v>26.33475</v>
          </cell>
          <cell r="BR174">
            <v>300000</v>
          </cell>
          <cell r="BS174">
            <v>50000</v>
          </cell>
          <cell r="BT174">
            <v>1316737.5</v>
          </cell>
          <cell r="BU174">
            <v>1224565875</v>
          </cell>
          <cell r="BV174">
            <v>26.33475</v>
          </cell>
          <cell r="BW174">
            <v>300000</v>
          </cell>
          <cell r="BX174">
            <v>50000</v>
          </cell>
          <cell r="BY174">
            <v>1316737.5</v>
          </cell>
          <cell r="BZ174">
            <v>1224565875</v>
          </cell>
          <cell r="CA174">
            <v>1800000</v>
          </cell>
          <cell r="CB174">
            <v>7441243875</v>
          </cell>
          <cell r="CC174">
            <v>4050000</v>
          </cell>
          <cell r="CD174">
            <v>675000</v>
          </cell>
          <cell r="CE174">
            <v>18521437.5</v>
          </cell>
          <cell r="CF174">
            <v>17224936875</v>
          </cell>
        </row>
        <row r="175">
          <cell r="A175" t="str">
            <v>연결</v>
          </cell>
          <cell r="B175" t="str">
            <v>제품</v>
          </cell>
          <cell r="C175" t="str">
            <v>노.CRM1</v>
          </cell>
          <cell r="D175" t="str">
            <v>원통형</v>
          </cell>
          <cell r="E175" t="str">
            <v>Pack</v>
          </cell>
          <cell r="G175" t="str">
            <v>국산</v>
          </cell>
          <cell r="H175" t="str">
            <v>018650</v>
          </cell>
          <cell r="I175" t="str">
            <v>018650B2</v>
          </cell>
          <cell r="J175" t="str">
            <v>Lenovo</v>
          </cell>
          <cell r="K175" t="str">
            <v>Lenovo</v>
          </cell>
          <cell r="L175" t="str">
            <v>직수출</v>
          </cell>
          <cell r="M175" t="str">
            <v>USD</v>
          </cell>
          <cell r="N175" t="str">
            <v>중국</v>
          </cell>
          <cell r="O175" t="str">
            <v>권득용</v>
          </cell>
          <cell r="P175">
            <v>4</v>
          </cell>
          <cell r="Q175" t="str">
            <v>노트북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21.4</v>
          </cell>
          <cell r="AI175">
            <v>40000</v>
          </cell>
          <cell r="AJ175">
            <v>10000</v>
          </cell>
          <cell r="AK175">
            <v>214000</v>
          </cell>
          <cell r="AL175">
            <v>199020000</v>
          </cell>
          <cell r="AM175">
            <v>21.4</v>
          </cell>
          <cell r="AN175">
            <v>100000</v>
          </cell>
          <cell r="AO175">
            <v>25000</v>
          </cell>
          <cell r="AP175">
            <v>535000</v>
          </cell>
          <cell r="AQ175">
            <v>497550000</v>
          </cell>
          <cell r="AR175">
            <v>21.4</v>
          </cell>
          <cell r="AS175">
            <v>140000</v>
          </cell>
          <cell r="AT175">
            <v>35000</v>
          </cell>
          <cell r="AU175">
            <v>749000</v>
          </cell>
          <cell r="AV175">
            <v>696570000</v>
          </cell>
          <cell r="AW175">
            <v>20.864999999999998</v>
          </cell>
          <cell r="AX175">
            <v>140000</v>
          </cell>
          <cell r="AY175">
            <v>35000</v>
          </cell>
          <cell r="AZ175">
            <v>730275</v>
          </cell>
          <cell r="BA175">
            <v>679155750</v>
          </cell>
          <cell r="BB175">
            <v>20.864999999999998</v>
          </cell>
          <cell r="BC175">
            <v>140000</v>
          </cell>
          <cell r="BD175">
            <v>35000</v>
          </cell>
          <cell r="BE175">
            <v>730275</v>
          </cell>
          <cell r="BF175">
            <v>679155750</v>
          </cell>
          <cell r="BG175">
            <v>20.864999999999998</v>
          </cell>
          <cell r="BH175">
            <v>140000</v>
          </cell>
          <cell r="BI175">
            <v>35000</v>
          </cell>
          <cell r="BJ175">
            <v>730275</v>
          </cell>
          <cell r="BK175">
            <v>679155750</v>
          </cell>
          <cell r="BL175">
            <v>20.445749999999997</v>
          </cell>
          <cell r="BM175">
            <v>140000</v>
          </cell>
          <cell r="BN175">
            <v>35000</v>
          </cell>
          <cell r="BO175">
            <v>715601.24999999988</v>
          </cell>
          <cell r="BP175">
            <v>665509162.49999988</v>
          </cell>
          <cell r="BQ175">
            <v>20.445749999999997</v>
          </cell>
          <cell r="BR175">
            <v>140000</v>
          </cell>
          <cell r="BS175">
            <v>35000</v>
          </cell>
          <cell r="BT175">
            <v>715601.24999999988</v>
          </cell>
          <cell r="BU175">
            <v>665509162.49999988</v>
          </cell>
          <cell r="BV175">
            <v>20.445749999999997</v>
          </cell>
          <cell r="BW175">
            <v>140000</v>
          </cell>
          <cell r="BX175">
            <v>35000</v>
          </cell>
          <cell r="BY175">
            <v>715601.24999999988</v>
          </cell>
          <cell r="BZ175">
            <v>665509162.49999988</v>
          </cell>
          <cell r="CA175">
            <v>840000</v>
          </cell>
          <cell r="CB175">
            <v>4033994737.4999995</v>
          </cell>
          <cell r="CC175">
            <v>1120000</v>
          </cell>
          <cell r="CD175">
            <v>280000</v>
          </cell>
          <cell r="CE175">
            <v>5835628.75</v>
          </cell>
          <cell r="CF175">
            <v>5427134737.5</v>
          </cell>
        </row>
        <row r="176">
          <cell r="A176" t="str">
            <v>연결</v>
          </cell>
          <cell r="B176" t="str">
            <v>제품</v>
          </cell>
          <cell r="C176" t="str">
            <v>노.CRM1</v>
          </cell>
          <cell r="D176" t="str">
            <v>원통형</v>
          </cell>
          <cell r="E176" t="str">
            <v>Cell</v>
          </cell>
          <cell r="G176" t="str">
            <v>국산</v>
          </cell>
          <cell r="H176" t="str">
            <v>018650</v>
          </cell>
          <cell r="I176" t="str">
            <v>018650P2</v>
          </cell>
          <cell r="J176" t="str">
            <v>Uniwill</v>
          </cell>
          <cell r="K176" t="str">
            <v>GLW</v>
          </cell>
          <cell r="L176" t="str">
            <v>직수출</v>
          </cell>
          <cell r="M176" t="str">
            <v>USD</v>
          </cell>
          <cell r="N176" t="str">
            <v>대만</v>
          </cell>
          <cell r="O176" t="str">
            <v>이정원</v>
          </cell>
          <cell r="P176">
            <v>1</v>
          </cell>
          <cell r="Q176" t="str">
            <v>노트북</v>
          </cell>
          <cell r="S176">
            <v>1.85</v>
          </cell>
          <cell r="T176">
            <v>0</v>
          </cell>
          <cell r="V176">
            <v>0</v>
          </cell>
          <cell r="W176">
            <v>0</v>
          </cell>
          <cell r="X176">
            <v>1.85</v>
          </cell>
          <cell r="Y176">
            <v>0</v>
          </cell>
          <cell r="AA176">
            <v>0</v>
          </cell>
          <cell r="AB176">
            <v>0</v>
          </cell>
          <cell r="AC176">
            <v>1.85</v>
          </cell>
          <cell r="AD176">
            <v>0</v>
          </cell>
          <cell r="AF176">
            <v>0</v>
          </cell>
          <cell r="AG176">
            <v>0</v>
          </cell>
          <cell r="AH176">
            <v>1.85</v>
          </cell>
          <cell r="AI176">
            <v>0</v>
          </cell>
          <cell r="AK176">
            <v>0</v>
          </cell>
          <cell r="AL176">
            <v>0</v>
          </cell>
          <cell r="AM176">
            <v>1.85</v>
          </cell>
          <cell r="AN176">
            <v>0</v>
          </cell>
          <cell r="AP176">
            <v>0</v>
          </cell>
          <cell r="AQ176">
            <v>0</v>
          </cell>
          <cell r="AR176">
            <v>1.85</v>
          </cell>
          <cell r="AS176">
            <v>0</v>
          </cell>
          <cell r="AU176">
            <v>0</v>
          </cell>
          <cell r="AV176">
            <v>0</v>
          </cell>
          <cell r="AW176">
            <v>1.8</v>
          </cell>
          <cell r="AX176">
            <v>0</v>
          </cell>
          <cell r="AZ176">
            <v>0</v>
          </cell>
          <cell r="BA176">
            <v>0</v>
          </cell>
          <cell r="BB176">
            <v>1.8</v>
          </cell>
          <cell r="BC176">
            <v>0</v>
          </cell>
          <cell r="BE176">
            <v>0</v>
          </cell>
          <cell r="BF176">
            <v>0</v>
          </cell>
          <cell r="BG176">
            <v>1.8</v>
          </cell>
          <cell r="BH176">
            <v>0</v>
          </cell>
          <cell r="BJ176">
            <v>0</v>
          </cell>
          <cell r="BK176">
            <v>0</v>
          </cell>
          <cell r="BL176">
            <v>1.8</v>
          </cell>
          <cell r="BM176">
            <v>0</v>
          </cell>
          <cell r="BO176">
            <v>0</v>
          </cell>
          <cell r="BP176">
            <v>0</v>
          </cell>
          <cell r="BQ176">
            <v>1.8</v>
          </cell>
          <cell r="BR176">
            <v>0</v>
          </cell>
          <cell r="BT176">
            <v>0</v>
          </cell>
          <cell r="BU176">
            <v>0</v>
          </cell>
          <cell r="BV176">
            <v>1.8</v>
          </cell>
          <cell r="BW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</row>
        <row r="177">
          <cell r="A177" t="str">
            <v>연결</v>
          </cell>
          <cell r="B177" t="str">
            <v>제품</v>
          </cell>
          <cell r="C177" t="str">
            <v>노.CRM1</v>
          </cell>
          <cell r="D177" t="str">
            <v>원통형</v>
          </cell>
          <cell r="E177" t="str">
            <v>Cell</v>
          </cell>
          <cell r="G177" t="str">
            <v>국산</v>
          </cell>
          <cell r="H177" t="str">
            <v>018650</v>
          </cell>
          <cell r="I177" t="str">
            <v>018650S2</v>
          </cell>
          <cell r="J177" t="str">
            <v>Uniwill</v>
          </cell>
          <cell r="K177" t="str">
            <v>GLW</v>
          </cell>
          <cell r="L177" t="str">
            <v>직수출</v>
          </cell>
          <cell r="M177" t="str">
            <v>USD</v>
          </cell>
          <cell r="N177" t="str">
            <v>대만</v>
          </cell>
          <cell r="O177" t="str">
            <v>이정원</v>
          </cell>
          <cell r="P177">
            <v>1</v>
          </cell>
          <cell r="Q177" t="str">
            <v>노트북</v>
          </cell>
          <cell r="S177">
            <v>1.95</v>
          </cell>
          <cell r="T177">
            <v>0</v>
          </cell>
          <cell r="V177">
            <v>0</v>
          </cell>
          <cell r="W177">
            <v>0</v>
          </cell>
          <cell r="X177">
            <v>1.95</v>
          </cell>
          <cell r="Y177">
            <v>0</v>
          </cell>
          <cell r="AA177">
            <v>0</v>
          </cell>
          <cell r="AB177">
            <v>0</v>
          </cell>
          <cell r="AC177">
            <v>1.95</v>
          </cell>
          <cell r="AD177">
            <v>0</v>
          </cell>
          <cell r="AF177">
            <v>0</v>
          </cell>
          <cell r="AG177">
            <v>0</v>
          </cell>
          <cell r="AH177">
            <v>1.95</v>
          </cell>
          <cell r="AI177">
            <v>0</v>
          </cell>
          <cell r="AK177">
            <v>0</v>
          </cell>
          <cell r="AL177">
            <v>0</v>
          </cell>
          <cell r="AM177">
            <v>1.95</v>
          </cell>
          <cell r="AN177">
            <v>0</v>
          </cell>
          <cell r="AP177">
            <v>0</v>
          </cell>
          <cell r="AQ177">
            <v>0</v>
          </cell>
          <cell r="AR177">
            <v>1.95</v>
          </cell>
          <cell r="AS177">
            <v>0</v>
          </cell>
          <cell r="AU177">
            <v>0</v>
          </cell>
          <cell r="AV177">
            <v>0</v>
          </cell>
          <cell r="AW177">
            <v>1.9</v>
          </cell>
          <cell r="AX177">
            <v>0</v>
          </cell>
          <cell r="AZ177">
            <v>0</v>
          </cell>
          <cell r="BA177">
            <v>0</v>
          </cell>
          <cell r="BB177">
            <v>1.9</v>
          </cell>
          <cell r="BC177">
            <v>50000</v>
          </cell>
          <cell r="BD177">
            <v>50000</v>
          </cell>
          <cell r="BE177">
            <v>95000</v>
          </cell>
          <cell r="BF177">
            <v>88350000</v>
          </cell>
          <cell r="BG177">
            <v>1.9</v>
          </cell>
          <cell r="BH177">
            <v>100000</v>
          </cell>
          <cell r="BI177">
            <v>100000</v>
          </cell>
          <cell r="BJ177">
            <v>190000</v>
          </cell>
          <cell r="BK177">
            <v>176700000</v>
          </cell>
          <cell r="BL177">
            <v>1.9</v>
          </cell>
          <cell r="BM177">
            <v>150000</v>
          </cell>
          <cell r="BN177">
            <v>150000</v>
          </cell>
          <cell r="BO177">
            <v>285000</v>
          </cell>
          <cell r="BP177">
            <v>265050000</v>
          </cell>
          <cell r="BQ177">
            <v>1.9</v>
          </cell>
          <cell r="BR177">
            <v>150000</v>
          </cell>
          <cell r="BS177">
            <v>150000</v>
          </cell>
          <cell r="BT177">
            <v>285000</v>
          </cell>
          <cell r="BU177">
            <v>265050000</v>
          </cell>
          <cell r="BV177">
            <v>1.9</v>
          </cell>
          <cell r="BW177">
            <v>100000</v>
          </cell>
          <cell r="BX177">
            <v>100000</v>
          </cell>
          <cell r="BY177">
            <v>190000</v>
          </cell>
          <cell r="BZ177">
            <v>176700000</v>
          </cell>
          <cell r="CA177">
            <v>550000</v>
          </cell>
          <cell r="CB177">
            <v>971850000</v>
          </cell>
          <cell r="CC177">
            <v>550000</v>
          </cell>
          <cell r="CD177">
            <v>550000</v>
          </cell>
          <cell r="CE177">
            <v>1045000</v>
          </cell>
          <cell r="CF177">
            <v>971850000</v>
          </cell>
        </row>
        <row r="178">
          <cell r="A178" t="str">
            <v>연결</v>
          </cell>
          <cell r="B178" t="str">
            <v>제품</v>
          </cell>
          <cell r="C178" t="str">
            <v>노.CRM1</v>
          </cell>
          <cell r="D178" t="str">
            <v>원통형</v>
          </cell>
          <cell r="E178" t="str">
            <v>Cell</v>
          </cell>
          <cell r="G178" t="str">
            <v>국산</v>
          </cell>
          <cell r="H178" t="str">
            <v>018650</v>
          </cell>
          <cell r="I178" t="str">
            <v>018650A2</v>
          </cell>
          <cell r="J178" t="str">
            <v>Uniwill</v>
          </cell>
          <cell r="K178" t="str">
            <v>GLW</v>
          </cell>
          <cell r="L178" t="str">
            <v>직수출</v>
          </cell>
          <cell r="M178" t="str">
            <v>USD</v>
          </cell>
          <cell r="N178" t="str">
            <v>대만</v>
          </cell>
          <cell r="O178" t="str">
            <v>이정원</v>
          </cell>
          <cell r="P178">
            <v>1</v>
          </cell>
          <cell r="Q178" t="str">
            <v>노트북</v>
          </cell>
          <cell r="S178">
            <v>2.4</v>
          </cell>
          <cell r="T178">
            <v>0</v>
          </cell>
          <cell r="V178">
            <v>0</v>
          </cell>
          <cell r="W178">
            <v>0</v>
          </cell>
          <cell r="X178">
            <v>2.4</v>
          </cell>
          <cell r="Y178">
            <v>0</v>
          </cell>
          <cell r="AA178">
            <v>0</v>
          </cell>
          <cell r="AB178">
            <v>0</v>
          </cell>
          <cell r="AC178">
            <v>2.4</v>
          </cell>
          <cell r="AD178">
            <v>0</v>
          </cell>
          <cell r="AF178">
            <v>0</v>
          </cell>
          <cell r="AG178">
            <v>0</v>
          </cell>
          <cell r="AH178">
            <v>2.4</v>
          </cell>
          <cell r="AI178">
            <v>0</v>
          </cell>
          <cell r="AK178">
            <v>0</v>
          </cell>
          <cell r="AL178">
            <v>0</v>
          </cell>
          <cell r="AM178">
            <v>2.4</v>
          </cell>
          <cell r="AN178">
            <v>0</v>
          </cell>
          <cell r="AP178">
            <v>0</v>
          </cell>
          <cell r="AQ178">
            <v>0</v>
          </cell>
          <cell r="AR178">
            <v>2.4</v>
          </cell>
          <cell r="AS178">
            <v>0</v>
          </cell>
          <cell r="AU178">
            <v>0</v>
          </cell>
          <cell r="AV178">
            <v>0</v>
          </cell>
          <cell r="AW178">
            <v>2.35</v>
          </cell>
          <cell r="AX178">
            <v>0</v>
          </cell>
          <cell r="AZ178">
            <v>0</v>
          </cell>
          <cell r="BA178">
            <v>0</v>
          </cell>
          <cell r="BB178">
            <v>2.35</v>
          </cell>
          <cell r="BC178">
            <v>30000</v>
          </cell>
          <cell r="BD178">
            <v>30000</v>
          </cell>
          <cell r="BE178">
            <v>70500</v>
          </cell>
          <cell r="BF178">
            <v>65565000</v>
          </cell>
          <cell r="BG178">
            <v>2.35</v>
          </cell>
          <cell r="BH178">
            <v>50000</v>
          </cell>
          <cell r="BI178">
            <v>50000</v>
          </cell>
          <cell r="BJ178">
            <v>117500</v>
          </cell>
          <cell r="BK178">
            <v>109275000</v>
          </cell>
          <cell r="BL178">
            <v>2.35</v>
          </cell>
          <cell r="BM178">
            <v>80000</v>
          </cell>
          <cell r="BN178">
            <v>80000</v>
          </cell>
          <cell r="BO178">
            <v>188000</v>
          </cell>
          <cell r="BP178">
            <v>174840000</v>
          </cell>
          <cell r="BQ178">
            <v>2.35</v>
          </cell>
          <cell r="BR178">
            <v>80000</v>
          </cell>
          <cell r="BS178">
            <v>80000</v>
          </cell>
          <cell r="BT178">
            <v>188000</v>
          </cell>
          <cell r="BU178">
            <v>174840000</v>
          </cell>
          <cell r="BV178">
            <v>2.35</v>
          </cell>
          <cell r="BW178">
            <v>50000</v>
          </cell>
          <cell r="BX178">
            <v>50000</v>
          </cell>
          <cell r="BY178">
            <v>117500</v>
          </cell>
          <cell r="BZ178">
            <v>109275000</v>
          </cell>
          <cell r="CA178">
            <v>290000</v>
          </cell>
          <cell r="CB178">
            <v>633795000</v>
          </cell>
          <cell r="CC178">
            <v>290000</v>
          </cell>
          <cell r="CD178">
            <v>290000</v>
          </cell>
          <cell r="CE178">
            <v>681500</v>
          </cell>
          <cell r="CF178">
            <v>633795000</v>
          </cell>
        </row>
        <row r="179">
          <cell r="A179" t="str">
            <v>연결</v>
          </cell>
          <cell r="B179" t="str">
            <v>제품</v>
          </cell>
          <cell r="C179" t="str">
            <v>노.CRM1</v>
          </cell>
          <cell r="D179" t="str">
            <v>원통형</v>
          </cell>
          <cell r="E179" t="str">
            <v>Cell</v>
          </cell>
          <cell r="G179" t="str">
            <v>국산</v>
          </cell>
          <cell r="H179" t="str">
            <v>018650</v>
          </cell>
          <cell r="I179" t="str">
            <v>018650P2</v>
          </cell>
          <cell r="J179" t="str">
            <v>Uniwill</v>
          </cell>
          <cell r="K179" t="str">
            <v>GLW</v>
          </cell>
          <cell r="L179" t="str">
            <v>직수출</v>
          </cell>
          <cell r="M179" t="str">
            <v>USD</v>
          </cell>
          <cell r="N179" t="str">
            <v>대만</v>
          </cell>
          <cell r="O179" t="str">
            <v>이정원</v>
          </cell>
          <cell r="P179">
            <v>1</v>
          </cell>
          <cell r="Q179" t="str">
            <v>노트북</v>
          </cell>
          <cell r="S179">
            <v>1.85</v>
          </cell>
          <cell r="T179">
            <v>150000</v>
          </cell>
          <cell r="U179">
            <v>150000</v>
          </cell>
          <cell r="V179">
            <v>277500</v>
          </cell>
          <cell r="W179">
            <v>258075000</v>
          </cell>
          <cell r="X179">
            <v>1.85</v>
          </cell>
          <cell r="Y179">
            <v>150000</v>
          </cell>
          <cell r="Z179">
            <v>150000</v>
          </cell>
          <cell r="AA179">
            <v>277500</v>
          </cell>
          <cell r="AB179">
            <v>258075000</v>
          </cell>
          <cell r="AC179">
            <v>1.85</v>
          </cell>
          <cell r="AD179">
            <v>180000</v>
          </cell>
          <cell r="AE179">
            <v>180000</v>
          </cell>
          <cell r="AF179">
            <v>333000</v>
          </cell>
          <cell r="AG179">
            <v>309690000</v>
          </cell>
          <cell r="AH179">
            <v>1.85</v>
          </cell>
          <cell r="AI179">
            <v>180000</v>
          </cell>
          <cell r="AJ179">
            <v>180000</v>
          </cell>
          <cell r="AK179">
            <v>333000</v>
          </cell>
          <cell r="AL179">
            <v>309690000</v>
          </cell>
          <cell r="AM179">
            <v>1.85</v>
          </cell>
          <cell r="AN179">
            <v>150000</v>
          </cell>
          <cell r="AO179">
            <v>150000</v>
          </cell>
          <cell r="AP179">
            <v>277500</v>
          </cell>
          <cell r="AQ179">
            <v>258075000</v>
          </cell>
          <cell r="AR179">
            <v>1.85</v>
          </cell>
          <cell r="AS179">
            <v>150000</v>
          </cell>
          <cell r="AT179">
            <v>150000</v>
          </cell>
          <cell r="AU179">
            <v>277500</v>
          </cell>
          <cell r="AV179">
            <v>258075000</v>
          </cell>
          <cell r="AW179">
            <v>1.8</v>
          </cell>
          <cell r="AX179">
            <v>0</v>
          </cell>
          <cell r="AZ179">
            <v>0</v>
          </cell>
          <cell r="BA179">
            <v>0</v>
          </cell>
          <cell r="BB179">
            <v>1.8</v>
          </cell>
          <cell r="BC179">
            <v>0</v>
          </cell>
          <cell r="BE179">
            <v>0</v>
          </cell>
          <cell r="BF179">
            <v>0</v>
          </cell>
          <cell r="BG179">
            <v>1.8</v>
          </cell>
          <cell r="BH179">
            <v>0</v>
          </cell>
          <cell r="BJ179">
            <v>0</v>
          </cell>
          <cell r="BK179">
            <v>0</v>
          </cell>
          <cell r="BL179">
            <v>1.8</v>
          </cell>
          <cell r="BM179">
            <v>0</v>
          </cell>
          <cell r="BO179">
            <v>0</v>
          </cell>
          <cell r="BP179">
            <v>0</v>
          </cell>
          <cell r="BQ179">
            <v>1.8</v>
          </cell>
          <cell r="BR179">
            <v>0</v>
          </cell>
          <cell r="BT179">
            <v>0</v>
          </cell>
          <cell r="BU179">
            <v>0</v>
          </cell>
          <cell r="BV179">
            <v>1.8</v>
          </cell>
          <cell r="BW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960000</v>
          </cell>
          <cell r="CD179">
            <v>960000</v>
          </cell>
          <cell r="CE179">
            <v>1776000</v>
          </cell>
          <cell r="CF179">
            <v>1651680000</v>
          </cell>
        </row>
        <row r="180">
          <cell r="A180" t="str">
            <v>연결</v>
          </cell>
          <cell r="B180" t="str">
            <v>제품</v>
          </cell>
          <cell r="C180" t="str">
            <v>노.CRM1</v>
          </cell>
          <cell r="D180" t="str">
            <v>원통형</v>
          </cell>
          <cell r="E180" t="str">
            <v>Cell</v>
          </cell>
          <cell r="G180" t="str">
            <v>국산</v>
          </cell>
          <cell r="H180" t="str">
            <v>018650</v>
          </cell>
          <cell r="I180" t="str">
            <v>018650S2</v>
          </cell>
          <cell r="J180" t="str">
            <v>Uniwill</v>
          </cell>
          <cell r="K180" t="str">
            <v>LGC Taiwan(DNP)</v>
          </cell>
          <cell r="L180" t="str">
            <v>직수출</v>
          </cell>
          <cell r="M180" t="str">
            <v>USD</v>
          </cell>
          <cell r="N180" t="str">
            <v>대만</v>
          </cell>
          <cell r="O180" t="str">
            <v>이정원</v>
          </cell>
          <cell r="P180">
            <v>1</v>
          </cell>
          <cell r="Q180" t="str">
            <v>노트북</v>
          </cell>
          <cell r="S180">
            <v>1.95</v>
          </cell>
          <cell r="T180">
            <v>50000</v>
          </cell>
          <cell r="U180">
            <v>50000</v>
          </cell>
          <cell r="V180">
            <v>97500</v>
          </cell>
          <cell r="W180">
            <v>90675000</v>
          </cell>
          <cell r="X180">
            <v>1.95</v>
          </cell>
          <cell r="Y180">
            <v>50000</v>
          </cell>
          <cell r="Z180">
            <v>50000</v>
          </cell>
          <cell r="AA180">
            <v>97500</v>
          </cell>
          <cell r="AB180">
            <v>90675000</v>
          </cell>
          <cell r="AC180">
            <v>1.95</v>
          </cell>
          <cell r="AD180">
            <v>80000</v>
          </cell>
          <cell r="AE180">
            <v>80000</v>
          </cell>
          <cell r="AF180">
            <v>156000</v>
          </cell>
          <cell r="AG180">
            <v>145080000</v>
          </cell>
          <cell r="AH180">
            <v>1.95</v>
          </cell>
          <cell r="AI180">
            <v>80000</v>
          </cell>
          <cell r="AJ180">
            <v>80000</v>
          </cell>
          <cell r="AK180">
            <v>156000</v>
          </cell>
          <cell r="AL180">
            <v>145080000</v>
          </cell>
          <cell r="AM180">
            <v>1.95</v>
          </cell>
          <cell r="AN180">
            <v>150000</v>
          </cell>
          <cell r="AO180">
            <v>150000</v>
          </cell>
          <cell r="AP180">
            <v>292500</v>
          </cell>
          <cell r="AQ180">
            <v>272025000</v>
          </cell>
          <cell r="AR180">
            <v>1.95</v>
          </cell>
          <cell r="AS180">
            <v>150000</v>
          </cell>
          <cell r="AT180">
            <v>150000</v>
          </cell>
          <cell r="AU180">
            <v>292500</v>
          </cell>
          <cell r="AV180">
            <v>272025000</v>
          </cell>
          <cell r="AW180">
            <v>1.9</v>
          </cell>
          <cell r="AX180">
            <v>200000</v>
          </cell>
          <cell r="AY180">
            <v>200000</v>
          </cell>
          <cell r="AZ180">
            <v>380000</v>
          </cell>
          <cell r="BA180">
            <v>353400000</v>
          </cell>
          <cell r="BB180">
            <v>1.9</v>
          </cell>
          <cell r="BC180">
            <v>200000</v>
          </cell>
          <cell r="BD180">
            <v>200000</v>
          </cell>
          <cell r="BE180">
            <v>380000</v>
          </cell>
          <cell r="BF180">
            <v>353400000</v>
          </cell>
          <cell r="BG180">
            <v>1.9</v>
          </cell>
          <cell r="BH180">
            <v>250000</v>
          </cell>
          <cell r="BI180">
            <v>250000</v>
          </cell>
          <cell r="BJ180">
            <v>475000</v>
          </cell>
          <cell r="BK180">
            <v>441750000</v>
          </cell>
          <cell r="BL180">
            <v>1.9</v>
          </cell>
          <cell r="BM180">
            <v>300000</v>
          </cell>
          <cell r="BN180">
            <v>300000</v>
          </cell>
          <cell r="BO180">
            <v>570000</v>
          </cell>
          <cell r="BP180">
            <v>530100000</v>
          </cell>
          <cell r="BQ180">
            <v>1.9</v>
          </cell>
          <cell r="BR180">
            <v>286000</v>
          </cell>
          <cell r="BS180">
            <v>286000</v>
          </cell>
          <cell r="BT180">
            <v>543400</v>
          </cell>
          <cell r="BU180">
            <v>505362000</v>
          </cell>
          <cell r="BV180">
            <v>1.9</v>
          </cell>
          <cell r="BW180">
            <v>250000</v>
          </cell>
          <cell r="BX180">
            <v>250000</v>
          </cell>
          <cell r="BY180">
            <v>475000</v>
          </cell>
          <cell r="BZ180">
            <v>441750000</v>
          </cell>
          <cell r="CA180">
            <v>1486000</v>
          </cell>
          <cell r="CB180">
            <v>2625762000</v>
          </cell>
          <cell r="CC180">
            <v>2046000</v>
          </cell>
          <cell r="CD180">
            <v>2046000</v>
          </cell>
          <cell r="CE180">
            <v>3915400</v>
          </cell>
          <cell r="CF180">
            <v>3641322000</v>
          </cell>
        </row>
        <row r="181">
          <cell r="A181" t="str">
            <v>연결</v>
          </cell>
          <cell r="B181" t="str">
            <v>제품</v>
          </cell>
          <cell r="C181" t="str">
            <v>노.CRM1</v>
          </cell>
          <cell r="D181" t="str">
            <v>원통형</v>
          </cell>
          <cell r="E181" t="str">
            <v>Cell</v>
          </cell>
          <cell r="G181" t="str">
            <v>국산</v>
          </cell>
          <cell r="H181" t="str">
            <v>018650</v>
          </cell>
          <cell r="I181" t="str">
            <v>018650A2</v>
          </cell>
          <cell r="J181" t="str">
            <v>Uniwill</v>
          </cell>
          <cell r="K181" t="str">
            <v>GLW</v>
          </cell>
          <cell r="L181" t="str">
            <v>직수출</v>
          </cell>
          <cell r="M181" t="str">
            <v>USD</v>
          </cell>
          <cell r="N181" t="str">
            <v>대만</v>
          </cell>
          <cell r="O181" t="str">
            <v>이정원</v>
          </cell>
          <cell r="P181">
            <v>1</v>
          </cell>
          <cell r="Q181" t="str">
            <v>노트북</v>
          </cell>
          <cell r="S181">
            <v>2.4</v>
          </cell>
          <cell r="T181">
            <v>0</v>
          </cell>
          <cell r="V181">
            <v>0</v>
          </cell>
          <cell r="W181">
            <v>0</v>
          </cell>
          <cell r="X181">
            <v>2.4</v>
          </cell>
          <cell r="Y181">
            <v>0</v>
          </cell>
          <cell r="AA181">
            <v>0</v>
          </cell>
          <cell r="AB181">
            <v>0</v>
          </cell>
          <cell r="AC181">
            <v>2.4</v>
          </cell>
          <cell r="AD181">
            <v>0</v>
          </cell>
          <cell r="AF181">
            <v>0</v>
          </cell>
          <cell r="AG181">
            <v>0</v>
          </cell>
          <cell r="AH181">
            <v>2.4</v>
          </cell>
          <cell r="AI181">
            <v>0</v>
          </cell>
          <cell r="AK181">
            <v>0</v>
          </cell>
          <cell r="AL181">
            <v>0</v>
          </cell>
          <cell r="AM181">
            <v>2.4</v>
          </cell>
          <cell r="AN181">
            <v>50000</v>
          </cell>
          <cell r="AO181">
            <v>50000</v>
          </cell>
          <cell r="AP181">
            <v>120000</v>
          </cell>
          <cell r="AQ181">
            <v>111600000</v>
          </cell>
          <cell r="AR181">
            <v>2.4</v>
          </cell>
          <cell r="AS181">
            <v>50000</v>
          </cell>
          <cell r="AT181">
            <v>50000</v>
          </cell>
          <cell r="AU181">
            <v>120000</v>
          </cell>
          <cell r="AV181">
            <v>111600000</v>
          </cell>
          <cell r="AW181">
            <v>2.35</v>
          </cell>
          <cell r="AX181">
            <v>100000</v>
          </cell>
          <cell r="AY181">
            <v>100000</v>
          </cell>
          <cell r="AZ181">
            <v>235000</v>
          </cell>
          <cell r="BA181">
            <v>218550000</v>
          </cell>
          <cell r="BB181">
            <v>2.35</v>
          </cell>
          <cell r="BC181">
            <v>100000</v>
          </cell>
          <cell r="BD181">
            <v>100000</v>
          </cell>
          <cell r="BE181">
            <v>235000</v>
          </cell>
          <cell r="BF181">
            <v>218550000</v>
          </cell>
          <cell r="BG181">
            <v>2.35</v>
          </cell>
          <cell r="BH181">
            <v>100000</v>
          </cell>
          <cell r="BI181">
            <v>100000</v>
          </cell>
          <cell r="BJ181">
            <v>235000</v>
          </cell>
          <cell r="BK181">
            <v>218550000</v>
          </cell>
          <cell r="BL181">
            <v>2.35</v>
          </cell>
          <cell r="BM181">
            <v>100000</v>
          </cell>
          <cell r="BN181">
            <v>100000</v>
          </cell>
          <cell r="BO181">
            <v>235000</v>
          </cell>
          <cell r="BP181">
            <v>218550000</v>
          </cell>
          <cell r="BQ181">
            <v>2.35</v>
          </cell>
          <cell r="BR181">
            <v>100000</v>
          </cell>
          <cell r="BS181">
            <v>100000</v>
          </cell>
          <cell r="BT181">
            <v>235000</v>
          </cell>
          <cell r="BU181">
            <v>218550000</v>
          </cell>
          <cell r="BV181">
            <v>2.35</v>
          </cell>
          <cell r="BW181">
            <v>100000</v>
          </cell>
          <cell r="BX181">
            <v>100000</v>
          </cell>
          <cell r="BY181">
            <v>235000</v>
          </cell>
          <cell r="BZ181">
            <v>218550000</v>
          </cell>
          <cell r="CA181">
            <v>600000</v>
          </cell>
          <cell r="CB181">
            <v>1311300000</v>
          </cell>
          <cell r="CC181">
            <v>700000</v>
          </cell>
          <cell r="CD181">
            <v>700000</v>
          </cell>
          <cell r="CE181">
            <v>1650000</v>
          </cell>
          <cell r="CF181">
            <v>1534500000</v>
          </cell>
        </row>
        <row r="182">
          <cell r="A182" t="str">
            <v>연결</v>
          </cell>
          <cell r="B182" t="str">
            <v>제품</v>
          </cell>
          <cell r="C182" t="str">
            <v>노.CRM1</v>
          </cell>
          <cell r="D182" t="str">
            <v>원통형</v>
          </cell>
          <cell r="E182" t="str">
            <v>Cell</v>
          </cell>
          <cell r="G182" t="str">
            <v>국산</v>
          </cell>
          <cell r="H182" t="str">
            <v>018650</v>
          </cell>
          <cell r="I182" t="str">
            <v>018650S2</v>
          </cell>
          <cell r="J182" t="str">
            <v>Shinco</v>
          </cell>
          <cell r="K182" t="str">
            <v>Shinco</v>
          </cell>
          <cell r="L182" t="str">
            <v>직수출</v>
          </cell>
          <cell r="M182" t="str">
            <v>USD</v>
          </cell>
          <cell r="N182" t="str">
            <v>중국</v>
          </cell>
          <cell r="O182" t="str">
            <v>장병웅</v>
          </cell>
          <cell r="P182">
            <v>1</v>
          </cell>
          <cell r="Q182" t="str">
            <v>기타</v>
          </cell>
          <cell r="S182">
            <v>2</v>
          </cell>
          <cell r="T182">
            <v>200000</v>
          </cell>
          <cell r="U182">
            <v>200000</v>
          </cell>
          <cell r="V182">
            <v>400000</v>
          </cell>
          <cell r="W182">
            <v>372000000</v>
          </cell>
          <cell r="X182">
            <v>2</v>
          </cell>
          <cell r="Y182">
            <v>200000</v>
          </cell>
          <cell r="Z182">
            <v>200000</v>
          </cell>
          <cell r="AA182">
            <v>400000</v>
          </cell>
          <cell r="AB182">
            <v>372000000</v>
          </cell>
          <cell r="AC182">
            <v>2</v>
          </cell>
          <cell r="AD182">
            <v>200000</v>
          </cell>
          <cell r="AE182">
            <v>200000</v>
          </cell>
          <cell r="AF182">
            <v>400000</v>
          </cell>
          <cell r="AG182">
            <v>372000000</v>
          </cell>
          <cell r="AH182">
            <v>2</v>
          </cell>
          <cell r="AI182">
            <v>250000</v>
          </cell>
          <cell r="AJ182">
            <v>250000</v>
          </cell>
          <cell r="AK182">
            <v>500000</v>
          </cell>
          <cell r="AL182">
            <v>465000000</v>
          </cell>
          <cell r="AM182">
            <v>2</v>
          </cell>
          <cell r="AN182">
            <v>250000</v>
          </cell>
          <cell r="AO182">
            <v>250000</v>
          </cell>
          <cell r="AP182">
            <v>500000</v>
          </cell>
          <cell r="AQ182">
            <v>465000000</v>
          </cell>
          <cell r="AR182">
            <v>2</v>
          </cell>
          <cell r="AS182">
            <v>250000</v>
          </cell>
          <cell r="AT182">
            <v>250000</v>
          </cell>
          <cell r="AU182">
            <v>500000</v>
          </cell>
          <cell r="AV182">
            <v>465000000</v>
          </cell>
          <cell r="AW182">
            <v>1.9</v>
          </cell>
          <cell r="AX182">
            <v>250000</v>
          </cell>
          <cell r="AY182">
            <v>250000</v>
          </cell>
          <cell r="AZ182">
            <v>475000</v>
          </cell>
          <cell r="BA182">
            <v>441750000</v>
          </cell>
          <cell r="BB182">
            <v>1.9</v>
          </cell>
          <cell r="BC182">
            <v>250000</v>
          </cell>
          <cell r="BD182">
            <v>250000</v>
          </cell>
          <cell r="BE182">
            <v>475000</v>
          </cell>
          <cell r="BF182">
            <v>441750000</v>
          </cell>
          <cell r="BG182">
            <v>1.9</v>
          </cell>
          <cell r="BH182">
            <v>250000</v>
          </cell>
          <cell r="BI182">
            <v>250000</v>
          </cell>
          <cell r="BJ182">
            <v>475000</v>
          </cell>
          <cell r="BK182">
            <v>441750000</v>
          </cell>
          <cell r="BL182">
            <v>1.9</v>
          </cell>
          <cell r="BM182">
            <v>200000</v>
          </cell>
          <cell r="BN182">
            <v>200000</v>
          </cell>
          <cell r="BO182">
            <v>380000</v>
          </cell>
          <cell r="BP182">
            <v>353400000</v>
          </cell>
          <cell r="BQ182">
            <v>1.9</v>
          </cell>
          <cell r="BR182">
            <v>200000</v>
          </cell>
          <cell r="BS182">
            <v>200000</v>
          </cell>
          <cell r="BT182">
            <v>380000</v>
          </cell>
          <cell r="BU182">
            <v>353400000</v>
          </cell>
          <cell r="BV182">
            <v>1.9</v>
          </cell>
          <cell r="BW182">
            <v>200000</v>
          </cell>
          <cell r="BX182">
            <v>200000</v>
          </cell>
          <cell r="BY182">
            <v>380000</v>
          </cell>
          <cell r="BZ182">
            <v>353400000</v>
          </cell>
          <cell r="CA182">
            <v>1350000</v>
          </cell>
          <cell r="CB182">
            <v>2385450000</v>
          </cell>
          <cell r="CC182">
            <v>2700000</v>
          </cell>
          <cell r="CD182">
            <v>2700000</v>
          </cell>
          <cell r="CE182">
            <v>5265000</v>
          </cell>
          <cell r="CF182">
            <v>4896450000</v>
          </cell>
        </row>
        <row r="183">
          <cell r="A183" t="str">
            <v>연결</v>
          </cell>
          <cell r="B183" t="str">
            <v>제품</v>
          </cell>
          <cell r="C183" t="str">
            <v>노.CRM1</v>
          </cell>
          <cell r="D183" t="str">
            <v>원통형</v>
          </cell>
          <cell r="E183" t="str">
            <v>Cell</v>
          </cell>
          <cell r="G183" t="str">
            <v>CN</v>
          </cell>
          <cell r="H183" t="str">
            <v>018650</v>
          </cell>
          <cell r="I183" t="str">
            <v>018650S2</v>
          </cell>
          <cell r="J183" t="str">
            <v>Shinco</v>
          </cell>
          <cell r="K183" t="str">
            <v>Shinco</v>
          </cell>
          <cell r="L183" t="str">
            <v>직수출</v>
          </cell>
          <cell r="M183" t="str">
            <v>USD</v>
          </cell>
          <cell r="N183" t="str">
            <v>중국</v>
          </cell>
          <cell r="O183" t="str">
            <v>장병웅</v>
          </cell>
          <cell r="P183">
            <v>1</v>
          </cell>
          <cell r="Q183" t="str">
            <v>기타</v>
          </cell>
          <cell r="BG183">
            <v>1.9</v>
          </cell>
          <cell r="BH183">
            <v>0</v>
          </cell>
          <cell r="BJ183">
            <v>0</v>
          </cell>
          <cell r="BK183">
            <v>0</v>
          </cell>
          <cell r="BL183">
            <v>1.9</v>
          </cell>
          <cell r="BM183">
            <v>0</v>
          </cell>
          <cell r="BO183">
            <v>0</v>
          </cell>
          <cell r="BP183">
            <v>0</v>
          </cell>
          <cell r="BQ183">
            <v>1.9</v>
          </cell>
          <cell r="BR183">
            <v>0</v>
          </cell>
          <cell r="BT183">
            <v>0</v>
          </cell>
          <cell r="BU183">
            <v>0</v>
          </cell>
          <cell r="BV183">
            <v>1.9</v>
          </cell>
          <cell r="BW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</row>
        <row r="184">
          <cell r="A184" t="str">
            <v>연결</v>
          </cell>
          <cell r="B184" t="str">
            <v>제품</v>
          </cell>
          <cell r="C184" t="str">
            <v>노.CRM1</v>
          </cell>
          <cell r="D184" t="str">
            <v>원통형</v>
          </cell>
          <cell r="E184" t="str">
            <v>Cell</v>
          </cell>
          <cell r="G184" t="str">
            <v>국산</v>
          </cell>
          <cell r="H184" t="str">
            <v>018650</v>
          </cell>
          <cell r="I184" t="str">
            <v>018650A2</v>
          </cell>
          <cell r="J184" t="str">
            <v>Shinco</v>
          </cell>
          <cell r="K184" t="str">
            <v>LGC TRD (SH)</v>
          </cell>
          <cell r="L184" t="str">
            <v>직수출</v>
          </cell>
          <cell r="M184" t="str">
            <v>USD</v>
          </cell>
          <cell r="N184" t="str">
            <v>중국</v>
          </cell>
          <cell r="O184" t="str">
            <v>장병웅</v>
          </cell>
          <cell r="P184">
            <v>1</v>
          </cell>
          <cell r="Q184" t="str">
            <v>기타</v>
          </cell>
          <cell r="S184">
            <v>2.6</v>
          </cell>
          <cell r="T184">
            <v>50000</v>
          </cell>
          <cell r="U184">
            <v>50000</v>
          </cell>
          <cell r="V184">
            <v>130000</v>
          </cell>
          <cell r="W184">
            <v>120900000</v>
          </cell>
          <cell r="X184">
            <v>2.6</v>
          </cell>
          <cell r="Y184">
            <v>50000</v>
          </cell>
          <cell r="Z184">
            <v>50000</v>
          </cell>
          <cell r="AA184">
            <v>130000</v>
          </cell>
          <cell r="AB184">
            <v>120900000</v>
          </cell>
          <cell r="AC184">
            <v>2.6</v>
          </cell>
          <cell r="AD184">
            <v>50000</v>
          </cell>
          <cell r="AE184">
            <v>50000</v>
          </cell>
          <cell r="AF184">
            <v>130000</v>
          </cell>
          <cell r="AG184">
            <v>120900000</v>
          </cell>
          <cell r="AH184">
            <v>2.6</v>
          </cell>
          <cell r="AI184">
            <v>50000</v>
          </cell>
          <cell r="AJ184">
            <v>50000</v>
          </cell>
          <cell r="AK184">
            <v>130000</v>
          </cell>
          <cell r="AL184">
            <v>120900000</v>
          </cell>
          <cell r="AM184">
            <v>2.6</v>
          </cell>
          <cell r="AN184">
            <v>50000</v>
          </cell>
          <cell r="AO184">
            <v>50000</v>
          </cell>
          <cell r="AP184">
            <v>130000</v>
          </cell>
          <cell r="AQ184">
            <v>120900000</v>
          </cell>
          <cell r="AR184">
            <v>2.6</v>
          </cell>
          <cell r="AS184">
            <v>50000</v>
          </cell>
          <cell r="AT184">
            <v>50000</v>
          </cell>
          <cell r="AU184">
            <v>130000</v>
          </cell>
          <cell r="AV184">
            <v>120900000</v>
          </cell>
          <cell r="AW184">
            <v>2.5</v>
          </cell>
          <cell r="AX184">
            <v>50000</v>
          </cell>
          <cell r="AY184">
            <v>50000</v>
          </cell>
          <cell r="AZ184">
            <v>125000</v>
          </cell>
          <cell r="BA184">
            <v>116250000</v>
          </cell>
          <cell r="BB184">
            <v>2.5</v>
          </cell>
          <cell r="BC184">
            <v>50000</v>
          </cell>
          <cell r="BD184">
            <v>50000</v>
          </cell>
          <cell r="BE184">
            <v>125000</v>
          </cell>
          <cell r="BF184">
            <v>116250000</v>
          </cell>
          <cell r="BG184">
            <v>2.5</v>
          </cell>
          <cell r="BH184">
            <v>50000</v>
          </cell>
          <cell r="BI184">
            <v>50000</v>
          </cell>
          <cell r="BJ184">
            <v>125000</v>
          </cell>
          <cell r="BK184">
            <v>116250000</v>
          </cell>
          <cell r="BL184">
            <v>2.5</v>
          </cell>
          <cell r="BM184">
            <v>50000</v>
          </cell>
          <cell r="BN184">
            <v>50000</v>
          </cell>
          <cell r="BO184">
            <v>125000</v>
          </cell>
          <cell r="BP184">
            <v>116250000</v>
          </cell>
          <cell r="BQ184">
            <v>2.5</v>
          </cell>
          <cell r="BR184">
            <v>50000</v>
          </cell>
          <cell r="BS184">
            <v>50000</v>
          </cell>
          <cell r="BT184">
            <v>125000</v>
          </cell>
          <cell r="BU184">
            <v>116250000</v>
          </cell>
          <cell r="BV184">
            <v>2.5</v>
          </cell>
          <cell r="BW184">
            <v>50000</v>
          </cell>
          <cell r="BX184">
            <v>50000</v>
          </cell>
          <cell r="BY184">
            <v>125000</v>
          </cell>
          <cell r="BZ184">
            <v>116250000</v>
          </cell>
          <cell r="CA184">
            <v>300000</v>
          </cell>
          <cell r="CB184">
            <v>697500000</v>
          </cell>
          <cell r="CC184">
            <v>600000</v>
          </cell>
          <cell r="CD184">
            <v>600000</v>
          </cell>
          <cell r="CE184">
            <v>1530000</v>
          </cell>
          <cell r="CF184">
            <v>1422900000</v>
          </cell>
        </row>
        <row r="185">
          <cell r="A185" t="str">
            <v>소거</v>
          </cell>
          <cell r="B185" t="str">
            <v>제품</v>
          </cell>
          <cell r="C185" t="str">
            <v>LG CN</v>
          </cell>
          <cell r="D185" t="str">
            <v>각형</v>
          </cell>
          <cell r="E185" t="str">
            <v>Cell</v>
          </cell>
          <cell r="G185" t="str">
            <v>CN</v>
          </cell>
          <cell r="H185" t="str">
            <v>423450</v>
          </cell>
          <cell r="I185" t="str">
            <v>423450A1(I/P)</v>
          </cell>
          <cell r="J185" t="str">
            <v>LGE China</v>
          </cell>
          <cell r="K185" t="str">
            <v>LGE China</v>
          </cell>
          <cell r="L185" t="str">
            <v>본사수출</v>
          </cell>
          <cell r="M185" t="str">
            <v>USD</v>
          </cell>
          <cell r="N185" t="str">
            <v>본사수출</v>
          </cell>
          <cell r="O185" t="str">
            <v>김성철</v>
          </cell>
          <cell r="P185">
            <v>1</v>
          </cell>
          <cell r="Q185" t="str">
            <v>휴대폰</v>
          </cell>
          <cell r="R185" t="str">
            <v>간접</v>
          </cell>
          <cell r="S185">
            <v>1.41</v>
          </cell>
          <cell r="T185">
            <v>670000</v>
          </cell>
          <cell r="U185">
            <v>670000</v>
          </cell>
          <cell r="V185">
            <v>944700</v>
          </cell>
          <cell r="W185">
            <v>878571000</v>
          </cell>
          <cell r="X185">
            <v>1.41</v>
          </cell>
          <cell r="Y185">
            <v>700000</v>
          </cell>
          <cell r="Z185">
            <v>700000</v>
          </cell>
          <cell r="AA185">
            <v>987000</v>
          </cell>
          <cell r="AB185">
            <v>917910000</v>
          </cell>
          <cell r="AC185">
            <v>1.41</v>
          </cell>
          <cell r="AD185">
            <v>650000</v>
          </cell>
          <cell r="AE185">
            <v>650000</v>
          </cell>
          <cell r="AF185">
            <v>916500</v>
          </cell>
          <cell r="AG185">
            <v>852345000</v>
          </cell>
          <cell r="AH185">
            <v>1.41</v>
          </cell>
          <cell r="AI185">
            <v>560000</v>
          </cell>
          <cell r="AJ185">
            <v>560000</v>
          </cell>
          <cell r="AK185">
            <v>789600</v>
          </cell>
          <cell r="AL185">
            <v>734328000</v>
          </cell>
          <cell r="AM185">
            <v>1.41</v>
          </cell>
          <cell r="AN185">
            <v>560000</v>
          </cell>
          <cell r="AO185">
            <v>560000</v>
          </cell>
          <cell r="AP185">
            <v>789600</v>
          </cell>
          <cell r="AQ185">
            <v>734328000</v>
          </cell>
          <cell r="AR185">
            <v>1.41</v>
          </cell>
          <cell r="AS185">
            <v>550000</v>
          </cell>
          <cell r="AT185">
            <v>550000</v>
          </cell>
          <cell r="AU185">
            <v>775500</v>
          </cell>
          <cell r="AV185">
            <v>721215000</v>
          </cell>
          <cell r="AW185">
            <v>1.29</v>
          </cell>
          <cell r="AX185">
            <v>20000</v>
          </cell>
          <cell r="AY185">
            <v>20000</v>
          </cell>
          <cell r="AZ185">
            <v>25800</v>
          </cell>
          <cell r="BA185">
            <v>23994000</v>
          </cell>
          <cell r="BB185">
            <v>1.29</v>
          </cell>
          <cell r="BC185">
            <v>20000</v>
          </cell>
          <cell r="BD185">
            <v>20000</v>
          </cell>
          <cell r="BE185">
            <v>25800</v>
          </cell>
          <cell r="BF185">
            <v>23994000</v>
          </cell>
          <cell r="BG185">
            <v>1.29</v>
          </cell>
          <cell r="BH185">
            <v>20000</v>
          </cell>
          <cell r="BI185">
            <v>20000</v>
          </cell>
          <cell r="BJ185">
            <v>25800</v>
          </cell>
          <cell r="BK185">
            <v>23994000</v>
          </cell>
          <cell r="BL185">
            <v>1.29</v>
          </cell>
          <cell r="BM185">
            <v>0</v>
          </cell>
          <cell r="BO185">
            <v>0</v>
          </cell>
          <cell r="BP185">
            <v>0</v>
          </cell>
          <cell r="BQ185">
            <v>1.29</v>
          </cell>
          <cell r="BR185">
            <v>0</v>
          </cell>
          <cell r="BT185">
            <v>0</v>
          </cell>
          <cell r="BU185">
            <v>0</v>
          </cell>
          <cell r="BV185">
            <v>1.29</v>
          </cell>
          <cell r="BW185">
            <v>0</v>
          </cell>
          <cell r="BY185">
            <v>0</v>
          </cell>
          <cell r="BZ185">
            <v>0</v>
          </cell>
          <cell r="CA185">
            <v>60000</v>
          </cell>
          <cell r="CB185">
            <v>71982000</v>
          </cell>
          <cell r="CC185">
            <v>3750000</v>
          </cell>
          <cell r="CD185">
            <v>3750000</v>
          </cell>
          <cell r="CE185">
            <v>5280300</v>
          </cell>
          <cell r="CF185">
            <v>4910679000</v>
          </cell>
        </row>
        <row r="186">
          <cell r="A186" t="str">
            <v>소거</v>
          </cell>
          <cell r="B186" t="str">
            <v>제품</v>
          </cell>
          <cell r="C186" t="str">
            <v>LG CN</v>
          </cell>
          <cell r="D186" t="str">
            <v>각형</v>
          </cell>
          <cell r="E186" t="str">
            <v>Cell</v>
          </cell>
          <cell r="G186" t="str">
            <v>CN</v>
          </cell>
          <cell r="H186" t="str">
            <v>423450</v>
          </cell>
          <cell r="I186" t="str">
            <v>423450C1(I/P)</v>
          </cell>
          <cell r="J186" t="str">
            <v>LGE China</v>
          </cell>
          <cell r="K186" t="str">
            <v>LGE China</v>
          </cell>
          <cell r="L186" t="str">
            <v>본사수출</v>
          </cell>
          <cell r="M186" t="str">
            <v>USD</v>
          </cell>
          <cell r="N186" t="str">
            <v>본사수출</v>
          </cell>
          <cell r="O186" t="str">
            <v>김성철</v>
          </cell>
          <cell r="P186">
            <v>1</v>
          </cell>
          <cell r="Q186" t="str">
            <v>휴대폰</v>
          </cell>
          <cell r="R186" t="str">
            <v>간접</v>
          </cell>
          <cell r="S186">
            <v>1.6</v>
          </cell>
          <cell r="T186">
            <v>0</v>
          </cell>
          <cell r="V186">
            <v>0</v>
          </cell>
          <cell r="W186">
            <v>0</v>
          </cell>
          <cell r="X186">
            <v>1.6</v>
          </cell>
          <cell r="Y186">
            <v>0</v>
          </cell>
          <cell r="AA186">
            <v>0</v>
          </cell>
          <cell r="AB186">
            <v>0</v>
          </cell>
          <cell r="AC186">
            <v>1.6</v>
          </cell>
          <cell r="AD186">
            <v>0</v>
          </cell>
          <cell r="AF186">
            <v>0</v>
          </cell>
          <cell r="AG186">
            <v>0</v>
          </cell>
          <cell r="AH186">
            <v>1.6</v>
          </cell>
          <cell r="AI186">
            <v>0</v>
          </cell>
          <cell r="AK186">
            <v>0</v>
          </cell>
          <cell r="AL186">
            <v>0</v>
          </cell>
          <cell r="AM186">
            <v>1.6</v>
          </cell>
          <cell r="AN186">
            <v>0</v>
          </cell>
          <cell r="AP186">
            <v>0</v>
          </cell>
          <cell r="AQ186">
            <v>0</v>
          </cell>
          <cell r="AR186">
            <v>1.6</v>
          </cell>
          <cell r="AS186">
            <v>0</v>
          </cell>
          <cell r="AU186">
            <v>0</v>
          </cell>
          <cell r="AV186">
            <v>0</v>
          </cell>
          <cell r="AW186">
            <v>1.41</v>
          </cell>
          <cell r="AX186">
            <v>420000</v>
          </cell>
          <cell r="AY186">
            <v>420000</v>
          </cell>
          <cell r="AZ186">
            <v>592200</v>
          </cell>
          <cell r="BA186">
            <v>550746000</v>
          </cell>
          <cell r="BB186">
            <v>1.41</v>
          </cell>
          <cell r="BC186">
            <v>400000</v>
          </cell>
          <cell r="BD186">
            <v>400000</v>
          </cell>
          <cell r="BE186">
            <v>564000</v>
          </cell>
          <cell r="BF186">
            <v>524520000</v>
          </cell>
          <cell r="BG186">
            <v>1.41</v>
          </cell>
          <cell r="BH186">
            <v>300000</v>
          </cell>
          <cell r="BI186">
            <v>300000</v>
          </cell>
          <cell r="BJ186">
            <v>423000</v>
          </cell>
          <cell r="BK186">
            <v>393390000</v>
          </cell>
          <cell r="BL186">
            <v>1.41</v>
          </cell>
          <cell r="BM186">
            <v>270000</v>
          </cell>
          <cell r="BN186">
            <v>270000</v>
          </cell>
          <cell r="BO186">
            <v>380700</v>
          </cell>
          <cell r="BP186">
            <v>354051000</v>
          </cell>
          <cell r="BQ186">
            <v>1.41</v>
          </cell>
          <cell r="BR186">
            <v>120000</v>
          </cell>
          <cell r="BS186">
            <v>120000</v>
          </cell>
          <cell r="BT186">
            <v>169200</v>
          </cell>
          <cell r="BU186">
            <v>157356000</v>
          </cell>
          <cell r="BV186">
            <v>1.41</v>
          </cell>
          <cell r="BW186">
            <v>260000</v>
          </cell>
          <cell r="BX186">
            <v>260000</v>
          </cell>
          <cell r="BY186">
            <v>366600</v>
          </cell>
          <cell r="BZ186">
            <v>340938000</v>
          </cell>
          <cell r="CA186">
            <v>1770000</v>
          </cell>
          <cell r="CB186">
            <v>2321001000</v>
          </cell>
          <cell r="CC186">
            <v>1770000</v>
          </cell>
          <cell r="CD186">
            <v>1770000</v>
          </cell>
          <cell r="CE186">
            <v>2495700</v>
          </cell>
          <cell r="CF186">
            <v>2321001000</v>
          </cell>
        </row>
        <row r="187">
          <cell r="A187" t="str">
            <v>소거</v>
          </cell>
          <cell r="B187" t="str">
            <v>제품</v>
          </cell>
          <cell r="C187" t="str">
            <v>LG CN</v>
          </cell>
          <cell r="D187" t="str">
            <v>각형</v>
          </cell>
          <cell r="E187" t="str">
            <v>Cell</v>
          </cell>
          <cell r="G187" t="str">
            <v>CN</v>
          </cell>
          <cell r="H187" t="str">
            <v>523446</v>
          </cell>
          <cell r="I187" t="str">
            <v>523446L1(I/P)</v>
          </cell>
          <cell r="J187" t="str">
            <v>LGE China</v>
          </cell>
          <cell r="K187" t="str">
            <v>LGE China</v>
          </cell>
          <cell r="L187" t="str">
            <v>본사수출</v>
          </cell>
          <cell r="M187" t="str">
            <v>USD</v>
          </cell>
          <cell r="N187" t="str">
            <v>본사수출</v>
          </cell>
          <cell r="O187" t="str">
            <v>김성철</v>
          </cell>
          <cell r="P187">
            <v>1</v>
          </cell>
          <cell r="Q187" t="str">
            <v>휴대폰</v>
          </cell>
          <cell r="R187" t="str">
            <v>간접</v>
          </cell>
          <cell r="S187">
            <v>1.58</v>
          </cell>
          <cell r="T187">
            <v>0</v>
          </cell>
          <cell r="V187">
            <v>0</v>
          </cell>
          <cell r="W187">
            <v>0</v>
          </cell>
          <cell r="X187">
            <v>1.58</v>
          </cell>
          <cell r="Y187">
            <v>0</v>
          </cell>
          <cell r="AA187">
            <v>0</v>
          </cell>
          <cell r="AB187">
            <v>0</v>
          </cell>
          <cell r="AC187">
            <v>1.58</v>
          </cell>
          <cell r="AD187">
            <v>0</v>
          </cell>
          <cell r="AF187">
            <v>0</v>
          </cell>
          <cell r="AG187">
            <v>0</v>
          </cell>
          <cell r="AH187">
            <v>1.58</v>
          </cell>
          <cell r="AI187">
            <v>0</v>
          </cell>
          <cell r="AK187">
            <v>0</v>
          </cell>
          <cell r="AL187">
            <v>0</v>
          </cell>
          <cell r="AM187">
            <v>1.58</v>
          </cell>
          <cell r="AN187">
            <v>0</v>
          </cell>
          <cell r="AP187">
            <v>0</v>
          </cell>
          <cell r="AQ187">
            <v>0</v>
          </cell>
          <cell r="AR187">
            <v>1.58</v>
          </cell>
          <cell r="AS187">
            <v>0</v>
          </cell>
          <cell r="AU187">
            <v>0</v>
          </cell>
          <cell r="AV187">
            <v>0</v>
          </cell>
          <cell r="AW187">
            <v>1.52</v>
          </cell>
          <cell r="AX187">
            <v>0</v>
          </cell>
          <cell r="AZ187">
            <v>0</v>
          </cell>
          <cell r="BA187">
            <v>0</v>
          </cell>
          <cell r="BB187">
            <v>1.52</v>
          </cell>
          <cell r="BC187">
            <v>100000</v>
          </cell>
          <cell r="BD187">
            <v>100000</v>
          </cell>
          <cell r="BE187">
            <v>152000</v>
          </cell>
          <cell r="BF187">
            <v>141360000</v>
          </cell>
          <cell r="BG187">
            <v>1.52</v>
          </cell>
          <cell r="BH187">
            <v>100000</v>
          </cell>
          <cell r="BI187">
            <v>100000</v>
          </cell>
          <cell r="BJ187">
            <v>152000</v>
          </cell>
          <cell r="BK187">
            <v>141360000</v>
          </cell>
          <cell r="BL187">
            <v>1.52</v>
          </cell>
          <cell r="BM187">
            <v>150000</v>
          </cell>
          <cell r="BN187">
            <v>150000</v>
          </cell>
          <cell r="BO187">
            <v>228000</v>
          </cell>
          <cell r="BP187">
            <v>212040000</v>
          </cell>
          <cell r="BQ187">
            <v>1.52</v>
          </cell>
          <cell r="BR187">
            <v>150000</v>
          </cell>
          <cell r="BS187">
            <v>150000</v>
          </cell>
          <cell r="BT187">
            <v>228000</v>
          </cell>
          <cell r="BU187">
            <v>212040000</v>
          </cell>
          <cell r="BV187">
            <v>1.52</v>
          </cell>
          <cell r="BW187">
            <v>100000</v>
          </cell>
          <cell r="BX187">
            <v>100000</v>
          </cell>
          <cell r="BY187">
            <v>152000</v>
          </cell>
          <cell r="BZ187">
            <v>141360000</v>
          </cell>
          <cell r="CA187">
            <v>600000</v>
          </cell>
          <cell r="CB187">
            <v>848160000</v>
          </cell>
          <cell r="CC187">
            <v>600000</v>
          </cell>
          <cell r="CD187">
            <v>600000</v>
          </cell>
          <cell r="CE187">
            <v>912000</v>
          </cell>
          <cell r="CF187">
            <v>848160000</v>
          </cell>
        </row>
        <row r="188">
          <cell r="A188" t="str">
            <v>소거</v>
          </cell>
          <cell r="B188" t="str">
            <v>제품</v>
          </cell>
          <cell r="C188" t="str">
            <v>LG CN</v>
          </cell>
          <cell r="D188" t="str">
            <v>각형</v>
          </cell>
          <cell r="E188" t="str">
            <v>Cell</v>
          </cell>
          <cell r="G188" t="str">
            <v>CN</v>
          </cell>
          <cell r="H188" t="str">
            <v>523450</v>
          </cell>
          <cell r="I188" t="str">
            <v>523450C1(I/P)</v>
          </cell>
          <cell r="J188" t="str">
            <v>LGE China</v>
          </cell>
          <cell r="K188" t="str">
            <v>LGE China</v>
          </cell>
          <cell r="L188" t="str">
            <v>본사수출</v>
          </cell>
          <cell r="M188" t="str">
            <v>USD</v>
          </cell>
          <cell r="N188" t="str">
            <v>본사수출</v>
          </cell>
          <cell r="O188" t="str">
            <v>김성철</v>
          </cell>
          <cell r="P188">
            <v>1</v>
          </cell>
          <cell r="Q188" t="str">
            <v>휴대폰</v>
          </cell>
          <cell r="R188" t="str">
            <v>간접</v>
          </cell>
          <cell r="S188">
            <v>1.58</v>
          </cell>
          <cell r="T188">
            <v>320000</v>
          </cell>
          <cell r="U188">
            <v>320000</v>
          </cell>
          <cell r="V188">
            <v>505600</v>
          </cell>
          <cell r="W188">
            <v>470208000</v>
          </cell>
          <cell r="X188">
            <v>1.58</v>
          </cell>
          <cell r="Y188">
            <v>220000</v>
          </cell>
          <cell r="Z188">
            <v>220000</v>
          </cell>
          <cell r="AA188">
            <v>347600</v>
          </cell>
          <cell r="AB188">
            <v>323268000</v>
          </cell>
          <cell r="AC188">
            <v>1.58</v>
          </cell>
          <cell r="AD188">
            <v>70000</v>
          </cell>
          <cell r="AE188">
            <v>70000</v>
          </cell>
          <cell r="AF188">
            <v>110600</v>
          </cell>
          <cell r="AG188">
            <v>102858000</v>
          </cell>
          <cell r="AH188">
            <v>1.58</v>
          </cell>
          <cell r="AI188">
            <v>70000</v>
          </cell>
          <cell r="AJ188">
            <v>70000</v>
          </cell>
          <cell r="AK188">
            <v>110600</v>
          </cell>
          <cell r="AL188">
            <v>102858000</v>
          </cell>
          <cell r="AM188">
            <v>1.58</v>
          </cell>
          <cell r="AN188">
            <v>50000</v>
          </cell>
          <cell r="AO188">
            <v>50000</v>
          </cell>
          <cell r="AP188">
            <v>79000</v>
          </cell>
          <cell r="AQ188">
            <v>73470000</v>
          </cell>
          <cell r="AR188">
            <v>1.58</v>
          </cell>
          <cell r="AS188">
            <v>40000</v>
          </cell>
          <cell r="AT188">
            <v>40000</v>
          </cell>
          <cell r="AU188">
            <v>63200</v>
          </cell>
          <cell r="AV188">
            <v>58776000</v>
          </cell>
          <cell r="AW188">
            <v>1.52</v>
          </cell>
          <cell r="AX188">
            <v>20000</v>
          </cell>
          <cell r="AY188">
            <v>20000</v>
          </cell>
          <cell r="AZ188">
            <v>30400</v>
          </cell>
          <cell r="BA188">
            <v>28272000</v>
          </cell>
          <cell r="BB188">
            <v>1.52</v>
          </cell>
          <cell r="BC188">
            <v>20000</v>
          </cell>
          <cell r="BD188">
            <v>20000</v>
          </cell>
          <cell r="BE188">
            <v>30400</v>
          </cell>
          <cell r="BF188">
            <v>28272000</v>
          </cell>
          <cell r="BG188">
            <v>1.52</v>
          </cell>
          <cell r="BH188">
            <v>20000</v>
          </cell>
          <cell r="BI188">
            <v>20000</v>
          </cell>
          <cell r="BJ188">
            <v>30400</v>
          </cell>
          <cell r="BK188">
            <v>28272000</v>
          </cell>
          <cell r="BL188">
            <v>1.52</v>
          </cell>
          <cell r="BM188">
            <v>20000</v>
          </cell>
          <cell r="BN188">
            <v>20000</v>
          </cell>
          <cell r="BO188">
            <v>30400</v>
          </cell>
          <cell r="BP188">
            <v>28272000</v>
          </cell>
          <cell r="BQ188">
            <v>1.52</v>
          </cell>
          <cell r="BR188">
            <v>20000</v>
          </cell>
          <cell r="BS188">
            <v>20000</v>
          </cell>
          <cell r="BT188">
            <v>30400</v>
          </cell>
          <cell r="BU188">
            <v>28272000</v>
          </cell>
          <cell r="BV188">
            <v>1.52</v>
          </cell>
          <cell r="BW188">
            <v>20000</v>
          </cell>
          <cell r="BX188">
            <v>20000</v>
          </cell>
          <cell r="BY188">
            <v>30400</v>
          </cell>
          <cell r="BZ188">
            <v>28272000</v>
          </cell>
          <cell r="CA188">
            <v>120000</v>
          </cell>
          <cell r="CB188">
            <v>169632000</v>
          </cell>
          <cell r="CC188">
            <v>890000</v>
          </cell>
          <cell r="CD188">
            <v>890000</v>
          </cell>
          <cell r="CE188">
            <v>1399000</v>
          </cell>
          <cell r="CF188">
            <v>1301070000</v>
          </cell>
        </row>
        <row r="189">
          <cell r="A189" t="str">
            <v>연결</v>
          </cell>
          <cell r="B189" t="str">
            <v>제품</v>
          </cell>
          <cell r="C189" t="str">
            <v>LG CN</v>
          </cell>
          <cell r="D189" t="str">
            <v>각형</v>
          </cell>
          <cell r="E189" t="str">
            <v>pack</v>
          </cell>
          <cell r="G189" t="str">
            <v>CN</v>
          </cell>
          <cell r="H189" t="str">
            <v>423450</v>
          </cell>
          <cell r="I189" t="str">
            <v>423450A1(I/P)</v>
          </cell>
          <cell r="J189" t="str">
            <v>LGE China</v>
          </cell>
          <cell r="K189" t="str">
            <v>LGE China</v>
          </cell>
          <cell r="L189" t="str">
            <v>중국로컬</v>
          </cell>
          <cell r="M189" t="str">
            <v>USD</v>
          </cell>
          <cell r="N189" t="str">
            <v>중국로칼</v>
          </cell>
          <cell r="O189" t="str">
            <v>김성철</v>
          </cell>
          <cell r="P189">
            <v>1</v>
          </cell>
          <cell r="Q189" t="str">
            <v>휴대폰</v>
          </cell>
          <cell r="R189" t="str">
            <v>로컬</v>
          </cell>
          <cell r="S189">
            <v>2.6</v>
          </cell>
          <cell r="T189">
            <v>50000</v>
          </cell>
          <cell r="U189">
            <v>50000</v>
          </cell>
          <cell r="V189">
            <v>130000</v>
          </cell>
          <cell r="W189">
            <v>118300000</v>
          </cell>
          <cell r="X189">
            <v>2.6</v>
          </cell>
          <cell r="Y189">
            <v>50000</v>
          </cell>
          <cell r="Z189">
            <v>50000</v>
          </cell>
          <cell r="AA189">
            <v>130000</v>
          </cell>
          <cell r="AB189">
            <v>118300000</v>
          </cell>
          <cell r="AC189">
            <v>2.6</v>
          </cell>
          <cell r="AD189">
            <v>50000</v>
          </cell>
          <cell r="AE189">
            <v>50000</v>
          </cell>
          <cell r="AF189">
            <v>130000</v>
          </cell>
          <cell r="AG189">
            <v>118300000</v>
          </cell>
          <cell r="AH189">
            <v>2.6</v>
          </cell>
          <cell r="AI189">
            <v>70000</v>
          </cell>
          <cell r="AJ189">
            <v>70000</v>
          </cell>
          <cell r="AK189">
            <v>182000</v>
          </cell>
          <cell r="AL189">
            <v>165620000</v>
          </cell>
          <cell r="AM189">
            <v>2.4</v>
          </cell>
          <cell r="AN189">
            <v>50000</v>
          </cell>
          <cell r="AO189">
            <v>50000</v>
          </cell>
          <cell r="AP189">
            <v>120000</v>
          </cell>
          <cell r="AQ189">
            <v>109200000</v>
          </cell>
          <cell r="AR189">
            <v>2.4</v>
          </cell>
          <cell r="AS189">
            <v>60000</v>
          </cell>
          <cell r="AT189">
            <v>60000</v>
          </cell>
          <cell r="AU189">
            <v>144000</v>
          </cell>
          <cell r="AV189">
            <v>131040000</v>
          </cell>
          <cell r="AW189">
            <v>2.4</v>
          </cell>
          <cell r="AX189">
            <v>30000</v>
          </cell>
          <cell r="AY189">
            <v>30000</v>
          </cell>
          <cell r="AZ189">
            <v>72000</v>
          </cell>
          <cell r="BA189">
            <v>65520000</v>
          </cell>
          <cell r="BB189">
            <v>2.4</v>
          </cell>
          <cell r="BC189">
            <v>30000</v>
          </cell>
          <cell r="BD189">
            <v>30000</v>
          </cell>
          <cell r="BE189">
            <v>72000</v>
          </cell>
          <cell r="BF189">
            <v>65520000</v>
          </cell>
          <cell r="BG189">
            <v>2.4</v>
          </cell>
          <cell r="BH189">
            <v>30000</v>
          </cell>
          <cell r="BI189">
            <v>30000</v>
          </cell>
          <cell r="BJ189">
            <v>72000</v>
          </cell>
          <cell r="BK189">
            <v>65520000</v>
          </cell>
          <cell r="BM189">
            <v>0</v>
          </cell>
          <cell r="BO189">
            <v>0</v>
          </cell>
          <cell r="BP189">
            <v>0</v>
          </cell>
          <cell r="BR189">
            <v>0</v>
          </cell>
          <cell r="BT189">
            <v>0</v>
          </cell>
          <cell r="BU189">
            <v>0</v>
          </cell>
          <cell r="BW189">
            <v>0</v>
          </cell>
          <cell r="BY189">
            <v>0</v>
          </cell>
          <cell r="BZ189">
            <v>0</v>
          </cell>
          <cell r="CA189">
            <v>90000</v>
          </cell>
          <cell r="CB189">
            <v>196560000</v>
          </cell>
          <cell r="CC189">
            <v>420000</v>
          </cell>
          <cell r="CD189">
            <v>420000</v>
          </cell>
          <cell r="CE189">
            <v>1052000</v>
          </cell>
          <cell r="CF189">
            <v>957320000</v>
          </cell>
        </row>
        <row r="190">
          <cell r="A190" t="str">
            <v>연결</v>
          </cell>
          <cell r="B190" t="str">
            <v>제품</v>
          </cell>
          <cell r="C190" t="str">
            <v>LG CN</v>
          </cell>
          <cell r="D190" t="str">
            <v>각형</v>
          </cell>
          <cell r="E190" t="str">
            <v>pack</v>
          </cell>
          <cell r="G190" t="str">
            <v>국산</v>
          </cell>
          <cell r="H190" t="str">
            <v>423450</v>
          </cell>
          <cell r="I190" t="str">
            <v>423450C1(I/P)</v>
          </cell>
          <cell r="J190" t="str">
            <v>LGE China</v>
          </cell>
          <cell r="K190" t="str">
            <v>LGE China</v>
          </cell>
          <cell r="L190" t="str">
            <v>중국로컬</v>
          </cell>
          <cell r="M190" t="str">
            <v>USD</v>
          </cell>
          <cell r="N190" t="str">
            <v>중국로칼</v>
          </cell>
          <cell r="O190" t="str">
            <v>김성철</v>
          </cell>
          <cell r="P190">
            <v>1</v>
          </cell>
          <cell r="Q190" t="str">
            <v>휴대폰</v>
          </cell>
          <cell r="R190" t="str">
            <v>로컬</v>
          </cell>
          <cell r="S190">
            <v>0</v>
          </cell>
          <cell r="T190">
            <v>0</v>
          </cell>
          <cell r="V190">
            <v>0</v>
          </cell>
          <cell r="W190">
            <v>0</v>
          </cell>
          <cell r="Y190">
            <v>0</v>
          </cell>
          <cell r="AA190">
            <v>0</v>
          </cell>
          <cell r="AB190">
            <v>0</v>
          </cell>
          <cell r="AD190">
            <v>0</v>
          </cell>
          <cell r="AF190">
            <v>0</v>
          </cell>
          <cell r="AG190">
            <v>0</v>
          </cell>
          <cell r="AH190">
            <v>3</v>
          </cell>
          <cell r="AI190">
            <v>0</v>
          </cell>
          <cell r="AK190">
            <v>0</v>
          </cell>
          <cell r="AL190">
            <v>0</v>
          </cell>
          <cell r="AM190">
            <v>3</v>
          </cell>
          <cell r="AN190">
            <v>0</v>
          </cell>
          <cell r="AP190">
            <v>0</v>
          </cell>
          <cell r="AQ190">
            <v>0</v>
          </cell>
          <cell r="AR190">
            <v>3</v>
          </cell>
          <cell r="AS190">
            <v>0</v>
          </cell>
          <cell r="AU190">
            <v>0</v>
          </cell>
          <cell r="AV190">
            <v>0</v>
          </cell>
          <cell r="AW190">
            <v>3</v>
          </cell>
          <cell r="AX190">
            <v>0</v>
          </cell>
          <cell r="AZ190">
            <v>0</v>
          </cell>
          <cell r="BA190">
            <v>0</v>
          </cell>
          <cell r="BB190">
            <v>3</v>
          </cell>
          <cell r="BC190">
            <v>0</v>
          </cell>
          <cell r="BE190">
            <v>0</v>
          </cell>
          <cell r="BF190">
            <v>0</v>
          </cell>
          <cell r="BG190">
            <v>3</v>
          </cell>
          <cell r="BH190">
            <v>0</v>
          </cell>
          <cell r="BJ190">
            <v>0</v>
          </cell>
          <cell r="BK190">
            <v>0</v>
          </cell>
          <cell r="BL190">
            <v>3</v>
          </cell>
          <cell r="BM190">
            <v>0</v>
          </cell>
          <cell r="BO190">
            <v>0</v>
          </cell>
          <cell r="BP190">
            <v>0</v>
          </cell>
          <cell r="BQ190">
            <v>3</v>
          </cell>
          <cell r="BR190">
            <v>0</v>
          </cell>
          <cell r="BT190">
            <v>0</v>
          </cell>
          <cell r="BU190">
            <v>0</v>
          </cell>
          <cell r="BV190">
            <v>3</v>
          </cell>
          <cell r="BW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</row>
        <row r="191">
          <cell r="A191" t="str">
            <v>연결</v>
          </cell>
          <cell r="B191" t="str">
            <v>제품</v>
          </cell>
          <cell r="C191" t="str">
            <v>LG CN</v>
          </cell>
          <cell r="D191" t="str">
            <v>각형</v>
          </cell>
          <cell r="E191" t="str">
            <v>pack</v>
          </cell>
          <cell r="G191" t="str">
            <v>CN</v>
          </cell>
          <cell r="H191" t="str">
            <v>423450</v>
          </cell>
          <cell r="I191" t="str">
            <v>423450C1(I/P)</v>
          </cell>
          <cell r="J191" t="str">
            <v>LGE China</v>
          </cell>
          <cell r="K191" t="str">
            <v>LGE China</v>
          </cell>
          <cell r="L191" t="str">
            <v>중국로컬</v>
          </cell>
          <cell r="M191" t="str">
            <v>USD</v>
          </cell>
          <cell r="N191" t="str">
            <v>중국로칼</v>
          </cell>
          <cell r="O191" t="str">
            <v>김성철</v>
          </cell>
          <cell r="P191">
            <v>1</v>
          </cell>
          <cell r="Q191" t="str">
            <v>휴대폰</v>
          </cell>
          <cell r="R191" t="str">
            <v>로컬</v>
          </cell>
          <cell r="S191">
            <v>0</v>
          </cell>
          <cell r="T191">
            <v>0</v>
          </cell>
          <cell r="V191">
            <v>0</v>
          </cell>
          <cell r="W191">
            <v>0</v>
          </cell>
          <cell r="Y191">
            <v>0</v>
          </cell>
          <cell r="AA191">
            <v>0</v>
          </cell>
          <cell r="AB191">
            <v>0</v>
          </cell>
          <cell r="AD191">
            <v>0</v>
          </cell>
          <cell r="AF191">
            <v>0</v>
          </cell>
          <cell r="AG191">
            <v>0</v>
          </cell>
          <cell r="AH191">
            <v>3</v>
          </cell>
          <cell r="AI191">
            <v>0</v>
          </cell>
          <cell r="AK191">
            <v>0</v>
          </cell>
          <cell r="AL191">
            <v>0</v>
          </cell>
          <cell r="AM191">
            <v>3</v>
          </cell>
          <cell r="AN191">
            <v>0</v>
          </cell>
          <cell r="AP191">
            <v>0</v>
          </cell>
          <cell r="AQ191">
            <v>0</v>
          </cell>
          <cell r="AR191">
            <v>3</v>
          </cell>
          <cell r="AS191">
            <v>0</v>
          </cell>
          <cell r="AU191">
            <v>0</v>
          </cell>
          <cell r="AV191">
            <v>0</v>
          </cell>
          <cell r="AW191">
            <v>2.4</v>
          </cell>
          <cell r="AX191">
            <v>80000</v>
          </cell>
          <cell r="AY191">
            <v>80000</v>
          </cell>
          <cell r="AZ191">
            <v>192000</v>
          </cell>
          <cell r="BA191">
            <v>174720000</v>
          </cell>
          <cell r="BB191">
            <v>2.4</v>
          </cell>
          <cell r="BC191">
            <v>100000</v>
          </cell>
          <cell r="BD191">
            <v>100000</v>
          </cell>
          <cell r="BE191">
            <v>240000</v>
          </cell>
          <cell r="BF191">
            <v>218400000</v>
          </cell>
          <cell r="BG191">
            <v>2.4</v>
          </cell>
          <cell r="BH191">
            <v>150000</v>
          </cell>
          <cell r="BI191">
            <v>150000</v>
          </cell>
          <cell r="BJ191">
            <v>360000</v>
          </cell>
          <cell r="BK191">
            <v>327600000</v>
          </cell>
          <cell r="BL191">
            <v>2.4</v>
          </cell>
          <cell r="BM191">
            <v>150000</v>
          </cell>
          <cell r="BN191">
            <v>150000</v>
          </cell>
          <cell r="BO191">
            <v>360000</v>
          </cell>
          <cell r="BP191">
            <v>327600000</v>
          </cell>
          <cell r="BQ191">
            <v>2.4</v>
          </cell>
          <cell r="BR191">
            <v>150000</v>
          </cell>
          <cell r="BS191">
            <v>150000</v>
          </cell>
          <cell r="BT191">
            <v>360000</v>
          </cell>
          <cell r="BU191">
            <v>327600000</v>
          </cell>
          <cell r="BV191">
            <v>2.4</v>
          </cell>
          <cell r="BW191">
            <v>100000</v>
          </cell>
          <cell r="BX191">
            <v>100000</v>
          </cell>
          <cell r="BY191">
            <v>240000</v>
          </cell>
          <cell r="BZ191">
            <v>218400000</v>
          </cell>
          <cell r="CA191">
            <v>730000</v>
          </cell>
          <cell r="CB191">
            <v>1594320000</v>
          </cell>
          <cell r="CC191">
            <v>730000</v>
          </cell>
          <cell r="CD191">
            <v>730000</v>
          </cell>
          <cell r="CE191">
            <v>1752000</v>
          </cell>
          <cell r="CF191">
            <v>1594320000</v>
          </cell>
        </row>
        <row r="192">
          <cell r="A192" t="str">
            <v>연결</v>
          </cell>
          <cell r="B192" t="str">
            <v>제품</v>
          </cell>
          <cell r="C192" t="str">
            <v>LG CN</v>
          </cell>
          <cell r="D192" t="str">
            <v>각형</v>
          </cell>
          <cell r="E192" t="str">
            <v>pack</v>
          </cell>
          <cell r="G192" t="str">
            <v>CN</v>
          </cell>
          <cell r="H192" t="str">
            <v>523450</v>
          </cell>
          <cell r="I192" t="str">
            <v>523450C1(I/P)</v>
          </cell>
          <cell r="J192" t="str">
            <v>LGE China</v>
          </cell>
          <cell r="K192" t="str">
            <v>LGE China</v>
          </cell>
          <cell r="L192" t="str">
            <v>중국로컬</v>
          </cell>
          <cell r="M192" t="str">
            <v>USD</v>
          </cell>
          <cell r="N192" t="str">
            <v>중국로칼</v>
          </cell>
          <cell r="O192" t="str">
            <v>김성철</v>
          </cell>
          <cell r="P192">
            <v>1</v>
          </cell>
          <cell r="Q192" t="str">
            <v>휴대폰</v>
          </cell>
          <cell r="R192" t="str">
            <v>로컬</v>
          </cell>
          <cell r="S192">
            <v>3.2</v>
          </cell>
          <cell r="T192">
            <v>10000</v>
          </cell>
          <cell r="U192">
            <v>10000</v>
          </cell>
          <cell r="V192">
            <v>32000</v>
          </cell>
          <cell r="W192">
            <v>29120000</v>
          </cell>
          <cell r="X192">
            <v>3.2</v>
          </cell>
          <cell r="Y192">
            <v>20000</v>
          </cell>
          <cell r="Z192">
            <v>20000</v>
          </cell>
          <cell r="AA192">
            <v>64000</v>
          </cell>
          <cell r="AB192">
            <v>58240000</v>
          </cell>
          <cell r="AC192">
            <v>3.2</v>
          </cell>
          <cell r="AD192">
            <v>20000</v>
          </cell>
          <cell r="AE192">
            <v>20000</v>
          </cell>
          <cell r="AF192">
            <v>64000</v>
          </cell>
          <cell r="AG192">
            <v>58240000</v>
          </cell>
          <cell r="AH192">
            <v>2.6</v>
          </cell>
          <cell r="AI192">
            <v>20000</v>
          </cell>
          <cell r="AJ192">
            <v>20000</v>
          </cell>
          <cell r="AK192">
            <v>52000</v>
          </cell>
          <cell r="AL192">
            <v>47320000</v>
          </cell>
          <cell r="AM192">
            <v>2.6</v>
          </cell>
          <cell r="AN192">
            <v>20000</v>
          </cell>
          <cell r="AO192">
            <v>20000</v>
          </cell>
          <cell r="AP192">
            <v>52000</v>
          </cell>
          <cell r="AQ192">
            <v>47320000</v>
          </cell>
          <cell r="AR192">
            <v>2.6</v>
          </cell>
          <cell r="AS192">
            <v>20000</v>
          </cell>
          <cell r="AT192">
            <v>20000</v>
          </cell>
          <cell r="AU192">
            <v>52000</v>
          </cell>
          <cell r="AV192">
            <v>47320000</v>
          </cell>
          <cell r="AW192">
            <v>2.4</v>
          </cell>
          <cell r="AX192">
            <v>30000</v>
          </cell>
          <cell r="AY192">
            <v>30000</v>
          </cell>
          <cell r="AZ192">
            <v>72000</v>
          </cell>
          <cell r="BA192">
            <v>65520000</v>
          </cell>
          <cell r="BB192">
            <v>2.4</v>
          </cell>
          <cell r="BC192">
            <v>50000</v>
          </cell>
          <cell r="BD192">
            <v>50000</v>
          </cell>
          <cell r="BE192">
            <v>120000</v>
          </cell>
          <cell r="BF192">
            <v>109200000</v>
          </cell>
          <cell r="BG192">
            <v>2.4</v>
          </cell>
          <cell r="BH192">
            <v>50000</v>
          </cell>
          <cell r="BI192">
            <v>50000</v>
          </cell>
          <cell r="BJ192">
            <v>120000</v>
          </cell>
          <cell r="BK192">
            <v>109200000</v>
          </cell>
          <cell r="BL192">
            <v>2.4</v>
          </cell>
          <cell r="BM192">
            <v>50000</v>
          </cell>
          <cell r="BN192">
            <v>50000</v>
          </cell>
          <cell r="BO192">
            <v>120000</v>
          </cell>
          <cell r="BP192">
            <v>109200000</v>
          </cell>
          <cell r="BQ192">
            <v>2.4</v>
          </cell>
          <cell r="BR192">
            <v>50000</v>
          </cell>
          <cell r="BS192">
            <v>50000</v>
          </cell>
          <cell r="BT192">
            <v>120000</v>
          </cell>
          <cell r="BU192">
            <v>109200000</v>
          </cell>
          <cell r="BV192">
            <v>2.4</v>
          </cell>
          <cell r="BW192">
            <v>50000</v>
          </cell>
          <cell r="BX192">
            <v>50000</v>
          </cell>
          <cell r="BY192">
            <v>120000</v>
          </cell>
          <cell r="BZ192">
            <v>109200000</v>
          </cell>
          <cell r="CA192">
            <v>280000</v>
          </cell>
          <cell r="CB192">
            <v>611520000</v>
          </cell>
          <cell r="CC192">
            <v>390000</v>
          </cell>
          <cell r="CD192">
            <v>390000</v>
          </cell>
          <cell r="CE192">
            <v>988000</v>
          </cell>
          <cell r="CF192">
            <v>899080000</v>
          </cell>
        </row>
        <row r="193">
          <cell r="A193" t="str">
            <v>연결</v>
          </cell>
          <cell r="B193" t="str">
            <v>제품</v>
          </cell>
          <cell r="C193" t="str">
            <v>LG CN</v>
          </cell>
          <cell r="D193" t="str">
            <v>각형</v>
          </cell>
          <cell r="E193" t="str">
            <v>Cell</v>
          </cell>
          <cell r="G193" t="str">
            <v>CN</v>
          </cell>
          <cell r="H193" t="str">
            <v>423450</v>
          </cell>
          <cell r="I193" t="str">
            <v>423450A1(I/P)</v>
          </cell>
          <cell r="J193" t="str">
            <v>Bird</v>
          </cell>
          <cell r="K193" t="str">
            <v>Desay</v>
          </cell>
          <cell r="L193" t="str">
            <v>중국로컬</v>
          </cell>
          <cell r="M193" t="str">
            <v>USD</v>
          </cell>
          <cell r="N193" t="str">
            <v>중국로칼</v>
          </cell>
          <cell r="O193" t="str">
            <v>정유엽</v>
          </cell>
          <cell r="P193">
            <v>1</v>
          </cell>
          <cell r="Q193" t="str">
            <v>휴대폰</v>
          </cell>
          <cell r="R193" t="str">
            <v>로컬</v>
          </cell>
          <cell r="S193">
            <v>1.3</v>
          </cell>
          <cell r="T193">
            <v>100000</v>
          </cell>
          <cell r="U193">
            <v>100000</v>
          </cell>
          <cell r="V193">
            <v>130000</v>
          </cell>
          <cell r="W193">
            <v>120900000</v>
          </cell>
          <cell r="X193">
            <v>1.3</v>
          </cell>
          <cell r="Y193">
            <v>100000</v>
          </cell>
          <cell r="Z193">
            <v>100000</v>
          </cell>
          <cell r="AA193">
            <v>130000</v>
          </cell>
          <cell r="AB193">
            <v>120900000</v>
          </cell>
          <cell r="AC193">
            <v>1.3</v>
          </cell>
          <cell r="AD193">
            <v>100000</v>
          </cell>
          <cell r="AE193">
            <v>100000</v>
          </cell>
          <cell r="AF193">
            <v>130000</v>
          </cell>
          <cell r="AG193">
            <v>120900000</v>
          </cell>
          <cell r="AH193">
            <v>1.3</v>
          </cell>
          <cell r="AI193">
            <v>150000</v>
          </cell>
          <cell r="AJ193">
            <v>150000</v>
          </cell>
          <cell r="AK193">
            <v>195000</v>
          </cell>
          <cell r="AL193">
            <v>181350000</v>
          </cell>
          <cell r="AM193">
            <v>1.3</v>
          </cell>
          <cell r="AN193">
            <v>100000</v>
          </cell>
          <cell r="AO193">
            <v>100000</v>
          </cell>
          <cell r="AP193">
            <v>130000</v>
          </cell>
          <cell r="AQ193">
            <v>120900000</v>
          </cell>
          <cell r="AR193">
            <v>1.3</v>
          </cell>
          <cell r="AS193">
            <v>100000</v>
          </cell>
          <cell r="AT193">
            <v>100000</v>
          </cell>
          <cell r="AU193">
            <v>130000</v>
          </cell>
          <cell r="AV193">
            <v>120900000</v>
          </cell>
          <cell r="AW193">
            <v>1.3</v>
          </cell>
          <cell r="AX193">
            <v>200000</v>
          </cell>
          <cell r="AY193">
            <v>200000</v>
          </cell>
          <cell r="AZ193">
            <v>260000</v>
          </cell>
          <cell r="BA193">
            <v>241800000</v>
          </cell>
          <cell r="BB193">
            <v>1.3</v>
          </cell>
          <cell r="BC193">
            <v>200000</v>
          </cell>
          <cell r="BD193">
            <v>200000</v>
          </cell>
          <cell r="BE193">
            <v>260000</v>
          </cell>
          <cell r="BF193">
            <v>241800000</v>
          </cell>
          <cell r="BG193">
            <v>1.3</v>
          </cell>
          <cell r="BH193">
            <v>250000</v>
          </cell>
          <cell r="BI193">
            <v>250000</v>
          </cell>
          <cell r="BJ193">
            <v>325000</v>
          </cell>
          <cell r="BK193">
            <v>302250000</v>
          </cell>
          <cell r="BL193">
            <v>1.28</v>
          </cell>
          <cell r="BM193">
            <v>300000</v>
          </cell>
          <cell r="BN193">
            <v>300000</v>
          </cell>
          <cell r="BO193">
            <v>384000</v>
          </cell>
          <cell r="BP193">
            <v>357120000</v>
          </cell>
          <cell r="BQ193">
            <v>1.28</v>
          </cell>
          <cell r="BR193">
            <v>450000</v>
          </cell>
          <cell r="BS193">
            <v>450000</v>
          </cell>
          <cell r="BT193">
            <v>576000</v>
          </cell>
          <cell r="BU193">
            <v>535680000</v>
          </cell>
          <cell r="BV193">
            <v>1.28</v>
          </cell>
          <cell r="BW193">
            <v>350000</v>
          </cell>
          <cell r="BX193">
            <v>350000</v>
          </cell>
          <cell r="BY193">
            <v>448000</v>
          </cell>
          <cell r="BZ193">
            <v>416640000</v>
          </cell>
          <cell r="CA193">
            <v>1750000</v>
          </cell>
          <cell r="CB193">
            <v>2095290000</v>
          </cell>
          <cell r="CC193">
            <v>2400000</v>
          </cell>
          <cell r="CD193">
            <v>2400000</v>
          </cell>
          <cell r="CE193">
            <v>3098000</v>
          </cell>
          <cell r="CF193">
            <v>2881140000</v>
          </cell>
        </row>
        <row r="194">
          <cell r="A194" t="str">
            <v>연결</v>
          </cell>
          <cell r="B194" t="str">
            <v>제품</v>
          </cell>
          <cell r="C194" t="str">
            <v>LG CN</v>
          </cell>
          <cell r="D194" t="str">
            <v>각형</v>
          </cell>
          <cell r="E194" t="str">
            <v>Cell</v>
          </cell>
          <cell r="G194" t="str">
            <v>CN</v>
          </cell>
          <cell r="H194" t="str">
            <v>523450</v>
          </cell>
          <cell r="I194" t="str">
            <v>523450C1(I/P)</v>
          </cell>
          <cell r="J194" t="str">
            <v>Utstarcom</v>
          </cell>
          <cell r="K194" t="str">
            <v>Scud</v>
          </cell>
          <cell r="L194" t="str">
            <v>중국로컬</v>
          </cell>
          <cell r="M194" t="str">
            <v>USD</v>
          </cell>
          <cell r="N194" t="str">
            <v>중국로칼</v>
          </cell>
          <cell r="O194" t="str">
            <v>정유엽</v>
          </cell>
          <cell r="P194">
            <v>1</v>
          </cell>
          <cell r="Q194" t="str">
            <v>휴대폰</v>
          </cell>
          <cell r="R194" t="str">
            <v>로컬</v>
          </cell>
          <cell r="S194">
            <v>1.4</v>
          </cell>
          <cell r="T194">
            <v>200000</v>
          </cell>
          <cell r="U194">
            <v>200000</v>
          </cell>
          <cell r="V194">
            <v>280000</v>
          </cell>
          <cell r="W194">
            <v>260400000</v>
          </cell>
          <cell r="X194">
            <v>1.4</v>
          </cell>
          <cell r="Y194">
            <v>200000</v>
          </cell>
          <cell r="Z194">
            <v>200000</v>
          </cell>
          <cell r="AA194">
            <v>280000</v>
          </cell>
          <cell r="AB194">
            <v>260400000</v>
          </cell>
          <cell r="AC194">
            <v>1.4</v>
          </cell>
          <cell r="AD194">
            <v>200000</v>
          </cell>
          <cell r="AE194">
            <v>200000</v>
          </cell>
          <cell r="AF194">
            <v>280000</v>
          </cell>
          <cell r="AG194">
            <v>260400000</v>
          </cell>
          <cell r="AH194">
            <v>1.4</v>
          </cell>
          <cell r="AI194">
            <v>250000</v>
          </cell>
          <cell r="AJ194">
            <v>250000</v>
          </cell>
          <cell r="AK194">
            <v>350000</v>
          </cell>
          <cell r="AL194">
            <v>325500000</v>
          </cell>
          <cell r="AM194">
            <v>1.4</v>
          </cell>
          <cell r="AN194">
            <v>250000</v>
          </cell>
          <cell r="AO194">
            <v>250000</v>
          </cell>
          <cell r="AP194">
            <v>350000</v>
          </cell>
          <cell r="AQ194">
            <v>325500000</v>
          </cell>
          <cell r="AR194">
            <v>1.4</v>
          </cell>
          <cell r="AS194">
            <v>250000</v>
          </cell>
          <cell r="AT194">
            <v>250000</v>
          </cell>
          <cell r="AU194">
            <v>350000</v>
          </cell>
          <cell r="AV194">
            <v>325500000</v>
          </cell>
          <cell r="AW194">
            <v>1.38</v>
          </cell>
          <cell r="AX194">
            <v>250000</v>
          </cell>
          <cell r="AY194">
            <v>250000</v>
          </cell>
          <cell r="AZ194">
            <v>345000</v>
          </cell>
          <cell r="BA194">
            <v>320850000</v>
          </cell>
          <cell r="BB194">
            <v>1.38</v>
          </cell>
          <cell r="BC194">
            <v>250000</v>
          </cell>
          <cell r="BD194">
            <v>250000</v>
          </cell>
          <cell r="BE194">
            <v>345000</v>
          </cell>
          <cell r="BF194">
            <v>320850000</v>
          </cell>
          <cell r="BG194">
            <v>1.38</v>
          </cell>
          <cell r="BH194">
            <v>250000</v>
          </cell>
          <cell r="BI194">
            <v>250000</v>
          </cell>
          <cell r="BJ194">
            <v>345000</v>
          </cell>
          <cell r="BK194">
            <v>320850000</v>
          </cell>
          <cell r="BL194">
            <v>1.38</v>
          </cell>
          <cell r="BM194">
            <v>250000</v>
          </cell>
          <cell r="BN194">
            <v>250000</v>
          </cell>
          <cell r="BO194">
            <v>345000</v>
          </cell>
          <cell r="BP194">
            <v>320850000</v>
          </cell>
          <cell r="BQ194">
            <v>1.38</v>
          </cell>
          <cell r="BR194">
            <v>300000</v>
          </cell>
          <cell r="BS194">
            <v>300000</v>
          </cell>
          <cell r="BT194">
            <v>413999.99999999994</v>
          </cell>
          <cell r="BU194">
            <v>385019999.99999994</v>
          </cell>
          <cell r="BV194">
            <v>1.38</v>
          </cell>
          <cell r="BW194">
            <v>300000</v>
          </cell>
          <cell r="BX194">
            <v>300000</v>
          </cell>
          <cell r="BY194">
            <v>413999.99999999994</v>
          </cell>
          <cell r="BZ194">
            <v>385019999.99999994</v>
          </cell>
          <cell r="CA194">
            <v>1600000</v>
          </cell>
          <cell r="CB194">
            <v>2053440000</v>
          </cell>
          <cell r="CC194">
            <v>2950000</v>
          </cell>
          <cell r="CD194">
            <v>2950000</v>
          </cell>
          <cell r="CE194">
            <v>4098000</v>
          </cell>
          <cell r="CF194">
            <v>3811140000</v>
          </cell>
        </row>
        <row r="195">
          <cell r="A195" t="str">
            <v>연결</v>
          </cell>
          <cell r="B195" t="str">
            <v>제품</v>
          </cell>
          <cell r="C195" t="str">
            <v>LG CN</v>
          </cell>
          <cell r="D195" t="str">
            <v>원통형</v>
          </cell>
          <cell r="E195" t="str">
            <v>Cell</v>
          </cell>
          <cell r="G195" t="str">
            <v>CN</v>
          </cell>
          <cell r="H195" t="str">
            <v>018650</v>
          </cell>
          <cell r="I195" t="str">
            <v>018650S2</v>
          </cell>
          <cell r="J195" t="str">
            <v>Fujia</v>
          </cell>
          <cell r="K195" t="str">
            <v>Fujia</v>
          </cell>
          <cell r="L195" t="str">
            <v>중국로컬</v>
          </cell>
          <cell r="M195" t="str">
            <v>USD</v>
          </cell>
          <cell r="N195" t="str">
            <v>중국로칼</v>
          </cell>
          <cell r="O195" t="str">
            <v>정유엽</v>
          </cell>
          <cell r="P195">
            <v>1</v>
          </cell>
          <cell r="Q195" t="str">
            <v>기타</v>
          </cell>
          <cell r="R195" t="str">
            <v>로컬</v>
          </cell>
          <cell r="S195">
            <v>2</v>
          </cell>
          <cell r="T195">
            <v>30000</v>
          </cell>
          <cell r="U195">
            <v>30000</v>
          </cell>
          <cell r="V195">
            <v>60000</v>
          </cell>
          <cell r="W195">
            <v>55800000</v>
          </cell>
          <cell r="X195">
            <v>2</v>
          </cell>
          <cell r="Y195">
            <v>30000</v>
          </cell>
          <cell r="Z195">
            <v>30000</v>
          </cell>
          <cell r="AA195">
            <v>60000</v>
          </cell>
          <cell r="AB195">
            <v>55800000</v>
          </cell>
          <cell r="AC195">
            <v>2</v>
          </cell>
          <cell r="AD195">
            <v>30000</v>
          </cell>
          <cell r="AE195">
            <v>30000</v>
          </cell>
          <cell r="AF195">
            <v>60000</v>
          </cell>
          <cell r="AG195">
            <v>55800000</v>
          </cell>
          <cell r="AH195">
            <v>2</v>
          </cell>
          <cell r="AI195">
            <v>30000</v>
          </cell>
          <cell r="AJ195">
            <v>30000</v>
          </cell>
          <cell r="AK195">
            <v>60000</v>
          </cell>
          <cell r="AL195">
            <v>55800000</v>
          </cell>
          <cell r="AM195">
            <v>2</v>
          </cell>
          <cell r="AN195">
            <v>30000</v>
          </cell>
          <cell r="AO195">
            <v>30000</v>
          </cell>
          <cell r="AP195">
            <v>60000</v>
          </cell>
          <cell r="AQ195">
            <v>55800000</v>
          </cell>
          <cell r="AR195">
            <v>2</v>
          </cell>
          <cell r="AS195">
            <v>30000</v>
          </cell>
          <cell r="AT195">
            <v>30000</v>
          </cell>
          <cell r="AU195">
            <v>60000</v>
          </cell>
          <cell r="AV195">
            <v>55800000</v>
          </cell>
          <cell r="AW195">
            <v>1.9</v>
          </cell>
          <cell r="AX195">
            <v>30000</v>
          </cell>
          <cell r="AY195">
            <v>30000</v>
          </cell>
          <cell r="AZ195">
            <v>57000</v>
          </cell>
          <cell r="BA195">
            <v>53010000</v>
          </cell>
          <cell r="BB195">
            <v>1.9</v>
          </cell>
          <cell r="BC195">
            <v>30000</v>
          </cell>
          <cell r="BD195">
            <v>30000</v>
          </cell>
          <cell r="BE195">
            <v>57000</v>
          </cell>
          <cell r="BF195">
            <v>53010000</v>
          </cell>
          <cell r="BG195">
            <v>1.9</v>
          </cell>
          <cell r="BH195">
            <v>30000</v>
          </cell>
          <cell r="BI195">
            <v>30000</v>
          </cell>
          <cell r="BJ195">
            <v>57000</v>
          </cell>
          <cell r="BK195">
            <v>53010000</v>
          </cell>
          <cell r="BL195">
            <v>1.9</v>
          </cell>
          <cell r="BM195">
            <v>30000</v>
          </cell>
          <cell r="BN195">
            <v>30000</v>
          </cell>
          <cell r="BO195">
            <v>57000</v>
          </cell>
          <cell r="BP195">
            <v>53010000</v>
          </cell>
          <cell r="BQ195">
            <v>1.9</v>
          </cell>
          <cell r="BR195">
            <v>30000</v>
          </cell>
          <cell r="BS195">
            <v>30000</v>
          </cell>
          <cell r="BT195">
            <v>57000</v>
          </cell>
          <cell r="BU195">
            <v>53010000</v>
          </cell>
          <cell r="BV195">
            <v>1.9</v>
          </cell>
          <cell r="BW195">
            <v>30000</v>
          </cell>
          <cell r="BX195">
            <v>30000</v>
          </cell>
          <cell r="BY195">
            <v>57000</v>
          </cell>
          <cell r="BZ195">
            <v>53010000</v>
          </cell>
          <cell r="CA195">
            <v>180000</v>
          </cell>
          <cell r="CB195">
            <v>318060000</v>
          </cell>
          <cell r="CC195">
            <v>360000</v>
          </cell>
          <cell r="CD195">
            <v>360000</v>
          </cell>
          <cell r="CE195">
            <v>702000</v>
          </cell>
          <cell r="CF195">
            <v>652860000</v>
          </cell>
        </row>
        <row r="196">
          <cell r="A196" t="str">
            <v>연결</v>
          </cell>
          <cell r="B196" t="str">
            <v>제품</v>
          </cell>
          <cell r="C196" t="str">
            <v>LG CN</v>
          </cell>
          <cell r="D196" t="str">
            <v>각형</v>
          </cell>
          <cell r="E196" t="str">
            <v>Cell</v>
          </cell>
          <cell r="G196" t="str">
            <v>국산</v>
          </cell>
          <cell r="H196" t="str">
            <v>423450</v>
          </cell>
          <cell r="I196" t="str">
            <v>423450C1(H/P)</v>
          </cell>
          <cell r="J196" t="str">
            <v>Philips</v>
          </cell>
          <cell r="K196" t="str">
            <v>Xwoda</v>
          </cell>
          <cell r="L196" t="str">
            <v>중국로컬</v>
          </cell>
          <cell r="M196" t="str">
            <v>USD</v>
          </cell>
          <cell r="N196" t="str">
            <v>중국로칼</v>
          </cell>
          <cell r="O196" t="str">
            <v>정유엽</v>
          </cell>
          <cell r="P196">
            <v>1</v>
          </cell>
          <cell r="Q196" t="str">
            <v>휴대폰</v>
          </cell>
          <cell r="R196" t="str">
            <v>로컬</v>
          </cell>
          <cell r="S196">
            <v>1.6</v>
          </cell>
          <cell r="T196">
            <v>0</v>
          </cell>
          <cell r="V196">
            <v>0</v>
          </cell>
          <cell r="W196">
            <v>0</v>
          </cell>
          <cell r="X196">
            <v>1.6</v>
          </cell>
          <cell r="Y196">
            <v>0</v>
          </cell>
          <cell r="AA196">
            <v>0</v>
          </cell>
          <cell r="AB196">
            <v>0</v>
          </cell>
          <cell r="AC196">
            <v>1.6</v>
          </cell>
          <cell r="AD196">
            <v>0</v>
          </cell>
          <cell r="AF196">
            <v>0</v>
          </cell>
          <cell r="AG196">
            <v>0</v>
          </cell>
          <cell r="AH196">
            <v>1.6</v>
          </cell>
          <cell r="AI196">
            <v>0</v>
          </cell>
          <cell r="AK196">
            <v>0</v>
          </cell>
          <cell r="AL196">
            <v>0</v>
          </cell>
          <cell r="AM196">
            <v>1.6</v>
          </cell>
          <cell r="AN196">
            <v>0</v>
          </cell>
          <cell r="AP196">
            <v>0</v>
          </cell>
          <cell r="AQ196">
            <v>0</v>
          </cell>
          <cell r="AR196">
            <v>1.6</v>
          </cell>
          <cell r="AS196">
            <v>0</v>
          </cell>
          <cell r="AU196">
            <v>0</v>
          </cell>
          <cell r="AV196">
            <v>0</v>
          </cell>
          <cell r="AW196">
            <v>1.6</v>
          </cell>
          <cell r="AX196">
            <v>0</v>
          </cell>
          <cell r="AZ196">
            <v>0</v>
          </cell>
          <cell r="BA196">
            <v>0</v>
          </cell>
          <cell r="BB196">
            <v>1.6</v>
          </cell>
          <cell r="BC196">
            <v>0</v>
          </cell>
          <cell r="BE196">
            <v>0</v>
          </cell>
          <cell r="BF196">
            <v>0</v>
          </cell>
          <cell r="BG196">
            <v>1.6</v>
          </cell>
          <cell r="BH196">
            <v>0</v>
          </cell>
          <cell r="BJ196">
            <v>0</v>
          </cell>
          <cell r="BK196">
            <v>0</v>
          </cell>
          <cell r="BL196">
            <v>1.6</v>
          </cell>
          <cell r="BM196">
            <v>0</v>
          </cell>
          <cell r="BO196">
            <v>0</v>
          </cell>
          <cell r="BP196">
            <v>0</v>
          </cell>
          <cell r="BQ196">
            <v>1.6</v>
          </cell>
          <cell r="BR196">
            <v>0</v>
          </cell>
          <cell r="BT196">
            <v>0</v>
          </cell>
          <cell r="BU196">
            <v>0</v>
          </cell>
          <cell r="BV196">
            <v>1.6</v>
          </cell>
          <cell r="BW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</row>
        <row r="197">
          <cell r="A197" t="str">
            <v>연결</v>
          </cell>
          <cell r="B197" t="str">
            <v>제품</v>
          </cell>
          <cell r="C197" t="str">
            <v>LG CN</v>
          </cell>
          <cell r="D197" t="str">
            <v>각형</v>
          </cell>
          <cell r="E197" t="str">
            <v>Cell</v>
          </cell>
          <cell r="G197" t="str">
            <v>CN</v>
          </cell>
          <cell r="H197" t="str">
            <v>423450</v>
          </cell>
          <cell r="I197" t="str">
            <v>423450C1(H/P)</v>
          </cell>
          <cell r="J197" t="str">
            <v>Philips</v>
          </cell>
          <cell r="K197" t="str">
            <v>Xwoda</v>
          </cell>
          <cell r="L197" t="str">
            <v>중국로컬</v>
          </cell>
          <cell r="M197" t="str">
            <v>USD</v>
          </cell>
          <cell r="N197" t="str">
            <v>중국로칼</v>
          </cell>
          <cell r="O197" t="str">
            <v>정유엽</v>
          </cell>
          <cell r="P197">
            <v>1</v>
          </cell>
          <cell r="Q197" t="str">
            <v>휴대폰</v>
          </cell>
          <cell r="R197" t="str">
            <v>로컬</v>
          </cell>
          <cell r="S197">
            <v>1.6</v>
          </cell>
          <cell r="T197">
            <v>0</v>
          </cell>
          <cell r="V197">
            <v>0</v>
          </cell>
          <cell r="W197">
            <v>0</v>
          </cell>
          <cell r="X197">
            <v>1.6</v>
          </cell>
          <cell r="Y197">
            <v>0</v>
          </cell>
          <cell r="AA197">
            <v>0</v>
          </cell>
          <cell r="AB197">
            <v>0</v>
          </cell>
          <cell r="AC197">
            <v>1.6</v>
          </cell>
          <cell r="AD197">
            <v>0</v>
          </cell>
          <cell r="AF197">
            <v>0</v>
          </cell>
          <cell r="AG197">
            <v>0</v>
          </cell>
          <cell r="AH197">
            <v>1.6</v>
          </cell>
          <cell r="AI197">
            <v>0</v>
          </cell>
          <cell r="AK197">
            <v>0</v>
          </cell>
          <cell r="AL197">
            <v>0</v>
          </cell>
          <cell r="AM197">
            <v>1.6</v>
          </cell>
          <cell r="AN197">
            <v>0</v>
          </cell>
          <cell r="AP197">
            <v>0</v>
          </cell>
          <cell r="AQ197">
            <v>0</v>
          </cell>
          <cell r="AR197">
            <v>1.6</v>
          </cell>
          <cell r="AS197">
            <v>0</v>
          </cell>
          <cell r="AU197">
            <v>0</v>
          </cell>
          <cell r="AV197">
            <v>0</v>
          </cell>
          <cell r="AW197">
            <v>1.6</v>
          </cell>
          <cell r="AX197">
            <v>150000</v>
          </cell>
          <cell r="AY197">
            <v>150000</v>
          </cell>
          <cell r="AZ197">
            <v>240000</v>
          </cell>
          <cell r="BA197">
            <v>223200000</v>
          </cell>
          <cell r="BB197">
            <v>1.6</v>
          </cell>
          <cell r="BC197">
            <v>150000</v>
          </cell>
          <cell r="BD197">
            <v>150000</v>
          </cell>
          <cell r="BE197">
            <v>240000</v>
          </cell>
          <cell r="BF197">
            <v>223200000</v>
          </cell>
          <cell r="BG197">
            <v>1.6</v>
          </cell>
          <cell r="BH197">
            <v>150000</v>
          </cell>
          <cell r="BI197">
            <v>150000</v>
          </cell>
          <cell r="BJ197">
            <v>240000</v>
          </cell>
          <cell r="BK197">
            <v>223200000</v>
          </cell>
          <cell r="BL197">
            <v>1.6</v>
          </cell>
          <cell r="BM197">
            <v>180000</v>
          </cell>
          <cell r="BN197">
            <v>180000</v>
          </cell>
          <cell r="BO197">
            <v>288000</v>
          </cell>
          <cell r="BP197">
            <v>267840000</v>
          </cell>
          <cell r="BQ197">
            <v>1.6</v>
          </cell>
          <cell r="BR197">
            <v>180000</v>
          </cell>
          <cell r="BS197">
            <v>180000</v>
          </cell>
          <cell r="BT197">
            <v>288000</v>
          </cell>
          <cell r="BU197">
            <v>267840000</v>
          </cell>
          <cell r="BV197">
            <v>1.6</v>
          </cell>
          <cell r="BW197">
            <v>190000</v>
          </cell>
          <cell r="BX197">
            <v>190000</v>
          </cell>
          <cell r="BY197">
            <v>304000</v>
          </cell>
          <cell r="BZ197">
            <v>282720000</v>
          </cell>
          <cell r="CA197">
            <v>1000000</v>
          </cell>
          <cell r="CB197">
            <v>1488000000</v>
          </cell>
          <cell r="CC197">
            <v>1000000</v>
          </cell>
          <cell r="CD197">
            <v>1000000</v>
          </cell>
          <cell r="CE197">
            <v>1600000</v>
          </cell>
          <cell r="CF197">
            <v>1488000000</v>
          </cell>
        </row>
        <row r="198">
          <cell r="A198" t="str">
            <v>연결</v>
          </cell>
          <cell r="B198" t="str">
            <v>제품</v>
          </cell>
          <cell r="C198" t="str">
            <v>LG CN</v>
          </cell>
          <cell r="D198" t="str">
            <v>각형</v>
          </cell>
          <cell r="E198" t="str">
            <v>Cell</v>
          </cell>
          <cell r="G198" t="str">
            <v>CN</v>
          </cell>
          <cell r="H198" t="str">
            <v>523450</v>
          </cell>
          <cell r="I198" t="str">
            <v>523450C1(I/P)</v>
          </cell>
          <cell r="J198" t="str">
            <v>Lenovo</v>
          </cell>
          <cell r="K198" t="str">
            <v>TWS</v>
          </cell>
          <cell r="L198" t="str">
            <v>중국로컬</v>
          </cell>
          <cell r="M198" t="str">
            <v>USD</v>
          </cell>
          <cell r="N198" t="str">
            <v>중국로칼</v>
          </cell>
          <cell r="O198" t="str">
            <v>정유엽</v>
          </cell>
          <cell r="P198">
            <v>1</v>
          </cell>
          <cell r="Q198" t="str">
            <v>휴대폰</v>
          </cell>
          <cell r="R198" t="str">
            <v>로컬</v>
          </cell>
          <cell r="S198">
            <v>1.6</v>
          </cell>
          <cell r="T198">
            <v>30000</v>
          </cell>
          <cell r="U198">
            <v>30000</v>
          </cell>
          <cell r="V198">
            <v>48000</v>
          </cell>
          <cell r="W198">
            <v>44640000</v>
          </cell>
          <cell r="X198">
            <v>1.6</v>
          </cell>
          <cell r="Y198">
            <v>30000</v>
          </cell>
          <cell r="Z198">
            <v>30000</v>
          </cell>
          <cell r="AA198">
            <v>48000</v>
          </cell>
          <cell r="AB198">
            <v>44640000</v>
          </cell>
          <cell r="AC198">
            <v>1.6</v>
          </cell>
          <cell r="AD198">
            <v>30000</v>
          </cell>
          <cell r="AE198">
            <v>30000</v>
          </cell>
          <cell r="AF198">
            <v>48000</v>
          </cell>
          <cell r="AG198">
            <v>44640000</v>
          </cell>
          <cell r="AH198">
            <v>1.6</v>
          </cell>
          <cell r="AI198">
            <v>50000</v>
          </cell>
          <cell r="AJ198">
            <v>50000</v>
          </cell>
          <cell r="AK198">
            <v>80000</v>
          </cell>
          <cell r="AL198">
            <v>74400000</v>
          </cell>
          <cell r="AM198">
            <v>1.6</v>
          </cell>
          <cell r="AN198">
            <v>50000</v>
          </cell>
          <cell r="AO198">
            <v>50000</v>
          </cell>
          <cell r="AP198">
            <v>80000</v>
          </cell>
          <cell r="AQ198">
            <v>74400000</v>
          </cell>
          <cell r="AR198">
            <v>1.6</v>
          </cell>
          <cell r="AS198">
            <v>50000</v>
          </cell>
          <cell r="AT198">
            <v>50000</v>
          </cell>
          <cell r="AU198">
            <v>80000</v>
          </cell>
          <cell r="AV198">
            <v>74400000</v>
          </cell>
          <cell r="AW198">
            <v>1.6</v>
          </cell>
          <cell r="AX198">
            <v>50000</v>
          </cell>
          <cell r="AY198">
            <v>50000</v>
          </cell>
          <cell r="AZ198">
            <v>80000</v>
          </cell>
          <cell r="BA198">
            <v>74400000</v>
          </cell>
          <cell r="BB198">
            <v>1.6</v>
          </cell>
          <cell r="BC198">
            <v>50000</v>
          </cell>
          <cell r="BD198">
            <v>50000</v>
          </cell>
          <cell r="BE198">
            <v>80000</v>
          </cell>
          <cell r="BF198">
            <v>74400000</v>
          </cell>
          <cell r="BG198">
            <v>1.55</v>
          </cell>
          <cell r="BH198">
            <v>50000</v>
          </cell>
          <cell r="BI198">
            <v>50000</v>
          </cell>
          <cell r="BJ198">
            <v>77500</v>
          </cell>
          <cell r="BK198">
            <v>72075000</v>
          </cell>
          <cell r="BL198">
            <v>1.55</v>
          </cell>
          <cell r="BM198">
            <v>50000</v>
          </cell>
          <cell r="BN198">
            <v>50000</v>
          </cell>
          <cell r="BO198">
            <v>77500</v>
          </cell>
          <cell r="BP198">
            <v>72075000</v>
          </cell>
          <cell r="BQ198">
            <v>1.55</v>
          </cell>
          <cell r="BR198">
            <v>50000</v>
          </cell>
          <cell r="BS198">
            <v>50000</v>
          </cell>
          <cell r="BT198">
            <v>77500</v>
          </cell>
          <cell r="BU198">
            <v>72075000</v>
          </cell>
          <cell r="BV198">
            <v>1.55</v>
          </cell>
          <cell r="BW198">
            <v>50000</v>
          </cell>
          <cell r="BX198">
            <v>50000</v>
          </cell>
          <cell r="BY198">
            <v>77500</v>
          </cell>
          <cell r="BZ198">
            <v>72075000</v>
          </cell>
          <cell r="CA198">
            <v>300000</v>
          </cell>
          <cell r="CB198">
            <v>437100000</v>
          </cell>
          <cell r="CC198">
            <v>540000</v>
          </cell>
          <cell r="CD198">
            <v>540000</v>
          </cell>
          <cell r="CE198">
            <v>854000</v>
          </cell>
          <cell r="CF198">
            <v>794220000</v>
          </cell>
        </row>
        <row r="199">
          <cell r="A199" t="str">
            <v>소거</v>
          </cell>
          <cell r="B199" t="str">
            <v>제품</v>
          </cell>
          <cell r="C199" t="str">
            <v>LG CN</v>
          </cell>
          <cell r="D199" t="str">
            <v>원통형</v>
          </cell>
          <cell r="E199" t="str">
            <v>Cell</v>
          </cell>
          <cell r="G199" t="str">
            <v>CN</v>
          </cell>
          <cell r="H199" t="str">
            <v>018650</v>
          </cell>
          <cell r="I199" t="str">
            <v>018650S2</v>
          </cell>
          <cell r="J199" t="str">
            <v>HP</v>
          </cell>
          <cell r="K199" t="str">
            <v>LGChem,Ltd</v>
          </cell>
          <cell r="L199" t="str">
            <v>본사수출</v>
          </cell>
          <cell r="M199" t="str">
            <v>USD</v>
          </cell>
          <cell r="N199" t="str">
            <v>본사수출</v>
          </cell>
          <cell r="O199" t="str">
            <v>김상우</v>
          </cell>
          <cell r="P199">
            <v>1</v>
          </cell>
          <cell r="Q199" t="str">
            <v>노트북</v>
          </cell>
          <cell r="R199" t="str">
            <v>간접</v>
          </cell>
          <cell r="S199">
            <v>1.95</v>
          </cell>
          <cell r="T199">
            <v>1650000</v>
          </cell>
          <cell r="U199">
            <v>1650000</v>
          </cell>
          <cell r="V199">
            <v>3217500</v>
          </cell>
          <cell r="W199">
            <v>2992275000</v>
          </cell>
          <cell r="X199">
            <v>1.95</v>
          </cell>
          <cell r="Y199">
            <v>1650000</v>
          </cell>
          <cell r="Z199">
            <v>1650000</v>
          </cell>
          <cell r="AA199">
            <v>3217500</v>
          </cell>
          <cell r="AB199">
            <v>2992275000</v>
          </cell>
          <cell r="AC199">
            <v>1.95</v>
          </cell>
          <cell r="AD199">
            <v>1650000</v>
          </cell>
          <cell r="AE199">
            <v>1650000</v>
          </cell>
          <cell r="AF199">
            <v>3217500</v>
          </cell>
          <cell r="AG199">
            <v>2992275000</v>
          </cell>
          <cell r="AH199">
            <v>1.9</v>
          </cell>
          <cell r="AI199">
            <v>1750000</v>
          </cell>
          <cell r="AJ199">
            <v>1750000</v>
          </cell>
          <cell r="AK199">
            <v>3325000</v>
          </cell>
          <cell r="AL199">
            <v>3092250000</v>
          </cell>
          <cell r="AM199">
            <v>1.9</v>
          </cell>
          <cell r="AN199">
            <v>1750000</v>
          </cell>
          <cell r="AO199">
            <v>1750000</v>
          </cell>
          <cell r="AP199">
            <v>3325000</v>
          </cell>
          <cell r="AQ199">
            <v>3092250000</v>
          </cell>
          <cell r="AR199">
            <v>1.9</v>
          </cell>
          <cell r="AS199">
            <v>1750000</v>
          </cell>
          <cell r="AT199">
            <v>1750000</v>
          </cell>
          <cell r="AU199">
            <v>3325000</v>
          </cell>
          <cell r="AV199">
            <v>3092250000</v>
          </cell>
          <cell r="AW199">
            <v>1.85</v>
          </cell>
          <cell r="AX199">
            <v>1790000</v>
          </cell>
          <cell r="AY199">
            <v>1790000</v>
          </cell>
          <cell r="AZ199">
            <v>3311500</v>
          </cell>
          <cell r="BA199">
            <v>3079695000</v>
          </cell>
          <cell r="BB199">
            <v>1.85</v>
          </cell>
          <cell r="BC199">
            <v>1790000</v>
          </cell>
          <cell r="BD199">
            <v>1790000</v>
          </cell>
          <cell r="BE199">
            <v>3311500</v>
          </cell>
          <cell r="BF199">
            <v>3079695000</v>
          </cell>
          <cell r="BG199">
            <v>1.85</v>
          </cell>
          <cell r="BH199">
            <v>1790000</v>
          </cell>
          <cell r="BI199">
            <v>1790000</v>
          </cell>
          <cell r="BJ199">
            <v>3311500</v>
          </cell>
          <cell r="BK199">
            <v>3079695000</v>
          </cell>
          <cell r="BL199">
            <v>1.8</v>
          </cell>
          <cell r="BM199">
            <v>1790000</v>
          </cell>
          <cell r="BN199">
            <v>1790000</v>
          </cell>
          <cell r="BO199">
            <v>3222000</v>
          </cell>
          <cell r="BP199">
            <v>2996460000</v>
          </cell>
          <cell r="BQ199">
            <v>1.8</v>
          </cell>
          <cell r="BR199">
            <v>1750000</v>
          </cell>
          <cell r="BS199">
            <v>1750000</v>
          </cell>
          <cell r="BT199">
            <v>3150000</v>
          </cell>
          <cell r="BU199">
            <v>2929500000</v>
          </cell>
          <cell r="BV199">
            <v>1.8</v>
          </cell>
          <cell r="BW199">
            <v>1750000</v>
          </cell>
          <cell r="BX199">
            <v>1750000</v>
          </cell>
          <cell r="BY199">
            <v>3150000</v>
          </cell>
          <cell r="BZ199">
            <v>2929500000</v>
          </cell>
          <cell r="CA199">
            <v>10660000</v>
          </cell>
          <cell r="CB199">
            <v>18094545000</v>
          </cell>
          <cell r="CC199">
            <v>20860000</v>
          </cell>
          <cell r="CD199">
            <v>20860000</v>
          </cell>
          <cell r="CE199">
            <v>39084000</v>
          </cell>
          <cell r="CF199">
            <v>36348120000</v>
          </cell>
        </row>
        <row r="200">
          <cell r="A200" t="str">
            <v>소거</v>
          </cell>
          <cell r="B200" t="str">
            <v>제품</v>
          </cell>
          <cell r="C200" t="str">
            <v>LG CN</v>
          </cell>
          <cell r="D200" t="str">
            <v>원통형</v>
          </cell>
          <cell r="E200" t="str">
            <v>Cell</v>
          </cell>
          <cell r="G200" t="str">
            <v>CN</v>
          </cell>
          <cell r="H200" t="str">
            <v>018650</v>
          </cell>
          <cell r="I200" t="str">
            <v>018650S2</v>
          </cell>
          <cell r="J200" t="str">
            <v>Shinco</v>
          </cell>
          <cell r="K200" t="str">
            <v>LGChem,Ltd</v>
          </cell>
          <cell r="L200" t="str">
            <v>본사수출</v>
          </cell>
          <cell r="M200" t="str">
            <v>USD</v>
          </cell>
          <cell r="N200" t="str">
            <v>본사수출</v>
          </cell>
          <cell r="O200" t="str">
            <v>김상우</v>
          </cell>
          <cell r="P200">
            <v>1</v>
          </cell>
          <cell r="Q200" t="str">
            <v>노트북</v>
          </cell>
          <cell r="R200" t="str">
            <v>간접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1.9</v>
          </cell>
          <cell r="AI200">
            <v>0</v>
          </cell>
          <cell r="AK200">
            <v>0</v>
          </cell>
          <cell r="AL200">
            <v>0</v>
          </cell>
          <cell r="AM200">
            <v>1.9</v>
          </cell>
          <cell r="AN200">
            <v>0</v>
          </cell>
          <cell r="AP200">
            <v>0</v>
          </cell>
          <cell r="AQ200">
            <v>0</v>
          </cell>
          <cell r="AR200">
            <v>1.9</v>
          </cell>
          <cell r="AS200">
            <v>0</v>
          </cell>
          <cell r="AU200">
            <v>0</v>
          </cell>
          <cell r="AV200">
            <v>0</v>
          </cell>
          <cell r="AW200">
            <v>1.85</v>
          </cell>
          <cell r="AX200">
            <v>0</v>
          </cell>
          <cell r="AZ200">
            <v>0</v>
          </cell>
          <cell r="BA200">
            <v>0</v>
          </cell>
          <cell r="BB200">
            <v>1.85</v>
          </cell>
          <cell r="BC200">
            <v>0</v>
          </cell>
          <cell r="BE200">
            <v>0</v>
          </cell>
          <cell r="BF200">
            <v>0</v>
          </cell>
          <cell r="BG200">
            <v>1.85</v>
          </cell>
          <cell r="BH200">
            <v>0</v>
          </cell>
          <cell r="BJ200">
            <v>0</v>
          </cell>
          <cell r="BK200">
            <v>0</v>
          </cell>
          <cell r="BL200">
            <v>1.8</v>
          </cell>
          <cell r="BM200">
            <v>0</v>
          </cell>
          <cell r="BO200">
            <v>0</v>
          </cell>
          <cell r="BP200">
            <v>0</v>
          </cell>
          <cell r="BQ200">
            <v>1.8</v>
          </cell>
          <cell r="BR200">
            <v>0</v>
          </cell>
          <cell r="BT200">
            <v>0</v>
          </cell>
          <cell r="BU200">
            <v>0</v>
          </cell>
          <cell r="BV200">
            <v>1.8</v>
          </cell>
          <cell r="BW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</row>
        <row r="201">
          <cell r="A201" t="str">
            <v>소거</v>
          </cell>
          <cell r="B201" t="str">
            <v>제품</v>
          </cell>
          <cell r="C201" t="str">
            <v>LG CN</v>
          </cell>
          <cell r="D201" t="str">
            <v>폴리머</v>
          </cell>
          <cell r="E201" t="str">
            <v>Cell</v>
          </cell>
          <cell r="G201" t="str">
            <v>CN</v>
          </cell>
          <cell r="H201" t="str">
            <v>553945</v>
          </cell>
          <cell r="I201" t="str">
            <v>553945L1</v>
          </cell>
          <cell r="J201" t="str">
            <v>SEMC</v>
          </cell>
          <cell r="K201" t="str">
            <v>LGChem,Ltd</v>
          </cell>
          <cell r="L201" t="str">
            <v>본사수출</v>
          </cell>
          <cell r="M201" t="str">
            <v>JPY</v>
          </cell>
          <cell r="N201" t="str">
            <v>본사수출</v>
          </cell>
          <cell r="O201" t="str">
            <v>조윤형</v>
          </cell>
          <cell r="P201">
            <v>1</v>
          </cell>
          <cell r="Q201" t="str">
            <v>휴대폰</v>
          </cell>
          <cell r="R201" t="str">
            <v>간접</v>
          </cell>
          <cell r="S201">
            <v>179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179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179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179</v>
          </cell>
          <cell r="AI201">
            <v>220000</v>
          </cell>
          <cell r="AJ201">
            <v>220000</v>
          </cell>
          <cell r="AK201">
            <v>39380000</v>
          </cell>
          <cell r="AL201">
            <v>322916000</v>
          </cell>
          <cell r="AM201">
            <v>179</v>
          </cell>
          <cell r="AN201">
            <v>220000</v>
          </cell>
          <cell r="AO201">
            <v>220000</v>
          </cell>
          <cell r="AP201">
            <v>39380000</v>
          </cell>
          <cell r="AQ201">
            <v>322916000</v>
          </cell>
          <cell r="AR201">
            <v>179</v>
          </cell>
          <cell r="AS201">
            <v>220000</v>
          </cell>
          <cell r="AT201">
            <v>220000</v>
          </cell>
          <cell r="AU201">
            <v>39380000</v>
          </cell>
          <cell r="AV201">
            <v>322916000</v>
          </cell>
          <cell r="AW201">
            <v>179</v>
          </cell>
          <cell r="AX201">
            <v>340000</v>
          </cell>
          <cell r="AY201">
            <v>340000</v>
          </cell>
          <cell r="AZ201">
            <v>60860000</v>
          </cell>
          <cell r="BA201">
            <v>499051999.99999994</v>
          </cell>
          <cell r="BB201">
            <v>179</v>
          </cell>
          <cell r="BC201">
            <v>340000</v>
          </cell>
          <cell r="BD201">
            <v>340000</v>
          </cell>
          <cell r="BE201">
            <v>60860000</v>
          </cell>
          <cell r="BF201">
            <v>499051999.99999994</v>
          </cell>
          <cell r="BG201">
            <v>179</v>
          </cell>
          <cell r="BH201">
            <v>340000</v>
          </cell>
          <cell r="BI201">
            <v>340000</v>
          </cell>
          <cell r="BJ201">
            <v>60860000</v>
          </cell>
          <cell r="BK201">
            <v>499051999.99999994</v>
          </cell>
          <cell r="BL201">
            <v>179</v>
          </cell>
          <cell r="BM201">
            <v>280000</v>
          </cell>
          <cell r="BN201">
            <v>280000</v>
          </cell>
          <cell r="BO201">
            <v>50120000</v>
          </cell>
          <cell r="BP201">
            <v>410983999.99999994</v>
          </cell>
          <cell r="BQ201">
            <v>179</v>
          </cell>
          <cell r="BR201">
            <v>280000</v>
          </cell>
          <cell r="BS201">
            <v>280000</v>
          </cell>
          <cell r="BT201">
            <v>50120000</v>
          </cell>
          <cell r="BU201">
            <v>410983999.99999994</v>
          </cell>
          <cell r="BV201">
            <v>179</v>
          </cell>
          <cell r="BW201">
            <v>280000</v>
          </cell>
          <cell r="BX201">
            <v>280000</v>
          </cell>
          <cell r="BY201">
            <v>50120000</v>
          </cell>
          <cell r="BZ201">
            <v>410983999.99999994</v>
          </cell>
          <cell r="CA201">
            <v>3287872000</v>
          </cell>
          <cell r="CB201">
            <v>2730107999.9999995</v>
          </cell>
          <cell r="CC201">
            <v>2520000</v>
          </cell>
          <cell r="CD201">
            <v>2520000</v>
          </cell>
          <cell r="CE201">
            <v>451080000</v>
          </cell>
          <cell r="CF201">
            <v>3698856000</v>
          </cell>
        </row>
        <row r="202">
          <cell r="A202" t="str">
            <v>소거</v>
          </cell>
          <cell r="B202" t="str">
            <v>제품</v>
          </cell>
          <cell r="C202" t="str">
            <v>LG CN</v>
          </cell>
          <cell r="D202" t="str">
            <v>폴리머</v>
          </cell>
          <cell r="E202" t="str">
            <v>Cell</v>
          </cell>
          <cell r="G202" t="str">
            <v>CN</v>
          </cell>
          <cell r="H202" t="str">
            <v>463945</v>
          </cell>
          <cell r="I202" t="str">
            <v>463945L1</v>
          </cell>
          <cell r="J202" t="str">
            <v>SEMC</v>
          </cell>
          <cell r="K202" t="str">
            <v>LGChem,Ltd</v>
          </cell>
          <cell r="L202" t="str">
            <v>본사수출</v>
          </cell>
          <cell r="M202" t="str">
            <v>JPY</v>
          </cell>
          <cell r="N202" t="str">
            <v>본사수출</v>
          </cell>
          <cell r="O202" t="str">
            <v>조윤형</v>
          </cell>
          <cell r="P202">
            <v>1</v>
          </cell>
          <cell r="Q202" t="str">
            <v>휴대폰</v>
          </cell>
          <cell r="R202" t="str">
            <v>간접</v>
          </cell>
          <cell r="S202">
            <v>170</v>
          </cell>
          <cell r="T202">
            <v>750000</v>
          </cell>
          <cell r="U202">
            <v>750000</v>
          </cell>
          <cell r="V202">
            <v>127500000</v>
          </cell>
          <cell r="W202">
            <v>1045499999.9999999</v>
          </cell>
          <cell r="X202">
            <v>170</v>
          </cell>
          <cell r="Y202">
            <v>750000</v>
          </cell>
          <cell r="Z202">
            <v>750000</v>
          </cell>
          <cell r="AA202">
            <v>127500000</v>
          </cell>
          <cell r="AB202">
            <v>1045499999.9999999</v>
          </cell>
          <cell r="AC202">
            <v>170</v>
          </cell>
          <cell r="AD202">
            <v>750000</v>
          </cell>
          <cell r="AE202">
            <v>750000</v>
          </cell>
          <cell r="AF202">
            <v>127500000</v>
          </cell>
          <cell r="AG202">
            <v>1045499999.9999999</v>
          </cell>
          <cell r="AH202">
            <v>170</v>
          </cell>
          <cell r="AI202">
            <v>750000</v>
          </cell>
          <cell r="AJ202">
            <v>750000</v>
          </cell>
          <cell r="AK202">
            <v>127500000</v>
          </cell>
          <cell r="AL202">
            <v>1045499999.9999999</v>
          </cell>
          <cell r="AM202">
            <v>170</v>
          </cell>
          <cell r="AN202">
            <v>750000</v>
          </cell>
          <cell r="AO202">
            <v>750000</v>
          </cell>
          <cell r="AP202">
            <v>127500000</v>
          </cell>
          <cell r="AQ202">
            <v>1045499999.9999999</v>
          </cell>
          <cell r="AR202">
            <v>170</v>
          </cell>
          <cell r="AS202">
            <v>750000</v>
          </cell>
          <cell r="AT202">
            <v>750000</v>
          </cell>
          <cell r="AU202">
            <v>127500000</v>
          </cell>
          <cell r="AV202">
            <v>1045499999.9999999</v>
          </cell>
          <cell r="AW202">
            <v>170</v>
          </cell>
          <cell r="AX202">
            <v>900000</v>
          </cell>
          <cell r="AY202">
            <v>900000</v>
          </cell>
          <cell r="AZ202">
            <v>153000000</v>
          </cell>
          <cell r="BA202">
            <v>1254600000</v>
          </cell>
          <cell r="BB202">
            <v>170</v>
          </cell>
          <cell r="BC202">
            <v>900000</v>
          </cell>
          <cell r="BD202">
            <v>900000</v>
          </cell>
          <cell r="BE202">
            <v>153000000</v>
          </cell>
          <cell r="BF202">
            <v>1254600000</v>
          </cell>
          <cell r="BG202">
            <v>170</v>
          </cell>
          <cell r="BH202">
            <v>1160000</v>
          </cell>
          <cell r="BI202">
            <v>1160000</v>
          </cell>
          <cell r="BJ202">
            <v>197200000</v>
          </cell>
          <cell r="BK202">
            <v>1617039999.9999998</v>
          </cell>
          <cell r="BL202">
            <v>170</v>
          </cell>
          <cell r="BM202">
            <v>1290000</v>
          </cell>
          <cell r="BN202">
            <v>1290000</v>
          </cell>
          <cell r="BO202">
            <v>219300000</v>
          </cell>
          <cell r="BP202">
            <v>1798259999.9999998</v>
          </cell>
          <cell r="BQ202">
            <v>170</v>
          </cell>
          <cell r="BR202">
            <v>1290000</v>
          </cell>
          <cell r="BS202">
            <v>1290000</v>
          </cell>
          <cell r="BT202">
            <v>219300000</v>
          </cell>
          <cell r="BU202">
            <v>1798259999.9999998</v>
          </cell>
          <cell r="BV202">
            <v>170</v>
          </cell>
          <cell r="BW202">
            <v>1290000</v>
          </cell>
          <cell r="BX202">
            <v>1290000</v>
          </cell>
          <cell r="BY202">
            <v>219300000</v>
          </cell>
          <cell r="BZ202">
            <v>1798259999.9999998</v>
          </cell>
          <cell r="CA202">
            <v>6830000</v>
          </cell>
          <cell r="CB202">
            <v>9521020000</v>
          </cell>
          <cell r="CC202">
            <v>11330000</v>
          </cell>
          <cell r="CD202">
            <v>11330000</v>
          </cell>
          <cell r="CE202">
            <v>1926100000</v>
          </cell>
          <cell r="CF202">
            <v>15794020000</v>
          </cell>
        </row>
        <row r="203">
          <cell r="A203" t="str">
            <v>연결</v>
          </cell>
          <cell r="C203" t="str">
            <v>기타</v>
          </cell>
          <cell r="L203" t="str">
            <v>기타</v>
          </cell>
          <cell r="W203">
            <v>562456166.66666698</v>
          </cell>
          <cell r="AB203">
            <v>562456166.66666698</v>
          </cell>
          <cell r="AG203">
            <v>562456166.66666698</v>
          </cell>
          <cell r="AL203">
            <v>562456166.66666698</v>
          </cell>
          <cell r="AQ203">
            <v>562456166.66666698</v>
          </cell>
          <cell r="AV203">
            <v>562456166.66666698</v>
          </cell>
          <cell r="BA203">
            <v>562456166.66666698</v>
          </cell>
          <cell r="BF203">
            <v>562456166.66666698</v>
          </cell>
          <cell r="BK203">
            <v>562456166.66666698</v>
          </cell>
          <cell r="BP203">
            <v>562456166.66666698</v>
          </cell>
          <cell r="BU203">
            <v>562456166.66666698</v>
          </cell>
          <cell r="BZ203">
            <v>562456166.66666698</v>
          </cell>
          <cell r="CF203">
            <v>6749474000.0000038</v>
          </cell>
        </row>
        <row r="204">
          <cell r="A204" t="str">
            <v>연결</v>
          </cell>
          <cell r="C204" t="str">
            <v>사내</v>
          </cell>
          <cell r="L204" t="str">
            <v>사내</v>
          </cell>
          <cell r="CF204">
            <v>0</v>
          </cell>
        </row>
      </sheetData>
      <sheetData sheetId="3" refreshError="1"/>
      <sheetData sheetId="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고객형태제품"/>
      <sheetName val="분기판가"/>
      <sheetName val="제품고객"/>
      <sheetName val="Sheet1"/>
      <sheetName val="상세"/>
      <sheetName val="총괄"/>
      <sheetName val="요약보고(전고객)"/>
      <sheetName val="제품(버젼별)"/>
      <sheetName val="S&amp;OP"/>
      <sheetName val="고객별차질분석"/>
      <sheetName val="고객제품별차질분석"/>
      <sheetName val="팀고객제품"/>
      <sheetName val="pivot"/>
      <sheetName val="휴대폰 1팀"/>
      <sheetName val="휴대폰 2팀"/>
      <sheetName val="노트북 1팀"/>
      <sheetName val="상해영업팀"/>
      <sheetName val="유통경로매출"/>
      <sheetName val="지역별매출"/>
      <sheetName val="코드"/>
    </sheetNames>
    <sheetDataSet>
      <sheetData sheetId="0"/>
      <sheetData sheetId="1"/>
      <sheetData sheetId="2"/>
      <sheetData sheetId="3"/>
      <sheetData sheetId="4">
        <row r="4">
          <cell r="A4" t="str">
            <v>팀</v>
          </cell>
          <cell r="B4" t="str">
            <v>Plnt</v>
          </cell>
          <cell r="C4" t="str">
            <v>제품군</v>
          </cell>
          <cell r="D4" t="str">
            <v>형태</v>
          </cell>
          <cell r="E4" t="str">
            <v>제품</v>
          </cell>
          <cell r="F4" t="str">
            <v>규격</v>
          </cell>
          <cell r="G4" t="str">
            <v>규격 2</v>
          </cell>
          <cell r="H4" t="str">
            <v>고   객</v>
          </cell>
          <cell r="I4" t="str">
            <v>판매처</v>
          </cell>
          <cell r="J4" t="str">
            <v>경로</v>
          </cell>
          <cell r="K4" t="str">
            <v>통화</v>
          </cell>
          <cell r="L4" t="str">
            <v>지역</v>
          </cell>
          <cell r="M4" t="str">
            <v>담당자</v>
          </cell>
          <cell r="N4" t="str">
            <v>셀/팩</v>
          </cell>
          <cell r="O4" t="str">
            <v>기기</v>
          </cell>
          <cell r="P4" t="str">
            <v>연결기준</v>
          </cell>
          <cell r="Q4" t="str">
            <v>소거</v>
          </cell>
          <cell r="R4" t="str">
            <v>1월 판가</v>
          </cell>
          <cell r="S4" t="str">
            <v>1월Cell수량</v>
          </cell>
          <cell r="T4" t="str">
            <v>1월Pack수량</v>
          </cell>
          <cell r="U4" t="str">
            <v>1월 금액($)</v>
          </cell>
          <cell r="V4" t="str">
            <v>1월 금액(\)</v>
          </cell>
          <cell r="W4" t="str">
            <v>2월 판가</v>
          </cell>
          <cell r="X4" t="str">
            <v>2월Cell수량</v>
          </cell>
          <cell r="Y4" t="str">
            <v>2월Pack수량</v>
          </cell>
          <cell r="Z4" t="str">
            <v>2월 금액($)</v>
          </cell>
          <cell r="AA4" t="str">
            <v>2월 금액(\)</v>
          </cell>
          <cell r="AB4" t="str">
            <v>3월 판가</v>
          </cell>
          <cell r="AC4" t="str">
            <v>3월Cell수량</v>
          </cell>
          <cell r="AD4" t="str">
            <v>3월Pack수량</v>
          </cell>
          <cell r="AE4" t="str">
            <v>3월 금액($)</v>
          </cell>
          <cell r="AF4" t="str">
            <v>3월 금액(\)</v>
          </cell>
          <cell r="AG4" t="str">
            <v>4월 판가</v>
          </cell>
          <cell r="AH4" t="str">
            <v>4월Cell수량</v>
          </cell>
          <cell r="AI4" t="str">
            <v>4월Pack수량</v>
          </cell>
          <cell r="AJ4" t="str">
            <v>4월 금액($)</v>
          </cell>
          <cell r="AK4" t="str">
            <v>4월 금액(\)</v>
          </cell>
          <cell r="AL4" t="str">
            <v>5월 판가</v>
          </cell>
          <cell r="AM4" t="str">
            <v>5월Cell수량</v>
          </cell>
          <cell r="AN4" t="str">
            <v>5월Pack수량</v>
          </cell>
          <cell r="AO4" t="str">
            <v>5월 금액($)</v>
          </cell>
          <cell r="AP4" t="str">
            <v>5월 금액(\)</v>
          </cell>
          <cell r="AQ4" t="str">
            <v>6월 판가</v>
          </cell>
          <cell r="AR4" t="str">
            <v>6월Cell수량</v>
          </cell>
          <cell r="AS4" t="str">
            <v>6월Pack수량</v>
          </cell>
          <cell r="AT4" t="str">
            <v>6월 금액($)</v>
          </cell>
          <cell r="AU4" t="str">
            <v>6월 금액(\)</v>
          </cell>
          <cell r="AV4" t="str">
            <v>7월 판가</v>
          </cell>
          <cell r="AW4" t="str">
            <v>7월Cell수량</v>
          </cell>
          <cell r="AX4" t="str">
            <v>7월Pack수량</v>
          </cell>
          <cell r="AY4" t="str">
            <v>7월 금액($)</v>
          </cell>
          <cell r="AZ4" t="str">
            <v>7월 금액(\)</v>
          </cell>
          <cell r="BA4" t="str">
            <v>8월 판가</v>
          </cell>
          <cell r="BB4" t="str">
            <v>8월Cell수량</v>
          </cell>
          <cell r="BC4" t="str">
            <v>8월Pack수량</v>
          </cell>
          <cell r="BD4" t="str">
            <v>8월 금액($)</v>
          </cell>
          <cell r="BE4" t="str">
            <v>8월 금액(\)</v>
          </cell>
          <cell r="BF4" t="str">
            <v>9월 판가</v>
          </cell>
          <cell r="BG4" t="str">
            <v>9월Cell수량</v>
          </cell>
          <cell r="BH4" t="str">
            <v>9월Pack수량</v>
          </cell>
          <cell r="BI4" t="str">
            <v>9월 금액($)</v>
          </cell>
          <cell r="BJ4" t="str">
            <v>9월 금액(\)</v>
          </cell>
          <cell r="BK4" t="str">
            <v>10월 판가</v>
          </cell>
          <cell r="BL4" t="str">
            <v>10월Cell수량</v>
          </cell>
          <cell r="BM4" t="str">
            <v>10월Pack수량</v>
          </cell>
          <cell r="BN4" t="str">
            <v>10월 금액($)</v>
          </cell>
          <cell r="BO4" t="str">
            <v>10월 금액(\)</v>
          </cell>
          <cell r="BP4" t="str">
            <v>11월 판가</v>
          </cell>
          <cell r="BQ4" t="str">
            <v>11월Cell수량</v>
          </cell>
          <cell r="BR4" t="str">
            <v>11월Pack수량</v>
          </cell>
          <cell r="BS4" t="str">
            <v>11월 금액($)</v>
          </cell>
          <cell r="BT4" t="str">
            <v>11월 금액(\)</v>
          </cell>
          <cell r="BU4" t="str">
            <v>12월 판가</v>
          </cell>
          <cell r="BV4" t="str">
            <v>12월Cell수량</v>
          </cell>
          <cell r="BW4" t="str">
            <v>12월Pack수량</v>
          </cell>
          <cell r="BX4" t="str">
            <v>12월 금액($)</v>
          </cell>
          <cell r="BY4" t="str">
            <v>12월 금액(\)</v>
          </cell>
          <cell r="BZ4" t="str">
            <v>07년Cell수량</v>
          </cell>
          <cell r="CA4" t="str">
            <v>07년Pack수량</v>
          </cell>
          <cell r="CB4" t="str">
            <v>07년 금액($)</v>
          </cell>
          <cell r="CC4" t="str">
            <v>07년 금액(\)</v>
          </cell>
        </row>
        <row r="5">
          <cell r="A5" t="str">
            <v>휴.CRM1</v>
          </cell>
          <cell r="B5" t="str">
            <v>국산</v>
          </cell>
          <cell r="C5" t="str">
            <v>각형</v>
          </cell>
          <cell r="D5" t="str">
            <v>Pack</v>
          </cell>
          <cell r="E5" t="str">
            <v>363443</v>
          </cell>
          <cell r="F5" t="str">
            <v>363443L1(I/P)</v>
          </cell>
          <cell r="G5" t="str">
            <v>363443L1(I/P)</v>
          </cell>
          <cell r="H5" t="str">
            <v>LGE MC</v>
          </cell>
          <cell r="I5" t="str">
            <v>LGE MC</v>
          </cell>
          <cell r="J5" t="str">
            <v>로컬</v>
          </cell>
          <cell r="K5" t="str">
            <v>KRW</v>
          </cell>
          <cell r="L5" t="str">
            <v>내수</v>
          </cell>
          <cell r="M5" t="str">
            <v>이승민</v>
          </cell>
          <cell r="N5">
            <v>1</v>
          </cell>
          <cell r="O5" t="str">
            <v>휴대폰</v>
          </cell>
          <cell r="P5" t="str">
            <v>연결기준</v>
          </cell>
          <cell r="R5">
            <v>3997.9733642154024</v>
          </cell>
          <cell r="S5">
            <v>17270</v>
          </cell>
          <cell r="T5">
            <v>17270</v>
          </cell>
          <cell r="U5">
            <v>0</v>
          </cell>
          <cell r="V5">
            <v>69045000</v>
          </cell>
          <cell r="W5">
            <v>3998.3333333333335</v>
          </cell>
          <cell r="X5">
            <v>600</v>
          </cell>
          <cell r="Y5">
            <v>600</v>
          </cell>
          <cell r="Z5">
            <v>0</v>
          </cell>
          <cell r="AA5">
            <v>2399000</v>
          </cell>
          <cell r="AC5">
            <v>0</v>
          </cell>
          <cell r="AG5">
            <v>3918.3333333333335</v>
          </cell>
          <cell r="AH5">
            <v>600</v>
          </cell>
          <cell r="AI5">
            <v>600</v>
          </cell>
          <cell r="AJ5">
            <v>0</v>
          </cell>
          <cell r="AK5">
            <v>2351000</v>
          </cell>
          <cell r="AM5">
            <v>0</v>
          </cell>
          <cell r="AQ5">
            <v>3.8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3.61</v>
          </cell>
          <cell r="AW5">
            <v>0</v>
          </cell>
          <cell r="AY5">
            <v>0</v>
          </cell>
          <cell r="AZ5">
            <v>0</v>
          </cell>
          <cell r="BA5">
            <v>3.61</v>
          </cell>
          <cell r="BB5">
            <v>0</v>
          </cell>
          <cell r="BD5">
            <v>0</v>
          </cell>
          <cell r="BE5">
            <v>0</v>
          </cell>
          <cell r="BF5">
            <v>3.61</v>
          </cell>
          <cell r="BG5">
            <v>0</v>
          </cell>
          <cell r="BI5">
            <v>0</v>
          </cell>
          <cell r="BJ5">
            <v>0</v>
          </cell>
          <cell r="BL5">
            <v>0</v>
          </cell>
          <cell r="BN5">
            <v>0</v>
          </cell>
          <cell r="BO5">
            <v>0</v>
          </cell>
          <cell r="BQ5">
            <v>0</v>
          </cell>
          <cell r="BS5">
            <v>0</v>
          </cell>
          <cell r="BT5">
            <v>0</v>
          </cell>
          <cell r="BV5">
            <v>0</v>
          </cell>
          <cell r="BX5">
            <v>0</v>
          </cell>
          <cell r="BY5">
            <v>0</v>
          </cell>
          <cell r="BZ5">
            <v>18470</v>
          </cell>
          <cell r="CA5">
            <v>18470</v>
          </cell>
          <cell r="CB5">
            <v>0</v>
          </cell>
          <cell r="CC5">
            <v>73795000</v>
          </cell>
        </row>
        <row r="6">
          <cell r="A6" t="str">
            <v>휴.CRM1</v>
          </cell>
          <cell r="B6" t="str">
            <v>국산</v>
          </cell>
          <cell r="C6" t="str">
            <v>각형</v>
          </cell>
          <cell r="D6" t="str">
            <v>Pack</v>
          </cell>
          <cell r="E6" t="str">
            <v>363450</v>
          </cell>
          <cell r="F6" t="str">
            <v>363450B1(I/P)</v>
          </cell>
          <cell r="G6" t="str">
            <v>363450B1(I/P)</v>
          </cell>
          <cell r="H6" t="str">
            <v>LGE MC</v>
          </cell>
          <cell r="I6" t="str">
            <v>LGE MC</v>
          </cell>
          <cell r="J6" t="str">
            <v>로컬</v>
          </cell>
          <cell r="K6" t="str">
            <v>USD</v>
          </cell>
          <cell r="L6" t="str">
            <v>내수</v>
          </cell>
          <cell r="M6" t="str">
            <v>이승민</v>
          </cell>
          <cell r="N6">
            <v>1</v>
          </cell>
          <cell r="O6" t="str">
            <v>휴대폰</v>
          </cell>
          <cell r="P6" t="str">
            <v>연결기준</v>
          </cell>
          <cell r="R6">
            <v>4.5999999999999996</v>
          </cell>
          <cell r="S6">
            <v>14000</v>
          </cell>
          <cell r="T6">
            <v>14000</v>
          </cell>
          <cell r="U6">
            <v>64400</v>
          </cell>
          <cell r="V6">
            <v>55330000</v>
          </cell>
          <cell r="W6">
            <v>4.6000100512614335</v>
          </cell>
          <cell r="X6">
            <v>39796</v>
          </cell>
          <cell r="Y6">
            <v>39796</v>
          </cell>
          <cell r="Z6">
            <v>183062</v>
          </cell>
          <cell r="AA6">
            <v>171643000</v>
          </cell>
          <cell r="AB6">
            <v>4.5999999999999996</v>
          </cell>
          <cell r="AC6">
            <v>31000</v>
          </cell>
          <cell r="AD6">
            <v>31000</v>
          </cell>
          <cell r="AE6">
            <v>142600</v>
          </cell>
          <cell r="AF6">
            <v>134512000</v>
          </cell>
          <cell r="AH6">
            <v>0</v>
          </cell>
          <cell r="AL6">
            <v>4.18</v>
          </cell>
          <cell r="AM6">
            <v>25000</v>
          </cell>
          <cell r="AN6">
            <v>25000</v>
          </cell>
          <cell r="AO6">
            <v>104500</v>
          </cell>
          <cell r="AP6">
            <v>97175000</v>
          </cell>
          <cell r="AR6">
            <v>0</v>
          </cell>
          <cell r="AT6">
            <v>0</v>
          </cell>
          <cell r="AU6">
            <v>0</v>
          </cell>
          <cell r="AV6">
            <v>4.085</v>
          </cell>
          <cell r="AW6">
            <v>0</v>
          </cell>
          <cell r="AY6">
            <v>0</v>
          </cell>
          <cell r="AZ6">
            <v>0</v>
          </cell>
          <cell r="BA6">
            <v>4.085</v>
          </cell>
          <cell r="BB6">
            <v>0</v>
          </cell>
          <cell r="BD6">
            <v>0</v>
          </cell>
          <cell r="BE6">
            <v>0</v>
          </cell>
          <cell r="BF6">
            <v>4.085</v>
          </cell>
          <cell r="BG6">
            <v>0</v>
          </cell>
          <cell r="BI6">
            <v>0</v>
          </cell>
          <cell r="BJ6">
            <v>0</v>
          </cell>
          <cell r="BK6">
            <v>3.8</v>
          </cell>
          <cell r="BL6">
            <v>0</v>
          </cell>
          <cell r="BN6">
            <v>0</v>
          </cell>
          <cell r="BO6">
            <v>0</v>
          </cell>
          <cell r="BP6">
            <v>3.8</v>
          </cell>
          <cell r="BQ6">
            <v>0</v>
          </cell>
          <cell r="BS6">
            <v>0</v>
          </cell>
          <cell r="BT6">
            <v>0</v>
          </cell>
          <cell r="BU6">
            <v>3.8</v>
          </cell>
          <cell r="BV6">
            <v>100000</v>
          </cell>
          <cell r="BW6">
            <v>100000</v>
          </cell>
          <cell r="BX6">
            <v>380000</v>
          </cell>
          <cell r="BY6">
            <v>351500000</v>
          </cell>
          <cell r="BZ6">
            <v>209796</v>
          </cell>
          <cell r="CA6">
            <v>209796</v>
          </cell>
          <cell r="CB6">
            <v>874562</v>
          </cell>
          <cell r="CC6">
            <v>810160000</v>
          </cell>
        </row>
        <row r="7">
          <cell r="A7" t="str">
            <v>휴.CRM1</v>
          </cell>
          <cell r="B7" t="str">
            <v>국산</v>
          </cell>
          <cell r="C7" t="str">
            <v>각형</v>
          </cell>
          <cell r="D7" t="str">
            <v>Pack</v>
          </cell>
          <cell r="E7" t="str">
            <v>363450</v>
          </cell>
          <cell r="F7" t="str">
            <v>363450B1(I/P)</v>
          </cell>
          <cell r="G7" t="str">
            <v>363450B1(I/P)</v>
          </cell>
          <cell r="H7" t="str">
            <v>LGE MC</v>
          </cell>
          <cell r="I7" t="str">
            <v>LGE MC</v>
          </cell>
          <cell r="J7" t="str">
            <v>로컬</v>
          </cell>
          <cell r="K7" t="str">
            <v>KRW</v>
          </cell>
          <cell r="L7" t="str">
            <v>내수</v>
          </cell>
          <cell r="M7" t="str">
            <v>이승민</v>
          </cell>
          <cell r="N7">
            <v>1</v>
          </cell>
          <cell r="O7" t="str">
            <v>휴대폰</v>
          </cell>
          <cell r="P7" t="str">
            <v>연결기준</v>
          </cell>
          <cell r="R7">
            <v>4370.909090909091</v>
          </cell>
          <cell r="S7">
            <v>550</v>
          </cell>
          <cell r="T7">
            <v>550</v>
          </cell>
          <cell r="U7">
            <v>0</v>
          </cell>
          <cell r="V7">
            <v>2404000</v>
          </cell>
          <cell r="W7">
            <v>4370</v>
          </cell>
          <cell r="X7">
            <v>2900</v>
          </cell>
          <cell r="Y7">
            <v>2900</v>
          </cell>
          <cell r="Z7">
            <v>0</v>
          </cell>
          <cell r="AA7">
            <v>12673000</v>
          </cell>
          <cell r="AB7">
            <v>4010</v>
          </cell>
          <cell r="AC7">
            <v>52300</v>
          </cell>
          <cell r="AD7">
            <v>52300</v>
          </cell>
          <cell r="AE7">
            <v>0</v>
          </cell>
          <cell r="AF7">
            <v>209723000</v>
          </cell>
          <cell r="AG7">
            <v>3930</v>
          </cell>
          <cell r="AH7">
            <v>130100</v>
          </cell>
          <cell r="AI7">
            <v>130100</v>
          </cell>
          <cell r="AJ7">
            <v>0</v>
          </cell>
          <cell r="AK7">
            <v>511293000</v>
          </cell>
          <cell r="AL7">
            <v>3930</v>
          </cell>
          <cell r="AM7">
            <v>8900</v>
          </cell>
          <cell r="AN7">
            <v>8900</v>
          </cell>
          <cell r="AO7">
            <v>0</v>
          </cell>
          <cell r="AP7">
            <v>34977000</v>
          </cell>
          <cell r="AQ7">
            <v>3690</v>
          </cell>
          <cell r="AR7">
            <v>86000</v>
          </cell>
          <cell r="AS7">
            <v>86000</v>
          </cell>
          <cell r="AT7">
            <v>317340000</v>
          </cell>
          <cell r="AU7">
            <v>317340000</v>
          </cell>
          <cell r="AV7">
            <v>3505.5</v>
          </cell>
          <cell r="AW7">
            <v>130000</v>
          </cell>
          <cell r="AX7">
            <v>130000</v>
          </cell>
          <cell r="AY7">
            <v>455715000</v>
          </cell>
          <cell r="AZ7">
            <v>455715000</v>
          </cell>
          <cell r="BA7">
            <v>3505.5</v>
          </cell>
          <cell r="BB7">
            <v>110000</v>
          </cell>
          <cell r="BC7">
            <v>110000</v>
          </cell>
          <cell r="BD7">
            <v>385605000</v>
          </cell>
          <cell r="BE7">
            <v>385605000</v>
          </cell>
          <cell r="BF7">
            <v>3505.5</v>
          </cell>
          <cell r="BG7">
            <v>100000</v>
          </cell>
          <cell r="BH7">
            <v>100000</v>
          </cell>
          <cell r="BI7">
            <v>350550000</v>
          </cell>
          <cell r="BJ7">
            <v>350550000</v>
          </cell>
          <cell r="BK7">
            <v>3330</v>
          </cell>
          <cell r="BL7">
            <v>100000</v>
          </cell>
          <cell r="BM7">
            <v>100000</v>
          </cell>
          <cell r="BN7">
            <v>333000000</v>
          </cell>
          <cell r="BO7">
            <v>333000000</v>
          </cell>
          <cell r="BP7">
            <v>3330</v>
          </cell>
          <cell r="BQ7">
            <v>100000</v>
          </cell>
          <cell r="BR7">
            <v>100000</v>
          </cell>
          <cell r="BS7">
            <v>333000000</v>
          </cell>
          <cell r="BT7">
            <v>333000000</v>
          </cell>
          <cell r="BV7">
            <v>0</v>
          </cell>
          <cell r="BX7">
            <v>0</v>
          </cell>
          <cell r="BY7">
            <v>0</v>
          </cell>
          <cell r="BZ7">
            <v>820750</v>
          </cell>
          <cell r="CA7">
            <v>820750</v>
          </cell>
          <cell r="CB7">
            <v>2175210000</v>
          </cell>
          <cell r="CC7">
            <v>2946280000</v>
          </cell>
        </row>
        <row r="8">
          <cell r="A8" t="str">
            <v>휴.CRM1</v>
          </cell>
          <cell r="B8" t="str">
            <v>국산</v>
          </cell>
          <cell r="C8" t="str">
            <v>각형</v>
          </cell>
          <cell r="D8" t="str">
            <v>Pack</v>
          </cell>
          <cell r="E8" t="str">
            <v>423443</v>
          </cell>
          <cell r="F8" t="str">
            <v>423443A1(H/P)</v>
          </cell>
          <cell r="G8" t="str">
            <v>423443A1(H/P)</v>
          </cell>
          <cell r="H8" t="str">
            <v>LGE MC</v>
          </cell>
          <cell r="I8" t="str">
            <v>LGE MC(CMW)</v>
          </cell>
          <cell r="J8" t="str">
            <v>로컬</v>
          </cell>
          <cell r="K8" t="str">
            <v>USD</v>
          </cell>
          <cell r="L8" t="str">
            <v>내수</v>
          </cell>
          <cell r="M8" t="str">
            <v>이승민</v>
          </cell>
          <cell r="N8">
            <v>1</v>
          </cell>
          <cell r="O8" t="str">
            <v>휴대폰</v>
          </cell>
          <cell r="P8" t="str">
            <v>연결기준</v>
          </cell>
          <cell r="R8">
            <v>3.5</v>
          </cell>
          <cell r="S8">
            <v>97650</v>
          </cell>
          <cell r="T8">
            <v>97650</v>
          </cell>
          <cell r="U8">
            <v>341775</v>
          </cell>
          <cell r="V8">
            <v>320474000</v>
          </cell>
          <cell r="W8">
            <v>3.5043188202247193</v>
          </cell>
          <cell r="X8">
            <v>142400</v>
          </cell>
          <cell r="Y8">
            <v>142400</v>
          </cell>
          <cell r="Z8">
            <v>499015</v>
          </cell>
          <cell r="AA8">
            <v>467476000</v>
          </cell>
          <cell r="AC8">
            <v>0</v>
          </cell>
          <cell r="AH8">
            <v>0</v>
          </cell>
          <cell r="AM8">
            <v>0</v>
          </cell>
          <cell r="AQ8">
            <v>3.43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3.2585000000000002</v>
          </cell>
          <cell r="AW8">
            <v>0</v>
          </cell>
          <cell r="AY8">
            <v>0</v>
          </cell>
          <cell r="AZ8">
            <v>0</v>
          </cell>
          <cell r="BA8">
            <v>3.2585000000000002</v>
          </cell>
          <cell r="BB8">
            <v>0</v>
          </cell>
          <cell r="BD8">
            <v>0</v>
          </cell>
          <cell r="BE8">
            <v>0</v>
          </cell>
          <cell r="BF8">
            <v>3.2585000000000002</v>
          </cell>
          <cell r="BG8">
            <v>0</v>
          </cell>
          <cell r="BI8">
            <v>0</v>
          </cell>
          <cell r="BJ8">
            <v>0</v>
          </cell>
          <cell r="BL8">
            <v>0</v>
          </cell>
          <cell r="BN8">
            <v>0</v>
          </cell>
          <cell r="BO8">
            <v>0</v>
          </cell>
          <cell r="BQ8">
            <v>0</v>
          </cell>
          <cell r="BS8">
            <v>0</v>
          </cell>
          <cell r="BT8">
            <v>0</v>
          </cell>
          <cell r="BV8">
            <v>0</v>
          </cell>
          <cell r="BX8">
            <v>0</v>
          </cell>
          <cell r="BY8">
            <v>0</v>
          </cell>
          <cell r="BZ8">
            <v>240050</v>
          </cell>
          <cell r="CA8">
            <v>240050</v>
          </cell>
          <cell r="CB8">
            <v>840790</v>
          </cell>
          <cell r="CC8">
            <v>787950000</v>
          </cell>
        </row>
        <row r="9">
          <cell r="A9" t="str">
            <v>휴.CRM1</v>
          </cell>
          <cell r="B9" t="str">
            <v>국산</v>
          </cell>
          <cell r="C9" t="str">
            <v>각형</v>
          </cell>
          <cell r="D9" t="str">
            <v>Pack</v>
          </cell>
          <cell r="E9" t="str">
            <v>423443</v>
          </cell>
          <cell r="F9" t="str">
            <v>423443A1(I/P)</v>
          </cell>
          <cell r="G9" t="str">
            <v>423443A1(I/P)</v>
          </cell>
          <cell r="H9" t="str">
            <v>LGE MC</v>
          </cell>
          <cell r="I9" t="str">
            <v>LGE MC(CMW)</v>
          </cell>
          <cell r="J9" t="str">
            <v>로컬</v>
          </cell>
          <cell r="K9" t="str">
            <v>USD</v>
          </cell>
          <cell r="L9" t="str">
            <v>내수</v>
          </cell>
          <cell r="M9" t="str">
            <v>이승민</v>
          </cell>
          <cell r="N9">
            <v>1</v>
          </cell>
          <cell r="O9" t="str">
            <v>휴대폰</v>
          </cell>
          <cell r="P9" t="str">
            <v>연결기준</v>
          </cell>
          <cell r="X9">
            <v>0</v>
          </cell>
          <cell r="AC9">
            <v>0</v>
          </cell>
          <cell r="AG9">
            <v>3.43</v>
          </cell>
          <cell r="AH9">
            <v>70000</v>
          </cell>
          <cell r="AI9">
            <v>70000</v>
          </cell>
          <cell r="AJ9">
            <v>240100</v>
          </cell>
          <cell r="AK9">
            <v>222933000</v>
          </cell>
          <cell r="AL9">
            <v>3.43</v>
          </cell>
          <cell r="AM9">
            <v>60200</v>
          </cell>
          <cell r="AN9">
            <v>60200</v>
          </cell>
          <cell r="AO9">
            <v>206486</v>
          </cell>
          <cell r="AP9">
            <v>191814000</v>
          </cell>
          <cell r="AQ9">
            <v>3.43</v>
          </cell>
          <cell r="AR9">
            <v>190000</v>
          </cell>
          <cell r="AS9">
            <v>190000</v>
          </cell>
          <cell r="AT9">
            <v>651700</v>
          </cell>
          <cell r="AU9">
            <v>602822500</v>
          </cell>
          <cell r="AV9">
            <v>3.15</v>
          </cell>
          <cell r="AW9">
            <v>76000</v>
          </cell>
          <cell r="AX9">
            <v>76000</v>
          </cell>
          <cell r="AY9">
            <v>239400</v>
          </cell>
          <cell r="AZ9">
            <v>220248000</v>
          </cell>
          <cell r="BA9">
            <v>3.15</v>
          </cell>
          <cell r="BB9">
            <v>80000</v>
          </cell>
          <cell r="BC9">
            <v>80000</v>
          </cell>
          <cell r="BD9">
            <v>252000</v>
          </cell>
          <cell r="BE9">
            <v>231840000</v>
          </cell>
          <cell r="BF9">
            <v>3.15</v>
          </cell>
          <cell r="BG9">
            <v>80000</v>
          </cell>
          <cell r="BH9">
            <v>80000</v>
          </cell>
          <cell r="BI9">
            <v>252000</v>
          </cell>
          <cell r="BJ9">
            <v>231840000</v>
          </cell>
          <cell r="BK9">
            <v>3.1</v>
          </cell>
          <cell r="BL9">
            <v>80000</v>
          </cell>
          <cell r="BM9">
            <v>80000</v>
          </cell>
          <cell r="BN9">
            <v>248000</v>
          </cell>
          <cell r="BO9">
            <v>229400000</v>
          </cell>
          <cell r="BP9">
            <v>3.1</v>
          </cell>
          <cell r="BQ9">
            <v>80000</v>
          </cell>
          <cell r="BR9">
            <v>80000</v>
          </cell>
          <cell r="BS9">
            <v>248000</v>
          </cell>
          <cell r="BT9">
            <v>229400000</v>
          </cell>
          <cell r="BV9">
            <v>0</v>
          </cell>
          <cell r="BX9">
            <v>0</v>
          </cell>
          <cell r="BY9">
            <v>0</v>
          </cell>
          <cell r="BZ9">
            <v>716200</v>
          </cell>
          <cell r="CA9">
            <v>716200</v>
          </cell>
          <cell r="CB9">
            <v>2337686</v>
          </cell>
          <cell r="CC9">
            <v>2160297500</v>
          </cell>
        </row>
        <row r="10">
          <cell r="A10" t="str">
            <v>휴.CRM1</v>
          </cell>
          <cell r="B10" t="str">
            <v>국산</v>
          </cell>
          <cell r="C10" t="str">
            <v>각형</v>
          </cell>
          <cell r="D10" t="str">
            <v>Pack</v>
          </cell>
          <cell r="E10" t="str">
            <v>423443</v>
          </cell>
          <cell r="F10" t="str">
            <v>423443A1(H/P)</v>
          </cell>
          <cell r="G10" t="str">
            <v>423443A1(H/P)</v>
          </cell>
          <cell r="H10" t="str">
            <v>LGE MC</v>
          </cell>
          <cell r="I10" t="str">
            <v>LGE MC</v>
          </cell>
          <cell r="J10" t="str">
            <v>로컬</v>
          </cell>
          <cell r="K10" t="str">
            <v>usd</v>
          </cell>
          <cell r="L10" t="str">
            <v>내수</v>
          </cell>
          <cell r="M10" t="str">
            <v>이승민</v>
          </cell>
          <cell r="N10">
            <v>1</v>
          </cell>
          <cell r="O10" t="str">
            <v>휴대폰</v>
          </cell>
          <cell r="P10" t="str">
            <v>연결기준</v>
          </cell>
          <cell r="R10">
            <v>3.5709294199860238</v>
          </cell>
          <cell r="S10">
            <v>11448</v>
          </cell>
          <cell r="T10">
            <v>11448</v>
          </cell>
          <cell r="U10">
            <v>40880</v>
          </cell>
          <cell r="V10">
            <v>38381000</v>
          </cell>
          <cell r="W10">
            <v>2.2000000000000002</v>
          </cell>
          <cell r="X10">
            <v>20975</v>
          </cell>
          <cell r="Y10">
            <v>20975</v>
          </cell>
          <cell r="Z10">
            <v>46145</v>
          </cell>
          <cell r="AA10">
            <v>43298000</v>
          </cell>
          <cell r="AB10">
            <v>3.2086026350498238</v>
          </cell>
          <cell r="AC10">
            <v>639153</v>
          </cell>
          <cell r="AD10">
            <v>639153</v>
          </cell>
          <cell r="AE10">
            <v>2050788</v>
          </cell>
          <cell r="AF10">
            <v>1929610000</v>
          </cell>
          <cell r="AG10">
            <v>3.4727824348497069</v>
          </cell>
          <cell r="AH10">
            <v>627242</v>
          </cell>
          <cell r="AI10">
            <v>627242</v>
          </cell>
          <cell r="AJ10">
            <v>2178275</v>
          </cell>
          <cell r="AK10">
            <v>2026162000</v>
          </cell>
          <cell r="AL10">
            <v>3.4700915355477666</v>
          </cell>
          <cell r="AM10">
            <v>763747</v>
          </cell>
          <cell r="AN10">
            <v>763747</v>
          </cell>
          <cell r="AO10">
            <v>2650272</v>
          </cell>
          <cell r="AP10">
            <v>2457226000</v>
          </cell>
          <cell r="AQ10">
            <v>3.43</v>
          </cell>
          <cell r="AR10">
            <v>560000</v>
          </cell>
          <cell r="AS10">
            <v>560000</v>
          </cell>
          <cell r="AT10">
            <v>1920800</v>
          </cell>
          <cell r="AU10">
            <v>1776740000</v>
          </cell>
          <cell r="AV10">
            <v>3.25</v>
          </cell>
          <cell r="AW10">
            <v>652000</v>
          </cell>
          <cell r="AX10">
            <v>652000</v>
          </cell>
          <cell r="AY10">
            <v>2119000</v>
          </cell>
          <cell r="AZ10">
            <v>1949480000</v>
          </cell>
          <cell r="BA10">
            <v>3.25</v>
          </cell>
          <cell r="BB10">
            <v>650000</v>
          </cell>
          <cell r="BC10">
            <v>650000</v>
          </cell>
          <cell r="BD10">
            <v>2112500</v>
          </cell>
          <cell r="BE10">
            <v>1943500000</v>
          </cell>
          <cell r="BF10">
            <v>3.25</v>
          </cell>
          <cell r="BG10">
            <v>550000</v>
          </cell>
          <cell r="BH10">
            <v>550000</v>
          </cell>
          <cell r="BI10">
            <v>1787500</v>
          </cell>
          <cell r="BJ10">
            <v>1644500000</v>
          </cell>
          <cell r="BK10">
            <v>2.9</v>
          </cell>
          <cell r="BL10">
            <v>600000</v>
          </cell>
          <cell r="BM10">
            <v>600000</v>
          </cell>
          <cell r="BN10">
            <v>1740000</v>
          </cell>
          <cell r="BO10">
            <v>1609500000</v>
          </cell>
          <cell r="BP10">
            <v>2.9</v>
          </cell>
          <cell r="BQ10">
            <v>550000</v>
          </cell>
          <cell r="BR10">
            <v>550000</v>
          </cell>
          <cell r="BS10">
            <v>1595000</v>
          </cell>
          <cell r="BT10">
            <v>1475375000</v>
          </cell>
          <cell r="BU10">
            <v>2.9</v>
          </cell>
          <cell r="BV10">
            <v>500000</v>
          </cell>
          <cell r="BW10">
            <v>500000</v>
          </cell>
          <cell r="BX10">
            <v>1450000</v>
          </cell>
          <cell r="BY10">
            <v>1341250000</v>
          </cell>
          <cell r="BZ10">
            <v>6124565</v>
          </cell>
          <cell r="CA10">
            <v>6124565</v>
          </cell>
          <cell r="CB10">
            <v>19691160</v>
          </cell>
          <cell r="CC10">
            <v>18235022000</v>
          </cell>
        </row>
        <row r="11">
          <cell r="A11" t="str">
            <v>휴.CRM1</v>
          </cell>
          <cell r="B11" t="str">
            <v>국산</v>
          </cell>
          <cell r="C11" t="str">
            <v>각형</v>
          </cell>
          <cell r="D11" t="str">
            <v>Pack</v>
          </cell>
          <cell r="E11" t="str">
            <v>423443</v>
          </cell>
          <cell r="F11" t="str">
            <v>423443A1(H/P)</v>
          </cell>
          <cell r="G11" t="str">
            <v>423443A1(H/P)</v>
          </cell>
          <cell r="H11" t="str">
            <v>LGE MC</v>
          </cell>
          <cell r="I11" t="str">
            <v>LGE MC</v>
          </cell>
          <cell r="J11" t="str">
            <v>로컬</v>
          </cell>
          <cell r="K11" t="str">
            <v>KRW</v>
          </cell>
          <cell r="L11" t="str">
            <v>내수</v>
          </cell>
          <cell r="M11" t="str">
            <v>이승민</v>
          </cell>
          <cell r="N11">
            <v>1</v>
          </cell>
          <cell r="O11" t="str">
            <v>휴대폰</v>
          </cell>
          <cell r="P11" t="str">
            <v>연결기준</v>
          </cell>
          <cell r="R11">
            <v>4410.4305602507757</v>
          </cell>
          <cell r="S11">
            <v>162695</v>
          </cell>
          <cell r="T11">
            <v>162695</v>
          </cell>
          <cell r="U11">
            <v>0</v>
          </cell>
          <cell r="V11">
            <v>717555000</v>
          </cell>
          <cell r="W11">
            <v>4271.8577741186464</v>
          </cell>
          <cell r="X11">
            <v>155471</v>
          </cell>
          <cell r="Y11">
            <v>155471</v>
          </cell>
          <cell r="Z11">
            <v>0</v>
          </cell>
          <cell r="AA11">
            <v>664150000</v>
          </cell>
          <cell r="AB11">
            <v>4027.1075351022769</v>
          </cell>
          <cell r="AC11">
            <v>214516</v>
          </cell>
          <cell r="AD11">
            <v>214516</v>
          </cell>
          <cell r="AE11">
            <v>0</v>
          </cell>
          <cell r="AF11">
            <v>863879000</v>
          </cell>
          <cell r="AG11">
            <v>3806.9429280170307</v>
          </cell>
          <cell r="AH11">
            <v>218899</v>
          </cell>
          <cell r="AI11">
            <v>218899</v>
          </cell>
          <cell r="AJ11">
            <v>0</v>
          </cell>
          <cell r="AK11">
            <v>833336000</v>
          </cell>
          <cell r="AL11">
            <v>3698.0388544289544</v>
          </cell>
          <cell r="AM11">
            <v>97698</v>
          </cell>
          <cell r="AN11">
            <v>97698</v>
          </cell>
          <cell r="AO11">
            <v>0</v>
          </cell>
          <cell r="AP11">
            <v>361291000</v>
          </cell>
          <cell r="AQ11">
            <v>4062</v>
          </cell>
          <cell r="AR11">
            <v>0</v>
          </cell>
          <cell r="AT11">
            <v>0</v>
          </cell>
          <cell r="AU11">
            <v>0</v>
          </cell>
          <cell r="AV11">
            <v>3858.9</v>
          </cell>
          <cell r="AW11">
            <v>0</v>
          </cell>
          <cell r="AY11">
            <v>0</v>
          </cell>
          <cell r="AZ11">
            <v>0</v>
          </cell>
          <cell r="BA11">
            <v>3858.9</v>
          </cell>
          <cell r="BB11">
            <v>0</v>
          </cell>
          <cell r="BD11">
            <v>0</v>
          </cell>
          <cell r="BE11">
            <v>0</v>
          </cell>
          <cell r="BF11">
            <v>3858.9</v>
          </cell>
          <cell r="BG11">
            <v>0</v>
          </cell>
          <cell r="BI11">
            <v>0</v>
          </cell>
          <cell r="BJ11">
            <v>0</v>
          </cell>
          <cell r="BL11">
            <v>0</v>
          </cell>
          <cell r="BN11">
            <v>0</v>
          </cell>
          <cell r="BO11">
            <v>0</v>
          </cell>
          <cell r="BQ11">
            <v>0</v>
          </cell>
          <cell r="BS11">
            <v>0</v>
          </cell>
          <cell r="BT11">
            <v>0</v>
          </cell>
          <cell r="BV11">
            <v>0</v>
          </cell>
          <cell r="BX11">
            <v>0</v>
          </cell>
          <cell r="BY11">
            <v>0</v>
          </cell>
          <cell r="BZ11">
            <v>849279</v>
          </cell>
          <cell r="CA11">
            <v>849279</v>
          </cell>
          <cell r="CB11">
            <v>0</v>
          </cell>
          <cell r="CC11">
            <v>3440211000</v>
          </cell>
        </row>
        <row r="12">
          <cell r="A12" t="str">
            <v>휴.CRM1</v>
          </cell>
          <cell r="B12" t="str">
            <v>국산</v>
          </cell>
          <cell r="C12" t="str">
            <v>각형</v>
          </cell>
          <cell r="D12" t="str">
            <v>Pack</v>
          </cell>
          <cell r="E12" t="str">
            <v>423443</v>
          </cell>
          <cell r="F12" t="str">
            <v>423443A1(H/P)</v>
          </cell>
          <cell r="G12" t="str">
            <v>423443A1(H/P)</v>
          </cell>
          <cell r="H12" t="str">
            <v>LGE MC</v>
          </cell>
          <cell r="I12" t="str">
            <v>LGE MC</v>
          </cell>
          <cell r="J12" t="str">
            <v>로컬</v>
          </cell>
          <cell r="K12" t="str">
            <v>KRW</v>
          </cell>
          <cell r="L12" t="str">
            <v>내수</v>
          </cell>
          <cell r="M12" t="str">
            <v>이승민</v>
          </cell>
          <cell r="N12">
            <v>1</v>
          </cell>
          <cell r="O12" t="str">
            <v>휴대폰</v>
          </cell>
          <cell r="P12" t="str">
            <v>연결기준</v>
          </cell>
          <cell r="S12">
            <v>0</v>
          </cell>
          <cell r="X12">
            <v>0</v>
          </cell>
          <cell r="AC12">
            <v>0</v>
          </cell>
          <cell r="AH12">
            <v>0</v>
          </cell>
          <cell r="AM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I12">
            <v>0</v>
          </cell>
          <cell r="BJ12">
            <v>0</v>
          </cell>
          <cell r="BL12">
            <v>0</v>
          </cell>
          <cell r="BN12">
            <v>0</v>
          </cell>
          <cell r="BO12">
            <v>0</v>
          </cell>
          <cell r="BQ12">
            <v>0</v>
          </cell>
          <cell r="BS12">
            <v>0</v>
          </cell>
          <cell r="BT12">
            <v>0</v>
          </cell>
          <cell r="BV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</row>
        <row r="13">
          <cell r="A13" t="str">
            <v>휴.CRM1</v>
          </cell>
          <cell r="B13" t="str">
            <v>국산</v>
          </cell>
          <cell r="C13" t="str">
            <v>각형</v>
          </cell>
          <cell r="D13" t="str">
            <v>Pack</v>
          </cell>
          <cell r="E13" t="str">
            <v>423443</v>
          </cell>
          <cell r="F13" t="str">
            <v>423443Z1(I/P)</v>
          </cell>
          <cell r="G13" t="str">
            <v>423443Z1(I/P)</v>
          </cell>
          <cell r="H13" t="str">
            <v>LGE MC</v>
          </cell>
          <cell r="I13" t="str">
            <v>LGE MC</v>
          </cell>
          <cell r="J13" t="str">
            <v>로컬</v>
          </cell>
          <cell r="K13" t="str">
            <v>USD</v>
          </cell>
          <cell r="L13" t="str">
            <v>내수</v>
          </cell>
          <cell r="M13" t="str">
            <v>이승민</v>
          </cell>
          <cell r="N13">
            <v>1</v>
          </cell>
          <cell r="O13" t="str">
            <v>휴대폰</v>
          </cell>
          <cell r="P13" t="str">
            <v>연결기준</v>
          </cell>
          <cell r="S13">
            <v>0</v>
          </cell>
          <cell r="X13">
            <v>0</v>
          </cell>
          <cell r="AC13">
            <v>0</v>
          </cell>
          <cell r="AG13">
            <v>2.1999990874288766</v>
          </cell>
          <cell r="AH13">
            <v>219161</v>
          </cell>
          <cell r="AI13">
            <v>219161</v>
          </cell>
          <cell r="AJ13">
            <v>482154</v>
          </cell>
          <cell r="AK13">
            <v>448311000</v>
          </cell>
          <cell r="AL13">
            <v>2.1893203883495147</v>
          </cell>
          <cell r="AM13">
            <v>329600</v>
          </cell>
          <cell r="AN13">
            <v>329600</v>
          </cell>
          <cell r="AO13">
            <v>721600</v>
          </cell>
          <cell r="AP13">
            <v>674270000</v>
          </cell>
          <cell r="AQ13">
            <v>2.2000000000000002</v>
          </cell>
          <cell r="AR13">
            <v>270000</v>
          </cell>
          <cell r="AS13">
            <v>270000</v>
          </cell>
          <cell r="AT13">
            <v>594000</v>
          </cell>
          <cell r="AU13">
            <v>549450000</v>
          </cell>
          <cell r="AV13">
            <v>2.1</v>
          </cell>
          <cell r="AW13">
            <v>270000</v>
          </cell>
          <cell r="AX13">
            <v>270000</v>
          </cell>
          <cell r="AY13">
            <v>567000</v>
          </cell>
          <cell r="AZ13">
            <v>521640000</v>
          </cell>
          <cell r="BA13">
            <v>2.1</v>
          </cell>
          <cell r="BB13">
            <v>280000</v>
          </cell>
          <cell r="BC13">
            <v>280000</v>
          </cell>
          <cell r="BD13">
            <v>588000</v>
          </cell>
          <cell r="BE13">
            <v>540960000</v>
          </cell>
          <cell r="BF13">
            <v>2.1</v>
          </cell>
          <cell r="BG13">
            <v>250000</v>
          </cell>
          <cell r="BH13">
            <v>250000</v>
          </cell>
          <cell r="BI13">
            <v>525000</v>
          </cell>
          <cell r="BJ13">
            <v>483000000</v>
          </cell>
          <cell r="BK13">
            <v>1.9</v>
          </cell>
          <cell r="BL13">
            <v>400000</v>
          </cell>
          <cell r="BM13">
            <v>400000</v>
          </cell>
          <cell r="BN13">
            <v>760000</v>
          </cell>
          <cell r="BO13">
            <v>703000000</v>
          </cell>
          <cell r="BP13">
            <v>1.9</v>
          </cell>
          <cell r="BQ13">
            <v>400000</v>
          </cell>
          <cell r="BR13">
            <v>400000</v>
          </cell>
          <cell r="BS13">
            <v>760000</v>
          </cell>
          <cell r="BT13">
            <v>703000000</v>
          </cell>
          <cell r="BU13">
            <v>1.9</v>
          </cell>
          <cell r="BV13">
            <v>400000</v>
          </cell>
          <cell r="BW13">
            <v>400000</v>
          </cell>
          <cell r="BX13">
            <v>760000</v>
          </cell>
          <cell r="BY13">
            <v>703000000</v>
          </cell>
          <cell r="BZ13">
            <v>2818761</v>
          </cell>
          <cell r="CA13">
            <v>2818761</v>
          </cell>
          <cell r="CB13">
            <v>5757754</v>
          </cell>
          <cell r="CC13">
            <v>5326631000</v>
          </cell>
        </row>
        <row r="14">
          <cell r="A14" t="str">
            <v>휴.CRM1</v>
          </cell>
          <cell r="B14" t="str">
            <v>국산</v>
          </cell>
          <cell r="C14" t="str">
            <v>각형</v>
          </cell>
          <cell r="D14" t="str">
            <v>Pack</v>
          </cell>
          <cell r="E14" t="str">
            <v>423446</v>
          </cell>
          <cell r="F14" t="str">
            <v>423446L1(I/P)</v>
          </cell>
          <cell r="G14" t="str">
            <v>423446L1(I/P)</v>
          </cell>
          <cell r="H14" t="str">
            <v>LGE MC</v>
          </cell>
          <cell r="I14" t="str">
            <v>LGE MC</v>
          </cell>
          <cell r="J14" t="str">
            <v>로컬</v>
          </cell>
          <cell r="K14" t="str">
            <v>USD</v>
          </cell>
          <cell r="L14" t="str">
            <v>내수</v>
          </cell>
          <cell r="M14" t="str">
            <v>이승민</v>
          </cell>
          <cell r="N14">
            <v>1</v>
          </cell>
          <cell r="O14" t="str">
            <v>휴대폰</v>
          </cell>
          <cell r="P14" t="str">
            <v>연결기준</v>
          </cell>
          <cell r="S14">
            <v>0</v>
          </cell>
          <cell r="X14">
            <v>0</v>
          </cell>
          <cell r="AC14">
            <v>0</v>
          </cell>
          <cell r="AH14">
            <v>0</v>
          </cell>
          <cell r="AM14">
            <v>0</v>
          </cell>
          <cell r="AQ14">
            <v>3.3</v>
          </cell>
          <cell r="AR14">
            <v>50000</v>
          </cell>
          <cell r="AS14">
            <v>50000</v>
          </cell>
          <cell r="AT14">
            <v>165000</v>
          </cell>
          <cell r="AU14">
            <v>152625000</v>
          </cell>
          <cell r="AV14">
            <v>3.15</v>
          </cell>
          <cell r="AW14">
            <v>26000</v>
          </cell>
          <cell r="AX14">
            <v>26000</v>
          </cell>
          <cell r="AY14">
            <v>81900</v>
          </cell>
          <cell r="AZ14">
            <v>75348000</v>
          </cell>
          <cell r="BA14">
            <v>3.15</v>
          </cell>
          <cell r="BB14">
            <v>40000</v>
          </cell>
          <cell r="BC14">
            <v>40000</v>
          </cell>
          <cell r="BD14">
            <v>126000</v>
          </cell>
          <cell r="BE14">
            <v>115920000</v>
          </cell>
          <cell r="BF14">
            <v>3.15</v>
          </cell>
          <cell r="BG14">
            <v>40000</v>
          </cell>
          <cell r="BH14">
            <v>40000</v>
          </cell>
          <cell r="BI14">
            <v>126000</v>
          </cell>
          <cell r="BJ14">
            <v>115920000</v>
          </cell>
          <cell r="BK14">
            <v>3.1</v>
          </cell>
          <cell r="BL14">
            <v>40000</v>
          </cell>
          <cell r="BM14">
            <v>40000</v>
          </cell>
          <cell r="BN14">
            <v>124000</v>
          </cell>
          <cell r="BO14">
            <v>114700000</v>
          </cell>
          <cell r="BP14">
            <v>3.1</v>
          </cell>
          <cell r="BQ14">
            <v>40000</v>
          </cell>
          <cell r="BR14">
            <v>40000</v>
          </cell>
          <cell r="BS14">
            <v>124000</v>
          </cell>
          <cell r="BT14">
            <v>114700000</v>
          </cell>
          <cell r="BU14">
            <v>3.1</v>
          </cell>
          <cell r="BV14">
            <v>300000</v>
          </cell>
          <cell r="BW14">
            <v>300000</v>
          </cell>
          <cell r="BX14">
            <v>930000</v>
          </cell>
          <cell r="BY14">
            <v>860250000</v>
          </cell>
          <cell r="BZ14">
            <v>536000</v>
          </cell>
          <cell r="CA14">
            <v>536000</v>
          </cell>
          <cell r="CB14">
            <v>1676900</v>
          </cell>
          <cell r="CC14">
            <v>1549463000</v>
          </cell>
        </row>
        <row r="15">
          <cell r="A15" t="str">
            <v>휴.CRM1</v>
          </cell>
          <cell r="B15" t="str">
            <v>국산</v>
          </cell>
          <cell r="C15" t="str">
            <v>각형</v>
          </cell>
          <cell r="D15" t="str">
            <v>Pack</v>
          </cell>
          <cell r="E15" t="str">
            <v>423450</v>
          </cell>
          <cell r="F15" t="str">
            <v>423450Z1(I/P)</v>
          </cell>
          <cell r="G15" t="str">
            <v>423450Z1(I/P)</v>
          </cell>
          <cell r="H15" t="str">
            <v>LGE MC</v>
          </cell>
          <cell r="I15" t="str">
            <v>LGE MC</v>
          </cell>
          <cell r="J15" t="str">
            <v>로컬</v>
          </cell>
          <cell r="K15" t="str">
            <v>USD</v>
          </cell>
          <cell r="L15" t="str">
            <v>내수</v>
          </cell>
          <cell r="M15" t="str">
            <v>이승민</v>
          </cell>
          <cell r="N15">
            <v>1</v>
          </cell>
          <cell r="O15" t="str">
            <v>휴대폰</v>
          </cell>
          <cell r="P15" t="str">
            <v>연결기준</v>
          </cell>
          <cell r="S15">
            <v>0</v>
          </cell>
          <cell r="X15">
            <v>0</v>
          </cell>
          <cell r="AC15">
            <v>0</v>
          </cell>
          <cell r="AH15">
            <v>0</v>
          </cell>
          <cell r="AM15">
            <v>0</v>
          </cell>
          <cell r="AQ15">
            <v>2.2000000000000002</v>
          </cell>
          <cell r="AR15">
            <v>0</v>
          </cell>
          <cell r="AT15">
            <v>0</v>
          </cell>
          <cell r="AU15">
            <v>0</v>
          </cell>
          <cell r="AV15">
            <v>2.1</v>
          </cell>
          <cell r="AW15">
            <v>50000</v>
          </cell>
          <cell r="AX15">
            <v>50000</v>
          </cell>
          <cell r="AY15">
            <v>105000</v>
          </cell>
          <cell r="AZ15">
            <v>96600000</v>
          </cell>
          <cell r="BA15">
            <v>2.1</v>
          </cell>
          <cell r="BB15">
            <v>50000</v>
          </cell>
          <cell r="BC15">
            <v>50000</v>
          </cell>
          <cell r="BD15">
            <v>105000</v>
          </cell>
          <cell r="BE15">
            <v>96600000</v>
          </cell>
          <cell r="BF15">
            <v>2.1</v>
          </cell>
          <cell r="BG15">
            <v>50000</v>
          </cell>
          <cell r="BH15">
            <v>50000</v>
          </cell>
          <cell r="BI15">
            <v>105000</v>
          </cell>
          <cell r="BJ15">
            <v>96600000</v>
          </cell>
          <cell r="BK15">
            <v>1.9</v>
          </cell>
          <cell r="BL15">
            <v>0</v>
          </cell>
          <cell r="BN15">
            <v>0</v>
          </cell>
          <cell r="BO15">
            <v>0</v>
          </cell>
          <cell r="BP15">
            <v>1.9</v>
          </cell>
          <cell r="BQ15">
            <v>0</v>
          </cell>
          <cell r="BS15">
            <v>0</v>
          </cell>
          <cell r="BT15">
            <v>0</v>
          </cell>
          <cell r="BU15">
            <v>1.9</v>
          </cell>
          <cell r="BV15">
            <v>0</v>
          </cell>
          <cell r="BX15">
            <v>0</v>
          </cell>
          <cell r="BY15">
            <v>0</v>
          </cell>
          <cell r="BZ15">
            <v>150000</v>
          </cell>
          <cell r="CA15">
            <v>150000</v>
          </cell>
          <cell r="CB15">
            <v>315000</v>
          </cell>
          <cell r="CC15">
            <v>289800000</v>
          </cell>
        </row>
        <row r="16">
          <cell r="A16" t="str">
            <v>휴.CRM1</v>
          </cell>
          <cell r="B16" t="str">
            <v>CN</v>
          </cell>
          <cell r="C16" t="str">
            <v>각형</v>
          </cell>
          <cell r="D16" t="str">
            <v>Pack</v>
          </cell>
          <cell r="E16" t="str">
            <v>423450</v>
          </cell>
          <cell r="F16" t="str">
            <v>423450Z1(I/P)</v>
          </cell>
          <cell r="G16" t="str">
            <v>423450Z1(I/P)</v>
          </cell>
          <cell r="H16" t="str">
            <v>LGE MC</v>
          </cell>
          <cell r="I16" t="str">
            <v>LGE MC</v>
          </cell>
          <cell r="J16" t="str">
            <v>로컬</v>
          </cell>
          <cell r="K16" t="str">
            <v>USD</v>
          </cell>
          <cell r="L16" t="str">
            <v>내수</v>
          </cell>
          <cell r="M16" t="str">
            <v>이승민</v>
          </cell>
          <cell r="N16">
            <v>1</v>
          </cell>
          <cell r="O16" t="str">
            <v>휴대폰</v>
          </cell>
          <cell r="P16" t="str">
            <v>연결기준</v>
          </cell>
          <cell r="AH16">
            <v>0</v>
          </cell>
          <cell r="AM16">
            <v>0</v>
          </cell>
          <cell r="AR16">
            <v>0</v>
          </cell>
          <cell r="AT16">
            <v>0</v>
          </cell>
          <cell r="AU16">
            <v>0</v>
          </cell>
          <cell r="AW16">
            <v>0</v>
          </cell>
          <cell r="AY16">
            <v>0</v>
          </cell>
          <cell r="AZ16">
            <v>0</v>
          </cell>
          <cell r="BB16">
            <v>0</v>
          </cell>
          <cell r="BD16">
            <v>0</v>
          </cell>
          <cell r="BE16">
            <v>0</v>
          </cell>
          <cell r="BG16">
            <v>0</v>
          </cell>
          <cell r="BI16">
            <v>0</v>
          </cell>
          <cell r="BJ16">
            <v>0</v>
          </cell>
          <cell r="BK16">
            <v>1.9</v>
          </cell>
          <cell r="BL16">
            <v>0</v>
          </cell>
          <cell r="BN16">
            <v>0</v>
          </cell>
          <cell r="BO16">
            <v>0</v>
          </cell>
          <cell r="BP16">
            <v>1.9</v>
          </cell>
          <cell r="BQ16">
            <v>0</v>
          </cell>
          <cell r="BS16">
            <v>0</v>
          </cell>
          <cell r="BT16">
            <v>0</v>
          </cell>
          <cell r="BU16">
            <v>1.9</v>
          </cell>
          <cell r="BV16">
            <v>150000</v>
          </cell>
          <cell r="BW16">
            <v>150000</v>
          </cell>
          <cell r="BX16">
            <v>285000</v>
          </cell>
          <cell r="BY16">
            <v>263625000</v>
          </cell>
          <cell r="BZ16">
            <v>150000</v>
          </cell>
          <cell r="CA16">
            <v>150000</v>
          </cell>
          <cell r="CB16">
            <v>285000</v>
          </cell>
          <cell r="CC16">
            <v>263625000</v>
          </cell>
        </row>
        <row r="17">
          <cell r="A17" t="str">
            <v>휴.CRM1</v>
          </cell>
          <cell r="B17" t="str">
            <v>국산</v>
          </cell>
          <cell r="C17" t="str">
            <v>각형</v>
          </cell>
          <cell r="D17" t="str">
            <v>Pack</v>
          </cell>
          <cell r="E17" t="str">
            <v>423450</v>
          </cell>
          <cell r="F17" t="str">
            <v>423450L1</v>
          </cell>
          <cell r="G17" t="str">
            <v>423450L1</v>
          </cell>
          <cell r="H17" t="str">
            <v>LGE MC</v>
          </cell>
          <cell r="I17" t="str">
            <v>LGE MC</v>
          </cell>
          <cell r="J17" t="str">
            <v>로컬</v>
          </cell>
          <cell r="K17" t="str">
            <v>USD</v>
          </cell>
          <cell r="L17" t="str">
            <v>내수</v>
          </cell>
          <cell r="M17" t="str">
            <v>이승민</v>
          </cell>
          <cell r="N17">
            <v>1</v>
          </cell>
          <cell r="O17" t="str">
            <v>휴대폰</v>
          </cell>
          <cell r="P17" t="str">
            <v>연결기준</v>
          </cell>
          <cell r="R17">
            <v>3.9404145077720205</v>
          </cell>
          <cell r="S17">
            <v>386</v>
          </cell>
          <cell r="T17">
            <v>386</v>
          </cell>
          <cell r="U17">
            <v>1521</v>
          </cell>
          <cell r="V17">
            <v>1430000</v>
          </cell>
          <cell r="W17">
            <v>3.7</v>
          </cell>
          <cell r="X17">
            <v>200</v>
          </cell>
          <cell r="Y17">
            <v>200</v>
          </cell>
          <cell r="Z17">
            <v>740</v>
          </cell>
          <cell r="AA17">
            <v>694000</v>
          </cell>
          <cell r="AB17">
            <v>3.7</v>
          </cell>
          <cell r="AC17">
            <v>10</v>
          </cell>
          <cell r="AD17">
            <v>10</v>
          </cell>
          <cell r="AE17">
            <v>37</v>
          </cell>
          <cell r="AF17">
            <v>35000</v>
          </cell>
          <cell r="AG17">
            <v>3.75</v>
          </cell>
          <cell r="AH17">
            <v>300</v>
          </cell>
          <cell r="AI17">
            <v>300</v>
          </cell>
          <cell r="AJ17">
            <v>1125</v>
          </cell>
          <cell r="AK17">
            <v>1049000</v>
          </cell>
          <cell r="AM17">
            <v>0</v>
          </cell>
          <cell r="AR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I17">
            <v>0</v>
          </cell>
          <cell r="BJ17">
            <v>0</v>
          </cell>
          <cell r="BL17">
            <v>0</v>
          </cell>
          <cell r="BN17">
            <v>0</v>
          </cell>
          <cell r="BO17">
            <v>0</v>
          </cell>
          <cell r="BQ17">
            <v>0</v>
          </cell>
          <cell r="BS17">
            <v>0</v>
          </cell>
          <cell r="BT17">
            <v>0</v>
          </cell>
          <cell r="BV17">
            <v>0</v>
          </cell>
          <cell r="BX17">
            <v>0</v>
          </cell>
          <cell r="BY17">
            <v>0</v>
          </cell>
          <cell r="BZ17">
            <v>896</v>
          </cell>
          <cell r="CA17">
            <v>896</v>
          </cell>
          <cell r="CB17">
            <v>3423</v>
          </cell>
          <cell r="CC17">
            <v>3208000</v>
          </cell>
        </row>
        <row r="18">
          <cell r="A18" t="str">
            <v>휴.CRM1</v>
          </cell>
          <cell r="B18" t="str">
            <v>국산</v>
          </cell>
          <cell r="C18" t="str">
            <v>각형</v>
          </cell>
          <cell r="D18" t="str">
            <v>Pack</v>
          </cell>
          <cell r="E18" t="str">
            <v>423450</v>
          </cell>
          <cell r="F18" t="str">
            <v>423450A1(H/P)</v>
          </cell>
          <cell r="G18" t="str">
            <v>423450A1(H/P)</v>
          </cell>
          <cell r="H18" t="str">
            <v>LGE MC</v>
          </cell>
          <cell r="I18" t="str">
            <v>LGE MC</v>
          </cell>
          <cell r="J18" t="str">
            <v>로컬</v>
          </cell>
          <cell r="K18" t="str">
            <v>USD</v>
          </cell>
          <cell r="L18" t="str">
            <v>내수</v>
          </cell>
          <cell r="M18" t="str">
            <v>이승민</v>
          </cell>
          <cell r="N18">
            <v>1</v>
          </cell>
          <cell r="O18" t="str">
            <v>휴대폰</v>
          </cell>
          <cell r="P18" t="str">
            <v>연결기준</v>
          </cell>
          <cell r="R18">
            <v>4.0571428571428569</v>
          </cell>
          <cell r="S18">
            <v>70</v>
          </cell>
          <cell r="T18">
            <v>70</v>
          </cell>
          <cell r="U18">
            <v>284</v>
          </cell>
          <cell r="V18">
            <v>267000</v>
          </cell>
          <cell r="W18">
            <v>3.7108108108108109</v>
          </cell>
          <cell r="X18">
            <v>740</v>
          </cell>
          <cell r="Y18">
            <v>740</v>
          </cell>
          <cell r="Z18">
            <v>2746</v>
          </cell>
          <cell r="AA18">
            <v>2576000</v>
          </cell>
          <cell r="AB18">
            <v>3.7</v>
          </cell>
          <cell r="AC18">
            <v>30</v>
          </cell>
          <cell r="AD18">
            <v>30</v>
          </cell>
          <cell r="AE18">
            <v>111</v>
          </cell>
          <cell r="AF18">
            <v>104000</v>
          </cell>
          <cell r="AG18">
            <v>3.6502398604448323</v>
          </cell>
          <cell r="AH18">
            <v>2293</v>
          </cell>
          <cell r="AI18">
            <v>2293</v>
          </cell>
          <cell r="AJ18">
            <v>8370</v>
          </cell>
          <cell r="AK18">
            <v>7774000</v>
          </cell>
          <cell r="AL18">
            <v>3.9923076923076923</v>
          </cell>
          <cell r="AM18">
            <v>130</v>
          </cell>
          <cell r="AN18">
            <v>130</v>
          </cell>
          <cell r="AO18">
            <v>519</v>
          </cell>
          <cell r="AP18">
            <v>483000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I18">
            <v>0</v>
          </cell>
          <cell r="BJ18">
            <v>0</v>
          </cell>
          <cell r="BL18">
            <v>0</v>
          </cell>
          <cell r="BN18">
            <v>0</v>
          </cell>
          <cell r="BO18">
            <v>0</v>
          </cell>
          <cell r="BQ18">
            <v>0</v>
          </cell>
          <cell r="BS18">
            <v>0</v>
          </cell>
          <cell r="BT18">
            <v>0</v>
          </cell>
          <cell r="BV18">
            <v>0</v>
          </cell>
          <cell r="BX18">
            <v>0</v>
          </cell>
          <cell r="BY18">
            <v>0</v>
          </cell>
          <cell r="BZ18">
            <v>3263</v>
          </cell>
          <cell r="CA18">
            <v>3263</v>
          </cell>
          <cell r="CB18">
            <v>12030</v>
          </cell>
          <cell r="CC18">
            <v>11204000</v>
          </cell>
        </row>
        <row r="19">
          <cell r="A19" t="str">
            <v>휴.CRM1</v>
          </cell>
          <cell r="B19" t="str">
            <v>국산</v>
          </cell>
          <cell r="C19" t="str">
            <v>각형</v>
          </cell>
          <cell r="D19" t="str">
            <v>Pack</v>
          </cell>
          <cell r="E19" t="str">
            <v>423450</v>
          </cell>
          <cell r="F19" t="str">
            <v>423450A1(I/P)</v>
          </cell>
          <cell r="G19" t="str">
            <v>423450A1(I/P)</v>
          </cell>
          <cell r="H19" t="str">
            <v>LGE MC</v>
          </cell>
          <cell r="I19" t="str">
            <v>LGE MC</v>
          </cell>
          <cell r="J19" t="str">
            <v>로컬</v>
          </cell>
          <cell r="K19" t="str">
            <v>USD</v>
          </cell>
          <cell r="L19" t="str">
            <v>내수</v>
          </cell>
          <cell r="M19" t="str">
            <v>이승민</v>
          </cell>
          <cell r="N19">
            <v>1</v>
          </cell>
          <cell r="O19" t="str">
            <v>휴대폰</v>
          </cell>
          <cell r="P19" t="str">
            <v>연결기준</v>
          </cell>
          <cell r="R19">
            <v>2.9301015230149381</v>
          </cell>
          <cell r="S19">
            <v>294613</v>
          </cell>
          <cell r="T19">
            <v>294613</v>
          </cell>
          <cell r="U19">
            <v>863246</v>
          </cell>
          <cell r="V19">
            <v>809919000</v>
          </cell>
          <cell r="W19">
            <v>3.5452614367157445</v>
          </cell>
          <cell r="X19">
            <v>136993</v>
          </cell>
          <cell r="Y19">
            <v>136993</v>
          </cell>
          <cell r="Z19">
            <v>485676</v>
          </cell>
          <cell r="AA19">
            <v>455394000</v>
          </cell>
          <cell r="AB19">
            <v>3.267896511098928</v>
          </cell>
          <cell r="AC19">
            <v>171458</v>
          </cell>
          <cell r="AD19">
            <v>171458</v>
          </cell>
          <cell r="AE19">
            <v>560307</v>
          </cell>
          <cell r="AF19">
            <v>531555000</v>
          </cell>
          <cell r="AH19">
            <v>0</v>
          </cell>
          <cell r="AL19">
            <v>3.3006730485613924</v>
          </cell>
          <cell r="AM19">
            <v>37293</v>
          </cell>
          <cell r="AN19">
            <v>37293</v>
          </cell>
          <cell r="AO19">
            <v>123092</v>
          </cell>
          <cell r="AP19">
            <v>114039000</v>
          </cell>
          <cell r="AQ19">
            <v>3.99</v>
          </cell>
          <cell r="AR19">
            <v>0</v>
          </cell>
          <cell r="AT19">
            <v>0</v>
          </cell>
          <cell r="AU19">
            <v>0</v>
          </cell>
          <cell r="AV19">
            <v>3.7905000000000002</v>
          </cell>
          <cell r="AW19">
            <v>0</v>
          </cell>
          <cell r="AY19">
            <v>0</v>
          </cell>
          <cell r="AZ19">
            <v>0</v>
          </cell>
          <cell r="BA19">
            <v>3.7905000000000002</v>
          </cell>
          <cell r="BB19">
            <v>0</v>
          </cell>
          <cell r="BD19">
            <v>0</v>
          </cell>
          <cell r="BE19">
            <v>0</v>
          </cell>
          <cell r="BF19">
            <v>3.7905000000000002</v>
          </cell>
          <cell r="BG19">
            <v>0</v>
          </cell>
          <cell r="BI19">
            <v>0</v>
          </cell>
          <cell r="BJ19">
            <v>0</v>
          </cell>
          <cell r="BL19">
            <v>0</v>
          </cell>
          <cell r="BN19">
            <v>0</v>
          </cell>
          <cell r="BO19">
            <v>0</v>
          </cell>
          <cell r="BQ19">
            <v>0</v>
          </cell>
          <cell r="BS19">
            <v>0</v>
          </cell>
          <cell r="BT19">
            <v>0</v>
          </cell>
          <cell r="BV19">
            <v>0</v>
          </cell>
          <cell r="BX19">
            <v>0</v>
          </cell>
          <cell r="BY19">
            <v>0</v>
          </cell>
          <cell r="BZ19">
            <v>640357</v>
          </cell>
          <cell r="CA19">
            <v>640357</v>
          </cell>
          <cell r="CB19">
            <v>2032321</v>
          </cell>
          <cell r="CC19">
            <v>1910907000</v>
          </cell>
        </row>
        <row r="20">
          <cell r="A20" t="str">
            <v>휴.CRM1</v>
          </cell>
          <cell r="B20" t="str">
            <v>국산</v>
          </cell>
          <cell r="C20" t="str">
            <v>각형</v>
          </cell>
          <cell r="D20" t="str">
            <v>Pack</v>
          </cell>
          <cell r="E20" t="str">
            <v>423450</v>
          </cell>
          <cell r="F20" t="str">
            <v>423450A1(I/P)</v>
          </cell>
          <cell r="G20" t="str">
            <v>423450A1(I/P)</v>
          </cell>
          <cell r="H20" t="str">
            <v>LGE MC</v>
          </cell>
          <cell r="I20" t="str">
            <v>LGE MC</v>
          </cell>
          <cell r="J20" t="str">
            <v>로컬</v>
          </cell>
          <cell r="K20" t="str">
            <v>USD</v>
          </cell>
          <cell r="L20" t="str">
            <v>내수</v>
          </cell>
          <cell r="M20" t="str">
            <v>이승민</v>
          </cell>
          <cell r="N20">
            <v>1</v>
          </cell>
          <cell r="O20" t="str">
            <v>휴대폰</v>
          </cell>
          <cell r="P20" t="str">
            <v>연결기준</v>
          </cell>
          <cell r="R20">
            <v>4.1291958136760476</v>
          </cell>
          <cell r="S20">
            <v>73764</v>
          </cell>
          <cell r="T20">
            <v>73764</v>
          </cell>
          <cell r="U20">
            <v>304586</v>
          </cell>
          <cell r="V20">
            <v>285834000</v>
          </cell>
          <cell r="X20">
            <v>0</v>
          </cell>
          <cell r="AC20">
            <v>0</v>
          </cell>
          <cell r="AG20">
            <v>2.9273737830126203</v>
          </cell>
          <cell r="AH20">
            <v>161567</v>
          </cell>
          <cell r="AI20">
            <v>161567</v>
          </cell>
          <cell r="AJ20">
            <v>472967</v>
          </cell>
          <cell r="AK20">
            <v>440260000</v>
          </cell>
          <cell r="AM20">
            <v>0</v>
          </cell>
          <cell r="AQ20">
            <v>2.25</v>
          </cell>
          <cell r="AR20">
            <v>115000</v>
          </cell>
          <cell r="AS20">
            <v>115000</v>
          </cell>
          <cell r="AT20">
            <v>258750</v>
          </cell>
          <cell r="AU20">
            <v>239343750</v>
          </cell>
          <cell r="AV20">
            <v>2.15</v>
          </cell>
          <cell r="AW20">
            <v>125000</v>
          </cell>
          <cell r="AX20">
            <v>125000</v>
          </cell>
          <cell r="AY20">
            <v>268750</v>
          </cell>
          <cell r="AZ20">
            <v>247250000</v>
          </cell>
          <cell r="BA20">
            <v>2.15</v>
          </cell>
          <cell r="BB20">
            <v>45000</v>
          </cell>
          <cell r="BC20">
            <v>45000</v>
          </cell>
          <cell r="BD20">
            <v>96750</v>
          </cell>
          <cell r="BE20">
            <v>89010000</v>
          </cell>
          <cell r="BF20">
            <v>2.15</v>
          </cell>
          <cell r="BG20">
            <v>70000</v>
          </cell>
          <cell r="BH20">
            <v>70000</v>
          </cell>
          <cell r="BI20">
            <v>150500</v>
          </cell>
          <cell r="BJ20">
            <v>138460000</v>
          </cell>
          <cell r="BK20">
            <v>2.5499999999999998</v>
          </cell>
          <cell r="BL20">
            <v>50000</v>
          </cell>
          <cell r="BM20">
            <v>50000</v>
          </cell>
          <cell r="BN20">
            <v>127499.99999999999</v>
          </cell>
          <cell r="BO20">
            <v>117937499.99999999</v>
          </cell>
          <cell r="BP20">
            <v>2.5499999999999998</v>
          </cell>
          <cell r="BQ20">
            <v>50000</v>
          </cell>
          <cell r="BR20">
            <v>50000</v>
          </cell>
          <cell r="BS20">
            <v>127499.99999999999</v>
          </cell>
          <cell r="BT20">
            <v>117937499.99999999</v>
          </cell>
          <cell r="BU20">
            <v>2.5499999999999998</v>
          </cell>
          <cell r="BV20">
            <v>30000</v>
          </cell>
          <cell r="BW20">
            <v>30000</v>
          </cell>
          <cell r="BX20">
            <v>76500</v>
          </cell>
          <cell r="BY20">
            <v>70762500</v>
          </cell>
          <cell r="BZ20">
            <v>720331</v>
          </cell>
          <cell r="CA20">
            <v>720331</v>
          </cell>
          <cell r="CB20">
            <v>1883803</v>
          </cell>
          <cell r="CC20">
            <v>1746795250</v>
          </cell>
        </row>
        <row r="21">
          <cell r="A21" t="str">
            <v>휴.CRM1</v>
          </cell>
          <cell r="B21" t="str">
            <v>국산</v>
          </cell>
          <cell r="C21" t="str">
            <v>각형</v>
          </cell>
          <cell r="D21" t="str">
            <v>Pack</v>
          </cell>
          <cell r="E21" t="str">
            <v>423450</v>
          </cell>
          <cell r="F21" t="str">
            <v>423450C1(I/P)</v>
          </cell>
          <cell r="G21" t="str">
            <v>423450C1(I/P)</v>
          </cell>
          <cell r="H21" t="str">
            <v>LGE MC</v>
          </cell>
          <cell r="I21" t="str">
            <v>LGE MC</v>
          </cell>
          <cell r="J21" t="str">
            <v>로컬</v>
          </cell>
          <cell r="K21" t="str">
            <v>KRW</v>
          </cell>
          <cell r="L21" t="str">
            <v>내수</v>
          </cell>
          <cell r="M21" t="str">
            <v>이승민</v>
          </cell>
          <cell r="N21">
            <v>1</v>
          </cell>
          <cell r="O21" t="str">
            <v>휴대폰</v>
          </cell>
          <cell r="P21" t="str">
            <v>연결기준</v>
          </cell>
          <cell r="R21">
            <v>8900</v>
          </cell>
          <cell r="S21">
            <v>150</v>
          </cell>
          <cell r="T21">
            <v>150</v>
          </cell>
          <cell r="U21">
            <v>0</v>
          </cell>
          <cell r="V21">
            <v>1335000</v>
          </cell>
          <cell r="W21">
            <v>1160</v>
          </cell>
          <cell r="X21">
            <v>50</v>
          </cell>
          <cell r="Y21">
            <v>50</v>
          </cell>
          <cell r="Z21">
            <v>0</v>
          </cell>
          <cell r="AA21">
            <v>58000</v>
          </cell>
          <cell r="AB21">
            <v>41386.666666666664</v>
          </cell>
          <cell r="AC21">
            <v>150</v>
          </cell>
          <cell r="AD21">
            <v>150</v>
          </cell>
          <cell r="AE21">
            <v>0</v>
          </cell>
          <cell r="AF21">
            <v>6208000</v>
          </cell>
          <cell r="AG21">
            <v>1000</v>
          </cell>
          <cell r="AH21">
            <v>100</v>
          </cell>
          <cell r="AI21">
            <v>100</v>
          </cell>
          <cell r="AJ21">
            <v>0</v>
          </cell>
          <cell r="AK21">
            <v>100000</v>
          </cell>
          <cell r="AL21">
            <v>6772.916666666667</v>
          </cell>
          <cell r="AM21">
            <v>1920</v>
          </cell>
          <cell r="AN21">
            <v>1920</v>
          </cell>
          <cell r="AO21">
            <v>0</v>
          </cell>
          <cell r="AP21">
            <v>13004000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I21">
            <v>0</v>
          </cell>
          <cell r="BJ21">
            <v>0</v>
          </cell>
          <cell r="BL21">
            <v>0</v>
          </cell>
          <cell r="BN21">
            <v>0</v>
          </cell>
          <cell r="BO21">
            <v>0</v>
          </cell>
          <cell r="BQ21">
            <v>0</v>
          </cell>
          <cell r="BS21">
            <v>0</v>
          </cell>
          <cell r="BT21">
            <v>0</v>
          </cell>
          <cell r="BV21">
            <v>0</v>
          </cell>
          <cell r="BX21">
            <v>0</v>
          </cell>
          <cell r="BY21">
            <v>0</v>
          </cell>
          <cell r="BZ21">
            <v>2370</v>
          </cell>
          <cell r="CA21">
            <v>2370</v>
          </cell>
          <cell r="CB21">
            <v>0</v>
          </cell>
          <cell r="CC21">
            <v>20705000</v>
          </cell>
        </row>
        <row r="22">
          <cell r="A22" t="str">
            <v>휴.CRM1</v>
          </cell>
          <cell r="B22" t="str">
            <v>국산</v>
          </cell>
          <cell r="C22" t="str">
            <v>각형</v>
          </cell>
          <cell r="D22" t="str">
            <v>Pack</v>
          </cell>
          <cell r="E22" t="str">
            <v>423450</v>
          </cell>
          <cell r="F22" t="str">
            <v>423450C1(I/P)</v>
          </cell>
          <cell r="G22" t="str">
            <v>423450C1(I/P)</v>
          </cell>
          <cell r="H22" t="str">
            <v>LGE MC</v>
          </cell>
          <cell r="I22" t="str">
            <v>LGE MC</v>
          </cell>
          <cell r="J22" t="str">
            <v>로컬</v>
          </cell>
          <cell r="K22" t="str">
            <v>USD</v>
          </cell>
          <cell r="L22" t="str">
            <v>내수</v>
          </cell>
          <cell r="M22" t="str">
            <v>이승민</v>
          </cell>
          <cell r="N22">
            <v>1</v>
          </cell>
          <cell r="O22" t="str">
            <v>휴대폰</v>
          </cell>
          <cell r="P22" t="str">
            <v>연결기준</v>
          </cell>
          <cell r="S22">
            <v>0</v>
          </cell>
          <cell r="X22">
            <v>0</v>
          </cell>
          <cell r="AC22">
            <v>0</v>
          </cell>
          <cell r="AG22">
            <v>3.5299837925445705</v>
          </cell>
          <cell r="AH22">
            <v>1851</v>
          </cell>
          <cell r="AI22">
            <v>1851</v>
          </cell>
          <cell r="AJ22">
            <v>6534</v>
          </cell>
          <cell r="AK22">
            <v>6065000</v>
          </cell>
          <cell r="AM22">
            <v>0</v>
          </cell>
          <cell r="AQ22">
            <v>3.6</v>
          </cell>
          <cell r="AR22">
            <v>0</v>
          </cell>
          <cell r="AT22">
            <v>0</v>
          </cell>
          <cell r="AU22">
            <v>0</v>
          </cell>
          <cell r="AV22">
            <v>3.38</v>
          </cell>
          <cell r="AW22">
            <v>20000</v>
          </cell>
          <cell r="AX22">
            <v>20000</v>
          </cell>
          <cell r="AY22">
            <v>67600</v>
          </cell>
          <cell r="AZ22">
            <v>62192000</v>
          </cell>
          <cell r="BA22">
            <v>3.38</v>
          </cell>
          <cell r="BB22">
            <v>0</v>
          </cell>
          <cell r="BD22">
            <v>0</v>
          </cell>
          <cell r="BE22">
            <v>0</v>
          </cell>
          <cell r="BF22">
            <v>3.38</v>
          </cell>
          <cell r="BG22">
            <v>0</v>
          </cell>
          <cell r="BI22">
            <v>0</v>
          </cell>
          <cell r="BJ22">
            <v>0</v>
          </cell>
          <cell r="BL22">
            <v>0</v>
          </cell>
          <cell r="BN22">
            <v>0</v>
          </cell>
          <cell r="BO22">
            <v>0</v>
          </cell>
          <cell r="BQ22">
            <v>0</v>
          </cell>
          <cell r="BS22">
            <v>0</v>
          </cell>
          <cell r="BT22">
            <v>0</v>
          </cell>
          <cell r="BV22">
            <v>0</v>
          </cell>
          <cell r="BX22">
            <v>0</v>
          </cell>
          <cell r="BY22">
            <v>0</v>
          </cell>
          <cell r="BZ22">
            <v>21851</v>
          </cell>
          <cell r="CA22">
            <v>21851</v>
          </cell>
          <cell r="CB22">
            <v>74134</v>
          </cell>
          <cell r="CC22">
            <v>68257000</v>
          </cell>
        </row>
        <row r="23">
          <cell r="A23" t="str">
            <v>휴.CRM1</v>
          </cell>
          <cell r="B23" t="str">
            <v>국산</v>
          </cell>
          <cell r="C23" t="str">
            <v>각형</v>
          </cell>
          <cell r="D23" t="str">
            <v>Pack</v>
          </cell>
          <cell r="E23" t="str">
            <v>523443</v>
          </cell>
          <cell r="F23" t="str">
            <v>523443L1(I/P)</v>
          </cell>
          <cell r="G23" t="str">
            <v>523443L1(I/P)</v>
          </cell>
          <cell r="H23" t="str">
            <v>LGE MC</v>
          </cell>
          <cell r="I23" t="str">
            <v>LGE MC</v>
          </cell>
          <cell r="J23" t="str">
            <v>로컬</v>
          </cell>
          <cell r="K23" t="str">
            <v>KRW</v>
          </cell>
          <cell r="L23" t="str">
            <v>내수</v>
          </cell>
          <cell r="M23" t="str">
            <v>이승민</v>
          </cell>
          <cell r="N23">
            <v>1</v>
          </cell>
          <cell r="O23" t="str">
            <v>휴대폰</v>
          </cell>
          <cell r="P23" t="str">
            <v>연결기준</v>
          </cell>
          <cell r="S23">
            <v>0</v>
          </cell>
          <cell r="X23">
            <v>0</v>
          </cell>
          <cell r="AC23">
            <v>0</v>
          </cell>
          <cell r="AG23">
            <v>5.1470198675496688</v>
          </cell>
          <cell r="AH23">
            <v>7550</v>
          </cell>
          <cell r="AI23">
            <v>7550</v>
          </cell>
          <cell r="AJ23">
            <v>38860</v>
          </cell>
          <cell r="AK23">
            <v>36082000</v>
          </cell>
          <cell r="AM23">
            <v>0</v>
          </cell>
          <cell r="AQ23">
            <v>4779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4540.05</v>
          </cell>
          <cell r="AW23">
            <v>0</v>
          </cell>
          <cell r="AY23">
            <v>0</v>
          </cell>
          <cell r="AZ23">
            <v>0</v>
          </cell>
          <cell r="BA23">
            <v>4540.05</v>
          </cell>
          <cell r="BB23">
            <v>0</v>
          </cell>
          <cell r="BD23">
            <v>0</v>
          </cell>
          <cell r="BE23">
            <v>0</v>
          </cell>
          <cell r="BF23">
            <v>4540.05</v>
          </cell>
          <cell r="BG23">
            <v>0</v>
          </cell>
          <cell r="BI23">
            <v>0</v>
          </cell>
          <cell r="BJ23">
            <v>0</v>
          </cell>
          <cell r="BL23">
            <v>0</v>
          </cell>
          <cell r="BN23">
            <v>0</v>
          </cell>
          <cell r="BO23">
            <v>0</v>
          </cell>
          <cell r="BQ23">
            <v>0</v>
          </cell>
          <cell r="BS23">
            <v>0</v>
          </cell>
          <cell r="BT23">
            <v>0</v>
          </cell>
          <cell r="BV23">
            <v>0</v>
          </cell>
          <cell r="BX23">
            <v>0</v>
          </cell>
          <cell r="BY23">
            <v>0</v>
          </cell>
          <cell r="BZ23">
            <v>7550</v>
          </cell>
          <cell r="CA23">
            <v>7550</v>
          </cell>
          <cell r="CB23">
            <v>38860</v>
          </cell>
          <cell r="CC23">
            <v>36082000</v>
          </cell>
        </row>
        <row r="24">
          <cell r="A24" t="str">
            <v>휴.CRM1</v>
          </cell>
          <cell r="B24" t="str">
            <v>국산</v>
          </cell>
          <cell r="C24" t="str">
            <v>각형</v>
          </cell>
          <cell r="D24" t="str">
            <v>Pack</v>
          </cell>
          <cell r="E24" t="str">
            <v>523443</v>
          </cell>
          <cell r="F24" t="str">
            <v>523443L1(I/P)</v>
          </cell>
          <cell r="G24" t="str">
            <v>523443L1(I/P)</v>
          </cell>
          <cell r="H24" t="str">
            <v>LGE MC</v>
          </cell>
          <cell r="I24" t="str">
            <v>LGE MC</v>
          </cell>
          <cell r="J24" t="str">
            <v>로컬</v>
          </cell>
          <cell r="K24" t="str">
            <v>KRW</v>
          </cell>
          <cell r="L24" t="str">
            <v>내수</v>
          </cell>
          <cell r="M24" t="str">
            <v>이승민</v>
          </cell>
          <cell r="N24">
            <v>1</v>
          </cell>
          <cell r="O24" t="str">
            <v>휴대폰</v>
          </cell>
          <cell r="P24" t="str">
            <v>연결기준</v>
          </cell>
          <cell r="R24">
            <v>3998</v>
          </cell>
          <cell r="S24">
            <v>22000</v>
          </cell>
          <cell r="T24">
            <v>22000</v>
          </cell>
          <cell r="U24">
            <v>0</v>
          </cell>
          <cell r="V24">
            <v>87956000</v>
          </cell>
          <cell r="X24">
            <v>0</v>
          </cell>
          <cell r="AB24">
            <v>3998</v>
          </cell>
          <cell r="AC24">
            <v>1000</v>
          </cell>
          <cell r="AD24">
            <v>1000</v>
          </cell>
          <cell r="AE24">
            <v>0</v>
          </cell>
          <cell r="AF24">
            <v>3998000</v>
          </cell>
          <cell r="AG24">
            <v>3918</v>
          </cell>
          <cell r="AH24">
            <v>5000</v>
          </cell>
          <cell r="AI24">
            <v>5000</v>
          </cell>
          <cell r="AJ24">
            <v>0</v>
          </cell>
          <cell r="AK24">
            <v>19590000</v>
          </cell>
          <cell r="AL24">
            <v>3918.3333333333335</v>
          </cell>
          <cell r="AM24">
            <v>600</v>
          </cell>
          <cell r="AN24">
            <v>600</v>
          </cell>
          <cell r="AO24">
            <v>0</v>
          </cell>
          <cell r="AP24">
            <v>2351000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I24">
            <v>0</v>
          </cell>
          <cell r="BJ24">
            <v>0</v>
          </cell>
          <cell r="BL24">
            <v>0</v>
          </cell>
          <cell r="BN24">
            <v>0</v>
          </cell>
          <cell r="BO24">
            <v>0</v>
          </cell>
          <cell r="BQ24">
            <v>0</v>
          </cell>
          <cell r="BS24">
            <v>0</v>
          </cell>
          <cell r="BT24">
            <v>0</v>
          </cell>
          <cell r="BV24">
            <v>0</v>
          </cell>
          <cell r="BX24">
            <v>0</v>
          </cell>
          <cell r="BY24">
            <v>0</v>
          </cell>
          <cell r="BZ24">
            <v>28600</v>
          </cell>
          <cell r="CA24">
            <v>28600</v>
          </cell>
          <cell r="CB24">
            <v>0</v>
          </cell>
          <cell r="CC24">
            <v>113895000</v>
          </cell>
        </row>
        <row r="25">
          <cell r="A25" t="str">
            <v>휴.CRM1</v>
          </cell>
          <cell r="B25" t="str">
            <v>국산</v>
          </cell>
          <cell r="C25" t="str">
            <v>각형</v>
          </cell>
          <cell r="D25" t="str">
            <v>Pack</v>
          </cell>
          <cell r="E25" t="str">
            <v>523443</v>
          </cell>
          <cell r="F25" t="str">
            <v>523443L1(H/P)</v>
          </cell>
          <cell r="G25" t="str">
            <v>523443L1(H/P)</v>
          </cell>
          <cell r="H25" t="str">
            <v>LGE MC</v>
          </cell>
          <cell r="I25" t="str">
            <v>LGE MC</v>
          </cell>
          <cell r="J25" t="str">
            <v>로컬</v>
          </cell>
          <cell r="K25" t="str">
            <v>KRW</v>
          </cell>
          <cell r="L25" t="str">
            <v>내수</v>
          </cell>
          <cell r="M25" t="str">
            <v>이승민</v>
          </cell>
          <cell r="N25">
            <v>1</v>
          </cell>
          <cell r="O25" t="str">
            <v>휴대폰</v>
          </cell>
          <cell r="P25" t="str">
            <v>연결기준</v>
          </cell>
          <cell r="R25">
            <v>4930</v>
          </cell>
          <cell r="S25">
            <v>100</v>
          </cell>
          <cell r="T25">
            <v>100</v>
          </cell>
          <cell r="U25">
            <v>524</v>
          </cell>
          <cell r="V25">
            <v>493000</v>
          </cell>
          <cell r="W25">
            <v>2.31</v>
          </cell>
          <cell r="X25">
            <v>2700</v>
          </cell>
          <cell r="Y25">
            <v>2700</v>
          </cell>
          <cell r="Z25">
            <v>6237</v>
          </cell>
          <cell r="AA25">
            <v>11849000</v>
          </cell>
          <cell r="AB25">
            <v>5.1870056497175145</v>
          </cell>
          <cell r="AC25">
            <v>1770</v>
          </cell>
          <cell r="AD25">
            <v>1770</v>
          </cell>
          <cell r="AE25">
            <v>9181</v>
          </cell>
          <cell r="AF25">
            <v>8632000</v>
          </cell>
          <cell r="AH25">
            <v>0</v>
          </cell>
          <cell r="AL25">
            <v>5.1375000000000002</v>
          </cell>
          <cell r="AM25">
            <v>80</v>
          </cell>
          <cell r="AN25">
            <v>80</v>
          </cell>
          <cell r="AO25">
            <v>411</v>
          </cell>
          <cell r="AP25">
            <v>383000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I25">
            <v>0</v>
          </cell>
          <cell r="BJ25">
            <v>0</v>
          </cell>
          <cell r="BL25">
            <v>0</v>
          </cell>
          <cell r="BN25">
            <v>0</v>
          </cell>
          <cell r="BO25">
            <v>0</v>
          </cell>
          <cell r="BQ25">
            <v>0</v>
          </cell>
          <cell r="BS25">
            <v>0</v>
          </cell>
          <cell r="BT25">
            <v>0</v>
          </cell>
          <cell r="BV25">
            <v>0</v>
          </cell>
          <cell r="BX25">
            <v>0</v>
          </cell>
          <cell r="BY25">
            <v>0</v>
          </cell>
          <cell r="BZ25">
            <v>4650</v>
          </cell>
          <cell r="CA25">
            <v>4650</v>
          </cell>
          <cell r="CB25">
            <v>16353</v>
          </cell>
          <cell r="CC25">
            <v>21357000</v>
          </cell>
        </row>
        <row r="26">
          <cell r="A26" t="str">
            <v>휴.CRM1</v>
          </cell>
          <cell r="B26" t="str">
            <v>국산</v>
          </cell>
          <cell r="C26" t="str">
            <v>각형</v>
          </cell>
          <cell r="D26" t="str">
            <v>Pack</v>
          </cell>
          <cell r="E26" t="str">
            <v>523446</v>
          </cell>
          <cell r="F26" t="str">
            <v>523446L1(I/P)</v>
          </cell>
          <cell r="G26" t="str">
            <v>523446L1(I/P)</v>
          </cell>
          <cell r="H26" t="str">
            <v>LGE MC</v>
          </cell>
          <cell r="I26" t="str">
            <v>LGE MC</v>
          </cell>
          <cell r="J26" t="str">
            <v>로컬</v>
          </cell>
          <cell r="K26" t="str">
            <v>USD</v>
          </cell>
          <cell r="L26" t="str">
            <v>내수</v>
          </cell>
          <cell r="M26" t="str">
            <v>이승민</v>
          </cell>
          <cell r="N26">
            <v>1</v>
          </cell>
          <cell r="O26" t="str">
            <v>휴대폰</v>
          </cell>
          <cell r="P26" t="str">
            <v>연결기준</v>
          </cell>
          <cell r="S26">
            <v>0</v>
          </cell>
          <cell r="X26">
            <v>0</v>
          </cell>
          <cell r="AC26">
            <v>0</v>
          </cell>
          <cell r="AH26">
            <v>0</v>
          </cell>
          <cell r="AM26">
            <v>0</v>
          </cell>
          <cell r="AQ26">
            <v>3.5</v>
          </cell>
          <cell r="AR26">
            <v>0</v>
          </cell>
          <cell r="AT26">
            <v>0</v>
          </cell>
          <cell r="AU26">
            <v>0</v>
          </cell>
          <cell r="AV26">
            <v>3.3250000000000002</v>
          </cell>
          <cell r="AW26">
            <v>20000</v>
          </cell>
          <cell r="AX26">
            <v>20000</v>
          </cell>
          <cell r="AY26">
            <v>66500</v>
          </cell>
          <cell r="AZ26">
            <v>61180000</v>
          </cell>
          <cell r="BA26">
            <v>3.3250000000000002</v>
          </cell>
          <cell r="BB26">
            <v>50000</v>
          </cell>
          <cell r="BC26">
            <v>50000</v>
          </cell>
          <cell r="BD26">
            <v>166250</v>
          </cell>
          <cell r="BE26">
            <v>152950000</v>
          </cell>
          <cell r="BF26">
            <v>3.3250000000000002</v>
          </cell>
          <cell r="BG26">
            <v>80000</v>
          </cell>
          <cell r="BH26">
            <v>80000</v>
          </cell>
          <cell r="BI26">
            <v>266000</v>
          </cell>
          <cell r="BJ26">
            <v>244720000</v>
          </cell>
          <cell r="BK26">
            <v>3.1</v>
          </cell>
          <cell r="BL26">
            <v>0</v>
          </cell>
          <cell r="BN26">
            <v>0</v>
          </cell>
          <cell r="BO26">
            <v>0</v>
          </cell>
          <cell r="BP26">
            <v>3.1</v>
          </cell>
          <cell r="BQ26">
            <v>0</v>
          </cell>
          <cell r="BS26">
            <v>0</v>
          </cell>
          <cell r="BT26">
            <v>0</v>
          </cell>
          <cell r="BU26">
            <v>3.1</v>
          </cell>
          <cell r="BV26">
            <v>150000</v>
          </cell>
          <cell r="BW26">
            <v>150000</v>
          </cell>
          <cell r="BX26">
            <v>465000</v>
          </cell>
          <cell r="BY26">
            <v>430125000</v>
          </cell>
          <cell r="BZ26">
            <v>300000</v>
          </cell>
          <cell r="CA26">
            <v>300000</v>
          </cell>
          <cell r="CB26">
            <v>963750</v>
          </cell>
          <cell r="CC26">
            <v>888975000</v>
          </cell>
        </row>
        <row r="27">
          <cell r="A27" t="str">
            <v>휴.CRM1</v>
          </cell>
          <cell r="B27" t="str">
            <v>국산</v>
          </cell>
          <cell r="C27" t="str">
            <v>각형</v>
          </cell>
          <cell r="D27" t="str">
            <v>Pack</v>
          </cell>
          <cell r="E27" t="str">
            <v>523450</v>
          </cell>
          <cell r="F27" t="str">
            <v>523450Z1(I/P)</v>
          </cell>
          <cell r="G27" t="str">
            <v>523450Z1(I/P)</v>
          </cell>
          <cell r="H27" t="str">
            <v>LGE MC</v>
          </cell>
          <cell r="I27" t="str">
            <v>LGE MC</v>
          </cell>
          <cell r="J27" t="str">
            <v>로컬</v>
          </cell>
          <cell r="K27" t="str">
            <v>USD</v>
          </cell>
          <cell r="L27" t="str">
            <v>내수</v>
          </cell>
          <cell r="M27" t="str">
            <v>이승민</v>
          </cell>
          <cell r="N27">
            <v>1</v>
          </cell>
          <cell r="O27" t="str">
            <v>휴대폰</v>
          </cell>
          <cell r="P27" t="str">
            <v>연결기준</v>
          </cell>
          <cell r="S27">
            <v>0</v>
          </cell>
          <cell r="X27">
            <v>0</v>
          </cell>
          <cell r="AC27">
            <v>0</v>
          </cell>
          <cell r="AG27">
            <v>2066.6666666666665</v>
          </cell>
          <cell r="AH27">
            <v>300</v>
          </cell>
          <cell r="AI27">
            <v>300</v>
          </cell>
          <cell r="AJ27">
            <v>0</v>
          </cell>
          <cell r="AK27">
            <v>620000</v>
          </cell>
          <cell r="AL27">
            <v>2.2000000000000002</v>
          </cell>
          <cell r="AM27">
            <v>121400</v>
          </cell>
          <cell r="AN27">
            <v>121400</v>
          </cell>
          <cell r="AO27">
            <v>267080</v>
          </cell>
          <cell r="AP27">
            <v>248650000</v>
          </cell>
          <cell r="AQ27">
            <v>2.2000000000000002</v>
          </cell>
          <cell r="AR27">
            <v>200000</v>
          </cell>
          <cell r="AS27">
            <v>200000</v>
          </cell>
          <cell r="AT27">
            <v>440000.00000000006</v>
          </cell>
          <cell r="AU27">
            <v>407000000.00000006</v>
          </cell>
          <cell r="AV27">
            <v>2.1</v>
          </cell>
          <cell r="AW27">
            <v>215000</v>
          </cell>
          <cell r="AX27">
            <v>215000</v>
          </cell>
          <cell r="AY27">
            <v>451500</v>
          </cell>
          <cell r="AZ27">
            <v>415380000</v>
          </cell>
          <cell r="BA27">
            <v>2.1</v>
          </cell>
          <cell r="BB27">
            <v>160000</v>
          </cell>
          <cell r="BC27">
            <v>160000</v>
          </cell>
          <cell r="BD27">
            <v>336000</v>
          </cell>
          <cell r="BE27">
            <v>309120000</v>
          </cell>
          <cell r="BF27">
            <v>2.1</v>
          </cell>
          <cell r="BG27">
            <v>200000</v>
          </cell>
          <cell r="BH27">
            <v>200000</v>
          </cell>
          <cell r="BI27">
            <v>420000</v>
          </cell>
          <cell r="BJ27">
            <v>386400000</v>
          </cell>
          <cell r="BK27">
            <v>1.9</v>
          </cell>
          <cell r="BL27">
            <v>300000</v>
          </cell>
          <cell r="BM27">
            <v>300000</v>
          </cell>
          <cell r="BN27">
            <v>570000</v>
          </cell>
          <cell r="BO27">
            <v>527250000</v>
          </cell>
          <cell r="BP27">
            <v>1.9</v>
          </cell>
          <cell r="BQ27">
            <v>300000</v>
          </cell>
          <cell r="BR27">
            <v>300000</v>
          </cell>
          <cell r="BS27">
            <v>570000</v>
          </cell>
          <cell r="BT27">
            <v>527250000</v>
          </cell>
          <cell r="BU27">
            <v>1.9</v>
          </cell>
          <cell r="BV27">
            <v>0</v>
          </cell>
          <cell r="BX27">
            <v>0</v>
          </cell>
          <cell r="BY27">
            <v>0</v>
          </cell>
          <cell r="BZ27">
            <v>1496700</v>
          </cell>
          <cell r="CA27">
            <v>1496700</v>
          </cell>
          <cell r="CB27">
            <v>3054580</v>
          </cell>
          <cell r="CC27">
            <v>2821670000</v>
          </cell>
        </row>
        <row r="28">
          <cell r="A28" t="str">
            <v>휴.CRM1</v>
          </cell>
          <cell r="B28" t="str">
            <v>CN</v>
          </cell>
          <cell r="C28" t="str">
            <v>각형</v>
          </cell>
          <cell r="D28" t="str">
            <v>Pack</v>
          </cell>
          <cell r="E28" t="str">
            <v>523450</v>
          </cell>
          <cell r="F28" t="str">
            <v>523450Z1(I/P)</v>
          </cell>
          <cell r="G28" t="str">
            <v>523450Z1(I/P)</v>
          </cell>
          <cell r="H28" t="str">
            <v>LGE MC</v>
          </cell>
          <cell r="I28" t="str">
            <v>LGE MC</v>
          </cell>
          <cell r="J28" t="str">
            <v>로컬</v>
          </cell>
          <cell r="K28" t="str">
            <v>USD</v>
          </cell>
          <cell r="L28" t="str">
            <v>내수</v>
          </cell>
          <cell r="M28" t="str">
            <v>이승민</v>
          </cell>
          <cell r="N28">
            <v>1</v>
          </cell>
          <cell r="O28" t="str">
            <v>휴대폰</v>
          </cell>
          <cell r="P28" t="str">
            <v>연결기준</v>
          </cell>
          <cell r="AH28">
            <v>0</v>
          </cell>
          <cell r="AL28">
            <v>2064.5833333333335</v>
          </cell>
          <cell r="AM28">
            <v>480</v>
          </cell>
          <cell r="AN28">
            <v>480</v>
          </cell>
          <cell r="AO28">
            <v>0</v>
          </cell>
          <cell r="AP28">
            <v>991000</v>
          </cell>
          <cell r="AR28">
            <v>0</v>
          </cell>
          <cell r="AT28">
            <v>0</v>
          </cell>
          <cell r="AU28">
            <v>0</v>
          </cell>
          <cell r="AW28">
            <v>0</v>
          </cell>
          <cell r="AY28">
            <v>0</v>
          </cell>
          <cell r="AZ28">
            <v>0</v>
          </cell>
          <cell r="BB28">
            <v>0</v>
          </cell>
          <cell r="BD28">
            <v>0</v>
          </cell>
          <cell r="BE28">
            <v>0</v>
          </cell>
          <cell r="BG28">
            <v>0</v>
          </cell>
          <cell r="BI28">
            <v>0</v>
          </cell>
          <cell r="BJ28">
            <v>0</v>
          </cell>
          <cell r="BK28">
            <v>1.9</v>
          </cell>
          <cell r="BL28">
            <v>0</v>
          </cell>
          <cell r="BN28">
            <v>0</v>
          </cell>
          <cell r="BO28">
            <v>0</v>
          </cell>
          <cell r="BP28">
            <v>1.9</v>
          </cell>
          <cell r="BQ28">
            <v>0</v>
          </cell>
          <cell r="BS28">
            <v>0</v>
          </cell>
          <cell r="BT28">
            <v>0</v>
          </cell>
          <cell r="BU28">
            <v>1.9</v>
          </cell>
          <cell r="BV28">
            <v>400000</v>
          </cell>
          <cell r="BW28">
            <v>400000</v>
          </cell>
          <cell r="BX28">
            <v>760000</v>
          </cell>
          <cell r="BY28">
            <v>703000000</v>
          </cell>
          <cell r="BZ28">
            <v>400480</v>
          </cell>
          <cell r="CA28">
            <v>400480</v>
          </cell>
          <cell r="CB28">
            <v>760000</v>
          </cell>
          <cell r="CC28">
            <v>703991000</v>
          </cell>
        </row>
        <row r="29">
          <cell r="A29" t="str">
            <v>휴.CRM1</v>
          </cell>
          <cell r="B29" t="str">
            <v>국산</v>
          </cell>
          <cell r="C29" t="str">
            <v>각형</v>
          </cell>
          <cell r="D29" t="str">
            <v>Pack</v>
          </cell>
          <cell r="E29" t="str">
            <v>523450</v>
          </cell>
          <cell r="F29" t="str">
            <v>523450B1(H/P)</v>
          </cell>
          <cell r="G29" t="str">
            <v>523450B1(H/P)</v>
          </cell>
          <cell r="H29" t="str">
            <v>LGE MC</v>
          </cell>
          <cell r="I29" t="str">
            <v>LGE MC</v>
          </cell>
          <cell r="J29" t="str">
            <v>내수</v>
          </cell>
          <cell r="K29" t="str">
            <v>KRW</v>
          </cell>
          <cell r="L29" t="str">
            <v>내수</v>
          </cell>
          <cell r="M29" t="str">
            <v>이승민</v>
          </cell>
          <cell r="N29">
            <v>1</v>
          </cell>
          <cell r="O29" t="str">
            <v>휴대폰</v>
          </cell>
          <cell r="P29" t="str">
            <v>연결기준</v>
          </cell>
          <cell r="R29">
            <v>4389.366692728694</v>
          </cell>
          <cell r="S29">
            <v>2558</v>
          </cell>
          <cell r="T29">
            <v>2558</v>
          </cell>
          <cell r="U29">
            <v>0</v>
          </cell>
          <cell r="V29">
            <v>11228000</v>
          </cell>
          <cell r="X29">
            <v>0</v>
          </cell>
          <cell r="AC29">
            <v>0</v>
          </cell>
          <cell r="AG29">
            <v>4224.5943637916307</v>
          </cell>
          <cell r="AH29">
            <v>2342</v>
          </cell>
          <cell r="AI29">
            <v>2342</v>
          </cell>
          <cell r="AJ29">
            <v>0</v>
          </cell>
          <cell r="AK29">
            <v>9894000</v>
          </cell>
          <cell r="AL29">
            <v>3.6894923258559622</v>
          </cell>
          <cell r="AM29">
            <v>847</v>
          </cell>
          <cell r="AN29">
            <v>847</v>
          </cell>
          <cell r="AO29">
            <v>3125</v>
          </cell>
          <cell r="AP29">
            <v>2902000</v>
          </cell>
          <cell r="AR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I29">
            <v>0</v>
          </cell>
          <cell r="BJ29">
            <v>0</v>
          </cell>
          <cell r="BL29">
            <v>0</v>
          </cell>
          <cell r="BN29">
            <v>0</v>
          </cell>
          <cell r="BO29">
            <v>0</v>
          </cell>
          <cell r="BQ29">
            <v>0</v>
          </cell>
          <cell r="BS29">
            <v>0</v>
          </cell>
          <cell r="BT29">
            <v>0</v>
          </cell>
          <cell r="BV29">
            <v>0</v>
          </cell>
          <cell r="BX29">
            <v>0</v>
          </cell>
          <cell r="BY29">
            <v>0</v>
          </cell>
          <cell r="BZ29">
            <v>5747</v>
          </cell>
          <cell r="CA29">
            <v>5747</v>
          </cell>
          <cell r="CB29">
            <v>3125</v>
          </cell>
          <cell r="CC29">
            <v>24024000</v>
          </cell>
        </row>
        <row r="30">
          <cell r="A30" t="str">
            <v>휴.CRM1</v>
          </cell>
          <cell r="B30" t="str">
            <v>국산</v>
          </cell>
          <cell r="C30" t="str">
            <v>각형</v>
          </cell>
          <cell r="D30" t="str">
            <v>Pack</v>
          </cell>
          <cell r="E30" t="str">
            <v>523450</v>
          </cell>
          <cell r="F30" t="str">
            <v>523450B1(H/P)</v>
          </cell>
          <cell r="G30" t="str">
            <v>523450B1(H/P)</v>
          </cell>
          <cell r="H30" t="str">
            <v>LGE MC</v>
          </cell>
          <cell r="I30" t="str">
            <v>LGE MC</v>
          </cell>
          <cell r="J30" t="str">
            <v>로컬</v>
          </cell>
          <cell r="K30" t="str">
            <v>USD</v>
          </cell>
          <cell r="L30" t="str">
            <v>내수</v>
          </cell>
          <cell r="M30" t="str">
            <v>이승민</v>
          </cell>
          <cell r="N30">
            <v>1</v>
          </cell>
          <cell r="O30" t="str">
            <v>휴대폰</v>
          </cell>
          <cell r="P30" t="str">
            <v>연결기준</v>
          </cell>
          <cell r="R30">
            <v>3.9308705193855156</v>
          </cell>
          <cell r="S30">
            <v>2734</v>
          </cell>
          <cell r="T30">
            <v>2734</v>
          </cell>
          <cell r="U30">
            <v>10747</v>
          </cell>
          <cell r="V30">
            <v>10077000</v>
          </cell>
          <cell r="W30">
            <v>1.2186006084311169</v>
          </cell>
          <cell r="X30">
            <v>2301</v>
          </cell>
          <cell r="Y30">
            <v>2301</v>
          </cell>
          <cell r="Z30">
            <v>2804</v>
          </cell>
          <cell r="AA30">
            <v>9361000</v>
          </cell>
          <cell r="AC30">
            <v>0</v>
          </cell>
          <cell r="AH30">
            <v>0</v>
          </cell>
          <cell r="AL30">
            <v>4885.7142857142853</v>
          </cell>
          <cell r="AM30">
            <v>700</v>
          </cell>
          <cell r="AN30">
            <v>700</v>
          </cell>
          <cell r="AO30">
            <v>0</v>
          </cell>
          <cell r="AP30">
            <v>3420000</v>
          </cell>
          <cell r="AR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I30">
            <v>0</v>
          </cell>
          <cell r="BJ30">
            <v>0</v>
          </cell>
          <cell r="BL30">
            <v>0</v>
          </cell>
          <cell r="BN30">
            <v>0</v>
          </cell>
          <cell r="BO30">
            <v>0</v>
          </cell>
          <cell r="BQ30">
            <v>0</v>
          </cell>
          <cell r="BS30">
            <v>0</v>
          </cell>
          <cell r="BT30">
            <v>0</v>
          </cell>
          <cell r="BV30">
            <v>0</v>
          </cell>
          <cell r="BX30">
            <v>0</v>
          </cell>
          <cell r="BY30">
            <v>0</v>
          </cell>
          <cell r="BZ30">
            <v>5735</v>
          </cell>
          <cell r="CA30">
            <v>5735</v>
          </cell>
          <cell r="CB30">
            <v>13551</v>
          </cell>
          <cell r="CC30">
            <v>22858000</v>
          </cell>
        </row>
        <row r="31">
          <cell r="A31" t="str">
            <v>휴.CRM1</v>
          </cell>
          <cell r="B31" t="str">
            <v>국산</v>
          </cell>
          <cell r="C31" t="str">
            <v>각형</v>
          </cell>
          <cell r="D31" t="str">
            <v>Pack</v>
          </cell>
          <cell r="E31" t="str">
            <v>523450</v>
          </cell>
          <cell r="F31" t="str">
            <v>523450B1(I/P)</v>
          </cell>
          <cell r="G31" t="str">
            <v>523450B1(I/P)</v>
          </cell>
          <cell r="H31" t="str">
            <v>LGE MC</v>
          </cell>
          <cell r="I31" t="str">
            <v>LGE MC</v>
          </cell>
          <cell r="J31" t="str">
            <v>내수</v>
          </cell>
          <cell r="K31" t="str">
            <v>KRW</v>
          </cell>
          <cell r="L31" t="str">
            <v>내수</v>
          </cell>
          <cell r="M31" t="str">
            <v>이승민</v>
          </cell>
          <cell r="N31">
            <v>1</v>
          </cell>
          <cell r="O31" t="str">
            <v>휴대폰</v>
          </cell>
          <cell r="P31" t="str">
            <v>연결기준</v>
          </cell>
          <cell r="R31">
            <v>4409.9402092675637</v>
          </cell>
          <cell r="S31">
            <v>5352</v>
          </cell>
          <cell r="T31">
            <v>5352</v>
          </cell>
          <cell r="U31">
            <v>0</v>
          </cell>
          <cell r="V31">
            <v>23602000</v>
          </cell>
          <cell r="W31">
            <v>4410.1010101010097</v>
          </cell>
          <cell r="X31">
            <v>990</v>
          </cell>
          <cell r="Y31">
            <v>990</v>
          </cell>
          <cell r="Z31">
            <v>0</v>
          </cell>
          <cell r="AA31">
            <v>4366000</v>
          </cell>
          <cell r="AC31">
            <v>0</v>
          </cell>
          <cell r="AH31">
            <v>0</v>
          </cell>
          <cell r="AL31">
            <v>3.1008704557091655</v>
          </cell>
          <cell r="AM31">
            <v>44919</v>
          </cell>
          <cell r="AN31">
            <v>44919</v>
          </cell>
          <cell r="AO31">
            <v>139288</v>
          </cell>
          <cell r="AP31">
            <v>128962000</v>
          </cell>
          <cell r="AR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I31">
            <v>0</v>
          </cell>
          <cell r="BJ31">
            <v>0</v>
          </cell>
          <cell r="BL31">
            <v>0</v>
          </cell>
          <cell r="BN31">
            <v>0</v>
          </cell>
          <cell r="BO31">
            <v>0</v>
          </cell>
          <cell r="BQ31">
            <v>0</v>
          </cell>
          <cell r="BS31">
            <v>0</v>
          </cell>
          <cell r="BT31">
            <v>0</v>
          </cell>
          <cell r="BV31">
            <v>0</v>
          </cell>
          <cell r="BX31">
            <v>0</v>
          </cell>
          <cell r="BY31">
            <v>0</v>
          </cell>
          <cell r="BZ31">
            <v>51261</v>
          </cell>
          <cell r="CA31">
            <v>51261</v>
          </cell>
          <cell r="CB31">
            <v>139288</v>
          </cell>
          <cell r="CC31">
            <v>156930000</v>
          </cell>
        </row>
        <row r="32">
          <cell r="A32" t="str">
            <v>휴.CRM1</v>
          </cell>
          <cell r="B32" t="str">
            <v>국산</v>
          </cell>
          <cell r="C32" t="str">
            <v>각형</v>
          </cell>
          <cell r="D32" t="str">
            <v>Pack</v>
          </cell>
          <cell r="E32" t="str">
            <v>523450</v>
          </cell>
          <cell r="F32" t="str">
            <v>523450B1(I/P)</v>
          </cell>
          <cell r="G32" t="str">
            <v>523450B1(I/P)</v>
          </cell>
          <cell r="H32" t="str">
            <v>LGE MC</v>
          </cell>
          <cell r="I32" t="str">
            <v>LGE MC</v>
          </cell>
          <cell r="J32" t="str">
            <v>로컬</v>
          </cell>
          <cell r="K32" t="str">
            <v>USD</v>
          </cell>
          <cell r="L32" t="str">
            <v>내수</v>
          </cell>
          <cell r="M32" t="str">
            <v>이승민</v>
          </cell>
          <cell r="N32">
            <v>1</v>
          </cell>
          <cell r="O32" t="str">
            <v>휴대폰</v>
          </cell>
          <cell r="P32" t="str">
            <v>연결기준</v>
          </cell>
          <cell r="R32">
            <v>3.2219877087342481</v>
          </cell>
          <cell r="S32">
            <v>16109</v>
          </cell>
          <cell r="T32">
            <v>16109</v>
          </cell>
          <cell r="U32">
            <v>51903</v>
          </cell>
          <cell r="V32">
            <v>47812000</v>
          </cell>
          <cell r="W32">
            <v>3.2060227272727273</v>
          </cell>
          <cell r="X32">
            <v>17600</v>
          </cell>
          <cell r="Y32">
            <v>17600</v>
          </cell>
          <cell r="Z32">
            <v>56426</v>
          </cell>
          <cell r="AA32">
            <v>52898000</v>
          </cell>
          <cell r="AB32">
            <v>3.2274862721171447</v>
          </cell>
          <cell r="AC32">
            <v>98340</v>
          </cell>
          <cell r="AD32">
            <v>98340</v>
          </cell>
          <cell r="AE32">
            <v>317391</v>
          </cell>
          <cell r="AF32">
            <v>298765000</v>
          </cell>
          <cell r="AH32">
            <v>0</v>
          </cell>
          <cell r="AM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I32">
            <v>0</v>
          </cell>
          <cell r="BJ32">
            <v>0</v>
          </cell>
          <cell r="BL32">
            <v>0</v>
          </cell>
          <cell r="BN32">
            <v>0</v>
          </cell>
          <cell r="BO32">
            <v>0</v>
          </cell>
          <cell r="BQ32">
            <v>0</v>
          </cell>
          <cell r="BS32">
            <v>0</v>
          </cell>
          <cell r="BT32">
            <v>0</v>
          </cell>
          <cell r="BV32">
            <v>0</v>
          </cell>
          <cell r="BX32">
            <v>0</v>
          </cell>
          <cell r="BY32">
            <v>0</v>
          </cell>
          <cell r="BZ32">
            <v>132049</v>
          </cell>
          <cell r="CA32">
            <v>132049</v>
          </cell>
          <cell r="CB32">
            <v>425720</v>
          </cell>
          <cell r="CC32">
            <v>399475000</v>
          </cell>
        </row>
        <row r="33">
          <cell r="A33" t="str">
            <v>휴.CRM1</v>
          </cell>
          <cell r="B33" t="str">
            <v>국산</v>
          </cell>
          <cell r="C33" t="str">
            <v>각형</v>
          </cell>
          <cell r="D33" t="str">
            <v>Pack</v>
          </cell>
          <cell r="E33" t="str">
            <v>523450</v>
          </cell>
          <cell r="F33" t="str">
            <v>523450C1(I/P)</v>
          </cell>
          <cell r="G33" t="str">
            <v>523450C1(I/P)</v>
          </cell>
          <cell r="H33" t="str">
            <v>LGE MC</v>
          </cell>
          <cell r="I33" t="str">
            <v>LGE MC</v>
          </cell>
          <cell r="J33" t="str">
            <v>로컬</v>
          </cell>
          <cell r="K33" t="str">
            <v>USD</v>
          </cell>
          <cell r="L33" t="str">
            <v>내수</v>
          </cell>
          <cell r="M33" t="str">
            <v>이승민</v>
          </cell>
          <cell r="N33">
            <v>1</v>
          </cell>
          <cell r="O33" t="str">
            <v>휴대폰</v>
          </cell>
          <cell r="P33" t="str">
            <v>연결기준</v>
          </cell>
          <cell r="R33">
            <v>3.2098149913238996</v>
          </cell>
          <cell r="S33">
            <v>613755</v>
          </cell>
          <cell r="T33">
            <v>613755</v>
          </cell>
          <cell r="U33">
            <v>1970040</v>
          </cell>
          <cell r="V33">
            <v>1849637000</v>
          </cell>
          <cell r="W33">
            <v>3.2197794911464932</v>
          </cell>
          <cell r="X33">
            <v>588185</v>
          </cell>
          <cell r="Y33">
            <v>588185</v>
          </cell>
          <cell r="Z33">
            <v>1893826</v>
          </cell>
          <cell r="AA33">
            <v>1772446000</v>
          </cell>
          <cell r="AB33">
            <v>3.1568812799775934</v>
          </cell>
          <cell r="AC33">
            <v>114252</v>
          </cell>
          <cell r="AD33">
            <v>114252</v>
          </cell>
          <cell r="AE33">
            <v>360680</v>
          </cell>
          <cell r="AF33">
            <v>339043000</v>
          </cell>
          <cell r="AG33">
            <v>3.2379885235545758</v>
          </cell>
          <cell r="AH33">
            <v>416331</v>
          </cell>
          <cell r="AI33">
            <v>416331</v>
          </cell>
          <cell r="AJ33">
            <v>1348075</v>
          </cell>
          <cell r="AK33">
            <v>1259853000</v>
          </cell>
          <cell r="AL33">
            <v>3.327953741261759</v>
          </cell>
          <cell r="AM33">
            <v>231740</v>
          </cell>
          <cell r="AN33">
            <v>231740</v>
          </cell>
          <cell r="AO33">
            <v>771220</v>
          </cell>
          <cell r="AP33">
            <v>714704000</v>
          </cell>
          <cell r="AQ33">
            <v>2.96</v>
          </cell>
          <cell r="AR33">
            <v>83000</v>
          </cell>
          <cell r="AS33">
            <v>83000</v>
          </cell>
          <cell r="AT33">
            <v>245680</v>
          </cell>
          <cell r="AU33">
            <v>227254000</v>
          </cell>
          <cell r="AV33">
            <v>2.75</v>
          </cell>
          <cell r="AW33">
            <v>93000</v>
          </cell>
          <cell r="AX33">
            <v>93000</v>
          </cell>
          <cell r="AY33">
            <v>255750</v>
          </cell>
          <cell r="AZ33">
            <v>235290000</v>
          </cell>
          <cell r="BA33">
            <v>2.75</v>
          </cell>
          <cell r="BB33">
            <v>50000</v>
          </cell>
          <cell r="BC33">
            <v>50000</v>
          </cell>
          <cell r="BD33">
            <v>137500</v>
          </cell>
          <cell r="BE33">
            <v>126500000</v>
          </cell>
          <cell r="BF33">
            <v>2.75</v>
          </cell>
          <cell r="BG33">
            <v>20000</v>
          </cell>
          <cell r="BH33">
            <v>20000</v>
          </cell>
          <cell r="BI33">
            <v>55000</v>
          </cell>
          <cell r="BJ33">
            <v>50600000</v>
          </cell>
          <cell r="BK33">
            <v>2.6</v>
          </cell>
          <cell r="BL33">
            <v>20000</v>
          </cell>
          <cell r="BM33">
            <v>20000</v>
          </cell>
          <cell r="BN33">
            <v>52000</v>
          </cell>
          <cell r="BO33">
            <v>48100000</v>
          </cell>
          <cell r="BP33">
            <v>2.6</v>
          </cell>
          <cell r="BQ33">
            <v>20000</v>
          </cell>
          <cell r="BR33">
            <v>20000</v>
          </cell>
          <cell r="BS33">
            <v>52000</v>
          </cell>
          <cell r="BT33">
            <v>48100000</v>
          </cell>
          <cell r="BU33">
            <v>2.6</v>
          </cell>
          <cell r="BV33">
            <v>100000</v>
          </cell>
          <cell r="BW33">
            <v>100000</v>
          </cell>
          <cell r="BX33">
            <v>260000</v>
          </cell>
          <cell r="BY33">
            <v>240500000</v>
          </cell>
          <cell r="BZ33">
            <v>2350263</v>
          </cell>
          <cell r="CA33">
            <v>2350263</v>
          </cell>
          <cell r="CB33">
            <v>7401771</v>
          </cell>
          <cell r="CC33">
            <v>6912027000</v>
          </cell>
        </row>
        <row r="34">
          <cell r="A34" t="str">
            <v>휴.CRM1</v>
          </cell>
          <cell r="B34" t="str">
            <v>국산</v>
          </cell>
          <cell r="C34" t="str">
            <v>각형</v>
          </cell>
          <cell r="D34" t="str">
            <v>Cell</v>
          </cell>
          <cell r="E34" t="str">
            <v>523450</v>
          </cell>
          <cell r="F34" t="str">
            <v>523450C1(I/P)</v>
          </cell>
          <cell r="G34" t="str">
            <v>523450C1(I/P)</v>
          </cell>
          <cell r="H34" t="str">
            <v>LGE MC</v>
          </cell>
          <cell r="I34" t="str">
            <v>I-Tech</v>
          </cell>
          <cell r="J34" t="str">
            <v>직수출</v>
          </cell>
          <cell r="K34" t="str">
            <v>USD</v>
          </cell>
          <cell r="L34" t="str">
            <v>내수</v>
          </cell>
          <cell r="M34" t="str">
            <v>이승민</v>
          </cell>
          <cell r="N34">
            <v>1</v>
          </cell>
          <cell r="O34" t="str">
            <v>휴대폰</v>
          </cell>
          <cell r="P34" t="str">
            <v>연결기준</v>
          </cell>
          <cell r="W34">
            <v>1.92</v>
          </cell>
          <cell r="X34">
            <v>2000</v>
          </cell>
          <cell r="Y34">
            <v>2000</v>
          </cell>
          <cell r="Z34">
            <v>3840</v>
          </cell>
          <cell r="AA34">
            <v>3590000</v>
          </cell>
          <cell r="AB34">
            <v>1.92</v>
          </cell>
          <cell r="AC34">
            <v>200</v>
          </cell>
          <cell r="AD34">
            <v>200</v>
          </cell>
          <cell r="AE34">
            <v>384</v>
          </cell>
          <cell r="AF34">
            <v>361000</v>
          </cell>
          <cell r="AH34">
            <v>0</v>
          </cell>
          <cell r="AM34">
            <v>0</v>
          </cell>
          <cell r="AR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I34">
            <v>0</v>
          </cell>
          <cell r="BJ34">
            <v>0</v>
          </cell>
          <cell r="BL34">
            <v>0</v>
          </cell>
          <cell r="BN34">
            <v>0</v>
          </cell>
          <cell r="BO34">
            <v>0</v>
          </cell>
          <cell r="BQ34">
            <v>0</v>
          </cell>
          <cell r="BS34">
            <v>0</v>
          </cell>
          <cell r="BT34">
            <v>0</v>
          </cell>
          <cell r="BV34">
            <v>0</v>
          </cell>
          <cell r="BX34">
            <v>0</v>
          </cell>
          <cell r="BY34">
            <v>0</v>
          </cell>
          <cell r="BZ34">
            <v>2200</v>
          </cell>
          <cell r="CA34">
            <v>2200</v>
          </cell>
          <cell r="CB34">
            <v>4224</v>
          </cell>
          <cell r="CC34">
            <v>3951000</v>
          </cell>
        </row>
        <row r="35">
          <cell r="A35" t="str">
            <v>휴.CRM1</v>
          </cell>
          <cell r="B35" t="str">
            <v>국산</v>
          </cell>
          <cell r="C35" t="str">
            <v>폴리머</v>
          </cell>
          <cell r="D35" t="str">
            <v>Pack</v>
          </cell>
          <cell r="E35" t="str">
            <v>383450</v>
          </cell>
          <cell r="F35" t="str">
            <v>383450A1</v>
          </cell>
          <cell r="G35" t="str">
            <v>383450A1</v>
          </cell>
          <cell r="H35" t="str">
            <v>LGE MC</v>
          </cell>
          <cell r="I35" t="str">
            <v>LGE MC</v>
          </cell>
          <cell r="J35" t="str">
            <v>로컬</v>
          </cell>
          <cell r="K35" t="str">
            <v>USD</v>
          </cell>
          <cell r="L35" t="str">
            <v>내수</v>
          </cell>
          <cell r="M35" t="str">
            <v>이승민</v>
          </cell>
          <cell r="N35">
            <v>1</v>
          </cell>
          <cell r="O35" t="str">
            <v>휴대폰</v>
          </cell>
          <cell r="P35" t="str">
            <v>연결기준</v>
          </cell>
          <cell r="R35">
            <v>4.9544374450971604</v>
          </cell>
          <cell r="S35">
            <v>385909</v>
          </cell>
          <cell r="T35">
            <v>385909</v>
          </cell>
          <cell r="U35">
            <v>1911962</v>
          </cell>
          <cell r="V35">
            <v>1800161000</v>
          </cell>
          <cell r="W35">
            <v>5.1175156486078137</v>
          </cell>
          <cell r="X35">
            <v>648620</v>
          </cell>
          <cell r="Y35">
            <v>648620</v>
          </cell>
          <cell r="Z35">
            <v>3319323</v>
          </cell>
          <cell r="AA35">
            <v>3125448000</v>
          </cell>
          <cell r="AB35">
            <v>5487.9458388375169</v>
          </cell>
          <cell r="AC35">
            <v>6056</v>
          </cell>
          <cell r="AD35">
            <v>6056</v>
          </cell>
          <cell r="AE35">
            <v>0</v>
          </cell>
          <cell r="AF35">
            <v>33235000</v>
          </cell>
          <cell r="AG35">
            <v>5501.06454573264</v>
          </cell>
          <cell r="AH35">
            <v>163450</v>
          </cell>
          <cell r="AI35">
            <v>163450</v>
          </cell>
          <cell r="AJ35">
            <v>0</v>
          </cell>
          <cell r="AK35">
            <v>899149000</v>
          </cell>
          <cell r="AL35">
            <v>5110.5269390171698</v>
          </cell>
          <cell r="AM35">
            <v>253350</v>
          </cell>
          <cell r="AN35">
            <v>253350</v>
          </cell>
          <cell r="AO35">
            <v>0</v>
          </cell>
          <cell r="AP35">
            <v>1294752000</v>
          </cell>
          <cell r="AQ35">
            <v>4.7</v>
          </cell>
          <cell r="AR35">
            <v>800000</v>
          </cell>
          <cell r="AS35">
            <v>800000</v>
          </cell>
          <cell r="AT35">
            <v>3760000</v>
          </cell>
          <cell r="AU35">
            <v>3478000000</v>
          </cell>
          <cell r="AV35">
            <v>4.3</v>
          </cell>
          <cell r="AW35">
            <v>700000</v>
          </cell>
          <cell r="AX35">
            <v>700000</v>
          </cell>
          <cell r="AY35">
            <v>3010000</v>
          </cell>
          <cell r="AZ35">
            <v>2769200000</v>
          </cell>
          <cell r="BA35">
            <v>4.3</v>
          </cell>
          <cell r="BB35">
            <v>500000</v>
          </cell>
          <cell r="BC35">
            <v>500000</v>
          </cell>
          <cell r="BD35">
            <v>2150000</v>
          </cell>
          <cell r="BE35">
            <v>1978000000</v>
          </cell>
          <cell r="BF35">
            <v>4.3</v>
          </cell>
          <cell r="BG35">
            <v>500000</v>
          </cell>
          <cell r="BH35">
            <v>500000</v>
          </cell>
          <cell r="BI35">
            <v>2150000</v>
          </cell>
          <cell r="BJ35">
            <v>1978000000</v>
          </cell>
          <cell r="BK35">
            <v>4.0999999999999996</v>
          </cell>
          <cell r="BL35">
            <v>550000</v>
          </cell>
          <cell r="BM35">
            <v>550000</v>
          </cell>
          <cell r="BN35">
            <v>2255000</v>
          </cell>
          <cell r="BO35">
            <v>2085875000</v>
          </cell>
          <cell r="BP35">
            <v>4.0999999999999996</v>
          </cell>
          <cell r="BQ35">
            <v>550000</v>
          </cell>
          <cell r="BR35">
            <v>550000</v>
          </cell>
          <cell r="BS35">
            <v>2255000</v>
          </cell>
          <cell r="BT35">
            <v>2085875000</v>
          </cell>
          <cell r="BU35">
            <v>3.53</v>
          </cell>
          <cell r="BV35">
            <v>550000</v>
          </cell>
          <cell r="BW35">
            <v>550000</v>
          </cell>
          <cell r="BX35">
            <v>1941500</v>
          </cell>
          <cell r="BY35">
            <v>1795887500</v>
          </cell>
          <cell r="BZ35">
            <v>5607385</v>
          </cell>
          <cell r="CA35">
            <v>5607385</v>
          </cell>
          <cell r="CB35">
            <v>22752785</v>
          </cell>
          <cell r="CC35">
            <v>23323582500</v>
          </cell>
        </row>
        <row r="36">
          <cell r="A36" t="str">
            <v>휴.CRM1</v>
          </cell>
          <cell r="B36" t="str">
            <v>국산</v>
          </cell>
          <cell r="C36" t="str">
            <v>폴리머</v>
          </cell>
          <cell r="D36" t="str">
            <v>Pack</v>
          </cell>
          <cell r="E36" t="str">
            <v>383450</v>
          </cell>
          <cell r="F36" t="str">
            <v>383450A1</v>
          </cell>
          <cell r="G36" t="str">
            <v>383450A1</v>
          </cell>
          <cell r="H36" t="str">
            <v>LGE MC</v>
          </cell>
          <cell r="I36" t="str">
            <v>LGE MC</v>
          </cell>
          <cell r="J36" t="str">
            <v>로컬</v>
          </cell>
          <cell r="K36" t="str">
            <v>USD</v>
          </cell>
          <cell r="L36" t="str">
            <v>내수</v>
          </cell>
          <cell r="M36" t="str">
            <v>이승민</v>
          </cell>
          <cell r="N36">
            <v>1</v>
          </cell>
          <cell r="O36" t="str">
            <v>휴대폰</v>
          </cell>
          <cell r="P36" t="str">
            <v>연결기준</v>
          </cell>
          <cell r="S36">
            <v>0</v>
          </cell>
          <cell r="X36">
            <v>0</v>
          </cell>
          <cell r="AB36">
            <v>4.8945055384892484</v>
          </cell>
          <cell r="AC36">
            <v>499685</v>
          </cell>
          <cell r="AD36">
            <v>499685</v>
          </cell>
          <cell r="AE36">
            <v>2445711</v>
          </cell>
          <cell r="AF36">
            <v>2309160000</v>
          </cell>
          <cell r="AG36">
            <v>4.5405209656925027</v>
          </cell>
          <cell r="AH36">
            <v>157400</v>
          </cell>
          <cell r="AI36">
            <v>157400</v>
          </cell>
          <cell r="AJ36">
            <v>714678</v>
          </cell>
          <cell r="AK36">
            <v>665056000</v>
          </cell>
          <cell r="AL36">
            <v>4.504019384264538</v>
          </cell>
          <cell r="AM36">
            <v>175400</v>
          </cell>
          <cell r="AN36">
            <v>175400</v>
          </cell>
          <cell r="AO36">
            <v>790005</v>
          </cell>
          <cell r="AP36">
            <v>733243000</v>
          </cell>
          <cell r="AR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I36">
            <v>0</v>
          </cell>
          <cell r="BJ36">
            <v>0</v>
          </cell>
          <cell r="BK36">
            <v>3.43</v>
          </cell>
          <cell r="BL36">
            <v>0</v>
          </cell>
          <cell r="BN36">
            <v>0</v>
          </cell>
          <cell r="BO36">
            <v>0</v>
          </cell>
          <cell r="BP36">
            <v>3.43</v>
          </cell>
          <cell r="BQ36">
            <v>0</v>
          </cell>
          <cell r="BS36">
            <v>0</v>
          </cell>
          <cell r="BT36">
            <v>0</v>
          </cell>
          <cell r="BU36">
            <v>3.43</v>
          </cell>
          <cell r="BV36">
            <v>0</v>
          </cell>
          <cell r="BX36">
            <v>0</v>
          </cell>
          <cell r="BY36">
            <v>0</v>
          </cell>
          <cell r="BZ36">
            <v>832485</v>
          </cell>
          <cell r="CA36">
            <v>832485</v>
          </cell>
          <cell r="CB36">
            <v>3950394</v>
          </cell>
          <cell r="CC36">
            <v>3707459000</v>
          </cell>
        </row>
        <row r="37">
          <cell r="A37" t="str">
            <v>휴.CRM1</v>
          </cell>
          <cell r="B37" t="str">
            <v>국산</v>
          </cell>
          <cell r="C37" t="str">
            <v>폴리머</v>
          </cell>
          <cell r="D37" t="str">
            <v>Pack</v>
          </cell>
          <cell r="E37" t="str">
            <v>473850</v>
          </cell>
          <cell r="F37" t="str">
            <v>473850A1</v>
          </cell>
          <cell r="G37" t="str">
            <v>473850A1</v>
          </cell>
          <cell r="H37" t="str">
            <v>LGE MC</v>
          </cell>
          <cell r="I37" t="str">
            <v>LGE MC</v>
          </cell>
          <cell r="J37" t="str">
            <v>로컬</v>
          </cell>
          <cell r="K37" t="str">
            <v>USD</v>
          </cell>
          <cell r="L37" t="str">
            <v>내수</v>
          </cell>
          <cell r="M37" t="str">
            <v>이승민</v>
          </cell>
          <cell r="N37">
            <v>1</v>
          </cell>
          <cell r="O37" t="str">
            <v>휴대폰</v>
          </cell>
          <cell r="P37" t="str">
            <v>연결기준</v>
          </cell>
          <cell r="R37">
            <v>5.1042873696407876</v>
          </cell>
          <cell r="S37">
            <v>25890</v>
          </cell>
          <cell r="T37">
            <v>25890</v>
          </cell>
          <cell r="U37">
            <v>132150</v>
          </cell>
          <cell r="V37">
            <v>124209000</v>
          </cell>
          <cell r="W37">
            <v>5.1008203991130818</v>
          </cell>
          <cell r="X37">
            <v>45100</v>
          </cell>
          <cell r="Y37">
            <v>45100</v>
          </cell>
          <cell r="Z37">
            <v>230047</v>
          </cell>
          <cell r="AA37">
            <v>215751000</v>
          </cell>
          <cell r="AB37">
            <v>5.0999801823226321</v>
          </cell>
          <cell r="AC37">
            <v>20184</v>
          </cell>
          <cell r="AD37">
            <v>20184</v>
          </cell>
          <cell r="AE37">
            <v>102938</v>
          </cell>
          <cell r="AF37">
            <v>98628000</v>
          </cell>
          <cell r="AG37">
            <v>5.1325000000000003</v>
          </cell>
          <cell r="AH37">
            <v>3200</v>
          </cell>
          <cell r="AI37">
            <v>3200</v>
          </cell>
          <cell r="AJ37">
            <v>16424</v>
          </cell>
          <cell r="AK37">
            <v>15250000</v>
          </cell>
          <cell r="AL37">
            <v>5.1003644314868808</v>
          </cell>
          <cell r="AM37">
            <v>27440</v>
          </cell>
          <cell r="AN37">
            <v>27440</v>
          </cell>
          <cell r="AO37">
            <v>139954</v>
          </cell>
          <cell r="AP37">
            <v>129910000</v>
          </cell>
          <cell r="AQ37">
            <v>5.0999999999999996</v>
          </cell>
          <cell r="AR37">
            <v>24000</v>
          </cell>
          <cell r="AS37">
            <v>24000</v>
          </cell>
          <cell r="AT37">
            <v>122399.99999999999</v>
          </cell>
          <cell r="AU37">
            <v>113219999.99999999</v>
          </cell>
          <cell r="AV37">
            <v>4.79</v>
          </cell>
          <cell r="AW37">
            <v>53000</v>
          </cell>
          <cell r="AX37">
            <v>53000</v>
          </cell>
          <cell r="AY37">
            <v>253870</v>
          </cell>
          <cell r="AZ37">
            <v>233560400</v>
          </cell>
          <cell r="BA37">
            <v>4.79</v>
          </cell>
          <cell r="BB37">
            <v>4000</v>
          </cell>
          <cell r="BC37">
            <v>4000</v>
          </cell>
          <cell r="BD37">
            <v>19160</v>
          </cell>
          <cell r="BE37">
            <v>17627200</v>
          </cell>
          <cell r="BF37">
            <v>4.79</v>
          </cell>
          <cell r="BG37">
            <v>2000</v>
          </cell>
          <cell r="BH37">
            <v>2000</v>
          </cell>
          <cell r="BI37">
            <v>9580</v>
          </cell>
          <cell r="BJ37">
            <v>8813600</v>
          </cell>
          <cell r="BL37">
            <v>0</v>
          </cell>
          <cell r="BN37">
            <v>0</v>
          </cell>
          <cell r="BO37">
            <v>0</v>
          </cell>
          <cell r="BQ37">
            <v>0</v>
          </cell>
          <cell r="BS37">
            <v>0</v>
          </cell>
          <cell r="BT37">
            <v>0</v>
          </cell>
          <cell r="BV37">
            <v>0</v>
          </cell>
          <cell r="BX37">
            <v>0</v>
          </cell>
          <cell r="BY37">
            <v>0</v>
          </cell>
          <cell r="BZ37">
            <v>204814</v>
          </cell>
          <cell r="CA37">
            <v>204814</v>
          </cell>
          <cell r="CB37">
            <v>1026523</v>
          </cell>
          <cell r="CC37">
            <v>956969200</v>
          </cell>
        </row>
        <row r="38">
          <cell r="A38" t="str">
            <v>휴.CRM1</v>
          </cell>
          <cell r="B38" t="str">
            <v>국산</v>
          </cell>
          <cell r="C38" t="str">
            <v>상품</v>
          </cell>
          <cell r="D38" t="str">
            <v>부자재</v>
          </cell>
          <cell r="E38" t="str">
            <v>부자재</v>
          </cell>
          <cell r="F38" t="str">
            <v>부자재</v>
          </cell>
          <cell r="G38" t="str">
            <v>부자재</v>
          </cell>
          <cell r="H38" t="str">
            <v>LGE MC</v>
          </cell>
          <cell r="I38" t="str">
            <v>SMC</v>
          </cell>
          <cell r="J38" t="str">
            <v>내수</v>
          </cell>
          <cell r="K38" t="str">
            <v>KRW</v>
          </cell>
          <cell r="L38" t="str">
            <v>내수</v>
          </cell>
          <cell r="M38" t="str">
            <v>이승민</v>
          </cell>
          <cell r="P38" t="str">
            <v>연결기준</v>
          </cell>
          <cell r="S38">
            <v>0</v>
          </cell>
          <cell r="V38">
            <v>4620000</v>
          </cell>
          <cell r="X38">
            <v>0</v>
          </cell>
          <cell r="Z38">
            <v>2580</v>
          </cell>
          <cell r="AA38">
            <v>2416000</v>
          </cell>
          <cell r="AC38">
            <v>0</v>
          </cell>
          <cell r="AE38">
            <v>160</v>
          </cell>
          <cell r="AF38">
            <v>2398000</v>
          </cell>
          <cell r="AH38">
            <v>0</v>
          </cell>
          <cell r="AJ38">
            <v>1419</v>
          </cell>
          <cell r="AK38">
            <v>1332000</v>
          </cell>
          <cell r="AM38">
            <v>0</v>
          </cell>
          <cell r="AP38">
            <v>81645000</v>
          </cell>
          <cell r="AR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I38">
            <v>0</v>
          </cell>
          <cell r="BJ38">
            <v>0</v>
          </cell>
          <cell r="BL38">
            <v>0</v>
          </cell>
          <cell r="BN38">
            <v>0</v>
          </cell>
          <cell r="BO38">
            <v>0</v>
          </cell>
          <cell r="BQ38">
            <v>0</v>
          </cell>
          <cell r="BS38">
            <v>0</v>
          </cell>
          <cell r="BT38">
            <v>0</v>
          </cell>
          <cell r="BV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4159</v>
          </cell>
          <cell r="CC38">
            <v>92411000</v>
          </cell>
        </row>
        <row r="39">
          <cell r="A39" t="str">
            <v>휴.CRM1</v>
          </cell>
          <cell r="B39" t="str">
            <v>국산</v>
          </cell>
          <cell r="C39" t="str">
            <v>각형</v>
          </cell>
          <cell r="D39" t="str">
            <v>Pack</v>
          </cell>
          <cell r="E39" t="str">
            <v>523450</v>
          </cell>
          <cell r="F39" t="str">
            <v>523450B1(I/P)</v>
          </cell>
          <cell r="G39" t="str">
            <v>523450B1(I/P)</v>
          </cell>
          <cell r="H39" t="str">
            <v>LGE WLL</v>
          </cell>
          <cell r="I39" t="str">
            <v>LGE WLL</v>
          </cell>
          <cell r="J39" t="str">
            <v>로컬</v>
          </cell>
          <cell r="K39" t="str">
            <v>USD</v>
          </cell>
          <cell r="L39" t="str">
            <v>내수</v>
          </cell>
          <cell r="M39" t="str">
            <v>이지훈</v>
          </cell>
          <cell r="N39">
            <v>1</v>
          </cell>
          <cell r="O39" t="str">
            <v>기타</v>
          </cell>
          <cell r="P39" t="str">
            <v>연결기준</v>
          </cell>
          <cell r="S39">
            <v>0</v>
          </cell>
          <cell r="W39">
            <v>3.1999766926931592</v>
          </cell>
          <cell r="X39">
            <v>8581</v>
          </cell>
          <cell r="Y39">
            <v>8581</v>
          </cell>
          <cell r="Z39">
            <v>27459</v>
          </cell>
          <cell r="AA39">
            <v>25759000</v>
          </cell>
          <cell r="AB39">
            <v>3.2</v>
          </cell>
          <cell r="AC39">
            <v>11000</v>
          </cell>
          <cell r="AD39">
            <v>11000</v>
          </cell>
          <cell r="AE39">
            <v>35200</v>
          </cell>
          <cell r="AF39">
            <v>33257000</v>
          </cell>
          <cell r="AG39">
            <v>3.2</v>
          </cell>
          <cell r="AH39">
            <v>12000</v>
          </cell>
          <cell r="AI39">
            <v>12000</v>
          </cell>
          <cell r="AJ39">
            <v>38400</v>
          </cell>
          <cell r="AK39">
            <v>35984000</v>
          </cell>
          <cell r="AL39">
            <v>3.2</v>
          </cell>
          <cell r="AM39">
            <v>15000</v>
          </cell>
          <cell r="AN39">
            <v>15000</v>
          </cell>
          <cell r="AO39">
            <v>48000</v>
          </cell>
          <cell r="AP39">
            <v>44602000</v>
          </cell>
          <cell r="AQ39">
            <v>3.2</v>
          </cell>
          <cell r="AR39">
            <v>0</v>
          </cell>
          <cell r="AT39">
            <v>0</v>
          </cell>
          <cell r="AU39">
            <v>0</v>
          </cell>
          <cell r="AV39">
            <v>3.04</v>
          </cell>
          <cell r="AW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I39">
            <v>0</v>
          </cell>
          <cell r="BJ39">
            <v>0</v>
          </cell>
          <cell r="BL39">
            <v>0</v>
          </cell>
          <cell r="BN39">
            <v>0</v>
          </cell>
          <cell r="BO39">
            <v>0</v>
          </cell>
          <cell r="BQ39">
            <v>0</v>
          </cell>
          <cell r="BS39">
            <v>0</v>
          </cell>
          <cell r="BT39">
            <v>0</v>
          </cell>
          <cell r="BV39">
            <v>0</v>
          </cell>
          <cell r="BX39">
            <v>0</v>
          </cell>
          <cell r="BY39">
            <v>0</v>
          </cell>
          <cell r="BZ39">
            <v>46581</v>
          </cell>
          <cell r="CA39">
            <v>46581</v>
          </cell>
          <cell r="CB39">
            <v>149059</v>
          </cell>
          <cell r="CC39">
            <v>139602000</v>
          </cell>
        </row>
        <row r="40">
          <cell r="A40" t="str">
            <v>휴.CRM1</v>
          </cell>
          <cell r="B40" t="str">
            <v>국산</v>
          </cell>
          <cell r="C40" t="str">
            <v>각형</v>
          </cell>
          <cell r="D40" t="str">
            <v>Pack</v>
          </cell>
          <cell r="E40" t="str">
            <v>633048</v>
          </cell>
          <cell r="F40" t="str">
            <v>633048A1</v>
          </cell>
          <cell r="G40" t="str">
            <v>633048A1</v>
          </cell>
          <cell r="H40" t="str">
            <v>LGE WLL</v>
          </cell>
          <cell r="I40" t="str">
            <v>LGE WLL</v>
          </cell>
          <cell r="J40" t="str">
            <v>로컬</v>
          </cell>
          <cell r="K40" t="str">
            <v>USD</v>
          </cell>
          <cell r="L40" t="str">
            <v>내수</v>
          </cell>
          <cell r="M40" t="str">
            <v>이지훈</v>
          </cell>
          <cell r="N40">
            <v>1</v>
          </cell>
          <cell r="O40" t="str">
            <v>기타</v>
          </cell>
          <cell r="P40" t="str">
            <v>연결기준</v>
          </cell>
          <cell r="W40">
            <v>3.94</v>
          </cell>
          <cell r="X40">
            <v>200</v>
          </cell>
          <cell r="Y40">
            <v>200</v>
          </cell>
          <cell r="Z40">
            <v>788</v>
          </cell>
          <cell r="AA40">
            <v>740000</v>
          </cell>
          <cell r="AC40">
            <v>0</v>
          </cell>
          <cell r="AG40">
            <v>3.971558120362737</v>
          </cell>
          <cell r="AH40">
            <v>2426</v>
          </cell>
          <cell r="AI40">
            <v>2426</v>
          </cell>
          <cell r="AJ40">
            <v>9635</v>
          </cell>
          <cell r="AK40">
            <v>8976000</v>
          </cell>
          <cell r="AM40">
            <v>0</v>
          </cell>
          <cell r="AO40">
            <v>0</v>
          </cell>
          <cell r="AP40">
            <v>0</v>
          </cell>
          <cell r="AQ40">
            <v>2.2000000000000002</v>
          </cell>
          <cell r="AR40">
            <v>0</v>
          </cell>
          <cell r="AT40">
            <v>0</v>
          </cell>
          <cell r="AU40">
            <v>0</v>
          </cell>
          <cell r="AV40">
            <v>2.09</v>
          </cell>
          <cell r="AW40">
            <v>0</v>
          </cell>
          <cell r="AY40">
            <v>0</v>
          </cell>
          <cell r="AZ40">
            <v>0</v>
          </cell>
          <cell r="BA40">
            <v>2.09</v>
          </cell>
          <cell r="BB40">
            <v>0</v>
          </cell>
          <cell r="BD40">
            <v>0</v>
          </cell>
          <cell r="BE40">
            <v>0</v>
          </cell>
          <cell r="BF40">
            <v>2.09</v>
          </cell>
          <cell r="BG40">
            <v>0</v>
          </cell>
          <cell r="BI40">
            <v>0</v>
          </cell>
          <cell r="BJ40">
            <v>0</v>
          </cell>
          <cell r="BL40">
            <v>0</v>
          </cell>
          <cell r="BN40">
            <v>0</v>
          </cell>
          <cell r="BO40">
            <v>0</v>
          </cell>
          <cell r="BQ40">
            <v>0</v>
          </cell>
          <cell r="BS40">
            <v>0</v>
          </cell>
          <cell r="BT40">
            <v>0</v>
          </cell>
          <cell r="BV40">
            <v>0</v>
          </cell>
          <cell r="BX40">
            <v>0</v>
          </cell>
          <cell r="BY40">
            <v>0</v>
          </cell>
          <cell r="BZ40">
            <v>2626</v>
          </cell>
          <cell r="CA40">
            <v>2626</v>
          </cell>
          <cell r="CB40">
            <v>10423</v>
          </cell>
          <cell r="CC40">
            <v>9716000</v>
          </cell>
        </row>
        <row r="41">
          <cell r="A41" t="str">
            <v>휴.CRM1</v>
          </cell>
          <cell r="B41" t="str">
            <v>국산</v>
          </cell>
          <cell r="C41" t="str">
            <v>원통형</v>
          </cell>
          <cell r="D41" t="str">
            <v>Pack</v>
          </cell>
          <cell r="E41" t="str">
            <v>018650</v>
          </cell>
          <cell r="F41" t="str">
            <v>018650S2</v>
          </cell>
          <cell r="G41" t="str">
            <v>018650S2</v>
          </cell>
          <cell r="H41" t="str">
            <v>LGE WLL</v>
          </cell>
          <cell r="I41" t="str">
            <v>S2 평가감</v>
          </cell>
          <cell r="J41" t="str">
            <v>로컬</v>
          </cell>
          <cell r="K41" t="str">
            <v>KRW</v>
          </cell>
          <cell r="L41" t="str">
            <v>내수</v>
          </cell>
          <cell r="M41" t="str">
            <v>이지훈</v>
          </cell>
          <cell r="N41">
            <v>1</v>
          </cell>
          <cell r="O41" t="str">
            <v>기타</v>
          </cell>
          <cell r="P41" t="str">
            <v>연결기준</v>
          </cell>
          <cell r="R41">
            <v>2.5</v>
          </cell>
          <cell r="S41">
            <v>105120</v>
          </cell>
          <cell r="T41">
            <v>105120</v>
          </cell>
          <cell r="U41">
            <v>262800</v>
          </cell>
          <cell r="V41">
            <v>247269000</v>
          </cell>
          <cell r="X41">
            <v>0</v>
          </cell>
          <cell r="AC41">
            <v>0</v>
          </cell>
          <cell r="AH41">
            <v>0</v>
          </cell>
          <cell r="AM41">
            <v>0</v>
          </cell>
          <cell r="AO41">
            <v>0</v>
          </cell>
          <cell r="AP41">
            <v>0</v>
          </cell>
          <cell r="AQ41">
            <v>3.3</v>
          </cell>
          <cell r="AR41">
            <v>0</v>
          </cell>
          <cell r="AT41">
            <v>0</v>
          </cell>
          <cell r="AU41">
            <v>0</v>
          </cell>
          <cell r="AV41">
            <v>3.1349999999999998</v>
          </cell>
          <cell r="AW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I41">
            <v>0</v>
          </cell>
          <cell r="BJ41">
            <v>0</v>
          </cell>
          <cell r="BL41">
            <v>0</v>
          </cell>
          <cell r="BN41">
            <v>0</v>
          </cell>
          <cell r="BO41">
            <v>0</v>
          </cell>
          <cell r="BQ41">
            <v>0</v>
          </cell>
          <cell r="BS41">
            <v>0</v>
          </cell>
          <cell r="BT41">
            <v>0</v>
          </cell>
          <cell r="BV41">
            <v>0</v>
          </cell>
          <cell r="BX41">
            <v>0</v>
          </cell>
          <cell r="BY41">
            <v>0</v>
          </cell>
          <cell r="BZ41">
            <v>105120</v>
          </cell>
          <cell r="CA41">
            <v>105120</v>
          </cell>
          <cell r="CB41">
            <v>262800</v>
          </cell>
          <cell r="CC41">
            <v>247269000</v>
          </cell>
        </row>
        <row r="42">
          <cell r="A42" t="str">
            <v>휴.CRM1</v>
          </cell>
          <cell r="B42" t="str">
            <v>국산</v>
          </cell>
          <cell r="C42" t="str">
            <v>각형</v>
          </cell>
          <cell r="D42" t="str">
            <v>Pack</v>
          </cell>
          <cell r="E42" t="str">
            <v>423443</v>
          </cell>
          <cell r="F42" t="str">
            <v>423443A1(H/P)</v>
          </cell>
          <cell r="G42" t="str">
            <v>423443A1(I/P)</v>
          </cell>
          <cell r="H42" t="str">
            <v>LGE China</v>
          </cell>
          <cell r="I42" t="str">
            <v>LGE China</v>
          </cell>
          <cell r="J42" t="str">
            <v>직수출</v>
          </cell>
          <cell r="K42" t="str">
            <v>USD</v>
          </cell>
          <cell r="L42" t="str">
            <v>중국</v>
          </cell>
          <cell r="M42" t="str">
            <v>이승민</v>
          </cell>
          <cell r="N42">
            <v>1</v>
          </cell>
          <cell r="O42" t="str">
            <v>휴대폰</v>
          </cell>
          <cell r="P42" t="str">
            <v>연결기준</v>
          </cell>
          <cell r="S42">
            <v>0</v>
          </cell>
          <cell r="X42">
            <v>0</v>
          </cell>
          <cell r="AC42">
            <v>0</v>
          </cell>
          <cell r="AH42">
            <v>0</v>
          </cell>
          <cell r="AM42">
            <v>0</v>
          </cell>
          <cell r="AR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Y42">
            <v>0</v>
          </cell>
          <cell r="AZ42">
            <v>0</v>
          </cell>
          <cell r="BA42">
            <v>3.2774999999999999</v>
          </cell>
          <cell r="BB42">
            <v>0</v>
          </cell>
          <cell r="BD42">
            <v>0</v>
          </cell>
          <cell r="BE42">
            <v>0</v>
          </cell>
          <cell r="BF42">
            <v>3.2774999999999999</v>
          </cell>
          <cell r="BG42">
            <v>0</v>
          </cell>
          <cell r="BI42">
            <v>0</v>
          </cell>
          <cell r="BJ42">
            <v>0</v>
          </cell>
          <cell r="BK42">
            <v>2.8</v>
          </cell>
          <cell r="BL42">
            <v>0</v>
          </cell>
          <cell r="BN42">
            <v>0</v>
          </cell>
          <cell r="BO42">
            <v>0</v>
          </cell>
          <cell r="BP42">
            <v>2.8</v>
          </cell>
          <cell r="BQ42">
            <v>0</v>
          </cell>
          <cell r="BS42">
            <v>0</v>
          </cell>
          <cell r="BT42">
            <v>0</v>
          </cell>
          <cell r="BU42">
            <v>2.8</v>
          </cell>
          <cell r="BV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</row>
        <row r="43">
          <cell r="A43" t="str">
            <v>휴.CRM1</v>
          </cell>
          <cell r="B43" t="str">
            <v>국산</v>
          </cell>
          <cell r="C43" t="str">
            <v>각형</v>
          </cell>
          <cell r="D43" t="str">
            <v>Pack</v>
          </cell>
          <cell r="E43" t="str">
            <v>423443</v>
          </cell>
          <cell r="F43" t="str">
            <v>423443Z1(I/P)</v>
          </cell>
          <cell r="G43" t="str">
            <v>423443Z1(I/P)</v>
          </cell>
          <cell r="H43" t="str">
            <v>LGE China</v>
          </cell>
          <cell r="I43" t="str">
            <v>LGE China</v>
          </cell>
          <cell r="J43" t="str">
            <v>직수출</v>
          </cell>
          <cell r="K43" t="str">
            <v>USD</v>
          </cell>
          <cell r="L43" t="str">
            <v>중국</v>
          </cell>
          <cell r="M43" t="str">
            <v>이승민</v>
          </cell>
          <cell r="N43">
            <v>1</v>
          </cell>
          <cell r="O43" t="str">
            <v>휴대폰</v>
          </cell>
          <cell r="P43" t="str">
            <v>연결기준</v>
          </cell>
          <cell r="S43">
            <v>0</v>
          </cell>
          <cell r="X43">
            <v>0</v>
          </cell>
          <cell r="AC43">
            <v>0</v>
          </cell>
          <cell r="AG43">
            <v>2.2000000000000002</v>
          </cell>
          <cell r="AH43">
            <v>139400</v>
          </cell>
          <cell r="AI43">
            <v>139400</v>
          </cell>
          <cell r="AJ43">
            <v>306680</v>
          </cell>
          <cell r="AK43">
            <v>285029000</v>
          </cell>
          <cell r="AL43">
            <v>2.1800000000000002</v>
          </cell>
          <cell r="AM43">
            <v>330000</v>
          </cell>
          <cell r="AN43">
            <v>330000</v>
          </cell>
          <cell r="AO43">
            <v>719400</v>
          </cell>
          <cell r="AP43">
            <v>668781000</v>
          </cell>
          <cell r="AQ43">
            <v>2.1800000000000002</v>
          </cell>
          <cell r="AR43">
            <v>540000</v>
          </cell>
          <cell r="AS43">
            <v>540000</v>
          </cell>
          <cell r="AT43">
            <v>1177200</v>
          </cell>
          <cell r="AU43">
            <v>1088910000</v>
          </cell>
          <cell r="AV43">
            <v>2.0499999999999998</v>
          </cell>
          <cell r="AW43">
            <v>580000</v>
          </cell>
          <cell r="AX43">
            <v>580000</v>
          </cell>
          <cell r="AY43">
            <v>1189000</v>
          </cell>
          <cell r="AZ43">
            <v>1093880000</v>
          </cell>
          <cell r="BA43">
            <v>2.0499999999999998</v>
          </cell>
          <cell r="BB43">
            <v>560000</v>
          </cell>
          <cell r="BC43">
            <v>560000</v>
          </cell>
          <cell r="BD43">
            <v>1148000</v>
          </cell>
          <cell r="BE43">
            <v>1056160000</v>
          </cell>
          <cell r="BF43">
            <v>2.0499999999999998</v>
          </cell>
          <cell r="BG43">
            <v>500000</v>
          </cell>
          <cell r="BH43">
            <v>500000</v>
          </cell>
          <cell r="BI43">
            <v>1024999.9999999999</v>
          </cell>
          <cell r="BJ43">
            <v>942999999.99999988</v>
          </cell>
          <cell r="BK43">
            <v>1.85</v>
          </cell>
          <cell r="BL43">
            <v>500000</v>
          </cell>
          <cell r="BM43">
            <v>500000</v>
          </cell>
          <cell r="BN43">
            <v>925000</v>
          </cell>
          <cell r="BO43">
            <v>855625000</v>
          </cell>
          <cell r="BP43">
            <v>1.85</v>
          </cell>
          <cell r="BQ43">
            <v>500000</v>
          </cell>
          <cell r="BR43">
            <v>500000</v>
          </cell>
          <cell r="BS43">
            <v>925000</v>
          </cell>
          <cell r="BT43">
            <v>855625000</v>
          </cell>
          <cell r="BU43">
            <v>2.1</v>
          </cell>
          <cell r="BV43">
            <v>150000</v>
          </cell>
          <cell r="BW43">
            <v>150000</v>
          </cell>
          <cell r="BX43">
            <v>315000</v>
          </cell>
          <cell r="BY43">
            <v>291375000</v>
          </cell>
          <cell r="BZ43">
            <v>3799400</v>
          </cell>
          <cell r="CA43">
            <v>3799400</v>
          </cell>
          <cell r="CB43">
            <v>7730280</v>
          </cell>
          <cell r="CC43">
            <v>7138385000</v>
          </cell>
        </row>
        <row r="44">
          <cell r="A44" t="str">
            <v>휴.CRM1</v>
          </cell>
          <cell r="B44" t="str">
            <v>국산</v>
          </cell>
          <cell r="C44" t="str">
            <v>각형</v>
          </cell>
          <cell r="D44" t="str">
            <v>Pack</v>
          </cell>
          <cell r="E44" t="str">
            <v>423446</v>
          </cell>
          <cell r="F44" t="str">
            <v>423446L1(I/P)</v>
          </cell>
          <cell r="G44" t="str">
            <v>423446L1(I/P)</v>
          </cell>
          <cell r="H44" t="str">
            <v>LGE China</v>
          </cell>
          <cell r="I44" t="str">
            <v>LGE China</v>
          </cell>
          <cell r="J44" t="str">
            <v>직수출</v>
          </cell>
          <cell r="K44" t="str">
            <v>USD</v>
          </cell>
          <cell r="L44" t="str">
            <v>중국</v>
          </cell>
          <cell r="M44" t="str">
            <v>이승민</v>
          </cell>
          <cell r="N44">
            <v>1</v>
          </cell>
          <cell r="O44" t="str">
            <v>휴대폰</v>
          </cell>
          <cell r="P44" t="str">
            <v>연결기준</v>
          </cell>
          <cell r="S44">
            <v>0</v>
          </cell>
          <cell r="X44">
            <v>0</v>
          </cell>
          <cell r="AC44">
            <v>0</v>
          </cell>
          <cell r="AH44">
            <v>0</v>
          </cell>
          <cell r="AM44">
            <v>0</v>
          </cell>
          <cell r="AQ44">
            <v>3.3</v>
          </cell>
          <cell r="AR44">
            <v>60000</v>
          </cell>
          <cell r="AS44">
            <v>60000</v>
          </cell>
          <cell r="AT44">
            <v>198000</v>
          </cell>
          <cell r="AU44">
            <v>183150000</v>
          </cell>
          <cell r="AV44">
            <v>3.1349999999999998</v>
          </cell>
          <cell r="AW44">
            <v>130000</v>
          </cell>
          <cell r="AX44">
            <v>130000</v>
          </cell>
          <cell r="AY44">
            <v>407550</v>
          </cell>
          <cell r="AZ44">
            <v>374946000</v>
          </cell>
          <cell r="BA44">
            <v>3.1349999999999998</v>
          </cell>
          <cell r="BB44">
            <v>160000</v>
          </cell>
          <cell r="BC44">
            <v>160000</v>
          </cell>
          <cell r="BD44">
            <v>501599.99999999994</v>
          </cell>
          <cell r="BE44">
            <v>461471999.99999994</v>
          </cell>
          <cell r="BF44">
            <v>3.1349999999999998</v>
          </cell>
          <cell r="BG44">
            <v>200000</v>
          </cell>
          <cell r="BH44">
            <v>200000</v>
          </cell>
          <cell r="BI44">
            <v>627000</v>
          </cell>
          <cell r="BJ44">
            <v>576840000</v>
          </cell>
          <cell r="BK44">
            <v>3</v>
          </cell>
          <cell r="BL44">
            <v>250000</v>
          </cell>
          <cell r="BM44">
            <v>250000</v>
          </cell>
          <cell r="BN44">
            <v>750000</v>
          </cell>
          <cell r="BO44">
            <v>693750000</v>
          </cell>
          <cell r="BP44">
            <v>3</v>
          </cell>
          <cell r="BQ44">
            <v>300000</v>
          </cell>
          <cell r="BR44">
            <v>300000</v>
          </cell>
          <cell r="BS44">
            <v>900000</v>
          </cell>
          <cell r="BT44">
            <v>832500000</v>
          </cell>
          <cell r="BU44">
            <v>3</v>
          </cell>
          <cell r="BV44">
            <v>100000</v>
          </cell>
          <cell r="BW44">
            <v>100000</v>
          </cell>
          <cell r="BX44">
            <v>300000</v>
          </cell>
          <cell r="BY44">
            <v>277500000</v>
          </cell>
          <cell r="BZ44">
            <v>1200000</v>
          </cell>
          <cell r="CA44">
            <v>1200000</v>
          </cell>
          <cell r="CB44">
            <v>3684150</v>
          </cell>
          <cell r="CC44">
            <v>3400158000</v>
          </cell>
        </row>
        <row r="45">
          <cell r="A45" t="str">
            <v>휴.CRM1</v>
          </cell>
          <cell r="B45" t="str">
            <v>국산</v>
          </cell>
          <cell r="C45" t="str">
            <v>각형</v>
          </cell>
          <cell r="D45" t="str">
            <v>Pack</v>
          </cell>
          <cell r="E45" t="str">
            <v>423450</v>
          </cell>
          <cell r="F45" t="str">
            <v>423450A1(H/P)</v>
          </cell>
          <cell r="G45" t="str">
            <v>423450A1(H/P)</v>
          </cell>
          <cell r="H45" t="str">
            <v>LGE China</v>
          </cell>
          <cell r="I45" t="str">
            <v>LGE China</v>
          </cell>
          <cell r="J45" t="str">
            <v>직수출</v>
          </cell>
          <cell r="K45" t="str">
            <v>USD</v>
          </cell>
          <cell r="L45" t="str">
            <v>중국</v>
          </cell>
          <cell r="M45" t="str">
            <v>이승민</v>
          </cell>
          <cell r="N45">
            <v>1</v>
          </cell>
          <cell r="O45" t="str">
            <v>휴대폰</v>
          </cell>
          <cell r="P45" t="str">
            <v>연결기준</v>
          </cell>
          <cell r="R45">
            <v>3.86</v>
          </cell>
          <cell r="S45">
            <v>150</v>
          </cell>
          <cell r="T45">
            <v>150</v>
          </cell>
          <cell r="U45">
            <v>579</v>
          </cell>
          <cell r="V45">
            <v>545000</v>
          </cell>
          <cell r="W45">
            <v>3.86</v>
          </cell>
          <cell r="X45">
            <v>24200</v>
          </cell>
          <cell r="Y45">
            <v>24200</v>
          </cell>
          <cell r="Z45">
            <v>93412</v>
          </cell>
          <cell r="AA45">
            <v>87648000</v>
          </cell>
          <cell r="AC45">
            <v>0</v>
          </cell>
          <cell r="AH45">
            <v>0</v>
          </cell>
          <cell r="AM45">
            <v>0</v>
          </cell>
          <cell r="AQ45">
            <v>3.45</v>
          </cell>
          <cell r="AR45">
            <v>0</v>
          </cell>
          <cell r="AT45">
            <v>0</v>
          </cell>
          <cell r="AU45">
            <v>0</v>
          </cell>
          <cell r="AV45">
            <v>3.2774999999999999</v>
          </cell>
          <cell r="AW45">
            <v>0</v>
          </cell>
          <cell r="AY45">
            <v>0</v>
          </cell>
          <cell r="AZ45">
            <v>0</v>
          </cell>
          <cell r="BA45">
            <v>3.2774999999999999</v>
          </cell>
          <cell r="BB45">
            <v>0</v>
          </cell>
          <cell r="BD45">
            <v>0</v>
          </cell>
          <cell r="BE45">
            <v>0</v>
          </cell>
          <cell r="BF45">
            <v>3.2774999999999999</v>
          </cell>
          <cell r="BG45">
            <v>0</v>
          </cell>
          <cell r="BI45">
            <v>0</v>
          </cell>
          <cell r="BJ45">
            <v>0</v>
          </cell>
          <cell r="BK45">
            <v>2.8</v>
          </cell>
          <cell r="BL45">
            <v>0</v>
          </cell>
          <cell r="BN45">
            <v>0</v>
          </cell>
          <cell r="BO45">
            <v>0</v>
          </cell>
          <cell r="BP45">
            <v>2.8</v>
          </cell>
          <cell r="BQ45">
            <v>0</v>
          </cell>
          <cell r="BS45">
            <v>0</v>
          </cell>
          <cell r="BT45">
            <v>0</v>
          </cell>
          <cell r="BU45">
            <v>2.8</v>
          </cell>
          <cell r="BV45">
            <v>0</v>
          </cell>
          <cell r="BX45">
            <v>0</v>
          </cell>
          <cell r="BY45">
            <v>0</v>
          </cell>
          <cell r="BZ45">
            <v>24350</v>
          </cell>
          <cell r="CA45">
            <v>24350</v>
          </cell>
          <cell r="CB45">
            <v>93991</v>
          </cell>
          <cell r="CC45">
            <v>88193000</v>
          </cell>
        </row>
        <row r="46">
          <cell r="A46" t="str">
            <v>휴.CRM1</v>
          </cell>
          <cell r="B46" t="str">
            <v>CN</v>
          </cell>
          <cell r="C46" t="str">
            <v>각형</v>
          </cell>
          <cell r="D46" t="str">
            <v>Pack</v>
          </cell>
          <cell r="E46" t="str">
            <v>423450</v>
          </cell>
          <cell r="F46" t="str">
            <v>423450A1(I/P)</v>
          </cell>
          <cell r="G46" t="str">
            <v>423450A1(I/P)</v>
          </cell>
          <cell r="H46" t="str">
            <v>LGE China</v>
          </cell>
          <cell r="I46" t="str">
            <v>LGE China</v>
          </cell>
          <cell r="J46" t="str">
            <v>직수출</v>
          </cell>
          <cell r="K46" t="str">
            <v>USD</v>
          </cell>
          <cell r="L46" t="str">
            <v>중국</v>
          </cell>
          <cell r="M46" t="str">
            <v>이승민</v>
          </cell>
          <cell r="N46">
            <v>1</v>
          </cell>
          <cell r="O46" t="str">
            <v>휴대폰</v>
          </cell>
          <cell r="P46" t="str">
            <v>연결기준</v>
          </cell>
          <cell r="R46">
            <v>2.9</v>
          </cell>
          <cell r="S46">
            <v>82000</v>
          </cell>
          <cell r="T46">
            <v>82000</v>
          </cell>
          <cell r="U46">
            <v>237800</v>
          </cell>
          <cell r="V46">
            <v>223092000</v>
          </cell>
          <cell r="W46">
            <v>2.3670454545454547</v>
          </cell>
          <cell r="X46">
            <v>88000</v>
          </cell>
          <cell r="Y46">
            <v>88000</v>
          </cell>
          <cell r="Z46">
            <v>208300</v>
          </cell>
          <cell r="AA46">
            <v>195448000</v>
          </cell>
          <cell r="AB46">
            <v>2.3516209476309227</v>
          </cell>
          <cell r="AC46">
            <v>25263</v>
          </cell>
          <cell r="AD46">
            <v>25263</v>
          </cell>
          <cell r="AE46">
            <v>59409</v>
          </cell>
          <cell r="AF46">
            <v>56117000</v>
          </cell>
          <cell r="AG46">
            <v>2.2300561797752807</v>
          </cell>
          <cell r="AH46">
            <v>71200</v>
          </cell>
          <cell r="AI46">
            <v>71200</v>
          </cell>
          <cell r="AJ46">
            <v>158780</v>
          </cell>
          <cell r="AK46">
            <v>147570000</v>
          </cell>
          <cell r="AM46">
            <v>0</v>
          </cell>
          <cell r="AQ46">
            <v>2.1800000000000002</v>
          </cell>
          <cell r="AR46">
            <v>80000</v>
          </cell>
          <cell r="AS46">
            <v>80000</v>
          </cell>
          <cell r="AT46">
            <v>174400</v>
          </cell>
          <cell r="AU46">
            <v>161320000</v>
          </cell>
          <cell r="AV46">
            <v>2.0499999999999998</v>
          </cell>
          <cell r="AW46">
            <v>10000</v>
          </cell>
          <cell r="AX46">
            <v>10000</v>
          </cell>
          <cell r="AY46">
            <v>20500</v>
          </cell>
          <cell r="AZ46">
            <v>18860000</v>
          </cell>
          <cell r="BA46">
            <v>2.0499999999999998</v>
          </cell>
          <cell r="BB46">
            <v>10000</v>
          </cell>
          <cell r="BC46">
            <v>10000</v>
          </cell>
          <cell r="BD46">
            <v>20500</v>
          </cell>
          <cell r="BE46">
            <v>18860000</v>
          </cell>
          <cell r="BF46">
            <v>2.0499999999999998</v>
          </cell>
          <cell r="BG46">
            <v>20000</v>
          </cell>
          <cell r="BH46">
            <v>20000</v>
          </cell>
          <cell r="BI46">
            <v>41000</v>
          </cell>
          <cell r="BJ46">
            <v>37720000</v>
          </cell>
          <cell r="BK46">
            <v>1.85</v>
          </cell>
          <cell r="BL46">
            <v>20000</v>
          </cell>
          <cell r="BM46">
            <v>20000</v>
          </cell>
          <cell r="BN46">
            <v>37000</v>
          </cell>
          <cell r="BO46">
            <v>34225000</v>
          </cell>
          <cell r="BP46">
            <v>1.85</v>
          </cell>
          <cell r="BQ46">
            <v>20000</v>
          </cell>
          <cell r="BR46">
            <v>20000</v>
          </cell>
          <cell r="BS46">
            <v>37000</v>
          </cell>
          <cell r="BT46">
            <v>34225000</v>
          </cell>
          <cell r="BU46">
            <v>2</v>
          </cell>
          <cell r="BV46">
            <v>0</v>
          </cell>
          <cell r="BX46">
            <v>0</v>
          </cell>
          <cell r="BY46">
            <v>0</v>
          </cell>
          <cell r="BZ46">
            <v>426463</v>
          </cell>
          <cell r="CA46">
            <v>426463</v>
          </cell>
          <cell r="CB46">
            <v>994689</v>
          </cell>
          <cell r="CC46">
            <v>927437000</v>
          </cell>
        </row>
        <row r="47">
          <cell r="A47" t="str">
            <v>휴.CRM1</v>
          </cell>
          <cell r="B47" t="str">
            <v>국산</v>
          </cell>
          <cell r="C47" t="str">
            <v>각형</v>
          </cell>
          <cell r="D47" t="str">
            <v>Pack</v>
          </cell>
          <cell r="E47" t="str">
            <v>423450</v>
          </cell>
          <cell r="F47" t="str">
            <v>423450C1(H/P)</v>
          </cell>
          <cell r="G47" t="str">
            <v>423450C1(H/P)</v>
          </cell>
          <cell r="H47" t="str">
            <v>LGE China</v>
          </cell>
          <cell r="I47" t="str">
            <v>LGE China</v>
          </cell>
          <cell r="J47" t="str">
            <v>직수출</v>
          </cell>
          <cell r="K47" t="str">
            <v>USD</v>
          </cell>
          <cell r="L47" t="str">
            <v>중국</v>
          </cell>
          <cell r="M47" t="str">
            <v>이승민</v>
          </cell>
          <cell r="N47">
            <v>1</v>
          </cell>
          <cell r="O47" t="str">
            <v>휴대폰</v>
          </cell>
          <cell r="P47" t="str">
            <v>연결기준</v>
          </cell>
          <cell r="S47">
            <v>0</v>
          </cell>
          <cell r="X47">
            <v>0</v>
          </cell>
          <cell r="AC47">
            <v>0</v>
          </cell>
          <cell r="AH47">
            <v>0</v>
          </cell>
          <cell r="AM47">
            <v>0</v>
          </cell>
          <cell r="AQ47">
            <v>3.4</v>
          </cell>
          <cell r="AR47">
            <v>0</v>
          </cell>
          <cell r="AT47">
            <v>0</v>
          </cell>
          <cell r="AU47">
            <v>0</v>
          </cell>
          <cell r="AV47">
            <v>3.23</v>
          </cell>
          <cell r="AW47">
            <v>0</v>
          </cell>
          <cell r="AY47">
            <v>0</v>
          </cell>
          <cell r="AZ47">
            <v>0</v>
          </cell>
          <cell r="BA47">
            <v>3.23</v>
          </cell>
          <cell r="BB47">
            <v>0</v>
          </cell>
          <cell r="BD47">
            <v>0</v>
          </cell>
          <cell r="BE47">
            <v>0</v>
          </cell>
          <cell r="BF47">
            <v>3.23</v>
          </cell>
          <cell r="BG47">
            <v>0</v>
          </cell>
          <cell r="BI47">
            <v>0</v>
          </cell>
          <cell r="BJ47">
            <v>0</v>
          </cell>
          <cell r="BK47">
            <v>2.5499999999999998</v>
          </cell>
          <cell r="BL47">
            <v>0</v>
          </cell>
          <cell r="BN47">
            <v>0</v>
          </cell>
          <cell r="BO47">
            <v>0</v>
          </cell>
          <cell r="BP47">
            <v>2.5499999999999998</v>
          </cell>
          <cell r="BQ47">
            <v>0</v>
          </cell>
          <cell r="BS47">
            <v>0</v>
          </cell>
          <cell r="BT47">
            <v>0</v>
          </cell>
          <cell r="BU47">
            <v>2.5499999999999998</v>
          </cell>
          <cell r="BV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</row>
        <row r="48">
          <cell r="A48" t="str">
            <v>휴.CRM1</v>
          </cell>
          <cell r="B48" t="str">
            <v>국산</v>
          </cell>
          <cell r="C48" t="str">
            <v>각형</v>
          </cell>
          <cell r="D48" t="str">
            <v>Pack</v>
          </cell>
          <cell r="E48" t="str">
            <v>423450</v>
          </cell>
          <cell r="F48" t="str">
            <v>423450C1(I/P)</v>
          </cell>
          <cell r="G48" t="str">
            <v>423450C1(I/P)</v>
          </cell>
          <cell r="H48" t="str">
            <v>LGE China</v>
          </cell>
          <cell r="I48" t="str">
            <v>LGE China</v>
          </cell>
          <cell r="J48" t="str">
            <v>직수출</v>
          </cell>
          <cell r="K48" t="str">
            <v>USD</v>
          </cell>
          <cell r="L48" t="str">
            <v>중국</v>
          </cell>
          <cell r="M48" t="str">
            <v>이승민</v>
          </cell>
          <cell r="N48">
            <v>1</v>
          </cell>
          <cell r="O48" t="str">
            <v>휴대폰</v>
          </cell>
          <cell r="P48" t="str">
            <v>연결기준</v>
          </cell>
          <cell r="R48">
            <v>3.5197368421052633</v>
          </cell>
          <cell r="S48">
            <v>45600</v>
          </cell>
          <cell r="T48">
            <v>45600</v>
          </cell>
          <cell r="U48">
            <v>160500</v>
          </cell>
          <cell r="V48">
            <v>150640000</v>
          </cell>
          <cell r="W48">
            <v>3.5</v>
          </cell>
          <cell r="X48">
            <v>35200</v>
          </cell>
          <cell r="Y48">
            <v>35200</v>
          </cell>
          <cell r="Z48">
            <v>123200</v>
          </cell>
          <cell r="AA48">
            <v>115599000</v>
          </cell>
          <cell r="AB48">
            <v>3.5</v>
          </cell>
          <cell r="AC48">
            <v>15600</v>
          </cell>
          <cell r="AD48">
            <v>15600</v>
          </cell>
          <cell r="AE48">
            <v>54600</v>
          </cell>
          <cell r="AF48">
            <v>51508000</v>
          </cell>
          <cell r="AG48">
            <v>3.45</v>
          </cell>
          <cell r="AH48">
            <v>18000</v>
          </cell>
          <cell r="AI48">
            <v>18000</v>
          </cell>
          <cell r="AJ48">
            <v>62100</v>
          </cell>
          <cell r="AK48">
            <v>57715000</v>
          </cell>
          <cell r="AL48">
            <v>3.45</v>
          </cell>
          <cell r="AM48">
            <v>33200</v>
          </cell>
          <cell r="AN48">
            <v>33200</v>
          </cell>
          <cell r="AO48">
            <v>114540</v>
          </cell>
          <cell r="AP48">
            <v>106132000</v>
          </cell>
          <cell r="AQ48">
            <v>3.4</v>
          </cell>
          <cell r="AR48">
            <v>20000</v>
          </cell>
          <cell r="AS48">
            <v>20000</v>
          </cell>
          <cell r="AT48">
            <v>68000</v>
          </cell>
          <cell r="AU48">
            <v>62900000</v>
          </cell>
          <cell r="AV48">
            <v>3.23</v>
          </cell>
          <cell r="AW48">
            <v>20000</v>
          </cell>
          <cell r="AX48">
            <v>20000</v>
          </cell>
          <cell r="AY48">
            <v>64600</v>
          </cell>
          <cell r="AZ48">
            <v>59432000</v>
          </cell>
          <cell r="BA48">
            <v>3.23</v>
          </cell>
          <cell r="BB48">
            <v>140000</v>
          </cell>
          <cell r="BC48">
            <v>140000</v>
          </cell>
          <cell r="BD48">
            <v>452200</v>
          </cell>
          <cell r="BE48">
            <v>416024000</v>
          </cell>
          <cell r="BF48">
            <v>3.23</v>
          </cell>
          <cell r="BG48">
            <v>150000</v>
          </cell>
          <cell r="BH48">
            <v>150000</v>
          </cell>
          <cell r="BI48">
            <v>484500</v>
          </cell>
          <cell r="BJ48">
            <v>445740000</v>
          </cell>
          <cell r="BK48">
            <v>3.1</v>
          </cell>
          <cell r="BL48">
            <v>150000</v>
          </cell>
          <cell r="BM48">
            <v>150000</v>
          </cell>
          <cell r="BN48">
            <v>465000</v>
          </cell>
          <cell r="BO48">
            <v>430125000</v>
          </cell>
          <cell r="BP48">
            <v>3.1</v>
          </cell>
          <cell r="BQ48">
            <v>150000</v>
          </cell>
          <cell r="BR48">
            <v>150000</v>
          </cell>
          <cell r="BS48">
            <v>465000</v>
          </cell>
          <cell r="BT48">
            <v>430125000</v>
          </cell>
          <cell r="BU48">
            <v>3.1</v>
          </cell>
          <cell r="BV48">
            <v>20000</v>
          </cell>
          <cell r="BW48">
            <v>20000</v>
          </cell>
          <cell r="BX48">
            <v>62000</v>
          </cell>
          <cell r="BY48">
            <v>57350000</v>
          </cell>
          <cell r="BZ48">
            <v>797600</v>
          </cell>
          <cell r="CA48">
            <v>797600</v>
          </cell>
          <cell r="CB48">
            <v>2576240</v>
          </cell>
          <cell r="CC48">
            <v>2383290000</v>
          </cell>
        </row>
        <row r="49">
          <cell r="A49" t="str">
            <v>휴.CRM1</v>
          </cell>
          <cell r="B49" t="str">
            <v>CN</v>
          </cell>
          <cell r="C49" t="str">
            <v>각형</v>
          </cell>
          <cell r="D49" t="str">
            <v>Pack</v>
          </cell>
          <cell r="E49" t="str">
            <v>423450</v>
          </cell>
          <cell r="F49" t="str">
            <v>423450Z1(I/P)</v>
          </cell>
          <cell r="G49" t="str">
            <v>423450Z1(I/P)</v>
          </cell>
          <cell r="H49" t="str">
            <v>LGE China</v>
          </cell>
          <cell r="I49" t="str">
            <v>LGE China</v>
          </cell>
          <cell r="J49" t="str">
            <v>직수출</v>
          </cell>
          <cell r="K49" t="str">
            <v>USD</v>
          </cell>
          <cell r="L49" t="str">
            <v>중국</v>
          </cell>
          <cell r="M49" t="str">
            <v>이승민</v>
          </cell>
          <cell r="N49">
            <v>1</v>
          </cell>
          <cell r="O49" t="str">
            <v>휴대폰</v>
          </cell>
          <cell r="P49" t="str">
            <v>연결기준</v>
          </cell>
          <cell r="S49">
            <v>0</v>
          </cell>
          <cell r="X49">
            <v>0</v>
          </cell>
          <cell r="AC49">
            <v>0</v>
          </cell>
          <cell r="AH49">
            <v>0</v>
          </cell>
          <cell r="AL49">
            <v>2.1800000000000002</v>
          </cell>
          <cell r="AM49">
            <v>40300</v>
          </cell>
          <cell r="AN49">
            <v>40300</v>
          </cell>
          <cell r="AO49">
            <v>87854</v>
          </cell>
          <cell r="AP49">
            <v>81695000</v>
          </cell>
          <cell r="AQ49">
            <v>2.1800000000000002</v>
          </cell>
          <cell r="AR49">
            <v>90000</v>
          </cell>
          <cell r="AS49">
            <v>90000</v>
          </cell>
          <cell r="AT49">
            <v>196200</v>
          </cell>
          <cell r="AU49">
            <v>181485000</v>
          </cell>
          <cell r="AV49">
            <v>2.0499999999999998</v>
          </cell>
          <cell r="AW49">
            <v>250000</v>
          </cell>
          <cell r="AX49">
            <v>250000</v>
          </cell>
          <cell r="AY49">
            <v>512499.99999999994</v>
          </cell>
          <cell r="AZ49">
            <v>471499999.99999994</v>
          </cell>
          <cell r="BA49">
            <v>2.0499999999999998</v>
          </cell>
          <cell r="BB49">
            <v>350000</v>
          </cell>
          <cell r="BC49">
            <v>350000</v>
          </cell>
          <cell r="BD49">
            <v>717499.99999999988</v>
          </cell>
          <cell r="BE49">
            <v>660099999.99999988</v>
          </cell>
          <cell r="BF49">
            <v>2.0499999999999998</v>
          </cell>
          <cell r="BG49">
            <v>300000</v>
          </cell>
          <cell r="BH49">
            <v>300000</v>
          </cell>
          <cell r="BI49">
            <v>615000</v>
          </cell>
          <cell r="BJ49">
            <v>565800000</v>
          </cell>
          <cell r="BK49">
            <v>1.85</v>
          </cell>
          <cell r="BL49">
            <v>400000</v>
          </cell>
          <cell r="BM49">
            <v>400000</v>
          </cell>
          <cell r="BN49">
            <v>740000</v>
          </cell>
          <cell r="BO49">
            <v>684500000</v>
          </cell>
          <cell r="BP49">
            <v>1.85</v>
          </cell>
          <cell r="BQ49">
            <v>400000</v>
          </cell>
          <cell r="BR49">
            <v>400000</v>
          </cell>
          <cell r="BS49">
            <v>740000</v>
          </cell>
          <cell r="BT49">
            <v>684500000</v>
          </cell>
          <cell r="BU49">
            <v>1.9</v>
          </cell>
          <cell r="BV49">
            <v>550000</v>
          </cell>
          <cell r="BW49">
            <v>550000</v>
          </cell>
          <cell r="BX49">
            <v>1045000</v>
          </cell>
          <cell r="BY49">
            <v>966625000</v>
          </cell>
          <cell r="BZ49">
            <v>2380300</v>
          </cell>
          <cell r="CA49">
            <v>2380300</v>
          </cell>
          <cell r="CB49">
            <v>4654054</v>
          </cell>
          <cell r="CC49">
            <v>4296205000</v>
          </cell>
        </row>
        <row r="50">
          <cell r="A50" t="str">
            <v>휴.CRM1</v>
          </cell>
          <cell r="B50" t="str">
            <v>국산</v>
          </cell>
          <cell r="C50" t="str">
            <v>각형</v>
          </cell>
          <cell r="D50" t="str">
            <v>Pack</v>
          </cell>
          <cell r="E50" t="str">
            <v>523446</v>
          </cell>
          <cell r="F50" t="str">
            <v>523446L1(I/P)</v>
          </cell>
          <cell r="G50" t="str">
            <v>523446L1(I/P)</v>
          </cell>
          <cell r="H50" t="str">
            <v>LGE China</v>
          </cell>
          <cell r="I50" t="str">
            <v>LGE China</v>
          </cell>
          <cell r="J50" t="str">
            <v>직수출</v>
          </cell>
          <cell r="K50" t="str">
            <v>USD</v>
          </cell>
          <cell r="L50" t="str">
            <v>중국</v>
          </cell>
          <cell r="M50" t="str">
            <v>이승민</v>
          </cell>
          <cell r="N50">
            <v>1</v>
          </cell>
          <cell r="O50" t="str">
            <v>휴대폰</v>
          </cell>
          <cell r="P50" t="str">
            <v>연결기준</v>
          </cell>
          <cell r="S50">
            <v>0</v>
          </cell>
          <cell r="X50">
            <v>0</v>
          </cell>
          <cell r="AC50">
            <v>0</v>
          </cell>
          <cell r="AH50">
            <v>0</v>
          </cell>
          <cell r="AM50">
            <v>0</v>
          </cell>
          <cell r="AR50">
            <v>0</v>
          </cell>
          <cell r="AT50">
            <v>0</v>
          </cell>
          <cell r="AU50">
            <v>0</v>
          </cell>
          <cell r="AV50">
            <v>3.14</v>
          </cell>
          <cell r="AW50">
            <v>0</v>
          </cell>
          <cell r="AY50">
            <v>0</v>
          </cell>
          <cell r="AZ50">
            <v>0</v>
          </cell>
          <cell r="BA50">
            <v>3.14</v>
          </cell>
          <cell r="BB50">
            <v>100000</v>
          </cell>
          <cell r="BC50">
            <v>100000</v>
          </cell>
          <cell r="BD50">
            <v>314000</v>
          </cell>
          <cell r="BE50">
            <v>288880000</v>
          </cell>
          <cell r="BF50">
            <v>3.14</v>
          </cell>
          <cell r="BG50">
            <v>150000</v>
          </cell>
          <cell r="BH50">
            <v>150000</v>
          </cell>
          <cell r="BI50">
            <v>471000</v>
          </cell>
          <cell r="BJ50">
            <v>433320000</v>
          </cell>
          <cell r="BK50">
            <v>3</v>
          </cell>
          <cell r="BL50">
            <v>250000</v>
          </cell>
          <cell r="BM50">
            <v>250000</v>
          </cell>
          <cell r="BN50">
            <v>750000</v>
          </cell>
          <cell r="BO50">
            <v>693750000</v>
          </cell>
          <cell r="BP50">
            <v>3</v>
          </cell>
          <cell r="BQ50">
            <v>300000</v>
          </cell>
          <cell r="BR50">
            <v>300000</v>
          </cell>
          <cell r="BS50">
            <v>900000</v>
          </cell>
          <cell r="BT50">
            <v>832500000</v>
          </cell>
          <cell r="BU50">
            <v>3</v>
          </cell>
          <cell r="BV50">
            <v>100000</v>
          </cell>
          <cell r="BW50">
            <v>100000</v>
          </cell>
          <cell r="BX50">
            <v>300000</v>
          </cell>
          <cell r="BY50">
            <v>277500000</v>
          </cell>
          <cell r="BZ50">
            <v>900000</v>
          </cell>
          <cell r="CA50">
            <v>900000</v>
          </cell>
          <cell r="CB50">
            <v>2735000</v>
          </cell>
          <cell r="CC50">
            <v>2525950000</v>
          </cell>
        </row>
        <row r="51">
          <cell r="A51" t="str">
            <v>휴.CRM1</v>
          </cell>
          <cell r="B51" t="str">
            <v>국산</v>
          </cell>
          <cell r="C51" t="str">
            <v>각형</v>
          </cell>
          <cell r="D51" t="str">
            <v>Pack</v>
          </cell>
          <cell r="E51" t="str">
            <v>523450</v>
          </cell>
          <cell r="F51" t="str">
            <v>523450B1(H/P)</v>
          </cell>
          <cell r="G51" t="str">
            <v>523450B1(H/P)</v>
          </cell>
          <cell r="H51" t="str">
            <v>LGE China</v>
          </cell>
          <cell r="I51" t="str">
            <v>LGE China</v>
          </cell>
          <cell r="J51" t="str">
            <v>직수출</v>
          </cell>
          <cell r="K51" t="str">
            <v>USD</v>
          </cell>
          <cell r="L51" t="str">
            <v>중국</v>
          </cell>
          <cell r="M51" t="str">
            <v>이승민</v>
          </cell>
          <cell r="N51">
            <v>1</v>
          </cell>
          <cell r="O51" t="str">
            <v>휴대폰</v>
          </cell>
          <cell r="P51" t="str">
            <v>연결기준</v>
          </cell>
          <cell r="S51">
            <v>0</v>
          </cell>
          <cell r="X51">
            <v>0</v>
          </cell>
          <cell r="AC51">
            <v>0</v>
          </cell>
          <cell r="AH51">
            <v>0</v>
          </cell>
          <cell r="AM51">
            <v>0</v>
          </cell>
          <cell r="AQ51">
            <v>2.85</v>
          </cell>
          <cell r="AR51">
            <v>0</v>
          </cell>
          <cell r="AT51">
            <v>0</v>
          </cell>
          <cell r="AU51">
            <v>0</v>
          </cell>
          <cell r="AV51">
            <v>2.7075</v>
          </cell>
          <cell r="AW51">
            <v>0</v>
          </cell>
          <cell r="AY51">
            <v>0</v>
          </cell>
          <cell r="AZ51">
            <v>0</v>
          </cell>
          <cell r="BA51">
            <v>2.7075</v>
          </cell>
          <cell r="BB51">
            <v>0</v>
          </cell>
          <cell r="BD51">
            <v>0</v>
          </cell>
          <cell r="BE51">
            <v>0</v>
          </cell>
          <cell r="BF51">
            <v>2.7075</v>
          </cell>
          <cell r="BG51">
            <v>0</v>
          </cell>
          <cell r="BI51">
            <v>0</v>
          </cell>
          <cell r="BJ51">
            <v>0</v>
          </cell>
          <cell r="BL51">
            <v>0</v>
          </cell>
          <cell r="BN51">
            <v>0</v>
          </cell>
          <cell r="BO51">
            <v>0</v>
          </cell>
          <cell r="BQ51">
            <v>0</v>
          </cell>
          <cell r="BS51">
            <v>0</v>
          </cell>
          <cell r="BT51">
            <v>0</v>
          </cell>
          <cell r="BV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</row>
        <row r="52">
          <cell r="A52" t="str">
            <v>휴.CRM1</v>
          </cell>
          <cell r="B52" t="str">
            <v>국산</v>
          </cell>
          <cell r="C52" t="str">
            <v>각형</v>
          </cell>
          <cell r="D52" t="str">
            <v>Pack</v>
          </cell>
          <cell r="E52" t="str">
            <v>523450</v>
          </cell>
          <cell r="F52" t="str">
            <v>523450B1(I/P)</v>
          </cell>
          <cell r="G52" t="str">
            <v>523450B1(I/P)</v>
          </cell>
          <cell r="H52" t="str">
            <v>LGE China</v>
          </cell>
          <cell r="I52" t="str">
            <v>LGE China</v>
          </cell>
          <cell r="J52" t="str">
            <v>직수출</v>
          </cell>
          <cell r="K52" t="str">
            <v>USD</v>
          </cell>
          <cell r="L52" t="str">
            <v>중국</v>
          </cell>
          <cell r="M52" t="str">
            <v>이승민</v>
          </cell>
          <cell r="N52">
            <v>1</v>
          </cell>
          <cell r="O52" t="str">
            <v>휴대폰</v>
          </cell>
          <cell r="P52" t="str">
            <v>연결기준</v>
          </cell>
          <cell r="R52">
            <v>3.05</v>
          </cell>
          <cell r="S52">
            <v>6000</v>
          </cell>
          <cell r="T52">
            <v>6000</v>
          </cell>
          <cell r="U52">
            <v>18300</v>
          </cell>
          <cell r="V52">
            <v>17146000</v>
          </cell>
          <cell r="X52">
            <v>0</v>
          </cell>
          <cell r="AB52">
            <v>3.2232142857142856</v>
          </cell>
          <cell r="AC52">
            <v>112</v>
          </cell>
          <cell r="AD52">
            <v>112</v>
          </cell>
          <cell r="AE52">
            <v>361</v>
          </cell>
          <cell r="AF52">
            <v>339000</v>
          </cell>
          <cell r="AG52">
            <v>3.0502463054187192</v>
          </cell>
          <cell r="AH52">
            <v>2030</v>
          </cell>
          <cell r="AI52">
            <v>2030</v>
          </cell>
          <cell r="AJ52">
            <v>6192</v>
          </cell>
          <cell r="AK52">
            <v>5754000</v>
          </cell>
          <cell r="AM52">
            <v>0</v>
          </cell>
          <cell r="AQ52">
            <v>3.9</v>
          </cell>
          <cell r="AR52">
            <v>0</v>
          </cell>
          <cell r="AT52">
            <v>0</v>
          </cell>
          <cell r="AU52">
            <v>0</v>
          </cell>
          <cell r="AV52">
            <v>3.7050000000000001</v>
          </cell>
          <cell r="AW52">
            <v>0</v>
          </cell>
          <cell r="AY52">
            <v>0</v>
          </cell>
          <cell r="AZ52">
            <v>0</v>
          </cell>
          <cell r="BA52">
            <v>3.7050000000000001</v>
          </cell>
          <cell r="BB52">
            <v>0</v>
          </cell>
          <cell r="BD52">
            <v>0</v>
          </cell>
          <cell r="BE52">
            <v>0</v>
          </cell>
          <cell r="BF52">
            <v>3.7050000000000001</v>
          </cell>
          <cell r="BG52">
            <v>0</v>
          </cell>
          <cell r="BI52">
            <v>0</v>
          </cell>
          <cell r="BJ52">
            <v>0</v>
          </cell>
          <cell r="BL52">
            <v>0</v>
          </cell>
          <cell r="BN52">
            <v>0</v>
          </cell>
          <cell r="BO52">
            <v>0</v>
          </cell>
          <cell r="BQ52">
            <v>0</v>
          </cell>
          <cell r="BS52">
            <v>0</v>
          </cell>
          <cell r="BT52">
            <v>0</v>
          </cell>
          <cell r="BV52">
            <v>0</v>
          </cell>
          <cell r="BX52">
            <v>0</v>
          </cell>
          <cell r="BY52">
            <v>0</v>
          </cell>
          <cell r="BZ52">
            <v>8142</v>
          </cell>
          <cell r="CA52">
            <v>8142</v>
          </cell>
          <cell r="CB52">
            <v>24853</v>
          </cell>
          <cell r="CC52">
            <v>23239000</v>
          </cell>
        </row>
        <row r="53">
          <cell r="A53" t="str">
            <v>휴.CRM1</v>
          </cell>
          <cell r="B53" t="str">
            <v>국산</v>
          </cell>
          <cell r="C53" t="str">
            <v>각형</v>
          </cell>
          <cell r="D53" t="str">
            <v>Pack</v>
          </cell>
          <cell r="E53" t="str">
            <v>523450</v>
          </cell>
          <cell r="F53" t="str">
            <v>523450C1(I/P)</v>
          </cell>
          <cell r="G53" t="str">
            <v>523450C1(I/P)</v>
          </cell>
          <cell r="H53" t="str">
            <v>LGE China</v>
          </cell>
          <cell r="I53" t="str">
            <v>LGE China</v>
          </cell>
          <cell r="J53" t="str">
            <v>직수출</v>
          </cell>
          <cell r="K53" t="str">
            <v>USD</v>
          </cell>
          <cell r="L53" t="str">
            <v>중국</v>
          </cell>
          <cell r="M53" t="str">
            <v>이승민</v>
          </cell>
          <cell r="N53">
            <v>1</v>
          </cell>
          <cell r="O53" t="str">
            <v>휴대폰</v>
          </cell>
          <cell r="P53" t="str">
            <v>연결기준</v>
          </cell>
          <cell r="R53">
            <v>3.1208397733127256</v>
          </cell>
          <cell r="S53">
            <v>388200</v>
          </cell>
          <cell r="T53">
            <v>388200</v>
          </cell>
          <cell r="U53">
            <v>1211510</v>
          </cell>
          <cell r="V53">
            <v>1137935000</v>
          </cell>
          <cell r="W53">
            <v>3.0359843546284226</v>
          </cell>
          <cell r="X53">
            <v>306800</v>
          </cell>
          <cell r="Y53">
            <v>306800</v>
          </cell>
          <cell r="Z53">
            <v>931440</v>
          </cell>
          <cell r="AA53">
            <v>873971000</v>
          </cell>
          <cell r="AB53">
            <v>3.0341685022026432</v>
          </cell>
          <cell r="AC53">
            <v>363200</v>
          </cell>
          <cell r="AD53">
            <v>363200</v>
          </cell>
          <cell r="AE53">
            <v>1102010</v>
          </cell>
          <cell r="AF53">
            <v>1037831000</v>
          </cell>
          <cell r="AG53">
            <v>2.9</v>
          </cell>
          <cell r="AH53">
            <v>81000</v>
          </cell>
          <cell r="AI53">
            <v>81000</v>
          </cell>
          <cell r="AJ53">
            <v>234900</v>
          </cell>
          <cell r="AK53">
            <v>218316000</v>
          </cell>
          <cell r="AL53">
            <v>2.82</v>
          </cell>
          <cell r="AM53">
            <v>40000</v>
          </cell>
          <cell r="AN53">
            <v>40000</v>
          </cell>
          <cell r="AO53">
            <v>112800</v>
          </cell>
          <cell r="AP53">
            <v>104966000</v>
          </cell>
          <cell r="AR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I53">
            <v>0</v>
          </cell>
          <cell r="BJ53">
            <v>0</v>
          </cell>
          <cell r="BL53">
            <v>0</v>
          </cell>
          <cell r="BN53">
            <v>0</v>
          </cell>
          <cell r="BO53">
            <v>0</v>
          </cell>
          <cell r="BQ53">
            <v>0</v>
          </cell>
          <cell r="BS53">
            <v>0</v>
          </cell>
          <cell r="BT53">
            <v>0</v>
          </cell>
          <cell r="BV53">
            <v>0</v>
          </cell>
          <cell r="BX53">
            <v>0</v>
          </cell>
          <cell r="BY53">
            <v>0</v>
          </cell>
          <cell r="BZ53">
            <v>1179200</v>
          </cell>
          <cell r="CA53">
            <v>1179200</v>
          </cell>
          <cell r="CB53">
            <v>3592660</v>
          </cell>
          <cell r="CC53">
            <v>3373019000</v>
          </cell>
        </row>
        <row r="54">
          <cell r="A54" t="str">
            <v>휴.CRM1</v>
          </cell>
          <cell r="B54" t="str">
            <v>국산</v>
          </cell>
          <cell r="C54" t="str">
            <v>각형</v>
          </cell>
          <cell r="D54" t="str">
            <v>Pack</v>
          </cell>
          <cell r="E54" t="str">
            <v>523450</v>
          </cell>
          <cell r="F54" t="str">
            <v>523450C1(I/P)</v>
          </cell>
          <cell r="G54" t="str">
            <v>523450C1(I/P)</v>
          </cell>
          <cell r="H54" t="str">
            <v>LGE China</v>
          </cell>
          <cell r="I54" t="str">
            <v>LGE China</v>
          </cell>
          <cell r="J54" t="str">
            <v>직수출</v>
          </cell>
          <cell r="K54" t="str">
            <v>USD</v>
          </cell>
          <cell r="L54" t="str">
            <v>중국</v>
          </cell>
          <cell r="M54" t="str">
            <v>이승민</v>
          </cell>
          <cell r="N54">
            <v>1</v>
          </cell>
          <cell r="O54" t="str">
            <v>휴대폰</v>
          </cell>
          <cell r="P54" t="str">
            <v>연결기준</v>
          </cell>
          <cell r="S54">
            <v>0</v>
          </cell>
          <cell r="X54">
            <v>0</v>
          </cell>
          <cell r="AC54">
            <v>0</v>
          </cell>
          <cell r="AG54">
            <v>3</v>
          </cell>
          <cell r="AH54">
            <v>293000</v>
          </cell>
          <cell r="AI54">
            <v>293000</v>
          </cell>
          <cell r="AJ54">
            <v>879000</v>
          </cell>
          <cell r="AK54">
            <v>816943000</v>
          </cell>
          <cell r="AL54">
            <v>2.82</v>
          </cell>
          <cell r="AM54">
            <v>250000</v>
          </cell>
          <cell r="AN54">
            <v>250000</v>
          </cell>
          <cell r="AO54">
            <v>705000</v>
          </cell>
          <cell r="AP54">
            <v>655551000</v>
          </cell>
          <cell r="AQ54">
            <v>2.8</v>
          </cell>
          <cell r="AR54">
            <v>290000</v>
          </cell>
          <cell r="AS54">
            <v>290000</v>
          </cell>
          <cell r="AT54">
            <v>812000</v>
          </cell>
          <cell r="AU54">
            <v>751100000</v>
          </cell>
          <cell r="AV54">
            <v>2.66</v>
          </cell>
          <cell r="AW54">
            <v>152000</v>
          </cell>
          <cell r="AX54">
            <v>152000</v>
          </cell>
          <cell r="AY54">
            <v>404320</v>
          </cell>
          <cell r="AZ54">
            <v>371974400</v>
          </cell>
          <cell r="BA54">
            <v>2.66</v>
          </cell>
          <cell r="BB54">
            <v>74000</v>
          </cell>
          <cell r="BC54">
            <v>74000</v>
          </cell>
          <cell r="BD54">
            <v>196840</v>
          </cell>
          <cell r="BE54">
            <v>181092800</v>
          </cell>
          <cell r="BF54">
            <v>2.66</v>
          </cell>
          <cell r="BG54">
            <v>50000</v>
          </cell>
          <cell r="BH54">
            <v>50000</v>
          </cell>
          <cell r="BI54">
            <v>133000</v>
          </cell>
          <cell r="BJ54">
            <v>122360000</v>
          </cell>
          <cell r="BK54">
            <v>2.4700000000000002</v>
          </cell>
          <cell r="BL54">
            <v>50000</v>
          </cell>
          <cell r="BM54">
            <v>50000</v>
          </cell>
          <cell r="BN54">
            <v>123500.00000000001</v>
          </cell>
          <cell r="BO54">
            <v>114237500.00000001</v>
          </cell>
          <cell r="BP54">
            <v>2.4700000000000002</v>
          </cell>
          <cell r="BQ54">
            <v>50000</v>
          </cell>
          <cell r="BR54">
            <v>50000</v>
          </cell>
          <cell r="BS54">
            <v>123500.00000000001</v>
          </cell>
          <cell r="BT54">
            <v>114237500.00000001</v>
          </cell>
          <cell r="BU54">
            <v>2.4700000000000002</v>
          </cell>
          <cell r="BV54">
            <v>50000</v>
          </cell>
          <cell r="BW54">
            <v>50000</v>
          </cell>
          <cell r="BX54">
            <v>123500.00000000001</v>
          </cell>
          <cell r="BY54">
            <v>114237500.00000001</v>
          </cell>
          <cell r="BZ54">
            <v>1259000</v>
          </cell>
          <cell r="CA54">
            <v>1259000</v>
          </cell>
          <cell r="CB54">
            <v>3500660</v>
          </cell>
          <cell r="CC54">
            <v>3241733700</v>
          </cell>
        </row>
        <row r="55">
          <cell r="A55" t="str">
            <v>휴.CRM1</v>
          </cell>
          <cell r="B55" t="str">
            <v>CN</v>
          </cell>
          <cell r="C55" t="str">
            <v>각형</v>
          </cell>
          <cell r="D55" t="str">
            <v>Pack</v>
          </cell>
          <cell r="E55" t="str">
            <v>523450</v>
          </cell>
          <cell r="F55" t="str">
            <v>523450Z1(I/P)</v>
          </cell>
          <cell r="G55" t="str">
            <v>523450Z1(I/P)</v>
          </cell>
          <cell r="H55" t="str">
            <v>LGE China</v>
          </cell>
          <cell r="I55" t="str">
            <v>LGE China</v>
          </cell>
          <cell r="J55" t="str">
            <v>직수출</v>
          </cell>
          <cell r="K55" t="str">
            <v>USD</v>
          </cell>
          <cell r="L55" t="str">
            <v>중국</v>
          </cell>
          <cell r="M55" t="str">
            <v>이승민</v>
          </cell>
          <cell r="N55">
            <v>1</v>
          </cell>
          <cell r="O55" t="str">
            <v>휴대폰</v>
          </cell>
          <cell r="P55" t="str">
            <v>연결기준</v>
          </cell>
          <cell r="AQ55">
            <v>2.1800000000000002</v>
          </cell>
          <cell r="AR55">
            <v>100000</v>
          </cell>
          <cell r="AS55">
            <v>100000</v>
          </cell>
          <cell r="AT55">
            <v>218000.00000000003</v>
          </cell>
          <cell r="AU55">
            <v>201650000.00000003</v>
          </cell>
          <cell r="AV55">
            <v>2.0499999999999998</v>
          </cell>
          <cell r="AW55">
            <v>400000</v>
          </cell>
          <cell r="AX55">
            <v>400000</v>
          </cell>
          <cell r="AY55">
            <v>819999.99999999988</v>
          </cell>
          <cell r="AZ55">
            <v>754399999.99999988</v>
          </cell>
          <cell r="BA55">
            <v>2.0499999999999998</v>
          </cell>
          <cell r="BB55">
            <v>600000</v>
          </cell>
          <cell r="BC55">
            <v>600000</v>
          </cell>
          <cell r="BD55">
            <v>1230000</v>
          </cell>
          <cell r="BE55">
            <v>1131600000</v>
          </cell>
          <cell r="BF55">
            <v>2.0499999999999998</v>
          </cell>
          <cell r="BG55">
            <v>600000</v>
          </cell>
          <cell r="BH55">
            <v>600000</v>
          </cell>
          <cell r="BI55">
            <v>1230000</v>
          </cell>
          <cell r="BJ55">
            <v>1131600000</v>
          </cell>
          <cell r="BK55">
            <v>1.85</v>
          </cell>
          <cell r="BL55">
            <v>600000</v>
          </cell>
          <cell r="BM55">
            <v>600000</v>
          </cell>
          <cell r="BN55">
            <v>1110000</v>
          </cell>
          <cell r="BO55">
            <v>1026750000</v>
          </cell>
          <cell r="BP55">
            <v>1.85</v>
          </cell>
          <cell r="BQ55">
            <v>600000</v>
          </cell>
          <cell r="BR55">
            <v>600000</v>
          </cell>
          <cell r="BS55">
            <v>1110000</v>
          </cell>
          <cell r="BT55">
            <v>1026750000</v>
          </cell>
          <cell r="BV55">
            <v>0</v>
          </cell>
          <cell r="BX55">
            <v>0</v>
          </cell>
          <cell r="BY55">
            <v>0</v>
          </cell>
          <cell r="BZ55">
            <v>2900000</v>
          </cell>
          <cell r="CA55">
            <v>2900000</v>
          </cell>
          <cell r="CB55">
            <v>5718000</v>
          </cell>
          <cell r="CC55">
            <v>5272750000</v>
          </cell>
        </row>
        <row r="56">
          <cell r="A56" t="str">
            <v>휴.CRM1</v>
          </cell>
          <cell r="B56" t="str">
            <v>국산</v>
          </cell>
          <cell r="C56" t="str">
            <v>폴리머</v>
          </cell>
          <cell r="D56" t="str">
            <v>Pack</v>
          </cell>
          <cell r="E56" t="str">
            <v>383450</v>
          </cell>
          <cell r="F56" t="str">
            <v>383450A1</v>
          </cell>
          <cell r="G56" t="str">
            <v>383450A1</v>
          </cell>
          <cell r="H56" t="str">
            <v>LGE China</v>
          </cell>
          <cell r="I56" t="str">
            <v>LGE China</v>
          </cell>
          <cell r="J56" t="str">
            <v>직수출</v>
          </cell>
          <cell r="K56" t="str">
            <v>USD</v>
          </cell>
          <cell r="L56" t="str">
            <v>중국</v>
          </cell>
          <cell r="M56" t="str">
            <v>이승민</v>
          </cell>
          <cell r="N56">
            <v>1</v>
          </cell>
          <cell r="O56" t="str">
            <v>휴대폰</v>
          </cell>
          <cell r="P56" t="str">
            <v>연결기준</v>
          </cell>
          <cell r="S56">
            <v>0</v>
          </cell>
          <cell r="X56">
            <v>0</v>
          </cell>
          <cell r="AC56">
            <v>0</v>
          </cell>
          <cell r="AH56">
            <v>0</v>
          </cell>
          <cell r="AM56">
            <v>0</v>
          </cell>
          <cell r="AQ56">
            <v>3.9</v>
          </cell>
          <cell r="AR56">
            <v>0</v>
          </cell>
          <cell r="AT56">
            <v>0</v>
          </cell>
          <cell r="AU56">
            <v>0</v>
          </cell>
          <cell r="AV56">
            <v>3.7050000000000001</v>
          </cell>
          <cell r="AW56">
            <v>0</v>
          </cell>
          <cell r="AY56">
            <v>0</v>
          </cell>
          <cell r="AZ56">
            <v>0</v>
          </cell>
          <cell r="BA56">
            <v>3.7050000000000001</v>
          </cell>
          <cell r="BB56">
            <v>0</v>
          </cell>
          <cell r="BD56">
            <v>0</v>
          </cell>
          <cell r="BE56">
            <v>0</v>
          </cell>
          <cell r="BF56">
            <v>3.7050000000000001</v>
          </cell>
          <cell r="BG56">
            <v>0</v>
          </cell>
          <cell r="BI56">
            <v>0</v>
          </cell>
          <cell r="BJ56">
            <v>0</v>
          </cell>
          <cell r="BK56">
            <v>3.42</v>
          </cell>
          <cell r="BL56">
            <v>0</v>
          </cell>
          <cell r="BN56">
            <v>0</v>
          </cell>
          <cell r="BO56">
            <v>0</v>
          </cell>
          <cell r="BP56">
            <v>3.42</v>
          </cell>
          <cell r="BQ56">
            <v>0</v>
          </cell>
          <cell r="BS56">
            <v>0</v>
          </cell>
          <cell r="BT56">
            <v>0</v>
          </cell>
          <cell r="BU56">
            <v>3.42</v>
          </cell>
          <cell r="BV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</row>
        <row r="57">
          <cell r="A57" t="str">
            <v>휴.CRM1</v>
          </cell>
          <cell r="B57" t="str">
            <v>국산</v>
          </cell>
          <cell r="C57" t="str">
            <v>원통형</v>
          </cell>
          <cell r="D57" t="str">
            <v>Pack</v>
          </cell>
          <cell r="E57" t="str">
            <v>018650</v>
          </cell>
          <cell r="F57" t="str">
            <v>018650S2</v>
          </cell>
          <cell r="G57" t="str">
            <v>018650S2</v>
          </cell>
          <cell r="H57" t="str">
            <v>LGE PC</v>
          </cell>
          <cell r="I57" t="str">
            <v>LGE PC</v>
          </cell>
          <cell r="J57" t="str">
            <v>로컬</v>
          </cell>
          <cell r="K57" t="str">
            <v>USD</v>
          </cell>
          <cell r="L57" t="str">
            <v>내수</v>
          </cell>
          <cell r="M57" t="str">
            <v>이지훈</v>
          </cell>
          <cell r="N57">
            <v>6</v>
          </cell>
          <cell r="O57" t="str">
            <v>노트북</v>
          </cell>
          <cell r="P57" t="str">
            <v>연결기준</v>
          </cell>
          <cell r="S57">
            <v>0</v>
          </cell>
          <cell r="X57">
            <v>0</v>
          </cell>
          <cell r="AC57">
            <v>0</v>
          </cell>
          <cell r="AH57">
            <v>0</v>
          </cell>
          <cell r="AM57">
            <v>0</v>
          </cell>
          <cell r="AR57">
            <v>0</v>
          </cell>
          <cell r="AT57">
            <v>0</v>
          </cell>
          <cell r="AU57">
            <v>0</v>
          </cell>
          <cell r="AW57">
            <v>0</v>
          </cell>
          <cell r="AY57">
            <v>0</v>
          </cell>
          <cell r="AZ57">
            <v>0</v>
          </cell>
          <cell r="BB57">
            <v>0</v>
          </cell>
          <cell r="BD57">
            <v>0</v>
          </cell>
          <cell r="BE57">
            <v>0</v>
          </cell>
          <cell r="BG57">
            <v>0</v>
          </cell>
          <cell r="BI57">
            <v>0</v>
          </cell>
          <cell r="BJ57">
            <v>0</v>
          </cell>
          <cell r="BL57">
            <v>0</v>
          </cell>
          <cell r="BN57">
            <v>0</v>
          </cell>
          <cell r="BO57">
            <v>0</v>
          </cell>
          <cell r="BQ57">
            <v>0</v>
          </cell>
          <cell r="BS57">
            <v>0</v>
          </cell>
          <cell r="BT57">
            <v>0</v>
          </cell>
          <cell r="BV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</row>
        <row r="58">
          <cell r="A58" t="str">
            <v>휴.CRM1</v>
          </cell>
          <cell r="B58" t="str">
            <v>국산</v>
          </cell>
          <cell r="C58" t="str">
            <v>원통형</v>
          </cell>
          <cell r="D58" t="str">
            <v>Pack</v>
          </cell>
          <cell r="E58" t="str">
            <v>018650</v>
          </cell>
          <cell r="F58" t="str">
            <v>018650A2</v>
          </cell>
          <cell r="G58" t="str">
            <v>018650A2</v>
          </cell>
          <cell r="H58" t="str">
            <v>LGE PC</v>
          </cell>
          <cell r="I58" t="str">
            <v>LGE PC(Hunter)</v>
          </cell>
          <cell r="J58" t="str">
            <v>로컬</v>
          </cell>
          <cell r="K58" t="str">
            <v>USD</v>
          </cell>
          <cell r="L58" t="str">
            <v>내수</v>
          </cell>
          <cell r="M58" t="str">
            <v>이지훈</v>
          </cell>
          <cell r="N58">
            <v>6</v>
          </cell>
          <cell r="O58" t="str">
            <v>노트북</v>
          </cell>
          <cell r="P58" t="str">
            <v>연결기준</v>
          </cell>
          <cell r="R58">
            <v>27.560011322891111</v>
          </cell>
          <cell r="S58">
            <v>63588</v>
          </cell>
          <cell r="T58">
            <v>10598</v>
          </cell>
          <cell r="U58">
            <v>292081</v>
          </cell>
          <cell r="V58">
            <v>274819000</v>
          </cell>
          <cell r="W58">
            <v>26.72995391705069</v>
          </cell>
          <cell r="X58">
            <v>65100</v>
          </cell>
          <cell r="Y58">
            <v>10850</v>
          </cell>
          <cell r="Z58">
            <v>290020</v>
          </cell>
          <cell r="AA58">
            <v>272104000</v>
          </cell>
          <cell r="AB58">
            <v>26.72998648105521</v>
          </cell>
          <cell r="AC58">
            <v>164214</v>
          </cell>
          <cell r="AD58">
            <v>27369</v>
          </cell>
          <cell r="AE58">
            <v>731573</v>
          </cell>
          <cell r="AF58">
            <v>689499000</v>
          </cell>
          <cell r="AG58">
            <v>26.730023310023309</v>
          </cell>
          <cell r="AH58">
            <v>128700</v>
          </cell>
          <cell r="AI58">
            <v>21450</v>
          </cell>
          <cell r="AJ58">
            <v>573359</v>
          </cell>
          <cell r="AK58">
            <v>531875000</v>
          </cell>
          <cell r="AL58">
            <v>26.73</v>
          </cell>
          <cell r="AM58">
            <v>108000</v>
          </cell>
          <cell r="AN58">
            <v>18000</v>
          </cell>
          <cell r="AO58">
            <v>481140</v>
          </cell>
          <cell r="AP58">
            <v>444958000</v>
          </cell>
          <cell r="AQ58">
            <v>26.73</v>
          </cell>
          <cell r="AR58">
            <v>108000</v>
          </cell>
          <cell r="AS58">
            <v>18000</v>
          </cell>
          <cell r="AT58">
            <v>481140</v>
          </cell>
          <cell r="AU58">
            <v>445054500</v>
          </cell>
          <cell r="AV58">
            <v>26.73</v>
          </cell>
          <cell r="AW58">
            <v>174000</v>
          </cell>
          <cell r="AX58">
            <v>29000</v>
          </cell>
          <cell r="AY58">
            <v>775170</v>
          </cell>
          <cell r="AZ58">
            <v>713156400</v>
          </cell>
          <cell r="BA58">
            <v>26.73</v>
          </cell>
          <cell r="BB58">
            <v>150000</v>
          </cell>
          <cell r="BC58">
            <v>25000</v>
          </cell>
          <cell r="BD58">
            <v>668250</v>
          </cell>
          <cell r="BE58">
            <v>614790000</v>
          </cell>
          <cell r="BF58">
            <v>26.73</v>
          </cell>
          <cell r="BG58">
            <v>126000</v>
          </cell>
          <cell r="BH58">
            <v>21000</v>
          </cell>
          <cell r="BI58">
            <v>561330</v>
          </cell>
          <cell r="BJ58">
            <v>516423600</v>
          </cell>
          <cell r="BK58">
            <v>25.39</v>
          </cell>
          <cell r="BL58">
            <v>120000</v>
          </cell>
          <cell r="BM58">
            <v>20000</v>
          </cell>
          <cell r="BN58">
            <v>507800</v>
          </cell>
          <cell r="BO58">
            <v>469715000</v>
          </cell>
          <cell r="BP58">
            <v>25.39</v>
          </cell>
          <cell r="BQ58">
            <v>120000</v>
          </cell>
          <cell r="BR58">
            <v>20000</v>
          </cell>
          <cell r="BS58">
            <v>507800</v>
          </cell>
          <cell r="BT58">
            <v>469715000</v>
          </cell>
          <cell r="BU58">
            <v>25.39</v>
          </cell>
          <cell r="BV58">
            <v>90000</v>
          </cell>
          <cell r="BW58">
            <v>15000</v>
          </cell>
          <cell r="BX58">
            <v>380850</v>
          </cell>
          <cell r="BY58">
            <v>352286250</v>
          </cell>
          <cell r="BZ58">
            <v>1417602</v>
          </cell>
          <cell r="CA58">
            <v>236267</v>
          </cell>
          <cell r="CB58">
            <v>6250513</v>
          </cell>
          <cell r="CC58">
            <v>5794395750</v>
          </cell>
        </row>
        <row r="59">
          <cell r="A59" t="str">
            <v>휴.CRM1</v>
          </cell>
          <cell r="B59" t="str">
            <v>국산</v>
          </cell>
          <cell r="C59" t="str">
            <v>원통형</v>
          </cell>
          <cell r="D59" t="str">
            <v>Pack</v>
          </cell>
          <cell r="E59" t="str">
            <v>018650</v>
          </cell>
          <cell r="F59" t="str">
            <v>018650B1</v>
          </cell>
          <cell r="G59" t="str">
            <v>018650B1</v>
          </cell>
          <cell r="H59" t="str">
            <v>LGE PC</v>
          </cell>
          <cell r="I59" t="str">
            <v>LGE PC(Whitney)</v>
          </cell>
          <cell r="J59" t="str">
            <v>로컬</v>
          </cell>
          <cell r="K59" t="str">
            <v>USD</v>
          </cell>
          <cell r="L59" t="str">
            <v>내수</v>
          </cell>
          <cell r="M59" t="str">
            <v>이지훈</v>
          </cell>
          <cell r="N59">
            <v>3</v>
          </cell>
          <cell r="O59" t="str">
            <v>노트북</v>
          </cell>
          <cell r="P59" t="str">
            <v>연결기준</v>
          </cell>
          <cell r="R59">
            <v>26.433557476785143</v>
          </cell>
          <cell r="S59">
            <v>9369</v>
          </cell>
          <cell r="T59">
            <v>3123</v>
          </cell>
          <cell r="U59">
            <v>82552</v>
          </cell>
          <cell r="V59">
            <v>77673000</v>
          </cell>
          <cell r="X59">
            <v>0</v>
          </cell>
          <cell r="AB59">
            <v>26.453623188405796</v>
          </cell>
          <cell r="AC59">
            <v>2070</v>
          </cell>
          <cell r="AD59">
            <v>690</v>
          </cell>
          <cell r="AE59">
            <v>18253</v>
          </cell>
          <cell r="AF59">
            <v>17163000</v>
          </cell>
          <cell r="AH59">
            <v>0</v>
          </cell>
          <cell r="AM59">
            <v>0</v>
          </cell>
          <cell r="AQ59">
            <v>25.5</v>
          </cell>
          <cell r="AR59">
            <v>6000</v>
          </cell>
          <cell r="AS59">
            <v>2000</v>
          </cell>
          <cell r="AT59">
            <v>51000</v>
          </cell>
          <cell r="AU59">
            <v>47175000</v>
          </cell>
          <cell r="AV59">
            <v>25.5</v>
          </cell>
          <cell r="AW59">
            <v>0</v>
          </cell>
          <cell r="AY59">
            <v>0</v>
          </cell>
          <cell r="AZ59">
            <v>0</v>
          </cell>
          <cell r="BA59">
            <v>25.5</v>
          </cell>
          <cell r="BB59">
            <v>0</v>
          </cell>
          <cell r="BD59">
            <v>0</v>
          </cell>
          <cell r="BE59">
            <v>0</v>
          </cell>
          <cell r="BF59">
            <v>25.5</v>
          </cell>
          <cell r="BG59">
            <v>0</v>
          </cell>
          <cell r="BI59">
            <v>0</v>
          </cell>
          <cell r="BJ59">
            <v>0</v>
          </cell>
          <cell r="BK59">
            <v>23.99</v>
          </cell>
          <cell r="BL59">
            <v>0</v>
          </cell>
          <cell r="BN59">
            <v>0</v>
          </cell>
          <cell r="BO59">
            <v>0</v>
          </cell>
          <cell r="BP59">
            <v>23.99</v>
          </cell>
          <cell r="BQ59">
            <v>0</v>
          </cell>
          <cell r="BS59">
            <v>0</v>
          </cell>
          <cell r="BT59">
            <v>0</v>
          </cell>
          <cell r="BU59">
            <v>23.99</v>
          </cell>
          <cell r="BV59">
            <v>6000</v>
          </cell>
          <cell r="BW59">
            <v>2000</v>
          </cell>
          <cell r="BX59">
            <v>47980</v>
          </cell>
          <cell r="BY59">
            <v>44381500</v>
          </cell>
          <cell r="BZ59">
            <v>23439</v>
          </cell>
          <cell r="CA59">
            <v>7813</v>
          </cell>
          <cell r="CB59">
            <v>199785</v>
          </cell>
          <cell r="CC59">
            <v>186392500</v>
          </cell>
        </row>
        <row r="60">
          <cell r="A60" t="str">
            <v>휴.CRM1</v>
          </cell>
          <cell r="B60" t="str">
            <v>국산</v>
          </cell>
          <cell r="C60" t="str">
            <v>원통형</v>
          </cell>
          <cell r="D60" t="str">
            <v>Pack</v>
          </cell>
          <cell r="E60" t="str">
            <v>018650</v>
          </cell>
          <cell r="F60" t="str">
            <v>018650B1</v>
          </cell>
          <cell r="G60" t="str">
            <v>018650B1</v>
          </cell>
          <cell r="H60" t="str">
            <v>LGE PC</v>
          </cell>
          <cell r="I60" t="str">
            <v>LGE PC(Santarosa)</v>
          </cell>
          <cell r="J60" t="str">
            <v>로컬</v>
          </cell>
          <cell r="K60" t="str">
            <v>USD</v>
          </cell>
          <cell r="L60" t="str">
            <v>내수</v>
          </cell>
          <cell r="M60" t="str">
            <v>이지훈</v>
          </cell>
          <cell r="N60">
            <v>6</v>
          </cell>
          <cell r="O60" t="str">
            <v>노트북</v>
          </cell>
          <cell r="P60" t="str">
            <v>연결기준</v>
          </cell>
          <cell r="R60">
            <v>35</v>
          </cell>
          <cell r="S60">
            <v>7800</v>
          </cell>
          <cell r="T60">
            <v>1300</v>
          </cell>
          <cell r="U60">
            <v>45500</v>
          </cell>
          <cell r="V60">
            <v>36779000</v>
          </cell>
          <cell r="X60">
            <v>0</v>
          </cell>
          <cell r="AB60">
            <v>35</v>
          </cell>
          <cell r="AC60">
            <v>600</v>
          </cell>
          <cell r="AD60">
            <v>100</v>
          </cell>
          <cell r="AE60">
            <v>3500</v>
          </cell>
          <cell r="AF60">
            <v>3291000</v>
          </cell>
          <cell r="AG60">
            <v>35</v>
          </cell>
          <cell r="AH60">
            <v>4200</v>
          </cell>
          <cell r="AI60">
            <v>700</v>
          </cell>
          <cell r="AJ60">
            <v>24500</v>
          </cell>
          <cell r="AK60">
            <v>26062000</v>
          </cell>
          <cell r="AL60">
            <v>35</v>
          </cell>
          <cell r="AM60">
            <v>10260</v>
          </cell>
          <cell r="AN60">
            <v>1710</v>
          </cell>
          <cell r="AO60">
            <v>59850</v>
          </cell>
          <cell r="AP60">
            <v>55719000</v>
          </cell>
          <cell r="AQ60">
            <v>35</v>
          </cell>
          <cell r="AR60">
            <v>24000</v>
          </cell>
          <cell r="AS60">
            <v>4000</v>
          </cell>
          <cell r="AT60">
            <v>140000</v>
          </cell>
          <cell r="AU60">
            <v>129500000</v>
          </cell>
          <cell r="AV60">
            <v>35</v>
          </cell>
          <cell r="AW60">
            <v>18000</v>
          </cell>
          <cell r="AX60">
            <v>3000</v>
          </cell>
          <cell r="AY60">
            <v>105000</v>
          </cell>
          <cell r="AZ60">
            <v>96600000</v>
          </cell>
          <cell r="BA60">
            <v>35</v>
          </cell>
          <cell r="BB60">
            <v>24000</v>
          </cell>
          <cell r="BC60">
            <v>4000</v>
          </cell>
          <cell r="BD60">
            <v>140000</v>
          </cell>
          <cell r="BE60">
            <v>128800000</v>
          </cell>
          <cell r="BF60">
            <v>35</v>
          </cell>
          <cell r="BG60">
            <v>30000</v>
          </cell>
          <cell r="BH60">
            <v>5000</v>
          </cell>
          <cell r="BI60">
            <v>175000</v>
          </cell>
          <cell r="BJ60">
            <v>161000000</v>
          </cell>
          <cell r="BK60">
            <v>30.99</v>
          </cell>
          <cell r="BL60">
            <v>48000</v>
          </cell>
          <cell r="BM60">
            <v>8000</v>
          </cell>
          <cell r="BN60">
            <v>247920</v>
          </cell>
          <cell r="BO60">
            <v>229326000</v>
          </cell>
          <cell r="BP60">
            <v>30.99</v>
          </cell>
          <cell r="BQ60">
            <v>48000</v>
          </cell>
          <cell r="BR60">
            <v>8000</v>
          </cell>
          <cell r="BS60">
            <v>247920</v>
          </cell>
          <cell r="BT60">
            <v>229326000</v>
          </cell>
          <cell r="BU60">
            <v>30.99</v>
          </cell>
          <cell r="BV60">
            <v>48000</v>
          </cell>
          <cell r="BW60">
            <v>8000</v>
          </cell>
          <cell r="BX60">
            <v>247920</v>
          </cell>
          <cell r="BY60">
            <v>229326000</v>
          </cell>
          <cell r="BZ60">
            <v>262860</v>
          </cell>
          <cell r="CA60">
            <v>43810</v>
          </cell>
          <cell r="CB60">
            <v>1437110</v>
          </cell>
          <cell r="CC60">
            <v>1325729000</v>
          </cell>
        </row>
        <row r="61">
          <cell r="A61" t="str">
            <v>휴.CRM1</v>
          </cell>
          <cell r="B61" t="str">
            <v>국산</v>
          </cell>
          <cell r="C61" t="str">
            <v>원통형</v>
          </cell>
          <cell r="D61" t="str">
            <v>Pack</v>
          </cell>
          <cell r="E61" t="str">
            <v>018650</v>
          </cell>
          <cell r="F61" t="str">
            <v>018650B2</v>
          </cell>
          <cell r="G61" t="str">
            <v>018650B2</v>
          </cell>
          <cell r="H61" t="str">
            <v>LGE PC</v>
          </cell>
          <cell r="I61" t="str">
            <v>LGE PC(Rocky)</v>
          </cell>
          <cell r="J61" t="str">
            <v>내수</v>
          </cell>
          <cell r="K61" t="str">
            <v>USD</v>
          </cell>
          <cell r="L61" t="str">
            <v>내수</v>
          </cell>
          <cell r="M61" t="str">
            <v>이지훈</v>
          </cell>
          <cell r="N61">
            <v>6</v>
          </cell>
          <cell r="O61" t="str">
            <v>노트북</v>
          </cell>
          <cell r="P61" t="str">
            <v>연결기준</v>
          </cell>
          <cell r="R61">
            <v>29686.846846846845</v>
          </cell>
          <cell r="S61">
            <v>16650</v>
          </cell>
          <cell r="T61">
            <v>2775</v>
          </cell>
          <cell r="U61">
            <v>0</v>
          </cell>
          <cell r="V61">
            <v>82381000</v>
          </cell>
          <cell r="X61">
            <v>0</v>
          </cell>
          <cell r="AC61">
            <v>0</v>
          </cell>
          <cell r="AG61">
            <v>31.66</v>
          </cell>
          <cell r="AH61">
            <v>14400</v>
          </cell>
          <cell r="AI61">
            <v>2400</v>
          </cell>
          <cell r="AJ61">
            <v>75984</v>
          </cell>
          <cell r="AK61">
            <v>70549000</v>
          </cell>
          <cell r="AL61">
            <v>31.659615384615385</v>
          </cell>
          <cell r="AM61">
            <v>6240</v>
          </cell>
          <cell r="AN61">
            <v>1040</v>
          </cell>
          <cell r="AO61">
            <v>32926</v>
          </cell>
          <cell r="AP61">
            <v>30671000</v>
          </cell>
          <cell r="AQ61">
            <v>33.950000000000003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33.950000000000003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33.950000000000003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33.950000000000003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L61">
            <v>0</v>
          </cell>
          <cell r="BN61">
            <v>0</v>
          </cell>
          <cell r="BO61">
            <v>0</v>
          </cell>
          <cell r="BQ61">
            <v>0</v>
          </cell>
          <cell r="BS61">
            <v>0</v>
          </cell>
          <cell r="BT61">
            <v>0</v>
          </cell>
          <cell r="BV61">
            <v>0</v>
          </cell>
          <cell r="BX61">
            <v>0</v>
          </cell>
          <cell r="BY61">
            <v>0</v>
          </cell>
          <cell r="BZ61">
            <v>37290</v>
          </cell>
          <cell r="CA61">
            <v>6215</v>
          </cell>
          <cell r="CB61">
            <v>108910</v>
          </cell>
          <cell r="CC61">
            <v>183601000</v>
          </cell>
        </row>
        <row r="62">
          <cell r="A62" t="str">
            <v>휴.CRM1</v>
          </cell>
          <cell r="B62" t="str">
            <v>국산</v>
          </cell>
          <cell r="C62" t="str">
            <v>원통형</v>
          </cell>
          <cell r="D62" t="str">
            <v>Pack</v>
          </cell>
          <cell r="E62" t="str">
            <v>018650</v>
          </cell>
          <cell r="F62" t="str">
            <v>018650B2</v>
          </cell>
          <cell r="G62" t="str">
            <v>018650B2</v>
          </cell>
          <cell r="H62" t="str">
            <v>LGE PC</v>
          </cell>
          <cell r="I62" t="str">
            <v>LGE PC(Rocky)</v>
          </cell>
          <cell r="J62" t="str">
            <v>로컬</v>
          </cell>
          <cell r="K62" t="str">
            <v>USD</v>
          </cell>
          <cell r="L62" t="str">
            <v>내수</v>
          </cell>
          <cell r="M62" t="str">
            <v>이지훈</v>
          </cell>
          <cell r="N62">
            <v>6</v>
          </cell>
          <cell r="O62" t="str">
            <v>노트북</v>
          </cell>
          <cell r="P62" t="str">
            <v>연결기준</v>
          </cell>
          <cell r="R62">
            <v>31.659995887876089</v>
          </cell>
          <cell r="S62">
            <v>87546</v>
          </cell>
          <cell r="T62">
            <v>14591</v>
          </cell>
          <cell r="U62">
            <v>461951</v>
          </cell>
          <cell r="V62">
            <v>434650000</v>
          </cell>
          <cell r="W62">
            <v>31.66004056795132</v>
          </cell>
          <cell r="X62">
            <v>73950</v>
          </cell>
          <cell r="Y62">
            <v>12325</v>
          </cell>
          <cell r="Z62">
            <v>390210</v>
          </cell>
          <cell r="AA62">
            <v>366133000</v>
          </cell>
          <cell r="AB62">
            <v>31.66</v>
          </cell>
          <cell r="AC62">
            <v>42000</v>
          </cell>
          <cell r="AD62">
            <v>7000</v>
          </cell>
          <cell r="AE62">
            <v>221620</v>
          </cell>
          <cell r="AF62">
            <v>208980000</v>
          </cell>
          <cell r="AH62">
            <v>0</v>
          </cell>
          <cell r="AL62">
            <v>31.660050284504432</v>
          </cell>
          <cell r="AM62">
            <v>45342</v>
          </cell>
          <cell r="AN62">
            <v>7557</v>
          </cell>
          <cell r="AO62">
            <v>239255</v>
          </cell>
          <cell r="AP62">
            <v>222553000</v>
          </cell>
          <cell r="AQ62">
            <v>31.66</v>
          </cell>
          <cell r="AR62">
            <v>24000</v>
          </cell>
          <cell r="AS62">
            <v>4000</v>
          </cell>
          <cell r="AT62">
            <v>126640</v>
          </cell>
          <cell r="AU62">
            <v>117142000</v>
          </cell>
          <cell r="AV62">
            <v>31.66</v>
          </cell>
          <cell r="AW62">
            <v>30000</v>
          </cell>
          <cell r="AX62">
            <v>5000</v>
          </cell>
          <cell r="AY62">
            <v>158300</v>
          </cell>
          <cell r="AZ62">
            <v>145636000</v>
          </cell>
          <cell r="BA62">
            <v>31.66</v>
          </cell>
          <cell r="BB62">
            <v>42000</v>
          </cell>
          <cell r="BC62">
            <v>7000</v>
          </cell>
          <cell r="BD62">
            <v>221620</v>
          </cell>
          <cell r="BE62">
            <v>203890400</v>
          </cell>
          <cell r="BF62">
            <v>31.66</v>
          </cell>
          <cell r="BG62">
            <v>60000</v>
          </cell>
          <cell r="BH62">
            <v>10000</v>
          </cell>
          <cell r="BI62">
            <v>316600</v>
          </cell>
          <cell r="BJ62">
            <v>291272000</v>
          </cell>
          <cell r="BK62">
            <v>28.9</v>
          </cell>
          <cell r="BL62">
            <v>150000</v>
          </cell>
          <cell r="BM62">
            <v>25000</v>
          </cell>
          <cell r="BN62">
            <v>722500</v>
          </cell>
          <cell r="BO62">
            <v>668312500</v>
          </cell>
          <cell r="BP62">
            <v>28.9</v>
          </cell>
          <cell r="BQ62">
            <v>150000</v>
          </cell>
          <cell r="BR62">
            <v>25000</v>
          </cell>
          <cell r="BS62">
            <v>722500</v>
          </cell>
          <cell r="BT62">
            <v>668312500</v>
          </cell>
          <cell r="BU62">
            <v>28.9</v>
          </cell>
          <cell r="BV62">
            <v>150000</v>
          </cell>
          <cell r="BW62">
            <v>25000</v>
          </cell>
          <cell r="BX62">
            <v>722500</v>
          </cell>
          <cell r="BY62">
            <v>668312500</v>
          </cell>
          <cell r="BZ62">
            <v>854838</v>
          </cell>
          <cell r="CA62">
            <v>142473</v>
          </cell>
          <cell r="CB62">
            <v>4303696</v>
          </cell>
          <cell r="CC62">
            <v>3995193900</v>
          </cell>
        </row>
        <row r="63">
          <cell r="A63" t="str">
            <v>휴.CRM1</v>
          </cell>
          <cell r="B63" t="str">
            <v>국산</v>
          </cell>
          <cell r="C63" t="str">
            <v>원통형</v>
          </cell>
          <cell r="D63" t="str">
            <v>Pack</v>
          </cell>
          <cell r="E63" t="str">
            <v>018650</v>
          </cell>
          <cell r="F63" t="str">
            <v>018650B2</v>
          </cell>
          <cell r="G63" t="str">
            <v>018650B2</v>
          </cell>
          <cell r="H63" t="str">
            <v>LGE PC</v>
          </cell>
          <cell r="I63" t="str">
            <v>LGE PC(Evans)</v>
          </cell>
          <cell r="J63" t="str">
            <v>로컬</v>
          </cell>
          <cell r="K63" t="str">
            <v>USD</v>
          </cell>
          <cell r="L63" t="str">
            <v>내수</v>
          </cell>
          <cell r="M63" t="str">
            <v>이지훈</v>
          </cell>
          <cell r="N63">
            <v>6</v>
          </cell>
          <cell r="O63" t="str">
            <v>노트북</v>
          </cell>
          <cell r="P63" t="str">
            <v>연결기준</v>
          </cell>
          <cell r="R63">
            <v>33.950055370985602</v>
          </cell>
          <cell r="S63">
            <v>54180</v>
          </cell>
          <cell r="T63">
            <v>9030</v>
          </cell>
          <cell r="U63">
            <v>306569</v>
          </cell>
          <cell r="V63">
            <v>288450000</v>
          </cell>
          <cell r="W63">
            <v>33.950000000000003</v>
          </cell>
          <cell r="X63">
            <v>42000</v>
          </cell>
          <cell r="Y63">
            <v>7000</v>
          </cell>
          <cell r="Z63">
            <v>237650</v>
          </cell>
          <cell r="AA63">
            <v>222987000</v>
          </cell>
          <cell r="AB63">
            <v>33.949957693702409</v>
          </cell>
          <cell r="AC63">
            <v>49638</v>
          </cell>
          <cell r="AD63">
            <v>8273</v>
          </cell>
          <cell r="AE63">
            <v>280868</v>
          </cell>
          <cell r="AF63">
            <v>264101000</v>
          </cell>
          <cell r="AG63">
            <v>33.950143472022958</v>
          </cell>
          <cell r="AH63">
            <v>16728</v>
          </cell>
          <cell r="AI63">
            <v>2788</v>
          </cell>
          <cell r="AJ63">
            <v>94653</v>
          </cell>
          <cell r="AK63">
            <v>87785000</v>
          </cell>
          <cell r="AL63">
            <v>33.950000000000003</v>
          </cell>
          <cell r="AM63">
            <v>36000</v>
          </cell>
          <cell r="AN63">
            <v>6000</v>
          </cell>
          <cell r="AO63">
            <v>203700</v>
          </cell>
          <cell r="AP63">
            <v>188580000</v>
          </cell>
          <cell r="AQ63">
            <v>33.950000000000003</v>
          </cell>
          <cell r="AR63">
            <v>12000</v>
          </cell>
          <cell r="AS63">
            <v>2000</v>
          </cell>
          <cell r="AT63">
            <v>67900</v>
          </cell>
          <cell r="AU63">
            <v>62807500</v>
          </cell>
          <cell r="AV63">
            <v>33.950000000000003</v>
          </cell>
          <cell r="AW63">
            <v>30000</v>
          </cell>
          <cell r="AX63">
            <v>5000</v>
          </cell>
          <cell r="AY63">
            <v>169750</v>
          </cell>
          <cell r="AZ63">
            <v>156170000</v>
          </cell>
          <cell r="BA63">
            <v>33.950000000000003</v>
          </cell>
          <cell r="BB63">
            <v>30000</v>
          </cell>
          <cell r="BC63">
            <v>5000</v>
          </cell>
          <cell r="BD63">
            <v>169750</v>
          </cell>
          <cell r="BE63">
            <v>156170000</v>
          </cell>
          <cell r="BF63">
            <v>33.950000000000003</v>
          </cell>
          <cell r="BG63">
            <v>30000</v>
          </cell>
          <cell r="BH63">
            <v>5000</v>
          </cell>
          <cell r="BI63">
            <v>169750</v>
          </cell>
          <cell r="BJ63">
            <v>156170000</v>
          </cell>
          <cell r="BL63">
            <v>0</v>
          </cell>
          <cell r="BN63">
            <v>0</v>
          </cell>
          <cell r="BO63">
            <v>0</v>
          </cell>
          <cell r="BQ63">
            <v>0</v>
          </cell>
          <cell r="BS63">
            <v>0</v>
          </cell>
          <cell r="BT63">
            <v>0</v>
          </cell>
          <cell r="BV63">
            <v>0</v>
          </cell>
          <cell r="BX63">
            <v>0</v>
          </cell>
          <cell r="BY63">
            <v>0</v>
          </cell>
          <cell r="BZ63">
            <v>300546</v>
          </cell>
          <cell r="CA63">
            <v>50091</v>
          </cell>
          <cell r="CB63">
            <v>1700590</v>
          </cell>
          <cell r="CC63">
            <v>1583220500</v>
          </cell>
        </row>
        <row r="64">
          <cell r="A64" t="str">
            <v>휴.CRM1</v>
          </cell>
          <cell r="B64" t="str">
            <v>국산</v>
          </cell>
          <cell r="C64" t="str">
            <v>폴리머</v>
          </cell>
          <cell r="D64" t="str">
            <v>Pack</v>
          </cell>
          <cell r="E64" t="str">
            <v>375077</v>
          </cell>
          <cell r="F64" t="str">
            <v>375077L1</v>
          </cell>
          <cell r="G64" t="str">
            <v>375077L1</v>
          </cell>
          <cell r="H64" t="str">
            <v>LGE PC</v>
          </cell>
          <cell r="I64" t="str">
            <v>LGE PC</v>
          </cell>
          <cell r="J64" t="str">
            <v>내수</v>
          </cell>
          <cell r="K64" t="str">
            <v>USD</v>
          </cell>
          <cell r="L64" t="str">
            <v>내수</v>
          </cell>
          <cell r="M64" t="str">
            <v>이지훈</v>
          </cell>
          <cell r="N64">
            <v>1</v>
          </cell>
          <cell r="O64" t="str">
            <v>기타</v>
          </cell>
          <cell r="P64" t="str">
            <v>연결기준</v>
          </cell>
          <cell r="R64">
            <v>13314.998021369212</v>
          </cell>
          <cell r="S64">
            <v>2527</v>
          </cell>
          <cell r="T64">
            <v>2527</v>
          </cell>
          <cell r="U64">
            <v>0</v>
          </cell>
          <cell r="V64">
            <v>33647000</v>
          </cell>
          <cell r="X64">
            <v>0</v>
          </cell>
          <cell r="AC64">
            <v>0</v>
          </cell>
          <cell r="AH64">
            <v>0</v>
          </cell>
          <cell r="AM64">
            <v>0</v>
          </cell>
          <cell r="AR64">
            <v>0</v>
          </cell>
          <cell r="AT64">
            <v>0</v>
          </cell>
          <cell r="AU64">
            <v>0</v>
          </cell>
          <cell r="AW64">
            <v>0</v>
          </cell>
          <cell r="AY64">
            <v>0</v>
          </cell>
          <cell r="AZ64">
            <v>0</v>
          </cell>
          <cell r="BB64">
            <v>0</v>
          </cell>
          <cell r="BD64">
            <v>0</v>
          </cell>
          <cell r="BE64">
            <v>0</v>
          </cell>
          <cell r="BG64">
            <v>0</v>
          </cell>
          <cell r="BI64">
            <v>0</v>
          </cell>
          <cell r="BJ64">
            <v>0</v>
          </cell>
          <cell r="BL64">
            <v>0</v>
          </cell>
          <cell r="BN64">
            <v>0</v>
          </cell>
          <cell r="BO64">
            <v>0</v>
          </cell>
          <cell r="BQ64">
            <v>0</v>
          </cell>
          <cell r="BS64">
            <v>0</v>
          </cell>
          <cell r="BT64">
            <v>0</v>
          </cell>
          <cell r="BV64">
            <v>0</v>
          </cell>
          <cell r="BX64">
            <v>0</v>
          </cell>
          <cell r="BY64">
            <v>0</v>
          </cell>
          <cell r="BZ64">
            <v>2527</v>
          </cell>
          <cell r="CA64">
            <v>2527</v>
          </cell>
          <cell r="CB64">
            <v>0</v>
          </cell>
          <cell r="CC64">
            <v>33647000</v>
          </cell>
        </row>
        <row r="65">
          <cell r="A65" t="str">
            <v>휴.CRM1</v>
          </cell>
          <cell r="B65" t="str">
            <v>국산</v>
          </cell>
          <cell r="C65" t="str">
            <v>폴리머</v>
          </cell>
          <cell r="D65" t="str">
            <v>Pack</v>
          </cell>
          <cell r="E65" t="str">
            <v>375077</v>
          </cell>
          <cell r="F65" t="str">
            <v>375077L1</v>
          </cell>
          <cell r="G65" t="str">
            <v>375077L1</v>
          </cell>
          <cell r="H65" t="str">
            <v>LGE PC</v>
          </cell>
          <cell r="I65" t="str">
            <v>LGE PC</v>
          </cell>
          <cell r="J65" t="str">
            <v>내수</v>
          </cell>
          <cell r="K65" t="str">
            <v>USD</v>
          </cell>
          <cell r="L65" t="str">
            <v>내수</v>
          </cell>
          <cell r="M65" t="str">
            <v>이지훈</v>
          </cell>
          <cell r="N65">
            <v>2</v>
          </cell>
          <cell r="O65" t="str">
            <v>기타</v>
          </cell>
          <cell r="P65" t="str">
            <v>연결기준</v>
          </cell>
          <cell r="R65">
            <v>18173.433430366171</v>
          </cell>
          <cell r="S65">
            <v>13054</v>
          </cell>
          <cell r="T65">
            <v>6527</v>
          </cell>
          <cell r="U65">
            <v>0</v>
          </cell>
          <cell r="V65">
            <v>118618000</v>
          </cell>
          <cell r="X65">
            <v>0</v>
          </cell>
          <cell r="AC65">
            <v>0</v>
          </cell>
          <cell r="AH65">
            <v>0</v>
          </cell>
          <cell r="AM65">
            <v>0</v>
          </cell>
          <cell r="AR65">
            <v>0</v>
          </cell>
          <cell r="AT65">
            <v>0</v>
          </cell>
          <cell r="AU65">
            <v>0</v>
          </cell>
          <cell r="AW65">
            <v>0</v>
          </cell>
          <cell r="AY65">
            <v>0</v>
          </cell>
          <cell r="AZ65">
            <v>0</v>
          </cell>
          <cell r="BB65">
            <v>0</v>
          </cell>
          <cell r="BD65">
            <v>0</v>
          </cell>
          <cell r="BE65">
            <v>0</v>
          </cell>
          <cell r="BG65">
            <v>0</v>
          </cell>
          <cell r="BI65">
            <v>0</v>
          </cell>
          <cell r="BJ65">
            <v>0</v>
          </cell>
          <cell r="BL65">
            <v>0</v>
          </cell>
          <cell r="BN65">
            <v>0</v>
          </cell>
          <cell r="BO65">
            <v>0</v>
          </cell>
          <cell r="BQ65">
            <v>0</v>
          </cell>
          <cell r="BS65">
            <v>0</v>
          </cell>
          <cell r="BT65">
            <v>0</v>
          </cell>
          <cell r="BV65">
            <v>0</v>
          </cell>
          <cell r="BX65">
            <v>0</v>
          </cell>
          <cell r="BY65">
            <v>0</v>
          </cell>
          <cell r="BZ65">
            <v>13054</v>
          </cell>
          <cell r="CA65">
            <v>6527</v>
          </cell>
          <cell r="CB65">
            <v>0</v>
          </cell>
          <cell r="CC65">
            <v>118618000</v>
          </cell>
        </row>
        <row r="66">
          <cell r="A66" t="str">
            <v>휴.CRM1</v>
          </cell>
          <cell r="B66" t="str">
            <v>국산</v>
          </cell>
          <cell r="C66" t="str">
            <v>각형</v>
          </cell>
          <cell r="D66" t="str">
            <v>Pack</v>
          </cell>
          <cell r="E66" t="str">
            <v>103450</v>
          </cell>
          <cell r="F66" t="str">
            <v>103450A1</v>
          </cell>
          <cell r="G66" t="str">
            <v>103450A1</v>
          </cell>
          <cell r="H66" t="str">
            <v>LGE PC</v>
          </cell>
          <cell r="I66" t="str">
            <v>LGE PC</v>
          </cell>
          <cell r="J66" t="str">
            <v>내수</v>
          </cell>
          <cell r="K66" t="str">
            <v>USD</v>
          </cell>
          <cell r="L66" t="str">
            <v>내수</v>
          </cell>
          <cell r="M66" t="str">
            <v>이지훈</v>
          </cell>
          <cell r="N66">
            <v>6</v>
          </cell>
          <cell r="O66" t="str">
            <v>기타</v>
          </cell>
          <cell r="P66" t="str">
            <v>연결기준</v>
          </cell>
          <cell r="R66">
            <v>49</v>
          </cell>
          <cell r="S66">
            <v>600</v>
          </cell>
          <cell r="T66">
            <v>100</v>
          </cell>
          <cell r="U66">
            <v>4900</v>
          </cell>
          <cell r="V66">
            <v>4610000</v>
          </cell>
          <cell r="X66">
            <v>0</v>
          </cell>
          <cell r="AC66">
            <v>0</v>
          </cell>
          <cell r="AH66">
            <v>0</v>
          </cell>
          <cell r="AM66">
            <v>0</v>
          </cell>
          <cell r="AR66">
            <v>0</v>
          </cell>
          <cell r="AT66">
            <v>0</v>
          </cell>
          <cell r="AU66">
            <v>0</v>
          </cell>
          <cell r="AW66">
            <v>0</v>
          </cell>
          <cell r="AY66">
            <v>0</v>
          </cell>
          <cell r="AZ66">
            <v>0</v>
          </cell>
          <cell r="BB66">
            <v>0</v>
          </cell>
          <cell r="BD66">
            <v>0</v>
          </cell>
          <cell r="BE66">
            <v>0</v>
          </cell>
          <cell r="BG66">
            <v>0</v>
          </cell>
          <cell r="BI66">
            <v>0</v>
          </cell>
          <cell r="BJ66">
            <v>0</v>
          </cell>
          <cell r="BL66">
            <v>0</v>
          </cell>
          <cell r="BN66">
            <v>0</v>
          </cell>
          <cell r="BO66">
            <v>0</v>
          </cell>
          <cell r="BQ66">
            <v>0</v>
          </cell>
          <cell r="BS66">
            <v>0</v>
          </cell>
          <cell r="BT66">
            <v>0</v>
          </cell>
          <cell r="BV66">
            <v>0</v>
          </cell>
          <cell r="BX66">
            <v>0</v>
          </cell>
          <cell r="BY66">
            <v>0</v>
          </cell>
          <cell r="BZ66">
            <v>600</v>
          </cell>
          <cell r="CA66">
            <v>100</v>
          </cell>
          <cell r="CB66">
            <v>4900</v>
          </cell>
          <cell r="CC66">
            <v>4610000</v>
          </cell>
        </row>
        <row r="67">
          <cell r="A67" t="str">
            <v>휴.CRM1</v>
          </cell>
          <cell r="B67" t="str">
            <v>국산</v>
          </cell>
          <cell r="C67" t="str">
            <v>각형</v>
          </cell>
          <cell r="D67" t="str">
            <v>Pack</v>
          </cell>
          <cell r="E67" t="str">
            <v>423048</v>
          </cell>
          <cell r="F67" t="str">
            <v>423048A1</v>
          </cell>
          <cell r="G67" t="str">
            <v>423048A1</v>
          </cell>
          <cell r="H67" t="str">
            <v>LGE PC</v>
          </cell>
          <cell r="I67" t="str">
            <v>LGE PC</v>
          </cell>
          <cell r="J67" t="str">
            <v>로컬</v>
          </cell>
          <cell r="K67" t="str">
            <v>USD</v>
          </cell>
          <cell r="L67" t="str">
            <v>내수</v>
          </cell>
          <cell r="M67" t="str">
            <v>이지훈</v>
          </cell>
          <cell r="N67">
            <v>2</v>
          </cell>
          <cell r="O67" t="str">
            <v>기타</v>
          </cell>
          <cell r="P67" t="str">
            <v>연결기준</v>
          </cell>
          <cell r="AL67">
            <v>6069.3277310924368</v>
          </cell>
          <cell r="AM67">
            <v>952</v>
          </cell>
          <cell r="AN67">
            <v>476</v>
          </cell>
          <cell r="AO67">
            <v>0</v>
          </cell>
          <cell r="AP67">
            <v>2889000</v>
          </cell>
          <cell r="AR67">
            <v>0</v>
          </cell>
          <cell r="AT67">
            <v>0</v>
          </cell>
          <cell r="AU67">
            <v>0</v>
          </cell>
          <cell r="AW67">
            <v>0</v>
          </cell>
          <cell r="AY67">
            <v>0</v>
          </cell>
          <cell r="AZ67">
            <v>0</v>
          </cell>
          <cell r="BB67">
            <v>0</v>
          </cell>
          <cell r="BD67">
            <v>0</v>
          </cell>
          <cell r="BE67">
            <v>0</v>
          </cell>
          <cell r="BG67">
            <v>0</v>
          </cell>
          <cell r="BI67">
            <v>0</v>
          </cell>
          <cell r="BJ67">
            <v>0</v>
          </cell>
          <cell r="BL67">
            <v>0</v>
          </cell>
          <cell r="BN67">
            <v>0</v>
          </cell>
          <cell r="BO67">
            <v>0</v>
          </cell>
          <cell r="BQ67">
            <v>0</v>
          </cell>
          <cell r="BS67">
            <v>0</v>
          </cell>
          <cell r="BT67">
            <v>0</v>
          </cell>
          <cell r="BV67">
            <v>0</v>
          </cell>
          <cell r="BX67">
            <v>0</v>
          </cell>
          <cell r="BY67">
            <v>0</v>
          </cell>
          <cell r="BZ67">
            <v>952</v>
          </cell>
          <cell r="CA67">
            <v>476</v>
          </cell>
          <cell r="CB67">
            <v>0</v>
          </cell>
          <cell r="CC67">
            <v>2889000</v>
          </cell>
        </row>
        <row r="68">
          <cell r="A68" t="str">
            <v>휴.CRM1</v>
          </cell>
          <cell r="B68" t="str">
            <v>국산</v>
          </cell>
          <cell r="C68" t="str">
            <v>각형</v>
          </cell>
          <cell r="D68" t="str">
            <v>Pack</v>
          </cell>
          <cell r="E68" t="str">
            <v>423450</v>
          </cell>
          <cell r="F68" t="str">
            <v>423450C1(H/P)</v>
          </cell>
          <cell r="G68" t="str">
            <v>423450C1(H/P)</v>
          </cell>
          <cell r="H68" t="str">
            <v>LGE PC</v>
          </cell>
          <cell r="I68" t="str">
            <v>LGE PC</v>
          </cell>
          <cell r="J68" t="str">
            <v>로컬</v>
          </cell>
          <cell r="K68" t="str">
            <v>USD</v>
          </cell>
          <cell r="L68" t="str">
            <v>내수</v>
          </cell>
          <cell r="M68" t="str">
            <v>이지훈</v>
          </cell>
          <cell r="N68">
            <v>1</v>
          </cell>
          <cell r="O68" t="str">
            <v>기타</v>
          </cell>
          <cell r="P68" t="str">
            <v>연결기준</v>
          </cell>
          <cell r="S68">
            <v>0</v>
          </cell>
          <cell r="X68">
            <v>0</v>
          </cell>
          <cell r="AC68">
            <v>0</v>
          </cell>
          <cell r="AH68">
            <v>0</v>
          </cell>
          <cell r="AL68">
            <v>3560</v>
          </cell>
          <cell r="AM68">
            <v>2000</v>
          </cell>
          <cell r="AN68">
            <v>2000</v>
          </cell>
          <cell r="AO68">
            <v>0</v>
          </cell>
          <cell r="AP68">
            <v>7120000</v>
          </cell>
          <cell r="AR68">
            <v>0</v>
          </cell>
          <cell r="AT68">
            <v>0</v>
          </cell>
          <cell r="AU68">
            <v>0</v>
          </cell>
          <cell r="AW68">
            <v>0</v>
          </cell>
          <cell r="AY68">
            <v>0</v>
          </cell>
          <cell r="AZ68">
            <v>0</v>
          </cell>
          <cell r="BB68">
            <v>0</v>
          </cell>
          <cell r="BD68">
            <v>0</v>
          </cell>
          <cell r="BE68">
            <v>0</v>
          </cell>
          <cell r="BG68">
            <v>0</v>
          </cell>
          <cell r="BI68">
            <v>0</v>
          </cell>
          <cell r="BJ68">
            <v>0</v>
          </cell>
          <cell r="BL68">
            <v>0</v>
          </cell>
          <cell r="BN68">
            <v>0</v>
          </cell>
          <cell r="BO68">
            <v>0</v>
          </cell>
          <cell r="BQ68">
            <v>0</v>
          </cell>
          <cell r="BS68">
            <v>0</v>
          </cell>
          <cell r="BT68">
            <v>0</v>
          </cell>
          <cell r="BV68">
            <v>0</v>
          </cell>
          <cell r="BX68">
            <v>0</v>
          </cell>
          <cell r="BY68">
            <v>0</v>
          </cell>
          <cell r="BZ68">
            <v>2000</v>
          </cell>
          <cell r="CA68">
            <v>2000</v>
          </cell>
          <cell r="CB68">
            <v>0</v>
          </cell>
          <cell r="CC68">
            <v>7120000</v>
          </cell>
        </row>
        <row r="69">
          <cell r="A69" t="str">
            <v>휴.CRM1</v>
          </cell>
          <cell r="B69" t="str">
            <v>국산</v>
          </cell>
          <cell r="C69" t="str">
            <v>각형</v>
          </cell>
          <cell r="D69" t="str">
            <v>Pack</v>
          </cell>
          <cell r="E69" t="str">
            <v>523048</v>
          </cell>
          <cell r="F69" t="str">
            <v>523048A1</v>
          </cell>
          <cell r="G69" t="str">
            <v>523048A1</v>
          </cell>
          <cell r="H69" t="str">
            <v>LGE PC</v>
          </cell>
          <cell r="I69" t="str">
            <v>LGE PC</v>
          </cell>
          <cell r="J69" t="str">
            <v>로컬</v>
          </cell>
          <cell r="K69" t="str">
            <v>USD</v>
          </cell>
          <cell r="L69" t="str">
            <v>내수</v>
          </cell>
          <cell r="M69" t="str">
            <v>이지훈</v>
          </cell>
          <cell r="N69">
            <v>2</v>
          </cell>
          <cell r="O69" t="str">
            <v>기타</v>
          </cell>
          <cell r="P69" t="str">
            <v>연결기준</v>
          </cell>
          <cell r="R69">
            <v>7.8</v>
          </cell>
          <cell r="S69">
            <v>38800</v>
          </cell>
          <cell r="T69">
            <v>19400</v>
          </cell>
          <cell r="U69">
            <v>151320</v>
          </cell>
          <cell r="V69">
            <v>142377000</v>
          </cell>
          <cell r="W69">
            <v>7.8</v>
          </cell>
          <cell r="X69">
            <v>20000</v>
          </cell>
          <cell r="Y69">
            <v>10000</v>
          </cell>
          <cell r="Z69">
            <v>78000</v>
          </cell>
          <cell r="AA69">
            <v>73232000</v>
          </cell>
          <cell r="AC69">
            <v>0</v>
          </cell>
          <cell r="AH69">
            <v>0</v>
          </cell>
          <cell r="AL69">
            <v>7.8000095780853407</v>
          </cell>
          <cell r="AM69">
            <v>83524</v>
          </cell>
          <cell r="AN69">
            <v>41762</v>
          </cell>
          <cell r="AO69">
            <v>325744</v>
          </cell>
          <cell r="AP69">
            <v>302844000</v>
          </cell>
          <cell r="AQ69">
            <v>7.8</v>
          </cell>
          <cell r="AR69">
            <v>52000</v>
          </cell>
          <cell r="AS69">
            <v>26000</v>
          </cell>
          <cell r="AT69">
            <v>202800</v>
          </cell>
          <cell r="AU69">
            <v>187590000</v>
          </cell>
          <cell r="AW69">
            <v>0</v>
          </cell>
          <cell r="AY69">
            <v>0</v>
          </cell>
          <cell r="AZ69">
            <v>0</v>
          </cell>
          <cell r="BB69">
            <v>0</v>
          </cell>
          <cell r="BD69">
            <v>0</v>
          </cell>
          <cell r="BE69">
            <v>0</v>
          </cell>
          <cell r="BG69">
            <v>0</v>
          </cell>
          <cell r="BI69">
            <v>0</v>
          </cell>
          <cell r="BJ69">
            <v>0</v>
          </cell>
          <cell r="BL69">
            <v>0</v>
          </cell>
          <cell r="BN69">
            <v>0</v>
          </cell>
          <cell r="BO69">
            <v>0</v>
          </cell>
          <cell r="BQ69">
            <v>0</v>
          </cell>
          <cell r="BS69">
            <v>0</v>
          </cell>
          <cell r="BT69">
            <v>0</v>
          </cell>
          <cell r="BV69">
            <v>0</v>
          </cell>
          <cell r="BX69">
            <v>0</v>
          </cell>
          <cell r="BY69">
            <v>0</v>
          </cell>
          <cell r="BZ69">
            <v>194324</v>
          </cell>
          <cell r="CA69">
            <v>97162</v>
          </cell>
          <cell r="CB69">
            <v>757864</v>
          </cell>
          <cell r="CC69">
            <v>706043000</v>
          </cell>
        </row>
        <row r="70">
          <cell r="A70" t="str">
            <v>휴.CRM1</v>
          </cell>
          <cell r="B70" t="str">
            <v>국산</v>
          </cell>
          <cell r="C70" t="str">
            <v>상품</v>
          </cell>
          <cell r="D70" t="str">
            <v>부자재</v>
          </cell>
          <cell r="E70" t="str">
            <v>부자재</v>
          </cell>
          <cell r="F70" t="str">
            <v>부자재</v>
          </cell>
          <cell r="G70" t="str">
            <v>부자재</v>
          </cell>
          <cell r="H70" t="str">
            <v>LGE PC</v>
          </cell>
          <cell r="I70" t="str">
            <v>LGE PC</v>
          </cell>
          <cell r="J70" t="str">
            <v>내수</v>
          </cell>
          <cell r="K70" t="str">
            <v>KRW</v>
          </cell>
          <cell r="L70" t="str">
            <v>내수</v>
          </cell>
          <cell r="M70" t="str">
            <v>이지훈</v>
          </cell>
          <cell r="P70" t="str">
            <v>연결기준</v>
          </cell>
          <cell r="V70">
            <v>75000</v>
          </cell>
          <cell r="AU70">
            <v>0</v>
          </cell>
          <cell r="AZ70">
            <v>0</v>
          </cell>
          <cell r="BE70">
            <v>0</v>
          </cell>
        </row>
        <row r="71">
          <cell r="A71" t="str">
            <v>휴.CRM1</v>
          </cell>
          <cell r="B71" t="str">
            <v>국산</v>
          </cell>
          <cell r="C71" t="str">
            <v>각형</v>
          </cell>
          <cell r="D71" t="str">
            <v>Cell</v>
          </cell>
          <cell r="E71" t="str">
            <v>363443</v>
          </cell>
          <cell r="F71" t="str">
            <v>363443L1(I/P)</v>
          </cell>
          <cell r="G71" t="str">
            <v>363443L1(I/P)</v>
          </cell>
          <cell r="H71" t="str">
            <v>LGE AV</v>
          </cell>
          <cell r="I71" t="str">
            <v>넥스콘테크놀러지</v>
          </cell>
          <cell r="J71" t="str">
            <v>내수</v>
          </cell>
          <cell r="K71" t="str">
            <v>KRW</v>
          </cell>
          <cell r="L71" t="str">
            <v>내수</v>
          </cell>
          <cell r="M71" t="str">
            <v>이지훈</v>
          </cell>
          <cell r="N71">
            <v>1</v>
          </cell>
          <cell r="O71" t="str">
            <v>기타</v>
          </cell>
          <cell r="P71" t="str">
            <v>연결기준</v>
          </cell>
          <cell r="R71">
            <v>2000</v>
          </cell>
          <cell r="S71">
            <v>38000</v>
          </cell>
          <cell r="T71">
            <v>38000</v>
          </cell>
          <cell r="U71">
            <v>0</v>
          </cell>
          <cell r="V71">
            <v>76000000</v>
          </cell>
          <cell r="W71">
            <v>2000</v>
          </cell>
          <cell r="X71">
            <v>17500</v>
          </cell>
          <cell r="Y71">
            <v>17500</v>
          </cell>
          <cell r="Z71">
            <v>0</v>
          </cell>
          <cell r="AA71">
            <v>35000000</v>
          </cell>
          <cell r="AC71">
            <v>0</v>
          </cell>
          <cell r="AH71">
            <v>0</v>
          </cell>
          <cell r="AM71">
            <v>0</v>
          </cell>
          <cell r="AQ71">
            <v>1800</v>
          </cell>
          <cell r="AR71">
            <v>0</v>
          </cell>
          <cell r="AT71">
            <v>0</v>
          </cell>
          <cell r="AU71">
            <v>0</v>
          </cell>
          <cell r="AV71">
            <v>1800</v>
          </cell>
          <cell r="AW71">
            <v>0</v>
          </cell>
          <cell r="AY71">
            <v>0</v>
          </cell>
          <cell r="AZ71">
            <v>0</v>
          </cell>
          <cell r="BA71">
            <v>1800</v>
          </cell>
          <cell r="BB71">
            <v>0</v>
          </cell>
          <cell r="BD71">
            <v>0</v>
          </cell>
          <cell r="BE71">
            <v>0</v>
          </cell>
          <cell r="BF71">
            <v>1800</v>
          </cell>
          <cell r="BG71">
            <v>0</v>
          </cell>
          <cell r="BI71">
            <v>0</v>
          </cell>
          <cell r="BJ71">
            <v>0</v>
          </cell>
          <cell r="BL71">
            <v>0</v>
          </cell>
          <cell r="BN71">
            <v>0</v>
          </cell>
          <cell r="BO71">
            <v>0</v>
          </cell>
          <cell r="BQ71">
            <v>0</v>
          </cell>
          <cell r="BS71">
            <v>0</v>
          </cell>
          <cell r="BT71">
            <v>0</v>
          </cell>
          <cell r="BV71">
            <v>0</v>
          </cell>
          <cell r="BX71">
            <v>0</v>
          </cell>
          <cell r="BY71">
            <v>0</v>
          </cell>
          <cell r="BZ71">
            <v>55500</v>
          </cell>
          <cell r="CA71">
            <v>55500</v>
          </cell>
          <cell r="CB71">
            <v>0</v>
          </cell>
          <cell r="CC71">
            <v>111000000</v>
          </cell>
        </row>
        <row r="72">
          <cell r="A72" t="str">
            <v>휴.CRM1</v>
          </cell>
          <cell r="B72" t="str">
            <v>국산</v>
          </cell>
          <cell r="C72" t="str">
            <v>각형</v>
          </cell>
          <cell r="D72" t="str">
            <v>Cell</v>
          </cell>
          <cell r="E72" t="str">
            <v>423443</v>
          </cell>
          <cell r="F72" t="str">
            <v>423443A1(H/P)</v>
          </cell>
          <cell r="G72" t="str">
            <v>423443A1(H/P)</v>
          </cell>
          <cell r="H72" t="str">
            <v>LGE AV</v>
          </cell>
          <cell r="I72" t="str">
            <v>넥스콘테크놀러지</v>
          </cell>
          <cell r="J72" t="str">
            <v>내수</v>
          </cell>
          <cell r="K72" t="str">
            <v>KRW</v>
          </cell>
          <cell r="L72" t="str">
            <v>내수</v>
          </cell>
          <cell r="M72" t="str">
            <v>이지훈</v>
          </cell>
          <cell r="N72">
            <v>1</v>
          </cell>
          <cell r="O72" t="str">
            <v>기타</v>
          </cell>
          <cell r="P72" t="str">
            <v>연결기준</v>
          </cell>
          <cell r="AL72">
            <v>1750</v>
          </cell>
          <cell r="AM72">
            <v>100</v>
          </cell>
          <cell r="AN72">
            <v>100</v>
          </cell>
          <cell r="AO72">
            <v>0</v>
          </cell>
          <cell r="AP72">
            <v>175000</v>
          </cell>
          <cell r="AR72">
            <v>0</v>
          </cell>
          <cell r="AT72">
            <v>0</v>
          </cell>
          <cell r="AU72">
            <v>0</v>
          </cell>
          <cell r="AW72">
            <v>0</v>
          </cell>
          <cell r="AY72">
            <v>0</v>
          </cell>
          <cell r="AZ72">
            <v>0</v>
          </cell>
          <cell r="BB72">
            <v>0</v>
          </cell>
          <cell r="BD72">
            <v>0</v>
          </cell>
          <cell r="BE72">
            <v>0</v>
          </cell>
          <cell r="BG72">
            <v>0</v>
          </cell>
          <cell r="BI72">
            <v>0</v>
          </cell>
          <cell r="BJ72">
            <v>0</v>
          </cell>
          <cell r="BL72">
            <v>0</v>
          </cell>
          <cell r="BN72">
            <v>0</v>
          </cell>
          <cell r="BO72">
            <v>0</v>
          </cell>
          <cell r="BQ72">
            <v>0</v>
          </cell>
          <cell r="BS72">
            <v>0</v>
          </cell>
          <cell r="BT72">
            <v>0</v>
          </cell>
          <cell r="BV72">
            <v>0</v>
          </cell>
          <cell r="BX72">
            <v>0</v>
          </cell>
          <cell r="BY72">
            <v>0</v>
          </cell>
          <cell r="BZ72">
            <v>100</v>
          </cell>
          <cell r="CA72">
            <v>100</v>
          </cell>
          <cell r="CB72">
            <v>0</v>
          </cell>
          <cell r="CC72">
            <v>175000</v>
          </cell>
        </row>
        <row r="73">
          <cell r="A73" t="str">
            <v>휴.CRM1</v>
          </cell>
          <cell r="B73" t="str">
            <v>국산</v>
          </cell>
          <cell r="C73" t="str">
            <v>각형</v>
          </cell>
          <cell r="D73" t="str">
            <v>Cell</v>
          </cell>
          <cell r="E73" t="str">
            <v>423450</v>
          </cell>
          <cell r="F73" t="str">
            <v>423450B2</v>
          </cell>
          <cell r="G73" t="str">
            <v>423450B2</v>
          </cell>
          <cell r="H73" t="str">
            <v>LGE AV</v>
          </cell>
          <cell r="I73" t="str">
            <v>넥스콘테크놀러지</v>
          </cell>
          <cell r="J73" t="str">
            <v>내수</v>
          </cell>
          <cell r="K73" t="str">
            <v>KRW</v>
          </cell>
          <cell r="L73" t="str">
            <v>내수</v>
          </cell>
          <cell r="M73" t="str">
            <v>이지훈</v>
          </cell>
          <cell r="N73">
            <v>1</v>
          </cell>
          <cell r="O73" t="str">
            <v>기타</v>
          </cell>
          <cell r="P73" t="str">
            <v>연결기준</v>
          </cell>
          <cell r="R73">
            <v>2200</v>
          </cell>
          <cell r="S73">
            <v>107000</v>
          </cell>
          <cell r="T73">
            <v>107000</v>
          </cell>
          <cell r="U73">
            <v>0</v>
          </cell>
          <cell r="V73">
            <v>235400000</v>
          </cell>
          <cell r="X73">
            <v>0</v>
          </cell>
          <cell r="AC73">
            <v>0</v>
          </cell>
          <cell r="AH73">
            <v>0</v>
          </cell>
          <cell r="AM73">
            <v>0</v>
          </cell>
          <cell r="AQ73">
            <v>2200</v>
          </cell>
          <cell r="AR73">
            <v>0</v>
          </cell>
          <cell r="AT73">
            <v>0</v>
          </cell>
          <cell r="AU73">
            <v>0</v>
          </cell>
          <cell r="AV73">
            <v>2200</v>
          </cell>
          <cell r="AW73">
            <v>0</v>
          </cell>
          <cell r="AY73">
            <v>0</v>
          </cell>
          <cell r="AZ73">
            <v>0</v>
          </cell>
          <cell r="BB73">
            <v>0</v>
          </cell>
          <cell r="BD73">
            <v>0</v>
          </cell>
          <cell r="BE73">
            <v>0</v>
          </cell>
          <cell r="BG73">
            <v>0</v>
          </cell>
          <cell r="BI73">
            <v>0</v>
          </cell>
          <cell r="BJ73">
            <v>0</v>
          </cell>
          <cell r="BL73">
            <v>0</v>
          </cell>
          <cell r="BN73">
            <v>0</v>
          </cell>
          <cell r="BO73">
            <v>0</v>
          </cell>
          <cell r="BQ73">
            <v>0</v>
          </cell>
          <cell r="BS73">
            <v>0</v>
          </cell>
          <cell r="BT73">
            <v>0</v>
          </cell>
          <cell r="BV73">
            <v>0</v>
          </cell>
          <cell r="BX73">
            <v>0</v>
          </cell>
          <cell r="BY73">
            <v>0</v>
          </cell>
          <cell r="BZ73">
            <v>107000</v>
          </cell>
          <cell r="CA73">
            <v>107000</v>
          </cell>
          <cell r="CB73">
            <v>0</v>
          </cell>
          <cell r="CC73">
            <v>235400000</v>
          </cell>
        </row>
        <row r="74">
          <cell r="A74" t="str">
            <v>휴.CRM1</v>
          </cell>
          <cell r="B74" t="str">
            <v>국산</v>
          </cell>
          <cell r="C74" t="str">
            <v>각형</v>
          </cell>
          <cell r="D74" t="str">
            <v>Cell</v>
          </cell>
          <cell r="E74" t="str">
            <v>523450</v>
          </cell>
          <cell r="F74" t="str">
            <v>523450C1(H/P)</v>
          </cell>
          <cell r="G74" t="str">
            <v>523450C1(H/P)</v>
          </cell>
          <cell r="H74" t="str">
            <v>LGE AV</v>
          </cell>
          <cell r="I74" t="str">
            <v>넥스콘테크놀러지</v>
          </cell>
          <cell r="J74" t="str">
            <v>내수</v>
          </cell>
          <cell r="K74" t="str">
            <v>KRW</v>
          </cell>
          <cell r="L74" t="str">
            <v>내수</v>
          </cell>
          <cell r="M74" t="str">
            <v>이지훈</v>
          </cell>
          <cell r="N74">
            <v>1</v>
          </cell>
          <cell r="O74" t="str">
            <v>기타</v>
          </cell>
          <cell r="P74" t="str">
            <v>연결기준</v>
          </cell>
          <cell r="S74">
            <v>0</v>
          </cell>
          <cell r="W74">
            <v>1825.997375328084</v>
          </cell>
          <cell r="X74">
            <v>76200</v>
          </cell>
          <cell r="Y74">
            <v>76200</v>
          </cell>
          <cell r="Z74">
            <v>0</v>
          </cell>
          <cell r="AA74">
            <v>139141000</v>
          </cell>
          <cell r="AC74">
            <v>0</v>
          </cell>
          <cell r="AH74">
            <v>0</v>
          </cell>
          <cell r="AM74">
            <v>0</v>
          </cell>
          <cell r="AQ74">
            <v>1826</v>
          </cell>
          <cell r="AR74">
            <v>20000</v>
          </cell>
          <cell r="AS74">
            <v>20000</v>
          </cell>
          <cell r="AT74">
            <v>36520000</v>
          </cell>
          <cell r="AU74">
            <v>36520000</v>
          </cell>
          <cell r="AV74">
            <v>1800</v>
          </cell>
          <cell r="AW74">
            <v>10000</v>
          </cell>
          <cell r="AX74">
            <v>10000</v>
          </cell>
          <cell r="AY74">
            <v>18000000</v>
          </cell>
          <cell r="AZ74">
            <v>18000000</v>
          </cell>
          <cell r="BA74">
            <v>1800</v>
          </cell>
          <cell r="BB74">
            <v>10000</v>
          </cell>
          <cell r="BC74">
            <v>10000</v>
          </cell>
          <cell r="BD74">
            <v>18000000</v>
          </cell>
          <cell r="BE74">
            <v>18000000</v>
          </cell>
          <cell r="BF74">
            <v>1800</v>
          </cell>
          <cell r="BG74">
            <v>10000</v>
          </cell>
          <cell r="BH74">
            <v>10000</v>
          </cell>
          <cell r="BI74">
            <v>18000000</v>
          </cell>
          <cell r="BJ74">
            <v>18000000</v>
          </cell>
          <cell r="BK74">
            <v>1800</v>
          </cell>
          <cell r="BL74">
            <v>10000</v>
          </cell>
          <cell r="BM74">
            <v>10000</v>
          </cell>
          <cell r="BN74">
            <v>18000000</v>
          </cell>
          <cell r="BO74">
            <v>18000000</v>
          </cell>
          <cell r="BP74">
            <v>1800</v>
          </cell>
          <cell r="BQ74">
            <v>10000</v>
          </cell>
          <cell r="BR74">
            <v>10000</v>
          </cell>
          <cell r="BS74">
            <v>18000000</v>
          </cell>
          <cell r="BT74">
            <v>18000000</v>
          </cell>
          <cell r="BU74">
            <v>1800</v>
          </cell>
          <cell r="BV74">
            <v>10000</v>
          </cell>
          <cell r="BW74">
            <v>10000</v>
          </cell>
          <cell r="BX74">
            <v>18000000</v>
          </cell>
          <cell r="BY74">
            <v>18000000</v>
          </cell>
          <cell r="BZ74">
            <v>156200</v>
          </cell>
          <cell r="CA74">
            <v>156200</v>
          </cell>
          <cell r="CB74">
            <v>144520000</v>
          </cell>
          <cell r="CC74">
            <v>283661000</v>
          </cell>
        </row>
        <row r="75">
          <cell r="A75" t="str">
            <v>휴.CRM1</v>
          </cell>
          <cell r="B75" t="str">
            <v>국산</v>
          </cell>
          <cell r="C75" t="str">
            <v>각형</v>
          </cell>
          <cell r="D75" t="str">
            <v>Pack</v>
          </cell>
          <cell r="E75" t="str">
            <v>523443</v>
          </cell>
          <cell r="F75" t="str">
            <v>523443L1(H/P)</v>
          </cell>
          <cell r="G75" t="str">
            <v>523443L1(H/P)</v>
          </cell>
          <cell r="H75" t="str">
            <v>LG Nortel</v>
          </cell>
          <cell r="I75" t="str">
            <v>넥스콘테크놀러지</v>
          </cell>
          <cell r="J75" t="str">
            <v>내수</v>
          </cell>
          <cell r="K75" t="str">
            <v>KRW</v>
          </cell>
          <cell r="L75" t="str">
            <v>내수</v>
          </cell>
          <cell r="M75" t="str">
            <v>이창욱</v>
          </cell>
          <cell r="N75">
            <v>1</v>
          </cell>
          <cell r="O75" t="str">
            <v>기타</v>
          </cell>
          <cell r="P75" t="str">
            <v>연결기준</v>
          </cell>
          <cell r="S75">
            <v>0</v>
          </cell>
          <cell r="X75">
            <v>0</v>
          </cell>
          <cell r="AC75">
            <v>0</v>
          </cell>
          <cell r="AH75">
            <v>0</v>
          </cell>
          <cell r="AM75">
            <v>0</v>
          </cell>
          <cell r="AQ75">
            <v>4440</v>
          </cell>
          <cell r="AR75">
            <v>10000</v>
          </cell>
          <cell r="AS75">
            <v>10000</v>
          </cell>
          <cell r="AT75">
            <v>44400000</v>
          </cell>
          <cell r="AU75">
            <v>44400000</v>
          </cell>
          <cell r="AV75">
            <v>4000</v>
          </cell>
          <cell r="AW75">
            <v>20000</v>
          </cell>
          <cell r="AX75">
            <v>20000</v>
          </cell>
          <cell r="AY75">
            <v>80000000</v>
          </cell>
          <cell r="AZ75">
            <v>80000000</v>
          </cell>
          <cell r="BA75">
            <v>4000</v>
          </cell>
          <cell r="BB75">
            <v>20000</v>
          </cell>
          <cell r="BC75">
            <v>20000</v>
          </cell>
          <cell r="BD75">
            <v>80000000</v>
          </cell>
          <cell r="BE75">
            <v>80000000</v>
          </cell>
          <cell r="BF75">
            <v>4000</v>
          </cell>
          <cell r="BG75">
            <v>20000</v>
          </cell>
          <cell r="BH75">
            <v>20000</v>
          </cell>
          <cell r="BI75">
            <v>80000000</v>
          </cell>
          <cell r="BJ75">
            <v>80000000</v>
          </cell>
          <cell r="BK75">
            <v>4000</v>
          </cell>
          <cell r="BL75">
            <v>20000</v>
          </cell>
          <cell r="BM75">
            <v>20000</v>
          </cell>
          <cell r="BN75">
            <v>80000000</v>
          </cell>
          <cell r="BO75">
            <v>80000000</v>
          </cell>
          <cell r="BP75">
            <v>4000</v>
          </cell>
          <cell r="BQ75">
            <v>20000</v>
          </cell>
          <cell r="BR75">
            <v>20000</v>
          </cell>
          <cell r="BS75">
            <v>80000000</v>
          </cell>
          <cell r="BT75">
            <v>80000000</v>
          </cell>
          <cell r="BU75">
            <v>4000</v>
          </cell>
          <cell r="BV75">
            <v>30000</v>
          </cell>
          <cell r="BW75">
            <v>30000</v>
          </cell>
          <cell r="BX75">
            <v>120000000</v>
          </cell>
          <cell r="BY75">
            <v>120000000</v>
          </cell>
          <cell r="BZ75">
            <v>140000</v>
          </cell>
          <cell r="CA75">
            <v>140000</v>
          </cell>
          <cell r="CB75">
            <v>564400000</v>
          </cell>
          <cell r="CC75">
            <v>564400000</v>
          </cell>
        </row>
        <row r="76">
          <cell r="A76" t="str">
            <v>휴.CRM1</v>
          </cell>
          <cell r="B76" t="str">
            <v>국산</v>
          </cell>
          <cell r="C76" t="str">
            <v>각형</v>
          </cell>
          <cell r="D76" t="str">
            <v>Pack</v>
          </cell>
          <cell r="E76" t="str">
            <v>523450</v>
          </cell>
          <cell r="F76" t="str">
            <v>523450C1(H/P)</v>
          </cell>
          <cell r="G76" t="str">
            <v>523450C1(H/P)</v>
          </cell>
          <cell r="H76" t="str">
            <v>LG Nortel</v>
          </cell>
          <cell r="I76" t="str">
            <v>넥스콘테크놀러지</v>
          </cell>
          <cell r="J76" t="str">
            <v>내수</v>
          </cell>
          <cell r="K76" t="str">
            <v>KRW</v>
          </cell>
          <cell r="L76" t="str">
            <v>내수</v>
          </cell>
          <cell r="M76" t="str">
            <v>이창욱</v>
          </cell>
          <cell r="N76">
            <v>1</v>
          </cell>
          <cell r="O76" t="str">
            <v>기타</v>
          </cell>
          <cell r="P76" t="str">
            <v>연결기준</v>
          </cell>
          <cell r="R76">
            <v>3700</v>
          </cell>
          <cell r="S76">
            <v>20000</v>
          </cell>
          <cell r="T76">
            <v>20000</v>
          </cell>
          <cell r="U76">
            <v>0</v>
          </cell>
          <cell r="V76">
            <v>74000000</v>
          </cell>
          <cell r="W76">
            <v>3700</v>
          </cell>
          <cell r="X76">
            <v>18900</v>
          </cell>
          <cell r="Y76">
            <v>18900</v>
          </cell>
          <cell r="Z76">
            <v>0</v>
          </cell>
          <cell r="AA76">
            <v>69930000</v>
          </cell>
          <cell r="AB76">
            <v>3703.6815920398012</v>
          </cell>
          <cell r="AC76">
            <v>20100</v>
          </cell>
          <cell r="AD76">
            <v>20100</v>
          </cell>
          <cell r="AE76">
            <v>0</v>
          </cell>
          <cell r="AF76">
            <v>74444000</v>
          </cell>
          <cell r="AG76">
            <v>3700</v>
          </cell>
          <cell r="AH76">
            <v>10000</v>
          </cell>
          <cell r="AI76">
            <v>10000</v>
          </cell>
          <cell r="AJ76">
            <v>0</v>
          </cell>
          <cell r="AK76">
            <v>37000000</v>
          </cell>
          <cell r="AL76">
            <v>3619.8557692307691</v>
          </cell>
          <cell r="AM76">
            <v>20800</v>
          </cell>
          <cell r="AN76">
            <v>20800</v>
          </cell>
          <cell r="AO76">
            <v>0</v>
          </cell>
          <cell r="AP76">
            <v>75293000</v>
          </cell>
          <cell r="AQ76">
            <v>3700</v>
          </cell>
          <cell r="AR76">
            <v>20000</v>
          </cell>
          <cell r="AS76">
            <v>20000</v>
          </cell>
          <cell r="AT76">
            <v>74000000</v>
          </cell>
          <cell r="AU76">
            <v>74000000</v>
          </cell>
          <cell r="AV76">
            <v>3515</v>
          </cell>
          <cell r="AW76">
            <v>10000</v>
          </cell>
          <cell r="AX76">
            <v>10000</v>
          </cell>
          <cell r="AY76">
            <v>35150000</v>
          </cell>
          <cell r="AZ76">
            <v>35150000</v>
          </cell>
          <cell r="BA76">
            <v>3515</v>
          </cell>
          <cell r="BB76">
            <v>10000</v>
          </cell>
          <cell r="BC76">
            <v>10000</v>
          </cell>
          <cell r="BD76">
            <v>35150000</v>
          </cell>
          <cell r="BE76">
            <v>35150000</v>
          </cell>
          <cell r="BF76">
            <v>3515</v>
          </cell>
          <cell r="BG76">
            <v>10000</v>
          </cell>
          <cell r="BH76">
            <v>10000</v>
          </cell>
          <cell r="BI76">
            <v>35150000</v>
          </cell>
          <cell r="BJ76">
            <v>35150000</v>
          </cell>
          <cell r="BK76">
            <v>3339</v>
          </cell>
          <cell r="BL76">
            <v>10000</v>
          </cell>
          <cell r="BM76">
            <v>10000</v>
          </cell>
          <cell r="BN76">
            <v>33390000</v>
          </cell>
          <cell r="BO76">
            <v>33390000</v>
          </cell>
          <cell r="BP76">
            <v>3339</v>
          </cell>
          <cell r="BQ76">
            <v>10000</v>
          </cell>
          <cell r="BR76">
            <v>10000</v>
          </cell>
          <cell r="BS76">
            <v>33390000</v>
          </cell>
          <cell r="BT76">
            <v>33390000</v>
          </cell>
          <cell r="BV76">
            <v>0</v>
          </cell>
          <cell r="BX76">
            <v>0</v>
          </cell>
          <cell r="BY76">
            <v>0</v>
          </cell>
          <cell r="BZ76">
            <v>159800</v>
          </cell>
          <cell r="CA76">
            <v>159800</v>
          </cell>
          <cell r="CB76">
            <v>246230000</v>
          </cell>
          <cell r="CC76">
            <v>576897000</v>
          </cell>
        </row>
        <row r="77">
          <cell r="A77" t="str">
            <v>휴.CRM1</v>
          </cell>
          <cell r="B77" t="str">
            <v>국산</v>
          </cell>
          <cell r="C77" t="str">
            <v>원통형</v>
          </cell>
          <cell r="D77" t="str">
            <v>Cell</v>
          </cell>
          <cell r="E77" t="str">
            <v>018650</v>
          </cell>
          <cell r="F77" t="str">
            <v>018650S2</v>
          </cell>
          <cell r="G77" t="str">
            <v>018650S2</v>
          </cell>
          <cell r="H77" t="str">
            <v>LGE DVD</v>
          </cell>
          <cell r="I77" t="str">
            <v>SMC</v>
          </cell>
          <cell r="J77" t="str">
            <v>내수</v>
          </cell>
          <cell r="K77" t="str">
            <v>KRW</v>
          </cell>
          <cell r="L77" t="str">
            <v>내수</v>
          </cell>
          <cell r="M77" t="str">
            <v>이지훈</v>
          </cell>
          <cell r="N77">
            <v>1</v>
          </cell>
          <cell r="O77" t="str">
            <v>기타</v>
          </cell>
          <cell r="P77" t="str">
            <v>연결기준</v>
          </cell>
          <cell r="S77">
            <v>0</v>
          </cell>
          <cell r="X77">
            <v>0</v>
          </cell>
          <cell r="AB77">
            <v>2400</v>
          </cell>
          <cell r="AC77">
            <v>2000</v>
          </cell>
          <cell r="AD77">
            <v>2000</v>
          </cell>
          <cell r="AE77">
            <v>0</v>
          </cell>
          <cell r="AF77">
            <v>4800000</v>
          </cell>
          <cell r="AH77">
            <v>0</v>
          </cell>
          <cell r="AM77">
            <v>0</v>
          </cell>
          <cell r="AR77">
            <v>0</v>
          </cell>
          <cell r="AT77">
            <v>0</v>
          </cell>
          <cell r="AU77">
            <v>0</v>
          </cell>
          <cell r="AW77">
            <v>0</v>
          </cell>
          <cell r="AY77">
            <v>0</v>
          </cell>
          <cell r="AZ77">
            <v>0</v>
          </cell>
          <cell r="BB77">
            <v>0</v>
          </cell>
          <cell r="BD77">
            <v>0</v>
          </cell>
          <cell r="BE77">
            <v>0</v>
          </cell>
          <cell r="BG77">
            <v>0</v>
          </cell>
          <cell r="BI77">
            <v>0</v>
          </cell>
          <cell r="BJ77">
            <v>0</v>
          </cell>
          <cell r="BL77">
            <v>0</v>
          </cell>
          <cell r="BN77">
            <v>0</v>
          </cell>
          <cell r="BO77">
            <v>0</v>
          </cell>
          <cell r="BQ77">
            <v>0</v>
          </cell>
          <cell r="BS77">
            <v>0</v>
          </cell>
          <cell r="BT77">
            <v>0</v>
          </cell>
          <cell r="BV77">
            <v>0</v>
          </cell>
          <cell r="BX77">
            <v>0</v>
          </cell>
          <cell r="BY77">
            <v>0</v>
          </cell>
          <cell r="BZ77">
            <v>2000</v>
          </cell>
          <cell r="CA77">
            <v>2000</v>
          </cell>
          <cell r="CB77">
            <v>0</v>
          </cell>
          <cell r="CC77">
            <v>4800000</v>
          </cell>
        </row>
        <row r="78">
          <cell r="A78" t="str">
            <v>휴.CRM1</v>
          </cell>
          <cell r="B78" t="str">
            <v>국산</v>
          </cell>
          <cell r="C78" t="str">
            <v>원통형</v>
          </cell>
          <cell r="D78" t="str">
            <v>Cell</v>
          </cell>
          <cell r="E78" t="str">
            <v>018650</v>
          </cell>
          <cell r="F78" t="str">
            <v>018650A2</v>
          </cell>
          <cell r="G78" t="str">
            <v>018650A2</v>
          </cell>
          <cell r="H78" t="str">
            <v>LGE DVD</v>
          </cell>
          <cell r="I78" t="str">
            <v>SMC</v>
          </cell>
          <cell r="J78" t="str">
            <v>내수</v>
          </cell>
          <cell r="K78" t="str">
            <v>KRW</v>
          </cell>
          <cell r="L78" t="str">
            <v>내수</v>
          </cell>
          <cell r="M78" t="str">
            <v>이지훈</v>
          </cell>
          <cell r="N78">
            <v>1</v>
          </cell>
          <cell r="O78" t="str">
            <v>기타</v>
          </cell>
          <cell r="P78" t="str">
            <v>연결기준</v>
          </cell>
          <cell r="S78">
            <v>0</v>
          </cell>
          <cell r="X78">
            <v>0</v>
          </cell>
          <cell r="AC78">
            <v>0</v>
          </cell>
          <cell r="AH78">
            <v>0</v>
          </cell>
          <cell r="AM78">
            <v>0</v>
          </cell>
          <cell r="AR78">
            <v>0</v>
          </cell>
          <cell r="AT78">
            <v>0</v>
          </cell>
          <cell r="AU78">
            <v>0</v>
          </cell>
          <cell r="AW78">
            <v>0</v>
          </cell>
          <cell r="AY78">
            <v>0</v>
          </cell>
          <cell r="AZ78">
            <v>0</v>
          </cell>
          <cell r="BB78">
            <v>0</v>
          </cell>
          <cell r="BD78">
            <v>0</v>
          </cell>
          <cell r="BE78">
            <v>0</v>
          </cell>
          <cell r="BG78">
            <v>0</v>
          </cell>
          <cell r="BI78">
            <v>0</v>
          </cell>
          <cell r="BJ78">
            <v>0</v>
          </cell>
          <cell r="BL78">
            <v>0</v>
          </cell>
          <cell r="BN78">
            <v>0</v>
          </cell>
          <cell r="BO78">
            <v>0</v>
          </cell>
          <cell r="BQ78">
            <v>0</v>
          </cell>
          <cell r="BS78">
            <v>0</v>
          </cell>
          <cell r="BT78">
            <v>0</v>
          </cell>
          <cell r="BV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</row>
        <row r="79">
          <cell r="A79" t="str">
            <v>휴.CRM1</v>
          </cell>
          <cell r="B79" t="str">
            <v>국산</v>
          </cell>
          <cell r="C79" t="str">
            <v>각형</v>
          </cell>
          <cell r="D79" t="str">
            <v>Pack</v>
          </cell>
          <cell r="E79" t="str">
            <v>103450</v>
          </cell>
          <cell r="F79" t="str">
            <v>103450A1</v>
          </cell>
          <cell r="G79" t="str">
            <v>103450A1</v>
          </cell>
          <cell r="H79" t="str">
            <v>Pantech</v>
          </cell>
          <cell r="I79" t="str">
            <v>Pantech</v>
          </cell>
          <cell r="J79" t="str">
            <v>로컬</v>
          </cell>
          <cell r="K79" t="str">
            <v>KRW</v>
          </cell>
          <cell r="L79" t="str">
            <v>내수</v>
          </cell>
          <cell r="M79" t="str">
            <v>송병주</v>
          </cell>
          <cell r="N79">
            <v>1</v>
          </cell>
          <cell r="O79" t="str">
            <v>휴대폰</v>
          </cell>
          <cell r="P79" t="str">
            <v>연결기준</v>
          </cell>
          <cell r="S79">
            <v>0</v>
          </cell>
          <cell r="X79">
            <v>0</v>
          </cell>
          <cell r="AC79">
            <v>0</v>
          </cell>
          <cell r="AH79">
            <v>0</v>
          </cell>
          <cell r="AM79">
            <v>0</v>
          </cell>
          <cell r="AR79">
            <v>0</v>
          </cell>
          <cell r="AT79">
            <v>0</v>
          </cell>
          <cell r="AU79">
            <v>0</v>
          </cell>
          <cell r="AW79">
            <v>0</v>
          </cell>
          <cell r="AY79">
            <v>0</v>
          </cell>
          <cell r="AZ79">
            <v>0</v>
          </cell>
          <cell r="BB79">
            <v>0</v>
          </cell>
          <cell r="BD79">
            <v>0</v>
          </cell>
          <cell r="BE79">
            <v>0</v>
          </cell>
          <cell r="BG79">
            <v>0</v>
          </cell>
          <cell r="BI79">
            <v>0</v>
          </cell>
          <cell r="BJ79">
            <v>0</v>
          </cell>
          <cell r="BL79">
            <v>0</v>
          </cell>
          <cell r="BN79">
            <v>0</v>
          </cell>
          <cell r="BO79">
            <v>0</v>
          </cell>
          <cell r="BQ79">
            <v>0</v>
          </cell>
          <cell r="BS79">
            <v>0</v>
          </cell>
          <cell r="BT79">
            <v>0</v>
          </cell>
          <cell r="BV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</row>
        <row r="80">
          <cell r="A80" t="str">
            <v>휴.CRM1</v>
          </cell>
          <cell r="B80" t="str">
            <v>국산</v>
          </cell>
          <cell r="C80" t="str">
            <v>각형</v>
          </cell>
          <cell r="D80" t="str">
            <v>Pack</v>
          </cell>
          <cell r="E80" t="str">
            <v>363450</v>
          </cell>
          <cell r="F80" t="str">
            <v>363450B1(I/P)</v>
          </cell>
          <cell r="G80" t="str">
            <v>363450B1(I/P)</v>
          </cell>
          <cell r="H80" t="str">
            <v>Pantech</v>
          </cell>
          <cell r="I80" t="str">
            <v>Pantech</v>
          </cell>
          <cell r="J80" t="str">
            <v>로컬</v>
          </cell>
          <cell r="K80" t="str">
            <v>KRW</v>
          </cell>
          <cell r="L80" t="str">
            <v>내수</v>
          </cell>
          <cell r="M80" t="str">
            <v>송병주</v>
          </cell>
          <cell r="N80">
            <v>1</v>
          </cell>
          <cell r="O80" t="str">
            <v>휴대폰</v>
          </cell>
          <cell r="P80" t="str">
            <v>연결기준</v>
          </cell>
          <cell r="R80">
            <v>4024.1101694915255</v>
          </cell>
          <cell r="S80">
            <v>23600</v>
          </cell>
          <cell r="T80">
            <v>23600</v>
          </cell>
          <cell r="U80">
            <v>0</v>
          </cell>
          <cell r="V80">
            <v>94969000</v>
          </cell>
          <cell r="W80">
            <v>3345.9904858987429</v>
          </cell>
          <cell r="X80">
            <v>11772</v>
          </cell>
          <cell r="Y80">
            <v>11772</v>
          </cell>
          <cell r="Z80">
            <v>41988</v>
          </cell>
          <cell r="AA80">
            <v>39389000</v>
          </cell>
          <cell r="AB80">
            <v>3346.0198155107619</v>
          </cell>
          <cell r="AC80">
            <v>14635</v>
          </cell>
          <cell r="AD80">
            <v>14635</v>
          </cell>
          <cell r="AE80">
            <v>52078</v>
          </cell>
          <cell r="AF80">
            <v>48969000</v>
          </cell>
          <cell r="AG80">
            <v>3346</v>
          </cell>
          <cell r="AH80">
            <v>10000</v>
          </cell>
          <cell r="AI80">
            <v>10000</v>
          </cell>
          <cell r="AJ80">
            <v>36072</v>
          </cell>
          <cell r="AK80">
            <v>33460000</v>
          </cell>
          <cell r="AL80">
            <v>3346.0220994475139</v>
          </cell>
          <cell r="AM80">
            <v>18100</v>
          </cell>
          <cell r="AN80">
            <v>18100</v>
          </cell>
          <cell r="AO80">
            <v>65128</v>
          </cell>
          <cell r="AP80">
            <v>60563000</v>
          </cell>
          <cell r="AQ80">
            <v>3820</v>
          </cell>
          <cell r="AR80">
            <v>25000</v>
          </cell>
          <cell r="AS80">
            <v>25000</v>
          </cell>
          <cell r="AT80">
            <v>95500000</v>
          </cell>
          <cell r="AU80">
            <v>95500000</v>
          </cell>
          <cell r="AV80">
            <v>3629</v>
          </cell>
          <cell r="AW80">
            <v>25000</v>
          </cell>
          <cell r="AX80">
            <v>25000</v>
          </cell>
          <cell r="AY80">
            <v>90725000</v>
          </cell>
          <cell r="AZ80">
            <v>90725000</v>
          </cell>
          <cell r="BA80">
            <v>3629</v>
          </cell>
          <cell r="BB80">
            <v>40000</v>
          </cell>
          <cell r="BC80">
            <v>40000</v>
          </cell>
          <cell r="BD80">
            <v>145160000</v>
          </cell>
          <cell r="BE80">
            <v>145160000</v>
          </cell>
          <cell r="BF80">
            <v>3629</v>
          </cell>
          <cell r="BG80">
            <v>30000</v>
          </cell>
          <cell r="BH80">
            <v>30000</v>
          </cell>
          <cell r="BI80">
            <v>108870000</v>
          </cell>
          <cell r="BJ80">
            <v>108870000</v>
          </cell>
          <cell r="BK80">
            <v>3447.55</v>
          </cell>
          <cell r="BL80">
            <v>30000</v>
          </cell>
          <cell r="BM80">
            <v>30000</v>
          </cell>
          <cell r="BN80">
            <v>103426500</v>
          </cell>
          <cell r="BO80">
            <v>103426500</v>
          </cell>
          <cell r="BP80">
            <v>3447.55</v>
          </cell>
          <cell r="BQ80">
            <v>30000</v>
          </cell>
          <cell r="BR80">
            <v>30000</v>
          </cell>
          <cell r="BS80">
            <v>103426500</v>
          </cell>
          <cell r="BT80">
            <v>103426500</v>
          </cell>
          <cell r="BU80">
            <v>3450</v>
          </cell>
          <cell r="BV80">
            <v>40000</v>
          </cell>
          <cell r="BW80">
            <v>40000</v>
          </cell>
          <cell r="BX80">
            <v>138000000</v>
          </cell>
          <cell r="BY80">
            <v>138000000</v>
          </cell>
          <cell r="BZ80">
            <v>298107</v>
          </cell>
          <cell r="CA80">
            <v>298107</v>
          </cell>
          <cell r="CB80">
            <v>785303266</v>
          </cell>
          <cell r="CC80">
            <v>1062458000</v>
          </cell>
        </row>
        <row r="81">
          <cell r="A81" t="str">
            <v>휴.CRM1</v>
          </cell>
          <cell r="B81" t="str">
            <v>국산</v>
          </cell>
          <cell r="C81" t="str">
            <v>각형</v>
          </cell>
          <cell r="D81" t="str">
            <v>Pack</v>
          </cell>
          <cell r="E81" t="str">
            <v>363450</v>
          </cell>
          <cell r="F81" t="str">
            <v>363450B1(I/P)</v>
          </cell>
          <cell r="G81" t="str">
            <v>363450B1(I/P)</v>
          </cell>
          <cell r="H81" t="str">
            <v>Pantech</v>
          </cell>
          <cell r="I81" t="str">
            <v>Pantech</v>
          </cell>
          <cell r="J81" t="str">
            <v>로컬</v>
          </cell>
          <cell r="K81" t="str">
            <v>KRW</v>
          </cell>
          <cell r="L81" t="str">
            <v>내수</v>
          </cell>
          <cell r="M81" t="str">
            <v>송병주</v>
          </cell>
          <cell r="N81">
            <v>1</v>
          </cell>
          <cell r="O81" t="str">
            <v>휴대폰</v>
          </cell>
          <cell r="P81" t="str">
            <v>연결기준</v>
          </cell>
          <cell r="S81">
            <v>0</v>
          </cell>
          <cell r="W81">
            <v>3859.769438673261</v>
          </cell>
          <cell r="X81">
            <v>54389</v>
          </cell>
          <cell r="Y81">
            <v>54389</v>
          </cell>
          <cell r="Z81">
            <v>0</v>
          </cell>
          <cell r="AA81">
            <v>209929000</v>
          </cell>
          <cell r="AB81">
            <v>3829.0923253829892</v>
          </cell>
          <cell r="AC81">
            <v>53918</v>
          </cell>
          <cell r="AD81">
            <v>53918</v>
          </cell>
          <cell r="AE81">
            <v>0</v>
          </cell>
          <cell r="AF81">
            <v>206457000</v>
          </cell>
          <cell r="AG81">
            <v>3820</v>
          </cell>
          <cell r="AH81">
            <v>46800</v>
          </cell>
          <cell r="AI81">
            <v>46800</v>
          </cell>
          <cell r="AJ81">
            <v>0</v>
          </cell>
          <cell r="AK81">
            <v>178776000</v>
          </cell>
          <cell r="AL81">
            <v>3820</v>
          </cell>
          <cell r="AM81">
            <v>29400</v>
          </cell>
          <cell r="AN81">
            <v>29400</v>
          </cell>
          <cell r="AO81">
            <v>0</v>
          </cell>
          <cell r="AP81">
            <v>112308000</v>
          </cell>
          <cell r="AQ81">
            <v>3346</v>
          </cell>
          <cell r="AR81">
            <v>10000</v>
          </cell>
          <cell r="AS81">
            <v>10000</v>
          </cell>
          <cell r="AT81">
            <v>33460000</v>
          </cell>
          <cell r="AU81">
            <v>33460000</v>
          </cell>
          <cell r="AV81">
            <v>3178.7</v>
          </cell>
          <cell r="AW81">
            <v>20000</v>
          </cell>
          <cell r="AX81">
            <v>20000</v>
          </cell>
          <cell r="AY81">
            <v>63574000</v>
          </cell>
          <cell r="AZ81">
            <v>63574000</v>
          </cell>
          <cell r="BA81">
            <v>3178.7</v>
          </cell>
          <cell r="BB81">
            <v>20000</v>
          </cell>
          <cell r="BC81">
            <v>20000</v>
          </cell>
          <cell r="BD81">
            <v>63574000</v>
          </cell>
          <cell r="BE81">
            <v>63574000</v>
          </cell>
          <cell r="BF81">
            <v>3178.7</v>
          </cell>
          <cell r="BG81">
            <v>20000</v>
          </cell>
          <cell r="BH81">
            <v>20000</v>
          </cell>
          <cell r="BI81">
            <v>63574000</v>
          </cell>
          <cell r="BJ81">
            <v>63574000</v>
          </cell>
          <cell r="BK81">
            <v>3019.7649999999999</v>
          </cell>
          <cell r="BL81">
            <v>20000</v>
          </cell>
          <cell r="BM81">
            <v>20000</v>
          </cell>
          <cell r="BN81">
            <v>60395300</v>
          </cell>
          <cell r="BO81">
            <v>60395300</v>
          </cell>
          <cell r="BP81">
            <v>3019.7649999999999</v>
          </cell>
          <cell r="BQ81">
            <v>10000</v>
          </cell>
          <cell r="BR81">
            <v>10000</v>
          </cell>
          <cell r="BS81">
            <v>30197650</v>
          </cell>
          <cell r="BT81">
            <v>30197650</v>
          </cell>
          <cell r="BU81">
            <v>2800</v>
          </cell>
          <cell r="BV81">
            <v>30000</v>
          </cell>
          <cell r="BW81">
            <v>30000</v>
          </cell>
          <cell r="BX81">
            <v>84000000</v>
          </cell>
          <cell r="BY81">
            <v>84000000</v>
          </cell>
          <cell r="BZ81">
            <v>314507</v>
          </cell>
          <cell r="CA81">
            <v>314507</v>
          </cell>
          <cell r="CB81">
            <v>398774950</v>
          </cell>
          <cell r="CC81">
            <v>1106244950</v>
          </cell>
        </row>
        <row r="82">
          <cell r="A82" t="str">
            <v>휴.CRM1</v>
          </cell>
          <cell r="B82" t="str">
            <v>국산</v>
          </cell>
          <cell r="C82" t="str">
            <v>각형</v>
          </cell>
          <cell r="D82" t="str">
            <v>Pack</v>
          </cell>
          <cell r="E82" t="str">
            <v>423443</v>
          </cell>
          <cell r="F82" t="str">
            <v>423443A1(H/P)</v>
          </cell>
          <cell r="G82" t="str">
            <v>423443A1(H/P)</v>
          </cell>
          <cell r="H82" t="str">
            <v>Pantech</v>
          </cell>
          <cell r="I82" t="str">
            <v>Pantech</v>
          </cell>
          <cell r="J82" t="str">
            <v>로컬</v>
          </cell>
          <cell r="K82" t="str">
            <v>KRW</v>
          </cell>
          <cell r="L82" t="str">
            <v>내수</v>
          </cell>
          <cell r="M82" t="str">
            <v>송병주</v>
          </cell>
          <cell r="N82">
            <v>1</v>
          </cell>
          <cell r="O82" t="str">
            <v>휴대폰</v>
          </cell>
          <cell r="P82" t="str">
            <v>연결기준</v>
          </cell>
          <cell r="S82">
            <v>0</v>
          </cell>
          <cell r="X82">
            <v>0</v>
          </cell>
          <cell r="AC82">
            <v>0</v>
          </cell>
          <cell r="AH82">
            <v>0</v>
          </cell>
          <cell r="AL82">
            <v>3397.4122916148294</v>
          </cell>
          <cell r="AM82">
            <v>60285</v>
          </cell>
          <cell r="AN82">
            <v>60285</v>
          </cell>
          <cell r="AO82">
            <v>220252</v>
          </cell>
          <cell r="AP82">
            <v>204813000</v>
          </cell>
          <cell r="AQ82">
            <v>3346</v>
          </cell>
          <cell r="AR82">
            <v>50000</v>
          </cell>
          <cell r="AS82">
            <v>50000</v>
          </cell>
          <cell r="AT82">
            <v>167300000</v>
          </cell>
          <cell r="AU82">
            <v>167300000</v>
          </cell>
          <cell r="AV82">
            <v>3178.7</v>
          </cell>
          <cell r="AW82">
            <v>50000</v>
          </cell>
          <cell r="AX82">
            <v>50000</v>
          </cell>
          <cell r="AY82">
            <v>158935000</v>
          </cell>
          <cell r="AZ82">
            <v>158935000</v>
          </cell>
          <cell r="BA82">
            <v>3178.7</v>
          </cell>
          <cell r="BB82">
            <v>50000</v>
          </cell>
          <cell r="BC82">
            <v>50000</v>
          </cell>
          <cell r="BD82">
            <v>158935000</v>
          </cell>
          <cell r="BE82">
            <v>158935000</v>
          </cell>
          <cell r="BF82">
            <v>3178.7</v>
          </cell>
          <cell r="BG82">
            <v>50000</v>
          </cell>
          <cell r="BH82">
            <v>50000</v>
          </cell>
          <cell r="BI82">
            <v>158935000</v>
          </cell>
          <cell r="BJ82">
            <v>158935000</v>
          </cell>
          <cell r="BK82">
            <v>3019.7649999999999</v>
          </cell>
          <cell r="BL82">
            <v>50000</v>
          </cell>
          <cell r="BM82">
            <v>50000</v>
          </cell>
          <cell r="BN82">
            <v>150988250</v>
          </cell>
          <cell r="BO82">
            <v>150988250</v>
          </cell>
          <cell r="BP82">
            <v>3019.7649999999999</v>
          </cell>
          <cell r="BQ82">
            <v>50000</v>
          </cell>
          <cell r="BR82">
            <v>50000</v>
          </cell>
          <cell r="BS82">
            <v>150988250</v>
          </cell>
          <cell r="BT82">
            <v>150988250</v>
          </cell>
          <cell r="BU82">
            <v>2800</v>
          </cell>
          <cell r="BV82">
            <v>100000</v>
          </cell>
          <cell r="BW82">
            <v>100000</v>
          </cell>
          <cell r="BX82">
            <v>280000000</v>
          </cell>
          <cell r="BY82">
            <v>280000000</v>
          </cell>
          <cell r="BZ82">
            <v>460285</v>
          </cell>
          <cell r="CA82">
            <v>460285</v>
          </cell>
          <cell r="CB82">
            <v>1226301752</v>
          </cell>
          <cell r="CC82">
            <v>1430894500</v>
          </cell>
        </row>
        <row r="83">
          <cell r="A83" t="str">
            <v>휴.CRM1</v>
          </cell>
          <cell r="B83" t="str">
            <v>국산</v>
          </cell>
          <cell r="C83" t="str">
            <v>각형</v>
          </cell>
          <cell r="D83" t="str">
            <v>Pack</v>
          </cell>
          <cell r="E83" t="str">
            <v>423450</v>
          </cell>
          <cell r="F83" t="str">
            <v>423450C1(I/P)</v>
          </cell>
          <cell r="G83" t="str">
            <v>423450C1(I/P)</v>
          </cell>
          <cell r="H83" t="str">
            <v>Pantech</v>
          </cell>
          <cell r="I83" t="str">
            <v>Pantech</v>
          </cell>
          <cell r="J83" t="str">
            <v>로컬</v>
          </cell>
          <cell r="K83" t="str">
            <v>KRW</v>
          </cell>
          <cell r="L83" t="str">
            <v>내수</v>
          </cell>
          <cell r="M83" t="str">
            <v>송병주</v>
          </cell>
          <cell r="N83">
            <v>1</v>
          </cell>
          <cell r="O83" t="str">
            <v>휴대폰</v>
          </cell>
          <cell r="P83" t="str">
            <v>연결기준</v>
          </cell>
          <cell r="R83">
            <v>3426.0582010582011</v>
          </cell>
          <cell r="S83">
            <v>7560</v>
          </cell>
          <cell r="T83">
            <v>7560</v>
          </cell>
          <cell r="U83">
            <v>27527</v>
          </cell>
          <cell r="V83">
            <v>25901000</v>
          </cell>
          <cell r="W83">
            <v>3348.2676823360393</v>
          </cell>
          <cell r="X83">
            <v>29931</v>
          </cell>
          <cell r="Y83">
            <v>29931</v>
          </cell>
          <cell r="Z83">
            <v>106807</v>
          </cell>
          <cell r="AA83">
            <v>100217000</v>
          </cell>
          <cell r="AB83">
            <v>3363.8957037713244</v>
          </cell>
          <cell r="AC83">
            <v>35054</v>
          </cell>
          <cell r="AD83">
            <v>35054</v>
          </cell>
          <cell r="AE83">
            <v>125109</v>
          </cell>
          <cell r="AF83">
            <v>117918000</v>
          </cell>
          <cell r="AG83">
            <v>3353.6990251451703</v>
          </cell>
          <cell r="AH83">
            <v>75601</v>
          </cell>
          <cell r="AI83">
            <v>75601</v>
          </cell>
          <cell r="AJ83">
            <v>272513</v>
          </cell>
          <cell r="AK83">
            <v>253543000</v>
          </cell>
          <cell r="AL83">
            <v>3356.2162162162163</v>
          </cell>
          <cell r="AM83">
            <v>5550</v>
          </cell>
          <cell r="AN83">
            <v>5550</v>
          </cell>
          <cell r="AO83">
            <v>20030</v>
          </cell>
          <cell r="AP83">
            <v>18627000</v>
          </cell>
          <cell r="AQ83">
            <v>3348</v>
          </cell>
          <cell r="AR83">
            <v>20000</v>
          </cell>
          <cell r="AS83">
            <v>20000</v>
          </cell>
          <cell r="AT83">
            <v>66960000</v>
          </cell>
          <cell r="AU83">
            <v>66960000</v>
          </cell>
          <cell r="AV83">
            <v>3180.6</v>
          </cell>
          <cell r="AW83">
            <v>80000</v>
          </cell>
          <cell r="AX83">
            <v>80000</v>
          </cell>
          <cell r="AY83">
            <v>254448000</v>
          </cell>
          <cell r="AZ83">
            <v>254448000</v>
          </cell>
          <cell r="BA83">
            <v>3180.6</v>
          </cell>
          <cell r="BB83">
            <v>120000</v>
          </cell>
          <cell r="BC83">
            <v>120000</v>
          </cell>
          <cell r="BD83">
            <v>381672000</v>
          </cell>
          <cell r="BE83">
            <v>381672000</v>
          </cell>
          <cell r="BF83">
            <v>3180.6</v>
          </cell>
          <cell r="BG83">
            <v>140000</v>
          </cell>
          <cell r="BH83">
            <v>140000</v>
          </cell>
          <cell r="BI83">
            <v>445284000</v>
          </cell>
          <cell r="BJ83">
            <v>445284000</v>
          </cell>
          <cell r="BK83">
            <v>3021.57</v>
          </cell>
          <cell r="BL83">
            <v>140000</v>
          </cell>
          <cell r="BM83">
            <v>140000</v>
          </cell>
          <cell r="BN83">
            <v>423019800</v>
          </cell>
          <cell r="BO83">
            <v>423019800</v>
          </cell>
          <cell r="BP83">
            <v>3021.57</v>
          </cell>
          <cell r="BQ83">
            <v>140000</v>
          </cell>
          <cell r="BR83">
            <v>140000</v>
          </cell>
          <cell r="BS83">
            <v>423019800</v>
          </cell>
          <cell r="BT83">
            <v>423019800</v>
          </cell>
          <cell r="BU83">
            <v>2800</v>
          </cell>
          <cell r="BV83">
            <v>50000</v>
          </cell>
          <cell r="BW83">
            <v>50000</v>
          </cell>
          <cell r="BX83">
            <v>140000000</v>
          </cell>
          <cell r="BY83">
            <v>140000000</v>
          </cell>
          <cell r="BZ83">
            <v>843696</v>
          </cell>
          <cell r="CA83">
            <v>843696</v>
          </cell>
          <cell r="CB83">
            <v>2134955586</v>
          </cell>
          <cell r="CC83">
            <v>2650609600</v>
          </cell>
        </row>
        <row r="84">
          <cell r="A84" t="str">
            <v>휴.CRM1</v>
          </cell>
          <cell r="B84" t="str">
            <v>국산</v>
          </cell>
          <cell r="C84" t="str">
            <v>각형</v>
          </cell>
          <cell r="D84" t="str">
            <v>Pack</v>
          </cell>
          <cell r="E84" t="str">
            <v>523450</v>
          </cell>
          <cell r="F84" t="str">
            <v>523450C1(I/P)</v>
          </cell>
          <cell r="G84" t="str">
            <v>523450C1(I/P)</v>
          </cell>
          <cell r="H84" t="str">
            <v>Pantech</v>
          </cell>
          <cell r="I84" t="str">
            <v>Pantech</v>
          </cell>
          <cell r="J84" t="str">
            <v>로컬</v>
          </cell>
          <cell r="K84" t="str">
            <v>KRW</v>
          </cell>
          <cell r="L84" t="str">
            <v>내수</v>
          </cell>
          <cell r="M84" t="str">
            <v>송병주</v>
          </cell>
          <cell r="N84">
            <v>1</v>
          </cell>
          <cell r="O84" t="str">
            <v>휴대폰</v>
          </cell>
          <cell r="P84" t="str">
            <v>연결기준</v>
          </cell>
          <cell r="R84">
            <v>4080.2966101694915</v>
          </cell>
          <cell r="S84">
            <v>23600</v>
          </cell>
          <cell r="T84">
            <v>23600</v>
          </cell>
          <cell r="U84">
            <v>0</v>
          </cell>
          <cell r="V84">
            <v>96295000</v>
          </cell>
          <cell r="W84">
            <v>3906.480949823112</v>
          </cell>
          <cell r="X84">
            <v>53989</v>
          </cell>
          <cell r="Y84">
            <v>53989</v>
          </cell>
          <cell r="Z84">
            <v>0</v>
          </cell>
          <cell r="AA84">
            <v>210907000</v>
          </cell>
          <cell r="AB84">
            <v>3863.5366789721847</v>
          </cell>
          <cell r="AC84">
            <v>54718</v>
          </cell>
          <cell r="AD84">
            <v>54718</v>
          </cell>
          <cell r="AE84">
            <v>0</v>
          </cell>
          <cell r="AF84">
            <v>211405000</v>
          </cell>
          <cell r="AG84">
            <v>3850</v>
          </cell>
          <cell r="AH84">
            <v>46800</v>
          </cell>
          <cell r="AI84">
            <v>46800</v>
          </cell>
          <cell r="AJ84">
            <v>0</v>
          </cell>
          <cell r="AK84">
            <v>180180000</v>
          </cell>
          <cell r="AL84">
            <v>3850</v>
          </cell>
          <cell r="AM84">
            <v>29400</v>
          </cell>
          <cell r="AN84">
            <v>29400</v>
          </cell>
          <cell r="AO84">
            <v>0</v>
          </cell>
          <cell r="AP84">
            <v>113190000</v>
          </cell>
          <cell r="AQ84">
            <v>3850</v>
          </cell>
          <cell r="AR84">
            <v>25000</v>
          </cell>
          <cell r="AS84">
            <v>25000</v>
          </cell>
          <cell r="AT84">
            <v>96250000</v>
          </cell>
          <cell r="AU84">
            <v>96250000</v>
          </cell>
          <cell r="AV84">
            <v>3657.5</v>
          </cell>
          <cell r="AW84">
            <v>25000</v>
          </cell>
          <cell r="AX84">
            <v>25000</v>
          </cell>
          <cell r="AY84">
            <v>91437500</v>
          </cell>
          <cell r="AZ84">
            <v>91437500</v>
          </cell>
          <cell r="BA84">
            <v>3657.5</v>
          </cell>
          <cell r="BB84">
            <v>40000</v>
          </cell>
          <cell r="BC84">
            <v>40000</v>
          </cell>
          <cell r="BD84">
            <v>146300000</v>
          </cell>
          <cell r="BE84">
            <v>146300000</v>
          </cell>
          <cell r="BF84">
            <v>3657.5</v>
          </cell>
          <cell r="BG84">
            <v>30000</v>
          </cell>
          <cell r="BH84">
            <v>30000</v>
          </cell>
          <cell r="BI84">
            <v>109725000</v>
          </cell>
          <cell r="BJ84">
            <v>109725000</v>
          </cell>
          <cell r="BK84">
            <v>3474.625</v>
          </cell>
          <cell r="BL84">
            <v>30000</v>
          </cell>
          <cell r="BM84">
            <v>30000</v>
          </cell>
          <cell r="BN84">
            <v>104238750</v>
          </cell>
          <cell r="BO84">
            <v>104238750</v>
          </cell>
          <cell r="BP84">
            <v>3474.625</v>
          </cell>
          <cell r="BQ84">
            <v>30000</v>
          </cell>
          <cell r="BR84">
            <v>30000</v>
          </cell>
          <cell r="BS84">
            <v>104238750</v>
          </cell>
          <cell r="BT84">
            <v>104238750</v>
          </cell>
          <cell r="BU84">
            <v>3500</v>
          </cell>
          <cell r="BV84">
            <v>40000</v>
          </cell>
          <cell r="BW84">
            <v>40000</v>
          </cell>
          <cell r="BX84">
            <v>140000000</v>
          </cell>
          <cell r="BY84">
            <v>140000000</v>
          </cell>
          <cell r="BZ84">
            <v>428507</v>
          </cell>
          <cell r="CA84">
            <v>428507</v>
          </cell>
          <cell r="CB84">
            <v>792190000</v>
          </cell>
          <cell r="CC84">
            <v>1604167000</v>
          </cell>
        </row>
        <row r="85">
          <cell r="A85" t="str">
            <v>휴.CRM1</v>
          </cell>
          <cell r="B85" t="str">
            <v>국산</v>
          </cell>
          <cell r="C85" t="str">
            <v>각형</v>
          </cell>
          <cell r="D85" t="str">
            <v>Cell</v>
          </cell>
          <cell r="E85" t="str">
            <v>103450</v>
          </cell>
          <cell r="F85" t="str">
            <v>103450A1</v>
          </cell>
          <cell r="G85" t="str">
            <v>103450A1</v>
          </cell>
          <cell r="H85" t="str">
            <v>Pantech</v>
          </cell>
          <cell r="I85" t="str">
            <v>Pantech</v>
          </cell>
          <cell r="J85" t="str">
            <v>로컬</v>
          </cell>
          <cell r="K85" t="str">
            <v>KRW</v>
          </cell>
          <cell r="L85" t="str">
            <v>내수</v>
          </cell>
          <cell r="M85" t="str">
            <v>송병주</v>
          </cell>
          <cell r="N85">
            <v>1</v>
          </cell>
          <cell r="O85" t="str">
            <v>휴대폰</v>
          </cell>
          <cell r="P85" t="str">
            <v>연결기준</v>
          </cell>
          <cell r="S85">
            <v>0</v>
          </cell>
          <cell r="X85">
            <v>0</v>
          </cell>
          <cell r="AC85">
            <v>0</v>
          </cell>
          <cell r="AG85">
            <v>4600</v>
          </cell>
          <cell r="AH85">
            <v>1200</v>
          </cell>
          <cell r="AI85">
            <v>1200</v>
          </cell>
          <cell r="AJ85">
            <v>5940</v>
          </cell>
          <cell r="AK85">
            <v>5520000</v>
          </cell>
          <cell r="AM85">
            <v>0</v>
          </cell>
          <cell r="AR85">
            <v>0</v>
          </cell>
          <cell r="AT85">
            <v>0</v>
          </cell>
          <cell r="AU85">
            <v>0</v>
          </cell>
          <cell r="AW85">
            <v>0</v>
          </cell>
          <cell r="AY85">
            <v>0</v>
          </cell>
          <cell r="AZ85">
            <v>0</v>
          </cell>
          <cell r="BB85">
            <v>0</v>
          </cell>
          <cell r="BD85">
            <v>0</v>
          </cell>
          <cell r="BE85">
            <v>0</v>
          </cell>
          <cell r="BG85">
            <v>0</v>
          </cell>
          <cell r="BI85">
            <v>0</v>
          </cell>
          <cell r="BJ85">
            <v>0</v>
          </cell>
          <cell r="BL85">
            <v>0</v>
          </cell>
          <cell r="BN85">
            <v>0</v>
          </cell>
          <cell r="BO85">
            <v>0</v>
          </cell>
          <cell r="BQ85">
            <v>0</v>
          </cell>
          <cell r="BS85">
            <v>0</v>
          </cell>
          <cell r="BT85">
            <v>0</v>
          </cell>
          <cell r="BV85">
            <v>0</v>
          </cell>
          <cell r="BX85">
            <v>0</v>
          </cell>
          <cell r="BY85">
            <v>0</v>
          </cell>
          <cell r="BZ85">
            <v>1200</v>
          </cell>
          <cell r="CA85">
            <v>1200</v>
          </cell>
          <cell r="CB85">
            <v>5940</v>
          </cell>
          <cell r="CC85">
            <v>5520000</v>
          </cell>
        </row>
        <row r="86">
          <cell r="A86" t="str">
            <v>휴.CRM1</v>
          </cell>
          <cell r="B86" t="str">
            <v>국산</v>
          </cell>
          <cell r="C86" t="str">
            <v>각형</v>
          </cell>
          <cell r="D86" t="str">
            <v>Cell</v>
          </cell>
          <cell r="E86" t="str">
            <v>363443</v>
          </cell>
          <cell r="F86" t="str">
            <v>363443L1(H/P)</v>
          </cell>
          <cell r="G86" t="str">
            <v>363443L1(H/P)</v>
          </cell>
          <cell r="H86" t="str">
            <v>Pantech</v>
          </cell>
          <cell r="I86" t="str">
            <v>Pantech</v>
          </cell>
          <cell r="J86" t="str">
            <v>로컬</v>
          </cell>
          <cell r="K86" t="str">
            <v>KRW</v>
          </cell>
          <cell r="L86" t="str">
            <v>내수</v>
          </cell>
          <cell r="M86" t="str">
            <v>송병주</v>
          </cell>
          <cell r="N86">
            <v>1</v>
          </cell>
          <cell r="O86" t="str">
            <v>휴대폰</v>
          </cell>
          <cell r="P86" t="str">
            <v>연결기준</v>
          </cell>
          <cell r="R86">
            <v>1655.5555555555557</v>
          </cell>
          <cell r="S86">
            <v>27000</v>
          </cell>
          <cell r="T86">
            <v>27000</v>
          </cell>
          <cell r="U86">
            <v>0</v>
          </cell>
          <cell r="V86">
            <v>44700000</v>
          </cell>
          <cell r="W86">
            <v>1700</v>
          </cell>
          <cell r="X86">
            <v>31900</v>
          </cell>
          <cell r="Y86">
            <v>31900</v>
          </cell>
          <cell r="Z86">
            <v>42249</v>
          </cell>
          <cell r="AA86">
            <v>54230000</v>
          </cell>
          <cell r="AB86">
            <v>1700</v>
          </cell>
          <cell r="AC86">
            <v>32600</v>
          </cell>
          <cell r="AD86">
            <v>32600</v>
          </cell>
          <cell r="AE86">
            <v>0</v>
          </cell>
          <cell r="AF86">
            <v>55420000</v>
          </cell>
          <cell r="AH86">
            <v>0</v>
          </cell>
          <cell r="AM86">
            <v>0</v>
          </cell>
          <cell r="AQ86">
            <v>1650</v>
          </cell>
          <cell r="AR86">
            <v>0</v>
          </cell>
          <cell r="AT86">
            <v>0</v>
          </cell>
          <cell r="AU86">
            <v>0</v>
          </cell>
          <cell r="AV86">
            <v>1500</v>
          </cell>
          <cell r="AW86">
            <v>0</v>
          </cell>
          <cell r="AY86">
            <v>0</v>
          </cell>
          <cell r="AZ86">
            <v>0</v>
          </cell>
          <cell r="BA86">
            <v>1500</v>
          </cell>
          <cell r="BB86">
            <v>0</v>
          </cell>
          <cell r="BD86">
            <v>0</v>
          </cell>
          <cell r="BE86">
            <v>0</v>
          </cell>
          <cell r="BF86">
            <v>1500</v>
          </cell>
          <cell r="BG86">
            <v>0</v>
          </cell>
          <cell r="BI86">
            <v>0</v>
          </cell>
          <cell r="BJ86">
            <v>0</v>
          </cell>
          <cell r="BK86">
            <v>1500</v>
          </cell>
          <cell r="BL86">
            <v>0</v>
          </cell>
          <cell r="BN86">
            <v>0</v>
          </cell>
          <cell r="BO86">
            <v>0</v>
          </cell>
          <cell r="BP86">
            <v>1500</v>
          </cell>
          <cell r="BQ86">
            <v>0</v>
          </cell>
          <cell r="BS86">
            <v>0</v>
          </cell>
          <cell r="BT86">
            <v>0</v>
          </cell>
          <cell r="BU86">
            <v>1500</v>
          </cell>
          <cell r="BV86">
            <v>0</v>
          </cell>
          <cell r="BX86">
            <v>0</v>
          </cell>
          <cell r="BY86">
            <v>0</v>
          </cell>
          <cell r="BZ86">
            <v>91500</v>
          </cell>
          <cell r="CA86">
            <v>91500</v>
          </cell>
          <cell r="CB86">
            <v>42249</v>
          </cell>
          <cell r="CC86">
            <v>154350000</v>
          </cell>
        </row>
        <row r="87">
          <cell r="A87" t="str">
            <v>휴.CRM1</v>
          </cell>
          <cell r="B87" t="str">
            <v>국산</v>
          </cell>
          <cell r="C87" t="str">
            <v>각형</v>
          </cell>
          <cell r="D87" t="str">
            <v>Cell</v>
          </cell>
          <cell r="E87" t="str">
            <v>363450</v>
          </cell>
          <cell r="F87" t="str">
            <v>363450B1(H/P)</v>
          </cell>
          <cell r="G87" t="str">
            <v>363450B1(H/P)</v>
          </cell>
          <cell r="H87" t="str">
            <v>Pantech</v>
          </cell>
          <cell r="I87" t="str">
            <v>Pantech</v>
          </cell>
          <cell r="J87" t="str">
            <v>로컬</v>
          </cell>
          <cell r="K87" t="str">
            <v>KRW</v>
          </cell>
          <cell r="L87" t="str">
            <v>내수</v>
          </cell>
          <cell r="M87" t="str">
            <v>송병주</v>
          </cell>
          <cell r="N87">
            <v>1</v>
          </cell>
          <cell r="O87" t="str">
            <v>휴대폰</v>
          </cell>
          <cell r="P87" t="str">
            <v>연결기준</v>
          </cell>
          <cell r="S87">
            <v>0</v>
          </cell>
          <cell r="W87">
            <v>1650</v>
          </cell>
          <cell r="X87">
            <v>29800</v>
          </cell>
          <cell r="Y87">
            <v>29800</v>
          </cell>
          <cell r="Z87">
            <v>52405</v>
          </cell>
          <cell r="AA87">
            <v>49170000</v>
          </cell>
          <cell r="AB87">
            <v>1652.2588522588524</v>
          </cell>
          <cell r="AC87">
            <v>40950</v>
          </cell>
          <cell r="AD87">
            <v>40950</v>
          </cell>
          <cell r="AE87">
            <v>68506</v>
          </cell>
          <cell r="AF87">
            <v>67660000</v>
          </cell>
          <cell r="AG87">
            <v>1700</v>
          </cell>
          <cell r="AH87">
            <v>2790</v>
          </cell>
          <cell r="AI87">
            <v>2790</v>
          </cell>
          <cell r="AJ87">
            <v>0</v>
          </cell>
          <cell r="AK87">
            <v>4743000</v>
          </cell>
          <cell r="AL87">
            <v>1650</v>
          </cell>
          <cell r="AM87">
            <v>47200</v>
          </cell>
          <cell r="AN87">
            <v>47200</v>
          </cell>
          <cell r="AO87">
            <v>83882</v>
          </cell>
          <cell r="AP87">
            <v>77880000</v>
          </cell>
          <cell r="AQ87">
            <v>1700</v>
          </cell>
          <cell r="AR87">
            <v>50000</v>
          </cell>
          <cell r="AS87">
            <v>50000</v>
          </cell>
          <cell r="AT87">
            <v>85000000</v>
          </cell>
          <cell r="AU87">
            <v>85000000</v>
          </cell>
          <cell r="AV87">
            <v>1550</v>
          </cell>
          <cell r="AW87">
            <v>40000</v>
          </cell>
          <cell r="AX87">
            <v>40000</v>
          </cell>
          <cell r="AY87">
            <v>62000000</v>
          </cell>
          <cell r="AZ87">
            <v>62000000</v>
          </cell>
          <cell r="BA87">
            <v>1550</v>
          </cell>
          <cell r="BB87">
            <v>30000</v>
          </cell>
          <cell r="BC87">
            <v>30000</v>
          </cell>
          <cell r="BD87">
            <v>46500000</v>
          </cell>
          <cell r="BE87">
            <v>46500000</v>
          </cell>
          <cell r="BF87">
            <v>1550</v>
          </cell>
          <cell r="BG87">
            <v>30000</v>
          </cell>
          <cell r="BH87">
            <v>30000</v>
          </cell>
          <cell r="BI87">
            <v>46500000</v>
          </cell>
          <cell r="BJ87">
            <v>46500000</v>
          </cell>
          <cell r="BK87">
            <v>1550</v>
          </cell>
          <cell r="BL87">
            <v>50000</v>
          </cell>
          <cell r="BM87">
            <v>50000</v>
          </cell>
          <cell r="BN87">
            <v>77500000</v>
          </cell>
          <cell r="BO87">
            <v>77500000</v>
          </cell>
          <cell r="BP87">
            <v>1550</v>
          </cell>
          <cell r="BQ87">
            <v>50000</v>
          </cell>
          <cell r="BR87">
            <v>50000</v>
          </cell>
          <cell r="BS87">
            <v>77500000</v>
          </cell>
          <cell r="BT87">
            <v>77500000</v>
          </cell>
          <cell r="BU87">
            <v>1500</v>
          </cell>
          <cell r="BV87">
            <v>100000</v>
          </cell>
          <cell r="BW87">
            <v>100000</v>
          </cell>
          <cell r="BX87">
            <v>150000000</v>
          </cell>
          <cell r="BY87">
            <v>150000000</v>
          </cell>
          <cell r="BZ87">
            <v>470740</v>
          </cell>
          <cell r="CA87">
            <v>470740</v>
          </cell>
          <cell r="CB87">
            <v>545204793</v>
          </cell>
          <cell r="CC87">
            <v>744453000</v>
          </cell>
        </row>
        <row r="88">
          <cell r="A88" t="str">
            <v>휴.CRM1</v>
          </cell>
          <cell r="B88" t="str">
            <v>국산</v>
          </cell>
          <cell r="C88" t="str">
            <v>각형</v>
          </cell>
          <cell r="D88" t="str">
            <v>Cell</v>
          </cell>
          <cell r="E88" t="str">
            <v>363450</v>
          </cell>
          <cell r="F88" t="str">
            <v>363450B1(H/P)</v>
          </cell>
          <cell r="G88" t="str">
            <v>363450B1(H/P)</v>
          </cell>
          <cell r="H88" t="str">
            <v>Pantech</v>
          </cell>
          <cell r="I88" t="str">
            <v>Pantech</v>
          </cell>
          <cell r="J88" t="str">
            <v>로컬</v>
          </cell>
          <cell r="K88" t="str">
            <v>KRW</v>
          </cell>
          <cell r="L88" t="str">
            <v>내수</v>
          </cell>
          <cell r="M88" t="str">
            <v>송병주</v>
          </cell>
          <cell r="N88">
            <v>1</v>
          </cell>
          <cell r="O88" t="str">
            <v>휴대폰</v>
          </cell>
          <cell r="P88" t="str">
            <v>연결기준</v>
          </cell>
          <cell r="R88">
            <v>1700</v>
          </cell>
          <cell r="S88">
            <v>300</v>
          </cell>
          <cell r="T88">
            <v>300</v>
          </cell>
          <cell r="U88">
            <v>0</v>
          </cell>
          <cell r="V88">
            <v>510000</v>
          </cell>
          <cell r="X88">
            <v>0</v>
          </cell>
          <cell r="AB88">
            <v>1700</v>
          </cell>
          <cell r="AC88">
            <v>400</v>
          </cell>
          <cell r="AD88">
            <v>400</v>
          </cell>
          <cell r="AE88">
            <v>0</v>
          </cell>
          <cell r="AF88">
            <v>680000</v>
          </cell>
          <cell r="AG88">
            <v>1650</v>
          </cell>
          <cell r="AH88">
            <v>18300</v>
          </cell>
          <cell r="AI88">
            <v>18300</v>
          </cell>
          <cell r="AJ88">
            <v>32418</v>
          </cell>
          <cell r="AK88">
            <v>30195000</v>
          </cell>
          <cell r="AM88">
            <v>0</v>
          </cell>
          <cell r="AR88">
            <v>0</v>
          </cell>
          <cell r="AT88">
            <v>0</v>
          </cell>
          <cell r="AU88">
            <v>0</v>
          </cell>
          <cell r="AW88">
            <v>0</v>
          </cell>
          <cell r="AY88">
            <v>0</v>
          </cell>
          <cell r="AZ88">
            <v>0</v>
          </cell>
          <cell r="BB88">
            <v>0</v>
          </cell>
          <cell r="BD88">
            <v>0</v>
          </cell>
          <cell r="BE88">
            <v>0</v>
          </cell>
          <cell r="BG88">
            <v>0</v>
          </cell>
          <cell r="BI88">
            <v>0</v>
          </cell>
          <cell r="BJ88">
            <v>0</v>
          </cell>
          <cell r="BL88">
            <v>0</v>
          </cell>
          <cell r="BN88">
            <v>0</v>
          </cell>
          <cell r="BO88">
            <v>0</v>
          </cell>
          <cell r="BQ88">
            <v>0</v>
          </cell>
          <cell r="BS88">
            <v>0</v>
          </cell>
          <cell r="BT88">
            <v>0</v>
          </cell>
          <cell r="BV88">
            <v>0</v>
          </cell>
          <cell r="BX88">
            <v>0</v>
          </cell>
          <cell r="BY88">
            <v>0</v>
          </cell>
          <cell r="BZ88">
            <v>19000</v>
          </cell>
          <cell r="CA88">
            <v>19000</v>
          </cell>
          <cell r="CB88">
            <v>32418</v>
          </cell>
          <cell r="CC88">
            <v>31385000</v>
          </cell>
        </row>
        <row r="89">
          <cell r="A89" t="str">
            <v>휴.CRM1</v>
          </cell>
          <cell r="B89" t="str">
            <v>국산</v>
          </cell>
          <cell r="C89" t="str">
            <v>각형</v>
          </cell>
          <cell r="D89" t="str">
            <v>Cell</v>
          </cell>
          <cell r="E89" t="str">
            <v>363450</v>
          </cell>
          <cell r="F89" t="str">
            <v>363450B1(H/P)</v>
          </cell>
          <cell r="G89" t="str">
            <v>363450B1(H/P)</v>
          </cell>
          <cell r="H89" t="str">
            <v>Pantech</v>
          </cell>
          <cell r="I89" t="str">
            <v>Pantech</v>
          </cell>
          <cell r="J89" t="str">
            <v>로컬</v>
          </cell>
          <cell r="K89" t="str">
            <v>KRW</v>
          </cell>
          <cell r="L89" t="str">
            <v>내수</v>
          </cell>
          <cell r="M89" t="str">
            <v>송병주</v>
          </cell>
          <cell r="N89">
            <v>1</v>
          </cell>
          <cell r="O89" t="str">
            <v>휴대폰</v>
          </cell>
          <cell r="P89" t="str">
            <v>연결기준</v>
          </cell>
          <cell r="R89">
            <v>1650</v>
          </cell>
          <cell r="S89">
            <v>5000</v>
          </cell>
          <cell r="T89">
            <v>5000</v>
          </cell>
          <cell r="U89">
            <v>8771</v>
          </cell>
          <cell r="V89">
            <v>8250000</v>
          </cell>
          <cell r="X89">
            <v>0</v>
          </cell>
          <cell r="AC89">
            <v>0</v>
          </cell>
          <cell r="AH89">
            <v>0</v>
          </cell>
          <cell r="AM89">
            <v>0</v>
          </cell>
          <cell r="AR89">
            <v>0</v>
          </cell>
          <cell r="AT89">
            <v>0</v>
          </cell>
          <cell r="AU89">
            <v>0</v>
          </cell>
          <cell r="AW89">
            <v>0</v>
          </cell>
          <cell r="AY89">
            <v>0</v>
          </cell>
          <cell r="AZ89">
            <v>0</v>
          </cell>
          <cell r="BB89">
            <v>0</v>
          </cell>
          <cell r="BD89">
            <v>0</v>
          </cell>
          <cell r="BE89">
            <v>0</v>
          </cell>
          <cell r="BG89">
            <v>0</v>
          </cell>
          <cell r="BI89">
            <v>0</v>
          </cell>
          <cell r="BJ89">
            <v>0</v>
          </cell>
          <cell r="BL89">
            <v>0</v>
          </cell>
          <cell r="BN89">
            <v>0</v>
          </cell>
          <cell r="BO89">
            <v>0</v>
          </cell>
          <cell r="BQ89">
            <v>0</v>
          </cell>
          <cell r="BS89">
            <v>0</v>
          </cell>
          <cell r="BT89">
            <v>0</v>
          </cell>
          <cell r="BV89">
            <v>0</v>
          </cell>
          <cell r="BX89">
            <v>0</v>
          </cell>
          <cell r="BY89">
            <v>0</v>
          </cell>
          <cell r="BZ89">
            <v>5000</v>
          </cell>
          <cell r="CA89">
            <v>5000</v>
          </cell>
          <cell r="CB89">
            <v>8771</v>
          </cell>
          <cell r="CC89">
            <v>8250000</v>
          </cell>
        </row>
        <row r="90">
          <cell r="A90" t="str">
            <v>휴.CRM1</v>
          </cell>
          <cell r="B90" t="str">
            <v>국산</v>
          </cell>
          <cell r="C90" t="str">
            <v>각형</v>
          </cell>
          <cell r="D90" t="str">
            <v>Cell</v>
          </cell>
          <cell r="E90" t="str">
            <v>423048</v>
          </cell>
          <cell r="F90" t="str">
            <v>423048A1</v>
          </cell>
          <cell r="G90" t="str">
            <v>423048A1</v>
          </cell>
          <cell r="H90" t="str">
            <v>Pantech</v>
          </cell>
          <cell r="I90" t="str">
            <v>Pantech</v>
          </cell>
          <cell r="J90" t="str">
            <v>로컬</v>
          </cell>
          <cell r="K90" t="str">
            <v>KRW</v>
          </cell>
          <cell r="L90" t="str">
            <v>내수</v>
          </cell>
          <cell r="M90" t="str">
            <v>송병주</v>
          </cell>
          <cell r="N90">
            <v>1</v>
          </cell>
          <cell r="O90" t="str">
            <v>휴대폰</v>
          </cell>
          <cell r="P90" t="str">
            <v>연결기준</v>
          </cell>
          <cell r="R90">
            <v>1700</v>
          </cell>
          <cell r="S90">
            <v>36100</v>
          </cell>
          <cell r="T90">
            <v>36100</v>
          </cell>
          <cell r="U90">
            <v>0</v>
          </cell>
          <cell r="V90">
            <v>61370000</v>
          </cell>
          <cell r="W90">
            <v>1450</v>
          </cell>
          <cell r="X90">
            <v>200</v>
          </cell>
          <cell r="Y90">
            <v>200</v>
          </cell>
          <cell r="Z90">
            <v>1760</v>
          </cell>
          <cell r="AA90">
            <v>290000</v>
          </cell>
          <cell r="AB90">
            <v>1094.6031746031747</v>
          </cell>
          <cell r="AC90">
            <v>3150</v>
          </cell>
          <cell r="AD90">
            <v>3150</v>
          </cell>
          <cell r="AE90">
            <v>66928</v>
          </cell>
          <cell r="AF90">
            <v>3448000</v>
          </cell>
          <cell r="AG90">
            <v>1650</v>
          </cell>
          <cell r="AH90">
            <v>14400</v>
          </cell>
          <cell r="AI90">
            <v>14400</v>
          </cell>
          <cell r="AJ90">
            <v>25461</v>
          </cell>
          <cell r="AK90">
            <v>23760000</v>
          </cell>
          <cell r="AL90">
            <v>1650</v>
          </cell>
          <cell r="AM90">
            <v>26400</v>
          </cell>
          <cell r="AN90">
            <v>26400</v>
          </cell>
          <cell r="AO90">
            <v>46863</v>
          </cell>
          <cell r="AP90">
            <v>43560000</v>
          </cell>
          <cell r="AQ90">
            <v>1650</v>
          </cell>
          <cell r="AR90">
            <v>0</v>
          </cell>
          <cell r="AT90">
            <v>0</v>
          </cell>
          <cell r="AU90">
            <v>0</v>
          </cell>
          <cell r="AV90">
            <v>1500</v>
          </cell>
          <cell r="AW90">
            <v>5000</v>
          </cell>
          <cell r="AX90">
            <v>5000</v>
          </cell>
          <cell r="AY90">
            <v>7500000</v>
          </cell>
          <cell r="AZ90">
            <v>7500000</v>
          </cell>
          <cell r="BA90">
            <v>1500</v>
          </cell>
          <cell r="BB90">
            <v>5000</v>
          </cell>
          <cell r="BC90">
            <v>5000</v>
          </cell>
          <cell r="BD90">
            <v>7500000</v>
          </cell>
          <cell r="BE90">
            <v>7500000</v>
          </cell>
          <cell r="BF90">
            <v>1500</v>
          </cell>
          <cell r="BG90">
            <v>5000</v>
          </cell>
          <cell r="BH90">
            <v>5000</v>
          </cell>
          <cell r="BI90">
            <v>7500000</v>
          </cell>
          <cell r="BJ90">
            <v>7500000</v>
          </cell>
          <cell r="BK90">
            <v>1500</v>
          </cell>
          <cell r="BL90">
            <v>5000</v>
          </cell>
          <cell r="BM90">
            <v>5000</v>
          </cell>
          <cell r="BN90">
            <v>7500000</v>
          </cell>
          <cell r="BO90">
            <v>7500000</v>
          </cell>
          <cell r="BP90">
            <v>1500</v>
          </cell>
          <cell r="BQ90">
            <v>0</v>
          </cell>
          <cell r="BS90">
            <v>0</v>
          </cell>
          <cell r="BT90">
            <v>0</v>
          </cell>
          <cell r="BU90">
            <v>1500</v>
          </cell>
          <cell r="BV90">
            <v>0</v>
          </cell>
          <cell r="BX90">
            <v>0</v>
          </cell>
          <cell r="BY90">
            <v>0</v>
          </cell>
          <cell r="BZ90">
            <v>100250</v>
          </cell>
          <cell r="CA90">
            <v>100250</v>
          </cell>
          <cell r="CB90">
            <v>30141012</v>
          </cell>
          <cell r="CC90">
            <v>162428000</v>
          </cell>
        </row>
        <row r="91">
          <cell r="A91" t="str">
            <v>휴.CRM1</v>
          </cell>
          <cell r="B91" t="str">
            <v>국산</v>
          </cell>
          <cell r="C91" t="str">
            <v>각형</v>
          </cell>
          <cell r="D91" t="str">
            <v>Cell</v>
          </cell>
          <cell r="E91" t="str">
            <v>423443</v>
          </cell>
          <cell r="F91" t="str">
            <v>423443A1(H/P)</v>
          </cell>
          <cell r="G91" t="str">
            <v>423443A1(H/P)</v>
          </cell>
          <cell r="H91" t="str">
            <v>Pantech</v>
          </cell>
          <cell r="I91" t="str">
            <v>Pantech</v>
          </cell>
          <cell r="J91" t="str">
            <v>로컬</v>
          </cell>
          <cell r="K91" t="str">
            <v>KRW</v>
          </cell>
          <cell r="L91" t="str">
            <v>내수</v>
          </cell>
          <cell r="M91" t="str">
            <v>송병주</v>
          </cell>
          <cell r="N91">
            <v>1</v>
          </cell>
          <cell r="O91" t="str">
            <v>휴대폰</v>
          </cell>
          <cell r="P91" t="str">
            <v>연결기준</v>
          </cell>
          <cell r="R91">
            <v>1700</v>
          </cell>
          <cell r="S91">
            <v>80200</v>
          </cell>
          <cell r="T91">
            <v>80200</v>
          </cell>
          <cell r="U91">
            <v>0</v>
          </cell>
          <cell r="V91">
            <v>136340000</v>
          </cell>
          <cell r="W91">
            <v>1566.8333333333333</v>
          </cell>
          <cell r="X91">
            <v>30000</v>
          </cell>
          <cell r="Y91">
            <v>30000</v>
          </cell>
          <cell r="Z91">
            <v>140654</v>
          </cell>
          <cell r="AA91">
            <v>47005000</v>
          </cell>
          <cell r="AB91">
            <v>1505.6122448979593</v>
          </cell>
          <cell r="AC91">
            <v>9800</v>
          </cell>
          <cell r="AD91">
            <v>9800</v>
          </cell>
          <cell r="AE91">
            <v>66811</v>
          </cell>
          <cell r="AF91">
            <v>14755000</v>
          </cell>
          <cell r="AG91">
            <v>1650.8771929824561</v>
          </cell>
          <cell r="AH91">
            <v>34200</v>
          </cell>
          <cell r="AI91">
            <v>34200</v>
          </cell>
          <cell r="AJ91">
            <v>58941</v>
          </cell>
          <cell r="AK91">
            <v>56460000</v>
          </cell>
          <cell r="AL91">
            <v>1680</v>
          </cell>
          <cell r="AM91">
            <v>35000</v>
          </cell>
          <cell r="AN91">
            <v>35000</v>
          </cell>
          <cell r="AO91">
            <v>0</v>
          </cell>
          <cell r="AP91">
            <v>58800000</v>
          </cell>
          <cell r="AQ91">
            <v>1700</v>
          </cell>
          <cell r="AR91">
            <v>30000</v>
          </cell>
          <cell r="AS91">
            <v>30000</v>
          </cell>
          <cell r="AT91">
            <v>51000000</v>
          </cell>
          <cell r="AU91">
            <v>51000000</v>
          </cell>
          <cell r="AV91">
            <v>1550</v>
          </cell>
          <cell r="AW91">
            <v>30000</v>
          </cell>
          <cell r="AX91">
            <v>30000</v>
          </cell>
          <cell r="AY91">
            <v>46500000</v>
          </cell>
          <cell r="AZ91">
            <v>46500000</v>
          </cell>
          <cell r="BA91">
            <v>1550</v>
          </cell>
          <cell r="BB91">
            <v>30000</v>
          </cell>
          <cell r="BC91">
            <v>30000</v>
          </cell>
          <cell r="BD91">
            <v>46500000</v>
          </cell>
          <cell r="BE91">
            <v>46500000</v>
          </cell>
          <cell r="BF91">
            <v>1550</v>
          </cell>
          <cell r="BG91">
            <v>30000</v>
          </cell>
          <cell r="BH91">
            <v>30000</v>
          </cell>
          <cell r="BI91">
            <v>46500000</v>
          </cell>
          <cell r="BJ91">
            <v>46500000</v>
          </cell>
          <cell r="BK91">
            <v>1500</v>
          </cell>
          <cell r="BL91">
            <v>30000</v>
          </cell>
          <cell r="BM91">
            <v>30000</v>
          </cell>
          <cell r="BN91">
            <v>45000000</v>
          </cell>
          <cell r="BO91">
            <v>45000000</v>
          </cell>
          <cell r="BP91">
            <v>1550</v>
          </cell>
          <cell r="BQ91">
            <v>30000</v>
          </cell>
          <cell r="BR91">
            <v>30000</v>
          </cell>
          <cell r="BS91">
            <v>46500000</v>
          </cell>
          <cell r="BT91">
            <v>46500000</v>
          </cell>
          <cell r="BU91">
            <v>1500</v>
          </cell>
          <cell r="BV91">
            <v>100000</v>
          </cell>
          <cell r="BW91">
            <v>100000</v>
          </cell>
          <cell r="BX91">
            <v>150000000</v>
          </cell>
          <cell r="BY91">
            <v>150000000</v>
          </cell>
          <cell r="BZ91">
            <v>469200</v>
          </cell>
          <cell r="CA91">
            <v>469200</v>
          </cell>
          <cell r="CB91">
            <v>432266406</v>
          </cell>
          <cell r="CC91">
            <v>745360000</v>
          </cell>
        </row>
        <row r="92">
          <cell r="A92" t="str">
            <v>휴.CRM1</v>
          </cell>
          <cell r="B92" t="str">
            <v>국산</v>
          </cell>
          <cell r="C92" t="str">
            <v>각형</v>
          </cell>
          <cell r="D92" t="str">
            <v>Cell</v>
          </cell>
          <cell r="E92" t="str">
            <v>423443</v>
          </cell>
          <cell r="F92" t="str">
            <v>423443A1(I/P)</v>
          </cell>
          <cell r="G92" t="str">
            <v>423443A1(I/P)</v>
          </cell>
          <cell r="H92" t="str">
            <v>Pantech</v>
          </cell>
          <cell r="I92" t="str">
            <v>Pantech</v>
          </cell>
          <cell r="J92" t="str">
            <v>로컬</v>
          </cell>
          <cell r="K92" t="str">
            <v>KRW</v>
          </cell>
          <cell r="L92" t="str">
            <v>내수</v>
          </cell>
          <cell r="M92" t="str">
            <v>송병주</v>
          </cell>
          <cell r="N92">
            <v>1</v>
          </cell>
          <cell r="O92" t="str">
            <v>휴대폰</v>
          </cell>
          <cell r="P92" t="str">
            <v>연결기준</v>
          </cell>
          <cell r="AB92">
            <v>1700</v>
          </cell>
          <cell r="AC92">
            <v>500</v>
          </cell>
          <cell r="AD92">
            <v>500</v>
          </cell>
          <cell r="AE92">
            <v>0</v>
          </cell>
          <cell r="AF92">
            <v>850000</v>
          </cell>
          <cell r="AH92">
            <v>0</v>
          </cell>
          <cell r="AL92">
            <v>1700</v>
          </cell>
          <cell r="AM92">
            <v>5400</v>
          </cell>
          <cell r="AN92">
            <v>5400</v>
          </cell>
          <cell r="AO92">
            <v>0</v>
          </cell>
          <cell r="AP92">
            <v>9180000</v>
          </cell>
          <cell r="AQ92">
            <v>1700</v>
          </cell>
          <cell r="AR92">
            <v>0</v>
          </cell>
          <cell r="AT92">
            <v>0</v>
          </cell>
          <cell r="AU92">
            <v>0</v>
          </cell>
          <cell r="AV92">
            <v>1550</v>
          </cell>
          <cell r="AW92">
            <v>0</v>
          </cell>
          <cell r="AY92">
            <v>0</v>
          </cell>
          <cell r="AZ92">
            <v>0</v>
          </cell>
          <cell r="BA92">
            <v>1550</v>
          </cell>
          <cell r="BB92">
            <v>0</v>
          </cell>
          <cell r="BD92">
            <v>0</v>
          </cell>
          <cell r="BE92">
            <v>0</v>
          </cell>
          <cell r="BF92">
            <v>1550</v>
          </cell>
          <cell r="BG92">
            <v>0</v>
          </cell>
          <cell r="BI92">
            <v>0</v>
          </cell>
          <cell r="BJ92">
            <v>0</v>
          </cell>
          <cell r="BL92">
            <v>0</v>
          </cell>
          <cell r="BN92">
            <v>0</v>
          </cell>
          <cell r="BO92">
            <v>0</v>
          </cell>
          <cell r="BQ92">
            <v>0</v>
          </cell>
          <cell r="BS92">
            <v>0</v>
          </cell>
          <cell r="BT92">
            <v>0</v>
          </cell>
          <cell r="BV92">
            <v>0</v>
          </cell>
          <cell r="BX92">
            <v>0</v>
          </cell>
          <cell r="BY92">
            <v>0</v>
          </cell>
          <cell r="BZ92">
            <v>5900</v>
          </cell>
          <cell r="CA92">
            <v>5900</v>
          </cell>
          <cell r="CB92">
            <v>0</v>
          </cell>
          <cell r="CC92">
            <v>10030000</v>
          </cell>
        </row>
        <row r="93">
          <cell r="A93" t="str">
            <v>휴.CRM1</v>
          </cell>
          <cell r="B93" t="str">
            <v>국산</v>
          </cell>
          <cell r="C93" t="str">
            <v>각형</v>
          </cell>
          <cell r="D93" t="str">
            <v>Cell</v>
          </cell>
          <cell r="E93" t="str">
            <v>423450</v>
          </cell>
          <cell r="F93" t="str">
            <v>423450A1(H/P)</v>
          </cell>
          <cell r="G93" t="str">
            <v>423450A1(H/P)</v>
          </cell>
          <cell r="H93" t="str">
            <v>Pantech</v>
          </cell>
          <cell r="I93" t="str">
            <v>Pantech</v>
          </cell>
          <cell r="J93" t="str">
            <v>로컬</v>
          </cell>
          <cell r="K93" t="str">
            <v>KRW</v>
          </cell>
          <cell r="L93" t="str">
            <v>내수</v>
          </cell>
          <cell r="M93" t="str">
            <v>송병주</v>
          </cell>
          <cell r="N93">
            <v>1</v>
          </cell>
          <cell r="O93" t="str">
            <v>휴대폰</v>
          </cell>
          <cell r="P93" t="str">
            <v>연결기준</v>
          </cell>
          <cell r="R93">
            <v>1700</v>
          </cell>
          <cell r="S93">
            <v>21200</v>
          </cell>
          <cell r="T93">
            <v>21200</v>
          </cell>
          <cell r="U93">
            <v>0</v>
          </cell>
          <cell r="V93">
            <v>36040000</v>
          </cell>
          <cell r="W93">
            <v>1692.2222222222222</v>
          </cell>
          <cell r="X93">
            <v>10800</v>
          </cell>
          <cell r="Y93">
            <v>10800</v>
          </cell>
          <cell r="Z93">
            <v>0</v>
          </cell>
          <cell r="AA93">
            <v>18276000</v>
          </cell>
          <cell r="AB93">
            <v>1696.9946571682992</v>
          </cell>
          <cell r="AC93">
            <v>44920</v>
          </cell>
          <cell r="AD93">
            <v>44920</v>
          </cell>
          <cell r="AE93">
            <v>4723</v>
          </cell>
          <cell r="AF93">
            <v>76229000</v>
          </cell>
          <cell r="AG93">
            <v>1700</v>
          </cell>
          <cell r="AH93">
            <v>38000</v>
          </cell>
          <cell r="AI93">
            <v>38000</v>
          </cell>
          <cell r="AJ93">
            <v>0</v>
          </cell>
          <cell r="AK93">
            <v>64600000</v>
          </cell>
          <cell r="AL93">
            <v>1700</v>
          </cell>
          <cell r="AM93">
            <v>70800</v>
          </cell>
          <cell r="AN93">
            <v>70800</v>
          </cell>
          <cell r="AO93">
            <v>0</v>
          </cell>
          <cell r="AP93">
            <v>120360000</v>
          </cell>
          <cell r="AQ93">
            <v>1700</v>
          </cell>
          <cell r="AR93">
            <v>20000</v>
          </cell>
          <cell r="AS93">
            <v>20000</v>
          </cell>
          <cell r="AT93">
            <v>34000000</v>
          </cell>
          <cell r="AU93">
            <v>34000000</v>
          </cell>
          <cell r="AV93">
            <v>1550</v>
          </cell>
          <cell r="AW93">
            <v>20000</v>
          </cell>
          <cell r="AX93">
            <v>20000</v>
          </cell>
          <cell r="AY93">
            <v>31000000</v>
          </cell>
          <cell r="AZ93">
            <v>31000000</v>
          </cell>
          <cell r="BA93">
            <v>1550</v>
          </cell>
          <cell r="BB93">
            <v>20000</v>
          </cell>
          <cell r="BC93">
            <v>20000</v>
          </cell>
          <cell r="BD93">
            <v>31000000</v>
          </cell>
          <cell r="BE93">
            <v>31000000</v>
          </cell>
          <cell r="BF93">
            <v>1550</v>
          </cell>
          <cell r="BG93">
            <v>20000</v>
          </cell>
          <cell r="BH93">
            <v>20000</v>
          </cell>
          <cell r="BI93">
            <v>31000000</v>
          </cell>
          <cell r="BJ93">
            <v>31000000</v>
          </cell>
          <cell r="BK93">
            <v>1550</v>
          </cell>
          <cell r="BL93">
            <v>20000</v>
          </cell>
          <cell r="BM93">
            <v>20000</v>
          </cell>
          <cell r="BN93">
            <v>31000000</v>
          </cell>
          <cell r="BO93">
            <v>31000000</v>
          </cell>
          <cell r="BP93">
            <v>1550</v>
          </cell>
          <cell r="BQ93">
            <v>20000</v>
          </cell>
          <cell r="BR93">
            <v>20000</v>
          </cell>
          <cell r="BS93">
            <v>31000000</v>
          </cell>
          <cell r="BT93">
            <v>31000000</v>
          </cell>
          <cell r="BV93">
            <v>0</v>
          </cell>
          <cell r="BX93">
            <v>0</v>
          </cell>
          <cell r="BY93">
            <v>0</v>
          </cell>
          <cell r="BZ93">
            <v>305720</v>
          </cell>
          <cell r="CA93">
            <v>305720</v>
          </cell>
          <cell r="CB93">
            <v>189004723</v>
          </cell>
          <cell r="CC93">
            <v>504505000</v>
          </cell>
        </row>
        <row r="94">
          <cell r="A94" t="str">
            <v>휴.CRM1</v>
          </cell>
          <cell r="B94" t="str">
            <v>국산</v>
          </cell>
          <cell r="C94" t="str">
            <v>각형</v>
          </cell>
          <cell r="D94" t="str">
            <v>Cell</v>
          </cell>
          <cell r="E94" t="str">
            <v>423450</v>
          </cell>
          <cell r="F94" t="str">
            <v>423450C1(I/P)</v>
          </cell>
          <cell r="G94" t="str">
            <v>423450C1(I/P)</v>
          </cell>
          <cell r="H94" t="str">
            <v>Pantech</v>
          </cell>
          <cell r="I94" t="str">
            <v>Pantech</v>
          </cell>
          <cell r="J94" t="str">
            <v>로컬</v>
          </cell>
          <cell r="K94" t="str">
            <v>KRW</v>
          </cell>
          <cell r="L94" t="str">
            <v>내수</v>
          </cell>
          <cell r="M94" t="str">
            <v>송병주</v>
          </cell>
          <cell r="N94">
            <v>1</v>
          </cell>
          <cell r="O94" t="str">
            <v>휴대폰</v>
          </cell>
          <cell r="P94" t="str">
            <v>연결기준</v>
          </cell>
          <cell r="R94">
            <v>1700</v>
          </cell>
          <cell r="S94">
            <v>80650</v>
          </cell>
          <cell r="T94">
            <v>80650</v>
          </cell>
          <cell r="U94">
            <v>0</v>
          </cell>
          <cell r="V94">
            <v>137105000</v>
          </cell>
          <cell r="W94">
            <v>1640.4540967423495</v>
          </cell>
          <cell r="X94">
            <v>101300</v>
          </cell>
          <cell r="Y94">
            <v>101300</v>
          </cell>
          <cell r="Z94">
            <v>212296</v>
          </cell>
          <cell r="AA94">
            <v>166178000</v>
          </cell>
          <cell r="AB94">
            <v>1607.997169143666</v>
          </cell>
          <cell r="AC94">
            <v>70650</v>
          </cell>
          <cell r="AD94">
            <v>70650</v>
          </cell>
          <cell r="AE94">
            <v>228556</v>
          </cell>
          <cell r="AF94">
            <v>113605000</v>
          </cell>
          <cell r="AG94">
            <v>1700</v>
          </cell>
          <cell r="AH94">
            <v>114200</v>
          </cell>
          <cell r="AI94">
            <v>114200</v>
          </cell>
          <cell r="AJ94">
            <v>0</v>
          </cell>
          <cell r="AK94">
            <v>194140000</v>
          </cell>
          <cell r="AL94">
            <v>1432.6923076923076</v>
          </cell>
          <cell r="AM94">
            <v>26000</v>
          </cell>
          <cell r="AN94">
            <v>26000</v>
          </cell>
          <cell r="AO94">
            <v>248101</v>
          </cell>
          <cell r="AP94">
            <v>37250000</v>
          </cell>
          <cell r="AQ94">
            <v>1650</v>
          </cell>
          <cell r="AR94">
            <v>10000</v>
          </cell>
          <cell r="AS94">
            <v>10000</v>
          </cell>
          <cell r="AT94">
            <v>16500000</v>
          </cell>
          <cell r="AU94">
            <v>16500000</v>
          </cell>
          <cell r="AV94">
            <v>1500</v>
          </cell>
          <cell r="AW94">
            <v>1000</v>
          </cell>
          <cell r="AX94">
            <v>1000</v>
          </cell>
          <cell r="AY94">
            <v>1500000</v>
          </cell>
          <cell r="AZ94">
            <v>1500000</v>
          </cell>
          <cell r="BA94">
            <v>1500</v>
          </cell>
          <cell r="BB94">
            <v>10000</v>
          </cell>
          <cell r="BC94">
            <v>10000</v>
          </cell>
          <cell r="BD94">
            <v>15000000</v>
          </cell>
          <cell r="BE94">
            <v>15000000</v>
          </cell>
          <cell r="BF94">
            <v>1500</v>
          </cell>
          <cell r="BG94">
            <v>10000</v>
          </cell>
          <cell r="BH94">
            <v>10000</v>
          </cell>
          <cell r="BI94">
            <v>15000000</v>
          </cell>
          <cell r="BJ94">
            <v>15000000</v>
          </cell>
          <cell r="BK94">
            <v>1500</v>
          </cell>
          <cell r="BL94">
            <v>10000</v>
          </cell>
          <cell r="BM94">
            <v>10000</v>
          </cell>
          <cell r="BN94">
            <v>15000000</v>
          </cell>
          <cell r="BO94">
            <v>15000000</v>
          </cell>
          <cell r="BP94">
            <v>1500</v>
          </cell>
          <cell r="BQ94">
            <v>10000</v>
          </cell>
          <cell r="BR94">
            <v>10000</v>
          </cell>
          <cell r="BS94">
            <v>15000000</v>
          </cell>
          <cell r="BT94">
            <v>15000000</v>
          </cell>
          <cell r="BU94">
            <v>1500</v>
          </cell>
          <cell r="BV94">
            <v>60000</v>
          </cell>
          <cell r="BW94">
            <v>60000</v>
          </cell>
          <cell r="BX94">
            <v>90000000</v>
          </cell>
          <cell r="BY94">
            <v>90000000</v>
          </cell>
          <cell r="BZ94">
            <v>503800</v>
          </cell>
          <cell r="CA94">
            <v>503800</v>
          </cell>
          <cell r="CB94">
            <v>168688953</v>
          </cell>
          <cell r="CC94">
            <v>816278000</v>
          </cell>
        </row>
        <row r="95">
          <cell r="A95" t="str">
            <v>휴.CRM1</v>
          </cell>
          <cell r="B95" t="str">
            <v>국산</v>
          </cell>
          <cell r="C95" t="str">
            <v>각형</v>
          </cell>
          <cell r="D95" t="str">
            <v>Cell</v>
          </cell>
          <cell r="E95" t="str">
            <v>423450</v>
          </cell>
          <cell r="F95" t="str">
            <v>423450C1(H/P)</v>
          </cell>
          <cell r="G95" t="str">
            <v>423450C1(H/P)</v>
          </cell>
          <cell r="H95" t="str">
            <v>Pantech</v>
          </cell>
          <cell r="I95" t="str">
            <v>Pantech</v>
          </cell>
          <cell r="J95" t="str">
            <v>로컬</v>
          </cell>
          <cell r="K95" t="str">
            <v>KRW</v>
          </cell>
          <cell r="L95" t="str">
            <v>내수</v>
          </cell>
          <cell r="M95" t="str">
            <v>송병주</v>
          </cell>
          <cell r="N95">
            <v>1</v>
          </cell>
          <cell r="O95" t="str">
            <v>휴대폰</v>
          </cell>
          <cell r="P95" t="str">
            <v>연결기준</v>
          </cell>
          <cell r="R95">
            <v>1625.9259259259259</v>
          </cell>
          <cell r="S95">
            <v>2700</v>
          </cell>
          <cell r="T95">
            <v>2700</v>
          </cell>
          <cell r="U95">
            <v>4322</v>
          </cell>
          <cell r="V95">
            <v>4390000</v>
          </cell>
          <cell r="W95">
            <v>1662.8338762214983</v>
          </cell>
          <cell r="X95">
            <v>30700</v>
          </cell>
          <cell r="Y95">
            <v>30700</v>
          </cell>
          <cell r="Z95">
            <v>19333</v>
          </cell>
          <cell r="AA95">
            <v>51049000</v>
          </cell>
          <cell r="AB95">
            <v>1651.4705882352941</v>
          </cell>
          <cell r="AC95">
            <v>17000</v>
          </cell>
          <cell r="AD95">
            <v>17000</v>
          </cell>
          <cell r="AE95">
            <v>28853</v>
          </cell>
          <cell r="AF95">
            <v>28075000</v>
          </cell>
          <cell r="AH95">
            <v>0</v>
          </cell>
          <cell r="AM95">
            <v>0</v>
          </cell>
          <cell r="AR95">
            <v>0</v>
          </cell>
          <cell r="AT95">
            <v>0</v>
          </cell>
          <cell r="AU95">
            <v>0</v>
          </cell>
          <cell r="AW95">
            <v>0</v>
          </cell>
          <cell r="AY95">
            <v>0</v>
          </cell>
          <cell r="AZ95">
            <v>0</v>
          </cell>
          <cell r="BB95">
            <v>0</v>
          </cell>
          <cell r="BD95">
            <v>0</v>
          </cell>
          <cell r="BE95">
            <v>0</v>
          </cell>
          <cell r="BG95">
            <v>0</v>
          </cell>
          <cell r="BI95">
            <v>0</v>
          </cell>
          <cell r="BJ95">
            <v>0</v>
          </cell>
          <cell r="BL95">
            <v>0</v>
          </cell>
          <cell r="BN95">
            <v>0</v>
          </cell>
          <cell r="BO95">
            <v>0</v>
          </cell>
          <cell r="BQ95">
            <v>0</v>
          </cell>
          <cell r="BS95">
            <v>0</v>
          </cell>
          <cell r="BT95">
            <v>0</v>
          </cell>
          <cell r="BV95">
            <v>0</v>
          </cell>
          <cell r="BX95">
            <v>0</v>
          </cell>
          <cell r="BY95">
            <v>0</v>
          </cell>
          <cell r="BZ95">
            <v>50400</v>
          </cell>
          <cell r="CA95">
            <v>50400</v>
          </cell>
          <cell r="CB95">
            <v>52508</v>
          </cell>
          <cell r="CC95">
            <v>83514000</v>
          </cell>
        </row>
        <row r="96">
          <cell r="A96" t="str">
            <v>휴.CRM1</v>
          </cell>
          <cell r="B96" t="str">
            <v>국산</v>
          </cell>
          <cell r="C96" t="str">
            <v>각형</v>
          </cell>
          <cell r="D96" t="str">
            <v>Cell</v>
          </cell>
          <cell r="E96" t="str">
            <v>523048</v>
          </cell>
          <cell r="F96" t="str">
            <v>523048A1</v>
          </cell>
          <cell r="G96" t="str">
            <v>523048A1</v>
          </cell>
          <cell r="H96" t="str">
            <v>Pantech</v>
          </cell>
          <cell r="I96" t="str">
            <v>Pantech</v>
          </cell>
          <cell r="J96" t="str">
            <v>로컬</v>
          </cell>
          <cell r="K96" t="str">
            <v>KRW</v>
          </cell>
          <cell r="L96" t="str">
            <v>내수</v>
          </cell>
          <cell r="M96" t="str">
            <v>송병주</v>
          </cell>
          <cell r="N96">
            <v>1</v>
          </cell>
          <cell r="O96" t="str">
            <v>휴대폰</v>
          </cell>
          <cell r="P96" t="str">
            <v>연결기준</v>
          </cell>
          <cell r="R96">
            <v>1650</v>
          </cell>
          <cell r="S96">
            <v>4000</v>
          </cell>
          <cell r="T96">
            <v>4000</v>
          </cell>
          <cell r="U96">
            <v>7018</v>
          </cell>
          <cell r="V96">
            <v>6600000</v>
          </cell>
          <cell r="W96">
            <v>1650</v>
          </cell>
          <cell r="X96">
            <v>30500</v>
          </cell>
          <cell r="Y96">
            <v>30500</v>
          </cell>
          <cell r="Z96">
            <v>53832</v>
          </cell>
          <cell r="AA96">
            <v>50325000</v>
          </cell>
          <cell r="AC96">
            <v>0</v>
          </cell>
          <cell r="AH96">
            <v>0</v>
          </cell>
          <cell r="AM96">
            <v>0</v>
          </cell>
          <cell r="AR96">
            <v>0</v>
          </cell>
          <cell r="AT96">
            <v>0</v>
          </cell>
          <cell r="AU96">
            <v>0</v>
          </cell>
          <cell r="AW96">
            <v>0</v>
          </cell>
          <cell r="AY96">
            <v>0</v>
          </cell>
          <cell r="AZ96">
            <v>0</v>
          </cell>
          <cell r="BB96">
            <v>0</v>
          </cell>
          <cell r="BD96">
            <v>0</v>
          </cell>
          <cell r="BE96">
            <v>0</v>
          </cell>
          <cell r="BG96">
            <v>0</v>
          </cell>
          <cell r="BI96">
            <v>0</v>
          </cell>
          <cell r="BJ96">
            <v>0</v>
          </cell>
          <cell r="BL96">
            <v>0</v>
          </cell>
          <cell r="BN96">
            <v>0</v>
          </cell>
          <cell r="BO96">
            <v>0</v>
          </cell>
          <cell r="BQ96">
            <v>0</v>
          </cell>
          <cell r="BS96">
            <v>0</v>
          </cell>
          <cell r="BT96">
            <v>0</v>
          </cell>
          <cell r="BV96">
            <v>0</v>
          </cell>
          <cell r="BX96">
            <v>0</v>
          </cell>
          <cell r="BY96">
            <v>0</v>
          </cell>
          <cell r="BZ96">
            <v>34500</v>
          </cell>
          <cell r="CA96">
            <v>34500</v>
          </cell>
          <cell r="CB96">
            <v>60850</v>
          </cell>
          <cell r="CC96">
            <v>56925000</v>
          </cell>
        </row>
        <row r="97">
          <cell r="A97" t="str">
            <v>휴.CRM1</v>
          </cell>
          <cell r="B97" t="str">
            <v>국산</v>
          </cell>
          <cell r="C97" t="str">
            <v>각형</v>
          </cell>
          <cell r="D97" t="str">
            <v>Cell</v>
          </cell>
          <cell r="E97" t="str">
            <v>523443</v>
          </cell>
          <cell r="F97" t="str">
            <v>523443L1(H/P)</v>
          </cell>
          <cell r="G97" t="str">
            <v>523443L1(H/P)</v>
          </cell>
          <cell r="H97" t="str">
            <v>Pantech</v>
          </cell>
          <cell r="I97" t="str">
            <v>Pantech</v>
          </cell>
          <cell r="J97" t="str">
            <v>로컬</v>
          </cell>
          <cell r="K97" t="str">
            <v>KRW</v>
          </cell>
          <cell r="L97" t="str">
            <v>내수</v>
          </cell>
          <cell r="M97" t="str">
            <v>송병주</v>
          </cell>
          <cell r="N97">
            <v>1</v>
          </cell>
          <cell r="O97" t="str">
            <v>휴대폰</v>
          </cell>
          <cell r="P97" t="str">
            <v>연결기준</v>
          </cell>
          <cell r="R97">
            <v>1650</v>
          </cell>
          <cell r="S97">
            <v>36000</v>
          </cell>
          <cell r="T97">
            <v>36000</v>
          </cell>
          <cell r="U97">
            <v>34538</v>
          </cell>
          <cell r="V97">
            <v>59400000</v>
          </cell>
          <cell r="W97">
            <v>1683.1875</v>
          </cell>
          <cell r="X97">
            <v>32000</v>
          </cell>
          <cell r="Y97">
            <v>32000</v>
          </cell>
          <cell r="Z97">
            <v>15835</v>
          </cell>
          <cell r="AA97">
            <v>53862000</v>
          </cell>
          <cell r="AB97">
            <v>1689.6049896049897</v>
          </cell>
          <cell r="AC97">
            <v>24050</v>
          </cell>
          <cell r="AD97">
            <v>24050</v>
          </cell>
          <cell r="AE97">
            <v>8703</v>
          </cell>
          <cell r="AF97">
            <v>40635000</v>
          </cell>
          <cell r="AG97">
            <v>1698.0392156862745</v>
          </cell>
          <cell r="AH97">
            <v>15300</v>
          </cell>
          <cell r="AI97">
            <v>15300</v>
          </cell>
          <cell r="AJ97">
            <v>1065</v>
          </cell>
          <cell r="AK97">
            <v>25980000</v>
          </cell>
          <cell r="AL97">
            <v>1700</v>
          </cell>
          <cell r="AM97">
            <v>17580</v>
          </cell>
          <cell r="AN97">
            <v>17580</v>
          </cell>
          <cell r="AO97">
            <v>0</v>
          </cell>
          <cell r="AP97">
            <v>29886000</v>
          </cell>
          <cell r="AQ97">
            <v>1700</v>
          </cell>
          <cell r="AR97">
            <v>20000</v>
          </cell>
          <cell r="AS97">
            <v>20000</v>
          </cell>
          <cell r="AT97">
            <v>34000000</v>
          </cell>
          <cell r="AU97">
            <v>34000000</v>
          </cell>
          <cell r="AV97">
            <v>1550</v>
          </cell>
          <cell r="AW97">
            <v>30000</v>
          </cell>
          <cell r="AX97">
            <v>30000</v>
          </cell>
          <cell r="AY97">
            <v>46500000</v>
          </cell>
          <cell r="AZ97">
            <v>46500000</v>
          </cell>
          <cell r="BA97">
            <v>1550</v>
          </cell>
          <cell r="BB97">
            <v>30000</v>
          </cell>
          <cell r="BC97">
            <v>30000</v>
          </cell>
          <cell r="BD97">
            <v>46500000</v>
          </cell>
          <cell r="BE97">
            <v>46500000</v>
          </cell>
          <cell r="BF97">
            <v>1550</v>
          </cell>
          <cell r="BG97">
            <v>30000</v>
          </cell>
          <cell r="BH97">
            <v>30000</v>
          </cell>
          <cell r="BI97">
            <v>46500000</v>
          </cell>
          <cell r="BJ97">
            <v>46500000</v>
          </cell>
          <cell r="BK97">
            <v>1550</v>
          </cell>
          <cell r="BL97">
            <v>30000</v>
          </cell>
          <cell r="BM97">
            <v>30000</v>
          </cell>
          <cell r="BN97">
            <v>46500000</v>
          </cell>
          <cell r="BO97">
            <v>46500000</v>
          </cell>
          <cell r="BP97">
            <v>1550</v>
          </cell>
          <cell r="BQ97">
            <v>30000</v>
          </cell>
          <cell r="BR97">
            <v>30000</v>
          </cell>
          <cell r="BS97">
            <v>46500000</v>
          </cell>
          <cell r="BT97">
            <v>46500000</v>
          </cell>
          <cell r="BU97">
            <v>1600</v>
          </cell>
          <cell r="BV97">
            <v>30000</v>
          </cell>
          <cell r="BW97">
            <v>30000</v>
          </cell>
          <cell r="BX97">
            <v>48000000</v>
          </cell>
          <cell r="BY97">
            <v>48000000</v>
          </cell>
          <cell r="BZ97">
            <v>324930</v>
          </cell>
          <cell r="CA97">
            <v>324930</v>
          </cell>
          <cell r="CB97">
            <v>314560141</v>
          </cell>
          <cell r="CC97">
            <v>524263000</v>
          </cell>
        </row>
        <row r="98">
          <cell r="A98" t="str">
            <v>휴.CRM1</v>
          </cell>
          <cell r="B98" t="str">
            <v>국산</v>
          </cell>
          <cell r="C98" t="str">
            <v>각형</v>
          </cell>
          <cell r="D98" t="str">
            <v>Cell</v>
          </cell>
          <cell r="E98" t="str">
            <v>523450</v>
          </cell>
          <cell r="F98" t="str">
            <v>523450C1(H/P)</v>
          </cell>
          <cell r="G98" t="str">
            <v>523450C1(H/P)</v>
          </cell>
          <cell r="H98" t="str">
            <v>Pantech</v>
          </cell>
          <cell r="I98" t="str">
            <v>Pantech</v>
          </cell>
          <cell r="J98" t="str">
            <v>로컬</v>
          </cell>
          <cell r="K98" t="str">
            <v>KRW</v>
          </cell>
          <cell r="L98" t="str">
            <v>내수</v>
          </cell>
          <cell r="M98" t="str">
            <v>송병주</v>
          </cell>
          <cell r="N98">
            <v>1</v>
          </cell>
          <cell r="O98" t="str">
            <v>휴대폰</v>
          </cell>
          <cell r="P98" t="str">
            <v>연결기준</v>
          </cell>
          <cell r="S98">
            <v>0</v>
          </cell>
          <cell r="X98">
            <v>0</v>
          </cell>
          <cell r="AB98">
            <v>1700</v>
          </cell>
          <cell r="AC98">
            <v>4730</v>
          </cell>
          <cell r="AD98">
            <v>4730</v>
          </cell>
          <cell r="AE98">
            <v>0</v>
          </cell>
          <cell r="AF98">
            <v>8041000</v>
          </cell>
          <cell r="AG98">
            <v>1700</v>
          </cell>
          <cell r="AH98">
            <v>1650</v>
          </cell>
          <cell r="AI98">
            <v>1650</v>
          </cell>
          <cell r="AJ98">
            <v>0</v>
          </cell>
          <cell r="AK98">
            <v>2805000</v>
          </cell>
          <cell r="AL98">
            <v>1648.8565488565489</v>
          </cell>
          <cell r="AM98">
            <v>24050</v>
          </cell>
          <cell r="AN98">
            <v>24050</v>
          </cell>
          <cell r="AO98">
            <v>24089</v>
          </cell>
          <cell r="AP98">
            <v>39655000</v>
          </cell>
          <cell r="AQ98">
            <v>1650</v>
          </cell>
          <cell r="AR98">
            <v>40000</v>
          </cell>
          <cell r="AS98">
            <v>40000</v>
          </cell>
          <cell r="AT98">
            <v>66000000</v>
          </cell>
          <cell r="AU98">
            <v>66000000</v>
          </cell>
          <cell r="AV98">
            <v>1500</v>
          </cell>
          <cell r="AW98">
            <v>40000</v>
          </cell>
          <cell r="AX98">
            <v>40000</v>
          </cell>
          <cell r="AY98">
            <v>60000000</v>
          </cell>
          <cell r="AZ98">
            <v>60000000</v>
          </cell>
          <cell r="BA98">
            <v>1500</v>
          </cell>
          <cell r="BB98">
            <v>30000</v>
          </cell>
          <cell r="BC98">
            <v>30000</v>
          </cell>
          <cell r="BD98">
            <v>45000000</v>
          </cell>
          <cell r="BE98">
            <v>45000000</v>
          </cell>
          <cell r="BF98">
            <v>1500</v>
          </cell>
          <cell r="BG98">
            <v>30000</v>
          </cell>
          <cell r="BH98">
            <v>30000</v>
          </cell>
          <cell r="BI98">
            <v>45000000</v>
          </cell>
          <cell r="BJ98">
            <v>45000000</v>
          </cell>
          <cell r="BK98">
            <v>1500</v>
          </cell>
          <cell r="BL98">
            <v>30000</v>
          </cell>
          <cell r="BM98">
            <v>30000</v>
          </cell>
          <cell r="BN98">
            <v>45000000</v>
          </cell>
          <cell r="BO98">
            <v>45000000</v>
          </cell>
          <cell r="BP98">
            <v>1500</v>
          </cell>
          <cell r="BQ98">
            <v>30000</v>
          </cell>
          <cell r="BR98">
            <v>30000</v>
          </cell>
          <cell r="BS98">
            <v>45000000</v>
          </cell>
          <cell r="BT98">
            <v>45000000</v>
          </cell>
          <cell r="BU98">
            <v>1500</v>
          </cell>
          <cell r="BV98">
            <v>10000</v>
          </cell>
          <cell r="BW98">
            <v>10000</v>
          </cell>
          <cell r="BX98">
            <v>15000000</v>
          </cell>
          <cell r="BY98">
            <v>15000000</v>
          </cell>
          <cell r="BZ98">
            <v>240430</v>
          </cell>
          <cell r="CA98">
            <v>240430</v>
          </cell>
          <cell r="CB98">
            <v>321024089</v>
          </cell>
          <cell r="CC98">
            <v>371501000</v>
          </cell>
        </row>
        <row r="99">
          <cell r="A99" t="str">
            <v>휴.CRM1</v>
          </cell>
          <cell r="B99" t="str">
            <v>국산</v>
          </cell>
          <cell r="C99" t="str">
            <v>각형</v>
          </cell>
          <cell r="D99" t="str">
            <v>Cell</v>
          </cell>
          <cell r="E99" t="str">
            <v>633048</v>
          </cell>
          <cell r="F99" t="str">
            <v>633048A1</v>
          </cell>
          <cell r="G99" t="str">
            <v>633048A1</v>
          </cell>
          <cell r="H99" t="str">
            <v>Pantech</v>
          </cell>
          <cell r="I99" t="str">
            <v>Pantech</v>
          </cell>
          <cell r="J99" t="str">
            <v>로컬</v>
          </cell>
          <cell r="K99" t="str">
            <v>KRW</v>
          </cell>
          <cell r="L99" t="str">
            <v>내수</v>
          </cell>
          <cell r="M99" t="str">
            <v>송병주</v>
          </cell>
          <cell r="N99">
            <v>1</v>
          </cell>
          <cell r="O99" t="str">
            <v>휴대폰</v>
          </cell>
          <cell r="P99" t="str">
            <v>연결기준</v>
          </cell>
          <cell r="S99">
            <v>0</v>
          </cell>
          <cell r="X99">
            <v>0</v>
          </cell>
          <cell r="AB99">
            <v>1700</v>
          </cell>
          <cell r="AC99">
            <v>1810</v>
          </cell>
          <cell r="AD99">
            <v>1810</v>
          </cell>
          <cell r="AE99">
            <v>0</v>
          </cell>
          <cell r="AF99">
            <v>3077000</v>
          </cell>
          <cell r="AH99">
            <v>0</v>
          </cell>
          <cell r="AM99">
            <v>0</v>
          </cell>
          <cell r="AQ99">
            <v>1650</v>
          </cell>
          <cell r="AR99">
            <v>0</v>
          </cell>
          <cell r="AT99">
            <v>0</v>
          </cell>
          <cell r="AU99">
            <v>0</v>
          </cell>
          <cell r="AW99">
            <v>0</v>
          </cell>
          <cell r="AY99">
            <v>0</v>
          </cell>
          <cell r="AZ99">
            <v>0</v>
          </cell>
          <cell r="BB99">
            <v>0</v>
          </cell>
          <cell r="BD99">
            <v>0</v>
          </cell>
          <cell r="BE99">
            <v>0</v>
          </cell>
          <cell r="BG99">
            <v>0</v>
          </cell>
          <cell r="BI99">
            <v>0</v>
          </cell>
          <cell r="BJ99">
            <v>0</v>
          </cell>
          <cell r="BL99">
            <v>0</v>
          </cell>
          <cell r="BN99">
            <v>0</v>
          </cell>
          <cell r="BO99">
            <v>0</v>
          </cell>
          <cell r="BQ99">
            <v>0</v>
          </cell>
          <cell r="BS99">
            <v>0</v>
          </cell>
          <cell r="BT99">
            <v>0</v>
          </cell>
          <cell r="BV99">
            <v>0</v>
          </cell>
          <cell r="BX99">
            <v>0</v>
          </cell>
          <cell r="BY99">
            <v>0</v>
          </cell>
          <cell r="BZ99">
            <v>1810</v>
          </cell>
          <cell r="CA99">
            <v>1810</v>
          </cell>
          <cell r="CB99">
            <v>0</v>
          </cell>
          <cell r="CC99">
            <v>3077000</v>
          </cell>
        </row>
        <row r="100">
          <cell r="A100" t="str">
            <v>휴.CRM1</v>
          </cell>
          <cell r="B100" t="str">
            <v>국산</v>
          </cell>
          <cell r="C100" t="str">
            <v>각형</v>
          </cell>
          <cell r="D100" t="str">
            <v>Cell</v>
          </cell>
          <cell r="E100" t="str">
            <v>363450</v>
          </cell>
          <cell r="F100" t="str">
            <v>363450B1(H/P)</v>
          </cell>
          <cell r="G100" t="str">
            <v>363450B1(H/P)</v>
          </cell>
          <cell r="H100" t="str">
            <v>HTC</v>
          </cell>
          <cell r="I100" t="str">
            <v>Formosa</v>
          </cell>
          <cell r="J100" t="str">
            <v>직수출</v>
          </cell>
          <cell r="K100" t="str">
            <v>USD</v>
          </cell>
          <cell r="L100" t="str">
            <v>대만</v>
          </cell>
          <cell r="M100" t="str">
            <v>이순혁</v>
          </cell>
          <cell r="N100">
            <v>1</v>
          </cell>
          <cell r="O100" t="str">
            <v>기타</v>
          </cell>
          <cell r="P100" t="str">
            <v>연결기준</v>
          </cell>
          <cell r="S100">
            <v>0</v>
          </cell>
          <cell r="W100">
            <v>1.8</v>
          </cell>
          <cell r="X100">
            <v>50000</v>
          </cell>
          <cell r="Y100">
            <v>50000</v>
          </cell>
          <cell r="Z100">
            <v>90000</v>
          </cell>
          <cell r="AA100">
            <v>84447000</v>
          </cell>
          <cell r="AB100">
            <v>1.8</v>
          </cell>
          <cell r="AC100">
            <v>95200</v>
          </cell>
          <cell r="AD100">
            <v>95200</v>
          </cell>
          <cell r="AE100">
            <v>171360</v>
          </cell>
          <cell r="AF100">
            <v>161538000</v>
          </cell>
          <cell r="AG100">
            <v>1.8</v>
          </cell>
          <cell r="AH100">
            <v>67600</v>
          </cell>
          <cell r="AI100">
            <v>67600</v>
          </cell>
          <cell r="AJ100">
            <v>121680</v>
          </cell>
          <cell r="AK100">
            <v>114233000</v>
          </cell>
          <cell r="AL100">
            <v>1.8</v>
          </cell>
          <cell r="AM100">
            <v>40000</v>
          </cell>
          <cell r="AN100">
            <v>40000</v>
          </cell>
          <cell r="AO100">
            <v>72000</v>
          </cell>
          <cell r="AP100">
            <v>66953000</v>
          </cell>
          <cell r="AQ100">
            <v>1.8</v>
          </cell>
          <cell r="AR100">
            <v>150000</v>
          </cell>
          <cell r="AS100">
            <v>150000</v>
          </cell>
          <cell r="AT100">
            <v>270000</v>
          </cell>
          <cell r="AU100">
            <v>249750000</v>
          </cell>
          <cell r="AV100">
            <v>1.75</v>
          </cell>
          <cell r="AW100">
            <v>200000</v>
          </cell>
          <cell r="AX100">
            <v>200000</v>
          </cell>
          <cell r="AY100">
            <v>350000</v>
          </cell>
          <cell r="AZ100">
            <v>322000000</v>
          </cell>
          <cell r="BA100">
            <v>1.75</v>
          </cell>
          <cell r="BB100">
            <v>200000</v>
          </cell>
          <cell r="BC100">
            <v>200000</v>
          </cell>
          <cell r="BD100">
            <v>350000</v>
          </cell>
          <cell r="BE100">
            <v>322000000</v>
          </cell>
          <cell r="BF100">
            <v>1.75</v>
          </cell>
          <cell r="BG100">
            <v>200000</v>
          </cell>
          <cell r="BH100">
            <v>200000</v>
          </cell>
          <cell r="BI100">
            <v>350000</v>
          </cell>
          <cell r="BJ100">
            <v>322000000</v>
          </cell>
          <cell r="BK100">
            <v>1.7</v>
          </cell>
          <cell r="BL100">
            <v>200000</v>
          </cell>
          <cell r="BM100">
            <v>200000</v>
          </cell>
          <cell r="BN100">
            <v>340000</v>
          </cell>
          <cell r="BO100">
            <v>316529800</v>
          </cell>
          <cell r="BP100">
            <v>1.7</v>
          </cell>
          <cell r="BQ100">
            <v>200000</v>
          </cell>
          <cell r="BR100">
            <v>200000</v>
          </cell>
          <cell r="BS100">
            <v>340000</v>
          </cell>
          <cell r="BT100">
            <v>315309200</v>
          </cell>
          <cell r="BU100">
            <v>1.7</v>
          </cell>
          <cell r="BV100">
            <v>150000</v>
          </cell>
          <cell r="BW100">
            <v>150000</v>
          </cell>
          <cell r="BX100">
            <v>255000</v>
          </cell>
          <cell r="BY100">
            <v>235875000</v>
          </cell>
          <cell r="BZ100">
            <v>1552800</v>
          </cell>
          <cell r="CA100">
            <v>1552800</v>
          </cell>
          <cell r="CB100">
            <v>2710040</v>
          </cell>
          <cell r="CC100">
            <v>2510635000</v>
          </cell>
        </row>
        <row r="101">
          <cell r="A101" t="str">
            <v>휴.CRM1</v>
          </cell>
          <cell r="B101" t="str">
            <v>국산</v>
          </cell>
          <cell r="C101" t="str">
            <v>각형</v>
          </cell>
          <cell r="D101" t="str">
            <v>Cell</v>
          </cell>
          <cell r="E101" t="str">
            <v>363450</v>
          </cell>
          <cell r="F101" t="str">
            <v>363450B1(H/P)</v>
          </cell>
          <cell r="G101" t="str">
            <v>363450B1(H/P)</v>
          </cell>
          <cell r="H101" t="str">
            <v>HTC</v>
          </cell>
          <cell r="I101" t="str">
            <v>Tyco</v>
          </cell>
          <cell r="J101" t="str">
            <v>직수출</v>
          </cell>
          <cell r="K101" t="str">
            <v>USD</v>
          </cell>
          <cell r="L101" t="str">
            <v>대만</v>
          </cell>
          <cell r="M101" t="str">
            <v>이순혁</v>
          </cell>
          <cell r="N101">
            <v>1</v>
          </cell>
          <cell r="O101" t="str">
            <v>기타</v>
          </cell>
          <cell r="P101" t="str">
            <v>연결기준</v>
          </cell>
          <cell r="S101">
            <v>0</v>
          </cell>
          <cell r="X101">
            <v>0</v>
          </cell>
          <cell r="AB101">
            <v>1.82</v>
          </cell>
          <cell r="AC101">
            <v>50000</v>
          </cell>
          <cell r="AD101">
            <v>50000</v>
          </cell>
          <cell r="AE101">
            <v>91000</v>
          </cell>
          <cell r="AF101">
            <v>85799000</v>
          </cell>
          <cell r="AG101">
            <v>1.8</v>
          </cell>
          <cell r="AH101">
            <v>70000</v>
          </cell>
          <cell r="AI101">
            <v>70000</v>
          </cell>
          <cell r="AJ101">
            <v>126000</v>
          </cell>
          <cell r="AK101">
            <v>116962000</v>
          </cell>
          <cell r="AL101">
            <v>1.8</v>
          </cell>
          <cell r="AM101">
            <v>122000</v>
          </cell>
          <cell r="AN101">
            <v>122000</v>
          </cell>
          <cell r="AO101">
            <v>219600</v>
          </cell>
          <cell r="AP101">
            <v>203992000</v>
          </cell>
          <cell r="AQ101">
            <v>1.8</v>
          </cell>
          <cell r="AR101">
            <v>100000</v>
          </cell>
          <cell r="AS101">
            <v>100000</v>
          </cell>
          <cell r="AT101">
            <v>180000</v>
          </cell>
          <cell r="AU101">
            <v>166500000</v>
          </cell>
          <cell r="AV101">
            <v>1.75</v>
          </cell>
          <cell r="AW101">
            <v>50000</v>
          </cell>
          <cell r="AX101">
            <v>50000</v>
          </cell>
          <cell r="AY101">
            <v>87500</v>
          </cell>
          <cell r="AZ101">
            <v>80500000</v>
          </cell>
          <cell r="BA101">
            <v>1.75</v>
          </cell>
          <cell r="BB101">
            <v>50000</v>
          </cell>
          <cell r="BC101">
            <v>50000</v>
          </cell>
          <cell r="BD101">
            <v>87500</v>
          </cell>
          <cell r="BE101">
            <v>80500000</v>
          </cell>
          <cell r="BF101">
            <v>1.75</v>
          </cell>
          <cell r="BG101">
            <v>50000</v>
          </cell>
          <cell r="BH101">
            <v>50000</v>
          </cell>
          <cell r="BI101">
            <v>87500</v>
          </cell>
          <cell r="BJ101">
            <v>80500000</v>
          </cell>
          <cell r="BL101">
            <v>0</v>
          </cell>
          <cell r="BN101">
            <v>0</v>
          </cell>
          <cell r="BO101">
            <v>0</v>
          </cell>
          <cell r="BQ101">
            <v>0</v>
          </cell>
          <cell r="BS101">
            <v>0</v>
          </cell>
          <cell r="BT101">
            <v>0</v>
          </cell>
          <cell r="BV101">
            <v>0</v>
          </cell>
          <cell r="BX101">
            <v>0</v>
          </cell>
          <cell r="BY101">
            <v>0</v>
          </cell>
          <cell r="BZ101">
            <v>492000</v>
          </cell>
          <cell r="CA101">
            <v>492000</v>
          </cell>
          <cell r="CB101">
            <v>879100</v>
          </cell>
          <cell r="CC101">
            <v>814753000</v>
          </cell>
        </row>
        <row r="102">
          <cell r="A102" t="str">
            <v>휴.CRM1</v>
          </cell>
          <cell r="B102" t="str">
            <v>국산</v>
          </cell>
          <cell r="C102" t="str">
            <v>각형</v>
          </cell>
          <cell r="D102" t="str">
            <v>Cell</v>
          </cell>
          <cell r="E102" t="str">
            <v>423048</v>
          </cell>
          <cell r="F102" t="str">
            <v>423048A1</v>
          </cell>
          <cell r="G102" t="str">
            <v>423048A1</v>
          </cell>
          <cell r="H102" t="str">
            <v>IAC</v>
          </cell>
          <cell r="I102" t="str">
            <v>Formosa</v>
          </cell>
          <cell r="J102" t="str">
            <v>직수출</v>
          </cell>
          <cell r="K102" t="str">
            <v>USD</v>
          </cell>
          <cell r="L102" t="str">
            <v>대만</v>
          </cell>
          <cell r="M102" t="str">
            <v>이순혁</v>
          </cell>
          <cell r="N102">
            <v>1</v>
          </cell>
          <cell r="O102" t="str">
            <v>기타</v>
          </cell>
          <cell r="P102" t="str">
            <v>연결기준</v>
          </cell>
          <cell r="S102">
            <v>0</v>
          </cell>
          <cell r="X102">
            <v>0</v>
          </cell>
          <cell r="AC102">
            <v>0</v>
          </cell>
          <cell r="AG102">
            <v>1.64</v>
          </cell>
          <cell r="AH102">
            <v>40000</v>
          </cell>
          <cell r="AI102">
            <v>40000</v>
          </cell>
          <cell r="AJ102">
            <v>65600</v>
          </cell>
          <cell r="AK102">
            <v>60882000</v>
          </cell>
          <cell r="AL102">
            <v>1.642757660167131</v>
          </cell>
          <cell r="AM102">
            <v>71800</v>
          </cell>
          <cell r="AN102">
            <v>71800</v>
          </cell>
          <cell r="AO102">
            <v>117950</v>
          </cell>
          <cell r="AP102">
            <v>109509000</v>
          </cell>
          <cell r="AQ102">
            <v>1.64</v>
          </cell>
          <cell r="AR102">
            <v>0</v>
          </cell>
          <cell r="AT102">
            <v>0</v>
          </cell>
          <cell r="AU102">
            <v>0</v>
          </cell>
          <cell r="AV102">
            <v>1.64</v>
          </cell>
          <cell r="AW102">
            <v>0</v>
          </cell>
          <cell r="AY102">
            <v>0</v>
          </cell>
          <cell r="AZ102">
            <v>0</v>
          </cell>
          <cell r="BA102">
            <v>1.64</v>
          </cell>
          <cell r="BB102">
            <v>0</v>
          </cell>
          <cell r="BD102">
            <v>0</v>
          </cell>
          <cell r="BE102">
            <v>0</v>
          </cell>
          <cell r="BF102">
            <v>1.64</v>
          </cell>
          <cell r="BG102">
            <v>0</v>
          </cell>
          <cell r="BI102">
            <v>0</v>
          </cell>
          <cell r="BJ102">
            <v>0</v>
          </cell>
          <cell r="BK102">
            <v>1.6</v>
          </cell>
          <cell r="BL102">
            <v>0</v>
          </cell>
          <cell r="BN102">
            <v>0</v>
          </cell>
          <cell r="BO102">
            <v>0</v>
          </cell>
          <cell r="BP102">
            <v>1.6</v>
          </cell>
          <cell r="BQ102">
            <v>0</v>
          </cell>
          <cell r="BS102">
            <v>0</v>
          </cell>
          <cell r="BT102">
            <v>0</v>
          </cell>
          <cell r="BU102">
            <v>1.6</v>
          </cell>
          <cell r="BV102">
            <v>0</v>
          </cell>
          <cell r="BX102">
            <v>0</v>
          </cell>
          <cell r="BY102">
            <v>0</v>
          </cell>
          <cell r="BZ102">
            <v>111800</v>
          </cell>
          <cell r="CA102">
            <v>111800</v>
          </cell>
          <cell r="CB102">
            <v>183550</v>
          </cell>
          <cell r="CC102">
            <v>170391000</v>
          </cell>
        </row>
        <row r="103">
          <cell r="A103" t="str">
            <v>휴.CRM1</v>
          </cell>
          <cell r="B103" t="str">
            <v>국산</v>
          </cell>
          <cell r="C103" t="str">
            <v>각형</v>
          </cell>
          <cell r="D103" t="str">
            <v>Cell</v>
          </cell>
          <cell r="E103" t="str">
            <v>423450</v>
          </cell>
          <cell r="F103" t="str">
            <v>423450C1(H/P)</v>
          </cell>
          <cell r="G103" t="str">
            <v>423450C1(H/P)</v>
          </cell>
          <cell r="H103" t="str">
            <v>IAC</v>
          </cell>
          <cell r="I103" t="str">
            <v>Formosa</v>
          </cell>
          <cell r="J103" t="str">
            <v>직수출</v>
          </cell>
          <cell r="K103" t="str">
            <v>USD</v>
          </cell>
          <cell r="L103" t="str">
            <v>대만</v>
          </cell>
          <cell r="M103" t="str">
            <v>이순혁</v>
          </cell>
          <cell r="N103">
            <v>1</v>
          </cell>
          <cell r="O103" t="str">
            <v>기타</v>
          </cell>
          <cell r="P103" t="str">
            <v>연결기준</v>
          </cell>
          <cell r="R103">
            <v>1.9</v>
          </cell>
          <cell r="S103">
            <v>6800</v>
          </cell>
          <cell r="T103">
            <v>6800</v>
          </cell>
          <cell r="U103">
            <v>12920</v>
          </cell>
          <cell r="V103">
            <v>12110000</v>
          </cell>
          <cell r="W103">
            <v>1.85</v>
          </cell>
          <cell r="X103">
            <v>6000</v>
          </cell>
          <cell r="Y103">
            <v>6000</v>
          </cell>
          <cell r="Z103">
            <v>11100</v>
          </cell>
          <cell r="AA103">
            <v>10413000</v>
          </cell>
          <cell r="AB103">
            <v>1.85</v>
          </cell>
          <cell r="AC103">
            <v>13500</v>
          </cell>
          <cell r="AD103">
            <v>13500</v>
          </cell>
          <cell r="AE103">
            <v>24975</v>
          </cell>
          <cell r="AF103">
            <v>23589000</v>
          </cell>
          <cell r="AG103">
            <v>1.8502994011976048</v>
          </cell>
          <cell r="AH103">
            <v>33400</v>
          </cell>
          <cell r="AI103">
            <v>33400</v>
          </cell>
          <cell r="AJ103">
            <v>61800</v>
          </cell>
          <cell r="AK103">
            <v>57585000</v>
          </cell>
          <cell r="AL103">
            <v>1.9</v>
          </cell>
          <cell r="AM103">
            <v>600</v>
          </cell>
          <cell r="AN103">
            <v>600</v>
          </cell>
          <cell r="AO103">
            <v>1140</v>
          </cell>
          <cell r="AP103">
            <v>1062000</v>
          </cell>
          <cell r="AQ103">
            <v>1.85</v>
          </cell>
          <cell r="AR103">
            <v>10000</v>
          </cell>
          <cell r="AS103">
            <v>10000</v>
          </cell>
          <cell r="AT103">
            <v>18500</v>
          </cell>
          <cell r="AU103">
            <v>17112500</v>
          </cell>
          <cell r="AV103">
            <v>1.8</v>
          </cell>
          <cell r="AW103">
            <v>30000</v>
          </cell>
          <cell r="AX103">
            <v>30000</v>
          </cell>
          <cell r="AY103">
            <v>54000</v>
          </cell>
          <cell r="AZ103">
            <v>49680000</v>
          </cell>
          <cell r="BA103">
            <v>1.8</v>
          </cell>
          <cell r="BB103">
            <v>30000</v>
          </cell>
          <cell r="BC103">
            <v>30000</v>
          </cell>
          <cell r="BD103">
            <v>54000</v>
          </cell>
          <cell r="BE103">
            <v>49680000</v>
          </cell>
          <cell r="BF103">
            <v>1.8</v>
          </cell>
          <cell r="BG103">
            <v>30000</v>
          </cell>
          <cell r="BH103">
            <v>30000</v>
          </cell>
          <cell r="BI103">
            <v>54000</v>
          </cell>
          <cell r="BJ103">
            <v>49680000</v>
          </cell>
          <cell r="BK103">
            <v>1.7</v>
          </cell>
          <cell r="BL103">
            <v>30000</v>
          </cell>
          <cell r="BM103">
            <v>30000</v>
          </cell>
          <cell r="BN103">
            <v>51000</v>
          </cell>
          <cell r="BO103">
            <v>47479470</v>
          </cell>
          <cell r="BP103">
            <v>1.7</v>
          </cell>
          <cell r="BQ103">
            <v>30000</v>
          </cell>
          <cell r="BR103">
            <v>30000</v>
          </cell>
          <cell r="BS103">
            <v>51000</v>
          </cell>
          <cell r="BT103">
            <v>47296380</v>
          </cell>
          <cell r="BU103">
            <v>1.7</v>
          </cell>
          <cell r="BV103">
            <v>30000</v>
          </cell>
          <cell r="BW103">
            <v>30000</v>
          </cell>
          <cell r="BX103">
            <v>51000</v>
          </cell>
          <cell r="BY103">
            <v>47175000</v>
          </cell>
          <cell r="BZ103">
            <v>250300</v>
          </cell>
          <cell r="CA103">
            <v>250300</v>
          </cell>
          <cell r="CB103">
            <v>445435</v>
          </cell>
          <cell r="CC103">
            <v>412862350</v>
          </cell>
        </row>
        <row r="104">
          <cell r="A104" t="str">
            <v>휴.CRM1</v>
          </cell>
          <cell r="B104" t="str">
            <v>국산</v>
          </cell>
          <cell r="C104" t="str">
            <v>각형</v>
          </cell>
          <cell r="D104" t="str">
            <v>Cell</v>
          </cell>
          <cell r="E104" t="str">
            <v>523450</v>
          </cell>
          <cell r="F104" t="str">
            <v>523450C1(H/P)</v>
          </cell>
          <cell r="G104" t="str">
            <v>523450C1(H/P)</v>
          </cell>
          <cell r="H104" t="str">
            <v>IAC</v>
          </cell>
          <cell r="I104" t="str">
            <v>Formosa</v>
          </cell>
          <cell r="J104" t="str">
            <v>직수출</v>
          </cell>
          <cell r="K104" t="str">
            <v>USD</v>
          </cell>
          <cell r="L104" t="str">
            <v>대만</v>
          </cell>
          <cell r="M104" t="str">
            <v>이순혁</v>
          </cell>
          <cell r="N104">
            <v>1</v>
          </cell>
          <cell r="O104" t="str">
            <v>기타</v>
          </cell>
          <cell r="P104" t="str">
            <v>연결기준</v>
          </cell>
          <cell r="R104">
            <v>1.9</v>
          </cell>
          <cell r="S104">
            <v>200</v>
          </cell>
          <cell r="T104">
            <v>200</v>
          </cell>
          <cell r="U104">
            <v>380</v>
          </cell>
          <cell r="V104">
            <v>357000</v>
          </cell>
          <cell r="W104">
            <v>1.8506172839506172</v>
          </cell>
          <cell r="X104">
            <v>16200</v>
          </cell>
          <cell r="Y104">
            <v>16200</v>
          </cell>
          <cell r="Z104">
            <v>29980</v>
          </cell>
          <cell r="AA104">
            <v>28128000</v>
          </cell>
          <cell r="AB104">
            <v>1.85</v>
          </cell>
          <cell r="AC104">
            <v>46400</v>
          </cell>
          <cell r="AD104">
            <v>46400</v>
          </cell>
          <cell r="AE104">
            <v>85840</v>
          </cell>
          <cell r="AF104">
            <v>80913000</v>
          </cell>
          <cell r="AG104">
            <v>1.85</v>
          </cell>
          <cell r="AH104">
            <v>90000</v>
          </cell>
          <cell r="AI104">
            <v>90000</v>
          </cell>
          <cell r="AJ104">
            <v>166500</v>
          </cell>
          <cell r="AK104">
            <v>154770000</v>
          </cell>
          <cell r="AM104">
            <v>0</v>
          </cell>
          <cell r="AQ104">
            <v>1.8</v>
          </cell>
          <cell r="AR104">
            <v>50000</v>
          </cell>
          <cell r="AS104">
            <v>50000</v>
          </cell>
          <cell r="AT104">
            <v>90000</v>
          </cell>
          <cell r="AU104">
            <v>83250000</v>
          </cell>
          <cell r="AV104">
            <v>1.8</v>
          </cell>
          <cell r="AW104">
            <v>100000</v>
          </cell>
          <cell r="AX104">
            <v>100000</v>
          </cell>
          <cell r="AY104">
            <v>180000</v>
          </cell>
          <cell r="AZ104">
            <v>165600000</v>
          </cell>
          <cell r="BA104">
            <v>1.8</v>
          </cell>
          <cell r="BB104">
            <v>100000</v>
          </cell>
          <cell r="BC104">
            <v>100000</v>
          </cell>
          <cell r="BD104">
            <v>180000</v>
          </cell>
          <cell r="BE104">
            <v>165600000</v>
          </cell>
          <cell r="BF104">
            <v>1.8</v>
          </cell>
          <cell r="BG104">
            <v>100000</v>
          </cell>
          <cell r="BH104">
            <v>100000</v>
          </cell>
          <cell r="BI104">
            <v>180000</v>
          </cell>
          <cell r="BJ104">
            <v>165600000</v>
          </cell>
          <cell r="BK104">
            <v>1.7</v>
          </cell>
          <cell r="BL104">
            <v>50000</v>
          </cell>
          <cell r="BM104">
            <v>50000</v>
          </cell>
          <cell r="BN104">
            <v>85000</v>
          </cell>
          <cell r="BO104">
            <v>79132450</v>
          </cell>
          <cell r="BP104">
            <v>1.7</v>
          </cell>
          <cell r="BQ104">
            <v>50000</v>
          </cell>
          <cell r="BR104">
            <v>50000</v>
          </cell>
          <cell r="BS104">
            <v>85000</v>
          </cell>
          <cell r="BT104">
            <v>78827300</v>
          </cell>
          <cell r="BU104">
            <v>1.7</v>
          </cell>
          <cell r="BV104">
            <v>0</v>
          </cell>
          <cell r="BX104">
            <v>0</v>
          </cell>
          <cell r="BY104">
            <v>0</v>
          </cell>
          <cell r="BZ104">
            <v>602800</v>
          </cell>
          <cell r="CA104">
            <v>602800</v>
          </cell>
          <cell r="CB104">
            <v>1082700</v>
          </cell>
          <cell r="CC104">
            <v>1002177750</v>
          </cell>
        </row>
        <row r="105">
          <cell r="A105" t="str">
            <v>휴.CRM1</v>
          </cell>
          <cell r="B105" t="str">
            <v>국산</v>
          </cell>
          <cell r="C105" t="str">
            <v>폴리머</v>
          </cell>
          <cell r="D105" t="str">
            <v>Cell</v>
          </cell>
          <cell r="E105" t="str">
            <v>503759</v>
          </cell>
          <cell r="F105" t="str">
            <v>503759A1</v>
          </cell>
          <cell r="G105" t="str">
            <v>503759A1</v>
          </cell>
          <cell r="H105" t="str">
            <v>IAC</v>
          </cell>
          <cell r="I105" t="str">
            <v>Formosa</v>
          </cell>
          <cell r="J105" t="str">
            <v>직수출</v>
          </cell>
          <cell r="K105" t="str">
            <v>USD</v>
          </cell>
          <cell r="L105" t="str">
            <v>대만</v>
          </cell>
          <cell r="M105" t="str">
            <v>이순혁</v>
          </cell>
          <cell r="N105">
            <v>1</v>
          </cell>
          <cell r="O105" t="str">
            <v>기타</v>
          </cell>
          <cell r="P105" t="str">
            <v>연결기준</v>
          </cell>
          <cell r="S105">
            <v>0</v>
          </cell>
          <cell r="X105">
            <v>0</v>
          </cell>
          <cell r="AC105">
            <v>0</v>
          </cell>
          <cell r="AG105">
            <v>2.4500000000000002</v>
          </cell>
          <cell r="AH105">
            <v>10000</v>
          </cell>
          <cell r="AI105">
            <v>10000</v>
          </cell>
          <cell r="AJ105">
            <v>24500</v>
          </cell>
          <cell r="AK105">
            <v>22952000</v>
          </cell>
          <cell r="AL105">
            <v>1.8</v>
          </cell>
          <cell r="AM105">
            <v>40000</v>
          </cell>
          <cell r="AN105">
            <v>40000</v>
          </cell>
          <cell r="AO105">
            <v>72000</v>
          </cell>
          <cell r="AP105">
            <v>66564000</v>
          </cell>
          <cell r="AQ105">
            <v>1.8</v>
          </cell>
          <cell r="AR105">
            <v>40000</v>
          </cell>
          <cell r="AS105">
            <v>40000</v>
          </cell>
          <cell r="AT105">
            <v>72000</v>
          </cell>
          <cell r="AU105">
            <v>66600000</v>
          </cell>
          <cell r="AV105">
            <v>1.8</v>
          </cell>
          <cell r="AW105">
            <v>0</v>
          </cell>
          <cell r="AY105">
            <v>0</v>
          </cell>
          <cell r="AZ105">
            <v>0</v>
          </cell>
          <cell r="BA105">
            <v>1.8</v>
          </cell>
          <cell r="BB105">
            <v>0</v>
          </cell>
          <cell r="BD105">
            <v>0</v>
          </cell>
          <cell r="BE105">
            <v>0</v>
          </cell>
          <cell r="BF105">
            <v>1.8</v>
          </cell>
          <cell r="BG105">
            <v>0</v>
          </cell>
          <cell r="BI105">
            <v>0</v>
          </cell>
          <cell r="BJ105">
            <v>0</v>
          </cell>
          <cell r="BK105">
            <v>2.35</v>
          </cell>
          <cell r="BL105">
            <v>0</v>
          </cell>
          <cell r="BN105">
            <v>0</v>
          </cell>
          <cell r="BO105">
            <v>0</v>
          </cell>
          <cell r="BP105">
            <v>2.35</v>
          </cell>
          <cell r="BQ105">
            <v>0</v>
          </cell>
          <cell r="BS105">
            <v>0</v>
          </cell>
          <cell r="BT105">
            <v>0</v>
          </cell>
          <cell r="BU105">
            <v>2.35</v>
          </cell>
          <cell r="BV105">
            <v>0</v>
          </cell>
          <cell r="BX105">
            <v>0</v>
          </cell>
          <cell r="BY105">
            <v>0</v>
          </cell>
          <cell r="BZ105">
            <v>90000</v>
          </cell>
          <cell r="CA105">
            <v>90000</v>
          </cell>
          <cell r="CB105">
            <v>168500</v>
          </cell>
          <cell r="CC105">
            <v>156116000</v>
          </cell>
        </row>
        <row r="106">
          <cell r="A106" t="str">
            <v>휴.CRM1</v>
          </cell>
          <cell r="B106" t="str">
            <v>국산</v>
          </cell>
          <cell r="C106" t="str">
            <v>각형</v>
          </cell>
          <cell r="D106" t="str">
            <v>Cell</v>
          </cell>
          <cell r="E106" t="str">
            <v>363450</v>
          </cell>
          <cell r="F106" t="str">
            <v>363450B1(H/P)</v>
          </cell>
          <cell r="G106" t="str">
            <v>363450B1(H/P)</v>
          </cell>
          <cell r="H106" t="str">
            <v>Arima</v>
          </cell>
          <cell r="I106" t="str">
            <v>Welldone</v>
          </cell>
          <cell r="J106" t="str">
            <v>직수출</v>
          </cell>
          <cell r="K106" t="str">
            <v>USD</v>
          </cell>
          <cell r="L106" t="str">
            <v>대만</v>
          </cell>
          <cell r="M106" t="str">
            <v>이순혁</v>
          </cell>
          <cell r="N106">
            <v>1</v>
          </cell>
          <cell r="O106" t="str">
            <v>기타</v>
          </cell>
          <cell r="P106" t="str">
            <v>연결기준</v>
          </cell>
          <cell r="R106">
            <v>1.8</v>
          </cell>
          <cell r="S106">
            <v>146000</v>
          </cell>
          <cell r="T106">
            <v>146000</v>
          </cell>
          <cell r="U106">
            <v>262800</v>
          </cell>
          <cell r="V106">
            <v>246219000</v>
          </cell>
          <cell r="W106">
            <v>1.85</v>
          </cell>
          <cell r="X106">
            <v>3000</v>
          </cell>
          <cell r="Y106">
            <v>3000</v>
          </cell>
          <cell r="Z106">
            <v>5550</v>
          </cell>
          <cell r="AA106">
            <v>5197000</v>
          </cell>
          <cell r="AB106">
            <v>1.8</v>
          </cell>
          <cell r="AC106">
            <v>70400</v>
          </cell>
          <cell r="AD106">
            <v>70400</v>
          </cell>
          <cell r="AE106">
            <v>126720</v>
          </cell>
          <cell r="AF106">
            <v>119446000</v>
          </cell>
          <cell r="AG106">
            <v>1.85</v>
          </cell>
          <cell r="AH106">
            <v>16000</v>
          </cell>
          <cell r="AI106">
            <v>16000</v>
          </cell>
          <cell r="AJ106">
            <v>29600</v>
          </cell>
          <cell r="AK106">
            <v>27670000</v>
          </cell>
          <cell r="AL106">
            <v>1.8</v>
          </cell>
          <cell r="AM106">
            <v>79600</v>
          </cell>
          <cell r="AN106">
            <v>79600</v>
          </cell>
          <cell r="AO106">
            <v>143280</v>
          </cell>
          <cell r="AP106">
            <v>133312000</v>
          </cell>
          <cell r="AQ106">
            <v>1.8</v>
          </cell>
          <cell r="AR106">
            <v>70000</v>
          </cell>
          <cell r="AS106">
            <v>70000</v>
          </cell>
          <cell r="AT106">
            <v>126000</v>
          </cell>
          <cell r="AU106">
            <v>116550000</v>
          </cell>
          <cell r="AV106">
            <v>1.8</v>
          </cell>
          <cell r="AW106">
            <v>70000</v>
          </cell>
          <cell r="AX106">
            <v>70000</v>
          </cell>
          <cell r="AY106">
            <v>126000</v>
          </cell>
          <cell r="AZ106">
            <v>115920000</v>
          </cell>
          <cell r="BA106">
            <v>1.8</v>
          </cell>
          <cell r="BB106">
            <v>70000</v>
          </cell>
          <cell r="BC106">
            <v>70000</v>
          </cell>
          <cell r="BD106">
            <v>126000</v>
          </cell>
          <cell r="BE106">
            <v>115920000</v>
          </cell>
          <cell r="BF106">
            <v>1.8</v>
          </cell>
          <cell r="BG106">
            <v>70000</v>
          </cell>
          <cell r="BH106">
            <v>70000</v>
          </cell>
          <cell r="BI106">
            <v>126000</v>
          </cell>
          <cell r="BJ106">
            <v>115920000</v>
          </cell>
          <cell r="BK106">
            <v>1.7</v>
          </cell>
          <cell r="BL106">
            <v>150000</v>
          </cell>
          <cell r="BM106">
            <v>150000</v>
          </cell>
          <cell r="BN106">
            <v>255000</v>
          </cell>
          <cell r="BO106">
            <v>237397350</v>
          </cell>
          <cell r="BP106">
            <v>1.7</v>
          </cell>
          <cell r="BQ106">
            <v>150000</v>
          </cell>
          <cell r="BR106">
            <v>150000</v>
          </cell>
          <cell r="BS106">
            <v>255000</v>
          </cell>
          <cell r="BT106">
            <v>236481900</v>
          </cell>
          <cell r="BU106">
            <v>1.7</v>
          </cell>
          <cell r="BV106">
            <v>150000</v>
          </cell>
          <cell r="BW106">
            <v>150000</v>
          </cell>
          <cell r="BX106">
            <v>255000</v>
          </cell>
          <cell r="BY106">
            <v>235875000</v>
          </cell>
          <cell r="BZ106">
            <v>1045000</v>
          </cell>
          <cell r="CA106">
            <v>1045000</v>
          </cell>
          <cell r="CB106">
            <v>1836950</v>
          </cell>
          <cell r="CC106">
            <v>1705908250</v>
          </cell>
        </row>
        <row r="107">
          <cell r="A107" t="str">
            <v>휴.CRM1</v>
          </cell>
          <cell r="B107" t="str">
            <v>국산</v>
          </cell>
          <cell r="C107" t="str">
            <v>각형</v>
          </cell>
          <cell r="D107" t="str">
            <v>Cell</v>
          </cell>
          <cell r="E107" t="str">
            <v>363450</v>
          </cell>
          <cell r="F107" t="str">
            <v>363450B1(H/P)</v>
          </cell>
          <cell r="G107" t="str">
            <v>363450B1(H/P)</v>
          </cell>
          <cell r="H107" t="str">
            <v>Compal</v>
          </cell>
          <cell r="I107" t="str">
            <v>Welldone</v>
          </cell>
          <cell r="J107" t="str">
            <v>직수출</v>
          </cell>
          <cell r="K107" t="str">
            <v>USD</v>
          </cell>
          <cell r="L107" t="str">
            <v>대만</v>
          </cell>
          <cell r="M107" t="str">
            <v>이순혁</v>
          </cell>
          <cell r="N107">
            <v>1</v>
          </cell>
          <cell r="O107" t="str">
            <v>기타</v>
          </cell>
          <cell r="P107" t="str">
            <v>연결기준</v>
          </cell>
          <cell r="R107">
            <v>1.85</v>
          </cell>
          <cell r="S107">
            <v>6800</v>
          </cell>
          <cell r="T107">
            <v>6800</v>
          </cell>
          <cell r="U107">
            <v>12580</v>
          </cell>
          <cell r="V107">
            <v>11792000</v>
          </cell>
          <cell r="W107">
            <v>1.8423868312757201</v>
          </cell>
          <cell r="X107">
            <v>48600</v>
          </cell>
          <cell r="Y107">
            <v>48600</v>
          </cell>
          <cell r="Z107">
            <v>89540</v>
          </cell>
          <cell r="AA107">
            <v>84011000</v>
          </cell>
          <cell r="AB107">
            <v>1.85</v>
          </cell>
          <cell r="AC107">
            <v>5000</v>
          </cell>
          <cell r="AD107">
            <v>5000</v>
          </cell>
          <cell r="AE107">
            <v>9250</v>
          </cell>
          <cell r="AF107">
            <v>8739000</v>
          </cell>
          <cell r="AG107">
            <v>1.8</v>
          </cell>
          <cell r="AH107">
            <v>100000</v>
          </cell>
          <cell r="AI107">
            <v>100000</v>
          </cell>
          <cell r="AJ107">
            <v>180000</v>
          </cell>
          <cell r="AK107">
            <v>167022000</v>
          </cell>
          <cell r="AL107">
            <v>1.8</v>
          </cell>
          <cell r="AM107">
            <v>55600</v>
          </cell>
          <cell r="AN107">
            <v>55600</v>
          </cell>
          <cell r="AO107">
            <v>100080</v>
          </cell>
          <cell r="AP107">
            <v>92994000</v>
          </cell>
          <cell r="AQ107">
            <v>1.85</v>
          </cell>
          <cell r="AR107">
            <v>0</v>
          </cell>
          <cell r="AT107">
            <v>0</v>
          </cell>
          <cell r="AU107">
            <v>0</v>
          </cell>
          <cell r="AV107">
            <v>1.8</v>
          </cell>
          <cell r="AW107">
            <v>0</v>
          </cell>
          <cell r="AY107">
            <v>0</v>
          </cell>
          <cell r="AZ107">
            <v>0</v>
          </cell>
          <cell r="BA107">
            <v>1.8</v>
          </cell>
          <cell r="BB107">
            <v>0</v>
          </cell>
          <cell r="BD107">
            <v>0</v>
          </cell>
          <cell r="BE107">
            <v>0</v>
          </cell>
          <cell r="BF107">
            <v>1.8</v>
          </cell>
          <cell r="BG107">
            <v>0</v>
          </cell>
          <cell r="BI107">
            <v>0</v>
          </cell>
          <cell r="BJ107">
            <v>0</v>
          </cell>
          <cell r="BL107">
            <v>0</v>
          </cell>
          <cell r="BN107">
            <v>0</v>
          </cell>
          <cell r="BO107">
            <v>0</v>
          </cell>
          <cell r="BP107">
            <v>1.7</v>
          </cell>
          <cell r="BQ107">
            <v>0</v>
          </cell>
          <cell r="BS107">
            <v>0</v>
          </cell>
          <cell r="BT107">
            <v>0</v>
          </cell>
          <cell r="BU107">
            <v>1.7</v>
          </cell>
          <cell r="BV107">
            <v>0</v>
          </cell>
          <cell r="BX107">
            <v>0</v>
          </cell>
          <cell r="BY107">
            <v>0</v>
          </cell>
          <cell r="BZ107">
            <v>216000</v>
          </cell>
          <cell r="CA107">
            <v>216000</v>
          </cell>
          <cell r="CB107">
            <v>391450</v>
          </cell>
          <cell r="CC107">
            <v>364558000</v>
          </cell>
        </row>
        <row r="108">
          <cell r="A108" t="str">
            <v>휴.CRM1</v>
          </cell>
          <cell r="B108" t="str">
            <v>국산</v>
          </cell>
          <cell r="C108" t="str">
            <v>각형</v>
          </cell>
          <cell r="D108" t="str">
            <v>Cell</v>
          </cell>
          <cell r="E108" t="str">
            <v>363450</v>
          </cell>
          <cell r="F108" t="str">
            <v>363450B1(H/P)</v>
          </cell>
          <cell r="G108" t="str">
            <v>363450B1(H/P)</v>
          </cell>
          <cell r="H108" t="str">
            <v>Asus</v>
          </cell>
          <cell r="I108" t="str">
            <v>Foxlink</v>
          </cell>
          <cell r="J108" t="str">
            <v>직수출</v>
          </cell>
          <cell r="K108" t="str">
            <v>USD</v>
          </cell>
          <cell r="L108" t="str">
            <v>대만</v>
          </cell>
          <cell r="M108" t="str">
            <v>이순혁</v>
          </cell>
          <cell r="N108">
            <v>1</v>
          </cell>
          <cell r="O108" t="str">
            <v>기타</v>
          </cell>
          <cell r="P108" t="str">
            <v>연결기준</v>
          </cell>
          <cell r="AG108">
            <v>1.85</v>
          </cell>
          <cell r="AH108">
            <v>31200</v>
          </cell>
          <cell r="AI108">
            <v>31200</v>
          </cell>
          <cell r="AJ108">
            <v>57720</v>
          </cell>
          <cell r="AK108">
            <v>53563000</v>
          </cell>
          <cell r="AL108">
            <v>1.8</v>
          </cell>
          <cell r="AM108">
            <v>100500</v>
          </cell>
          <cell r="AN108">
            <v>100500</v>
          </cell>
          <cell r="AO108">
            <v>180900</v>
          </cell>
          <cell r="AP108">
            <v>168404000</v>
          </cell>
          <cell r="AQ108">
            <v>1.85</v>
          </cell>
          <cell r="AR108">
            <v>50000</v>
          </cell>
          <cell r="AS108">
            <v>50000</v>
          </cell>
          <cell r="AT108">
            <v>92500</v>
          </cell>
          <cell r="AU108">
            <v>85562500</v>
          </cell>
          <cell r="AV108">
            <v>1.8</v>
          </cell>
          <cell r="AW108">
            <v>10000</v>
          </cell>
          <cell r="AX108">
            <v>10000</v>
          </cell>
          <cell r="AY108">
            <v>18000</v>
          </cell>
          <cell r="AZ108">
            <v>16560000</v>
          </cell>
          <cell r="BA108">
            <v>1.8</v>
          </cell>
          <cell r="BB108">
            <v>10000</v>
          </cell>
          <cell r="BC108">
            <v>10000</v>
          </cell>
          <cell r="BD108">
            <v>18000</v>
          </cell>
          <cell r="BE108">
            <v>16560000</v>
          </cell>
          <cell r="BF108">
            <v>1.8</v>
          </cell>
          <cell r="BG108">
            <v>10000</v>
          </cell>
          <cell r="BH108">
            <v>10000</v>
          </cell>
          <cell r="BI108">
            <v>18000</v>
          </cell>
          <cell r="BJ108">
            <v>16560000</v>
          </cell>
          <cell r="BL108">
            <v>0</v>
          </cell>
          <cell r="BN108">
            <v>0</v>
          </cell>
          <cell r="BO108">
            <v>0</v>
          </cell>
          <cell r="BQ108">
            <v>0</v>
          </cell>
          <cell r="BS108">
            <v>0</v>
          </cell>
          <cell r="BT108">
            <v>0</v>
          </cell>
          <cell r="BV108">
            <v>0</v>
          </cell>
          <cell r="BX108">
            <v>0</v>
          </cell>
          <cell r="BY108">
            <v>0</v>
          </cell>
          <cell r="BZ108">
            <v>211700</v>
          </cell>
          <cell r="CA108">
            <v>211700</v>
          </cell>
          <cell r="CB108">
            <v>385120</v>
          </cell>
          <cell r="CC108">
            <v>357209500</v>
          </cell>
        </row>
        <row r="109">
          <cell r="A109" t="str">
            <v>휴.CRM1</v>
          </cell>
          <cell r="B109" t="str">
            <v>국산</v>
          </cell>
          <cell r="C109" t="str">
            <v>각형</v>
          </cell>
          <cell r="D109" t="str">
            <v>Cell</v>
          </cell>
          <cell r="E109" t="str">
            <v>423443</v>
          </cell>
          <cell r="F109" t="str">
            <v>423443A1(H/P)</v>
          </cell>
          <cell r="G109" t="str">
            <v>423443A1(H/P)</v>
          </cell>
          <cell r="H109" t="str">
            <v>Asus</v>
          </cell>
          <cell r="I109" t="str">
            <v>Foxlink</v>
          </cell>
          <cell r="J109" t="str">
            <v>직수출</v>
          </cell>
          <cell r="K109" t="str">
            <v>USD</v>
          </cell>
          <cell r="L109" t="str">
            <v>대만</v>
          </cell>
          <cell r="M109" t="str">
            <v>이순혁</v>
          </cell>
          <cell r="N109">
            <v>1</v>
          </cell>
          <cell r="O109" t="str">
            <v>기타</v>
          </cell>
          <cell r="P109" t="str">
            <v>연결기준</v>
          </cell>
          <cell r="R109">
            <v>1700</v>
          </cell>
          <cell r="S109">
            <v>100</v>
          </cell>
          <cell r="T109">
            <v>100</v>
          </cell>
          <cell r="U109">
            <v>0</v>
          </cell>
          <cell r="V109">
            <v>170000</v>
          </cell>
          <cell r="W109">
            <v>1.85</v>
          </cell>
          <cell r="X109">
            <v>200</v>
          </cell>
          <cell r="Y109">
            <v>200</v>
          </cell>
          <cell r="Z109">
            <v>370</v>
          </cell>
          <cell r="AA109">
            <v>347000</v>
          </cell>
          <cell r="AB109">
            <v>1.6666666666666667</v>
          </cell>
          <cell r="AC109">
            <v>2220</v>
          </cell>
          <cell r="AD109">
            <v>2220</v>
          </cell>
          <cell r="AE109">
            <v>3700</v>
          </cell>
          <cell r="AF109">
            <v>3855000</v>
          </cell>
          <cell r="AH109">
            <v>0</v>
          </cell>
          <cell r="AM109">
            <v>0</v>
          </cell>
          <cell r="AR109">
            <v>0</v>
          </cell>
          <cell r="AT109">
            <v>0</v>
          </cell>
          <cell r="AU109">
            <v>0</v>
          </cell>
          <cell r="AV109">
            <v>1.8</v>
          </cell>
          <cell r="AW109">
            <v>0</v>
          </cell>
          <cell r="AY109">
            <v>0</v>
          </cell>
          <cell r="AZ109">
            <v>0</v>
          </cell>
          <cell r="BA109">
            <v>1.8</v>
          </cell>
          <cell r="BB109">
            <v>0</v>
          </cell>
          <cell r="BD109">
            <v>0</v>
          </cell>
          <cell r="BE109">
            <v>0</v>
          </cell>
          <cell r="BF109">
            <v>1.8</v>
          </cell>
          <cell r="BG109">
            <v>0</v>
          </cell>
          <cell r="BI109">
            <v>0</v>
          </cell>
          <cell r="BJ109">
            <v>0</v>
          </cell>
          <cell r="BL109">
            <v>0</v>
          </cell>
          <cell r="BN109">
            <v>0</v>
          </cell>
          <cell r="BO109">
            <v>0</v>
          </cell>
          <cell r="BP109">
            <v>1.7</v>
          </cell>
          <cell r="BQ109">
            <v>0</v>
          </cell>
          <cell r="BS109">
            <v>0</v>
          </cell>
          <cell r="BT109">
            <v>0</v>
          </cell>
          <cell r="BU109">
            <v>1.7</v>
          </cell>
          <cell r="BV109">
            <v>0</v>
          </cell>
          <cell r="BX109">
            <v>0</v>
          </cell>
          <cell r="BY109">
            <v>0</v>
          </cell>
          <cell r="BZ109">
            <v>2520</v>
          </cell>
          <cell r="CA109">
            <v>2520</v>
          </cell>
          <cell r="CB109">
            <v>4070</v>
          </cell>
          <cell r="CC109">
            <v>4372000</v>
          </cell>
        </row>
        <row r="110">
          <cell r="A110" t="str">
            <v>휴.CRM1</v>
          </cell>
          <cell r="B110" t="str">
            <v>국산</v>
          </cell>
          <cell r="C110" t="str">
            <v>각형</v>
          </cell>
          <cell r="D110" t="str">
            <v>Cell</v>
          </cell>
          <cell r="E110" t="str">
            <v>523450</v>
          </cell>
          <cell r="F110" t="str">
            <v>523450C1(H/P)</v>
          </cell>
          <cell r="G110" t="str">
            <v>523450C1(H/P)</v>
          </cell>
          <cell r="H110" t="str">
            <v>Forte</v>
          </cell>
          <cell r="I110" t="str">
            <v>Forte</v>
          </cell>
          <cell r="J110" t="str">
            <v>직수출</v>
          </cell>
          <cell r="K110" t="str">
            <v>USD</v>
          </cell>
          <cell r="L110" t="str">
            <v>대만</v>
          </cell>
          <cell r="M110" t="str">
            <v>이순혁</v>
          </cell>
          <cell r="N110">
            <v>1</v>
          </cell>
          <cell r="O110" t="str">
            <v>기타</v>
          </cell>
          <cell r="P110" t="str">
            <v>연결기준</v>
          </cell>
          <cell r="S110">
            <v>0</v>
          </cell>
          <cell r="X110">
            <v>0</v>
          </cell>
          <cell r="AB110">
            <v>1.8</v>
          </cell>
          <cell r="AC110">
            <v>20000</v>
          </cell>
          <cell r="AD110">
            <v>20000</v>
          </cell>
          <cell r="AE110">
            <v>36000</v>
          </cell>
          <cell r="AF110">
            <v>34092000</v>
          </cell>
          <cell r="AH110">
            <v>0</v>
          </cell>
          <cell r="AL110">
            <v>1.8533333333333333</v>
          </cell>
          <cell r="AM110">
            <v>150</v>
          </cell>
          <cell r="AN110">
            <v>150</v>
          </cell>
          <cell r="AO110">
            <v>278</v>
          </cell>
          <cell r="AP110">
            <v>257000</v>
          </cell>
          <cell r="AQ110">
            <v>1.8</v>
          </cell>
          <cell r="AR110">
            <v>0</v>
          </cell>
          <cell r="AT110">
            <v>0</v>
          </cell>
          <cell r="AU110">
            <v>0</v>
          </cell>
          <cell r="AV110">
            <v>1.8</v>
          </cell>
          <cell r="AW110">
            <v>0</v>
          </cell>
          <cell r="AY110">
            <v>0</v>
          </cell>
          <cell r="AZ110">
            <v>0</v>
          </cell>
          <cell r="BA110">
            <v>1.8</v>
          </cell>
          <cell r="BB110">
            <v>0</v>
          </cell>
          <cell r="BD110">
            <v>0</v>
          </cell>
          <cell r="BE110">
            <v>0</v>
          </cell>
          <cell r="BF110">
            <v>1.8</v>
          </cell>
          <cell r="BG110">
            <v>0</v>
          </cell>
          <cell r="BI110">
            <v>0</v>
          </cell>
          <cell r="BJ110">
            <v>0</v>
          </cell>
          <cell r="BK110">
            <v>1.7</v>
          </cell>
          <cell r="BL110">
            <v>10000</v>
          </cell>
          <cell r="BM110">
            <v>10000</v>
          </cell>
          <cell r="BN110">
            <v>17000</v>
          </cell>
          <cell r="BO110">
            <v>15826490</v>
          </cell>
          <cell r="BP110">
            <v>1.7</v>
          </cell>
          <cell r="BQ110">
            <v>10000</v>
          </cell>
          <cell r="BR110">
            <v>10000</v>
          </cell>
          <cell r="BS110">
            <v>17000</v>
          </cell>
          <cell r="BT110">
            <v>15765460</v>
          </cell>
          <cell r="BU110">
            <v>1.7</v>
          </cell>
          <cell r="BV110">
            <v>10000</v>
          </cell>
          <cell r="BW110">
            <v>10000</v>
          </cell>
          <cell r="BX110">
            <v>17000</v>
          </cell>
          <cell r="BY110">
            <v>15725000</v>
          </cell>
          <cell r="BZ110">
            <v>50150</v>
          </cell>
          <cell r="CA110">
            <v>50150</v>
          </cell>
          <cell r="CB110">
            <v>87278</v>
          </cell>
          <cell r="CC110">
            <v>81665950</v>
          </cell>
        </row>
        <row r="111">
          <cell r="A111" t="str">
            <v>휴.CRM1</v>
          </cell>
          <cell r="B111" t="str">
            <v>국산</v>
          </cell>
          <cell r="C111" t="str">
            <v>각형</v>
          </cell>
          <cell r="D111" t="str">
            <v>Cell</v>
          </cell>
          <cell r="E111" t="str">
            <v>363450</v>
          </cell>
          <cell r="F111" t="str">
            <v>363450B1(H/P)</v>
          </cell>
          <cell r="G111" t="str">
            <v>363450B1(H/P)</v>
          </cell>
          <cell r="H111" t="str">
            <v>TomTom</v>
          </cell>
          <cell r="I111" t="str">
            <v>Foxlink</v>
          </cell>
          <cell r="J111" t="str">
            <v>직수출</v>
          </cell>
          <cell r="K111" t="str">
            <v>USD</v>
          </cell>
          <cell r="L111" t="str">
            <v>대만</v>
          </cell>
          <cell r="M111" t="str">
            <v>이순혁</v>
          </cell>
          <cell r="N111">
            <v>1</v>
          </cell>
          <cell r="O111" t="str">
            <v>기타</v>
          </cell>
          <cell r="P111" t="str">
            <v>연결기준</v>
          </cell>
          <cell r="S111">
            <v>0</v>
          </cell>
          <cell r="X111">
            <v>0</v>
          </cell>
          <cell r="AC111">
            <v>0</v>
          </cell>
          <cell r="AG111">
            <v>1.8</v>
          </cell>
          <cell r="AH111">
            <v>18000</v>
          </cell>
          <cell r="AI111">
            <v>18000</v>
          </cell>
          <cell r="AJ111">
            <v>32400</v>
          </cell>
          <cell r="AK111">
            <v>30051000</v>
          </cell>
          <cell r="AL111">
            <v>1.85</v>
          </cell>
          <cell r="AM111">
            <v>60800</v>
          </cell>
          <cell r="AN111">
            <v>60800</v>
          </cell>
          <cell r="AO111">
            <v>112480</v>
          </cell>
          <cell r="AP111">
            <v>104516000</v>
          </cell>
          <cell r="AQ111">
            <v>1.85</v>
          </cell>
          <cell r="AR111">
            <v>60000</v>
          </cell>
          <cell r="AS111">
            <v>60000</v>
          </cell>
          <cell r="AT111">
            <v>111000</v>
          </cell>
          <cell r="AU111">
            <v>102675000</v>
          </cell>
          <cell r="AV111">
            <v>1.8</v>
          </cell>
          <cell r="AW111">
            <v>50000</v>
          </cell>
          <cell r="AX111">
            <v>50000</v>
          </cell>
          <cell r="AY111">
            <v>90000</v>
          </cell>
          <cell r="AZ111">
            <v>82800000</v>
          </cell>
          <cell r="BA111">
            <v>1.8</v>
          </cell>
          <cell r="BB111">
            <v>50000</v>
          </cell>
          <cell r="BC111">
            <v>50000</v>
          </cell>
          <cell r="BD111">
            <v>90000</v>
          </cell>
          <cell r="BE111">
            <v>82800000</v>
          </cell>
          <cell r="BF111">
            <v>1.8</v>
          </cell>
          <cell r="BG111">
            <v>50000</v>
          </cell>
          <cell r="BH111">
            <v>50000</v>
          </cell>
          <cell r="BI111">
            <v>90000</v>
          </cell>
          <cell r="BJ111">
            <v>82800000</v>
          </cell>
          <cell r="BL111">
            <v>0</v>
          </cell>
          <cell r="BN111">
            <v>0</v>
          </cell>
          <cell r="BO111">
            <v>0</v>
          </cell>
          <cell r="BQ111">
            <v>0</v>
          </cell>
          <cell r="BS111">
            <v>0</v>
          </cell>
          <cell r="BT111">
            <v>0</v>
          </cell>
          <cell r="BV111">
            <v>0</v>
          </cell>
          <cell r="BX111">
            <v>0</v>
          </cell>
          <cell r="BY111">
            <v>0</v>
          </cell>
          <cell r="BZ111">
            <v>288800</v>
          </cell>
          <cell r="CA111">
            <v>288800</v>
          </cell>
          <cell r="CB111">
            <v>525880</v>
          </cell>
          <cell r="CC111">
            <v>485642000</v>
          </cell>
        </row>
        <row r="112">
          <cell r="A112" t="str">
            <v>휴.CRM1</v>
          </cell>
          <cell r="B112" t="str">
            <v>국산</v>
          </cell>
          <cell r="C112" t="str">
            <v>각형</v>
          </cell>
          <cell r="D112" t="str">
            <v>Cell</v>
          </cell>
          <cell r="E112" t="str">
            <v>103450</v>
          </cell>
          <cell r="F112" t="str">
            <v>103450A1</v>
          </cell>
          <cell r="G112" t="str">
            <v>103450A1</v>
          </cell>
          <cell r="H112" t="str">
            <v>Compal</v>
          </cell>
          <cell r="I112" t="str">
            <v>Welldone</v>
          </cell>
          <cell r="J112" t="str">
            <v>직수출</v>
          </cell>
          <cell r="K112" t="str">
            <v>USD</v>
          </cell>
          <cell r="L112" t="str">
            <v>대만</v>
          </cell>
          <cell r="M112" t="str">
            <v>이순혁</v>
          </cell>
          <cell r="N112">
            <v>1</v>
          </cell>
          <cell r="O112" t="str">
            <v>기타</v>
          </cell>
          <cell r="P112" t="str">
            <v>연결기준</v>
          </cell>
          <cell r="S112">
            <v>0</v>
          </cell>
          <cell r="W112">
            <v>4</v>
          </cell>
          <cell r="X112">
            <v>800</v>
          </cell>
          <cell r="Y112">
            <v>800</v>
          </cell>
          <cell r="Z112">
            <v>3200</v>
          </cell>
          <cell r="AA112">
            <v>3014000</v>
          </cell>
          <cell r="AC112">
            <v>0</v>
          </cell>
          <cell r="AG112">
            <v>4.05</v>
          </cell>
          <cell r="AH112">
            <v>1700</v>
          </cell>
          <cell r="AI112">
            <v>1700</v>
          </cell>
          <cell r="AJ112">
            <v>6885</v>
          </cell>
          <cell r="AK112">
            <v>6414000</v>
          </cell>
          <cell r="AL112">
            <v>3.9</v>
          </cell>
          <cell r="AM112">
            <v>10000</v>
          </cell>
          <cell r="AN112">
            <v>10000</v>
          </cell>
          <cell r="AO112">
            <v>39000</v>
          </cell>
          <cell r="AP112">
            <v>36266000</v>
          </cell>
          <cell r="AR112">
            <v>0</v>
          </cell>
          <cell r="AT112">
            <v>0</v>
          </cell>
          <cell r="AU112">
            <v>0</v>
          </cell>
          <cell r="AW112">
            <v>0</v>
          </cell>
          <cell r="AY112">
            <v>0</v>
          </cell>
          <cell r="AZ112">
            <v>0</v>
          </cell>
          <cell r="BB112">
            <v>0</v>
          </cell>
          <cell r="BD112">
            <v>0</v>
          </cell>
          <cell r="BE112">
            <v>0</v>
          </cell>
          <cell r="BG112">
            <v>0</v>
          </cell>
          <cell r="BI112">
            <v>0</v>
          </cell>
          <cell r="BJ112">
            <v>0</v>
          </cell>
          <cell r="BL112">
            <v>0</v>
          </cell>
          <cell r="BN112">
            <v>0</v>
          </cell>
          <cell r="BO112">
            <v>0</v>
          </cell>
          <cell r="BQ112">
            <v>0</v>
          </cell>
          <cell r="BS112">
            <v>0</v>
          </cell>
          <cell r="BT112">
            <v>0</v>
          </cell>
          <cell r="BV112">
            <v>0</v>
          </cell>
          <cell r="BX112">
            <v>0</v>
          </cell>
          <cell r="BY112">
            <v>0</v>
          </cell>
          <cell r="BZ112">
            <v>12500</v>
          </cell>
          <cell r="CA112">
            <v>12500</v>
          </cell>
          <cell r="CB112">
            <v>49085</v>
          </cell>
          <cell r="CC112">
            <v>45694000</v>
          </cell>
        </row>
        <row r="113">
          <cell r="A113" t="str">
            <v>휴.CRM1</v>
          </cell>
          <cell r="B113" t="str">
            <v>국산</v>
          </cell>
          <cell r="C113" t="str">
            <v>각형</v>
          </cell>
          <cell r="D113" t="str">
            <v>Cell</v>
          </cell>
          <cell r="E113" t="str">
            <v>103450</v>
          </cell>
          <cell r="F113" t="str">
            <v>103450A1</v>
          </cell>
          <cell r="G113" t="str">
            <v>103450A1</v>
          </cell>
          <cell r="H113" t="str">
            <v>플러스전자</v>
          </cell>
          <cell r="I113" t="str">
            <v>플러스전자</v>
          </cell>
          <cell r="J113" t="str">
            <v>내수</v>
          </cell>
          <cell r="K113" t="str">
            <v>KRw</v>
          </cell>
          <cell r="L113" t="str">
            <v>내수</v>
          </cell>
          <cell r="M113" t="str">
            <v>이순혁</v>
          </cell>
          <cell r="N113">
            <v>1</v>
          </cell>
          <cell r="O113" t="str">
            <v>기타</v>
          </cell>
          <cell r="P113" t="str">
            <v>연결기준</v>
          </cell>
          <cell r="R113">
            <v>4650</v>
          </cell>
          <cell r="S113">
            <v>4000</v>
          </cell>
          <cell r="T113">
            <v>4000</v>
          </cell>
          <cell r="U113">
            <v>0</v>
          </cell>
          <cell r="V113">
            <v>18600000</v>
          </cell>
          <cell r="W113">
            <v>4507.6923076923076</v>
          </cell>
          <cell r="X113">
            <v>6500</v>
          </cell>
          <cell r="Y113">
            <v>6500</v>
          </cell>
          <cell r="Z113">
            <v>0</v>
          </cell>
          <cell r="AA113">
            <v>29300000</v>
          </cell>
          <cell r="AB113">
            <v>4383.1325301204815</v>
          </cell>
          <cell r="AC113">
            <v>4150</v>
          </cell>
          <cell r="AD113">
            <v>4150</v>
          </cell>
          <cell r="AE113">
            <v>0</v>
          </cell>
          <cell r="AF113">
            <v>18190000</v>
          </cell>
          <cell r="AG113">
            <v>4371.4285714285716</v>
          </cell>
          <cell r="AH113">
            <v>7000</v>
          </cell>
          <cell r="AI113">
            <v>7000</v>
          </cell>
          <cell r="AJ113">
            <v>0</v>
          </cell>
          <cell r="AK113">
            <v>30600000</v>
          </cell>
          <cell r="AL113">
            <v>4215.6549520766775</v>
          </cell>
          <cell r="AM113">
            <v>15650</v>
          </cell>
          <cell r="AN113">
            <v>15650</v>
          </cell>
          <cell r="AO113">
            <v>0</v>
          </cell>
          <cell r="AP113">
            <v>65975000</v>
          </cell>
          <cell r="AQ113">
            <v>4200</v>
          </cell>
          <cell r="AR113">
            <v>5000</v>
          </cell>
          <cell r="AS113">
            <v>5000</v>
          </cell>
          <cell r="AT113">
            <v>21000000</v>
          </cell>
          <cell r="AU113">
            <v>21000000</v>
          </cell>
          <cell r="AV113">
            <v>4200</v>
          </cell>
          <cell r="AW113">
            <v>5000</v>
          </cell>
          <cell r="AX113">
            <v>5000</v>
          </cell>
          <cell r="AY113">
            <v>21000000</v>
          </cell>
          <cell r="AZ113">
            <v>21000000</v>
          </cell>
          <cell r="BA113">
            <v>4200</v>
          </cell>
          <cell r="BB113">
            <v>5000</v>
          </cell>
          <cell r="BC113">
            <v>5000</v>
          </cell>
          <cell r="BD113">
            <v>21000000</v>
          </cell>
          <cell r="BE113">
            <v>21000000</v>
          </cell>
          <cell r="BF113">
            <v>4200</v>
          </cell>
          <cell r="BG113">
            <v>5000</v>
          </cell>
          <cell r="BH113">
            <v>5000</v>
          </cell>
          <cell r="BI113">
            <v>21000000</v>
          </cell>
          <cell r="BJ113">
            <v>21000000</v>
          </cell>
          <cell r="BK113">
            <v>4200</v>
          </cell>
          <cell r="BL113">
            <v>10000</v>
          </cell>
          <cell r="BM113">
            <v>10000</v>
          </cell>
          <cell r="BN113">
            <v>42000000</v>
          </cell>
          <cell r="BO113">
            <v>42000000</v>
          </cell>
          <cell r="BP113">
            <v>4200</v>
          </cell>
          <cell r="BQ113">
            <v>10000</v>
          </cell>
          <cell r="BR113">
            <v>10000</v>
          </cell>
          <cell r="BS113">
            <v>42000000</v>
          </cell>
          <cell r="BT113">
            <v>42000000</v>
          </cell>
          <cell r="BU113">
            <v>4300</v>
          </cell>
          <cell r="BV113">
            <v>10000</v>
          </cell>
          <cell r="BW113">
            <v>10000</v>
          </cell>
          <cell r="BX113">
            <v>43000000</v>
          </cell>
          <cell r="BY113">
            <v>43000000</v>
          </cell>
          <cell r="BZ113">
            <v>87300</v>
          </cell>
          <cell r="CA113">
            <v>87300</v>
          </cell>
          <cell r="CB113">
            <v>211000000</v>
          </cell>
          <cell r="CC113">
            <v>373665000</v>
          </cell>
        </row>
        <row r="114">
          <cell r="A114" t="str">
            <v>휴.CRM1</v>
          </cell>
          <cell r="B114" t="str">
            <v>국산</v>
          </cell>
          <cell r="C114" t="str">
            <v>각형</v>
          </cell>
          <cell r="D114" t="str">
            <v>Cell</v>
          </cell>
          <cell r="E114" t="str">
            <v>423450</v>
          </cell>
          <cell r="F114" t="str">
            <v>423450C1(H/P)</v>
          </cell>
          <cell r="G114" t="str">
            <v>423450C1(H/P)</v>
          </cell>
          <cell r="H114" t="str">
            <v>비티에스</v>
          </cell>
          <cell r="I114" t="str">
            <v>비티에스</v>
          </cell>
          <cell r="J114" t="str">
            <v>내수</v>
          </cell>
          <cell r="K114" t="str">
            <v>KRW</v>
          </cell>
          <cell r="L114" t="str">
            <v>내수</v>
          </cell>
          <cell r="M114" t="str">
            <v>이순혁</v>
          </cell>
          <cell r="N114">
            <v>1</v>
          </cell>
          <cell r="O114" t="str">
            <v>기타</v>
          </cell>
          <cell r="P114" t="str">
            <v>연결기준</v>
          </cell>
          <cell r="S114">
            <v>0</v>
          </cell>
          <cell r="W114">
            <v>2200</v>
          </cell>
          <cell r="X114">
            <v>100</v>
          </cell>
          <cell r="Y114">
            <v>100</v>
          </cell>
          <cell r="Z114">
            <v>0</v>
          </cell>
          <cell r="AA114">
            <v>220000</v>
          </cell>
          <cell r="AC114">
            <v>0</v>
          </cell>
          <cell r="AH114">
            <v>0</v>
          </cell>
          <cell r="AM114">
            <v>0</v>
          </cell>
          <cell r="AQ114">
            <v>1650</v>
          </cell>
          <cell r="AR114">
            <v>100000</v>
          </cell>
          <cell r="AS114">
            <v>100000</v>
          </cell>
          <cell r="AT114">
            <v>165000000</v>
          </cell>
          <cell r="AU114">
            <v>165000000</v>
          </cell>
          <cell r="AV114">
            <v>1800</v>
          </cell>
          <cell r="AW114">
            <v>0</v>
          </cell>
          <cell r="AY114">
            <v>0</v>
          </cell>
          <cell r="AZ114">
            <v>0</v>
          </cell>
          <cell r="BA114">
            <v>1800</v>
          </cell>
          <cell r="BB114">
            <v>0</v>
          </cell>
          <cell r="BD114">
            <v>0</v>
          </cell>
          <cell r="BE114">
            <v>0</v>
          </cell>
          <cell r="BF114">
            <v>1800</v>
          </cell>
          <cell r="BG114">
            <v>0</v>
          </cell>
          <cell r="BI114">
            <v>0</v>
          </cell>
          <cell r="BJ114">
            <v>0</v>
          </cell>
          <cell r="BK114">
            <v>1800</v>
          </cell>
          <cell r="BL114">
            <v>0</v>
          </cell>
          <cell r="BN114">
            <v>0</v>
          </cell>
          <cell r="BO114">
            <v>0</v>
          </cell>
          <cell r="BP114">
            <v>1800</v>
          </cell>
          <cell r="BQ114">
            <v>0</v>
          </cell>
          <cell r="BS114">
            <v>0</v>
          </cell>
          <cell r="BT114">
            <v>0</v>
          </cell>
          <cell r="BU114">
            <v>1800</v>
          </cell>
          <cell r="BV114">
            <v>10000</v>
          </cell>
          <cell r="BW114">
            <v>10000</v>
          </cell>
          <cell r="BX114">
            <v>18000000</v>
          </cell>
          <cell r="BY114">
            <v>18000000</v>
          </cell>
          <cell r="BZ114">
            <v>110100</v>
          </cell>
          <cell r="CA114">
            <v>110100</v>
          </cell>
          <cell r="CB114">
            <v>183000000</v>
          </cell>
          <cell r="CC114">
            <v>183220000</v>
          </cell>
        </row>
        <row r="115">
          <cell r="A115" t="str">
            <v>휴.CRM1</v>
          </cell>
          <cell r="B115" t="str">
            <v>국산</v>
          </cell>
          <cell r="C115" t="str">
            <v>각형</v>
          </cell>
          <cell r="D115" t="str">
            <v>Cell</v>
          </cell>
          <cell r="E115" t="str">
            <v>523450</v>
          </cell>
          <cell r="F115" t="str">
            <v>523450C1(I/P)</v>
          </cell>
          <cell r="G115" t="str">
            <v>523450C1(I/P)</v>
          </cell>
          <cell r="H115" t="str">
            <v>테크노힐</v>
          </cell>
          <cell r="I115" t="str">
            <v>테크노힐</v>
          </cell>
          <cell r="J115" t="str">
            <v>내수</v>
          </cell>
          <cell r="K115" t="str">
            <v>KRW</v>
          </cell>
          <cell r="L115" t="str">
            <v>내수</v>
          </cell>
          <cell r="M115" t="str">
            <v>이순혁</v>
          </cell>
          <cell r="N115">
            <v>1</v>
          </cell>
          <cell r="O115" t="str">
            <v>기타</v>
          </cell>
          <cell r="P115" t="str">
            <v>연결기준</v>
          </cell>
          <cell r="R115">
            <v>1800</v>
          </cell>
          <cell r="S115">
            <v>2000</v>
          </cell>
          <cell r="T115">
            <v>2000</v>
          </cell>
          <cell r="U115">
            <v>0</v>
          </cell>
          <cell r="V115">
            <v>3600000</v>
          </cell>
          <cell r="W115">
            <v>1900</v>
          </cell>
          <cell r="X115">
            <v>17000</v>
          </cell>
          <cell r="Y115">
            <v>17000</v>
          </cell>
          <cell r="Z115">
            <v>0</v>
          </cell>
          <cell r="AA115">
            <v>32300000</v>
          </cell>
          <cell r="AB115">
            <v>1813.0841121495328</v>
          </cell>
          <cell r="AC115">
            <v>10700</v>
          </cell>
          <cell r="AD115">
            <v>10700</v>
          </cell>
          <cell r="AE115">
            <v>0</v>
          </cell>
          <cell r="AF115">
            <v>19400000</v>
          </cell>
          <cell r="AH115">
            <v>0</v>
          </cell>
          <cell r="AL115">
            <v>1630</v>
          </cell>
          <cell r="AM115">
            <v>35000</v>
          </cell>
          <cell r="AN115">
            <v>35000</v>
          </cell>
          <cell r="AO115">
            <v>0</v>
          </cell>
          <cell r="AP115">
            <v>57050000</v>
          </cell>
          <cell r="AQ115">
            <v>1800</v>
          </cell>
          <cell r="AR115">
            <v>10000</v>
          </cell>
          <cell r="AS115">
            <v>10000</v>
          </cell>
          <cell r="AT115">
            <v>18000000</v>
          </cell>
          <cell r="AU115">
            <v>18000000</v>
          </cell>
          <cell r="AV115">
            <v>1800</v>
          </cell>
          <cell r="AW115">
            <v>10000</v>
          </cell>
          <cell r="AX115">
            <v>10000</v>
          </cell>
          <cell r="AY115">
            <v>18000000</v>
          </cell>
          <cell r="AZ115">
            <v>18000000</v>
          </cell>
          <cell r="BA115">
            <v>1800</v>
          </cell>
          <cell r="BB115">
            <v>10000</v>
          </cell>
          <cell r="BC115">
            <v>10000</v>
          </cell>
          <cell r="BD115">
            <v>18000000</v>
          </cell>
          <cell r="BE115">
            <v>18000000</v>
          </cell>
          <cell r="BF115">
            <v>1800</v>
          </cell>
          <cell r="BG115">
            <v>10000</v>
          </cell>
          <cell r="BH115">
            <v>10000</v>
          </cell>
          <cell r="BI115">
            <v>18000000</v>
          </cell>
          <cell r="BJ115">
            <v>18000000</v>
          </cell>
          <cell r="BK115">
            <v>1800</v>
          </cell>
          <cell r="BL115">
            <v>10000</v>
          </cell>
          <cell r="BM115">
            <v>10000</v>
          </cell>
          <cell r="BN115">
            <v>18000000</v>
          </cell>
          <cell r="BO115">
            <v>18000000</v>
          </cell>
          <cell r="BP115">
            <v>1800</v>
          </cell>
          <cell r="BQ115">
            <v>10000</v>
          </cell>
          <cell r="BR115">
            <v>10000</v>
          </cell>
          <cell r="BS115">
            <v>18000000</v>
          </cell>
          <cell r="BT115">
            <v>18000000</v>
          </cell>
          <cell r="BU115">
            <v>1800</v>
          </cell>
          <cell r="BV115">
            <v>10000</v>
          </cell>
          <cell r="BW115">
            <v>10000</v>
          </cell>
          <cell r="BX115">
            <v>18000000</v>
          </cell>
          <cell r="BY115">
            <v>18000000</v>
          </cell>
          <cell r="BZ115">
            <v>134700</v>
          </cell>
          <cell r="CA115">
            <v>134700</v>
          </cell>
          <cell r="CB115">
            <v>126000000</v>
          </cell>
          <cell r="CC115">
            <v>238350000</v>
          </cell>
        </row>
        <row r="116">
          <cell r="A116" t="str">
            <v>휴.CRM1</v>
          </cell>
          <cell r="B116" t="str">
            <v>국산</v>
          </cell>
          <cell r="C116" t="str">
            <v>각형</v>
          </cell>
          <cell r="D116" t="str">
            <v>Cell</v>
          </cell>
          <cell r="E116" t="str">
            <v>523446</v>
          </cell>
          <cell r="F116" t="str">
            <v>523446L1(I/P)</v>
          </cell>
          <cell r="G116" t="str">
            <v>523446L1(I/P)</v>
          </cell>
          <cell r="H116" t="str">
            <v>에쓰이텍</v>
          </cell>
          <cell r="I116" t="str">
            <v>에쓰이텍</v>
          </cell>
          <cell r="J116" t="str">
            <v>내수</v>
          </cell>
          <cell r="K116" t="str">
            <v>KRW</v>
          </cell>
          <cell r="L116" t="str">
            <v>내수</v>
          </cell>
          <cell r="M116" t="str">
            <v>이순혁</v>
          </cell>
          <cell r="N116">
            <v>1</v>
          </cell>
          <cell r="O116" t="str">
            <v>휴대폰</v>
          </cell>
          <cell r="P116" t="str">
            <v>연결기준</v>
          </cell>
          <cell r="AC116">
            <v>0</v>
          </cell>
          <cell r="AH116">
            <v>0</v>
          </cell>
          <cell r="AM116">
            <v>0</v>
          </cell>
          <cell r="AQ116">
            <v>1800</v>
          </cell>
          <cell r="AR116">
            <v>0</v>
          </cell>
          <cell r="AT116">
            <v>0</v>
          </cell>
          <cell r="AU116">
            <v>0</v>
          </cell>
          <cell r="AV116">
            <v>1800</v>
          </cell>
          <cell r="AW116">
            <v>0</v>
          </cell>
          <cell r="AY116">
            <v>0</v>
          </cell>
          <cell r="AZ116">
            <v>0</v>
          </cell>
          <cell r="BA116">
            <v>1800</v>
          </cell>
          <cell r="BB116">
            <v>0</v>
          </cell>
          <cell r="BD116">
            <v>0</v>
          </cell>
          <cell r="BE116">
            <v>0</v>
          </cell>
          <cell r="BG116">
            <v>0</v>
          </cell>
          <cell r="BI116">
            <v>0</v>
          </cell>
          <cell r="BJ116">
            <v>0</v>
          </cell>
          <cell r="BL116">
            <v>0</v>
          </cell>
          <cell r="BN116">
            <v>0</v>
          </cell>
          <cell r="BO116">
            <v>0</v>
          </cell>
          <cell r="BQ116">
            <v>0</v>
          </cell>
          <cell r="BS116">
            <v>0</v>
          </cell>
          <cell r="BT116">
            <v>0</v>
          </cell>
          <cell r="BV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</row>
        <row r="117">
          <cell r="A117" t="str">
            <v>휴.CRM1</v>
          </cell>
          <cell r="B117" t="str">
            <v>국산</v>
          </cell>
          <cell r="C117" t="str">
            <v>각형</v>
          </cell>
          <cell r="D117" t="str">
            <v>Cell</v>
          </cell>
          <cell r="E117" t="str">
            <v>363450</v>
          </cell>
          <cell r="F117" t="str">
            <v>363450B1(I/P)</v>
          </cell>
          <cell r="G117" t="str">
            <v>363450B1(I/P)</v>
          </cell>
          <cell r="H117" t="str">
            <v>KTFT</v>
          </cell>
          <cell r="I117" t="str">
            <v>KTFT</v>
          </cell>
          <cell r="J117" t="str">
            <v>내수</v>
          </cell>
          <cell r="K117" t="str">
            <v>KRW</v>
          </cell>
          <cell r="L117" t="str">
            <v>내수</v>
          </cell>
          <cell r="M117" t="str">
            <v>이순혁</v>
          </cell>
          <cell r="N117">
            <v>1</v>
          </cell>
          <cell r="O117" t="str">
            <v>휴대폰</v>
          </cell>
          <cell r="P117" t="str">
            <v>연결기준</v>
          </cell>
          <cell r="AR117">
            <v>0</v>
          </cell>
          <cell r="AT117">
            <v>0</v>
          </cell>
          <cell r="AU117">
            <v>0</v>
          </cell>
          <cell r="AW117">
            <v>0</v>
          </cell>
          <cell r="AY117">
            <v>0</v>
          </cell>
          <cell r="AZ117">
            <v>0</v>
          </cell>
          <cell r="BA117">
            <v>1630</v>
          </cell>
          <cell r="BB117">
            <v>50000</v>
          </cell>
          <cell r="BC117">
            <v>50000</v>
          </cell>
          <cell r="BD117">
            <v>81500000</v>
          </cell>
          <cell r="BE117">
            <v>81500000</v>
          </cell>
          <cell r="BF117">
            <v>1630</v>
          </cell>
          <cell r="BG117">
            <v>50000</v>
          </cell>
          <cell r="BH117">
            <v>50000</v>
          </cell>
          <cell r="BI117">
            <v>81500000</v>
          </cell>
          <cell r="BJ117">
            <v>81500000</v>
          </cell>
          <cell r="BK117">
            <v>1630</v>
          </cell>
          <cell r="BL117">
            <v>50000</v>
          </cell>
          <cell r="BM117">
            <v>50000</v>
          </cell>
          <cell r="BN117">
            <v>81500000</v>
          </cell>
          <cell r="BO117">
            <v>81500000</v>
          </cell>
          <cell r="BP117">
            <v>1630</v>
          </cell>
          <cell r="BQ117">
            <v>50000</v>
          </cell>
          <cell r="BR117">
            <v>50000</v>
          </cell>
          <cell r="BS117">
            <v>81500000</v>
          </cell>
          <cell r="BT117">
            <v>81500000</v>
          </cell>
          <cell r="BV117">
            <v>0</v>
          </cell>
          <cell r="BX117">
            <v>0</v>
          </cell>
          <cell r="BY117">
            <v>0</v>
          </cell>
          <cell r="BZ117">
            <v>200000</v>
          </cell>
          <cell r="CA117">
            <v>200000</v>
          </cell>
          <cell r="CB117">
            <v>326000000</v>
          </cell>
          <cell r="CC117">
            <v>326000000</v>
          </cell>
        </row>
        <row r="118">
          <cell r="A118" t="str">
            <v>휴.CRM1</v>
          </cell>
          <cell r="B118" t="str">
            <v>국산</v>
          </cell>
          <cell r="C118" t="str">
            <v>각형</v>
          </cell>
          <cell r="D118" t="str">
            <v>Cell</v>
          </cell>
          <cell r="E118" t="str">
            <v>423443</v>
          </cell>
          <cell r="F118" t="str">
            <v>423443A1(H/P)</v>
          </cell>
          <cell r="G118" t="str">
            <v>423443A1(H/P)</v>
          </cell>
          <cell r="H118" t="str">
            <v>KTFT</v>
          </cell>
          <cell r="I118" t="str">
            <v>KTFT</v>
          </cell>
          <cell r="J118" t="str">
            <v>내수</v>
          </cell>
          <cell r="K118" t="str">
            <v>KRW</v>
          </cell>
          <cell r="L118" t="str">
            <v>내수</v>
          </cell>
          <cell r="M118" t="str">
            <v>이순혁</v>
          </cell>
          <cell r="N118">
            <v>1</v>
          </cell>
          <cell r="O118" t="str">
            <v>휴대폰</v>
          </cell>
          <cell r="P118" t="str">
            <v>연결기준</v>
          </cell>
          <cell r="AC118">
            <v>0</v>
          </cell>
          <cell r="AH118">
            <v>0</v>
          </cell>
          <cell r="AL118">
            <v>1645.0246305418718</v>
          </cell>
          <cell r="AM118">
            <v>20300</v>
          </cell>
          <cell r="AN118">
            <v>20300</v>
          </cell>
          <cell r="AO118">
            <v>0</v>
          </cell>
          <cell r="AP118">
            <v>33394000</v>
          </cell>
          <cell r="AQ118">
            <v>1680</v>
          </cell>
          <cell r="AR118">
            <v>10000</v>
          </cell>
          <cell r="AS118">
            <v>10000</v>
          </cell>
          <cell r="AT118">
            <v>16800000</v>
          </cell>
          <cell r="AU118">
            <v>16800000</v>
          </cell>
          <cell r="AV118">
            <v>1680</v>
          </cell>
          <cell r="AW118">
            <v>30000</v>
          </cell>
          <cell r="AX118">
            <v>30000</v>
          </cell>
          <cell r="AY118">
            <v>50400000</v>
          </cell>
          <cell r="AZ118">
            <v>50400000</v>
          </cell>
          <cell r="BA118">
            <v>1680</v>
          </cell>
          <cell r="BB118">
            <v>30000</v>
          </cell>
          <cell r="BC118">
            <v>30000</v>
          </cell>
          <cell r="BD118">
            <v>50400000</v>
          </cell>
          <cell r="BE118">
            <v>50400000</v>
          </cell>
          <cell r="BF118">
            <v>1680</v>
          </cell>
          <cell r="BG118">
            <v>30000</v>
          </cell>
          <cell r="BH118">
            <v>30000</v>
          </cell>
          <cell r="BI118">
            <v>50400000</v>
          </cell>
          <cell r="BJ118">
            <v>50400000</v>
          </cell>
          <cell r="BK118">
            <v>1680</v>
          </cell>
          <cell r="BL118">
            <v>30000</v>
          </cell>
          <cell r="BM118">
            <v>30000</v>
          </cell>
          <cell r="BN118">
            <v>50400000</v>
          </cell>
          <cell r="BO118">
            <v>50400000</v>
          </cell>
          <cell r="BP118">
            <v>1680</v>
          </cell>
          <cell r="BQ118">
            <v>30000</v>
          </cell>
          <cell r="BR118">
            <v>30000</v>
          </cell>
          <cell r="BS118">
            <v>50400000</v>
          </cell>
          <cell r="BT118">
            <v>50400000</v>
          </cell>
          <cell r="BV118">
            <v>0</v>
          </cell>
          <cell r="BX118">
            <v>0</v>
          </cell>
          <cell r="BY118">
            <v>0</v>
          </cell>
          <cell r="BZ118">
            <v>180300</v>
          </cell>
          <cell r="CA118">
            <v>180300</v>
          </cell>
          <cell r="CB118">
            <v>268800000</v>
          </cell>
          <cell r="CC118">
            <v>302194000</v>
          </cell>
        </row>
        <row r="119">
          <cell r="A119" t="str">
            <v>휴.CRM1</v>
          </cell>
          <cell r="B119" t="str">
            <v>국산</v>
          </cell>
          <cell r="C119" t="str">
            <v>각형</v>
          </cell>
          <cell r="D119" t="str">
            <v>Cell</v>
          </cell>
          <cell r="E119" t="str">
            <v>523450</v>
          </cell>
          <cell r="F119" t="str">
            <v>523450C1(I/P)</v>
          </cell>
          <cell r="G119" t="str">
            <v>523450C1(I/P)</v>
          </cell>
          <cell r="H119" t="str">
            <v>KTFT</v>
          </cell>
          <cell r="I119" t="str">
            <v>KTFT</v>
          </cell>
          <cell r="J119" t="str">
            <v>내수</v>
          </cell>
          <cell r="K119" t="str">
            <v>KRW</v>
          </cell>
          <cell r="L119" t="str">
            <v>내수</v>
          </cell>
          <cell r="M119" t="str">
            <v>이순혁</v>
          </cell>
          <cell r="N119">
            <v>1</v>
          </cell>
          <cell r="O119" t="str">
            <v>휴대폰</v>
          </cell>
          <cell r="P119" t="str">
            <v>연결기준</v>
          </cell>
          <cell r="S119">
            <v>0</v>
          </cell>
          <cell r="X119">
            <v>0</v>
          </cell>
          <cell r="AC119">
            <v>0</v>
          </cell>
          <cell r="AG119">
            <v>1680</v>
          </cell>
          <cell r="AH119">
            <v>24200</v>
          </cell>
          <cell r="AI119">
            <v>24200</v>
          </cell>
          <cell r="AJ119">
            <v>0</v>
          </cell>
          <cell r="AK119">
            <v>40656000</v>
          </cell>
          <cell r="AL119">
            <v>1630</v>
          </cell>
          <cell r="AM119">
            <v>46000</v>
          </cell>
          <cell r="AN119">
            <v>46000</v>
          </cell>
          <cell r="AO119">
            <v>0</v>
          </cell>
          <cell r="AP119">
            <v>74980000</v>
          </cell>
          <cell r="AQ119">
            <v>1630</v>
          </cell>
          <cell r="AR119">
            <v>70000</v>
          </cell>
          <cell r="AS119">
            <v>70000</v>
          </cell>
          <cell r="AT119">
            <v>114100000</v>
          </cell>
          <cell r="AU119">
            <v>114100000</v>
          </cell>
          <cell r="AV119">
            <v>1630</v>
          </cell>
          <cell r="AW119">
            <v>50000</v>
          </cell>
          <cell r="AX119">
            <v>50000</v>
          </cell>
          <cell r="AY119">
            <v>81500000</v>
          </cell>
          <cell r="AZ119">
            <v>81500000</v>
          </cell>
          <cell r="BA119">
            <v>1630</v>
          </cell>
          <cell r="BB119">
            <v>50000</v>
          </cell>
          <cell r="BC119">
            <v>50000</v>
          </cell>
          <cell r="BD119">
            <v>81500000</v>
          </cell>
          <cell r="BE119">
            <v>81500000</v>
          </cell>
          <cell r="BF119">
            <v>1630</v>
          </cell>
          <cell r="BG119">
            <v>50000</v>
          </cell>
          <cell r="BH119">
            <v>50000</v>
          </cell>
          <cell r="BI119">
            <v>81500000</v>
          </cell>
          <cell r="BJ119">
            <v>81500000</v>
          </cell>
          <cell r="BK119">
            <v>1650</v>
          </cell>
          <cell r="BL119">
            <v>50000</v>
          </cell>
          <cell r="BM119">
            <v>50000</v>
          </cell>
          <cell r="BN119">
            <v>82500000</v>
          </cell>
          <cell r="BO119">
            <v>82500000</v>
          </cell>
          <cell r="BP119">
            <v>1650</v>
          </cell>
          <cell r="BQ119">
            <v>50000</v>
          </cell>
          <cell r="BR119">
            <v>50000</v>
          </cell>
          <cell r="BS119">
            <v>82500000</v>
          </cell>
          <cell r="BT119">
            <v>82500000</v>
          </cell>
          <cell r="BU119">
            <v>1650</v>
          </cell>
          <cell r="BV119">
            <v>30000</v>
          </cell>
          <cell r="BW119">
            <v>30000</v>
          </cell>
          <cell r="BX119">
            <v>49500000</v>
          </cell>
          <cell r="BY119">
            <v>49500000</v>
          </cell>
          <cell r="BZ119">
            <v>420200</v>
          </cell>
          <cell r="CA119">
            <v>420200</v>
          </cell>
          <cell r="CB119">
            <v>573100000</v>
          </cell>
          <cell r="CC119">
            <v>688736000</v>
          </cell>
        </row>
        <row r="120">
          <cell r="A120" t="str">
            <v>휴.CRM1</v>
          </cell>
          <cell r="B120" t="str">
            <v>국산</v>
          </cell>
          <cell r="C120" t="str">
            <v>원통형</v>
          </cell>
          <cell r="D120" t="str">
            <v>Cell</v>
          </cell>
          <cell r="E120" t="str">
            <v>018650</v>
          </cell>
          <cell r="F120" t="str">
            <v>018650S2</v>
          </cell>
          <cell r="G120" t="str">
            <v>018650S2</v>
          </cell>
          <cell r="H120" t="str">
            <v>국내원통형기타</v>
          </cell>
          <cell r="I120" t="str">
            <v>S2 평가감</v>
          </cell>
          <cell r="J120" t="str">
            <v>내수</v>
          </cell>
          <cell r="K120" t="str">
            <v>KRW</v>
          </cell>
          <cell r="L120" t="str">
            <v>내수</v>
          </cell>
          <cell r="M120" t="str">
            <v>이순혁</v>
          </cell>
          <cell r="N120">
            <v>1</v>
          </cell>
          <cell r="O120" t="str">
            <v>기타</v>
          </cell>
          <cell r="P120" t="str">
            <v>연결기준</v>
          </cell>
          <cell r="R120">
            <v>1567.5675675675675</v>
          </cell>
          <cell r="S120">
            <v>185000</v>
          </cell>
          <cell r="T120">
            <v>185000</v>
          </cell>
          <cell r="U120">
            <v>0</v>
          </cell>
          <cell r="V120">
            <v>290000000</v>
          </cell>
          <cell r="W120">
            <v>1830.8609271523178</v>
          </cell>
          <cell r="X120">
            <v>181200</v>
          </cell>
          <cell r="Y120">
            <v>181200</v>
          </cell>
          <cell r="Z120">
            <v>85560</v>
          </cell>
          <cell r="AA120">
            <v>331752000</v>
          </cell>
          <cell r="AB120">
            <v>2191.0449438202249</v>
          </cell>
          <cell r="AC120">
            <v>89000</v>
          </cell>
          <cell r="AD120">
            <v>89000</v>
          </cell>
          <cell r="AE120">
            <v>113282</v>
          </cell>
          <cell r="AF120">
            <v>195003000</v>
          </cell>
          <cell r="AG120">
            <v>1995.0704225352113</v>
          </cell>
          <cell r="AH120">
            <v>56800</v>
          </cell>
          <cell r="AI120">
            <v>56800</v>
          </cell>
          <cell r="AJ120">
            <v>0</v>
          </cell>
          <cell r="AK120">
            <v>113320000</v>
          </cell>
          <cell r="AL120">
            <v>2114.7443762781186</v>
          </cell>
          <cell r="AM120">
            <v>97800</v>
          </cell>
          <cell r="AN120">
            <v>97800</v>
          </cell>
          <cell r="AO120">
            <v>137740</v>
          </cell>
          <cell r="AP120">
            <v>206822000</v>
          </cell>
          <cell r="AR120">
            <v>0</v>
          </cell>
          <cell r="AT120">
            <v>0</v>
          </cell>
          <cell r="AU120">
            <v>0</v>
          </cell>
          <cell r="AV120">
            <v>1400</v>
          </cell>
          <cell r="AW120">
            <v>0</v>
          </cell>
          <cell r="AY120">
            <v>0</v>
          </cell>
          <cell r="AZ120">
            <v>0</v>
          </cell>
          <cell r="BA120">
            <v>1400</v>
          </cell>
          <cell r="BB120">
            <v>0</v>
          </cell>
          <cell r="BD120">
            <v>0</v>
          </cell>
          <cell r="BE120">
            <v>0</v>
          </cell>
          <cell r="BF120">
            <v>1400</v>
          </cell>
          <cell r="BG120">
            <v>0</v>
          </cell>
          <cell r="BI120">
            <v>0</v>
          </cell>
          <cell r="BJ120">
            <v>0</v>
          </cell>
          <cell r="BK120">
            <v>1400</v>
          </cell>
          <cell r="BL120">
            <v>0</v>
          </cell>
          <cell r="BN120">
            <v>0</v>
          </cell>
          <cell r="BO120">
            <v>0</v>
          </cell>
          <cell r="BQ120">
            <v>0</v>
          </cell>
          <cell r="BS120">
            <v>0</v>
          </cell>
          <cell r="BT120">
            <v>0</v>
          </cell>
          <cell r="BV120">
            <v>0</v>
          </cell>
          <cell r="BX120">
            <v>0</v>
          </cell>
          <cell r="BY120">
            <v>0</v>
          </cell>
          <cell r="BZ120">
            <v>609800</v>
          </cell>
          <cell r="CA120">
            <v>609800</v>
          </cell>
          <cell r="CB120">
            <v>336582</v>
          </cell>
          <cell r="CC120">
            <v>1136897000</v>
          </cell>
        </row>
        <row r="121">
          <cell r="A121" t="str">
            <v>휴.CRM1</v>
          </cell>
          <cell r="B121" t="str">
            <v>국산</v>
          </cell>
          <cell r="C121" t="str">
            <v>원통형</v>
          </cell>
          <cell r="D121" t="str">
            <v>Cell</v>
          </cell>
          <cell r="E121" t="str">
            <v>018650</v>
          </cell>
          <cell r="F121" t="str">
            <v>018650S2</v>
          </cell>
          <cell r="G121" t="str">
            <v>018650S2</v>
          </cell>
          <cell r="H121" t="str">
            <v>국내원통형기타</v>
          </cell>
          <cell r="I121" t="str">
            <v>A2 평가감</v>
          </cell>
          <cell r="J121" t="str">
            <v>내수</v>
          </cell>
          <cell r="K121" t="str">
            <v>KRW</v>
          </cell>
          <cell r="L121" t="str">
            <v>내수</v>
          </cell>
          <cell r="M121" t="str">
            <v>이순혁</v>
          </cell>
          <cell r="N121">
            <v>1</v>
          </cell>
          <cell r="O121" t="str">
            <v>기타</v>
          </cell>
          <cell r="P121" t="str">
            <v>연결기준</v>
          </cell>
          <cell r="R121">
            <v>2195.8148148148148</v>
          </cell>
          <cell r="S121">
            <v>54000</v>
          </cell>
          <cell r="T121">
            <v>54000</v>
          </cell>
          <cell r="U121">
            <v>92000</v>
          </cell>
          <cell r="V121">
            <v>118574000</v>
          </cell>
          <cell r="X121">
            <v>0</v>
          </cell>
          <cell r="AC121">
            <v>0</v>
          </cell>
          <cell r="AH121">
            <v>0</v>
          </cell>
          <cell r="AM121">
            <v>0</v>
          </cell>
          <cell r="AQ121">
            <v>2300</v>
          </cell>
          <cell r="AR121">
            <v>0</v>
          </cell>
          <cell r="AT121">
            <v>0</v>
          </cell>
          <cell r="AU121">
            <v>0</v>
          </cell>
          <cell r="AV121">
            <v>2300</v>
          </cell>
          <cell r="AW121">
            <v>0</v>
          </cell>
          <cell r="AY121">
            <v>0</v>
          </cell>
          <cell r="AZ121">
            <v>0</v>
          </cell>
          <cell r="BA121">
            <v>2300</v>
          </cell>
          <cell r="BB121">
            <v>0</v>
          </cell>
          <cell r="BD121">
            <v>0</v>
          </cell>
          <cell r="BE121">
            <v>0</v>
          </cell>
          <cell r="BF121">
            <v>2300</v>
          </cell>
          <cell r="BG121">
            <v>0</v>
          </cell>
          <cell r="BI121">
            <v>0</v>
          </cell>
          <cell r="BJ121">
            <v>0</v>
          </cell>
          <cell r="BK121">
            <v>2300</v>
          </cell>
          <cell r="BL121">
            <v>0</v>
          </cell>
          <cell r="BN121">
            <v>0</v>
          </cell>
          <cell r="BO121">
            <v>0</v>
          </cell>
          <cell r="BP121">
            <v>2300</v>
          </cell>
          <cell r="BQ121">
            <v>0</v>
          </cell>
          <cell r="BS121">
            <v>0</v>
          </cell>
          <cell r="BT121">
            <v>0</v>
          </cell>
          <cell r="BU121">
            <v>2300</v>
          </cell>
          <cell r="BV121">
            <v>0</v>
          </cell>
          <cell r="BX121">
            <v>0</v>
          </cell>
          <cell r="BY121">
            <v>0</v>
          </cell>
          <cell r="BZ121">
            <v>54000</v>
          </cell>
          <cell r="CA121">
            <v>54000</v>
          </cell>
          <cell r="CB121">
            <v>92000</v>
          </cell>
          <cell r="CC121">
            <v>118574000</v>
          </cell>
        </row>
        <row r="122">
          <cell r="A122" t="str">
            <v>휴.CRM1</v>
          </cell>
          <cell r="B122" t="str">
            <v>국산</v>
          </cell>
          <cell r="C122" t="str">
            <v>원통형</v>
          </cell>
          <cell r="D122" t="str">
            <v>Cell</v>
          </cell>
          <cell r="E122" t="str">
            <v>018650</v>
          </cell>
          <cell r="F122" t="str">
            <v>018650A2</v>
          </cell>
          <cell r="G122" t="str">
            <v>018650A2</v>
          </cell>
          <cell r="H122" t="str">
            <v>국내원통형기타</v>
          </cell>
          <cell r="I122" t="str">
            <v>A3</v>
          </cell>
          <cell r="J122" t="str">
            <v>내수</v>
          </cell>
          <cell r="K122" t="str">
            <v>KRW</v>
          </cell>
          <cell r="L122" t="str">
            <v>내수</v>
          </cell>
          <cell r="M122" t="str">
            <v>이순혁</v>
          </cell>
          <cell r="N122">
            <v>1</v>
          </cell>
          <cell r="O122" t="str">
            <v>기타</v>
          </cell>
          <cell r="P122" t="str">
            <v>연결기준</v>
          </cell>
          <cell r="R122">
            <v>2589.2857142857142</v>
          </cell>
          <cell r="S122">
            <v>11200</v>
          </cell>
          <cell r="T122">
            <v>11200</v>
          </cell>
          <cell r="U122">
            <v>22000</v>
          </cell>
          <cell r="V122">
            <v>29000000</v>
          </cell>
          <cell r="W122">
            <v>2597.7031802120141</v>
          </cell>
          <cell r="X122">
            <v>28300</v>
          </cell>
          <cell r="Y122">
            <v>28300</v>
          </cell>
          <cell r="Z122">
            <v>9075</v>
          </cell>
          <cell r="AA122">
            <v>73515000</v>
          </cell>
          <cell r="AB122">
            <v>2587.7848101265822</v>
          </cell>
          <cell r="AC122">
            <v>15800</v>
          </cell>
          <cell r="AD122">
            <v>15800</v>
          </cell>
          <cell r="AE122">
            <v>27775</v>
          </cell>
          <cell r="AF122">
            <v>40887000</v>
          </cell>
          <cell r="AG122">
            <v>2460.1265822784812</v>
          </cell>
          <cell r="AH122">
            <v>7900</v>
          </cell>
          <cell r="AI122">
            <v>7900</v>
          </cell>
          <cell r="AJ122">
            <v>0</v>
          </cell>
          <cell r="AK122">
            <v>19435000</v>
          </cell>
          <cell r="AL122">
            <v>2500</v>
          </cell>
          <cell r="AM122">
            <v>7000</v>
          </cell>
          <cell r="AN122">
            <v>7000</v>
          </cell>
          <cell r="AO122">
            <v>0</v>
          </cell>
          <cell r="AP122">
            <v>17500000</v>
          </cell>
          <cell r="AQ122">
            <v>2400</v>
          </cell>
          <cell r="AR122">
            <v>10000</v>
          </cell>
          <cell r="AS122">
            <v>10000</v>
          </cell>
          <cell r="AT122">
            <v>24000000</v>
          </cell>
          <cell r="AU122">
            <v>24000000</v>
          </cell>
          <cell r="AV122">
            <v>2400</v>
          </cell>
          <cell r="AW122">
            <v>10000</v>
          </cell>
          <cell r="AX122">
            <v>10000</v>
          </cell>
          <cell r="AY122">
            <v>24000000</v>
          </cell>
          <cell r="AZ122">
            <v>24000000</v>
          </cell>
          <cell r="BA122">
            <v>2400</v>
          </cell>
          <cell r="BB122">
            <v>10000</v>
          </cell>
          <cell r="BC122">
            <v>10000</v>
          </cell>
          <cell r="BD122">
            <v>24000000</v>
          </cell>
          <cell r="BE122">
            <v>24000000</v>
          </cell>
          <cell r="BF122">
            <v>2400</v>
          </cell>
          <cell r="BG122">
            <v>10000</v>
          </cell>
          <cell r="BH122">
            <v>10000</v>
          </cell>
          <cell r="BI122">
            <v>24000000</v>
          </cell>
          <cell r="BJ122">
            <v>24000000</v>
          </cell>
          <cell r="BK122">
            <v>2400</v>
          </cell>
          <cell r="BL122">
            <v>10000</v>
          </cell>
          <cell r="BM122">
            <v>10000</v>
          </cell>
          <cell r="BN122">
            <v>24000000</v>
          </cell>
          <cell r="BO122">
            <v>24000000</v>
          </cell>
          <cell r="BP122">
            <v>2400</v>
          </cell>
          <cell r="BQ122">
            <v>10000</v>
          </cell>
          <cell r="BR122">
            <v>10000</v>
          </cell>
          <cell r="BS122">
            <v>24000000</v>
          </cell>
          <cell r="BT122">
            <v>24000000</v>
          </cell>
          <cell r="BU122">
            <v>2400</v>
          </cell>
          <cell r="BV122">
            <v>30000</v>
          </cell>
          <cell r="BW122">
            <v>30000</v>
          </cell>
          <cell r="BX122">
            <v>72000000</v>
          </cell>
          <cell r="BY122">
            <v>72000000</v>
          </cell>
          <cell r="BZ122">
            <v>160200</v>
          </cell>
          <cell r="CA122">
            <v>160200</v>
          </cell>
          <cell r="CB122">
            <v>216058850</v>
          </cell>
          <cell r="CC122">
            <v>396337000</v>
          </cell>
        </row>
        <row r="123">
          <cell r="A123" t="str">
            <v>휴.CRM1</v>
          </cell>
          <cell r="B123" t="str">
            <v>국산</v>
          </cell>
          <cell r="C123" t="str">
            <v>원통형</v>
          </cell>
          <cell r="D123" t="str">
            <v>Cell</v>
          </cell>
          <cell r="E123" t="str">
            <v>018650</v>
          </cell>
          <cell r="F123" t="str">
            <v>018650S3</v>
          </cell>
          <cell r="G123" t="str">
            <v>018650S3</v>
          </cell>
          <cell r="H123" t="str">
            <v>국내원통형기타</v>
          </cell>
          <cell r="I123" t="str">
            <v>국내원통형기타</v>
          </cell>
          <cell r="J123" t="str">
            <v>로컬</v>
          </cell>
          <cell r="K123" t="str">
            <v>KRW</v>
          </cell>
          <cell r="L123" t="str">
            <v>내수</v>
          </cell>
          <cell r="M123" t="str">
            <v>이순혁</v>
          </cell>
          <cell r="N123">
            <v>1</v>
          </cell>
          <cell r="O123" t="str">
            <v>기타</v>
          </cell>
          <cell r="P123" t="str">
            <v>연결기준</v>
          </cell>
          <cell r="S123">
            <v>0</v>
          </cell>
          <cell r="X123">
            <v>0</v>
          </cell>
          <cell r="AC123">
            <v>0</v>
          </cell>
          <cell r="AH123">
            <v>0</v>
          </cell>
          <cell r="AM123">
            <v>0</v>
          </cell>
          <cell r="AR123">
            <v>0</v>
          </cell>
          <cell r="AT123">
            <v>0</v>
          </cell>
          <cell r="AU123">
            <v>0</v>
          </cell>
          <cell r="AW123">
            <v>0</v>
          </cell>
          <cell r="AY123">
            <v>0</v>
          </cell>
          <cell r="AZ123">
            <v>0</v>
          </cell>
          <cell r="BB123">
            <v>0</v>
          </cell>
          <cell r="BD123">
            <v>0</v>
          </cell>
          <cell r="BE123">
            <v>0</v>
          </cell>
          <cell r="BF123">
            <v>2400</v>
          </cell>
          <cell r="BG123">
            <v>100000</v>
          </cell>
          <cell r="BH123">
            <v>100000</v>
          </cell>
          <cell r="BI123">
            <v>240000000</v>
          </cell>
          <cell r="BJ123">
            <v>240000000</v>
          </cell>
          <cell r="BK123">
            <v>2.4</v>
          </cell>
          <cell r="BL123">
            <v>0</v>
          </cell>
          <cell r="BN123">
            <v>0</v>
          </cell>
          <cell r="BO123">
            <v>0</v>
          </cell>
          <cell r="BP123">
            <v>2400</v>
          </cell>
          <cell r="BQ123">
            <v>100000</v>
          </cell>
          <cell r="BR123">
            <v>100000</v>
          </cell>
          <cell r="BS123">
            <v>240000000</v>
          </cell>
          <cell r="BT123">
            <v>240000000</v>
          </cell>
          <cell r="BU123">
            <v>2400</v>
          </cell>
          <cell r="BV123">
            <v>100000</v>
          </cell>
          <cell r="BW123">
            <v>100000</v>
          </cell>
          <cell r="BX123">
            <v>240000000</v>
          </cell>
          <cell r="BY123">
            <v>240000000</v>
          </cell>
          <cell r="BZ123">
            <v>300000</v>
          </cell>
          <cell r="CA123">
            <v>300000</v>
          </cell>
          <cell r="CB123">
            <v>720000000</v>
          </cell>
          <cell r="CC123">
            <v>720000000</v>
          </cell>
        </row>
        <row r="124">
          <cell r="A124" t="str">
            <v>휴.CRM1</v>
          </cell>
          <cell r="B124" t="str">
            <v>국산</v>
          </cell>
          <cell r="C124" t="str">
            <v>원통형</v>
          </cell>
          <cell r="D124" t="str">
            <v>Cell</v>
          </cell>
          <cell r="E124" t="str">
            <v>018650</v>
          </cell>
          <cell r="F124" t="str">
            <v>018650H1</v>
          </cell>
          <cell r="G124" t="str">
            <v>018650H1</v>
          </cell>
          <cell r="H124" t="str">
            <v>국내원통형기타</v>
          </cell>
          <cell r="I124" t="str">
            <v>액츠</v>
          </cell>
          <cell r="J124" t="str">
            <v>내수</v>
          </cell>
          <cell r="K124" t="str">
            <v>USD</v>
          </cell>
          <cell r="L124" t="str">
            <v>내수</v>
          </cell>
          <cell r="M124" t="str">
            <v>이순혁</v>
          </cell>
          <cell r="N124">
            <v>1</v>
          </cell>
          <cell r="O124" t="str">
            <v>기타</v>
          </cell>
          <cell r="P124" t="str">
            <v>연결기준</v>
          </cell>
          <cell r="AL124">
            <v>554.46450655453873</v>
          </cell>
          <cell r="AM124">
            <v>40430</v>
          </cell>
          <cell r="AN124">
            <v>40430</v>
          </cell>
          <cell r="AO124">
            <v>24258</v>
          </cell>
          <cell r="AP124">
            <v>22417000</v>
          </cell>
          <cell r="AR124">
            <v>0</v>
          </cell>
          <cell r="AT124">
            <v>0</v>
          </cell>
          <cell r="AU124">
            <v>0</v>
          </cell>
          <cell r="AW124">
            <v>0</v>
          </cell>
          <cell r="AY124">
            <v>0</v>
          </cell>
          <cell r="AZ124">
            <v>0</v>
          </cell>
          <cell r="BB124">
            <v>0</v>
          </cell>
          <cell r="BD124">
            <v>0</v>
          </cell>
          <cell r="BE124">
            <v>0</v>
          </cell>
          <cell r="BG124">
            <v>0</v>
          </cell>
          <cell r="BI124">
            <v>0</v>
          </cell>
          <cell r="BJ124">
            <v>0</v>
          </cell>
          <cell r="BL124">
            <v>0</v>
          </cell>
          <cell r="BN124">
            <v>0</v>
          </cell>
          <cell r="BO124">
            <v>0</v>
          </cell>
          <cell r="BQ124">
            <v>0</v>
          </cell>
          <cell r="BS124">
            <v>0</v>
          </cell>
          <cell r="BT124">
            <v>0</v>
          </cell>
          <cell r="BV124">
            <v>0</v>
          </cell>
          <cell r="BX124">
            <v>0</v>
          </cell>
          <cell r="BY124">
            <v>0</v>
          </cell>
          <cell r="BZ124">
            <v>40430</v>
          </cell>
          <cell r="CA124">
            <v>40430</v>
          </cell>
          <cell r="CB124">
            <v>24258</v>
          </cell>
          <cell r="CC124">
            <v>22417000</v>
          </cell>
        </row>
        <row r="125">
          <cell r="A125" t="str">
            <v>휴.CRM1</v>
          </cell>
          <cell r="B125" t="str">
            <v>국산</v>
          </cell>
          <cell r="C125" t="str">
            <v>원통형</v>
          </cell>
          <cell r="D125" t="str">
            <v>Cell</v>
          </cell>
          <cell r="E125" t="str">
            <v>018650</v>
          </cell>
          <cell r="F125" t="str">
            <v>018650S2</v>
          </cell>
          <cell r="G125" t="str">
            <v>018650S2</v>
          </cell>
          <cell r="H125" t="str">
            <v>태진미디어</v>
          </cell>
          <cell r="I125" t="str">
            <v>테크노힐</v>
          </cell>
          <cell r="J125" t="str">
            <v>내수</v>
          </cell>
          <cell r="K125" t="str">
            <v>USD</v>
          </cell>
          <cell r="L125" t="str">
            <v>내수</v>
          </cell>
          <cell r="M125" t="str">
            <v>이순혁</v>
          </cell>
          <cell r="N125">
            <v>1</v>
          </cell>
          <cell r="O125" t="str">
            <v>기타</v>
          </cell>
          <cell r="P125" t="str">
            <v>연결기준</v>
          </cell>
          <cell r="S125">
            <v>0</v>
          </cell>
          <cell r="W125">
            <v>2300</v>
          </cell>
          <cell r="X125">
            <v>20200</v>
          </cell>
          <cell r="Y125">
            <v>20200</v>
          </cell>
          <cell r="Z125">
            <v>0</v>
          </cell>
          <cell r="AA125">
            <v>46460000</v>
          </cell>
          <cell r="AC125">
            <v>0</v>
          </cell>
          <cell r="AH125">
            <v>0</v>
          </cell>
          <cell r="AL125">
            <v>2294.7944323758952</v>
          </cell>
          <cell r="AM125">
            <v>12429</v>
          </cell>
          <cell r="AN125">
            <v>12429</v>
          </cell>
          <cell r="AO125">
            <v>0</v>
          </cell>
          <cell r="AP125">
            <v>28522000</v>
          </cell>
          <cell r="AQ125">
            <v>2.4</v>
          </cell>
          <cell r="AR125">
            <v>100000</v>
          </cell>
          <cell r="AS125">
            <v>100000</v>
          </cell>
          <cell r="AT125">
            <v>240000</v>
          </cell>
          <cell r="AU125">
            <v>222000000</v>
          </cell>
          <cell r="AV125">
            <v>2.4</v>
          </cell>
          <cell r="AW125">
            <v>100000</v>
          </cell>
          <cell r="AX125">
            <v>100000</v>
          </cell>
          <cell r="AY125">
            <v>240000</v>
          </cell>
          <cell r="AZ125">
            <v>220800000</v>
          </cell>
          <cell r="BA125">
            <v>2.4</v>
          </cell>
          <cell r="BB125">
            <v>100000</v>
          </cell>
          <cell r="BC125">
            <v>100000</v>
          </cell>
          <cell r="BD125">
            <v>240000</v>
          </cell>
          <cell r="BE125">
            <v>220800000</v>
          </cell>
          <cell r="BF125">
            <v>2.4</v>
          </cell>
          <cell r="BG125">
            <v>0</v>
          </cell>
          <cell r="BI125">
            <v>0</v>
          </cell>
          <cell r="BJ125">
            <v>0</v>
          </cell>
          <cell r="BK125">
            <v>2.4</v>
          </cell>
          <cell r="BL125">
            <v>0</v>
          </cell>
          <cell r="BN125">
            <v>0</v>
          </cell>
          <cell r="BO125">
            <v>0</v>
          </cell>
          <cell r="BP125">
            <v>2.4</v>
          </cell>
          <cell r="BQ125">
            <v>0</v>
          </cell>
          <cell r="BS125">
            <v>0</v>
          </cell>
          <cell r="BT125">
            <v>0</v>
          </cell>
          <cell r="BU125">
            <v>2.4</v>
          </cell>
          <cell r="BV125">
            <v>0</v>
          </cell>
          <cell r="BX125">
            <v>0</v>
          </cell>
          <cell r="BY125">
            <v>0</v>
          </cell>
          <cell r="BZ125">
            <v>332629</v>
          </cell>
          <cell r="CA125">
            <v>332629</v>
          </cell>
          <cell r="CB125">
            <v>720000</v>
          </cell>
          <cell r="CC125">
            <v>738582000</v>
          </cell>
        </row>
        <row r="126">
          <cell r="A126" t="str">
            <v>휴.CRM1</v>
          </cell>
          <cell r="B126" t="str">
            <v>국산</v>
          </cell>
          <cell r="C126" t="str">
            <v>원통형</v>
          </cell>
          <cell r="D126" t="str">
            <v>Cell</v>
          </cell>
          <cell r="E126" t="str">
            <v>018650</v>
          </cell>
          <cell r="F126" t="str">
            <v>018650B2</v>
          </cell>
          <cell r="G126" t="str">
            <v>018650B2</v>
          </cell>
          <cell r="H126" t="str">
            <v>제이엠테크</v>
          </cell>
          <cell r="I126" t="str">
            <v>GIMS</v>
          </cell>
          <cell r="J126" t="str">
            <v>내수</v>
          </cell>
          <cell r="K126" t="str">
            <v>KRW</v>
          </cell>
          <cell r="L126" t="str">
            <v>내수</v>
          </cell>
          <cell r="M126" t="str">
            <v>이순혁</v>
          </cell>
          <cell r="N126">
            <v>1</v>
          </cell>
          <cell r="O126" t="str">
            <v>기타</v>
          </cell>
          <cell r="P126" t="str">
            <v>연결기준</v>
          </cell>
          <cell r="R126">
            <v>3200</v>
          </cell>
          <cell r="S126">
            <v>200</v>
          </cell>
          <cell r="T126">
            <v>200</v>
          </cell>
          <cell r="U126">
            <v>0</v>
          </cell>
          <cell r="V126">
            <v>640000</v>
          </cell>
          <cell r="W126">
            <v>3500</v>
          </cell>
          <cell r="X126">
            <v>100</v>
          </cell>
          <cell r="Y126">
            <v>100</v>
          </cell>
          <cell r="Z126">
            <v>0</v>
          </cell>
          <cell r="AA126">
            <v>350000</v>
          </cell>
          <cell r="AC126">
            <v>0</v>
          </cell>
          <cell r="AG126">
            <v>3344.8275862068967</v>
          </cell>
          <cell r="AH126">
            <v>14500</v>
          </cell>
          <cell r="AI126">
            <v>14500</v>
          </cell>
          <cell r="AJ126">
            <v>0</v>
          </cell>
          <cell r="AK126">
            <v>48500000</v>
          </cell>
          <cell r="AM126">
            <v>0</v>
          </cell>
          <cell r="AR126">
            <v>0</v>
          </cell>
          <cell r="AT126">
            <v>0</v>
          </cell>
          <cell r="AU126">
            <v>0</v>
          </cell>
          <cell r="AW126">
            <v>0</v>
          </cell>
          <cell r="AY126">
            <v>0</v>
          </cell>
          <cell r="AZ126">
            <v>0</v>
          </cell>
          <cell r="BB126">
            <v>0</v>
          </cell>
          <cell r="BD126">
            <v>0</v>
          </cell>
          <cell r="BE126">
            <v>0</v>
          </cell>
          <cell r="BG126">
            <v>0</v>
          </cell>
          <cell r="BI126">
            <v>0</v>
          </cell>
          <cell r="BJ126">
            <v>0</v>
          </cell>
          <cell r="BL126">
            <v>0</v>
          </cell>
          <cell r="BN126">
            <v>0</v>
          </cell>
          <cell r="BO126">
            <v>0</v>
          </cell>
          <cell r="BQ126">
            <v>0</v>
          </cell>
          <cell r="BS126">
            <v>0</v>
          </cell>
          <cell r="BT126">
            <v>0</v>
          </cell>
          <cell r="BV126">
            <v>0</v>
          </cell>
          <cell r="BX126">
            <v>0</v>
          </cell>
          <cell r="BY126">
            <v>0</v>
          </cell>
          <cell r="BZ126">
            <v>14800</v>
          </cell>
          <cell r="CA126">
            <v>14800</v>
          </cell>
          <cell r="CB126">
            <v>0</v>
          </cell>
          <cell r="CC126">
            <v>49490000</v>
          </cell>
        </row>
        <row r="127">
          <cell r="A127" t="str">
            <v>휴.CRM1</v>
          </cell>
          <cell r="B127" t="str">
            <v>국산</v>
          </cell>
          <cell r="C127" t="str">
            <v>각형</v>
          </cell>
          <cell r="D127" t="str">
            <v>Cell</v>
          </cell>
          <cell r="E127" t="str">
            <v>423443</v>
          </cell>
          <cell r="F127" t="str">
            <v>423443A1(H/P)</v>
          </cell>
          <cell r="G127" t="str">
            <v>423443A1(H/P)</v>
          </cell>
          <cell r="H127" t="str">
            <v>LG CN</v>
          </cell>
          <cell r="I127" t="str">
            <v>LG CN</v>
          </cell>
          <cell r="J127" t="str">
            <v>직수출</v>
          </cell>
          <cell r="K127" t="str">
            <v>USD</v>
          </cell>
          <cell r="L127" t="str">
            <v>내수</v>
          </cell>
          <cell r="M127" t="str">
            <v>이순혁</v>
          </cell>
          <cell r="N127">
            <v>1</v>
          </cell>
          <cell r="O127" t="str">
            <v>기타</v>
          </cell>
          <cell r="P127" t="str">
            <v>소거</v>
          </cell>
          <cell r="Q127" t="str">
            <v>소거</v>
          </cell>
          <cell r="AL127">
            <v>1.5609999999999999</v>
          </cell>
          <cell r="AM127">
            <v>60000</v>
          </cell>
          <cell r="AN127">
            <v>60000</v>
          </cell>
          <cell r="AO127">
            <v>93660</v>
          </cell>
          <cell r="AP127">
            <v>87094000</v>
          </cell>
          <cell r="AR127">
            <v>0</v>
          </cell>
          <cell r="AT127">
            <v>0</v>
          </cell>
          <cell r="AU127">
            <v>0</v>
          </cell>
          <cell r="AW127">
            <v>0</v>
          </cell>
          <cell r="AY127">
            <v>0</v>
          </cell>
          <cell r="AZ127">
            <v>0</v>
          </cell>
          <cell r="BB127">
            <v>0</v>
          </cell>
          <cell r="BD127">
            <v>0</v>
          </cell>
          <cell r="BE127">
            <v>0</v>
          </cell>
          <cell r="BG127">
            <v>0</v>
          </cell>
          <cell r="BI127">
            <v>0</v>
          </cell>
          <cell r="BJ127">
            <v>0</v>
          </cell>
          <cell r="BL127">
            <v>0</v>
          </cell>
          <cell r="BN127">
            <v>0</v>
          </cell>
          <cell r="BO127">
            <v>0</v>
          </cell>
          <cell r="BQ127">
            <v>0</v>
          </cell>
          <cell r="BS127">
            <v>0</v>
          </cell>
          <cell r="BT127">
            <v>0</v>
          </cell>
          <cell r="BV127">
            <v>0</v>
          </cell>
          <cell r="BX127">
            <v>0</v>
          </cell>
          <cell r="BY127">
            <v>0</v>
          </cell>
          <cell r="BZ127">
            <v>60000</v>
          </cell>
          <cell r="CA127">
            <v>60000</v>
          </cell>
          <cell r="CB127">
            <v>93660</v>
          </cell>
          <cell r="CC127">
            <v>87094000</v>
          </cell>
        </row>
        <row r="128">
          <cell r="A128" t="str">
            <v>휴.CRM1</v>
          </cell>
          <cell r="B128" t="str">
            <v>국산</v>
          </cell>
          <cell r="C128" t="str">
            <v>각형</v>
          </cell>
          <cell r="D128" t="str">
            <v>Cell</v>
          </cell>
          <cell r="E128" t="str">
            <v>523450</v>
          </cell>
          <cell r="F128" t="str">
            <v>523450C1(I/P)</v>
          </cell>
          <cell r="G128" t="str">
            <v>523450C1(I/P)</v>
          </cell>
          <cell r="H128" t="str">
            <v>LG CN</v>
          </cell>
          <cell r="I128" t="str">
            <v>LG CN</v>
          </cell>
          <cell r="J128" t="str">
            <v>직수출</v>
          </cell>
          <cell r="K128" t="str">
            <v>USD</v>
          </cell>
          <cell r="L128" t="str">
            <v>내수</v>
          </cell>
          <cell r="M128" t="str">
            <v>이순혁</v>
          </cell>
          <cell r="N128">
            <v>1</v>
          </cell>
          <cell r="O128" t="str">
            <v>기타</v>
          </cell>
          <cell r="P128" t="str">
            <v>소거</v>
          </cell>
          <cell r="Q128" t="str">
            <v>소거</v>
          </cell>
          <cell r="W128">
            <v>1.7800049987503124</v>
          </cell>
          <cell r="X128">
            <v>40010</v>
          </cell>
          <cell r="Y128">
            <v>40010</v>
          </cell>
          <cell r="Z128">
            <v>71218</v>
          </cell>
          <cell r="AA128">
            <v>66899000</v>
          </cell>
          <cell r="AC128">
            <v>0</v>
          </cell>
          <cell r="AH128">
            <v>0</v>
          </cell>
          <cell r="AM128">
            <v>0</v>
          </cell>
          <cell r="AQ128">
            <v>1800</v>
          </cell>
          <cell r="AR128">
            <v>0</v>
          </cell>
          <cell r="AT128">
            <v>0</v>
          </cell>
          <cell r="AU128">
            <v>0</v>
          </cell>
          <cell r="AW128">
            <v>0</v>
          </cell>
          <cell r="AY128">
            <v>0</v>
          </cell>
          <cell r="AZ128">
            <v>0</v>
          </cell>
          <cell r="BB128">
            <v>0</v>
          </cell>
          <cell r="BD128">
            <v>0</v>
          </cell>
          <cell r="BE128">
            <v>0</v>
          </cell>
          <cell r="BG128">
            <v>0</v>
          </cell>
          <cell r="BI128">
            <v>0</v>
          </cell>
          <cell r="BJ128">
            <v>0</v>
          </cell>
          <cell r="BL128">
            <v>0</v>
          </cell>
          <cell r="BN128">
            <v>0</v>
          </cell>
          <cell r="BO128">
            <v>0</v>
          </cell>
          <cell r="BQ128">
            <v>0</v>
          </cell>
          <cell r="BS128">
            <v>0</v>
          </cell>
          <cell r="BT128">
            <v>0</v>
          </cell>
          <cell r="BV128">
            <v>0</v>
          </cell>
          <cell r="BX128">
            <v>0</v>
          </cell>
          <cell r="BY128">
            <v>0</v>
          </cell>
          <cell r="BZ128">
            <v>40010</v>
          </cell>
          <cell r="CA128">
            <v>40010</v>
          </cell>
          <cell r="CB128">
            <v>71218</v>
          </cell>
          <cell r="CC128">
            <v>66899000</v>
          </cell>
        </row>
        <row r="129">
          <cell r="A129" t="str">
            <v>휴.CRM1</v>
          </cell>
          <cell r="B129" t="str">
            <v>국산</v>
          </cell>
          <cell r="C129" t="str">
            <v>각형</v>
          </cell>
          <cell r="D129" t="str">
            <v>Cell</v>
          </cell>
          <cell r="E129" t="str">
            <v>423048</v>
          </cell>
          <cell r="F129" t="str">
            <v>423048A1</v>
          </cell>
          <cell r="G129" t="str">
            <v>423048A1</v>
          </cell>
          <cell r="H129" t="str">
            <v>뉴젠텔레콤</v>
          </cell>
          <cell r="I129" t="str">
            <v>에스엠시</v>
          </cell>
          <cell r="J129" t="str">
            <v>로컬</v>
          </cell>
          <cell r="K129" t="str">
            <v>KRW</v>
          </cell>
          <cell r="L129" t="str">
            <v>내수</v>
          </cell>
          <cell r="M129" t="str">
            <v>송병주</v>
          </cell>
          <cell r="N129">
            <v>1</v>
          </cell>
          <cell r="O129" t="str">
            <v>휴대폰</v>
          </cell>
          <cell r="P129" t="str">
            <v>연결기준</v>
          </cell>
          <cell r="S129">
            <v>0</v>
          </cell>
          <cell r="X129">
            <v>0</v>
          </cell>
          <cell r="AC129">
            <v>0</v>
          </cell>
          <cell r="AH129">
            <v>0</v>
          </cell>
          <cell r="AM129">
            <v>0</v>
          </cell>
          <cell r="AQ129">
            <v>1700</v>
          </cell>
          <cell r="AR129">
            <v>0</v>
          </cell>
          <cell r="AT129">
            <v>0</v>
          </cell>
          <cell r="AU129">
            <v>0</v>
          </cell>
          <cell r="AW129">
            <v>0</v>
          </cell>
          <cell r="AY129">
            <v>0</v>
          </cell>
          <cell r="AZ129">
            <v>0</v>
          </cell>
          <cell r="BB129">
            <v>0</v>
          </cell>
          <cell r="BD129">
            <v>0</v>
          </cell>
          <cell r="BE129">
            <v>0</v>
          </cell>
          <cell r="BG129">
            <v>0</v>
          </cell>
          <cell r="BI129">
            <v>0</v>
          </cell>
          <cell r="BJ129">
            <v>0</v>
          </cell>
          <cell r="BL129">
            <v>0</v>
          </cell>
          <cell r="BN129">
            <v>0</v>
          </cell>
          <cell r="BO129">
            <v>0</v>
          </cell>
          <cell r="BQ129">
            <v>0</v>
          </cell>
          <cell r="BS129">
            <v>0</v>
          </cell>
          <cell r="BT129">
            <v>0</v>
          </cell>
          <cell r="BV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</row>
        <row r="130">
          <cell r="A130" t="str">
            <v>휴.CRM1</v>
          </cell>
          <cell r="B130" t="str">
            <v>국산</v>
          </cell>
          <cell r="C130" t="str">
            <v>각형</v>
          </cell>
          <cell r="D130" t="str">
            <v>Cell</v>
          </cell>
          <cell r="E130" t="str">
            <v>523443</v>
          </cell>
          <cell r="F130" t="str">
            <v>523443L1(H/P)</v>
          </cell>
          <cell r="G130" t="str">
            <v>523443L1(H/P)</v>
          </cell>
          <cell r="H130" t="str">
            <v>파워로직스</v>
          </cell>
          <cell r="I130" t="str">
            <v>파워로직스</v>
          </cell>
          <cell r="J130" t="str">
            <v>로컬</v>
          </cell>
          <cell r="K130" t="str">
            <v>KRW</v>
          </cell>
          <cell r="L130" t="str">
            <v>내수</v>
          </cell>
          <cell r="M130" t="str">
            <v>송병주</v>
          </cell>
          <cell r="N130">
            <v>1</v>
          </cell>
          <cell r="O130" t="str">
            <v>휴대폰</v>
          </cell>
          <cell r="P130" t="str">
            <v>연결기준</v>
          </cell>
          <cell r="R130">
            <v>2000</v>
          </cell>
          <cell r="S130">
            <v>500</v>
          </cell>
          <cell r="T130">
            <v>500</v>
          </cell>
          <cell r="U130">
            <v>0</v>
          </cell>
          <cell r="V130">
            <v>1000000</v>
          </cell>
          <cell r="X130">
            <v>0</v>
          </cell>
          <cell r="AC130">
            <v>0</v>
          </cell>
          <cell r="AH130">
            <v>0</v>
          </cell>
          <cell r="AM130">
            <v>0</v>
          </cell>
          <cell r="AR130">
            <v>0</v>
          </cell>
          <cell r="AT130">
            <v>0</v>
          </cell>
          <cell r="AU130">
            <v>0</v>
          </cell>
          <cell r="AW130">
            <v>0</v>
          </cell>
          <cell r="AY130">
            <v>0</v>
          </cell>
          <cell r="AZ130">
            <v>0</v>
          </cell>
          <cell r="BB130">
            <v>0</v>
          </cell>
          <cell r="BD130">
            <v>0</v>
          </cell>
          <cell r="BE130">
            <v>0</v>
          </cell>
          <cell r="BG130">
            <v>0</v>
          </cell>
          <cell r="BI130">
            <v>0</v>
          </cell>
          <cell r="BJ130">
            <v>0</v>
          </cell>
          <cell r="BL130">
            <v>0</v>
          </cell>
          <cell r="BN130">
            <v>0</v>
          </cell>
          <cell r="BO130">
            <v>0</v>
          </cell>
          <cell r="BQ130">
            <v>0</v>
          </cell>
          <cell r="BS130">
            <v>0</v>
          </cell>
          <cell r="BT130">
            <v>0</v>
          </cell>
          <cell r="BV130">
            <v>0</v>
          </cell>
          <cell r="BX130">
            <v>0</v>
          </cell>
          <cell r="BY130">
            <v>0</v>
          </cell>
          <cell r="BZ130">
            <v>500</v>
          </cell>
          <cell r="CA130">
            <v>500</v>
          </cell>
          <cell r="CB130">
            <v>0</v>
          </cell>
          <cell r="CC130">
            <v>1000000</v>
          </cell>
        </row>
        <row r="131">
          <cell r="A131" t="str">
            <v>휴.CRM1</v>
          </cell>
          <cell r="B131" t="str">
            <v>국산</v>
          </cell>
          <cell r="C131" t="str">
            <v>각형</v>
          </cell>
          <cell r="D131" t="str">
            <v>Cell</v>
          </cell>
          <cell r="E131" t="str">
            <v>423048</v>
          </cell>
          <cell r="F131" t="str">
            <v>423048A1</v>
          </cell>
          <cell r="G131" t="str">
            <v>423048A1</v>
          </cell>
          <cell r="H131" t="str">
            <v>벨웨이브</v>
          </cell>
          <cell r="I131" t="str">
            <v>벨웨이브</v>
          </cell>
          <cell r="J131" t="str">
            <v>로컬</v>
          </cell>
          <cell r="K131" t="str">
            <v>KRW</v>
          </cell>
          <cell r="L131" t="str">
            <v>내수</v>
          </cell>
          <cell r="M131" t="str">
            <v>송병주</v>
          </cell>
          <cell r="N131">
            <v>1</v>
          </cell>
          <cell r="O131" t="str">
            <v>휴대폰</v>
          </cell>
          <cell r="P131" t="str">
            <v>연결기준</v>
          </cell>
          <cell r="S131">
            <v>0</v>
          </cell>
          <cell r="X131">
            <v>0</v>
          </cell>
          <cell r="AC131">
            <v>0</v>
          </cell>
          <cell r="AH131">
            <v>0</v>
          </cell>
          <cell r="AM131">
            <v>0</v>
          </cell>
          <cell r="AR131">
            <v>0</v>
          </cell>
          <cell r="AT131">
            <v>0</v>
          </cell>
          <cell r="AU131">
            <v>0</v>
          </cell>
          <cell r="AW131">
            <v>0</v>
          </cell>
          <cell r="AY131">
            <v>0</v>
          </cell>
          <cell r="AZ131">
            <v>0</v>
          </cell>
          <cell r="BB131">
            <v>0</v>
          </cell>
          <cell r="BD131">
            <v>0</v>
          </cell>
          <cell r="BE131">
            <v>0</v>
          </cell>
          <cell r="BG131">
            <v>0</v>
          </cell>
          <cell r="BI131">
            <v>0</v>
          </cell>
          <cell r="BJ131">
            <v>0</v>
          </cell>
          <cell r="BL131">
            <v>0</v>
          </cell>
          <cell r="BN131">
            <v>0</v>
          </cell>
          <cell r="BO131">
            <v>0</v>
          </cell>
          <cell r="BQ131">
            <v>0</v>
          </cell>
          <cell r="BS131">
            <v>0</v>
          </cell>
          <cell r="BT131">
            <v>0</v>
          </cell>
          <cell r="BV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</row>
        <row r="132">
          <cell r="A132" t="str">
            <v>휴.CRM1</v>
          </cell>
          <cell r="B132" t="str">
            <v>국산</v>
          </cell>
          <cell r="C132" t="str">
            <v>각형</v>
          </cell>
          <cell r="D132" t="str">
            <v>Cell</v>
          </cell>
          <cell r="E132" t="str">
            <v>523450</v>
          </cell>
          <cell r="F132" t="str">
            <v>523450C1(H/P)</v>
          </cell>
          <cell r="G132" t="str">
            <v>523450C1(H/P)</v>
          </cell>
          <cell r="H132" t="str">
            <v>파워로직스</v>
          </cell>
          <cell r="I132" t="str">
            <v>파워로직스</v>
          </cell>
          <cell r="J132" t="str">
            <v>내수</v>
          </cell>
          <cell r="K132" t="str">
            <v>KRW</v>
          </cell>
          <cell r="L132" t="str">
            <v>내수</v>
          </cell>
          <cell r="M132" t="str">
            <v>송병주</v>
          </cell>
          <cell r="N132">
            <v>1</v>
          </cell>
          <cell r="O132" t="str">
            <v>기타</v>
          </cell>
          <cell r="P132" t="str">
            <v>연결기준</v>
          </cell>
          <cell r="R132">
            <v>1800</v>
          </cell>
          <cell r="S132">
            <v>1000</v>
          </cell>
          <cell r="T132">
            <v>1000</v>
          </cell>
          <cell r="U132">
            <v>0</v>
          </cell>
          <cell r="V132">
            <v>1800000</v>
          </cell>
          <cell r="W132">
            <v>1809.375</v>
          </cell>
          <cell r="X132">
            <v>6400</v>
          </cell>
          <cell r="Y132">
            <v>6400</v>
          </cell>
          <cell r="Z132">
            <v>0</v>
          </cell>
          <cell r="AA132">
            <v>11580000</v>
          </cell>
          <cell r="AB132">
            <v>1808.476821192053</v>
          </cell>
          <cell r="AC132">
            <v>60400</v>
          </cell>
          <cell r="AD132">
            <v>60400</v>
          </cell>
          <cell r="AE132">
            <v>0</v>
          </cell>
          <cell r="AF132">
            <v>109232000</v>
          </cell>
          <cell r="AG132">
            <v>1830.2325581395348</v>
          </cell>
          <cell r="AH132">
            <v>17200</v>
          </cell>
          <cell r="AI132">
            <v>17200</v>
          </cell>
          <cell r="AJ132">
            <v>0</v>
          </cell>
          <cell r="AK132">
            <v>31480000</v>
          </cell>
          <cell r="AL132">
            <v>1784.5360824742268</v>
          </cell>
          <cell r="AM132">
            <v>19400</v>
          </cell>
          <cell r="AN132">
            <v>19400</v>
          </cell>
          <cell r="AO132">
            <v>0</v>
          </cell>
          <cell r="AP132">
            <v>34620000</v>
          </cell>
          <cell r="AR132">
            <v>0</v>
          </cell>
          <cell r="AT132">
            <v>0</v>
          </cell>
          <cell r="AU132">
            <v>0</v>
          </cell>
          <cell r="AW132">
            <v>0</v>
          </cell>
          <cell r="AY132">
            <v>0</v>
          </cell>
          <cell r="AZ132">
            <v>0</v>
          </cell>
          <cell r="BB132">
            <v>0</v>
          </cell>
          <cell r="BD132">
            <v>0</v>
          </cell>
          <cell r="BE132">
            <v>0</v>
          </cell>
          <cell r="BG132">
            <v>0</v>
          </cell>
          <cell r="BI132">
            <v>0</v>
          </cell>
          <cell r="BJ132">
            <v>0</v>
          </cell>
          <cell r="BL132">
            <v>0</v>
          </cell>
          <cell r="BN132">
            <v>0</v>
          </cell>
          <cell r="BO132">
            <v>0</v>
          </cell>
          <cell r="BQ132">
            <v>0</v>
          </cell>
          <cell r="BS132">
            <v>0</v>
          </cell>
          <cell r="BT132">
            <v>0</v>
          </cell>
          <cell r="BV132">
            <v>0</v>
          </cell>
          <cell r="BX132">
            <v>0</v>
          </cell>
          <cell r="BY132">
            <v>0</v>
          </cell>
          <cell r="BZ132">
            <v>104400</v>
          </cell>
          <cell r="CA132">
            <v>104400</v>
          </cell>
          <cell r="CB132">
            <v>0</v>
          </cell>
          <cell r="CC132">
            <v>188712000</v>
          </cell>
        </row>
        <row r="133">
          <cell r="A133" t="str">
            <v>휴.CRM1</v>
          </cell>
          <cell r="B133" t="str">
            <v>국산</v>
          </cell>
          <cell r="C133" t="str">
            <v>각형</v>
          </cell>
          <cell r="D133" t="str">
            <v>Cell</v>
          </cell>
          <cell r="E133" t="str">
            <v>523048</v>
          </cell>
          <cell r="F133" t="str">
            <v>523048A1</v>
          </cell>
          <cell r="G133" t="str">
            <v>523048A1</v>
          </cell>
          <cell r="H133" t="str">
            <v>넥스콘테크놀러지</v>
          </cell>
          <cell r="I133" t="str">
            <v>넥스콘테크놀러지</v>
          </cell>
          <cell r="J133" t="str">
            <v>내수</v>
          </cell>
          <cell r="K133" t="str">
            <v>KRW</v>
          </cell>
          <cell r="L133" t="str">
            <v>내수</v>
          </cell>
          <cell r="M133" t="str">
            <v>송병주</v>
          </cell>
          <cell r="N133">
            <v>1</v>
          </cell>
          <cell r="O133" t="str">
            <v>기타</v>
          </cell>
          <cell r="P133" t="str">
            <v>연결기준</v>
          </cell>
          <cell r="R133">
            <v>1800</v>
          </cell>
          <cell r="S133">
            <v>2800</v>
          </cell>
          <cell r="T133">
            <v>2800</v>
          </cell>
          <cell r="U133">
            <v>0</v>
          </cell>
          <cell r="V133">
            <v>5040000</v>
          </cell>
          <cell r="W133">
            <v>1800</v>
          </cell>
          <cell r="X133">
            <v>4200</v>
          </cell>
          <cell r="Y133">
            <v>4200</v>
          </cell>
          <cell r="Z133">
            <v>0</v>
          </cell>
          <cell r="AA133">
            <v>7560000</v>
          </cell>
          <cell r="AB133">
            <v>1800</v>
          </cell>
          <cell r="AC133">
            <v>10800</v>
          </cell>
          <cell r="AD133">
            <v>10800</v>
          </cell>
          <cell r="AE133">
            <v>0</v>
          </cell>
          <cell r="AF133">
            <v>19440000</v>
          </cell>
          <cell r="AH133">
            <v>0</v>
          </cell>
          <cell r="AM133">
            <v>0</v>
          </cell>
          <cell r="AR133">
            <v>0</v>
          </cell>
          <cell r="AT133">
            <v>0</v>
          </cell>
          <cell r="AU133">
            <v>0</v>
          </cell>
          <cell r="AW133">
            <v>0</v>
          </cell>
          <cell r="AY133">
            <v>0</v>
          </cell>
          <cell r="AZ133">
            <v>0</v>
          </cell>
          <cell r="BB133">
            <v>0</v>
          </cell>
          <cell r="BD133">
            <v>0</v>
          </cell>
          <cell r="BE133">
            <v>0</v>
          </cell>
          <cell r="BG133">
            <v>0</v>
          </cell>
          <cell r="BI133">
            <v>0</v>
          </cell>
          <cell r="BJ133">
            <v>0</v>
          </cell>
          <cell r="BL133">
            <v>0</v>
          </cell>
          <cell r="BN133">
            <v>0</v>
          </cell>
          <cell r="BO133">
            <v>0</v>
          </cell>
          <cell r="BQ133">
            <v>0</v>
          </cell>
          <cell r="BS133">
            <v>0</v>
          </cell>
          <cell r="BT133">
            <v>0</v>
          </cell>
          <cell r="BV133">
            <v>0</v>
          </cell>
          <cell r="BX133">
            <v>0</v>
          </cell>
          <cell r="BY133">
            <v>0</v>
          </cell>
          <cell r="BZ133">
            <v>17800</v>
          </cell>
          <cell r="CA133">
            <v>17800</v>
          </cell>
          <cell r="CB133">
            <v>0</v>
          </cell>
          <cell r="CC133">
            <v>32040000</v>
          </cell>
        </row>
        <row r="134">
          <cell r="A134" t="str">
            <v>휴.CRM1</v>
          </cell>
          <cell r="B134" t="str">
            <v>국산</v>
          </cell>
          <cell r="C134" t="str">
            <v>폴리머</v>
          </cell>
          <cell r="D134" t="str">
            <v>Cell</v>
          </cell>
          <cell r="E134" t="str">
            <v>473850</v>
          </cell>
          <cell r="F134" t="str">
            <v>473850A1</v>
          </cell>
          <cell r="G134" t="str">
            <v>473850A1</v>
          </cell>
          <cell r="H134" t="str">
            <v>에스피에스</v>
          </cell>
          <cell r="I134" t="str">
            <v>에스피에스</v>
          </cell>
          <cell r="J134" t="str">
            <v>내수</v>
          </cell>
          <cell r="K134" t="str">
            <v>KRW</v>
          </cell>
          <cell r="L134" t="str">
            <v>내수</v>
          </cell>
          <cell r="M134" t="str">
            <v>송병주</v>
          </cell>
          <cell r="N134">
            <v>1</v>
          </cell>
          <cell r="O134" t="str">
            <v>기타</v>
          </cell>
          <cell r="P134" t="str">
            <v>연결기준</v>
          </cell>
          <cell r="R134">
            <v>2500</v>
          </cell>
          <cell r="S134">
            <v>200</v>
          </cell>
          <cell r="T134">
            <v>200</v>
          </cell>
          <cell r="U134">
            <v>0</v>
          </cell>
          <cell r="V134">
            <v>500000</v>
          </cell>
          <cell r="W134">
            <v>2500</v>
          </cell>
          <cell r="X134">
            <v>5000</v>
          </cell>
          <cell r="Y134">
            <v>5000</v>
          </cell>
          <cell r="Z134">
            <v>0</v>
          </cell>
          <cell r="AA134">
            <v>12500000</v>
          </cell>
          <cell r="AC134">
            <v>0</v>
          </cell>
          <cell r="AH134">
            <v>0</v>
          </cell>
          <cell r="AM134">
            <v>0</v>
          </cell>
          <cell r="AR134">
            <v>0</v>
          </cell>
          <cell r="AT134">
            <v>0</v>
          </cell>
          <cell r="AU134">
            <v>0</v>
          </cell>
          <cell r="AW134">
            <v>0</v>
          </cell>
          <cell r="AY134">
            <v>0</v>
          </cell>
          <cell r="AZ134">
            <v>0</v>
          </cell>
          <cell r="BB134">
            <v>0</v>
          </cell>
          <cell r="BD134">
            <v>0</v>
          </cell>
          <cell r="BE134">
            <v>0</v>
          </cell>
          <cell r="BG134">
            <v>0</v>
          </cell>
          <cell r="BI134">
            <v>0</v>
          </cell>
          <cell r="BJ134">
            <v>0</v>
          </cell>
          <cell r="BL134">
            <v>0</v>
          </cell>
          <cell r="BN134">
            <v>0</v>
          </cell>
          <cell r="BO134">
            <v>0</v>
          </cell>
          <cell r="BQ134">
            <v>0</v>
          </cell>
          <cell r="BS134">
            <v>0</v>
          </cell>
          <cell r="BT134">
            <v>0</v>
          </cell>
          <cell r="BV134">
            <v>0</v>
          </cell>
          <cell r="BX134">
            <v>0</v>
          </cell>
          <cell r="BY134">
            <v>0</v>
          </cell>
          <cell r="BZ134">
            <v>5200</v>
          </cell>
          <cell r="CA134">
            <v>5200</v>
          </cell>
          <cell r="CB134">
            <v>0</v>
          </cell>
          <cell r="CC134">
            <v>13000000</v>
          </cell>
        </row>
        <row r="135">
          <cell r="A135" t="str">
            <v>휴.CRM1</v>
          </cell>
          <cell r="B135" t="str">
            <v>국산</v>
          </cell>
          <cell r="C135" t="str">
            <v>각형</v>
          </cell>
          <cell r="D135" t="str">
            <v>Cell</v>
          </cell>
          <cell r="E135" t="str">
            <v>363450</v>
          </cell>
          <cell r="F135" t="str">
            <v>363450B1(H/P)</v>
          </cell>
          <cell r="G135" t="str">
            <v>363450B1(H/P)</v>
          </cell>
          <cell r="H135" t="str">
            <v>스마트파워</v>
          </cell>
          <cell r="I135" t="str">
            <v>스마트파워</v>
          </cell>
          <cell r="J135" t="str">
            <v>내수</v>
          </cell>
          <cell r="K135" t="str">
            <v>KRW</v>
          </cell>
          <cell r="L135" t="str">
            <v>내수</v>
          </cell>
          <cell r="M135" t="str">
            <v>이순혁</v>
          </cell>
          <cell r="N135">
            <v>1</v>
          </cell>
          <cell r="O135" t="str">
            <v>기타</v>
          </cell>
          <cell r="P135" t="str">
            <v>연결기준</v>
          </cell>
          <cell r="W135">
            <v>1960</v>
          </cell>
          <cell r="X135">
            <v>500</v>
          </cell>
          <cell r="Y135">
            <v>500</v>
          </cell>
          <cell r="Z135">
            <v>0</v>
          </cell>
          <cell r="AA135">
            <v>980000</v>
          </cell>
          <cell r="AB135">
            <v>2000</v>
          </cell>
          <cell r="AC135">
            <v>5000</v>
          </cell>
          <cell r="AD135">
            <v>5000</v>
          </cell>
          <cell r="AE135">
            <v>0</v>
          </cell>
          <cell r="AF135">
            <v>10000000</v>
          </cell>
          <cell r="AG135">
            <v>2000</v>
          </cell>
          <cell r="AH135">
            <v>4000</v>
          </cell>
          <cell r="AI135">
            <v>4000</v>
          </cell>
          <cell r="AJ135">
            <v>0</v>
          </cell>
          <cell r="AK135">
            <v>8000000</v>
          </cell>
          <cell r="AM135">
            <v>0</v>
          </cell>
          <cell r="AQ135">
            <v>1900</v>
          </cell>
          <cell r="AR135">
            <v>0</v>
          </cell>
          <cell r="AT135">
            <v>0</v>
          </cell>
          <cell r="AU135">
            <v>0</v>
          </cell>
          <cell r="AV135">
            <v>1900</v>
          </cell>
          <cell r="AW135">
            <v>0</v>
          </cell>
          <cell r="AY135">
            <v>0</v>
          </cell>
          <cell r="AZ135">
            <v>0</v>
          </cell>
          <cell r="BA135">
            <v>1900</v>
          </cell>
          <cell r="BB135">
            <v>0</v>
          </cell>
          <cell r="BD135">
            <v>0</v>
          </cell>
          <cell r="BE135">
            <v>0</v>
          </cell>
          <cell r="BF135">
            <v>1900</v>
          </cell>
          <cell r="BG135">
            <v>0</v>
          </cell>
          <cell r="BI135">
            <v>0</v>
          </cell>
          <cell r="BJ135">
            <v>0</v>
          </cell>
          <cell r="BL135">
            <v>0</v>
          </cell>
          <cell r="BN135">
            <v>0</v>
          </cell>
          <cell r="BO135">
            <v>0</v>
          </cell>
          <cell r="BQ135">
            <v>0</v>
          </cell>
          <cell r="BS135">
            <v>0</v>
          </cell>
          <cell r="BT135">
            <v>0</v>
          </cell>
          <cell r="BV135">
            <v>0</v>
          </cell>
          <cell r="BX135">
            <v>0</v>
          </cell>
          <cell r="BY135">
            <v>0</v>
          </cell>
          <cell r="BZ135">
            <v>9500</v>
          </cell>
          <cell r="CA135">
            <v>9500</v>
          </cell>
          <cell r="CB135">
            <v>0</v>
          </cell>
          <cell r="CC135">
            <v>18980000</v>
          </cell>
        </row>
        <row r="136">
          <cell r="A136" t="str">
            <v>휴.CRM1</v>
          </cell>
          <cell r="B136" t="str">
            <v>국산</v>
          </cell>
          <cell r="C136" t="str">
            <v>각형</v>
          </cell>
          <cell r="D136" t="str">
            <v>Cell</v>
          </cell>
          <cell r="E136" t="str">
            <v>363450</v>
          </cell>
          <cell r="F136" t="str">
            <v>363450B1(I/P)</v>
          </cell>
          <cell r="G136" t="str">
            <v>363450B1(I/P)</v>
          </cell>
          <cell r="H136" t="str">
            <v>스마트파워</v>
          </cell>
          <cell r="I136" t="str">
            <v>스마트파워</v>
          </cell>
          <cell r="J136" t="str">
            <v>내수</v>
          </cell>
          <cell r="K136" t="str">
            <v>KRW</v>
          </cell>
          <cell r="L136" t="str">
            <v>내수</v>
          </cell>
          <cell r="M136" t="str">
            <v>이순혁</v>
          </cell>
          <cell r="N136">
            <v>1</v>
          </cell>
          <cell r="O136" t="str">
            <v>기타</v>
          </cell>
          <cell r="P136" t="str">
            <v>연결기준</v>
          </cell>
          <cell r="W136">
            <v>2000</v>
          </cell>
          <cell r="X136">
            <v>2500</v>
          </cell>
          <cell r="Y136">
            <v>2500</v>
          </cell>
          <cell r="Z136">
            <v>0</v>
          </cell>
          <cell r="AA136">
            <v>5000000</v>
          </cell>
          <cell r="AB136">
            <v>2000</v>
          </cell>
          <cell r="AC136">
            <v>-2500</v>
          </cell>
          <cell r="AD136">
            <v>-2500</v>
          </cell>
          <cell r="AE136">
            <v>0</v>
          </cell>
          <cell r="AF136">
            <v>-5000000</v>
          </cell>
          <cell r="AH136">
            <v>0</v>
          </cell>
          <cell r="AL136">
            <v>1900</v>
          </cell>
          <cell r="AM136">
            <v>50</v>
          </cell>
          <cell r="AN136">
            <v>50</v>
          </cell>
          <cell r="AO136">
            <v>0</v>
          </cell>
          <cell r="AP136">
            <v>95000</v>
          </cell>
          <cell r="AR136">
            <v>0</v>
          </cell>
          <cell r="AT136">
            <v>0</v>
          </cell>
          <cell r="AU136">
            <v>0</v>
          </cell>
          <cell r="AW136">
            <v>0</v>
          </cell>
          <cell r="AY136">
            <v>0</v>
          </cell>
          <cell r="AZ136">
            <v>0</v>
          </cell>
          <cell r="BB136">
            <v>0</v>
          </cell>
          <cell r="BD136">
            <v>0</v>
          </cell>
          <cell r="BE136">
            <v>0</v>
          </cell>
          <cell r="BG136">
            <v>0</v>
          </cell>
          <cell r="BI136">
            <v>0</v>
          </cell>
          <cell r="BJ136">
            <v>0</v>
          </cell>
          <cell r="BL136">
            <v>0</v>
          </cell>
          <cell r="BN136">
            <v>0</v>
          </cell>
          <cell r="BO136">
            <v>0</v>
          </cell>
          <cell r="BQ136">
            <v>0</v>
          </cell>
          <cell r="BS136">
            <v>0</v>
          </cell>
          <cell r="BT136">
            <v>0</v>
          </cell>
          <cell r="BV136">
            <v>0</v>
          </cell>
          <cell r="BX136">
            <v>0</v>
          </cell>
          <cell r="BY136">
            <v>0</v>
          </cell>
          <cell r="BZ136">
            <v>50</v>
          </cell>
          <cell r="CA136">
            <v>50</v>
          </cell>
          <cell r="CB136">
            <v>0</v>
          </cell>
          <cell r="CC136">
            <v>95000</v>
          </cell>
        </row>
        <row r="137">
          <cell r="A137" t="str">
            <v>휴.CRM1</v>
          </cell>
          <cell r="B137" t="str">
            <v>국산</v>
          </cell>
          <cell r="C137" t="str">
            <v>각형</v>
          </cell>
          <cell r="D137" t="str">
            <v>Cell</v>
          </cell>
          <cell r="E137" t="str">
            <v>423450</v>
          </cell>
          <cell r="F137" t="str">
            <v>423450C1(H/P)</v>
          </cell>
          <cell r="G137" t="str">
            <v>423450C1(H/P)</v>
          </cell>
          <cell r="H137" t="str">
            <v>유비컴</v>
          </cell>
          <cell r="I137" t="str">
            <v>유비컴</v>
          </cell>
          <cell r="J137" t="str">
            <v>내수</v>
          </cell>
          <cell r="K137" t="str">
            <v>KRW</v>
          </cell>
          <cell r="L137" t="str">
            <v>내수</v>
          </cell>
          <cell r="M137" t="str">
            <v>이순혁</v>
          </cell>
          <cell r="N137">
            <v>1</v>
          </cell>
          <cell r="O137" t="str">
            <v>기타</v>
          </cell>
          <cell r="P137" t="str">
            <v>연결기준</v>
          </cell>
          <cell r="R137">
            <v>1900</v>
          </cell>
          <cell r="S137">
            <v>100</v>
          </cell>
          <cell r="T137">
            <v>100</v>
          </cell>
          <cell r="U137">
            <v>0</v>
          </cell>
          <cell r="V137">
            <v>190000</v>
          </cell>
          <cell r="X137">
            <v>0</v>
          </cell>
          <cell r="AB137">
            <v>1806.1843640606767</v>
          </cell>
          <cell r="AC137">
            <v>42850</v>
          </cell>
          <cell r="AD137">
            <v>42850</v>
          </cell>
          <cell r="AE137">
            <v>42114</v>
          </cell>
          <cell r="AF137">
            <v>77395000</v>
          </cell>
          <cell r="AG137">
            <v>1791.1399008781846</v>
          </cell>
          <cell r="AH137">
            <v>115010</v>
          </cell>
          <cell r="AI137">
            <v>115010</v>
          </cell>
          <cell r="AJ137">
            <v>0</v>
          </cell>
          <cell r="AK137">
            <v>205999000</v>
          </cell>
          <cell r="AL137">
            <v>1799.647473560517</v>
          </cell>
          <cell r="AM137">
            <v>85100</v>
          </cell>
          <cell r="AN137">
            <v>85100</v>
          </cell>
          <cell r="AO137">
            <v>0</v>
          </cell>
          <cell r="AP137">
            <v>153150000</v>
          </cell>
          <cell r="AQ137">
            <v>1800</v>
          </cell>
          <cell r="AR137">
            <v>30000</v>
          </cell>
          <cell r="AS137">
            <v>30000</v>
          </cell>
          <cell r="AT137">
            <v>54000000</v>
          </cell>
          <cell r="AU137">
            <v>54000000</v>
          </cell>
          <cell r="AV137">
            <v>1800</v>
          </cell>
          <cell r="AW137">
            <v>50000</v>
          </cell>
          <cell r="AX137">
            <v>50000</v>
          </cell>
          <cell r="AY137">
            <v>90000000</v>
          </cell>
          <cell r="AZ137">
            <v>90000000</v>
          </cell>
          <cell r="BA137">
            <v>1800</v>
          </cell>
          <cell r="BB137">
            <v>50000</v>
          </cell>
          <cell r="BC137">
            <v>50000</v>
          </cell>
          <cell r="BD137">
            <v>90000000</v>
          </cell>
          <cell r="BE137">
            <v>90000000</v>
          </cell>
          <cell r="BF137">
            <v>1800</v>
          </cell>
          <cell r="BG137">
            <v>30000</v>
          </cell>
          <cell r="BH137">
            <v>30000</v>
          </cell>
          <cell r="BI137">
            <v>54000000</v>
          </cell>
          <cell r="BJ137">
            <v>54000000</v>
          </cell>
          <cell r="BK137">
            <v>1800</v>
          </cell>
          <cell r="BL137">
            <v>30000</v>
          </cell>
          <cell r="BM137">
            <v>30000</v>
          </cell>
          <cell r="BN137">
            <v>54000000</v>
          </cell>
          <cell r="BO137">
            <v>54000000</v>
          </cell>
          <cell r="BP137">
            <v>1800</v>
          </cell>
          <cell r="BQ137">
            <v>30000</v>
          </cell>
          <cell r="BR137">
            <v>30000</v>
          </cell>
          <cell r="BS137">
            <v>54000000</v>
          </cell>
          <cell r="BT137">
            <v>54000000</v>
          </cell>
          <cell r="BV137">
            <v>0</v>
          </cell>
          <cell r="BX137">
            <v>0</v>
          </cell>
          <cell r="BY137">
            <v>0</v>
          </cell>
          <cell r="BZ137">
            <v>463060</v>
          </cell>
          <cell r="CA137">
            <v>463060</v>
          </cell>
          <cell r="CB137">
            <v>396042114</v>
          </cell>
          <cell r="CC137">
            <v>832734000</v>
          </cell>
        </row>
        <row r="138">
          <cell r="A138" t="str">
            <v>휴.CRM1</v>
          </cell>
          <cell r="B138" t="str">
            <v>국산</v>
          </cell>
          <cell r="C138" t="str">
            <v>각형</v>
          </cell>
          <cell r="D138" t="str">
            <v>Cell</v>
          </cell>
          <cell r="E138" t="str">
            <v>423450</v>
          </cell>
          <cell r="F138" t="str">
            <v>423450C1(I/P)</v>
          </cell>
          <cell r="G138" t="str">
            <v>423450C1(I/P)</v>
          </cell>
          <cell r="H138" t="str">
            <v>에쓰이텍</v>
          </cell>
          <cell r="I138" t="str">
            <v>에쓰이텍</v>
          </cell>
          <cell r="J138" t="str">
            <v>내수</v>
          </cell>
          <cell r="K138" t="str">
            <v>KRW</v>
          </cell>
          <cell r="L138" t="str">
            <v>내수</v>
          </cell>
          <cell r="M138" t="str">
            <v>이순혁</v>
          </cell>
          <cell r="N138">
            <v>1</v>
          </cell>
          <cell r="O138" t="str">
            <v>기타</v>
          </cell>
          <cell r="P138" t="str">
            <v>연결기준</v>
          </cell>
          <cell r="R138">
            <v>2000</v>
          </cell>
          <cell r="S138">
            <v>500</v>
          </cell>
          <cell r="T138">
            <v>500</v>
          </cell>
          <cell r="U138">
            <v>0</v>
          </cell>
          <cell r="V138">
            <v>1000000</v>
          </cell>
          <cell r="X138">
            <v>0</v>
          </cell>
          <cell r="AB138">
            <v>1816.3934426229507</v>
          </cell>
          <cell r="AC138">
            <v>6100</v>
          </cell>
          <cell r="AD138">
            <v>6100</v>
          </cell>
          <cell r="AE138">
            <v>0</v>
          </cell>
          <cell r="AF138">
            <v>11080000</v>
          </cell>
          <cell r="AG138">
            <v>2000</v>
          </cell>
          <cell r="AH138">
            <v>500</v>
          </cell>
          <cell r="AI138">
            <v>500</v>
          </cell>
          <cell r="AJ138">
            <v>0</v>
          </cell>
          <cell r="AK138">
            <v>1000000</v>
          </cell>
          <cell r="AL138">
            <v>1767.5</v>
          </cell>
          <cell r="AM138">
            <v>40000</v>
          </cell>
          <cell r="AN138">
            <v>40000</v>
          </cell>
          <cell r="AO138">
            <v>18058</v>
          </cell>
          <cell r="AP138">
            <v>70700000</v>
          </cell>
          <cell r="AQ138">
            <v>1800</v>
          </cell>
          <cell r="AR138">
            <v>30000</v>
          </cell>
          <cell r="AS138">
            <v>30000</v>
          </cell>
          <cell r="AT138">
            <v>54000000</v>
          </cell>
          <cell r="AU138">
            <v>54000000</v>
          </cell>
          <cell r="AW138">
            <v>0</v>
          </cell>
          <cell r="AY138">
            <v>0</v>
          </cell>
          <cell r="AZ138">
            <v>0</v>
          </cell>
          <cell r="BB138">
            <v>0</v>
          </cell>
          <cell r="BD138">
            <v>0</v>
          </cell>
          <cell r="BE138">
            <v>0</v>
          </cell>
          <cell r="BG138">
            <v>0</v>
          </cell>
          <cell r="BI138">
            <v>0</v>
          </cell>
          <cell r="BJ138">
            <v>0</v>
          </cell>
          <cell r="BL138">
            <v>0</v>
          </cell>
          <cell r="BN138">
            <v>0</v>
          </cell>
          <cell r="BO138">
            <v>0</v>
          </cell>
          <cell r="BQ138">
            <v>0</v>
          </cell>
          <cell r="BS138">
            <v>0</v>
          </cell>
          <cell r="BT138">
            <v>0</v>
          </cell>
          <cell r="BV138">
            <v>0</v>
          </cell>
          <cell r="BX138">
            <v>0</v>
          </cell>
          <cell r="BY138">
            <v>0</v>
          </cell>
          <cell r="BZ138">
            <v>77100</v>
          </cell>
          <cell r="CA138">
            <v>77100</v>
          </cell>
          <cell r="CB138">
            <v>54018058</v>
          </cell>
          <cell r="CC138">
            <v>137780000</v>
          </cell>
        </row>
        <row r="139">
          <cell r="A139" t="str">
            <v>휴.CRM1</v>
          </cell>
          <cell r="B139" t="str">
            <v>국산</v>
          </cell>
          <cell r="C139" t="str">
            <v>각형</v>
          </cell>
          <cell r="D139" t="str">
            <v>Cell</v>
          </cell>
          <cell r="E139" t="str">
            <v>633048</v>
          </cell>
          <cell r="F139" t="str">
            <v>633048A1</v>
          </cell>
          <cell r="G139" t="str">
            <v>633048A1</v>
          </cell>
          <cell r="H139" t="str">
            <v>배터리허브</v>
          </cell>
          <cell r="I139" t="str">
            <v>배터리허브</v>
          </cell>
          <cell r="J139" t="str">
            <v>내수</v>
          </cell>
          <cell r="K139" t="str">
            <v>KRW</v>
          </cell>
          <cell r="L139" t="str">
            <v>내수</v>
          </cell>
          <cell r="M139" t="str">
            <v>송병주</v>
          </cell>
          <cell r="N139">
            <v>1</v>
          </cell>
          <cell r="O139" t="str">
            <v>기타</v>
          </cell>
          <cell r="P139" t="str">
            <v>연결기준</v>
          </cell>
          <cell r="S139">
            <v>0</v>
          </cell>
          <cell r="X139">
            <v>0</v>
          </cell>
          <cell r="AC139">
            <v>0</v>
          </cell>
          <cell r="AH139">
            <v>0</v>
          </cell>
          <cell r="AM139">
            <v>0</v>
          </cell>
          <cell r="AR139">
            <v>0</v>
          </cell>
          <cell r="AT139">
            <v>0</v>
          </cell>
          <cell r="AU139">
            <v>0</v>
          </cell>
          <cell r="AW139">
            <v>0</v>
          </cell>
          <cell r="AY139">
            <v>0</v>
          </cell>
          <cell r="AZ139">
            <v>0</v>
          </cell>
          <cell r="BB139">
            <v>0</v>
          </cell>
          <cell r="BD139">
            <v>0</v>
          </cell>
          <cell r="BE139">
            <v>0</v>
          </cell>
          <cell r="BG139">
            <v>0</v>
          </cell>
          <cell r="BI139">
            <v>0</v>
          </cell>
          <cell r="BJ139">
            <v>0</v>
          </cell>
          <cell r="BL139">
            <v>0</v>
          </cell>
          <cell r="BN139">
            <v>0</v>
          </cell>
          <cell r="BO139">
            <v>0</v>
          </cell>
          <cell r="BQ139">
            <v>0</v>
          </cell>
          <cell r="BS139">
            <v>0</v>
          </cell>
          <cell r="BT139">
            <v>0</v>
          </cell>
          <cell r="BV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</row>
        <row r="140">
          <cell r="A140" t="str">
            <v>휴.CRM1</v>
          </cell>
          <cell r="B140" t="str">
            <v>국산</v>
          </cell>
          <cell r="C140" t="str">
            <v>원통형</v>
          </cell>
          <cell r="D140" t="str">
            <v>Cell</v>
          </cell>
          <cell r="E140" t="str">
            <v>018650</v>
          </cell>
          <cell r="F140" t="str">
            <v>018650S3</v>
          </cell>
          <cell r="G140" t="str">
            <v>018650S3</v>
          </cell>
          <cell r="H140" t="str">
            <v>미네르바</v>
          </cell>
          <cell r="I140" t="str">
            <v>미네르바</v>
          </cell>
          <cell r="J140" t="str">
            <v>내수</v>
          </cell>
          <cell r="K140" t="str">
            <v>KRW</v>
          </cell>
          <cell r="L140" t="str">
            <v>내수</v>
          </cell>
          <cell r="M140" t="str">
            <v>송병주</v>
          </cell>
          <cell r="N140">
            <v>1</v>
          </cell>
          <cell r="O140" t="str">
            <v>기타</v>
          </cell>
          <cell r="P140" t="str">
            <v>연결기준</v>
          </cell>
          <cell r="S140">
            <v>0</v>
          </cell>
          <cell r="X140">
            <v>0</v>
          </cell>
          <cell r="AC140">
            <v>0</v>
          </cell>
          <cell r="AH140">
            <v>0</v>
          </cell>
          <cell r="AM140">
            <v>0</v>
          </cell>
          <cell r="AR140">
            <v>0</v>
          </cell>
          <cell r="AT140">
            <v>0</v>
          </cell>
          <cell r="AU140">
            <v>0</v>
          </cell>
          <cell r="AW140">
            <v>0</v>
          </cell>
          <cell r="AY140">
            <v>0</v>
          </cell>
          <cell r="AZ140">
            <v>0</v>
          </cell>
          <cell r="BB140">
            <v>0</v>
          </cell>
          <cell r="BD140">
            <v>0</v>
          </cell>
          <cell r="BE140">
            <v>0</v>
          </cell>
          <cell r="BG140">
            <v>0</v>
          </cell>
          <cell r="BI140">
            <v>0</v>
          </cell>
          <cell r="BJ140">
            <v>0</v>
          </cell>
          <cell r="BK140">
            <v>2.4</v>
          </cell>
          <cell r="BL140">
            <v>100000</v>
          </cell>
          <cell r="BM140">
            <v>100000</v>
          </cell>
          <cell r="BN140">
            <v>240000</v>
          </cell>
          <cell r="BO140">
            <v>240000</v>
          </cell>
          <cell r="BQ140">
            <v>0</v>
          </cell>
          <cell r="BS140">
            <v>0</v>
          </cell>
          <cell r="BT140">
            <v>0</v>
          </cell>
          <cell r="BV140">
            <v>0</v>
          </cell>
          <cell r="BX140">
            <v>0</v>
          </cell>
          <cell r="BY140">
            <v>0</v>
          </cell>
          <cell r="BZ140">
            <v>100000</v>
          </cell>
          <cell r="CA140">
            <v>100000</v>
          </cell>
          <cell r="CB140">
            <v>240000</v>
          </cell>
          <cell r="CC140">
            <v>240000</v>
          </cell>
        </row>
        <row r="141">
          <cell r="A141" t="str">
            <v>휴.CRM1</v>
          </cell>
          <cell r="B141" t="str">
            <v>국산</v>
          </cell>
          <cell r="C141" t="str">
            <v>원통형</v>
          </cell>
          <cell r="D141" t="str">
            <v>Cell</v>
          </cell>
          <cell r="E141" t="str">
            <v>018650</v>
          </cell>
          <cell r="F141" t="str">
            <v>018650S2</v>
          </cell>
          <cell r="G141" t="str">
            <v>018650S2</v>
          </cell>
          <cell r="H141" t="str">
            <v>유진로보텍스</v>
          </cell>
          <cell r="I141" t="str">
            <v>파워로직스</v>
          </cell>
          <cell r="J141" t="str">
            <v>내수</v>
          </cell>
          <cell r="K141" t="str">
            <v>KRW</v>
          </cell>
          <cell r="L141" t="str">
            <v>내수</v>
          </cell>
          <cell r="M141" t="str">
            <v>송병주</v>
          </cell>
          <cell r="N141">
            <v>1</v>
          </cell>
          <cell r="O141" t="str">
            <v>기타</v>
          </cell>
          <cell r="P141" t="str">
            <v>연결기준</v>
          </cell>
          <cell r="S141">
            <v>0</v>
          </cell>
          <cell r="X141">
            <v>0</v>
          </cell>
          <cell r="AC141">
            <v>0</v>
          </cell>
          <cell r="AG141">
            <v>1977.1</v>
          </cell>
          <cell r="AH141">
            <v>20000</v>
          </cell>
          <cell r="AI141">
            <v>20000</v>
          </cell>
          <cell r="AJ141">
            <v>42400</v>
          </cell>
          <cell r="AK141">
            <v>39542000</v>
          </cell>
          <cell r="AM141">
            <v>0</v>
          </cell>
          <cell r="AQ141">
            <v>2400</v>
          </cell>
          <cell r="AR141">
            <v>0</v>
          </cell>
          <cell r="AT141">
            <v>0</v>
          </cell>
          <cell r="AU141">
            <v>0</v>
          </cell>
          <cell r="AV141">
            <v>2400</v>
          </cell>
          <cell r="AW141">
            <v>0</v>
          </cell>
          <cell r="AY141">
            <v>0</v>
          </cell>
          <cell r="AZ141">
            <v>0</v>
          </cell>
          <cell r="BA141">
            <v>2400</v>
          </cell>
          <cell r="BB141">
            <v>0</v>
          </cell>
          <cell r="BD141">
            <v>0</v>
          </cell>
          <cell r="BE141">
            <v>0</v>
          </cell>
          <cell r="BG141">
            <v>0</v>
          </cell>
          <cell r="BI141">
            <v>0</v>
          </cell>
          <cell r="BJ141">
            <v>0</v>
          </cell>
          <cell r="BL141">
            <v>0</v>
          </cell>
          <cell r="BN141">
            <v>0</v>
          </cell>
          <cell r="BO141">
            <v>0</v>
          </cell>
          <cell r="BQ141">
            <v>0</v>
          </cell>
          <cell r="BS141">
            <v>0</v>
          </cell>
          <cell r="BT141">
            <v>0</v>
          </cell>
          <cell r="BV141">
            <v>0</v>
          </cell>
          <cell r="BX141">
            <v>0</v>
          </cell>
          <cell r="BY141">
            <v>0</v>
          </cell>
          <cell r="BZ141">
            <v>20000</v>
          </cell>
          <cell r="CA141">
            <v>20000</v>
          </cell>
          <cell r="CB141">
            <v>42400</v>
          </cell>
          <cell r="CC141">
            <v>39542000</v>
          </cell>
        </row>
        <row r="142">
          <cell r="A142" t="str">
            <v>휴.CRM1</v>
          </cell>
          <cell r="B142" t="str">
            <v>국산</v>
          </cell>
          <cell r="C142" t="str">
            <v>원통형</v>
          </cell>
          <cell r="D142" t="str">
            <v>Cell</v>
          </cell>
          <cell r="E142" t="str">
            <v>018650</v>
          </cell>
          <cell r="F142" t="str">
            <v>018650S2</v>
          </cell>
          <cell r="G142" t="str">
            <v>018650S2</v>
          </cell>
          <cell r="H142" t="str">
            <v>덕은티엔에스</v>
          </cell>
          <cell r="I142" t="str">
            <v>덕은티엔에스</v>
          </cell>
          <cell r="J142" t="str">
            <v>내수</v>
          </cell>
          <cell r="K142" t="str">
            <v>KRW</v>
          </cell>
          <cell r="L142" t="str">
            <v>내수</v>
          </cell>
          <cell r="M142" t="str">
            <v>송병주</v>
          </cell>
          <cell r="N142">
            <v>1</v>
          </cell>
          <cell r="O142" t="str">
            <v>기타</v>
          </cell>
          <cell r="P142" t="str">
            <v>연결기준</v>
          </cell>
          <cell r="S142">
            <v>0</v>
          </cell>
          <cell r="X142">
            <v>0</v>
          </cell>
          <cell r="AB142">
            <v>2400</v>
          </cell>
          <cell r="AC142">
            <v>100</v>
          </cell>
          <cell r="AD142">
            <v>100</v>
          </cell>
          <cell r="AE142">
            <v>0</v>
          </cell>
          <cell r="AF142">
            <v>240000</v>
          </cell>
          <cell r="AG142">
            <v>2400</v>
          </cell>
          <cell r="AH142">
            <v>12500</v>
          </cell>
          <cell r="AI142">
            <v>12500</v>
          </cell>
          <cell r="AJ142">
            <v>0</v>
          </cell>
          <cell r="AK142">
            <v>30000000</v>
          </cell>
          <cell r="AM142">
            <v>0</v>
          </cell>
          <cell r="AR142">
            <v>0</v>
          </cell>
          <cell r="AT142">
            <v>0</v>
          </cell>
          <cell r="AU142">
            <v>0</v>
          </cell>
          <cell r="AW142">
            <v>0</v>
          </cell>
          <cell r="AY142">
            <v>0</v>
          </cell>
          <cell r="AZ142">
            <v>0</v>
          </cell>
          <cell r="BB142">
            <v>0</v>
          </cell>
          <cell r="BD142">
            <v>0</v>
          </cell>
          <cell r="BE142">
            <v>0</v>
          </cell>
          <cell r="BG142">
            <v>0</v>
          </cell>
          <cell r="BI142">
            <v>0</v>
          </cell>
          <cell r="BJ142">
            <v>0</v>
          </cell>
          <cell r="BL142">
            <v>0</v>
          </cell>
          <cell r="BN142">
            <v>0</v>
          </cell>
          <cell r="BO142">
            <v>0</v>
          </cell>
          <cell r="BQ142">
            <v>0</v>
          </cell>
          <cell r="BS142">
            <v>0</v>
          </cell>
          <cell r="BT142">
            <v>0</v>
          </cell>
          <cell r="BV142">
            <v>0</v>
          </cell>
          <cell r="BX142">
            <v>0</v>
          </cell>
          <cell r="BY142">
            <v>0</v>
          </cell>
          <cell r="BZ142">
            <v>12600</v>
          </cell>
          <cell r="CA142">
            <v>12600</v>
          </cell>
          <cell r="CB142">
            <v>0</v>
          </cell>
          <cell r="CC142">
            <v>30240000</v>
          </cell>
        </row>
        <row r="143">
          <cell r="A143" t="str">
            <v>휴.CRM1</v>
          </cell>
          <cell r="B143" t="str">
            <v>국산</v>
          </cell>
          <cell r="C143" t="str">
            <v>각형</v>
          </cell>
          <cell r="D143" t="str">
            <v>Cell</v>
          </cell>
          <cell r="E143" t="str">
            <v>423450</v>
          </cell>
          <cell r="F143" t="str">
            <v>423450A1(H/P)</v>
          </cell>
          <cell r="G143" t="str">
            <v>423450A1(H/P)</v>
          </cell>
          <cell r="H143" t="str">
            <v>덕은티엔에스</v>
          </cell>
          <cell r="I143" t="str">
            <v>덕은티엔에스</v>
          </cell>
          <cell r="J143" t="str">
            <v>내수</v>
          </cell>
          <cell r="K143" t="str">
            <v>KRW</v>
          </cell>
          <cell r="L143" t="str">
            <v>내수</v>
          </cell>
          <cell r="M143" t="str">
            <v>송병주</v>
          </cell>
          <cell r="N143">
            <v>1</v>
          </cell>
          <cell r="O143" t="str">
            <v>기타</v>
          </cell>
          <cell r="P143" t="str">
            <v>연결기준</v>
          </cell>
          <cell r="S143">
            <v>0</v>
          </cell>
          <cell r="X143">
            <v>0</v>
          </cell>
          <cell r="AC143">
            <v>0</v>
          </cell>
          <cell r="AH143">
            <v>0</v>
          </cell>
          <cell r="AM143">
            <v>0</v>
          </cell>
          <cell r="AR143">
            <v>0</v>
          </cell>
          <cell r="AT143">
            <v>0</v>
          </cell>
          <cell r="AU143">
            <v>0</v>
          </cell>
          <cell r="AW143">
            <v>0</v>
          </cell>
          <cell r="AY143">
            <v>0</v>
          </cell>
          <cell r="AZ143">
            <v>0</v>
          </cell>
          <cell r="BB143">
            <v>0</v>
          </cell>
          <cell r="BD143">
            <v>0</v>
          </cell>
          <cell r="BE143">
            <v>0</v>
          </cell>
          <cell r="BG143">
            <v>0</v>
          </cell>
          <cell r="BI143">
            <v>0</v>
          </cell>
          <cell r="BJ143">
            <v>0</v>
          </cell>
          <cell r="BL143">
            <v>0</v>
          </cell>
          <cell r="BN143">
            <v>0</v>
          </cell>
          <cell r="BO143">
            <v>0</v>
          </cell>
          <cell r="BQ143">
            <v>0</v>
          </cell>
          <cell r="BS143">
            <v>0</v>
          </cell>
          <cell r="BT143">
            <v>0</v>
          </cell>
          <cell r="BV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</row>
        <row r="144">
          <cell r="A144" t="str">
            <v>휴.CRM1</v>
          </cell>
          <cell r="B144" t="str">
            <v>국산</v>
          </cell>
          <cell r="C144" t="str">
            <v>각형</v>
          </cell>
          <cell r="D144" t="str">
            <v>Cell</v>
          </cell>
          <cell r="E144" t="str">
            <v>423048</v>
          </cell>
          <cell r="F144" t="str">
            <v>423048A1</v>
          </cell>
          <cell r="G144" t="str">
            <v>423048A1</v>
          </cell>
          <cell r="H144" t="str">
            <v>덕은티엔에스</v>
          </cell>
          <cell r="I144" t="str">
            <v>덕은티엔에스</v>
          </cell>
          <cell r="J144" t="str">
            <v>내수</v>
          </cell>
          <cell r="K144" t="str">
            <v>KRW</v>
          </cell>
          <cell r="L144" t="str">
            <v>내수</v>
          </cell>
          <cell r="M144" t="str">
            <v>송병주</v>
          </cell>
          <cell r="N144">
            <v>1</v>
          </cell>
          <cell r="O144" t="str">
            <v>기타</v>
          </cell>
          <cell r="P144" t="str">
            <v>연결기준</v>
          </cell>
          <cell r="R144">
            <v>1800</v>
          </cell>
          <cell r="S144">
            <v>61100</v>
          </cell>
          <cell r="T144">
            <v>61100</v>
          </cell>
          <cell r="U144">
            <v>0</v>
          </cell>
          <cell r="V144">
            <v>109980000</v>
          </cell>
          <cell r="W144">
            <v>1800</v>
          </cell>
          <cell r="X144">
            <v>5000</v>
          </cell>
          <cell r="Y144">
            <v>5000</v>
          </cell>
          <cell r="Z144">
            <v>0</v>
          </cell>
          <cell r="AA144">
            <v>9000000</v>
          </cell>
          <cell r="AC144">
            <v>0</v>
          </cell>
          <cell r="AG144">
            <v>1800</v>
          </cell>
          <cell r="AH144">
            <v>1000</v>
          </cell>
          <cell r="AI144">
            <v>1000</v>
          </cell>
          <cell r="AJ144">
            <v>0</v>
          </cell>
          <cell r="AK144">
            <v>1800000</v>
          </cell>
          <cell r="AM144">
            <v>0</v>
          </cell>
          <cell r="AQ144">
            <v>1900</v>
          </cell>
          <cell r="AR144">
            <v>0</v>
          </cell>
          <cell r="AT144">
            <v>0</v>
          </cell>
          <cell r="AU144">
            <v>0</v>
          </cell>
          <cell r="AV144">
            <v>1900</v>
          </cell>
          <cell r="AW144">
            <v>0</v>
          </cell>
          <cell r="AY144">
            <v>0</v>
          </cell>
          <cell r="AZ144">
            <v>0</v>
          </cell>
          <cell r="BA144">
            <v>1900</v>
          </cell>
          <cell r="BB144">
            <v>0</v>
          </cell>
          <cell r="BD144">
            <v>0</v>
          </cell>
          <cell r="BE144">
            <v>0</v>
          </cell>
          <cell r="BF144">
            <v>1900</v>
          </cell>
          <cell r="BG144">
            <v>0</v>
          </cell>
          <cell r="BI144">
            <v>0</v>
          </cell>
          <cell r="BJ144">
            <v>0</v>
          </cell>
          <cell r="BL144">
            <v>0</v>
          </cell>
          <cell r="BN144">
            <v>0</v>
          </cell>
          <cell r="BO144">
            <v>0</v>
          </cell>
          <cell r="BQ144">
            <v>0</v>
          </cell>
          <cell r="BS144">
            <v>0</v>
          </cell>
          <cell r="BT144">
            <v>0</v>
          </cell>
          <cell r="BV144">
            <v>0</v>
          </cell>
          <cell r="BX144">
            <v>0</v>
          </cell>
          <cell r="BY144">
            <v>0</v>
          </cell>
          <cell r="BZ144">
            <v>67100</v>
          </cell>
          <cell r="CA144">
            <v>67100</v>
          </cell>
          <cell r="CB144">
            <v>0</v>
          </cell>
          <cell r="CC144">
            <v>120780000</v>
          </cell>
        </row>
        <row r="145">
          <cell r="A145" t="str">
            <v>전극</v>
          </cell>
          <cell r="B145" t="str">
            <v>국산</v>
          </cell>
          <cell r="C145" t="str">
            <v>전극</v>
          </cell>
          <cell r="D145" t="str">
            <v>부자재</v>
          </cell>
          <cell r="E145" t="str">
            <v>부자재</v>
          </cell>
          <cell r="F145" t="str">
            <v>원 P2</v>
          </cell>
          <cell r="G145" t="str">
            <v>원 P2</v>
          </cell>
          <cell r="H145" t="str">
            <v>LG CN</v>
          </cell>
          <cell r="I145" t="str">
            <v>LG CN</v>
          </cell>
          <cell r="J145" t="str">
            <v>직수출</v>
          </cell>
          <cell r="K145" t="str">
            <v>USD</v>
          </cell>
          <cell r="L145" t="str">
            <v>중국</v>
          </cell>
          <cell r="M145" t="str">
            <v>이지현</v>
          </cell>
          <cell r="P145" t="str">
            <v>소거</v>
          </cell>
          <cell r="Q145" t="str">
            <v>소거</v>
          </cell>
          <cell r="U145">
            <v>1211236</v>
          </cell>
          <cell r="V145">
            <v>1134653000</v>
          </cell>
          <cell r="AT145">
            <v>1636000</v>
          </cell>
          <cell r="AU145">
            <v>1488760000</v>
          </cell>
          <cell r="AY145">
            <v>1620000</v>
          </cell>
          <cell r="AZ145">
            <v>1474200000</v>
          </cell>
          <cell r="BD145">
            <v>1620000</v>
          </cell>
          <cell r="BE145">
            <v>1474200000</v>
          </cell>
          <cell r="BI145">
            <v>1620000</v>
          </cell>
          <cell r="BJ145">
            <v>1474200000</v>
          </cell>
          <cell r="BN145">
            <v>1614000</v>
          </cell>
          <cell r="BO145">
            <v>1468740000</v>
          </cell>
          <cell r="BS145">
            <v>1614000</v>
          </cell>
          <cell r="BT145">
            <v>1468740000</v>
          </cell>
          <cell r="BX145">
            <v>1614000</v>
          </cell>
          <cell r="BY145">
            <v>1468740000</v>
          </cell>
          <cell r="BZ145">
            <v>0</v>
          </cell>
          <cell r="CA145">
            <v>0</v>
          </cell>
          <cell r="CB145">
            <v>12549236</v>
          </cell>
          <cell r="CC145">
            <v>11452233000</v>
          </cell>
        </row>
        <row r="146">
          <cell r="A146" t="str">
            <v>전극</v>
          </cell>
          <cell r="B146" t="str">
            <v>국산</v>
          </cell>
          <cell r="C146" t="str">
            <v>전극</v>
          </cell>
          <cell r="D146" t="str">
            <v>부자재</v>
          </cell>
          <cell r="E146" t="str">
            <v>부자재</v>
          </cell>
          <cell r="F146" t="str">
            <v>원 S2</v>
          </cell>
          <cell r="G146" t="str">
            <v>원 S2</v>
          </cell>
          <cell r="H146" t="str">
            <v>LG CN</v>
          </cell>
          <cell r="I146" t="str">
            <v>LG CN</v>
          </cell>
          <cell r="J146" t="str">
            <v>직수출</v>
          </cell>
          <cell r="K146" t="str">
            <v>USD</v>
          </cell>
          <cell r="L146" t="str">
            <v>중국</v>
          </cell>
          <cell r="M146" t="str">
            <v>이지현</v>
          </cell>
          <cell r="P146" t="str">
            <v>소거</v>
          </cell>
          <cell r="Q146" t="str">
            <v>소거</v>
          </cell>
          <cell r="U146">
            <v>474923</v>
          </cell>
          <cell r="V146">
            <v>443422000</v>
          </cell>
          <cell r="Z146">
            <v>1656582</v>
          </cell>
          <cell r="AA146">
            <v>1553382000</v>
          </cell>
          <cell r="AE146">
            <v>2079787</v>
          </cell>
          <cell r="AF146">
            <v>1958377000</v>
          </cell>
          <cell r="AJ146">
            <v>1782729</v>
          </cell>
          <cell r="AK146">
            <v>1659769000</v>
          </cell>
          <cell r="AO146">
            <v>1848180</v>
          </cell>
          <cell r="AP146">
            <v>1714272000</v>
          </cell>
          <cell r="AY146">
            <v>0</v>
          </cell>
          <cell r="AZ146">
            <v>0</v>
          </cell>
          <cell r="BD146">
            <v>0</v>
          </cell>
          <cell r="BE146">
            <v>0</v>
          </cell>
          <cell r="BI146">
            <v>0</v>
          </cell>
          <cell r="BJ146">
            <v>0</v>
          </cell>
          <cell r="BN146">
            <v>0</v>
          </cell>
          <cell r="BO146">
            <v>0</v>
          </cell>
          <cell r="BS146">
            <v>0</v>
          </cell>
          <cell r="BT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7842201</v>
          </cell>
          <cell r="CC146">
            <v>7329222000</v>
          </cell>
        </row>
        <row r="147">
          <cell r="A147" t="str">
            <v>전극</v>
          </cell>
          <cell r="B147" t="str">
            <v>국산</v>
          </cell>
          <cell r="C147" t="str">
            <v>전극</v>
          </cell>
          <cell r="D147" t="str">
            <v>부자재</v>
          </cell>
          <cell r="E147" t="str">
            <v>부자재</v>
          </cell>
          <cell r="F147" t="str">
            <v>폴553945</v>
          </cell>
          <cell r="G147" t="str">
            <v>폴553945</v>
          </cell>
          <cell r="H147" t="str">
            <v>LG CN</v>
          </cell>
          <cell r="I147" t="str">
            <v>LG CN</v>
          </cell>
          <cell r="J147" t="str">
            <v>직수출</v>
          </cell>
          <cell r="K147" t="str">
            <v>USD</v>
          </cell>
          <cell r="L147" t="str">
            <v>중국</v>
          </cell>
          <cell r="M147" t="str">
            <v>이지현</v>
          </cell>
          <cell r="P147" t="str">
            <v>소거</v>
          </cell>
          <cell r="Q147" t="str">
            <v>소거</v>
          </cell>
          <cell r="AT147">
            <v>0</v>
          </cell>
          <cell r="AU147">
            <v>0</v>
          </cell>
          <cell r="AY147">
            <v>0</v>
          </cell>
          <cell r="AZ147">
            <v>0</v>
          </cell>
          <cell r="BD147">
            <v>0</v>
          </cell>
          <cell r="BE147">
            <v>0</v>
          </cell>
          <cell r="BI147">
            <v>0</v>
          </cell>
          <cell r="BJ147">
            <v>0</v>
          </cell>
          <cell r="BN147">
            <v>0</v>
          </cell>
          <cell r="BO147">
            <v>0</v>
          </cell>
          <cell r="BS147">
            <v>0</v>
          </cell>
          <cell r="BT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</row>
        <row r="148">
          <cell r="A148" t="str">
            <v>전극</v>
          </cell>
          <cell r="B148" t="str">
            <v>국산</v>
          </cell>
          <cell r="C148" t="str">
            <v>전극</v>
          </cell>
          <cell r="D148" t="str">
            <v>부자재</v>
          </cell>
          <cell r="E148" t="str">
            <v>부자재</v>
          </cell>
          <cell r="F148" t="str">
            <v>폴463945</v>
          </cell>
          <cell r="G148" t="str">
            <v>폴463945</v>
          </cell>
          <cell r="H148" t="str">
            <v>LG CN</v>
          </cell>
          <cell r="I148" t="str">
            <v>LG CN</v>
          </cell>
          <cell r="J148" t="str">
            <v>직수출</v>
          </cell>
          <cell r="K148" t="str">
            <v>USD</v>
          </cell>
          <cell r="L148" t="str">
            <v>중국</v>
          </cell>
          <cell r="M148" t="str">
            <v>이지현</v>
          </cell>
          <cell r="P148" t="str">
            <v>소거</v>
          </cell>
          <cell r="Q148" t="str">
            <v>소거</v>
          </cell>
          <cell r="U148">
            <v>540620</v>
          </cell>
          <cell r="V148">
            <v>506235000</v>
          </cell>
          <cell r="Z148">
            <v>589791</v>
          </cell>
          <cell r="AA148">
            <v>553185000</v>
          </cell>
          <cell r="AE148">
            <v>778483</v>
          </cell>
          <cell r="AF148">
            <v>733715000</v>
          </cell>
          <cell r="AJ148">
            <v>728850</v>
          </cell>
          <cell r="AK148">
            <v>678824000</v>
          </cell>
          <cell r="AO148">
            <v>724894</v>
          </cell>
          <cell r="AP148">
            <v>673075000</v>
          </cell>
          <cell r="AT148">
            <v>683550</v>
          </cell>
          <cell r="AU148">
            <v>622030500</v>
          </cell>
          <cell r="AY148">
            <v>666750</v>
          </cell>
          <cell r="AZ148">
            <v>606742500</v>
          </cell>
          <cell r="BD148">
            <v>666750</v>
          </cell>
          <cell r="BE148">
            <v>606742500</v>
          </cell>
          <cell r="BI148">
            <v>666750</v>
          </cell>
          <cell r="BJ148">
            <v>606742500</v>
          </cell>
          <cell r="BN148">
            <v>656250</v>
          </cell>
          <cell r="BO148">
            <v>597187500</v>
          </cell>
          <cell r="BS148">
            <v>656250</v>
          </cell>
          <cell r="BT148">
            <v>597187500</v>
          </cell>
          <cell r="BX148">
            <v>656250</v>
          </cell>
          <cell r="BY148">
            <v>597187500</v>
          </cell>
          <cell r="BZ148">
            <v>0</v>
          </cell>
          <cell r="CA148">
            <v>0</v>
          </cell>
          <cell r="CB148">
            <v>8015188</v>
          </cell>
          <cell r="CC148">
            <v>7378854500</v>
          </cell>
        </row>
        <row r="149">
          <cell r="A149" t="str">
            <v>전극</v>
          </cell>
          <cell r="B149" t="str">
            <v>국산</v>
          </cell>
          <cell r="C149" t="str">
            <v>전극</v>
          </cell>
          <cell r="D149" t="str">
            <v>부자재</v>
          </cell>
          <cell r="E149" t="str">
            <v>부자재</v>
          </cell>
          <cell r="F149" t="str">
            <v>폴422340</v>
          </cell>
          <cell r="G149" t="str">
            <v>폴422340</v>
          </cell>
          <cell r="H149" t="str">
            <v>LG CN</v>
          </cell>
          <cell r="I149" t="str">
            <v>LG CN</v>
          </cell>
          <cell r="J149" t="str">
            <v>직수출</v>
          </cell>
          <cell r="K149" t="str">
            <v>USD</v>
          </cell>
          <cell r="L149" t="str">
            <v>중국</v>
          </cell>
          <cell r="M149" t="str">
            <v>이지현</v>
          </cell>
          <cell r="P149" t="str">
            <v>소거</v>
          </cell>
          <cell r="Q149" t="str">
            <v>소거</v>
          </cell>
          <cell r="AT149">
            <v>0</v>
          </cell>
          <cell r="AU149">
            <v>0</v>
          </cell>
          <cell r="AY149">
            <v>0</v>
          </cell>
          <cell r="AZ149">
            <v>0</v>
          </cell>
          <cell r="BD149">
            <v>0</v>
          </cell>
          <cell r="BE149">
            <v>0</v>
          </cell>
          <cell r="BI149">
            <v>0</v>
          </cell>
          <cell r="BJ149">
            <v>0</v>
          </cell>
          <cell r="BN149">
            <v>0</v>
          </cell>
          <cell r="BO149">
            <v>0</v>
          </cell>
          <cell r="BS149">
            <v>0</v>
          </cell>
          <cell r="BT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</row>
        <row r="150">
          <cell r="A150" t="str">
            <v>전극</v>
          </cell>
          <cell r="B150" t="str">
            <v>국산</v>
          </cell>
          <cell r="C150" t="str">
            <v>전극</v>
          </cell>
          <cell r="D150" t="str">
            <v>부자재</v>
          </cell>
          <cell r="E150" t="str">
            <v>부자재</v>
          </cell>
          <cell r="F150" t="str">
            <v>각52C1</v>
          </cell>
          <cell r="G150" t="str">
            <v>각52C1</v>
          </cell>
          <cell r="H150" t="str">
            <v>LG CN</v>
          </cell>
          <cell r="I150" t="str">
            <v>LG CN</v>
          </cell>
          <cell r="J150" t="str">
            <v>직수출</v>
          </cell>
          <cell r="K150" t="str">
            <v>USD</v>
          </cell>
          <cell r="L150" t="str">
            <v>중국</v>
          </cell>
          <cell r="M150" t="str">
            <v>이지현</v>
          </cell>
          <cell r="P150" t="str">
            <v>소거</v>
          </cell>
          <cell r="Q150" t="str">
            <v>소거</v>
          </cell>
          <cell r="U150">
            <v>179291</v>
          </cell>
          <cell r="V150">
            <v>168072000</v>
          </cell>
          <cell r="Z150">
            <v>251602</v>
          </cell>
          <cell r="AA150">
            <v>235366000</v>
          </cell>
          <cell r="AE150">
            <v>195850</v>
          </cell>
          <cell r="AF150">
            <v>185314000</v>
          </cell>
          <cell r="AJ150">
            <v>16092</v>
          </cell>
          <cell r="AK150">
            <v>15042000</v>
          </cell>
          <cell r="AO150">
            <v>73698</v>
          </cell>
          <cell r="AP150">
            <v>64905000</v>
          </cell>
          <cell r="AT150">
            <v>224400</v>
          </cell>
          <cell r="AU150">
            <v>204204000.00000003</v>
          </cell>
          <cell r="AY150">
            <v>187600</v>
          </cell>
          <cell r="AZ150">
            <v>170716000</v>
          </cell>
          <cell r="BD150">
            <v>187600</v>
          </cell>
          <cell r="BE150">
            <v>170716000</v>
          </cell>
          <cell r="BI150">
            <v>241200</v>
          </cell>
          <cell r="BJ150">
            <v>219492000</v>
          </cell>
          <cell r="BN150">
            <v>210400</v>
          </cell>
          <cell r="BO150">
            <v>191464000</v>
          </cell>
          <cell r="BS150">
            <v>210400</v>
          </cell>
          <cell r="BT150">
            <v>191464000</v>
          </cell>
          <cell r="BX150">
            <v>210400</v>
          </cell>
          <cell r="BY150">
            <v>191464000</v>
          </cell>
          <cell r="BZ150">
            <v>0</v>
          </cell>
          <cell r="CA150">
            <v>0</v>
          </cell>
          <cell r="CB150">
            <v>2188533</v>
          </cell>
          <cell r="CC150">
            <v>2008219000</v>
          </cell>
        </row>
        <row r="151">
          <cell r="A151" t="str">
            <v>전극</v>
          </cell>
          <cell r="B151" t="str">
            <v>국산</v>
          </cell>
          <cell r="C151" t="str">
            <v>전극</v>
          </cell>
          <cell r="D151" t="str">
            <v>부자재</v>
          </cell>
          <cell r="E151" t="str">
            <v>부자재</v>
          </cell>
          <cell r="F151" t="str">
            <v>각42A1</v>
          </cell>
          <cell r="G151" t="str">
            <v>각42A1</v>
          </cell>
          <cell r="H151" t="str">
            <v>LG CN</v>
          </cell>
          <cell r="I151" t="str">
            <v>LG CN</v>
          </cell>
          <cell r="J151" t="str">
            <v>직수출</v>
          </cell>
          <cell r="K151" t="str">
            <v>USD</v>
          </cell>
          <cell r="L151" t="str">
            <v>중국</v>
          </cell>
          <cell r="M151" t="str">
            <v>이지현</v>
          </cell>
          <cell r="P151" t="str">
            <v>소거</v>
          </cell>
          <cell r="Q151" t="str">
            <v>소거</v>
          </cell>
          <cell r="U151">
            <v>301988</v>
          </cell>
          <cell r="V151">
            <v>282798000</v>
          </cell>
          <cell r="Z151">
            <v>66958</v>
          </cell>
          <cell r="AA151">
            <v>62907000</v>
          </cell>
          <cell r="AE151">
            <v>503204</v>
          </cell>
          <cell r="AF151">
            <v>474743000</v>
          </cell>
          <cell r="AJ151">
            <v>236800</v>
          </cell>
          <cell r="AK151">
            <v>220536000</v>
          </cell>
          <cell r="AO151">
            <v>302619</v>
          </cell>
          <cell r="AP151">
            <v>280568000</v>
          </cell>
          <cell r="AT151">
            <v>199200</v>
          </cell>
          <cell r="AU151">
            <v>181272000</v>
          </cell>
          <cell r="AY151">
            <v>237500</v>
          </cell>
          <cell r="AZ151">
            <v>216125000</v>
          </cell>
          <cell r="BD151">
            <v>237500</v>
          </cell>
          <cell r="BE151">
            <v>216125000</v>
          </cell>
          <cell r="BI151">
            <v>213750</v>
          </cell>
          <cell r="BJ151">
            <v>194512500</v>
          </cell>
          <cell r="BN151">
            <v>209250</v>
          </cell>
          <cell r="BO151">
            <v>190417500</v>
          </cell>
          <cell r="BS151">
            <v>148800</v>
          </cell>
          <cell r="BT151">
            <v>135408000</v>
          </cell>
          <cell r="BX151">
            <v>148800</v>
          </cell>
          <cell r="BY151">
            <v>135408000</v>
          </cell>
          <cell r="BZ151">
            <v>0</v>
          </cell>
          <cell r="CA151">
            <v>0</v>
          </cell>
          <cell r="CB151">
            <v>2806369</v>
          </cell>
          <cell r="CC151">
            <v>2590820000</v>
          </cell>
        </row>
        <row r="152">
          <cell r="A152" t="str">
            <v>전극</v>
          </cell>
          <cell r="B152" t="str">
            <v>국산</v>
          </cell>
          <cell r="C152" t="str">
            <v>전극</v>
          </cell>
          <cell r="D152" t="str">
            <v>부자재</v>
          </cell>
          <cell r="E152" t="str">
            <v>부자재</v>
          </cell>
          <cell r="F152" t="str">
            <v>각42C1</v>
          </cell>
          <cell r="G152" t="str">
            <v>각42C1</v>
          </cell>
          <cell r="H152" t="str">
            <v>LG CN</v>
          </cell>
          <cell r="I152" t="str">
            <v>LG CN</v>
          </cell>
          <cell r="J152" t="str">
            <v>직수출</v>
          </cell>
          <cell r="K152" t="str">
            <v>USD</v>
          </cell>
          <cell r="L152" t="str">
            <v>중국</v>
          </cell>
          <cell r="M152" t="str">
            <v>이지현</v>
          </cell>
          <cell r="P152" t="str">
            <v>소거</v>
          </cell>
          <cell r="Q152" t="str">
            <v>소거</v>
          </cell>
          <cell r="AJ152">
            <v>0</v>
          </cell>
          <cell r="AK152">
            <v>0</v>
          </cell>
          <cell r="AT152">
            <v>99000</v>
          </cell>
          <cell r="AU152">
            <v>90090000</v>
          </cell>
          <cell r="AY152">
            <v>0</v>
          </cell>
          <cell r="AZ152">
            <v>0</v>
          </cell>
          <cell r="BD152">
            <v>0</v>
          </cell>
          <cell r="BE152">
            <v>0</v>
          </cell>
          <cell r="BI152">
            <v>0</v>
          </cell>
          <cell r="BJ152">
            <v>0</v>
          </cell>
          <cell r="BN152">
            <v>0</v>
          </cell>
          <cell r="BO152">
            <v>0</v>
          </cell>
          <cell r="BS152">
            <v>0</v>
          </cell>
          <cell r="BT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99000</v>
          </cell>
          <cell r="CC152">
            <v>90090000</v>
          </cell>
        </row>
        <row r="153">
          <cell r="A153" t="str">
            <v>전극</v>
          </cell>
          <cell r="B153" t="str">
            <v>국산</v>
          </cell>
          <cell r="C153" t="str">
            <v>전극</v>
          </cell>
          <cell r="D153" t="str">
            <v>부자재</v>
          </cell>
          <cell r="E153" t="str">
            <v>부자재</v>
          </cell>
          <cell r="F153" t="str">
            <v>각42Z1</v>
          </cell>
          <cell r="G153" t="str">
            <v>각42Z1</v>
          </cell>
          <cell r="H153" t="str">
            <v>LG CN</v>
          </cell>
          <cell r="I153" t="str">
            <v>LG CN</v>
          </cell>
          <cell r="J153" t="str">
            <v>직수출</v>
          </cell>
          <cell r="K153" t="str">
            <v>USD</v>
          </cell>
          <cell r="L153" t="str">
            <v>중국</v>
          </cell>
          <cell r="M153" t="str">
            <v>이지현</v>
          </cell>
          <cell r="P153" t="str">
            <v>소거</v>
          </cell>
          <cell r="Q153" t="str">
            <v>소거</v>
          </cell>
          <cell r="AJ153">
            <v>0</v>
          </cell>
          <cell r="AK153">
            <v>0</v>
          </cell>
          <cell r="AT153">
            <v>0</v>
          </cell>
          <cell r="AU153">
            <v>0</v>
          </cell>
          <cell r="AY153">
            <v>294000</v>
          </cell>
          <cell r="AZ153">
            <v>267540000</v>
          </cell>
          <cell r="BD153">
            <v>315000</v>
          </cell>
          <cell r="BE153">
            <v>286650000</v>
          </cell>
          <cell r="BI153">
            <v>315000</v>
          </cell>
          <cell r="BJ153">
            <v>286650000</v>
          </cell>
          <cell r="BN153">
            <v>336000</v>
          </cell>
          <cell r="BO153">
            <v>305760000</v>
          </cell>
          <cell r="BS153">
            <v>357000</v>
          </cell>
          <cell r="BT153">
            <v>324870000</v>
          </cell>
          <cell r="BX153">
            <v>357000</v>
          </cell>
          <cell r="BY153">
            <v>324870000</v>
          </cell>
          <cell r="BZ153">
            <v>0</v>
          </cell>
          <cell r="CA153">
            <v>0</v>
          </cell>
          <cell r="CB153">
            <v>1974000</v>
          </cell>
          <cell r="CC153">
            <v>1796340000</v>
          </cell>
        </row>
        <row r="154">
          <cell r="A154" t="str">
            <v>휴.CRM2</v>
          </cell>
          <cell r="B154" t="str">
            <v>국산</v>
          </cell>
          <cell r="C154" t="str">
            <v>각형</v>
          </cell>
          <cell r="D154" t="str">
            <v>Cell</v>
          </cell>
          <cell r="E154" t="str">
            <v>423048</v>
          </cell>
          <cell r="F154" t="str">
            <v>423048A1</v>
          </cell>
          <cell r="G154" t="str">
            <v>423048A1</v>
          </cell>
          <cell r="H154" t="str">
            <v>SEMC</v>
          </cell>
          <cell r="I154" t="str">
            <v>RAYCHEM(SH)</v>
          </cell>
          <cell r="J154" t="str">
            <v>직수출</v>
          </cell>
          <cell r="K154" t="str">
            <v>USD</v>
          </cell>
          <cell r="L154" t="str">
            <v>중국</v>
          </cell>
          <cell r="M154" t="str">
            <v>이성혁</v>
          </cell>
          <cell r="N154">
            <v>1</v>
          </cell>
          <cell r="O154" t="str">
            <v>휴대폰</v>
          </cell>
          <cell r="P154" t="str">
            <v>연결기준</v>
          </cell>
          <cell r="R154">
            <v>1.4</v>
          </cell>
          <cell r="S154">
            <v>29300</v>
          </cell>
          <cell r="T154">
            <v>29300</v>
          </cell>
          <cell r="U154">
            <v>41020</v>
          </cell>
          <cell r="V154">
            <v>38352000</v>
          </cell>
          <cell r="X154">
            <v>0</v>
          </cell>
          <cell r="AC154">
            <v>0</v>
          </cell>
          <cell r="AH154">
            <v>0</v>
          </cell>
          <cell r="AM154">
            <v>0</v>
          </cell>
          <cell r="AR154">
            <v>0</v>
          </cell>
          <cell r="AT154">
            <v>0</v>
          </cell>
          <cell r="AU154">
            <v>0</v>
          </cell>
          <cell r="AW154">
            <v>0</v>
          </cell>
          <cell r="AY154">
            <v>0</v>
          </cell>
          <cell r="AZ154">
            <v>0</v>
          </cell>
          <cell r="BB154">
            <v>0</v>
          </cell>
          <cell r="BD154">
            <v>0</v>
          </cell>
          <cell r="BE154">
            <v>0</v>
          </cell>
          <cell r="BG154">
            <v>0</v>
          </cell>
          <cell r="BI154">
            <v>0</v>
          </cell>
          <cell r="BJ154">
            <v>0</v>
          </cell>
          <cell r="BL154">
            <v>0</v>
          </cell>
          <cell r="BN154">
            <v>0</v>
          </cell>
          <cell r="BO154">
            <v>0</v>
          </cell>
          <cell r="BQ154">
            <v>0</v>
          </cell>
          <cell r="BS154">
            <v>0</v>
          </cell>
          <cell r="BT154">
            <v>0</v>
          </cell>
          <cell r="BV154">
            <v>0</v>
          </cell>
          <cell r="BX154">
            <v>0</v>
          </cell>
          <cell r="BY154">
            <v>0</v>
          </cell>
          <cell r="BZ154">
            <v>29300</v>
          </cell>
          <cell r="CA154">
            <v>29300</v>
          </cell>
          <cell r="CB154">
            <v>41020</v>
          </cell>
          <cell r="CC154">
            <v>38352000</v>
          </cell>
        </row>
        <row r="155">
          <cell r="A155" t="str">
            <v>휴.CRM2</v>
          </cell>
          <cell r="B155" t="str">
            <v>국산</v>
          </cell>
          <cell r="C155" t="str">
            <v>각형</v>
          </cell>
          <cell r="D155" t="str">
            <v>Cell</v>
          </cell>
          <cell r="E155" t="str">
            <v>423048</v>
          </cell>
          <cell r="F155" t="str">
            <v>423048A1</v>
          </cell>
          <cell r="G155" t="str">
            <v>423048A1</v>
          </cell>
          <cell r="H155" t="str">
            <v>SEMC</v>
          </cell>
          <cell r="I155" t="str">
            <v>TEBS</v>
          </cell>
          <cell r="J155" t="str">
            <v>직수출</v>
          </cell>
          <cell r="K155" t="str">
            <v>JPY</v>
          </cell>
          <cell r="L155" t="str">
            <v>남미</v>
          </cell>
          <cell r="M155" t="str">
            <v>이성혁</v>
          </cell>
          <cell r="N155">
            <v>1</v>
          </cell>
          <cell r="O155" t="str">
            <v>휴대폰</v>
          </cell>
          <cell r="P155" t="str">
            <v>연결기준</v>
          </cell>
          <cell r="S155">
            <v>0</v>
          </cell>
          <cell r="X155">
            <v>0</v>
          </cell>
          <cell r="AC155">
            <v>0</v>
          </cell>
          <cell r="AH155">
            <v>0</v>
          </cell>
          <cell r="AM155">
            <v>0</v>
          </cell>
          <cell r="AR155">
            <v>0</v>
          </cell>
          <cell r="AT155">
            <v>0</v>
          </cell>
          <cell r="AU155">
            <v>0</v>
          </cell>
          <cell r="AW155">
            <v>0</v>
          </cell>
          <cell r="AY155">
            <v>0</v>
          </cell>
          <cell r="AZ155">
            <v>0</v>
          </cell>
          <cell r="BB155">
            <v>0</v>
          </cell>
          <cell r="BD155">
            <v>0</v>
          </cell>
          <cell r="BE155">
            <v>0</v>
          </cell>
          <cell r="BG155">
            <v>0</v>
          </cell>
          <cell r="BI155">
            <v>0</v>
          </cell>
          <cell r="BJ155">
            <v>0</v>
          </cell>
          <cell r="BL155">
            <v>0</v>
          </cell>
          <cell r="BN155">
            <v>0</v>
          </cell>
          <cell r="BO155">
            <v>0</v>
          </cell>
          <cell r="BQ155">
            <v>0</v>
          </cell>
          <cell r="BS155">
            <v>0</v>
          </cell>
          <cell r="BT155">
            <v>0</v>
          </cell>
          <cell r="BV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</row>
        <row r="156">
          <cell r="A156" t="str">
            <v>휴.CRM2</v>
          </cell>
          <cell r="B156" t="str">
            <v>국산</v>
          </cell>
          <cell r="C156" t="str">
            <v>각형</v>
          </cell>
          <cell r="D156" t="str">
            <v>Cell</v>
          </cell>
          <cell r="E156" t="str">
            <v>523443</v>
          </cell>
          <cell r="F156" t="str">
            <v>523443A1(I/P)</v>
          </cell>
          <cell r="G156" t="str">
            <v>523443A1</v>
          </cell>
          <cell r="H156" t="str">
            <v>SEMC</v>
          </cell>
          <cell r="I156" t="str">
            <v>TEBS</v>
          </cell>
          <cell r="J156" t="str">
            <v>직수출</v>
          </cell>
          <cell r="K156" t="str">
            <v>USD</v>
          </cell>
          <cell r="L156" t="str">
            <v>중국</v>
          </cell>
          <cell r="M156" t="str">
            <v>이성혁</v>
          </cell>
          <cell r="N156">
            <v>1</v>
          </cell>
          <cell r="O156" t="str">
            <v>휴대폰</v>
          </cell>
          <cell r="P156" t="str">
            <v>연결기준</v>
          </cell>
          <cell r="S156">
            <v>0</v>
          </cell>
          <cell r="W156">
            <v>1.5</v>
          </cell>
          <cell r="X156">
            <v>7000</v>
          </cell>
          <cell r="Y156">
            <v>7000</v>
          </cell>
          <cell r="Z156">
            <v>10500</v>
          </cell>
          <cell r="AA156">
            <v>9891000</v>
          </cell>
          <cell r="AB156">
            <v>1.75</v>
          </cell>
          <cell r="AC156">
            <v>2600</v>
          </cell>
          <cell r="AD156">
            <v>2600</v>
          </cell>
          <cell r="AE156">
            <v>4550</v>
          </cell>
          <cell r="AF156">
            <v>4287000</v>
          </cell>
          <cell r="AG156">
            <v>1.75</v>
          </cell>
          <cell r="AH156">
            <v>1300</v>
          </cell>
          <cell r="AI156">
            <v>1300</v>
          </cell>
          <cell r="AJ156">
            <v>2275</v>
          </cell>
          <cell r="AK156">
            <v>2140000</v>
          </cell>
          <cell r="AL156">
            <v>1.750092013249908</v>
          </cell>
          <cell r="AM156">
            <v>2717</v>
          </cell>
          <cell r="AN156">
            <v>2717</v>
          </cell>
          <cell r="AO156">
            <v>4755</v>
          </cell>
          <cell r="AP156">
            <v>4421000</v>
          </cell>
          <cell r="AQ156">
            <v>1.4</v>
          </cell>
          <cell r="AR156">
            <v>12000</v>
          </cell>
          <cell r="AS156">
            <v>12000</v>
          </cell>
          <cell r="AT156">
            <v>16800</v>
          </cell>
          <cell r="AU156">
            <v>15540000</v>
          </cell>
          <cell r="AV156">
            <v>1.4</v>
          </cell>
          <cell r="AW156">
            <v>100000</v>
          </cell>
          <cell r="AX156">
            <v>100000</v>
          </cell>
          <cell r="AY156">
            <v>140000</v>
          </cell>
          <cell r="AZ156">
            <v>128800000</v>
          </cell>
          <cell r="BA156">
            <v>1.4</v>
          </cell>
          <cell r="BB156">
            <v>400000</v>
          </cell>
          <cell r="BC156">
            <v>400000</v>
          </cell>
          <cell r="BD156">
            <v>560000</v>
          </cell>
          <cell r="BE156">
            <v>515200000</v>
          </cell>
          <cell r="BF156">
            <v>1.4</v>
          </cell>
          <cell r="BG156">
            <v>400000</v>
          </cell>
          <cell r="BH156">
            <v>400000</v>
          </cell>
          <cell r="BI156">
            <v>560000</v>
          </cell>
          <cell r="BJ156">
            <v>515200000</v>
          </cell>
          <cell r="BK156">
            <v>1.4</v>
          </cell>
          <cell r="BL156">
            <v>400000</v>
          </cell>
          <cell r="BM156">
            <v>400000</v>
          </cell>
          <cell r="BN156">
            <v>560000</v>
          </cell>
          <cell r="BO156">
            <v>518000000</v>
          </cell>
          <cell r="BP156">
            <v>1.4</v>
          </cell>
          <cell r="BQ156">
            <v>400000</v>
          </cell>
          <cell r="BR156">
            <v>400000</v>
          </cell>
          <cell r="BS156">
            <v>560000</v>
          </cell>
          <cell r="BT156">
            <v>518000000</v>
          </cell>
          <cell r="BU156">
            <v>1.4</v>
          </cell>
          <cell r="BV156">
            <v>180000</v>
          </cell>
          <cell r="BW156">
            <v>180000</v>
          </cell>
          <cell r="BX156">
            <v>251999.99999999997</v>
          </cell>
          <cell r="BY156">
            <v>233099999.99999997</v>
          </cell>
          <cell r="BZ156">
            <v>1905617</v>
          </cell>
          <cell r="CA156">
            <v>1905617</v>
          </cell>
          <cell r="CB156">
            <v>2670880</v>
          </cell>
          <cell r="CC156">
            <v>2464579000</v>
          </cell>
        </row>
        <row r="157">
          <cell r="A157" t="str">
            <v>휴.CRM2</v>
          </cell>
          <cell r="B157" t="str">
            <v>국산</v>
          </cell>
          <cell r="C157" t="str">
            <v>폴리머</v>
          </cell>
          <cell r="D157" t="str">
            <v>Cell</v>
          </cell>
          <cell r="E157" t="str">
            <v>563443</v>
          </cell>
          <cell r="F157" t="str">
            <v>563443L1</v>
          </cell>
          <cell r="G157" t="str">
            <v>neo</v>
          </cell>
          <cell r="H157" t="str">
            <v>SEMC</v>
          </cell>
          <cell r="I157" t="str">
            <v>Pro power</v>
          </cell>
          <cell r="J157" t="str">
            <v>직수출</v>
          </cell>
          <cell r="K157" t="str">
            <v>JPY</v>
          </cell>
          <cell r="L157" t="str">
            <v>중국</v>
          </cell>
          <cell r="M157" t="str">
            <v>이성혁</v>
          </cell>
          <cell r="N157">
            <v>1</v>
          </cell>
          <cell r="O157" t="str">
            <v>휴대폰</v>
          </cell>
          <cell r="P157" t="str">
            <v>연결기준</v>
          </cell>
          <cell r="R157">
            <v>169.39</v>
          </cell>
          <cell r="S157">
            <v>168200</v>
          </cell>
          <cell r="T157">
            <v>168200</v>
          </cell>
          <cell r="U157">
            <v>28491397.999999996</v>
          </cell>
          <cell r="V157">
            <v>234137909.34844196</v>
          </cell>
          <cell r="X157">
            <v>0</v>
          </cell>
          <cell r="AC157">
            <v>0</v>
          </cell>
          <cell r="AH157">
            <v>0</v>
          </cell>
          <cell r="AM157">
            <v>0</v>
          </cell>
          <cell r="AR157">
            <v>0</v>
          </cell>
          <cell r="AT157">
            <v>0</v>
          </cell>
          <cell r="AU157">
            <v>0</v>
          </cell>
          <cell r="AW157">
            <v>0</v>
          </cell>
          <cell r="AY157">
            <v>0</v>
          </cell>
          <cell r="AZ157">
            <v>0</v>
          </cell>
          <cell r="BB157">
            <v>0</v>
          </cell>
          <cell r="BD157">
            <v>0</v>
          </cell>
          <cell r="BE157">
            <v>0</v>
          </cell>
          <cell r="BG157">
            <v>0</v>
          </cell>
          <cell r="BI157">
            <v>0</v>
          </cell>
          <cell r="BJ157">
            <v>0</v>
          </cell>
          <cell r="BL157">
            <v>0</v>
          </cell>
          <cell r="BN157">
            <v>0</v>
          </cell>
          <cell r="BO157">
            <v>0</v>
          </cell>
          <cell r="BQ157">
            <v>0</v>
          </cell>
          <cell r="BS157">
            <v>0</v>
          </cell>
          <cell r="BT157">
            <v>0</v>
          </cell>
          <cell r="BV157">
            <v>0</v>
          </cell>
          <cell r="BX157">
            <v>0</v>
          </cell>
          <cell r="BY157">
            <v>0</v>
          </cell>
          <cell r="BZ157">
            <v>168200</v>
          </cell>
          <cell r="CA157">
            <v>168200</v>
          </cell>
          <cell r="CB157">
            <v>28491397.999999996</v>
          </cell>
          <cell r="CC157">
            <v>234137909.34844196</v>
          </cell>
        </row>
        <row r="158">
          <cell r="A158" t="str">
            <v>휴.CRM2</v>
          </cell>
          <cell r="B158" t="str">
            <v>국산</v>
          </cell>
          <cell r="C158" t="str">
            <v>폴리머</v>
          </cell>
          <cell r="D158" t="str">
            <v>Cell</v>
          </cell>
          <cell r="E158" t="str">
            <v>563443</v>
          </cell>
          <cell r="F158" t="str">
            <v>563443L1</v>
          </cell>
          <cell r="G158" t="str">
            <v>neo</v>
          </cell>
          <cell r="H158" t="str">
            <v>SEMC</v>
          </cell>
          <cell r="I158" t="str">
            <v>Raychem</v>
          </cell>
          <cell r="J158" t="str">
            <v>직수출</v>
          </cell>
          <cell r="K158" t="str">
            <v>JPY</v>
          </cell>
          <cell r="L158" t="str">
            <v>중국</v>
          </cell>
          <cell r="M158" t="str">
            <v>이성혁</v>
          </cell>
          <cell r="N158">
            <v>1</v>
          </cell>
          <cell r="O158" t="str">
            <v>휴대폰</v>
          </cell>
          <cell r="P158" t="str">
            <v>연결기준</v>
          </cell>
          <cell r="R158">
            <v>167.95</v>
          </cell>
          <cell r="S158">
            <v>151800</v>
          </cell>
          <cell r="T158">
            <v>151800</v>
          </cell>
          <cell r="U158">
            <v>25494810</v>
          </cell>
          <cell r="V158">
            <v>197006000</v>
          </cell>
          <cell r="X158">
            <v>0</v>
          </cell>
          <cell r="AC158">
            <v>0</v>
          </cell>
          <cell r="AH158">
            <v>0</v>
          </cell>
          <cell r="AM158">
            <v>0</v>
          </cell>
          <cell r="AR158">
            <v>0</v>
          </cell>
          <cell r="AT158">
            <v>0</v>
          </cell>
          <cell r="AU158">
            <v>0</v>
          </cell>
          <cell r="AW158">
            <v>0</v>
          </cell>
          <cell r="AY158">
            <v>0</v>
          </cell>
          <cell r="AZ158">
            <v>0</v>
          </cell>
          <cell r="BB158">
            <v>0</v>
          </cell>
          <cell r="BD158">
            <v>0</v>
          </cell>
          <cell r="BE158">
            <v>0</v>
          </cell>
          <cell r="BG158">
            <v>0</v>
          </cell>
          <cell r="BI158">
            <v>0</v>
          </cell>
          <cell r="BJ158">
            <v>0</v>
          </cell>
          <cell r="BL158">
            <v>0</v>
          </cell>
          <cell r="BN158">
            <v>0</v>
          </cell>
          <cell r="BO158">
            <v>0</v>
          </cell>
          <cell r="BQ158">
            <v>0</v>
          </cell>
          <cell r="BS158">
            <v>0</v>
          </cell>
          <cell r="BT158">
            <v>0</v>
          </cell>
          <cell r="BV158">
            <v>0</v>
          </cell>
          <cell r="BX158">
            <v>0</v>
          </cell>
          <cell r="BY158">
            <v>0</v>
          </cell>
          <cell r="BZ158">
            <v>151800</v>
          </cell>
          <cell r="CA158">
            <v>151800</v>
          </cell>
          <cell r="CB158">
            <v>25494810</v>
          </cell>
          <cell r="CC158">
            <v>197006000</v>
          </cell>
        </row>
        <row r="159">
          <cell r="A159" t="str">
            <v>휴.CRM2</v>
          </cell>
          <cell r="B159" t="str">
            <v>국산</v>
          </cell>
          <cell r="C159" t="str">
            <v>폴리머</v>
          </cell>
          <cell r="D159" t="str">
            <v>Cell</v>
          </cell>
          <cell r="E159" t="str">
            <v>563443</v>
          </cell>
          <cell r="F159" t="str">
            <v>563443L1</v>
          </cell>
          <cell r="G159" t="str">
            <v>neo</v>
          </cell>
          <cell r="H159" t="str">
            <v>SEMC</v>
          </cell>
          <cell r="I159" t="str">
            <v>TEBS</v>
          </cell>
          <cell r="J159" t="str">
            <v>직수출</v>
          </cell>
          <cell r="K159" t="str">
            <v>USD</v>
          </cell>
          <cell r="L159" t="str">
            <v>남미</v>
          </cell>
          <cell r="M159" t="str">
            <v>이성혁</v>
          </cell>
          <cell r="N159">
            <v>1</v>
          </cell>
          <cell r="O159" t="str">
            <v>휴대폰</v>
          </cell>
          <cell r="P159" t="str">
            <v>연결기준</v>
          </cell>
          <cell r="R159">
            <v>1.75</v>
          </cell>
          <cell r="S159">
            <v>15500</v>
          </cell>
          <cell r="T159">
            <v>15500</v>
          </cell>
          <cell r="U159">
            <v>27125</v>
          </cell>
          <cell r="V159">
            <v>25408000</v>
          </cell>
          <cell r="X159">
            <v>0</v>
          </cell>
          <cell r="AC159">
            <v>0</v>
          </cell>
          <cell r="AH159">
            <v>0</v>
          </cell>
          <cell r="AM159">
            <v>0</v>
          </cell>
          <cell r="AR159">
            <v>0</v>
          </cell>
          <cell r="AT159">
            <v>0</v>
          </cell>
          <cell r="AU159">
            <v>0</v>
          </cell>
          <cell r="AW159">
            <v>0</v>
          </cell>
          <cell r="AY159">
            <v>0</v>
          </cell>
          <cell r="AZ159">
            <v>0</v>
          </cell>
          <cell r="BB159">
            <v>0</v>
          </cell>
          <cell r="BD159">
            <v>0</v>
          </cell>
          <cell r="BE159">
            <v>0</v>
          </cell>
          <cell r="BG159">
            <v>0</v>
          </cell>
          <cell r="BI159">
            <v>0</v>
          </cell>
          <cell r="BJ159">
            <v>0</v>
          </cell>
          <cell r="BL159">
            <v>0</v>
          </cell>
          <cell r="BN159">
            <v>0</v>
          </cell>
          <cell r="BO159">
            <v>0</v>
          </cell>
          <cell r="BQ159">
            <v>0</v>
          </cell>
          <cell r="BS159">
            <v>0</v>
          </cell>
          <cell r="BT159">
            <v>0</v>
          </cell>
          <cell r="BV159">
            <v>0</v>
          </cell>
          <cell r="BX159">
            <v>0</v>
          </cell>
          <cell r="BY159">
            <v>0</v>
          </cell>
          <cell r="BZ159">
            <v>15500</v>
          </cell>
          <cell r="CA159">
            <v>15500</v>
          </cell>
          <cell r="CB159">
            <v>27125</v>
          </cell>
          <cell r="CC159">
            <v>25408000</v>
          </cell>
        </row>
        <row r="160">
          <cell r="A160" t="str">
            <v>휴.CRM2</v>
          </cell>
          <cell r="B160" t="str">
            <v>국산</v>
          </cell>
          <cell r="C160" t="str">
            <v>폴리머</v>
          </cell>
          <cell r="D160" t="str">
            <v>Cell</v>
          </cell>
          <cell r="E160" t="str">
            <v>563443</v>
          </cell>
          <cell r="F160" t="str">
            <v>563443L1</v>
          </cell>
          <cell r="G160" t="str">
            <v>neo</v>
          </cell>
          <cell r="H160" t="str">
            <v>SEMC</v>
          </cell>
          <cell r="I160" t="str">
            <v>Pro power</v>
          </cell>
          <cell r="J160" t="str">
            <v>직수출</v>
          </cell>
          <cell r="K160" t="str">
            <v>JPY</v>
          </cell>
          <cell r="L160" t="str">
            <v>중국</v>
          </cell>
          <cell r="M160" t="str">
            <v>이성혁</v>
          </cell>
          <cell r="N160">
            <v>1</v>
          </cell>
          <cell r="O160" t="str">
            <v>휴대폰</v>
          </cell>
          <cell r="P160" t="str">
            <v>소거</v>
          </cell>
          <cell r="Q160" t="str">
            <v>소거</v>
          </cell>
          <cell r="R160">
            <v>1.4385393059490086</v>
          </cell>
          <cell r="S160">
            <v>244800</v>
          </cell>
          <cell r="T160">
            <v>244800</v>
          </cell>
          <cell r="U160">
            <v>352154.42209631728</v>
          </cell>
          <cell r="V160">
            <v>329825090.65155804</v>
          </cell>
          <cell r="W160">
            <v>2.1826675929142065</v>
          </cell>
          <cell r="X160">
            <v>-28790</v>
          </cell>
          <cell r="Y160">
            <v>-28790</v>
          </cell>
          <cell r="Z160">
            <v>-62839</v>
          </cell>
          <cell r="AA160">
            <v>-59078000</v>
          </cell>
          <cell r="AB160">
            <v>1.44</v>
          </cell>
          <cell r="AC160">
            <v>240000</v>
          </cell>
          <cell r="AD160">
            <v>240000</v>
          </cell>
          <cell r="AE160">
            <v>345600</v>
          </cell>
          <cell r="AF160">
            <v>327068000</v>
          </cell>
          <cell r="AG160">
            <v>1.41892</v>
          </cell>
          <cell r="AH160">
            <v>50000</v>
          </cell>
          <cell r="AI160">
            <v>50000</v>
          </cell>
          <cell r="AJ160">
            <v>70946</v>
          </cell>
          <cell r="AK160">
            <v>65802000</v>
          </cell>
          <cell r="AL160">
            <v>1.4000692307692308</v>
          </cell>
          <cell r="AM160">
            <v>130000</v>
          </cell>
          <cell r="AN160">
            <v>130000</v>
          </cell>
          <cell r="AO160">
            <v>182009</v>
          </cell>
          <cell r="AP160">
            <v>169394000</v>
          </cell>
          <cell r="AR160">
            <v>0</v>
          </cell>
          <cell r="AT160">
            <v>0</v>
          </cell>
          <cell r="AU160">
            <v>0</v>
          </cell>
          <cell r="AW160">
            <v>0</v>
          </cell>
          <cell r="AY160">
            <v>0</v>
          </cell>
          <cell r="AZ160">
            <v>0</v>
          </cell>
          <cell r="BB160">
            <v>0</v>
          </cell>
          <cell r="BD160">
            <v>0</v>
          </cell>
          <cell r="BE160">
            <v>0</v>
          </cell>
          <cell r="BG160">
            <v>0</v>
          </cell>
          <cell r="BI160">
            <v>0</v>
          </cell>
          <cell r="BJ160">
            <v>0</v>
          </cell>
          <cell r="BL160">
            <v>0</v>
          </cell>
          <cell r="BN160">
            <v>0</v>
          </cell>
          <cell r="BO160">
            <v>0</v>
          </cell>
          <cell r="BQ160">
            <v>0</v>
          </cell>
          <cell r="BS160">
            <v>0</v>
          </cell>
          <cell r="BT160">
            <v>0</v>
          </cell>
          <cell r="BV160">
            <v>0</v>
          </cell>
          <cell r="BX160">
            <v>0</v>
          </cell>
          <cell r="BY160">
            <v>0</v>
          </cell>
          <cell r="BZ160">
            <v>636010</v>
          </cell>
          <cell r="CA160">
            <v>636010</v>
          </cell>
          <cell r="CB160">
            <v>887870.42209631728</v>
          </cell>
          <cell r="CC160">
            <v>833011090.65155804</v>
          </cell>
        </row>
        <row r="161">
          <cell r="A161" t="str">
            <v>휴.CRM2</v>
          </cell>
          <cell r="B161" t="str">
            <v>국산</v>
          </cell>
          <cell r="C161" t="str">
            <v>폴리머</v>
          </cell>
          <cell r="D161" t="str">
            <v>Pack</v>
          </cell>
          <cell r="E161" t="str">
            <v>563443</v>
          </cell>
          <cell r="F161" t="str">
            <v>563443L1</v>
          </cell>
          <cell r="G161" t="str">
            <v>neo</v>
          </cell>
          <cell r="H161" t="str">
            <v>SEMC</v>
          </cell>
          <cell r="I161" t="str">
            <v>BMC</v>
          </cell>
          <cell r="J161" t="str">
            <v>직수출</v>
          </cell>
          <cell r="K161" t="str">
            <v>JPY</v>
          </cell>
          <cell r="L161" t="str">
            <v>중국</v>
          </cell>
          <cell r="M161" t="str">
            <v>이성혁</v>
          </cell>
          <cell r="N161">
            <v>1</v>
          </cell>
          <cell r="O161" t="str">
            <v>휴대폰</v>
          </cell>
          <cell r="P161" t="str">
            <v>연결기준</v>
          </cell>
          <cell r="R161">
            <v>306</v>
          </cell>
          <cell r="S161">
            <v>305600</v>
          </cell>
          <cell r="T161">
            <v>305600</v>
          </cell>
          <cell r="U161">
            <v>93513600</v>
          </cell>
          <cell r="V161">
            <v>723589000</v>
          </cell>
          <cell r="X161">
            <v>0</v>
          </cell>
          <cell r="AB161">
            <v>2.6059451372909441</v>
          </cell>
          <cell r="AC161">
            <v>298126</v>
          </cell>
          <cell r="AD161">
            <v>298126</v>
          </cell>
          <cell r="AE161">
            <v>776900</v>
          </cell>
          <cell r="AF161">
            <v>732531000</v>
          </cell>
          <cell r="AG161">
            <v>2.5564718804920914</v>
          </cell>
          <cell r="AH161">
            <v>455200</v>
          </cell>
          <cell r="AI161">
            <v>455200</v>
          </cell>
          <cell r="AJ161">
            <v>1163706</v>
          </cell>
          <cell r="AK161">
            <v>1079970000</v>
          </cell>
          <cell r="AL161">
            <v>2.5307011381199942</v>
          </cell>
          <cell r="AM161">
            <v>533775</v>
          </cell>
          <cell r="AN161">
            <v>533775</v>
          </cell>
          <cell r="AO161">
            <v>1350825</v>
          </cell>
          <cell r="AP161">
            <v>1254540000</v>
          </cell>
          <cell r="AQ161">
            <v>306</v>
          </cell>
          <cell r="AR161">
            <v>245000</v>
          </cell>
          <cell r="AS161">
            <v>245000</v>
          </cell>
          <cell r="AT161">
            <v>74970000</v>
          </cell>
          <cell r="AU161">
            <v>569772000</v>
          </cell>
          <cell r="AW161">
            <v>0</v>
          </cell>
          <cell r="AY161">
            <v>0</v>
          </cell>
          <cell r="AZ161">
            <v>0</v>
          </cell>
          <cell r="BB161">
            <v>0</v>
          </cell>
          <cell r="BD161">
            <v>0</v>
          </cell>
          <cell r="BE161">
            <v>0</v>
          </cell>
          <cell r="BG161">
            <v>0</v>
          </cell>
          <cell r="BI161">
            <v>0</v>
          </cell>
          <cell r="BJ161">
            <v>0</v>
          </cell>
          <cell r="BL161">
            <v>0</v>
          </cell>
          <cell r="BN161">
            <v>0</v>
          </cell>
          <cell r="BO161">
            <v>0</v>
          </cell>
          <cell r="BQ161">
            <v>0</v>
          </cell>
          <cell r="BS161">
            <v>0</v>
          </cell>
          <cell r="BT161">
            <v>0</v>
          </cell>
          <cell r="BV161">
            <v>0</v>
          </cell>
          <cell r="BX161">
            <v>0</v>
          </cell>
          <cell r="BY161">
            <v>0</v>
          </cell>
          <cell r="BZ161">
            <v>1837701</v>
          </cell>
          <cell r="CA161">
            <v>1837701</v>
          </cell>
          <cell r="CB161">
            <v>171775031</v>
          </cell>
          <cell r="CC161">
            <v>4360402000</v>
          </cell>
        </row>
        <row r="162">
          <cell r="A162" t="str">
            <v>휴.CRM2</v>
          </cell>
          <cell r="B162" t="str">
            <v>국산</v>
          </cell>
          <cell r="C162" t="str">
            <v>폴리머</v>
          </cell>
          <cell r="D162" t="str">
            <v>Pack</v>
          </cell>
          <cell r="E162" t="str">
            <v>563443</v>
          </cell>
          <cell r="F162" t="str">
            <v>563443L1</v>
          </cell>
          <cell r="G162" t="str">
            <v>neo</v>
          </cell>
          <cell r="H162" t="str">
            <v>SEMC</v>
          </cell>
          <cell r="I162" t="str">
            <v>FSA(Shah Alam)</v>
          </cell>
          <cell r="J162" t="str">
            <v>직수출</v>
          </cell>
          <cell r="K162" t="str">
            <v>JPY</v>
          </cell>
          <cell r="L162" t="str">
            <v>동남아</v>
          </cell>
          <cell r="M162" t="str">
            <v>이성혁</v>
          </cell>
          <cell r="N162">
            <v>1</v>
          </cell>
          <cell r="O162" t="str">
            <v>휴대폰</v>
          </cell>
          <cell r="P162" t="str">
            <v>연결기준</v>
          </cell>
          <cell r="S162">
            <v>0</v>
          </cell>
          <cell r="W162">
            <v>2.5683554952510175</v>
          </cell>
          <cell r="X162">
            <v>368500</v>
          </cell>
          <cell r="Y162">
            <v>368500</v>
          </cell>
          <cell r="Z162">
            <v>946439</v>
          </cell>
          <cell r="AA162">
            <v>887510000</v>
          </cell>
          <cell r="AC162">
            <v>0</v>
          </cell>
          <cell r="AH162">
            <v>0</v>
          </cell>
          <cell r="AM162">
            <v>0</v>
          </cell>
          <cell r="AQ162">
            <v>306</v>
          </cell>
          <cell r="AR162">
            <v>236000</v>
          </cell>
          <cell r="AS162">
            <v>236000</v>
          </cell>
          <cell r="AT162">
            <v>72216000</v>
          </cell>
          <cell r="AU162">
            <v>548841600</v>
          </cell>
          <cell r="AV162">
            <v>306</v>
          </cell>
          <cell r="AW162">
            <v>363000</v>
          </cell>
          <cell r="AX162">
            <v>363000</v>
          </cell>
          <cell r="AY162">
            <v>111078000</v>
          </cell>
          <cell r="AZ162">
            <v>838638900</v>
          </cell>
          <cell r="BA162">
            <v>306</v>
          </cell>
          <cell r="BB162">
            <v>427000</v>
          </cell>
          <cell r="BC162">
            <v>427000</v>
          </cell>
          <cell r="BD162">
            <v>130662000</v>
          </cell>
          <cell r="BE162">
            <v>986498100</v>
          </cell>
          <cell r="BF162">
            <v>306</v>
          </cell>
          <cell r="BG162">
            <v>112000</v>
          </cell>
          <cell r="BH162">
            <v>112000</v>
          </cell>
          <cell r="BI162">
            <v>34272000</v>
          </cell>
          <cell r="BJ162">
            <v>258753600</v>
          </cell>
          <cell r="BL162">
            <v>0</v>
          </cell>
          <cell r="BN162">
            <v>0</v>
          </cell>
          <cell r="BO162">
            <v>0</v>
          </cell>
          <cell r="BQ162">
            <v>0</v>
          </cell>
          <cell r="BS162">
            <v>0</v>
          </cell>
          <cell r="BT162">
            <v>0</v>
          </cell>
          <cell r="BV162">
            <v>0</v>
          </cell>
          <cell r="BX162">
            <v>0</v>
          </cell>
          <cell r="BY162">
            <v>0</v>
          </cell>
          <cell r="BZ162">
            <v>1506500</v>
          </cell>
          <cell r="CA162">
            <v>1506500</v>
          </cell>
          <cell r="CB162">
            <v>349174439</v>
          </cell>
          <cell r="CC162">
            <v>3520242200</v>
          </cell>
        </row>
        <row r="163">
          <cell r="A163" t="str">
            <v>휴.CRM2</v>
          </cell>
          <cell r="B163" t="str">
            <v>국산</v>
          </cell>
          <cell r="C163" t="str">
            <v>폴리머</v>
          </cell>
          <cell r="D163" t="str">
            <v>Cell</v>
          </cell>
          <cell r="E163" t="str">
            <v>463443</v>
          </cell>
          <cell r="F163" t="str">
            <v>463443L1</v>
          </cell>
          <cell r="G163" t="str">
            <v>nils</v>
          </cell>
          <cell r="H163" t="str">
            <v>SEMC</v>
          </cell>
          <cell r="I163" t="str">
            <v>Pro power</v>
          </cell>
          <cell r="J163" t="str">
            <v>직수출</v>
          </cell>
          <cell r="K163" t="str">
            <v>JPY</v>
          </cell>
          <cell r="L163" t="str">
            <v>중국</v>
          </cell>
          <cell r="M163" t="str">
            <v>이성혁</v>
          </cell>
          <cell r="N163">
            <v>1</v>
          </cell>
          <cell r="O163" t="str">
            <v>휴대폰</v>
          </cell>
          <cell r="P163" t="str">
            <v>연결기준</v>
          </cell>
          <cell r="R163">
            <v>171.39</v>
          </cell>
          <cell r="S163">
            <v>80000</v>
          </cell>
          <cell r="T163">
            <v>80000</v>
          </cell>
          <cell r="U163">
            <v>13711199.999999998</v>
          </cell>
          <cell r="V163">
            <v>108794800</v>
          </cell>
          <cell r="X163">
            <v>0</v>
          </cell>
          <cell r="AC163">
            <v>0</v>
          </cell>
          <cell r="AH163">
            <v>0</v>
          </cell>
          <cell r="AM163">
            <v>0</v>
          </cell>
          <cell r="AR163">
            <v>0</v>
          </cell>
          <cell r="AT163">
            <v>0</v>
          </cell>
          <cell r="AU163">
            <v>0</v>
          </cell>
          <cell r="AW163">
            <v>0</v>
          </cell>
          <cell r="AY163">
            <v>0</v>
          </cell>
          <cell r="AZ163">
            <v>0</v>
          </cell>
          <cell r="BB163">
            <v>0</v>
          </cell>
          <cell r="BD163">
            <v>0</v>
          </cell>
          <cell r="BE163">
            <v>0</v>
          </cell>
          <cell r="BG163">
            <v>0</v>
          </cell>
          <cell r="BI163">
            <v>0</v>
          </cell>
          <cell r="BJ163">
            <v>0</v>
          </cell>
          <cell r="BL163">
            <v>0</v>
          </cell>
          <cell r="BN163">
            <v>0</v>
          </cell>
          <cell r="BO163">
            <v>0</v>
          </cell>
          <cell r="BQ163">
            <v>0</v>
          </cell>
          <cell r="BS163">
            <v>0</v>
          </cell>
          <cell r="BT163">
            <v>0</v>
          </cell>
          <cell r="BV163">
            <v>0</v>
          </cell>
          <cell r="BX163">
            <v>0</v>
          </cell>
          <cell r="BY163">
            <v>0</v>
          </cell>
          <cell r="BZ163">
            <v>80000</v>
          </cell>
          <cell r="CA163">
            <v>80000</v>
          </cell>
          <cell r="CB163">
            <v>13711199.999999998</v>
          </cell>
          <cell r="CC163">
            <v>108794800</v>
          </cell>
        </row>
        <row r="164">
          <cell r="A164" t="str">
            <v>휴.CRM2</v>
          </cell>
          <cell r="B164" t="str">
            <v>국산</v>
          </cell>
          <cell r="C164" t="str">
            <v>폴리머</v>
          </cell>
          <cell r="D164" t="str">
            <v>Cell</v>
          </cell>
          <cell r="E164" t="str">
            <v>463443</v>
          </cell>
          <cell r="F164" t="str">
            <v>463443L1</v>
          </cell>
          <cell r="G164" t="str">
            <v>nils</v>
          </cell>
          <cell r="H164" t="str">
            <v>SEMC</v>
          </cell>
          <cell r="I164" t="str">
            <v>TEBS</v>
          </cell>
          <cell r="J164" t="str">
            <v>직수출</v>
          </cell>
          <cell r="K164" t="str">
            <v>USD</v>
          </cell>
          <cell r="L164" t="str">
            <v>남미</v>
          </cell>
          <cell r="M164" t="str">
            <v>이성혁</v>
          </cell>
          <cell r="N164">
            <v>1</v>
          </cell>
          <cell r="O164" t="str">
            <v>휴대폰</v>
          </cell>
          <cell r="P164" t="str">
            <v>연결기준</v>
          </cell>
          <cell r="R164">
            <v>1.67</v>
          </cell>
          <cell r="S164">
            <v>38000</v>
          </cell>
          <cell r="T164">
            <v>38000</v>
          </cell>
          <cell r="U164">
            <v>63460</v>
          </cell>
          <cell r="V164">
            <v>59443000</v>
          </cell>
          <cell r="W164">
            <v>1.67</v>
          </cell>
          <cell r="X164">
            <v>7000</v>
          </cell>
          <cell r="Y164">
            <v>7000</v>
          </cell>
          <cell r="Z164">
            <v>11690</v>
          </cell>
          <cell r="AA164">
            <v>10907000</v>
          </cell>
          <cell r="AB164">
            <v>1.67</v>
          </cell>
          <cell r="AC164">
            <v>30000</v>
          </cell>
          <cell r="AD164">
            <v>30000</v>
          </cell>
          <cell r="AE164">
            <v>50100</v>
          </cell>
          <cell r="AF164">
            <v>47024000</v>
          </cell>
          <cell r="AG164">
            <v>1.66</v>
          </cell>
          <cell r="AH164">
            <v>18000</v>
          </cell>
          <cell r="AI164">
            <v>18000</v>
          </cell>
          <cell r="AJ164">
            <v>29880</v>
          </cell>
          <cell r="AK164">
            <v>27836000</v>
          </cell>
          <cell r="AL164">
            <v>1.66</v>
          </cell>
          <cell r="AM164">
            <v>68500</v>
          </cell>
          <cell r="AN164">
            <v>68500</v>
          </cell>
          <cell r="AO164">
            <v>113710</v>
          </cell>
          <cell r="AP164">
            <v>104966000</v>
          </cell>
          <cell r="AR164">
            <v>0</v>
          </cell>
          <cell r="AT164">
            <v>0</v>
          </cell>
          <cell r="AU164">
            <v>0</v>
          </cell>
          <cell r="AW164">
            <v>0</v>
          </cell>
          <cell r="AY164">
            <v>0</v>
          </cell>
          <cell r="AZ164">
            <v>0</v>
          </cell>
          <cell r="BB164">
            <v>0</v>
          </cell>
          <cell r="BD164">
            <v>0</v>
          </cell>
          <cell r="BE164">
            <v>0</v>
          </cell>
          <cell r="BG164">
            <v>0</v>
          </cell>
          <cell r="BI164">
            <v>0</v>
          </cell>
          <cell r="BJ164">
            <v>0</v>
          </cell>
          <cell r="BL164">
            <v>0</v>
          </cell>
          <cell r="BN164">
            <v>0</v>
          </cell>
          <cell r="BO164">
            <v>0</v>
          </cell>
          <cell r="BQ164">
            <v>0</v>
          </cell>
          <cell r="BS164">
            <v>0</v>
          </cell>
          <cell r="BT164">
            <v>0</v>
          </cell>
          <cell r="BV164">
            <v>0</v>
          </cell>
          <cell r="BX164">
            <v>0</v>
          </cell>
          <cell r="BY164">
            <v>0</v>
          </cell>
          <cell r="BZ164">
            <v>161500</v>
          </cell>
          <cell r="CA164">
            <v>161500</v>
          </cell>
          <cell r="CB164">
            <v>268840</v>
          </cell>
          <cell r="CC164">
            <v>250176000</v>
          </cell>
        </row>
        <row r="165">
          <cell r="A165" t="str">
            <v>휴.CRM2</v>
          </cell>
          <cell r="B165" t="str">
            <v>국산</v>
          </cell>
          <cell r="C165" t="str">
            <v>폴리머</v>
          </cell>
          <cell r="D165" t="str">
            <v>Cell</v>
          </cell>
          <cell r="E165" t="str">
            <v>463443</v>
          </cell>
          <cell r="F165" t="str">
            <v>463443L1</v>
          </cell>
          <cell r="G165" t="str">
            <v>nils</v>
          </cell>
          <cell r="H165" t="str">
            <v>SEMC</v>
          </cell>
          <cell r="I165" t="str">
            <v>Pro power</v>
          </cell>
          <cell r="J165" t="str">
            <v>직수출</v>
          </cell>
          <cell r="K165" t="str">
            <v>JPY</v>
          </cell>
          <cell r="L165" t="str">
            <v>중국</v>
          </cell>
          <cell r="M165" t="str">
            <v>이성혁</v>
          </cell>
          <cell r="N165">
            <v>1</v>
          </cell>
          <cell r="O165" t="str">
            <v>휴대폰</v>
          </cell>
          <cell r="P165" t="str">
            <v>소거</v>
          </cell>
          <cell r="Q165" t="str">
            <v>소거</v>
          </cell>
          <cell r="R165">
            <v>1.4513449999999999</v>
          </cell>
          <cell r="S165">
            <v>120000</v>
          </cell>
          <cell r="T165">
            <v>120000</v>
          </cell>
          <cell r="U165">
            <v>174161.4</v>
          </cell>
          <cell r="V165">
            <v>163192200</v>
          </cell>
          <cell r="W165">
            <v>1.4135333333333333</v>
          </cell>
          <cell r="X165">
            <v>30000</v>
          </cell>
          <cell r="Y165">
            <v>30000</v>
          </cell>
          <cell r="Z165">
            <v>42406</v>
          </cell>
          <cell r="AA165">
            <v>39768000</v>
          </cell>
          <cell r="AB165">
            <v>1.4646214285714285</v>
          </cell>
          <cell r="AC165">
            <v>140000</v>
          </cell>
          <cell r="AD165">
            <v>140000</v>
          </cell>
          <cell r="AE165">
            <v>205047</v>
          </cell>
          <cell r="AF165">
            <v>193145000</v>
          </cell>
          <cell r="AG165">
            <v>1.4364399999999999</v>
          </cell>
          <cell r="AH165">
            <v>100000</v>
          </cell>
          <cell r="AI165">
            <v>100000</v>
          </cell>
          <cell r="AJ165">
            <v>143644</v>
          </cell>
          <cell r="AK165">
            <v>134135000</v>
          </cell>
          <cell r="AM165">
            <v>0</v>
          </cell>
          <cell r="AR165">
            <v>0</v>
          </cell>
          <cell r="AT165">
            <v>0</v>
          </cell>
          <cell r="AU165">
            <v>0</v>
          </cell>
          <cell r="AW165">
            <v>0</v>
          </cell>
          <cell r="AY165">
            <v>0</v>
          </cell>
          <cell r="AZ165">
            <v>0</v>
          </cell>
          <cell r="BB165">
            <v>0</v>
          </cell>
          <cell r="BD165">
            <v>0</v>
          </cell>
          <cell r="BE165">
            <v>0</v>
          </cell>
          <cell r="BG165">
            <v>0</v>
          </cell>
          <cell r="BI165">
            <v>0</v>
          </cell>
          <cell r="BJ165">
            <v>0</v>
          </cell>
          <cell r="BL165">
            <v>0</v>
          </cell>
          <cell r="BN165">
            <v>0</v>
          </cell>
          <cell r="BO165">
            <v>0</v>
          </cell>
          <cell r="BQ165">
            <v>0</v>
          </cell>
          <cell r="BS165">
            <v>0</v>
          </cell>
          <cell r="BT165">
            <v>0</v>
          </cell>
          <cell r="BV165">
            <v>0</v>
          </cell>
          <cell r="BX165">
            <v>0</v>
          </cell>
          <cell r="BY165">
            <v>0</v>
          </cell>
          <cell r="BZ165">
            <v>390000</v>
          </cell>
          <cell r="CA165">
            <v>390000</v>
          </cell>
          <cell r="CB165">
            <v>565258.4</v>
          </cell>
          <cell r="CC165">
            <v>530240200</v>
          </cell>
        </row>
        <row r="166">
          <cell r="A166" t="str">
            <v>휴.CRM2</v>
          </cell>
          <cell r="B166" t="str">
            <v>국산</v>
          </cell>
          <cell r="C166" t="str">
            <v>폴리머</v>
          </cell>
          <cell r="D166" t="str">
            <v>Pack</v>
          </cell>
          <cell r="E166" t="str">
            <v>463443</v>
          </cell>
          <cell r="F166" t="str">
            <v>463443L1</v>
          </cell>
          <cell r="G166" t="str">
            <v>nils</v>
          </cell>
          <cell r="H166" t="str">
            <v>SEMC</v>
          </cell>
          <cell r="I166" t="str">
            <v>BMC</v>
          </cell>
          <cell r="J166" t="str">
            <v>직수출</v>
          </cell>
          <cell r="K166" t="str">
            <v>JPY</v>
          </cell>
          <cell r="L166" t="str">
            <v>중국</v>
          </cell>
          <cell r="M166" t="str">
            <v>이성혁</v>
          </cell>
          <cell r="N166">
            <v>1</v>
          </cell>
          <cell r="O166" t="str">
            <v>휴대폰</v>
          </cell>
          <cell r="P166" t="str">
            <v>연결기준</v>
          </cell>
          <cell r="S166">
            <v>0</v>
          </cell>
          <cell r="X166">
            <v>0</v>
          </cell>
          <cell r="AB166">
            <v>2.6036810473728744</v>
          </cell>
          <cell r="AC166">
            <v>1380368</v>
          </cell>
          <cell r="AD166">
            <v>1380368</v>
          </cell>
          <cell r="AE166">
            <v>3594038</v>
          </cell>
          <cell r="AF166">
            <v>3384899000</v>
          </cell>
          <cell r="AG166">
            <v>2.573668175831878</v>
          </cell>
          <cell r="AH166">
            <v>884595</v>
          </cell>
          <cell r="AI166">
            <v>884595</v>
          </cell>
          <cell r="AJ166">
            <v>2276654</v>
          </cell>
          <cell r="AK166">
            <v>2113623000</v>
          </cell>
          <cell r="AL166">
            <v>2.524465487166708</v>
          </cell>
          <cell r="AM166">
            <v>802600</v>
          </cell>
          <cell r="AN166">
            <v>802600</v>
          </cell>
          <cell r="AO166">
            <v>2026136</v>
          </cell>
          <cell r="AP166">
            <v>1881754000</v>
          </cell>
          <cell r="AQ166">
            <v>306</v>
          </cell>
          <cell r="AR166">
            <v>0</v>
          </cell>
          <cell r="AT166">
            <v>0</v>
          </cell>
          <cell r="AU166">
            <v>0</v>
          </cell>
          <cell r="AW166">
            <v>0</v>
          </cell>
          <cell r="AY166">
            <v>0</v>
          </cell>
          <cell r="AZ166">
            <v>0</v>
          </cell>
          <cell r="BB166">
            <v>0</v>
          </cell>
          <cell r="BD166">
            <v>0</v>
          </cell>
          <cell r="BE166">
            <v>0</v>
          </cell>
          <cell r="BG166">
            <v>0</v>
          </cell>
          <cell r="BI166">
            <v>0</v>
          </cell>
          <cell r="BJ166">
            <v>0</v>
          </cell>
          <cell r="BL166">
            <v>0</v>
          </cell>
          <cell r="BN166">
            <v>0</v>
          </cell>
          <cell r="BO166">
            <v>0</v>
          </cell>
          <cell r="BQ166">
            <v>0</v>
          </cell>
          <cell r="BS166">
            <v>0</v>
          </cell>
          <cell r="BT166">
            <v>0</v>
          </cell>
          <cell r="BV166">
            <v>0</v>
          </cell>
          <cell r="BX166">
            <v>0</v>
          </cell>
          <cell r="BY166">
            <v>0</v>
          </cell>
          <cell r="BZ166">
            <v>3067563</v>
          </cell>
          <cell r="CA166">
            <v>3067563</v>
          </cell>
          <cell r="CB166">
            <v>7896828</v>
          </cell>
          <cell r="CC166">
            <v>7380276000</v>
          </cell>
        </row>
        <row r="167">
          <cell r="A167" t="str">
            <v>휴.CRM2</v>
          </cell>
          <cell r="B167" t="str">
            <v>국산</v>
          </cell>
          <cell r="C167" t="str">
            <v>폴리머</v>
          </cell>
          <cell r="D167" t="str">
            <v>Pack</v>
          </cell>
          <cell r="E167" t="str">
            <v>463443</v>
          </cell>
          <cell r="F167" t="str">
            <v>463443L1</v>
          </cell>
          <cell r="G167" t="str">
            <v>nils</v>
          </cell>
          <cell r="H167" t="str">
            <v>SEMC</v>
          </cell>
          <cell r="I167" t="str">
            <v>BMC</v>
          </cell>
          <cell r="J167" t="str">
            <v>직수출</v>
          </cell>
          <cell r="K167" t="str">
            <v>JPY</v>
          </cell>
          <cell r="L167" t="str">
            <v>중국</v>
          </cell>
          <cell r="M167" t="str">
            <v>이성혁</v>
          </cell>
          <cell r="N167">
            <v>1</v>
          </cell>
          <cell r="O167" t="str">
            <v>휴대폰</v>
          </cell>
          <cell r="P167" t="str">
            <v>연결기준</v>
          </cell>
          <cell r="S167">
            <v>0</v>
          </cell>
          <cell r="W167">
            <v>2.5637354620427151</v>
          </cell>
          <cell r="X167">
            <v>945800</v>
          </cell>
          <cell r="Y167">
            <v>945800</v>
          </cell>
          <cell r="Z167">
            <v>2424781</v>
          </cell>
          <cell r="AA167">
            <v>2273344000</v>
          </cell>
          <cell r="AC167">
            <v>0</v>
          </cell>
          <cell r="AH167">
            <v>0</v>
          </cell>
          <cell r="AM167">
            <v>0</v>
          </cell>
          <cell r="AR167">
            <v>0</v>
          </cell>
          <cell r="AT167">
            <v>0</v>
          </cell>
          <cell r="AU167">
            <v>0</v>
          </cell>
          <cell r="AW167">
            <v>0</v>
          </cell>
          <cell r="AY167">
            <v>0</v>
          </cell>
          <cell r="AZ167">
            <v>0</v>
          </cell>
          <cell r="BB167">
            <v>0</v>
          </cell>
          <cell r="BD167">
            <v>0</v>
          </cell>
          <cell r="BE167">
            <v>0</v>
          </cell>
          <cell r="BG167">
            <v>0</v>
          </cell>
          <cell r="BI167">
            <v>0</v>
          </cell>
          <cell r="BJ167">
            <v>0</v>
          </cell>
          <cell r="BL167">
            <v>0</v>
          </cell>
          <cell r="BN167">
            <v>0</v>
          </cell>
          <cell r="BO167">
            <v>0</v>
          </cell>
          <cell r="BQ167">
            <v>0</v>
          </cell>
          <cell r="BS167">
            <v>0</v>
          </cell>
          <cell r="BT167">
            <v>0</v>
          </cell>
          <cell r="BV167">
            <v>0</v>
          </cell>
          <cell r="BX167">
            <v>0</v>
          </cell>
          <cell r="BY167">
            <v>0</v>
          </cell>
          <cell r="BZ167">
            <v>945800</v>
          </cell>
          <cell r="CA167">
            <v>945800</v>
          </cell>
          <cell r="CB167">
            <v>2424781</v>
          </cell>
          <cell r="CC167">
            <v>2273344000</v>
          </cell>
        </row>
        <row r="168">
          <cell r="A168" t="str">
            <v>휴.CRM2</v>
          </cell>
          <cell r="B168" t="str">
            <v>국산</v>
          </cell>
          <cell r="C168" t="str">
            <v>폴리머</v>
          </cell>
          <cell r="D168" t="str">
            <v>Pack</v>
          </cell>
          <cell r="E168" t="str">
            <v>463443</v>
          </cell>
          <cell r="F168" t="str">
            <v>463443L1</v>
          </cell>
          <cell r="G168" t="str">
            <v>nils</v>
          </cell>
          <cell r="H168" t="str">
            <v>SEMC</v>
          </cell>
          <cell r="I168" t="str">
            <v>FSA(Shah Alam)</v>
          </cell>
          <cell r="J168" t="str">
            <v>직수출</v>
          </cell>
          <cell r="K168" t="str">
            <v>JPY</v>
          </cell>
          <cell r="L168" t="str">
            <v>동남아</v>
          </cell>
          <cell r="M168" t="str">
            <v>이성혁</v>
          </cell>
          <cell r="N168">
            <v>1</v>
          </cell>
          <cell r="O168" t="str">
            <v>휴대폰</v>
          </cell>
          <cell r="P168" t="str">
            <v>연결기준</v>
          </cell>
          <cell r="R168">
            <v>311.51757717170034</v>
          </cell>
          <cell r="S168">
            <v>840010</v>
          </cell>
          <cell r="T168">
            <v>840010</v>
          </cell>
          <cell r="U168">
            <v>261677880</v>
          </cell>
          <cell r="V168">
            <v>2021644000</v>
          </cell>
          <cell r="X168">
            <v>0</v>
          </cell>
          <cell r="AC168">
            <v>0</v>
          </cell>
          <cell r="AH168">
            <v>0</v>
          </cell>
          <cell r="AM168">
            <v>0</v>
          </cell>
          <cell r="AR168">
            <v>0</v>
          </cell>
          <cell r="AT168">
            <v>0</v>
          </cell>
          <cell r="AU168">
            <v>0</v>
          </cell>
          <cell r="AW168">
            <v>0</v>
          </cell>
          <cell r="AY168">
            <v>0</v>
          </cell>
          <cell r="AZ168">
            <v>0</v>
          </cell>
          <cell r="BB168">
            <v>0</v>
          </cell>
          <cell r="BD168">
            <v>0</v>
          </cell>
          <cell r="BE168">
            <v>0</v>
          </cell>
          <cell r="BG168">
            <v>0</v>
          </cell>
          <cell r="BI168">
            <v>0</v>
          </cell>
          <cell r="BJ168">
            <v>0</v>
          </cell>
          <cell r="BL168">
            <v>0</v>
          </cell>
          <cell r="BN168">
            <v>0</v>
          </cell>
          <cell r="BO168">
            <v>0</v>
          </cell>
          <cell r="BQ168">
            <v>0</v>
          </cell>
          <cell r="BS168">
            <v>0</v>
          </cell>
          <cell r="BT168">
            <v>0</v>
          </cell>
          <cell r="BV168">
            <v>0</v>
          </cell>
          <cell r="BX168">
            <v>0</v>
          </cell>
          <cell r="BY168">
            <v>0</v>
          </cell>
          <cell r="BZ168">
            <v>840010</v>
          </cell>
          <cell r="CA168">
            <v>840010</v>
          </cell>
          <cell r="CB168">
            <v>261677880</v>
          </cell>
          <cell r="CC168">
            <v>2021644000</v>
          </cell>
        </row>
        <row r="169">
          <cell r="A169" t="str">
            <v>휴.CRM2</v>
          </cell>
          <cell r="B169" t="str">
            <v>국산</v>
          </cell>
          <cell r="C169" t="str">
            <v>폴리머</v>
          </cell>
          <cell r="D169" t="str">
            <v>Pack</v>
          </cell>
          <cell r="E169" t="str">
            <v>563443</v>
          </cell>
          <cell r="F169" t="str">
            <v>563443A1</v>
          </cell>
          <cell r="G169" t="str">
            <v>neo</v>
          </cell>
          <cell r="H169" t="str">
            <v>SEMC</v>
          </cell>
          <cell r="I169" t="str">
            <v>BMC</v>
          </cell>
          <cell r="J169" t="str">
            <v>직수출</v>
          </cell>
          <cell r="K169" t="str">
            <v>JPY</v>
          </cell>
          <cell r="L169" t="str">
            <v>중국</v>
          </cell>
          <cell r="M169" t="str">
            <v>이성혁</v>
          </cell>
          <cell r="N169">
            <v>1</v>
          </cell>
          <cell r="O169" t="str">
            <v>휴대폰</v>
          </cell>
          <cell r="P169" t="str">
            <v>연결기준</v>
          </cell>
          <cell r="S169">
            <v>0</v>
          </cell>
          <cell r="X169">
            <v>0</v>
          </cell>
          <cell r="AC169">
            <v>0</v>
          </cell>
          <cell r="AH169">
            <v>0</v>
          </cell>
          <cell r="AM169">
            <v>0</v>
          </cell>
          <cell r="AQ169">
            <v>308</v>
          </cell>
          <cell r="AR169">
            <v>0</v>
          </cell>
          <cell r="AT169">
            <v>0</v>
          </cell>
          <cell r="AU169">
            <v>0</v>
          </cell>
          <cell r="AV169">
            <v>308</v>
          </cell>
          <cell r="AW169">
            <v>0</v>
          </cell>
          <cell r="AY169">
            <v>0</v>
          </cell>
          <cell r="AZ169">
            <v>0</v>
          </cell>
          <cell r="BA169">
            <v>308</v>
          </cell>
          <cell r="BB169">
            <v>0</v>
          </cell>
          <cell r="BD169">
            <v>0</v>
          </cell>
          <cell r="BE169">
            <v>0</v>
          </cell>
          <cell r="BF169">
            <v>308</v>
          </cell>
          <cell r="BG169">
            <v>0</v>
          </cell>
          <cell r="BI169">
            <v>0</v>
          </cell>
          <cell r="BJ169">
            <v>0</v>
          </cell>
          <cell r="BK169">
            <v>308</v>
          </cell>
          <cell r="BL169">
            <v>0</v>
          </cell>
          <cell r="BN169">
            <v>0</v>
          </cell>
          <cell r="BO169">
            <v>0</v>
          </cell>
          <cell r="BP169">
            <v>308</v>
          </cell>
          <cell r="BQ169">
            <v>0</v>
          </cell>
          <cell r="BS169">
            <v>0</v>
          </cell>
          <cell r="BT169">
            <v>0</v>
          </cell>
          <cell r="BU169">
            <v>308</v>
          </cell>
          <cell r="BV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</row>
        <row r="170">
          <cell r="A170" t="str">
            <v>휴.CRM2</v>
          </cell>
          <cell r="B170" t="str">
            <v>국산</v>
          </cell>
          <cell r="C170" t="str">
            <v>폴리머</v>
          </cell>
          <cell r="D170" t="str">
            <v>Pack</v>
          </cell>
          <cell r="E170" t="str">
            <v>563443</v>
          </cell>
          <cell r="F170" t="str">
            <v>563443A1</v>
          </cell>
          <cell r="G170" t="str">
            <v>neo</v>
          </cell>
          <cell r="H170" t="str">
            <v>SEMC</v>
          </cell>
          <cell r="I170" t="str">
            <v>Pro power</v>
          </cell>
          <cell r="J170" t="str">
            <v>직수출</v>
          </cell>
          <cell r="K170" t="str">
            <v>JPY</v>
          </cell>
          <cell r="L170" t="str">
            <v>중국</v>
          </cell>
          <cell r="M170" t="str">
            <v>이성혁</v>
          </cell>
          <cell r="N170">
            <v>1</v>
          </cell>
          <cell r="O170" t="str">
            <v>휴대폰</v>
          </cell>
          <cell r="P170" t="str">
            <v>연결기준</v>
          </cell>
          <cell r="S170">
            <v>0</v>
          </cell>
          <cell r="X170">
            <v>0</v>
          </cell>
          <cell r="AC170">
            <v>0</v>
          </cell>
          <cell r="AH170">
            <v>0</v>
          </cell>
          <cell r="AM170">
            <v>0</v>
          </cell>
          <cell r="AQ170">
            <v>306</v>
          </cell>
          <cell r="AR170">
            <v>0</v>
          </cell>
          <cell r="AT170">
            <v>0</v>
          </cell>
          <cell r="AU170">
            <v>0</v>
          </cell>
          <cell r="AV170">
            <v>306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306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306</v>
          </cell>
          <cell r="BG170">
            <v>90000</v>
          </cell>
          <cell r="BH170">
            <v>90000</v>
          </cell>
          <cell r="BI170">
            <v>27540000</v>
          </cell>
          <cell r="BJ170">
            <v>207927000</v>
          </cell>
          <cell r="BK170">
            <v>306</v>
          </cell>
          <cell r="BL170">
            <v>236000</v>
          </cell>
          <cell r="BM170">
            <v>236000</v>
          </cell>
          <cell r="BN170">
            <v>72216000</v>
          </cell>
          <cell r="BO170">
            <v>548841600</v>
          </cell>
          <cell r="BP170">
            <v>306</v>
          </cell>
          <cell r="BQ170">
            <v>250000</v>
          </cell>
          <cell r="BR170">
            <v>250000</v>
          </cell>
          <cell r="BS170">
            <v>76500000</v>
          </cell>
          <cell r="BT170">
            <v>581400000</v>
          </cell>
          <cell r="BU170">
            <v>306</v>
          </cell>
          <cell r="BV170">
            <v>250000</v>
          </cell>
          <cell r="BW170">
            <v>250000</v>
          </cell>
          <cell r="BX170">
            <v>76500000</v>
          </cell>
          <cell r="BY170">
            <v>581400000</v>
          </cell>
          <cell r="BZ170">
            <v>826000</v>
          </cell>
          <cell r="CA170">
            <v>826000</v>
          </cell>
          <cell r="CB170">
            <v>252756000</v>
          </cell>
          <cell r="CC170">
            <v>1919568600</v>
          </cell>
        </row>
        <row r="171">
          <cell r="A171" t="str">
            <v>휴.CRM2</v>
          </cell>
          <cell r="B171" t="str">
            <v>국산</v>
          </cell>
          <cell r="C171" t="str">
            <v>폴리머</v>
          </cell>
          <cell r="D171" t="str">
            <v>Pack</v>
          </cell>
          <cell r="E171" t="str">
            <v>563443</v>
          </cell>
          <cell r="F171" t="str">
            <v>563443A1</v>
          </cell>
          <cell r="G171" t="str">
            <v>neo</v>
          </cell>
          <cell r="H171" t="str">
            <v>SEMC</v>
          </cell>
          <cell r="I171" t="str">
            <v>FLX(Zhuhai)</v>
          </cell>
          <cell r="J171" t="str">
            <v>직수출</v>
          </cell>
          <cell r="K171" t="str">
            <v>JPY</v>
          </cell>
          <cell r="L171" t="str">
            <v>중국</v>
          </cell>
          <cell r="M171" t="str">
            <v>이성혁</v>
          </cell>
          <cell r="N171">
            <v>1</v>
          </cell>
          <cell r="O171" t="str">
            <v>휴대폰</v>
          </cell>
          <cell r="P171" t="str">
            <v>연결기준</v>
          </cell>
          <cell r="S171">
            <v>0</v>
          </cell>
          <cell r="X171">
            <v>0</v>
          </cell>
          <cell r="AC171">
            <v>0</v>
          </cell>
          <cell r="AH171">
            <v>0</v>
          </cell>
          <cell r="AM171">
            <v>0</v>
          </cell>
          <cell r="AQ171">
            <v>306</v>
          </cell>
          <cell r="AR171">
            <v>44000</v>
          </cell>
          <cell r="AS171">
            <v>44000</v>
          </cell>
          <cell r="AT171">
            <v>13464000</v>
          </cell>
          <cell r="AU171">
            <v>102326400</v>
          </cell>
          <cell r="AV171">
            <v>306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306</v>
          </cell>
          <cell r="BB171">
            <v>35000</v>
          </cell>
          <cell r="BC171">
            <v>35000</v>
          </cell>
          <cell r="BD171">
            <v>10710000</v>
          </cell>
          <cell r="BE171">
            <v>80860500</v>
          </cell>
          <cell r="BF171">
            <v>306</v>
          </cell>
          <cell r="BG171">
            <v>100000</v>
          </cell>
          <cell r="BH171">
            <v>100000</v>
          </cell>
          <cell r="BI171">
            <v>30600000</v>
          </cell>
          <cell r="BJ171">
            <v>231030000</v>
          </cell>
          <cell r="BK171">
            <v>306</v>
          </cell>
          <cell r="BL171">
            <v>200000</v>
          </cell>
          <cell r="BM171">
            <v>200000</v>
          </cell>
          <cell r="BN171">
            <v>61200000</v>
          </cell>
          <cell r="BO171">
            <v>465120000</v>
          </cell>
          <cell r="BP171">
            <v>306</v>
          </cell>
          <cell r="BQ171">
            <v>200000</v>
          </cell>
          <cell r="BR171">
            <v>200000</v>
          </cell>
          <cell r="BS171">
            <v>61200000</v>
          </cell>
          <cell r="BT171">
            <v>465120000</v>
          </cell>
          <cell r="BU171">
            <v>306</v>
          </cell>
          <cell r="BV171">
            <v>505000</v>
          </cell>
          <cell r="BW171">
            <v>505000</v>
          </cell>
          <cell r="BX171">
            <v>154530000</v>
          </cell>
          <cell r="BY171">
            <v>1174428000</v>
          </cell>
          <cell r="BZ171">
            <v>1084000</v>
          </cell>
          <cell r="CA171">
            <v>1084000</v>
          </cell>
          <cell r="CB171">
            <v>331704000</v>
          </cell>
          <cell r="CC171">
            <v>2518884900</v>
          </cell>
        </row>
        <row r="172">
          <cell r="A172" t="str">
            <v>휴.CRM2</v>
          </cell>
          <cell r="B172" t="str">
            <v>국산</v>
          </cell>
          <cell r="C172" t="str">
            <v>폴리머</v>
          </cell>
          <cell r="D172" t="str">
            <v>Cell</v>
          </cell>
          <cell r="E172" t="str">
            <v>463443</v>
          </cell>
          <cell r="F172" t="str">
            <v>463443A1</v>
          </cell>
          <cell r="G172" t="str">
            <v>nils</v>
          </cell>
          <cell r="H172" t="str">
            <v>SEMC</v>
          </cell>
          <cell r="I172" t="str">
            <v>TEBS</v>
          </cell>
          <cell r="J172" t="str">
            <v>직수출</v>
          </cell>
          <cell r="K172" t="str">
            <v>USD</v>
          </cell>
          <cell r="L172" t="str">
            <v>남미</v>
          </cell>
          <cell r="M172" t="str">
            <v>이성혁</v>
          </cell>
          <cell r="N172">
            <v>1</v>
          </cell>
          <cell r="O172" t="str">
            <v>휴대폰</v>
          </cell>
          <cell r="P172" t="str">
            <v>연결기준</v>
          </cell>
          <cell r="AH172">
            <v>0</v>
          </cell>
          <cell r="AL172">
            <v>1.6587044534412956</v>
          </cell>
          <cell r="AM172">
            <v>123500</v>
          </cell>
          <cell r="AN172">
            <v>123500</v>
          </cell>
          <cell r="AO172">
            <v>204850</v>
          </cell>
          <cell r="AP172">
            <v>189525000</v>
          </cell>
          <cell r="AQ172">
            <v>1.65</v>
          </cell>
          <cell r="AR172">
            <v>124000</v>
          </cell>
          <cell r="AS172">
            <v>124000</v>
          </cell>
          <cell r="AT172">
            <v>204600</v>
          </cell>
          <cell r="AU172">
            <v>189255000</v>
          </cell>
          <cell r="AW172">
            <v>0</v>
          </cell>
          <cell r="AY172">
            <v>0</v>
          </cell>
          <cell r="AZ172">
            <v>0</v>
          </cell>
          <cell r="BB172">
            <v>0</v>
          </cell>
          <cell r="BD172">
            <v>0</v>
          </cell>
          <cell r="BE172">
            <v>0</v>
          </cell>
          <cell r="BG172">
            <v>0</v>
          </cell>
          <cell r="BI172">
            <v>0</v>
          </cell>
          <cell r="BJ172">
            <v>0</v>
          </cell>
          <cell r="BL172">
            <v>0</v>
          </cell>
          <cell r="BN172">
            <v>0</v>
          </cell>
          <cell r="BO172">
            <v>0</v>
          </cell>
          <cell r="BQ172">
            <v>0</v>
          </cell>
          <cell r="BS172">
            <v>0</v>
          </cell>
          <cell r="BT172">
            <v>0</v>
          </cell>
          <cell r="BV172">
            <v>0</v>
          </cell>
          <cell r="BX172">
            <v>0</v>
          </cell>
          <cell r="BY172">
            <v>0</v>
          </cell>
          <cell r="BZ172">
            <v>247500</v>
          </cell>
          <cell r="CA172">
            <v>247500</v>
          </cell>
          <cell r="CB172">
            <v>409450</v>
          </cell>
          <cell r="CC172">
            <v>378780000</v>
          </cell>
        </row>
        <row r="173">
          <cell r="A173" t="str">
            <v>휴.CRM2</v>
          </cell>
          <cell r="B173" t="str">
            <v>국산</v>
          </cell>
          <cell r="C173" t="str">
            <v>폴리머</v>
          </cell>
          <cell r="D173" t="str">
            <v>Pack</v>
          </cell>
          <cell r="E173" t="str">
            <v>463443</v>
          </cell>
          <cell r="F173" t="str">
            <v>463443A1</v>
          </cell>
          <cell r="G173" t="str">
            <v>nils</v>
          </cell>
          <cell r="H173" t="str">
            <v>SEMC</v>
          </cell>
          <cell r="I173" t="str">
            <v>BMC</v>
          </cell>
          <cell r="J173" t="str">
            <v>직수출</v>
          </cell>
          <cell r="K173" t="str">
            <v>JPY</v>
          </cell>
          <cell r="L173" t="str">
            <v>중국</v>
          </cell>
          <cell r="M173" t="str">
            <v>이성혁</v>
          </cell>
          <cell r="N173">
            <v>1</v>
          </cell>
          <cell r="O173" t="str">
            <v>휴대폰</v>
          </cell>
          <cell r="P173" t="str">
            <v>연결기준</v>
          </cell>
          <cell r="S173">
            <v>0</v>
          </cell>
          <cell r="X173">
            <v>0</v>
          </cell>
          <cell r="AC173">
            <v>0</v>
          </cell>
          <cell r="AG173">
            <v>2.5626120689655174</v>
          </cell>
          <cell r="AH173">
            <v>232000</v>
          </cell>
          <cell r="AI173">
            <v>232000</v>
          </cell>
          <cell r="AJ173">
            <v>594526</v>
          </cell>
          <cell r="AK173">
            <v>552552000</v>
          </cell>
          <cell r="AL173">
            <v>2.5312586956521739</v>
          </cell>
          <cell r="AM173">
            <v>460000</v>
          </cell>
          <cell r="AN173">
            <v>460000</v>
          </cell>
          <cell r="AO173">
            <v>1164379</v>
          </cell>
          <cell r="AP173">
            <v>1079715000</v>
          </cell>
          <cell r="AQ173">
            <v>308</v>
          </cell>
          <cell r="AR173">
            <v>185000</v>
          </cell>
          <cell r="AS173">
            <v>185000</v>
          </cell>
          <cell r="AT173">
            <v>56980000</v>
          </cell>
          <cell r="AU173">
            <v>433048000</v>
          </cell>
          <cell r="AW173">
            <v>0</v>
          </cell>
          <cell r="AY173">
            <v>0</v>
          </cell>
          <cell r="AZ173">
            <v>0</v>
          </cell>
          <cell r="BB173">
            <v>0</v>
          </cell>
          <cell r="BD173">
            <v>0</v>
          </cell>
          <cell r="BE173">
            <v>0</v>
          </cell>
          <cell r="BG173">
            <v>0</v>
          </cell>
          <cell r="BI173">
            <v>0</v>
          </cell>
          <cell r="BJ173">
            <v>0</v>
          </cell>
          <cell r="BK173">
            <v>308</v>
          </cell>
          <cell r="BL173">
            <v>350000</v>
          </cell>
          <cell r="BM173">
            <v>350000</v>
          </cell>
          <cell r="BN173">
            <v>107800000</v>
          </cell>
          <cell r="BO173">
            <v>819280000</v>
          </cell>
          <cell r="BP173">
            <v>308</v>
          </cell>
          <cell r="BQ173">
            <v>140000</v>
          </cell>
          <cell r="BR173">
            <v>140000</v>
          </cell>
          <cell r="BS173">
            <v>43120000</v>
          </cell>
          <cell r="BT173">
            <v>327712000</v>
          </cell>
          <cell r="BV173">
            <v>0</v>
          </cell>
          <cell r="BX173">
            <v>0</v>
          </cell>
          <cell r="BY173">
            <v>0</v>
          </cell>
          <cell r="BZ173">
            <v>1367000</v>
          </cell>
          <cell r="CA173">
            <v>1367000</v>
          </cell>
          <cell r="CB173">
            <v>209658905</v>
          </cell>
          <cell r="CC173">
            <v>3212307000</v>
          </cell>
        </row>
        <row r="174">
          <cell r="A174" t="str">
            <v>휴.CRM2</v>
          </cell>
          <cell r="B174" t="str">
            <v>국산</v>
          </cell>
          <cell r="C174" t="str">
            <v>폴리머</v>
          </cell>
          <cell r="D174" t="str">
            <v>Pack</v>
          </cell>
          <cell r="E174" t="str">
            <v>463443</v>
          </cell>
          <cell r="F174" t="str">
            <v>463443A1</v>
          </cell>
          <cell r="G174" t="str">
            <v>nils</v>
          </cell>
          <cell r="H174" t="str">
            <v>SEMC</v>
          </cell>
          <cell r="I174" t="str">
            <v>Pro power</v>
          </cell>
          <cell r="J174" t="str">
            <v>직수출</v>
          </cell>
          <cell r="K174" t="str">
            <v>JPY</v>
          </cell>
          <cell r="L174" t="str">
            <v>중국</v>
          </cell>
          <cell r="M174" t="str">
            <v>이성혁</v>
          </cell>
          <cell r="N174">
            <v>1</v>
          </cell>
          <cell r="O174" t="str">
            <v>휴대폰</v>
          </cell>
          <cell r="P174" t="str">
            <v>연결기준</v>
          </cell>
          <cell r="S174">
            <v>0</v>
          </cell>
          <cell r="X174">
            <v>0</v>
          </cell>
          <cell r="AC174">
            <v>0</v>
          </cell>
          <cell r="AH174">
            <v>0</v>
          </cell>
          <cell r="AM174">
            <v>0</v>
          </cell>
          <cell r="AQ174">
            <v>306</v>
          </cell>
          <cell r="AR174">
            <v>0</v>
          </cell>
          <cell r="AT174">
            <v>0</v>
          </cell>
          <cell r="AU174">
            <v>0</v>
          </cell>
          <cell r="AV174">
            <v>306</v>
          </cell>
          <cell r="AW174">
            <v>240000</v>
          </cell>
          <cell r="AX174">
            <v>240000</v>
          </cell>
          <cell r="AY174">
            <v>73440000</v>
          </cell>
          <cell r="AZ174">
            <v>554472000</v>
          </cell>
          <cell r="BA174">
            <v>306</v>
          </cell>
          <cell r="BB174">
            <v>200000</v>
          </cell>
          <cell r="BC174">
            <v>200000</v>
          </cell>
          <cell r="BD174">
            <v>61200000</v>
          </cell>
          <cell r="BE174">
            <v>462060000</v>
          </cell>
          <cell r="BF174">
            <v>306</v>
          </cell>
          <cell r="BG174">
            <v>540000</v>
          </cell>
          <cell r="BH174">
            <v>540000</v>
          </cell>
          <cell r="BI174">
            <v>165240000</v>
          </cell>
          <cell r="BJ174">
            <v>1247562000</v>
          </cell>
          <cell r="BK174">
            <v>306</v>
          </cell>
          <cell r="BL174">
            <v>550000</v>
          </cell>
          <cell r="BM174">
            <v>550000</v>
          </cell>
          <cell r="BN174">
            <v>168300000</v>
          </cell>
          <cell r="BO174">
            <v>1279080000</v>
          </cell>
          <cell r="BP174">
            <v>306</v>
          </cell>
          <cell r="BQ174">
            <v>550000</v>
          </cell>
          <cell r="BR174">
            <v>550000</v>
          </cell>
          <cell r="BS174">
            <v>168300000</v>
          </cell>
          <cell r="BT174">
            <v>1279080000</v>
          </cell>
          <cell r="BU174">
            <v>306</v>
          </cell>
          <cell r="BV174">
            <v>150000</v>
          </cell>
          <cell r="BW174">
            <v>150000</v>
          </cell>
          <cell r="BX174">
            <v>45900000</v>
          </cell>
          <cell r="BY174">
            <v>348840000</v>
          </cell>
          <cell r="BZ174">
            <v>2230000</v>
          </cell>
          <cell r="CA174">
            <v>2230000</v>
          </cell>
          <cell r="CB174">
            <v>682380000</v>
          </cell>
          <cell r="CC174">
            <v>5171094000</v>
          </cell>
        </row>
        <row r="175">
          <cell r="A175" t="str">
            <v>휴.CRM2</v>
          </cell>
          <cell r="B175" t="str">
            <v>국산</v>
          </cell>
          <cell r="C175" t="str">
            <v>폴리머</v>
          </cell>
          <cell r="D175" t="str">
            <v>Pack</v>
          </cell>
          <cell r="E175" t="str">
            <v>463443</v>
          </cell>
          <cell r="F175" t="str">
            <v>463443A1</v>
          </cell>
          <cell r="G175" t="str">
            <v>nils</v>
          </cell>
          <cell r="H175" t="str">
            <v>SEMC</v>
          </cell>
          <cell r="I175" t="str">
            <v>FLX(Brazil)</v>
          </cell>
          <cell r="J175" t="str">
            <v>직수출</v>
          </cell>
          <cell r="K175" t="str">
            <v>JPY</v>
          </cell>
          <cell r="L175" t="str">
            <v>남미</v>
          </cell>
          <cell r="M175" t="str">
            <v>이성혁</v>
          </cell>
          <cell r="N175">
            <v>1</v>
          </cell>
          <cell r="O175" t="str">
            <v>휴대폰</v>
          </cell>
          <cell r="P175" t="str">
            <v>연결기준</v>
          </cell>
          <cell r="R175">
            <v>349</v>
          </cell>
          <cell r="S175">
            <v>8500</v>
          </cell>
          <cell r="T175">
            <v>8500</v>
          </cell>
          <cell r="U175">
            <v>2966500</v>
          </cell>
          <cell r="V175">
            <v>23307000</v>
          </cell>
          <cell r="X175">
            <v>0</v>
          </cell>
          <cell r="AC175">
            <v>0</v>
          </cell>
          <cell r="AH175">
            <v>0</v>
          </cell>
          <cell r="AM175">
            <v>0</v>
          </cell>
          <cell r="AQ175">
            <v>306</v>
          </cell>
          <cell r="AR175">
            <v>821000</v>
          </cell>
          <cell r="AS175">
            <v>821000</v>
          </cell>
          <cell r="AT175">
            <v>251226000</v>
          </cell>
          <cell r="AU175">
            <v>1909317600</v>
          </cell>
          <cell r="AV175">
            <v>306</v>
          </cell>
          <cell r="AW175">
            <v>1250000</v>
          </cell>
          <cell r="AX175">
            <v>1250000</v>
          </cell>
          <cell r="AY175">
            <v>382500000</v>
          </cell>
          <cell r="AZ175">
            <v>2887875000</v>
          </cell>
          <cell r="BA175">
            <v>306</v>
          </cell>
          <cell r="BB175">
            <v>1050000</v>
          </cell>
          <cell r="BC175">
            <v>1050000</v>
          </cell>
          <cell r="BD175">
            <v>321300000</v>
          </cell>
          <cell r="BE175">
            <v>2425815000</v>
          </cell>
          <cell r="BF175">
            <v>306</v>
          </cell>
          <cell r="BG175">
            <v>878000</v>
          </cell>
          <cell r="BH175">
            <v>878000</v>
          </cell>
          <cell r="BI175">
            <v>268668000</v>
          </cell>
          <cell r="BJ175">
            <v>2028443400</v>
          </cell>
          <cell r="BK175">
            <v>306</v>
          </cell>
          <cell r="BL175">
            <v>630000</v>
          </cell>
          <cell r="BM175">
            <v>630000</v>
          </cell>
          <cell r="BN175">
            <v>192780000</v>
          </cell>
          <cell r="BO175">
            <v>1465128000</v>
          </cell>
          <cell r="BP175">
            <v>306</v>
          </cell>
          <cell r="BQ175">
            <v>730000</v>
          </cell>
          <cell r="BR175">
            <v>730000</v>
          </cell>
          <cell r="BS175">
            <v>223380000</v>
          </cell>
          <cell r="BT175">
            <v>1697688000</v>
          </cell>
          <cell r="BU175">
            <v>306</v>
          </cell>
          <cell r="BV175">
            <v>730000</v>
          </cell>
          <cell r="BW175">
            <v>730000</v>
          </cell>
          <cell r="BX175">
            <v>223380000</v>
          </cell>
          <cell r="BY175">
            <v>1697688000</v>
          </cell>
          <cell r="BZ175">
            <v>6097500</v>
          </cell>
          <cell r="CA175">
            <v>6097500</v>
          </cell>
          <cell r="CB175">
            <v>1866200500</v>
          </cell>
          <cell r="CC175">
            <v>14135262000</v>
          </cell>
        </row>
        <row r="176">
          <cell r="A176" t="str">
            <v>휴.CRM2</v>
          </cell>
          <cell r="B176" t="str">
            <v>국산</v>
          </cell>
          <cell r="C176" t="str">
            <v>폴리머</v>
          </cell>
          <cell r="D176" t="str">
            <v>Cell</v>
          </cell>
          <cell r="E176" t="str">
            <v>563937</v>
          </cell>
          <cell r="F176" t="str">
            <v>563937L1</v>
          </cell>
          <cell r="G176" t="str">
            <v>bjorn</v>
          </cell>
          <cell r="H176" t="str">
            <v>SEMC</v>
          </cell>
          <cell r="I176" t="str">
            <v>Pro power</v>
          </cell>
          <cell r="J176" t="str">
            <v>직수출</v>
          </cell>
          <cell r="K176" t="str">
            <v>JPY</v>
          </cell>
          <cell r="L176" t="str">
            <v>중국</v>
          </cell>
          <cell r="M176" t="str">
            <v>이성혁</v>
          </cell>
          <cell r="N176">
            <v>1</v>
          </cell>
          <cell r="O176" t="str">
            <v>휴대폰</v>
          </cell>
          <cell r="P176" t="str">
            <v>연결기준</v>
          </cell>
          <cell r="S176">
            <v>0</v>
          </cell>
          <cell r="X176">
            <v>0</v>
          </cell>
          <cell r="AC176">
            <v>0</v>
          </cell>
          <cell r="AH176">
            <v>0</v>
          </cell>
          <cell r="AM176">
            <v>0</v>
          </cell>
          <cell r="AR176">
            <v>0</v>
          </cell>
          <cell r="AT176">
            <v>0</v>
          </cell>
          <cell r="AU176">
            <v>0</v>
          </cell>
          <cell r="AW176">
            <v>0</v>
          </cell>
          <cell r="AY176">
            <v>0</v>
          </cell>
          <cell r="AZ176">
            <v>0</v>
          </cell>
          <cell r="BB176">
            <v>0</v>
          </cell>
          <cell r="BD176">
            <v>0</v>
          </cell>
          <cell r="BE176">
            <v>0</v>
          </cell>
          <cell r="BG176">
            <v>0</v>
          </cell>
          <cell r="BI176">
            <v>0</v>
          </cell>
          <cell r="BJ176">
            <v>0</v>
          </cell>
          <cell r="BL176">
            <v>0</v>
          </cell>
          <cell r="BN176">
            <v>0</v>
          </cell>
          <cell r="BO176">
            <v>0</v>
          </cell>
          <cell r="BQ176">
            <v>0</v>
          </cell>
          <cell r="BS176">
            <v>0</v>
          </cell>
          <cell r="BT176">
            <v>0</v>
          </cell>
          <cell r="BV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</row>
        <row r="177">
          <cell r="A177" t="str">
            <v>휴.CRM2</v>
          </cell>
          <cell r="B177" t="str">
            <v>국산</v>
          </cell>
          <cell r="C177" t="str">
            <v>폴리머</v>
          </cell>
          <cell r="D177" t="str">
            <v>Pack</v>
          </cell>
          <cell r="E177" t="str">
            <v>563937</v>
          </cell>
          <cell r="F177" t="str">
            <v>563937L1</v>
          </cell>
          <cell r="G177" t="str">
            <v>bjorn</v>
          </cell>
          <cell r="H177" t="str">
            <v>SEMC</v>
          </cell>
          <cell r="I177" t="str">
            <v>FLX(Zhuhai)</v>
          </cell>
          <cell r="J177" t="str">
            <v>직수출</v>
          </cell>
          <cell r="K177" t="str">
            <v>USD</v>
          </cell>
          <cell r="L177" t="str">
            <v>유럽</v>
          </cell>
          <cell r="M177" t="str">
            <v>이성혁</v>
          </cell>
          <cell r="N177">
            <v>1</v>
          </cell>
          <cell r="O177" t="str">
            <v>휴대폰</v>
          </cell>
          <cell r="P177" t="str">
            <v>연결기준</v>
          </cell>
          <cell r="R177">
            <v>3.02</v>
          </cell>
          <cell r="S177">
            <v>2300</v>
          </cell>
          <cell r="T177">
            <v>2300</v>
          </cell>
          <cell r="U177">
            <v>6946</v>
          </cell>
          <cell r="V177">
            <v>6508000</v>
          </cell>
          <cell r="X177">
            <v>0</v>
          </cell>
          <cell r="AB177">
            <v>2.6789473684210527</v>
          </cell>
          <cell r="AC177">
            <v>950</v>
          </cell>
          <cell r="AD177">
            <v>950</v>
          </cell>
          <cell r="AE177">
            <v>2545</v>
          </cell>
          <cell r="AF177">
            <v>2393000</v>
          </cell>
          <cell r="AG177">
            <v>2.6463157894736842</v>
          </cell>
          <cell r="AH177">
            <v>3800</v>
          </cell>
          <cell r="AI177">
            <v>3800</v>
          </cell>
          <cell r="AJ177">
            <v>10056</v>
          </cell>
          <cell r="AK177">
            <v>9347000</v>
          </cell>
          <cell r="AL177">
            <v>2.598846153846154</v>
          </cell>
          <cell r="AM177">
            <v>5200</v>
          </cell>
          <cell r="AN177">
            <v>5200</v>
          </cell>
          <cell r="AO177">
            <v>13514</v>
          </cell>
          <cell r="AP177">
            <v>12566000</v>
          </cell>
          <cell r="AR177">
            <v>0</v>
          </cell>
          <cell r="AT177">
            <v>0</v>
          </cell>
          <cell r="AU177">
            <v>0</v>
          </cell>
          <cell r="AW177">
            <v>0</v>
          </cell>
          <cell r="AY177">
            <v>0</v>
          </cell>
          <cell r="AZ177">
            <v>0</v>
          </cell>
          <cell r="BB177">
            <v>0</v>
          </cell>
          <cell r="BD177">
            <v>0</v>
          </cell>
          <cell r="BE177">
            <v>0</v>
          </cell>
          <cell r="BG177">
            <v>0</v>
          </cell>
          <cell r="BI177">
            <v>0</v>
          </cell>
          <cell r="BJ177">
            <v>0</v>
          </cell>
          <cell r="BL177">
            <v>0</v>
          </cell>
          <cell r="BN177">
            <v>0</v>
          </cell>
          <cell r="BO177">
            <v>0</v>
          </cell>
          <cell r="BQ177">
            <v>0</v>
          </cell>
          <cell r="BS177">
            <v>0</v>
          </cell>
          <cell r="BT177">
            <v>0</v>
          </cell>
          <cell r="BV177">
            <v>0</v>
          </cell>
          <cell r="BX177">
            <v>0</v>
          </cell>
          <cell r="BY177">
            <v>0</v>
          </cell>
          <cell r="BZ177">
            <v>12250</v>
          </cell>
          <cell r="CA177">
            <v>12250</v>
          </cell>
          <cell r="CB177">
            <v>33061</v>
          </cell>
          <cell r="CC177">
            <v>30814000</v>
          </cell>
        </row>
        <row r="178">
          <cell r="A178" t="str">
            <v>휴.CRM2</v>
          </cell>
          <cell r="B178" t="str">
            <v>국산</v>
          </cell>
          <cell r="C178" t="str">
            <v>폴리머</v>
          </cell>
          <cell r="D178" t="str">
            <v>Pack</v>
          </cell>
          <cell r="E178" t="str">
            <v>563937</v>
          </cell>
          <cell r="F178" t="str">
            <v>563937L1</v>
          </cell>
          <cell r="G178" t="str">
            <v>bjorn</v>
          </cell>
          <cell r="H178" t="str">
            <v>SEMC</v>
          </cell>
          <cell r="I178" t="str">
            <v>FLX(Zhuhai)</v>
          </cell>
          <cell r="J178" t="str">
            <v>직수출</v>
          </cell>
          <cell r="K178" t="str">
            <v>JPY</v>
          </cell>
          <cell r="L178" t="str">
            <v>유럽</v>
          </cell>
          <cell r="M178" t="str">
            <v>이성혁</v>
          </cell>
          <cell r="N178">
            <v>1</v>
          </cell>
          <cell r="O178" t="str">
            <v>휴대폰</v>
          </cell>
          <cell r="P178" t="str">
            <v>연결기준</v>
          </cell>
          <cell r="R178">
            <v>345</v>
          </cell>
          <cell r="S178">
            <v>2747</v>
          </cell>
          <cell r="T178">
            <v>2747</v>
          </cell>
          <cell r="U178">
            <v>947715</v>
          </cell>
          <cell r="V178">
            <v>7439000</v>
          </cell>
          <cell r="X178">
            <v>0</v>
          </cell>
          <cell r="AC178">
            <v>0</v>
          </cell>
          <cell r="AH178">
            <v>0</v>
          </cell>
          <cell r="AM178">
            <v>0</v>
          </cell>
          <cell r="AQ178">
            <v>316</v>
          </cell>
          <cell r="AR178">
            <v>89000</v>
          </cell>
          <cell r="AS178">
            <v>89000</v>
          </cell>
          <cell r="AT178">
            <v>28124000</v>
          </cell>
          <cell r="AU178">
            <v>213742400</v>
          </cell>
          <cell r="AV178">
            <v>316</v>
          </cell>
          <cell r="AW178">
            <v>121000</v>
          </cell>
          <cell r="AX178">
            <v>121000</v>
          </cell>
          <cell r="AY178">
            <v>38236000</v>
          </cell>
          <cell r="AZ178">
            <v>288681800</v>
          </cell>
          <cell r="BA178">
            <v>316</v>
          </cell>
          <cell r="BB178">
            <v>184000</v>
          </cell>
          <cell r="BC178">
            <v>184000</v>
          </cell>
          <cell r="BD178">
            <v>58144000</v>
          </cell>
          <cell r="BE178">
            <v>438987200</v>
          </cell>
          <cell r="BF178">
            <v>316</v>
          </cell>
          <cell r="BG178">
            <v>227000</v>
          </cell>
          <cell r="BH178">
            <v>227000</v>
          </cell>
          <cell r="BI178">
            <v>71732000</v>
          </cell>
          <cell r="BJ178">
            <v>541576600</v>
          </cell>
          <cell r="BK178">
            <v>316</v>
          </cell>
          <cell r="BL178">
            <v>370000</v>
          </cell>
          <cell r="BM178">
            <v>370000</v>
          </cell>
          <cell r="BN178">
            <v>116920000</v>
          </cell>
          <cell r="BO178">
            <v>888592000</v>
          </cell>
          <cell r="BP178">
            <v>316</v>
          </cell>
          <cell r="BQ178">
            <v>373000</v>
          </cell>
          <cell r="BR178">
            <v>373000</v>
          </cell>
          <cell r="BS178">
            <v>117868000</v>
          </cell>
          <cell r="BT178">
            <v>895796800</v>
          </cell>
          <cell r="BU178">
            <v>316</v>
          </cell>
          <cell r="BV178">
            <v>407000</v>
          </cell>
          <cell r="BW178">
            <v>407000</v>
          </cell>
          <cell r="BX178">
            <v>128612000</v>
          </cell>
          <cell r="BY178">
            <v>977451200</v>
          </cell>
          <cell r="BZ178">
            <v>1773747</v>
          </cell>
          <cell r="CA178">
            <v>1773747</v>
          </cell>
          <cell r="CB178">
            <v>560583715</v>
          </cell>
          <cell r="CC178">
            <v>4252267000</v>
          </cell>
        </row>
        <row r="179">
          <cell r="A179" t="str">
            <v>휴.CRM2</v>
          </cell>
          <cell r="B179" t="str">
            <v>CN</v>
          </cell>
          <cell r="C179" t="str">
            <v>폴리머</v>
          </cell>
          <cell r="D179" t="str">
            <v>Pack</v>
          </cell>
          <cell r="E179" t="str">
            <v>553945</v>
          </cell>
          <cell r="F179" t="str">
            <v>553945L1</v>
          </cell>
          <cell r="G179" t="str">
            <v>hector</v>
          </cell>
          <cell r="H179" t="str">
            <v>SEMC</v>
          </cell>
          <cell r="I179" t="str">
            <v>FLX(KFT)</v>
          </cell>
          <cell r="J179" t="str">
            <v>직수출</v>
          </cell>
          <cell r="K179" t="str">
            <v>JPY</v>
          </cell>
          <cell r="L179" t="str">
            <v>유럽</v>
          </cell>
          <cell r="M179" t="str">
            <v>이성혁</v>
          </cell>
          <cell r="N179">
            <v>1</v>
          </cell>
          <cell r="O179" t="str">
            <v>휴대폰</v>
          </cell>
          <cell r="P179" t="str">
            <v>연결기준</v>
          </cell>
          <cell r="R179">
            <v>339</v>
          </cell>
          <cell r="S179">
            <v>2500</v>
          </cell>
          <cell r="T179">
            <v>2500</v>
          </cell>
          <cell r="U179">
            <v>847500</v>
          </cell>
          <cell r="V179">
            <v>6547000</v>
          </cell>
          <cell r="W179">
            <v>2.8682907506436917</v>
          </cell>
          <cell r="X179">
            <v>5049</v>
          </cell>
          <cell r="Y179">
            <v>5049</v>
          </cell>
          <cell r="Z179">
            <v>14482</v>
          </cell>
          <cell r="AA179">
            <v>13588000</v>
          </cell>
          <cell r="AB179">
            <v>3.24</v>
          </cell>
          <cell r="AC179">
            <v>300</v>
          </cell>
          <cell r="AD179">
            <v>300</v>
          </cell>
          <cell r="AE179">
            <v>972</v>
          </cell>
          <cell r="AF179">
            <v>914000</v>
          </cell>
          <cell r="AH179">
            <v>0</v>
          </cell>
          <cell r="AL179">
            <v>2.799481865284974</v>
          </cell>
          <cell r="AM179">
            <v>3860</v>
          </cell>
          <cell r="AN179">
            <v>3860</v>
          </cell>
          <cell r="AO179">
            <v>10806</v>
          </cell>
          <cell r="AP179">
            <v>10048000</v>
          </cell>
          <cell r="AQ179">
            <v>339</v>
          </cell>
          <cell r="AR179">
            <v>80500</v>
          </cell>
          <cell r="AS179">
            <v>80500</v>
          </cell>
          <cell r="AT179">
            <v>27289500</v>
          </cell>
          <cell r="AU179">
            <v>207400200</v>
          </cell>
          <cell r="AV179">
            <v>339</v>
          </cell>
          <cell r="AW179">
            <v>93000</v>
          </cell>
          <cell r="AX179">
            <v>93000</v>
          </cell>
          <cell r="AY179">
            <v>31527000</v>
          </cell>
          <cell r="AZ179">
            <v>238028850</v>
          </cell>
          <cell r="BA179">
            <v>339</v>
          </cell>
          <cell r="BB179">
            <v>171000</v>
          </cell>
          <cell r="BC179">
            <v>171000</v>
          </cell>
          <cell r="BD179">
            <v>57969000</v>
          </cell>
          <cell r="BE179">
            <v>437665950</v>
          </cell>
          <cell r="BF179">
            <v>339</v>
          </cell>
          <cell r="BG179">
            <v>171000</v>
          </cell>
          <cell r="BH179">
            <v>171000</v>
          </cell>
          <cell r="BI179">
            <v>57969000</v>
          </cell>
          <cell r="BJ179">
            <v>437665950</v>
          </cell>
          <cell r="BK179">
            <v>339</v>
          </cell>
          <cell r="BL179">
            <v>138000</v>
          </cell>
          <cell r="BM179">
            <v>138000</v>
          </cell>
          <cell r="BN179">
            <v>46782000</v>
          </cell>
          <cell r="BO179">
            <v>355543200</v>
          </cell>
          <cell r="BP179">
            <v>339</v>
          </cell>
          <cell r="BQ179">
            <v>138000</v>
          </cell>
          <cell r="BR179">
            <v>138000</v>
          </cell>
          <cell r="BS179">
            <v>46782000</v>
          </cell>
          <cell r="BT179">
            <v>355543200</v>
          </cell>
          <cell r="BU179">
            <v>339</v>
          </cell>
          <cell r="BV179">
            <v>138000</v>
          </cell>
          <cell r="BW179">
            <v>138000</v>
          </cell>
          <cell r="BX179">
            <v>46782000</v>
          </cell>
          <cell r="BY179">
            <v>355543200</v>
          </cell>
          <cell r="BZ179">
            <v>941209</v>
          </cell>
          <cell r="CA179">
            <v>941209</v>
          </cell>
          <cell r="CB179">
            <v>315974260</v>
          </cell>
          <cell r="CC179">
            <v>2418487550</v>
          </cell>
        </row>
        <row r="180">
          <cell r="A180" t="str">
            <v>휴.CRM2</v>
          </cell>
          <cell r="B180" t="str">
            <v>CN</v>
          </cell>
          <cell r="C180" t="str">
            <v>폴리머</v>
          </cell>
          <cell r="D180" t="str">
            <v>Pack</v>
          </cell>
          <cell r="E180" t="str">
            <v>553945</v>
          </cell>
          <cell r="F180" t="str">
            <v>553945L1</v>
          </cell>
          <cell r="G180" t="str">
            <v>hector</v>
          </cell>
          <cell r="H180" t="str">
            <v>SEMC</v>
          </cell>
          <cell r="I180" t="str">
            <v>SEMC AB(Sweden)</v>
          </cell>
          <cell r="J180" t="str">
            <v>직수출</v>
          </cell>
          <cell r="K180" t="str">
            <v>JPY</v>
          </cell>
          <cell r="L180" t="str">
            <v>유럽</v>
          </cell>
          <cell r="M180" t="str">
            <v>이성혁</v>
          </cell>
          <cell r="N180">
            <v>1</v>
          </cell>
          <cell r="O180" t="str">
            <v>휴대폰</v>
          </cell>
          <cell r="P180" t="str">
            <v>연결기준</v>
          </cell>
          <cell r="S180">
            <v>0</v>
          </cell>
          <cell r="X180">
            <v>0</v>
          </cell>
          <cell r="AB180">
            <v>2.8905263157894736</v>
          </cell>
          <cell r="AC180">
            <v>475</v>
          </cell>
          <cell r="AD180">
            <v>475</v>
          </cell>
          <cell r="AE180">
            <v>1373</v>
          </cell>
          <cell r="AF180">
            <v>1291000</v>
          </cell>
          <cell r="AH180">
            <v>0</v>
          </cell>
          <cell r="AM180">
            <v>0</v>
          </cell>
          <cell r="AR180">
            <v>0</v>
          </cell>
          <cell r="AT180">
            <v>0</v>
          </cell>
          <cell r="AU180">
            <v>0</v>
          </cell>
          <cell r="AW180">
            <v>0</v>
          </cell>
          <cell r="AY180">
            <v>0</v>
          </cell>
          <cell r="AZ180">
            <v>0</v>
          </cell>
          <cell r="BB180">
            <v>0</v>
          </cell>
          <cell r="BD180">
            <v>0</v>
          </cell>
          <cell r="BE180">
            <v>0</v>
          </cell>
          <cell r="BG180">
            <v>0</v>
          </cell>
          <cell r="BI180">
            <v>0</v>
          </cell>
          <cell r="BJ180">
            <v>0</v>
          </cell>
          <cell r="BL180">
            <v>0</v>
          </cell>
          <cell r="BN180">
            <v>0</v>
          </cell>
          <cell r="BO180">
            <v>0</v>
          </cell>
          <cell r="BQ180">
            <v>0</v>
          </cell>
          <cell r="BS180">
            <v>0</v>
          </cell>
          <cell r="BT180">
            <v>0</v>
          </cell>
          <cell r="BV180">
            <v>0</v>
          </cell>
          <cell r="BX180">
            <v>0</v>
          </cell>
          <cell r="BY180">
            <v>0</v>
          </cell>
          <cell r="BZ180">
            <v>475</v>
          </cell>
          <cell r="CA180">
            <v>475</v>
          </cell>
          <cell r="CB180">
            <v>1373</v>
          </cell>
          <cell r="CC180">
            <v>1291000</v>
          </cell>
        </row>
        <row r="181">
          <cell r="A181" t="str">
            <v>휴.CRM2</v>
          </cell>
          <cell r="B181" t="str">
            <v>국산</v>
          </cell>
          <cell r="C181" t="str">
            <v>폴리머</v>
          </cell>
          <cell r="D181" t="str">
            <v>Cell</v>
          </cell>
          <cell r="E181" t="str">
            <v>463945</v>
          </cell>
          <cell r="F181" t="str">
            <v>463945L1</v>
          </cell>
          <cell r="G181" t="str">
            <v>hans</v>
          </cell>
          <cell r="H181" t="str">
            <v>SEMC</v>
          </cell>
          <cell r="I181" t="str">
            <v>Pro power</v>
          </cell>
          <cell r="J181" t="str">
            <v>직수출</v>
          </cell>
          <cell r="K181" t="str">
            <v>JPY</v>
          </cell>
          <cell r="L181" t="str">
            <v>중국</v>
          </cell>
          <cell r="M181" t="str">
            <v>이성혁</v>
          </cell>
          <cell r="N181">
            <v>1</v>
          </cell>
          <cell r="O181" t="str">
            <v>휴대폰</v>
          </cell>
          <cell r="P181" t="str">
            <v>연결기준</v>
          </cell>
          <cell r="R181">
            <v>183.26</v>
          </cell>
          <cell r="S181">
            <v>50000</v>
          </cell>
          <cell r="T181">
            <v>50000</v>
          </cell>
          <cell r="U181">
            <v>9163000</v>
          </cell>
          <cell r="V181">
            <v>75384117.647058845</v>
          </cell>
          <cell r="X181">
            <v>0</v>
          </cell>
          <cell r="AB181">
            <v>1.75</v>
          </cell>
          <cell r="AC181">
            <v>91000</v>
          </cell>
          <cell r="AD181">
            <v>91000</v>
          </cell>
          <cell r="AE181">
            <v>159250</v>
          </cell>
          <cell r="AF181">
            <v>149743000</v>
          </cell>
          <cell r="AH181">
            <v>0</v>
          </cell>
          <cell r="AL181">
            <v>1.74</v>
          </cell>
          <cell r="AM181">
            <v>33500</v>
          </cell>
          <cell r="AN181">
            <v>33500</v>
          </cell>
          <cell r="AO181">
            <v>58290</v>
          </cell>
          <cell r="AP181">
            <v>53866000</v>
          </cell>
          <cell r="AR181">
            <v>0</v>
          </cell>
          <cell r="AT181">
            <v>0</v>
          </cell>
          <cell r="AU181">
            <v>0</v>
          </cell>
          <cell r="AW181">
            <v>0</v>
          </cell>
          <cell r="AY181">
            <v>0</v>
          </cell>
          <cell r="AZ181">
            <v>0</v>
          </cell>
          <cell r="BB181">
            <v>0</v>
          </cell>
          <cell r="BD181">
            <v>0</v>
          </cell>
          <cell r="BE181">
            <v>0</v>
          </cell>
          <cell r="BG181">
            <v>0</v>
          </cell>
          <cell r="BI181">
            <v>0</v>
          </cell>
          <cell r="BJ181">
            <v>0</v>
          </cell>
          <cell r="BK181">
            <v>304</v>
          </cell>
          <cell r="BL181">
            <v>0</v>
          </cell>
          <cell r="BN181">
            <v>0</v>
          </cell>
          <cell r="BO181">
            <v>0</v>
          </cell>
          <cell r="BQ181">
            <v>0</v>
          </cell>
          <cell r="BS181">
            <v>0</v>
          </cell>
          <cell r="BT181">
            <v>0</v>
          </cell>
          <cell r="BU181">
            <v>304</v>
          </cell>
          <cell r="BV181">
            <v>0</v>
          </cell>
          <cell r="BX181">
            <v>0</v>
          </cell>
          <cell r="BY181">
            <v>0</v>
          </cell>
          <cell r="BZ181">
            <v>174500</v>
          </cell>
          <cell r="CA181">
            <v>174500</v>
          </cell>
          <cell r="CB181">
            <v>9380540</v>
          </cell>
          <cell r="CC181">
            <v>278993117.64705884</v>
          </cell>
        </row>
        <row r="182">
          <cell r="A182" t="str">
            <v>휴.CRM2</v>
          </cell>
          <cell r="B182" t="str">
            <v>CN</v>
          </cell>
          <cell r="C182" t="str">
            <v>상품</v>
          </cell>
          <cell r="D182" t="str">
            <v>Cell</v>
          </cell>
          <cell r="E182" t="str">
            <v>463945</v>
          </cell>
          <cell r="F182" t="str">
            <v>463945L1</v>
          </cell>
          <cell r="G182" t="str">
            <v>hans</v>
          </cell>
          <cell r="H182" t="str">
            <v>SEMC</v>
          </cell>
          <cell r="I182" t="str">
            <v>TEBS</v>
          </cell>
          <cell r="J182" t="str">
            <v>직수출</v>
          </cell>
          <cell r="K182" t="str">
            <v>USD</v>
          </cell>
          <cell r="L182" t="str">
            <v>중국</v>
          </cell>
          <cell r="M182" t="str">
            <v>이성혁</v>
          </cell>
          <cell r="N182">
            <v>1</v>
          </cell>
          <cell r="O182" t="str">
            <v>휴대폰</v>
          </cell>
          <cell r="P182" t="str">
            <v>연결기준</v>
          </cell>
          <cell r="R182">
            <v>1.75</v>
          </cell>
          <cell r="S182">
            <v>75000</v>
          </cell>
          <cell r="T182">
            <v>75000</v>
          </cell>
          <cell r="U182">
            <v>131250</v>
          </cell>
          <cell r="V182">
            <v>122942000</v>
          </cell>
          <cell r="W182">
            <v>1.75</v>
          </cell>
          <cell r="X182">
            <v>140200</v>
          </cell>
          <cell r="Y182">
            <v>140200</v>
          </cell>
          <cell r="Z182">
            <v>245350</v>
          </cell>
          <cell r="AA182">
            <v>229771000</v>
          </cell>
          <cell r="AC182">
            <v>0</v>
          </cell>
          <cell r="AG182">
            <v>1.74</v>
          </cell>
          <cell r="AH182">
            <v>244500</v>
          </cell>
          <cell r="AI182">
            <v>244500</v>
          </cell>
          <cell r="AJ182">
            <v>425430</v>
          </cell>
          <cell r="AK182">
            <v>394927000</v>
          </cell>
          <cell r="AL182">
            <v>1.73</v>
          </cell>
          <cell r="AM182">
            <v>83000</v>
          </cell>
          <cell r="AN182">
            <v>83000</v>
          </cell>
          <cell r="AO182">
            <v>143590</v>
          </cell>
          <cell r="AP182">
            <v>132983000</v>
          </cell>
          <cell r="AQ182">
            <v>1.75</v>
          </cell>
          <cell r="AR182">
            <v>112000</v>
          </cell>
          <cell r="AS182">
            <v>112000</v>
          </cell>
          <cell r="AT182">
            <v>196000</v>
          </cell>
          <cell r="AU182">
            <v>181300000</v>
          </cell>
          <cell r="AV182">
            <v>1.75</v>
          </cell>
          <cell r="AW182">
            <v>80000</v>
          </cell>
          <cell r="AX182">
            <v>80000</v>
          </cell>
          <cell r="AY182">
            <v>140000</v>
          </cell>
          <cell r="AZ182">
            <v>128800000</v>
          </cell>
          <cell r="BA182">
            <v>1.75</v>
          </cell>
          <cell r="BB182">
            <v>80000</v>
          </cell>
          <cell r="BC182">
            <v>80000</v>
          </cell>
          <cell r="BD182">
            <v>140000</v>
          </cell>
          <cell r="BE182">
            <v>128800000</v>
          </cell>
          <cell r="BF182">
            <v>1.75</v>
          </cell>
          <cell r="BG182">
            <v>80000</v>
          </cell>
          <cell r="BH182">
            <v>80000</v>
          </cell>
          <cell r="BI182">
            <v>140000</v>
          </cell>
          <cell r="BJ182">
            <v>128800000</v>
          </cell>
          <cell r="BK182">
            <v>1.75</v>
          </cell>
          <cell r="BL182">
            <v>80000</v>
          </cell>
          <cell r="BM182">
            <v>80000</v>
          </cell>
          <cell r="BN182">
            <v>140000</v>
          </cell>
          <cell r="BO182">
            <v>129500000</v>
          </cell>
          <cell r="BP182">
            <v>1.75</v>
          </cell>
          <cell r="BQ182">
            <v>40000</v>
          </cell>
          <cell r="BR182">
            <v>40000</v>
          </cell>
          <cell r="BS182">
            <v>70000</v>
          </cell>
          <cell r="BT182">
            <v>64750000</v>
          </cell>
          <cell r="BU182">
            <v>1.75</v>
          </cell>
          <cell r="BV182">
            <v>80000</v>
          </cell>
          <cell r="BW182">
            <v>80000</v>
          </cell>
          <cell r="BX182">
            <v>140000</v>
          </cell>
          <cell r="BY182">
            <v>129500000</v>
          </cell>
          <cell r="BZ182">
            <v>1094700</v>
          </cell>
          <cell r="CA182">
            <v>1094700</v>
          </cell>
          <cell r="CB182">
            <v>1911620</v>
          </cell>
          <cell r="CC182">
            <v>1772073000</v>
          </cell>
        </row>
        <row r="183">
          <cell r="A183" t="str">
            <v>휴.CRM2</v>
          </cell>
          <cell r="B183" t="str">
            <v>국산</v>
          </cell>
          <cell r="C183" t="str">
            <v>폴리머</v>
          </cell>
          <cell r="D183" t="str">
            <v>Cell</v>
          </cell>
          <cell r="E183" t="str">
            <v>463945</v>
          </cell>
          <cell r="F183" t="str">
            <v>463945L1</v>
          </cell>
          <cell r="G183" t="str">
            <v>hans</v>
          </cell>
          <cell r="H183" t="str">
            <v>SEMC</v>
          </cell>
          <cell r="I183" t="str">
            <v>Pro power</v>
          </cell>
          <cell r="J183" t="str">
            <v>직수출</v>
          </cell>
          <cell r="K183" t="str">
            <v>JPY</v>
          </cell>
          <cell r="L183" t="str">
            <v>중국</v>
          </cell>
          <cell r="M183" t="str">
            <v>이성혁</v>
          </cell>
          <cell r="N183">
            <v>1</v>
          </cell>
          <cell r="O183" t="str">
            <v>휴대폰</v>
          </cell>
          <cell r="P183" t="str">
            <v>소거</v>
          </cell>
          <cell r="Q183" t="str">
            <v>소거</v>
          </cell>
          <cell r="R183">
            <v>1.6140470588235294</v>
          </cell>
          <cell r="S183">
            <v>120000</v>
          </cell>
          <cell r="T183">
            <v>120000</v>
          </cell>
          <cell r="U183">
            <v>193685.64705882352</v>
          </cell>
          <cell r="V183">
            <v>180921882.35294116</v>
          </cell>
          <cell r="W183">
            <v>1.4943500000000001</v>
          </cell>
          <cell r="X183">
            <v>40000</v>
          </cell>
          <cell r="Y183">
            <v>40000</v>
          </cell>
          <cell r="Z183">
            <v>59774</v>
          </cell>
          <cell r="AA183">
            <v>56056000</v>
          </cell>
          <cell r="AB183">
            <v>1.5524833333333334</v>
          </cell>
          <cell r="AC183">
            <v>120000</v>
          </cell>
          <cell r="AD183">
            <v>120000</v>
          </cell>
          <cell r="AE183">
            <v>186298</v>
          </cell>
          <cell r="AF183">
            <v>175760000</v>
          </cell>
          <cell r="AG183">
            <v>1.5234777777777777</v>
          </cell>
          <cell r="AH183">
            <v>90000</v>
          </cell>
          <cell r="AI183">
            <v>90000</v>
          </cell>
          <cell r="AJ183">
            <v>137113</v>
          </cell>
          <cell r="AK183">
            <v>128052000</v>
          </cell>
          <cell r="AL183">
            <v>1.5074642857142857</v>
          </cell>
          <cell r="AM183">
            <v>140000</v>
          </cell>
          <cell r="AN183">
            <v>140000</v>
          </cell>
          <cell r="AO183">
            <v>211045</v>
          </cell>
          <cell r="AP183">
            <v>195837000</v>
          </cell>
          <cell r="AR183">
            <v>0</v>
          </cell>
          <cell r="AT183">
            <v>0</v>
          </cell>
          <cell r="AU183">
            <v>0</v>
          </cell>
          <cell r="AW183">
            <v>0</v>
          </cell>
          <cell r="AY183">
            <v>0</v>
          </cell>
          <cell r="AZ183">
            <v>0</v>
          </cell>
          <cell r="BB183">
            <v>0</v>
          </cell>
          <cell r="BD183">
            <v>0</v>
          </cell>
          <cell r="BE183">
            <v>0</v>
          </cell>
          <cell r="BG183">
            <v>0</v>
          </cell>
          <cell r="BI183">
            <v>0</v>
          </cell>
          <cell r="BJ183">
            <v>0</v>
          </cell>
          <cell r="BL183">
            <v>0</v>
          </cell>
          <cell r="BN183">
            <v>0</v>
          </cell>
          <cell r="BO183">
            <v>0</v>
          </cell>
          <cell r="BQ183">
            <v>0</v>
          </cell>
          <cell r="BS183">
            <v>0</v>
          </cell>
          <cell r="BT183">
            <v>0</v>
          </cell>
          <cell r="BV183">
            <v>0</v>
          </cell>
          <cell r="BX183">
            <v>0</v>
          </cell>
          <cell r="BY183">
            <v>0</v>
          </cell>
          <cell r="BZ183">
            <v>510000</v>
          </cell>
          <cell r="CA183">
            <v>510000</v>
          </cell>
          <cell r="CB183">
            <v>787915.6470588235</v>
          </cell>
          <cell r="CC183">
            <v>736626882.35294116</v>
          </cell>
        </row>
        <row r="184">
          <cell r="A184" t="str">
            <v>휴.CRM2</v>
          </cell>
          <cell r="B184" t="str">
            <v>국산</v>
          </cell>
          <cell r="C184" t="str">
            <v>폴리머</v>
          </cell>
          <cell r="D184" t="str">
            <v>Pack</v>
          </cell>
          <cell r="E184" t="str">
            <v>463945</v>
          </cell>
          <cell r="F184" t="str">
            <v>463945L1</v>
          </cell>
          <cell r="G184" t="str">
            <v>hans</v>
          </cell>
          <cell r="H184" t="str">
            <v>SEMC</v>
          </cell>
          <cell r="I184" t="str">
            <v>BMC</v>
          </cell>
          <cell r="J184" t="str">
            <v>직수출</v>
          </cell>
          <cell r="K184" t="str">
            <v>JPY</v>
          </cell>
          <cell r="L184" t="str">
            <v>중국</v>
          </cell>
          <cell r="M184" t="str">
            <v>이성혁</v>
          </cell>
          <cell r="N184">
            <v>1</v>
          </cell>
          <cell r="O184" t="str">
            <v>휴대폰</v>
          </cell>
          <cell r="P184" t="str">
            <v>연결기준</v>
          </cell>
          <cell r="S184">
            <v>0</v>
          </cell>
          <cell r="X184">
            <v>0</v>
          </cell>
          <cell r="AB184">
            <v>2.5952675240232539</v>
          </cell>
          <cell r="AC184">
            <v>785593</v>
          </cell>
          <cell r="AD184">
            <v>785593</v>
          </cell>
          <cell r="AE184">
            <v>2038824</v>
          </cell>
          <cell r="AF184">
            <v>1921175000</v>
          </cell>
          <cell r="AG184">
            <v>2.5618630407957137</v>
          </cell>
          <cell r="AH184">
            <v>857394</v>
          </cell>
          <cell r="AI184">
            <v>857394</v>
          </cell>
          <cell r="AJ184">
            <v>2196526</v>
          </cell>
          <cell r="AK184">
            <v>2042681000</v>
          </cell>
          <cell r="AL184">
            <v>2.5157534246575342</v>
          </cell>
          <cell r="AM184">
            <v>277400</v>
          </cell>
          <cell r="AN184">
            <v>277400</v>
          </cell>
          <cell r="AO184">
            <v>697870</v>
          </cell>
          <cell r="AP184">
            <v>647760000</v>
          </cell>
          <cell r="AQ184">
            <v>304</v>
          </cell>
          <cell r="AR184">
            <v>683000</v>
          </cell>
          <cell r="AS184">
            <v>683000</v>
          </cell>
          <cell r="AT184">
            <v>207632000</v>
          </cell>
          <cell r="AU184">
            <v>1578003200</v>
          </cell>
          <cell r="AV184">
            <v>304</v>
          </cell>
          <cell r="AW184">
            <v>185000</v>
          </cell>
          <cell r="AX184">
            <v>185000</v>
          </cell>
          <cell r="AY184">
            <v>56240000</v>
          </cell>
          <cell r="AZ184">
            <v>424612000</v>
          </cell>
          <cell r="BA184">
            <v>304</v>
          </cell>
          <cell r="BB184">
            <v>150000</v>
          </cell>
          <cell r="BC184">
            <v>150000</v>
          </cell>
          <cell r="BD184">
            <v>45600000</v>
          </cell>
          <cell r="BE184">
            <v>344280000</v>
          </cell>
          <cell r="BF184">
            <v>304</v>
          </cell>
          <cell r="BG184">
            <v>150000</v>
          </cell>
          <cell r="BH184">
            <v>150000</v>
          </cell>
          <cell r="BI184">
            <v>45600000</v>
          </cell>
          <cell r="BJ184">
            <v>344280000</v>
          </cell>
          <cell r="BK184">
            <v>304</v>
          </cell>
          <cell r="BL184">
            <v>150000</v>
          </cell>
          <cell r="BM184">
            <v>150000</v>
          </cell>
          <cell r="BN184">
            <v>45600000</v>
          </cell>
          <cell r="BO184">
            <v>346560000</v>
          </cell>
          <cell r="BP184">
            <v>304</v>
          </cell>
          <cell r="BQ184">
            <v>150000</v>
          </cell>
          <cell r="BR184">
            <v>150000</v>
          </cell>
          <cell r="BS184">
            <v>45600000</v>
          </cell>
          <cell r="BT184">
            <v>346560000</v>
          </cell>
          <cell r="BU184">
            <v>304</v>
          </cell>
          <cell r="BV184">
            <v>150000</v>
          </cell>
          <cell r="BW184">
            <v>150000</v>
          </cell>
          <cell r="BX184">
            <v>45600000</v>
          </cell>
          <cell r="BY184">
            <v>346560000</v>
          </cell>
          <cell r="BZ184">
            <v>3538387</v>
          </cell>
          <cell r="CA184">
            <v>3538387</v>
          </cell>
          <cell r="CB184">
            <v>496805220</v>
          </cell>
          <cell r="CC184">
            <v>8342471200</v>
          </cell>
        </row>
        <row r="185">
          <cell r="A185" t="str">
            <v>휴.CRM2</v>
          </cell>
          <cell r="B185" t="str">
            <v>CN</v>
          </cell>
          <cell r="C185" t="str">
            <v>폴리머</v>
          </cell>
          <cell r="D185" t="str">
            <v>Pack</v>
          </cell>
          <cell r="E185" t="str">
            <v>463945</v>
          </cell>
          <cell r="F185" t="str">
            <v>463945L1</v>
          </cell>
          <cell r="G185" t="str">
            <v>hans</v>
          </cell>
          <cell r="H185" t="str">
            <v>SEMC</v>
          </cell>
          <cell r="I185" t="str">
            <v>FSA(Shah Alam)</v>
          </cell>
          <cell r="J185" t="str">
            <v>직수출</v>
          </cell>
          <cell r="K185" t="str">
            <v>JPY</v>
          </cell>
          <cell r="L185" t="str">
            <v>동남아</v>
          </cell>
          <cell r="M185" t="str">
            <v>이성혁</v>
          </cell>
          <cell r="N185">
            <v>1</v>
          </cell>
          <cell r="O185" t="str">
            <v>휴대폰</v>
          </cell>
          <cell r="P185" t="str">
            <v>연결기준</v>
          </cell>
          <cell r="R185">
            <v>305.49275603317466</v>
          </cell>
          <cell r="S185">
            <v>577308</v>
          </cell>
          <cell r="T185">
            <v>577308</v>
          </cell>
          <cell r="U185">
            <v>176363412</v>
          </cell>
          <cell r="V185">
            <v>1362643000</v>
          </cell>
          <cell r="W185">
            <v>2.565384676903391</v>
          </cell>
          <cell r="X185">
            <v>1250400</v>
          </cell>
          <cell r="Y185">
            <v>1250400</v>
          </cell>
          <cell r="Z185">
            <v>3207757</v>
          </cell>
          <cell r="AA185">
            <v>3006957000</v>
          </cell>
          <cell r="AB185">
            <v>2.6007212857702862</v>
          </cell>
          <cell r="AC185">
            <v>255100</v>
          </cell>
          <cell r="AD185">
            <v>255100</v>
          </cell>
          <cell r="AE185">
            <v>663444</v>
          </cell>
          <cell r="AF185">
            <v>624871000</v>
          </cell>
          <cell r="AG185">
            <v>2.5662350119904076</v>
          </cell>
          <cell r="AH185">
            <v>333600</v>
          </cell>
          <cell r="AI185">
            <v>333600</v>
          </cell>
          <cell r="AJ185">
            <v>856096</v>
          </cell>
          <cell r="AK185">
            <v>795190000</v>
          </cell>
          <cell r="AM185">
            <v>0</v>
          </cell>
          <cell r="AQ185">
            <v>304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304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304</v>
          </cell>
          <cell r="BB185">
            <v>670000</v>
          </cell>
          <cell r="BC185">
            <v>670000</v>
          </cell>
          <cell r="BD185">
            <v>203680000</v>
          </cell>
          <cell r="BE185">
            <v>1537784000</v>
          </cell>
          <cell r="BF185">
            <v>304</v>
          </cell>
          <cell r="BG185">
            <v>880000</v>
          </cell>
          <cell r="BH185">
            <v>880000</v>
          </cell>
          <cell r="BI185">
            <v>267520000</v>
          </cell>
          <cell r="BJ185">
            <v>2019776000</v>
          </cell>
          <cell r="BK185">
            <v>304</v>
          </cell>
          <cell r="BL185">
            <v>1210000</v>
          </cell>
          <cell r="BM185">
            <v>1210000</v>
          </cell>
          <cell r="BN185">
            <v>367840000</v>
          </cell>
          <cell r="BO185">
            <v>2795584000</v>
          </cell>
          <cell r="BP185">
            <v>304</v>
          </cell>
          <cell r="BQ185">
            <v>1210000</v>
          </cell>
          <cell r="BR185">
            <v>1210000</v>
          </cell>
          <cell r="BS185">
            <v>367840000</v>
          </cell>
          <cell r="BT185">
            <v>2795584000</v>
          </cell>
          <cell r="BU185">
            <v>304</v>
          </cell>
          <cell r="BV185">
            <v>1210000</v>
          </cell>
          <cell r="BW185">
            <v>1210000</v>
          </cell>
          <cell r="BX185">
            <v>367840000</v>
          </cell>
          <cell r="BY185">
            <v>2795584000</v>
          </cell>
          <cell r="BZ185">
            <v>7596408</v>
          </cell>
          <cell r="CA185">
            <v>7596408</v>
          </cell>
          <cell r="CB185">
            <v>1755810709</v>
          </cell>
          <cell r="CC185">
            <v>17733973000</v>
          </cell>
        </row>
        <row r="186">
          <cell r="A186" t="str">
            <v>휴.CRM2</v>
          </cell>
          <cell r="B186" t="str">
            <v>국산</v>
          </cell>
          <cell r="C186" t="str">
            <v>폴리머</v>
          </cell>
          <cell r="D186" t="str">
            <v>Pack</v>
          </cell>
          <cell r="E186" t="str">
            <v>463945</v>
          </cell>
          <cell r="F186" t="str">
            <v>463945L1</v>
          </cell>
          <cell r="G186" t="str">
            <v>hans</v>
          </cell>
          <cell r="H186" t="str">
            <v>SEMC</v>
          </cell>
          <cell r="I186" t="str">
            <v>FLX(KFT)</v>
          </cell>
          <cell r="J186" t="str">
            <v>직수출</v>
          </cell>
          <cell r="K186" t="str">
            <v>JPY</v>
          </cell>
          <cell r="L186" t="str">
            <v>유럽</v>
          </cell>
          <cell r="M186" t="str">
            <v>이성혁</v>
          </cell>
          <cell r="N186">
            <v>1</v>
          </cell>
          <cell r="O186" t="str">
            <v>휴대폰</v>
          </cell>
          <cell r="P186" t="str">
            <v>연결기준</v>
          </cell>
          <cell r="R186">
            <v>305.74695606140813</v>
          </cell>
          <cell r="S186">
            <v>377800</v>
          </cell>
          <cell r="T186">
            <v>377800</v>
          </cell>
          <cell r="U186">
            <v>115511200</v>
          </cell>
          <cell r="V186">
            <v>893592000</v>
          </cell>
          <cell r="X186">
            <v>0</v>
          </cell>
          <cell r="AC186">
            <v>0</v>
          </cell>
          <cell r="AH186">
            <v>0</v>
          </cell>
          <cell r="AL186">
            <v>2.5158135673624287</v>
          </cell>
          <cell r="AM186">
            <v>421600</v>
          </cell>
          <cell r="AN186">
            <v>421600</v>
          </cell>
          <cell r="AO186">
            <v>1060667</v>
          </cell>
          <cell r="AP186">
            <v>986239000</v>
          </cell>
          <cell r="AQ186">
            <v>304</v>
          </cell>
          <cell r="AR186">
            <v>327000</v>
          </cell>
          <cell r="AS186">
            <v>327000</v>
          </cell>
          <cell r="AT186">
            <v>99408000</v>
          </cell>
          <cell r="AU186">
            <v>755500800</v>
          </cell>
          <cell r="AV186">
            <v>304</v>
          </cell>
          <cell r="AW186">
            <v>1017000</v>
          </cell>
          <cell r="AX186">
            <v>1017000</v>
          </cell>
          <cell r="AY186">
            <v>309168000</v>
          </cell>
          <cell r="AZ186">
            <v>2334218400</v>
          </cell>
          <cell r="BA186">
            <v>304</v>
          </cell>
          <cell r="BB186">
            <v>396000</v>
          </cell>
          <cell r="BC186">
            <v>396000</v>
          </cell>
          <cell r="BD186">
            <v>120384000</v>
          </cell>
          <cell r="BE186">
            <v>908899200</v>
          </cell>
          <cell r="BF186">
            <v>304</v>
          </cell>
          <cell r="BG186">
            <v>330000</v>
          </cell>
          <cell r="BH186">
            <v>330000</v>
          </cell>
          <cell r="BI186">
            <v>100320000</v>
          </cell>
          <cell r="BJ186">
            <v>757416000</v>
          </cell>
          <cell r="BK186">
            <v>304</v>
          </cell>
          <cell r="BL186">
            <v>212000</v>
          </cell>
          <cell r="BM186">
            <v>212000</v>
          </cell>
          <cell r="BN186">
            <v>64448000</v>
          </cell>
          <cell r="BO186">
            <v>489804800</v>
          </cell>
          <cell r="BP186">
            <v>304</v>
          </cell>
          <cell r="BQ186">
            <v>212000</v>
          </cell>
          <cell r="BR186">
            <v>212000</v>
          </cell>
          <cell r="BS186">
            <v>64448000</v>
          </cell>
          <cell r="BT186">
            <v>489804800</v>
          </cell>
          <cell r="BU186">
            <v>304</v>
          </cell>
          <cell r="BV186">
            <v>212000</v>
          </cell>
          <cell r="BW186">
            <v>212000</v>
          </cell>
          <cell r="BX186">
            <v>64448000</v>
          </cell>
          <cell r="BY186">
            <v>489804800</v>
          </cell>
          <cell r="BZ186">
            <v>3505400</v>
          </cell>
          <cell r="CA186">
            <v>3505400</v>
          </cell>
          <cell r="CB186">
            <v>939195867</v>
          </cell>
          <cell r="CC186">
            <v>8105279800</v>
          </cell>
        </row>
        <row r="187">
          <cell r="A187" t="str">
            <v>휴.CRM2</v>
          </cell>
          <cell r="B187" t="str">
            <v>국산</v>
          </cell>
          <cell r="C187" t="str">
            <v>상품</v>
          </cell>
          <cell r="D187" t="str">
            <v>부자재</v>
          </cell>
          <cell r="E187" t="str">
            <v>부자재</v>
          </cell>
          <cell r="F187" t="str">
            <v>부자재</v>
          </cell>
          <cell r="G187" t="str">
            <v>부자재</v>
          </cell>
          <cell r="H187" t="str">
            <v>SEMC</v>
          </cell>
          <cell r="I187" t="str">
            <v>Pro power</v>
          </cell>
          <cell r="J187" t="str">
            <v>직수출</v>
          </cell>
          <cell r="K187" t="str">
            <v>JPY</v>
          </cell>
          <cell r="L187" t="str">
            <v>중국</v>
          </cell>
          <cell r="M187" t="str">
            <v>이성혁</v>
          </cell>
          <cell r="P187" t="str">
            <v>연결기준</v>
          </cell>
          <cell r="S187">
            <v>0</v>
          </cell>
          <cell r="X187">
            <v>0</v>
          </cell>
          <cell r="AC187">
            <v>0</v>
          </cell>
          <cell r="AH187">
            <v>0</v>
          </cell>
          <cell r="AM187">
            <v>0</v>
          </cell>
          <cell r="AR187">
            <v>0</v>
          </cell>
          <cell r="AT187">
            <v>0</v>
          </cell>
          <cell r="AU187">
            <v>0</v>
          </cell>
          <cell r="AY187">
            <v>0</v>
          </cell>
          <cell r="AZ187">
            <v>0</v>
          </cell>
          <cell r="BB187">
            <v>0</v>
          </cell>
          <cell r="BD187">
            <v>0</v>
          </cell>
          <cell r="BE187">
            <v>0</v>
          </cell>
          <cell r="BG187">
            <v>0</v>
          </cell>
          <cell r="BI187">
            <v>0</v>
          </cell>
          <cell r="BJ187">
            <v>0</v>
          </cell>
          <cell r="BL187">
            <v>0</v>
          </cell>
          <cell r="BN187">
            <v>0</v>
          </cell>
          <cell r="BO187">
            <v>0</v>
          </cell>
          <cell r="BQ187">
            <v>0</v>
          </cell>
          <cell r="BS187">
            <v>0</v>
          </cell>
          <cell r="BT187">
            <v>0</v>
          </cell>
          <cell r="BV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</row>
        <row r="188">
          <cell r="A188" t="str">
            <v>휴.CRM2</v>
          </cell>
          <cell r="B188" t="str">
            <v>국산</v>
          </cell>
          <cell r="C188" t="str">
            <v>각형</v>
          </cell>
          <cell r="D188" t="str">
            <v>Cell</v>
          </cell>
          <cell r="E188" t="str">
            <v>363450</v>
          </cell>
          <cell r="F188" t="str">
            <v>363450C1</v>
          </cell>
          <cell r="G188" t="str">
            <v>363450C1</v>
          </cell>
          <cell r="H188" t="str">
            <v>BenQ-Siemens</v>
          </cell>
          <cell r="I188" t="str">
            <v>Unicoba</v>
          </cell>
          <cell r="J188" t="str">
            <v>직수출</v>
          </cell>
          <cell r="K188" t="str">
            <v>USD</v>
          </cell>
          <cell r="L188" t="str">
            <v>남미</v>
          </cell>
          <cell r="M188" t="str">
            <v>김준국</v>
          </cell>
          <cell r="N188">
            <v>1</v>
          </cell>
          <cell r="O188" t="str">
            <v>휴대폰</v>
          </cell>
          <cell r="P188" t="str">
            <v>연결기준</v>
          </cell>
          <cell r="S188">
            <v>0</v>
          </cell>
          <cell r="X188">
            <v>0</v>
          </cell>
          <cell r="AC188">
            <v>0</v>
          </cell>
          <cell r="AH188">
            <v>0</v>
          </cell>
          <cell r="AM188">
            <v>0</v>
          </cell>
          <cell r="AR188">
            <v>0</v>
          </cell>
          <cell r="AT188">
            <v>0</v>
          </cell>
          <cell r="AU188">
            <v>0</v>
          </cell>
          <cell r="AW188">
            <v>0</v>
          </cell>
          <cell r="AY188">
            <v>0</v>
          </cell>
          <cell r="AZ188">
            <v>0</v>
          </cell>
          <cell r="BB188">
            <v>0</v>
          </cell>
          <cell r="BD188">
            <v>0</v>
          </cell>
          <cell r="BE188">
            <v>0</v>
          </cell>
          <cell r="BG188">
            <v>0</v>
          </cell>
          <cell r="BI188">
            <v>0</v>
          </cell>
          <cell r="BJ188">
            <v>0</v>
          </cell>
          <cell r="BL188">
            <v>0</v>
          </cell>
          <cell r="BN188">
            <v>0</v>
          </cell>
          <cell r="BO188">
            <v>0</v>
          </cell>
          <cell r="BQ188">
            <v>0</v>
          </cell>
          <cell r="BS188">
            <v>0</v>
          </cell>
          <cell r="BT188">
            <v>0</v>
          </cell>
          <cell r="BV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</row>
        <row r="189">
          <cell r="A189" t="str">
            <v>휴.CRM2</v>
          </cell>
          <cell r="B189" t="str">
            <v>국산</v>
          </cell>
          <cell r="C189" t="str">
            <v>각형</v>
          </cell>
          <cell r="D189" t="str">
            <v>Pack</v>
          </cell>
          <cell r="E189" t="str">
            <v>363450</v>
          </cell>
          <cell r="F189" t="str">
            <v>363450C1</v>
          </cell>
          <cell r="G189" t="str">
            <v>363450C1</v>
          </cell>
          <cell r="H189" t="str">
            <v>BenQ-Siemens</v>
          </cell>
          <cell r="I189" t="str">
            <v>BenQ(SH)</v>
          </cell>
          <cell r="J189" t="str">
            <v>직수출</v>
          </cell>
          <cell r="K189" t="str">
            <v>USD</v>
          </cell>
          <cell r="L189" t="str">
            <v>중국</v>
          </cell>
          <cell r="M189" t="str">
            <v>김준국</v>
          </cell>
          <cell r="N189">
            <v>1</v>
          </cell>
          <cell r="O189" t="str">
            <v>휴대폰</v>
          </cell>
          <cell r="P189" t="str">
            <v>연결기준</v>
          </cell>
          <cell r="S189">
            <v>0</v>
          </cell>
          <cell r="X189">
            <v>0</v>
          </cell>
          <cell r="AC189">
            <v>0</v>
          </cell>
          <cell r="AH189">
            <v>0</v>
          </cell>
          <cell r="AM189">
            <v>0</v>
          </cell>
          <cell r="AR189">
            <v>0</v>
          </cell>
          <cell r="AT189">
            <v>0</v>
          </cell>
          <cell r="AU189">
            <v>0</v>
          </cell>
          <cell r="AW189">
            <v>0</v>
          </cell>
          <cell r="AY189">
            <v>0</v>
          </cell>
          <cell r="AZ189">
            <v>0</v>
          </cell>
          <cell r="BB189">
            <v>0</v>
          </cell>
          <cell r="BD189">
            <v>0</v>
          </cell>
          <cell r="BE189">
            <v>0</v>
          </cell>
          <cell r="BG189">
            <v>0</v>
          </cell>
          <cell r="BI189">
            <v>0</v>
          </cell>
          <cell r="BJ189">
            <v>0</v>
          </cell>
          <cell r="BL189">
            <v>0</v>
          </cell>
          <cell r="BN189">
            <v>0</v>
          </cell>
          <cell r="BO189">
            <v>0</v>
          </cell>
          <cell r="BQ189">
            <v>0</v>
          </cell>
          <cell r="BS189">
            <v>0</v>
          </cell>
          <cell r="BT189">
            <v>0</v>
          </cell>
          <cell r="BV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</row>
        <row r="190">
          <cell r="A190" t="str">
            <v>휴.CRM2</v>
          </cell>
          <cell r="B190" t="str">
            <v>국산</v>
          </cell>
          <cell r="C190" t="str">
            <v>각형</v>
          </cell>
          <cell r="D190" t="str">
            <v>Cell</v>
          </cell>
          <cell r="E190" t="str">
            <v>423450</v>
          </cell>
          <cell r="F190" t="str">
            <v>423450B2</v>
          </cell>
          <cell r="G190" t="str">
            <v>423450B2</v>
          </cell>
          <cell r="H190" t="str">
            <v>BenQ-Siemens</v>
          </cell>
          <cell r="I190" t="str">
            <v>Unicoba</v>
          </cell>
          <cell r="J190" t="str">
            <v>직수출</v>
          </cell>
          <cell r="K190" t="str">
            <v>USD</v>
          </cell>
          <cell r="L190" t="str">
            <v>동남아</v>
          </cell>
          <cell r="M190" t="str">
            <v>김준국</v>
          </cell>
          <cell r="N190">
            <v>1</v>
          </cell>
          <cell r="O190" t="str">
            <v>휴대폰</v>
          </cell>
          <cell r="P190" t="str">
            <v>연결기준</v>
          </cell>
          <cell r="R190">
            <v>1.65</v>
          </cell>
          <cell r="S190">
            <v>-100000</v>
          </cell>
          <cell r="T190">
            <v>-100000</v>
          </cell>
          <cell r="U190">
            <v>-165000</v>
          </cell>
          <cell r="V190">
            <v>-154193000</v>
          </cell>
          <cell r="X190">
            <v>0</v>
          </cell>
          <cell r="AC190">
            <v>0</v>
          </cell>
          <cell r="AH190">
            <v>0</v>
          </cell>
          <cell r="AM190">
            <v>0</v>
          </cell>
          <cell r="AR190">
            <v>0</v>
          </cell>
          <cell r="AT190">
            <v>0</v>
          </cell>
          <cell r="AU190">
            <v>0</v>
          </cell>
          <cell r="AW190">
            <v>0</v>
          </cell>
          <cell r="AY190">
            <v>0</v>
          </cell>
          <cell r="AZ190">
            <v>0</v>
          </cell>
          <cell r="BB190">
            <v>0</v>
          </cell>
          <cell r="BD190">
            <v>0</v>
          </cell>
          <cell r="BE190">
            <v>0</v>
          </cell>
          <cell r="BG190">
            <v>0</v>
          </cell>
          <cell r="BI190">
            <v>0</v>
          </cell>
          <cell r="BJ190">
            <v>0</v>
          </cell>
          <cell r="BL190">
            <v>0</v>
          </cell>
          <cell r="BN190">
            <v>0</v>
          </cell>
          <cell r="BO190">
            <v>0</v>
          </cell>
          <cell r="BQ190">
            <v>0</v>
          </cell>
          <cell r="BS190">
            <v>0</v>
          </cell>
          <cell r="BT190">
            <v>0</v>
          </cell>
          <cell r="BV190">
            <v>0</v>
          </cell>
          <cell r="BX190">
            <v>0</v>
          </cell>
          <cell r="BY190">
            <v>0</v>
          </cell>
          <cell r="BZ190">
            <v>-100000</v>
          </cell>
          <cell r="CA190">
            <v>-100000</v>
          </cell>
          <cell r="CB190">
            <v>-165000</v>
          </cell>
          <cell r="CC190">
            <v>-154193000</v>
          </cell>
        </row>
        <row r="191">
          <cell r="A191" t="str">
            <v>휴.CRM2</v>
          </cell>
          <cell r="B191" t="str">
            <v>국산</v>
          </cell>
          <cell r="C191" t="str">
            <v>각형</v>
          </cell>
          <cell r="D191" t="str">
            <v>Pack</v>
          </cell>
          <cell r="E191" t="str">
            <v>423450</v>
          </cell>
          <cell r="F191" t="str">
            <v>423450B2</v>
          </cell>
          <cell r="G191" t="str">
            <v>423450B2</v>
          </cell>
          <cell r="H191" t="str">
            <v>BenQ-Siemens</v>
          </cell>
          <cell r="I191" t="str">
            <v>BenQ(SH)</v>
          </cell>
          <cell r="J191" t="str">
            <v>직수출</v>
          </cell>
          <cell r="K191" t="str">
            <v>USD</v>
          </cell>
          <cell r="L191" t="str">
            <v>중국</v>
          </cell>
          <cell r="M191" t="str">
            <v>김준국</v>
          </cell>
          <cell r="N191">
            <v>1</v>
          </cell>
          <cell r="O191" t="str">
            <v>휴대폰</v>
          </cell>
          <cell r="P191" t="str">
            <v>연결기준</v>
          </cell>
          <cell r="R191">
            <v>2.8499974030021296</v>
          </cell>
          <cell r="S191">
            <v>19253</v>
          </cell>
          <cell r="T191">
            <v>19253</v>
          </cell>
          <cell r="U191">
            <v>54871</v>
          </cell>
          <cell r="V191">
            <v>51601000</v>
          </cell>
          <cell r="W191">
            <v>2.8500153515505064</v>
          </cell>
          <cell r="X191">
            <v>19542</v>
          </cell>
          <cell r="Y191">
            <v>19542</v>
          </cell>
          <cell r="Z191">
            <v>55695</v>
          </cell>
          <cell r="AA191">
            <v>52259000</v>
          </cell>
          <cell r="AB191">
            <v>2.8500026370844393</v>
          </cell>
          <cell r="AC191">
            <v>56881</v>
          </cell>
          <cell r="AD191">
            <v>56881</v>
          </cell>
          <cell r="AE191">
            <v>162111</v>
          </cell>
          <cell r="AF191">
            <v>152729000</v>
          </cell>
          <cell r="AG191">
            <v>3</v>
          </cell>
          <cell r="AH191">
            <v>2</v>
          </cell>
          <cell r="AI191">
            <v>2</v>
          </cell>
          <cell r="AJ191">
            <v>6</v>
          </cell>
          <cell r="AK191">
            <v>5000</v>
          </cell>
          <cell r="AM191">
            <v>0</v>
          </cell>
          <cell r="AQ191">
            <v>2.85</v>
          </cell>
          <cell r="AR191">
            <v>0</v>
          </cell>
          <cell r="AT191">
            <v>0</v>
          </cell>
          <cell r="AU191">
            <v>0</v>
          </cell>
          <cell r="AY191">
            <v>0</v>
          </cell>
          <cell r="AZ191">
            <v>0</v>
          </cell>
          <cell r="BD191">
            <v>0</v>
          </cell>
          <cell r="BE191">
            <v>0</v>
          </cell>
          <cell r="BG191">
            <v>0</v>
          </cell>
          <cell r="BI191">
            <v>0</v>
          </cell>
          <cell r="BJ191">
            <v>0</v>
          </cell>
          <cell r="BL191">
            <v>0</v>
          </cell>
          <cell r="BN191">
            <v>0</v>
          </cell>
          <cell r="BO191">
            <v>0</v>
          </cell>
          <cell r="BQ191">
            <v>0</v>
          </cell>
          <cell r="BS191">
            <v>0</v>
          </cell>
          <cell r="BT191">
            <v>0</v>
          </cell>
          <cell r="BV191">
            <v>0</v>
          </cell>
          <cell r="BX191">
            <v>0</v>
          </cell>
          <cell r="BY191">
            <v>0</v>
          </cell>
          <cell r="BZ191">
            <v>95678</v>
          </cell>
          <cell r="CA191">
            <v>95678</v>
          </cell>
          <cell r="CB191">
            <v>272683</v>
          </cell>
          <cell r="CC191">
            <v>256594000</v>
          </cell>
        </row>
        <row r="192">
          <cell r="A192" t="str">
            <v>휴.CRM2</v>
          </cell>
          <cell r="B192" t="str">
            <v>국산</v>
          </cell>
          <cell r="C192" t="str">
            <v>각형</v>
          </cell>
          <cell r="D192" t="str">
            <v>Cell</v>
          </cell>
          <cell r="E192" t="str">
            <v>423450</v>
          </cell>
          <cell r="F192" t="str">
            <v>423450C1(I/P)</v>
          </cell>
          <cell r="G192" t="str">
            <v>423450C1(I/P)</v>
          </cell>
          <cell r="H192" t="str">
            <v>BenQ-Siemens</v>
          </cell>
          <cell r="I192" t="str">
            <v>BenQ(SH)</v>
          </cell>
          <cell r="J192" t="str">
            <v>직수출</v>
          </cell>
          <cell r="K192" t="str">
            <v>USD</v>
          </cell>
          <cell r="L192" t="str">
            <v>중국</v>
          </cell>
          <cell r="M192" t="str">
            <v>김준국</v>
          </cell>
          <cell r="N192">
            <v>1</v>
          </cell>
          <cell r="O192" t="str">
            <v>휴대폰</v>
          </cell>
          <cell r="P192" t="str">
            <v>연결기준</v>
          </cell>
          <cell r="S192">
            <v>0</v>
          </cell>
          <cell r="X192">
            <v>0</v>
          </cell>
          <cell r="AC192">
            <v>0</v>
          </cell>
          <cell r="AH192">
            <v>0</v>
          </cell>
          <cell r="AM192">
            <v>0</v>
          </cell>
          <cell r="AQ192">
            <v>1.7</v>
          </cell>
          <cell r="AR192">
            <v>0</v>
          </cell>
          <cell r="AT192">
            <v>0</v>
          </cell>
          <cell r="AU192">
            <v>0</v>
          </cell>
          <cell r="AW192">
            <v>0</v>
          </cell>
          <cell r="AY192">
            <v>0</v>
          </cell>
          <cell r="AZ192">
            <v>0</v>
          </cell>
          <cell r="BB192">
            <v>0</v>
          </cell>
          <cell r="BD192">
            <v>0</v>
          </cell>
          <cell r="BE192">
            <v>0</v>
          </cell>
          <cell r="BG192">
            <v>0</v>
          </cell>
          <cell r="BI192">
            <v>0</v>
          </cell>
          <cell r="BJ192">
            <v>0</v>
          </cell>
          <cell r="BK192">
            <v>1.7</v>
          </cell>
          <cell r="BL192">
            <v>50000</v>
          </cell>
          <cell r="BM192">
            <v>50000</v>
          </cell>
          <cell r="BN192">
            <v>85000</v>
          </cell>
          <cell r="BO192">
            <v>78625000</v>
          </cell>
          <cell r="BP192">
            <v>1.7</v>
          </cell>
          <cell r="BQ192">
            <v>50000</v>
          </cell>
          <cell r="BR192">
            <v>50000</v>
          </cell>
          <cell r="BS192">
            <v>85000</v>
          </cell>
          <cell r="BT192">
            <v>78625000</v>
          </cell>
          <cell r="BU192">
            <v>1.7</v>
          </cell>
          <cell r="BV192">
            <v>50000</v>
          </cell>
          <cell r="BW192">
            <v>50000</v>
          </cell>
          <cell r="BX192">
            <v>85000</v>
          </cell>
          <cell r="BY192">
            <v>78625000</v>
          </cell>
          <cell r="BZ192">
            <v>150000</v>
          </cell>
          <cell r="CA192">
            <v>150000</v>
          </cell>
          <cell r="CB192">
            <v>255000</v>
          </cell>
          <cell r="CC192">
            <v>235875000</v>
          </cell>
        </row>
        <row r="193">
          <cell r="A193" t="str">
            <v>휴.CRM2</v>
          </cell>
          <cell r="B193" t="str">
            <v>국산</v>
          </cell>
          <cell r="C193" t="str">
            <v>각형</v>
          </cell>
          <cell r="D193" t="str">
            <v>Pack</v>
          </cell>
          <cell r="E193" t="str">
            <v>523048</v>
          </cell>
          <cell r="F193" t="str">
            <v>523048S1</v>
          </cell>
          <cell r="G193" t="str">
            <v>523048S1</v>
          </cell>
          <cell r="H193" t="str">
            <v>BenQ-Siemens</v>
          </cell>
          <cell r="I193" t="str">
            <v>BenQ(SH)</v>
          </cell>
          <cell r="J193" t="str">
            <v>직수출</v>
          </cell>
          <cell r="K193" t="str">
            <v>USD</v>
          </cell>
          <cell r="L193" t="str">
            <v>중국</v>
          </cell>
          <cell r="M193" t="str">
            <v>김준국</v>
          </cell>
          <cell r="N193">
            <v>1</v>
          </cell>
          <cell r="O193" t="str">
            <v>휴대폰</v>
          </cell>
          <cell r="P193" t="str">
            <v>연결기준</v>
          </cell>
          <cell r="S193">
            <v>0</v>
          </cell>
          <cell r="X193">
            <v>0</v>
          </cell>
          <cell r="AB193">
            <v>2.6999888367939273</v>
          </cell>
          <cell r="AC193">
            <v>35832</v>
          </cell>
          <cell r="AD193">
            <v>35832</v>
          </cell>
          <cell r="AE193">
            <v>96746</v>
          </cell>
          <cell r="AF193">
            <v>91104000</v>
          </cell>
          <cell r="AH193">
            <v>0</v>
          </cell>
          <cell r="AM193">
            <v>0</v>
          </cell>
          <cell r="AR193">
            <v>0</v>
          </cell>
          <cell r="AT193">
            <v>0</v>
          </cell>
          <cell r="AU193">
            <v>0</v>
          </cell>
          <cell r="AW193">
            <v>0</v>
          </cell>
          <cell r="AY193">
            <v>0</v>
          </cell>
          <cell r="AZ193">
            <v>0</v>
          </cell>
          <cell r="BB193">
            <v>0</v>
          </cell>
          <cell r="BD193">
            <v>0</v>
          </cell>
          <cell r="BE193">
            <v>0</v>
          </cell>
          <cell r="BG193">
            <v>0</v>
          </cell>
          <cell r="BI193">
            <v>0</v>
          </cell>
          <cell r="BJ193">
            <v>0</v>
          </cell>
          <cell r="BL193">
            <v>0</v>
          </cell>
          <cell r="BN193">
            <v>0</v>
          </cell>
          <cell r="BO193">
            <v>0</v>
          </cell>
          <cell r="BQ193">
            <v>0</v>
          </cell>
          <cell r="BS193">
            <v>0</v>
          </cell>
          <cell r="BT193">
            <v>0</v>
          </cell>
          <cell r="BV193">
            <v>0</v>
          </cell>
          <cell r="BX193">
            <v>0</v>
          </cell>
          <cell r="BY193">
            <v>0</v>
          </cell>
          <cell r="BZ193">
            <v>35832</v>
          </cell>
          <cell r="CA193">
            <v>35832</v>
          </cell>
          <cell r="CB193">
            <v>96746</v>
          </cell>
          <cell r="CC193">
            <v>91104000</v>
          </cell>
        </row>
        <row r="194">
          <cell r="A194" t="str">
            <v>휴.CRM2</v>
          </cell>
          <cell r="B194" t="str">
            <v>국산</v>
          </cell>
          <cell r="C194" t="str">
            <v>각형</v>
          </cell>
          <cell r="D194" t="str">
            <v>Pack</v>
          </cell>
          <cell r="E194" t="str">
            <v>523443</v>
          </cell>
          <cell r="F194" t="str">
            <v>523443A1(H/P)</v>
          </cell>
          <cell r="G194" t="str">
            <v>523443A1</v>
          </cell>
          <cell r="H194" t="str">
            <v>BenQ-Siemens</v>
          </cell>
          <cell r="I194" t="str">
            <v>BenQ(SH)</v>
          </cell>
          <cell r="J194" t="str">
            <v>직수출</v>
          </cell>
          <cell r="K194" t="str">
            <v>USD</v>
          </cell>
          <cell r="L194" t="str">
            <v>중국</v>
          </cell>
          <cell r="M194" t="str">
            <v>김준국</v>
          </cell>
          <cell r="N194">
            <v>1</v>
          </cell>
          <cell r="O194" t="str">
            <v>휴대폰</v>
          </cell>
          <cell r="P194" t="str">
            <v>연결기준</v>
          </cell>
          <cell r="S194">
            <v>0</v>
          </cell>
          <cell r="X194">
            <v>0</v>
          </cell>
          <cell r="AC194">
            <v>0</v>
          </cell>
          <cell r="AH194">
            <v>0</v>
          </cell>
          <cell r="AM194">
            <v>0</v>
          </cell>
          <cell r="AR194">
            <v>0</v>
          </cell>
          <cell r="AT194">
            <v>0</v>
          </cell>
          <cell r="AU194">
            <v>0</v>
          </cell>
          <cell r="AW194">
            <v>0</v>
          </cell>
          <cell r="AY194">
            <v>0</v>
          </cell>
          <cell r="AZ194">
            <v>0</v>
          </cell>
          <cell r="BB194">
            <v>0</v>
          </cell>
          <cell r="BD194">
            <v>0</v>
          </cell>
          <cell r="BE194">
            <v>0</v>
          </cell>
          <cell r="BG194">
            <v>0</v>
          </cell>
          <cell r="BI194">
            <v>0</v>
          </cell>
          <cell r="BJ194">
            <v>0</v>
          </cell>
          <cell r="BL194">
            <v>0</v>
          </cell>
          <cell r="BN194">
            <v>0</v>
          </cell>
          <cell r="BO194">
            <v>0</v>
          </cell>
          <cell r="BQ194">
            <v>0</v>
          </cell>
          <cell r="BS194">
            <v>0</v>
          </cell>
          <cell r="BT194">
            <v>0</v>
          </cell>
          <cell r="BV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</row>
        <row r="195">
          <cell r="A195" t="str">
            <v>휴.CRM2</v>
          </cell>
          <cell r="B195" t="str">
            <v>국산</v>
          </cell>
          <cell r="C195" t="str">
            <v>각형</v>
          </cell>
          <cell r="D195" t="str">
            <v>Cell</v>
          </cell>
          <cell r="E195" t="str">
            <v>103450</v>
          </cell>
          <cell r="F195" t="str">
            <v>103450A1</v>
          </cell>
          <cell r="G195" t="str">
            <v>103450A1</v>
          </cell>
          <cell r="H195" t="str">
            <v>Varta</v>
          </cell>
          <cell r="I195" t="str">
            <v>Varta</v>
          </cell>
          <cell r="J195" t="str">
            <v>직수출</v>
          </cell>
          <cell r="K195" t="str">
            <v>USD</v>
          </cell>
          <cell r="L195" t="str">
            <v>동남아</v>
          </cell>
          <cell r="M195" t="str">
            <v>김준국</v>
          </cell>
          <cell r="N195">
            <v>1</v>
          </cell>
          <cell r="O195" t="str">
            <v>휴대폰</v>
          </cell>
          <cell r="P195" t="str">
            <v>연결기준</v>
          </cell>
          <cell r="S195">
            <v>0</v>
          </cell>
          <cell r="X195">
            <v>0</v>
          </cell>
          <cell r="AC195">
            <v>0</v>
          </cell>
          <cell r="AH195">
            <v>0</v>
          </cell>
          <cell r="AM195">
            <v>0</v>
          </cell>
          <cell r="AQ195">
            <v>3.75</v>
          </cell>
          <cell r="AR195">
            <v>0</v>
          </cell>
          <cell r="AT195">
            <v>0</v>
          </cell>
          <cell r="AU195">
            <v>0</v>
          </cell>
          <cell r="AV195">
            <v>3.75</v>
          </cell>
          <cell r="AW195">
            <v>0</v>
          </cell>
          <cell r="AY195">
            <v>0</v>
          </cell>
          <cell r="AZ195">
            <v>0</v>
          </cell>
          <cell r="BA195">
            <v>3.75</v>
          </cell>
          <cell r="BB195">
            <v>0</v>
          </cell>
          <cell r="BD195">
            <v>0</v>
          </cell>
          <cell r="BE195">
            <v>0</v>
          </cell>
          <cell r="BF195">
            <v>3.75</v>
          </cell>
          <cell r="BG195">
            <v>0</v>
          </cell>
          <cell r="BI195">
            <v>0</v>
          </cell>
          <cell r="BJ195">
            <v>0</v>
          </cell>
          <cell r="BK195">
            <v>3.75</v>
          </cell>
          <cell r="BL195">
            <v>0</v>
          </cell>
          <cell r="BN195">
            <v>0</v>
          </cell>
          <cell r="BO195">
            <v>0</v>
          </cell>
          <cell r="BP195">
            <v>3.75</v>
          </cell>
          <cell r="BQ195">
            <v>0</v>
          </cell>
          <cell r="BS195">
            <v>0</v>
          </cell>
          <cell r="BT195">
            <v>0</v>
          </cell>
          <cell r="BU195">
            <v>3.75</v>
          </cell>
          <cell r="BV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</row>
        <row r="196">
          <cell r="A196" t="str">
            <v>휴.CRM2</v>
          </cell>
          <cell r="B196" t="str">
            <v>국산</v>
          </cell>
          <cell r="C196" t="str">
            <v>각형</v>
          </cell>
          <cell r="D196" t="str">
            <v>Cell</v>
          </cell>
          <cell r="E196" t="str">
            <v>423443</v>
          </cell>
          <cell r="F196" t="str">
            <v>423443A1(H/P)</v>
          </cell>
          <cell r="G196" t="str">
            <v>423443A1(H/P)</v>
          </cell>
          <cell r="H196" t="str">
            <v>Varta</v>
          </cell>
          <cell r="I196" t="str">
            <v>Varta</v>
          </cell>
          <cell r="J196" t="str">
            <v>직수출</v>
          </cell>
          <cell r="K196" t="str">
            <v>USD</v>
          </cell>
          <cell r="L196" t="str">
            <v>동남아</v>
          </cell>
          <cell r="M196" t="str">
            <v>김준국</v>
          </cell>
          <cell r="N196">
            <v>1</v>
          </cell>
          <cell r="O196" t="str">
            <v>기타</v>
          </cell>
          <cell r="P196" t="str">
            <v>연결기준</v>
          </cell>
          <cell r="S196">
            <v>0</v>
          </cell>
          <cell r="X196">
            <v>0</v>
          </cell>
          <cell r="AC196">
            <v>0</v>
          </cell>
          <cell r="AH196">
            <v>0</v>
          </cell>
          <cell r="AL196">
            <v>1.5</v>
          </cell>
          <cell r="AM196">
            <v>10100</v>
          </cell>
          <cell r="AN196">
            <v>10100</v>
          </cell>
          <cell r="AO196">
            <v>15150</v>
          </cell>
          <cell r="AP196">
            <v>14036000</v>
          </cell>
          <cell r="AQ196">
            <v>1.5</v>
          </cell>
          <cell r="AR196">
            <v>7500</v>
          </cell>
          <cell r="AS196">
            <v>7500</v>
          </cell>
          <cell r="AT196">
            <v>11250</v>
          </cell>
          <cell r="AU196">
            <v>10406250</v>
          </cell>
          <cell r="AV196">
            <v>1.5</v>
          </cell>
          <cell r="AW196">
            <v>20000</v>
          </cell>
          <cell r="AX196">
            <v>20000</v>
          </cell>
          <cell r="AY196">
            <v>30000</v>
          </cell>
          <cell r="AZ196">
            <v>27600000</v>
          </cell>
          <cell r="BA196">
            <v>1.55</v>
          </cell>
          <cell r="BB196">
            <v>10000</v>
          </cell>
          <cell r="BC196">
            <v>10000</v>
          </cell>
          <cell r="BD196">
            <v>15500</v>
          </cell>
          <cell r="BE196">
            <v>14260000</v>
          </cell>
          <cell r="BF196">
            <v>1.5</v>
          </cell>
          <cell r="BG196">
            <v>10000</v>
          </cell>
          <cell r="BH196">
            <v>10000</v>
          </cell>
          <cell r="BI196">
            <v>15000</v>
          </cell>
          <cell r="BJ196">
            <v>13800000</v>
          </cell>
          <cell r="BK196">
            <v>1.9</v>
          </cell>
          <cell r="BL196">
            <v>20000</v>
          </cell>
          <cell r="BM196">
            <v>20000</v>
          </cell>
          <cell r="BN196">
            <v>38000</v>
          </cell>
          <cell r="BO196">
            <v>35150000</v>
          </cell>
          <cell r="BP196">
            <v>1.9</v>
          </cell>
          <cell r="BQ196">
            <v>20000</v>
          </cell>
          <cell r="BR196">
            <v>20000</v>
          </cell>
          <cell r="BS196">
            <v>38000</v>
          </cell>
          <cell r="BT196">
            <v>35150000</v>
          </cell>
          <cell r="BU196">
            <v>1.9</v>
          </cell>
          <cell r="BV196">
            <v>20000</v>
          </cell>
          <cell r="BW196">
            <v>20000</v>
          </cell>
          <cell r="BX196">
            <v>38000</v>
          </cell>
          <cell r="BY196">
            <v>35150000</v>
          </cell>
          <cell r="BZ196">
            <v>117600</v>
          </cell>
          <cell r="CA196">
            <v>117600</v>
          </cell>
          <cell r="CB196">
            <v>200900</v>
          </cell>
          <cell r="CC196">
            <v>185552250</v>
          </cell>
        </row>
        <row r="197">
          <cell r="A197" t="str">
            <v>휴.CRM2</v>
          </cell>
          <cell r="B197" t="str">
            <v>국산</v>
          </cell>
          <cell r="C197" t="str">
            <v>각형</v>
          </cell>
          <cell r="D197" t="str">
            <v>Cell</v>
          </cell>
          <cell r="E197" t="str">
            <v>423443</v>
          </cell>
          <cell r="F197" t="str">
            <v>423443A1(I/P)</v>
          </cell>
          <cell r="G197" t="str">
            <v>423443A1(I/P)</v>
          </cell>
          <cell r="H197" t="str">
            <v>Varta</v>
          </cell>
          <cell r="I197" t="str">
            <v>Varta</v>
          </cell>
          <cell r="J197" t="str">
            <v>직수출</v>
          </cell>
          <cell r="K197" t="str">
            <v>USD</v>
          </cell>
          <cell r="L197" t="str">
            <v>동남아</v>
          </cell>
          <cell r="M197" t="str">
            <v>김준국</v>
          </cell>
          <cell r="N197">
            <v>1</v>
          </cell>
          <cell r="O197" t="str">
            <v>기타</v>
          </cell>
          <cell r="P197" t="str">
            <v>연결기준</v>
          </cell>
          <cell r="AL197">
            <v>1.5</v>
          </cell>
          <cell r="AM197">
            <v>10200</v>
          </cell>
          <cell r="AN197">
            <v>10200</v>
          </cell>
          <cell r="AO197">
            <v>15300</v>
          </cell>
          <cell r="AP197">
            <v>14243000</v>
          </cell>
          <cell r="AR197">
            <v>0</v>
          </cell>
          <cell r="AT197">
            <v>0</v>
          </cell>
          <cell r="AU197">
            <v>0</v>
          </cell>
          <cell r="AW197">
            <v>0</v>
          </cell>
          <cell r="AY197">
            <v>0</v>
          </cell>
          <cell r="AZ197">
            <v>0</v>
          </cell>
          <cell r="BB197">
            <v>0</v>
          </cell>
          <cell r="BD197">
            <v>0</v>
          </cell>
          <cell r="BE197">
            <v>0</v>
          </cell>
          <cell r="BG197">
            <v>0</v>
          </cell>
          <cell r="BI197">
            <v>0</v>
          </cell>
          <cell r="BJ197">
            <v>0</v>
          </cell>
          <cell r="BL197">
            <v>0</v>
          </cell>
          <cell r="BN197">
            <v>0</v>
          </cell>
          <cell r="BO197">
            <v>0</v>
          </cell>
          <cell r="BQ197">
            <v>0</v>
          </cell>
          <cell r="BS197">
            <v>0</v>
          </cell>
          <cell r="BT197">
            <v>0</v>
          </cell>
          <cell r="BV197">
            <v>0</v>
          </cell>
          <cell r="BX197">
            <v>0</v>
          </cell>
          <cell r="BY197">
            <v>0</v>
          </cell>
          <cell r="BZ197">
            <v>10200</v>
          </cell>
          <cell r="CA197">
            <v>10200</v>
          </cell>
          <cell r="CB197">
            <v>15300</v>
          </cell>
          <cell r="CC197">
            <v>14243000</v>
          </cell>
        </row>
        <row r="198">
          <cell r="A198" t="str">
            <v>휴.CRM2</v>
          </cell>
          <cell r="B198" t="str">
            <v>국산</v>
          </cell>
          <cell r="C198" t="str">
            <v>각형</v>
          </cell>
          <cell r="D198" t="str">
            <v>Pack</v>
          </cell>
          <cell r="E198" t="str">
            <v>523443</v>
          </cell>
          <cell r="F198" t="str">
            <v>523443A1(I/P)</v>
          </cell>
          <cell r="G198" t="str">
            <v>523443A1</v>
          </cell>
          <cell r="H198" t="str">
            <v>Motorola</v>
          </cell>
          <cell r="I198" t="str">
            <v>Motorola(China)ELE</v>
          </cell>
          <cell r="J198" t="str">
            <v>직수출</v>
          </cell>
          <cell r="K198" t="str">
            <v>USD</v>
          </cell>
          <cell r="L198" t="str">
            <v>중국</v>
          </cell>
          <cell r="M198" t="str">
            <v>김용찬</v>
          </cell>
          <cell r="N198">
            <v>1</v>
          </cell>
          <cell r="O198" t="str">
            <v>휴대폰</v>
          </cell>
          <cell r="P198" t="str">
            <v>연결기준</v>
          </cell>
          <cell r="S198">
            <v>0</v>
          </cell>
          <cell r="X198">
            <v>0</v>
          </cell>
          <cell r="AC198">
            <v>0</v>
          </cell>
          <cell r="AH198">
            <v>0</v>
          </cell>
          <cell r="AM198">
            <v>0</v>
          </cell>
          <cell r="AR198">
            <v>0</v>
          </cell>
          <cell r="AT198">
            <v>0</v>
          </cell>
          <cell r="AU198">
            <v>0</v>
          </cell>
          <cell r="AW198">
            <v>0</v>
          </cell>
          <cell r="AY198">
            <v>0</v>
          </cell>
          <cell r="AZ198">
            <v>0</v>
          </cell>
          <cell r="BB198">
            <v>0</v>
          </cell>
          <cell r="BD198">
            <v>0</v>
          </cell>
          <cell r="BE198">
            <v>0</v>
          </cell>
          <cell r="BG198">
            <v>0</v>
          </cell>
          <cell r="BI198">
            <v>0</v>
          </cell>
          <cell r="BJ198">
            <v>0</v>
          </cell>
          <cell r="BK198">
            <v>2</v>
          </cell>
          <cell r="BL198">
            <v>0</v>
          </cell>
          <cell r="BN198">
            <v>0</v>
          </cell>
          <cell r="BO198">
            <v>0</v>
          </cell>
          <cell r="BP198">
            <v>2</v>
          </cell>
          <cell r="BQ198">
            <v>0</v>
          </cell>
          <cell r="BS198">
            <v>0</v>
          </cell>
          <cell r="BT198">
            <v>0</v>
          </cell>
          <cell r="BU198">
            <v>2</v>
          </cell>
          <cell r="BV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</row>
        <row r="199">
          <cell r="A199" t="str">
            <v>휴.CRM2</v>
          </cell>
          <cell r="B199" t="str">
            <v>국산</v>
          </cell>
          <cell r="C199" t="str">
            <v>각형</v>
          </cell>
          <cell r="D199" t="str">
            <v>Cell</v>
          </cell>
          <cell r="E199" t="str">
            <v>363450</v>
          </cell>
          <cell r="F199" t="str">
            <v>363450B1(H/P)</v>
          </cell>
          <cell r="G199" t="str">
            <v>363450B1(H/P)</v>
          </cell>
          <cell r="H199" t="str">
            <v>Kyocera</v>
          </cell>
          <cell r="I199" t="str">
            <v>TDI</v>
          </cell>
          <cell r="J199" t="str">
            <v>직수출</v>
          </cell>
          <cell r="K199" t="str">
            <v>USD</v>
          </cell>
          <cell r="L199" t="str">
            <v>북미</v>
          </cell>
          <cell r="M199" t="str">
            <v>김하동</v>
          </cell>
          <cell r="N199">
            <v>1</v>
          </cell>
          <cell r="O199" t="str">
            <v>휴대폰</v>
          </cell>
          <cell r="P199" t="str">
            <v>연결기준</v>
          </cell>
          <cell r="S199">
            <v>0</v>
          </cell>
          <cell r="X199">
            <v>0</v>
          </cell>
          <cell r="AC199">
            <v>0</v>
          </cell>
          <cell r="AH199">
            <v>0</v>
          </cell>
          <cell r="AM199">
            <v>0</v>
          </cell>
          <cell r="AR199">
            <v>0</v>
          </cell>
          <cell r="AT199">
            <v>0</v>
          </cell>
          <cell r="AU199">
            <v>0</v>
          </cell>
          <cell r="AW199">
            <v>0</v>
          </cell>
          <cell r="AY199">
            <v>0</v>
          </cell>
          <cell r="AZ199">
            <v>0</v>
          </cell>
          <cell r="BB199">
            <v>0</v>
          </cell>
          <cell r="BD199">
            <v>0</v>
          </cell>
          <cell r="BE199">
            <v>0</v>
          </cell>
          <cell r="BG199">
            <v>0</v>
          </cell>
          <cell r="BI199">
            <v>0</v>
          </cell>
          <cell r="BJ199">
            <v>0</v>
          </cell>
          <cell r="BK199">
            <v>1.6</v>
          </cell>
          <cell r="BL199">
            <v>50000</v>
          </cell>
          <cell r="BM199">
            <v>50000</v>
          </cell>
          <cell r="BN199">
            <v>80000</v>
          </cell>
          <cell r="BO199">
            <v>74000000</v>
          </cell>
          <cell r="BP199">
            <v>1.6</v>
          </cell>
          <cell r="BQ199">
            <v>50000</v>
          </cell>
          <cell r="BR199">
            <v>50000</v>
          </cell>
          <cell r="BS199">
            <v>80000</v>
          </cell>
          <cell r="BT199">
            <v>74000000</v>
          </cell>
          <cell r="BU199">
            <v>1.6</v>
          </cell>
          <cell r="BV199">
            <v>50000</v>
          </cell>
          <cell r="BW199">
            <v>50000</v>
          </cell>
          <cell r="BX199">
            <v>80000</v>
          </cell>
          <cell r="BY199">
            <v>74000000</v>
          </cell>
          <cell r="BZ199">
            <v>150000</v>
          </cell>
          <cell r="CA199">
            <v>150000</v>
          </cell>
          <cell r="CB199">
            <v>240000</v>
          </cell>
          <cell r="CC199">
            <v>222000000</v>
          </cell>
        </row>
        <row r="200">
          <cell r="A200" t="str">
            <v>휴.CRM2</v>
          </cell>
          <cell r="B200" t="str">
            <v>국산</v>
          </cell>
          <cell r="C200" t="str">
            <v>각형</v>
          </cell>
          <cell r="D200" t="str">
            <v>Cell</v>
          </cell>
          <cell r="E200" t="str">
            <v>523450</v>
          </cell>
          <cell r="F200" t="str">
            <v>523450C1(I/P)</v>
          </cell>
          <cell r="G200" t="str">
            <v>523450C1(I/P)</v>
          </cell>
          <cell r="H200" t="str">
            <v>MS</v>
          </cell>
          <cell r="I200" t="str">
            <v>MS</v>
          </cell>
          <cell r="J200" t="str">
            <v>직수출</v>
          </cell>
          <cell r="K200" t="str">
            <v>USD</v>
          </cell>
          <cell r="L200" t="str">
            <v>북미</v>
          </cell>
          <cell r="M200" t="str">
            <v>김하동</v>
          </cell>
          <cell r="N200">
            <v>1</v>
          </cell>
          <cell r="O200" t="str">
            <v>휴대폰</v>
          </cell>
          <cell r="P200" t="str">
            <v>연결기준</v>
          </cell>
          <cell r="X200">
            <v>0</v>
          </cell>
          <cell r="AC200">
            <v>0</v>
          </cell>
          <cell r="AH200">
            <v>0</v>
          </cell>
          <cell r="AM200">
            <v>0</v>
          </cell>
          <cell r="BL200">
            <v>0</v>
          </cell>
          <cell r="BN200">
            <v>0</v>
          </cell>
          <cell r="BO200">
            <v>0</v>
          </cell>
          <cell r="BQ200">
            <v>0</v>
          </cell>
          <cell r="BS200">
            <v>0</v>
          </cell>
          <cell r="BT200">
            <v>0</v>
          </cell>
          <cell r="BU200">
            <v>1.6</v>
          </cell>
          <cell r="BV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</row>
        <row r="201">
          <cell r="A201" t="str">
            <v>휴.CRM2</v>
          </cell>
          <cell r="B201" t="str">
            <v>국산</v>
          </cell>
          <cell r="C201" t="str">
            <v>각형</v>
          </cell>
          <cell r="D201" t="str">
            <v>Cell</v>
          </cell>
          <cell r="E201" t="str">
            <v>423443</v>
          </cell>
          <cell r="F201" t="str">
            <v>423443A1(H/P)</v>
          </cell>
          <cell r="G201" t="str">
            <v>423443A1(H/P)</v>
          </cell>
          <cell r="H201" t="str">
            <v>Evadin</v>
          </cell>
          <cell r="I201" t="str">
            <v>LG CAI</v>
          </cell>
          <cell r="J201" t="str">
            <v>직수출</v>
          </cell>
          <cell r="K201" t="str">
            <v>USD</v>
          </cell>
          <cell r="L201" t="str">
            <v>남미</v>
          </cell>
          <cell r="M201" t="str">
            <v>김하동</v>
          </cell>
          <cell r="N201">
            <v>1</v>
          </cell>
          <cell r="O201" t="str">
            <v>휴대폰</v>
          </cell>
          <cell r="P201" t="str">
            <v>연결기준</v>
          </cell>
          <cell r="R201">
            <v>1.8</v>
          </cell>
          <cell r="S201">
            <v>25000</v>
          </cell>
          <cell r="T201">
            <v>25000</v>
          </cell>
          <cell r="U201">
            <v>45000</v>
          </cell>
          <cell r="V201">
            <v>42165000</v>
          </cell>
          <cell r="X201">
            <v>0</v>
          </cell>
          <cell r="AC201">
            <v>0</v>
          </cell>
          <cell r="AH201">
            <v>0</v>
          </cell>
          <cell r="AM201">
            <v>0</v>
          </cell>
          <cell r="AR201">
            <v>0</v>
          </cell>
          <cell r="AT201">
            <v>0</v>
          </cell>
          <cell r="AU201">
            <v>0</v>
          </cell>
          <cell r="AW201">
            <v>0</v>
          </cell>
          <cell r="AY201">
            <v>0</v>
          </cell>
          <cell r="AZ201">
            <v>0</v>
          </cell>
          <cell r="BB201">
            <v>0</v>
          </cell>
          <cell r="BD201">
            <v>0</v>
          </cell>
          <cell r="BE201">
            <v>0</v>
          </cell>
          <cell r="BG201">
            <v>0</v>
          </cell>
          <cell r="BI201">
            <v>0</v>
          </cell>
          <cell r="BJ201">
            <v>0</v>
          </cell>
          <cell r="BL201">
            <v>0</v>
          </cell>
          <cell r="BN201">
            <v>0</v>
          </cell>
          <cell r="BO201">
            <v>0</v>
          </cell>
          <cell r="BQ201">
            <v>0</v>
          </cell>
          <cell r="BS201">
            <v>0</v>
          </cell>
          <cell r="BT201">
            <v>0</v>
          </cell>
          <cell r="BV201">
            <v>0</v>
          </cell>
          <cell r="BX201">
            <v>0</v>
          </cell>
          <cell r="BY201">
            <v>0</v>
          </cell>
          <cell r="BZ201">
            <v>25000</v>
          </cell>
          <cell r="CA201">
            <v>25000</v>
          </cell>
          <cell r="CB201">
            <v>45000</v>
          </cell>
          <cell r="CC201">
            <v>42165000</v>
          </cell>
        </row>
        <row r="202">
          <cell r="A202" t="str">
            <v>휴.CRM2</v>
          </cell>
          <cell r="B202" t="str">
            <v>국산</v>
          </cell>
          <cell r="C202" t="str">
            <v>각형</v>
          </cell>
          <cell r="D202" t="str">
            <v>Cell</v>
          </cell>
          <cell r="E202" t="str">
            <v>633048</v>
          </cell>
          <cell r="F202" t="str">
            <v>633048A1</v>
          </cell>
          <cell r="G202" t="str">
            <v>633048A1</v>
          </cell>
          <cell r="H202" t="str">
            <v>Evadin</v>
          </cell>
          <cell r="I202" t="str">
            <v>LG CAI</v>
          </cell>
          <cell r="J202" t="str">
            <v>직수출</v>
          </cell>
          <cell r="K202" t="str">
            <v>USD</v>
          </cell>
          <cell r="L202" t="str">
            <v>남미</v>
          </cell>
          <cell r="M202" t="str">
            <v>김하동</v>
          </cell>
          <cell r="N202">
            <v>1</v>
          </cell>
          <cell r="O202" t="str">
            <v>휴대폰</v>
          </cell>
          <cell r="P202" t="str">
            <v>연결기준</v>
          </cell>
          <cell r="S202">
            <v>0</v>
          </cell>
          <cell r="X202">
            <v>0</v>
          </cell>
          <cell r="AC202">
            <v>0</v>
          </cell>
          <cell r="AH202">
            <v>0</v>
          </cell>
          <cell r="AM202">
            <v>0</v>
          </cell>
          <cell r="AR202">
            <v>0</v>
          </cell>
          <cell r="AT202">
            <v>0</v>
          </cell>
          <cell r="AU202">
            <v>0</v>
          </cell>
          <cell r="AW202">
            <v>0</v>
          </cell>
          <cell r="AY202">
            <v>0</v>
          </cell>
          <cell r="AZ202">
            <v>0</v>
          </cell>
          <cell r="BB202">
            <v>0</v>
          </cell>
          <cell r="BD202">
            <v>0</v>
          </cell>
          <cell r="BE202">
            <v>0</v>
          </cell>
          <cell r="BG202">
            <v>0</v>
          </cell>
          <cell r="BI202">
            <v>0</v>
          </cell>
          <cell r="BJ202">
            <v>0</v>
          </cell>
          <cell r="BL202">
            <v>0</v>
          </cell>
          <cell r="BN202">
            <v>0</v>
          </cell>
          <cell r="BO202">
            <v>0</v>
          </cell>
          <cell r="BQ202">
            <v>0</v>
          </cell>
          <cell r="BS202">
            <v>0</v>
          </cell>
          <cell r="BT202">
            <v>0</v>
          </cell>
          <cell r="BV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</row>
        <row r="203">
          <cell r="A203" t="str">
            <v>휴.CRM2</v>
          </cell>
          <cell r="B203" t="str">
            <v>국산</v>
          </cell>
          <cell r="C203" t="str">
            <v>각형</v>
          </cell>
          <cell r="D203" t="str">
            <v>Cell</v>
          </cell>
          <cell r="E203" t="str">
            <v>423450</v>
          </cell>
          <cell r="F203" t="str">
            <v>423450A1(I/P)</v>
          </cell>
          <cell r="G203" t="str">
            <v>423450A1(I/P)</v>
          </cell>
          <cell r="H203" t="str">
            <v>LGE Brazil</v>
          </cell>
          <cell r="I203" t="str">
            <v>LG CAI(TDI)</v>
          </cell>
          <cell r="J203" t="str">
            <v>직수출</v>
          </cell>
          <cell r="K203" t="str">
            <v>USD</v>
          </cell>
          <cell r="L203" t="str">
            <v>남미</v>
          </cell>
          <cell r="M203" t="str">
            <v>김하동</v>
          </cell>
          <cell r="N203">
            <v>1</v>
          </cell>
          <cell r="O203" t="str">
            <v>휴대폰</v>
          </cell>
          <cell r="P203" t="str">
            <v>연결기준</v>
          </cell>
          <cell r="R203">
            <v>1.65</v>
          </cell>
          <cell r="S203">
            <v>290000</v>
          </cell>
          <cell r="T203">
            <v>290000</v>
          </cell>
          <cell r="U203">
            <v>478500</v>
          </cell>
          <cell r="V203">
            <v>448276000</v>
          </cell>
          <cell r="W203">
            <v>1.65</v>
          </cell>
          <cell r="X203">
            <v>150000</v>
          </cell>
          <cell r="Y203">
            <v>150000</v>
          </cell>
          <cell r="Z203">
            <v>247500</v>
          </cell>
          <cell r="AA203">
            <v>231956000</v>
          </cell>
          <cell r="AB203">
            <v>1.6</v>
          </cell>
          <cell r="AC203">
            <v>162000</v>
          </cell>
          <cell r="AD203">
            <v>162000</v>
          </cell>
          <cell r="AE203">
            <v>259200</v>
          </cell>
          <cell r="AF203">
            <v>244595000</v>
          </cell>
          <cell r="AG203">
            <v>1.6</v>
          </cell>
          <cell r="AH203">
            <v>169000</v>
          </cell>
          <cell r="AI203">
            <v>169000</v>
          </cell>
          <cell r="AJ203">
            <v>270400</v>
          </cell>
          <cell r="AK203">
            <v>251558000</v>
          </cell>
          <cell r="AM203">
            <v>0</v>
          </cell>
          <cell r="AQ203">
            <v>1.6</v>
          </cell>
          <cell r="AR203">
            <v>0</v>
          </cell>
          <cell r="AT203">
            <v>0</v>
          </cell>
          <cell r="AU203">
            <v>0</v>
          </cell>
          <cell r="AV203">
            <v>1.6</v>
          </cell>
          <cell r="AW203">
            <v>0</v>
          </cell>
          <cell r="AY203">
            <v>0</v>
          </cell>
          <cell r="AZ203">
            <v>0</v>
          </cell>
          <cell r="BA203">
            <v>1.6</v>
          </cell>
          <cell r="BB203">
            <v>0</v>
          </cell>
          <cell r="BD203">
            <v>0</v>
          </cell>
          <cell r="BE203">
            <v>0</v>
          </cell>
          <cell r="BF203">
            <v>1.6</v>
          </cell>
          <cell r="BG203">
            <v>0</v>
          </cell>
          <cell r="BI203">
            <v>0</v>
          </cell>
          <cell r="BJ203">
            <v>0</v>
          </cell>
          <cell r="BK203">
            <v>1.6</v>
          </cell>
          <cell r="BL203">
            <v>0</v>
          </cell>
          <cell r="BN203">
            <v>0</v>
          </cell>
          <cell r="BO203">
            <v>0</v>
          </cell>
          <cell r="BP203">
            <v>1.6</v>
          </cell>
          <cell r="BQ203">
            <v>0</v>
          </cell>
          <cell r="BS203">
            <v>0</v>
          </cell>
          <cell r="BT203">
            <v>0</v>
          </cell>
          <cell r="BU203">
            <v>1.6</v>
          </cell>
          <cell r="BV203">
            <v>0</v>
          </cell>
          <cell r="BX203">
            <v>0</v>
          </cell>
          <cell r="BY203">
            <v>0</v>
          </cell>
          <cell r="BZ203">
            <v>771000</v>
          </cell>
          <cell r="CA203">
            <v>771000</v>
          </cell>
          <cell r="CB203">
            <v>1255600</v>
          </cell>
          <cell r="CC203">
            <v>1176385000</v>
          </cell>
        </row>
        <row r="204">
          <cell r="A204" t="str">
            <v>휴.CRM2</v>
          </cell>
          <cell r="B204" t="str">
            <v>CN</v>
          </cell>
          <cell r="C204" t="str">
            <v>상품</v>
          </cell>
          <cell r="D204" t="str">
            <v>Cell</v>
          </cell>
          <cell r="E204" t="str">
            <v>423450</v>
          </cell>
          <cell r="F204" t="str">
            <v>423450A1(I/P)</v>
          </cell>
          <cell r="G204" t="str">
            <v>423450A1(I/P)</v>
          </cell>
          <cell r="H204" t="str">
            <v>LGE Brazil</v>
          </cell>
          <cell r="I204" t="str">
            <v>LG CAI(TDI)</v>
          </cell>
          <cell r="J204" t="str">
            <v>직수출</v>
          </cell>
          <cell r="K204" t="str">
            <v>USD</v>
          </cell>
          <cell r="L204" t="str">
            <v>남미</v>
          </cell>
          <cell r="M204" t="str">
            <v>김하동</v>
          </cell>
          <cell r="N204">
            <v>1</v>
          </cell>
          <cell r="O204" t="str">
            <v>휴대폰</v>
          </cell>
          <cell r="P204" t="str">
            <v>연결기준</v>
          </cell>
          <cell r="R204">
            <v>1.65</v>
          </cell>
          <cell r="S204">
            <v>85000</v>
          </cell>
          <cell r="T204">
            <v>85000</v>
          </cell>
          <cell r="U204">
            <v>140250</v>
          </cell>
          <cell r="V204">
            <v>131807000</v>
          </cell>
          <cell r="W204">
            <v>1.65</v>
          </cell>
          <cell r="X204">
            <v>250000</v>
          </cell>
          <cell r="Y204">
            <v>250000</v>
          </cell>
          <cell r="Z204">
            <v>412500</v>
          </cell>
          <cell r="AA204">
            <v>386060000</v>
          </cell>
          <cell r="AB204">
            <v>1.6</v>
          </cell>
          <cell r="AC204">
            <v>288000</v>
          </cell>
          <cell r="AD204">
            <v>288000</v>
          </cell>
          <cell r="AE204">
            <v>460800</v>
          </cell>
          <cell r="AF204">
            <v>434185000</v>
          </cell>
          <cell r="AG204">
            <v>1.6</v>
          </cell>
          <cell r="AH204">
            <v>253700</v>
          </cell>
          <cell r="AI204">
            <v>253700</v>
          </cell>
          <cell r="AJ204">
            <v>405920</v>
          </cell>
          <cell r="AK204">
            <v>377222000</v>
          </cell>
          <cell r="AL204">
            <v>1.6</v>
          </cell>
          <cell r="AM204">
            <v>258100</v>
          </cell>
          <cell r="AN204">
            <v>258100</v>
          </cell>
          <cell r="AO204">
            <v>412960</v>
          </cell>
          <cell r="AP204">
            <v>382630000</v>
          </cell>
          <cell r="AQ204">
            <v>1.6</v>
          </cell>
          <cell r="AR204">
            <v>200000</v>
          </cell>
          <cell r="AS204">
            <v>200000</v>
          </cell>
          <cell r="AT204">
            <v>320000</v>
          </cell>
          <cell r="AU204">
            <v>296000000</v>
          </cell>
          <cell r="AV204">
            <v>1.6</v>
          </cell>
          <cell r="AW204">
            <v>350000</v>
          </cell>
          <cell r="AX204">
            <v>350000</v>
          </cell>
          <cell r="AY204">
            <v>560000</v>
          </cell>
          <cell r="AZ204">
            <v>515200000</v>
          </cell>
          <cell r="BA204">
            <v>1.6</v>
          </cell>
          <cell r="BB204">
            <v>350000</v>
          </cell>
          <cell r="BC204">
            <v>350000</v>
          </cell>
          <cell r="BD204">
            <v>560000</v>
          </cell>
          <cell r="BE204">
            <v>515200000</v>
          </cell>
          <cell r="BF204">
            <v>1.6</v>
          </cell>
          <cell r="BG204">
            <v>350000</v>
          </cell>
          <cell r="BH204">
            <v>350000</v>
          </cell>
          <cell r="BI204">
            <v>560000</v>
          </cell>
          <cell r="BJ204">
            <v>515200000</v>
          </cell>
          <cell r="BK204">
            <v>1.6</v>
          </cell>
          <cell r="BL204">
            <v>300000</v>
          </cell>
          <cell r="BM204">
            <v>300000</v>
          </cell>
          <cell r="BN204">
            <v>480000</v>
          </cell>
          <cell r="BO204">
            <v>444000000</v>
          </cell>
          <cell r="BP204">
            <v>1.6</v>
          </cell>
          <cell r="BQ204">
            <v>200000</v>
          </cell>
          <cell r="BR204">
            <v>200000</v>
          </cell>
          <cell r="BS204">
            <v>320000</v>
          </cell>
          <cell r="BT204">
            <v>296000000</v>
          </cell>
          <cell r="BU204">
            <v>1.6</v>
          </cell>
          <cell r="BV204">
            <v>250000</v>
          </cell>
          <cell r="BW204">
            <v>250000</v>
          </cell>
          <cell r="BX204">
            <v>400000</v>
          </cell>
          <cell r="BY204">
            <v>370000000</v>
          </cell>
          <cell r="BZ204">
            <v>3134800</v>
          </cell>
          <cell r="CA204">
            <v>3134800</v>
          </cell>
          <cell r="CB204">
            <v>5032430</v>
          </cell>
          <cell r="CC204">
            <v>4663504000</v>
          </cell>
        </row>
        <row r="205">
          <cell r="A205" t="str">
            <v>휴.CRM2</v>
          </cell>
          <cell r="B205" t="str">
            <v>국산</v>
          </cell>
          <cell r="C205" t="str">
            <v>각형</v>
          </cell>
          <cell r="D205" t="str">
            <v>Cell</v>
          </cell>
          <cell r="E205" t="str">
            <v>423443</v>
          </cell>
          <cell r="F205" t="str">
            <v>423443Z1(I/P)</v>
          </cell>
          <cell r="G205" t="str">
            <v>423443Z1(I/P)</v>
          </cell>
          <cell r="H205" t="str">
            <v>LGE Brazil</v>
          </cell>
          <cell r="I205" t="str">
            <v>LG CAI(TDI)</v>
          </cell>
          <cell r="J205" t="str">
            <v>직수출</v>
          </cell>
          <cell r="K205" t="str">
            <v>USD</v>
          </cell>
          <cell r="L205" t="str">
            <v>남미</v>
          </cell>
          <cell r="M205" t="str">
            <v>김하동</v>
          </cell>
          <cell r="N205">
            <v>1</v>
          </cell>
          <cell r="O205" t="str">
            <v>휴대폰</v>
          </cell>
          <cell r="P205" t="str">
            <v>연결기준</v>
          </cell>
          <cell r="AG205">
            <v>1.45</v>
          </cell>
          <cell r="AH205">
            <v>5000</v>
          </cell>
          <cell r="AI205">
            <v>5000</v>
          </cell>
          <cell r="AJ205">
            <v>7250</v>
          </cell>
          <cell r="AK205">
            <v>6724000</v>
          </cell>
          <cell r="AL205">
            <v>1.5</v>
          </cell>
          <cell r="AM205">
            <v>253000</v>
          </cell>
          <cell r="AN205">
            <v>253000</v>
          </cell>
          <cell r="AO205">
            <v>379500</v>
          </cell>
          <cell r="AP205">
            <v>351794000</v>
          </cell>
          <cell r="AQ205">
            <v>1.45</v>
          </cell>
          <cell r="AR205">
            <v>300000</v>
          </cell>
          <cell r="AS205">
            <v>300000</v>
          </cell>
          <cell r="AT205">
            <v>435000</v>
          </cell>
          <cell r="AU205">
            <v>402375000</v>
          </cell>
          <cell r="AV205">
            <v>1.45</v>
          </cell>
          <cell r="AW205">
            <v>300000</v>
          </cell>
          <cell r="AX205">
            <v>300000</v>
          </cell>
          <cell r="AY205">
            <v>435000</v>
          </cell>
          <cell r="AZ205">
            <v>400200000</v>
          </cell>
          <cell r="BA205">
            <v>1.45</v>
          </cell>
          <cell r="BB205">
            <v>300000</v>
          </cell>
          <cell r="BC205">
            <v>300000</v>
          </cell>
          <cell r="BD205">
            <v>435000</v>
          </cell>
          <cell r="BE205">
            <v>400200000</v>
          </cell>
          <cell r="BF205">
            <v>1.45</v>
          </cell>
          <cell r="BG205">
            <v>300000</v>
          </cell>
          <cell r="BH205">
            <v>300000</v>
          </cell>
          <cell r="BI205">
            <v>435000</v>
          </cell>
          <cell r="BJ205">
            <v>400200000</v>
          </cell>
          <cell r="BK205">
            <v>1.4</v>
          </cell>
          <cell r="BL205">
            <v>300000</v>
          </cell>
          <cell r="BM205">
            <v>300000</v>
          </cell>
          <cell r="BN205">
            <v>420000</v>
          </cell>
          <cell r="BO205">
            <v>388500000</v>
          </cell>
          <cell r="BP205">
            <v>1.4</v>
          </cell>
          <cell r="BQ205">
            <v>150000</v>
          </cell>
          <cell r="BR205">
            <v>150000</v>
          </cell>
          <cell r="BS205">
            <v>210000</v>
          </cell>
          <cell r="BT205">
            <v>194250000</v>
          </cell>
          <cell r="BU205">
            <v>1.45</v>
          </cell>
          <cell r="BV205">
            <v>150000</v>
          </cell>
          <cell r="BW205">
            <v>150000</v>
          </cell>
          <cell r="BX205">
            <v>217500</v>
          </cell>
          <cell r="BY205">
            <v>201187500</v>
          </cell>
          <cell r="BZ205">
            <v>2058000</v>
          </cell>
          <cell r="CA205">
            <v>2058000</v>
          </cell>
          <cell r="CB205">
            <v>2974250</v>
          </cell>
          <cell r="CC205">
            <v>2745430500</v>
          </cell>
        </row>
        <row r="206">
          <cell r="A206" t="str">
            <v>휴.CRM2</v>
          </cell>
          <cell r="B206" t="str">
            <v>국산</v>
          </cell>
          <cell r="C206" t="str">
            <v>각형</v>
          </cell>
          <cell r="D206" t="str">
            <v>Cell</v>
          </cell>
          <cell r="E206" t="str">
            <v>423450</v>
          </cell>
          <cell r="F206" t="str">
            <v>423450C1(I/P)</v>
          </cell>
          <cell r="G206" t="str">
            <v>423450C1(I/P)</v>
          </cell>
          <cell r="H206" t="str">
            <v>LGE Brazil</v>
          </cell>
          <cell r="I206" t="str">
            <v>LG CAI(TDI)</v>
          </cell>
          <cell r="J206" t="str">
            <v>직수출</v>
          </cell>
          <cell r="K206" t="str">
            <v>USD</v>
          </cell>
          <cell r="L206" t="str">
            <v>남미</v>
          </cell>
          <cell r="M206" t="str">
            <v>김하동</v>
          </cell>
          <cell r="N206">
            <v>1</v>
          </cell>
          <cell r="O206" t="str">
            <v>휴대폰</v>
          </cell>
          <cell r="P206" t="str">
            <v>연결기준</v>
          </cell>
          <cell r="S206">
            <v>0</v>
          </cell>
          <cell r="X206">
            <v>0</v>
          </cell>
          <cell r="AC206">
            <v>0</v>
          </cell>
          <cell r="AH206">
            <v>0</v>
          </cell>
          <cell r="AM206">
            <v>0</v>
          </cell>
          <cell r="AR206">
            <v>0</v>
          </cell>
          <cell r="AT206">
            <v>0</v>
          </cell>
          <cell r="AU206">
            <v>0</v>
          </cell>
          <cell r="AW206">
            <v>0</v>
          </cell>
          <cell r="AY206">
            <v>0</v>
          </cell>
          <cell r="AZ206">
            <v>0</v>
          </cell>
          <cell r="BB206">
            <v>0</v>
          </cell>
          <cell r="BD206">
            <v>0</v>
          </cell>
          <cell r="BE206">
            <v>0</v>
          </cell>
          <cell r="BG206">
            <v>0</v>
          </cell>
          <cell r="BI206">
            <v>0</v>
          </cell>
          <cell r="BJ206">
            <v>0</v>
          </cell>
          <cell r="BL206">
            <v>0</v>
          </cell>
          <cell r="BN206">
            <v>0</v>
          </cell>
          <cell r="BO206">
            <v>0</v>
          </cell>
          <cell r="BQ206">
            <v>0</v>
          </cell>
          <cell r="BS206">
            <v>0</v>
          </cell>
          <cell r="BT206">
            <v>0</v>
          </cell>
          <cell r="BV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</row>
        <row r="207">
          <cell r="A207" t="str">
            <v>휴.CRM2</v>
          </cell>
          <cell r="B207" t="str">
            <v>국산</v>
          </cell>
          <cell r="C207" t="str">
            <v>각형</v>
          </cell>
          <cell r="D207" t="str">
            <v>Cell</v>
          </cell>
          <cell r="E207" t="str">
            <v>523450</v>
          </cell>
          <cell r="F207" t="str">
            <v>523450C1(I/P)</v>
          </cell>
          <cell r="G207" t="str">
            <v>523450C1(I/P)</v>
          </cell>
          <cell r="H207" t="str">
            <v>LGE Brazil</v>
          </cell>
          <cell r="I207" t="str">
            <v>LG CAI(TDI)</v>
          </cell>
          <cell r="J207" t="str">
            <v>직수출</v>
          </cell>
          <cell r="K207" t="str">
            <v>USD</v>
          </cell>
          <cell r="L207" t="str">
            <v>남미</v>
          </cell>
          <cell r="M207" t="str">
            <v>김하동</v>
          </cell>
          <cell r="N207">
            <v>1</v>
          </cell>
          <cell r="O207" t="str">
            <v>휴대폰</v>
          </cell>
          <cell r="P207" t="str">
            <v>연결기준</v>
          </cell>
          <cell r="S207">
            <v>0</v>
          </cell>
          <cell r="X207">
            <v>0</v>
          </cell>
          <cell r="AC207">
            <v>0</v>
          </cell>
          <cell r="AH207">
            <v>0</v>
          </cell>
          <cell r="AM207">
            <v>0</v>
          </cell>
          <cell r="AR207">
            <v>0</v>
          </cell>
          <cell r="AT207">
            <v>0</v>
          </cell>
          <cell r="AU207">
            <v>0</v>
          </cell>
          <cell r="AW207">
            <v>0</v>
          </cell>
          <cell r="AY207">
            <v>0</v>
          </cell>
          <cell r="AZ207">
            <v>0</v>
          </cell>
          <cell r="BB207">
            <v>0</v>
          </cell>
          <cell r="BD207">
            <v>0</v>
          </cell>
          <cell r="BE207">
            <v>0</v>
          </cell>
          <cell r="BG207">
            <v>0</v>
          </cell>
          <cell r="BI207">
            <v>0</v>
          </cell>
          <cell r="BJ207">
            <v>0</v>
          </cell>
          <cell r="BL207">
            <v>0</v>
          </cell>
          <cell r="BN207">
            <v>0</v>
          </cell>
          <cell r="BO207">
            <v>0</v>
          </cell>
          <cell r="BQ207">
            <v>0</v>
          </cell>
          <cell r="BS207">
            <v>0</v>
          </cell>
          <cell r="BT207">
            <v>0</v>
          </cell>
          <cell r="BV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</row>
        <row r="208">
          <cell r="A208" t="str">
            <v>휴.CRM2</v>
          </cell>
          <cell r="B208" t="str">
            <v>국산</v>
          </cell>
          <cell r="C208" t="str">
            <v>각형</v>
          </cell>
          <cell r="D208" t="str">
            <v>Cell</v>
          </cell>
          <cell r="E208" t="str">
            <v>103450</v>
          </cell>
          <cell r="F208" t="str">
            <v>103450A1</v>
          </cell>
          <cell r="G208" t="str">
            <v>103450A1</v>
          </cell>
          <cell r="H208" t="str">
            <v>C N A</v>
          </cell>
          <cell r="I208" t="str">
            <v>LG CAI</v>
          </cell>
          <cell r="J208" t="str">
            <v>직수출</v>
          </cell>
          <cell r="K208" t="str">
            <v>USD</v>
          </cell>
          <cell r="L208" t="str">
            <v>북미</v>
          </cell>
          <cell r="M208" t="str">
            <v>김하동</v>
          </cell>
          <cell r="N208">
            <v>1</v>
          </cell>
          <cell r="O208" t="str">
            <v>기타</v>
          </cell>
          <cell r="P208" t="str">
            <v>연결기준</v>
          </cell>
          <cell r="S208">
            <v>0</v>
          </cell>
          <cell r="W208">
            <v>3.9</v>
          </cell>
          <cell r="X208">
            <v>200</v>
          </cell>
          <cell r="Y208">
            <v>200</v>
          </cell>
          <cell r="Z208">
            <v>780</v>
          </cell>
          <cell r="AA208">
            <v>729000</v>
          </cell>
          <cell r="AB208">
            <v>3.9</v>
          </cell>
          <cell r="AC208">
            <v>600</v>
          </cell>
          <cell r="AD208">
            <v>600</v>
          </cell>
          <cell r="AE208">
            <v>2340</v>
          </cell>
          <cell r="AF208">
            <v>2223000</v>
          </cell>
          <cell r="AH208">
            <v>0</v>
          </cell>
          <cell r="AL208">
            <v>3.9</v>
          </cell>
          <cell r="AM208">
            <v>2000</v>
          </cell>
          <cell r="AN208">
            <v>2000</v>
          </cell>
          <cell r="AO208">
            <v>7800</v>
          </cell>
          <cell r="AP208">
            <v>7214000</v>
          </cell>
          <cell r="AR208">
            <v>0</v>
          </cell>
          <cell r="AT208">
            <v>0</v>
          </cell>
          <cell r="AU208">
            <v>0</v>
          </cell>
          <cell r="AW208">
            <v>0</v>
          </cell>
          <cell r="AY208">
            <v>0</v>
          </cell>
          <cell r="AZ208">
            <v>0</v>
          </cell>
          <cell r="BB208">
            <v>0</v>
          </cell>
          <cell r="BD208">
            <v>0</v>
          </cell>
          <cell r="BE208">
            <v>0</v>
          </cell>
          <cell r="BG208">
            <v>0</v>
          </cell>
          <cell r="BI208">
            <v>0</v>
          </cell>
          <cell r="BJ208">
            <v>0</v>
          </cell>
          <cell r="BL208">
            <v>0</v>
          </cell>
          <cell r="BN208">
            <v>0</v>
          </cell>
          <cell r="BO208">
            <v>0</v>
          </cell>
          <cell r="BQ208">
            <v>0</v>
          </cell>
          <cell r="BS208">
            <v>0</v>
          </cell>
          <cell r="BT208">
            <v>0</v>
          </cell>
          <cell r="BV208">
            <v>0</v>
          </cell>
          <cell r="BX208">
            <v>0</v>
          </cell>
          <cell r="BY208">
            <v>0</v>
          </cell>
          <cell r="BZ208">
            <v>2800</v>
          </cell>
          <cell r="CA208">
            <v>2800</v>
          </cell>
          <cell r="CB208">
            <v>10920</v>
          </cell>
          <cell r="CC208">
            <v>10166000</v>
          </cell>
        </row>
        <row r="209">
          <cell r="A209" t="str">
            <v>휴.CRM2</v>
          </cell>
          <cell r="B209" t="str">
            <v>국산</v>
          </cell>
          <cell r="C209" t="str">
            <v>각형</v>
          </cell>
          <cell r="D209" t="str">
            <v>Cell</v>
          </cell>
          <cell r="E209" t="str">
            <v>423450</v>
          </cell>
          <cell r="F209" t="str">
            <v>423450A1(H/P)</v>
          </cell>
          <cell r="G209" t="str">
            <v>423450A1(H/P)</v>
          </cell>
          <cell r="H209" t="str">
            <v>C N A</v>
          </cell>
          <cell r="I209" t="str">
            <v>LG CAI</v>
          </cell>
          <cell r="J209" t="str">
            <v>직수출</v>
          </cell>
          <cell r="K209" t="str">
            <v>USD</v>
          </cell>
          <cell r="L209" t="str">
            <v>북미</v>
          </cell>
          <cell r="M209" t="str">
            <v>김하동</v>
          </cell>
          <cell r="N209">
            <v>1</v>
          </cell>
          <cell r="O209" t="str">
            <v>기타</v>
          </cell>
          <cell r="P209" t="str">
            <v>연결기준</v>
          </cell>
          <cell r="R209">
            <v>1.6</v>
          </cell>
          <cell r="S209">
            <v>3000</v>
          </cell>
          <cell r="T209">
            <v>3000</v>
          </cell>
          <cell r="U209">
            <v>4800</v>
          </cell>
          <cell r="V209">
            <v>4498000</v>
          </cell>
          <cell r="W209">
            <v>1.6</v>
          </cell>
          <cell r="X209">
            <v>5700</v>
          </cell>
          <cell r="Y209">
            <v>5700</v>
          </cell>
          <cell r="Z209">
            <v>9120</v>
          </cell>
          <cell r="AA209">
            <v>8551000</v>
          </cell>
          <cell r="AB209">
            <v>1.6</v>
          </cell>
          <cell r="AC209">
            <v>13700</v>
          </cell>
          <cell r="AD209">
            <v>13700</v>
          </cell>
          <cell r="AE209">
            <v>21920</v>
          </cell>
          <cell r="AF209">
            <v>20541000</v>
          </cell>
          <cell r="AG209">
            <v>1.6</v>
          </cell>
          <cell r="AH209">
            <v>22000</v>
          </cell>
          <cell r="AI209">
            <v>22000</v>
          </cell>
          <cell r="AJ209">
            <v>35200</v>
          </cell>
          <cell r="AK209">
            <v>32711000</v>
          </cell>
          <cell r="AM209">
            <v>0</v>
          </cell>
          <cell r="AQ209">
            <v>1.6</v>
          </cell>
          <cell r="AR209">
            <v>0</v>
          </cell>
          <cell r="AT209">
            <v>0</v>
          </cell>
          <cell r="AU209">
            <v>0</v>
          </cell>
          <cell r="AW209">
            <v>0</v>
          </cell>
          <cell r="AY209">
            <v>0</v>
          </cell>
          <cell r="AZ209">
            <v>0</v>
          </cell>
          <cell r="BB209">
            <v>0</v>
          </cell>
          <cell r="BD209">
            <v>0</v>
          </cell>
          <cell r="BE209">
            <v>0</v>
          </cell>
          <cell r="BG209">
            <v>0</v>
          </cell>
          <cell r="BI209">
            <v>0</v>
          </cell>
          <cell r="BJ209">
            <v>0</v>
          </cell>
          <cell r="BL209">
            <v>0</v>
          </cell>
          <cell r="BN209">
            <v>0</v>
          </cell>
          <cell r="BO209">
            <v>0</v>
          </cell>
          <cell r="BQ209">
            <v>0</v>
          </cell>
          <cell r="BS209">
            <v>0</v>
          </cell>
          <cell r="BT209">
            <v>0</v>
          </cell>
          <cell r="BV209">
            <v>0</v>
          </cell>
          <cell r="BX209">
            <v>0</v>
          </cell>
          <cell r="BY209">
            <v>0</v>
          </cell>
          <cell r="BZ209">
            <v>44400</v>
          </cell>
          <cell r="CA209">
            <v>44400</v>
          </cell>
          <cell r="CB209">
            <v>71040</v>
          </cell>
          <cell r="CC209">
            <v>66301000</v>
          </cell>
        </row>
        <row r="210">
          <cell r="A210" t="str">
            <v>휴.CRM2</v>
          </cell>
          <cell r="B210" t="str">
            <v>국산</v>
          </cell>
          <cell r="C210" t="str">
            <v>각형</v>
          </cell>
          <cell r="D210" t="str">
            <v>Cell</v>
          </cell>
          <cell r="E210" t="str">
            <v>523450</v>
          </cell>
          <cell r="F210" t="str">
            <v>523450C1(H/P)</v>
          </cell>
          <cell r="G210" t="str">
            <v>523450C1(H/P)</v>
          </cell>
          <cell r="H210" t="str">
            <v>C N A</v>
          </cell>
          <cell r="I210" t="str">
            <v>LG CAI</v>
          </cell>
          <cell r="J210" t="str">
            <v>직수출</v>
          </cell>
          <cell r="K210" t="str">
            <v>USD</v>
          </cell>
          <cell r="L210" t="str">
            <v>북미</v>
          </cell>
          <cell r="M210" t="str">
            <v>김하동</v>
          </cell>
          <cell r="N210">
            <v>1</v>
          </cell>
          <cell r="O210" t="str">
            <v>기타</v>
          </cell>
          <cell r="P210" t="str">
            <v>연결기준</v>
          </cell>
          <cell r="S210">
            <v>0</v>
          </cell>
          <cell r="X210">
            <v>0</v>
          </cell>
          <cell r="AB210">
            <v>1.79</v>
          </cell>
          <cell r="AC210">
            <v>1300</v>
          </cell>
          <cell r="AD210">
            <v>1300</v>
          </cell>
          <cell r="AE210">
            <v>2327</v>
          </cell>
          <cell r="AF210">
            <v>2197000</v>
          </cell>
          <cell r="AG210">
            <v>1.82</v>
          </cell>
          <cell r="AH210">
            <v>2000</v>
          </cell>
          <cell r="AI210">
            <v>2000</v>
          </cell>
          <cell r="AJ210">
            <v>3640</v>
          </cell>
          <cell r="AK210">
            <v>3380000</v>
          </cell>
          <cell r="AL210">
            <v>1.79</v>
          </cell>
          <cell r="AM210">
            <v>1000</v>
          </cell>
          <cell r="AN210">
            <v>1000</v>
          </cell>
          <cell r="AO210">
            <v>1790</v>
          </cell>
          <cell r="AP210">
            <v>1656000</v>
          </cell>
          <cell r="AQ210">
            <v>1.79</v>
          </cell>
          <cell r="AR210">
            <v>0</v>
          </cell>
          <cell r="AT210">
            <v>0</v>
          </cell>
          <cell r="AU210">
            <v>0</v>
          </cell>
          <cell r="AV210">
            <v>1.79</v>
          </cell>
          <cell r="AW210">
            <v>0</v>
          </cell>
          <cell r="AY210">
            <v>0</v>
          </cell>
          <cell r="AZ210">
            <v>0</v>
          </cell>
          <cell r="BB210">
            <v>0</v>
          </cell>
          <cell r="BD210">
            <v>0</v>
          </cell>
          <cell r="BE210">
            <v>0</v>
          </cell>
          <cell r="BG210">
            <v>0</v>
          </cell>
          <cell r="BI210">
            <v>0</v>
          </cell>
          <cell r="BJ210">
            <v>0</v>
          </cell>
          <cell r="BL210">
            <v>0</v>
          </cell>
          <cell r="BN210">
            <v>0</v>
          </cell>
          <cell r="BO210">
            <v>0</v>
          </cell>
          <cell r="BQ210">
            <v>0</v>
          </cell>
          <cell r="BS210">
            <v>0</v>
          </cell>
          <cell r="BT210">
            <v>0</v>
          </cell>
          <cell r="BV210">
            <v>0</v>
          </cell>
          <cell r="BX210">
            <v>0</v>
          </cell>
          <cell r="BY210">
            <v>0</v>
          </cell>
          <cell r="BZ210">
            <v>4300</v>
          </cell>
          <cell r="CA210">
            <v>4300</v>
          </cell>
          <cell r="CB210">
            <v>7757</v>
          </cell>
          <cell r="CC210">
            <v>7233000</v>
          </cell>
        </row>
        <row r="211">
          <cell r="A211" t="str">
            <v>휴.CRM2</v>
          </cell>
          <cell r="B211" t="str">
            <v>국산</v>
          </cell>
          <cell r="C211" t="str">
            <v>각형</v>
          </cell>
          <cell r="D211" t="str">
            <v>Cell</v>
          </cell>
          <cell r="E211" t="str">
            <v>523048</v>
          </cell>
          <cell r="F211" t="str">
            <v>523048A1</v>
          </cell>
          <cell r="G211" t="str">
            <v>523048A1</v>
          </cell>
          <cell r="H211" t="str">
            <v>C N A</v>
          </cell>
          <cell r="I211" t="str">
            <v>LG CAI</v>
          </cell>
          <cell r="J211" t="str">
            <v>직수출</v>
          </cell>
          <cell r="K211" t="str">
            <v>USD</v>
          </cell>
          <cell r="L211" t="str">
            <v>북미</v>
          </cell>
          <cell r="M211" t="str">
            <v>김하동</v>
          </cell>
          <cell r="N211">
            <v>1</v>
          </cell>
          <cell r="O211" t="str">
            <v>기타</v>
          </cell>
          <cell r="P211" t="str">
            <v>연결기준</v>
          </cell>
          <cell r="S211">
            <v>0</v>
          </cell>
          <cell r="W211">
            <v>1.6838461538461538</v>
          </cell>
          <cell r="X211">
            <v>1300</v>
          </cell>
          <cell r="Y211">
            <v>1300</v>
          </cell>
          <cell r="Z211">
            <v>2189</v>
          </cell>
          <cell r="AA211">
            <v>2053000</v>
          </cell>
          <cell r="AB211">
            <v>1.65</v>
          </cell>
          <cell r="AC211">
            <v>2800</v>
          </cell>
          <cell r="AD211">
            <v>2800</v>
          </cell>
          <cell r="AE211">
            <v>4620</v>
          </cell>
          <cell r="AF211">
            <v>4389000</v>
          </cell>
          <cell r="AH211">
            <v>0</v>
          </cell>
          <cell r="AM211">
            <v>0</v>
          </cell>
          <cell r="AR211">
            <v>0</v>
          </cell>
          <cell r="AT211">
            <v>0</v>
          </cell>
          <cell r="AU211">
            <v>0</v>
          </cell>
          <cell r="AW211">
            <v>0</v>
          </cell>
          <cell r="AY211">
            <v>0</v>
          </cell>
          <cell r="AZ211">
            <v>0</v>
          </cell>
          <cell r="BB211">
            <v>0</v>
          </cell>
          <cell r="BD211">
            <v>0</v>
          </cell>
          <cell r="BE211">
            <v>0</v>
          </cell>
          <cell r="BG211">
            <v>0</v>
          </cell>
          <cell r="BI211">
            <v>0</v>
          </cell>
          <cell r="BJ211">
            <v>0</v>
          </cell>
          <cell r="BL211">
            <v>0</v>
          </cell>
          <cell r="BN211">
            <v>0</v>
          </cell>
          <cell r="BO211">
            <v>0</v>
          </cell>
          <cell r="BQ211">
            <v>0</v>
          </cell>
          <cell r="BS211">
            <v>0</v>
          </cell>
          <cell r="BT211">
            <v>0</v>
          </cell>
          <cell r="BV211">
            <v>0</v>
          </cell>
          <cell r="BX211">
            <v>0</v>
          </cell>
          <cell r="BY211">
            <v>0</v>
          </cell>
          <cell r="BZ211">
            <v>4100</v>
          </cell>
          <cell r="CA211">
            <v>4100</v>
          </cell>
          <cell r="CB211">
            <v>6809</v>
          </cell>
          <cell r="CC211">
            <v>6442000</v>
          </cell>
        </row>
        <row r="212">
          <cell r="A212" t="str">
            <v>휴.CRM2</v>
          </cell>
          <cell r="B212" t="str">
            <v>국산</v>
          </cell>
          <cell r="C212" t="str">
            <v>각형</v>
          </cell>
          <cell r="D212" t="str">
            <v>Cell</v>
          </cell>
          <cell r="E212" t="str">
            <v>633048</v>
          </cell>
          <cell r="F212" t="str">
            <v>633048A1</v>
          </cell>
          <cell r="G212" t="str">
            <v>633048A1</v>
          </cell>
          <cell r="H212" t="str">
            <v>C N A</v>
          </cell>
          <cell r="I212" t="str">
            <v>LG CAI</v>
          </cell>
          <cell r="J212" t="str">
            <v>직수출</v>
          </cell>
          <cell r="K212" t="str">
            <v>USD</v>
          </cell>
          <cell r="L212" t="str">
            <v>북미</v>
          </cell>
          <cell r="M212" t="str">
            <v>김하동</v>
          </cell>
          <cell r="N212">
            <v>1</v>
          </cell>
          <cell r="O212" t="str">
            <v>기타</v>
          </cell>
          <cell r="P212" t="str">
            <v>연결기준</v>
          </cell>
          <cell r="S212">
            <v>0</v>
          </cell>
          <cell r="W212">
            <v>1.55</v>
          </cell>
          <cell r="X212">
            <v>43000</v>
          </cell>
          <cell r="Y212">
            <v>43000</v>
          </cell>
          <cell r="Z212">
            <v>66650</v>
          </cell>
          <cell r="AA212">
            <v>62524000</v>
          </cell>
          <cell r="AC212">
            <v>0</v>
          </cell>
          <cell r="AH212">
            <v>0</v>
          </cell>
          <cell r="AL212">
            <v>1.45</v>
          </cell>
          <cell r="AM212">
            <v>10000</v>
          </cell>
          <cell r="AN212">
            <v>10000</v>
          </cell>
          <cell r="AO212">
            <v>14500</v>
          </cell>
          <cell r="AP212">
            <v>13507000</v>
          </cell>
          <cell r="AQ212">
            <v>1.45</v>
          </cell>
          <cell r="AR212">
            <v>0</v>
          </cell>
          <cell r="AT212">
            <v>0</v>
          </cell>
          <cell r="AU212">
            <v>0</v>
          </cell>
          <cell r="AW212">
            <v>0</v>
          </cell>
          <cell r="AY212">
            <v>0</v>
          </cell>
          <cell r="AZ212">
            <v>0</v>
          </cell>
          <cell r="BB212">
            <v>0</v>
          </cell>
          <cell r="BD212">
            <v>0</v>
          </cell>
          <cell r="BE212">
            <v>0</v>
          </cell>
          <cell r="BG212">
            <v>0</v>
          </cell>
          <cell r="BI212">
            <v>0</v>
          </cell>
          <cell r="BJ212">
            <v>0</v>
          </cell>
          <cell r="BL212">
            <v>0</v>
          </cell>
          <cell r="BN212">
            <v>0</v>
          </cell>
          <cell r="BO212">
            <v>0</v>
          </cell>
          <cell r="BQ212">
            <v>0</v>
          </cell>
          <cell r="BS212">
            <v>0</v>
          </cell>
          <cell r="BT212">
            <v>0</v>
          </cell>
          <cell r="BV212">
            <v>0</v>
          </cell>
          <cell r="BX212">
            <v>0</v>
          </cell>
          <cell r="BY212">
            <v>0</v>
          </cell>
          <cell r="BZ212">
            <v>53000</v>
          </cell>
          <cell r="CA212">
            <v>53000</v>
          </cell>
          <cell r="CB212">
            <v>81150</v>
          </cell>
          <cell r="CC212">
            <v>76031000</v>
          </cell>
        </row>
        <row r="213">
          <cell r="A213" t="str">
            <v>휴.CRM2</v>
          </cell>
          <cell r="B213" t="str">
            <v>국산</v>
          </cell>
          <cell r="C213" t="str">
            <v>폴리머</v>
          </cell>
          <cell r="D213" t="str">
            <v>Cell</v>
          </cell>
          <cell r="E213" t="str">
            <v>503759</v>
          </cell>
          <cell r="F213" t="str">
            <v>503759A1</v>
          </cell>
          <cell r="G213" t="str">
            <v>503759A1</v>
          </cell>
          <cell r="H213" t="str">
            <v>C N A</v>
          </cell>
          <cell r="I213" t="str">
            <v>LG CAI</v>
          </cell>
          <cell r="J213" t="str">
            <v>직수출</v>
          </cell>
          <cell r="K213" t="str">
            <v>USD</v>
          </cell>
          <cell r="L213" t="str">
            <v>북미</v>
          </cell>
          <cell r="M213" t="str">
            <v>김하동</v>
          </cell>
          <cell r="N213">
            <v>1</v>
          </cell>
          <cell r="O213" t="str">
            <v>기타</v>
          </cell>
          <cell r="P213" t="str">
            <v>연결기준</v>
          </cell>
          <cell r="R213">
            <v>2.35</v>
          </cell>
          <cell r="S213">
            <v>200</v>
          </cell>
          <cell r="T213">
            <v>200</v>
          </cell>
          <cell r="U213">
            <v>470</v>
          </cell>
          <cell r="V213">
            <v>442000</v>
          </cell>
          <cell r="W213">
            <v>2.35</v>
          </cell>
          <cell r="X213">
            <v>100</v>
          </cell>
          <cell r="Y213">
            <v>100</v>
          </cell>
          <cell r="Z213">
            <v>235</v>
          </cell>
          <cell r="AA213">
            <v>221000</v>
          </cell>
          <cell r="AB213">
            <v>2.35</v>
          </cell>
          <cell r="AC213">
            <v>5100</v>
          </cell>
          <cell r="AD213">
            <v>5100</v>
          </cell>
          <cell r="AE213">
            <v>11985</v>
          </cell>
          <cell r="AF213">
            <v>11378000</v>
          </cell>
          <cell r="AG213">
            <v>1.75</v>
          </cell>
          <cell r="AH213">
            <v>50000</v>
          </cell>
          <cell r="AI213">
            <v>50000</v>
          </cell>
          <cell r="AJ213">
            <v>87500</v>
          </cell>
          <cell r="AK213">
            <v>81646000</v>
          </cell>
          <cell r="AM213">
            <v>0</v>
          </cell>
          <cell r="AR213">
            <v>0</v>
          </cell>
          <cell r="AT213">
            <v>0</v>
          </cell>
          <cell r="AU213">
            <v>0</v>
          </cell>
          <cell r="AW213">
            <v>0</v>
          </cell>
          <cell r="AY213">
            <v>0</v>
          </cell>
          <cell r="AZ213">
            <v>0</v>
          </cell>
          <cell r="BB213">
            <v>0</v>
          </cell>
          <cell r="BD213">
            <v>0</v>
          </cell>
          <cell r="BE213">
            <v>0</v>
          </cell>
          <cell r="BG213">
            <v>0</v>
          </cell>
          <cell r="BI213">
            <v>0</v>
          </cell>
          <cell r="BJ213">
            <v>0</v>
          </cell>
          <cell r="BL213">
            <v>0</v>
          </cell>
          <cell r="BN213">
            <v>0</v>
          </cell>
          <cell r="BO213">
            <v>0</v>
          </cell>
          <cell r="BQ213">
            <v>0</v>
          </cell>
          <cell r="BS213">
            <v>0</v>
          </cell>
          <cell r="BT213">
            <v>0</v>
          </cell>
          <cell r="BV213">
            <v>0</v>
          </cell>
          <cell r="BX213">
            <v>0</v>
          </cell>
          <cell r="BY213">
            <v>0</v>
          </cell>
          <cell r="BZ213">
            <v>55400</v>
          </cell>
          <cell r="CA213">
            <v>55400</v>
          </cell>
          <cell r="CB213">
            <v>100190</v>
          </cell>
          <cell r="CC213">
            <v>93687000</v>
          </cell>
        </row>
        <row r="214">
          <cell r="A214" t="str">
            <v>휴.CRM2</v>
          </cell>
          <cell r="B214" t="str">
            <v>국산</v>
          </cell>
          <cell r="C214" t="str">
            <v>원통형</v>
          </cell>
          <cell r="D214" t="str">
            <v>Cell</v>
          </cell>
          <cell r="E214" t="str">
            <v>018650</v>
          </cell>
          <cell r="F214" t="str">
            <v>018650S2</v>
          </cell>
          <cell r="G214" t="str">
            <v>018650S2</v>
          </cell>
          <cell r="H214" t="str">
            <v>C N A</v>
          </cell>
          <cell r="I214" t="str">
            <v>LG CAI(A2D)</v>
          </cell>
          <cell r="J214" t="str">
            <v>직수출</v>
          </cell>
          <cell r="K214" t="str">
            <v>USD</v>
          </cell>
          <cell r="L214" t="str">
            <v>북미</v>
          </cell>
          <cell r="M214" t="str">
            <v>김하동</v>
          </cell>
          <cell r="N214">
            <v>1</v>
          </cell>
          <cell r="O214" t="str">
            <v>기타</v>
          </cell>
          <cell r="P214" t="str">
            <v>연결기준</v>
          </cell>
          <cell r="S214">
            <v>0</v>
          </cell>
          <cell r="X214">
            <v>0</v>
          </cell>
          <cell r="AB214">
            <v>2.25</v>
          </cell>
          <cell r="AC214">
            <v>50000</v>
          </cell>
          <cell r="AD214">
            <v>50000</v>
          </cell>
          <cell r="AE214">
            <v>112500</v>
          </cell>
          <cell r="AF214">
            <v>106493000</v>
          </cell>
          <cell r="AG214">
            <v>2.25</v>
          </cell>
          <cell r="AH214">
            <v>59000</v>
          </cell>
          <cell r="AI214">
            <v>59000</v>
          </cell>
          <cell r="AJ214">
            <v>132750</v>
          </cell>
          <cell r="AK214">
            <v>123579000</v>
          </cell>
          <cell r="AL214">
            <v>2.25</v>
          </cell>
          <cell r="AM214">
            <v>60000</v>
          </cell>
          <cell r="AN214">
            <v>60000</v>
          </cell>
          <cell r="AO214">
            <v>135000</v>
          </cell>
          <cell r="AP214">
            <v>125501000</v>
          </cell>
          <cell r="AQ214">
            <v>2.2000000000000002</v>
          </cell>
          <cell r="AR214">
            <v>30000</v>
          </cell>
          <cell r="AS214">
            <v>30000</v>
          </cell>
          <cell r="AT214">
            <v>66000</v>
          </cell>
          <cell r="AU214">
            <v>61050000</v>
          </cell>
          <cell r="AV214">
            <v>2.2000000000000002</v>
          </cell>
          <cell r="AW214">
            <v>50000</v>
          </cell>
          <cell r="AX214">
            <v>50000</v>
          </cell>
          <cell r="AY214">
            <v>110000.00000000001</v>
          </cell>
          <cell r="AZ214">
            <v>101200000.00000001</v>
          </cell>
          <cell r="BA214">
            <v>2.2000000000000002</v>
          </cell>
          <cell r="BB214">
            <v>0</v>
          </cell>
          <cell r="BD214">
            <v>0</v>
          </cell>
          <cell r="BE214">
            <v>0</v>
          </cell>
          <cell r="BF214">
            <v>2.2000000000000002</v>
          </cell>
          <cell r="BG214">
            <v>0</v>
          </cell>
          <cell r="BI214">
            <v>0</v>
          </cell>
          <cell r="BJ214">
            <v>0</v>
          </cell>
          <cell r="BK214">
            <v>2.2000000000000002</v>
          </cell>
          <cell r="BL214">
            <v>0</v>
          </cell>
          <cell r="BN214">
            <v>0</v>
          </cell>
          <cell r="BO214">
            <v>0</v>
          </cell>
          <cell r="BP214">
            <v>2.2000000000000002</v>
          </cell>
          <cell r="BQ214">
            <v>0</v>
          </cell>
          <cell r="BS214">
            <v>0</v>
          </cell>
          <cell r="BT214">
            <v>0</v>
          </cell>
          <cell r="BU214">
            <v>2.2000000000000002</v>
          </cell>
          <cell r="BV214">
            <v>0</v>
          </cell>
          <cell r="BX214">
            <v>0</v>
          </cell>
          <cell r="BY214">
            <v>0</v>
          </cell>
          <cell r="BZ214">
            <v>249000</v>
          </cell>
          <cell r="CA214">
            <v>249000</v>
          </cell>
          <cell r="CB214">
            <v>556250</v>
          </cell>
          <cell r="CC214">
            <v>517823000</v>
          </cell>
        </row>
        <row r="215">
          <cell r="A215" t="str">
            <v>휴.CRM2</v>
          </cell>
          <cell r="B215" t="str">
            <v>국산</v>
          </cell>
          <cell r="C215" t="str">
            <v>원통형</v>
          </cell>
          <cell r="D215" t="str">
            <v>Cell</v>
          </cell>
          <cell r="E215" t="str">
            <v>018650</v>
          </cell>
          <cell r="F215" t="str">
            <v>018650A2</v>
          </cell>
          <cell r="G215" t="str">
            <v>018650A2</v>
          </cell>
          <cell r="H215" t="str">
            <v>C N A</v>
          </cell>
          <cell r="I215" t="str">
            <v>LG CAI(A3)</v>
          </cell>
          <cell r="J215" t="str">
            <v>직수출</v>
          </cell>
          <cell r="K215" t="str">
            <v>USD</v>
          </cell>
          <cell r="L215" t="str">
            <v>북미</v>
          </cell>
          <cell r="M215" t="str">
            <v>김하동</v>
          </cell>
          <cell r="N215">
            <v>1</v>
          </cell>
          <cell r="O215" t="str">
            <v>기타</v>
          </cell>
          <cell r="P215" t="str">
            <v>연결기준</v>
          </cell>
          <cell r="S215">
            <v>0</v>
          </cell>
          <cell r="X215">
            <v>0</v>
          </cell>
          <cell r="AC215">
            <v>0</v>
          </cell>
          <cell r="AH215">
            <v>0</v>
          </cell>
          <cell r="AL215">
            <v>2.7</v>
          </cell>
          <cell r="AM215">
            <v>30000</v>
          </cell>
          <cell r="AN215">
            <v>30000</v>
          </cell>
          <cell r="AO215">
            <v>81000</v>
          </cell>
          <cell r="AP215">
            <v>75095000</v>
          </cell>
          <cell r="AQ215">
            <v>2.7</v>
          </cell>
          <cell r="AR215">
            <v>20000</v>
          </cell>
          <cell r="AS215">
            <v>20000</v>
          </cell>
          <cell r="AT215">
            <v>54000</v>
          </cell>
          <cell r="AU215">
            <v>49950000</v>
          </cell>
          <cell r="AV215">
            <v>2.7</v>
          </cell>
          <cell r="AW215">
            <v>20000</v>
          </cell>
          <cell r="AX215">
            <v>20000</v>
          </cell>
          <cell r="AY215">
            <v>54000</v>
          </cell>
          <cell r="AZ215">
            <v>49680000</v>
          </cell>
          <cell r="BA215">
            <v>2.7</v>
          </cell>
          <cell r="BB215">
            <v>20000</v>
          </cell>
          <cell r="BC215">
            <v>20000</v>
          </cell>
          <cell r="BD215">
            <v>54000</v>
          </cell>
          <cell r="BE215">
            <v>49680000</v>
          </cell>
          <cell r="BF215">
            <v>2.7</v>
          </cell>
          <cell r="BG215">
            <v>20000</v>
          </cell>
          <cell r="BH215">
            <v>20000</v>
          </cell>
          <cell r="BI215">
            <v>54000</v>
          </cell>
          <cell r="BJ215">
            <v>49680000</v>
          </cell>
          <cell r="BK215">
            <v>2.7</v>
          </cell>
          <cell r="BL215">
            <v>10000</v>
          </cell>
          <cell r="BM215">
            <v>10000</v>
          </cell>
          <cell r="BN215">
            <v>27000</v>
          </cell>
          <cell r="BO215">
            <v>24975000</v>
          </cell>
          <cell r="BP215">
            <v>2.7</v>
          </cell>
          <cell r="BQ215">
            <v>10000</v>
          </cell>
          <cell r="BR215">
            <v>10000</v>
          </cell>
          <cell r="BS215">
            <v>27000</v>
          </cell>
          <cell r="BT215">
            <v>24975000</v>
          </cell>
          <cell r="BU215">
            <v>2.7</v>
          </cell>
          <cell r="BV215">
            <v>10000</v>
          </cell>
          <cell r="BW215">
            <v>10000</v>
          </cell>
          <cell r="BX215">
            <v>27000</v>
          </cell>
          <cell r="BY215">
            <v>24975000</v>
          </cell>
          <cell r="BZ215">
            <v>140000</v>
          </cell>
          <cell r="CA215">
            <v>140000</v>
          </cell>
          <cell r="CB215">
            <v>378000</v>
          </cell>
          <cell r="CC215">
            <v>349010000</v>
          </cell>
        </row>
        <row r="216">
          <cell r="A216" t="str">
            <v>휴.CRM2</v>
          </cell>
          <cell r="B216" t="str">
            <v>국산</v>
          </cell>
          <cell r="C216" t="str">
            <v>원통형</v>
          </cell>
          <cell r="D216" t="str">
            <v>Cell</v>
          </cell>
          <cell r="E216" t="str">
            <v>018650</v>
          </cell>
          <cell r="F216" t="str">
            <v>018650B2</v>
          </cell>
          <cell r="G216" t="str">
            <v>018650B2</v>
          </cell>
          <cell r="H216" t="str">
            <v>C N A</v>
          </cell>
          <cell r="I216" t="str">
            <v>LG CAI</v>
          </cell>
          <cell r="J216" t="str">
            <v>직수출</v>
          </cell>
          <cell r="K216" t="str">
            <v>USD</v>
          </cell>
          <cell r="L216" t="str">
            <v>북미</v>
          </cell>
          <cell r="M216" t="str">
            <v>김하동</v>
          </cell>
          <cell r="N216">
            <v>1</v>
          </cell>
          <cell r="O216" t="str">
            <v>기타</v>
          </cell>
          <cell r="P216" t="str">
            <v>연결기준</v>
          </cell>
          <cell r="R216">
            <v>3.15</v>
          </cell>
          <cell r="S216">
            <v>10000</v>
          </cell>
          <cell r="T216">
            <v>10000</v>
          </cell>
          <cell r="U216">
            <v>31500</v>
          </cell>
          <cell r="V216">
            <v>29645000</v>
          </cell>
          <cell r="W216">
            <v>3.15</v>
          </cell>
          <cell r="X216">
            <v>10000</v>
          </cell>
          <cell r="Y216">
            <v>10000</v>
          </cell>
          <cell r="Z216">
            <v>31500</v>
          </cell>
          <cell r="AA216">
            <v>29443000</v>
          </cell>
          <cell r="AB216">
            <v>3.15</v>
          </cell>
          <cell r="AC216">
            <v>40000</v>
          </cell>
          <cell r="AD216">
            <v>40000</v>
          </cell>
          <cell r="AE216">
            <v>126000</v>
          </cell>
          <cell r="AF216">
            <v>119593000</v>
          </cell>
          <cell r="AH216">
            <v>0</v>
          </cell>
          <cell r="AL216">
            <v>3.15</v>
          </cell>
          <cell r="AM216">
            <v>20000</v>
          </cell>
          <cell r="AN216">
            <v>20000</v>
          </cell>
          <cell r="AO216">
            <v>63000</v>
          </cell>
          <cell r="AP216">
            <v>58540000</v>
          </cell>
          <cell r="AQ216">
            <v>3.15</v>
          </cell>
          <cell r="AR216">
            <v>30000</v>
          </cell>
          <cell r="AS216">
            <v>30000</v>
          </cell>
          <cell r="AT216">
            <v>94500</v>
          </cell>
          <cell r="AU216">
            <v>87412500</v>
          </cell>
          <cell r="AV216">
            <v>3.15</v>
          </cell>
          <cell r="AW216">
            <v>30000</v>
          </cell>
          <cell r="AX216">
            <v>30000</v>
          </cell>
          <cell r="AY216">
            <v>94500</v>
          </cell>
          <cell r="AZ216">
            <v>86940000</v>
          </cell>
          <cell r="BA216">
            <v>3.15</v>
          </cell>
          <cell r="BB216">
            <v>30000</v>
          </cell>
          <cell r="BC216">
            <v>30000</v>
          </cell>
          <cell r="BD216">
            <v>94500</v>
          </cell>
          <cell r="BE216">
            <v>86940000</v>
          </cell>
          <cell r="BF216">
            <v>3.15</v>
          </cell>
          <cell r="BG216">
            <v>30000</v>
          </cell>
          <cell r="BH216">
            <v>30000</v>
          </cell>
          <cell r="BI216">
            <v>94500</v>
          </cell>
          <cell r="BJ216">
            <v>86940000</v>
          </cell>
          <cell r="BK216">
            <v>3.15</v>
          </cell>
          <cell r="BL216">
            <v>5000</v>
          </cell>
          <cell r="BM216">
            <v>5000</v>
          </cell>
          <cell r="BN216">
            <v>15750</v>
          </cell>
          <cell r="BO216">
            <v>14568750</v>
          </cell>
          <cell r="BP216">
            <v>3.15</v>
          </cell>
          <cell r="BQ216">
            <v>5000</v>
          </cell>
          <cell r="BR216">
            <v>5000</v>
          </cell>
          <cell r="BS216">
            <v>15750</v>
          </cell>
          <cell r="BT216">
            <v>14568750</v>
          </cell>
          <cell r="BU216">
            <v>3.15</v>
          </cell>
          <cell r="BV216">
            <v>5000</v>
          </cell>
          <cell r="BW216">
            <v>5000</v>
          </cell>
          <cell r="BX216">
            <v>15750</v>
          </cell>
          <cell r="BY216">
            <v>14568750</v>
          </cell>
          <cell r="BZ216">
            <v>215000</v>
          </cell>
          <cell r="CA216">
            <v>215000</v>
          </cell>
          <cell r="CB216">
            <v>677250</v>
          </cell>
          <cell r="CC216">
            <v>629159750</v>
          </cell>
        </row>
        <row r="217">
          <cell r="A217" t="str">
            <v>휴.CRM2</v>
          </cell>
          <cell r="B217" t="str">
            <v>국산</v>
          </cell>
          <cell r="C217" t="str">
            <v>원통형</v>
          </cell>
          <cell r="D217" t="str">
            <v>Cell</v>
          </cell>
          <cell r="E217" t="str">
            <v>018650</v>
          </cell>
          <cell r="F217" t="str">
            <v>018650S3</v>
          </cell>
          <cell r="G217" t="str">
            <v>018650S3</v>
          </cell>
          <cell r="H217" t="str">
            <v>C N A</v>
          </cell>
          <cell r="I217" t="str">
            <v>LG CAI</v>
          </cell>
          <cell r="J217" t="str">
            <v>직수출</v>
          </cell>
          <cell r="K217" t="str">
            <v>USD</v>
          </cell>
          <cell r="L217" t="str">
            <v>북미</v>
          </cell>
          <cell r="M217" t="str">
            <v>김하동</v>
          </cell>
          <cell r="N217">
            <v>1</v>
          </cell>
          <cell r="O217" t="str">
            <v>기타</v>
          </cell>
          <cell r="P217" t="str">
            <v>연결기준</v>
          </cell>
          <cell r="S217">
            <v>0</v>
          </cell>
          <cell r="X217">
            <v>0</v>
          </cell>
          <cell r="AC217">
            <v>0</v>
          </cell>
          <cell r="AH217">
            <v>0</v>
          </cell>
          <cell r="AM217">
            <v>0</v>
          </cell>
          <cell r="AR217">
            <v>0</v>
          </cell>
          <cell r="AT217">
            <v>0</v>
          </cell>
          <cell r="AU217">
            <v>0</v>
          </cell>
          <cell r="AW217">
            <v>0</v>
          </cell>
          <cell r="AY217">
            <v>0</v>
          </cell>
          <cell r="AZ217">
            <v>0</v>
          </cell>
          <cell r="BA217">
            <v>2.2000000000000002</v>
          </cell>
          <cell r="BB217">
            <v>50000</v>
          </cell>
          <cell r="BC217">
            <v>50000</v>
          </cell>
          <cell r="BD217">
            <v>110000.00000000001</v>
          </cell>
          <cell r="BE217">
            <v>101200000.00000001</v>
          </cell>
          <cell r="BF217">
            <v>2.2000000000000002</v>
          </cell>
          <cell r="BG217">
            <v>50000</v>
          </cell>
          <cell r="BH217">
            <v>50000</v>
          </cell>
          <cell r="BI217">
            <v>110000.00000000001</v>
          </cell>
          <cell r="BJ217">
            <v>101200000.00000001</v>
          </cell>
          <cell r="BK217">
            <v>2.2000000000000002</v>
          </cell>
          <cell r="BL217">
            <v>50000</v>
          </cell>
          <cell r="BM217">
            <v>50000</v>
          </cell>
          <cell r="BN217">
            <v>110000.00000000001</v>
          </cell>
          <cell r="BO217">
            <v>101750000.00000001</v>
          </cell>
          <cell r="BP217">
            <v>2.2000000000000002</v>
          </cell>
          <cell r="BQ217">
            <v>50000</v>
          </cell>
          <cell r="BR217">
            <v>50000</v>
          </cell>
          <cell r="BS217">
            <v>110000.00000000001</v>
          </cell>
          <cell r="BT217">
            <v>101750000.00000001</v>
          </cell>
          <cell r="BU217">
            <v>2.2000000000000002</v>
          </cell>
          <cell r="BV217">
            <v>50000</v>
          </cell>
          <cell r="BW217">
            <v>50000</v>
          </cell>
          <cell r="BX217">
            <v>110000.00000000001</v>
          </cell>
          <cell r="BY217">
            <v>101750000.00000001</v>
          </cell>
          <cell r="BZ217">
            <v>250000</v>
          </cell>
          <cell r="CA217">
            <v>250000</v>
          </cell>
          <cell r="CB217">
            <v>550000.00000000012</v>
          </cell>
          <cell r="CC217">
            <v>507650000.00000006</v>
          </cell>
        </row>
        <row r="218">
          <cell r="A218" t="str">
            <v>휴.CRM2</v>
          </cell>
          <cell r="B218" t="str">
            <v>국산</v>
          </cell>
          <cell r="C218" t="str">
            <v>각형</v>
          </cell>
          <cell r="D218" t="str">
            <v>Cell</v>
          </cell>
          <cell r="E218" t="str">
            <v>523446</v>
          </cell>
          <cell r="F218" t="str">
            <v>523446L1(I/P)</v>
          </cell>
          <cell r="G218" t="str">
            <v>523446L1(I/P)</v>
          </cell>
          <cell r="H218" t="str">
            <v>RAYCHEM (SH)</v>
          </cell>
          <cell r="I218" t="str">
            <v>RAYCHEM (SH)</v>
          </cell>
          <cell r="J218" t="str">
            <v>직수출</v>
          </cell>
          <cell r="K218" t="str">
            <v>USD</v>
          </cell>
          <cell r="L218" t="str">
            <v>중국</v>
          </cell>
          <cell r="M218" t="str">
            <v>김하동</v>
          </cell>
          <cell r="N218">
            <v>1</v>
          </cell>
          <cell r="O218" t="str">
            <v>기타</v>
          </cell>
          <cell r="P218" t="str">
            <v>연결기준</v>
          </cell>
          <cell r="AL218">
            <v>1.85</v>
          </cell>
          <cell r="AM218">
            <v>2500</v>
          </cell>
          <cell r="AN218">
            <v>2500</v>
          </cell>
          <cell r="AO218">
            <v>4625</v>
          </cell>
          <cell r="AP218">
            <v>4276000</v>
          </cell>
          <cell r="AR218">
            <v>0</v>
          </cell>
          <cell r="AT218">
            <v>0</v>
          </cell>
          <cell r="AU218">
            <v>0</v>
          </cell>
          <cell r="AW218">
            <v>0</v>
          </cell>
          <cell r="AY218">
            <v>0</v>
          </cell>
          <cell r="AZ218">
            <v>0</v>
          </cell>
          <cell r="BB218">
            <v>0</v>
          </cell>
          <cell r="BD218">
            <v>0</v>
          </cell>
          <cell r="BE218">
            <v>0</v>
          </cell>
          <cell r="BG218">
            <v>0</v>
          </cell>
          <cell r="BI218">
            <v>0</v>
          </cell>
          <cell r="BJ218">
            <v>0</v>
          </cell>
          <cell r="BL218">
            <v>0</v>
          </cell>
          <cell r="BN218">
            <v>0</v>
          </cell>
          <cell r="BO218">
            <v>0</v>
          </cell>
          <cell r="BQ218">
            <v>0</v>
          </cell>
          <cell r="BS218">
            <v>0</v>
          </cell>
          <cell r="BT218">
            <v>0</v>
          </cell>
          <cell r="BV218">
            <v>0</v>
          </cell>
          <cell r="BX218">
            <v>0</v>
          </cell>
          <cell r="BY218">
            <v>0</v>
          </cell>
          <cell r="BZ218">
            <v>2500</v>
          </cell>
          <cell r="CA218">
            <v>2500</v>
          </cell>
          <cell r="CB218">
            <v>4625</v>
          </cell>
          <cell r="CC218">
            <v>4276000</v>
          </cell>
        </row>
        <row r="219">
          <cell r="A219" t="str">
            <v>휴.CRM2</v>
          </cell>
          <cell r="B219" t="str">
            <v>국산</v>
          </cell>
          <cell r="C219" t="str">
            <v>원통형</v>
          </cell>
          <cell r="D219" t="str">
            <v>Cell</v>
          </cell>
          <cell r="E219" t="str">
            <v>018650</v>
          </cell>
          <cell r="F219" t="str">
            <v>018650S2</v>
          </cell>
          <cell r="G219" t="str">
            <v>018650S2</v>
          </cell>
          <cell r="H219" t="str">
            <v>RAYCHEM (SH)</v>
          </cell>
          <cell r="I219" t="str">
            <v>RAYCHEM (SH)</v>
          </cell>
          <cell r="J219" t="str">
            <v>직수출</v>
          </cell>
          <cell r="K219" t="str">
            <v>USD</v>
          </cell>
          <cell r="L219" t="str">
            <v>중국</v>
          </cell>
          <cell r="M219" t="str">
            <v>김하동</v>
          </cell>
          <cell r="N219">
            <v>1</v>
          </cell>
          <cell r="O219" t="str">
            <v>기타</v>
          </cell>
          <cell r="P219" t="str">
            <v>연결기준</v>
          </cell>
          <cell r="S219">
            <v>0</v>
          </cell>
          <cell r="W219">
            <v>2.34</v>
          </cell>
          <cell r="X219">
            <v>30000</v>
          </cell>
          <cell r="Y219">
            <v>30000</v>
          </cell>
          <cell r="Z219">
            <v>70200</v>
          </cell>
          <cell r="AA219">
            <v>65869000</v>
          </cell>
          <cell r="AB219">
            <v>2.34</v>
          </cell>
          <cell r="AC219">
            <v>33200</v>
          </cell>
          <cell r="AD219">
            <v>33200</v>
          </cell>
          <cell r="AE219">
            <v>77688</v>
          </cell>
          <cell r="AF219">
            <v>72972000</v>
          </cell>
          <cell r="AG219">
            <v>2.34</v>
          </cell>
          <cell r="AH219">
            <v>10000</v>
          </cell>
          <cell r="AI219">
            <v>10000</v>
          </cell>
          <cell r="AJ219">
            <v>23400</v>
          </cell>
          <cell r="AK219">
            <v>21704000</v>
          </cell>
          <cell r="AL219">
            <v>2.34</v>
          </cell>
          <cell r="AM219">
            <v>10000</v>
          </cell>
          <cell r="AN219">
            <v>10000</v>
          </cell>
          <cell r="AO219">
            <v>23400</v>
          </cell>
          <cell r="AP219">
            <v>21792000</v>
          </cell>
          <cell r="AR219">
            <v>0</v>
          </cell>
          <cell r="AT219">
            <v>0</v>
          </cell>
          <cell r="AU219">
            <v>0</v>
          </cell>
          <cell r="AW219">
            <v>0</v>
          </cell>
          <cell r="AY219">
            <v>0</v>
          </cell>
          <cell r="AZ219">
            <v>0</v>
          </cell>
          <cell r="BB219">
            <v>0</v>
          </cell>
          <cell r="BD219">
            <v>0</v>
          </cell>
          <cell r="BE219">
            <v>0</v>
          </cell>
          <cell r="BG219">
            <v>0</v>
          </cell>
          <cell r="BI219">
            <v>0</v>
          </cell>
          <cell r="BJ219">
            <v>0</v>
          </cell>
          <cell r="BL219">
            <v>0</v>
          </cell>
          <cell r="BN219">
            <v>0</v>
          </cell>
          <cell r="BO219">
            <v>0</v>
          </cell>
          <cell r="BQ219">
            <v>0</v>
          </cell>
          <cell r="BS219">
            <v>0</v>
          </cell>
          <cell r="BT219">
            <v>0</v>
          </cell>
          <cell r="BV219">
            <v>0</v>
          </cell>
          <cell r="BX219">
            <v>0</v>
          </cell>
          <cell r="BY219">
            <v>0</v>
          </cell>
          <cell r="BZ219">
            <v>83200</v>
          </cell>
          <cell r="CA219">
            <v>83200</v>
          </cell>
          <cell r="CB219">
            <v>194688</v>
          </cell>
          <cell r="CC219">
            <v>182337000</v>
          </cell>
        </row>
        <row r="220">
          <cell r="A220" t="str">
            <v>휴.CRM2</v>
          </cell>
          <cell r="B220" t="str">
            <v>국산</v>
          </cell>
          <cell r="C220" t="str">
            <v>원통형</v>
          </cell>
          <cell r="D220" t="str">
            <v>Pack</v>
          </cell>
          <cell r="E220" t="str">
            <v>018650</v>
          </cell>
          <cell r="F220" t="str">
            <v>018650A2</v>
          </cell>
          <cell r="G220" t="str">
            <v>018650A2</v>
          </cell>
          <cell r="H220" t="str">
            <v>Creative</v>
          </cell>
          <cell r="I220" t="str">
            <v>Creative</v>
          </cell>
          <cell r="J220" t="str">
            <v>직수출</v>
          </cell>
          <cell r="K220" t="str">
            <v>USD</v>
          </cell>
          <cell r="L220" t="str">
            <v>동남아</v>
          </cell>
          <cell r="M220" t="str">
            <v>김준국</v>
          </cell>
          <cell r="N220">
            <v>2</v>
          </cell>
          <cell r="O220" t="str">
            <v>MP3</v>
          </cell>
          <cell r="P220" t="str">
            <v>연결기준</v>
          </cell>
          <cell r="S220">
            <v>0</v>
          </cell>
          <cell r="X220">
            <v>0</v>
          </cell>
          <cell r="AC220">
            <v>0</v>
          </cell>
          <cell r="AH220">
            <v>0</v>
          </cell>
          <cell r="AM220">
            <v>0</v>
          </cell>
          <cell r="AQ220">
            <v>8</v>
          </cell>
          <cell r="AR220">
            <v>0</v>
          </cell>
          <cell r="AT220">
            <v>0</v>
          </cell>
          <cell r="AU220">
            <v>0</v>
          </cell>
          <cell r="AW220">
            <v>0</v>
          </cell>
          <cell r="AY220">
            <v>0</v>
          </cell>
          <cell r="AZ220">
            <v>0</v>
          </cell>
          <cell r="BB220">
            <v>0</v>
          </cell>
          <cell r="BD220">
            <v>0</v>
          </cell>
          <cell r="BE220">
            <v>0</v>
          </cell>
          <cell r="BG220">
            <v>0</v>
          </cell>
          <cell r="BI220">
            <v>0</v>
          </cell>
          <cell r="BJ220">
            <v>0</v>
          </cell>
          <cell r="BL220">
            <v>0</v>
          </cell>
          <cell r="BN220">
            <v>0</v>
          </cell>
          <cell r="BO220">
            <v>0</v>
          </cell>
          <cell r="BQ220">
            <v>0</v>
          </cell>
          <cell r="BS220">
            <v>0</v>
          </cell>
          <cell r="BT220">
            <v>0</v>
          </cell>
          <cell r="BV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</row>
        <row r="221">
          <cell r="A221" t="str">
            <v>휴.CRM2</v>
          </cell>
          <cell r="B221" t="str">
            <v>국산</v>
          </cell>
          <cell r="C221" t="str">
            <v>각형</v>
          </cell>
          <cell r="D221" t="str">
            <v>Pack</v>
          </cell>
          <cell r="E221" t="str">
            <v>423048</v>
          </cell>
          <cell r="F221" t="str">
            <v>423048A1</v>
          </cell>
          <cell r="G221" t="str">
            <v>423048A1</v>
          </cell>
          <cell r="H221" t="str">
            <v>Creative</v>
          </cell>
          <cell r="I221" t="str">
            <v>Creative</v>
          </cell>
          <cell r="J221" t="str">
            <v>직수출</v>
          </cell>
          <cell r="K221" t="str">
            <v>USD</v>
          </cell>
          <cell r="L221" t="str">
            <v>동남아</v>
          </cell>
          <cell r="M221" t="str">
            <v>김준국</v>
          </cell>
          <cell r="N221">
            <v>1</v>
          </cell>
          <cell r="O221" t="str">
            <v>MP3</v>
          </cell>
          <cell r="P221" t="str">
            <v>연결기준</v>
          </cell>
          <cell r="S221">
            <v>0</v>
          </cell>
          <cell r="X221">
            <v>0</v>
          </cell>
          <cell r="AC221">
            <v>0</v>
          </cell>
          <cell r="AH221">
            <v>0</v>
          </cell>
          <cell r="AM221">
            <v>0</v>
          </cell>
          <cell r="AR221">
            <v>0</v>
          </cell>
          <cell r="AT221">
            <v>0</v>
          </cell>
          <cell r="AU221">
            <v>0</v>
          </cell>
          <cell r="AW221">
            <v>0</v>
          </cell>
          <cell r="AY221">
            <v>0</v>
          </cell>
          <cell r="AZ221">
            <v>0</v>
          </cell>
          <cell r="BB221">
            <v>0</v>
          </cell>
          <cell r="BD221">
            <v>0</v>
          </cell>
          <cell r="BE221">
            <v>0</v>
          </cell>
          <cell r="BG221">
            <v>0</v>
          </cell>
          <cell r="BI221">
            <v>0</v>
          </cell>
          <cell r="BJ221">
            <v>0</v>
          </cell>
          <cell r="BL221">
            <v>0</v>
          </cell>
          <cell r="BN221">
            <v>0</v>
          </cell>
          <cell r="BO221">
            <v>0</v>
          </cell>
          <cell r="BQ221">
            <v>0</v>
          </cell>
          <cell r="BS221">
            <v>0</v>
          </cell>
          <cell r="BT221">
            <v>0</v>
          </cell>
          <cell r="BV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</row>
        <row r="222">
          <cell r="A222" t="str">
            <v>휴.CRM2</v>
          </cell>
          <cell r="B222" t="str">
            <v>국산</v>
          </cell>
          <cell r="C222" t="str">
            <v>각형</v>
          </cell>
          <cell r="D222" t="str">
            <v>Pack</v>
          </cell>
          <cell r="E222" t="str">
            <v>423450</v>
          </cell>
          <cell r="F222" t="str">
            <v>423450A1(I/P)</v>
          </cell>
          <cell r="G222" t="str">
            <v>423450A1(I/P)</v>
          </cell>
          <cell r="H222" t="str">
            <v>Creative</v>
          </cell>
          <cell r="I222" t="str">
            <v>Creative</v>
          </cell>
          <cell r="J222" t="str">
            <v>직수출</v>
          </cell>
          <cell r="K222" t="str">
            <v>USD</v>
          </cell>
          <cell r="L222" t="str">
            <v>동남아</v>
          </cell>
          <cell r="M222" t="str">
            <v>김준국</v>
          </cell>
          <cell r="N222">
            <v>1</v>
          </cell>
          <cell r="O222" t="str">
            <v>MP3</v>
          </cell>
          <cell r="P222" t="str">
            <v>연결기준</v>
          </cell>
          <cell r="S222">
            <v>0</v>
          </cell>
          <cell r="X222">
            <v>0</v>
          </cell>
          <cell r="AC222">
            <v>0</v>
          </cell>
          <cell r="AH222">
            <v>0</v>
          </cell>
          <cell r="AM222">
            <v>0</v>
          </cell>
          <cell r="AR222">
            <v>0</v>
          </cell>
          <cell r="AT222">
            <v>0</v>
          </cell>
          <cell r="AU222">
            <v>0</v>
          </cell>
          <cell r="AW222">
            <v>0</v>
          </cell>
          <cell r="AY222">
            <v>0</v>
          </cell>
          <cell r="AZ222">
            <v>0</v>
          </cell>
          <cell r="BB222">
            <v>0</v>
          </cell>
          <cell r="BD222">
            <v>0</v>
          </cell>
          <cell r="BE222">
            <v>0</v>
          </cell>
          <cell r="BG222">
            <v>0</v>
          </cell>
          <cell r="BI222">
            <v>0</v>
          </cell>
          <cell r="BJ222">
            <v>0</v>
          </cell>
          <cell r="BL222">
            <v>0</v>
          </cell>
          <cell r="BN222">
            <v>0</v>
          </cell>
          <cell r="BO222">
            <v>0</v>
          </cell>
          <cell r="BQ222">
            <v>0</v>
          </cell>
          <cell r="BS222">
            <v>0</v>
          </cell>
          <cell r="BT222">
            <v>0</v>
          </cell>
          <cell r="BV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</row>
        <row r="223">
          <cell r="A223" t="str">
            <v>휴.CRM2</v>
          </cell>
          <cell r="B223" t="str">
            <v>국산</v>
          </cell>
          <cell r="C223" t="str">
            <v>각형</v>
          </cell>
          <cell r="D223" t="str">
            <v>Pack</v>
          </cell>
          <cell r="E223" t="str">
            <v>423450</v>
          </cell>
          <cell r="F223" t="str">
            <v>423450C1(I/P)</v>
          </cell>
          <cell r="G223" t="str">
            <v>423450C1(I/P)</v>
          </cell>
          <cell r="H223" t="str">
            <v>Creative</v>
          </cell>
          <cell r="I223" t="str">
            <v>Creative</v>
          </cell>
          <cell r="J223" t="str">
            <v>직수출</v>
          </cell>
          <cell r="K223" t="str">
            <v>USD</v>
          </cell>
          <cell r="L223" t="str">
            <v>동남아</v>
          </cell>
          <cell r="M223" t="str">
            <v>김준국</v>
          </cell>
          <cell r="N223">
            <v>1</v>
          </cell>
          <cell r="O223" t="str">
            <v>MP3</v>
          </cell>
          <cell r="P223" t="str">
            <v>연결기준</v>
          </cell>
          <cell r="S223">
            <v>0</v>
          </cell>
          <cell r="X223">
            <v>0</v>
          </cell>
          <cell r="AC223">
            <v>0</v>
          </cell>
          <cell r="AH223">
            <v>0</v>
          </cell>
          <cell r="AM223">
            <v>0</v>
          </cell>
          <cell r="AQ223">
            <v>3.1</v>
          </cell>
          <cell r="AR223">
            <v>0</v>
          </cell>
          <cell r="AT223">
            <v>0</v>
          </cell>
          <cell r="AU223">
            <v>0</v>
          </cell>
          <cell r="AW223">
            <v>0</v>
          </cell>
          <cell r="AY223">
            <v>0</v>
          </cell>
          <cell r="AZ223">
            <v>0</v>
          </cell>
          <cell r="BB223">
            <v>0</v>
          </cell>
          <cell r="BD223">
            <v>0</v>
          </cell>
          <cell r="BE223">
            <v>0</v>
          </cell>
          <cell r="BG223">
            <v>0</v>
          </cell>
          <cell r="BI223">
            <v>0</v>
          </cell>
          <cell r="BJ223">
            <v>0</v>
          </cell>
          <cell r="BL223">
            <v>0</v>
          </cell>
          <cell r="BN223">
            <v>0</v>
          </cell>
          <cell r="BO223">
            <v>0</v>
          </cell>
          <cell r="BQ223">
            <v>0</v>
          </cell>
          <cell r="BS223">
            <v>0</v>
          </cell>
          <cell r="BT223">
            <v>0</v>
          </cell>
          <cell r="BV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</row>
        <row r="224">
          <cell r="A224" t="str">
            <v>휴.CRM2</v>
          </cell>
          <cell r="B224" t="str">
            <v>국산</v>
          </cell>
          <cell r="C224" t="str">
            <v>각형</v>
          </cell>
          <cell r="D224" t="str">
            <v>Pack</v>
          </cell>
          <cell r="E224" t="str">
            <v>523450</v>
          </cell>
          <cell r="F224" t="str">
            <v>523450C1(I/P)</v>
          </cell>
          <cell r="G224" t="str">
            <v>523450C1(I/P)</v>
          </cell>
          <cell r="H224" t="str">
            <v>Creative</v>
          </cell>
          <cell r="I224" t="str">
            <v>Creative</v>
          </cell>
          <cell r="J224" t="str">
            <v>직수출</v>
          </cell>
          <cell r="K224" t="str">
            <v>USD</v>
          </cell>
          <cell r="L224" t="str">
            <v>동남아</v>
          </cell>
          <cell r="M224" t="str">
            <v>김준국</v>
          </cell>
          <cell r="N224">
            <v>2</v>
          </cell>
          <cell r="O224" t="str">
            <v>MP3</v>
          </cell>
          <cell r="P224" t="str">
            <v>연결기준</v>
          </cell>
          <cell r="S224">
            <v>0</v>
          </cell>
          <cell r="X224">
            <v>0</v>
          </cell>
          <cell r="AC224">
            <v>0</v>
          </cell>
          <cell r="AH224">
            <v>0</v>
          </cell>
          <cell r="AM224">
            <v>0</v>
          </cell>
          <cell r="AQ224">
            <v>7.5</v>
          </cell>
          <cell r="AR224">
            <v>0</v>
          </cell>
          <cell r="AT224">
            <v>0</v>
          </cell>
          <cell r="AU224">
            <v>0</v>
          </cell>
          <cell r="AV224">
            <v>7.5</v>
          </cell>
          <cell r="AW224">
            <v>0</v>
          </cell>
          <cell r="AY224">
            <v>0</v>
          </cell>
          <cell r="AZ224">
            <v>0</v>
          </cell>
          <cell r="BA224">
            <v>7.5</v>
          </cell>
          <cell r="BB224">
            <v>0</v>
          </cell>
          <cell r="BD224">
            <v>0</v>
          </cell>
          <cell r="BE224">
            <v>0</v>
          </cell>
          <cell r="BF224">
            <v>7.5</v>
          </cell>
          <cell r="BG224">
            <v>0</v>
          </cell>
          <cell r="BI224">
            <v>0</v>
          </cell>
          <cell r="BJ224">
            <v>0</v>
          </cell>
          <cell r="BK224">
            <v>7.5</v>
          </cell>
          <cell r="BL224">
            <v>0</v>
          </cell>
          <cell r="BN224">
            <v>0</v>
          </cell>
          <cell r="BO224">
            <v>0</v>
          </cell>
          <cell r="BP224">
            <v>7.5</v>
          </cell>
          <cell r="BQ224">
            <v>0</v>
          </cell>
          <cell r="BS224">
            <v>0</v>
          </cell>
          <cell r="BT224">
            <v>0</v>
          </cell>
          <cell r="BU224">
            <v>7.5</v>
          </cell>
          <cell r="BV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</row>
        <row r="225">
          <cell r="A225" t="str">
            <v>휴.CRM2</v>
          </cell>
          <cell r="B225" t="str">
            <v>국산</v>
          </cell>
          <cell r="C225" t="str">
            <v>각형</v>
          </cell>
          <cell r="D225" t="str">
            <v>Cell</v>
          </cell>
          <cell r="E225" t="str">
            <v>103450</v>
          </cell>
          <cell r="F225" t="str">
            <v>103450A1</v>
          </cell>
          <cell r="G225" t="str">
            <v>103450A1</v>
          </cell>
          <cell r="H225" t="str">
            <v>Aspilsan</v>
          </cell>
          <cell r="I225" t="str">
            <v>Aspilsan</v>
          </cell>
          <cell r="J225" t="str">
            <v>직수출</v>
          </cell>
          <cell r="K225" t="str">
            <v>USD</v>
          </cell>
          <cell r="L225" t="str">
            <v>유럽</v>
          </cell>
          <cell r="M225" t="str">
            <v>김준국</v>
          </cell>
          <cell r="N225">
            <v>1</v>
          </cell>
          <cell r="O225" t="str">
            <v>기타</v>
          </cell>
          <cell r="P225" t="str">
            <v>연결기준</v>
          </cell>
          <cell r="S225">
            <v>0</v>
          </cell>
          <cell r="X225">
            <v>0</v>
          </cell>
          <cell r="AB225">
            <v>4.2</v>
          </cell>
          <cell r="AC225">
            <v>20000</v>
          </cell>
          <cell r="AD225">
            <v>20000</v>
          </cell>
          <cell r="AE225">
            <v>84000</v>
          </cell>
          <cell r="AF225">
            <v>79145000</v>
          </cell>
          <cell r="AH225">
            <v>0</v>
          </cell>
          <cell r="AM225">
            <v>0</v>
          </cell>
          <cell r="AR225">
            <v>0</v>
          </cell>
          <cell r="AT225">
            <v>0</v>
          </cell>
          <cell r="AU225">
            <v>0</v>
          </cell>
          <cell r="AW225">
            <v>0</v>
          </cell>
          <cell r="AY225">
            <v>0</v>
          </cell>
          <cell r="AZ225">
            <v>0</v>
          </cell>
          <cell r="BB225">
            <v>0</v>
          </cell>
          <cell r="BD225">
            <v>0</v>
          </cell>
          <cell r="BE225">
            <v>0</v>
          </cell>
          <cell r="BG225">
            <v>0</v>
          </cell>
          <cell r="BI225">
            <v>0</v>
          </cell>
          <cell r="BJ225">
            <v>0</v>
          </cell>
          <cell r="BL225">
            <v>0</v>
          </cell>
          <cell r="BN225">
            <v>0</v>
          </cell>
          <cell r="BO225">
            <v>0</v>
          </cell>
          <cell r="BQ225">
            <v>0</v>
          </cell>
          <cell r="BS225">
            <v>0</v>
          </cell>
          <cell r="BT225">
            <v>0</v>
          </cell>
          <cell r="BV225">
            <v>0</v>
          </cell>
          <cell r="BX225">
            <v>0</v>
          </cell>
          <cell r="BY225">
            <v>0</v>
          </cell>
          <cell r="BZ225">
            <v>20000</v>
          </cell>
          <cell r="CA225">
            <v>20000</v>
          </cell>
          <cell r="CB225">
            <v>84000</v>
          </cell>
          <cell r="CC225">
            <v>79145000</v>
          </cell>
        </row>
        <row r="226">
          <cell r="A226" t="str">
            <v>휴.CRM2</v>
          </cell>
          <cell r="B226" t="str">
            <v>국산</v>
          </cell>
          <cell r="C226" t="str">
            <v>원통형</v>
          </cell>
          <cell r="D226" t="str">
            <v>Cell</v>
          </cell>
          <cell r="E226" t="str">
            <v>018650</v>
          </cell>
          <cell r="F226" t="str">
            <v>018650S3</v>
          </cell>
          <cell r="G226" t="str">
            <v>18650S3</v>
          </cell>
          <cell r="H226" t="str">
            <v>Aspilsan</v>
          </cell>
          <cell r="I226" t="str">
            <v>Aspilsan</v>
          </cell>
          <cell r="J226" t="str">
            <v>직수출</v>
          </cell>
          <cell r="K226" t="str">
            <v>USD</v>
          </cell>
          <cell r="L226" t="str">
            <v>유럽</v>
          </cell>
          <cell r="M226" t="str">
            <v>김준국</v>
          </cell>
          <cell r="N226">
            <v>1</v>
          </cell>
          <cell r="O226" t="str">
            <v>기타</v>
          </cell>
          <cell r="P226" t="str">
            <v>연결기준</v>
          </cell>
          <cell r="AM226">
            <v>0</v>
          </cell>
          <cell r="AR226">
            <v>0</v>
          </cell>
          <cell r="AT226">
            <v>0</v>
          </cell>
          <cell r="AU226">
            <v>0</v>
          </cell>
          <cell r="AW226">
            <v>0</v>
          </cell>
          <cell r="AY226">
            <v>0</v>
          </cell>
          <cell r="AZ226">
            <v>0</v>
          </cell>
          <cell r="BA226">
            <v>2.5</v>
          </cell>
          <cell r="BB226">
            <v>10000</v>
          </cell>
          <cell r="BC226">
            <v>10000</v>
          </cell>
          <cell r="BD226">
            <v>25000</v>
          </cell>
          <cell r="BE226">
            <v>23000000</v>
          </cell>
          <cell r="BF226">
            <v>2.5</v>
          </cell>
          <cell r="BG226">
            <v>10000</v>
          </cell>
          <cell r="BH226">
            <v>10000</v>
          </cell>
          <cell r="BI226">
            <v>25000</v>
          </cell>
          <cell r="BJ226">
            <v>23000000</v>
          </cell>
          <cell r="BK226">
            <v>2.5</v>
          </cell>
          <cell r="BL226">
            <v>20000</v>
          </cell>
          <cell r="BM226">
            <v>20000</v>
          </cell>
          <cell r="BN226">
            <v>50000</v>
          </cell>
          <cell r="BO226">
            <v>46250000</v>
          </cell>
          <cell r="BP226">
            <v>2.5</v>
          </cell>
          <cell r="BQ226">
            <v>20000</v>
          </cell>
          <cell r="BR226">
            <v>20000</v>
          </cell>
          <cell r="BS226">
            <v>50000</v>
          </cell>
          <cell r="BT226">
            <v>46250000</v>
          </cell>
          <cell r="BV226">
            <v>0</v>
          </cell>
          <cell r="BX226">
            <v>0</v>
          </cell>
          <cell r="BY226">
            <v>0</v>
          </cell>
          <cell r="BZ226">
            <v>60000</v>
          </cell>
          <cell r="CA226">
            <v>60000</v>
          </cell>
          <cell r="CB226">
            <v>150000</v>
          </cell>
          <cell r="CC226">
            <v>138500000</v>
          </cell>
        </row>
        <row r="227">
          <cell r="A227" t="str">
            <v>휴.CRM2</v>
          </cell>
          <cell r="B227" t="str">
            <v>국산</v>
          </cell>
          <cell r="C227" t="str">
            <v>원통형</v>
          </cell>
          <cell r="D227" t="str">
            <v>Cell</v>
          </cell>
          <cell r="E227" t="str">
            <v>018650</v>
          </cell>
          <cell r="F227" t="str">
            <v>018650A2</v>
          </cell>
          <cell r="G227" t="str">
            <v>18650A2</v>
          </cell>
          <cell r="H227" t="str">
            <v>Aspilsan</v>
          </cell>
          <cell r="I227" t="str">
            <v>Aspilsan</v>
          </cell>
          <cell r="J227" t="str">
            <v>직수출</v>
          </cell>
          <cell r="K227" t="str">
            <v>USD</v>
          </cell>
          <cell r="L227" t="str">
            <v>유럽</v>
          </cell>
          <cell r="M227" t="str">
            <v>김준국</v>
          </cell>
          <cell r="N227">
            <v>1</v>
          </cell>
          <cell r="O227" t="str">
            <v>기타</v>
          </cell>
          <cell r="P227" t="str">
            <v>연결기준</v>
          </cell>
          <cell r="AM227">
            <v>0</v>
          </cell>
          <cell r="AR227">
            <v>0</v>
          </cell>
          <cell r="AT227">
            <v>0</v>
          </cell>
          <cell r="AU227">
            <v>0</v>
          </cell>
          <cell r="AW227">
            <v>0</v>
          </cell>
          <cell r="AY227">
            <v>0</v>
          </cell>
          <cell r="AZ227">
            <v>0</v>
          </cell>
          <cell r="BA227">
            <v>3.2</v>
          </cell>
          <cell r="BB227">
            <v>10000</v>
          </cell>
          <cell r="BC227">
            <v>10000</v>
          </cell>
          <cell r="BD227">
            <v>32000</v>
          </cell>
          <cell r="BE227">
            <v>29440000</v>
          </cell>
          <cell r="BF227">
            <v>3.2</v>
          </cell>
          <cell r="BG227">
            <v>10000</v>
          </cell>
          <cell r="BH227">
            <v>10000</v>
          </cell>
          <cell r="BI227">
            <v>32000</v>
          </cell>
          <cell r="BJ227">
            <v>29440000</v>
          </cell>
          <cell r="BK227">
            <v>3.2</v>
          </cell>
          <cell r="BL227">
            <v>20000</v>
          </cell>
          <cell r="BM227">
            <v>20000</v>
          </cell>
          <cell r="BN227">
            <v>64000</v>
          </cell>
          <cell r="BO227">
            <v>59200000</v>
          </cell>
          <cell r="BP227">
            <v>3.2</v>
          </cell>
          <cell r="BQ227">
            <v>20000</v>
          </cell>
          <cell r="BR227">
            <v>20000</v>
          </cell>
          <cell r="BS227">
            <v>64000</v>
          </cell>
          <cell r="BT227">
            <v>59200000</v>
          </cell>
          <cell r="BV227">
            <v>0</v>
          </cell>
          <cell r="BX227">
            <v>0</v>
          </cell>
          <cell r="BY227">
            <v>0</v>
          </cell>
          <cell r="BZ227">
            <v>60000</v>
          </cell>
          <cell r="CA227">
            <v>60000</v>
          </cell>
          <cell r="CB227">
            <v>192000</v>
          </cell>
          <cell r="CC227">
            <v>177280000</v>
          </cell>
        </row>
        <row r="228">
          <cell r="A228" t="str">
            <v>휴.CRM2</v>
          </cell>
          <cell r="B228" t="str">
            <v>국산</v>
          </cell>
          <cell r="C228" t="str">
            <v>각형</v>
          </cell>
          <cell r="D228" t="str">
            <v>Cell</v>
          </cell>
          <cell r="E228" t="str">
            <v>423450</v>
          </cell>
          <cell r="F228" t="str">
            <v>423450C1(H/P)</v>
          </cell>
          <cell r="G228" t="str">
            <v>423450C1(H/P)</v>
          </cell>
          <cell r="H228" t="str">
            <v>Philips</v>
          </cell>
          <cell r="I228" t="str">
            <v>SHENZHEN XWODA ELECT</v>
          </cell>
          <cell r="J228" t="str">
            <v>직수출</v>
          </cell>
          <cell r="K228" t="str">
            <v>USD</v>
          </cell>
          <cell r="L228" t="str">
            <v>중국</v>
          </cell>
          <cell r="M228" t="str">
            <v>김준국</v>
          </cell>
          <cell r="N228">
            <v>1</v>
          </cell>
          <cell r="O228" t="str">
            <v>휴대폰</v>
          </cell>
          <cell r="P228" t="str">
            <v>연결기준</v>
          </cell>
          <cell r="R228">
            <v>1.8300103626943005</v>
          </cell>
          <cell r="S228">
            <v>48250</v>
          </cell>
          <cell r="T228">
            <v>48250</v>
          </cell>
          <cell r="U228">
            <v>88298</v>
          </cell>
          <cell r="V228">
            <v>83004000</v>
          </cell>
          <cell r="W228">
            <v>1.8300018338529249</v>
          </cell>
          <cell r="X228">
            <v>54530</v>
          </cell>
          <cell r="Y228">
            <v>54530</v>
          </cell>
          <cell r="Z228">
            <v>99790</v>
          </cell>
          <cell r="AA228">
            <v>93279000</v>
          </cell>
          <cell r="AB228">
            <v>1.8300079491255963</v>
          </cell>
          <cell r="AC228">
            <v>50320</v>
          </cell>
          <cell r="AD228">
            <v>50320</v>
          </cell>
          <cell r="AE228">
            <v>92086</v>
          </cell>
          <cell r="AF228">
            <v>86958000</v>
          </cell>
          <cell r="AG228">
            <v>1.8</v>
          </cell>
          <cell r="AH228">
            <v>134760</v>
          </cell>
          <cell r="AI228">
            <v>134760</v>
          </cell>
          <cell r="AJ228">
            <v>242568</v>
          </cell>
          <cell r="AK228">
            <v>226082000</v>
          </cell>
          <cell r="AL228">
            <v>1.8</v>
          </cell>
          <cell r="AM228">
            <v>141090</v>
          </cell>
          <cell r="AN228">
            <v>141090</v>
          </cell>
          <cell r="AO228">
            <v>253962</v>
          </cell>
          <cell r="AP228">
            <v>236269000</v>
          </cell>
          <cell r="AQ228">
            <v>1.8</v>
          </cell>
          <cell r="AR228">
            <v>18085</v>
          </cell>
          <cell r="AS228">
            <v>18085</v>
          </cell>
          <cell r="AT228">
            <v>32553</v>
          </cell>
          <cell r="AU228">
            <v>30111525</v>
          </cell>
          <cell r="AV228">
            <v>1.72</v>
          </cell>
          <cell r="AW228">
            <v>40000</v>
          </cell>
          <cell r="AX228">
            <v>40000</v>
          </cell>
          <cell r="AY228">
            <v>68800</v>
          </cell>
          <cell r="AZ228">
            <v>63296000</v>
          </cell>
          <cell r="BA228">
            <v>1.72</v>
          </cell>
          <cell r="BB228">
            <v>40000</v>
          </cell>
          <cell r="BC228">
            <v>40000</v>
          </cell>
          <cell r="BD228">
            <v>68800</v>
          </cell>
          <cell r="BE228">
            <v>63296000</v>
          </cell>
          <cell r="BF228">
            <v>1.72</v>
          </cell>
          <cell r="BG228">
            <v>40000</v>
          </cell>
          <cell r="BH228">
            <v>40000</v>
          </cell>
          <cell r="BI228">
            <v>68800</v>
          </cell>
          <cell r="BJ228">
            <v>63296000</v>
          </cell>
          <cell r="BK228">
            <v>1.7</v>
          </cell>
          <cell r="BL228">
            <v>65000</v>
          </cell>
          <cell r="BM228">
            <v>65000</v>
          </cell>
          <cell r="BN228">
            <v>110500</v>
          </cell>
          <cell r="BO228">
            <v>102212500</v>
          </cell>
          <cell r="BP228">
            <v>1.7</v>
          </cell>
          <cell r="BQ228">
            <v>65000</v>
          </cell>
          <cell r="BR228">
            <v>65000</v>
          </cell>
          <cell r="BS228">
            <v>110500</v>
          </cell>
          <cell r="BT228">
            <v>102212500</v>
          </cell>
          <cell r="BU228">
            <v>1.75</v>
          </cell>
          <cell r="BV228">
            <v>80000</v>
          </cell>
          <cell r="BW228">
            <v>80000</v>
          </cell>
          <cell r="BX228">
            <v>140000</v>
          </cell>
          <cell r="BY228">
            <v>129500000</v>
          </cell>
          <cell r="BZ228">
            <v>777035</v>
          </cell>
          <cell r="CA228">
            <v>777035</v>
          </cell>
          <cell r="CB228">
            <v>1376657</v>
          </cell>
          <cell r="CC228">
            <v>1279516525</v>
          </cell>
        </row>
        <row r="229">
          <cell r="A229" t="str">
            <v>휴.CRM2</v>
          </cell>
          <cell r="B229" t="str">
            <v>국산</v>
          </cell>
          <cell r="C229" t="str">
            <v>각형</v>
          </cell>
          <cell r="D229" t="str">
            <v>Cell</v>
          </cell>
          <cell r="E229" t="str">
            <v>423450</v>
          </cell>
          <cell r="F229" t="str">
            <v>423450C1(I/P)</v>
          </cell>
          <cell r="G229" t="str">
            <v>423450C1(I/P)</v>
          </cell>
          <cell r="H229" t="str">
            <v>Philips</v>
          </cell>
          <cell r="I229" t="str">
            <v>SHENZHEN XWODA ELECT</v>
          </cell>
          <cell r="J229" t="str">
            <v>직수출</v>
          </cell>
          <cell r="K229" t="str">
            <v>USD</v>
          </cell>
          <cell r="L229" t="str">
            <v>중국</v>
          </cell>
          <cell r="M229" t="str">
            <v>김준국</v>
          </cell>
          <cell r="N229">
            <v>1</v>
          </cell>
          <cell r="O229" t="str">
            <v>휴대폰</v>
          </cell>
          <cell r="P229" t="str">
            <v>연결기준</v>
          </cell>
          <cell r="R229">
            <v>1.8307692307692307</v>
          </cell>
          <cell r="S229">
            <v>260</v>
          </cell>
          <cell r="T229">
            <v>260</v>
          </cell>
          <cell r="U229">
            <v>476</v>
          </cell>
          <cell r="V229">
            <v>447000</v>
          </cell>
          <cell r="X229">
            <v>0</v>
          </cell>
          <cell r="AC229">
            <v>0</v>
          </cell>
          <cell r="AH229">
            <v>0</v>
          </cell>
          <cell r="AM229">
            <v>0</v>
          </cell>
          <cell r="AR229">
            <v>0</v>
          </cell>
          <cell r="AT229">
            <v>0</v>
          </cell>
          <cell r="AU229">
            <v>0</v>
          </cell>
          <cell r="AW229">
            <v>0</v>
          </cell>
          <cell r="AY229">
            <v>0</v>
          </cell>
          <cell r="AZ229">
            <v>0</v>
          </cell>
          <cell r="BB229">
            <v>0</v>
          </cell>
          <cell r="BD229">
            <v>0</v>
          </cell>
          <cell r="BE229">
            <v>0</v>
          </cell>
          <cell r="BG229">
            <v>0</v>
          </cell>
          <cell r="BI229">
            <v>0</v>
          </cell>
          <cell r="BJ229">
            <v>0</v>
          </cell>
          <cell r="BL229">
            <v>0</v>
          </cell>
          <cell r="BN229">
            <v>0</v>
          </cell>
          <cell r="BO229">
            <v>0</v>
          </cell>
          <cell r="BQ229">
            <v>0</v>
          </cell>
          <cell r="BS229">
            <v>0</v>
          </cell>
          <cell r="BT229">
            <v>0</v>
          </cell>
          <cell r="BV229">
            <v>0</v>
          </cell>
          <cell r="BX229">
            <v>0</v>
          </cell>
          <cell r="BY229">
            <v>0</v>
          </cell>
          <cell r="BZ229">
            <v>260</v>
          </cell>
          <cell r="CA229">
            <v>260</v>
          </cell>
          <cell r="CB229">
            <v>476</v>
          </cell>
          <cell r="CC229">
            <v>447000</v>
          </cell>
        </row>
        <row r="230">
          <cell r="A230" t="str">
            <v>휴.CRM2</v>
          </cell>
          <cell r="B230" t="str">
            <v>국산</v>
          </cell>
          <cell r="C230" t="str">
            <v>각형</v>
          </cell>
          <cell r="D230" t="str">
            <v>Cell</v>
          </cell>
          <cell r="E230" t="str">
            <v>523450</v>
          </cell>
          <cell r="F230" t="str">
            <v>523450C1(H/P)</v>
          </cell>
          <cell r="G230" t="str">
            <v>523450C1(H/P)</v>
          </cell>
          <cell r="H230" t="str">
            <v>Philips</v>
          </cell>
          <cell r="I230" t="str">
            <v>SHENZHEN XWODA ELECT</v>
          </cell>
          <cell r="J230" t="str">
            <v>직수출</v>
          </cell>
          <cell r="K230" t="str">
            <v>USD</v>
          </cell>
          <cell r="L230" t="str">
            <v>중국</v>
          </cell>
          <cell r="M230" t="str">
            <v>김준국</v>
          </cell>
          <cell r="N230">
            <v>1</v>
          </cell>
          <cell r="O230" t="str">
            <v>휴대폰</v>
          </cell>
          <cell r="P230" t="str">
            <v>연결기준</v>
          </cell>
          <cell r="S230">
            <v>0</v>
          </cell>
          <cell r="X230">
            <v>0</v>
          </cell>
          <cell r="AC230">
            <v>0</v>
          </cell>
          <cell r="AH230">
            <v>0</v>
          </cell>
          <cell r="AM230">
            <v>0</v>
          </cell>
          <cell r="AR230">
            <v>0</v>
          </cell>
          <cell r="AT230">
            <v>0</v>
          </cell>
          <cell r="AU230">
            <v>0</v>
          </cell>
          <cell r="AW230">
            <v>0</v>
          </cell>
          <cell r="AY230">
            <v>0</v>
          </cell>
          <cell r="AZ230">
            <v>0</v>
          </cell>
          <cell r="BB230">
            <v>0</v>
          </cell>
          <cell r="BD230">
            <v>0</v>
          </cell>
          <cell r="BE230">
            <v>0</v>
          </cell>
          <cell r="BG230">
            <v>0</v>
          </cell>
          <cell r="BI230">
            <v>0</v>
          </cell>
          <cell r="BJ230">
            <v>0</v>
          </cell>
          <cell r="BL230">
            <v>0</v>
          </cell>
          <cell r="BN230">
            <v>0</v>
          </cell>
          <cell r="BO230">
            <v>0</v>
          </cell>
          <cell r="BQ230">
            <v>0</v>
          </cell>
          <cell r="BS230">
            <v>0</v>
          </cell>
          <cell r="BT230">
            <v>0</v>
          </cell>
          <cell r="BV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</row>
        <row r="231">
          <cell r="A231" t="str">
            <v>휴.CRM2</v>
          </cell>
          <cell r="B231" t="str">
            <v>국산</v>
          </cell>
          <cell r="C231" t="str">
            <v>각형</v>
          </cell>
          <cell r="D231" t="str">
            <v>Cell</v>
          </cell>
          <cell r="E231" t="str">
            <v>523443</v>
          </cell>
          <cell r="F231" t="str">
            <v>523443A1(H/P)</v>
          </cell>
          <cell r="G231" t="str">
            <v>523443A1</v>
          </cell>
          <cell r="H231" t="str">
            <v>Philips</v>
          </cell>
          <cell r="I231" t="str">
            <v>SHENZHEN XWODA ELECT</v>
          </cell>
          <cell r="J231" t="str">
            <v>직수출</v>
          </cell>
          <cell r="K231" t="str">
            <v>USD</v>
          </cell>
          <cell r="L231" t="str">
            <v>중국</v>
          </cell>
          <cell r="M231" t="str">
            <v>김준국</v>
          </cell>
          <cell r="N231">
            <v>1</v>
          </cell>
          <cell r="O231" t="str">
            <v>휴대폰</v>
          </cell>
          <cell r="P231" t="str">
            <v>연결기준</v>
          </cell>
          <cell r="AM231">
            <v>0</v>
          </cell>
          <cell r="AQ231">
            <v>1.8</v>
          </cell>
          <cell r="AR231">
            <v>20810</v>
          </cell>
          <cell r="AS231">
            <v>20810</v>
          </cell>
          <cell r="AT231">
            <v>37458</v>
          </cell>
          <cell r="AU231">
            <v>34648650</v>
          </cell>
          <cell r="AV231">
            <v>1.8</v>
          </cell>
          <cell r="AW231">
            <v>30000</v>
          </cell>
          <cell r="AX231">
            <v>30000</v>
          </cell>
          <cell r="AY231">
            <v>54000</v>
          </cell>
          <cell r="AZ231">
            <v>49680000</v>
          </cell>
          <cell r="BA231">
            <v>1.8</v>
          </cell>
          <cell r="BB231">
            <v>30000</v>
          </cell>
          <cell r="BC231">
            <v>30000</v>
          </cell>
          <cell r="BD231">
            <v>54000</v>
          </cell>
          <cell r="BE231">
            <v>49680000</v>
          </cell>
          <cell r="BF231">
            <v>1.78</v>
          </cell>
          <cell r="BG231">
            <v>30000</v>
          </cell>
          <cell r="BH231">
            <v>30000</v>
          </cell>
          <cell r="BI231">
            <v>53400</v>
          </cell>
          <cell r="BJ231">
            <v>49128000</v>
          </cell>
          <cell r="BK231">
            <v>1.78</v>
          </cell>
          <cell r="BL231">
            <v>30000</v>
          </cell>
          <cell r="BM231">
            <v>30000</v>
          </cell>
          <cell r="BN231">
            <v>53400</v>
          </cell>
          <cell r="BO231">
            <v>49395000</v>
          </cell>
          <cell r="BP231">
            <v>1.78</v>
          </cell>
          <cell r="BQ231">
            <v>30000</v>
          </cell>
          <cell r="BR231">
            <v>30000</v>
          </cell>
          <cell r="BS231">
            <v>53400</v>
          </cell>
          <cell r="BT231">
            <v>49395000</v>
          </cell>
          <cell r="BV231">
            <v>0</v>
          </cell>
          <cell r="BX231">
            <v>0</v>
          </cell>
          <cell r="BY231">
            <v>0</v>
          </cell>
          <cell r="BZ231">
            <v>170810</v>
          </cell>
          <cell r="CA231">
            <v>170810</v>
          </cell>
          <cell r="CB231">
            <v>305658</v>
          </cell>
          <cell r="CC231">
            <v>281926650</v>
          </cell>
        </row>
        <row r="232">
          <cell r="A232" t="str">
            <v>휴.CRM2</v>
          </cell>
          <cell r="B232" t="str">
            <v>국산</v>
          </cell>
          <cell r="C232" t="str">
            <v>각형</v>
          </cell>
          <cell r="D232" t="str">
            <v>Cell</v>
          </cell>
          <cell r="E232" t="str">
            <v>423048</v>
          </cell>
          <cell r="F232" t="str">
            <v>423048A1</v>
          </cell>
          <cell r="G232" t="str">
            <v>423048A1</v>
          </cell>
          <cell r="H232" t="str">
            <v>Philips</v>
          </cell>
          <cell r="I232" t="str">
            <v>SHENZHEN XWODA ELECT</v>
          </cell>
          <cell r="J232" t="str">
            <v>직수출</v>
          </cell>
          <cell r="K232" t="str">
            <v>USD</v>
          </cell>
          <cell r="L232" t="str">
            <v>중국</v>
          </cell>
          <cell r="M232" t="str">
            <v>김준국</v>
          </cell>
          <cell r="N232">
            <v>1</v>
          </cell>
          <cell r="O232" t="str">
            <v>휴대폰</v>
          </cell>
          <cell r="P232" t="str">
            <v>연결기준</v>
          </cell>
          <cell r="S232">
            <v>0</v>
          </cell>
          <cell r="X232">
            <v>0</v>
          </cell>
          <cell r="AC232">
            <v>0</v>
          </cell>
          <cell r="AH232">
            <v>0</v>
          </cell>
          <cell r="AM232">
            <v>0</v>
          </cell>
          <cell r="AR232">
            <v>0</v>
          </cell>
          <cell r="AT232">
            <v>0</v>
          </cell>
          <cell r="AU232">
            <v>0</v>
          </cell>
          <cell r="AW232">
            <v>0</v>
          </cell>
          <cell r="AY232">
            <v>0</v>
          </cell>
          <cell r="AZ232">
            <v>0</v>
          </cell>
          <cell r="BB232">
            <v>0</v>
          </cell>
          <cell r="BD232">
            <v>0</v>
          </cell>
          <cell r="BE232">
            <v>0</v>
          </cell>
          <cell r="BG232">
            <v>0</v>
          </cell>
          <cell r="BI232">
            <v>0</v>
          </cell>
          <cell r="BJ232">
            <v>0</v>
          </cell>
          <cell r="BL232">
            <v>0</v>
          </cell>
          <cell r="BN232">
            <v>0</v>
          </cell>
          <cell r="BO232">
            <v>0</v>
          </cell>
          <cell r="BQ232">
            <v>0</v>
          </cell>
          <cell r="BS232">
            <v>0</v>
          </cell>
          <cell r="BT232">
            <v>0</v>
          </cell>
          <cell r="BV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</row>
        <row r="233">
          <cell r="A233" t="str">
            <v>휴.CRM2</v>
          </cell>
          <cell r="B233" t="str">
            <v>국산</v>
          </cell>
          <cell r="C233" t="str">
            <v>각형</v>
          </cell>
          <cell r="D233" t="str">
            <v>Cell</v>
          </cell>
          <cell r="E233" t="str">
            <v>423450</v>
          </cell>
          <cell r="F233" t="str">
            <v>423450C1(H/P)</v>
          </cell>
          <cell r="G233" t="str">
            <v>423450C1(H/P)</v>
          </cell>
          <cell r="H233" t="str">
            <v>Philips</v>
          </cell>
          <cell r="I233" t="str">
            <v>Sangda</v>
          </cell>
          <cell r="J233" t="str">
            <v>직수출</v>
          </cell>
          <cell r="K233" t="str">
            <v>USD</v>
          </cell>
          <cell r="L233" t="str">
            <v>중국</v>
          </cell>
          <cell r="M233" t="str">
            <v>김준국</v>
          </cell>
          <cell r="N233">
            <v>1</v>
          </cell>
          <cell r="O233" t="str">
            <v>휴대폰</v>
          </cell>
          <cell r="P233" t="str">
            <v>연결기준</v>
          </cell>
          <cell r="AR233">
            <v>0</v>
          </cell>
          <cell r="AT233">
            <v>0</v>
          </cell>
          <cell r="AU233">
            <v>0</v>
          </cell>
          <cell r="AW233">
            <v>0</v>
          </cell>
          <cell r="AY233">
            <v>0</v>
          </cell>
          <cell r="AZ233">
            <v>0</v>
          </cell>
          <cell r="BB233">
            <v>0</v>
          </cell>
          <cell r="BD233">
            <v>0</v>
          </cell>
          <cell r="BE233">
            <v>0</v>
          </cell>
          <cell r="BG233">
            <v>0</v>
          </cell>
          <cell r="BI233">
            <v>0</v>
          </cell>
          <cell r="BJ233">
            <v>0</v>
          </cell>
          <cell r="BK233">
            <v>1.7</v>
          </cell>
          <cell r="BL233">
            <v>15000</v>
          </cell>
          <cell r="BM233">
            <v>15000</v>
          </cell>
          <cell r="BN233">
            <v>25500</v>
          </cell>
          <cell r="BO233">
            <v>23587500</v>
          </cell>
          <cell r="BP233">
            <v>1.7</v>
          </cell>
          <cell r="BQ233">
            <v>15000</v>
          </cell>
          <cell r="BR233">
            <v>15000</v>
          </cell>
          <cell r="BS233">
            <v>25500</v>
          </cell>
          <cell r="BT233">
            <v>23587500</v>
          </cell>
          <cell r="BV233">
            <v>0</v>
          </cell>
          <cell r="BX233">
            <v>0</v>
          </cell>
          <cell r="BY233">
            <v>0</v>
          </cell>
          <cell r="BZ233">
            <v>30000</v>
          </cell>
          <cell r="CA233">
            <v>30000</v>
          </cell>
          <cell r="CB233">
            <v>51000</v>
          </cell>
          <cell r="CC233">
            <v>47175000</v>
          </cell>
        </row>
        <row r="234">
          <cell r="A234" t="str">
            <v>휴.CRM2</v>
          </cell>
          <cell r="B234" t="str">
            <v>국산</v>
          </cell>
          <cell r="C234" t="str">
            <v>각형</v>
          </cell>
          <cell r="D234" t="str">
            <v>Cell</v>
          </cell>
          <cell r="E234" t="str">
            <v>423443</v>
          </cell>
          <cell r="F234" t="str">
            <v>423443A1(H/P)</v>
          </cell>
          <cell r="G234" t="str">
            <v>423443A1(H/P)</v>
          </cell>
          <cell r="H234" t="str">
            <v>Philips</v>
          </cell>
          <cell r="I234" t="str">
            <v>SHENZHEN XWODA ELECT</v>
          </cell>
          <cell r="J234" t="str">
            <v>직수출</v>
          </cell>
          <cell r="K234" t="str">
            <v>USD</v>
          </cell>
          <cell r="L234" t="str">
            <v>중국</v>
          </cell>
          <cell r="M234" t="str">
            <v>김준국</v>
          </cell>
          <cell r="N234">
            <v>1</v>
          </cell>
          <cell r="O234" t="str">
            <v>휴대폰</v>
          </cell>
          <cell r="P234" t="str">
            <v>연결기준</v>
          </cell>
          <cell r="AQ234">
            <v>1.88</v>
          </cell>
          <cell r="AR234">
            <v>10100</v>
          </cell>
          <cell r="AS234">
            <v>10100</v>
          </cell>
          <cell r="AT234">
            <v>18988</v>
          </cell>
          <cell r="AU234">
            <v>17563900</v>
          </cell>
          <cell r="AV234">
            <v>1.88</v>
          </cell>
          <cell r="AW234">
            <v>15000</v>
          </cell>
          <cell r="AX234">
            <v>15000</v>
          </cell>
          <cell r="AY234">
            <v>28200</v>
          </cell>
          <cell r="AZ234">
            <v>25944000</v>
          </cell>
          <cell r="BA234">
            <v>1.88</v>
          </cell>
          <cell r="BB234">
            <v>15000</v>
          </cell>
          <cell r="BC234">
            <v>15000</v>
          </cell>
          <cell r="BD234">
            <v>28200</v>
          </cell>
          <cell r="BE234">
            <v>25944000</v>
          </cell>
          <cell r="BF234">
            <v>1.88</v>
          </cell>
          <cell r="BG234">
            <v>15000</v>
          </cell>
          <cell r="BH234">
            <v>15000</v>
          </cell>
          <cell r="BI234">
            <v>28200</v>
          </cell>
          <cell r="BJ234">
            <v>25944000</v>
          </cell>
          <cell r="BL234">
            <v>0</v>
          </cell>
          <cell r="BN234">
            <v>0</v>
          </cell>
          <cell r="BO234">
            <v>0</v>
          </cell>
          <cell r="BQ234">
            <v>0</v>
          </cell>
          <cell r="BS234">
            <v>0</v>
          </cell>
          <cell r="BT234">
            <v>0</v>
          </cell>
          <cell r="BV234">
            <v>0</v>
          </cell>
          <cell r="BX234">
            <v>0</v>
          </cell>
          <cell r="BY234">
            <v>0</v>
          </cell>
          <cell r="BZ234">
            <v>55100</v>
          </cell>
          <cell r="CA234">
            <v>55100</v>
          </cell>
          <cell r="CB234">
            <v>103588</v>
          </cell>
          <cell r="CC234">
            <v>95395900</v>
          </cell>
        </row>
        <row r="235">
          <cell r="A235" t="str">
            <v>휴.CRM2</v>
          </cell>
          <cell r="B235" t="str">
            <v>국산</v>
          </cell>
          <cell r="C235" t="str">
            <v>각형</v>
          </cell>
          <cell r="D235" t="str">
            <v>Cell</v>
          </cell>
          <cell r="E235" t="str">
            <v>423443</v>
          </cell>
          <cell r="F235" t="str">
            <v>423443A1(H/P)</v>
          </cell>
          <cell r="G235" t="str">
            <v>423443A1(H/P)</v>
          </cell>
          <cell r="H235" t="str">
            <v>SHENZHEN XWODA ELECT</v>
          </cell>
          <cell r="I235" t="str">
            <v>SHENZHEN XWODA ELECT</v>
          </cell>
          <cell r="J235" t="str">
            <v>직수출</v>
          </cell>
          <cell r="K235" t="str">
            <v>USD</v>
          </cell>
          <cell r="L235" t="str">
            <v>중국</v>
          </cell>
          <cell r="M235" t="str">
            <v>김준국</v>
          </cell>
          <cell r="N235">
            <v>1</v>
          </cell>
          <cell r="O235" t="str">
            <v>휴대폰</v>
          </cell>
          <cell r="P235" t="str">
            <v>연결기준</v>
          </cell>
          <cell r="R235">
            <v>1.9</v>
          </cell>
          <cell r="S235">
            <v>200</v>
          </cell>
          <cell r="T235">
            <v>200</v>
          </cell>
          <cell r="U235">
            <v>380</v>
          </cell>
          <cell r="V235">
            <v>357000</v>
          </cell>
          <cell r="X235">
            <v>0</v>
          </cell>
          <cell r="AC235">
            <v>0</v>
          </cell>
          <cell r="AG235">
            <v>1.9</v>
          </cell>
          <cell r="AH235">
            <v>180</v>
          </cell>
          <cell r="AI235">
            <v>180</v>
          </cell>
          <cell r="AJ235">
            <v>342</v>
          </cell>
          <cell r="AK235">
            <v>322000</v>
          </cell>
          <cell r="AL235">
            <v>1.9</v>
          </cell>
          <cell r="AM235">
            <v>400</v>
          </cell>
          <cell r="AN235">
            <v>400</v>
          </cell>
          <cell r="AO235">
            <v>760</v>
          </cell>
          <cell r="AP235">
            <v>706000</v>
          </cell>
          <cell r="AR235">
            <v>0</v>
          </cell>
          <cell r="AT235">
            <v>0</v>
          </cell>
          <cell r="AU235">
            <v>0</v>
          </cell>
          <cell r="AW235">
            <v>0</v>
          </cell>
          <cell r="AY235">
            <v>0</v>
          </cell>
          <cell r="AZ235">
            <v>0</v>
          </cell>
          <cell r="BB235">
            <v>0</v>
          </cell>
          <cell r="BD235">
            <v>0</v>
          </cell>
          <cell r="BE235">
            <v>0</v>
          </cell>
          <cell r="BG235">
            <v>0</v>
          </cell>
          <cell r="BI235">
            <v>0</v>
          </cell>
          <cell r="BJ235">
            <v>0</v>
          </cell>
          <cell r="BL235">
            <v>0</v>
          </cell>
          <cell r="BN235">
            <v>0</v>
          </cell>
          <cell r="BO235">
            <v>0</v>
          </cell>
          <cell r="BQ235">
            <v>0</v>
          </cell>
          <cell r="BS235">
            <v>0</v>
          </cell>
          <cell r="BT235">
            <v>0</v>
          </cell>
          <cell r="BV235">
            <v>0</v>
          </cell>
          <cell r="BX235">
            <v>0</v>
          </cell>
          <cell r="BY235">
            <v>0</v>
          </cell>
          <cell r="BZ235">
            <v>780</v>
          </cell>
          <cell r="CA235">
            <v>780</v>
          </cell>
          <cell r="CB235">
            <v>1482</v>
          </cell>
          <cell r="CC235">
            <v>1385000</v>
          </cell>
        </row>
        <row r="236">
          <cell r="A236" t="str">
            <v>휴.CRM2</v>
          </cell>
          <cell r="B236" t="str">
            <v>국산</v>
          </cell>
          <cell r="C236" t="str">
            <v>원통형</v>
          </cell>
          <cell r="D236" t="str">
            <v>Cell</v>
          </cell>
          <cell r="E236" t="str">
            <v>018650</v>
          </cell>
          <cell r="F236" t="str">
            <v>018650S2</v>
          </cell>
          <cell r="G236" t="str">
            <v>018650S2</v>
          </cell>
          <cell r="H236" t="str">
            <v>Saft</v>
          </cell>
          <cell r="I236" t="str">
            <v>Mitsui France</v>
          </cell>
          <cell r="J236" t="str">
            <v>직수출</v>
          </cell>
          <cell r="K236" t="str">
            <v>USD</v>
          </cell>
          <cell r="L236" t="str">
            <v>유럽</v>
          </cell>
          <cell r="M236" t="str">
            <v>김준국</v>
          </cell>
          <cell r="N236">
            <v>1</v>
          </cell>
          <cell r="O236" t="str">
            <v>기타</v>
          </cell>
          <cell r="P236" t="str">
            <v>연결기준</v>
          </cell>
          <cell r="R236">
            <v>2.4</v>
          </cell>
          <cell r="S236">
            <v>11000</v>
          </cell>
          <cell r="T236">
            <v>11000</v>
          </cell>
          <cell r="U236">
            <v>26400</v>
          </cell>
          <cell r="V236">
            <v>24584000</v>
          </cell>
          <cell r="W236">
            <v>2.4</v>
          </cell>
          <cell r="X236">
            <v>20000</v>
          </cell>
          <cell r="Y236">
            <v>20000</v>
          </cell>
          <cell r="Z236">
            <v>48000</v>
          </cell>
          <cell r="AA236">
            <v>44974000</v>
          </cell>
          <cell r="AB236">
            <v>2.4</v>
          </cell>
          <cell r="AC236">
            <v>1000</v>
          </cell>
          <cell r="AD236">
            <v>1000</v>
          </cell>
          <cell r="AE236">
            <v>2400</v>
          </cell>
          <cell r="AF236">
            <v>2273000</v>
          </cell>
          <cell r="AG236">
            <v>2.35</v>
          </cell>
          <cell r="AH236">
            <v>1000</v>
          </cell>
          <cell r="AI236">
            <v>1000</v>
          </cell>
          <cell r="AJ236">
            <v>2350</v>
          </cell>
          <cell r="AK236">
            <v>2180000</v>
          </cell>
          <cell r="AM236">
            <v>0</v>
          </cell>
          <cell r="AQ236">
            <v>2.4</v>
          </cell>
          <cell r="AR236">
            <v>10000</v>
          </cell>
          <cell r="AS236">
            <v>10000</v>
          </cell>
          <cell r="AT236">
            <v>24000</v>
          </cell>
          <cell r="AU236">
            <v>22200000</v>
          </cell>
          <cell r="AV236">
            <v>2.4</v>
          </cell>
          <cell r="AW236">
            <v>10000</v>
          </cell>
          <cell r="AX236">
            <v>10000</v>
          </cell>
          <cell r="AY236">
            <v>24000</v>
          </cell>
          <cell r="AZ236">
            <v>22080000</v>
          </cell>
          <cell r="BB236">
            <v>0</v>
          </cell>
          <cell r="BD236">
            <v>0</v>
          </cell>
          <cell r="BE236">
            <v>0</v>
          </cell>
          <cell r="BF236">
            <v>2.4</v>
          </cell>
          <cell r="BG236">
            <v>0</v>
          </cell>
          <cell r="BI236">
            <v>0</v>
          </cell>
          <cell r="BJ236">
            <v>0</v>
          </cell>
          <cell r="BK236">
            <v>2.4</v>
          </cell>
          <cell r="BL236">
            <v>0</v>
          </cell>
          <cell r="BN236">
            <v>0</v>
          </cell>
          <cell r="BO236">
            <v>0</v>
          </cell>
          <cell r="BP236">
            <v>2.4</v>
          </cell>
          <cell r="BQ236">
            <v>0</v>
          </cell>
          <cell r="BS236">
            <v>0</v>
          </cell>
          <cell r="BT236">
            <v>0</v>
          </cell>
          <cell r="BU236">
            <v>2.4</v>
          </cell>
          <cell r="BV236">
            <v>0</v>
          </cell>
          <cell r="BX236">
            <v>0</v>
          </cell>
          <cell r="BY236">
            <v>0</v>
          </cell>
          <cell r="BZ236">
            <v>53000</v>
          </cell>
          <cell r="CA236">
            <v>53000</v>
          </cell>
          <cell r="CB236">
            <v>127150</v>
          </cell>
          <cell r="CC236">
            <v>118291000</v>
          </cell>
        </row>
        <row r="237">
          <cell r="A237" t="str">
            <v>휴.CRM2</v>
          </cell>
          <cell r="B237" t="str">
            <v>국산</v>
          </cell>
          <cell r="C237" t="str">
            <v>원통형</v>
          </cell>
          <cell r="D237" t="str">
            <v>Cell</v>
          </cell>
          <cell r="E237" t="str">
            <v>018650</v>
          </cell>
          <cell r="F237" t="str">
            <v>018650S3</v>
          </cell>
          <cell r="G237" t="str">
            <v>018650S3</v>
          </cell>
          <cell r="H237" t="str">
            <v>Saft</v>
          </cell>
          <cell r="I237" t="str">
            <v>Mitsui France</v>
          </cell>
          <cell r="J237" t="str">
            <v>직수출</v>
          </cell>
          <cell r="K237" t="str">
            <v>USD</v>
          </cell>
          <cell r="L237" t="str">
            <v>유럽</v>
          </cell>
          <cell r="M237" t="str">
            <v>김준국</v>
          </cell>
          <cell r="N237">
            <v>1</v>
          </cell>
          <cell r="O237" t="str">
            <v>기타</v>
          </cell>
          <cell r="P237" t="str">
            <v>연결기준</v>
          </cell>
          <cell r="AC237">
            <v>0</v>
          </cell>
          <cell r="AH237">
            <v>0</v>
          </cell>
          <cell r="AM237">
            <v>0</v>
          </cell>
          <cell r="AR237">
            <v>0</v>
          </cell>
          <cell r="AT237">
            <v>0</v>
          </cell>
          <cell r="AU237">
            <v>0</v>
          </cell>
          <cell r="AW237">
            <v>0</v>
          </cell>
          <cell r="AY237">
            <v>0</v>
          </cell>
          <cell r="AZ237">
            <v>0</v>
          </cell>
          <cell r="BA237">
            <v>2.4</v>
          </cell>
          <cell r="BB237">
            <v>10000</v>
          </cell>
          <cell r="BC237">
            <v>10000</v>
          </cell>
          <cell r="BD237">
            <v>24000</v>
          </cell>
          <cell r="BE237">
            <v>22080000</v>
          </cell>
          <cell r="BF237">
            <v>2.4</v>
          </cell>
          <cell r="BG237">
            <v>10000</v>
          </cell>
          <cell r="BH237">
            <v>10000</v>
          </cell>
          <cell r="BI237">
            <v>24000</v>
          </cell>
          <cell r="BJ237">
            <v>22080000</v>
          </cell>
          <cell r="BK237">
            <v>2.4</v>
          </cell>
          <cell r="BL237">
            <v>10000</v>
          </cell>
          <cell r="BM237">
            <v>10000</v>
          </cell>
          <cell r="BN237">
            <v>24000</v>
          </cell>
          <cell r="BO237">
            <v>22200000</v>
          </cell>
          <cell r="BP237">
            <v>2.4</v>
          </cell>
          <cell r="BQ237">
            <v>10000</v>
          </cell>
          <cell r="BR237">
            <v>10000</v>
          </cell>
          <cell r="BS237">
            <v>24000</v>
          </cell>
          <cell r="BT237">
            <v>22200000</v>
          </cell>
          <cell r="BU237">
            <v>2.4</v>
          </cell>
          <cell r="BV237">
            <v>10000</v>
          </cell>
          <cell r="BW237">
            <v>10000</v>
          </cell>
          <cell r="BX237">
            <v>24000</v>
          </cell>
          <cell r="BY237">
            <v>22200000</v>
          </cell>
          <cell r="BZ237">
            <v>50000</v>
          </cell>
          <cell r="CA237">
            <v>50000</v>
          </cell>
          <cell r="CB237">
            <v>120000</v>
          </cell>
          <cell r="CC237">
            <v>110760000</v>
          </cell>
        </row>
        <row r="238">
          <cell r="A238" t="str">
            <v>휴.CRM2</v>
          </cell>
          <cell r="B238" t="str">
            <v>국산</v>
          </cell>
          <cell r="C238" t="str">
            <v>각형</v>
          </cell>
          <cell r="D238" t="str">
            <v>Cell</v>
          </cell>
          <cell r="E238" t="str">
            <v>423048</v>
          </cell>
          <cell r="F238" t="str">
            <v>423048A1</v>
          </cell>
          <cell r="G238" t="str">
            <v>423048A1</v>
          </cell>
          <cell r="H238" t="str">
            <v>Saft</v>
          </cell>
          <cell r="I238" t="str">
            <v>Mitsui France</v>
          </cell>
          <cell r="J238" t="str">
            <v>직수출</v>
          </cell>
          <cell r="K238" t="str">
            <v>USD</v>
          </cell>
          <cell r="L238" t="str">
            <v>유럽</v>
          </cell>
          <cell r="M238" t="str">
            <v>김준국</v>
          </cell>
          <cell r="N238">
            <v>1</v>
          </cell>
          <cell r="O238" t="str">
            <v>기타</v>
          </cell>
          <cell r="P238" t="str">
            <v>연결기준</v>
          </cell>
          <cell r="S238">
            <v>0</v>
          </cell>
          <cell r="X238">
            <v>0</v>
          </cell>
          <cell r="AC238">
            <v>0</v>
          </cell>
          <cell r="AH238">
            <v>0</v>
          </cell>
          <cell r="AM238">
            <v>0</v>
          </cell>
          <cell r="AR238">
            <v>0</v>
          </cell>
          <cell r="AT238">
            <v>0</v>
          </cell>
          <cell r="AU238">
            <v>0</v>
          </cell>
          <cell r="AW238">
            <v>0</v>
          </cell>
          <cell r="AY238">
            <v>0</v>
          </cell>
          <cell r="AZ238">
            <v>0</v>
          </cell>
          <cell r="BB238">
            <v>0</v>
          </cell>
          <cell r="BD238">
            <v>0</v>
          </cell>
          <cell r="BE238">
            <v>0</v>
          </cell>
          <cell r="BG238">
            <v>0</v>
          </cell>
          <cell r="BI238">
            <v>0</v>
          </cell>
          <cell r="BJ238">
            <v>0</v>
          </cell>
          <cell r="BL238">
            <v>0</v>
          </cell>
          <cell r="BN238">
            <v>0</v>
          </cell>
          <cell r="BO238">
            <v>0</v>
          </cell>
          <cell r="BQ238">
            <v>0</v>
          </cell>
          <cell r="BS238">
            <v>0</v>
          </cell>
          <cell r="BT238">
            <v>0</v>
          </cell>
          <cell r="BV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</row>
        <row r="239">
          <cell r="A239" t="str">
            <v>휴.CRM2</v>
          </cell>
          <cell r="B239" t="str">
            <v>국산</v>
          </cell>
          <cell r="C239" t="str">
            <v>각형</v>
          </cell>
          <cell r="D239" t="str">
            <v>Cell</v>
          </cell>
          <cell r="E239" t="str">
            <v>633048</v>
          </cell>
          <cell r="F239" t="str">
            <v>633048A1</v>
          </cell>
          <cell r="G239" t="str">
            <v>633048A1</v>
          </cell>
          <cell r="H239" t="str">
            <v>Saft</v>
          </cell>
          <cell r="I239" t="str">
            <v>Mitsui France</v>
          </cell>
          <cell r="J239" t="str">
            <v>직수출</v>
          </cell>
          <cell r="K239" t="str">
            <v>USD</v>
          </cell>
          <cell r="L239" t="str">
            <v>유럽</v>
          </cell>
          <cell r="M239" t="str">
            <v>김준국</v>
          </cell>
          <cell r="N239">
            <v>1</v>
          </cell>
          <cell r="O239" t="str">
            <v>기타</v>
          </cell>
          <cell r="P239" t="str">
            <v>연결기준</v>
          </cell>
          <cell r="R239">
            <v>1.69</v>
          </cell>
          <cell r="S239">
            <v>400</v>
          </cell>
          <cell r="T239">
            <v>400</v>
          </cell>
          <cell r="U239">
            <v>676</v>
          </cell>
          <cell r="V239">
            <v>629000</v>
          </cell>
          <cell r="X239">
            <v>0</v>
          </cell>
          <cell r="AB239">
            <v>1.69</v>
          </cell>
          <cell r="AC239">
            <v>6500</v>
          </cell>
          <cell r="AD239">
            <v>6500</v>
          </cell>
          <cell r="AE239">
            <v>10985</v>
          </cell>
          <cell r="AF239">
            <v>10403000</v>
          </cell>
          <cell r="AH239">
            <v>0</v>
          </cell>
          <cell r="AM239">
            <v>0</v>
          </cell>
          <cell r="AR239">
            <v>0</v>
          </cell>
          <cell r="AT239">
            <v>0</v>
          </cell>
          <cell r="AU239">
            <v>0</v>
          </cell>
          <cell r="AW239">
            <v>0</v>
          </cell>
          <cell r="AY239">
            <v>0</v>
          </cell>
          <cell r="AZ239">
            <v>0</v>
          </cell>
          <cell r="BB239">
            <v>0</v>
          </cell>
          <cell r="BD239">
            <v>0</v>
          </cell>
          <cell r="BE239">
            <v>0</v>
          </cell>
          <cell r="BG239">
            <v>0</v>
          </cell>
          <cell r="BI239">
            <v>0</v>
          </cell>
          <cell r="BJ239">
            <v>0</v>
          </cell>
          <cell r="BL239">
            <v>0</v>
          </cell>
          <cell r="BN239">
            <v>0</v>
          </cell>
          <cell r="BO239">
            <v>0</v>
          </cell>
          <cell r="BQ239">
            <v>0</v>
          </cell>
          <cell r="BS239">
            <v>0</v>
          </cell>
          <cell r="BT239">
            <v>0</v>
          </cell>
          <cell r="BV239">
            <v>0</v>
          </cell>
          <cell r="BX239">
            <v>0</v>
          </cell>
          <cell r="BY239">
            <v>0</v>
          </cell>
          <cell r="BZ239">
            <v>6900</v>
          </cell>
          <cell r="CA239">
            <v>6900</v>
          </cell>
          <cell r="CB239">
            <v>11661</v>
          </cell>
          <cell r="CC239">
            <v>11032000</v>
          </cell>
        </row>
        <row r="240">
          <cell r="A240" t="str">
            <v>휴.CRM2</v>
          </cell>
          <cell r="B240" t="str">
            <v>국산</v>
          </cell>
          <cell r="C240" t="str">
            <v>각형</v>
          </cell>
          <cell r="D240" t="str">
            <v>Cell</v>
          </cell>
          <cell r="E240" t="str">
            <v>523443</v>
          </cell>
          <cell r="F240" t="str">
            <v>523443A1(H/P)</v>
          </cell>
          <cell r="G240" t="str">
            <v>523443A1(H/P)</v>
          </cell>
          <cell r="H240" t="str">
            <v>TWS</v>
          </cell>
          <cell r="I240" t="str">
            <v>Amoi</v>
          </cell>
          <cell r="J240" t="str">
            <v>직수출</v>
          </cell>
          <cell r="K240" t="str">
            <v>USD</v>
          </cell>
          <cell r="L240" t="str">
            <v>유럽</v>
          </cell>
          <cell r="M240" t="str">
            <v>김준국</v>
          </cell>
          <cell r="N240">
            <v>1</v>
          </cell>
          <cell r="O240" t="str">
            <v>기타</v>
          </cell>
          <cell r="P240" t="str">
            <v>연결기준</v>
          </cell>
          <cell r="S240">
            <v>0</v>
          </cell>
          <cell r="X240">
            <v>0</v>
          </cell>
          <cell r="AC240">
            <v>0</v>
          </cell>
          <cell r="AH240">
            <v>0</v>
          </cell>
          <cell r="AM240">
            <v>0</v>
          </cell>
          <cell r="AQ240">
            <v>1.73</v>
          </cell>
          <cell r="AR240">
            <v>21280</v>
          </cell>
          <cell r="AS240">
            <v>21280</v>
          </cell>
          <cell r="AT240">
            <v>36814.400000000001</v>
          </cell>
          <cell r="AU240">
            <v>34053320</v>
          </cell>
          <cell r="AV240">
            <v>1.73</v>
          </cell>
          <cell r="AW240">
            <v>30000</v>
          </cell>
          <cell r="AX240">
            <v>30000</v>
          </cell>
          <cell r="AY240">
            <v>51900</v>
          </cell>
          <cell r="AZ240">
            <v>47748000</v>
          </cell>
          <cell r="BA240">
            <v>1.73</v>
          </cell>
          <cell r="BB240">
            <v>30000</v>
          </cell>
          <cell r="BC240">
            <v>30000</v>
          </cell>
          <cell r="BD240">
            <v>51900</v>
          </cell>
          <cell r="BE240">
            <v>47748000</v>
          </cell>
          <cell r="BF240">
            <v>1.73</v>
          </cell>
          <cell r="BG240">
            <v>30000</v>
          </cell>
          <cell r="BH240">
            <v>30000</v>
          </cell>
          <cell r="BI240">
            <v>51900</v>
          </cell>
          <cell r="BJ240">
            <v>47748000</v>
          </cell>
          <cell r="BK240">
            <v>1.73</v>
          </cell>
          <cell r="BL240">
            <v>30000</v>
          </cell>
          <cell r="BM240">
            <v>30000</v>
          </cell>
          <cell r="BN240">
            <v>51900</v>
          </cell>
          <cell r="BO240">
            <v>48007500</v>
          </cell>
          <cell r="BP240">
            <v>1.73</v>
          </cell>
          <cell r="BQ240">
            <v>30000</v>
          </cell>
          <cell r="BR240">
            <v>30000</v>
          </cell>
          <cell r="BS240">
            <v>51900</v>
          </cell>
          <cell r="BT240">
            <v>48007500</v>
          </cell>
          <cell r="BV240">
            <v>0</v>
          </cell>
          <cell r="BX240">
            <v>0</v>
          </cell>
          <cell r="BY240">
            <v>0</v>
          </cell>
          <cell r="BZ240">
            <v>171280</v>
          </cell>
          <cell r="CA240">
            <v>171280</v>
          </cell>
          <cell r="CB240">
            <v>296314.40000000002</v>
          </cell>
          <cell r="CC240">
            <v>273312320</v>
          </cell>
        </row>
        <row r="241">
          <cell r="A241" t="str">
            <v>휴.CRM2</v>
          </cell>
          <cell r="B241" t="str">
            <v>국산</v>
          </cell>
          <cell r="C241" t="str">
            <v>각형</v>
          </cell>
          <cell r="D241" t="str">
            <v>Cell</v>
          </cell>
          <cell r="E241" t="str">
            <v>423443</v>
          </cell>
          <cell r="F241" t="str">
            <v>423443A1(H/P)</v>
          </cell>
          <cell r="G241" t="str">
            <v>423443A1(H/P)</v>
          </cell>
          <cell r="H241" t="str">
            <v>ZTE</v>
          </cell>
          <cell r="I241" t="str">
            <v>ETERNAL</v>
          </cell>
          <cell r="J241" t="str">
            <v>직수출</v>
          </cell>
          <cell r="K241" t="str">
            <v>USD</v>
          </cell>
          <cell r="L241" t="str">
            <v>유럽</v>
          </cell>
          <cell r="M241" t="str">
            <v>김준국</v>
          </cell>
          <cell r="N241">
            <v>1</v>
          </cell>
          <cell r="O241" t="str">
            <v>기타</v>
          </cell>
          <cell r="P241" t="str">
            <v>연결기준</v>
          </cell>
          <cell r="R241">
            <v>1.9</v>
          </cell>
          <cell r="S241">
            <v>5000</v>
          </cell>
          <cell r="T241">
            <v>5000</v>
          </cell>
          <cell r="U241">
            <v>9500</v>
          </cell>
          <cell r="V241">
            <v>8895000</v>
          </cell>
          <cell r="W241">
            <v>1.9</v>
          </cell>
          <cell r="X241">
            <v>36500</v>
          </cell>
          <cell r="Y241">
            <v>36500</v>
          </cell>
          <cell r="Z241">
            <v>69350</v>
          </cell>
          <cell r="AA241">
            <v>65099000</v>
          </cell>
          <cell r="AB241">
            <v>1.9</v>
          </cell>
          <cell r="AC241">
            <v>23000</v>
          </cell>
          <cell r="AD241">
            <v>23000</v>
          </cell>
          <cell r="AE241">
            <v>43700</v>
          </cell>
          <cell r="AF241">
            <v>41436000</v>
          </cell>
          <cell r="AG241">
            <v>1.9000043176028669</v>
          </cell>
          <cell r="AH241">
            <v>23161</v>
          </cell>
          <cell r="AI241">
            <v>23161</v>
          </cell>
          <cell r="AJ241">
            <v>44006</v>
          </cell>
          <cell r="AK241">
            <v>40785000</v>
          </cell>
          <cell r="AM241">
            <v>0</v>
          </cell>
          <cell r="AQ241">
            <v>1.9</v>
          </cell>
          <cell r="AR241">
            <v>0</v>
          </cell>
          <cell r="AT241">
            <v>0</v>
          </cell>
          <cell r="AU241">
            <v>0</v>
          </cell>
          <cell r="AV241">
            <v>1.9</v>
          </cell>
          <cell r="AW241">
            <v>0</v>
          </cell>
          <cell r="AY241">
            <v>0</v>
          </cell>
          <cell r="AZ241">
            <v>0</v>
          </cell>
          <cell r="BB241">
            <v>0</v>
          </cell>
          <cell r="BD241">
            <v>0</v>
          </cell>
          <cell r="BE241">
            <v>0</v>
          </cell>
          <cell r="BG241">
            <v>0</v>
          </cell>
          <cell r="BI241">
            <v>0</v>
          </cell>
          <cell r="BJ241">
            <v>0</v>
          </cell>
          <cell r="BK241">
            <v>1.85</v>
          </cell>
          <cell r="BL241">
            <v>15000</v>
          </cell>
          <cell r="BM241">
            <v>15000</v>
          </cell>
          <cell r="BN241">
            <v>27750</v>
          </cell>
          <cell r="BO241">
            <v>25668750</v>
          </cell>
          <cell r="BP241">
            <v>1.85</v>
          </cell>
          <cell r="BQ241">
            <v>15000</v>
          </cell>
          <cell r="BR241">
            <v>15000</v>
          </cell>
          <cell r="BS241">
            <v>27750</v>
          </cell>
          <cell r="BT241">
            <v>25668750</v>
          </cell>
          <cell r="BV241">
            <v>0</v>
          </cell>
          <cell r="BX241">
            <v>0</v>
          </cell>
          <cell r="BY241">
            <v>0</v>
          </cell>
          <cell r="BZ241">
            <v>117661</v>
          </cell>
          <cell r="CA241">
            <v>117661</v>
          </cell>
          <cell r="CB241">
            <v>222056</v>
          </cell>
          <cell r="CC241">
            <v>207552500</v>
          </cell>
        </row>
        <row r="242">
          <cell r="A242" t="str">
            <v>휴.CRM2</v>
          </cell>
          <cell r="B242" t="str">
            <v>국산</v>
          </cell>
          <cell r="C242" t="str">
            <v>각형</v>
          </cell>
          <cell r="D242" t="str">
            <v>Cell</v>
          </cell>
          <cell r="E242" t="str">
            <v>523443</v>
          </cell>
          <cell r="F242" t="str">
            <v>523443L1(H/P)</v>
          </cell>
          <cell r="G242" t="str">
            <v>523443L1(H/P)</v>
          </cell>
          <cell r="H242" t="str">
            <v>ZTE</v>
          </cell>
          <cell r="I242" t="str">
            <v>ETERNAL</v>
          </cell>
          <cell r="J242" t="str">
            <v>직수출</v>
          </cell>
          <cell r="K242" t="str">
            <v>USD</v>
          </cell>
          <cell r="L242" t="str">
            <v>유럽</v>
          </cell>
          <cell r="M242" t="str">
            <v>김준국</v>
          </cell>
          <cell r="N242">
            <v>1</v>
          </cell>
          <cell r="O242" t="str">
            <v>기타</v>
          </cell>
          <cell r="P242" t="str">
            <v>연결기준</v>
          </cell>
          <cell r="R242">
            <v>1.92</v>
          </cell>
          <cell r="S242">
            <v>5000</v>
          </cell>
          <cell r="T242">
            <v>5000</v>
          </cell>
          <cell r="U242">
            <v>9600</v>
          </cell>
          <cell r="V242">
            <v>8988000</v>
          </cell>
          <cell r="X242">
            <v>0</v>
          </cell>
          <cell r="AC242">
            <v>0</v>
          </cell>
          <cell r="AG242">
            <v>1.92</v>
          </cell>
          <cell r="AH242">
            <v>23700</v>
          </cell>
          <cell r="AI242">
            <v>23700</v>
          </cell>
          <cell r="AJ242">
            <v>45504</v>
          </cell>
          <cell r="AK242">
            <v>42250000</v>
          </cell>
          <cell r="AL242">
            <v>1.92</v>
          </cell>
          <cell r="AM242">
            <v>21900</v>
          </cell>
          <cell r="AN242">
            <v>21900</v>
          </cell>
          <cell r="AO242">
            <v>42048</v>
          </cell>
          <cell r="AP242">
            <v>38932000</v>
          </cell>
          <cell r="AQ242">
            <v>1.92</v>
          </cell>
          <cell r="AR242">
            <v>0</v>
          </cell>
          <cell r="AT242">
            <v>0</v>
          </cell>
          <cell r="AU242">
            <v>0</v>
          </cell>
          <cell r="AV242">
            <v>1.92</v>
          </cell>
          <cell r="AW242">
            <v>0</v>
          </cell>
          <cell r="AY242">
            <v>0</v>
          </cell>
          <cell r="AZ242">
            <v>0</v>
          </cell>
          <cell r="BB242">
            <v>0</v>
          </cell>
          <cell r="BD242">
            <v>0</v>
          </cell>
          <cell r="BE242">
            <v>0</v>
          </cell>
          <cell r="BG242">
            <v>0</v>
          </cell>
          <cell r="BI242">
            <v>0</v>
          </cell>
          <cell r="BJ242">
            <v>0</v>
          </cell>
          <cell r="BL242">
            <v>0</v>
          </cell>
          <cell r="BN242">
            <v>0</v>
          </cell>
          <cell r="BO242">
            <v>0</v>
          </cell>
          <cell r="BQ242">
            <v>0</v>
          </cell>
          <cell r="BS242">
            <v>0</v>
          </cell>
          <cell r="BT242">
            <v>0</v>
          </cell>
          <cell r="BV242">
            <v>0</v>
          </cell>
          <cell r="BX242">
            <v>0</v>
          </cell>
          <cell r="BY242">
            <v>0</v>
          </cell>
          <cell r="BZ242">
            <v>50600</v>
          </cell>
          <cell r="CA242">
            <v>50600</v>
          </cell>
          <cell r="CB242">
            <v>97152</v>
          </cell>
          <cell r="CC242">
            <v>90170000</v>
          </cell>
        </row>
        <row r="243">
          <cell r="A243" t="str">
            <v>휴.CRM2</v>
          </cell>
          <cell r="B243" t="str">
            <v>국산</v>
          </cell>
          <cell r="C243" t="str">
            <v>각형</v>
          </cell>
          <cell r="D243" t="str">
            <v>Cell</v>
          </cell>
          <cell r="E243" t="str">
            <v>103450</v>
          </cell>
          <cell r="F243" t="str">
            <v>103450A1</v>
          </cell>
          <cell r="G243" t="str">
            <v>103450A1</v>
          </cell>
          <cell r="H243" t="str">
            <v>Mpower</v>
          </cell>
          <cell r="I243" t="str">
            <v>Mitsui France</v>
          </cell>
          <cell r="J243" t="str">
            <v>직수출</v>
          </cell>
          <cell r="K243" t="str">
            <v>USD</v>
          </cell>
          <cell r="L243" t="str">
            <v>유럽</v>
          </cell>
          <cell r="M243" t="str">
            <v>김준국</v>
          </cell>
          <cell r="N243">
            <v>1</v>
          </cell>
          <cell r="O243" t="str">
            <v>기타</v>
          </cell>
          <cell r="P243" t="str">
            <v>연결기준</v>
          </cell>
          <cell r="S243">
            <v>0</v>
          </cell>
          <cell r="X243">
            <v>0</v>
          </cell>
          <cell r="AB243">
            <v>3.8</v>
          </cell>
          <cell r="AC243">
            <v>600</v>
          </cell>
          <cell r="AD243">
            <v>600</v>
          </cell>
          <cell r="AE243">
            <v>2280</v>
          </cell>
          <cell r="AF243">
            <v>2140000</v>
          </cell>
          <cell r="AH243">
            <v>0</v>
          </cell>
          <cell r="AM243">
            <v>0</v>
          </cell>
          <cell r="AR243">
            <v>0</v>
          </cell>
          <cell r="AT243">
            <v>0</v>
          </cell>
          <cell r="AU243">
            <v>0</v>
          </cell>
          <cell r="AW243">
            <v>0</v>
          </cell>
          <cell r="AY243">
            <v>0</v>
          </cell>
          <cell r="AZ243">
            <v>0</v>
          </cell>
          <cell r="BB243">
            <v>0</v>
          </cell>
          <cell r="BD243">
            <v>0</v>
          </cell>
          <cell r="BE243">
            <v>0</v>
          </cell>
          <cell r="BG243">
            <v>0</v>
          </cell>
          <cell r="BI243">
            <v>0</v>
          </cell>
          <cell r="BJ243">
            <v>0</v>
          </cell>
          <cell r="BL243">
            <v>0</v>
          </cell>
          <cell r="BN243">
            <v>0</v>
          </cell>
          <cell r="BO243">
            <v>0</v>
          </cell>
          <cell r="BQ243">
            <v>0</v>
          </cell>
          <cell r="BS243">
            <v>0</v>
          </cell>
          <cell r="BT243">
            <v>0</v>
          </cell>
          <cell r="BV243">
            <v>0</v>
          </cell>
          <cell r="BX243">
            <v>0</v>
          </cell>
          <cell r="BY243">
            <v>0</v>
          </cell>
          <cell r="BZ243">
            <v>600</v>
          </cell>
          <cell r="CA243">
            <v>600</v>
          </cell>
          <cell r="CB243">
            <v>2280</v>
          </cell>
          <cell r="CC243">
            <v>2140000</v>
          </cell>
        </row>
        <row r="244">
          <cell r="A244" t="str">
            <v>휴.CRM2</v>
          </cell>
          <cell r="B244" t="str">
            <v>국산</v>
          </cell>
          <cell r="C244" t="str">
            <v>원통형</v>
          </cell>
          <cell r="D244" t="str">
            <v>Cell</v>
          </cell>
          <cell r="E244" t="str">
            <v>018650</v>
          </cell>
          <cell r="F244" t="str">
            <v>018650S3</v>
          </cell>
          <cell r="G244" t="str">
            <v>018650S3</v>
          </cell>
          <cell r="H244" t="str">
            <v>Mpower</v>
          </cell>
          <cell r="I244" t="str">
            <v>Mitsui France</v>
          </cell>
          <cell r="J244" t="str">
            <v>직수출</v>
          </cell>
          <cell r="K244" t="str">
            <v>USD</v>
          </cell>
          <cell r="L244" t="str">
            <v>유럽</v>
          </cell>
          <cell r="M244" t="str">
            <v>김준국</v>
          </cell>
          <cell r="N244">
            <v>1</v>
          </cell>
          <cell r="O244" t="str">
            <v>기타</v>
          </cell>
          <cell r="P244" t="str">
            <v>연결기준</v>
          </cell>
          <cell r="S244">
            <v>0</v>
          </cell>
          <cell r="X244">
            <v>0</v>
          </cell>
          <cell r="AC244">
            <v>0</v>
          </cell>
          <cell r="AH244">
            <v>0</v>
          </cell>
          <cell r="AM244">
            <v>0</v>
          </cell>
          <cell r="AQ244">
            <v>3.04</v>
          </cell>
          <cell r="AR244">
            <v>0</v>
          </cell>
          <cell r="AT244">
            <v>0</v>
          </cell>
          <cell r="AU244">
            <v>0</v>
          </cell>
          <cell r="AW244">
            <v>0</v>
          </cell>
          <cell r="AY244">
            <v>0</v>
          </cell>
          <cell r="AZ244">
            <v>0</v>
          </cell>
          <cell r="BB244">
            <v>0</v>
          </cell>
          <cell r="BD244">
            <v>0</v>
          </cell>
          <cell r="BE244">
            <v>0</v>
          </cell>
          <cell r="BG244">
            <v>0</v>
          </cell>
          <cell r="BI244">
            <v>0</v>
          </cell>
          <cell r="BJ244">
            <v>0</v>
          </cell>
          <cell r="BL244">
            <v>0</v>
          </cell>
          <cell r="BN244">
            <v>0</v>
          </cell>
          <cell r="BO244">
            <v>0</v>
          </cell>
          <cell r="BQ244">
            <v>0</v>
          </cell>
          <cell r="BS244">
            <v>0</v>
          </cell>
          <cell r="BT244">
            <v>0</v>
          </cell>
          <cell r="BV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</row>
        <row r="245">
          <cell r="A245" t="str">
            <v>휴.CRM2</v>
          </cell>
          <cell r="B245" t="str">
            <v>국산</v>
          </cell>
          <cell r="C245" t="str">
            <v>원통형</v>
          </cell>
          <cell r="D245" t="str">
            <v>Cell</v>
          </cell>
          <cell r="E245" t="str">
            <v>018650</v>
          </cell>
          <cell r="F245" t="str">
            <v>018650A2</v>
          </cell>
          <cell r="G245" t="str">
            <v>018650A2</v>
          </cell>
          <cell r="H245" t="str">
            <v>Saft</v>
          </cell>
          <cell r="I245" t="str">
            <v>Saft</v>
          </cell>
          <cell r="J245" t="str">
            <v>직수출</v>
          </cell>
          <cell r="K245" t="str">
            <v>USD</v>
          </cell>
          <cell r="L245" t="str">
            <v>유럽</v>
          </cell>
          <cell r="M245" t="str">
            <v>김준국</v>
          </cell>
          <cell r="N245">
            <v>1</v>
          </cell>
          <cell r="O245" t="str">
            <v>기타</v>
          </cell>
          <cell r="P245" t="str">
            <v>연결기준</v>
          </cell>
          <cell r="R245">
            <v>3.04</v>
          </cell>
          <cell r="S245">
            <v>7000</v>
          </cell>
          <cell r="T245">
            <v>7000</v>
          </cell>
          <cell r="U245">
            <v>21280</v>
          </cell>
          <cell r="V245">
            <v>19905000</v>
          </cell>
          <cell r="W245">
            <v>3.04</v>
          </cell>
          <cell r="X245">
            <v>1000</v>
          </cell>
          <cell r="Y245">
            <v>1000</v>
          </cell>
          <cell r="Z245">
            <v>3040</v>
          </cell>
          <cell r="AA245">
            <v>2849000</v>
          </cell>
          <cell r="AB245">
            <v>3.04</v>
          </cell>
          <cell r="AC245">
            <v>11000</v>
          </cell>
          <cell r="AD245">
            <v>11000</v>
          </cell>
          <cell r="AE245">
            <v>33440</v>
          </cell>
          <cell r="AF245">
            <v>31566000</v>
          </cell>
          <cell r="AG245">
            <v>2.8967741935483873</v>
          </cell>
          <cell r="AH245">
            <v>12400</v>
          </cell>
          <cell r="AI245">
            <v>12400</v>
          </cell>
          <cell r="AJ245">
            <v>35920</v>
          </cell>
          <cell r="AK245">
            <v>33430000</v>
          </cell>
          <cell r="AM245">
            <v>0</v>
          </cell>
          <cell r="AQ245">
            <v>3.04</v>
          </cell>
          <cell r="AR245">
            <v>7000</v>
          </cell>
          <cell r="AS245">
            <v>7000</v>
          </cell>
          <cell r="AT245">
            <v>21280</v>
          </cell>
          <cell r="AU245">
            <v>19684000</v>
          </cell>
          <cell r="AV245">
            <v>3.04</v>
          </cell>
          <cell r="AW245">
            <v>10000</v>
          </cell>
          <cell r="AX245">
            <v>10000</v>
          </cell>
          <cell r="AY245">
            <v>30400</v>
          </cell>
          <cell r="AZ245">
            <v>27968000</v>
          </cell>
          <cell r="BA245">
            <v>3.04</v>
          </cell>
          <cell r="BB245">
            <v>10000</v>
          </cell>
          <cell r="BC245">
            <v>10000</v>
          </cell>
          <cell r="BD245">
            <v>30400</v>
          </cell>
          <cell r="BE245">
            <v>27968000</v>
          </cell>
          <cell r="BF245">
            <v>3.04</v>
          </cell>
          <cell r="BG245">
            <v>10000</v>
          </cell>
          <cell r="BH245">
            <v>10000</v>
          </cell>
          <cell r="BI245">
            <v>30400</v>
          </cell>
          <cell r="BJ245">
            <v>27968000</v>
          </cell>
          <cell r="BK245">
            <v>3.04</v>
          </cell>
          <cell r="BL245">
            <v>10000</v>
          </cell>
          <cell r="BM245">
            <v>10000</v>
          </cell>
          <cell r="BN245">
            <v>30400</v>
          </cell>
          <cell r="BO245">
            <v>28120000</v>
          </cell>
          <cell r="BP245">
            <v>3.04</v>
          </cell>
          <cell r="BQ245">
            <v>10000</v>
          </cell>
          <cell r="BR245">
            <v>10000</v>
          </cell>
          <cell r="BS245">
            <v>30400</v>
          </cell>
          <cell r="BT245">
            <v>28120000</v>
          </cell>
          <cell r="BV245">
            <v>0</v>
          </cell>
          <cell r="BX245">
            <v>0</v>
          </cell>
          <cell r="BY245">
            <v>0</v>
          </cell>
          <cell r="BZ245">
            <v>88400</v>
          </cell>
          <cell r="CA245">
            <v>88400</v>
          </cell>
          <cell r="CB245">
            <v>266960</v>
          </cell>
          <cell r="CC245">
            <v>247578000</v>
          </cell>
        </row>
        <row r="246">
          <cell r="A246" t="str">
            <v>휴.CRM2</v>
          </cell>
          <cell r="B246" t="str">
            <v>국산</v>
          </cell>
          <cell r="C246" t="str">
            <v>원통형</v>
          </cell>
          <cell r="D246" t="str">
            <v>Cell</v>
          </cell>
          <cell r="E246" t="str">
            <v>018650</v>
          </cell>
          <cell r="F246" t="str">
            <v>018650B2</v>
          </cell>
          <cell r="G246" t="str">
            <v>018650B2</v>
          </cell>
          <cell r="H246" t="str">
            <v>Saft</v>
          </cell>
          <cell r="I246" t="str">
            <v>Saft</v>
          </cell>
          <cell r="J246" t="str">
            <v>수출로컬</v>
          </cell>
          <cell r="K246" t="str">
            <v>USD</v>
          </cell>
          <cell r="L246" t="str">
            <v>기타</v>
          </cell>
          <cell r="M246" t="str">
            <v>김준국</v>
          </cell>
          <cell r="N246">
            <v>1</v>
          </cell>
          <cell r="O246" t="str">
            <v>기타</v>
          </cell>
          <cell r="P246" t="str">
            <v>연결기준</v>
          </cell>
          <cell r="R246">
            <v>3.15</v>
          </cell>
          <cell r="S246">
            <v>5000</v>
          </cell>
          <cell r="T246">
            <v>5000</v>
          </cell>
          <cell r="U246">
            <v>15750</v>
          </cell>
          <cell r="V246">
            <v>14805000</v>
          </cell>
          <cell r="W246">
            <v>3.45</v>
          </cell>
          <cell r="X246">
            <v>1000</v>
          </cell>
          <cell r="Y246">
            <v>1000</v>
          </cell>
          <cell r="Z246">
            <v>3450</v>
          </cell>
          <cell r="AA246">
            <v>3234000</v>
          </cell>
          <cell r="AC246">
            <v>0</v>
          </cell>
          <cell r="AH246">
            <v>0</v>
          </cell>
          <cell r="AM246">
            <v>0</v>
          </cell>
          <cell r="AQ246">
            <v>3.45</v>
          </cell>
          <cell r="AR246">
            <v>1000</v>
          </cell>
          <cell r="AS246">
            <v>1000</v>
          </cell>
          <cell r="AT246">
            <v>3450</v>
          </cell>
          <cell r="AU246">
            <v>3191250</v>
          </cell>
          <cell r="AW246">
            <v>0</v>
          </cell>
          <cell r="AY246">
            <v>0</v>
          </cell>
          <cell r="AZ246">
            <v>0</v>
          </cell>
          <cell r="BB246">
            <v>0</v>
          </cell>
          <cell r="BD246">
            <v>0</v>
          </cell>
          <cell r="BE246">
            <v>0</v>
          </cell>
          <cell r="BG246">
            <v>0</v>
          </cell>
          <cell r="BI246">
            <v>0</v>
          </cell>
          <cell r="BJ246">
            <v>0</v>
          </cell>
          <cell r="BL246">
            <v>0</v>
          </cell>
          <cell r="BN246">
            <v>0</v>
          </cell>
          <cell r="BO246">
            <v>0</v>
          </cell>
          <cell r="BQ246">
            <v>0</v>
          </cell>
          <cell r="BS246">
            <v>0</v>
          </cell>
          <cell r="BT246">
            <v>0</v>
          </cell>
          <cell r="BV246">
            <v>0</v>
          </cell>
          <cell r="BX246">
            <v>0</v>
          </cell>
          <cell r="BY246">
            <v>0</v>
          </cell>
          <cell r="BZ246">
            <v>7000</v>
          </cell>
          <cell r="CA246">
            <v>7000</v>
          </cell>
          <cell r="CB246">
            <v>22650</v>
          </cell>
          <cell r="CC246">
            <v>21230250</v>
          </cell>
        </row>
        <row r="247">
          <cell r="A247" t="str">
            <v>휴.CRM2</v>
          </cell>
          <cell r="B247" t="str">
            <v>국산</v>
          </cell>
          <cell r="C247" t="str">
            <v>각형</v>
          </cell>
          <cell r="D247" t="str">
            <v>Cell</v>
          </cell>
          <cell r="E247" t="str">
            <v>423443</v>
          </cell>
          <cell r="F247" t="str">
            <v>423443Z1(I/P)</v>
          </cell>
          <cell r="G247" t="str">
            <v>423443Z1(I/P)</v>
          </cell>
          <cell r="H247" t="str">
            <v>Phantom Electronics</v>
          </cell>
          <cell r="I247" t="str">
            <v>Phantom Electronics</v>
          </cell>
          <cell r="J247" t="str">
            <v>직수출</v>
          </cell>
          <cell r="K247" t="str">
            <v>USD</v>
          </cell>
          <cell r="L247" t="str">
            <v>유럽</v>
          </cell>
          <cell r="M247" t="str">
            <v>김준국</v>
          </cell>
          <cell r="N247">
            <v>1</v>
          </cell>
          <cell r="O247" t="str">
            <v>휴대폰</v>
          </cell>
          <cell r="P247" t="str">
            <v>연결기준</v>
          </cell>
          <cell r="S247">
            <v>0</v>
          </cell>
          <cell r="X247">
            <v>0</v>
          </cell>
          <cell r="AC247">
            <v>0</v>
          </cell>
          <cell r="AH247">
            <v>0</v>
          </cell>
          <cell r="AM247">
            <v>0</v>
          </cell>
          <cell r="AQ247">
            <v>1.7</v>
          </cell>
          <cell r="AR247">
            <v>13600</v>
          </cell>
          <cell r="AS247">
            <v>13600</v>
          </cell>
          <cell r="AT247">
            <v>23120</v>
          </cell>
          <cell r="AU247">
            <v>21386000</v>
          </cell>
          <cell r="AW247">
            <v>0</v>
          </cell>
          <cell r="AY247">
            <v>0</v>
          </cell>
          <cell r="AZ247">
            <v>0</v>
          </cell>
          <cell r="BB247">
            <v>0</v>
          </cell>
          <cell r="BD247">
            <v>0</v>
          </cell>
          <cell r="BE247">
            <v>0</v>
          </cell>
          <cell r="BG247">
            <v>0</v>
          </cell>
          <cell r="BI247">
            <v>0</v>
          </cell>
          <cell r="BJ247">
            <v>0</v>
          </cell>
          <cell r="BL247">
            <v>0</v>
          </cell>
          <cell r="BN247">
            <v>0</v>
          </cell>
          <cell r="BO247">
            <v>0</v>
          </cell>
          <cell r="BQ247">
            <v>0</v>
          </cell>
          <cell r="BS247">
            <v>0</v>
          </cell>
          <cell r="BT247">
            <v>0</v>
          </cell>
          <cell r="BV247">
            <v>0</v>
          </cell>
          <cell r="BX247">
            <v>0</v>
          </cell>
          <cell r="BY247">
            <v>0</v>
          </cell>
          <cell r="BZ247">
            <v>13600</v>
          </cell>
          <cell r="CA247">
            <v>13600</v>
          </cell>
          <cell r="CB247">
            <v>23120</v>
          </cell>
          <cell r="CC247">
            <v>21386000</v>
          </cell>
        </row>
        <row r="248">
          <cell r="A248" t="str">
            <v>휴.CRM2</v>
          </cell>
          <cell r="B248" t="str">
            <v>국산</v>
          </cell>
          <cell r="C248" t="str">
            <v>각형</v>
          </cell>
          <cell r="D248" t="str">
            <v>Cell</v>
          </cell>
          <cell r="E248" t="str">
            <v>523443</v>
          </cell>
          <cell r="F248" t="str">
            <v>523443A1(H/P)</v>
          </cell>
          <cell r="G248" t="str">
            <v>523443A1(H/P)</v>
          </cell>
          <cell r="H248" t="str">
            <v>UTStarcom</v>
          </cell>
          <cell r="I248" t="str">
            <v>Power logics</v>
          </cell>
          <cell r="J248" t="str">
            <v>직수출</v>
          </cell>
          <cell r="K248" t="str">
            <v>USD</v>
          </cell>
          <cell r="L248" t="str">
            <v>중국</v>
          </cell>
          <cell r="M248" t="str">
            <v>김준국</v>
          </cell>
          <cell r="N248">
            <v>1</v>
          </cell>
          <cell r="O248" t="str">
            <v>기타</v>
          </cell>
          <cell r="P248" t="str">
            <v>연결기준</v>
          </cell>
          <cell r="S248">
            <v>0</v>
          </cell>
          <cell r="X248">
            <v>0</v>
          </cell>
          <cell r="AC248">
            <v>0</v>
          </cell>
          <cell r="AH248">
            <v>0</v>
          </cell>
          <cell r="AL248">
            <v>1.65</v>
          </cell>
          <cell r="AM248">
            <v>2000</v>
          </cell>
          <cell r="AN248">
            <v>2000</v>
          </cell>
          <cell r="AO248">
            <v>3300</v>
          </cell>
          <cell r="AP248">
            <v>3051000</v>
          </cell>
          <cell r="AQ248">
            <v>1.65</v>
          </cell>
          <cell r="AR248">
            <v>92000</v>
          </cell>
          <cell r="AS248">
            <v>92000</v>
          </cell>
          <cell r="AT248">
            <v>151800</v>
          </cell>
          <cell r="AU248">
            <v>140415000</v>
          </cell>
          <cell r="AV248">
            <v>1.65</v>
          </cell>
          <cell r="AW248">
            <v>150000</v>
          </cell>
          <cell r="AX248">
            <v>150000</v>
          </cell>
          <cell r="AY248">
            <v>247500</v>
          </cell>
          <cell r="AZ248">
            <v>227700000</v>
          </cell>
          <cell r="BA248">
            <v>1.65</v>
          </cell>
          <cell r="BB248">
            <v>200000</v>
          </cell>
          <cell r="BC248">
            <v>200000</v>
          </cell>
          <cell r="BD248">
            <v>330000</v>
          </cell>
          <cell r="BE248">
            <v>303600000</v>
          </cell>
          <cell r="BF248">
            <v>1.65</v>
          </cell>
          <cell r="BG248">
            <v>200000</v>
          </cell>
          <cell r="BH248">
            <v>200000</v>
          </cell>
          <cell r="BI248">
            <v>330000</v>
          </cell>
          <cell r="BJ248">
            <v>303600000</v>
          </cell>
          <cell r="BK248">
            <v>1.65</v>
          </cell>
          <cell r="BL248">
            <v>200000</v>
          </cell>
          <cell r="BM248">
            <v>200000</v>
          </cell>
          <cell r="BN248">
            <v>330000</v>
          </cell>
          <cell r="BO248">
            <v>305250000</v>
          </cell>
          <cell r="BP248">
            <v>1.65</v>
          </cell>
          <cell r="BQ248">
            <v>200000</v>
          </cell>
          <cell r="BR248">
            <v>200000</v>
          </cell>
          <cell r="BS248">
            <v>330000</v>
          </cell>
          <cell r="BT248">
            <v>305250000</v>
          </cell>
          <cell r="BU248">
            <v>1.65</v>
          </cell>
          <cell r="BV248">
            <v>150000</v>
          </cell>
          <cell r="BW248">
            <v>150000</v>
          </cell>
          <cell r="BX248">
            <v>247500</v>
          </cell>
          <cell r="BY248">
            <v>228937500</v>
          </cell>
          <cell r="BZ248">
            <v>1194000</v>
          </cell>
          <cell r="CA248">
            <v>1194000</v>
          </cell>
          <cell r="CB248">
            <v>1970100</v>
          </cell>
          <cell r="CC248">
            <v>1817803500</v>
          </cell>
        </row>
        <row r="249">
          <cell r="A249" t="str">
            <v>휴.CRM2</v>
          </cell>
          <cell r="B249" t="str">
            <v>국산</v>
          </cell>
          <cell r="C249" t="str">
            <v>각형</v>
          </cell>
          <cell r="D249" t="str">
            <v>Cell</v>
          </cell>
          <cell r="E249" t="str">
            <v>523450</v>
          </cell>
          <cell r="F249" t="str">
            <v>523450C1(I/P)</v>
          </cell>
          <cell r="G249" t="str">
            <v>523450C1(I/P)</v>
          </cell>
          <cell r="H249" t="str">
            <v>UTStarcom</v>
          </cell>
          <cell r="I249" t="str">
            <v>Power logics</v>
          </cell>
          <cell r="J249" t="str">
            <v>직수출</v>
          </cell>
          <cell r="K249" t="str">
            <v>USD</v>
          </cell>
          <cell r="L249" t="str">
            <v>중국</v>
          </cell>
          <cell r="M249" t="str">
            <v>김준국</v>
          </cell>
          <cell r="N249">
            <v>1</v>
          </cell>
          <cell r="O249" t="str">
            <v>기타</v>
          </cell>
          <cell r="P249" t="str">
            <v>연결기준</v>
          </cell>
          <cell r="AG249">
            <v>1.5</v>
          </cell>
          <cell r="AH249">
            <v>40000</v>
          </cell>
          <cell r="AI249">
            <v>40000</v>
          </cell>
          <cell r="AJ249">
            <v>60000</v>
          </cell>
          <cell r="AK249">
            <v>55659000</v>
          </cell>
          <cell r="AM249">
            <v>0</v>
          </cell>
          <cell r="AR249">
            <v>0</v>
          </cell>
          <cell r="AT249">
            <v>0</v>
          </cell>
          <cell r="AU249">
            <v>0</v>
          </cell>
          <cell r="AW249">
            <v>0</v>
          </cell>
          <cell r="AY249">
            <v>0</v>
          </cell>
          <cell r="AZ249">
            <v>0</v>
          </cell>
          <cell r="BB249">
            <v>0</v>
          </cell>
          <cell r="BD249">
            <v>0</v>
          </cell>
          <cell r="BE249">
            <v>0</v>
          </cell>
          <cell r="BG249">
            <v>0</v>
          </cell>
          <cell r="BI249">
            <v>0</v>
          </cell>
          <cell r="BJ249">
            <v>0</v>
          </cell>
          <cell r="BL249">
            <v>0</v>
          </cell>
          <cell r="BN249">
            <v>0</v>
          </cell>
          <cell r="BO249">
            <v>0</v>
          </cell>
          <cell r="BQ249">
            <v>0</v>
          </cell>
          <cell r="BS249">
            <v>0</v>
          </cell>
          <cell r="BT249">
            <v>0</v>
          </cell>
          <cell r="BV249">
            <v>0</v>
          </cell>
          <cell r="BX249">
            <v>0</v>
          </cell>
          <cell r="BY249">
            <v>0</v>
          </cell>
          <cell r="BZ249">
            <v>40000</v>
          </cell>
          <cell r="CA249">
            <v>40000</v>
          </cell>
          <cell r="CB249">
            <v>60000</v>
          </cell>
          <cell r="CC249">
            <v>55659000</v>
          </cell>
        </row>
        <row r="250">
          <cell r="A250" t="str">
            <v>휴.CRM2</v>
          </cell>
          <cell r="B250" t="str">
            <v>국산</v>
          </cell>
          <cell r="C250" t="str">
            <v>각형</v>
          </cell>
          <cell r="D250" t="str">
            <v>Cell</v>
          </cell>
          <cell r="E250" t="str">
            <v>423450</v>
          </cell>
          <cell r="F250" t="str">
            <v>423450C1(I/P)</v>
          </cell>
          <cell r="G250" t="str">
            <v>423450C1(I/P)</v>
          </cell>
          <cell r="H250" t="str">
            <v>UTStarcom</v>
          </cell>
          <cell r="I250" t="str">
            <v>Power logics</v>
          </cell>
          <cell r="J250" t="str">
            <v>직수출</v>
          </cell>
          <cell r="K250" t="str">
            <v>USD</v>
          </cell>
          <cell r="L250" t="str">
            <v>중국</v>
          </cell>
          <cell r="M250" t="str">
            <v>김준국</v>
          </cell>
          <cell r="N250">
            <v>1</v>
          </cell>
          <cell r="O250" t="str">
            <v>기타</v>
          </cell>
          <cell r="P250" t="str">
            <v>연결기준</v>
          </cell>
          <cell r="S250">
            <v>0</v>
          </cell>
          <cell r="X250">
            <v>0</v>
          </cell>
          <cell r="AC250">
            <v>0</v>
          </cell>
          <cell r="AH250">
            <v>0</v>
          </cell>
          <cell r="AM250">
            <v>0</v>
          </cell>
          <cell r="AR250">
            <v>0</v>
          </cell>
          <cell r="AT250">
            <v>0</v>
          </cell>
          <cell r="AU250">
            <v>0</v>
          </cell>
          <cell r="AW250">
            <v>0</v>
          </cell>
          <cell r="AY250">
            <v>0</v>
          </cell>
          <cell r="AZ250">
            <v>0</v>
          </cell>
          <cell r="BB250">
            <v>0</v>
          </cell>
          <cell r="BD250">
            <v>0</v>
          </cell>
          <cell r="BE250">
            <v>0</v>
          </cell>
          <cell r="BF250">
            <v>1.65</v>
          </cell>
          <cell r="BG250">
            <v>50000</v>
          </cell>
          <cell r="BH250">
            <v>50000</v>
          </cell>
          <cell r="BI250">
            <v>82500</v>
          </cell>
          <cell r="BJ250">
            <v>75900000</v>
          </cell>
          <cell r="BK250">
            <v>1.65</v>
          </cell>
          <cell r="BL250">
            <v>50000</v>
          </cell>
          <cell r="BM250">
            <v>50000</v>
          </cell>
          <cell r="BN250">
            <v>82500</v>
          </cell>
          <cell r="BO250">
            <v>76312500</v>
          </cell>
          <cell r="BP250">
            <v>1.65</v>
          </cell>
          <cell r="BQ250">
            <v>50000</v>
          </cell>
          <cell r="BR250">
            <v>50000</v>
          </cell>
          <cell r="BS250">
            <v>82500</v>
          </cell>
          <cell r="BT250">
            <v>76312500</v>
          </cell>
          <cell r="BU250">
            <v>1.65</v>
          </cell>
          <cell r="BV250">
            <v>50000</v>
          </cell>
          <cell r="BW250">
            <v>50000</v>
          </cell>
          <cell r="BX250">
            <v>82500</v>
          </cell>
          <cell r="BY250">
            <v>76312500</v>
          </cell>
          <cell r="BZ250">
            <v>200000</v>
          </cell>
          <cell r="CA250">
            <v>200000</v>
          </cell>
          <cell r="CB250">
            <v>330000</v>
          </cell>
          <cell r="CC250">
            <v>304837500</v>
          </cell>
        </row>
        <row r="251">
          <cell r="A251" t="str">
            <v>휴.CRM2</v>
          </cell>
          <cell r="B251" t="str">
            <v>국산</v>
          </cell>
          <cell r="C251" t="str">
            <v>각형</v>
          </cell>
          <cell r="D251" t="str">
            <v>Cell</v>
          </cell>
          <cell r="E251" t="str">
            <v>363450</v>
          </cell>
          <cell r="F251" t="str">
            <v>363450B1(H/P)</v>
          </cell>
          <cell r="G251" t="str">
            <v>363450B1(H/P)</v>
          </cell>
          <cell r="H251" t="str">
            <v>Lenovo</v>
          </cell>
          <cell r="I251" t="str">
            <v>Scud,TWS</v>
          </cell>
          <cell r="J251" t="str">
            <v>직수출</v>
          </cell>
          <cell r="K251" t="str">
            <v>USD</v>
          </cell>
          <cell r="L251" t="str">
            <v>중국</v>
          </cell>
          <cell r="M251" t="str">
            <v>김준국</v>
          </cell>
          <cell r="N251">
            <v>1</v>
          </cell>
          <cell r="O251" t="str">
            <v>기타</v>
          </cell>
          <cell r="P251" t="str">
            <v>연결기준</v>
          </cell>
          <cell r="R251">
            <v>1.7</v>
          </cell>
          <cell r="S251">
            <v>47520</v>
          </cell>
          <cell r="T251">
            <v>47520</v>
          </cell>
          <cell r="U251">
            <v>80784</v>
          </cell>
          <cell r="V251">
            <v>75846000</v>
          </cell>
          <cell r="X251">
            <v>0</v>
          </cell>
          <cell r="AC251">
            <v>0</v>
          </cell>
          <cell r="AH251">
            <v>0</v>
          </cell>
          <cell r="AM251">
            <v>0</v>
          </cell>
          <cell r="AQ251">
            <v>1.7</v>
          </cell>
          <cell r="AR251">
            <v>0</v>
          </cell>
          <cell r="AT251">
            <v>0</v>
          </cell>
          <cell r="AU251">
            <v>0</v>
          </cell>
          <cell r="AW251">
            <v>0</v>
          </cell>
          <cell r="AY251">
            <v>0</v>
          </cell>
          <cell r="AZ251">
            <v>0</v>
          </cell>
          <cell r="BA251">
            <v>1.7</v>
          </cell>
          <cell r="BB251">
            <v>0</v>
          </cell>
          <cell r="BD251">
            <v>0</v>
          </cell>
          <cell r="BE251">
            <v>0</v>
          </cell>
          <cell r="BG251">
            <v>0</v>
          </cell>
          <cell r="BI251">
            <v>0</v>
          </cell>
          <cell r="BJ251">
            <v>0</v>
          </cell>
          <cell r="BL251">
            <v>0</v>
          </cell>
          <cell r="BN251">
            <v>0</v>
          </cell>
          <cell r="BO251">
            <v>0</v>
          </cell>
          <cell r="BQ251">
            <v>0</v>
          </cell>
          <cell r="BS251">
            <v>0</v>
          </cell>
          <cell r="BT251">
            <v>0</v>
          </cell>
          <cell r="BU251">
            <v>1.65</v>
          </cell>
          <cell r="BV251">
            <v>30000</v>
          </cell>
          <cell r="BW251">
            <v>30000</v>
          </cell>
          <cell r="BX251">
            <v>49500</v>
          </cell>
          <cell r="BY251">
            <v>45787500</v>
          </cell>
          <cell r="BZ251">
            <v>77520</v>
          </cell>
          <cell r="CA251">
            <v>77520</v>
          </cell>
          <cell r="CB251">
            <v>130284</v>
          </cell>
          <cell r="CC251">
            <v>121633500</v>
          </cell>
        </row>
        <row r="252">
          <cell r="A252" t="str">
            <v>휴.CRM2</v>
          </cell>
          <cell r="B252" t="str">
            <v>국산</v>
          </cell>
          <cell r="C252" t="str">
            <v>각형</v>
          </cell>
          <cell r="D252" t="str">
            <v>Cell</v>
          </cell>
          <cell r="E252" t="str">
            <v>423450</v>
          </cell>
          <cell r="F252" t="str">
            <v>423450C1(H/P)</v>
          </cell>
          <cell r="G252" t="str">
            <v>423450C1(H/P)</v>
          </cell>
          <cell r="H252" t="str">
            <v>Scud</v>
          </cell>
          <cell r="I252" t="str">
            <v>Huawei</v>
          </cell>
          <cell r="J252" t="str">
            <v>직수출</v>
          </cell>
          <cell r="K252" t="str">
            <v>USD</v>
          </cell>
          <cell r="L252" t="str">
            <v>중국</v>
          </cell>
          <cell r="M252" t="str">
            <v>김준국</v>
          </cell>
          <cell r="N252">
            <v>1</v>
          </cell>
          <cell r="O252" t="str">
            <v>기타</v>
          </cell>
          <cell r="P252" t="str">
            <v>연결기준</v>
          </cell>
          <cell r="R252">
            <v>1.93</v>
          </cell>
          <cell r="S252">
            <v>400</v>
          </cell>
          <cell r="T252">
            <v>400</v>
          </cell>
          <cell r="U252">
            <v>772</v>
          </cell>
          <cell r="V252">
            <v>725000</v>
          </cell>
          <cell r="X252">
            <v>0</v>
          </cell>
          <cell r="AB252">
            <v>1.7</v>
          </cell>
          <cell r="AC252">
            <v>6000</v>
          </cell>
          <cell r="AD252">
            <v>6000</v>
          </cell>
          <cell r="AE252">
            <v>10200</v>
          </cell>
          <cell r="AF252">
            <v>9574000</v>
          </cell>
          <cell r="AG252">
            <v>1.9297872340425533</v>
          </cell>
          <cell r="AH252">
            <v>470</v>
          </cell>
          <cell r="AI252">
            <v>470</v>
          </cell>
          <cell r="AJ252">
            <v>907</v>
          </cell>
          <cell r="AK252">
            <v>848000</v>
          </cell>
          <cell r="AM252">
            <v>0</v>
          </cell>
          <cell r="AQ252">
            <v>1.66</v>
          </cell>
          <cell r="AR252">
            <v>1420</v>
          </cell>
          <cell r="AS252">
            <v>1420</v>
          </cell>
          <cell r="AT252">
            <v>2357.1999999999998</v>
          </cell>
          <cell r="AU252">
            <v>2180410</v>
          </cell>
          <cell r="AV252">
            <v>1.66</v>
          </cell>
          <cell r="AW252">
            <v>10000</v>
          </cell>
          <cell r="AX252">
            <v>10000</v>
          </cell>
          <cell r="AY252">
            <v>16600</v>
          </cell>
          <cell r="AZ252">
            <v>15272000</v>
          </cell>
          <cell r="BA252">
            <v>1.66</v>
          </cell>
          <cell r="BB252">
            <v>10000</v>
          </cell>
          <cell r="BC252">
            <v>10000</v>
          </cell>
          <cell r="BD252">
            <v>16600</v>
          </cell>
          <cell r="BE252">
            <v>15272000</v>
          </cell>
          <cell r="BF252">
            <v>1.66</v>
          </cell>
          <cell r="BG252">
            <v>10000</v>
          </cell>
          <cell r="BH252">
            <v>10000</v>
          </cell>
          <cell r="BI252">
            <v>16600</v>
          </cell>
          <cell r="BJ252">
            <v>15272000</v>
          </cell>
          <cell r="BK252">
            <v>1.66</v>
          </cell>
          <cell r="BL252">
            <v>10000</v>
          </cell>
          <cell r="BM252">
            <v>10000</v>
          </cell>
          <cell r="BN252">
            <v>16600</v>
          </cell>
          <cell r="BO252">
            <v>15355000</v>
          </cell>
          <cell r="BP252">
            <v>1.66</v>
          </cell>
          <cell r="BQ252">
            <v>10000</v>
          </cell>
          <cell r="BR252">
            <v>10000</v>
          </cell>
          <cell r="BS252">
            <v>16600</v>
          </cell>
          <cell r="BT252">
            <v>15355000</v>
          </cell>
          <cell r="BU252">
            <v>1.7</v>
          </cell>
          <cell r="BV252">
            <v>10000</v>
          </cell>
          <cell r="BW252">
            <v>10000</v>
          </cell>
          <cell r="BX252">
            <v>17000</v>
          </cell>
          <cell r="BY252">
            <v>15725000</v>
          </cell>
          <cell r="BZ252">
            <v>68290</v>
          </cell>
          <cell r="CA252">
            <v>68290</v>
          </cell>
          <cell r="CB252">
            <v>114236.2</v>
          </cell>
          <cell r="CC252">
            <v>105578410</v>
          </cell>
        </row>
        <row r="253">
          <cell r="A253" t="str">
            <v>휴.CRM2</v>
          </cell>
          <cell r="B253" t="str">
            <v>국산</v>
          </cell>
          <cell r="C253" t="str">
            <v>각형</v>
          </cell>
          <cell r="D253" t="str">
            <v>Cell</v>
          </cell>
          <cell r="E253" t="str">
            <v>523443</v>
          </cell>
          <cell r="F253" t="str">
            <v>523443L1(H/P)</v>
          </cell>
          <cell r="G253" t="str">
            <v>523443L1(H/P)</v>
          </cell>
          <cell r="H253" t="str">
            <v>Scud</v>
          </cell>
          <cell r="I253" t="str">
            <v>Scud</v>
          </cell>
          <cell r="J253" t="str">
            <v>직수출</v>
          </cell>
          <cell r="K253" t="str">
            <v>USD</v>
          </cell>
          <cell r="L253" t="str">
            <v>중국</v>
          </cell>
          <cell r="M253" t="str">
            <v>김준국</v>
          </cell>
          <cell r="N253">
            <v>1</v>
          </cell>
          <cell r="O253" t="str">
            <v>기타</v>
          </cell>
          <cell r="P253" t="str">
            <v>연결기준</v>
          </cell>
          <cell r="R253">
            <v>1.9299186023426642</v>
          </cell>
          <cell r="S253">
            <v>5037</v>
          </cell>
          <cell r="T253">
            <v>5037</v>
          </cell>
          <cell r="U253">
            <v>9721</v>
          </cell>
          <cell r="V253">
            <v>9102000</v>
          </cell>
          <cell r="X253">
            <v>0</v>
          </cell>
          <cell r="AB253">
            <v>1.7</v>
          </cell>
          <cell r="AC253">
            <v>6000</v>
          </cell>
          <cell r="AD253">
            <v>6000</v>
          </cell>
          <cell r="AE253">
            <v>10200</v>
          </cell>
          <cell r="AF253">
            <v>9574000</v>
          </cell>
          <cell r="AG253">
            <v>1.9299462044231919</v>
          </cell>
          <cell r="AH253">
            <v>8365</v>
          </cell>
          <cell r="AI253">
            <v>8365</v>
          </cell>
          <cell r="AJ253">
            <v>16144</v>
          </cell>
          <cell r="AK253">
            <v>15092000</v>
          </cell>
          <cell r="AL253">
            <v>1.9300084175084176</v>
          </cell>
          <cell r="AM253">
            <v>23760</v>
          </cell>
          <cell r="AN253">
            <v>23760</v>
          </cell>
          <cell r="AO253">
            <v>45857</v>
          </cell>
          <cell r="AP253">
            <v>42568000</v>
          </cell>
          <cell r="AQ253">
            <v>1.93</v>
          </cell>
          <cell r="AR253">
            <v>16740</v>
          </cell>
          <cell r="AS253">
            <v>16740</v>
          </cell>
          <cell r="AT253">
            <v>32308.2</v>
          </cell>
          <cell r="AU253">
            <v>29885085</v>
          </cell>
          <cell r="AW253">
            <v>0</v>
          </cell>
          <cell r="AY253">
            <v>0</v>
          </cell>
          <cell r="AZ253">
            <v>0</v>
          </cell>
          <cell r="BB253">
            <v>0</v>
          </cell>
          <cell r="BD253">
            <v>0</v>
          </cell>
          <cell r="BE253">
            <v>0</v>
          </cell>
          <cell r="BG253">
            <v>0</v>
          </cell>
          <cell r="BI253">
            <v>0</v>
          </cell>
          <cell r="BJ253">
            <v>0</v>
          </cell>
          <cell r="BK253">
            <v>1.7</v>
          </cell>
          <cell r="BL253">
            <v>10000</v>
          </cell>
          <cell r="BM253">
            <v>10000</v>
          </cell>
          <cell r="BN253">
            <v>17000</v>
          </cell>
          <cell r="BO253">
            <v>15725000</v>
          </cell>
          <cell r="BP253">
            <v>1.7</v>
          </cell>
          <cell r="BQ253">
            <v>10000</v>
          </cell>
          <cell r="BR253">
            <v>10000</v>
          </cell>
          <cell r="BS253">
            <v>17000</v>
          </cell>
          <cell r="BT253">
            <v>15725000</v>
          </cell>
          <cell r="BU253">
            <v>1.7</v>
          </cell>
          <cell r="BV253">
            <v>10000</v>
          </cell>
          <cell r="BW253">
            <v>10000</v>
          </cell>
          <cell r="BX253">
            <v>17000</v>
          </cell>
          <cell r="BY253">
            <v>15725000</v>
          </cell>
          <cell r="BZ253">
            <v>89902</v>
          </cell>
          <cell r="CA253">
            <v>89902</v>
          </cell>
          <cell r="CB253">
            <v>165230.20000000001</v>
          </cell>
          <cell r="CC253">
            <v>153396085</v>
          </cell>
        </row>
        <row r="254">
          <cell r="A254" t="str">
            <v>휴.CRM2</v>
          </cell>
          <cell r="B254" t="str">
            <v>국산</v>
          </cell>
          <cell r="C254" t="str">
            <v>각형</v>
          </cell>
          <cell r="D254" t="str">
            <v>Cell</v>
          </cell>
          <cell r="E254" t="str">
            <v>103450</v>
          </cell>
          <cell r="F254" t="str">
            <v>103450A1</v>
          </cell>
          <cell r="G254" t="str">
            <v>103450A1</v>
          </cell>
          <cell r="H254" t="str">
            <v>Scud</v>
          </cell>
          <cell r="I254" t="str">
            <v>Scud</v>
          </cell>
          <cell r="J254" t="str">
            <v>직수출</v>
          </cell>
          <cell r="K254" t="str">
            <v>USD</v>
          </cell>
          <cell r="L254" t="str">
            <v>중국</v>
          </cell>
          <cell r="M254" t="str">
            <v>김준국</v>
          </cell>
          <cell r="N254">
            <v>1</v>
          </cell>
          <cell r="O254" t="str">
            <v>기타</v>
          </cell>
          <cell r="P254" t="str">
            <v>연결기준</v>
          </cell>
          <cell r="AL254">
            <v>4.5</v>
          </cell>
          <cell r="AM254">
            <v>720</v>
          </cell>
          <cell r="AN254">
            <v>720</v>
          </cell>
          <cell r="AO254">
            <v>3240</v>
          </cell>
          <cell r="AP254">
            <v>3003000</v>
          </cell>
          <cell r="AR254">
            <v>0</v>
          </cell>
          <cell r="AT254">
            <v>0</v>
          </cell>
          <cell r="AU254">
            <v>0</v>
          </cell>
          <cell r="AW254">
            <v>0</v>
          </cell>
          <cell r="AY254">
            <v>0</v>
          </cell>
          <cell r="AZ254">
            <v>0</v>
          </cell>
          <cell r="BB254">
            <v>0</v>
          </cell>
          <cell r="BD254">
            <v>0</v>
          </cell>
          <cell r="BE254">
            <v>0</v>
          </cell>
          <cell r="BG254">
            <v>0</v>
          </cell>
          <cell r="BI254">
            <v>0</v>
          </cell>
          <cell r="BJ254">
            <v>0</v>
          </cell>
          <cell r="BL254">
            <v>0</v>
          </cell>
          <cell r="BN254">
            <v>0</v>
          </cell>
          <cell r="BO254">
            <v>0</v>
          </cell>
          <cell r="BQ254">
            <v>0</v>
          </cell>
          <cell r="BS254">
            <v>0</v>
          </cell>
          <cell r="BT254">
            <v>0</v>
          </cell>
          <cell r="BV254">
            <v>0</v>
          </cell>
          <cell r="BX254">
            <v>0</v>
          </cell>
          <cell r="BY254">
            <v>0</v>
          </cell>
          <cell r="BZ254">
            <v>720</v>
          </cell>
          <cell r="CA254">
            <v>720</v>
          </cell>
          <cell r="CB254">
            <v>3240</v>
          </cell>
          <cell r="CC254">
            <v>3003000</v>
          </cell>
        </row>
        <row r="255">
          <cell r="A255" t="str">
            <v>휴.CRM2</v>
          </cell>
          <cell r="B255" t="str">
            <v>국산</v>
          </cell>
          <cell r="C255" t="str">
            <v>각형</v>
          </cell>
          <cell r="D255" t="str">
            <v>Cell</v>
          </cell>
          <cell r="E255" t="str">
            <v>423450</v>
          </cell>
          <cell r="F255" t="str">
            <v>423450C1(H/P)</v>
          </cell>
          <cell r="G255" t="str">
            <v>423450C1(H/P)</v>
          </cell>
          <cell r="H255" t="str">
            <v>EVE</v>
          </cell>
          <cell r="I255" t="str">
            <v>Tellian</v>
          </cell>
          <cell r="J255" t="str">
            <v>직수출</v>
          </cell>
          <cell r="K255" t="str">
            <v>USD</v>
          </cell>
          <cell r="L255" t="str">
            <v>중국</v>
          </cell>
          <cell r="M255" t="str">
            <v>김준국</v>
          </cell>
          <cell r="N255">
            <v>1</v>
          </cell>
          <cell r="O255" t="str">
            <v>기타</v>
          </cell>
          <cell r="P255" t="str">
            <v>연결기준</v>
          </cell>
          <cell r="AG255">
            <v>1.95</v>
          </cell>
          <cell r="AH255">
            <v>31000</v>
          </cell>
          <cell r="AI255">
            <v>31000</v>
          </cell>
          <cell r="AJ255">
            <v>60450</v>
          </cell>
          <cell r="AK255">
            <v>56304000</v>
          </cell>
          <cell r="AM255">
            <v>0</v>
          </cell>
          <cell r="AR255">
            <v>0</v>
          </cell>
          <cell r="AT255">
            <v>0</v>
          </cell>
          <cell r="AU255">
            <v>0</v>
          </cell>
          <cell r="AW255">
            <v>0</v>
          </cell>
          <cell r="AY255">
            <v>0</v>
          </cell>
          <cell r="AZ255">
            <v>0</v>
          </cell>
          <cell r="BB255">
            <v>0</v>
          </cell>
          <cell r="BD255">
            <v>0</v>
          </cell>
          <cell r="BE255">
            <v>0</v>
          </cell>
          <cell r="BG255">
            <v>0</v>
          </cell>
          <cell r="BI255">
            <v>0</v>
          </cell>
          <cell r="BJ255">
            <v>0</v>
          </cell>
          <cell r="BL255">
            <v>0</v>
          </cell>
          <cell r="BN255">
            <v>0</v>
          </cell>
          <cell r="BO255">
            <v>0</v>
          </cell>
          <cell r="BQ255">
            <v>0</v>
          </cell>
          <cell r="BS255">
            <v>0</v>
          </cell>
          <cell r="BT255">
            <v>0</v>
          </cell>
          <cell r="BV255">
            <v>0</v>
          </cell>
          <cell r="BX255">
            <v>0</v>
          </cell>
          <cell r="BY255">
            <v>0</v>
          </cell>
          <cell r="BZ255">
            <v>31000</v>
          </cell>
          <cell r="CA255">
            <v>31000</v>
          </cell>
          <cell r="CB255">
            <v>60450</v>
          </cell>
          <cell r="CC255">
            <v>56304000</v>
          </cell>
        </row>
        <row r="256">
          <cell r="A256" t="str">
            <v>휴.CRM2</v>
          </cell>
          <cell r="B256" t="str">
            <v>국산</v>
          </cell>
          <cell r="C256" t="str">
            <v>각형</v>
          </cell>
          <cell r="D256" t="str">
            <v>Cell</v>
          </cell>
          <cell r="E256" t="str">
            <v>423450</v>
          </cell>
          <cell r="F256" t="str">
            <v>423450C1(I/P)</v>
          </cell>
          <cell r="G256" t="str">
            <v>423450C1(I/P)</v>
          </cell>
          <cell r="H256" t="str">
            <v>EVE</v>
          </cell>
          <cell r="I256" t="str">
            <v>Tellian</v>
          </cell>
          <cell r="J256" t="str">
            <v>직수출</v>
          </cell>
          <cell r="K256" t="str">
            <v>USD</v>
          </cell>
          <cell r="L256" t="str">
            <v>중국</v>
          </cell>
          <cell r="M256" t="str">
            <v>김준국</v>
          </cell>
          <cell r="N256">
            <v>1</v>
          </cell>
          <cell r="O256" t="str">
            <v>기타</v>
          </cell>
          <cell r="P256" t="str">
            <v>연결기준</v>
          </cell>
          <cell r="AG256">
            <v>1.950014598540146</v>
          </cell>
          <cell r="AH256">
            <v>34250</v>
          </cell>
          <cell r="AI256">
            <v>34250</v>
          </cell>
          <cell r="AJ256">
            <v>66788</v>
          </cell>
          <cell r="AK256">
            <v>62035000</v>
          </cell>
          <cell r="AL256">
            <v>1.9497663551401869</v>
          </cell>
          <cell r="AM256">
            <v>1712</v>
          </cell>
          <cell r="AN256">
            <v>1712</v>
          </cell>
          <cell r="AO256">
            <v>3338</v>
          </cell>
          <cell r="AP256">
            <v>3109000</v>
          </cell>
          <cell r="AQ256">
            <v>1.95</v>
          </cell>
          <cell r="AR256">
            <v>40360</v>
          </cell>
          <cell r="AS256">
            <v>40360</v>
          </cell>
          <cell r="AT256">
            <v>78702</v>
          </cell>
          <cell r="AU256">
            <v>72799350</v>
          </cell>
          <cell r="AV256">
            <v>1.8</v>
          </cell>
          <cell r="AW256">
            <v>25000</v>
          </cell>
          <cell r="AX256">
            <v>25000</v>
          </cell>
          <cell r="AY256">
            <v>45000</v>
          </cell>
          <cell r="AZ256">
            <v>41400000</v>
          </cell>
          <cell r="BA256">
            <v>1.8</v>
          </cell>
          <cell r="BB256">
            <v>25000</v>
          </cell>
          <cell r="BC256">
            <v>25000</v>
          </cell>
          <cell r="BD256">
            <v>45000</v>
          </cell>
          <cell r="BE256">
            <v>41400000</v>
          </cell>
          <cell r="BF256">
            <v>1.8</v>
          </cell>
          <cell r="BG256">
            <v>25000</v>
          </cell>
          <cell r="BH256">
            <v>25000</v>
          </cell>
          <cell r="BI256">
            <v>45000</v>
          </cell>
          <cell r="BJ256">
            <v>41400000</v>
          </cell>
          <cell r="BK256">
            <v>1.8</v>
          </cell>
          <cell r="BL256">
            <v>25000</v>
          </cell>
          <cell r="BM256">
            <v>25000</v>
          </cell>
          <cell r="BN256">
            <v>45000</v>
          </cell>
          <cell r="BO256">
            <v>41625000</v>
          </cell>
          <cell r="BP256">
            <v>1.8</v>
          </cell>
          <cell r="BQ256">
            <v>25000</v>
          </cell>
          <cell r="BR256">
            <v>25000</v>
          </cell>
          <cell r="BS256">
            <v>45000</v>
          </cell>
          <cell r="BT256">
            <v>41625000</v>
          </cell>
          <cell r="BV256">
            <v>0</v>
          </cell>
          <cell r="BX256">
            <v>0</v>
          </cell>
          <cell r="BY256">
            <v>0</v>
          </cell>
          <cell r="BZ256">
            <v>201322</v>
          </cell>
          <cell r="CA256">
            <v>201322</v>
          </cell>
          <cell r="CB256">
            <v>373828</v>
          </cell>
          <cell r="CC256">
            <v>345393350</v>
          </cell>
        </row>
        <row r="257">
          <cell r="A257" t="str">
            <v>휴.CRM2</v>
          </cell>
          <cell r="B257" t="str">
            <v>국산</v>
          </cell>
          <cell r="C257" t="str">
            <v>각형</v>
          </cell>
          <cell r="D257" t="str">
            <v>Cell</v>
          </cell>
          <cell r="E257" t="str">
            <v>423443</v>
          </cell>
          <cell r="F257" t="str">
            <v>423443A1(H/P)</v>
          </cell>
          <cell r="G257" t="str">
            <v>423443A1(H/P)</v>
          </cell>
          <cell r="H257" t="str">
            <v>EVE</v>
          </cell>
          <cell r="I257" t="str">
            <v>Tellian</v>
          </cell>
          <cell r="J257" t="str">
            <v>직수출</v>
          </cell>
          <cell r="K257" t="str">
            <v>USD</v>
          </cell>
          <cell r="L257" t="str">
            <v>중국</v>
          </cell>
          <cell r="M257" t="str">
            <v>김준국</v>
          </cell>
          <cell r="N257">
            <v>1</v>
          </cell>
          <cell r="O257" t="str">
            <v>기타</v>
          </cell>
          <cell r="P257" t="str">
            <v>연결기준</v>
          </cell>
          <cell r="AG257">
            <v>1.980952380952381</v>
          </cell>
          <cell r="AH257">
            <v>210</v>
          </cell>
          <cell r="AI257">
            <v>210</v>
          </cell>
          <cell r="AJ257">
            <v>416</v>
          </cell>
          <cell r="AK257">
            <v>387000</v>
          </cell>
          <cell r="AM257">
            <v>0</v>
          </cell>
          <cell r="AQ257">
            <v>1.98</v>
          </cell>
          <cell r="AR257">
            <v>305</v>
          </cell>
          <cell r="AS257">
            <v>305</v>
          </cell>
          <cell r="AT257">
            <v>603.9</v>
          </cell>
          <cell r="AU257">
            <v>558607.5</v>
          </cell>
          <cell r="AW257">
            <v>0</v>
          </cell>
          <cell r="AY257">
            <v>0</v>
          </cell>
          <cell r="AZ257">
            <v>0</v>
          </cell>
          <cell r="BB257">
            <v>0</v>
          </cell>
          <cell r="BD257">
            <v>0</v>
          </cell>
          <cell r="BE257">
            <v>0</v>
          </cell>
          <cell r="BG257">
            <v>0</v>
          </cell>
          <cell r="BI257">
            <v>0</v>
          </cell>
          <cell r="BJ257">
            <v>0</v>
          </cell>
          <cell r="BL257">
            <v>0</v>
          </cell>
          <cell r="BN257">
            <v>0</v>
          </cell>
          <cell r="BO257">
            <v>0</v>
          </cell>
          <cell r="BQ257">
            <v>0</v>
          </cell>
          <cell r="BS257">
            <v>0</v>
          </cell>
          <cell r="BT257">
            <v>0</v>
          </cell>
          <cell r="BV257">
            <v>0</v>
          </cell>
          <cell r="BX257">
            <v>0</v>
          </cell>
          <cell r="BY257">
            <v>0</v>
          </cell>
          <cell r="BZ257">
            <v>515</v>
          </cell>
          <cell r="CA257">
            <v>515</v>
          </cell>
          <cell r="CB257">
            <v>1019.9</v>
          </cell>
          <cell r="CC257">
            <v>945607.5</v>
          </cell>
        </row>
        <row r="258">
          <cell r="A258" t="str">
            <v>휴.CRM2</v>
          </cell>
          <cell r="B258" t="str">
            <v>국산</v>
          </cell>
          <cell r="C258" t="str">
            <v>각형</v>
          </cell>
          <cell r="D258" t="str">
            <v>Cell</v>
          </cell>
          <cell r="E258" t="str">
            <v>523443</v>
          </cell>
          <cell r="F258" t="str">
            <v>523443L1(H/P)</v>
          </cell>
          <cell r="G258" t="str">
            <v>523443L1(H/P)</v>
          </cell>
          <cell r="H258" t="str">
            <v>EVE</v>
          </cell>
          <cell r="I258" t="str">
            <v>Tellian</v>
          </cell>
          <cell r="J258" t="str">
            <v>직수출</v>
          </cell>
          <cell r="K258" t="str">
            <v>USD</v>
          </cell>
          <cell r="L258" t="str">
            <v>중국</v>
          </cell>
          <cell r="M258" t="str">
            <v>김준국</v>
          </cell>
          <cell r="N258">
            <v>1</v>
          </cell>
          <cell r="O258" t="str">
            <v>기타</v>
          </cell>
          <cell r="P258" t="str">
            <v>연결기준</v>
          </cell>
          <cell r="AG258">
            <v>1.9</v>
          </cell>
          <cell r="AH258">
            <v>30050</v>
          </cell>
          <cell r="AI258">
            <v>30050</v>
          </cell>
          <cell r="AJ258">
            <v>57095</v>
          </cell>
          <cell r="AK258">
            <v>53041000</v>
          </cell>
          <cell r="AL258">
            <v>1.9</v>
          </cell>
          <cell r="AM258">
            <v>30030</v>
          </cell>
          <cell r="AN258">
            <v>30030</v>
          </cell>
          <cell r="AO258">
            <v>57057</v>
          </cell>
          <cell r="AP258">
            <v>53137000</v>
          </cell>
          <cell r="AQ258">
            <v>1.9</v>
          </cell>
          <cell r="AR258">
            <v>10620</v>
          </cell>
          <cell r="AS258">
            <v>10620</v>
          </cell>
          <cell r="AT258">
            <v>20178</v>
          </cell>
          <cell r="AU258">
            <v>18664650</v>
          </cell>
          <cell r="AW258">
            <v>0</v>
          </cell>
          <cell r="AY258">
            <v>0</v>
          </cell>
          <cell r="AZ258">
            <v>0</v>
          </cell>
          <cell r="BB258">
            <v>0</v>
          </cell>
          <cell r="BD258">
            <v>0</v>
          </cell>
          <cell r="BE258">
            <v>0</v>
          </cell>
          <cell r="BG258">
            <v>0</v>
          </cell>
          <cell r="BI258">
            <v>0</v>
          </cell>
          <cell r="BJ258">
            <v>0</v>
          </cell>
          <cell r="BL258">
            <v>0</v>
          </cell>
          <cell r="BN258">
            <v>0</v>
          </cell>
          <cell r="BO258">
            <v>0</v>
          </cell>
          <cell r="BQ258">
            <v>0</v>
          </cell>
          <cell r="BS258">
            <v>0</v>
          </cell>
          <cell r="BT258">
            <v>0</v>
          </cell>
          <cell r="BV258">
            <v>0</v>
          </cell>
          <cell r="BX258">
            <v>0</v>
          </cell>
          <cell r="BY258">
            <v>0</v>
          </cell>
          <cell r="BZ258">
            <v>70700</v>
          </cell>
          <cell r="CA258">
            <v>70700</v>
          </cell>
          <cell r="CB258">
            <v>134330</v>
          </cell>
          <cell r="CC258">
            <v>124842650</v>
          </cell>
        </row>
        <row r="259">
          <cell r="A259" t="str">
            <v>휴.CRM2</v>
          </cell>
          <cell r="B259" t="str">
            <v>국산</v>
          </cell>
          <cell r="C259" t="str">
            <v>원통형</v>
          </cell>
          <cell r="D259" t="str">
            <v>Cell</v>
          </cell>
          <cell r="E259" t="str">
            <v>018650</v>
          </cell>
          <cell r="F259" t="str">
            <v>018650A2</v>
          </cell>
          <cell r="G259" t="str">
            <v>018650A2</v>
          </cell>
          <cell r="H259" t="str">
            <v>China effort</v>
          </cell>
          <cell r="I259" t="str">
            <v>China effort</v>
          </cell>
          <cell r="J259" t="str">
            <v>직수출</v>
          </cell>
          <cell r="K259" t="str">
            <v>USD</v>
          </cell>
          <cell r="L259" t="str">
            <v>중국</v>
          </cell>
          <cell r="M259" t="str">
            <v>김준국</v>
          </cell>
          <cell r="N259">
            <v>1</v>
          </cell>
          <cell r="O259" t="str">
            <v>기타</v>
          </cell>
          <cell r="P259" t="str">
            <v>연결기준</v>
          </cell>
          <cell r="S259">
            <v>0</v>
          </cell>
          <cell r="X259">
            <v>0</v>
          </cell>
          <cell r="AC259">
            <v>0</v>
          </cell>
          <cell r="AH259">
            <v>0</v>
          </cell>
          <cell r="AM259">
            <v>0</v>
          </cell>
          <cell r="AR259">
            <v>0</v>
          </cell>
          <cell r="AT259">
            <v>0</v>
          </cell>
          <cell r="AU259">
            <v>0</v>
          </cell>
          <cell r="AW259">
            <v>0</v>
          </cell>
          <cell r="AY259">
            <v>0</v>
          </cell>
          <cell r="AZ259">
            <v>0</v>
          </cell>
          <cell r="BB259">
            <v>0</v>
          </cell>
          <cell r="BD259">
            <v>0</v>
          </cell>
          <cell r="BE259">
            <v>0</v>
          </cell>
          <cell r="BG259">
            <v>0</v>
          </cell>
          <cell r="BI259">
            <v>0</v>
          </cell>
          <cell r="BJ259">
            <v>0</v>
          </cell>
          <cell r="BK259">
            <v>2.85</v>
          </cell>
          <cell r="BL259">
            <v>5000</v>
          </cell>
          <cell r="BM259">
            <v>5000</v>
          </cell>
          <cell r="BN259">
            <v>14250</v>
          </cell>
          <cell r="BO259">
            <v>13181250</v>
          </cell>
          <cell r="BP259">
            <v>2.85</v>
          </cell>
          <cell r="BQ259">
            <v>5000</v>
          </cell>
          <cell r="BR259">
            <v>5000</v>
          </cell>
          <cell r="BS259">
            <v>14250</v>
          </cell>
          <cell r="BT259">
            <v>13181250</v>
          </cell>
          <cell r="BU259">
            <v>2.85</v>
          </cell>
          <cell r="BV259">
            <v>5000</v>
          </cell>
          <cell r="BW259">
            <v>5000</v>
          </cell>
          <cell r="BX259">
            <v>14250</v>
          </cell>
          <cell r="BY259">
            <v>13181250</v>
          </cell>
          <cell r="BZ259">
            <v>15000</v>
          </cell>
          <cell r="CA259">
            <v>15000</v>
          </cell>
          <cell r="CB259">
            <v>42750</v>
          </cell>
          <cell r="CC259">
            <v>39543750</v>
          </cell>
        </row>
        <row r="260">
          <cell r="A260" t="str">
            <v>휴.CRM2</v>
          </cell>
          <cell r="B260" t="str">
            <v>국산</v>
          </cell>
          <cell r="C260" t="str">
            <v>각형</v>
          </cell>
          <cell r="D260" t="str">
            <v>Cell</v>
          </cell>
          <cell r="E260" t="str">
            <v>423450</v>
          </cell>
          <cell r="F260" t="str">
            <v>423450C1(H/P)</v>
          </cell>
          <cell r="G260" t="str">
            <v>423450C1(H/P)</v>
          </cell>
          <cell r="H260" t="str">
            <v>China effort</v>
          </cell>
          <cell r="I260" t="str">
            <v>China effort</v>
          </cell>
          <cell r="J260" t="str">
            <v>직수출</v>
          </cell>
          <cell r="K260" t="str">
            <v>USD</v>
          </cell>
          <cell r="L260" t="str">
            <v>중국</v>
          </cell>
          <cell r="M260" t="str">
            <v>김준국</v>
          </cell>
          <cell r="N260">
            <v>1</v>
          </cell>
          <cell r="O260" t="str">
            <v>기타</v>
          </cell>
          <cell r="P260" t="str">
            <v>연결기준</v>
          </cell>
          <cell r="AH260">
            <v>0</v>
          </cell>
          <cell r="AL260">
            <v>1.83</v>
          </cell>
          <cell r="AM260">
            <v>10000</v>
          </cell>
          <cell r="AN260">
            <v>10000</v>
          </cell>
          <cell r="AO260">
            <v>18300</v>
          </cell>
          <cell r="AP260">
            <v>16918000</v>
          </cell>
          <cell r="AQ260">
            <v>1.83</v>
          </cell>
          <cell r="AR260">
            <v>5000</v>
          </cell>
          <cell r="AS260">
            <v>5000</v>
          </cell>
          <cell r="AT260">
            <v>9150</v>
          </cell>
          <cell r="AU260">
            <v>8463750</v>
          </cell>
          <cell r="AV260">
            <v>1.83</v>
          </cell>
          <cell r="AW260">
            <v>5000</v>
          </cell>
          <cell r="AX260">
            <v>5000</v>
          </cell>
          <cell r="AY260">
            <v>9150</v>
          </cell>
          <cell r="AZ260">
            <v>8418000</v>
          </cell>
          <cell r="BA260">
            <v>1.8</v>
          </cell>
          <cell r="BB260">
            <v>5000</v>
          </cell>
          <cell r="BC260">
            <v>5000</v>
          </cell>
          <cell r="BD260">
            <v>9000</v>
          </cell>
          <cell r="BE260">
            <v>8280000</v>
          </cell>
          <cell r="BF260">
            <v>1.8</v>
          </cell>
          <cell r="BG260">
            <v>5000</v>
          </cell>
          <cell r="BH260">
            <v>5000</v>
          </cell>
          <cell r="BI260">
            <v>9000</v>
          </cell>
          <cell r="BJ260">
            <v>8280000</v>
          </cell>
          <cell r="BL260">
            <v>0</v>
          </cell>
          <cell r="BN260">
            <v>0</v>
          </cell>
          <cell r="BO260">
            <v>0</v>
          </cell>
          <cell r="BQ260">
            <v>0</v>
          </cell>
          <cell r="BS260">
            <v>0</v>
          </cell>
          <cell r="BT260">
            <v>0</v>
          </cell>
          <cell r="BV260">
            <v>0</v>
          </cell>
          <cell r="BX260">
            <v>0</v>
          </cell>
          <cell r="BY260">
            <v>0</v>
          </cell>
          <cell r="BZ260">
            <v>30000</v>
          </cell>
          <cell r="CA260">
            <v>30000</v>
          </cell>
          <cell r="CB260">
            <v>54600</v>
          </cell>
          <cell r="CC260">
            <v>50359750</v>
          </cell>
        </row>
        <row r="261">
          <cell r="A261" t="str">
            <v>휴.CRM2</v>
          </cell>
          <cell r="B261" t="str">
            <v>국산</v>
          </cell>
          <cell r="C261" t="str">
            <v>폴리머</v>
          </cell>
          <cell r="D261" t="str">
            <v>Cell</v>
          </cell>
          <cell r="E261" t="str">
            <v>503759</v>
          </cell>
          <cell r="F261" t="str">
            <v>503759A1</v>
          </cell>
          <cell r="G261" t="str">
            <v>503759A1</v>
          </cell>
          <cell r="H261" t="str">
            <v>China effort</v>
          </cell>
          <cell r="I261" t="str">
            <v>China effort</v>
          </cell>
          <cell r="J261" t="str">
            <v>직수출</v>
          </cell>
          <cell r="K261" t="str">
            <v>USD</v>
          </cell>
          <cell r="L261" t="str">
            <v>중국</v>
          </cell>
          <cell r="M261" t="str">
            <v>김준국</v>
          </cell>
          <cell r="N261">
            <v>1</v>
          </cell>
          <cell r="O261" t="str">
            <v>기타</v>
          </cell>
          <cell r="P261" t="str">
            <v>연결기준</v>
          </cell>
          <cell r="R261">
            <v>2.7</v>
          </cell>
          <cell r="S261">
            <v>800</v>
          </cell>
          <cell r="T261">
            <v>800</v>
          </cell>
          <cell r="U261">
            <v>2160</v>
          </cell>
          <cell r="V261">
            <v>2028000</v>
          </cell>
          <cell r="X261">
            <v>0</v>
          </cell>
          <cell r="AC261">
            <v>0</v>
          </cell>
          <cell r="AG261">
            <v>2.7</v>
          </cell>
          <cell r="AH261">
            <v>2800</v>
          </cell>
          <cell r="AI261">
            <v>2800</v>
          </cell>
          <cell r="AJ261">
            <v>7560</v>
          </cell>
          <cell r="AK261">
            <v>7012000</v>
          </cell>
          <cell r="AL261">
            <v>2.7</v>
          </cell>
          <cell r="AM261">
            <v>2000</v>
          </cell>
          <cell r="AN261">
            <v>2000</v>
          </cell>
          <cell r="AO261">
            <v>5400</v>
          </cell>
          <cell r="AP261">
            <v>5030000</v>
          </cell>
          <cell r="AR261">
            <v>0</v>
          </cell>
          <cell r="AT261">
            <v>0</v>
          </cell>
          <cell r="AU261">
            <v>0</v>
          </cell>
          <cell r="AW261">
            <v>0</v>
          </cell>
          <cell r="AY261">
            <v>0</v>
          </cell>
          <cell r="AZ261">
            <v>0</v>
          </cell>
          <cell r="BB261">
            <v>0</v>
          </cell>
          <cell r="BD261">
            <v>0</v>
          </cell>
          <cell r="BE261">
            <v>0</v>
          </cell>
          <cell r="BG261">
            <v>0</v>
          </cell>
          <cell r="BI261">
            <v>0</v>
          </cell>
          <cell r="BJ261">
            <v>0</v>
          </cell>
          <cell r="BK261">
            <v>2.7</v>
          </cell>
          <cell r="BL261">
            <v>1000</v>
          </cell>
          <cell r="BM261">
            <v>1000</v>
          </cell>
          <cell r="BN261">
            <v>2700</v>
          </cell>
          <cell r="BO261">
            <v>2497500</v>
          </cell>
          <cell r="BP261">
            <v>2.7</v>
          </cell>
          <cell r="BQ261">
            <v>1000</v>
          </cell>
          <cell r="BR261">
            <v>1000</v>
          </cell>
          <cell r="BS261">
            <v>2700</v>
          </cell>
          <cell r="BT261">
            <v>2497500</v>
          </cell>
          <cell r="BU261">
            <v>2.7</v>
          </cell>
          <cell r="BV261">
            <v>1000</v>
          </cell>
          <cell r="BW261">
            <v>1000</v>
          </cell>
          <cell r="BX261">
            <v>2700</v>
          </cell>
          <cell r="BY261">
            <v>2497500</v>
          </cell>
          <cell r="BZ261">
            <v>8600</v>
          </cell>
          <cell r="CA261">
            <v>8600</v>
          </cell>
          <cell r="CB261">
            <v>23220</v>
          </cell>
          <cell r="CC261">
            <v>21562500</v>
          </cell>
        </row>
        <row r="262">
          <cell r="A262" t="str">
            <v>휴.CRM2</v>
          </cell>
          <cell r="B262" t="str">
            <v>국산</v>
          </cell>
          <cell r="C262" t="str">
            <v>각형</v>
          </cell>
          <cell r="D262" t="str">
            <v>Cell</v>
          </cell>
          <cell r="E262" t="str">
            <v>423048</v>
          </cell>
          <cell r="F262" t="str">
            <v>423048A1</v>
          </cell>
          <cell r="G262" t="str">
            <v>423048A1</v>
          </cell>
          <cell r="H262" t="str">
            <v>China effort</v>
          </cell>
          <cell r="I262" t="str">
            <v>China effort</v>
          </cell>
          <cell r="J262" t="str">
            <v>직수출</v>
          </cell>
          <cell r="K262" t="str">
            <v>USD</v>
          </cell>
          <cell r="L262" t="str">
            <v>중국</v>
          </cell>
          <cell r="M262" t="str">
            <v>김준국</v>
          </cell>
          <cell r="N262">
            <v>1</v>
          </cell>
          <cell r="O262" t="str">
            <v>기타</v>
          </cell>
          <cell r="P262" t="str">
            <v>연결기준</v>
          </cell>
          <cell r="S262">
            <v>0</v>
          </cell>
          <cell r="X262">
            <v>0</v>
          </cell>
          <cell r="AC262">
            <v>0</v>
          </cell>
          <cell r="AH262">
            <v>0</v>
          </cell>
          <cell r="AL262">
            <v>1.63</v>
          </cell>
          <cell r="AM262">
            <v>5500</v>
          </cell>
          <cell r="AN262">
            <v>5500</v>
          </cell>
          <cell r="AO262">
            <v>8965</v>
          </cell>
          <cell r="AP262">
            <v>8288000</v>
          </cell>
          <cell r="AR262">
            <v>0</v>
          </cell>
          <cell r="AT262">
            <v>0</v>
          </cell>
          <cell r="AU262">
            <v>0</v>
          </cell>
          <cell r="AW262">
            <v>0</v>
          </cell>
          <cell r="AY262">
            <v>0</v>
          </cell>
          <cell r="AZ262">
            <v>0</v>
          </cell>
          <cell r="BB262">
            <v>0</v>
          </cell>
          <cell r="BD262">
            <v>0</v>
          </cell>
          <cell r="BE262">
            <v>0</v>
          </cell>
          <cell r="BG262">
            <v>0</v>
          </cell>
          <cell r="BI262">
            <v>0</v>
          </cell>
          <cell r="BJ262">
            <v>0</v>
          </cell>
          <cell r="BL262">
            <v>0</v>
          </cell>
          <cell r="BN262">
            <v>0</v>
          </cell>
          <cell r="BO262">
            <v>0</v>
          </cell>
          <cell r="BQ262">
            <v>0</v>
          </cell>
          <cell r="BS262">
            <v>0</v>
          </cell>
          <cell r="BT262">
            <v>0</v>
          </cell>
          <cell r="BV262">
            <v>0</v>
          </cell>
          <cell r="BX262">
            <v>0</v>
          </cell>
          <cell r="BY262">
            <v>0</v>
          </cell>
          <cell r="BZ262">
            <v>5500</v>
          </cell>
          <cell r="CA262">
            <v>5500</v>
          </cell>
          <cell r="CB262">
            <v>8965</v>
          </cell>
          <cell r="CC262">
            <v>8288000</v>
          </cell>
        </row>
        <row r="263">
          <cell r="A263" t="str">
            <v>휴.CRM2</v>
          </cell>
          <cell r="B263" t="str">
            <v>국산</v>
          </cell>
          <cell r="C263" t="str">
            <v>각형</v>
          </cell>
          <cell r="D263" t="str">
            <v>Cell</v>
          </cell>
          <cell r="E263" t="str">
            <v>423443</v>
          </cell>
          <cell r="F263" t="str">
            <v>423443A1(H/P)</v>
          </cell>
          <cell r="G263" t="str">
            <v>423443A1(H/P)</v>
          </cell>
          <cell r="H263" t="str">
            <v>China effort</v>
          </cell>
          <cell r="I263" t="str">
            <v>China effort</v>
          </cell>
          <cell r="J263" t="str">
            <v>직수출</v>
          </cell>
          <cell r="K263" t="str">
            <v>USD</v>
          </cell>
          <cell r="L263" t="str">
            <v>중국</v>
          </cell>
          <cell r="M263" t="str">
            <v>김준국</v>
          </cell>
          <cell r="N263">
            <v>1</v>
          </cell>
          <cell r="O263" t="str">
            <v>기타</v>
          </cell>
          <cell r="P263" t="str">
            <v>연결기준</v>
          </cell>
          <cell r="S263">
            <v>0</v>
          </cell>
          <cell r="X263">
            <v>0</v>
          </cell>
          <cell r="AC263">
            <v>0</v>
          </cell>
          <cell r="AH263">
            <v>0</v>
          </cell>
          <cell r="AL263">
            <v>1.93</v>
          </cell>
          <cell r="AM263">
            <v>5000</v>
          </cell>
          <cell r="AN263">
            <v>5000</v>
          </cell>
          <cell r="AO263">
            <v>9650</v>
          </cell>
          <cell r="AP263">
            <v>8921000</v>
          </cell>
          <cell r="AQ263">
            <v>1.93</v>
          </cell>
          <cell r="AR263">
            <v>2000</v>
          </cell>
          <cell r="AS263">
            <v>2000</v>
          </cell>
          <cell r="AT263">
            <v>3860</v>
          </cell>
          <cell r="AU263">
            <v>3570500</v>
          </cell>
          <cell r="AV263">
            <v>1.93</v>
          </cell>
          <cell r="AW263">
            <v>2000</v>
          </cell>
          <cell r="AX263">
            <v>2000</v>
          </cell>
          <cell r="AY263">
            <v>3860</v>
          </cell>
          <cell r="AZ263">
            <v>3551200</v>
          </cell>
          <cell r="BA263">
            <v>1.85</v>
          </cell>
          <cell r="BB263">
            <v>2000</v>
          </cell>
          <cell r="BC263">
            <v>2000</v>
          </cell>
          <cell r="BD263">
            <v>3700</v>
          </cell>
          <cell r="BE263">
            <v>3404000</v>
          </cell>
          <cell r="BF263">
            <v>1.85</v>
          </cell>
          <cell r="BG263">
            <v>2000</v>
          </cell>
          <cell r="BH263">
            <v>2000</v>
          </cell>
          <cell r="BI263">
            <v>3700</v>
          </cell>
          <cell r="BJ263">
            <v>3404000</v>
          </cell>
          <cell r="BL263">
            <v>0</v>
          </cell>
          <cell r="BN263">
            <v>0</v>
          </cell>
          <cell r="BO263">
            <v>0</v>
          </cell>
          <cell r="BQ263">
            <v>0</v>
          </cell>
          <cell r="BS263">
            <v>0</v>
          </cell>
          <cell r="BT263">
            <v>0</v>
          </cell>
          <cell r="BV263">
            <v>0</v>
          </cell>
          <cell r="BX263">
            <v>0</v>
          </cell>
          <cell r="BY263">
            <v>0</v>
          </cell>
        </row>
        <row r="264">
          <cell r="A264" t="str">
            <v>휴.CRM2</v>
          </cell>
          <cell r="B264" t="str">
            <v>국산</v>
          </cell>
          <cell r="C264" t="str">
            <v>각형</v>
          </cell>
          <cell r="D264" t="str">
            <v>Cell</v>
          </cell>
          <cell r="E264" t="str">
            <v>103450</v>
          </cell>
          <cell r="F264" t="str">
            <v>103450A1</v>
          </cell>
          <cell r="G264" t="str">
            <v>103450A1</v>
          </cell>
          <cell r="H264" t="str">
            <v>China effort</v>
          </cell>
          <cell r="I264" t="str">
            <v>China effort</v>
          </cell>
          <cell r="J264" t="str">
            <v>직수출</v>
          </cell>
          <cell r="K264" t="str">
            <v>USD</v>
          </cell>
          <cell r="L264" t="str">
            <v>중국</v>
          </cell>
          <cell r="M264" t="str">
            <v>김준국</v>
          </cell>
          <cell r="N264">
            <v>1</v>
          </cell>
          <cell r="O264" t="str">
            <v>기타</v>
          </cell>
          <cell r="P264" t="str">
            <v>연결기준</v>
          </cell>
          <cell r="S264">
            <v>0</v>
          </cell>
          <cell r="X264">
            <v>0</v>
          </cell>
          <cell r="AC264">
            <v>0</v>
          </cell>
          <cell r="AH264">
            <v>0</v>
          </cell>
          <cell r="AL264">
            <v>3.5</v>
          </cell>
          <cell r="AM264">
            <v>10000</v>
          </cell>
          <cell r="AN264">
            <v>10000</v>
          </cell>
          <cell r="AO264">
            <v>35000</v>
          </cell>
          <cell r="AP264">
            <v>32603000</v>
          </cell>
          <cell r="AR264">
            <v>0</v>
          </cell>
          <cell r="AT264">
            <v>0</v>
          </cell>
          <cell r="AU264">
            <v>0</v>
          </cell>
          <cell r="AW264">
            <v>0</v>
          </cell>
          <cell r="AY264">
            <v>0</v>
          </cell>
          <cell r="AZ264">
            <v>0</v>
          </cell>
          <cell r="BB264">
            <v>0</v>
          </cell>
          <cell r="BD264">
            <v>0</v>
          </cell>
          <cell r="BE264">
            <v>0</v>
          </cell>
          <cell r="BG264">
            <v>0</v>
          </cell>
          <cell r="BI264">
            <v>0</v>
          </cell>
          <cell r="BJ264">
            <v>0</v>
          </cell>
          <cell r="BL264">
            <v>0</v>
          </cell>
          <cell r="BN264">
            <v>0</v>
          </cell>
          <cell r="BO264">
            <v>0</v>
          </cell>
          <cell r="BQ264">
            <v>0</v>
          </cell>
          <cell r="BS264">
            <v>0</v>
          </cell>
          <cell r="BT264">
            <v>0</v>
          </cell>
          <cell r="BV264">
            <v>0</v>
          </cell>
          <cell r="BX264">
            <v>0</v>
          </cell>
          <cell r="BY264">
            <v>0</v>
          </cell>
          <cell r="BZ264">
            <v>10000</v>
          </cell>
          <cell r="CA264">
            <v>10000</v>
          </cell>
          <cell r="CB264">
            <v>35000</v>
          </cell>
          <cell r="CC264">
            <v>32603000</v>
          </cell>
        </row>
        <row r="265">
          <cell r="A265" t="str">
            <v>휴.CRM2</v>
          </cell>
          <cell r="B265" t="str">
            <v>국산</v>
          </cell>
          <cell r="C265" t="str">
            <v>각형</v>
          </cell>
          <cell r="D265" t="str">
            <v>Cell</v>
          </cell>
          <cell r="E265" t="str">
            <v>523450</v>
          </cell>
          <cell r="F265" t="str">
            <v>523450C1(H/P)</v>
          </cell>
          <cell r="G265" t="str">
            <v>523450C1(H/P)</v>
          </cell>
          <cell r="H265" t="str">
            <v>China effort</v>
          </cell>
          <cell r="I265" t="str">
            <v>China effort</v>
          </cell>
          <cell r="J265" t="str">
            <v>직수출</v>
          </cell>
          <cell r="K265" t="str">
            <v>USD</v>
          </cell>
          <cell r="L265" t="str">
            <v>중국</v>
          </cell>
          <cell r="M265" t="str">
            <v>김준국</v>
          </cell>
          <cell r="N265">
            <v>1</v>
          </cell>
          <cell r="O265" t="str">
            <v>기타</v>
          </cell>
          <cell r="P265" t="str">
            <v>연결기준</v>
          </cell>
          <cell r="R265">
            <v>1.8</v>
          </cell>
          <cell r="S265">
            <v>10000</v>
          </cell>
          <cell r="T265">
            <v>10000</v>
          </cell>
          <cell r="U265">
            <v>18000</v>
          </cell>
          <cell r="V265">
            <v>16900000</v>
          </cell>
          <cell r="W265">
            <v>1.8</v>
          </cell>
          <cell r="X265">
            <v>20000</v>
          </cell>
          <cell r="Y265">
            <v>20000</v>
          </cell>
          <cell r="Z265">
            <v>36000</v>
          </cell>
          <cell r="AA265">
            <v>33649000</v>
          </cell>
          <cell r="AC265">
            <v>0</v>
          </cell>
          <cell r="AG265">
            <v>1.8</v>
          </cell>
          <cell r="AH265">
            <v>10000</v>
          </cell>
          <cell r="AI265">
            <v>10000</v>
          </cell>
          <cell r="AJ265">
            <v>18000</v>
          </cell>
          <cell r="AK265">
            <v>16713000</v>
          </cell>
          <cell r="AL265">
            <v>1.7889473684210526</v>
          </cell>
          <cell r="AM265">
            <v>38000</v>
          </cell>
          <cell r="AN265">
            <v>38000</v>
          </cell>
          <cell r="AO265">
            <v>67980</v>
          </cell>
          <cell r="AP265">
            <v>63109000</v>
          </cell>
          <cell r="AQ265">
            <v>1.8</v>
          </cell>
          <cell r="AR265">
            <v>15000</v>
          </cell>
          <cell r="AS265">
            <v>15000</v>
          </cell>
          <cell r="AT265">
            <v>27000</v>
          </cell>
          <cell r="AU265">
            <v>24975000</v>
          </cell>
          <cell r="AV265">
            <v>1.75</v>
          </cell>
          <cell r="AW265">
            <v>20000</v>
          </cell>
          <cell r="AX265">
            <v>20000</v>
          </cell>
          <cell r="AY265">
            <v>35000</v>
          </cell>
          <cell r="AZ265">
            <v>32200000</v>
          </cell>
          <cell r="BA265">
            <v>1.75</v>
          </cell>
          <cell r="BB265">
            <v>20000</v>
          </cell>
          <cell r="BC265">
            <v>20000</v>
          </cell>
          <cell r="BD265">
            <v>35000</v>
          </cell>
          <cell r="BE265">
            <v>32200000</v>
          </cell>
          <cell r="BF265">
            <v>1.75</v>
          </cell>
          <cell r="BG265">
            <v>10000</v>
          </cell>
          <cell r="BH265">
            <v>10000</v>
          </cell>
          <cell r="BI265">
            <v>17500</v>
          </cell>
          <cell r="BJ265">
            <v>16100000</v>
          </cell>
          <cell r="BK265">
            <v>1.75</v>
          </cell>
          <cell r="BL265">
            <v>10000</v>
          </cell>
          <cell r="BM265">
            <v>10000</v>
          </cell>
          <cell r="BN265">
            <v>17500</v>
          </cell>
          <cell r="BO265">
            <v>16187500</v>
          </cell>
          <cell r="BP265">
            <v>1.75</v>
          </cell>
          <cell r="BQ265">
            <v>10000</v>
          </cell>
          <cell r="BR265">
            <v>10000</v>
          </cell>
          <cell r="BS265">
            <v>17500</v>
          </cell>
          <cell r="BT265">
            <v>16187500</v>
          </cell>
          <cell r="BU265">
            <v>1.75</v>
          </cell>
          <cell r="BV265">
            <v>10000</v>
          </cell>
          <cell r="BW265">
            <v>10000</v>
          </cell>
          <cell r="BX265">
            <v>17500</v>
          </cell>
          <cell r="BY265">
            <v>16187500</v>
          </cell>
          <cell r="BZ265">
            <v>173000</v>
          </cell>
          <cell r="CA265">
            <v>173000</v>
          </cell>
          <cell r="CB265">
            <v>306980</v>
          </cell>
          <cell r="CC265">
            <v>284408500</v>
          </cell>
        </row>
        <row r="266">
          <cell r="A266" t="str">
            <v>휴.CRM2</v>
          </cell>
          <cell r="B266" t="str">
            <v>국산</v>
          </cell>
          <cell r="C266" t="str">
            <v>각형</v>
          </cell>
          <cell r="D266" t="str">
            <v>Cell</v>
          </cell>
          <cell r="E266" t="str">
            <v>523048</v>
          </cell>
          <cell r="F266" t="str">
            <v>523048A1</v>
          </cell>
          <cell r="G266" t="str">
            <v>523048A1</v>
          </cell>
          <cell r="H266" t="str">
            <v>China effort</v>
          </cell>
          <cell r="I266" t="str">
            <v>China effort</v>
          </cell>
          <cell r="J266" t="str">
            <v>직수출</v>
          </cell>
          <cell r="K266" t="str">
            <v>USD</v>
          </cell>
          <cell r="L266" t="str">
            <v>중국</v>
          </cell>
          <cell r="M266" t="str">
            <v>김준국</v>
          </cell>
          <cell r="N266">
            <v>1</v>
          </cell>
          <cell r="O266" t="str">
            <v>기타</v>
          </cell>
          <cell r="P266" t="str">
            <v>연결기준</v>
          </cell>
          <cell r="S266">
            <v>0</v>
          </cell>
          <cell r="X266">
            <v>0</v>
          </cell>
          <cell r="AC266">
            <v>0</v>
          </cell>
          <cell r="AH266">
            <v>0</v>
          </cell>
          <cell r="AM266">
            <v>0</v>
          </cell>
          <cell r="AR266">
            <v>0</v>
          </cell>
          <cell r="AT266">
            <v>0</v>
          </cell>
          <cell r="AU266">
            <v>0</v>
          </cell>
          <cell r="AW266">
            <v>0</v>
          </cell>
          <cell r="AY266">
            <v>0</v>
          </cell>
          <cell r="AZ266">
            <v>0</v>
          </cell>
          <cell r="BB266">
            <v>0</v>
          </cell>
          <cell r="BD266">
            <v>0</v>
          </cell>
          <cell r="BE266">
            <v>0</v>
          </cell>
          <cell r="BG266">
            <v>0</v>
          </cell>
          <cell r="BI266">
            <v>0</v>
          </cell>
          <cell r="BJ266">
            <v>0</v>
          </cell>
          <cell r="BL266">
            <v>0</v>
          </cell>
          <cell r="BN266">
            <v>0</v>
          </cell>
          <cell r="BO266">
            <v>0</v>
          </cell>
          <cell r="BQ266">
            <v>0</v>
          </cell>
          <cell r="BS266">
            <v>0</v>
          </cell>
          <cell r="BT266">
            <v>0</v>
          </cell>
          <cell r="BV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</row>
        <row r="267">
          <cell r="A267" t="str">
            <v>휴.CRM2</v>
          </cell>
          <cell r="B267" t="str">
            <v>국산</v>
          </cell>
          <cell r="C267" t="str">
            <v>각형</v>
          </cell>
          <cell r="D267" t="str">
            <v>Cell</v>
          </cell>
          <cell r="E267" t="str">
            <v>523443</v>
          </cell>
          <cell r="F267" t="str">
            <v>523443L1(H/P)</v>
          </cell>
          <cell r="G267" t="str">
            <v>523443L1(H/P)</v>
          </cell>
          <cell r="H267" t="str">
            <v>China effort</v>
          </cell>
          <cell r="I267" t="str">
            <v>China effort</v>
          </cell>
          <cell r="J267" t="str">
            <v>직수출</v>
          </cell>
          <cell r="K267" t="str">
            <v>USD</v>
          </cell>
          <cell r="L267" t="str">
            <v>중국</v>
          </cell>
          <cell r="M267" t="str">
            <v>김준국</v>
          </cell>
          <cell r="N267">
            <v>1</v>
          </cell>
          <cell r="O267" t="str">
            <v>기타</v>
          </cell>
          <cell r="P267" t="str">
            <v>연결기준</v>
          </cell>
          <cell r="S267">
            <v>0</v>
          </cell>
          <cell r="X267">
            <v>0</v>
          </cell>
          <cell r="AC267">
            <v>0</v>
          </cell>
          <cell r="AH267">
            <v>0</v>
          </cell>
          <cell r="AL267">
            <v>1.85</v>
          </cell>
          <cell r="AM267">
            <v>9500</v>
          </cell>
          <cell r="AN267">
            <v>9500</v>
          </cell>
          <cell r="AO267">
            <v>17575</v>
          </cell>
          <cell r="AP267">
            <v>16248000</v>
          </cell>
          <cell r="AR267">
            <v>0</v>
          </cell>
          <cell r="AT267">
            <v>0</v>
          </cell>
          <cell r="AU267">
            <v>0</v>
          </cell>
          <cell r="AW267">
            <v>0</v>
          </cell>
          <cell r="AY267">
            <v>0</v>
          </cell>
          <cell r="AZ267">
            <v>0</v>
          </cell>
          <cell r="BB267">
            <v>0</v>
          </cell>
          <cell r="BD267">
            <v>0</v>
          </cell>
          <cell r="BE267">
            <v>0</v>
          </cell>
          <cell r="BG267">
            <v>0</v>
          </cell>
          <cell r="BI267">
            <v>0</v>
          </cell>
          <cell r="BJ267">
            <v>0</v>
          </cell>
          <cell r="BL267">
            <v>0</v>
          </cell>
          <cell r="BN267">
            <v>0</v>
          </cell>
          <cell r="BO267">
            <v>0</v>
          </cell>
          <cell r="BQ267">
            <v>0</v>
          </cell>
          <cell r="BS267">
            <v>0</v>
          </cell>
          <cell r="BT267">
            <v>0</v>
          </cell>
          <cell r="BV267">
            <v>0</v>
          </cell>
          <cell r="BX267">
            <v>0</v>
          </cell>
          <cell r="BY267">
            <v>0</v>
          </cell>
          <cell r="BZ267">
            <v>9500</v>
          </cell>
          <cell r="CA267">
            <v>9500</v>
          </cell>
          <cell r="CB267">
            <v>17575</v>
          </cell>
          <cell r="CC267">
            <v>16248000</v>
          </cell>
        </row>
        <row r="268">
          <cell r="A268" t="str">
            <v>휴.CRM2</v>
          </cell>
          <cell r="B268" t="str">
            <v>국산</v>
          </cell>
          <cell r="C268" t="str">
            <v>각형</v>
          </cell>
          <cell r="D268" t="str">
            <v>Cell</v>
          </cell>
          <cell r="E268" t="str">
            <v>423446</v>
          </cell>
          <cell r="F268" t="str">
            <v>423446L1(I/P)</v>
          </cell>
          <cell r="G268" t="str">
            <v>423446L1(I/P)</v>
          </cell>
          <cell r="H268" t="str">
            <v>China effort</v>
          </cell>
          <cell r="I268" t="str">
            <v>China effort</v>
          </cell>
          <cell r="J268" t="str">
            <v>직수출</v>
          </cell>
          <cell r="K268" t="str">
            <v>USD</v>
          </cell>
          <cell r="L268" t="str">
            <v>중국</v>
          </cell>
          <cell r="M268" t="str">
            <v>김준국</v>
          </cell>
          <cell r="N268">
            <v>1</v>
          </cell>
          <cell r="O268" t="str">
            <v>기타</v>
          </cell>
          <cell r="P268" t="str">
            <v>연결기준</v>
          </cell>
          <cell r="AQ268">
            <v>1.8</v>
          </cell>
          <cell r="AR268">
            <v>2963</v>
          </cell>
          <cell r="AS268">
            <v>2963</v>
          </cell>
          <cell r="AT268">
            <v>5333.4000000000005</v>
          </cell>
          <cell r="AU268">
            <v>4933395.0000000009</v>
          </cell>
          <cell r="AW268">
            <v>0</v>
          </cell>
          <cell r="AY268">
            <v>0</v>
          </cell>
          <cell r="AZ268">
            <v>0</v>
          </cell>
          <cell r="BB268">
            <v>0</v>
          </cell>
          <cell r="BD268">
            <v>0</v>
          </cell>
          <cell r="BE268">
            <v>0</v>
          </cell>
          <cell r="BG268">
            <v>0</v>
          </cell>
          <cell r="BI268">
            <v>0</v>
          </cell>
          <cell r="BJ268">
            <v>0</v>
          </cell>
          <cell r="BL268">
            <v>0</v>
          </cell>
          <cell r="BN268">
            <v>0</v>
          </cell>
          <cell r="BO268">
            <v>0</v>
          </cell>
          <cell r="BQ268">
            <v>0</v>
          </cell>
          <cell r="BS268">
            <v>0</v>
          </cell>
          <cell r="BT268">
            <v>0</v>
          </cell>
          <cell r="BV268">
            <v>0</v>
          </cell>
          <cell r="BX268">
            <v>0</v>
          </cell>
          <cell r="BY268">
            <v>0</v>
          </cell>
          <cell r="BZ268">
            <v>2963</v>
          </cell>
          <cell r="CA268">
            <v>2963</v>
          </cell>
          <cell r="CB268">
            <v>5333.4000000000005</v>
          </cell>
          <cell r="CC268">
            <v>4933395.0000000009</v>
          </cell>
        </row>
        <row r="269">
          <cell r="A269" t="str">
            <v>휴.CRM2</v>
          </cell>
          <cell r="B269" t="str">
            <v>국산</v>
          </cell>
          <cell r="C269" t="str">
            <v>각형</v>
          </cell>
          <cell r="D269" t="str">
            <v>Cell</v>
          </cell>
          <cell r="E269" t="str">
            <v>633048</v>
          </cell>
          <cell r="F269" t="str">
            <v>633048A1</v>
          </cell>
          <cell r="G269" t="str">
            <v>633048A1</v>
          </cell>
          <cell r="H269" t="str">
            <v>China effort</v>
          </cell>
          <cell r="I269" t="str">
            <v>China effort</v>
          </cell>
          <cell r="J269" t="str">
            <v>직수출</v>
          </cell>
          <cell r="K269" t="str">
            <v>USD</v>
          </cell>
          <cell r="L269" t="str">
            <v>중국</v>
          </cell>
          <cell r="M269" t="str">
            <v>김준국</v>
          </cell>
          <cell r="N269">
            <v>1</v>
          </cell>
          <cell r="O269" t="str">
            <v>기타</v>
          </cell>
          <cell r="P269" t="str">
            <v>연결기준</v>
          </cell>
          <cell r="S269">
            <v>0</v>
          </cell>
          <cell r="W269">
            <v>1.6</v>
          </cell>
          <cell r="X269">
            <v>5000</v>
          </cell>
          <cell r="Y269">
            <v>5000</v>
          </cell>
          <cell r="Z269">
            <v>8000</v>
          </cell>
          <cell r="AA269">
            <v>7516000</v>
          </cell>
          <cell r="AC269">
            <v>0</v>
          </cell>
          <cell r="AH269">
            <v>0</v>
          </cell>
          <cell r="AM269">
            <v>0</v>
          </cell>
          <cell r="AR269">
            <v>0</v>
          </cell>
          <cell r="AT269">
            <v>0</v>
          </cell>
          <cell r="AU269">
            <v>0</v>
          </cell>
          <cell r="AW269">
            <v>0</v>
          </cell>
          <cell r="AY269">
            <v>0</v>
          </cell>
          <cell r="AZ269">
            <v>0</v>
          </cell>
          <cell r="BB269">
            <v>0</v>
          </cell>
          <cell r="BD269">
            <v>0</v>
          </cell>
          <cell r="BE269">
            <v>0</v>
          </cell>
          <cell r="BG269">
            <v>0</v>
          </cell>
          <cell r="BI269">
            <v>0</v>
          </cell>
          <cell r="BJ269">
            <v>0</v>
          </cell>
          <cell r="BL269">
            <v>0</v>
          </cell>
          <cell r="BN269">
            <v>0</v>
          </cell>
          <cell r="BO269">
            <v>0</v>
          </cell>
          <cell r="BQ269">
            <v>0</v>
          </cell>
          <cell r="BS269">
            <v>0</v>
          </cell>
          <cell r="BT269">
            <v>0</v>
          </cell>
          <cell r="BV269">
            <v>0</v>
          </cell>
          <cell r="BX269">
            <v>0</v>
          </cell>
          <cell r="BY269">
            <v>0</v>
          </cell>
          <cell r="BZ269">
            <v>5000</v>
          </cell>
          <cell r="CA269">
            <v>5000</v>
          </cell>
          <cell r="CB269">
            <v>8000</v>
          </cell>
          <cell r="CC269">
            <v>7516000</v>
          </cell>
        </row>
        <row r="270">
          <cell r="A270" t="str">
            <v>휴.CRM2</v>
          </cell>
          <cell r="B270" t="str">
            <v>국산</v>
          </cell>
          <cell r="C270" t="str">
            <v>폴리머</v>
          </cell>
          <cell r="D270" t="str">
            <v>Pack</v>
          </cell>
          <cell r="E270" t="str">
            <v>233457</v>
          </cell>
          <cell r="F270" t="str">
            <v>233457L1</v>
          </cell>
          <cell r="G270" t="str">
            <v>233457L1</v>
          </cell>
          <cell r="H270" t="str">
            <v>Apple</v>
          </cell>
          <cell r="I270" t="str">
            <v>HON HAI PRECISION</v>
          </cell>
          <cell r="J270" t="str">
            <v>직수출</v>
          </cell>
          <cell r="K270" t="str">
            <v>USD</v>
          </cell>
          <cell r="L270" t="str">
            <v>중국</v>
          </cell>
          <cell r="M270" t="str">
            <v>이동우</v>
          </cell>
          <cell r="N270">
            <v>1</v>
          </cell>
          <cell r="O270" t="str">
            <v>MP3</v>
          </cell>
          <cell r="P270" t="str">
            <v>연결기준</v>
          </cell>
          <cell r="R270">
            <v>2.4500000000000002</v>
          </cell>
          <cell r="S270">
            <v>719600</v>
          </cell>
          <cell r="T270">
            <v>719600</v>
          </cell>
          <cell r="U270">
            <v>1763020</v>
          </cell>
          <cell r="V270">
            <v>1657592000</v>
          </cell>
          <cell r="W270">
            <v>2.4234392330021914</v>
          </cell>
          <cell r="X270">
            <v>668998</v>
          </cell>
          <cell r="Y270">
            <v>668998</v>
          </cell>
          <cell r="Z270">
            <v>1621276</v>
          </cell>
          <cell r="AA270">
            <v>1521243000</v>
          </cell>
          <cell r="AB270">
            <v>2.42</v>
          </cell>
          <cell r="AC270">
            <v>-291200</v>
          </cell>
          <cell r="AD270">
            <v>-291200</v>
          </cell>
          <cell r="AE270">
            <v>-704704</v>
          </cell>
          <cell r="AF270">
            <v>-661224000</v>
          </cell>
          <cell r="AG270">
            <v>2.4200002059726931</v>
          </cell>
          <cell r="AH270">
            <v>776802</v>
          </cell>
          <cell r="AI270">
            <v>776802</v>
          </cell>
          <cell r="AJ270">
            <v>1879861</v>
          </cell>
          <cell r="AK270">
            <v>1748223000</v>
          </cell>
          <cell r="AL270">
            <v>2.3640579470198677</v>
          </cell>
          <cell r="AM270">
            <v>604000</v>
          </cell>
          <cell r="AN270">
            <v>604000</v>
          </cell>
          <cell r="AO270">
            <v>1427891</v>
          </cell>
          <cell r="AP270">
            <v>1323824000</v>
          </cell>
          <cell r="AQ270">
            <v>2.35</v>
          </cell>
          <cell r="AR270">
            <v>600000</v>
          </cell>
          <cell r="AS270">
            <v>600000</v>
          </cell>
          <cell r="AT270">
            <v>1410000</v>
          </cell>
          <cell r="AU270">
            <v>1304250000</v>
          </cell>
          <cell r="AV270">
            <v>2.35</v>
          </cell>
          <cell r="AW270">
            <v>400000</v>
          </cell>
          <cell r="AX270">
            <v>400000</v>
          </cell>
          <cell r="AY270">
            <v>940000</v>
          </cell>
          <cell r="AZ270">
            <v>864800000</v>
          </cell>
          <cell r="BA270">
            <v>2.35</v>
          </cell>
          <cell r="BB270">
            <v>180000</v>
          </cell>
          <cell r="BC270">
            <v>180000</v>
          </cell>
          <cell r="BD270">
            <v>423000</v>
          </cell>
          <cell r="BE270">
            <v>389160000</v>
          </cell>
          <cell r="BG270">
            <v>0</v>
          </cell>
          <cell r="BI270">
            <v>0</v>
          </cell>
          <cell r="BJ270">
            <v>0</v>
          </cell>
          <cell r="BL270">
            <v>0</v>
          </cell>
          <cell r="BN270">
            <v>0</v>
          </cell>
          <cell r="BO270">
            <v>0</v>
          </cell>
          <cell r="BQ270">
            <v>0</v>
          </cell>
          <cell r="BS270">
            <v>0</v>
          </cell>
          <cell r="BT270">
            <v>0</v>
          </cell>
          <cell r="BV270">
            <v>0</v>
          </cell>
          <cell r="BX270">
            <v>0</v>
          </cell>
          <cell r="BY270">
            <v>0</v>
          </cell>
          <cell r="BZ270">
            <v>3658200</v>
          </cell>
          <cell r="CA270">
            <v>3658200</v>
          </cell>
          <cell r="CB270">
            <v>8760344</v>
          </cell>
          <cell r="CC270">
            <v>8147868000</v>
          </cell>
        </row>
        <row r="271">
          <cell r="A271" t="str">
            <v>휴.CRM2</v>
          </cell>
          <cell r="B271" t="str">
            <v>국산</v>
          </cell>
          <cell r="C271" t="str">
            <v>폴리머</v>
          </cell>
          <cell r="D271" t="str">
            <v>Pack</v>
          </cell>
          <cell r="E271" t="str">
            <v>N46</v>
          </cell>
          <cell r="F271" t="str">
            <v>N46</v>
          </cell>
          <cell r="G271" t="str">
            <v>N46</v>
          </cell>
          <cell r="H271" t="str">
            <v>Apple</v>
          </cell>
          <cell r="I271" t="str">
            <v>HON HAI PRECISION</v>
          </cell>
          <cell r="J271" t="str">
            <v>직수출</v>
          </cell>
          <cell r="K271" t="str">
            <v>USD</v>
          </cell>
          <cell r="L271" t="str">
            <v>중국</v>
          </cell>
          <cell r="M271" t="str">
            <v>이동우</v>
          </cell>
          <cell r="N271">
            <v>1</v>
          </cell>
          <cell r="O271" t="str">
            <v>MP3</v>
          </cell>
          <cell r="P271" t="str">
            <v>연결기준</v>
          </cell>
          <cell r="S271">
            <v>0</v>
          </cell>
          <cell r="X271">
            <v>0</v>
          </cell>
          <cell r="AC271">
            <v>0</v>
          </cell>
          <cell r="AH271">
            <v>0</v>
          </cell>
          <cell r="AM271">
            <v>0</v>
          </cell>
          <cell r="AO271">
            <v>0</v>
          </cell>
          <cell r="AP271">
            <v>0</v>
          </cell>
          <cell r="AR271">
            <v>0</v>
          </cell>
          <cell r="AT271">
            <v>0</v>
          </cell>
          <cell r="AU271">
            <v>0</v>
          </cell>
          <cell r="AW271">
            <v>0</v>
          </cell>
          <cell r="AY271">
            <v>0</v>
          </cell>
          <cell r="AZ271">
            <v>0</v>
          </cell>
          <cell r="BA271">
            <v>2.36</v>
          </cell>
          <cell r="BB271">
            <v>1300000</v>
          </cell>
          <cell r="BC271">
            <v>1300000</v>
          </cell>
          <cell r="BD271">
            <v>3068000</v>
          </cell>
          <cell r="BE271">
            <v>2822560000</v>
          </cell>
          <cell r="BF271">
            <v>2.36</v>
          </cell>
          <cell r="BG271">
            <v>1100000</v>
          </cell>
          <cell r="BH271">
            <v>1100000</v>
          </cell>
          <cell r="BI271">
            <v>2596000</v>
          </cell>
          <cell r="BJ271">
            <v>2388320000</v>
          </cell>
          <cell r="BK271">
            <v>2.2999999999999998</v>
          </cell>
          <cell r="BL271">
            <v>900000</v>
          </cell>
          <cell r="BM271">
            <v>900000</v>
          </cell>
          <cell r="BN271">
            <v>2069999.9999999998</v>
          </cell>
          <cell r="BO271">
            <v>1914749999.9999998</v>
          </cell>
          <cell r="BP271">
            <v>2.2999999999999998</v>
          </cell>
          <cell r="BQ271">
            <v>900000</v>
          </cell>
          <cell r="BR271">
            <v>900000</v>
          </cell>
          <cell r="BS271">
            <v>2069999.9999999998</v>
          </cell>
          <cell r="BT271">
            <v>1914749999.9999998</v>
          </cell>
          <cell r="BU271">
            <v>2.2999999999999998</v>
          </cell>
          <cell r="BV271">
            <v>900000</v>
          </cell>
          <cell r="BW271">
            <v>900000</v>
          </cell>
          <cell r="BX271">
            <v>2069999.9999999998</v>
          </cell>
          <cell r="BY271">
            <v>1914749999.9999998</v>
          </cell>
          <cell r="BZ271">
            <v>5100000</v>
          </cell>
          <cell r="CA271">
            <v>5100000</v>
          </cell>
          <cell r="CB271">
            <v>11874000</v>
          </cell>
          <cell r="CC271">
            <v>10955130000</v>
          </cell>
        </row>
        <row r="272">
          <cell r="A272" t="str">
            <v>휴.CRM2</v>
          </cell>
          <cell r="B272" t="str">
            <v>국산</v>
          </cell>
          <cell r="C272" t="str">
            <v>각형</v>
          </cell>
          <cell r="D272" t="str">
            <v>Pack</v>
          </cell>
          <cell r="E272" t="str">
            <v>423048</v>
          </cell>
          <cell r="F272" t="str">
            <v>423048L2</v>
          </cell>
          <cell r="G272" t="str">
            <v>423048L2</v>
          </cell>
          <cell r="H272" t="str">
            <v>Apple</v>
          </cell>
          <cell r="I272" t="str">
            <v>HON HAI PRECISION</v>
          </cell>
          <cell r="J272" t="str">
            <v>직수출</v>
          </cell>
          <cell r="K272" t="str">
            <v>USD</v>
          </cell>
          <cell r="L272" t="str">
            <v>중국</v>
          </cell>
          <cell r="M272" t="str">
            <v>이동우</v>
          </cell>
          <cell r="N272">
            <v>1</v>
          </cell>
          <cell r="O272" t="str">
            <v>MP3</v>
          </cell>
          <cell r="P272" t="str">
            <v>연결기준</v>
          </cell>
          <cell r="S272">
            <v>0</v>
          </cell>
          <cell r="X272">
            <v>0</v>
          </cell>
          <cell r="AC272">
            <v>0</v>
          </cell>
          <cell r="AG272">
            <v>4.6500000000000004</v>
          </cell>
          <cell r="AH272">
            <v>3900</v>
          </cell>
          <cell r="AI272">
            <v>3900</v>
          </cell>
          <cell r="AJ272">
            <v>18135</v>
          </cell>
          <cell r="AK272">
            <v>16855000</v>
          </cell>
          <cell r="AM272">
            <v>0</v>
          </cell>
          <cell r="AO272">
            <v>0</v>
          </cell>
          <cell r="AP272">
            <v>0</v>
          </cell>
          <cell r="AR272">
            <v>0</v>
          </cell>
          <cell r="AT272">
            <v>0</v>
          </cell>
          <cell r="AU272">
            <v>0</v>
          </cell>
          <cell r="AW272">
            <v>0</v>
          </cell>
          <cell r="AY272">
            <v>0</v>
          </cell>
          <cell r="AZ272">
            <v>0</v>
          </cell>
          <cell r="BB272">
            <v>0</v>
          </cell>
          <cell r="BD272">
            <v>0</v>
          </cell>
          <cell r="BE272">
            <v>0</v>
          </cell>
          <cell r="BG272">
            <v>0</v>
          </cell>
          <cell r="BI272">
            <v>0</v>
          </cell>
          <cell r="BJ272">
            <v>0</v>
          </cell>
          <cell r="BK272">
            <v>3</v>
          </cell>
          <cell r="BL272">
            <v>0</v>
          </cell>
          <cell r="BN272">
            <v>0</v>
          </cell>
          <cell r="BO272">
            <v>0</v>
          </cell>
          <cell r="BP272">
            <v>3</v>
          </cell>
          <cell r="BQ272">
            <v>0</v>
          </cell>
          <cell r="BS272">
            <v>0</v>
          </cell>
          <cell r="BT272">
            <v>0</v>
          </cell>
          <cell r="BU272">
            <v>3</v>
          </cell>
          <cell r="BV272">
            <v>0</v>
          </cell>
          <cell r="BX272">
            <v>0</v>
          </cell>
          <cell r="BY272">
            <v>0</v>
          </cell>
          <cell r="BZ272">
            <v>3900</v>
          </cell>
          <cell r="CA272">
            <v>3900</v>
          </cell>
          <cell r="CB272">
            <v>18135</v>
          </cell>
          <cell r="CC272">
            <v>16855000</v>
          </cell>
        </row>
        <row r="273">
          <cell r="A273" t="str">
            <v>휴.CRM2</v>
          </cell>
          <cell r="B273" t="str">
            <v>국산</v>
          </cell>
          <cell r="C273" t="str">
            <v>폴리머</v>
          </cell>
          <cell r="D273" t="str">
            <v>Cell</v>
          </cell>
          <cell r="E273" t="str">
            <v>606168</v>
          </cell>
          <cell r="F273" t="str">
            <v>606168L1</v>
          </cell>
          <cell r="G273" t="str">
            <v>606168L1</v>
          </cell>
          <cell r="H273" t="str">
            <v>Apple</v>
          </cell>
          <cell r="I273" t="str">
            <v>DNP</v>
          </cell>
          <cell r="J273" t="str">
            <v>직수출</v>
          </cell>
          <cell r="K273" t="str">
            <v>USD</v>
          </cell>
          <cell r="L273" t="str">
            <v>중국</v>
          </cell>
          <cell r="M273" t="str">
            <v>이동우</v>
          </cell>
          <cell r="N273">
            <v>1</v>
          </cell>
          <cell r="O273" t="str">
            <v>노트북</v>
          </cell>
          <cell r="P273" t="str">
            <v>연결기준</v>
          </cell>
          <cell r="R273">
            <v>5.26</v>
          </cell>
          <cell r="S273">
            <v>1000</v>
          </cell>
          <cell r="T273">
            <v>1000</v>
          </cell>
          <cell r="U273">
            <v>5260</v>
          </cell>
          <cell r="V273">
            <v>4939000</v>
          </cell>
          <cell r="W273">
            <v>5.36</v>
          </cell>
          <cell r="X273">
            <v>800</v>
          </cell>
          <cell r="Y273">
            <v>800</v>
          </cell>
          <cell r="Z273">
            <v>4288</v>
          </cell>
          <cell r="AA273">
            <v>3997000</v>
          </cell>
          <cell r="AB273">
            <v>5.3407692307692312</v>
          </cell>
          <cell r="AC273">
            <v>2600</v>
          </cell>
          <cell r="AD273">
            <v>2600</v>
          </cell>
          <cell r="AE273">
            <v>13886</v>
          </cell>
          <cell r="AF273">
            <v>13091000</v>
          </cell>
          <cell r="AG273">
            <v>5.3601205424409848</v>
          </cell>
          <cell r="AH273">
            <v>1991</v>
          </cell>
          <cell r="AI273">
            <v>1991</v>
          </cell>
          <cell r="AJ273">
            <v>10672</v>
          </cell>
          <cell r="AK273">
            <v>9957000</v>
          </cell>
          <cell r="AL273">
            <v>5.32</v>
          </cell>
          <cell r="AM273">
            <v>6750</v>
          </cell>
          <cell r="AN273">
            <v>6750</v>
          </cell>
          <cell r="AO273">
            <v>35910</v>
          </cell>
          <cell r="AP273">
            <v>33311000</v>
          </cell>
          <cell r="AQ273">
            <v>5.0599999999999996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4.92</v>
          </cell>
          <cell r="AW273">
            <v>0</v>
          </cell>
          <cell r="AY273">
            <v>0</v>
          </cell>
          <cell r="AZ273">
            <v>0</v>
          </cell>
          <cell r="BA273">
            <v>4.8499999999999996</v>
          </cell>
          <cell r="BB273">
            <v>0</v>
          </cell>
          <cell r="BD273">
            <v>0</v>
          </cell>
          <cell r="BE273">
            <v>0</v>
          </cell>
          <cell r="BF273">
            <v>4.75</v>
          </cell>
          <cell r="BG273">
            <v>150000</v>
          </cell>
          <cell r="BH273">
            <v>150000</v>
          </cell>
          <cell r="BI273">
            <v>712500</v>
          </cell>
          <cell r="BJ273">
            <v>655500000</v>
          </cell>
          <cell r="BK273">
            <v>4.5999999999999996</v>
          </cell>
          <cell r="BL273">
            <v>250000</v>
          </cell>
          <cell r="BM273">
            <v>250000</v>
          </cell>
          <cell r="BN273">
            <v>1150000</v>
          </cell>
          <cell r="BO273">
            <v>1063750000</v>
          </cell>
          <cell r="BP273">
            <v>4.5999999999999996</v>
          </cell>
          <cell r="BQ273">
            <v>250000</v>
          </cell>
          <cell r="BR273">
            <v>250000</v>
          </cell>
          <cell r="BS273">
            <v>1150000</v>
          </cell>
          <cell r="BT273">
            <v>1063750000</v>
          </cell>
          <cell r="BU273">
            <v>4.5999999999999996</v>
          </cell>
          <cell r="BV273">
            <v>250000</v>
          </cell>
          <cell r="BW273">
            <v>250000</v>
          </cell>
          <cell r="BX273">
            <v>1150000</v>
          </cell>
          <cell r="BY273">
            <v>1063750000</v>
          </cell>
          <cell r="BZ273">
            <v>913141</v>
          </cell>
          <cell r="CA273">
            <v>913141</v>
          </cell>
          <cell r="CB273">
            <v>4232516</v>
          </cell>
          <cell r="CC273">
            <v>3912045000</v>
          </cell>
        </row>
        <row r="274">
          <cell r="A274" t="str">
            <v>노.CRM1</v>
          </cell>
          <cell r="B274" t="str">
            <v>국산</v>
          </cell>
          <cell r="C274" t="str">
            <v>원통형</v>
          </cell>
          <cell r="D274" t="str">
            <v>Cell</v>
          </cell>
          <cell r="E274" t="str">
            <v>018650</v>
          </cell>
          <cell r="F274" t="str">
            <v>018650P2</v>
          </cell>
          <cell r="G274" t="str">
            <v>018650P2</v>
          </cell>
          <cell r="H274" t="str">
            <v>HP</v>
          </cell>
          <cell r="I274" t="str">
            <v>삼성 SDI</v>
          </cell>
          <cell r="J274" t="str">
            <v>로컬</v>
          </cell>
          <cell r="K274" t="str">
            <v>USD</v>
          </cell>
          <cell r="L274" t="str">
            <v>내수</v>
          </cell>
          <cell r="M274" t="str">
            <v>김현수</v>
          </cell>
          <cell r="N274">
            <v>1</v>
          </cell>
          <cell r="O274" t="str">
            <v>노트북</v>
          </cell>
          <cell r="P274" t="str">
            <v>연결기준</v>
          </cell>
          <cell r="S274">
            <v>0</v>
          </cell>
          <cell r="X274">
            <v>0</v>
          </cell>
          <cell r="AC274">
            <v>0</v>
          </cell>
          <cell r="AH274">
            <v>0</v>
          </cell>
          <cell r="AM274">
            <v>0</v>
          </cell>
          <cell r="AR274">
            <v>0</v>
          </cell>
          <cell r="AT274">
            <v>0</v>
          </cell>
          <cell r="AU274">
            <v>0</v>
          </cell>
          <cell r="AW274">
            <v>0</v>
          </cell>
          <cell r="AY274">
            <v>0</v>
          </cell>
          <cell r="AZ274">
            <v>0</v>
          </cell>
          <cell r="BB274">
            <v>0</v>
          </cell>
          <cell r="BD274">
            <v>0</v>
          </cell>
          <cell r="BE274">
            <v>0</v>
          </cell>
          <cell r="BF274">
            <v>0.1</v>
          </cell>
          <cell r="BG274">
            <v>0</v>
          </cell>
          <cell r="BI274">
            <v>0</v>
          </cell>
          <cell r="BJ274">
            <v>0</v>
          </cell>
          <cell r="BK274">
            <v>0.1</v>
          </cell>
          <cell r="BL274">
            <v>0</v>
          </cell>
          <cell r="BN274">
            <v>0</v>
          </cell>
          <cell r="BO274">
            <v>0</v>
          </cell>
          <cell r="BP274">
            <v>0.1</v>
          </cell>
          <cell r="BQ274">
            <v>0</v>
          </cell>
          <cell r="BS274">
            <v>0</v>
          </cell>
          <cell r="BT274">
            <v>0</v>
          </cell>
          <cell r="BU274">
            <v>0.1</v>
          </cell>
          <cell r="BV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</row>
        <row r="275">
          <cell r="A275" t="str">
            <v>노.CRM1</v>
          </cell>
          <cell r="B275" t="str">
            <v>국산</v>
          </cell>
          <cell r="C275" t="str">
            <v>원통형</v>
          </cell>
          <cell r="D275" t="str">
            <v>Cell</v>
          </cell>
          <cell r="E275" t="str">
            <v>018650</v>
          </cell>
          <cell r="F275" t="str">
            <v>018650P2</v>
          </cell>
          <cell r="G275" t="str">
            <v>018650P2</v>
          </cell>
          <cell r="H275" t="str">
            <v>HP</v>
          </cell>
          <cell r="I275" t="str">
            <v>STL</v>
          </cell>
          <cell r="J275" t="str">
            <v>직수출</v>
          </cell>
          <cell r="K275" t="str">
            <v>USD</v>
          </cell>
          <cell r="L275" t="str">
            <v>중국</v>
          </cell>
          <cell r="M275" t="str">
            <v>라희관</v>
          </cell>
          <cell r="N275">
            <v>1</v>
          </cell>
          <cell r="O275" t="str">
            <v>노트북</v>
          </cell>
          <cell r="P275" t="str">
            <v>연결기준</v>
          </cell>
          <cell r="S275">
            <v>0</v>
          </cell>
          <cell r="W275">
            <v>2</v>
          </cell>
          <cell r="X275">
            <v>200</v>
          </cell>
          <cell r="Y275">
            <v>200</v>
          </cell>
          <cell r="Z275">
            <v>400</v>
          </cell>
          <cell r="AA275">
            <v>376000</v>
          </cell>
          <cell r="AB275">
            <v>2</v>
          </cell>
          <cell r="AC275">
            <v>90000</v>
          </cell>
          <cell r="AD275">
            <v>90000</v>
          </cell>
          <cell r="AE275">
            <v>180000</v>
          </cell>
          <cell r="AF275">
            <v>170028000</v>
          </cell>
          <cell r="AH275">
            <v>0</v>
          </cell>
          <cell r="AM275">
            <v>0</v>
          </cell>
          <cell r="AR275">
            <v>0</v>
          </cell>
          <cell r="AT275">
            <v>0</v>
          </cell>
          <cell r="AU275">
            <v>0</v>
          </cell>
          <cell r="AV275">
            <v>2.0499999999999998</v>
          </cell>
          <cell r="AW275">
            <v>0</v>
          </cell>
          <cell r="AY275">
            <v>0</v>
          </cell>
          <cell r="AZ275">
            <v>0</v>
          </cell>
          <cell r="BA275">
            <v>2.0499999999999998</v>
          </cell>
          <cell r="BB275">
            <v>0</v>
          </cell>
          <cell r="BD275">
            <v>0</v>
          </cell>
          <cell r="BE275">
            <v>0</v>
          </cell>
          <cell r="BF275">
            <v>0.1</v>
          </cell>
          <cell r="BG275">
            <v>0</v>
          </cell>
          <cell r="BI275">
            <v>0</v>
          </cell>
          <cell r="BJ275">
            <v>0</v>
          </cell>
          <cell r="BK275">
            <v>0.1</v>
          </cell>
          <cell r="BL275">
            <v>0</v>
          </cell>
          <cell r="BN275">
            <v>0</v>
          </cell>
          <cell r="BO275">
            <v>0</v>
          </cell>
          <cell r="BP275">
            <v>0.1</v>
          </cell>
          <cell r="BQ275">
            <v>0</v>
          </cell>
          <cell r="BS275">
            <v>0</v>
          </cell>
          <cell r="BT275">
            <v>0</v>
          </cell>
          <cell r="BU275">
            <v>0.1</v>
          </cell>
          <cell r="BV275">
            <v>0</v>
          </cell>
          <cell r="BX275">
            <v>0</v>
          </cell>
          <cell r="BY275">
            <v>0</v>
          </cell>
          <cell r="BZ275">
            <v>90200</v>
          </cell>
          <cell r="CA275">
            <v>90200</v>
          </cell>
          <cell r="CB275">
            <v>180400</v>
          </cell>
          <cell r="CC275">
            <v>170404000</v>
          </cell>
        </row>
        <row r="276">
          <cell r="A276" t="str">
            <v>노.CRM1</v>
          </cell>
          <cell r="B276" t="str">
            <v>CN</v>
          </cell>
          <cell r="C276" t="str">
            <v>상품</v>
          </cell>
          <cell r="D276" t="str">
            <v>Cell</v>
          </cell>
          <cell r="E276" t="str">
            <v>018650</v>
          </cell>
          <cell r="F276" t="str">
            <v>018650P2</v>
          </cell>
          <cell r="G276" t="str">
            <v>018650P2</v>
          </cell>
          <cell r="H276" t="str">
            <v>HP</v>
          </cell>
          <cell r="I276" t="str">
            <v>STL</v>
          </cell>
          <cell r="J276" t="str">
            <v>직수출</v>
          </cell>
          <cell r="K276" t="str">
            <v>USD</v>
          </cell>
          <cell r="L276" t="str">
            <v>중국</v>
          </cell>
          <cell r="M276" t="str">
            <v>라희관</v>
          </cell>
          <cell r="N276">
            <v>1</v>
          </cell>
          <cell r="O276" t="str">
            <v>노트북</v>
          </cell>
          <cell r="P276" t="str">
            <v>연결기준</v>
          </cell>
          <cell r="R276">
            <v>2</v>
          </cell>
          <cell r="S276">
            <v>300</v>
          </cell>
          <cell r="T276">
            <v>300</v>
          </cell>
          <cell r="U276">
            <v>600</v>
          </cell>
          <cell r="V276">
            <v>560000</v>
          </cell>
          <cell r="X276">
            <v>0</v>
          </cell>
          <cell r="AC276">
            <v>0</v>
          </cell>
          <cell r="AH276">
            <v>0</v>
          </cell>
          <cell r="AM276">
            <v>0</v>
          </cell>
          <cell r="AR276">
            <v>0</v>
          </cell>
          <cell r="AT276">
            <v>0</v>
          </cell>
          <cell r="AU276">
            <v>0</v>
          </cell>
          <cell r="AW276">
            <v>0</v>
          </cell>
          <cell r="AY276">
            <v>0</v>
          </cell>
          <cell r="AZ276">
            <v>0</v>
          </cell>
          <cell r="BB276">
            <v>0</v>
          </cell>
          <cell r="BD276">
            <v>0</v>
          </cell>
          <cell r="BE276">
            <v>0</v>
          </cell>
          <cell r="BF276">
            <v>0.1</v>
          </cell>
          <cell r="BG276">
            <v>0</v>
          </cell>
          <cell r="BI276">
            <v>0</v>
          </cell>
          <cell r="BJ276">
            <v>0</v>
          </cell>
          <cell r="BK276">
            <v>0.1</v>
          </cell>
          <cell r="BL276">
            <v>0</v>
          </cell>
          <cell r="BN276">
            <v>0</v>
          </cell>
          <cell r="BO276">
            <v>0</v>
          </cell>
          <cell r="BP276">
            <v>0.1</v>
          </cell>
          <cell r="BQ276">
            <v>0</v>
          </cell>
          <cell r="BS276">
            <v>0</v>
          </cell>
          <cell r="BT276">
            <v>0</v>
          </cell>
          <cell r="BU276">
            <v>0.1</v>
          </cell>
          <cell r="BV276">
            <v>0</v>
          </cell>
          <cell r="BX276">
            <v>0</v>
          </cell>
          <cell r="BY276">
            <v>0</v>
          </cell>
          <cell r="BZ276">
            <v>300</v>
          </cell>
          <cell r="CA276">
            <v>300</v>
          </cell>
          <cell r="CB276">
            <v>600</v>
          </cell>
          <cell r="CC276">
            <v>560000</v>
          </cell>
        </row>
        <row r="277">
          <cell r="A277" t="str">
            <v>노.CRM1</v>
          </cell>
          <cell r="B277" t="str">
            <v>국산</v>
          </cell>
          <cell r="C277" t="str">
            <v>원통형</v>
          </cell>
          <cell r="D277" t="str">
            <v>Cell</v>
          </cell>
          <cell r="E277" t="str">
            <v>018650</v>
          </cell>
          <cell r="F277" t="str">
            <v>018650P2</v>
          </cell>
          <cell r="G277" t="str">
            <v>018650P2</v>
          </cell>
          <cell r="H277" t="str">
            <v>HP</v>
          </cell>
          <cell r="I277" t="str">
            <v>Celxpert</v>
          </cell>
          <cell r="J277" t="str">
            <v>직수출</v>
          </cell>
          <cell r="K277" t="str">
            <v>USD</v>
          </cell>
          <cell r="L277" t="str">
            <v>중국</v>
          </cell>
          <cell r="M277" t="str">
            <v>라희관</v>
          </cell>
          <cell r="N277">
            <v>1</v>
          </cell>
          <cell r="O277" t="str">
            <v>노트북</v>
          </cell>
          <cell r="P277" t="str">
            <v>연결기준</v>
          </cell>
          <cell r="R277">
            <v>2</v>
          </cell>
          <cell r="S277">
            <v>200000</v>
          </cell>
          <cell r="T277">
            <v>200000</v>
          </cell>
          <cell r="U277">
            <v>400000</v>
          </cell>
          <cell r="V277">
            <v>374240000</v>
          </cell>
          <cell r="W277">
            <v>2</v>
          </cell>
          <cell r="X277">
            <v>100000</v>
          </cell>
          <cell r="Y277">
            <v>100000</v>
          </cell>
          <cell r="Z277">
            <v>200000</v>
          </cell>
          <cell r="AA277">
            <v>188400000</v>
          </cell>
          <cell r="AB277">
            <v>2</v>
          </cell>
          <cell r="AC277">
            <v>30000</v>
          </cell>
          <cell r="AD277">
            <v>30000</v>
          </cell>
          <cell r="AE277">
            <v>60000</v>
          </cell>
          <cell r="AF277">
            <v>56676000</v>
          </cell>
          <cell r="AH277">
            <v>0</v>
          </cell>
          <cell r="AM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W277">
            <v>0</v>
          </cell>
          <cell r="AY277">
            <v>0</v>
          </cell>
          <cell r="AZ277">
            <v>0</v>
          </cell>
          <cell r="BB277">
            <v>0</v>
          </cell>
          <cell r="BD277">
            <v>0</v>
          </cell>
          <cell r="BE277">
            <v>0</v>
          </cell>
          <cell r="BF277">
            <v>0.1</v>
          </cell>
          <cell r="BG277">
            <v>0</v>
          </cell>
          <cell r="BI277">
            <v>0</v>
          </cell>
          <cell r="BJ277">
            <v>0</v>
          </cell>
          <cell r="BK277">
            <v>0.1</v>
          </cell>
          <cell r="BL277">
            <v>0</v>
          </cell>
          <cell r="BN277">
            <v>0</v>
          </cell>
          <cell r="BO277">
            <v>0</v>
          </cell>
          <cell r="BP277">
            <v>0.1</v>
          </cell>
          <cell r="BQ277">
            <v>0</v>
          </cell>
          <cell r="BS277">
            <v>0</v>
          </cell>
          <cell r="BT277">
            <v>0</v>
          </cell>
          <cell r="BU277">
            <v>0.1</v>
          </cell>
          <cell r="BV277">
            <v>0</v>
          </cell>
          <cell r="BX277">
            <v>0</v>
          </cell>
          <cell r="BY277">
            <v>0</v>
          </cell>
          <cell r="BZ277">
            <v>330000</v>
          </cell>
          <cell r="CA277">
            <v>330000</v>
          </cell>
          <cell r="CB277">
            <v>660000</v>
          </cell>
          <cell r="CC277">
            <v>619316000</v>
          </cell>
        </row>
        <row r="278">
          <cell r="A278" t="str">
            <v>노.CRM1</v>
          </cell>
          <cell r="B278" t="str">
            <v>국산</v>
          </cell>
          <cell r="C278" t="str">
            <v>원통형</v>
          </cell>
          <cell r="D278" t="str">
            <v>Cell</v>
          </cell>
          <cell r="E278" t="str">
            <v>018650</v>
          </cell>
          <cell r="F278" t="str">
            <v>018650P2</v>
          </cell>
          <cell r="G278" t="str">
            <v>018650P2</v>
          </cell>
          <cell r="H278" t="str">
            <v>HP</v>
          </cell>
          <cell r="I278" t="str">
            <v>Simplo</v>
          </cell>
          <cell r="J278" t="str">
            <v>직수출</v>
          </cell>
          <cell r="K278" t="str">
            <v>USD</v>
          </cell>
          <cell r="L278" t="str">
            <v>중국</v>
          </cell>
          <cell r="M278" t="str">
            <v>라희관</v>
          </cell>
          <cell r="N278">
            <v>1</v>
          </cell>
          <cell r="O278" t="str">
            <v>노트북</v>
          </cell>
          <cell r="P278" t="str">
            <v>연결기준</v>
          </cell>
          <cell r="S278">
            <v>0</v>
          </cell>
          <cell r="X278">
            <v>0</v>
          </cell>
          <cell r="AC278">
            <v>0</v>
          </cell>
          <cell r="AH278">
            <v>0</v>
          </cell>
          <cell r="AM278">
            <v>0</v>
          </cell>
          <cell r="AR278">
            <v>0</v>
          </cell>
          <cell r="AT278">
            <v>0</v>
          </cell>
          <cell r="AU278">
            <v>0</v>
          </cell>
          <cell r="AW278">
            <v>0</v>
          </cell>
          <cell r="AY278">
            <v>0</v>
          </cell>
          <cell r="AZ278">
            <v>0</v>
          </cell>
          <cell r="BB278">
            <v>0</v>
          </cell>
          <cell r="BD278">
            <v>0</v>
          </cell>
          <cell r="BE278">
            <v>0</v>
          </cell>
          <cell r="BF278">
            <v>0.1</v>
          </cell>
          <cell r="BG278">
            <v>0</v>
          </cell>
          <cell r="BI278">
            <v>0</v>
          </cell>
          <cell r="BJ278">
            <v>0</v>
          </cell>
          <cell r="BK278">
            <v>0.1</v>
          </cell>
          <cell r="BL278">
            <v>0</v>
          </cell>
          <cell r="BN278">
            <v>0</v>
          </cell>
          <cell r="BO278">
            <v>0</v>
          </cell>
          <cell r="BP278">
            <v>0.1</v>
          </cell>
          <cell r="BQ278">
            <v>0</v>
          </cell>
          <cell r="BS278">
            <v>0</v>
          </cell>
          <cell r="BT278">
            <v>0</v>
          </cell>
          <cell r="BU278">
            <v>0.1</v>
          </cell>
          <cell r="BV278">
            <v>0</v>
          </cell>
          <cell r="BX278">
            <v>0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</row>
        <row r="279">
          <cell r="A279" t="str">
            <v>노.CRM1</v>
          </cell>
          <cell r="B279" t="str">
            <v>국산</v>
          </cell>
          <cell r="C279" t="str">
            <v>원통형</v>
          </cell>
          <cell r="D279" t="str">
            <v>Cell</v>
          </cell>
          <cell r="E279" t="str">
            <v>018650</v>
          </cell>
          <cell r="F279" t="str">
            <v>018650S2</v>
          </cell>
          <cell r="G279" t="str">
            <v>018650S2</v>
          </cell>
          <cell r="H279" t="str">
            <v>HP</v>
          </cell>
          <cell r="I279" t="str">
            <v>삼성 SDI</v>
          </cell>
          <cell r="J279" t="str">
            <v>로컬</v>
          </cell>
          <cell r="K279" t="str">
            <v>USD</v>
          </cell>
          <cell r="L279" t="str">
            <v>내수</v>
          </cell>
          <cell r="M279" t="str">
            <v>김현수</v>
          </cell>
          <cell r="N279">
            <v>1</v>
          </cell>
          <cell r="O279" t="str">
            <v>노트북</v>
          </cell>
          <cell r="P279" t="str">
            <v>연결기준</v>
          </cell>
          <cell r="R279">
            <v>2.2000000000000002</v>
          </cell>
          <cell r="S279">
            <v>5000</v>
          </cell>
          <cell r="T279">
            <v>5000</v>
          </cell>
          <cell r="U279">
            <v>11000</v>
          </cell>
          <cell r="V279">
            <v>10338000</v>
          </cell>
          <cell r="W279">
            <v>2.2000000000000002</v>
          </cell>
          <cell r="X279">
            <v>2000</v>
          </cell>
          <cell r="Y279">
            <v>2000</v>
          </cell>
          <cell r="Z279">
            <v>4400</v>
          </cell>
          <cell r="AA279">
            <v>4107000</v>
          </cell>
          <cell r="AB279">
            <v>2.2000000000000002</v>
          </cell>
          <cell r="AC279">
            <v>10000</v>
          </cell>
          <cell r="AD279">
            <v>10000</v>
          </cell>
          <cell r="AE279">
            <v>22000</v>
          </cell>
          <cell r="AF279">
            <v>20834000</v>
          </cell>
          <cell r="AH279">
            <v>0</v>
          </cell>
          <cell r="AI279">
            <v>0</v>
          </cell>
          <cell r="AJ279">
            <v>0</v>
          </cell>
          <cell r="AK279">
            <v>5000</v>
          </cell>
          <cell r="AM279">
            <v>0</v>
          </cell>
          <cell r="AQ279">
            <v>2.25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2.25</v>
          </cell>
          <cell r="AW279">
            <v>0</v>
          </cell>
          <cell r="AY279">
            <v>0</v>
          </cell>
          <cell r="AZ279">
            <v>0</v>
          </cell>
          <cell r="BA279">
            <v>2.25</v>
          </cell>
          <cell r="BB279">
            <v>0</v>
          </cell>
          <cell r="BD279">
            <v>0</v>
          </cell>
          <cell r="BE279">
            <v>0</v>
          </cell>
          <cell r="BF279">
            <v>0.1</v>
          </cell>
          <cell r="BG279">
            <v>0</v>
          </cell>
          <cell r="BI279">
            <v>0</v>
          </cell>
          <cell r="BJ279">
            <v>0</v>
          </cell>
          <cell r="BK279">
            <v>0.1</v>
          </cell>
          <cell r="BL279">
            <v>0</v>
          </cell>
          <cell r="BN279">
            <v>0</v>
          </cell>
          <cell r="BO279">
            <v>0</v>
          </cell>
          <cell r="BP279">
            <v>0.1</v>
          </cell>
          <cell r="BQ279">
            <v>0</v>
          </cell>
          <cell r="BS279">
            <v>0</v>
          </cell>
          <cell r="BT279">
            <v>0</v>
          </cell>
          <cell r="BU279">
            <v>0.1</v>
          </cell>
          <cell r="BV279">
            <v>0</v>
          </cell>
          <cell r="BX279">
            <v>0</v>
          </cell>
          <cell r="BY279">
            <v>0</v>
          </cell>
          <cell r="BZ279">
            <v>17000</v>
          </cell>
          <cell r="CA279">
            <v>17000</v>
          </cell>
          <cell r="CB279">
            <v>37400</v>
          </cell>
          <cell r="CC279">
            <v>35284000</v>
          </cell>
        </row>
        <row r="280">
          <cell r="A280" t="str">
            <v>노.CRM1</v>
          </cell>
          <cell r="B280" t="str">
            <v>국산</v>
          </cell>
          <cell r="C280" t="str">
            <v>원통형</v>
          </cell>
          <cell r="D280" t="str">
            <v>Cell</v>
          </cell>
          <cell r="E280" t="str">
            <v>018650</v>
          </cell>
          <cell r="F280" t="str">
            <v>018650S2</v>
          </cell>
          <cell r="G280" t="str">
            <v>018650S2</v>
          </cell>
          <cell r="H280" t="str">
            <v>HP</v>
          </cell>
          <cell r="I280" t="str">
            <v>STL</v>
          </cell>
          <cell r="J280" t="str">
            <v>직수출</v>
          </cell>
          <cell r="K280" t="str">
            <v>USD</v>
          </cell>
          <cell r="L280" t="str">
            <v>중국</v>
          </cell>
          <cell r="M280" t="str">
            <v>라희관</v>
          </cell>
          <cell r="N280">
            <v>1</v>
          </cell>
          <cell r="O280" t="str">
            <v>노트북</v>
          </cell>
          <cell r="P280" t="str">
            <v>연결기준</v>
          </cell>
          <cell r="S280">
            <v>0</v>
          </cell>
          <cell r="W280">
            <v>2.15</v>
          </cell>
          <cell r="X280">
            <v>130000</v>
          </cell>
          <cell r="Y280">
            <v>130000</v>
          </cell>
          <cell r="Z280">
            <v>279500</v>
          </cell>
          <cell r="AA280">
            <v>261347000</v>
          </cell>
          <cell r="AC280">
            <v>0</v>
          </cell>
          <cell r="AG280">
            <v>2.15</v>
          </cell>
          <cell r="AH280">
            <v>70000</v>
          </cell>
          <cell r="AI280">
            <v>70000</v>
          </cell>
          <cell r="AJ280">
            <v>150500</v>
          </cell>
          <cell r="AK280">
            <v>139740000</v>
          </cell>
          <cell r="AL280">
            <v>2.15</v>
          </cell>
          <cell r="AM280">
            <v>390000</v>
          </cell>
          <cell r="AN280">
            <v>390000</v>
          </cell>
          <cell r="AO280">
            <v>838500</v>
          </cell>
          <cell r="AP280">
            <v>779212000</v>
          </cell>
          <cell r="AQ280">
            <v>2.3199999999999998</v>
          </cell>
          <cell r="AR280">
            <v>360000</v>
          </cell>
          <cell r="AS280">
            <v>360000</v>
          </cell>
          <cell r="AT280">
            <v>835200</v>
          </cell>
          <cell r="AU280">
            <v>772560000</v>
          </cell>
          <cell r="AV280">
            <v>2.3199999999999998</v>
          </cell>
          <cell r="AW280">
            <v>0</v>
          </cell>
          <cell r="AY280">
            <v>0</v>
          </cell>
          <cell r="AZ280">
            <v>0</v>
          </cell>
          <cell r="BA280">
            <v>2.3199999999999998</v>
          </cell>
          <cell r="BB280">
            <v>0</v>
          </cell>
          <cell r="BD280">
            <v>0</v>
          </cell>
          <cell r="BE280">
            <v>0</v>
          </cell>
          <cell r="BF280">
            <v>2.3199999999999998</v>
          </cell>
          <cell r="BG280">
            <v>0</v>
          </cell>
          <cell r="BI280">
            <v>0</v>
          </cell>
          <cell r="BJ280">
            <v>0</v>
          </cell>
          <cell r="BK280">
            <v>2.3199999999999998</v>
          </cell>
          <cell r="BL280">
            <v>0</v>
          </cell>
          <cell r="BN280">
            <v>0</v>
          </cell>
          <cell r="BO280">
            <v>0</v>
          </cell>
          <cell r="BP280">
            <v>2.3199999999999998</v>
          </cell>
          <cell r="BQ280">
            <v>0</v>
          </cell>
          <cell r="BS280">
            <v>0</v>
          </cell>
          <cell r="BT280">
            <v>0</v>
          </cell>
          <cell r="BU280">
            <v>2.3199999999999998</v>
          </cell>
          <cell r="BV280">
            <v>0</v>
          </cell>
          <cell r="BX280">
            <v>0</v>
          </cell>
          <cell r="BY280">
            <v>0</v>
          </cell>
          <cell r="BZ280">
            <v>950000</v>
          </cell>
          <cell r="CA280">
            <v>950000</v>
          </cell>
          <cell r="CB280">
            <v>2103700</v>
          </cell>
          <cell r="CC280">
            <v>1952859000</v>
          </cell>
        </row>
        <row r="281">
          <cell r="A281" t="str">
            <v>노.CRM1</v>
          </cell>
          <cell r="B281" t="str">
            <v>CN</v>
          </cell>
          <cell r="C281" t="str">
            <v>상품</v>
          </cell>
          <cell r="D281" t="str">
            <v>Cell</v>
          </cell>
          <cell r="E281" t="str">
            <v>018650</v>
          </cell>
          <cell r="F281" t="str">
            <v>018650S2</v>
          </cell>
          <cell r="G281" t="str">
            <v>018650S2</v>
          </cell>
          <cell r="H281" t="str">
            <v>HP</v>
          </cell>
          <cell r="I281" t="str">
            <v>STL</v>
          </cell>
          <cell r="J281" t="str">
            <v>직수출</v>
          </cell>
          <cell r="K281" t="str">
            <v>USD</v>
          </cell>
          <cell r="L281" t="str">
            <v>중국</v>
          </cell>
          <cell r="M281" t="str">
            <v>라희관</v>
          </cell>
          <cell r="N281">
            <v>1</v>
          </cell>
          <cell r="O281" t="str">
            <v>노트북</v>
          </cell>
          <cell r="P281" t="str">
            <v>연결기준</v>
          </cell>
          <cell r="R281">
            <v>2.15</v>
          </cell>
          <cell r="S281">
            <v>470000</v>
          </cell>
          <cell r="T281">
            <v>470000</v>
          </cell>
          <cell r="U281">
            <v>1010500</v>
          </cell>
          <cell r="V281">
            <v>947451000</v>
          </cell>
          <cell r="W281">
            <v>2.15</v>
          </cell>
          <cell r="X281">
            <v>350000</v>
          </cell>
          <cell r="Y281">
            <v>350000</v>
          </cell>
          <cell r="Z281">
            <v>752500</v>
          </cell>
          <cell r="AA281">
            <v>705297000</v>
          </cell>
          <cell r="AB281">
            <v>2.15</v>
          </cell>
          <cell r="AC281">
            <v>370000</v>
          </cell>
          <cell r="AD281">
            <v>370000</v>
          </cell>
          <cell r="AE281">
            <v>795500</v>
          </cell>
          <cell r="AF281">
            <v>749148000</v>
          </cell>
          <cell r="AG281">
            <v>2.15</v>
          </cell>
          <cell r="AH281">
            <v>400000</v>
          </cell>
          <cell r="AI281">
            <v>400000</v>
          </cell>
          <cell r="AJ281">
            <v>860000</v>
          </cell>
          <cell r="AK281">
            <v>800800000</v>
          </cell>
          <cell r="AM281">
            <v>0</v>
          </cell>
          <cell r="AQ281">
            <v>2.3199999999999998</v>
          </cell>
          <cell r="AR281">
            <v>0</v>
          </cell>
          <cell r="AT281">
            <v>0</v>
          </cell>
          <cell r="AU281">
            <v>0</v>
          </cell>
          <cell r="AV281">
            <v>2.3199999999999998</v>
          </cell>
          <cell r="AW281">
            <v>0</v>
          </cell>
          <cell r="AY281">
            <v>0</v>
          </cell>
          <cell r="AZ281">
            <v>0</v>
          </cell>
          <cell r="BA281">
            <v>2.3199999999999998</v>
          </cell>
          <cell r="BB281">
            <v>0</v>
          </cell>
          <cell r="BD281">
            <v>0</v>
          </cell>
          <cell r="BE281">
            <v>0</v>
          </cell>
          <cell r="BF281">
            <v>2.3199999999999998</v>
          </cell>
          <cell r="BG281">
            <v>0</v>
          </cell>
          <cell r="BI281">
            <v>0</v>
          </cell>
          <cell r="BJ281">
            <v>0</v>
          </cell>
          <cell r="BK281">
            <v>2.3199999999999998</v>
          </cell>
          <cell r="BL281">
            <v>0</v>
          </cell>
          <cell r="BN281">
            <v>0</v>
          </cell>
          <cell r="BO281">
            <v>0</v>
          </cell>
          <cell r="BP281">
            <v>2.3199999999999998</v>
          </cell>
          <cell r="BQ281">
            <v>0</v>
          </cell>
          <cell r="BS281">
            <v>0</v>
          </cell>
          <cell r="BT281">
            <v>0</v>
          </cell>
          <cell r="BU281">
            <v>2.3199999999999998</v>
          </cell>
          <cell r="BV281">
            <v>0</v>
          </cell>
          <cell r="BX281">
            <v>0</v>
          </cell>
          <cell r="BY281">
            <v>0</v>
          </cell>
          <cell r="BZ281">
            <v>1590000</v>
          </cell>
          <cell r="CA281">
            <v>1590000</v>
          </cell>
          <cell r="CB281">
            <v>3418500</v>
          </cell>
          <cell r="CC281">
            <v>3202696000</v>
          </cell>
        </row>
        <row r="282">
          <cell r="A282" t="str">
            <v>노.CRM1</v>
          </cell>
          <cell r="B282" t="str">
            <v>국산</v>
          </cell>
          <cell r="C282" t="str">
            <v>원통형</v>
          </cell>
          <cell r="D282" t="str">
            <v>Cell</v>
          </cell>
          <cell r="E282" t="str">
            <v>018650</v>
          </cell>
          <cell r="F282" t="str">
            <v>018650S2</v>
          </cell>
          <cell r="G282" t="str">
            <v>018650S2</v>
          </cell>
          <cell r="H282" t="str">
            <v>HP</v>
          </cell>
          <cell r="I282" t="str">
            <v>Celxpert</v>
          </cell>
          <cell r="J282" t="str">
            <v>직수출</v>
          </cell>
          <cell r="K282" t="str">
            <v>USD</v>
          </cell>
          <cell r="L282" t="str">
            <v>중국</v>
          </cell>
          <cell r="M282" t="str">
            <v>라희관</v>
          </cell>
          <cell r="N282">
            <v>1</v>
          </cell>
          <cell r="O282" t="str">
            <v>노트북</v>
          </cell>
          <cell r="P282" t="str">
            <v>연결기준</v>
          </cell>
          <cell r="R282">
            <v>2.15</v>
          </cell>
          <cell r="S282">
            <v>6000</v>
          </cell>
          <cell r="T282">
            <v>6000</v>
          </cell>
          <cell r="U282">
            <v>12900</v>
          </cell>
          <cell r="V282">
            <v>12087000</v>
          </cell>
          <cell r="W282">
            <v>2.15</v>
          </cell>
          <cell r="X282">
            <v>30000</v>
          </cell>
          <cell r="Y282">
            <v>30000</v>
          </cell>
          <cell r="Z282">
            <v>64500</v>
          </cell>
          <cell r="AA282">
            <v>60288000</v>
          </cell>
          <cell r="AB282">
            <v>2.15</v>
          </cell>
          <cell r="AC282">
            <v>60000</v>
          </cell>
          <cell r="AD282">
            <v>60000</v>
          </cell>
          <cell r="AE282">
            <v>129000</v>
          </cell>
          <cell r="AF282">
            <v>122318000</v>
          </cell>
          <cell r="AG282">
            <v>2.15</v>
          </cell>
          <cell r="AH282">
            <v>150000</v>
          </cell>
          <cell r="AI282">
            <v>150000</v>
          </cell>
          <cell r="AJ282">
            <v>322500</v>
          </cell>
          <cell r="AK282">
            <v>300753000</v>
          </cell>
          <cell r="AM282">
            <v>0</v>
          </cell>
          <cell r="AQ282">
            <v>2.3199999999999998</v>
          </cell>
          <cell r="AR282">
            <v>100000</v>
          </cell>
          <cell r="AS282">
            <v>100000</v>
          </cell>
          <cell r="AT282">
            <v>231999.99999999997</v>
          </cell>
          <cell r="AU282">
            <v>214599999.99999997</v>
          </cell>
          <cell r="AV282">
            <v>2.3199999999999998</v>
          </cell>
          <cell r="AW282">
            <v>0</v>
          </cell>
          <cell r="AY282">
            <v>0</v>
          </cell>
          <cell r="AZ282">
            <v>0</v>
          </cell>
          <cell r="BA282">
            <v>2.3199999999999998</v>
          </cell>
          <cell r="BB282">
            <v>0</v>
          </cell>
          <cell r="BD282">
            <v>0</v>
          </cell>
          <cell r="BE282">
            <v>0</v>
          </cell>
          <cell r="BF282">
            <v>2.3199999999999998</v>
          </cell>
          <cell r="BG282">
            <v>0</v>
          </cell>
          <cell r="BI282">
            <v>0</v>
          </cell>
          <cell r="BJ282">
            <v>0</v>
          </cell>
          <cell r="BK282">
            <v>2.3199999999999998</v>
          </cell>
          <cell r="BL282">
            <v>0</v>
          </cell>
          <cell r="BN282">
            <v>0</v>
          </cell>
          <cell r="BO282">
            <v>0</v>
          </cell>
          <cell r="BP282">
            <v>2.3199999999999998</v>
          </cell>
          <cell r="BQ282">
            <v>0</v>
          </cell>
          <cell r="BS282">
            <v>0</v>
          </cell>
          <cell r="BT282">
            <v>0</v>
          </cell>
          <cell r="BU282">
            <v>2.3199999999999998</v>
          </cell>
          <cell r="BV282">
            <v>0</v>
          </cell>
          <cell r="BX282">
            <v>0</v>
          </cell>
          <cell r="BY282">
            <v>0</v>
          </cell>
          <cell r="BZ282">
            <v>346000</v>
          </cell>
          <cell r="CA282">
            <v>346000</v>
          </cell>
          <cell r="CB282">
            <v>760900</v>
          </cell>
          <cell r="CC282">
            <v>710046000</v>
          </cell>
        </row>
        <row r="283">
          <cell r="A283" t="str">
            <v>노.CRM1</v>
          </cell>
          <cell r="B283" t="str">
            <v>국산</v>
          </cell>
          <cell r="C283" t="str">
            <v>원통형</v>
          </cell>
          <cell r="D283" t="str">
            <v>Cell</v>
          </cell>
          <cell r="E283" t="str">
            <v>018650</v>
          </cell>
          <cell r="F283" t="str">
            <v>018650S2</v>
          </cell>
          <cell r="G283" t="str">
            <v>018650S2</v>
          </cell>
          <cell r="H283" t="str">
            <v>HP</v>
          </cell>
          <cell r="I283" t="str">
            <v>Foxlink</v>
          </cell>
          <cell r="J283" t="str">
            <v>로컬</v>
          </cell>
          <cell r="K283" t="str">
            <v>USD</v>
          </cell>
          <cell r="L283" t="str">
            <v>내수</v>
          </cell>
          <cell r="M283" t="str">
            <v>라희관</v>
          </cell>
          <cell r="N283">
            <v>1</v>
          </cell>
          <cell r="O283" t="str">
            <v>노트북</v>
          </cell>
          <cell r="P283" t="str">
            <v>연결기준</v>
          </cell>
          <cell r="R283">
            <v>2.16</v>
          </cell>
          <cell r="S283">
            <v>60000</v>
          </cell>
          <cell r="T283">
            <v>60000</v>
          </cell>
          <cell r="U283">
            <v>129600</v>
          </cell>
          <cell r="V283">
            <v>121787000</v>
          </cell>
          <cell r="W283">
            <v>2.1599986843836336</v>
          </cell>
          <cell r="X283">
            <v>304040</v>
          </cell>
          <cell r="Y283">
            <v>304040</v>
          </cell>
          <cell r="Z283">
            <v>656726</v>
          </cell>
          <cell r="AA283">
            <v>615347000</v>
          </cell>
          <cell r="AB283">
            <v>2.16</v>
          </cell>
          <cell r="AC283">
            <v>50000</v>
          </cell>
          <cell r="AD283">
            <v>50000</v>
          </cell>
          <cell r="AE283">
            <v>108000</v>
          </cell>
          <cell r="AF283">
            <v>102406000</v>
          </cell>
          <cell r="AG283">
            <v>2.16</v>
          </cell>
          <cell r="AH283">
            <v>320000</v>
          </cell>
          <cell r="AI283">
            <v>320000</v>
          </cell>
          <cell r="AJ283">
            <v>691200</v>
          </cell>
          <cell r="AK283">
            <v>643996250</v>
          </cell>
          <cell r="AL283">
            <v>2.16</v>
          </cell>
          <cell r="AM283">
            <v>180000</v>
          </cell>
          <cell r="AN283">
            <v>180000</v>
          </cell>
          <cell r="AO283">
            <v>388800</v>
          </cell>
          <cell r="AP283">
            <v>360095000</v>
          </cell>
          <cell r="AQ283">
            <v>2.33</v>
          </cell>
          <cell r="AR283">
            <v>200000</v>
          </cell>
          <cell r="AS283">
            <v>200000</v>
          </cell>
          <cell r="AT283">
            <v>466000</v>
          </cell>
          <cell r="AU283">
            <v>431050000</v>
          </cell>
          <cell r="AV283">
            <v>2.33</v>
          </cell>
          <cell r="AW283">
            <v>0</v>
          </cell>
          <cell r="AY283">
            <v>0</v>
          </cell>
          <cell r="AZ283">
            <v>0</v>
          </cell>
          <cell r="BA283">
            <v>2.33</v>
          </cell>
          <cell r="BB283">
            <v>0</v>
          </cell>
          <cell r="BD283">
            <v>0</v>
          </cell>
          <cell r="BE283">
            <v>0</v>
          </cell>
          <cell r="BF283">
            <v>2.33</v>
          </cell>
          <cell r="BG283">
            <v>0</v>
          </cell>
          <cell r="BI283">
            <v>0</v>
          </cell>
          <cell r="BJ283">
            <v>0</v>
          </cell>
          <cell r="BK283">
            <v>2.33</v>
          </cell>
          <cell r="BL283">
            <v>0</v>
          </cell>
          <cell r="BN283">
            <v>0</v>
          </cell>
          <cell r="BO283">
            <v>0</v>
          </cell>
          <cell r="BP283">
            <v>2.33</v>
          </cell>
          <cell r="BQ283">
            <v>0</v>
          </cell>
          <cell r="BS283">
            <v>0</v>
          </cell>
          <cell r="BT283">
            <v>0</v>
          </cell>
          <cell r="BU283">
            <v>2.33</v>
          </cell>
          <cell r="BV283">
            <v>0</v>
          </cell>
          <cell r="BX283">
            <v>0</v>
          </cell>
          <cell r="BY283">
            <v>0</v>
          </cell>
          <cell r="BZ283">
            <v>1114040</v>
          </cell>
          <cell r="CA283">
            <v>1114040</v>
          </cell>
          <cell r="CB283">
            <v>2440326</v>
          </cell>
          <cell r="CC283">
            <v>2274681250</v>
          </cell>
        </row>
        <row r="284">
          <cell r="A284" t="str">
            <v>노.CRM1</v>
          </cell>
          <cell r="B284" t="str">
            <v>CN</v>
          </cell>
          <cell r="C284" t="str">
            <v>상품</v>
          </cell>
          <cell r="D284" t="str">
            <v>Cell</v>
          </cell>
          <cell r="E284" t="str">
            <v>018650</v>
          </cell>
          <cell r="F284" t="str">
            <v>018650S2</v>
          </cell>
          <cell r="G284" t="str">
            <v>018650S2</v>
          </cell>
          <cell r="H284" t="str">
            <v>HP</v>
          </cell>
          <cell r="I284" t="str">
            <v>Foxlink</v>
          </cell>
          <cell r="J284" t="str">
            <v>로컬</v>
          </cell>
          <cell r="K284" t="str">
            <v>USD</v>
          </cell>
          <cell r="L284" t="str">
            <v>내수</v>
          </cell>
          <cell r="M284" t="str">
            <v>라희관</v>
          </cell>
          <cell r="N284">
            <v>1</v>
          </cell>
          <cell r="O284" t="str">
            <v>노트북</v>
          </cell>
          <cell r="P284" t="str">
            <v>연결기준</v>
          </cell>
          <cell r="R284">
            <v>2.16</v>
          </cell>
          <cell r="S284">
            <v>31200</v>
          </cell>
          <cell r="T284">
            <v>31200</v>
          </cell>
          <cell r="U284">
            <v>67392</v>
          </cell>
          <cell r="V284">
            <v>63100000</v>
          </cell>
          <cell r="X284">
            <v>0</v>
          </cell>
          <cell r="AB284">
            <v>2.16</v>
          </cell>
          <cell r="AC284">
            <v>280000</v>
          </cell>
          <cell r="AD284">
            <v>280000</v>
          </cell>
          <cell r="AE284">
            <v>604800</v>
          </cell>
          <cell r="AF284">
            <v>569620000</v>
          </cell>
          <cell r="AG284">
            <v>2.16</v>
          </cell>
          <cell r="AH284">
            <v>120000</v>
          </cell>
          <cell r="AI284">
            <v>120000</v>
          </cell>
          <cell r="AJ284">
            <v>259200</v>
          </cell>
          <cell r="AK284">
            <v>241512000</v>
          </cell>
          <cell r="AM284">
            <v>0</v>
          </cell>
          <cell r="AQ284">
            <v>2.33</v>
          </cell>
          <cell r="AR284">
            <v>0</v>
          </cell>
          <cell r="AT284">
            <v>0</v>
          </cell>
          <cell r="AU284">
            <v>0</v>
          </cell>
          <cell r="AV284">
            <v>2.33</v>
          </cell>
          <cell r="AW284">
            <v>0</v>
          </cell>
          <cell r="AY284">
            <v>0</v>
          </cell>
          <cell r="AZ284">
            <v>0</v>
          </cell>
          <cell r="BA284">
            <v>2.33</v>
          </cell>
          <cell r="BB284">
            <v>0</v>
          </cell>
          <cell r="BD284">
            <v>0</v>
          </cell>
          <cell r="BE284">
            <v>0</v>
          </cell>
          <cell r="BF284">
            <v>2.33</v>
          </cell>
          <cell r="BG284">
            <v>0</v>
          </cell>
          <cell r="BI284">
            <v>0</v>
          </cell>
          <cell r="BJ284">
            <v>0</v>
          </cell>
          <cell r="BK284">
            <v>2.33</v>
          </cell>
          <cell r="BL284">
            <v>0</v>
          </cell>
          <cell r="BN284">
            <v>0</v>
          </cell>
          <cell r="BO284">
            <v>0</v>
          </cell>
          <cell r="BP284">
            <v>2.33</v>
          </cell>
          <cell r="BQ284">
            <v>0</v>
          </cell>
          <cell r="BS284">
            <v>0</v>
          </cell>
          <cell r="BT284">
            <v>0</v>
          </cell>
          <cell r="BU284">
            <v>2.33</v>
          </cell>
          <cell r="BV284">
            <v>0</v>
          </cell>
          <cell r="BX284">
            <v>0</v>
          </cell>
          <cell r="BY284">
            <v>0</v>
          </cell>
          <cell r="BZ284">
            <v>431200</v>
          </cell>
          <cell r="CA284">
            <v>431200</v>
          </cell>
          <cell r="CB284">
            <v>931392</v>
          </cell>
          <cell r="CC284">
            <v>874232000</v>
          </cell>
        </row>
        <row r="285">
          <cell r="A285" t="str">
            <v>노.CRM1</v>
          </cell>
          <cell r="B285" t="str">
            <v>국산</v>
          </cell>
          <cell r="C285" t="str">
            <v>원통형</v>
          </cell>
          <cell r="D285" t="str">
            <v>Cell</v>
          </cell>
          <cell r="E285" t="str">
            <v>018650</v>
          </cell>
          <cell r="F285" t="str">
            <v>018650S3</v>
          </cell>
          <cell r="G285" t="str">
            <v>018650S3</v>
          </cell>
          <cell r="H285" t="str">
            <v>HP</v>
          </cell>
          <cell r="I285" t="str">
            <v>Foxlink</v>
          </cell>
          <cell r="J285" t="str">
            <v>로컬</v>
          </cell>
          <cell r="K285" t="str">
            <v>USD</v>
          </cell>
          <cell r="L285" t="str">
            <v>내수</v>
          </cell>
          <cell r="M285" t="str">
            <v>김현수</v>
          </cell>
          <cell r="N285">
            <v>1</v>
          </cell>
          <cell r="O285" t="str">
            <v>노트북</v>
          </cell>
          <cell r="P285" t="str">
            <v>연결기준</v>
          </cell>
          <cell r="X285">
            <v>0</v>
          </cell>
          <cell r="AB285">
            <v>2.1599128540305013</v>
          </cell>
          <cell r="AC285">
            <v>4590</v>
          </cell>
          <cell r="AD285">
            <v>4590</v>
          </cell>
          <cell r="AE285">
            <v>9914</v>
          </cell>
          <cell r="AF285">
            <v>9350000</v>
          </cell>
          <cell r="AG285">
            <v>2.16</v>
          </cell>
          <cell r="AH285">
            <v>9500</v>
          </cell>
          <cell r="AI285">
            <v>9500</v>
          </cell>
          <cell r="AJ285">
            <v>20520</v>
          </cell>
          <cell r="AK285">
            <v>19070000</v>
          </cell>
          <cell r="AM285">
            <v>0</v>
          </cell>
          <cell r="AQ285">
            <v>2.33</v>
          </cell>
          <cell r="AR285">
            <v>0</v>
          </cell>
          <cell r="AT285">
            <v>0</v>
          </cell>
          <cell r="AU285">
            <v>0</v>
          </cell>
          <cell r="AV285">
            <v>2.33</v>
          </cell>
          <cell r="AW285">
            <v>50000</v>
          </cell>
          <cell r="AX285">
            <v>50000</v>
          </cell>
          <cell r="AY285">
            <v>116500</v>
          </cell>
          <cell r="AZ285">
            <v>107180000</v>
          </cell>
          <cell r="BA285">
            <v>2.33</v>
          </cell>
          <cell r="BB285">
            <v>50000</v>
          </cell>
          <cell r="BC285">
            <v>50000</v>
          </cell>
          <cell r="BD285">
            <v>116500</v>
          </cell>
          <cell r="BE285">
            <v>107180000</v>
          </cell>
          <cell r="BF285">
            <v>2.33</v>
          </cell>
          <cell r="BG285">
            <v>150000</v>
          </cell>
          <cell r="BH285">
            <v>150000</v>
          </cell>
          <cell r="BI285">
            <v>349500</v>
          </cell>
          <cell r="BJ285">
            <v>321540000</v>
          </cell>
          <cell r="BK285">
            <v>2.33</v>
          </cell>
          <cell r="BL285">
            <v>0</v>
          </cell>
          <cell r="BN285">
            <v>0</v>
          </cell>
          <cell r="BO285">
            <v>0</v>
          </cell>
          <cell r="BP285">
            <v>2.33</v>
          </cell>
          <cell r="BQ285">
            <v>0</v>
          </cell>
          <cell r="BS285">
            <v>0</v>
          </cell>
          <cell r="BT285">
            <v>0</v>
          </cell>
          <cell r="BU285">
            <v>2.33</v>
          </cell>
          <cell r="BV285">
            <v>0</v>
          </cell>
          <cell r="BX285">
            <v>0</v>
          </cell>
          <cell r="BY285">
            <v>0</v>
          </cell>
          <cell r="BZ285">
            <v>264090</v>
          </cell>
          <cell r="CA285">
            <v>264090</v>
          </cell>
          <cell r="CB285">
            <v>612934</v>
          </cell>
          <cell r="CC285">
            <v>564320000</v>
          </cell>
        </row>
        <row r="286">
          <cell r="A286" t="str">
            <v>노.CRM1</v>
          </cell>
          <cell r="B286" t="str">
            <v>국산</v>
          </cell>
          <cell r="C286" t="str">
            <v>원통형</v>
          </cell>
          <cell r="D286" t="str">
            <v>Cell</v>
          </cell>
          <cell r="E286" t="str">
            <v>018650</v>
          </cell>
          <cell r="F286" t="str">
            <v>018650S3</v>
          </cell>
          <cell r="G286" t="str">
            <v>018650S3</v>
          </cell>
          <cell r="H286" t="str">
            <v>HP</v>
          </cell>
          <cell r="I286" t="str">
            <v>Simplo</v>
          </cell>
          <cell r="J286" t="str">
            <v>직수출</v>
          </cell>
          <cell r="K286" t="str">
            <v>USD</v>
          </cell>
          <cell r="L286" t="str">
            <v>중국</v>
          </cell>
          <cell r="M286" t="str">
            <v>라희관</v>
          </cell>
          <cell r="N286">
            <v>1</v>
          </cell>
          <cell r="O286" t="str">
            <v>노트북</v>
          </cell>
          <cell r="P286" t="str">
            <v>연결기준</v>
          </cell>
          <cell r="X286">
            <v>0</v>
          </cell>
          <cell r="AC286">
            <v>0</v>
          </cell>
          <cell r="AG286">
            <v>2.13</v>
          </cell>
          <cell r="AH286">
            <v>2800</v>
          </cell>
          <cell r="AI286">
            <v>2800</v>
          </cell>
          <cell r="AJ286">
            <v>5964</v>
          </cell>
          <cell r="AK286">
            <v>5527000</v>
          </cell>
          <cell r="AL286">
            <v>2.13</v>
          </cell>
          <cell r="AM286">
            <v>100000</v>
          </cell>
          <cell r="AN286">
            <v>100000</v>
          </cell>
          <cell r="AO286">
            <v>213000</v>
          </cell>
          <cell r="AP286">
            <v>198410000</v>
          </cell>
          <cell r="AQ286">
            <v>2.2999999999999998</v>
          </cell>
          <cell r="AR286">
            <v>0</v>
          </cell>
          <cell r="AT286">
            <v>0</v>
          </cell>
          <cell r="AU286">
            <v>0</v>
          </cell>
          <cell r="AV286">
            <v>2.2999999999999998</v>
          </cell>
          <cell r="AW286">
            <v>0</v>
          </cell>
          <cell r="AY286">
            <v>0</v>
          </cell>
          <cell r="AZ286">
            <v>0</v>
          </cell>
          <cell r="BA286">
            <v>2.2999999999999998</v>
          </cell>
          <cell r="BB286">
            <v>0</v>
          </cell>
          <cell r="BD286">
            <v>0</v>
          </cell>
          <cell r="BE286">
            <v>0</v>
          </cell>
          <cell r="BF286">
            <v>2.2999999999999998</v>
          </cell>
          <cell r="BG286">
            <v>0</v>
          </cell>
          <cell r="BI286">
            <v>0</v>
          </cell>
          <cell r="BJ286">
            <v>0</v>
          </cell>
          <cell r="BK286">
            <v>2.2999999999999998</v>
          </cell>
          <cell r="BL286">
            <v>162200</v>
          </cell>
          <cell r="BM286">
            <v>162200</v>
          </cell>
          <cell r="BN286">
            <v>373060</v>
          </cell>
          <cell r="BO286">
            <v>345080500</v>
          </cell>
          <cell r="BP286">
            <v>2.2999999999999998</v>
          </cell>
          <cell r="BQ286">
            <v>0</v>
          </cell>
          <cell r="BS286">
            <v>0</v>
          </cell>
          <cell r="BT286">
            <v>0</v>
          </cell>
          <cell r="BU286">
            <v>2.2999999999999998</v>
          </cell>
          <cell r="BV286">
            <v>0</v>
          </cell>
          <cell r="BX286">
            <v>0</v>
          </cell>
          <cell r="BY286">
            <v>0</v>
          </cell>
          <cell r="BZ286">
            <v>265000</v>
          </cell>
          <cell r="CA286">
            <v>265000</v>
          </cell>
          <cell r="CB286">
            <v>592024</v>
          </cell>
          <cell r="CC286">
            <v>549017500</v>
          </cell>
        </row>
        <row r="287">
          <cell r="A287" t="str">
            <v>노.CRM1</v>
          </cell>
          <cell r="B287" t="str">
            <v>국산</v>
          </cell>
          <cell r="C287" t="str">
            <v>원통형</v>
          </cell>
          <cell r="D287" t="str">
            <v>Cell</v>
          </cell>
          <cell r="E287" t="str">
            <v>018650</v>
          </cell>
          <cell r="F287" t="str">
            <v>018650S3</v>
          </cell>
          <cell r="G287" t="str">
            <v>018650S3</v>
          </cell>
          <cell r="H287" t="str">
            <v>HP</v>
          </cell>
          <cell r="I287" t="str">
            <v>Celxpert</v>
          </cell>
          <cell r="J287" t="str">
            <v>직수출</v>
          </cell>
          <cell r="K287" t="str">
            <v>USD</v>
          </cell>
          <cell r="L287" t="str">
            <v>중국</v>
          </cell>
          <cell r="M287" t="str">
            <v>라희관</v>
          </cell>
          <cell r="N287">
            <v>1</v>
          </cell>
          <cell r="O287" t="str">
            <v>노트북</v>
          </cell>
          <cell r="P287" t="str">
            <v>연결기준</v>
          </cell>
          <cell r="X287">
            <v>0</v>
          </cell>
          <cell r="AB287">
            <v>2.15</v>
          </cell>
          <cell r="AC287">
            <v>1000</v>
          </cell>
          <cell r="AD287">
            <v>1000</v>
          </cell>
          <cell r="AE287">
            <v>2150</v>
          </cell>
          <cell r="AF287">
            <v>2039000</v>
          </cell>
          <cell r="AH287">
            <v>0</v>
          </cell>
          <cell r="AM287">
            <v>0</v>
          </cell>
          <cell r="AQ287">
            <v>2.3199999999999998</v>
          </cell>
          <cell r="AR287">
            <v>0</v>
          </cell>
          <cell r="AT287">
            <v>0</v>
          </cell>
          <cell r="AU287">
            <v>0</v>
          </cell>
          <cell r="AV287">
            <v>2.3199999999999998</v>
          </cell>
          <cell r="AW287">
            <v>115000</v>
          </cell>
          <cell r="AX287">
            <v>115000</v>
          </cell>
          <cell r="AY287">
            <v>266800</v>
          </cell>
          <cell r="AZ287">
            <v>245456000</v>
          </cell>
          <cell r="BA287">
            <v>2.3199999999999998</v>
          </cell>
          <cell r="BB287">
            <v>150000</v>
          </cell>
          <cell r="BC287">
            <v>150000</v>
          </cell>
          <cell r="BD287">
            <v>348000</v>
          </cell>
          <cell r="BE287">
            <v>320160000</v>
          </cell>
          <cell r="BF287">
            <v>2.3199999999999998</v>
          </cell>
          <cell r="BG287">
            <v>150000</v>
          </cell>
          <cell r="BH287">
            <v>150000</v>
          </cell>
          <cell r="BI287">
            <v>348000</v>
          </cell>
          <cell r="BJ287">
            <v>320160000</v>
          </cell>
          <cell r="BK287">
            <v>2.3199999999999998</v>
          </cell>
          <cell r="BL287">
            <v>0</v>
          </cell>
          <cell r="BN287">
            <v>0</v>
          </cell>
          <cell r="BO287">
            <v>0</v>
          </cell>
          <cell r="BP287">
            <v>2.3199999999999998</v>
          </cell>
          <cell r="BQ287">
            <v>0</v>
          </cell>
          <cell r="BS287">
            <v>0</v>
          </cell>
          <cell r="BT287">
            <v>0</v>
          </cell>
          <cell r="BU287">
            <v>2.3199999999999998</v>
          </cell>
          <cell r="BV287">
            <v>0</v>
          </cell>
          <cell r="BX287">
            <v>0</v>
          </cell>
          <cell r="BY287">
            <v>0</v>
          </cell>
          <cell r="BZ287">
            <v>416000</v>
          </cell>
          <cell r="CA287">
            <v>416000</v>
          </cell>
          <cell r="CB287">
            <v>964950</v>
          </cell>
          <cell r="CC287">
            <v>887815000</v>
          </cell>
        </row>
        <row r="288">
          <cell r="A288" t="str">
            <v>노.CRM1</v>
          </cell>
          <cell r="B288" t="str">
            <v>국산</v>
          </cell>
          <cell r="C288" t="str">
            <v>원통형</v>
          </cell>
          <cell r="D288" t="str">
            <v>Cell</v>
          </cell>
          <cell r="E288" t="str">
            <v>018650</v>
          </cell>
          <cell r="F288" t="str">
            <v>018650S3</v>
          </cell>
          <cell r="G288" t="str">
            <v>018650S3</v>
          </cell>
          <cell r="H288" t="str">
            <v>HP</v>
          </cell>
          <cell r="I288" t="str">
            <v>SDI</v>
          </cell>
          <cell r="J288" t="str">
            <v>로컬</v>
          </cell>
          <cell r="K288" t="str">
            <v>USD</v>
          </cell>
          <cell r="L288" t="str">
            <v>내수</v>
          </cell>
          <cell r="M288" t="str">
            <v>라희관</v>
          </cell>
          <cell r="N288">
            <v>1</v>
          </cell>
          <cell r="O288" t="str">
            <v>노트북</v>
          </cell>
          <cell r="P288" t="str">
            <v>연결기준</v>
          </cell>
          <cell r="X288">
            <v>0</v>
          </cell>
          <cell r="AC288">
            <v>0</v>
          </cell>
          <cell r="AH288">
            <v>0</v>
          </cell>
          <cell r="AM288">
            <v>0</v>
          </cell>
          <cell r="AQ288">
            <v>2.25</v>
          </cell>
          <cell r="AR288">
            <v>0</v>
          </cell>
          <cell r="AT288">
            <v>0</v>
          </cell>
          <cell r="AU288">
            <v>0</v>
          </cell>
          <cell r="AV288">
            <v>2.25</v>
          </cell>
          <cell r="AW288">
            <v>0</v>
          </cell>
          <cell r="AY288">
            <v>0</v>
          </cell>
          <cell r="AZ288">
            <v>0</v>
          </cell>
          <cell r="BA288">
            <v>2.25</v>
          </cell>
          <cell r="BB288">
            <v>0</v>
          </cell>
          <cell r="BD288">
            <v>0</v>
          </cell>
          <cell r="BE288">
            <v>0</v>
          </cell>
          <cell r="BF288">
            <v>2.25</v>
          </cell>
          <cell r="BG288">
            <v>10000</v>
          </cell>
          <cell r="BH288">
            <v>10000</v>
          </cell>
          <cell r="BI288">
            <v>22500</v>
          </cell>
          <cell r="BJ288">
            <v>20700000</v>
          </cell>
          <cell r="BK288">
            <v>2.25</v>
          </cell>
          <cell r="BL288">
            <v>200000</v>
          </cell>
          <cell r="BM288">
            <v>200000</v>
          </cell>
          <cell r="BN288">
            <v>450000</v>
          </cell>
          <cell r="BO288">
            <v>416250000</v>
          </cell>
          <cell r="BP288">
            <v>2.25</v>
          </cell>
          <cell r="BQ288">
            <v>122200</v>
          </cell>
          <cell r="BR288">
            <v>122200</v>
          </cell>
          <cell r="BS288">
            <v>274950</v>
          </cell>
          <cell r="BT288">
            <v>254328750</v>
          </cell>
          <cell r="BU288">
            <v>2.25</v>
          </cell>
          <cell r="BV288">
            <v>22200</v>
          </cell>
          <cell r="BW288">
            <v>22200</v>
          </cell>
          <cell r="BX288">
            <v>49950</v>
          </cell>
          <cell r="BY288">
            <v>46203750</v>
          </cell>
          <cell r="BZ288">
            <v>354400</v>
          </cell>
          <cell r="CA288">
            <v>354400</v>
          </cell>
          <cell r="CB288">
            <v>797400</v>
          </cell>
          <cell r="CC288">
            <v>737482500</v>
          </cell>
        </row>
        <row r="289">
          <cell r="A289" t="str">
            <v>노.CRM1</v>
          </cell>
          <cell r="B289" t="str">
            <v>CN</v>
          </cell>
          <cell r="C289" t="str">
            <v>상품</v>
          </cell>
          <cell r="D289" t="str">
            <v>Cell</v>
          </cell>
          <cell r="E289" t="str">
            <v>018650</v>
          </cell>
          <cell r="F289" t="str">
            <v>018650S3</v>
          </cell>
          <cell r="G289" t="str">
            <v>018650S3</v>
          </cell>
          <cell r="H289" t="str">
            <v>HP</v>
          </cell>
          <cell r="I289" t="str">
            <v>STL</v>
          </cell>
          <cell r="J289" t="str">
            <v>직수출</v>
          </cell>
          <cell r="K289" t="str">
            <v>USD</v>
          </cell>
          <cell r="L289" t="str">
            <v>중국</v>
          </cell>
          <cell r="M289" t="str">
            <v>라희관</v>
          </cell>
          <cell r="N289">
            <v>1</v>
          </cell>
          <cell r="O289" t="str">
            <v>노트북</v>
          </cell>
          <cell r="P289" t="str">
            <v>연결기준</v>
          </cell>
          <cell r="W289">
            <v>2.15</v>
          </cell>
          <cell r="X289">
            <v>400</v>
          </cell>
          <cell r="Y289">
            <v>400</v>
          </cell>
          <cell r="Z289">
            <v>860</v>
          </cell>
          <cell r="AA289">
            <v>807000</v>
          </cell>
          <cell r="AB289">
            <v>2.15</v>
          </cell>
          <cell r="AC289">
            <v>3000</v>
          </cell>
          <cell r="AD289">
            <v>3000</v>
          </cell>
          <cell r="AE289">
            <v>6450</v>
          </cell>
          <cell r="AF289">
            <v>6065000</v>
          </cell>
          <cell r="AG289">
            <v>2.15</v>
          </cell>
          <cell r="AH289">
            <v>4000</v>
          </cell>
          <cell r="AI289">
            <v>4000</v>
          </cell>
          <cell r="AJ289">
            <v>8600</v>
          </cell>
          <cell r="AK289">
            <v>7978000</v>
          </cell>
          <cell r="AM289">
            <v>0</v>
          </cell>
          <cell r="AQ289">
            <v>2.3199999999999998</v>
          </cell>
          <cell r="AR289">
            <v>150000</v>
          </cell>
          <cell r="AS289">
            <v>150000</v>
          </cell>
          <cell r="AT289">
            <v>348000</v>
          </cell>
          <cell r="AU289">
            <v>321900000</v>
          </cell>
          <cell r="AV289">
            <v>2.3199999999999998</v>
          </cell>
          <cell r="AW289">
            <v>50000</v>
          </cell>
          <cell r="AX289">
            <v>50000</v>
          </cell>
          <cell r="AY289">
            <v>115999.99999999999</v>
          </cell>
          <cell r="AZ289">
            <v>106719999.99999999</v>
          </cell>
          <cell r="BA289">
            <v>2.3199999999999998</v>
          </cell>
          <cell r="BB289">
            <v>215000</v>
          </cell>
          <cell r="BC289">
            <v>215000</v>
          </cell>
          <cell r="BD289">
            <v>498799.99999999994</v>
          </cell>
          <cell r="BE289">
            <v>458895999.99999994</v>
          </cell>
          <cell r="BF289">
            <v>2.3199999999999998</v>
          </cell>
          <cell r="BG289">
            <v>300000</v>
          </cell>
          <cell r="BH289">
            <v>300000</v>
          </cell>
          <cell r="BI289">
            <v>696000</v>
          </cell>
          <cell r="BJ289">
            <v>640320000</v>
          </cell>
          <cell r="BK289">
            <v>2.3199999999999998</v>
          </cell>
          <cell r="BL289">
            <v>237800</v>
          </cell>
          <cell r="BM289">
            <v>237800</v>
          </cell>
          <cell r="BN289">
            <v>551696</v>
          </cell>
          <cell r="BO289">
            <v>510318800</v>
          </cell>
          <cell r="BP289">
            <v>2.3199999999999998</v>
          </cell>
          <cell r="BQ289">
            <v>477800</v>
          </cell>
          <cell r="BR289">
            <v>477800</v>
          </cell>
          <cell r="BS289">
            <v>1108496</v>
          </cell>
          <cell r="BT289">
            <v>1025358800</v>
          </cell>
          <cell r="BU289">
            <v>2.3199999999999998</v>
          </cell>
          <cell r="BV289">
            <v>477800</v>
          </cell>
          <cell r="BW289">
            <v>477800</v>
          </cell>
          <cell r="BX289">
            <v>1108496</v>
          </cell>
          <cell r="BY289">
            <v>1025358800</v>
          </cell>
          <cell r="BZ289">
            <v>1915800</v>
          </cell>
          <cell r="CA289">
            <v>1915800</v>
          </cell>
          <cell r="CB289">
            <v>4443398</v>
          </cell>
          <cell r="CC289">
            <v>4103722400</v>
          </cell>
        </row>
        <row r="290">
          <cell r="A290" t="str">
            <v>노.CRM1</v>
          </cell>
          <cell r="B290" t="str">
            <v>국산</v>
          </cell>
          <cell r="C290" t="str">
            <v>원통형</v>
          </cell>
          <cell r="D290" t="str">
            <v>Cell</v>
          </cell>
          <cell r="E290" t="str">
            <v>018650</v>
          </cell>
          <cell r="F290" t="str">
            <v>018650A2</v>
          </cell>
          <cell r="G290" t="str">
            <v>018650A2</v>
          </cell>
          <cell r="H290" t="str">
            <v>HP</v>
          </cell>
          <cell r="I290" t="str">
            <v>삼성 SDI</v>
          </cell>
          <cell r="J290" t="str">
            <v>로컬</v>
          </cell>
          <cell r="K290" t="str">
            <v>USD</v>
          </cell>
          <cell r="L290" t="str">
            <v>내수</v>
          </cell>
          <cell r="M290" t="str">
            <v>라희관</v>
          </cell>
          <cell r="N290">
            <v>1</v>
          </cell>
          <cell r="O290" t="str">
            <v>노트북</v>
          </cell>
          <cell r="P290" t="str">
            <v>연결기준</v>
          </cell>
          <cell r="S290">
            <v>0</v>
          </cell>
          <cell r="X290">
            <v>0</v>
          </cell>
          <cell r="AC290">
            <v>0</v>
          </cell>
          <cell r="AH290">
            <v>0</v>
          </cell>
          <cell r="AM290">
            <v>0</v>
          </cell>
          <cell r="AR290">
            <v>0</v>
          </cell>
          <cell r="AT290">
            <v>0</v>
          </cell>
          <cell r="AU290">
            <v>0</v>
          </cell>
          <cell r="AW290">
            <v>0</v>
          </cell>
          <cell r="AY290">
            <v>0</v>
          </cell>
          <cell r="AZ290">
            <v>0</v>
          </cell>
          <cell r="BB290">
            <v>0</v>
          </cell>
          <cell r="BD290">
            <v>0</v>
          </cell>
          <cell r="BE290">
            <v>0</v>
          </cell>
          <cell r="BG290">
            <v>0</v>
          </cell>
          <cell r="BI290">
            <v>0</v>
          </cell>
          <cell r="BJ290">
            <v>0</v>
          </cell>
          <cell r="BL290">
            <v>0</v>
          </cell>
          <cell r="BN290">
            <v>0</v>
          </cell>
          <cell r="BO290">
            <v>0</v>
          </cell>
          <cell r="BQ290">
            <v>0</v>
          </cell>
          <cell r="BS290">
            <v>0</v>
          </cell>
          <cell r="BT290">
            <v>0</v>
          </cell>
          <cell r="BV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</row>
        <row r="291">
          <cell r="A291" t="str">
            <v>노.CRM1</v>
          </cell>
          <cell r="B291" t="str">
            <v>국산</v>
          </cell>
          <cell r="C291" t="str">
            <v>원통형</v>
          </cell>
          <cell r="D291" t="str">
            <v>Cell</v>
          </cell>
          <cell r="E291" t="str">
            <v>018650</v>
          </cell>
          <cell r="F291" t="str">
            <v>018650A2</v>
          </cell>
          <cell r="G291" t="str">
            <v>018650A2</v>
          </cell>
          <cell r="H291" t="str">
            <v>HP</v>
          </cell>
          <cell r="I291" t="str">
            <v>STL</v>
          </cell>
          <cell r="J291" t="str">
            <v>직수출</v>
          </cell>
          <cell r="K291" t="str">
            <v>USD</v>
          </cell>
          <cell r="L291" t="str">
            <v>중국</v>
          </cell>
          <cell r="M291" t="str">
            <v>라희관</v>
          </cell>
          <cell r="N291">
            <v>1</v>
          </cell>
          <cell r="O291" t="str">
            <v>노트북</v>
          </cell>
          <cell r="P291" t="str">
            <v>연결기준</v>
          </cell>
          <cell r="S291">
            <v>0</v>
          </cell>
          <cell r="W291">
            <v>2.5499999999999998</v>
          </cell>
          <cell r="X291">
            <v>500</v>
          </cell>
          <cell r="Y291">
            <v>500</v>
          </cell>
          <cell r="Z291">
            <v>1275</v>
          </cell>
          <cell r="AA291">
            <v>1201000</v>
          </cell>
          <cell r="AC291">
            <v>0</v>
          </cell>
          <cell r="AH291">
            <v>0</v>
          </cell>
          <cell r="AM291">
            <v>0</v>
          </cell>
          <cell r="AQ291">
            <v>2.73</v>
          </cell>
          <cell r="AR291">
            <v>0</v>
          </cell>
          <cell r="AT291">
            <v>0</v>
          </cell>
          <cell r="AU291">
            <v>0</v>
          </cell>
          <cell r="AV291">
            <v>2.73</v>
          </cell>
          <cell r="AW291">
            <v>0</v>
          </cell>
          <cell r="AY291">
            <v>0</v>
          </cell>
          <cell r="AZ291">
            <v>0</v>
          </cell>
          <cell r="BA291">
            <v>2.73</v>
          </cell>
          <cell r="BB291">
            <v>0</v>
          </cell>
          <cell r="BD291">
            <v>0</v>
          </cell>
          <cell r="BE291">
            <v>0</v>
          </cell>
          <cell r="BF291">
            <v>2.73</v>
          </cell>
          <cell r="BG291">
            <v>0</v>
          </cell>
          <cell r="BI291">
            <v>0</v>
          </cell>
          <cell r="BJ291">
            <v>0</v>
          </cell>
          <cell r="BK291">
            <v>2.73</v>
          </cell>
          <cell r="BL291">
            <v>0</v>
          </cell>
          <cell r="BN291">
            <v>0</v>
          </cell>
          <cell r="BO291">
            <v>0</v>
          </cell>
          <cell r="BP291">
            <v>2.73</v>
          </cell>
          <cell r="BQ291">
            <v>0</v>
          </cell>
          <cell r="BS291">
            <v>0</v>
          </cell>
          <cell r="BT291">
            <v>0</v>
          </cell>
          <cell r="BU291">
            <v>2.73</v>
          </cell>
          <cell r="BV291">
            <v>0</v>
          </cell>
          <cell r="BX291">
            <v>0</v>
          </cell>
          <cell r="BY291">
            <v>0</v>
          </cell>
          <cell r="BZ291">
            <v>500</v>
          </cell>
          <cell r="CA291">
            <v>500</v>
          </cell>
          <cell r="CB291">
            <v>1275</v>
          </cell>
          <cell r="CC291">
            <v>1201000</v>
          </cell>
        </row>
        <row r="292">
          <cell r="A292" t="str">
            <v>노.CRM1</v>
          </cell>
          <cell r="B292" t="str">
            <v>국산</v>
          </cell>
          <cell r="C292" t="str">
            <v>원통형</v>
          </cell>
          <cell r="D292" t="str">
            <v>Cell</v>
          </cell>
          <cell r="E292" t="str">
            <v>018650</v>
          </cell>
          <cell r="F292" t="str">
            <v>018650B2</v>
          </cell>
          <cell r="G292" t="str">
            <v>018650B2</v>
          </cell>
          <cell r="H292" t="str">
            <v>HP</v>
          </cell>
          <cell r="I292" t="str">
            <v>DNP</v>
          </cell>
          <cell r="J292" t="str">
            <v>직수출</v>
          </cell>
          <cell r="K292" t="str">
            <v>USD</v>
          </cell>
          <cell r="L292" t="str">
            <v>중국</v>
          </cell>
          <cell r="M292" t="str">
            <v>라희관</v>
          </cell>
          <cell r="N292">
            <v>1</v>
          </cell>
          <cell r="O292" t="str">
            <v>노트북</v>
          </cell>
          <cell r="P292" t="str">
            <v>연결기준</v>
          </cell>
          <cell r="R292">
            <v>3.08</v>
          </cell>
          <cell r="S292">
            <v>88000</v>
          </cell>
          <cell r="T292">
            <v>88000</v>
          </cell>
          <cell r="U292">
            <v>271040</v>
          </cell>
          <cell r="V292">
            <v>254211000</v>
          </cell>
          <cell r="W292">
            <v>3.08</v>
          </cell>
          <cell r="X292">
            <v>140000</v>
          </cell>
          <cell r="Y292">
            <v>140000</v>
          </cell>
          <cell r="Z292">
            <v>431200</v>
          </cell>
          <cell r="AA292">
            <v>403927000</v>
          </cell>
          <cell r="AC292">
            <v>0</v>
          </cell>
          <cell r="AG292">
            <v>3.08</v>
          </cell>
          <cell r="AH292">
            <v>50000</v>
          </cell>
          <cell r="AI292">
            <v>50000</v>
          </cell>
          <cell r="AJ292">
            <v>154000</v>
          </cell>
          <cell r="AK292">
            <v>143805000</v>
          </cell>
          <cell r="AM292">
            <v>0</v>
          </cell>
          <cell r="AQ292">
            <v>3.25</v>
          </cell>
          <cell r="AR292">
            <v>50000</v>
          </cell>
          <cell r="AS292">
            <v>50000</v>
          </cell>
          <cell r="AT292">
            <v>162500</v>
          </cell>
          <cell r="AU292">
            <v>150312500</v>
          </cell>
          <cell r="AV292">
            <v>3.25</v>
          </cell>
          <cell r="AW292">
            <v>50000</v>
          </cell>
          <cell r="AX292">
            <v>50000</v>
          </cell>
          <cell r="AY292">
            <v>162500</v>
          </cell>
          <cell r="AZ292">
            <v>149500000</v>
          </cell>
          <cell r="BA292">
            <v>3.25</v>
          </cell>
          <cell r="BB292">
            <v>100000</v>
          </cell>
          <cell r="BC292">
            <v>100000</v>
          </cell>
          <cell r="BD292">
            <v>325000</v>
          </cell>
          <cell r="BE292">
            <v>299000000</v>
          </cell>
          <cell r="BF292">
            <v>3.25</v>
          </cell>
          <cell r="BG292">
            <v>100000</v>
          </cell>
          <cell r="BH292">
            <v>100000</v>
          </cell>
          <cell r="BI292">
            <v>325000</v>
          </cell>
          <cell r="BJ292">
            <v>299000000</v>
          </cell>
          <cell r="BK292">
            <v>3.25</v>
          </cell>
          <cell r="BL292">
            <v>100000</v>
          </cell>
          <cell r="BM292">
            <v>100000</v>
          </cell>
          <cell r="BN292">
            <v>325000</v>
          </cell>
          <cell r="BO292">
            <v>300625000</v>
          </cell>
          <cell r="BP292">
            <v>3.25</v>
          </cell>
          <cell r="BQ292">
            <v>100000</v>
          </cell>
          <cell r="BR292">
            <v>100000</v>
          </cell>
          <cell r="BS292">
            <v>325000</v>
          </cell>
          <cell r="BT292">
            <v>300625000</v>
          </cell>
          <cell r="BU292">
            <v>3.25</v>
          </cell>
          <cell r="BV292">
            <v>100000</v>
          </cell>
          <cell r="BW292">
            <v>100000</v>
          </cell>
          <cell r="BX292">
            <v>325000</v>
          </cell>
          <cell r="BY292">
            <v>300625000</v>
          </cell>
          <cell r="BZ292">
            <v>878000</v>
          </cell>
          <cell r="CA292">
            <v>878000</v>
          </cell>
          <cell r="CB292">
            <v>2806240</v>
          </cell>
          <cell r="CC292">
            <v>2601630500</v>
          </cell>
        </row>
        <row r="293">
          <cell r="A293" t="str">
            <v>노.CRM1</v>
          </cell>
          <cell r="B293" t="str">
            <v>국산</v>
          </cell>
          <cell r="C293" t="str">
            <v>원통형</v>
          </cell>
          <cell r="D293" t="str">
            <v>Cell</v>
          </cell>
          <cell r="E293" t="str">
            <v>018650</v>
          </cell>
          <cell r="F293" t="str">
            <v>018650B2</v>
          </cell>
          <cell r="G293" t="str">
            <v>018650B2</v>
          </cell>
          <cell r="H293" t="str">
            <v>HP</v>
          </cell>
          <cell r="I293" t="str">
            <v>삼성 SDI</v>
          </cell>
          <cell r="J293" t="str">
            <v>로컬</v>
          </cell>
          <cell r="K293" t="str">
            <v>USD</v>
          </cell>
          <cell r="L293" t="str">
            <v>내수</v>
          </cell>
          <cell r="M293" t="str">
            <v>라희관</v>
          </cell>
          <cell r="N293">
            <v>1</v>
          </cell>
          <cell r="O293" t="str">
            <v>노트북</v>
          </cell>
          <cell r="P293" t="str">
            <v>연결기준</v>
          </cell>
          <cell r="R293">
            <v>3.1</v>
          </cell>
          <cell r="S293">
            <v>3200</v>
          </cell>
          <cell r="T293">
            <v>3200</v>
          </cell>
          <cell r="U293">
            <v>9920</v>
          </cell>
          <cell r="V293">
            <v>9323000</v>
          </cell>
          <cell r="W293">
            <v>3.1</v>
          </cell>
          <cell r="X293">
            <v>5000</v>
          </cell>
          <cell r="Y293">
            <v>5000</v>
          </cell>
          <cell r="Z293">
            <v>15500</v>
          </cell>
          <cell r="AA293">
            <v>14485000</v>
          </cell>
          <cell r="AB293">
            <v>3.1</v>
          </cell>
          <cell r="AC293">
            <v>20000</v>
          </cell>
          <cell r="AD293">
            <v>20000</v>
          </cell>
          <cell r="AE293">
            <v>62000</v>
          </cell>
          <cell r="AF293">
            <v>58714000</v>
          </cell>
          <cell r="AG293">
            <v>3.1</v>
          </cell>
          <cell r="AH293">
            <v>60000</v>
          </cell>
          <cell r="AI293">
            <v>60000</v>
          </cell>
          <cell r="AJ293">
            <v>186000</v>
          </cell>
          <cell r="AK293">
            <v>173203000</v>
          </cell>
          <cell r="AL293">
            <v>3.1</v>
          </cell>
          <cell r="AM293">
            <v>50000</v>
          </cell>
          <cell r="AN293">
            <v>50000</v>
          </cell>
          <cell r="AO293">
            <v>155000</v>
          </cell>
          <cell r="AP293">
            <v>143081000</v>
          </cell>
          <cell r="AQ293">
            <v>3.25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3.25</v>
          </cell>
          <cell r="AW293">
            <v>50000</v>
          </cell>
          <cell r="AX293">
            <v>50000</v>
          </cell>
          <cell r="AY293">
            <v>162500</v>
          </cell>
          <cell r="AZ293">
            <v>149500000</v>
          </cell>
          <cell r="BA293">
            <v>3.25</v>
          </cell>
          <cell r="BB293">
            <v>50000</v>
          </cell>
          <cell r="BC293">
            <v>50000</v>
          </cell>
          <cell r="BD293">
            <v>162500</v>
          </cell>
          <cell r="BE293">
            <v>149500000</v>
          </cell>
          <cell r="BF293">
            <v>3.2</v>
          </cell>
          <cell r="BG293">
            <v>50000</v>
          </cell>
          <cell r="BH293">
            <v>50000</v>
          </cell>
          <cell r="BI293">
            <v>160000</v>
          </cell>
          <cell r="BJ293">
            <v>147200000</v>
          </cell>
          <cell r="BK293">
            <v>3.2</v>
          </cell>
          <cell r="BL293">
            <v>300000</v>
          </cell>
          <cell r="BM293">
            <v>300000</v>
          </cell>
          <cell r="BN293">
            <v>960000</v>
          </cell>
          <cell r="BO293">
            <v>888000000</v>
          </cell>
          <cell r="BP293">
            <v>3.2</v>
          </cell>
          <cell r="BQ293">
            <v>300000</v>
          </cell>
          <cell r="BR293">
            <v>300000</v>
          </cell>
          <cell r="BS293">
            <v>960000</v>
          </cell>
          <cell r="BT293">
            <v>888000000</v>
          </cell>
          <cell r="BU293">
            <v>3.2</v>
          </cell>
          <cell r="BV293">
            <v>300000</v>
          </cell>
          <cell r="BW293">
            <v>300000</v>
          </cell>
          <cell r="BX293">
            <v>960000</v>
          </cell>
          <cell r="BY293">
            <v>888000000</v>
          </cell>
          <cell r="BZ293">
            <v>1188200</v>
          </cell>
          <cell r="CA293">
            <v>1188200</v>
          </cell>
          <cell r="CB293">
            <v>3793420</v>
          </cell>
          <cell r="CC293">
            <v>3509006000</v>
          </cell>
        </row>
        <row r="294">
          <cell r="A294" t="str">
            <v>노.CRM1</v>
          </cell>
          <cell r="B294" t="str">
            <v>국산</v>
          </cell>
          <cell r="C294" t="str">
            <v>원통형</v>
          </cell>
          <cell r="D294" t="str">
            <v>Cell</v>
          </cell>
          <cell r="E294" t="str">
            <v>018650</v>
          </cell>
          <cell r="F294" t="str">
            <v>018650B2</v>
          </cell>
          <cell r="G294" t="str">
            <v>018650B2</v>
          </cell>
          <cell r="H294" t="str">
            <v>HP</v>
          </cell>
          <cell r="I294" t="str">
            <v>STL</v>
          </cell>
          <cell r="J294" t="str">
            <v>직수출</v>
          </cell>
          <cell r="K294" t="str">
            <v>USD</v>
          </cell>
          <cell r="L294" t="str">
            <v>중국</v>
          </cell>
          <cell r="M294" t="str">
            <v>라희관</v>
          </cell>
          <cell r="N294">
            <v>1</v>
          </cell>
          <cell r="O294" t="str">
            <v>노트북</v>
          </cell>
          <cell r="P294" t="str">
            <v>연결기준</v>
          </cell>
          <cell r="R294">
            <v>3.05</v>
          </cell>
          <cell r="S294">
            <v>30000</v>
          </cell>
          <cell r="T294">
            <v>30000</v>
          </cell>
          <cell r="U294">
            <v>91500</v>
          </cell>
          <cell r="V294">
            <v>85736000</v>
          </cell>
          <cell r="W294">
            <v>3.05</v>
          </cell>
          <cell r="X294">
            <v>130000</v>
          </cell>
          <cell r="Y294">
            <v>130000</v>
          </cell>
          <cell r="Z294">
            <v>396500</v>
          </cell>
          <cell r="AA294">
            <v>371673000</v>
          </cell>
          <cell r="AB294">
            <v>3.05</v>
          </cell>
          <cell r="AC294">
            <v>170000</v>
          </cell>
          <cell r="AD294">
            <v>170000</v>
          </cell>
          <cell r="AE294">
            <v>518500</v>
          </cell>
          <cell r="AF294">
            <v>488201000</v>
          </cell>
          <cell r="AG294">
            <v>3.05</v>
          </cell>
          <cell r="AH294">
            <v>150000</v>
          </cell>
          <cell r="AI294">
            <v>150000</v>
          </cell>
          <cell r="AJ294">
            <v>457500</v>
          </cell>
          <cell r="AK294">
            <v>426451000</v>
          </cell>
          <cell r="AL294">
            <v>3.05</v>
          </cell>
          <cell r="AM294">
            <v>177200</v>
          </cell>
          <cell r="AN294">
            <v>177200</v>
          </cell>
          <cell r="AO294">
            <v>540460</v>
          </cell>
          <cell r="AP294">
            <v>501993000</v>
          </cell>
          <cell r="AQ294">
            <v>3.29</v>
          </cell>
          <cell r="AR294">
            <v>265000</v>
          </cell>
          <cell r="AS294">
            <v>265000</v>
          </cell>
          <cell r="AT294">
            <v>871850</v>
          </cell>
          <cell r="AU294">
            <v>806461250</v>
          </cell>
          <cell r="AV294">
            <v>3.29</v>
          </cell>
          <cell r="AW294">
            <v>300000</v>
          </cell>
          <cell r="AX294">
            <v>300000</v>
          </cell>
          <cell r="AY294">
            <v>987000</v>
          </cell>
          <cell r="AZ294">
            <v>908040000</v>
          </cell>
          <cell r="BA294">
            <v>3.29</v>
          </cell>
          <cell r="BB294">
            <v>300000</v>
          </cell>
          <cell r="BC294">
            <v>300000</v>
          </cell>
          <cell r="BD294">
            <v>987000</v>
          </cell>
          <cell r="BE294">
            <v>908040000</v>
          </cell>
          <cell r="BF294">
            <v>3.29</v>
          </cell>
          <cell r="BG294">
            <v>300000</v>
          </cell>
          <cell r="BH294">
            <v>300000</v>
          </cell>
          <cell r="BI294">
            <v>987000</v>
          </cell>
          <cell r="BJ294">
            <v>908040000</v>
          </cell>
          <cell r="BK294">
            <v>3.29</v>
          </cell>
          <cell r="BL294">
            <v>200000</v>
          </cell>
          <cell r="BM294">
            <v>200000</v>
          </cell>
          <cell r="BN294">
            <v>658000</v>
          </cell>
          <cell r="BO294">
            <v>608650000</v>
          </cell>
          <cell r="BP294">
            <v>3.29</v>
          </cell>
          <cell r="BQ294">
            <v>200000</v>
          </cell>
          <cell r="BR294">
            <v>200000</v>
          </cell>
          <cell r="BS294">
            <v>658000</v>
          </cell>
          <cell r="BT294">
            <v>608650000</v>
          </cell>
          <cell r="BU294">
            <v>3.29</v>
          </cell>
          <cell r="BV294">
            <v>200000</v>
          </cell>
          <cell r="BW294">
            <v>200000</v>
          </cell>
          <cell r="BX294">
            <v>658000</v>
          </cell>
          <cell r="BY294">
            <v>608650000</v>
          </cell>
          <cell r="BZ294">
            <v>2422200</v>
          </cell>
          <cell r="CA294">
            <v>2422200</v>
          </cell>
          <cell r="CB294">
            <v>7811310</v>
          </cell>
          <cell r="CC294">
            <v>7230585250</v>
          </cell>
        </row>
        <row r="295">
          <cell r="A295" t="str">
            <v>노.CRM1</v>
          </cell>
          <cell r="B295" t="str">
            <v>국산</v>
          </cell>
          <cell r="C295" t="str">
            <v>원통형</v>
          </cell>
          <cell r="D295" t="str">
            <v>Cell</v>
          </cell>
          <cell r="E295" t="str">
            <v>018650</v>
          </cell>
          <cell r="F295" t="str">
            <v>018650B2</v>
          </cell>
          <cell r="G295" t="str">
            <v>018650B2</v>
          </cell>
          <cell r="H295" t="str">
            <v>HP</v>
          </cell>
          <cell r="I295" t="str">
            <v>Celxpert</v>
          </cell>
          <cell r="J295" t="str">
            <v>직수출</v>
          </cell>
          <cell r="K295" t="str">
            <v>USD</v>
          </cell>
          <cell r="L295" t="str">
            <v>중국</v>
          </cell>
          <cell r="M295" t="str">
            <v>라희관</v>
          </cell>
          <cell r="N295">
            <v>1</v>
          </cell>
          <cell r="O295" t="str">
            <v>노트북</v>
          </cell>
          <cell r="P295" t="str">
            <v>연결기준</v>
          </cell>
          <cell r="R295">
            <v>3.08</v>
          </cell>
          <cell r="S295">
            <v>334000</v>
          </cell>
          <cell r="T295">
            <v>334000</v>
          </cell>
          <cell r="U295">
            <v>1028720</v>
          </cell>
          <cell r="V295">
            <v>964176000</v>
          </cell>
          <cell r="W295">
            <v>3.08</v>
          </cell>
          <cell r="X295">
            <v>285000</v>
          </cell>
          <cell r="Y295">
            <v>285000</v>
          </cell>
          <cell r="Z295">
            <v>877800</v>
          </cell>
          <cell r="AA295">
            <v>822280000</v>
          </cell>
          <cell r="AB295">
            <v>3.08</v>
          </cell>
          <cell r="AC295">
            <v>300000</v>
          </cell>
          <cell r="AD295">
            <v>300000</v>
          </cell>
          <cell r="AE295">
            <v>924000</v>
          </cell>
          <cell r="AF295">
            <v>871640000</v>
          </cell>
          <cell r="AG295">
            <v>3.08</v>
          </cell>
          <cell r="AH295">
            <v>184000</v>
          </cell>
          <cell r="AI295">
            <v>184000</v>
          </cell>
          <cell r="AJ295">
            <v>566720</v>
          </cell>
          <cell r="AK295">
            <v>528078000</v>
          </cell>
          <cell r="AL295">
            <v>3.08</v>
          </cell>
          <cell r="AM295">
            <v>172600</v>
          </cell>
          <cell r="AN295">
            <v>172600</v>
          </cell>
          <cell r="AO295">
            <v>531608</v>
          </cell>
          <cell r="AP295">
            <v>493849000</v>
          </cell>
          <cell r="AQ295">
            <v>3.31</v>
          </cell>
          <cell r="AR295">
            <v>253400</v>
          </cell>
          <cell r="AS295">
            <v>253400</v>
          </cell>
          <cell r="AT295">
            <v>838754</v>
          </cell>
          <cell r="AU295">
            <v>775847450</v>
          </cell>
          <cell r="AV295">
            <v>3.31</v>
          </cell>
          <cell r="AW295">
            <v>300000</v>
          </cell>
          <cell r="AX295">
            <v>300000</v>
          </cell>
          <cell r="AY295">
            <v>993000</v>
          </cell>
          <cell r="AZ295">
            <v>913560000</v>
          </cell>
          <cell r="BA295">
            <v>3.31</v>
          </cell>
          <cell r="BB295">
            <v>300000</v>
          </cell>
          <cell r="BC295">
            <v>300000</v>
          </cell>
          <cell r="BD295">
            <v>993000</v>
          </cell>
          <cell r="BE295">
            <v>913560000</v>
          </cell>
          <cell r="BF295">
            <v>3.31</v>
          </cell>
          <cell r="BG295">
            <v>100000</v>
          </cell>
          <cell r="BH295">
            <v>100000</v>
          </cell>
          <cell r="BI295">
            <v>331000</v>
          </cell>
          <cell r="BJ295">
            <v>304520000</v>
          </cell>
          <cell r="BK295">
            <v>3.31</v>
          </cell>
          <cell r="BL295">
            <v>200000</v>
          </cell>
          <cell r="BM295">
            <v>200000</v>
          </cell>
          <cell r="BN295">
            <v>662000</v>
          </cell>
          <cell r="BO295">
            <v>612350000</v>
          </cell>
          <cell r="BP295">
            <v>3.31</v>
          </cell>
          <cell r="BQ295">
            <v>150000</v>
          </cell>
          <cell r="BR295">
            <v>150000</v>
          </cell>
          <cell r="BS295">
            <v>496500</v>
          </cell>
          <cell r="BT295">
            <v>459262500</v>
          </cell>
          <cell r="BU295">
            <v>3.31</v>
          </cell>
          <cell r="BV295">
            <v>100000</v>
          </cell>
          <cell r="BW295">
            <v>100000</v>
          </cell>
          <cell r="BX295">
            <v>331000</v>
          </cell>
          <cell r="BY295">
            <v>306175000</v>
          </cell>
          <cell r="BZ295">
            <v>2679000</v>
          </cell>
          <cell r="CA295">
            <v>2679000</v>
          </cell>
          <cell r="CB295">
            <v>8574102</v>
          </cell>
          <cell r="CC295">
            <v>7965297950</v>
          </cell>
        </row>
        <row r="296">
          <cell r="A296" t="str">
            <v>노.CRM1</v>
          </cell>
          <cell r="B296" t="str">
            <v>국산</v>
          </cell>
          <cell r="C296" t="str">
            <v>원통형</v>
          </cell>
          <cell r="D296" t="str">
            <v>Cell</v>
          </cell>
          <cell r="E296" t="str">
            <v>018650</v>
          </cell>
          <cell r="F296" t="str">
            <v>018650B2</v>
          </cell>
          <cell r="G296" t="str">
            <v>018650B2</v>
          </cell>
          <cell r="H296" t="str">
            <v>HP</v>
          </cell>
          <cell r="I296" t="str">
            <v>Simplo</v>
          </cell>
          <cell r="J296" t="str">
            <v>직수출</v>
          </cell>
          <cell r="K296" t="str">
            <v>USD</v>
          </cell>
          <cell r="L296" t="str">
            <v>중국</v>
          </cell>
          <cell r="M296" t="str">
            <v>라희관</v>
          </cell>
          <cell r="N296">
            <v>1</v>
          </cell>
          <cell r="O296" t="str">
            <v>노트북</v>
          </cell>
          <cell r="P296" t="str">
            <v>연결기준</v>
          </cell>
          <cell r="R296">
            <v>2.97</v>
          </cell>
          <cell r="S296">
            <v>100000</v>
          </cell>
          <cell r="T296">
            <v>100000</v>
          </cell>
          <cell r="U296">
            <v>297000</v>
          </cell>
          <cell r="V296">
            <v>278141000</v>
          </cell>
          <cell r="X296">
            <v>0</v>
          </cell>
          <cell r="AB296">
            <v>2.97</v>
          </cell>
          <cell r="AC296">
            <v>1500</v>
          </cell>
          <cell r="AD296">
            <v>1500</v>
          </cell>
          <cell r="AE296">
            <v>4455</v>
          </cell>
          <cell r="AF296">
            <v>4211000</v>
          </cell>
          <cell r="AG296">
            <v>2.97</v>
          </cell>
          <cell r="AH296">
            <v>4000</v>
          </cell>
          <cell r="AI296">
            <v>4000</v>
          </cell>
          <cell r="AJ296">
            <v>11880</v>
          </cell>
          <cell r="AK296">
            <v>11082000</v>
          </cell>
          <cell r="AL296">
            <v>2.97</v>
          </cell>
          <cell r="AM296">
            <v>50000</v>
          </cell>
          <cell r="AN296">
            <v>50000</v>
          </cell>
          <cell r="AO296">
            <v>148500</v>
          </cell>
          <cell r="AP296">
            <v>137496000</v>
          </cell>
          <cell r="AQ296">
            <v>3.18</v>
          </cell>
          <cell r="AR296">
            <v>400000</v>
          </cell>
          <cell r="AS296">
            <v>400000</v>
          </cell>
          <cell r="AT296">
            <v>1272000</v>
          </cell>
          <cell r="AU296">
            <v>1176600000</v>
          </cell>
          <cell r="AV296">
            <v>3.18</v>
          </cell>
          <cell r="AW296">
            <v>450000</v>
          </cell>
          <cell r="AX296">
            <v>450000</v>
          </cell>
          <cell r="AY296">
            <v>1431000</v>
          </cell>
          <cell r="AZ296">
            <v>1316520000</v>
          </cell>
          <cell r="BA296">
            <v>3.18</v>
          </cell>
          <cell r="BB296">
            <v>500000</v>
          </cell>
          <cell r="BC296">
            <v>500000</v>
          </cell>
          <cell r="BD296">
            <v>1590000</v>
          </cell>
          <cell r="BE296">
            <v>1462800000</v>
          </cell>
          <cell r="BF296">
            <v>3.18</v>
          </cell>
          <cell r="BG296">
            <v>500000</v>
          </cell>
          <cell r="BH296">
            <v>500000</v>
          </cell>
          <cell r="BI296">
            <v>1590000</v>
          </cell>
          <cell r="BJ296">
            <v>1462800000</v>
          </cell>
          <cell r="BK296">
            <v>3.18</v>
          </cell>
          <cell r="BL296">
            <v>0</v>
          </cell>
          <cell r="BN296">
            <v>0</v>
          </cell>
          <cell r="BO296">
            <v>0</v>
          </cell>
          <cell r="BP296">
            <v>3.18</v>
          </cell>
          <cell r="BQ296">
            <v>0</v>
          </cell>
          <cell r="BS296">
            <v>0</v>
          </cell>
          <cell r="BT296">
            <v>0</v>
          </cell>
          <cell r="BU296">
            <v>3.18</v>
          </cell>
          <cell r="BV296">
            <v>0</v>
          </cell>
          <cell r="BX296">
            <v>0</v>
          </cell>
          <cell r="BY296">
            <v>0</v>
          </cell>
          <cell r="BZ296">
            <v>2005500</v>
          </cell>
          <cell r="CA296">
            <v>2005500</v>
          </cell>
          <cell r="CB296">
            <v>6344835</v>
          </cell>
          <cell r="CC296">
            <v>5849650000</v>
          </cell>
        </row>
        <row r="297">
          <cell r="A297" t="str">
            <v>노.CRM1</v>
          </cell>
          <cell r="B297" t="str">
            <v>국산</v>
          </cell>
          <cell r="C297" t="str">
            <v>원통형</v>
          </cell>
          <cell r="D297" t="str">
            <v>Cell</v>
          </cell>
          <cell r="E297" t="str">
            <v>018650</v>
          </cell>
          <cell r="F297" t="str">
            <v>018650B2</v>
          </cell>
          <cell r="G297" t="str">
            <v>018650B2</v>
          </cell>
          <cell r="H297" t="str">
            <v>HP</v>
          </cell>
          <cell r="I297" t="str">
            <v>Foxlink</v>
          </cell>
          <cell r="J297" t="str">
            <v>직수출</v>
          </cell>
          <cell r="K297" t="str">
            <v>USD</v>
          </cell>
          <cell r="L297" t="str">
            <v>중국</v>
          </cell>
          <cell r="M297" t="str">
            <v>라희관</v>
          </cell>
          <cell r="N297">
            <v>1</v>
          </cell>
          <cell r="O297" t="str">
            <v>노트북</v>
          </cell>
          <cell r="P297" t="str">
            <v>연결기준</v>
          </cell>
          <cell r="R297">
            <v>3.15</v>
          </cell>
          <cell r="S297">
            <v>35000</v>
          </cell>
          <cell r="T297">
            <v>35000</v>
          </cell>
          <cell r="U297">
            <v>110250</v>
          </cell>
          <cell r="V297">
            <v>103304000</v>
          </cell>
          <cell r="W297">
            <v>3.15</v>
          </cell>
          <cell r="X297">
            <v>60000</v>
          </cell>
          <cell r="Y297">
            <v>60000</v>
          </cell>
          <cell r="Z297">
            <v>189000</v>
          </cell>
          <cell r="AA297">
            <v>177140000</v>
          </cell>
          <cell r="AB297">
            <v>3.15</v>
          </cell>
          <cell r="AC297">
            <v>50000</v>
          </cell>
          <cell r="AD297">
            <v>50000</v>
          </cell>
          <cell r="AE297">
            <v>157500</v>
          </cell>
          <cell r="AF297">
            <v>149625000</v>
          </cell>
          <cell r="AG297">
            <v>3.15</v>
          </cell>
          <cell r="AH297">
            <v>50000</v>
          </cell>
          <cell r="AI297">
            <v>50000</v>
          </cell>
          <cell r="AJ297">
            <v>157500</v>
          </cell>
          <cell r="AK297">
            <v>147074000</v>
          </cell>
          <cell r="AM297">
            <v>0</v>
          </cell>
          <cell r="AQ297">
            <v>3.4</v>
          </cell>
          <cell r="AR297">
            <v>50000</v>
          </cell>
          <cell r="AS297">
            <v>50000</v>
          </cell>
          <cell r="AT297">
            <v>170000</v>
          </cell>
          <cell r="AU297">
            <v>157250000</v>
          </cell>
          <cell r="AV297">
            <v>3.4</v>
          </cell>
          <cell r="AW297">
            <v>50000</v>
          </cell>
          <cell r="AX297">
            <v>50000</v>
          </cell>
          <cell r="AY297">
            <v>170000</v>
          </cell>
          <cell r="AZ297">
            <v>156400000</v>
          </cell>
          <cell r="BA297">
            <v>3.4</v>
          </cell>
          <cell r="BB297">
            <v>50000</v>
          </cell>
          <cell r="BC297">
            <v>50000</v>
          </cell>
          <cell r="BD297">
            <v>170000</v>
          </cell>
          <cell r="BE297">
            <v>156400000</v>
          </cell>
          <cell r="BF297">
            <v>3.4</v>
          </cell>
          <cell r="BG297">
            <v>50000</v>
          </cell>
          <cell r="BH297">
            <v>50000</v>
          </cell>
          <cell r="BI297">
            <v>170000</v>
          </cell>
          <cell r="BJ297">
            <v>156400000</v>
          </cell>
          <cell r="BK297">
            <v>3.4</v>
          </cell>
          <cell r="BL297">
            <v>0</v>
          </cell>
          <cell r="BN297">
            <v>0</v>
          </cell>
          <cell r="BO297">
            <v>0</v>
          </cell>
          <cell r="BP297">
            <v>3.4</v>
          </cell>
          <cell r="BQ297">
            <v>0</v>
          </cell>
          <cell r="BS297">
            <v>0</v>
          </cell>
          <cell r="BT297">
            <v>0</v>
          </cell>
          <cell r="BU297">
            <v>3.4</v>
          </cell>
          <cell r="BV297">
            <v>0</v>
          </cell>
          <cell r="BX297">
            <v>0</v>
          </cell>
          <cell r="BY297">
            <v>0</v>
          </cell>
          <cell r="BZ297">
            <v>395000</v>
          </cell>
          <cell r="CA297">
            <v>395000</v>
          </cell>
          <cell r="CB297">
            <v>1294250</v>
          </cell>
          <cell r="CC297">
            <v>1203593000</v>
          </cell>
        </row>
        <row r="298">
          <cell r="A298" t="str">
            <v>노.CRM1</v>
          </cell>
          <cell r="B298" t="str">
            <v>국산</v>
          </cell>
          <cell r="C298" t="str">
            <v>원통형</v>
          </cell>
          <cell r="D298" t="str">
            <v>Pack</v>
          </cell>
          <cell r="E298" t="str">
            <v>018650</v>
          </cell>
          <cell r="F298" t="str">
            <v>018650P2</v>
          </cell>
          <cell r="G298" t="str">
            <v>Jakarta(P2)</v>
          </cell>
          <cell r="H298" t="str">
            <v>HP</v>
          </cell>
          <cell r="I298" t="str">
            <v>HP (Jakarta)</v>
          </cell>
          <cell r="J298" t="str">
            <v>직수출</v>
          </cell>
          <cell r="K298" t="str">
            <v>USD</v>
          </cell>
          <cell r="L298" t="str">
            <v>중국</v>
          </cell>
          <cell r="M298" t="str">
            <v>정수범</v>
          </cell>
          <cell r="N298">
            <v>6</v>
          </cell>
          <cell r="O298" t="str">
            <v>노트북</v>
          </cell>
          <cell r="P298" t="str">
            <v>연결기준</v>
          </cell>
          <cell r="S298">
            <v>0</v>
          </cell>
          <cell r="X298">
            <v>0</v>
          </cell>
          <cell r="AC298">
            <v>0</v>
          </cell>
          <cell r="AG298">
            <v>22.405063291139239</v>
          </cell>
          <cell r="AH298">
            <v>-474</v>
          </cell>
          <cell r="AI298">
            <v>-79</v>
          </cell>
          <cell r="AJ298">
            <v>-1770</v>
          </cell>
          <cell r="AK298">
            <v>-1671000</v>
          </cell>
          <cell r="AM298">
            <v>0</v>
          </cell>
          <cell r="AR298">
            <v>0</v>
          </cell>
          <cell r="AT298">
            <v>0</v>
          </cell>
          <cell r="AU298">
            <v>0</v>
          </cell>
          <cell r="AW298">
            <v>0</v>
          </cell>
          <cell r="AY298">
            <v>0</v>
          </cell>
          <cell r="AZ298">
            <v>0</v>
          </cell>
          <cell r="BB298">
            <v>0</v>
          </cell>
          <cell r="BD298">
            <v>0</v>
          </cell>
          <cell r="BE298">
            <v>0</v>
          </cell>
          <cell r="BG298">
            <v>0</v>
          </cell>
          <cell r="BI298">
            <v>0</v>
          </cell>
          <cell r="BJ298">
            <v>0</v>
          </cell>
          <cell r="BL298">
            <v>0</v>
          </cell>
          <cell r="BN298">
            <v>0</v>
          </cell>
          <cell r="BO298">
            <v>0</v>
          </cell>
          <cell r="BQ298">
            <v>0</v>
          </cell>
          <cell r="BS298">
            <v>0</v>
          </cell>
          <cell r="BT298">
            <v>0</v>
          </cell>
          <cell r="BV298">
            <v>0</v>
          </cell>
          <cell r="BX298">
            <v>0</v>
          </cell>
          <cell r="BY298">
            <v>0</v>
          </cell>
          <cell r="BZ298">
            <v>-474</v>
          </cell>
          <cell r="CA298">
            <v>-79</v>
          </cell>
          <cell r="CB298">
            <v>-1770</v>
          </cell>
          <cell r="CC298">
            <v>-1671000</v>
          </cell>
        </row>
        <row r="299">
          <cell r="A299" t="str">
            <v>노.CRM1</v>
          </cell>
          <cell r="B299" t="str">
            <v>국산</v>
          </cell>
          <cell r="C299" t="str">
            <v>원통형</v>
          </cell>
          <cell r="D299" t="str">
            <v>Pack</v>
          </cell>
          <cell r="E299" t="str">
            <v>018650</v>
          </cell>
          <cell r="F299" t="str">
            <v>018650P2</v>
          </cell>
          <cell r="G299" t="str">
            <v>Puma(P2)</v>
          </cell>
          <cell r="H299" t="str">
            <v>HP</v>
          </cell>
          <cell r="I299" t="str">
            <v>HP (Puma)</v>
          </cell>
          <cell r="J299" t="str">
            <v>직수출</v>
          </cell>
          <cell r="K299" t="str">
            <v>USD</v>
          </cell>
          <cell r="L299" t="str">
            <v>중국</v>
          </cell>
          <cell r="M299" t="str">
            <v>정수범</v>
          </cell>
          <cell r="N299">
            <v>6</v>
          </cell>
          <cell r="O299" t="str">
            <v>노트북</v>
          </cell>
          <cell r="P299" t="str">
            <v>연결기준</v>
          </cell>
          <cell r="S299">
            <v>0</v>
          </cell>
          <cell r="X299">
            <v>0</v>
          </cell>
          <cell r="AC299">
            <v>0</v>
          </cell>
          <cell r="AH299">
            <v>0</v>
          </cell>
          <cell r="AM299">
            <v>0</v>
          </cell>
          <cell r="AR299">
            <v>0</v>
          </cell>
          <cell r="AT299">
            <v>0</v>
          </cell>
          <cell r="AU299">
            <v>0</v>
          </cell>
          <cell r="AW299">
            <v>0</v>
          </cell>
          <cell r="AY299">
            <v>0</v>
          </cell>
          <cell r="AZ299">
            <v>0</v>
          </cell>
          <cell r="BB299">
            <v>0</v>
          </cell>
          <cell r="BD299">
            <v>0</v>
          </cell>
          <cell r="BE299">
            <v>0</v>
          </cell>
          <cell r="BG299">
            <v>0</v>
          </cell>
          <cell r="BI299">
            <v>0</v>
          </cell>
          <cell r="BJ299">
            <v>0</v>
          </cell>
          <cell r="BL299">
            <v>0</v>
          </cell>
          <cell r="BN299">
            <v>0</v>
          </cell>
          <cell r="BO299">
            <v>0</v>
          </cell>
          <cell r="BQ299">
            <v>0</v>
          </cell>
          <cell r="BS299">
            <v>0</v>
          </cell>
          <cell r="BT299">
            <v>0</v>
          </cell>
          <cell r="BV299">
            <v>0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C299">
            <v>0</v>
          </cell>
        </row>
        <row r="300">
          <cell r="A300" t="str">
            <v>노.CRM1</v>
          </cell>
          <cell r="B300" t="str">
            <v>국산</v>
          </cell>
          <cell r="C300" t="str">
            <v>원통형</v>
          </cell>
          <cell r="D300" t="str">
            <v>Pack</v>
          </cell>
          <cell r="E300" t="str">
            <v>018650</v>
          </cell>
          <cell r="F300" t="str">
            <v>018650P2</v>
          </cell>
          <cell r="G300" t="str">
            <v>Boxter(P2)</v>
          </cell>
          <cell r="H300" t="str">
            <v>HP</v>
          </cell>
          <cell r="I300" t="str">
            <v>HP (Boxter)</v>
          </cell>
          <cell r="J300" t="str">
            <v>직수출</v>
          </cell>
          <cell r="K300" t="str">
            <v>USD</v>
          </cell>
          <cell r="L300" t="str">
            <v>중국</v>
          </cell>
          <cell r="M300" t="str">
            <v>정수범</v>
          </cell>
          <cell r="N300">
            <v>6</v>
          </cell>
          <cell r="O300" t="str">
            <v>노트북</v>
          </cell>
          <cell r="P300" t="str">
            <v>연결기준</v>
          </cell>
          <cell r="S300">
            <v>0</v>
          </cell>
          <cell r="X300">
            <v>0</v>
          </cell>
          <cell r="AC300">
            <v>0</v>
          </cell>
          <cell r="AH300">
            <v>0</v>
          </cell>
          <cell r="AM300">
            <v>0</v>
          </cell>
          <cell r="AR300">
            <v>0</v>
          </cell>
          <cell r="AT300">
            <v>0</v>
          </cell>
          <cell r="AU300">
            <v>0</v>
          </cell>
          <cell r="AW300">
            <v>0</v>
          </cell>
          <cell r="AY300">
            <v>0</v>
          </cell>
          <cell r="AZ300">
            <v>0</v>
          </cell>
          <cell r="BB300">
            <v>0</v>
          </cell>
          <cell r="BD300">
            <v>0</v>
          </cell>
          <cell r="BE300">
            <v>0</v>
          </cell>
          <cell r="BG300">
            <v>0</v>
          </cell>
          <cell r="BI300">
            <v>0</v>
          </cell>
          <cell r="BJ300">
            <v>0</v>
          </cell>
          <cell r="BL300">
            <v>0</v>
          </cell>
          <cell r="BN300">
            <v>0</v>
          </cell>
          <cell r="BO300">
            <v>0</v>
          </cell>
          <cell r="BQ300">
            <v>0</v>
          </cell>
          <cell r="BS300">
            <v>0</v>
          </cell>
          <cell r="BT300">
            <v>0</v>
          </cell>
          <cell r="BV300">
            <v>0</v>
          </cell>
          <cell r="BX300">
            <v>0</v>
          </cell>
          <cell r="BY300">
            <v>0</v>
          </cell>
          <cell r="BZ300">
            <v>0</v>
          </cell>
          <cell r="CA300">
            <v>0</v>
          </cell>
          <cell r="CB300">
            <v>0</v>
          </cell>
          <cell r="CC300">
            <v>0</v>
          </cell>
        </row>
        <row r="301">
          <cell r="A301" t="str">
            <v>노.CRM1</v>
          </cell>
          <cell r="B301" t="str">
            <v>국산</v>
          </cell>
          <cell r="C301" t="str">
            <v>원통형</v>
          </cell>
          <cell r="D301" t="str">
            <v>Pack</v>
          </cell>
          <cell r="E301" t="str">
            <v>018650</v>
          </cell>
          <cell r="F301" t="str">
            <v>018650P2</v>
          </cell>
          <cell r="G301" t="str">
            <v>Gallo(P2)</v>
          </cell>
          <cell r="H301" t="str">
            <v>HP</v>
          </cell>
          <cell r="I301" t="str">
            <v>HP (Gallo)</v>
          </cell>
          <cell r="J301" t="str">
            <v>직수출</v>
          </cell>
          <cell r="K301" t="str">
            <v>USD</v>
          </cell>
          <cell r="L301" t="str">
            <v>중국</v>
          </cell>
          <cell r="M301" t="str">
            <v>정수범</v>
          </cell>
          <cell r="N301">
            <v>6</v>
          </cell>
          <cell r="O301" t="str">
            <v>노트북</v>
          </cell>
          <cell r="P301" t="str">
            <v>연결기준</v>
          </cell>
          <cell r="R301">
            <v>22.8</v>
          </cell>
          <cell r="S301">
            <v>207000</v>
          </cell>
          <cell r="T301">
            <v>34500</v>
          </cell>
          <cell r="U301">
            <v>786600</v>
          </cell>
          <cell r="V301">
            <v>738052000</v>
          </cell>
          <cell r="W301">
            <v>22.8</v>
          </cell>
          <cell r="X301">
            <v>115440</v>
          </cell>
          <cell r="Y301">
            <v>19240</v>
          </cell>
          <cell r="Z301">
            <v>438672</v>
          </cell>
          <cell r="AA301">
            <v>410745000</v>
          </cell>
          <cell r="AB301">
            <v>22.800009620318111</v>
          </cell>
          <cell r="AC301">
            <v>374208</v>
          </cell>
          <cell r="AD301">
            <v>62368</v>
          </cell>
          <cell r="AE301">
            <v>1421991</v>
          </cell>
          <cell r="AF301">
            <v>1343702000</v>
          </cell>
          <cell r="AG301">
            <v>22.552205000666163</v>
          </cell>
          <cell r="AH301">
            <v>135102</v>
          </cell>
          <cell r="AI301">
            <v>22517</v>
          </cell>
          <cell r="AJ301">
            <v>507808</v>
          </cell>
          <cell r="AK301">
            <v>473433000</v>
          </cell>
          <cell r="AL301">
            <v>22.521578564304392</v>
          </cell>
          <cell r="AM301">
            <v>222582</v>
          </cell>
          <cell r="AN301">
            <v>37097</v>
          </cell>
          <cell r="AO301">
            <v>835483</v>
          </cell>
          <cell r="AP301">
            <v>775697000</v>
          </cell>
          <cell r="AQ301">
            <v>22.5</v>
          </cell>
          <cell r="AR301">
            <v>108000</v>
          </cell>
          <cell r="AS301">
            <v>18000</v>
          </cell>
          <cell r="AT301">
            <v>405000</v>
          </cell>
          <cell r="AU301">
            <v>374625000</v>
          </cell>
          <cell r="AV301">
            <v>23.8</v>
          </cell>
          <cell r="AW301">
            <v>108000</v>
          </cell>
          <cell r="AX301">
            <v>18000</v>
          </cell>
          <cell r="AY301">
            <v>428400</v>
          </cell>
          <cell r="AZ301">
            <v>394128000</v>
          </cell>
          <cell r="BA301">
            <v>23.8</v>
          </cell>
          <cell r="BB301">
            <v>108000</v>
          </cell>
          <cell r="BC301">
            <v>18000</v>
          </cell>
          <cell r="BD301">
            <v>428400</v>
          </cell>
          <cell r="BE301">
            <v>394128000</v>
          </cell>
          <cell r="BF301">
            <v>23.8</v>
          </cell>
          <cell r="BG301">
            <v>108000</v>
          </cell>
          <cell r="BH301">
            <v>18000</v>
          </cell>
          <cell r="BI301">
            <v>428400</v>
          </cell>
          <cell r="BJ301">
            <v>394128000</v>
          </cell>
          <cell r="BK301">
            <v>21.5</v>
          </cell>
          <cell r="BL301">
            <v>0</v>
          </cell>
          <cell r="BN301">
            <v>0</v>
          </cell>
          <cell r="BO301">
            <v>0</v>
          </cell>
          <cell r="BP301">
            <v>21.5</v>
          </cell>
          <cell r="BQ301">
            <v>0</v>
          </cell>
          <cell r="BS301">
            <v>0</v>
          </cell>
          <cell r="BT301">
            <v>0</v>
          </cell>
          <cell r="BU301">
            <v>21.5</v>
          </cell>
          <cell r="BV301">
            <v>0</v>
          </cell>
          <cell r="BX301">
            <v>0</v>
          </cell>
          <cell r="BY301">
            <v>0</v>
          </cell>
          <cell r="BZ301">
            <v>1486332</v>
          </cell>
          <cell r="CA301">
            <v>247722</v>
          </cell>
          <cell r="CB301">
            <v>5680754</v>
          </cell>
          <cell r="CC301">
            <v>5298638000</v>
          </cell>
        </row>
        <row r="302">
          <cell r="A302" t="str">
            <v>노.CRM1</v>
          </cell>
          <cell r="B302" t="str">
            <v>국산</v>
          </cell>
          <cell r="C302" t="str">
            <v>원통형</v>
          </cell>
          <cell r="D302" t="str">
            <v>Pack</v>
          </cell>
          <cell r="E302" t="str">
            <v>018650</v>
          </cell>
          <cell r="F302" t="str">
            <v>018650P2</v>
          </cell>
          <cell r="G302" t="str">
            <v>Atlantis(P2)</v>
          </cell>
          <cell r="H302" t="str">
            <v>HP</v>
          </cell>
          <cell r="I302" t="str">
            <v>HP (Atlantis)</v>
          </cell>
          <cell r="J302" t="str">
            <v>직수출</v>
          </cell>
          <cell r="K302" t="str">
            <v>USD</v>
          </cell>
          <cell r="L302" t="str">
            <v>중국</v>
          </cell>
          <cell r="M302" t="str">
            <v>정수범</v>
          </cell>
          <cell r="N302">
            <v>6</v>
          </cell>
          <cell r="O302" t="str">
            <v>노트북</v>
          </cell>
          <cell r="P302" t="str">
            <v>연결기준</v>
          </cell>
          <cell r="R302">
            <v>22</v>
          </cell>
          <cell r="S302">
            <v>284760</v>
          </cell>
          <cell r="T302">
            <v>47460</v>
          </cell>
          <cell r="U302">
            <v>1044120</v>
          </cell>
          <cell r="V302">
            <v>978989652.48155904</v>
          </cell>
          <cell r="X302">
            <v>0</v>
          </cell>
          <cell r="AC302">
            <v>0</v>
          </cell>
          <cell r="AH302">
            <v>0</v>
          </cell>
          <cell r="AM302">
            <v>0</v>
          </cell>
          <cell r="AR302">
            <v>0</v>
          </cell>
          <cell r="AT302">
            <v>0</v>
          </cell>
          <cell r="AU302">
            <v>0</v>
          </cell>
          <cell r="AW302">
            <v>0</v>
          </cell>
          <cell r="AY302">
            <v>0</v>
          </cell>
          <cell r="AZ302">
            <v>0</v>
          </cell>
          <cell r="BB302">
            <v>0</v>
          </cell>
          <cell r="BD302">
            <v>0</v>
          </cell>
          <cell r="BE302">
            <v>0</v>
          </cell>
          <cell r="BG302">
            <v>0</v>
          </cell>
          <cell r="BI302">
            <v>0</v>
          </cell>
          <cell r="BJ302">
            <v>0</v>
          </cell>
          <cell r="BL302">
            <v>0</v>
          </cell>
          <cell r="BN302">
            <v>0</v>
          </cell>
          <cell r="BO302">
            <v>0</v>
          </cell>
          <cell r="BQ302">
            <v>0</v>
          </cell>
          <cell r="BS302">
            <v>0</v>
          </cell>
          <cell r="BT302">
            <v>0</v>
          </cell>
          <cell r="BV302">
            <v>0</v>
          </cell>
          <cell r="BX302">
            <v>0</v>
          </cell>
          <cell r="BY302">
            <v>0</v>
          </cell>
          <cell r="BZ302">
            <v>284760</v>
          </cell>
          <cell r="CA302">
            <v>47460</v>
          </cell>
          <cell r="CB302">
            <v>1044120</v>
          </cell>
          <cell r="CC302">
            <v>978989652.48155904</v>
          </cell>
        </row>
        <row r="303">
          <cell r="A303" t="str">
            <v>노.CRM1</v>
          </cell>
          <cell r="B303" t="str">
            <v>CN</v>
          </cell>
          <cell r="C303" t="str">
            <v>원통형</v>
          </cell>
          <cell r="D303" t="str">
            <v>Pack</v>
          </cell>
          <cell r="E303" t="str">
            <v>018650</v>
          </cell>
          <cell r="F303" t="str">
            <v>018650P2</v>
          </cell>
          <cell r="G303" t="str">
            <v>Vega(P2)</v>
          </cell>
          <cell r="H303" t="str">
            <v>HP</v>
          </cell>
          <cell r="I303" t="str">
            <v>HP (Vega)</v>
          </cell>
          <cell r="J303" t="str">
            <v>직수출</v>
          </cell>
          <cell r="K303" t="str">
            <v>USD</v>
          </cell>
          <cell r="L303" t="str">
            <v>중국</v>
          </cell>
          <cell r="M303" t="str">
            <v>정수범</v>
          </cell>
          <cell r="N303">
            <v>6</v>
          </cell>
          <cell r="O303" t="str">
            <v>노트북</v>
          </cell>
          <cell r="P303" t="str">
            <v>연결기준</v>
          </cell>
          <cell r="R303">
            <v>22</v>
          </cell>
          <cell r="S303">
            <v>317880</v>
          </cell>
          <cell r="T303">
            <v>52980</v>
          </cell>
          <cell r="U303">
            <v>1165560</v>
          </cell>
          <cell r="V303">
            <v>1092854441.3921828</v>
          </cell>
          <cell r="W303">
            <v>22</v>
          </cell>
          <cell r="X303">
            <v>90750</v>
          </cell>
          <cell r="Y303">
            <v>15125</v>
          </cell>
          <cell r="Z303">
            <v>332750</v>
          </cell>
          <cell r="AA303">
            <v>312041329.11787462</v>
          </cell>
          <cell r="AB303">
            <v>22</v>
          </cell>
          <cell r="AC303">
            <v>-164304</v>
          </cell>
          <cell r="AD303">
            <v>-27384</v>
          </cell>
          <cell r="AE303">
            <v>-602448</v>
          </cell>
          <cell r="AF303">
            <v>-563738000</v>
          </cell>
          <cell r="AG303">
            <v>18.945478103135528</v>
          </cell>
          <cell r="AH303">
            <v>115770</v>
          </cell>
          <cell r="AI303">
            <v>19295</v>
          </cell>
          <cell r="AJ303">
            <v>365553</v>
          </cell>
          <cell r="AK303">
            <v>339217000</v>
          </cell>
          <cell r="AL303">
            <v>18.998063170441</v>
          </cell>
          <cell r="AM303">
            <v>362448</v>
          </cell>
          <cell r="AN303">
            <v>60408</v>
          </cell>
          <cell r="AO303">
            <v>1147635</v>
          </cell>
          <cell r="AP303">
            <v>1062227000</v>
          </cell>
          <cell r="AQ303">
            <v>21.5</v>
          </cell>
          <cell r="AR303">
            <v>0</v>
          </cell>
          <cell r="AT303">
            <v>0</v>
          </cell>
          <cell r="AU303">
            <v>0</v>
          </cell>
          <cell r="AW303">
            <v>0</v>
          </cell>
          <cell r="AY303">
            <v>0</v>
          </cell>
          <cell r="AZ303">
            <v>0</v>
          </cell>
          <cell r="BB303">
            <v>0</v>
          </cell>
          <cell r="BD303">
            <v>0</v>
          </cell>
          <cell r="BE303">
            <v>0</v>
          </cell>
          <cell r="BG303">
            <v>0</v>
          </cell>
          <cell r="BI303">
            <v>0</v>
          </cell>
          <cell r="BJ303">
            <v>0</v>
          </cell>
          <cell r="BL303">
            <v>0</v>
          </cell>
          <cell r="BN303">
            <v>0</v>
          </cell>
          <cell r="BO303">
            <v>0</v>
          </cell>
          <cell r="BQ303">
            <v>0</v>
          </cell>
          <cell r="BS303">
            <v>0</v>
          </cell>
          <cell r="BT303">
            <v>0</v>
          </cell>
          <cell r="BV303">
            <v>0</v>
          </cell>
          <cell r="BX303">
            <v>0</v>
          </cell>
          <cell r="BY303">
            <v>0</v>
          </cell>
          <cell r="BZ303">
            <v>722544</v>
          </cell>
          <cell r="CA303">
            <v>120424</v>
          </cell>
          <cell r="CB303">
            <v>2409050</v>
          </cell>
          <cell r="CC303">
            <v>2242601770.5100574</v>
          </cell>
        </row>
        <row r="304">
          <cell r="A304" t="str">
            <v>노.CRM1</v>
          </cell>
          <cell r="B304" t="str">
            <v>국산</v>
          </cell>
          <cell r="C304" t="str">
            <v>원통형</v>
          </cell>
          <cell r="D304" t="str">
            <v>Pack</v>
          </cell>
          <cell r="E304" t="str">
            <v>018650</v>
          </cell>
          <cell r="F304" t="str">
            <v>018650S2</v>
          </cell>
          <cell r="G304" t="str">
            <v>Jakarta(S2)</v>
          </cell>
          <cell r="H304" t="str">
            <v>HP</v>
          </cell>
          <cell r="I304" t="str">
            <v>HP (Jakarta)</v>
          </cell>
          <cell r="J304" t="str">
            <v>직수출</v>
          </cell>
          <cell r="K304" t="str">
            <v>USD</v>
          </cell>
          <cell r="L304" t="str">
            <v>중국</v>
          </cell>
          <cell r="M304" t="str">
            <v>정수범</v>
          </cell>
          <cell r="N304">
            <v>6</v>
          </cell>
          <cell r="O304" t="str">
            <v>노트북</v>
          </cell>
          <cell r="P304" t="str">
            <v>연결기준</v>
          </cell>
          <cell r="R304">
            <v>28.5</v>
          </cell>
          <cell r="S304">
            <v>-6780</v>
          </cell>
          <cell r="T304">
            <v>-1130</v>
          </cell>
          <cell r="U304">
            <v>-32205</v>
          </cell>
          <cell r="V304">
            <v>-33097000</v>
          </cell>
          <cell r="X304">
            <v>0</v>
          </cell>
          <cell r="AC304">
            <v>0</v>
          </cell>
          <cell r="AG304">
            <v>27.111317254174399</v>
          </cell>
          <cell r="AH304">
            <v>-3234</v>
          </cell>
          <cell r="AI304">
            <v>-539</v>
          </cell>
          <cell r="AJ304">
            <v>-14613</v>
          </cell>
          <cell r="AK304">
            <v>-14960000</v>
          </cell>
          <cell r="AL304">
            <v>23.4</v>
          </cell>
          <cell r="AM304">
            <v>-30</v>
          </cell>
          <cell r="AN304">
            <v>-5</v>
          </cell>
          <cell r="AO304">
            <v>-117</v>
          </cell>
          <cell r="AP304">
            <v>-110000</v>
          </cell>
          <cell r="AR304">
            <v>0</v>
          </cell>
          <cell r="AT304">
            <v>0</v>
          </cell>
          <cell r="AU304">
            <v>0</v>
          </cell>
          <cell r="AW304">
            <v>0</v>
          </cell>
          <cell r="AY304">
            <v>0</v>
          </cell>
          <cell r="AZ304">
            <v>0</v>
          </cell>
          <cell r="BB304">
            <v>0</v>
          </cell>
          <cell r="BD304">
            <v>0</v>
          </cell>
          <cell r="BE304">
            <v>0</v>
          </cell>
          <cell r="BG304">
            <v>0</v>
          </cell>
          <cell r="BI304">
            <v>0</v>
          </cell>
          <cell r="BJ304">
            <v>0</v>
          </cell>
          <cell r="BL304">
            <v>0</v>
          </cell>
          <cell r="BN304">
            <v>0</v>
          </cell>
          <cell r="BO304">
            <v>0</v>
          </cell>
          <cell r="BQ304">
            <v>0</v>
          </cell>
          <cell r="BS304">
            <v>0</v>
          </cell>
          <cell r="BT304">
            <v>0</v>
          </cell>
          <cell r="BV304">
            <v>0</v>
          </cell>
          <cell r="BX304">
            <v>0</v>
          </cell>
          <cell r="BY304">
            <v>0</v>
          </cell>
          <cell r="BZ304">
            <v>-10044</v>
          </cell>
          <cell r="CA304">
            <v>-1674</v>
          </cell>
          <cell r="CB304">
            <v>-46935</v>
          </cell>
          <cell r="CC304">
            <v>-48167000</v>
          </cell>
        </row>
        <row r="305">
          <cell r="A305" t="str">
            <v>노.CRM1</v>
          </cell>
          <cell r="B305" t="str">
            <v>국산</v>
          </cell>
          <cell r="C305" t="str">
            <v>원통형</v>
          </cell>
          <cell r="D305" t="str">
            <v>Pack</v>
          </cell>
          <cell r="E305" t="str">
            <v>018650</v>
          </cell>
          <cell r="F305" t="str">
            <v>018650S2</v>
          </cell>
          <cell r="G305" t="str">
            <v>Puma(S2)</v>
          </cell>
          <cell r="H305" t="str">
            <v>HP</v>
          </cell>
          <cell r="I305" t="str">
            <v>HP (Puma)</v>
          </cell>
          <cell r="J305" t="str">
            <v>직수출</v>
          </cell>
          <cell r="K305" t="str">
            <v>USD</v>
          </cell>
          <cell r="L305" t="str">
            <v>중국</v>
          </cell>
          <cell r="M305" t="str">
            <v>정수범</v>
          </cell>
          <cell r="N305">
            <v>6</v>
          </cell>
          <cell r="O305" t="str">
            <v>노트북</v>
          </cell>
          <cell r="P305" t="str">
            <v>연결기준</v>
          </cell>
          <cell r="R305">
            <v>26.5</v>
          </cell>
          <cell r="S305">
            <v>-12000</v>
          </cell>
          <cell r="T305">
            <v>-2000</v>
          </cell>
          <cell r="U305">
            <v>-53000</v>
          </cell>
          <cell r="V305">
            <v>-54468000</v>
          </cell>
          <cell r="X305">
            <v>0</v>
          </cell>
          <cell r="AC305">
            <v>0</v>
          </cell>
          <cell r="AH305">
            <v>0</v>
          </cell>
          <cell r="AM305">
            <v>0</v>
          </cell>
          <cell r="AR305">
            <v>0</v>
          </cell>
          <cell r="AT305">
            <v>0</v>
          </cell>
          <cell r="AU305">
            <v>0</v>
          </cell>
          <cell r="AW305">
            <v>0</v>
          </cell>
          <cell r="AY305">
            <v>0</v>
          </cell>
          <cell r="AZ305">
            <v>0</v>
          </cell>
          <cell r="BB305">
            <v>0</v>
          </cell>
          <cell r="BD305">
            <v>0</v>
          </cell>
          <cell r="BE305">
            <v>0</v>
          </cell>
          <cell r="BG305">
            <v>0</v>
          </cell>
          <cell r="BI305">
            <v>0</v>
          </cell>
          <cell r="BJ305">
            <v>0</v>
          </cell>
          <cell r="BL305">
            <v>0</v>
          </cell>
          <cell r="BN305">
            <v>0</v>
          </cell>
          <cell r="BO305">
            <v>0</v>
          </cell>
          <cell r="BQ305">
            <v>0</v>
          </cell>
          <cell r="BS305">
            <v>0</v>
          </cell>
          <cell r="BT305">
            <v>0</v>
          </cell>
          <cell r="BV305">
            <v>0</v>
          </cell>
          <cell r="BX305">
            <v>0</v>
          </cell>
          <cell r="BY305">
            <v>0</v>
          </cell>
          <cell r="BZ305">
            <v>-12000</v>
          </cell>
          <cell r="CA305">
            <v>-2000</v>
          </cell>
          <cell r="CB305">
            <v>-53000</v>
          </cell>
          <cell r="CC305">
            <v>-54468000</v>
          </cell>
        </row>
        <row r="306">
          <cell r="A306" t="str">
            <v>노.CRM1</v>
          </cell>
          <cell r="B306" t="str">
            <v>CN</v>
          </cell>
          <cell r="C306" t="str">
            <v>원통형</v>
          </cell>
          <cell r="D306" t="str">
            <v>Pack</v>
          </cell>
          <cell r="E306" t="str">
            <v>018650</v>
          </cell>
          <cell r="F306" t="str">
            <v>018650S3</v>
          </cell>
          <cell r="G306" t="str">
            <v>Vega(S3)</v>
          </cell>
          <cell r="H306" t="str">
            <v>HP</v>
          </cell>
          <cell r="I306" t="str">
            <v>HP (Vega)</v>
          </cell>
          <cell r="J306" t="str">
            <v>직수출</v>
          </cell>
          <cell r="K306" t="str">
            <v>USD</v>
          </cell>
          <cell r="L306" t="str">
            <v>중국</v>
          </cell>
          <cell r="M306" t="str">
            <v>정수범</v>
          </cell>
          <cell r="N306">
            <v>6</v>
          </cell>
          <cell r="O306" t="str">
            <v>노트북</v>
          </cell>
          <cell r="P306" t="str">
            <v>연결기준</v>
          </cell>
          <cell r="S306">
            <v>0</v>
          </cell>
          <cell r="X306">
            <v>0</v>
          </cell>
          <cell r="AC306">
            <v>0</v>
          </cell>
          <cell r="AH306">
            <v>0</v>
          </cell>
          <cell r="AL306">
            <v>21.750155376009943</v>
          </cell>
          <cell r="AM306">
            <v>9654</v>
          </cell>
          <cell r="AN306">
            <v>1609</v>
          </cell>
          <cell r="AO306">
            <v>34996</v>
          </cell>
          <cell r="AP306">
            <v>32543000</v>
          </cell>
          <cell r="AQ306">
            <v>26</v>
          </cell>
          <cell r="AR306">
            <v>522000</v>
          </cell>
          <cell r="AS306">
            <v>87000</v>
          </cell>
          <cell r="AT306">
            <v>2262000</v>
          </cell>
          <cell r="AU306">
            <v>2092350000</v>
          </cell>
          <cell r="AV306">
            <v>26</v>
          </cell>
          <cell r="AW306">
            <v>0</v>
          </cell>
          <cell r="AY306">
            <v>0</v>
          </cell>
          <cell r="AZ306">
            <v>0</v>
          </cell>
          <cell r="BA306">
            <v>24</v>
          </cell>
          <cell r="BB306">
            <v>1288200</v>
          </cell>
          <cell r="BC306">
            <v>214700</v>
          </cell>
          <cell r="BD306">
            <v>5152800</v>
          </cell>
          <cell r="BE306">
            <v>4740576000</v>
          </cell>
          <cell r="BF306">
            <v>21.75</v>
          </cell>
          <cell r="BG306">
            <v>1318200</v>
          </cell>
          <cell r="BH306">
            <v>219700</v>
          </cell>
          <cell r="BI306">
            <v>4778475</v>
          </cell>
          <cell r="BJ306">
            <v>4396197000</v>
          </cell>
          <cell r="BK306">
            <v>21.5</v>
          </cell>
          <cell r="BL306">
            <v>1486200</v>
          </cell>
          <cell r="BM306">
            <v>247700</v>
          </cell>
          <cell r="BN306">
            <v>5325550</v>
          </cell>
          <cell r="BO306">
            <v>4926133750</v>
          </cell>
          <cell r="BP306">
            <v>21.5</v>
          </cell>
          <cell r="BQ306">
            <v>1246200</v>
          </cell>
          <cell r="BR306">
            <v>207700</v>
          </cell>
          <cell r="BS306">
            <v>4465550</v>
          </cell>
          <cell r="BT306">
            <v>4130633750</v>
          </cell>
          <cell r="BU306">
            <v>21.5</v>
          </cell>
          <cell r="BV306">
            <v>1246200</v>
          </cell>
          <cell r="BW306">
            <v>207700</v>
          </cell>
          <cell r="BX306">
            <v>4465550</v>
          </cell>
          <cell r="BY306">
            <v>4130633750</v>
          </cell>
          <cell r="BZ306">
            <v>7116654</v>
          </cell>
          <cell r="CA306">
            <v>1186109</v>
          </cell>
          <cell r="CB306">
            <v>26484921</v>
          </cell>
          <cell r="CC306">
            <v>24449067250</v>
          </cell>
        </row>
        <row r="307">
          <cell r="A307" t="str">
            <v>노.CRM1</v>
          </cell>
          <cell r="B307" t="str">
            <v>CN</v>
          </cell>
          <cell r="C307" t="str">
            <v>원통형</v>
          </cell>
          <cell r="D307" t="str">
            <v>Pack</v>
          </cell>
          <cell r="E307" t="str">
            <v>018650</v>
          </cell>
          <cell r="F307" t="str">
            <v>018650S2</v>
          </cell>
          <cell r="G307" t="str">
            <v>Vega(S2)</v>
          </cell>
          <cell r="H307" t="str">
            <v>HP</v>
          </cell>
          <cell r="I307" t="str">
            <v>HP (Vega)</v>
          </cell>
          <cell r="J307" t="str">
            <v>직수출</v>
          </cell>
          <cell r="K307" t="str">
            <v>USD</v>
          </cell>
          <cell r="L307" t="str">
            <v>중국</v>
          </cell>
          <cell r="M307" t="str">
            <v>정수범</v>
          </cell>
          <cell r="N307">
            <v>6</v>
          </cell>
          <cell r="O307" t="str">
            <v>노트북</v>
          </cell>
          <cell r="P307" t="str">
            <v>연결기준</v>
          </cell>
          <cell r="R307">
            <v>22</v>
          </cell>
          <cell r="S307">
            <v>87000</v>
          </cell>
          <cell r="T307">
            <v>14500</v>
          </cell>
          <cell r="U307">
            <v>319000</v>
          </cell>
          <cell r="V307">
            <v>299101347.68189222</v>
          </cell>
          <cell r="W307">
            <v>22</v>
          </cell>
          <cell r="X307">
            <v>1150974</v>
          </cell>
          <cell r="Y307">
            <v>191829</v>
          </cell>
          <cell r="Z307">
            <v>4220238</v>
          </cell>
          <cell r="AA307">
            <v>3954712670.8821254</v>
          </cell>
          <cell r="AB307">
            <v>22.001151410477835</v>
          </cell>
          <cell r="AC307">
            <v>1250640</v>
          </cell>
          <cell r="AD307">
            <v>208440</v>
          </cell>
          <cell r="AE307">
            <v>4585920</v>
          </cell>
          <cell r="AF307">
            <v>4327966000</v>
          </cell>
          <cell r="AG307">
            <v>21.798159084004254</v>
          </cell>
          <cell r="AH307">
            <v>1263936</v>
          </cell>
          <cell r="AI307">
            <v>210656</v>
          </cell>
          <cell r="AJ307">
            <v>4591913</v>
          </cell>
          <cell r="AK307">
            <v>4281775000</v>
          </cell>
          <cell r="AL307">
            <v>21.750278672281397</v>
          </cell>
          <cell r="AM307">
            <v>1550208</v>
          </cell>
          <cell r="AN307">
            <v>258368</v>
          </cell>
          <cell r="AO307">
            <v>5619576</v>
          </cell>
          <cell r="AP307">
            <v>5212846000</v>
          </cell>
          <cell r="AQ307">
            <v>26</v>
          </cell>
          <cell r="AR307">
            <v>726000</v>
          </cell>
          <cell r="AS307">
            <v>121000</v>
          </cell>
          <cell r="AT307">
            <v>3146000</v>
          </cell>
          <cell r="AU307">
            <v>2910050000</v>
          </cell>
          <cell r="AV307">
            <v>26</v>
          </cell>
          <cell r="AW307">
            <v>1288200</v>
          </cell>
          <cell r="AX307">
            <v>214700</v>
          </cell>
          <cell r="AY307">
            <v>5582200</v>
          </cell>
          <cell r="AZ307">
            <v>5135624000</v>
          </cell>
          <cell r="BA307">
            <v>24</v>
          </cell>
          <cell r="BB307">
            <v>0</v>
          </cell>
          <cell r="BD307">
            <v>0</v>
          </cell>
          <cell r="BE307">
            <v>0</v>
          </cell>
          <cell r="BF307">
            <v>21.75</v>
          </cell>
          <cell r="BG307">
            <v>0</v>
          </cell>
          <cell r="BI307">
            <v>0</v>
          </cell>
          <cell r="BJ307">
            <v>0</v>
          </cell>
          <cell r="BK307">
            <v>21.5</v>
          </cell>
          <cell r="BL307">
            <v>0</v>
          </cell>
          <cell r="BN307">
            <v>0</v>
          </cell>
          <cell r="BO307">
            <v>0</v>
          </cell>
          <cell r="BP307">
            <v>21.5</v>
          </cell>
          <cell r="BQ307">
            <v>0</v>
          </cell>
          <cell r="BS307">
            <v>0</v>
          </cell>
          <cell r="BT307">
            <v>0</v>
          </cell>
          <cell r="BU307">
            <v>21.5</v>
          </cell>
          <cell r="BV307">
            <v>0</v>
          </cell>
          <cell r="BX307">
            <v>0</v>
          </cell>
          <cell r="BY307">
            <v>0</v>
          </cell>
          <cell r="BZ307">
            <v>7316958</v>
          </cell>
          <cell r="CA307">
            <v>1219493</v>
          </cell>
          <cell r="CB307">
            <v>28064847</v>
          </cell>
          <cell r="CC307">
            <v>26122075018.564018</v>
          </cell>
        </row>
        <row r="308">
          <cell r="A308" t="str">
            <v>노.CRM1</v>
          </cell>
          <cell r="B308" t="str">
            <v>CN</v>
          </cell>
          <cell r="C308" t="str">
            <v>원통형</v>
          </cell>
          <cell r="D308" t="str">
            <v>Pack</v>
          </cell>
          <cell r="E308" t="str">
            <v>018650</v>
          </cell>
          <cell r="F308" t="str">
            <v>018650S2</v>
          </cell>
          <cell r="G308" t="str">
            <v>Atlantis(S2)</v>
          </cell>
          <cell r="H308" t="str">
            <v>HP</v>
          </cell>
          <cell r="I308" t="str">
            <v>HP (Atlantis)</v>
          </cell>
          <cell r="J308" t="str">
            <v>직수출</v>
          </cell>
          <cell r="K308" t="str">
            <v>USD</v>
          </cell>
          <cell r="L308" t="str">
            <v>중국</v>
          </cell>
          <cell r="M308" t="str">
            <v>정수범</v>
          </cell>
          <cell r="N308">
            <v>6</v>
          </cell>
          <cell r="O308" t="str">
            <v>노트북</v>
          </cell>
          <cell r="P308" t="str">
            <v>연결기준</v>
          </cell>
          <cell r="R308">
            <v>22</v>
          </cell>
          <cell r="S308">
            <v>448314</v>
          </cell>
          <cell r="T308">
            <v>74719</v>
          </cell>
          <cell r="U308">
            <v>1643818</v>
          </cell>
          <cell r="V308">
            <v>1541279558.444366</v>
          </cell>
          <cell r="X308">
            <v>0</v>
          </cell>
          <cell r="AC308">
            <v>0</v>
          </cell>
          <cell r="AH308">
            <v>0</v>
          </cell>
          <cell r="AM308">
            <v>0</v>
          </cell>
          <cell r="AR308">
            <v>0</v>
          </cell>
          <cell r="AT308">
            <v>0</v>
          </cell>
          <cell r="AU308">
            <v>0</v>
          </cell>
          <cell r="AV308">
            <v>24</v>
          </cell>
          <cell r="AW308">
            <v>0</v>
          </cell>
          <cell r="AY308">
            <v>0</v>
          </cell>
          <cell r="AZ308">
            <v>0</v>
          </cell>
          <cell r="BA308">
            <v>24</v>
          </cell>
          <cell r="BB308">
            <v>0</v>
          </cell>
          <cell r="BD308">
            <v>0</v>
          </cell>
          <cell r="BE308">
            <v>0</v>
          </cell>
          <cell r="BF308">
            <v>21.75</v>
          </cell>
          <cell r="BG308">
            <v>0</v>
          </cell>
          <cell r="BI308">
            <v>0</v>
          </cell>
          <cell r="BJ308">
            <v>0</v>
          </cell>
          <cell r="BK308">
            <v>21.5</v>
          </cell>
          <cell r="BL308">
            <v>0</v>
          </cell>
          <cell r="BN308">
            <v>0</v>
          </cell>
          <cell r="BO308">
            <v>0</v>
          </cell>
          <cell r="BP308">
            <v>21.5</v>
          </cell>
          <cell r="BQ308">
            <v>0</v>
          </cell>
          <cell r="BS308">
            <v>0</v>
          </cell>
          <cell r="BT308">
            <v>0</v>
          </cell>
          <cell r="BU308">
            <v>21.5</v>
          </cell>
          <cell r="BV308">
            <v>0</v>
          </cell>
          <cell r="BX308">
            <v>0</v>
          </cell>
          <cell r="BY308">
            <v>0</v>
          </cell>
          <cell r="BZ308">
            <v>448314</v>
          </cell>
          <cell r="CA308">
            <v>74719</v>
          </cell>
          <cell r="CB308">
            <v>1643818</v>
          </cell>
          <cell r="CC308">
            <v>1541279558.444366</v>
          </cell>
        </row>
        <row r="309">
          <cell r="A309" t="str">
            <v>노.CRM1</v>
          </cell>
          <cell r="B309" t="str">
            <v>CN</v>
          </cell>
          <cell r="C309" t="str">
            <v>원통형</v>
          </cell>
          <cell r="D309" t="str">
            <v>Pack</v>
          </cell>
          <cell r="E309" t="str">
            <v>018650</v>
          </cell>
          <cell r="F309" t="str">
            <v>018650S2</v>
          </cell>
          <cell r="G309" t="str">
            <v>Apollo(S2)</v>
          </cell>
          <cell r="H309" t="str">
            <v>HP</v>
          </cell>
          <cell r="I309" t="str">
            <v>HP (Apollo)</v>
          </cell>
          <cell r="J309" t="str">
            <v>직수출</v>
          </cell>
          <cell r="K309" t="str">
            <v>USD</v>
          </cell>
          <cell r="L309" t="str">
            <v>중국</v>
          </cell>
          <cell r="M309" t="str">
            <v>정수범</v>
          </cell>
          <cell r="N309">
            <v>8</v>
          </cell>
          <cell r="O309" t="str">
            <v>노트북</v>
          </cell>
          <cell r="P309" t="str">
            <v>연결기준</v>
          </cell>
          <cell r="R309">
            <v>31.9</v>
          </cell>
          <cell r="S309">
            <v>314880</v>
          </cell>
          <cell r="T309">
            <v>39360</v>
          </cell>
          <cell r="U309">
            <v>1255584</v>
          </cell>
          <cell r="V309">
            <v>1178273000</v>
          </cell>
          <cell r="W309">
            <v>31.899990240569952</v>
          </cell>
          <cell r="X309">
            <v>327888</v>
          </cell>
          <cell r="Y309">
            <v>40986</v>
          </cell>
          <cell r="Z309">
            <v>1307453</v>
          </cell>
          <cell r="AA309">
            <v>1225730000</v>
          </cell>
          <cell r="AB309">
            <v>31.901253463006373</v>
          </cell>
          <cell r="AC309">
            <v>412936</v>
          </cell>
          <cell r="AD309">
            <v>51617</v>
          </cell>
          <cell r="AE309">
            <v>1646647</v>
          </cell>
          <cell r="AF309">
            <v>1553570000</v>
          </cell>
          <cell r="AG309">
            <v>31.915771876808332</v>
          </cell>
          <cell r="AH309">
            <v>124424</v>
          </cell>
          <cell r="AI309">
            <v>15553</v>
          </cell>
          <cell r="AJ309">
            <v>496386</v>
          </cell>
          <cell r="AK309">
            <v>461605000</v>
          </cell>
          <cell r="AL309">
            <v>31.002821521397696</v>
          </cell>
          <cell r="AM309">
            <v>575576</v>
          </cell>
          <cell r="AN309">
            <v>71947</v>
          </cell>
          <cell r="AO309">
            <v>2230560</v>
          </cell>
          <cell r="AP309">
            <v>2072224000</v>
          </cell>
          <cell r="AQ309">
            <v>31</v>
          </cell>
          <cell r="AR309">
            <v>344000</v>
          </cell>
          <cell r="AS309">
            <v>43000</v>
          </cell>
          <cell r="AT309">
            <v>1333000</v>
          </cell>
          <cell r="AU309">
            <v>1233025000</v>
          </cell>
          <cell r="AV309">
            <v>33</v>
          </cell>
          <cell r="AW309">
            <v>344000</v>
          </cell>
          <cell r="AX309">
            <v>43000</v>
          </cell>
          <cell r="AY309">
            <v>1419000</v>
          </cell>
          <cell r="AZ309">
            <v>1305480000</v>
          </cell>
          <cell r="BA309">
            <v>33</v>
          </cell>
          <cell r="BB309">
            <v>0</v>
          </cell>
          <cell r="BD309">
            <v>0</v>
          </cell>
          <cell r="BE309">
            <v>0</v>
          </cell>
          <cell r="BF309">
            <v>33</v>
          </cell>
          <cell r="BG309">
            <v>0</v>
          </cell>
          <cell r="BI309">
            <v>0</v>
          </cell>
          <cell r="BJ309">
            <v>0</v>
          </cell>
          <cell r="BK309">
            <v>30</v>
          </cell>
          <cell r="BL309">
            <v>0</v>
          </cell>
          <cell r="BN309">
            <v>0</v>
          </cell>
          <cell r="BO309">
            <v>0</v>
          </cell>
          <cell r="BP309">
            <v>30</v>
          </cell>
          <cell r="BQ309">
            <v>0</v>
          </cell>
          <cell r="BS309">
            <v>0</v>
          </cell>
          <cell r="BT309">
            <v>0</v>
          </cell>
          <cell r="BU309">
            <v>30</v>
          </cell>
          <cell r="BV309">
            <v>0</v>
          </cell>
          <cell r="BX309">
            <v>0</v>
          </cell>
          <cell r="BY309">
            <v>0</v>
          </cell>
          <cell r="BZ309">
            <v>2443704</v>
          </cell>
          <cell r="CA309">
            <v>305463</v>
          </cell>
          <cell r="CB309">
            <v>9688630</v>
          </cell>
          <cell r="CC309">
            <v>9029907000</v>
          </cell>
        </row>
        <row r="310">
          <cell r="A310" t="str">
            <v>노.CRM1</v>
          </cell>
          <cell r="B310" t="str">
            <v>CN</v>
          </cell>
          <cell r="C310" t="str">
            <v>원통형</v>
          </cell>
          <cell r="D310" t="str">
            <v>Pack</v>
          </cell>
          <cell r="E310" t="str">
            <v>018650</v>
          </cell>
          <cell r="F310" t="str">
            <v>018650S3</v>
          </cell>
          <cell r="G310" t="str">
            <v>Vega(S3)</v>
          </cell>
          <cell r="H310" t="str">
            <v>HP</v>
          </cell>
          <cell r="I310" t="str">
            <v>HP(Apollo)</v>
          </cell>
          <cell r="J310" t="str">
            <v>직수출</v>
          </cell>
          <cell r="K310" t="str">
            <v>USD</v>
          </cell>
          <cell r="L310" t="str">
            <v>중국</v>
          </cell>
          <cell r="M310" t="str">
            <v>정수범</v>
          </cell>
          <cell r="N310">
            <v>8</v>
          </cell>
          <cell r="O310" t="str">
            <v>노트북</v>
          </cell>
          <cell r="P310" t="str">
            <v>연결기준</v>
          </cell>
          <cell r="S310">
            <v>0</v>
          </cell>
          <cell r="X310">
            <v>0</v>
          </cell>
          <cell r="AC310">
            <v>0</v>
          </cell>
          <cell r="AH310">
            <v>0</v>
          </cell>
          <cell r="AM310">
            <v>0</v>
          </cell>
          <cell r="AR310">
            <v>0</v>
          </cell>
          <cell r="AT310">
            <v>0</v>
          </cell>
          <cell r="AU310">
            <v>0</v>
          </cell>
          <cell r="AV310">
            <v>33</v>
          </cell>
          <cell r="AW310">
            <v>0</v>
          </cell>
          <cell r="AY310">
            <v>0</v>
          </cell>
          <cell r="AZ310">
            <v>0</v>
          </cell>
          <cell r="BA310">
            <v>33</v>
          </cell>
          <cell r="BB310">
            <v>344000</v>
          </cell>
          <cell r="BC310">
            <v>43000</v>
          </cell>
          <cell r="BD310">
            <v>1419000</v>
          </cell>
          <cell r="BE310">
            <v>1305480000</v>
          </cell>
          <cell r="BF310">
            <v>33</v>
          </cell>
          <cell r="BG310">
            <v>344000</v>
          </cell>
          <cell r="BH310">
            <v>43000</v>
          </cell>
          <cell r="BI310">
            <v>1419000</v>
          </cell>
          <cell r="BJ310">
            <v>1305480000</v>
          </cell>
          <cell r="BK310">
            <v>30</v>
          </cell>
          <cell r="BL310">
            <v>344000</v>
          </cell>
          <cell r="BM310">
            <v>43000</v>
          </cell>
          <cell r="BN310">
            <v>1290000</v>
          </cell>
          <cell r="BO310">
            <v>1193250000</v>
          </cell>
          <cell r="BP310">
            <v>30</v>
          </cell>
          <cell r="BQ310">
            <v>344000</v>
          </cell>
          <cell r="BR310">
            <v>43000</v>
          </cell>
          <cell r="BS310">
            <v>1290000</v>
          </cell>
          <cell r="BT310">
            <v>1193250000</v>
          </cell>
          <cell r="BU310">
            <v>30</v>
          </cell>
          <cell r="BV310">
            <v>344000</v>
          </cell>
          <cell r="BW310">
            <v>43000</v>
          </cell>
          <cell r="BX310">
            <v>1290000</v>
          </cell>
          <cell r="BY310">
            <v>1193250000</v>
          </cell>
          <cell r="BZ310">
            <v>1720000</v>
          </cell>
          <cell r="CA310">
            <v>215000</v>
          </cell>
          <cell r="CB310">
            <v>6708000</v>
          </cell>
          <cell r="CC310">
            <v>6190710000</v>
          </cell>
        </row>
        <row r="311">
          <cell r="A311" t="str">
            <v>노.CRM1</v>
          </cell>
          <cell r="B311" t="str">
            <v>국산</v>
          </cell>
          <cell r="C311" t="str">
            <v>원통형</v>
          </cell>
          <cell r="D311" t="str">
            <v>Pack</v>
          </cell>
          <cell r="E311" t="str">
            <v>018650</v>
          </cell>
          <cell r="F311" t="str">
            <v>018650S2</v>
          </cell>
          <cell r="G311" t="str">
            <v>Ryan(S2)</v>
          </cell>
          <cell r="H311" t="str">
            <v>HP</v>
          </cell>
          <cell r="I311" t="str">
            <v>Quanta (Ryan)</v>
          </cell>
          <cell r="J311" t="str">
            <v>직수출</v>
          </cell>
          <cell r="K311" t="str">
            <v>USD</v>
          </cell>
          <cell r="L311" t="str">
            <v>중국</v>
          </cell>
          <cell r="M311" t="str">
            <v>정수범</v>
          </cell>
          <cell r="N311">
            <v>12</v>
          </cell>
          <cell r="O311" t="str">
            <v>노트북</v>
          </cell>
          <cell r="P311" t="str">
            <v>연결기준</v>
          </cell>
          <cell r="S311">
            <v>0</v>
          </cell>
          <cell r="X311">
            <v>0</v>
          </cell>
          <cell r="AB311">
            <v>44</v>
          </cell>
          <cell r="AC311">
            <v>7152</v>
          </cell>
          <cell r="AD311">
            <v>596</v>
          </cell>
          <cell r="AE311">
            <v>26224</v>
          </cell>
          <cell r="AF311">
            <v>24737000</v>
          </cell>
          <cell r="AH311">
            <v>0</v>
          </cell>
          <cell r="AM311">
            <v>0</v>
          </cell>
          <cell r="AR311">
            <v>0</v>
          </cell>
          <cell r="AT311">
            <v>0</v>
          </cell>
          <cell r="AU311">
            <v>0</v>
          </cell>
          <cell r="AW311">
            <v>0</v>
          </cell>
          <cell r="AY311">
            <v>0</v>
          </cell>
          <cell r="AZ311">
            <v>0</v>
          </cell>
          <cell r="BB311">
            <v>0</v>
          </cell>
          <cell r="BD311">
            <v>0</v>
          </cell>
          <cell r="BE311">
            <v>0</v>
          </cell>
          <cell r="BG311">
            <v>0</v>
          </cell>
          <cell r="BI311">
            <v>0</v>
          </cell>
          <cell r="BJ311">
            <v>0</v>
          </cell>
          <cell r="BL311">
            <v>0</v>
          </cell>
          <cell r="BN311">
            <v>0</v>
          </cell>
          <cell r="BO311">
            <v>0</v>
          </cell>
          <cell r="BQ311">
            <v>0</v>
          </cell>
          <cell r="BS311">
            <v>0</v>
          </cell>
          <cell r="BT311">
            <v>0</v>
          </cell>
          <cell r="BV311">
            <v>0</v>
          </cell>
          <cell r="BX311">
            <v>0</v>
          </cell>
          <cell r="BY311">
            <v>0</v>
          </cell>
          <cell r="BZ311">
            <v>7152</v>
          </cell>
          <cell r="CA311">
            <v>596</v>
          </cell>
          <cell r="CB311">
            <v>26224</v>
          </cell>
          <cell r="CC311">
            <v>24737000</v>
          </cell>
        </row>
        <row r="312">
          <cell r="A312" t="str">
            <v>노.CRM1</v>
          </cell>
          <cell r="B312" t="str">
            <v>국산</v>
          </cell>
          <cell r="C312" t="str">
            <v>원통형</v>
          </cell>
          <cell r="D312" t="str">
            <v>Pack</v>
          </cell>
          <cell r="E312" t="str">
            <v>018650</v>
          </cell>
          <cell r="F312" t="str">
            <v>018650A2</v>
          </cell>
          <cell r="G312" t="str">
            <v>Vail(A2)</v>
          </cell>
          <cell r="H312" t="str">
            <v>HP</v>
          </cell>
          <cell r="I312" t="str">
            <v>HP (Vail)</v>
          </cell>
          <cell r="J312" t="str">
            <v>직수출</v>
          </cell>
          <cell r="K312" t="str">
            <v>USD</v>
          </cell>
          <cell r="L312" t="str">
            <v>중국</v>
          </cell>
          <cell r="M312" t="str">
            <v>정수범</v>
          </cell>
          <cell r="N312">
            <v>8</v>
          </cell>
          <cell r="O312" t="str">
            <v>노트북</v>
          </cell>
          <cell r="P312" t="str">
            <v>연결기준</v>
          </cell>
          <cell r="R312">
            <v>32.327153762268267</v>
          </cell>
          <cell r="S312">
            <v>146720</v>
          </cell>
          <cell r="T312">
            <v>18340</v>
          </cell>
          <cell r="U312">
            <v>592880</v>
          </cell>
          <cell r="V312">
            <v>556527000</v>
          </cell>
          <cell r="W312">
            <v>32</v>
          </cell>
          <cell r="X312">
            <v>67360</v>
          </cell>
          <cell r="Y312">
            <v>8420</v>
          </cell>
          <cell r="Z312">
            <v>269440</v>
          </cell>
          <cell r="AA312">
            <v>252630000</v>
          </cell>
          <cell r="AB312">
            <v>32</v>
          </cell>
          <cell r="AC312">
            <v>182720</v>
          </cell>
          <cell r="AD312">
            <v>22840</v>
          </cell>
          <cell r="AE312">
            <v>730880</v>
          </cell>
          <cell r="AF312">
            <v>690803000</v>
          </cell>
          <cell r="AG312">
            <v>32</v>
          </cell>
          <cell r="AH312">
            <v>85120</v>
          </cell>
          <cell r="AI312">
            <v>10640</v>
          </cell>
          <cell r="AJ312">
            <v>340480</v>
          </cell>
          <cell r="AK312">
            <v>317490000</v>
          </cell>
          <cell r="AL312">
            <v>32.026023430550559</v>
          </cell>
          <cell r="AM312">
            <v>422696</v>
          </cell>
          <cell r="AN312">
            <v>52837</v>
          </cell>
          <cell r="AO312">
            <v>1692159</v>
          </cell>
          <cell r="AP312">
            <v>1569822000</v>
          </cell>
          <cell r="AR312">
            <v>0</v>
          </cell>
          <cell r="AT312">
            <v>0</v>
          </cell>
          <cell r="AU312">
            <v>0</v>
          </cell>
          <cell r="AW312">
            <v>0</v>
          </cell>
          <cell r="AY312">
            <v>0</v>
          </cell>
          <cell r="AZ312">
            <v>0</v>
          </cell>
          <cell r="BB312">
            <v>0</v>
          </cell>
          <cell r="BD312">
            <v>0</v>
          </cell>
          <cell r="BE312">
            <v>0</v>
          </cell>
          <cell r="BG312">
            <v>0</v>
          </cell>
          <cell r="BI312">
            <v>0</v>
          </cell>
          <cell r="BJ312">
            <v>0</v>
          </cell>
          <cell r="BL312">
            <v>0</v>
          </cell>
          <cell r="BN312">
            <v>0</v>
          </cell>
          <cell r="BO312">
            <v>0</v>
          </cell>
          <cell r="BQ312">
            <v>0</v>
          </cell>
          <cell r="BS312">
            <v>0</v>
          </cell>
          <cell r="BT312">
            <v>0</v>
          </cell>
          <cell r="BV312">
            <v>0</v>
          </cell>
          <cell r="BX312">
            <v>0</v>
          </cell>
          <cell r="BY312">
            <v>0</v>
          </cell>
          <cell r="BZ312">
            <v>904616</v>
          </cell>
          <cell r="CA312">
            <v>113077</v>
          </cell>
          <cell r="CB312">
            <v>3625839</v>
          </cell>
          <cell r="CC312">
            <v>3387272000</v>
          </cell>
        </row>
        <row r="313">
          <cell r="A313" t="str">
            <v>노.CRM1</v>
          </cell>
          <cell r="B313" t="str">
            <v>국산</v>
          </cell>
          <cell r="C313" t="str">
            <v>원통형</v>
          </cell>
          <cell r="D313" t="str">
            <v>Pack</v>
          </cell>
          <cell r="E313" t="str">
            <v>018650</v>
          </cell>
          <cell r="F313" t="str">
            <v>018650A2</v>
          </cell>
          <cell r="G313" t="str">
            <v>Vail(A2)</v>
          </cell>
          <cell r="H313" t="str">
            <v>HP</v>
          </cell>
          <cell r="I313" t="str">
            <v>Inventec (Vail)</v>
          </cell>
          <cell r="J313" t="str">
            <v>직수출</v>
          </cell>
          <cell r="K313" t="str">
            <v>USD</v>
          </cell>
          <cell r="L313" t="str">
            <v>중국</v>
          </cell>
          <cell r="M313" t="str">
            <v>정수범</v>
          </cell>
          <cell r="N313">
            <v>8</v>
          </cell>
          <cell r="O313" t="str">
            <v>노트북</v>
          </cell>
          <cell r="P313" t="str">
            <v>연결기준</v>
          </cell>
          <cell r="S313">
            <v>0</v>
          </cell>
          <cell r="X313">
            <v>0</v>
          </cell>
          <cell r="AC313">
            <v>0</v>
          </cell>
          <cell r="AH313">
            <v>0</v>
          </cell>
          <cell r="AM313">
            <v>0</v>
          </cell>
          <cell r="AR313">
            <v>0</v>
          </cell>
          <cell r="AT313">
            <v>0</v>
          </cell>
          <cell r="AU313">
            <v>0</v>
          </cell>
          <cell r="AW313">
            <v>0</v>
          </cell>
          <cell r="AY313">
            <v>0</v>
          </cell>
          <cell r="AZ313">
            <v>0</v>
          </cell>
          <cell r="BB313">
            <v>0</v>
          </cell>
          <cell r="BD313">
            <v>0</v>
          </cell>
          <cell r="BE313">
            <v>0</v>
          </cell>
          <cell r="BG313">
            <v>0</v>
          </cell>
          <cell r="BI313">
            <v>0</v>
          </cell>
          <cell r="BJ313">
            <v>0</v>
          </cell>
          <cell r="BL313">
            <v>0</v>
          </cell>
          <cell r="BN313">
            <v>0</v>
          </cell>
          <cell r="BO313">
            <v>0</v>
          </cell>
          <cell r="BQ313">
            <v>0</v>
          </cell>
          <cell r="BS313">
            <v>0</v>
          </cell>
          <cell r="BT313">
            <v>0</v>
          </cell>
          <cell r="BV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</row>
        <row r="314">
          <cell r="A314" t="str">
            <v>노.CRM1</v>
          </cell>
          <cell r="B314" t="str">
            <v>국산</v>
          </cell>
          <cell r="C314" t="str">
            <v>원통형</v>
          </cell>
          <cell r="D314" t="str">
            <v>Pack</v>
          </cell>
          <cell r="E314" t="str">
            <v>018650</v>
          </cell>
          <cell r="F314" t="str">
            <v>018650A2</v>
          </cell>
          <cell r="G314" t="str">
            <v>Heavenly(A2)</v>
          </cell>
          <cell r="H314" t="str">
            <v>HP</v>
          </cell>
          <cell r="I314" t="str">
            <v>HP (Heavenly)</v>
          </cell>
          <cell r="J314" t="str">
            <v>직수출</v>
          </cell>
          <cell r="K314" t="str">
            <v>USD</v>
          </cell>
          <cell r="L314" t="str">
            <v>중국</v>
          </cell>
          <cell r="M314" t="str">
            <v>정수범</v>
          </cell>
          <cell r="N314">
            <v>6</v>
          </cell>
          <cell r="O314" t="str">
            <v>노트북</v>
          </cell>
          <cell r="P314" t="str">
            <v>연결기준</v>
          </cell>
          <cell r="S314">
            <v>0</v>
          </cell>
          <cell r="X314">
            <v>0</v>
          </cell>
          <cell r="AC314">
            <v>0</v>
          </cell>
          <cell r="AG314">
            <v>33.806666666666665</v>
          </cell>
          <cell r="AH314">
            <v>-900</v>
          </cell>
          <cell r="AI314">
            <v>-150</v>
          </cell>
          <cell r="AJ314">
            <v>-5071</v>
          </cell>
          <cell r="AK314">
            <v>-5115000</v>
          </cell>
          <cell r="AL314">
            <v>33</v>
          </cell>
          <cell r="AM314">
            <v>-18</v>
          </cell>
          <cell r="AN314">
            <v>-3</v>
          </cell>
          <cell r="AO314">
            <v>-99</v>
          </cell>
          <cell r="AP314">
            <v>-93000</v>
          </cell>
          <cell r="AR314">
            <v>0</v>
          </cell>
          <cell r="AT314">
            <v>0</v>
          </cell>
          <cell r="AU314">
            <v>0</v>
          </cell>
          <cell r="AW314">
            <v>0</v>
          </cell>
          <cell r="AY314">
            <v>0</v>
          </cell>
          <cell r="AZ314">
            <v>0</v>
          </cell>
          <cell r="BB314">
            <v>0</v>
          </cell>
          <cell r="BD314">
            <v>0</v>
          </cell>
          <cell r="BE314">
            <v>0</v>
          </cell>
          <cell r="BG314">
            <v>0</v>
          </cell>
          <cell r="BI314">
            <v>0</v>
          </cell>
          <cell r="BJ314">
            <v>0</v>
          </cell>
          <cell r="BL314">
            <v>0</v>
          </cell>
          <cell r="BN314">
            <v>0</v>
          </cell>
          <cell r="BO314">
            <v>0</v>
          </cell>
          <cell r="BQ314">
            <v>0</v>
          </cell>
          <cell r="BS314">
            <v>0</v>
          </cell>
          <cell r="BT314">
            <v>0</v>
          </cell>
          <cell r="BV314">
            <v>0</v>
          </cell>
          <cell r="BX314">
            <v>0</v>
          </cell>
          <cell r="BY314">
            <v>0</v>
          </cell>
          <cell r="BZ314">
            <v>-918</v>
          </cell>
          <cell r="CA314">
            <v>-153</v>
          </cell>
          <cell r="CB314">
            <v>-5170</v>
          </cell>
          <cell r="CC314">
            <v>-5208000</v>
          </cell>
        </row>
        <row r="315">
          <cell r="A315" t="str">
            <v>노.CRM1</v>
          </cell>
          <cell r="B315" t="str">
            <v>국산</v>
          </cell>
          <cell r="C315" t="str">
            <v>원통형</v>
          </cell>
          <cell r="D315" t="str">
            <v>Pack</v>
          </cell>
          <cell r="E315" t="str">
            <v>018650</v>
          </cell>
          <cell r="F315" t="str">
            <v>018650A2</v>
          </cell>
          <cell r="G315" t="str">
            <v>Angelfire(A2)</v>
          </cell>
          <cell r="H315" t="str">
            <v>HP</v>
          </cell>
          <cell r="I315" t="str">
            <v>HP (Angelfire)</v>
          </cell>
          <cell r="J315" t="str">
            <v>직수출</v>
          </cell>
          <cell r="K315" t="str">
            <v>USD</v>
          </cell>
          <cell r="L315" t="str">
            <v>중국</v>
          </cell>
          <cell r="M315" t="str">
            <v>정수범</v>
          </cell>
          <cell r="N315">
            <v>8</v>
          </cell>
          <cell r="O315" t="str">
            <v>노트북</v>
          </cell>
          <cell r="P315" t="str">
            <v>연결기준</v>
          </cell>
          <cell r="R315">
            <v>32</v>
          </cell>
          <cell r="S315">
            <v>111480</v>
          </cell>
          <cell r="T315">
            <v>13935</v>
          </cell>
          <cell r="U315">
            <v>445920</v>
          </cell>
          <cell r="V315">
            <v>418810000</v>
          </cell>
          <cell r="W315">
            <v>32</v>
          </cell>
          <cell r="X315">
            <v>78240</v>
          </cell>
          <cell r="Y315">
            <v>9780</v>
          </cell>
          <cell r="Z315">
            <v>312960</v>
          </cell>
          <cell r="AA315">
            <v>293317000</v>
          </cell>
          <cell r="AB315">
            <v>32</v>
          </cell>
          <cell r="AC315">
            <v>81688</v>
          </cell>
          <cell r="AD315">
            <v>10211</v>
          </cell>
          <cell r="AE315">
            <v>326752</v>
          </cell>
          <cell r="AF315">
            <v>308766000</v>
          </cell>
          <cell r="AG315">
            <v>31.3</v>
          </cell>
          <cell r="AH315">
            <v>-2800</v>
          </cell>
          <cell r="AI315">
            <v>-350</v>
          </cell>
          <cell r="AJ315">
            <v>-10955</v>
          </cell>
          <cell r="AK315">
            <v>-10546000</v>
          </cell>
          <cell r="AL315">
            <v>32</v>
          </cell>
          <cell r="AM315">
            <v>-40</v>
          </cell>
          <cell r="AN315">
            <v>-5</v>
          </cell>
          <cell r="AO315">
            <v>-160</v>
          </cell>
          <cell r="AP315">
            <v>-150000</v>
          </cell>
          <cell r="AQ315">
            <v>32</v>
          </cell>
          <cell r="AR315">
            <v>40000</v>
          </cell>
          <cell r="AS315">
            <v>5000</v>
          </cell>
          <cell r="AT315">
            <v>160000</v>
          </cell>
          <cell r="AU315">
            <v>148000000</v>
          </cell>
          <cell r="AV315">
            <v>33</v>
          </cell>
          <cell r="AW315">
            <v>40000</v>
          </cell>
          <cell r="AX315">
            <v>5000</v>
          </cell>
          <cell r="AY315">
            <v>165000</v>
          </cell>
          <cell r="AZ315">
            <v>151800000</v>
          </cell>
          <cell r="BA315">
            <v>33</v>
          </cell>
          <cell r="BB315">
            <v>40000</v>
          </cell>
          <cell r="BC315">
            <v>5000</v>
          </cell>
          <cell r="BD315">
            <v>165000</v>
          </cell>
          <cell r="BE315">
            <v>151800000</v>
          </cell>
          <cell r="BF315">
            <v>33</v>
          </cell>
          <cell r="BG315">
            <v>40000</v>
          </cell>
          <cell r="BH315">
            <v>5000</v>
          </cell>
          <cell r="BI315">
            <v>165000</v>
          </cell>
          <cell r="BJ315">
            <v>151800000</v>
          </cell>
          <cell r="BK315">
            <v>32</v>
          </cell>
          <cell r="BL315">
            <v>40000</v>
          </cell>
          <cell r="BM315">
            <v>5000</v>
          </cell>
          <cell r="BN315">
            <v>160000</v>
          </cell>
          <cell r="BO315">
            <v>148000000</v>
          </cell>
          <cell r="BP315">
            <v>32</v>
          </cell>
          <cell r="BQ315">
            <v>40000</v>
          </cell>
          <cell r="BR315">
            <v>5000</v>
          </cell>
          <cell r="BS315">
            <v>160000</v>
          </cell>
          <cell r="BT315">
            <v>148000000</v>
          </cell>
          <cell r="BU315">
            <v>32</v>
          </cell>
          <cell r="BV315">
            <v>40000</v>
          </cell>
          <cell r="BW315">
            <v>5000</v>
          </cell>
          <cell r="BX315">
            <v>160000</v>
          </cell>
          <cell r="BY315">
            <v>148000000</v>
          </cell>
          <cell r="BZ315">
            <v>548568</v>
          </cell>
          <cell r="CA315">
            <v>68571</v>
          </cell>
          <cell r="CB315">
            <v>2209517</v>
          </cell>
          <cell r="CC315">
            <v>2057597000</v>
          </cell>
        </row>
        <row r="316">
          <cell r="A316" t="str">
            <v>노.CRM1</v>
          </cell>
          <cell r="B316" t="str">
            <v>국산</v>
          </cell>
          <cell r="C316" t="str">
            <v>원통형</v>
          </cell>
          <cell r="D316" t="str">
            <v>Pack</v>
          </cell>
          <cell r="E316" t="str">
            <v>018650</v>
          </cell>
          <cell r="F316" t="str">
            <v>018650B2</v>
          </cell>
          <cell r="G316" t="str">
            <v>Heavenly(B2)</v>
          </cell>
          <cell r="H316" t="str">
            <v>HP</v>
          </cell>
          <cell r="I316" t="str">
            <v>HP (Heavenly)</v>
          </cell>
          <cell r="J316" t="str">
            <v>직수출</v>
          </cell>
          <cell r="K316" t="str">
            <v>USD</v>
          </cell>
          <cell r="L316" t="str">
            <v>중국</v>
          </cell>
          <cell r="M316" t="str">
            <v>정수범</v>
          </cell>
          <cell r="N316">
            <v>6</v>
          </cell>
          <cell r="O316" t="str">
            <v>노트북</v>
          </cell>
          <cell r="P316" t="str">
            <v>연결기준</v>
          </cell>
          <cell r="R316">
            <v>35</v>
          </cell>
          <cell r="S316">
            <v>114960</v>
          </cell>
          <cell r="T316">
            <v>19160</v>
          </cell>
          <cell r="U316">
            <v>670600</v>
          </cell>
          <cell r="V316">
            <v>629360000</v>
          </cell>
          <cell r="W316">
            <v>35</v>
          </cell>
          <cell r="X316">
            <v>28800</v>
          </cell>
          <cell r="Y316">
            <v>4800</v>
          </cell>
          <cell r="Z316">
            <v>168000</v>
          </cell>
          <cell r="AA316">
            <v>157436000</v>
          </cell>
          <cell r="AB316">
            <v>35</v>
          </cell>
          <cell r="AC316">
            <v>58680</v>
          </cell>
          <cell r="AD316">
            <v>9780</v>
          </cell>
          <cell r="AE316">
            <v>342300</v>
          </cell>
          <cell r="AF316">
            <v>323023000</v>
          </cell>
          <cell r="AG316">
            <v>34.476419728826883</v>
          </cell>
          <cell r="AH316">
            <v>61068</v>
          </cell>
          <cell r="AI316">
            <v>10178</v>
          </cell>
          <cell r="AJ316">
            <v>350901</v>
          </cell>
          <cell r="AK316">
            <v>326754000</v>
          </cell>
          <cell r="AL316">
            <v>36.706021561924793</v>
          </cell>
          <cell r="AM316">
            <v>22818</v>
          </cell>
          <cell r="AN316">
            <v>3803</v>
          </cell>
          <cell r="AO316">
            <v>139593</v>
          </cell>
          <cell r="AP316">
            <v>129706000</v>
          </cell>
          <cell r="AQ316">
            <v>34.5</v>
          </cell>
          <cell r="AR316">
            <v>56400</v>
          </cell>
          <cell r="AS316">
            <v>9400</v>
          </cell>
          <cell r="AT316">
            <v>324300</v>
          </cell>
          <cell r="AU316">
            <v>299977500</v>
          </cell>
          <cell r="AV316">
            <v>36</v>
          </cell>
          <cell r="AW316">
            <v>56400</v>
          </cell>
          <cell r="AX316">
            <v>9400</v>
          </cell>
          <cell r="AY316">
            <v>338400</v>
          </cell>
          <cell r="AZ316">
            <v>311328000</v>
          </cell>
          <cell r="BA316">
            <v>36</v>
          </cell>
          <cell r="BB316">
            <v>56400</v>
          </cell>
          <cell r="BC316">
            <v>9400</v>
          </cell>
          <cell r="BD316">
            <v>338400</v>
          </cell>
          <cell r="BE316">
            <v>311328000</v>
          </cell>
          <cell r="BF316">
            <v>36</v>
          </cell>
          <cell r="BG316">
            <v>56400</v>
          </cell>
          <cell r="BH316">
            <v>9400</v>
          </cell>
          <cell r="BI316">
            <v>338400</v>
          </cell>
          <cell r="BJ316">
            <v>311328000</v>
          </cell>
          <cell r="BK316">
            <v>34</v>
          </cell>
          <cell r="BL316">
            <v>56400</v>
          </cell>
          <cell r="BM316">
            <v>9400</v>
          </cell>
          <cell r="BN316">
            <v>319600</v>
          </cell>
          <cell r="BO316">
            <v>295630000</v>
          </cell>
          <cell r="BP316">
            <v>34</v>
          </cell>
          <cell r="BQ316">
            <v>56400</v>
          </cell>
          <cell r="BR316">
            <v>9400</v>
          </cell>
          <cell r="BS316">
            <v>319600</v>
          </cell>
          <cell r="BT316">
            <v>295630000</v>
          </cell>
          <cell r="BU316">
            <v>34</v>
          </cell>
          <cell r="BV316">
            <v>56400</v>
          </cell>
          <cell r="BW316">
            <v>9400</v>
          </cell>
          <cell r="BX316">
            <v>319600</v>
          </cell>
          <cell r="BY316">
            <v>295630000</v>
          </cell>
          <cell r="BZ316">
            <v>681126</v>
          </cell>
          <cell r="CA316">
            <v>113521</v>
          </cell>
          <cell r="CB316">
            <v>3969694</v>
          </cell>
          <cell r="CC316">
            <v>3687130500</v>
          </cell>
        </row>
        <row r="317">
          <cell r="A317" t="str">
            <v>노.CRM1</v>
          </cell>
          <cell r="B317" t="str">
            <v>국산</v>
          </cell>
          <cell r="C317" t="str">
            <v>원통형</v>
          </cell>
          <cell r="D317" t="str">
            <v>Pack</v>
          </cell>
          <cell r="E317" t="str">
            <v>018650</v>
          </cell>
          <cell r="F317" t="str">
            <v>018650B2</v>
          </cell>
          <cell r="G317" t="str">
            <v>Angelfire(B2)</v>
          </cell>
          <cell r="H317" t="str">
            <v>HP</v>
          </cell>
          <cell r="I317" t="str">
            <v>HP (Angelfire)</v>
          </cell>
          <cell r="J317" t="str">
            <v>직수출</v>
          </cell>
          <cell r="K317" t="str">
            <v>USD</v>
          </cell>
          <cell r="L317" t="str">
            <v>중국</v>
          </cell>
          <cell r="M317" t="str">
            <v>정수범</v>
          </cell>
          <cell r="N317">
            <v>8</v>
          </cell>
          <cell r="O317" t="str">
            <v>노트북</v>
          </cell>
          <cell r="P317" t="str">
            <v>연결기준</v>
          </cell>
          <cell r="R317">
            <v>38</v>
          </cell>
          <cell r="S317">
            <v>13120</v>
          </cell>
          <cell r="T317">
            <v>1640</v>
          </cell>
          <cell r="U317">
            <v>62320</v>
          </cell>
          <cell r="V317">
            <v>58438000</v>
          </cell>
          <cell r="W317">
            <v>38</v>
          </cell>
          <cell r="X317">
            <v>2080</v>
          </cell>
          <cell r="Y317">
            <v>260</v>
          </cell>
          <cell r="Z317">
            <v>9880</v>
          </cell>
          <cell r="AA317">
            <v>9264000</v>
          </cell>
          <cell r="AB317">
            <v>38</v>
          </cell>
          <cell r="AC317">
            <v>8160</v>
          </cell>
          <cell r="AD317">
            <v>1020</v>
          </cell>
          <cell r="AE317">
            <v>38760</v>
          </cell>
          <cell r="AF317">
            <v>36569000</v>
          </cell>
          <cell r="AG317">
            <v>38</v>
          </cell>
          <cell r="AH317">
            <v>6544</v>
          </cell>
          <cell r="AI317">
            <v>818</v>
          </cell>
          <cell r="AJ317">
            <v>31084</v>
          </cell>
          <cell r="AK317">
            <v>28886000</v>
          </cell>
          <cell r="AL317">
            <v>37.790956263899183</v>
          </cell>
          <cell r="AM317">
            <v>10792</v>
          </cell>
          <cell r="AN317">
            <v>1349</v>
          </cell>
          <cell r="AO317">
            <v>50980</v>
          </cell>
          <cell r="AP317">
            <v>47254000</v>
          </cell>
          <cell r="AQ317">
            <v>35</v>
          </cell>
          <cell r="AR317">
            <v>95200</v>
          </cell>
          <cell r="AS317">
            <v>11900</v>
          </cell>
          <cell r="AT317">
            <v>416500</v>
          </cell>
          <cell r="AU317">
            <v>385262500</v>
          </cell>
          <cell r="AV317">
            <v>37</v>
          </cell>
          <cell r="AW317">
            <v>95200</v>
          </cell>
          <cell r="AX317">
            <v>11900</v>
          </cell>
          <cell r="AY317">
            <v>440300</v>
          </cell>
          <cell r="AZ317">
            <v>405076000</v>
          </cell>
          <cell r="BA317">
            <v>37</v>
          </cell>
          <cell r="BB317">
            <v>95200</v>
          </cell>
          <cell r="BC317">
            <v>11900</v>
          </cell>
          <cell r="BD317">
            <v>440300</v>
          </cell>
          <cell r="BE317">
            <v>405076000</v>
          </cell>
          <cell r="BF317">
            <v>37</v>
          </cell>
          <cell r="BG317">
            <v>95200</v>
          </cell>
          <cell r="BH317">
            <v>11900</v>
          </cell>
          <cell r="BI317">
            <v>440300</v>
          </cell>
          <cell r="BJ317">
            <v>405076000</v>
          </cell>
          <cell r="BK317">
            <v>36</v>
          </cell>
          <cell r="BL317">
            <v>95200</v>
          </cell>
          <cell r="BM317">
            <v>11900</v>
          </cell>
          <cell r="BN317">
            <v>428400</v>
          </cell>
          <cell r="BO317">
            <v>396270000</v>
          </cell>
          <cell r="BP317">
            <v>36</v>
          </cell>
          <cell r="BQ317">
            <v>95200</v>
          </cell>
          <cell r="BR317">
            <v>11900</v>
          </cell>
          <cell r="BS317">
            <v>428400</v>
          </cell>
          <cell r="BT317">
            <v>396270000</v>
          </cell>
          <cell r="BU317">
            <v>36</v>
          </cell>
          <cell r="BV317">
            <v>95200</v>
          </cell>
          <cell r="BW317">
            <v>11900</v>
          </cell>
          <cell r="BX317">
            <v>428400</v>
          </cell>
          <cell r="BY317">
            <v>396270000</v>
          </cell>
          <cell r="BZ317">
            <v>707096</v>
          </cell>
          <cell r="CA317">
            <v>88387</v>
          </cell>
          <cell r="CB317">
            <v>3215624</v>
          </cell>
          <cell r="CC317">
            <v>2969711500</v>
          </cell>
        </row>
        <row r="318">
          <cell r="A318" t="str">
            <v>노.CRM1</v>
          </cell>
          <cell r="B318" t="str">
            <v>국산</v>
          </cell>
          <cell r="C318" t="str">
            <v>원통형</v>
          </cell>
          <cell r="D318" t="str">
            <v>Pack</v>
          </cell>
          <cell r="E318" t="str">
            <v>018650</v>
          </cell>
          <cell r="F318" t="str">
            <v>018650B2</v>
          </cell>
          <cell r="G318" t="str">
            <v>Vega(B2)</v>
          </cell>
          <cell r="H318" t="str">
            <v>HP</v>
          </cell>
          <cell r="I318" t="str">
            <v>HP (Vega)</v>
          </cell>
          <cell r="J318" t="str">
            <v>직수출</v>
          </cell>
          <cell r="K318" t="str">
            <v>USD</v>
          </cell>
          <cell r="L318" t="str">
            <v>중국</v>
          </cell>
          <cell r="M318" t="str">
            <v>정수범</v>
          </cell>
          <cell r="N318">
            <v>6</v>
          </cell>
          <cell r="O318" t="str">
            <v>노트북</v>
          </cell>
          <cell r="P318" t="str">
            <v>연결기준</v>
          </cell>
          <cell r="W318">
            <v>31.200743494423794</v>
          </cell>
          <cell r="X318">
            <v>1614</v>
          </cell>
          <cell r="Y318">
            <v>269</v>
          </cell>
          <cell r="Z318">
            <v>8393</v>
          </cell>
          <cell r="AA318">
            <v>7871000</v>
          </cell>
          <cell r="AB318">
            <v>31.2</v>
          </cell>
          <cell r="AC318">
            <v>16260</v>
          </cell>
          <cell r="AD318">
            <v>2710</v>
          </cell>
          <cell r="AE318">
            <v>84552</v>
          </cell>
          <cell r="AF318">
            <v>79826000</v>
          </cell>
          <cell r="AG318">
            <v>30.707399864222676</v>
          </cell>
          <cell r="AH318">
            <v>8838</v>
          </cell>
          <cell r="AI318">
            <v>1473</v>
          </cell>
          <cell r="AJ318">
            <v>45232</v>
          </cell>
          <cell r="AK318">
            <v>40874000</v>
          </cell>
          <cell r="AL318">
            <v>32</v>
          </cell>
          <cell r="AM318">
            <v>2736</v>
          </cell>
          <cell r="AN318">
            <v>456</v>
          </cell>
          <cell r="AO318">
            <v>14592</v>
          </cell>
          <cell r="AP318">
            <v>13548000</v>
          </cell>
          <cell r="AQ318">
            <v>31.9</v>
          </cell>
          <cell r="AR318">
            <v>30000</v>
          </cell>
          <cell r="AS318">
            <v>5000</v>
          </cell>
          <cell r="AT318">
            <v>159500</v>
          </cell>
          <cell r="AU318">
            <v>147537500</v>
          </cell>
          <cell r="AV318">
            <v>32</v>
          </cell>
          <cell r="AW318">
            <v>30000</v>
          </cell>
          <cell r="AX318">
            <v>5000</v>
          </cell>
          <cell r="AY318">
            <v>160000</v>
          </cell>
          <cell r="AZ318">
            <v>147200000</v>
          </cell>
          <cell r="BA318">
            <v>32</v>
          </cell>
          <cell r="BB318">
            <v>30000</v>
          </cell>
          <cell r="BC318">
            <v>5000</v>
          </cell>
          <cell r="BD318">
            <v>160000</v>
          </cell>
          <cell r="BE318">
            <v>147200000</v>
          </cell>
          <cell r="BF318">
            <v>32</v>
          </cell>
          <cell r="BG318">
            <v>0</v>
          </cell>
          <cell r="BI318">
            <v>0</v>
          </cell>
          <cell r="BJ318">
            <v>0</v>
          </cell>
          <cell r="BK318">
            <v>30</v>
          </cell>
          <cell r="BL318">
            <v>0</v>
          </cell>
          <cell r="BN318">
            <v>0</v>
          </cell>
          <cell r="BO318">
            <v>0</v>
          </cell>
          <cell r="BP318">
            <v>30</v>
          </cell>
          <cell r="BQ318">
            <v>0</v>
          </cell>
          <cell r="BS318">
            <v>0</v>
          </cell>
          <cell r="BT318">
            <v>0</v>
          </cell>
          <cell r="BU318">
            <v>30</v>
          </cell>
          <cell r="BV318">
            <v>0</v>
          </cell>
          <cell r="BX318">
            <v>0</v>
          </cell>
          <cell r="BY318">
            <v>0</v>
          </cell>
          <cell r="BZ318">
            <v>119448</v>
          </cell>
          <cell r="CA318">
            <v>19908</v>
          </cell>
          <cell r="CB318">
            <v>632269</v>
          </cell>
          <cell r="CC318">
            <v>584056500</v>
          </cell>
        </row>
        <row r="319">
          <cell r="A319" t="str">
            <v>노.CRM1</v>
          </cell>
          <cell r="B319" t="str">
            <v>국산</v>
          </cell>
          <cell r="C319" t="str">
            <v>각형</v>
          </cell>
          <cell r="D319" t="str">
            <v>Pack</v>
          </cell>
          <cell r="E319" t="str">
            <v>523048</v>
          </cell>
          <cell r="F319" t="str">
            <v>523048A1</v>
          </cell>
          <cell r="G319" t="str">
            <v>523048A1</v>
          </cell>
          <cell r="H319" t="str">
            <v>HON HAI PRECISION</v>
          </cell>
          <cell r="I319" t="str">
            <v>HON HAI PRECISION</v>
          </cell>
          <cell r="J319" t="str">
            <v>직수출</v>
          </cell>
          <cell r="K319" t="str">
            <v>USD</v>
          </cell>
          <cell r="L319" t="str">
            <v>중국</v>
          </cell>
          <cell r="M319" t="str">
            <v>송병주</v>
          </cell>
          <cell r="N319">
            <v>2</v>
          </cell>
          <cell r="O319" t="str">
            <v>기타</v>
          </cell>
          <cell r="P319" t="str">
            <v>연결기준</v>
          </cell>
          <cell r="S319">
            <v>0</v>
          </cell>
          <cell r="X319">
            <v>0</v>
          </cell>
          <cell r="AC319">
            <v>0</v>
          </cell>
          <cell r="AH319">
            <v>0</v>
          </cell>
          <cell r="AM319">
            <v>0</v>
          </cell>
          <cell r="AR319">
            <v>0</v>
          </cell>
          <cell r="AT319">
            <v>0</v>
          </cell>
          <cell r="AU319">
            <v>0</v>
          </cell>
          <cell r="AW319">
            <v>0</v>
          </cell>
          <cell r="AY319">
            <v>0</v>
          </cell>
          <cell r="AZ319">
            <v>0</v>
          </cell>
          <cell r="BB319">
            <v>0</v>
          </cell>
          <cell r="BD319">
            <v>0</v>
          </cell>
          <cell r="BE319">
            <v>0</v>
          </cell>
          <cell r="BF319">
            <v>0.1</v>
          </cell>
          <cell r="BG319">
            <v>0</v>
          </cell>
          <cell r="BI319">
            <v>0</v>
          </cell>
          <cell r="BJ319">
            <v>0</v>
          </cell>
          <cell r="BK319">
            <v>0.1</v>
          </cell>
          <cell r="BL319">
            <v>0</v>
          </cell>
          <cell r="BN319">
            <v>0</v>
          </cell>
          <cell r="BO319">
            <v>0</v>
          </cell>
          <cell r="BP319">
            <v>0.1</v>
          </cell>
          <cell r="BQ319">
            <v>0</v>
          </cell>
          <cell r="BS319">
            <v>0</v>
          </cell>
          <cell r="BT319">
            <v>0</v>
          </cell>
          <cell r="BU319">
            <v>0.1</v>
          </cell>
          <cell r="BV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</row>
        <row r="320">
          <cell r="A320" t="str">
            <v>노.CRM1</v>
          </cell>
          <cell r="B320" t="str">
            <v>국산</v>
          </cell>
          <cell r="C320" t="str">
            <v>원통형</v>
          </cell>
          <cell r="D320" t="str">
            <v>Cell</v>
          </cell>
          <cell r="E320" t="str">
            <v>018650</v>
          </cell>
          <cell r="F320" t="str">
            <v>018650B1</v>
          </cell>
          <cell r="G320" t="str">
            <v>018650B1</v>
          </cell>
          <cell r="H320" t="str">
            <v>Dell</v>
          </cell>
          <cell r="I320" t="str">
            <v>DNP</v>
          </cell>
          <cell r="J320" t="str">
            <v>직수출</v>
          </cell>
          <cell r="K320" t="str">
            <v>USD</v>
          </cell>
          <cell r="L320" t="str">
            <v>중국</v>
          </cell>
          <cell r="M320" t="str">
            <v>손정호</v>
          </cell>
          <cell r="N320">
            <v>1</v>
          </cell>
          <cell r="O320" t="str">
            <v>노트북</v>
          </cell>
          <cell r="P320" t="str">
            <v>연결기준</v>
          </cell>
          <cell r="S320">
            <v>0</v>
          </cell>
          <cell r="X320">
            <v>0</v>
          </cell>
          <cell r="AC320">
            <v>0</v>
          </cell>
          <cell r="AH320">
            <v>0</v>
          </cell>
          <cell r="AM320">
            <v>0</v>
          </cell>
          <cell r="AQ320">
            <v>3.08</v>
          </cell>
          <cell r="AR320">
            <v>-56907</v>
          </cell>
          <cell r="AS320">
            <v>-56907</v>
          </cell>
          <cell r="AT320">
            <v>-175273.56</v>
          </cell>
          <cell r="AU320">
            <v>-162128043</v>
          </cell>
          <cell r="AW320">
            <v>0</v>
          </cell>
          <cell r="AY320">
            <v>0</v>
          </cell>
          <cell r="AZ320">
            <v>0</v>
          </cell>
          <cell r="BB320">
            <v>0</v>
          </cell>
          <cell r="BD320">
            <v>0</v>
          </cell>
          <cell r="BE320">
            <v>0</v>
          </cell>
          <cell r="BG320">
            <v>0</v>
          </cell>
          <cell r="BI320">
            <v>0</v>
          </cell>
          <cell r="BJ320">
            <v>0</v>
          </cell>
          <cell r="BL320">
            <v>0</v>
          </cell>
          <cell r="BN320">
            <v>0</v>
          </cell>
          <cell r="BO320">
            <v>0</v>
          </cell>
          <cell r="BQ320">
            <v>0</v>
          </cell>
          <cell r="BS320">
            <v>0</v>
          </cell>
          <cell r="BT320">
            <v>0</v>
          </cell>
          <cell r="BV320">
            <v>0</v>
          </cell>
          <cell r="BX320">
            <v>0</v>
          </cell>
          <cell r="BY320">
            <v>0</v>
          </cell>
          <cell r="BZ320">
            <v>-56907</v>
          </cell>
          <cell r="CA320">
            <v>-56907</v>
          </cell>
          <cell r="CB320">
            <v>-175273.56</v>
          </cell>
          <cell r="CC320">
            <v>-162128043</v>
          </cell>
        </row>
        <row r="321">
          <cell r="A321" t="str">
            <v>노.CRM1</v>
          </cell>
          <cell r="B321" t="str">
            <v>국산</v>
          </cell>
          <cell r="C321" t="str">
            <v>원통형</v>
          </cell>
          <cell r="D321" t="str">
            <v>Cell</v>
          </cell>
          <cell r="E321" t="str">
            <v>018650</v>
          </cell>
          <cell r="F321" t="str">
            <v>018650B1</v>
          </cell>
          <cell r="G321" t="str">
            <v>018650B1</v>
          </cell>
          <cell r="H321" t="str">
            <v>Dell</v>
          </cell>
          <cell r="I321" t="str">
            <v>DNP</v>
          </cell>
          <cell r="J321" t="str">
            <v>직수출</v>
          </cell>
          <cell r="K321" t="str">
            <v>USD</v>
          </cell>
          <cell r="L321" t="str">
            <v>중국</v>
          </cell>
          <cell r="M321" t="str">
            <v>손정호</v>
          </cell>
          <cell r="N321">
            <v>1</v>
          </cell>
          <cell r="O321" t="str">
            <v>노트북</v>
          </cell>
          <cell r="P321" t="str">
            <v>연결기준</v>
          </cell>
          <cell r="S321">
            <v>0</v>
          </cell>
          <cell r="X321">
            <v>0</v>
          </cell>
          <cell r="AB321">
            <v>3.0810810810810811</v>
          </cell>
          <cell r="AC321">
            <v>370</v>
          </cell>
          <cell r="AD321">
            <v>370</v>
          </cell>
          <cell r="AE321">
            <v>1140</v>
          </cell>
          <cell r="AF321">
            <v>1079000</v>
          </cell>
          <cell r="AG321">
            <v>3.08</v>
          </cell>
          <cell r="AH321">
            <v>1000</v>
          </cell>
          <cell r="AI321">
            <v>1000</v>
          </cell>
          <cell r="AJ321">
            <v>3080</v>
          </cell>
          <cell r="AK321">
            <v>2859000</v>
          </cell>
          <cell r="AL321">
            <v>3.08</v>
          </cell>
          <cell r="AM321">
            <v>201000</v>
          </cell>
          <cell r="AN321">
            <v>201000</v>
          </cell>
          <cell r="AO321">
            <v>619080</v>
          </cell>
          <cell r="AP321">
            <v>573201000</v>
          </cell>
          <cell r="AQ321">
            <v>3.25</v>
          </cell>
          <cell r="AR321">
            <v>200000</v>
          </cell>
          <cell r="AS321">
            <v>200000</v>
          </cell>
          <cell r="AT321">
            <v>650000</v>
          </cell>
          <cell r="AU321">
            <v>601250000</v>
          </cell>
          <cell r="AV321">
            <v>3.25</v>
          </cell>
          <cell r="AW321">
            <v>200000</v>
          </cell>
          <cell r="AX321">
            <v>200000</v>
          </cell>
          <cell r="AY321">
            <v>650000</v>
          </cell>
          <cell r="AZ321">
            <v>598000000</v>
          </cell>
          <cell r="BA321">
            <v>3.25</v>
          </cell>
          <cell r="BB321">
            <v>200000</v>
          </cell>
          <cell r="BC321">
            <v>200000</v>
          </cell>
          <cell r="BD321">
            <v>650000</v>
          </cell>
          <cell r="BE321">
            <v>598000000</v>
          </cell>
          <cell r="BF321">
            <v>3.25</v>
          </cell>
          <cell r="BG321">
            <v>200000</v>
          </cell>
          <cell r="BH321">
            <v>200000</v>
          </cell>
          <cell r="BI321">
            <v>650000</v>
          </cell>
          <cell r="BJ321">
            <v>598000000</v>
          </cell>
          <cell r="BK321">
            <v>3.25</v>
          </cell>
          <cell r="BL321">
            <v>400000</v>
          </cell>
          <cell r="BM321">
            <v>400000</v>
          </cell>
          <cell r="BN321">
            <v>1300000</v>
          </cell>
          <cell r="BO321">
            <v>1202500000</v>
          </cell>
          <cell r="BP321">
            <v>3.25</v>
          </cell>
          <cell r="BQ321">
            <v>300000</v>
          </cell>
          <cell r="BR321">
            <v>300000</v>
          </cell>
          <cell r="BS321">
            <v>975000</v>
          </cell>
          <cell r="BT321">
            <v>901875000</v>
          </cell>
          <cell r="BU321">
            <v>3.25</v>
          </cell>
          <cell r="BV321">
            <v>300000</v>
          </cell>
          <cell r="BW321">
            <v>300000</v>
          </cell>
          <cell r="BX321">
            <v>975000</v>
          </cell>
          <cell r="BY321">
            <v>901875000</v>
          </cell>
          <cell r="BZ321">
            <v>2002370</v>
          </cell>
          <cell r="CA321">
            <v>2002370</v>
          </cell>
          <cell r="CB321">
            <v>6473300</v>
          </cell>
          <cell r="CC321">
            <v>5978639000</v>
          </cell>
        </row>
        <row r="322">
          <cell r="A322" t="str">
            <v>노.CRM1</v>
          </cell>
          <cell r="B322" t="str">
            <v>국산</v>
          </cell>
          <cell r="C322" t="str">
            <v>원통형</v>
          </cell>
          <cell r="D322" t="str">
            <v>Cell</v>
          </cell>
          <cell r="E322" t="str">
            <v>018650</v>
          </cell>
          <cell r="F322" t="str">
            <v>018650P2</v>
          </cell>
          <cell r="G322" t="str">
            <v>018650P2</v>
          </cell>
          <cell r="H322" t="str">
            <v>Dell</v>
          </cell>
          <cell r="I322" t="str">
            <v>DNP</v>
          </cell>
          <cell r="J322" t="str">
            <v>직수출</v>
          </cell>
          <cell r="K322" t="str">
            <v>USD</v>
          </cell>
          <cell r="L322" t="str">
            <v>중국</v>
          </cell>
          <cell r="M322" t="str">
            <v>손정호</v>
          </cell>
          <cell r="N322">
            <v>1</v>
          </cell>
          <cell r="O322" t="str">
            <v>노트북</v>
          </cell>
          <cell r="P322" t="str">
            <v>연결기준</v>
          </cell>
          <cell r="S322">
            <v>0</v>
          </cell>
          <cell r="X322">
            <v>0</v>
          </cell>
          <cell r="AC322">
            <v>0</v>
          </cell>
          <cell r="AH322">
            <v>0</v>
          </cell>
          <cell r="AM322">
            <v>0</v>
          </cell>
          <cell r="AR322">
            <v>0</v>
          </cell>
          <cell r="AT322">
            <v>0</v>
          </cell>
          <cell r="AU322">
            <v>0</v>
          </cell>
          <cell r="AW322">
            <v>0</v>
          </cell>
          <cell r="AY322">
            <v>0</v>
          </cell>
          <cell r="AZ322">
            <v>0</v>
          </cell>
          <cell r="BB322">
            <v>0</v>
          </cell>
          <cell r="BD322">
            <v>0</v>
          </cell>
          <cell r="BE322">
            <v>0</v>
          </cell>
          <cell r="BF322">
            <v>0.1</v>
          </cell>
          <cell r="BG322">
            <v>0</v>
          </cell>
          <cell r="BI322">
            <v>0</v>
          </cell>
          <cell r="BJ322">
            <v>0</v>
          </cell>
          <cell r="BK322">
            <v>0.1</v>
          </cell>
          <cell r="BL322">
            <v>0</v>
          </cell>
          <cell r="BN322">
            <v>0</v>
          </cell>
          <cell r="BO322">
            <v>0</v>
          </cell>
          <cell r="BP322">
            <v>0.1</v>
          </cell>
          <cell r="BQ322">
            <v>0</v>
          </cell>
          <cell r="BS322">
            <v>0</v>
          </cell>
          <cell r="BT322">
            <v>0</v>
          </cell>
          <cell r="BU322">
            <v>0.1</v>
          </cell>
          <cell r="BV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</row>
        <row r="323">
          <cell r="A323" t="str">
            <v>노.CRM1</v>
          </cell>
          <cell r="B323" t="str">
            <v>국산</v>
          </cell>
          <cell r="C323" t="str">
            <v>원통형</v>
          </cell>
          <cell r="D323" t="str">
            <v>Cell</v>
          </cell>
          <cell r="E323" t="str">
            <v>018650</v>
          </cell>
          <cell r="F323" t="str">
            <v>018650A2</v>
          </cell>
          <cell r="G323" t="str">
            <v>018650A2</v>
          </cell>
          <cell r="H323" t="str">
            <v>Dell</v>
          </cell>
          <cell r="I323" t="str">
            <v>Simplo</v>
          </cell>
          <cell r="J323" t="str">
            <v>직수출</v>
          </cell>
          <cell r="K323" t="str">
            <v>USD</v>
          </cell>
          <cell r="L323" t="str">
            <v>중국</v>
          </cell>
          <cell r="M323" t="str">
            <v>손정호</v>
          </cell>
          <cell r="N323">
            <v>1</v>
          </cell>
          <cell r="O323" t="str">
            <v>노트북</v>
          </cell>
          <cell r="P323" t="str">
            <v>연결기준</v>
          </cell>
          <cell r="R323">
            <v>2.48</v>
          </cell>
          <cell r="S323">
            <v>1151000</v>
          </cell>
          <cell r="T323">
            <v>1151000</v>
          </cell>
          <cell r="U323">
            <v>2854480</v>
          </cell>
          <cell r="V323">
            <v>2670867000</v>
          </cell>
          <cell r="W323">
            <v>2.48</v>
          </cell>
          <cell r="X323">
            <v>850000</v>
          </cell>
          <cell r="Y323">
            <v>850000</v>
          </cell>
          <cell r="Z323">
            <v>2108000</v>
          </cell>
          <cell r="AA323">
            <v>1976720000</v>
          </cell>
          <cell r="AB323">
            <v>2.48</v>
          </cell>
          <cell r="AC323">
            <v>700000</v>
          </cell>
          <cell r="AD323">
            <v>700000</v>
          </cell>
          <cell r="AE323">
            <v>1736000</v>
          </cell>
          <cell r="AF323">
            <v>1633412000</v>
          </cell>
          <cell r="AG323">
            <v>2.48</v>
          </cell>
          <cell r="AH323">
            <v>500000</v>
          </cell>
          <cell r="AI323">
            <v>500000</v>
          </cell>
          <cell r="AJ323">
            <v>1240000</v>
          </cell>
          <cell r="AK323">
            <v>1153848000</v>
          </cell>
          <cell r="AL323">
            <v>2.48</v>
          </cell>
          <cell r="AM323">
            <v>200000</v>
          </cell>
          <cell r="AN323">
            <v>200000</v>
          </cell>
          <cell r="AO323">
            <v>496000</v>
          </cell>
          <cell r="AP323">
            <v>459358000</v>
          </cell>
          <cell r="AQ323">
            <v>2.66</v>
          </cell>
          <cell r="AR323">
            <v>0</v>
          </cell>
          <cell r="AT323">
            <v>0</v>
          </cell>
          <cell r="AU323">
            <v>0</v>
          </cell>
          <cell r="AV323">
            <v>2.66</v>
          </cell>
          <cell r="AW323">
            <v>200000</v>
          </cell>
          <cell r="AX323">
            <v>200000</v>
          </cell>
          <cell r="AY323">
            <v>532000</v>
          </cell>
          <cell r="AZ323">
            <v>489440000</v>
          </cell>
          <cell r="BA323">
            <v>2.66</v>
          </cell>
          <cell r="BB323">
            <v>100000</v>
          </cell>
          <cell r="BC323">
            <v>100000</v>
          </cell>
          <cell r="BD323">
            <v>266000</v>
          </cell>
          <cell r="BE323">
            <v>244720000</v>
          </cell>
          <cell r="BF323">
            <v>2.66</v>
          </cell>
          <cell r="BG323">
            <v>200000</v>
          </cell>
          <cell r="BH323">
            <v>200000</v>
          </cell>
          <cell r="BI323">
            <v>532000</v>
          </cell>
          <cell r="BJ323">
            <v>489440000</v>
          </cell>
          <cell r="BK323">
            <v>2.66</v>
          </cell>
          <cell r="BL323">
            <v>400000</v>
          </cell>
          <cell r="BM323">
            <v>400000</v>
          </cell>
          <cell r="BN323">
            <v>1064000</v>
          </cell>
          <cell r="BO323">
            <v>984200000</v>
          </cell>
          <cell r="BP323">
            <v>2.66</v>
          </cell>
          <cell r="BQ323">
            <v>400000</v>
          </cell>
          <cell r="BR323">
            <v>400000</v>
          </cell>
          <cell r="BS323">
            <v>1064000</v>
          </cell>
          <cell r="BT323">
            <v>984200000</v>
          </cell>
          <cell r="BU323">
            <v>2.66</v>
          </cell>
          <cell r="BV323">
            <v>300000</v>
          </cell>
          <cell r="BW323">
            <v>300000</v>
          </cell>
          <cell r="BX323">
            <v>798000</v>
          </cell>
          <cell r="BY323">
            <v>738150000</v>
          </cell>
          <cell r="BZ323">
            <v>5001000</v>
          </cell>
          <cell r="CA323">
            <v>5001000</v>
          </cell>
          <cell r="CB323">
            <v>12690480</v>
          </cell>
          <cell r="CC323">
            <v>11824355000</v>
          </cell>
        </row>
        <row r="324">
          <cell r="A324" t="str">
            <v>노.CRM1</v>
          </cell>
          <cell r="B324" t="str">
            <v>국산</v>
          </cell>
          <cell r="C324" t="str">
            <v>원통형</v>
          </cell>
          <cell r="D324" t="str">
            <v>Cell</v>
          </cell>
          <cell r="E324" t="str">
            <v>018650</v>
          </cell>
          <cell r="F324" t="str">
            <v>018650B1</v>
          </cell>
          <cell r="G324" t="str">
            <v>018650B1</v>
          </cell>
          <cell r="H324" t="str">
            <v>Dell</v>
          </cell>
          <cell r="I324" t="str">
            <v>Simplo</v>
          </cell>
          <cell r="J324" t="str">
            <v>직수출</v>
          </cell>
          <cell r="K324" t="str">
            <v>USD</v>
          </cell>
          <cell r="L324" t="str">
            <v>중국</v>
          </cell>
          <cell r="M324" t="str">
            <v>손정호</v>
          </cell>
          <cell r="N324">
            <v>1</v>
          </cell>
          <cell r="O324" t="str">
            <v>노트북</v>
          </cell>
          <cell r="P324" t="str">
            <v>연결기준</v>
          </cell>
          <cell r="R324">
            <v>2.97</v>
          </cell>
          <cell r="S324">
            <v>1200000</v>
          </cell>
          <cell r="T324">
            <v>1200000</v>
          </cell>
          <cell r="U324">
            <v>3564000</v>
          </cell>
          <cell r="V324">
            <v>3335018000</v>
          </cell>
          <cell r="W324">
            <v>2.97</v>
          </cell>
          <cell r="X324">
            <v>1276200</v>
          </cell>
          <cell r="Y324">
            <v>1276200</v>
          </cell>
          <cell r="Z324">
            <v>3790314</v>
          </cell>
          <cell r="AA324">
            <v>3548632000</v>
          </cell>
          <cell r="AB324">
            <v>2.970000282091426</v>
          </cell>
          <cell r="AC324">
            <v>1417980</v>
          </cell>
          <cell r="AD324">
            <v>1417980</v>
          </cell>
          <cell r="AE324">
            <v>4211401</v>
          </cell>
          <cell r="AF324">
            <v>3960573000</v>
          </cell>
          <cell r="AG324">
            <v>2.97</v>
          </cell>
          <cell r="AH324">
            <v>2806000</v>
          </cell>
          <cell r="AI324">
            <v>2806000</v>
          </cell>
          <cell r="AJ324">
            <v>8333820</v>
          </cell>
          <cell r="AK324">
            <v>7758824000</v>
          </cell>
          <cell r="AL324">
            <v>2.97</v>
          </cell>
          <cell r="AM324">
            <v>2300000</v>
          </cell>
          <cell r="AN324">
            <v>2300000</v>
          </cell>
          <cell r="AO324">
            <v>6831000</v>
          </cell>
          <cell r="AP324">
            <v>6328805000</v>
          </cell>
          <cell r="AQ324">
            <v>3.18</v>
          </cell>
          <cell r="AR324">
            <v>2000000</v>
          </cell>
          <cell r="AS324">
            <v>2000000</v>
          </cell>
          <cell r="AT324">
            <v>6360000</v>
          </cell>
          <cell r="AU324">
            <v>5883000000</v>
          </cell>
          <cell r="AV324">
            <v>3.18</v>
          </cell>
          <cell r="AW324">
            <v>2000000</v>
          </cell>
          <cell r="AX324">
            <v>2000000</v>
          </cell>
          <cell r="AY324">
            <v>6360000</v>
          </cell>
          <cell r="AZ324">
            <v>5851200000</v>
          </cell>
          <cell r="BA324">
            <v>3.18</v>
          </cell>
          <cell r="BB324">
            <v>1800000</v>
          </cell>
          <cell r="BC324">
            <v>1800000</v>
          </cell>
          <cell r="BD324">
            <v>5724000</v>
          </cell>
          <cell r="BE324">
            <v>5266080000</v>
          </cell>
          <cell r="BF324">
            <v>3.18</v>
          </cell>
          <cell r="BG324">
            <v>1300000</v>
          </cell>
          <cell r="BH324">
            <v>1300000</v>
          </cell>
          <cell r="BI324">
            <v>4134000</v>
          </cell>
          <cell r="BJ324">
            <v>3803280000</v>
          </cell>
          <cell r="BK324">
            <v>3.18</v>
          </cell>
          <cell r="BL324">
            <v>1800000</v>
          </cell>
          <cell r="BM324">
            <v>1800000</v>
          </cell>
          <cell r="BN324">
            <v>5724000</v>
          </cell>
          <cell r="BO324">
            <v>5294700000</v>
          </cell>
          <cell r="BP324">
            <v>3.18</v>
          </cell>
          <cell r="BQ324">
            <v>1700000</v>
          </cell>
          <cell r="BR324">
            <v>1700000</v>
          </cell>
          <cell r="BS324">
            <v>5406000</v>
          </cell>
          <cell r="BT324">
            <v>5000550000</v>
          </cell>
          <cell r="BU324">
            <v>3.18</v>
          </cell>
          <cell r="BV324">
            <v>1700000</v>
          </cell>
          <cell r="BW324">
            <v>1700000</v>
          </cell>
          <cell r="BX324">
            <v>5406000</v>
          </cell>
          <cell r="BY324">
            <v>5000550000</v>
          </cell>
          <cell r="BZ324">
            <v>21300180</v>
          </cell>
          <cell r="CA324">
            <v>21300180</v>
          </cell>
          <cell r="CB324">
            <v>65844535</v>
          </cell>
          <cell r="CC324">
            <v>61031212000</v>
          </cell>
        </row>
        <row r="325">
          <cell r="A325" t="str">
            <v>노.CRM1</v>
          </cell>
          <cell r="B325" t="str">
            <v>국산</v>
          </cell>
          <cell r="C325" t="str">
            <v>원통형</v>
          </cell>
          <cell r="D325" t="str">
            <v>Cell</v>
          </cell>
          <cell r="E325" t="str">
            <v>018650</v>
          </cell>
          <cell r="F325" t="str">
            <v>018650S3</v>
          </cell>
          <cell r="G325" t="str">
            <v>018650S3</v>
          </cell>
          <cell r="H325" t="str">
            <v>Dell</v>
          </cell>
          <cell r="I325" t="str">
            <v>Simplo</v>
          </cell>
          <cell r="J325" t="str">
            <v>직수출</v>
          </cell>
          <cell r="K325" t="str">
            <v>USD</v>
          </cell>
          <cell r="L325" t="str">
            <v>중국</v>
          </cell>
          <cell r="M325" t="str">
            <v>손정호</v>
          </cell>
          <cell r="N325">
            <v>1</v>
          </cell>
          <cell r="O325" t="str">
            <v>노트북</v>
          </cell>
          <cell r="P325" t="str">
            <v>연결기준</v>
          </cell>
          <cell r="S325">
            <v>0</v>
          </cell>
          <cell r="X325">
            <v>0</v>
          </cell>
          <cell r="AB325">
            <v>2.13</v>
          </cell>
          <cell r="AC325">
            <v>500</v>
          </cell>
          <cell r="AD325">
            <v>500</v>
          </cell>
          <cell r="AE325">
            <v>1065</v>
          </cell>
          <cell r="AF325">
            <v>1009000</v>
          </cell>
          <cell r="AG325">
            <v>2.13</v>
          </cell>
          <cell r="AH325">
            <v>100000</v>
          </cell>
          <cell r="AI325">
            <v>100000</v>
          </cell>
          <cell r="AJ325">
            <v>213000</v>
          </cell>
          <cell r="AK325">
            <v>197771000</v>
          </cell>
          <cell r="AL325">
            <v>2.13</v>
          </cell>
          <cell r="AM325">
            <v>1000</v>
          </cell>
          <cell r="AN325">
            <v>1000</v>
          </cell>
          <cell r="AO325">
            <v>2130</v>
          </cell>
          <cell r="AP325">
            <v>1968000</v>
          </cell>
          <cell r="AQ325">
            <v>2.2999999999999998</v>
          </cell>
          <cell r="AR325">
            <v>200000</v>
          </cell>
          <cell r="AS325">
            <v>200000</v>
          </cell>
          <cell r="AT325">
            <v>459999.99999999994</v>
          </cell>
          <cell r="AU325">
            <v>425499999.99999994</v>
          </cell>
          <cell r="AV325">
            <v>2.2999999999999998</v>
          </cell>
          <cell r="AW325">
            <v>150000</v>
          </cell>
          <cell r="AX325">
            <v>150000</v>
          </cell>
          <cell r="AY325">
            <v>345000</v>
          </cell>
          <cell r="AZ325">
            <v>317400000</v>
          </cell>
          <cell r="BA325">
            <v>2.2999999999999998</v>
          </cell>
          <cell r="BB325">
            <v>300000</v>
          </cell>
          <cell r="BC325">
            <v>300000</v>
          </cell>
          <cell r="BD325">
            <v>690000</v>
          </cell>
          <cell r="BE325">
            <v>634800000</v>
          </cell>
          <cell r="BF325">
            <v>2.2999999999999998</v>
          </cell>
          <cell r="BG325">
            <v>300000</v>
          </cell>
          <cell r="BH325">
            <v>300000</v>
          </cell>
          <cell r="BI325">
            <v>690000</v>
          </cell>
          <cell r="BJ325">
            <v>634800000</v>
          </cell>
          <cell r="BK325">
            <v>2.2999999999999998</v>
          </cell>
          <cell r="BL325">
            <v>200000</v>
          </cell>
          <cell r="BM325">
            <v>200000</v>
          </cell>
          <cell r="BN325">
            <v>459999.99999999994</v>
          </cell>
          <cell r="BO325">
            <v>425499999.99999994</v>
          </cell>
          <cell r="BP325">
            <v>2.2999999999999998</v>
          </cell>
          <cell r="BQ325">
            <v>200000</v>
          </cell>
          <cell r="BR325">
            <v>200000</v>
          </cell>
          <cell r="BS325">
            <v>459999.99999999994</v>
          </cell>
          <cell r="BT325">
            <v>425499999.99999994</v>
          </cell>
          <cell r="BU325">
            <v>2.2999999999999998</v>
          </cell>
          <cell r="BV325">
            <v>200000</v>
          </cell>
          <cell r="BW325">
            <v>200000</v>
          </cell>
          <cell r="BX325">
            <v>459999.99999999994</v>
          </cell>
          <cell r="BY325">
            <v>425499999.99999994</v>
          </cell>
          <cell r="BZ325">
            <v>1651500</v>
          </cell>
          <cell r="CA325">
            <v>1651500</v>
          </cell>
          <cell r="CB325">
            <v>3781195</v>
          </cell>
          <cell r="CC325">
            <v>3489748000</v>
          </cell>
        </row>
        <row r="326">
          <cell r="A326" t="str">
            <v>노.CRM1</v>
          </cell>
          <cell r="B326" t="str">
            <v>국산</v>
          </cell>
          <cell r="C326" t="str">
            <v>원통형</v>
          </cell>
          <cell r="D326" t="str">
            <v>Cell</v>
          </cell>
          <cell r="E326" t="str">
            <v>018650</v>
          </cell>
          <cell r="F326" t="str">
            <v>018650P2</v>
          </cell>
          <cell r="G326" t="str">
            <v>018650P2</v>
          </cell>
          <cell r="H326" t="str">
            <v>Dell</v>
          </cell>
          <cell r="I326" t="str">
            <v>Simplo</v>
          </cell>
          <cell r="J326" t="str">
            <v>직수출</v>
          </cell>
          <cell r="K326" t="str">
            <v>USD</v>
          </cell>
          <cell r="L326" t="str">
            <v>중국</v>
          </cell>
          <cell r="M326" t="str">
            <v>손정호</v>
          </cell>
          <cell r="N326">
            <v>1</v>
          </cell>
          <cell r="O326" t="str">
            <v>노트북</v>
          </cell>
          <cell r="P326" t="str">
            <v>연결기준</v>
          </cell>
          <cell r="S326">
            <v>0</v>
          </cell>
          <cell r="W326">
            <v>1.94</v>
          </cell>
          <cell r="X326">
            <v>150000</v>
          </cell>
          <cell r="Y326">
            <v>150000</v>
          </cell>
          <cell r="Z326">
            <v>291000</v>
          </cell>
          <cell r="AA326">
            <v>271998000</v>
          </cell>
          <cell r="AB326">
            <v>1.94</v>
          </cell>
          <cell r="AC326">
            <v>300000</v>
          </cell>
          <cell r="AD326">
            <v>300000</v>
          </cell>
          <cell r="AE326">
            <v>582000</v>
          </cell>
          <cell r="AF326">
            <v>548570000</v>
          </cell>
          <cell r="AG326">
            <v>1.94</v>
          </cell>
          <cell r="AH326">
            <v>100000</v>
          </cell>
          <cell r="AI326">
            <v>100000</v>
          </cell>
          <cell r="AJ326">
            <v>194000</v>
          </cell>
          <cell r="AK326">
            <v>180439000</v>
          </cell>
          <cell r="AM326">
            <v>0</v>
          </cell>
          <cell r="AR326">
            <v>0</v>
          </cell>
          <cell r="AT326">
            <v>0</v>
          </cell>
          <cell r="AU326">
            <v>0</v>
          </cell>
          <cell r="AW326">
            <v>0</v>
          </cell>
          <cell r="AY326">
            <v>0</v>
          </cell>
          <cell r="AZ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0.1</v>
          </cell>
          <cell r="BG326">
            <v>0</v>
          </cell>
          <cell r="BI326">
            <v>0</v>
          </cell>
          <cell r="BJ326">
            <v>0</v>
          </cell>
          <cell r="BK326">
            <v>0.1</v>
          </cell>
          <cell r="BL326">
            <v>0</v>
          </cell>
          <cell r="BN326">
            <v>0</v>
          </cell>
          <cell r="BO326">
            <v>0</v>
          </cell>
          <cell r="BP326">
            <v>0.1</v>
          </cell>
          <cell r="BQ326">
            <v>0</v>
          </cell>
          <cell r="BS326">
            <v>0</v>
          </cell>
          <cell r="BT326">
            <v>0</v>
          </cell>
          <cell r="BU326">
            <v>0.1</v>
          </cell>
          <cell r="BV326">
            <v>0</v>
          </cell>
          <cell r="BX326">
            <v>0</v>
          </cell>
          <cell r="BY326">
            <v>0</v>
          </cell>
          <cell r="BZ326">
            <v>550000</v>
          </cell>
          <cell r="CA326">
            <v>550000</v>
          </cell>
          <cell r="CB326">
            <v>1067000</v>
          </cell>
          <cell r="CC326">
            <v>1001007000</v>
          </cell>
        </row>
        <row r="327">
          <cell r="A327" t="str">
            <v>노.CRM1</v>
          </cell>
          <cell r="B327" t="str">
            <v>국산</v>
          </cell>
          <cell r="C327" t="str">
            <v>원통형</v>
          </cell>
          <cell r="D327" t="str">
            <v>Cell</v>
          </cell>
          <cell r="E327" t="str">
            <v>018650</v>
          </cell>
          <cell r="F327" t="str">
            <v>018650S2</v>
          </cell>
          <cell r="G327" t="str">
            <v>018650S2</v>
          </cell>
          <cell r="H327" t="str">
            <v>Asustek</v>
          </cell>
          <cell r="I327" t="str">
            <v>Celxpert</v>
          </cell>
          <cell r="J327" t="str">
            <v>직수출</v>
          </cell>
          <cell r="K327" t="str">
            <v>USD</v>
          </cell>
          <cell r="L327" t="str">
            <v>대만</v>
          </cell>
          <cell r="M327" t="str">
            <v>라희관</v>
          </cell>
          <cell r="N327">
            <v>1</v>
          </cell>
          <cell r="O327" t="str">
            <v>노트북</v>
          </cell>
          <cell r="P327" t="str">
            <v>연결기준</v>
          </cell>
          <cell r="R327">
            <v>2.15</v>
          </cell>
          <cell r="S327">
            <v>2000</v>
          </cell>
          <cell r="T327">
            <v>2000</v>
          </cell>
          <cell r="U327">
            <v>4300</v>
          </cell>
          <cell r="V327">
            <v>4004000</v>
          </cell>
          <cell r="X327">
            <v>0</v>
          </cell>
          <cell r="Z327">
            <v>0</v>
          </cell>
          <cell r="AA327">
            <v>0</v>
          </cell>
          <cell r="AC327">
            <v>0</v>
          </cell>
          <cell r="AH327">
            <v>0</v>
          </cell>
          <cell r="AM327">
            <v>0</v>
          </cell>
          <cell r="AQ327">
            <v>2.3199999999999998</v>
          </cell>
          <cell r="AR327">
            <v>0</v>
          </cell>
          <cell r="AT327">
            <v>0</v>
          </cell>
          <cell r="AU327">
            <v>0</v>
          </cell>
          <cell r="AV327">
            <v>2.3199999999999998</v>
          </cell>
          <cell r="AW327">
            <v>0</v>
          </cell>
          <cell r="AY327">
            <v>0</v>
          </cell>
          <cell r="AZ327">
            <v>0</v>
          </cell>
          <cell r="BA327">
            <v>2.3199999999999998</v>
          </cell>
          <cell r="BB327">
            <v>0</v>
          </cell>
          <cell r="BD327">
            <v>0</v>
          </cell>
          <cell r="BE327">
            <v>0</v>
          </cell>
          <cell r="BF327">
            <v>2.3199999999999998</v>
          </cell>
          <cell r="BG327">
            <v>0</v>
          </cell>
          <cell r="BI327">
            <v>0</v>
          </cell>
          <cell r="BJ327">
            <v>0</v>
          </cell>
          <cell r="BK327">
            <v>2.3199999999999998</v>
          </cell>
          <cell r="BL327">
            <v>0</v>
          </cell>
          <cell r="BN327">
            <v>0</v>
          </cell>
          <cell r="BO327">
            <v>0</v>
          </cell>
          <cell r="BP327">
            <v>2.3199999999999998</v>
          </cell>
          <cell r="BQ327">
            <v>0</v>
          </cell>
          <cell r="BS327">
            <v>0</v>
          </cell>
          <cell r="BT327">
            <v>0</v>
          </cell>
          <cell r="BU327">
            <v>2.3199999999999998</v>
          </cell>
          <cell r="BV327">
            <v>0</v>
          </cell>
          <cell r="BX327">
            <v>0</v>
          </cell>
          <cell r="BY327">
            <v>0</v>
          </cell>
          <cell r="BZ327">
            <v>2000</v>
          </cell>
          <cell r="CA327">
            <v>2000</v>
          </cell>
          <cell r="CB327">
            <v>4300</v>
          </cell>
          <cell r="CC327">
            <v>4004000</v>
          </cell>
        </row>
        <row r="328">
          <cell r="A328" t="str">
            <v>노.CRM1</v>
          </cell>
          <cell r="B328" t="str">
            <v>국산</v>
          </cell>
          <cell r="C328" t="str">
            <v>원통형</v>
          </cell>
          <cell r="D328" t="str">
            <v>Cell</v>
          </cell>
          <cell r="E328" t="str">
            <v>018650</v>
          </cell>
          <cell r="F328" t="str">
            <v>018650S3</v>
          </cell>
          <cell r="G328" t="str">
            <v>018650S3</v>
          </cell>
          <cell r="H328" t="str">
            <v>Asustek</v>
          </cell>
          <cell r="I328" t="str">
            <v>STL</v>
          </cell>
          <cell r="J328" t="str">
            <v>직수출</v>
          </cell>
          <cell r="K328" t="str">
            <v>USD</v>
          </cell>
          <cell r="L328" t="str">
            <v>대만</v>
          </cell>
          <cell r="M328" t="str">
            <v>라희관</v>
          </cell>
          <cell r="N328">
            <v>1</v>
          </cell>
          <cell r="O328" t="str">
            <v>노트북</v>
          </cell>
          <cell r="P328" t="str">
            <v>연결기준</v>
          </cell>
          <cell r="X328">
            <v>0</v>
          </cell>
          <cell r="Z328">
            <v>0</v>
          </cell>
          <cell r="AA328">
            <v>0</v>
          </cell>
          <cell r="AC328">
            <v>0</v>
          </cell>
          <cell r="AH328">
            <v>0</v>
          </cell>
          <cell r="AL328">
            <v>2.15</v>
          </cell>
          <cell r="AM328">
            <v>2100</v>
          </cell>
          <cell r="AN328">
            <v>2100</v>
          </cell>
          <cell r="AO328">
            <v>4515</v>
          </cell>
          <cell r="AP328">
            <v>4174000</v>
          </cell>
          <cell r="AQ328">
            <v>2.3199999999999998</v>
          </cell>
          <cell r="AR328">
            <v>160000</v>
          </cell>
          <cell r="AS328">
            <v>160000</v>
          </cell>
          <cell r="AT328">
            <v>371200</v>
          </cell>
          <cell r="AU328">
            <v>343360000</v>
          </cell>
          <cell r="AV328">
            <v>2.3199999999999998</v>
          </cell>
          <cell r="AW328">
            <v>500000</v>
          </cell>
          <cell r="AX328">
            <v>500000</v>
          </cell>
          <cell r="AY328">
            <v>1160000</v>
          </cell>
          <cell r="AZ328">
            <v>1067200000</v>
          </cell>
          <cell r="BA328">
            <v>2.3199999999999998</v>
          </cell>
          <cell r="BB328">
            <v>600000</v>
          </cell>
          <cell r="BC328">
            <v>600000</v>
          </cell>
          <cell r="BD328">
            <v>1392000</v>
          </cell>
          <cell r="BE328">
            <v>1280640000</v>
          </cell>
          <cell r="BF328">
            <v>2.3199999999999998</v>
          </cell>
          <cell r="BG328">
            <v>700000</v>
          </cell>
          <cell r="BH328">
            <v>700000</v>
          </cell>
          <cell r="BI328">
            <v>1624000</v>
          </cell>
          <cell r="BJ328">
            <v>1494080000</v>
          </cell>
          <cell r="BK328">
            <v>2.3199999999999998</v>
          </cell>
          <cell r="BL328">
            <v>300000</v>
          </cell>
          <cell r="BM328">
            <v>300000</v>
          </cell>
          <cell r="BN328">
            <v>696000</v>
          </cell>
          <cell r="BO328">
            <v>643800000</v>
          </cell>
          <cell r="BP328">
            <v>2.3199999999999998</v>
          </cell>
          <cell r="BQ328">
            <v>300000</v>
          </cell>
          <cell r="BR328">
            <v>300000</v>
          </cell>
          <cell r="BS328">
            <v>696000</v>
          </cell>
          <cell r="BT328">
            <v>643800000</v>
          </cell>
          <cell r="BU328">
            <v>2.3199999999999998</v>
          </cell>
          <cell r="BV328">
            <v>300000</v>
          </cell>
          <cell r="BW328">
            <v>300000</v>
          </cell>
          <cell r="BX328">
            <v>696000</v>
          </cell>
          <cell r="BY328">
            <v>643800000</v>
          </cell>
          <cell r="BZ328">
            <v>2862100</v>
          </cell>
          <cell r="CA328">
            <v>2862100</v>
          </cell>
          <cell r="CB328">
            <v>6639715</v>
          </cell>
          <cell r="CC328">
            <v>6120854000</v>
          </cell>
        </row>
        <row r="329">
          <cell r="A329" t="str">
            <v>노.CRM1</v>
          </cell>
          <cell r="B329" t="str">
            <v>CN</v>
          </cell>
          <cell r="C329" t="str">
            <v>상품</v>
          </cell>
          <cell r="D329" t="str">
            <v>Cell</v>
          </cell>
          <cell r="E329" t="str">
            <v>018650</v>
          </cell>
          <cell r="F329" t="str">
            <v>018650S3</v>
          </cell>
          <cell r="G329" t="str">
            <v>018650S3</v>
          </cell>
          <cell r="H329" t="str">
            <v>Asustek</v>
          </cell>
          <cell r="I329" t="str">
            <v>STL</v>
          </cell>
          <cell r="J329" t="str">
            <v>직수출</v>
          </cell>
          <cell r="K329" t="str">
            <v>USD</v>
          </cell>
          <cell r="L329" t="str">
            <v>대만</v>
          </cell>
          <cell r="M329" t="str">
            <v>라희관</v>
          </cell>
          <cell r="N329">
            <v>1</v>
          </cell>
          <cell r="O329" t="str">
            <v>노트북</v>
          </cell>
          <cell r="P329" t="str">
            <v>연결기준</v>
          </cell>
          <cell r="AL329">
            <v>2.15</v>
          </cell>
          <cell r="AM329">
            <v>500000</v>
          </cell>
          <cell r="AN329">
            <v>500000</v>
          </cell>
          <cell r="AO329">
            <v>1075000</v>
          </cell>
          <cell r="AP329">
            <v>996600000</v>
          </cell>
          <cell r="AR329">
            <v>0</v>
          </cell>
          <cell r="AT329">
            <v>0</v>
          </cell>
          <cell r="AU329">
            <v>0</v>
          </cell>
          <cell r="AW329">
            <v>0</v>
          </cell>
          <cell r="AY329">
            <v>0</v>
          </cell>
          <cell r="AZ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2.3199999999999998</v>
          </cell>
          <cell r="BG329">
            <v>0</v>
          </cell>
          <cell r="BI329">
            <v>0</v>
          </cell>
          <cell r="BJ329">
            <v>0</v>
          </cell>
          <cell r="BK329">
            <v>2.3199999999999998</v>
          </cell>
          <cell r="BL329">
            <v>0</v>
          </cell>
          <cell r="BN329">
            <v>0</v>
          </cell>
          <cell r="BO329">
            <v>0</v>
          </cell>
          <cell r="BP329">
            <v>2.3199999999999998</v>
          </cell>
          <cell r="BQ329">
            <v>0</v>
          </cell>
          <cell r="BS329">
            <v>0</v>
          </cell>
          <cell r="BT329">
            <v>0</v>
          </cell>
          <cell r="BU329">
            <v>2.3199999999999998</v>
          </cell>
          <cell r="BV329">
            <v>0</v>
          </cell>
          <cell r="BX329">
            <v>0</v>
          </cell>
          <cell r="BY329">
            <v>0</v>
          </cell>
          <cell r="BZ329">
            <v>500000</v>
          </cell>
          <cell r="CA329">
            <v>500000</v>
          </cell>
          <cell r="CB329">
            <v>1075000</v>
          </cell>
          <cell r="CC329">
            <v>996600000</v>
          </cell>
        </row>
        <row r="330">
          <cell r="A330" t="str">
            <v>노.CRM1</v>
          </cell>
          <cell r="B330" t="str">
            <v>국산</v>
          </cell>
          <cell r="C330" t="str">
            <v>원통형</v>
          </cell>
          <cell r="D330" t="str">
            <v>Cell</v>
          </cell>
          <cell r="E330" t="str">
            <v>018650</v>
          </cell>
          <cell r="F330" t="str">
            <v>018650S3</v>
          </cell>
          <cell r="G330" t="str">
            <v>018650S3</v>
          </cell>
          <cell r="H330" t="str">
            <v>Asustek</v>
          </cell>
          <cell r="I330" t="str">
            <v>Celxpert(Arris)</v>
          </cell>
          <cell r="J330" t="str">
            <v>직수출</v>
          </cell>
          <cell r="K330" t="str">
            <v>USD</v>
          </cell>
          <cell r="L330" t="str">
            <v>대만</v>
          </cell>
          <cell r="M330" t="str">
            <v>라희관</v>
          </cell>
          <cell r="N330">
            <v>1</v>
          </cell>
          <cell r="O330" t="str">
            <v>노트북</v>
          </cell>
          <cell r="P330" t="str">
            <v>연결기준</v>
          </cell>
          <cell r="AB330">
            <v>2.15</v>
          </cell>
          <cell r="AC330">
            <v>4000</v>
          </cell>
          <cell r="AD330">
            <v>4000</v>
          </cell>
          <cell r="AE330">
            <v>8600</v>
          </cell>
          <cell r="AF330">
            <v>8092000</v>
          </cell>
          <cell r="AH330">
            <v>0</v>
          </cell>
          <cell r="AL330">
            <v>2.15</v>
          </cell>
          <cell r="AM330">
            <v>320</v>
          </cell>
          <cell r="AN330">
            <v>320</v>
          </cell>
          <cell r="AO330">
            <v>688</v>
          </cell>
          <cell r="AP330">
            <v>637000</v>
          </cell>
          <cell r="AQ330">
            <v>2.27</v>
          </cell>
          <cell r="AR330">
            <v>0</v>
          </cell>
          <cell r="AT330">
            <v>0</v>
          </cell>
          <cell r="AU330">
            <v>0</v>
          </cell>
          <cell r="AV330">
            <v>2.27</v>
          </cell>
          <cell r="AW330">
            <v>0</v>
          </cell>
          <cell r="AY330">
            <v>0</v>
          </cell>
          <cell r="AZ330">
            <v>0</v>
          </cell>
          <cell r="BA330">
            <v>2.27</v>
          </cell>
          <cell r="BB330">
            <v>200000</v>
          </cell>
          <cell r="BC330">
            <v>200000</v>
          </cell>
          <cell r="BD330">
            <v>454000</v>
          </cell>
          <cell r="BE330">
            <v>417680000</v>
          </cell>
          <cell r="BF330">
            <v>2.27</v>
          </cell>
          <cell r="BG330">
            <v>200000</v>
          </cell>
          <cell r="BH330">
            <v>200000</v>
          </cell>
          <cell r="BI330">
            <v>454000</v>
          </cell>
          <cell r="BJ330">
            <v>417680000</v>
          </cell>
          <cell r="BK330">
            <v>2.27</v>
          </cell>
          <cell r="BL330">
            <v>0</v>
          </cell>
          <cell r="BN330">
            <v>0</v>
          </cell>
          <cell r="BO330">
            <v>0</v>
          </cell>
          <cell r="BP330">
            <v>2.27</v>
          </cell>
          <cell r="BQ330">
            <v>0</v>
          </cell>
          <cell r="BS330">
            <v>0</v>
          </cell>
          <cell r="BT330">
            <v>0</v>
          </cell>
          <cell r="BU330">
            <v>2.27</v>
          </cell>
          <cell r="BV330">
            <v>0</v>
          </cell>
          <cell r="BX330">
            <v>0</v>
          </cell>
          <cell r="BY330">
            <v>0</v>
          </cell>
          <cell r="BZ330">
            <v>404320</v>
          </cell>
          <cell r="CA330">
            <v>404320</v>
          </cell>
          <cell r="CB330">
            <v>917288</v>
          </cell>
          <cell r="CC330">
            <v>844089000</v>
          </cell>
        </row>
        <row r="331">
          <cell r="A331" t="str">
            <v>노.CRM1</v>
          </cell>
          <cell r="B331" t="str">
            <v>국산</v>
          </cell>
          <cell r="C331" t="str">
            <v>원통형</v>
          </cell>
          <cell r="D331" t="str">
            <v>Cell</v>
          </cell>
          <cell r="E331" t="str">
            <v>018650</v>
          </cell>
          <cell r="F331" t="str">
            <v>018650B2</v>
          </cell>
          <cell r="G331" t="str">
            <v>018650B2</v>
          </cell>
          <cell r="H331" t="str">
            <v>Asustek</v>
          </cell>
          <cell r="I331" t="str">
            <v>Celxpert</v>
          </cell>
          <cell r="J331" t="str">
            <v>직수출</v>
          </cell>
          <cell r="K331" t="str">
            <v>USD</v>
          </cell>
          <cell r="L331" t="str">
            <v>대만</v>
          </cell>
          <cell r="M331" t="str">
            <v>라희관</v>
          </cell>
          <cell r="N331">
            <v>1</v>
          </cell>
          <cell r="O331" t="str">
            <v>노트북</v>
          </cell>
          <cell r="P331" t="str">
            <v>연결기준</v>
          </cell>
          <cell r="R331">
            <v>3.0687500000000001</v>
          </cell>
          <cell r="S331">
            <v>4000</v>
          </cell>
          <cell r="T331">
            <v>4000</v>
          </cell>
          <cell r="U331">
            <v>12275</v>
          </cell>
          <cell r="V331">
            <v>11495000</v>
          </cell>
          <cell r="W331">
            <v>3.08</v>
          </cell>
          <cell r="X331">
            <v>30000</v>
          </cell>
          <cell r="Y331">
            <v>30000</v>
          </cell>
          <cell r="Z331">
            <v>92400</v>
          </cell>
          <cell r="AA331">
            <v>86380000</v>
          </cell>
          <cell r="AC331">
            <v>0</v>
          </cell>
          <cell r="AH331">
            <v>0</v>
          </cell>
          <cell r="AL331">
            <v>3.08</v>
          </cell>
          <cell r="AM331">
            <v>45000</v>
          </cell>
          <cell r="AN331">
            <v>45000</v>
          </cell>
          <cell r="AO331">
            <v>138600</v>
          </cell>
          <cell r="AP331">
            <v>128122000</v>
          </cell>
          <cell r="AQ331">
            <v>3.31</v>
          </cell>
          <cell r="AR331">
            <v>100000</v>
          </cell>
          <cell r="AS331">
            <v>100000</v>
          </cell>
          <cell r="AT331">
            <v>331000</v>
          </cell>
          <cell r="AU331">
            <v>306175000</v>
          </cell>
          <cell r="AV331">
            <v>3.31</v>
          </cell>
          <cell r="AW331">
            <v>150000</v>
          </cell>
          <cell r="AX331">
            <v>150000</v>
          </cell>
          <cell r="AY331">
            <v>496500</v>
          </cell>
          <cell r="AZ331">
            <v>456780000</v>
          </cell>
          <cell r="BA331">
            <v>3.31</v>
          </cell>
          <cell r="BB331">
            <v>150000</v>
          </cell>
          <cell r="BC331">
            <v>150000</v>
          </cell>
          <cell r="BD331">
            <v>496500</v>
          </cell>
          <cell r="BE331">
            <v>456780000</v>
          </cell>
          <cell r="BF331">
            <v>3.31</v>
          </cell>
          <cell r="BG331">
            <v>150000</v>
          </cell>
          <cell r="BH331">
            <v>150000</v>
          </cell>
          <cell r="BI331">
            <v>496500</v>
          </cell>
          <cell r="BJ331">
            <v>456780000</v>
          </cell>
          <cell r="BK331">
            <v>3.31</v>
          </cell>
          <cell r="BL331">
            <v>200000</v>
          </cell>
          <cell r="BM331">
            <v>200000</v>
          </cell>
          <cell r="BN331">
            <v>662000</v>
          </cell>
          <cell r="BO331">
            <v>612350000</v>
          </cell>
          <cell r="BP331">
            <v>3.31</v>
          </cell>
          <cell r="BQ331">
            <v>200000</v>
          </cell>
          <cell r="BR331">
            <v>200000</v>
          </cell>
          <cell r="BS331">
            <v>662000</v>
          </cell>
          <cell r="BT331">
            <v>612350000</v>
          </cell>
          <cell r="BU331">
            <v>3.31</v>
          </cell>
          <cell r="BV331">
            <v>150000</v>
          </cell>
          <cell r="BW331">
            <v>150000</v>
          </cell>
          <cell r="BX331">
            <v>496500</v>
          </cell>
          <cell r="BY331">
            <v>459262500</v>
          </cell>
          <cell r="BZ331">
            <v>1179000</v>
          </cell>
          <cell r="CA331">
            <v>1179000</v>
          </cell>
          <cell r="CB331">
            <v>3884275</v>
          </cell>
          <cell r="CC331">
            <v>3586474500</v>
          </cell>
        </row>
        <row r="332">
          <cell r="A332" t="str">
            <v>노.CRM1</v>
          </cell>
          <cell r="B332" t="str">
            <v>국산</v>
          </cell>
          <cell r="C332" t="str">
            <v>원통형</v>
          </cell>
          <cell r="D332" t="str">
            <v>Cell</v>
          </cell>
          <cell r="E332" t="str">
            <v>018650</v>
          </cell>
          <cell r="F332" t="str">
            <v>018650B2</v>
          </cell>
          <cell r="G332" t="str">
            <v>018650B2</v>
          </cell>
          <cell r="H332" t="str">
            <v>Asustek</v>
          </cell>
          <cell r="I332" t="str">
            <v>STL</v>
          </cell>
          <cell r="J332" t="str">
            <v>직수출</v>
          </cell>
          <cell r="K332" t="str">
            <v>USD</v>
          </cell>
          <cell r="L332" t="str">
            <v>대만</v>
          </cell>
          <cell r="M332" t="str">
            <v>라희관</v>
          </cell>
          <cell r="N332">
            <v>1</v>
          </cell>
          <cell r="O332" t="str">
            <v>노트북</v>
          </cell>
          <cell r="P332" t="str">
            <v>연결기준</v>
          </cell>
          <cell r="W332">
            <v>3.05</v>
          </cell>
          <cell r="X332">
            <v>5800</v>
          </cell>
          <cell r="Y332">
            <v>5800</v>
          </cell>
          <cell r="Z332">
            <v>17690</v>
          </cell>
          <cell r="AA332">
            <v>16540000</v>
          </cell>
          <cell r="AC332">
            <v>0</v>
          </cell>
          <cell r="AH332">
            <v>0</v>
          </cell>
          <cell r="AM332">
            <v>0</v>
          </cell>
          <cell r="AQ332">
            <v>3.29</v>
          </cell>
          <cell r="AR332">
            <v>30200</v>
          </cell>
          <cell r="AS332">
            <v>30200</v>
          </cell>
          <cell r="AT332">
            <v>99358</v>
          </cell>
          <cell r="AU332">
            <v>91906150</v>
          </cell>
          <cell r="AV332">
            <v>3.29</v>
          </cell>
          <cell r="AW332">
            <v>30000</v>
          </cell>
          <cell r="AX332">
            <v>30000</v>
          </cell>
          <cell r="AY332">
            <v>98700</v>
          </cell>
          <cell r="AZ332">
            <v>90804000</v>
          </cell>
          <cell r="BA332">
            <v>3.29</v>
          </cell>
          <cell r="BB332">
            <v>30000</v>
          </cell>
          <cell r="BC332">
            <v>30000</v>
          </cell>
          <cell r="BD332">
            <v>98700</v>
          </cell>
          <cell r="BE332">
            <v>90804000</v>
          </cell>
          <cell r="BF332">
            <v>3.29</v>
          </cell>
          <cell r="BG332">
            <v>30000</v>
          </cell>
          <cell r="BH332">
            <v>30000</v>
          </cell>
          <cell r="BI332">
            <v>98700</v>
          </cell>
          <cell r="BJ332">
            <v>90804000</v>
          </cell>
          <cell r="BK332">
            <v>3.29</v>
          </cell>
          <cell r="BL332">
            <v>0</v>
          </cell>
          <cell r="BN332">
            <v>0</v>
          </cell>
          <cell r="BO332">
            <v>0</v>
          </cell>
          <cell r="BP332">
            <v>3.29</v>
          </cell>
          <cell r="BQ332">
            <v>0</v>
          </cell>
          <cell r="BS332">
            <v>0</v>
          </cell>
          <cell r="BT332">
            <v>0</v>
          </cell>
          <cell r="BU332">
            <v>3.29</v>
          </cell>
          <cell r="BV332">
            <v>0</v>
          </cell>
          <cell r="BX332">
            <v>0</v>
          </cell>
          <cell r="BY332">
            <v>0</v>
          </cell>
          <cell r="BZ332">
            <v>126000</v>
          </cell>
          <cell r="CA332">
            <v>126000</v>
          </cell>
          <cell r="CB332">
            <v>413148</v>
          </cell>
          <cell r="CC332">
            <v>380858150</v>
          </cell>
        </row>
        <row r="333">
          <cell r="A333" t="str">
            <v>노.CRM1</v>
          </cell>
          <cell r="B333" t="str">
            <v>국산</v>
          </cell>
          <cell r="C333" t="str">
            <v>원통형</v>
          </cell>
          <cell r="D333" t="str">
            <v>Cell</v>
          </cell>
          <cell r="E333" t="str">
            <v>018650</v>
          </cell>
          <cell r="F333" t="str">
            <v>018650A2</v>
          </cell>
          <cell r="G333" t="str">
            <v>018650A2</v>
          </cell>
          <cell r="H333" t="str">
            <v>Asustek</v>
          </cell>
          <cell r="I333" t="str">
            <v>Celxpert</v>
          </cell>
          <cell r="J333" t="str">
            <v>직수출</v>
          </cell>
          <cell r="K333" t="str">
            <v>USD</v>
          </cell>
          <cell r="L333" t="str">
            <v>대만</v>
          </cell>
          <cell r="M333" t="str">
            <v>라희관</v>
          </cell>
          <cell r="N333">
            <v>1</v>
          </cell>
          <cell r="O333" t="str">
            <v>노트북</v>
          </cell>
          <cell r="P333" t="str">
            <v>연결기준</v>
          </cell>
          <cell r="R333">
            <v>2.5049999999999999</v>
          </cell>
          <cell r="S333">
            <v>80000</v>
          </cell>
          <cell r="T333">
            <v>80000</v>
          </cell>
          <cell r="U333">
            <v>200400</v>
          </cell>
          <cell r="V333">
            <v>187347000</v>
          </cell>
          <cell r="W333">
            <v>2.4900000000000002</v>
          </cell>
          <cell r="X333">
            <v>294000</v>
          </cell>
          <cell r="Y333">
            <v>294000</v>
          </cell>
          <cell r="Z333">
            <v>732060</v>
          </cell>
          <cell r="AA333">
            <v>686573000</v>
          </cell>
          <cell r="AB333">
            <v>2.4900000000000002</v>
          </cell>
          <cell r="AC333">
            <v>664000</v>
          </cell>
          <cell r="AD333">
            <v>664000</v>
          </cell>
          <cell r="AE333">
            <v>1653360</v>
          </cell>
          <cell r="AF333">
            <v>1559188000</v>
          </cell>
          <cell r="AG333">
            <v>2.48</v>
          </cell>
          <cell r="AH333">
            <v>600000</v>
          </cell>
          <cell r="AI333">
            <v>600000</v>
          </cell>
          <cell r="AJ333">
            <v>1488000</v>
          </cell>
          <cell r="AK333">
            <v>1388140000</v>
          </cell>
          <cell r="AL333">
            <v>2.48</v>
          </cell>
          <cell r="AM333">
            <v>600000</v>
          </cell>
          <cell r="AN333">
            <v>600000</v>
          </cell>
          <cell r="AO333">
            <v>1488000</v>
          </cell>
          <cell r="AP333">
            <v>1379982000</v>
          </cell>
          <cell r="AQ333">
            <v>2.67</v>
          </cell>
          <cell r="AR333">
            <v>600000</v>
          </cell>
          <cell r="AS333">
            <v>600000</v>
          </cell>
          <cell r="AT333">
            <v>1602000</v>
          </cell>
          <cell r="AU333">
            <v>1481850000</v>
          </cell>
          <cell r="AV333">
            <v>2.67</v>
          </cell>
          <cell r="AW333">
            <v>600000</v>
          </cell>
          <cell r="AX333">
            <v>600000</v>
          </cell>
          <cell r="AY333">
            <v>1602000</v>
          </cell>
          <cell r="AZ333">
            <v>1473840000</v>
          </cell>
          <cell r="BA333">
            <v>2.67</v>
          </cell>
          <cell r="BB333">
            <v>450000</v>
          </cell>
          <cell r="BC333">
            <v>450000</v>
          </cell>
          <cell r="BD333">
            <v>1201500</v>
          </cell>
          <cell r="BE333">
            <v>1105380000</v>
          </cell>
          <cell r="BF333">
            <v>2.67</v>
          </cell>
          <cell r="BG333">
            <v>500000</v>
          </cell>
          <cell r="BH333">
            <v>500000</v>
          </cell>
          <cell r="BI333">
            <v>1335000</v>
          </cell>
          <cell r="BJ333">
            <v>1228200000</v>
          </cell>
          <cell r="BK333">
            <v>2.67</v>
          </cell>
          <cell r="BL333">
            <v>350000</v>
          </cell>
          <cell r="BM333">
            <v>350000</v>
          </cell>
          <cell r="BN333">
            <v>934500</v>
          </cell>
          <cell r="BO333">
            <v>864412500</v>
          </cell>
          <cell r="BP333">
            <v>2.67</v>
          </cell>
          <cell r="BQ333">
            <v>350000</v>
          </cell>
          <cell r="BR333">
            <v>350000</v>
          </cell>
          <cell r="BS333">
            <v>934500</v>
          </cell>
          <cell r="BT333">
            <v>864412500</v>
          </cell>
          <cell r="BU333">
            <v>2.67</v>
          </cell>
          <cell r="BV333">
            <v>350000</v>
          </cell>
          <cell r="BW333">
            <v>350000</v>
          </cell>
          <cell r="BX333">
            <v>934500</v>
          </cell>
          <cell r="BY333">
            <v>864412500</v>
          </cell>
          <cell r="BZ333">
            <v>5438000</v>
          </cell>
          <cell r="CA333">
            <v>5438000</v>
          </cell>
          <cell r="CB333">
            <v>14105820</v>
          </cell>
          <cell r="CC333">
            <v>13083737500</v>
          </cell>
        </row>
        <row r="334">
          <cell r="A334" t="str">
            <v>노.CRM1</v>
          </cell>
          <cell r="B334" t="str">
            <v>국산</v>
          </cell>
          <cell r="C334" t="str">
            <v>원통형</v>
          </cell>
          <cell r="D334" t="str">
            <v>Cell</v>
          </cell>
          <cell r="E334" t="str">
            <v>018650</v>
          </cell>
          <cell r="F334" t="str">
            <v>018650A2</v>
          </cell>
          <cell r="G334" t="str">
            <v>018650A2</v>
          </cell>
          <cell r="H334" t="str">
            <v>Asustek</v>
          </cell>
          <cell r="I334" t="str">
            <v>STL</v>
          </cell>
          <cell r="J334" t="str">
            <v>직수출</v>
          </cell>
          <cell r="K334" t="str">
            <v>USD</v>
          </cell>
          <cell r="L334" t="str">
            <v>대만</v>
          </cell>
          <cell r="M334" t="str">
            <v>라희관</v>
          </cell>
          <cell r="N334">
            <v>1</v>
          </cell>
          <cell r="O334" t="str">
            <v>노트북</v>
          </cell>
          <cell r="P334" t="str">
            <v>연결기준</v>
          </cell>
          <cell r="W334">
            <v>2.5299999999999998</v>
          </cell>
          <cell r="X334">
            <v>12000</v>
          </cell>
          <cell r="Y334">
            <v>12000</v>
          </cell>
          <cell r="Z334">
            <v>30360</v>
          </cell>
          <cell r="AA334">
            <v>28523000</v>
          </cell>
          <cell r="AB334">
            <v>2.5299999999999998</v>
          </cell>
          <cell r="AC334">
            <v>30000</v>
          </cell>
          <cell r="AD334">
            <v>30000</v>
          </cell>
          <cell r="AE334">
            <v>75900</v>
          </cell>
          <cell r="AF334">
            <v>71126000</v>
          </cell>
          <cell r="AG334">
            <v>2.5299999999999998</v>
          </cell>
          <cell r="AH334">
            <v>5200</v>
          </cell>
          <cell r="AI334">
            <v>5200</v>
          </cell>
          <cell r="AJ334">
            <v>13156</v>
          </cell>
          <cell r="AK334">
            <v>12236000</v>
          </cell>
          <cell r="AL334">
            <v>2.5299999999999998</v>
          </cell>
          <cell r="AM334">
            <v>1200</v>
          </cell>
          <cell r="AN334">
            <v>1200</v>
          </cell>
          <cell r="AO334">
            <v>3036</v>
          </cell>
          <cell r="AP334">
            <v>2808000</v>
          </cell>
          <cell r="AQ334">
            <v>2.73</v>
          </cell>
          <cell r="AR334">
            <v>30000</v>
          </cell>
          <cell r="AS334">
            <v>30000</v>
          </cell>
          <cell r="AT334">
            <v>81900</v>
          </cell>
          <cell r="AU334">
            <v>75757500</v>
          </cell>
          <cell r="AV334">
            <v>2.73</v>
          </cell>
          <cell r="AW334">
            <v>30000</v>
          </cell>
          <cell r="AX334">
            <v>30000</v>
          </cell>
          <cell r="AY334">
            <v>81900</v>
          </cell>
          <cell r="AZ334">
            <v>75348000</v>
          </cell>
          <cell r="BA334">
            <v>2.73</v>
          </cell>
          <cell r="BB334">
            <v>30000</v>
          </cell>
          <cell r="BC334">
            <v>30000</v>
          </cell>
          <cell r="BD334">
            <v>81900</v>
          </cell>
          <cell r="BE334">
            <v>75348000</v>
          </cell>
          <cell r="BF334">
            <v>2.73</v>
          </cell>
          <cell r="BG334">
            <v>30000</v>
          </cell>
          <cell r="BH334">
            <v>30000</v>
          </cell>
          <cell r="BI334">
            <v>81900</v>
          </cell>
          <cell r="BJ334">
            <v>75348000</v>
          </cell>
          <cell r="BK334">
            <v>2.73</v>
          </cell>
          <cell r="BL334">
            <v>0</v>
          </cell>
          <cell r="BN334">
            <v>0</v>
          </cell>
          <cell r="BO334">
            <v>0</v>
          </cell>
          <cell r="BP334">
            <v>2.73</v>
          </cell>
          <cell r="BQ334">
            <v>0</v>
          </cell>
          <cell r="BS334">
            <v>0</v>
          </cell>
          <cell r="BT334">
            <v>0</v>
          </cell>
          <cell r="BU334">
            <v>2.73</v>
          </cell>
          <cell r="BV334">
            <v>0</v>
          </cell>
          <cell r="BX334">
            <v>0</v>
          </cell>
          <cell r="BY334">
            <v>0</v>
          </cell>
          <cell r="BZ334">
            <v>168400</v>
          </cell>
          <cell r="CA334">
            <v>168400</v>
          </cell>
          <cell r="CB334">
            <v>450052</v>
          </cell>
          <cell r="CC334">
            <v>416494500</v>
          </cell>
        </row>
        <row r="335">
          <cell r="A335" t="str">
            <v>노.CRM1</v>
          </cell>
          <cell r="B335" t="str">
            <v>국산</v>
          </cell>
          <cell r="C335" t="str">
            <v>원통형</v>
          </cell>
          <cell r="D335" t="str">
            <v>Cell</v>
          </cell>
          <cell r="E335" t="str">
            <v>018650</v>
          </cell>
          <cell r="F335" t="str">
            <v>018650S2</v>
          </cell>
          <cell r="G335" t="str">
            <v>018650S2</v>
          </cell>
          <cell r="H335" t="str">
            <v>Uniwill</v>
          </cell>
          <cell r="I335" t="str">
            <v>GLW</v>
          </cell>
          <cell r="J335" t="str">
            <v>직수출</v>
          </cell>
          <cell r="K335" t="str">
            <v>USD</v>
          </cell>
          <cell r="L335" t="str">
            <v>대만</v>
          </cell>
          <cell r="M335" t="str">
            <v>이정원</v>
          </cell>
          <cell r="N335">
            <v>1</v>
          </cell>
          <cell r="O335" t="str">
            <v>노트북</v>
          </cell>
          <cell r="P335" t="str">
            <v>연결기준</v>
          </cell>
          <cell r="S335">
            <v>0</v>
          </cell>
          <cell r="X335">
            <v>0</v>
          </cell>
          <cell r="AC335">
            <v>0</v>
          </cell>
          <cell r="AH335">
            <v>0</v>
          </cell>
          <cell r="AL335">
            <v>2.12</v>
          </cell>
          <cell r="AM335">
            <v>40000</v>
          </cell>
          <cell r="AN335">
            <v>40000</v>
          </cell>
          <cell r="AO335">
            <v>84800</v>
          </cell>
          <cell r="AP335">
            <v>78516000</v>
          </cell>
          <cell r="AQ335">
            <v>2.29</v>
          </cell>
          <cell r="AR335">
            <v>0</v>
          </cell>
          <cell r="AT335">
            <v>0</v>
          </cell>
          <cell r="AU335">
            <v>0</v>
          </cell>
          <cell r="AV335">
            <v>2.29</v>
          </cell>
          <cell r="AW335">
            <v>0</v>
          </cell>
          <cell r="AY335">
            <v>0</v>
          </cell>
          <cell r="AZ335">
            <v>0</v>
          </cell>
          <cell r="BA335">
            <v>2.29</v>
          </cell>
          <cell r="BB335">
            <v>0</v>
          </cell>
          <cell r="BD335">
            <v>0</v>
          </cell>
          <cell r="BE335">
            <v>0</v>
          </cell>
          <cell r="BF335">
            <v>2.29</v>
          </cell>
          <cell r="BG335">
            <v>0</v>
          </cell>
          <cell r="BI335">
            <v>0</v>
          </cell>
          <cell r="BJ335">
            <v>0</v>
          </cell>
          <cell r="BK335">
            <v>2.29</v>
          </cell>
          <cell r="BL335">
            <v>0</v>
          </cell>
          <cell r="BN335">
            <v>0</v>
          </cell>
          <cell r="BO335">
            <v>0</v>
          </cell>
          <cell r="BP335">
            <v>2.29</v>
          </cell>
          <cell r="BQ335">
            <v>0</v>
          </cell>
          <cell r="BS335">
            <v>0</v>
          </cell>
          <cell r="BT335">
            <v>0</v>
          </cell>
          <cell r="BU335">
            <v>2.29</v>
          </cell>
          <cell r="BV335">
            <v>0</v>
          </cell>
          <cell r="BX335">
            <v>0</v>
          </cell>
          <cell r="BY335">
            <v>0</v>
          </cell>
          <cell r="BZ335">
            <v>40000</v>
          </cell>
          <cell r="CA335">
            <v>40000</v>
          </cell>
          <cell r="CB335">
            <v>84800</v>
          </cell>
          <cell r="CC335">
            <v>78516000</v>
          </cell>
        </row>
        <row r="336">
          <cell r="A336" t="str">
            <v>노.CRM1</v>
          </cell>
          <cell r="B336" t="str">
            <v>CN</v>
          </cell>
          <cell r="C336" t="str">
            <v>상품</v>
          </cell>
          <cell r="D336" t="str">
            <v>Cell</v>
          </cell>
          <cell r="E336" t="str">
            <v>018650</v>
          </cell>
          <cell r="F336" t="str">
            <v>018650S2</v>
          </cell>
          <cell r="G336" t="str">
            <v>018650S2</v>
          </cell>
          <cell r="H336" t="str">
            <v>Uniwill</v>
          </cell>
          <cell r="I336" t="str">
            <v>GLW</v>
          </cell>
          <cell r="J336" t="str">
            <v>직수출</v>
          </cell>
          <cell r="K336" t="str">
            <v>USD</v>
          </cell>
          <cell r="L336" t="str">
            <v>대만</v>
          </cell>
          <cell r="M336" t="str">
            <v>이정원</v>
          </cell>
          <cell r="N336">
            <v>1</v>
          </cell>
          <cell r="O336" t="str">
            <v>노트북</v>
          </cell>
          <cell r="P336" t="str">
            <v>연결기준</v>
          </cell>
          <cell r="W336">
            <v>2.12</v>
          </cell>
          <cell r="X336">
            <v>40000</v>
          </cell>
          <cell r="Y336">
            <v>40000</v>
          </cell>
          <cell r="Z336">
            <v>84800</v>
          </cell>
          <cell r="AA336">
            <v>79568000</v>
          </cell>
          <cell r="AC336">
            <v>0</v>
          </cell>
          <cell r="AH336">
            <v>0</v>
          </cell>
          <cell r="AM336">
            <v>0</v>
          </cell>
          <cell r="AQ336">
            <v>2.29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2.29</v>
          </cell>
          <cell r="AW336">
            <v>0</v>
          </cell>
          <cell r="AY336">
            <v>0</v>
          </cell>
          <cell r="AZ336">
            <v>0</v>
          </cell>
          <cell r="BA336">
            <v>2.29</v>
          </cell>
          <cell r="BB336">
            <v>0</v>
          </cell>
          <cell r="BD336">
            <v>0</v>
          </cell>
          <cell r="BE336">
            <v>0</v>
          </cell>
          <cell r="BF336">
            <v>2.29</v>
          </cell>
          <cell r="BG336">
            <v>0</v>
          </cell>
          <cell r="BI336">
            <v>0</v>
          </cell>
          <cell r="BJ336">
            <v>0</v>
          </cell>
          <cell r="BK336">
            <v>2.29</v>
          </cell>
          <cell r="BL336">
            <v>0</v>
          </cell>
          <cell r="BN336">
            <v>0</v>
          </cell>
          <cell r="BO336">
            <v>0</v>
          </cell>
          <cell r="BP336">
            <v>2.29</v>
          </cell>
          <cell r="BQ336">
            <v>0</v>
          </cell>
          <cell r="BS336">
            <v>0</v>
          </cell>
          <cell r="BT336">
            <v>0</v>
          </cell>
          <cell r="BU336">
            <v>2.29</v>
          </cell>
          <cell r="BV336">
            <v>0</v>
          </cell>
          <cell r="BX336">
            <v>0</v>
          </cell>
          <cell r="BY336">
            <v>0</v>
          </cell>
          <cell r="BZ336">
            <v>40000</v>
          </cell>
          <cell r="CA336">
            <v>40000</v>
          </cell>
          <cell r="CB336">
            <v>84800</v>
          </cell>
          <cell r="CC336">
            <v>79568000</v>
          </cell>
        </row>
        <row r="337">
          <cell r="A337" t="str">
            <v>노.CRM1</v>
          </cell>
          <cell r="B337" t="str">
            <v>CN</v>
          </cell>
          <cell r="C337" t="str">
            <v>상품</v>
          </cell>
          <cell r="D337" t="str">
            <v>Cell</v>
          </cell>
          <cell r="E337" t="str">
            <v>018650</v>
          </cell>
          <cell r="F337" t="str">
            <v>018650S3</v>
          </cell>
          <cell r="G337" t="str">
            <v>018650S3</v>
          </cell>
          <cell r="H337" t="str">
            <v>Uniwill</v>
          </cell>
          <cell r="I337" t="str">
            <v>Celxpert</v>
          </cell>
          <cell r="J337" t="str">
            <v>직수출</v>
          </cell>
          <cell r="K337" t="str">
            <v>USD</v>
          </cell>
          <cell r="L337" t="str">
            <v>대만</v>
          </cell>
          <cell r="M337" t="str">
            <v>이정원</v>
          </cell>
          <cell r="N337">
            <v>1</v>
          </cell>
          <cell r="O337" t="str">
            <v>노트북</v>
          </cell>
          <cell r="P337" t="str">
            <v>연결기준</v>
          </cell>
          <cell r="S337">
            <v>0</v>
          </cell>
          <cell r="X337">
            <v>0</v>
          </cell>
          <cell r="AB337">
            <v>2.15</v>
          </cell>
          <cell r="AC337">
            <v>3900</v>
          </cell>
          <cell r="AD337">
            <v>3900</v>
          </cell>
          <cell r="AE337">
            <v>8385</v>
          </cell>
          <cell r="AF337">
            <v>7951000</v>
          </cell>
          <cell r="AG337">
            <v>2.12</v>
          </cell>
          <cell r="AH337">
            <v>3000</v>
          </cell>
          <cell r="AI337">
            <v>3000</v>
          </cell>
          <cell r="AJ337">
            <v>6360</v>
          </cell>
          <cell r="AK337">
            <v>5958000</v>
          </cell>
          <cell r="AL337">
            <v>2.15</v>
          </cell>
          <cell r="AM337">
            <v>102300</v>
          </cell>
          <cell r="AN337">
            <v>102300</v>
          </cell>
          <cell r="AO337">
            <v>219945</v>
          </cell>
          <cell r="AP337">
            <v>204608000</v>
          </cell>
          <cell r="AQ337">
            <v>2.3199999999999998</v>
          </cell>
          <cell r="AR337">
            <v>430000</v>
          </cell>
          <cell r="AS337">
            <v>430000</v>
          </cell>
          <cell r="AT337">
            <v>997599.99999999988</v>
          </cell>
          <cell r="AU337">
            <v>922779999.99999988</v>
          </cell>
          <cell r="AV337">
            <v>2.3199999999999998</v>
          </cell>
          <cell r="AW337">
            <v>450000</v>
          </cell>
          <cell r="AX337">
            <v>450000</v>
          </cell>
          <cell r="AY337">
            <v>1043999.9999999999</v>
          </cell>
          <cell r="AZ337">
            <v>960479999.99999988</v>
          </cell>
          <cell r="BA337">
            <v>2.3199999999999998</v>
          </cell>
          <cell r="BB337">
            <v>550000</v>
          </cell>
          <cell r="BC337">
            <v>550000</v>
          </cell>
          <cell r="BD337">
            <v>1276000</v>
          </cell>
          <cell r="BE337">
            <v>1173920000</v>
          </cell>
          <cell r="BF337">
            <v>2.3199999999999998</v>
          </cell>
          <cell r="BG337">
            <v>600000</v>
          </cell>
          <cell r="BH337">
            <v>600000</v>
          </cell>
          <cell r="BI337">
            <v>1392000</v>
          </cell>
          <cell r="BJ337">
            <v>1280640000</v>
          </cell>
          <cell r="BK337">
            <v>2.3199999999999998</v>
          </cell>
          <cell r="BL337">
            <v>500000</v>
          </cell>
          <cell r="BM337">
            <v>500000</v>
          </cell>
          <cell r="BN337">
            <v>1160000</v>
          </cell>
          <cell r="BO337">
            <v>1073000000</v>
          </cell>
          <cell r="BP337">
            <v>2.3199999999999998</v>
          </cell>
          <cell r="BQ337">
            <v>500000</v>
          </cell>
          <cell r="BR337">
            <v>500000</v>
          </cell>
          <cell r="BS337">
            <v>1160000</v>
          </cell>
          <cell r="BT337">
            <v>1073000000</v>
          </cell>
          <cell r="BU337">
            <v>2.3199999999999998</v>
          </cell>
          <cell r="BV337">
            <v>400000</v>
          </cell>
          <cell r="BW337">
            <v>400000</v>
          </cell>
          <cell r="BX337">
            <v>927999.99999999988</v>
          </cell>
          <cell r="BY337">
            <v>858399999.99999988</v>
          </cell>
          <cell r="BZ337">
            <v>3539200</v>
          </cell>
          <cell r="CA337">
            <v>3539200</v>
          </cell>
          <cell r="CB337">
            <v>8192290</v>
          </cell>
          <cell r="CC337">
            <v>7560737000</v>
          </cell>
        </row>
        <row r="338">
          <cell r="A338" t="str">
            <v>노.CRM1</v>
          </cell>
          <cell r="B338" t="str">
            <v>국산</v>
          </cell>
          <cell r="C338" t="str">
            <v>원통형</v>
          </cell>
          <cell r="D338" t="str">
            <v>Cell</v>
          </cell>
          <cell r="E338" t="str">
            <v>018650</v>
          </cell>
          <cell r="F338" t="str">
            <v>018650A2</v>
          </cell>
          <cell r="G338" t="str">
            <v>018650A2</v>
          </cell>
          <cell r="H338" t="str">
            <v>Uniwill</v>
          </cell>
          <cell r="I338" t="str">
            <v>GLW</v>
          </cell>
          <cell r="J338" t="str">
            <v>직수출</v>
          </cell>
          <cell r="K338" t="str">
            <v>USD</v>
          </cell>
          <cell r="L338" t="str">
            <v>대만</v>
          </cell>
          <cell r="M338" t="str">
            <v>이정원</v>
          </cell>
          <cell r="N338">
            <v>1</v>
          </cell>
          <cell r="O338" t="str">
            <v>노트북</v>
          </cell>
          <cell r="P338" t="str">
            <v>연결기준</v>
          </cell>
          <cell r="S338">
            <v>0</v>
          </cell>
          <cell r="W338">
            <v>2.65</v>
          </cell>
          <cell r="X338">
            <v>3000</v>
          </cell>
          <cell r="Y338">
            <v>3000</v>
          </cell>
          <cell r="Z338">
            <v>7950</v>
          </cell>
          <cell r="AA338">
            <v>7458000</v>
          </cell>
          <cell r="AC338">
            <v>0</v>
          </cell>
          <cell r="AH338">
            <v>0</v>
          </cell>
          <cell r="AL338">
            <v>2.65</v>
          </cell>
          <cell r="AM338">
            <v>14000</v>
          </cell>
          <cell r="AN338">
            <v>14000</v>
          </cell>
          <cell r="AO338">
            <v>37100</v>
          </cell>
          <cell r="AP338">
            <v>34499000</v>
          </cell>
          <cell r="AQ338">
            <v>2.82</v>
          </cell>
          <cell r="AR338">
            <v>20000</v>
          </cell>
          <cell r="AS338">
            <v>20000</v>
          </cell>
          <cell r="AT338">
            <v>56400</v>
          </cell>
          <cell r="AU338">
            <v>52170000</v>
          </cell>
          <cell r="AV338">
            <v>2.82</v>
          </cell>
          <cell r="AW338">
            <v>0</v>
          </cell>
          <cell r="AY338">
            <v>0</v>
          </cell>
          <cell r="AZ338">
            <v>0</v>
          </cell>
          <cell r="BA338">
            <v>2.82</v>
          </cell>
          <cell r="BB338">
            <v>20000</v>
          </cell>
          <cell r="BC338">
            <v>20000</v>
          </cell>
          <cell r="BD338">
            <v>56400</v>
          </cell>
          <cell r="BE338">
            <v>51888000</v>
          </cell>
          <cell r="BF338">
            <v>2.82</v>
          </cell>
          <cell r="BG338">
            <v>20000</v>
          </cell>
          <cell r="BH338">
            <v>20000</v>
          </cell>
          <cell r="BI338">
            <v>56400</v>
          </cell>
          <cell r="BJ338">
            <v>51888000</v>
          </cell>
          <cell r="BK338">
            <v>2.82</v>
          </cell>
          <cell r="BL338">
            <v>20000</v>
          </cell>
          <cell r="BM338">
            <v>20000</v>
          </cell>
          <cell r="BN338">
            <v>56400</v>
          </cell>
          <cell r="BO338">
            <v>52170000</v>
          </cell>
          <cell r="BP338">
            <v>2.82</v>
          </cell>
          <cell r="BQ338">
            <v>20000</v>
          </cell>
          <cell r="BR338">
            <v>20000</v>
          </cell>
          <cell r="BS338">
            <v>56400</v>
          </cell>
          <cell r="BT338">
            <v>52170000</v>
          </cell>
          <cell r="BU338">
            <v>2.82</v>
          </cell>
          <cell r="BV338">
            <v>20000</v>
          </cell>
          <cell r="BW338">
            <v>20000</v>
          </cell>
          <cell r="BX338">
            <v>56400</v>
          </cell>
          <cell r="BY338">
            <v>52170000</v>
          </cell>
          <cell r="BZ338">
            <v>137000</v>
          </cell>
          <cell r="CA338">
            <v>137000</v>
          </cell>
          <cell r="CB338">
            <v>383450</v>
          </cell>
          <cell r="CC338">
            <v>354413000</v>
          </cell>
        </row>
        <row r="339">
          <cell r="A339" t="str">
            <v>노.CRM1</v>
          </cell>
          <cell r="B339" t="str">
            <v>국산</v>
          </cell>
          <cell r="C339" t="str">
            <v>원통형</v>
          </cell>
          <cell r="D339" t="str">
            <v>Cell</v>
          </cell>
          <cell r="E339" t="str">
            <v>018650</v>
          </cell>
          <cell r="F339" t="str">
            <v>018650P2</v>
          </cell>
          <cell r="G339" t="str">
            <v>018650P2</v>
          </cell>
          <cell r="H339" t="str">
            <v>Uniwill</v>
          </cell>
          <cell r="I339" t="str">
            <v>GLW</v>
          </cell>
          <cell r="J339" t="str">
            <v>직수출</v>
          </cell>
          <cell r="K339" t="str">
            <v>USD</v>
          </cell>
          <cell r="L339" t="str">
            <v>대만</v>
          </cell>
          <cell r="M339" t="str">
            <v>이정원</v>
          </cell>
          <cell r="N339">
            <v>1</v>
          </cell>
          <cell r="O339" t="str">
            <v>노트북</v>
          </cell>
          <cell r="P339" t="str">
            <v>연결기준</v>
          </cell>
          <cell r="S339">
            <v>0</v>
          </cell>
          <cell r="X339">
            <v>0</v>
          </cell>
          <cell r="AB339">
            <v>2</v>
          </cell>
          <cell r="AC339">
            <v>120000</v>
          </cell>
          <cell r="AD339">
            <v>120000</v>
          </cell>
          <cell r="AE339">
            <v>240000</v>
          </cell>
          <cell r="AF339">
            <v>227424000</v>
          </cell>
          <cell r="AG339">
            <v>1.98</v>
          </cell>
          <cell r="AH339">
            <v>625000</v>
          </cell>
          <cell r="AI339">
            <v>625000</v>
          </cell>
          <cell r="AJ339">
            <v>1237500</v>
          </cell>
          <cell r="AK339">
            <v>1156235000</v>
          </cell>
          <cell r="AL339">
            <v>1.98</v>
          </cell>
          <cell r="AM339">
            <v>260000</v>
          </cell>
          <cell r="AN339">
            <v>260000</v>
          </cell>
          <cell r="AO339">
            <v>514800</v>
          </cell>
          <cell r="AP339">
            <v>478629000</v>
          </cell>
          <cell r="AQ339">
            <v>1.98</v>
          </cell>
          <cell r="AR339">
            <v>208000</v>
          </cell>
          <cell r="AS339">
            <v>208000</v>
          </cell>
          <cell r="AT339">
            <v>411840</v>
          </cell>
          <cell r="AU339">
            <v>380952000</v>
          </cell>
          <cell r="AV339">
            <v>1.98</v>
          </cell>
          <cell r="AW339">
            <v>0</v>
          </cell>
          <cell r="AY339">
            <v>0</v>
          </cell>
          <cell r="AZ339">
            <v>0</v>
          </cell>
          <cell r="BA339">
            <v>1.98</v>
          </cell>
          <cell r="BB339">
            <v>0</v>
          </cell>
          <cell r="BD339">
            <v>0</v>
          </cell>
          <cell r="BE339">
            <v>0</v>
          </cell>
          <cell r="BF339">
            <v>1.98</v>
          </cell>
          <cell r="BG339">
            <v>0</v>
          </cell>
          <cell r="BI339">
            <v>0</v>
          </cell>
          <cell r="BJ339">
            <v>0</v>
          </cell>
          <cell r="BK339">
            <v>1.98</v>
          </cell>
          <cell r="BL339">
            <v>0</v>
          </cell>
          <cell r="BN339">
            <v>0</v>
          </cell>
          <cell r="BO339">
            <v>0</v>
          </cell>
          <cell r="BP339">
            <v>1.98</v>
          </cell>
          <cell r="BQ339">
            <v>0</v>
          </cell>
          <cell r="BS339">
            <v>0</v>
          </cell>
          <cell r="BT339">
            <v>0</v>
          </cell>
          <cell r="BU339">
            <v>1.98</v>
          </cell>
          <cell r="BV339">
            <v>0</v>
          </cell>
          <cell r="BX339">
            <v>0</v>
          </cell>
          <cell r="BY339">
            <v>0</v>
          </cell>
          <cell r="BZ339">
            <v>1213000</v>
          </cell>
          <cell r="CA339">
            <v>1213000</v>
          </cell>
          <cell r="CB339">
            <v>2404140</v>
          </cell>
          <cell r="CC339">
            <v>2243240000</v>
          </cell>
        </row>
        <row r="340">
          <cell r="A340" t="str">
            <v>노.CRM1</v>
          </cell>
          <cell r="B340" t="str">
            <v>CN</v>
          </cell>
          <cell r="C340" t="str">
            <v>상품</v>
          </cell>
          <cell r="D340" t="str">
            <v>Cell</v>
          </cell>
          <cell r="E340" t="str">
            <v>018650</v>
          </cell>
          <cell r="F340" t="str">
            <v>018650P2</v>
          </cell>
          <cell r="G340" t="str">
            <v>018650P2</v>
          </cell>
          <cell r="H340" t="str">
            <v>Uniwill</v>
          </cell>
          <cell r="I340" t="str">
            <v>GLW</v>
          </cell>
          <cell r="J340" t="str">
            <v>직수출</v>
          </cell>
          <cell r="K340" t="str">
            <v>USD</v>
          </cell>
          <cell r="L340" t="str">
            <v>대만</v>
          </cell>
          <cell r="M340" t="str">
            <v>이정원</v>
          </cell>
          <cell r="N340">
            <v>1</v>
          </cell>
          <cell r="O340" t="str">
            <v>노트북</v>
          </cell>
          <cell r="P340" t="str">
            <v>연결기준</v>
          </cell>
          <cell r="R340">
            <v>1.98</v>
          </cell>
          <cell r="S340">
            <v>230000</v>
          </cell>
          <cell r="T340">
            <v>230000</v>
          </cell>
          <cell r="U340">
            <v>455400</v>
          </cell>
          <cell r="V340">
            <v>427153000</v>
          </cell>
          <cell r="W340">
            <v>1.98</v>
          </cell>
          <cell r="X340">
            <v>450000</v>
          </cell>
          <cell r="Y340">
            <v>450000</v>
          </cell>
          <cell r="Z340">
            <v>891000</v>
          </cell>
          <cell r="AA340">
            <v>833802000</v>
          </cell>
          <cell r="AB340">
            <v>1.98</v>
          </cell>
          <cell r="AC340">
            <v>260000</v>
          </cell>
          <cell r="AD340">
            <v>260000</v>
          </cell>
          <cell r="AE340">
            <v>514800</v>
          </cell>
          <cell r="AF340">
            <v>487036000</v>
          </cell>
          <cell r="AG340">
            <v>1.98</v>
          </cell>
          <cell r="AH340">
            <v>80000</v>
          </cell>
          <cell r="AI340">
            <v>80000</v>
          </cell>
          <cell r="AJ340">
            <v>158400</v>
          </cell>
          <cell r="AK340">
            <v>147217000</v>
          </cell>
          <cell r="AL340">
            <v>1.98</v>
          </cell>
          <cell r="AM340">
            <v>5000</v>
          </cell>
          <cell r="AN340">
            <v>5000</v>
          </cell>
          <cell r="AO340">
            <v>9900</v>
          </cell>
          <cell r="AP340">
            <v>9139000</v>
          </cell>
          <cell r="AR340">
            <v>0</v>
          </cell>
          <cell r="AT340">
            <v>0</v>
          </cell>
          <cell r="AU340">
            <v>0</v>
          </cell>
          <cell r="AW340">
            <v>0</v>
          </cell>
          <cell r="AY340">
            <v>0</v>
          </cell>
          <cell r="AZ340">
            <v>0</v>
          </cell>
          <cell r="BB340">
            <v>0</v>
          </cell>
          <cell r="BD340">
            <v>0</v>
          </cell>
          <cell r="BE340">
            <v>0</v>
          </cell>
          <cell r="BF340">
            <v>0.1</v>
          </cell>
          <cell r="BG340">
            <v>0</v>
          </cell>
          <cell r="BI340">
            <v>0</v>
          </cell>
          <cell r="BJ340">
            <v>0</v>
          </cell>
          <cell r="BK340">
            <v>0.1</v>
          </cell>
          <cell r="BL340">
            <v>0</v>
          </cell>
          <cell r="BN340">
            <v>0</v>
          </cell>
          <cell r="BO340">
            <v>0</v>
          </cell>
          <cell r="BP340">
            <v>0.1</v>
          </cell>
          <cell r="BQ340">
            <v>0</v>
          </cell>
          <cell r="BS340">
            <v>0</v>
          </cell>
          <cell r="BT340">
            <v>0</v>
          </cell>
          <cell r="BU340">
            <v>0.1</v>
          </cell>
          <cell r="BV340">
            <v>0</v>
          </cell>
          <cell r="BX340">
            <v>0</v>
          </cell>
          <cell r="BY340">
            <v>0</v>
          </cell>
          <cell r="BZ340">
            <v>1025000</v>
          </cell>
          <cell r="CA340">
            <v>1025000</v>
          </cell>
          <cell r="CB340">
            <v>2029500</v>
          </cell>
          <cell r="CC340">
            <v>1904347000</v>
          </cell>
        </row>
        <row r="341">
          <cell r="A341" t="str">
            <v>노.CRM1</v>
          </cell>
          <cell r="B341" t="str">
            <v>CN</v>
          </cell>
          <cell r="C341" t="str">
            <v>상품</v>
          </cell>
          <cell r="D341" t="str">
            <v>Cell</v>
          </cell>
          <cell r="E341" t="str">
            <v>018650</v>
          </cell>
          <cell r="F341" t="str">
            <v>018650P2</v>
          </cell>
          <cell r="G341" t="str">
            <v>018650P2</v>
          </cell>
          <cell r="H341" t="str">
            <v>Uniwill</v>
          </cell>
          <cell r="I341" t="str">
            <v>Celxpert</v>
          </cell>
          <cell r="J341" t="str">
            <v>직수출</v>
          </cell>
          <cell r="K341" t="str">
            <v>USD</v>
          </cell>
          <cell r="L341" t="str">
            <v>대만</v>
          </cell>
          <cell r="M341" t="str">
            <v>이정원</v>
          </cell>
          <cell r="N341">
            <v>1</v>
          </cell>
          <cell r="O341" t="str">
            <v>노트북</v>
          </cell>
          <cell r="P341" t="str">
            <v>연결기준</v>
          </cell>
          <cell r="W341">
            <v>2</v>
          </cell>
          <cell r="X341">
            <v>120000</v>
          </cell>
          <cell r="Y341">
            <v>120000</v>
          </cell>
          <cell r="Z341">
            <v>240000</v>
          </cell>
          <cell r="AA341">
            <v>225192000</v>
          </cell>
          <cell r="AB341">
            <v>2</v>
          </cell>
          <cell r="AC341">
            <v>100000</v>
          </cell>
          <cell r="AD341">
            <v>100000</v>
          </cell>
          <cell r="AE341">
            <v>200000</v>
          </cell>
          <cell r="AF341">
            <v>189360000</v>
          </cell>
          <cell r="AH341">
            <v>0</v>
          </cell>
          <cell r="AM341">
            <v>0</v>
          </cell>
          <cell r="AR341">
            <v>0</v>
          </cell>
          <cell r="AT341">
            <v>0</v>
          </cell>
          <cell r="AU341">
            <v>0</v>
          </cell>
          <cell r="AW341">
            <v>0</v>
          </cell>
          <cell r="AY341">
            <v>0</v>
          </cell>
          <cell r="AZ341">
            <v>0</v>
          </cell>
          <cell r="BB341">
            <v>0</v>
          </cell>
          <cell r="BD341">
            <v>0</v>
          </cell>
          <cell r="BE341">
            <v>0</v>
          </cell>
          <cell r="BF341">
            <v>0.1</v>
          </cell>
          <cell r="BG341">
            <v>0</v>
          </cell>
          <cell r="BI341">
            <v>0</v>
          </cell>
          <cell r="BJ341">
            <v>0</v>
          </cell>
          <cell r="BK341">
            <v>0.1</v>
          </cell>
          <cell r="BL341">
            <v>0</v>
          </cell>
          <cell r="BN341">
            <v>0</v>
          </cell>
          <cell r="BO341">
            <v>0</v>
          </cell>
          <cell r="BP341">
            <v>0.1</v>
          </cell>
          <cell r="BQ341">
            <v>0</v>
          </cell>
          <cell r="BS341">
            <v>0</v>
          </cell>
          <cell r="BT341">
            <v>0</v>
          </cell>
          <cell r="BU341">
            <v>0.1</v>
          </cell>
          <cell r="BV341">
            <v>0</v>
          </cell>
          <cell r="BX341">
            <v>0</v>
          </cell>
          <cell r="BY341">
            <v>0</v>
          </cell>
          <cell r="BZ341">
            <v>220000</v>
          </cell>
          <cell r="CA341">
            <v>220000</v>
          </cell>
          <cell r="CB341">
            <v>440000</v>
          </cell>
          <cell r="CC341">
            <v>414552000</v>
          </cell>
        </row>
        <row r="342">
          <cell r="A342" t="str">
            <v>노.CRM1</v>
          </cell>
          <cell r="B342" t="str">
            <v>국산</v>
          </cell>
          <cell r="C342" t="str">
            <v>원통형</v>
          </cell>
          <cell r="D342" t="str">
            <v>Cell</v>
          </cell>
          <cell r="E342" t="str">
            <v>018650</v>
          </cell>
          <cell r="F342" t="str">
            <v>018650B2</v>
          </cell>
          <cell r="G342" t="str">
            <v>018650B2</v>
          </cell>
          <cell r="H342" t="str">
            <v>Uniwill</v>
          </cell>
          <cell r="I342" t="str">
            <v>GLW</v>
          </cell>
          <cell r="J342" t="str">
            <v>직수출</v>
          </cell>
          <cell r="K342" t="str">
            <v>USD</v>
          </cell>
          <cell r="L342" t="str">
            <v>대만</v>
          </cell>
          <cell r="M342" t="str">
            <v>이정원</v>
          </cell>
          <cell r="N342">
            <v>1</v>
          </cell>
          <cell r="O342" t="str">
            <v>노트북</v>
          </cell>
          <cell r="P342" t="str">
            <v>연결기준</v>
          </cell>
          <cell r="W342">
            <v>3.15</v>
          </cell>
          <cell r="X342">
            <v>2000</v>
          </cell>
          <cell r="Y342">
            <v>2000</v>
          </cell>
          <cell r="Z342">
            <v>6300</v>
          </cell>
          <cell r="AA342">
            <v>5910000</v>
          </cell>
          <cell r="AC342">
            <v>0</v>
          </cell>
          <cell r="AH342">
            <v>0</v>
          </cell>
          <cell r="AM342">
            <v>0</v>
          </cell>
          <cell r="AQ342">
            <v>3.15</v>
          </cell>
          <cell r="AR342">
            <v>0</v>
          </cell>
          <cell r="AT342">
            <v>0</v>
          </cell>
          <cell r="AU342">
            <v>0</v>
          </cell>
          <cell r="AV342">
            <v>3.15</v>
          </cell>
          <cell r="AW342">
            <v>0</v>
          </cell>
          <cell r="AY342">
            <v>0</v>
          </cell>
          <cell r="AZ342">
            <v>0</v>
          </cell>
          <cell r="BA342">
            <v>3.15</v>
          </cell>
          <cell r="BB342">
            <v>0</v>
          </cell>
          <cell r="BD342">
            <v>0</v>
          </cell>
          <cell r="BE342">
            <v>0</v>
          </cell>
          <cell r="BG342">
            <v>0</v>
          </cell>
          <cell r="BI342">
            <v>0</v>
          </cell>
          <cell r="BJ342">
            <v>0</v>
          </cell>
          <cell r="BL342">
            <v>0</v>
          </cell>
          <cell r="BN342">
            <v>0</v>
          </cell>
          <cell r="BO342">
            <v>0</v>
          </cell>
          <cell r="BQ342">
            <v>0</v>
          </cell>
          <cell r="BS342">
            <v>0</v>
          </cell>
          <cell r="BT342">
            <v>0</v>
          </cell>
          <cell r="BV342">
            <v>0</v>
          </cell>
          <cell r="BX342">
            <v>0</v>
          </cell>
          <cell r="BY342">
            <v>0</v>
          </cell>
          <cell r="BZ342">
            <v>2000</v>
          </cell>
          <cell r="CA342">
            <v>2000</v>
          </cell>
          <cell r="CB342">
            <v>6300</v>
          </cell>
          <cell r="CC342">
            <v>5910000</v>
          </cell>
        </row>
        <row r="343">
          <cell r="A343" t="str">
            <v>노.CRM1</v>
          </cell>
          <cell r="B343" t="str">
            <v>국산</v>
          </cell>
          <cell r="C343" t="str">
            <v>각형</v>
          </cell>
          <cell r="D343" t="str">
            <v>Pack</v>
          </cell>
          <cell r="E343" t="str">
            <v>103450</v>
          </cell>
          <cell r="F343" t="str">
            <v>103450A1</v>
          </cell>
          <cell r="G343" t="str">
            <v>103450A1</v>
          </cell>
          <cell r="H343" t="str">
            <v>Lenovo</v>
          </cell>
          <cell r="I343" t="str">
            <v>Lenovo</v>
          </cell>
          <cell r="J343" t="str">
            <v>직수출</v>
          </cell>
          <cell r="K343" t="str">
            <v>USD</v>
          </cell>
          <cell r="L343" t="str">
            <v>중국</v>
          </cell>
          <cell r="M343" t="str">
            <v>권득용</v>
          </cell>
          <cell r="N343">
            <v>4</v>
          </cell>
          <cell r="O343" t="str">
            <v>노트북</v>
          </cell>
          <cell r="P343" t="str">
            <v>연결기준</v>
          </cell>
          <cell r="R343">
            <v>30.8997722095672</v>
          </cell>
          <cell r="S343">
            <v>3512</v>
          </cell>
          <cell r="T343">
            <v>878</v>
          </cell>
          <cell r="U343">
            <v>27130</v>
          </cell>
          <cell r="V343">
            <v>25513000</v>
          </cell>
          <cell r="W343">
            <v>30</v>
          </cell>
          <cell r="X343">
            <v>24</v>
          </cell>
          <cell r="Y343">
            <v>6</v>
          </cell>
          <cell r="Z343">
            <v>180</v>
          </cell>
          <cell r="AA343">
            <v>169000</v>
          </cell>
          <cell r="AB343">
            <v>30.9</v>
          </cell>
          <cell r="AC343">
            <v>4960</v>
          </cell>
          <cell r="AD343">
            <v>1240</v>
          </cell>
          <cell r="AE343">
            <v>38316</v>
          </cell>
          <cell r="AF343">
            <v>36032000</v>
          </cell>
          <cell r="AG343">
            <v>33.764383561643832</v>
          </cell>
          <cell r="AH343">
            <v>5840</v>
          </cell>
          <cell r="AI343">
            <v>1460</v>
          </cell>
          <cell r="AJ343">
            <v>49296</v>
          </cell>
          <cell r="AK343">
            <v>45779000</v>
          </cell>
          <cell r="AL343">
            <v>30.9</v>
          </cell>
          <cell r="AM343">
            <v>4080</v>
          </cell>
          <cell r="AN343">
            <v>1020</v>
          </cell>
          <cell r="AO343">
            <v>31518</v>
          </cell>
          <cell r="AP343">
            <v>29309000</v>
          </cell>
          <cell r="AQ343">
            <v>30.9</v>
          </cell>
          <cell r="AR343">
            <v>8000</v>
          </cell>
          <cell r="AS343">
            <v>2000</v>
          </cell>
          <cell r="AT343">
            <v>61800</v>
          </cell>
          <cell r="AU343">
            <v>57165000</v>
          </cell>
          <cell r="AV343">
            <v>30.9</v>
          </cell>
          <cell r="AW343">
            <v>8000</v>
          </cell>
          <cell r="AX343">
            <v>2000</v>
          </cell>
          <cell r="AY343">
            <v>61800</v>
          </cell>
          <cell r="AZ343">
            <v>56856000</v>
          </cell>
          <cell r="BA343">
            <v>30.9</v>
          </cell>
          <cell r="BB343">
            <v>12000</v>
          </cell>
          <cell r="BC343">
            <v>3000</v>
          </cell>
          <cell r="BD343">
            <v>92700</v>
          </cell>
          <cell r="BE343">
            <v>85284000</v>
          </cell>
          <cell r="BF343">
            <v>30.9</v>
          </cell>
          <cell r="BG343">
            <v>12000</v>
          </cell>
          <cell r="BH343">
            <v>3000</v>
          </cell>
          <cell r="BI343">
            <v>92700</v>
          </cell>
          <cell r="BJ343">
            <v>85284000</v>
          </cell>
          <cell r="BK343">
            <v>30.436499999999999</v>
          </cell>
          <cell r="BL343">
            <v>12000</v>
          </cell>
          <cell r="BM343">
            <v>3000</v>
          </cell>
          <cell r="BN343">
            <v>91309.5</v>
          </cell>
          <cell r="BO343">
            <v>84461287.5</v>
          </cell>
          <cell r="BP343">
            <v>30.436499999999999</v>
          </cell>
          <cell r="BQ343">
            <v>12000</v>
          </cell>
          <cell r="BR343">
            <v>3000</v>
          </cell>
          <cell r="BS343">
            <v>91309.5</v>
          </cell>
          <cell r="BT343">
            <v>84461287.5</v>
          </cell>
          <cell r="BU343">
            <v>30.436499999999999</v>
          </cell>
          <cell r="BV343">
            <v>12000</v>
          </cell>
          <cell r="BW343">
            <v>3000</v>
          </cell>
          <cell r="BX343">
            <v>91309.5</v>
          </cell>
          <cell r="BY343">
            <v>84461287.5</v>
          </cell>
          <cell r="BZ343">
            <v>94416</v>
          </cell>
          <cell r="CA343">
            <v>23604</v>
          </cell>
          <cell r="CB343">
            <v>729368.5</v>
          </cell>
          <cell r="CC343">
            <v>674774862.5</v>
          </cell>
        </row>
        <row r="344">
          <cell r="A344" t="str">
            <v>노.CRM1</v>
          </cell>
          <cell r="B344" t="str">
            <v>국산</v>
          </cell>
          <cell r="C344" t="str">
            <v>원통형</v>
          </cell>
          <cell r="D344" t="str">
            <v>Pack</v>
          </cell>
          <cell r="E344" t="str">
            <v>018650</v>
          </cell>
          <cell r="F344" t="str">
            <v>018650S2</v>
          </cell>
          <cell r="G344" t="str">
            <v>018650S2</v>
          </cell>
          <cell r="H344" t="str">
            <v>Lenovo</v>
          </cell>
          <cell r="I344" t="str">
            <v>Lenovo(Gemini)</v>
          </cell>
          <cell r="J344" t="str">
            <v>직수출</v>
          </cell>
          <cell r="K344" t="str">
            <v>USD</v>
          </cell>
          <cell r="L344" t="str">
            <v>중국</v>
          </cell>
          <cell r="M344" t="str">
            <v>권득용</v>
          </cell>
          <cell r="N344">
            <v>6</v>
          </cell>
          <cell r="O344" t="str">
            <v>노트북</v>
          </cell>
          <cell r="P344" t="str">
            <v>연결기준</v>
          </cell>
          <cell r="W344">
            <v>34</v>
          </cell>
          <cell r="X344">
            <v>2100</v>
          </cell>
          <cell r="Y344">
            <v>350</v>
          </cell>
          <cell r="Z344">
            <v>11900</v>
          </cell>
          <cell r="AA344">
            <v>11154000</v>
          </cell>
          <cell r="AB344">
            <v>34</v>
          </cell>
          <cell r="AC344">
            <v>1800</v>
          </cell>
          <cell r="AD344">
            <v>300</v>
          </cell>
          <cell r="AE344">
            <v>10200</v>
          </cell>
          <cell r="AF344">
            <v>9591000</v>
          </cell>
          <cell r="AG344">
            <v>34</v>
          </cell>
          <cell r="AH344">
            <v>600</v>
          </cell>
          <cell r="AI344">
            <v>100</v>
          </cell>
          <cell r="AJ344">
            <v>3400</v>
          </cell>
          <cell r="AK344">
            <v>3160000</v>
          </cell>
          <cell r="AM344">
            <v>0</v>
          </cell>
          <cell r="AR344">
            <v>0</v>
          </cell>
          <cell r="AT344">
            <v>0</v>
          </cell>
          <cell r="AU344">
            <v>0</v>
          </cell>
          <cell r="AW344">
            <v>0</v>
          </cell>
          <cell r="AY344">
            <v>0</v>
          </cell>
          <cell r="AZ344">
            <v>0</v>
          </cell>
          <cell r="BB344">
            <v>0</v>
          </cell>
          <cell r="BD344">
            <v>0</v>
          </cell>
          <cell r="BE344">
            <v>0</v>
          </cell>
          <cell r="BG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X344">
            <v>0</v>
          </cell>
          <cell r="BY344">
            <v>0</v>
          </cell>
          <cell r="BZ344">
            <v>4500</v>
          </cell>
          <cell r="CA344">
            <v>750</v>
          </cell>
          <cell r="CB344">
            <v>25500</v>
          </cell>
          <cell r="CC344">
            <v>23905000</v>
          </cell>
        </row>
        <row r="345">
          <cell r="A345" t="str">
            <v>노.CRM1</v>
          </cell>
          <cell r="B345" t="str">
            <v>국산</v>
          </cell>
          <cell r="C345" t="str">
            <v>원통형</v>
          </cell>
          <cell r="D345" t="str">
            <v>Pack</v>
          </cell>
          <cell r="E345" t="str">
            <v>018650</v>
          </cell>
          <cell r="F345" t="str">
            <v>018650B2</v>
          </cell>
          <cell r="G345" t="str">
            <v>018650B2</v>
          </cell>
          <cell r="H345" t="str">
            <v>Lenovo</v>
          </cell>
          <cell r="I345" t="str">
            <v>Lenovo</v>
          </cell>
          <cell r="J345" t="str">
            <v>직수출</v>
          </cell>
          <cell r="K345" t="str">
            <v>USD</v>
          </cell>
          <cell r="L345" t="str">
            <v>중국</v>
          </cell>
          <cell r="M345" t="str">
            <v>권득용</v>
          </cell>
          <cell r="N345">
            <v>6</v>
          </cell>
          <cell r="O345" t="str">
            <v>노트북</v>
          </cell>
          <cell r="P345" t="str">
            <v>연결기준</v>
          </cell>
          <cell r="S345">
            <v>0</v>
          </cell>
          <cell r="X345">
            <v>0</v>
          </cell>
          <cell r="AC345">
            <v>0</v>
          </cell>
          <cell r="AH345">
            <v>0</v>
          </cell>
          <cell r="AM345">
            <v>0</v>
          </cell>
          <cell r="AQ345">
            <v>31.45</v>
          </cell>
          <cell r="AR345">
            <v>0</v>
          </cell>
          <cell r="AT345">
            <v>0</v>
          </cell>
          <cell r="AU345">
            <v>0</v>
          </cell>
          <cell r="AV345">
            <v>30.978249999999999</v>
          </cell>
          <cell r="AW345">
            <v>0</v>
          </cell>
          <cell r="AY345">
            <v>0</v>
          </cell>
          <cell r="AZ345">
            <v>0</v>
          </cell>
          <cell r="BA345">
            <v>30.978249999999999</v>
          </cell>
          <cell r="BB345">
            <v>0</v>
          </cell>
          <cell r="BD345">
            <v>0</v>
          </cell>
          <cell r="BE345">
            <v>0</v>
          </cell>
          <cell r="BF345">
            <v>30.978249999999999</v>
          </cell>
          <cell r="BG345">
            <v>72000</v>
          </cell>
          <cell r="BH345">
            <v>12000</v>
          </cell>
          <cell r="BI345">
            <v>371739</v>
          </cell>
          <cell r="BJ345">
            <v>341999880</v>
          </cell>
          <cell r="BK345">
            <v>30.51357625</v>
          </cell>
          <cell r="BL345">
            <v>90000</v>
          </cell>
          <cell r="BM345">
            <v>15000</v>
          </cell>
          <cell r="BN345">
            <v>457703.64374999999</v>
          </cell>
          <cell r="BO345">
            <v>423375870.46875</v>
          </cell>
          <cell r="BP345">
            <v>30.51357625</v>
          </cell>
          <cell r="BQ345">
            <v>90000</v>
          </cell>
          <cell r="BR345">
            <v>15000</v>
          </cell>
          <cell r="BS345">
            <v>457703.64374999999</v>
          </cell>
          <cell r="BT345">
            <v>423375870.46875</v>
          </cell>
          <cell r="BU345">
            <v>30.51357625</v>
          </cell>
          <cell r="BV345">
            <v>90000</v>
          </cell>
          <cell r="BW345">
            <v>15000</v>
          </cell>
          <cell r="BX345">
            <v>457703.64374999999</v>
          </cell>
          <cell r="BY345">
            <v>423375870.46875</v>
          </cell>
          <cell r="BZ345">
            <v>342000</v>
          </cell>
          <cell r="CA345">
            <v>57000</v>
          </cell>
          <cell r="CB345">
            <v>1744849.9312500001</v>
          </cell>
          <cell r="CC345">
            <v>1612127491.40625</v>
          </cell>
        </row>
        <row r="346">
          <cell r="A346" t="str">
            <v>노.CRM1</v>
          </cell>
          <cell r="B346" t="str">
            <v>국산</v>
          </cell>
          <cell r="C346" t="str">
            <v>원통형</v>
          </cell>
          <cell r="D346" t="str">
            <v>Pack</v>
          </cell>
          <cell r="E346" t="str">
            <v>018650</v>
          </cell>
          <cell r="F346" t="str">
            <v>018650B2</v>
          </cell>
          <cell r="G346" t="str">
            <v>018650B2</v>
          </cell>
          <cell r="H346" t="str">
            <v>Lenovo</v>
          </cell>
          <cell r="I346" t="str">
            <v>Lenovo(Malibu)</v>
          </cell>
          <cell r="J346" t="str">
            <v>직수출</v>
          </cell>
          <cell r="K346" t="str">
            <v>USD</v>
          </cell>
          <cell r="L346" t="str">
            <v>중국</v>
          </cell>
          <cell r="M346" t="str">
            <v>권득용</v>
          </cell>
          <cell r="N346">
            <v>4</v>
          </cell>
          <cell r="O346" t="str">
            <v>노트북</v>
          </cell>
          <cell r="P346" t="str">
            <v>연결기준</v>
          </cell>
          <cell r="S346">
            <v>0</v>
          </cell>
          <cell r="W346">
            <v>31.923518164435947</v>
          </cell>
          <cell r="X346">
            <v>2092</v>
          </cell>
          <cell r="Y346">
            <v>523</v>
          </cell>
          <cell r="Z346">
            <v>16696</v>
          </cell>
          <cell r="AA346">
            <v>15666000</v>
          </cell>
          <cell r="AB346">
            <v>23.695035460992909</v>
          </cell>
          <cell r="AC346">
            <v>564</v>
          </cell>
          <cell r="AD346">
            <v>141</v>
          </cell>
          <cell r="AE346">
            <v>3341</v>
          </cell>
          <cell r="AF346">
            <v>3166000</v>
          </cell>
          <cell r="AG346">
            <v>21.4</v>
          </cell>
          <cell r="AH346">
            <v>80</v>
          </cell>
          <cell r="AI346">
            <v>20</v>
          </cell>
          <cell r="AJ346">
            <v>428</v>
          </cell>
          <cell r="AK346">
            <v>402000</v>
          </cell>
          <cell r="AM346">
            <v>0</v>
          </cell>
          <cell r="AQ346">
            <v>22</v>
          </cell>
          <cell r="AR346">
            <v>28000</v>
          </cell>
          <cell r="AS346">
            <v>7000</v>
          </cell>
          <cell r="AT346">
            <v>154000</v>
          </cell>
          <cell r="AU346">
            <v>142450000</v>
          </cell>
          <cell r="AV346">
            <v>22</v>
          </cell>
          <cell r="AW346">
            <v>48000</v>
          </cell>
          <cell r="AX346">
            <v>12000</v>
          </cell>
          <cell r="AY346">
            <v>264000</v>
          </cell>
          <cell r="AZ346">
            <v>242880000</v>
          </cell>
          <cell r="BA346">
            <v>22</v>
          </cell>
          <cell r="BB346">
            <v>80000</v>
          </cell>
          <cell r="BC346">
            <v>20000</v>
          </cell>
          <cell r="BD346">
            <v>440000</v>
          </cell>
          <cell r="BE346">
            <v>404800000</v>
          </cell>
          <cell r="BF346">
            <v>22</v>
          </cell>
          <cell r="BG346">
            <v>40000</v>
          </cell>
          <cell r="BH346">
            <v>10000</v>
          </cell>
          <cell r="BI346">
            <v>220000</v>
          </cell>
          <cell r="BJ346">
            <v>202400000</v>
          </cell>
          <cell r="BK346">
            <v>21.344950000000001</v>
          </cell>
          <cell r="BL346">
            <v>48000</v>
          </cell>
          <cell r="BM346">
            <v>12000</v>
          </cell>
          <cell r="BN346">
            <v>256139.40000000002</v>
          </cell>
          <cell r="BO346">
            <v>236928945.00000003</v>
          </cell>
          <cell r="BP346">
            <v>21.344950000000001</v>
          </cell>
          <cell r="BQ346">
            <v>48000</v>
          </cell>
          <cell r="BR346">
            <v>12000</v>
          </cell>
          <cell r="BS346">
            <v>256139.40000000002</v>
          </cell>
          <cell r="BT346">
            <v>236928945.00000003</v>
          </cell>
          <cell r="BU346">
            <v>21.344950000000001</v>
          </cell>
          <cell r="BV346">
            <v>48000</v>
          </cell>
          <cell r="BW346">
            <v>12000</v>
          </cell>
          <cell r="BX346">
            <v>256139.40000000002</v>
          </cell>
          <cell r="BY346">
            <v>236928945.00000003</v>
          </cell>
          <cell r="BZ346">
            <v>342736</v>
          </cell>
          <cell r="CA346">
            <v>85684</v>
          </cell>
          <cell r="CB346">
            <v>1866883.1999999997</v>
          </cell>
          <cell r="CC346">
            <v>1722550835</v>
          </cell>
        </row>
        <row r="347">
          <cell r="A347" t="str">
            <v>노.CRM1</v>
          </cell>
          <cell r="B347" t="str">
            <v>국산</v>
          </cell>
          <cell r="C347" t="str">
            <v>원통형</v>
          </cell>
          <cell r="D347" t="str">
            <v>Pack</v>
          </cell>
          <cell r="E347" t="str">
            <v>018650</v>
          </cell>
          <cell r="F347" t="str">
            <v>018650B2</v>
          </cell>
          <cell r="G347" t="str">
            <v>018650B2</v>
          </cell>
          <cell r="H347" t="str">
            <v>Lenovo</v>
          </cell>
          <cell r="I347" t="str">
            <v>Lenovo(F31)</v>
          </cell>
          <cell r="J347" t="str">
            <v>직수출</v>
          </cell>
          <cell r="K347" t="str">
            <v>USD</v>
          </cell>
          <cell r="L347" t="str">
            <v>중국</v>
          </cell>
          <cell r="M347" t="str">
            <v>권득용</v>
          </cell>
          <cell r="N347">
            <v>6</v>
          </cell>
          <cell r="O347" t="str">
            <v>노트북</v>
          </cell>
          <cell r="P347" t="str">
            <v>연결기준</v>
          </cell>
          <cell r="R347">
            <v>32.4</v>
          </cell>
          <cell r="S347">
            <v>270</v>
          </cell>
          <cell r="T347">
            <v>45</v>
          </cell>
          <cell r="U347">
            <v>1458</v>
          </cell>
          <cell r="V347">
            <v>1369000</v>
          </cell>
          <cell r="X347">
            <v>0</v>
          </cell>
          <cell r="AC347">
            <v>0</v>
          </cell>
          <cell r="AH347">
            <v>0</v>
          </cell>
          <cell r="AM347">
            <v>0</v>
          </cell>
          <cell r="AQ347">
            <v>32.4</v>
          </cell>
          <cell r="AR347">
            <v>24000</v>
          </cell>
          <cell r="AS347">
            <v>4000</v>
          </cell>
          <cell r="AT347">
            <v>129600</v>
          </cell>
          <cell r="AU347">
            <v>119880000</v>
          </cell>
          <cell r="AV347">
            <v>31.913999999999998</v>
          </cell>
          <cell r="AW347">
            <v>0</v>
          </cell>
          <cell r="AY347">
            <v>0</v>
          </cell>
          <cell r="AZ347">
            <v>0</v>
          </cell>
          <cell r="BA347">
            <v>31.913999999999998</v>
          </cell>
          <cell r="BB347">
            <v>0</v>
          </cell>
          <cell r="BD347">
            <v>0</v>
          </cell>
          <cell r="BE347">
            <v>0</v>
          </cell>
          <cell r="BF347">
            <v>31.913999999999998</v>
          </cell>
          <cell r="BG347">
            <v>48000</v>
          </cell>
          <cell r="BH347">
            <v>8000</v>
          </cell>
          <cell r="BI347">
            <v>255311.99999999997</v>
          </cell>
          <cell r="BJ347">
            <v>234887039.99999997</v>
          </cell>
          <cell r="BK347">
            <v>31.435289999999998</v>
          </cell>
          <cell r="BL347">
            <v>72000</v>
          </cell>
          <cell r="BM347">
            <v>12000</v>
          </cell>
          <cell r="BN347">
            <v>377223.48</v>
          </cell>
          <cell r="BO347">
            <v>348931719</v>
          </cell>
          <cell r="BP347">
            <v>31.435289999999998</v>
          </cell>
          <cell r="BQ347">
            <v>72000</v>
          </cell>
          <cell r="BR347">
            <v>12000</v>
          </cell>
          <cell r="BS347">
            <v>377223.48</v>
          </cell>
          <cell r="BT347">
            <v>348931719</v>
          </cell>
          <cell r="BU347">
            <v>31.435289999999998</v>
          </cell>
          <cell r="BV347">
            <v>72000</v>
          </cell>
          <cell r="BW347">
            <v>12000</v>
          </cell>
          <cell r="BX347">
            <v>377223.48</v>
          </cell>
          <cell r="BY347">
            <v>348931719</v>
          </cell>
          <cell r="BZ347">
            <v>288270</v>
          </cell>
          <cell r="CA347">
            <v>48045</v>
          </cell>
          <cell r="CB347">
            <v>1518040.44</v>
          </cell>
          <cell r="CC347">
            <v>1402931197</v>
          </cell>
        </row>
        <row r="348">
          <cell r="A348" t="str">
            <v>노.CRM1</v>
          </cell>
          <cell r="B348" t="str">
            <v>국산</v>
          </cell>
          <cell r="C348" t="str">
            <v>원통형</v>
          </cell>
          <cell r="D348" t="str">
            <v>Pack</v>
          </cell>
          <cell r="E348" t="str">
            <v>018650</v>
          </cell>
          <cell r="F348" t="str">
            <v>018650A2</v>
          </cell>
          <cell r="G348" t="str">
            <v>018650A2</v>
          </cell>
          <cell r="H348" t="str">
            <v>Lenovo</v>
          </cell>
          <cell r="I348" t="str">
            <v>Lenovo(Hima)</v>
          </cell>
          <cell r="J348" t="str">
            <v>직수출</v>
          </cell>
          <cell r="K348" t="str">
            <v>USD</v>
          </cell>
          <cell r="L348" t="str">
            <v>중국</v>
          </cell>
          <cell r="M348" t="str">
            <v>권득용</v>
          </cell>
          <cell r="N348">
            <v>6</v>
          </cell>
          <cell r="O348" t="str">
            <v>노트북</v>
          </cell>
          <cell r="P348" t="str">
            <v>연결기준</v>
          </cell>
          <cell r="S348">
            <v>0</v>
          </cell>
          <cell r="W348">
            <v>35</v>
          </cell>
          <cell r="X348">
            <v>1200</v>
          </cell>
          <cell r="Y348">
            <v>200</v>
          </cell>
          <cell r="Z348">
            <v>7000</v>
          </cell>
          <cell r="AA348">
            <v>6561000</v>
          </cell>
          <cell r="AB348">
            <v>29.187999999999999</v>
          </cell>
          <cell r="AC348">
            <v>72000</v>
          </cell>
          <cell r="AD348">
            <v>12000</v>
          </cell>
          <cell r="AE348">
            <v>350256</v>
          </cell>
          <cell r="AF348">
            <v>329346000</v>
          </cell>
          <cell r="AG348">
            <v>28.213627992633519</v>
          </cell>
          <cell r="AH348">
            <v>100998</v>
          </cell>
          <cell r="AI348">
            <v>16833</v>
          </cell>
          <cell r="AJ348">
            <v>474920</v>
          </cell>
          <cell r="AK348">
            <v>440285000</v>
          </cell>
          <cell r="AL348">
            <v>28.4</v>
          </cell>
          <cell r="AM348">
            <v>163200</v>
          </cell>
          <cell r="AN348">
            <v>27200</v>
          </cell>
          <cell r="AO348">
            <v>772480</v>
          </cell>
          <cell r="AP348">
            <v>717456000</v>
          </cell>
          <cell r="AQ348">
            <v>28.4</v>
          </cell>
          <cell r="AR348">
            <v>276000</v>
          </cell>
          <cell r="AS348">
            <v>46000</v>
          </cell>
          <cell r="AT348">
            <v>1306400</v>
          </cell>
          <cell r="AU348">
            <v>1208420000</v>
          </cell>
          <cell r="AV348">
            <v>27.973999999999997</v>
          </cell>
          <cell r="AW348">
            <v>231000</v>
          </cell>
          <cell r="AX348">
            <v>38500</v>
          </cell>
          <cell r="AY348">
            <v>1076998.9999999998</v>
          </cell>
          <cell r="AZ348">
            <v>990839079.99999976</v>
          </cell>
          <cell r="BA348">
            <v>27.973999999999997</v>
          </cell>
          <cell r="BB348">
            <v>90000</v>
          </cell>
          <cell r="BC348">
            <v>15000</v>
          </cell>
          <cell r="BD348">
            <v>419609.99999999994</v>
          </cell>
          <cell r="BE348">
            <v>386041199.99999994</v>
          </cell>
          <cell r="BF348">
            <v>27.973999999999997</v>
          </cell>
          <cell r="BG348">
            <v>0</v>
          </cell>
          <cell r="BI348">
            <v>0</v>
          </cell>
          <cell r="BJ348">
            <v>0</v>
          </cell>
          <cell r="BK348">
            <v>27.554389999999998</v>
          </cell>
          <cell r="BL348">
            <v>0</v>
          </cell>
          <cell r="BN348">
            <v>0</v>
          </cell>
          <cell r="BO348">
            <v>0</v>
          </cell>
          <cell r="BP348">
            <v>27.554389999999998</v>
          </cell>
          <cell r="BQ348">
            <v>0</v>
          </cell>
          <cell r="BS348">
            <v>0</v>
          </cell>
          <cell r="BT348">
            <v>0</v>
          </cell>
          <cell r="BU348">
            <v>27.554389999999998</v>
          </cell>
          <cell r="BV348">
            <v>0</v>
          </cell>
          <cell r="BX348">
            <v>0</v>
          </cell>
          <cell r="BY348">
            <v>0</v>
          </cell>
          <cell r="BZ348">
            <v>934398</v>
          </cell>
          <cell r="CA348">
            <v>155733</v>
          </cell>
          <cell r="CB348">
            <v>4407665</v>
          </cell>
          <cell r="CC348">
            <v>4078948280</v>
          </cell>
        </row>
        <row r="349">
          <cell r="A349" t="str">
            <v>노.CRM1</v>
          </cell>
          <cell r="B349" t="str">
            <v>국산</v>
          </cell>
          <cell r="C349" t="str">
            <v>원통형</v>
          </cell>
          <cell r="D349" t="str">
            <v>Pack</v>
          </cell>
          <cell r="E349" t="str">
            <v>018650</v>
          </cell>
          <cell r="F349" t="str">
            <v>018650A2</v>
          </cell>
          <cell r="G349" t="str">
            <v>018650A2</v>
          </cell>
          <cell r="H349" t="str">
            <v>Lenovo</v>
          </cell>
          <cell r="I349" t="str">
            <v>Lenovo(Tianshan2)</v>
          </cell>
          <cell r="J349" t="str">
            <v>직수출</v>
          </cell>
          <cell r="K349" t="str">
            <v>USD</v>
          </cell>
          <cell r="L349" t="str">
            <v>중국</v>
          </cell>
          <cell r="M349" t="str">
            <v>권득용</v>
          </cell>
          <cell r="N349">
            <v>6</v>
          </cell>
          <cell r="O349" t="str">
            <v>노트북</v>
          </cell>
          <cell r="P349" t="str">
            <v>연결기준</v>
          </cell>
          <cell r="AH349">
            <v>0</v>
          </cell>
          <cell r="AM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BK349">
            <v>0</v>
          </cell>
          <cell r="BP349">
            <v>0</v>
          </cell>
          <cell r="BU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</row>
        <row r="350">
          <cell r="A350" t="str">
            <v>노.CRM1</v>
          </cell>
          <cell r="B350" t="str">
            <v>국산</v>
          </cell>
          <cell r="C350" t="str">
            <v>원통형</v>
          </cell>
          <cell r="D350" t="str">
            <v>Pack</v>
          </cell>
          <cell r="E350" t="str">
            <v>018650</v>
          </cell>
          <cell r="F350" t="str">
            <v>018650A2</v>
          </cell>
          <cell r="G350" t="str">
            <v>018650A2</v>
          </cell>
          <cell r="H350" t="str">
            <v>Lenovo</v>
          </cell>
          <cell r="I350" t="str">
            <v>Lenovo(Everest)</v>
          </cell>
          <cell r="J350" t="str">
            <v>직수출</v>
          </cell>
          <cell r="K350" t="str">
            <v>USD</v>
          </cell>
          <cell r="L350" t="str">
            <v>중국</v>
          </cell>
          <cell r="M350" t="str">
            <v>권득용</v>
          </cell>
          <cell r="N350">
            <v>4</v>
          </cell>
          <cell r="O350" t="str">
            <v>노트북</v>
          </cell>
          <cell r="P350" t="str">
            <v>연결기준</v>
          </cell>
          <cell r="AG350">
            <v>23.1</v>
          </cell>
          <cell r="AH350">
            <v>200</v>
          </cell>
          <cell r="AI350">
            <v>50</v>
          </cell>
          <cell r="AJ350">
            <v>1155</v>
          </cell>
          <cell r="AK350">
            <v>1073000</v>
          </cell>
          <cell r="AM350">
            <v>0</v>
          </cell>
          <cell r="AQ350">
            <v>23.1</v>
          </cell>
          <cell r="AR350">
            <v>0</v>
          </cell>
          <cell r="AT350">
            <v>0</v>
          </cell>
          <cell r="AU350">
            <v>0</v>
          </cell>
          <cell r="AV350">
            <v>22.753500000000003</v>
          </cell>
          <cell r="AW350">
            <v>32000</v>
          </cell>
          <cell r="AX350">
            <v>8000</v>
          </cell>
          <cell r="AY350">
            <v>182028.00000000003</v>
          </cell>
          <cell r="AZ350">
            <v>167465760.00000003</v>
          </cell>
          <cell r="BA350">
            <v>22.753500000000003</v>
          </cell>
          <cell r="BB350">
            <v>0</v>
          </cell>
          <cell r="BD350">
            <v>0</v>
          </cell>
          <cell r="BE350">
            <v>0</v>
          </cell>
          <cell r="BF350">
            <v>22.753500000000003</v>
          </cell>
          <cell r="BG350">
            <v>8000</v>
          </cell>
          <cell r="BH350">
            <v>2000</v>
          </cell>
          <cell r="BI350">
            <v>45507.000000000007</v>
          </cell>
          <cell r="BJ350">
            <v>41866440.000000007</v>
          </cell>
          <cell r="BK350">
            <v>22.412197500000001</v>
          </cell>
          <cell r="BL350">
            <v>12000</v>
          </cell>
          <cell r="BM350">
            <v>3000</v>
          </cell>
          <cell r="BN350">
            <v>67236.592499999999</v>
          </cell>
          <cell r="BO350">
            <v>62193848.0625</v>
          </cell>
          <cell r="BP350">
            <v>22.412197500000001</v>
          </cell>
          <cell r="BQ350">
            <v>12000</v>
          </cell>
          <cell r="BR350">
            <v>3000</v>
          </cell>
          <cell r="BS350">
            <v>67236.592499999999</v>
          </cell>
          <cell r="BT350">
            <v>62193848.0625</v>
          </cell>
          <cell r="BU350">
            <v>22.412197500000001</v>
          </cell>
          <cell r="BV350">
            <v>12000</v>
          </cell>
          <cell r="BW350">
            <v>3000</v>
          </cell>
          <cell r="BX350">
            <v>67236.592499999999</v>
          </cell>
          <cell r="BY350">
            <v>62193848.0625</v>
          </cell>
          <cell r="BZ350">
            <v>76200</v>
          </cell>
          <cell r="CA350">
            <v>19050</v>
          </cell>
          <cell r="CB350">
            <v>430399.77750000008</v>
          </cell>
          <cell r="CC350">
            <v>396986744.1875</v>
          </cell>
        </row>
        <row r="351">
          <cell r="A351" t="str">
            <v>노.CRM1</v>
          </cell>
          <cell r="B351" t="str">
            <v>국산</v>
          </cell>
          <cell r="C351" t="str">
            <v>원통형</v>
          </cell>
          <cell r="D351" t="str">
            <v>Pack</v>
          </cell>
          <cell r="E351" t="str">
            <v>018650</v>
          </cell>
          <cell r="F351" t="str">
            <v>018650A2</v>
          </cell>
          <cell r="G351" t="str">
            <v>018650A2</v>
          </cell>
          <cell r="H351" t="str">
            <v>Lenovo</v>
          </cell>
          <cell r="I351" t="str">
            <v>Lenovo(Everest)</v>
          </cell>
          <cell r="J351" t="str">
            <v>직수출</v>
          </cell>
          <cell r="K351" t="str">
            <v>USD</v>
          </cell>
          <cell r="L351" t="str">
            <v>중국</v>
          </cell>
          <cell r="M351" t="str">
            <v>권득용</v>
          </cell>
          <cell r="N351">
            <v>6</v>
          </cell>
          <cell r="O351" t="str">
            <v>노트북</v>
          </cell>
          <cell r="P351" t="str">
            <v>연결기준</v>
          </cell>
          <cell r="AG351">
            <v>27.952380952380953</v>
          </cell>
          <cell r="AH351">
            <v>1260</v>
          </cell>
          <cell r="AI351">
            <v>210</v>
          </cell>
          <cell r="AJ351">
            <v>5870</v>
          </cell>
          <cell r="AK351">
            <v>5451000</v>
          </cell>
          <cell r="AM351">
            <v>0</v>
          </cell>
          <cell r="AQ351">
            <v>27.95</v>
          </cell>
          <cell r="AR351">
            <v>0</v>
          </cell>
          <cell r="AT351">
            <v>0</v>
          </cell>
          <cell r="AU351">
            <v>0</v>
          </cell>
          <cell r="AV351">
            <v>27.530749999999998</v>
          </cell>
          <cell r="AW351">
            <v>0</v>
          </cell>
          <cell r="AY351">
            <v>0</v>
          </cell>
          <cell r="AZ351">
            <v>0</v>
          </cell>
          <cell r="BA351">
            <v>27.530749999999998</v>
          </cell>
          <cell r="BB351">
            <v>60000</v>
          </cell>
          <cell r="BC351">
            <v>10000</v>
          </cell>
          <cell r="BD351">
            <v>275307.5</v>
          </cell>
          <cell r="BE351">
            <v>253282900</v>
          </cell>
          <cell r="BF351">
            <v>27.530749999999998</v>
          </cell>
          <cell r="BG351">
            <v>90000</v>
          </cell>
          <cell r="BH351">
            <v>15000</v>
          </cell>
          <cell r="BI351">
            <v>412961.24999999994</v>
          </cell>
          <cell r="BJ351">
            <v>379924349.99999994</v>
          </cell>
          <cell r="BK351">
            <v>27.117788749999999</v>
          </cell>
          <cell r="BL351">
            <v>120000</v>
          </cell>
          <cell r="BM351">
            <v>20000</v>
          </cell>
          <cell r="BN351">
            <v>542355.77500000002</v>
          </cell>
          <cell r="BO351">
            <v>501679091.875</v>
          </cell>
          <cell r="BP351">
            <v>27.117788749999999</v>
          </cell>
          <cell r="BQ351">
            <v>120000</v>
          </cell>
          <cell r="BR351">
            <v>20000</v>
          </cell>
          <cell r="BS351">
            <v>542355.77500000002</v>
          </cell>
          <cell r="BT351">
            <v>501679091.875</v>
          </cell>
          <cell r="BU351">
            <v>27.117788749999999</v>
          </cell>
          <cell r="BV351">
            <v>120000</v>
          </cell>
          <cell r="BW351">
            <v>20000</v>
          </cell>
          <cell r="BX351">
            <v>542355.77500000002</v>
          </cell>
          <cell r="BY351">
            <v>501679091.875</v>
          </cell>
          <cell r="BZ351">
            <v>511260</v>
          </cell>
          <cell r="CA351">
            <v>85210</v>
          </cell>
          <cell r="CB351">
            <v>2321206.0749999997</v>
          </cell>
          <cell r="CC351">
            <v>2143695525.625</v>
          </cell>
        </row>
        <row r="352">
          <cell r="A352" t="str">
            <v>노.CRM1</v>
          </cell>
          <cell r="B352" t="str">
            <v>국산</v>
          </cell>
          <cell r="C352" t="str">
            <v>원통형</v>
          </cell>
          <cell r="D352" t="str">
            <v>Pack</v>
          </cell>
          <cell r="E352" t="str">
            <v>018650</v>
          </cell>
          <cell r="F352" t="str">
            <v>018650A2</v>
          </cell>
          <cell r="G352" t="str">
            <v>018650A2</v>
          </cell>
          <cell r="H352" t="str">
            <v>Lenovo</v>
          </cell>
          <cell r="I352" t="str">
            <v>Lenovo(Alpine)</v>
          </cell>
          <cell r="J352" t="str">
            <v>직수출</v>
          </cell>
          <cell r="K352" t="str">
            <v>USD</v>
          </cell>
          <cell r="L352" t="str">
            <v>중국</v>
          </cell>
          <cell r="M352" t="str">
            <v>권득용</v>
          </cell>
          <cell r="N352">
            <v>6</v>
          </cell>
          <cell r="O352" t="str">
            <v>노트북</v>
          </cell>
          <cell r="P352" t="str">
            <v>연결기준</v>
          </cell>
          <cell r="R352">
            <v>32.507042253521128</v>
          </cell>
          <cell r="S352">
            <v>426</v>
          </cell>
          <cell r="T352">
            <v>71</v>
          </cell>
          <cell r="U352">
            <v>2308</v>
          </cell>
          <cell r="V352">
            <v>2137000</v>
          </cell>
          <cell r="X352">
            <v>0</v>
          </cell>
          <cell r="Z352">
            <v>-255</v>
          </cell>
          <cell r="AA352">
            <v>-213000</v>
          </cell>
          <cell r="AC352">
            <v>0</v>
          </cell>
          <cell r="AH352">
            <v>0</v>
          </cell>
          <cell r="AM352">
            <v>0</v>
          </cell>
          <cell r="AQ352">
            <v>28.91</v>
          </cell>
          <cell r="AR352">
            <v>6000</v>
          </cell>
          <cell r="AS352">
            <v>1000</v>
          </cell>
          <cell r="AT352">
            <v>28910</v>
          </cell>
          <cell r="AU352">
            <v>26741750</v>
          </cell>
          <cell r="AV352">
            <v>28.47635</v>
          </cell>
          <cell r="AW352">
            <v>9000</v>
          </cell>
          <cell r="AX352">
            <v>1500</v>
          </cell>
          <cell r="AY352">
            <v>42714.525000000001</v>
          </cell>
          <cell r="AZ352">
            <v>39297363</v>
          </cell>
          <cell r="BA352">
            <v>28.47635</v>
          </cell>
          <cell r="BB352">
            <v>30000</v>
          </cell>
          <cell r="BC352">
            <v>5000</v>
          </cell>
          <cell r="BD352">
            <v>142381.75</v>
          </cell>
          <cell r="BE352">
            <v>130991210</v>
          </cell>
          <cell r="BF352">
            <v>28.47635</v>
          </cell>
          <cell r="BG352">
            <v>30000</v>
          </cell>
          <cell r="BH352">
            <v>5000</v>
          </cell>
          <cell r="BI352">
            <v>142381.75</v>
          </cell>
          <cell r="BJ352">
            <v>130991210</v>
          </cell>
          <cell r="BK352">
            <v>28.049204750000001</v>
          </cell>
          <cell r="BL352">
            <v>30000</v>
          </cell>
          <cell r="BM352">
            <v>5000</v>
          </cell>
          <cell r="BN352">
            <v>140246.02374999999</v>
          </cell>
          <cell r="BO352">
            <v>129727571.96875</v>
          </cell>
          <cell r="BP352">
            <v>28.049204750000001</v>
          </cell>
          <cell r="BQ352">
            <v>30000</v>
          </cell>
          <cell r="BR352">
            <v>5000</v>
          </cell>
          <cell r="BS352">
            <v>140246.02374999999</v>
          </cell>
          <cell r="BT352">
            <v>129727571.96875</v>
          </cell>
          <cell r="BU352">
            <v>28.049204750000001</v>
          </cell>
          <cell r="BV352">
            <v>30000</v>
          </cell>
          <cell r="BW352">
            <v>5000</v>
          </cell>
          <cell r="BX352">
            <v>140246.02374999999</v>
          </cell>
          <cell r="BY352">
            <v>129727571.96875</v>
          </cell>
          <cell r="BZ352">
            <v>165426</v>
          </cell>
          <cell r="CA352">
            <v>27571</v>
          </cell>
          <cell r="CB352">
            <v>779179.09624999994</v>
          </cell>
          <cell r="CC352">
            <v>719128248.90625</v>
          </cell>
        </row>
        <row r="353">
          <cell r="A353" t="str">
            <v>노.CRM1</v>
          </cell>
          <cell r="B353" t="str">
            <v>국산</v>
          </cell>
          <cell r="C353" t="str">
            <v>원통형</v>
          </cell>
          <cell r="D353" t="str">
            <v>Pack</v>
          </cell>
          <cell r="E353" t="str">
            <v>018650</v>
          </cell>
          <cell r="F353" t="str">
            <v>018650A2</v>
          </cell>
          <cell r="G353" t="str">
            <v>018650A2</v>
          </cell>
          <cell r="H353" t="str">
            <v>Lenovo</v>
          </cell>
          <cell r="I353" t="str">
            <v>Lenovo(E295)</v>
          </cell>
          <cell r="J353" t="str">
            <v>직수출</v>
          </cell>
          <cell r="K353" t="str">
            <v>USD</v>
          </cell>
          <cell r="L353" t="str">
            <v>중국</v>
          </cell>
          <cell r="M353" t="str">
            <v>권득용</v>
          </cell>
          <cell r="N353">
            <v>6</v>
          </cell>
          <cell r="O353" t="str">
            <v>노트북</v>
          </cell>
          <cell r="P353" t="str">
            <v>연결기준</v>
          </cell>
          <cell r="R353">
            <v>28.803921568627452</v>
          </cell>
          <cell r="S353">
            <v>306</v>
          </cell>
          <cell r="T353">
            <v>51</v>
          </cell>
          <cell r="U353">
            <v>1469</v>
          </cell>
          <cell r="V353">
            <v>1379000</v>
          </cell>
          <cell r="X353">
            <v>0</v>
          </cell>
          <cell r="AC353">
            <v>0</v>
          </cell>
          <cell r="AH353">
            <v>0</v>
          </cell>
          <cell r="AM353">
            <v>0</v>
          </cell>
          <cell r="AQ353">
            <v>28.6</v>
          </cell>
          <cell r="AR353">
            <v>0</v>
          </cell>
          <cell r="AT353">
            <v>0</v>
          </cell>
          <cell r="AU353">
            <v>0</v>
          </cell>
          <cell r="AV353">
            <v>28.170999999999999</v>
          </cell>
          <cell r="AW353">
            <v>12000</v>
          </cell>
          <cell r="AX353">
            <v>2000</v>
          </cell>
          <cell r="AY353">
            <v>56342</v>
          </cell>
          <cell r="AZ353">
            <v>51834640</v>
          </cell>
          <cell r="BA353">
            <v>28.170999999999999</v>
          </cell>
          <cell r="BB353">
            <v>30000</v>
          </cell>
          <cell r="BC353">
            <v>5000</v>
          </cell>
          <cell r="BD353">
            <v>140855</v>
          </cell>
          <cell r="BE353">
            <v>129586600</v>
          </cell>
          <cell r="BF353">
            <v>28.170999999999999</v>
          </cell>
          <cell r="BG353">
            <v>60000</v>
          </cell>
          <cell r="BH353">
            <v>10000</v>
          </cell>
          <cell r="BI353">
            <v>281710</v>
          </cell>
          <cell r="BJ353">
            <v>259173200</v>
          </cell>
          <cell r="BK353">
            <v>27.748435000000001</v>
          </cell>
          <cell r="BL353">
            <v>72000</v>
          </cell>
          <cell r="BM353">
            <v>12000</v>
          </cell>
          <cell r="BN353">
            <v>332981.22000000003</v>
          </cell>
          <cell r="BO353">
            <v>308007628.5</v>
          </cell>
          <cell r="BP353">
            <v>27.748435000000001</v>
          </cell>
          <cell r="BQ353">
            <v>72000</v>
          </cell>
          <cell r="BR353">
            <v>12000</v>
          </cell>
          <cell r="BS353">
            <v>332981.22000000003</v>
          </cell>
          <cell r="BT353">
            <v>308007628.5</v>
          </cell>
          <cell r="BU353">
            <v>27.748435000000001</v>
          </cell>
          <cell r="BV353">
            <v>72000</v>
          </cell>
          <cell r="BW353">
            <v>12000</v>
          </cell>
          <cell r="BX353">
            <v>332981.22000000003</v>
          </cell>
          <cell r="BY353">
            <v>308007628.5</v>
          </cell>
          <cell r="BZ353">
            <v>318306</v>
          </cell>
          <cell r="CA353">
            <v>53051</v>
          </cell>
          <cell r="CB353">
            <v>1479319.66</v>
          </cell>
          <cell r="CC353">
            <v>1365996325.5</v>
          </cell>
        </row>
        <row r="354">
          <cell r="A354" t="str">
            <v>노.CRM1</v>
          </cell>
          <cell r="B354" t="str">
            <v>국산</v>
          </cell>
          <cell r="C354" t="str">
            <v>원통형</v>
          </cell>
          <cell r="D354" t="str">
            <v>Pack</v>
          </cell>
          <cell r="E354" t="str">
            <v>018650</v>
          </cell>
          <cell r="F354" t="str">
            <v>018650A2</v>
          </cell>
          <cell r="G354" t="str">
            <v>018650A2</v>
          </cell>
          <cell r="H354" t="str">
            <v>Lenovo</v>
          </cell>
          <cell r="I354" t="str">
            <v>Lenovo(LE5)</v>
          </cell>
          <cell r="J354" t="str">
            <v>직수출</v>
          </cell>
          <cell r="K354" t="str">
            <v>USD</v>
          </cell>
          <cell r="L354" t="str">
            <v>중국</v>
          </cell>
          <cell r="M354" t="str">
            <v>권득용</v>
          </cell>
          <cell r="N354">
            <v>4</v>
          </cell>
          <cell r="O354" t="str">
            <v>노트북</v>
          </cell>
          <cell r="P354" t="str">
            <v>연결기준</v>
          </cell>
          <cell r="X354">
            <v>0</v>
          </cell>
          <cell r="AB354">
            <v>23.1</v>
          </cell>
          <cell r="AC354">
            <v>200</v>
          </cell>
          <cell r="AD354">
            <v>50</v>
          </cell>
          <cell r="AE354">
            <v>1155</v>
          </cell>
          <cell r="AF354">
            <v>1095000</v>
          </cell>
          <cell r="AH354">
            <v>0</v>
          </cell>
          <cell r="AM354">
            <v>0</v>
          </cell>
          <cell r="AQ354">
            <v>23.1</v>
          </cell>
          <cell r="AR354">
            <v>0</v>
          </cell>
          <cell r="AT354">
            <v>0</v>
          </cell>
          <cell r="AU354">
            <v>0</v>
          </cell>
          <cell r="AV354">
            <v>22.753500000000003</v>
          </cell>
          <cell r="AW354">
            <v>0</v>
          </cell>
          <cell r="AY354">
            <v>0</v>
          </cell>
          <cell r="AZ354">
            <v>0</v>
          </cell>
          <cell r="BA354">
            <v>22.753500000000003</v>
          </cell>
          <cell r="BB354">
            <v>0</v>
          </cell>
          <cell r="BD354">
            <v>0</v>
          </cell>
          <cell r="BE354">
            <v>0</v>
          </cell>
          <cell r="BF354">
            <v>22.753500000000003</v>
          </cell>
          <cell r="BG354">
            <v>24000</v>
          </cell>
          <cell r="BH354">
            <v>6000</v>
          </cell>
          <cell r="BI354">
            <v>136521.00000000003</v>
          </cell>
          <cell r="BJ354">
            <v>125599320.00000003</v>
          </cell>
          <cell r="BK354">
            <v>22.412197500000001</v>
          </cell>
          <cell r="BL354">
            <v>28000</v>
          </cell>
          <cell r="BM354">
            <v>7000</v>
          </cell>
          <cell r="BN354">
            <v>156885.38250000001</v>
          </cell>
          <cell r="BO354">
            <v>145118978.8125</v>
          </cell>
          <cell r="BP354">
            <v>22.412197500000001</v>
          </cell>
          <cell r="BQ354">
            <v>28000</v>
          </cell>
          <cell r="BR354">
            <v>7000</v>
          </cell>
          <cell r="BS354">
            <v>156885.38250000001</v>
          </cell>
          <cell r="BT354">
            <v>145118978.8125</v>
          </cell>
          <cell r="BU354">
            <v>22.412197500000001</v>
          </cell>
          <cell r="BV354">
            <v>28000</v>
          </cell>
          <cell r="BW354">
            <v>7000</v>
          </cell>
          <cell r="BX354">
            <v>156885.38250000001</v>
          </cell>
          <cell r="BY354">
            <v>145118978.8125</v>
          </cell>
          <cell r="BZ354">
            <v>108200</v>
          </cell>
          <cell r="CA354">
            <v>27050</v>
          </cell>
          <cell r="CB354">
            <v>608332.14750000008</v>
          </cell>
          <cell r="CC354">
            <v>562051256.4375</v>
          </cell>
        </row>
        <row r="355">
          <cell r="A355" t="str">
            <v>노.CRM1</v>
          </cell>
          <cell r="B355" t="str">
            <v>국산</v>
          </cell>
          <cell r="C355" t="str">
            <v>원통형</v>
          </cell>
          <cell r="D355" t="str">
            <v>Pack</v>
          </cell>
          <cell r="E355" t="str">
            <v>018650</v>
          </cell>
          <cell r="F355" t="str">
            <v>018650A2</v>
          </cell>
          <cell r="G355" t="str">
            <v>018650A2</v>
          </cell>
          <cell r="H355" t="str">
            <v>Lenovo</v>
          </cell>
          <cell r="I355" t="str">
            <v>Lenovo(LE5)</v>
          </cell>
          <cell r="J355" t="str">
            <v>직수출</v>
          </cell>
          <cell r="K355" t="str">
            <v>USD</v>
          </cell>
          <cell r="L355" t="str">
            <v>중국</v>
          </cell>
          <cell r="M355" t="str">
            <v>권득용</v>
          </cell>
          <cell r="N355">
            <v>6</v>
          </cell>
          <cell r="O355" t="str">
            <v>노트북</v>
          </cell>
          <cell r="P355" t="str">
            <v>연결기준</v>
          </cell>
          <cell r="R355">
            <v>27.894736842105264</v>
          </cell>
          <cell r="S355">
            <v>114</v>
          </cell>
          <cell r="T355">
            <v>19</v>
          </cell>
          <cell r="U355">
            <v>530</v>
          </cell>
          <cell r="V355">
            <v>496000</v>
          </cell>
          <cell r="X355">
            <v>0</v>
          </cell>
          <cell r="Z355">
            <v>-9915</v>
          </cell>
          <cell r="AA355">
            <v>-2191000</v>
          </cell>
          <cell r="AC355">
            <v>0</v>
          </cell>
          <cell r="AH355">
            <v>0</v>
          </cell>
          <cell r="AM355">
            <v>0</v>
          </cell>
          <cell r="AQ355">
            <v>27.9</v>
          </cell>
          <cell r="AR355">
            <v>0</v>
          </cell>
          <cell r="AT355">
            <v>0</v>
          </cell>
          <cell r="AU355">
            <v>0</v>
          </cell>
          <cell r="AV355">
            <v>27.481499999999997</v>
          </cell>
          <cell r="AW355">
            <v>30000</v>
          </cell>
          <cell r="AX355">
            <v>5000</v>
          </cell>
          <cell r="AY355">
            <v>137407.49999999997</v>
          </cell>
          <cell r="AZ355">
            <v>126414899.99999997</v>
          </cell>
          <cell r="BA355">
            <v>27.481499999999997</v>
          </cell>
          <cell r="BB355">
            <v>54000</v>
          </cell>
          <cell r="BC355">
            <v>9000</v>
          </cell>
          <cell r="BD355">
            <v>247333.49999999997</v>
          </cell>
          <cell r="BE355">
            <v>227546819.99999997</v>
          </cell>
          <cell r="BF355">
            <v>27.481499999999997</v>
          </cell>
          <cell r="BG355">
            <v>90000</v>
          </cell>
          <cell r="BH355">
            <v>15000</v>
          </cell>
          <cell r="BI355">
            <v>412222.49999999994</v>
          </cell>
          <cell r="BJ355">
            <v>379244699.99999994</v>
          </cell>
          <cell r="BK355">
            <v>27.069277499999998</v>
          </cell>
          <cell r="BL355">
            <v>90000</v>
          </cell>
          <cell r="BM355">
            <v>15000</v>
          </cell>
          <cell r="BN355">
            <v>406039.16249999998</v>
          </cell>
          <cell r="BO355">
            <v>375586225.3125</v>
          </cell>
          <cell r="BP355">
            <v>27.069277499999998</v>
          </cell>
          <cell r="BQ355">
            <v>90000</v>
          </cell>
          <cell r="BR355">
            <v>15000</v>
          </cell>
          <cell r="BS355">
            <v>406039.16249999998</v>
          </cell>
          <cell r="BT355">
            <v>375586225.3125</v>
          </cell>
          <cell r="BU355">
            <v>27.069277499999998</v>
          </cell>
          <cell r="BV355">
            <v>90000</v>
          </cell>
          <cell r="BW355">
            <v>15000</v>
          </cell>
          <cell r="BX355">
            <v>406039.16249999998</v>
          </cell>
          <cell r="BY355">
            <v>375586225.3125</v>
          </cell>
          <cell r="BZ355">
            <v>444114</v>
          </cell>
          <cell r="CA355">
            <v>74019</v>
          </cell>
          <cell r="CB355">
            <v>2005695.9874999998</v>
          </cell>
          <cell r="CC355">
            <v>1858270095.9375</v>
          </cell>
        </row>
        <row r="356">
          <cell r="A356" t="str">
            <v>노.CRM1</v>
          </cell>
          <cell r="B356" t="str">
            <v>국산</v>
          </cell>
          <cell r="C356" t="str">
            <v>원통형</v>
          </cell>
          <cell r="D356" t="str">
            <v>Pack</v>
          </cell>
          <cell r="E356" t="str">
            <v>018650</v>
          </cell>
          <cell r="F356" t="str">
            <v>018650A2</v>
          </cell>
          <cell r="G356" t="str">
            <v>018650A2</v>
          </cell>
          <cell r="H356" t="str">
            <v>Lenovo</v>
          </cell>
          <cell r="I356" t="str">
            <v>Lenovo(EVER)</v>
          </cell>
          <cell r="J356" t="str">
            <v>직수출</v>
          </cell>
          <cell r="K356" t="str">
            <v>USD</v>
          </cell>
          <cell r="L356" t="str">
            <v>중국</v>
          </cell>
          <cell r="M356" t="str">
            <v>권득용</v>
          </cell>
          <cell r="N356">
            <v>6</v>
          </cell>
          <cell r="O356" t="str">
            <v>노트북</v>
          </cell>
          <cell r="P356" t="str">
            <v>연결기준</v>
          </cell>
          <cell r="AB356">
            <v>27.948936170212765</v>
          </cell>
          <cell r="AC356">
            <v>1410</v>
          </cell>
          <cell r="AD356">
            <v>235</v>
          </cell>
          <cell r="AE356">
            <v>6568</v>
          </cell>
          <cell r="AF356">
            <v>6228000</v>
          </cell>
          <cell r="AH356">
            <v>0</v>
          </cell>
          <cell r="AM356">
            <v>0</v>
          </cell>
          <cell r="AR356">
            <v>0</v>
          </cell>
          <cell r="AT356">
            <v>0</v>
          </cell>
          <cell r="AU356">
            <v>0</v>
          </cell>
          <cell r="AW356">
            <v>0</v>
          </cell>
          <cell r="AY356">
            <v>0</v>
          </cell>
          <cell r="AZ356">
            <v>0</v>
          </cell>
          <cell r="BB356">
            <v>0</v>
          </cell>
          <cell r="BD356">
            <v>0</v>
          </cell>
          <cell r="BE356">
            <v>0</v>
          </cell>
          <cell r="BG356">
            <v>0</v>
          </cell>
          <cell r="BI356">
            <v>0</v>
          </cell>
          <cell r="BJ356">
            <v>0</v>
          </cell>
          <cell r="BL356">
            <v>0</v>
          </cell>
          <cell r="BN356">
            <v>0</v>
          </cell>
          <cell r="BO356">
            <v>0</v>
          </cell>
          <cell r="BQ356">
            <v>0</v>
          </cell>
          <cell r="BS356">
            <v>0</v>
          </cell>
          <cell r="BT356">
            <v>0</v>
          </cell>
          <cell r="BV356">
            <v>0</v>
          </cell>
          <cell r="BX356">
            <v>0</v>
          </cell>
          <cell r="BY356">
            <v>0</v>
          </cell>
          <cell r="BZ356">
            <v>1410</v>
          </cell>
          <cell r="CA356">
            <v>235</v>
          </cell>
          <cell r="CB356">
            <v>6568</v>
          </cell>
          <cell r="CC356">
            <v>6228000</v>
          </cell>
        </row>
        <row r="357">
          <cell r="A357" t="str">
            <v>노.CRM1</v>
          </cell>
          <cell r="B357" t="str">
            <v>국산</v>
          </cell>
          <cell r="C357" t="str">
            <v>원통형</v>
          </cell>
          <cell r="D357" t="str">
            <v>Cell</v>
          </cell>
          <cell r="E357" t="str">
            <v>018650</v>
          </cell>
          <cell r="F357" t="str">
            <v>018650S2</v>
          </cell>
          <cell r="G357" t="str">
            <v>018650S2</v>
          </cell>
          <cell r="H357" t="str">
            <v>Lenovo</v>
          </cell>
          <cell r="I357" t="str">
            <v>Foxlink(Wistron)</v>
          </cell>
          <cell r="J357" t="str">
            <v>직수출</v>
          </cell>
          <cell r="K357" t="str">
            <v>USD</v>
          </cell>
          <cell r="L357" t="str">
            <v>중국</v>
          </cell>
          <cell r="M357" t="str">
            <v>권득용</v>
          </cell>
          <cell r="N357">
            <v>1</v>
          </cell>
          <cell r="O357" t="str">
            <v>노트북</v>
          </cell>
          <cell r="P357" t="str">
            <v>연결기준</v>
          </cell>
          <cell r="S357">
            <v>0</v>
          </cell>
          <cell r="W357">
            <v>2.16</v>
          </cell>
          <cell r="X357">
            <v>70000</v>
          </cell>
          <cell r="Y357">
            <v>70000</v>
          </cell>
          <cell r="Z357">
            <v>151200</v>
          </cell>
          <cell r="AA357">
            <v>141871000</v>
          </cell>
          <cell r="AB357">
            <v>2.16</v>
          </cell>
          <cell r="AC357">
            <v>50000</v>
          </cell>
          <cell r="AD357">
            <v>50000</v>
          </cell>
          <cell r="AE357">
            <v>108000</v>
          </cell>
          <cell r="AF357">
            <v>101369000</v>
          </cell>
          <cell r="AG357">
            <v>2.1595600960196504</v>
          </cell>
          <cell r="AH357">
            <v>89565</v>
          </cell>
          <cell r="AI357">
            <v>89565</v>
          </cell>
          <cell r="AJ357">
            <v>193421</v>
          </cell>
          <cell r="AK357">
            <v>179228750</v>
          </cell>
          <cell r="AL357">
            <v>2.16</v>
          </cell>
          <cell r="AM357">
            <v>170000</v>
          </cell>
          <cell r="AN357">
            <v>170000</v>
          </cell>
          <cell r="AO357">
            <v>367200</v>
          </cell>
          <cell r="AP357">
            <v>341714000</v>
          </cell>
          <cell r="AQ357">
            <v>2.3199999999999998</v>
          </cell>
          <cell r="AR357">
            <v>150000</v>
          </cell>
          <cell r="AS357">
            <v>150000</v>
          </cell>
          <cell r="AT357">
            <v>348000</v>
          </cell>
          <cell r="AU357">
            <v>321900000</v>
          </cell>
          <cell r="AV357">
            <v>2.2799999999999998</v>
          </cell>
          <cell r="AW357">
            <v>0</v>
          </cell>
          <cell r="AY357">
            <v>0</v>
          </cell>
          <cell r="AZ357">
            <v>0</v>
          </cell>
          <cell r="BA357">
            <v>2.33</v>
          </cell>
          <cell r="BB357">
            <v>0</v>
          </cell>
          <cell r="BD357">
            <v>0</v>
          </cell>
          <cell r="BE357">
            <v>0</v>
          </cell>
          <cell r="BF357">
            <v>0.1</v>
          </cell>
          <cell r="BG357">
            <v>0</v>
          </cell>
          <cell r="BI357">
            <v>0</v>
          </cell>
          <cell r="BJ357">
            <v>0</v>
          </cell>
          <cell r="BK357">
            <v>0.1</v>
          </cell>
          <cell r="BL357">
            <v>0</v>
          </cell>
          <cell r="BN357">
            <v>0</v>
          </cell>
          <cell r="BO357">
            <v>0</v>
          </cell>
          <cell r="BP357">
            <v>0.1</v>
          </cell>
          <cell r="BQ357">
            <v>0</v>
          </cell>
          <cell r="BS357">
            <v>0</v>
          </cell>
          <cell r="BT357">
            <v>0</v>
          </cell>
          <cell r="BU357">
            <v>0.1</v>
          </cell>
          <cell r="BV357">
            <v>0</v>
          </cell>
          <cell r="BX357">
            <v>0</v>
          </cell>
          <cell r="BY357">
            <v>0</v>
          </cell>
          <cell r="BZ357">
            <v>529565</v>
          </cell>
          <cell r="CA357">
            <v>529565</v>
          </cell>
          <cell r="CB357">
            <v>1167821</v>
          </cell>
          <cell r="CC357">
            <v>1086082750</v>
          </cell>
        </row>
        <row r="358">
          <cell r="A358" t="str">
            <v>노.CRM1</v>
          </cell>
          <cell r="B358" t="str">
            <v>국산</v>
          </cell>
          <cell r="C358" t="str">
            <v>원통형</v>
          </cell>
          <cell r="D358" t="str">
            <v>Cell</v>
          </cell>
          <cell r="E358" t="str">
            <v>018650</v>
          </cell>
          <cell r="F358" t="str">
            <v>018650S3</v>
          </cell>
          <cell r="G358" t="str">
            <v>018650S3</v>
          </cell>
          <cell r="H358" t="str">
            <v>Lenovo</v>
          </cell>
          <cell r="I358" t="str">
            <v>Foxlink(Wistron)</v>
          </cell>
          <cell r="J358" t="str">
            <v>직수출</v>
          </cell>
          <cell r="K358" t="str">
            <v>USD</v>
          </cell>
          <cell r="L358" t="str">
            <v>중국</v>
          </cell>
          <cell r="M358" t="str">
            <v>권득용</v>
          </cell>
          <cell r="N358">
            <v>1</v>
          </cell>
          <cell r="O358" t="str">
            <v>노트북</v>
          </cell>
          <cell r="P358" t="str">
            <v>연결기준</v>
          </cell>
          <cell r="X358">
            <v>0</v>
          </cell>
          <cell r="AC358">
            <v>0</v>
          </cell>
          <cell r="AH358">
            <v>0</v>
          </cell>
          <cell r="AM358">
            <v>0</v>
          </cell>
          <cell r="AQ358">
            <v>2.2799999999999998</v>
          </cell>
          <cell r="AR358">
            <v>0</v>
          </cell>
          <cell r="AT358">
            <v>0</v>
          </cell>
          <cell r="AU358">
            <v>0</v>
          </cell>
          <cell r="AV358">
            <v>2.2799999999999998</v>
          </cell>
          <cell r="AW358">
            <v>150000</v>
          </cell>
          <cell r="AX358">
            <v>150000</v>
          </cell>
          <cell r="AY358">
            <v>341999.99999999994</v>
          </cell>
          <cell r="AZ358">
            <v>314639999.99999994</v>
          </cell>
          <cell r="BA358">
            <v>2.2799999999999998</v>
          </cell>
          <cell r="BB358">
            <v>150000</v>
          </cell>
          <cell r="BC358">
            <v>150000</v>
          </cell>
          <cell r="BD358">
            <v>341999.99999999994</v>
          </cell>
          <cell r="BE358">
            <v>314639999.99999994</v>
          </cell>
          <cell r="BF358">
            <v>2.2599999999999998</v>
          </cell>
          <cell r="BG358">
            <v>150000</v>
          </cell>
          <cell r="BH358">
            <v>150000</v>
          </cell>
          <cell r="BI358">
            <v>338999.99999999994</v>
          </cell>
          <cell r="BJ358">
            <v>311879999.99999994</v>
          </cell>
          <cell r="BK358">
            <v>2.2599999999999998</v>
          </cell>
          <cell r="BL358">
            <v>0</v>
          </cell>
          <cell r="BN358">
            <v>0</v>
          </cell>
          <cell r="BO358">
            <v>0</v>
          </cell>
          <cell r="BP358">
            <v>2.2599999999999998</v>
          </cell>
          <cell r="BQ358">
            <v>0</v>
          </cell>
          <cell r="BS358">
            <v>0</v>
          </cell>
          <cell r="BT358">
            <v>0</v>
          </cell>
          <cell r="BU358">
            <v>2.2599999999999998</v>
          </cell>
          <cell r="BV358">
            <v>0</v>
          </cell>
          <cell r="BX358">
            <v>0</v>
          </cell>
          <cell r="BY358">
            <v>0</v>
          </cell>
          <cell r="BZ358">
            <v>450000</v>
          </cell>
          <cell r="CA358">
            <v>450000</v>
          </cell>
          <cell r="CB358">
            <v>1022999.9999999998</v>
          </cell>
          <cell r="CC358">
            <v>941159999.99999976</v>
          </cell>
        </row>
        <row r="359">
          <cell r="A359" t="str">
            <v>노.CRM1</v>
          </cell>
          <cell r="B359" t="str">
            <v>국산</v>
          </cell>
          <cell r="C359" t="str">
            <v>원통형</v>
          </cell>
          <cell r="D359" t="str">
            <v>Cell</v>
          </cell>
          <cell r="E359" t="str">
            <v>018650</v>
          </cell>
          <cell r="F359" t="str">
            <v>018650A2</v>
          </cell>
          <cell r="G359" t="str">
            <v>018650A2</v>
          </cell>
          <cell r="H359" t="str">
            <v>Lenovo</v>
          </cell>
          <cell r="I359" t="str">
            <v>STL</v>
          </cell>
          <cell r="J359" t="str">
            <v>직수출</v>
          </cell>
          <cell r="K359" t="str">
            <v>USD</v>
          </cell>
          <cell r="L359" t="str">
            <v>중국</v>
          </cell>
          <cell r="M359" t="str">
            <v>라희관</v>
          </cell>
          <cell r="N359">
            <v>1</v>
          </cell>
          <cell r="O359" t="str">
            <v>노트북</v>
          </cell>
          <cell r="P359" t="str">
            <v>연결기준</v>
          </cell>
          <cell r="R359">
            <v>2.5299999999999998</v>
          </cell>
          <cell r="S359">
            <v>60000</v>
          </cell>
          <cell r="T359">
            <v>60000</v>
          </cell>
          <cell r="U359">
            <v>151800</v>
          </cell>
          <cell r="V359">
            <v>142191000</v>
          </cell>
          <cell r="X359">
            <v>0</v>
          </cell>
          <cell r="AC359">
            <v>0</v>
          </cell>
          <cell r="AH359">
            <v>0</v>
          </cell>
          <cell r="AL359">
            <v>2.5299999999999998</v>
          </cell>
          <cell r="AM359">
            <v>60000</v>
          </cell>
          <cell r="AN359">
            <v>60000</v>
          </cell>
          <cell r="AO359">
            <v>151800</v>
          </cell>
          <cell r="AP359">
            <v>140127000</v>
          </cell>
          <cell r="AQ359">
            <v>2.73</v>
          </cell>
          <cell r="AR359">
            <v>60000</v>
          </cell>
          <cell r="AS359">
            <v>60000</v>
          </cell>
          <cell r="AT359">
            <v>163800</v>
          </cell>
          <cell r="AU359">
            <v>151515000</v>
          </cell>
          <cell r="AV359">
            <v>2.73</v>
          </cell>
          <cell r="AW359">
            <v>60000</v>
          </cell>
          <cell r="AX359">
            <v>60000</v>
          </cell>
          <cell r="AY359">
            <v>163800</v>
          </cell>
          <cell r="AZ359">
            <v>150696000</v>
          </cell>
          <cell r="BA359">
            <v>2.73</v>
          </cell>
          <cell r="BB359">
            <v>30000</v>
          </cell>
          <cell r="BC359">
            <v>30000</v>
          </cell>
          <cell r="BD359">
            <v>81900</v>
          </cell>
          <cell r="BE359">
            <v>75348000</v>
          </cell>
          <cell r="BF359">
            <v>2.73</v>
          </cell>
          <cell r="BG359">
            <v>60000</v>
          </cell>
          <cell r="BH359">
            <v>60000</v>
          </cell>
          <cell r="BI359">
            <v>163800</v>
          </cell>
          <cell r="BJ359">
            <v>150696000</v>
          </cell>
          <cell r="BK359">
            <v>2.73</v>
          </cell>
          <cell r="BL359">
            <v>0</v>
          </cell>
          <cell r="BN359">
            <v>0</v>
          </cell>
          <cell r="BO359">
            <v>0</v>
          </cell>
          <cell r="BP359">
            <v>2.73</v>
          </cell>
          <cell r="BQ359">
            <v>0</v>
          </cell>
          <cell r="BS359">
            <v>0</v>
          </cell>
          <cell r="BT359">
            <v>0</v>
          </cell>
          <cell r="BU359">
            <v>2.73</v>
          </cell>
          <cell r="BV359">
            <v>0</v>
          </cell>
          <cell r="BX359">
            <v>0</v>
          </cell>
          <cell r="BY359">
            <v>0</v>
          </cell>
          <cell r="BZ359">
            <v>330000</v>
          </cell>
          <cell r="CA359">
            <v>330000</v>
          </cell>
          <cell r="CB359">
            <v>876900</v>
          </cell>
          <cell r="CC359">
            <v>810573000</v>
          </cell>
        </row>
        <row r="360">
          <cell r="A360" t="str">
            <v>노.CRM1</v>
          </cell>
          <cell r="B360" t="str">
            <v>국산</v>
          </cell>
          <cell r="C360" t="str">
            <v>원통형</v>
          </cell>
          <cell r="D360" t="str">
            <v>Cell</v>
          </cell>
          <cell r="E360" t="str">
            <v>018650</v>
          </cell>
          <cell r="F360" t="str">
            <v>018650A2</v>
          </cell>
          <cell r="G360" t="str">
            <v>018650A2</v>
          </cell>
          <cell r="H360" t="str">
            <v>Lenovo</v>
          </cell>
          <cell r="I360" t="str">
            <v>Foxlink</v>
          </cell>
          <cell r="J360" t="str">
            <v>직수출</v>
          </cell>
          <cell r="K360" t="str">
            <v>USD</v>
          </cell>
          <cell r="L360" t="str">
            <v>중국</v>
          </cell>
          <cell r="M360" t="str">
            <v>권득용</v>
          </cell>
          <cell r="N360">
            <v>1</v>
          </cell>
          <cell r="O360" t="str">
            <v>노트북</v>
          </cell>
          <cell r="P360" t="str">
            <v>연결기준</v>
          </cell>
          <cell r="R360">
            <v>2.5499999999999998</v>
          </cell>
          <cell r="S360">
            <v>93000</v>
          </cell>
          <cell r="T360">
            <v>93000</v>
          </cell>
          <cell r="U360">
            <v>237150</v>
          </cell>
          <cell r="V360">
            <v>222922000</v>
          </cell>
          <cell r="W360">
            <v>2.5499999999999998</v>
          </cell>
          <cell r="X360">
            <v>70000</v>
          </cell>
          <cell r="Y360">
            <v>70000</v>
          </cell>
          <cell r="Z360">
            <v>178500</v>
          </cell>
          <cell r="AA360">
            <v>167183000</v>
          </cell>
          <cell r="AC360">
            <v>0</v>
          </cell>
          <cell r="AG360">
            <v>2.5499999999999998</v>
          </cell>
          <cell r="AH360">
            <v>100000</v>
          </cell>
          <cell r="AI360">
            <v>100000</v>
          </cell>
          <cell r="AJ360">
            <v>255000</v>
          </cell>
          <cell r="AK360">
            <v>236829000</v>
          </cell>
          <cell r="AL360">
            <v>2.5499999999999998</v>
          </cell>
          <cell r="AM360">
            <v>60000</v>
          </cell>
          <cell r="AN360">
            <v>60000</v>
          </cell>
          <cell r="AO360">
            <v>153000</v>
          </cell>
          <cell r="AP360">
            <v>142489000</v>
          </cell>
          <cell r="AQ360">
            <v>2.74</v>
          </cell>
          <cell r="AR360">
            <v>160000</v>
          </cell>
          <cell r="AS360">
            <v>160000</v>
          </cell>
          <cell r="AT360">
            <v>438400.00000000006</v>
          </cell>
          <cell r="AU360">
            <v>405520000.00000006</v>
          </cell>
          <cell r="AV360">
            <v>2.74</v>
          </cell>
          <cell r="AW360">
            <v>60000</v>
          </cell>
          <cell r="AX360">
            <v>60000</v>
          </cell>
          <cell r="AY360">
            <v>164400</v>
          </cell>
          <cell r="AZ360">
            <v>151248000</v>
          </cell>
          <cell r="BA360">
            <v>2.74</v>
          </cell>
          <cell r="BB360">
            <v>30000</v>
          </cell>
          <cell r="BC360">
            <v>30000</v>
          </cell>
          <cell r="BD360">
            <v>82200</v>
          </cell>
          <cell r="BE360">
            <v>75624000</v>
          </cell>
          <cell r="BF360">
            <v>2.74</v>
          </cell>
          <cell r="BG360">
            <v>60000</v>
          </cell>
          <cell r="BH360">
            <v>60000</v>
          </cell>
          <cell r="BI360">
            <v>164400</v>
          </cell>
          <cell r="BJ360">
            <v>151248000</v>
          </cell>
          <cell r="BK360">
            <v>2.74</v>
          </cell>
          <cell r="BL360">
            <v>0</v>
          </cell>
          <cell r="BN360">
            <v>0</v>
          </cell>
          <cell r="BO360">
            <v>0</v>
          </cell>
          <cell r="BP360">
            <v>2.74</v>
          </cell>
          <cell r="BQ360">
            <v>0</v>
          </cell>
          <cell r="BS360">
            <v>0</v>
          </cell>
          <cell r="BT360">
            <v>0</v>
          </cell>
          <cell r="BU360">
            <v>2.74</v>
          </cell>
          <cell r="BV360">
            <v>0</v>
          </cell>
          <cell r="BX360">
            <v>0</v>
          </cell>
          <cell r="BY360">
            <v>0</v>
          </cell>
          <cell r="BZ360">
            <v>633000</v>
          </cell>
          <cell r="CA360">
            <v>633000</v>
          </cell>
          <cell r="CB360">
            <v>1673050</v>
          </cell>
          <cell r="CC360">
            <v>1553063000</v>
          </cell>
        </row>
        <row r="361">
          <cell r="A361" t="str">
            <v>노.CRM1</v>
          </cell>
          <cell r="B361" t="str">
            <v>국산</v>
          </cell>
          <cell r="C361" t="str">
            <v>상품</v>
          </cell>
          <cell r="D361" t="str">
            <v>부자재</v>
          </cell>
          <cell r="E361" t="str">
            <v>부자재</v>
          </cell>
          <cell r="F361" t="str">
            <v>부자재</v>
          </cell>
          <cell r="G361" t="str">
            <v>부자재</v>
          </cell>
          <cell r="H361" t="str">
            <v>Lenovo</v>
          </cell>
          <cell r="I361" t="str">
            <v>Lenovo</v>
          </cell>
          <cell r="J361" t="str">
            <v>직수출</v>
          </cell>
          <cell r="K361" t="str">
            <v>USD</v>
          </cell>
          <cell r="L361" t="str">
            <v>중국</v>
          </cell>
          <cell r="M361" t="str">
            <v>권득용</v>
          </cell>
          <cell r="P361" t="str">
            <v>연결기준</v>
          </cell>
          <cell r="AJ361">
            <v>57630</v>
          </cell>
          <cell r="AK361">
            <v>53411000</v>
          </cell>
          <cell r="BF361">
            <v>0.1</v>
          </cell>
          <cell r="BK361">
            <v>0.1</v>
          </cell>
          <cell r="BP361">
            <v>0.1</v>
          </cell>
          <cell r="BU361">
            <v>0.1</v>
          </cell>
        </row>
        <row r="362">
          <cell r="A362" t="str">
            <v>노.CRM1</v>
          </cell>
          <cell r="B362" t="str">
            <v>국산</v>
          </cell>
          <cell r="C362" t="str">
            <v>원통형</v>
          </cell>
          <cell r="D362" t="str">
            <v>Pack</v>
          </cell>
          <cell r="E362" t="str">
            <v>018650</v>
          </cell>
          <cell r="F362" t="str">
            <v>018650A2</v>
          </cell>
          <cell r="G362" t="str">
            <v>018650A2</v>
          </cell>
          <cell r="H362" t="str">
            <v>Toshiba</v>
          </cell>
          <cell r="I362" t="str">
            <v>TIH</v>
          </cell>
          <cell r="J362" t="str">
            <v>직수출</v>
          </cell>
          <cell r="K362" t="str">
            <v>USD</v>
          </cell>
          <cell r="L362" t="str">
            <v>일본</v>
          </cell>
          <cell r="M362" t="str">
            <v>권득용</v>
          </cell>
          <cell r="N362">
            <v>6</v>
          </cell>
          <cell r="O362" t="str">
            <v>노트북</v>
          </cell>
          <cell r="P362" t="str">
            <v>연결기준</v>
          </cell>
          <cell r="S362">
            <v>0</v>
          </cell>
          <cell r="X362">
            <v>0</v>
          </cell>
          <cell r="AC362">
            <v>0</v>
          </cell>
          <cell r="AH362">
            <v>0</v>
          </cell>
          <cell r="AM362">
            <v>0</v>
          </cell>
          <cell r="AR362">
            <v>0</v>
          </cell>
          <cell r="AT362">
            <v>0</v>
          </cell>
          <cell r="AU362">
            <v>0</v>
          </cell>
          <cell r="AW362">
            <v>0</v>
          </cell>
          <cell r="AY362">
            <v>0</v>
          </cell>
          <cell r="AZ362">
            <v>0</v>
          </cell>
          <cell r="BB362">
            <v>0</v>
          </cell>
          <cell r="BD362">
            <v>0</v>
          </cell>
          <cell r="BE362">
            <v>0</v>
          </cell>
          <cell r="BG362">
            <v>0</v>
          </cell>
          <cell r="BI362">
            <v>0</v>
          </cell>
          <cell r="BJ362">
            <v>0</v>
          </cell>
          <cell r="BL362">
            <v>0</v>
          </cell>
          <cell r="BN362">
            <v>0</v>
          </cell>
          <cell r="BO362">
            <v>0</v>
          </cell>
          <cell r="BQ362">
            <v>0</v>
          </cell>
          <cell r="BS362">
            <v>0</v>
          </cell>
          <cell r="BT362">
            <v>0</v>
          </cell>
          <cell r="BV362">
            <v>0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</row>
        <row r="363">
          <cell r="A363" t="str">
            <v>노.CRM1</v>
          </cell>
          <cell r="B363" t="str">
            <v>국산</v>
          </cell>
          <cell r="C363" t="str">
            <v>원통형</v>
          </cell>
          <cell r="D363" t="str">
            <v>Cell</v>
          </cell>
          <cell r="E363" t="str">
            <v>018650</v>
          </cell>
          <cell r="F363" t="str">
            <v>018650S2</v>
          </cell>
          <cell r="G363" t="str">
            <v>018650S2</v>
          </cell>
          <cell r="H363" t="str">
            <v>Acer</v>
          </cell>
          <cell r="I363" t="str">
            <v>Simplo</v>
          </cell>
          <cell r="J363" t="str">
            <v>직수출</v>
          </cell>
          <cell r="K363" t="str">
            <v>USD</v>
          </cell>
          <cell r="L363" t="str">
            <v>대만</v>
          </cell>
          <cell r="M363" t="str">
            <v>라희관</v>
          </cell>
          <cell r="N363">
            <v>1</v>
          </cell>
          <cell r="O363" t="str">
            <v>노트북</v>
          </cell>
          <cell r="P363" t="str">
            <v>연결기준</v>
          </cell>
          <cell r="S363">
            <v>0</v>
          </cell>
          <cell r="X363">
            <v>0</v>
          </cell>
          <cell r="AC363">
            <v>0</v>
          </cell>
          <cell r="AH363">
            <v>0</v>
          </cell>
          <cell r="AM363">
            <v>0</v>
          </cell>
          <cell r="AR363">
            <v>0</v>
          </cell>
          <cell r="AT363">
            <v>0</v>
          </cell>
          <cell r="AU363">
            <v>0</v>
          </cell>
          <cell r="AW363">
            <v>0</v>
          </cell>
          <cell r="AY363">
            <v>0</v>
          </cell>
          <cell r="AZ363">
            <v>0</v>
          </cell>
          <cell r="BB363">
            <v>0</v>
          </cell>
          <cell r="BD363">
            <v>0</v>
          </cell>
          <cell r="BE363">
            <v>0</v>
          </cell>
          <cell r="BF363">
            <v>1.9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1.9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1.9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1.9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</row>
        <row r="364">
          <cell r="A364" t="str">
            <v>노.CRM1</v>
          </cell>
          <cell r="B364" t="str">
            <v>국산</v>
          </cell>
          <cell r="C364" t="str">
            <v>원통형</v>
          </cell>
          <cell r="D364" t="str">
            <v>Cell</v>
          </cell>
          <cell r="E364" t="str">
            <v>018650</v>
          </cell>
          <cell r="F364" t="str">
            <v>018650A2</v>
          </cell>
          <cell r="G364" t="str">
            <v>018650A2</v>
          </cell>
          <cell r="H364" t="str">
            <v>Acer</v>
          </cell>
          <cell r="I364" t="str">
            <v>Simplo</v>
          </cell>
          <cell r="J364" t="str">
            <v>직수출</v>
          </cell>
          <cell r="K364" t="str">
            <v>USD</v>
          </cell>
          <cell r="L364" t="str">
            <v>대만</v>
          </cell>
          <cell r="M364" t="str">
            <v>라희관</v>
          </cell>
          <cell r="N364">
            <v>1</v>
          </cell>
          <cell r="O364" t="str">
            <v>노트북</v>
          </cell>
          <cell r="P364" t="str">
            <v>연결기준</v>
          </cell>
          <cell r="S364">
            <v>0</v>
          </cell>
          <cell r="X364">
            <v>0</v>
          </cell>
          <cell r="AC364">
            <v>0</v>
          </cell>
          <cell r="AH364">
            <v>0</v>
          </cell>
          <cell r="AM364">
            <v>0</v>
          </cell>
          <cell r="AR364">
            <v>0</v>
          </cell>
          <cell r="AT364">
            <v>0</v>
          </cell>
          <cell r="AU364">
            <v>0</v>
          </cell>
          <cell r="AW364">
            <v>0</v>
          </cell>
          <cell r="AY364">
            <v>0</v>
          </cell>
          <cell r="AZ364">
            <v>0</v>
          </cell>
          <cell r="BB364">
            <v>0</v>
          </cell>
          <cell r="BD364">
            <v>0</v>
          </cell>
          <cell r="BE364">
            <v>0</v>
          </cell>
          <cell r="BF364">
            <v>2.4500000000000002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2.4500000000000002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2.4500000000000002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2.4500000000000002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</row>
        <row r="365">
          <cell r="A365" t="str">
            <v>노.CRM1</v>
          </cell>
          <cell r="B365" t="str">
            <v>국산</v>
          </cell>
          <cell r="C365" t="str">
            <v>원통형</v>
          </cell>
          <cell r="D365" t="str">
            <v>Cell</v>
          </cell>
          <cell r="E365" t="str">
            <v>018650</v>
          </cell>
          <cell r="F365" t="str">
            <v>018650S2</v>
          </cell>
          <cell r="G365" t="str">
            <v>018650S2</v>
          </cell>
          <cell r="H365" t="str">
            <v>FSC</v>
          </cell>
          <cell r="I365" t="str">
            <v>GLW</v>
          </cell>
          <cell r="J365" t="str">
            <v>직수출</v>
          </cell>
          <cell r="K365" t="str">
            <v>USD</v>
          </cell>
          <cell r="L365" t="str">
            <v>대만</v>
          </cell>
          <cell r="M365" t="str">
            <v>이정원</v>
          </cell>
          <cell r="N365">
            <v>1</v>
          </cell>
          <cell r="O365" t="str">
            <v>노트북</v>
          </cell>
          <cell r="P365" t="str">
            <v>연결기준</v>
          </cell>
          <cell r="S365">
            <v>0</v>
          </cell>
          <cell r="X365">
            <v>0</v>
          </cell>
          <cell r="AC365">
            <v>0</v>
          </cell>
          <cell r="AH365">
            <v>0</v>
          </cell>
          <cell r="AM365">
            <v>0</v>
          </cell>
          <cell r="AR365">
            <v>0</v>
          </cell>
          <cell r="AT365">
            <v>0</v>
          </cell>
          <cell r="AU365">
            <v>0</v>
          </cell>
          <cell r="AV365">
            <v>2</v>
          </cell>
          <cell r="AW365">
            <v>0</v>
          </cell>
          <cell r="AY365">
            <v>0</v>
          </cell>
          <cell r="AZ365">
            <v>0</v>
          </cell>
          <cell r="BA365">
            <v>2</v>
          </cell>
          <cell r="BB365">
            <v>0</v>
          </cell>
          <cell r="BD365">
            <v>0</v>
          </cell>
          <cell r="BE365">
            <v>0</v>
          </cell>
          <cell r="BF365">
            <v>2</v>
          </cell>
          <cell r="BG365">
            <v>0</v>
          </cell>
          <cell r="BI365">
            <v>0</v>
          </cell>
          <cell r="BJ365">
            <v>0</v>
          </cell>
          <cell r="BK365">
            <v>2</v>
          </cell>
          <cell r="BL365">
            <v>0</v>
          </cell>
          <cell r="BN365">
            <v>0</v>
          </cell>
          <cell r="BO365">
            <v>0</v>
          </cell>
          <cell r="BP365">
            <v>2</v>
          </cell>
          <cell r="BQ365">
            <v>0</v>
          </cell>
          <cell r="BS365">
            <v>0</v>
          </cell>
          <cell r="BT365">
            <v>0</v>
          </cell>
          <cell r="BU365">
            <v>2</v>
          </cell>
          <cell r="BV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</row>
        <row r="366">
          <cell r="A366" t="str">
            <v>노.CRM1</v>
          </cell>
          <cell r="B366" t="str">
            <v>국산</v>
          </cell>
          <cell r="C366" t="str">
            <v>원통형</v>
          </cell>
          <cell r="D366" t="str">
            <v>Cell</v>
          </cell>
          <cell r="E366" t="str">
            <v>018650</v>
          </cell>
          <cell r="F366" t="str">
            <v>018650A2</v>
          </cell>
          <cell r="G366" t="str">
            <v>018650A2</v>
          </cell>
          <cell r="H366" t="str">
            <v>FSC</v>
          </cell>
          <cell r="I366" t="str">
            <v>GLW</v>
          </cell>
          <cell r="J366" t="str">
            <v>직수출</v>
          </cell>
          <cell r="K366" t="str">
            <v>USD</v>
          </cell>
          <cell r="L366" t="str">
            <v>대만</v>
          </cell>
          <cell r="M366" t="str">
            <v>이정원</v>
          </cell>
          <cell r="N366">
            <v>1</v>
          </cell>
          <cell r="O366" t="str">
            <v>노트북</v>
          </cell>
          <cell r="P366" t="str">
            <v>연결기준</v>
          </cell>
          <cell r="S366">
            <v>0</v>
          </cell>
          <cell r="X366">
            <v>0</v>
          </cell>
          <cell r="AC366">
            <v>0</v>
          </cell>
          <cell r="AH366">
            <v>0</v>
          </cell>
          <cell r="AM366">
            <v>0</v>
          </cell>
          <cell r="AR366">
            <v>0</v>
          </cell>
          <cell r="AT366">
            <v>0</v>
          </cell>
          <cell r="AU366">
            <v>0</v>
          </cell>
          <cell r="AW366">
            <v>0</v>
          </cell>
          <cell r="AY366">
            <v>0</v>
          </cell>
          <cell r="AZ366">
            <v>0</v>
          </cell>
          <cell r="BB366">
            <v>0</v>
          </cell>
          <cell r="BD366">
            <v>0</v>
          </cell>
          <cell r="BE366">
            <v>0</v>
          </cell>
          <cell r="BF366">
            <v>2.4500000000000002</v>
          </cell>
          <cell r="BG366">
            <v>0</v>
          </cell>
          <cell r="BI366">
            <v>0</v>
          </cell>
          <cell r="BJ366">
            <v>0</v>
          </cell>
          <cell r="BK366">
            <v>2.4500000000000002</v>
          </cell>
          <cell r="BL366">
            <v>0</v>
          </cell>
          <cell r="BN366">
            <v>0</v>
          </cell>
          <cell r="BO366">
            <v>0</v>
          </cell>
          <cell r="BP366">
            <v>2.4500000000000002</v>
          </cell>
          <cell r="BQ366">
            <v>0</v>
          </cell>
          <cell r="BS366">
            <v>0</v>
          </cell>
          <cell r="BT366">
            <v>0</v>
          </cell>
          <cell r="BU366">
            <v>2.4500000000000002</v>
          </cell>
          <cell r="BV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</row>
        <row r="367">
          <cell r="A367" t="str">
            <v>노.CRM1</v>
          </cell>
          <cell r="B367" t="str">
            <v>국산</v>
          </cell>
          <cell r="C367" t="str">
            <v>원통형</v>
          </cell>
          <cell r="D367" t="str">
            <v>Cell</v>
          </cell>
          <cell r="E367" t="str">
            <v>018650</v>
          </cell>
          <cell r="F367" t="str">
            <v>018650H1</v>
          </cell>
          <cell r="G367" t="str">
            <v>018650H1</v>
          </cell>
          <cell r="H367" t="str">
            <v>Bosch</v>
          </cell>
          <cell r="I367" t="str">
            <v>Bosch (SDN)</v>
          </cell>
          <cell r="J367" t="str">
            <v>직수출</v>
          </cell>
          <cell r="K367" t="str">
            <v>USD</v>
          </cell>
          <cell r="L367" t="str">
            <v>동남아</v>
          </cell>
          <cell r="M367" t="str">
            <v>이상엽</v>
          </cell>
          <cell r="N367">
            <v>1</v>
          </cell>
          <cell r="O367" t="str">
            <v>파워툴</v>
          </cell>
          <cell r="P367" t="str">
            <v>연결기준</v>
          </cell>
          <cell r="R367">
            <v>1.83</v>
          </cell>
          <cell r="S367">
            <v>36000</v>
          </cell>
          <cell r="T367">
            <v>36000</v>
          </cell>
          <cell r="U367">
            <v>65880</v>
          </cell>
          <cell r="V367">
            <v>61801000</v>
          </cell>
          <cell r="W367">
            <v>1.83</v>
          </cell>
          <cell r="X367">
            <v>200000</v>
          </cell>
          <cell r="Y367">
            <v>200000</v>
          </cell>
          <cell r="Z367">
            <v>366000</v>
          </cell>
          <cell r="AA367">
            <v>343090000</v>
          </cell>
          <cell r="AB367">
            <v>1.83</v>
          </cell>
          <cell r="AC367">
            <v>220000</v>
          </cell>
          <cell r="AD367">
            <v>220000</v>
          </cell>
          <cell r="AE367">
            <v>402600</v>
          </cell>
          <cell r="AF367">
            <v>381047000</v>
          </cell>
          <cell r="AG367">
            <v>1.83</v>
          </cell>
          <cell r="AH367">
            <v>200000</v>
          </cell>
          <cell r="AI367">
            <v>200000</v>
          </cell>
          <cell r="AJ367">
            <v>366000</v>
          </cell>
          <cell r="AK367">
            <v>340004000</v>
          </cell>
          <cell r="AL367">
            <v>1.83</v>
          </cell>
          <cell r="AM367">
            <v>330000</v>
          </cell>
          <cell r="AN367">
            <v>330000</v>
          </cell>
          <cell r="AO367">
            <v>603900</v>
          </cell>
          <cell r="AP367">
            <v>562596000</v>
          </cell>
          <cell r="AQ367">
            <v>1.83</v>
          </cell>
          <cell r="AR367">
            <v>280000</v>
          </cell>
          <cell r="AS367">
            <v>280000</v>
          </cell>
          <cell r="AT367">
            <v>512400</v>
          </cell>
          <cell r="AU367">
            <v>473970000</v>
          </cell>
          <cell r="AV367">
            <v>1.83</v>
          </cell>
          <cell r="AW367">
            <v>300000</v>
          </cell>
          <cell r="AX367">
            <v>300000</v>
          </cell>
          <cell r="AY367">
            <v>549000</v>
          </cell>
          <cell r="AZ367">
            <v>505080000</v>
          </cell>
          <cell r="BA367">
            <v>1.83</v>
          </cell>
          <cell r="BB367">
            <v>300000</v>
          </cell>
          <cell r="BC367">
            <v>300000</v>
          </cell>
          <cell r="BD367">
            <v>549000</v>
          </cell>
          <cell r="BE367">
            <v>505080000</v>
          </cell>
          <cell r="BF367">
            <v>1.83</v>
          </cell>
          <cell r="BG367">
            <v>300000</v>
          </cell>
          <cell r="BH367">
            <v>300000</v>
          </cell>
          <cell r="BI367">
            <v>549000</v>
          </cell>
          <cell r="BJ367">
            <v>505080000</v>
          </cell>
          <cell r="BK367">
            <v>1.83</v>
          </cell>
          <cell r="BL367">
            <v>0</v>
          </cell>
          <cell r="BN367">
            <v>0</v>
          </cell>
          <cell r="BO367">
            <v>0</v>
          </cell>
          <cell r="BP367">
            <v>1.83</v>
          </cell>
          <cell r="BQ367">
            <v>0</v>
          </cell>
          <cell r="BS367">
            <v>0</v>
          </cell>
          <cell r="BT367">
            <v>0</v>
          </cell>
          <cell r="BU367">
            <v>1.83</v>
          </cell>
          <cell r="BV367">
            <v>0</v>
          </cell>
          <cell r="BX367">
            <v>0</v>
          </cell>
          <cell r="BY367">
            <v>0</v>
          </cell>
          <cell r="BZ367">
            <v>2166000</v>
          </cell>
          <cell r="CA367">
            <v>2166000</v>
          </cell>
          <cell r="CB367">
            <v>3963780</v>
          </cell>
          <cell r="CC367">
            <v>3677748000</v>
          </cell>
        </row>
        <row r="368">
          <cell r="A368" t="str">
            <v>노.CRM1</v>
          </cell>
          <cell r="B368" t="str">
            <v>국산</v>
          </cell>
          <cell r="C368" t="str">
            <v>원통형</v>
          </cell>
          <cell r="D368" t="str">
            <v>Cell</v>
          </cell>
          <cell r="E368" t="str">
            <v>018650</v>
          </cell>
          <cell r="F368" t="str">
            <v>018650H1</v>
          </cell>
          <cell r="G368" t="str">
            <v>018650H1</v>
          </cell>
          <cell r="H368" t="str">
            <v>Bosch</v>
          </cell>
          <cell r="I368" t="str">
            <v>Bosch (China)</v>
          </cell>
          <cell r="J368" t="str">
            <v>직수출</v>
          </cell>
          <cell r="K368" t="str">
            <v>USD</v>
          </cell>
          <cell r="L368" t="str">
            <v>중국</v>
          </cell>
          <cell r="M368" t="str">
            <v>이상엽</v>
          </cell>
          <cell r="N368">
            <v>1</v>
          </cell>
          <cell r="O368" t="str">
            <v>파워툴</v>
          </cell>
          <cell r="P368" t="str">
            <v>연결기준</v>
          </cell>
          <cell r="R368">
            <v>1.83</v>
          </cell>
          <cell r="S368">
            <v>166000</v>
          </cell>
          <cell r="T368">
            <v>166000</v>
          </cell>
          <cell r="U368">
            <v>303780</v>
          </cell>
          <cell r="V368">
            <v>284922000</v>
          </cell>
          <cell r="X368">
            <v>0</v>
          </cell>
          <cell r="Z368">
            <v>0</v>
          </cell>
          <cell r="AA368">
            <v>0</v>
          </cell>
          <cell r="AC368">
            <v>0</v>
          </cell>
          <cell r="AH368">
            <v>0</v>
          </cell>
          <cell r="AL368">
            <v>2.7</v>
          </cell>
          <cell r="AM368">
            <v>750</v>
          </cell>
          <cell r="AN368">
            <v>750</v>
          </cell>
          <cell r="AO368">
            <v>2025</v>
          </cell>
          <cell r="AP368">
            <v>1886000</v>
          </cell>
          <cell r="AQ368">
            <v>1.83</v>
          </cell>
          <cell r="AR368">
            <v>0</v>
          </cell>
          <cell r="AT368">
            <v>0</v>
          </cell>
          <cell r="AU368">
            <v>0</v>
          </cell>
          <cell r="AV368">
            <v>1.83</v>
          </cell>
          <cell r="AW368">
            <v>0</v>
          </cell>
          <cell r="AY368">
            <v>0</v>
          </cell>
          <cell r="AZ368">
            <v>0</v>
          </cell>
          <cell r="BA368">
            <v>1.83</v>
          </cell>
          <cell r="BB368">
            <v>0</v>
          </cell>
          <cell r="BD368">
            <v>0</v>
          </cell>
          <cell r="BE368">
            <v>0</v>
          </cell>
          <cell r="BG368">
            <v>0</v>
          </cell>
          <cell r="BI368">
            <v>0</v>
          </cell>
          <cell r="BJ368">
            <v>0</v>
          </cell>
          <cell r="BL368">
            <v>0</v>
          </cell>
          <cell r="BN368">
            <v>0</v>
          </cell>
          <cell r="BO368">
            <v>0</v>
          </cell>
          <cell r="BQ368">
            <v>0</v>
          </cell>
          <cell r="BS368">
            <v>0</v>
          </cell>
          <cell r="BT368">
            <v>0</v>
          </cell>
          <cell r="BV368">
            <v>0</v>
          </cell>
          <cell r="BX368">
            <v>0</v>
          </cell>
          <cell r="BY368">
            <v>0</v>
          </cell>
          <cell r="BZ368">
            <v>166750</v>
          </cell>
          <cell r="CA368">
            <v>166750</v>
          </cell>
          <cell r="CB368">
            <v>305805</v>
          </cell>
          <cell r="CC368">
            <v>286808000</v>
          </cell>
        </row>
        <row r="369">
          <cell r="A369" t="str">
            <v>노.CRM1</v>
          </cell>
          <cell r="B369" t="str">
            <v>국산</v>
          </cell>
          <cell r="C369" t="str">
            <v>원통형</v>
          </cell>
          <cell r="D369" t="str">
            <v>Cell</v>
          </cell>
          <cell r="E369" t="str">
            <v>018650</v>
          </cell>
          <cell r="F369" t="str">
            <v>018650HL1</v>
          </cell>
          <cell r="G369" t="str">
            <v>018650HL1</v>
          </cell>
          <cell r="H369" t="str">
            <v>Bosch</v>
          </cell>
          <cell r="I369" t="str">
            <v>Bosch (China)</v>
          </cell>
          <cell r="J369" t="str">
            <v>직수출</v>
          </cell>
          <cell r="K369" t="str">
            <v>USD</v>
          </cell>
          <cell r="L369" t="str">
            <v>중국</v>
          </cell>
          <cell r="M369" t="str">
            <v>이상엽</v>
          </cell>
          <cell r="N369">
            <v>1</v>
          </cell>
          <cell r="O369" t="str">
            <v>파워툴</v>
          </cell>
          <cell r="P369" t="str">
            <v>연결기준</v>
          </cell>
          <cell r="S369">
            <v>0</v>
          </cell>
          <cell r="X369">
            <v>0</v>
          </cell>
          <cell r="Z369">
            <v>0</v>
          </cell>
          <cell r="AA369">
            <v>0</v>
          </cell>
          <cell r="AC369">
            <v>0</v>
          </cell>
          <cell r="AH369">
            <v>0</v>
          </cell>
          <cell r="AM369">
            <v>0</v>
          </cell>
          <cell r="AQ369">
            <v>1.83</v>
          </cell>
          <cell r="AR369">
            <v>0</v>
          </cell>
          <cell r="AT369">
            <v>0</v>
          </cell>
          <cell r="AU369">
            <v>0</v>
          </cell>
          <cell r="AV369">
            <v>1.83</v>
          </cell>
          <cell r="AW369">
            <v>0</v>
          </cell>
          <cell r="AY369">
            <v>0</v>
          </cell>
          <cell r="AZ369">
            <v>0</v>
          </cell>
          <cell r="BA369">
            <v>1.83</v>
          </cell>
          <cell r="BB369">
            <v>0</v>
          </cell>
          <cell r="BD369">
            <v>0</v>
          </cell>
          <cell r="BE369">
            <v>0</v>
          </cell>
          <cell r="BG369">
            <v>0</v>
          </cell>
          <cell r="BI369">
            <v>0</v>
          </cell>
          <cell r="BJ369">
            <v>0</v>
          </cell>
          <cell r="BL369">
            <v>0</v>
          </cell>
          <cell r="BN369">
            <v>0</v>
          </cell>
          <cell r="BO369">
            <v>0</v>
          </cell>
          <cell r="BQ369">
            <v>0</v>
          </cell>
          <cell r="BS369">
            <v>0</v>
          </cell>
          <cell r="BT369">
            <v>0</v>
          </cell>
          <cell r="BV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</row>
        <row r="370">
          <cell r="A370" t="str">
            <v>노.CRM1</v>
          </cell>
          <cell r="B370" t="str">
            <v>국산</v>
          </cell>
          <cell r="C370" t="str">
            <v>원통형</v>
          </cell>
          <cell r="D370" t="str">
            <v>Cell</v>
          </cell>
          <cell r="E370" t="str">
            <v>018650</v>
          </cell>
          <cell r="F370" t="str">
            <v>018650HA1</v>
          </cell>
          <cell r="G370" t="str">
            <v>018650HA1</v>
          </cell>
          <cell r="H370" t="str">
            <v>Bosch</v>
          </cell>
          <cell r="I370" t="str">
            <v>Bosch (SDN)</v>
          </cell>
          <cell r="J370" t="str">
            <v>직수출</v>
          </cell>
          <cell r="K370" t="str">
            <v>USD</v>
          </cell>
          <cell r="L370" t="str">
            <v>동남아</v>
          </cell>
          <cell r="M370" t="str">
            <v>이상엽</v>
          </cell>
          <cell r="N370">
            <v>1</v>
          </cell>
          <cell r="O370" t="str">
            <v>파워툴</v>
          </cell>
          <cell r="P370" t="str">
            <v>연결기준</v>
          </cell>
          <cell r="S370">
            <v>0</v>
          </cell>
          <cell r="X370">
            <v>0</v>
          </cell>
          <cell r="Z370">
            <v>0</v>
          </cell>
          <cell r="AA370">
            <v>0</v>
          </cell>
          <cell r="AC370">
            <v>0</v>
          </cell>
          <cell r="AH370">
            <v>0</v>
          </cell>
          <cell r="AM370">
            <v>0</v>
          </cell>
          <cell r="AQ370">
            <v>1.83</v>
          </cell>
          <cell r="AR370">
            <v>0</v>
          </cell>
          <cell r="AT370">
            <v>0</v>
          </cell>
          <cell r="AU370">
            <v>0</v>
          </cell>
          <cell r="AV370">
            <v>1.83</v>
          </cell>
          <cell r="AW370">
            <v>0</v>
          </cell>
          <cell r="AY370">
            <v>0</v>
          </cell>
          <cell r="AZ370">
            <v>0</v>
          </cell>
          <cell r="BA370">
            <v>1.83</v>
          </cell>
          <cell r="BB370">
            <v>0</v>
          </cell>
          <cell r="BD370">
            <v>0</v>
          </cell>
          <cell r="BE370">
            <v>0</v>
          </cell>
          <cell r="BF370">
            <v>2.25</v>
          </cell>
          <cell r="BG370">
            <v>0</v>
          </cell>
          <cell r="BI370">
            <v>0</v>
          </cell>
          <cell r="BJ370">
            <v>0</v>
          </cell>
          <cell r="BK370">
            <v>2.25</v>
          </cell>
          <cell r="BL370">
            <v>100000</v>
          </cell>
          <cell r="BM370">
            <v>100000</v>
          </cell>
          <cell r="BN370">
            <v>225000</v>
          </cell>
          <cell r="BO370">
            <v>208125000</v>
          </cell>
          <cell r="BP370">
            <v>2.25</v>
          </cell>
          <cell r="BQ370">
            <v>100000</v>
          </cell>
          <cell r="BR370">
            <v>100000</v>
          </cell>
          <cell r="BS370">
            <v>225000</v>
          </cell>
          <cell r="BT370">
            <v>208125000</v>
          </cell>
          <cell r="BU370">
            <v>2.25</v>
          </cell>
          <cell r="BV370">
            <v>100000</v>
          </cell>
          <cell r="BW370">
            <v>100000</v>
          </cell>
          <cell r="BX370">
            <v>225000</v>
          </cell>
          <cell r="BY370">
            <v>208125000</v>
          </cell>
          <cell r="BZ370">
            <v>300000</v>
          </cell>
          <cell r="CA370">
            <v>300000</v>
          </cell>
          <cell r="CB370">
            <v>675000</v>
          </cell>
          <cell r="CC370">
            <v>624375000</v>
          </cell>
        </row>
        <row r="371">
          <cell r="A371" t="str">
            <v>노.CRM1</v>
          </cell>
          <cell r="B371" t="str">
            <v>국산</v>
          </cell>
          <cell r="C371" t="str">
            <v>원통형</v>
          </cell>
          <cell r="D371" t="str">
            <v>Cell</v>
          </cell>
          <cell r="E371" t="str">
            <v>018650</v>
          </cell>
          <cell r="F371" t="str">
            <v>018650HA1</v>
          </cell>
          <cell r="G371" t="str">
            <v>018650HA1</v>
          </cell>
          <cell r="H371" t="str">
            <v>Bosch</v>
          </cell>
          <cell r="I371" t="str">
            <v>Bosch (SDN)</v>
          </cell>
          <cell r="J371" t="str">
            <v>직수출</v>
          </cell>
          <cell r="K371" t="str">
            <v>USD</v>
          </cell>
          <cell r="L371" t="str">
            <v>동남아</v>
          </cell>
          <cell r="M371" t="str">
            <v>이상엽</v>
          </cell>
          <cell r="N371">
            <v>1</v>
          </cell>
          <cell r="O371" t="str">
            <v>파워툴</v>
          </cell>
          <cell r="P371" t="str">
            <v>연결기준</v>
          </cell>
          <cell r="S371">
            <v>0</v>
          </cell>
          <cell r="X371">
            <v>0</v>
          </cell>
          <cell r="Z371">
            <v>0</v>
          </cell>
          <cell r="AA371">
            <v>0</v>
          </cell>
          <cell r="AC371">
            <v>0</v>
          </cell>
          <cell r="AH371">
            <v>0</v>
          </cell>
          <cell r="AM371">
            <v>0</v>
          </cell>
          <cell r="AQ371">
            <v>1.94</v>
          </cell>
          <cell r="AR371">
            <v>0</v>
          </cell>
          <cell r="AT371">
            <v>0</v>
          </cell>
          <cell r="AU371">
            <v>0</v>
          </cell>
          <cell r="AV371">
            <v>1.94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1.94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1.94</v>
          </cell>
          <cell r="BG371">
            <v>500000</v>
          </cell>
          <cell r="BH371">
            <v>500000</v>
          </cell>
          <cell r="BI371">
            <v>970000</v>
          </cell>
          <cell r="BJ371">
            <v>892400000</v>
          </cell>
          <cell r="BK371">
            <v>1.94</v>
          </cell>
          <cell r="BL371">
            <v>400000</v>
          </cell>
          <cell r="BM371">
            <v>400000</v>
          </cell>
          <cell r="BN371">
            <v>776000</v>
          </cell>
          <cell r="BO371">
            <v>717800000</v>
          </cell>
          <cell r="BP371">
            <v>1.94</v>
          </cell>
          <cell r="BQ371">
            <v>400000</v>
          </cell>
          <cell r="BR371">
            <v>400000</v>
          </cell>
          <cell r="BS371">
            <v>776000</v>
          </cell>
          <cell r="BT371">
            <v>717800000</v>
          </cell>
          <cell r="BU371">
            <v>1.94</v>
          </cell>
          <cell r="BV371">
            <v>400000</v>
          </cell>
          <cell r="BW371">
            <v>400000</v>
          </cell>
          <cell r="BX371">
            <v>776000</v>
          </cell>
          <cell r="BY371">
            <v>717800000</v>
          </cell>
          <cell r="BZ371">
            <v>1700000</v>
          </cell>
          <cell r="CA371">
            <v>1700000</v>
          </cell>
          <cell r="CB371">
            <v>3298000</v>
          </cell>
          <cell r="CC371">
            <v>3045800000</v>
          </cell>
        </row>
        <row r="372">
          <cell r="A372" t="str">
            <v>노.CRM1</v>
          </cell>
          <cell r="B372" t="str">
            <v>국산</v>
          </cell>
          <cell r="C372" t="str">
            <v>원통형</v>
          </cell>
          <cell r="D372" t="str">
            <v>Cell</v>
          </cell>
          <cell r="E372" t="str">
            <v>018650</v>
          </cell>
          <cell r="F372" t="str">
            <v>018650HA1</v>
          </cell>
          <cell r="G372" t="str">
            <v>018650HA1</v>
          </cell>
          <cell r="H372" t="str">
            <v>Makita</v>
          </cell>
          <cell r="I372" t="str">
            <v>Makita</v>
          </cell>
          <cell r="J372" t="str">
            <v>직수출</v>
          </cell>
          <cell r="K372" t="str">
            <v>USD</v>
          </cell>
          <cell r="L372" t="str">
            <v>일본</v>
          </cell>
          <cell r="M372" t="str">
            <v>이상엽</v>
          </cell>
          <cell r="N372">
            <v>1</v>
          </cell>
          <cell r="O372" t="str">
            <v>파워툴</v>
          </cell>
          <cell r="P372" t="str">
            <v>연결기준</v>
          </cell>
          <cell r="S372">
            <v>0</v>
          </cell>
          <cell r="X372">
            <v>0</v>
          </cell>
          <cell r="Z372">
            <v>0</v>
          </cell>
          <cell r="AA372">
            <v>0</v>
          </cell>
          <cell r="AC372">
            <v>0</v>
          </cell>
          <cell r="AH372">
            <v>0</v>
          </cell>
          <cell r="AM372">
            <v>0</v>
          </cell>
          <cell r="AQ372">
            <v>2.25</v>
          </cell>
          <cell r="AR372">
            <v>0</v>
          </cell>
          <cell r="AT372">
            <v>0</v>
          </cell>
          <cell r="AU372">
            <v>0</v>
          </cell>
          <cell r="AV372">
            <v>2.25</v>
          </cell>
          <cell r="AW372">
            <v>0</v>
          </cell>
          <cell r="AY372">
            <v>0</v>
          </cell>
          <cell r="AZ372">
            <v>0</v>
          </cell>
          <cell r="BA372">
            <v>2.25</v>
          </cell>
          <cell r="BB372">
            <v>0</v>
          </cell>
          <cell r="BD372">
            <v>0</v>
          </cell>
          <cell r="BE372">
            <v>0</v>
          </cell>
          <cell r="BF372">
            <v>2.2999999999999998</v>
          </cell>
          <cell r="BG372">
            <v>0</v>
          </cell>
          <cell r="BI372">
            <v>0</v>
          </cell>
          <cell r="BJ372">
            <v>0</v>
          </cell>
          <cell r="BK372">
            <v>2.2999999999999998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2.2999999999999998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2.2999999999999998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</row>
        <row r="373">
          <cell r="A373" t="str">
            <v>노.CRM1</v>
          </cell>
          <cell r="B373" t="str">
            <v>국산</v>
          </cell>
          <cell r="C373" t="str">
            <v>원통형</v>
          </cell>
          <cell r="D373" t="str">
            <v>Cell</v>
          </cell>
          <cell r="E373" t="str">
            <v>018650</v>
          </cell>
          <cell r="F373" t="str">
            <v>018650HL1</v>
          </cell>
          <cell r="G373" t="str">
            <v>018650HL1</v>
          </cell>
          <cell r="H373" t="str">
            <v>BMZ</v>
          </cell>
          <cell r="I373" t="str">
            <v>BMZ</v>
          </cell>
          <cell r="J373" t="str">
            <v>직수출</v>
          </cell>
          <cell r="K373" t="str">
            <v>USD</v>
          </cell>
          <cell r="L373" t="str">
            <v>유럽</v>
          </cell>
          <cell r="M373" t="str">
            <v>이상엽</v>
          </cell>
          <cell r="N373">
            <v>1</v>
          </cell>
          <cell r="O373" t="str">
            <v>파워툴</v>
          </cell>
          <cell r="P373" t="str">
            <v>연결기준</v>
          </cell>
          <cell r="S373">
            <v>0</v>
          </cell>
          <cell r="X373">
            <v>0</v>
          </cell>
          <cell r="Z373">
            <v>0</v>
          </cell>
          <cell r="AA373">
            <v>0</v>
          </cell>
          <cell r="AC373">
            <v>0</v>
          </cell>
          <cell r="AH373">
            <v>0</v>
          </cell>
          <cell r="AM373">
            <v>0</v>
          </cell>
          <cell r="AR373">
            <v>0</v>
          </cell>
          <cell r="AT373">
            <v>0</v>
          </cell>
          <cell r="AU373">
            <v>0</v>
          </cell>
          <cell r="AW373">
            <v>0</v>
          </cell>
          <cell r="AY373">
            <v>0</v>
          </cell>
          <cell r="AZ373">
            <v>0</v>
          </cell>
          <cell r="BB373">
            <v>0</v>
          </cell>
          <cell r="BD373">
            <v>0</v>
          </cell>
          <cell r="BE373">
            <v>0</v>
          </cell>
          <cell r="BF373">
            <v>1.99</v>
          </cell>
          <cell r="BG373">
            <v>0</v>
          </cell>
          <cell r="BI373">
            <v>0</v>
          </cell>
          <cell r="BJ373">
            <v>0</v>
          </cell>
          <cell r="BK373">
            <v>1.99</v>
          </cell>
          <cell r="BL373">
            <v>0</v>
          </cell>
          <cell r="BN373">
            <v>0</v>
          </cell>
          <cell r="BO373">
            <v>0</v>
          </cell>
          <cell r="BP373">
            <v>1.99</v>
          </cell>
          <cell r="BQ373">
            <v>0</v>
          </cell>
          <cell r="BS373">
            <v>0</v>
          </cell>
          <cell r="BT373">
            <v>0</v>
          </cell>
          <cell r="BU373">
            <v>1.99</v>
          </cell>
          <cell r="BV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</row>
        <row r="374">
          <cell r="A374" t="str">
            <v>노.CRM1</v>
          </cell>
          <cell r="B374" t="str">
            <v>국산</v>
          </cell>
          <cell r="C374" t="str">
            <v>원통형</v>
          </cell>
          <cell r="D374" t="str">
            <v>Cell</v>
          </cell>
          <cell r="E374" t="str">
            <v>018650</v>
          </cell>
          <cell r="F374" t="str">
            <v>018650HA1</v>
          </cell>
          <cell r="G374" t="str">
            <v>018650HA1</v>
          </cell>
          <cell r="H374" t="str">
            <v>BMZ</v>
          </cell>
          <cell r="I374" t="str">
            <v>BMZ</v>
          </cell>
          <cell r="J374" t="str">
            <v>직수출</v>
          </cell>
          <cell r="K374" t="str">
            <v>USD</v>
          </cell>
          <cell r="L374" t="str">
            <v>중국</v>
          </cell>
          <cell r="M374" t="str">
            <v>이상엽</v>
          </cell>
          <cell r="N374">
            <v>1</v>
          </cell>
          <cell r="O374" t="str">
            <v>파워툴</v>
          </cell>
          <cell r="P374" t="str">
            <v>연결기준</v>
          </cell>
          <cell r="S374">
            <v>0</v>
          </cell>
          <cell r="X374">
            <v>0</v>
          </cell>
          <cell r="Z374">
            <v>0</v>
          </cell>
          <cell r="AA374">
            <v>0</v>
          </cell>
          <cell r="AC374">
            <v>0</v>
          </cell>
          <cell r="AH374">
            <v>0</v>
          </cell>
          <cell r="AM374">
            <v>0</v>
          </cell>
          <cell r="AQ374">
            <v>2.2999999999999998</v>
          </cell>
          <cell r="AR374">
            <v>0</v>
          </cell>
          <cell r="AT374">
            <v>0</v>
          </cell>
          <cell r="AU374">
            <v>0</v>
          </cell>
          <cell r="AV374">
            <v>2.2999999999999998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2.2999999999999998</v>
          </cell>
          <cell r="BB374">
            <v>0</v>
          </cell>
          <cell r="BD374">
            <v>0</v>
          </cell>
          <cell r="BE374">
            <v>0</v>
          </cell>
          <cell r="BF374">
            <v>2.2999999999999998</v>
          </cell>
          <cell r="BG374">
            <v>0</v>
          </cell>
          <cell r="BI374">
            <v>0</v>
          </cell>
          <cell r="BJ374">
            <v>0</v>
          </cell>
          <cell r="BK374">
            <v>2.2999999999999998</v>
          </cell>
          <cell r="BL374">
            <v>100000</v>
          </cell>
          <cell r="BM374">
            <v>100000</v>
          </cell>
          <cell r="BN374">
            <v>229999.99999999997</v>
          </cell>
          <cell r="BO374">
            <v>212749999.99999997</v>
          </cell>
          <cell r="BP374">
            <v>2.2999999999999998</v>
          </cell>
          <cell r="BQ374">
            <v>100000</v>
          </cell>
          <cell r="BR374">
            <v>100000</v>
          </cell>
          <cell r="BS374">
            <v>229999.99999999997</v>
          </cell>
          <cell r="BT374">
            <v>212749999.99999997</v>
          </cell>
          <cell r="BU374">
            <v>2.2999999999999998</v>
          </cell>
          <cell r="BV374">
            <v>100000</v>
          </cell>
          <cell r="BW374">
            <v>100000</v>
          </cell>
          <cell r="BX374">
            <v>229999.99999999997</v>
          </cell>
          <cell r="BY374">
            <v>212749999.99999997</v>
          </cell>
          <cell r="BZ374">
            <v>300000</v>
          </cell>
          <cell r="CA374">
            <v>300000</v>
          </cell>
          <cell r="CB374">
            <v>689999.99999999988</v>
          </cell>
          <cell r="CC374">
            <v>638249999.99999988</v>
          </cell>
        </row>
        <row r="375">
          <cell r="A375" t="str">
            <v>노.CRM1</v>
          </cell>
          <cell r="B375" t="str">
            <v>국산</v>
          </cell>
          <cell r="C375" t="str">
            <v>원통형</v>
          </cell>
          <cell r="D375" t="str">
            <v>Cell</v>
          </cell>
          <cell r="E375" t="str">
            <v>018650</v>
          </cell>
          <cell r="F375" t="str">
            <v>018650H1</v>
          </cell>
          <cell r="G375" t="str">
            <v>018650H1</v>
          </cell>
          <cell r="H375" t="str">
            <v>STL</v>
          </cell>
          <cell r="I375" t="str">
            <v>STL</v>
          </cell>
          <cell r="J375" t="str">
            <v>직수출</v>
          </cell>
          <cell r="K375" t="str">
            <v>USD</v>
          </cell>
          <cell r="L375" t="str">
            <v>중국</v>
          </cell>
          <cell r="M375" t="str">
            <v>이상엽</v>
          </cell>
          <cell r="N375">
            <v>1</v>
          </cell>
          <cell r="O375" t="str">
            <v>기타</v>
          </cell>
          <cell r="P375" t="str">
            <v>연결기준</v>
          </cell>
          <cell r="S375">
            <v>0</v>
          </cell>
          <cell r="X375">
            <v>0</v>
          </cell>
          <cell r="Z375">
            <v>0</v>
          </cell>
          <cell r="AA375">
            <v>0</v>
          </cell>
          <cell r="AC375">
            <v>0</v>
          </cell>
          <cell r="AH375">
            <v>0</v>
          </cell>
          <cell r="AM375">
            <v>0</v>
          </cell>
          <cell r="AQ375">
            <v>2.1</v>
          </cell>
          <cell r="AR375">
            <v>0</v>
          </cell>
          <cell r="AT375">
            <v>0</v>
          </cell>
          <cell r="AU375">
            <v>0</v>
          </cell>
          <cell r="AV375">
            <v>2.1</v>
          </cell>
          <cell r="AW375">
            <v>0</v>
          </cell>
          <cell r="AY375">
            <v>0</v>
          </cell>
          <cell r="AZ375">
            <v>0</v>
          </cell>
          <cell r="BA375">
            <v>2.1</v>
          </cell>
          <cell r="BB375">
            <v>0</v>
          </cell>
          <cell r="BD375">
            <v>0</v>
          </cell>
          <cell r="BE375">
            <v>0</v>
          </cell>
          <cell r="BG375">
            <v>0</v>
          </cell>
          <cell r="BI375">
            <v>0</v>
          </cell>
          <cell r="BJ375">
            <v>0</v>
          </cell>
          <cell r="BL375">
            <v>0</v>
          </cell>
          <cell r="BN375">
            <v>0</v>
          </cell>
          <cell r="BO375">
            <v>0</v>
          </cell>
          <cell r="BQ375">
            <v>0</v>
          </cell>
          <cell r="BS375">
            <v>0</v>
          </cell>
          <cell r="BT375">
            <v>0</v>
          </cell>
          <cell r="BV375">
            <v>0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</row>
        <row r="376">
          <cell r="A376" t="str">
            <v>노.CRM1</v>
          </cell>
          <cell r="B376" t="str">
            <v>국산</v>
          </cell>
          <cell r="C376" t="str">
            <v>원통형</v>
          </cell>
          <cell r="D376" t="str">
            <v>Cell</v>
          </cell>
          <cell r="E376" t="str">
            <v>018650</v>
          </cell>
          <cell r="F376" t="str">
            <v>018650HL1</v>
          </cell>
          <cell r="G376" t="str">
            <v>018650HL1</v>
          </cell>
          <cell r="H376" t="str">
            <v>EMB</v>
          </cell>
          <cell r="I376" t="str">
            <v>EMB</v>
          </cell>
          <cell r="J376" t="str">
            <v>직수출</v>
          </cell>
          <cell r="K376" t="str">
            <v>USD</v>
          </cell>
          <cell r="L376" t="str">
            <v>유럽</v>
          </cell>
          <cell r="M376" t="str">
            <v>이상엽</v>
          </cell>
          <cell r="N376">
            <v>1</v>
          </cell>
          <cell r="O376" t="str">
            <v>파워툴</v>
          </cell>
          <cell r="P376" t="str">
            <v>연결기준</v>
          </cell>
          <cell r="S376">
            <v>0</v>
          </cell>
          <cell r="X376">
            <v>0</v>
          </cell>
          <cell r="Z376">
            <v>0</v>
          </cell>
          <cell r="AA376">
            <v>0</v>
          </cell>
          <cell r="AC376">
            <v>0</v>
          </cell>
          <cell r="AH376">
            <v>0</v>
          </cell>
          <cell r="AM376">
            <v>0</v>
          </cell>
          <cell r="AR376">
            <v>0</v>
          </cell>
          <cell r="AT376">
            <v>0</v>
          </cell>
          <cell r="AU376">
            <v>0</v>
          </cell>
          <cell r="AW376">
            <v>0</v>
          </cell>
          <cell r="AY376">
            <v>0</v>
          </cell>
          <cell r="AZ376">
            <v>0</v>
          </cell>
          <cell r="BB376">
            <v>0</v>
          </cell>
          <cell r="BD376">
            <v>0</v>
          </cell>
          <cell r="BE376">
            <v>0</v>
          </cell>
          <cell r="BF376">
            <v>2.2999999999999998</v>
          </cell>
          <cell r="BG376">
            <v>0</v>
          </cell>
          <cell r="BI376">
            <v>0</v>
          </cell>
          <cell r="BJ376">
            <v>0</v>
          </cell>
          <cell r="BK376">
            <v>2.2999999999999998</v>
          </cell>
          <cell r="BL376">
            <v>0</v>
          </cell>
          <cell r="BN376">
            <v>0</v>
          </cell>
          <cell r="BO376">
            <v>0</v>
          </cell>
          <cell r="BP376">
            <v>2.2999999999999998</v>
          </cell>
          <cell r="BQ376">
            <v>0</v>
          </cell>
          <cell r="BS376">
            <v>0</v>
          </cell>
          <cell r="BT376">
            <v>0</v>
          </cell>
          <cell r="BU376">
            <v>2.2999999999999998</v>
          </cell>
          <cell r="BV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</row>
        <row r="377">
          <cell r="A377" t="str">
            <v>노.CRM1</v>
          </cell>
          <cell r="B377" t="str">
            <v>국산</v>
          </cell>
          <cell r="C377" t="str">
            <v>원통형</v>
          </cell>
          <cell r="D377" t="str">
            <v>Cell</v>
          </cell>
          <cell r="E377" t="str">
            <v>018650</v>
          </cell>
          <cell r="F377" t="str">
            <v>018650HA1</v>
          </cell>
          <cell r="G377" t="str">
            <v>018650HA1</v>
          </cell>
          <cell r="H377" t="str">
            <v>Foxlink</v>
          </cell>
          <cell r="I377" t="str">
            <v>Foxlink</v>
          </cell>
          <cell r="J377" t="str">
            <v>직수출</v>
          </cell>
          <cell r="K377" t="str">
            <v>USD</v>
          </cell>
          <cell r="L377" t="str">
            <v>대만</v>
          </cell>
          <cell r="M377" t="str">
            <v>이상엽</v>
          </cell>
          <cell r="N377">
            <v>1</v>
          </cell>
          <cell r="O377" t="str">
            <v>파워툴</v>
          </cell>
          <cell r="P377" t="str">
            <v>연결기준</v>
          </cell>
          <cell r="S377">
            <v>0</v>
          </cell>
          <cell r="X377">
            <v>0</v>
          </cell>
          <cell r="Z377">
            <v>0</v>
          </cell>
          <cell r="AA377">
            <v>0</v>
          </cell>
          <cell r="AC377">
            <v>0</v>
          </cell>
          <cell r="AH377">
            <v>0</v>
          </cell>
          <cell r="AQ377">
            <v>2.25</v>
          </cell>
          <cell r="AR377">
            <v>0</v>
          </cell>
          <cell r="AT377">
            <v>0</v>
          </cell>
          <cell r="AU377">
            <v>0</v>
          </cell>
          <cell r="AV377">
            <v>2.2999999999999998</v>
          </cell>
          <cell r="AW377">
            <v>0</v>
          </cell>
          <cell r="AY377">
            <v>0</v>
          </cell>
          <cell r="AZ377">
            <v>0</v>
          </cell>
          <cell r="BA377">
            <v>2.2999999999999998</v>
          </cell>
          <cell r="BB377">
            <v>0</v>
          </cell>
          <cell r="BD377">
            <v>0</v>
          </cell>
          <cell r="BE377">
            <v>0</v>
          </cell>
          <cell r="BF377">
            <v>2.2999999999999998</v>
          </cell>
          <cell r="BG377">
            <v>0</v>
          </cell>
          <cell r="BI377">
            <v>0</v>
          </cell>
          <cell r="BJ377">
            <v>0</v>
          </cell>
          <cell r="BK377">
            <v>2.2999999999999998</v>
          </cell>
          <cell r="BL377">
            <v>0</v>
          </cell>
          <cell r="BN377">
            <v>0</v>
          </cell>
          <cell r="BO377">
            <v>0</v>
          </cell>
          <cell r="BP377">
            <v>2.2999999999999998</v>
          </cell>
          <cell r="BQ377">
            <v>0</v>
          </cell>
          <cell r="BS377">
            <v>0</v>
          </cell>
          <cell r="BT377">
            <v>0</v>
          </cell>
          <cell r="BU377">
            <v>2.2999999999999998</v>
          </cell>
          <cell r="BV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</row>
        <row r="378">
          <cell r="A378" t="str">
            <v>노.CRM1</v>
          </cell>
          <cell r="B378" t="str">
            <v>국산</v>
          </cell>
          <cell r="C378" t="str">
            <v>원통형</v>
          </cell>
          <cell r="D378" t="str">
            <v>Pack</v>
          </cell>
          <cell r="E378" t="str">
            <v>018650</v>
          </cell>
          <cell r="F378" t="str">
            <v>018650S2</v>
          </cell>
          <cell r="G378" t="str">
            <v>018650S2</v>
          </cell>
          <cell r="H378" t="str">
            <v>Pellenc</v>
          </cell>
          <cell r="I378" t="str">
            <v>Pellenc SA</v>
          </cell>
          <cell r="J378" t="str">
            <v>직수출</v>
          </cell>
          <cell r="K378" t="str">
            <v>USD</v>
          </cell>
          <cell r="L378" t="str">
            <v>중국</v>
          </cell>
          <cell r="M378" t="str">
            <v>이상엽</v>
          </cell>
          <cell r="N378">
            <v>24</v>
          </cell>
          <cell r="O378" t="str">
            <v>기타</v>
          </cell>
          <cell r="P378" t="str">
            <v>연결기준</v>
          </cell>
          <cell r="S378">
            <v>0</v>
          </cell>
          <cell r="X378">
            <v>0</v>
          </cell>
          <cell r="Z378">
            <v>0</v>
          </cell>
          <cell r="AA378">
            <v>0</v>
          </cell>
          <cell r="AC378">
            <v>0</v>
          </cell>
          <cell r="AH378">
            <v>0</v>
          </cell>
          <cell r="AM378">
            <v>0</v>
          </cell>
          <cell r="AQ378">
            <v>64.87</v>
          </cell>
          <cell r="AR378">
            <v>0</v>
          </cell>
          <cell r="AT378">
            <v>0</v>
          </cell>
          <cell r="AU378">
            <v>0</v>
          </cell>
          <cell r="AV378">
            <v>64.87</v>
          </cell>
          <cell r="AW378">
            <v>0</v>
          </cell>
          <cell r="AY378">
            <v>0</v>
          </cell>
          <cell r="AZ378">
            <v>0</v>
          </cell>
          <cell r="BA378">
            <v>64.87</v>
          </cell>
          <cell r="BB378">
            <v>0</v>
          </cell>
          <cell r="BD378">
            <v>0</v>
          </cell>
          <cell r="BE378">
            <v>0</v>
          </cell>
          <cell r="BF378">
            <v>64.87</v>
          </cell>
          <cell r="BG378">
            <v>0</v>
          </cell>
          <cell r="BI378">
            <v>0</v>
          </cell>
          <cell r="BJ378">
            <v>0</v>
          </cell>
          <cell r="BK378">
            <v>64.87</v>
          </cell>
          <cell r="BL378">
            <v>0</v>
          </cell>
          <cell r="BN378">
            <v>0</v>
          </cell>
          <cell r="BO378">
            <v>0</v>
          </cell>
          <cell r="BP378">
            <v>64.87</v>
          </cell>
          <cell r="BQ378">
            <v>0</v>
          </cell>
          <cell r="BS378">
            <v>0</v>
          </cell>
          <cell r="BT378">
            <v>0</v>
          </cell>
          <cell r="BU378">
            <v>64.87</v>
          </cell>
          <cell r="BV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</row>
        <row r="379">
          <cell r="A379" t="str">
            <v>노.CRM1</v>
          </cell>
          <cell r="B379" t="str">
            <v>국산</v>
          </cell>
          <cell r="C379" t="str">
            <v>원통형</v>
          </cell>
          <cell r="D379" t="str">
            <v>Pack</v>
          </cell>
          <cell r="E379" t="str">
            <v>018650</v>
          </cell>
          <cell r="F379" t="str">
            <v>018650S2</v>
          </cell>
          <cell r="G379" t="str">
            <v>018650S2</v>
          </cell>
          <cell r="H379" t="str">
            <v>Pellenc</v>
          </cell>
          <cell r="I379" t="str">
            <v>Pellenc SA</v>
          </cell>
          <cell r="J379" t="str">
            <v>직수출</v>
          </cell>
          <cell r="K379" t="str">
            <v>USD</v>
          </cell>
          <cell r="L379" t="str">
            <v>중국</v>
          </cell>
          <cell r="M379" t="str">
            <v>이상엽</v>
          </cell>
          <cell r="N379">
            <v>48</v>
          </cell>
          <cell r="O379" t="str">
            <v>기타</v>
          </cell>
          <cell r="P379" t="str">
            <v>연결기준</v>
          </cell>
          <cell r="S379">
            <v>0</v>
          </cell>
          <cell r="X379">
            <v>0</v>
          </cell>
          <cell r="Z379">
            <v>0</v>
          </cell>
          <cell r="AA379">
            <v>0</v>
          </cell>
          <cell r="AB379">
            <v>150.21</v>
          </cell>
          <cell r="AC379">
            <v>19200</v>
          </cell>
          <cell r="AD379">
            <v>400</v>
          </cell>
          <cell r="AE379">
            <v>60084</v>
          </cell>
          <cell r="AF379">
            <v>56497000</v>
          </cell>
          <cell r="AG379">
            <v>150.21052631578948</v>
          </cell>
          <cell r="AH379">
            <v>45600</v>
          </cell>
          <cell r="AI379">
            <v>950</v>
          </cell>
          <cell r="AJ379">
            <v>142700</v>
          </cell>
          <cell r="AK379">
            <v>132496000</v>
          </cell>
          <cell r="AL379">
            <v>150.21031746031747</v>
          </cell>
          <cell r="AM379">
            <v>60480</v>
          </cell>
          <cell r="AN379">
            <v>1260</v>
          </cell>
          <cell r="AO379">
            <v>189265</v>
          </cell>
          <cell r="AP379">
            <v>175732000</v>
          </cell>
          <cell r="AQ379">
            <v>151.19999999999999</v>
          </cell>
          <cell r="AR379">
            <v>0</v>
          </cell>
          <cell r="AT379">
            <v>0</v>
          </cell>
          <cell r="AU379">
            <v>0</v>
          </cell>
          <cell r="AV379">
            <v>151.19999999999999</v>
          </cell>
          <cell r="AW379">
            <v>0</v>
          </cell>
          <cell r="AY379">
            <v>0</v>
          </cell>
          <cell r="AZ379">
            <v>0</v>
          </cell>
          <cell r="BA379">
            <v>151.19999999999999</v>
          </cell>
          <cell r="BB379">
            <v>0</v>
          </cell>
          <cell r="BD379">
            <v>0</v>
          </cell>
          <cell r="BE379">
            <v>0</v>
          </cell>
          <cell r="BF379">
            <v>147.12</v>
          </cell>
          <cell r="BG379">
            <v>0</v>
          </cell>
          <cell r="BI379">
            <v>0</v>
          </cell>
          <cell r="BJ379">
            <v>0</v>
          </cell>
          <cell r="BK379">
            <v>147.12</v>
          </cell>
          <cell r="BL379">
            <v>0</v>
          </cell>
          <cell r="BN379">
            <v>0</v>
          </cell>
          <cell r="BO379">
            <v>0</v>
          </cell>
          <cell r="BP379">
            <v>147.12</v>
          </cell>
          <cell r="BQ379">
            <v>0</v>
          </cell>
          <cell r="BS379">
            <v>0</v>
          </cell>
          <cell r="BT379">
            <v>0</v>
          </cell>
          <cell r="BU379">
            <v>147.12</v>
          </cell>
          <cell r="BV379">
            <v>0</v>
          </cell>
          <cell r="BX379">
            <v>0</v>
          </cell>
          <cell r="BY379">
            <v>0</v>
          </cell>
          <cell r="BZ379">
            <v>125280</v>
          </cell>
          <cell r="CA379">
            <v>2610</v>
          </cell>
          <cell r="CB379">
            <v>392049</v>
          </cell>
          <cell r="CC379">
            <v>364725000</v>
          </cell>
        </row>
        <row r="380">
          <cell r="A380" t="str">
            <v>노.CRM1</v>
          </cell>
          <cell r="B380" t="str">
            <v>국산</v>
          </cell>
          <cell r="C380" t="str">
            <v>원통형</v>
          </cell>
          <cell r="D380" t="str">
            <v>Pack</v>
          </cell>
          <cell r="E380" t="str">
            <v>018650</v>
          </cell>
          <cell r="F380" t="str">
            <v>018650S2</v>
          </cell>
          <cell r="G380" t="str">
            <v>018650S2</v>
          </cell>
          <cell r="H380" t="str">
            <v>Pellenc</v>
          </cell>
          <cell r="I380" t="str">
            <v>Pellenc SA</v>
          </cell>
          <cell r="J380" t="str">
            <v>직수출</v>
          </cell>
          <cell r="K380" t="str">
            <v>USD</v>
          </cell>
          <cell r="L380" t="str">
            <v>중국</v>
          </cell>
          <cell r="M380" t="str">
            <v>이상엽</v>
          </cell>
          <cell r="N380">
            <v>84</v>
          </cell>
          <cell r="O380" t="str">
            <v>기타</v>
          </cell>
          <cell r="P380" t="str">
            <v>연결기준</v>
          </cell>
          <cell r="S380">
            <v>0</v>
          </cell>
          <cell r="X380">
            <v>0</v>
          </cell>
          <cell r="Z380">
            <v>0</v>
          </cell>
          <cell r="AA380">
            <v>0</v>
          </cell>
          <cell r="AC380">
            <v>0</v>
          </cell>
          <cell r="AH380">
            <v>0</v>
          </cell>
          <cell r="AM380">
            <v>0</v>
          </cell>
          <cell r="AQ380">
            <v>249</v>
          </cell>
          <cell r="AR380">
            <v>0</v>
          </cell>
          <cell r="AT380">
            <v>0</v>
          </cell>
          <cell r="AU380">
            <v>0</v>
          </cell>
          <cell r="AV380">
            <v>249</v>
          </cell>
          <cell r="AW380">
            <v>0</v>
          </cell>
          <cell r="AY380">
            <v>0</v>
          </cell>
          <cell r="AZ380">
            <v>0</v>
          </cell>
          <cell r="BA380">
            <v>249</v>
          </cell>
          <cell r="BB380">
            <v>0</v>
          </cell>
          <cell r="BD380">
            <v>0</v>
          </cell>
          <cell r="BE380">
            <v>0</v>
          </cell>
          <cell r="BF380">
            <v>249</v>
          </cell>
          <cell r="BG380">
            <v>0</v>
          </cell>
          <cell r="BI380">
            <v>0</v>
          </cell>
          <cell r="BJ380">
            <v>0</v>
          </cell>
          <cell r="BK380">
            <v>249</v>
          </cell>
          <cell r="BL380">
            <v>0</v>
          </cell>
          <cell r="BN380">
            <v>0</v>
          </cell>
          <cell r="BO380">
            <v>0</v>
          </cell>
          <cell r="BP380">
            <v>249</v>
          </cell>
          <cell r="BQ380">
            <v>0</v>
          </cell>
          <cell r="BS380">
            <v>0</v>
          </cell>
          <cell r="BT380">
            <v>0</v>
          </cell>
          <cell r="BU380">
            <v>249</v>
          </cell>
          <cell r="BV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</row>
        <row r="381">
          <cell r="A381" t="str">
            <v>노.CRM1</v>
          </cell>
          <cell r="B381" t="str">
            <v>국산</v>
          </cell>
          <cell r="C381" t="str">
            <v>원통형</v>
          </cell>
          <cell r="D381" t="str">
            <v>Pack</v>
          </cell>
          <cell r="E381" t="str">
            <v>018650</v>
          </cell>
          <cell r="F381" t="str">
            <v>018650S3</v>
          </cell>
          <cell r="G381" t="str">
            <v>018650S3</v>
          </cell>
          <cell r="H381" t="str">
            <v>Pellenc</v>
          </cell>
          <cell r="I381" t="str">
            <v>Pellenc SA</v>
          </cell>
          <cell r="J381" t="str">
            <v>직수출</v>
          </cell>
          <cell r="K381" t="str">
            <v>USD</v>
          </cell>
          <cell r="L381" t="str">
            <v>중국</v>
          </cell>
          <cell r="M381" t="str">
            <v>이상엽</v>
          </cell>
          <cell r="N381">
            <v>24</v>
          </cell>
          <cell r="O381" t="str">
            <v>기타</v>
          </cell>
          <cell r="P381" t="str">
            <v>연결기준</v>
          </cell>
          <cell r="S381">
            <v>0</v>
          </cell>
          <cell r="X381">
            <v>0</v>
          </cell>
          <cell r="Z381">
            <v>0</v>
          </cell>
          <cell r="AA381">
            <v>0</v>
          </cell>
          <cell r="AC381">
            <v>0</v>
          </cell>
          <cell r="AH381">
            <v>0</v>
          </cell>
          <cell r="AM381">
            <v>0</v>
          </cell>
          <cell r="AQ381">
            <v>64.87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64.87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64.87</v>
          </cell>
          <cell r="BB381">
            <v>120000</v>
          </cell>
          <cell r="BC381">
            <v>5000</v>
          </cell>
          <cell r="BD381">
            <v>324350</v>
          </cell>
          <cell r="BE381">
            <v>298402000</v>
          </cell>
          <cell r="BF381">
            <v>64.87</v>
          </cell>
          <cell r="BG381">
            <v>120000</v>
          </cell>
          <cell r="BH381">
            <v>5000</v>
          </cell>
          <cell r="BI381">
            <v>324350</v>
          </cell>
          <cell r="BJ381">
            <v>298402000</v>
          </cell>
          <cell r="BK381">
            <v>64.87</v>
          </cell>
          <cell r="BL381">
            <v>187200</v>
          </cell>
          <cell r="BM381">
            <v>7800</v>
          </cell>
          <cell r="BN381">
            <v>505986.00000000006</v>
          </cell>
          <cell r="BO381">
            <v>468037050.00000006</v>
          </cell>
          <cell r="BP381">
            <v>64.87</v>
          </cell>
          <cell r="BQ381">
            <v>0</v>
          </cell>
          <cell r="BS381">
            <v>0</v>
          </cell>
          <cell r="BT381">
            <v>0</v>
          </cell>
          <cell r="BU381">
            <v>64.87</v>
          </cell>
          <cell r="BV381">
            <v>0</v>
          </cell>
          <cell r="BX381">
            <v>0</v>
          </cell>
          <cell r="BY381">
            <v>0</v>
          </cell>
          <cell r="BZ381">
            <v>427200</v>
          </cell>
          <cell r="CA381">
            <v>17800</v>
          </cell>
          <cell r="CB381">
            <v>1154686</v>
          </cell>
          <cell r="CC381">
            <v>1064841050</v>
          </cell>
        </row>
        <row r="382">
          <cell r="A382" t="str">
            <v>노.CRM1</v>
          </cell>
          <cell r="B382" t="str">
            <v>국산</v>
          </cell>
          <cell r="C382" t="str">
            <v>원통형</v>
          </cell>
          <cell r="D382" t="str">
            <v>Cell</v>
          </cell>
          <cell r="E382" t="str">
            <v>018650</v>
          </cell>
          <cell r="F382" t="str">
            <v>018650S3</v>
          </cell>
          <cell r="G382" t="str">
            <v>018650S3</v>
          </cell>
          <cell r="H382" t="str">
            <v>Pellenc</v>
          </cell>
          <cell r="I382" t="str">
            <v>Pellenc SA</v>
          </cell>
          <cell r="J382" t="str">
            <v>직수출</v>
          </cell>
          <cell r="K382" t="str">
            <v>USD</v>
          </cell>
          <cell r="L382" t="str">
            <v>중국</v>
          </cell>
          <cell r="M382" t="str">
            <v>이상엽</v>
          </cell>
          <cell r="N382">
            <v>1</v>
          </cell>
          <cell r="O382" t="str">
            <v>기타</v>
          </cell>
          <cell r="P382" t="str">
            <v>연결기준</v>
          </cell>
          <cell r="AM382">
            <v>0</v>
          </cell>
          <cell r="AQ382">
            <v>2.36</v>
          </cell>
          <cell r="AR382">
            <v>120000</v>
          </cell>
          <cell r="AS382">
            <v>120000</v>
          </cell>
          <cell r="AT382">
            <v>283200</v>
          </cell>
          <cell r="AU382">
            <v>261960000</v>
          </cell>
          <cell r="AV382">
            <v>2.36</v>
          </cell>
          <cell r="AW382">
            <v>120000</v>
          </cell>
          <cell r="AX382">
            <v>120000</v>
          </cell>
          <cell r="AY382">
            <v>283200</v>
          </cell>
          <cell r="AZ382">
            <v>260544000</v>
          </cell>
          <cell r="BA382">
            <v>2.36</v>
          </cell>
          <cell r="BB382">
            <v>0</v>
          </cell>
          <cell r="BD382">
            <v>0</v>
          </cell>
          <cell r="BE382">
            <v>0</v>
          </cell>
          <cell r="BG382">
            <v>0</v>
          </cell>
          <cell r="BI382">
            <v>0</v>
          </cell>
          <cell r="BJ382">
            <v>0</v>
          </cell>
          <cell r="BL382">
            <v>0</v>
          </cell>
          <cell r="BN382">
            <v>0</v>
          </cell>
          <cell r="BO382">
            <v>0</v>
          </cell>
          <cell r="BQ382">
            <v>0</v>
          </cell>
          <cell r="BS382">
            <v>0</v>
          </cell>
          <cell r="BT382">
            <v>0</v>
          </cell>
          <cell r="BV382">
            <v>0</v>
          </cell>
          <cell r="BX382">
            <v>0</v>
          </cell>
          <cell r="BY382">
            <v>0</v>
          </cell>
          <cell r="BZ382">
            <v>240000</v>
          </cell>
          <cell r="CA382">
            <v>240000</v>
          </cell>
          <cell r="CB382">
            <v>566400</v>
          </cell>
          <cell r="CC382">
            <v>522504000</v>
          </cell>
        </row>
        <row r="383">
          <cell r="A383" t="str">
            <v>노.CRM1</v>
          </cell>
          <cell r="B383" t="str">
            <v>국산</v>
          </cell>
          <cell r="C383" t="str">
            <v>원통형</v>
          </cell>
          <cell r="D383" t="str">
            <v>Cell</v>
          </cell>
          <cell r="E383" t="str">
            <v>018650</v>
          </cell>
          <cell r="F383" t="str">
            <v>018650P2</v>
          </cell>
          <cell r="G383" t="str">
            <v>018650P2</v>
          </cell>
          <cell r="H383" t="str">
            <v>Shinco</v>
          </cell>
          <cell r="I383" t="str">
            <v>Shinco</v>
          </cell>
          <cell r="J383" t="str">
            <v>직수출</v>
          </cell>
          <cell r="K383" t="str">
            <v>USD</v>
          </cell>
          <cell r="L383" t="str">
            <v>중국</v>
          </cell>
          <cell r="M383" t="str">
            <v>장병웅</v>
          </cell>
          <cell r="N383">
            <v>1</v>
          </cell>
          <cell r="O383" t="str">
            <v>기타</v>
          </cell>
          <cell r="P383" t="str">
            <v>연결기준</v>
          </cell>
          <cell r="R383">
            <v>1.78</v>
          </cell>
          <cell r="S383">
            <v>2700</v>
          </cell>
          <cell r="T383">
            <v>2700</v>
          </cell>
          <cell r="U383">
            <v>4806</v>
          </cell>
          <cell r="V383">
            <v>4517000</v>
          </cell>
          <cell r="X383">
            <v>0</v>
          </cell>
          <cell r="AC383">
            <v>0</v>
          </cell>
          <cell r="AH383">
            <v>0</v>
          </cell>
          <cell r="AM383">
            <v>0</v>
          </cell>
          <cell r="AR383">
            <v>0</v>
          </cell>
          <cell r="AT383">
            <v>0</v>
          </cell>
          <cell r="AU383">
            <v>0</v>
          </cell>
          <cell r="AW383">
            <v>0</v>
          </cell>
          <cell r="AY383">
            <v>0</v>
          </cell>
          <cell r="AZ383">
            <v>0</v>
          </cell>
          <cell r="BB383">
            <v>0</v>
          </cell>
          <cell r="BD383">
            <v>0</v>
          </cell>
          <cell r="BE383">
            <v>0</v>
          </cell>
          <cell r="BF383">
            <v>0.1</v>
          </cell>
          <cell r="BG383">
            <v>0</v>
          </cell>
          <cell r="BI383">
            <v>0</v>
          </cell>
          <cell r="BJ383">
            <v>0</v>
          </cell>
          <cell r="BK383">
            <v>0.1</v>
          </cell>
          <cell r="BL383">
            <v>0</v>
          </cell>
          <cell r="BN383">
            <v>0</v>
          </cell>
          <cell r="BO383">
            <v>0</v>
          </cell>
          <cell r="BP383">
            <v>0.1</v>
          </cell>
          <cell r="BQ383">
            <v>0</v>
          </cell>
          <cell r="BS383">
            <v>0</v>
          </cell>
          <cell r="BT383">
            <v>0</v>
          </cell>
          <cell r="BU383">
            <v>0.1</v>
          </cell>
          <cell r="BV383">
            <v>0</v>
          </cell>
          <cell r="BX383">
            <v>0</v>
          </cell>
          <cell r="BY383">
            <v>0</v>
          </cell>
          <cell r="BZ383">
            <v>2700</v>
          </cell>
          <cell r="CA383">
            <v>2700</v>
          </cell>
          <cell r="CB383">
            <v>4806</v>
          </cell>
          <cell r="CC383">
            <v>4517000</v>
          </cell>
        </row>
        <row r="384">
          <cell r="A384" t="str">
            <v>노.CRM1</v>
          </cell>
          <cell r="B384" t="str">
            <v>국산</v>
          </cell>
          <cell r="C384" t="str">
            <v>원통형</v>
          </cell>
          <cell r="D384" t="str">
            <v>Cell</v>
          </cell>
          <cell r="E384" t="str">
            <v>018650</v>
          </cell>
          <cell r="F384" t="str">
            <v>018650S2</v>
          </cell>
          <cell r="G384" t="str">
            <v>018650S2</v>
          </cell>
          <cell r="H384" t="str">
            <v>Shinco</v>
          </cell>
          <cell r="I384" t="str">
            <v>Shinco(정품)</v>
          </cell>
          <cell r="J384" t="str">
            <v>직수출</v>
          </cell>
          <cell r="K384" t="str">
            <v>USD</v>
          </cell>
          <cell r="L384" t="str">
            <v>중국</v>
          </cell>
          <cell r="M384" t="str">
            <v>장병웅</v>
          </cell>
          <cell r="N384">
            <v>1</v>
          </cell>
          <cell r="O384" t="str">
            <v>기타</v>
          </cell>
          <cell r="P384" t="str">
            <v>연결기준</v>
          </cell>
          <cell r="S384">
            <v>0</v>
          </cell>
          <cell r="W384">
            <v>2.1</v>
          </cell>
          <cell r="X384">
            <v>122160</v>
          </cell>
          <cell r="Y384">
            <v>122160</v>
          </cell>
          <cell r="Z384">
            <v>256536</v>
          </cell>
          <cell r="AA384">
            <v>240460000</v>
          </cell>
          <cell r="AC384">
            <v>0</v>
          </cell>
          <cell r="AG384">
            <v>2.1</v>
          </cell>
          <cell r="AH384">
            <v>78900</v>
          </cell>
          <cell r="AI384">
            <v>78900</v>
          </cell>
          <cell r="AJ384">
            <v>165690</v>
          </cell>
          <cell r="AK384">
            <v>153761000</v>
          </cell>
          <cell r="AL384">
            <v>2.1</v>
          </cell>
          <cell r="AM384">
            <v>70000</v>
          </cell>
          <cell r="AN384">
            <v>70000</v>
          </cell>
          <cell r="AO384">
            <v>147000</v>
          </cell>
          <cell r="AP384">
            <v>136628000</v>
          </cell>
          <cell r="AQ384">
            <v>2.1</v>
          </cell>
          <cell r="AR384">
            <v>60000</v>
          </cell>
          <cell r="AS384">
            <v>60000</v>
          </cell>
          <cell r="AT384">
            <v>126000</v>
          </cell>
          <cell r="AU384">
            <v>116550000</v>
          </cell>
          <cell r="AV384">
            <v>2.27</v>
          </cell>
          <cell r="AW384">
            <v>0</v>
          </cell>
          <cell r="AY384">
            <v>0</v>
          </cell>
          <cell r="AZ384">
            <v>0</v>
          </cell>
          <cell r="BA384">
            <v>2.27</v>
          </cell>
          <cell r="BB384">
            <v>0</v>
          </cell>
          <cell r="BD384">
            <v>0</v>
          </cell>
          <cell r="BE384">
            <v>0</v>
          </cell>
          <cell r="BF384">
            <v>2.27</v>
          </cell>
          <cell r="BG384">
            <v>0</v>
          </cell>
          <cell r="BI384">
            <v>0</v>
          </cell>
          <cell r="BJ384">
            <v>0</v>
          </cell>
          <cell r="BK384">
            <v>2.27</v>
          </cell>
          <cell r="BL384">
            <v>0</v>
          </cell>
          <cell r="BN384">
            <v>0</v>
          </cell>
          <cell r="BO384">
            <v>0</v>
          </cell>
          <cell r="BP384">
            <v>2.27</v>
          </cell>
          <cell r="BQ384">
            <v>0</v>
          </cell>
          <cell r="BS384">
            <v>0</v>
          </cell>
          <cell r="BT384">
            <v>0</v>
          </cell>
          <cell r="BU384">
            <v>2.27</v>
          </cell>
          <cell r="BV384">
            <v>0</v>
          </cell>
          <cell r="BX384">
            <v>0</v>
          </cell>
          <cell r="BY384">
            <v>0</v>
          </cell>
          <cell r="BZ384">
            <v>331060</v>
          </cell>
          <cell r="CA384">
            <v>331060</v>
          </cell>
          <cell r="CB384">
            <v>695226</v>
          </cell>
          <cell r="CC384">
            <v>647399000</v>
          </cell>
        </row>
        <row r="385">
          <cell r="A385" t="str">
            <v>노.CRM1</v>
          </cell>
          <cell r="B385" t="str">
            <v>국산</v>
          </cell>
          <cell r="C385" t="str">
            <v>원통형</v>
          </cell>
          <cell r="D385" t="str">
            <v>Cell</v>
          </cell>
          <cell r="E385" t="str">
            <v>018650</v>
          </cell>
          <cell r="F385" t="str">
            <v>018650S3</v>
          </cell>
          <cell r="G385" t="str">
            <v>018650S3</v>
          </cell>
          <cell r="H385" t="str">
            <v>Shinco</v>
          </cell>
          <cell r="I385" t="str">
            <v>Shinco</v>
          </cell>
          <cell r="J385" t="str">
            <v>직수출</v>
          </cell>
          <cell r="K385" t="str">
            <v>USD</v>
          </cell>
          <cell r="L385" t="str">
            <v>중국</v>
          </cell>
          <cell r="M385" t="str">
            <v>장병웅</v>
          </cell>
          <cell r="N385">
            <v>1</v>
          </cell>
          <cell r="O385" t="str">
            <v>기타</v>
          </cell>
          <cell r="P385" t="str">
            <v>연결기준</v>
          </cell>
          <cell r="X385">
            <v>0</v>
          </cell>
          <cell r="AC385">
            <v>0</v>
          </cell>
          <cell r="AH385">
            <v>0</v>
          </cell>
          <cell r="AM385">
            <v>0</v>
          </cell>
          <cell r="AQ385">
            <v>2.25</v>
          </cell>
          <cell r="AR385">
            <v>0</v>
          </cell>
          <cell r="AT385">
            <v>0</v>
          </cell>
          <cell r="AU385">
            <v>0</v>
          </cell>
          <cell r="AV385">
            <v>2.27</v>
          </cell>
          <cell r="AW385">
            <v>25000</v>
          </cell>
          <cell r="AX385">
            <v>25000</v>
          </cell>
          <cell r="AY385">
            <v>56750</v>
          </cell>
          <cell r="AZ385">
            <v>52210000</v>
          </cell>
          <cell r="BA385">
            <v>2.27</v>
          </cell>
          <cell r="BB385">
            <v>25000</v>
          </cell>
          <cell r="BC385">
            <v>25000</v>
          </cell>
          <cell r="BD385">
            <v>56750</v>
          </cell>
          <cell r="BE385">
            <v>52210000</v>
          </cell>
          <cell r="BF385">
            <v>2.27</v>
          </cell>
          <cell r="BG385">
            <v>100000</v>
          </cell>
          <cell r="BH385">
            <v>100000</v>
          </cell>
          <cell r="BI385">
            <v>227000</v>
          </cell>
          <cell r="BJ385">
            <v>208840000</v>
          </cell>
          <cell r="BK385">
            <v>2.27</v>
          </cell>
          <cell r="BL385">
            <v>200000</v>
          </cell>
          <cell r="BM385">
            <v>200000</v>
          </cell>
          <cell r="BN385">
            <v>454000</v>
          </cell>
          <cell r="BO385">
            <v>419950000</v>
          </cell>
          <cell r="BP385">
            <v>2.27</v>
          </cell>
          <cell r="BQ385">
            <v>200000</v>
          </cell>
          <cell r="BR385">
            <v>200000</v>
          </cell>
          <cell r="BS385">
            <v>454000</v>
          </cell>
          <cell r="BT385">
            <v>419950000</v>
          </cell>
          <cell r="BU385">
            <v>2.27</v>
          </cell>
          <cell r="BV385">
            <v>200000</v>
          </cell>
          <cell r="BW385">
            <v>200000</v>
          </cell>
          <cell r="BX385">
            <v>454000</v>
          </cell>
          <cell r="BY385">
            <v>419950000</v>
          </cell>
          <cell r="BZ385">
            <v>750000</v>
          </cell>
          <cell r="CA385">
            <v>750000</v>
          </cell>
          <cell r="CB385">
            <v>1702500</v>
          </cell>
          <cell r="CC385">
            <v>1573110000</v>
          </cell>
        </row>
        <row r="386">
          <cell r="A386" t="str">
            <v>노.CRM1</v>
          </cell>
          <cell r="B386" t="str">
            <v>국산</v>
          </cell>
          <cell r="C386" t="str">
            <v>원통형</v>
          </cell>
          <cell r="D386" t="str">
            <v>Cell</v>
          </cell>
          <cell r="E386" t="str">
            <v>018650</v>
          </cell>
          <cell r="F386" t="str">
            <v>018650A2</v>
          </cell>
          <cell r="G386" t="str">
            <v>018650A2</v>
          </cell>
          <cell r="H386" t="str">
            <v>Shinco</v>
          </cell>
          <cell r="I386" t="str">
            <v>Shinco(정품)</v>
          </cell>
          <cell r="J386" t="str">
            <v>직수출</v>
          </cell>
          <cell r="K386" t="str">
            <v>USD</v>
          </cell>
          <cell r="L386" t="str">
            <v>중국</v>
          </cell>
          <cell r="M386" t="str">
            <v>장병웅</v>
          </cell>
          <cell r="N386">
            <v>1</v>
          </cell>
          <cell r="O386" t="str">
            <v>기타</v>
          </cell>
          <cell r="P386" t="str">
            <v>연결기준</v>
          </cell>
          <cell r="R386">
            <v>2.7</v>
          </cell>
          <cell r="S386">
            <v>80000</v>
          </cell>
          <cell r="T386">
            <v>80000</v>
          </cell>
          <cell r="U386">
            <v>216000</v>
          </cell>
          <cell r="V386">
            <v>202964000</v>
          </cell>
          <cell r="W386">
            <v>2.7</v>
          </cell>
          <cell r="X386">
            <v>80000</v>
          </cell>
          <cell r="Y386">
            <v>80000</v>
          </cell>
          <cell r="Z386">
            <v>216000</v>
          </cell>
          <cell r="AA386">
            <v>202325000</v>
          </cell>
          <cell r="AB386">
            <v>2.7</v>
          </cell>
          <cell r="AC386">
            <v>71800</v>
          </cell>
          <cell r="AD386">
            <v>71800</v>
          </cell>
          <cell r="AE386">
            <v>193860</v>
          </cell>
          <cell r="AF386">
            <v>183165000</v>
          </cell>
          <cell r="AG386">
            <v>2.586685552407932</v>
          </cell>
          <cell r="AH386">
            <v>105900</v>
          </cell>
          <cell r="AI386">
            <v>105900</v>
          </cell>
          <cell r="AJ386">
            <v>273930</v>
          </cell>
          <cell r="AK386">
            <v>255136000</v>
          </cell>
          <cell r="AL386">
            <v>2.7</v>
          </cell>
          <cell r="AM386">
            <v>150000</v>
          </cell>
          <cell r="AN386">
            <v>150000</v>
          </cell>
          <cell r="AO386">
            <v>405000</v>
          </cell>
          <cell r="AP386">
            <v>376599000</v>
          </cell>
          <cell r="AQ386">
            <v>2.7</v>
          </cell>
          <cell r="AR386">
            <v>90000</v>
          </cell>
          <cell r="AS386">
            <v>90000</v>
          </cell>
          <cell r="AT386">
            <v>243000.00000000003</v>
          </cell>
          <cell r="AU386">
            <v>224775000.00000003</v>
          </cell>
          <cell r="AV386">
            <v>2.9</v>
          </cell>
          <cell r="AW386">
            <v>0</v>
          </cell>
          <cell r="AY386">
            <v>0</v>
          </cell>
          <cell r="AZ386">
            <v>0</v>
          </cell>
          <cell r="BA386">
            <v>2.9</v>
          </cell>
          <cell r="BB386">
            <v>10000</v>
          </cell>
          <cell r="BC386">
            <v>10000</v>
          </cell>
          <cell r="BD386">
            <v>29000</v>
          </cell>
          <cell r="BE386">
            <v>26680000</v>
          </cell>
          <cell r="BF386">
            <v>2.9</v>
          </cell>
          <cell r="BG386">
            <v>50000</v>
          </cell>
          <cell r="BH386">
            <v>50000</v>
          </cell>
          <cell r="BI386">
            <v>145000</v>
          </cell>
          <cell r="BJ386">
            <v>133400000</v>
          </cell>
          <cell r="BK386">
            <v>2.9</v>
          </cell>
          <cell r="BL386">
            <v>50000</v>
          </cell>
          <cell r="BM386">
            <v>50000</v>
          </cell>
          <cell r="BN386">
            <v>145000</v>
          </cell>
          <cell r="BO386">
            <v>134125000</v>
          </cell>
          <cell r="BP386">
            <v>2.9</v>
          </cell>
          <cell r="BQ386">
            <v>50000</v>
          </cell>
          <cell r="BR386">
            <v>50000</v>
          </cell>
          <cell r="BS386">
            <v>145000</v>
          </cell>
          <cell r="BT386">
            <v>134125000</v>
          </cell>
          <cell r="BU386">
            <v>2.9</v>
          </cell>
          <cell r="BV386">
            <v>50000</v>
          </cell>
          <cell r="BW386">
            <v>50000</v>
          </cell>
          <cell r="BX386">
            <v>145000</v>
          </cell>
          <cell r="BY386">
            <v>134125000</v>
          </cell>
          <cell r="BZ386">
            <v>787700</v>
          </cell>
          <cell r="CA386">
            <v>787700</v>
          </cell>
          <cell r="CB386">
            <v>2156790</v>
          </cell>
          <cell r="CC386">
            <v>2007419000</v>
          </cell>
        </row>
        <row r="387">
          <cell r="A387" t="str">
            <v>노.CRM1</v>
          </cell>
          <cell r="B387" t="str">
            <v>국산</v>
          </cell>
          <cell r="C387" t="str">
            <v>원통형</v>
          </cell>
          <cell r="D387" t="str">
            <v>Cell</v>
          </cell>
          <cell r="E387" t="str">
            <v>018650</v>
          </cell>
          <cell r="F387" t="str">
            <v>018650A2</v>
          </cell>
          <cell r="G387" t="str">
            <v>018650A2</v>
          </cell>
          <cell r="H387" t="str">
            <v>Shinco</v>
          </cell>
          <cell r="I387" t="str">
            <v>Shinco</v>
          </cell>
          <cell r="J387" t="str">
            <v>직수출</v>
          </cell>
          <cell r="K387" t="str">
            <v>USD</v>
          </cell>
          <cell r="L387" t="str">
            <v>중국</v>
          </cell>
          <cell r="M387" t="str">
            <v>장병웅</v>
          </cell>
          <cell r="N387">
            <v>1</v>
          </cell>
          <cell r="O387" t="str">
            <v>기타</v>
          </cell>
          <cell r="P387" t="str">
            <v>연결기준</v>
          </cell>
          <cell r="S387">
            <v>0</v>
          </cell>
          <cell r="X387">
            <v>0</v>
          </cell>
          <cell r="AC387">
            <v>0</v>
          </cell>
          <cell r="AG387">
            <v>2.7</v>
          </cell>
          <cell r="AH387">
            <v>54100</v>
          </cell>
          <cell r="AI387">
            <v>54100</v>
          </cell>
          <cell r="AJ387">
            <v>146070</v>
          </cell>
          <cell r="AK387">
            <v>135981000</v>
          </cell>
          <cell r="AM387">
            <v>0</v>
          </cell>
          <cell r="AR387">
            <v>0</v>
          </cell>
          <cell r="AT387">
            <v>0</v>
          </cell>
          <cell r="AU387">
            <v>0</v>
          </cell>
          <cell r="AW387">
            <v>0</v>
          </cell>
          <cell r="AY387">
            <v>0</v>
          </cell>
          <cell r="AZ387">
            <v>0</v>
          </cell>
          <cell r="BB387">
            <v>0</v>
          </cell>
          <cell r="BD387">
            <v>0</v>
          </cell>
          <cell r="BE387">
            <v>0</v>
          </cell>
          <cell r="BG387">
            <v>0</v>
          </cell>
          <cell r="BI387">
            <v>0</v>
          </cell>
          <cell r="BJ387">
            <v>0</v>
          </cell>
          <cell r="BL387">
            <v>0</v>
          </cell>
          <cell r="BN387">
            <v>0</v>
          </cell>
          <cell r="BO387">
            <v>0</v>
          </cell>
          <cell r="BQ387">
            <v>0</v>
          </cell>
          <cell r="BS387">
            <v>0</v>
          </cell>
          <cell r="BT387">
            <v>0</v>
          </cell>
          <cell r="BV387">
            <v>0</v>
          </cell>
          <cell r="BX387">
            <v>0</v>
          </cell>
          <cell r="BY387">
            <v>0</v>
          </cell>
          <cell r="BZ387">
            <v>54100</v>
          </cell>
          <cell r="CA387">
            <v>54100</v>
          </cell>
          <cell r="CB387">
            <v>146070</v>
          </cell>
          <cell r="CC387">
            <v>135981000</v>
          </cell>
        </row>
        <row r="388">
          <cell r="A388" t="str">
            <v>노.CRM1</v>
          </cell>
          <cell r="B388" t="str">
            <v>국산</v>
          </cell>
          <cell r="C388" t="str">
            <v>원통형</v>
          </cell>
          <cell r="D388" t="str">
            <v>Cell</v>
          </cell>
          <cell r="E388" t="str">
            <v>018650</v>
          </cell>
          <cell r="F388" t="str">
            <v>018650S2</v>
          </cell>
          <cell r="G388" t="str">
            <v>018650S2</v>
          </cell>
          <cell r="H388" t="str">
            <v>Shinco</v>
          </cell>
          <cell r="I388" t="str">
            <v>Shinco(평가감)</v>
          </cell>
          <cell r="J388" t="str">
            <v>직수출</v>
          </cell>
          <cell r="K388" t="str">
            <v>USD</v>
          </cell>
          <cell r="L388" t="str">
            <v>중국</v>
          </cell>
          <cell r="M388" t="str">
            <v>장병웅</v>
          </cell>
          <cell r="N388">
            <v>1</v>
          </cell>
          <cell r="O388" t="str">
            <v>기타</v>
          </cell>
          <cell r="P388" t="str">
            <v>연결기준</v>
          </cell>
          <cell r="R388">
            <v>2.1</v>
          </cell>
          <cell r="S388">
            <v>242640</v>
          </cell>
          <cell r="T388">
            <v>242640</v>
          </cell>
          <cell r="U388">
            <v>509544</v>
          </cell>
          <cell r="V388">
            <v>478886000</v>
          </cell>
          <cell r="X388">
            <v>0</v>
          </cell>
          <cell r="AB388">
            <v>2.1</v>
          </cell>
          <cell r="AC388">
            <v>150000</v>
          </cell>
          <cell r="AD388">
            <v>150000</v>
          </cell>
          <cell r="AE388">
            <v>315000</v>
          </cell>
          <cell r="AF388">
            <v>296910000</v>
          </cell>
          <cell r="AH388">
            <v>0</v>
          </cell>
          <cell r="AM388">
            <v>0</v>
          </cell>
          <cell r="AR388">
            <v>0</v>
          </cell>
          <cell r="AT388">
            <v>0</v>
          </cell>
          <cell r="AU388">
            <v>0</v>
          </cell>
          <cell r="AW388">
            <v>0</v>
          </cell>
          <cell r="AY388">
            <v>0</v>
          </cell>
          <cell r="AZ388">
            <v>0</v>
          </cell>
          <cell r="BB388">
            <v>0</v>
          </cell>
          <cell r="BD388">
            <v>0</v>
          </cell>
          <cell r="BE388">
            <v>0</v>
          </cell>
          <cell r="BF388">
            <v>0.1</v>
          </cell>
          <cell r="BG388">
            <v>0</v>
          </cell>
          <cell r="BI388">
            <v>0</v>
          </cell>
          <cell r="BJ388">
            <v>0</v>
          </cell>
          <cell r="BK388">
            <v>0.1</v>
          </cell>
          <cell r="BL388">
            <v>0</v>
          </cell>
          <cell r="BN388">
            <v>0</v>
          </cell>
          <cell r="BO388">
            <v>0</v>
          </cell>
          <cell r="BP388">
            <v>0.1</v>
          </cell>
          <cell r="BQ388">
            <v>0</v>
          </cell>
          <cell r="BS388">
            <v>0</v>
          </cell>
          <cell r="BT388">
            <v>0</v>
          </cell>
          <cell r="BU388">
            <v>0.1</v>
          </cell>
          <cell r="BV388">
            <v>0</v>
          </cell>
          <cell r="BX388">
            <v>0</v>
          </cell>
          <cell r="BY388">
            <v>0</v>
          </cell>
          <cell r="BZ388">
            <v>392640</v>
          </cell>
          <cell r="CA388">
            <v>392640</v>
          </cell>
          <cell r="CB388">
            <v>824544</v>
          </cell>
          <cell r="CC388">
            <v>775796000</v>
          </cell>
        </row>
        <row r="389">
          <cell r="A389" t="str">
            <v>노.CRM1</v>
          </cell>
          <cell r="B389" t="str">
            <v>국산</v>
          </cell>
          <cell r="C389" t="str">
            <v>원통형</v>
          </cell>
          <cell r="D389" t="str">
            <v>Cell</v>
          </cell>
          <cell r="E389" t="str">
            <v>018650</v>
          </cell>
          <cell r="F389" t="str">
            <v>018650B1-D</v>
          </cell>
          <cell r="G389" t="str">
            <v>018650P2</v>
          </cell>
          <cell r="H389" t="str">
            <v>Shinco</v>
          </cell>
          <cell r="I389" t="str">
            <v>Shinco(평가감)</v>
          </cell>
          <cell r="J389" t="str">
            <v>직수출</v>
          </cell>
          <cell r="K389" t="str">
            <v>USD</v>
          </cell>
          <cell r="L389" t="str">
            <v>중국</v>
          </cell>
          <cell r="M389" t="str">
            <v>장병웅</v>
          </cell>
          <cell r="N389">
            <v>1</v>
          </cell>
          <cell r="O389" t="str">
            <v>기타</v>
          </cell>
          <cell r="P389" t="str">
            <v>연결기준</v>
          </cell>
          <cell r="S389">
            <v>0</v>
          </cell>
          <cell r="X389">
            <v>0</v>
          </cell>
          <cell r="AC389">
            <v>0</v>
          </cell>
          <cell r="AH389">
            <v>0</v>
          </cell>
          <cell r="AM389">
            <v>0</v>
          </cell>
          <cell r="AR389">
            <v>0</v>
          </cell>
          <cell r="AT389">
            <v>0</v>
          </cell>
          <cell r="AU389">
            <v>0</v>
          </cell>
          <cell r="AW389">
            <v>0</v>
          </cell>
          <cell r="AY389">
            <v>0</v>
          </cell>
          <cell r="AZ389">
            <v>0</v>
          </cell>
          <cell r="BB389">
            <v>0</v>
          </cell>
          <cell r="BD389">
            <v>0</v>
          </cell>
          <cell r="BE389">
            <v>0</v>
          </cell>
          <cell r="BF389">
            <v>0.1</v>
          </cell>
          <cell r="BG389">
            <v>0</v>
          </cell>
          <cell r="BI389">
            <v>0</v>
          </cell>
          <cell r="BJ389">
            <v>0</v>
          </cell>
          <cell r="BK389">
            <v>0.1</v>
          </cell>
          <cell r="BL389">
            <v>0</v>
          </cell>
          <cell r="BN389">
            <v>0</v>
          </cell>
          <cell r="BO389">
            <v>0</v>
          </cell>
          <cell r="BP389">
            <v>0.1</v>
          </cell>
          <cell r="BQ389">
            <v>0</v>
          </cell>
          <cell r="BS389">
            <v>0</v>
          </cell>
          <cell r="BT389">
            <v>0</v>
          </cell>
          <cell r="BU389">
            <v>0.1</v>
          </cell>
          <cell r="BV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</row>
        <row r="390">
          <cell r="A390" t="str">
            <v>노.CRM1</v>
          </cell>
          <cell r="B390" t="str">
            <v>국산</v>
          </cell>
          <cell r="C390" t="str">
            <v>원통형</v>
          </cell>
          <cell r="D390" t="str">
            <v>Cell</v>
          </cell>
          <cell r="E390" t="str">
            <v>018650</v>
          </cell>
          <cell r="F390" t="str">
            <v>018650P2</v>
          </cell>
          <cell r="G390" t="str">
            <v>018650P2</v>
          </cell>
          <cell r="H390" t="str">
            <v>Enax</v>
          </cell>
          <cell r="I390" t="str">
            <v>GIMS</v>
          </cell>
          <cell r="J390" t="str">
            <v>수출로컬</v>
          </cell>
          <cell r="K390" t="str">
            <v>USD</v>
          </cell>
          <cell r="L390" t="str">
            <v>일본</v>
          </cell>
          <cell r="M390" t="str">
            <v>권득용</v>
          </cell>
          <cell r="N390">
            <v>1</v>
          </cell>
          <cell r="O390" t="str">
            <v>기타</v>
          </cell>
          <cell r="P390" t="str">
            <v>연결기준</v>
          </cell>
          <cell r="S390">
            <v>0</v>
          </cell>
          <cell r="X390">
            <v>0</v>
          </cell>
          <cell r="AC390">
            <v>0</v>
          </cell>
          <cell r="AH390">
            <v>0</v>
          </cell>
          <cell r="AM390">
            <v>0</v>
          </cell>
          <cell r="AR390">
            <v>0</v>
          </cell>
          <cell r="AT390">
            <v>0</v>
          </cell>
          <cell r="AU390">
            <v>0</v>
          </cell>
          <cell r="AW390">
            <v>0</v>
          </cell>
          <cell r="AY390">
            <v>0</v>
          </cell>
          <cell r="AZ390">
            <v>0</v>
          </cell>
          <cell r="BB390">
            <v>0</v>
          </cell>
          <cell r="BD390">
            <v>0</v>
          </cell>
          <cell r="BE390">
            <v>0</v>
          </cell>
          <cell r="BF390">
            <v>0.1</v>
          </cell>
          <cell r="BG390">
            <v>0</v>
          </cell>
          <cell r="BI390">
            <v>0</v>
          </cell>
          <cell r="BJ390">
            <v>0</v>
          </cell>
          <cell r="BK390">
            <v>0.1</v>
          </cell>
          <cell r="BL390">
            <v>0</v>
          </cell>
          <cell r="BN390">
            <v>0</v>
          </cell>
          <cell r="BO390">
            <v>0</v>
          </cell>
          <cell r="BP390">
            <v>0.1</v>
          </cell>
          <cell r="BQ390">
            <v>0</v>
          </cell>
          <cell r="BS390">
            <v>0</v>
          </cell>
          <cell r="BT390">
            <v>0</v>
          </cell>
          <cell r="BU390">
            <v>0.1</v>
          </cell>
          <cell r="BV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</row>
        <row r="391">
          <cell r="A391" t="str">
            <v>노.CRM1</v>
          </cell>
          <cell r="B391" t="str">
            <v>국산</v>
          </cell>
          <cell r="C391" t="str">
            <v>원통형</v>
          </cell>
          <cell r="D391" t="str">
            <v>Cell</v>
          </cell>
          <cell r="E391" t="str">
            <v>018650</v>
          </cell>
          <cell r="F391" t="str">
            <v>018650S2</v>
          </cell>
          <cell r="G391" t="str">
            <v>018650S2</v>
          </cell>
          <cell r="H391" t="str">
            <v>Enax</v>
          </cell>
          <cell r="I391" t="str">
            <v>GIMS</v>
          </cell>
          <cell r="J391" t="str">
            <v>수출로컬</v>
          </cell>
          <cell r="K391" t="str">
            <v>USD</v>
          </cell>
          <cell r="L391" t="str">
            <v>일본</v>
          </cell>
          <cell r="M391" t="str">
            <v>권득용</v>
          </cell>
          <cell r="N391">
            <v>1</v>
          </cell>
          <cell r="O391" t="str">
            <v>기타</v>
          </cell>
          <cell r="P391" t="str">
            <v>연결기준</v>
          </cell>
          <cell r="R391">
            <v>2.12</v>
          </cell>
          <cell r="S391">
            <v>75000</v>
          </cell>
          <cell r="T391">
            <v>75000</v>
          </cell>
          <cell r="U391">
            <v>159000</v>
          </cell>
          <cell r="V391">
            <v>149163000</v>
          </cell>
          <cell r="W391">
            <v>1.94</v>
          </cell>
          <cell r="X391">
            <v>130000</v>
          </cell>
          <cell r="Y391">
            <v>130000</v>
          </cell>
          <cell r="Z391">
            <v>252200</v>
          </cell>
          <cell r="AA391">
            <v>236649000</v>
          </cell>
          <cell r="AC391">
            <v>0</v>
          </cell>
          <cell r="AG391">
            <v>2.12</v>
          </cell>
          <cell r="AH391">
            <v>128800</v>
          </cell>
          <cell r="AI391">
            <v>128800</v>
          </cell>
          <cell r="AJ391">
            <v>273056</v>
          </cell>
          <cell r="AK391">
            <v>254171000</v>
          </cell>
          <cell r="AL391">
            <v>2.12</v>
          </cell>
          <cell r="AM391">
            <v>20000</v>
          </cell>
          <cell r="AN391">
            <v>20000</v>
          </cell>
          <cell r="AO391">
            <v>42400</v>
          </cell>
          <cell r="AP391">
            <v>39292000</v>
          </cell>
          <cell r="AQ391">
            <v>2.12</v>
          </cell>
          <cell r="AR391">
            <v>100000</v>
          </cell>
          <cell r="AS391">
            <v>100000</v>
          </cell>
          <cell r="AT391">
            <v>212000</v>
          </cell>
          <cell r="AU391">
            <v>196100000</v>
          </cell>
          <cell r="AV391">
            <v>2.2799999999999998</v>
          </cell>
          <cell r="AW391">
            <v>0</v>
          </cell>
          <cell r="AY391">
            <v>0</v>
          </cell>
          <cell r="AZ391">
            <v>0</v>
          </cell>
          <cell r="BA391">
            <v>2.2799999999999998</v>
          </cell>
          <cell r="BB391">
            <v>0</v>
          </cell>
          <cell r="BD391">
            <v>0</v>
          </cell>
          <cell r="BE391">
            <v>0</v>
          </cell>
          <cell r="BF391">
            <v>2.2799999999999998</v>
          </cell>
          <cell r="BG391">
            <v>0</v>
          </cell>
          <cell r="BI391">
            <v>0</v>
          </cell>
          <cell r="BJ391">
            <v>0</v>
          </cell>
          <cell r="BK391">
            <v>2.2799999999999998</v>
          </cell>
          <cell r="BL391">
            <v>0</v>
          </cell>
          <cell r="BN391">
            <v>0</v>
          </cell>
          <cell r="BO391">
            <v>0</v>
          </cell>
          <cell r="BP391">
            <v>2.2799999999999998</v>
          </cell>
          <cell r="BQ391">
            <v>0</v>
          </cell>
          <cell r="BS391">
            <v>0</v>
          </cell>
          <cell r="BT391">
            <v>0</v>
          </cell>
          <cell r="BU391">
            <v>2.2799999999999998</v>
          </cell>
          <cell r="BV391">
            <v>0</v>
          </cell>
          <cell r="BX391">
            <v>0</v>
          </cell>
          <cell r="BY391">
            <v>0</v>
          </cell>
          <cell r="BZ391">
            <v>453800</v>
          </cell>
          <cell r="CA391">
            <v>453800</v>
          </cell>
          <cell r="CB391">
            <v>938656</v>
          </cell>
          <cell r="CC391">
            <v>875375000</v>
          </cell>
        </row>
        <row r="392">
          <cell r="A392" t="str">
            <v>노.CRM1</v>
          </cell>
          <cell r="B392" t="str">
            <v>국산</v>
          </cell>
          <cell r="C392" t="str">
            <v>원통형</v>
          </cell>
          <cell r="D392" t="str">
            <v>Cell</v>
          </cell>
          <cell r="E392" t="str">
            <v>018650</v>
          </cell>
          <cell r="F392" t="str">
            <v>018650S3</v>
          </cell>
          <cell r="G392" t="str">
            <v>018650S3</v>
          </cell>
          <cell r="H392" t="str">
            <v>Enax</v>
          </cell>
          <cell r="I392" t="str">
            <v>GIMS</v>
          </cell>
          <cell r="J392" t="str">
            <v>수출로컬</v>
          </cell>
          <cell r="K392" t="str">
            <v>USD</v>
          </cell>
          <cell r="L392" t="str">
            <v>일본</v>
          </cell>
          <cell r="M392" t="str">
            <v>권득용</v>
          </cell>
          <cell r="N392">
            <v>1</v>
          </cell>
          <cell r="O392" t="str">
            <v>기타</v>
          </cell>
          <cell r="P392" t="str">
            <v>연결기준</v>
          </cell>
          <cell r="X392">
            <v>0</v>
          </cell>
          <cell r="AC392">
            <v>0</v>
          </cell>
          <cell r="AG392">
            <v>2.12</v>
          </cell>
          <cell r="AH392">
            <v>8200</v>
          </cell>
          <cell r="AI392">
            <v>8200</v>
          </cell>
          <cell r="AJ392">
            <v>17384</v>
          </cell>
          <cell r="AK392">
            <v>16157000</v>
          </cell>
          <cell r="AM392">
            <v>0</v>
          </cell>
          <cell r="AQ392">
            <v>2.2200000000000002</v>
          </cell>
          <cell r="AR392">
            <v>0</v>
          </cell>
          <cell r="AT392">
            <v>0</v>
          </cell>
          <cell r="AU392">
            <v>0</v>
          </cell>
          <cell r="AV392">
            <v>2.2799999999999998</v>
          </cell>
          <cell r="AW392">
            <v>50000</v>
          </cell>
          <cell r="AX392">
            <v>50000</v>
          </cell>
          <cell r="AY392">
            <v>113999.99999999999</v>
          </cell>
          <cell r="AZ392">
            <v>104879999.99999999</v>
          </cell>
          <cell r="BA392">
            <v>2.2799999999999998</v>
          </cell>
          <cell r="BB392">
            <v>0</v>
          </cell>
          <cell r="BD392">
            <v>0</v>
          </cell>
          <cell r="BE392">
            <v>0</v>
          </cell>
          <cell r="BF392">
            <v>2.2799999999999998</v>
          </cell>
          <cell r="BG392">
            <v>0</v>
          </cell>
          <cell r="BI392">
            <v>0</v>
          </cell>
          <cell r="BJ392">
            <v>0</v>
          </cell>
          <cell r="BK392">
            <v>2.2799999999999998</v>
          </cell>
          <cell r="BL392">
            <v>0</v>
          </cell>
          <cell r="BN392">
            <v>0</v>
          </cell>
          <cell r="BO392">
            <v>0</v>
          </cell>
          <cell r="BP392">
            <v>2.2799999999999998</v>
          </cell>
          <cell r="BQ392">
            <v>0</v>
          </cell>
          <cell r="BS392">
            <v>0</v>
          </cell>
          <cell r="BT392">
            <v>0</v>
          </cell>
          <cell r="BU392">
            <v>2.2799999999999998</v>
          </cell>
          <cell r="BV392">
            <v>0</v>
          </cell>
          <cell r="BX392">
            <v>0</v>
          </cell>
          <cell r="BY392">
            <v>0</v>
          </cell>
          <cell r="BZ392">
            <v>58200</v>
          </cell>
          <cell r="CA392">
            <v>58200</v>
          </cell>
          <cell r="CB392">
            <v>131384</v>
          </cell>
          <cell r="CC392">
            <v>121036999.99999999</v>
          </cell>
        </row>
        <row r="393">
          <cell r="A393" t="str">
            <v>노.CRM1</v>
          </cell>
          <cell r="B393" t="str">
            <v>국산</v>
          </cell>
          <cell r="C393" t="str">
            <v>원통형</v>
          </cell>
          <cell r="D393" t="str">
            <v>Cell</v>
          </cell>
          <cell r="E393" t="str">
            <v>018650</v>
          </cell>
          <cell r="F393" t="str">
            <v>018650A2</v>
          </cell>
          <cell r="G393" t="str">
            <v>018650A2</v>
          </cell>
          <cell r="H393" t="str">
            <v>Enax</v>
          </cell>
          <cell r="I393" t="str">
            <v>GIMS</v>
          </cell>
          <cell r="J393" t="str">
            <v>수출로컬</v>
          </cell>
          <cell r="K393" t="str">
            <v>USD</v>
          </cell>
          <cell r="L393" t="str">
            <v>일본</v>
          </cell>
          <cell r="M393" t="str">
            <v>권득용</v>
          </cell>
          <cell r="N393">
            <v>1</v>
          </cell>
          <cell r="O393" t="str">
            <v>기타</v>
          </cell>
          <cell r="P393" t="str">
            <v>연결기준</v>
          </cell>
          <cell r="R393">
            <v>2.62</v>
          </cell>
          <cell r="S393">
            <v>14000</v>
          </cell>
          <cell r="T393">
            <v>14000</v>
          </cell>
          <cell r="U393">
            <v>36680</v>
          </cell>
          <cell r="V393">
            <v>34454000</v>
          </cell>
          <cell r="X393">
            <v>0</v>
          </cell>
          <cell r="AB393">
            <v>2.5</v>
          </cell>
          <cell r="AC393">
            <v>1600</v>
          </cell>
          <cell r="AD393">
            <v>1600</v>
          </cell>
          <cell r="AE393">
            <v>4000</v>
          </cell>
          <cell r="AF393">
            <v>3770000</v>
          </cell>
          <cell r="AG393">
            <v>2.5</v>
          </cell>
          <cell r="AH393">
            <v>11000</v>
          </cell>
          <cell r="AI393">
            <v>11000</v>
          </cell>
          <cell r="AJ393">
            <v>27500</v>
          </cell>
          <cell r="AK393">
            <v>25482000</v>
          </cell>
          <cell r="AL393">
            <v>2.5</v>
          </cell>
          <cell r="AM393">
            <v>10000</v>
          </cell>
          <cell r="AN393">
            <v>10000</v>
          </cell>
          <cell r="AO393">
            <v>25000</v>
          </cell>
          <cell r="AP393">
            <v>23168000</v>
          </cell>
          <cell r="AQ393">
            <v>2.5</v>
          </cell>
          <cell r="AR393">
            <v>20000</v>
          </cell>
          <cell r="AS393">
            <v>20000</v>
          </cell>
          <cell r="AT393">
            <v>50000</v>
          </cell>
          <cell r="AU393">
            <v>46250000</v>
          </cell>
          <cell r="AV393">
            <v>2.69</v>
          </cell>
          <cell r="AW393">
            <v>20000</v>
          </cell>
          <cell r="AX393">
            <v>20000</v>
          </cell>
          <cell r="AY393">
            <v>53800</v>
          </cell>
          <cell r="AZ393">
            <v>49496000</v>
          </cell>
          <cell r="BA393">
            <v>2.69</v>
          </cell>
          <cell r="BB393">
            <v>20000</v>
          </cell>
          <cell r="BC393">
            <v>20000</v>
          </cell>
          <cell r="BD393">
            <v>53800</v>
          </cell>
          <cell r="BE393">
            <v>49496000</v>
          </cell>
          <cell r="BF393">
            <v>2.69</v>
          </cell>
          <cell r="BG393">
            <v>20000</v>
          </cell>
          <cell r="BH393">
            <v>20000</v>
          </cell>
          <cell r="BI393">
            <v>53800</v>
          </cell>
          <cell r="BJ393">
            <v>49496000</v>
          </cell>
          <cell r="BK393">
            <v>2.69</v>
          </cell>
          <cell r="BL393">
            <v>0</v>
          </cell>
          <cell r="BN393">
            <v>0</v>
          </cell>
          <cell r="BO393">
            <v>0</v>
          </cell>
          <cell r="BP393">
            <v>2.69</v>
          </cell>
          <cell r="BQ393">
            <v>0</v>
          </cell>
          <cell r="BS393">
            <v>0</v>
          </cell>
          <cell r="BT393">
            <v>0</v>
          </cell>
          <cell r="BU393">
            <v>2.69</v>
          </cell>
          <cell r="BV393">
            <v>0</v>
          </cell>
          <cell r="BX393">
            <v>0</v>
          </cell>
          <cell r="BY393">
            <v>0</v>
          </cell>
          <cell r="BZ393">
            <v>116600</v>
          </cell>
          <cell r="CA393">
            <v>116600</v>
          </cell>
          <cell r="CB393">
            <v>304580</v>
          </cell>
          <cell r="CC393">
            <v>281612000</v>
          </cell>
        </row>
        <row r="394">
          <cell r="A394" t="str">
            <v>노.CRM1</v>
          </cell>
          <cell r="B394" t="str">
            <v>국산</v>
          </cell>
          <cell r="C394" t="str">
            <v>원통형</v>
          </cell>
          <cell r="D394" t="str">
            <v>Cell</v>
          </cell>
          <cell r="E394" t="str">
            <v>018650</v>
          </cell>
          <cell r="F394" t="str">
            <v>018650B2</v>
          </cell>
          <cell r="G394" t="str">
            <v>018650B2</v>
          </cell>
          <cell r="H394" t="str">
            <v>Enax</v>
          </cell>
          <cell r="I394" t="str">
            <v>GIMS</v>
          </cell>
          <cell r="J394" t="str">
            <v>직수출</v>
          </cell>
          <cell r="K394" t="str">
            <v>USD</v>
          </cell>
          <cell r="L394" t="str">
            <v>일본</v>
          </cell>
          <cell r="M394" t="str">
            <v>권득용</v>
          </cell>
          <cell r="N394">
            <v>1</v>
          </cell>
          <cell r="O394" t="str">
            <v>기타</v>
          </cell>
          <cell r="P394" t="str">
            <v>연결기준</v>
          </cell>
          <cell r="R394">
            <v>3.15</v>
          </cell>
          <cell r="S394">
            <v>20000</v>
          </cell>
          <cell r="T394">
            <v>20000</v>
          </cell>
          <cell r="U394">
            <v>63000</v>
          </cell>
          <cell r="V394">
            <v>59151000</v>
          </cell>
          <cell r="W394">
            <v>3.15</v>
          </cell>
          <cell r="X394">
            <v>20000</v>
          </cell>
          <cell r="Y394">
            <v>20000</v>
          </cell>
          <cell r="Z394">
            <v>63000</v>
          </cell>
          <cell r="AA394">
            <v>59144000</v>
          </cell>
          <cell r="AC394">
            <v>0</v>
          </cell>
          <cell r="AH394">
            <v>0</v>
          </cell>
          <cell r="AL394">
            <v>3.1</v>
          </cell>
          <cell r="AM394">
            <v>20000</v>
          </cell>
          <cell r="AN394">
            <v>20000</v>
          </cell>
          <cell r="AO394">
            <v>62000</v>
          </cell>
          <cell r="AP394">
            <v>57567000</v>
          </cell>
          <cell r="AQ394">
            <v>3.1</v>
          </cell>
          <cell r="AR394">
            <v>20000</v>
          </cell>
          <cell r="AS394">
            <v>20000</v>
          </cell>
          <cell r="AT394">
            <v>62000</v>
          </cell>
          <cell r="AU394">
            <v>57350000</v>
          </cell>
          <cell r="AV394">
            <v>3.32</v>
          </cell>
          <cell r="AW394">
            <v>20000</v>
          </cell>
          <cell r="AX394">
            <v>20000</v>
          </cell>
          <cell r="AY394">
            <v>66400</v>
          </cell>
          <cell r="AZ394">
            <v>61088000</v>
          </cell>
          <cell r="BA394">
            <v>3.32</v>
          </cell>
          <cell r="BB394">
            <v>20000</v>
          </cell>
          <cell r="BC394">
            <v>20000</v>
          </cell>
          <cell r="BD394">
            <v>66400</v>
          </cell>
          <cell r="BE394">
            <v>61088000</v>
          </cell>
          <cell r="BF394">
            <v>3.32</v>
          </cell>
          <cell r="BG394">
            <v>20000</v>
          </cell>
          <cell r="BH394">
            <v>20000</v>
          </cell>
          <cell r="BI394">
            <v>66400</v>
          </cell>
          <cell r="BJ394">
            <v>61088000</v>
          </cell>
          <cell r="BK394">
            <v>3.32</v>
          </cell>
          <cell r="BL394">
            <v>0</v>
          </cell>
          <cell r="BN394">
            <v>0</v>
          </cell>
          <cell r="BO394">
            <v>0</v>
          </cell>
          <cell r="BP394">
            <v>3.32</v>
          </cell>
          <cell r="BQ394">
            <v>0</v>
          </cell>
          <cell r="BS394">
            <v>0</v>
          </cell>
          <cell r="BT394">
            <v>0</v>
          </cell>
          <cell r="BU394">
            <v>3.32</v>
          </cell>
          <cell r="BV394">
            <v>0</v>
          </cell>
          <cell r="BX394">
            <v>0</v>
          </cell>
          <cell r="BY394">
            <v>0</v>
          </cell>
          <cell r="BZ394">
            <v>140000</v>
          </cell>
          <cell r="CA394">
            <v>140000</v>
          </cell>
          <cell r="CB394">
            <v>449200</v>
          </cell>
          <cell r="CC394">
            <v>416476000</v>
          </cell>
        </row>
        <row r="395">
          <cell r="A395" t="str">
            <v>노.CRM1</v>
          </cell>
          <cell r="B395" t="str">
            <v>국산</v>
          </cell>
          <cell r="C395" t="str">
            <v>원통형</v>
          </cell>
          <cell r="D395" t="str">
            <v>Cell</v>
          </cell>
          <cell r="E395" t="str">
            <v>018650</v>
          </cell>
          <cell r="F395" t="str">
            <v>018650S2</v>
          </cell>
          <cell r="G395" t="str">
            <v>018650S2</v>
          </cell>
          <cell r="H395" t="str">
            <v>Baysun</v>
          </cell>
          <cell r="I395" t="str">
            <v>Baysun</v>
          </cell>
          <cell r="J395" t="str">
            <v>직수출</v>
          </cell>
          <cell r="K395" t="str">
            <v>USD</v>
          </cell>
          <cell r="L395" t="str">
            <v>일본</v>
          </cell>
          <cell r="M395" t="str">
            <v>권득용</v>
          </cell>
          <cell r="N395">
            <v>1</v>
          </cell>
          <cell r="O395" t="str">
            <v>기타</v>
          </cell>
          <cell r="P395" t="str">
            <v>연결기준</v>
          </cell>
          <cell r="S395">
            <v>0</v>
          </cell>
          <cell r="X395">
            <v>0</v>
          </cell>
          <cell r="AC395">
            <v>0</v>
          </cell>
          <cell r="AH395">
            <v>0</v>
          </cell>
          <cell r="AM395">
            <v>0</v>
          </cell>
          <cell r="AR395">
            <v>0</v>
          </cell>
          <cell r="AT395">
            <v>0</v>
          </cell>
          <cell r="AU395">
            <v>0</v>
          </cell>
          <cell r="AW395">
            <v>0</v>
          </cell>
          <cell r="AY395">
            <v>0</v>
          </cell>
          <cell r="AZ395">
            <v>0</v>
          </cell>
          <cell r="BB395">
            <v>0</v>
          </cell>
          <cell r="BD395">
            <v>0</v>
          </cell>
          <cell r="BE395">
            <v>0</v>
          </cell>
          <cell r="BF395">
            <v>0.1</v>
          </cell>
          <cell r="BG395">
            <v>0</v>
          </cell>
          <cell r="BI395">
            <v>0</v>
          </cell>
          <cell r="BJ395">
            <v>0</v>
          </cell>
          <cell r="BK395">
            <v>0.1</v>
          </cell>
          <cell r="BL395">
            <v>0</v>
          </cell>
          <cell r="BN395">
            <v>0</v>
          </cell>
          <cell r="BO395">
            <v>0</v>
          </cell>
          <cell r="BP395">
            <v>0.1</v>
          </cell>
          <cell r="BQ395">
            <v>0</v>
          </cell>
          <cell r="BS395">
            <v>0</v>
          </cell>
          <cell r="BT395">
            <v>0</v>
          </cell>
          <cell r="BU395">
            <v>0.1</v>
          </cell>
          <cell r="BV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</row>
        <row r="396">
          <cell r="A396" t="str">
            <v>노.CRM1</v>
          </cell>
          <cell r="B396" t="str">
            <v>국산</v>
          </cell>
          <cell r="C396" t="str">
            <v>원통형</v>
          </cell>
          <cell r="D396" t="str">
            <v>Cell</v>
          </cell>
          <cell r="E396" t="str">
            <v>018650</v>
          </cell>
          <cell r="F396" t="str">
            <v>018650A2</v>
          </cell>
          <cell r="G396" t="str">
            <v>018650A2</v>
          </cell>
          <cell r="H396" t="str">
            <v>Baysun</v>
          </cell>
          <cell r="I396" t="str">
            <v>Baysun</v>
          </cell>
          <cell r="J396" t="str">
            <v>직수출</v>
          </cell>
          <cell r="K396" t="str">
            <v>USD</v>
          </cell>
          <cell r="L396" t="str">
            <v>일본</v>
          </cell>
          <cell r="M396" t="str">
            <v>권득용</v>
          </cell>
          <cell r="N396">
            <v>1</v>
          </cell>
          <cell r="O396" t="str">
            <v>기타</v>
          </cell>
          <cell r="P396" t="str">
            <v>연결기준</v>
          </cell>
          <cell r="S396">
            <v>0</v>
          </cell>
          <cell r="X396">
            <v>0</v>
          </cell>
          <cell r="AC396">
            <v>0</v>
          </cell>
          <cell r="AG396">
            <v>2.6</v>
          </cell>
          <cell r="AH396">
            <v>5110</v>
          </cell>
          <cell r="AI396">
            <v>5110</v>
          </cell>
          <cell r="AJ396">
            <v>13286</v>
          </cell>
          <cell r="AK396">
            <v>12406000</v>
          </cell>
          <cell r="AM396">
            <v>0</v>
          </cell>
          <cell r="AR396">
            <v>0</v>
          </cell>
          <cell r="AT396">
            <v>0</v>
          </cell>
          <cell r="AU396">
            <v>0</v>
          </cell>
          <cell r="AW396">
            <v>0</v>
          </cell>
          <cell r="AY396">
            <v>0</v>
          </cell>
          <cell r="AZ396">
            <v>0</v>
          </cell>
          <cell r="BB396">
            <v>0</v>
          </cell>
          <cell r="BD396">
            <v>0</v>
          </cell>
          <cell r="BE396">
            <v>0</v>
          </cell>
          <cell r="BG396">
            <v>0</v>
          </cell>
          <cell r="BI396">
            <v>0</v>
          </cell>
          <cell r="BJ396">
            <v>0</v>
          </cell>
          <cell r="BL396">
            <v>0</v>
          </cell>
          <cell r="BN396">
            <v>0</v>
          </cell>
          <cell r="BO396">
            <v>0</v>
          </cell>
          <cell r="BQ396">
            <v>0</v>
          </cell>
          <cell r="BS396">
            <v>0</v>
          </cell>
          <cell r="BT396">
            <v>0</v>
          </cell>
          <cell r="BV396">
            <v>0</v>
          </cell>
          <cell r="BX396">
            <v>0</v>
          </cell>
          <cell r="BY396">
            <v>0</v>
          </cell>
          <cell r="BZ396">
            <v>5110</v>
          </cell>
          <cell r="CA396">
            <v>5110</v>
          </cell>
          <cell r="CB396">
            <v>13286</v>
          </cell>
          <cell r="CC396">
            <v>12406000</v>
          </cell>
        </row>
        <row r="397">
          <cell r="A397" t="str">
            <v>노.CRM1</v>
          </cell>
          <cell r="B397" t="str">
            <v>국산</v>
          </cell>
          <cell r="C397" t="str">
            <v>원통형</v>
          </cell>
          <cell r="D397" t="str">
            <v>Cell</v>
          </cell>
          <cell r="E397" t="str">
            <v>018650</v>
          </cell>
          <cell r="F397" t="str">
            <v>018650S2</v>
          </cell>
          <cell r="G397" t="str">
            <v>018650S2</v>
          </cell>
          <cell r="H397" t="str">
            <v>China effort</v>
          </cell>
          <cell r="I397" t="str">
            <v>China effort (B-grade)</v>
          </cell>
          <cell r="J397" t="str">
            <v>직수출</v>
          </cell>
          <cell r="K397" t="str">
            <v>USD</v>
          </cell>
          <cell r="L397" t="str">
            <v>중국</v>
          </cell>
          <cell r="M397" t="str">
            <v>이정원</v>
          </cell>
          <cell r="N397">
            <v>1</v>
          </cell>
          <cell r="O397" t="str">
            <v>기타</v>
          </cell>
          <cell r="P397" t="str">
            <v>연결기준</v>
          </cell>
          <cell r="S397">
            <v>0</v>
          </cell>
          <cell r="W397">
            <v>2.25</v>
          </cell>
          <cell r="X397">
            <v>20000</v>
          </cell>
          <cell r="Y397">
            <v>20000</v>
          </cell>
          <cell r="Z397">
            <v>45000</v>
          </cell>
          <cell r="AA397">
            <v>42278000</v>
          </cell>
          <cell r="AC397">
            <v>0</v>
          </cell>
          <cell r="AG397">
            <v>2.25</v>
          </cell>
          <cell r="AH397">
            <v>20000</v>
          </cell>
          <cell r="AI397">
            <v>20000</v>
          </cell>
          <cell r="AJ397">
            <v>45000</v>
          </cell>
          <cell r="AK397">
            <v>42314000</v>
          </cell>
          <cell r="AL397">
            <v>2.25</v>
          </cell>
          <cell r="AM397">
            <v>20000</v>
          </cell>
          <cell r="AN397">
            <v>20000</v>
          </cell>
          <cell r="AO397">
            <v>45000</v>
          </cell>
          <cell r="AP397">
            <v>41846000</v>
          </cell>
          <cell r="AR397">
            <v>0</v>
          </cell>
          <cell r="AT397">
            <v>0</v>
          </cell>
          <cell r="AU397">
            <v>0</v>
          </cell>
          <cell r="AW397">
            <v>0</v>
          </cell>
          <cell r="AY397">
            <v>0</v>
          </cell>
          <cell r="AZ397">
            <v>0</v>
          </cell>
          <cell r="BB397">
            <v>0</v>
          </cell>
          <cell r="BD397">
            <v>0</v>
          </cell>
          <cell r="BE397">
            <v>0</v>
          </cell>
          <cell r="BF397">
            <v>0.1</v>
          </cell>
          <cell r="BG397">
            <v>0</v>
          </cell>
          <cell r="BI397">
            <v>0</v>
          </cell>
          <cell r="BJ397">
            <v>0</v>
          </cell>
          <cell r="BK397">
            <v>0.1</v>
          </cell>
          <cell r="BL397">
            <v>0</v>
          </cell>
          <cell r="BN397">
            <v>0</v>
          </cell>
          <cell r="BO397">
            <v>0</v>
          </cell>
          <cell r="BP397">
            <v>0.1</v>
          </cell>
          <cell r="BQ397">
            <v>0</v>
          </cell>
          <cell r="BS397">
            <v>0</v>
          </cell>
          <cell r="BT397">
            <v>0</v>
          </cell>
          <cell r="BU397">
            <v>0.1</v>
          </cell>
          <cell r="BV397">
            <v>0</v>
          </cell>
          <cell r="BX397">
            <v>0</v>
          </cell>
          <cell r="BY397">
            <v>0</v>
          </cell>
          <cell r="BZ397">
            <v>60000</v>
          </cell>
          <cell r="CA397">
            <v>60000</v>
          </cell>
          <cell r="CB397">
            <v>135000</v>
          </cell>
          <cell r="CC397">
            <v>126438000</v>
          </cell>
        </row>
        <row r="398">
          <cell r="A398" t="str">
            <v>노.CRM1</v>
          </cell>
          <cell r="B398" t="str">
            <v>국산</v>
          </cell>
          <cell r="C398" t="str">
            <v>원통형</v>
          </cell>
          <cell r="D398" t="str">
            <v>Cell</v>
          </cell>
          <cell r="E398" t="str">
            <v>018650</v>
          </cell>
          <cell r="F398" t="str">
            <v>018650A2</v>
          </cell>
          <cell r="G398" t="str">
            <v>018650A2</v>
          </cell>
          <cell r="H398" t="str">
            <v>China effort</v>
          </cell>
          <cell r="I398" t="str">
            <v>China effort (B-grade)</v>
          </cell>
          <cell r="J398" t="str">
            <v>직수출</v>
          </cell>
          <cell r="K398" t="str">
            <v>USD</v>
          </cell>
          <cell r="L398" t="str">
            <v>중국</v>
          </cell>
          <cell r="M398" t="str">
            <v>이정원</v>
          </cell>
          <cell r="N398">
            <v>1</v>
          </cell>
          <cell r="O398" t="str">
            <v>기타</v>
          </cell>
          <cell r="P398" t="str">
            <v>연결기준</v>
          </cell>
          <cell r="S398">
            <v>0</v>
          </cell>
          <cell r="W398">
            <v>2.75</v>
          </cell>
          <cell r="X398">
            <v>7000</v>
          </cell>
          <cell r="Y398">
            <v>7000</v>
          </cell>
          <cell r="Z398">
            <v>19250</v>
          </cell>
          <cell r="AA398">
            <v>18085000</v>
          </cell>
          <cell r="AC398">
            <v>0</v>
          </cell>
          <cell r="AG398">
            <v>2.75</v>
          </cell>
          <cell r="AH398">
            <v>7000</v>
          </cell>
          <cell r="AI398">
            <v>7000</v>
          </cell>
          <cell r="AJ398">
            <v>19250</v>
          </cell>
          <cell r="AK398">
            <v>17925000</v>
          </cell>
          <cell r="AM398">
            <v>0</v>
          </cell>
          <cell r="AR398">
            <v>0</v>
          </cell>
          <cell r="AT398">
            <v>0</v>
          </cell>
          <cell r="AU398">
            <v>0</v>
          </cell>
          <cell r="AW398">
            <v>0</v>
          </cell>
          <cell r="AY398">
            <v>0</v>
          </cell>
          <cell r="AZ398">
            <v>0</v>
          </cell>
          <cell r="BB398">
            <v>0</v>
          </cell>
          <cell r="BD398">
            <v>0</v>
          </cell>
          <cell r="BE398">
            <v>0</v>
          </cell>
          <cell r="BG398">
            <v>0</v>
          </cell>
          <cell r="BI398">
            <v>0</v>
          </cell>
          <cell r="BJ398">
            <v>0</v>
          </cell>
          <cell r="BL398">
            <v>0</v>
          </cell>
          <cell r="BN398">
            <v>0</v>
          </cell>
          <cell r="BO398">
            <v>0</v>
          </cell>
          <cell r="BQ398">
            <v>0</v>
          </cell>
          <cell r="BS398">
            <v>0</v>
          </cell>
          <cell r="BT398">
            <v>0</v>
          </cell>
          <cell r="BV398">
            <v>0</v>
          </cell>
          <cell r="BX398">
            <v>0</v>
          </cell>
          <cell r="BY398">
            <v>0</v>
          </cell>
          <cell r="BZ398">
            <v>14000</v>
          </cell>
          <cell r="CA398">
            <v>14000</v>
          </cell>
          <cell r="CB398">
            <v>38500</v>
          </cell>
          <cell r="CC398">
            <v>36010000</v>
          </cell>
        </row>
        <row r="399">
          <cell r="A399" t="str">
            <v>노.CRM1</v>
          </cell>
          <cell r="B399" t="str">
            <v>국산</v>
          </cell>
          <cell r="C399" t="str">
            <v>원통형</v>
          </cell>
          <cell r="D399" t="str">
            <v>Cell</v>
          </cell>
          <cell r="E399" t="str">
            <v>018650</v>
          </cell>
          <cell r="F399" t="str">
            <v>018650S2</v>
          </cell>
          <cell r="G399" t="str">
            <v>018650S2</v>
          </cell>
          <cell r="H399" t="str">
            <v>Funtion</v>
          </cell>
          <cell r="I399" t="str">
            <v>GIMS</v>
          </cell>
          <cell r="J399" t="str">
            <v>직수출</v>
          </cell>
          <cell r="K399" t="str">
            <v>USD</v>
          </cell>
          <cell r="L399" t="str">
            <v>중국</v>
          </cell>
          <cell r="M399" t="str">
            <v>이정원</v>
          </cell>
          <cell r="N399">
            <v>1</v>
          </cell>
          <cell r="O399" t="str">
            <v>기타</v>
          </cell>
          <cell r="P399" t="str">
            <v>연결기준</v>
          </cell>
          <cell r="S399">
            <v>0</v>
          </cell>
          <cell r="X399">
            <v>0</v>
          </cell>
          <cell r="AB399">
            <v>2.3494117647058825</v>
          </cell>
          <cell r="AC399">
            <v>102000</v>
          </cell>
          <cell r="AD399">
            <v>102000</v>
          </cell>
          <cell r="AE399">
            <v>239640</v>
          </cell>
          <cell r="AF399">
            <v>226415000</v>
          </cell>
          <cell r="AG399">
            <v>2.12</v>
          </cell>
          <cell r="AH399">
            <v>25000</v>
          </cell>
          <cell r="AI399">
            <v>25000</v>
          </cell>
          <cell r="AJ399">
            <v>53000</v>
          </cell>
          <cell r="AK399">
            <v>49158000</v>
          </cell>
          <cell r="AL399">
            <v>2.12</v>
          </cell>
          <cell r="AM399">
            <v>142000</v>
          </cell>
          <cell r="AN399">
            <v>142000</v>
          </cell>
          <cell r="AO399">
            <v>301040</v>
          </cell>
          <cell r="AP399">
            <v>279632000</v>
          </cell>
          <cell r="AQ399">
            <v>2.12</v>
          </cell>
          <cell r="AR399">
            <v>0</v>
          </cell>
          <cell r="AT399">
            <v>0</v>
          </cell>
          <cell r="AU399">
            <v>0</v>
          </cell>
          <cell r="AV399">
            <v>2.2799999999999998</v>
          </cell>
          <cell r="AW399">
            <v>0</v>
          </cell>
          <cell r="AY399">
            <v>0</v>
          </cell>
          <cell r="AZ399">
            <v>0</v>
          </cell>
          <cell r="BA399">
            <v>2.2799999999999998</v>
          </cell>
          <cell r="BB399">
            <v>0</v>
          </cell>
          <cell r="BD399">
            <v>0</v>
          </cell>
          <cell r="BE399">
            <v>0</v>
          </cell>
          <cell r="BF399">
            <v>2.2799999999999998</v>
          </cell>
          <cell r="BG399">
            <v>0</v>
          </cell>
          <cell r="BI399">
            <v>0</v>
          </cell>
          <cell r="BJ399">
            <v>0</v>
          </cell>
          <cell r="BK399">
            <v>2.2799999999999998</v>
          </cell>
          <cell r="BL399">
            <v>0</v>
          </cell>
          <cell r="BN399">
            <v>0</v>
          </cell>
          <cell r="BO399">
            <v>0</v>
          </cell>
          <cell r="BP399">
            <v>2.2799999999999998</v>
          </cell>
          <cell r="BQ399">
            <v>0</v>
          </cell>
          <cell r="BS399">
            <v>0</v>
          </cell>
          <cell r="BT399">
            <v>0</v>
          </cell>
          <cell r="BU399">
            <v>2.2799999999999998</v>
          </cell>
          <cell r="BV399">
            <v>0</v>
          </cell>
          <cell r="BX399">
            <v>0</v>
          </cell>
          <cell r="BY399">
            <v>0</v>
          </cell>
          <cell r="BZ399">
            <v>269000</v>
          </cell>
          <cell r="CA399">
            <v>269000</v>
          </cell>
          <cell r="CB399">
            <v>593680</v>
          </cell>
          <cell r="CC399">
            <v>555205000</v>
          </cell>
        </row>
        <row r="400">
          <cell r="A400" t="str">
            <v>노.CRM1</v>
          </cell>
          <cell r="B400" t="str">
            <v>국산</v>
          </cell>
          <cell r="C400" t="str">
            <v>원통형</v>
          </cell>
          <cell r="D400" t="str">
            <v>Cell</v>
          </cell>
          <cell r="E400" t="str">
            <v>018650</v>
          </cell>
          <cell r="F400" t="str">
            <v>018650S3</v>
          </cell>
          <cell r="G400" t="str">
            <v>018650S3</v>
          </cell>
          <cell r="H400" t="str">
            <v>Funtion</v>
          </cell>
          <cell r="I400" t="str">
            <v>GIMS</v>
          </cell>
          <cell r="J400" t="str">
            <v>직수출</v>
          </cell>
          <cell r="K400" t="str">
            <v>USD</v>
          </cell>
          <cell r="L400" t="str">
            <v>중국</v>
          </cell>
          <cell r="M400" t="str">
            <v>이정원</v>
          </cell>
          <cell r="N400">
            <v>1</v>
          </cell>
          <cell r="O400" t="str">
            <v>기타</v>
          </cell>
          <cell r="P400" t="str">
            <v>연결기준</v>
          </cell>
          <cell r="X400">
            <v>0</v>
          </cell>
          <cell r="AC400">
            <v>0</v>
          </cell>
          <cell r="AH400">
            <v>0</v>
          </cell>
          <cell r="AM400">
            <v>0</v>
          </cell>
          <cell r="AQ400">
            <v>2.12</v>
          </cell>
          <cell r="AR400">
            <v>0</v>
          </cell>
          <cell r="AT400">
            <v>0</v>
          </cell>
          <cell r="AU400">
            <v>0</v>
          </cell>
          <cell r="AV400">
            <v>2.2799999999999998</v>
          </cell>
          <cell r="AW400">
            <v>50000</v>
          </cell>
          <cell r="AX400">
            <v>50000</v>
          </cell>
          <cell r="AY400">
            <v>113999.99999999999</v>
          </cell>
          <cell r="AZ400">
            <v>104879999.99999999</v>
          </cell>
          <cell r="BA400">
            <v>2.2799999999999998</v>
          </cell>
          <cell r="BB400">
            <v>100000</v>
          </cell>
          <cell r="BC400">
            <v>100000</v>
          </cell>
          <cell r="BD400">
            <v>227999.99999999997</v>
          </cell>
          <cell r="BE400">
            <v>209759999.99999997</v>
          </cell>
          <cell r="BF400">
            <v>2.2799999999999998</v>
          </cell>
          <cell r="BG400">
            <v>100000</v>
          </cell>
          <cell r="BH400">
            <v>100000</v>
          </cell>
          <cell r="BI400">
            <v>227999.99999999997</v>
          </cell>
          <cell r="BJ400">
            <v>209759999.99999997</v>
          </cell>
          <cell r="BK400">
            <v>2.2799999999999998</v>
          </cell>
          <cell r="BL400">
            <v>0</v>
          </cell>
          <cell r="BN400">
            <v>0</v>
          </cell>
          <cell r="BO400">
            <v>0</v>
          </cell>
          <cell r="BP400">
            <v>2.2799999999999998</v>
          </cell>
          <cell r="BQ400">
            <v>0</v>
          </cell>
          <cell r="BS400">
            <v>0</v>
          </cell>
          <cell r="BT400">
            <v>0</v>
          </cell>
          <cell r="BU400">
            <v>2.2799999999999998</v>
          </cell>
          <cell r="BV400">
            <v>0</v>
          </cell>
          <cell r="BX400">
            <v>0</v>
          </cell>
          <cell r="BY400">
            <v>0</v>
          </cell>
          <cell r="BZ400">
            <v>250000</v>
          </cell>
          <cell r="CA400">
            <v>250000</v>
          </cell>
          <cell r="CB400">
            <v>569999.99999999988</v>
          </cell>
          <cell r="CC400">
            <v>524399999.99999988</v>
          </cell>
        </row>
        <row r="401">
          <cell r="A401" t="str">
            <v>노.CRM1</v>
          </cell>
          <cell r="B401" t="str">
            <v>국산</v>
          </cell>
          <cell r="C401" t="str">
            <v>원통형</v>
          </cell>
          <cell r="D401" t="str">
            <v>Cell</v>
          </cell>
          <cell r="E401" t="str">
            <v>018650</v>
          </cell>
          <cell r="F401" t="str">
            <v>018650S2</v>
          </cell>
          <cell r="G401" t="str">
            <v>018650S2</v>
          </cell>
          <cell r="H401" t="str">
            <v>Phantom Electronics</v>
          </cell>
          <cell r="I401" t="str">
            <v>A2-D1</v>
          </cell>
          <cell r="J401" t="str">
            <v>직수출</v>
          </cell>
          <cell r="K401" t="str">
            <v>USD</v>
          </cell>
          <cell r="L401" t="str">
            <v>중국</v>
          </cell>
          <cell r="M401" t="str">
            <v>이정원</v>
          </cell>
          <cell r="N401">
            <v>1</v>
          </cell>
          <cell r="O401" t="str">
            <v>기타</v>
          </cell>
          <cell r="P401" t="str">
            <v>연결기준</v>
          </cell>
          <cell r="S401">
            <v>0</v>
          </cell>
          <cell r="X401">
            <v>0</v>
          </cell>
          <cell r="AC401">
            <v>0</v>
          </cell>
          <cell r="AH401">
            <v>0</v>
          </cell>
          <cell r="AM401">
            <v>0</v>
          </cell>
          <cell r="AR401">
            <v>0</v>
          </cell>
          <cell r="AT401">
            <v>0</v>
          </cell>
          <cell r="AU401">
            <v>0</v>
          </cell>
          <cell r="AW401">
            <v>0</v>
          </cell>
          <cell r="AY401">
            <v>0</v>
          </cell>
          <cell r="AZ401">
            <v>0</v>
          </cell>
          <cell r="BB401">
            <v>0</v>
          </cell>
          <cell r="BD401">
            <v>0</v>
          </cell>
          <cell r="BE401">
            <v>0</v>
          </cell>
          <cell r="BF401">
            <v>0.1</v>
          </cell>
          <cell r="BG401">
            <v>0</v>
          </cell>
          <cell r="BI401">
            <v>0</v>
          </cell>
          <cell r="BJ401">
            <v>0</v>
          </cell>
          <cell r="BK401">
            <v>0.1</v>
          </cell>
          <cell r="BL401">
            <v>0</v>
          </cell>
          <cell r="BN401">
            <v>0</v>
          </cell>
          <cell r="BO401">
            <v>0</v>
          </cell>
          <cell r="BP401">
            <v>0.1</v>
          </cell>
          <cell r="BQ401">
            <v>0</v>
          </cell>
          <cell r="BS401">
            <v>0</v>
          </cell>
          <cell r="BT401">
            <v>0</v>
          </cell>
          <cell r="BU401">
            <v>0.1</v>
          </cell>
          <cell r="BV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</row>
        <row r="402">
          <cell r="A402" t="str">
            <v>LG CN</v>
          </cell>
          <cell r="B402" t="str">
            <v>CN</v>
          </cell>
          <cell r="C402" t="str">
            <v>각형</v>
          </cell>
          <cell r="D402" t="str">
            <v>Cell</v>
          </cell>
          <cell r="E402" t="str">
            <v>423450</v>
          </cell>
          <cell r="F402" t="str">
            <v>423450A1(I/P)</v>
          </cell>
          <cell r="G402" t="str">
            <v>423450A1(I/P)</v>
          </cell>
          <cell r="H402" t="str">
            <v>LGE China</v>
          </cell>
          <cell r="I402" t="str">
            <v>LGE China</v>
          </cell>
          <cell r="J402" t="str">
            <v>본사수출</v>
          </cell>
          <cell r="K402" t="str">
            <v>USD</v>
          </cell>
          <cell r="L402" t="str">
            <v>본사수출</v>
          </cell>
          <cell r="M402" t="str">
            <v>김성철</v>
          </cell>
          <cell r="N402">
            <v>1</v>
          </cell>
          <cell r="O402" t="str">
            <v>휴대폰</v>
          </cell>
          <cell r="P402" t="str">
            <v>소거</v>
          </cell>
          <cell r="Q402" t="str">
            <v>간접</v>
          </cell>
          <cell r="R402">
            <v>1.4886666666666666</v>
          </cell>
          <cell r="S402">
            <v>150000</v>
          </cell>
          <cell r="T402">
            <v>150000</v>
          </cell>
          <cell r="U402">
            <v>223300</v>
          </cell>
          <cell r="V402">
            <v>209089188</v>
          </cell>
          <cell r="W402">
            <v>1.4947058823529411</v>
          </cell>
          <cell r="X402">
            <v>425000</v>
          </cell>
          <cell r="Y402">
            <v>425000</v>
          </cell>
          <cell r="Z402">
            <v>635250</v>
          </cell>
          <cell r="AA402">
            <v>605883199.93583012</v>
          </cell>
          <cell r="AB402">
            <v>1.5350773993808049</v>
          </cell>
          <cell r="AC402">
            <v>323000</v>
          </cell>
          <cell r="AD402">
            <v>323000</v>
          </cell>
          <cell r="AE402">
            <v>495830</v>
          </cell>
          <cell r="AF402">
            <v>487315060.78987956</v>
          </cell>
          <cell r="AG402">
            <v>1.2238692098092643</v>
          </cell>
          <cell r="AH402">
            <v>403700</v>
          </cell>
          <cell r="AI402">
            <v>403700</v>
          </cell>
          <cell r="AJ402">
            <v>494076</v>
          </cell>
          <cell r="AK402">
            <v>445907023.36093616</v>
          </cell>
          <cell r="AL402">
            <v>1.56</v>
          </cell>
          <cell r="AM402">
            <v>258100</v>
          </cell>
          <cell r="AN402">
            <v>258100</v>
          </cell>
          <cell r="AO402">
            <v>402636</v>
          </cell>
          <cell r="AP402">
            <v>383742333.20778757</v>
          </cell>
          <cell r="AQ402">
            <v>1.4570000000000001</v>
          </cell>
          <cell r="AR402">
            <v>300000</v>
          </cell>
          <cell r="AS402">
            <v>300000</v>
          </cell>
          <cell r="AT402">
            <v>437100</v>
          </cell>
          <cell r="AU402">
            <v>404317500</v>
          </cell>
          <cell r="AV402">
            <v>1.41</v>
          </cell>
          <cell r="AW402">
            <v>200000</v>
          </cell>
          <cell r="AX402">
            <v>200000</v>
          </cell>
          <cell r="AY402">
            <v>282000</v>
          </cell>
          <cell r="AZ402">
            <v>259440000</v>
          </cell>
          <cell r="BA402">
            <v>1.38</v>
          </cell>
          <cell r="BB402">
            <v>220000</v>
          </cell>
          <cell r="BC402">
            <v>220000</v>
          </cell>
          <cell r="BD402">
            <v>303600</v>
          </cell>
          <cell r="BE402">
            <v>279312000</v>
          </cell>
          <cell r="BF402">
            <v>1.47</v>
          </cell>
          <cell r="BG402">
            <v>220000</v>
          </cell>
          <cell r="BH402">
            <v>220000</v>
          </cell>
          <cell r="BI402">
            <v>323400</v>
          </cell>
          <cell r="BJ402">
            <v>297528000</v>
          </cell>
          <cell r="BK402">
            <v>1.47</v>
          </cell>
          <cell r="BL402">
            <v>300000</v>
          </cell>
          <cell r="BM402">
            <v>300000</v>
          </cell>
          <cell r="BN402">
            <v>441000</v>
          </cell>
          <cell r="BO402">
            <v>407925000</v>
          </cell>
          <cell r="BP402">
            <v>1.47</v>
          </cell>
          <cell r="BQ402">
            <v>200000</v>
          </cell>
          <cell r="BR402">
            <v>200000</v>
          </cell>
          <cell r="BS402">
            <v>294000</v>
          </cell>
          <cell r="BT402">
            <v>271950000</v>
          </cell>
          <cell r="BU402">
            <v>1.47</v>
          </cell>
          <cell r="BV402">
            <v>250000</v>
          </cell>
          <cell r="BW402">
            <v>250000</v>
          </cell>
          <cell r="BX402">
            <v>367500</v>
          </cell>
          <cell r="BY402">
            <v>339937500</v>
          </cell>
          <cell r="BZ402">
            <v>3249800</v>
          </cell>
          <cell r="CA402">
            <v>3249800</v>
          </cell>
          <cell r="CB402">
            <v>4699692</v>
          </cell>
          <cell r="CC402">
            <v>4392346805.2944336</v>
          </cell>
        </row>
        <row r="403">
          <cell r="A403" t="str">
            <v>LG CN</v>
          </cell>
          <cell r="B403" t="str">
            <v>CN</v>
          </cell>
          <cell r="C403" t="str">
            <v>각형</v>
          </cell>
          <cell r="D403" t="str">
            <v>Cell</v>
          </cell>
          <cell r="E403" t="str">
            <v>423450</v>
          </cell>
          <cell r="F403" t="str">
            <v>423450Z1(I/P)</v>
          </cell>
          <cell r="G403" t="str">
            <v>423450Z1(I/P)</v>
          </cell>
          <cell r="H403" t="str">
            <v>LGE China</v>
          </cell>
          <cell r="I403" t="str">
            <v>LGE China</v>
          </cell>
          <cell r="J403" t="str">
            <v>본사수출</v>
          </cell>
          <cell r="K403" t="str">
            <v>USD</v>
          </cell>
          <cell r="L403" t="str">
            <v>본사수출</v>
          </cell>
          <cell r="M403" t="str">
            <v>김성철</v>
          </cell>
          <cell r="N403">
            <v>1</v>
          </cell>
          <cell r="O403" t="str">
            <v>휴대폰</v>
          </cell>
          <cell r="P403" t="str">
            <v>소거</v>
          </cell>
          <cell r="Q403" t="str">
            <v>간접</v>
          </cell>
          <cell r="S403">
            <v>0</v>
          </cell>
          <cell r="X403">
            <v>0</v>
          </cell>
          <cell r="AC403">
            <v>0</v>
          </cell>
          <cell r="AH403">
            <v>0</v>
          </cell>
          <cell r="AM403">
            <v>0</v>
          </cell>
          <cell r="AQ403">
            <v>1.2</v>
          </cell>
          <cell r="AR403">
            <v>100000</v>
          </cell>
          <cell r="AS403">
            <v>100000</v>
          </cell>
          <cell r="AT403">
            <v>120000</v>
          </cell>
          <cell r="AU403">
            <v>111000000</v>
          </cell>
          <cell r="AV403">
            <v>1.2</v>
          </cell>
          <cell r="AW403">
            <v>200000</v>
          </cell>
          <cell r="AX403">
            <v>200000</v>
          </cell>
          <cell r="AY403">
            <v>240000</v>
          </cell>
          <cell r="AZ403">
            <v>220800000</v>
          </cell>
          <cell r="BA403">
            <v>1</v>
          </cell>
          <cell r="BB403">
            <v>200000</v>
          </cell>
          <cell r="BC403">
            <v>200000</v>
          </cell>
          <cell r="BD403">
            <v>200000</v>
          </cell>
          <cell r="BE403">
            <v>184000000</v>
          </cell>
          <cell r="BF403">
            <v>1.1274999999999999</v>
          </cell>
          <cell r="BG403">
            <v>250000</v>
          </cell>
          <cell r="BH403">
            <v>250000</v>
          </cell>
          <cell r="BI403">
            <v>281875</v>
          </cell>
          <cell r="BJ403">
            <v>259325000</v>
          </cell>
          <cell r="BK403">
            <v>1.0449999999999999</v>
          </cell>
          <cell r="BL403">
            <v>700000</v>
          </cell>
          <cell r="BM403">
            <v>700000</v>
          </cell>
          <cell r="BN403">
            <v>731500</v>
          </cell>
          <cell r="BO403">
            <v>676637500</v>
          </cell>
          <cell r="BP403">
            <v>1.0449999999999999</v>
          </cell>
          <cell r="BQ403">
            <v>700000</v>
          </cell>
          <cell r="BR403">
            <v>700000</v>
          </cell>
          <cell r="BS403">
            <v>731500</v>
          </cell>
          <cell r="BT403">
            <v>676637500</v>
          </cell>
          <cell r="BU403">
            <v>1.0449999999999999</v>
          </cell>
          <cell r="BV403">
            <v>700000</v>
          </cell>
          <cell r="BW403">
            <v>700000</v>
          </cell>
          <cell r="BX403">
            <v>731500</v>
          </cell>
          <cell r="BY403">
            <v>676637500</v>
          </cell>
          <cell r="BZ403">
            <v>2850000</v>
          </cell>
          <cell r="CA403">
            <v>2850000</v>
          </cell>
          <cell r="CB403">
            <v>3036375</v>
          </cell>
          <cell r="CC403">
            <v>2805037500</v>
          </cell>
        </row>
        <row r="404">
          <cell r="A404" t="str">
            <v>LG CN</v>
          </cell>
          <cell r="B404" t="str">
            <v>CN</v>
          </cell>
          <cell r="C404" t="str">
            <v>각형</v>
          </cell>
          <cell r="D404" t="str">
            <v>Cell</v>
          </cell>
          <cell r="E404" t="str">
            <v>423450</v>
          </cell>
          <cell r="F404" t="str">
            <v>423450C1(I/P)</v>
          </cell>
          <cell r="G404" t="str">
            <v>423450C1(I/P)</v>
          </cell>
          <cell r="H404" t="str">
            <v>LGE China</v>
          </cell>
          <cell r="I404" t="str">
            <v>LGE China</v>
          </cell>
          <cell r="J404" t="str">
            <v>본사수출</v>
          </cell>
          <cell r="K404" t="str">
            <v>USD</v>
          </cell>
          <cell r="L404" t="str">
            <v>본사수출</v>
          </cell>
          <cell r="M404" t="str">
            <v>김성철</v>
          </cell>
          <cell r="N404">
            <v>1</v>
          </cell>
          <cell r="O404" t="str">
            <v>휴대폰</v>
          </cell>
          <cell r="P404" t="str">
            <v>소거</v>
          </cell>
          <cell r="Q404" t="str">
            <v>간접</v>
          </cell>
          <cell r="S404">
            <v>0</v>
          </cell>
          <cell r="X404">
            <v>0</v>
          </cell>
          <cell r="AC404">
            <v>0</v>
          </cell>
          <cell r="AH404">
            <v>0</v>
          </cell>
          <cell r="AM404">
            <v>0</v>
          </cell>
          <cell r="AR404">
            <v>0</v>
          </cell>
          <cell r="AT404">
            <v>0</v>
          </cell>
          <cell r="AU404">
            <v>0</v>
          </cell>
          <cell r="AW404">
            <v>0</v>
          </cell>
          <cell r="AY404">
            <v>0</v>
          </cell>
          <cell r="AZ404">
            <v>0</v>
          </cell>
          <cell r="BB404">
            <v>0</v>
          </cell>
          <cell r="BD404">
            <v>0</v>
          </cell>
          <cell r="BE404">
            <v>0</v>
          </cell>
          <cell r="BG404">
            <v>0</v>
          </cell>
          <cell r="BI404">
            <v>0</v>
          </cell>
          <cell r="BJ404">
            <v>0</v>
          </cell>
          <cell r="BL404">
            <v>0</v>
          </cell>
          <cell r="BN404">
            <v>0</v>
          </cell>
          <cell r="BO404">
            <v>0</v>
          </cell>
          <cell r="BQ404">
            <v>0</v>
          </cell>
          <cell r="BS404">
            <v>0</v>
          </cell>
          <cell r="BT404">
            <v>0</v>
          </cell>
          <cell r="BV404">
            <v>0</v>
          </cell>
          <cell r="BX404">
            <v>0</v>
          </cell>
          <cell r="BY404">
            <v>0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</row>
        <row r="405">
          <cell r="A405" t="str">
            <v>LG CN</v>
          </cell>
          <cell r="B405" t="str">
            <v>CN</v>
          </cell>
          <cell r="C405" t="str">
            <v>각형</v>
          </cell>
          <cell r="D405" t="str">
            <v>Cell</v>
          </cell>
          <cell r="E405" t="str">
            <v>523450</v>
          </cell>
          <cell r="F405" t="str">
            <v>523450Z1(I/P)</v>
          </cell>
          <cell r="G405" t="str">
            <v>523450Z1(I/P)</v>
          </cell>
          <cell r="H405" t="str">
            <v>LGE China</v>
          </cell>
          <cell r="I405" t="str">
            <v>LGE China</v>
          </cell>
          <cell r="J405" t="str">
            <v>본사수출</v>
          </cell>
          <cell r="K405" t="str">
            <v>USD</v>
          </cell>
          <cell r="L405" t="str">
            <v>본사수출</v>
          </cell>
          <cell r="M405" t="str">
            <v>김성철</v>
          </cell>
          <cell r="N405">
            <v>1</v>
          </cell>
          <cell r="O405" t="str">
            <v>휴대폰</v>
          </cell>
          <cell r="P405" t="str">
            <v>소거</v>
          </cell>
          <cell r="Q405" t="str">
            <v>간접</v>
          </cell>
          <cell r="AH405">
            <v>0</v>
          </cell>
          <cell r="AM405">
            <v>0</v>
          </cell>
          <cell r="AR405">
            <v>0</v>
          </cell>
          <cell r="AT405">
            <v>0</v>
          </cell>
          <cell r="AU405">
            <v>0</v>
          </cell>
          <cell r="AV405">
            <v>1.2</v>
          </cell>
          <cell r="AW405">
            <v>600000</v>
          </cell>
          <cell r="AX405">
            <v>600000</v>
          </cell>
          <cell r="AY405">
            <v>720000</v>
          </cell>
          <cell r="AZ405">
            <v>662400000</v>
          </cell>
          <cell r="BA405">
            <v>1</v>
          </cell>
          <cell r="BB405">
            <v>750000</v>
          </cell>
          <cell r="BC405">
            <v>750000</v>
          </cell>
          <cell r="BD405">
            <v>750000</v>
          </cell>
          <cell r="BE405">
            <v>690000000</v>
          </cell>
          <cell r="BF405">
            <v>1.155</v>
          </cell>
          <cell r="BG405">
            <v>800000</v>
          </cell>
          <cell r="BH405">
            <v>800000</v>
          </cell>
          <cell r="BI405">
            <v>924000</v>
          </cell>
          <cell r="BJ405">
            <v>850080000</v>
          </cell>
          <cell r="BK405">
            <v>1.0449999999999999</v>
          </cell>
          <cell r="BL405">
            <v>600000</v>
          </cell>
          <cell r="BM405">
            <v>600000</v>
          </cell>
          <cell r="BN405">
            <v>627000</v>
          </cell>
          <cell r="BO405">
            <v>579975000</v>
          </cell>
          <cell r="BP405">
            <v>1.0449999999999999</v>
          </cell>
          <cell r="BQ405">
            <v>600000</v>
          </cell>
          <cell r="BR405">
            <v>600000</v>
          </cell>
          <cell r="BS405">
            <v>627000</v>
          </cell>
          <cell r="BT405">
            <v>579975000</v>
          </cell>
          <cell r="BU405">
            <v>1.0449999999999999</v>
          </cell>
          <cell r="BV405">
            <v>400000</v>
          </cell>
          <cell r="BW405">
            <v>400000</v>
          </cell>
          <cell r="BX405">
            <v>418000</v>
          </cell>
          <cell r="BY405">
            <v>386650000</v>
          </cell>
          <cell r="BZ405">
            <v>3750000</v>
          </cell>
          <cell r="CA405">
            <v>3750000</v>
          </cell>
          <cell r="CB405">
            <v>4066000</v>
          </cell>
          <cell r="CC405">
            <v>3749080000</v>
          </cell>
        </row>
        <row r="406">
          <cell r="A406" t="str">
            <v>LG CN</v>
          </cell>
          <cell r="B406" t="str">
            <v>CN</v>
          </cell>
          <cell r="C406" t="str">
            <v>각형</v>
          </cell>
          <cell r="D406" t="str">
            <v>Cell</v>
          </cell>
          <cell r="E406" t="str">
            <v>523450</v>
          </cell>
          <cell r="F406" t="str">
            <v>523450B1(I/P)</v>
          </cell>
          <cell r="G406" t="str">
            <v>523450B1(I/P)</v>
          </cell>
          <cell r="H406" t="str">
            <v>LGE China</v>
          </cell>
          <cell r="I406" t="str">
            <v>LGE China</v>
          </cell>
          <cell r="J406" t="str">
            <v>본사수출</v>
          </cell>
          <cell r="K406" t="str">
            <v>USD</v>
          </cell>
          <cell r="L406" t="str">
            <v>본사수출</v>
          </cell>
          <cell r="M406" t="str">
            <v>김성철</v>
          </cell>
          <cell r="N406">
            <v>1</v>
          </cell>
          <cell r="O406" t="str">
            <v>휴대폰</v>
          </cell>
          <cell r="P406" t="str">
            <v>소거</v>
          </cell>
          <cell r="Q406" t="str">
            <v>간접</v>
          </cell>
          <cell r="R406">
            <v>1.53</v>
          </cell>
          <cell r="S406">
            <v>10000</v>
          </cell>
          <cell r="T406">
            <v>10000</v>
          </cell>
          <cell r="U406">
            <v>15300</v>
          </cell>
          <cell r="V406">
            <v>14326308</v>
          </cell>
          <cell r="X406">
            <v>0</v>
          </cell>
          <cell r="AB406">
            <v>1.4500000000000002</v>
          </cell>
          <cell r="AC406">
            <v>7196</v>
          </cell>
          <cell r="AD406">
            <v>7196</v>
          </cell>
          <cell r="AE406">
            <v>10434.200000000001</v>
          </cell>
          <cell r="AF406">
            <v>9842163.4920000006</v>
          </cell>
          <cell r="AH406">
            <v>0</v>
          </cell>
          <cell r="AM406">
            <v>0</v>
          </cell>
          <cell r="AR406">
            <v>0</v>
          </cell>
          <cell r="AT406">
            <v>0</v>
          </cell>
          <cell r="AU406">
            <v>0</v>
          </cell>
          <cell r="AW406">
            <v>0</v>
          </cell>
          <cell r="AY406">
            <v>0</v>
          </cell>
          <cell r="AZ406">
            <v>0</v>
          </cell>
          <cell r="BB406">
            <v>0</v>
          </cell>
          <cell r="BD406">
            <v>0</v>
          </cell>
          <cell r="BE406">
            <v>0</v>
          </cell>
          <cell r="BG406">
            <v>0</v>
          </cell>
          <cell r="BI406">
            <v>0</v>
          </cell>
          <cell r="BJ406">
            <v>0</v>
          </cell>
          <cell r="BL406">
            <v>0</v>
          </cell>
          <cell r="BN406">
            <v>0</v>
          </cell>
          <cell r="BO406">
            <v>0</v>
          </cell>
          <cell r="BQ406">
            <v>0</v>
          </cell>
          <cell r="BS406">
            <v>0</v>
          </cell>
          <cell r="BT406">
            <v>0</v>
          </cell>
          <cell r="BV406">
            <v>0</v>
          </cell>
          <cell r="BX406">
            <v>0</v>
          </cell>
          <cell r="BY406">
            <v>0</v>
          </cell>
          <cell r="BZ406">
            <v>17196</v>
          </cell>
          <cell r="CA406">
            <v>17196</v>
          </cell>
          <cell r="CB406">
            <v>25734.2</v>
          </cell>
          <cell r="CC406">
            <v>24168471.491999999</v>
          </cell>
        </row>
        <row r="407">
          <cell r="A407" t="str">
            <v>LG CN</v>
          </cell>
          <cell r="B407" t="str">
            <v>CN</v>
          </cell>
          <cell r="C407" t="str">
            <v>각형</v>
          </cell>
          <cell r="D407" t="str">
            <v>Cell</v>
          </cell>
          <cell r="E407" t="str">
            <v>523450</v>
          </cell>
          <cell r="F407" t="str">
            <v>523450C1(I/P)</v>
          </cell>
          <cell r="G407" t="str">
            <v>523450C1(I/P)</v>
          </cell>
          <cell r="H407" t="str">
            <v>LGE China</v>
          </cell>
          <cell r="I407" t="str">
            <v>LGE China</v>
          </cell>
          <cell r="J407" t="str">
            <v>본사수출</v>
          </cell>
          <cell r="K407" t="str">
            <v>USD</v>
          </cell>
          <cell r="L407" t="str">
            <v>본사수출</v>
          </cell>
          <cell r="M407" t="str">
            <v>김성철</v>
          </cell>
          <cell r="N407">
            <v>1</v>
          </cell>
          <cell r="O407" t="str">
            <v>휴대폰</v>
          </cell>
          <cell r="P407" t="str">
            <v>소거</v>
          </cell>
          <cell r="Q407" t="str">
            <v>간접</v>
          </cell>
          <cell r="S407">
            <v>0</v>
          </cell>
          <cell r="X407">
            <v>0</v>
          </cell>
          <cell r="AC407">
            <v>0</v>
          </cell>
          <cell r="AH407">
            <v>0</v>
          </cell>
          <cell r="AM407">
            <v>0</v>
          </cell>
          <cell r="AR407">
            <v>0</v>
          </cell>
          <cell r="AT407">
            <v>0</v>
          </cell>
          <cell r="AU407">
            <v>0</v>
          </cell>
          <cell r="AW407">
            <v>0</v>
          </cell>
          <cell r="AY407">
            <v>0</v>
          </cell>
          <cell r="AZ407">
            <v>0</v>
          </cell>
          <cell r="BA407">
            <v>1.3</v>
          </cell>
          <cell r="BB407">
            <v>0</v>
          </cell>
          <cell r="BD407">
            <v>0</v>
          </cell>
          <cell r="BE407">
            <v>0</v>
          </cell>
          <cell r="BG407">
            <v>0</v>
          </cell>
          <cell r="BI407">
            <v>0</v>
          </cell>
          <cell r="BJ407">
            <v>0</v>
          </cell>
          <cell r="BL407">
            <v>0</v>
          </cell>
          <cell r="BN407">
            <v>0</v>
          </cell>
          <cell r="BO407">
            <v>0</v>
          </cell>
          <cell r="BQ407">
            <v>0</v>
          </cell>
          <cell r="BS407">
            <v>0</v>
          </cell>
          <cell r="BT407">
            <v>0</v>
          </cell>
          <cell r="BV407">
            <v>0</v>
          </cell>
          <cell r="BX407">
            <v>0</v>
          </cell>
          <cell r="BY407">
            <v>0</v>
          </cell>
          <cell r="BZ407">
            <v>0</v>
          </cell>
          <cell r="CA407">
            <v>0</v>
          </cell>
          <cell r="CB407">
            <v>0</v>
          </cell>
          <cell r="CC407">
            <v>0</v>
          </cell>
        </row>
        <row r="408">
          <cell r="A408" t="str">
            <v>LG CN</v>
          </cell>
          <cell r="B408" t="str">
            <v>CN</v>
          </cell>
          <cell r="C408" t="str">
            <v>각형</v>
          </cell>
          <cell r="D408" t="str">
            <v>pack</v>
          </cell>
          <cell r="E408" t="str">
            <v>423450</v>
          </cell>
          <cell r="F408" t="str">
            <v>423450Z1(I/P)</v>
          </cell>
          <cell r="G408" t="str">
            <v>423450Z1(I/P)</v>
          </cell>
          <cell r="H408" t="str">
            <v>LGE China</v>
          </cell>
          <cell r="I408" t="str">
            <v>LGE China</v>
          </cell>
          <cell r="J408" t="str">
            <v>중국로컬</v>
          </cell>
          <cell r="K408" t="str">
            <v>USD</v>
          </cell>
          <cell r="L408" t="str">
            <v>중국로칼</v>
          </cell>
          <cell r="M408" t="str">
            <v>김성철</v>
          </cell>
          <cell r="N408">
            <v>1</v>
          </cell>
          <cell r="O408" t="str">
            <v>휴대폰</v>
          </cell>
          <cell r="P408" t="str">
            <v>연결기준</v>
          </cell>
          <cell r="Q408" t="str">
            <v>로컬</v>
          </cell>
          <cell r="S408">
            <v>0</v>
          </cell>
          <cell r="X408">
            <v>0</v>
          </cell>
          <cell r="AC408">
            <v>0</v>
          </cell>
          <cell r="AH408">
            <v>0</v>
          </cell>
          <cell r="AM408">
            <v>0</v>
          </cell>
          <cell r="AR408">
            <v>0</v>
          </cell>
          <cell r="AT408">
            <v>0</v>
          </cell>
          <cell r="AU408">
            <v>0</v>
          </cell>
          <cell r="AW408">
            <v>0</v>
          </cell>
          <cell r="AY408">
            <v>0</v>
          </cell>
          <cell r="AZ408">
            <v>0</v>
          </cell>
          <cell r="BA408">
            <v>2</v>
          </cell>
          <cell r="BB408">
            <v>0</v>
          </cell>
          <cell r="BD408">
            <v>0</v>
          </cell>
          <cell r="BE408">
            <v>0</v>
          </cell>
          <cell r="BF408">
            <v>2</v>
          </cell>
          <cell r="BG408">
            <v>0</v>
          </cell>
          <cell r="BI408">
            <v>0</v>
          </cell>
          <cell r="BJ408">
            <v>0</v>
          </cell>
          <cell r="BK408">
            <v>2</v>
          </cell>
          <cell r="BL408">
            <v>100000</v>
          </cell>
          <cell r="BM408">
            <v>100000</v>
          </cell>
          <cell r="BN408">
            <v>200000</v>
          </cell>
          <cell r="BO408">
            <v>185000000</v>
          </cell>
          <cell r="BP408">
            <v>2</v>
          </cell>
          <cell r="BQ408">
            <v>100000</v>
          </cell>
          <cell r="BR408">
            <v>100000</v>
          </cell>
          <cell r="BS408">
            <v>200000</v>
          </cell>
          <cell r="BT408">
            <v>185000000</v>
          </cell>
          <cell r="BU408">
            <v>1.8</v>
          </cell>
          <cell r="BV408">
            <v>70000</v>
          </cell>
          <cell r="BW408">
            <v>70000</v>
          </cell>
          <cell r="BX408">
            <v>126000</v>
          </cell>
          <cell r="BY408">
            <v>116550000</v>
          </cell>
          <cell r="BZ408">
            <v>270000</v>
          </cell>
          <cell r="CA408">
            <v>270000</v>
          </cell>
          <cell r="CB408">
            <v>526000</v>
          </cell>
          <cell r="CC408">
            <v>486550000</v>
          </cell>
        </row>
        <row r="409">
          <cell r="A409" t="str">
            <v>LG CN</v>
          </cell>
          <cell r="B409" t="str">
            <v>CN</v>
          </cell>
          <cell r="C409" t="str">
            <v>각형</v>
          </cell>
          <cell r="D409" t="str">
            <v>pack</v>
          </cell>
          <cell r="E409" t="str">
            <v>423443</v>
          </cell>
          <cell r="F409" t="str">
            <v>423443Z1(I/P)</v>
          </cell>
          <cell r="G409" t="str">
            <v>423443Z1(I/P)</v>
          </cell>
          <cell r="H409" t="str">
            <v>LGE China</v>
          </cell>
          <cell r="I409" t="str">
            <v>LGE China</v>
          </cell>
          <cell r="J409" t="str">
            <v>중국로컬</v>
          </cell>
          <cell r="K409" t="str">
            <v>USD</v>
          </cell>
          <cell r="L409" t="str">
            <v>중국로칼</v>
          </cell>
          <cell r="M409" t="str">
            <v>김성철</v>
          </cell>
          <cell r="N409">
            <v>1</v>
          </cell>
          <cell r="O409" t="str">
            <v>휴대폰</v>
          </cell>
          <cell r="P409" t="str">
            <v>연결기준</v>
          </cell>
          <cell r="Q409" t="str">
            <v>로컬</v>
          </cell>
          <cell r="AC409">
            <v>0</v>
          </cell>
          <cell r="AH409">
            <v>0</v>
          </cell>
          <cell r="AM409">
            <v>0</v>
          </cell>
          <cell r="AR409">
            <v>0</v>
          </cell>
          <cell r="AT409">
            <v>0</v>
          </cell>
          <cell r="AU409">
            <v>0</v>
          </cell>
          <cell r="AV409">
            <v>3.5</v>
          </cell>
          <cell r="AW409">
            <v>0</v>
          </cell>
          <cell r="AY409">
            <v>0</v>
          </cell>
          <cell r="AZ409">
            <v>0</v>
          </cell>
          <cell r="BA409">
            <v>2</v>
          </cell>
          <cell r="BB409">
            <v>0</v>
          </cell>
          <cell r="BD409">
            <v>0</v>
          </cell>
          <cell r="BE409">
            <v>0</v>
          </cell>
          <cell r="BF409">
            <v>2</v>
          </cell>
          <cell r="BG409">
            <v>0</v>
          </cell>
          <cell r="BI409">
            <v>0</v>
          </cell>
          <cell r="BJ409">
            <v>0</v>
          </cell>
          <cell r="BK409">
            <v>2</v>
          </cell>
          <cell r="BL409">
            <v>50000</v>
          </cell>
          <cell r="BM409">
            <v>50000</v>
          </cell>
          <cell r="BN409">
            <v>100000</v>
          </cell>
          <cell r="BO409">
            <v>92500000</v>
          </cell>
          <cell r="BP409">
            <v>2</v>
          </cell>
          <cell r="BQ409">
            <v>100000</v>
          </cell>
          <cell r="BR409">
            <v>100000</v>
          </cell>
          <cell r="BS409">
            <v>200000</v>
          </cell>
          <cell r="BT409">
            <v>185000000</v>
          </cell>
          <cell r="BU409">
            <v>2</v>
          </cell>
          <cell r="BV409">
            <v>50000</v>
          </cell>
          <cell r="BW409">
            <v>50000</v>
          </cell>
          <cell r="BX409">
            <v>100000</v>
          </cell>
          <cell r="BY409">
            <v>92500000</v>
          </cell>
          <cell r="BZ409">
            <v>200000</v>
          </cell>
          <cell r="CA409">
            <v>200000</v>
          </cell>
          <cell r="CB409">
            <v>400000</v>
          </cell>
          <cell r="CC409">
            <v>370000000</v>
          </cell>
        </row>
        <row r="410">
          <cell r="A410" t="str">
            <v>LG CN</v>
          </cell>
          <cell r="B410" t="str">
            <v>CN</v>
          </cell>
          <cell r="C410" t="str">
            <v>각형</v>
          </cell>
          <cell r="D410" t="str">
            <v>pack</v>
          </cell>
          <cell r="E410" t="str">
            <v>423443</v>
          </cell>
          <cell r="F410" t="str">
            <v>423443A1(H/P)</v>
          </cell>
          <cell r="G410" t="str">
            <v>423443A1(H/P)</v>
          </cell>
          <cell r="H410" t="str">
            <v>LGE China</v>
          </cell>
          <cell r="I410" t="str">
            <v>LGE China</v>
          </cell>
          <cell r="J410" t="str">
            <v>중국로컬</v>
          </cell>
          <cell r="K410" t="str">
            <v>USD</v>
          </cell>
          <cell r="L410" t="str">
            <v>중국로칼</v>
          </cell>
          <cell r="M410" t="str">
            <v>김성철</v>
          </cell>
          <cell r="N410">
            <v>1</v>
          </cell>
          <cell r="O410" t="str">
            <v>휴대폰</v>
          </cell>
          <cell r="P410" t="str">
            <v>연결기준</v>
          </cell>
          <cell r="Q410" t="str">
            <v>로컬</v>
          </cell>
          <cell r="AM410">
            <v>0</v>
          </cell>
          <cell r="AQ410">
            <v>3.55</v>
          </cell>
          <cell r="AR410">
            <v>80000</v>
          </cell>
          <cell r="AS410">
            <v>80000</v>
          </cell>
          <cell r="AT410">
            <v>284000</v>
          </cell>
          <cell r="AU410">
            <v>262700000</v>
          </cell>
          <cell r="AV410">
            <v>3.5</v>
          </cell>
          <cell r="AW410">
            <v>150000</v>
          </cell>
          <cell r="AX410">
            <v>150000</v>
          </cell>
          <cell r="AY410">
            <v>525000</v>
          </cell>
          <cell r="AZ410">
            <v>483000000</v>
          </cell>
          <cell r="BA410">
            <v>3.3</v>
          </cell>
          <cell r="BB410">
            <v>100000</v>
          </cell>
          <cell r="BC410">
            <v>100000</v>
          </cell>
          <cell r="BD410">
            <v>330000</v>
          </cell>
          <cell r="BE410">
            <v>303600000</v>
          </cell>
          <cell r="BF410">
            <v>3.3</v>
          </cell>
          <cell r="BG410">
            <v>150000</v>
          </cell>
          <cell r="BH410">
            <v>150000</v>
          </cell>
          <cell r="BI410">
            <v>495000</v>
          </cell>
          <cell r="BJ410">
            <v>455400000</v>
          </cell>
          <cell r="BL410">
            <v>0</v>
          </cell>
          <cell r="BN410">
            <v>0</v>
          </cell>
          <cell r="BO410">
            <v>0</v>
          </cell>
          <cell r="BQ410">
            <v>0</v>
          </cell>
          <cell r="BS410">
            <v>0</v>
          </cell>
          <cell r="BT410">
            <v>0</v>
          </cell>
          <cell r="BV410">
            <v>0</v>
          </cell>
          <cell r="BX410">
            <v>0</v>
          </cell>
          <cell r="BY410">
            <v>0</v>
          </cell>
          <cell r="BZ410">
            <v>480000</v>
          </cell>
          <cell r="CA410">
            <v>480000</v>
          </cell>
          <cell r="CB410">
            <v>1634000</v>
          </cell>
          <cell r="CC410">
            <v>1504700000</v>
          </cell>
        </row>
        <row r="411">
          <cell r="A411" t="str">
            <v>LG CN</v>
          </cell>
          <cell r="B411" t="str">
            <v>CN</v>
          </cell>
          <cell r="C411" t="str">
            <v>각형</v>
          </cell>
          <cell r="D411" t="str">
            <v>pack</v>
          </cell>
          <cell r="E411" t="str">
            <v>423450</v>
          </cell>
          <cell r="F411" t="str">
            <v>423450A1(I/P)</v>
          </cell>
          <cell r="G411" t="str">
            <v>423450A1(I/P)</v>
          </cell>
          <cell r="H411" t="str">
            <v>LGE China</v>
          </cell>
          <cell r="I411" t="str">
            <v>LGE China</v>
          </cell>
          <cell r="J411" t="str">
            <v>중국로컬</v>
          </cell>
          <cell r="K411" t="str">
            <v>USD</v>
          </cell>
          <cell r="L411" t="str">
            <v>중국로칼</v>
          </cell>
          <cell r="M411" t="str">
            <v>김성철</v>
          </cell>
          <cell r="N411">
            <v>1</v>
          </cell>
          <cell r="O411" t="str">
            <v>휴대폰</v>
          </cell>
          <cell r="P411" t="str">
            <v>연결기준</v>
          </cell>
          <cell r="Q411" t="str">
            <v>로컬</v>
          </cell>
          <cell r="S411">
            <v>0</v>
          </cell>
          <cell r="X411">
            <v>0</v>
          </cell>
          <cell r="AB411">
            <v>16.672955662578818</v>
          </cell>
          <cell r="AC411">
            <v>40282</v>
          </cell>
          <cell r="AD411">
            <v>40282</v>
          </cell>
          <cell r="AE411">
            <v>671620</v>
          </cell>
          <cell r="AF411">
            <v>81638162</v>
          </cell>
          <cell r="AG411">
            <v>19.96</v>
          </cell>
          <cell r="AH411">
            <v>60000</v>
          </cell>
          <cell r="AI411">
            <v>60000</v>
          </cell>
          <cell r="AJ411">
            <v>1197600</v>
          </cell>
          <cell r="AK411">
            <v>144382656</v>
          </cell>
          <cell r="AL411">
            <v>38.200000000000003</v>
          </cell>
          <cell r="AM411">
            <v>8</v>
          </cell>
          <cell r="AN411">
            <v>8</v>
          </cell>
          <cell r="AO411">
            <v>305.60000000000002</v>
          </cell>
          <cell r="AP411">
            <v>30648.287840000001</v>
          </cell>
          <cell r="AR411">
            <v>0</v>
          </cell>
          <cell r="AT411">
            <v>0</v>
          </cell>
          <cell r="AU411">
            <v>0</v>
          </cell>
          <cell r="AV411">
            <v>2.1</v>
          </cell>
          <cell r="AW411">
            <v>0</v>
          </cell>
          <cell r="AY411">
            <v>0</v>
          </cell>
          <cell r="AZ411">
            <v>0</v>
          </cell>
          <cell r="BB411">
            <v>0</v>
          </cell>
          <cell r="BD411">
            <v>0</v>
          </cell>
          <cell r="BE411">
            <v>0</v>
          </cell>
          <cell r="BG411">
            <v>0</v>
          </cell>
          <cell r="BI411">
            <v>0</v>
          </cell>
          <cell r="BJ411">
            <v>0</v>
          </cell>
          <cell r="BL411">
            <v>0</v>
          </cell>
          <cell r="BN411">
            <v>0</v>
          </cell>
          <cell r="BO411">
            <v>0</v>
          </cell>
          <cell r="BQ411">
            <v>0</v>
          </cell>
          <cell r="BS411">
            <v>0</v>
          </cell>
          <cell r="BT411">
            <v>0</v>
          </cell>
          <cell r="BV411">
            <v>0</v>
          </cell>
          <cell r="BX411">
            <v>0</v>
          </cell>
          <cell r="BY411">
            <v>0</v>
          </cell>
          <cell r="BZ411">
            <v>100290</v>
          </cell>
          <cell r="CA411">
            <v>100290</v>
          </cell>
          <cell r="CB411">
            <v>1869525.6</v>
          </cell>
          <cell r="CC411">
            <v>226051466.28784001</v>
          </cell>
        </row>
        <row r="412">
          <cell r="A412" t="str">
            <v>LG CN</v>
          </cell>
          <cell r="B412" t="str">
            <v>CN</v>
          </cell>
          <cell r="C412" t="str">
            <v>각형</v>
          </cell>
          <cell r="D412" t="str">
            <v>pack</v>
          </cell>
          <cell r="E412" t="str">
            <v>423450</v>
          </cell>
          <cell r="F412" t="str">
            <v>423450C1(I/P)</v>
          </cell>
          <cell r="G412" t="str">
            <v>423450C1(I/P)</v>
          </cell>
          <cell r="H412" t="str">
            <v>LGE China</v>
          </cell>
          <cell r="I412" t="str">
            <v>LGE China</v>
          </cell>
          <cell r="J412" t="str">
            <v>중국로컬</v>
          </cell>
          <cell r="K412" t="str">
            <v>USD</v>
          </cell>
          <cell r="L412" t="str">
            <v>중국로칼</v>
          </cell>
          <cell r="M412" t="str">
            <v>김성철</v>
          </cell>
          <cell r="N412">
            <v>1</v>
          </cell>
          <cell r="O412" t="str">
            <v>휴대폰</v>
          </cell>
          <cell r="P412" t="str">
            <v>연결기준</v>
          </cell>
          <cell r="Q412" t="str">
            <v>로컬</v>
          </cell>
          <cell r="S412">
            <v>0</v>
          </cell>
          <cell r="X412">
            <v>0</v>
          </cell>
          <cell r="AC412">
            <v>0</v>
          </cell>
          <cell r="AH412">
            <v>0</v>
          </cell>
          <cell r="AM412">
            <v>0</v>
          </cell>
          <cell r="AR412">
            <v>0</v>
          </cell>
          <cell r="AT412">
            <v>0</v>
          </cell>
          <cell r="AU412">
            <v>0</v>
          </cell>
          <cell r="AW412">
            <v>0</v>
          </cell>
          <cell r="AY412">
            <v>0</v>
          </cell>
          <cell r="AZ412">
            <v>0</v>
          </cell>
          <cell r="BB412">
            <v>0</v>
          </cell>
          <cell r="BD412">
            <v>0</v>
          </cell>
          <cell r="BE412">
            <v>0</v>
          </cell>
          <cell r="BG412">
            <v>0</v>
          </cell>
          <cell r="BI412">
            <v>0</v>
          </cell>
          <cell r="BJ412">
            <v>0</v>
          </cell>
          <cell r="BL412">
            <v>0</v>
          </cell>
          <cell r="BN412">
            <v>0</v>
          </cell>
          <cell r="BO412">
            <v>0</v>
          </cell>
          <cell r="BQ412">
            <v>0</v>
          </cell>
          <cell r="BS412">
            <v>0</v>
          </cell>
          <cell r="BT412">
            <v>0</v>
          </cell>
          <cell r="BV412">
            <v>0</v>
          </cell>
          <cell r="BX412">
            <v>0</v>
          </cell>
          <cell r="BY412">
            <v>0</v>
          </cell>
          <cell r="BZ412">
            <v>0</v>
          </cell>
          <cell r="CA412">
            <v>0</v>
          </cell>
          <cell r="CB412">
            <v>0</v>
          </cell>
          <cell r="CC412">
            <v>0</v>
          </cell>
        </row>
        <row r="413">
          <cell r="A413" t="str">
            <v>LG CN</v>
          </cell>
          <cell r="B413" t="str">
            <v>CN</v>
          </cell>
          <cell r="C413" t="str">
            <v>각형</v>
          </cell>
          <cell r="D413" t="str">
            <v>pack</v>
          </cell>
          <cell r="E413" t="str">
            <v>523450</v>
          </cell>
          <cell r="F413" t="str">
            <v>523450Z1(I/P)</v>
          </cell>
          <cell r="G413" t="str">
            <v>523450Z1(I/P)</v>
          </cell>
          <cell r="H413" t="str">
            <v>LGE China</v>
          </cell>
          <cell r="I413" t="str">
            <v>LGE China</v>
          </cell>
          <cell r="J413" t="str">
            <v>중국로컬</v>
          </cell>
          <cell r="K413" t="str">
            <v>USD</v>
          </cell>
          <cell r="L413" t="str">
            <v>중국로칼</v>
          </cell>
          <cell r="M413" t="str">
            <v>김성철</v>
          </cell>
          <cell r="N413">
            <v>1</v>
          </cell>
          <cell r="O413" t="str">
            <v>휴대폰</v>
          </cell>
          <cell r="P413" t="str">
            <v>연결기준</v>
          </cell>
          <cell r="Q413" t="str">
            <v>로컬</v>
          </cell>
          <cell r="AM413">
            <v>0</v>
          </cell>
          <cell r="AR413">
            <v>0</v>
          </cell>
          <cell r="AT413">
            <v>0</v>
          </cell>
          <cell r="AU413">
            <v>0</v>
          </cell>
          <cell r="AV413">
            <v>2.1</v>
          </cell>
          <cell r="AW413">
            <v>0</v>
          </cell>
          <cell r="AY413">
            <v>0</v>
          </cell>
          <cell r="AZ413">
            <v>0</v>
          </cell>
          <cell r="BA413">
            <v>2.1</v>
          </cell>
          <cell r="BB413">
            <v>0</v>
          </cell>
          <cell r="BD413">
            <v>0</v>
          </cell>
          <cell r="BE413">
            <v>0</v>
          </cell>
          <cell r="BG413">
            <v>0</v>
          </cell>
          <cell r="BI413">
            <v>0</v>
          </cell>
          <cell r="BJ413">
            <v>0</v>
          </cell>
          <cell r="BL413">
            <v>0</v>
          </cell>
          <cell r="BN413">
            <v>0</v>
          </cell>
          <cell r="BO413">
            <v>0</v>
          </cell>
          <cell r="BQ413">
            <v>0</v>
          </cell>
          <cell r="BS413">
            <v>0</v>
          </cell>
          <cell r="BT413">
            <v>0</v>
          </cell>
          <cell r="BV413">
            <v>0</v>
          </cell>
          <cell r="BX413">
            <v>0</v>
          </cell>
          <cell r="BY413">
            <v>0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</row>
        <row r="414">
          <cell r="A414" t="str">
            <v>LG CN</v>
          </cell>
          <cell r="B414" t="str">
            <v>CN</v>
          </cell>
          <cell r="C414" t="str">
            <v>각형</v>
          </cell>
          <cell r="D414" t="str">
            <v>pack</v>
          </cell>
          <cell r="E414" t="str">
            <v>523450</v>
          </cell>
          <cell r="F414" t="str">
            <v>523450B1(I/P)</v>
          </cell>
          <cell r="G414" t="str">
            <v>523450B1(I/P)</v>
          </cell>
          <cell r="H414" t="str">
            <v>LGE China</v>
          </cell>
          <cell r="I414" t="str">
            <v>LGE China</v>
          </cell>
          <cell r="J414" t="str">
            <v>중국로컬</v>
          </cell>
          <cell r="K414" t="str">
            <v>USD</v>
          </cell>
          <cell r="L414" t="str">
            <v>중국로칼</v>
          </cell>
          <cell r="M414" t="str">
            <v>김성철</v>
          </cell>
          <cell r="N414">
            <v>1</v>
          </cell>
          <cell r="O414" t="str">
            <v>휴대폰</v>
          </cell>
          <cell r="P414" t="str">
            <v>연결기준</v>
          </cell>
          <cell r="Q414" t="str">
            <v>로컬</v>
          </cell>
          <cell r="R414">
            <v>32.747701149425289</v>
          </cell>
          <cell r="S414">
            <v>6960</v>
          </cell>
          <cell r="T414">
            <v>6960</v>
          </cell>
          <cell r="U414">
            <v>227924</v>
          </cell>
          <cell r="V414">
            <v>27396540</v>
          </cell>
          <cell r="W414">
            <v>28.229870775347912</v>
          </cell>
          <cell r="X414">
            <v>20120</v>
          </cell>
          <cell r="Y414">
            <v>20120</v>
          </cell>
          <cell r="Z414">
            <v>567985</v>
          </cell>
          <cell r="AA414">
            <v>68641003</v>
          </cell>
          <cell r="AB414">
            <v>25.170911999999998</v>
          </cell>
          <cell r="AC414">
            <v>800</v>
          </cell>
          <cell r="AD414">
            <v>800</v>
          </cell>
          <cell r="AE414">
            <v>20136.729599999999</v>
          </cell>
          <cell r="AF414">
            <v>2447702.520940206</v>
          </cell>
          <cell r="AH414">
            <v>0</v>
          </cell>
          <cell r="AM414">
            <v>0</v>
          </cell>
          <cell r="AR414">
            <v>0</v>
          </cell>
          <cell r="AT414">
            <v>0</v>
          </cell>
          <cell r="AU414">
            <v>0</v>
          </cell>
          <cell r="AW414">
            <v>0</v>
          </cell>
          <cell r="AY414">
            <v>0</v>
          </cell>
          <cell r="AZ414">
            <v>0</v>
          </cell>
          <cell r="BB414">
            <v>0</v>
          </cell>
          <cell r="BD414">
            <v>0</v>
          </cell>
          <cell r="BE414">
            <v>0</v>
          </cell>
          <cell r="BG414">
            <v>0</v>
          </cell>
          <cell r="BI414">
            <v>0</v>
          </cell>
          <cell r="BJ414">
            <v>0</v>
          </cell>
          <cell r="BL414">
            <v>0</v>
          </cell>
          <cell r="BN414">
            <v>0</v>
          </cell>
          <cell r="BO414">
            <v>0</v>
          </cell>
          <cell r="BQ414">
            <v>0</v>
          </cell>
          <cell r="BS414">
            <v>0</v>
          </cell>
          <cell r="BT414">
            <v>0</v>
          </cell>
          <cell r="BV414">
            <v>0</v>
          </cell>
          <cell r="BX414">
            <v>0</v>
          </cell>
          <cell r="BY414">
            <v>0</v>
          </cell>
          <cell r="BZ414">
            <v>27880</v>
          </cell>
          <cell r="CA414">
            <v>27880</v>
          </cell>
          <cell r="CB414">
            <v>816045.72959999996</v>
          </cell>
          <cell r="CC414">
            <v>98485245.520940199</v>
          </cell>
        </row>
        <row r="415">
          <cell r="A415" t="str">
            <v>LG CN</v>
          </cell>
          <cell r="B415" t="str">
            <v>CN</v>
          </cell>
          <cell r="C415" t="str">
            <v>각형</v>
          </cell>
          <cell r="D415" t="str">
            <v>pack</v>
          </cell>
          <cell r="E415" t="str">
            <v>523450</v>
          </cell>
          <cell r="F415" t="str">
            <v>523450C1(I/P)</v>
          </cell>
          <cell r="G415" t="str">
            <v>523450C1(I/P)</v>
          </cell>
          <cell r="H415" t="str">
            <v>LGE China</v>
          </cell>
          <cell r="I415" t="str">
            <v>LGE China</v>
          </cell>
          <cell r="J415" t="str">
            <v>중국로컬</v>
          </cell>
          <cell r="K415" t="str">
            <v>USD</v>
          </cell>
          <cell r="L415" t="str">
            <v>중국로칼</v>
          </cell>
          <cell r="M415" t="str">
            <v>김성철</v>
          </cell>
          <cell r="N415">
            <v>1</v>
          </cell>
          <cell r="O415" t="str">
            <v>휴대폰</v>
          </cell>
          <cell r="P415" t="str">
            <v>연결기준</v>
          </cell>
          <cell r="Q415" t="str">
            <v>로컬</v>
          </cell>
          <cell r="S415">
            <v>0</v>
          </cell>
          <cell r="X415">
            <v>0</v>
          </cell>
          <cell r="AB415">
            <v>26.245332001997003</v>
          </cell>
          <cell r="AC415">
            <v>60090</v>
          </cell>
          <cell r="AD415">
            <v>60090</v>
          </cell>
          <cell r="AE415">
            <v>1577082</v>
          </cell>
          <cell r="AF415">
            <v>191700848</v>
          </cell>
          <cell r="AG415">
            <v>30.433390875462393</v>
          </cell>
          <cell r="AH415">
            <v>40550</v>
          </cell>
          <cell r="AI415">
            <v>40550</v>
          </cell>
          <cell r="AJ415">
            <v>1234074</v>
          </cell>
          <cell r="AK415">
            <v>148779961.44000003</v>
          </cell>
          <cell r="AL415">
            <v>30.416948660930096</v>
          </cell>
          <cell r="AM415">
            <v>20686</v>
          </cell>
          <cell r="AN415">
            <v>20686</v>
          </cell>
          <cell r="AO415">
            <v>629205</v>
          </cell>
          <cell r="AP415">
            <v>63102037</v>
          </cell>
          <cell r="AQ415">
            <v>3.26</v>
          </cell>
          <cell r="AR415">
            <v>40000</v>
          </cell>
          <cell r="AS415">
            <v>40000</v>
          </cell>
          <cell r="AT415">
            <v>130399.99999999999</v>
          </cell>
          <cell r="AU415">
            <v>120619999.99999999</v>
          </cell>
          <cell r="AV415">
            <v>2.9</v>
          </cell>
          <cell r="AW415">
            <v>0</v>
          </cell>
          <cell r="AY415">
            <v>0</v>
          </cell>
          <cell r="AZ415">
            <v>0</v>
          </cell>
          <cell r="BA415">
            <v>2.6</v>
          </cell>
          <cell r="BB415">
            <v>0</v>
          </cell>
          <cell r="BD415">
            <v>0</v>
          </cell>
          <cell r="BE415">
            <v>0</v>
          </cell>
          <cell r="BF415">
            <v>2.6</v>
          </cell>
          <cell r="BG415">
            <v>0</v>
          </cell>
          <cell r="BI415">
            <v>0</v>
          </cell>
          <cell r="BJ415">
            <v>0</v>
          </cell>
          <cell r="BK415">
            <v>2.4</v>
          </cell>
          <cell r="BL415">
            <v>0</v>
          </cell>
          <cell r="BN415">
            <v>0</v>
          </cell>
          <cell r="BO415">
            <v>0</v>
          </cell>
          <cell r="BQ415">
            <v>0</v>
          </cell>
          <cell r="BS415">
            <v>0</v>
          </cell>
          <cell r="BT415">
            <v>0</v>
          </cell>
          <cell r="BV415">
            <v>0</v>
          </cell>
          <cell r="BX415">
            <v>0</v>
          </cell>
          <cell r="BY415">
            <v>0</v>
          </cell>
          <cell r="BZ415">
            <v>161326</v>
          </cell>
          <cell r="CA415">
            <v>161326</v>
          </cell>
          <cell r="CB415">
            <v>3570761</v>
          </cell>
          <cell r="CC415">
            <v>524202846.44000006</v>
          </cell>
        </row>
        <row r="416">
          <cell r="A416" t="str">
            <v>LG CN</v>
          </cell>
          <cell r="B416" t="str">
            <v>CN</v>
          </cell>
          <cell r="C416" t="str">
            <v>폴리머</v>
          </cell>
          <cell r="D416" t="str">
            <v>Pack</v>
          </cell>
          <cell r="E416" t="str">
            <v>463443</v>
          </cell>
          <cell r="F416" t="str">
            <v>463443L1</v>
          </cell>
          <cell r="G416" t="str">
            <v>nils</v>
          </cell>
          <cell r="H416" t="str">
            <v>SEMC</v>
          </cell>
          <cell r="I416" t="str">
            <v>BMC</v>
          </cell>
          <cell r="J416" t="str">
            <v>중국로컬</v>
          </cell>
          <cell r="K416" t="str">
            <v>RMB</v>
          </cell>
          <cell r="L416" t="str">
            <v>중국로칼</v>
          </cell>
          <cell r="M416" t="str">
            <v>정유엽</v>
          </cell>
          <cell r="N416">
            <v>1</v>
          </cell>
          <cell r="O416" t="str">
            <v>휴대폰</v>
          </cell>
          <cell r="P416" t="str">
            <v>연결기준</v>
          </cell>
          <cell r="Q416" t="str">
            <v>로컬</v>
          </cell>
          <cell r="R416">
            <v>21.8124</v>
          </cell>
          <cell r="S416">
            <v>70000</v>
          </cell>
          <cell r="T416">
            <v>70000</v>
          </cell>
          <cell r="U416">
            <v>1526868</v>
          </cell>
          <cell r="V416">
            <v>183529926</v>
          </cell>
          <cell r="W416">
            <v>21.8109</v>
          </cell>
          <cell r="X416">
            <v>40000</v>
          </cell>
          <cell r="Y416">
            <v>40000</v>
          </cell>
          <cell r="Z416">
            <v>872436</v>
          </cell>
          <cell r="AA416">
            <v>105433920</v>
          </cell>
          <cell r="AB416">
            <v>21.8109</v>
          </cell>
          <cell r="AC416">
            <v>60000</v>
          </cell>
          <cell r="AD416">
            <v>60000</v>
          </cell>
          <cell r="AE416">
            <v>1308654</v>
          </cell>
          <cell r="AF416">
            <v>159072334</v>
          </cell>
          <cell r="AG416">
            <v>25.87</v>
          </cell>
          <cell r="AH416">
            <v>160000</v>
          </cell>
          <cell r="AI416">
            <v>160000</v>
          </cell>
          <cell r="AJ416">
            <v>4139200</v>
          </cell>
          <cell r="AK416">
            <v>499021952</v>
          </cell>
          <cell r="AL416">
            <v>25.87</v>
          </cell>
          <cell r="AM416">
            <v>90000</v>
          </cell>
          <cell r="AN416">
            <v>90000</v>
          </cell>
          <cell r="AO416">
            <v>2328300</v>
          </cell>
          <cell r="AP416">
            <v>233490912</v>
          </cell>
          <cell r="AQ416">
            <v>2.85</v>
          </cell>
          <cell r="AR416">
            <v>0</v>
          </cell>
          <cell r="AT416">
            <v>0</v>
          </cell>
          <cell r="AU416">
            <v>0</v>
          </cell>
          <cell r="AV416">
            <v>2.85</v>
          </cell>
          <cell r="AW416">
            <v>0</v>
          </cell>
          <cell r="AY416">
            <v>0</v>
          </cell>
          <cell r="AZ416">
            <v>0</v>
          </cell>
          <cell r="BA416">
            <v>2.85</v>
          </cell>
          <cell r="BB416">
            <v>0</v>
          </cell>
          <cell r="BD416">
            <v>0</v>
          </cell>
          <cell r="BE416">
            <v>0</v>
          </cell>
          <cell r="BF416">
            <v>2.83</v>
          </cell>
          <cell r="BG416">
            <v>0</v>
          </cell>
          <cell r="BI416">
            <v>0</v>
          </cell>
          <cell r="BJ416">
            <v>0</v>
          </cell>
          <cell r="BL416">
            <v>0</v>
          </cell>
          <cell r="BN416">
            <v>0</v>
          </cell>
          <cell r="BO416">
            <v>0</v>
          </cell>
          <cell r="BQ416">
            <v>0</v>
          </cell>
          <cell r="BS416">
            <v>0</v>
          </cell>
          <cell r="BT416">
            <v>0</v>
          </cell>
          <cell r="BV416">
            <v>0</v>
          </cell>
          <cell r="BX416">
            <v>0</v>
          </cell>
          <cell r="BY416">
            <v>0</v>
          </cell>
          <cell r="BZ416">
            <v>420000</v>
          </cell>
          <cell r="CA416">
            <v>420000</v>
          </cell>
          <cell r="CB416">
            <v>10175458</v>
          </cell>
          <cell r="CC416">
            <v>1180549044</v>
          </cell>
        </row>
        <row r="417">
          <cell r="A417" t="str">
            <v>LG CN</v>
          </cell>
          <cell r="B417" t="str">
            <v>CN</v>
          </cell>
          <cell r="C417" t="str">
            <v>폴리머</v>
          </cell>
          <cell r="D417" t="str">
            <v>Pack</v>
          </cell>
          <cell r="E417" t="str">
            <v>563443</v>
          </cell>
          <cell r="F417" t="str">
            <v>563443L1</v>
          </cell>
          <cell r="G417" t="str">
            <v>neo</v>
          </cell>
          <cell r="H417" t="str">
            <v>SEMC</v>
          </cell>
          <cell r="I417" t="str">
            <v>BMC</v>
          </cell>
          <cell r="J417" t="str">
            <v>중국로컬</v>
          </cell>
          <cell r="K417" t="str">
            <v>RMB</v>
          </cell>
          <cell r="L417" t="str">
            <v>중국로칼</v>
          </cell>
          <cell r="M417" t="str">
            <v>정유엽</v>
          </cell>
          <cell r="N417">
            <v>1</v>
          </cell>
          <cell r="O417" t="str">
            <v>휴대폰</v>
          </cell>
          <cell r="P417" t="str">
            <v>연결기준</v>
          </cell>
          <cell r="Q417" t="str">
            <v>로컬</v>
          </cell>
          <cell r="R417">
            <v>21.804099585062239</v>
          </cell>
          <cell r="S417">
            <v>241000</v>
          </cell>
          <cell r="T417">
            <v>241000</v>
          </cell>
          <cell r="U417">
            <v>5254788</v>
          </cell>
          <cell r="V417">
            <v>666042702</v>
          </cell>
          <cell r="W417">
            <v>21.801196347031965</v>
          </cell>
          <cell r="X417">
            <v>219000</v>
          </cell>
          <cell r="Y417">
            <v>219000</v>
          </cell>
          <cell r="Z417">
            <v>4774462</v>
          </cell>
          <cell r="AA417">
            <v>576993697</v>
          </cell>
          <cell r="AB417">
            <v>21.801194444444445</v>
          </cell>
          <cell r="AC417">
            <v>180000</v>
          </cell>
          <cell r="AD417">
            <v>180000</v>
          </cell>
          <cell r="AE417">
            <v>3924215</v>
          </cell>
          <cell r="AF417">
            <v>477004528</v>
          </cell>
          <cell r="AG417">
            <v>25.85</v>
          </cell>
          <cell r="AH417">
            <v>40000</v>
          </cell>
          <cell r="AI417">
            <v>40000</v>
          </cell>
          <cell r="AJ417">
            <v>1034000</v>
          </cell>
          <cell r="AK417">
            <v>124659040</v>
          </cell>
          <cell r="AL417">
            <v>25.85</v>
          </cell>
          <cell r="AM417">
            <v>210000</v>
          </cell>
          <cell r="AN417">
            <v>210000</v>
          </cell>
          <cell r="AO417">
            <v>5428500</v>
          </cell>
          <cell r="AP417">
            <v>544319309</v>
          </cell>
          <cell r="AQ417">
            <v>2.85</v>
          </cell>
          <cell r="AR417">
            <v>0</v>
          </cell>
          <cell r="AT417">
            <v>0</v>
          </cell>
          <cell r="AU417">
            <v>0</v>
          </cell>
          <cell r="AV417">
            <v>2.85</v>
          </cell>
          <cell r="AW417">
            <v>0</v>
          </cell>
          <cell r="AY417">
            <v>0</v>
          </cell>
          <cell r="AZ417">
            <v>0</v>
          </cell>
          <cell r="BA417">
            <v>2.85</v>
          </cell>
          <cell r="BB417">
            <v>0</v>
          </cell>
          <cell r="BD417">
            <v>0</v>
          </cell>
          <cell r="BE417">
            <v>0</v>
          </cell>
          <cell r="BF417">
            <v>2.83</v>
          </cell>
          <cell r="BG417">
            <v>0</v>
          </cell>
          <cell r="BI417">
            <v>0</v>
          </cell>
          <cell r="BJ417">
            <v>0</v>
          </cell>
          <cell r="BL417">
            <v>0</v>
          </cell>
          <cell r="BN417">
            <v>0</v>
          </cell>
          <cell r="BO417">
            <v>0</v>
          </cell>
          <cell r="BQ417">
            <v>0</v>
          </cell>
          <cell r="BS417">
            <v>0</v>
          </cell>
          <cell r="BT417">
            <v>0</v>
          </cell>
          <cell r="BV417">
            <v>0</v>
          </cell>
          <cell r="BX417">
            <v>0</v>
          </cell>
          <cell r="BY417">
            <v>0</v>
          </cell>
          <cell r="BZ417">
            <v>890000</v>
          </cell>
          <cell r="CA417">
            <v>890000</v>
          </cell>
          <cell r="CB417">
            <v>20415965</v>
          </cell>
          <cell r="CC417">
            <v>2389019276</v>
          </cell>
        </row>
        <row r="418">
          <cell r="A418" t="str">
            <v>LG CN</v>
          </cell>
          <cell r="B418" t="str">
            <v>CN</v>
          </cell>
          <cell r="C418" t="str">
            <v>폴리머</v>
          </cell>
          <cell r="D418" t="str">
            <v>Pack</v>
          </cell>
          <cell r="E418" t="str">
            <v>563937</v>
          </cell>
          <cell r="F418" t="str">
            <v>563937L1</v>
          </cell>
          <cell r="G418" t="str">
            <v>bjorn</v>
          </cell>
          <cell r="H418" t="str">
            <v>SEMC</v>
          </cell>
          <cell r="I418" t="str">
            <v>BMC</v>
          </cell>
          <cell r="J418" t="str">
            <v>중국로컬</v>
          </cell>
          <cell r="K418" t="str">
            <v>RMB</v>
          </cell>
          <cell r="L418" t="str">
            <v>중국로칼</v>
          </cell>
          <cell r="M418" t="str">
            <v>정유엽</v>
          </cell>
          <cell r="N418">
            <v>1</v>
          </cell>
          <cell r="O418" t="str">
            <v>휴대폰</v>
          </cell>
          <cell r="P418" t="str">
            <v>연결기준</v>
          </cell>
          <cell r="Q418" t="str">
            <v>로컬</v>
          </cell>
          <cell r="X418">
            <v>0</v>
          </cell>
          <cell r="AC418">
            <v>0</v>
          </cell>
          <cell r="AH418">
            <v>0</v>
          </cell>
          <cell r="AM418">
            <v>0</v>
          </cell>
          <cell r="AQ418">
            <v>2.88</v>
          </cell>
          <cell r="AR418">
            <v>0</v>
          </cell>
          <cell r="AT418">
            <v>0</v>
          </cell>
          <cell r="AU418">
            <v>0</v>
          </cell>
          <cell r="AV418">
            <v>2.88</v>
          </cell>
          <cell r="AW418">
            <v>0</v>
          </cell>
          <cell r="AY418">
            <v>0</v>
          </cell>
          <cell r="AZ418">
            <v>0</v>
          </cell>
          <cell r="BA418">
            <v>2.88</v>
          </cell>
          <cell r="BB418">
            <v>0</v>
          </cell>
          <cell r="BD418">
            <v>0</v>
          </cell>
          <cell r="BE418">
            <v>0</v>
          </cell>
          <cell r="BF418">
            <v>2.95</v>
          </cell>
          <cell r="BG418">
            <v>0</v>
          </cell>
          <cell r="BI418">
            <v>0</v>
          </cell>
          <cell r="BJ418">
            <v>0</v>
          </cell>
          <cell r="BL418">
            <v>0</v>
          </cell>
          <cell r="BN418">
            <v>0</v>
          </cell>
          <cell r="BO418">
            <v>0</v>
          </cell>
          <cell r="BQ418">
            <v>0</v>
          </cell>
          <cell r="BS418">
            <v>0</v>
          </cell>
          <cell r="BT418">
            <v>0</v>
          </cell>
          <cell r="BV418">
            <v>0</v>
          </cell>
          <cell r="BX418">
            <v>0</v>
          </cell>
          <cell r="BY418">
            <v>0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</row>
        <row r="419">
          <cell r="A419" t="str">
            <v>LG CN</v>
          </cell>
          <cell r="B419" t="str">
            <v>CN</v>
          </cell>
          <cell r="C419" t="str">
            <v>폴리머</v>
          </cell>
          <cell r="D419" t="str">
            <v>Pack</v>
          </cell>
          <cell r="E419" t="str">
            <v>463945</v>
          </cell>
          <cell r="F419" t="str">
            <v>463945L1</v>
          </cell>
          <cell r="G419" t="str">
            <v>hans</v>
          </cell>
          <cell r="H419" t="str">
            <v>SEMC</v>
          </cell>
          <cell r="I419" t="str">
            <v>BMC</v>
          </cell>
          <cell r="J419" t="str">
            <v>중국로컬</v>
          </cell>
          <cell r="K419" t="str">
            <v>RMB</v>
          </cell>
          <cell r="L419" t="str">
            <v>본사수출</v>
          </cell>
          <cell r="M419" t="str">
            <v>정유엽</v>
          </cell>
          <cell r="N419">
            <v>1</v>
          </cell>
          <cell r="O419" t="str">
            <v>휴대폰</v>
          </cell>
          <cell r="P419" t="str">
            <v>연결기준</v>
          </cell>
          <cell r="Q419" t="str">
            <v>로컬</v>
          </cell>
          <cell r="R419">
            <v>21.704499999999999</v>
          </cell>
          <cell r="S419">
            <v>60000</v>
          </cell>
          <cell r="T419">
            <v>60000</v>
          </cell>
          <cell r="U419">
            <v>1302270</v>
          </cell>
          <cell r="V419">
            <v>156533188</v>
          </cell>
          <cell r="W419">
            <v>21.704083333333333</v>
          </cell>
          <cell r="X419">
            <v>60000</v>
          </cell>
          <cell r="Y419">
            <v>60000</v>
          </cell>
          <cell r="Z419">
            <v>1302245</v>
          </cell>
          <cell r="AA419">
            <v>157376320</v>
          </cell>
          <cell r="AB419">
            <v>21.704083333333333</v>
          </cell>
          <cell r="AC419">
            <v>120000</v>
          </cell>
          <cell r="AD419">
            <v>120000</v>
          </cell>
          <cell r="AE419">
            <v>2604490</v>
          </cell>
          <cell r="AF419">
            <v>316586524</v>
          </cell>
          <cell r="AG419">
            <v>25.76</v>
          </cell>
          <cell r="AH419">
            <v>100000</v>
          </cell>
          <cell r="AI419">
            <v>100000</v>
          </cell>
          <cell r="AJ419">
            <v>2576000</v>
          </cell>
          <cell r="AK419">
            <v>310562560</v>
          </cell>
          <cell r="AL419">
            <v>25.76</v>
          </cell>
          <cell r="AM419">
            <v>120000</v>
          </cell>
          <cell r="AN419">
            <v>120000</v>
          </cell>
          <cell r="AO419">
            <v>3091200</v>
          </cell>
          <cell r="AP419">
            <v>310053966</v>
          </cell>
          <cell r="AQ419">
            <v>2.84</v>
          </cell>
          <cell r="AR419">
            <v>0</v>
          </cell>
          <cell r="AT419">
            <v>0</v>
          </cell>
          <cell r="AU419">
            <v>0</v>
          </cell>
          <cell r="AV419">
            <v>2.84</v>
          </cell>
          <cell r="AW419">
            <v>0</v>
          </cell>
          <cell r="AY419">
            <v>0</v>
          </cell>
          <cell r="AZ419">
            <v>0</v>
          </cell>
          <cell r="BA419">
            <v>2.84</v>
          </cell>
          <cell r="BB419">
            <v>0</v>
          </cell>
          <cell r="BD419">
            <v>0</v>
          </cell>
          <cell r="BE419">
            <v>0</v>
          </cell>
          <cell r="BF419">
            <v>2.8</v>
          </cell>
          <cell r="BG419">
            <v>0</v>
          </cell>
          <cell r="BI419">
            <v>0</v>
          </cell>
          <cell r="BJ419">
            <v>0</v>
          </cell>
          <cell r="BL419">
            <v>0</v>
          </cell>
          <cell r="BN419">
            <v>0</v>
          </cell>
          <cell r="BO419">
            <v>0</v>
          </cell>
          <cell r="BQ419">
            <v>0</v>
          </cell>
          <cell r="BS419">
            <v>0</v>
          </cell>
          <cell r="BT419">
            <v>0</v>
          </cell>
          <cell r="BV419">
            <v>0</v>
          </cell>
          <cell r="BX419">
            <v>0</v>
          </cell>
          <cell r="BY419">
            <v>0</v>
          </cell>
          <cell r="BZ419">
            <v>460000</v>
          </cell>
          <cell r="CA419">
            <v>460000</v>
          </cell>
          <cell r="CB419">
            <v>10876205</v>
          </cell>
          <cell r="CC419">
            <v>1251112558</v>
          </cell>
        </row>
        <row r="420">
          <cell r="A420" t="str">
            <v>LG CN</v>
          </cell>
          <cell r="B420" t="str">
            <v>CN</v>
          </cell>
          <cell r="C420" t="str">
            <v>각형</v>
          </cell>
          <cell r="D420" t="str">
            <v>Cell</v>
          </cell>
          <cell r="E420" t="str">
            <v>423450</v>
          </cell>
          <cell r="F420" t="str">
            <v>423450A1(I/P)</v>
          </cell>
          <cell r="G420" t="str">
            <v>423450A1(I/P)</v>
          </cell>
          <cell r="H420" t="str">
            <v>Bird</v>
          </cell>
          <cell r="I420" t="str">
            <v>Desay</v>
          </cell>
          <cell r="J420" t="str">
            <v>중국로컬</v>
          </cell>
          <cell r="K420" t="str">
            <v>USD</v>
          </cell>
          <cell r="L420" t="str">
            <v>중국로칼</v>
          </cell>
          <cell r="M420" t="str">
            <v>정유엽</v>
          </cell>
          <cell r="N420">
            <v>1</v>
          </cell>
          <cell r="O420" t="str">
            <v>휴대폰</v>
          </cell>
          <cell r="P420" t="str">
            <v>연결기준</v>
          </cell>
          <cell r="Q420" t="str">
            <v>로컬</v>
          </cell>
          <cell r="R420">
            <v>10.458002257336343</v>
          </cell>
          <cell r="S420">
            <v>88600</v>
          </cell>
          <cell r="T420">
            <v>88600</v>
          </cell>
          <cell r="U420">
            <v>926579</v>
          </cell>
          <cell r="V420">
            <v>111375010</v>
          </cell>
          <cell r="W420">
            <v>10.458</v>
          </cell>
          <cell r="X420">
            <v>38600</v>
          </cell>
          <cell r="Y420">
            <v>38600</v>
          </cell>
          <cell r="Z420">
            <v>403678.8</v>
          </cell>
          <cell r="AA420">
            <v>48784582.979999997</v>
          </cell>
          <cell r="AB420">
            <v>10.457986577181208</v>
          </cell>
          <cell r="AC420">
            <v>14900</v>
          </cell>
          <cell r="AD420">
            <v>14900</v>
          </cell>
          <cell r="AE420">
            <v>155824</v>
          </cell>
          <cell r="AF420">
            <v>18941074</v>
          </cell>
          <cell r="AG420">
            <v>12.6</v>
          </cell>
          <cell r="AH420">
            <v>2000</v>
          </cell>
          <cell r="AI420">
            <v>2000</v>
          </cell>
          <cell r="AJ420">
            <v>25200</v>
          </cell>
          <cell r="AK420">
            <v>3038112</v>
          </cell>
          <cell r="AL420">
            <v>12.6</v>
          </cell>
          <cell r="AM420">
            <v>2000</v>
          </cell>
          <cell r="AN420">
            <v>2000</v>
          </cell>
          <cell r="AO420">
            <v>25200</v>
          </cell>
          <cell r="AP420">
            <v>2527280.2799999998</v>
          </cell>
          <cell r="AR420">
            <v>0</v>
          </cell>
          <cell r="AT420">
            <v>0</v>
          </cell>
          <cell r="AU420">
            <v>0</v>
          </cell>
          <cell r="AW420">
            <v>0</v>
          </cell>
          <cell r="AY420">
            <v>0</v>
          </cell>
          <cell r="AZ420">
            <v>0</v>
          </cell>
          <cell r="BB420">
            <v>0</v>
          </cell>
          <cell r="BD420">
            <v>0</v>
          </cell>
          <cell r="BE420">
            <v>0</v>
          </cell>
          <cell r="BF420">
            <v>1.3</v>
          </cell>
          <cell r="BG420">
            <v>0</v>
          </cell>
          <cell r="BI420">
            <v>0</v>
          </cell>
          <cell r="BJ420">
            <v>0</v>
          </cell>
          <cell r="BK420">
            <v>1.28</v>
          </cell>
          <cell r="BL420">
            <v>0</v>
          </cell>
          <cell r="BN420">
            <v>0</v>
          </cell>
          <cell r="BO420">
            <v>0</v>
          </cell>
          <cell r="BP420">
            <v>1.28</v>
          </cell>
          <cell r="BQ420">
            <v>0</v>
          </cell>
          <cell r="BS420">
            <v>0</v>
          </cell>
          <cell r="BT420">
            <v>0</v>
          </cell>
          <cell r="BU420">
            <v>1.28</v>
          </cell>
          <cell r="BV420">
            <v>0</v>
          </cell>
          <cell r="BX420">
            <v>0</v>
          </cell>
          <cell r="BY420">
            <v>0</v>
          </cell>
          <cell r="BZ420">
            <v>146100</v>
          </cell>
          <cell r="CA420">
            <v>146100</v>
          </cell>
          <cell r="CB420">
            <v>1536481.8</v>
          </cell>
          <cell r="CC420">
            <v>184666059.25999999</v>
          </cell>
        </row>
        <row r="421">
          <cell r="A421" t="str">
            <v>LG CN</v>
          </cell>
          <cell r="B421" t="str">
            <v>CN</v>
          </cell>
          <cell r="C421" t="str">
            <v>각형</v>
          </cell>
          <cell r="D421" t="str">
            <v>Cell</v>
          </cell>
          <cell r="E421" t="str">
            <v>423450</v>
          </cell>
          <cell r="F421" t="str">
            <v>423450A1(H/P)</v>
          </cell>
          <cell r="G421" t="str">
            <v>423450A1(H/P)</v>
          </cell>
          <cell r="H421" t="str">
            <v>Desay</v>
          </cell>
          <cell r="I421" t="str">
            <v>Desay</v>
          </cell>
          <cell r="J421" t="str">
            <v>중국로컬</v>
          </cell>
          <cell r="K421" t="str">
            <v>USD</v>
          </cell>
          <cell r="L421" t="str">
            <v>중국로칼</v>
          </cell>
          <cell r="M421" t="str">
            <v>정유엽</v>
          </cell>
          <cell r="N421">
            <v>1</v>
          </cell>
          <cell r="O421" t="str">
            <v>휴대폰</v>
          </cell>
          <cell r="P421" t="str">
            <v>연결기준</v>
          </cell>
          <cell r="Q421" t="str">
            <v>로컬</v>
          </cell>
          <cell r="S421">
            <v>0</v>
          </cell>
          <cell r="X421">
            <v>0</v>
          </cell>
          <cell r="AB421">
            <v>13.28</v>
          </cell>
          <cell r="AC421">
            <v>500</v>
          </cell>
          <cell r="AD421">
            <v>500</v>
          </cell>
          <cell r="AE421">
            <v>6640</v>
          </cell>
          <cell r="AF421">
            <v>807119.381443299</v>
          </cell>
          <cell r="AH421">
            <v>0</v>
          </cell>
          <cell r="AM421">
            <v>0</v>
          </cell>
          <cell r="AR421">
            <v>0</v>
          </cell>
          <cell r="AT421">
            <v>0</v>
          </cell>
          <cell r="AU421">
            <v>0</v>
          </cell>
          <cell r="AW421">
            <v>0</v>
          </cell>
          <cell r="AY421">
            <v>0</v>
          </cell>
          <cell r="AZ421">
            <v>0</v>
          </cell>
          <cell r="BB421">
            <v>0</v>
          </cell>
          <cell r="BD421">
            <v>0</v>
          </cell>
          <cell r="BE421">
            <v>0</v>
          </cell>
          <cell r="BG421">
            <v>0</v>
          </cell>
          <cell r="BI421">
            <v>0</v>
          </cell>
          <cell r="BJ421">
            <v>0</v>
          </cell>
          <cell r="BL421">
            <v>0</v>
          </cell>
          <cell r="BN421">
            <v>0</v>
          </cell>
          <cell r="BO421">
            <v>0</v>
          </cell>
          <cell r="BQ421">
            <v>0</v>
          </cell>
          <cell r="BS421">
            <v>0</v>
          </cell>
          <cell r="BT421">
            <v>0</v>
          </cell>
          <cell r="BV421">
            <v>0</v>
          </cell>
          <cell r="BX421">
            <v>0</v>
          </cell>
          <cell r="BY421">
            <v>0</v>
          </cell>
          <cell r="BZ421">
            <v>500</v>
          </cell>
          <cell r="CA421">
            <v>500</v>
          </cell>
          <cell r="CB421">
            <v>6640</v>
          </cell>
          <cell r="CC421">
            <v>807119.381443299</v>
          </cell>
        </row>
        <row r="422">
          <cell r="A422" t="str">
            <v>LG CN</v>
          </cell>
          <cell r="B422" t="str">
            <v>CN</v>
          </cell>
          <cell r="C422" t="str">
            <v>각형</v>
          </cell>
          <cell r="D422" t="str">
            <v>Cell</v>
          </cell>
          <cell r="E422" t="str">
            <v>423450</v>
          </cell>
          <cell r="F422" t="str">
            <v>423450A1(H/P)</v>
          </cell>
          <cell r="G422" t="str">
            <v>423450A1(H/P)</v>
          </cell>
          <cell r="H422" t="str">
            <v>Hisense</v>
          </cell>
          <cell r="I422" t="str">
            <v>Desay</v>
          </cell>
          <cell r="J422" t="str">
            <v>중국로컬</v>
          </cell>
          <cell r="K422" t="str">
            <v>USD</v>
          </cell>
          <cell r="L422" t="str">
            <v>중국로칼</v>
          </cell>
          <cell r="M422" t="str">
            <v>정유엽</v>
          </cell>
          <cell r="N422">
            <v>1</v>
          </cell>
          <cell r="O422" t="str">
            <v>휴대폰</v>
          </cell>
          <cell r="P422" t="str">
            <v>연결기준</v>
          </cell>
          <cell r="Q422" t="str">
            <v>로컬</v>
          </cell>
          <cell r="S422">
            <v>0</v>
          </cell>
          <cell r="X422">
            <v>0</v>
          </cell>
          <cell r="AC422">
            <v>0</v>
          </cell>
          <cell r="AH422">
            <v>0</v>
          </cell>
          <cell r="AM422">
            <v>0</v>
          </cell>
          <cell r="AR422">
            <v>0</v>
          </cell>
          <cell r="AT422">
            <v>0</v>
          </cell>
          <cell r="AU422">
            <v>0</v>
          </cell>
          <cell r="AW422">
            <v>0</v>
          </cell>
          <cell r="AY422">
            <v>0</v>
          </cell>
          <cell r="AZ422">
            <v>0</v>
          </cell>
          <cell r="BB422">
            <v>0</v>
          </cell>
          <cell r="BD422">
            <v>0</v>
          </cell>
          <cell r="BE422">
            <v>0</v>
          </cell>
          <cell r="BG422">
            <v>0</v>
          </cell>
          <cell r="BI422">
            <v>0</v>
          </cell>
          <cell r="BJ422">
            <v>0</v>
          </cell>
          <cell r="BL422">
            <v>0</v>
          </cell>
          <cell r="BN422">
            <v>0</v>
          </cell>
          <cell r="BO422">
            <v>0</v>
          </cell>
          <cell r="BQ422">
            <v>0</v>
          </cell>
          <cell r="BS422">
            <v>0</v>
          </cell>
          <cell r="BT422">
            <v>0</v>
          </cell>
          <cell r="BV422">
            <v>0</v>
          </cell>
          <cell r="BX422">
            <v>0</v>
          </cell>
          <cell r="BY422">
            <v>0</v>
          </cell>
          <cell r="BZ422">
            <v>0</v>
          </cell>
          <cell r="CA422">
            <v>0</v>
          </cell>
          <cell r="CB422">
            <v>0</v>
          </cell>
          <cell r="CC422">
            <v>0</v>
          </cell>
        </row>
        <row r="423">
          <cell r="A423" t="str">
            <v>LG CN</v>
          </cell>
          <cell r="B423" t="str">
            <v>CN</v>
          </cell>
          <cell r="C423" t="str">
            <v>각형</v>
          </cell>
          <cell r="D423" t="str">
            <v>Cell</v>
          </cell>
          <cell r="E423" t="str">
            <v>423450</v>
          </cell>
          <cell r="F423" t="str">
            <v>423450A1(H/P)</v>
          </cell>
          <cell r="G423" t="str">
            <v>423450A1(H/P)</v>
          </cell>
          <cell r="H423" t="str">
            <v>Amoi</v>
          </cell>
          <cell r="I423" t="str">
            <v>Scud</v>
          </cell>
          <cell r="J423" t="str">
            <v>중국로컬</v>
          </cell>
          <cell r="K423" t="str">
            <v>USD</v>
          </cell>
          <cell r="L423" t="str">
            <v>중국로칼</v>
          </cell>
          <cell r="M423" t="str">
            <v>정유엽</v>
          </cell>
          <cell r="N423">
            <v>1</v>
          </cell>
          <cell r="O423" t="str">
            <v>휴대폰</v>
          </cell>
          <cell r="P423" t="str">
            <v>연결기준</v>
          </cell>
          <cell r="Q423" t="str">
            <v>로컬</v>
          </cell>
          <cell r="R423">
            <v>13.28</v>
          </cell>
          <cell r="S423">
            <v>500</v>
          </cell>
          <cell r="T423">
            <v>500</v>
          </cell>
          <cell r="U423">
            <v>6640</v>
          </cell>
          <cell r="V423">
            <v>798129.70474967908</v>
          </cell>
          <cell r="X423">
            <v>0</v>
          </cell>
          <cell r="AB423">
            <v>12.86509186351706</v>
          </cell>
          <cell r="AC423">
            <v>1905</v>
          </cell>
          <cell r="AD423">
            <v>1905</v>
          </cell>
          <cell r="AE423">
            <v>24508</v>
          </cell>
          <cell r="AF423">
            <v>2979027</v>
          </cell>
          <cell r="AG423">
            <v>15.5</v>
          </cell>
          <cell r="AH423">
            <v>80</v>
          </cell>
          <cell r="AI423">
            <v>80</v>
          </cell>
          <cell r="AJ423">
            <v>1240</v>
          </cell>
          <cell r="AK423">
            <v>149494.39999999999</v>
          </cell>
          <cell r="AM423">
            <v>0</v>
          </cell>
          <cell r="AR423">
            <v>0</v>
          </cell>
          <cell r="AT423">
            <v>0</v>
          </cell>
          <cell r="AU423">
            <v>0</v>
          </cell>
          <cell r="AV423">
            <v>1.5</v>
          </cell>
          <cell r="AW423">
            <v>50000</v>
          </cell>
          <cell r="AX423">
            <v>50000</v>
          </cell>
          <cell r="AY423">
            <v>75000</v>
          </cell>
          <cell r="AZ423">
            <v>69000000</v>
          </cell>
          <cell r="BA423">
            <v>1.5</v>
          </cell>
          <cell r="BB423">
            <v>50000</v>
          </cell>
          <cell r="BC423">
            <v>50000</v>
          </cell>
          <cell r="BD423">
            <v>75000</v>
          </cell>
          <cell r="BE423">
            <v>69000000</v>
          </cell>
          <cell r="BF423">
            <v>1.5</v>
          </cell>
          <cell r="BG423">
            <v>50000</v>
          </cell>
          <cell r="BH423">
            <v>50000</v>
          </cell>
          <cell r="BI423">
            <v>75000</v>
          </cell>
          <cell r="BJ423">
            <v>69000000</v>
          </cell>
          <cell r="BL423">
            <v>0</v>
          </cell>
          <cell r="BN423">
            <v>0</v>
          </cell>
          <cell r="BO423">
            <v>0</v>
          </cell>
          <cell r="BQ423">
            <v>0</v>
          </cell>
          <cell r="BS423">
            <v>0</v>
          </cell>
          <cell r="BT423">
            <v>0</v>
          </cell>
          <cell r="BV423">
            <v>0</v>
          </cell>
          <cell r="BX423">
            <v>0</v>
          </cell>
          <cell r="BY423">
            <v>0</v>
          </cell>
          <cell r="BZ423">
            <v>152485</v>
          </cell>
          <cell r="CA423">
            <v>152485</v>
          </cell>
          <cell r="CB423">
            <v>257388</v>
          </cell>
          <cell r="CC423">
            <v>210926651.10474968</v>
          </cell>
        </row>
        <row r="424">
          <cell r="A424" t="str">
            <v>LG CN</v>
          </cell>
          <cell r="B424" t="str">
            <v>CN</v>
          </cell>
          <cell r="C424" t="str">
            <v>각형</v>
          </cell>
          <cell r="D424" t="str">
            <v>Cell</v>
          </cell>
          <cell r="E424" t="str">
            <v>423450</v>
          </cell>
          <cell r="F424" t="str">
            <v>423450A1(H/P)</v>
          </cell>
          <cell r="G424" t="str">
            <v>423450A1(H/P)</v>
          </cell>
          <cell r="H424" t="str">
            <v>AWG</v>
          </cell>
          <cell r="I424" t="str">
            <v>China Effort</v>
          </cell>
          <cell r="J424" t="str">
            <v>중국로컬</v>
          </cell>
          <cell r="K424" t="str">
            <v>USD</v>
          </cell>
          <cell r="L424" t="str">
            <v>중국로칼</v>
          </cell>
          <cell r="M424" t="str">
            <v>정유엽</v>
          </cell>
          <cell r="N424">
            <v>1</v>
          </cell>
          <cell r="O424" t="str">
            <v>기타</v>
          </cell>
          <cell r="P424" t="str">
            <v>연결기준</v>
          </cell>
          <cell r="Q424" t="str">
            <v>로컬</v>
          </cell>
          <cell r="S424">
            <v>0</v>
          </cell>
          <cell r="X424">
            <v>0</v>
          </cell>
          <cell r="AC424">
            <v>0</v>
          </cell>
          <cell r="AH424">
            <v>0</v>
          </cell>
          <cell r="AM424">
            <v>0</v>
          </cell>
          <cell r="AR424">
            <v>0</v>
          </cell>
          <cell r="AT424">
            <v>0</v>
          </cell>
          <cell r="AU424">
            <v>0</v>
          </cell>
          <cell r="AW424">
            <v>0</v>
          </cell>
          <cell r="AY424">
            <v>0</v>
          </cell>
          <cell r="AZ424">
            <v>0</v>
          </cell>
          <cell r="BB424">
            <v>0</v>
          </cell>
          <cell r="BD424">
            <v>0</v>
          </cell>
          <cell r="BE424">
            <v>0</v>
          </cell>
          <cell r="BG424">
            <v>0</v>
          </cell>
          <cell r="BI424">
            <v>0</v>
          </cell>
          <cell r="BJ424">
            <v>0</v>
          </cell>
          <cell r="BL424">
            <v>0</v>
          </cell>
          <cell r="BN424">
            <v>0</v>
          </cell>
          <cell r="BO424">
            <v>0</v>
          </cell>
          <cell r="BQ424">
            <v>0</v>
          </cell>
          <cell r="BS424">
            <v>0</v>
          </cell>
          <cell r="BT424">
            <v>0</v>
          </cell>
          <cell r="BV424">
            <v>0</v>
          </cell>
          <cell r="BX424">
            <v>0</v>
          </cell>
          <cell r="BY424">
            <v>0</v>
          </cell>
          <cell r="BZ424">
            <v>0</v>
          </cell>
          <cell r="CA424">
            <v>0</v>
          </cell>
          <cell r="CB424">
            <v>0</v>
          </cell>
          <cell r="CC424">
            <v>0</v>
          </cell>
        </row>
        <row r="425">
          <cell r="A425" t="str">
            <v>LG CN</v>
          </cell>
          <cell r="B425" t="str">
            <v>CN</v>
          </cell>
          <cell r="C425" t="str">
            <v>각형</v>
          </cell>
          <cell r="D425" t="str">
            <v>Cell</v>
          </cell>
          <cell r="E425" t="str">
            <v>423450</v>
          </cell>
          <cell r="F425" t="str">
            <v>423450A1(H/P)</v>
          </cell>
          <cell r="G425" t="str">
            <v>423450A1(H/P)</v>
          </cell>
          <cell r="H425" t="str">
            <v>China Effort</v>
          </cell>
          <cell r="I425" t="str">
            <v>China Effort</v>
          </cell>
          <cell r="J425" t="str">
            <v>중국로컬</v>
          </cell>
          <cell r="K425" t="str">
            <v>USD</v>
          </cell>
          <cell r="L425" t="str">
            <v>중국로칼</v>
          </cell>
          <cell r="M425" t="str">
            <v>정유엽</v>
          </cell>
          <cell r="N425">
            <v>1</v>
          </cell>
          <cell r="O425" t="str">
            <v>기타</v>
          </cell>
          <cell r="P425" t="str">
            <v>연결기준</v>
          </cell>
          <cell r="Q425" t="str">
            <v>로컬</v>
          </cell>
          <cell r="S425">
            <v>0</v>
          </cell>
          <cell r="X425">
            <v>0</v>
          </cell>
          <cell r="AC425">
            <v>0</v>
          </cell>
          <cell r="AH425">
            <v>0</v>
          </cell>
          <cell r="AM425">
            <v>0</v>
          </cell>
          <cell r="AQ425">
            <v>0.6</v>
          </cell>
          <cell r="AR425">
            <v>60000</v>
          </cell>
          <cell r="AS425">
            <v>60000</v>
          </cell>
          <cell r="AT425">
            <v>36000</v>
          </cell>
          <cell r="AU425">
            <v>33300000</v>
          </cell>
          <cell r="AW425">
            <v>0</v>
          </cell>
          <cell r="AY425">
            <v>0</v>
          </cell>
          <cell r="AZ425">
            <v>0</v>
          </cell>
          <cell r="BB425">
            <v>0</v>
          </cell>
          <cell r="BD425">
            <v>0</v>
          </cell>
          <cell r="BE425">
            <v>0</v>
          </cell>
          <cell r="BG425">
            <v>0</v>
          </cell>
          <cell r="BI425">
            <v>0</v>
          </cell>
          <cell r="BJ425">
            <v>0</v>
          </cell>
          <cell r="BL425">
            <v>0</v>
          </cell>
          <cell r="BN425">
            <v>0</v>
          </cell>
          <cell r="BO425">
            <v>0</v>
          </cell>
          <cell r="BQ425">
            <v>0</v>
          </cell>
          <cell r="BS425">
            <v>0</v>
          </cell>
          <cell r="BT425">
            <v>0</v>
          </cell>
          <cell r="BV425">
            <v>0</v>
          </cell>
          <cell r="BX425">
            <v>0</v>
          </cell>
          <cell r="BY425">
            <v>0</v>
          </cell>
          <cell r="BZ425">
            <v>60000</v>
          </cell>
          <cell r="CA425">
            <v>60000</v>
          </cell>
          <cell r="CB425">
            <v>36000</v>
          </cell>
          <cell r="CC425">
            <v>33300000</v>
          </cell>
        </row>
        <row r="426">
          <cell r="A426" t="str">
            <v>LG CN</v>
          </cell>
          <cell r="B426" t="str">
            <v>CN</v>
          </cell>
          <cell r="C426" t="str">
            <v>각형</v>
          </cell>
          <cell r="D426" t="str">
            <v>Cell</v>
          </cell>
          <cell r="E426" t="str">
            <v>423450</v>
          </cell>
          <cell r="F426" t="str">
            <v>423450A1(H/P)</v>
          </cell>
          <cell r="G426" t="str">
            <v>423450A1(H/P)</v>
          </cell>
          <cell r="H426" t="str">
            <v>Utstarcom</v>
          </cell>
          <cell r="I426" t="str">
            <v>Apexel</v>
          </cell>
          <cell r="J426" t="str">
            <v>중국로컬</v>
          </cell>
          <cell r="K426" t="str">
            <v>USD</v>
          </cell>
          <cell r="L426" t="str">
            <v>중국로칼</v>
          </cell>
          <cell r="M426" t="str">
            <v>정유엽</v>
          </cell>
          <cell r="N426">
            <v>1</v>
          </cell>
          <cell r="O426" t="str">
            <v>휴대폰</v>
          </cell>
          <cell r="P426" t="str">
            <v>연결기준</v>
          </cell>
          <cell r="Q426" t="str">
            <v>로컬</v>
          </cell>
          <cell r="S426">
            <v>0</v>
          </cell>
          <cell r="X426">
            <v>0</v>
          </cell>
          <cell r="AC426">
            <v>0</v>
          </cell>
          <cell r="AH426">
            <v>0</v>
          </cell>
          <cell r="AM426">
            <v>0</v>
          </cell>
          <cell r="AR426">
            <v>0</v>
          </cell>
          <cell r="AT426">
            <v>0</v>
          </cell>
          <cell r="AU426">
            <v>0</v>
          </cell>
          <cell r="AW426">
            <v>0</v>
          </cell>
          <cell r="AY426">
            <v>0</v>
          </cell>
          <cell r="AZ426">
            <v>0</v>
          </cell>
          <cell r="BB426">
            <v>0</v>
          </cell>
          <cell r="BD426">
            <v>0</v>
          </cell>
          <cell r="BE426">
            <v>0</v>
          </cell>
          <cell r="BG426">
            <v>0</v>
          </cell>
          <cell r="BI426">
            <v>0</v>
          </cell>
          <cell r="BJ426">
            <v>0</v>
          </cell>
          <cell r="BL426">
            <v>0</v>
          </cell>
          <cell r="BN426">
            <v>0</v>
          </cell>
          <cell r="BO426">
            <v>0</v>
          </cell>
          <cell r="BQ426">
            <v>0</v>
          </cell>
          <cell r="BS426">
            <v>0</v>
          </cell>
          <cell r="BT426">
            <v>0</v>
          </cell>
          <cell r="BV426">
            <v>0</v>
          </cell>
          <cell r="BX426">
            <v>0</v>
          </cell>
          <cell r="BY426">
            <v>0</v>
          </cell>
          <cell r="BZ426">
            <v>0</v>
          </cell>
          <cell r="CA426">
            <v>0</v>
          </cell>
          <cell r="CB426">
            <v>0</v>
          </cell>
          <cell r="CC426">
            <v>0</v>
          </cell>
        </row>
        <row r="427">
          <cell r="A427" t="str">
            <v>LG CN</v>
          </cell>
          <cell r="B427" t="str">
            <v>CN</v>
          </cell>
          <cell r="C427" t="str">
            <v>각형</v>
          </cell>
          <cell r="D427" t="str">
            <v>Cell</v>
          </cell>
          <cell r="E427" t="str">
            <v>423450</v>
          </cell>
          <cell r="F427" t="str">
            <v>423450A1(H/P)</v>
          </cell>
          <cell r="G427" t="str">
            <v>423450A1(H/P)</v>
          </cell>
          <cell r="H427" t="str">
            <v>Philips</v>
          </cell>
          <cell r="I427" t="str">
            <v>Xwoda</v>
          </cell>
          <cell r="J427" t="str">
            <v>중국로컬</v>
          </cell>
          <cell r="K427" t="str">
            <v>USD</v>
          </cell>
          <cell r="L427" t="str">
            <v>중국로칼</v>
          </cell>
          <cell r="M427" t="str">
            <v>정유엽</v>
          </cell>
          <cell r="N427">
            <v>1</v>
          </cell>
          <cell r="O427" t="str">
            <v>휴대폰</v>
          </cell>
          <cell r="P427" t="str">
            <v>연결기준</v>
          </cell>
          <cell r="Q427" t="str">
            <v>로컬</v>
          </cell>
          <cell r="S427">
            <v>0</v>
          </cell>
          <cell r="X427">
            <v>0</v>
          </cell>
          <cell r="AC427">
            <v>0</v>
          </cell>
          <cell r="AH427">
            <v>0</v>
          </cell>
          <cell r="AM427">
            <v>0</v>
          </cell>
          <cell r="AR427">
            <v>0</v>
          </cell>
          <cell r="AT427">
            <v>0</v>
          </cell>
          <cell r="AU427">
            <v>0</v>
          </cell>
          <cell r="AW427">
            <v>0</v>
          </cell>
          <cell r="AY427">
            <v>0</v>
          </cell>
          <cell r="AZ427">
            <v>0</v>
          </cell>
          <cell r="BB427">
            <v>0</v>
          </cell>
          <cell r="BD427">
            <v>0</v>
          </cell>
          <cell r="BE427">
            <v>0</v>
          </cell>
          <cell r="BG427">
            <v>0</v>
          </cell>
          <cell r="BI427">
            <v>0</v>
          </cell>
          <cell r="BJ427">
            <v>0</v>
          </cell>
          <cell r="BL427">
            <v>0</v>
          </cell>
          <cell r="BN427">
            <v>0</v>
          </cell>
          <cell r="BO427">
            <v>0</v>
          </cell>
          <cell r="BQ427">
            <v>0</v>
          </cell>
          <cell r="BS427">
            <v>0</v>
          </cell>
          <cell r="BT427">
            <v>0</v>
          </cell>
          <cell r="BV427">
            <v>0</v>
          </cell>
          <cell r="BX427">
            <v>0</v>
          </cell>
          <cell r="BY427">
            <v>0</v>
          </cell>
          <cell r="BZ427">
            <v>0</v>
          </cell>
          <cell r="CA427">
            <v>0</v>
          </cell>
          <cell r="CB427">
            <v>0</v>
          </cell>
          <cell r="CC427">
            <v>0</v>
          </cell>
        </row>
        <row r="428">
          <cell r="A428" t="str">
            <v>LG CN</v>
          </cell>
          <cell r="B428" t="str">
            <v>CN</v>
          </cell>
          <cell r="C428" t="str">
            <v>각형</v>
          </cell>
          <cell r="D428" t="str">
            <v>Cell</v>
          </cell>
          <cell r="E428" t="str">
            <v>423450</v>
          </cell>
          <cell r="F428" t="str">
            <v>423450A1(H/P)</v>
          </cell>
          <cell r="G428" t="str">
            <v>423450A1(H/P)</v>
          </cell>
          <cell r="H428" t="str">
            <v>TWS</v>
          </cell>
          <cell r="I428" t="str">
            <v>TWS</v>
          </cell>
          <cell r="J428" t="str">
            <v>중국로컬</v>
          </cell>
          <cell r="K428" t="str">
            <v>USD</v>
          </cell>
          <cell r="L428" t="str">
            <v>중국로칼</v>
          </cell>
          <cell r="M428" t="str">
            <v>정유엽</v>
          </cell>
          <cell r="N428">
            <v>1</v>
          </cell>
          <cell r="O428" t="str">
            <v>휴대폰</v>
          </cell>
          <cell r="P428" t="str">
            <v>연결기준</v>
          </cell>
          <cell r="Q428" t="str">
            <v>로컬</v>
          </cell>
          <cell r="R428">
            <v>12.200999999999999</v>
          </cell>
          <cell r="S428">
            <v>14300</v>
          </cell>
          <cell r="T428">
            <v>14300</v>
          </cell>
          <cell r="U428">
            <v>174474.3</v>
          </cell>
          <cell r="V428">
            <v>20971855.654428754</v>
          </cell>
          <cell r="X428">
            <v>0</v>
          </cell>
          <cell r="AC428">
            <v>0</v>
          </cell>
          <cell r="AG428">
            <v>14.7</v>
          </cell>
          <cell r="AH428">
            <v>250</v>
          </cell>
          <cell r="AI428">
            <v>250</v>
          </cell>
          <cell r="AJ428">
            <v>3675</v>
          </cell>
          <cell r="AK428">
            <v>443058</v>
          </cell>
          <cell r="AM428">
            <v>0</v>
          </cell>
          <cell r="AQ428">
            <v>1.6</v>
          </cell>
          <cell r="AR428">
            <v>50400</v>
          </cell>
          <cell r="AS428">
            <v>50400</v>
          </cell>
          <cell r="AT428">
            <v>80640</v>
          </cell>
          <cell r="AU428">
            <v>74592000</v>
          </cell>
          <cell r="AV428">
            <v>1.1000000000000001</v>
          </cell>
          <cell r="AW428">
            <v>50000</v>
          </cell>
          <cell r="AX428">
            <v>50000</v>
          </cell>
          <cell r="AY428">
            <v>55000.000000000007</v>
          </cell>
          <cell r="AZ428">
            <v>50600000.000000007</v>
          </cell>
          <cell r="BA428">
            <v>1.1000000000000001</v>
          </cell>
          <cell r="BB428">
            <v>50000</v>
          </cell>
          <cell r="BC428">
            <v>50000</v>
          </cell>
          <cell r="BD428">
            <v>55000.000000000007</v>
          </cell>
          <cell r="BE428">
            <v>50600000.000000007</v>
          </cell>
          <cell r="BF428">
            <v>1.1000000000000001</v>
          </cell>
          <cell r="BG428">
            <v>50000</v>
          </cell>
          <cell r="BH428">
            <v>50000</v>
          </cell>
          <cell r="BI428">
            <v>55000.000000000007</v>
          </cell>
          <cell r="BJ428">
            <v>50600000.000000007</v>
          </cell>
          <cell r="BK428">
            <v>1.45</v>
          </cell>
          <cell r="BL428">
            <v>50000</v>
          </cell>
          <cell r="BM428">
            <v>50000</v>
          </cell>
          <cell r="BN428">
            <v>72500</v>
          </cell>
          <cell r="BO428">
            <v>67062500</v>
          </cell>
          <cell r="BP428">
            <v>1.45</v>
          </cell>
          <cell r="BQ428">
            <v>50000</v>
          </cell>
          <cell r="BR428">
            <v>50000</v>
          </cell>
          <cell r="BS428">
            <v>72500</v>
          </cell>
          <cell r="BT428">
            <v>67062500</v>
          </cell>
          <cell r="BU428">
            <v>1.45</v>
          </cell>
          <cell r="BV428">
            <v>50000</v>
          </cell>
          <cell r="BW428">
            <v>50000</v>
          </cell>
          <cell r="BX428">
            <v>72500</v>
          </cell>
          <cell r="BY428">
            <v>67062500</v>
          </cell>
          <cell r="BZ428">
            <v>364950</v>
          </cell>
          <cell r="CA428">
            <v>364950</v>
          </cell>
          <cell r="CB428">
            <v>641289.30000000005</v>
          </cell>
          <cell r="CC428">
            <v>448994413.65442872</v>
          </cell>
        </row>
        <row r="429">
          <cell r="A429" t="str">
            <v>LG CN</v>
          </cell>
          <cell r="B429" t="str">
            <v>CN</v>
          </cell>
          <cell r="C429" t="str">
            <v>각형</v>
          </cell>
          <cell r="D429" t="str">
            <v>Cell</v>
          </cell>
          <cell r="E429" t="str">
            <v>423450</v>
          </cell>
          <cell r="F429" t="str">
            <v>423450C1(H/P)</v>
          </cell>
          <cell r="G429" t="str">
            <v>423450C1(H/P)</v>
          </cell>
          <cell r="H429" t="str">
            <v>Philips</v>
          </cell>
          <cell r="I429" t="str">
            <v>Xwoda</v>
          </cell>
          <cell r="J429" t="str">
            <v>중국로컬</v>
          </cell>
          <cell r="K429" t="str">
            <v>USD</v>
          </cell>
          <cell r="L429" t="str">
            <v>중국로칼</v>
          </cell>
          <cell r="M429" t="str">
            <v>정유엽</v>
          </cell>
          <cell r="N429">
            <v>1</v>
          </cell>
          <cell r="O429" t="str">
            <v>휴대폰</v>
          </cell>
          <cell r="P429" t="str">
            <v>연결기준</v>
          </cell>
          <cell r="Q429" t="str">
            <v>로컬</v>
          </cell>
          <cell r="S429">
            <v>0</v>
          </cell>
          <cell r="X429">
            <v>0</v>
          </cell>
          <cell r="AC429">
            <v>0</v>
          </cell>
          <cell r="AH429">
            <v>0</v>
          </cell>
          <cell r="AM429">
            <v>0</v>
          </cell>
          <cell r="AR429">
            <v>0</v>
          </cell>
          <cell r="AT429">
            <v>0</v>
          </cell>
          <cell r="AU429">
            <v>0</v>
          </cell>
          <cell r="AW429">
            <v>0</v>
          </cell>
          <cell r="AY429">
            <v>0</v>
          </cell>
          <cell r="AZ429">
            <v>0</v>
          </cell>
          <cell r="BB429">
            <v>0</v>
          </cell>
          <cell r="BD429">
            <v>0</v>
          </cell>
          <cell r="BE429">
            <v>0</v>
          </cell>
          <cell r="BF429">
            <v>1.6</v>
          </cell>
          <cell r="BG429">
            <v>100000</v>
          </cell>
          <cell r="BH429">
            <v>100000</v>
          </cell>
          <cell r="BI429">
            <v>160000</v>
          </cell>
          <cell r="BJ429">
            <v>147200000</v>
          </cell>
          <cell r="BK429">
            <v>1.6</v>
          </cell>
          <cell r="BL429">
            <v>0</v>
          </cell>
          <cell r="BN429">
            <v>0</v>
          </cell>
          <cell r="BO429">
            <v>0</v>
          </cell>
          <cell r="BP429">
            <v>1.6</v>
          </cell>
          <cell r="BQ429">
            <v>0</v>
          </cell>
          <cell r="BS429">
            <v>0</v>
          </cell>
          <cell r="BT429">
            <v>0</v>
          </cell>
          <cell r="BU429">
            <v>1.6</v>
          </cell>
          <cell r="BV429">
            <v>0</v>
          </cell>
          <cell r="BX429">
            <v>0</v>
          </cell>
          <cell r="BY429">
            <v>0</v>
          </cell>
          <cell r="BZ429">
            <v>100000</v>
          </cell>
          <cell r="CA429">
            <v>100000</v>
          </cell>
          <cell r="CB429">
            <v>160000</v>
          </cell>
          <cell r="CC429">
            <v>147200000</v>
          </cell>
        </row>
        <row r="430">
          <cell r="A430" t="str">
            <v>LG CN</v>
          </cell>
          <cell r="B430" t="str">
            <v>CN</v>
          </cell>
          <cell r="C430" t="str">
            <v>각형</v>
          </cell>
          <cell r="D430" t="str">
            <v>Cell</v>
          </cell>
          <cell r="E430" t="str">
            <v>523450</v>
          </cell>
          <cell r="F430" t="str">
            <v>523450B1(I/P)</v>
          </cell>
          <cell r="G430" t="str">
            <v>523450B1(I/P)</v>
          </cell>
          <cell r="H430" t="str">
            <v>Bird</v>
          </cell>
          <cell r="I430" t="str">
            <v>Desay</v>
          </cell>
          <cell r="J430" t="str">
            <v>중국로컬</v>
          </cell>
          <cell r="K430" t="str">
            <v>USD</v>
          </cell>
          <cell r="L430" t="str">
            <v>중국로칼</v>
          </cell>
          <cell r="M430" t="str">
            <v>정유엽</v>
          </cell>
          <cell r="N430">
            <v>1</v>
          </cell>
          <cell r="O430" t="str">
            <v>휴대폰</v>
          </cell>
          <cell r="P430" t="str">
            <v>연결기준</v>
          </cell>
          <cell r="Q430" t="str">
            <v>로컬</v>
          </cell>
          <cell r="S430">
            <v>0</v>
          </cell>
          <cell r="X430">
            <v>0</v>
          </cell>
          <cell r="AB430">
            <v>12.45</v>
          </cell>
          <cell r="AC430">
            <v>400</v>
          </cell>
          <cell r="AD430">
            <v>400</v>
          </cell>
          <cell r="AE430">
            <v>4980</v>
          </cell>
          <cell r="AF430">
            <v>605339.53608247428</v>
          </cell>
          <cell r="AH430">
            <v>0</v>
          </cell>
          <cell r="AM430">
            <v>0</v>
          </cell>
          <cell r="AR430">
            <v>0</v>
          </cell>
          <cell r="AT430">
            <v>0</v>
          </cell>
          <cell r="AU430">
            <v>0</v>
          </cell>
          <cell r="AW430">
            <v>0</v>
          </cell>
          <cell r="AY430">
            <v>0</v>
          </cell>
          <cell r="AZ430">
            <v>0</v>
          </cell>
          <cell r="BB430">
            <v>0</v>
          </cell>
          <cell r="BD430">
            <v>0</v>
          </cell>
          <cell r="BE430">
            <v>0</v>
          </cell>
          <cell r="BG430">
            <v>0</v>
          </cell>
          <cell r="BI430">
            <v>0</v>
          </cell>
          <cell r="BJ430">
            <v>0</v>
          </cell>
          <cell r="BL430">
            <v>0</v>
          </cell>
          <cell r="BN430">
            <v>0</v>
          </cell>
          <cell r="BO430">
            <v>0</v>
          </cell>
          <cell r="BQ430">
            <v>0</v>
          </cell>
          <cell r="BS430">
            <v>0</v>
          </cell>
          <cell r="BT430">
            <v>0</v>
          </cell>
          <cell r="BV430">
            <v>0</v>
          </cell>
          <cell r="BX430">
            <v>0</v>
          </cell>
          <cell r="BY430">
            <v>0</v>
          </cell>
          <cell r="BZ430">
            <v>400</v>
          </cell>
          <cell r="CA430">
            <v>400</v>
          </cell>
          <cell r="CB430">
            <v>4980</v>
          </cell>
          <cell r="CC430">
            <v>605339.53608247428</v>
          </cell>
        </row>
        <row r="431">
          <cell r="A431" t="str">
            <v>LG CN</v>
          </cell>
          <cell r="B431" t="str">
            <v>CN</v>
          </cell>
          <cell r="C431" t="str">
            <v>각형</v>
          </cell>
          <cell r="D431" t="str">
            <v>Cell</v>
          </cell>
          <cell r="E431" t="str">
            <v>523450</v>
          </cell>
          <cell r="F431" t="str">
            <v>523450C1(I/P)</v>
          </cell>
          <cell r="G431" t="str">
            <v>523450C1(I/P)</v>
          </cell>
          <cell r="H431" t="str">
            <v>Utstarcom</v>
          </cell>
          <cell r="I431" t="str">
            <v>Power logics</v>
          </cell>
          <cell r="J431" t="str">
            <v>중국로컬</v>
          </cell>
          <cell r="K431" t="str">
            <v>USD</v>
          </cell>
          <cell r="L431" t="str">
            <v>중국로칼</v>
          </cell>
          <cell r="M431" t="str">
            <v>정유엽</v>
          </cell>
          <cell r="N431">
            <v>1</v>
          </cell>
          <cell r="O431" t="str">
            <v>휴대폰</v>
          </cell>
          <cell r="P431" t="str">
            <v>연결기준</v>
          </cell>
          <cell r="Q431" t="str">
            <v>로컬</v>
          </cell>
          <cell r="S431">
            <v>0</v>
          </cell>
          <cell r="X431">
            <v>0</v>
          </cell>
          <cell r="AC431">
            <v>0</v>
          </cell>
          <cell r="AH431">
            <v>0</v>
          </cell>
          <cell r="AM431">
            <v>0</v>
          </cell>
          <cell r="AQ431">
            <v>1.5129999999999999</v>
          </cell>
          <cell r="AR431">
            <v>112000</v>
          </cell>
          <cell r="AS431">
            <v>112000</v>
          </cell>
          <cell r="AT431">
            <v>169456</v>
          </cell>
          <cell r="AU431">
            <v>156746800</v>
          </cell>
          <cell r="AV431">
            <v>1.5</v>
          </cell>
          <cell r="AW431">
            <v>150000</v>
          </cell>
          <cell r="AX431">
            <v>150000</v>
          </cell>
          <cell r="AY431">
            <v>225000</v>
          </cell>
          <cell r="AZ431">
            <v>207000000</v>
          </cell>
          <cell r="BA431">
            <v>1.5</v>
          </cell>
          <cell r="BB431">
            <v>180000</v>
          </cell>
          <cell r="BC431">
            <v>180000</v>
          </cell>
          <cell r="BD431">
            <v>270000</v>
          </cell>
          <cell r="BE431">
            <v>248400000</v>
          </cell>
          <cell r="BF431">
            <v>1.38</v>
          </cell>
          <cell r="BG431">
            <v>220000</v>
          </cell>
          <cell r="BH431">
            <v>220000</v>
          </cell>
          <cell r="BI431">
            <v>303600</v>
          </cell>
          <cell r="BJ431">
            <v>279312000</v>
          </cell>
          <cell r="BL431">
            <v>0</v>
          </cell>
          <cell r="BN431">
            <v>0</v>
          </cell>
          <cell r="BO431">
            <v>0</v>
          </cell>
          <cell r="BQ431">
            <v>0</v>
          </cell>
          <cell r="BS431">
            <v>0</v>
          </cell>
          <cell r="BT431">
            <v>0</v>
          </cell>
          <cell r="BV431">
            <v>0</v>
          </cell>
          <cell r="BX431">
            <v>0</v>
          </cell>
          <cell r="BY431">
            <v>0</v>
          </cell>
          <cell r="BZ431">
            <v>662000</v>
          </cell>
          <cell r="CA431">
            <v>662000</v>
          </cell>
          <cell r="CB431">
            <v>968056</v>
          </cell>
          <cell r="CC431">
            <v>891458800</v>
          </cell>
        </row>
        <row r="432">
          <cell r="A432" t="str">
            <v>LG CN</v>
          </cell>
          <cell r="B432" t="str">
            <v>CN</v>
          </cell>
          <cell r="C432" t="str">
            <v>각형</v>
          </cell>
          <cell r="D432" t="str">
            <v>Cell</v>
          </cell>
          <cell r="E432" t="str">
            <v>523450</v>
          </cell>
          <cell r="F432" t="str">
            <v>523450B1(H/P)</v>
          </cell>
          <cell r="G432" t="str">
            <v>523450B1(H/P)</v>
          </cell>
          <cell r="H432" t="str">
            <v>China effort</v>
          </cell>
          <cell r="I432" t="str">
            <v>China effort</v>
          </cell>
          <cell r="J432" t="str">
            <v>중국로컬</v>
          </cell>
          <cell r="K432" t="str">
            <v>USD</v>
          </cell>
          <cell r="L432" t="str">
            <v>중국로칼</v>
          </cell>
          <cell r="M432" t="str">
            <v>정유엽</v>
          </cell>
          <cell r="N432">
            <v>1</v>
          </cell>
          <cell r="O432" t="str">
            <v>기타</v>
          </cell>
          <cell r="P432" t="str">
            <v>연결기준</v>
          </cell>
          <cell r="Q432" t="str">
            <v>로컬</v>
          </cell>
          <cell r="S432">
            <v>0</v>
          </cell>
          <cell r="X432">
            <v>0</v>
          </cell>
          <cell r="AC432">
            <v>0</v>
          </cell>
          <cell r="AG432">
            <v>0.6</v>
          </cell>
          <cell r="AH432">
            <v>82000</v>
          </cell>
          <cell r="AI432">
            <v>82000</v>
          </cell>
          <cell r="AJ432">
            <v>49200</v>
          </cell>
          <cell r="AK432">
            <v>45829800</v>
          </cell>
          <cell r="AM432">
            <v>0</v>
          </cell>
          <cell r="AR432">
            <v>0</v>
          </cell>
          <cell r="AT432">
            <v>0</v>
          </cell>
          <cell r="AU432">
            <v>0</v>
          </cell>
          <cell r="AW432">
            <v>0</v>
          </cell>
          <cell r="AY432">
            <v>0</v>
          </cell>
          <cell r="AZ432">
            <v>0</v>
          </cell>
          <cell r="BB432">
            <v>0</v>
          </cell>
          <cell r="BD432">
            <v>0</v>
          </cell>
          <cell r="BE432">
            <v>0</v>
          </cell>
          <cell r="BG432">
            <v>0</v>
          </cell>
          <cell r="BI432">
            <v>0</v>
          </cell>
          <cell r="BJ432">
            <v>0</v>
          </cell>
          <cell r="BL432">
            <v>0</v>
          </cell>
          <cell r="BN432">
            <v>0</v>
          </cell>
          <cell r="BO432">
            <v>0</v>
          </cell>
          <cell r="BQ432">
            <v>0</v>
          </cell>
          <cell r="BS432">
            <v>0</v>
          </cell>
          <cell r="BT432">
            <v>0</v>
          </cell>
          <cell r="BV432">
            <v>0</v>
          </cell>
          <cell r="BX432">
            <v>0</v>
          </cell>
          <cell r="BY432">
            <v>0</v>
          </cell>
          <cell r="BZ432">
            <v>82000</v>
          </cell>
          <cell r="CA432">
            <v>82000</v>
          </cell>
          <cell r="CB432">
            <v>49200</v>
          </cell>
          <cell r="CC432">
            <v>45829800</v>
          </cell>
        </row>
        <row r="433">
          <cell r="A433" t="str">
            <v>LG CN</v>
          </cell>
          <cell r="B433" t="str">
            <v>CN</v>
          </cell>
          <cell r="C433" t="str">
            <v>각형</v>
          </cell>
          <cell r="D433" t="str">
            <v>Cell</v>
          </cell>
          <cell r="E433" t="str">
            <v>523450</v>
          </cell>
          <cell r="F433" t="str">
            <v>523450B1(H/P)</v>
          </cell>
          <cell r="G433" t="str">
            <v>523450B1(H/P)</v>
          </cell>
          <cell r="H433" t="str">
            <v>Philips</v>
          </cell>
          <cell r="I433" t="str">
            <v>Xwoda</v>
          </cell>
          <cell r="J433" t="str">
            <v>중국로컬</v>
          </cell>
          <cell r="K433" t="str">
            <v>USD</v>
          </cell>
          <cell r="L433" t="str">
            <v>중국로칼</v>
          </cell>
          <cell r="M433" t="str">
            <v>정유엽</v>
          </cell>
          <cell r="N433">
            <v>1</v>
          </cell>
          <cell r="O433" t="str">
            <v>휴대폰</v>
          </cell>
          <cell r="P433" t="str">
            <v>연결기준</v>
          </cell>
          <cell r="Q433" t="str">
            <v>로컬</v>
          </cell>
          <cell r="S433">
            <v>0</v>
          </cell>
          <cell r="X433">
            <v>0</v>
          </cell>
          <cell r="AC433">
            <v>0</v>
          </cell>
          <cell r="AH433">
            <v>0</v>
          </cell>
          <cell r="AM433">
            <v>0</v>
          </cell>
          <cell r="AR433">
            <v>0</v>
          </cell>
          <cell r="AT433">
            <v>0</v>
          </cell>
          <cell r="AU433">
            <v>0</v>
          </cell>
          <cell r="AW433">
            <v>0</v>
          </cell>
          <cell r="AY433">
            <v>0</v>
          </cell>
          <cell r="AZ433">
            <v>0</v>
          </cell>
          <cell r="BB433">
            <v>0</v>
          </cell>
          <cell r="BD433">
            <v>0</v>
          </cell>
          <cell r="BE433">
            <v>0</v>
          </cell>
          <cell r="BG433">
            <v>0</v>
          </cell>
          <cell r="BI433">
            <v>0</v>
          </cell>
          <cell r="BJ433">
            <v>0</v>
          </cell>
          <cell r="BL433">
            <v>0</v>
          </cell>
          <cell r="BN433">
            <v>0</v>
          </cell>
          <cell r="BO433">
            <v>0</v>
          </cell>
          <cell r="BQ433">
            <v>0</v>
          </cell>
          <cell r="BS433">
            <v>0</v>
          </cell>
          <cell r="BT433">
            <v>0</v>
          </cell>
          <cell r="BV433">
            <v>0</v>
          </cell>
          <cell r="BX433">
            <v>0</v>
          </cell>
          <cell r="BY433">
            <v>0</v>
          </cell>
          <cell r="BZ433">
            <v>0</v>
          </cell>
          <cell r="CA433">
            <v>0</v>
          </cell>
          <cell r="CB433">
            <v>0</v>
          </cell>
          <cell r="CC433">
            <v>0</v>
          </cell>
        </row>
        <row r="434">
          <cell r="A434" t="str">
            <v>LG CN</v>
          </cell>
          <cell r="B434" t="str">
            <v>CN</v>
          </cell>
          <cell r="C434" t="str">
            <v>각형</v>
          </cell>
          <cell r="D434" t="str">
            <v>Cell</v>
          </cell>
          <cell r="E434" t="str">
            <v>523450</v>
          </cell>
          <cell r="F434" t="str">
            <v>523450B1(H/P)</v>
          </cell>
          <cell r="G434" t="str">
            <v>523450B1(H/P)</v>
          </cell>
          <cell r="H434" t="str">
            <v>Power Logic</v>
          </cell>
          <cell r="I434" t="str">
            <v>Fujia</v>
          </cell>
          <cell r="J434" t="str">
            <v>중국로컬</v>
          </cell>
          <cell r="K434" t="str">
            <v>USD</v>
          </cell>
          <cell r="L434" t="str">
            <v>중국로칼</v>
          </cell>
          <cell r="M434" t="str">
            <v>정유엽</v>
          </cell>
          <cell r="N434">
            <v>1</v>
          </cell>
          <cell r="O434" t="str">
            <v>휴대폰</v>
          </cell>
          <cell r="P434" t="str">
            <v>연결기준</v>
          </cell>
          <cell r="Q434" t="str">
            <v>로컬</v>
          </cell>
          <cell r="R434">
            <v>10.79</v>
          </cell>
          <cell r="S434">
            <v>500</v>
          </cell>
          <cell r="T434">
            <v>500</v>
          </cell>
          <cell r="U434">
            <v>5395</v>
          </cell>
          <cell r="V434">
            <v>648480.38510911423</v>
          </cell>
          <cell r="X434">
            <v>0</v>
          </cell>
          <cell r="AB434">
            <v>10.79</v>
          </cell>
          <cell r="AC434">
            <v>500</v>
          </cell>
          <cell r="AD434">
            <v>500</v>
          </cell>
          <cell r="AE434">
            <v>5395</v>
          </cell>
          <cell r="AF434">
            <v>655784.49742268038</v>
          </cell>
          <cell r="AH434">
            <v>0</v>
          </cell>
          <cell r="AM434">
            <v>0</v>
          </cell>
          <cell r="AR434">
            <v>0</v>
          </cell>
          <cell r="AT434">
            <v>0</v>
          </cell>
          <cell r="AU434">
            <v>0</v>
          </cell>
          <cell r="AW434">
            <v>0</v>
          </cell>
          <cell r="AY434">
            <v>0</v>
          </cell>
          <cell r="AZ434">
            <v>0</v>
          </cell>
          <cell r="BB434">
            <v>0</v>
          </cell>
          <cell r="BD434">
            <v>0</v>
          </cell>
          <cell r="BE434">
            <v>0</v>
          </cell>
          <cell r="BG434">
            <v>0</v>
          </cell>
          <cell r="BI434">
            <v>0</v>
          </cell>
          <cell r="BJ434">
            <v>0</v>
          </cell>
          <cell r="BL434">
            <v>0</v>
          </cell>
          <cell r="BN434">
            <v>0</v>
          </cell>
          <cell r="BO434">
            <v>0</v>
          </cell>
          <cell r="BQ434">
            <v>0</v>
          </cell>
          <cell r="BS434">
            <v>0</v>
          </cell>
          <cell r="BT434">
            <v>0</v>
          </cell>
          <cell r="BV434">
            <v>0</v>
          </cell>
          <cell r="BX434">
            <v>0</v>
          </cell>
          <cell r="BY434">
            <v>0</v>
          </cell>
          <cell r="BZ434">
            <v>1000</v>
          </cell>
          <cell r="CA434">
            <v>1000</v>
          </cell>
          <cell r="CB434">
            <v>10790</v>
          </cell>
          <cell r="CC434">
            <v>1304264.8825317947</v>
          </cell>
        </row>
        <row r="435">
          <cell r="A435" t="str">
            <v>LG CN</v>
          </cell>
          <cell r="B435" t="str">
            <v>CN</v>
          </cell>
          <cell r="C435" t="str">
            <v>각형</v>
          </cell>
          <cell r="D435" t="str">
            <v>Cell</v>
          </cell>
          <cell r="E435" t="str">
            <v>523450</v>
          </cell>
          <cell r="F435" t="str">
            <v>523450B1(I/P)</v>
          </cell>
          <cell r="G435" t="str">
            <v>523450B1(I/P)</v>
          </cell>
          <cell r="H435" t="str">
            <v>Utstarcom</v>
          </cell>
          <cell r="I435" t="str">
            <v>Scud</v>
          </cell>
          <cell r="J435" t="str">
            <v>중국로컬</v>
          </cell>
          <cell r="K435" t="str">
            <v>USD</v>
          </cell>
          <cell r="L435" t="str">
            <v>중국로칼</v>
          </cell>
          <cell r="M435" t="str">
            <v>정유엽</v>
          </cell>
          <cell r="N435">
            <v>1</v>
          </cell>
          <cell r="O435" t="str">
            <v>휴대폰</v>
          </cell>
          <cell r="P435" t="str">
            <v>연결기준</v>
          </cell>
          <cell r="Q435" t="str">
            <v>로컬</v>
          </cell>
          <cell r="R435">
            <v>11.454000000000001</v>
          </cell>
          <cell r="S435">
            <v>450000</v>
          </cell>
          <cell r="T435">
            <v>450000</v>
          </cell>
          <cell r="U435">
            <v>5154300</v>
          </cell>
          <cell r="V435">
            <v>647200776</v>
          </cell>
          <cell r="W435">
            <v>11.454002425712552</v>
          </cell>
          <cell r="X435">
            <v>164900</v>
          </cell>
          <cell r="Y435">
            <v>164900</v>
          </cell>
          <cell r="Z435">
            <v>1888765</v>
          </cell>
          <cell r="AA435">
            <v>228257202</v>
          </cell>
          <cell r="AB435">
            <v>11.454000000000001</v>
          </cell>
          <cell r="AC435">
            <v>225000</v>
          </cell>
          <cell r="AD435">
            <v>225000</v>
          </cell>
          <cell r="AE435">
            <v>2577150</v>
          </cell>
          <cell r="AF435">
            <v>313263210</v>
          </cell>
          <cell r="AG435">
            <v>13.8</v>
          </cell>
          <cell r="AH435">
            <v>255000</v>
          </cell>
          <cell r="AI435">
            <v>255000</v>
          </cell>
          <cell r="AJ435">
            <v>3519000</v>
          </cell>
          <cell r="AK435">
            <v>424250640</v>
          </cell>
          <cell r="AL435">
            <v>13.8</v>
          </cell>
          <cell r="AM435">
            <v>95000</v>
          </cell>
          <cell r="AN435">
            <v>95000</v>
          </cell>
          <cell r="AO435">
            <v>1311000</v>
          </cell>
          <cell r="AP435">
            <v>131478748</v>
          </cell>
          <cell r="AQ435">
            <v>1.53</v>
          </cell>
          <cell r="AR435">
            <v>22000</v>
          </cell>
          <cell r="AS435">
            <v>22000</v>
          </cell>
          <cell r="AT435">
            <v>33660</v>
          </cell>
          <cell r="AU435">
            <v>31135500</v>
          </cell>
          <cell r="AW435">
            <v>0</v>
          </cell>
          <cell r="AY435">
            <v>0</v>
          </cell>
          <cell r="AZ435">
            <v>0</v>
          </cell>
          <cell r="BB435">
            <v>0</v>
          </cell>
          <cell r="BD435">
            <v>0</v>
          </cell>
          <cell r="BE435">
            <v>0</v>
          </cell>
          <cell r="BG435">
            <v>0</v>
          </cell>
          <cell r="BI435">
            <v>0</v>
          </cell>
          <cell r="BJ435">
            <v>0</v>
          </cell>
          <cell r="BL435">
            <v>0</v>
          </cell>
          <cell r="BN435">
            <v>0</v>
          </cell>
          <cell r="BO435">
            <v>0</v>
          </cell>
          <cell r="BQ435">
            <v>0</v>
          </cell>
          <cell r="BS435">
            <v>0</v>
          </cell>
          <cell r="BT435">
            <v>0</v>
          </cell>
          <cell r="BV435">
            <v>0</v>
          </cell>
          <cell r="BX435">
            <v>0</v>
          </cell>
          <cell r="BY435">
            <v>0</v>
          </cell>
          <cell r="BZ435">
            <v>1211900</v>
          </cell>
          <cell r="CA435">
            <v>1211900</v>
          </cell>
          <cell r="CB435">
            <v>14483875</v>
          </cell>
          <cell r="CC435">
            <v>1775586076</v>
          </cell>
        </row>
        <row r="436">
          <cell r="A436" t="str">
            <v>LG CN</v>
          </cell>
          <cell r="B436" t="str">
            <v>CN</v>
          </cell>
          <cell r="C436" t="str">
            <v>각형</v>
          </cell>
          <cell r="D436" t="str">
            <v>Cell</v>
          </cell>
          <cell r="E436" t="str">
            <v>523450</v>
          </cell>
          <cell r="F436" t="str">
            <v>523450C1(I/P)</v>
          </cell>
          <cell r="G436" t="str">
            <v>523450C1(I/P)</v>
          </cell>
          <cell r="H436" t="str">
            <v>Utstarcom</v>
          </cell>
          <cell r="I436" t="str">
            <v>Scud</v>
          </cell>
          <cell r="J436" t="str">
            <v>중국로컬</v>
          </cell>
          <cell r="K436" t="str">
            <v>USD</v>
          </cell>
          <cell r="L436" t="str">
            <v>중국로칼</v>
          </cell>
          <cell r="M436" t="str">
            <v>정유엽</v>
          </cell>
          <cell r="N436">
            <v>1</v>
          </cell>
          <cell r="O436" t="str">
            <v>휴대폰</v>
          </cell>
          <cell r="P436" t="str">
            <v>연결기준</v>
          </cell>
          <cell r="Q436" t="str">
            <v>로컬</v>
          </cell>
          <cell r="S436">
            <v>0</v>
          </cell>
          <cell r="X436">
            <v>0</v>
          </cell>
          <cell r="AC436">
            <v>0</v>
          </cell>
          <cell r="AG436">
            <v>13.5</v>
          </cell>
          <cell r="AH436">
            <v>10000</v>
          </cell>
          <cell r="AI436">
            <v>10000</v>
          </cell>
          <cell r="AJ436">
            <v>135000</v>
          </cell>
          <cell r="AK436">
            <v>16275600</v>
          </cell>
          <cell r="AL436">
            <v>13.676600333300657</v>
          </cell>
          <cell r="AM436">
            <v>102010</v>
          </cell>
          <cell r="AN436">
            <v>102010</v>
          </cell>
          <cell r="AO436">
            <v>1395150</v>
          </cell>
          <cell r="AP436">
            <v>139918058.83499998</v>
          </cell>
          <cell r="AR436">
            <v>0</v>
          </cell>
          <cell r="AT436">
            <v>0</v>
          </cell>
          <cell r="AU436">
            <v>0</v>
          </cell>
          <cell r="AW436">
            <v>0</v>
          </cell>
          <cell r="AY436">
            <v>0</v>
          </cell>
          <cell r="AZ436">
            <v>0</v>
          </cell>
          <cell r="BB436">
            <v>0</v>
          </cell>
          <cell r="BD436">
            <v>0</v>
          </cell>
          <cell r="BE436">
            <v>0</v>
          </cell>
          <cell r="BG436">
            <v>0</v>
          </cell>
          <cell r="BI436">
            <v>0</v>
          </cell>
          <cell r="BJ436">
            <v>0</v>
          </cell>
          <cell r="BK436">
            <v>1.47</v>
          </cell>
          <cell r="BL436">
            <v>250000</v>
          </cell>
          <cell r="BM436">
            <v>250000</v>
          </cell>
          <cell r="BN436">
            <v>367500</v>
          </cell>
          <cell r="BO436">
            <v>339937500</v>
          </cell>
          <cell r="BP436">
            <v>1.47</v>
          </cell>
          <cell r="BQ436">
            <v>250000</v>
          </cell>
          <cell r="BR436">
            <v>250000</v>
          </cell>
          <cell r="BS436">
            <v>367500</v>
          </cell>
          <cell r="BT436">
            <v>339937500</v>
          </cell>
          <cell r="BU436">
            <v>1.47</v>
          </cell>
          <cell r="BV436">
            <v>250000</v>
          </cell>
          <cell r="BW436">
            <v>250000</v>
          </cell>
          <cell r="BX436">
            <v>367500</v>
          </cell>
          <cell r="BY436">
            <v>339937500</v>
          </cell>
          <cell r="BZ436">
            <v>862010</v>
          </cell>
          <cell r="CA436">
            <v>862010</v>
          </cell>
          <cell r="CB436">
            <v>2632650</v>
          </cell>
          <cell r="CC436">
            <v>1176006158.835</v>
          </cell>
        </row>
        <row r="437">
          <cell r="A437" t="str">
            <v>LG CN</v>
          </cell>
          <cell r="B437" t="str">
            <v>CN</v>
          </cell>
          <cell r="C437" t="str">
            <v>각형</v>
          </cell>
          <cell r="D437" t="str">
            <v>Cell</v>
          </cell>
          <cell r="E437" t="str">
            <v>523450</v>
          </cell>
          <cell r="F437" t="str">
            <v>523450B1(H/P)</v>
          </cell>
          <cell r="G437" t="str">
            <v>523450B1(H/P)</v>
          </cell>
          <cell r="H437" t="str">
            <v>AWG</v>
          </cell>
          <cell r="I437" t="str">
            <v>China effort</v>
          </cell>
          <cell r="J437" t="str">
            <v>중국로컬</v>
          </cell>
          <cell r="K437" t="str">
            <v>USD</v>
          </cell>
          <cell r="L437" t="str">
            <v>중국로칼</v>
          </cell>
          <cell r="M437" t="str">
            <v>정유엽</v>
          </cell>
          <cell r="N437">
            <v>1</v>
          </cell>
          <cell r="O437" t="str">
            <v>휴대폰</v>
          </cell>
          <cell r="P437" t="str">
            <v>연결기준</v>
          </cell>
          <cell r="Q437" t="str">
            <v>로컬</v>
          </cell>
          <cell r="S437">
            <v>0</v>
          </cell>
          <cell r="X437">
            <v>0</v>
          </cell>
          <cell r="AB437">
            <v>13.695</v>
          </cell>
          <cell r="AC437">
            <v>500</v>
          </cell>
          <cell r="AD437">
            <v>500</v>
          </cell>
          <cell r="AE437">
            <v>6847.5</v>
          </cell>
          <cell r="AF437">
            <v>832341.86211340211</v>
          </cell>
          <cell r="AH437">
            <v>0</v>
          </cell>
          <cell r="AM437">
            <v>0</v>
          </cell>
          <cell r="AR437">
            <v>0</v>
          </cell>
          <cell r="AT437">
            <v>0</v>
          </cell>
          <cell r="AU437">
            <v>0</v>
          </cell>
          <cell r="AW437">
            <v>0</v>
          </cell>
          <cell r="AY437">
            <v>0</v>
          </cell>
          <cell r="AZ437">
            <v>0</v>
          </cell>
          <cell r="BB437">
            <v>0</v>
          </cell>
          <cell r="BD437">
            <v>0</v>
          </cell>
          <cell r="BE437">
            <v>0</v>
          </cell>
          <cell r="BG437">
            <v>0</v>
          </cell>
          <cell r="BI437">
            <v>0</v>
          </cell>
          <cell r="BJ437">
            <v>0</v>
          </cell>
          <cell r="BL437">
            <v>0</v>
          </cell>
          <cell r="BN437">
            <v>0</v>
          </cell>
          <cell r="BO437">
            <v>0</v>
          </cell>
          <cell r="BQ437">
            <v>0</v>
          </cell>
          <cell r="BS437">
            <v>0</v>
          </cell>
          <cell r="BT437">
            <v>0</v>
          </cell>
          <cell r="BV437">
            <v>0</v>
          </cell>
          <cell r="BX437">
            <v>0</v>
          </cell>
          <cell r="BY437">
            <v>0</v>
          </cell>
          <cell r="BZ437">
            <v>500</v>
          </cell>
          <cell r="CA437">
            <v>500</v>
          </cell>
          <cell r="CB437">
            <v>6847.5</v>
          </cell>
          <cell r="CC437">
            <v>832341.86211340211</v>
          </cell>
        </row>
        <row r="438">
          <cell r="A438" t="str">
            <v>LG CN</v>
          </cell>
          <cell r="B438" t="str">
            <v>CN</v>
          </cell>
          <cell r="C438" t="str">
            <v>각형</v>
          </cell>
          <cell r="D438" t="str">
            <v>Cell</v>
          </cell>
          <cell r="E438" t="str">
            <v>523450</v>
          </cell>
          <cell r="F438" t="str">
            <v>523450C1(I/P)</v>
          </cell>
          <cell r="G438" t="str">
            <v>523450C1(I/P)</v>
          </cell>
          <cell r="H438" t="str">
            <v>Lenovo</v>
          </cell>
          <cell r="I438" t="str">
            <v>TWS</v>
          </cell>
          <cell r="J438" t="str">
            <v>중국로컬</v>
          </cell>
          <cell r="K438" t="str">
            <v>USD</v>
          </cell>
          <cell r="L438" t="str">
            <v>중국로칼</v>
          </cell>
          <cell r="M438" t="str">
            <v>정유엽</v>
          </cell>
          <cell r="N438">
            <v>1</v>
          </cell>
          <cell r="O438" t="str">
            <v>휴대폰</v>
          </cell>
          <cell r="P438" t="str">
            <v>연결기준</v>
          </cell>
          <cell r="Q438" t="str">
            <v>로컬</v>
          </cell>
          <cell r="S438">
            <v>0</v>
          </cell>
          <cell r="X438">
            <v>0</v>
          </cell>
          <cell r="AC438">
            <v>0</v>
          </cell>
          <cell r="AH438">
            <v>0</v>
          </cell>
          <cell r="AM438">
            <v>0</v>
          </cell>
          <cell r="AR438">
            <v>0</v>
          </cell>
          <cell r="AT438">
            <v>0</v>
          </cell>
          <cell r="AU438">
            <v>0</v>
          </cell>
          <cell r="AV438">
            <v>1.35</v>
          </cell>
          <cell r="AW438">
            <v>30000</v>
          </cell>
          <cell r="AX438">
            <v>30000</v>
          </cell>
          <cell r="AY438">
            <v>40500</v>
          </cell>
          <cell r="AZ438">
            <v>37260000</v>
          </cell>
          <cell r="BA438">
            <v>1.35</v>
          </cell>
          <cell r="BB438">
            <v>50000</v>
          </cell>
          <cell r="BC438">
            <v>50000</v>
          </cell>
          <cell r="BD438">
            <v>67500</v>
          </cell>
          <cell r="BE438">
            <v>62100000</v>
          </cell>
          <cell r="BF438">
            <v>1.3</v>
          </cell>
          <cell r="BG438">
            <v>50000</v>
          </cell>
          <cell r="BH438">
            <v>50000</v>
          </cell>
          <cell r="BI438">
            <v>65000</v>
          </cell>
          <cell r="BJ438">
            <v>59800000</v>
          </cell>
          <cell r="BK438">
            <v>1.3</v>
          </cell>
          <cell r="BL438">
            <v>100000</v>
          </cell>
          <cell r="BM438">
            <v>100000</v>
          </cell>
          <cell r="BN438">
            <v>130000</v>
          </cell>
          <cell r="BO438">
            <v>120250000</v>
          </cell>
          <cell r="BP438">
            <v>1.3</v>
          </cell>
          <cell r="BQ438">
            <v>100000</v>
          </cell>
          <cell r="BR438">
            <v>100000</v>
          </cell>
          <cell r="BS438">
            <v>130000</v>
          </cell>
          <cell r="BT438">
            <v>120250000</v>
          </cell>
          <cell r="BU438">
            <v>1.3</v>
          </cell>
          <cell r="BV438">
            <v>100000</v>
          </cell>
          <cell r="BW438">
            <v>100000</v>
          </cell>
          <cell r="BX438">
            <v>130000</v>
          </cell>
          <cell r="BY438">
            <v>120250000</v>
          </cell>
          <cell r="BZ438">
            <v>430000</v>
          </cell>
          <cell r="CA438">
            <v>430000</v>
          </cell>
          <cell r="CB438">
            <v>563000</v>
          </cell>
          <cell r="CC438">
            <v>519910000</v>
          </cell>
        </row>
        <row r="439">
          <cell r="A439" t="str">
            <v>LG CN</v>
          </cell>
          <cell r="B439" t="str">
            <v>CN</v>
          </cell>
          <cell r="C439" t="str">
            <v>원통형</v>
          </cell>
          <cell r="D439" t="str">
            <v>Cell</v>
          </cell>
          <cell r="E439" t="str">
            <v>018650</v>
          </cell>
          <cell r="F439" t="str">
            <v>018650S2</v>
          </cell>
          <cell r="G439" t="str">
            <v>018650S2</v>
          </cell>
          <cell r="H439" t="str">
            <v>Unitedcells(GZ)</v>
          </cell>
          <cell r="I439" t="str">
            <v>Unitedcells(GZ)</v>
          </cell>
          <cell r="J439" t="str">
            <v>중국로컬</v>
          </cell>
          <cell r="K439" t="str">
            <v>USD</v>
          </cell>
          <cell r="L439" t="str">
            <v>중국로칼</v>
          </cell>
          <cell r="M439" t="str">
            <v>정유엽</v>
          </cell>
          <cell r="N439">
            <v>1</v>
          </cell>
          <cell r="O439" t="str">
            <v>기타</v>
          </cell>
          <cell r="P439" t="str">
            <v>연결기준</v>
          </cell>
          <cell r="Q439" t="str">
            <v>로컬</v>
          </cell>
          <cell r="S439">
            <v>0</v>
          </cell>
          <cell r="W439">
            <v>2.1</v>
          </cell>
          <cell r="X439">
            <v>10100</v>
          </cell>
          <cell r="Y439">
            <v>10100</v>
          </cell>
          <cell r="Z439">
            <v>21210</v>
          </cell>
          <cell r="AA439">
            <v>19874194.199999999</v>
          </cell>
          <cell r="AC439">
            <v>0</v>
          </cell>
          <cell r="AH439">
            <v>0</v>
          </cell>
          <cell r="AM439">
            <v>0</v>
          </cell>
          <cell r="AR439">
            <v>0</v>
          </cell>
          <cell r="AT439">
            <v>0</v>
          </cell>
          <cell r="AU439">
            <v>0</v>
          </cell>
          <cell r="AW439">
            <v>0</v>
          </cell>
          <cell r="AY439">
            <v>0</v>
          </cell>
          <cell r="AZ439">
            <v>0</v>
          </cell>
          <cell r="BB439">
            <v>0</v>
          </cell>
          <cell r="BD439">
            <v>0</v>
          </cell>
          <cell r="BE439">
            <v>0</v>
          </cell>
          <cell r="BG439">
            <v>0</v>
          </cell>
          <cell r="BI439">
            <v>0</v>
          </cell>
          <cell r="BJ439">
            <v>0</v>
          </cell>
          <cell r="BL439">
            <v>0</v>
          </cell>
          <cell r="BN439">
            <v>0</v>
          </cell>
          <cell r="BO439">
            <v>0</v>
          </cell>
          <cell r="BQ439">
            <v>0</v>
          </cell>
          <cell r="BS439">
            <v>0</v>
          </cell>
          <cell r="BT439">
            <v>0</v>
          </cell>
          <cell r="BV439">
            <v>0</v>
          </cell>
          <cell r="BX439">
            <v>0</v>
          </cell>
          <cell r="BY439">
            <v>0</v>
          </cell>
          <cell r="BZ439">
            <v>10100</v>
          </cell>
          <cell r="CA439">
            <v>10100</v>
          </cell>
          <cell r="CB439">
            <v>21210</v>
          </cell>
          <cell r="CC439">
            <v>19874194.199999999</v>
          </cell>
        </row>
        <row r="440">
          <cell r="A440" t="str">
            <v>LG CN</v>
          </cell>
          <cell r="B440" t="str">
            <v>CN</v>
          </cell>
          <cell r="C440" t="str">
            <v>원통형</v>
          </cell>
          <cell r="D440" t="str">
            <v>Cell</v>
          </cell>
          <cell r="E440" t="str">
            <v>018650</v>
          </cell>
          <cell r="F440" t="str">
            <v>018650S2</v>
          </cell>
          <cell r="G440" t="str">
            <v>018650S2</v>
          </cell>
          <cell r="H440" t="str">
            <v>Shinco</v>
          </cell>
          <cell r="I440" t="str">
            <v>Shinco</v>
          </cell>
          <cell r="J440" t="str">
            <v>중국로컬</v>
          </cell>
          <cell r="K440" t="str">
            <v>USD</v>
          </cell>
          <cell r="L440" t="str">
            <v>중국로칼</v>
          </cell>
          <cell r="M440" t="str">
            <v>정유엽</v>
          </cell>
          <cell r="N440">
            <v>1</v>
          </cell>
          <cell r="O440" t="str">
            <v>기타</v>
          </cell>
          <cell r="P440" t="str">
            <v>연결기준</v>
          </cell>
          <cell r="Q440" t="str">
            <v>로컬</v>
          </cell>
          <cell r="S440">
            <v>0</v>
          </cell>
          <cell r="X440">
            <v>0</v>
          </cell>
          <cell r="AC440">
            <v>0</v>
          </cell>
          <cell r="AH440">
            <v>0</v>
          </cell>
          <cell r="AM440">
            <v>0</v>
          </cell>
          <cell r="AR440">
            <v>0</v>
          </cell>
          <cell r="AT440">
            <v>0</v>
          </cell>
          <cell r="AU440">
            <v>0</v>
          </cell>
          <cell r="AW440">
            <v>0</v>
          </cell>
          <cell r="AY440">
            <v>0</v>
          </cell>
          <cell r="AZ440">
            <v>0</v>
          </cell>
          <cell r="BB440">
            <v>0</v>
          </cell>
          <cell r="BD440">
            <v>0</v>
          </cell>
          <cell r="BE440">
            <v>0</v>
          </cell>
          <cell r="BG440">
            <v>0</v>
          </cell>
          <cell r="BI440">
            <v>0</v>
          </cell>
          <cell r="BJ440">
            <v>0</v>
          </cell>
          <cell r="BL440">
            <v>0</v>
          </cell>
          <cell r="BN440">
            <v>0</v>
          </cell>
          <cell r="BO440">
            <v>0</v>
          </cell>
          <cell r="BQ440">
            <v>0</v>
          </cell>
          <cell r="BS440">
            <v>0</v>
          </cell>
          <cell r="BT440">
            <v>0</v>
          </cell>
          <cell r="BV440">
            <v>0</v>
          </cell>
          <cell r="BX440">
            <v>0</v>
          </cell>
          <cell r="BY440">
            <v>0</v>
          </cell>
          <cell r="BZ440">
            <v>0</v>
          </cell>
          <cell r="CA440">
            <v>0</v>
          </cell>
          <cell r="CB440">
            <v>0</v>
          </cell>
          <cell r="CC440">
            <v>0</v>
          </cell>
        </row>
        <row r="441">
          <cell r="A441" t="str">
            <v>LG CN</v>
          </cell>
          <cell r="B441" t="str">
            <v>CN</v>
          </cell>
          <cell r="C441" t="str">
            <v>원통형</v>
          </cell>
          <cell r="D441" t="str">
            <v>Cell</v>
          </cell>
          <cell r="E441" t="str">
            <v>018650</v>
          </cell>
          <cell r="F441" t="str">
            <v>018650S2</v>
          </cell>
          <cell r="G441" t="str">
            <v>018650S2</v>
          </cell>
          <cell r="H441" t="str">
            <v>Techpower</v>
          </cell>
          <cell r="I441" t="str">
            <v>Techpower</v>
          </cell>
          <cell r="J441" t="str">
            <v>중국로컬</v>
          </cell>
          <cell r="K441" t="str">
            <v>USD</v>
          </cell>
          <cell r="L441" t="str">
            <v>중국로칼</v>
          </cell>
          <cell r="M441" t="str">
            <v>정유엽</v>
          </cell>
          <cell r="N441">
            <v>1</v>
          </cell>
          <cell r="O441" t="str">
            <v>기타</v>
          </cell>
          <cell r="P441" t="str">
            <v>연결기준</v>
          </cell>
          <cell r="Q441" t="str">
            <v>로컬</v>
          </cell>
          <cell r="S441">
            <v>0</v>
          </cell>
          <cell r="X441">
            <v>0</v>
          </cell>
          <cell r="AC441">
            <v>0</v>
          </cell>
          <cell r="AH441">
            <v>0</v>
          </cell>
          <cell r="AM441">
            <v>0</v>
          </cell>
          <cell r="AQ441">
            <v>2.68</v>
          </cell>
          <cell r="AR441">
            <v>15000</v>
          </cell>
          <cell r="AS441">
            <v>15000</v>
          </cell>
          <cell r="AT441">
            <v>40200</v>
          </cell>
          <cell r="AU441">
            <v>37185000</v>
          </cell>
          <cell r="AW441">
            <v>0</v>
          </cell>
          <cell r="AY441">
            <v>0</v>
          </cell>
          <cell r="AZ441">
            <v>0</v>
          </cell>
          <cell r="BA441">
            <v>2.2000000000000002</v>
          </cell>
          <cell r="BB441">
            <v>0</v>
          </cell>
          <cell r="BD441">
            <v>0</v>
          </cell>
          <cell r="BE441">
            <v>0</v>
          </cell>
          <cell r="BG441">
            <v>0</v>
          </cell>
          <cell r="BI441">
            <v>0</v>
          </cell>
          <cell r="BJ441">
            <v>0</v>
          </cell>
          <cell r="BL441">
            <v>0</v>
          </cell>
          <cell r="BN441">
            <v>0</v>
          </cell>
          <cell r="BO441">
            <v>0</v>
          </cell>
          <cell r="BQ441">
            <v>0</v>
          </cell>
          <cell r="BS441">
            <v>0</v>
          </cell>
          <cell r="BT441">
            <v>0</v>
          </cell>
          <cell r="BV441">
            <v>0</v>
          </cell>
          <cell r="BX441">
            <v>0</v>
          </cell>
          <cell r="BY441">
            <v>0</v>
          </cell>
          <cell r="BZ441">
            <v>15000</v>
          </cell>
          <cell r="CA441">
            <v>15000</v>
          </cell>
          <cell r="CB441">
            <v>40200</v>
          </cell>
          <cell r="CC441">
            <v>37185000</v>
          </cell>
        </row>
        <row r="442">
          <cell r="A442" t="str">
            <v>LG CN</v>
          </cell>
          <cell r="B442" t="str">
            <v>CN</v>
          </cell>
          <cell r="C442" t="str">
            <v>원통형</v>
          </cell>
          <cell r="D442" t="str">
            <v>Cell</v>
          </cell>
          <cell r="E442" t="str">
            <v>018650</v>
          </cell>
          <cell r="F442" t="str">
            <v>018650S2</v>
          </cell>
          <cell r="G442" t="str">
            <v>018650S2</v>
          </cell>
          <cell r="H442" t="str">
            <v>TWS(GZ)</v>
          </cell>
          <cell r="I442" t="str">
            <v>TWS(GZ)</v>
          </cell>
          <cell r="J442" t="str">
            <v>중국로컬</v>
          </cell>
          <cell r="K442" t="str">
            <v>USD</v>
          </cell>
          <cell r="L442" t="str">
            <v>중국로칼</v>
          </cell>
          <cell r="M442" t="str">
            <v>정유엽</v>
          </cell>
          <cell r="N442">
            <v>1</v>
          </cell>
          <cell r="O442" t="str">
            <v>기타</v>
          </cell>
          <cell r="P442" t="str">
            <v>연결기준</v>
          </cell>
          <cell r="Q442" t="str">
            <v>로컬</v>
          </cell>
          <cell r="S442">
            <v>0</v>
          </cell>
          <cell r="X442">
            <v>0</v>
          </cell>
          <cell r="AC442">
            <v>0</v>
          </cell>
          <cell r="AH442">
            <v>0</v>
          </cell>
          <cell r="AM442">
            <v>0</v>
          </cell>
          <cell r="AR442">
            <v>0</v>
          </cell>
          <cell r="AT442">
            <v>0</v>
          </cell>
          <cell r="AU442">
            <v>0</v>
          </cell>
          <cell r="AW442">
            <v>0</v>
          </cell>
          <cell r="AY442">
            <v>0</v>
          </cell>
          <cell r="AZ442">
            <v>0</v>
          </cell>
          <cell r="BB442">
            <v>0</v>
          </cell>
          <cell r="BD442">
            <v>0</v>
          </cell>
          <cell r="BE442">
            <v>0</v>
          </cell>
          <cell r="BG442">
            <v>0</v>
          </cell>
          <cell r="BI442">
            <v>0</v>
          </cell>
          <cell r="BJ442">
            <v>0</v>
          </cell>
          <cell r="BL442">
            <v>0</v>
          </cell>
          <cell r="BN442">
            <v>0</v>
          </cell>
          <cell r="BO442">
            <v>0</v>
          </cell>
          <cell r="BQ442">
            <v>0</v>
          </cell>
          <cell r="BS442">
            <v>0</v>
          </cell>
          <cell r="BT442">
            <v>0</v>
          </cell>
          <cell r="BV442">
            <v>0</v>
          </cell>
          <cell r="BX442">
            <v>0</v>
          </cell>
          <cell r="BY442">
            <v>0</v>
          </cell>
          <cell r="BZ442">
            <v>0</v>
          </cell>
          <cell r="CA442">
            <v>0</v>
          </cell>
          <cell r="CB442">
            <v>0</v>
          </cell>
          <cell r="CC442">
            <v>0</v>
          </cell>
        </row>
        <row r="443">
          <cell r="A443" t="str">
            <v>LG CN</v>
          </cell>
          <cell r="B443" t="str">
            <v>CN</v>
          </cell>
          <cell r="C443" t="str">
            <v>원통형</v>
          </cell>
          <cell r="D443" t="str">
            <v>Cell</v>
          </cell>
          <cell r="E443" t="str">
            <v>018650</v>
          </cell>
          <cell r="F443" t="str">
            <v>018650S2</v>
          </cell>
          <cell r="G443" t="str">
            <v>018650S2</v>
          </cell>
          <cell r="H443" t="str">
            <v>HASEE</v>
          </cell>
          <cell r="I443" t="str">
            <v>HASEE</v>
          </cell>
          <cell r="J443" t="str">
            <v>중국로컬</v>
          </cell>
          <cell r="K443" t="str">
            <v>USD</v>
          </cell>
          <cell r="L443" t="str">
            <v>중국로칼</v>
          </cell>
          <cell r="M443" t="str">
            <v>정유엽</v>
          </cell>
          <cell r="N443">
            <v>1</v>
          </cell>
          <cell r="O443" t="str">
            <v>기타</v>
          </cell>
          <cell r="P443" t="str">
            <v>연결기준</v>
          </cell>
          <cell r="Q443" t="str">
            <v>로컬</v>
          </cell>
          <cell r="S443">
            <v>0</v>
          </cell>
          <cell r="X443">
            <v>0</v>
          </cell>
          <cell r="AB443">
            <v>2.2000000000000002</v>
          </cell>
          <cell r="AC443">
            <v>50000</v>
          </cell>
          <cell r="AD443">
            <v>50000</v>
          </cell>
          <cell r="AE443">
            <v>110000</v>
          </cell>
          <cell r="AF443">
            <v>103758600</v>
          </cell>
          <cell r="AG443">
            <v>2.2000000000000002</v>
          </cell>
          <cell r="AH443">
            <v>6000</v>
          </cell>
          <cell r="AI443">
            <v>6000</v>
          </cell>
          <cell r="AJ443">
            <v>13200</v>
          </cell>
          <cell r="AK443">
            <v>12295800.000000002</v>
          </cell>
          <cell r="AM443">
            <v>0</v>
          </cell>
          <cell r="AQ443">
            <v>2.2000000000000002</v>
          </cell>
          <cell r="AR443">
            <v>10000</v>
          </cell>
          <cell r="AS443">
            <v>10000</v>
          </cell>
          <cell r="AT443">
            <v>22000</v>
          </cell>
          <cell r="AU443">
            <v>20350000</v>
          </cell>
          <cell r="AV443">
            <v>2.2000000000000002</v>
          </cell>
          <cell r="AW443">
            <v>10000</v>
          </cell>
          <cell r="AX443">
            <v>10000</v>
          </cell>
          <cell r="AY443">
            <v>22000</v>
          </cell>
          <cell r="AZ443">
            <v>20240000</v>
          </cell>
          <cell r="BA443">
            <v>2.2000000000000002</v>
          </cell>
          <cell r="BB443">
            <v>0</v>
          </cell>
          <cell r="BC443">
            <v>10000</v>
          </cell>
          <cell r="BD443">
            <v>22000</v>
          </cell>
          <cell r="BE443">
            <v>20240000</v>
          </cell>
          <cell r="BG443">
            <v>0</v>
          </cell>
          <cell r="BI443">
            <v>0</v>
          </cell>
          <cell r="BJ443">
            <v>0</v>
          </cell>
          <cell r="BL443">
            <v>0</v>
          </cell>
          <cell r="BN443">
            <v>0</v>
          </cell>
          <cell r="BO443">
            <v>0</v>
          </cell>
          <cell r="BQ443">
            <v>0</v>
          </cell>
          <cell r="BS443">
            <v>0</v>
          </cell>
          <cell r="BT443">
            <v>0</v>
          </cell>
          <cell r="BV443">
            <v>0</v>
          </cell>
          <cell r="BX443">
            <v>0</v>
          </cell>
          <cell r="BY443">
            <v>0</v>
          </cell>
          <cell r="BZ443">
            <v>76000</v>
          </cell>
          <cell r="CA443">
            <v>86000</v>
          </cell>
          <cell r="CB443">
            <v>189200</v>
          </cell>
          <cell r="CC443">
            <v>176884400</v>
          </cell>
        </row>
        <row r="444">
          <cell r="A444" t="str">
            <v>LG CN</v>
          </cell>
          <cell r="B444" t="str">
            <v>CN</v>
          </cell>
          <cell r="C444" t="str">
            <v>원통형</v>
          </cell>
          <cell r="D444" t="str">
            <v>Cell</v>
          </cell>
          <cell r="E444" t="str">
            <v>018650</v>
          </cell>
          <cell r="F444" t="str">
            <v>018650S2</v>
          </cell>
          <cell r="G444" t="str">
            <v>018650S2</v>
          </cell>
          <cell r="H444" t="str">
            <v>Fujia</v>
          </cell>
          <cell r="I444" t="str">
            <v>Fujia</v>
          </cell>
          <cell r="J444" t="str">
            <v>중국로컬</v>
          </cell>
          <cell r="K444" t="str">
            <v>USD</v>
          </cell>
          <cell r="L444" t="str">
            <v>중국로칼</v>
          </cell>
          <cell r="M444" t="str">
            <v>정유엽</v>
          </cell>
          <cell r="N444">
            <v>1</v>
          </cell>
          <cell r="O444" t="str">
            <v>기타</v>
          </cell>
          <cell r="P444" t="str">
            <v>연결기준</v>
          </cell>
          <cell r="Q444" t="str">
            <v>로컬</v>
          </cell>
          <cell r="S444">
            <v>0</v>
          </cell>
          <cell r="W444">
            <v>19.920000000000002</v>
          </cell>
          <cell r="X444">
            <v>20000</v>
          </cell>
          <cell r="Y444">
            <v>20000</v>
          </cell>
          <cell r="Z444">
            <v>398400</v>
          </cell>
          <cell r="AA444">
            <v>48146640</v>
          </cell>
          <cell r="AC444">
            <v>0</v>
          </cell>
          <cell r="AH444">
            <v>0</v>
          </cell>
          <cell r="AM444">
            <v>0</v>
          </cell>
          <cell r="AQ444">
            <v>2.41</v>
          </cell>
          <cell r="AR444">
            <v>20000</v>
          </cell>
          <cell r="AS444">
            <v>20000</v>
          </cell>
          <cell r="AT444">
            <v>48200</v>
          </cell>
          <cell r="AU444">
            <v>44585000</v>
          </cell>
          <cell r="AW444">
            <v>0</v>
          </cell>
          <cell r="AY444">
            <v>0</v>
          </cell>
          <cell r="AZ444">
            <v>0</v>
          </cell>
          <cell r="BB444">
            <v>0</v>
          </cell>
          <cell r="BD444">
            <v>0</v>
          </cell>
          <cell r="BE444">
            <v>0</v>
          </cell>
          <cell r="BG444">
            <v>0</v>
          </cell>
          <cell r="BI444">
            <v>0</v>
          </cell>
          <cell r="BJ444">
            <v>0</v>
          </cell>
          <cell r="BK444">
            <v>2</v>
          </cell>
          <cell r="BL444">
            <v>0</v>
          </cell>
          <cell r="BN444">
            <v>0</v>
          </cell>
          <cell r="BO444">
            <v>0</v>
          </cell>
          <cell r="BP444">
            <v>2</v>
          </cell>
          <cell r="BQ444">
            <v>0</v>
          </cell>
          <cell r="BS444">
            <v>0</v>
          </cell>
          <cell r="BT444">
            <v>0</v>
          </cell>
          <cell r="BU444">
            <v>2</v>
          </cell>
          <cell r="BV444">
            <v>0</v>
          </cell>
          <cell r="BX444">
            <v>0</v>
          </cell>
          <cell r="BY444">
            <v>0</v>
          </cell>
          <cell r="BZ444">
            <v>40000</v>
          </cell>
          <cell r="CA444">
            <v>40000</v>
          </cell>
          <cell r="CB444">
            <v>446600</v>
          </cell>
          <cell r="CC444">
            <v>92731640</v>
          </cell>
        </row>
        <row r="445">
          <cell r="A445" t="str">
            <v>LG CN</v>
          </cell>
          <cell r="B445" t="str">
            <v>CN</v>
          </cell>
          <cell r="C445" t="str">
            <v>원통형</v>
          </cell>
          <cell r="D445" t="str">
            <v>Cell</v>
          </cell>
          <cell r="E445" t="str">
            <v>018650</v>
          </cell>
          <cell r="F445" t="str">
            <v>018650S2</v>
          </cell>
          <cell r="G445" t="str">
            <v>018650S2</v>
          </cell>
          <cell r="H445" t="str">
            <v>Hengyu</v>
          </cell>
          <cell r="I445" t="str">
            <v>Hengyu</v>
          </cell>
          <cell r="J445" t="str">
            <v>중국로컬</v>
          </cell>
          <cell r="K445" t="str">
            <v>USD</v>
          </cell>
          <cell r="L445" t="str">
            <v>중국로칼</v>
          </cell>
          <cell r="M445" t="str">
            <v>정유엽</v>
          </cell>
          <cell r="N445">
            <v>1</v>
          </cell>
          <cell r="O445" t="str">
            <v>기타</v>
          </cell>
          <cell r="P445" t="str">
            <v>연결기준</v>
          </cell>
          <cell r="Q445" t="str">
            <v>로컬</v>
          </cell>
          <cell r="S445">
            <v>0</v>
          </cell>
          <cell r="X445">
            <v>0</v>
          </cell>
          <cell r="AC445">
            <v>0</v>
          </cell>
          <cell r="AG445">
            <v>24</v>
          </cell>
          <cell r="AH445">
            <v>30000</v>
          </cell>
          <cell r="AI445">
            <v>30000</v>
          </cell>
          <cell r="AJ445">
            <v>720000</v>
          </cell>
          <cell r="AK445">
            <v>86803200</v>
          </cell>
          <cell r="AM445">
            <v>0</v>
          </cell>
          <cell r="AR445">
            <v>0</v>
          </cell>
          <cell r="AT445">
            <v>0</v>
          </cell>
          <cell r="AU445">
            <v>0</v>
          </cell>
          <cell r="AW445">
            <v>0</v>
          </cell>
          <cell r="AY445">
            <v>0</v>
          </cell>
          <cell r="AZ445">
            <v>0</v>
          </cell>
          <cell r="BB445">
            <v>0</v>
          </cell>
          <cell r="BD445">
            <v>0</v>
          </cell>
          <cell r="BE445">
            <v>0</v>
          </cell>
          <cell r="BG445">
            <v>0</v>
          </cell>
          <cell r="BI445">
            <v>0</v>
          </cell>
          <cell r="BJ445">
            <v>0</v>
          </cell>
          <cell r="BL445">
            <v>0</v>
          </cell>
          <cell r="BN445">
            <v>0</v>
          </cell>
          <cell r="BO445">
            <v>0</v>
          </cell>
          <cell r="BQ445">
            <v>0</v>
          </cell>
          <cell r="BS445">
            <v>0</v>
          </cell>
          <cell r="BT445">
            <v>0</v>
          </cell>
          <cell r="BV445">
            <v>0</v>
          </cell>
          <cell r="BX445">
            <v>0</v>
          </cell>
          <cell r="BY445">
            <v>0</v>
          </cell>
          <cell r="BZ445">
            <v>30000</v>
          </cell>
          <cell r="CA445">
            <v>30000</v>
          </cell>
          <cell r="CB445">
            <v>720000</v>
          </cell>
          <cell r="CC445">
            <v>86803200</v>
          </cell>
        </row>
        <row r="446">
          <cell r="A446" t="str">
            <v>LG CN</v>
          </cell>
          <cell r="B446" t="str">
            <v>CN</v>
          </cell>
          <cell r="C446" t="str">
            <v>원통형</v>
          </cell>
          <cell r="D446" t="str">
            <v>Cell</v>
          </cell>
          <cell r="E446" t="str">
            <v>018650</v>
          </cell>
          <cell r="F446" t="str">
            <v>018650S2</v>
          </cell>
          <cell r="G446" t="str">
            <v>018650S2</v>
          </cell>
          <cell r="H446" t="str">
            <v>Desay</v>
          </cell>
          <cell r="I446" t="str">
            <v>Desay</v>
          </cell>
          <cell r="J446" t="str">
            <v>중국로컬</v>
          </cell>
          <cell r="K446" t="str">
            <v>USD</v>
          </cell>
          <cell r="L446" t="str">
            <v>중국로칼</v>
          </cell>
          <cell r="M446" t="str">
            <v>정유엽</v>
          </cell>
          <cell r="N446">
            <v>1</v>
          </cell>
          <cell r="O446" t="str">
            <v>기타</v>
          </cell>
          <cell r="P446" t="str">
            <v>연결기준</v>
          </cell>
          <cell r="Q446" t="str">
            <v>로컬</v>
          </cell>
          <cell r="S446">
            <v>0</v>
          </cell>
          <cell r="X446">
            <v>0</v>
          </cell>
          <cell r="AC446">
            <v>0</v>
          </cell>
          <cell r="AH446">
            <v>0</v>
          </cell>
          <cell r="AM446">
            <v>0</v>
          </cell>
          <cell r="AR446">
            <v>0</v>
          </cell>
          <cell r="AT446">
            <v>0</v>
          </cell>
          <cell r="AU446">
            <v>0</v>
          </cell>
          <cell r="AW446">
            <v>0</v>
          </cell>
          <cell r="AY446">
            <v>0</v>
          </cell>
          <cell r="AZ446">
            <v>0</v>
          </cell>
          <cell r="BB446">
            <v>0</v>
          </cell>
          <cell r="BD446">
            <v>0</v>
          </cell>
          <cell r="BE446">
            <v>0</v>
          </cell>
          <cell r="BG446">
            <v>0</v>
          </cell>
          <cell r="BI446">
            <v>0</v>
          </cell>
          <cell r="BJ446">
            <v>0</v>
          </cell>
          <cell r="BL446">
            <v>0</v>
          </cell>
          <cell r="BN446">
            <v>0</v>
          </cell>
          <cell r="BO446">
            <v>0</v>
          </cell>
          <cell r="BQ446">
            <v>0</v>
          </cell>
          <cell r="BS446">
            <v>0</v>
          </cell>
          <cell r="BT446">
            <v>0</v>
          </cell>
          <cell r="BV446">
            <v>0</v>
          </cell>
          <cell r="BX446">
            <v>0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0</v>
          </cell>
        </row>
        <row r="447">
          <cell r="A447" t="str">
            <v>LG CN</v>
          </cell>
          <cell r="B447" t="str">
            <v>CN</v>
          </cell>
          <cell r="C447" t="str">
            <v>원통형</v>
          </cell>
          <cell r="D447" t="str">
            <v>Cell</v>
          </cell>
          <cell r="E447" t="str">
            <v>018650</v>
          </cell>
          <cell r="F447" t="str">
            <v>018650P2</v>
          </cell>
          <cell r="G447" t="str">
            <v>018650P2</v>
          </cell>
          <cell r="H447" t="str">
            <v>Shinco</v>
          </cell>
          <cell r="I447" t="str">
            <v>Shinco</v>
          </cell>
          <cell r="J447" t="str">
            <v>중국로컬</v>
          </cell>
          <cell r="K447" t="str">
            <v>USD</v>
          </cell>
          <cell r="L447" t="str">
            <v>중국로칼</v>
          </cell>
          <cell r="M447" t="str">
            <v>정유엽</v>
          </cell>
          <cell r="N447">
            <v>1</v>
          </cell>
          <cell r="O447" t="str">
            <v>기타</v>
          </cell>
          <cell r="P447" t="str">
            <v>연결기준</v>
          </cell>
          <cell r="Q447" t="str">
            <v>로컬</v>
          </cell>
          <cell r="R447">
            <v>1.78</v>
          </cell>
          <cell r="S447">
            <v>66600</v>
          </cell>
          <cell r="T447">
            <v>66600</v>
          </cell>
          <cell r="U447">
            <v>118548</v>
          </cell>
          <cell r="V447">
            <v>114935189.28</v>
          </cell>
          <cell r="X447">
            <v>0</v>
          </cell>
          <cell r="AC447">
            <v>0</v>
          </cell>
          <cell r="AH447">
            <v>0</v>
          </cell>
          <cell r="AM447">
            <v>0</v>
          </cell>
          <cell r="AR447">
            <v>0</v>
          </cell>
          <cell r="AT447">
            <v>0</v>
          </cell>
          <cell r="AU447">
            <v>0</v>
          </cell>
          <cell r="AW447">
            <v>0</v>
          </cell>
          <cell r="AY447">
            <v>0</v>
          </cell>
          <cell r="AZ447">
            <v>0</v>
          </cell>
          <cell r="BB447">
            <v>0</v>
          </cell>
          <cell r="BD447">
            <v>0</v>
          </cell>
          <cell r="BE447">
            <v>0</v>
          </cell>
          <cell r="BG447">
            <v>0</v>
          </cell>
          <cell r="BI447">
            <v>0</v>
          </cell>
          <cell r="BJ447">
            <v>0</v>
          </cell>
          <cell r="BL447">
            <v>0</v>
          </cell>
          <cell r="BN447">
            <v>0</v>
          </cell>
          <cell r="BO447">
            <v>0</v>
          </cell>
          <cell r="BQ447">
            <v>0</v>
          </cell>
          <cell r="BS447">
            <v>0</v>
          </cell>
          <cell r="BT447">
            <v>0</v>
          </cell>
          <cell r="BV447">
            <v>0</v>
          </cell>
          <cell r="BX447">
            <v>0</v>
          </cell>
          <cell r="BY447">
            <v>0</v>
          </cell>
          <cell r="BZ447">
            <v>66600</v>
          </cell>
          <cell r="CA447">
            <v>66600</v>
          </cell>
          <cell r="CB447">
            <v>118548</v>
          </cell>
          <cell r="CC447">
            <v>114935189.28</v>
          </cell>
        </row>
        <row r="448">
          <cell r="A448" t="str">
            <v>LG CN</v>
          </cell>
          <cell r="B448" t="str">
            <v>CN</v>
          </cell>
          <cell r="C448" t="str">
            <v>원통형</v>
          </cell>
          <cell r="D448" t="str">
            <v>Cell</v>
          </cell>
          <cell r="E448" t="str">
            <v>018650</v>
          </cell>
          <cell r="F448" t="str">
            <v>018650S3</v>
          </cell>
          <cell r="G448" t="str">
            <v>018650S3</v>
          </cell>
          <cell r="H448" t="str">
            <v>Roofer</v>
          </cell>
          <cell r="I448" t="str">
            <v>Roofer</v>
          </cell>
          <cell r="J448" t="str">
            <v>중국로컬</v>
          </cell>
          <cell r="K448" t="str">
            <v>USD</v>
          </cell>
          <cell r="L448" t="str">
            <v>중국로칼</v>
          </cell>
          <cell r="M448" t="str">
            <v>정유엽</v>
          </cell>
          <cell r="N448">
            <v>1</v>
          </cell>
          <cell r="O448" t="str">
            <v>기타</v>
          </cell>
          <cell r="P448" t="str">
            <v>연결기준</v>
          </cell>
          <cell r="Q448" t="str">
            <v>로컬</v>
          </cell>
          <cell r="S448">
            <v>0</v>
          </cell>
          <cell r="X448">
            <v>0</v>
          </cell>
          <cell r="AC448">
            <v>0</v>
          </cell>
          <cell r="AH448">
            <v>0</v>
          </cell>
          <cell r="AM448">
            <v>0</v>
          </cell>
          <cell r="AR448">
            <v>0</v>
          </cell>
          <cell r="AT448">
            <v>0</v>
          </cell>
          <cell r="AU448">
            <v>0</v>
          </cell>
          <cell r="AW448">
            <v>0</v>
          </cell>
          <cell r="AY448">
            <v>0</v>
          </cell>
          <cell r="AZ448">
            <v>0</v>
          </cell>
          <cell r="BB448">
            <v>0</v>
          </cell>
          <cell r="BD448">
            <v>0</v>
          </cell>
          <cell r="BE448">
            <v>0</v>
          </cell>
          <cell r="BG448">
            <v>0</v>
          </cell>
          <cell r="BI448">
            <v>0</v>
          </cell>
          <cell r="BJ448">
            <v>0</v>
          </cell>
          <cell r="BK448">
            <v>2</v>
          </cell>
          <cell r="BL448">
            <v>30000</v>
          </cell>
          <cell r="BM448">
            <v>30000</v>
          </cell>
          <cell r="BN448">
            <v>60000</v>
          </cell>
          <cell r="BO448">
            <v>55500000</v>
          </cell>
          <cell r="BP448">
            <v>2</v>
          </cell>
          <cell r="BQ448">
            <v>30000</v>
          </cell>
          <cell r="BR448">
            <v>30000</v>
          </cell>
          <cell r="BS448">
            <v>60000</v>
          </cell>
          <cell r="BT448">
            <v>55500000</v>
          </cell>
          <cell r="BU448">
            <v>2</v>
          </cell>
          <cell r="BV448">
            <v>30000</v>
          </cell>
          <cell r="BW448">
            <v>30000</v>
          </cell>
          <cell r="BX448">
            <v>60000</v>
          </cell>
          <cell r="BY448">
            <v>55500000</v>
          </cell>
          <cell r="BZ448">
            <v>90000</v>
          </cell>
          <cell r="CA448">
            <v>90000</v>
          </cell>
          <cell r="CB448">
            <v>180000</v>
          </cell>
          <cell r="CC448">
            <v>166500000</v>
          </cell>
        </row>
        <row r="449">
          <cell r="A449" t="str">
            <v>LG CN</v>
          </cell>
          <cell r="B449" t="str">
            <v>CN</v>
          </cell>
          <cell r="C449" t="str">
            <v>원통형</v>
          </cell>
          <cell r="D449" t="str">
            <v>Cell</v>
          </cell>
          <cell r="E449" t="str">
            <v>018650</v>
          </cell>
          <cell r="F449" t="str">
            <v>018650P2</v>
          </cell>
          <cell r="G449" t="str">
            <v>018650P2</v>
          </cell>
          <cell r="H449" t="str">
            <v>Fujia</v>
          </cell>
          <cell r="I449" t="str">
            <v>Fujia</v>
          </cell>
          <cell r="J449" t="str">
            <v>중국로컬</v>
          </cell>
          <cell r="K449" t="str">
            <v>USD</v>
          </cell>
          <cell r="L449" t="str">
            <v>중국로칼</v>
          </cell>
          <cell r="M449" t="str">
            <v>정유엽</v>
          </cell>
          <cell r="N449">
            <v>1</v>
          </cell>
          <cell r="O449" t="str">
            <v>기타</v>
          </cell>
          <cell r="P449" t="str">
            <v>연결기준</v>
          </cell>
          <cell r="Q449" t="str">
            <v>로컬</v>
          </cell>
          <cell r="S449">
            <v>0</v>
          </cell>
          <cell r="X449">
            <v>0</v>
          </cell>
          <cell r="AC449">
            <v>0</v>
          </cell>
          <cell r="AH449">
            <v>0</v>
          </cell>
          <cell r="AM449">
            <v>0</v>
          </cell>
          <cell r="AR449">
            <v>0</v>
          </cell>
          <cell r="AT449">
            <v>0</v>
          </cell>
          <cell r="AU449">
            <v>0</v>
          </cell>
          <cell r="AW449">
            <v>0</v>
          </cell>
          <cell r="AY449">
            <v>0</v>
          </cell>
          <cell r="AZ449">
            <v>0</v>
          </cell>
          <cell r="BB449">
            <v>0</v>
          </cell>
          <cell r="BD449">
            <v>0</v>
          </cell>
          <cell r="BE449">
            <v>0</v>
          </cell>
          <cell r="BG449">
            <v>0</v>
          </cell>
          <cell r="BI449">
            <v>0</v>
          </cell>
          <cell r="BJ449">
            <v>0</v>
          </cell>
          <cell r="BL449">
            <v>0</v>
          </cell>
          <cell r="BN449">
            <v>0</v>
          </cell>
          <cell r="BO449">
            <v>0</v>
          </cell>
          <cell r="BQ449">
            <v>0</v>
          </cell>
          <cell r="BS449">
            <v>0</v>
          </cell>
          <cell r="BT449">
            <v>0</v>
          </cell>
          <cell r="BV449">
            <v>0</v>
          </cell>
          <cell r="BX449">
            <v>0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0</v>
          </cell>
        </row>
        <row r="450">
          <cell r="A450" t="str">
            <v>LG CN</v>
          </cell>
          <cell r="B450" t="str">
            <v>CN</v>
          </cell>
          <cell r="C450" t="str">
            <v>원통형</v>
          </cell>
          <cell r="D450" t="str">
            <v>Cell</v>
          </cell>
          <cell r="E450" t="str">
            <v>018650</v>
          </cell>
          <cell r="F450" t="str">
            <v>018650P2</v>
          </cell>
          <cell r="G450" t="str">
            <v>018650P2</v>
          </cell>
          <cell r="H450" t="str">
            <v>Shanghai Sitico International</v>
          </cell>
          <cell r="I450" t="str">
            <v>Shanghai Sitico International</v>
          </cell>
          <cell r="J450" t="str">
            <v>중국로컬</v>
          </cell>
          <cell r="K450" t="str">
            <v>USD</v>
          </cell>
          <cell r="L450" t="str">
            <v>중국로칼</v>
          </cell>
          <cell r="M450" t="str">
            <v>정유엽</v>
          </cell>
          <cell r="N450">
            <v>1</v>
          </cell>
          <cell r="O450" t="str">
            <v>기타</v>
          </cell>
          <cell r="P450" t="str">
            <v>연결기준</v>
          </cell>
          <cell r="Q450" t="str">
            <v>로컬</v>
          </cell>
          <cell r="S450">
            <v>0</v>
          </cell>
          <cell r="X450">
            <v>0</v>
          </cell>
          <cell r="AC450">
            <v>0</v>
          </cell>
          <cell r="AH450">
            <v>0</v>
          </cell>
          <cell r="AM450">
            <v>0</v>
          </cell>
          <cell r="AR450">
            <v>0</v>
          </cell>
          <cell r="AT450">
            <v>0</v>
          </cell>
          <cell r="AU450">
            <v>0</v>
          </cell>
          <cell r="AW450">
            <v>0</v>
          </cell>
          <cell r="AY450">
            <v>0</v>
          </cell>
          <cell r="AZ450">
            <v>0</v>
          </cell>
          <cell r="BB450">
            <v>0</v>
          </cell>
          <cell r="BD450">
            <v>0</v>
          </cell>
          <cell r="BE450">
            <v>0</v>
          </cell>
          <cell r="BG450">
            <v>0</v>
          </cell>
          <cell r="BI450">
            <v>0</v>
          </cell>
          <cell r="BJ450">
            <v>0</v>
          </cell>
          <cell r="BL450">
            <v>0</v>
          </cell>
          <cell r="BN450">
            <v>0</v>
          </cell>
          <cell r="BO450">
            <v>0</v>
          </cell>
          <cell r="BQ450">
            <v>0</v>
          </cell>
          <cell r="BS450">
            <v>0</v>
          </cell>
          <cell r="BT450">
            <v>0</v>
          </cell>
          <cell r="BV450">
            <v>0</v>
          </cell>
          <cell r="BX450">
            <v>0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0</v>
          </cell>
        </row>
        <row r="451">
          <cell r="A451" t="str">
            <v>LG CN</v>
          </cell>
          <cell r="B451" t="str">
            <v>CN</v>
          </cell>
          <cell r="C451" t="str">
            <v>원통형</v>
          </cell>
          <cell r="D451" t="str">
            <v>Cell</v>
          </cell>
          <cell r="E451" t="str">
            <v>018650</v>
          </cell>
          <cell r="F451" t="str">
            <v>018650P2</v>
          </cell>
          <cell r="G451" t="str">
            <v>018650P2</v>
          </cell>
          <cell r="H451" t="str">
            <v>Action</v>
          </cell>
          <cell r="I451" t="str">
            <v>Action</v>
          </cell>
          <cell r="J451" t="str">
            <v>중국로컬</v>
          </cell>
          <cell r="K451" t="str">
            <v>USD</v>
          </cell>
          <cell r="L451" t="str">
            <v>중국로칼</v>
          </cell>
          <cell r="M451" t="str">
            <v>정유엽</v>
          </cell>
          <cell r="N451">
            <v>1</v>
          </cell>
          <cell r="O451" t="str">
            <v>기타</v>
          </cell>
          <cell r="P451" t="str">
            <v>연결기준</v>
          </cell>
          <cell r="Q451" t="str">
            <v>로컬</v>
          </cell>
          <cell r="S451">
            <v>0</v>
          </cell>
          <cell r="X451">
            <v>0</v>
          </cell>
          <cell r="AC451">
            <v>0</v>
          </cell>
          <cell r="AH451">
            <v>0</v>
          </cell>
          <cell r="AM451">
            <v>0</v>
          </cell>
          <cell r="AR451">
            <v>0</v>
          </cell>
          <cell r="AT451">
            <v>0</v>
          </cell>
          <cell r="AU451">
            <v>0</v>
          </cell>
          <cell r="AW451">
            <v>0</v>
          </cell>
          <cell r="AY451">
            <v>0</v>
          </cell>
          <cell r="AZ451">
            <v>0</v>
          </cell>
          <cell r="BB451">
            <v>0</v>
          </cell>
          <cell r="BD451">
            <v>0</v>
          </cell>
          <cell r="BE451">
            <v>0</v>
          </cell>
          <cell r="BG451">
            <v>0</v>
          </cell>
          <cell r="BI451">
            <v>0</v>
          </cell>
          <cell r="BJ451">
            <v>0</v>
          </cell>
          <cell r="BL451">
            <v>0</v>
          </cell>
          <cell r="BN451">
            <v>0</v>
          </cell>
          <cell r="BO451">
            <v>0</v>
          </cell>
          <cell r="BQ451">
            <v>0</v>
          </cell>
          <cell r="BS451">
            <v>0</v>
          </cell>
          <cell r="BT451">
            <v>0</v>
          </cell>
          <cell r="BV451">
            <v>0</v>
          </cell>
          <cell r="BX451">
            <v>0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0</v>
          </cell>
        </row>
        <row r="452">
          <cell r="A452" t="str">
            <v>LG CN</v>
          </cell>
          <cell r="B452" t="str">
            <v>CN</v>
          </cell>
          <cell r="C452" t="str">
            <v>원통형</v>
          </cell>
          <cell r="D452" t="str">
            <v>Cell</v>
          </cell>
          <cell r="E452" t="str">
            <v>018650</v>
          </cell>
          <cell r="F452" t="str">
            <v>018650P2</v>
          </cell>
          <cell r="G452" t="str">
            <v>018650P2</v>
          </cell>
          <cell r="H452" t="str">
            <v>China effort</v>
          </cell>
          <cell r="I452" t="str">
            <v>China effort</v>
          </cell>
          <cell r="J452" t="str">
            <v>중국로컬</v>
          </cell>
          <cell r="K452" t="str">
            <v>USD</v>
          </cell>
          <cell r="L452" t="str">
            <v>중국로칼</v>
          </cell>
          <cell r="M452" t="str">
            <v>정유엽</v>
          </cell>
          <cell r="N452">
            <v>1</v>
          </cell>
          <cell r="O452" t="str">
            <v>기타</v>
          </cell>
          <cell r="P452" t="str">
            <v>연결기준</v>
          </cell>
          <cell r="Q452" t="str">
            <v>로컬</v>
          </cell>
          <cell r="S452">
            <v>0</v>
          </cell>
          <cell r="X452">
            <v>0</v>
          </cell>
          <cell r="AC452">
            <v>0</v>
          </cell>
          <cell r="AH452">
            <v>0</v>
          </cell>
          <cell r="AM452">
            <v>0</v>
          </cell>
          <cell r="AR452">
            <v>0</v>
          </cell>
          <cell r="AT452">
            <v>0</v>
          </cell>
          <cell r="AU452">
            <v>0</v>
          </cell>
          <cell r="AW452">
            <v>0</v>
          </cell>
          <cell r="AY452">
            <v>0</v>
          </cell>
          <cell r="AZ452">
            <v>0</v>
          </cell>
          <cell r="BB452">
            <v>0</v>
          </cell>
          <cell r="BD452">
            <v>0</v>
          </cell>
          <cell r="BE452">
            <v>0</v>
          </cell>
          <cell r="BG452">
            <v>0</v>
          </cell>
          <cell r="BI452">
            <v>0</v>
          </cell>
          <cell r="BJ452">
            <v>0</v>
          </cell>
          <cell r="BL452">
            <v>0</v>
          </cell>
          <cell r="BN452">
            <v>0</v>
          </cell>
          <cell r="BO452">
            <v>0</v>
          </cell>
          <cell r="BQ452">
            <v>0</v>
          </cell>
          <cell r="BS452">
            <v>0</v>
          </cell>
          <cell r="BT452">
            <v>0</v>
          </cell>
          <cell r="BV452">
            <v>0</v>
          </cell>
          <cell r="BX452">
            <v>0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0</v>
          </cell>
        </row>
        <row r="453">
          <cell r="A453" t="str">
            <v>LG CN</v>
          </cell>
          <cell r="B453" t="str">
            <v>CN</v>
          </cell>
          <cell r="C453" t="str">
            <v>원통형</v>
          </cell>
          <cell r="D453" t="str">
            <v>Cell</v>
          </cell>
          <cell r="E453" t="str">
            <v>018650</v>
          </cell>
          <cell r="F453" t="str">
            <v>018650S2</v>
          </cell>
          <cell r="G453" t="str">
            <v>018650S2</v>
          </cell>
          <cell r="H453" t="str">
            <v>Lenovo</v>
          </cell>
          <cell r="I453" t="str">
            <v>Lenovo</v>
          </cell>
          <cell r="J453" t="str">
            <v>중국로컬</v>
          </cell>
          <cell r="K453" t="str">
            <v>USD</v>
          </cell>
          <cell r="L453" t="str">
            <v>중국로칼</v>
          </cell>
          <cell r="M453" t="str">
            <v>정유엽</v>
          </cell>
          <cell r="N453">
            <v>1</v>
          </cell>
          <cell r="O453" t="str">
            <v>노트북</v>
          </cell>
          <cell r="P453" t="str">
            <v>연결기준</v>
          </cell>
          <cell r="Q453" t="str">
            <v>로컬</v>
          </cell>
          <cell r="S453">
            <v>0</v>
          </cell>
          <cell r="X453">
            <v>0</v>
          </cell>
          <cell r="AC453">
            <v>0</v>
          </cell>
          <cell r="AH453">
            <v>0</v>
          </cell>
          <cell r="AM453">
            <v>0</v>
          </cell>
          <cell r="AR453">
            <v>0</v>
          </cell>
          <cell r="AT453">
            <v>0</v>
          </cell>
          <cell r="AU453">
            <v>0</v>
          </cell>
          <cell r="AW453">
            <v>0</v>
          </cell>
          <cell r="AY453">
            <v>0</v>
          </cell>
          <cell r="AZ453">
            <v>0</v>
          </cell>
          <cell r="BB453">
            <v>0</v>
          </cell>
          <cell r="BD453">
            <v>0</v>
          </cell>
          <cell r="BE453">
            <v>0</v>
          </cell>
          <cell r="BG453">
            <v>0</v>
          </cell>
          <cell r="BI453">
            <v>0</v>
          </cell>
          <cell r="BJ453">
            <v>0</v>
          </cell>
          <cell r="BL453">
            <v>0</v>
          </cell>
          <cell r="BN453">
            <v>0</v>
          </cell>
          <cell r="BO453">
            <v>0</v>
          </cell>
          <cell r="BQ453">
            <v>0</v>
          </cell>
          <cell r="BS453">
            <v>0</v>
          </cell>
          <cell r="BT453">
            <v>0</v>
          </cell>
          <cell r="BV453">
            <v>0</v>
          </cell>
          <cell r="BX453">
            <v>0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0</v>
          </cell>
        </row>
        <row r="454">
          <cell r="A454" t="str">
            <v>LG CN</v>
          </cell>
          <cell r="B454" t="str">
            <v>CN</v>
          </cell>
          <cell r="C454" t="str">
            <v>원통형</v>
          </cell>
          <cell r="D454" t="str">
            <v>Cell</v>
          </cell>
          <cell r="E454" t="str">
            <v>018650</v>
          </cell>
          <cell r="F454" t="str">
            <v>018650P2</v>
          </cell>
          <cell r="G454" t="str">
            <v>018650P2</v>
          </cell>
          <cell r="H454" t="str">
            <v>HP</v>
          </cell>
          <cell r="I454" t="str">
            <v>LGChem,Ltd</v>
          </cell>
          <cell r="J454" t="str">
            <v>본사수출</v>
          </cell>
          <cell r="K454" t="str">
            <v>USD</v>
          </cell>
          <cell r="L454" t="str">
            <v>본사수출</v>
          </cell>
          <cell r="M454" t="str">
            <v>김상우</v>
          </cell>
          <cell r="N454">
            <v>1</v>
          </cell>
          <cell r="O454" t="str">
            <v>노트북</v>
          </cell>
          <cell r="P454" t="str">
            <v>소거</v>
          </cell>
          <cell r="Q454" t="str">
            <v>간접</v>
          </cell>
          <cell r="S454">
            <v>0</v>
          </cell>
          <cell r="W454">
            <v>1.8570512820512821</v>
          </cell>
          <cell r="X454">
            <v>780000</v>
          </cell>
          <cell r="Y454">
            <v>780000</v>
          </cell>
          <cell r="Z454">
            <v>1448500</v>
          </cell>
          <cell r="AA454">
            <v>1360027418.0638776</v>
          </cell>
          <cell r="AB454">
            <v>0.1</v>
          </cell>
          <cell r="AC454">
            <v>10000</v>
          </cell>
          <cell r="AD454">
            <v>10000</v>
          </cell>
          <cell r="AE454">
            <v>1000</v>
          </cell>
          <cell r="AF454">
            <v>943260</v>
          </cell>
          <cell r="AH454">
            <v>0</v>
          </cell>
          <cell r="AL454">
            <v>1.85</v>
          </cell>
          <cell r="AM454">
            <v>5000</v>
          </cell>
          <cell r="AN454">
            <v>5000</v>
          </cell>
          <cell r="AO454">
            <v>9250</v>
          </cell>
          <cell r="AP454">
            <v>8583167.5</v>
          </cell>
          <cell r="AR454">
            <v>0</v>
          </cell>
          <cell r="AT454">
            <v>0</v>
          </cell>
          <cell r="AU454">
            <v>0</v>
          </cell>
          <cell r="AW454">
            <v>0</v>
          </cell>
          <cell r="AY454">
            <v>0</v>
          </cell>
          <cell r="AZ454">
            <v>0</v>
          </cell>
          <cell r="BB454">
            <v>0</v>
          </cell>
          <cell r="BD454">
            <v>0</v>
          </cell>
          <cell r="BE454">
            <v>0</v>
          </cell>
          <cell r="BG454">
            <v>0</v>
          </cell>
          <cell r="BI454">
            <v>0</v>
          </cell>
          <cell r="BJ454">
            <v>0</v>
          </cell>
          <cell r="BL454">
            <v>0</v>
          </cell>
          <cell r="BN454">
            <v>0</v>
          </cell>
          <cell r="BO454">
            <v>0</v>
          </cell>
          <cell r="BQ454">
            <v>0</v>
          </cell>
          <cell r="BS454">
            <v>0</v>
          </cell>
          <cell r="BT454">
            <v>0</v>
          </cell>
          <cell r="BV454">
            <v>0</v>
          </cell>
          <cell r="BX454">
            <v>0</v>
          </cell>
          <cell r="BY454">
            <v>0</v>
          </cell>
          <cell r="BZ454">
            <v>795000</v>
          </cell>
          <cell r="CA454">
            <v>795000</v>
          </cell>
          <cell r="CB454">
            <v>1458750</v>
          </cell>
          <cell r="CC454">
            <v>1369553845.5638776</v>
          </cell>
        </row>
        <row r="455">
          <cell r="A455" t="str">
            <v>LG CN</v>
          </cell>
          <cell r="B455" t="str">
            <v>CN</v>
          </cell>
          <cell r="C455" t="str">
            <v>원통형</v>
          </cell>
          <cell r="D455" t="str">
            <v>Cell</v>
          </cell>
          <cell r="E455" t="str">
            <v>018650</v>
          </cell>
          <cell r="F455" t="str">
            <v>018650P2</v>
          </cell>
          <cell r="G455" t="str">
            <v>018650P2</v>
          </cell>
          <cell r="H455" t="str">
            <v>HP</v>
          </cell>
          <cell r="I455" t="str">
            <v>LGChem,Ltd</v>
          </cell>
          <cell r="J455" t="str">
            <v>본사수출</v>
          </cell>
          <cell r="K455" t="str">
            <v>USD</v>
          </cell>
          <cell r="L455" t="str">
            <v>본사수출</v>
          </cell>
          <cell r="M455" t="str">
            <v>김상우</v>
          </cell>
          <cell r="N455">
            <v>1</v>
          </cell>
          <cell r="O455" t="str">
            <v>노트북</v>
          </cell>
          <cell r="P455" t="str">
            <v>소거</v>
          </cell>
          <cell r="Q455" t="str">
            <v>간접</v>
          </cell>
          <cell r="R455">
            <v>1.8617049617049617</v>
          </cell>
          <cell r="S455">
            <v>300300</v>
          </cell>
          <cell r="T455">
            <v>300300</v>
          </cell>
          <cell r="U455">
            <v>559070</v>
          </cell>
          <cell r="V455">
            <v>523490785</v>
          </cell>
          <cell r="X455">
            <v>0</v>
          </cell>
          <cell r="AB455">
            <v>1.846938775510204</v>
          </cell>
          <cell r="AC455">
            <v>490000</v>
          </cell>
          <cell r="AD455">
            <v>490000</v>
          </cell>
          <cell r="AE455">
            <v>905000</v>
          </cell>
          <cell r="AF455">
            <v>853650300</v>
          </cell>
          <cell r="AG455">
            <v>1.851375</v>
          </cell>
          <cell r="AH455">
            <v>80000</v>
          </cell>
          <cell r="AI455">
            <v>80000</v>
          </cell>
          <cell r="AJ455">
            <v>148110</v>
          </cell>
          <cell r="AK455">
            <v>137964899</v>
          </cell>
          <cell r="AM455">
            <v>0</v>
          </cell>
          <cell r="AR455">
            <v>0</v>
          </cell>
          <cell r="AT455">
            <v>0</v>
          </cell>
          <cell r="AU455">
            <v>0</v>
          </cell>
          <cell r="AW455">
            <v>0</v>
          </cell>
          <cell r="AY455">
            <v>0</v>
          </cell>
          <cell r="AZ455">
            <v>0</v>
          </cell>
          <cell r="BB455">
            <v>0</v>
          </cell>
          <cell r="BD455">
            <v>0</v>
          </cell>
          <cell r="BE455">
            <v>0</v>
          </cell>
          <cell r="BG455">
            <v>0</v>
          </cell>
          <cell r="BI455">
            <v>0</v>
          </cell>
          <cell r="BJ455">
            <v>0</v>
          </cell>
          <cell r="BL455">
            <v>0</v>
          </cell>
          <cell r="BN455">
            <v>0</v>
          </cell>
          <cell r="BO455">
            <v>0</v>
          </cell>
          <cell r="BQ455">
            <v>0</v>
          </cell>
          <cell r="BS455">
            <v>0</v>
          </cell>
          <cell r="BT455">
            <v>0</v>
          </cell>
          <cell r="BV455">
            <v>0</v>
          </cell>
          <cell r="BX455">
            <v>0</v>
          </cell>
          <cell r="BY455">
            <v>0</v>
          </cell>
          <cell r="BZ455">
            <v>870300</v>
          </cell>
          <cell r="CA455">
            <v>870300</v>
          </cell>
          <cell r="CB455">
            <v>1612180</v>
          </cell>
          <cell r="CC455">
            <v>1515105984</v>
          </cell>
        </row>
        <row r="456">
          <cell r="A456" t="str">
            <v>LG CN</v>
          </cell>
          <cell r="B456" t="str">
            <v>CN</v>
          </cell>
          <cell r="C456" t="str">
            <v>원통형</v>
          </cell>
          <cell r="D456" t="str">
            <v>Cell</v>
          </cell>
          <cell r="E456" t="str">
            <v>018650</v>
          </cell>
          <cell r="F456" t="str">
            <v>018650S2</v>
          </cell>
          <cell r="G456" t="str">
            <v>018650S2</v>
          </cell>
          <cell r="H456" t="str">
            <v>HP</v>
          </cell>
          <cell r="I456" t="str">
            <v>LGChem,Ltd</v>
          </cell>
          <cell r="J456" t="str">
            <v>본사수출</v>
          </cell>
          <cell r="K456" t="str">
            <v>USD</v>
          </cell>
          <cell r="L456" t="str">
            <v>본사수출</v>
          </cell>
          <cell r="M456" t="str">
            <v>김상우</v>
          </cell>
          <cell r="N456">
            <v>1</v>
          </cell>
          <cell r="O456" t="str">
            <v>노트북</v>
          </cell>
          <cell r="P456" t="str">
            <v>소거</v>
          </cell>
          <cell r="Q456" t="str">
            <v>간접</v>
          </cell>
          <cell r="R456">
            <v>1.9818545163868906</v>
          </cell>
          <cell r="S456">
            <v>1501200</v>
          </cell>
          <cell r="T456">
            <v>1501200</v>
          </cell>
          <cell r="U456">
            <v>2975160</v>
          </cell>
          <cell r="V456">
            <v>2785820808</v>
          </cell>
          <cell r="W456">
            <v>2.0004</v>
          </cell>
          <cell r="X456">
            <v>625000</v>
          </cell>
          <cell r="Y456">
            <v>625000</v>
          </cell>
          <cell r="Z456">
            <v>1250250</v>
          </cell>
          <cell r="AA456">
            <v>1171509255</v>
          </cell>
          <cell r="AB456">
            <v>1.9883124999999999</v>
          </cell>
          <cell r="AC456">
            <v>1600000</v>
          </cell>
          <cell r="AD456">
            <v>1600000</v>
          </cell>
          <cell r="AE456">
            <v>3181300</v>
          </cell>
          <cell r="AF456">
            <v>3000191334.0860829</v>
          </cell>
          <cell r="AG456">
            <v>1.9766666666666666</v>
          </cell>
          <cell r="AH456">
            <v>1800000</v>
          </cell>
          <cell r="AI456">
            <v>1800000</v>
          </cell>
          <cell r="AJ456">
            <v>3558000</v>
          </cell>
          <cell r="AK456">
            <v>3300558423.3519254</v>
          </cell>
          <cell r="AL456">
            <v>1.9821428571428572</v>
          </cell>
          <cell r="AM456">
            <v>700000</v>
          </cell>
          <cell r="AN456">
            <v>700000</v>
          </cell>
          <cell r="AO456">
            <v>1387500</v>
          </cell>
          <cell r="AP456">
            <v>1287475125</v>
          </cell>
          <cell r="AQ456">
            <v>2.0790000000000002</v>
          </cell>
          <cell r="AR456">
            <v>1560000</v>
          </cell>
          <cell r="AS456">
            <v>1560000</v>
          </cell>
          <cell r="AT456">
            <v>3243240.0000000005</v>
          </cell>
          <cell r="AU456">
            <v>2999997000.0000005</v>
          </cell>
          <cell r="AV456">
            <v>1.9886999999999999</v>
          </cell>
          <cell r="AW456">
            <v>750000</v>
          </cell>
          <cell r="AX456">
            <v>750000</v>
          </cell>
          <cell r="AY456">
            <v>1491525</v>
          </cell>
          <cell r="AZ456">
            <v>1372203000</v>
          </cell>
          <cell r="BA456">
            <v>1.9886999999999999</v>
          </cell>
          <cell r="BB456">
            <v>1790000</v>
          </cell>
          <cell r="BC456">
            <v>1790000</v>
          </cell>
          <cell r="BD456">
            <v>3559773</v>
          </cell>
          <cell r="BE456">
            <v>3274991160</v>
          </cell>
          <cell r="BF456">
            <v>2.0044999999999997</v>
          </cell>
          <cell r="BG456">
            <v>1790000</v>
          </cell>
          <cell r="BH456">
            <v>1790000</v>
          </cell>
          <cell r="BI456">
            <v>3588054.9999999995</v>
          </cell>
          <cell r="BJ456">
            <v>3301010599.9999995</v>
          </cell>
          <cell r="BK456">
            <v>1.8</v>
          </cell>
          <cell r="BL456">
            <v>0</v>
          </cell>
          <cell r="BN456">
            <v>0</v>
          </cell>
          <cell r="BO456">
            <v>0</v>
          </cell>
          <cell r="BP456">
            <v>1.8</v>
          </cell>
          <cell r="BQ456">
            <v>0</v>
          </cell>
          <cell r="BS456">
            <v>0</v>
          </cell>
          <cell r="BT456">
            <v>0</v>
          </cell>
          <cell r="BU456">
            <v>1.8</v>
          </cell>
          <cell r="BV456">
            <v>0</v>
          </cell>
          <cell r="BX456">
            <v>0</v>
          </cell>
          <cell r="BY456">
            <v>0</v>
          </cell>
          <cell r="BZ456">
            <v>12116200</v>
          </cell>
          <cell r="CA456">
            <v>12116200</v>
          </cell>
          <cell r="CB456">
            <v>24234803</v>
          </cell>
          <cell r="CC456">
            <v>22493756705.438007</v>
          </cell>
        </row>
        <row r="457">
          <cell r="A457" t="str">
            <v>LG CN</v>
          </cell>
          <cell r="B457" t="str">
            <v>CN</v>
          </cell>
          <cell r="C457" t="str">
            <v>원통형</v>
          </cell>
          <cell r="D457" t="str">
            <v>Cell</v>
          </cell>
          <cell r="E457" t="str">
            <v>018650</v>
          </cell>
          <cell r="F457" t="str">
            <v>018650S3</v>
          </cell>
          <cell r="G457" t="str">
            <v>018650S3</v>
          </cell>
          <cell r="H457" t="str">
            <v>HP</v>
          </cell>
          <cell r="I457" t="str">
            <v>LGChem,Ltd</v>
          </cell>
          <cell r="J457" t="str">
            <v>본사수출</v>
          </cell>
          <cell r="K457" t="str">
            <v>USD</v>
          </cell>
          <cell r="L457" t="str">
            <v>본사수출</v>
          </cell>
          <cell r="M457" t="str">
            <v>김상우</v>
          </cell>
          <cell r="N457">
            <v>1</v>
          </cell>
          <cell r="O457" t="str">
            <v>노트북</v>
          </cell>
          <cell r="P457" t="str">
            <v>소거</v>
          </cell>
          <cell r="Q457" t="str">
            <v>간접</v>
          </cell>
          <cell r="AC457">
            <v>3000</v>
          </cell>
          <cell r="AD457">
            <v>3000</v>
          </cell>
          <cell r="AE457">
            <v>6120</v>
          </cell>
          <cell r="AF457">
            <v>5772751.2000000002</v>
          </cell>
          <cell r="AG457">
            <v>1.6685714285714286</v>
          </cell>
          <cell r="AH457">
            <v>6300</v>
          </cell>
          <cell r="AI457">
            <v>6300</v>
          </cell>
          <cell r="AJ457">
            <v>10512</v>
          </cell>
          <cell r="AK457">
            <v>9791881</v>
          </cell>
          <cell r="AL457">
            <v>1.9982999198075382</v>
          </cell>
          <cell r="AM457">
            <v>1122300</v>
          </cell>
          <cell r="AN457">
            <v>1122300</v>
          </cell>
          <cell r="AO457">
            <v>2242692</v>
          </cell>
          <cell r="AP457">
            <v>2076366576.1932044</v>
          </cell>
          <cell r="AQ457">
            <v>2.0230000000000001</v>
          </cell>
          <cell r="AR457">
            <v>660000</v>
          </cell>
          <cell r="AS457">
            <v>660000</v>
          </cell>
          <cell r="AT457">
            <v>1335180</v>
          </cell>
          <cell r="AU457">
            <v>1235041500</v>
          </cell>
          <cell r="AV457">
            <v>1.9910000000000001</v>
          </cell>
          <cell r="AW457">
            <v>1200000</v>
          </cell>
          <cell r="AX457">
            <v>1200000</v>
          </cell>
          <cell r="AY457">
            <v>2389200</v>
          </cell>
          <cell r="AZ457">
            <v>2198064000</v>
          </cell>
          <cell r="BA457">
            <v>1.9910000000000001</v>
          </cell>
          <cell r="BB457">
            <v>0</v>
          </cell>
          <cell r="BD457">
            <v>0</v>
          </cell>
          <cell r="BE457">
            <v>0</v>
          </cell>
          <cell r="BF457">
            <v>2.0044999999999997</v>
          </cell>
          <cell r="BG457">
            <v>0</v>
          </cell>
          <cell r="BI457">
            <v>0</v>
          </cell>
          <cell r="BJ457">
            <v>0</v>
          </cell>
          <cell r="BK457">
            <v>2.2039999999999997</v>
          </cell>
          <cell r="BL457">
            <v>1900000</v>
          </cell>
          <cell r="BM457">
            <v>1900000</v>
          </cell>
          <cell r="BN457">
            <v>4187599.9999999995</v>
          </cell>
          <cell r="BO457">
            <v>3873529999.9999995</v>
          </cell>
          <cell r="BP457">
            <v>2.2039999999999997</v>
          </cell>
          <cell r="BQ457">
            <v>1900000</v>
          </cell>
          <cell r="BR457">
            <v>1900000</v>
          </cell>
          <cell r="BS457">
            <v>4187599.9999999995</v>
          </cell>
          <cell r="BT457">
            <v>3873529999.9999995</v>
          </cell>
          <cell r="BU457">
            <v>2.2039999999999997</v>
          </cell>
          <cell r="BV457">
            <v>1900000</v>
          </cell>
          <cell r="BW457">
            <v>1900000</v>
          </cell>
          <cell r="BX457">
            <v>4187599.9999999995</v>
          </cell>
          <cell r="BY457">
            <v>3873529999.9999995</v>
          </cell>
          <cell r="BZ457">
            <v>8691600</v>
          </cell>
          <cell r="CA457">
            <v>8691600</v>
          </cell>
          <cell r="CB457">
            <v>18546504</v>
          </cell>
          <cell r="CC457">
            <v>17145626708.393204</v>
          </cell>
        </row>
        <row r="458">
          <cell r="A458" t="str">
            <v>LG CN</v>
          </cell>
          <cell r="B458" t="str">
            <v>CN</v>
          </cell>
          <cell r="C458" t="str">
            <v>폴리머</v>
          </cell>
          <cell r="D458" t="str">
            <v>Cell</v>
          </cell>
          <cell r="E458" t="str">
            <v>463945</v>
          </cell>
          <cell r="F458" t="str">
            <v>463945L1</v>
          </cell>
          <cell r="G458" t="str">
            <v>463945L1</v>
          </cell>
          <cell r="H458" t="str">
            <v>SEMC</v>
          </cell>
          <cell r="I458" t="str">
            <v>LGChem,Ltd</v>
          </cell>
          <cell r="J458" t="str">
            <v>본사수출</v>
          </cell>
          <cell r="K458" t="str">
            <v>JPY</v>
          </cell>
          <cell r="L458" t="str">
            <v>본사수출</v>
          </cell>
          <cell r="M458" t="str">
            <v>정유엽</v>
          </cell>
          <cell r="N458">
            <v>1</v>
          </cell>
          <cell r="O458" t="str">
            <v>휴대폰</v>
          </cell>
          <cell r="P458" t="str">
            <v>소거</v>
          </cell>
          <cell r="Q458" t="str">
            <v>간접</v>
          </cell>
          <cell r="R458">
            <v>170</v>
          </cell>
          <cell r="S458">
            <v>910000</v>
          </cell>
          <cell r="T458">
            <v>910000</v>
          </cell>
          <cell r="U458">
            <v>154700000</v>
          </cell>
          <cell r="V458">
            <v>1203473180</v>
          </cell>
          <cell r="W458">
            <v>170</v>
          </cell>
          <cell r="X458">
            <v>743000</v>
          </cell>
          <cell r="Y458">
            <v>743000</v>
          </cell>
          <cell r="Z458">
            <v>126310000</v>
          </cell>
          <cell r="AA458">
            <v>1001616589.1765432</v>
          </cell>
          <cell r="AB458">
            <v>170</v>
          </cell>
          <cell r="AC458">
            <v>850847</v>
          </cell>
          <cell r="AD458">
            <v>850847</v>
          </cell>
          <cell r="AE458">
            <v>144643990</v>
          </cell>
          <cell r="AF458">
            <v>1183066396.7299368</v>
          </cell>
          <cell r="AG458">
            <v>159.93568717653824</v>
          </cell>
          <cell r="AH458">
            <v>869500</v>
          </cell>
          <cell r="AI458">
            <v>869500</v>
          </cell>
          <cell r="AJ458">
            <v>139064080</v>
          </cell>
          <cell r="AK458">
            <v>1031364999.2250969</v>
          </cell>
          <cell r="AL458">
            <v>170</v>
          </cell>
          <cell r="AM458">
            <v>1003931</v>
          </cell>
          <cell r="AN458">
            <v>1003931</v>
          </cell>
          <cell r="AO458">
            <v>170668270</v>
          </cell>
          <cell r="AP458">
            <v>1361177137.4431486</v>
          </cell>
          <cell r="AQ458">
            <v>170</v>
          </cell>
          <cell r="AR458">
            <v>650000</v>
          </cell>
          <cell r="AS458">
            <v>650000</v>
          </cell>
          <cell r="AT458">
            <v>110500000</v>
          </cell>
          <cell r="AU458">
            <v>839800000</v>
          </cell>
          <cell r="AV458">
            <v>170</v>
          </cell>
          <cell r="AW458">
            <v>900000</v>
          </cell>
          <cell r="AX458">
            <v>900000</v>
          </cell>
          <cell r="AY458">
            <v>153000000</v>
          </cell>
          <cell r="AZ458">
            <v>1155150000</v>
          </cell>
          <cell r="BA458">
            <v>170</v>
          </cell>
          <cell r="BB458">
            <v>1000000</v>
          </cell>
          <cell r="BC458">
            <v>1000000</v>
          </cell>
          <cell r="BD458">
            <v>170000000</v>
          </cell>
          <cell r="BE458">
            <v>1283500000</v>
          </cell>
          <cell r="BF458">
            <v>170</v>
          </cell>
          <cell r="BG458">
            <v>1160000</v>
          </cell>
          <cell r="BH458">
            <v>1160000</v>
          </cell>
          <cell r="BI458">
            <v>197200000</v>
          </cell>
          <cell r="BJ458">
            <v>1488860000</v>
          </cell>
          <cell r="BK458">
            <v>170</v>
          </cell>
          <cell r="BL458">
            <v>1290000</v>
          </cell>
          <cell r="BM458">
            <v>1290000</v>
          </cell>
          <cell r="BN458">
            <v>219300000</v>
          </cell>
          <cell r="BO458">
            <v>1666680000</v>
          </cell>
          <cell r="BP458">
            <v>170</v>
          </cell>
          <cell r="BQ458">
            <v>1290000</v>
          </cell>
          <cell r="BR458">
            <v>1290000</v>
          </cell>
          <cell r="BS458">
            <v>219300000</v>
          </cell>
          <cell r="BT458">
            <v>1666680000</v>
          </cell>
          <cell r="BU458">
            <v>170</v>
          </cell>
          <cell r="BV458">
            <v>1290000</v>
          </cell>
          <cell r="BW458">
            <v>1290000</v>
          </cell>
          <cell r="BX458">
            <v>219300000</v>
          </cell>
          <cell r="BY458">
            <v>1666680000</v>
          </cell>
          <cell r="BZ458">
            <v>11957278</v>
          </cell>
          <cell r="CA458">
            <v>11957278</v>
          </cell>
          <cell r="CB458">
            <v>2023986340</v>
          </cell>
          <cell r="CC458">
            <v>15548048302.574726</v>
          </cell>
        </row>
        <row r="459">
          <cell r="A459" t="str">
            <v>LG CN</v>
          </cell>
          <cell r="B459" t="str">
            <v>CN</v>
          </cell>
          <cell r="C459" t="str">
            <v>폴리머</v>
          </cell>
          <cell r="D459" t="str">
            <v>Cell</v>
          </cell>
          <cell r="E459" t="str">
            <v>553945</v>
          </cell>
          <cell r="F459" t="str">
            <v>553945L1</v>
          </cell>
          <cell r="G459" t="str">
            <v>553945L1</v>
          </cell>
          <cell r="H459" t="str">
            <v>SEMC</v>
          </cell>
          <cell r="I459" t="str">
            <v>LGChem,Ltd</v>
          </cell>
          <cell r="J459" t="str">
            <v>본사수출</v>
          </cell>
          <cell r="K459" t="str">
            <v>USD</v>
          </cell>
          <cell r="L459" t="str">
            <v>본사수출</v>
          </cell>
          <cell r="M459" t="str">
            <v>정유엽</v>
          </cell>
          <cell r="N459">
            <v>1</v>
          </cell>
          <cell r="O459" t="str">
            <v>휴대폰</v>
          </cell>
          <cell r="P459" t="str">
            <v>소거</v>
          </cell>
          <cell r="Q459" t="str">
            <v>간접</v>
          </cell>
          <cell r="S459">
            <v>0</v>
          </cell>
          <cell r="X459">
            <v>0</v>
          </cell>
          <cell r="AC459">
            <v>0</v>
          </cell>
          <cell r="AG459">
            <v>179</v>
          </cell>
          <cell r="AH459">
            <v>8000</v>
          </cell>
          <cell r="AI459">
            <v>8000</v>
          </cell>
          <cell r="AJ459">
            <v>1432000</v>
          </cell>
          <cell r="AK459">
            <v>11221868</v>
          </cell>
          <cell r="AL459">
            <v>179</v>
          </cell>
          <cell r="AM459">
            <v>4500</v>
          </cell>
          <cell r="AN459">
            <v>4500</v>
          </cell>
          <cell r="AO459">
            <v>805500</v>
          </cell>
          <cell r="AP459">
            <v>6190509.1499999994</v>
          </cell>
          <cell r="AQ459">
            <v>1.47</v>
          </cell>
          <cell r="AR459">
            <v>145000</v>
          </cell>
          <cell r="AS459">
            <v>145000</v>
          </cell>
          <cell r="AT459">
            <v>213150</v>
          </cell>
          <cell r="AU459">
            <v>197163750</v>
          </cell>
          <cell r="AV459">
            <v>1.58</v>
          </cell>
          <cell r="AW459">
            <v>100000</v>
          </cell>
          <cell r="AX459">
            <v>100000</v>
          </cell>
          <cell r="AY459">
            <v>158000</v>
          </cell>
          <cell r="AZ459">
            <v>145360000</v>
          </cell>
          <cell r="BA459">
            <v>1.58</v>
          </cell>
          <cell r="BB459">
            <v>100000</v>
          </cell>
          <cell r="BC459">
            <v>100000</v>
          </cell>
          <cell r="BD459">
            <v>158000</v>
          </cell>
          <cell r="BE459">
            <v>145360000</v>
          </cell>
          <cell r="BF459">
            <v>1.49</v>
          </cell>
          <cell r="BG459">
            <v>100000</v>
          </cell>
          <cell r="BH459">
            <v>100000</v>
          </cell>
          <cell r="BI459">
            <v>149000</v>
          </cell>
          <cell r="BJ459">
            <v>137080000</v>
          </cell>
          <cell r="BK459">
            <v>1.58</v>
          </cell>
          <cell r="BL459">
            <v>138000</v>
          </cell>
          <cell r="BM459">
            <v>138000</v>
          </cell>
          <cell r="BN459">
            <v>218040</v>
          </cell>
          <cell r="BO459">
            <v>201687000</v>
          </cell>
          <cell r="BP459">
            <v>1.58</v>
          </cell>
          <cell r="BQ459">
            <v>138000</v>
          </cell>
          <cell r="BR459">
            <v>138000</v>
          </cell>
          <cell r="BS459">
            <v>218040</v>
          </cell>
          <cell r="BT459">
            <v>201687000</v>
          </cell>
          <cell r="BU459">
            <v>1.58</v>
          </cell>
          <cell r="BV459">
            <v>138000</v>
          </cell>
          <cell r="BW459">
            <v>138000</v>
          </cell>
          <cell r="BX459">
            <v>218040</v>
          </cell>
          <cell r="BY459">
            <v>201687000</v>
          </cell>
          <cell r="BZ459">
            <v>871500</v>
          </cell>
          <cell r="CA459">
            <v>871500</v>
          </cell>
          <cell r="CB459">
            <v>3569770</v>
          </cell>
          <cell r="CC459">
            <v>1247437127.1500001</v>
          </cell>
        </row>
        <row r="460">
          <cell r="A460" t="str">
            <v>기타</v>
          </cell>
          <cell r="J460" t="str">
            <v>기타</v>
          </cell>
          <cell r="V460">
            <v>266684515</v>
          </cell>
          <cell r="AA460">
            <v>309230000</v>
          </cell>
          <cell r="AF460">
            <v>560443651</v>
          </cell>
          <cell r="AK460">
            <v>444984407</v>
          </cell>
          <cell r="AP460">
            <v>368387000</v>
          </cell>
          <cell r="AU460">
            <v>562456166.66666698</v>
          </cell>
          <cell r="AZ460">
            <v>562456166.66666698</v>
          </cell>
          <cell r="BE460">
            <v>562456166.66666698</v>
          </cell>
          <cell r="BJ460">
            <v>562456166.66666698</v>
          </cell>
          <cell r="BO460">
            <v>562456166.66666698</v>
          </cell>
          <cell r="BT460">
            <v>562456166.66666698</v>
          </cell>
          <cell r="BY460">
            <v>562456166.66666698</v>
          </cell>
          <cell r="CC460">
            <v>5886922739.6666689</v>
          </cell>
        </row>
        <row r="461">
          <cell r="A461" t="str">
            <v>사내</v>
          </cell>
          <cell r="J461" t="str">
            <v>사내</v>
          </cell>
          <cell r="V461">
            <v>62453000</v>
          </cell>
          <cell r="AA461">
            <v>144083000</v>
          </cell>
          <cell r="AF461">
            <v>349951000</v>
          </cell>
          <cell r="AK461">
            <v>362297000</v>
          </cell>
          <cell r="AP461">
            <v>337315000</v>
          </cell>
          <cell r="CC461">
            <v>1256099000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-PPCAPET"/>
      <sheetName val="ppcarpet"/>
    </sheetNames>
    <sheetDataSet>
      <sheetData sheetId="0"/>
      <sheetData sheetId="1" refreshError="1">
        <row r="7">
          <cell r="D7">
            <v>0.1</v>
          </cell>
          <cell r="F7">
            <v>1700</v>
          </cell>
          <cell r="H7">
            <v>4</v>
          </cell>
        </row>
        <row r="8">
          <cell r="F8">
            <v>2.33</v>
          </cell>
        </row>
        <row r="9">
          <cell r="F9">
            <v>200</v>
          </cell>
        </row>
        <row r="10">
          <cell r="F10">
            <v>0.03</v>
          </cell>
        </row>
        <row r="11">
          <cell r="C11">
            <v>930</v>
          </cell>
          <cell r="F11">
            <v>0.4</v>
          </cell>
        </row>
        <row r="12">
          <cell r="F12">
            <v>0.2</v>
          </cell>
        </row>
        <row r="13">
          <cell r="C13">
            <v>870</v>
          </cell>
          <cell r="F13">
            <v>0.15</v>
          </cell>
        </row>
        <row r="15">
          <cell r="C15">
            <v>35.286017090218955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down"/>
      <sheetName val="Machinery"/>
      <sheetName val="Minio Kalıp Bilgileri"/>
      <sheetName val="Breakdown_Housing"/>
      <sheetName val="Raw Material"/>
      <sheetName val="Packaging"/>
      <sheetName val="BOM - TOPLAM - KROM"/>
      <sheetName val="Maliyet Senaryo"/>
      <sheetName val="Capacity 4 cavity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>
        <row r="1">
          <cell r="K1">
            <v>5.6</v>
          </cell>
          <cell r="N1">
            <v>6.4</v>
          </cell>
          <cell r="Q1">
            <v>7.4</v>
          </cell>
        </row>
      </sheetData>
      <sheetData sheetId="7" refreshError="1"/>
      <sheetData sheetId="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단표준"/>
      <sheetName val="차종별"/>
      <sheetName val="TCA"/>
      <sheetName val="소유주(원)"/>
      <sheetName val="GRACE"/>
      <sheetName val="Macro1"/>
      <sheetName val="구동"/>
      <sheetName val="단조PGM"/>
      <sheetName val="임율 &amp; LOT"/>
      <sheetName val="PP1142-2"/>
      <sheetName val="첨부⑥"/>
      <sheetName val="LXLIST1"/>
      <sheetName val="입력laser"/>
      <sheetName val="인원01"/>
      <sheetName val="LB Plan 97 neu 15531 Best "/>
      <sheetName val="Sheet1"/>
      <sheetName val="계산DATA입력"/>
      <sheetName val="계산정보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Sheet"/>
      <sheetName val="Engineering Detail"/>
      <sheetName val="Material Detail Sheet"/>
      <sheetName val="Default Rates"/>
      <sheetName val="FAO response "/>
      <sheetName val="MenuPicks"/>
    </sheetNames>
    <sheetDataSet>
      <sheetData sheetId="0"/>
      <sheetData sheetId="1"/>
      <sheetData sheetId="2"/>
      <sheetData sheetId="3">
        <row r="2">
          <cell r="B2">
            <v>95</v>
          </cell>
        </row>
      </sheetData>
      <sheetData sheetId="4" refreshError="1"/>
      <sheetData sheetId="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chedule"/>
      <sheetName val="Settings"/>
      <sheetName val="Hint"/>
      <sheetName val="Changelog"/>
    </sheetNames>
    <sheetDataSet>
      <sheetData sheetId="0"/>
      <sheetData sheetId="1"/>
      <sheetData sheetId="2">
        <row r="8">
          <cell r="D8" t="str">
            <v>Parameter test (small)</v>
          </cell>
        </row>
        <row r="9">
          <cell r="D9" t="str">
            <v>Parameter test (big)</v>
          </cell>
        </row>
        <row r="10">
          <cell r="D10" t="str">
            <v>Parameter test (function)</v>
          </cell>
        </row>
        <row r="11">
          <cell r="D11" t="str">
            <v>Physical Analysis</v>
          </cell>
        </row>
        <row r="12">
          <cell r="D12" t="str">
            <v>Documentation</v>
          </cell>
        </row>
        <row r="13">
          <cell r="D13" t="str">
            <v>----- ELECTRICAL TESTS -----</v>
          </cell>
        </row>
        <row r="14">
          <cell r="D14" t="str">
            <v>Long-Term Overvoltage</v>
          </cell>
        </row>
        <row r="15">
          <cell r="D15" t="str">
            <v>Transient Overvoltage</v>
          </cell>
        </row>
        <row r="16">
          <cell r="D16" t="str">
            <v>Transient Undervoltage</v>
          </cell>
        </row>
        <row r="17">
          <cell r="D17" t="str">
            <v>Jump Start</v>
          </cell>
        </row>
        <row r="18">
          <cell r="D18" t="str">
            <v>Load Dump</v>
          </cell>
        </row>
        <row r="19">
          <cell r="D19" t="str">
            <v>Superimposed Alternating Voltage</v>
          </cell>
        </row>
        <row r="20">
          <cell r="D20" t="str">
            <v>Slow Lowering and Increasing of the Supply Voltage</v>
          </cell>
        </row>
        <row r="21">
          <cell r="D21" t="str">
            <v>Slow decrease and quick increase of the supply voltage</v>
          </cell>
        </row>
        <row r="22">
          <cell r="D22" t="str">
            <v>Reset Behavior</v>
          </cell>
        </row>
        <row r="23">
          <cell r="D23" t="str">
            <v>Short Interruptions</v>
          </cell>
        </row>
        <row r="24">
          <cell r="D24" t="str">
            <v>Starting Pulses - Cold Start</v>
          </cell>
        </row>
        <row r="25">
          <cell r="D25" t="str">
            <v>Starting Pulse - Hot Start</v>
          </cell>
        </row>
        <row r="26">
          <cell r="D26" t="str">
            <v>Voltage Curve with Intelligent Alternator Control</v>
          </cell>
        </row>
        <row r="27">
          <cell r="D27" t="str">
            <v>Pin Interruption</v>
          </cell>
        </row>
        <row r="28">
          <cell r="D28" t="str">
            <v>Connector Interruption</v>
          </cell>
        </row>
        <row r="29">
          <cell r="D29" t="str">
            <v>Polarity Reversal</v>
          </cell>
        </row>
        <row r="30">
          <cell r="D30" t="str">
            <v>Ground Offset</v>
          </cell>
        </row>
        <row r="31">
          <cell r="D31" t="str">
            <v>Short Circuit in Signal Line and Load Circuits</v>
          </cell>
        </row>
        <row r="32">
          <cell r="D32" t="str">
            <v>Insulation Resistance</v>
          </cell>
        </row>
        <row r="33">
          <cell r="D33" t="str">
            <v>Closed-Circuit Current</v>
          </cell>
        </row>
        <row r="34">
          <cell r="D34" t="str">
            <v>Dielectric Strength</v>
          </cell>
        </row>
        <row r="35">
          <cell r="D35" t="str">
            <v>Backfeed</v>
          </cell>
        </row>
        <row r="36">
          <cell r="D36" t="str">
            <v>Overcurrents</v>
          </cell>
        </row>
        <row r="37">
          <cell r="D37" t="str">
            <v>Voltage Level: HIGH-LOW Status Assignment</v>
          </cell>
        </row>
        <row r="38">
          <cell r="D38" t="str">
            <v>Functioning during Undervoltage and Overvoltage</v>
          </cell>
        </row>
        <row r="39">
          <cell r="D39" t="str">
            <v>Operating Current</v>
          </cell>
        </row>
        <row r="40">
          <cell r="D40" t="str">
            <v xml:space="preserve">Voltage Drops </v>
          </cell>
        </row>
        <row r="41">
          <cell r="D41" t="str">
            <v xml:space="preserve">Start-Up Behavior </v>
          </cell>
        </row>
        <row r="42">
          <cell r="D42" t="str">
            <v>Insensitivity to Shunt</v>
          </cell>
        </row>
        <row r="43">
          <cell r="D43" t="str">
            <v>Extended Reverse Polarity Protection Test</v>
          </cell>
        </row>
        <row r="44">
          <cell r="D44" t="str">
            <v>ON/OFF endurance test</v>
          </cell>
        </row>
        <row r="45">
          <cell r="D45" t="str">
            <v>Short Voltage Dips</v>
          </cell>
        </row>
        <row r="46">
          <cell r="D46" t="str">
            <v>Inrush current</v>
          </cell>
        </row>
        <row r="47">
          <cell r="D47" t="str">
            <v>Current measurement</v>
          </cell>
        </row>
        <row r="48">
          <cell r="D48" t="str">
            <v>----- MECHANICAL TESTS -----</v>
          </cell>
        </row>
        <row r="49">
          <cell r="D49" t="str">
            <v>Free fall</v>
          </cell>
        </row>
        <row r="50">
          <cell r="D50" t="str">
            <v>Dust test</v>
          </cell>
        </row>
        <row r="51">
          <cell r="D51" t="str">
            <v>Vibration test</v>
          </cell>
        </row>
        <row r="52">
          <cell r="D52" t="str">
            <v>Mechanical shock</v>
          </cell>
        </row>
        <row r="53">
          <cell r="D53" t="str">
            <v>----- CLIMATIC TESTS -----</v>
          </cell>
        </row>
        <row r="54">
          <cell r="D54" t="str">
            <v>High/Low-Temperature storage</v>
          </cell>
        </row>
        <row r="55">
          <cell r="D55" t="str">
            <v>Incremental temperature test</v>
          </cell>
        </row>
        <row r="56">
          <cell r="D56" t="str">
            <v>Low-temperature operation</v>
          </cell>
        </row>
        <row r="57">
          <cell r="D57" t="str">
            <v>Temperature shock (component)</v>
          </cell>
        </row>
        <row r="58">
          <cell r="D58" t="str">
            <v xml:space="preserve"> Salt spray test with operation, exterior</v>
          </cell>
        </row>
        <row r="59">
          <cell r="D59" t="str">
            <v>Salt Spray Test with Operation, Interior</v>
          </cell>
        </row>
        <row r="60">
          <cell r="D60" t="str">
            <v>Damp heat, cyclic</v>
          </cell>
        </row>
        <row r="61">
          <cell r="D61" t="str">
            <v>Damp heat, cyclic (with frost)</v>
          </cell>
        </row>
        <row r="62">
          <cell r="D62" t="str">
            <v>Water protection (IPX0 to IPX6K)</v>
          </cell>
        </row>
        <row r="63">
          <cell r="D63" t="str">
            <v>Temperature shock with splash water</v>
          </cell>
        </row>
        <row r="64">
          <cell r="D64" t="str">
            <v>Temperature shock - immersion</v>
          </cell>
        </row>
        <row r="65">
          <cell r="D65" t="str">
            <v>Damp heat, constant</v>
          </cell>
        </row>
        <row r="66">
          <cell r="D66" t="str">
            <v>Temperature shock (without housing)</v>
          </cell>
        </row>
        <row r="67">
          <cell r="D67" t="str">
            <v>Harmful gas test</v>
          </cell>
        </row>
        <row r="68">
          <cell r="D68" t="str">
            <v xml:space="preserve">Chemical test </v>
          </cell>
        </row>
        <row r="69">
          <cell r="D69" t="str">
            <v>---- LIFE ENDURANCE TESTS -----</v>
          </cell>
        </row>
        <row r="70">
          <cell r="D70" t="str">
            <v>Endurance Test for Electrical and Electronic Systems/Components</v>
          </cell>
        </row>
        <row r="71">
          <cell r="D71" t="str">
            <v>Endurance Test for Electromechanical Systems/Components</v>
          </cell>
        </row>
        <row r="72">
          <cell r="D72" t="str">
            <v>Life test - mechanical/hydraulic endurance test</v>
          </cell>
        </row>
        <row r="73">
          <cell r="D73" t="str">
            <v xml:space="preserve">Life test high-temperature endurance test </v>
          </cell>
        </row>
        <row r="74">
          <cell r="D74" t="str">
            <v>Life test temperature cycle test</v>
          </cell>
        </row>
        <row r="75">
          <cell r="D75" t="str">
            <v>---- SAFETY TESTS -----</v>
          </cell>
        </row>
        <row r="76">
          <cell r="D76" t="str">
            <v>Short circuit test</v>
          </cell>
        </row>
        <row r="77">
          <cell r="D77" t="str">
            <v>Overcharge test</v>
          </cell>
        </row>
        <row r="78">
          <cell r="D78" t="str">
            <v>Overdischarge test</v>
          </cell>
        </row>
        <row r="79">
          <cell r="D79" t="str">
            <v>Crush test</v>
          </cell>
        </row>
        <row r="80">
          <cell r="D80" t="str">
            <v>Fuel Fire test</v>
          </cell>
        </row>
      </sheetData>
      <sheetData sheetId="3"/>
      <sheetData sheetId="4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계산 DATA 입력"/>
      <sheetName val="계산결과"/>
      <sheetName val="상세 계산 내역"/>
      <sheetName val="계산정보"/>
      <sheetName val="DATA저장"/>
      <sheetName val="Module1"/>
      <sheetName val="Module2"/>
    </sheetNames>
    <sheetDataSet>
      <sheetData sheetId="0"/>
      <sheetData sheetId="1" refreshError="1">
        <row r="3">
          <cell r="B3" t="str">
            <v>94003-2DBASEFG1</v>
          </cell>
          <cell r="F3" t="str">
            <v>N2DX0645</v>
          </cell>
        </row>
        <row r="4">
          <cell r="F4" t="str">
            <v>99.11.05</v>
          </cell>
        </row>
        <row r="10">
          <cell r="B10">
            <v>1</v>
          </cell>
          <cell r="G10">
            <v>1</v>
          </cell>
        </row>
        <row r="11">
          <cell r="D11">
            <v>4150</v>
          </cell>
          <cell r="F11">
            <v>7520000</v>
          </cell>
        </row>
        <row r="17">
          <cell r="H17">
            <v>0</v>
          </cell>
        </row>
      </sheetData>
      <sheetData sheetId="2"/>
      <sheetData sheetId="3" refreshError="1">
        <row r="6">
          <cell r="D6">
            <v>2.5</v>
          </cell>
        </row>
        <row r="10">
          <cell r="D10">
            <v>3.9600000000000003E-2</v>
          </cell>
        </row>
        <row r="20">
          <cell r="D20">
            <v>25</v>
          </cell>
        </row>
        <row r="34">
          <cell r="D34">
            <v>50</v>
          </cell>
        </row>
        <row r="37">
          <cell r="D37">
            <v>0.3</v>
          </cell>
        </row>
      </sheetData>
      <sheetData sheetId="4" refreshError="1">
        <row r="5">
          <cell r="A5" t="str">
            <v>EF</v>
          </cell>
          <cell r="B5">
            <v>8499</v>
          </cell>
          <cell r="C5">
            <v>9699</v>
          </cell>
          <cell r="D5">
            <v>6192</v>
          </cell>
          <cell r="E5">
            <v>8332</v>
          </cell>
          <cell r="F5">
            <v>7213</v>
          </cell>
          <cell r="G5">
            <v>6264</v>
          </cell>
          <cell r="H5">
            <v>7661</v>
          </cell>
          <cell r="I5">
            <v>7387</v>
          </cell>
          <cell r="J5">
            <v>7904</v>
          </cell>
          <cell r="K5">
            <v>6945</v>
          </cell>
        </row>
        <row r="6">
          <cell r="A6" t="str">
            <v>XG</v>
          </cell>
          <cell r="B6">
            <v>8499</v>
          </cell>
          <cell r="C6">
            <v>9699</v>
          </cell>
          <cell r="D6">
            <v>6192</v>
          </cell>
          <cell r="E6">
            <v>8332</v>
          </cell>
          <cell r="F6">
            <v>7213</v>
          </cell>
          <cell r="G6">
            <v>6264</v>
          </cell>
          <cell r="H6">
            <v>7661</v>
          </cell>
          <cell r="I6">
            <v>7387</v>
          </cell>
          <cell r="J6">
            <v>7904</v>
          </cell>
          <cell r="K6">
            <v>6945</v>
          </cell>
        </row>
        <row r="7">
          <cell r="A7" t="str">
            <v>FO</v>
          </cell>
          <cell r="B7">
            <v>8499</v>
          </cell>
          <cell r="C7">
            <v>9699</v>
          </cell>
          <cell r="D7">
            <v>6192</v>
          </cell>
          <cell r="E7">
            <v>8332</v>
          </cell>
          <cell r="F7">
            <v>7213</v>
          </cell>
          <cell r="G7">
            <v>6264</v>
          </cell>
          <cell r="H7">
            <v>7661</v>
          </cell>
          <cell r="I7">
            <v>7387</v>
          </cell>
          <cell r="J7">
            <v>7904</v>
          </cell>
          <cell r="K7">
            <v>6945</v>
          </cell>
        </row>
        <row r="8">
          <cell r="A8" t="str">
            <v>LZ</v>
          </cell>
          <cell r="B8">
            <v>8499</v>
          </cell>
          <cell r="C8">
            <v>9699</v>
          </cell>
          <cell r="D8">
            <v>6192</v>
          </cell>
          <cell r="E8">
            <v>8332</v>
          </cell>
          <cell r="F8">
            <v>7213</v>
          </cell>
          <cell r="G8">
            <v>6264</v>
          </cell>
          <cell r="H8">
            <v>7661</v>
          </cell>
          <cell r="I8">
            <v>7387</v>
          </cell>
          <cell r="J8">
            <v>7904</v>
          </cell>
          <cell r="K8">
            <v>6945</v>
          </cell>
        </row>
        <row r="9">
          <cell r="A9" t="str">
            <v>LC</v>
          </cell>
          <cell r="B9">
            <v>8499</v>
          </cell>
          <cell r="C9">
            <v>9699</v>
          </cell>
          <cell r="D9">
            <v>6192</v>
          </cell>
          <cell r="E9">
            <v>8332</v>
          </cell>
          <cell r="F9">
            <v>7213</v>
          </cell>
          <cell r="G9">
            <v>6264</v>
          </cell>
          <cell r="H9">
            <v>7661</v>
          </cell>
          <cell r="I9">
            <v>7387</v>
          </cell>
          <cell r="J9">
            <v>7904</v>
          </cell>
          <cell r="K9">
            <v>6945</v>
          </cell>
        </row>
        <row r="10">
          <cell r="A10" t="str">
            <v>SM</v>
          </cell>
          <cell r="B10">
            <v>8499</v>
          </cell>
          <cell r="C10">
            <v>9699</v>
          </cell>
          <cell r="D10">
            <v>6192</v>
          </cell>
          <cell r="E10">
            <v>8332</v>
          </cell>
          <cell r="F10">
            <v>7213</v>
          </cell>
          <cell r="G10">
            <v>6264</v>
          </cell>
          <cell r="H10">
            <v>7661</v>
          </cell>
          <cell r="I10">
            <v>7387</v>
          </cell>
          <cell r="J10">
            <v>7904</v>
          </cell>
          <cell r="K10">
            <v>6945</v>
          </cell>
        </row>
        <row r="11">
          <cell r="A11" t="str">
            <v>SR</v>
          </cell>
          <cell r="B11">
            <v>8499</v>
          </cell>
          <cell r="C11">
            <v>9699</v>
          </cell>
          <cell r="D11">
            <v>6192</v>
          </cell>
          <cell r="E11">
            <v>8332</v>
          </cell>
          <cell r="F11">
            <v>7213</v>
          </cell>
          <cell r="G11">
            <v>6264</v>
          </cell>
          <cell r="H11">
            <v>7661</v>
          </cell>
          <cell r="I11">
            <v>7387</v>
          </cell>
          <cell r="J11">
            <v>7904</v>
          </cell>
          <cell r="K11">
            <v>6945</v>
          </cell>
        </row>
        <row r="12">
          <cell r="A12" t="str">
            <v>XD</v>
          </cell>
          <cell r="B12">
            <v>8499</v>
          </cell>
          <cell r="C12">
            <v>9699</v>
          </cell>
          <cell r="D12">
            <v>6192</v>
          </cell>
          <cell r="E12">
            <v>8332</v>
          </cell>
          <cell r="F12">
            <v>7213</v>
          </cell>
          <cell r="G12">
            <v>6264</v>
          </cell>
          <cell r="H12">
            <v>7661</v>
          </cell>
          <cell r="I12">
            <v>7387</v>
          </cell>
          <cell r="J12">
            <v>7904</v>
          </cell>
          <cell r="K12">
            <v>6945</v>
          </cell>
        </row>
        <row r="16">
          <cell r="F16" t="str">
            <v>ABS</v>
          </cell>
        </row>
        <row r="17">
          <cell r="F17" t="str">
            <v>PP</v>
          </cell>
        </row>
        <row r="18">
          <cell r="F18" t="str">
            <v>ACRYL</v>
          </cell>
        </row>
        <row r="19">
          <cell r="F19" t="str">
            <v>PHENOL</v>
          </cell>
        </row>
        <row r="135">
          <cell r="I135" t="str">
            <v>영구상각</v>
          </cell>
        </row>
        <row r="136">
          <cell r="I136" t="str">
            <v>한정상각</v>
          </cell>
        </row>
        <row r="137">
          <cell r="I137" t="str">
            <v>일시불</v>
          </cell>
        </row>
      </sheetData>
      <sheetData sheetId="5"/>
      <sheetData sheetId="6" refreshError="1"/>
      <sheetData sheetId="7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93"/>
      <sheetName val="#11"/>
      <sheetName val="#21"/>
      <sheetName val="#31"/>
      <sheetName val="#32"/>
      <sheetName val="#33"/>
      <sheetName val="#34"/>
      <sheetName val="#35"/>
      <sheetName val="#36"/>
      <sheetName val="#37"/>
      <sheetName val="#38"/>
      <sheetName val="#39"/>
      <sheetName val="#41"/>
      <sheetName val="#42"/>
      <sheetName val="#51"/>
      <sheetName val="#61"/>
      <sheetName val="#71-1"/>
      <sheetName val="#71-2"/>
      <sheetName val="#72"/>
      <sheetName val="#73"/>
      <sheetName val="#74"/>
      <sheetName val="#75"/>
      <sheetName val="#76"/>
      <sheetName val="#81"/>
      <sheetName val="#91"/>
      <sheetName val="#92"/>
      <sheetName val="10"/>
      <sheetName val="90"/>
      <sheetName val="40"/>
      <sheetName val="50"/>
      <sheetName val="60"/>
      <sheetName val="70"/>
      <sheetName val="camera_10"/>
      <sheetName val="DBL LPG시험"/>
      <sheetName val="二.POSITION.XLS"/>
      <sheetName val="KIA_WS_5"/>
      <sheetName val="원단위"/>
      <sheetName val="Data1"/>
      <sheetName val="report_20"/>
      <sheetName val="camera_30"/>
      <sheetName val="OPT손익 내수"/>
      <sheetName val="OPT손익 수출"/>
      <sheetName val="#REF!"/>
      <sheetName val="외화"/>
      <sheetName val="자금동향"/>
      <sheetName val="정산"/>
      <sheetName val="첨부2"/>
      <sheetName val="DBL_LPG시험"/>
      <sheetName val="CAUDIT"/>
      <sheetName val="2.대외공문"/>
      <sheetName val="과제"/>
    </sheetNames>
    <sheetDataSet>
      <sheetData sheetId="0" refreshError="1">
        <row r="12">
          <cell r="A12" t="str">
            <v>준기술</v>
          </cell>
          <cell r="B12" t="str">
            <v>제 정</v>
          </cell>
        </row>
        <row r="13">
          <cell r="A13" t="str">
            <v>표준</v>
          </cell>
          <cell r="B13" t="str">
            <v>개 정</v>
          </cell>
        </row>
        <row r="15">
          <cell r="A15" t="str">
            <v>업무</v>
          </cell>
          <cell r="B15" t="str">
            <v>제 정</v>
          </cell>
        </row>
        <row r="16">
          <cell r="A16" t="str">
            <v>매뉴얼</v>
          </cell>
          <cell r="B16" t="str">
            <v>개 정</v>
          </cell>
        </row>
        <row r="17">
          <cell r="B17" t="str">
            <v>게</v>
          </cell>
        </row>
        <row r="18">
          <cell r="A18" t="str">
            <v>TEST</v>
          </cell>
          <cell r="B18" t="str">
            <v>제 정</v>
          </cell>
        </row>
        <row r="19">
          <cell r="A19" t="str">
            <v>CODE</v>
          </cell>
          <cell r="B19" t="str">
            <v>개 정</v>
          </cell>
        </row>
        <row r="20">
          <cell r="B20" t="str">
            <v>게</v>
          </cell>
        </row>
        <row r="21">
          <cell r="B21" t="str">
            <v>제 정</v>
          </cell>
        </row>
        <row r="22">
          <cell r="A22" t="str">
            <v>합계</v>
          </cell>
          <cell r="B22" t="str">
            <v>개 정</v>
          </cell>
        </row>
        <row r="23">
          <cell r="B23" t="str">
            <v>게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계획"/>
      <sheetName val="95예산"/>
      <sheetName val="BAL(이력관리)"/>
      <sheetName val="Sheet1"/>
      <sheetName val="상용"/>
      <sheetName val="OPT손익 내수"/>
      <sheetName val="OPT손익 수출"/>
      <sheetName val="금형품"/>
      <sheetName val="99사업소득정산"/>
      <sheetName val="기초자료"/>
      <sheetName val="일반물자(한국통신)"/>
      <sheetName val="감가상각"/>
      <sheetName val="#REF"/>
      <sheetName val="Industry Grand"/>
      <sheetName val="Brand Total"/>
      <sheetName val="data"/>
      <sheetName val="공문"/>
      <sheetName val="4-3. 00_01_sn"/>
      <sheetName val="4-2. 99_00_sn"/>
      <sheetName val="IAM_CE_Overview"/>
      <sheetName val="CALENDAR"/>
      <sheetName val="전체현황"/>
      <sheetName val="총괄표"/>
      <sheetName val="major"/>
      <sheetName val="계약ITEM"/>
      <sheetName val="96갑지"/>
      <sheetName val="지출계획(ok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N(120W)"/>
      <sheetName val="Summary"/>
      <sheetName val="ITEM  STUDY (2)"/>
    </sheetNames>
    <sheetDataSet>
      <sheetData sheetId="0"/>
      <sheetData sheetId="1"/>
      <sheetData sheetId="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</sheetNames>
    <sheetDataSet>
      <sheetData sheetId="0">
        <row r="6">
          <cell r="F6" t="str">
            <v>⊙</v>
          </cell>
          <cell r="H6" t="str">
            <v>△</v>
          </cell>
        </row>
        <row r="7">
          <cell r="F7" t="str">
            <v>T-Ⅲ</v>
          </cell>
          <cell r="H7" t="str">
            <v>CCD WGN</v>
          </cell>
        </row>
        <row r="8">
          <cell r="H8" t="str">
            <v>◎</v>
          </cell>
          <cell r="Q8" t="str">
            <v>◎</v>
          </cell>
        </row>
        <row r="9">
          <cell r="H9" t="str">
            <v>W-Ⅲ</v>
          </cell>
          <cell r="Q9" t="str">
            <v>KH-Ⅲ</v>
          </cell>
        </row>
        <row r="11">
          <cell r="S11" t="str">
            <v>◇</v>
          </cell>
        </row>
        <row r="12">
          <cell r="S12" t="str">
            <v xml:space="preserve">ASP </v>
          </cell>
        </row>
        <row r="17">
          <cell r="F17" t="str">
            <v>◇</v>
          </cell>
          <cell r="G17" t="str">
            <v>◇</v>
          </cell>
        </row>
        <row r="18">
          <cell r="F18" t="str">
            <v>SPA</v>
          </cell>
          <cell r="G18" t="str">
            <v>CRD</v>
          </cell>
        </row>
        <row r="19">
          <cell r="F19" t="str">
            <v>(4NB RHD</v>
          </cell>
          <cell r="G19" t="str">
            <v>EU-Ⅱ(A/T)</v>
          </cell>
        </row>
        <row r="20">
          <cell r="F20" t="str">
            <v>EURO-II)</v>
          </cell>
        </row>
        <row r="21">
          <cell r="F21" t="str">
            <v>◇</v>
          </cell>
          <cell r="N21" t="str">
            <v>◇</v>
          </cell>
        </row>
        <row r="22">
          <cell r="F22" t="str">
            <v>PRG</v>
          </cell>
          <cell r="N22" t="str">
            <v>W-Ⅲ</v>
          </cell>
        </row>
        <row r="23">
          <cell r="F23" t="str">
            <v>(F/L)</v>
          </cell>
          <cell r="N23" t="str">
            <v>(Double/C)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TOOL"/>
      <sheetName val="스틸금형"/>
      <sheetName val="PN_ORDER"/>
      <sheetName val="MC&amp;다변화"/>
      <sheetName val="BAL.(TTL)"/>
      <sheetName val="full (2)"/>
      <sheetName val="CNC810M"/>
      <sheetName val="#REF"/>
      <sheetName val="2.대외공문"/>
      <sheetName val="작성양식"/>
      <sheetName val="CR CODE"/>
      <sheetName val="존4"/>
      <sheetName val="DWPM"/>
      <sheetName val="부서CODE"/>
      <sheetName val="96"/>
      <sheetName val="OPT손익 내수"/>
      <sheetName val="OPT손익 수출"/>
      <sheetName val="RDLEVLST"/>
      <sheetName val="CVT산정"/>
      <sheetName val="주소(한문)"/>
      <sheetName val="소유주(원)"/>
      <sheetName val="A-A"/>
      <sheetName val="직원신상"/>
      <sheetName val="THEME CODE"/>
      <sheetName val="94B"/>
      <sheetName val="2109-1091"/>
      <sheetName val="58731-M2001(2)"/>
      <sheetName val="계열사현황종합"/>
      <sheetName val="외주현황.wq1"/>
      <sheetName val="BAL(이력관리)"/>
      <sheetName val="BACK"/>
      <sheetName val="FP_12"/>
      <sheetName val="이력"/>
      <sheetName val="e-1810_A"/>
      <sheetName val="품의서"/>
      <sheetName val="BPTemplate"/>
      <sheetName val="Model Volume"/>
      <sheetName val="계산정보"/>
      <sheetName val="계산DATA입력"/>
      <sheetName val="가2"/>
      <sheetName val="Macro1"/>
      <sheetName val="단표준"/>
      <sheetName val="97MUP"/>
      <sheetName val="부품LIST"/>
      <sheetName val="major"/>
      <sheetName val="so-021"/>
      <sheetName val="기초자료"/>
      <sheetName val="표2"/>
      <sheetName val="가격표"/>
      <sheetName val="유첨#2"/>
      <sheetName val="전체현황"/>
      <sheetName val="FO-BO-ER"/>
      <sheetName val="total PTT DWDM"/>
      <sheetName val="Data"/>
      <sheetName val="Chart18A"/>
      <sheetName val="CAUDIT"/>
      <sheetName val="차수"/>
      <sheetName val="BAL_(TTL)"/>
      <sheetName val="2_대외공문"/>
      <sheetName val="CR_CODE"/>
      <sheetName val="OPT손익_내수"/>
      <sheetName val="OPT손익_수출"/>
      <sheetName val="THEME_CODE"/>
      <sheetName val="full_(2)"/>
      <sheetName val="외주현황_wq1"/>
      <sheetName val="회의록"/>
      <sheetName val="Q_A_HANKEI_SUB"/>
      <sheetName val=""/>
      <sheetName val="2075-Q011"/>
      <sheetName val="PTR台손익"/>
      <sheetName val="Tbom-tot"/>
      <sheetName val="(BS,CF)-BACK"/>
      <sheetName val="Price Range"/>
      <sheetName val="RCL(LED) OS"/>
      <sheetName val="RCL(LED) IS"/>
      <sheetName val="TCA"/>
      <sheetName val="등급산출(기판,자삽)"/>
      <sheetName val="수리결과"/>
      <sheetName val="1.변경범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_연계"/>
      <sheetName val="부품 분류"/>
    </sheetNames>
    <sheetDataSet>
      <sheetData sheetId="0" refreshError="1"/>
      <sheetData sheetId="1">
        <row r="6">
          <cell r="B6" t="str">
            <v>Cell</v>
          </cell>
        </row>
        <row r="7">
          <cell r="B7" t="str">
            <v>Pack</v>
          </cell>
        </row>
        <row r="8">
          <cell r="B8" t="str">
            <v>Module</v>
          </cell>
        </row>
        <row r="9">
          <cell r="B9" t="str">
            <v>Electric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FMEA 080302"/>
      <sheetName val="PFMEA sentez"/>
      <sheetName val="LISTS"/>
      <sheetName val="Module1"/>
      <sheetName val="Module2"/>
      <sheetName val="FMEANOVA3B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종합1"/>
      <sheetName val="WorkupSheet"/>
      <sheetName val="BASE PCB"/>
      <sheetName val="BASE+RKE315 PCB"/>
      <sheetName val="BASE+RKE433 PCB"/>
      <sheetName val="BASE"/>
      <sheetName val="BASE+DRL A"/>
      <sheetName val="BASE+DRL B"/>
      <sheetName val="BASE+RKE315"/>
      <sheetName val="BASE+RKE433"/>
      <sheetName val="BASE+RKE433+DRL A"/>
      <sheetName val="BASE+RKE433+DRL B"/>
      <sheetName val="TX315"/>
      <sheetName val="TX433"/>
    </sheetNames>
    <sheetDataSet>
      <sheetData sheetId="0" refreshError="1">
        <row r="18">
          <cell r="D18">
            <v>100</v>
          </cell>
        </row>
        <row r="19">
          <cell r="D19">
            <v>100</v>
          </cell>
        </row>
        <row r="20">
          <cell r="D20">
            <v>100</v>
          </cell>
        </row>
        <row r="21">
          <cell r="D21">
            <v>100</v>
          </cell>
        </row>
        <row r="22">
          <cell r="D22">
            <v>100</v>
          </cell>
        </row>
        <row r="23">
          <cell r="D23">
            <v>100</v>
          </cell>
        </row>
        <row r="24">
          <cell r="D24">
            <v>100</v>
          </cell>
        </row>
        <row r="25">
          <cell r="D25">
            <v>100</v>
          </cell>
        </row>
        <row r="26">
          <cell r="D26">
            <v>100</v>
          </cell>
        </row>
        <row r="27">
          <cell r="D27">
            <v>100</v>
          </cell>
        </row>
        <row r="28">
          <cell r="D28">
            <v>100</v>
          </cell>
        </row>
        <row r="29">
          <cell r="D29">
            <v>100</v>
          </cell>
        </row>
        <row r="30">
          <cell r="D30">
            <v>100</v>
          </cell>
        </row>
        <row r="31">
          <cell r="D31">
            <v>100</v>
          </cell>
        </row>
        <row r="32">
          <cell r="D32">
            <v>100</v>
          </cell>
        </row>
        <row r="33">
          <cell r="D33">
            <v>100</v>
          </cell>
        </row>
        <row r="34">
          <cell r="D34">
            <v>100</v>
          </cell>
        </row>
        <row r="35">
          <cell r="D35">
            <v>100</v>
          </cell>
        </row>
        <row r="36">
          <cell r="D36">
            <v>100</v>
          </cell>
        </row>
        <row r="37">
          <cell r="D37">
            <v>100</v>
          </cell>
        </row>
        <row r="38">
          <cell r="D38">
            <v>100</v>
          </cell>
        </row>
        <row r="39">
          <cell r="D39">
            <v>100</v>
          </cell>
        </row>
        <row r="40">
          <cell r="D40">
            <v>100</v>
          </cell>
        </row>
        <row r="41">
          <cell r="D41">
            <v>100</v>
          </cell>
        </row>
        <row r="42">
          <cell r="D42">
            <v>100</v>
          </cell>
        </row>
        <row r="43">
          <cell r="D43">
            <v>100</v>
          </cell>
        </row>
        <row r="44">
          <cell r="D44">
            <v>100</v>
          </cell>
        </row>
        <row r="45">
          <cell r="D45">
            <v>100</v>
          </cell>
        </row>
        <row r="46">
          <cell r="D46">
            <v>100</v>
          </cell>
        </row>
        <row r="47">
          <cell r="D47">
            <v>100</v>
          </cell>
        </row>
        <row r="48">
          <cell r="D48">
            <v>100</v>
          </cell>
        </row>
        <row r="49">
          <cell r="D49">
            <v>100</v>
          </cell>
        </row>
        <row r="50">
          <cell r="D50">
            <v>100</v>
          </cell>
        </row>
        <row r="51">
          <cell r="D51">
            <v>100</v>
          </cell>
        </row>
        <row r="52">
          <cell r="D52">
            <v>100</v>
          </cell>
        </row>
        <row r="53">
          <cell r="D53">
            <v>100</v>
          </cell>
        </row>
        <row r="54">
          <cell r="D54">
            <v>100</v>
          </cell>
        </row>
        <row r="55">
          <cell r="D55">
            <v>100</v>
          </cell>
        </row>
        <row r="56">
          <cell r="D56">
            <v>100</v>
          </cell>
        </row>
        <row r="57">
          <cell r="D57">
            <v>100</v>
          </cell>
        </row>
        <row r="58">
          <cell r="D58">
            <v>100</v>
          </cell>
        </row>
        <row r="59">
          <cell r="D59">
            <v>100</v>
          </cell>
        </row>
        <row r="60">
          <cell r="D60">
            <v>100</v>
          </cell>
        </row>
        <row r="61">
          <cell r="D61">
            <v>100</v>
          </cell>
        </row>
        <row r="62">
          <cell r="D62">
            <v>100</v>
          </cell>
        </row>
        <row r="63">
          <cell r="D63">
            <v>100</v>
          </cell>
        </row>
        <row r="64">
          <cell r="D64">
            <v>100</v>
          </cell>
        </row>
        <row r="65">
          <cell r="D65">
            <v>100</v>
          </cell>
        </row>
        <row r="66">
          <cell r="D66">
            <v>100</v>
          </cell>
        </row>
        <row r="67">
          <cell r="D67">
            <v>100</v>
          </cell>
        </row>
        <row r="68">
          <cell r="D68">
            <v>100</v>
          </cell>
        </row>
        <row r="69">
          <cell r="D69">
            <v>100</v>
          </cell>
        </row>
        <row r="70">
          <cell r="D70">
            <v>100</v>
          </cell>
        </row>
        <row r="71">
          <cell r="D71">
            <v>100</v>
          </cell>
        </row>
        <row r="72">
          <cell r="D72">
            <v>100</v>
          </cell>
        </row>
        <row r="73">
          <cell r="D73">
            <v>100</v>
          </cell>
        </row>
        <row r="74">
          <cell r="D74">
            <v>100</v>
          </cell>
        </row>
        <row r="75">
          <cell r="D75">
            <v>100</v>
          </cell>
        </row>
        <row r="76">
          <cell r="D76">
            <v>100</v>
          </cell>
        </row>
        <row r="77">
          <cell r="D77">
            <v>100</v>
          </cell>
        </row>
        <row r="78">
          <cell r="D78">
            <v>100</v>
          </cell>
        </row>
        <row r="79">
          <cell r="D79">
            <v>100</v>
          </cell>
        </row>
        <row r="80">
          <cell r="D80">
            <v>100</v>
          </cell>
        </row>
        <row r="81">
          <cell r="D81">
            <v>100</v>
          </cell>
        </row>
        <row r="82">
          <cell r="D82">
            <v>100</v>
          </cell>
        </row>
        <row r="83">
          <cell r="D83">
            <v>100</v>
          </cell>
        </row>
        <row r="84">
          <cell r="D84">
            <v>100</v>
          </cell>
        </row>
        <row r="85">
          <cell r="D85">
            <v>100</v>
          </cell>
        </row>
        <row r="86">
          <cell r="D86">
            <v>100</v>
          </cell>
        </row>
        <row r="87">
          <cell r="D87">
            <v>100</v>
          </cell>
        </row>
        <row r="88">
          <cell r="D88">
            <v>100</v>
          </cell>
        </row>
        <row r="89">
          <cell r="D89">
            <v>100</v>
          </cell>
        </row>
        <row r="90">
          <cell r="D90">
            <v>100</v>
          </cell>
        </row>
        <row r="91">
          <cell r="D91">
            <v>100</v>
          </cell>
        </row>
        <row r="92">
          <cell r="D92">
            <v>100</v>
          </cell>
        </row>
        <row r="93">
          <cell r="D93">
            <v>100</v>
          </cell>
        </row>
        <row r="94">
          <cell r="D94">
            <v>100</v>
          </cell>
        </row>
        <row r="95">
          <cell r="D95">
            <v>100</v>
          </cell>
        </row>
        <row r="96">
          <cell r="D96">
            <v>100</v>
          </cell>
        </row>
        <row r="97">
          <cell r="D97">
            <v>100</v>
          </cell>
        </row>
        <row r="98">
          <cell r="D98">
            <v>100</v>
          </cell>
        </row>
        <row r="99">
          <cell r="D99">
            <v>100</v>
          </cell>
        </row>
        <row r="100">
          <cell r="D100">
            <v>100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"/>
      <sheetName val="FUNCRES"/>
      <sheetName val="BUS제원1"/>
      <sheetName val="기안"/>
      <sheetName val="신규DEP"/>
      <sheetName val="#REF"/>
      <sheetName val="협조전"/>
      <sheetName val="Y3-LIST"/>
      <sheetName val="작성양식"/>
      <sheetName val="인원계획"/>
      <sheetName val="직원신상"/>
      <sheetName val="2.대외공문"/>
      <sheetName val="품의서"/>
      <sheetName val="MX628EX"/>
      <sheetName val="11"/>
      <sheetName val="MX개발"/>
      <sheetName val="Sheet5"/>
      <sheetName val="품-(주)코①"/>
      <sheetName val="동아합의"/>
      <sheetName val="Book2"/>
      <sheetName val="형명별 (백만원 단위 환율  1,100)"/>
      <sheetName val="형명별 (백만원 단위 환율  1,050)"/>
      <sheetName val="형명별 (백만원 단위 환율  1,000)"/>
      <sheetName val="형명별 (수정)원 단위 "/>
      <sheetName val="사업계획 (data)"/>
      <sheetName val="04 년 1월 (2)"/>
      <sheetName val="04 년 2월 (2)"/>
      <sheetName val="04 년 3월 (2)"/>
      <sheetName val="04 년 4월 (2)"/>
      <sheetName val="04 년 5월 (2)"/>
      <sheetName val="04 년 6월 (2)"/>
      <sheetName val="04 년 7월 (2)"/>
      <sheetName val="04 년 8월 (2)"/>
      <sheetName val="04 년 9월 (2)"/>
      <sheetName val="04 년 10월 (2)"/>
      <sheetName val="04 년 11월 (2)"/>
      <sheetName val="04 년 12월 (2)"/>
      <sheetName val="기안지"/>
      <sheetName val="TOT"/>
      <sheetName val="96수출"/>
      <sheetName val="세목별"/>
      <sheetName val="소상 &quot;1&quot;"/>
      <sheetName val="계정"/>
      <sheetName val="주행"/>
      <sheetName val="p2-1"/>
      <sheetName val="현금경비중역"/>
      <sheetName val="Code"/>
      <sheetName val="매출분석"/>
      <sheetName val="#BEZUG"/>
      <sheetName val="품의양"/>
      <sheetName val="Input Sheet"/>
      <sheetName val="정리"/>
      <sheetName val="기초자료"/>
      <sheetName val="SM-NEW"/>
      <sheetName val="TCA"/>
      <sheetName val="노무비집계"/>
      <sheetName val="노무비월별"/>
      <sheetName val="full (2)"/>
      <sheetName val="04 년 7_x0002__x0000_攰_x0015__x0000_"/>
      <sheetName val=""/>
      <sheetName val="차종별장판"/>
      <sheetName val="CAPA"/>
      <sheetName val="매각단가"/>
      <sheetName val="Facilities, P. Lines &amp; Group"/>
      <sheetName val="Corporate Dates"/>
      <sheetName val="2_대외공문"/>
      <sheetName val="대외공문"/>
      <sheetName val="712"/>
      <sheetName val="M1master"/>
      <sheetName val="시설업체주소록"/>
      <sheetName val="98종합"/>
      <sheetName val="58731-M2001(2)"/>
      <sheetName val="96"/>
      <sheetName val="2_대외공문1"/>
      <sheetName val="형명별_(백만원_단위_환율__1,100)"/>
      <sheetName val="형명별_(백만원_단위_환율__1,050)"/>
      <sheetName val="형명별_(백만원_단위_환율__1,000)"/>
      <sheetName val="형명별_(수정)원_단위_"/>
      <sheetName val="사업계획_(data)"/>
      <sheetName val="04_년_1월_(2)"/>
      <sheetName val="04_년_2월_(2)"/>
      <sheetName val="04_년_3월_(2)"/>
      <sheetName val="04_년_4월_(2)"/>
      <sheetName val="04_년_5월_(2)"/>
      <sheetName val="04_년_6월_(2)"/>
      <sheetName val="04_년_7월_(2)"/>
      <sheetName val="04_년_8월_(2)"/>
      <sheetName val="04_년_9월_(2)"/>
      <sheetName val="04_년_10월_(2)"/>
      <sheetName val="04_년_11월_(2)"/>
      <sheetName val="04_년_12월_(2)"/>
      <sheetName val="소상_&quot;1&quot;"/>
      <sheetName val="04_년_7攰"/>
      <sheetName val="Input_Sheet"/>
      <sheetName val="full_(2)"/>
      <sheetName val="CALENDAR"/>
      <sheetName val="공작"/>
      <sheetName val="모듈"/>
      <sheetName val="차체"/>
      <sheetName val="내장"/>
      <sheetName val="외장"/>
      <sheetName val="형명별_(백만원_단위_환율__1,100)1"/>
      <sheetName val="형명별_(백만원_단위_환율__1,050)1"/>
      <sheetName val="형명별_(백만원_단위_환율__1,000)1"/>
      <sheetName val="형명별_(수정)원_단위_1"/>
      <sheetName val="사업계획_(data)1"/>
      <sheetName val="04_년_1월_(2)1"/>
      <sheetName val="04_년_2월_(2)1"/>
      <sheetName val="04_년_3월_(2)1"/>
      <sheetName val="04_년_4월_(2)1"/>
      <sheetName val="04_년_5월_(2)1"/>
      <sheetName val="04_년_6월_(2)1"/>
      <sheetName val="04_년_7월_(2)1"/>
      <sheetName val="04_년_8월_(2)1"/>
      <sheetName val="04_년_9월_(2)1"/>
      <sheetName val="04_년_10월_(2)1"/>
      <sheetName val="04_년_11월_(2)1"/>
      <sheetName val="04_년_12월_(2)1"/>
      <sheetName val="소상_&quot;1&quot;1"/>
      <sheetName val="Input_Sheet1"/>
      <sheetName val="2_대외공문2"/>
      <sheetName val="형명별_(백만원_단위_환율__1,100)2"/>
      <sheetName val="형명별_(백만원_단위_환율__1,050)2"/>
      <sheetName val="형명별_(백만원_단위_환율__1,000)2"/>
      <sheetName val="형명별_(수정)원_단위_2"/>
      <sheetName val="사업계획_(data)2"/>
      <sheetName val="04_년_1월_(2)2"/>
      <sheetName val="04_년_2월_(2)2"/>
      <sheetName val="04_년_3월_(2)2"/>
      <sheetName val="04_년_4월_(2)2"/>
      <sheetName val="04_년_5월_(2)2"/>
      <sheetName val="04_년_6월_(2)2"/>
      <sheetName val="04_년_7월_(2)2"/>
      <sheetName val="04_년_8월_(2)2"/>
      <sheetName val="04_년_9월_(2)2"/>
      <sheetName val="04_년_10월_(2)2"/>
      <sheetName val="04_년_11월_(2)2"/>
      <sheetName val="04_년_12월_(2)2"/>
      <sheetName val="소상_&quot;1&quot;2"/>
      <sheetName val="Input_Sheet2"/>
      <sheetName val="91"/>
      <sheetName val="2"/>
      <sheetName val="비교원RD-S"/>
      <sheetName val="검사협정서"/>
      <sheetName val="R&amp;R(DATA)"/>
      <sheetName val="1.개발개요"/>
      <sheetName val="major"/>
      <sheetName val="Sheet6 (3)"/>
      <sheetName val="sac malzeme"/>
      <sheetName val="문서처리전"/>
      <sheetName val="차수"/>
      <sheetName val="김경원"/>
      <sheetName val="부품LIST"/>
      <sheetName val="full_(2)1"/>
      <sheetName val="04 년 7_x0002_?攰_x0015_?"/>
      <sheetName val="Sheet1"/>
      <sheetName val="DOOR"/>
      <sheetName val="SOURCE"/>
      <sheetName val="SUB"/>
      <sheetName val="DATA"/>
      <sheetName val="ppcarpet"/>
      <sheetName val="Sheet28"/>
      <sheetName val="Sheet29"/>
      <sheetName val="62415"/>
      <sheetName val="BUS??1"/>
      <sheetName val="??"/>
      <sheetName val="??DEP"/>
      <sheetName val="???"/>
      <sheetName val="????"/>
      <sheetName val="2.????"/>
      <sheetName val="MX??"/>
      <sheetName val="?-(?)?¢Ù"/>
      <sheetName val="??? (??? ?? ??  1,100)"/>
      <sheetName val="??? (??? ?? ??  1,050)"/>
      <sheetName val="??? (??? ?? ??  1,000)"/>
      <sheetName val="??? (??)? ?? "/>
      <sheetName val="???? (data)"/>
      <sheetName val="04 ? 1? (2)"/>
      <sheetName val="04 ? 2? (2)"/>
      <sheetName val="04 ? 3? (2)"/>
      <sheetName val="04 ? 4? (2)"/>
      <sheetName val="04 ? 5? (2)"/>
      <sheetName val="04 ? 6? (2)"/>
      <sheetName val="04 ? 7? (2)"/>
      <sheetName val="04 ? 8? (2)"/>
      <sheetName val="04 ? 9? (2)"/>
      <sheetName val="04 ? 10? (2)"/>
      <sheetName val="04 ? 11? (2)"/>
      <sheetName val="04 ? 12? (2)"/>
    </sheetNames>
    <sheetDataSet>
      <sheetData sheetId="0" refreshError="1">
        <row r="6">
          <cell r="B6" t="str">
            <v>Command name</v>
          </cell>
          <cell r="C6" t="str">
            <v>Macro name</v>
          </cell>
          <cell r="D6" t="str">
            <v>Short cut (mac only)</v>
          </cell>
          <cell r="E6" t="str">
            <v>Status bar</v>
          </cell>
          <cell r="F6" t="str">
            <v>Help topic</v>
          </cell>
        </row>
        <row r="7">
          <cell r="B7" t="str">
            <v>데이터 분석(&amp;D)...</v>
          </cell>
          <cell r="C7" t="str">
            <v>fDialog</v>
          </cell>
          <cell r="D7">
            <v>0</v>
          </cell>
          <cell r="E7" t="str">
            <v>데이터 분석 함수를 선택합니다.</v>
          </cell>
          <cell r="F7" t="str">
            <v>XLMAIN8.HLP!1780</v>
          </cell>
        </row>
        <row r="13">
          <cell r="B13" t="str">
            <v>VBA Name</v>
          </cell>
          <cell r="C13" t="str">
            <v>Module</v>
          </cell>
          <cell r="D13" t="str">
            <v>Procedure</v>
          </cell>
          <cell r="E13" t="str">
            <v>Type text</v>
          </cell>
          <cell r="F13" t="str">
            <v>Function text</v>
          </cell>
          <cell r="G13" t="str">
            <v>Argument text</v>
          </cell>
        </row>
        <row r="14">
          <cell r="B14" t="str">
            <v>Hex2Dec</v>
          </cell>
          <cell r="C14">
            <v>0</v>
          </cell>
          <cell r="D14" t="str">
            <v>hex2dec</v>
          </cell>
          <cell r="E14" t="str">
            <v>PP#</v>
          </cell>
          <cell r="F14" t="str">
            <v>HEX2DEC</v>
          </cell>
          <cell r="G14" t="str">
            <v>number</v>
          </cell>
        </row>
        <row r="15">
          <cell r="B15" t="str">
            <v>Oct2Dec</v>
          </cell>
          <cell r="C15">
            <v>0</v>
          </cell>
          <cell r="D15" t="str">
            <v>oct2dec</v>
          </cell>
          <cell r="E15" t="str">
            <v>PP#</v>
          </cell>
          <cell r="F15" t="str">
            <v>OCT2DEC</v>
          </cell>
          <cell r="G15" t="str">
            <v>number</v>
          </cell>
        </row>
        <row r="16">
          <cell r="B16" t="str">
            <v>Bin2Dec</v>
          </cell>
          <cell r="C16">
            <v>0</v>
          </cell>
          <cell r="D16" t="str">
            <v>bin2dec</v>
          </cell>
          <cell r="E16" t="str">
            <v>PP#</v>
          </cell>
          <cell r="F16" t="str">
            <v>BIN2DEC</v>
          </cell>
          <cell r="G16" t="str">
            <v>number</v>
          </cell>
        </row>
        <row r="17">
          <cell r="B17" t="str">
            <v>Erf</v>
          </cell>
          <cell r="C17">
            <v>0</v>
          </cell>
          <cell r="D17" t="str">
            <v>erf</v>
          </cell>
          <cell r="E17" t="str">
            <v>PPP#</v>
          </cell>
          <cell r="F17" t="str">
            <v>ERF</v>
          </cell>
          <cell r="G17" t="str">
            <v>lower_limit,upper_limit</v>
          </cell>
        </row>
        <row r="18">
          <cell r="B18" t="str">
            <v>Erfc</v>
          </cell>
          <cell r="C18">
            <v>0</v>
          </cell>
          <cell r="D18" t="str">
            <v>erfc</v>
          </cell>
          <cell r="E18" t="str">
            <v>PP#</v>
          </cell>
          <cell r="F18" t="str">
            <v>ERFC</v>
          </cell>
          <cell r="G18" t="str">
            <v>x</v>
          </cell>
        </row>
        <row r="19">
          <cell r="B19" t="str">
            <v>Factdouble</v>
          </cell>
          <cell r="C19">
            <v>0</v>
          </cell>
          <cell r="D19" t="str">
            <v>factdouble</v>
          </cell>
          <cell r="E19" t="str">
            <v>PP#</v>
          </cell>
          <cell r="F19" t="str">
            <v>FACTDOUBLE</v>
          </cell>
          <cell r="G19" t="str">
            <v>number</v>
          </cell>
        </row>
        <row r="20">
          <cell r="B20" t="str">
            <v>IsOdd</v>
          </cell>
          <cell r="C20">
            <v>0</v>
          </cell>
          <cell r="D20" t="str">
            <v>isodd</v>
          </cell>
          <cell r="E20" t="str">
            <v>PP#</v>
          </cell>
          <cell r="F20" t="str">
            <v>ISODD</v>
          </cell>
          <cell r="G20" t="str">
            <v>number</v>
          </cell>
        </row>
        <row r="21">
          <cell r="B21" t="str">
            <v>IsEven</v>
          </cell>
          <cell r="C21">
            <v>0</v>
          </cell>
          <cell r="D21" t="str">
            <v>iseven</v>
          </cell>
          <cell r="E21" t="str">
            <v>PP#</v>
          </cell>
          <cell r="F21" t="str">
            <v>ISEVEN</v>
          </cell>
          <cell r="G21" t="str">
            <v>number</v>
          </cell>
        </row>
        <row r="22">
          <cell r="B22" t="str">
            <v>SqrtPI</v>
          </cell>
          <cell r="C22">
            <v>0</v>
          </cell>
          <cell r="D22" t="str">
            <v>sqrtpi</v>
          </cell>
          <cell r="E22" t="str">
            <v>PP#</v>
          </cell>
          <cell r="F22" t="str">
            <v>SQRTPI</v>
          </cell>
          <cell r="G22" t="str">
            <v>number</v>
          </cell>
        </row>
        <row r="23">
          <cell r="B23" t="str">
            <v>Quotient</v>
          </cell>
          <cell r="C23">
            <v>0</v>
          </cell>
          <cell r="D23" t="str">
            <v>quotient</v>
          </cell>
          <cell r="E23" t="str">
            <v>PPP#</v>
          </cell>
          <cell r="F23" t="str">
            <v>QUOTIENT</v>
          </cell>
          <cell r="G23" t="str">
            <v>numerator,denominator</v>
          </cell>
        </row>
        <row r="24">
          <cell r="B24" t="str">
            <v>MRound</v>
          </cell>
          <cell r="C24">
            <v>0</v>
          </cell>
          <cell r="D24" t="str">
            <v>mround</v>
          </cell>
          <cell r="E24" t="str">
            <v>PPP#</v>
          </cell>
          <cell r="F24" t="str">
            <v>MROUND</v>
          </cell>
          <cell r="G24" t="str">
            <v>number,multiple</v>
          </cell>
        </row>
        <row r="25">
          <cell r="B25" t="str">
            <v>Delta</v>
          </cell>
          <cell r="C25">
            <v>0</v>
          </cell>
          <cell r="D25" t="str">
            <v>delta</v>
          </cell>
          <cell r="E25" t="str">
            <v>PPP#</v>
          </cell>
          <cell r="F25" t="str">
            <v>DELTA</v>
          </cell>
          <cell r="G25" t="str">
            <v>number1,number2</v>
          </cell>
        </row>
        <row r="26">
          <cell r="B26" t="str">
            <v>Gestep</v>
          </cell>
          <cell r="C26">
            <v>0</v>
          </cell>
          <cell r="D26" t="str">
            <v>gestep</v>
          </cell>
          <cell r="E26" t="str">
            <v>PPP#</v>
          </cell>
          <cell r="F26" t="str">
            <v>GESTEP</v>
          </cell>
          <cell r="G26" t="str">
            <v>number,step</v>
          </cell>
        </row>
        <row r="27">
          <cell r="B27" t="str">
            <v>Besselj</v>
          </cell>
          <cell r="C27">
            <v>0</v>
          </cell>
          <cell r="D27" t="str">
            <v>besselj</v>
          </cell>
          <cell r="E27" t="str">
            <v>PPP#</v>
          </cell>
          <cell r="F27" t="str">
            <v>BESSELJ</v>
          </cell>
          <cell r="G27" t="str">
            <v>x,n</v>
          </cell>
        </row>
        <row r="28">
          <cell r="B28" t="str">
            <v>Bessely</v>
          </cell>
          <cell r="C28">
            <v>0</v>
          </cell>
          <cell r="D28" t="str">
            <v>bessely</v>
          </cell>
          <cell r="E28" t="str">
            <v>PPP#</v>
          </cell>
          <cell r="F28" t="str">
            <v>BESSELY</v>
          </cell>
          <cell r="G28" t="str">
            <v>x,n</v>
          </cell>
        </row>
        <row r="29">
          <cell r="B29" t="str">
            <v>Besseli</v>
          </cell>
          <cell r="C29">
            <v>0</v>
          </cell>
          <cell r="D29" t="str">
            <v>besseli</v>
          </cell>
          <cell r="E29" t="str">
            <v>PPP#</v>
          </cell>
          <cell r="F29" t="str">
            <v>BESSELI</v>
          </cell>
          <cell r="G29" t="str">
            <v>x,n</v>
          </cell>
        </row>
        <row r="30">
          <cell r="B30" t="str">
            <v>Besselk</v>
          </cell>
          <cell r="C30">
            <v>0</v>
          </cell>
          <cell r="D30" t="str">
            <v>besselk</v>
          </cell>
          <cell r="E30" t="str">
            <v>PPP#</v>
          </cell>
          <cell r="F30" t="str">
            <v>BESSELK</v>
          </cell>
          <cell r="G30" t="str">
            <v>x,n</v>
          </cell>
        </row>
        <row r="31">
          <cell r="B31" t="str">
            <v>ImSum</v>
          </cell>
          <cell r="C31">
            <v>0</v>
          </cell>
          <cell r="D31" t="str">
            <v>imsum</v>
          </cell>
          <cell r="E31" t="str">
            <v>PPPPPPPPPPPPPPPPPPPPPPPPPPPPPP#</v>
          </cell>
          <cell r="F31" t="str">
            <v>IMSUM</v>
          </cell>
          <cell r="G31" t="str">
            <v>inumber1,inumber2,...</v>
          </cell>
        </row>
        <row r="32">
          <cell r="B32" t="str">
            <v>ImSub</v>
          </cell>
          <cell r="C32">
            <v>0</v>
          </cell>
          <cell r="D32" t="str">
            <v>imsub</v>
          </cell>
          <cell r="E32" t="str">
            <v>PPP#</v>
          </cell>
          <cell r="F32" t="str">
            <v>IMSUB</v>
          </cell>
          <cell r="G32" t="str">
            <v>inumber1,inumber2</v>
          </cell>
        </row>
        <row r="33">
          <cell r="B33" t="str">
            <v>ImProduct</v>
          </cell>
          <cell r="C33">
            <v>0</v>
          </cell>
          <cell r="D33" t="str">
            <v>improduct</v>
          </cell>
          <cell r="E33" t="str">
            <v>PPPPPPPPPPPPPPPPPPPPPPPPPPPPPP#</v>
          </cell>
          <cell r="F33" t="str">
            <v>IMPRODUCT</v>
          </cell>
          <cell r="G33" t="str">
            <v>inumber1,inumber2,...</v>
          </cell>
        </row>
        <row r="34">
          <cell r="B34" t="str">
            <v>ImDiv</v>
          </cell>
          <cell r="C34">
            <v>0</v>
          </cell>
          <cell r="D34" t="str">
            <v>imdiv</v>
          </cell>
          <cell r="E34" t="str">
            <v>PPP#</v>
          </cell>
          <cell r="F34" t="str">
            <v>IMDIV</v>
          </cell>
          <cell r="G34" t="str">
            <v>inumber1,inumber2</v>
          </cell>
        </row>
        <row r="35">
          <cell r="B35" t="str">
            <v>ImConjugate</v>
          </cell>
          <cell r="C35">
            <v>0</v>
          </cell>
          <cell r="D35" t="str">
            <v>imconjugate</v>
          </cell>
          <cell r="E35" t="str">
            <v>PP#</v>
          </cell>
          <cell r="F35" t="str">
            <v>IMCONJUGATE</v>
          </cell>
          <cell r="G35" t="str">
            <v>inumber</v>
          </cell>
        </row>
        <row r="36">
          <cell r="B36" t="str">
            <v>ImSin</v>
          </cell>
          <cell r="C36">
            <v>0</v>
          </cell>
          <cell r="D36" t="str">
            <v>imsin</v>
          </cell>
          <cell r="E36" t="str">
            <v>PP#</v>
          </cell>
          <cell r="F36" t="str">
            <v>IMSIN</v>
          </cell>
          <cell r="G36" t="str">
            <v>inumber</v>
          </cell>
        </row>
        <row r="37">
          <cell r="B37" t="str">
            <v>ImCos</v>
          </cell>
          <cell r="C37">
            <v>0</v>
          </cell>
          <cell r="D37" t="str">
            <v>imcos</v>
          </cell>
          <cell r="E37" t="str">
            <v>PP#</v>
          </cell>
          <cell r="F37" t="str">
            <v>IMCOS</v>
          </cell>
          <cell r="G37" t="str">
            <v>inumber</v>
          </cell>
        </row>
        <row r="38">
          <cell r="B38" t="str">
            <v>ImExp</v>
          </cell>
          <cell r="C38">
            <v>0</v>
          </cell>
          <cell r="D38" t="str">
            <v>imexp</v>
          </cell>
          <cell r="E38" t="str">
            <v>PP#</v>
          </cell>
          <cell r="F38" t="str">
            <v>IMEXP</v>
          </cell>
          <cell r="G38" t="str">
            <v>inumber</v>
          </cell>
        </row>
        <row r="39">
          <cell r="B39" t="str">
            <v>ImLog10</v>
          </cell>
          <cell r="C39">
            <v>0</v>
          </cell>
          <cell r="D39" t="str">
            <v>imlog10</v>
          </cell>
          <cell r="E39" t="str">
            <v>PP#</v>
          </cell>
          <cell r="F39" t="str">
            <v>IMLOG10</v>
          </cell>
          <cell r="G39" t="str">
            <v>inumber</v>
          </cell>
        </row>
        <row r="40">
          <cell r="B40" t="str">
            <v>ImLog2</v>
          </cell>
          <cell r="C40">
            <v>0</v>
          </cell>
          <cell r="D40" t="str">
            <v>imlog2</v>
          </cell>
          <cell r="E40" t="str">
            <v>PP#</v>
          </cell>
          <cell r="F40" t="str">
            <v>IMLOG2</v>
          </cell>
          <cell r="G40" t="str">
            <v>inumber</v>
          </cell>
        </row>
        <row r="41">
          <cell r="B41" t="str">
            <v>ImLn</v>
          </cell>
          <cell r="C41">
            <v>0</v>
          </cell>
          <cell r="D41" t="str">
            <v>imln</v>
          </cell>
          <cell r="E41" t="str">
            <v>PP#</v>
          </cell>
          <cell r="F41" t="str">
            <v>IMLN</v>
          </cell>
          <cell r="G41" t="str">
            <v>inumber</v>
          </cell>
        </row>
        <row r="42">
          <cell r="B42" t="str">
            <v>ImSqrt</v>
          </cell>
          <cell r="C42">
            <v>0</v>
          </cell>
          <cell r="D42" t="str">
            <v>imsqrt</v>
          </cell>
          <cell r="E42" t="str">
            <v>PP#</v>
          </cell>
          <cell r="F42" t="str">
            <v>IMSQRT</v>
          </cell>
          <cell r="G42" t="str">
            <v>inumber</v>
          </cell>
        </row>
        <row r="43">
          <cell r="B43" t="str">
            <v>ImAbs</v>
          </cell>
          <cell r="C43">
            <v>0</v>
          </cell>
          <cell r="D43" t="str">
            <v>imabs</v>
          </cell>
          <cell r="E43" t="str">
            <v>PP#</v>
          </cell>
          <cell r="F43" t="str">
            <v>IMABS</v>
          </cell>
          <cell r="G43" t="str">
            <v>inumber</v>
          </cell>
        </row>
        <row r="44">
          <cell r="B44" t="str">
            <v>ImArgument</v>
          </cell>
          <cell r="C44">
            <v>0</v>
          </cell>
          <cell r="D44" t="str">
            <v>imargument</v>
          </cell>
          <cell r="E44" t="str">
            <v>PP#</v>
          </cell>
          <cell r="F44" t="str">
            <v>IMARGUMENT</v>
          </cell>
          <cell r="G44" t="str">
            <v>inumber</v>
          </cell>
        </row>
        <row r="45">
          <cell r="B45" t="str">
            <v>ImReal</v>
          </cell>
          <cell r="C45">
            <v>0</v>
          </cell>
          <cell r="D45" t="str">
            <v>imreal</v>
          </cell>
          <cell r="E45" t="str">
            <v>PP#</v>
          </cell>
          <cell r="F45" t="str">
            <v>IMREAL</v>
          </cell>
          <cell r="G45" t="str">
            <v>inumber</v>
          </cell>
        </row>
        <row r="46">
          <cell r="B46" t="str">
            <v>Imaginary</v>
          </cell>
          <cell r="C46">
            <v>0</v>
          </cell>
          <cell r="D46" t="str">
            <v>imaginary</v>
          </cell>
          <cell r="E46" t="str">
            <v>PP#</v>
          </cell>
          <cell r="F46" t="str">
            <v>IMAGINARY</v>
          </cell>
          <cell r="G46" t="str">
            <v>inumber</v>
          </cell>
        </row>
        <row r="47">
          <cell r="B47" t="str">
            <v>ImPower</v>
          </cell>
          <cell r="C47">
            <v>0</v>
          </cell>
          <cell r="D47" t="str">
            <v>impower</v>
          </cell>
          <cell r="E47" t="str">
            <v>PPP#</v>
          </cell>
          <cell r="F47" t="str">
            <v>IMPOWER</v>
          </cell>
          <cell r="G47" t="str">
            <v>inumber,number</v>
          </cell>
        </row>
        <row r="48">
          <cell r="B48" t="str">
            <v>Dec2Hex</v>
          </cell>
          <cell r="C48">
            <v>0</v>
          </cell>
          <cell r="D48" t="str">
            <v>dec2hex</v>
          </cell>
          <cell r="E48" t="str">
            <v>PPP#</v>
          </cell>
          <cell r="F48" t="str">
            <v>DEC2HEX</v>
          </cell>
          <cell r="G48" t="str">
            <v>number,places</v>
          </cell>
        </row>
        <row r="49">
          <cell r="B49" t="str">
            <v>Dec2Oct</v>
          </cell>
          <cell r="C49">
            <v>0</v>
          </cell>
          <cell r="D49" t="str">
            <v>dec2oct</v>
          </cell>
          <cell r="E49" t="str">
            <v>PPP#</v>
          </cell>
          <cell r="F49" t="str">
            <v>DEC2OCT</v>
          </cell>
          <cell r="G49" t="str">
            <v>number,places</v>
          </cell>
        </row>
        <row r="50">
          <cell r="B50" t="str">
            <v>Dec2Bin</v>
          </cell>
          <cell r="C50">
            <v>0</v>
          </cell>
          <cell r="D50" t="str">
            <v>dec2bin</v>
          </cell>
          <cell r="E50" t="str">
            <v>PPP#</v>
          </cell>
          <cell r="F50" t="str">
            <v>DEC2BIN</v>
          </cell>
          <cell r="G50" t="str">
            <v>number,places</v>
          </cell>
        </row>
        <row r="51">
          <cell r="B51" t="str">
            <v>Complex</v>
          </cell>
          <cell r="C51">
            <v>0</v>
          </cell>
          <cell r="D51" t="str">
            <v>fncomplex</v>
          </cell>
          <cell r="E51" t="str">
            <v>PPPP#</v>
          </cell>
          <cell r="F51" t="str">
            <v>COMPLEX</v>
          </cell>
          <cell r="G51" t="str">
            <v>real_num,i_num,suffix</v>
          </cell>
        </row>
        <row r="52">
          <cell r="B52" t="str">
            <v>SeriesSum</v>
          </cell>
          <cell r="C52">
            <v>0</v>
          </cell>
          <cell r="D52" t="str">
            <v>seriessum</v>
          </cell>
          <cell r="E52" t="str">
            <v>PPPPP#</v>
          </cell>
          <cell r="F52" t="str">
            <v>SERIESSUM</v>
          </cell>
          <cell r="G52" t="str">
            <v>x,n,m,coefficients</v>
          </cell>
        </row>
        <row r="53">
          <cell r="B53" t="str">
            <v>Gcd</v>
          </cell>
          <cell r="C53">
            <v>0</v>
          </cell>
          <cell r="D53" t="str">
            <v>gcd</v>
          </cell>
          <cell r="E53" t="str">
            <v>PPPPPPPPPPPPPPPPPPPPPPPPPPPPPP#</v>
          </cell>
          <cell r="F53" t="str">
            <v>GCD</v>
          </cell>
          <cell r="G53" t="str">
            <v>number1,number2,...</v>
          </cell>
        </row>
        <row r="54">
          <cell r="B54" t="str">
            <v>Lcm</v>
          </cell>
          <cell r="C54">
            <v>0</v>
          </cell>
          <cell r="D54" t="str">
            <v>lcm</v>
          </cell>
          <cell r="E54" t="str">
            <v>PPPPPPPPPPPPPPPPPPPPPPPPPPPPPP#</v>
          </cell>
          <cell r="F54" t="str">
            <v>LCM</v>
          </cell>
          <cell r="G54" t="str">
            <v>number1,number2,...</v>
          </cell>
        </row>
        <row r="55">
          <cell r="B55" t="str">
            <v>Multinomial</v>
          </cell>
          <cell r="C55">
            <v>0</v>
          </cell>
          <cell r="D55" t="str">
            <v>multinomial</v>
          </cell>
          <cell r="E55" t="str">
            <v>PPPPPPPPPPPPPPPPPPPPPPPPPPPPPP#</v>
          </cell>
          <cell r="F55" t="str">
            <v>MULTINOMIAL</v>
          </cell>
          <cell r="G55" t="str">
            <v>number1,number2,...</v>
          </cell>
        </row>
        <row r="56">
          <cell r="B56" t="str">
            <v>Convert</v>
          </cell>
          <cell r="C56">
            <v>0</v>
          </cell>
          <cell r="D56" t="str">
            <v>convert</v>
          </cell>
          <cell r="E56" t="str">
            <v>PPPP#</v>
          </cell>
          <cell r="F56" t="str">
            <v>CONVERT</v>
          </cell>
          <cell r="G56" t="str">
            <v>number,from_unit,to_unit</v>
          </cell>
        </row>
        <row r="57">
          <cell r="B57" t="str">
            <v>Oct2Hex</v>
          </cell>
          <cell r="C57">
            <v>0</v>
          </cell>
          <cell r="D57" t="str">
            <v>oct2hex</v>
          </cell>
          <cell r="E57" t="str">
            <v>PPP#</v>
          </cell>
          <cell r="F57" t="str">
            <v>OCT2HEX</v>
          </cell>
          <cell r="G57" t="str">
            <v>number,places</v>
          </cell>
        </row>
        <row r="58">
          <cell r="B58" t="str">
            <v>Oct2Bin</v>
          </cell>
          <cell r="C58">
            <v>0</v>
          </cell>
          <cell r="D58" t="str">
            <v>oct2bin</v>
          </cell>
          <cell r="E58" t="str">
            <v>PPP#</v>
          </cell>
          <cell r="F58" t="str">
            <v>OCT2BIN</v>
          </cell>
          <cell r="G58" t="str">
            <v>number,places</v>
          </cell>
        </row>
        <row r="59">
          <cell r="B59" t="str">
            <v>Bin2Oct</v>
          </cell>
          <cell r="C59">
            <v>0</v>
          </cell>
          <cell r="D59" t="str">
            <v>bin2oct</v>
          </cell>
          <cell r="E59" t="str">
            <v>PPP#</v>
          </cell>
          <cell r="F59" t="str">
            <v>BIN2OCT</v>
          </cell>
          <cell r="G59" t="str">
            <v>number,places</v>
          </cell>
        </row>
        <row r="60">
          <cell r="B60" t="str">
            <v>Bin2Hex</v>
          </cell>
          <cell r="C60">
            <v>0</v>
          </cell>
          <cell r="D60" t="str">
            <v>bin2hex</v>
          </cell>
          <cell r="E60" t="str">
            <v>PPP#</v>
          </cell>
          <cell r="F60" t="str">
            <v>BIN2HEX</v>
          </cell>
          <cell r="G60" t="str">
            <v>number,places</v>
          </cell>
        </row>
        <row r="61">
          <cell r="B61" t="str">
            <v>Hex2Oct</v>
          </cell>
          <cell r="C61">
            <v>0</v>
          </cell>
          <cell r="D61" t="str">
            <v>hex2oct</v>
          </cell>
          <cell r="E61" t="str">
            <v>PPP#</v>
          </cell>
          <cell r="F61" t="str">
            <v>HEX2OCT</v>
          </cell>
          <cell r="G61" t="str">
            <v>number,places</v>
          </cell>
        </row>
        <row r="62">
          <cell r="B62" t="str">
            <v>Hex2Bin</v>
          </cell>
          <cell r="C62">
            <v>0</v>
          </cell>
          <cell r="D62" t="str">
            <v>hex2bin</v>
          </cell>
          <cell r="E62" t="str">
            <v>PPP#</v>
          </cell>
          <cell r="F62" t="str">
            <v>HEX2BIN</v>
          </cell>
          <cell r="G62" t="str">
            <v>number,places</v>
          </cell>
        </row>
        <row r="63">
          <cell r="B63" t="str">
            <v>FvSchedule</v>
          </cell>
          <cell r="C63">
            <v>0</v>
          </cell>
          <cell r="D63" t="str">
            <v>fvschedule</v>
          </cell>
          <cell r="E63" t="str">
            <v>PPP#</v>
          </cell>
          <cell r="F63" t="str">
            <v>FVSCHEDULE</v>
          </cell>
          <cell r="G63" t="str">
            <v>principal,schedule</v>
          </cell>
        </row>
        <row r="64">
          <cell r="B64" t="str">
            <v>Effect</v>
          </cell>
          <cell r="C64">
            <v>0</v>
          </cell>
          <cell r="D64" t="str">
            <v>effect</v>
          </cell>
          <cell r="E64" t="str">
            <v>PPP#</v>
          </cell>
          <cell r="F64" t="str">
            <v>EFFECT</v>
          </cell>
          <cell r="G64" t="str">
            <v>nominal_rate,npery</v>
          </cell>
        </row>
        <row r="65">
          <cell r="B65" t="str">
            <v>Nominal</v>
          </cell>
          <cell r="C65">
            <v>0</v>
          </cell>
          <cell r="D65" t="str">
            <v>nominal</v>
          </cell>
          <cell r="E65" t="str">
            <v>PPP#</v>
          </cell>
          <cell r="F65" t="str">
            <v>NOMINAL</v>
          </cell>
          <cell r="G65" t="str">
            <v>effect_rate,npery</v>
          </cell>
        </row>
        <row r="66">
          <cell r="B66" t="str">
            <v>Edate</v>
          </cell>
          <cell r="C66">
            <v>0</v>
          </cell>
          <cell r="D66" t="str">
            <v>edate</v>
          </cell>
          <cell r="E66" t="str">
            <v>PPP#</v>
          </cell>
          <cell r="F66" t="str">
            <v>EDATE</v>
          </cell>
          <cell r="G66" t="str">
            <v>start_date,months</v>
          </cell>
        </row>
        <row r="67">
          <cell r="B67" t="str">
            <v>EoMonth</v>
          </cell>
          <cell r="C67">
            <v>0</v>
          </cell>
          <cell r="D67" t="str">
            <v>eomonth</v>
          </cell>
          <cell r="E67" t="str">
            <v>PPP#</v>
          </cell>
          <cell r="F67" t="str">
            <v>EOMONTH</v>
          </cell>
          <cell r="G67" t="str">
            <v>start_date,months</v>
          </cell>
        </row>
        <row r="68">
          <cell r="B68" t="str">
            <v>Workday</v>
          </cell>
          <cell r="C68">
            <v>0</v>
          </cell>
          <cell r="D68" t="str">
            <v>workday</v>
          </cell>
          <cell r="E68" t="str">
            <v>PPPP#</v>
          </cell>
          <cell r="F68" t="str">
            <v>WORKDAY</v>
          </cell>
          <cell r="G68" t="str">
            <v>start_date,days,holidays</v>
          </cell>
        </row>
        <row r="69">
          <cell r="B69" t="str">
            <v>Networkdays</v>
          </cell>
          <cell r="C69">
            <v>0</v>
          </cell>
          <cell r="D69" t="str">
            <v>networkdays</v>
          </cell>
          <cell r="E69" t="str">
            <v>PPPP#</v>
          </cell>
          <cell r="F69" t="str">
            <v>NETWORKDAYS</v>
          </cell>
          <cell r="G69" t="str">
            <v>start_date,end_date,holidays</v>
          </cell>
        </row>
        <row r="70">
          <cell r="B70" t="str">
            <v>Yearfrac</v>
          </cell>
          <cell r="C70">
            <v>0</v>
          </cell>
          <cell r="D70" t="str">
            <v>yearfrac</v>
          </cell>
          <cell r="E70" t="str">
            <v>PPPP#</v>
          </cell>
          <cell r="F70" t="str">
            <v>YEARFRAC</v>
          </cell>
          <cell r="G70" t="str">
            <v>start_date,end_date,basis</v>
          </cell>
        </row>
        <row r="71">
          <cell r="B71" t="str">
            <v>CumIpmt</v>
          </cell>
          <cell r="C71">
            <v>0</v>
          </cell>
          <cell r="D71" t="str">
            <v>cumipmt</v>
          </cell>
          <cell r="E71" t="str">
            <v>PPPPPPP#</v>
          </cell>
          <cell r="F71" t="str">
            <v>CUMIPMT</v>
          </cell>
          <cell r="G71" t="str">
            <v>rate,nper,pv,start_period,end_period,type</v>
          </cell>
        </row>
        <row r="72">
          <cell r="B72" t="str">
            <v>CumPrinc</v>
          </cell>
          <cell r="C72">
            <v>0</v>
          </cell>
          <cell r="D72" t="str">
            <v>cumprinc</v>
          </cell>
          <cell r="E72" t="str">
            <v>PPPPPPP#</v>
          </cell>
          <cell r="F72" t="str">
            <v>CUMPRINC</v>
          </cell>
          <cell r="G72" t="str">
            <v>rate,nper,pv,start_period,end_period,type</v>
          </cell>
        </row>
        <row r="73">
          <cell r="B73" t="str">
            <v>Dollarde</v>
          </cell>
          <cell r="C73">
            <v>0</v>
          </cell>
          <cell r="D73" t="str">
            <v>dollarde</v>
          </cell>
          <cell r="E73" t="str">
            <v>PPP#</v>
          </cell>
          <cell r="F73" t="str">
            <v>DOLLARDE</v>
          </cell>
          <cell r="G73" t="str">
            <v>fractional_dollar,fraction</v>
          </cell>
        </row>
        <row r="74">
          <cell r="B74" t="str">
            <v>Dollarfr</v>
          </cell>
          <cell r="C74">
            <v>0</v>
          </cell>
          <cell r="D74" t="str">
            <v>dollarfr</v>
          </cell>
          <cell r="E74" t="str">
            <v>PPP#</v>
          </cell>
          <cell r="F74" t="str">
            <v>DOLLARFR</v>
          </cell>
          <cell r="G74" t="str">
            <v>decimal_dollar,fraction</v>
          </cell>
        </row>
        <row r="75">
          <cell r="B75" t="str">
            <v>Coupnum</v>
          </cell>
          <cell r="C75">
            <v>0</v>
          </cell>
          <cell r="D75" t="str">
            <v>coupnum</v>
          </cell>
          <cell r="E75" t="str">
            <v>PPPPP#</v>
          </cell>
          <cell r="F75" t="str">
            <v>COUPNUM</v>
          </cell>
          <cell r="G75" t="str">
            <v>settlement,maturity,frequency,basis</v>
          </cell>
        </row>
        <row r="76">
          <cell r="B76" t="str">
            <v>Coupdays</v>
          </cell>
          <cell r="C76">
            <v>0</v>
          </cell>
          <cell r="D76" t="str">
            <v>coupdays</v>
          </cell>
          <cell r="E76" t="str">
            <v>PPPPP#</v>
          </cell>
          <cell r="F76" t="str">
            <v>COUPDAYS</v>
          </cell>
          <cell r="G76" t="str">
            <v>settlement,maturity,frequency,basis</v>
          </cell>
        </row>
        <row r="77">
          <cell r="B77" t="str">
            <v>Coupdaybs</v>
          </cell>
          <cell r="C77">
            <v>0</v>
          </cell>
          <cell r="D77" t="str">
            <v>coupdaybs</v>
          </cell>
          <cell r="E77" t="str">
            <v>PPPPP#</v>
          </cell>
          <cell r="F77" t="str">
            <v>COUPDAYBS</v>
          </cell>
          <cell r="G77" t="str">
            <v>settlement,maturity,frequency,basis</v>
          </cell>
        </row>
        <row r="78">
          <cell r="B78" t="str">
            <v>Coupdaysnc</v>
          </cell>
          <cell r="C78">
            <v>0</v>
          </cell>
          <cell r="D78" t="str">
            <v>coupdaysnc</v>
          </cell>
          <cell r="E78" t="str">
            <v>PPPPP#</v>
          </cell>
          <cell r="F78" t="str">
            <v>COUPDAYSNC</v>
          </cell>
          <cell r="G78" t="str">
            <v>settlement,maturity,frequency,basis</v>
          </cell>
        </row>
        <row r="79">
          <cell r="B79" t="str">
            <v>Couppcd</v>
          </cell>
          <cell r="C79">
            <v>0</v>
          </cell>
          <cell r="D79" t="str">
            <v>couppcd</v>
          </cell>
          <cell r="E79" t="str">
            <v>PPPPP#</v>
          </cell>
          <cell r="F79" t="str">
            <v>COUPPCD</v>
          </cell>
          <cell r="G79" t="str">
            <v>settlement,maturity,frequency,basis</v>
          </cell>
        </row>
        <row r="80">
          <cell r="B80" t="str">
            <v>Coupncd</v>
          </cell>
          <cell r="C80">
            <v>0</v>
          </cell>
          <cell r="D80" t="str">
            <v>coupncd</v>
          </cell>
          <cell r="E80" t="str">
            <v>PPPPP#</v>
          </cell>
          <cell r="F80" t="str">
            <v>COUPNCD</v>
          </cell>
          <cell r="G80" t="str">
            <v>settlement,maturity,frequency,basis</v>
          </cell>
        </row>
        <row r="81">
          <cell r="B81" t="str">
            <v>Accrint</v>
          </cell>
          <cell r="C81">
            <v>0</v>
          </cell>
          <cell r="D81" t="str">
            <v>accrint</v>
          </cell>
          <cell r="E81" t="str">
            <v>PPPPPPPP#</v>
          </cell>
          <cell r="F81" t="str">
            <v>ACCRINT</v>
          </cell>
          <cell r="G81" t="str">
            <v>issue,first_interest,settlement,rate,par,frequency,basis</v>
          </cell>
        </row>
        <row r="82">
          <cell r="B82" t="str">
            <v>Accrintm</v>
          </cell>
          <cell r="C82">
            <v>0</v>
          </cell>
          <cell r="D82" t="str">
            <v>accrintm</v>
          </cell>
          <cell r="E82" t="str">
            <v>PPPPPP#</v>
          </cell>
          <cell r="F82" t="str">
            <v>ACCRINTM</v>
          </cell>
          <cell r="G82" t="str">
            <v>issue,settlement,rate,par,basis</v>
          </cell>
        </row>
        <row r="83">
          <cell r="B83" t="str">
            <v>Price</v>
          </cell>
          <cell r="C83">
            <v>0</v>
          </cell>
          <cell r="D83" t="str">
            <v>price</v>
          </cell>
          <cell r="E83" t="str">
            <v>PPPPPPPP#</v>
          </cell>
          <cell r="F83" t="str">
            <v>PRICE</v>
          </cell>
          <cell r="G83" t="str">
            <v>settlement,maturity,rate,yld,redemption,frequency,basis</v>
          </cell>
        </row>
        <row r="84">
          <cell r="B84" t="str">
            <v>Yield</v>
          </cell>
          <cell r="C84">
            <v>0</v>
          </cell>
          <cell r="D84" t="str">
            <v>yield</v>
          </cell>
          <cell r="E84" t="str">
            <v>PPPPPPPP#</v>
          </cell>
          <cell r="F84" t="str">
            <v>YIELD</v>
          </cell>
          <cell r="G84" t="str">
            <v>settlement,maturity,rate,pr,redemption,frequency,basis</v>
          </cell>
        </row>
        <row r="85">
          <cell r="B85" t="str">
            <v>Pricemat</v>
          </cell>
          <cell r="C85">
            <v>0</v>
          </cell>
          <cell r="D85" t="str">
            <v>pricemat</v>
          </cell>
          <cell r="E85" t="str">
            <v>PPPPPPP#</v>
          </cell>
          <cell r="F85" t="str">
            <v>PRICEMAT</v>
          </cell>
          <cell r="G85" t="str">
            <v>settlement,maturity,issue,rate,yld,basis</v>
          </cell>
        </row>
        <row r="86">
          <cell r="B86" t="str">
            <v>Yieldmat</v>
          </cell>
          <cell r="C86">
            <v>0</v>
          </cell>
          <cell r="D86" t="str">
            <v>yieldmat</v>
          </cell>
          <cell r="E86" t="str">
            <v>PPPPPPP#</v>
          </cell>
          <cell r="F86" t="str">
            <v>YIELDMAT</v>
          </cell>
          <cell r="G86" t="str">
            <v>settlement,maturity,issue,rate,pr,basis</v>
          </cell>
        </row>
        <row r="87">
          <cell r="B87" t="str">
            <v>Pricedisc</v>
          </cell>
          <cell r="C87">
            <v>0</v>
          </cell>
          <cell r="D87" t="str">
            <v>pricedisc</v>
          </cell>
          <cell r="E87" t="str">
            <v>PPPPPP#</v>
          </cell>
          <cell r="F87" t="str">
            <v>PRICEDISC</v>
          </cell>
          <cell r="G87" t="str">
            <v>settlement,maturity,discount,redemption,basis</v>
          </cell>
        </row>
        <row r="88">
          <cell r="B88" t="str">
            <v>Yielddisc</v>
          </cell>
          <cell r="C88">
            <v>0</v>
          </cell>
          <cell r="D88" t="str">
            <v>yielddisc</v>
          </cell>
          <cell r="E88" t="str">
            <v>PPPPPP#</v>
          </cell>
          <cell r="F88" t="str">
            <v>YIELDDISC</v>
          </cell>
          <cell r="G88" t="str">
            <v>settlement,maturity,pr,redemption,basis</v>
          </cell>
        </row>
        <row r="89">
          <cell r="B89" t="str">
            <v>Disc</v>
          </cell>
          <cell r="C89">
            <v>0</v>
          </cell>
          <cell r="D89" t="str">
            <v>disc</v>
          </cell>
          <cell r="E89" t="str">
            <v>PPPPPP#</v>
          </cell>
          <cell r="F89" t="str">
            <v>DISC</v>
          </cell>
          <cell r="G89" t="str">
            <v>settlement,maturity,pr,redemption,basis</v>
          </cell>
        </row>
        <row r="90">
          <cell r="B90" t="str">
            <v>Received</v>
          </cell>
          <cell r="C90">
            <v>0</v>
          </cell>
          <cell r="D90" t="str">
            <v>received</v>
          </cell>
          <cell r="E90" t="str">
            <v>PPPPPP#</v>
          </cell>
          <cell r="F90" t="str">
            <v>RECEIVED</v>
          </cell>
          <cell r="G90" t="str">
            <v>settlement,maturity,investment,discount,basis</v>
          </cell>
        </row>
        <row r="91">
          <cell r="B91" t="str">
            <v>Intrate</v>
          </cell>
          <cell r="C91">
            <v>0</v>
          </cell>
          <cell r="D91" t="str">
            <v>intrate</v>
          </cell>
          <cell r="E91" t="str">
            <v>PPPPPP#</v>
          </cell>
          <cell r="F91" t="str">
            <v>INTRATE</v>
          </cell>
          <cell r="G91" t="str">
            <v>settlement,maturity,investment,redemption,basis</v>
          </cell>
        </row>
        <row r="92">
          <cell r="B92" t="str">
            <v>Tbillprice</v>
          </cell>
          <cell r="C92">
            <v>0</v>
          </cell>
          <cell r="D92" t="str">
            <v>tbillp</v>
          </cell>
          <cell r="E92" t="str">
            <v>PPPP#</v>
          </cell>
          <cell r="F92" t="str">
            <v>TBILLPRICE</v>
          </cell>
          <cell r="G92" t="str">
            <v>settlement,maturity,discount</v>
          </cell>
        </row>
        <row r="93">
          <cell r="B93" t="str">
            <v>Tbillyield</v>
          </cell>
          <cell r="C93">
            <v>0</v>
          </cell>
          <cell r="D93" t="str">
            <v>tbilly</v>
          </cell>
          <cell r="E93" t="str">
            <v>PPPP#</v>
          </cell>
          <cell r="F93" t="str">
            <v>TBILLYIELD</v>
          </cell>
          <cell r="G93" t="str">
            <v>settlement,maturity,pr</v>
          </cell>
        </row>
        <row r="94">
          <cell r="B94" t="str">
            <v>Tbilleq</v>
          </cell>
          <cell r="C94">
            <v>0</v>
          </cell>
          <cell r="D94" t="str">
            <v>tbilleq</v>
          </cell>
          <cell r="E94" t="str">
            <v>PPPP#</v>
          </cell>
          <cell r="F94" t="str">
            <v>TBILLEQ</v>
          </cell>
          <cell r="G94" t="str">
            <v>settlement,maturity,discount</v>
          </cell>
        </row>
        <row r="95">
          <cell r="B95" t="str">
            <v>Duration</v>
          </cell>
          <cell r="C95">
            <v>0</v>
          </cell>
          <cell r="D95" t="str">
            <v>duration</v>
          </cell>
          <cell r="E95" t="str">
            <v>PPPPPPP#</v>
          </cell>
          <cell r="F95" t="str">
            <v>DURATION</v>
          </cell>
          <cell r="G95" t="str">
            <v>settlement,maturity,coupon,yld,frequency,basis</v>
          </cell>
        </row>
        <row r="96">
          <cell r="B96" t="str">
            <v>MDuration</v>
          </cell>
          <cell r="C96">
            <v>0</v>
          </cell>
          <cell r="D96" t="str">
            <v>mduration</v>
          </cell>
          <cell r="E96" t="str">
            <v>PPPPPPP#</v>
          </cell>
          <cell r="F96" t="str">
            <v>MDURATION</v>
          </cell>
          <cell r="G96" t="str">
            <v>settlement,maturity,coupon,yld,frequency,basis</v>
          </cell>
        </row>
        <row r="97">
          <cell r="B97" t="str">
            <v>OddFPrice</v>
          </cell>
          <cell r="C97">
            <v>0</v>
          </cell>
          <cell r="D97" t="str">
            <v>oddfprice</v>
          </cell>
          <cell r="E97" t="str">
            <v>PPPPPPPPPP#</v>
          </cell>
          <cell r="F97" t="str">
            <v>ODDFPRICE</v>
          </cell>
          <cell r="G97" t="str">
            <v>settlement,maturity,issue,first_coupon,rate,yld,redemption,frequency,basis</v>
          </cell>
        </row>
        <row r="98">
          <cell r="B98" t="str">
            <v>OddFYield</v>
          </cell>
          <cell r="C98">
            <v>0</v>
          </cell>
          <cell r="D98" t="str">
            <v>oddfyield</v>
          </cell>
          <cell r="E98" t="str">
            <v>PPPPPPPPPP#</v>
          </cell>
          <cell r="F98" t="str">
            <v>ODDFYIELD</v>
          </cell>
          <cell r="G98" t="str">
            <v>settlement,maturity,issue,first_coupon,rate,pr,redemption,frequency,basis</v>
          </cell>
        </row>
        <row r="99">
          <cell r="B99" t="str">
            <v>OddLPrice</v>
          </cell>
          <cell r="C99">
            <v>0</v>
          </cell>
          <cell r="D99" t="str">
            <v>oddlprice</v>
          </cell>
          <cell r="E99" t="str">
            <v>PPPPPPPPP#</v>
          </cell>
          <cell r="F99" t="str">
            <v>ODDLPRICE</v>
          </cell>
          <cell r="G99" t="str">
            <v>settlement,maturity,last_interest,rate,yld,redemption,frequency,basis</v>
          </cell>
        </row>
        <row r="100">
          <cell r="B100" t="str">
            <v>OddLYield</v>
          </cell>
          <cell r="C100">
            <v>0</v>
          </cell>
          <cell r="D100" t="str">
            <v>oddlyield</v>
          </cell>
          <cell r="E100" t="str">
            <v>PPPPPPPPP#</v>
          </cell>
          <cell r="F100" t="str">
            <v>ODDLYIELD</v>
          </cell>
          <cell r="G100" t="str">
            <v>settlement,maturity,last_interest,rate,pr,redemption,frequency,basis</v>
          </cell>
        </row>
        <row r="101">
          <cell r="B101" t="str">
            <v>XNpv</v>
          </cell>
          <cell r="C101">
            <v>0</v>
          </cell>
          <cell r="D101" t="str">
            <v>xnpv</v>
          </cell>
          <cell r="E101" t="str">
            <v>PPPP#</v>
          </cell>
          <cell r="F101" t="str">
            <v>XNPV</v>
          </cell>
          <cell r="G101" t="str">
            <v>rate,values,dates</v>
          </cell>
        </row>
        <row r="102">
          <cell r="B102" t="str">
            <v>XIrr</v>
          </cell>
          <cell r="C102">
            <v>0</v>
          </cell>
          <cell r="D102" t="str">
            <v>xirr</v>
          </cell>
          <cell r="E102" t="str">
            <v>PPPP#</v>
          </cell>
          <cell r="F102" t="str">
            <v>XIRR</v>
          </cell>
          <cell r="G102" t="str">
            <v>values,dates,guess</v>
          </cell>
        </row>
        <row r="103">
          <cell r="B103" t="str">
            <v>Randbetween</v>
          </cell>
          <cell r="C103">
            <v>0</v>
          </cell>
          <cell r="D103" t="str">
            <v>fnRandBetween</v>
          </cell>
          <cell r="E103" t="str">
            <v>PPP#</v>
          </cell>
          <cell r="F103" t="str">
            <v>RANDBETWEEN</v>
          </cell>
          <cell r="G103" t="str">
            <v>bottom,top</v>
          </cell>
        </row>
        <row r="104">
          <cell r="B104" t="str">
            <v>Weeknum</v>
          </cell>
          <cell r="C104">
            <v>0</v>
          </cell>
          <cell r="D104" t="str">
            <v>fnWeekNum</v>
          </cell>
          <cell r="E104" t="str">
            <v>PPP#</v>
          </cell>
          <cell r="F104" t="str">
            <v>WEEKNUM</v>
          </cell>
          <cell r="G104" t="str">
            <v>serial_number,return_type</v>
          </cell>
        </row>
        <row r="105">
          <cell r="B105" t="str">
            <v>Amorlinc</v>
          </cell>
          <cell r="C105">
            <v>0</v>
          </cell>
          <cell r="D105" t="str">
            <v>fnAmorLinc</v>
          </cell>
          <cell r="E105" t="str">
            <v>PPPPPPPP#</v>
          </cell>
          <cell r="F105" t="str">
            <v>AMORLINC</v>
          </cell>
          <cell r="G105" t="str">
            <v>cost,date_purchased,first_period,salvage,period,rate,basis</v>
          </cell>
        </row>
        <row r="106">
          <cell r="B106" t="str">
            <v>Amordegrc</v>
          </cell>
          <cell r="C106">
            <v>0</v>
          </cell>
          <cell r="D106" t="str">
            <v>fnAmorDegrc</v>
          </cell>
          <cell r="E106" t="str">
            <v>PPPPPPPP#</v>
          </cell>
          <cell r="F106" t="str">
            <v>AMORDEGRC</v>
          </cell>
          <cell r="G106" t="str">
            <v>cost,date_purchased,first_period,salvage,period,rate,basis</v>
          </cell>
        </row>
        <row r="107">
          <cell r="B107" t="str">
            <v>Anova1</v>
          </cell>
          <cell r="C107">
            <v>0</v>
          </cell>
          <cell r="D107" t="str">
            <v>fnAnova1</v>
          </cell>
          <cell r="E107" t="str">
            <v>ARRPPP#</v>
          </cell>
          <cell r="F107" t="str">
            <v>ANOVA1</v>
          </cell>
          <cell r="G107" t="str">
            <v>inprng,outrng,grouped,labels,alpha</v>
          </cell>
        </row>
        <row r="108">
          <cell r="B108" t="str">
            <v>Anova2</v>
          </cell>
          <cell r="C108">
            <v>0</v>
          </cell>
          <cell r="D108" t="str">
            <v>fnAnova2</v>
          </cell>
          <cell r="E108" t="str">
            <v>ARRPP#</v>
          </cell>
          <cell r="F108" t="str">
            <v>ANOVA2</v>
          </cell>
          <cell r="G108" t="str">
            <v>inprng,outrng,sample_rows,alpha</v>
          </cell>
        </row>
        <row r="109">
          <cell r="B109" t="str">
            <v>Anova3</v>
          </cell>
          <cell r="C109">
            <v>0</v>
          </cell>
          <cell r="D109" t="str">
            <v>fnAnova3</v>
          </cell>
          <cell r="E109" t="str">
            <v>ARRPP#</v>
          </cell>
          <cell r="F109" t="str">
            <v>ANOVA3</v>
          </cell>
          <cell r="G109" t="str">
            <v>inprng,outrng,labels,alpha</v>
          </cell>
        </row>
        <row r="110">
          <cell r="B110" t="str">
            <v>Descr</v>
          </cell>
          <cell r="C110">
            <v>0</v>
          </cell>
          <cell r="D110" t="str">
            <v>fnDescr</v>
          </cell>
          <cell r="E110" t="str">
            <v>ARRPPPPPP#</v>
          </cell>
          <cell r="F110" t="str">
            <v>DESCR</v>
          </cell>
          <cell r="G110" t="str">
            <v>inprng,outrng,grouped,labels,summary,ds_large,ds_small,confid</v>
          </cell>
        </row>
        <row r="111">
          <cell r="B111" t="str">
            <v>Expon</v>
          </cell>
          <cell r="C111">
            <v>0</v>
          </cell>
          <cell r="D111" t="str">
            <v>fnExpon</v>
          </cell>
          <cell r="E111" t="str">
            <v>ARRPPPP#</v>
          </cell>
          <cell r="F111" t="str">
            <v>EXPON</v>
          </cell>
          <cell r="G111" t="str">
            <v>inprng,outrng,damp,stderrs,chart,labels</v>
          </cell>
        </row>
        <row r="112">
          <cell r="B112" t="str">
            <v>Fourier</v>
          </cell>
          <cell r="C112">
            <v>0</v>
          </cell>
          <cell r="D112" t="str">
            <v>fnFourier</v>
          </cell>
          <cell r="E112" t="str">
            <v>ARRPP#</v>
          </cell>
          <cell r="F112" t="str">
            <v>FOURIER</v>
          </cell>
          <cell r="G112" t="str">
            <v>inprng,outrng,invers,labels</v>
          </cell>
        </row>
        <row r="113">
          <cell r="B113" t="str">
            <v>Ftestv</v>
          </cell>
          <cell r="C113">
            <v>0</v>
          </cell>
          <cell r="D113" t="str">
            <v>fnFtestV</v>
          </cell>
          <cell r="E113" t="str">
            <v>ARRRPP#</v>
          </cell>
          <cell r="F113" t="str">
            <v>FTESTV</v>
          </cell>
          <cell r="G113" t="str">
            <v>inprng1,inprng2,outrng,labels,alpha</v>
          </cell>
        </row>
        <row r="114">
          <cell r="B114" t="str">
            <v>Histogram</v>
          </cell>
          <cell r="C114">
            <v>0</v>
          </cell>
          <cell r="D114" t="str">
            <v>fnHistogram</v>
          </cell>
          <cell r="E114" t="str">
            <v>ARRRPPPP#</v>
          </cell>
          <cell r="F114" t="str">
            <v>HISTOGRAM</v>
          </cell>
          <cell r="G114" t="str">
            <v>inprng,outrng,binrng,pareto,chartc,chart,labels</v>
          </cell>
        </row>
        <row r="115">
          <cell r="B115" t="str">
            <v>Mcorrel</v>
          </cell>
          <cell r="C115">
            <v>0</v>
          </cell>
          <cell r="D115" t="str">
            <v>fnMCorrel</v>
          </cell>
          <cell r="E115" t="str">
            <v>ARRPP#</v>
          </cell>
          <cell r="F115" t="str">
            <v>MCORREL</v>
          </cell>
          <cell r="G115" t="str">
            <v>inprng,outrng,grouped,labels</v>
          </cell>
        </row>
        <row r="116">
          <cell r="B116" t="str">
            <v>Mcovar</v>
          </cell>
          <cell r="C116">
            <v>0</v>
          </cell>
          <cell r="D116" t="str">
            <v>fnMCovar</v>
          </cell>
          <cell r="E116" t="str">
            <v>ARRPP#</v>
          </cell>
          <cell r="F116" t="str">
            <v>MCOVAR</v>
          </cell>
          <cell r="G116" t="str">
            <v>inprng,outrng,grouped,labels</v>
          </cell>
        </row>
        <row r="117">
          <cell r="B117" t="str">
            <v>Moveavg</v>
          </cell>
          <cell r="C117">
            <v>0</v>
          </cell>
          <cell r="D117" t="str">
            <v>fnMoveAvg</v>
          </cell>
          <cell r="E117" t="str">
            <v>ARRPPPP#</v>
          </cell>
          <cell r="F117" t="str">
            <v>MOVEAVG</v>
          </cell>
          <cell r="G117" t="str">
            <v>inprng,outrng,interval,stderrs,chart,labels</v>
          </cell>
        </row>
        <row r="118">
          <cell r="B118" t="str">
            <v>Pttestm</v>
          </cell>
          <cell r="C118">
            <v>0</v>
          </cell>
          <cell r="D118" t="str">
            <v>fnTtestM</v>
          </cell>
          <cell r="E118" t="str">
            <v>ARRRPPP#</v>
          </cell>
          <cell r="F118" t="str">
            <v>PTTESTM</v>
          </cell>
          <cell r="G118" t="str">
            <v>inprng1,inprng2,outrng,labels,alpha,difference</v>
          </cell>
        </row>
        <row r="119">
          <cell r="B119" t="str">
            <v>Pttestv</v>
          </cell>
          <cell r="C119">
            <v>0</v>
          </cell>
          <cell r="D119" t="str">
            <v>fnTtestUeq</v>
          </cell>
          <cell r="E119" t="str">
            <v>ARRRPPP#</v>
          </cell>
          <cell r="F119" t="str">
            <v>PTTESTV</v>
          </cell>
          <cell r="G119" t="str">
            <v>inprng1,inprng2,outrng,labels,alpha,difference</v>
          </cell>
        </row>
        <row r="120">
          <cell r="B120" t="str">
            <v>Ttestm</v>
          </cell>
          <cell r="C120">
            <v>0</v>
          </cell>
          <cell r="D120" t="str">
            <v>fnTtestEq</v>
          </cell>
          <cell r="E120" t="str">
            <v>ARRRPPP#</v>
          </cell>
          <cell r="F120" t="str">
            <v>TTESTM</v>
          </cell>
          <cell r="G120" t="str">
            <v>inprng1,inprng2,outrng,labels,alpha,difference</v>
          </cell>
        </row>
        <row r="121">
          <cell r="B121" t="str">
            <v>Ztestm</v>
          </cell>
          <cell r="C121">
            <v>0</v>
          </cell>
          <cell r="D121" t="str">
            <v>fnZtestM</v>
          </cell>
          <cell r="E121" t="str">
            <v>ARRRPPPPP#</v>
          </cell>
          <cell r="F121" t="str">
            <v>ZTESTM</v>
          </cell>
          <cell r="G121" t="str">
            <v>inprng1,inprng2,outrng,labels,alpha,difference,var1,var2</v>
          </cell>
        </row>
        <row r="122">
          <cell r="B122" t="str">
            <v>Anova1Q</v>
          </cell>
          <cell r="C122">
            <v>0</v>
          </cell>
          <cell r="D122" t="str">
            <v>fnAnova1Q</v>
          </cell>
          <cell r="E122" t="str">
            <v>ARRPPP#</v>
          </cell>
          <cell r="F122" t="str">
            <v>ANOVA1?</v>
          </cell>
          <cell r="G122" t="str">
            <v>inprng,outrng,grouped,labels,alpha</v>
          </cell>
        </row>
        <row r="123">
          <cell r="B123" t="str">
            <v>Anova2Q</v>
          </cell>
          <cell r="C123">
            <v>0</v>
          </cell>
          <cell r="D123" t="str">
            <v>fnAnova2Q</v>
          </cell>
          <cell r="E123" t="str">
            <v>ARRPP#</v>
          </cell>
          <cell r="F123" t="str">
            <v>ANOVA2?</v>
          </cell>
          <cell r="G123" t="str">
            <v>inprng,outrng,sample_rows,alpha</v>
          </cell>
        </row>
        <row r="124">
          <cell r="B124" t="str">
            <v>Anova3Q</v>
          </cell>
          <cell r="C124">
            <v>0</v>
          </cell>
          <cell r="D124" t="str">
            <v>fnAnova3Q</v>
          </cell>
          <cell r="E124" t="str">
            <v>ARRPP#</v>
          </cell>
          <cell r="F124" t="str">
            <v>ANOVA3?</v>
          </cell>
          <cell r="G124" t="str">
            <v>inprng,outrng,labels,alpha</v>
          </cell>
        </row>
        <row r="125">
          <cell r="B125" t="str">
            <v>DescrQ</v>
          </cell>
          <cell r="C125">
            <v>0</v>
          </cell>
          <cell r="D125" t="str">
            <v>fnDescrQ</v>
          </cell>
          <cell r="E125" t="str">
            <v>ARRPPPPPP#</v>
          </cell>
          <cell r="F125" t="str">
            <v>DESCR?</v>
          </cell>
          <cell r="G125" t="str">
            <v>inprng,outrng,grouped,labels,summary,ds_large,ds_small,confid</v>
          </cell>
        </row>
        <row r="126">
          <cell r="B126" t="str">
            <v>ExponQ</v>
          </cell>
          <cell r="C126">
            <v>0</v>
          </cell>
          <cell r="D126" t="str">
            <v>fnExponQ</v>
          </cell>
          <cell r="E126" t="str">
            <v>ARRPPPP#</v>
          </cell>
          <cell r="F126" t="str">
            <v>EXPON?</v>
          </cell>
          <cell r="G126" t="str">
            <v>inprng,outrng,damp,stderrs,chart,labels</v>
          </cell>
        </row>
        <row r="127">
          <cell r="B127" t="str">
            <v>FourierQ</v>
          </cell>
          <cell r="C127">
            <v>0</v>
          </cell>
          <cell r="D127" t="str">
            <v>fnFourierQ</v>
          </cell>
          <cell r="E127" t="str">
            <v>ARRPP#</v>
          </cell>
          <cell r="F127" t="str">
            <v>FOURIER?</v>
          </cell>
          <cell r="G127" t="str">
            <v>inprng,outrng,inverse,labels</v>
          </cell>
        </row>
        <row r="128">
          <cell r="B128" t="str">
            <v>FtestvQ</v>
          </cell>
          <cell r="C128">
            <v>0</v>
          </cell>
          <cell r="D128" t="str">
            <v>fnFtestVQ</v>
          </cell>
          <cell r="E128" t="str">
            <v>ARRRPP#</v>
          </cell>
          <cell r="F128" t="str">
            <v>FTESTV?</v>
          </cell>
          <cell r="G128" t="str">
            <v>inprng1,inprng2,outrng,labels,alpha</v>
          </cell>
        </row>
        <row r="129">
          <cell r="B129" t="str">
            <v>HistogramQ</v>
          </cell>
          <cell r="C129">
            <v>0</v>
          </cell>
          <cell r="D129" t="str">
            <v>fnHistogramQ</v>
          </cell>
          <cell r="E129" t="str">
            <v>ARRRPPPP#</v>
          </cell>
          <cell r="F129" t="str">
            <v>HISTOGRAM?</v>
          </cell>
          <cell r="G129" t="str">
            <v>inprng,outrng,binrng,pareto,chartc,chart,labels</v>
          </cell>
        </row>
        <row r="130">
          <cell r="B130" t="str">
            <v>McorrelQ</v>
          </cell>
          <cell r="C130">
            <v>0</v>
          </cell>
          <cell r="D130" t="str">
            <v>fnMCorrelQ</v>
          </cell>
          <cell r="E130" t="str">
            <v>ARRPP#</v>
          </cell>
          <cell r="F130" t="str">
            <v>MCORREL?</v>
          </cell>
          <cell r="G130" t="str">
            <v>inprng,outrng,grouped,labels</v>
          </cell>
        </row>
        <row r="131">
          <cell r="B131" t="str">
            <v>McovarQ</v>
          </cell>
          <cell r="C131">
            <v>0</v>
          </cell>
          <cell r="D131" t="str">
            <v>fnMCovarQ</v>
          </cell>
          <cell r="E131" t="str">
            <v>ARRPP#</v>
          </cell>
          <cell r="F131" t="str">
            <v>MCOVAR?</v>
          </cell>
          <cell r="G131" t="str">
            <v>inprng,outrng,grouped,labels</v>
          </cell>
        </row>
        <row r="132">
          <cell r="B132" t="str">
            <v>MoveavgQ</v>
          </cell>
          <cell r="C132">
            <v>0</v>
          </cell>
          <cell r="D132" t="str">
            <v>fnMoveAvgQ</v>
          </cell>
          <cell r="E132" t="str">
            <v>ARRPPPP#</v>
          </cell>
          <cell r="F132" t="str">
            <v>MOVEAVG?</v>
          </cell>
          <cell r="G132" t="str">
            <v>inprng,outrng,interval,stderrs,chart,labels</v>
          </cell>
        </row>
        <row r="133">
          <cell r="B133" t="str">
            <v>PttestmQ</v>
          </cell>
          <cell r="C133">
            <v>0</v>
          </cell>
          <cell r="D133" t="str">
            <v>fnTtestMQ</v>
          </cell>
          <cell r="E133" t="str">
            <v>ARRRPPP#</v>
          </cell>
          <cell r="F133" t="str">
            <v>PTTESTM?</v>
          </cell>
          <cell r="G133" t="str">
            <v>inprng1,inprng2,outrng,labels,alpha,difference</v>
          </cell>
        </row>
        <row r="134">
          <cell r="B134" t="str">
            <v>PttestvQ</v>
          </cell>
          <cell r="C134">
            <v>0</v>
          </cell>
          <cell r="D134" t="str">
            <v>fnTtestUeqQ</v>
          </cell>
          <cell r="E134" t="str">
            <v>ARRRPPP#</v>
          </cell>
          <cell r="F134" t="str">
            <v>PTTESTV?</v>
          </cell>
          <cell r="G134" t="str">
            <v>inprng1,inprng2,outrng,labels,alpha,difference</v>
          </cell>
        </row>
        <row r="135">
          <cell r="B135" t="str">
            <v>TtestmQ</v>
          </cell>
          <cell r="C135">
            <v>0</v>
          </cell>
          <cell r="D135" t="str">
            <v>fnTtestEqQ</v>
          </cell>
          <cell r="E135" t="str">
            <v>ARRRPPP#</v>
          </cell>
          <cell r="F135" t="str">
            <v>TTESTM?</v>
          </cell>
          <cell r="G135" t="str">
            <v>inprng1,inprng2,outrng,labels,alpha,difference</v>
          </cell>
        </row>
        <row r="136">
          <cell r="B136" t="str">
            <v>ZtestmQ</v>
          </cell>
          <cell r="C136">
            <v>0</v>
          </cell>
          <cell r="D136" t="str">
            <v>fnZtestMQ</v>
          </cell>
          <cell r="E136" t="str">
            <v>ARRRPPPPP#</v>
          </cell>
          <cell r="F136" t="str">
            <v>ZTESTM?</v>
          </cell>
          <cell r="G136" t="str">
            <v>inprng1,inprng2,outrng,labels,alpha,difference,var1,var2</v>
          </cell>
        </row>
        <row r="137">
          <cell r="B137" t="str">
            <v>Random</v>
          </cell>
          <cell r="C137">
            <v>0</v>
          </cell>
          <cell r="D137" t="str">
            <v>fnRandom</v>
          </cell>
          <cell r="E137" t="str">
            <v>ARPPPPRPPPP#</v>
          </cell>
          <cell r="F137" t="str">
            <v>RANDOM</v>
          </cell>
          <cell r="G137" t="str">
            <v>outrng,variables,points,distribution,seed,randarg1,randarg2,randarg3,randarg4,randarg5)</v>
          </cell>
        </row>
        <row r="138">
          <cell r="B138" t="str">
            <v>Rankperc</v>
          </cell>
          <cell r="C138">
            <v>0</v>
          </cell>
          <cell r="D138" t="str">
            <v>fnRankPerc</v>
          </cell>
          <cell r="E138" t="str">
            <v>ARRPP#</v>
          </cell>
          <cell r="F138" t="str">
            <v>RANKPERC</v>
          </cell>
          <cell r="G138" t="str">
            <v>inrng,outrng,grouped,labels</v>
          </cell>
        </row>
        <row r="139">
          <cell r="B139" t="str">
            <v>Regress</v>
          </cell>
          <cell r="C139">
            <v>0</v>
          </cell>
          <cell r="D139" t="str">
            <v>fnRegress</v>
          </cell>
          <cell r="E139" t="str">
            <v>ARRPPPRPPPPRPR#</v>
          </cell>
          <cell r="F139" t="str">
            <v>REGRESS</v>
          </cell>
          <cell r="G139" t="str">
            <v>inpyrng,inpxrng,constant,labels,confid,soutrng,residuals,sresiduals,rplots,lplots,routrng,nplots,poutrng</v>
          </cell>
        </row>
        <row r="140">
          <cell r="B140" t="str">
            <v>Sample</v>
          </cell>
          <cell r="C140">
            <v>0</v>
          </cell>
          <cell r="D140" t="str">
            <v>fnSample</v>
          </cell>
          <cell r="E140" t="str">
            <v>ARRPPP#</v>
          </cell>
          <cell r="F140" t="str">
            <v>SAMPLE</v>
          </cell>
          <cell r="G140" t="str">
            <v>inrng,outrng,method,rate,labels</v>
          </cell>
        </row>
        <row r="141">
          <cell r="B141" t="str">
            <v>RandomQ</v>
          </cell>
          <cell r="C141">
            <v>0</v>
          </cell>
          <cell r="D141" t="str">
            <v>fnRandomQ</v>
          </cell>
          <cell r="E141" t="str">
            <v>ARPPPPRPPPP#</v>
          </cell>
          <cell r="F141" t="str">
            <v>RANDOM?</v>
          </cell>
          <cell r="G141" t="str">
            <v>outrng,variables,points,distribution,seed,randarg1,randarg2,randarg3,randarg4,randarg5)</v>
          </cell>
        </row>
        <row r="142">
          <cell r="B142" t="str">
            <v>RankpercQ</v>
          </cell>
          <cell r="C142">
            <v>0</v>
          </cell>
          <cell r="D142" t="str">
            <v>fnRankPercQ</v>
          </cell>
          <cell r="E142" t="str">
            <v>ARRPP#</v>
          </cell>
          <cell r="F142" t="str">
            <v>RANKPERC?</v>
          </cell>
          <cell r="G142" t="str">
            <v>inrng,outrng,grouped,labels</v>
          </cell>
        </row>
        <row r="143">
          <cell r="B143" t="str">
            <v>RegressQ</v>
          </cell>
          <cell r="C143">
            <v>0</v>
          </cell>
          <cell r="D143" t="str">
            <v>fnRegressQ</v>
          </cell>
          <cell r="E143" t="str">
            <v>ARRPPPRPPPPRPR#</v>
          </cell>
          <cell r="F143" t="str">
            <v>REGRESS?</v>
          </cell>
          <cell r="G143" t="str">
            <v>inpyrng,inpxrng,constant,labels,confid,soutrng,residuals,sresiduals,rplots,lplots,routrng,nplots,poutrng</v>
          </cell>
        </row>
        <row r="144">
          <cell r="B144" t="str">
            <v>SampleQ</v>
          </cell>
          <cell r="C144">
            <v>0</v>
          </cell>
          <cell r="D144" t="str">
            <v>fnSampleQ</v>
          </cell>
          <cell r="E144" t="str">
            <v>ARRPPP#</v>
          </cell>
          <cell r="F144" t="str">
            <v>SAMPLE?</v>
          </cell>
          <cell r="G144" t="str">
            <v>inrng,outrng,method,rate,labels</v>
          </cell>
        </row>
        <row r="148">
          <cell r="B148" t="str">
            <v>Text</v>
          </cell>
          <cell r="C148" t="str">
            <v>Comments</v>
          </cell>
        </row>
        <row r="149">
          <cell r="B149" t="str">
            <v>분석 도구</v>
          </cell>
        </row>
        <row r="150">
          <cell r="B150" t="str">
            <v>도구</v>
          </cell>
          <cell r="C150" t="str">
            <v>Excel5</v>
          </cell>
        </row>
        <row r="151">
          <cell r="B151" t="str">
            <v>옵션(&amp;O)</v>
          </cell>
          <cell r="C151" t="str">
            <v>Excel4</v>
          </cell>
        </row>
        <row r="152">
          <cell r="B152" t="str">
            <v>공학</v>
          </cell>
        </row>
        <row r="153">
          <cell r="B153" t="str">
            <v>수학/삼각</v>
          </cell>
        </row>
        <row r="154">
          <cell r="B154" t="str">
            <v>날짜/시간</v>
          </cell>
        </row>
        <row r="155">
          <cell r="B155" t="str">
            <v>재무</v>
          </cell>
        </row>
        <row r="156">
          <cell r="B156" t="str">
            <v>통계</v>
          </cell>
        </row>
        <row r="157">
          <cell r="B157" t="str">
            <v>정보</v>
          </cell>
        </row>
        <row r="158">
          <cell r="B158" t="str">
            <v>test</v>
          </cell>
        </row>
        <row r="170">
          <cell r="D170" t="str">
            <v>fnRankPerc</v>
          </cell>
          <cell r="E170" t="str">
            <v>ARRPP#</v>
          </cell>
          <cell r="F170" t="str">
            <v>RANKPERC</v>
          </cell>
          <cell r="G170" t="str">
            <v>inrng,outrng,grouped,labels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os"/>
      <sheetName val="Análisis Mayo"/>
      <sheetName val="Mayo 2001"/>
      <sheetName val="Junio 2001"/>
      <sheetName val="Análisis Junio"/>
    </sheetNames>
    <sheetDataSet>
      <sheetData sheetId="0"/>
      <sheetData sheetId="1"/>
      <sheetData sheetId="2"/>
      <sheetData sheetId="3" refreshError="1">
        <row r="11">
          <cell r="A11" t="str">
            <v>1L2T-14398AEE</v>
          </cell>
          <cell r="B11">
            <v>240</v>
          </cell>
          <cell r="D11">
            <v>78.021979999999999</v>
          </cell>
          <cell r="E11">
            <v>18725.28</v>
          </cell>
          <cell r="F11">
            <v>0</v>
          </cell>
          <cell r="G11">
            <v>0</v>
          </cell>
          <cell r="I11">
            <v>0</v>
          </cell>
          <cell r="K11">
            <v>0</v>
          </cell>
          <cell r="M11">
            <v>0</v>
          </cell>
          <cell r="N11">
            <v>0</v>
          </cell>
          <cell r="O11">
            <v>0</v>
          </cell>
          <cell r="S11">
            <v>0</v>
          </cell>
          <cell r="T11">
            <v>240</v>
          </cell>
          <cell r="U11">
            <v>18725.28</v>
          </cell>
          <cell r="V11">
            <v>240</v>
          </cell>
          <cell r="W11">
            <v>0</v>
          </cell>
          <cell r="X11">
            <v>18725.28</v>
          </cell>
          <cell r="Y11" t="str">
            <v xml:space="preserve"> </v>
          </cell>
        </row>
        <row r="12">
          <cell r="A12" t="str">
            <v>1L2T-14398AFJ</v>
          </cell>
          <cell r="B12">
            <v>0</v>
          </cell>
          <cell r="D12">
            <v>80.817177999999998</v>
          </cell>
          <cell r="E12">
            <v>0</v>
          </cell>
          <cell r="F12">
            <v>0</v>
          </cell>
          <cell r="G12">
            <v>0</v>
          </cell>
          <cell r="I12">
            <v>0</v>
          </cell>
          <cell r="K12">
            <v>0</v>
          </cell>
          <cell r="M12">
            <v>0</v>
          </cell>
          <cell r="N12">
            <v>0</v>
          </cell>
          <cell r="O12">
            <v>0</v>
          </cell>
          <cell r="S12">
            <v>0</v>
          </cell>
          <cell r="T12">
            <v>0</v>
          </cell>
          <cell r="U12">
            <v>0</v>
          </cell>
          <cell r="W12">
            <v>0</v>
          </cell>
          <cell r="X12" t="str">
            <v xml:space="preserve"> </v>
          </cell>
          <cell r="Y12" t="str">
            <v xml:space="preserve"> </v>
          </cell>
        </row>
        <row r="13">
          <cell r="A13" t="str">
            <v>1L2T-14398AFL</v>
          </cell>
          <cell r="B13">
            <v>736</v>
          </cell>
          <cell r="D13">
            <v>80.690276999999995</v>
          </cell>
          <cell r="E13">
            <v>59388.04</v>
          </cell>
          <cell r="F13">
            <v>1728</v>
          </cell>
          <cell r="G13">
            <v>139432.798656</v>
          </cell>
          <cell r="H13">
            <v>1952</v>
          </cell>
          <cell r="I13">
            <v>157507.42070399999</v>
          </cell>
          <cell r="J13">
            <v>288</v>
          </cell>
          <cell r="K13">
            <v>23238.799776</v>
          </cell>
          <cell r="M13">
            <v>0</v>
          </cell>
          <cell r="N13">
            <v>256</v>
          </cell>
          <cell r="O13">
            <v>20656.710911999999</v>
          </cell>
          <cell r="S13">
            <v>0</v>
          </cell>
          <cell r="T13">
            <v>544</v>
          </cell>
          <cell r="U13">
            <v>85208.928640000013</v>
          </cell>
          <cell r="V13">
            <v>544</v>
          </cell>
          <cell r="W13">
            <v>0</v>
          </cell>
          <cell r="X13">
            <v>43895.51</v>
          </cell>
          <cell r="Y13" t="str">
            <v xml:space="preserve"> </v>
          </cell>
        </row>
        <row r="14">
          <cell r="A14" t="str">
            <v>1L2T-14398RJ</v>
          </cell>
          <cell r="B14">
            <v>669</v>
          </cell>
          <cell r="D14">
            <v>82.889351000000005</v>
          </cell>
          <cell r="E14">
            <v>55452.98</v>
          </cell>
          <cell r="F14">
            <v>0</v>
          </cell>
          <cell r="G14">
            <v>0</v>
          </cell>
          <cell r="I14">
            <v>0</v>
          </cell>
          <cell r="K14">
            <v>0</v>
          </cell>
          <cell r="M14">
            <v>0</v>
          </cell>
          <cell r="N14">
            <v>0</v>
          </cell>
          <cell r="O14">
            <v>0</v>
          </cell>
          <cell r="S14">
            <v>0</v>
          </cell>
          <cell r="T14">
            <v>669</v>
          </cell>
          <cell r="U14">
            <v>55452.98</v>
          </cell>
          <cell r="V14">
            <v>669</v>
          </cell>
          <cell r="W14">
            <v>0</v>
          </cell>
          <cell r="X14">
            <v>55452.98</v>
          </cell>
          <cell r="Y14" t="str">
            <v xml:space="preserve"> </v>
          </cell>
        </row>
        <row r="15">
          <cell r="A15" t="str">
            <v>1L2T-14398TM</v>
          </cell>
          <cell r="B15">
            <v>0</v>
          </cell>
          <cell r="D15">
            <v>85.867886999999996</v>
          </cell>
          <cell r="E15">
            <v>0</v>
          </cell>
          <cell r="F15">
            <v>0</v>
          </cell>
          <cell r="G15">
            <v>0</v>
          </cell>
          <cell r="I15">
            <v>0</v>
          </cell>
          <cell r="K15">
            <v>0</v>
          </cell>
          <cell r="M15">
            <v>0</v>
          </cell>
          <cell r="N15">
            <v>0</v>
          </cell>
          <cell r="O15">
            <v>0</v>
          </cell>
          <cell r="S15">
            <v>0</v>
          </cell>
          <cell r="T15">
            <v>0</v>
          </cell>
          <cell r="U15">
            <v>0</v>
          </cell>
          <cell r="W15">
            <v>0</v>
          </cell>
          <cell r="X15" t="str">
            <v xml:space="preserve"> </v>
          </cell>
          <cell r="Y15" t="str">
            <v xml:space="preserve"> </v>
          </cell>
        </row>
        <row r="16">
          <cell r="A16" t="str">
            <v>1L2T-14398TP</v>
          </cell>
          <cell r="B16">
            <v>320</v>
          </cell>
          <cell r="D16">
            <v>85.913430000000005</v>
          </cell>
          <cell r="E16">
            <v>27492.3</v>
          </cell>
          <cell r="F16">
            <v>3373</v>
          </cell>
          <cell r="G16">
            <v>289785.99939000001</v>
          </cell>
          <cell r="I16">
            <v>0</v>
          </cell>
          <cell r="J16">
            <v>512</v>
          </cell>
          <cell r="K16">
            <v>43987.676160000003</v>
          </cell>
          <cell r="L16">
            <v>3264</v>
          </cell>
          <cell r="M16">
            <v>280421.43552</v>
          </cell>
          <cell r="N16">
            <v>-228</v>
          </cell>
          <cell r="O16">
            <v>-19588.262040000001</v>
          </cell>
          <cell r="S16">
            <v>0</v>
          </cell>
          <cell r="T16">
            <v>1169</v>
          </cell>
          <cell r="U16">
            <v>61256.277989999973</v>
          </cell>
          <cell r="V16">
            <v>1792</v>
          </cell>
          <cell r="W16">
            <v>623</v>
          </cell>
          <cell r="X16">
            <v>153956.87</v>
          </cell>
          <cell r="Y16">
            <v>53524.07</v>
          </cell>
        </row>
        <row r="17">
          <cell r="A17" t="str">
            <v>1L2T-14401AJJ</v>
          </cell>
          <cell r="B17">
            <v>0</v>
          </cell>
          <cell r="D17">
            <v>71.871684000000002</v>
          </cell>
          <cell r="E17">
            <v>0</v>
          </cell>
          <cell r="F17">
            <v>0</v>
          </cell>
          <cell r="G17">
            <v>0</v>
          </cell>
          <cell r="I17">
            <v>0</v>
          </cell>
          <cell r="K17">
            <v>0</v>
          </cell>
          <cell r="M17">
            <v>0</v>
          </cell>
          <cell r="N17">
            <v>0</v>
          </cell>
          <cell r="O17">
            <v>0</v>
          </cell>
          <cell r="S17">
            <v>0</v>
          </cell>
          <cell r="T17">
            <v>0</v>
          </cell>
          <cell r="U17">
            <v>0</v>
          </cell>
          <cell r="W17">
            <v>0</v>
          </cell>
          <cell r="X17" t="str">
            <v xml:space="preserve"> </v>
          </cell>
          <cell r="Y17" t="str">
            <v xml:space="preserve"> </v>
          </cell>
        </row>
        <row r="18">
          <cell r="A18" t="str">
            <v>1L2T-14401AKJ</v>
          </cell>
          <cell r="B18">
            <v>296</v>
          </cell>
          <cell r="D18">
            <v>74.901780000000002</v>
          </cell>
          <cell r="E18">
            <v>22170.93</v>
          </cell>
          <cell r="F18">
            <v>0</v>
          </cell>
          <cell r="G18">
            <v>0</v>
          </cell>
          <cell r="I18">
            <v>0</v>
          </cell>
          <cell r="K18">
            <v>0</v>
          </cell>
          <cell r="M18">
            <v>0</v>
          </cell>
          <cell r="N18">
            <v>0</v>
          </cell>
          <cell r="O18">
            <v>0</v>
          </cell>
          <cell r="S18">
            <v>0</v>
          </cell>
          <cell r="T18">
            <v>296</v>
          </cell>
          <cell r="U18">
            <v>22170.93</v>
          </cell>
          <cell r="V18">
            <v>296</v>
          </cell>
          <cell r="W18">
            <v>0</v>
          </cell>
          <cell r="X18">
            <v>22170.93</v>
          </cell>
          <cell r="Y18" t="str">
            <v xml:space="preserve"> </v>
          </cell>
        </row>
        <row r="19">
          <cell r="A19" t="str">
            <v>1L2T-14401ANT</v>
          </cell>
          <cell r="B19">
            <v>792</v>
          </cell>
          <cell r="D19">
            <v>73.756507999999997</v>
          </cell>
          <cell r="E19">
            <v>58415.15</v>
          </cell>
          <cell r="F19">
            <v>1361</v>
          </cell>
          <cell r="G19">
            <v>100382.60738799999</v>
          </cell>
          <cell r="H19">
            <v>1188</v>
          </cell>
          <cell r="I19">
            <v>87622.731503999996</v>
          </cell>
          <cell r="J19">
            <v>108</v>
          </cell>
          <cell r="K19">
            <v>7965.7028639999999</v>
          </cell>
          <cell r="M19">
            <v>0</v>
          </cell>
          <cell r="N19">
            <v>388</v>
          </cell>
          <cell r="O19">
            <v>28617.525104</v>
          </cell>
          <cell r="S19">
            <v>0</v>
          </cell>
          <cell r="T19">
            <v>685</v>
          </cell>
          <cell r="U19">
            <v>107758.25385200001</v>
          </cell>
          <cell r="V19">
            <v>748</v>
          </cell>
          <cell r="W19">
            <v>63</v>
          </cell>
          <cell r="X19">
            <v>55169.87</v>
          </cell>
          <cell r="Y19">
            <v>4646.66</v>
          </cell>
        </row>
        <row r="20">
          <cell r="A20" t="str">
            <v>1L2T-14401ANU</v>
          </cell>
          <cell r="B20">
            <v>0</v>
          </cell>
          <cell r="D20">
            <v>70.847018000000006</v>
          </cell>
          <cell r="E20">
            <v>0</v>
          </cell>
          <cell r="F20">
            <v>0</v>
          </cell>
          <cell r="G20">
            <v>0</v>
          </cell>
          <cell r="I20">
            <v>0</v>
          </cell>
          <cell r="K20">
            <v>0</v>
          </cell>
          <cell r="M20">
            <v>0</v>
          </cell>
          <cell r="N20">
            <v>0</v>
          </cell>
          <cell r="O20">
            <v>0</v>
          </cell>
          <cell r="S20">
            <v>0</v>
          </cell>
          <cell r="T20">
            <v>0</v>
          </cell>
          <cell r="U20">
            <v>0</v>
          </cell>
          <cell r="W20">
            <v>0</v>
          </cell>
          <cell r="X20" t="str">
            <v xml:space="preserve"> </v>
          </cell>
          <cell r="Y20" t="str">
            <v xml:space="preserve"> </v>
          </cell>
        </row>
        <row r="21">
          <cell r="A21" t="str">
            <v>1L2T-14401APT</v>
          </cell>
          <cell r="B21">
            <v>0</v>
          </cell>
          <cell r="D21">
            <v>77.009309000000002</v>
          </cell>
          <cell r="E21">
            <v>0</v>
          </cell>
          <cell r="F21">
            <v>358</v>
          </cell>
          <cell r="G21">
            <v>27569.332622000002</v>
          </cell>
          <cell r="H21">
            <v>180</v>
          </cell>
          <cell r="I21">
            <v>13861.67562</v>
          </cell>
          <cell r="J21">
            <v>36</v>
          </cell>
          <cell r="K21">
            <v>2772.3351240000002</v>
          </cell>
          <cell r="M21">
            <v>0</v>
          </cell>
          <cell r="N21">
            <v>0</v>
          </cell>
          <cell r="O21">
            <v>0</v>
          </cell>
          <cell r="S21">
            <v>0</v>
          </cell>
          <cell r="T21">
            <v>214</v>
          </cell>
          <cell r="U21">
            <v>16479.992126000001</v>
          </cell>
          <cell r="V21">
            <v>178</v>
          </cell>
          <cell r="W21">
            <v>-36</v>
          </cell>
          <cell r="X21">
            <v>13707.66</v>
          </cell>
          <cell r="Y21">
            <v>-2772.34</v>
          </cell>
        </row>
        <row r="22">
          <cell r="A22" t="str">
            <v>1L2T-14401ART</v>
          </cell>
          <cell r="B22">
            <v>108</v>
          </cell>
          <cell r="D22">
            <v>75.884150000000005</v>
          </cell>
          <cell r="E22">
            <v>8195.49</v>
          </cell>
          <cell r="F22">
            <v>900</v>
          </cell>
          <cell r="G22">
            <v>68295.735000000001</v>
          </cell>
          <cell r="H22">
            <v>1044</v>
          </cell>
          <cell r="I22">
            <v>79223.05260000001</v>
          </cell>
          <cell r="J22">
            <v>108</v>
          </cell>
          <cell r="K22">
            <v>8195.4881999999998</v>
          </cell>
          <cell r="M22">
            <v>0</v>
          </cell>
          <cell r="N22">
            <v>-144</v>
          </cell>
          <cell r="O22">
            <v>-10927.3176</v>
          </cell>
          <cell r="S22">
            <v>0</v>
          </cell>
          <cell r="T22">
            <v>216</v>
          </cell>
          <cell r="U22">
            <v>-5463.6570000000047</v>
          </cell>
          <cell r="V22">
            <v>828</v>
          </cell>
          <cell r="W22">
            <v>612</v>
          </cell>
          <cell r="X22">
            <v>62832.08</v>
          </cell>
          <cell r="Y22">
            <v>46441.1</v>
          </cell>
        </row>
        <row r="23">
          <cell r="A23" t="str">
            <v>1L2T-14401AST</v>
          </cell>
          <cell r="B23">
            <v>597</v>
          </cell>
          <cell r="D23">
            <v>77.817975000000004</v>
          </cell>
          <cell r="E23">
            <v>46457.33</v>
          </cell>
          <cell r="F23">
            <v>468</v>
          </cell>
          <cell r="G23">
            <v>36418.812300000005</v>
          </cell>
          <cell r="H23">
            <v>216</v>
          </cell>
          <cell r="I23">
            <v>16808.6826</v>
          </cell>
          <cell r="K23">
            <v>0</v>
          </cell>
          <cell r="M23">
            <v>0</v>
          </cell>
          <cell r="N23">
            <v>0</v>
          </cell>
          <cell r="O23">
            <v>0</v>
          </cell>
          <cell r="S23">
            <v>0</v>
          </cell>
          <cell r="T23">
            <v>849</v>
          </cell>
          <cell r="U23">
            <v>66067.459700000007</v>
          </cell>
          <cell r="V23">
            <v>849</v>
          </cell>
          <cell r="W23">
            <v>0</v>
          </cell>
          <cell r="X23">
            <v>66067.460000000006</v>
          </cell>
          <cell r="Y23" t="str">
            <v xml:space="preserve"> </v>
          </cell>
        </row>
        <row r="24">
          <cell r="A24" t="str">
            <v>1L2T-14401ATF</v>
          </cell>
          <cell r="B24">
            <v>179</v>
          </cell>
          <cell r="D24">
            <v>68.027821000000003</v>
          </cell>
          <cell r="E24">
            <v>12176.98</v>
          </cell>
          <cell r="F24">
            <v>0</v>
          </cell>
          <cell r="G24">
            <v>0</v>
          </cell>
          <cell r="I24">
            <v>0</v>
          </cell>
          <cell r="K24">
            <v>0</v>
          </cell>
          <cell r="M24">
            <v>0</v>
          </cell>
          <cell r="N24">
            <v>0</v>
          </cell>
          <cell r="O24">
            <v>0</v>
          </cell>
          <cell r="S24">
            <v>0</v>
          </cell>
          <cell r="T24">
            <v>179</v>
          </cell>
          <cell r="U24">
            <v>12176.98</v>
          </cell>
          <cell r="V24">
            <v>179</v>
          </cell>
          <cell r="W24">
            <v>0</v>
          </cell>
          <cell r="X24">
            <v>12176.98</v>
          </cell>
          <cell r="Y24" t="str">
            <v xml:space="preserve"> </v>
          </cell>
        </row>
        <row r="25">
          <cell r="A25" t="str">
            <v>1L2T-14401AVF</v>
          </cell>
          <cell r="B25">
            <v>53</v>
          </cell>
          <cell r="D25">
            <v>69.935970999999995</v>
          </cell>
          <cell r="E25">
            <v>3706.61</v>
          </cell>
          <cell r="F25">
            <v>0</v>
          </cell>
          <cell r="G25">
            <v>0</v>
          </cell>
          <cell r="I25">
            <v>0</v>
          </cell>
          <cell r="K25">
            <v>0</v>
          </cell>
          <cell r="M25">
            <v>0</v>
          </cell>
          <cell r="N25">
            <v>0</v>
          </cell>
          <cell r="O25">
            <v>0</v>
          </cell>
          <cell r="S25">
            <v>0</v>
          </cell>
          <cell r="T25">
            <v>53</v>
          </cell>
          <cell r="U25">
            <v>3706.61</v>
          </cell>
          <cell r="V25">
            <v>53</v>
          </cell>
          <cell r="W25">
            <v>0</v>
          </cell>
          <cell r="X25">
            <v>3706.61</v>
          </cell>
          <cell r="Y25" t="str">
            <v xml:space="preserve"> </v>
          </cell>
        </row>
        <row r="26">
          <cell r="A26" t="str">
            <v>1L2T-14401BCJ</v>
          </cell>
          <cell r="B26">
            <v>0</v>
          </cell>
          <cell r="D26">
            <v>67.520712000000003</v>
          </cell>
          <cell r="E26">
            <v>0</v>
          </cell>
          <cell r="F26">
            <v>392</v>
          </cell>
          <cell r="G26">
            <v>26468.119104000001</v>
          </cell>
          <cell r="H26">
            <v>180</v>
          </cell>
          <cell r="I26">
            <v>12153.728160000001</v>
          </cell>
          <cell r="K26">
            <v>0</v>
          </cell>
          <cell r="M26">
            <v>0</v>
          </cell>
          <cell r="N26">
            <v>72</v>
          </cell>
          <cell r="O26">
            <v>4861.4912640000002</v>
          </cell>
          <cell r="S26">
            <v>0</v>
          </cell>
          <cell r="T26">
            <v>140</v>
          </cell>
          <cell r="U26">
            <v>19175.882208000003</v>
          </cell>
          <cell r="V26">
            <v>320</v>
          </cell>
          <cell r="W26">
            <v>180</v>
          </cell>
          <cell r="X26">
            <v>21606.63</v>
          </cell>
          <cell r="Y26">
            <v>12153.73</v>
          </cell>
        </row>
        <row r="27">
          <cell r="A27" t="str">
            <v>1L2T-14401BDJ</v>
          </cell>
          <cell r="B27">
            <v>0</v>
          </cell>
          <cell r="D27">
            <v>71.820184999999995</v>
          </cell>
          <cell r="E27">
            <v>0</v>
          </cell>
          <cell r="F27">
            <v>0</v>
          </cell>
          <cell r="G27">
            <v>0</v>
          </cell>
          <cell r="I27">
            <v>0</v>
          </cell>
          <cell r="K27">
            <v>0</v>
          </cell>
          <cell r="M27">
            <v>0</v>
          </cell>
          <cell r="N27">
            <v>0</v>
          </cell>
          <cell r="O27">
            <v>0</v>
          </cell>
          <cell r="S27">
            <v>0</v>
          </cell>
          <cell r="T27">
            <v>0</v>
          </cell>
          <cell r="U27">
            <v>0</v>
          </cell>
          <cell r="W27">
            <v>0</v>
          </cell>
          <cell r="X27" t="str">
            <v xml:space="preserve"> </v>
          </cell>
          <cell r="Y27" t="str">
            <v xml:space="preserve"> </v>
          </cell>
        </row>
        <row r="28">
          <cell r="A28" t="str">
            <v>1L2T-14401ZJ</v>
          </cell>
          <cell r="B28">
            <v>102</v>
          </cell>
          <cell r="D28">
            <v>70.121305000000007</v>
          </cell>
          <cell r="E28">
            <v>7152.37</v>
          </cell>
          <cell r="F28">
            <v>0</v>
          </cell>
          <cell r="G28">
            <v>0</v>
          </cell>
          <cell r="I28">
            <v>0</v>
          </cell>
          <cell r="K28">
            <v>0</v>
          </cell>
          <cell r="M28">
            <v>0</v>
          </cell>
          <cell r="N28">
            <v>0</v>
          </cell>
          <cell r="O28">
            <v>0</v>
          </cell>
          <cell r="S28">
            <v>0</v>
          </cell>
          <cell r="T28">
            <v>102</v>
          </cell>
          <cell r="U28">
            <v>7152.37</v>
          </cell>
          <cell r="V28">
            <v>102</v>
          </cell>
          <cell r="W28">
            <v>0</v>
          </cell>
          <cell r="X28">
            <v>7152.37</v>
          </cell>
          <cell r="Y28" t="str">
            <v xml:space="preserve"> </v>
          </cell>
        </row>
        <row r="29">
          <cell r="A29" t="str">
            <v>1L2T-14405AF</v>
          </cell>
          <cell r="B29">
            <v>420</v>
          </cell>
          <cell r="D29">
            <v>6.6176300000000001</v>
          </cell>
          <cell r="E29">
            <v>2779.4</v>
          </cell>
          <cell r="F29">
            <v>4050</v>
          </cell>
          <cell r="G29">
            <v>26801.4015</v>
          </cell>
          <cell r="H29">
            <v>4200</v>
          </cell>
          <cell r="I29">
            <v>27794.046000000002</v>
          </cell>
          <cell r="K29">
            <v>0</v>
          </cell>
          <cell r="M29">
            <v>0</v>
          </cell>
          <cell r="N29">
            <v>-780</v>
          </cell>
          <cell r="O29">
            <v>-5161.7514000000001</v>
          </cell>
          <cell r="S29">
            <v>0</v>
          </cell>
          <cell r="T29">
            <v>1050</v>
          </cell>
          <cell r="U29">
            <v>-3374.9959000000008</v>
          </cell>
          <cell r="V29">
            <v>1680</v>
          </cell>
          <cell r="W29">
            <v>630</v>
          </cell>
          <cell r="X29">
            <v>11117.62</v>
          </cell>
          <cell r="Y29">
            <v>4169.1099999999997</v>
          </cell>
        </row>
        <row r="30">
          <cell r="A30" t="str">
            <v>1L2T-14405BG</v>
          </cell>
          <cell r="B30">
            <v>532</v>
          </cell>
          <cell r="D30">
            <v>6.8846670000000003</v>
          </cell>
          <cell r="E30">
            <v>3662.64</v>
          </cell>
          <cell r="F30">
            <v>0</v>
          </cell>
          <cell r="G30">
            <v>0</v>
          </cell>
          <cell r="I30">
            <v>0</v>
          </cell>
          <cell r="K30">
            <v>0</v>
          </cell>
          <cell r="M30">
            <v>0</v>
          </cell>
          <cell r="N30">
            <v>0</v>
          </cell>
          <cell r="O30">
            <v>0</v>
          </cell>
          <cell r="S30">
            <v>0</v>
          </cell>
          <cell r="T30">
            <v>532</v>
          </cell>
          <cell r="U30">
            <v>3662.64</v>
          </cell>
          <cell r="V30">
            <v>532</v>
          </cell>
          <cell r="W30">
            <v>0</v>
          </cell>
          <cell r="X30">
            <v>3662.64</v>
          </cell>
          <cell r="Y30" t="str">
            <v xml:space="preserve"> </v>
          </cell>
        </row>
        <row r="31">
          <cell r="A31" t="str">
            <v>1L2T-14488ADN</v>
          </cell>
          <cell r="B31">
            <v>0</v>
          </cell>
          <cell r="D31">
            <v>39.556699999999999</v>
          </cell>
          <cell r="E31">
            <v>0</v>
          </cell>
          <cell r="F31">
            <v>0</v>
          </cell>
          <cell r="G31">
            <v>0</v>
          </cell>
          <cell r="I31">
            <v>0</v>
          </cell>
          <cell r="K31">
            <v>0</v>
          </cell>
          <cell r="M31">
            <v>0</v>
          </cell>
          <cell r="N31">
            <v>0</v>
          </cell>
          <cell r="O31">
            <v>0</v>
          </cell>
          <cell r="S31">
            <v>0</v>
          </cell>
          <cell r="T31">
            <v>0</v>
          </cell>
          <cell r="U31">
            <v>0</v>
          </cell>
          <cell r="W31">
            <v>0</v>
          </cell>
          <cell r="X31" t="str">
            <v xml:space="preserve"> </v>
          </cell>
          <cell r="Y31" t="str">
            <v xml:space="preserve"> </v>
          </cell>
        </row>
        <row r="32">
          <cell r="A32" t="str">
            <v>1L2T-14488AEK</v>
          </cell>
          <cell r="B32">
            <v>0</v>
          </cell>
          <cell r="D32">
            <v>1</v>
          </cell>
          <cell r="E32">
            <v>0</v>
          </cell>
          <cell r="F32">
            <v>0</v>
          </cell>
          <cell r="G32">
            <v>0</v>
          </cell>
          <cell r="I32">
            <v>0</v>
          </cell>
          <cell r="K32">
            <v>0</v>
          </cell>
          <cell r="M32">
            <v>0</v>
          </cell>
          <cell r="N32">
            <v>0</v>
          </cell>
          <cell r="O32">
            <v>0</v>
          </cell>
          <cell r="S32">
            <v>0</v>
          </cell>
          <cell r="T32">
            <v>0</v>
          </cell>
          <cell r="U32">
            <v>0</v>
          </cell>
          <cell r="W32">
            <v>0</v>
          </cell>
          <cell r="X32" t="str">
            <v xml:space="preserve"> </v>
          </cell>
          <cell r="Y32" t="str">
            <v xml:space="preserve"> </v>
          </cell>
        </row>
        <row r="33">
          <cell r="A33" t="str">
            <v>1L2T-14488SM</v>
          </cell>
          <cell r="B33">
            <v>0</v>
          </cell>
          <cell r="D33">
            <v>42.059800000000003</v>
          </cell>
          <cell r="E33">
            <v>0</v>
          </cell>
          <cell r="F33">
            <v>0</v>
          </cell>
          <cell r="G33">
            <v>0</v>
          </cell>
          <cell r="I33">
            <v>0</v>
          </cell>
          <cell r="K33">
            <v>0</v>
          </cell>
          <cell r="M33">
            <v>0</v>
          </cell>
          <cell r="N33">
            <v>0</v>
          </cell>
          <cell r="O33">
            <v>0</v>
          </cell>
          <cell r="S33">
            <v>0</v>
          </cell>
          <cell r="T33">
            <v>0</v>
          </cell>
          <cell r="U33">
            <v>0</v>
          </cell>
          <cell r="W33">
            <v>0</v>
          </cell>
          <cell r="X33" t="str">
            <v xml:space="preserve"> </v>
          </cell>
          <cell r="Y33" t="str">
            <v xml:space="preserve"> </v>
          </cell>
        </row>
        <row r="34">
          <cell r="A34" t="str">
            <v>1L2T-14488TM</v>
          </cell>
          <cell r="B34">
            <v>0</v>
          </cell>
          <cell r="D34">
            <v>53.381100000000004</v>
          </cell>
          <cell r="E34">
            <v>0</v>
          </cell>
          <cell r="F34">
            <v>0</v>
          </cell>
          <cell r="G34">
            <v>0</v>
          </cell>
          <cell r="I34">
            <v>0</v>
          </cell>
          <cell r="K34">
            <v>0</v>
          </cell>
          <cell r="M34">
            <v>0</v>
          </cell>
          <cell r="N34">
            <v>0</v>
          </cell>
          <cell r="O34">
            <v>0</v>
          </cell>
          <cell r="S34">
            <v>0</v>
          </cell>
          <cell r="T34">
            <v>0</v>
          </cell>
          <cell r="U34">
            <v>0</v>
          </cell>
          <cell r="W34">
            <v>0</v>
          </cell>
          <cell r="X34" t="str">
            <v xml:space="preserve"> </v>
          </cell>
          <cell r="Y34" t="str">
            <v xml:space="preserve"> </v>
          </cell>
        </row>
        <row r="35">
          <cell r="A35" t="str">
            <v>1L2T-14488UL</v>
          </cell>
          <cell r="B35">
            <v>0</v>
          </cell>
          <cell r="D35">
            <v>56.564399999999999</v>
          </cell>
          <cell r="E35">
            <v>0</v>
          </cell>
          <cell r="F35">
            <v>0</v>
          </cell>
          <cell r="G35">
            <v>0</v>
          </cell>
          <cell r="I35">
            <v>0</v>
          </cell>
          <cell r="K35">
            <v>0</v>
          </cell>
          <cell r="M35">
            <v>0</v>
          </cell>
          <cell r="N35">
            <v>0</v>
          </cell>
          <cell r="O35">
            <v>0</v>
          </cell>
          <cell r="S35">
            <v>0</v>
          </cell>
          <cell r="T35">
            <v>0</v>
          </cell>
          <cell r="U35">
            <v>0</v>
          </cell>
          <cell r="W35">
            <v>0</v>
          </cell>
          <cell r="X35" t="str">
            <v xml:space="preserve"> </v>
          </cell>
          <cell r="Y35" t="str">
            <v xml:space="preserve"> </v>
          </cell>
        </row>
        <row r="36">
          <cell r="A36" t="str">
            <v>1L2T-14630DC</v>
          </cell>
          <cell r="B36">
            <v>0</v>
          </cell>
          <cell r="D36">
            <v>7.1695919999999997</v>
          </cell>
          <cell r="E36">
            <v>0</v>
          </cell>
          <cell r="F36">
            <v>432</v>
          </cell>
          <cell r="G36">
            <v>3097.2637439999999</v>
          </cell>
          <cell r="H36">
            <v>288</v>
          </cell>
          <cell r="I36">
            <v>2064.8424959999998</v>
          </cell>
          <cell r="K36">
            <v>0</v>
          </cell>
          <cell r="M36">
            <v>0</v>
          </cell>
          <cell r="N36">
            <v>144</v>
          </cell>
          <cell r="O36">
            <v>1032.4212479999999</v>
          </cell>
          <cell r="S36">
            <v>0</v>
          </cell>
          <cell r="T36">
            <v>0</v>
          </cell>
          <cell r="U36">
            <v>2064.8424960000002</v>
          </cell>
          <cell r="V36">
            <v>288</v>
          </cell>
          <cell r="W36">
            <v>288</v>
          </cell>
          <cell r="X36">
            <v>2064.84</v>
          </cell>
          <cell r="Y36">
            <v>2064.84</v>
          </cell>
        </row>
        <row r="37">
          <cell r="A37" t="str">
            <v>1L2T-14630HC</v>
          </cell>
          <cell r="B37">
            <v>432</v>
          </cell>
          <cell r="D37">
            <v>7.1920339999999996</v>
          </cell>
          <cell r="E37">
            <v>3106.96</v>
          </cell>
          <cell r="F37">
            <v>3608</v>
          </cell>
          <cell r="G37">
            <v>25948.858671999998</v>
          </cell>
          <cell r="H37">
            <v>3312</v>
          </cell>
          <cell r="I37">
            <v>23820.016607999998</v>
          </cell>
          <cell r="J37">
            <v>144</v>
          </cell>
          <cell r="K37">
            <v>1035.6528960000001</v>
          </cell>
          <cell r="M37">
            <v>0</v>
          </cell>
          <cell r="N37">
            <v>-136</v>
          </cell>
          <cell r="O37">
            <v>-978.116624</v>
          </cell>
          <cell r="S37">
            <v>0</v>
          </cell>
          <cell r="T37">
            <v>1008</v>
          </cell>
          <cell r="U37">
            <v>5293.3383359999989</v>
          </cell>
          <cell r="V37">
            <v>1440</v>
          </cell>
          <cell r="W37">
            <v>432</v>
          </cell>
          <cell r="X37">
            <v>10356.530000000001</v>
          </cell>
          <cell r="Y37">
            <v>3106.96</v>
          </cell>
        </row>
        <row r="38">
          <cell r="A38" t="str">
            <v>1L2T-14630HD</v>
          </cell>
          <cell r="B38">
            <v>0</v>
          </cell>
          <cell r="D38">
            <v>6.6755380000000004</v>
          </cell>
          <cell r="E38">
            <v>0</v>
          </cell>
          <cell r="F38">
            <v>428</v>
          </cell>
          <cell r="G38">
            <v>2857.1302640000004</v>
          </cell>
          <cell r="H38">
            <v>147</v>
          </cell>
          <cell r="I38">
            <v>981.3040860000001</v>
          </cell>
          <cell r="K38">
            <v>0</v>
          </cell>
          <cell r="M38">
            <v>0</v>
          </cell>
          <cell r="N38">
            <v>-4</v>
          </cell>
          <cell r="O38">
            <v>-26.702152000000002</v>
          </cell>
          <cell r="S38">
            <v>0</v>
          </cell>
          <cell r="T38">
            <v>285</v>
          </cell>
          <cell r="U38">
            <v>1849.1240260000002</v>
          </cell>
          <cell r="V38">
            <v>285</v>
          </cell>
          <cell r="W38">
            <v>0</v>
          </cell>
          <cell r="X38">
            <v>1902.53</v>
          </cell>
          <cell r="Y38" t="str">
            <v xml:space="preserve"> </v>
          </cell>
        </row>
        <row r="39">
          <cell r="A39" t="str">
            <v>1L2T-14631DF</v>
          </cell>
          <cell r="B39">
            <v>279</v>
          </cell>
          <cell r="D39">
            <v>8.7045569999999994</v>
          </cell>
          <cell r="E39">
            <v>2428.5700000000002</v>
          </cell>
          <cell r="F39">
            <v>0</v>
          </cell>
          <cell r="G39">
            <v>0</v>
          </cell>
          <cell r="I39">
            <v>0</v>
          </cell>
          <cell r="K39">
            <v>0</v>
          </cell>
          <cell r="M39">
            <v>0</v>
          </cell>
          <cell r="N39">
            <v>0</v>
          </cell>
          <cell r="O39">
            <v>0</v>
          </cell>
          <cell r="S39">
            <v>0</v>
          </cell>
          <cell r="T39">
            <v>279</v>
          </cell>
          <cell r="U39">
            <v>2428.5700000000002</v>
          </cell>
          <cell r="V39">
            <v>279</v>
          </cell>
          <cell r="W39">
            <v>0</v>
          </cell>
          <cell r="X39">
            <v>2428.5700000000002</v>
          </cell>
          <cell r="Y39" t="str">
            <v xml:space="preserve"> </v>
          </cell>
        </row>
        <row r="40">
          <cell r="A40" t="str">
            <v>1L2T-14631JF</v>
          </cell>
          <cell r="B40">
            <v>1138</v>
          </cell>
          <cell r="D40">
            <v>9.2921169999999993</v>
          </cell>
          <cell r="E40">
            <v>10574.43</v>
          </cell>
          <cell r="F40">
            <v>0</v>
          </cell>
          <cell r="G40">
            <v>0</v>
          </cell>
          <cell r="I40">
            <v>0</v>
          </cell>
          <cell r="K40">
            <v>0</v>
          </cell>
          <cell r="M40">
            <v>0</v>
          </cell>
          <cell r="N40">
            <v>0</v>
          </cell>
          <cell r="O40">
            <v>0</v>
          </cell>
          <cell r="S40">
            <v>0</v>
          </cell>
          <cell r="T40">
            <v>1138</v>
          </cell>
          <cell r="U40">
            <v>10574.43</v>
          </cell>
          <cell r="V40">
            <v>1138</v>
          </cell>
          <cell r="W40">
            <v>0</v>
          </cell>
          <cell r="X40">
            <v>10574.43</v>
          </cell>
          <cell r="Y40" t="str">
            <v xml:space="preserve"> </v>
          </cell>
        </row>
        <row r="41">
          <cell r="A41" t="str">
            <v>1L2T-14631KJ</v>
          </cell>
          <cell r="B41">
            <v>672</v>
          </cell>
          <cell r="D41">
            <v>10.619078999999999</v>
          </cell>
          <cell r="E41">
            <v>7136.02</v>
          </cell>
          <cell r="F41">
            <v>3041</v>
          </cell>
          <cell r="G41">
            <v>32292.619238999996</v>
          </cell>
          <cell r="H41">
            <v>2592</v>
          </cell>
          <cell r="I41">
            <v>27524.652768</v>
          </cell>
          <cell r="J41">
            <v>96</v>
          </cell>
          <cell r="K41">
            <v>1019.4315839999999</v>
          </cell>
          <cell r="M41">
            <v>0</v>
          </cell>
          <cell r="N41">
            <v>-136</v>
          </cell>
          <cell r="O41">
            <v>-1444.1947439999999</v>
          </cell>
          <cell r="S41">
            <v>0</v>
          </cell>
          <cell r="T41">
            <v>1353</v>
          </cell>
          <cell r="U41">
            <v>11479.223310999996</v>
          </cell>
          <cell r="V41">
            <v>1641</v>
          </cell>
          <cell r="W41">
            <v>288</v>
          </cell>
          <cell r="X41">
            <v>17425.91</v>
          </cell>
          <cell r="Y41">
            <v>3058.29</v>
          </cell>
        </row>
        <row r="42">
          <cell r="A42" t="str">
            <v>1L2T-14631KK</v>
          </cell>
          <cell r="B42">
            <v>0</v>
          </cell>
          <cell r="D42">
            <v>10.555266</v>
          </cell>
          <cell r="E42">
            <v>0</v>
          </cell>
          <cell r="F42">
            <v>284</v>
          </cell>
          <cell r="G42">
            <v>2997.6955439999997</v>
          </cell>
          <cell r="H42">
            <v>195</v>
          </cell>
          <cell r="I42">
            <v>2058.2768700000001</v>
          </cell>
          <cell r="K42">
            <v>0</v>
          </cell>
          <cell r="M42">
            <v>0</v>
          </cell>
          <cell r="N42">
            <v>-4</v>
          </cell>
          <cell r="O42">
            <v>-42.221063999999998</v>
          </cell>
          <cell r="S42">
            <v>0</v>
          </cell>
          <cell r="T42">
            <v>93</v>
          </cell>
          <cell r="U42">
            <v>897.1976099999996</v>
          </cell>
          <cell r="V42">
            <v>93</v>
          </cell>
          <cell r="W42">
            <v>0</v>
          </cell>
          <cell r="X42">
            <v>981.64</v>
          </cell>
          <cell r="Y42" t="str">
            <v xml:space="preserve"> </v>
          </cell>
        </row>
        <row r="43">
          <cell r="A43" t="str">
            <v>1L2T-14631LF</v>
          </cell>
          <cell r="B43">
            <v>106</v>
          </cell>
          <cell r="D43">
            <v>9.3819990000000004</v>
          </cell>
          <cell r="E43">
            <v>994.49</v>
          </cell>
          <cell r="F43">
            <v>191</v>
          </cell>
          <cell r="G43">
            <v>1791.9618090000001</v>
          </cell>
          <cell r="H43">
            <v>384</v>
          </cell>
          <cell r="I43">
            <v>3602.6876160000002</v>
          </cell>
          <cell r="K43">
            <v>0</v>
          </cell>
          <cell r="M43">
            <v>0</v>
          </cell>
          <cell r="N43">
            <v>0</v>
          </cell>
          <cell r="O43">
            <v>0</v>
          </cell>
          <cell r="S43">
            <v>0</v>
          </cell>
          <cell r="T43">
            <v>-87</v>
          </cell>
          <cell r="U43">
            <v>-816.23580700000002</v>
          </cell>
          <cell r="V43">
            <v>105</v>
          </cell>
          <cell r="W43">
            <v>192</v>
          </cell>
          <cell r="X43">
            <v>985.11</v>
          </cell>
          <cell r="Y43">
            <v>1801.34</v>
          </cell>
        </row>
        <row r="44">
          <cell r="A44" t="str">
            <v>1L2T-14A488ACN</v>
          </cell>
          <cell r="B44">
            <v>40</v>
          </cell>
          <cell r="D44">
            <v>40.331546000000003</v>
          </cell>
          <cell r="E44">
            <v>1613.26</v>
          </cell>
          <cell r="F44">
            <v>260</v>
          </cell>
          <cell r="G44">
            <v>10486.20196</v>
          </cell>
          <cell r="H44">
            <v>300</v>
          </cell>
          <cell r="I44">
            <v>12099.463800000001</v>
          </cell>
          <cell r="K44">
            <v>0</v>
          </cell>
          <cell r="M44">
            <v>0</v>
          </cell>
          <cell r="N44">
            <v>0</v>
          </cell>
          <cell r="O44">
            <v>0</v>
          </cell>
          <cell r="S44">
            <v>0</v>
          </cell>
          <cell r="T44">
            <v>0</v>
          </cell>
          <cell r="U44">
            <v>-1.8400000008114148E-3</v>
          </cell>
          <cell r="W44">
            <v>0</v>
          </cell>
          <cell r="X44" t="str">
            <v xml:space="preserve"> </v>
          </cell>
          <cell r="Y44" t="str">
            <v xml:space="preserve"> </v>
          </cell>
        </row>
        <row r="45">
          <cell r="A45" t="str">
            <v>1L2T-14A488ACP</v>
          </cell>
          <cell r="B45">
            <v>0</v>
          </cell>
          <cell r="D45">
            <v>40.148907000000001</v>
          </cell>
          <cell r="E45">
            <v>0</v>
          </cell>
          <cell r="F45">
            <v>380</v>
          </cell>
          <cell r="G45">
            <v>15256.58466</v>
          </cell>
          <cell r="H45">
            <v>200</v>
          </cell>
          <cell r="I45">
            <v>8029.7813999999998</v>
          </cell>
          <cell r="K45">
            <v>0</v>
          </cell>
          <cell r="M45">
            <v>0</v>
          </cell>
          <cell r="N45">
            <v>0</v>
          </cell>
          <cell r="O45">
            <v>0</v>
          </cell>
          <cell r="S45">
            <v>0</v>
          </cell>
          <cell r="T45">
            <v>180</v>
          </cell>
          <cell r="U45">
            <v>7226.8032600000006</v>
          </cell>
          <cell r="V45">
            <v>180</v>
          </cell>
          <cell r="W45">
            <v>0</v>
          </cell>
          <cell r="X45">
            <v>7226.8</v>
          </cell>
          <cell r="Y45" t="str">
            <v xml:space="preserve"> </v>
          </cell>
        </row>
        <row r="46">
          <cell r="A46" t="str">
            <v>1L2T-14A488ADN</v>
          </cell>
          <cell r="B46">
            <v>160</v>
          </cell>
          <cell r="D46">
            <v>39.556652</v>
          </cell>
          <cell r="E46">
            <v>6329.06</v>
          </cell>
          <cell r="F46">
            <v>240</v>
          </cell>
          <cell r="G46">
            <v>9493.5964800000002</v>
          </cell>
          <cell r="H46">
            <v>800</v>
          </cell>
          <cell r="I46">
            <v>31645.321599999999</v>
          </cell>
          <cell r="J46">
            <v>80</v>
          </cell>
          <cell r="K46">
            <v>3164.5321599999997</v>
          </cell>
          <cell r="M46">
            <v>0</v>
          </cell>
          <cell r="N46">
            <v>-320</v>
          </cell>
          <cell r="O46">
            <v>-12658.128639999999</v>
          </cell>
          <cell r="S46">
            <v>0</v>
          </cell>
          <cell r="T46">
            <v>0</v>
          </cell>
          <cell r="U46">
            <v>-25316.261599999998</v>
          </cell>
          <cell r="W46">
            <v>0</v>
          </cell>
          <cell r="X46" t="str">
            <v xml:space="preserve"> </v>
          </cell>
          <cell r="Y46" t="str">
            <v xml:space="preserve"> </v>
          </cell>
        </row>
        <row r="47">
          <cell r="A47" t="str">
            <v>1L2T-14A488ADP</v>
          </cell>
          <cell r="B47">
            <v>0</v>
          </cell>
          <cell r="D47">
            <v>39.627426</v>
          </cell>
          <cell r="E47">
            <v>0</v>
          </cell>
          <cell r="F47">
            <v>780</v>
          </cell>
          <cell r="G47">
            <v>30909.39228</v>
          </cell>
          <cell r="H47">
            <v>780</v>
          </cell>
          <cell r="I47">
            <v>30909.39228</v>
          </cell>
          <cell r="K47">
            <v>0</v>
          </cell>
          <cell r="M47">
            <v>0</v>
          </cell>
          <cell r="N47">
            <v>0</v>
          </cell>
          <cell r="O47">
            <v>0</v>
          </cell>
          <cell r="S47">
            <v>0</v>
          </cell>
          <cell r="T47">
            <v>0</v>
          </cell>
          <cell r="U47">
            <v>0</v>
          </cell>
          <cell r="W47">
            <v>0</v>
          </cell>
          <cell r="X47" t="str">
            <v xml:space="preserve"> </v>
          </cell>
          <cell r="Y47" t="str">
            <v xml:space="preserve"> </v>
          </cell>
        </row>
        <row r="48">
          <cell r="A48" t="str">
            <v>1L2T-14A488AEM</v>
          </cell>
          <cell r="B48">
            <v>680</v>
          </cell>
          <cell r="D48">
            <v>42.471272999999997</v>
          </cell>
          <cell r="E48">
            <v>28880.47</v>
          </cell>
          <cell r="F48">
            <v>1080</v>
          </cell>
          <cell r="G48">
            <v>45868.974839999995</v>
          </cell>
          <cell r="H48">
            <v>2240</v>
          </cell>
          <cell r="I48">
            <v>95135.651519999985</v>
          </cell>
          <cell r="K48">
            <v>0</v>
          </cell>
          <cell r="M48">
            <v>0</v>
          </cell>
          <cell r="N48">
            <v>160</v>
          </cell>
          <cell r="O48">
            <v>6795.4036799999994</v>
          </cell>
          <cell r="S48">
            <v>0</v>
          </cell>
          <cell r="T48">
            <v>-640</v>
          </cell>
          <cell r="U48">
            <v>-13590.802999999989</v>
          </cell>
          <cell r="W48">
            <v>640</v>
          </cell>
          <cell r="X48" t="str">
            <v xml:space="preserve"> </v>
          </cell>
          <cell r="Y48">
            <v>27181.61</v>
          </cell>
        </row>
        <row r="49">
          <cell r="A49" t="str">
            <v>1L2T-14A488AEN</v>
          </cell>
          <cell r="B49">
            <v>0</v>
          </cell>
          <cell r="D49">
            <v>42.666651999999999</v>
          </cell>
          <cell r="E49">
            <v>0</v>
          </cell>
          <cell r="F49">
            <v>2061</v>
          </cell>
          <cell r="G49">
            <v>87935.969771999997</v>
          </cell>
          <cell r="H49">
            <v>200</v>
          </cell>
          <cell r="I49">
            <v>8533.3303999999989</v>
          </cell>
          <cell r="K49">
            <v>0</v>
          </cell>
          <cell r="M49">
            <v>0</v>
          </cell>
          <cell r="N49">
            <v>0</v>
          </cell>
          <cell r="O49">
            <v>0</v>
          </cell>
          <cell r="S49">
            <v>0</v>
          </cell>
          <cell r="T49">
            <v>1861</v>
          </cell>
          <cell r="U49">
            <v>79402.639372000005</v>
          </cell>
          <cell r="V49">
            <v>1860</v>
          </cell>
          <cell r="W49">
            <v>-1</v>
          </cell>
          <cell r="X49">
            <v>79359.97</v>
          </cell>
          <cell r="Y49">
            <v>-42.67</v>
          </cell>
        </row>
        <row r="50">
          <cell r="A50" t="str">
            <v>1L54-14A541AA</v>
          </cell>
          <cell r="B50">
            <v>150</v>
          </cell>
          <cell r="D50">
            <v>0.83840000000000003</v>
          </cell>
          <cell r="E50">
            <v>125.76</v>
          </cell>
          <cell r="F50">
            <v>0</v>
          </cell>
          <cell r="G50">
            <v>0</v>
          </cell>
          <cell r="H50">
            <v>70</v>
          </cell>
          <cell r="I50">
            <v>58.688000000000002</v>
          </cell>
          <cell r="K50">
            <v>0</v>
          </cell>
          <cell r="M50">
            <v>0</v>
          </cell>
          <cell r="N50">
            <v>0</v>
          </cell>
          <cell r="O50">
            <v>0</v>
          </cell>
          <cell r="S50">
            <v>0</v>
          </cell>
          <cell r="T50">
            <v>80</v>
          </cell>
          <cell r="U50">
            <v>67.072000000000003</v>
          </cell>
          <cell r="V50">
            <v>80</v>
          </cell>
          <cell r="W50">
            <v>0</v>
          </cell>
          <cell r="X50">
            <v>67.069999999999993</v>
          </cell>
          <cell r="Y50" t="str">
            <v xml:space="preserve"> </v>
          </cell>
        </row>
        <row r="51">
          <cell r="A51" t="str">
            <v>1L5T-13A409BE</v>
          </cell>
          <cell r="B51">
            <v>200</v>
          </cell>
          <cell r="D51">
            <v>5.7645340000000003</v>
          </cell>
          <cell r="E51">
            <v>1152.9100000000001</v>
          </cell>
          <cell r="F51">
            <v>3411</v>
          </cell>
          <cell r="G51">
            <v>19662.825474000001</v>
          </cell>
          <cell r="H51">
            <v>3200</v>
          </cell>
          <cell r="I51">
            <v>18446.5088</v>
          </cell>
          <cell r="K51">
            <v>0</v>
          </cell>
          <cell r="M51">
            <v>0</v>
          </cell>
          <cell r="N51">
            <v>-200</v>
          </cell>
          <cell r="O51">
            <v>-1152.9068</v>
          </cell>
          <cell r="S51">
            <v>0</v>
          </cell>
          <cell r="T51">
            <v>611</v>
          </cell>
          <cell r="U51">
            <v>1216.3198740000014</v>
          </cell>
          <cell r="V51">
            <v>1198</v>
          </cell>
          <cell r="W51">
            <v>587</v>
          </cell>
          <cell r="X51">
            <v>6905.91</v>
          </cell>
          <cell r="Y51">
            <v>3383.78</v>
          </cell>
        </row>
        <row r="52">
          <cell r="A52" t="str">
            <v>1L5T-14290AZH</v>
          </cell>
          <cell r="B52">
            <v>0</v>
          </cell>
          <cell r="D52">
            <v>1</v>
          </cell>
          <cell r="E52">
            <v>0</v>
          </cell>
          <cell r="F52">
            <v>0</v>
          </cell>
          <cell r="G52">
            <v>0</v>
          </cell>
          <cell r="I52">
            <v>0</v>
          </cell>
          <cell r="K52">
            <v>0</v>
          </cell>
          <cell r="M52">
            <v>0</v>
          </cell>
          <cell r="N52">
            <v>0</v>
          </cell>
          <cell r="O52">
            <v>0</v>
          </cell>
          <cell r="S52">
            <v>0</v>
          </cell>
          <cell r="T52">
            <v>0</v>
          </cell>
          <cell r="U52">
            <v>0</v>
          </cell>
          <cell r="W52">
            <v>0</v>
          </cell>
          <cell r="X52" t="str">
            <v xml:space="preserve"> </v>
          </cell>
          <cell r="Y52" t="str">
            <v xml:space="preserve"> </v>
          </cell>
        </row>
        <row r="53">
          <cell r="A53" t="str">
            <v>1L5T-14290AZM</v>
          </cell>
          <cell r="B53">
            <v>0</v>
          </cell>
          <cell r="D53">
            <v>81.840534000000005</v>
          </cell>
          <cell r="E53">
            <v>0</v>
          </cell>
          <cell r="F53">
            <v>0</v>
          </cell>
          <cell r="G53">
            <v>0</v>
          </cell>
          <cell r="I53">
            <v>0</v>
          </cell>
          <cell r="K53">
            <v>0</v>
          </cell>
          <cell r="M53">
            <v>0</v>
          </cell>
          <cell r="N53">
            <v>0</v>
          </cell>
          <cell r="O53">
            <v>0</v>
          </cell>
          <cell r="S53">
            <v>0</v>
          </cell>
          <cell r="T53">
            <v>0</v>
          </cell>
          <cell r="U53">
            <v>0</v>
          </cell>
          <cell r="W53">
            <v>0</v>
          </cell>
          <cell r="X53" t="str">
            <v xml:space="preserve"> </v>
          </cell>
          <cell r="Y53" t="str">
            <v xml:space="preserve"> </v>
          </cell>
        </row>
        <row r="54">
          <cell r="A54" t="str">
            <v>1L5T-14290AZP</v>
          </cell>
          <cell r="B54">
            <v>1232</v>
          </cell>
          <cell r="D54">
            <v>82.060136999999997</v>
          </cell>
          <cell r="E54">
            <v>101098.09</v>
          </cell>
          <cell r="F54">
            <v>1195</v>
          </cell>
          <cell r="G54">
            <v>98061.863715</v>
          </cell>
          <cell r="I54">
            <v>0</v>
          </cell>
          <cell r="J54">
            <v>224</v>
          </cell>
          <cell r="K54">
            <v>18381.470688000001</v>
          </cell>
          <cell r="L54">
            <v>3084</v>
          </cell>
          <cell r="M54">
            <v>253073.462508</v>
          </cell>
          <cell r="N54">
            <v>-210</v>
          </cell>
          <cell r="O54">
            <v>-17232.628769999999</v>
          </cell>
          <cell r="S54">
            <v>0</v>
          </cell>
          <cell r="T54">
            <v>-223</v>
          </cell>
          <cell r="U54">
            <v>-52764.666874999981</v>
          </cell>
          <cell r="W54">
            <v>223</v>
          </cell>
          <cell r="X54" t="str">
            <v xml:space="preserve"> </v>
          </cell>
          <cell r="Y54">
            <v>18299.41</v>
          </cell>
        </row>
        <row r="55">
          <cell r="A55" t="str">
            <v>1L5T-14290BAL</v>
          </cell>
          <cell r="B55">
            <v>0</v>
          </cell>
          <cell r="D55">
            <v>83.821515000000005</v>
          </cell>
          <cell r="E55">
            <v>0</v>
          </cell>
          <cell r="F55">
            <v>0</v>
          </cell>
          <cell r="G55">
            <v>0</v>
          </cell>
          <cell r="I55">
            <v>0</v>
          </cell>
          <cell r="K55">
            <v>0</v>
          </cell>
          <cell r="M55">
            <v>0</v>
          </cell>
          <cell r="N55">
            <v>0</v>
          </cell>
          <cell r="O55">
            <v>0</v>
          </cell>
          <cell r="S55">
            <v>0</v>
          </cell>
          <cell r="T55">
            <v>0</v>
          </cell>
          <cell r="U55">
            <v>0</v>
          </cell>
          <cell r="W55">
            <v>0</v>
          </cell>
          <cell r="X55" t="str">
            <v xml:space="preserve"> </v>
          </cell>
          <cell r="Y55" t="str">
            <v xml:space="preserve"> </v>
          </cell>
        </row>
        <row r="56">
          <cell r="A56" t="str">
            <v>1L5T-14290BAN</v>
          </cell>
          <cell r="B56">
            <v>0</v>
          </cell>
          <cell r="D56">
            <v>83.153790999999998</v>
          </cell>
          <cell r="E56">
            <v>0</v>
          </cell>
          <cell r="F56">
            <v>32</v>
          </cell>
          <cell r="G56">
            <v>2660.9213119999999</v>
          </cell>
          <cell r="I56">
            <v>0</v>
          </cell>
          <cell r="J56">
            <v>32</v>
          </cell>
          <cell r="K56">
            <v>2660.9213119999999</v>
          </cell>
          <cell r="L56">
            <v>96</v>
          </cell>
          <cell r="M56">
            <v>7982.7639359999994</v>
          </cell>
          <cell r="N56">
            <v>0</v>
          </cell>
          <cell r="O56">
            <v>0</v>
          </cell>
          <cell r="S56">
            <v>0</v>
          </cell>
          <cell r="T56">
            <v>-32</v>
          </cell>
          <cell r="U56">
            <v>-2660.9213119999995</v>
          </cell>
          <cell r="V56">
            <v>32</v>
          </cell>
          <cell r="W56">
            <v>64</v>
          </cell>
          <cell r="X56">
            <v>2660.92</v>
          </cell>
          <cell r="Y56">
            <v>5321.84</v>
          </cell>
        </row>
        <row r="57">
          <cell r="A57" t="str">
            <v>1L5T-14290BBD</v>
          </cell>
          <cell r="B57">
            <v>12</v>
          </cell>
          <cell r="D57">
            <v>72.648471999999998</v>
          </cell>
          <cell r="E57">
            <v>871.78</v>
          </cell>
          <cell r="F57">
            <v>0</v>
          </cell>
          <cell r="G57">
            <v>0</v>
          </cell>
          <cell r="I57">
            <v>0</v>
          </cell>
          <cell r="K57">
            <v>0</v>
          </cell>
          <cell r="M57">
            <v>0</v>
          </cell>
          <cell r="N57">
            <v>0</v>
          </cell>
          <cell r="O57">
            <v>0</v>
          </cell>
          <cell r="S57">
            <v>0</v>
          </cell>
          <cell r="T57">
            <v>12</v>
          </cell>
          <cell r="U57">
            <v>871.78</v>
          </cell>
          <cell r="V57">
            <v>12</v>
          </cell>
          <cell r="W57">
            <v>0</v>
          </cell>
          <cell r="X57">
            <v>871.78</v>
          </cell>
          <cell r="Y57" t="str">
            <v xml:space="preserve"> </v>
          </cell>
        </row>
        <row r="58">
          <cell r="A58" t="str">
            <v>1L5T-14290BCE</v>
          </cell>
          <cell r="B58">
            <v>227</v>
          </cell>
          <cell r="D58">
            <v>74.335638000000003</v>
          </cell>
          <cell r="E58">
            <v>16874.189999999999</v>
          </cell>
          <cell r="F58">
            <v>0</v>
          </cell>
          <cell r="G58">
            <v>0</v>
          </cell>
          <cell r="I58">
            <v>0</v>
          </cell>
          <cell r="K58">
            <v>0</v>
          </cell>
          <cell r="M58">
            <v>0</v>
          </cell>
          <cell r="N58">
            <v>0</v>
          </cell>
          <cell r="O58">
            <v>0</v>
          </cell>
          <cell r="S58">
            <v>0</v>
          </cell>
          <cell r="T58">
            <v>227</v>
          </cell>
          <cell r="U58">
            <v>16874.189999999999</v>
          </cell>
          <cell r="V58">
            <v>227</v>
          </cell>
          <cell r="W58">
            <v>0</v>
          </cell>
          <cell r="X58">
            <v>16874.189999999999</v>
          </cell>
          <cell r="Y58" t="str">
            <v xml:space="preserve"> </v>
          </cell>
        </row>
        <row r="59">
          <cell r="A59" t="str">
            <v>1L5T-14290BDE</v>
          </cell>
          <cell r="B59">
            <v>194</v>
          </cell>
          <cell r="D59">
            <v>76.461854000000002</v>
          </cell>
          <cell r="E59">
            <v>14833.6</v>
          </cell>
          <cell r="F59">
            <v>0</v>
          </cell>
          <cell r="G59">
            <v>0</v>
          </cell>
          <cell r="I59">
            <v>0</v>
          </cell>
          <cell r="K59">
            <v>0</v>
          </cell>
          <cell r="M59">
            <v>0</v>
          </cell>
          <cell r="N59">
            <v>0</v>
          </cell>
          <cell r="O59">
            <v>0</v>
          </cell>
          <cell r="S59">
            <v>0</v>
          </cell>
          <cell r="T59">
            <v>194</v>
          </cell>
          <cell r="U59">
            <v>14833.6</v>
          </cell>
          <cell r="V59">
            <v>194</v>
          </cell>
          <cell r="W59">
            <v>0</v>
          </cell>
          <cell r="X59">
            <v>14833.6</v>
          </cell>
          <cell r="Y59" t="str">
            <v xml:space="preserve"> </v>
          </cell>
        </row>
        <row r="60">
          <cell r="A60" t="str">
            <v>1L5T-14290BFH</v>
          </cell>
          <cell r="B60">
            <v>0</v>
          </cell>
          <cell r="D60">
            <v>77.183238000000003</v>
          </cell>
          <cell r="E60">
            <v>0</v>
          </cell>
          <cell r="F60">
            <v>0</v>
          </cell>
          <cell r="G60">
            <v>0</v>
          </cell>
          <cell r="I60">
            <v>0</v>
          </cell>
          <cell r="K60">
            <v>0</v>
          </cell>
          <cell r="M60">
            <v>0</v>
          </cell>
          <cell r="N60">
            <v>0</v>
          </cell>
          <cell r="O60">
            <v>0</v>
          </cell>
          <cell r="S60">
            <v>0</v>
          </cell>
          <cell r="T60">
            <v>0</v>
          </cell>
          <cell r="U60">
            <v>0</v>
          </cell>
          <cell r="W60">
            <v>0</v>
          </cell>
          <cell r="X60" t="str">
            <v xml:space="preserve"> </v>
          </cell>
          <cell r="Y60" t="str">
            <v xml:space="preserve"> </v>
          </cell>
        </row>
        <row r="61">
          <cell r="A61" t="str">
            <v>1L5T-14290BFK</v>
          </cell>
          <cell r="B61">
            <v>80</v>
          </cell>
          <cell r="D61">
            <v>76.091312000000002</v>
          </cell>
          <cell r="E61">
            <v>6087.3</v>
          </cell>
          <cell r="F61">
            <v>1056</v>
          </cell>
          <cell r="G61">
            <v>80352.425472000003</v>
          </cell>
          <cell r="I61">
            <v>0</v>
          </cell>
          <cell r="J61">
            <v>224</v>
          </cell>
          <cell r="K61">
            <v>17044.453888</v>
          </cell>
          <cell r="L61">
            <v>1216</v>
          </cell>
          <cell r="M61">
            <v>92527.035392000005</v>
          </cell>
          <cell r="N61">
            <v>0</v>
          </cell>
          <cell r="O61">
            <v>0</v>
          </cell>
          <cell r="S61">
            <v>0</v>
          </cell>
          <cell r="T61">
            <v>144</v>
          </cell>
          <cell r="U61">
            <v>10957.143968000004</v>
          </cell>
          <cell r="V61">
            <v>160</v>
          </cell>
          <cell r="W61">
            <v>16</v>
          </cell>
          <cell r="X61">
            <v>12174.61</v>
          </cell>
          <cell r="Y61">
            <v>1217.46</v>
          </cell>
        </row>
        <row r="62">
          <cell r="A62" t="str">
            <v>1L5T-14290BGK</v>
          </cell>
          <cell r="B62">
            <v>0</v>
          </cell>
          <cell r="D62">
            <v>78.670355999999998</v>
          </cell>
          <cell r="E62">
            <v>0</v>
          </cell>
          <cell r="F62">
            <v>0</v>
          </cell>
          <cell r="G62">
            <v>0</v>
          </cell>
          <cell r="I62">
            <v>0</v>
          </cell>
          <cell r="K62">
            <v>0</v>
          </cell>
          <cell r="M62">
            <v>0</v>
          </cell>
          <cell r="N62">
            <v>0</v>
          </cell>
          <cell r="O62">
            <v>0</v>
          </cell>
          <cell r="S62">
            <v>0</v>
          </cell>
          <cell r="T62">
            <v>0</v>
          </cell>
          <cell r="U62">
            <v>0</v>
          </cell>
          <cell r="W62">
            <v>0</v>
          </cell>
          <cell r="X62" t="str">
            <v xml:space="preserve"> </v>
          </cell>
          <cell r="Y62" t="str">
            <v xml:space="preserve"> </v>
          </cell>
        </row>
        <row r="63">
          <cell r="A63" t="str">
            <v>1L5T-14290BGM</v>
          </cell>
          <cell r="B63">
            <v>0</v>
          </cell>
          <cell r="D63">
            <v>78.871919000000005</v>
          </cell>
          <cell r="E63">
            <v>0</v>
          </cell>
          <cell r="F63">
            <v>38</v>
          </cell>
          <cell r="G63">
            <v>2997.1329220000002</v>
          </cell>
          <cell r="H63">
            <v>32</v>
          </cell>
          <cell r="I63">
            <v>2523.9014080000002</v>
          </cell>
          <cell r="K63">
            <v>0</v>
          </cell>
          <cell r="M63">
            <v>0</v>
          </cell>
          <cell r="N63">
            <v>0</v>
          </cell>
          <cell r="O63">
            <v>0</v>
          </cell>
          <cell r="S63">
            <v>0</v>
          </cell>
          <cell r="T63">
            <v>6</v>
          </cell>
          <cell r="U63">
            <v>473.23151400000006</v>
          </cell>
          <cell r="V63">
            <v>6</v>
          </cell>
          <cell r="W63">
            <v>0</v>
          </cell>
          <cell r="X63">
            <v>473.23</v>
          </cell>
          <cell r="Y63" t="str">
            <v xml:space="preserve"> </v>
          </cell>
        </row>
        <row r="64">
          <cell r="A64" t="str">
            <v>1L5T-14290GJ</v>
          </cell>
          <cell r="B64">
            <v>192</v>
          </cell>
          <cell r="D64">
            <v>79.182537999999994</v>
          </cell>
          <cell r="E64">
            <v>15203.05</v>
          </cell>
          <cell r="F64">
            <v>0</v>
          </cell>
          <cell r="G64">
            <v>0</v>
          </cell>
          <cell r="I64">
            <v>0</v>
          </cell>
          <cell r="K64">
            <v>0</v>
          </cell>
          <cell r="M64">
            <v>0</v>
          </cell>
          <cell r="N64">
            <v>0</v>
          </cell>
          <cell r="O64">
            <v>0</v>
          </cell>
          <cell r="S64">
            <v>0</v>
          </cell>
          <cell r="T64">
            <v>192</v>
          </cell>
          <cell r="U64">
            <v>15203.05</v>
          </cell>
          <cell r="V64">
            <v>192</v>
          </cell>
          <cell r="W64">
            <v>0</v>
          </cell>
          <cell r="X64">
            <v>15203.05</v>
          </cell>
          <cell r="Y64" t="str">
            <v xml:space="preserve"> </v>
          </cell>
        </row>
        <row r="65">
          <cell r="A65" t="str">
            <v>1L5T-14290HJ</v>
          </cell>
          <cell r="B65">
            <v>32</v>
          </cell>
          <cell r="D65">
            <v>80.952769000000004</v>
          </cell>
          <cell r="E65">
            <v>2590.4899999999998</v>
          </cell>
          <cell r="F65">
            <v>0</v>
          </cell>
          <cell r="G65">
            <v>0</v>
          </cell>
          <cell r="I65">
            <v>0</v>
          </cell>
          <cell r="K65">
            <v>0</v>
          </cell>
          <cell r="M65">
            <v>0</v>
          </cell>
          <cell r="N65">
            <v>0</v>
          </cell>
          <cell r="O65">
            <v>0</v>
          </cell>
          <cell r="S65">
            <v>0</v>
          </cell>
          <cell r="T65">
            <v>32</v>
          </cell>
          <cell r="U65">
            <v>2590.4899999999998</v>
          </cell>
          <cell r="V65">
            <v>32</v>
          </cell>
          <cell r="W65">
            <v>0</v>
          </cell>
          <cell r="X65">
            <v>2590.4899999999998</v>
          </cell>
          <cell r="Y65" t="str">
            <v xml:space="preserve"> </v>
          </cell>
        </row>
        <row r="66">
          <cell r="A66" t="str">
            <v>1L5T-14334AC</v>
          </cell>
          <cell r="B66">
            <v>1080</v>
          </cell>
          <cell r="D66">
            <v>2.1582849999999998</v>
          </cell>
          <cell r="E66">
            <v>2330.9499999999998</v>
          </cell>
          <cell r="F66">
            <v>2700</v>
          </cell>
          <cell r="G66">
            <v>5827.3694999999998</v>
          </cell>
          <cell r="H66">
            <v>2520</v>
          </cell>
          <cell r="I66">
            <v>5438.8781999999992</v>
          </cell>
          <cell r="K66">
            <v>0</v>
          </cell>
          <cell r="M66">
            <v>0</v>
          </cell>
          <cell r="N66">
            <v>-540</v>
          </cell>
          <cell r="O66">
            <v>-1165.4739</v>
          </cell>
          <cell r="S66">
            <v>0</v>
          </cell>
          <cell r="T66">
            <v>1800</v>
          </cell>
          <cell r="U66">
            <v>1553.9674000000005</v>
          </cell>
          <cell r="V66">
            <v>2160</v>
          </cell>
          <cell r="W66">
            <v>360</v>
          </cell>
          <cell r="X66">
            <v>4661.8999999999996</v>
          </cell>
          <cell r="Y66">
            <v>776.98</v>
          </cell>
        </row>
        <row r="67">
          <cell r="A67" t="str">
            <v>1L5T-14334BC</v>
          </cell>
          <cell r="B67">
            <v>1440</v>
          </cell>
          <cell r="D67">
            <v>2.3412820000000001</v>
          </cell>
          <cell r="E67">
            <v>3371.45</v>
          </cell>
          <cell r="F67">
            <v>2797</v>
          </cell>
          <cell r="G67">
            <v>6548.5657540000002</v>
          </cell>
          <cell r="H67">
            <v>1440</v>
          </cell>
          <cell r="I67">
            <v>3371.4460800000002</v>
          </cell>
          <cell r="K67">
            <v>0</v>
          </cell>
          <cell r="M67">
            <v>0</v>
          </cell>
          <cell r="N67">
            <v>620</v>
          </cell>
          <cell r="O67">
            <v>1451.59484</v>
          </cell>
          <cell r="S67">
            <v>0</v>
          </cell>
          <cell r="T67">
            <v>2177</v>
          </cell>
          <cell r="U67">
            <v>8000.1645140000001</v>
          </cell>
          <cell r="V67">
            <v>2880</v>
          </cell>
          <cell r="W67">
            <v>703</v>
          </cell>
          <cell r="X67">
            <v>6742.89</v>
          </cell>
          <cell r="Y67">
            <v>1645.92</v>
          </cell>
        </row>
        <row r="68">
          <cell r="A68" t="str">
            <v>1L5T-14334CC</v>
          </cell>
          <cell r="B68">
            <v>1434</v>
          </cell>
          <cell r="D68">
            <v>3.870212</v>
          </cell>
          <cell r="E68">
            <v>5549.88</v>
          </cell>
          <cell r="F68">
            <v>1440</v>
          </cell>
          <cell r="G68">
            <v>5573.1052799999998</v>
          </cell>
          <cell r="H68">
            <v>2166</v>
          </cell>
          <cell r="I68">
            <v>8382.8791920000003</v>
          </cell>
          <cell r="K68">
            <v>0</v>
          </cell>
          <cell r="M68">
            <v>0</v>
          </cell>
          <cell r="N68">
            <v>0</v>
          </cell>
          <cell r="O68">
            <v>0</v>
          </cell>
          <cell r="S68">
            <v>0</v>
          </cell>
          <cell r="T68">
            <v>708</v>
          </cell>
          <cell r="U68">
            <v>2740.1060880000005</v>
          </cell>
          <cell r="V68">
            <v>714</v>
          </cell>
          <cell r="W68">
            <v>6</v>
          </cell>
          <cell r="X68">
            <v>2763.33</v>
          </cell>
          <cell r="Y68">
            <v>23.22</v>
          </cell>
        </row>
        <row r="69">
          <cell r="A69" t="str">
            <v>1L5T-14401AFN</v>
          </cell>
          <cell r="B69">
            <v>36</v>
          </cell>
          <cell r="D69">
            <v>60.368465</v>
          </cell>
          <cell r="E69">
            <v>2173.2600000000002</v>
          </cell>
          <cell r="F69">
            <v>180</v>
          </cell>
          <cell r="G69">
            <v>10866.323700000001</v>
          </cell>
          <cell r="H69">
            <v>72</v>
          </cell>
          <cell r="I69">
            <v>4346.5294800000001</v>
          </cell>
          <cell r="K69">
            <v>0</v>
          </cell>
          <cell r="M69">
            <v>0</v>
          </cell>
          <cell r="N69">
            <v>0</v>
          </cell>
          <cell r="O69">
            <v>0</v>
          </cell>
          <cell r="S69">
            <v>0</v>
          </cell>
          <cell r="T69">
            <v>144</v>
          </cell>
          <cell r="U69">
            <v>8693.0542200000018</v>
          </cell>
          <cell r="V69">
            <v>144</v>
          </cell>
          <cell r="W69">
            <v>0</v>
          </cell>
          <cell r="X69">
            <v>8693.06</v>
          </cell>
          <cell r="Y69" t="str">
            <v xml:space="preserve"> </v>
          </cell>
        </row>
        <row r="70">
          <cell r="A70" t="str">
            <v>1L5T-14401AGN</v>
          </cell>
          <cell r="B70">
            <v>0</v>
          </cell>
          <cell r="D70">
            <v>65.224040000000002</v>
          </cell>
          <cell r="E70">
            <v>0</v>
          </cell>
          <cell r="F70">
            <v>0</v>
          </cell>
          <cell r="G70">
            <v>0</v>
          </cell>
          <cell r="I70">
            <v>0</v>
          </cell>
          <cell r="K70">
            <v>0</v>
          </cell>
          <cell r="M70">
            <v>0</v>
          </cell>
          <cell r="N70">
            <v>0</v>
          </cell>
          <cell r="O70">
            <v>0</v>
          </cell>
          <cell r="S70">
            <v>0</v>
          </cell>
          <cell r="T70">
            <v>0</v>
          </cell>
          <cell r="U70">
            <v>0</v>
          </cell>
          <cell r="W70">
            <v>0</v>
          </cell>
          <cell r="X70" t="str">
            <v xml:space="preserve"> </v>
          </cell>
          <cell r="Y70" t="str">
            <v xml:space="preserve"> </v>
          </cell>
        </row>
        <row r="71">
          <cell r="A71" t="str">
            <v>1L5T-14401AHK</v>
          </cell>
          <cell r="B71">
            <v>396</v>
          </cell>
          <cell r="D71">
            <v>62.759942000000002</v>
          </cell>
          <cell r="E71">
            <v>24852.94</v>
          </cell>
          <cell r="F71">
            <v>0</v>
          </cell>
          <cell r="G71">
            <v>0</v>
          </cell>
          <cell r="H71">
            <v>468</v>
          </cell>
          <cell r="I71">
            <v>29371.652856000001</v>
          </cell>
          <cell r="J71">
            <v>108</v>
          </cell>
          <cell r="K71">
            <v>6778.0737360000003</v>
          </cell>
          <cell r="M71">
            <v>0</v>
          </cell>
          <cell r="N71">
            <v>0</v>
          </cell>
          <cell r="O71">
            <v>0</v>
          </cell>
          <cell r="S71">
            <v>0</v>
          </cell>
          <cell r="T71">
            <v>36</v>
          </cell>
          <cell r="U71">
            <v>2259.3608799999984</v>
          </cell>
          <cell r="W71">
            <v>-36</v>
          </cell>
          <cell r="X71" t="str">
            <v xml:space="preserve"> </v>
          </cell>
          <cell r="Y71">
            <v>-2259.36</v>
          </cell>
        </row>
        <row r="72">
          <cell r="A72" t="str">
            <v>1L5T-14401AHP</v>
          </cell>
          <cell r="B72">
            <v>0</v>
          </cell>
          <cell r="D72">
            <v>64.356852000000003</v>
          </cell>
          <cell r="E72">
            <v>0</v>
          </cell>
          <cell r="F72">
            <v>576</v>
          </cell>
          <cell r="G72">
            <v>37069.546752000002</v>
          </cell>
          <cell r="H72">
            <v>180</v>
          </cell>
          <cell r="I72">
            <v>11584.23336</v>
          </cell>
          <cell r="K72">
            <v>0</v>
          </cell>
          <cell r="M72">
            <v>0</v>
          </cell>
          <cell r="N72">
            <v>0</v>
          </cell>
          <cell r="O72">
            <v>0</v>
          </cell>
          <cell r="S72">
            <v>0</v>
          </cell>
          <cell r="T72">
            <v>396</v>
          </cell>
          <cell r="U72">
            <v>25485.313392000004</v>
          </cell>
          <cell r="V72">
            <v>468</v>
          </cell>
          <cell r="W72">
            <v>72</v>
          </cell>
          <cell r="X72">
            <v>30119.01</v>
          </cell>
          <cell r="Y72">
            <v>4633.6899999999996</v>
          </cell>
        </row>
        <row r="73">
          <cell r="A73" t="str">
            <v>1L5T-14401AJK</v>
          </cell>
          <cell r="B73">
            <v>144</v>
          </cell>
          <cell r="D73">
            <v>66.473847000000006</v>
          </cell>
          <cell r="E73">
            <v>9572.23</v>
          </cell>
          <cell r="F73">
            <v>0</v>
          </cell>
          <cell r="G73">
            <v>0</v>
          </cell>
          <cell r="H73">
            <v>36</v>
          </cell>
          <cell r="I73">
            <v>2393.0584920000001</v>
          </cell>
          <cell r="K73">
            <v>0</v>
          </cell>
          <cell r="M73">
            <v>0</v>
          </cell>
          <cell r="N73">
            <v>0</v>
          </cell>
          <cell r="O73">
            <v>0</v>
          </cell>
          <cell r="S73">
            <v>0</v>
          </cell>
          <cell r="T73">
            <v>108</v>
          </cell>
          <cell r="U73">
            <v>7179.1715079999994</v>
          </cell>
          <cell r="V73">
            <v>108</v>
          </cell>
          <cell r="W73">
            <v>0</v>
          </cell>
          <cell r="X73">
            <v>7179.18</v>
          </cell>
          <cell r="Y73" t="str">
            <v xml:space="preserve"> </v>
          </cell>
        </row>
        <row r="74">
          <cell r="A74" t="str">
            <v>1L5T-14401AJP</v>
          </cell>
          <cell r="B74">
            <v>0</v>
          </cell>
          <cell r="D74">
            <v>68.653879000000003</v>
          </cell>
          <cell r="E74">
            <v>0</v>
          </cell>
          <cell r="F74">
            <v>0</v>
          </cell>
          <cell r="G74">
            <v>0</v>
          </cell>
          <cell r="I74">
            <v>0</v>
          </cell>
          <cell r="K74">
            <v>0</v>
          </cell>
          <cell r="M74">
            <v>0</v>
          </cell>
          <cell r="N74">
            <v>0</v>
          </cell>
          <cell r="O74">
            <v>0</v>
          </cell>
          <cell r="S74">
            <v>0</v>
          </cell>
          <cell r="T74">
            <v>0</v>
          </cell>
          <cell r="U74">
            <v>0</v>
          </cell>
          <cell r="W74">
            <v>0</v>
          </cell>
          <cell r="X74" t="str">
            <v xml:space="preserve"> </v>
          </cell>
          <cell r="Y74" t="str">
            <v xml:space="preserve"> </v>
          </cell>
        </row>
        <row r="75">
          <cell r="A75" t="str">
            <v>1L5T-14401AMR</v>
          </cell>
          <cell r="B75">
            <v>684</v>
          </cell>
          <cell r="D75">
            <v>65.529240000000001</v>
          </cell>
          <cell r="E75">
            <v>44822</v>
          </cell>
          <cell r="F75">
            <v>1050</v>
          </cell>
          <cell r="G75">
            <v>68805.702000000005</v>
          </cell>
          <cell r="H75">
            <v>864</v>
          </cell>
          <cell r="I75">
            <v>56617.263360000004</v>
          </cell>
          <cell r="K75">
            <v>0</v>
          </cell>
          <cell r="M75">
            <v>0</v>
          </cell>
          <cell r="N75">
            <v>-36</v>
          </cell>
          <cell r="O75">
            <v>-2359.0526399999999</v>
          </cell>
          <cell r="S75">
            <v>0</v>
          </cell>
          <cell r="T75">
            <v>906</v>
          </cell>
          <cell r="U75">
            <v>54651.385999999999</v>
          </cell>
          <cell r="V75">
            <v>906</v>
          </cell>
          <cell r="W75">
            <v>0</v>
          </cell>
          <cell r="X75">
            <v>59369.49</v>
          </cell>
          <cell r="Y75" t="str">
            <v xml:space="preserve"> </v>
          </cell>
        </row>
        <row r="76">
          <cell r="A76" t="str">
            <v>1L5T-14401ANR</v>
          </cell>
          <cell r="B76">
            <v>249</v>
          </cell>
          <cell r="D76">
            <v>68.908626999999996</v>
          </cell>
          <cell r="E76">
            <v>17158.25</v>
          </cell>
          <cell r="F76">
            <v>1848</v>
          </cell>
          <cell r="G76">
            <v>127343.142696</v>
          </cell>
          <cell r="H76">
            <v>684</v>
          </cell>
          <cell r="I76">
            <v>47133.500867999996</v>
          </cell>
          <cell r="K76">
            <v>0</v>
          </cell>
          <cell r="M76">
            <v>0</v>
          </cell>
          <cell r="N76">
            <v>-144</v>
          </cell>
          <cell r="O76">
            <v>-9922.8422879999998</v>
          </cell>
          <cell r="S76">
            <v>0</v>
          </cell>
          <cell r="T76">
            <v>1557</v>
          </cell>
          <cell r="U76">
            <v>87445.049539999993</v>
          </cell>
          <cell r="V76">
            <v>1513</v>
          </cell>
          <cell r="W76">
            <v>-44</v>
          </cell>
          <cell r="X76">
            <v>104258.75</v>
          </cell>
          <cell r="Y76">
            <v>-3031.98</v>
          </cell>
        </row>
        <row r="77">
          <cell r="A77" t="str">
            <v>1L5T-14401AUP</v>
          </cell>
          <cell r="B77">
            <v>1</v>
          </cell>
          <cell r="D77">
            <v>56.290202000000001</v>
          </cell>
          <cell r="E77">
            <v>56.29</v>
          </cell>
          <cell r="F77">
            <v>0</v>
          </cell>
          <cell r="G77">
            <v>0</v>
          </cell>
          <cell r="I77">
            <v>0</v>
          </cell>
          <cell r="K77">
            <v>0</v>
          </cell>
          <cell r="M77">
            <v>0</v>
          </cell>
          <cell r="N77">
            <v>0</v>
          </cell>
          <cell r="O77">
            <v>0</v>
          </cell>
          <cell r="S77">
            <v>0</v>
          </cell>
          <cell r="T77">
            <v>1</v>
          </cell>
          <cell r="U77">
            <v>56.29</v>
          </cell>
          <cell r="V77">
            <v>1</v>
          </cell>
          <cell r="W77">
            <v>0</v>
          </cell>
          <cell r="X77">
            <v>56.29</v>
          </cell>
          <cell r="Y77" t="str">
            <v xml:space="preserve"> </v>
          </cell>
        </row>
        <row r="78">
          <cell r="A78" t="str">
            <v>1L5T-14401AXR</v>
          </cell>
          <cell r="B78">
            <v>0</v>
          </cell>
          <cell r="D78">
            <v>60.194789</v>
          </cell>
          <cell r="E78">
            <v>0</v>
          </cell>
          <cell r="F78">
            <v>0</v>
          </cell>
          <cell r="G78">
            <v>0</v>
          </cell>
          <cell r="I78">
            <v>0</v>
          </cell>
          <cell r="K78">
            <v>0</v>
          </cell>
          <cell r="M78">
            <v>0</v>
          </cell>
          <cell r="N78">
            <v>0</v>
          </cell>
          <cell r="O78">
            <v>0</v>
          </cell>
          <cell r="S78">
            <v>0</v>
          </cell>
          <cell r="T78">
            <v>0</v>
          </cell>
          <cell r="U78">
            <v>0</v>
          </cell>
          <cell r="W78">
            <v>0</v>
          </cell>
          <cell r="X78" t="str">
            <v xml:space="preserve"> </v>
          </cell>
          <cell r="Y78" t="str">
            <v xml:space="preserve"> </v>
          </cell>
        </row>
        <row r="79">
          <cell r="A79" t="str">
            <v>1L5T-14401AYR</v>
          </cell>
          <cell r="B79">
            <v>0</v>
          </cell>
          <cell r="D79">
            <v>63.751601999999998</v>
          </cell>
          <cell r="E79">
            <v>0</v>
          </cell>
          <cell r="F79">
            <v>30</v>
          </cell>
          <cell r="G79">
            <v>1912.5480599999999</v>
          </cell>
          <cell r="I79">
            <v>0</v>
          </cell>
          <cell r="K79">
            <v>0</v>
          </cell>
          <cell r="M79">
            <v>0</v>
          </cell>
          <cell r="N79">
            <v>0</v>
          </cell>
          <cell r="O79">
            <v>0</v>
          </cell>
          <cell r="S79">
            <v>0</v>
          </cell>
          <cell r="T79">
            <v>30</v>
          </cell>
          <cell r="U79">
            <v>1912.5480599999999</v>
          </cell>
          <cell r="W79">
            <v>-30</v>
          </cell>
          <cell r="X79" t="str">
            <v xml:space="preserve"> </v>
          </cell>
          <cell r="Y79">
            <v>-1912.55</v>
          </cell>
        </row>
        <row r="80">
          <cell r="A80" t="str">
            <v>1L5T-14401BAF</v>
          </cell>
          <cell r="B80">
            <v>24</v>
          </cell>
          <cell r="D80">
            <v>69.186308999999994</v>
          </cell>
          <cell r="E80">
            <v>1660.47</v>
          </cell>
          <cell r="F80">
            <v>0</v>
          </cell>
          <cell r="G80">
            <v>0</v>
          </cell>
          <cell r="I80">
            <v>0</v>
          </cell>
          <cell r="K80">
            <v>0</v>
          </cell>
          <cell r="M80">
            <v>0</v>
          </cell>
          <cell r="N80">
            <v>0</v>
          </cell>
          <cell r="O80">
            <v>0</v>
          </cell>
          <cell r="S80">
            <v>0</v>
          </cell>
          <cell r="T80">
            <v>24</v>
          </cell>
          <cell r="U80">
            <v>1660.47</v>
          </cell>
          <cell r="V80">
            <v>24</v>
          </cell>
          <cell r="W80">
            <v>0</v>
          </cell>
          <cell r="X80">
            <v>1660.47</v>
          </cell>
          <cell r="Y80" t="str">
            <v xml:space="preserve"> </v>
          </cell>
        </row>
        <row r="81">
          <cell r="A81" t="str">
            <v>1L5T-14401BJF</v>
          </cell>
          <cell r="B81">
            <v>1</v>
          </cell>
          <cell r="D81">
            <v>185.14577600000001</v>
          </cell>
          <cell r="E81">
            <v>185.15</v>
          </cell>
          <cell r="F81">
            <v>0</v>
          </cell>
          <cell r="G81">
            <v>0</v>
          </cell>
          <cell r="I81">
            <v>0</v>
          </cell>
          <cell r="K81">
            <v>0</v>
          </cell>
          <cell r="M81">
            <v>0</v>
          </cell>
          <cell r="N81">
            <v>0</v>
          </cell>
          <cell r="O81">
            <v>0</v>
          </cell>
          <cell r="S81">
            <v>0</v>
          </cell>
          <cell r="T81">
            <v>1</v>
          </cell>
          <cell r="U81">
            <v>185.15</v>
          </cell>
          <cell r="V81">
            <v>1</v>
          </cell>
          <cell r="W81">
            <v>0</v>
          </cell>
          <cell r="X81">
            <v>185.15</v>
          </cell>
          <cell r="Y81" t="str">
            <v xml:space="preserve"> </v>
          </cell>
        </row>
        <row r="82">
          <cell r="A82" t="str">
            <v>1L5T-14401BJH</v>
          </cell>
          <cell r="B82">
            <v>130</v>
          </cell>
          <cell r="D82">
            <v>64.586213000000001</v>
          </cell>
          <cell r="E82">
            <v>8396.2099999999991</v>
          </cell>
          <cell r="F82">
            <v>0</v>
          </cell>
          <cell r="G82">
            <v>0</v>
          </cell>
          <cell r="I82">
            <v>0</v>
          </cell>
          <cell r="K82">
            <v>0</v>
          </cell>
          <cell r="M82">
            <v>0</v>
          </cell>
          <cell r="N82">
            <v>0</v>
          </cell>
          <cell r="O82">
            <v>0</v>
          </cell>
          <cell r="S82">
            <v>0</v>
          </cell>
          <cell r="T82">
            <v>130</v>
          </cell>
          <cell r="U82">
            <v>8396.2099999999991</v>
          </cell>
          <cell r="V82">
            <v>130</v>
          </cell>
          <cell r="W82">
            <v>0</v>
          </cell>
          <cell r="X82">
            <v>8396.2099999999991</v>
          </cell>
          <cell r="Y82" t="str">
            <v xml:space="preserve"> </v>
          </cell>
        </row>
        <row r="83">
          <cell r="A83" t="str">
            <v>1L5T-14401BJJ</v>
          </cell>
          <cell r="B83">
            <v>88</v>
          </cell>
          <cell r="D83">
            <v>64.749523999999994</v>
          </cell>
          <cell r="E83">
            <v>5697.96</v>
          </cell>
          <cell r="F83">
            <v>0</v>
          </cell>
          <cell r="G83">
            <v>0</v>
          </cell>
          <cell r="I83">
            <v>0</v>
          </cell>
          <cell r="K83">
            <v>0</v>
          </cell>
          <cell r="M83">
            <v>0</v>
          </cell>
          <cell r="N83">
            <v>0</v>
          </cell>
          <cell r="O83">
            <v>0</v>
          </cell>
          <cell r="S83">
            <v>0</v>
          </cell>
          <cell r="T83">
            <v>88</v>
          </cell>
          <cell r="U83">
            <v>5697.96</v>
          </cell>
          <cell r="V83">
            <v>88</v>
          </cell>
          <cell r="W83">
            <v>0</v>
          </cell>
          <cell r="X83">
            <v>5697.96</v>
          </cell>
          <cell r="Y83" t="str">
            <v xml:space="preserve"> </v>
          </cell>
        </row>
        <row r="84">
          <cell r="A84" t="str">
            <v>1L5T-14401BkJ</v>
          </cell>
          <cell r="B84">
            <v>8</v>
          </cell>
          <cell r="D84">
            <v>56.635230999999997</v>
          </cell>
          <cell r="E84">
            <v>453.08</v>
          </cell>
          <cell r="F84">
            <v>9</v>
          </cell>
          <cell r="G84">
            <v>509.71707899999996</v>
          </cell>
          <cell r="I84">
            <v>0</v>
          </cell>
          <cell r="K84">
            <v>0</v>
          </cell>
          <cell r="M84">
            <v>0</v>
          </cell>
          <cell r="N84">
            <v>8</v>
          </cell>
          <cell r="O84">
            <v>453.08184799999998</v>
          </cell>
          <cell r="S84">
            <v>0</v>
          </cell>
          <cell r="T84">
            <v>9</v>
          </cell>
          <cell r="U84">
            <v>1415.878927</v>
          </cell>
          <cell r="V84">
            <v>1</v>
          </cell>
          <cell r="W84">
            <v>-8</v>
          </cell>
          <cell r="X84">
            <v>56.64</v>
          </cell>
          <cell r="Y84">
            <v>-453.08</v>
          </cell>
        </row>
        <row r="85">
          <cell r="A85" t="str">
            <v>1L5T-14401BLF</v>
          </cell>
          <cell r="B85">
            <v>1</v>
          </cell>
          <cell r="D85">
            <v>134.47010599999999</v>
          </cell>
          <cell r="E85">
            <v>134.47</v>
          </cell>
          <cell r="F85">
            <v>0</v>
          </cell>
          <cell r="G85">
            <v>0</v>
          </cell>
          <cell r="I85">
            <v>0</v>
          </cell>
          <cell r="K85">
            <v>0</v>
          </cell>
          <cell r="M85">
            <v>0</v>
          </cell>
          <cell r="N85">
            <v>0</v>
          </cell>
          <cell r="O85">
            <v>0</v>
          </cell>
          <cell r="S85">
            <v>0</v>
          </cell>
          <cell r="T85">
            <v>1</v>
          </cell>
          <cell r="U85">
            <v>134.47</v>
          </cell>
          <cell r="V85">
            <v>1</v>
          </cell>
          <cell r="W85">
            <v>0</v>
          </cell>
          <cell r="X85">
            <v>134.47</v>
          </cell>
          <cell r="Y85" t="str">
            <v xml:space="preserve"> </v>
          </cell>
        </row>
        <row r="86">
          <cell r="A86" t="str">
            <v>1L5T-14401BLH</v>
          </cell>
          <cell r="B86">
            <v>6</v>
          </cell>
          <cell r="D86">
            <v>52.263364000000003</v>
          </cell>
          <cell r="E86">
            <v>313.58</v>
          </cell>
          <cell r="F86">
            <v>0</v>
          </cell>
          <cell r="G86">
            <v>0</v>
          </cell>
          <cell r="I86">
            <v>0</v>
          </cell>
          <cell r="K86">
            <v>0</v>
          </cell>
          <cell r="M86">
            <v>0</v>
          </cell>
          <cell r="N86">
            <v>0</v>
          </cell>
          <cell r="O86">
            <v>0</v>
          </cell>
          <cell r="S86">
            <v>0</v>
          </cell>
          <cell r="T86">
            <v>6</v>
          </cell>
          <cell r="U86">
            <v>313.58</v>
          </cell>
          <cell r="V86">
            <v>6</v>
          </cell>
          <cell r="W86">
            <v>0</v>
          </cell>
          <cell r="X86">
            <v>313.58</v>
          </cell>
          <cell r="Y86" t="str">
            <v xml:space="preserve"> </v>
          </cell>
        </row>
        <row r="87">
          <cell r="A87" t="str">
            <v>1L5T-14401BNB</v>
          </cell>
          <cell r="B87">
            <v>0</v>
          </cell>
          <cell r="D87">
            <v>55.294800000000002</v>
          </cell>
          <cell r="E87">
            <v>0</v>
          </cell>
          <cell r="F87">
            <v>0</v>
          </cell>
          <cell r="G87">
            <v>0</v>
          </cell>
          <cell r="I87">
            <v>0</v>
          </cell>
          <cell r="K87">
            <v>0</v>
          </cell>
          <cell r="M87">
            <v>0</v>
          </cell>
          <cell r="N87">
            <v>0</v>
          </cell>
          <cell r="O87">
            <v>0</v>
          </cell>
          <cell r="S87">
            <v>0</v>
          </cell>
          <cell r="T87">
            <v>0</v>
          </cell>
          <cell r="U87">
            <v>0</v>
          </cell>
          <cell r="W87">
            <v>0</v>
          </cell>
          <cell r="X87" t="str">
            <v xml:space="preserve"> </v>
          </cell>
          <cell r="Y87" t="str">
            <v xml:space="preserve"> </v>
          </cell>
        </row>
        <row r="88">
          <cell r="A88" t="str">
            <v>1L5T-14401BNE</v>
          </cell>
          <cell r="B88">
            <v>0</v>
          </cell>
          <cell r="D88">
            <v>55.480835999999996</v>
          </cell>
          <cell r="E88">
            <v>0</v>
          </cell>
          <cell r="F88">
            <v>0</v>
          </cell>
          <cell r="G88">
            <v>0</v>
          </cell>
          <cell r="I88">
            <v>0</v>
          </cell>
          <cell r="K88">
            <v>0</v>
          </cell>
          <cell r="M88">
            <v>0</v>
          </cell>
          <cell r="N88">
            <v>0</v>
          </cell>
          <cell r="O88">
            <v>0</v>
          </cell>
          <cell r="S88">
            <v>0</v>
          </cell>
          <cell r="T88">
            <v>0</v>
          </cell>
          <cell r="U88">
            <v>0</v>
          </cell>
          <cell r="W88">
            <v>0</v>
          </cell>
          <cell r="X88" t="str">
            <v xml:space="preserve"> </v>
          </cell>
          <cell r="Y88" t="str">
            <v xml:space="preserve"> </v>
          </cell>
        </row>
        <row r="89">
          <cell r="A89" t="str">
            <v>1L5T-14401BNF</v>
          </cell>
          <cell r="B89">
            <v>2688</v>
          </cell>
          <cell r="D89">
            <v>55.019190000000002</v>
          </cell>
          <cell r="E89">
            <v>147891.57999999999</v>
          </cell>
          <cell r="F89">
            <v>4722</v>
          </cell>
          <cell r="G89">
            <v>259800.61518000002</v>
          </cell>
          <cell r="H89">
            <v>9940</v>
          </cell>
          <cell r="I89">
            <v>546890.74860000005</v>
          </cell>
          <cell r="J89">
            <v>952</v>
          </cell>
          <cell r="K89">
            <v>52378.268880000003</v>
          </cell>
          <cell r="M89">
            <v>0</v>
          </cell>
          <cell r="N89">
            <v>-1130</v>
          </cell>
          <cell r="O89">
            <v>-62171.684700000005</v>
          </cell>
          <cell r="S89">
            <v>0</v>
          </cell>
          <cell r="T89">
            <v>-448</v>
          </cell>
          <cell r="U89">
            <v>-148991.96924000001</v>
          </cell>
          <cell r="W89">
            <v>448</v>
          </cell>
          <cell r="X89" t="str">
            <v xml:space="preserve"> </v>
          </cell>
          <cell r="Y89">
            <v>24648.6</v>
          </cell>
        </row>
        <row r="90">
          <cell r="A90" t="str">
            <v>1L5T-14401BPA</v>
          </cell>
          <cell r="B90">
            <v>0</v>
          </cell>
          <cell r="D90">
            <v>58.726252000000002</v>
          </cell>
          <cell r="E90">
            <v>0</v>
          </cell>
          <cell r="F90">
            <v>0</v>
          </cell>
          <cell r="G90">
            <v>0</v>
          </cell>
          <cell r="I90">
            <v>0</v>
          </cell>
          <cell r="K90">
            <v>0</v>
          </cell>
          <cell r="M90">
            <v>0</v>
          </cell>
          <cell r="N90">
            <v>0</v>
          </cell>
          <cell r="O90">
            <v>0</v>
          </cell>
          <cell r="S90">
            <v>0</v>
          </cell>
          <cell r="T90">
            <v>0</v>
          </cell>
          <cell r="U90">
            <v>0</v>
          </cell>
          <cell r="W90">
            <v>0</v>
          </cell>
          <cell r="X90" t="str">
            <v xml:space="preserve"> </v>
          </cell>
          <cell r="Y90" t="str">
            <v xml:space="preserve"> </v>
          </cell>
        </row>
        <row r="91">
          <cell r="A91" t="str">
            <v>1L5T-14401BPB</v>
          </cell>
          <cell r="B91">
            <v>0</v>
          </cell>
          <cell r="D91">
            <v>59.133707000000001</v>
          </cell>
          <cell r="E91">
            <v>0</v>
          </cell>
          <cell r="F91">
            <v>0</v>
          </cell>
          <cell r="G91">
            <v>0</v>
          </cell>
          <cell r="I91">
            <v>0</v>
          </cell>
          <cell r="K91">
            <v>0</v>
          </cell>
          <cell r="M91">
            <v>0</v>
          </cell>
          <cell r="N91">
            <v>0</v>
          </cell>
          <cell r="O91">
            <v>0</v>
          </cell>
          <cell r="S91">
            <v>0</v>
          </cell>
          <cell r="T91">
            <v>0</v>
          </cell>
          <cell r="U91">
            <v>0</v>
          </cell>
          <cell r="W91">
            <v>0</v>
          </cell>
          <cell r="X91" t="str">
            <v xml:space="preserve"> </v>
          </cell>
          <cell r="Y91" t="str">
            <v xml:space="preserve"> </v>
          </cell>
        </row>
        <row r="92">
          <cell r="A92" t="str">
            <v>1L5T-14401BPD</v>
          </cell>
          <cell r="B92">
            <v>0</v>
          </cell>
          <cell r="D92">
            <v>59.038600000000002</v>
          </cell>
          <cell r="E92">
            <v>0</v>
          </cell>
          <cell r="F92">
            <v>0</v>
          </cell>
          <cell r="G92">
            <v>0</v>
          </cell>
          <cell r="I92">
            <v>0</v>
          </cell>
          <cell r="K92">
            <v>0</v>
          </cell>
          <cell r="M92">
            <v>0</v>
          </cell>
          <cell r="N92">
            <v>0</v>
          </cell>
          <cell r="O92">
            <v>0</v>
          </cell>
          <cell r="S92">
            <v>0</v>
          </cell>
          <cell r="T92">
            <v>0</v>
          </cell>
          <cell r="U92">
            <v>0</v>
          </cell>
          <cell r="W92">
            <v>0</v>
          </cell>
          <cell r="X92" t="str">
            <v xml:space="preserve"> </v>
          </cell>
          <cell r="Y92" t="str">
            <v xml:space="preserve"> </v>
          </cell>
        </row>
        <row r="93">
          <cell r="A93" t="str">
            <v>1L5T-14401BPE</v>
          </cell>
          <cell r="B93">
            <v>308</v>
          </cell>
          <cell r="D93">
            <v>59.226309999999998</v>
          </cell>
          <cell r="E93">
            <v>18241.7</v>
          </cell>
          <cell r="F93">
            <v>0</v>
          </cell>
          <cell r="G93">
            <v>0</v>
          </cell>
          <cell r="H93">
            <v>308</v>
          </cell>
          <cell r="I93">
            <v>18241.70348</v>
          </cell>
          <cell r="K93">
            <v>0</v>
          </cell>
          <cell r="M93">
            <v>0</v>
          </cell>
          <cell r="N93">
            <v>0</v>
          </cell>
          <cell r="O93">
            <v>0</v>
          </cell>
          <cell r="S93">
            <v>0</v>
          </cell>
          <cell r="T93">
            <v>0</v>
          </cell>
          <cell r="U93">
            <v>-3.4799999993992969E-3</v>
          </cell>
          <cell r="W93">
            <v>0</v>
          </cell>
          <cell r="X93" t="str">
            <v xml:space="preserve"> </v>
          </cell>
          <cell r="Y93" t="str">
            <v xml:space="preserve"> </v>
          </cell>
        </row>
        <row r="94">
          <cell r="A94" t="str">
            <v>1L5T-14401BPF</v>
          </cell>
          <cell r="B94">
            <v>140</v>
          </cell>
          <cell r="D94">
            <v>58.755527000000001</v>
          </cell>
          <cell r="E94">
            <v>8225.77</v>
          </cell>
          <cell r="F94">
            <v>396</v>
          </cell>
          <cell r="G94">
            <v>23267.188692</v>
          </cell>
          <cell r="H94">
            <v>847</v>
          </cell>
          <cell r="I94">
            <v>49765.931368999998</v>
          </cell>
          <cell r="K94">
            <v>0</v>
          </cell>
          <cell r="M94">
            <v>0</v>
          </cell>
          <cell r="N94">
            <v>-304</v>
          </cell>
          <cell r="O94">
            <v>-17861.680208000002</v>
          </cell>
          <cell r="S94">
            <v>0</v>
          </cell>
          <cell r="T94">
            <v>-7</v>
          </cell>
          <cell r="U94">
            <v>-36134.652885000003</v>
          </cell>
          <cell r="V94">
            <v>217</v>
          </cell>
          <cell r="W94">
            <v>224</v>
          </cell>
          <cell r="X94">
            <v>12749.95</v>
          </cell>
          <cell r="Y94">
            <v>13161.24</v>
          </cell>
        </row>
        <row r="95">
          <cell r="A95" t="str">
            <v>1L5T-14401BRB</v>
          </cell>
          <cell r="B95">
            <v>53</v>
          </cell>
          <cell r="D95">
            <v>62.490577000000002</v>
          </cell>
          <cell r="E95">
            <v>3312</v>
          </cell>
          <cell r="F95">
            <v>0</v>
          </cell>
          <cell r="G95">
            <v>0</v>
          </cell>
          <cell r="I95">
            <v>0</v>
          </cell>
          <cell r="K95">
            <v>0</v>
          </cell>
          <cell r="M95">
            <v>0</v>
          </cell>
          <cell r="N95">
            <v>0</v>
          </cell>
          <cell r="O95">
            <v>0</v>
          </cell>
          <cell r="S95">
            <v>0</v>
          </cell>
          <cell r="T95">
            <v>53</v>
          </cell>
          <cell r="U95">
            <v>3312</v>
          </cell>
          <cell r="V95">
            <v>51</v>
          </cell>
          <cell r="W95">
            <v>-2</v>
          </cell>
          <cell r="X95">
            <v>3187.02</v>
          </cell>
          <cell r="Y95">
            <v>-124.98</v>
          </cell>
        </row>
        <row r="96">
          <cell r="A96" t="str">
            <v>1L5T-14401BRE</v>
          </cell>
          <cell r="B96">
            <v>0</v>
          </cell>
          <cell r="D96">
            <v>62.657246000000001</v>
          </cell>
          <cell r="E96">
            <v>0</v>
          </cell>
          <cell r="F96">
            <v>0</v>
          </cell>
          <cell r="G96">
            <v>0</v>
          </cell>
          <cell r="I96">
            <v>0</v>
          </cell>
          <cell r="K96">
            <v>0</v>
          </cell>
          <cell r="M96">
            <v>0</v>
          </cell>
          <cell r="N96">
            <v>0</v>
          </cell>
          <cell r="O96">
            <v>0</v>
          </cell>
          <cell r="S96">
            <v>0</v>
          </cell>
          <cell r="T96">
            <v>0</v>
          </cell>
          <cell r="U96">
            <v>0</v>
          </cell>
          <cell r="W96">
            <v>0</v>
          </cell>
          <cell r="X96" t="str">
            <v xml:space="preserve"> </v>
          </cell>
          <cell r="Y96" t="str">
            <v xml:space="preserve"> </v>
          </cell>
        </row>
        <row r="97">
          <cell r="A97" t="str">
            <v>1L5T-14401BRF</v>
          </cell>
          <cell r="B97">
            <v>812</v>
          </cell>
          <cell r="D97">
            <v>62.112454</v>
          </cell>
          <cell r="E97">
            <v>50435.31</v>
          </cell>
          <cell r="F97">
            <v>2924</v>
          </cell>
          <cell r="G97">
            <v>181616.815496</v>
          </cell>
          <cell r="H97">
            <v>4284</v>
          </cell>
          <cell r="I97">
            <v>266089.752936</v>
          </cell>
          <cell r="J97">
            <v>308</v>
          </cell>
          <cell r="K97">
            <v>19130.635832</v>
          </cell>
          <cell r="M97">
            <v>0</v>
          </cell>
          <cell r="N97">
            <v>-156</v>
          </cell>
          <cell r="O97">
            <v>-9689.5428240000001</v>
          </cell>
          <cell r="S97">
            <v>0</v>
          </cell>
          <cell r="T97">
            <v>-84</v>
          </cell>
          <cell r="U97">
            <v>-24596.534432000011</v>
          </cell>
          <cell r="V97">
            <v>196</v>
          </cell>
          <cell r="W97">
            <v>280</v>
          </cell>
          <cell r="X97">
            <v>12174.04</v>
          </cell>
          <cell r="Y97">
            <v>17391.490000000002</v>
          </cell>
        </row>
        <row r="98">
          <cell r="A98" t="str">
            <v>1L5T-14401BSA</v>
          </cell>
          <cell r="B98">
            <v>2</v>
          </cell>
          <cell r="D98">
            <v>54.226016000000001</v>
          </cell>
          <cell r="E98">
            <v>108.45</v>
          </cell>
          <cell r="F98">
            <v>0</v>
          </cell>
          <cell r="G98">
            <v>0</v>
          </cell>
          <cell r="I98">
            <v>0</v>
          </cell>
          <cell r="K98">
            <v>0</v>
          </cell>
          <cell r="M98">
            <v>0</v>
          </cell>
          <cell r="N98">
            <v>0</v>
          </cell>
          <cell r="O98">
            <v>0</v>
          </cell>
          <cell r="S98">
            <v>0</v>
          </cell>
          <cell r="T98">
            <v>2</v>
          </cell>
          <cell r="U98">
            <v>108.45</v>
          </cell>
          <cell r="V98">
            <v>2</v>
          </cell>
          <cell r="W98">
            <v>0</v>
          </cell>
          <cell r="X98">
            <v>108.45</v>
          </cell>
          <cell r="Y98" t="str">
            <v xml:space="preserve"> </v>
          </cell>
        </row>
        <row r="99">
          <cell r="A99" t="str">
            <v>1L5T-14401BTD</v>
          </cell>
          <cell r="B99">
            <v>0</v>
          </cell>
          <cell r="D99">
            <v>65.910323000000005</v>
          </cell>
          <cell r="E99">
            <v>0</v>
          </cell>
          <cell r="F99">
            <v>0</v>
          </cell>
          <cell r="G99">
            <v>0</v>
          </cell>
          <cell r="I99">
            <v>0</v>
          </cell>
          <cell r="K99">
            <v>0</v>
          </cell>
          <cell r="M99">
            <v>0</v>
          </cell>
          <cell r="N99">
            <v>0</v>
          </cell>
          <cell r="O99">
            <v>0</v>
          </cell>
          <cell r="S99">
            <v>0</v>
          </cell>
          <cell r="T99">
            <v>0</v>
          </cell>
          <cell r="U99">
            <v>0</v>
          </cell>
          <cell r="W99">
            <v>0</v>
          </cell>
          <cell r="X99" t="str">
            <v xml:space="preserve"> </v>
          </cell>
          <cell r="Y99" t="str">
            <v xml:space="preserve"> </v>
          </cell>
        </row>
        <row r="100">
          <cell r="A100" t="str">
            <v>1L5T-14401BTE</v>
          </cell>
          <cell r="B100">
            <v>0</v>
          </cell>
          <cell r="D100">
            <v>66.116161000000005</v>
          </cell>
          <cell r="E100">
            <v>0</v>
          </cell>
          <cell r="F100">
            <v>0</v>
          </cell>
          <cell r="G100">
            <v>0</v>
          </cell>
          <cell r="I100">
            <v>0</v>
          </cell>
          <cell r="K100">
            <v>0</v>
          </cell>
          <cell r="M100">
            <v>0</v>
          </cell>
          <cell r="N100">
            <v>0</v>
          </cell>
          <cell r="O100">
            <v>0</v>
          </cell>
          <cell r="S100">
            <v>0</v>
          </cell>
          <cell r="T100">
            <v>0</v>
          </cell>
          <cell r="U100">
            <v>0</v>
          </cell>
          <cell r="W100">
            <v>0</v>
          </cell>
          <cell r="X100" t="str">
            <v xml:space="preserve"> </v>
          </cell>
          <cell r="Y100" t="str">
            <v xml:space="preserve"> </v>
          </cell>
        </row>
        <row r="101">
          <cell r="A101" t="str">
            <v>1L5T-14401BTF</v>
          </cell>
          <cell r="B101">
            <v>896</v>
          </cell>
          <cell r="D101">
            <v>65.565278000000006</v>
          </cell>
          <cell r="E101">
            <v>58746.49</v>
          </cell>
          <cell r="F101">
            <v>1440</v>
          </cell>
          <cell r="G101">
            <v>94414.000320000006</v>
          </cell>
          <cell r="H101">
            <v>2328</v>
          </cell>
          <cell r="I101">
            <v>152635.96718400001</v>
          </cell>
          <cell r="J101">
            <v>168</v>
          </cell>
          <cell r="K101">
            <v>11014.966704</v>
          </cell>
          <cell r="M101">
            <v>0</v>
          </cell>
          <cell r="N101">
            <v>-240</v>
          </cell>
          <cell r="O101">
            <v>-15735.666720000001</v>
          </cell>
          <cell r="S101">
            <v>0</v>
          </cell>
          <cell r="T101">
            <v>416</v>
          </cell>
          <cell r="U101">
            <v>-4196.1768799999973</v>
          </cell>
          <cell r="W101">
            <v>-416</v>
          </cell>
          <cell r="X101" t="str">
            <v xml:space="preserve"> </v>
          </cell>
          <cell r="Y101">
            <v>-27275.16</v>
          </cell>
        </row>
        <row r="102">
          <cell r="A102" t="str">
            <v>1L5T-14401BUA</v>
          </cell>
          <cell r="B102">
            <v>2</v>
          </cell>
          <cell r="D102">
            <v>50.554462000000001</v>
          </cell>
          <cell r="E102">
            <v>101.11</v>
          </cell>
          <cell r="F102">
            <v>0</v>
          </cell>
          <cell r="G102">
            <v>0</v>
          </cell>
          <cell r="I102">
            <v>0</v>
          </cell>
          <cell r="K102">
            <v>0</v>
          </cell>
          <cell r="M102">
            <v>0</v>
          </cell>
          <cell r="N102">
            <v>0</v>
          </cell>
          <cell r="O102">
            <v>0</v>
          </cell>
          <cell r="S102">
            <v>0</v>
          </cell>
          <cell r="T102">
            <v>2</v>
          </cell>
          <cell r="U102">
            <v>101.11</v>
          </cell>
          <cell r="V102">
            <v>2</v>
          </cell>
          <cell r="W102">
            <v>0</v>
          </cell>
          <cell r="X102">
            <v>101.11</v>
          </cell>
          <cell r="Y102" t="str">
            <v xml:space="preserve"> </v>
          </cell>
        </row>
        <row r="103">
          <cell r="A103" t="str">
            <v>1L5T-14401BUD</v>
          </cell>
          <cell r="B103">
            <v>168</v>
          </cell>
          <cell r="D103">
            <v>50.841386999999997</v>
          </cell>
          <cell r="E103">
            <v>8541.35</v>
          </cell>
          <cell r="F103">
            <v>0</v>
          </cell>
          <cell r="G103">
            <v>0</v>
          </cell>
          <cell r="I103">
            <v>0</v>
          </cell>
          <cell r="K103">
            <v>0</v>
          </cell>
          <cell r="M103">
            <v>0</v>
          </cell>
          <cell r="N103">
            <v>0</v>
          </cell>
          <cell r="O103">
            <v>0</v>
          </cell>
          <cell r="S103">
            <v>0</v>
          </cell>
          <cell r="T103">
            <v>168</v>
          </cell>
          <cell r="U103">
            <v>8541.35</v>
          </cell>
          <cell r="V103">
            <v>168</v>
          </cell>
          <cell r="W103">
            <v>0</v>
          </cell>
          <cell r="X103">
            <v>8541.35</v>
          </cell>
          <cell r="Y103" t="str">
            <v xml:space="preserve"> </v>
          </cell>
        </row>
        <row r="104">
          <cell r="A104" t="str">
            <v>1L5T-14401BUF</v>
          </cell>
          <cell r="B104">
            <v>0</v>
          </cell>
          <cell r="D104">
            <v>50.950166000000003</v>
          </cell>
          <cell r="E104">
            <v>0</v>
          </cell>
          <cell r="F104">
            <v>2</v>
          </cell>
          <cell r="G104">
            <v>101.90033200000001</v>
          </cell>
          <cell r="H104">
            <v>2</v>
          </cell>
          <cell r="I104">
            <v>101.90033200000001</v>
          </cell>
          <cell r="K104">
            <v>0</v>
          </cell>
          <cell r="M104">
            <v>0</v>
          </cell>
          <cell r="N104">
            <v>0</v>
          </cell>
          <cell r="O104">
            <v>0</v>
          </cell>
          <cell r="S104">
            <v>0</v>
          </cell>
          <cell r="T104">
            <v>0</v>
          </cell>
          <cell r="U104">
            <v>0</v>
          </cell>
          <cell r="W104">
            <v>0</v>
          </cell>
          <cell r="X104" t="str">
            <v xml:space="preserve"> </v>
          </cell>
          <cell r="Y104" t="str">
            <v xml:space="preserve"> </v>
          </cell>
        </row>
        <row r="105">
          <cell r="A105" t="str">
            <v>1L5T-14401BVA</v>
          </cell>
          <cell r="B105">
            <v>1</v>
          </cell>
          <cell r="D105">
            <v>61.895175000000002</v>
          </cell>
          <cell r="E105">
            <v>61.9</v>
          </cell>
          <cell r="F105">
            <v>0</v>
          </cell>
          <cell r="G105">
            <v>0</v>
          </cell>
          <cell r="I105">
            <v>0</v>
          </cell>
          <cell r="K105">
            <v>0</v>
          </cell>
          <cell r="M105">
            <v>0</v>
          </cell>
          <cell r="N105">
            <v>0</v>
          </cell>
          <cell r="O105">
            <v>0</v>
          </cell>
          <cell r="S105">
            <v>0</v>
          </cell>
          <cell r="T105">
            <v>1</v>
          </cell>
          <cell r="U105">
            <v>61.9</v>
          </cell>
          <cell r="V105">
            <v>1</v>
          </cell>
          <cell r="W105">
            <v>0</v>
          </cell>
          <cell r="X105">
            <v>61.9</v>
          </cell>
          <cell r="Y105" t="str">
            <v xml:space="preserve"> </v>
          </cell>
        </row>
        <row r="106">
          <cell r="A106" t="str">
            <v>1L5T-14401BVE</v>
          </cell>
          <cell r="B106">
            <v>0</v>
          </cell>
          <cell r="D106">
            <v>62.116489999999999</v>
          </cell>
          <cell r="E106">
            <v>0</v>
          </cell>
          <cell r="F106">
            <v>0</v>
          </cell>
          <cell r="G106">
            <v>0</v>
          </cell>
          <cell r="I106">
            <v>0</v>
          </cell>
          <cell r="K106">
            <v>0</v>
          </cell>
          <cell r="M106">
            <v>0</v>
          </cell>
          <cell r="N106">
            <v>0</v>
          </cell>
          <cell r="O106">
            <v>0</v>
          </cell>
          <cell r="S106">
            <v>0</v>
          </cell>
          <cell r="T106">
            <v>0</v>
          </cell>
          <cell r="U106">
            <v>0</v>
          </cell>
          <cell r="W106">
            <v>0</v>
          </cell>
          <cell r="X106" t="str">
            <v xml:space="preserve"> </v>
          </cell>
          <cell r="Y106" t="str">
            <v xml:space="preserve"> </v>
          </cell>
        </row>
        <row r="107">
          <cell r="A107" t="str">
            <v>1L5T-14401BVF</v>
          </cell>
          <cell r="B107">
            <v>0</v>
          </cell>
          <cell r="D107">
            <v>61.678497999999998</v>
          </cell>
          <cell r="E107">
            <v>0</v>
          </cell>
          <cell r="F107">
            <v>56</v>
          </cell>
          <cell r="G107">
            <v>3453.9958879999999</v>
          </cell>
          <cell r="H107">
            <v>12</v>
          </cell>
          <cell r="I107">
            <v>740.141976</v>
          </cell>
          <cell r="K107">
            <v>0</v>
          </cell>
          <cell r="M107">
            <v>0</v>
          </cell>
          <cell r="N107">
            <v>0</v>
          </cell>
          <cell r="O107">
            <v>0</v>
          </cell>
          <cell r="S107">
            <v>0</v>
          </cell>
          <cell r="T107">
            <v>44</v>
          </cell>
          <cell r="U107">
            <v>2713.853912</v>
          </cell>
          <cell r="V107">
            <v>44</v>
          </cell>
          <cell r="W107">
            <v>0</v>
          </cell>
          <cell r="X107">
            <v>2713.85</v>
          </cell>
          <cell r="Y107" t="str">
            <v xml:space="preserve"> </v>
          </cell>
        </row>
        <row r="108">
          <cell r="A108" t="str">
            <v>1L5T-14401BXA</v>
          </cell>
          <cell r="B108">
            <v>2</v>
          </cell>
          <cell r="D108">
            <v>64.063997000000001</v>
          </cell>
          <cell r="E108">
            <v>128.13</v>
          </cell>
          <cell r="F108">
            <v>0</v>
          </cell>
          <cell r="G108">
            <v>0</v>
          </cell>
          <cell r="I108">
            <v>0</v>
          </cell>
          <cell r="K108">
            <v>0</v>
          </cell>
          <cell r="M108">
            <v>0</v>
          </cell>
          <cell r="N108">
            <v>0</v>
          </cell>
          <cell r="O108">
            <v>0</v>
          </cell>
          <cell r="S108">
            <v>0</v>
          </cell>
          <cell r="T108">
            <v>2</v>
          </cell>
          <cell r="U108">
            <v>128.13</v>
          </cell>
          <cell r="V108">
            <v>2</v>
          </cell>
          <cell r="W108">
            <v>0</v>
          </cell>
          <cell r="X108">
            <v>128.13</v>
          </cell>
          <cell r="Y108" t="str">
            <v xml:space="preserve"> </v>
          </cell>
        </row>
        <row r="109">
          <cell r="A109" t="str">
            <v>1L5T-14401BYB</v>
          </cell>
          <cell r="B109">
            <v>23</v>
          </cell>
          <cell r="D109">
            <v>56.836647999999997</v>
          </cell>
          <cell r="E109">
            <v>1307.24</v>
          </cell>
          <cell r="F109">
            <v>0</v>
          </cell>
          <cell r="G109">
            <v>0</v>
          </cell>
          <cell r="I109">
            <v>0</v>
          </cell>
          <cell r="K109">
            <v>0</v>
          </cell>
          <cell r="M109">
            <v>0</v>
          </cell>
          <cell r="N109">
            <v>0</v>
          </cell>
          <cell r="O109">
            <v>0</v>
          </cell>
          <cell r="S109">
            <v>0</v>
          </cell>
          <cell r="T109">
            <v>23</v>
          </cell>
          <cell r="U109">
            <v>1307.24</v>
          </cell>
          <cell r="V109">
            <v>23</v>
          </cell>
          <cell r="W109">
            <v>0</v>
          </cell>
          <cell r="X109">
            <v>1307.24</v>
          </cell>
          <cell r="Y109" t="str">
            <v xml:space="preserve"> </v>
          </cell>
        </row>
        <row r="110">
          <cell r="A110" t="str">
            <v>1L5T-14401BZB</v>
          </cell>
          <cell r="B110">
            <v>157</v>
          </cell>
          <cell r="D110">
            <v>52.590851999999998</v>
          </cell>
          <cell r="E110">
            <v>8256.76</v>
          </cell>
          <cell r="F110">
            <v>0</v>
          </cell>
          <cell r="G110">
            <v>0</v>
          </cell>
          <cell r="I110">
            <v>0</v>
          </cell>
          <cell r="K110">
            <v>0</v>
          </cell>
          <cell r="M110">
            <v>0</v>
          </cell>
          <cell r="N110">
            <v>0</v>
          </cell>
          <cell r="O110">
            <v>0</v>
          </cell>
          <cell r="S110">
            <v>0</v>
          </cell>
          <cell r="T110">
            <v>157</v>
          </cell>
          <cell r="U110">
            <v>8256.76</v>
          </cell>
          <cell r="V110">
            <v>157</v>
          </cell>
          <cell r="W110">
            <v>0</v>
          </cell>
          <cell r="X110">
            <v>8256.76</v>
          </cell>
          <cell r="Y110" t="str">
            <v xml:space="preserve"> </v>
          </cell>
        </row>
        <row r="111">
          <cell r="A111" t="str">
            <v>1L5T-14401CH</v>
          </cell>
          <cell r="B111">
            <v>130</v>
          </cell>
          <cell r="D111">
            <v>61.366779999999999</v>
          </cell>
          <cell r="E111">
            <v>7977.68</v>
          </cell>
          <cell r="F111">
            <v>0</v>
          </cell>
          <cell r="G111">
            <v>0</v>
          </cell>
          <cell r="I111">
            <v>0</v>
          </cell>
          <cell r="K111">
            <v>0</v>
          </cell>
          <cell r="M111">
            <v>0</v>
          </cell>
          <cell r="N111">
            <v>0</v>
          </cell>
          <cell r="O111">
            <v>0</v>
          </cell>
          <cell r="S111">
            <v>0</v>
          </cell>
          <cell r="T111">
            <v>130</v>
          </cell>
          <cell r="U111">
            <v>7977.68</v>
          </cell>
          <cell r="V111">
            <v>130</v>
          </cell>
          <cell r="W111">
            <v>0</v>
          </cell>
          <cell r="X111">
            <v>7977.68</v>
          </cell>
          <cell r="Y111" t="str">
            <v xml:space="preserve"> </v>
          </cell>
        </row>
        <row r="112">
          <cell r="A112" t="str">
            <v>1L5T-14401EH</v>
          </cell>
          <cell r="B112">
            <v>162</v>
          </cell>
          <cell r="D112">
            <v>68.189442</v>
          </cell>
          <cell r="E112">
            <v>11046.69</v>
          </cell>
          <cell r="F112">
            <v>0</v>
          </cell>
          <cell r="G112">
            <v>0</v>
          </cell>
          <cell r="I112">
            <v>0</v>
          </cell>
          <cell r="K112">
            <v>0</v>
          </cell>
          <cell r="M112">
            <v>0</v>
          </cell>
          <cell r="N112">
            <v>0</v>
          </cell>
          <cell r="O112">
            <v>0</v>
          </cell>
          <cell r="S112">
            <v>0</v>
          </cell>
          <cell r="T112">
            <v>162</v>
          </cell>
          <cell r="U112">
            <v>11046.69</v>
          </cell>
          <cell r="V112">
            <v>162</v>
          </cell>
          <cell r="W112">
            <v>0</v>
          </cell>
          <cell r="X112">
            <v>11046.69</v>
          </cell>
          <cell r="Y112" t="str">
            <v xml:space="preserve"> </v>
          </cell>
        </row>
        <row r="113">
          <cell r="A113" t="str">
            <v>1L5T-14401GB</v>
          </cell>
          <cell r="B113">
            <v>0</v>
          </cell>
          <cell r="D113">
            <v>62.631</v>
          </cell>
          <cell r="E113">
            <v>0</v>
          </cell>
          <cell r="F113">
            <v>0</v>
          </cell>
          <cell r="G113">
            <v>0</v>
          </cell>
          <cell r="I113">
            <v>0</v>
          </cell>
          <cell r="K113">
            <v>0</v>
          </cell>
          <cell r="M113">
            <v>0</v>
          </cell>
          <cell r="N113">
            <v>0</v>
          </cell>
          <cell r="O113">
            <v>0</v>
          </cell>
          <cell r="S113">
            <v>0</v>
          </cell>
          <cell r="T113">
            <v>0</v>
          </cell>
          <cell r="U113">
            <v>0</v>
          </cell>
          <cell r="W113">
            <v>0</v>
          </cell>
          <cell r="X113" t="str">
            <v xml:space="preserve"> </v>
          </cell>
          <cell r="Y113" t="str">
            <v xml:space="preserve"> </v>
          </cell>
        </row>
        <row r="114">
          <cell r="A114" t="str">
            <v>1L5T-14405AH</v>
          </cell>
          <cell r="B114">
            <v>2</v>
          </cell>
          <cell r="D114">
            <v>12.018653</v>
          </cell>
          <cell r="E114">
            <v>24.04</v>
          </cell>
          <cell r="F114">
            <v>0</v>
          </cell>
          <cell r="G114">
            <v>0</v>
          </cell>
          <cell r="I114">
            <v>0</v>
          </cell>
          <cell r="K114">
            <v>0</v>
          </cell>
          <cell r="M114">
            <v>0</v>
          </cell>
          <cell r="N114">
            <v>0</v>
          </cell>
          <cell r="O114">
            <v>0</v>
          </cell>
          <cell r="S114">
            <v>0</v>
          </cell>
          <cell r="T114">
            <v>2</v>
          </cell>
          <cell r="U114">
            <v>24.04</v>
          </cell>
          <cell r="V114">
            <v>2</v>
          </cell>
          <cell r="W114">
            <v>0</v>
          </cell>
          <cell r="X114">
            <v>24.04</v>
          </cell>
          <cell r="Y114" t="str">
            <v xml:space="preserve"> </v>
          </cell>
        </row>
        <row r="115">
          <cell r="A115" t="str">
            <v>1L5T-14405AK</v>
          </cell>
          <cell r="B115">
            <v>0</v>
          </cell>
          <cell r="D115">
            <v>11.938924999999999</v>
          </cell>
          <cell r="E115">
            <v>0</v>
          </cell>
          <cell r="F115">
            <v>0</v>
          </cell>
          <cell r="G115">
            <v>0</v>
          </cell>
          <cell r="I115">
            <v>0</v>
          </cell>
          <cell r="K115">
            <v>0</v>
          </cell>
          <cell r="M115">
            <v>0</v>
          </cell>
          <cell r="N115">
            <v>0</v>
          </cell>
          <cell r="O115">
            <v>0</v>
          </cell>
          <cell r="S115">
            <v>0</v>
          </cell>
          <cell r="T115">
            <v>0</v>
          </cell>
          <cell r="U115">
            <v>0</v>
          </cell>
          <cell r="W115">
            <v>0</v>
          </cell>
          <cell r="X115" t="str">
            <v xml:space="preserve"> </v>
          </cell>
          <cell r="Y115" t="str">
            <v xml:space="preserve"> </v>
          </cell>
        </row>
        <row r="116">
          <cell r="A116" t="str">
            <v>1L5T-14405AL</v>
          </cell>
          <cell r="B116">
            <v>520</v>
          </cell>
          <cell r="D116">
            <v>12.082433999999999</v>
          </cell>
          <cell r="E116">
            <v>6282.87</v>
          </cell>
          <cell r="F116">
            <v>3418</v>
          </cell>
          <cell r="G116">
            <v>41297.759411999999</v>
          </cell>
          <cell r="H116">
            <v>3916</v>
          </cell>
          <cell r="I116">
            <v>47314.811543999997</v>
          </cell>
          <cell r="K116">
            <v>0</v>
          </cell>
          <cell r="M116">
            <v>0</v>
          </cell>
          <cell r="N116">
            <v>-250</v>
          </cell>
          <cell r="O116">
            <v>-3020.6084999999998</v>
          </cell>
          <cell r="S116">
            <v>0</v>
          </cell>
          <cell r="T116">
            <v>272</v>
          </cell>
          <cell r="U116">
            <v>-2754.7906319999943</v>
          </cell>
          <cell r="V116">
            <v>548</v>
          </cell>
          <cell r="W116">
            <v>276</v>
          </cell>
          <cell r="X116">
            <v>6621.17</v>
          </cell>
          <cell r="Y116">
            <v>3334.75</v>
          </cell>
        </row>
        <row r="117">
          <cell r="A117" t="str">
            <v>1L5T-14405UB</v>
          </cell>
          <cell r="B117">
            <v>130</v>
          </cell>
          <cell r="D117">
            <v>12.557535</v>
          </cell>
          <cell r="E117">
            <v>1632.48</v>
          </cell>
          <cell r="F117">
            <v>0</v>
          </cell>
          <cell r="G117">
            <v>0</v>
          </cell>
          <cell r="I117">
            <v>0</v>
          </cell>
          <cell r="K117">
            <v>0</v>
          </cell>
          <cell r="M117">
            <v>0</v>
          </cell>
          <cell r="N117">
            <v>0</v>
          </cell>
          <cell r="O117">
            <v>0</v>
          </cell>
          <cell r="S117">
            <v>0</v>
          </cell>
          <cell r="T117">
            <v>130</v>
          </cell>
          <cell r="U117">
            <v>1632.48</v>
          </cell>
          <cell r="V117">
            <v>130</v>
          </cell>
          <cell r="W117">
            <v>0</v>
          </cell>
          <cell r="X117">
            <v>1632.48</v>
          </cell>
          <cell r="Y117" t="str">
            <v xml:space="preserve"> </v>
          </cell>
        </row>
        <row r="118">
          <cell r="A118" t="str">
            <v>1L5T-14630AB</v>
          </cell>
          <cell r="B118">
            <v>0</v>
          </cell>
          <cell r="D118">
            <v>2.7004229999999998</v>
          </cell>
          <cell r="E118">
            <v>0</v>
          </cell>
          <cell r="F118">
            <v>0</v>
          </cell>
          <cell r="G118">
            <v>0</v>
          </cell>
          <cell r="I118">
            <v>0</v>
          </cell>
          <cell r="K118">
            <v>0</v>
          </cell>
          <cell r="M118">
            <v>0</v>
          </cell>
          <cell r="N118">
            <v>0</v>
          </cell>
          <cell r="O118">
            <v>0</v>
          </cell>
          <cell r="S118">
            <v>0</v>
          </cell>
          <cell r="T118">
            <v>0</v>
          </cell>
          <cell r="U118">
            <v>0</v>
          </cell>
          <cell r="W118">
            <v>0</v>
          </cell>
          <cell r="X118" t="str">
            <v xml:space="preserve"> </v>
          </cell>
          <cell r="Y118" t="str">
            <v xml:space="preserve"> </v>
          </cell>
        </row>
        <row r="119">
          <cell r="A119" t="str">
            <v>1L5T-14630BD</v>
          </cell>
          <cell r="B119">
            <v>288</v>
          </cell>
          <cell r="D119">
            <v>6.5751780000000002</v>
          </cell>
          <cell r="E119">
            <v>1893.65</v>
          </cell>
          <cell r="F119">
            <v>3951</v>
          </cell>
          <cell r="G119">
            <v>25978.528278000002</v>
          </cell>
          <cell r="H119">
            <v>3456</v>
          </cell>
          <cell r="I119">
            <v>22723.815168000001</v>
          </cell>
          <cell r="K119">
            <v>0</v>
          </cell>
          <cell r="M119">
            <v>0</v>
          </cell>
          <cell r="N119">
            <v>352</v>
          </cell>
          <cell r="O119">
            <v>2314.4626560000002</v>
          </cell>
          <cell r="S119">
            <v>0</v>
          </cell>
          <cell r="T119">
            <v>431</v>
          </cell>
          <cell r="U119">
            <v>7462.8257660000017</v>
          </cell>
          <cell r="V119">
            <v>1295</v>
          </cell>
          <cell r="W119">
            <v>864</v>
          </cell>
          <cell r="X119">
            <v>8514.86</v>
          </cell>
          <cell r="Y119">
            <v>5680.95</v>
          </cell>
        </row>
        <row r="120">
          <cell r="A120" t="str">
            <v>1L5T-14630BE</v>
          </cell>
          <cell r="B120">
            <v>0</v>
          </cell>
          <cell r="D120">
            <v>6.5591549999999996</v>
          </cell>
          <cell r="E120">
            <v>0</v>
          </cell>
          <cell r="F120">
            <v>576</v>
          </cell>
          <cell r="G120">
            <v>3778.0732799999996</v>
          </cell>
          <cell r="I120">
            <v>0</v>
          </cell>
          <cell r="K120">
            <v>0</v>
          </cell>
          <cell r="M120">
            <v>0</v>
          </cell>
          <cell r="N120">
            <v>0</v>
          </cell>
          <cell r="O120">
            <v>0</v>
          </cell>
          <cell r="S120">
            <v>0</v>
          </cell>
          <cell r="T120">
            <v>576</v>
          </cell>
          <cell r="U120">
            <v>3778.0732799999996</v>
          </cell>
          <cell r="V120">
            <v>576</v>
          </cell>
          <cell r="W120">
            <v>0</v>
          </cell>
          <cell r="X120">
            <v>3778.07</v>
          </cell>
          <cell r="Y120" t="str">
            <v xml:space="preserve"> </v>
          </cell>
        </row>
        <row r="121">
          <cell r="A121" t="str">
            <v>1L5T-14630FD</v>
          </cell>
          <cell r="B121">
            <v>150</v>
          </cell>
          <cell r="D121">
            <v>7.0057799999999997</v>
          </cell>
          <cell r="E121">
            <v>1050.8699999999999</v>
          </cell>
          <cell r="F121">
            <v>144</v>
          </cell>
          <cell r="G121">
            <v>1008.83232</v>
          </cell>
          <cell r="I121">
            <v>0</v>
          </cell>
          <cell r="K121">
            <v>0</v>
          </cell>
          <cell r="M121">
            <v>0</v>
          </cell>
          <cell r="N121">
            <v>0</v>
          </cell>
          <cell r="O121">
            <v>0</v>
          </cell>
          <cell r="S121">
            <v>0</v>
          </cell>
          <cell r="T121">
            <v>294</v>
          </cell>
          <cell r="U121">
            <v>2059.7023199999999</v>
          </cell>
          <cell r="V121">
            <v>438</v>
          </cell>
          <cell r="W121">
            <v>144</v>
          </cell>
          <cell r="X121">
            <v>3068.53</v>
          </cell>
          <cell r="Y121">
            <v>1008.83</v>
          </cell>
        </row>
        <row r="122">
          <cell r="A122" t="str">
            <v>1L5T-14630FE</v>
          </cell>
          <cell r="B122">
            <v>0</v>
          </cell>
          <cell r="D122">
            <v>6.9501879999999998</v>
          </cell>
          <cell r="E122">
            <v>0</v>
          </cell>
          <cell r="F122">
            <v>-4</v>
          </cell>
          <cell r="G122">
            <v>-27.800751999999999</v>
          </cell>
          <cell r="I122">
            <v>0</v>
          </cell>
          <cell r="K122">
            <v>0</v>
          </cell>
          <cell r="M122">
            <v>0</v>
          </cell>
          <cell r="N122">
            <v>-4</v>
          </cell>
          <cell r="O122">
            <v>-27.800751999999999</v>
          </cell>
          <cell r="S122">
            <v>0</v>
          </cell>
          <cell r="T122">
            <v>0</v>
          </cell>
          <cell r="U122">
            <v>-55.601503999999998</v>
          </cell>
          <cell r="W122">
            <v>0</v>
          </cell>
          <cell r="X122" t="str">
            <v xml:space="preserve"> </v>
          </cell>
          <cell r="Y122" t="str">
            <v xml:space="preserve"> </v>
          </cell>
        </row>
        <row r="123">
          <cell r="A123" t="str">
            <v>1L5T-14631BE</v>
          </cell>
          <cell r="B123">
            <v>13</v>
          </cell>
          <cell r="D123">
            <v>8.9516519999999993</v>
          </cell>
          <cell r="E123">
            <v>116.37</v>
          </cell>
          <cell r="F123">
            <v>0</v>
          </cell>
          <cell r="G123">
            <v>0</v>
          </cell>
          <cell r="I123">
            <v>0</v>
          </cell>
          <cell r="K123">
            <v>0</v>
          </cell>
          <cell r="M123">
            <v>0</v>
          </cell>
          <cell r="N123">
            <v>0</v>
          </cell>
          <cell r="O123">
            <v>0</v>
          </cell>
          <cell r="S123">
            <v>0</v>
          </cell>
          <cell r="T123">
            <v>13</v>
          </cell>
          <cell r="U123">
            <v>116.37</v>
          </cell>
          <cell r="V123">
            <v>13</v>
          </cell>
          <cell r="W123">
            <v>0</v>
          </cell>
          <cell r="X123">
            <v>116.37</v>
          </cell>
          <cell r="Y123" t="str">
            <v xml:space="preserve"> </v>
          </cell>
        </row>
        <row r="124">
          <cell r="A124" t="str">
            <v>1L5T-14631CF</v>
          </cell>
          <cell r="B124">
            <v>215</v>
          </cell>
          <cell r="D124">
            <v>9.8891960000000001</v>
          </cell>
          <cell r="E124">
            <v>2126.1799999999998</v>
          </cell>
          <cell r="F124">
            <v>0</v>
          </cell>
          <cell r="G124">
            <v>0</v>
          </cell>
          <cell r="I124">
            <v>0</v>
          </cell>
          <cell r="K124">
            <v>0</v>
          </cell>
          <cell r="M124">
            <v>0</v>
          </cell>
          <cell r="N124">
            <v>0</v>
          </cell>
          <cell r="O124">
            <v>0</v>
          </cell>
          <cell r="S124">
            <v>0</v>
          </cell>
          <cell r="T124">
            <v>215</v>
          </cell>
          <cell r="U124">
            <v>2126.1799999999998</v>
          </cell>
          <cell r="V124">
            <v>215</v>
          </cell>
          <cell r="W124">
            <v>0</v>
          </cell>
          <cell r="X124">
            <v>2126.1799999999998</v>
          </cell>
          <cell r="Y124" t="str">
            <v xml:space="preserve"> </v>
          </cell>
        </row>
        <row r="125">
          <cell r="A125" t="str">
            <v>1L5T-14631GJ</v>
          </cell>
          <cell r="B125">
            <v>384</v>
          </cell>
          <cell r="D125">
            <v>11.413992</v>
          </cell>
          <cell r="E125">
            <v>4382.97</v>
          </cell>
          <cell r="F125">
            <v>2751</v>
          </cell>
          <cell r="G125">
            <v>31399.891992000001</v>
          </cell>
          <cell r="H125">
            <v>2880</v>
          </cell>
          <cell r="I125">
            <v>32872.29696</v>
          </cell>
          <cell r="K125">
            <v>0</v>
          </cell>
          <cell r="M125">
            <v>0</v>
          </cell>
          <cell r="N125">
            <v>-224</v>
          </cell>
          <cell r="O125">
            <v>-2556.7342079999999</v>
          </cell>
          <cell r="S125">
            <v>0</v>
          </cell>
          <cell r="T125">
            <v>479</v>
          </cell>
          <cell r="U125">
            <v>353.83082399999876</v>
          </cell>
          <cell r="V125">
            <v>863</v>
          </cell>
          <cell r="W125">
            <v>384</v>
          </cell>
          <cell r="X125">
            <v>9850.2800000000007</v>
          </cell>
          <cell r="Y125">
            <v>4382.97</v>
          </cell>
        </row>
        <row r="126">
          <cell r="A126" t="str">
            <v>1L5T-14631GK</v>
          </cell>
          <cell r="B126">
            <v>0</v>
          </cell>
          <cell r="D126">
            <v>11.35378</v>
          </cell>
          <cell r="E126">
            <v>0</v>
          </cell>
          <cell r="F126">
            <v>380</v>
          </cell>
          <cell r="G126">
            <v>4314.4364000000005</v>
          </cell>
          <cell r="I126">
            <v>0</v>
          </cell>
          <cell r="K126">
            <v>0</v>
          </cell>
          <cell r="M126">
            <v>0</v>
          </cell>
          <cell r="N126">
            <v>-4</v>
          </cell>
          <cell r="O126">
            <v>-45.415120000000002</v>
          </cell>
          <cell r="S126">
            <v>0</v>
          </cell>
          <cell r="T126">
            <v>384</v>
          </cell>
          <cell r="U126">
            <v>4269.0212800000008</v>
          </cell>
          <cell r="V126">
            <v>384</v>
          </cell>
          <cell r="W126">
            <v>0</v>
          </cell>
          <cell r="X126">
            <v>4359.8500000000004</v>
          </cell>
          <cell r="Y126" t="str">
            <v xml:space="preserve"> </v>
          </cell>
        </row>
        <row r="127">
          <cell r="A127" t="str">
            <v>1L5T-14631HE</v>
          </cell>
          <cell r="B127">
            <v>0</v>
          </cell>
          <cell r="D127">
            <v>10.020042</v>
          </cell>
          <cell r="E127">
            <v>0</v>
          </cell>
          <cell r="F127">
            <v>0</v>
          </cell>
          <cell r="G127">
            <v>0</v>
          </cell>
          <cell r="I127">
            <v>0</v>
          </cell>
          <cell r="K127">
            <v>0</v>
          </cell>
          <cell r="M127">
            <v>0</v>
          </cell>
          <cell r="N127">
            <v>-192</v>
          </cell>
          <cell r="O127">
            <v>-1923.848064</v>
          </cell>
          <cell r="S127">
            <v>0</v>
          </cell>
          <cell r="T127">
            <v>192</v>
          </cell>
          <cell r="U127">
            <v>-1923.848064</v>
          </cell>
          <cell r="V127">
            <v>192</v>
          </cell>
          <cell r="W127">
            <v>0</v>
          </cell>
          <cell r="X127">
            <v>1923.85</v>
          </cell>
          <cell r="Y127" t="str">
            <v xml:space="preserve"> </v>
          </cell>
        </row>
        <row r="128">
          <cell r="A128" t="str">
            <v>1L5T-14632BH</v>
          </cell>
          <cell r="B128">
            <v>960</v>
          </cell>
          <cell r="D128">
            <v>4.6812690000000003</v>
          </cell>
          <cell r="E128">
            <v>4494.0200000000004</v>
          </cell>
          <cell r="F128">
            <v>3560</v>
          </cell>
          <cell r="G128">
            <v>16665.317640000001</v>
          </cell>
          <cell r="H128">
            <v>3200</v>
          </cell>
          <cell r="I128">
            <v>14980.060800000001</v>
          </cell>
          <cell r="K128">
            <v>0</v>
          </cell>
          <cell r="M128">
            <v>0</v>
          </cell>
          <cell r="N128">
            <v>-280</v>
          </cell>
          <cell r="O128">
            <v>-1310.7553200000002</v>
          </cell>
          <cell r="S128">
            <v>0</v>
          </cell>
          <cell r="T128">
            <v>1600</v>
          </cell>
          <cell r="U128">
            <v>4868.5215200000002</v>
          </cell>
          <cell r="V128">
            <v>1920</v>
          </cell>
          <cell r="W128">
            <v>320</v>
          </cell>
          <cell r="X128">
            <v>8988.0400000000009</v>
          </cell>
          <cell r="Y128">
            <v>1498.01</v>
          </cell>
        </row>
        <row r="129">
          <cell r="A129" t="str">
            <v>1L5T-14633BH</v>
          </cell>
          <cell r="B129">
            <v>640</v>
          </cell>
          <cell r="D129">
            <v>4.5359030000000002</v>
          </cell>
          <cell r="E129">
            <v>2902.98</v>
          </cell>
          <cell r="F129">
            <v>0</v>
          </cell>
          <cell r="G129">
            <v>0</v>
          </cell>
          <cell r="H129">
            <v>640</v>
          </cell>
          <cell r="I129">
            <v>2902.9779200000003</v>
          </cell>
          <cell r="K129">
            <v>0</v>
          </cell>
          <cell r="M129">
            <v>0</v>
          </cell>
          <cell r="N129">
            <v>0</v>
          </cell>
          <cell r="O129">
            <v>0</v>
          </cell>
          <cell r="S129">
            <v>0</v>
          </cell>
          <cell r="T129">
            <v>0</v>
          </cell>
          <cell r="U129">
            <v>2.0799999997507257E-3</v>
          </cell>
          <cell r="W129">
            <v>0</v>
          </cell>
          <cell r="X129" t="str">
            <v xml:space="preserve"> </v>
          </cell>
          <cell r="Y129" t="str">
            <v xml:space="preserve"> </v>
          </cell>
        </row>
        <row r="130">
          <cell r="A130" t="str">
            <v>1L5T-14633BJ</v>
          </cell>
          <cell r="B130">
            <v>320</v>
          </cell>
          <cell r="D130">
            <v>4.5245199999999999</v>
          </cell>
          <cell r="E130">
            <v>1447.85</v>
          </cell>
          <cell r="F130">
            <v>4100</v>
          </cell>
          <cell r="G130">
            <v>18550.531999999999</v>
          </cell>
          <cell r="I130">
            <v>0</v>
          </cell>
          <cell r="K130">
            <v>0</v>
          </cell>
          <cell r="L130">
            <v>2240</v>
          </cell>
          <cell r="M130">
            <v>10134.924799999999</v>
          </cell>
          <cell r="N130">
            <v>-60</v>
          </cell>
          <cell r="O130">
            <v>-271.47120000000001</v>
          </cell>
          <cell r="S130">
            <v>0</v>
          </cell>
          <cell r="T130">
            <v>2240</v>
          </cell>
          <cell r="U130">
            <v>9591.985999999999</v>
          </cell>
          <cell r="V130">
            <v>2880</v>
          </cell>
          <cell r="W130">
            <v>640</v>
          </cell>
          <cell r="X130">
            <v>13030.62</v>
          </cell>
          <cell r="Y130">
            <v>2895.69</v>
          </cell>
        </row>
        <row r="131">
          <cell r="A131" t="str">
            <v>1L5T-14683AB</v>
          </cell>
          <cell r="B131">
            <v>0</v>
          </cell>
          <cell r="D131">
            <v>1.664798</v>
          </cell>
          <cell r="E131">
            <v>0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M131">
            <v>0</v>
          </cell>
          <cell r="N131">
            <v>0</v>
          </cell>
          <cell r="O131">
            <v>0</v>
          </cell>
          <cell r="S131">
            <v>0</v>
          </cell>
          <cell r="T131">
            <v>0</v>
          </cell>
          <cell r="U131">
            <v>0</v>
          </cell>
          <cell r="W131">
            <v>0</v>
          </cell>
          <cell r="X131" t="str">
            <v xml:space="preserve"> </v>
          </cell>
          <cell r="Y131" t="str">
            <v xml:space="preserve"> </v>
          </cell>
        </row>
        <row r="132">
          <cell r="A132" t="str">
            <v>1L5T-14A005AF</v>
          </cell>
          <cell r="B132">
            <v>10</v>
          </cell>
          <cell r="D132">
            <v>20.812172</v>
          </cell>
          <cell r="E132">
            <v>208.12</v>
          </cell>
          <cell r="F132">
            <v>0</v>
          </cell>
          <cell r="G132">
            <v>0</v>
          </cell>
          <cell r="I132">
            <v>0</v>
          </cell>
          <cell r="K132">
            <v>0</v>
          </cell>
          <cell r="M132">
            <v>0</v>
          </cell>
          <cell r="N132">
            <v>0</v>
          </cell>
          <cell r="O132">
            <v>0</v>
          </cell>
          <cell r="S132">
            <v>0</v>
          </cell>
          <cell r="T132">
            <v>10</v>
          </cell>
          <cell r="U132">
            <v>208.12</v>
          </cell>
          <cell r="V132">
            <v>10</v>
          </cell>
          <cell r="W132">
            <v>0</v>
          </cell>
          <cell r="X132">
            <v>208.12</v>
          </cell>
          <cell r="Y132" t="str">
            <v xml:space="preserve"> </v>
          </cell>
        </row>
        <row r="133">
          <cell r="A133" t="str">
            <v>1L5T-14A005BG</v>
          </cell>
          <cell r="B133">
            <v>40</v>
          </cell>
          <cell r="D133">
            <v>33.915467999999997</v>
          </cell>
          <cell r="E133">
            <v>1356.62</v>
          </cell>
          <cell r="F133">
            <v>0</v>
          </cell>
          <cell r="G133">
            <v>0</v>
          </cell>
          <cell r="I133">
            <v>0</v>
          </cell>
          <cell r="K133">
            <v>0</v>
          </cell>
          <cell r="M133">
            <v>0</v>
          </cell>
          <cell r="N133">
            <v>0</v>
          </cell>
          <cell r="O133">
            <v>0</v>
          </cell>
          <cell r="S133">
            <v>0</v>
          </cell>
          <cell r="T133">
            <v>40</v>
          </cell>
          <cell r="U133">
            <v>1356.62</v>
          </cell>
          <cell r="V133">
            <v>40</v>
          </cell>
          <cell r="W133">
            <v>0</v>
          </cell>
          <cell r="X133">
            <v>1356.62</v>
          </cell>
          <cell r="Y133" t="str">
            <v xml:space="preserve"> </v>
          </cell>
        </row>
        <row r="134">
          <cell r="A134" t="str">
            <v>1L5T-14A005DH</v>
          </cell>
          <cell r="B134">
            <v>40</v>
          </cell>
          <cell r="D134">
            <v>38.483738000000002</v>
          </cell>
          <cell r="E134">
            <v>1539.35</v>
          </cell>
          <cell r="F134">
            <v>0</v>
          </cell>
          <cell r="G134">
            <v>0</v>
          </cell>
          <cell r="I134">
            <v>0</v>
          </cell>
          <cell r="K134">
            <v>0</v>
          </cell>
          <cell r="M134">
            <v>0</v>
          </cell>
          <cell r="N134">
            <v>0</v>
          </cell>
          <cell r="O134">
            <v>0</v>
          </cell>
          <cell r="S134">
            <v>0</v>
          </cell>
          <cell r="T134">
            <v>40</v>
          </cell>
          <cell r="U134">
            <v>1539.35</v>
          </cell>
          <cell r="V134">
            <v>40</v>
          </cell>
          <cell r="W134">
            <v>0</v>
          </cell>
          <cell r="X134">
            <v>1539.35</v>
          </cell>
          <cell r="Y134" t="str">
            <v xml:space="preserve"> </v>
          </cell>
        </row>
        <row r="135">
          <cell r="A135" t="str">
            <v>1L5T-14A005EG</v>
          </cell>
          <cell r="B135">
            <v>4</v>
          </cell>
          <cell r="D135">
            <v>39.604191999999998</v>
          </cell>
          <cell r="E135">
            <v>158.41999999999999</v>
          </cell>
          <cell r="F135">
            <v>0</v>
          </cell>
          <cell r="G135">
            <v>0</v>
          </cell>
          <cell r="I135">
            <v>0</v>
          </cell>
          <cell r="K135">
            <v>0</v>
          </cell>
          <cell r="M135">
            <v>0</v>
          </cell>
          <cell r="N135">
            <v>0</v>
          </cell>
          <cell r="O135">
            <v>0</v>
          </cell>
          <cell r="S135">
            <v>0</v>
          </cell>
          <cell r="T135">
            <v>4</v>
          </cell>
          <cell r="U135">
            <v>158.41999999999999</v>
          </cell>
          <cell r="W135">
            <v>-4</v>
          </cell>
          <cell r="X135" t="str">
            <v xml:space="preserve"> </v>
          </cell>
          <cell r="Y135">
            <v>-158.41999999999999</v>
          </cell>
        </row>
        <row r="136">
          <cell r="A136" t="str">
            <v>1L5T-14A005EH</v>
          </cell>
          <cell r="B136">
            <v>1836</v>
          </cell>
          <cell r="D136">
            <v>39.843573999999997</v>
          </cell>
          <cell r="E136">
            <v>73152.800000000003</v>
          </cell>
          <cell r="F136">
            <v>0</v>
          </cell>
          <cell r="G136">
            <v>0</v>
          </cell>
          <cell r="I136">
            <v>0</v>
          </cell>
          <cell r="K136">
            <v>0</v>
          </cell>
          <cell r="M136">
            <v>0</v>
          </cell>
          <cell r="N136">
            <v>0</v>
          </cell>
          <cell r="O136">
            <v>0</v>
          </cell>
          <cell r="S136">
            <v>0</v>
          </cell>
          <cell r="T136">
            <v>1836</v>
          </cell>
          <cell r="U136">
            <v>73152.800000000003</v>
          </cell>
          <cell r="V136">
            <v>1836</v>
          </cell>
          <cell r="W136">
            <v>0</v>
          </cell>
          <cell r="X136">
            <v>73152.800000000003</v>
          </cell>
          <cell r="Y136" t="str">
            <v xml:space="preserve"> </v>
          </cell>
        </row>
        <row r="137">
          <cell r="A137" t="str">
            <v>1L5T-14A005GH</v>
          </cell>
          <cell r="B137">
            <v>0</v>
          </cell>
          <cell r="D137">
            <v>33.439743</v>
          </cell>
          <cell r="E137">
            <v>0</v>
          </cell>
          <cell r="F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N137">
            <v>0</v>
          </cell>
          <cell r="O137">
            <v>0</v>
          </cell>
          <cell r="S137">
            <v>0</v>
          </cell>
          <cell r="T137">
            <v>0</v>
          </cell>
          <cell r="U137">
            <v>0</v>
          </cell>
          <cell r="W137">
            <v>0</v>
          </cell>
          <cell r="X137" t="str">
            <v xml:space="preserve"> </v>
          </cell>
          <cell r="Y137" t="str">
            <v xml:space="preserve"> </v>
          </cell>
        </row>
        <row r="138">
          <cell r="A138" t="str">
            <v>1L5T-14A005GJ</v>
          </cell>
          <cell r="B138">
            <v>80</v>
          </cell>
          <cell r="D138">
            <v>34.240732000000001</v>
          </cell>
          <cell r="E138">
            <v>2739.26</v>
          </cell>
          <cell r="F138">
            <v>200</v>
          </cell>
          <cell r="G138">
            <v>6848.1464000000005</v>
          </cell>
          <cell r="H138">
            <v>240</v>
          </cell>
          <cell r="I138">
            <v>8217.7756800000006</v>
          </cell>
          <cell r="K138">
            <v>0</v>
          </cell>
          <cell r="M138">
            <v>0</v>
          </cell>
          <cell r="N138">
            <v>0</v>
          </cell>
          <cell r="O138">
            <v>0</v>
          </cell>
          <cell r="S138">
            <v>0</v>
          </cell>
          <cell r="T138">
            <v>40</v>
          </cell>
          <cell r="U138">
            <v>1369.6307199999992</v>
          </cell>
          <cell r="V138">
            <v>40</v>
          </cell>
          <cell r="W138">
            <v>0</v>
          </cell>
          <cell r="X138">
            <v>1369.63</v>
          </cell>
          <cell r="Y138" t="str">
            <v xml:space="preserve"> </v>
          </cell>
        </row>
        <row r="139">
          <cell r="A139" t="str">
            <v>1L5T-14A005JF</v>
          </cell>
          <cell r="B139">
            <v>5</v>
          </cell>
          <cell r="D139">
            <v>0.1</v>
          </cell>
          <cell r="E139">
            <v>0.5</v>
          </cell>
          <cell r="F139">
            <v>0</v>
          </cell>
          <cell r="G139">
            <v>0</v>
          </cell>
          <cell r="I139">
            <v>0</v>
          </cell>
          <cell r="K139">
            <v>0</v>
          </cell>
          <cell r="M139">
            <v>0</v>
          </cell>
          <cell r="N139">
            <v>0</v>
          </cell>
          <cell r="O139">
            <v>0</v>
          </cell>
          <cell r="S139">
            <v>0</v>
          </cell>
          <cell r="T139">
            <v>5</v>
          </cell>
          <cell r="U139">
            <v>0.5</v>
          </cell>
          <cell r="V139">
            <v>5</v>
          </cell>
          <cell r="W139">
            <v>0</v>
          </cell>
          <cell r="X139">
            <v>0.5</v>
          </cell>
          <cell r="Y139" t="str">
            <v xml:space="preserve"> </v>
          </cell>
        </row>
        <row r="140">
          <cell r="A140" t="str">
            <v>1L5T-14A005JJ</v>
          </cell>
          <cell r="B140">
            <v>0</v>
          </cell>
          <cell r="D140">
            <v>33.638058999999998</v>
          </cell>
          <cell r="E140">
            <v>0</v>
          </cell>
          <cell r="F140">
            <v>0</v>
          </cell>
          <cell r="G140">
            <v>0</v>
          </cell>
          <cell r="I140">
            <v>0</v>
          </cell>
          <cell r="K140">
            <v>0</v>
          </cell>
          <cell r="M140">
            <v>0</v>
          </cell>
          <cell r="N140">
            <v>0</v>
          </cell>
          <cell r="O140">
            <v>0</v>
          </cell>
          <cell r="S140">
            <v>0</v>
          </cell>
          <cell r="T140">
            <v>0</v>
          </cell>
          <cell r="U140">
            <v>0</v>
          </cell>
          <cell r="W140">
            <v>0</v>
          </cell>
          <cell r="X140" t="str">
            <v xml:space="preserve"> </v>
          </cell>
          <cell r="Y140" t="str">
            <v xml:space="preserve"> </v>
          </cell>
        </row>
        <row r="141">
          <cell r="A141" t="str">
            <v>1L5T-14A005JK</v>
          </cell>
          <cell r="B141">
            <v>0</v>
          </cell>
          <cell r="D141">
            <v>34.505372999999999</v>
          </cell>
          <cell r="E141">
            <v>0</v>
          </cell>
          <cell r="F141">
            <v>679</v>
          </cell>
          <cell r="G141">
            <v>23429.148267</v>
          </cell>
          <cell r="H141">
            <v>840</v>
          </cell>
          <cell r="I141">
            <v>28984.513319999998</v>
          </cell>
          <cell r="K141">
            <v>0</v>
          </cell>
          <cell r="M141">
            <v>0</v>
          </cell>
          <cell r="N141">
            <v>-220</v>
          </cell>
          <cell r="O141">
            <v>-7591.1820600000001</v>
          </cell>
          <cell r="S141">
            <v>0</v>
          </cell>
          <cell r="T141">
            <v>59</v>
          </cell>
          <cell r="U141">
            <v>-13146.547112999997</v>
          </cell>
          <cell r="V141">
            <v>139</v>
          </cell>
          <cell r="W141">
            <v>80</v>
          </cell>
          <cell r="X141">
            <v>4796.25</v>
          </cell>
          <cell r="Y141">
            <v>2760.43</v>
          </cell>
        </row>
        <row r="142">
          <cell r="A142" t="str">
            <v>1L5T-14A005KF</v>
          </cell>
          <cell r="B142">
            <v>5</v>
          </cell>
          <cell r="D142">
            <v>0.1</v>
          </cell>
          <cell r="E142">
            <v>0.5</v>
          </cell>
          <cell r="F142">
            <v>0</v>
          </cell>
          <cell r="G142">
            <v>0</v>
          </cell>
          <cell r="I142">
            <v>0</v>
          </cell>
          <cell r="K142">
            <v>0</v>
          </cell>
          <cell r="M142">
            <v>0</v>
          </cell>
          <cell r="N142">
            <v>0</v>
          </cell>
          <cell r="O142">
            <v>0</v>
          </cell>
          <cell r="S142">
            <v>0</v>
          </cell>
          <cell r="T142">
            <v>5</v>
          </cell>
          <cell r="U142">
            <v>0.5</v>
          </cell>
          <cell r="V142">
            <v>5</v>
          </cell>
          <cell r="W142">
            <v>0</v>
          </cell>
          <cell r="X142">
            <v>0.5</v>
          </cell>
          <cell r="Y142" t="str">
            <v xml:space="preserve"> </v>
          </cell>
        </row>
        <row r="143">
          <cell r="A143" t="str">
            <v>1L5T-14A005KJ</v>
          </cell>
          <cell r="B143">
            <v>0</v>
          </cell>
          <cell r="D143">
            <v>35.282772000000001</v>
          </cell>
          <cell r="E143">
            <v>0</v>
          </cell>
          <cell r="F143">
            <v>0</v>
          </cell>
          <cell r="G143">
            <v>0</v>
          </cell>
          <cell r="I143">
            <v>0</v>
          </cell>
          <cell r="K143">
            <v>0</v>
          </cell>
          <cell r="M143">
            <v>0</v>
          </cell>
          <cell r="N143">
            <v>0</v>
          </cell>
          <cell r="O143">
            <v>0</v>
          </cell>
          <cell r="S143">
            <v>0</v>
          </cell>
          <cell r="T143">
            <v>0</v>
          </cell>
          <cell r="U143">
            <v>0</v>
          </cell>
          <cell r="W143">
            <v>0</v>
          </cell>
          <cell r="X143" t="str">
            <v xml:space="preserve"> </v>
          </cell>
          <cell r="Y143" t="str">
            <v xml:space="preserve"> </v>
          </cell>
        </row>
        <row r="144">
          <cell r="A144" t="str">
            <v>1L5T-14A005KK</v>
          </cell>
          <cell r="B144">
            <v>320</v>
          </cell>
          <cell r="D144">
            <v>35.949303</v>
          </cell>
          <cell r="E144">
            <v>11503.78</v>
          </cell>
          <cell r="F144">
            <v>2901</v>
          </cell>
          <cell r="G144">
            <v>104288.92800300001</v>
          </cell>
          <cell r="H144">
            <v>2640</v>
          </cell>
          <cell r="I144">
            <v>94906.159920000006</v>
          </cell>
          <cell r="K144">
            <v>0</v>
          </cell>
          <cell r="M144">
            <v>0</v>
          </cell>
          <cell r="N144">
            <v>360</v>
          </cell>
          <cell r="O144">
            <v>12941.74908</v>
          </cell>
          <cell r="S144">
            <v>0</v>
          </cell>
          <cell r="T144">
            <v>221</v>
          </cell>
          <cell r="U144">
            <v>33828.297163000003</v>
          </cell>
          <cell r="V144">
            <v>720</v>
          </cell>
          <cell r="W144">
            <v>499</v>
          </cell>
          <cell r="X144">
            <v>25883.5</v>
          </cell>
          <cell r="Y144">
            <v>17938.7</v>
          </cell>
        </row>
        <row r="145">
          <cell r="A145" t="str">
            <v>1L5T-14A005KL</v>
          </cell>
          <cell r="B145">
            <v>0</v>
          </cell>
          <cell r="D145">
            <v>35.997669999999999</v>
          </cell>
          <cell r="E145">
            <v>0</v>
          </cell>
          <cell r="F145">
            <v>160</v>
          </cell>
          <cell r="G145">
            <v>5759.6271999999999</v>
          </cell>
          <cell r="I145">
            <v>0</v>
          </cell>
          <cell r="K145">
            <v>0</v>
          </cell>
          <cell r="M145">
            <v>0</v>
          </cell>
          <cell r="N145">
            <v>0</v>
          </cell>
          <cell r="O145">
            <v>0</v>
          </cell>
          <cell r="S145">
            <v>0</v>
          </cell>
          <cell r="T145">
            <v>160</v>
          </cell>
          <cell r="U145">
            <v>5759.6271999999999</v>
          </cell>
          <cell r="V145">
            <v>160</v>
          </cell>
          <cell r="W145">
            <v>0</v>
          </cell>
          <cell r="X145">
            <v>5759.63</v>
          </cell>
          <cell r="Y145" t="str">
            <v xml:space="preserve"> </v>
          </cell>
        </row>
        <row r="146">
          <cell r="A146" t="str">
            <v>1L5T-14A320AA</v>
          </cell>
          <cell r="B146">
            <v>0</v>
          </cell>
          <cell r="D146">
            <v>2.0331839999999999</v>
          </cell>
          <cell r="E146">
            <v>0</v>
          </cell>
          <cell r="F146">
            <v>17</v>
          </cell>
          <cell r="G146">
            <v>34.564127999999997</v>
          </cell>
          <cell r="I146">
            <v>0</v>
          </cell>
          <cell r="K146">
            <v>0</v>
          </cell>
          <cell r="L146">
            <v>3</v>
          </cell>
          <cell r="M146">
            <v>6.0995519999999992</v>
          </cell>
          <cell r="N146">
            <v>0</v>
          </cell>
          <cell r="O146">
            <v>0</v>
          </cell>
          <cell r="S146">
            <v>0</v>
          </cell>
          <cell r="T146">
            <v>14</v>
          </cell>
          <cell r="U146">
            <v>28.464575999999997</v>
          </cell>
          <cell r="V146">
            <v>17</v>
          </cell>
          <cell r="W146">
            <v>3</v>
          </cell>
          <cell r="X146">
            <v>34.56</v>
          </cell>
          <cell r="Y146">
            <v>6.1</v>
          </cell>
        </row>
        <row r="147">
          <cell r="A147" t="str">
            <v>1L5T-14A435AE</v>
          </cell>
          <cell r="B147">
            <v>0</v>
          </cell>
          <cell r="D147">
            <v>2.6563180000000002</v>
          </cell>
          <cell r="E147">
            <v>0</v>
          </cell>
          <cell r="F147">
            <v>0</v>
          </cell>
          <cell r="G147">
            <v>0</v>
          </cell>
          <cell r="I147">
            <v>0</v>
          </cell>
          <cell r="K147">
            <v>0</v>
          </cell>
          <cell r="M147">
            <v>0</v>
          </cell>
          <cell r="N147">
            <v>0</v>
          </cell>
          <cell r="O147">
            <v>0</v>
          </cell>
          <cell r="S147">
            <v>0</v>
          </cell>
          <cell r="T147">
            <v>0</v>
          </cell>
          <cell r="U147">
            <v>0</v>
          </cell>
          <cell r="W147">
            <v>0</v>
          </cell>
          <cell r="X147" t="str">
            <v xml:space="preserve"> </v>
          </cell>
          <cell r="Y147" t="str">
            <v xml:space="preserve"> </v>
          </cell>
        </row>
        <row r="148">
          <cell r="A148" t="str">
            <v>1L5T-14A435AG</v>
          </cell>
          <cell r="B148">
            <v>1080</v>
          </cell>
          <cell r="D148">
            <v>2.6153230000000001</v>
          </cell>
          <cell r="E148">
            <v>2824.55</v>
          </cell>
          <cell r="F148">
            <v>4090</v>
          </cell>
          <cell r="G148">
            <v>10696.67107</v>
          </cell>
          <cell r="H148">
            <v>3150</v>
          </cell>
          <cell r="I148">
            <v>8238.2674499999994</v>
          </cell>
          <cell r="K148">
            <v>0</v>
          </cell>
          <cell r="M148">
            <v>0</v>
          </cell>
          <cell r="N148">
            <v>310</v>
          </cell>
          <cell r="O148">
            <v>810.75013000000001</v>
          </cell>
          <cell r="S148">
            <v>0</v>
          </cell>
          <cell r="T148">
            <v>1710</v>
          </cell>
          <cell r="U148">
            <v>6093.7037500000006</v>
          </cell>
          <cell r="V148">
            <v>2280</v>
          </cell>
          <cell r="W148">
            <v>570</v>
          </cell>
          <cell r="X148">
            <v>5962.94</v>
          </cell>
          <cell r="Y148">
            <v>1490.73</v>
          </cell>
        </row>
        <row r="149">
          <cell r="A149" t="str">
            <v>1L5T-14B079AB</v>
          </cell>
          <cell r="B149">
            <v>3840</v>
          </cell>
          <cell r="D149">
            <v>4.4889650000000003</v>
          </cell>
          <cell r="E149">
            <v>17237.63</v>
          </cell>
          <cell r="F149">
            <v>2725</v>
          </cell>
          <cell r="G149">
            <v>12232.429625000001</v>
          </cell>
          <cell r="H149">
            <v>2040</v>
          </cell>
          <cell r="I149">
            <v>9157.4886000000006</v>
          </cell>
          <cell r="K149">
            <v>0</v>
          </cell>
          <cell r="M149">
            <v>0</v>
          </cell>
          <cell r="N149">
            <v>160</v>
          </cell>
          <cell r="O149">
            <v>718.23440000000005</v>
          </cell>
          <cell r="S149">
            <v>0</v>
          </cell>
          <cell r="T149">
            <v>4365</v>
          </cell>
          <cell r="U149">
            <v>21030.805425000002</v>
          </cell>
          <cell r="V149">
            <v>5205</v>
          </cell>
          <cell r="W149">
            <v>840</v>
          </cell>
          <cell r="X149">
            <v>23365.06</v>
          </cell>
          <cell r="Y149">
            <v>3770.73</v>
          </cell>
        </row>
        <row r="150">
          <cell r="A150" t="str">
            <v>1L5T-14C719AA</v>
          </cell>
          <cell r="B150">
            <v>5520</v>
          </cell>
          <cell r="D150">
            <v>1.798923</v>
          </cell>
          <cell r="E150">
            <v>9930.0499999999993</v>
          </cell>
          <cell r="F150">
            <v>3120</v>
          </cell>
          <cell r="G150">
            <v>5612.63976</v>
          </cell>
          <cell r="H150">
            <v>2280</v>
          </cell>
          <cell r="I150">
            <v>4101.5444399999997</v>
          </cell>
          <cell r="K150">
            <v>0</v>
          </cell>
          <cell r="M150">
            <v>0</v>
          </cell>
          <cell r="N150">
            <v>480</v>
          </cell>
          <cell r="O150">
            <v>863.48304000000007</v>
          </cell>
          <cell r="S150">
            <v>0</v>
          </cell>
          <cell r="T150">
            <v>5880</v>
          </cell>
          <cell r="U150">
            <v>12304.628359999999</v>
          </cell>
          <cell r="V150">
            <v>6120</v>
          </cell>
          <cell r="W150">
            <v>240</v>
          </cell>
          <cell r="X150">
            <v>11009.41</v>
          </cell>
          <cell r="Y150">
            <v>431.74</v>
          </cell>
        </row>
        <row r="151">
          <cell r="A151" t="str">
            <v>1L5T-7A786AB</v>
          </cell>
          <cell r="B151">
            <v>918</v>
          </cell>
          <cell r="D151">
            <v>1.5740000000000001</v>
          </cell>
          <cell r="E151">
            <v>1444.93</v>
          </cell>
          <cell r="F151">
            <v>1296</v>
          </cell>
          <cell r="G151">
            <v>2039.904</v>
          </cell>
          <cell r="H151">
            <v>1782</v>
          </cell>
          <cell r="I151">
            <v>2804.8679999999999</v>
          </cell>
          <cell r="J151">
            <v>54</v>
          </cell>
          <cell r="K151">
            <v>84.996000000000009</v>
          </cell>
          <cell r="M151">
            <v>0</v>
          </cell>
          <cell r="N151">
            <v>0</v>
          </cell>
          <cell r="O151">
            <v>0</v>
          </cell>
          <cell r="S151">
            <v>0</v>
          </cell>
          <cell r="T151">
            <v>486</v>
          </cell>
          <cell r="U151">
            <v>764.96199999999988</v>
          </cell>
          <cell r="V151">
            <v>486</v>
          </cell>
          <cell r="W151">
            <v>0</v>
          </cell>
          <cell r="X151">
            <v>764.96</v>
          </cell>
          <cell r="Y151" t="str">
            <v xml:space="preserve"> </v>
          </cell>
        </row>
        <row r="152">
          <cell r="A152" t="str">
            <v>2L2T-14290AB</v>
          </cell>
          <cell r="B152">
            <v>4</v>
          </cell>
          <cell r="D152">
            <v>84.842327999999995</v>
          </cell>
          <cell r="E152">
            <v>339.37</v>
          </cell>
          <cell r="F152">
            <v>0</v>
          </cell>
          <cell r="G152">
            <v>0</v>
          </cell>
          <cell r="I152">
            <v>0</v>
          </cell>
          <cell r="K152">
            <v>0</v>
          </cell>
          <cell r="L152">
            <v>4</v>
          </cell>
          <cell r="M152">
            <v>339.36931199999998</v>
          </cell>
          <cell r="N152">
            <v>0</v>
          </cell>
          <cell r="O152">
            <v>0</v>
          </cell>
          <cell r="S152">
            <v>0</v>
          </cell>
          <cell r="T152">
            <v>0</v>
          </cell>
          <cell r="U152">
            <v>6.8800000002511297E-4</v>
          </cell>
          <cell r="W152">
            <v>0</v>
          </cell>
          <cell r="X152" t="str">
            <v xml:space="preserve"> </v>
          </cell>
          <cell r="Y152" t="str">
            <v xml:space="preserve"> </v>
          </cell>
        </row>
        <row r="153">
          <cell r="A153" t="str">
            <v>2L2T-14290BB</v>
          </cell>
          <cell r="B153">
            <v>1</v>
          </cell>
          <cell r="D153">
            <v>80.729201000000003</v>
          </cell>
          <cell r="E153">
            <v>80.73</v>
          </cell>
          <cell r="F153">
            <v>0</v>
          </cell>
          <cell r="G153">
            <v>0</v>
          </cell>
          <cell r="I153">
            <v>0</v>
          </cell>
          <cell r="K153">
            <v>0</v>
          </cell>
          <cell r="L153">
            <v>1</v>
          </cell>
          <cell r="M153">
            <v>80.729201000000003</v>
          </cell>
          <cell r="N153">
            <v>0</v>
          </cell>
          <cell r="O153">
            <v>0</v>
          </cell>
          <cell r="S153">
            <v>0</v>
          </cell>
          <cell r="T153">
            <v>0</v>
          </cell>
          <cell r="U153">
            <v>7.9900000000066029E-4</v>
          </cell>
          <cell r="W153">
            <v>0</v>
          </cell>
          <cell r="X153" t="str">
            <v xml:space="preserve"> </v>
          </cell>
          <cell r="Y153" t="str">
            <v xml:space="preserve"> </v>
          </cell>
        </row>
        <row r="154">
          <cell r="A154" t="str">
            <v>2L2T-14290CC</v>
          </cell>
          <cell r="B154">
            <v>4</v>
          </cell>
          <cell r="D154">
            <v>88.263878000000005</v>
          </cell>
          <cell r="E154">
            <v>353.06</v>
          </cell>
          <cell r="F154">
            <v>0</v>
          </cell>
          <cell r="G154">
            <v>0</v>
          </cell>
          <cell r="I154">
            <v>0</v>
          </cell>
          <cell r="K154">
            <v>0</v>
          </cell>
          <cell r="L154">
            <v>4</v>
          </cell>
          <cell r="M154">
            <v>353.05551200000002</v>
          </cell>
          <cell r="N154">
            <v>0</v>
          </cell>
          <cell r="O154">
            <v>0</v>
          </cell>
          <cell r="S154">
            <v>0</v>
          </cell>
          <cell r="T154">
            <v>0</v>
          </cell>
          <cell r="U154">
            <v>4.4879999999807296E-3</v>
          </cell>
          <cell r="W154">
            <v>0</v>
          </cell>
          <cell r="X154" t="str">
            <v xml:space="preserve"> </v>
          </cell>
          <cell r="Y154" t="str">
            <v xml:space="preserve"> </v>
          </cell>
        </row>
        <row r="155">
          <cell r="A155" t="str">
            <v>2L2T-14290DC</v>
          </cell>
          <cell r="B155">
            <v>1</v>
          </cell>
          <cell r="D155">
            <v>84.023677000000006</v>
          </cell>
          <cell r="E155">
            <v>84.02</v>
          </cell>
          <cell r="F155">
            <v>0</v>
          </cell>
          <cell r="G155">
            <v>0</v>
          </cell>
          <cell r="I155">
            <v>0</v>
          </cell>
          <cell r="K155">
            <v>0</v>
          </cell>
          <cell r="L155">
            <v>1</v>
          </cell>
          <cell r="M155">
            <v>84.023677000000006</v>
          </cell>
          <cell r="N155">
            <v>0</v>
          </cell>
          <cell r="O155">
            <v>0</v>
          </cell>
          <cell r="S155">
            <v>0</v>
          </cell>
          <cell r="T155">
            <v>0</v>
          </cell>
          <cell r="U155">
            <v>-3.6770000000103664E-3</v>
          </cell>
          <cell r="W155">
            <v>0</v>
          </cell>
          <cell r="X155" t="str">
            <v xml:space="preserve"> </v>
          </cell>
          <cell r="Y155" t="str">
            <v xml:space="preserve"> </v>
          </cell>
        </row>
        <row r="156">
          <cell r="A156" t="str">
            <v>2L2T-14334LA</v>
          </cell>
          <cell r="B156">
            <v>1</v>
          </cell>
          <cell r="D156">
            <v>3.794645</v>
          </cell>
          <cell r="E156">
            <v>3.79</v>
          </cell>
          <cell r="F156">
            <v>0</v>
          </cell>
          <cell r="G156">
            <v>0</v>
          </cell>
          <cell r="I156">
            <v>0</v>
          </cell>
          <cell r="K156">
            <v>0</v>
          </cell>
          <cell r="L156">
            <v>1</v>
          </cell>
          <cell r="M156">
            <v>3.794645</v>
          </cell>
          <cell r="N156">
            <v>0</v>
          </cell>
          <cell r="O156">
            <v>0</v>
          </cell>
          <cell r="S156">
            <v>0</v>
          </cell>
          <cell r="T156">
            <v>0</v>
          </cell>
          <cell r="U156">
            <v>-4.6450000000000102E-3</v>
          </cell>
          <cell r="W156">
            <v>0</v>
          </cell>
          <cell r="X156" t="str">
            <v xml:space="preserve"> </v>
          </cell>
          <cell r="Y156" t="str">
            <v xml:space="preserve"> </v>
          </cell>
        </row>
        <row r="157">
          <cell r="A157" t="str">
            <v>2L2T-14334MA</v>
          </cell>
          <cell r="B157">
            <v>6</v>
          </cell>
          <cell r="D157">
            <v>5.0476749999999999</v>
          </cell>
          <cell r="E157">
            <v>30.29</v>
          </cell>
          <cell r="F157">
            <v>0</v>
          </cell>
          <cell r="G157">
            <v>0</v>
          </cell>
          <cell r="I157">
            <v>0</v>
          </cell>
          <cell r="K157">
            <v>0</v>
          </cell>
          <cell r="L157">
            <v>6</v>
          </cell>
          <cell r="M157">
            <v>30.286049999999999</v>
          </cell>
          <cell r="N157">
            <v>0</v>
          </cell>
          <cell r="O157">
            <v>0</v>
          </cell>
          <cell r="S157">
            <v>0</v>
          </cell>
          <cell r="T157">
            <v>0</v>
          </cell>
          <cell r="U157">
            <v>3.949999999999676E-3</v>
          </cell>
          <cell r="W157">
            <v>0</v>
          </cell>
          <cell r="X157" t="str">
            <v xml:space="preserve"> </v>
          </cell>
          <cell r="Y157" t="str">
            <v xml:space="preserve"> </v>
          </cell>
        </row>
        <row r="158">
          <cell r="A158" t="str">
            <v>2L2T-14401AAC</v>
          </cell>
          <cell r="B158">
            <v>0</v>
          </cell>
          <cell r="D158">
            <v>63.836579</v>
          </cell>
          <cell r="E158">
            <v>0</v>
          </cell>
          <cell r="F158">
            <v>0</v>
          </cell>
          <cell r="G158">
            <v>0</v>
          </cell>
          <cell r="I158">
            <v>0</v>
          </cell>
          <cell r="J158">
            <v>3</v>
          </cell>
          <cell r="K158">
            <v>191.509737</v>
          </cell>
          <cell r="L158">
            <v>3</v>
          </cell>
          <cell r="M158">
            <v>191.509737</v>
          </cell>
          <cell r="N158">
            <v>0</v>
          </cell>
          <cell r="O158">
            <v>0</v>
          </cell>
          <cell r="S158">
            <v>0</v>
          </cell>
          <cell r="T158">
            <v>0</v>
          </cell>
          <cell r="U158">
            <v>0</v>
          </cell>
          <cell r="W158">
            <v>0</v>
          </cell>
          <cell r="X158" t="str">
            <v xml:space="preserve"> </v>
          </cell>
          <cell r="Y158" t="str">
            <v xml:space="preserve"> </v>
          </cell>
        </row>
        <row r="159">
          <cell r="A159" t="str">
            <v>2L2T-14401ABC</v>
          </cell>
          <cell r="B159">
            <v>0</v>
          </cell>
          <cell r="D159">
            <v>66.713785999999999</v>
          </cell>
          <cell r="E159">
            <v>0</v>
          </cell>
          <cell r="F159">
            <v>0</v>
          </cell>
          <cell r="G159">
            <v>0</v>
          </cell>
          <cell r="I159">
            <v>0</v>
          </cell>
          <cell r="J159">
            <v>3</v>
          </cell>
          <cell r="K159">
            <v>200.141358</v>
          </cell>
          <cell r="L159">
            <v>3</v>
          </cell>
          <cell r="M159">
            <v>200.141358</v>
          </cell>
          <cell r="N159">
            <v>0</v>
          </cell>
          <cell r="O159">
            <v>0</v>
          </cell>
          <cell r="S159">
            <v>0</v>
          </cell>
          <cell r="T159">
            <v>0</v>
          </cell>
          <cell r="U159">
            <v>0</v>
          </cell>
          <cell r="W159">
            <v>0</v>
          </cell>
          <cell r="X159" t="str">
            <v xml:space="preserve"> </v>
          </cell>
          <cell r="Y159" t="str">
            <v xml:space="preserve"> </v>
          </cell>
        </row>
        <row r="160">
          <cell r="A160" t="str">
            <v>2L2T-14401AEC</v>
          </cell>
          <cell r="B160">
            <v>0</v>
          </cell>
          <cell r="D160">
            <v>66.700429999999997</v>
          </cell>
          <cell r="E160">
            <v>0</v>
          </cell>
          <cell r="F160">
            <v>0</v>
          </cell>
          <cell r="G160">
            <v>0</v>
          </cell>
          <cell r="I160">
            <v>0</v>
          </cell>
          <cell r="J160">
            <v>3</v>
          </cell>
          <cell r="K160">
            <v>200.10129000000001</v>
          </cell>
          <cell r="L160">
            <v>3</v>
          </cell>
          <cell r="M160">
            <v>200.10129000000001</v>
          </cell>
          <cell r="N160">
            <v>0</v>
          </cell>
          <cell r="O160">
            <v>0</v>
          </cell>
          <cell r="S160">
            <v>0</v>
          </cell>
          <cell r="T160">
            <v>0</v>
          </cell>
          <cell r="U160">
            <v>0</v>
          </cell>
          <cell r="W160">
            <v>0</v>
          </cell>
          <cell r="X160" t="str">
            <v xml:space="preserve"> </v>
          </cell>
          <cell r="Y160" t="str">
            <v xml:space="preserve"> </v>
          </cell>
        </row>
        <row r="161">
          <cell r="A161" t="str">
            <v>2L2T-14401AFC</v>
          </cell>
          <cell r="B161">
            <v>0</v>
          </cell>
          <cell r="D161">
            <v>70.164591999999999</v>
          </cell>
          <cell r="E161">
            <v>0</v>
          </cell>
          <cell r="F161">
            <v>0</v>
          </cell>
          <cell r="G161">
            <v>0</v>
          </cell>
          <cell r="I161">
            <v>0</v>
          </cell>
          <cell r="J161">
            <v>9</v>
          </cell>
          <cell r="K161">
            <v>631.48132799999996</v>
          </cell>
          <cell r="L161">
            <v>9</v>
          </cell>
          <cell r="M161">
            <v>631.48132799999996</v>
          </cell>
          <cell r="N161">
            <v>0</v>
          </cell>
          <cell r="O161">
            <v>0</v>
          </cell>
          <cell r="S161">
            <v>0</v>
          </cell>
          <cell r="T161">
            <v>0</v>
          </cell>
          <cell r="U161">
            <v>0</v>
          </cell>
          <cell r="W161">
            <v>0</v>
          </cell>
          <cell r="X161" t="str">
            <v xml:space="preserve"> </v>
          </cell>
          <cell r="Y161" t="str">
            <v xml:space="preserve"> </v>
          </cell>
        </row>
        <row r="162">
          <cell r="A162" t="str">
            <v>2L2T-14401AGD</v>
          </cell>
          <cell r="B162">
            <v>0</v>
          </cell>
          <cell r="D162">
            <v>62.906840000000003</v>
          </cell>
          <cell r="E162">
            <v>0</v>
          </cell>
          <cell r="F162">
            <v>0</v>
          </cell>
          <cell r="G162">
            <v>0</v>
          </cell>
          <cell r="I162">
            <v>0</v>
          </cell>
          <cell r="J162">
            <v>3</v>
          </cell>
          <cell r="K162">
            <v>188.72052000000002</v>
          </cell>
          <cell r="L162">
            <v>3</v>
          </cell>
          <cell r="M162">
            <v>188.72052000000002</v>
          </cell>
          <cell r="N162">
            <v>0</v>
          </cell>
          <cell r="O162">
            <v>0</v>
          </cell>
          <cell r="S162">
            <v>0</v>
          </cell>
          <cell r="T162">
            <v>0</v>
          </cell>
          <cell r="U162">
            <v>0</v>
          </cell>
          <cell r="W162">
            <v>0</v>
          </cell>
          <cell r="X162" t="str">
            <v xml:space="preserve"> </v>
          </cell>
          <cell r="Y162" t="str">
            <v xml:space="preserve"> </v>
          </cell>
        </row>
        <row r="163">
          <cell r="A163" t="str">
            <v>2L2T-14401AKD</v>
          </cell>
          <cell r="B163">
            <v>0</v>
          </cell>
          <cell r="D163">
            <v>71.976974999999996</v>
          </cell>
          <cell r="E163">
            <v>0</v>
          </cell>
          <cell r="F163">
            <v>3</v>
          </cell>
          <cell r="G163">
            <v>215.930925</v>
          </cell>
          <cell r="I163">
            <v>0</v>
          </cell>
          <cell r="K163">
            <v>0</v>
          </cell>
          <cell r="L163">
            <v>3</v>
          </cell>
          <cell r="M163">
            <v>215.930925</v>
          </cell>
          <cell r="N163">
            <v>0</v>
          </cell>
          <cell r="O163">
            <v>0</v>
          </cell>
          <cell r="S163">
            <v>0</v>
          </cell>
          <cell r="T163">
            <v>0</v>
          </cell>
          <cell r="U163">
            <v>0</v>
          </cell>
          <cell r="W163">
            <v>0</v>
          </cell>
          <cell r="X163" t="str">
            <v xml:space="preserve"> </v>
          </cell>
          <cell r="Y163" t="str">
            <v xml:space="preserve"> </v>
          </cell>
        </row>
        <row r="164">
          <cell r="A164" t="str">
            <v>2L2T-14401AND</v>
          </cell>
          <cell r="B164">
            <v>0</v>
          </cell>
          <cell r="D164">
            <v>72.510731000000007</v>
          </cell>
          <cell r="E164">
            <v>0</v>
          </cell>
          <cell r="F164">
            <v>0</v>
          </cell>
          <cell r="G164">
            <v>0</v>
          </cell>
          <cell r="I164">
            <v>0</v>
          </cell>
          <cell r="J164">
            <v>4</v>
          </cell>
          <cell r="K164">
            <v>290.04292400000003</v>
          </cell>
          <cell r="L164">
            <v>4</v>
          </cell>
          <cell r="M164">
            <v>290.04292400000003</v>
          </cell>
          <cell r="N164">
            <v>0</v>
          </cell>
          <cell r="O164">
            <v>0</v>
          </cell>
          <cell r="S164">
            <v>0</v>
          </cell>
          <cell r="T164">
            <v>0</v>
          </cell>
          <cell r="U164">
            <v>0</v>
          </cell>
          <cell r="W164">
            <v>0</v>
          </cell>
          <cell r="X164" t="str">
            <v xml:space="preserve"> </v>
          </cell>
          <cell r="Y164" t="str">
            <v xml:space="preserve"> </v>
          </cell>
        </row>
        <row r="165">
          <cell r="A165" t="str">
            <v>2L2T-14401APD</v>
          </cell>
          <cell r="B165">
            <v>0</v>
          </cell>
          <cell r="D165">
            <v>76.463479000000007</v>
          </cell>
          <cell r="E165">
            <v>0</v>
          </cell>
          <cell r="F165">
            <v>0</v>
          </cell>
          <cell r="G165">
            <v>0</v>
          </cell>
          <cell r="I165">
            <v>0</v>
          </cell>
          <cell r="J165">
            <v>6</v>
          </cell>
          <cell r="K165">
            <v>458.78087400000004</v>
          </cell>
          <cell r="L165">
            <v>6</v>
          </cell>
          <cell r="M165">
            <v>458.78087400000004</v>
          </cell>
          <cell r="N165">
            <v>0</v>
          </cell>
          <cell r="O165">
            <v>0</v>
          </cell>
          <cell r="S165">
            <v>0</v>
          </cell>
          <cell r="T165">
            <v>0</v>
          </cell>
          <cell r="U165">
            <v>0</v>
          </cell>
          <cell r="W165">
            <v>0</v>
          </cell>
          <cell r="X165" t="str">
            <v xml:space="preserve"> </v>
          </cell>
          <cell r="Y165" t="str">
            <v xml:space="preserve"> </v>
          </cell>
        </row>
        <row r="166">
          <cell r="A166" t="str">
            <v>2L2T-14405B1</v>
          </cell>
          <cell r="B166">
            <v>2</v>
          </cell>
          <cell r="D166">
            <v>1</v>
          </cell>
          <cell r="E166">
            <v>2</v>
          </cell>
          <cell r="F166">
            <v>0</v>
          </cell>
          <cell r="G166">
            <v>0</v>
          </cell>
          <cell r="I166">
            <v>0</v>
          </cell>
          <cell r="K166">
            <v>0</v>
          </cell>
          <cell r="M166">
            <v>0</v>
          </cell>
          <cell r="N166">
            <v>0</v>
          </cell>
          <cell r="O166">
            <v>0</v>
          </cell>
          <cell r="S166">
            <v>0</v>
          </cell>
          <cell r="T166">
            <v>2</v>
          </cell>
          <cell r="U166">
            <v>2</v>
          </cell>
          <cell r="V166">
            <v>2</v>
          </cell>
          <cell r="W166">
            <v>0</v>
          </cell>
          <cell r="X166">
            <v>2</v>
          </cell>
          <cell r="Y166" t="str">
            <v xml:space="preserve"> </v>
          </cell>
        </row>
        <row r="167">
          <cell r="A167" t="str">
            <v>2L2T-14405BC</v>
          </cell>
          <cell r="B167">
            <v>5</v>
          </cell>
          <cell r="D167">
            <v>8.2548469999999998</v>
          </cell>
          <cell r="E167">
            <v>41.27</v>
          </cell>
          <cell r="F167">
            <v>0</v>
          </cell>
          <cell r="G167">
            <v>0</v>
          </cell>
          <cell r="I167">
            <v>0</v>
          </cell>
          <cell r="K167">
            <v>0</v>
          </cell>
          <cell r="L167">
            <v>5</v>
          </cell>
          <cell r="M167">
            <v>41.274234999999997</v>
          </cell>
          <cell r="N167">
            <v>0</v>
          </cell>
          <cell r="O167">
            <v>0</v>
          </cell>
          <cell r="S167">
            <v>0</v>
          </cell>
          <cell r="T167">
            <v>0</v>
          </cell>
          <cell r="U167">
            <v>-4.2349999999942156E-3</v>
          </cell>
          <cell r="W167">
            <v>0</v>
          </cell>
          <cell r="X167" t="str">
            <v xml:space="preserve"> </v>
          </cell>
          <cell r="Y167" t="str">
            <v xml:space="preserve"> </v>
          </cell>
        </row>
        <row r="168">
          <cell r="A168" t="str">
            <v>2L2T-14405CC</v>
          </cell>
          <cell r="B168">
            <v>5</v>
          </cell>
          <cell r="D168">
            <v>14.109991000000001</v>
          </cell>
          <cell r="E168">
            <v>70.55</v>
          </cell>
          <cell r="F168">
            <v>0</v>
          </cell>
          <cell r="G168">
            <v>0</v>
          </cell>
          <cell r="I168">
            <v>0</v>
          </cell>
          <cell r="K168">
            <v>0</v>
          </cell>
          <cell r="L168">
            <v>5</v>
          </cell>
          <cell r="M168">
            <v>70.549955000000011</v>
          </cell>
          <cell r="N168">
            <v>0</v>
          </cell>
          <cell r="O168">
            <v>0</v>
          </cell>
          <cell r="S168">
            <v>0</v>
          </cell>
          <cell r="T168">
            <v>0</v>
          </cell>
          <cell r="U168">
            <v>4.4999999985861905E-5</v>
          </cell>
          <cell r="W168">
            <v>0</v>
          </cell>
          <cell r="X168" t="str">
            <v xml:space="preserve"> </v>
          </cell>
          <cell r="Y168" t="str">
            <v xml:space="preserve"> </v>
          </cell>
        </row>
        <row r="169">
          <cell r="A169" t="str">
            <v>2L2T-14A005AB</v>
          </cell>
          <cell r="B169">
            <v>4</v>
          </cell>
          <cell r="D169">
            <v>36.652921999999997</v>
          </cell>
          <cell r="E169">
            <v>146.61000000000001</v>
          </cell>
          <cell r="F169">
            <v>0</v>
          </cell>
          <cell r="G169">
            <v>0</v>
          </cell>
          <cell r="I169">
            <v>0</v>
          </cell>
          <cell r="K169">
            <v>0</v>
          </cell>
          <cell r="L169">
            <v>4</v>
          </cell>
          <cell r="M169">
            <v>146.61168799999999</v>
          </cell>
          <cell r="N169">
            <v>0</v>
          </cell>
          <cell r="O169">
            <v>0</v>
          </cell>
          <cell r="S169">
            <v>0</v>
          </cell>
          <cell r="T169">
            <v>0</v>
          </cell>
          <cell r="U169">
            <v>-1.6879999999730444E-3</v>
          </cell>
          <cell r="W169">
            <v>0</v>
          </cell>
          <cell r="X169" t="str">
            <v xml:space="preserve"> </v>
          </cell>
          <cell r="Y169" t="str">
            <v xml:space="preserve"> </v>
          </cell>
        </row>
        <row r="170">
          <cell r="A170" t="str">
            <v>2L2T-14A005CC</v>
          </cell>
          <cell r="B170">
            <v>1</v>
          </cell>
          <cell r="D170">
            <v>38.285319000000001</v>
          </cell>
          <cell r="E170">
            <v>38.29</v>
          </cell>
          <cell r="F170">
            <v>0</v>
          </cell>
          <cell r="G170">
            <v>0</v>
          </cell>
          <cell r="I170">
            <v>0</v>
          </cell>
          <cell r="K170">
            <v>0</v>
          </cell>
          <cell r="L170">
            <v>1</v>
          </cell>
          <cell r="M170">
            <v>38.285319000000001</v>
          </cell>
          <cell r="N170">
            <v>0</v>
          </cell>
          <cell r="O170">
            <v>0</v>
          </cell>
          <cell r="S170">
            <v>0</v>
          </cell>
          <cell r="T170">
            <v>0</v>
          </cell>
          <cell r="U170">
            <v>4.6809999999979368E-3</v>
          </cell>
          <cell r="W170">
            <v>0</v>
          </cell>
          <cell r="X170" t="str">
            <v xml:space="preserve"> </v>
          </cell>
          <cell r="Y170" t="str">
            <v xml:space="preserve"> </v>
          </cell>
        </row>
        <row r="171">
          <cell r="A171" t="str">
            <v>2L2T-14A005EC</v>
          </cell>
          <cell r="B171">
            <v>4</v>
          </cell>
          <cell r="D171">
            <v>42.354650999999997</v>
          </cell>
          <cell r="E171">
            <v>169.42</v>
          </cell>
          <cell r="F171">
            <v>0</v>
          </cell>
          <cell r="G171">
            <v>0</v>
          </cell>
          <cell r="I171">
            <v>0</v>
          </cell>
          <cell r="K171">
            <v>0</v>
          </cell>
          <cell r="L171">
            <v>4</v>
          </cell>
          <cell r="M171">
            <v>169.41860399999999</v>
          </cell>
          <cell r="N171">
            <v>0</v>
          </cell>
          <cell r="O171">
            <v>0</v>
          </cell>
          <cell r="S171">
            <v>0</v>
          </cell>
          <cell r="T171">
            <v>0</v>
          </cell>
          <cell r="U171">
            <v>1.3959999999997308E-3</v>
          </cell>
          <cell r="W171">
            <v>0</v>
          </cell>
          <cell r="X171" t="str">
            <v xml:space="preserve"> </v>
          </cell>
          <cell r="Y171" t="str">
            <v xml:space="preserve"> </v>
          </cell>
        </row>
        <row r="172">
          <cell r="A172" t="str">
            <v>2L2T-14A584AA</v>
          </cell>
          <cell r="B172">
            <v>5</v>
          </cell>
          <cell r="D172">
            <v>5.485519</v>
          </cell>
          <cell r="E172">
            <v>27.43</v>
          </cell>
          <cell r="F172">
            <v>0</v>
          </cell>
          <cell r="G172">
            <v>0</v>
          </cell>
          <cell r="I172">
            <v>0</v>
          </cell>
          <cell r="K172">
            <v>0</v>
          </cell>
          <cell r="L172">
            <v>5</v>
          </cell>
          <cell r="M172">
            <v>27.427595</v>
          </cell>
          <cell r="N172">
            <v>0</v>
          </cell>
          <cell r="O172">
            <v>0</v>
          </cell>
          <cell r="S172">
            <v>0</v>
          </cell>
          <cell r="T172">
            <v>0</v>
          </cell>
          <cell r="U172">
            <v>2.4049999999995464E-3</v>
          </cell>
          <cell r="W172">
            <v>0</v>
          </cell>
          <cell r="X172" t="str">
            <v xml:space="preserve"> </v>
          </cell>
          <cell r="Y172" t="str">
            <v xml:space="preserve"> </v>
          </cell>
        </row>
        <row r="173">
          <cell r="A173" t="str">
            <v>2L2T-17A413BA</v>
          </cell>
          <cell r="B173">
            <v>0</v>
          </cell>
          <cell r="D173">
            <v>4.84612</v>
          </cell>
          <cell r="E173">
            <v>0</v>
          </cell>
          <cell r="F173">
            <v>10</v>
          </cell>
          <cell r="G173">
            <v>48.461199999999998</v>
          </cell>
          <cell r="I173">
            <v>0</v>
          </cell>
          <cell r="K173">
            <v>0</v>
          </cell>
          <cell r="M173">
            <v>0</v>
          </cell>
          <cell r="N173">
            <v>0</v>
          </cell>
          <cell r="O173">
            <v>0</v>
          </cell>
          <cell r="S173">
            <v>0</v>
          </cell>
          <cell r="T173">
            <v>10</v>
          </cell>
          <cell r="U173">
            <v>48.461199999999998</v>
          </cell>
          <cell r="W173">
            <v>-10</v>
          </cell>
          <cell r="X173" t="str">
            <v xml:space="preserve"> </v>
          </cell>
          <cell r="Y173">
            <v>-48.46</v>
          </cell>
        </row>
        <row r="174">
          <cell r="A174" t="str">
            <v>2L5T-14A655A1</v>
          </cell>
          <cell r="B174">
            <v>0</v>
          </cell>
          <cell r="D174">
            <v>10.000002</v>
          </cell>
          <cell r="E174">
            <v>0</v>
          </cell>
          <cell r="F174">
            <v>30</v>
          </cell>
          <cell r="G174">
            <v>300.00006000000002</v>
          </cell>
          <cell r="I174">
            <v>0</v>
          </cell>
          <cell r="K174">
            <v>0</v>
          </cell>
          <cell r="M174">
            <v>0</v>
          </cell>
          <cell r="N174">
            <v>0</v>
          </cell>
          <cell r="O174">
            <v>0</v>
          </cell>
          <cell r="S174">
            <v>0</v>
          </cell>
          <cell r="T174">
            <v>30</v>
          </cell>
          <cell r="U174">
            <v>300.00006000000002</v>
          </cell>
          <cell r="W174">
            <v>-30</v>
          </cell>
          <cell r="X174" t="str">
            <v xml:space="preserve"> </v>
          </cell>
          <cell r="Y174">
            <v>-300</v>
          </cell>
        </row>
        <row r="175">
          <cell r="A175" t="str">
            <v>2L5T-14A655B1</v>
          </cell>
          <cell r="B175">
            <v>0</v>
          </cell>
          <cell r="D175">
            <v>3.5000010000000001</v>
          </cell>
          <cell r="E175">
            <v>0</v>
          </cell>
          <cell r="F175">
            <v>8</v>
          </cell>
          <cell r="G175">
            <v>28.000008000000001</v>
          </cell>
          <cell r="I175">
            <v>0</v>
          </cell>
          <cell r="K175">
            <v>0</v>
          </cell>
          <cell r="M175">
            <v>0</v>
          </cell>
          <cell r="N175">
            <v>0</v>
          </cell>
          <cell r="O175">
            <v>0</v>
          </cell>
          <cell r="S175">
            <v>0</v>
          </cell>
          <cell r="T175">
            <v>8</v>
          </cell>
          <cell r="U175">
            <v>28.000008000000001</v>
          </cell>
          <cell r="W175">
            <v>-8</v>
          </cell>
          <cell r="X175" t="str">
            <v xml:space="preserve"> </v>
          </cell>
          <cell r="Y175">
            <v>-28</v>
          </cell>
        </row>
        <row r="176">
          <cell r="A176" t="str">
            <v>2M2E-9H589AB</v>
          </cell>
          <cell r="B176">
            <v>0</v>
          </cell>
          <cell r="D176">
            <v>152.00000900000001</v>
          </cell>
          <cell r="E176">
            <v>0</v>
          </cell>
          <cell r="F176">
            <v>12</v>
          </cell>
          <cell r="G176">
            <v>1824.0001080000002</v>
          </cell>
          <cell r="I176">
            <v>0</v>
          </cell>
          <cell r="J176">
            <v>10</v>
          </cell>
          <cell r="K176">
            <v>1520.00009</v>
          </cell>
          <cell r="L176">
            <v>22</v>
          </cell>
          <cell r="M176">
            <v>3344.0001980000002</v>
          </cell>
          <cell r="N176">
            <v>0</v>
          </cell>
          <cell r="O176">
            <v>0</v>
          </cell>
          <cell r="S176">
            <v>0</v>
          </cell>
          <cell r="T176">
            <v>0</v>
          </cell>
          <cell r="U176">
            <v>0</v>
          </cell>
          <cell r="W176">
            <v>0</v>
          </cell>
          <cell r="X176" t="str">
            <v xml:space="preserve"> </v>
          </cell>
          <cell r="Y176" t="str">
            <v xml:space="preserve"> </v>
          </cell>
        </row>
        <row r="177">
          <cell r="A177" t="str">
            <v>2M5T-9H589GAA</v>
          </cell>
          <cell r="B177">
            <v>0</v>
          </cell>
          <cell r="D177">
            <v>10.170918</v>
          </cell>
          <cell r="E177">
            <v>0</v>
          </cell>
          <cell r="F177">
            <v>45</v>
          </cell>
          <cell r="G177">
            <v>457.69131000000004</v>
          </cell>
          <cell r="I177">
            <v>0</v>
          </cell>
          <cell r="J177">
            <v>76</v>
          </cell>
          <cell r="K177">
            <v>772.98976800000003</v>
          </cell>
          <cell r="L177">
            <v>90</v>
          </cell>
          <cell r="M177">
            <v>915.38262000000009</v>
          </cell>
          <cell r="N177">
            <v>2</v>
          </cell>
          <cell r="O177">
            <v>20.341836000000001</v>
          </cell>
          <cell r="S177">
            <v>0</v>
          </cell>
          <cell r="T177">
            <v>29</v>
          </cell>
          <cell r="U177">
            <v>335.64029399999998</v>
          </cell>
          <cell r="V177">
            <v>31</v>
          </cell>
          <cell r="W177">
            <v>2</v>
          </cell>
          <cell r="X177">
            <v>315.3</v>
          </cell>
          <cell r="Y177">
            <v>20.34</v>
          </cell>
        </row>
        <row r="178">
          <cell r="B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</row>
        <row r="179">
          <cell r="A179" t="str">
            <v>3L2T-12A522B3</v>
          </cell>
          <cell r="B179">
            <v>0</v>
          </cell>
          <cell r="D179">
            <v>454.000001</v>
          </cell>
          <cell r="E179">
            <v>0</v>
          </cell>
          <cell r="F179">
            <v>34</v>
          </cell>
          <cell r="G179">
            <v>15436.000034000001</v>
          </cell>
          <cell r="I179">
            <v>0</v>
          </cell>
          <cell r="K179">
            <v>0</v>
          </cell>
          <cell r="L179">
            <v>34</v>
          </cell>
          <cell r="M179">
            <v>15436.000034000001</v>
          </cell>
          <cell r="N179">
            <v>0</v>
          </cell>
          <cell r="O179">
            <v>0</v>
          </cell>
          <cell r="S179">
            <v>0</v>
          </cell>
          <cell r="T179">
            <v>0</v>
          </cell>
          <cell r="U179">
            <v>0</v>
          </cell>
          <cell r="W179">
            <v>0</v>
          </cell>
          <cell r="X179" t="str">
            <v xml:space="preserve"> </v>
          </cell>
          <cell r="Y179" t="str">
            <v xml:space="preserve"> </v>
          </cell>
        </row>
        <row r="180">
          <cell r="A180" t="str">
            <v>3L2T-14334E1</v>
          </cell>
          <cell r="B180">
            <v>5</v>
          </cell>
          <cell r="D180">
            <v>1</v>
          </cell>
          <cell r="E180">
            <v>5</v>
          </cell>
          <cell r="F180">
            <v>0</v>
          </cell>
          <cell r="G180">
            <v>0</v>
          </cell>
          <cell r="I180">
            <v>0</v>
          </cell>
          <cell r="K180">
            <v>0</v>
          </cell>
          <cell r="M180">
            <v>0</v>
          </cell>
          <cell r="N180">
            <v>0</v>
          </cell>
          <cell r="O180">
            <v>0</v>
          </cell>
          <cell r="S180">
            <v>0</v>
          </cell>
          <cell r="T180">
            <v>5</v>
          </cell>
          <cell r="U180">
            <v>5</v>
          </cell>
          <cell r="V180">
            <v>5</v>
          </cell>
          <cell r="W180">
            <v>0</v>
          </cell>
          <cell r="X180">
            <v>5</v>
          </cell>
          <cell r="Y180" t="str">
            <v xml:space="preserve"> </v>
          </cell>
        </row>
        <row r="181">
          <cell r="A181" t="str">
            <v>3L2T-14A005AA</v>
          </cell>
          <cell r="B181">
            <v>0</v>
          </cell>
          <cell r="D181">
            <v>507.00000199999999</v>
          </cell>
          <cell r="E181">
            <v>0</v>
          </cell>
          <cell r="F181">
            <v>0</v>
          </cell>
          <cell r="G181">
            <v>0</v>
          </cell>
          <cell r="I181">
            <v>0</v>
          </cell>
          <cell r="K181">
            <v>0</v>
          </cell>
          <cell r="M181">
            <v>0</v>
          </cell>
          <cell r="N181">
            <v>0</v>
          </cell>
          <cell r="O181">
            <v>0</v>
          </cell>
          <cell r="S181">
            <v>0</v>
          </cell>
          <cell r="T181">
            <v>0</v>
          </cell>
          <cell r="U181">
            <v>0</v>
          </cell>
          <cell r="W181">
            <v>0</v>
          </cell>
          <cell r="X181" t="str">
            <v xml:space="preserve"> </v>
          </cell>
          <cell r="Y181" t="str">
            <v xml:space="preserve"> </v>
          </cell>
        </row>
        <row r="182">
          <cell r="A182" t="str">
            <v>3L2T-14A005BA</v>
          </cell>
          <cell r="B182">
            <v>0</v>
          </cell>
          <cell r="D182">
            <v>534</v>
          </cell>
          <cell r="E182">
            <v>0</v>
          </cell>
          <cell r="F182">
            <v>0</v>
          </cell>
          <cell r="G182">
            <v>0</v>
          </cell>
          <cell r="I182">
            <v>0</v>
          </cell>
          <cell r="K182">
            <v>0</v>
          </cell>
          <cell r="M182">
            <v>0</v>
          </cell>
          <cell r="N182">
            <v>0</v>
          </cell>
          <cell r="O182">
            <v>0</v>
          </cell>
          <cell r="S182">
            <v>0</v>
          </cell>
          <cell r="T182">
            <v>0</v>
          </cell>
          <cell r="U182">
            <v>0</v>
          </cell>
          <cell r="W182">
            <v>0</v>
          </cell>
          <cell r="X182" t="str">
            <v xml:space="preserve"> </v>
          </cell>
          <cell r="Y182" t="str">
            <v xml:space="preserve"> </v>
          </cell>
        </row>
        <row r="183">
          <cell r="A183" t="str">
            <v>3L2T-14A005DA</v>
          </cell>
          <cell r="B183">
            <v>0</v>
          </cell>
          <cell r="D183">
            <v>627.00000699999998</v>
          </cell>
          <cell r="E183">
            <v>0</v>
          </cell>
          <cell r="F183">
            <v>0</v>
          </cell>
          <cell r="G183">
            <v>0</v>
          </cell>
          <cell r="I183">
            <v>0</v>
          </cell>
          <cell r="K183">
            <v>0</v>
          </cell>
          <cell r="M183">
            <v>0</v>
          </cell>
          <cell r="N183">
            <v>0</v>
          </cell>
          <cell r="O183">
            <v>0</v>
          </cell>
          <cell r="S183">
            <v>0</v>
          </cell>
          <cell r="T183">
            <v>0</v>
          </cell>
          <cell r="U183">
            <v>0</v>
          </cell>
          <cell r="W183">
            <v>0</v>
          </cell>
          <cell r="X183" t="str">
            <v xml:space="preserve"> </v>
          </cell>
          <cell r="Y183" t="str">
            <v xml:space="preserve"> </v>
          </cell>
        </row>
        <row r="184">
          <cell r="A184" t="str">
            <v>3L2T-14A005EA</v>
          </cell>
          <cell r="B184">
            <v>0</v>
          </cell>
          <cell r="D184">
            <v>500.00000799999998</v>
          </cell>
          <cell r="E184">
            <v>0</v>
          </cell>
          <cell r="F184">
            <v>0</v>
          </cell>
          <cell r="G184">
            <v>0</v>
          </cell>
          <cell r="I184">
            <v>0</v>
          </cell>
          <cell r="K184">
            <v>0</v>
          </cell>
          <cell r="M184">
            <v>0</v>
          </cell>
          <cell r="N184">
            <v>0</v>
          </cell>
          <cell r="O184">
            <v>0</v>
          </cell>
          <cell r="S184">
            <v>0</v>
          </cell>
          <cell r="T184">
            <v>0</v>
          </cell>
          <cell r="U184">
            <v>0</v>
          </cell>
          <cell r="W184">
            <v>0</v>
          </cell>
          <cell r="X184" t="str">
            <v xml:space="preserve"> </v>
          </cell>
          <cell r="Y184" t="str">
            <v xml:space="preserve"> </v>
          </cell>
        </row>
        <row r="185">
          <cell r="A185" t="str">
            <v>3L2T-14A488D1</v>
          </cell>
          <cell r="B185">
            <v>9</v>
          </cell>
          <cell r="D185">
            <v>1</v>
          </cell>
          <cell r="E185">
            <v>9</v>
          </cell>
          <cell r="F185">
            <v>0</v>
          </cell>
          <cell r="G185">
            <v>0</v>
          </cell>
          <cell r="I185">
            <v>0</v>
          </cell>
          <cell r="K185">
            <v>0</v>
          </cell>
          <cell r="M185">
            <v>0</v>
          </cell>
          <cell r="N185">
            <v>0</v>
          </cell>
          <cell r="O185">
            <v>0</v>
          </cell>
          <cell r="S185">
            <v>0</v>
          </cell>
          <cell r="T185">
            <v>9</v>
          </cell>
          <cell r="U185">
            <v>9</v>
          </cell>
          <cell r="V185">
            <v>9</v>
          </cell>
          <cell r="W185">
            <v>0</v>
          </cell>
          <cell r="X185">
            <v>9</v>
          </cell>
          <cell r="Y185" t="str">
            <v xml:space="preserve"> </v>
          </cell>
        </row>
        <row r="186">
          <cell r="A186" t="str">
            <v>3L2T-14A699AA</v>
          </cell>
          <cell r="B186">
            <v>0</v>
          </cell>
          <cell r="D186">
            <v>10.000002</v>
          </cell>
          <cell r="E186">
            <v>0</v>
          </cell>
          <cell r="F186">
            <v>25</v>
          </cell>
          <cell r="G186">
            <v>250.00005000000002</v>
          </cell>
          <cell r="I186">
            <v>0</v>
          </cell>
          <cell r="K186">
            <v>0</v>
          </cell>
          <cell r="M186">
            <v>0</v>
          </cell>
          <cell r="N186">
            <v>0</v>
          </cell>
          <cell r="O186">
            <v>0</v>
          </cell>
          <cell r="S186">
            <v>0</v>
          </cell>
          <cell r="T186">
            <v>25</v>
          </cell>
          <cell r="U186">
            <v>250.00005000000002</v>
          </cell>
          <cell r="W186">
            <v>-25</v>
          </cell>
          <cell r="X186" t="str">
            <v xml:space="preserve"> </v>
          </cell>
          <cell r="Y186">
            <v>-250</v>
          </cell>
        </row>
        <row r="187">
          <cell r="A187" t="str">
            <v>3L2T-14C719AA</v>
          </cell>
          <cell r="B187">
            <v>0</v>
          </cell>
          <cell r="D187">
            <v>41.000008000000001</v>
          </cell>
          <cell r="E187">
            <v>0</v>
          </cell>
          <cell r="F187">
            <v>20</v>
          </cell>
          <cell r="G187">
            <v>820.00016000000005</v>
          </cell>
          <cell r="I187">
            <v>0</v>
          </cell>
          <cell r="K187">
            <v>0</v>
          </cell>
          <cell r="M187">
            <v>0</v>
          </cell>
          <cell r="N187">
            <v>0</v>
          </cell>
          <cell r="O187">
            <v>0</v>
          </cell>
          <cell r="S187">
            <v>0</v>
          </cell>
          <cell r="T187">
            <v>20</v>
          </cell>
          <cell r="U187">
            <v>820.00016000000005</v>
          </cell>
          <cell r="W187">
            <v>-20</v>
          </cell>
          <cell r="X187" t="str">
            <v xml:space="preserve"> </v>
          </cell>
          <cell r="Y187">
            <v>-820</v>
          </cell>
        </row>
        <row r="188">
          <cell r="A188" t="str">
            <v>3L2T-14C719BA</v>
          </cell>
          <cell r="B188">
            <v>0</v>
          </cell>
          <cell r="D188">
            <v>81.000001999999995</v>
          </cell>
          <cell r="E188">
            <v>0</v>
          </cell>
          <cell r="F188">
            <v>20</v>
          </cell>
          <cell r="G188">
            <v>1620.0000399999999</v>
          </cell>
          <cell r="I188">
            <v>0</v>
          </cell>
          <cell r="K188">
            <v>0</v>
          </cell>
          <cell r="M188">
            <v>0</v>
          </cell>
          <cell r="N188">
            <v>0</v>
          </cell>
          <cell r="O188">
            <v>0</v>
          </cell>
          <cell r="S188">
            <v>0</v>
          </cell>
          <cell r="T188">
            <v>20</v>
          </cell>
          <cell r="U188">
            <v>1620.0000399999999</v>
          </cell>
          <cell r="W188">
            <v>-20</v>
          </cell>
          <cell r="X188" t="str">
            <v xml:space="preserve"> </v>
          </cell>
          <cell r="Y188">
            <v>-1620</v>
          </cell>
        </row>
        <row r="189">
          <cell r="A189" t="str">
            <v>3L2T-7A786AA</v>
          </cell>
          <cell r="B189">
            <v>0</v>
          </cell>
          <cell r="D189">
            <v>25.000005000000002</v>
          </cell>
          <cell r="E189">
            <v>0</v>
          </cell>
          <cell r="F189">
            <v>0</v>
          </cell>
          <cell r="G189">
            <v>0</v>
          </cell>
          <cell r="I189">
            <v>0</v>
          </cell>
          <cell r="K189">
            <v>0</v>
          </cell>
          <cell r="M189">
            <v>0</v>
          </cell>
          <cell r="N189">
            <v>0</v>
          </cell>
          <cell r="O189">
            <v>0</v>
          </cell>
          <cell r="S189">
            <v>0</v>
          </cell>
          <cell r="T189">
            <v>0</v>
          </cell>
          <cell r="U189">
            <v>0</v>
          </cell>
          <cell r="W189">
            <v>0</v>
          </cell>
          <cell r="X189" t="str">
            <v xml:space="preserve"> </v>
          </cell>
          <cell r="Y189" t="str">
            <v xml:space="preserve"> </v>
          </cell>
        </row>
        <row r="190">
          <cell r="A190" t="str">
            <v>3L8T-9H589A0</v>
          </cell>
          <cell r="B190">
            <v>0</v>
          </cell>
          <cell r="D190">
            <v>162.000001</v>
          </cell>
          <cell r="E190">
            <v>0</v>
          </cell>
          <cell r="F190">
            <v>5</v>
          </cell>
          <cell r="G190">
            <v>810.00000499999999</v>
          </cell>
          <cell r="H190">
            <v>5</v>
          </cell>
          <cell r="I190">
            <v>810.00000499999999</v>
          </cell>
          <cell r="K190">
            <v>0</v>
          </cell>
          <cell r="M190">
            <v>0</v>
          </cell>
          <cell r="N190">
            <v>0</v>
          </cell>
          <cell r="O190">
            <v>0</v>
          </cell>
          <cell r="S190">
            <v>0</v>
          </cell>
          <cell r="T190">
            <v>0</v>
          </cell>
          <cell r="U190">
            <v>0</v>
          </cell>
          <cell r="W190">
            <v>0</v>
          </cell>
          <cell r="X190" t="str">
            <v xml:space="preserve"> </v>
          </cell>
          <cell r="Y190" t="str">
            <v xml:space="preserve"> </v>
          </cell>
        </row>
        <row r="191">
          <cell r="A191" t="str">
            <v>3L8T-9H589C0</v>
          </cell>
          <cell r="B191">
            <v>0</v>
          </cell>
          <cell r="D191">
            <v>36.000006999999997</v>
          </cell>
          <cell r="E191">
            <v>0</v>
          </cell>
          <cell r="F191">
            <v>0</v>
          </cell>
          <cell r="G191">
            <v>0</v>
          </cell>
          <cell r="I191">
            <v>0</v>
          </cell>
          <cell r="K191">
            <v>0</v>
          </cell>
          <cell r="M191">
            <v>0</v>
          </cell>
          <cell r="N191">
            <v>0</v>
          </cell>
          <cell r="O191">
            <v>0</v>
          </cell>
          <cell r="S191">
            <v>0</v>
          </cell>
          <cell r="T191">
            <v>0</v>
          </cell>
          <cell r="U191">
            <v>0</v>
          </cell>
          <cell r="W191">
            <v>0</v>
          </cell>
          <cell r="X191" t="str">
            <v xml:space="preserve"> </v>
          </cell>
          <cell r="Y191" t="str">
            <v xml:space="preserve"> </v>
          </cell>
        </row>
        <row r="192">
          <cell r="A192" t="str">
            <v>3M64-9H589AA1</v>
          </cell>
          <cell r="B192">
            <v>0</v>
          </cell>
          <cell r="D192">
            <v>73</v>
          </cell>
          <cell r="E192">
            <v>0</v>
          </cell>
          <cell r="F192">
            <v>0</v>
          </cell>
          <cell r="G192">
            <v>0</v>
          </cell>
          <cell r="H192">
            <v>7</v>
          </cell>
          <cell r="I192">
            <v>511</v>
          </cell>
          <cell r="J192">
            <v>7</v>
          </cell>
          <cell r="K192">
            <v>511</v>
          </cell>
          <cell r="M192">
            <v>0</v>
          </cell>
          <cell r="N192">
            <v>0</v>
          </cell>
          <cell r="O192">
            <v>0</v>
          </cell>
          <cell r="S192">
            <v>0</v>
          </cell>
          <cell r="T192">
            <v>0</v>
          </cell>
          <cell r="U192">
            <v>0</v>
          </cell>
          <cell r="W192">
            <v>0</v>
          </cell>
          <cell r="X192" t="str">
            <v xml:space="preserve"> </v>
          </cell>
          <cell r="Y192" t="str">
            <v xml:space="preserve"> </v>
          </cell>
        </row>
        <row r="193">
          <cell r="A193" t="str">
            <v>5L8T-9H589A1</v>
          </cell>
          <cell r="B193">
            <v>0</v>
          </cell>
          <cell r="D193">
            <v>75</v>
          </cell>
          <cell r="E193">
            <v>0</v>
          </cell>
          <cell r="F193">
            <v>1</v>
          </cell>
          <cell r="G193">
            <v>75</v>
          </cell>
          <cell r="I193">
            <v>0</v>
          </cell>
          <cell r="K193">
            <v>0</v>
          </cell>
          <cell r="M193">
            <v>0</v>
          </cell>
          <cell r="N193">
            <v>0</v>
          </cell>
          <cell r="O193">
            <v>0</v>
          </cell>
          <cell r="S193">
            <v>0</v>
          </cell>
          <cell r="T193">
            <v>1</v>
          </cell>
          <cell r="U193">
            <v>75</v>
          </cell>
          <cell r="W193">
            <v>-1</v>
          </cell>
          <cell r="X193" t="str">
            <v xml:space="preserve"> </v>
          </cell>
          <cell r="Y193">
            <v>-75</v>
          </cell>
        </row>
        <row r="194">
          <cell r="A194" t="str">
            <v>5L8T-9H589A1A</v>
          </cell>
          <cell r="B194">
            <v>0</v>
          </cell>
          <cell r="D194">
            <v>76.000000999999997</v>
          </cell>
          <cell r="E194">
            <v>0</v>
          </cell>
          <cell r="F194">
            <v>0</v>
          </cell>
          <cell r="G194">
            <v>0</v>
          </cell>
          <cell r="H194">
            <v>40</v>
          </cell>
          <cell r="I194">
            <v>3040.0000399999999</v>
          </cell>
          <cell r="J194">
            <v>40</v>
          </cell>
          <cell r="K194">
            <v>3040.0000399999999</v>
          </cell>
          <cell r="M194">
            <v>0</v>
          </cell>
          <cell r="N194">
            <v>0</v>
          </cell>
          <cell r="O194">
            <v>0</v>
          </cell>
          <cell r="S194">
            <v>0</v>
          </cell>
          <cell r="T194">
            <v>0</v>
          </cell>
          <cell r="U194">
            <v>0</v>
          </cell>
          <cell r="W194">
            <v>0</v>
          </cell>
          <cell r="X194" t="str">
            <v xml:space="preserve"> </v>
          </cell>
          <cell r="Y194" t="str">
            <v xml:space="preserve"> </v>
          </cell>
        </row>
        <row r="195">
          <cell r="A195" t="str">
            <v>AP3L2T-12A522B2</v>
          </cell>
          <cell r="B195">
            <v>0</v>
          </cell>
          <cell r="D195">
            <v>445.00001600000002</v>
          </cell>
          <cell r="E195">
            <v>0</v>
          </cell>
          <cell r="F195">
            <v>0</v>
          </cell>
          <cell r="G195">
            <v>0</v>
          </cell>
          <cell r="I195">
            <v>0</v>
          </cell>
          <cell r="K195">
            <v>0</v>
          </cell>
          <cell r="M195">
            <v>0</v>
          </cell>
          <cell r="N195">
            <v>0</v>
          </cell>
          <cell r="O195">
            <v>0</v>
          </cell>
          <cell r="S195">
            <v>0</v>
          </cell>
          <cell r="T195">
            <v>0</v>
          </cell>
          <cell r="U195">
            <v>0</v>
          </cell>
          <cell r="W195">
            <v>0</v>
          </cell>
          <cell r="X195" t="str">
            <v xml:space="preserve"> </v>
          </cell>
          <cell r="Y195" t="str">
            <v xml:space="preserve"> </v>
          </cell>
        </row>
        <row r="196">
          <cell r="A196" t="str">
            <v>F87B-14A320CC</v>
          </cell>
          <cell r="B196">
            <v>5520</v>
          </cell>
          <cell r="D196">
            <v>2.0336029999999998</v>
          </cell>
          <cell r="E196">
            <v>11225.49</v>
          </cell>
          <cell r="F196">
            <v>6420</v>
          </cell>
          <cell r="G196">
            <v>13055.731259999999</v>
          </cell>
          <cell r="I196">
            <v>0</v>
          </cell>
          <cell r="K196">
            <v>0</v>
          </cell>
          <cell r="M196">
            <v>0</v>
          </cell>
          <cell r="N196">
            <v>0</v>
          </cell>
          <cell r="O196">
            <v>0</v>
          </cell>
          <cell r="S196">
            <v>0</v>
          </cell>
          <cell r="T196">
            <v>11940</v>
          </cell>
          <cell r="U196">
            <v>24281.221259999998</v>
          </cell>
          <cell r="V196">
            <v>7260</v>
          </cell>
          <cell r="W196">
            <v>-4680</v>
          </cell>
          <cell r="X196">
            <v>14763.96</v>
          </cell>
          <cell r="Y196">
            <v>-9517.26</v>
          </cell>
        </row>
        <row r="197">
          <cell r="A197" t="str">
            <v>P2L2T-14405BC</v>
          </cell>
          <cell r="B197">
            <v>0</v>
          </cell>
          <cell r="D197">
            <v>56</v>
          </cell>
          <cell r="E197">
            <v>0</v>
          </cell>
          <cell r="F197">
            <v>0</v>
          </cell>
          <cell r="G197">
            <v>0</v>
          </cell>
          <cell r="I197">
            <v>0</v>
          </cell>
          <cell r="K197">
            <v>0</v>
          </cell>
          <cell r="M197">
            <v>0</v>
          </cell>
          <cell r="N197">
            <v>0</v>
          </cell>
          <cell r="O197">
            <v>0</v>
          </cell>
          <cell r="S197">
            <v>0</v>
          </cell>
          <cell r="T197">
            <v>0</v>
          </cell>
          <cell r="U197">
            <v>0</v>
          </cell>
          <cell r="W197">
            <v>0</v>
          </cell>
          <cell r="X197" t="str">
            <v xml:space="preserve"> </v>
          </cell>
          <cell r="Y197" t="str">
            <v xml:space="preserve"> </v>
          </cell>
        </row>
        <row r="198">
          <cell r="A198" t="str">
            <v>P2L2T-14405CC</v>
          </cell>
          <cell r="B198">
            <v>0</v>
          </cell>
          <cell r="D198">
            <v>104.00000199999999</v>
          </cell>
          <cell r="E198">
            <v>0</v>
          </cell>
          <cell r="F198">
            <v>0</v>
          </cell>
          <cell r="G198">
            <v>0</v>
          </cell>
          <cell r="I198">
            <v>0</v>
          </cell>
          <cell r="K198">
            <v>0</v>
          </cell>
          <cell r="M198">
            <v>0</v>
          </cell>
          <cell r="N198">
            <v>0</v>
          </cell>
          <cell r="O198">
            <v>0</v>
          </cell>
          <cell r="S198">
            <v>0</v>
          </cell>
          <cell r="T198">
            <v>0</v>
          </cell>
          <cell r="U198">
            <v>0</v>
          </cell>
          <cell r="W198">
            <v>0</v>
          </cell>
          <cell r="X198" t="str">
            <v xml:space="preserve"> </v>
          </cell>
          <cell r="Y198" t="str">
            <v xml:space="preserve"> </v>
          </cell>
        </row>
        <row r="199">
          <cell r="A199" t="str">
            <v>P2L2T-14A584AA</v>
          </cell>
          <cell r="B199">
            <v>0</v>
          </cell>
          <cell r="D199">
            <v>54.152093000000001</v>
          </cell>
          <cell r="E199">
            <v>0</v>
          </cell>
          <cell r="F199">
            <v>0</v>
          </cell>
          <cell r="G199">
            <v>0</v>
          </cell>
          <cell r="I199">
            <v>0</v>
          </cell>
          <cell r="K199">
            <v>0</v>
          </cell>
          <cell r="M199">
            <v>0</v>
          </cell>
          <cell r="N199">
            <v>0</v>
          </cell>
          <cell r="O199">
            <v>0</v>
          </cell>
          <cell r="S199">
            <v>0</v>
          </cell>
          <cell r="T199">
            <v>0</v>
          </cell>
          <cell r="U199">
            <v>0</v>
          </cell>
          <cell r="W199">
            <v>0</v>
          </cell>
          <cell r="X199" t="str">
            <v xml:space="preserve"> </v>
          </cell>
          <cell r="Y199" t="str">
            <v xml:space="preserve"> </v>
          </cell>
        </row>
        <row r="200">
          <cell r="A200" t="str">
            <v>P2L2T-17A413BA</v>
          </cell>
          <cell r="B200">
            <v>0</v>
          </cell>
          <cell r="D200">
            <v>16.000001999999999</v>
          </cell>
          <cell r="E200">
            <v>0</v>
          </cell>
          <cell r="F200">
            <v>0</v>
          </cell>
          <cell r="G200">
            <v>0</v>
          </cell>
          <cell r="I200">
            <v>0</v>
          </cell>
          <cell r="K200">
            <v>0</v>
          </cell>
          <cell r="M200">
            <v>0</v>
          </cell>
          <cell r="N200">
            <v>0</v>
          </cell>
          <cell r="O200">
            <v>0</v>
          </cell>
          <cell r="S200">
            <v>0</v>
          </cell>
          <cell r="T200">
            <v>0</v>
          </cell>
          <cell r="U200">
            <v>0</v>
          </cell>
          <cell r="W200">
            <v>0</v>
          </cell>
          <cell r="X200" t="str">
            <v xml:space="preserve"> </v>
          </cell>
          <cell r="Y200" t="str">
            <v xml:space="preserve"> </v>
          </cell>
        </row>
        <row r="201">
          <cell r="A201" t="str">
            <v>XL24-14398BF</v>
          </cell>
          <cell r="B201">
            <v>14</v>
          </cell>
          <cell r="D201">
            <v>94.562314000000001</v>
          </cell>
          <cell r="E201">
            <v>1323.87</v>
          </cell>
          <cell r="F201">
            <v>0</v>
          </cell>
          <cell r="G201">
            <v>0</v>
          </cell>
          <cell r="I201">
            <v>0</v>
          </cell>
          <cell r="K201">
            <v>0</v>
          </cell>
          <cell r="M201">
            <v>0</v>
          </cell>
          <cell r="N201">
            <v>0</v>
          </cell>
          <cell r="O201">
            <v>0</v>
          </cell>
          <cell r="S201">
            <v>0</v>
          </cell>
          <cell r="T201">
            <v>14</v>
          </cell>
          <cell r="U201">
            <v>1323.87</v>
          </cell>
          <cell r="W201">
            <v>-14</v>
          </cell>
          <cell r="X201" t="str">
            <v xml:space="preserve"> </v>
          </cell>
          <cell r="Y201">
            <v>-1323.87</v>
          </cell>
        </row>
        <row r="202">
          <cell r="A202" t="str">
            <v>XL24-14398DG</v>
          </cell>
          <cell r="B202">
            <v>20</v>
          </cell>
          <cell r="D202">
            <v>86.681365999999997</v>
          </cell>
          <cell r="E202">
            <v>1733.63</v>
          </cell>
          <cell r="F202">
            <v>0</v>
          </cell>
          <cell r="G202">
            <v>0</v>
          </cell>
          <cell r="I202">
            <v>0</v>
          </cell>
          <cell r="K202">
            <v>0</v>
          </cell>
          <cell r="M202">
            <v>0</v>
          </cell>
          <cell r="N202">
            <v>0</v>
          </cell>
          <cell r="O202">
            <v>0</v>
          </cell>
          <cell r="S202">
            <v>0</v>
          </cell>
          <cell r="T202">
            <v>20</v>
          </cell>
          <cell r="U202">
            <v>1733.63</v>
          </cell>
          <cell r="V202">
            <v>20</v>
          </cell>
          <cell r="W202">
            <v>0</v>
          </cell>
          <cell r="X202">
            <v>1733.63</v>
          </cell>
          <cell r="Y202" t="str">
            <v xml:space="preserve"> </v>
          </cell>
        </row>
        <row r="203">
          <cell r="A203" t="str">
            <v>XL24-14398FH</v>
          </cell>
          <cell r="B203">
            <v>6</v>
          </cell>
          <cell r="D203">
            <v>91.879035999999999</v>
          </cell>
          <cell r="E203">
            <v>551.27</v>
          </cell>
          <cell r="F203">
            <v>0</v>
          </cell>
          <cell r="G203">
            <v>0</v>
          </cell>
          <cell r="I203">
            <v>0</v>
          </cell>
          <cell r="K203">
            <v>0</v>
          </cell>
          <cell r="M203">
            <v>0</v>
          </cell>
          <cell r="N203">
            <v>0</v>
          </cell>
          <cell r="O203">
            <v>0</v>
          </cell>
          <cell r="S203">
            <v>0</v>
          </cell>
          <cell r="T203">
            <v>6</v>
          </cell>
          <cell r="U203">
            <v>551.27</v>
          </cell>
          <cell r="W203">
            <v>-6</v>
          </cell>
          <cell r="X203" t="str">
            <v xml:space="preserve"> </v>
          </cell>
          <cell r="Y203">
            <v>-551.27</v>
          </cell>
        </row>
        <row r="204">
          <cell r="A204" t="str">
            <v>XL24-14401CJ</v>
          </cell>
          <cell r="B204">
            <v>61</v>
          </cell>
          <cell r="D204">
            <v>76.483506000000006</v>
          </cell>
          <cell r="E204">
            <v>4665.49</v>
          </cell>
          <cell r="F204">
            <v>0</v>
          </cell>
          <cell r="G204">
            <v>0</v>
          </cell>
          <cell r="I204">
            <v>0</v>
          </cell>
          <cell r="K204">
            <v>0</v>
          </cell>
          <cell r="M204">
            <v>0</v>
          </cell>
          <cell r="N204">
            <v>0</v>
          </cell>
          <cell r="O204">
            <v>0</v>
          </cell>
          <cell r="S204">
            <v>0</v>
          </cell>
          <cell r="T204">
            <v>61</v>
          </cell>
          <cell r="U204">
            <v>4665.49</v>
          </cell>
          <cell r="V204">
            <v>61</v>
          </cell>
          <cell r="W204">
            <v>0</v>
          </cell>
          <cell r="X204">
            <v>4665.49</v>
          </cell>
          <cell r="Y204" t="str">
            <v xml:space="preserve"> </v>
          </cell>
        </row>
        <row r="205">
          <cell r="A205" t="str">
            <v>XL24-14401FK</v>
          </cell>
          <cell r="B205">
            <v>0</v>
          </cell>
          <cell r="D205">
            <v>78.258039999999994</v>
          </cell>
          <cell r="E205">
            <v>0</v>
          </cell>
          <cell r="F205">
            <v>0</v>
          </cell>
          <cell r="G205">
            <v>0</v>
          </cell>
          <cell r="I205">
            <v>0</v>
          </cell>
          <cell r="K205">
            <v>0</v>
          </cell>
          <cell r="M205">
            <v>0</v>
          </cell>
          <cell r="N205">
            <v>0</v>
          </cell>
          <cell r="O205">
            <v>0</v>
          </cell>
          <cell r="S205">
            <v>0</v>
          </cell>
          <cell r="T205">
            <v>0</v>
          </cell>
          <cell r="U205">
            <v>0</v>
          </cell>
          <cell r="W205">
            <v>0</v>
          </cell>
          <cell r="X205" t="str">
            <v xml:space="preserve"> </v>
          </cell>
          <cell r="Y205" t="str">
            <v xml:space="preserve"> </v>
          </cell>
        </row>
        <row r="206">
          <cell r="A206" t="str">
            <v>XL24-14401KH</v>
          </cell>
          <cell r="B206">
            <v>11</v>
          </cell>
          <cell r="D206">
            <v>75.074492000000006</v>
          </cell>
          <cell r="E206">
            <v>825.82</v>
          </cell>
          <cell r="F206">
            <v>0</v>
          </cell>
          <cell r="G206">
            <v>0</v>
          </cell>
          <cell r="I206">
            <v>0</v>
          </cell>
          <cell r="K206">
            <v>0</v>
          </cell>
          <cell r="M206">
            <v>0</v>
          </cell>
          <cell r="N206">
            <v>0</v>
          </cell>
          <cell r="O206">
            <v>0</v>
          </cell>
          <cell r="S206">
            <v>0</v>
          </cell>
          <cell r="T206">
            <v>11</v>
          </cell>
          <cell r="U206">
            <v>825.82</v>
          </cell>
          <cell r="V206">
            <v>11</v>
          </cell>
          <cell r="W206">
            <v>0</v>
          </cell>
          <cell r="X206">
            <v>825.82</v>
          </cell>
          <cell r="Y206" t="str">
            <v xml:space="preserve"> </v>
          </cell>
        </row>
        <row r="207">
          <cell r="A207" t="str">
            <v>XL24-14401RH</v>
          </cell>
          <cell r="B207">
            <v>0</v>
          </cell>
          <cell r="D207">
            <v>77.176546999999999</v>
          </cell>
          <cell r="E207">
            <v>0</v>
          </cell>
          <cell r="F207">
            <v>0</v>
          </cell>
          <cell r="G207">
            <v>0</v>
          </cell>
          <cell r="I207">
            <v>0</v>
          </cell>
          <cell r="K207">
            <v>0</v>
          </cell>
          <cell r="M207">
            <v>0</v>
          </cell>
          <cell r="N207">
            <v>0</v>
          </cell>
          <cell r="O207">
            <v>0</v>
          </cell>
          <cell r="S207">
            <v>0</v>
          </cell>
          <cell r="T207">
            <v>0</v>
          </cell>
          <cell r="U207">
            <v>0</v>
          </cell>
          <cell r="W207">
            <v>0</v>
          </cell>
          <cell r="X207" t="str">
            <v xml:space="preserve"> </v>
          </cell>
          <cell r="Y207" t="str">
            <v xml:space="preserve"> </v>
          </cell>
        </row>
        <row r="208">
          <cell r="A208" t="str">
            <v>YL24-14398AAC</v>
          </cell>
          <cell r="B208">
            <v>54</v>
          </cell>
          <cell r="D208">
            <v>86.828507999999999</v>
          </cell>
          <cell r="E208">
            <v>4688.74</v>
          </cell>
          <cell r="F208">
            <v>0</v>
          </cell>
          <cell r="G208">
            <v>0</v>
          </cell>
          <cell r="I208">
            <v>0</v>
          </cell>
          <cell r="K208">
            <v>0</v>
          </cell>
          <cell r="M208">
            <v>0</v>
          </cell>
          <cell r="N208">
            <v>0</v>
          </cell>
          <cell r="O208">
            <v>0</v>
          </cell>
          <cell r="S208">
            <v>0</v>
          </cell>
          <cell r="T208">
            <v>54</v>
          </cell>
          <cell r="U208">
            <v>4688.74</v>
          </cell>
          <cell r="V208">
            <v>54</v>
          </cell>
          <cell r="W208">
            <v>0</v>
          </cell>
          <cell r="X208">
            <v>4688.74</v>
          </cell>
          <cell r="Y208" t="str">
            <v xml:space="preserve"> </v>
          </cell>
        </row>
        <row r="209">
          <cell r="A209" t="str">
            <v>YL24-14398AB</v>
          </cell>
          <cell r="B209">
            <v>24</v>
          </cell>
          <cell r="D209">
            <v>82.430136000000005</v>
          </cell>
          <cell r="E209">
            <v>1978.32</v>
          </cell>
          <cell r="F209">
            <v>0</v>
          </cell>
          <cell r="G209">
            <v>0</v>
          </cell>
          <cell r="I209">
            <v>0</v>
          </cell>
          <cell r="K209">
            <v>0</v>
          </cell>
          <cell r="M209">
            <v>0</v>
          </cell>
          <cell r="N209">
            <v>0</v>
          </cell>
          <cell r="O209">
            <v>0</v>
          </cell>
          <cell r="S209">
            <v>0</v>
          </cell>
          <cell r="T209">
            <v>24</v>
          </cell>
          <cell r="U209">
            <v>1978.32</v>
          </cell>
          <cell r="V209">
            <v>24</v>
          </cell>
          <cell r="W209">
            <v>0</v>
          </cell>
          <cell r="X209">
            <v>1978.32</v>
          </cell>
          <cell r="Y209" t="str">
            <v xml:space="preserve"> </v>
          </cell>
        </row>
        <row r="210">
          <cell r="A210" t="str">
            <v>YL24-14398ABC</v>
          </cell>
          <cell r="B210">
            <v>98</v>
          </cell>
          <cell r="D210">
            <v>79.475246999999996</v>
          </cell>
          <cell r="E210">
            <v>7788.57</v>
          </cell>
          <cell r="F210">
            <v>0</v>
          </cell>
          <cell r="G210">
            <v>0</v>
          </cell>
          <cell r="I210">
            <v>0</v>
          </cell>
          <cell r="K210">
            <v>0</v>
          </cell>
          <cell r="M210">
            <v>0</v>
          </cell>
          <cell r="N210">
            <v>0</v>
          </cell>
          <cell r="O210">
            <v>0</v>
          </cell>
          <cell r="S210">
            <v>0</v>
          </cell>
          <cell r="T210">
            <v>98</v>
          </cell>
          <cell r="U210">
            <v>7788.57</v>
          </cell>
          <cell r="V210">
            <v>98</v>
          </cell>
          <cell r="W210">
            <v>0</v>
          </cell>
          <cell r="X210">
            <v>7788.57</v>
          </cell>
          <cell r="Y210" t="str">
            <v xml:space="preserve"> </v>
          </cell>
        </row>
        <row r="211">
          <cell r="A211" t="str">
            <v>YL24-14398BC</v>
          </cell>
          <cell r="B211">
            <v>39</v>
          </cell>
          <cell r="D211">
            <v>90.391480000000001</v>
          </cell>
          <cell r="E211">
            <v>3525.27</v>
          </cell>
          <cell r="F211">
            <v>0</v>
          </cell>
          <cell r="G211">
            <v>0</v>
          </cell>
          <cell r="I211">
            <v>0</v>
          </cell>
          <cell r="K211">
            <v>0</v>
          </cell>
          <cell r="M211">
            <v>0</v>
          </cell>
          <cell r="N211">
            <v>0</v>
          </cell>
          <cell r="O211">
            <v>0</v>
          </cell>
          <cell r="S211">
            <v>0</v>
          </cell>
          <cell r="T211">
            <v>39</v>
          </cell>
          <cell r="U211">
            <v>3525.27</v>
          </cell>
          <cell r="W211">
            <v>-39</v>
          </cell>
          <cell r="X211" t="str">
            <v xml:space="preserve"> </v>
          </cell>
          <cell r="Y211">
            <v>-3525.27</v>
          </cell>
        </row>
        <row r="212">
          <cell r="A212" t="str">
            <v>YL24-14398CB</v>
          </cell>
          <cell r="B212">
            <v>0</v>
          </cell>
          <cell r="D212">
            <v>81.061846000000003</v>
          </cell>
          <cell r="E212">
            <v>0</v>
          </cell>
          <cell r="F212">
            <v>0</v>
          </cell>
          <cell r="G212">
            <v>0</v>
          </cell>
          <cell r="I212">
            <v>0</v>
          </cell>
          <cell r="K212">
            <v>0</v>
          </cell>
          <cell r="M212">
            <v>0</v>
          </cell>
          <cell r="N212">
            <v>0</v>
          </cell>
          <cell r="O212">
            <v>0</v>
          </cell>
          <cell r="S212">
            <v>0</v>
          </cell>
          <cell r="T212">
            <v>0</v>
          </cell>
          <cell r="U212">
            <v>0</v>
          </cell>
          <cell r="W212">
            <v>0</v>
          </cell>
          <cell r="X212" t="str">
            <v xml:space="preserve"> </v>
          </cell>
          <cell r="Y212" t="str">
            <v xml:space="preserve"> </v>
          </cell>
        </row>
        <row r="213">
          <cell r="A213" t="str">
            <v>YL24-14398DC</v>
          </cell>
          <cell r="B213">
            <v>0</v>
          </cell>
          <cell r="D213">
            <v>86.004587999999998</v>
          </cell>
          <cell r="E213">
            <v>0</v>
          </cell>
          <cell r="F213">
            <v>33</v>
          </cell>
          <cell r="G213">
            <v>2838.1514039999997</v>
          </cell>
          <cell r="H213">
            <v>33</v>
          </cell>
          <cell r="I213">
            <v>2838.1514039999997</v>
          </cell>
          <cell r="K213">
            <v>0</v>
          </cell>
          <cell r="M213">
            <v>0</v>
          </cell>
          <cell r="N213">
            <v>0</v>
          </cell>
          <cell r="O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33</v>
          </cell>
          <cell r="W213">
            <v>33</v>
          </cell>
          <cell r="X213">
            <v>2838.15</v>
          </cell>
          <cell r="Y213">
            <v>2838.15</v>
          </cell>
        </row>
        <row r="214">
          <cell r="A214" t="str">
            <v>YL24-14398EC</v>
          </cell>
          <cell r="B214">
            <v>0</v>
          </cell>
          <cell r="D214">
            <v>91.450382000000005</v>
          </cell>
          <cell r="E214">
            <v>0</v>
          </cell>
          <cell r="F214">
            <v>111</v>
          </cell>
          <cell r="G214">
            <v>10150.992402</v>
          </cell>
          <cell r="H214">
            <v>106</v>
          </cell>
          <cell r="I214">
            <v>9693.7404920000008</v>
          </cell>
          <cell r="K214">
            <v>0</v>
          </cell>
          <cell r="M214">
            <v>0</v>
          </cell>
          <cell r="N214">
            <v>0</v>
          </cell>
          <cell r="O214">
            <v>0</v>
          </cell>
          <cell r="S214">
            <v>0</v>
          </cell>
          <cell r="T214">
            <v>5</v>
          </cell>
          <cell r="U214">
            <v>457.25190999999904</v>
          </cell>
          <cell r="V214">
            <v>5</v>
          </cell>
          <cell r="W214">
            <v>0</v>
          </cell>
          <cell r="X214">
            <v>457.25</v>
          </cell>
          <cell r="Y214" t="str">
            <v xml:space="preserve"> </v>
          </cell>
        </row>
        <row r="215">
          <cell r="A215" t="str">
            <v>YL24-14398FC</v>
          </cell>
          <cell r="B215">
            <v>6</v>
          </cell>
          <cell r="D215">
            <v>91.424706</v>
          </cell>
          <cell r="E215">
            <v>548.54999999999995</v>
          </cell>
          <cell r="F215">
            <v>0</v>
          </cell>
          <cell r="G215">
            <v>0</v>
          </cell>
          <cell r="I215">
            <v>0</v>
          </cell>
          <cell r="K215">
            <v>0</v>
          </cell>
          <cell r="M215">
            <v>0</v>
          </cell>
          <cell r="N215">
            <v>0</v>
          </cell>
          <cell r="O215">
            <v>0</v>
          </cell>
          <cell r="S215">
            <v>0</v>
          </cell>
          <cell r="T215">
            <v>6</v>
          </cell>
          <cell r="U215">
            <v>548.54999999999995</v>
          </cell>
          <cell r="V215">
            <v>6</v>
          </cell>
          <cell r="W215">
            <v>0</v>
          </cell>
          <cell r="X215">
            <v>548.54999999999995</v>
          </cell>
          <cell r="Y215" t="str">
            <v xml:space="preserve"> </v>
          </cell>
        </row>
        <row r="216">
          <cell r="A216" t="str">
            <v>YL24-14398GA</v>
          </cell>
          <cell r="B216">
            <v>3</v>
          </cell>
          <cell r="D216">
            <v>85.806524999999993</v>
          </cell>
          <cell r="E216">
            <v>257.42</v>
          </cell>
          <cell r="F216">
            <v>0</v>
          </cell>
          <cell r="G216">
            <v>0</v>
          </cell>
          <cell r="I216">
            <v>0</v>
          </cell>
          <cell r="K216">
            <v>0</v>
          </cell>
          <cell r="M216">
            <v>0</v>
          </cell>
          <cell r="N216">
            <v>0</v>
          </cell>
          <cell r="O216">
            <v>0</v>
          </cell>
          <cell r="S216">
            <v>0</v>
          </cell>
          <cell r="T216">
            <v>3</v>
          </cell>
          <cell r="U216">
            <v>257.42</v>
          </cell>
          <cell r="V216">
            <v>3</v>
          </cell>
          <cell r="W216">
            <v>0</v>
          </cell>
          <cell r="X216">
            <v>257.42</v>
          </cell>
          <cell r="Y216" t="str">
            <v xml:space="preserve"> </v>
          </cell>
        </row>
        <row r="217">
          <cell r="A217" t="str">
            <v>YL24-14398HC</v>
          </cell>
          <cell r="B217">
            <v>0</v>
          </cell>
          <cell r="D217">
            <v>86.795552000000001</v>
          </cell>
          <cell r="E217">
            <v>0</v>
          </cell>
          <cell r="F217">
            <v>1</v>
          </cell>
          <cell r="G217">
            <v>86.795552000000001</v>
          </cell>
          <cell r="I217">
            <v>0</v>
          </cell>
          <cell r="K217">
            <v>0</v>
          </cell>
          <cell r="M217">
            <v>0</v>
          </cell>
          <cell r="N217">
            <v>0</v>
          </cell>
          <cell r="O217">
            <v>0</v>
          </cell>
          <cell r="S217">
            <v>0</v>
          </cell>
          <cell r="T217">
            <v>1</v>
          </cell>
          <cell r="U217">
            <v>86.795552000000001</v>
          </cell>
          <cell r="W217">
            <v>-1</v>
          </cell>
          <cell r="X217" t="str">
            <v xml:space="preserve"> </v>
          </cell>
          <cell r="Y217">
            <v>-86.8</v>
          </cell>
        </row>
        <row r="218">
          <cell r="A218" t="str">
            <v>YL24-14398KC</v>
          </cell>
          <cell r="B218">
            <v>15</v>
          </cell>
          <cell r="D218">
            <v>91.884958999999995</v>
          </cell>
          <cell r="E218">
            <v>1378.27</v>
          </cell>
          <cell r="F218">
            <v>0</v>
          </cell>
          <cell r="G218">
            <v>0</v>
          </cell>
          <cell r="I218">
            <v>0</v>
          </cell>
          <cell r="K218">
            <v>0</v>
          </cell>
          <cell r="M218">
            <v>0</v>
          </cell>
          <cell r="N218">
            <v>0</v>
          </cell>
          <cell r="O218">
            <v>0</v>
          </cell>
          <cell r="S218">
            <v>0</v>
          </cell>
          <cell r="T218">
            <v>15</v>
          </cell>
          <cell r="U218">
            <v>1378.27</v>
          </cell>
          <cell r="V218">
            <v>15</v>
          </cell>
          <cell r="W218">
            <v>0</v>
          </cell>
          <cell r="X218">
            <v>1378.27</v>
          </cell>
          <cell r="Y218" t="str">
            <v xml:space="preserve"> </v>
          </cell>
        </row>
        <row r="219">
          <cell r="A219" t="str">
            <v>YL24-14398RB</v>
          </cell>
          <cell r="B219">
            <v>40</v>
          </cell>
          <cell r="D219">
            <v>108.143308</v>
          </cell>
          <cell r="E219">
            <v>4325.7299999999996</v>
          </cell>
          <cell r="F219">
            <v>0</v>
          </cell>
          <cell r="G219">
            <v>0</v>
          </cell>
          <cell r="I219">
            <v>0</v>
          </cell>
          <cell r="K219">
            <v>0</v>
          </cell>
          <cell r="M219">
            <v>0</v>
          </cell>
          <cell r="N219">
            <v>0</v>
          </cell>
          <cell r="O219">
            <v>0</v>
          </cell>
          <cell r="S219">
            <v>0</v>
          </cell>
          <cell r="T219">
            <v>40</v>
          </cell>
          <cell r="U219">
            <v>4325.7299999999996</v>
          </cell>
          <cell r="V219">
            <v>40</v>
          </cell>
          <cell r="W219">
            <v>0</v>
          </cell>
          <cell r="X219">
            <v>4325.7299999999996</v>
          </cell>
          <cell r="Y219" t="str">
            <v xml:space="preserve"> </v>
          </cell>
        </row>
        <row r="220">
          <cell r="A220" t="str">
            <v>YL24-14398TB</v>
          </cell>
          <cell r="B220">
            <v>0</v>
          </cell>
          <cell r="D220">
            <v>107.58263100000001</v>
          </cell>
          <cell r="E220">
            <v>0</v>
          </cell>
          <cell r="F220">
            <v>0</v>
          </cell>
          <cell r="G220">
            <v>0</v>
          </cell>
          <cell r="H220">
            <v>2</v>
          </cell>
          <cell r="I220">
            <v>215.16526200000001</v>
          </cell>
          <cell r="K220">
            <v>0</v>
          </cell>
          <cell r="M220">
            <v>0</v>
          </cell>
          <cell r="N220">
            <v>0</v>
          </cell>
          <cell r="O220">
            <v>0</v>
          </cell>
          <cell r="S220">
            <v>0</v>
          </cell>
          <cell r="T220">
            <v>-2</v>
          </cell>
          <cell r="U220">
            <v>-215.16526200000001</v>
          </cell>
          <cell r="V220">
            <v>4</v>
          </cell>
          <cell r="W220">
            <v>6</v>
          </cell>
          <cell r="X220">
            <v>430.33</v>
          </cell>
          <cell r="Y220">
            <v>645.5</v>
          </cell>
        </row>
        <row r="221">
          <cell r="A221" t="str">
            <v>YL24-14398UA</v>
          </cell>
          <cell r="B221">
            <v>3</v>
          </cell>
          <cell r="D221">
            <v>102.759457</v>
          </cell>
          <cell r="E221">
            <v>308.27999999999997</v>
          </cell>
          <cell r="F221">
            <v>0</v>
          </cell>
          <cell r="G221">
            <v>0</v>
          </cell>
          <cell r="I221">
            <v>0</v>
          </cell>
          <cell r="K221">
            <v>0</v>
          </cell>
          <cell r="M221">
            <v>0</v>
          </cell>
          <cell r="N221">
            <v>0</v>
          </cell>
          <cell r="O221">
            <v>0</v>
          </cell>
          <cell r="S221">
            <v>0</v>
          </cell>
          <cell r="T221">
            <v>3</v>
          </cell>
          <cell r="U221">
            <v>308.27999999999997</v>
          </cell>
          <cell r="V221">
            <v>3</v>
          </cell>
          <cell r="W221">
            <v>0</v>
          </cell>
          <cell r="X221">
            <v>308.27999999999997</v>
          </cell>
          <cell r="Y221" t="str">
            <v xml:space="preserve"> </v>
          </cell>
        </row>
        <row r="222">
          <cell r="A222" t="str">
            <v>YL24-14398UB</v>
          </cell>
          <cell r="B222">
            <v>0</v>
          </cell>
          <cell r="D222">
            <v>101.393502</v>
          </cell>
          <cell r="E222">
            <v>0</v>
          </cell>
          <cell r="F222">
            <v>0</v>
          </cell>
          <cell r="G222">
            <v>0</v>
          </cell>
          <cell r="I222">
            <v>0</v>
          </cell>
          <cell r="K222">
            <v>0</v>
          </cell>
          <cell r="M222">
            <v>0</v>
          </cell>
          <cell r="N222">
            <v>0</v>
          </cell>
          <cell r="O222">
            <v>0</v>
          </cell>
          <cell r="S222">
            <v>0</v>
          </cell>
          <cell r="T222">
            <v>0</v>
          </cell>
          <cell r="U222">
            <v>0</v>
          </cell>
          <cell r="W222">
            <v>0</v>
          </cell>
          <cell r="X222" t="str">
            <v xml:space="preserve"> </v>
          </cell>
          <cell r="Y222" t="str">
            <v xml:space="preserve"> </v>
          </cell>
        </row>
        <row r="223">
          <cell r="A223" t="str">
            <v>YL24-14398XC</v>
          </cell>
          <cell r="B223">
            <v>34</v>
          </cell>
          <cell r="D223">
            <v>86.081000000000003</v>
          </cell>
          <cell r="E223">
            <v>2926.75</v>
          </cell>
          <cell r="F223">
            <v>0</v>
          </cell>
          <cell r="G223">
            <v>0</v>
          </cell>
          <cell r="I223">
            <v>0</v>
          </cell>
          <cell r="K223">
            <v>0</v>
          </cell>
          <cell r="M223">
            <v>0</v>
          </cell>
          <cell r="N223">
            <v>0</v>
          </cell>
          <cell r="O223">
            <v>0</v>
          </cell>
          <cell r="S223">
            <v>0</v>
          </cell>
          <cell r="T223">
            <v>34</v>
          </cell>
          <cell r="U223">
            <v>2926.75</v>
          </cell>
          <cell r="V223">
            <v>34</v>
          </cell>
          <cell r="W223">
            <v>0</v>
          </cell>
          <cell r="X223">
            <v>2926.75</v>
          </cell>
          <cell r="Y223" t="str">
            <v xml:space="preserve"> </v>
          </cell>
        </row>
        <row r="224">
          <cell r="A224" t="str">
            <v>YL24-14398YC</v>
          </cell>
          <cell r="B224">
            <v>40</v>
          </cell>
          <cell r="D224">
            <v>86.391775999999993</v>
          </cell>
          <cell r="E224">
            <v>3455.67</v>
          </cell>
          <cell r="F224">
            <v>0</v>
          </cell>
          <cell r="G224">
            <v>0</v>
          </cell>
          <cell r="I224">
            <v>0</v>
          </cell>
          <cell r="K224">
            <v>0</v>
          </cell>
          <cell r="M224">
            <v>0</v>
          </cell>
          <cell r="N224">
            <v>0</v>
          </cell>
          <cell r="O224">
            <v>0</v>
          </cell>
          <cell r="S224">
            <v>0</v>
          </cell>
          <cell r="T224">
            <v>40</v>
          </cell>
          <cell r="U224">
            <v>3455.67</v>
          </cell>
          <cell r="V224">
            <v>40</v>
          </cell>
          <cell r="W224">
            <v>0</v>
          </cell>
          <cell r="X224">
            <v>3455.67</v>
          </cell>
          <cell r="Y224" t="str">
            <v xml:space="preserve"> </v>
          </cell>
        </row>
        <row r="225">
          <cell r="A225" t="str">
            <v>YL24-14398ZC</v>
          </cell>
          <cell r="B225">
            <v>20</v>
          </cell>
          <cell r="D225">
            <v>86.695440000000005</v>
          </cell>
          <cell r="E225">
            <v>1733.91</v>
          </cell>
          <cell r="F225">
            <v>0</v>
          </cell>
          <cell r="G225">
            <v>0</v>
          </cell>
          <cell r="I225">
            <v>0</v>
          </cell>
          <cell r="K225">
            <v>0</v>
          </cell>
          <cell r="M225">
            <v>0</v>
          </cell>
          <cell r="N225">
            <v>0</v>
          </cell>
          <cell r="O225">
            <v>0</v>
          </cell>
          <cell r="S225">
            <v>0</v>
          </cell>
          <cell r="T225">
            <v>20</v>
          </cell>
          <cell r="U225">
            <v>1733.91</v>
          </cell>
          <cell r="V225">
            <v>20</v>
          </cell>
          <cell r="W225">
            <v>0</v>
          </cell>
          <cell r="X225">
            <v>1733.91</v>
          </cell>
          <cell r="Y225" t="str">
            <v xml:space="preserve"> </v>
          </cell>
        </row>
        <row r="226">
          <cell r="A226" t="str">
            <v>YL24-14401AC</v>
          </cell>
          <cell r="B226">
            <v>0</v>
          </cell>
          <cell r="D226">
            <v>70.257943999999995</v>
          </cell>
          <cell r="E226">
            <v>0</v>
          </cell>
          <cell r="F226">
            <v>0</v>
          </cell>
          <cell r="G226">
            <v>0</v>
          </cell>
          <cell r="I226">
            <v>0</v>
          </cell>
          <cell r="K226">
            <v>0</v>
          </cell>
          <cell r="M226">
            <v>0</v>
          </cell>
          <cell r="N226">
            <v>0</v>
          </cell>
          <cell r="O226">
            <v>0</v>
          </cell>
          <cell r="S226">
            <v>0</v>
          </cell>
          <cell r="T226">
            <v>0</v>
          </cell>
          <cell r="U226">
            <v>0</v>
          </cell>
          <cell r="W226">
            <v>0</v>
          </cell>
          <cell r="X226" t="str">
            <v xml:space="preserve"> </v>
          </cell>
          <cell r="Y226" t="str">
            <v xml:space="preserve"> </v>
          </cell>
        </row>
        <row r="227">
          <cell r="A227" t="str">
            <v>YL24-14401AD</v>
          </cell>
          <cell r="B227">
            <v>0</v>
          </cell>
          <cell r="D227">
            <v>70.095371999999998</v>
          </cell>
          <cell r="E227">
            <v>0</v>
          </cell>
          <cell r="F227">
            <v>0</v>
          </cell>
          <cell r="G227">
            <v>0</v>
          </cell>
          <cell r="I227">
            <v>0</v>
          </cell>
          <cell r="K227">
            <v>0</v>
          </cell>
          <cell r="M227">
            <v>0</v>
          </cell>
          <cell r="N227">
            <v>0</v>
          </cell>
          <cell r="O227">
            <v>0</v>
          </cell>
          <cell r="S227">
            <v>0</v>
          </cell>
          <cell r="T227">
            <v>0</v>
          </cell>
          <cell r="U227">
            <v>0</v>
          </cell>
          <cell r="W227">
            <v>0</v>
          </cell>
          <cell r="X227" t="str">
            <v xml:space="preserve"> </v>
          </cell>
          <cell r="Y227" t="str">
            <v xml:space="preserve"> </v>
          </cell>
        </row>
        <row r="228">
          <cell r="A228" t="str">
            <v>YL24-14401BC</v>
          </cell>
          <cell r="B228">
            <v>13</v>
          </cell>
          <cell r="D228">
            <v>73.191469999999995</v>
          </cell>
          <cell r="E228">
            <v>951.49</v>
          </cell>
          <cell r="F228">
            <v>0</v>
          </cell>
          <cell r="G228">
            <v>0</v>
          </cell>
          <cell r="I228">
            <v>0</v>
          </cell>
          <cell r="K228">
            <v>0</v>
          </cell>
          <cell r="M228">
            <v>0</v>
          </cell>
          <cell r="N228">
            <v>0</v>
          </cell>
          <cell r="O228">
            <v>0</v>
          </cell>
          <cell r="S228">
            <v>0</v>
          </cell>
          <cell r="T228">
            <v>13</v>
          </cell>
          <cell r="U228">
            <v>951.49</v>
          </cell>
          <cell r="V228">
            <v>13</v>
          </cell>
          <cell r="W228">
            <v>0</v>
          </cell>
          <cell r="X228">
            <v>951.49</v>
          </cell>
          <cell r="Y228" t="str">
            <v xml:space="preserve"> </v>
          </cell>
        </row>
        <row r="229">
          <cell r="A229" t="str">
            <v>YL24-14401BD</v>
          </cell>
          <cell r="B229">
            <v>0</v>
          </cell>
          <cell r="D229">
            <v>73.456506000000005</v>
          </cell>
          <cell r="E229">
            <v>0</v>
          </cell>
          <cell r="F229">
            <v>0</v>
          </cell>
          <cell r="G229">
            <v>0</v>
          </cell>
          <cell r="I229">
            <v>0</v>
          </cell>
          <cell r="K229">
            <v>0</v>
          </cell>
          <cell r="M229">
            <v>0</v>
          </cell>
          <cell r="N229">
            <v>0</v>
          </cell>
          <cell r="O229">
            <v>0</v>
          </cell>
          <cell r="S229">
            <v>0</v>
          </cell>
          <cell r="T229">
            <v>0</v>
          </cell>
          <cell r="U229">
            <v>0</v>
          </cell>
          <cell r="W229">
            <v>0</v>
          </cell>
          <cell r="X229" t="str">
            <v xml:space="preserve"> </v>
          </cell>
          <cell r="Y229" t="str">
            <v xml:space="preserve"> </v>
          </cell>
        </row>
        <row r="230">
          <cell r="A230" t="str">
            <v>YL24-14401CC</v>
          </cell>
          <cell r="B230">
            <v>9</v>
          </cell>
          <cell r="D230">
            <v>75.061205000000001</v>
          </cell>
          <cell r="E230">
            <v>675.55</v>
          </cell>
          <cell r="F230">
            <v>0</v>
          </cell>
          <cell r="G230">
            <v>0</v>
          </cell>
          <cell r="I230">
            <v>0</v>
          </cell>
          <cell r="K230">
            <v>0</v>
          </cell>
          <cell r="M230">
            <v>0</v>
          </cell>
          <cell r="N230">
            <v>0</v>
          </cell>
          <cell r="O230">
            <v>0</v>
          </cell>
          <cell r="S230">
            <v>0</v>
          </cell>
          <cell r="T230">
            <v>9</v>
          </cell>
          <cell r="U230">
            <v>675.55</v>
          </cell>
          <cell r="V230">
            <v>9</v>
          </cell>
          <cell r="W230">
            <v>0</v>
          </cell>
          <cell r="X230">
            <v>675.55</v>
          </cell>
          <cell r="Y230" t="str">
            <v xml:space="preserve"> </v>
          </cell>
        </row>
        <row r="231">
          <cell r="A231" t="str">
            <v>YL24-14401CD</v>
          </cell>
          <cell r="B231">
            <v>0</v>
          </cell>
          <cell r="D231">
            <v>75.293045000000006</v>
          </cell>
          <cell r="E231">
            <v>0</v>
          </cell>
          <cell r="F231">
            <v>0</v>
          </cell>
          <cell r="G231">
            <v>0</v>
          </cell>
          <cell r="I231">
            <v>0</v>
          </cell>
          <cell r="K231">
            <v>0</v>
          </cell>
          <cell r="M231">
            <v>0</v>
          </cell>
          <cell r="N231">
            <v>0</v>
          </cell>
          <cell r="O231">
            <v>0</v>
          </cell>
          <cell r="S231">
            <v>0</v>
          </cell>
          <cell r="T231">
            <v>0</v>
          </cell>
          <cell r="U231">
            <v>0</v>
          </cell>
          <cell r="W231">
            <v>0</v>
          </cell>
          <cell r="X231" t="str">
            <v xml:space="preserve"> </v>
          </cell>
          <cell r="Y231" t="str">
            <v xml:space="preserve"> </v>
          </cell>
        </row>
        <row r="232">
          <cell r="A232" t="str">
            <v>YL24-14401DB</v>
          </cell>
          <cell r="B232">
            <v>20</v>
          </cell>
          <cell r="D232">
            <v>76.830382</v>
          </cell>
          <cell r="E232">
            <v>1536.61</v>
          </cell>
          <cell r="F232">
            <v>0</v>
          </cell>
          <cell r="G232">
            <v>0</v>
          </cell>
          <cell r="I232">
            <v>0</v>
          </cell>
          <cell r="K232">
            <v>0</v>
          </cell>
          <cell r="M232">
            <v>0</v>
          </cell>
          <cell r="N232">
            <v>0</v>
          </cell>
          <cell r="O232">
            <v>0</v>
          </cell>
          <cell r="S232">
            <v>0</v>
          </cell>
          <cell r="T232">
            <v>20</v>
          </cell>
          <cell r="U232">
            <v>1536.61</v>
          </cell>
          <cell r="V232">
            <v>20</v>
          </cell>
          <cell r="W232">
            <v>0</v>
          </cell>
          <cell r="X232">
            <v>1536.61</v>
          </cell>
          <cell r="Y232" t="str">
            <v xml:space="preserve"> </v>
          </cell>
        </row>
        <row r="233">
          <cell r="A233" t="str">
            <v>YL24-14401DC</v>
          </cell>
          <cell r="B233">
            <v>7</v>
          </cell>
          <cell r="D233">
            <v>78.220281999999997</v>
          </cell>
          <cell r="E233">
            <v>547.54</v>
          </cell>
          <cell r="F233">
            <v>0</v>
          </cell>
          <cell r="G233">
            <v>0</v>
          </cell>
          <cell r="I233">
            <v>0</v>
          </cell>
          <cell r="K233">
            <v>0</v>
          </cell>
          <cell r="M233">
            <v>0</v>
          </cell>
          <cell r="N233">
            <v>0</v>
          </cell>
          <cell r="O233">
            <v>0</v>
          </cell>
          <cell r="S233">
            <v>0</v>
          </cell>
          <cell r="T233">
            <v>7</v>
          </cell>
          <cell r="U233">
            <v>547.54</v>
          </cell>
          <cell r="V233">
            <v>7</v>
          </cell>
          <cell r="W233">
            <v>0</v>
          </cell>
          <cell r="X233">
            <v>547.54</v>
          </cell>
          <cell r="Y233" t="str">
            <v xml:space="preserve"> </v>
          </cell>
        </row>
        <row r="234">
          <cell r="A234" t="str">
            <v>YL24-14401EB</v>
          </cell>
          <cell r="B234">
            <v>18</v>
          </cell>
          <cell r="D234">
            <v>80.478195999999997</v>
          </cell>
          <cell r="E234">
            <v>1448.61</v>
          </cell>
          <cell r="F234">
            <v>0</v>
          </cell>
          <cell r="G234">
            <v>0</v>
          </cell>
          <cell r="I234">
            <v>0</v>
          </cell>
          <cell r="K234">
            <v>0</v>
          </cell>
          <cell r="M234">
            <v>0</v>
          </cell>
          <cell r="N234">
            <v>0</v>
          </cell>
          <cell r="O234">
            <v>0</v>
          </cell>
          <cell r="S234">
            <v>0</v>
          </cell>
          <cell r="T234">
            <v>18</v>
          </cell>
          <cell r="U234">
            <v>1448.61</v>
          </cell>
          <cell r="V234">
            <v>18</v>
          </cell>
          <cell r="W234">
            <v>0</v>
          </cell>
          <cell r="X234">
            <v>1448.61</v>
          </cell>
          <cell r="Y234" t="str">
            <v xml:space="preserve"> </v>
          </cell>
        </row>
        <row r="235">
          <cell r="A235" t="str">
            <v>YL24-14401EC</v>
          </cell>
          <cell r="B235">
            <v>0</v>
          </cell>
          <cell r="D235">
            <v>81.714939000000001</v>
          </cell>
          <cell r="E235">
            <v>0</v>
          </cell>
          <cell r="F235">
            <v>0</v>
          </cell>
          <cell r="G235">
            <v>0</v>
          </cell>
          <cell r="I235">
            <v>0</v>
          </cell>
          <cell r="K235">
            <v>0</v>
          </cell>
          <cell r="M235">
            <v>0</v>
          </cell>
          <cell r="N235">
            <v>0</v>
          </cell>
          <cell r="O235">
            <v>0</v>
          </cell>
          <cell r="S235">
            <v>0</v>
          </cell>
          <cell r="T235">
            <v>0</v>
          </cell>
          <cell r="U235">
            <v>0</v>
          </cell>
          <cell r="W235">
            <v>0</v>
          </cell>
          <cell r="X235" t="str">
            <v xml:space="preserve"> </v>
          </cell>
          <cell r="Y235" t="str">
            <v xml:space="preserve"> </v>
          </cell>
        </row>
        <row r="236">
          <cell r="A236" t="str">
            <v>YL24-14401FC</v>
          </cell>
          <cell r="B236">
            <v>0</v>
          </cell>
          <cell r="D236">
            <v>79.900397999999996</v>
          </cell>
          <cell r="E236">
            <v>0</v>
          </cell>
          <cell r="F236">
            <v>0</v>
          </cell>
          <cell r="G236">
            <v>0</v>
          </cell>
          <cell r="I236">
            <v>0</v>
          </cell>
          <cell r="K236">
            <v>0</v>
          </cell>
          <cell r="M236">
            <v>0</v>
          </cell>
          <cell r="N236">
            <v>0</v>
          </cell>
          <cell r="O236">
            <v>0</v>
          </cell>
          <cell r="S236">
            <v>0</v>
          </cell>
          <cell r="T236">
            <v>0</v>
          </cell>
          <cell r="U236">
            <v>0</v>
          </cell>
          <cell r="W236">
            <v>0</v>
          </cell>
          <cell r="X236" t="str">
            <v xml:space="preserve"> </v>
          </cell>
          <cell r="Y236" t="str">
            <v xml:space="preserve"> </v>
          </cell>
        </row>
        <row r="237">
          <cell r="A237" t="str">
            <v>YL24-14401FD</v>
          </cell>
          <cell r="B237">
            <v>6</v>
          </cell>
          <cell r="D237">
            <v>78.629028000000005</v>
          </cell>
          <cell r="E237">
            <v>471.77</v>
          </cell>
          <cell r="F237">
            <v>0</v>
          </cell>
          <cell r="G237">
            <v>0</v>
          </cell>
          <cell r="I237">
            <v>0</v>
          </cell>
          <cell r="K237">
            <v>0</v>
          </cell>
          <cell r="M237">
            <v>0</v>
          </cell>
          <cell r="N237">
            <v>0</v>
          </cell>
          <cell r="O237">
            <v>0</v>
          </cell>
          <cell r="S237">
            <v>0</v>
          </cell>
          <cell r="T237">
            <v>6</v>
          </cell>
          <cell r="U237">
            <v>471.77</v>
          </cell>
          <cell r="V237">
            <v>6</v>
          </cell>
          <cell r="W237">
            <v>0</v>
          </cell>
          <cell r="X237">
            <v>471.77</v>
          </cell>
          <cell r="Y237" t="str">
            <v xml:space="preserve"> </v>
          </cell>
        </row>
        <row r="238">
          <cell r="A238" t="str">
            <v>YL24-14401GC</v>
          </cell>
          <cell r="B238">
            <v>12</v>
          </cell>
          <cell r="D238">
            <v>77.235839999999996</v>
          </cell>
          <cell r="E238">
            <v>926.83</v>
          </cell>
          <cell r="F238">
            <v>0</v>
          </cell>
          <cell r="G238">
            <v>0</v>
          </cell>
          <cell r="I238">
            <v>0</v>
          </cell>
          <cell r="K238">
            <v>0</v>
          </cell>
          <cell r="M238">
            <v>0</v>
          </cell>
          <cell r="N238">
            <v>0</v>
          </cell>
          <cell r="O238">
            <v>0</v>
          </cell>
          <cell r="S238">
            <v>0</v>
          </cell>
          <cell r="T238">
            <v>12</v>
          </cell>
          <cell r="U238">
            <v>926.83</v>
          </cell>
          <cell r="V238">
            <v>12</v>
          </cell>
          <cell r="W238">
            <v>0</v>
          </cell>
          <cell r="X238">
            <v>926.83</v>
          </cell>
          <cell r="Y238" t="str">
            <v xml:space="preserve"> </v>
          </cell>
        </row>
        <row r="239">
          <cell r="A239" t="str">
            <v>YL24-14401HD</v>
          </cell>
          <cell r="B239">
            <v>39</v>
          </cell>
          <cell r="D239">
            <v>73.523725999999996</v>
          </cell>
          <cell r="E239">
            <v>2867.43</v>
          </cell>
          <cell r="F239">
            <v>0</v>
          </cell>
          <cell r="G239">
            <v>0</v>
          </cell>
          <cell r="I239">
            <v>0</v>
          </cell>
          <cell r="K239">
            <v>0</v>
          </cell>
          <cell r="M239">
            <v>0</v>
          </cell>
          <cell r="N239">
            <v>0</v>
          </cell>
          <cell r="O239">
            <v>0</v>
          </cell>
          <cell r="S239">
            <v>0</v>
          </cell>
          <cell r="T239">
            <v>39</v>
          </cell>
          <cell r="U239">
            <v>2867.43</v>
          </cell>
          <cell r="V239">
            <v>39</v>
          </cell>
          <cell r="W239">
            <v>0</v>
          </cell>
          <cell r="X239">
            <v>2867.43</v>
          </cell>
          <cell r="Y239" t="str">
            <v xml:space="preserve"> </v>
          </cell>
        </row>
        <row r="240">
          <cell r="A240" t="str">
            <v>YL24-14401KC</v>
          </cell>
          <cell r="B240">
            <v>0</v>
          </cell>
          <cell r="D240">
            <v>74.714566000000005</v>
          </cell>
          <cell r="E240">
            <v>0</v>
          </cell>
          <cell r="F240">
            <v>0</v>
          </cell>
          <cell r="G240">
            <v>0</v>
          </cell>
          <cell r="H240">
            <v>2</v>
          </cell>
          <cell r="I240">
            <v>149.42913200000001</v>
          </cell>
          <cell r="K240">
            <v>0</v>
          </cell>
          <cell r="M240">
            <v>0</v>
          </cell>
          <cell r="N240">
            <v>0</v>
          </cell>
          <cell r="O240">
            <v>0</v>
          </cell>
          <cell r="S240">
            <v>0</v>
          </cell>
          <cell r="T240">
            <v>-2</v>
          </cell>
          <cell r="U240">
            <v>-149.42913200000001</v>
          </cell>
          <cell r="W240">
            <v>2</v>
          </cell>
          <cell r="X240" t="str">
            <v xml:space="preserve"> </v>
          </cell>
          <cell r="Y240">
            <v>149.43</v>
          </cell>
        </row>
        <row r="241">
          <cell r="A241" t="str">
            <v>YL24-14401LD</v>
          </cell>
          <cell r="B241">
            <v>0</v>
          </cell>
          <cell r="D241">
            <v>77.004148999999998</v>
          </cell>
          <cell r="E241">
            <v>0</v>
          </cell>
          <cell r="F241">
            <v>0</v>
          </cell>
          <cell r="G241">
            <v>0</v>
          </cell>
          <cell r="I241">
            <v>0</v>
          </cell>
          <cell r="K241">
            <v>0</v>
          </cell>
          <cell r="M241">
            <v>0</v>
          </cell>
          <cell r="N241">
            <v>0</v>
          </cell>
          <cell r="O241">
            <v>0</v>
          </cell>
          <cell r="S241">
            <v>0</v>
          </cell>
          <cell r="T241">
            <v>0</v>
          </cell>
          <cell r="U241">
            <v>0</v>
          </cell>
          <cell r="W241">
            <v>0</v>
          </cell>
          <cell r="X241" t="str">
            <v xml:space="preserve"> </v>
          </cell>
          <cell r="Y241" t="str">
            <v xml:space="preserve"> </v>
          </cell>
        </row>
        <row r="242">
          <cell r="A242" t="str">
            <v>YL24-14401MC</v>
          </cell>
          <cell r="B242">
            <v>9</v>
          </cell>
          <cell r="D242">
            <v>78.836399999999998</v>
          </cell>
          <cell r="E242">
            <v>709.53</v>
          </cell>
          <cell r="F242">
            <v>0</v>
          </cell>
          <cell r="G242">
            <v>0</v>
          </cell>
          <cell r="I242">
            <v>0</v>
          </cell>
          <cell r="K242">
            <v>0</v>
          </cell>
          <cell r="M242">
            <v>0</v>
          </cell>
          <cell r="N242">
            <v>0</v>
          </cell>
          <cell r="O242">
            <v>0</v>
          </cell>
          <cell r="S242">
            <v>0</v>
          </cell>
          <cell r="T242">
            <v>9</v>
          </cell>
          <cell r="U242">
            <v>709.53</v>
          </cell>
          <cell r="V242">
            <v>9</v>
          </cell>
          <cell r="W242">
            <v>0</v>
          </cell>
          <cell r="X242">
            <v>709.53</v>
          </cell>
          <cell r="Y242" t="str">
            <v xml:space="preserve"> </v>
          </cell>
        </row>
        <row r="243">
          <cell r="A243" t="str">
            <v>YL24-14401NB</v>
          </cell>
          <cell r="B243">
            <v>4</v>
          </cell>
          <cell r="D243">
            <v>79.758448000000001</v>
          </cell>
          <cell r="E243">
            <v>319.02999999999997</v>
          </cell>
          <cell r="F243">
            <v>0</v>
          </cell>
          <cell r="G243">
            <v>0</v>
          </cell>
          <cell r="I243">
            <v>0</v>
          </cell>
          <cell r="K243">
            <v>0</v>
          </cell>
          <cell r="M243">
            <v>0</v>
          </cell>
          <cell r="N243">
            <v>0</v>
          </cell>
          <cell r="O243">
            <v>0</v>
          </cell>
          <cell r="S243">
            <v>0</v>
          </cell>
          <cell r="T243">
            <v>4</v>
          </cell>
          <cell r="U243">
            <v>319.02999999999997</v>
          </cell>
          <cell r="V243">
            <v>4</v>
          </cell>
          <cell r="W243">
            <v>0</v>
          </cell>
          <cell r="X243">
            <v>319.02999999999997</v>
          </cell>
          <cell r="Y243" t="str">
            <v xml:space="preserve"> </v>
          </cell>
        </row>
        <row r="244">
          <cell r="A244" t="str">
            <v>YL24-14401NC</v>
          </cell>
          <cell r="B244">
            <v>56</v>
          </cell>
          <cell r="D244">
            <v>79.064779999999999</v>
          </cell>
          <cell r="E244">
            <v>4427.63</v>
          </cell>
          <cell r="F244">
            <v>0</v>
          </cell>
          <cell r="G244">
            <v>0</v>
          </cell>
          <cell r="I244">
            <v>0</v>
          </cell>
          <cell r="K244">
            <v>0</v>
          </cell>
          <cell r="M244">
            <v>0</v>
          </cell>
          <cell r="N244">
            <v>0</v>
          </cell>
          <cell r="O244">
            <v>0</v>
          </cell>
          <cell r="S244">
            <v>0</v>
          </cell>
          <cell r="T244">
            <v>56</v>
          </cell>
          <cell r="U244">
            <v>4427.63</v>
          </cell>
          <cell r="V244">
            <v>56</v>
          </cell>
          <cell r="W244">
            <v>0</v>
          </cell>
          <cell r="X244">
            <v>4427.63</v>
          </cell>
          <cell r="Y244" t="str">
            <v xml:space="preserve"> </v>
          </cell>
        </row>
        <row r="245">
          <cell r="A245" t="str">
            <v>YL24-14401PC</v>
          </cell>
          <cell r="B245">
            <v>161</v>
          </cell>
          <cell r="D245">
            <v>75.306202999999996</v>
          </cell>
          <cell r="E245">
            <v>12124.3</v>
          </cell>
          <cell r="F245">
            <v>0</v>
          </cell>
          <cell r="G245">
            <v>0</v>
          </cell>
          <cell r="I245">
            <v>0</v>
          </cell>
          <cell r="K245">
            <v>0</v>
          </cell>
          <cell r="M245">
            <v>0</v>
          </cell>
          <cell r="N245">
            <v>0</v>
          </cell>
          <cell r="O245">
            <v>0</v>
          </cell>
          <cell r="S245">
            <v>0</v>
          </cell>
          <cell r="T245">
            <v>161</v>
          </cell>
          <cell r="U245">
            <v>12124.3</v>
          </cell>
          <cell r="V245">
            <v>161</v>
          </cell>
          <cell r="W245">
            <v>0</v>
          </cell>
          <cell r="X245">
            <v>12124.3</v>
          </cell>
          <cell r="Y245" t="str">
            <v xml:space="preserve"> </v>
          </cell>
        </row>
        <row r="246">
          <cell r="A246" t="str">
            <v>YL24-14401RC</v>
          </cell>
          <cell r="B246">
            <v>0</v>
          </cell>
          <cell r="D246">
            <v>73.455687999999995</v>
          </cell>
          <cell r="E246">
            <v>0</v>
          </cell>
          <cell r="F246">
            <v>0</v>
          </cell>
          <cell r="G246">
            <v>0</v>
          </cell>
          <cell r="I246">
            <v>0</v>
          </cell>
          <cell r="K246">
            <v>0</v>
          </cell>
          <cell r="M246">
            <v>0</v>
          </cell>
          <cell r="N246">
            <v>0</v>
          </cell>
          <cell r="O246">
            <v>0</v>
          </cell>
          <cell r="S246">
            <v>0</v>
          </cell>
          <cell r="T246">
            <v>0</v>
          </cell>
          <cell r="U246">
            <v>0</v>
          </cell>
          <cell r="W246">
            <v>0</v>
          </cell>
          <cell r="X246" t="str">
            <v xml:space="preserve"> </v>
          </cell>
          <cell r="Y246" t="str">
            <v xml:space="preserve"> </v>
          </cell>
        </row>
        <row r="247">
          <cell r="A247" t="str">
            <v>YL24-14401SD</v>
          </cell>
          <cell r="B247">
            <v>56</v>
          </cell>
          <cell r="D247">
            <v>74.280783999999997</v>
          </cell>
          <cell r="E247">
            <v>4159.72</v>
          </cell>
          <cell r="F247">
            <v>0</v>
          </cell>
          <cell r="G247">
            <v>0</v>
          </cell>
          <cell r="I247">
            <v>0</v>
          </cell>
          <cell r="K247">
            <v>0</v>
          </cell>
          <cell r="M247">
            <v>0</v>
          </cell>
          <cell r="N247">
            <v>0</v>
          </cell>
          <cell r="O247">
            <v>0</v>
          </cell>
          <cell r="S247">
            <v>0</v>
          </cell>
          <cell r="T247">
            <v>56</v>
          </cell>
          <cell r="U247">
            <v>4159.72</v>
          </cell>
          <cell r="V247">
            <v>56</v>
          </cell>
          <cell r="W247">
            <v>0</v>
          </cell>
          <cell r="X247">
            <v>4159.72</v>
          </cell>
          <cell r="Y247" t="str">
            <v xml:space="preserve"> </v>
          </cell>
        </row>
        <row r="248">
          <cell r="A248" t="str">
            <v>YL24-14401TB</v>
          </cell>
          <cell r="B248">
            <v>168</v>
          </cell>
          <cell r="D248">
            <v>73.079588999999999</v>
          </cell>
          <cell r="E248">
            <v>12277.37</v>
          </cell>
          <cell r="F248">
            <v>0</v>
          </cell>
          <cell r="G248">
            <v>0</v>
          </cell>
          <cell r="I248">
            <v>0</v>
          </cell>
          <cell r="K248">
            <v>0</v>
          </cell>
          <cell r="M248">
            <v>0</v>
          </cell>
          <cell r="N248">
            <v>0</v>
          </cell>
          <cell r="O248">
            <v>0</v>
          </cell>
          <cell r="S248">
            <v>0</v>
          </cell>
          <cell r="T248">
            <v>168</v>
          </cell>
          <cell r="U248">
            <v>12277.37</v>
          </cell>
          <cell r="V248">
            <v>168</v>
          </cell>
          <cell r="W248">
            <v>0</v>
          </cell>
          <cell r="X248">
            <v>12277.37</v>
          </cell>
          <cell r="Y248" t="str">
            <v xml:space="preserve"> </v>
          </cell>
        </row>
        <row r="249">
          <cell r="A249" t="str">
            <v>YL24-14401UC</v>
          </cell>
          <cell r="B249">
            <v>167</v>
          </cell>
          <cell r="D249">
            <v>67.732172000000006</v>
          </cell>
          <cell r="E249">
            <v>11311.27</v>
          </cell>
          <cell r="F249">
            <v>0</v>
          </cell>
          <cell r="G249">
            <v>0</v>
          </cell>
          <cell r="I249">
            <v>0</v>
          </cell>
          <cell r="K249">
            <v>0</v>
          </cell>
          <cell r="M249">
            <v>0</v>
          </cell>
          <cell r="N249">
            <v>0</v>
          </cell>
          <cell r="O249">
            <v>0</v>
          </cell>
          <cell r="S249">
            <v>0</v>
          </cell>
          <cell r="T249">
            <v>167</v>
          </cell>
          <cell r="U249">
            <v>11311.27</v>
          </cell>
          <cell r="V249">
            <v>167</v>
          </cell>
          <cell r="W249">
            <v>0</v>
          </cell>
          <cell r="X249">
            <v>11311.27</v>
          </cell>
          <cell r="Y249" t="str">
            <v xml:space="preserve"> </v>
          </cell>
        </row>
        <row r="250">
          <cell r="A250" t="str">
            <v>YL24-14401VC</v>
          </cell>
          <cell r="B250">
            <v>22</v>
          </cell>
          <cell r="D250">
            <v>70.440392000000003</v>
          </cell>
          <cell r="E250">
            <v>1549.69</v>
          </cell>
          <cell r="F250">
            <v>0</v>
          </cell>
          <cell r="G250">
            <v>0</v>
          </cell>
          <cell r="I250">
            <v>0</v>
          </cell>
          <cell r="K250">
            <v>0</v>
          </cell>
          <cell r="M250">
            <v>0</v>
          </cell>
          <cell r="N250">
            <v>0</v>
          </cell>
          <cell r="O250">
            <v>0</v>
          </cell>
          <cell r="S250">
            <v>0</v>
          </cell>
          <cell r="T250">
            <v>22</v>
          </cell>
          <cell r="U250">
            <v>1549.69</v>
          </cell>
          <cell r="V250">
            <v>22</v>
          </cell>
          <cell r="W250">
            <v>0</v>
          </cell>
          <cell r="X250">
            <v>1549.69</v>
          </cell>
          <cell r="Y250" t="str">
            <v xml:space="preserve"> </v>
          </cell>
        </row>
        <row r="251">
          <cell r="A251" t="str">
            <v>YL24-14A488FE</v>
          </cell>
          <cell r="B251">
            <v>4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I251">
            <v>0</v>
          </cell>
          <cell r="K251">
            <v>0</v>
          </cell>
          <cell r="M251">
            <v>0</v>
          </cell>
          <cell r="N251">
            <v>0</v>
          </cell>
          <cell r="O251">
            <v>0</v>
          </cell>
          <cell r="S251">
            <v>0</v>
          </cell>
          <cell r="T251">
            <v>4</v>
          </cell>
          <cell r="U251">
            <v>0</v>
          </cell>
          <cell r="V251">
            <v>4</v>
          </cell>
          <cell r="W251">
            <v>0</v>
          </cell>
          <cell r="X251">
            <v>0</v>
          </cell>
          <cell r="Y251" t="str">
            <v xml:space="preserve"> </v>
          </cell>
        </row>
        <row r="252">
          <cell r="A252" t="str">
            <v>YL54-14401AG</v>
          </cell>
          <cell r="B252">
            <v>45</v>
          </cell>
          <cell r="D252">
            <v>72.123020999999994</v>
          </cell>
          <cell r="E252">
            <v>3245.54</v>
          </cell>
          <cell r="F252">
            <v>0</v>
          </cell>
          <cell r="G252">
            <v>0</v>
          </cell>
          <cell r="I252">
            <v>0</v>
          </cell>
          <cell r="K252">
            <v>0</v>
          </cell>
          <cell r="M252">
            <v>0</v>
          </cell>
          <cell r="N252">
            <v>0</v>
          </cell>
          <cell r="O252">
            <v>0</v>
          </cell>
          <cell r="S252">
            <v>0</v>
          </cell>
          <cell r="T252">
            <v>45</v>
          </cell>
          <cell r="U252">
            <v>3245.54</v>
          </cell>
          <cell r="V252">
            <v>45</v>
          </cell>
          <cell r="W252">
            <v>0</v>
          </cell>
          <cell r="X252">
            <v>3245.54</v>
          </cell>
          <cell r="Y252" t="str">
            <v xml:space="preserve"> </v>
          </cell>
        </row>
        <row r="253">
          <cell r="A253" t="str">
            <v>YL54-14401AH</v>
          </cell>
          <cell r="B253">
            <v>0</v>
          </cell>
          <cell r="D253">
            <v>71.184217000000004</v>
          </cell>
          <cell r="E253">
            <v>0</v>
          </cell>
          <cell r="F253">
            <v>0</v>
          </cell>
          <cell r="G253">
            <v>0</v>
          </cell>
          <cell r="I253">
            <v>0</v>
          </cell>
          <cell r="K253">
            <v>0</v>
          </cell>
          <cell r="M253">
            <v>0</v>
          </cell>
          <cell r="N253">
            <v>0</v>
          </cell>
          <cell r="O253">
            <v>0</v>
          </cell>
          <cell r="S253">
            <v>0</v>
          </cell>
          <cell r="T253">
            <v>0</v>
          </cell>
          <cell r="U253">
            <v>0</v>
          </cell>
          <cell r="W253">
            <v>0</v>
          </cell>
          <cell r="X253" t="str">
            <v xml:space="preserve"> </v>
          </cell>
          <cell r="Y253" t="str">
            <v xml:space="preserve"> </v>
          </cell>
        </row>
        <row r="254">
          <cell r="A254" t="str">
            <v>YL54-14401BG</v>
          </cell>
          <cell r="B254">
            <v>18</v>
          </cell>
          <cell r="D254">
            <v>71.619776000000002</v>
          </cell>
          <cell r="E254">
            <v>1289.1600000000001</v>
          </cell>
          <cell r="F254">
            <v>0</v>
          </cell>
          <cell r="G254">
            <v>0</v>
          </cell>
          <cell r="I254">
            <v>0</v>
          </cell>
          <cell r="K254">
            <v>0</v>
          </cell>
          <cell r="M254">
            <v>0</v>
          </cell>
          <cell r="N254">
            <v>0</v>
          </cell>
          <cell r="O254">
            <v>0</v>
          </cell>
          <cell r="S254">
            <v>0</v>
          </cell>
          <cell r="T254">
            <v>18</v>
          </cell>
          <cell r="U254">
            <v>1289.1600000000001</v>
          </cell>
          <cell r="V254">
            <v>18</v>
          </cell>
          <cell r="W254">
            <v>0</v>
          </cell>
          <cell r="X254">
            <v>1289.1600000000001</v>
          </cell>
          <cell r="Y254" t="str">
            <v xml:space="preserve"> </v>
          </cell>
        </row>
        <row r="255">
          <cell r="A255" t="str">
            <v>YL54-14401CF</v>
          </cell>
          <cell r="B255">
            <v>2</v>
          </cell>
          <cell r="D255">
            <v>61.011797999999999</v>
          </cell>
          <cell r="E255">
            <v>122.02</v>
          </cell>
          <cell r="F255">
            <v>0</v>
          </cell>
          <cell r="G255">
            <v>0</v>
          </cell>
          <cell r="I255">
            <v>0</v>
          </cell>
          <cell r="K255">
            <v>0</v>
          </cell>
          <cell r="M255">
            <v>0</v>
          </cell>
          <cell r="N255">
            <v>0</v>
          </cell>
          <cell r="O255">
            <v>0</v>
          </cell>
          <cell r="S255">
            <v>0</v>
          </cell>
          <cell r="T255">
            <v>2</v>
          </cell>
          <cell r="U255">
            <v>122.02</v>
          </cell>
          <cell r="V255">
            <v>2</v>
          </cell>
          <cell r="W255">
            <v>0</v>
          </cell>
          <cell r="X255">
            <v>122.02</v>
          </cell>
          <cell r="Y255" t="str">
            <v xml:space="preserve"> </v>
          </cell>
        </row>
        <row r="256">
          <cell r="A256" t="str">
            <v>YL54-14401CG</v>
          </cell>
          <cell r="B256">
            <v>0</v>
          </cell>
          <cell r="D256">
            <v>58.012037999999997</v>
          </cell>
          <cell r="E256">
            <v>0</v>
          </cell>
          <cell r="F256">
            <v>0</v>
          </cell>
          <cell r="G256">
            <v>0</v>
          </cell>
          <cell r="I256">
            <v>0</v>
          </cell>
          <cell r="K256">
            <v>0</v>
          </cell>
          <cell r="M256">
            <v>0</v>
          </cell>
          <cell r="N256">
            <v>0</v>
          </cell>
          <cell r="O256">
            <v>0</v>
          </cell>
          <cell r="S256">
            <v>0</v>
          </cell>
          <cell r="T256">
            <v>0</v>
          </cell>
          <cell r="U256">
            <v>0</v>
          </cell>
          <cell r="W256">
            <v>0</v>
          </cell>
          <cell r="X256" t="str">
            <v xml:space="preserve"> </v>
          </cell>
          <cell r="Y256" t="str">
            <v xml:space="preserve"> </v>
          </cell>
        </row>
        <row r="257">
          <cell r="A257" t="str">
            <v>YL54-14401CJ</v>
          </cell>
          <cell r="B257">
            <v>2</v>
          </cell>
          <cell r="D257">
            <v>56.066338000000002</v>
          </cell>
          <cell r="E257">
            <v>112.13</v>
          </cell>
          <cell r="F257">
            <v>0</v>
          </cell>
          <cell r="G257">
            <v>0</v>
          </cell>
          <cell r="I257">
            <v>0</v>
          </cell>
          <cell r="K257">
            <v>0</v>
          </cell>
          <cell r="M257">
            <v>0</v>
          </cell>
          <cell r="N257">
            <v>0</v>
          </cell>
          <cell r="O257">
            <v>0</v>
          </cell>
          <cell r="S257">
            <v>0</v>
          </cell>
          <cell r="T257">
            <v>2</v>
          </cell>
          <cell r="U257">
            <v>112.13</v>
          </cell>
          <cell r="V257">
            <v>2</v>
          </cell>
          <cell r="W257">
            <v>0</v>
          </cell>
          <cell r="X257">
            <v>112.13</v>
          </cell>
          <cell r="Y257" t="str">
            <v xml:space="preserve"> </v>
          </cell>
        </row>
        <row r="258">
          <cell r="A258" t="str">
            <v>YL54-14401EG</v>
          </cell>
          <cell r="B258">
            <v>6</v>
          </cell>
          <cell r="D258">
            <v>74.203828000000001</v>
          </cell>
          <cell r="E258">
            <v>445.22</v>
          </cell>
          <cell r="F258">
            <v>0</v>
          </cell>
          <cell r="G258">
            <v>0</v>
          </cell>
          <cell r="H258">
            <v>5</v>
          </cell>
          <cell r="I258">
            <v>371.01913999999999</v>
          </cell>
          <cell r="K258">
            <v>0</v>
          </cell>
          <cell r="M258">
            <v>0</v>
          </cell>
          <cell r="N258">
            <v>0</v>
          </cell>
          <cell r="O258">
            <v>0</v>
          </cell>
          <cell r="S258">
            <v>0</v>
          </cell>
          <cell r="T258">
            <v>1</v>
          </cell>
          <cell r="U258">
            <v>74.200860000000034</v>
          </cell>
          <cell r="V258">
            <v>1</v>
          </cell>
          <cell r="W258">
            <v>0</v>
          </cell>
          <cell r="X258">
            <v>74.2</v>
          </cell>
          <cell r="Y258" t="str">
            <v xml:space="preserve"> </v>
          </cell>
        </row>
        <row r="259">
          <cell r="A259" t="str">
            <v>YL54-14401EH</v>
          </cell>
          <cell r="B259">
            <v>2</v>
          </cell>
          <cell r="D259">
            <v>73.089774000000006</v>
          </cell>
          <cell r="E259">
            <v>146.18</v>
          </cell>
          <cell r="F259">
            <v>0</v>
          </cell>
          <cell r="G259">
            <v>0</v>
          </cell>
          <cell r="I259">
            <v>0</v>
          </cell>
          <cell r="K259">
            <v>0</v>
          </cell>
          <cell r="M259">
            <v>0</v>
          </cell>
          <cell r="N259">
            <v>0</v>
          </cell>
          <cell r="O259">
            <v>0</v>
          </cell>
          <cell r="S259">
            <v>0</v>
          </cell>
          <cell r="T259">
            <v>2</v>
          </cell>
          <cell r="U259">
            <v>146.18</v>
          </cell>
          <cell r="V259">
            <v>2</v>
          </cell>
          <cell r="W259">
            <v>0</v>
          </cell>
          <cell r="X259">
            <v>146.18</v>
          </cell>
          <cell r="Y259" t="str">
            <v xml:space="preserve"> </v>
          </cell>
        </row>
        <row r="260">
          <cell r="A260" t="str">
            <v>YL54-14401FG</v>
          </cell>
          <cell r="B260">
            <v>19</v>
          </cell>
          <cell r="D260">
            <v>52.571081</v>
          </cell>
          <cell r="E260">
            <v>998.85</v>
          </cell>
          <cell r="F260">
            <v>8</v>
          </cell>
          <cell r="G260">
            <v>420.568648</v>
          </cell>
          <cell r="H260">
            <v>27</v>
          </cell>
          <cell r="I260">
            <v>1419.419187</v>
          </cell>
          <cell r="K260">
            <v>0</v>
          </cell>
          <cell r="M260">
            <v>0</v>
          </cell>
          <cell r="N260">
            <v>0</v>
          </cell>
          <cell r="O260">
            <v>0</v>
          </cell>
          <cell r="S260">
            <v>0</v>
          </cell>
          <cell r="T260">
            <v>0</v>
          </cell>
          <cell r="U260">
            <v>-5.3899999988971103E-4</v>
          </cell>
          <cell r="W260">
            <v>0</v>
          </cell>
          <cell r="X260" t="str">
            <v xml:space="preserve"> </v>
          </cell>
          <cell r="Y260" t="str">
            <v xml:space="preserve"> </v>
          </cell>
        </row>
        <row r="261">
          <cell r="A261" t="str">
            <v>YL54-14401GG</v>
          </cell>
          <cell r="B261">
            <v>12</v>
          </cell>
          <cell r="D261">
            <v>53.560229</v>
          </cell>
          <cell r="E261">
            <v>642.72</v>
          </cell>
          <cell r="F261">
            <v>0</v>
          </cell>
          <cell r="G261">
            <v>0</v>
          </cell>
          <cell r="I261">
            <v>0</v>
          </cell>
          <cell r="K261">
            <v>0</v>
          </cell>
          <cell r="M261">
            <v>0</v>
          </cell>
          <cell r="N261">
            <v>0</v>
          </cell>
          <cell r="O261">
            <v>0</v>
          </cell>
          <cell r="S261">
            <v>0</v>
          </cell>
          <cell r="T261">
            <v>12</v>
          </cell>
          <cell r="U261">
            <v>642.72</v>
          </cell>
          <cell r="V261">
            <v>12</v>
          </cell>
          <cell r="W261">
            <v>0</v>
          </cell>
          <cell r="X261">
            <v>642.72</v>
          </cell>
          <cell r="Y261" t="str">
            <v xml:space="preserve"> </v>
          </cell>
        </row>
        <row r="262">
          <cell r="A262" t="str">
            <v>YL54-14401HG</v>
          </cell>
          <cell r="B262">
            <v>0</v>
          </cell>
          <cell r="D262">
            <v>51.457171000000002</v>
          </cell>
          <cell r="E262">
            <v>0</v>
          </cell>
          <cell r="F262">
            <v>0</v>
          </cell>
          <cell r="G262">
            <v>0</v>
          </cell>
          <cell r="I262">
            <v>0</v>
          </cell>
          <cell r="K262">
            <v>0</v>
          </cell>
          <cell r="M262">
            <v>0</v>
          </cell>
          <cell r="N262">
            <v>0</v>
          </cell>
          <cell r="O262">
            <v>0</v>
          </cell>
          <cell r="S262">
            <v>0</v>
          </cell>
          <cell r="T262">
            <v>0</v>
          </cell>
          <cell r="U262">
            <v>0</v>
          </cell>
          <cell r="W262">
            <v>0</v>
          </cell>
          <cell r="X262" t="str">
            <v xml:space="preserve"> </v>
          </cell>
          <cell r="Y262" t="str">
            <v xml:space="preserve"> </v>
          </cell>
        </row>
        <row r="263">
          <cell r="A263" t="str">
            <v>YL54-14401JF</v>
          </cell>
          <cell r="B263">
            <v>25</v>
          </cell>
          <cell r="D263">
            <v>50.444459000000002</v>
          </cell>
          <cell r="E263">
            <v>1261.1099999999999</v>
          </cell>
          <cell r="F263">
            <v>1</v>
          </cell>
          <cell r="G263">
            <v>50.444459000000002</v>
          </cell>
          <cell r="H263">
            <v>48</v>
          </cell>
          <cell r="I263">
            <v>2421.3340320000002</v>
          </cell>
          <cell r="K263">
            <v>0</v>
          </cell>
          <cell r="M263">
            <v>0</v>
          </cell>
          <cell r="N263">
            <v>0</v>
          </cell>
          <cell r="O263">
            <v>0</v>
          </cell>
          <cell r="S263">
            <v>0</v>
          </cell>
          <cell r="T263">
            <v>-22</v>
          </cell>
          <cell r="U263">
            <v>-1109.7795730000003</v>
          </cell>
          <cell r="W263">
            <v>22</v>
          </cell>
          <cell r="X263" t="str">
            <v xml:space="preserve"> </v>
          </cell>
          <cell r="Y263">
            <v>1109.78</v>
          </cell>
        </row>
        <row r="264">
          <cell r="A264" t="str">
            <v>YL54-14401LC</v>
          </cell>
          <cell r="B264">
            <v>48</v>
          </cell>
          <cell r="D264">
            <v>60.825189999999999</v>
          </cell>
          <cell r="E264">
            <v>2919.61</v>
          </cell>
          <cell r="F264">
            <v>0</v>
          </cell>
          <cell r="G264">
            <v>0</v>
          </cell>
          <cell r="I264">
            <v>0</v>
          </cell>
          <cell r="K264">
            <v>0</v>
          </cell>
          <cell r="M264">
            <v>0</v>
          </cell>
          <cell r="N264">
            <v>0</v>
          </cell>
          <cell r="O264">
            <v>0</v>
          </cell>
          <cell r="S264">
            <v>0</v>
          </cell>
          <cell r="T264">
            <v>48</v>
          </cell>
          <cell r="U264">
            <v>2919.61</v>
          </cell>
          <cell r="V264">
            <v>48</v>
          </cell>
          <cell r="W264">
            <v>0</v>
          </cell>
          <cell r="X264">
            <v>2919.61</v>
          </cell>
          <cell r="Y264" t="str">
            <v xml:space="preserve"> </v>
          </cell>
        </row>
        <row r="265">
          <cell r="A265" t="str">
            <v>YL54-14401LD</v>
          </cell>
          <cell r="B265">
            <v>44</v>
          </cell>
          <cell r="D265">
            <v>56.134788</v>
          </cell>
          <cell r="E265">
            <v>2469.9299999999998</v>
          </cell>
          <cell r="F265">
            <v>0</v>
          </cell>
          <cell r="G265">
            <v>0</v>
          </cell>
          <cell r="I265">
            <v>0</v>
          </cell>
          <cell r="K265">
            <v>0</v>
          </cell>
          <cell r="M265">
            <v>0</v>
          </cell>
          <cell r="N265">
            <v>0</v>
          </cell>
          <cell r="O265">
            <v>0</v>
          </cell>
          <cell r="S265">
            <v>0</v>
          </cell>
          <cell r="T265">
            <v>44</v>
          </cell>
          <cell r="U265">
            <v>2469.9299999999998</v>
          </cell>
          <cell r="V265">
            <v>44</v>
          </cell>
          <cell r="W265">
            <v>0</v>
          </cell>
          <cell r="X265">
            <v>2469.9299999999998</v>
          </cell>
          <cell r="Y265" t="str">
            <v xml:space="preserve"> </v>
          </cell>
        </row>
        <row r="266">
          <cell r="A266" t="str">
            <v>YL54-9H589AK</v>
          </cell>
          <cell r="B266">
            <v>1248</v>
          </cell>
          <cell r="D266">
            <v>18.747299999999999</v>
          </cell>
          <cell r="E266">
            <v>23396.63</v>
          </cell>
          <cell r="F266">
            <v>0</v>
          </cell>
          <cell r="G266">
            <v>0</v>
          </cell>
          <cell r="H266">
            <v>25480</v>
          </cell>
          <cell r="I266">
            <v>477681.20399999997</v>
          </cell>
          <cell r="K266">
            <v>0</v>
          </cell>
          <cell r="M266">
            <v>0</v>
          </cell>
          <cell r="N266">
            <v>0</v>
          </cell>
          <cell r="O266">
            <v>0</v>
          </cell>
          <cell r="S266">
            <v>0</v>
          </cell>
          <cell r="T266">
            <v>-24232</v>
          </cell>
          <cell r="U266">
            <v>-454284.57399999996</v>
          </cell>
          <cell r="W266">
            <v>24232</v>
          </cell>
          <cell r="X266" t="str">
            <v xml:space="preserve"> </v>
          </cell>
          <cell r="Y266">
            <v>454284.57</v>
          </cell>
        </row>
        <row r="267">
          <cell r="A267" t="str">
            <v>YL54-9H589BF</v>
          </cell>
          <cell r="B267">
            <v>0</v>
          </cell>
          <cell r="D267">
            <v>6.2079000000000004</v>
          </cell>
          <cell r="E267">
            <v>0</v>
          </cell>
          <cell r="F267">
            <v>0</v>
          </cell>
          <cell r="G267">
            <v>0</v>
          </cell>
          <cell r="H267">
            <v>2450</v>
          </cell>
          <cell r="I267">
            <v>15209.355000000001</v>
          </cell>
          <cell r="J267">
            <v>840</v>
          </cell>
          <cell r="K267">
            <v>5214.6360000000004</v>
          </cell>
          <cell r="M267">
            <v>0</v>
          </cell>
          <cell r="N267">
            <v>0</v>
          </cell>
          <cell r="O267">
            <v>0</v>
          </cell>
          <cell r="S267">
            <v>0</v>
          </cell>
          <cell r="T267">
            <v>-1610</v>
          </cell>
          <cell r="U267">
            <v>-9994.719000000001</v>
          </cell>
          <cell r="W267">
            <v>1610</v>
          </cell>
          <cell r="X267" t="str">
            <v xml:space="preserve"> </v>
          </cell>
          <cell r="Y267">
            <v>9994.7199999999993</v>
          </cell>
        </row>
        <row r="268">
          <cell r="A268" t="str">
            <v>YL84-9H589AG</v>
          </cell>
          <cell r="B268">
            <v>0</v>
          </cell>
          <cell r="D268">
            <v>19.029806000000001</v>
          </cell>
          <cell r="E268">
            <v>0</v>
          </cell>
          <cell r="F268">
            <v>0</v>
          </cell>
          <cell r="G268">
            <v>0</v>
          </cell>
          <cell r="I268">
            <v>0</v>
          </cell>
          <cell r="K268">
            <v>0</v>
          </cell>
          <cell r="M268">
            <v>0</v>
          </cell>
          <cell r="N268">
            <v>0</v>
          </cell>
          <cell r="O268">
            <v>0</v>
          </cell>
          <cell r="S268">
            <v>0</v>
          </cell>
          <cell r="T268">
            <v>0</v>
          </cell>
          <cell r="U268">
            <v>0</v>
          </cell>
          <cell r="W268">
            <v>0</v>
          </cell>
          <cell r="X268" t="str">
            <v xml:space="preserve"> </v>
          </cell>
          <cell r="Y268" t="str">
            <v xml:space="preserve"> </v>
          </cell>
        </row>
        <row r="269">
          <cell r="A269" t="str">
            <v>YL84-9H589AK</v>
          </cell>
          <cell r="B269">
            <v>0</v>
          </cell>
          <cell r="D269">
            <v>18.747337999999999</v>
          </cell>
          <cell r="E269">
            <v>0</v>
          </cell>
          <cell r="F269">
            <v>22522</v>
          </cell>
          <cell r="G269">
            <v>422227.54643599998</v>
          </cell>
          <cell r="I269">
            <v>0</v>
          </cell>
          <cell r="J269">
            <v>2184</v>
          </cell>
          <cell r="K269">
            <v>40944.186192000001</v>
          </cell>
          <cell r="M269">
            <v>0</v>
          </cell>
          <cell r="N269">
            <v>-880</v>
          </cell>
          <cell r="O269">
            <v>-16497.657439999999</v>
          </cell>
          <cell r="S269">
            <v>0</v>
          </cell>
          <cell r="T269">
            <v>25586</v>
          </cell>
          <cell r="U269">
            <v>446674.07518799999</v>
          </cell>
          <cell r="V269">
            <v>3536</v>
          </cell>
          <cell r="W269">
            <v>-22050</v>
          </cell>
          <cell r="X269">
            <v>66290.59</v>
          </cell>
          <cell r="Y269">
            <v>-413378.8</v>
          </cell>
        </row>
        <row r="270">
          <cell r="A270" t="str">
            <v>YL84-9H589BF</v>
          </cell>
          <cell r="B270">
            <v>0</v>
          </cell>
          <cell r="D270">
            <v>6.2097220000000002</v>
          </cell>
          <cell r="E270">
            <v>0</v>
          </cell>
          <cell r="F270">
            <v>2990</v>
          </cell>
          <cell r="G270">
            <v>18567.068780000001</v>
          </cell>
          <cell r="I270">
            <v>0</v>
          </cell>
          <cell r="K270">
            <v>0</v>
          </cell>
          <cell r="M270">
            <v>0</v>
          </cell>
          <cell r="N270">
            <v>-160</v>
          </cell>
          <cell r="O270">
            <v>-993.55552</v>
          </cell>
          <cell r="S270">
            <v>0</v>
          </cell>
          <cell r="T270">
            <v>3150</v>
          </cell>
          <cell r="U270">
            <v>17573.51326</v>
          </cell>
          <cell r="V270">
            <v>1260</v>
          </cell>
          <cell r="W270">
            <v>-1890</v>
          </cell>
          <cell r="X270">
            <v>7824.25</v>
          </cell>
          <cell r="Y270">
            <v>-11736.37</v>
          </cell>
        </row>
      </sheetData>
      <sheetData sheetId="4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1목적"/>
      <sheetName val="사업변화 (5)"/>
      <sheetName val="비교"/>
      <sheetName val="사업변화"/>
      <sheetName val="사업변화1"/>
      <sheetName val="사업변화(지울것)"/>
      <sheetName val="사업변화 (2)"/>
      <sheetName val="계열사현황종합"/>
      <sheetName val="계열사구조조정"/>
      <sheetName val="기아모텍"/>
      <sheetName val="기아중공업"/>
      <sheetName val="기아특수강"/>
      <sheetName val="기아정기"/>
      <sheetName val="재무제표"/>
      <sheetName val="자동차"/>
      <sheetName val="연구소"/>
      <sheetName val="전자"/>
      <sheetName val="Sheet2"/>
      <sheetName val="Sheet3"/>
      <sheetName val=""/>
      <sheetName val="자체실적Y"/>
      <sheetName val="97계획(96.11"/>
      <sheetName val="so-021"/>
      <sheetName val="2.대외공문"/>
      <sheetName val="원천"/>
      <sheetName val="SOURCE"/>
      <sheetName val="세목별"/>
      <sheetName val="major"/>
      <sheetName val="1.변경범위"/>
      <sheetName val="생산"/>
      <sheetName val="CAUDIT"/>
      <sheetName val="OUTLINE"/>
      <sheetName val="TCA"/>
      <sheetName val="VOL9814"/>
      <sheetName val="●MC계"/>
      <sheetName val="CHANG98"/>
      <sheetName val="신규등록원본"/>
      <sheetName val="입사시직위"/>
      <sheetName val="Benutzungshinweise"/>
      <sheetName val="KCI"/>
      <sheetName val="구동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8">
          <cell r="D18" t="str">
            <v>외  감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Revision"/>
      <sheetName val="용어집"/>
      <sheetName val="Input"/>
      <sheetName val="Foot Print"/>
      <sheetName val="원재료"/>
      <sheetName val="계산 결과"/>
      <sheetName val="모델별 조건 반영 계산"/>
      <sheetName val="요약 - 사업부 공유 형식"/>
      <sheetName val="작업의뢰서"/>
      <sheetName val="B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">
          <cell r="A5">
            <v>1</v>
          </cell>
          <cell r="B5" t="str">
            <v>LMO</v>
          </cell>
          <cell r="C5" t="str">
            <v>Nikki</v>
          </cell>
          <cell r="D5" t="str">
            <v>E06Z</v>
          </cell>
          <cell r="E5">
            <v>14</v>
          </cell>
          <cell r="F5">
            <v>0.439</v>
          </cell>
          <cell r="G5">
            <v>4.1399999999999997</v>
          </cell>
          <cell r="H5">
            <v>1.9</v>
          </cell>
          <cell r="I5">
            <v>108.1</v>
          </cell>
          <cell r="J5">
            <v>106.1</v>
          </cell>
          <cell r="K5">
            <v>105</v>
          </cell>
          <cell r="L5">
            <v>98.14986123959298</v>
          </cell>
        </row>
        <row r="6">
          <cell r="A6">
            <v>2</v>
          </cell>
          <cell r="B6" t="str">
            <v>LMO</v>
          </cell>
          <cell r="C6" t="str">
            <v>Toda</v>
          </cell>
          <cell r="D6" t="str">
            <v>M5105AB</v>
          </cell>
          <cell r="E6">
            <v>9.1</v>
          </cell>
          <cell r="F6">
            <v>0.45</v>
          </cell>
          <cell r="G6">
            <v>4.1399999999999997</v>
          </cell>
          <cell r="H6">
            <v>2.04</v>
          </cell>
          <cell r="I6">
            <v>108</v>
          </cell>
          <cell r="J6">
            <v>105</v>
          </cell>
          <cell r="K6">
            <v>104.5</v>
          </cell>
          <cell r="L6">
            <v>97.222222222222214</v>
          </cell>
        </row>
        <row r="7">
          <cell r="A7">
            <v>3</v>
          </cell>
          <cell r="B7" t="str">
            <v>LNMCO</v>
          </cell>
          <cell r="C7" t="str">
            <v>UM</v>
          </cell>
          <cell r="D7" t="str">
            <v>MX7h</v>
          </cell>
          <cell r="E7">
            <v>6.9</v>
          </cell>
          <cell r="F7">
            <v>0.53</v>
          </cell>
          <cell r="G7">
            <v>4.8390000000000004</v>
          </cell>
          <cell r="H7">
            <v>1.6</v>
          </cell>
          <cell r="I7">
            <v>174.5</v>
          </cell>
          <cell r="J7">
            <v>157</v>
          </cell>
          <cell r="K7">
            <v>140.5</v>
          </cell>
          <cell r="L7">
            <v>89.971346704871053</v>
          </cell>
        </row>
        <row r="8">
          <cell r="A8">
            <v>4</v>
          </cell>
          <cell r="B8" t="str">
            <v>LNMCO</v>
          </cell>
          <cell r="C8" t="str">
            <v>LG</v>
          </cell>
          <cell r="D8" t="str">
            <v>TPS20</v>
          </cell>
          <cell r="E8">
            <v>10.6</v>
          </cell>
          <cell r="F8">
            <v>0.23</v>
          </cell>
          <cell r="G8">
            <v>4.7300000000000004</v>
          </cell>
          <cell r="H8">
            <v>2.4</v>
          </cell>
          <cell r="I8">
            <v>179.5</v>
          </cell>
          <cell r="J8">
            <v>162</v>
          </cell>
          <cell r="K8">
            <v>143.19999999999999</v>
          </cell>
          <cell r="L8">
            <v>90.250696378830085</v>
          </cell>
        </row>
        <row r="9">
          <cell r="A9">
            <v>5</v>
          </cell>
          <cell r="B9" t="str">
            <v>LNMCO</v>
          </cell>
          <cell r="C9" t="str">
            <v>LG</v>
          </cell>
          <cell r="D9" t="str">
            <v>TP2</v>
          </cell>
          <cell r="E9">
            <v>10.4</v>
          </cell>
          <cell r="F9">
            <v>0.28999999999999998</v>
          </cell>
          <cell r="G9">
            <v>4.7699999999999996</v>
          </cell>
          <cell r="H9">
            <v>2.2999999999999998</v>
          </cell>
          <cell r="I9">
            <v>220.5</v>
          </cell>
          <cell r="J9">
            <v>196</v>
          </cell>
          <cell r="K9">
            <v>163.5</v>
          </cell>
          <cell r="L9">
            <v>88.888888888888886</v>
          </cell>
        </row>
        <row r="10">
          <cell r="A10">
            <v>6</v>
          </cell>
          <cell r="D10" t="str">
            <v>Null</v>
          </cell>
          <cell r="G10">
            <v>1</v>
          </cell>
        </row>
        <row r="11">
          <cell r="A11">
            <v>7</v>
          </cell>
          <cell r="D11" t="str">
            <v>Null2</v>
          </cell>
          <cell r="G11">
            <v>1</v>
          </cell>
        </row>
        <row r="12">
          <cell r="A12">
            <v>8</v>
          </cell>
          <cell r="D12" t="str">
            <v>Null3</v>
          </cell>
          <cell r="G12">
            <v>1</v>
          </cell>
        </row>
        <row r="13">
          <cell r="A13">
            <v>9</v>
          </cell>
          <cell r="D13" t="str">
            <v>Null4</v>
          </cell>
          <cell r="G13">
            <v>1</v>
          </cell>
        </row>
        <row r="14">
          <cell r="A14">
            <v>10</v>
          </cell>
          <cell r="D14" t="str">
            <v>Null5</v>
          </cell>
          <cell r="G14">
            <v>1</v>
          </cell>
        </row>
        <row r="17">
          <cell r="A17">
            <v>1</v>
          </cell>
          <cell r="B17" t="str">
            <v>Graphite</v>
          </cell>
          <cell r="C17" t="str">
            <v>Mitsubishi</v>
          </cell>
          <cell r="D17" t="str">
            <v>AGM-01</v>
          </cell>
          <cell r="E17">
            <v>17</v>
          </cell>
          <cell r="F17">
            <v>3.1</v>
          </cell>
          <cell r="G17">
            <v>2.2000000000000002</v>
          </cell>
          <cell r="H17">
            <v>1.1499999999999999</v>
          </cell>
          <cell r="I17">
            <v>385.6</v>
          </cell>
          <cell r="J17">
            <v>356.49</v>
          </cell>
          <cell r="K17">
            <v>337.17</v>
          </cell>
          <cell r="L17">
            <v>92.450726141078832</v>
          </cell>
        </row>
        <row r="18">
          <cell r="A18">
            <v>2</v>
          </cell>
          <cell r="B18" t="str">
            <v>Amorphous</v>
          </cell>
          <cell r="C18" t="str">
            <v>Hitachi</v>
          </cell>
          <cell r="D18" t="str">
            <v>SMSC-L1</v>
          </cell>
          <cell r="E18">
            <v>14.6</v>
          </cell>
          <cell r="F18">
            <v>2.6</v>
          </cell>
          <cell r="G18">
            <v>2.11</v>
          </cell>
          <cell r="I18">
            <v>300.38</v>
          </cell>
          <cell r="J18">
            <v>241.96</v>
          </cell>
          <cell r="K18">
            <v>233.78</v>
          </cell>
          <cell r="L18">
            <v>80.55130168453293</v>
          </cell>
        </row>
        <row r="19">
          <cell r="A19">
            <v>3</v>
          </cell>
          <cell r="B19" t="str">
            <v>Amorphous</v>
          </cell>
          <cell r="C19" t="str">
            <v>Kureha</v>
          </cell>
          <cell r="D19" t="str">
            <v>Carbotron-P/J</v>
          </cell>
          <cell r="E19">
            <v>10.199999999999999</v>
          </cell>
          <cell r="F19">
            <v>4.9000000000000004</v>
          </cell>
          <cell r="G19">
            <v>1.53</v>
          </cell>
          <cell r="H19">
            <v>0.94</v>
          </cell>
          <cell r="I19">
            <v>351.43</v>
          </cell>
          <cell r="J19">
            <v>246.4</v>
          </cell>
          <cell r="K19">
            <v>235.22</v>
          </cell>
          <cell r="L19">
            <v>70.113536123836894</v>
          </cell>
        </row>
        <row r="20">
          <cell r="A20">
            <v>4</v>
          </cell>
          <cell r="D20" t="str">
            <v>Null</v>
          </cell>
          <cell r="G20">
            <v>1</v>
          </cell>
        </row>
        <row r="21">
          <cell r="A21">
            <v>5</v>
          </cell>
          <cell r="D21" t="str">
            <v>Null2</v>
          </cell>
          <cell r="G21">
            <v>1</v>
          </cell>
        </row>
        <row r="22">
          <cell r="A22">
            <v>6</v>
          </cell>
          <cell r="D22" t="str">
            <v>Null3</v>
          </cell>
          <cell r="G22">
            <v>1</v>
          </cell>
        </row>
        <row r="23">
          <cell r="A23">
            <v>7</v>
          </cell>
          <cell r="D23" t="str">
            <v>Null4</v>
          </cell>
          <cell r="G23">
            <v>1</v>
          </cell>
        </row>
        <row r="24">
          <cell r="A24">
            <v>8</v>
          </cell>
          <cell r="D24" t="str">
            <v>Null5</v>
          </cell>
          <cell r="G24">
            <v>1</v>
          </cell>
        </row>
        <row r="27">
          <cell r="A27">
            <v>1</v>
          </cell>
          <cell r="B27" t="str">
            <v>Carbon</v>
          </cell>
          <cell r="C27" t="str">
            <v>Timcal</v>
          </cell>
          <cell r="D27" t="str">
            <v>Super-P</v>
          </cell>
          <cell r="F27">
            <v>62</v>
          </cell>
          <cell r="G27">
            <v>1.95</v>
          </cell>
        </row>
        <row r="28">
          <cell r="A28">
            <v>2</v>
          </cell>
          <cell r="B28" t="str">
            <v>Carbon</v>
          </cell>
          <cell r="C28" t="str">
            <v>Timcal</v>
          </cell>
          <cell r="D28" t="str">
            <v>Super-C</v>
          </cell>
          <cell r="F28">
            <v>62</v>
          </cell>
          <cell r="G28">
            <v>1.95</v>
          </cell>
        </row>
        <row r="29">
          <cell r="A29">
            <v>3</v>
          </cell>
          <cell r="B29" t="str">
            <v>Carbon</v>
          </cell>
          <cell r="C29" t="str">
            <v>Chevron</v>
          </cell>
          <cell r="D29" t="str">
            <v>AB</v>
          </cell>
          <cell r="F29">
            <v>65</v>
          </cell>
          <cell r="G29">
            <v>1.95</v>
          </cell>
        </row>
        <row r="30">
          <cell r="A30">
            <v>4</v>
          </cell>
          <cell r="B30" t="str">
            <v>Carbon</v>
          </cell>
          <cell r="C30" t="str">
            <v>Denka</v>
          </cell>
          <cell r="D30" t="str">
            <v>Denka black</v>
          </cell>
          <cell r="F30">
            <v>65</v>
          </cell>
          <cell r="G30">
            <v>1.95</v>
          </cell>
        </row>
        <row r="31">
          <cell r="A31">
            <v>5</v>
          </cell>
          <cell r="D31" t="str">
            <v>Null</v>
          </cell>
        </row>
        <row r="32">
          <cell r="A32">
            <v>6</v>
          </cell>
          <cell r="D32" t="str">
            <v>Null2</v>
          </cell>
        </row>
        <row r="33">
          <cell r="A33">
            <v>7</v>
          </cell>
          <cell r="D33" t="str">
            <v>Null3</v>
          </cell>
        </row>
        <row r="34">
          <cell r="A34">
            <v>8</v>
          </cell>
          <cell r="D34" t="str">
            <v>Null4</v>
          </cell>
        </row>
        <row r="35">
          <cell r="A35">
            <v>9</v>
          </cell>
          <cell r="D35" t="str">
            <v>Null5</v>
          </cell>
        </row>
        <row r="38">
          <cell r="A38">
            <v>1</v>
          </cell>
          <cell r="B38" t="str">
            <v>PVdF</v>
          </cell>
          <cell r="C38" t="str">
            <v>Kureha</v>
          </cell>
          <cell r="D38" t="str">
            <v>KF1100</v>
          </cell>
          <cell r="E38">
            <v>1.77</v>
          </cell>
          <cell r="F38">
            <v>0.15</v>
          </cell>
        </row>
        <row r="39">
          <cell r="A39">
            <v>2</v>
          </cell>
          <cell r="C39" t="str">
            <v>Kureha</v>
          </cell>
          <cell r="D39" t="str">
            <v>KF1300</v>
          </cell>
          <cell r="E39">
            <v>1.77</v>
          </cell>
          <cell r="F39">
            <v>0.15</v>
          </cell>
        </row>
        <row r="40">
          <cell r="A40">
            <v>3</v>
          </cell>
          <cell r="B40" t="str">
            <v>SBR</v>
          </cell>
          <cell r="C40" t="str">
            <v>LGC</v>
          </cell>
          <cell r="D40" t="str">
            <v>BA35</v>
          </cell>
          <cell r="E40">
            <v>0.9</v>
          </cell>
          <cell r="F40">
            <v>0.5</v>
          </cell>
        </row>
        <row r="41">
          <cell r="A41">
            <v>4</v>
          </cell>
          <cell r="D41" t="str">
            <v>Null</v>
          </cell>
        </row>
        <row r="42">
          <cell r="A42">
            <v>5</v>
          </cell>
          <cell r="D42" t="str">
            <v>Null2</v>
          </cell>
        </row>
        <row r="43">
          <cell r="A43">
            <v>6</v>
          </cell>
          <cell r="D43" t="str">
            <v>Null3</v>
          </cell>
        </row>
        <row r="44">
          <cell r="A44">
            <v>7</v>
          </cell>
          <cell r="D44" t="str">
            <v>Null4</v>
          </cell>
        </row>
        <row r="45">
          <cell r="A45">
            <v>8</v>
          </cell>
          <cell r="D45" t="str">
            <v>Null5</v>
          </cell>
        </row>
        <row r="48">
          <cell r="A48">
            <v>1</v>
          </cell>
          <cell r="B48" t="str">
            <v>CMC</v>
          </cell>
          <cell r="C48" t="str">
            <v>Daicel</v>
          </cell>
          <cell r="D48" t="str">
            <v>Daicell 2200</v>
          </cell>
          <cell r="E48">
            <v>1.5</v>
          </cell>
          <cell r="F48">
            <v>0.5</v>
          </cell>
        </row>
        <row r="49">
          <cell r="A49">
            <v>2</v>
          </cell>
          <cell r="D49" t="str">
            <v>Null</v>
          </cell>
        </row>
        <row r="50">
          <cell r="A50">
            <v>3</v>
          </cell>
          <cell r="D50" t="str">
            <v>Null2</v>
          </cell>
        </row>
        <row r="51">
          <cell r="A51">
            <v>4</v>
          </cell>
          <cell r="D51" t="str">
            <v>Null3</v>
          </cell>
        </row>
        <row r="52">
          <cell r="A52">
            <v>5</v>
          </cell>
          <cell r="D52" t="str">
            <v>Null4</v>
          </cell>
        </row>
        <row r="53">
          <cell r="A53">
            <v>6</v>
          </cell>
          <cell r="D53" t="str">
            <v>Null5</v>
          </cell>
        </row>
        <row r="56">
          <cell r="A56">
            <v>1</v>
          </cell>
          <cell r="B56" t="str">
            <v>Al</v>
          </cell>
          <cell r="C56" t="str">
            <v>삼아알미늄</v>
          </cell>
          <cell r="D56" t="str">
            <v>삼아 Al20</v>
          </cell>
          <cell r="E56">
            <v>20</v>
          </cell>
          <cell r="F56">
            <v>5.42</v>
          </cell>
        </row>
        <row r="57">
          <cell r="A57">
            <v>2</v>
          </cell>
          <cell r="B57" t="str">
            <v>Cu</v>
          </cell>
          <cell r="C57" t="str">
            <v>LS전선</v>
          </cell>
          <cell r="D57" t="str">
            <v>LS전선 Cu10</v>
          </cell>
          <cell r="E57">
            <v>10</v>
          </cell>
          <cell r="F57">
            <v>8.9120000000000008</v>
          </cell>
        </row>
        <row r="58">
          <cell r="A58">
            <v>3</v>
          </cell>
          <cell r="D58" t="str">
            <v>Null</v>
          </cell>
        </row>
        <row r="59">
          <cell r="A59">
            <v>4</v>
          </cell>
          <cell r="D59" t="str">
            <v>Null2</v>
          </cell>
        </row>
        <row r="60">
          <cell r="A60">
            <v>5</v>
          </cell>
          <cell r="D60" t="str">
            <v>Null3</v>
          </cell>
        </row>
        <row r="61">
          <cell r="A61">
            <v>6</v>
          </cell>
          <cell r="D61" t="str">
            <v>Null4</v>
          </cell>
        </row>
        <row r="62">
          <cell r="A62">
            <v>7</v>
          </cell>
          <cell r="D62" t="str">
            <v>Null5</v>
          </cell>
        </row>
        <row r="65">
          <cell r="A65">
            <v>1</v>
          </cell>
          <cell r="B65" t="str">
            <v>PE/PP/PE</v>
          </cell>
          <cell r="C65" t="str">
            <v>Celgard</v>
          </cell>
          <cell r="D65" t="str">
            <v>C2320</v>
          </cell>
          <cell r="E65">
            <v>20</v>
          </cell>
          <cell r="F65">
            <v>1.1040000000000001</v>
          </cell>
          <cell r="G65">
            <v>40</v>
          </cell>
        </row>
        <row r="66">
          <cell r="A66">
            <v>2</v>
          </cell>
          <cell r="B66" t="str">
            <v>PE/PP/PE</v>
          </cell>
          <cell r="C66" t="str">
            <v>Celgard</v>
          </cell>
          <cell r="D66" t="str">
            <v>C210</v>
          </cell>
          <cell r="E66">
            <v>16</v>
          </cell>
          <cell r="F66">
            <v>1.02</v>
          </cell>
          <cell r="G66">
            <v>37</v>
          </cell>
        </row>
        <row r="67">
          <cell r="A67">
            <v>3</v>
          </cell>
          <cell r="B67" t="str">
            <v>PP</v>
          </cell>
          <cell r="C67" t="str">
            <v>Celgard</v>
          </cell>
          <cell r="D67" t="str">
            <v>EPP1615D</v>
          </cell>
          <cell r="E67">
            <v>16</v>
          </cell>
          <cell r="F67">
            <v>0.85</v>
          </cell>
          <cell r="G67">
            <v>40</v>
          </cell>
        </row>
        <row r="68">
          <cell r="A68">
            <v>4</v>
          </cell>
          <cell r="D68" t="str">
            <v>Null2</v>
          </cell>
        </row>
        <row r="69">
          <cell r="A69">
            <v>5</v>
          </cell>
          <cell r="D69" t="str">
            <v>Null3</v>
          </cell>
        </row>
        <row r="70">
          <cell r="A70">
            <v>6</v>
          </cell>
          <cell r="D70" t="str">
            <v>Null4</v>
          </cell>
        </row>
        <row r="71">
          <cell r="A71">
            <v>7</v>
          </cell>
          <cell r="D71" t="str">
            <v>Null5</v>
          </cell>
        </row>
        <row r="74">
          <cell r="A74">
            <v>1</v>
          </cell>
          <cell r="C74" t="str">
            <v>LGE</v>
          </cell>
          <cell r="D74" t="str">
            <v>SH2</v>
          </cell>
          <cell r="E74">
            <v>10</v>
          </cell>
          <cell r="F74">
            <v>3.2267000000000001</v>
          </cell>
          <cell r="G74">
            <v>1.75</v>
          </cell>
          <cell r="H74">
            <v>1.5089999999999999</v>
          </cell>
          <cell r="I74">
            <v>47.314279999999997</v>
          </cell>
        </row>
        <row r="75">
          <cell r="A75">
            <v>2</v>
          </cell>
          <cell r="C75" t="str">
            <v>LGE</v>
          </cell>
          <cell r="D75" t="str">
            <v>SH2_P1</v>
          </cell>
          <cell r="E75">
            <v>10.5</v>
          </cell>
          <cell r="F75">
            <v>3.2267000000000001</v>
          </cell>
          <cell r="G75">
            <v>1.65</v>
          </cell>
          <cell r="H75">
            <v>1.5089999999999999</v>
          </cell>
          <cell r="I75">
            <v>51.3</v>
          </cell>
        </row>
        <row r="76">
          <cell r="A76">
            <v>3</v>
          </cell>
          <cell r="D76" t="str">
            <v>Null</v>
          </cell>
        </row>
        <row r="77">
          <cell r="A77">
            <v>4</v>
          </cell>
          <cell r="D77" t="str">
            <v>Null2</v>
          </cell>
        </row>
        <row r="78">
          <cell r="A78">
            <v>5</v>
          </cell>
          <cell r="D78" t="str">
            <v>Null3</v>
          </cell>
        </row>
        <row r="79">
          <cell r="A79">
            <v>6</v>
          </cell>
          <cell r="D79" t="str">
            <v>Null4</v>
          </cell>
        </row>
        <row r="80">
          <cell r="A80">
            <v>7</v>
          </cell>
          <cell r="D80" t="str">
            <v>Null5</v>
          </cell>
        </row>
        <row r="83">
          <cell r="A83">
            <v>1</v>
          </cell>
          <cell r="C83" t="str">
            <v>Mitsubishi</v>
          </cell>
          <cell r="D83" t="str">
            <v>EDEVS2</v>
          </cell>
          <cell r="E83">
            <v>1.23</v>
          </cell>
        </row>
        <row r="84">
          <cell r="A84">
            <v>2</v>
          </cell>
          <cell r="C84" t="str">
            <v>Mitsubishi</v>
          </cell>
          <cell r="D84" t="str">
            <v>EVP3</v>
          </cell>
          <cell r="E84">
            <v>1.23</v>
          </cell>
        </row>
        <row r="85">
          <cell r="A85">
            <v>3</v>
          </cell>
          <cell r="C85" t="str">
            <v>Mitsubishi</v>
          </cell>
          <cell r="D85" t="str">
            <v>EVPS</v>
          </cell>
          <cell r="E85">
            <v>1.23</v>
          </cell>
        </row>
        <row r="86">
          <cell r="A86">
            <v>4</v>
          </cell>
          <cell r="C86" t="str">
            <v>Mitsubishi</v>
          </cell>
          <cell r="D86" t="str">
            <v>E2VPS</v>
          </cell>
          <cell r="E86">
            <v>1.22</v>
          </cell>
        </row>
        <row r="87">
          <cell r="A87">
            <v>5</v>
          </cell>
          <cell r="C87" t="str">
            <v>Mitsubishi</v>
          </cell>
          <cell r="D87" t="str">
            <v>E2VP3</v>
          </cell>
          <cell r="E87">
            <v>1.22</v>
          </cell>
        </row>
        <row r="88">
          <cell r="A88">
            <v>6</v>
          </cell>
          <cell r="D88" t="str">
            <v>Null</v>
          </cell>
        </row>
        <row r="89">
          <cell r="A89">
            <v>7</v>
          </cell>
          <cell r="D89" t="str">
            <v>Null2</v>
          </cell>
        </row>
        <row r="90">
          <cell r="A90">
            <v>8</v>
          </cell>
          <cell r="D90" t="str">
            <v>Null3</v>
          </cell>
        </row>
        <row r="91">
          <cell r="A91">
            <v>9</v>
          </cell>
          <cell r="D91" t="str">
            <v>Null4</v>
          </cell>
        </row>
        <row r="92">
          <cell r="A92">
            <v>10</v>
          </cell>
          <cell r="D92" t="str">
            <v>Null5</v>
          </cell>
        </row>
        <row r="95">
          <cell r="A95">
            <v>1</v>
          </cell>
          <cell r="B95" t="str">
            <v>Al pouch</v>
          </cell>
          <cell r="C95" t="str">
            <v>DNP</v>
          </cell>
          <cell r="D95" t="str">
            <v>EL408PH2</v>
          </cell>
          <cell r="E95">
            <v>153</v>
          </cell>
          <cell r="F95">
            <v>22.2</v>
          </cell>
        </row>
        <row r="96">
          <cell r="A96">
            <v>2</v>
          </cell>
          <cell r="C96" t="str">
            <v>DNP</v>
          </cell>
          <cell r="D96" t="str">
            <v>EL408PH3</v>
          </cell>
          <cell r="E96">
            <v>153</v>
          </cell>
          <cell r="F96">
            <v>22.55</v>
          </cell>
        </row>
        <row r="97">
          <cell r="A97">
            <v>3</v>
          </cell>
          <cell r="D97" t="str">
            <v>Null2</v>
          </cell>
        </row>
        <row r="98">
          <cell r="A98">
            <v>4</v>
          </cell>
          <cell r="D98" t="str">
            <v>Null3</v>
          </cell>
        </row>
        <row r="99">
          <cell r="A99">
            <v>5</v>
          </cell>
          <cell r="D99" t="str">
            <v>Null4</v>
          </cell>
        </row>
        <row r="100">
          <cell r="A100">
            <v>6</v>
          </cell>
          <cell r="D100" t="str">
            <v>Null5</v>
          </cell>
        </row>
        <row r="103">
          <cell r="A103">
            <v>1</v>
          </cell>
          <cell r="B103" t="str">
            <v>Metal Lead</v>
          </cell>
          <cell r="C103" t="str">
            <v>Sumitomo</v>
          </cell>
          <cell r="D103" t="str">
            <v>P24545</v>
          </cell>
          <cell r="E103">
            <v>1.1200000000000001</v>
          </cell>
        </row>
        <row r="104">
          <cell r="A104">
            <v>2</v>
          </cell>
          <cell r="C104" t="str">
            <v>Sumitomo</v>
          </cell>
          <cell r="D104" t="str">
            <v>P24541</v>
          </cell>
          <cell r="E104">
            <v>1.1399999999999999</v>
          </cell>
        </row>
        <row r="105">
          <cell r="A105">
            <v>3</v>
          </cell>
          <cell r="C105" t="str">
            <v>Sumitomo</v>
          </cell>
          <cell r="D105" t="str">
            <v>P24546</v>
          </cell>
          <cell r="E105">
            <v>1.1399999999999999</v>
          </cell>
        </row>
        <row r="106">
          <cell r="A106">
            <v>4</v>
          </cell>
          <cell r="C106" t="str">
            <v>Sumitomo</v>
          </cell>
          <cell r="D106" t="str">
            <v>P24551</v>
          </cell>
          <cell r="E106">
            <v>1.38</v>
          </cell>
        </row>
        <row r="107">
          <cell r="A107">
            <v>5</v>
          </cell>
          <cell r="C107" t="str">
            <v>Sumitomo</v>
          </cell>
          <cell r="D107" t="str">
            <v>M24545</v>
          </cell>
          <cell r="E107">
            <v>3.5</v>
          </cell>
        </row>
        <row r="108">
          <cell r="A108">
            <v>6</v>
          </cell>
          <cell r="C108" t="str">
            <v>Sumitomo</v>
          </cell>
          <cell r="D108" t="str">
            <v>M24541</v>
          </cell>
          <cell r="E108">
            <v>3.48</v>
          </cell>
        </row>
        <row r="109">
          <cell r="A109">
            <v>7</v>
          </cell>
          <cell r="C109" t="str">
            <v>Sumitomo</v>
          </cell>
          <cell r="D109" t="str">
            <v>M24546</v>
          </cell>
          <cell r="E109">
            <v>3.48</v>
          </cell>
        </row>
        <row r="110">
          <cell r="A110">
            <v>8</v>
          </cell>
          <cell r="C110" t="str">
            <v>Sumitomo</v>
          </cell>
          <cell r="D110" t="str">
            <v>M24551</v>
          </cell>
          <cell r="E110">
            <v>4.32</v>
          </cell>
        </row>
        <row r="111">
          <cell r="A111">
            <v>9</v>
          </cell>
          <cell r="D111" t="str">
            <v>Null</v>
          </cell>
        </row>
        <row r="112">
          <cell r="A112">
            <v>10</v>
          </cell>
          <cell r="D112" t="str">
            <v>Null2</v>
          </cell>
        </row>
        <row r="113">
          <cell r="A113">
            <v>11</v>
          </cell>
          <cell r="D113" t="str">
            <v>Null3</v>
          </cell>
        </row>
        <row r="114">
          <cell r="A114">
            <v>12</v>
          </cell>
          <cell r="D114" t="str">
            <v>Null4</v>
          </cell>
        </row>
        <row r="115">
          <cell r="A115">
            <v>13</v>
          </cell>
          <cell r="D115" t="str">
            <v>Null5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Validation Lists"/>
      <sheetName val="Notification"/>
      <sheetName val="5-443200-914"/>
      <sheetName val="Assy 2"/>
      <sheetName val="Assy 3"/>
      <sheetName val="Assy 4"/>
      <sheetName val="Assy 5"/>
      <sheetName val="Assy 6"/>
      <sheetName val="New Parts"/>
      <sheetName val="Basic_Information"/>
      <sheetName val="Capitale Circolante"/>
    </sheetNames>
    <sheetDataSet>
      <sheetData sheetId="0" refreshError="1"/>
      <sheetData sheetId="1">
        <row r="2">
          <cell r="B2">
            <v>0</v>
          </cell>
        </row>
        <row r="3">
          <cell r="B3">
            <v>1</v>
          </cell>
        </row>
        <row r="4">
          <cell r="B4">
            <v>2</v>
          </cell>
        </row>
        <row r="5">
          <cell r="B5">
            <v>3</v>
          </cell>
        </row>
        <row r="6">
          <cell r="B6">
            <v>4</v>
          </cell>
        </row>
        <row r="7">
          <cell r="B7">
            <v>5</v>
          </cell>
        </row>
        <row r="8">
          <cell r="B8">
            <v>6</v>
          </cell>
        </row>
        <row r="9">
          <cell r="B9">
            <v>7</v>
          </cell>
        </row>
        <row r="10">
          <cell r="B10" t="str">
            <v>Obs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BEXqueries"/>
      <sheetName val="SAPBEXfilters"/>
      <sheetName val="1월자재DB"/>
      <sheetName val="2월자재DB"/>
      <sheetName val="2월분석"/>
      <sheetName val="2월분석(조정훈)"/>
      <sheetName val="2월분석(실적회의)"/>
      <sheetName val="HISTORICAL"/>
      <sheetName val="FORECASTING"/>
      <sheetName val="원_VL"/>
      <sheetName val="3월원자재재고"/>
      <sheetName val="건설중인"/>
      <sheetName val="장기진부화재고(원재료)0302월"/>
      <sheetName val="Data"/>
    </sheetNames>
    <sheetDataSet>
      <sheetData sheetId="0" refreshError="1"/>
      <sheetData sheetId="1" refreshError="1"/>
      <sheetData sheetId="2" refreshError="1">
        <row r="14">
          <cell r="D14" t="str">
            <v>ELECTROLYTE F-3(각형)</v>
          </cell>
        </row>
        <row r="15">
          <cell r="D15" t="str">
            <v>ELECTROLYTE UBE(343456용)</v>
          </cell>
        </row>
        <row r="16">
          <cell r="D16" t="str">
            <v/>
          </cell>
        </row>
        <row r="17">
          <cell r="D17" t="str">
            <v>동박 10㎛*570mm 압연(343456용)</v>
          </cell>
        </row>
        <row r="18">
          <cell r="D18" t="str">
            <v>동박 10㎛*610mm 압연(863448/633048용)</v>
          </cell>
        </row>
        <row r="19">
          <cell r="D19" t="str">
            <v>동박 10㎛*585mm Flexible(323450용)</v>
          </cell>
        </row>
        <row r="20">
          <cell r="D20" t="str">
            <v/>
          </cell>
        </row>
        <row r="21">
          <cell r="D21" t="str">
            <v>AL-FOIL 20㎛*590mm(863448/633048용)</v>
          </cell>
        </row>
        <row r="22">
          <cell r="D22" t="str">
            <v>AL-FOIL 15㎛*560mm(343456용)</v>
          </cell>
        </row>
        <row r="23">
          <cell r="D23" t="str">
            <v>AL-FOIL 15㎛*570mm Flexible(323450용)</v>
          </cell>
        </row>
        <row r="24">
          <cell r="D24" t="str">
            <v/>
          </cell>
        </row>
        <row r="25">
          <cell r="D25" t="str">
            <v>SEPARATOR 20㎛*43mm(86/48-L2)</v>
          </cell>
        </row>
        <row r="26">
          <cell r="D26" t="str">
            <v>SEPARATOR 20㎛*310mm(343456)</v>
          </cell>
        </row>
        <row r="27">
          <cell r="D27" t="str">
            <v>SEPARATOR 16㎛*43.0mm(633048L3)</v>
          </cell>
        </row>
        <row r="28">
          <cell r="D28" t="str">
            <v>SEPARATOR 20㎛*210MM(343456)</v>
          </cell>
        </row>
        <row r="29">
          <cell r="D29" t="str">
            <v/>
          </cell>
        </row>
        <row r="30">
          <cell r="D30" t="str">
            <v>GASKETUPPER 863448용</v>
          </cell>
        </row>
        <row r="31">
          <cell r="D31" t="str">
            <v/>
          </cell>
        </row>
        <row r="32">
          <cell r="D32" t="str">
            <v>NI-STRIP PURE 0.15t*5mm(86)</v>
          </cell>
        </row>
        <row r="33">
          <cell r="D33" t="str">
            <v/>
          </cell>
        </row>
        <row r="34">
          <cell r="D34" t="str">
            <v>PLATELOWER 863448용</v>
          </cell>
        </row>
        <row r="35">
          <cell r="D35" t="str">
            <v/>
          </cell>
        </row>
        <row r="36">
          <cell r="D36" t="str">
            <v>CASEALUMINUM 863448</v>
          </cell>
        </row>
        <row r="37">
          <cell r="D37" t="str">
            <v/>
          </cell>
        </row>
        <row r="38">
          <cell r="D38" t="str">
            <v>PTC VTP170XS 633048용</v>
          </cell>
        </row>
        <row r="39">
          <cell r="D39" t="str">
            <v/>
          </cell>
        </row>
        <row r="40">
          <cell r="D40" t="str">
            <v>RIVET제작사양 (86용 )</v>
          </cell>
        </row>
        <row r="41">
          <cell r="D41" t="str">
            <v/>
          </cell>
        </row>
        <row r="42">
          <cell r="D42" t="str">
            <v>TOP YUPO ICP633048 633067용</v>
          </cell>
        </row>
        <row r="43">
          <cell r="D43" t="str">
            <v>TOP YUPO 863448</v>
          </cell>
        </row>
        <row r="44">
          <cell r="D44" t="str">
            <v/>
          </cell>
        </row>
        <row r="45">
          <cell r="D45" t="str">
            <v>CAP TOP ASSY 863448</v>
          </cell>
        </row>
        <row r="46">
          <cell r="D46" t="str">
            <v>CAPTOP (863448 VENT TYPE)</v>
          </cell>
        </row>
        <row r="47">
          <cell r="D47" t="str">
            <v/>
          </cell>
        </row>
        <row r="48">
          <cell r="D48" t="str">
            <v/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"/>
      <sheetName val="단일압출"/>
      <sheetName val="이중압출"/>
      <sheetName val="외면압출"/>
      <sheetName val="이중+외면"/>
      <sheetName val="DATA"/>
      <sheetName val="공수"/>
      <sheetName val="SUB"/>
      <sheetName val="계산DATA입력"/>
      <sheetName val="2.대외공문"/>
    </sheetNames>
    <sheetDataSet>
      <sheetData sheetId="0" refreshError="1">
        <row r="2">
          <cell r="B2" t="str">
            <v>HS6310-01-001</v>
          </cell>
          <cell r="C2" t="str">
            <v>EPDM</v>
          </cell>
          <cell r="D2">
            <v>16</v>
          </cell>
          <cell r="E2">
            <v>20.399999999999999</v>
          </cell>
          <cell r="I2" t="str">
            <v>EPDM</v>
          </cell>
          <cell r="J2">
            <v>20.399999999999999</v>
          </cell>
          <cell r="K2">
            <v>24</v>
          </cell>
          <cell r="L2" t="str">
            <v>테트론</v>
          </cell>
          <cell r="M2" t="str">
            <v>저속32추</v>
          </cell>
          <cell r="P2" t="str">
            <v>대형</v>
          </cell>
          <cell r="Q2">
            <v>300</v>
          </cell>
        </row>
        <row r="3">
          <cell r="B3" t="str">
            <v>HS6310-01-002</v>
          </cell>
          <cell r="C3" t="str">
            <v>NBR내한</v>
          </cell>
          <cell r="D3">
            <v>9.6</v>
          </cell>
          <cell r="E3">
            <v>14</v>
          </cell>
          <cell r="I3" t="str">
            <v>CR</v>
          </cell>
          <cell r="J3">
            <v>14</v>
          </cell>
          <cell r="K3">
            <v>17.5</v>
          </cell>
          <cell r="L3" t="str">
            <v>테트론</v>
          </cell>
          <cell r="M3" t="str">
            <v>저속24추</v>
          </cell>
          <cell r="P3" t="str">
            <v>A1</v>
          </cell>
          <cell r="Q3">
            <v>2000</v>
          </cell>
          <cell r="AB3" t="str">
            <v>테트론</v>
          </cell>
          <cell r="AC3" t="str">
            <v>저속24추</v>
          </cell>
          <cell r="AD3" t="str">
            <v>ACM</v>
          </cell>
          <cell r="AE3">
            <v>5.4720000000000004</v>
          </cell>
          <cell r="AF3">
            <v>6.024</v>
          </cell>
        </row>
        <row r="4">
          <cell r="B4" t="str">
            <v>HS6310-01-003</v>
          </cell>
          <cell r="C4" t="str">
            <v>NBR내한</v>
          </cell>
          <cell r="D4">
            <v>9</v>
          </cell>
          <cell r="E4">
            <v>13.6</v>
          </cell>
          <cell r="I4" t="str">
            <v>CR</v>
          </cell>
          <cell r="J4">
            <v>13.6</v>
          </cell>
          <cell r="K4">
            <v>17.5</v>
          </cell>
          <cell r="L4" t="str">
            <v>테트론</v>
          </cell>
          <cell r="M4" t="str">
            <v>저속24추</v>
          </cell>
          <cell r="P4" t="str">
            <v>AU</v>
          </cell>
          <cell r="Q4">
            <v>2000</v>
          </cell>
          <cell r="AB4" t="str">
            <v>나일론</v>
          </cell>
          <cell r="AC4" t="str">
            <v>저속32추</v>
          </cell>
          <cell r="AD4" t="str">
            <v>CR</v>
          </cell>
          <cell r="AE4">
            <v>1.984</v>
          </cell>
          <cell r="AF4">
            <v>2.1840000000000002</v>
          </cell>
        </row>
        <row r="5">
          <cell r="B5" t="str">
            <v>HS6310-01-004</v>
          </cell>
          <cell r="C5" t="str">
            <v>NBR내한</v>
          </cell>
          <cell r="D5">
            <v>9</v>
          </cell>
          <cell r="E5">
            <v>13.6</v>
          </cell>
          <cell r="I5" t="str">
            <v>CR</v>
          </cell>
          <cell r="J5">
            <v>13.6</v>
          </cell>
          <cell r="K5">
            <v>17.5</v>
          </cell>
          <cell r="L5" t="str">
            <v>테트론</v>
          </cell>
          <cell r="M5" t="str">
            <v>저속24추</v>
          </cell>
          <cell r="P5" t="str">
            <v>CY</v>
          </cell>
          <cell r="Q5">
            <v>300</v>
          </cell>
          <cell r="AB5" t="str">
            <v>케브라</v>
          </cell>
          <cell r="AC5" t="str">
            <v>저속40추</v>
          </cell>
          <cell r="AD5" t="str">
            <v>CSM</v>
          </cell>
          <cell r="AE5">
            <v>4.66</v>
          </cell>
          <cell r="AF5">
            <v>5.1310000000000002</v>
          </cell>
        </row>
        <row r="6">
          <cell r="B6" t="str">
            <v>HS6310-01-005</v>
          </cell>
          <cell r="C6" t="str">
            <v>NBR내한</v>
          </cell>
          <cell r="D6">
            <v>5.4</v>
          </cell>
          <cell r="E6">
            <v>9.6999999999999993</v>
          </cell>
          <cell r="I6" t="str">
            <v>CSM</v>
          </cell>
          <cell r="J6">
            <v>9.6999999999999993</v>
          </cell>
          <cell r="K6">
            <v>10.5</v>
          </cell>
          <cell r="P6" t="str">
            <v>DS-2</v>
          </cell>
          <cell r="Q6">
            <v>800</v>
          </cell>
          <cell r="AD6" t="str">
            <v>EAR</v>
          </cell>
          <cell r="AE6">
            <v>6.8970000000000002</v>
          </cell>
          <cell r="AF6">
            <v>7.593</v>
          </cell>
        </row>
        <row r="7">
          <cell r="B7" t="str">
            <v>HS6310-01-006</v>
          </cell>
          <cell r="C7" t="str">
            <v>EPDM</v>
          </cell>
          <cell r="D7">
            <v>34</v>
          </cell>
          <cell r="E7">
            <v>39</v>
          </cell>
          <cell r="I7" t="str">
            <v>EPDM</v>
          </cell>
          <cell r="J7">
            <v>39</v>
          </cell>
          <cell r="K7">
            <v>42</v>
          </cell>
          <cell r="L7" t="str">
            <v>테트론</v>
          </cell>
          <cell r="M7" t="str">
            <v>저속40추</v>
          </cell>
          <cell r="P7" t="str">
            <v>EF</v>
          </cell>
          <cell r="Q7">
            <v>1500</v>
          </cell>
          <cell r="AD7" t="str">
            <v>ECO</v>
          </cell>
          <cell r="AE7">
            <v>6.1790000000000003</v>
          </cell>
          <cell r="AF7">
            <v>6.8029999999999999</v>
          </cell>
        </row>
        <row r="8">
          <cell r="B8" t="str">
            <v>HS6310-01-007</v>
          </cell>
          <cell r="C8" t="str">
            <v>EAR</v>
          </cell>
          <cell r="D8">
            <v>7.9</v>
          </cell>
          <cell r="E8">
            <v>12.3</v>
          </cell>
          <cell r="I8" t="str">
            <v>EAR</v>
          </cell>
          <cell r="J8">
            <v>12.3</v>
          </cell>
          <cell r="K8">
            <v>15</v>
          </cell>
          <cell r="L8" t="str">
            <v>나일론</v>
          </cell>
          <cell r="M8" t="str">
            <v>저속24추</v>
          </cell>
          <cell r="P8" t="str">
            <v>EG</v>
          </cell>
          <cell r="Q8">
            <v>300</v>
          </cell>
          <cell r="AD8" t="str">
            <v>EPDM</v>
          </cell>
          <cell r="AE8">
            <v>1.6339999999999999</v>
          </cell>
          <cell r="AF8">
            <v>1.7989999999999999</v>
          </cell>
        </row>
        <row r="9">
          <cell r="B9" t="str">
            <v>HS6310-01-008</v>
          </cell>
          <cell r="C9" t="str">
            <v>EPDM</v>
          </cell>
          <cell r="D9">
            <v>9</v>
          </cell>
          <cell r="E9">
            <v>14.5</v>
          </cell>
          <cell r="P9" t="str">
            <v>F-1</v>
          </cell>
          <cell r="Q9">
            <v>1500</v>
          </cell>
          <cell r="AD9" t="str">
            <v>EPDM SPONGE</v>
          </cell>
          <cell r="AE9">
            <v>2.0110000000000001</v>
          </cell>
          <cell r="AF9">
            <v>2.214</v>
          </cell>
        </row>
        <row r="10">
          <cell r="B10" t="str">
            <v>HS6310-01-009</v>
          </cell>
          <cell r="C10" t="str">
            <v>FKM</v>
          </cell>
          <cell r="D10">
            <v>7.4</v>
          </cell>
          <cell r="E10">
            <v>8.4</v>
          </cell>
          <cell r="F10" t="str">
            <v>ECO</v>
          </cell>
          <cell r="G10">
            <v>8.4</v>
          </cell>
          <cell r="H10">
            <v>12.4</v>
          </cell>
          <cell r="I10" t="str">
            <v>ECO</v>
          </cell>
          <cell r="J10">
            <v>12.4</v>
          </cell>
          <cell r="K10">
            <v>13.5</v>
          </cell>
          <cell r="L10" t="str">
            <v>테트론</v>
          </cell>
          <cell r="M10" t="str">
            <v>저속24추</v>
          </cell>
          <cell r="P10" t="str">
            <v>FC</v>
          </cell>
          <cell r="Q10">
            <v>1500</v>
          </cell>
          <cell r="AD10" t="str">
            <v>EPDM SOLID</v>
          </cell>
          <cell r="AE10">
            <v>1.6890000000000001</v>
          </cell>
          <cell r="AF10">
            <v>1.859</v>
          </cell>
        </row>
        <row r="11">
          <cell r="B11" t="str">
            <v>HS6310-01-010</v>
          </cell>
          <cell r="C11" t="str">
            <v>NBR내한</v>
          </cell>
          <cell r="D11">
            <v>11.2</v>
          </cell>
          <cell r="E11">
            <v>15.8</v>
          </cell>
          <cell r="I11" t="str">
            <v>CSM</v>
          </cell>
          <cell r="J11">
            <v>15.8</v>
          </cell>
          <cell r="K11">
            <v>22</v>
          </cell>
          <cell r="L11" t="str">
            <v>테트론</v>
          </cell>
          <cell r="M11" t="str">
            <v>저속24추</v>
          </cell>
          <cell r="P11" t="str">
            <v>FO</v>
          </cell>
          <cell r="Q11">
            <v>800</v>
          </cell>
          <cell r="AD11" t="str">
            <v>FKM</v>
          </cell>
          <cell r="AE11">
            <v>33.774000000000001</v>
          </cell>
          <cell r="AF11">
            <v>37.183999999999997</v>
          </cell>
        </row>
        <row r="12">
          <cell r="B12" t="str">
            <v>HS6310-01-011</v>
          </cell>
          <cell r="C12" t="str">
            <v>내열NBR</v>
          </cell>
          <cell r="D12">
            <v>14</v>
          </cell>
          <cell r="E12">
            <v>18.399999999999999</v>
          </cell>
          <cell r="I12" t="str">
            <v>CSM</v>
          </cell>
          <cell r="J12">
            <v>18.399999999999999</v>
          </cell>
          <cell r="K12">
            <v>22</v>
          </cell>
          <cell r="L12" t="str">
            <v>테트론</v>
          </cell>
          <cell r="M12" t="str">
            <v>저속24추</v>
          </cell>
          <cell r="P12" t="str">
            <v>G-1</v>
          </cell>
          <cell r="Q12">
            <v>800</v>
          </cell>
          <cell r="AD12" t="str">
            <v>H-NBR</v>
          </cell>
          <cell r="AE12">
            <v>21.327999999999999</v>
          </cell>
          <cell r="AF12">
            <v>23.481000000000002</v>
          </cell>
        </row>
        <row r="13">
          <cell r="B13" t="str">
            <v>HS6310-01-012</v>
          </cell>
          <cell r="C13" t="str">
            <v>NBR내한</v>
          </cell>
          <cell r="D13">
            <v>9.6</v>
          </cell>
          <cell r="E13">
            <v>14</v>
          </cell>
          <cell r="I13" t="str">
            <v>CR</v>
          </cell>
          <cell r="J13">
            <v>14</v>
          </cell>
          <cell r="K13">
            <v>17.5</v>
          </cell>
          <cell r="L13" t="str">
            <v>테트론</v>
          </cell>
          <cell r="M13" t="str">
            <v>저속24추</v>
          </cell>
          <cell r="P13" t="str">
            <v>GK</v>
          </cell>
          <cell r="Q13">
            <v>800</v>
          </cell>
          <cell r="AD13" t="str">
            <v>내열NBR</v>
          </cell>
          <cell r="AE13">
            <v>3.4540000000000002</v>
          </cell>
          <cell r="AF13">
            <v>3.8029999999999999</v>
          </cell>
        </row>
        <row r="14">
          <cell r="B14" t="str">
            <v>HS6310-01-013</v>
          </cell>
          <cell r="C14" t="str">
            <v>ECO</v>
          </cell>
          <cell r="D14">
            <v>18</v>
          </cell>
          <cell r="E14">
            <v>26</v>
          </cell>
          <cell r="P14" t="str">
            <v>HP-1</v>
          </cell>
          <cell r="Q14">
            <v>1000</v>
          </cell>
          <cell r="AD14" t="str">
            <v>HOT-CR</v>
          </cell>
          <cell r="AE14">
            <v>3.3410000000000002</v>
          </cell>
          <cell r="AF14">
            <v>3.6779999999999999</v>
          </cell>
        </row>
        <row r="15">
          <cell r="B15" t="str">
            <v>HS6310-01-014</v>
          </cell>
          <cell r="C15" t="str">
            <v>NBR내한</v>
          </cell>
          <cell r="D15">
            <v>9.6</v>
          </cell>
          <cell r="E15">
            <v>14</v>
          </cell>
          <cell r="I15" t="str">
            <v>CR</v>
          </cell>
          <cell r="J15">
            <v>14</v>
          </cell>
          <cell r="K15">
            <v>17.5</v>
          </cell>
          <cell r="L15" t="str">
            <v>테트론</v>
          </cell>
          <cell r="M15" t="str">
            <v>저속32추</v>
          </cell>
          <cell r="P15" t="str">
            <v>J-1</v>
          </cell>
          <cell r="Q15">
            <v>800</v>
          </cell>
          <cell r="AD15" t="str">
            <v>NBR내한</v>
          </cell>
          <cell r="AE15">
            <v>2.423</v>
          </cell>
          <cell r="AF15">
            <v>2.6680000000000001</v>
          </cell>
        </row>
        <row r="16">
          <cell r="B16" t="str">
            <v>HS6310-01-015</v>
          </cell>
          <cell r="C16" t="str">
            <v>내열NBR</v>
          </cell>
          <cell r="D16">
            <v>14</v>
          </cell>
          <cell r="E16">
            <v>18.399999999999999</v>
          </cell>
          <cell r="I16" t="str">
            <v>CSM</v>
          </cell>
          <cell r="J16">
            <v>18.399999999999999</v>
          </cell>
          <cell r="K16">
            <v>22</v>
          </cell>
          <cell r="L16" t="str">
            <v>테트론</v>
          </cell>
          <cell r="M16" t="str">
            <v>저속24추</v>
          </cell>
          <cell r="P16" t="str">
            <v>LC</v>
          </cell>
          <cell r="Q16">
            <v>2000</v>
          </cell>
          <cell r="AD16" t="str">
            <v>SBR</v>
          </cell>
          <cell r="AE16">
            <v>0.996</v>
          </cell>
          <cell r="AF16">
            <v>1.097</v>
          </cell>
        </row>
        <row r="17">
          <cell r="B17" t="str">
            <v>HS6310-01-016</v>
          </cell>
          <cell r="C17" t="str">
            <v>NBR내한</v>
          </cell>
          <cell r="D17">
            <v>8</v>
          </cell>
          <cell r="E17">
            <v>11.5</v>
          </cell>
          <cell r="I17" t="str">
            <v>CSM</v>
          </cell>
          <cell r="J17">
            <v>11.5</v>
          </cell>
          <cell r="K17">
            <v>12.5</v>
          </cell>
          <cell r="P17" t="str">
            <v>LCI</v>
          </cell>
          <cell r="Q17">
            <v>800</v>
          </cell>
        </row>
        <row r="18">
          <cell r="B18" t="str">
            <v>HS6310-01-017</v>
          </cell>
          <cell r="C18" t="str">
            <v>FKM</v>
          </cell>
          <cell r="D18">
            <v>5.8</v>
          </cell>
          <cell r="E18">
            <v>6.8</v>
          </cell>
          <cell r="F18" t="str">
            <v>ECO</v>
          </cell>
          <cell r="G18">
            <v>6.8</v>
          </cell>
          <cell r="H18">
            <v>9.1999999999999993</v>
          </cell>
          <cell r="I18" t="str">
            <v>ECO</v>
          </cell>
          <cell r="J18">
            <v>9.1999999999999993</v>
          </cell>
          <cell r="K18">
            <v>12.2</v>
          </cell>
          <cell r="L18" t="str">
            <v>테트론</v>
          </cell>
          <cell r="M18" t="str">
            <v>저속24추</v>
          </cell>
          <cell r="P18" t="str">
            <v>LX</v>
          </cell>
          <cell r="Q18">
            <v>2000</v>
          </cell>
        </row>
        <row r="19">
          <cell r="B19" t="str">
            <v>HS6310-01-018</v>
          </cell>
          <cell r="C19" t="str">
            <v>ECO</v>
          </cell>
          <cell r="D19">
            <v>3</v>
          </cell>
          <cell r="E19">
            <v>6.2</v>
          </cell>
          <cell r="I19" t="str">
            <v>CSM</v>
          </cell>
          <cell r="J19">
            <v>6.2</v>
          </cell>
          <cell r="K19">
            <v>7.2</v>
          </cell>
          <cell r="P19" t="str">
            <v>LZ</v>
          </cell>
          <cell r="Q19">
            <v>300</v>
          </cell>
        </row>
        <row r="20">
          <cell r="B20" t="str">
            <v>HS6310-01-019</v>
          </cell>
          <cell r="C20" t="str">
            <v>H-NBR</v>
          </cell>
          <cell r="D20">
            <v>5.6</v>
          </cell>
          <cell r="E20">
            <v>8</v>
          </cell>
          <cell r="F20" t="str">
            <v>CSM</v>
          </cell>
          <cell r="G20">
            <v>8</v>
          </cell>
          <cell r="H20">
            <v>9</v>
          </cell>
          <cell r="I20" t="str">
            <v>ECO</v>
          </cell>
          <cell r="J20">
            <v>9</v>
          </cell>
          <cell r="K20">
            <v>12.2</v>
          </cell>
          <cell r="L20" t="str">
            <v>테트론</v>
          </cell>
          <cell r="M20" t="str">
            <v>저속24추</v>
          </cell>
          <cell r="P20" t="str">
            <v>M-1</v>
          </cell>
          <cell r="Q20">
            <v>800</v>
          </cell>
        </row>
        <row r="21">
          <cell r="B21" t="str">
            <v>HS6310-01-020</v>
          </cell>
          <cell r="C21" t="str">
            <v>ECO</v>
          </cell>
          <cell r="D21">
            <v>7.5</v>
          </cell>
          <cell r="E21">
            <v>12.5</v>
          </cell>
          <cell r="I21" t="str">
            <v>ECO</v>
          </cell>
          <cell r="J21">
            <v>12.5</v>
          </cell>
          <cell r="K21">
            <v>14.6</v>
          </cell>
          <cell r="L21" t="str">
            <v>테트론</v>
          </cell>
          <cell r="M21" t="str">
            <v>저속24추</v>
          </cell>
          <cell r="P21" t="str">
            <v>M-2</v>
          </cell>
          <cell r="Q21">
            <v>800</v>
          </cell>
        </row>
        <row r="22">
          <cell r="B22" t="str">
            <v>HS6310-01-021</v>
          </cell>
          <cell r="C22" t="str">
            <v>EPDM</v>
          </cell>
          <cell r="D22">
            <v>27</v>
          </cell>
          <cell r="E22">
            <v>32.6</v>
          </cell>
          <cell r="I22" t="str">
            <v>EPDM</v>
          </cell>
          <cell r="J22">
            <v>32.6</v>
          </cell>
          <cell r="K22">
            <v>36</v>
          </cell>
          <cell r="L22" t="str">
            <v>테트론</v>
          </cell>
          <cell r="M22" t="str">
            <v>저속40추</v>
          </cell>
          <cell r="P22" t="str">
            <v>MX</v>
          </cell>
          <cell r="Q22">
            <v>2000</v>
          </cell>
        </row>
        <row r="23">
          <cell r="B23" t="str">
            <v>HS6310-01-022</v>
          </cell>
          <cell r="C23" t="str">
            <v>H-NBR</v>
          </cell>
          <cell r="D23">
            <v>7.4</v>
          </cell>
          <cell r="E23">
            <v>10.199999999999999</v>
          </cell>
          <cell r="F23" t="str">
            <v>CSM</v>
          </cell>
          <cell r="G23">
            <v>10.199999999999999</v>
          </cell>
          <cell r="H23">
            <v>11.2</v>
          </cell>
          <cell r="I23" t="str">
            <v>ECO</v>
          </cell>
          <cell r="J23">
            <v>11.2</v>
          </cell>
          <cell r="K23">
            <v>14</v>
          </cell>
          <cell r="L23" t="str">
            <v>테트론</v>
          </cell>
          <cell r="M23" t="str">
            <v>저속24추</v>
          </cell>
          <cell r="P23" t="str">
            <v>MXI</v>
          </cell>
          <cell r="Q23">
            <v>1500</v>
          </cell>
        </row>
        <row r="24">
          <cell r="B24" t="str">
            <v>HS6310-01-023</v>
          </cell>
          <cell r="C24" t="str">
            <v>EPDM</v>
          </cell>
          <cell r="D24">
            <v>32</v>
          </cell>
          <cell r="E24">
            <v>36.6</v>
          </cell>
          <cell r="I24" t="str">
            <v>EPDM</v>
          </cell>
          <cell r="J24">
            <v>37.6</v>
          </cell>
          <cell r="K24">
            <v>40</v>
          </cell>
          <cell r="L24" t="str">
            <v>테트론</v>
          </cell>
          <cell r="M24" t="str">
            <v>저속40추</v>
          </cell>
          <cell r="P24" t="str">
            <v>MXL</v>
          </cell>
          <cell r="Q24">
            <v>1500</v>
          </cell>
        </row>
        <row r="25">
          <cell r="B25" t="str">
            <v>HS6310-01-024</v>
          </cell>
          <cell r="C25" t="str">
            <v>FKM</v>
          </cell>
          <cell r="D25">
            <v>7.4</v>
          </cell>
          <cell r="E25">
            <v>8.4</v>
          </cell>
          <cell r="F25" t="str">
            <v>ECO</v>
          </cell>
          <cell r="G25">
            <v>8.4</v>
          </cell>
          <cell r="H25">
            <v>12.4</v>
          </cell>
          <cell r="I25" t="str">
            <v>ECO</v>
          </cell>
          <cell r="J25">
            <v>12.4</v>
          </cell>
          <cell r="K25">
            <v>13.5</v>
          </cell>
          <cell r="L25" t="str">
            <v>테트론</v>
          </cell>
          <cell r="M25" t="str">
            <v>저속24추</v>
          </cell>
          <cell r="P25" t="str">
            <v>NF</v>
          </cell>
          <cell r="Q25">
            <v>1500</v>
          </cell>
        </row>
        <row r="26">
          <cell r="B26" t="str">
            <v>HS6310-01-025</v>
          </cell>
          <cell r="C26" t="str">
            <v>FKM</v>
          </cell>
          <cell r="D26">
            <v>7.4</v>
          </cell>
          <cell r="E26">
            <v>8.4</v>
          </cell>
          <cell r="F26" t="str">
            <v>ECO</v>
          </cell>
          <cell r="G26">
            <v>8.4</v>
          </cell>
          <cell r="H26">
            <v>12.4</v>
          </cell>
          <cell r="I26" t="str">
            <v>ECO</v>
          </cell>
          <cell r="J26">
            <v>12.4</v>
          </cell>
          <cell r="K26">
            <v>14</v>
          </cell>
          <cell r="L26" t="str">
            <v>테트론</v>
          </cell>
          <cell r="M26" t="str">
            <v>저속24추</v>
          </cell>
          <cell r="P26" t="str">
            <v>RD</v>
          </cell>
          <cell r="Q26">
            <v>2000</v>
          </cell>
        </row>
        <row r="27">
          <cell r="B27" t="str">
            <v>HS6310-01-026</v>
          </cell>
          <cell r="C27" t="str">
            <v>NBR내한</v>
          </cell>
          <cell r="D27">
            <v>8</v>
          </cell>
          <cell r="E27">
            <v>13.1</v>
          </cell>
          <cell r="I27" t="str">
            <v>CSM</v>
          </cell>
          <cell r="J27">
            <v>13.1</v>
          </cell>
          <cell r="K27">
            <v>14</v>
          </cell>
          <cell r="P27" t="str">
            <v>RD-ED2</v>
          </cell>
          <cell r="Q27">
            <v>2000</v>
          </cell>
        </row>
        <row r="28">
          <cell r="B28" t="str">
            <v>HS6310-01-027</v>
          </cell>
          <cell r="C28" t="str">
            <v>NBR내한</v>
          </cell>
          <cell r="D28">
            <v>5.6</v>
          </cell>
          <cell r="E28">
            <v>8</v>
          </cell>
          <cell r="F28" t="str">
            <v>CSM</v>
          </cell>
          <cell r="G28">
            <v>8</v>
          </cell>
          <cell r="H28">
            <v>9</v>
          </cell>
          <cell r="I28" t="str">
            <v>ECO</v>
          </cell>
          <cell r="J28">
            <v>9</v>
          </cell>
          <cell r="K28">
            <v>12.2</v>
          </cell>
          <cell r="L28" t="str">
            <v>테트론</v>
          </cell>
          <cell r="M28" t="str">
            <v>저속24추</v>
          </cell>
          <cell r="P28" t="str">
            <v>SM</v>
          </cell>
          <cell r="Q28">
            <v>1500</v>
          </cell>
        </row>
        <row r="29">
          <cell r="B29" t="str">
            <v>HS6310-01-028</v>
          </cell>
          <cell r="C29" t="str">
            <v>NBR내한</v>
          </cell>
          <cell r="D29">
            <v>7.4</v>
          </cell>
          <cell r="E29">
            <v>10.199999999999999</v>
          </cell>
          <cell r="F29" t="str">
            <v>CSM</v>
          </cell>
          <cell r="G29">
            <v>10.199999999999999</v>
          </cell>
          <cell r="H29">
            <v>11.2</v>
          </cell>
          <cell r="I29" t="str">
            <v>ECO</v>
          </cell>
          <cell r="J29">
            <v>11.2</v>
          </cell>
          <cell r="K29">
            <v>14</v>
          </cell>
          <cell r="L29" t="str">
            <v>테트론</v>
          </cell>
          <cell r="M29" t="str">
            <v>저속24추</v>
          </cell>
          <cell r="P29" t="str">
            <v>SR</v>
          </cell>
          <cell r="Q29">
            <v>800</v>
          </cell>
        </row>
        <row r="30">
          <cell r="B30" t="str">
            <v>HS6310-01-029</v>
          </cell>
          <cell r="C30" t="str">
            <v>NBR내한</v>
          </cell>
          <cell r="D30">
            <v>9</v>
          </cell>
          <cell r="E30">
            <v>13.6</v>
          </cell>
          <cell r="I30" t="str">
            <v>CR</v>
          </cell>
          <cell r="J30">
            <v>13.6</v>
          </cell>
          <cell r="K30">
            <v>17.5</v>
          </cell>
          <cell r="L30" t="str">
            <v>테트론</v>
          </cell>
          <cell r="M30" t="str">
            <v>저속24추</v>
          </cell>
          <cell r="P30" t="str">
            <v>VT</v>
          </cell>
          <cell r="Q30">
            <v>300</v>
          </cell>
        </row>
        <row r="31">
          <cell r="B31" t="str">
            <v>HS6310-01-030</v>
          </cell>
          <cell r="C31" t="str">
            <v>NBR내한</v>
          </cell>
          <cell r="D31">
            <v>4.2</v>
          </cell>
          <cell r="E31">
            <v>6.7</v>
          </cell>
          <cell r="I31" t="str">
            <v>CSM</v>
          </cell>
          <cell r="J31">
            <v>6.7</v>
          </cell>
          <cell r="K31">
            <v>7.5</v>
          </cell>
          <cell r="P31" t="str">
            <v>X-3</v>
          </cell>
          <cell r="Q31">
            <v>2000</v>
          </cell>
        </row>
        <row r="32">
          <cell r="B32" t="str">
            <v>HS6310-01-031</v>
          </cell>
          <cell r="C32" t="str">
            <v>FKM</v>
          </cell>
          <cell r="D32">
            <v>5.4</v>
          </cell>
          <cell r="E32">
            <v>6.6</v>
          </cell>
          <cell r="F32" t="str">
            <v>ECO</v>
          </cell>
          <cell r="G32">
            <v>6.6</v>
          </cell>
          <cell r="H32">
            <v>9.5</v>
          </cell>
          <cell r="I32" t="str">
            <v>ECO</v>
          </cell>
          <cell r="J32">
            <v>9.5</v>
          </cell>
          <cell r="K32">
            <v>10.5</v>
          </cell>
          <cell r="L32" t="str">
            <v>테트론</v>
          </cell>
          <cell r="M32" t="str">
            <v>저속24추</v>
          </cell>
          <cell r="P32" t="str">
            <v>XD</v>
          </cell>
          <cell r="Q32">
            <v>2000</v>
          </cell>
        </row>
        <row r="33">
          <cell r="B33" t="str">
            <v>HS6310-01-032</v>
          </cell>
          <cell r="C33" t="str">
            <v>FKM</v>
          </cell>
          <cell r="D33">
            <v>3</v>
          </cell>
          <cell r="E33">
            <v>4.2</v>
          </cell>
          <cell r="I33" t="str">
            <v>ECO</v>
          </cell>
          <cell r="J33">
            <v>4.2</v>
          </cell>
          <cell r="K33">
            <v>7.2</v>
          </cell>
          <cell r="P33" t="str">
            <v>XG</v>
          </cell>
          <cell r="Q33">
            <v>300</v>
          </cell>
        </row>
        <row r="34">
          <cell r="B34" t="str">
            <v>HS6310-01-033</v>
          </cell>
          <cell r="C34" t="str">
            <v>NBR내한</v>
          </cell>
          <cell r="D34">
            <v>9.6</v>
          </cell>
          <cell r="E34">
            <v>13.6</v>
          </cell>
          <cell r="I34" t="str">
            <v>CSM</v>
          </cell>
          <cell r="J34">
            <v>13.6</v>
          </cell>
          <cell r="K34">
            <v>17.399999999999999</v>
          </cell>
          <cell r="L34" t="str">
            <v>나일론</v>
          </cell>
          <cell r="M34" t="str">
            <v>저속24추</v>
          </cell>
          <cell r="P34" t="str">
            <v>Y-3</v>
          </cell>
          <cell r="Q34">
            <v>2000</v>
          </cell>
        </row>
        <row r="35">
          <cell r="B35" t="str">
            <v>HS6310-01-034</v>
          </cell>
          <cell r="C35" t="str">
            <v>NBR내한</v>
          </cell>
          <cell r="D35">
            <v>8</v>
          </cell>
          <cell r="E35">
            <v>13.1</v>
          </cell>
          <cell r="I35" t="str">
            <v>CSM</v>
          </cell>
          <cell r="J35">
            <v>13.1</v>
          </cell>
          <cell r="K35">
            <v>14</v>
          </cell>
        </row>
        <row r="36">
          <cell r="B36" t="str">
            <v>HS6310-01-035</v>
          </cell>
          <cell r="C36" t="str">
            <v>ECO</v>
          </cell>
          <cell r="D36">
            <v>7</v>
          </cell>
          <cell r="E36">
            <v>12</v>
          </cell>
          <cell r="I36" t="str">
            <v>ECO</v>
          </cell>
          <cell r="J36">
            <v>12</v>
          </cell>
          <cell r="K36">
            <v>14</v>
          </cell>
          <cell r="L36" t="str">
            <v>테트론</v>
          </cell>
          <cell r="M36" t="str">
            <v>저속24추</v>
          </cell>
        </row>
        <row r="37">
          <cell r="B37" t="str">
            <v>HS6310-01-036</v>
          </cell>
          <cell r="C37" t="str">
            <v>NBR내한</v>
          </cell>
          <cell r="D37">
            <v>14</v>
          </cell>
          <cell r="E37">
            <v>18</v>
          </cell>
          <cell r="I37" t="str">
            <v>CSM</v>
          </cell>
          <cell r="J37">
            <v>18</v>
          </cell>
          <cell r="K37">
            <v>19</v>
          </cell>
        </row>
        <row r="38">
          <cell r="B38" t="str">
            <v>HS6310-01-037</v>
          </cell>
          <cell r="C38" t="str">
            <v>NBR내한</v>
          </cell>
          <cell r="D38">
            <v>15.6</v>
          </cell>
          <cell r="E38">
            <v>33.4</v>
          </cell>
          <cell r="I38" t="str">
            <v>CR</v>
          </cell>
          <cell r="J38">
            <v>33.4</v>
          </cell>
          <cell r="K38">
            <v>34.6</v>
          </cell>
          <cell r="L38" t="str">
            <v>테트론</v>
          </cell>
          <cell r="M38" t="str">
            <v>저속24추</v>
          </cell>
        </row>
        <row r="39">
          <cell r="B39" t="str">
            <v>HS6310-01-038</v>
          </cell>
          <cell r="C39" t="str">
            <v>EPDM</v>
          </cell>
          <cell r="D39">
            <v>18.5</v>
          </cell>
          <cell r="E39">
            <v>22.5</v>
          </cell>
        </row>
        <row r="40">
          <cell r="B40" t="str">
            <v>HS6310-01-039</v>
          </cell>
          <cell r="C40" t="str">
            <v>EPDM</v>
          </cell>
          <cell r="D40">
            <v>8</v>
          </cell>
          <cell r="E40">
            <v>12</v>
          </cell>
          <cell r="I40" t="str">
            <v>EPDM</v>
          </cell>
          <cell r="J40">
            <v>12</v>
          </cell>
          <cell r="K40">
            <v>15.2</v>
          </cell>
          <cell r="L40" t="str">
            <v>테트론</v>
          </cell>
          <cell r="M40" t="str">
            <v>저속24추</v>
          </cell>
        </row>
        <row r="41">
          <cell r="B41" t="str">
            <v>HS6310-01-040</v>
          </cell>
          <cell r="C41" t="str">
            <v>EPDM</v>
          </cell>
          <cell r="D41">
            <v>15</v>
          </cell>
          <cell r="E41">
            <v>20.2</v>
          </cell>
          <cell r="I41" t="str">
            <v>EPDM</v>
          </cell>
          <cell r="J41">
            <v>20.2</v>
          </cell>
          <cell r="K41">
            <v>24</v>
          </cell>
          <cell r="L41" t="str">
            <v>테트론</v>
          </cell>
          <cell r="M41" t="str">
            <v>저속24추</v>
          </cell>
        </row>
        <row r="42">
          <cell r="B42" t="str">
            <v>HS6310-01-041</v>
          </cell>
          <cell r="C42" t="str">
            <v>EPDM</v>
          </cell>
          <cell r="D42">
            <v>9</v>
          </cell>
          <cell r="E42">
            <v>12.6</v>
          </cell>
          <cell r="I42" t="str">
            <v>EPDM</v>
          </cell>
          <cell r="J42">
            <v>12.6</v>
          </cell>
          <cell r="K42">
            <v>16</v>
          </cell>
          <cell r="L42" t="str">
            <v>테트론</v>
          </cell>
          <cell r="M42" t="str">
            <v>저속24추</v>
          </cell>
        </row>
        <row r="43">
          <cell r="B43" t="str">
            <v>HS6310-01-042</v>
          </cell>
          <cell r="C43" t="str">
            <v>EAR</v>
          </cell>
          <cell r="D43">
            <v>14.5</v>
          </cell>
          <cell r="E43">
            <v>22.5</v>
          </cell>
        </row>
        <row r="44">
          <cell r="B44" t="str">
            <v>HS6310-01-043</v>
          </cell>
          <cell r="C44" t="str">
            <v>CR</v>
          </cell>
          <cell r="D44">
            <v>6.8</v>
          </cell>
          <cell r="E44">
            <v>12</v>
          </cell>
        </row>
        <row r="45">
          <cell r="B45" t="str">
            <v>HS6310-01-044</v>
          </cell>
          <cell r="C45" t="str">
            <v>NBR내한</v>
          </cell>
          <cell r="D45">
            <v>15</v>
          </cell>
          <cell r="E45">
            <v>19</v>
          </cell>
          <cell r="I45" t="str">
            <v>CSM</v>
          </cell>
          <cell r="J45">
            <v>19</v>
          </cell>
          <cell r="K45">
            <v>20</v>
          </cell>
        </row>
        <row r="46">
          <cell r="B46" t="str">
            <v>HS6310-01-045</v>
          </cell>
          <cell r="C46" t="str">
            <v>NBR내한</v>
          </cell>
          <cell r="D46">
            <v>42</v>
          </cell>
          <cell r="E46">
            <v>44.9</v>
          </cell>
          <cell r="I46" t="str">
            <v>CSM</v>
          </cell>
          <cell r="J46">
            <v>44.9</v>
          </cell>
          <cell r="K46">
            <v>46</v>
          </cell>
        </row>
        <row r="47">
          <cell r="B47" t="str">
            <v>HS6310-01-046</v>
          </cell>
          <cell r="C47" t="str">
            <v>NBR내한</v>
          </cell>
          <cell r="D47">
            <v>10.5</v>
          </cell>
          <cell r="E47">
            <v>14.5</v>
          </cell>
          <cell r="I47" t="str">
            <v>CSM</v>
          </cell>
          <cell r="J47">
            <v>14.5</v>
          </cell>
          <cell r="K47">
            <v>17.3</v>
          </cell>
        </row>
        <row r="48">
          <cell r="B48" t="str">
            <v>HS6310-01-047</v>
          </cell>
          <cell r="C48" t="str">
            <v>NBR내한</v>
          </cell>
          <cell r="D48">
            <v>18</v>
          </cell>
          <cell r="E48">
            <v>22.8</v>
          </cell>
          <cell r="I48" t="str">
            <v>CR</v>
          </cell>
          <cell r="J48">
            <v>22.8</v>
          </cell>
          <cell r="K48">
            <v>23.5</v>
          </cell>
          <cell r="L48" t="str">
            <v>테트론</v>
          </cell>
          <cell r="M48" t="str">
            <v>저속32추</v>
          </cell>
        </row>
        <row r="49">
          <cell r="B49" t="str">
            <v>HS6310-01-048</v>
          </cell>
          <cell r="C49" t="str">
            <v>ACM</v>
          </cell>
          <cell r="D49">
            <v>11</v>
          </cell>
          <cell r="E49">
            <v>19</v>
          </cell>
        </row>
        <row r="50">
          <cell r="B50" t="str">
            <v>HS6310-01-049</v>
          </cell>
          <cell r="C50" t="str">
            <v>EPDM</v>
          </cell>
          <cell r="D50">
            <v>7</v>
          </cell>
          <cell r="E50">
            <v>12</v>
          </cell>
        </row>
        <row r="51">
          <cell r="B51" t="str">
            <v>HS6310-01-050</v>
          </cell>
          <cell r="C51" t="str">
            <v>CR</v>
          </cell>
          <cell r="D51">
            <v>17.5</v>
          </cell>
          <cell r="E51">
            <v>22.5</v>
          </cell>
          <cell r="I51" t="str">
            <v>CR</v>
          </cell>
          <cell r="J51">
            <v>22.5</v>
          </cell>
          <cell r="K51">
            <v>26</v>
          </cell>
          <cell r="L51" t="str">
            <v>테트론</v>
          </cell>
          <cell r="M51" t="str">
            <v>저속32추</v>
          </cell>
        </row>
        <row r="52">
          <cell r="B52" t="str">
            <v>HS6310-01-051</v>
          </cell>
          <cell r="C52" t="str">
            <v>NBR내한</v>
          </cell>
          <cell r="D52">
            <v>31</v>
          </cell>
          <cell r="E52">
            <v>37</v>
          </cell>
        </row>
        <row r="53">
          <cell r="B53" t="str">
            <v>HS6310-01-052</v>
          </cell>
          <cell r="C53" t="str">
            <v>ACM</v>
          </cell>
          <cell r="D53">
            <v>16</v>
          </cell>
          <cell r="E53">
            <v>24</v>
          </cell>
        </row>
        <row r="54">
          <cell r="B54" t="str">
            <v>HS6310-01-053</v>
          </cell>
          <cell r="C54" t="str">
            <v>EPDM</v>
          </cell>
          <cell r="D54">
            <v>8</v>
          </cell>
          <cell r="E54">
            <v>12</v>
          </cell>
          <cell r="I54" t="str">
            <v>EPDM</v>
          </cell>
          <cell r="J54">
            <v>12</v>
          </cell>
          <cell r="K54">
            <v>16</v>
          </cell>
          <cell r="L54" t="str">
            <v>테트론</v>
          </cell>
          <cell r="M54" t="str">
            <v>저속40추</v>
          </cell>
        </row>
        <row r="55">
          <cell r="B55" t="str">
            <v>HS6310-01-054</v>
          </cell>
          <cell r="C55" t="str">
            <v>ACM</v>
          </cell>
          <cell r="D55">
            <v>44</v>
          </cell>
          <cell r="E55">
            <v>54</v>
          </cell>
          <cell r="L55" t="str">
            <v>테트론</v>
          </cell>
          <cell r="M55" t="str">
            <v>저속72추</v>
          </cell>
        </row>
        <row r="56">
          <cell r="B56" t="str">
            <v>HS6310-01-055</v>
          </cell>
          <cell r="C56" t="str">
            <v>ACM</v>
          </cell>
          <cell r="D56">
            <v>15.5</v>
          </cell>
          <cell r="E56">
            <v>24.5</v>
          </cell>
        </row>
        <row r="57">
          <cell r="B57" t="str">
            <v>HS6310-01-056</v>
          </cell>
          <cell r="C57" t="str">
            <v>EPDM</v>
          </cell>
          <cell r="D57">
            <v>7</v>
          </cell>
          <cell r="E57">
            <v>11.8</v>
          </cell>
        </row>
        <row r="58">
          <cell r="B58" t="str">
            <v>HS6310-01-057</v>
          </cell>
          <cell r="C58" t="str">
            <v>NBR내한</v>
          </cell>
          <cell r="D58">
            <v>11.5</v>
          </cell>
          <cell r="E58">
            <v>16.100000000000001</v>
          </cell>
          <cell r="I58" t="str">
            <v>CSM</v>
          </cell>
          <cell r="J58">
            <v>16.100000000000001</v>
          </cell>
          <cell r="K58">
            <v>19.3</v>
          </cell>
          <cell r="L58" t="str">
            <v>테트론</v>
          </cell>
          <cell r="M58" t="str">
            <v>저속24추</v>
          </cell>
        </row>
        <row r="59">
          <cell r="B59" t="str">
            <v>HS6310-01-058</v>
          </cell>
          <cell r="C59" t="str">
            <v>EAR</v>
          </cell>
          <cell r="D59">
            <v>9.6</v>
          </cell>
          <cell r="E59">
            <v>14.2</v>
          </cell>
          <cell r="I59" t="str">
            <v>EAR</v>
          </cell>
          <cell r="J59">
            <v>14.2</v>
          </cell>
          <cell r="K59">
            <v>17.5</v>
          </cell>
          <cell r="L59" t="str">
            <v>나일론</v>
          </cell>
          <cell r="M59" t="str">
            <v>저속8추</v>
          </cell>
        </row>
        <row r="60">
          <cell r="B60" t="str">
            <v>HS6310-01-059</v>
          </cell>
          <cell r="C60" t="str">
            <v>NBR내한</v>
          </cell>
          <cell r="D60">
            <v>4.2</v>
          </cell>
          <cell r="E60">
            <v>6.5</v>
          </cell>
          <cell r="I60" t="str">
            <v>CSM</v>
          </cell>
          <cell r="J60">
            <v>6.5</v>
          </cell>
          <cell r="K60">
            <v>7.5</v>
          </cell>
        </row>
        <row r="61">
          <cell r="B61" t="str">
            <v>HS6310-01-060</v>
          </cell>
          <cell r="C61" t="str">
            <v>NBR내한</v>
          </cell>
          <cell r="D61">
            <v>17</v>
          </cell>
          <cell r="E61">
            <v>21.4</v>
          </cell>
          <cell r="I61" t="str">
            <v>CSM</v>
          </cell>
          <cell r="J61">
            <v>21.4</v>
          </cell>
          <cell r="K61">
            <v>25</v>
          </cell>
          <cell r="L61" t="str">
            <v>테트론</v>
          </cell>
          <cell r="M61" t="str">
            <v>저속24추</v>
          </cell>
        </row>
        <row r="62">
          <cell r="B62" t="str">
            <v>HS6310-01-061</v>
          </cell>
          <cell r="C62" t="str">
            <v>ACM</v>
          </cell>
          <cell r="D62">
            <v>35</v>
          </cell>
          <cell r="E62">
            <v>45</v>
          </cell>
          <cell r="L62" t="str">
            <v>테트론</v>
          </cell>
          <cell r="M62" t="str">
            <v>저속72추</v>
          </cell>
        </row>
        <row r="63">
          <cell r="B63" t="str">
            <v>HS6310-01-062</v>
          </cell>
          <cell r="C63" t="str">
            <v>ACM</v>
          </cell>
          <cell r="D63">
            <v>50</v>
          </cell>
          <cell r="E63">
            <v>60</v>
          </cell>
          <cell r="L63" t="str">
            <v>테트론</v>
          </cell>
          <cell r="M63" t="str">
            <v>저속72추</v>
          </cell>
        </row>
        <row r="64">
          <cell r="B64" t="str">
            <v>HS6310-01-063</v>
          </cell>
          <cell r="C64" t="str">
            <v>EPDM</v>
          </cell>
          <cell r="D64">
            <v>8.5</v>
          </cell>
          <cell r="E64">
            <v>15.5</v>
          </cell>
        </row>
        <row r="65">
          <cell r="B65" t="str">
            <v>HS6310-01-064</v>
          </cell>
          <cell r="C65" t="str">
            <v>NBR내한</v>
          </cell>
          <cell r="D65">
            <v>5.4</v>
          </cell>
          <cell r="E65">
            <v>9.6999999999999993</v>
          </cell>
          <cell r="I65" t="str">
            <v>CSM</v>
          </cell>
          <cell r="J65">
            <v>9.6999999999999993</v>
          </cell>
          <cell r="K65">
            <v>10.5</v>
          </cell>
        </row>
        <row r="66">
          <cell r="B66" t="str">
            <v>HS6310-01-065</v>
          </cell>
          <cell r="C66" t="str">
            <v>NBR내한</v>
          </cell>
          <cell r="D66">
            <v>7</v>
          </cell>
          <cell r="E66">
            <v>12</v>
          </cell>
          <cell r="I66" t="str">
            <v>CSM</v>
          </cell>
          <cell r="J66">
            <v>12</v>
          </cell>
          <cell r="K66">
            <v>13</v>
          </cell>
        </row>
        <row r="67">
          <cell r="B67" t="str">
            <v>HS6310-01-066</v>
          </cell>
          <cell r="C67" t="str">
            <v>NBR내한</v>
          </cell>
          <cell r="D67">
            <v>16</v>
          </cell>
          <cell r="E67">
            <v>22.2</v>
          </cell>
          <cell r="I67" t="str">
            <v>CSM</v>
          </cell>
          <cell r="J67">
            <v>22.2</v>
          </cell>
          <cell r="K67">
            <v>24</v>
          </cell>
        </row>
        <row r="68">
          <cell r="B68" t="str">
            <v>HS6310-01-067</v>
          </cell>
          <cell r="C68" t="str">
            <v>내열NBR</v>
          </cell>
          <cell r="D68">
            <v>9.6</v>
          </cell>
          <cell r="E68">
            <v>14</v>
          </cell>
          <cell r="I68" t="str">
            <v>CR</v>
          </cell>
          <cell r="J68">
            <v>14</v>
          </cell>
          <cell r="K68">
            <v>17</v>
          </cell>
          <cell r="L68" t="str">
            <v>테트론</v>
          </cell>
          <cell r="M68" t="str">
            <v>저속24추</v>
          </cell>
        </row>
        <row r="69">
          <cell r="B69" t="str">
            <v>HS6310-01-068</v>
          </cell>
          <cell r="C69" t="str">
            <v>ECO</v>
          </cell>
          <cell r="D69">
            <v>7</v>
          </cell>
          <cell r="E69">
            <v>12</v>
          </cell>
          <cell r="I69" t="str">
            <v>ECO</v>
          </cell>
          <cell r="J69">
            <v>12</v>
          </cell>
          <cell r="K69">
            <v>14.1</v>
          </cell>
          <cell r="L69" t="str">
            <v>테트론</v>
          </cell>
          <cell r="M69" t="str">
            <v>저속24추</v>
          </cell>
        </row>
        <row r="70">
          <cell r="B70" t="str">
            <v>HS6310-01-069</v>
          </cell>
          <cell r="C70" t="str">
            <v>ACM</v>
          </cell>
          <cell r="D70">
            <v>9.6</v>
          </cell>
          <cell r="E70">
            <v>14</v>
          </cell>
          <cell r="I70" t="str">
            <v>CSM</v>
          </cell>
          <cell r="J70">
            <v>14</v>
          </cell>
          <cell r="K70">
            <v>17.5</v>
          </cell>
          <cell r="L70" t="str">
            <v>테트론</v>
          </cell>
          <cell r="M70" t="str">
            <v>저속24추</v>
          </cell>
        </row>
        <row r="71">
          <cell r="B71" t="str">
            <v>HS6310-01-070</v>
          </cell>
          <cell r="C71" t="str">
            <v>ACM</v>
          </cell>
          <cell r="D71">
            <v>14</v>
          </cell>
          <cell r="E71">
            <v>18.399999999999999</v>
          </cell>
          <cell r="I71" t="str">
            <v>CSM</v>
          </cell>
          <cell r="J71">
            <v>18.399999999999999</v>
          </cell>
          <cell r="K71">
            <v>22</v>
          </cell>
          <cell r="L71" t="str">
            <v>테트론</v>
          </cell>
          <cell r="M71" t="str">
            <v>저속24추</v>
          </cell>
        </row>
        <row r="72">
          <cell r="B72" t="str">
            <v>HS6310-01-071</v>
          </cell>
          <cell r="C72" t="str">
            <v>NBR내한</v>
          </cell>
          <cell r="D72">
            <v>15</v>
          </cell>
          <cell r="E72">
            <v>20.399999999999999</v>
          </cell>
          <cell r="I72" t="str">
            <v>CSM</v>
          </cell>
          <cell r="J72">
            <v>20.399999999999999</v>
          </cell>
          <cell r="K72">
            <v>24</v>
          </cell>
        </row>
        <row r="73">
          <cell r="B73" t="str">
            <v>HS6310-01-072</v>
          </cell>
          <cell r="C73" t="str">
            <v>NBR내한</v>
          </cell>
          <cell r="D73">
            <v>11.5</v>
          </cell>
          <cell r="E73">
            <v>16.100000000000001</v>
          </cell>
          <cell r="I73" t="str">
            <v>CSM</v>
          </cell>
          <cell r="J73">
            <v>16.100000000000001</v>
          </cell>
          <cell r="K73">
            <v>19.5</v>
          </cell>
          <cell r="L73" t="str">
            <v>테트론</v>
          </cell>
          <cell r="M73" t="str">
            <v>저속24추</v>
          </cell>
        </row>
        <row r="74">
          <cell r="B74" t="str">
            <v>HS6310-01-073</v>
          </cell>
          <cell r="C74" t="str">
            <v>EPDM</v>
          </cell>
          <cell r="D74">
            <v>9</v>
          </cell>
          <cell r="E74">
            <v>14.5</v>
          </cell>
        </row>
        <row r="75">
          <cell r="B75" t="str">
            <v>HS6310-01-074</v>
          </cell>
          <cell r="C75" t="str">
            <v>NBR내한</v>
          </cell>
          <cell r="D75">
            <v>17</v>
          </cell>
          <cell r="E75">
            <v>21.8</v>
          </cell>
          <cell r="I75" t="str">
            <v>CSM</v>
          </cell>
          <cell r="J75">
            <v>21.8</v>
          </cell>
          <cell r="K75">
            <v>25</v>
          </cell>
          <cell r="L75" t="str">
            <v>테트론</v>
          </cell>
          <cell r="M75" t="str">
            <v>저속32추</v>
          </cell>
        </row>
        <row r="76">
          <cell r="B76" t="str">
            <v>HS6310-01-075</v>
          </cell>
          <cell r="C76" t="str">
            <v>EPDM</v>
          </cell>
          <cell r="D76">
            <v>9</v>
          </cell>
          <cell r="E76">
            <v>17.600000000000001</v>
          </cell>
        </row>
        <row r="77">
          <cell r="B77" t="str">
            <v>HS6310-01-076</v>
          </cell>
          <cell r="C77" t="str">
            <v>EPDM</v>
          </cell>
          <cell r="D77">
            <v>9</v>
          </cell>
          <cell r="E77">
            <v>13.4</v>
          </cell>
          <cell r="I77" t="str">
            <v>EPDM</v>
          </cell>
          <cell r="J77">
            <v>13.4</v>
          </cell>
          <cell r="K77">
            <v>16.600000000000001</v>
          </cell>
          <cell r="L77" t="str">
            <v>테트론</v>
          </cell>
          <cell r="M77" t="str">
            <v>저속24추</v>
          </cell>
        </row>
        <row r="78">
          <cell r="B78" t="str">
            <v>HS6310-01-077</v>
          </cell>
          <cell r="C78" t="str">
            <v>NBR내한</v>
          </cell>
          <cell r="D78">
            <v>13</v>
          </cell>
          <cell r="E78">
            <v>19.399999999999999</v>
          </cell>
          <cell r="I78" t="str">
            <v>CSM</v>
          </cell>
          <cell r="J78">
            <v>19.399999999999999</v>
          </cell>
          <cell r="K78">
            <v>20.5</v>
          </cell>
        </row>
        <row r="79">
          <cell r="B79" t="str">
            <v>HS6310-01-078</v>
          </cell>
          <cell r="C79" t="str">
            <v>NBR내한</v>
          </cell>
          <cell r="D79">
            <v>7.5</v>
          </cell>
          <cell r="E79">
            <v>13.5</v>
          </cell>
          <cell r="I79" t="str">
            <v>CSM</v>
          </cell>
          <cell r="J79">
            <v>13.5</v>
          </cell>
          <cell r="K79">
            <v>14.5</v>
          </cell>
        </row>
        <row r="80">
          <cell r="B80" t="str">
            <v>HS6310-01-079</v>
          </cell>
          <cell r="C80" t="str">
            <v>FKM</v>
          </cell>
          <cell r="D80">
            <v>5.4</v>
          </cell>
          <cell r="E80">
            <v>6.6</v>
          </cell>
          <cell r="I80" t="str">
            <v>ECO</v>
          </cell>
          <cell r="J80">
            <v>6.6</v>
          </cell>
          <cell r="K80">
            <v>10.5</v>
          </cell>
        </row>
        <row r="81">
          <cell r="B81" t="str">
            <v>HS6310-01-080</v>
          </cell>
          <cell r="C81" t="str">
            <v>FKM</v>
          </cell>
          <cell r="D81">
            <v>5.8</v>
          </cell>
          <cell r="E81">
            <v>7.2</v>
          </cell>
          <cell r="I81" t="str">
            <v>ECO</v>
          </cell>
          <cell r="J81">
            <v>7.2</v>
          </cell>
          <cell r="K81">
            <v>12.2</v>
          </cell>
          <cell r="L81" t="str">
            <v>테트론</v>
          </cell>
          <cell r="M81" t="str">
            <v>저속24추</v>
          </cell>
        </row>
        <row r="82">
          <cell r="B82" t="str">
            <v>HS6310-01-081</v>
          </cell>
          <cell r="C82" t="str">
            <v>FKM</v>
          </cell>
          <cell r="D82">
            <v>9</v>
          </cell>
          <cell r="E82">
            <v>10.199999999999999</v>
          </cell>
          <cell r="I82" t="str">
            <v>ECO</v>
          </cell>
          <cell r="J82">
            <v>10.199999999999999</v>
          </cell>
          <cell r="K82">
            <v>15</v>
          </cell>
          <cell r="L82" t="str">
            <v>테트론</v>
          </cell>
          <cell r="M82" t="str">
            <v>저속24추</v>
          </cell>
        </row>
        <row r="83">
          <cell r="B83" t="str">
            <v>HS6310-01-082</v>
          </cell>
          <cell r="C83" t="str">
            <v>FKM</v>
          </cell>
          <cell r="D83">
            <v>14</v>
          </cell>
          <cell r="E83">
            <v>15.2</v>
          </cell>
          <cell r="I83" t="str">
            <v>ECO</v>
          </cell>
          <cell r="J83">
            <v>15.2</v>
          </cell>
          <cell r="K83">
            <v>19</v>
          </cell>
        </row>
        <row r="84">
          <cell r="B84" t="str">
            <v>HS6310-01-083</v>
          </cell>
          <cell r="C84" t="str">
            <v>EPDM</v>
          </cell>
          <cell r="D84">
            <v>7.6</v>
          </cell>
          <cell r="E84">
            <v>11.8</v>
          </cell>
          <cell r="I84" t="str">
            <v>EPDM</v>
          </cell>
          <cell r="J84">
            <v>11.8</v>
          </cell>
          <cell r="K84">
            <v>15</v>
          </cell>
          <cell r="L84" t="str">
            <v>테트론</v>
          </cell>
          <cell r="M84" t="str">
            <v>저속24추</v>
          </cell>
        </row>
        <row r="85">
          <cell r="B85" t="str">
            <v>HS6310-01-084</v>
          </cell>
          <cell r="C85" t="str">
            <v>EPDM</v>
          </cell>
          <cell r="D85">
            <v>28</v>
          </cell>
          <cell r="E85">
            <v>34</v>
          </cell>
          <cell r="I85" t="str">
            <v>EPDM</v>
          </cell>
          <cell r="J85">
            <v>34</v>
          </cell>
          <cell r="K85">
            <v>38</v>
          </cell>
          <cell r="L85" t="str">
            <v>테트론</v>
          </cell>
          <cell r="M85" t="str">
            <v>저속40추</v>
          </cell>
        </row>
        <row r="86">
          <cell r="B86" t="str">
            <v>HS6310-01-085</v>
          </cell>
          <cell r="C86" t="str">
            <v>EPDM</v>
          </cell>
          <cell r="D86">
            <v>19.3</v>
          </cell>
          <cell r="E86">
            <v>23.5</v>
          </cell>
          <cell r="I86" t="str">
            <v>EPDM</v>
          </cell>
          <cell r="J86">
            <v>23.5</v>
          </cell>
          <cell r="K86">
            <v>26.9</v>
          </cell>
          <cell r="L86" t="str">
            <v>테트론</v>
          </cell>
          <cell r="M86" t="str">
            <v>저속32추</v>
          </cell>
        </row>
        <row r="87">
          <cell r="B87" t="str">
            <v>HS6310-01-086</v>
          </cell>
          <cell r="C87" t="str">
            <v>NBR내한</v>
          </cell>
          <cell r="D87">
            <v>7</v>
          </cell>
          <cell r="E87">
            <v>13</v>
          </cell>
          <cell r="I87" t="str">
            <v>CSM</v>
          </cell>
          <cell r="J87">
            <v>13</v>
          </cell>
          <cell r="K87">
            <v>14</v>
          </cell>
        </row>
        <row r="88">
          <cell r="B88" t="str">
            <v>HS6310-01-087</v>
          </cell>
          <cell r="C88" t="str">
            <v>NBR내한</v>
          </cell>
          <cell r="D88">
            <v>42</v>
          </cell>
          <cell r="E88">
            <v>51</v>
          </cell>
          <cell r="I88" t="str">
            <v>CSM</v>
          </cell>
          <cell r="J88">
            <v>51</v>
          </cell>
          <cell r="K88">
            <v>52</v>
          </cell>
        </row>
        <row r="89">
          <cell r="B89" t="str">
            <v>HS6310-01-088</v>
          </cell>
          <cell r="C89" t="str">
            <v>EPDM</v>
          </cell>
          <cell r="D89">
            <v>35</v>
          </cell>
          <cell r="E89">
            <v>39.200000000000003</v>
          </cell>
          <cell r="I89" t="str">
            <v>EPDM</v>
          </cell>
          <cell r="J89">
            <v>39.200000000000003</v>
          </cell>
          <cell r="K89">
            <v>43</v>
          </cell>
          <cell r="L89" t="str">
            <v>테트론</v>
          </cell>
          <cell r="M89" t="str">
            <v>저속40추</v>
          </cell>
        </row>
        <row r="90">
          <cell r="B90" t="str">
            <v>HS6310-01-089</v>
          </cell>
          <cell r="C90" t="str">
            <v>EPDM</v>
          </cell>
          <cell r="D90">
            <v>14</v>
          </cell>
          <cell r="E90">
            <v>18.399999999999999</v>
          </cell>
          <cell r="I90" t="str">
            <v>EPDM</v>
          </cell>
          <cell r="J90">
            <v>18.399999999999999</v>
          </cell>
          <cell r="K90">
            <v>22</v>
          </cell>
          <cell r="L90" t="str">
            <v>테트론</v>
          </cell>
          <cell r="M90" t="str">
            <v>저속24추</v>
          </cell>
        </row>
        <row r="91">
          <cell r="B91" t="str">
            <v>HS6310-01-090</v>
          </cell>
          <cell r="C91" t="str">
            <v>EAR</v>
          </cell>
          <cell r="D91">
            <v>7.6</v>
          </cell>
          <cell r="E91">
            <v>12</v>
          </cell>
          <cell r="I91" t="str">
            <v>EAR</v>
          </cell>
          <cell r="J91">
            <v>12</v>
          </cell>
          <cell r="K91">
            <v>15</v>
          </cell>
          <cell r="L91" t="str">
            <v>나일론</v>
          </cell>
          <cell r="M91" t="str">
            <v>저속8추</v>
          </cell>
        </row>
        <row r="92">
          <cell r="B92" t="str">
            <v>HS6310-01-091</v>
          </cell>
          <cell r="C92" t="str">
            <v>ACM</v>
          </cell>
          <cell r="D92">
            <v>16</v>
          </cell>
          <cell r="E92">
            <v>22</v>
          </cell>
        </row>
        <row r="93">
          <cell r="B93" t="str">
            <v>31473-27000</v>
          </cell>
          <cell r="C93" t="str">
            <v>NBR내한</v>
          </cell>
          <cell r="D93">
            <v>7.5</v>
          </cell>
          <cell r="E93">
            <v>11.5</v>
          </cell>
          <cell r="I93" t="str">
            <v>CR</v>
          </cell>
          <cell r="J93">
            <v>11.5</v>
          </cell>
          <cell r="K93">
            <v>14.5</v>
          </cell>
          <cell r="L93" t="str">
            <v>테트론</v>
          </cell>
          <cell r="M93" t="str">
            <v>저속24추</v>
          </cell>
        </row>
        <row r="94">
          <cell r="B94" t="str">
            <v>F85A-8B274-CA</v>
          </cell>
          <cell r="C94" t="str">
            <v>EPDM</v>
          </cell>
          <cell r="D94">
            <v>43.7</v>
          </cell>
          <cell r="E94">
            <v>48.9</v>
          </cell>
          <cell r="I94" t="str">
            <v>EPDM</v>
          </cell>
          <cell r="J94">
            <v>48.9</v>
          </cell>
          <cell r="K94">
            <v>53.6</v>
          </cell>
          <cell r="L94" t="str">
            <v>케브라</v>
          </cell>
          <cell r="M94" t="str">
            <v>저속32추</v>
          </cell>
        </row>
        <row r="95">
          <cell r="B95" t="str">
            <v>F8AC-8B274-AB</v>
          </cell>
          <cell r="C95" t="str">
            <v>EPDM</v>
          </cell>
          <cell r="D95">
            <v>37.299999999999997</v>
          </cell>
          <cell r="E95">
            <v>41.7</v>
          </cell>
          <cell r="I95" t="str">
            <v>EPDM</v>
          </cell>
          <cell r="J95">
            <v>41.7</v>
          </cell>
          <cell r="K95">
            <v>45.3</v>
          </cell>
          <cell r="L95" t="str">
            <v>테트론</v>
          </cell>
          <cell r="M95" t="str">
            <v>32CR</v>
          </cell>
        </row>
        <row r="96">
          <cell r="B96" t="str">
            <v>F77H-18D334-BC</v>
          </cell>
          <cell r="C96" t="str">
            <v>EPDM</v>
          </cell>
          <cell r="D96">
            <v>16</v>
          </cell>
          <cell r="E96">
            <v>20.399999999999999</v>
          </cell>
          <cell r="I96" t="str">
            <v>EPDM</v>
          </cell>
          <cell r="J96">
            <v>20.399999999999999</v>
          </cell>
          <cell r="K96">
            <v>24</v>
          </cell>
          <cell r="L96" t="str">
            <v>케브라</v>
          </cell>
          <cell r="M96" t="str">
            <v>24CR</v>
          </cell>
        </row>
        <row r="97">
          <cell r="B97" t="str">
            <v>F8AH-18K579-AC</v>
          </cell>
          <cell r="C97" t="str">
            <v>EPDM</v>
          </cell>
          <cell r="D97">
            <v>19.100000000000001</v>
          </cell>
          <cell r="E97">
            <v>23.7</v>
          </cell>
          <cell r="I97" t="str">
            <v>EPDM</v>
          </cell>
          <cell r="J97">
            <v>23.7</v>
          </cell>
          <cell r="K97">
            <v>27.5</v>
          </cell>
          <cell r="L97" t="str">
            <v>케브라</v>
          </cell>
          <cell r="M97" t="str">
            <v>24CR</v>
          </cell>
        </row>
        <row r="98">
          <cell r="B98" t="str">
            <v>F8VH-18K580-AB</v>
          </cell>
          <cell r="C98" t="str">
            <v>EPDM</v>
          </cell>
          <cell r="D98">
            <v>16</v>
          </cell>
          <cell r="E98">
            <v>20.399999999999999</v>
          </cell>
          <cell r="I98" t="str">
            <v>EPDM</v>
          </cell>
          <cell r="J98">
            <v>20.399999999999999</v>
          </cell>
          <cell r="K98">
            <v>24</v>
          </cell>
          <cell r="L98" t="str">
            <v>케브라</v>
          </cell>
          <cell r="M98" t="str">
            <v>24CR</v>
          </cell>
        </row>
        <row r="99">
          <cell r="B99" t="str">
            <v>F81A-8W005-AB</v>
          </cell>
          <cell r="C99" t="str">
            <v>EPDM</v>
          </cell>
          <cell r="D99">
            <v>8.9</v>
          </cell>
          <cell r="E99">
            <v>13.1</v>
          </cell>
          <cell r="I99" t="str">
            <v>EPDM</v>
          </cell>
          <cell r="J99">
            <v>13.1</v>
          </cell>
          <cell r="K99">
            <v>16.5</v>
          </cell>
          <cell r="L99" t="str">
            <v>테트론</v>
          </cell>
          <cell r="M99" t="str">
            <v>32CR</v>
          </cell>
        </row>
        <row r="100">
          <cell r="B100" t="str">
            <v>F81A-8C351-AD</v>
          </cell>
          <cell r="C100" t="str">
            <v>EPDM</v>
          </cell>
          <cell r="D100">
            <v>24.7</v>
          </cell>
          <cell r="E100">
            <v>29.9</v>
          </cell>
          <cell r="I100" t="str">
            <v>EPDM</v>
          </cell>
          <cell r="J100">
            <v>29.9</v>
          </cell>
          <cell r="K100">
            <v>34.5</v>
          </cell>
          <cell r="L100" t="str">
            <v>케브라</v>
          </cell>
          <cell r="M100" t="str">
            <v>32CR</v>
          </cell>
        </row>
        <row r="101">
          <cell r="B101" t="str">
            <v>0K2N1 43 790A</v>
          </cell>
          <cell r="C101" t="str">
            <v>내열NBR</v>
          </cell>
          <cell r="D101">
            <v>8.73</v>
          </cell>
          <cell r="E101">
            <v>13.53</v>
          </cell>
          <cell r="I101" t="str">
            <v>CR</v>
          </cell>
          <cell r="J101">
            <v>13.53</v>
          </cell>
          <cell r="K101">
            <v>17.46</v>
          </cell>
          <cell r="L101" t="str">
            <v>테트론</v>
          </cell>
          <cell r="M101" t="str">
            <v>저속24추</v>
          </cell>
        </row>
        <row r="102">
          <cell r="B102" t="str">
            <v>K99357 08 150</v>
          </cell>
          <cell r="C102" t="str">
            <v>EPDM</v>
          </cell>
          <cell r="D102">
            <v>37.299999999999997</v>
          </cell>
          <cell r="E102">
            <v>41.7</v>
          </cell>
          <cell r="I102" t="str">
            <v>EPDM</v>
          </cell>
          <cell r="J102">
            <v>41.7</v>
          </cell>
          <cell r="K102">
            <v>45.3</v>
          </cell>
          <cell r="L102" t="str">
            <v>테트론</v>
          </cell>
          <cell r="M102" t="str">
            <v>32CR</v>
          </cell>
        </row>
        <row r="103">
          <cell r="B103" t="str">
            <v>K99357 08 150</v>
          </cell>
          <cell r="C103" t="str">
            <v>NBR내한</v>
          </cell>
          <cell r="D103">
            <v>6.9</v>
          </cell>
          <cell r="E103">
            <v>12.5</v>
          </cell>
          <cell r="I103" t="str">
            <v>CSM</v>
          </cell>
          <cell r="J103">
            <v>12.5</v>
          </cell>
          <cell r="K103">
            <v>13.5</v>
          </cell>
          <cell r="L103" t="str">
            <v>케브라</v>
          </cell>
          <cell r="M103" t="str">
            <v>24CR</v>
          </cell>
        </row>
        <row r="104">
          <cell r="B104" t="str">
            <v>K99357 08 220</v>
          </cell>
          <cell r="C104" t="str">
            <v>NBR내한</v>
          </cell>
          <cell r="D104">
            <v>6.9</v>
          </cell>
          <cell r="E104">
            <v>12.5</v>
          </cell>
          <cell r="I104" t="str">
            <v>CSM</v>
          </cell>
          <cell r="J104">
            <v>12.5</v>
          </cell>
          <cell r="K104">
            <v>13.5</v>
          </cell>
          <cell r="L104" t="str">
            <v>케브라</v>
          </cell>
          <cell r="M104" t="str">
            <v>24CR</v>
          </cell>
        </row>
        <row r="105">
          <cell r="B105" t="str">
            <v>0K2A5 43 490A</v>
          </cell>
          <cell r="C105" t="str">
            <v>내열NBR</v>
          </cell>
          <cell r="D105">
            <v>8.73</v>
          </cell>
          <cell r="E105">
            <v>13.53</v>
          </cell>
          <cell r="I105" t="str">
            <v>CR</v>
          </cell>
          <cell r="J105">
            <v>13.53</v>
          </cell>
          <cell r="K105">
            <v>17.46</v>
          </cell>
          <cell r="L105" t="str">
            <v>테트론</v>
          </cell>
          <cell r="M105" t="str">
            <v>저속24추</v>
          </cell>
        </row>
        <row r="106">
          <cell r="B106" t="str">
            <v>0K9BV 15 184D</v>
          </cell>
          <cell r="C106" t="str">
            <v>EPDM</v>
          </cell>
          <cell r="D106">
            <v>8.9</v>
          </cell>
          <cell r="E106">
            <v>13.1</v>
          </cell>
          <cell r="I106" t="str">
            <v>EPDM</v>
          </cell>
          <cell r="J106">
            <v>13.1</v>
          </cell>
          <cell r="K106">
            <v>16.5</v>
          </cell>
          <cell r="L106" t="str">
            <v>테트론</v>
          </cell>
          <cell r="M106" t="str">
            <v>32CR</v>
          </cell>
        </row>
        <row r="107">
          <cell r="B107" t="str">
            <v>0K9BV 15 184D</v>
          </cell>
          <cell r="C107" t="str">
            <v>EPDM</v>
          </cell>
          <cell r="D107">
            <v>34</v>
          </cell>
          <cell r="E107">
            <v>38</v>
          </cell>
          <cell r="I107" t="str">
            <v>EPDM</v>
          </cell>
          <cell r="J107">
            <v>38</v>
          </cell>
          <cell r="K107">
            <v>42</v>
          </cell>
          <cell r="L107" t="str">
            <v>테트론</v>
          </cell>
          <cell r="M107" t="str">
            <v>저속40추</v>
          </cell>
        </row>
        <row r="108">
          <cell r="B108" t="str">
            <v>HS6310-03-001</v>
          </cell>
          <cell r="C108" t="str">
            <v>내열NBR</v>
          </cell>
          <cell r="D108">
            <v>8.73</v>
          </cell>
          <cell r="E108">
            <v>13.53</v>
          </cell>
          <cell r="I108" t="str">
            <v>CR</v>
          </cell>
          <cell r="J108">
            <v>13.53</v>
          </cell>
          <cell r="K108">
            <v>17.46</v>
          </cell>
          <cell r="L108" t="str">
            <v>테트론</v>
          </cell>
          <cell r="M108" t="str">
            <v>저속24추</v>
          </cell>
        </row>
        <row r="109">
          <cell r="B109" t="str">
            <v>HS6310-03-002</v>
          </cell>
          <cell r="C109" t="str">
            <v>NBR내한</v>
          </cell>
          <cell r="D109">
            <v>5.8</v>
          </cell>
          <cell r="E109">
            <v>12.2</v>
          </cell>
        </row>
        <row r="110">
          <cell r="B110" t="str">
            <v>HS6310-03-003</v>
          </cell>
          <cell r="C110" t="str">
            <v>NBR내한</v>
          </cell>
          <cell r="D110">
            <v>3.7</v>
          </cell>
          <cell r="E110">
            <v>8.3000000000000007</v>
          </cell>
          <cell r="I110" t="str">
            <v>CSM</v>
          </cell>
          <cell r="J110">
            <v>8.3000000000000007</v>
          </cell>
          <cell r="K110">
            <v>9.6999999999999993</v>
          </cell>
        </row>
        <row r="111">
          <cell r="B111" t="str">
            <v>HS6310-03-004</v>
          </cell>
          <cell r="C111" t="str">
            <v>NBR내한</v>
          </cell>
          <cell r="D111">
            <v>9.3000000000000007</v>
          </cell>
          <cell r="E111">
            <v>15.3</v>
          </cell>
          <cell r="I111" t="str">
            <v>CSM</v>
          </cell>
          <cell r="J111">
            <v>15.3</v>
          </cell>
          <cell r="K111">
            <v>16.3</v>
          </cell>
        </row>
        <row r="112">
          <cell r="B112" t="str">
            <v>HS6310-03-005</v>
          </cell>
          <cell r="C112" t="str">
            <v>NBR내한</v>
          </cell>
          <cell r="D112">
            <v>24</v>
          </cell>
          <cell r="E112">
            <v>32</v>
          </cell>
          <cell r="I112" t="str">
            <v>CR</v>
          </cell>
          <cell r="J112">
            <v>13.53</v>
          </cell>
          <cell r="K112">
            <v>17.46</v>
          </cell>
          <cell r="L112" t="str">
            <v>테트론</v>
          </cell>
          <cell r="M112" t="str">
            <v>저속24추</v>
          </cell>
        </row>
        <row r="113">
          <cell r="B113" t="str">
            <v>HS6310-03-006</v>
          </cell>
          <cell r="C113" t="str">
            <v>내열NBR</v>
          </cell>
          <cell r="D113">
            <v>8</v>
          </cell>
          <cell r="E113">
            <v>14</v>
          </cell>
        </row>
        <row r="114">
          <cell r="B114" t="str">
            <v>HS6310-03-007</v>
          </cell>
          <cell r="C114" t="str">
            <v>내열NBR</v>
          </cell>
          <cell r="D114">
            <v>12</v>
          </cell>
          <cell r="E114">
            <v>18.399999999999999</v>
          </cell>
          <cell r="I114" t="str">
            <v>EPDM</v>
          </cell>
          <cell r="J114">
            <v>18.399999999999999</v>
          </cell>
          <cell r="K114">
            <v>22</v>
          </cell>
          <cell r="L114" t="str">
            <v>테트론</v>
          </cell>
          <cell r="M114" t="str">
            <v>저속24추</v>
          </cell>
        </row>
        <row r="115">
          <cell r="B115" t="str">
            <v>HS6310-03-008</v>
          </cell>
          <cell r="C115" t="str">
            <v>내열NBR</v>
          </cell>
          <cell r="D115">
            <v>9</v>
          </cell>
          <cell r="E115">
            <v>14.4</v>
          </cell>
          <cell r="I115" t="str">
            <v>CSM</v>
          </cell>
          <cell r="J115">
            <v>14.4</v>
          </cell>
          <cell r="K115">
            <v>18</v>
          </cell>
          <cell r="L115" t="str">
            <v>테트론</v>
          </cell>
          <cell r="M115" t="str">
            <v>저속24추</v>
          </cell>
        </row>
        <row r="116">
          <cell r="B116" t="str">
            <v>HS6310-03-009</v>
          </cell>
          <cell r="C116" t="str">
            <v>NBR내한</v>
          </cell>
          <cell r="D116">
            <v>3.7</v>
          </cell>
          <cell r="E116">
            <v>8.3000000000000007</v>
          </cell>
        </row>
        <row r="117">
          <cell r="B117" t="str">
            <v>HS6310-03-010</v>
          </cell>
          <cell r="C117" t="str">
            <v>내열NBR</v>
          </cell>
          <cell r="D117">
            <v>11.5</v>
          </cell>
          <cell r="E117">
            <v>16.899999999999999</v>
          </cell>
          <cell r="I117" t="str">
            <v>CSM</v>
          </cell>
          <cell r="J117">
            <v>16.899999999999999</v>
          </cell>
          <cell r="K117">
            <v>20.5</v>
          </cell>
          <cell r="L117" t="str">
            <v>테트론</v>
          </cell>
          <cell r="M117" t="str">
            <v>저속32추</v>
          </cell>
        </row>
        <row r="118">
          <cell r="B118" t="str">
            <v>HS6310-03-011</v>
          </cell>
          <cell r="C118" t="str">
            <v>내열NBR</v>
          </cell>
          <cell r="D118">
            <v>17</v>
          </cell>
          <cell r="E118">
            <v>23.4</v>
          </cell>
          <cell r="I118" t="str">
            <v>CSM</v>
          </cell>
          <cell r="J118">
            <v>23.4</v>
          </cell>
          <cell r="K118">
            <v>27</v>
          </cell>
          <cell r="L118" t="str">
            <v>테트론</v>
          </cell>
          <cell r="M118" t="str">
            <v>저속32추</v>
          </cell>
        </row>
        <row r="119">
          <cell r="B119" t="str">
            <v>HS6310-03-012</v>
          </cell>
          <cell r="C119" t="str">
            <v>내열NBR</v>
          </cell>
          <cell r="D119">
            <v>14.5</v>
          </cell>
          <cell r="E119">
            <v>20.100000000000001</v>
          </cell>
          <cell r="I119" t="str">
            <v>CSM</v>
          </cell>
          <cell r="J119">
            <v>20.100000000000001</v>
          </cell>
          <cell r="K119">
            <v>24.5</v>
          </cell>
          <cell r="L119" t="str">
            <v>테트론</v>
          </cell>
          <cell r="M119" t="str">
            <v>저속24추</v>
          </cell>
        </row>
        <row r="120">
          <cell r="B120" t="str">
            <v>HS6310-03-013</v>
          </cell>
          <cell r="C120" t="str">
            <v>EPDM</v>
          </cell>
          <cell r="D120">
            <v>7</v>
          </cell>
          <cell r="E120">
            <v>9.6</v>
          </cell>
          <cell r="I120" t="str">
            <v>EPDM</v>
          </cell>
          <cell r="J120">
            <v>9.6</v>
          </cell>
          <cell r="K120">
            <v>13</v>
          </cell>
          <cell r="L120" t="str">
            <v>테트론</v>
          </cell>
          <cell r="M120" t="str">
            <v>저속24추</v>
          </cell>
        </row>
        <row r="121">
          <cell r="B121" t="str">
            <v>HS6310-03-014</v>
          </cell>
          <cell r="C121" t="str">
            <v>EPDM</v>
          </cell>
          <cell r="D121">
            <v>16</v>
          </cell>
          <cell r="E121">
            <v>20.399999999999999</v>
          </cell>
          <cell r="I121" t="str">
            <v>EPDM</v>
          </cell>
          <cell r="J121">
            <v>20.399999999999999</v>
          </cell>
          <cell r="K121">
            <v>24</v>
          </cell>
          <cell r="L121" t="str">
            <v>테트론</v>
          </cell>
          <cell r="M121" t="str">
            <v>저속32추</v>
          </cell>
        </row>
        <row r="122">
          <cell r="B122" t="str">
            <v>HS6310-03-015</v>
          </cell>
          <cell r="C122" t="str">
            <v>NBR내한</v>
          </cell>
          <cell r="D122">
            <v>15</v>
          </cell>
          <cell r="E122">
            <v>22</v>
          </cell>
          <cell r="I122" t="str">
            <v>CR</v>
          </cell>
          <cell r="J122">
            <v>22</v>
          </cell>
          <cell r="K122">
            <v>27</v>
          </cell>
          <cell r="L122" t="str">
            <v>테트론</v>
          </cell>
          <cell r="M122" t="str">
            <v>저속32추</v>
          </cell>
        </row>
        <row r="123">
          <cell r="B123" t="str">
            <v>HS6310-03-016</v>
          </cell>
          <cell r="C123" t="str">
            <v>NBR내한</v>
          </cell>
          <cell r="D123">
            <v>13.3</v>
          </cell>
          <cell r="E123">
            <v>19.3</v>
          </cell>
          <cell r="I123" t="str">
            <v>CSM</v>
          </cell>
          <cell r="J123">
            <v>19.3</v>
          </cell>
          <cell r="K123">
            <v>20.3</v>
          </cell>
        </row>
        <row r="124">
          <cell r="B124" t="str">
            <v>HS6310-03-017</v>
          </cell>
          <cell r="C124" t="str">
            <v>내열NBR</v>
          </cell>
          <cell r="D124">
            <v>11.5</v>
          </cell>
          <cell r="E124">
            <v>16.899999999999999</v>
          </cell>
          <cell r="I124" t="str">
            <v>CSM</v>
          </cell>
          <cell r="J124">
            <v>16.899999999999999</v>
          </cell>
          <cell r="K124">
            <v>20.5</v>
          </cell>
          <cell r="L124" t="str">
            <v>테트론</v>
          </cell>
          <cell r="M124" t="str">
            <v>저속32추</v>
          </cell>
        </row>
        <row r="125">
          <cell r="B125" t="str">
            <v>HS6310-03-018</v>
          </cell>
          <cell r="C125" t="str">
            <v>내열NBR</v>
          </cell>
          <cell r="D125">
            <v>17</v>
          </cell>
          <cell r="E125">
            <v>23.4</v>
          </cell>
          <cell r="I125" t="str">
            <v>CSM</v>
          </cell>
          <cell r="J125">
            <v>23.4</v>
          </cell>
          <cell r="K125">
            <v>27</v>
          </cell>
          <cell r="L125" t="str">
            <v>테트론</v>
          </cell>
          <cell r="M125" t="str">
            <v>저속32추</v>
          </cell>
        </row>
        <row r="126">
          <cell r="B126" t="str">
            <v>HS6310-03-019</v>
          </cell>
          <cell r="C126" t="str">
            <v>내열NBR</v>
          </cell>
          <cell r="D126">
            <v>14.5</v>
          </cell>
          <cell r="E126">
            <v>20.100000000000001</v>
          </cell>
          <cell r="I126" t="str">
            <v>CSM</v>
          </cell>
          <cell r="J126">
            <v>20.100000000000001</v>
          </cell>
          <cell r="K126">
            <v>24.5</v>
          </cell>
          <cell r="L126" t="str">
            <v>테트론</v>
          </cell>
          <cell r="M126" t="str">
            <v>저속24추</v>
          </cell>
        </row>
        <row r="127">
          <cell r="B127" t="str">
            <v>HS6310-03-020</v>
          </cell>
          <cell r="C127" t="str">
            <v>EPDM</v>
          </cell>
          <cell r="D127">
            <v>7</v>
          </cell>
          <cell r="E127">
            <v>9.6</v>
          </cell>
          <cell r="I127" t="str">
            <v>EPDM</v>
          </cell>
          <cell r="J127">
            <v>9.6</v>
          </cell>
          <cell r="K127">
            <v>13</v>
          </cell>
          <cell r="L127" t="str">
            <v>테트론</v>
          </cell>
          <cell r="M127" t="str">
            <v>저속24추</v>
          </cell>
        </row>
        <row r="128">
          <cell r="B128" t="str">
            <v>HS6310-03-021</v>
          </cell>
          <cell r="C128" t="str">
            <v>EPDM</v>
          </cell>
          <cell r="D128">
            <v>16</v>
          </cell>
          <cell r="E128">
            <v>20.399999999999999</v>
          </cell>
          <cell r="I128" t="str">
            <v>EPDM</v>
          </cell>
          <cell r="J128">
            <v>20.399999999999999</v>
          </cell>
          <cell r="K128">
            <v>24</v>
          </cell>
          <cell r="L128" t="str">
            <v>테트론</v>
          </cell>
          <cell r="M128" t="str">
            <v>저속32추</v>
          </cell>
        </row>
        <row r="129">
          <cell r="B129" t="str">
            <v>HS6310-03-022</v>
          </cell>
          <cell r="C129" t="str">
            <v>NBR내한</v>
          </cell>
          <cell r="D129">
            <v>15</v>
          </cell>
          <cell r="E129">
            <v>22</v>
          </cell>
          <cell r="I129" t="str">
            <v>CR</v>
          </cell>
          <cell r="J129">
            <v>22</v>
          </cell>
          <cell r="K129">
            <v>27</v>
          </cell>
          <cell r="L129" t="str">
            <v>테트론</v>
          </cell>
          <cell r="M129" t="str">
            <v>저속32추</v>
          </cell>
        </row>
        <row r="130">
          <cell r="B130" t="str">
            <v>HS6310-03-023</v>
          </cell>
          <cell r="C130" t="str">
            <v>NBR내한</v>
          </cell>
          <cell r="D130">
            <v>13.3</v>
          </cell>
          <cell r="E130">
            <v>19.3</v>
          </cell>
          <cell r="I130" t="str">
            <v>CSM</v>
          </cell>
          <cell r="J130">
            <v>19.3</v>
          </cell>
          <cell r="K130">
            <v>20.3</v>
          </cell>
        </row>
        <row r="131">
          <cell r="B131" t="str">
            <v>HS6310-03-024</v>
          </cell>
        </row>
        <row r="132">
          <cell r="B132" t="str">
            <v>HS6310-03-025</v>
          </cell>
        </row>
        <row r="133">
          <cell r="B133" t="str">
            <v>HS6310-03-026</v>
          </cell>
        </row>
        <row r="134">
          <cell r="B134" t="str">
            <v>HS6310-03-027</v>
          </cell>
        </row>
        <row r="135">
          <cell r="B135" t="str">
            <v>HS6310-03-028</v>
          </cell>
        </row>
        <row r="136">
          <cell r="B136" t="str">
            <v>HS6310-03-029</v>
          </cell>
        </row>
        <row r="137">
          <cell r="B137" t="str">
            <v>HS6310-03-030</v>
          </cell>
        </row>
        <row r="138">
          <cell r="B138" t="str">
            <v>HS6310-03-031</v>
          </cell>
        </row>
        <row r="139">
          <cell r="B139" t="str">
            <v>HS6310-03-032</v>
          </cell>
        </row>
        <row r="140">
          <cell r="B140" t="str">
            <v>HS6310-03-033</v>
          </cell>
        </row>
        <row r="141">
          <cell r="B141" t="str">
            <v>HS6310-03-034</v>
          </cell>
        </row>
        <row r="142">
          <cell r="B142" t="str">
            <v>HS6310-03-035</v>
          </cell>
        </row>
        <row r="143">
          <cell r="B143" t="str">
            <v>HS6310-03-036</v>
          </cell>
        </row>
        <row r="144">
          <cell r="B144" t="str">
            <v>HS6310-03-037</v>
          </cell>
        </row>
        <row r="145">
          <cell r="B145" t="str">
            <v>HS6310-03-038</v>
          </cell>
        </row>
        <row r="146">
          <cell r="B146" t="str">
            <v>HS6310-03-039</v>
          </cell>
        </row>
        <row r="147">
          <cell r="B147" t="str">
            <v>HS6310-03-040</v>
          </cell>
        </row>
        <row r="148">
          <cell r="B148" t="str">
            <v>HS6310-03-041</v>
          </cell>
        </row>
        <row r="149">
          <cell r="B149" t="str">
            <v>HS6310-03-042</v>
          </cell>
        </row>
        <row r="150">
          <cell r="B150" t="str">
            <v>HS6310-03-043</v>
          </cell>
        </row>
        <row r="151">
          <cell r="B151" t="str">
            <v>HS6310-03-044</v>
          </cell>
        </row>
        <row r="152">
          <cell r="B152" t="str">
            <v>HS6310-03-045</v>
          </cell>
        </row>
        <row r="153">
          <cell r="B153" t="str">
            <v>HS6310-03-046</v>
          </cell>
        </row>
        <row r="154">
          <cell r="B154" t="str">
            <v>HS6310-03-047</v>
          </cell>
        </row>
        <row r="155">
          <cell r="B155" t="str">
            <v>HS6310-03-048</v>
          </cell>
        </row>
        <row r="156">
          <cell r="B156" t="str">
            <v>HS6310-03-049</v>
          </cell>
        </row>
        <row r="157">
          <cell r="B157" t="str">
            <v>HS6310-03-050</v>
          </cell>
        </row>
        <row r="158">
          <cell r="B158" t="str">
            <v>HS6310-03-051</v>
          </cell>
        </row>
        <row r="159">
          <cell r="B159" t="str">
            <v>HS6310-03-052</v>
          </cell>
        </row>
        <row r="160">
          <cell r="B160" t="str">
            <v>HS6310-03-053</v>
          </cell>
        </row>
        <row r="161">
          <cell r="B161" t="str">
            <v>HS6310-03-054</v>
          </cell>
        </row>
        <row r="162">
          <cell r="B162" t="str">
            <v>HS6310-03-055</v>
          </cell>
        </row>
        <row r="163">
          <cell r="B163" t="str">
            <v>HS6310-03-056</v>
          </cell>
        </row>
        <row r="164">
          <cell r="B164" t="str">
            <v>HS6310-03-057</v>
          </cell>
        </row>
        <row r="165">
          <cell r="B165" t="str">
            <v>HS6310-03-058</v>
          </cell>
        </row>
        <row r="166">
          <cell r="B166" t="str">
            <v>HS6310-03-059</v>
          </cell>
        </row>
        <row r="167">
          <cell r="B167" t="str">
            <v>HS6310-03-060</v>
          </cell>
        </row>
        <row r="168">
          <cell r="B168" t="str">
            <v>HS6310-03-061</v>
          </cell>
        </row>
        <row r="169">
          <cell r="B169" t="str">
            <v>HS6310-03-062</v>
          </cell>
        </row>
        <row r="170">
          <cell r="B170" t="str">
            <v>HS6310-03-063</v>
          </cell>
        </row>
        <row r="171">
          <cell r="B171" t="str">
            <v>HS6310-03-064</v>
          </cell>
        </row>
        <row r="172">
          <cell r="B172" t="str">
            <v>HS6310-03-065</v>
          </cell>
        </row>
        <row r="173">
          <cell r="B173" t="str">
            <v>HS6310-03-066</v>
          </cell>
        </row>
        <row r="174">
          <cell r="B174" t="str">
            <v>HS6310-03-067</v>
          </cell>
        </row>
        <row r="175">
          <cell r="B175" t="str">
            <v>HS6310-03-068</v>
          </cell>
        </row>
        <row r="176">
          <cell r="B176" t="str">
            <v>HS6310-03-069</v>
          </cell>
        </row>
        <row r="177">
          <cell r="B177" t="str">
            <v>HS6310-03-070</v>
          </cell>
        </row>
        <row r="178">
          <cell r="B178" t="str">
            <v>HS6310-03-071</v>
          </cell>
        </row>
        <row r="179">
          <cell r="B179" t="str">
            <v>HS6310-03-072</v>
          </cell>
        </row>
        <row r="180">
          <cell r="B180" t="str">
            <v>HS6310-03-073</v>
          </cell>
        </row>
        <row r="181">
          <cell r="B181" t="str">
            <v>HS6310-03-074</v>
          </cell>
        </row>
        <row r="182">
          <cell r="B182" t="str">
            <v>HS6310-03-075</v>
          </cell>
        </row>
        <row r="183">
          <cell r="B183" t="str">
            <v>HS6310-03-076</v>
          </cell>
        </row>
        <row r="184">
          <cell r="B184" t="str">
            <v>HS6310-03-077</v>
          </cell>
        </row>
        <row r="185">
          <cell r="B185" t="str">
            <v>HS6310-03-078</v>
          </cell>
        </row>
        <row r="186">
          <cell r="B186" t="str">
            <v>HS6310-03-079</v>
          </cell>
        </row>
        <row r="187">
          <cell r="B187" t="str">
            <v>HS6310-03-080</v>
          </cell>
        </row>
        <row r="188">
          <cell r="B188" t="str">
            <v>HS6310-03-081</v>
          </cell>
        </row>
        <row r="189">
          <cell r="B189" t="str">
            <v>HS6310-03-082</v>
          </cell>
        </row>
        <row r="190">
          <cell r="B190" t="str">
            <v>31146-1A000</v>
          </cell>
          <cell r="C190" t="str">
            <v>NBR내한</v>
          </cell>
          <cell r="D190">
            <v>5.4</v>
          </cell>
          <cell r="E190">
            <v>9.6999999999999993</v>
          </cell>
          <cell r="I190" t="str">
            <v>CSM</v>
          </cell>
          <cell r="J190">
            <v>9.6999999999999993</v>
          </cell>
          <cell r="K190">
            <v>10.5</v>
          </cell>
        </row>
        <row r="191">
          <cell r="B191" t="str">
            <v>59130-3B030</v>
          </cell>
          <cell r="C191" t="str">
            <v>EPDM</v>
          </cell>
          <cell r="D191">
            <v>19</v>
          </cell>
          <cell r="E191">
            <v>23</v>
          </cell>
        </row>
        <row r="192">
          <cell r="B192" t="str">
            <v>25411-02000</v>
          </cell>
          <cell r="C192" t="str">
            <v>EPDM</v>
          </cell>
          <cell r="D192">
            <v>28</v>
          </cell>
          <cell r="E192">
            <v>33</v>
          </cell>
          <cell r="I192" t="str">
            <v>EPDM</v>
          </cell>
          <cell r="J192">
            <v>33</v>
          </cell>
          <cell r="K192">
            <v>36</v>
          </cell>
          <cell r="L192" t="str">
            <v>테트론</v>
          </cell>
          <cell r="M192" t="str">
            <v>저속40추</v>
          </cell>
        </row>
        <row r="193">
          <cell r="B193" t="str">
            <v>59130-3B030 PAD</v>
          </cell>
          <cell r="C193" t="str">
            <v>EPDM</v>
          </cell>
          <cell r="D193">
            <v>19</v>
          </cell>
          <cell r="E193">
            <v>23</v>
          </cell>
        </row>
        <row r="194">
          <cell r="B194" t="str">
            <v>57530-1A600</v>
          </cell>
          <cell r="C194" t="str">
            <v>내열NBR</v>
          </cell>
          <cell r="D194">
            <v>14</v>
          </cell>
          <cell r="E194">
            <v>18.399999999999999</v>
          </cell>
          <cell r="I194" t="str">
            <v>CSM</v>
          </cell>
          <cell r="J194">
            <v>18.399999999999999</v>
          </cell>
          <cell r="K194">
            <v>22</v>
          </cell>
          <cell r="L194" t="str">
            <v>테트론</v>
          </cell>
          <cell r="M194" t="str">
            <v>저속24추</v>
          </cell>
        </row>
        <row r="195">
          <cell r="B195" t="str">
            <v>31040-H1030</v>
          </cell>
          <cell r="C195" t="str">
            <v>NBR내한</v>
          </cell>
          <cell r="D195">
            <v>42</v>
          </cell>
          <cell r="E195">
            <v>50.9</v>
          </cell>
          <cell r="I195" t="str">
            <v>CSM</v>
          </cell>
          <cell r="J195">
            <v>50.9</v>
          </cell>
          <cell r="K195">
            <v>52</v>
          </cell>
        </row>
      </sheetData>
      <sheetData sheetId="1"/>
      <sheetData sheetId="2"/>
      <sheetData sheetId="3"/>
      <sheetData sheetId="4"/>
      <sheetData sheetId="5"/>
      <sheetData sheetId="6" refreshError="1">
        <row r="1">
          <cell r="B1" t="str">
            <v>EPDM</v>
          </cell>
          <cell r="C1" t="str">
            <v>SBR</v>
          </cell>
          <cell r="D1" t="str">
            <v>NBR내한</v>
          </cell>
          <cell r="E1" t="str">
            <v>H-NBR</v>
          </cell>
          <cell r="F1" t="str">
            <v>내열NBR</v>
          </cell>
          <cell r="G1" t="str">
            <v>CR</v>
          </cell>
          <cell r="H1" t="str">
            <v>ACM</v>
          </cell>
          <cell r="I1" t="str">
            <v>ECO</v>
          </cell>
          <cell r="J1" t="str">
            <v>이중압출</v>
          </cell>
          <cell r="K1" t="str">
            <v>외면압출</v>
          </cell>
        </row>
        <row r="2">
          <cell r="B2">
            <v>35</v>
          </cell>
          <cell r="C2">
            <v>35</v>
          </cell>
          <cell r="D2">
            <v>30</v>
          </cell>
          <cell r="E2">
            <v>30</v>
          </cell>
          <cell r="F2">
            <v>30</v>
          </cell>
          <cell r="G2">
            <v>30</v>
          </cell>
          <cell r="H2">
            <v>36</v>
          </cell>
          <cell r="I2">
            <v>36</v>
          </cell>
          <cell r="J2">
            <v>50</v>
          </cell>
          <cell r="K2">
            <v>40</v>
          </cell>
        </row>
        <row r="8">
          <cell r="B8">
            <v>12.9</v>
          </cell>
          <cell r="C8">
            <v>13.3</v>
          </cell>
          <cell r="D8">
            <v>13.9</v>
          </cell>
          <cell r="E8">
            <v>15</v>
          </cell>
          <cell r="F8">
            <v>16.399999999999999</v>
          </cell>
          <cell r="G8">
            <v>18</v>
          </cell>
          <cell r="H8">
            <v>20</v>
          </cell>
          <cell r="I8">
            <v>22.5</v>
          </cell>
        </row>
        <row r="9">
          <cell r="B9">
            <v>14.4</v>
          </cell>
          <cell r="C9">
            <v>15</v>
          </cell>
          <cell r="D9">
            <v>16.399999999999999</v>
          </cell>
          <cell r="E9">
            <v>18</v>
          </cell>
          <cell r="F9">
            <v>19</v>
          </cell>
          <cell r="G9">
            <v>21.2</v>
          </cell>
          <cell r="H9">
            <v>25.7</v>
          </cell>
          <cell r="I9">
            <v>30</v>
          </cell>
        </row>
        <row r="10">
          <cell r="B10">
            <v>15</v>
          </cell>
          <cell r="C10">
            <v>18</v>
          </cell>
          <cell r="D10">
            <v>19</v>
          </cell>
          <cell r="E10">
            <v>20.6</v>
          </cell>
          <cell r="F10">
            <v>22.5</v>
          </cell>
          <cell r="G10">
            <v>25.7</v>
          </cell>
          <cell r="H10">
            <v>30</v>
          </cell>
          <cell r="I10">
            <v>32.700000000000003</v>
          </cell>
        </row>
        <row r="11">
          <cell r="B11">
            <v>18</v>
          </cell>
          <cell r="C11">
            <v>19</v>
          </cell>
          <cell r="D11">
            <v>20.6</v>
          </cell>
          <cell r="E11">
            <v>22.5</v>
          </cell>
          <cell r="F11">
            <v>25.7</v>
          </cell>
          <cell r="G11">
            <v>30</v>
          </cell>
          <cell r="H11">
            <v>32.700000000000003</v>
          </cell>
          <cell r="I11">
            <v>36</v>
          </cell>
        </row>
        <row r="12">
          <cell r="B12">
            <v>19</v>
          </cell>
          <cell r="C12">
            <v>20</v>
          </cell>
          <cell r="D12">
            <v>22.5</v>
          </cell>
          <cell r="E12">
            <v>25.7</v>
          </cell>
          <cell r="F12">
            <v>30</v>
          </cell>
          <cell r="G12">
            <v>36</v>
          </cell>
          <cell r="H12">
            <v>40</v>
          </cell>
          <cell r="I12">
            <v>45</v>
          </cell>
        </row>
        <row r="15">
          <cell r="B15">
            <v>12.9</v>
          </cell>
          <cell r="C15">
            <v>12.9</v>
          </cell>
          <cell r="D15">
            <v>13.3</v>
          </cell>
          <cell r="E15">
            <v>13.9</v>
          </cell>
          <cell r="F15">
            <v>14.4</v>
          </cell>
          <cell r="G15">
            <v>17.100000000000001</v>
          </cell>
          <cell r="H15">
            <v>20</v>
          </cell>
          <cell r="I15">
            <v>22.5</v>
          </cell>
        </row>
        <row r="16">
          <cell r="B16">
            <v>13.3</v>
          </cell>
          <cell r="C16">
            <v>13.9</v>
          </cell>
          <cell r="D16">
            <v>14.4</v>
          </cell>
          <cell r="E16">
            <v>14.7</v>
          </cell>
          <cell r="F16">
            <v>15.7</v>
          </cell>
          <cell r="G16">
            <v>19</v>
          </cell>
          <cell r="H16">
            <v>21.2</v>
          </cell>
          <cell r="I16">
            <v>25.7</v>
          </cell>
        </row>
        <row r="17">
          <cell r="C17">
            <v>14.4</v>
          </cell>
          <cell r="D17">
            <v>15.7</v>
          </cell>
          <cell r="E17">
            <v>17.100000000000001</v>
          </cell>
          <cell r="F17">
            <v>18</v>
          </cell>
          <cell r="G17">
            <v>21.2</v>
          </cell>
          <cell r="H17">
            <v>22.5</v>
          </cell>
          <cell r="I17">
            <v>25.7</v>
          </cell>
        </row>
        <row r="18">
          <cell r="C18">
            <v>25.7</v>
          </cell>
          <cell r="D18">
            <v>27.7</v>
          </cell>
          <cell r="E18">
            <v>30</v>
          </cell>
          <cell r="F18">
            <v>30</v>
          </cell>
          <cell r="G18">
            <v>36</v>
          </cell>
          <cell r="H18">
            <v>40</v>
          </cell>
          <cell r="I18">
            <v>45</v>
          </cell>
        </row>
        <row r="19">
          <cell r="C19">
            <v>30</v>
          </cell>
          <cell r="D19">
            <v>30</v>
          </cell>
          <cell r="E19">
            <v>32.700000000000003</v>
          </cell>
          <cell r="F19">
            <v>32.700000000000003</v>
          </cell>
          <cell r="G19">
            <v>36</v>
          </cell>
          <cell r="H19">
            <v>40</v>
          </cell>
          <cell r="I19">
            <v>45</v>
          </cell>
        </row>
        <row r="22">
          <cell r="B22">
            <v>400</v>
          </cell>
          <cell r="C22">
            <v>360</v>
          </cell>
          <cell r="D22">
            <v>320</v>
          </cell>
          <cell r="E22">
            <v>285</v>
          </cell>
          <cell r="F22">
            <v>250</v>
          </cell>
          <cell r="G22">
            <v>210</v>
          </cell>
          <cell r="H22">
            <v>170</v>
          </cell>
          <cell r="I22">
            <v>130</v>
          </cell>
        </row>
        <row r="23">
          <cell r="B23">
            <v>360</v>
          </cell>
          <cell r="C23">
            <v>330</v>
          </cell>
          <cell r="D23">
            <v>300</v>
          </cell>
          <cell r="E23">
            <v>260</v>
          </cell>
          <cell r="F23">
            <v>220</v>
          </cell>
          <cell r="G23">
            <v>180</v>
          </cell>
          <cell r="H23">
            <v>150</v>
          </cell>
          <cell r="I23">
            <v>120</v>
          </cell>
        </row>
        <row r="24">
          <cell r="B24">
            <v>240</v>
          </cell>
          <cell r="C24">
            <v>300</v>
          </cell>
          <cell r="D24">
            <v>270</v>
          </cell>
          <cell r="E24">
            <v>240</v>
          </cell>
          <cell r="F24">
            <v>200</v>
          </cell>
          <cell r="G24">
            <v>160</v>
          </cell>
          <cell r="H24">
            <v>130</v>
          </cell>
          <cell r="I24">
            <v>100</v>
          </cell>
        </row>
        <row r="25">
          <cell r="B25">
            <v>300</v>
          </cell>
          <cell r="C25">
            <v>280</v>
          </cell>
          <cell r="D25">
            <v>240</v>
          </cell>
          <cell r="E25">
            <v>210</v>
          </cell>
          <cell r="F25">
            <v>180</v>
          </cell>
          <cell r="G25">
            <v>140</v>
          </cell>
          <cell r="H25">
            <v>100</v>
          </cell>
          <cell r="I25">
            <v>60</v>
          </cell>
        </row>
        <row r="26">
          <cell r="B26">
            <v>280</v>
          </cell>
          <cell r="C26">
            <v>250</v>
          </cell>
          <cell r="D26">
            <v>220</v>
          </cell>
          <cell r="E26">
            <v>190</v>
          </cell>
          <cell r="F26">
            <v>150</v>
          </cell>
          <cell r="G26">
            <v>120</v>
          </cell>
          <cell r="H26">
            <v>90</v>
          </cell>
          <cell r="I26">
            <v>50</v>
          </cell>
        </row>
        <row r="29">
          <cell r="B29">
            <v>300</v>
          </cell>
          <cell r="C29">
            <v>290</v>
          </cell>
          <cell r="D29">
            <v>280</v>
          </cell>
          <cell r="E29">
            <v>270</v>
          </cell>
          <cell r="F29">
            <v>260</v>
          </cell>
          <cell r="G29">
            <v>250</v>
          </cell>
          <cell r="H29">
            <v>240</v>
          </cell>
          <cell r="I29">
            <v>230</v>
          </cell>
        </row>
        <row r="30">
          <cell r="B30">
            <v>290</v>
          </cell>
          <cell r="C30">
            <v>280</v>
          </cell>
          <cell r="D30">
            <v>270</v>
          </cell>
          <cell r="E30">
            <v>260</v>
          </cell>
          <cell r="F30">
            <v>250</v>
          </cell>
          <cell r="G30">
            <v>230</v>
          </cell>
          <cell r="H30">
            <v>210</v>
          </cell>
          <cell r="I30">
            <v>200</v>
          </cell>
        </row>
        <row r="31">
          <cell r="B31">
            <v>280</v>
          </cell>
          <cell r="C31">
            <v>270</v>
          </cell>
          <cell r="D31">
            <v>250</v>
          </cell>
          <cell r="E31">
            <v>240</v>
          </cell>
          <cell r="F31">
            <v>230</v>
          </cell>
          <cell r="G31">
            <v>210</v>
          </cell>
          <cell r="H31">
            <v>200</v>
          </cell>
          <cell r="I31">
            <v>190</v>
          </cell>
        </row>
        <row r="32">
          <cell r="B32">
            <v>240</v>
          </cell>
          <cell r="C32">
            <v>230</v>
          </cell>
          <cell r="D32">
            <v>220</v>
          </cell>
          <cell r="E32">
            <v>210</v>
          </cell>
          <cell r="F32">
            <v>200</v>
          </cell>
          <cell r="G32">
            <v>190</v>
          </cell>
          <cell r="H32">
            <v>180</v>
          </cell>
          <cell r="I32">
            <v>170</v>
          </cell>
        </row>
        <row r="33">
          <cell r="B33">
            <v>230</v>
          </cell>
          <cell r="C33">
            <v>220</v>
          </cell>
          <cell r="D33">
            <v>210</v>
          </cell>
          <cell r="E33">
            <v>200</v>
          </cell>
          <cell r="F33">
            <v>190</v>
          </cell>
          <cell r="G33">
            <v>180</v>
          </cell>
          <cell r="H33">
            <v>170</v>
          </cell>
          <cell r="I33">
            <v>160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XXXXXXXXXXXXXXXXXXX"/>
      <sheetName val="표지 "/>
      <sheetName val="계산DATA입력"/>
      <sheetName val="계산결과"/>
      <sheetName val=" PAD"/>
      <sheetName val="상세 계산 내역"/>
      <sheetName val="전산INPUT"/>
      <sheetName val="계산정보"/>
      <sheetName val="DATA저장"/>
      <sheetName val="Module3"/>
      <sheetName val="SIMULATION결과"/>
      <sheetName val="Sheet1"/>
    </sheetNames>
    <sheetDataSet>
      <sheetData sheetId="0"/>
      <sheetData sheetId="1"/>
      <sheetData sheetId="2">
        <row r="9">
          <cell r="C9">
            <v>6945</v>
          </cell>
        </row>
        <row r="10">
          <cell r="C10">
            <v>2000</v>
          </cell>
        </row>
        <row r="18">
          <cell r="G18">
            <v>50</v>
          </cell>
        </row>
        <row r="19">
          <cell r="G19">
            <v>42</v>
          </cell>
        </row>
        <row r="20">
          <cell r="G20">
            <v>220</v>
          </cell>
        </row>
      </sheetData>
      <sheetData sheetId="3"/>
      <sheetData sheetId="4"/>
      <sheetData sheetId="5"/>
      <sheetData sheetId="6"/>
      <sheetData sheetId="7">
        <row r="5">
          <cell r="B5" t="str">
            <v>EF</v>
          </cell>
        </row>
      </sheetData>
      <sheetData sheetId="8"/>
      <sheetData sheetId="9" refreshError="1"/>
      <sheetData sheetId="10"/>
      <sheetData sheetId="1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산품"/>
      <sheetName val="금형비"/>
      <sheetName val="임율 &amp; LOT"/>
    </sheetNames>
    <sheetDataSet>
      <sheetData sheetId="0" refreshError="1"/>
      <sheetData sheetId="1" refreshError="1"/>
      <sheetData sheetId="2" refreshError="1">
        <row r="6">
          <cell r="I6" t="str">
            <v>BP</v>
          </cell>
        </row>
        <row r="7">
          <cell r="I7" t="str">
            <v>CL</v>
          </cell>
        </row>
        <row r="8">
          <cell r="I8" t="str">
            <v>CT</v>
          </cell>
        </row>
        <row r="9">
          <cell r="I9" t="str">
            <v>CY</v>
          </cell>
        </row>
        <row r="10">
          <cell r="I10" t="str">
            <v>FR</v>
          </cell>
          <cell r="J10">
            <v>5000</v>
          </cell>
          <cell r="K10">
            <v>5000</v>
          </cell>
          <cell r="L10">
            <v>5000</v>
          </cell>
          <cell r="M10">
            <v>5000</v>
          </cell>
          <cell r="N10">
            <v>5000</v>
          </cell>
          <cell r="O10">
            <v>6500</v>
          </cell>
          <cell r="P10">
            <v>8000</v>
          </cell>
          <cell r="Q10">
            <v>12000</v>
          </cell>
          <cell r="R10">
            <v>16000</v>
          </cell>
          <cell r="S10">
            <v>20000</v>
          </cell>
        </row>
        <row r="11">
          <cell r="I11" t="str">
            <v>KA</v>
          </cell>
          <cell r="J11">
            <v>150</v>
          </cell>
          <cell r="K11">
            <v>300</v>
          </cell>
          <cell r="L11">
            <v>500</v>
          </cell>
          <cell r="M11">
            <v>600</v>
          </cell>
          <cell r="N11">
            <v>950</v>
          </cell>
          <cell r="O11">
            <v>1200</v>
          </cell>
          <cell r="P11">
            <v>1500</v>
          </cell>
          <cell r="Q11">
            <v>2000</v>
          </cell>
          <cell r="R11">
            <v>2500</v>
          </cell>
          <cell r="S11">
            <v>3000</v>
          </cell>
        </row>
        <row r="12">
          <cell r="I12" t="str">
            <v>LE</v>
          </cell>
          <cell r="J12">
            <v>150</v>
          </cell>
          <cell r="K12">
            <v>300</v>
          </cell>
          <cell r="L12">
            <v>500</v>
          </cell>
          <cell r="M12">
            <v>600</v>
          </cell>
          <cell r="N12">
            <v>950</v>
          </cell>
          <cell r="O12">
            <v>1200</v>
          </cell>
          <cell r="P12">
            <v>1500</v>
          </cell>
          <cell r="Q12">
            <v>2000</v>
          </cell>
          <cell r="R12">
            <v>2500</v>
          </cell>
          <cell r="S12">
            <v>3000</v>
          </cell>
        </row>
        <row r="13">
          <cell r="I13" t="str">
            <v>PL</v>
          </cell>
          <cell r="J13">
            <v>300</v>
          </cell>
          <cell r="K13">
            <v>500</v>
          </cell>
          <cell r="L13">
            <v>1000</v>
          </cell>
          <cell r="M13">
            <v>1500</v>
          </cell>
          <cell r="N13">
            <v>17000</v>
          </cell>
          <cell r="O13">
            <v>1700</v>
          </cell>
          <cell r="P13">
            <v>2000</v>
          </cell>
          <cell r="Q13">
            <v>2000</v>
          </cell>
          <cell r="R13">
            <v>3000</v>
          </cell>
          <cell r="S13">
            <v>6000</v>
          </cell>
        </row>
        <row r="14">
          <cell r="I14" t="str">
            <v>PR</v>
          </cell>
          <cell r="J14">
            <v>500</v>
          </cell>
          <cell r="K14">
            <v>800</v>
          </cell>
          <cell r="L14">
            <v>800</v>
          </cell>
          <cell r="M14">
            <v>1000</v>
          </cell>
          <cell r="N14">
            <v>1300</v>
          </cell>
          <cell r="O14">
            <v>1500</v>
          </cell>
          <cell r="P14">
            <v>1500</v>
          </cell>
          <cell r="Q14">
            <v>2000</v>
          </cell>
          <cell r="R14">
            <v>3000</v>
          </cell>
          <cell r="S14">
            <v>3000</v>
          </cell>
        </row>
        <row r="15">
          <cell r="I15" t="str">
            <v>RB</v>
          </cell>
        </row>
        <row r="16">
          <cell r="I16" t="str">
            <v>SA</v>
          </cell>
        </row>
        <row r="17">
          <cell r="I17" t="str">
            <v>SI</v>
          </cell>
        </row>
        <row r="18">
          <cell r="I18" t="str">
            <v>TB</v>
          </cell>
        </row>
        <row r="19">
          <cell r="I19" t="str">
            <v>TR</v>
          </cell>
          <cell r="J19">
            <v>150</v>
          </cell>
          <cell r="K19">
            <v>300</v>
          </cell>
          <cell r="L19">
            <v>500</v>
          </cell>
          <cell r="M19">
            <v>600</v>
          </cell>
          <cell r="N19">
            <v>950</v>
          </cell>
          <cell r="O19">
            <v>1200</v>
          </cell>
          <cell r="P19">
            <v>1500</v>
          </cell>
          <cell r="Q19">
            <v>2000</v>
          </cell>
          <cell r="R19">
            <v>2500</v>
          </cell>
          <cell r="S19">
            <v>3000</v>
          </cell>
        </row>
        <row r="20">
          <cell r="I20" t="str">
            <v>WI</v>
          </cell>
          <cell r="J20">
            <v>300</v>
          </cell>
          <cell r="K20">
            <v>300</v>
          </cell>
          <cell r="L20">
            <v>300</v>
          </cell>
          <cell r="M20">
            <v>300</v>
          </cell>
          <cell r="N20">
            <v>300</v>
          </cell>
          <cell r="O20">
            <v>300</v>
          </cell>
          <cell r="P20">
            <v>300</v>
          </cell>
          <cell r="Q20">
            <v>300</v>
          </cell>
          <cell r="R20">
            <v>300</v>
          </cell>
          <cell r="S20">
            <v>300</v>
          </cell>
        </row>
      </sheetData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"/>
      <sheetName val="Sheet1"/>
      <sheetName val="Sheet2"/>
      <sheetName val="Sheet3"/>
    </sheetNames>
    <sheetDataSet>
      <sheetData sheetId="0" refreshError="1">
        <row r="4">
          <cell r="D4" t="str">
            <v>Machine Cost
incl. Handl. &amp;
Hot Runner System</v>
          </cell>
          <cell r="G4" t="str">
            <v>DM/min</v>
          </cell>
          <cell r="I4" t="str">
            <v>Index</v>
          </cell>
          <cell r="J4" t="str">
            <v>Materials</v>
          </cell>
          <cell r="K4" t="str">
            <v>DM/kg</v>
          </cell>
          <cell r="L4" t="str">
            <v>DM/kg
incl. MGK</v>
          </cell>
        </row>
        <row r="5">
          <cell r="D5">
            <v>15</v>
          </cell>
          <cell r="E5" t="str">
            <v>t</v>
          </cell>
          <cell r="G5">
            <v>0.222</v>
          </cell>
          <cell r="I5">
            <v>1</v>
          </cell>
          <cell r="J5" t="str">
            <v>PP Hifax BR 33G</v>
          </cell>
          <cell r="K5">
            <v>2.95</v>
          </cell>
          <cell r="L5">
            <v>3.1270000000000002</v>
          </cell>
        </row>
        <row r="6">
          <cell r="D6">
            <v>30</v>
          </cell>
          <cell r="E6" t="str">
            <v>t</v>
          </cell>
          <cell r="G6">
            <v>0.29299999999999998</v>
          </cell>
          <cell r="I6">
            <v>2</v>
          </cell>
          <cell r="J6" t="str">
            <v>PP Hifax BR 366C</v>
          </cell>
          <cell r="K6">
            <v>2.2000000000000002</v>
          </cell>
          <cell r="L6">
            <v>2.3320000000000003</v>
          </cell>
        </row>
        <row r="7">
          <cell r="D7">
            <v>50</v>
          </cell>
          <cell r="E7" t="str">
            <v>t</v>
          </cell>
          <cell r="G7">
            <v>0.33800000000000002</v>
          </cell>
          <cell r="I7">
            <v>3</v>
          </cell>
          <cell r="J7" t="str">
            <v>PP Astryn BB 73F MS</v>
          </cell>
          <cell r="K7">
            <v>2.52</v>
          </cell>
          <cell r="L7">
            <v>2.6712000000000002</v>
          </cell>
        </row>
        <row r="8">
          <cell r="D8">
            <v>80</v>
          </cell>
          <cell r="E8" t="str">
            <v>t</v>
          </cell>
          <cell r="G8">
            <v>0.30499999999999999</v>
          </cell>
          <cell r="I8">
            <v>4</v>
          </cell>
          <cell r="J8" t="str">
            <v>PP Astryn BB 73F</v>
          </cell>
          <cell r="K8">
            <v>2.5</v>
          </cell>
          <cell r="L8">
            <v>2.6500000000000004</v>
          </cell>
        </row>
        <row r="9">
          <cell r="D9">
            <v>150</v>
          </cell>
          <cell r="E9" t="str">
            <v>t</v>
          </cell>
          <cell r="G9">
            <v>0.40899999999999997</v>
          </cell>
          <cell r="I9">
            <v>5</v>
          </cell>
          <cell r="J9" t="str">
            <v>ABS-PC Bayblend T84</v>
          </cell>
          <cell r="K9">
            <v>4.9000000000000004</v>
          </cell>
          <cell r="L9">
            <v>5.1940000000000008</v>
          </cell>
        </row>
        <row r="10">
          <cell r="D10">
            <v>275</v>
          </cell>
          <cell r="E10" t="str">
            <v>t</v>
          </cell>
          <cell r="G10">
            <v>0.59399999999999997</v>
          </cell>
          <cell r="I10">
            <v>6</v>
          </cell>
          <cell r="J10" t="str">
            <v>Santoprene EPDM</v>
          </cell>
          <cell r="K10">
            <v>10.3</v>
          </cell>
          <cell r="L10">
            <v>10.918000000000001</v>
          </cell>
        </row>
        <row r="11">
          <cell r="D11">
            <v>450</v>
          </cell>
          <cell r="E11" t="str">
            <v>t</v>
          </cell>
          <cell r="G11">
            <v>0.77499999999999991</v>
          </cell>
          <cell r="I11" t="str">
            <v>b</v>
          </cell>
          <cell r="J11" t="str">
            <v>Buy-Part</v>
          </cell>
        </row>
        <row r="12">
          <cell r="D12">
            <v>550</v>
          </cell>
          <cell r="E12" t="str">
            <v>t</v>
          </cell>
          <cell r="G12">
            <v>0.86959999999999993</v>
          </cell>
        </row>
        <row r="13">
          <cell r="D13">
            <v>660</v>
          </cell>
          <cell r="E13" t="str">
            <v>t</v>
          </cell>
          <cell r="G13">
            <v>1.137</v>
          </cell>
        </row>
        <row r="14">
          <cell r="D14">
            <v>775</v>
          </cell>
          <cell r="E14" t="str">
            <v>t</v>
          </cell>
          <cell r="G14">
            <v>1.222</v>
          </cell>
        </row>
        <row r="15">
          <cell r="D15">
            <v>900</v>
          </cell>
          <cell r="E15" t="str">
            <v>t</v>
          </cell>
          <cell r="G15">
            <v>1.5530000000000002</v>
          </cell>
        </row>
        <row r="16">
          <cell r="D16">
            <v>1300</v>
          </cell>
          <cell r="E16" t="str">
            <v>t</v>
          </cell>
          <cell r="G16">
            <v>1.7350000000000003</v>
          </cell>
        </row>
        <row r="17">
          <cell r="D17">
            <v>1350</v>
          </cell>
          <cell r="E17" t="str">
            <v>t</v>
          </cell>
          <cell r="G17">
            <v>1.6659999999999999</v>
          </cell>
        </row>
        <row r="18">
          <cell r="D18">
            <v>1800</v>
          </cell>
          <cell r="E18" t="str">
            <v>t</v>
          </cell>
          <cell r="G18">
            <v>2.0402000000000005</v>
          </cell>
        </row>
        <row r="19">
          <cell r="D19" t="str">
            <v>Assy</v>
          </cell>
          <cell r="G19">
            <v>3.5999999999999997E-2</v>
          </cell>
        </row>
      </sheetData>
      <sheetData sheetId="1"/>
      <sheetData sheetId="2"/>
      <sheetData sheetId="3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1"/>
      <sheetName val="p2-1"/>
      <sheetName val="품의서"/>
      <sheetName val="협조전"/>
      <sheetName val="Sheet2"/>
      <sheetName val="DATA집계"/>
      <sheetName val="2차DATA"/>
      <sheetName val="1차(원)DATA(98.3.1)"/>
      <sheetName val="Macro2"/>
      <sheetName val="Module1"/>
      <sheetName val="712"/>
      <sheetName val="카메라"/>
      <sheetName val="TCA"/>
      <sheetName val="MX628EX"/>
      <sheetName val="Macro4"/>
      <sheetName val="차종별"/>
    </sheetNames>
    <sheetDataSet>
      <sheetData sheetId="0" refreshError="1">
        <row r="1">
          <cell r="A1" t="str">
            <v>Macro7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"/>
      <sheetName val="작업 순서도"/>
      <sheetName val="부품 분류"/>
    </sheetNames>
    <sheetDataSet>
      <sheetData sheetId="0"/>
      <sheetData sheetId="1"/>
      <sheetData sheetId="2">
        <row r="124">
          <cell r="D124" t="str">
            <v>인서트 사출</v>
          </cell>
        </row>
        <row r="125">
          <cell r="D125" t="str">
            <v>Assembly</v>
          </cell>
        </row>
        <row r="126">
          <cell r="D126" t="str">
            <v>Al_압출</v>
          </cell>
        </row>
        <row r="127">
          <cell r="D127" t="str">
            <v>Al_주조(다이캐스팅)</v>
          </cell>
        </row>
        <row r="128">
          <cell r="D128" t="str">
            <v>Al_주조(중력주조)</v>
          </cell>
        </row>
        <row r="129">
          <cell r="D129" t="str">
            <v>EPP_성형</v>
          </cell>
        </row>
        <row r="130">
          <cell r="D130" t="str">
            <v>FPCB</v>
          </cell>
        </row>
        <row r="131">
          <cell r="D131" t="str">
            <v>Hardware</v>
          </cell>
        </row>
        <row r="132">
          <cell r="D132" t="str">
            <v>Pad/Tape_타발</v>
          </cell>
        </row>
        <row r="133">
          <cell r="D133" t="str">
            <v>Press</v>
          </cell>
        </row>
        <row r="134">
          <cell r="D134" t="str">
            <v>Wire_Harness</v>
          </cell>
        </row>
        <row r="135">
          <cell r="D135" t="str">
            <v>고무사출</v>
          </cell>
        </row>
        <row r="136">
          <cell r="D136" t="str">
            <v>구매품</v>
          </cell>
        </row>
        <row r="137">
          <cell r="D137" t="str">
            <v>기계가공</v>
          </cell>
        </row>
        <row r="138">
          <cell r="D138" t="str">
            <v>사출</v>
          </cell>
        </row>
        <row r="139">
          <cell r="D139" t="str">
            <v>ETC</v>
          </cell>
        </row>
        <row r="140">
          <cell r="D140" t="str">
            <v>고무 이중 사출</v>
          </cell>
        </row>
      </sheetData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s"/>
      <sheetName val="Instructions"/>
      <sheetName val="Tables"/>
      <sheetName val="Volume &amp; Assumptions"/>
      <sheetName val="BOM"/>
      <sheetName val="Purchasing"/>
      <sheetName val="Purchasing multi-volume"/>
      <sheetName val="F&amp;T &amp; Labour"/>
      <sheetName val="F&amp;T &amp; Labour1"/>
      <sheetName val="Focused Factory"/>
      <sheetName val="Pkg Freight &amp; Cust"/>
      <sheetName val="Engr"/>
      <sheetName val="New Plant"/>
      <sheetName val="Aftermarket"/>
      <sheetName val="File check-up"/>
      <sheetName val="Volume _ Assumptions"/>
      <sheetName val="Waterfall  0_Toolb"/>
    </sheetNames>
    <sheetDataSet>
      <sheetData sheetId="0" refreshError="1"/>
      <sheetData sheetId="1" refreshError="1"/>
      <sheetData sheetId="2" refreshError="1">
        <row r="4">
          <cell r="T4" t="str">
            <v>Chassis</v>
          </cell>
          <cell r="U4" t="str">
            <v>Comments 1</v>
          </cell>
          <cell r="W4" t="str">
            <v>Make</v>
          </cell>
          <cell r="Y4" t="str">
            <v>Each</v>
          </cell>
        </row>
        <row r="5">
          <cell r="T5" t="str">
            <v>Climate</v>
          </cell>
          <cell r="U5" t="str">
            <v>Comments 1</v>
          </cell>
          <cell r="W5" t="str">
            <v>Buy</v>
          </cell>
          <cell r="Y5" t="str">
            <v>KG</v>
          </cell>
        </row>
        <row r="6">
          <cell r="T6" t="str">
            <v>Cooling</v>
          </cell>
          <cell r="U6" t="str">
            <v>Comments 1</v>
          </cell>
          <cell r="W6" t="str">
            <v>Directed Sourcing</v>
          </cell>
          <cell r="Y6" t="str">
            <v>LB</v>
          </cell>
        </row>
        <row r="7">
          <cell r="T7" t="str">
            <v>Electronics</v>
          </cell>
          <cell r="U7" t="str">
            <v>Comments 1</v>
          </cell>
          <cell r="W7" t="str">
            <v>On Consigment</v>
          </cell>
          <cell r="Y7" t="str">
            <v>Metre</v>
          </cell>
        </row>
        <row r="8">
          <cell r="T8" t="str">
            <v>Exteriors</v>
          </cell>
          <cell r="U8" t="str">
            <v>Comments 1</v>
          </cell>
          <cell r="W8" t="str">
            <v>Ref</v>
          </cell>
          <cell r="Y8" t="str">
            <v>sqm</v>
          </cell>
        </row>
        <row r="9">
          <cell r="T9" t="str">
            <v>Interiors</v>
          </cell>
          <cell r="U9" t="str">
            <v>Handed (Yes/No)</v>
          </cell>
          <cell r="Y9" t="str">
            <v>Feet</v>
          </cell>
        </row>
        <row r="10">
          <cell r="T10" t="str">
            <v>Powertrain</v>
          </cell>
          <cell r="U10" t="str">
            <v>Comments 1</v>
          </cell>
          <cell r="Y10" t="str">
            <v>Square Feet</v>
          </cell>
        </row>
        <row r="11">
          <cell r="T11">
            <v>0</v>
          </cell>
          <cell r="U11" t="str">
            <v>Comments 1</v>
          </cell>
          <cell r="Y11" t="str">
            <v>Litre</v>
          </cell>
        </row>
        <row r="16">
          <cell r="Y16" t="str">
            <v>Yes</v>
          </cell>
        </row>
        <row r="17">
          <cell r="Y17" t="str">
            <v>No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  <sheetName val="Volume _ Assumptions"/>
      <sheetName val="Changes"/>
      <sheetName val="Instructions"/>
      <sheetName val="Volume &amp; Assumptions"/>
      <sheetName val="BOM"/>
      <sheetName val="Purchasing"/>
      <sheetName val="Purchasing multi-volume"/>
      <sheetName val="F&amp;T &amp; Labour"/>
      <sheetName val="F&amp;T &amp; Labour1"/>
      <sheetName val="Focused Factory"/>
      <sheetName val="Pkg Freight &amp; Cust"/>
      <sheetName val="Engr"/>
      <sheetName val="New Plant"/>
      <sheetName val="Aftermarket"/>
      <sheetName val="File check-up"/>
    </sheetNames>
    <sheetDataSet>
      <sheetData sheetId="0" refreshError="1">
        <row r="4">
          <cell r="T4" t="str">
            <v>Chassis</v>
          </cell>
          <cell r="U4" t="str">
            <v>Comments 1</v>
          </cell>
          <cell r="W4" t="str">
            <v>Make</v>
          </cell>
          <cell r="Y4" t="str">
            <v>Each</v>
          </cell>
        </row>
        <row r="5">
          <cell r="T5" t="str">
            <v>Climate</v>
          </cell>
          <cell r="U5" t="str">
            <v>Comments 1</v>
          </cell>
          <cell r="W5" t="str">
            <v>Buy</v>
          </cell>
          <cell r="Y5" t="str">
            <v>KG</v>
          </cell>
        </row>
        <row r="6">
          <cell r="T6" t="str">
            <v>Cooling</v>
          </cell>
          <cell r="U6" t="str">
            <v>Comments 1</v>
          </cell>
          <cell r="W6" t="str">
            <v>Directed Sourcing</v>
          </cell>
          <cell r="Y6" t="str">
            <v>LB</v>
          </cell>
        </row>
        <row r="7">
          <cell r="T7" t="str">
            <v>Electronics</v>
          </cell>
          <cell r="U7" t="str">
            <v>Comments 1</v>
          </cell>
          <cell r="W7" t="str">
            <v>On Consigment</v>
          </cell>
          <cell r="Y7" t="str">
            <v>Metre</v>
          </cell>
        </row>
        <row r="8">
          <cell r="T8" t="str">
            <v>Exteriors</v>
          </cell>
          <cell r="U8" t="str">
            <v>Comments 1</v>
          </cell>
          <cell r="W8" t="str">
            <v>Ref</v>
          </cell>
          <cell r="Y8" t="str">
            <v>sqm</v>
          </cell>
        </row>
        <row r="9">
          <cell r="T9" t="str">
            <v>Interiors</v>
          </cell>
          <cell r="U9" t="str">
            <v>Handed (Yes/No)</v>
          </cell>
          <cell r="Y9" t="str">
            <v>Feet</v>
          </cell>
        </row>
        <row r="10">
          <cell r="T10" t="str">
            <v>Powertrain</v>
          </cell>
          <cell r="U10" t="str">
            <v>Comments 1</v>
          </cell>
          <cell r="Y10" t="str">
            <v>Square Feet</v>
          </cell>
        </row>
        <row r="11">
          <cell r="T11">
            <v>0</v>
          </cell>
          <cell r="U11" t="str">
            <v>Comments 1</v>
          </cell>
          <cell r="Y11" t="str">
            <v>Litre</v>
          </cell>
        </row>
        <row r="16">
          <cell r="Y16" t="str">
            <v>Yes</v>
          </cell>
        </row>
        <row r="17">
          <cell r="Y17" t="str">
            <v>No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산DATA입력"/>
      <sheetName val="상세 계산 내역"/>
      <sheetName val="계산정보"/>
    </sheetNames>
    <sheetDataSet>
      <sheetData sheetId="0" refreshError="1">
        <row r="9">
          <cell r="B9">
            <v>7311</v>
          </cell>
        </row>
        <row r="56">
          <cell r="B56">
            <v>170</v>
          </cell>
        </row>
      </sheetData>
      <sheetData sheetId="1" refreshError="1">
        <row r="5">
          <cell r="P5">
            <v>68.312620624810776</v>
          </cell>
          <cell r="Q5">
            <v>62.208561089323616</v>
          </cell>
        </row>
        <row r="6">
          <cell r="P6">
            <v>80.941844605868283</v>
          </cell>
          <cell r="Q6">
            <v>73.709303475585159</v>
          </cell>
        </row>
      </sheetData>
      <sheetData sheetId="2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1"/>
      <sheetName val="B-III"/>
      <sheetName val="A-A"/>
      <sheetName val="Sheet1"/>
      <sheetName val="GRACE"/>
      <sheetName val="CALENDAR"/>
      <sheetName val="DATA (2)"/>
      <sheetName val="예산계획"/>
      <sheetName val="감가상각"/>
      <sheetName val="주요제품"/>
      <sheetName val="2. Definitions"/>
      <sheetName val="98년 인노(안) 월별계획"/>
      <sheetName val="98년 재료예산(안)"/>
      <sheetName val="계획시간"/>
      <sheetName val="TCA"/>
      <sheetName val="Setup"/>
      <sheetName val="동아합의"/>
      <sheetName val="생산"/>
    </sheetNames>
    <definedNames>
      <definedName name="nyw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1"/>
      <sheetName val="KD율"/>
      <sheetName val="A-A"/>
      <sheetName val="출장거리"/>
      <sheetName val="GRACE"/>
      <sheetName val="TCA"/>
      <sheetName val="ﾉﾐﾅﾙﾊﾞﾗﾝｽ"/>
      <sheetName val="Sheet5"/>
      <sheetName val="Sheet6 (3)"/>
      <sheetName val="#93"/>
      <sheetName val="p2-1"/>
      <sheetName val="Process Flow Chart"/>
      <sheetName val="대외공문"/>
    </sheetNames>
    <definedNames>
      <definedName name="nyw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hecklist"/>
      <sheetName val="SupVehPivotExample"/>
      <sheetName val="OldvsNewComparison"/>
      <sheetName val="PT3conversion"/>
      <sheetName val="StartData"/>
      <sheetName val="SupplierVehicleSplit"/>
      <sheetName val="DoNothingTurnoverNA"/>
      <sheetName val="DoNothingPerUnitsNA"/>
      <sheetName val="TurnoverCombined"/>
      <sheetName val="DoNothingTurnoverEu"/>
      <sheetName val="DoNothingPerUnitsEu"/>
      <sheetName val="ResultantPerUnits"/>
      <sheetName val="IdeasInput"/>
      <sheetName val="Graph Data"/>
      <sheetName val="Slide1Glidepath"/>
      <sheetName val="Slide2Consol"/>
      <sheetName val="Slide3Roadmap"/>
      <sheetName val="AnalyticalSummaries"/>
      <sheetName val="Volumes"/>
      <sheetName val="MenuPicks"/>
      <sheetName val="Versions"/>
      <sheetName val="ResultantPerUnitsEu"/>
      <sheetName val="Tables"/>
      <sheetName val="Volume _ Assumptions"/>
      <sheetName val="V188 First Launch"/>
      <sheetName val="Volume &amp; Assumptions"/>
      <sheetName val="Input"/>
      <sheetName val="Cap Val"/>
      <sheetName val="Sheet1"/>
      <sheetName val="Materialkostnad"/>
      <sheetName val="Data"/>
      <sheetName val="CSV Cost Synthetic View Parts"/>
      <sheetName val="CSV Cost Synthetic View Tools"/>
      <sheetName val="Suppliers"/>
      <sheetName val="NEW003"/>
      <sheetName val="DV6 Workings"/>
      <sheetName val="BOM_Pr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F1" t="str">
            <v>Assigned to:</v>
          </cell>
          <cell r="G1" t="str">
            <v>Team 1 -- Hydraulic Distribution</v>
          </cell>
        </row>
        <row r="2">
          <cell r="F2" t="str">
            <v>Eng/Purch by JLR/VCC/PSA</v>
          </cell>
          <cell r="G2" t="str">
            <v>Team 3 -- EPAS</v>
          </cell>
        </row>
        <row r="3">
          <cell r="F3" t="str">
            <v>PT3 Data Incorrect</v>
          </cell>
          <cell r="G3" t="str">
            <v>Team 4 -- Steering Gear</v>
          </cell>
        </row>
        <row r="4">
          <cell r="F4" t="str">
            <v>C394 / B299 Surrogate</v>
          </cell>
          <cell r="G4" t="str">
            <v xml:space="preserve">Team 5 -- Steering Column </v>
          </cell>
        </row>
        <row r="5">
          <cell r="G5" t="str">
            <v>Team 6 -- Wheels (Steel and Alloy)</v>
          </cell>
        </row>
        <row r="6">
          <cell r="G6" t="str">
            <v xml:space="preserve">Team 7 -- Tires </v>
          </cell>
        </row>
        <row r="7">
          <cell r="G7" t="str">
            <v>Team 8 -- Temporary Mobility Kit</v>
          </cell>
        </row>
        <row r="8">
          <cell r="G8" t="str">
            <v>Team 9 -- Links</v>
          </cell>
        </row>
        <row r="9">
          <cell r="G9" t="str">
            <v>Team 10 -- Coil Springs</v>
          </cell>
        </row>
        <row r="10">
          <cell r="G10" t="str">
            <v xml:space="preserve">Team 11 -- Sub-Frame </v>
          </cell>
        </row>
        <row r="11">
          <cell r="G11" t="str">
            <v>Team 12 -- Full Frames</v>
          </cell>
        </row>
        <row r="12">
          <cell r="G12" t="str">
            <v>Team 13 -- Control Arms and Balljoints</v>
          </cell>
        </row>
        <row r="13">
          <cell r="G13" t="str">
            <v>Team 14 -- Struts &amp; Dampers</v>
          </cell>
        </row>
        <row r="14">
          <cell r="G14" t="str">
            <v xml:space="preserve">Team 15 -- Active Suspension </v>
          </cell>
        </row>
        <row r="15">
          <cell r="G15" t="str">
            <v xml:space="preserve">Team 16 -- Hubs &amp; Bearings </v>
          </cell>
        </row>
        <row r="16">
          <cell r="G16" t="str">
            <v>Team 17 -- Pedal Box  (Brake &amp; Accel. Pedals)</v>
          </cell>
        </row>
        <row r="17">
          <cell r="G17" t="str">
            <v>Team 18 -- Brake Controls</v>
          </cell>
        </row>
        <row r="18">
          <cell r="G18" t="str">
            <v>Team 19 -- Foundation Brakes</v>
          </cell>
        </row>
        <row r="19">
          <cell r="G19" t="str">
            <v xml:space="preserve">Team 20 -- Brake Actuation </v>
          </cell>
        </row>
        <row r="20">
          <cell r="G20" t="str">
            <v xml:space="preserve">Team 21 -- Park Brake </v>
          </cell>
        </row>
        <row r="21">
          <cell r="G21" t="str">
            <v>Team 22 -- Body Control Module-Aux modules included as required</v>
          </cell>
        </row>
        <row r="22">
          <cell r="G22" t="str">
            <v>Team 23 -- Steering Column Module Switches (including Steering Wheel Angle)</v>
          </cell>
        </row>
        <row r="23">
          <cell r="G23" t="str">
            <v>Team 24 -- Head Lamp, Dimmer and Window Switches</v>
          </cell>
        </row>
        <row r="24">
          <cell r="G24" t="str">
            <v>Team 25 -- Audio Head Unit and Display Modules</v>
          </cell>
        </row>
        <row r="25">
          <cell r="G25" t="str">
            <v xml:space="preserve">Team 26 -- Commodity Speakers </v>
          </cell>
        </row>
        <row r="26">
          <cell r="G26" t="str">
            <v xml:space="preserve">Team 27 -- Instrument Cluster          </v>
          </cell>
        </row>
        <row r="27">
          <cell r="G27" t="str">
            <v>Team 28 -- EDS</v>
          </cell>
        </row>
        <row r="28">
          <cell r="G28" t="str">
            <v>Team 29 -- Restraints Control Modules</v>
          </cell>
        </row>
        <row r="29">
          <cell r="G29" t="str">
            <v>Team 30 -- Batteries</v>
          </cell>
        </row>
        <row r="30">
          <cell r="G30" t="str">
            <v>Team 31 -- Alternators</v>
          </cell>
        </row>
        <row r="31">
          <cell r="G31" t="str">
            <v>Team 32 -- Starter</v>
          </cell>
        </row>
        <row r="32">
          <cell r="G32" t="str">
            <v>Team 33 -- Side Door</v>
          </cell>
        </row>
        <row r="33">
          <cell r="G33" t="str">
            <v>Team 34 -- BIW - Body Structures / Sheetmetal (combines Upper Body, Underbody and Frt. End)</v>
          </cell>
        </row>
        <row r="34">
          <cell r="G34" t="str">
            <v>Team 35 -- Fender</v>
          </cell>
        </row>
        <row r="35">
          <cell r="G35" t="str">
            <v>Team 36 -- Decklid &amp; Hood</v>
          </cell>
        </row>
        <row r="36">
          <cell r="G36" t="str">
            <v xml:space="preserve">Team 37 -- Liftgates </v>
          </cell>
        </row>
        <row r="37">
          <cell r="G37" t="str">
            <v>Team 38 -- Glass - Less Backlites</v>
          </cell>
        </row>
        <row r="38">
          <cell r="G38" t="str">
            <v xml:space="preserve">Team 39 -- Paint </v>
          </cell>
        </row>
        <row r="39">
          <cell r="G39" t="str">
            <v xml:space="preserve">Team 40 -- Bulk Sealers </v>
          </cell>
        </row>
        <row r="40">
          <cell r="G40" t="str">
            <v xml:space="preserve">Team 41 -- Exterior Lighting </v>
          </cell>
        </row>
        <row r="41">
          <cell r="G41" t="str">
            <v>Team 42 -- Cowl Grille / Leaf Screen</v>
          </cell>
        </row>
        <row r="42">
          <cell r="G42" t="str">
            <v>Team 43 -- Pillar Appliques</v>
          </cell>
        </row>
        <row r="43">
          <cell r="G43" t="str">
            <v>Team 44 -- Finished Moldings</v>
          </cell>
        </row>
        <row r="44">
          <cell r="G44" t="str">
            <v>Team 45 -- Nameplates, Emblems &amp; Decals</v>
          </cell>
        </row>
        <row r="45">
          <cell r="G45" t="str">
            <v xml:space="preserve">Team 46 -- Fascia Reinforcements (bumper beams)  </v>
          </cell>
        </row>
        <row r="46">
          <cell r="G46" t="str">
            <v>Team 47 -- Bumper Fascias  / Grilles</v>
          </cell>
        </row>
        <row r="47">
          <cell r="G47" t="str">
            <v>Team 48 -- Front End (GOR) and FEM and Rad Supports</v>
          </cell>
        </row>
        <row r="48">
          <cell r="G48" t="str">
            <v>Team 49 -- Window Regulators</v>
          </cell>
        </row>
        <row r="49">
          <cell r="G49" t="str">
            <v>Team 50 -- Latches (Door) Mini-Module</v>
          </cell>
        </row>
        <row r="50">
          <cell r="G50" t="str">
            <v>Team 51 -- Latches (Hood, Liftgate, Decklid)</v>
          </cell>
        </row>
        <row r="51">
          <cell r="G51" t="str">
            <v>Team 52 -- Exterior Handles</v>
          </cell>
        </row>
        <row r="52">
          <cell r="G52" t="str">
            <v xml:space="preserve">Team 53 -- Hinges &amp; Door Checks </v>
          </cell>
        </row>
        <row r="53">
          <cell r="G53" t="str">
            <v>Team 54 -- Exterior Mirrors</v>
          </cell>
        </row>
        <row r="54">
          <cell r="G54" t="str">
            <v xml:space="preserve">Team 55 -- Fixed / Movable  panoramic roof and TVS  </v>
          </cell>
        </row>
        <row r="55">
          <cell r="G55" t="str">
            <v>Team 56 -- Wiper System</v>
          </cell>
        </row>
        <row r="56">
          <cell r="G56" t="str">
            <v>Team 57 -- Weatherstrips/Sealing</v>
          </cell>
        </row>
        <row r="57">
          <cell r="G57" t="str">
            <v xml:space="preserve">Team 58 -- Seats – Front Structure  (will include Headrest &amp; Lumbar) </v>
          </cell>
        </row>
        <row r="58">
          <cell r="G58" t="str">
            <v>Team 59 -- Seats–Rear Structure</v>
          </cell>
        </row>
        <row r="59">
          <cell r="G59" t="str">
            <v>Team 60 -- Seats - Cut/Sew/Fabric /Leather</v>
          </cell>
        </row>
        <row r="60">
          <cell r="G60" t="str">
            <v>Team 61 -- Seats JIT (will include Plastics &amp; Foam)</v>
          </cell>
        </row>
        <row r="61">
          <cell r="G61" t="str">
            <v xml:space="preserve">Team 62 -- AC Compressors </v>
          </cell>
        </row>
        <row r="62">
          <cell r="G62" t="str">
            <v>Team 63 -- HVAC</v>
          </cell>
        </row>
        <row r="63">
          <cell r="G63" t="str">
            <v xml:space="preserve">Team 64 -- AC Lines &amp; Hoses </v>
          </cell>
        </row>
        <row r="64">
          <cell r="G64" t="str">
            <v>Team 65 -- AC Condensers</v>
          </cell>
        </row>
        <row r="65">
          <cell r="G65" t="str">
            <v xml:space="preserve">Team 66 -- Passenger Air Bag (PAB) </v>
          </cell>
        </row>
        <row r="66">
          <cell r="G66" t="str">
            <v>Team 67 -- SAB / SAC</v>
          </cell>
        </row>
        <row r="67">
          <cell r="G67" t="str">
            <v>Team 68 -- Steering Wheel / DAB</v>
          </cell>
        </row>
        <row r="68">
          <cell r="G68" t="str">
            <v xml:space="preserve">Team 69 -- Seatbelts  </v>
          </cell>
        </row>
        <row r="69">
          <cell r="G69" t="str">
            <v xml:space="preserve">Team 70 -- Headliner                     </v>
          </cell>
        </row>
        <row r="70">
          <cell r="G70" t="str">
            <v xml:space="preserve">Team 71 -- NVH Material </v>
          </cell>
        </row>
        <row r="71">
          <cell r="G71" t="str">
            <v xml:space="preserve">Team 72 -- Luggage &amp; Covers </v>
          </cell>
        </row>
        <row r="72">
          <cell r="G72" t="str">
            <v xml:space="preserve">Team 73 -- Interior Lighting </v>
          </cell>
        </row>
        <row r="73">
          <cell r="G73" t="str">
            <v xml:space="preserve">Team 74 -- Overhead Console </v>
          </cell>
        </row>
        <row r="74">
          <cell r="G74" t="str">
            <v>Team 75 -- Carpets &amp; Floor Mats</v>
          </cell>
        </row>
        <row r="75">
          <cell r="G75" t="str">
            <v xml:space="preserve">Team 76 -- Door Trim Panels </v>
          </cell>
        </row>
        <row r="76">
          <cell r="G76" t="str">
            <v xml:space="preserve">Team 77 -- Interior Hard Trim </v>
          </cell>
        </row>
        <row r="77">
          <cell r="G77" t="str">
            <v xml:space="preserve">Team 78 -- Cross-Car Beam </v>
          </cell>
        </row>
        <row r="78">
          <cell r="G78" t="str">
            <v>Team 79 -- Registers</v>
          </cell>
        </row>
        <row r="79">
          <cell r="G79" t="str">
            <v xml:space="preserve">Team 80 -- IP Finish Panels </v>
          </cell>
        </row>
        <row r="80">
          <cell r="G80" t="str">
            <v xml:space="preserve">Team 81 -- Glove Box, Top Box, Bins </v>
          </cell>
        </row>
        <row r="81">
          <cell r="G81" t="str">
            <v>Team 82 -- IP System &amp; Substrate</v>
          </cell>
        </row>
        <row r="82">
          <cell r="G82" t="str">
            <v xml:space="preserve">Team 83 -- Floor console </v>
          </cell>
        </row>
        <row r="83">
          <cell r="G83" t="str">
            <v>Team 84 -- Exhaust &amp; Aftertreatment (incl. Cold End Exhaust &amp; Catalytic Converter)</v>
          </cell>
        </row>
        <row r="84">
          <cell r="G84" t="str">
            <v xml:space="preserve">Team 85 -- Air Induction (High and Low Pressure) </v>
          </cell>
        </row>
        <row r="85">
          <cell r="G85" t="str">
            <v xml:space="preserve">Team 86 -- PCM/ECM/TCM </v>
          </cell>
        </row>
        <row r="86">
          <cell r="G86" t="str">
            <v>Team 87 -- P/T Sensors - Wave 1 &amp; 2</v>
          </cell>
        </row>
        <row r="87">
          <cell r="G87" t="str">
            <v xml:space="preserve">Team 88 -- Cooling - Heat Exchangers </v>
          </cell>
        </row>
        <row r="88">
          <cell r="G88" t="str">
            <v xml:space="preserve">Team 89 -- Cooling - Rubber Hoses </v>
          </cell>
        </row>
        <row r="89">
          <cell r="G89" t="str">
            <v>Team 90 -- Cooling Fan Systems</v>
          </cell>
        </row>
        <row r="90">
          <cell r="G90" t="str">
            <v>Team 91 -- Powertrain Mounts</v>
          </cell>
        </row>
        <row r="91">
          <cell r="G91" t="str">
            <v>Team 92 -- Fuel - FDM (Fuel Delivery Modules)</v>
          </cell>
        </row>
        <row r="92">
          <cell r="G92" t="str">
            <v>Team 93 -- Fuel - Fuel Lines / Filler Pipes</v>
          </cell>
        </row>
        <row r="93">
          <cell r="G93" t="str">
            <v xml:space="preserve">Team 94 -- Fuel - Fuel Tanks </v>
          </cell>
        </row>
        <row r="94">
          <cell r="G94" t="str">
            <v xml:space="preserve">Team 95 -- Fuel - Carbon Canisters </v>
          </cell>
        </row>
        <row r="95">
          <cell r="G95" t="str">
            <v xml:space="preserve">Team 96 -- Exhaust Manifolds </v>
          </cell>
        </row>
        <row r="96">
          <cell r="G96" t="str">
            <v>Team 97 -- Fuel Injectors (Gas) &amp; Rails / Pump</v>
          </cell>
        </row>
        <row r="97">
          <cell r="G97" t="str">
            <v xml:space="preserve">Team 98 -- Throttle Bodies </v>
          </cell>
        </row>
        <row r="98">
          <cell r="G98" t="str">
            <v xml:space="preserve">Team 99 -- PTUs </v>
          </cell>
        </row>
        <row r="99">
          <cell r="G99" t="str">
            <v xml:space="preserve">Team 100 -- Transfer Case </v>
          </cell>
        </row>
        <row r="100">
          <cell r="G100" t="str">
            <v>Team 101 -- Driveshaft</v>
          </cell>
        </row>
        <row r="101">
          <cell r="G101" t="str">
            <v>Team 102 -- Halfshaft</v>
          </cell>
        </row>
        <row r="102">
          <cell r="G102" t="str">
            <v xml:space="preserve">Team 103 -- Axles </v>
          </cell>
        </row>
        <row r="103">
          <cell r="G103" t="str">
            <v>Team 104 -- Gear Shifter (Auto)</v>
          </cell>
        </row>
        <row r="104">
          <cell r="G104" t="str">
            <v>Team 105 -- AWD Coupling</v>
          </cell>
        </row>
        <row r="105">
          <cell r="G105" t="str">
            <v xml:space="preserve">Team 106 -- Tappets &amp; Valves </v>
          </cell>
        </row>
        <row r="106">
          <cell r="G106" t="str">
            <v>Team 107 -- Intake Manifolds</v>
          </cell>
        </row>
        <row r="107">
          <cell r="G107" t="str">
            <v>Team 108 -- Pistons &amp; Connecting Rods</v>
          </cell>
        </row>
        <row r="108">
          <cell r="G108" t="str">
            <v>Team 109 -- Crankshafts, Dampers and Bearings</v>
          </cell>
        </row>
        <row r="109">
          <cell r="G109" t="str">
            <v>Team 110 -- Engine Oil Pumps &amp; Coolers (PT)</v>
          </cell>
        </row>
        <row r="110">
          <cell r="G110" t="str">
            <v>Team 111 -- Engine Sealing (including Head Gaskets)</v>
          </cell>
        </row>
        <row r="111">
          <cell r="G111" t="str">
            <v>Team 112 -- Medium Aluminum Die Casting (Engine)</v>
          </cell>
        </row>
        <row r="112">
          <cell r="G112" t="str">
            <v>Team 113 -- Aluminum Heads &amp; Blocks</v>
          </cell>
        </row>
        <row r="113">
          <cell r="G113" t="str">
            <v>Team 114 -- Cast Iron Heads &amp; Blocks</v>
          </cell>
        </row>
        <row r="114">
          <cell r="G114" t="str">
            <v xml:space="preserve">Team 115 -- Gas Ignition </v>
          </cell>
        </row>
        <row r="115">
          <cell r="G115" t="str">
            <v xml:space="preserve">Team 116 -- Camshafts </v>
          </cell>
        </row>
        <row r="116">
          <cell r="G116" t="str">
            <v xml:space="preserve">Team 117 -- FEAD </v>
          </cell>
        </row>
        <row r="117">
          <cell r="G117" t="str">
            <v>Team 118 -- VCT</v>
          </cell>
        </row>
        <row r="118">
          <cell r="G118" t="str">
            <v xml:space="preserve">Team 119 -- Engine Water Pumps </v>
          </cell>
        </row>
        <row r="119">
          <cell r="G119" t="str">
            <v xml:space="preserve">Team 120 -- Climate Control Heads </v>
          </cell>
        </row>
        <row r="120">
          <cell r="G120" t="str">
            <v>Team 121 -- Door Zone Module</v>
          </cell>
        </row>
        <row r="121">
          <cell r="G121" t="str">
            <v>Team 122 -- TPMS</v>
          </cell>
        </row>
        <row r="122">
          <cell r="G122" t="str">
            <v>Team 124 -- Unfinished Moldings</v>
          </cell>
        </row>
        <row r="123">
          <cell r="G123" t="str">
            <v>Team 125 -- Pick Up Box</v>
          </cell>
        </row>
        <row r="124">
          <cell r="G124" t="str">
            <v>Team 126 -- Steel Bumpers</v>
          </cell>
        </row>
        <row r="125">
          <cell r="G125" t="str">
            <v>Team 127 -- Running Boards</v>
          </cell>
        </row>
        <row r="126">
          <cell r="G126" t="str">
            <v>Team 128 -- Glass - Backlite (Truck / SUV)</v>
          </cell>
        </row>
        <row r="127">
          <cell r="G127" t="str">
            <v>Team 129 -- Seats - Features &amp; Function</v>
          </cell>
        </row>
        <row r="128">
          <cell r="G128" t="str">
            <v xml:space="preserve">Team 130 -- Occupant classification system (OCS) </v>
          </cell>
        </row>
        <row r="129">
          <cell r="G129" t="str">
            <v>Team 131 -- Turbocharger</v>
          </cell>
        </row>
        <row r="130">
          <cell r="G130" t="str">
            <v>Team 132 -- Fuel Injectors (Diesel) Rails / Pumps</v>
          </cell>
        </row>
        <row r="131">
          <cell r="G131" t="str">
            <v>Team 133 -- EGR System (Gas and Diesel)</v>
          </cell>
        </row>
        <row r="132">
          <cell r="G132" t="str">
            <v>Team 134 -- Clutch / DMF (Dual Mass Flywheel)</v>
          </cell>
        </row>
        <row r="133">
          <cell r="G133" t="str">
            <v xml:space="preserve">Team 135 -- Manual Transmission (Purchased) </v>
          </cell>
        </row>
        <row r="134">
          <cell r="G134" t="str">
            <v xml:space="preserve">Team 136 -- Gear Shifter (Manual) </v>
          </cell>
        </row>
        <row r="135">
          <cell r="G135" t="str">
            <v>Team 138 -- Timing Systems</v>
          </cell>
        </row>
        <row r="136">
          <cell r="G136" t="str">
            <v>Team 139 -- Connectivity and Navigation</v>
          </cell>
        </row>
        <row r="137">
          <cell r="G137" t="str">
            <v>Team 199 -- Sheetmetal Enablers</v>
          </cell>
        </row>
        <row r="138">
          <cell r="G138" t="str">
            <v xml:space="preserve">Team 201 -- Engine-Assembled Covers </v>
          </cell>
        </row>
        <row r="139">
          <cell r="G139" t="str">
            <v xml:space="preserve">Team 202 -- Automatic Trans (Purchased) </v>
          </cell>
        </row>
        <row r="140">
          <cell r="G140" t="str">
            <v>Team 203 -- Solenoids</v>
          </cell>
        </row>
        <row r="141">
          <cell r="G141" t="str">
            <v>Team 204 -- Torque Converters</v>
          </cell>
        </row>
        <row r="142">
          <cell r="G142" t="str">
            <v>Team 205 -- One Way Clutch</v>
          </cell>
        </row>
        <row r="143">
          <cell r="G143" t="str">
            <v>Team 206 -- Hubs, Races and Shafts</v>
          </cell>
        </row>
        <row r="144">
          <cell r="G144" t="str">
            <v>Team 207 -- Planetary Assembly</v>
          </cell>
        </row>
        <row r="145">
          <cell r="G145" t="str">
            <v>Team 208 -- Large Aluminum Die Casting</v>
          </cell>
        </row>
        <row r="146">
          <cell r="G146" t="str">
            <v>Team 209 -- Friction Material / Clutch Modules</v>
          </cell>
        </row>
        <row r="147">
          <cell r="G147" t="str">
            <v>Team 210 -- Differentials / Bearings</v>
          </cell>
        </row>
        <row r="148">
          <cell r="G148" t="str">
            <v>Team 211 -- Transmission Oil Pumps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가형구LIST"/>
      <sheetName val="상각대수"/>
      <sheetName val="JT3.0견적-구1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용_mp"/>
      <sheetName val="승용_중장기"/>
      <sheetName val="3.PT개발계획"/>
      <sheetName val="96PN_DP3"/>
      <sheetName val="GRACE"/>
      <sheetName val="KD율"/>
      <sheetName val="ﾉﾐﾅﾙﾊﾞﾗﾝｽ"/>
      <sheetName val="TCA"/>
      <sheetName val="A-A"/>
      <sheetName val="3_PT개발계획"/>
      <sheetName val="대외공문"/>
      <sheetName val="hp_td_calc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AULT PC"/>
      <sheetName val="RENAULT LCV"/>
      <sheetName val="RENAULT PC+LCV"/>
      <sheetName val="DACIA PC"/>
      <sheetName val="DACIA LCV"/>
      <sheetName val="DACIA PC+LCV"/>
      <sheetName val="RSM PC"/>
      <sheetName val="Group PC"/>
      <sheetName val="Group LCV"/>
      <sheetName val="Group PC+LCV"/>
      <sheetName val="T GPE M"/>
      <sheetName val="T RLT M"/>
      <sheetName val="T DACIA M"/>
      <sheetName val="T RLT Ytd"/>
      <sheetName val="T DACIA Ytd"/>
      <sheetName val="T GPE Ytd"/>
      <sheetName val="PAYS"/>
      <sheetName val="T GPE Ytd Tri"/>
      <sheetName val="T RLT Ytd Tri"/>
      <sheetName val="T DACIA Ytd Tr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A1" t="str">
            <v>ABU DHABI (UAE)</v>
          </cell>
          <cell r="B1" t="str">
            <v>CONQUETE</v>
          </cell>
          <cell r="C1" t="str">
            <v>ASIE-AFRIQUE</v>
          </cell>
        </row>
        <row r="2">
          <cell r="A2" t="str">
            <v>ALGERIA</v>
          </cell>
          <cell r="B2" t="str">
            <v>PILIER</v>
          </cell>
          <cell r="C2" t="str">
            <v>EUROMED</v>
          </cell>
        </row>
        <row r="3">
          <cell r="A3" t="str">
            <v>ANGOLA</v>
          </cell>
        </row>
        <row r="4">
          <cell r="A4" t="str">
            <v>ARGENTINA</v>
          </cell>
          <cell r="B4" t="str">
            <v>PILIER</v>
          </cell>
          <cell r="C4" t="str">
            <v>AMERIQUES</v>
          </cell>
        </row>
        <row r="5">
          <cell r="A5" t="str">
            <v>ARMENIA</v>
          </cell>
        </row>
        <row r="6">
          <cell r="A6" t="str">
            <v>AUSTRALIA</v>
          </cell>
          <cell r="B6" t="str">
            <v>PERSPECTIVE</v>
          </cell>
          <cell r="C6" t="str">
            <v>ASIE-AFRIQUE</v>
          </cell>
        </row>
        <row r="7">
          <cell r="A7" t="str">
            <v>AUSTRIA</v>
          </cell>
          <cell r="B7" t="str">
            <v>BALANCE</v>
          </cell>
          <cell r="C7" t="str">
            <v>EUROPE</v>
          </cell>
        </row>
        <row r="8">
          <cell r="A8" t="str">
            <v>BAHRAIN</v>
          </cell>
          <cell r="B8" t="str">
            <v>CONQUETE</v>
          </cell>
          <cell r="C8" t="str">
            <v>ASIE-AFRIQUE</v>
          </cell>
        </row>
        <row r="9">
          <cell r="A9" t="str">
            <v>BALTIC STATES</v>
          </cell>
        </row>
        <row r="10">
          <cell r="A10" t="str">
            <v>BELARUS</v>
          </cell>
          <cell r="B10" t="str">
            <v>PERSPECTIVE</v>
          </cell>
          <cell r="C10" t="str">
            <v>EURASIE</v>
          </cell>
        </row>
        <row r="11">
          <cell r="A11" t="str">
            <v>BELGIUM+LUXEMBOURG</v>
          </cell>
          <cell r="B11" t="str">
            <v>PILIER</v>
          </cell>
          <cell r="C11" t="str">
            <v>EUROPE</v>
          </cell>
        </row>
        <row r="12">
          <cell r="A12" t="str">
            <v>BENIN</v>
          </cell>
        </row>
        <row r="13">
          <cell r="A13" t="str">
            <v>BOLIVIA</v>
          </cell>
        </row>
        <row r="14">
          <cell r="A14" t="str">
            <v>BOSNIA</v>
          </cell>
        </row>
        <row r="15">
          <cell r="A15" t="str">
            <v>BRAZIL</v>
          </cell>
          <cell r="B15" t="str">
            <v>CONQUETE</v>
          </cell>
          <cell r="C15" t="str">
            <v>AMERIQUES</v>
          </cell>
        </row>
        <row r="16">
          <cell r="A16" t="str">
            <v>BRUNEI</v>
          </cell>
        </row>
        <row r="17">
          <cell r="A17" t="str">
            <v>BULGARIA</v>
          </cell>
          <cell r="B17" t="str">
            <v>BALANCE</v>
          </cell>
          <cell r="C17" t="str">
            <v>EUROMED</v>
          </cell>
        </row>
        <row r="18">
          <cell r="A18" t="str">
            <v>BURKINA FASO</v>
          </cell>
        </row>
        <row r="19">
          <cell r="A19" t="str">
            <v>CAMEROON</v>
          </cell>
        </row>
        <row r="20">
          <cell r="A20" t="str">
            <v>CHILE</v>
          </cell>
          <cell r="B20" t="str">
            <v>PERSPECTIVE</v>
          </cell>
          <cell r="C20" t="str">
            <v>AMERIQUES</v>
          </cell>
        </row>
        <row r="21">
          <cell r="A21" t="str">
            <v>CHINA</v>
          </cell>
          <cell r="B21" t="str">
            <v>PERSPECTIVE</v>
          </cell>
          <cell r="C21" t="str">
            <v>ASIE-AFRIQUE</v>
          </cell>
        </row>
        <row r="22">
          <cell r="A22" t="str">
            <v>COLOMBIA</v>
          </cell>
          <cell r="B22" t="str">
            <v>BALANCE</v>
          </cell>
          <cell r="C22" t="str">
            <v>AMERIQUES</v>
          </cell>
        </row>
        <row r="23">
          <cell r="A23" t="str">
            <v>COSTA RICA</v>
          </cell>
          <cell r="B23" t="str">
            <v>PERSPECTIVE</v>
          </cell>
          <cell r="C23" t="str">
            <v>AMERIQUES</v>
          </cell>
        </row>
        <row r="24">
          <cell r="A24" t="str">
            <v>CROATIA</v>
          </cell>
          <cell r="B24" t="str">
            <v>BALANCE</v>
          </cell>
          <cell r="C24" t="str">
            <v>EUROPE</v>
          </cell>
        </row>
        <row r="25">
          <cell r="A25" t="str">
            <v>CYPRUS GREEK</v>
          </cell>
          <cell r="B25" t="str">
            <v>PERSPECTIVE</v>
          </cell>
          <cell r="C25" t="str">
            <v>EUROPE</v>
          </cell>
        </row>
        <row r="26">
          <cell r="A26" t="str">
            <v>CZECH REPUBLIC</v>
          </cell>
          <cell r="B26" t="str">
            <v>BALANCE</v>
          </cell>
          <cell r="C26" t="str">
            <v>EUROPE</v>
          </cell>
        </row>
        <row r="27">
          <cell r="A27" t="str">
            <v>DENMARK</v>
          </cell>
          <cell r="B27" t="str">
            <v>CONQUETE</v>
          </cell>
          <cell r="C27" t="str">
            <v>EUROPE</v>
          </cell>
        </row>
        <row r="28">
          <cell r="A28" t="str">
            <v>DOMINICAN REPUBLIC</v>
          </cell>
        </row>
        <row r="29">
          <cell r="A29" t="str">
            <v>DUBAI (UAE)</v>
          </cell>
          <cell r="B29" t="str">
            <v>CONQUETE</v>
          </cell>
          <cell r="C29" t="str">
            <v>ASIE-AFRIQUE</v>
          </cell>
        </row>
        <row r="30">
          <cell r="A30" t="str">
            <v>ECUADOR</v>
          </cell>
          <cell r="B30" t="str">
            <v>PERSPECTIVE</v>
          </cell>
          <cell r="C30" t="str">
            <v>AMERIQUES</v>
          </cell>
        </row>
        <row r="31">
          <cell r="A31" t="str">
            <v>EGYPT</v>
          </cell>
          <cell r="B31" t="str">
            <v>BALANCE</v>
          </cell>
          <cell r="C31" t="str">
            <v>ASIE-AFRIQUE</v>
          </cell>
        </row>
        <row r="32">
          <cell r="A32" t="str">
            <v>FINLAND</v>
          </cell>
          <cell r="B32" t="str">
            <v>PERSPECTIVE</v>
          </cell>
          <cell r="C32" t="str">
            <v>EUROPE</v>
          </cell>
        </row>
        <row r="33">
          <cell r="A33" t="str">
            <v>FRANCE</v>
          </cell>
          <cell r="B33" t="str">
            <v>PILIER</v>
          </cell>
          <cell r="C33" t="str">
            <v>EUROPE</v>
          </cell>
        </row>
        <row r="34">
          <cell r="A34" t="str">
            <v>FRENCH GUIANA</v>
          </cell>
          <cell r="B34" t="str">
            <v>PILIER</v>
          </cell>
          <cell r="C34" t="str">
            <v>ASIE-AFRIQUE</v>
          </cell>
        </row>
        <row r="35">
          <cell r="A35" t="str">
            <v>GABON</v>
          </cell>
        </row>
        <row r="36">
          <cell r="A36" t="str">
            <v>GEORGIA</v>
          </cell>
        </row>
        <row r="37">
          <cell r="A37" t="str">
            <v>GERMANY</v>
          </cell>
          <cell r="B37" t="str">
            <v>PILIER</v>
          </cell>
          <cell r="C37" t="str">
            <v>EUROPE</v>
          </cell>
        </row>
        <row r="38">
          <cell r="A38" t="str">
            <v>GHANA</v>
          </cell>
        </row>
        <row r="39">
          <cell r="A39" t="str">
            <v>GREECE</v>
          </cell>
          <cell r="B39" t="str">
            <v>PERSPECTIVE</v>
          </cell>
          <cell r="C39" t="str">
            <v>EUROPE</v>
          </cell>
        </row>
        <row r="40">
          <cell r="A40" t="str">
            <v>GUADELOUPE</v>
          </cell>
          <cell r="B40" t="str">
            <v>PILIER</v>
          </cell>
          <cell r="C40" t="str">
            <v>ASIE-AFRIQUE</v>
          </cell>
        </row>
        <row r="41">
          <cell r="A41" t="str">
            <v>GUATEMALA</v>
          </cell>
        </row>
        <row r="42">
          <cell r="A42" t="str">
            <v>HONG KONG</v>
          </cell>
        </row>
        <row r="43">
          <cell r="A43" t="str">
            <v>HUNGARY</v>
          </cell>
          <cell r="B43" t="str">
            <v>BALANCE</v>
          </cell>
          <cell r="C43" t="str">
            <v>EUROPE</v>
          </cell>
        </row>
        <row r="44">
          <cell r="A44" t="str">
            <v>ICELAND</v>
          </cell>
          <cell r="B44" t="str">
            <v>PERSPECTIVE</v>
          </cell>
          <cell r="C44" t="str">
            <v>EUROPE</v>
          </cell>
        </row>
        <row r="45">
          <cell r="A45" t="str">
            <v>INDIA</v>
          </cell>
          <cell r="B45" t="str">
            <v>CONQUETE</v>
          </cell>
          <cell r="C45" t="str">
            <v>ASIE-AFRIQUE</v>
          </cell>
        </row>
        <row r="46">
          <cell r="A46" t="str">
            <v>IRAN</v>
          </cell>
          <cell r="B46" t="str">
            <v>CONQUETE</v>
          </cell>
          <cell r="C46" t="str">
            <v>ASIE-AFRIQUE</v>
          </cell>
        </row>
        <row r="47">
          <cell r="A47" t="str">
            <v>IRAQ</v>
          </cell>
          <cell r="C47" t="str">
            <v>ASIE-AFRIQUE</v>
          </cell>
        </row>
        <row r="48">
          <cell r="A48" t="str">
            <v>IRELAND</v>
          </cell>
          <cell r="B48" t="str">
            <v>PERSPECTIVE</v>
          </cell>
          <cell r="C48" t="str">
            <v>EUROPE</v>
          </cell>
        </row>
        <row r="49">
          <cell r="A49" t="str">
            <v>ISRAEL</v>
          </cell>
          <cell r="B49" t="str">
            <v>CONQUETE</v>
          </cell>
          <cell r="C49" t="str">
            <v>ASIE-AFRIQUE</v>
          </cell>
        </row>
        <row r="50">
          <cell r="A50" t="str">
            <v>ITALY</v>
          </cell>
          <cell r="B50" t="str">
            <v>PILIER</v>
          </cell>
          <cell r="C50" t="str">
            <v>EUROPE</v>
          </cell>
        </row>
        <row r="51">
          <cell r="A51" t="str">
            <v>IVORY COAST</v>
          </cell>
          <cell r="B51" t="str">
            <v>PERSPECTIVE</v>
          </cell>
          <cell r="C51" t="str">
            <v>ASIE-AFRIQUE</v>
          </cell>
        </row>
        <row r="52">
          <cell r="A52" t="str">
            <v>JAPAN</v>
          </cell>
          <cell r="B52" t="str">
            <v>PERSPECTIVE</v>
          </cell>
          <cell r="C52" t="str">
            <v>ASIE-AFRIQUE</v>
          </cell>
        </row>
        <row r="53">
          <cell r="A53" t="str">
            <v>JORDAN</v>
          </cell>
          <cell r="B53" t="str">
            <v>PERSPECTIVE</v>
          </cell>
          <cell r="C53" t="str">
            <v>ASIE-AFRIQUE</v>
          </cell>
        </row>
        <row r="54">
          <cell r="A54" t="str">
            <v>KAZAKHSTAN</v>
          </cell>
          <cell r="B54" t="str">
            <v>PERSPECTIVE</v>
          </cell>
          <cell r="C54" t="str">
            <v>EURASIE</v>
          </cell>
        </row>
        <row r="55">
          <cell r="A55" t="str">
            <v>KENYA</v>
          </cell>
        </row>
        <row r="56">
          <cell r="A56" t="str">
            <v>KUWAIT</v>
          </cell>
          <cell r="B56" t="str">
            <v>CONQUETE</v>
          </cell>
          <cell r="C56" t="str">
            <v>ASIE-AFRIQUE</v>
          </cell>
        </row>
        <row r="57">
          <cell r="A57" t="str">
            <v>LEBANON</v>
          </cell>
          <cell r="B57" t="str">
            <v>PERSPECTIVE</v>
          </cell>
          <cell r="C57" t="str">
            <v>ASIE-AFRIQUE</v>
          </cell>
        </row>
        <row r="58">
          <cell r="A58" t="str">
            <v>LIBERIA</v>
          </cell>
        </row>
        <row r="59">
          <cell r="A59" t="str">
            <v>LIBYA</v>
          </cell>
        </row>
        <row r="60">
          <cell r="A60" t="str">
            <v>MACEDONIA</v>
          </cell>
        </row>
        <row r="61">
          <cell r="A61" t="str">
            <v>MADAGASCAR</v>
          </cell>
        </row>
        <row r="62">
          <cell r="A62" t="str">
            <v>MALAYSIA</v>
          </cell>
        </row>
        <row r="63">
          <cell r="A63" t="str">
            <v>MALI</v>
          </cell>
        </row>
        <row r="64">
          <cell r="A64" t="str">
            <v>MALTA</v>
          </cell>
          <cell r="B64" t="str">
            <v>PERSPECTIVE</v>
          </cell>
          <cell r="C64" t="str">
            <v>EUROPE</v>
          </cell>
        </row>
        <row r="65">
          <cell r="A65" t="str">
            <v>MARTINIQUE</v>
          </cell>
          <cell r="B65" t="str">
            <v>PILIER</v>
          </cell>
          <cell r="C65" t="str">
            <v>ASIE-AFRIQUE</v>
          </cell>
        </row>
        <row r="66">
          <cell r="A66" t="str">
            <v>MAURITANIA</v>
          </cell>
        </row>
        <row r="67">
          <cell r="A67" t="str">
            <v>MAURITIUS</v>
          </cell>
        </row>
        <row r="68">
          <cell r="A68" t="str">
            <v>MAYOTTE</v>
          </cell>
        </row>
        <row r="69">
          <cell r="A69" t="str">
            <v>MEXICO</v>
          </cell>
          <cell r="B69" t="str">
            <v>PERSPECTIVE</v>
          </cell>
          <cell r="C69" t="str">
            <v>AMERIQUES</v>
          </cell>
        </row>
        <row r="70">
          <cell r="A70" t="str">
            <v>MOLDOVA</v>
          </cell>
        </row>
        <row r="71">
          <cell r="A71" t="str">
            <v>MOROCCO</v>
          </cell>
          <cell r="B71" t="str">
            <v>PILIER</v>
          </cell>
          <cell r="C71" t="str">
            <v>EUROMED</v>
          </cell>
        </row>
        <row r="72">
          <cell r="A72" t="str">
            <v>MOZAMBIQUE</v>
          </cell>
        </row>
        <row r="73">
          <cell r="A73" t="str">
            <v>NETHERLANDS</v>
          </cell>
          <cell r="B73" t="str">
            <v>BALANCE</v>
          </cell>
          <cell r="C73" t="str">
            <v>EUROPE</v>
          </cell>
        </row>
        <row r="74">
          <cell r="A74" t="str">
            <v>NEW CALEDONIA</v>
          </cell>
        </row>
        <row r="75">
          <cell r="A75" t="str">
            <v>NEW ZEALAND</v>
          </cell>
        </row>
        <row r="76">
          <cell r="A76" t="str">
            <v>NIGERIA</v>
          </cell>
          <cell r="B76" t="str">
            <v>PERSPECTIVE</v>
          </cell>
          <cell r="C76" t="str">
            <v>ASIE-AFRIQUE</v>
          </cell>
        </row>
        <row r="77">
          <cell r="A77" t="str">
            <v>NORWAY</v>
          </cell>
          <cell r="B77" t="str">
            <v>PERSPECTIVE</v>
          </cell>
          <cell r="C77" t="str">
            <v>EUROPE</v>
          </cell>
        </row>
        <row r="78">
          <cell r="A78" t="str">
            <v>OMAN</v>
          </cell>
          <cell r="B78" t="str">
            <v>CONQUETE</v>
          </cell>
          <cell r="C78" t="str">
            <v>ASIE-AFRIQUE</v>
          </cell>
        </row>
        <row r="79">
          <cell r="A79" t="str">
            <v>PANAMA</v>
          </cell>
        </row>
        <row r="80">
          <cell r="A80" t="str">
            <v>PARAGUAY</v>
          </cell>
        </row>
        <row r="81">
          <cell r="A81" t="str">
            <v>PERU</v>
          </cell>
          <cell r="B81" t="str">
            <v>PERSPECTIVE</v>
          </cell>
          <cell r="C81" t="str">
            <v>AMERIQUES</v>
          </cell>
        </row>
        <row r="82">
          <cell r="A82" t="str">
            <v>POLAND</v>
          </cell>
          <cell r="B82" t="str">
            <v>BALANCE</v>
          </cell>
          <cell r="C82" t="str">
            <v>EUROPE</v>
          </cell>
        </row>
        <row r="83">
          <cell r="A83" t="str">
            <v>PORTUGAL</v>
          </cell>
          <cell r="B83" t="str">
            <v>PILIER</v>
          </cell>
          <cell r="C83" t="str">
            <v>EUROPE</v>
          </cell>
        </row>
        <row r="84">
          <cell r="A84" t="str">
            <v>QATAR</v>
          </cell>
          <cell r="B84" t="str">
            <v>CONQUETE</v>
          </cell>
          <cell r="C84" t="str">
            <v>ASIE-AFRIQUE</v>
          </cell>
        </row>
        <row r="85">
          <cell r="A85" t="str">
            <v>REPUBLIC OF THE CONGO</v>
          </cell>
        </row>
        <row r="86">
          <cell r="A86" t="str">
            <v>REUNION</v>
          </cell>
          <cell r="B86" t="str">
            <v>PILIER</v>
          </cell>
          <cell r="C86" t="str">
            <v>ASIE-AFRIQUE</v>
          </cell>
        </row>
        <row r="87">
          <cell r="A87" t="str">
            <v>ROMANIA</v>
          </cell>
          <cell r="B87" t="str">
            <v>PILIER</v>
          </cell>
          <cell r="C87" t="str">
            <v>EUROMED</v>
          </cell>
        </row>
        <row r="88">
          <cell r="A88" t="str">
            <v>RUSSIA</v>
          </cell>
          <cell r="B88" t="str">
            <v>CONQUETE</v>
          </cell>
          <cell r="C88" t="str">
            <v>EURASIE</v>
          </cell>
        </row>
        <row r="89">
          <cell r="A89" t="str">
            <v>SAUDI ARABIA</v>
          </cell>
          <cell r="B89" t="str">
            <v>CONQUETE</v>
          </cell>
          <cell r="C89" t="str">
            <v>ASIE-AFRIQUE</v>
          </cell>
        </row>
        <row r="90">
          <cell r="A90" t="str">
            <v>SENEGAL</v>
          </cell>
          <cell r="B90" t="str">
            <v>PERSPECTIVE</v>
          </cell>
          <cell r="C90" t="str">
            <v>ASIE-AFRIQUE</v>
          </cell>
        </row>
        <row r="91">
          <cell r="A91" t="str">
            <v>SERBIA &amp; MONTENEGRO</v>
          </cell>
        </row>
        <row r="92">
          <cell r="A92" t="str">
            <v>SINGAPORE</v>
          </cell>
        </row>
        <row r="93">
          <cell r="A93" t="str">
            <v>SLOVAKIA</v>
          </cell>
          <cell r="B93" t="str">
            <v>BALANCE</v>
          </cell>
          <cell r="C93" t="str">
            <v>EUROPE</v>
          </cell>
        </row>
        <row r="94">
          <cell r="A94" t="str">
            <v>SLOVENIA</v>
          </cell>
          <cell r="B94" t="str">
            <v>PILIER</v>
          </cell>
          <cell r="C94" t="str">
            <v>EUROPE</v>
          </cell>
        </row>
        <row r="95">
          <cell r="A95" t="str">
            <v>SOUTH AFRICA+NAMIBIA</v>
          </cell>
          <cell r="B95" t="str">
            <v>BALANCE</v>
          </cell>
          <cell r="C95" t="str">
            <v>ASIE-AFRIQUE</v>
          </cell>
        </row>
        <row r="96">
          <cell r="A96" t="str">
            <v>SOUTH KOREA</v>
          </cell>
          <cell r="B96" t="str">
            <v>PILIER</v>
          </cell>
          <cell r="C96" t="str">
            <v>ASIE-AFRIQUE</v>
          </cell>
        </row>
        <row r="97">
          <cell r="A97" t="str">
            <v>SPAIN</v>
          </cell>
          <cell r="B97" t="str">
            <v>PILIER</v>
          </cell>
          <cell r="C97" t="str">
            <v>EUROPE</v>
          </cell>
        </row>
        <row r="98">
          <cell r="A98" t="str">
            <v>SWEDEN</v>
          </cell>
          <cell r="B98" t="str">
            <v>CONQUETE</v>
          </cell>
          <cell r="C98" t="str">
            <v>EUROPE</v>
          </cell>
        </row>
        <row r="99">
          <cell r="A99" t="str">
            <v>SWITZERLAND</v>
          </cell>
          <cell r="B99" t="str">
            <v>BALANCE</v>
          </cell>
          <cell r="C99" t="str">
            <v>EUROPE</v>
          </cell>
        </row>
        <row r="100">
          <cell r="A100" t="str">
            <v>SYRIA</v>
          </cell>
          <cell r="B100" t="str">
            <v>PERSPECTIVE</v>
          </cell>
          <cell r="C100" t="str">
            <v>ASIE-AFRIQUE</v>
          </cell>
        </row>
        <row r="101">
          <cell r="A101" t="str">
            <v>TAHITI</v>
          </cell>
        </row>
        <row r="102">
          <cell r="A102" t="str">
            <v>TAIWAN</v>
          </cell>
        </row>
        <row r="103">
          <cell r="A103" t="str">
            <v>TOGO</v>
          </cell>
        </row>
        <row r="104">
          <cell r="A104" t="str">
            <v>TUNISIA</v>
          </cell>
          <cell r="B104" t="str">
            <v>BALANCE</v>
          </cell>
          <cell r="C104" t="str">
            <v>EUROMED</v>
          </cell>
        </row>
        <row r="105">
          <cell r="A105" t="str">
            <v>TURKEY</v>
          </cell>
          <cell r="B105" t="str">
            <v>PILIER</v>
          </cell>
          <cell r="C105" t="str">
            <v>EUROMED</v>
          </cell>
        </row>
        <row r="106">
          <cell r="A106" t="str">
            <v>UKRAINE</v>
          </cell>
          <cell r="B106" t="str">
            <v>BALANCE</v>
          </cell>
          <cell r="C106" t="str">
            <v>EURASIE</v>
          </cell>
        </row>
        <row r="107">
          <cell r="A107" t="str">
            <v>UNITED KINGDOM</v>
          </cell>
          <cell r="B107" t="str">
            <v>PILIER</v>
          </cell>
          <cell r="C107" t="str">
            <v>EUROPE</v>
          </cell>
        </row>
        <row r="108">
          <cell r="A108" t="str">
            <v>URUGUAY</v>
          </cell>
        </row>
        <row r="109">
          <cell r="A109" t="str">
            <v>VENEZUELA</v>
          </cell>
        </row>
        <row r="110">
          <cell r="A110" t="str">
            <v>VIETNAM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A. Basic Info"/>
      <sheetName val="B. BOM"/>
      <sheetName val="C. BoP"/>
      <sheetName val="Overview"/>
      <sheetName val="1a"/>
      <sheetName val="2a"/>
      <sheetName val="Hardware"/>
      <sheetName val="Specifications"/>
      <sheetName val="Inverter_Cover_PBOM_30AUG2020"/>
    </sheetNames>
    <sheetDataSet>
      <sheetData sheetId="0" refreshError="1"/>
      <sheetData sheetId="1">
        <row r="4">
          <cell r="F4" t="str">
            <v>2022 V363 BEV</v>
          </cell>
        </row>
      </sheetData>
      <sheetData sheetId="2">
        <row r="5">
          <cell r="B5" t="str">
            <v>PBOM_C/F</v>
          </cell>
        </row>
      </sheetData>
      <sheetData sheetId="3" refreshError="1"/>
      <sheetData sheetId="4" refreshError="1"/>
      <sheetData sheetId="5">
        <row r="3">
          <cell r="C3" t="str">
            <v>F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F #"/>
      <sheetName val="Gen Spc Cover"/>
      <sheetName val="PFLOWREVLOG2"/>
      <sheetName val="PFLOWREVLOG1"/>
      <sheetName val="PFMEAREVLOG1"/>
      <sheetName val="PFMEAREVLOG2"/>
      <sheetName val="Pareto Top RPN"/>
      <sheetName val="Pareto Top 3 Svrity X Ocurnce"/>
      <sheetName val="Menu"/>
      <sheetName val="Auto Sales"/>
      <sheetName val="Piece Cost"/>
      <sheetName val="Consens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5">
          <cell r="H5">
            <v>0.17355371900826447</v>
          </cell>
        </row>
        <row r="6">
          <cell r="H6">
            <v>0.51239669421487599</v>
          </cell>
        </row>
        <row r="7">
          <cell r="H7">
            <v>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계산 DATA 입력"/>
      <sheetName val="계산결과"/>
      <sheetName val="상세 계산 내역"/>
      <sheetName val="전산INPUT"/>
      <sheetName val="계산정보"/>
    </sheetNames>
    <sheetDataSet>
      <sheetData sheetId="0"/>
      <sheetData sheetId="1"/>
      <sheetData sheetId="2"/>
      <sheetData sheetId="3"/>
      <sheetData sheetId="4"/>
      <sheetData sheetId="5" refreshError="1">
        <row r="33">
          <cell r="B33" t="str">
            <v>PP</v>
          </cell>
        </row>
        <row r="34">
          <cell r="B34" t="str">
            <v>ABS</v>
          </cell>
        </row>
        <row r="35">
          <cell r="B35" t="str">
            <v>ACRYL</v>
          </cell>
        </row>
        <row r="36">
          <cell r="B36" t="str">
            <v>PHENOL</v>
          </cell>
        </row>
      </sheetData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B-S-1"/>
      <sheetName val="2B-S-2"/>
      <sheetName val="2B-S-3"/>
      <sheetName val="2B1U-F-1"/>
      <sheetName val="2B1U-F-1-1"/>
      <sheetName val="2B1U-F-2"/>
      <sheetName val="2B1U-F-4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I1" t="str">
            <v>2B1U-F-4</v>
          </cell>
          <cell r="S1" t="str">
            <v>2B1U-F-4-2</v>
          </cell>
          <cell r="AN1" t="str">
            <v>2B1U-F-4-1</v>
          </cell>
        </row>
        <row r="2">
          <cell r="F2" t="str">
            <v>제 품 명</v>
          </cell>
          <cell r="H2" t="str">
            <v>작성일</v>
          </cell>
          <cell r="I2" t="str">
            <v>작성자</v>
          </cell>
          <cell r="R2" t="str">
            <v>작성일</v>
          </cell>
          <cell r="S2" t="str">
            <v>작성자</v>
          </cell>
          <cell r="AH2" t="str">
            <v>작성일</v>
          </cell>
          <cell r="AK2" t="str">
            <v>작성자</v>
          </cell>
        </row>
        <row r="3">
          <cell r="A3" t="str">
            <v>構想化順序檢討表</v>
          </cell>
          <cell r="K3" t="str">
            <v>構想化順序檢討表(IMAGE例)</v>
          </cell>
          <cell r="U3" t="str">
            <v>構想化順序檢討表 (例) (SEAT)</v>
          </cell>
        </row>
        <row r="5">
          <cell r="V5" t="str">
            <v>구상화</v>
          </cell>
          <cell r="W5" t="str">
            <v>BACK CUSHION</v>
          </cell>
          <cell r="AB5" t="str">
            <v>SEAT CUSHION</v>
          </cell>
          <cell r="AG5" t="str">
            <v>조절기구</v>
          </cell>
          <cell r="AK5" t="str">
            <v>H</v>
          </cell>
          <cell r="AL5" t="str">
            <v>A</v>
          </cell>
          <cell r="AM5" t="str">
            <v>S</v>
          </cell>
        </row>
        <row r="6">
          <cell r="V6" t="str">
            <v>단위</v>
          </cell>
          <cell r="AK6" t="str">
            <v>E</v>
          </cell>
          <cell r="AL6" t="str">
            <v>R</v>
          </cell>
          <cell r="AM6" t="str">
            <v>U</v>
          </cell>
        </row>
        <row r="7">
          <cell r="W7" t="str">
            <v>표</v>
          </cell>
          <cell r="X7" t="str">
            <v>P</v>
          </cell>
          <cell r="Y7" t="str">
            <v>S</v>
          </cell>
          <cell r="Z7" t="str">
            <v>F</v>
          </cell>
          <cell r="AA7" t="str">
            <v>L</v>
          </cell>
          <cell r="AB7" t="str">
            <v>표</v>
          </cell>
          <cell r="AC7" t="str">
            <v>P</v>
          </cell>
          <cell r="AD7" t="str">
            <v>S</v>
          </cell>
          <cell r="AE7" t="str">
            <v>F</v>
          </cell>
          <cell r="AG7" t="str">
            <v>전</v>
          </cell>
          <cell r="AH7" t="str">
            <v>상</v>
          </cell>
          <cell r="AI7" t="str">
            <v>T</v>
          </cell>
          <cell r="AJ7" t="str">
            <v>R</v>
          </cell>
          <cell r="AK7" t="str">
            <v>A</v>
          </cell>
          <cell r="AL7" t="str">
            <v>M</v>
          </cell>
          <cell r="AM7" t="str">
            <v>P</v>
          </cell>
        </row>
        <row r="8">
          <cell r="W8" t="str">
            <v>피</v>
          </cell>
          <cell r="X8" t="str">
            <v>A</v>
          </cell>
          <cell r="Y8" t="str">
            <v>스</v>
          </cell>
          <cell r="Z8" t="str">
            <v>R</v>
          </cell>
          <cell r="AA8" t="str">
            <v>U</v>
          </cell>
          <cell r="AB8" t="str">
            <v>피</v>
          </cell>
          <cell r="AC8" t="str">
            <v>A</v>
          </cell>
          <cell r="AD8" t="str">
            <v>스</v>
          </cell>
          <cell r="AE8" t="str">
            <v>R</v>
          </cell>
          <cell r="AG8" t="str">
            <v>후</v>
          </cell>
          <cell r="AH8" t="str">
            <v>하</v>
          </cell>
          <cell r="AI8" t="str">
            <v>I</v>
          </cell>
          <cell r="AJ8" t="str">
            <v>E</v>
          </cell>
          <cell r="AK8" t="str">
            <v>R  D</v>
          </cell>
          <cell r="AM8" t="str">
            <v>P</v>
          </cell>
        </row>
        <row r="9">
          <cell r="M9" t="str">
            <v>③</v>
          </cell>
          <cell r="P9" t="str">
            <v>중량·하중설계조건</v>
          </cell>
          <cell r="X9" t="str">
            <v>T</v>
          </cell>
          <cell r="Y9" t="str">
            <v>프</v>
          </cell>
          <cell r="Z9" t="str">
            <v>A</v>
          </cell>
          <cell r="AA9" t="str">
            <v>M</v>
          </cell>
          <cell r="AC9" t="str">
            <v>T</v>
          </cell>
          <cell r="AD9" t="str">
            <v>프</v>
          </cell>
          <cell r="AE9" t="str">
            <v>A</v>
          </cell>
          <cell r="AI9" t="str">
            <v>L</v>
          </cell>
          <cell r="AJ9" t="str">
            <v>S C</v>
          </cell>
          <cell r="AK9" t="str">
            <v>E</v>
          </cell>
          <cell r="AL9" t="str">
            <v>R</v>
          </cell>
          <cell r="AM9" t="str">
            <v>O</v>
          </cell>
        </row>
        <row r="10">
          <cell r="M10" t="str">
            <v>②</v>
          </cell>
          <cell r="P10" t="str">
            <v>①:</v>
          </cell>
          <cell r="Q10" t="str">
            <v xml:space="preserve"> W kg</v>
          </cell>
          <cell r="Y10" t="str">
            <v>링</v>
          </cell>
          <cell r="Z10" t="str">
            <v>M</v>
          </cell>
          <cell r="AA10" t="str">
            <v>B</v>
          </cell>
          <cell r="AD10" t="str">
            <v>링</v>
          </cell>
          <cell r="AE10" t="str">
            <v>M</v>
          </cell>
          <cell r="AI10" t="str">
            <v>T</v>
          </cell>
          <cell r="AJ10" t="str">
            <v>E L</v>
          </cell>
          <cell r="AK10" t="str">
            <v>S</v>
          </cell>
          <cell r="AL10" t="str">
            <v>E</v>
          </cell>
          <cell r="AM10" t="str">
            <v>R</v>
          </cell>
        </row>
        <row r="11">
          <cell r="O11" t="str">
            <v>④</v>
          </cell>
          <cell r="Z11" t="str">
            <v>E</v>
          </cell>
          <cell r="AA11" t="str">
            <v>A</v>
          </cell>
          <cell r="AE11" t="str">
            <v>E</v>
          </cell>
          <cell r="AJ11" t="str">
            <v>A I</v>
          </cell>
          <cell r="AK11" t="str">
            <v>T</v>
          </cell>
          <cell r="AL11" t="str">
            <v>S</v>
          </cell>
          <cell r="AM11" t="str">
            <v>T</v>
          </cell>
        </row>
        <row r="12">
          <cell r="P12" t="str">
            <v>②:</v>
          </cell>
          <cell r="Q12" t="str">
            <v xml:space="preserve"> W + W ①</v>
          </cell>
          <cell r="V12" t="str">
            <v>하 중</v>
          </cell>
          <cell r="AA12" t="str">
            <v>R</v>
          </cell>
          <cell r="AJ12" t="str">
            <v>T N</v>
          </cell>
          <cell r="AL12" t="str">
            <v>T</v>
          </cell>
        </row>
        <row r="13">
          <cell r="V13" t="str">
            <v>관성하중   전</v>
          </cell>
          <cell r="W13">
            <v>1</v>
          </cell>
          <cell r="X13">
            <v>2</v>
          </cell>
          <cell r="Y13">
            <v>3</v>
          </cell>
          <cell r="Z13">
            <v>4</v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>
            <v>5</v>
          </cell>
          <cell r="AF13" t="str">
            <v/>
          </cell>
          <cell r="AG13">
            <v>7</v>
          </cell>
          <cell r="AH13">
            <v>7</v>
          </cell>
          <cell r="AI13">
            <v>7</v>
          </cell>
          <cell r="AJ13">
            <v>6</v>
          </cell>
          <cell r="AK13" t="str">
            <v/>
          </cell>
          <cell r="AL13" t="str">
            <v/>
          </cell>
          <cell r="AM13">
            <v>8</v>
          </cell>
        </row>
        <row r="14">
          <cell r="K14" t="str">
            <v>④'</v>
          </cell>
          <cell r="O14" t="str">
            <v>⑤</v>
          </cell>
          <cell r="P14" t="str">
            <v>③:</v>
          </cell>
          <cell r="Q14" t="str">
            <v xml:space="preserve"> W + W① + W ②</v>
          </cell>
          <cell r="V14" t="str">
            <v>후</v>
          </cell>
        </row>
        <row r="15">
          <cell r="O15" t="str">
            <v>⑥</v>
          </cell>
          <cell r="V15" t="str">
            <v>승무원하중 수</v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>
            <v>1</v>
          </cell>
          <cell r="AC15">
            <v>2</v>
          </cell>
          <cell r="AD15">
            <v>3</v>
          </cell>
          <cell r="AE15">
            <v>4</v>
          </cell>
          <cell r="AF15" t="str">
            <v/>
          </cell>
          <cell r="AG15">
            <v>5</v>
          </cell>
          <cell r="AH15">
            <v>5</v>
          </cell>
          <cell r="AI15">
            <v>5</v>
          </cell>
          <cell r="AK15" t="str">
            <v/>
          </cell>
          <cell r="AL15" t="str">
            <v/>
          </cell>
          <cell r="AM15">
            <v>6</v>
          </cell>
        </row>
        <row r="16">
          <cell r="P16" t="str">
            <v>④:</v>
          </cell>
          <cell r="Q16" t="str">
            <v>(W + W① + W②)/2 (중앙의 경우)</v>
          </cell>
          <cell r="V16" t="str">
            <v>직</v>
          </cell>
        </row>
        <row r="17">
          <cell r="M17" t="str">
            <v>①</v>
          </cell>
          <cell r="V17" t="str">
            <v>승무원하중 수</v>
          </cell>
          <cell r="W17">
            <v>1</v>
          </cell>
          <cell r="X17">
            <v>2</v>
          </cell>
          <cell r="Y17">
            <v>3</v>
          </cell>
          <cell r="Z17">
            <v>4</v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>
            <v>5</v>
          </cell>
          <cell r="AF17" t="str">
            <v/>
          </cell>
          <cell r="AG17">
            <v>7</v>
          </cell>
          <cell r="AH17">
            <v>7</v>
          </cell>
          <cell r="AI17">
            <v>7</v>
          </cell>
          <cell r="AJ17">
            <v>6</v>
          </cell>
          <cell r="AK17" t="str">
            <v/>
          </cell>
          <cell r="AL17" t="str">
            <v/>
          </cell>
          <cell r="AM17">
            <v>8</v>
          </cell>
        </row>
        <row r="18">
          <cell r="M18" t="str">
            <v>W</v>
          </cell>
          <cell r="P18" t="str">
            <v>⑤:</v>
          </cell>
          <cell r="Q18" t="str">
            <v>(W + W① + W②)</v>
          </cell>
          <cell r="V18" t="str">
            <v>평</v>
          </cell>
        </row>
        <row r="19">
          <cell r="K19" t="str">
            <v>⑤'</v>
          </cell>
          <cell r="Q19" t="str">
            <v xml:space="preserve">      2</v>
          </cell>
          <cell r="V19" t="str">
            <v>H E A D 하중</v>
          </cell>
          <cell r="W19" t="str">
            <v/>
          </cell>
          <cell r="X19" t="str">
            <v/>
          </cell>
          <cell r="Y19" t="str">
            <v/>
          </cell>
          <cell r="Z19">
            <v>2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>
            <v>4</v>
          </cell>
          <cell r="AF19" t="str">
            <v/>
          </cell>
          <cell r="AG19">
            <v>5</v>
          </cell>
          <cell r="AH19">
            <v>5</v>
          </cell>
          <cell r="AI19">
            <v>5</v>
          </cell>
          <cell r="AJ19">
            <v>3</v>
          </cell>
          <cell r="AK19">
            <v>1</v>
          </cell>
          <cell r="AL19" t="str">
            <v/>
          </cell>
          <cell r="AM19">
            <v>6</v>
          </cell>
        </row>
        <row r="20">
          <cell r="L20" t="str">
            <v>⑥'</v>
          </cell>
          <cell r="P20" t="str">
            <v>⑥:</v>
          </cell>
          <cell r="Q20" t="str">
            <v>(W + W① + W②)</v>
          </cell>
          <cell r="V20" t="str">
            <v>A R M 하중</v>
          </cell>
          <cell r="W20" t="str">
            <v/>
          </cell>
          <cell r="X20" t="str">
            <v/>
          </cell>
          <cell r="Y20" t="str">
            <v/>
          </cell>
          <cell r="Z20">
            <v>2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>
            <v>4</v>
          </cell>
          <cell r="AF20" t="str">
            <v/>
          </cell>
          <cell r="AG20">
            <v>5</v>
          </cell>
          <cell r="AH20">
            <v>5</v>
          </cell>
          <cell r="AI20">
            <v>5</v>
          </cell>
          <cell r="AJ20">
            <v>3</v>
          </cell>
          <cell r="AK20" t="str">
            <v/>
          </cell>
          <cell r="AL20">
            <v>1</v>
          </cell>
          <cell r="AM20">
            <v>6</v>
          </cell>
        </row>
        <row r="21">
          <cell r="Q21" t="str">
            <v xml:space="preserve">      2</v>
          </cell>
          <cell r="V21" t="str">
            <v>LUMBAR하중</v>
          </cell>
          <cell r="W21" t="str">
            <v/>
          </cell>
          <cell r="X21" t="str">
            <v/>
          </cell>
          <cell r="Y21" t="str">
            <v/>
          </cell>
          <cell r="Z21">
            <v>2</v>
          </cell>
          <cell r="AA21">
            <v>1</v>
          </cell>
          <cell r="AB21" t="str">
            <v/>
          </cell>
          <cell r="AC21" t="str">
            <v/>
          </cell>
          <cell r="AD21" t="str">
            <v/>
          </cell>
          <cell r="AE21">
            <v>4</v>
          </cell>
          <cell r="AF21" t="str">
            <v/>
          </cell>
          <cell r="AG21">
            <v>5</v>
          </cell>
          <cell r="AH21">
            <v>5</v>
          </cell>
          <cell r="AI21">
            <v>5</v>
          </cell>
          <cell r="AJ21">
            <v>3</v>
          </cell>
          <cell r="AK21">
            <v>1</v>
          </cell>
          <cell r="AL21" t="str">
            <v/>
          </cell>
          <cell r="AM21">
            <v>6</v>
          </cell>
        </row>
        <row r="22">
          <cell r="V22" t="str">
            <v>(전  체)</v>
          </cell>
          <cell r="W22">
            <v>1</v>
          </cell>
          <cell r="X22">
            <v>2</v>
          </cell>
          <cell r="Y22">
            <v>3</v>
          </cell>
          <cell r="Z22">
            <v>2.4</v>
          </cell>
          <cell r="AA22">
            <v>1</v>
          </cell>
          <cell r="AB22">
            <v>1</v>
          </cell>
          <cell r="AC22">
            <v>2</v>
          </cell>
          <cell r="AD22">
            <v>3</v>
          </cell>
          <cell r="AE22">
            <v>4.5</v>
          </cell>
          <cell r="AF22" t="str">
            <v/>
          </cell>
          <cell r="AG22">
            <v>5.666666666666667</v>
          </cell>
          <cell r="AH22">
            <v>5.666666666666667</v>
          </cell>
          <cell r="AI22">
            <v>5.666666666666667</v>
          </cell>
          <cell r="AJ22">
            <v>3.6</v>
          </cell>
          <cell r="AK22">
            <v>1</v>
          </cell>
          <cell r="AL22">
            <v>1</v>
          </cell>
          <cell r="AM22">
            <v>6.8</v>
          </cell>
        </row>
        <row r="24">
          <cell r="AE24" t="str">
            <v>(이것을 기초로 검토수순을 정리한다)</v>
          </cell>
        </row>
        <row r="26">
          <cell r="X26" t="str">
            <v>SEAT표피</v>
          </cell>
          <cell r="AA26" t="str">
            <v>BACK표피</v>
          </cell>
          <cell r="AD26" t="str">
            <v>HEAD REST</v>
          </cell>
          <cell r="AG26" t="str">
            <v>ARM REST</v>
          </cell>
          <cell r="AJ26" t="str">
            <v>LUMBAR</v>
          </cell>
        </row>
        <row r="28">
          <cell r="X28" t="str">
            <v>P A T</v>
          </cell>
          <cell r="AA28" t="str">
            <v>P A T</v>
          </cell>
        </row>
        <row r="29">
          <cell r="O29" t="str">
            <v>①</v>
          </cell>
        </row>
        <row r="30">
          <cell r="X30" t="str">
            <v>S스프링</v>
          </cell>
          <cell r="AA30" t="str">
            <v>S스프링</v>
          </cell>
        </row>
        <row r="32">
          <cell r="O32" t="str">
            <v>②</v>
          </cell>
          <cell r="AA32" t="str">
            <v>FRAME</v>
          </cell>
        </row>
        <row r="34">
          <cell r="X34" t="str">
            <v>FRAME</v>
          </cell>
          <cell r="AA34" t="str">
            <v>RECLINING</v>
          </cell>
          <cell r="AJ34" t="str">
            <v>HEAD 하중</v>
          </cell>
        </row>
        <row r="35">
          <cell r="O35" t="str">
            <v>③</v>
          </cell>
          <cell r="AD35" t="str">
            <v>승무원하중</v>
          </cell>
        </row>
        <row r="36">
          <cell r="X36" t="str">
            <v>전후조절</v>
          </cell>
          <cell r="AD36" t="str">
            <v>(수직)</v>
          </cell>
          <cell r="AJ36" t="str">
            <v>관성하중 (전후)</v>
          </cell>
        </row>
        <row r="37">
          <cell r="AJ37" t="str">
            <v>승무원하증(수평)</v>
          </cell>
        </row>
        <row r="38">
          <cell r="X38" t="str">
            <v>상하조절</v>
          </cell>
        </row>
        <row r="39">
          <cell r="M39" t="str">
            <v>④</v>
          </cell>
          <cell r="Q39" t="str">
            <v>④'</v>
          </cell>
          <cell r="AI39" t="str">
            <v xml:space="preserve">  LUMBAR SUPPORT하중</v>
          </cell>
        </row>
        <row r="40">
          <cell r="X40" t="str">
            <v>TILT조절</v>
          </cell>
        </row>
        <row r="41">
          <cell r="AI41" t="str">
            <v>ARM REST 하중</v>
          </cell>
        </row>
        <row r="42">
          <cell r="M42" t="str">
            <v>⑤</v>
          </cell>
          <cell r="Q42" t="str">
            <v>⑤'</v>
          </cell>
          <cell r="X42" t="str">
            <v>SUPPORT</v>
          </cell>
        </row>
        <row r="45">
          <cell r="A45" t="str">
            <v>비  고</v>
          </cell>
          <cell r="M45" t="str">
            <v>⑥</v>
          </cell>
          <cell r="Q45" t="str">
            <v>⑥'</v>
          </cell>
        </row>
      </sheetData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금액"/>
      <sheetName val="장비 사용료"/>
      <sheetName val="Summary(Test Resource)"/>
      <sheetName val="P2-30"/>
      <sheetName val="P2-50"/>
      <sheetName val="P2-80"/>
      <sheetName val="장비 현황"/>
      <sheetName val="다임러 송부 기준"/>
      <sheetName val="다임러 장비 투자 필요 시기"/>
      <sheetName val="경상투자 총괄"/>
      <sheetName val="전체summary"/>
      <sheetName val="채널현황"/>
      <sheetName val="챔버현황"/>
      <sheetName val="쿨링시스템현황"/>
      <sheetName val="종합"/>
      <sheetName val="SED"/>
      <sheetName val="P2.6"/>
      <sheetName val="염가 Cell"/>
      <sheetName val="Test 장비 요구 사양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351">
          <cell r="M351" t="str">
            <v>검색조건</v>
          </cell>
          <cell r="N351" t="str">
            <v>Equipment Name</v>
          </cell>
          <cell r="O351" t="str">
            <v>Test Time(Day)</v>
          </cell>
          <cell r="Q351" t="str">
            <v>LGC Capa</v>
          </cell>
          <cell r="R351" t="str">
            <v>구분자</v>
          </cell>
          <cell r="U351" t="str">
            <v>'2013</v>
          </cell>
          <cell r="X351" t="str">
            <v>'2014</v>
          </cell>
          <cell r="AB351" t="str">
            <v>'2015</v>
          </cell>
          <cell r="AF351" t="str">
            <v>'2016</v>
          </cell>
          <cell r="AJ351" t="str">
            <v>'2016</v>
          </cell>
        </row>
        <row r="352">
          <cell r="U352" t="str">
            <v>2Q</v>
          </cell>
          <cell r="V352" t="str">
            <v>3Q</v>
          </cell>
          <cell r="W352" t="str">
            <v>4Q</v>
          </cell>
          <cell r="X352" t="str">
            <v>1Q</v>
          </cell>
          <cell r="Y352" t="str">
            <v>2Q</v>
          </cell>
          <cell r="Z352" t="str">
            <v>3Q</v>
          </cell>
          <cell r="AA352" t="str">
            <v>4Q</v>
          </cell>
          <cell r="AB352" t="str">
            <v>1Q</v>
          </cell>
          <cell r="AC352" t="str">
            <v>2Q</v>
          </cell>
          <cell r="AD352" t="str">
            <v>3Q</v>
          </cell>
          <cell r="AE352" t="str">
            <v>4Q</v>
          </cell>
          <cell r="AF352" t="str">
            <v>1Q</v>
          </cell>
          <cell r="AG352" t="str">
            <v>2Q</v>
          </cell>
          <cell r="AH352" t="str">
            <v>3Q</v>
          </cell>
          <cell r="AI352" t="str">
            <v>4Q</v>
          </cell>
          <cell r="AJ352" t="str">
            <v>1Q</v>
          </cell>
          <cell r="AK352" t="str">
            <v>2Q</v>
          </cell>
          <cell r="AL352" t="str">
            <v>3Q</v>
          </cell>
          <cell r="AM352" t="str">
            <v>4Q</v>
          </cell>
        </row>
        <row r="353">
          <cell r="M353" t="str">
            <v>BMSBCI</v>
          </cell>
          <cell r="N353" t="str">
            <v>BCI</v>
          </cell>
          <cell r="O353">
            <v>60</v>
          </cell>
          <cell r="Q353">
            <v>0</v>
          </cell>
          <cell r="R353" t="str">
            <v>BMS</v>
          </cell>
          <cell r="S353" t="str">
            <v>BCI</v>
          </cell>
          <cell r="U353">
            <v>0</v>
          </cell>
          <cell r="V353">
            <v>0</v>
          </cell>
          <cell r="W353">
            <v>0</v>
          </cell>
          <cell r="X353">
            <v>20</v>
          </cell>
          <cell r="Y353">
            <v>0</v>
          </cell>
          <cell r="Z353">
            <v>0</v>
          </cell>
          <cell r="AA353">
            <v>0</v>
          </cell>
          <cell r="AB353">
            <v>20</v>
          </cell>
          <cell r="AC353">
            <v>0</v>
          </cell>
          <cell r="AD353">
            <v>0</v>
          </cell>
          <cell r="AE353">
            <v>0</v>
          </cell>
          <cell r="AF353">
            <v>20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</row>
        <row r="354">
          <cell r="M354" t="str">
            <v>BMSCE</v>
          </cell>
          <cell r="N354" t="str">
            <v>CE</v>
          </cell>
          <cell r="O354">
            <v>60</v>
          </cell>
          <cell r="Q354">
            <v>0</v>
          </cell>
          <cell r="R354" t="str">
            <v>BMS</v>
          </cell>
          <cell r="S354" t="str">
            <v>CE</v>
          </cell>
          <cell r="U354">
            <v>0</v>
          </cell>
          <cell r="V354">
            <v>0</v>
          </cell>
          <cell r="W354">
            <v>0</v>
          </cell>
          <cell r="X354">
            <v>20</v>
          </cell>
          <cell r="Y354">
            <v>0</v>
          </cell>
          <cell r="Z354">
            <v>0</v>
          </cell>
          <cell r="AA354">
            <v>20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20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</row>
        <row r="355">
          <cell r="M355" t="str">
            <v>BMSconsensation chamber</v>
          </cell>
          <cell r="N355" t="str">
            <v>consensation chamber</v>
          </cell>
          <cell r="O355">
            <v>18</v>
          </cell>
          <cell r="Q355">
            <v>0</v>
          </cell>
          <cell r="R355" t="str">
            <v>BMS</v>
          </cell>
          <cell r="S355" t="str">
            <v>consensation chamber</v>
          </cell>
          <cell r="U355">
            <v>0</v>
          </cell>
          <cell r="V355">
            <v>0</v>
          </cell>
          <cell r="W355">
            <v>0</v>
          </cell>
          <cell r="X355">
            <v>6</v>
          </cell>
          <cell r="Y355">
            <v>0</v>
          </cell>
          <cell r="Z355">
            <v>0</v>
          </cell>
          <cell r="AA355">
            <v>0</v>
          </cell>
          <cell r="AB355">
            <v>6</v>
          </cell>
          <cell r="AC355">
            <v>0</v>
          </cell>
          <cell r="AD355">
            <v>0</v>
          </cell>
          <cell r="AE355">
            <v>0</v>
          </cell>
          <cell r="AF355">
            <v>6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</row>
        <row r="356">
          <cell r="M356" t="str">
            <v>BMSCTI</v>
          </cell>
          <cell r="N356" t="str">
            <v>CTI</v>
          </cell>
          <cell r="O356">
            <v>60</v>
          </cell>
          <cell r="Q356">
            <v>0</v>
          </cell>
          <cell r="R356" t="str">
            <v>BMS</v>
          </cell>
          <cell r="S356" t="str">
            <v>CTI</v>
          </cell>
          <cell r="U356">
            <v>0</v>
          </cell>
          <cell r="V356">
            <v>0</v>
          </cell>
          <cell r="W356">
            <v>0</v>
          </cell>
          <cell r="X356">
            <v>20</v>
          </cell>
          <cell r="Y356">
            <v>0</v>
          </cell>
          <cell r="Z356">
            <v>0</v>
          </cell>
          <cell r="AA356">
            <v>0</v>
          </cell>
          <cell r="AB356">
            <v>20</v>
          </cell>
          <cell r="AC356">
            <v>0</v>
          </cell>
          <cell r="AD356">
            <v>0</v>
          </cell>
          <cell r="AE356">
            <v>0</v>
          </cell>
          <cell r="AF356">
            <v>20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</row>
        <row r="357">
          <cell r="M357" t="str">
            <v>BMSdust</v>
          </cell>
          <cell r="N357" t="str">
            <v>dust</v>
          </cell>
          <cell r="O357">
            <v>18</v>
          </cell>
          <cell r="Q357">
            <v>0</v>
          </cell>
          <cell r="R357" t="str">
            <v>BMS</v>
          </cell>
          <cell r="S357" t="str">
            <v>dust</v>
          </cell>
          <cell r="U357">
            <v>0</v>
          </cell>
          <cell r="V357">
            <v>0</v>
          </cell>
          <cell r="W357">
            <v>0</v>
          </cell>
          <cell r="X357">
            <v>6</v>
          </cell>
          <cell r="Y357">
            <v>0</v>
          </cell>
          <cell r="Z357">
            <v>0</v>
          </cell>
          <cell r="AA357">
            <v>6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6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</row>
        <row r="358">
          <cell r="M358" t="str">
            <v>BMSESD</v>
          </cell>
          <cell r="N358" t="str">
            <v>ESD</v>
          </cell>
          <cell r="O358">
            <v>60</v>
          </cell>
          <cell r="Q358">
            <v>0</v>
          </cell>
          <cell r="R358" t="str">
            <v>BMS</v>
          </cell>
          <cell r="S358" t="str">
            <v>ESD</v>
          </cell>
          <cell r="U358">
            <v>0</v>
          </cell>
          <cell r="V358">
            <v>0</v>
          </cell>
          <cell r="W358">
            <v>0</v>
          </cell>
          <cell r="X358">
            <v>20</v>
          </cell>
          <cell r="Y358">
            <v>0</v>
          </cell>
          <cell r="Z358">
            <v>0</v>
          </cell>
          <cell r="AA358">
            <v>0</v>
          </cell>
          <cell r="AB358">
            <v>20</v>
          </cell>
          <cell r="AC358">
            <v>0</v>
          </cell>
          <cell r="AD358">
            <v>0</v>
          </cell>
          <cell r="AE358">
            <v>0</v>
          </cell>
          <cell r="AF358">
            <v>20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</row>
        <row r="359">
          <cell r="M359" t="str">
            <v>BMSfree fall</v>
          </cell>
          <cell r="N359" t="str">
            <v>free fall</v>
          </cell>
          <cell r="O359">
            <v>18</v>
          </cell>
          <cell r="Q359">
            <v>0</v>
          </cell>
          <cell r="R359" t="str">
            <v>BMS</v>
          </cell>
          <cell r="S359" t="str">
            <v>free fall</v>
          </cell>
          <cell r="U359">
            <v>0</v>
          </cell>
          <cell r="V359">
            <v>0</v>
          </cell>
          <cell r="W359">
            <v>0</v>
          </cell>
          <cell r="X359">
            <v>6</v>
          </cell>
          <cell r="Y359">
            <v>0</v>
          </cell>
          <cell r="Z359">
            <v>0</v>
          </cell>
          <cell r="AA359">
            <v>6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6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</row>
        <row r="360">
          <cell r="M360" t="str">
            <v>BMSgas</v>
          </cell>
          <cell r="N360" t="str">
            <v>gas</v>
          </cell>
          <cell r="O360">
            <v>90</v>
          </cell>
          <cell r="Q360">
            <v>0</v>
          </cell>
          <cell r="R360" t="str">
            <v>BMS</v>
          </cell>
          <cell r="S360" t="str">
            <v>gas</v>
          </cell>
          <cell r="U360">
            <v>0</v>
          </cell>
          <cell r="V360">
            <v>0</v>
          </cell>
          <cell r="W360">
            <v>0</v>
          </cell>
          <cell r="X360">
            <v>30</v>
          </cell>
          <cell r="Y360">
            <v>0</v>
          </cell>
          <cell r="Z360">
            <v>0</v>
          </cell>
          <cell r="AA360">
            <v>0</v>
          </cell>
          <cell r="AB360">
            <v>30</v>
          </cell>
          <cell r="AC360">
            <v>0</v>
          </cell>
          <cell r="AD360">
            <v>0</v>
          </cell>
          <cell r="AE360">
            <v>0</v>
          </cell>
          <cell r="AF360">
            <v>30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</row>
        <row r="361">
          <cell r="M361" t="str">
            <v>BMSHALT</v>
          </cell>
          <cell r="N361" t="str">
            <v>HALT</v>
          </cell>
          <cell r="O361">
            <v>150</v>
          </cell>
          <cell r="Q361">
            <v>0</v>
          </cell>
          <cell r="R361" t="str">
            <v>BMS</v>
          </cell>
          <cell r="S361" t="str">
            <v>HALT</v>
          </cell>
          <cell r="U361">
            <v>0</v>
          </cell>
          <cell r="V361">
            <v>0</v>
          </cell>
          <cell r="W361">
            <v>0</v>
          </cell>
          <cell r="X361">
            <v>50</v>
          </cell>
          <cell r="Y361">
            <v>0</v>
          </cell>
          <cell r="Z361">
            <v>0</v>
          </cell>
          <cell r="AA361">
            <v>50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50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</row>
        <row r="362">
          <cell r="M362" t="str">
            <v>BMShuminity chamber</v>
          </cell>
          <cell r="N362" t="str">
            <v>huminity chamber</v>
          </cell>
          <cell r="O362">
            <v>594</v>
          </cell>
          <cell r="Q362">
            <v>0</v>
          </cell>
          <cell r="R362" t="str">
            <v>BMS</v>
          </cell>
          <cell r="S362" t="str">
            <v>huminity chamber</v>
          </cell>
          <cell r="U362">
            <v>0</v>
          </cell>
          <cell r="V362">
            <v>0</v>
          </cell>
          <cell r="W362">
            <v>0</v>
          </cell>
          <cell r="X362">
            <v>132</v>
          </cell>
          <cell r="Y362">
            <v>66</v>
          </cell>
          <cell r="Z362">
            <v>0</v>
          </cell>
          <cell r="AA362">
            <v>0</v>
          </cell>
          <cell r="AB362">
            <v>198</v>
          </cell>
          <cell r="AC362">
            <v>0</v>
          </cell>
          <cell r="AD362">
            <v>0</v>
          </cell>
          <cell r="AE362">
            <v>0</v>
          </cell>
          <cell r="AF362">
            <v>132</v>
          </cell>
          <cell r="AG362">
            <v>66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</row>
        <row r="363">
          <cell r="M363" t="str">
            <v>BMSmechanical shock</v>
          </cell>
          <cell r="N363" t="str">
            <v>mechanical shock</v>
          </cell>
          <cell r="O363">
            <v>18</v>
          </cell>
          <cell r="Q363">
            <v>0</v>
          </cell>
          <cell r="R363" t="str">
            <v>BMS</v>
          </cell>
          <cell r="S363" t="str">
            <v>mechanical shock</v>
          </cell>
          <cell r="U363">
            <v>0</v>
          </cell>
          <cell r="V363">
            <v>0</v>
          </cell>
          <cell r="W363">
            <v>0</v>
          </cell>
          <cell r="X363">
            <v>6</v>
          </cell>
          <cell r="Y363">
            <v>0</v>
          </cell>
          <cell r="Z363">
            <v>0</v>
          </cell>
          <cell r="AA363">
            <v>0</v>
          </cell>
          <cell r="AB363">
            <v>6</v>
          </cell>
          <cell r="AC363">
            <v>0</v>
          </cell>
          <cell r="AD363">
            <v>0</v>
          </cell>
          <cell r="AE363">
            <v>0</v>
          </cell>
          <cell r="AF363">
            <v>6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</row>
        <row r="364">
          <cell r="M364" t="str">
            <v>BMSRE</v>
          </cell>
          <cell r="N364" t="str">
            <v>RE</v>
          </cell>
          <cell r="O364">
            <v>60</v>
          </cell>
          <cell r="Q364">
            <v>0</v>
          </cell>
          <cell r="R364" t="str">
            <v>BMS</v>
          </cell>
          <cell r="S364" t="str">
            <v>RE</v>
          </cell>
          <cell r="U364">
            <v>0</v>
          </cell>
          <cell r="V364">
            <v>0</v>
          </cell>
          <cell r="W364">
            <v>0</v>
          </cell>
          <cell r="X364">
            <v>20</v>
          </cell>
          <cell r="Y364">
            <v>0</v>
          </cell>
          <cell r="Z364">
            <v>0</v>
          </cell>
          <cell r="AA364">
            <v>20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20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</row>
        <row r="365">
          <cell r="M365" t="str">
            <v>BMSRI</v>
          </cell>
          <cell r="N365" t="str">
            <v>RI</v>
          </cell>
          <cell r="O365">
            <v>60</v>
          </cell>
          <cell r="Q365">
            <v>0</v>
          </cell>
          <cell r="R365" t="str">
            <v>BMS</v>
          </cell>
          <cell r="S365" t="str">
            <v>RI</v>
          </cell>
          <cell r="U365">
            <v>0</v>
          </cell>
          <cell r="V365">
            <v>0</v>
          </cell>
          <cell r="W365">
            <v>0</v>
          </cell>
          <cell r="X365">
            <v>20</v>
          </cell>
          <cell r="Y365">
            <v>0</v>
          </cell>
          <cell r="Z365">
            <v>0</v>
          </cell>
          <cell r="AA365">
            <v>20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20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</row>
        <row r="366">
          <cell r="M366" t="str">
            <v>BMSsalt spray</v>
          </cell>
          <cell r="N366" t="str">
            <v>salt spray</v>
          </cell>
          <cell r="O366">
            <v>27</v>
          </cell>
          <cell r="Q366">
            <v>0</v>
          </cell>
          <cell r="R366" t="str">
            <v>BMS</v>
          </cell>
          <cell r="S366" t="str">
            <v>salt spray</v>
          </cell>
          <cell r="U366">
            <v>0</v>
          </cell>
          <cell r="V366">
            <v>0</v>
          </cell>
          <cell r="W366">
            <v>0</v>
          </cell>
          <cell r="X366">
            <v>9</v>
          </cell>
          <cell r="Y366">
            <v>0</v>
          </cell>
          <cell r="Z366">
            <v>0</v>
          </cell>
          <cell r="AA366">
            <v>9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9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</row>
        <row r="367">
          <cell r="M367" t="str">
            <v>BMSthermal shock</v>
          </cell>
          <cell r="N367" t="str">
            <v>thermal shock</v>
          </cell>
          <cell r="O367">
            <v>360</v>
          </cell>
          <cell r="Q367">
            <v>0</v>
          </cell>
          <cell r="R367" t="str">
            <v>BMS</v>
          </cell>
          <cell r="S367" t="str">
            <v>thermal shock</v>
          </cell>
          <cell r="U367">
            <v>0</v>
          </cell>
          <cell r="V367">
            <v>0</v>
          </cell>
          <cell r="W367">
            <v>0</v>
          </cell>
          <cell r="X367">
            <v>24</v>
          </cell>
          <cell r="Y367">
            <v>96</v>
          </cell>
          <cell r="Z367">
            <v>0</v>
          </cell>
          <cell r="AA367">
            <v>24</v>
          </cell>
          <cell r="AB367">
            <v>0</v>
          </cell>
          <cell r="AC367">
            <v>96</v>
          </cell>
          <cell r="AD367">
            <v>0</v>
          </cell>
          <cell r="AE367">
            <v>0</v>
          </cell>
          <cell r="AF367">
            <v>24</v>
          </cell>
          <cell r="AG367">
            <v>96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</row>
        <row r="368">
          <cell r="M368" t="str">
            <v>BMSvibration</v>
          </cell>
          <cell r="N368" t="str">
            <v>vibration</v>
          </cell>
          <cell r="O368">
            <v>108</v>
          </cell>
          <cell r="Q368">
            <v>0</v>
          </cell>
          <cell r="R368" t="str">
            <v>BMS</v>
          </cell>
          <cell r="S368" t="str">
            <v>vibration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36</v>
          </cell>
          <cell r="Z368">
            <v>0</v>
          </cell>
          <cell r="AA368">
            <v>0</v>
          </cell>
          <cell r="AB368">
            <v>0</v>
          </cell>
          <cell r="AC368">
            <v>36</v>
          </cell>
          <cell r="AD368">
            <v>0</v>
          </cell>
          <cell r="AE368">
            <v>0</v>
          </cell>
          <cell r="AF368">
            <v>0</v>
          </cell>
          <cell r="AG368">
            <v>36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</row>
        <row r="369">
          <cell r="M369" t="str">
            <v>BMSwater</v>
          </cell>
          <cell r="N369" t="str">
            <v>water</v>
          </cell>
          <cell r="O369">
            <v>36</v>
          </cell>
          <cell r="Q369">
            <v>0</v>
          </cell>
          <cell r="R369" t="str">
            <v>BMS</v>
          </cell>
          <cell r="S369" t="str">
            <v>water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12</v>
          </cell>
          <cell r="Z369">
            <v>0</v>
          </cell>
          <cell r="AA369">
            <v>0</v>
          </cell>
          <cell r="AB369">
            <v>12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12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</row>
        <row r="370">
          <cell r="M370" t="str">
            <v>BMSbattery simulator</v>
          </cell>
          <cell r="N370" t="str">
            <v>battery simulator</v>
          </cell>
          <cell r="O370">
            <v>10161</v>
          </cell>
          <cell r="Q370">
            <v>24</v>
          </cell>
          <cell r="R370" t="str">
            <v>BMS</v>
          </cell>
          <cell r="S370" t="str">
            <v>battery simulator</v>
          </cell>
          <cell r="U370">
            <v>0</v>
          </cell>
          <cell r="V370">
            <v>0</v>
          </cell>
          <cell r="W370">
            <v>0</v>
          </cell>
          <cell r="X370">
            <v>1527</v>
          </cell>
          <cell r="Y370">
            <v>1608</v>
          </cell>
          <cell r="Z370">
            <v>0</v>
          </cell>
          <cell r="AA370">
            <v>285</v>
          </cell>
          <cell r="AB370">
            <v>1476</v>
          </cell>
          <cell r="AC370">
            <v>1374</v>
          </cell>
          <cell r="AD370">
            <v>0</v>
          </cell>
          <cell r="AE370">
            <v>0</v>
          </cell>
          <cell r="AF370">
            <v>1527</v>
          </cell>
          <cell r="AG370">
            <v>2364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</row>
        <row r="371">
          <cell r="M371" t="str">
            <v>BMStemp chamber</v>
          </cell>
          <cell r="N371" t="str">
            <v>temp chamber</v>
          </cell>
          <cell r="O371">
            <v>1287</v>
          </cell>
          <cell r="Q371">
            <v>27</v>
          </cell>
          <cell r="R371" t="str">
            <v>BMS</v>
          </cell>
          <cell r="S371" t="str">
            <v>temp chamber</v>
          </cell>
          <cell r="U371">
            <v>0</v>
          </cell>
          <cell r="V371">
            <v>0</v>
          </cell>
          <cell r="W371">
            <v>0</v>
          </cell>
          <cell r="X371">
            <v>195</v>
          </cell>
          <cell r="Y371">
            <v>231</v>
          </cell>
          <cell r="Z371">
            <v>0</v>
          </cell>
          <cell r="AA371">
            <v>0</v>
          </cell>
          <cell r="AB371">
            <v>195</v>
          </cell>
          <cell r="AC371">
            <v>231</v>
          </cell>
          <cell r="AD371">
            <v>0</v>
          </cell>
          <cell r="AE371">
            <v>0</v>
          </cell>
          <cell r="AF371">
            <v>195</v>
          </cell>
          <cell r="AG371">
            <v>240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</row>
        <row r="372">
          <cell r="M372" t="str">
            <v>CellClimatic Chamber</v>
          </cell>
          <cell r="N372" t="str">
            <v>Climatic Chamber</v>
          </cell>
          <cell r="O372">
            <v>47178</v>
          </cell>
          <cell r="Q372">
            <v>5488</v>
          </cell>
          <cell r="R372" t="str">
            <v>Cell</v>
          </cell>
          <cell r="S372" t="str">
            <v>Climatic Chamber</v>
          </cell>
          <cell r="U372">
            <v>0</v>
          </cell>
          <cell r="V372">
            <v>0</v>
          </cell>
          <cell r="W372">
            <v>555</v>
          </cell>
          <cell r="X372">
            <v>4888</v>
          </cell>
          <cell r="Y372">
            <v>3920</v>
          </cell>
          <cell r="Z372">
            <v>1563</v>
          </cell>
          <cell r="AA372">
            <v>3723</v>
          </cell>
          <cell r="AB372">
            <v>3510</v>
          </cell>
          <cell r="AC372">
            <v>1350</v>
          </cell>
          <cell r="AD372">
            <v>3258</v>
          </cell>
          <cell r="AE372">
            <v>4833</v>
          </cell>
          <cell r="AF372">
            <v>1695</v>
          </cell>
          <cell r="AG372">
            <v>9153</v>
          </cell>
          <cell r="AH372">
            <v>8730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</row>
        <row r="373">
          <cell r="M373" t="str">
            <v>CellCrush tester</v>
          </cell>
          <cell r="N373" t="str">
            <v>Crush tester</v>
          </cell>
          <cell r="O373">
            <v>18</v>
          </cell>
          <cell r="Q373">
            <v>1</v>
          </cell>
          <cell r="R373" t="str">
            <v>Cell</v>
          </cell>
          <cell r="S373" t="str">
            <v>Crush tester</v>
          </cell>
          <cell r="U373">
            <v>0</v>
          </cell>
          <cell r="V373">
            <v>0</v>
          </cell>
          <cell r="W373">
            <v>0</v>
          </cell>
          <cell r="X373">
            <v>4.5</v>
          </cell>
          <cell r="Y373">
            <v>0</v>
          </cell>
          <cell r="Z373">
            <v>1.5</v>
          </cell>
          <cell r="AA373">
            <v>4.5</v>
          </cell>
          <cell r="AB373">
            <v>0</v>
          </cell>
          <cell r="AC373">
            <v>1.5</v>
          </cell>
          <cell r="AD373">
            <v>0</v>
          </cell>
          <cell r="AE373">
            <v>4.5</v>
          </cell>
          <cell r="AF373">
            <v>0</v>
          </cell>
          <cell r="AG373">
            <v>1.5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</row>
        <row r="374">
          <cell r="M374" t="str">
            <v>CellCycler</v>
          </cell>
          <cell r="N374" t="str">
            <v>Cycler</v>
          </cell>
          <cell r="O374">
            <v>48228</v>
          </cell>
          <cell r="Q374">
            <v>3216</v>
          </cell>
          <cell r="R374" t="str">
            <v>Cell</v>
          </cell>
          <cell r="S374" t="str">
            <v>Cycler</v>
          </cell>
          <cell r="U374">
            <v>0</v>
          </cell>
          <cell r="V374">
            <v>0</v>
          </cell>
          <cell r="W374">
            <v>513.66666666666663</v>
          </cell>
          <cell r="X374">
            <v>4689.333333333333</v>
          </cell>
          <cell r="Y374">
            <v>4420</v>
          </cell>
          <cell r="Z374">
            <v>1653</v>
          </cell>
          <cell r="AA374">
            <v>3483</v>
          </cell>
          <cell r="AB374">
            <v>3510</v>
          </cell>
          <cell r="AC374">
            <v>1850</v>
          </cell>
          <cell r="AD374">
            <v>3348</v>
          </cell>
          <cell r="AE374">
            <v>5093</v>
          </cell>
          <cell r="AF374">
            <v>1695</v>
          </cell>
          <cell r="AG374">
            <v>9243</v>
          </cell>
          <cell r="AH374">
            <v>8730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</row>
        <row r="375">
          <cell r="M375" t="str">
            <v>CellEIS</v>
          </cell>
          <cell r="N375" t="str">
            <v>EIS</v>
          </cell>
          <cell r="O375">
            <v>270</v>
          </cell>
          <cell r="Q375">
            <v>8</v>
          </cell>
          <cell r="R375" t="str">
            <v>Cell</v>
          </cell>
          <cell r="S375" t="str">
            <v>EIS</v>
          </cell>
          <cell r="U375">
            <v>0</v>
          </cell>
          <cell r="V375">
            <v>0</v>
          </cell>
          <cell r="W375">
            <v>0</v>
          </cell>
          <cell r="X375">
            <v>45</v>
          </cell>
          <cell r="Y375">
            <v>0</v>
          </cell>
          <cell r="Z375">
            <v>45</v>
          </cell>
          <cell r="AA375">
            <v>45</v>
          </cell>
          <cell r="AB375">
            <v>0</v>
          </cell>
          <cell r="AC375">
            <v>0</v>
          </cell>
          <cell r="AD375">
            <v>45</v>
          </cell>
          <cell r="AE375">
            <v>45</v>
          </cell>
          <cell r="AF375">
            <v>0</v>
          </cell>
          <cell r="AG375">
            <v>45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</row>
        <row r="376">
          <cell r="M376" t="str">
            <v>CellLow Temp. Chamber</v>
          </cell>
          <cell r="N376" t="str">
            <v>Low Temp. Chamber</v>
          </cell>
          <cell r="O376">
            <v>2310</v>
          </cell>
          <cell r="Q376">
            <v>292</v>
          </cell>
          <cell r="R376" t="str">
            <v>Cell</v>
          </cell>
          <cell r="S376" t="str">
            <v>Low Temp. Chamber</v>
          </cell>
          <cell r="U376">
            <v>0</v>
          </cell>
          <cell r="V376">
            <v>0</v>
          </cell>
          <cell r="W376">
            <v>0</v>
          </cell>
          <cell r="X376">
            <v>135</v>
          </cell>
          <cell r="Y376">
            <v>500</v>
          </cell>
          <cell r="Z376">
            <v>135</v>
          </cell>
          <cell r="AA376">
            <v>135</v>
          </cell>
          <cell r="AB376">
            <v>0</v>
          </cell>
          <cell r="AC376">
            <v>500</v>
          </cell>
          <cell r="AD376">
            <v>135</v>
          </cell>
          <cell r="AE376">
            <v>635</v>
          </cell>
          <cell r="AF376">
            <v>0</v>
          </cell>
          <cell r="AG376">
            <v>135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</row>
        <row r="377">
          <cell r="M377" t="str">
            <v>CellOvercharger</v>
          </cell>
          <cell r="N377" t="str">
            <v>Overcharger</v>
          </cell>
          <cell r="O377">
            <v>6</v>
          </cell>
          <cell r="Q377">
            <v>3</v>
          </cell>
          <cell r="R377" t="str">
            <v>Cell</v>
          </cell>
          <cell r="S377" t="str">
            <v>Overcharger</v>
          </cell>
          <cell r="U377">
            <v>0</v>
          </cell>
          <cell r="V377">
            <v>0</v>
          </cell>
          <cell r="W377">
            <v>0</v>
          </cell>
          <cell r="X377">
            <v>1.5</v>
          </cell>
          <cell r="Y377">
            <v>0</v>
          </cell>
          <cell r="Z377">
            <v>0.5</v>
          </cell>
          <cell r="AA377">
            <v>1.5</v>
          </cell>
          <cell r="AB377">
            <v>0</v>
          </cell>
          <cell r="AC377">
            <v>0.5</v>
          </cell>
          <cell r="AD377">
            <v>0</v>
          </cell>
          <cell r="AE377">
            <v>1.5</v>
          </cell>
          <cell r="AF377">
            <v>0</v>
          </cell>
          <cell r="AG377">
            <v>0.5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</row>
        <row r="378">
          <cell r="M378" t="str">
            <v>CellOverdischarger</v>
          </cell>
          <cell r="N378" t="str">
            <v>Overdischarger</v>
          </cell>
          <cell r="O378">
            <v>6</v>
          </cell>
          <cell r="Q378">
            <v>2</v>
          </cell>
          <cell r="R378" t="str">
            <v>Cell</v>
          </cell>
          <cell r="S378" t="str">
            <v>Overdischarger</v>
          </cell>
          <cell r="U378">
            <v>0</v>
          </cell>
          <cell r="V378">
            <v>0</v>
          </cell>
          <cell r="W378">
            <v>0</v>
          </cell>
          <cell r="X378">
            <v>1.5</v>
          </cell>
          <cell r="Y378">
            <v>0</v>
          </cell>
          <cell r="Z378">
            <v>0.5</v>
          </cell>
          <cell r="AA378">
            <v>1.5</v>
          </cell>
          <cell r="AB378">
            <v>0</v>
          </cell>
          <cell r="AC378">
            <v>0.5</v>
          </cell>
          <cell r="AD378">
            <v>0</v>
          </cell>
          <cell r="AE378">
            <v>1.5</v>
          </cell>
          <cell r="AF378">
            <v>0</v>
          </cell>
          <cell r="AG378">
            <v>0.5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</row>
        <row r="379">
          <cell r="M379" t="str">
            <v>CellPenetration tester</v>
          </cell>
          <cell r="N379" t="str">
            <v>Penetration tester</v>
          </cell>
          <cell r="O379">
            <v>6</v>
          </cell>
          <cell r="Q379">
            <v>2</v>
          </cell>
          <cell r="R379" t="str">
            <v>Cell</v>
          </cell>
          <cell r="S379" t="str">
            <v>Penetration tester</v>
          </cell>
          <cell r="U379">
            <v>0</v>
          </cell>
          <cell r="V379">
            <v>0</v>
          </cell>
          <cell r="W379">
            <v>0</v>
          </cell>
          <cell r="X379">
            <v>1.5</v>
          </cell>
          <cell r="Y379">
            <v>0</v>
          </cell>
          <cell r="Z379">
            <v>0.5</v>
          </cell>
          <cell r="AA379">
            <v>1.5</v>
          </cell>
          <cell r="AB379">
            <v>0</v>
          </cell>
          <cell r="AC379">
            <v>0.5</v>
          </cell>
          <cell r="AD379">
            <v>0</v>
          </cell>
          <cell r="AE379">
            <v>1.5</v>
          </cell>
          <cell r="AF379">
            <v>0</v>
          </cell>
          <cell r="AG379">
            <v>0.5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</row>
        <row r="380">
          <cell r="M380" t="str">
            <v>CellThermal tester</v>
          </cell>
          <cell r="N380" t="str">
            <v>Thermal tester</v>
          </cell>
          <cell r="O380">
            <v>6</v>
          </cell>
          <cell r="Q380">
            <v>5</v>
          </cell>
          <cell r="R380" t="str">
            <v>Cell</v>
          </cell>
          <cell r="S380" t="str">
            <v>Thermal tester</v>
          </cell>
          <cell r="U380">
            <v>0</v>
          </cell>
          <cell r="V380">
            <v>0</v>
          </cell>
          <cell r="W380">
            <v>0</v>
          </cell>
          <cell r="X380">
            <v>1.5</v>
          </cell>
          <cell r="Y380">
            <v>0</v>
          </cell>
          <cell r="Z380">
            <v>0.5</v>
          </cell>
          <cell r="AA380">
            <v>1.5</v>
          </cell>
          <cell r="AB380">
            <v>0</v>
          </cell>
          <cell r="AC380">
            <v>0.5</v>
          </cell>
          <cell r="AD380">
            <v>0</v>
          </cell>
          <cell r="AE380">
            <v>1.5</v>
          </cell>
          <cell r="AF380">
            <v>0</v>
          </cell>
          <cell r="AG380">
            <v>0.5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</row>
        <row r="381">
          <cell r="M381" t="str">
            <v>ModuleChamber</v>
          </cell>
          <cell r="N381" t="str">
            <v>Chamber</v>
          </cell>
          <cell r="O381">
            <v>240</v>
          </cell>
          <cell r="Q381">
            <v>21</v>
          </cell>
          <cell r="R381" t="str">
            <v>Module</v>
          </cell>
          <cell r="S381" t="str">
            <v>Chamber</v>
          </cell>
          <cell r="U381">
            <v>0</v>
          </cell>
          <cell r="V381">
            <v>0</v>
          </cell>
          <cell r="W381">
            <v>0</v>
          </cell>
          <cell r="X381">
            <v>80</v>
          </cell>
          <cell r="Y381">
            <v>0</v>
          </cell>
          <cell r="Z381">
            <v>0</v>
          </cell>
          <cell r="AA381">
            <v>80</v>
          </cell>
          <cell r="AB381">
            <v>0</v>
          </cell>
          <cell r="AC381">
            <v>0</v>
          </cell>
          <cell r="AD381">
            <v>80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</row>
        <row r="382">
          <cell r="M382" t="str">
            <v>ModuleNail tester</v>
          </cell>
          <cell r="N382" t="str">
            <v>Nail tester</v>
          </cell>
          <cell r="O382">
            <v>24</v>
          </cell>
          <cell r="Q382">
            <v>1</v>
          </cell>
          <cell r="R382" t="str">
            <v>Module</v>
          </cell>
          <cell r="S382" t="str">
            <v>Nail tester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8</v>
          </cell>
          <cell r="Z382">
            <v>0</v>
          </cell>
          <cell r="AA382">
            <v>0</v>
          </cell>
          <cell r="AB382">
            <v>8</v>
          </cell>
          <cell r="AC382">
            <v>0</v>
          </cell>
          <cell r="AD382">
            <v>0</v>
          </cell>
          <cell r="AE382">
            <v>8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</row>
        <row r="383">
          <cell r="M383" t="str">
            <v>ModuleSC tester</v>
          </cell>
          <cell r="N383" t="str">
            <v>SC tester</v>
          </cell>
          <cell r="O383">
            <v>24</v>
          </cell>
          <cell r="Q383">
            <v>1</v>
          </cell>
          <cell r="R383" t="str">
            <v>Module</v>
          </cell>
          <cell r="S383" t="str">
            <v>SC tester</v>
          </cell>
          <cell r="U383">
            <v>0</v>
          </cell>
          <cell r="V383">
            <v>0</v>
          </cell>
          <cell r="W383">
            <v>0</v>
          </cell>
          <cell r="X383">
            <v>8</v>
          </cell>
          <cell r="Y383">
            <v>0</v>
          </cell>
          <cell r="Z383">
            <v>0</v>
          </cell>
          <cell r="AA383">
            <v>8</v>
          </cell>
          <cell r="AB383">
            <v>0</v>
          </cell>
          <cell r="AC383">
            <v>0</v>
          </cell>
          <cell r="AD383">
            <v>8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</row>
        <row r="384">
          <cell r="M384" t="str">
            <v>ModuleVacuum Chamber</v>
          </cell>
          <cell r="N384" t="str">
            <v>Vacuum Chamber</v>
          </cell>
          <cell r="O384">
            <v>24</v>
          </cell>
          <cell r="Q384">
            <v>1</v>
          </cell>
          <cell r="R384" t="str">
            <v>Module</v>
          </cell>
          <cell r="S384" t="str">
            <v>Vacuum Chamber</v>
          </cell>
          <cell r="U384">
            <v>0</v>
          </cell>
          <cell r="V384">
            <v>0</v>
          </cell>
          <cell r="W384">
            <v>0</v>
          </cell>
          <cell r="X384">
            <v>8</v>
          </cell>
          <cell r="Y384">
            <v>0</v>
          </cell>
          <cell r="Z384">
            <v>0</v>
          </cell>
          <cell r="AA384">
            <v>8</v>
          </cell>
          <cell r="AB384">
            <v>0</v>
          </cell>
          <cell r="AC384">
            <v>0</v>
          </cell>
          <cell r="AD384">
            <v>8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</row>
        <row r="385">
          <cell r="M385" t="str">
            <v>ModuleVibrator</v>
          </cell>
          <cell r="N385" t="str">
            <v>Vibrator</v>
          </cell>
          <cell r="O385">
            <v>96</v>
          </cell>
          <cell r="Q385">
            <v>1</v>
          </cell>
          <cell r="R385" t="str">
            <v>Module</v>
          </cell>
          <cell r="S385" t="str">
            <v>Vibrator</v>
          </cell>
          <cell r="U385">
            <v>0</v>
          </cell>
          <cell r="V385">
            <v>0</v>
          </cell>
          <cell r="W385">
            <v>0</v>
          </cell>
          <cell r="X385">
            <v>32</v>
          </cell>
          <cell r="Y385">
            <v>0</v>
          </cell>
          <cell r="Z385">
            <v>0</v>
          </cell>
          <cell r="AA385">
            <v>32</v>
          </cell>
          <cell r="AB385">
            <v>0</v>
          </cell>
          <cell r="AC385">
            <v>0</v>
          </cell>
          <cell r="AD385">
            <v>32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</row>
        <row r="386">
          <cell r="M386" t="str">
            <v>PackChamber(Outside)</v>
          </cell>
          <cell r="N386" t="str">
            <v>Chamber(Outside)</v>
          </cell>
          <cell r="O386">
            <v>513</v>
          </cell>
          <cell r="Q386">
            <v>0</v>
          </cell>
          <cell r="R386" t="str">
            <v>Pack</v>
          </cell>
          <cell r="S386" t="str">
            <v>Chamber(Outside)</v>
          </cell>
          <cell r="U386">
            <v>0</v>
          </cell>
          <cell r="V386">
            <v>0</v>
          </cell>
          <cell r="W386">
            <v>0</v>
          </cell>
          <cell r="X386">
            <v>167</v>
          </cell>
          <cell r="Y386">
            <v>4</v>
          </cell>
          <cell r="Z386">
            <v>0</v>
          </cell>
          <cell r="AA386">
            <v>171</v>
          </cell>
          <cell r="AB386">
            <v>0</v>
          </cell>
          <cell r="AC386">
            <v>0</v>
          </cell>
          <cell r="AD386">
            <v>171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</row>
        <row r="387">
          <cell r="M387" t="str">
            <v>PackVibrator(Outside)</v>
          </cell>
          <cell r="N387" t="str">
            <v>Vibrator(Outside)</v>
          </cell>
          <cell r="O387">
            <v>36</v>
          </cell>
          <cell r="Q387">
            <v>0</v>
          </cell>
          <cell r="R387" t="str">
            <v>Pack</v>
          </cell>
          <cell r="S387" t="str">
            <v>Vibrator(Outside)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12</v>
          </cell>
          <cell r="Z387">
            <v>0</v>
          </cell>
          <cell r="AA387">
            <v>0</v>
          </cell>
          <cell r="AB387">
            <v>12</v>
          </cell>
          <cell r="AC387">
            <v>0</v>
          </cell>
          <cell r="AD387">
            <v>0</v>
          </cell>
          <cell r="AE387">
            <v>12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</row>
        <row r="388">
          <cell r="M388" t="str">
            <v>PackWater tester(Outside)</v>
          </cell>
          <cell r="N388" t="str">
            <v>Water tester(Outside)</v>
          </cell>
          <cell r="O388">
            <v>30</v>
          </cell>
          <cell r="Q388">
            <v>0</v>
          </cell>
          <cell r="R388" t="str">
            <v>Pack</v>
          </cell>
          <cell r="S388" t="str">
            <v>Water tester(Outside)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10</v>
          </cell>
          <cell r="Z388">
            <v>0</v>
          </cell>
          <cell r="AA388">
            <v>6</v>
          </cell>
          <cell r="AB388">
            <v>4</v>
          </cell>
          <cell r="AC388">
            <v>0</v>
          </cell>
          <cell r="AD388">
            <v>6</v>
          </cell>
          <cell r="AE388">
            <v>4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</row>
        <row r="389">
          <cell r="M389" t="str">
            <v>PackDrop tester</v>
          </cell>
          <cell r="N389" t="str">
            <v>Drop tester</v>
          </cell>
          <cell r="O389">
            <v>4.5</v>
          </cell>
          <cell r="Q389">
            <v>0</v>
          </cell>
          <cell r="R389" t="str">
            <v>Pack</v>
          </cell>
          <cell r="S389" t="str">
            <v>Drop tester</v>
          </cell>
          <cell r="U389">
            <v>0</v>
          </cell>
          <cell r="V389">
            <v>0</v>
          </cell>
          <cell r="W389">
            <v>0</v>
          </cell>
          <cell r="X389">
            <v>1.5</v>
          </cell>
          <cell r="Y389">
            <v>0</v>
          </cell>
          <cell r="Z389">
            <v>0</v>
          </cell>
          <cell r="AA389">
            <v>1.5</v>
          </cell>
          <cell r="AB389">
            <v>0</v>
          </cell>
          <cell r="AC389">
            <v>0</v>
          </cell>
          <cell r="AD389">
            <v>1.5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</row>
        <row r="390">
          <cell r="M390" t="str">
            <v>PackWater tester(Outside)</v>
          </cell>
          <cell r="N390" t="str">
            <v>Water tester(Outside)</v>
          </cell>
          <cell r="O390">
            <v>30</v>
          </cell>
          <cell r="Q390">
            <v>0</v>
          </cell>
          <cell r="R390" t="str">
            <v>Pack</v>
          </cell>
          <cell r="S390" t="str">
            <v>Water tester(Outside)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10</v>
          </cell>
          <cell r="Z390">
            <v>0</v>
          </cell>
          <cell r="AA390">
            <v>6</v>
          </cell>
          <cell r="AB390">
            <v>4</v>
          </cell>
          <cell r="AC390">
            <v>0</v>
          </cell>
          <cell r="AD390">
            <v>6</v>
          </cell>
          <cell r="AE390">
            <v>4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</row>
        <row r="391">
          <cell r="M391" t="str">
            <v>PackAnalyzer</v>
          </cell>
          <cell r="N391" t="str">
            <v>Analyzer</v>
          </cell>
          <cell r="O391">
            <v>120</v>
          </cell>
          <cell r="Q391">
            <v>4</v>
          </cell>
          <cell r="R391" t="str">
            <v>Pack</v>
          </cell>
          <cell r="S391" t="str">
            <v>Analyzer</v>
          </cell>
          <cell r="U391">
            <v>0</v>
          </cell>
          <cell r="V391">
            <v>0</v>
          </cell>
          <cell r="W391">
            <v>0</v>
          </cell>
          <cell r="X391">
            <v>16</v>
          </cell>
          <cell r="Y391">
            <v>14</v>
          </cell>
          <cell r="Z391">
            <v>10</v>
          </cell>
          <cell r="AA391">
            <v>24</v>
          </cell>
          <cell r="AB391">
            <v>16</v>
          </cell>
          <cell r="AC391">
            <v>0</v>
          </cell>
          <cell r="AD391">
            <v>24</v>
          </cell>
          <cell r="AE391">
            <v>16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</row>
        <row r="392">
          <cell r="M392" t="str">
            <v>PackChamber</v>
          </cell>
          <cell r="N392" t="str">
            <v>Chamber</v>
          </cell>
          <cell r="O392">
            <v>5811</v>
          </cell>
          <cell r="Q392">
            <v>21</v>
          </cell>
          <cell r="R392" t="str">
            <v>Pack</v>
          </cell>
          <cell r="S392" t="str">
            <v>Chamber</v>
          </cell>
          <cell r="U392">
            <v>0</v>
          </cell>
          <cell r="V392">
            <v>0</v>
          </cell>
          <cell r="W392">
            <v>0</v>
          </cell>
          <cell r="X392">
            <v>799</v>
          </cell>
          <cell r="Y392">
            <v>953</v>
          </cell>
          <cell r="Z392">
            <v>305</v>
          </cell>
          <cell r="AA392">
            <v>887</v>
          </cell>
          <cell r="AB392">
            <v>750</v>
          </cell>
          <cell r="AC392">
            <v>60</v>
          </cell>
          <cell r="AD392">
            <v>887</v>
          </cell>
          <cell r="AE392">
            <v>930</v>
          </cell>
          <cell r="AF392">
            <v>240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</row>
        <row r="393">
          <cell r="M393" t="str">
            <v>PackCooling System</v>
          </cell>
          <cell r="N393" t="str">
            <v>Cooling System</v>
          </cell>
          <cell r="O393">
            <v>3960</v>
          </cell>
          <cell r="Q393">
            <v>6</v>
          </cell>
          <cell r="R393" t="str">
            <v>Pack</v>
          </cell>
          <cell r="S393" t="str">
            <v>Cooling System</v>
          </cell>
          <cell r="U393">
            <v>0</v>
          </cell>
          <cell r="V393">
            <v>0</v>
          </cell>
          <cell r="W393">
            <v>0</v>
          </cell>
          <cell r="X393">
            <v>480</v>
          </cell>
          <cell r="Y393">
            <v>720</v>
          </cell>
          <cell r="Z393">
            <v>240</v>
          </cell>
          <cell r="AA393">
            <v>480</v>
          </cell>
          <cell r="AB393">
            <v>540</v>
          </cell>
          <cell r="AC393">
            <v>60</v>
          </cell>
          <cell r="AD393">
            <v>480</v>
          </cell>
          <cell r="AE393">
            <v>720</v>
          </cell>
          <cell r="AF393">
            <v>240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</row>
        <row r="394">
          <cell r="M394" t="str">
            <v>PackCycler</v>
          </cell>
          <cell r="N394" t="str">
            <v>Cycler</v>
          </cell>
          <cell r="O394">
            <v>5643</v>
          </cell>
          <cell r="Q394">
            <v>12</v>
          </cell>
          <cell r="R394" t="str">
            <v>Pack</v>
          </cell>
          <cell r="S394" t="str">
            <v>Cycler</v>
          </cell>
          <cell r="U394">
            <v>0</v>
          </cell>
          <cell r="V394">
            <v>0</v>
          </cell>
          <cell r="W394">
            <v>0</v>
          </cell>
          <cell r="X394">
            <v>803</v>
          </cell>
          <cell r="Y394">
            <v>928</v>
          </cell>
          <cell r="Z394">
            <v>270</v>
          </cell>
          <cell r="AA394">
            <v>865</v>
          </cell>
          <cell r="AB394">
            <v>716</v>
          </cell>
          <cell r="AC394">
            <v>60</v>
          </cell>
          <cell r="AD394">
            <v>865</v>
          </cell>
          <cell r="AE394">
            <v>896</v>
          </cell>
          <cell r="AF394">
            <v>240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</row>
        <row r="395">
          <cell r="M395" t="str">
            <v>PackHigh Tem. Chamber</v>
          </cell>
          <cell r="N395" t="str">
            <v>High Tem. Chamber</v>
          </cell>
          <cell r="O395">
            <v>18</v>
          </cell>
          <cell r="Q395">
            <v>1</v>
          </cell>
          <cell r="R395" t="str">
            <v>Pack</v>
          </cell>
          <cell r="S395" t="str">
            <v>High Tem. Chamber</v>
          </cell>
          <cell r="U395">
            <v>0</v>
          </cell>
          <cell r="V395">
            <v>0</v>
          </cell>
          <cell r="W395">
            <v>0</v>
          </cell>
          <cell r="X395">
            <v>6</v>
          </cell>
          <cell r="Y395">
            <v>0</v>
          </cell>
          <cell r="Z395">
            <v>0</v>
          </cell>
          <cell r="AA395">
            <v>6</v>
          </cell>
          <cell r="AB395">
            <v>0</v>
          </cell>
          <cell r="AC395">
            <v>0</v>
          </cell>
          <cell r="AD395">
            <v>6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</row>
        <row r="396">
          <cell r="M396" t="str">
            <v>PackHumidity chamber</v>
          </cell>
          <cell r="N396" t="str">
            <v>Humidity chamber</v>
          </cell>
          <cell r="O396">
            <v>429</v>
          </cell>
          <cell r="Q396">
            <v>2</v>
          </cell>
          <cell r="R396" t="str">
            <v>Pack</v>
          </cell>
          <cell r="S396" t="str">
            <v>Humidity chamber</v>
          </cell>
          <cell r="U396">
            <v>0</v>
          </cell>
          <cell r="V396">
            <v>0</v>
          </cell>
          <cell r="W396">
            <v>0</v>
          </cell>
          <cell r="X396">
            <v>99</v>
          </cell>
          <cell r="Y396">
            <v>44</v>
          </cell>
          <cell r="Z396">
            <v>0</v>
          </cell>
          <cell r="AA396">
            <v>99</v>
          </cell>
          <cell r="AB396">
            <v>44</v>
          </cell>
          <cell r="AC396">
            <v>0</v>
          </cell>
          <cell r="AD396">
            <v>99</v>
          </cell>
          <cell r="AE396">
            <v>44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</row>
        <row r="397">
          <cell r="M397" t="str">
            <v>PackOvercharger</v>
          </cell>
          <cell r="N397" t="str">
            <v>Overcharger</v>
          </cell>
          <cell r="O397">
            <v>48</v>
          </cell>
          <cell r="Q397">
            <v>1</v>
          </cell>
          <cell r="R397" t="str">
            <v>Pack</v>
          </cell>
          <cell r="S397" t="str">
            <v>Overcharger</v>
          </cell>
          <cell r="U397">
            <v>0</v>
          </cell>
          <cell r="V397">
            <v>0</v>
          </cell>
          <cell r="W397">
            <v>0</v>
          </cell>
          <cell r="X397">
            <v>8</v>
          </cell>
          <cell r="Y397">
            <v>8</v>
          </cell>
          <cell r="Z397">
            <v>0</v>
          </cell>
          <cell r="AA397">
            <v>8</v>
          </cell>
          <cell r="AB397">
            <v>8</v>
          </cell>
          <cell r="AC397">
            <v>0</v>
          </cell>
          <cell r="AD397">
            <v>8</v>
          </cell>
          <cell r="AE397">
            <v>8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</row>
        <row r="398">
          <cell r="M398" t="str">
            <v>PackOverdischarger</v>
          </cell>
          <cell r="N398" t="str">
            <v>Overdischarger</v>
          </cell>
          <cell r="O398">
            <v>12</v>
          </cell>
          <cell r="Q398">
            <v>1</v>
          </cell>
          <cell r="R398" t="str">
            <v>Pack</v>
          </cell>
          <cell r="S398" t="str">
            <v>Overdischarger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4</v>
          </cell>
          <cell r="Z398">
            <v>0</v>
          </cell>
          <cell r="AA398">
            <v>4</v>
          </cell>
          <cell r="AB398">
            <v>0</v>
          </cell>
          <cell r="AC398">
            <v>0</v>
          </cell>
          <cell r="AD398">
            <v>4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</row>
        <row r="399">
          <cell r="M399" t="str">
            <v>PackSalt spray chamber</v>
          </cell>
          <cell r="N399" t="str">
            <v>Salt spray chamber</v>
          </cell>
          <cell r="O399">
            <v>12</v>
          </cell>
          <cell r="Q399">
            <v>1</v>
          </cell>
          <cell r="R399" t="str">
            <v>Pack</v>
          </cell>
          <cell r="S399" t="str">
            <v>Salt spray chamber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4</v>
          </cell>
          <cell r="Z399">
            <v>0</v>
          </cell>
          <cell r="AA399">
            <v>4</v>
          </cell>
          <cell r="AB399">
            <v>0</v>
          </cell>
          <cell r="AC399">
            <v>0</v>
          </cell>
          <cell r="AD399">
            <v>4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</row>
        <row r="400">
          <cell r="M400" t="str">
            <v>PackSC tester</v>
          </cell>
          <cell r="N400" t="str">
            <v>SC tester</v>
          </cell>
          <cell r="O400">
            <v>48</v>
          </cell>
          <cell r="Q400">
            <v>1</v>
          </cell>
          <cell r="R400" t="str">
            <v>Pack</v>
          </cell>
          <cell r="S400" t="str">
            <v>SC tester</v>
          </cell>
          <cell r="U400">
            <v>0</v>
          </cell>
          <cell r="V400">
            <v>0</v>
          </cell>
          <cell r="W400">
            <v>0</v>
          </cell>
          <cell r="X400">
            <v>8</v>
          </cell>
          <cell r="Y400">
            <v>8</v>
          </cell>
          <cell r="Z400">
            <v>0</v>
          </cell>
          <cell r="AA400">
            <v>12</v>
          </cell>
          <cell r="AB400">
            <v>4</v>
          </cell>
          <cell r="AC400">
            <v>0</v>
          </cell>
          <cell r="AD400">
            <v>12</v>
          </cell>
          <cell r="AE400">
            <v>4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</row>
        <row r="401">
          <cell r="M401" t="str">
            <v>PackVibrator</v>
          </cell>
          <cell r="N401" t="str">
            <v>Vibrator</v>
          </cell>
          <cell r="O401">
            <v>60</v>
          </cell>
          <cell r="Q401">
            <v>1</v>
          </cell>
          <cell r="R401" t="str">
            <v>Pack</v>
          </cell>
          <cell r="S401" t="str">
            <v>Vibrator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20</v>
          </cell>
          <cell r="Z401">
            <v>0</v>
          </cell>
          <cell r="AA401">
            <v>12</v>
          </cell>
          <cell r="AB401">
            <v>8</v>
          </cell>
          <cell r="AC401">
            <v>0</v>
          </cell>
          <cell r="AD401">
            <v>12</v>
          </cell>
          <cell r="AE401">
            <v>8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</row>
        <row r="402"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</row>
        <row r="403"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</row>
        <row r="404"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</row>
        <row r="405"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</row>
        <row r="406"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</row>
      </sheetData>
      <sheetData sheetId="4" refreshError="1"/>
      <sheetData sheetId="5" refreshError="1">
        <row r="351">
          <cell r="M351" t="str">
            <v>검색조건</v>
          </cell>
          <cell r="N351" t="str">
            <v>Equipment Name</v>
          </cell>
          <cell r="O351" t="str">
            <v>Test Time(Day)</v>
          </cell>
          <cell r="Q351" t="str">
            <v>LGC Capa</v>
          </cell>
          <cell r="R351" t="str">
            <v>구분자</v>
          </cell>
          <cell r="U351" t="str">
            <v>'2013</v>
          </cell>
          <cell r="X351" t="str">
            <v>'2014</v>
          </cell>
          <cell r="AB351" t="str">
            <v>'2015</v>
          </cell>
          <cell r="AF351" t="str">
            <v>'2016</v>
          </cell>
          <cell r="AJ351" t="str">
            <v>'2016</v>
          </cell>
        </row>
        <row r="352">
          <cell r="U352" t="str">
            <v>2Q</v>
          </cell>
          <cell r="V352" t="str">
            <v>3Q</v>
          </cell>
          <cell r="W352" t="str">
            <v>4Q</v>
          </cell>
          <cell r="X352" t="str">
            <v>1Q</v>
          </cell>
          <cell r="Y352" t="str">
            <v>2Q</v>
          </cell>
          <cell r="Z352" t="str">
            <v>3Q</v>
          </cell>
          <cell r="AA352" t="str">
            <v>4Q</v>
          </cell>
          <cell r="AB352" t="str">
            <v>1Q</v>
          </cell>
          <cell r="AC352" t="str">
            <v>2Q</v>
          </cell>
          <cell r="AD352" t="str">
            <v>3Q</v>
          </cell>
          <cell r="AE352" t="str">
            <v>4Q</v>
          </cell>
          <cell r="AF352" t="str">
            <v>1Q</v>
          </cell>
          <cell r="AG352" t="str">
            <v>2Q</v>
          </cell>
          <cell r="AH352" t="str">
            <v>3Q</v>
          </cell>
          <cell r="AI352" t="str">
            <v>4Q</v>
          </cell>
          <cell r="AJ352" t="str">
            <v>1Q</v>
          </cell>
          <cell r="AK352" t="str">
            <v>2Q</v>
          </cell>
          <cell r="AL352" t="str">
            <v>3Q</v>
          </cell>
          <cell r="AM352" t="str">
            <v>4Q</v>
          </cell>
        </row>
        <row r="353">
          <cell r="M353" t="str">
            <v>BMSBCI</v>
          </cell>
          <cell r="N353" t="str">
            <v>BCI</v>
          </cell>
          <cell r="O353">
            <v>60</v>
          </cell>
          <cell r="Q353">
            <v>0</v>
          </cell>
          <cell r="R353" t="str">
            <v>BMS</v>
          </cell>
          <cell r="S353" t="str">
            <v>BCI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20</v>
          </cell>
          <cell r="AB353">
            <v>0</v>
          </cell>
          <cell r="AC353">
            <v>0</v>
          </cell>
          <cell r="AD353">
            <v>0</v>
          </cell>
          <cell r="AE353">
            <v>20</v>
          </cell>
          <cell r="AF353">
            <v>0</v>
          </cell>
          <cell r="AG353">
            <v>0</v>
          </cell>
          <cell r="AH353">
            <v>0</v>
          </cell>
          <cell r="AI353">
            <v>20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</row>
        <row r="354">
          <cell r="M354" t="str">
            <v>BMSCE</v>
          </cell>
          <cell r="N354" t="str">
            <v>CE</v>
          </cell>
          <cell r="O354">
            <v>60</v>
          </cell>
          <cell r="Q354">
            <v>0</v>
          </cell>
          <cell r="R354" t="str">
            <v>BMS</v>
          </cell>
          <cell r="S354" t="str">
            <v>CE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20</v>
          </cell>
          <cell r="AB354">
            <v>0</v>
          </cell>
          <cell r="AC354">
            <v>0</v>
          </cell>
          <cell r="AD354">
            <v>20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20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</row>
        <row r="355">
          <cell r="M355" t="str">
            <v>BMSconsensation chamber</v>
          </cell>
          <cell r="N355" t="str">
            <v>consensation chamber</v>
          </cell>
          <cell r="O355">
            <v>18</v>
          </cell>
          <cell r="Q355">
            <v>0</v>
          </cell>
          <cell r="R355" t="str">
            <v>BMS</v>
          </cell>
          <cell r="S355" t="str">
            <v>consensation chamber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6</v>
          </cell>
          <cell r="AB355">
            <v>0</v>
          </cell>
          <cell r="AC355">
            <v>0</v>
          </cell>
          <cell r="AD355">
            <v>0</v>
          </cell>
          <cell r="AE355">
            <v>6</v>
          </cell>
          <cell r="AF355">
            <v>0</v>
          </cell>
          <cell r="AG355">
            <v>0</v>
          </cell>
          <cell r="AH355">
            <v>0</v>
          </cell>
          <cell r="AI355">
            <v>6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</row>
        <row r="356">
          <cell r="M356" t="str">
            <v>BMSCTI</v>
          </cell>
          <cell r="N356" t="str">
            <v>CTI</v>
          </cell>
          <cell r="O356">
            <v>60</v>
          </cell>
          <cell r="Q356">
            <v>0</v>
          </cell>
          <cell r="R356" t="str">
            <v>BMS</v>
          </cell>
          <cell r="S356" t="str">
            <v>CTI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20</v>
          </cell>
          <cell r="AB356">
            <v>0</v>
          </cell>
          <cell r="AC356">
            <v>0</v>
          </cell>
          <cell r="AD356">
            <v>0</v>
          </cell>
          <cell r="AE356">
            <v>20</v>
          </cell>
          <cell r="AF356">
            <v>0</v>
          </cell>
          <cell r="AG356">
            <v>0</v>
          </cell>
          <cell r="AH356">
            <v>0</v>
          </cell>
          <cell r="AI356">
            <v>20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</row>
        <row r="357">
          <cell r="M357" t="str">
            <v>BMSdust</v>
          </cell>
          <cell r="N357" t="str">
            <v>dust</v>
          </cell>
          <cell r="O357">
            <v>18</v>
          </cell>
          <cell r="Q357">
            <v>0</v>
          </cell>
          <cell r="R357" t="str">
            <v>BMS</v>
          </cell>
          <cell r="S357" t="str">
            <v>dust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6</v>
          </cell>
          <cell r="AB357">
            <v>0</v>
          </cell>
          <cell r="AC357">
            <v>0</v>
          </cell>
          <cell r="AD357">
            <v>6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6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</row>
        <row r="358">
          <cell r="M358" t="str">
            <v>BMSESD</v>
          </cell>
          <cell r="N358" t="str">
            <v>ESD</v>
          </cell>
          <cell r="O358">
            <v>60</v>
          </cell>
          <cell r="Q358">
            <v>0</v>
          </cell>
          <cell r="R358" t="str">
            <v>BMS</v>
          </cell>
          <cell r="S358" t="str">
            <v>ESD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20</v>
          </cell>
          <cell r="AB358">
            <v>0</v>
          </cell>
          <cell r="AC358">
            <v>0</v>
          </cell>
          <cell r="AD358">
            <v>0</v>
          </cell>
          <cell r="AE358">
            <v>20</v>
          </cell>
          <cell r="AF358">
            <v>0</v>
          </cell>
          <cell r="AG358">
            <v>0</v>
          </cell>
          <cell r="AH358">
            <v>0</v>
          </cell>
          <cell r="AI358">
            <v>20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</row>
        <row r="359">
          <cell r="M359" t="str">
            <v>BMSfree fall</v>
          </cell>
          <cell r="N359" t="str">
            <v>free fall</v>
          </cell>
          <cell r="O359">
            <v>18</v>
          </cell>
          <cell r="Q359">
            <v>0</v>
          </cell>
          <cell r="R359" t="str">
            <v>BMS</v>
          </cell>
          <cell r="S359" t="str">
            <v>free fall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6</v>
          </cell>
          <cell r="AB359">
            <v>0</v>
          </cell>
          <cell r="AC359">
            <v>0</v>
          </cell>
          <cell r="AD359">
            <v>6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6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</row>
        <row r="360">
          <cell r="M360" t="str">
            <v>BMSgas</v>
          </cell>
          <cell r="N360" t="str">
            <v>gas</v>
          </cell>
          <cell r="O360">
            <v>90</v>
          </cell>
          <cell r="Q360">
            <v>0</v>
          </cell>
          <cell r="R360" t="str">
            <v>BMS</v>
          </cell>
          <cell r="S360" t="str">
            <v>gas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30</v>
          </cell>
          <cell r="AB360">
            <v>0</v>
          </cell>
          <cell r="AC360">
            <v>0</v>
          </cell>
          <cell r="AD360">
            <v>0</v>
          </cell>
          <cell r="AE360">
            <v>30</v>
          </cell>
          <cell r="AF360">
            <v>0</v>
          </cell>
          <cell r="AG360">
            <v>0</v>
          </cell>
          <cell r="AH360">
            <v>0</v>
          </cell>
          <cell r="AI360">
            <v>30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</row>
        <row r="361">
          <cell r="M361" t="str">
            <v>BMSHALT</v>
          </cell>
          <cell r="N361" t="str">
            <v>HALT</v>
          </cell>
          <cell r="O361">
            <v>150</v>
          </cell>
          <cell r="Q361">
            <v>0</v>
          </cell>
          <cell r="R361" t="str">
            <v>BMS</v>
          </cell>
          <cell r="S361" t="str">
            <v>HALT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50</v>
          </cell>
          <cell r="AB361">
            <v>0</v>
          </cell>
          <cell r="AC361">
            <v>0</v>
          </cell>
          <cell r="AD361">
            <v>50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50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</row>
        <row r="362">
          <cell r="M362" t="str">
            <v>BMShuminity chamber</v>
          </cell>
          <cell r="N362" t="str">
            <v>huminity chamber</v>
          </cell>
          <cell r="O362">
            <v>594</v>
          </cell>
          <cell r="Q362">
            <v>0</v>
          </cell>
          <cell r="R362" t="str">
            <v>BMS</v>
          </cell>
          <cell r="S362" t="str">
            <v>huminity chamber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132</v>
          </cell>
          <cell r="AB362">
            <v>66</v>
          </cell>
          <cell r="AC362">
            <v>0</v>
          </cell>
          <cell r="AD362">
            <v>0</v>
          </cell>
          <cell r="AE362">
            <v>198</v>
          </cell>
          <cell r="AF362">
            <v>0</v>
          </cell>
          <cell r="AG362">
            <v>0</v>
          </cell>
          <cell r="AH362">
            <v>0</v>
          </cell>
          <cell r="AI362">
            <v>132</v>
          </cell>
          <cell r="AJ362">
            <v>66</v>
          </cell>
          <cell r="AK362">
            <v>0</v>
          </cell>
          <cell r="AL362">
            <v>0</v>
          </cell>
          <cell r="AM362">
            <v>0</v>
          </cell>
        </row>
        <row r="363">
          <cell r="M363" t="str">
            <v>BMSmechanical shock</v>
          </cell>
          <cell r="N363" t="str">
            <v>mechanical shock</v>
          </cell>
          <cell r="O363">
            <v>18</v>
          </cell>
          <cell r="Q363">
            <v>0</v>
          </cell>
          <cell r="R363" t="str">
            <v>BMS</v>
          </cell>
          <cell r="S363" t="str">
            <v>mechanical shock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6</v>
          </cell>
          <cell r="AB363">
            <v>0</v>
          </cell>
          <cell r="AC363">
            <v>0</v>
          </cell>
          <cell r="AD363">
            <v>0</v>
          </cell>
          <cell r="AE363">
            <v>6</v>
          </cell>
          <cell r="AF363">
            <v>0</v>
          </cell>
          <cell r="AG363">
            <v>0</v>
          </cell>
          <cell r="AH363">
            <v>0</v>
          </cell>
          <cell r="AI363">
            <v>6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</row>
        <row r="364">
          <cell r="M364" t="str">
            <v>BMSRE</v>
          </cell>
          <cell r="N364" t="str">
            <v>RE</v>
          </cell>
          <cell r="O364">
            <v>60</v>
          </cell>
          <cell r="Q364">
            <v>0</v>
          </cell>
          <cell r="R364" t="str">
            <v>BMS</v>
          </cell>
          <cell r="S364" t="str">
            <v>RE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20</v>
          </cell>
          <cell r="AB364">
            <v>0</v>
          </cell>
          <cell r="AC364">
            <v>0</v>
          </cell>
          <cell r="AD364">
            <v>20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20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</row>
        <row r="365">
          <cell r="M365" t="str">
            <v>BMSRI</v>
          </cell>
          <cell r="N365" t="str">
            <v>RI</v>
          </cell>
          <cell r="O365">
            <v>60</v>
          </cell>
          <cell r="Q365">
            <v>0</v>
          </cell>
          <cell r="R365" t="str">
            <v>BMS</v>
          </cell>
          <cell r="S365" t="str">
            <v>RI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20</v>
          </cell>
          <cell r="AB365">
            <v>0</v>
          </cell>
          <cell r="AC365">
            <v>0</v>
          </cell>
          <cell r="AD365">
            <v>20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20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</row>
        <row r="366">
          <cell r="M366" t="str">
            <v>BMSsalt spray</v>
          </cell>
          <cell r="N366" t="str">
            <v>salt spray</v>
          </cell>
          <cell r="O366">
            <v>27</v>
          </cell>
          <cell r="Q366">
            <v>0</v>
          </cell>
          <cell r="R366" t="str">
            <v>BMS</v>
          </cell>
          <cell r="S366" t="str">
            <v>salt spray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9</v>
          </cell>
          <cell r="AB366">
            <v>0</v>
          </cell>
          <cell r="AC366">
            <v>0</v>
          </cell>
          <cell r="AD366">
            <v>9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9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</row>
        <row r="367">
          <cell r="M367" t="str">
            <v>BMSthermal shock</v>
          </cell>
          <cell r="N367" t="str">
            <v>thermal shock</v>
          </cell>
          <cell r="O367">
            <v>360</v>
          </cell>
          <cell r="Q367">
            <v>0</v>
          </cell>
          <cell r="R367" t="str">
            <v>BMS</v>
          </cell>
          <cell r="S367" t="str">
            <v>thermal shock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24</v>
          </cell>
          <cell r="AA367">
            <v>0</v>
          </cell>
          <cell r="AB367">
            <v>96</v>
          </cell>
          <cell r="AC367">
            <v>0</v>
          </cell>
          <cell r="AD367">
            <v>24</v>
          </cell>
          <cell r="AE367">
            <v>0</v>
          </cell>
          <cell r="AF367">
            <v>96</v>
          </cell>
          <cell r="AG367">
            <v>0</v>
          </cell>
          <cell r="AH367">
            <v>0</v>
          </cell>
          <cell r="AI367">
            <v>24</v>
          </cell>
          <cell r="AJ367">
            <v>96</v>
          </cell>
          <cell r="AK367">
            <v>0</v>
          </cell>
          <cell r="AL367">
            <v>0</v>
          </cell>
          <cell r="AM367">
            <v>0</v>
          </cell>
        </row>
        <row r="368">
          <cell r="M368" t="str">
            <v>BMSvibration</v>
          </cell>
          <cell r="N368" t="str">
            <v>vibration</v>
          </cell>
          <cell r="O368">
            <v>108</v>
          </cell>
          <cell r="Q368">
            <v>0</v>
          </cell>
          <cell r="R368" t="str">
            <v>BMS</v>
          </cell>
          <cell r="S368" t="str">
            <v>vibration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36</v>
          </cell>
          <cell r="AC368">
            <v>0</v>
          </cell>
          <cell r="AD368">
            <v>0</v>
          </cell>
          <cell r="AE368">
            <v>0</v>
          </cell>
          <cell r="AF368">
            <v>36</v>
          </cell>
          <cell r="AG368">
            <v>0</v>
          </cell>
          <cell r="AH368">
            <v>0</v>
          </cell>
          <cell r="AI368">
            <v>0</v>
          </cell>
          <cell r="AJ368">
            <v>36</v>
          </cell>
          <cell r="AK368">
            <v>0</v>
          </cell>
          <cell r="AL368">
            <v>0</v>
          </cell>
          <cell r="AM368">
            <v>0</v>
          </cell>
        </row>
        <row r="369">
          <cell r="M369" t="str">
            <v>BMSwater</v>
          </cell>
          <cell r="N369" t="str">
            <v>water</v>
          </cell>
          <cell r="O369">
            <v>36</v>
          </cell>
          <cell r="Q369">
            <v>0</v>
          </cell>
          <cell r="R369" t="str">
            <v>BMS</v>
          </cell>
          <cell r="S369" t="str">
            <v>water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12</v>
          </cell>
          <cell r="AC369">
            <v>0</v>
          </cell>
          <cell r="AD369">
            <v>0</v>
          </cell>
          <cell r="AE369">
            <v>12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12</v>
          </cell>
          <cell r="AK369">
            <v>0</v>
          </cell>
          <cell r="AL369">
            <v>0</v>
          </cell>
          <cell r="AM369">
            <v>0</v>
          </cell>
        </row>
        <row r="370">
          <cell r="M370" t="str">
            <v>BMSbattery simulator</v>
          </cell>
          <cell r="N370" t="str">
            <v>battery simulator</v>
          </cell>
          <cell r="O370">
            <v>10161</v>
          </cell>
          <cell r="Q370">
            <v>24</v>
          </cell>
          <cell r="R370" t="str">
            <v>BMS</v>
          </cell>
          <cell r="S370" t="str">
            <v>battery simulator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588</v>
          </cell>
          <cell r="AA370">
            <v>1119</v>
          </cell>
          <cell r="AB370">
            <v>1428</v>
          </cell>
          <cell r="AC370">
            <v>0</v>
          </cell>
          <cell r="AD370">
            <v>825</v>
          </cell>
          <cell r="AE370">
            <v>1476</v>
          </cell>
          <cell r="AF370">
            <v>834</v>
          </cell>
          <cell r="AG370">
            <v>0</v>
          </cell>
          <cell r="AH370">
            <v>0</v>
          </cell>
          <cell r="AI370">
            <v>1527</v>
          </cell>
          <cell r="AJ370">
            <v>2364</v>
          </cell>
          <cell r="AK370">
            <v>0</v>
          </cell>
          <cell r="AL370">
            <v>0</v>
          </cell>
          <cell r="AM370">
            <v>0</v>
          </cell>
        </row>
        <row r="371">
          <cell r="M371" t="str">
            <v>BMStemp chamber</v>
          </cell>
          <cell r="N371" t="str">
            <v>temp chamber</v>
          </cell>
          <cell r="O371">
            <v>1287</v>
          </cell>
          <cell r="Q371">
            <v>27</v>
          </cell>
          <cell r="R371" t="str">
            <v>BMS</v>
          </cell>
          <cell r="S371" t="str">
            <v>temp chamber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195</v>
          </cell>
          <cell r="AB371">
            <v>231</v>
          </cell>
          <cell r="AC371">
            <v>0</v>
          </cell>
          <cell r="AD371">
            <v>180</v>
          </cell>
          <cell r="AE371">
            <v>195</v>
          </cell>
          <cell r="AF371">
            <v>51</v>
          </cell>
          <cell r="AG371">
            <v>0</v>
          </cell>
          <cell r="AH371">
            <v>0</v>
          </cell>
          <cell r="AI371">
            <v>195</v>
          </cell>
          <cell r="AJ371">
            <v>240</v>
          </cell>
          <cell r="AK371">
            <v>0</v>
          </cell>
          <cell r="AL371">
            <v>0</v>
          </cell>
          <cell r="AM371">
            <v>0</v>
          </cell>
        </row>
        <row r="372">
          <cell r="M372" t="str">
            <v>CellClimatic Chamber</v>
          </cell>
          <cell r="N372" t="str">
            <v>Climatic Chamber</v>
          </cell>
          <cell r="O372">
            <v>47178</v>
          </cell>
          <cell r="Q372">
            <v>5488</v>
          </cell>
          <cell r="R372" t="str">
            <v>Cell</v>
          </cell>
          <cell r="S372" t="str">
            <v>Climatic Chamber</v>
          </cell>
          <cell r="U372">
            <v>0</v>
          </cell>
          <cell r="V372">
            <v>0</v>
          </cell>
          <cell r="W372">
            <v>0</v>
          </cell>
          <cell r="X372">
            <v>555</v>
          </cell>
          <cell r="Y372">
            <v>4888</v>
          </cell>
          <cell r="Z372">
            <v>3920</v>
          </cell>
          <cell r="AA372">
            <v>1563</v>
          </cell>
          <cell r="AB372">
            <v>3723</v>
          </cell>
          <cell r="AC372">
            <v>3510</v>
          </cell>
          <cell r="AD372">
            <v>1350</v>
          </cell>
          <cell r="AE372">
            <v>3258</v>
          </cell>
          <cell r="AF372">
            <v>4833</v>
          </cell>
          <cell r="AG372">
            <v>1695</v>
          </cell>
          <cell r="AH372">
            <v>9153</v>
          </cell>
          <cell r="AI372">
            <v>8730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</row>
        <row r="373">
          <cell r="M373" t="str">
            <v>CellCrush tester</v>
          </cell>
          <cell r="N373" t="str">
            <v>Crush tester</v>
          </cell>
          <cell r="O373">
            <v>18</v>
          </cell>
          <cell r="Q373">
            <v>1</v>
          </cell>
          <cell r="R373" t="str">
            <v>Cell</v>
          </cell>
          <cell r="S373" t="str">
            <v>Crush tester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4.5</v>
          </cell>
          <cell r="Z373">
            <v>0</v>
          </cell>
          <cell r="AA373">
            <v>1.5</v>
          </cell>
          <cell r="AB373">
            <v>4.5</v>
          </cell>
          <cell r="AC373">
            <v>0</v>
          </cell>
          <cell r="AD373">
            <v>1.5</v>
          </cell>
          <cell r="AE373">
            <v>0</v>
          </cell>
          <cell r="AF373">
            <v>4.5</v>
          </cell>
          <cell r="AG373">
            <v>0</v>
          </cell>
          <cell r="AH373">
            <v>1.5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</row>
        <row r="374">
          <cell r="M374" t="str">
            <v>CellCycler</v>
          </cell>
          <cell r="N374" t="str">
            <v>Cycler</v>
          </cell>
          <cell r="O374">
            <v>48228</v>
          </cell>
          <cell r="Q374">
            <v>3216</v>
          </cell>
          <cell r="R374" t="str">
            <v>Cell</v>
          </cell>
          <cell r="S374" t="str">
            <v>Cycler</v>
          </cell>
          <cell r="U374">
            <v>0</v>
          </cell>
          <cell r="V374">
            <v>0</v>
          </cell>
          <cell r="W374">
            <v>0</v>
          </cell>
          <cell r="X374">
            <v>513.66666666666663</v>
          </cell>
          <cell r="Y374">
            <v>4689.333333333333</v>
          </cell>
          <cell r="Z374">
            <v>4420</v>
          </cell>
          <cell r="AA374">
            <v>1653</v>
          </cell>
          <cell r="AB374">
            <v>3483</v>
          </cell>
          <cell r="AC374">
            <v>3510</v>
          </cell>
          <cell r="AD374">
            <v>1850</v>
          </cell>
          <cell r="AE374">
            <v>3348</v>
          </cell>
          <cell r="AF374">
            <v>5093</v>
          </cell>
          <cell r="AG374">
            <v>1695</v>
          </cell>
          <cell r="AH374">
            <v>9243</v>
          </cell>
          <cell r="AI374">
            <v>8730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</row>
        <row r="375">
          <cell r="M375" t="str">
            <v>CellEIS</v>
          </cell>
          <cell r="N375" t="str">
            <v>EIS</v>
          </cell>
          <cell r="O375">
            <v>270</v>
          </cell>
          <cell r="Q375">
            <v>8</v>
          </cell>
          <cell r="R375" t="str">
            <v>Cell</v>
          </cell>
          <cell r="S375" t="str">
            <v>EIS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45</v>
          </cell>
          <cell r="Z375">
            <v>0</v>
          </cell>
          <cell r="AA375">
            <v>45</v>
          </cell>
          <cell r="AB375">
            <v>45</v>
          </cell>
          <cell r="AC375">
            <v>0</v>
          </cell>
          <cell r="AD375">
            <v>0</v>
          </cell>
          <cell r="AE375">
            <v>45</v>
          </cell>
          <cell r="AF375">
            <v>45</v>
          </cell>
          <cell r="AG375">
            <v>0</v>
          </cell>
          <cell r="AH375">
            <v>45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</row>
        <row r="376">
          <cell r="M376" t="str">
            <v>CellLow Temp. Chamber</v>
          </cell>
          <cell r="N376" t="str">
            <v>Low Temp. Chamber</v>
          </cell>
          <cell r="O376">
            <v>2310</v>
          </cell>
          <cell r="Q376">
            <v>292</v>
          </cell>
          <cell r="R376" t="str">
            <v>Cell</v>
          </cell>
          <cell r="S376" t="str">
            <v>Low Temp. Chamber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135</v>
          </cell>
          <cell r="Z376">
            <v>500</v>
          </cell>
          <cell r="AA376">
            <v>135</v>
          </cell>
          <cell r="AB376">
            <v>135</v>
          </cell>
          <cell r="AC376">
            <v>0</v>
          </cell>
          <cell r="AD376">
            <v>500</v>
          </cell>
          <cell r="AE376">
            <v>135</v>
          </cell>
          <cell r="AF376">
            <v>635</v>
          </cell>
          <cell r="AG376">
            <v>0</v>
          </cell>
          <cell r="AH376">
            <v>135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</row>
        <row r="377">
          <cell r="M377" t="str">
            <v>CellOvercharger</v>
          </cell>
          <cell r="N377" t="str">
            <v>Overcharger</v>
          </cell>
          <cell r="O377">
            <v>6</v>
          </cell>
          <cell r="Q377">
            <v>3</v>
          </cell>
          <cell r="R377" t="str">
            <v>Cell</v>
          </cell>
          <cell r="S377" t="str">
            <v>Overcharger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1.5</v>
          </cell>
          <cell r="Z377">
            <v>0</v>
          </cell>
          <cell r="AA377">
            <v>0.5</v>
          </cell>
          <cell r="AB377">
            <v>1.5</v>
          </cell>
          <cell r="AC377">
            <v>0</v>
          </cell>
          <cell r="AD377">
            <v>0.5</v>
          </cell>
          <cell r="AE377">
            <v>0</v>
          </cell>
          <cell r="AF377">
            <v>1.5</v>
          </cell>
          <cell r="AG377">
            <v>0</v>
          </cell>
          <cell r="AH377">
            <v>0.5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</row>
        <row r="378">
          <cell r="M378" t="str">
            <v>CellOverdischarger</v>
          </cell>
          <cell r="N378" t="str">
            <v>Overdischarger</v>
          </cell>
          <cell r="O378">
            <v>6</v>
          </cell>
          <cell r="Q378">
            <v>2</v>
          </cell>
          <cell r="R378" t="str">
            <v>Cell</v>
          </cell>
          <cell r="S378" t="str">
            <v>Overdischarger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1.5</v>
          </cell>
          <cell r="Z378">
            <v>0</v>
          </cell>
          <cell r="AA378">
            <v>0.5</v>
          </cell>
          <cell r="AB378">
            <v>1.5</v>
          </cell>
          <cell r="AC378">
            <v>0</v>
          </cell>
          <cell r="AD378">
            <v>0.5</v>
          </cell>
          <cell r="AE378">
            <v>0</v>
          </cell>
          <cell r="AF378">
            <v>1.5</v>
          </cell>
          <cell r="AG378">
            <v>0</v>
          </cell>
          <cell r="AH378">
            <v>0.5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</row>
        <row r="379">
          <cell r="M379" t="str">
            <v>CellPenetration tester</v>
          </cell>
          <cell r="N379" t="str">
            <v>Penetration tester</v>
          </cell>
          <cell r="O379">
            <v>6</v>
          </cell>
          <cell r="Q379">
            <v>2</v>
          </cell>
          <cell r="R379" t="str">
            <v>Cell</v>
          </cell>
          <cell r="S379" t="str">
            <v>Penetration tester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1.5</v>
          </cell>
          <cell r="Z379">
            <v>0</v>
          </cell>
          <cell r="AA379">
            <v>0.5</v>
          </cell>
          <cell r="AB379">
            <v>1.5</v>
          </cell>
          <cell r="AC379">
            <v>0</v>
          </cell>
          <cell r="AD379">
            <v>0.5</v>
          </cell>
          <cell r="AE379">
            <v>0</v>
          </cell>
          <cell r="AF379">
            <v>1.5</v>
          </cell>
          <cell r="AG379">
            <v>0</v>
          </cell>
          <cell r="AH379">
            <v>0.5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</row>
        <row r="380">
          <cell r="M380" t="str">
            <v>CellThermal tester</v>
          </cell>
          <cell r="N380" t="str">
            <v>Thermal tester</v>
          </cell>
          <cell r="O380">
            <v>6</v>
          </cell>
          <cell r="Q380">
            <v>5</v>
          </cell>
          <cell r="R380" t="str">
            <v>Cell</v>
          </cell>
          <cell r="S380" t="str">
            <v>Thermal tester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1.5</v>
          </cell>
          <cell r="Z380">
            <v>0</v>
          </cell>
          <cell r="AA380">
            <v>0.5</v>
          </cell>
          <cell r="AB380">
            <v>1.5</v>
          </cell>
          <cell r="AC380">
            <v>0</v>
          </cell>
          <cell r="AD380">
            <v>0.5</v>
          </cell>
          <cell r="AE380">
            <v>0</v>
          </cell>
          <cell r="AF380">
            <v>1.5</v>
          </cell>
          <cell r="AG380">
            <v>0</v>
          </cell>
          <cell r="AH380">
            <v>0.5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</row>
        <row r="381">
          <cell r="M381" t="str">
            <v>ModuleChamber</v>
          </cell>
          <cell r="N381" t="str">
            <v>Chamber</v>
          </cell>
          <cell r="O381">
            <v>240</v>
          </cell>
          <cell r="Q381">
            <v>21</v>
          </cell>
          <cell r="R381" t="str">
            <v>Module</v>
          </cell>
          <cell r="S381" t="str">
            <v>Chamber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80</v>
          </cell>
          <cell r="AB381">
            <v>0</v>
          </cell>
          <cell r="AC381">
            <v>0</v>
          </cell>
          <cell r="AD381">
            <v>0</v>
          </cell>
          <cell r="AE381">
            <v>80</v>
          </cell>
          <cell r="AF381">
            <v>0</v>
          </cell>
          <cell r="AG381">
            <v>0</v>
          </cell>
          <cell r="AH381">
            <v>0</v>
          </cell>
          <cell r="AI381">
            <v>80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</row>
        <row r="382">
          <cell r="M382" t="str">
            <v>ModuleNail tester</v>
          </cell>
          <cell r="N382" t="str">
            <v>Nail tester</v>
          </cell>
          <cell r="O382">
            <v>24</v>
          </cell>
          <cell r="Q382">
            <v>1</v>
          </cell>
          <cell r="R382" t="str">
            <v>Module</v>
          </cell>
          <cell r="S382" t="str">
            <v>Nail tester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8</v>
          </cell>
          <cell r="AC382">
            <v>0</v>
          </cell>
          <cell r="AD382">
            <v>0</v>
          </cell>
          <cell r="AE382">
            <v>2</v>
          </cell>
          <cell r="AF382">
            <v>6</v>
          </cell>
          <cell r="AG382">
            <v>0</v>
          </cell>
          <cell r="AH382">
            <v>0</v>
          </cell>
          <cell r="AI382">
            <v>0</v>
          </cell>
          <cell r="AJ382">
            <v>8</v>
          </cell>
          <cell r="AK382">
            <v>0</v>
          </cell>
          <cell r="AL382">
            <v>0</v>
          </cell>
          <cell r="AM382">
            <v>0</v>
          </cell>
        </row>
        <row r="383">
          <cell r="M383" t="str">
            <v>ModuleSC tester</v>
          </cell>
          <cell r="N383" t="str">
            <v>SC tester</v>
          </cell>
          <cell r="O383">
            <v>24</v>
          </cell>
          <cell r="Q383">
            <v>1</v>
          </cell>
          <cell r="R383" t="str">
            <v>Module</v>
          </cell>
          <cell r="S383" t="str">
            <v>SC tester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8</v>
          </cell>
          <cell r="AB383">
            <v>0</v>
          </cell>
          <cell r="AC383">
            <v>0</v>
          </cell>
          <cell r="AD383">
            <v>0</v>
          </cell>
          <cell r="AE383">
            <v>8</v>
          </cell>
          <cell r="AF383">
            <v>0</v>
          </cell>
          <cell r="AG383">
            <v>0</v>
          </cell>
          <cell r="AH383">
            <v>0</v>
          </cell>
          <cell r="AI383">
            <v>8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</row>
        <row r="384">
          <cell r="M384" t="str">
            <v>ModuleVacuum Chamber</v>
          </cell>
          <cell r="N384" t="str">
            <v>Vacuum Chamber</v>
          </cell>
          <cell r="O384">
            <v>24</v>
          </cell>
          <cell r="Q384">
            <v>1</v>
          </cell>
          <cell r="R384" t="str">
            <v>Module</v>
          </cell>
          <cell r="S384" t="str">
            <v>Vacuum Chamber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8</v>
          </cell>
          <cell r="AB384">
            <v>0</v>
          </cell>
          <cell r="AC384">
            <v>0</v>
          </cell>
          <cell r="AD384">
            <v>0</v>
          </cell>
          <cell r="AE384">
            <v>8</v>
          </cell>
          <cell r="AF384">
            <v>0</v>
          </cell>
          <cell r="AG384">
            <v>0</v>
          </cell>
          <cell r="AH384">
            <v>0</v>
          </cell>
          <cell r="AI384">
            <v>8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</row>
        <row r="385">
          <cell r="M385" t="str">
            <v>ModuleVibrator</v>
          </cell>
          <cell r="N385" t="str">
            <v>Vibrator</v>
          </cell>
          <cell r="O385">
            <v>96</v>
          </cell>
          <cell r="Q385">
            <v>1</v>
          </cell>
          <cell r="R385" t="str">
            <v>Module</v>
          </cell>
          <cell r="S385" t="str">
            <v>Vibrator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32</v>
          </cell>
          <cell r="AB385">
            <v>0</v>
          </cell>
          <cell r="AC385">
            <v>0</v>
          </cell>
          <cell r="AD385">
            <v>0</v>
          </cell>
          <cell r="AE385">
            <v>32</v>
          </cell>
          <cell r="AF385">
            <v>0</v>
          </cell>
          <cell r="AG385">
            <v>0</v>
          </cell>
          <cell r="AH385">
            <v>0</v>
          </cell>
          <cell r="AI385">
            <v>32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</row>
        <row r="386">
          <cell r="M386" t="str">
            <v>PackChamber(Outside)</v>
          </cell>
          <cell r="N386" t="str">
            <v>Chamber(Outside)</v>
          </cell>
          <cell r="O386">
            <v>324</v>
          </cell>
          <cell r="Q386">
            <v>0</v>
          </cell>
          <cell r="R386" t="str">
            <v>Pack</v>
          </cell>
          <cell r="S386" t="str">
            <v>Chamber(Outside)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104</v>
          </cell>
          <cell r="AB386">
            <v>4</v>
          </cell>
          <cell r="AC386">
            <v>0</v>
          </cell>
          <cell r="AD386">
            <v>0</v>
          </cell>
          <cell r="AE386">
            <v>108</v>
          </cell>
          <cell r="AF386">
            <v>0</v>
          </cell>
          <cell r="AG386">
            <v>0</v>
          </cell>
          <cell r="AH386">
            <v>0</v>
          </cell>
          <cell r="AI386">
            <v>104</v>
          </cell>
          <cell r="AJ386">
            <v>4</v>
          </cell>
          <cell r="AK386">
            <v>0</v>
          </cell>
          <cell r="AL386">
            <v>0</v>
          </cell>
          <cell r="AM386">
            <v>0</v>
          </cell>
        </row>
        <row r="387">
          <cell r="M387" t="str">
            <v>PackVibrator(Outside)</v>
          </cell>
          <cell r="N387" t="str">
            <v>Vibrator(Outside)</v>
          </cell>
          <cell r="O387">
            <v>36</v>
          </cell>
          <cell r="Q387">
            <v>0</v>
          </cell>
          <cell r="R387" t="str">
            <v>Pack</v>
          </cell>
          <cell r="S387" t="str">
            <v>Vibrator(Outside)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12</v>
          </cell>
          <cell r="AC387">
            <v>0</v>
          </cell>
          <cell r="AD387">
            <v>0</v>
          </cell>
          <cell r="AE387">
            <v>0</v>
          </cell>
          <cell r="AF387">
            <v>12</v>
          </cell>
          <cell r="AG387">
            <v>0</v>
          </cell>
          <cell r="AH387">
            <v>0</v>
          </cell>
          <cell r="AI387">
            <v>0</v>
          </cell>
          <cell r="AJ387">
            <v>12</v>
          </cell>
          <cell r="AK387">
            <v>0</v>
          </cell>
          <cell r="AL387">
            <v>0</v>
          </cell>
          <cell r="AM387">
            <v>0</v>
          </cell>
        </row>
        <row r="388">
          <cell r="M388" t="str">
            <v>PackWater tester(Outside)</v>
          </cell>
          <cell r="N388" t="str">
            <v>Water tester(Outside)</v>
          </cell>
          <cell r="O388">
            <v>30</v>
          </cell>
          <cell r="Q388">
            <v>0</v>
          </cell>
          <cell r="R388" t="str">
            <v>Pack</v>
          </cell>
          <cell r="S388" t="str">
            <v>Water tester(Outside)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10</v>
          </cell>
          <cell r="AC388">
            <v>0</v>
          </cell>
          <cell r="AD388">
            <v>0</v>
          </cell>
          <cell r="AE388">
            <v>6</v>
          </cell>
          <cell r="AF388">
            <v>4</v>
          </cell>
          <cell r="AG388">
            <v>0</v>
          </cell>
          <cell r="AH388">
            <v>0</v>
          </cell>
          <cell r="AI388">
            <v>0</v>
          </cell>
          <cell r="AJ388">
            <v>10</v>
          </cell>
          <cell r="AK388">
            <v>0</v>
          </cell>
          <cell r="AL388">
            <v>0</v>
          </cell>
          <cell r="AM388">
            <v>0</v>
          </cell>
        </row>
        <row r="389">
          <cell r="M389" t="str">
            <v>PackDrop tester</v>
          </cell>
          <cell r="N389" t="str">
            <v>Drop tester</v>
          </cell>
          <cell r="O389">
            <v>4.5</v>
          </cell>
          <cell r="Q389">
            <v>0</v>
          </cell>
          <cell r="R389" t="str">
            <v>Pack</v>
          </cell>
          <cell r="S389" t="str">
            <v>Drop tester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1.5</v>
          </cell>
          <cell r="AB389">
            <v>0</v>
          </cell>
          <cell r="AC389">
            <v>0</v>
          </cell>
          <cell r="AD389">
            <v>0</v>
          </cell>
          <cell r="AE389">
            <v>1.5</v>
          </cell>
          <cell r="AF389">
            <v>0</v>
          </cell>
          <cell r="AG389">
            <v>0</v>
          </cell>
          <cell r="AH389">
            <v>0</v>
          </cell>
          <cell r="AI389">
            <v>1.5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</row>
        <row r="390">
          <cell r="M390" t="str">
            <v>PackWater tester(Outside)</v>
          </cell>
          <cell r="N390" t="str">
            <v>Water tester(Outside)</v>
          </cell>
          <cell r="O390">
            <v>30</v>
          </cell>
          <cell r="Q390">
            <v>0</v>
          </cell>
          <cell r="R390" t="str">
            <v>Pack</v>
          </cell>
          <cell r="S390" t="str">
            <v>Water tester(Outside)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10</v>
          </cell>
          <cell r="AC390">
            <v>0</v>
          </cell>
          <cell r="AD390">
            <v>0</v>
          </cell>
          <cell r="AE390">
            <v>6</v>
          </cell>
          <cell r="AF390">
            <v>4</v>
          </cell>
          <cell r="AG390">
            <v>0</v>
          </cell>
          <cell r="AH390">
            <v>0</v>
          </cell>
          <cell r="AI390">
            <v>0</v>
          </cell>
          <cell r="AJ390">
            <v>10</v>
          </cell>
          <cell r="AK390">
            <v>0</v>
          </cell>
          <cell r="AL390">
            <v>0</v>
          </cell>
          <cell r="AM390">
            <v>0</v>
          </cell>
        </row>
        <row r="391">
          <cell r="M391" t="str">
            <v>PackAnalyzer</v>
          </cell>
          <cell r="N391" t="str">
            <v>Analyzer</v>
          </cell>
          <cell r="O391">
            <v>120</v>
          </cell>
          <cell r="Q391">
            <v>4</v>
          </cell>
          <cell r="R391" t="str">
            <v>Pack</v>
          </cell>
          <cell r="S391" t="str">
            <v>Analyzer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24</v>
          </cell>
          <cell r="AB391">
            <v>16</v>
          </cell>
          <cell r="AC391">
            <v>0</v>
          </cell>
          <cell r="AD391">
            <v>0</v>
          </cell>
          <cell r="AE391">
            <v>24</v>
          </cell>
          <cell r="AF391">
            <v>16</v>
          </cell>
          <cell r="AG391">
            <v>0</v>
          </cell>
          <cell r="AH391">
            <v>0</v>
          </cell>
          <cell r="AI391">
            <v>24</v>
          </cell>
          <cell r="AJ391">
            <v>16</v>
          </cell>
          <cell r="AK391">
            <v>0</v>
          </cell>
          <cell r="AL391">
            <v>0</v>
          </cell>
          <cell r="AM391">
            <v>0</v>
          </cell>
        </row>
        <row r="392">
          <cell r="M392" t="str">
            <v>PackChamber</v>
          </cell>
          <cell r="N392" t="str">
            <v>Chamber</v>
          </cell>
          <cell r="O392">
            <v>5811</v>
          </cell>
          <cell r="Q392">
            <v>21</v>
          </cell>
          <cell r="R392" t="str">
            <v>Pack</v>
          </cell>
          <cell r="S392" t="str">
            <v>Chamber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823</v>
          </cell>
          <cell r="AB392">
            <v>994</v>
          </cell>
          <cell r="AC392">
            <v>240</v>
          </cell>
          <cell r="AD392">
            <v>60</v>
          </cell>
          <cell r="AE392">
            <v>350</v>
          </cell>
          <cell r="AF392">
            <v>765</v>
          </cell>
          <cell r="AG392">
            <v>522</v>
          </cell>
          <cell r="AH392">
            <v>0</v>
          </cell>
          <cell r="AI392">
            <v>823</v>
          </cell>
          <cell r="AJ392">
            <v>994</v>
          </cell>
          <cell r="AK392">
            <v>240</v>
          </cell>
          <cell r="AL392">
            <v>0</v>
          </cell>
          <cell r="AM392">
            <v>0</v>
          </cell>
        </row>
        <row r="393">
          <cell r="M393" t="str">
            <v>PackCooling System</v>
          </cell>
          <cell r="N393" t="str">
            <v>Cooling System</v>
          </cell>
          <cell r="O393">
            <v>3960</v>
          </cell>
          <cell r="Q393">
            <v>6</v>
          </cell>
          <cell r="R393" t="str">
            <v>Pack</v>
          </cell>
          <cell r="S393" t="str">
            <v>Cooling System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480</v>
          </cell>
          <cell r="AB393">
            <v>720</v>
          </cell>
          <cell r="AC393">
            <v>240</v>
          </cell>
          <cell r="AD393">
            <v>0</v>
          </cell>
          <cell r="AE393">
            <v>18</v>
          </cell>
          <cell r="AF393">
            <v>540</v>
          </cell>
          <cell r="AG393">
            <v>522</v>
          </cell>
          <cell r="AH393">
            <v>0</v>
          </cell>
          <cell r="AI393">
            <v>480</v>
          </cell>
          <cell r="AJ393">
            <v>720</v>
          </cell>
          <cell r="AK393">
            <v>240</v>
          </cell>
          <cell r="AL393">
            <v>0</v>
          </cell>
          <cell r="AM393">
            <v>0</v>
          </cell>
        </row>
        <row r="394">
          <cell r="M394" t="str">
            <v>PackCycler</v>
          </cell>
          <cell r="N394" t="str">
            <v>Cycler</v>
          </cell>
          <cell r="O394">
            <v>5346</v>
          </cell>
          <cell r="Q394">
            <v>12</v>
          </cell>
          <cell r="R394" t="str">
            <v>Pack</v>
          </cell>
          <cell r="S394" t="str">
            <v>Cycler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728</v>
          </cell>
          <cell r="AB394">
            <v>934</v>
          </cell>
          <cell r="AC394">
            <v>240</v>
          </cell>
          <cell r="AD394">
            <v>0</v>
          </cell>
          <cell r="AE394">
            <v>354</v>
          </cell>
          <cell r="AF394">
            <v>666</v>
          </cell>
          <cell r="AG394">
            <v>522</v>
          </cell>
          <cell r="AH394">
            <v>0</v>
          </cell>
          <cell r="AI394">
            <v>728</v>
          </cell>
          <cell r="AJ394">
            <v>934</v>
          </cell>
          <cell r="AK394">
            <v>240</v>
          </cell>
          <cell r="AL394">
            <v>0</v>
          </cell>
          <cell r="AM394">
            <v>0</v>
          </cell>
        </row>
        <row r="395">
          <cell r="M395" t="str">
            <v>PackHigh Tem. Chamber</v>
          </cell>
          <cell r="N395" t="str">
            <v>High Tem. Chamber</v>
          </cell>
          <cell r="O395">
            <v>18</v>
          </cell>
          <cell r="Q395">
            <v>1</v>
          </cell>
          <cell r="R395" t="str">
            <v>Pack</v>
          </cell>
          <cell r="S395" t="str">
            <v>High Tem. Chamber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6</v>
          </cell>
          <cell r="AB395">
            <v>0</v>
          </cell>
          <cell r="AC395">
            <v>0</v>
          </cell>
          <cell r="AD395">
            <v>0</v>
          </cell>
          <cell r="AE395">
            <v>6</v>
          </cell>
          <cell r="AF395">
            <v>0</v>
          </cell>
          <cell r="AG395">
            <v>0</v>
          </cell>
          <cell r="AH395">
            <v>0</v>
          </cell>
          <cell r="AI395">
            <v>6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</row>
        <row r="396">
          <cell r="M396" t="str">
            <v>PackHumidity chamber</v>
          </cell>
          <cell r="N396" t="str">
            <v>Humidity chamber</v>
          </cell>
          <cell r="O396">
            <v>132</v>
          </cell>
          <cell r="Q396">
            <v>2</v>
          </cell>
          <cell r="R396" t="str">
            <v>Pack</v>
          </cell>
          <cell r="S396" t="str">
            <v>Humidity chamber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44</v>
          </cell>
          <cell r="AC396">
            <v>0</v>
          </cell>
          <cell r="AD396">
            <v>0</v>
          </cell>
          <cell r="AE396">
            <v>44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44</v>
          </cell>
          <cell r="AK396">
            <v>0</v>
          </cell>
          <cell r="AL396">
            <v>0</v>
          </cell>
          <cell r="AM396">
            <v>0</v>
          </cell>
        </row>
        <row r="397">
          <cell r="M397" t="str">
            <v>PackOvercharger</v>
          </cell>
          <cell r="N397" t="str">
            <v>Overcharger</v>
          </cell>
          <cell r="O397">
            <v>24</v>
          </cell>
          <cell r="Q397">
            <v>1</v>
          </cell>
          <cell r="R397" t="str">
            <v>Pack</v>
          </cell>
          <cell r="S397" t="str">
            <v>Overcharger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8</v>
          </cell>
          <cell r="AB397">
            <v>0</v>
          </cell>
          <cell r="AC397">
            <v>0</v>
          </cell>
          <cell r="AD397">
            <v>0</v>
          </cell>
          <cell r="AE397">
            <v>8</v>
          </cell>
          <cell r="AF397">
            <v>0</v>
          </cell>
          <cell r="AG397">
            <v>0</v>
          </cell>
          <cell r="AH397">
            <v>0</v>
          </cell>
          <cell r="AI397">
            <v>8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</row>
        <row r="398">
          <cell r="M398" t="str">
            <v>PackOverdischarger</v>
          </cell>
          <cell r="N398" t="str">
            <v>Overdischarger</v>
          </cell>
          <cell r="O398">
            <v>18</v>
          </cell>
          <cell r="Q398">
            <v>1</v>
          </cell>
          <cell r="R398" t="str">
            <v>Pack</v>
          </cell>
          <cell r="S398" t="str">
            <v>Overdischarger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6</v>
          </cell>
          <cell r="AB398">
            <v>0</v>
          </cell>
          <cell r="AC398">
            <v>0</v>
          </cell>
          <cell r="AD398">
            <v>0</v>
          </cell>
          <cell r="AE398">
            <v>6</v>
          </cell>
          <cell r="AF398">
            <v>0</v>
          </cell>
          <cell r="AG398">
            <v>0</v>
          </cell>
          <cell r="AH398">
            <v>0</v>
          </cell>
          <cell r="AI398">
            <v>6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</row>
        <row r="399">
          <cell r="M399" t="str">
            <v>PackSalt spray chamber</v>
          </cell>
          <cell r="N399" t="str">
            <v>Salt spray chamber</v>
          </cell>
          <cell r="O399">
            <v>12</v>
          </cell>
          <cell r="Q399">
            <v>1</v>
          </cell>
          <cell r="R399" t="str">
            <v>Pack</v>
          </cell>
          <cell r="S399" t="str">
            <v>Salt spray chamber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4</v>
          </cell>
          <cell r="AC399">
            <v>0</v>
          </cell>
          <cell r="AD399">
            <v>0</v>
          </cell>
          <cell r="AE399">
            <v>4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4</v>
          </cell>
          <cell r="AK399">
            <v>0</v>
          </cell>
          <cell r="AL399">
            <v>0</v>
          </cell>
          <cell r="AM399">
            <v>0</v>
          </cell>
        </row>
        <row r="400">
          <cell r="M400" t="str">
            <v>PackSC tester</v>
          </cell>
          <cell r="N400" t="str">
            <v>SC tester</v>
          </cell>
          <cell r="O400">
            <v>36</v>
          </cell>
          <cell r="Q400">
            <v>1</v>
          </cell>
          <cell r="R400" t="str">
            <v>Pack</v>
          </cell>
          <cell r="S400" t="str">
            <v>SC tester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12</v>
          </cell>
          <cell r="AB400">
            <v>0</v>
          </cell>
          <cell r="AC400">
            <v>0</v>
          </cell>
          <cell r="AD400">
            <v>0</v>
          </cell>
          <cell r="AE400">
            <v>12</v>
          </cell>
          <cell r="AF400">
            <v>0</v>
          </cell>
          <cell r="AG400">
            <v>0</v>
          </cell>
          <cell r="AH400">
            <v>0</v>
          </cell>
          <cell r="AI400">
            <v>12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</row>
        <row r="401">
          <cell r="M401" t="str">
            <v>PackVibrator</v>
          </cell>
          <cell r="N401" t="str">
            <v>Vibrator</v>
          </cell>
          <cell r="O401">
            <v>12</v>
          </cell>
          <cell r="Q401">
            <v>1</v>
          </cell>
          <cell r="R401" t="str">
            <v>Pack</v>
          </cell>
          <cell r="S401" t="str">
            <v>Vibrator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4</v>
          </cell>
          <cell r="AC401">
            <v>0</v>
          </cell>
          <cell r="AD401">
            <v>0</v>
          </cell>
          <cell r="AE401">
            <v>0</v>
          </cell>
          <cell r="AF401">
            <v>4</v>
          </cell>
          <cell r="AG401">
            <v>0</v>
          </cell>
          <cell r="AH401">
            <v>0</v>
          </cell>
          <cell r="AI401">
            <v>0</v>
          </cell>
          <cell r="AJ401">
            <v>4</v>
          </cell>
          <cell r="AK401">
            <v>0</v>
          </cell>
          <cell r="AL401">
            <v>0</v>
          </cell>
          <cell r="AM401">
            <v>0</v>
          </cell>
        </row>
        <row r="402"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</row>
        <row r="403"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</row>
        <row r="404"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</row>
        <row r="405"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</row>
        <row r="406"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 Instructions"/>
      <sheetName val="2. Definitions"/>
      <sheetName val="2a. 1804 "/>
      <sheetName val="e-1810_A"/>
      <sheetName val="e-1810_B"/>
    </sheetNames>
    <sheetDataSet>
      <sheetData sheetId="0"/>
      <sheetData sheetId="1">
        <row r="4">
          <cell r="H4" t="str">
            <v>Capability - Can not meet SOR Requirements</v>
          </cell>
        </row>
        <row r="7">
          <cell r="E7" t="str">
            <v>AED</v>
          </cell>
        </row>
        <row r="8">
          <cell r="E8" t="str">
            <v>ARS</v>
          </cell>
        </row>
        <row r="9">
          <cell r="E9" t="str">
            <v>AUD</v>
          </cell>
        </row>
        <row r="10">
          <cell r="E10" t="str">
            <v>BGN</v>
          </cell>
        </row>
        <row r="11">
          <cell r="E11" t="str">
            <v>BRL</v>
          </cell>
        </row>
        <row r="12">
          <cell r="E12" t="str">
            <v>BWP</v>
          </cell>
        </row>
        <row r="13">
          <cell r="E13" t="str">
            <v>CAD</v>
          </cell>
        </row>
        <row r="14">
          <cell r="E14" t="str">
            <v>CHF</v>
          </cell>
        </row>
        <row r="15">
          <cell r="E15" t="str">
            <v>CLP</v>
          </cell>
        </row>
        <row r="16">
          <cell r="E16" t="str">
            <v>CNY</v>
          </cell>
        </row>
        <row r="17">
          <cell r="E17" t="str">
            <v>COP</v>
          </cell>
        </row>
        <row r="18">
          <cell r="E18" t="str">
            <v>CZK</v>
          </cell>
        </row>
        <row r="19">
          <cell r="E19" t="str">
            <v>DKK</v>
          </cell>
        </row>
        <row r="20">
          <cell r="E20" t="str">
            <v>EEK</v>
          </cell>
        </row>
        <row r="21">
          <cell r="E21" t="str">
            <v>EGP</v>
          </cell>
        </row>
        <row r="22">
          <cell r="E22" t="str">
            <v>EUR</v>
          </cell>
        </row>
        <row r="23">
          <cell r="E23" t="str">
            <v>GBP</v>
          </cell>
        </row>
        <row r="24">
          <cell r="E24" t="str">
            <v>HKD</v>
          </cell>
        </row>
        <row r="25">
          <cell r="E25" t="str">
            <v>HRK</v>
          </cell>
        </row>
        <row r="26">
          <cell r="E26" t="str">
            <v>HUF</v>
          </cell>
        </row>
        <row r="27">
          <cell r="E27" t="str">
            <v>IDR</v>
          </cell>
        </row>
        <row r="28">
          <cell r="E28" t="str">
            <v>ILS</v>
          </cell>
        </row>
        <row r="29">
          <cell r="E29" t="str">
            <v>INR</v>
          </cell>
        </row>
        <row r="30">
          <cell r="E30" t="str">
            <v>IRR</v>
          </cell>
        </row>
        <row r="31">
          <cell r="E31" t="str">
            <v>JPY</v>
          </cell>
        </row>
        <row r="32">
          <cell r="E32" t="str">
            <v>KES</v>
          </cell>
        </row>
        <row r="33">
          <cell r="E33" t="str">
            <v>KRW</v>
          </cell>
        </row>
        <row r="34">
          <cell r="E34" t="str">
            <v>KWD</v>
          </cell>
        </row>
        <row r="35">
          <cell r="E35" t="str">
            <v>LVL</v>
          </cell>
        </row>
        <row r="36">
          <cell r="E36" t="str">
            <v>MAD</v>
          </cell>
        </row>
        <row r="37">
          <cell r="E37" t="str">
            <v>MTL</v>
          </cell>
        </row>
        <row r="38">
          <cell r="E38" t="str">
            <v>MXN</v>
          </cell>
        </row>
        <row r="39">
          <cell r="E39" t="str">
            <v>MYR</v>
          </cell>
        </row>
        <row r="40">
          <cell r="E40" t="str">
            <v>NGN</v>
          </cell>
        </row>
        <row r="41">
          <cell r="E41" t="str">
            <v>NOK</v>
          </cell>
        </row>
        <row r="42">
          <cell r="E42" t="str">
            <v>NZD</v>
          </cell>
        </row>
        <row r="43">
          <cell r="E43" t="str">
            <v>PEN</v>
          </cell>
        </row>
        <row r="44">
          <cell r="E44" t="str">
            <v>PHP</v>
          </cell>
        </row>
        <row r="45">
          <cell r="E45" t="str">
            <v>PLN</v>
          </cell>
        </row>
        <row r="46">
          <cell r="E46" t="str">
            <v>ROL</v>
          </cell>
        </row>
        <row r="47">
          <cell r="E47" t="str">
            <v>RUB</v>
          </cell>
        </row>
        <row r="48">
          <cell r="E48" t="str">
            <v>SAR</v>
          </cell>
        </row>
        <row r="49">
          <cell r="E49" t="str">
            <v>SEK</v>
          </cell>
        </row>
        <row r="50">
          <cell r="E50" t="str">
            <v>SGD</v>
          </cell>
        </row>
        <row r="51">
          <cell r="E51" t="str">
            <v>SIT</v>
          </cell>
        </row>
        <row r="52">
          <cell r="E52" t="str">
            <v>SKK</v>
          </cell>
        </row>
        <row r="53">
          <cell r="E53" t="str">
            <v>THB</v>
          </cell>
        </row>
        <row r="54">
          <cell r="E54" t="str">
            <v>TND</v>
          </cell>
        </row>
        <row r="55">
          <cell r="E55" t="str">
            <v>TRL</v>
          </cell>
        </row>
        <row r="56">
          <cell r="E56" t="str">
            <v>TWD</v>
          </cell>
        </row>
        <row r="57">
          <cell r="E57" t="str">
            <v>UAH</v>
          </cell>
        </row>
        <row r="58">
          <cell r="E58" t="str">
            <v>USD</v>
          </cell>
        </row>
        <row r="59">
          <cell r="E59" t="str">
            <v>UYP</v>
          </cell>
        </row>
        <row r="60">
          <cell r="E60" t="str">
            <v>VEB</v>
          </cell>
        </row>
        <row r="61">
          <cell r="E61" t="str">
            <v>VND</v>
          </cell>
        </row>
        <row r="62">
          <cell r="E62" t="str">
            <v>ZAR</v>
          </cell>
        </row>
      </sheetData>
      <sheetData sheetId="2"/>
      <sheetData sheetId="3"/>
      <sheetData sheetId="4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p2-1"/>
      <sheetName val="626TD"/>
      <sheetName val="주행"/>
      <sheetName val="FMEAPRO5"/>
      <sheetName val="1ဲ.ALT"/>
      <sheetName val="1ဳ.O.S"/>
      <sheetName val="15.၄AMPER"/>
      <sheetName val="협조전"/>
      <sheetName val="96"/>
      <sheetName val="OPT손익 내수"/>
      <sheetName val="OPT손익 수출"/>
      <sheetName val="BACK DATA 08.7.1~"/>
      <sheetName val="E.W"/>
      <sheetName val="P.W"/>
      <sheetName val="가공비data"/>
      <sheetName val="S.W"/>
      <sheetName val="KMCWD"/>
      <sheetName val="#REF"/>
      <sheetName val=""/>
      <sheetName val="출력값"/>
      <sheetName val="二.POSITION.XLS"/>
      <sheetName val="GB-IC Villingen GG"/>
      <sheetName val="Sheet4"/>
      <sheetName val="불량현황"/>
      <sheetName val="BACK DATA"/>
      <sheetName val="10월작업불량"/>
      <sheetName val="정리"/>
      <sheetName val="기초자료"/>
      <sheetName val="MH_생산"/>
      <sheetName val="PRDW30"/>
      <sheetName val="VT원단위"/>
      <sheetName val="반송불량율"/>
      <sheetName val="시설업체주소록"/>
      <sheetName val="KD율"/>
      <sheetName val="GRACE"/>
      <sheetName val="64164"/>
      <sheetName val="기초"/>
      <sheetName val="외주현황.wq1"/>
      <sheetName val="PP%계산"/>
      <sheetName val="engline"/>
      <sheetName val="동아합의"/>
      <sheetName val="MBNBSMTR"/>
      <sheetName val="WEIGHT"/>
      <sheetName val="B053 (990701)공정실적PP%계산"/>
      <sheetName val="재료(확정,11월19일)"/>
      <sheetName val="손익"/>
      <sheetName val="일자별"/>
      <sheetName val="●일일실적"/>
      <sheetName val="자산LIST"/>
      <sheetName val="Sheet1"/>
      <sheetName val="항목(1)"/>
      <sheetName val="12"/>
      <sheetName val="직원신상"/>
      <sheetName val="기초DATA"/>
      <sheetName val="1.변경범위"/>
      <sheetName val="건축공사"/>
      <sheetName val="점유면적"/>
      <sheetName val="Pc1%계산"/>
      <sheetName val="BM_NEW2"/>
      <sheetName val="2.대외공문"/>
      <sheetName val="상용"/>
      <sheetName val="BL제조표준"/>
      <sheetName val="Tbom-tot"/>
      <sheetName val="CASE ASM"/>
      <sheetName val="TEMP TORQUE"/>
      <sheetName val="1"/>
      <sheetName val="진행 DATA (2)"/>
      <sheetName val="T진도"/>
      <sheetName val="현금경비중역"/>
      <sheetName val="5.세운W-A"/>
      <sheetName val="HOUSING"/>
      <sheetName val="126.255"/>
      <sheetName val="카메라"/>
      <sheetName val="생산일보(전체)"/>
      <sheetName val="A-100전제"/>
      <sheetName val="SUB 2월 재검사추이도"/>
      <sheetName val="차수"/>
      <sheetName val="PC%계산"/>
      <sheetName val="TOTAL"/>
      <sheetName val="CIELO발주"/>
      <sheetName val="세부"/>
      <sheetName val="법인+비법인"/>
      <sheetName val="LANOS"/>
      <sheetName val="LEGANZA"/>
      <sheetName val="NUBIRA"/>
      <sheetName val="팀별 합계"/>
      <sheetName val="95계획"/>
      <sheetName val="RHN"/>
      <sheetName val="RP변환코드"/>
      <sheetName val="3.일반사상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0000"/>
      <sheetName val="14.1부"/>
      <sheetName val="공정능력외경"/>
      <sheetName val="TCA"/>
      <sheetName val="JT3.0견적-구1"/>
      <sheetName val="운임.환차손-Y"/>
      <sheetName val="CD-실적"/>
      <sheetName val="12-30"/>
      <sheetName val="RESN_SUM"/>
      <sheetName val="Actions"/>
      <sheetName val="HCCE01"/>
      <sheetName val="c.db"/>
      <sheetName val="Specification"/>
      <sheetName val="내수1.8GL"/>
      <sheetName val="Takt"/>
      <sheetName val="상용_mp"/>
      <sheetName val="1ဲ_ALT"/>
      <sheetName val="1ဳ_O_S"/>
      <sheetName val="15_၄AMPER"/>
      <sheetName val="二_POSITION_XLS"/>
      <sheetName val="OPT손익_내수"/>
      <sheetName val="OPT손익_수출"/>
      <sheetName val="BACK_DATA_08_7_1~"/>
      <sheetName val="E_W"/>
      <sheetName val="P_W"/>
      <sheetName val="S_W"/>
      <sheetName val="BACK_DATA"/>
      <sheetName val="GB-IC_Villingen_GG"/>
      <sheetName val="외주현황_wq1"/>
      <sheetName val="B053_(990701)공정실적PP%계산"/>
      <sheetName val="1_변경범위"/>
      <sheetName val="2_대외공문"/>
      <sheetName val="TEMP_TORQUE"/>
      <sheetName val="진행_DATA_(2)"/>
      <sheetName val="5_세운W-A"/>
      <sheetName val="운임_환차손-Y"/>
      <sheetName val="존4"/>
      <sheetName val="A-A"/>
      <sheetName val="Claim이력_내수내자"/>
      <sheetName val="설비능력및 종합공정능력산출시 사용"/>
      <sheetName val="M1master"/>
      <sheetName val="검기갑지"/>
      <sheetName val="정산내역"/>
      <sheetName val="수리결과"/>
      <sheetName val="96갑지"/>
      <sheetName val="Sheet2"/>
      <sheetName val="code"/>
      <sheetName val="C100보고서"/>
      <sheetName val="LX3.0 RR"/>
      <sheetName val="경비공통"/>
      <sheetName val="(BS,CF)-BACK"/>
      <sheetName val="예산코드"/>
      <sheetName val="ML"/>
      <sheetName val="양식"/>
      <sheetName val="유효성"/>
      <sheetName val="GK_XDBASE"/>
      <sheetName val="LAMBDA 자작"/>
      <sheetName val="SPEC별"/>
      <sheetName val="일본출1"/>
      <sheetName val="생산1-1"/>
      <sheetName val="삼공기계"/>
      <sheetName val="소상 &quot;1&quot;"/>
      <sheetName val="금형품"/>
      <sheetName val="수입"/>
      <sheetName val="CSTHA616"/>
      <sheetName val="5.WIRE적용LIST"/>
      <sheetName val="Book1"/>
      <sheetName val="16~31"/>
      <sheetName val="report_20"/>
      <sheetName val="camera_30"/>
      <sheetName val="월생산"/>
      <sheetName val="매출종합.`09"/>
      <sheetName val="부문손익"/>
      <sheetName val="계산정보"/>
      <sheetName val="AN43"/>
      <sheetName val="화환비상"/>
      <sheetName val="구동"/>
      <sheetName val="생계99ST"/>
      <sheetName val="MOTO"/>
      <sheetName val="지부전체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1ဲ_ALT1"/>
      <sheetName val="1ဳ_O_S1"/>
      <sheetName val="15_၄AMPER1"/>
      <sheetName val="二_POSITION_XLS1"/>
      <sheetName val="GB-IC_Villingen_GG1"/>
      <sheetName val="OPT손익_내수1"/>
      <sheetName val="OPT손익_수출1"/>
      <sheetName val="BACK_DATA_08_7_1~1"/>
      <sheetName val="E_W1"/>
      <sheetName val="P_W1"/>
      <sheetName val="S_W1"/>
      <sheetName val="BACK_DATA1"/>
      <sheetName val="외주현황_wq11"/>
      <sheetName val="126_255"/>
      <sheetName val="SUB_2월_재검사추이도"/>
      <sheetName val="CASE_ASM"/>
      <sheetName val="14_1부"/>
      <sheetName val="설비능력및_종합공정능력산출시_사용"/>
      <sheetName val="LX3_0_RR"/>
      <sheetName val="3_일반사상"/>
      <sheetName val="ALPROFILE 발주실적"/>
      <sheetName val="교육계획"/>
      <sheetName val="ppcarpet"/>
      <sheetName val="매출계획"/>
      <sheetName val="F4-F7"/>
      <sheetName val="현재"/>
      <sheetName val="Tiburon"/>
      <sheetName val="선반OPT"/>
      <sheetName val="RD제품개발투자비(매가)"/>
      <sheetName val="CPK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Nego PV"/>
      <sheetName val="결함코드"/>
      <sheetName val="부품코드"/>
      <sheetName val="불량현상별END"/>
      <sheetName val="가공비(2)"/>
      <sheetName val="Evaluation objects"/>
      <sheetName val="Sheet3"/>
      <sheetName val="1-C,D"/>
      <sheetName val="재료율"/>
      <sheetName val="월별손익"/>
      <sheetName val="Macro2"/>
      <sheetName val="등속"/>
      <sheetName val="변속"/>
      <sheetName val="액슬"/>
      <sheetName val="프레임"/>
      <sheetName val="뒤차축소"/>
      <sheetName val="050218"/>
      <sheetName val="시산표"/>
      <sheetName val="9-1차이내역"/>
      <sheetName val="구매실(원본)"/>
      <sheetName val="집연95"/>
      <sheetName val="예산계획"/>
      <sheetName val="가격표"/>
      <sheetName val="환율"/>
      <sheetName val="5월"/>
      <sheetName val="KMO"/>
      <sheetName val="품의서"/>
      <sheetName val="미국"/>
      <sheetName val="본문"/>
      <sheetName val="투자-국내2"/>
      <sheetName val="악성"/>
      <sheetName val="N46"/>
      <sheetName val="list"/>
      <sheetName val="PRESS DATA"/>
      <sheetName val="Lookups"/>
      <sheetName val="개발 TOOL 집계표"/>
      <sheetName val="경상 개발비"/>
      <sheetName val="MACRO1.XLM"/>
      <sheetName val="생산"/>
      <sheetName val="진도현황"/>
      <sheetName val="CLM-MP"/>
      <sheetName val="DATA"/>
      <sheetName val="요약"/>
      <sheetName val="기안"/>
      <sheetName val="예산실적전체당월"/>
      <sheetName val="PPK(공정능력조사표)"/>
      <sheetName val="CSP원자재"/>
      <sheetName val="국내품"/>
      <sheetName val="수입부품비"/>
      <sheetName val="불출요청"/>
      <sheetName val="R&amp;D"/>
      <sheetName val="정미시간"/>
      <sheetName val="S13_관리계획서(체크시트)"/>
      <sheetName val="그패프"/>
      <sheetName val="GK차체EO-CUT전"/>
      <sheetName val="전장"/>
      <sheetName val="X-3 ENG"/>
      <sheetName val="공평7"/>
      <sheetName val="검토사항"/>
      <sheetName val="Grafikdaten"/>
      <sheetName val="금형비"/>
      <sheetName val="COND"/>
      <sheetName val="득점현황"/>
      <sheetName val="재질단가"/>
      <sheetName val="조정명세서"/>
      <sheetName val="목록"/>
      <sheetName val="980710"/>
      <sheetName val="Data1"/>
      <sheetName val="조립지적"/>
      <sheetName val="DWPM"/>
      <sheetName val="매각단가"/>
      <sheetName val="6월수불"/>
      <sheetName val="내경"/>
      <sheetName val="FACTOR"/>
      <sheetName val="02년 SUC"/>
      <sheetName val="Bosch ADVP&amp;R"/>
      <sheetName val="효율계획(당월)"/>
      <sheetName val="전체실적"/>
      <sheetName val="SFM-TTL"/>
      <sheetName val="INDIA-ML"/>
      <sheetName val="대차대조표"/>
      <sheetName val="PAKAGE4362"/>
      <sheetName val="집계"/>
      <sheetName val="업무분장"/>
      <sheetName val="주소(한문)"/>
      <sheetName val="Cost Reduction"/>
      <sheetName val="Purchasing Data"/>
      <sheetName val="활물질"/>
      <sheetName val="Separator"/>
      <sheetName val="Value Analysis - Sheet 1"/>
      <sheetName val="4월채무증감"/>
      <sheetName val="PP%계산-1"/>
      <sheetName val="GLOBAL PT NEW FORMAT OCT 2002"/>
      <sheetName val="RR저항Cp"/>
      <sheetName val="Dashboard"/>
      <sheetName val="작동logic"/>
      <sheetName val="RC"/>
      <sheetName val="ERP도입후 시정현황"/>
      <sheetName val="을"/>
      <sheetName val="초등학교내역서"/>
      <sheetName val="근태현황"/>
      <sheetName val="1_변경범위1"/>
      <sheetName val="2_대외공문1"/>
      <sheetName val="B053_(990701)공정실적PP%계산1"/>
      <sheetName val="TEMP_TORQUE1"/>
      <sheetName val="진행_DATA_(2)1"/>
      <sheetName val="5_세운W-A1"/>
      <sheetName val="운임_환차손-Y1"/>
      <sheetName val="c_db"/>
      <sheetName val="JT3_0견적-구1"/>
      <sheetName val="내수1_8GL"/>
      <sheetName val="LAMBDA_자작"/>
      <sheetName val="소상_&quot;1&quot;"/>
      <sheetName val="Nego_PV"/>
      <sheetName val="매출종합_`09"/>
      <sheetName val="검사기준서_을_치수"/>
      <sheetName val="검사기준서_갑"/>
      <sheetName val="검사기준서_을"/>
      <sheetName val="검사협정_갑"/>
      <sheetName val="검사성적서_갑"/>
      <sheetName val="검사성적서_을"/>
      <sheetName val="검사성적서_병"/>
      <sheetName val="팀별_합계"/>
      <sheetName val="Evaluation_objects"/>
      <sheetName val="5_WIRE적용LIST"/>
      <sheetName val="TUBE시험성적서"/>
      <sheetName val="Macro1"/>
      <sheetName val="Table"/>
      <sheetName val="수h"/>
      <sheetName val="외관검사"/>
      <sheetName val="Config"/>
      <sheetName val="부품LIST"/>
      <sheetName val="본부별팀별9911"/>
      <sheetName val="DAT(목표)"/>
      <sheetName val="LEASE4"/>
      <sheetName val="차체부품 INS REPORT(갑)"/>
      <sheetName val="major"/>
      <sheetName val="SM-NEW"/>
      <sheetName val="전부인쇄"/>
      <sheetName val="day"/>
      <sheetName val="FUEL FILLER"/>
      <sheetName val="CALENDAR"/>
      <sheetName val="초도발주서"/>
      <sheetName val="2"/>
      <sheetName val="명단"/>
      <sheetName val="순위"/>
      <sheetName val=" 납촉자"/>
      <sheetName val="업체명"/>
      <sheetName val="3-2.귀책부서별 DT현황"/>
      <sheetName val="대외공문"/>
      <sheetName val="통합data"/>
      <sheetName val="환율기준"/>
      <sheetName val="영업"/>
      <sheetName val="INPUT"/>
      <sheetName val="차체부품_INS_REPORT(갑)"/>
      <sheetName val="FUEL_FILLER"/>
      <sheetName val="_납촉자"/>
      <sheetName val="RHD"/>
      <sheetName val="BUS제원1"/>
      <sheetName val="DOOR"/>
      <sheetName val="CVT산정"/>
      <sheetName val="전체현황"/>
      <sheetName val="프로젝트"/>
      <sheetName val="5-1차수정"/>
      <sheetName val="1.2내수"/>
      <sheetName val="확정실적"/>
      <sheetName val="설비"/>
      <sheetName val="단중표"/>
      <sheetName val="원본"/>
      <sheetName val="82150-39000"/>
      <sheetName val="검구사양서"/>
      <sheetName val="계산DATA입력"/>
      <sheetName val="Open"/>
      <sheetName val="result0927"/>
      <sheetName val="대우자동차용역비"/>
      <sheetName val="종합"/>
      <sheetName val="실적"/>
      <sheetName val="대일산업"/>
      <sheetName val="PPK"/>
      <sheetName val="추이도"/>
      <sheetName val="제품목록"/>
      <sheetName val="97"/>
      <sheetName val="참조영역"/>
      <sheetName val="(평균)"/>
      <sheetName val="작성양식"/>
      <sheetName val="유효"/>
      <sheetName val="업체등록"/>
      <sheetName val="자재입고"/>
      <sheetName val="자재출고"/>
      <sheetName val="제품등록"/>
      <sheetName val="총소요량"/>
      <sheetName val="현재고"/>
      <sheetName val="문서처리전"/>
      <sheetName val="6B008"/>
      <sheetName val="금강투자2000"/>
      <sheetName val="건재양식"/>
      <sheetName val="_x0000__x0000__x0000__x0000_ilencer"/>
      <sheetName val="업종별"/>
      <sheetName val="EQ"/>
      <sheetName val="신규DEP"/>
      <sheetName val="발생집계"/>
      <sheetName val="내구품질향상1"/>
      <sheetName val="생산품목"/>
      <sheetName val="포머 비가동 내역"/>
      <sheetName val="Type"/>
      <sheetName val="FRONT HUB견적가"/>
      <sheetName val="가공비"/>
      <sheetName val="기준입력"/>
      <sheetName val="J150 승인진도관리 LIST"/>
      <sheetName val="TOTAL LIST"/>
      <sheetName val="EXP-COST"/>
      <sheetName val="지정공장"/>
      <sheetName val="서울정비"/>
      <sheetName val="차체"/>
      <sheetName val="Price Range"/>
      <sheetName val="FTR MACRo"/>
      <sheetName val="BRAKE"/>
      <sheetName val="3-2_귀책부서별_DT현황"/>
      <sheetName val="일일 업무 현황 (3)"/>
      <sheetName val="일일 업무 현황 (5)"/>
      <sheetName val="COST관리"/>
      <sheetName val="내역서"/>
      <sheetName val="동명재고"/>
      <sheetName val="HP1AMLIST"/>
      <sheetName val="간이연락"/>
      <sheetName val="콤보"/>
      <sheetName val="운영실적(세부)"/>
      <sheetName val="품의예산"/>
      <sheetName val="XREF"/>
      <sheetName val="5311"/>
      <sheetName val="hp_td_calc"/>
      <sheetName val="MPL 技連"/>
      <sheetName val="342E BLOCK"/>
      <sheetName val="3"/>
      <sheetName val="4"/>
      <sheetName val="5"/>
      <sheetName val="6"/>
      <sheetName val="7"/>
      <sheetName val="8"/>
      <sheetName val="9"/>
      <sheetName val="10"/>
      <sheetName val="11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년실적"/>
      <sheetName val="금형"/>
      <sheetName val="금형 (2)"/>
      <sheetName val="원재료"/>
      <sheetName val="BTS-시범물량"/>
      <sheetName val="SS"/>
      <sheetName val="오정용선임"/>
      <sheetName val="PTR台손익"/>
      <sheetName val="VS1 Paretto분석"/>
      <sheetName val="intro"/>
      <sheetName val="0 절삭조건"/>
      <sheetName val="1월"/>
      <sheetName val="DATA BASE"/>
      <sheetName val="DFMEA"/>
      <sheetName val="02 07 27 부품판매가"/>
      <sheetName val="총"/>
      <sheetName val="윤영환"/>
      <sheetName val="차체부품_INS_REPORT(갑)1"/>
      <sheetName val="FUEL_FILLER1"/>
      <sheetName val="5_WIRE적용LIST1"/>
      <sheetName val="3_일반사상1"/>
      <sheetName val="_납촉자1"/>
      <sheetName val="일일_업무_현황_(3)"/>
      <sheetName val="일일_업무_현황_(5)"/>
      <sheetName val="417CPK"/>
      <sheetName val="재료비"/>
      <sheetName val="상세 계산 내역"/>
      <sheetName val="채권(하반기)"/>
      <sheetName val="SAM"/>
      <sheetName val="협력사 일반현황"/>
      <sheetName val="원소재인상자료"/>
      <sheetName val="자재단가"/>
      <sheetName val="정비손익"/>
      <sheetName val="수출"/>
      <sheetName val="BND"/>
      <sheetName val="계획수량"/>
      <sheetName val="NGS4"/>
      <sheetName val="공정별"/>
      <sheetName val="점검시트"/>
      <sheetName val="SANTAMO"/>
      <sheetName val="시험연구비상각"/>
      <sheetName val="15-COMP"/>
      <sheetName val="기준코드"/>
      <sheetName val="업체별"/>
      <sheetName val="CAPA분석 360K"/>
      <sheetName val="건설성적"/>
      <sheetName val="이자율"/>
      <sheetName val="Sheet1 (2)"/>
      <sheetName val="다목적갑"/>
      <sheetName val="DATE"/>
      <sheetName val="99판매상세"/>
      <sheetName val="판매종합"/>
      <sheetName val="차종별"/>
      <sheetName val="분석mast"/>
      <sheetName val="2공구산출내역"/>
      <sheetName val="RDLEVLST"/>
      <sheetName val="계산 DATA 입력"/>
      <sheetName val="MAIN"/>
      <sheetName val="ENG"/>
      <sheetName val="CONT"/>
      <sheetName val="폼관조직"/>
      <sheetName val="Sheet5"/>
      <sheetName val="Sheet6 (3)"/>
      <sheetName val="소유주(원)"/>
      <sheetName val="전력시간대(합계)"/>
      <sheetName val="소요량분석(부자재)"/>
      <sheetName val="소요량분석(외주)"/>
      <sheetName val="발주"/>
      <sheetName val="07주차별실적"/>
      <sheetName val="연습"/>
      <sheetName val="업체별매출실적"/>
      <sheetName val="기본정보"/>
      <sheetName val="초기화면"/>
      <sheetName val="근태일지"/>
      <sheetName val="Technology"/>
      <sheetName val="최신"/>
      <sheetName val="금액"/>
      <sheetName val="resume"/>
      <sheetName val="MCT6"/>
      <sheetName val="98종합"/>
      <sheetName val="제안그래프"/>
      <sheetName val="공정및생산관리절차서"/>
      <sheetName val="Summary"/>
      <sheetName val="재고자산명세(Y)"/>
      <sheetName val="ASSIGN"/>
      <sheetName val="단가"/>
      <sheetName val="한성화물"/>
      <sheetName val="종목코드"/>
      <sheetName val="금형991202"/>
      <sheetName val="MexiqueVentes97"/>
      <sheetName val="3. 관리점지수실적-1.1생산성"/>
      <sheetName val="Sec 1 - RFQ"/>
      <sheetName val="Rate data"/>
      <sheetName val=" SR3차원단위 (3)"/>
      <sheetName val="712"/>
      <sheetName val="Master Cable"/>
      <sheetName val="ISRDATA"/>
      <sheetName val="Supplement2"/>
      <sheetName val="첨부⑥"/>
      <sheetName val="수주단가"/>
      <sheetName val="일괄인쇄"/>
      <sheetName val="S50 "/>
      <sheetName val="기계(1998~2003년)작업본"/>
      <sheetName val="기계(2004년)작업본"/>
      <sheetName val="입력laser"/>
      <sheetName val="N719(NC)"/>
      <sheetName val="대표자"/>
      <sheetName val="종합(LH)"/>
      <sheetName val="cv"/>
      <sheetName val="094_APP別"/>
      <sheetName val="공정능력평가-2"/>
      <sheetName val="공정능력평가-3"/>
      <sheetName val="DIEZEL動弁相場"/>
      <sheetName val="After sales"/>
      <sheetName val="생산(전장입력)-1"/>
      <sheetName val="GLOBAL PT NEW FORMAT JULY  2002"/>
      <sheetName val="인원부하"/>
      <sheetName val="WS"/>
      <sheetName val="3620SE"/>
      <sheetName val="실적 및 계획"/>
      <sheetName val="공정능력(1)"/>
      <sheetName val="공정능력 (2)"/>
      <sheetName val="완성차"/>
      <sheetName val="1-1-1-2"/>
      <sheetName val="Sheet10"/>
      <sheetName val="95하U$가격"/>
      <sheetName val="내용"/>
      <sheetName val="p2_1"/>
      <sheetName val="보고"/>
      <sheetName val="Sch7a (토요일)"/>
      <sheetName val="K55"/>
      <sheetName val="ORIGIN"/>
      <sheetName val="B"/>
      <sheetName val="제품원재"/>
      <sheetName val="부재예실1월"/>
      <sheetName val="JUNY"/>
      <sheetName val="069"/>
      <sheetName val="금관"/>
      <sheetName val="백화"/>
      <sheetName val="BAU"/>
      <sheetName val="원단위 전후비교"/>
      <sheetName val="EF-SONATA"/>
      <sheetName val="외주품 감점 유형 기준"/>
      <sheetName val="가2"/>
      <sheetName val="투입공수계획"/>
      <sheetName val="생산일보"/>
      <sheetName val="월간생산계획"/>
      <sheetName val="품목테이블"/>
      <sheetName val="첨부4.기술평가서"/>
      <sheetName val="LOCKUP"/>
      <sheetName val="해외생산"/>
      <sheetName val="목표세부명세"/>
      <sheetName val="#REF!"/>
      <sheetName val="실적(Q11)"/>
      <sheetName val="예산(Q11)"/>
      <sheetName val="자가2급"/>
      <sheetName val="Production Plan1"/>
      <sheetName val="임시12월"/>
      <sheetName val="6 N.m CCW 전류"/>
      <sheetName val="pri"/>
      <sheetName val="외주업체"/>
      <sheetName val="VPP(BD-010) 이상보고"/>
      <sheetName val="소결재공"/>
      <sheetName val="판매수량"/>
      <sheetName val="pl2k12"/>
      <sheetName val="1st"/>
      <sheetName val="제품정보"/>
      <sheetName val="PROFILE"/>
      <sheetName val="콤비품의-3"/>
      <sheetName val="97계획(96.11"/>
      <sheetName val="21444-41900"/>
      <sheetName val="원가절감"/>
      <sheetName val="별도관리"/>
      <sheetName val="퇴충수정"/>
      <sheetName val="분류"/>
      <sheetName val="계실5-1"/>
      <sheetName val="FO원단위"/>
      <sheetName val="71336(R)"/>
      <sheetName val="일위대가(계측기설치)"/>
      <sheetName val="표지"/>
      <sheetName val="●현황"/>
      <sheetName val="●목차"/>
      <sheetName val="원가계산서"/>
      <sheetName val="Sheet16"/>
      <sheetName val="TRANSLAT"/>
      <sheetName val="LL"/>
      <sheetName val="내역"/>
      <sheetName val="PRO (참조)"/>
      <sheetName val="C100"/>
      <sheetName val="Y3-LIST"/>
      <sheetName val="DATAinput"/>
      <sheetName val="총list"/>
      <sheetName val="진급관련DATA"/>
      <sheetName val="MethodC"/>
      <sheetName val="업무담당"/>
      <sheetName val="첨부2"/>
      <sheetName val="대외공문 "/>
      <sheetName val="Sales"/>
      <sheetName val="공정별공법-W.HSE-LH"/>
      <sheetName val="96수출"/>
      <sheetName val="세목별"/>
      <sheetName val="계정"/>
      <sheetName val="예금미수이자(6월)"/>
      <sheetName val="감가상각"/>
      <sheetName val="Supplier QRQC"/>
      <sheetName val="발주서"/>
      <sheetName val="현장"/>
      <sheetName val="기초데이타"/>
      <sheetName val="자체실적Y"/>
      <sheetName val="cr2000분석"/>
      <sheetName val="재공품기초자료"/>
      <sheetName val="SPEC1"/>
      <sheetName val="제품상품(DL)"/>
      <sheetName val="5월DL"/>
      <sheetName val="Interco &amp; PVS Loc Cur"/>
      <sheetName val="4.3 첨부1"/>
      <sheetName val="주요재무비율"/>
      <sheetName val="참조코드현황"/>
      <sheetName val="참고"/>
      <sheetName val="CR금액"/>
      <sheetName val="OEM Plan"/>
      <sheetName val="Source"/>
      <sheetName val="SO416"/>
      <sheetName val="구매사양"/>
      <sheetName val="ALPROFILE_발주실적"/>
      <sheetName val="Basic"/>
      <sheetName val="W-현원가"/>
      <sheetName val="FLOW PROSES (A)"/>
      <sheetName val="공수"/>
      <sheetName val="99원가원판"/>
      <sheetName val="기안지"/>
      <sheetName val="应收帐款"/>
      <sheetName val="대지급(한미)"/>
      <sheetName val="전장품(관리용)"/>
      <sheetName val="2선재"/>
      <sheetName val="2차 OIL량측정"/>
      <sheetName val="과제"/>
      <sheetName val="제품명 (3)"/>
      <sheetName val="노동부"/>
      <sheetName val="구분자료"/>
      <sheetName val="생산_P"/>
      <sheetName val="Graph"/>
      <sheetName val="매출DATA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미익SUB"/>
      <sheetName val="99정부과제종합"/>
      <sheetName val="Data입력"/>
      <sheetName val="종합표"/>
      <sheetName val="투자예산"/>
      <sheetName val="장적산출"/>
      <sheetName val="재1"/>
      <sheetName val="파일테이블"/>
      <sheetName val="품-(주)코①"/>
      <sheetName val="2008 г"/>
      <sheetName val="CF"/>
      <sheetName val="공용라이온-2"/>
      <sheetName val="작업시간"/>
      <sheetName val="c.db1"/>
      <sheetName val="1.ER유체응용"/>
      <sheetName val="4.시험장비"/>
      <sheetName val="SNP"/>
      <sheetName val="PACKING LIST"/>
      <sheetName val="Y3"/>
      <sheetName val="조달내역"/>
      <sheetName val="COOLING UNIT"/>
      <sheetName val="GYOKAK2"/>
      <sheetName val="기본정보입력"/>
      <sheetName val="세부자료"/>
      <sheetName val="자동차 종합지표"/>
      <sheetName val="데이터목록"/>
      <sheetName val="R-16E"/>
      <sheetName val="C-16MM"/>
      <sheetName val="C-12MM"/>
      <sheetName val="C-20MM"/>
      <sheetName val="J2(P.MT)"/>
      <sheetName val="3.3검토국"/>
      <sheetName val="INDEX"/>
      <sheetName val="업무분장 "/>
      <sheetName val="공통"/>
      <sheetName val="고객불만 건"/>
      <sheetName val="예정임율"/>
      <sheetName val="급여대장(기능직)"/>
      <sheetName val="1-1.General Code"/>
      <sheetName val="경비"/>
      <sheetName val="10월11일"/>
      <sheetName val="재고정확2"/>
      <sheetName val="작업제품군"/>
      <sheetName val="차종"/>
      <sheetName val="사용자코드1"/>
      <sheetName val="사용자코드2"/>
      <sheetName val="제품"/>
      <sheetName val="매출성격"/>
      <sheetName val="지역"/>
      <sheetName val="금형표지"/>
      <sheetName val="감사ⓚA"/>
      <sheetName val="공정별설비검토"/>
      <sheetName val="종합(PD,FD,RS)"/>
      <sheetName val="2_2공정능력"/>
      <sheetName val="Auswahl"/>
      <sheetName val="1_2내수"/>
      <sheetName val="품의양"/>
      <sheetName val="공평3"/>
      <sheetName val="INVESTMENT (Hardware)"/>
      <sheetName val="인원"/>
      <sheetName val="적용수량"/>
      <sheetName val="자재소요"/>
      <sheetName val="판매계획"/>
      <sheetName val="신고서.전"/>
      <sheetName val="Basic assumptions"/>
      <sheetName val="2-1"/>
      <sheetName val="PPS2"/>
      <sheetName val="材料"/>
      <sheetName val="SPA원가"/>
      <sheetName val="인건비"/>
      <sheetName val="종합BDATA"/>
      <sheetName val="적하보험"/>
      <sheetName val="옹벽1"/>
      <sheetName val="영업.일1"/>
      <sheetName val="카니발슈마세피아"/>
      <sheetName val="1-Tables"/>
      <sheetName val="1_2내수1"/>
      <sheetName val="Cost_Reduction"/>
      <sheetName val="Sheet6_(3)"/>
      <sheetName val="조서목차"/>
      <sheetName val="월매출"/>
      <sheetName val="가격품의"/>
      <sheetName val="TOT"/>
      <sheetName val="INVESTMENT_(Hardware)"/>
      <sheetName val="Cpk3"/>
      <sheetName val="PFMEA.XLS"/>
      <sheetName val="거래처"/>
      <sheetName val="#142-1-갑"/>
      <sheetName val="01_SW"/>
      <sheetName val="실적관리"/>
      <sheetName val="TL PROTO 2열"/>
      <sheetName val="산정표"/>
      <sheetName val="공정능력"/>
      <sheetName val="EurotoolsXRates"/>
      <sheetName val="COKBOM"/>
      <sheetName val="목표대비실적(R)"/>
      <sheetName val="RELAY FAX양식"/>
      <sheetName val="상세 견적서 (HMC)"/>
      <sheetName val="M96현황-동아"/>
      <sheetName val="★금형비 계산서"/>
      <sheetName val="LOWSIDE 비교"/>
      <sheetName val="변수"/>
      <sheetName val="10-1소요"/>
      <sheetName val="PILOT품"/>
      <sheetName val="금형품의서"/>
      <sheetName val="#93"/>
      <sheetName val="회순"/>
      <sheetName val="단가MSTR"/>
      <sheetName val="회사정보"/>
      <sheetName val="전사"/>
      <sheetName val="영업용가격대"/>
      <sheetName val="원가기초정보"/>
      <sheetName val="영업인계"/>
      <sheetName val="재공재고"/>
      <sheetName val="포장현황"/>
      <sheetName val="工程信息"/>
      <sheetName val="ref"/>
      <sheetName val="초기공정능력"/>
      <sheetName val="본사-출장소구분"/>
      <sheetName val="PC%계산DWMC"/>
      <sheetName val="불량코드"/>
      <sheetName val="MC%계산"/>
      <sheetName val="※목록"/>
      <sheetName val="수출가격"/>
      <sheetName val="시설이용권명세서"/>
      <sheetName val="특정현금과예금"/>
      <sheetName val=" PPAP 작성중 .xlsx"/>
      <sheetName val="2.중요한회계정책"/>
      <sheetName val="9.관계기업투자"/>
      <sheetName val="42.리스"/>
      <sheetName val="25.법인세"/>
      <sheetName val="변제"/>
      <sheetName val="参照条件"/>
      <sheetName val="GM Master"/>
      <sheetName val="DBL LPG시험"/>
      <sheetName val="상세"/>
      <sheetName val="SMXEXPS"/>
      <sheetName val="125PIECE"/>
      <sheetName val="MPS Q3 FY04"/>
      <sheetName val="MPS Q4 FY04"/>
      <sheetName val="연구인원내역"/>
      <sheetName val="주E95711"/>
      <sheetName val="기준"/>
      <sheetName val="승인1팀"/>
      <sheetName val="OM600"/>
      <sheetName val="출금계획"/>
      <sheetName val="반기_유가증권"/>
      <sheetName val="BS"/>
      <sheetName val="TB"/>
      <sheetName val="STEEL95"/>
      <sheetName val="96연구소인건비"/>
      <sheetName val="3사분기"/>
      <sheetName val="ﾀｰﾋﾞﾝﾃﾞｰﾀ"/>
      <sheetName val="YOEMAGUM"/>
      <sheetName val="데이타"/>
      <sheetName val="경일재고"/>
      <sheetName val="소요량"/>
      <sheetName val="기아자동차D2"/>
      <sheetName val="기아버스소요량"/>
      <sheetName val="재고관리"/>
      <sheetName val="중공업실적"/>
      <sheetName val="안전재고관리"/>
      <sheetName val="단가정보"/>
      <sheetName val="택배LIST"/>
      <sheetName val="청원요구량"/>
      <sheetName val="현대중공업"/>
      <sheetName val="화승출고집계"/>
      <sheetName val="화승AS실적"/>
      <sheetName val="현대자동차D2"/>
      <sheetName val="CKD기준정보"/>
      <sheetName val="세명POP"/>
      <sheetName val="navigation"/>
      <sheetName val="translate"/>
      <sheetName val="BTPQ"/>
      <sheetName val="분기별데이타"/>
      <sheetName val="월별데이타"/>
      <sheetName val="도표"/>
      <sheetName val="HSA"/>
      <sheetName val="File_Table"/>
      <sheetName val="8월"/>
      <sheetName val="SALE"/>
      <sheetName val="TM1Variables"/>
      <sheetName val="지침"/>
      <sheetName val="생산현황 (입력)"/>
      <sheetName val="중점과제-경비(제안)"/>
      <sheetName val="작업일보"/>
      <sheetName val="임율 &amp; LOT"/>
      <sheetName val="DataBase"/>
      <sheetName val="판매98"/>
      <sheetName val="SHAFT"/>
      <sheetName val="검사성적서(갑)"/>
      <sheetName val="GSTOTAL"/>
      <sheetName val="3-2_귀책부서별_DT현황1"/>
      <sheetName val="0_절삭조건"/>
      <sheetName val="Segments"/>
      <sheetName val="생산계획 (2)"/>
      <sheetName val="Budget"/>
      <sheetName val="상품재고(97)"/>
      <sheetName val="냉연"/>
      <sheetName val="내장"/>
      <sheetName val="SPT"/>
      <sheetName val="MC&amp;다변화"/>
      <sheetName val="일반관리비"/>
      <sheetName val="작업장"/>
      <sheetName val="96PLAN"/>
      <sheetName val="CR CODE"/>
      <sheetName val="부서CODE"/>
      <sheetName val="THEME CODE"/>
      <sheetName val="손익계산서"/>
      <sheetName val="V64"/>
      <sheetName val="31323-4A005(PPK)"/>
      <sheetName val="시산9812"/>
      <sheetName val="시설투자"/>
      <sheetName val="자체실적1Q"/>
      <sheetName val="매입세율"/>
      <sheetName val="공사개요"/>
      <sheetName val="P&amp;L,Bal Sheet,Cash Forecast"/>
      <sheetName val="세부내용"/>
      <sheetName val="사유코드"/>
      <sheetName val="소계정"/>
      <sheetName val="ROYALTY"/>
      <sheetName val="SPONGE단가"/>
      <sheetName val="_x005f_x0000__x005f_x0000__x005f_x0000__x005f_x0000_ile"/>
      <sheetName val="설계일정"/>
      <sheetName val="물산(양산)"/>
      <sheetName val="정공(양산)"/>
      <sheetName val="테크(양산)"/>
      <sheetName val="계열사현황종합"/>
      <sheetName val="PC%계산(WM.COMM단차)"/>
      <sheetName val="master"/>
      <sheetName val="인사자료총집계"/>
      <sheetName val="R&amp;R(DATA)"/>
      <sheetName val="팀별종합"/>
      <sheetName val="검사협정서"/>
      <sheetName val="2002년판매실적"/>
      <sheetName val="13-1-2"/>
      <sheetName val="56"/>
      <sheetName val="1.세부비교원가(내수)"/>
      <sheetName val="1.종합비교원가(내수_일반_유럽)"/>
      <sheetName val="생산소모품"/>
      <sheetName val="일일 생산및판매계획 대 실적"/>
      <sheetName val="SPG생산"/>
      <sheetName val="출장거리"/>
      <sheetName val="비교원가제출.고"/>
      <sheetName val="등록의뢰"/>
      <sheetName val="11년단가"/>
      <sheetName val="프레스"/>
      <sheetName val="생산직"/>
      <sheetName val="1월~3월"/>
      <sheetName val="4월~6월"/>
      <sheetName val="7-9월"/>
      <sheetName val="10월~12월"/>
      <sheetName val="LX3_0_RR1"/>
      <sheetName val="포머_비가동_내역"/>
      <sheetName val="FRONT_HUB견적가"/>
      <sheetName val="VS1_Paretto분석"/>
      <sheetName val="첨부6)CAPA분석표"/>
      <sheetName val="업체별 단가현황"/>
      <sheetName val="총괄표"/>
      <sheetName val="이름표모음"/>
      <sheetName val="MTK_사후"/>
      <sheetName val="94B"/>
      <sheetName val="원본(실제)"/>
      <sheetName val="10-1"/>
      <sheetName val="98지급계획"/>
      <sheetName val="월간인력"/>
      <sheetName val="기타코드"/>
      <sheetName val="년령분석표(02년)"/>
      <sheetName val="지역별"/>
      <sheetName val="BSL"/>
      <sheetName val="중점과제별관리도"/>
      <sheetName val="송전기본"/>
      <sheetName val="안산"/>
      <sheetName val="천안"/>
      <sheetName val="공문"/>
      <sheetName val="세계수요종합OK"/>
      <sheetName val="6C007(A)"/>
      <sheetName val="세부견적"/>
      <sheetName val="Sheet13"/>
      <sheetName val="1차명단"/>
      <sheetName val="6.수입검사 "/>
      <sheetName val="DAT_목표_"/>
      <sheetName val="03 PFD-1"/>
      <sheetName val="12.Inv."/>
      <sheetName val="주요재료비"/>
      <sheetName val="97년 재료예산(안)"/>
      <sheetName val="추산서총괄"/>
      <sheetName val="1.터빈"/>
      <sheetName val="HEAD"/>
      <sheetName val="Hilfstabellen"/>
      <sheetName val="cost base e dati"/>
      <sheetName val="측정-1"/>
      <sheetName val="印刷補助"/>
      <sheetName val="P&amp;L"/>
      <sheetName val="ENG油洩れ"/>
      <sheetName val="상불"/>
      <sheetName val="System"/>
      <sheetName val="대표경력"/>
      <sheetName val="Data Sheet"/>
      <sheetName val="생산실적"/>
      <sheetName val="2. Definitions"/>
      <sheetName val="품명_자재코드"/>
      <sheetName val="코드 조건표"/>
      <sheetName val="코드_조건표"/>
      <sheetName val="MPL_技連"/>
      <sheetName val="342E_BLOCK"/>
      <sheetName val="협력사_일반현황"/>
      <sheetName val="금형_(2)"/>
      <sheetName val="오음명부"/>
      <sheetName val="CSC"/>
      <sheetName val="76210원가"/>
      <sheetName val="SYS검토(1A1)"/>
      <sheetName val="HMC 사전원가(원혁기준)13%"/>
      <sheetName val="1.1 2008 OTIF"/>
      <sheetName val="0105"/>
      <sheetName val="0505"/>
      <sheetName val="조립"/>
      <sheetName val="신규"/>
      <sheetName val="테이블"/>
      <sheetName val="전체지분도"/>
      <sheetName val="총론"/>
      <sheetName val="리드14"/>
      <sheetName val="규칙"/>
      <sheetName val="양식_샘플"/>
      <sheetName val="期別全体表"/>
      <sheetName val="Sensitivity"/>
      <sheetName val="?????"/>
      <sheetName val="단기차입금(200006)"/>
      <sheetName val="DB"/>
      <sheetName val="지점장"/>
      <sheetName val="재품별 단가"/>
      <sheetName val="인원수계산"/>
      <sheetName val="이름"/>
      <sheetName val="장비 전체리스트"/>
      <sheetName val="장비리스트"/>
      <sheetName val=" "/>
      <sheetName val="FAB별"/>
      <sheetName val="회사제시"/>
      <sheetName val="komentár"/>
      <sheetName val="집중검사 리스트"/>
      <sheetName val="코드"/>
      <sheetName val="PB내역"/>
      <sheetName val="10.예산 및 원가 계획(02년)"/>
      <sheetName val="입고단가기준"/>
      <sheetName val="일반급여"/>
      <sheetName val="협력업체"/>
      <sheetName val="TOP_trans"/>
      <sheetName val="C_Pnl원가1"/>
      <sheetName val="물품관리"/>
      <sheetName val="업체관리"/>
      <sheetName val="판가반영"/>
      <sheetName val="상각율표"/>
      <sheetName val="1.TAT_Info."/>
      <sheetName val="WBS98"/>
      <sheetName val="예상효과"/>
      <sheetName val="실행내역서 "/>
      <sheetName val="개발 LIST"/>
      <sheetName val="공정별CR"/>
      <sheetName val="F4"/>
      <sheetName val="000000"/>
      <sheetName val="관로공표지"/>
      <sheetName val="TABLE(KR)"/>
      <sheetName val="동성세부내역"/>
      <sheetName val="차체 품안표"/>
      <sheetName val="91"/>
      <sheetName val="수정시산표"/>
      <sheetName val="TEMP1"/>
      <sheetName val="A1"/>
      <sheetName val="END"/>
      <sheetName val="1~3월 지시사항"/>
      <sheetName val="인원01"/>
      <sheetName val="1.POSITIONING"/>
      <sheetName val="사양정리"/>
      <sheetName val="production dept"/>
      <sheetName val="BAFFLE HMC TABLE1"/>
      <sheetName val="84531"/>
      <sheetName val="5300"/>
      <sheetName val="기준계정"/>
      <sheetName val="Calculation"/>
      <sheetName val="lot"/>
      <sheetName val="품목"/>
      <sheetName val="업체리스트"/>
      <sheetName val="99예산"/>
      <sheetName val="설비LIST"/>
      <sheetName val="f3"/>
      <sheetName val="국영"/>
      <sheetName val="5-Why Root Cause Analysis "/>
      <sheetName val="조정내역"/>
      <sheetName val="주간업무(개발구매팀)"/>
      <sheetName val="항목"/>
      <sheetName val="부동산세금"/>
      <sheetName val="별제권_정리담보권"/>
      <sheetName val="ﾏｽﾀ"/>
      <sheetName val="1_TM2"/>
      <sheetName val="견적마법사"/>
      <sheetName val="전처리"/>
      <sheetName val="Option"/>
      <sheetName val="Upgrades pricing"/>
      <sheetName val="7.3 DY팀"/>
      <sheetName val="여비"/>
      <sheetName val="비용구조"/>
      <sheetName val="진행단계현황"/>
      <sheetName val="2_align2"/>
      <sheetName val="3_JUDDER2"/>
      <sheetName val="4_M_S2"/>
      <sheetName val="5_P_W_R2"/>
      <sheetName val="6_F_G2"/>
      <sheetName val="7__SCABLE2"/>
      <sheetName val="8_DIFF2"/>
      <sheetName val="9_A_C2"/>
      <sheetName val="10_GEAR2"/>
      <sheetName val="11_ISC2"/>
      <sheetName val="12_ALT2"/>
      <sheetName val="13_O_S2"/>
      <sheetName val="14_silencer2"/>
      <sheetName val="15_DAMPER2"/>
      <sheetName val="16_HUB2"/>
      <sheetName val="17_DLOCK2"/>
      <sheetName val="18_PSP2"/>
      <sheetName val="19_누수2"/>
      <sheetName val="20_K_S2"/>
      <sheetName val="GB-IC_Villingen_GG2"/>
      <sheetName val="1ဲ_ALT2"/>
      <sheetName val="1ဳ_O_S2"/>
      <sheetName val="15_၄AMPER2"/>
      <sheetName val="二_POSITION_XLS2"/>
      <sheetName val="OPT손익_내수2"/>
      <sheetName val="OPT손익_수출2"/>
      <sheetName val="BACK_DATA_08_7_1~2"/>
      <sheetName val="E_W2"/>
      <sheetName val="P_W2"/>
      <sheetName val="S_W2"/>
      <sheetName val="BACK_DATA2"/>
      <sheetName val="외주현황_wq12"/>
      <sheetName val="2_대외공문2"/>
      <sheetName val="5_세운W-A2"/>
      <sheetName val="126_2551"/>
      <sheetName val="TEMP_TORQUE2"/>
      <sheetName val="진행_DATA_(2)2"/>
      <sheetName val="B053_(990701)공정실적PP%계산2"/>
      <sheetName val="1_변경범위2"/>
      <sheetName val="CASE_ASM1"/>
      <sheetName val="14_1부1"/>
      <sheetName val="JT3_0견적-구11"/>
      <sheetName val="SUB_2월_재검사추이도1"/>
      <sheetName val="c_db1"/>
      <sheetName val="소상_&quot;1&quot;1"/>
      <sheetName val="설비능력및_종합공정능력산출시_사용1"/>
      <sheetName val="Sheet6"/>
      <sheetName val="销售计划"/>
      <sheetName val="Headcount"/>
      <sheetName val="Sales_LT"/>
      <sheetName val="승용"/>
      <sheetName val="OEM 이의제기 종합"/>
      <sheetName val="規模表紙"/>
      <sheetName val="포트외경(A)"/>
      <sheetName val="FO-BO-ER"/>
      <sheetName val="(2)월생산현황 "/>
      <sheetName val="LINE PPM-분석"/>
      <sheetName val="출고현황"/>
      <sheetName val="오퍼(DS)"/>
      <sheetName val="6월(DS)"/>
      <sheetName val="물량표"/>
      <sheetName val="물량표S"/>
      <sheetName val="10년01월부터"/>
      <sheetName val="PAINT"/>
      <sheetName val="예적금"/>
      <sheetName val="실행내역"/>
      <sheetName val="4월"/>
      <sheetName val="피엘"/>
      <sheetName val="Issues List"/>
      <sheetName val="Appendix_TT"/>
      <sheetName val="효성"/>
      <sheetName val="PRESS_DATA1"/>
      <sheetName val="팀별_합계1"/>
      <sheetName val="매출종합_`091"/>
      <sheetName val="검사기준서_을_치수1"/>
      <sheetName val="검사기준서_갑1"/>
      <sheetName val="검사기준서_을1"/>
      <sheetName val="검사협정_갑1"/>
      <sheetName val="검사성적서_갑1"/>
      <sheetName val="검사성적서_을1"/>
      <sheetName val="검사성적서_병1"/>
      <sheetName val="Nego_PV1"/>
      <sheetName val="LAMBDA_자작1"/>
      <sheetName val="X-3_ENG1"/>
      <sheetName val="PRESS_DATA"/>
      <sheetName val="X-3_ENG"/>
      <sheetName val="1_TM3"/>
      <sheetName val="2_align3"/>
      <sheetName val="3_JUDDER3"/>
      <sheetName val="4_M_S3"/>
      <sheetName val="5_P_W_R3"/>
      <sheetName val="6_F_G3"/>
      <sheetName val="7__SCABLE3"/>
      <sheetName val="8_DIFF3"/>
      <sheetName val="9_A_C3"/>
      <sheetName val="10_GEAR3"/>
      <sheetName val="11_ISC3"/>
      <sheetName val="12_ALT3"/>
      <sheetName val="13_O_S3"/>
      <sheetName val="14_silencer3"/>
      <sheetName val="15_DAMPER3"/>
      <sheetName val="16_HUB3"/>
      <sheetName val="17_DLOCK3"/>
      <sheetName val="18_PSP3"/>
      <sheetName val="19_누수3"/>
      <sheetName val="20_K_S3"/>
      <sheetName val="1ဲ_ALT3"/>
      <sheetName val="1ဳ_O_S3"/>
      <sheetName val="15_၄AMPER3"/>
      <sheetName val="GB-IC_Villingen_GG3"/>
      <sheetName val="BACK_DATA_08_7_1~3"/>
      <sheetName val="E_W3"/>
      <sheetName val="P_W3"/>
      <sheetName val="S_W3"/>
      <sheetName val="二_POSITION_XLS3"/>
      <sheetName val="OPT손익_내수3"/>
      <sheetName val="9703"/>
      <sheetName val="1.기안을지"/>
      <sheetName val="INJ_FRT"/>
      <sheetName val="all"/>
      <sheetName val="금형이력"/>
      <sheetName val="BOM"/>
      <sheetName val="사무용품 신청"/>
      <sheetName val="K1"/>
      <sheetName val="98년"/>
      <sheetName val="5호기_Query"/>
      <sheetName val="이력"/>
      <sheetName val="일위대가표"/>
      <sheetName val="비교원RD-S"/>
      <sheetName val="D-개요"/>
      <sheetName val="국산화"/>
      <sheetName val="DOM-競合車SPEC"/>
      <sheetName val="출입자명단"/>
      <sheetName val="ｴｱﾃﾞｨｽｸ"/>
      <sheetName val="평가표"/>
      <sheetName val="FMEAPRO3"/>
      <sheetName val="담당"/>
      <sheetName val="생산2부(COL'M,U_J)"/>
      <sheetName val="산업판매입력"/>
      <sheetName val="3.PT개발계획"/>
      <sheetName val="TEL"/>
      <sheetName val="분석DATA(년도별)"/>
      <sheetName val="09년 현황"/>
      <sheetName val="CNC810M"/>
      <sheetName val="원가절감종합"/>
      <sheetName val="WTC BODY一覧原紙"/>
      <sheetName val="이체비용포함"/>
      <sheetName val="이체비용포함2"/>
      <sheetName val="국고채권3-5"/>
      <sheetName val="가동일보"/>
      <sheetName val="3월말 장기악성(국내)"/>
      <sheetName val="2월말 장기악성(국내)"/>
      <sheetName val="5사남"/>
      <sheetName val="주재료비"/>
      <sheetName val="개발_TOOL_집계표"/>
      <sheetName val="경상_개발비"/>
      <sheetName val="Sheet1_(2)"/>
      <sheetName val="계산_DATA_입력"/>
      <sheetName val="상세_계산_내역"/>
      <sheetName val="MACRO1_XLM"/>
      <sheetName val="Sch7a_(토요일)"/>
      <sheetName val="GLOBAL_PT_NEW_FORMAT_OCT_2002"/>
      <sheetName val="대외공문_"/>
      <sheetName val="OPT손익_수출3"/>
      <sheetName val="BACK_DATA3"/>
      <sheetName val="외주현황_wq13"/>
      <sheetName val="2_대외공문3"/>
      <sheetName val="5_세운W-A3"/>
      <sheetName val="126_2552"/>
      <sheetName val="CASE_ASM2"/>
      <sheetName val="14_1부2"/>
      <sheetName val="3_일반사상2"/>
      <sheetName val="JT3_0견적-구12"/>
      <sheetName val="PRESS_DATA2"/>
      <sheetName val="LX3_0_RR2"/>
      <sheetName val="SUB_2월_재검사추이도2"/>
      <sheetName val="c_db2"/>
      <sheetName val="5_WIRE적용LIST2"/>
      <sheetName val="설비능력및_종합공정능력산출시_사용2"/>
      <sheetName val="소상_&quot;1&quot;2"/>
      <sheetName val="팀별_합계2"/>
      <sheetName val="운임_환차손-Y2"/>
      <sheetName val="매출종합_`092"/>
      <sheetName val="검사기준서_을_치수2"/>
      <sheetName val="검사기준서_갑2"/>
      <sheetName val="검사기준서_을2"/>
      <sheetName val="검사협정_갑2"/>
      <sheetName val="검사성적서_갑2"/>
      <sheetName val="검사성적서_을2"/>
      <sheetName val="검사성적서_병2"/>
      <sheetName val="Nego_PV2"/>
      <sheetName val="LAMBDA_자작2"/>
      <sheetName val="X-3_ENG2"/>
      <sheetName val="customer"/>
      <sheetName val="_x0000_PRDW30.XL"/>
      <sheetName val="검사협정 보충"/>
      <sheetName val="설계명세"/>
      <sheetName val="IBASE"/>
      <sheetName val="표"/>
      <sheetName val="주물"/>
      <sheetName val="96상입"/>
      <sheetName val="표준"/>
      <sheetName val="경로매출"/>
      <sheetName val="Actual In &amp; Out"/>
      <sheetName val="Details"/>
      <sheetName val="DATA01"/>
      <sheetName val="생산1-2"/>
      <sheetName val="Evaluation_objects1"/>
      <sheetName val="내수1_8GL1"/>
      <sheetName val="차체부품_INS_REPORT(갑)2"/>
      <sheetName val="Sheet6_(3)1"/>
      <sheetName val="FUEL_FILLER2"/>
      <sheetName val="_납촉자2"/>
      <sheetName val="3-2_귀책부서별_DT현황2"/>
      <sheetName val="1_2내수2"/>
      <sheetName val="실적_및_계획"/>
      <sheetName val="공정능력_(2)"/>
      <sheetName val="PRO_(참조)"/>
      <sheetName val="Master_Cable"/>
      <sheetName val="02년_SUC"/>
      <sheetName val="원단위_전후비교"/>
      <sheetName val="외주품_감점_유형_기준"/>
      <sheetName val="3__관리점지수실적-1_1생산성"/>
      <sheetName val="Cost_Reduction1"/>
      <sheetName val="Sec_1_-_RFQ"/>
      <sheetName val="Rate_data"/>
      <sheetName val="Bosch_ADVP&amp;R"/>
      <sheetName val="2차_OIL량측정"/>
      <sheetName val="ERP도입후_시정현황"/>
      <sheetName val="공정별공법-W_HSE-LH"/>
      <sheetName val="CAPA분석_360K"/>
      <sheetName val="Purchasing_Data"/>
      <sheetName val="포머_비가동_내역1"/>
      <sheetName val="FRONT_HUB견적가1"/>
      <sheetName val="J150_승인진도관리_LIST"/>
      <sheetName val="TOTAL_LIST"/>
      <sheetName val="Price_Range"/>
      <sheetName val="FTR_MACRo"/>
      <sheetName val="일일_업무_현황_(3)1"/>
      <sheetName val="일일_업무_현황_(5)1"/>
      <sheetName val="GM_Master"/>
      <sheetName val="신고서_전"/>
      <sheetName val="Basic_assumptions"/>
      <sheetName val="0_절삭조건1"/>
      <sheetName val="영업_일1"/>
      <sheetName val="RELAY_FAX양식"/>
      <sheetName val="상세_견적서_(HMC)"/>
      <sheetName val="INVESTMENT_(Hardware)1"/>
      <sheetName val="PFMEA_XLS"/>
      <sheetName val="2008_г"/>
      <sheetName val="2_중요한회계정책"/>
      <sheetName val="9_관계기업투자"/>
      <sheetName val="42_리스"/>
      <sheetName val="25_법인세"/>
      <sheetName val="DBL_LPG시험"/>
      <sheetName val="_PPAP_작성중__xlsx"/>
      <sheetName val="09년_현황"/>
      <sheetName val="THEME_CODE"/>
      <sheetName val="CR_CODE"/>
      <sheetName val="WTC_BODY一覧原紙"/>
      <sheetName val="3월말_장기악성(국내)"/>
      <sheetName val="2월말_장기악성(국내)"/>
      <sheetName val="임율_&amp;_LOT"/>
      <sheetName val="생산계획_(2)"/>
      <sheetName val="협력사_일반현황1"/>
      <sheetName val="1_ER유체응용"/>
      <sheetName val="4_시험장비"/>
      <sheetName val="VS1_Paretto분석1"/>
      <sheetName val="1-1_General_Code"/>
      <sheetName val="생산현황_(입력)"/>
      <sheetName val="MPL_技連1"/>
      <sheetName val="342E_BLOCK1"/>
      <sheetName val="금형_(2)1"/>
      <sheetName val="DATA_BASE"/>
      <sheetName val="업체별_단가현황"/>
      <sheetName val="P&amp;L,Bal_Sheet,Cash_Forecast"/>
      <sheetName val="비교원가제출_고"/>
      <sheetName val="MPS_Q3_FY04"/>
      <sheetName val="MPS_Q4_FY04"/>
      <sheetName val="02_07_27_부품판매가"/>
      <sheetName val="일일_생산및판매계획_대_실적"/>
      <sheetName val="Data_Sheet"/>
      <sheetName val="FLOW_PROSES_(A)"/>
      <sheetName val="VPP(BD-010)_이상보고"/>
      <sheetName val="6_수입검사_"/>
      <sheetName val="1_세부비교원가(내수)"/>
      <sheetName val="1_종합비교원가(내수_일반_유럽)"/>
      <sheetName val="03_PFD-1"/>
      <sheetName val="12_Inv_"/>
      <sheetName val="97년_재료예산(안)"/>
      <sheetName val="1_터빈"/>
      <sheetName val="cost_base_e_dati"/>
      <sheetName val="2__Definitions"/>
      <sheetName val="코드_조건표1"/>
      <sheetName val="HMC_사전원가(원혁기준)13%"/>
      <sheetName val="재품별_단가"/>
      <sheetName val="장비_전체리스트"/>
      <sheetName val="_"/>
      <sheetName val="집중검사_리스트"/>
      <sheetName val="10_예산_및_원가_계획(02년)"/>
      <sheetName val="production_dept"/>
      <sheetName val="6_N_m_CCW_전류"/>
      <sheetName val="업무분장_"/>
      <sheetName val="GLOBAL_PT_NEW_FORMAT_JULY__2002"/>
      <sheetName val="고객불만_건"/>
      <sheetName val="3_PT개발계획"/>
      <sheetName val="_x0000__x0000__x0000__x0000_ile"/>
      <sheetName val="_____"/>
      <sheetName val="Help"/>
      <sheetName val="Proj List 00E"/>
      <sheetName val="TA10"/>
      <sheetName val="전산DATA"/>
      <sheetName val="2012 Volum"/>
      <sheetName val="종합현황"/>
      <sheetName val="B053 (990701)공정능력PC%계산"/>
      <sheetName val="P&amp;L account"/>
      <sheetName val="PARAMETRES"/>
      <sheetName val="UNPLAN"/>
      <sheetName val="RETURN"/>
      <sheetName val="조직도"/>
      <sheetName val="기본전제"/>
      <sheetName val="STAFF"/>
      <sheetName val="인사재경"/>
      <sheetName val="전산"/>
      <sheetName val="국내 "/>
      <sheetName val="해외"/>
      <sheetName val="생기종관"/>
      <sheetName val="울산지원"/>
      <sheetName val="엔진기어"/>
      <sheetName val="소재"/>
      <sheetName val="부품공작기계"/>
      <sheetName val="자재"/>
      <sheetName val="중앙"/>
      <sheetName val="승용12CTR"/>
      <sheetName val="상용CTR디자인"/>
      <sheetName val="1,2,3공장"/>
      <sheetName val="4,5공장 "/>
      <sheetName val="시트 "/>
      <sheetName val="품질CR"/>
      <sheetName val="전주"/>
      <sheetName val="ins"/>
      <sheetName val="명칭변경"/>
      <sheetName val="CFLOW"/>
      <sheetName val="SP"/>
      <sheetName val="LIDE"/>
      <sheetName val="2쪽"/>
      <sheetName val="광주재료"/>
      <sheetName val="본부재고"/>
      <sheetName val="VERTICAL PIPE"/>
      <sheetName val="분석"/>
      <sheetName val="TABLE DB"/>
      <sheetName val="쌍용 data base"/>
      <sheetName val="Sum"/>
      <sheetName val="소요단량"/>
      <sheetName val="2과 공수집계"/>
      <sheetName val="2000"/>
      <sheetName val="Proj_List_00E"/>
      <sheetName val="P&amp;L_account"/>
      <sheetName val="2012_Volum"/>
      <sheetName val="양식(주)"/>
      <sheetName val="PQ분석2"/>
      <sheetName val="PQ분석3"/>
      <sheetName val="PQ분석1"/>
      <sheetName val="투자승인절차"/>
      <sheetName val="광주"/>
      <sheetName val="118.세금과공과"/>
      <sheetName val="합계잔액시산표"/>
      <sheetName val="OP12037"/>
      <sheetName val="공장코드"/>
      <sheetName val="거래선"/>
      <sheetName val="완성차물량"/>
      <sheetName val="Part_no"/>
      <sheetName val="경영재무 (입력)"/>
      <sheetName val="연구개발 (입력)"/>
      <sheetName val="일반현황 (입력)"/>
      <sheetName val="품질관리 (입력)"/>
      <sheetName val="경비세부"/>
      <sheetName val="수불5-2"/>
      <sheetName val="공정외주"/>
      <sheetName val="노임이"/>
      <sheetName val="공장별판관비배부"/>
      <sheetName val="삭제금지"/>
      <sheetName val="출석부"/>
      <sheetName val="체재비"/>
      <sheetName val="FM주간실적"/>
      <sheetName val="ﾃﾞｰﾀ5"/>
      <sheetName val="WELDING"/>
      <sheetName val="가맹점매출"/>
      <sheetName val="품의서(TL)"/>
      <sheetName val="CPK분석"/>
      <sheetName val="发动机三粗2"/>
      <sheetName val="재료1"/>
      <sheetName val="96수표어음"/>
      <sheetName val="VXX"/>
      <sheetName val="so-021"/>
      <sheetName val="Financials"/>
      <sheetName val="Yield"/>
      <sheetName val="치공구"/>
      <sheetName val="사업소별9812"/>
      <sheetName val="정비사업장별전망"/>
      <sheetName val="10년11월이월현황"/>
      <sheetName val="부품목표"/>
      <sheetName val="부평"/>
      <sheetName val="분당"/>
      <sheetName val="평촌"/>
      <sheetName val="급여대장(입력용)"/>
      <sheetName val="매출"/>
      <sheetName val="무부하 회전수"/>
      <sheetName val="진행중 설변"/>
      <sheetName val="수입명세서"/>
      <sheetName val="A"/>
      <sheetName val="스풀능력"/>
      <sheetName val="HOLE 9905(1)"/>
      <sheetName val="승인율"/>
      <sheetName val="Dossier_Cdc"/>
      <sheetName val="DFMEA-DRBFM"/>
      <sheetName val="3월"/>
      <sheetName val="95WBS"/>
      <sheetName val="HD1070(T)"/>
      <sheetName val="실행내역서_"/>
      <sheetName val="개발_LIST"/>
      <sheetName val="PC%계산(WM_COMM단차)"/>
      <sheetName val="차체_품안표"/>
      <sheetName val="1_1_2008_OTIF"/>
      <sheetName val="Value_Analysis_-_Sheet_1"/>
      <sheetName val="BAFFLE_HMC_TABLE1"/>
      <sheetName val="1~3월_지시사항"/>
      <sheetName val="1_POSITIONING"/>
      <sheetName val="무부하_회전수"/>
      <sheetName val="진행중_설변"/>
      <sheetName val="HOLE_9905(1)"/>
      <sheetName val="Production_Plan1"/>
      <sheetName val="만년달력"/>
      <sheetName val="휴일"/>
      <sheetName val="재발방지대책서"/>
      <sheetName val="2001Org"/>
      <sheetName val="PNL ASS'Y CRASH PAD UPR RH"/>
      <sheetName val="CHINO검량선"/>
      <sheetName val="공정능력(마운틴 홀 거리)"/>
      <sheetName val="현금흐름표"/>
      <sheetName val="Summary Sheet"/>
      <sheetName val="Datasheet for KPI Model 1"/>
      <sheetName val="첨부5"/>
      <sheetName val="Moulding data"/>
      <sheetName val="부서별3월"/>
      <sheetName val="5-2"/>
      <sheetName val="TEAM하반기 계획 (2)"/>
      <sheetName val="YOKE-H(10.3)"/>
      <sheetName val="영업외"/>
      <sheetName val="▶사출"/>
      <sheetName val="▶R_C FRM"/>
      <sheetName val="LS"/>
      <sheetName val="Tubelists"/>
      <sheetName val="그래프"/>
      <sheetName val="공사원가계산서"/>
      <sheetName val="Questionnaire"/>
      <sheetName val="광주 소요량"/>
      <sheetName val="2월"/>
      <sheetName val="계산program"/>
      <sheetName val="impianti"/>
      <sheetName val="일보"/>
      <sheetName val="설비사양서B-1"/>
      <sheetName val="full (2)"/>
      <sheetName val="KURSER"/>
      <sheetName val="거래처관리"/>
      <sheetName val="Cover"/>
      <sheetName val="ﾊﾟｲﾌﾟ"/>
      <sheetName val="冷延鋼板"/>
      <sheetName val="熱延鋼板"/>
      <sheetName val="他材料費"/>
      <sheetName val="印刷"/>
      <sheetName val="条件表"/>
      <sheetName val="02-2W"/>
      <sheetName val="VXXXXX"/>
      <sheetName val="양산견본보증"/>
      <sheetName val="검사(갑)"/>
      <sheetName val="검사(을)"/>
      <sheetName val="초.성"/>
      <sheetName val="시험성적서"/>
      <sheetName val="CHECK.성"/>
      <sheetName val="cpk data"/>
      <sheetName val="Drop-down Lists"/>
      <sheetName val="incetive"/>
      <sheetName val="Bas Moteur"/>
      <sheetName val="Hab2"/>
      <sheetName val="Hab1"/>
      <sheetName val="비가동-20"/>
      <sheetName val="25414-B2060"/>
      <sheetName val="basedata"/>
      <sheetName val="4.Vendor price"/>
      <sheetName val="14년 증판안 판촉"/>
      <sheetName val="14,15,16"/>
      <sheetName val="첨부#1(SRC)"/>
      <sheetName val="2-2.매출분석"/>
      <sheetName val="RES"/>
      <sheetName val="경쟁실분"/>
      <sheetName val="제품판매_수량"/>
      <sheetName val="배부기준"/>
      <sheetName val="LINE 운영안"/>
      <sheetName val="전력계획"/>
      <sheetName val="원가 종합"/>
      <sheetName val="."/>
      <sheetName val="RFQ 1804"/>
      <sheetName val="전체"/>
      <sheetName val="보강사 소요량"/>
      <sheetName val="Product"/>
      <sheetName val="Order status"/>
      <sheetName val="Order status2"/>
      <sheetName val="Customer Master"/>
      <sheetName val="Common code"/>
      <sheetName val="Order Status Master"/>
      <sheetName val="Product Master"/>
      <sheetName val="SM672-001(A)"/>
      <sheetName val="MIRADRUG"/>
      <sheetName val="04.03월소일정계획"/>
      <sheetName val="양식-금형"/>
      <sheetName val="1.2.2완제품검사('00.4월) (가라)"/>
      <sheetName val="項目定義"/>
      <sheetName val="73711"/>
      <sheetName val="_SR3차원단위_(3)"/>
      <sheetName val="건축내역"/>
      <sheetName val="평가"/>
      <sheetName val="별제권_정리담보권1"/>
      <sheetName val="표준(재질단가,조형단가)"/>
      <sheetName val="표준(중자)"/>
      <sheetName val="기초 데이터"/>
      <sheetName val="PS SIDE OTR INR 공정개선 상세"/>
      <sheetName val="신흥테크 세부내역 LIST"/>
      <sheetName val="MAT"/>
      <sheetName val="단가표"/>
      <sheetName val="인도원가"/>
      <sheetName val="3)재료비"/>
      <sheetName val="gvl"/>
      <sheetName val="일반경비"/>
      <sheetName val="1_TM4"/>
      <sheetName val="2_align4"/>
      <sheetName val="3_JUDDER4"/>
      <sheetName val="4_M_S4"/>
      <sheetName val="5_P_W_R4"/>
      <sheetName val="6_F_G4"/>
      <sheetName val="7__SCABLE4"/>
      <sheetName val="8_DIFF4"/>
      <sheetName val="9_A_C4"/>
      <sheetName val="10_GEAR4"/>
      <sheetName val="11_ISC4"/>
      <sheetName val="12_ALT4"/>
      <sheetName val="13_O_S4"/>
      <sheetName val="14_silencer4"/>
      <sheetName val="15_DAMPER4"/>
      <sheetName val="16_HUB4"/>
      <sheetName val="17_DLOCK4"/>
      <sheetName val="18_PSP4"/>
      <sheetName val="19_누수4"/>
      <sheetName val="20_K_S4"/>
      <sheetName val="1ဲ_ALT4"/>
      <sheetName val="1ဳ_O_S4"/>
      <sheetName val="15_၄AMPER4"/>
      <sheetName val="GB-IC_Villingen_GG4"/>
      <sheetName val="BACK_DATA_08_7_1~4"/>
      <sheetName val="E_W4"/>
      <sheetName val="P_W4"/>
      <sheetName val="S_W4"/>
      <sheetName val="二_POSITION_XLS4"/>
      <sheetName val="OPT손익_내수4"/>
      <sheetName val="OPT손익_수출4"/>
      <sheetName val="BACK_DATA4"/>
      <sheetName val="외주현황_wq14"/>
      <sheetName val="2_대외공문4"/>
      <sheetName val="TEMP_TORQUE3"/>
      <sheetName val="진행_DATA_(2)3"/>
      <sheetName val="5_세운W-A4"/>
      <sheetName val="126_2553"/>
      <sheetName val="B053_(990701)공정실적PP%계산3"/>
      <sheetName val="CASE_ASM3"/>
      <sheetName val="14_1부3"/>
      <sheetName val="1_변경범위3"/>
      <sheetName val="3_일반사상3"/>
      <sheetName val="JT3_0견적-구13"/>
      <sheetName val="PRESS_DATA3"/>
      <sheetName val="LX3_0_RR3"/>
      <sheetName val="SUB_2월_재검사추이도3"/>
      <sheetName val="c_db3"/>
      <sheetName val="5_WIRE적용LIST3"/>
      <sheetName val="설비능력및_종합공정능력산출시_사용3"/>
      <sheetName val="소상_&quot;1&quot;3"/>
      <sheetName val="팀별_합계3"/>
      <sheetName val="운임_환차손-Y3"/>
      <sheetName val="매출종합_`093"/>
      <sheetName val="검사기준서_을_치수3"/>
      <sheetName val="검사기준서_갑3"/>
      <sheetName val="검사기준서_을3"/>
      <sheetName val="검사협정_갑3"/>
      <sheetName val="검사성적서_갑3"/>
      <sheetName val="검사성적서_을3"/>
      <sheetName val="검사성적서_병3"/>
      <sheetName val="Nego_PV3"/>
      <sheetName val="LAMBDA_자작3"/>
      <sheetName val="X-3_ENG3"/>
      <sheetName val="1_TM5"/>
      <sheetName val="2_align5"/>
      <sheetName val="3_JUDDER5"/>
      <sheetName val="4_M_S5"/>
      <sheetName val="5_P_W_R5"/>
      <sheetName val="6_F_G5"/>
      <sheetName val="7__SCABLE5"/>
      <sheetName val="8_DIFF5"/>
      <sheetName val="9_A_C5"/>
      <sheetName val="10_GEAR5"/>
      <sheetName val="11_ISC5"/>
      <sheetName val="12_ALT5"/>
      <sheetName val="13_O_S5"/>
      <sheetName val="14_silencer5"/>
      <sheetName val="15_DAMPER5"/>
      <sheetName val="16_HUB5"/>
      <sheetName val="17_DLOCK5"/>
      <sheetName val="18_PSP5"/>
      <sheetName val="19_누수5"/>
      <sheetName val="20_K_S5"/>
      <sheetName val="1ဲ_ALT5"/>
      <sheetName val="1ဳ_O_S5"/>
      <sheetName val="15_၄AMPER5"/>
      <sheetName val="GB-IC_Villingen_GG5"/>
      <sheetName val="BACK_DATA_08_7_1~5"/>
      <sheetName val="E_W5"/>
      <sheetName val="P_W5"/>
      <sheetName val="S_W5"/>
      <sheetName val="二_POSITION_XLS5"/>
      <sheetName val="OPT손익_내수5"/>
      <sheetName val="OPT손익_수출5"/>
      <sheetName val="BACK_DATA5"/>
      <sheetName val="외주현황_wq15"/>
      <sheetName val="2_대외공문5"/>
      <sheetName val="TEMP_TORQUE4"/>
      <sheetName val="진행_DATA_(2)4"/>
      <sheetName val="5_세운W-A5"/>
      <sheetName val="126_2554"/>
      <sheetName val="B053_(990701)공정실적PP%계산4"/>
      <sheetName val="CASE_ASM4"/>
      <sheetName val="14_1부4"/>
      <sheetName val="1_변경범위4"/>
      <sheetName val="3_일반사상4"/>
      <sheetName val="JT3_0견적-구14"/>
      <sheetName val="PRESS_DATA4"/>
      <sheetName val="LX3_0_RR4"/>
      <sheetName val="SUB_2월_재검사추이도4"/>
      <sheetName val="c_db4"/>
      <sheetName val="5_WIRE적용LIST4"/>
      <sheetName val="설비능력및_종합공정능력산출시_사용4"/>
      <sheetName val="소상_&quot;1&quot;4"/>
      <sheetName val="팀별_합계4"/>
      <sheetName val="운임_환차손-Y4"/>
      <sheetName val="매출종합_`094"/>
      <sheetName val="검사기준서_을_치수4"/>
      <sheetName val="검사기준서_갑4"/>
      <sheetName val="검사기준서_을4"/>
      <sheetName val="검사협정_갑4"/>
      <sheetName val="검사성적서_갑4"/>
      <sheetName val="검사성적서_을4"/>
      <sheetName val="검사성적서_병4"/>
      <sheetName val="Nego_PV4"/>
      <sheetName val="LAMBDA_자작4"/>
      <sheetName val="X-3_ENG4"/>
      <sheetName val="1_TM6"/>
      <sheetName val="2_align6"/>
      <sheetName val="3_JUDDER6"/>
      <sheetName val="4_M_S6"/>
      <sheetName val="5_P_W_R6"/>
      <sheetName val="6_F_G6"/>
      <sheetName val="7__SCABLE6"/>
      <sheetName val="8_DIFF6"/>
      <sheetName val="9_A_C6"/>
      <sheetName val="10_GEAR6"/>
      <sheetName val="11_ISC6"/>
      <sheetName val="12_ALT6"/>
      <sheetName val="13_O_S6"/>
      <sheetName val="14_silencer6"/>
      <sheetName val="15_DAMPER6"/>
      <sheetName val="16_HUB6"/>
      <sheetName val="17_DLOCK6"/>
      <sheetName val="18_PSP6"/>
      <sheetName val="19_누수6"/>
      <sheetName val="20_K_S6"/>
      <sheetName val="1ဲ_ALT6"/>
      <sheetName val="1ဳ_O_S6"/>
      <sheetName val="15_၄AMPER6"/>
      <sheetName val="GB-IC_Villingen_GG6"/>
      <sheetName val="BACK_DATA_08_7_1~6"/>
      <sheetName val="E_W6"/>
      <sheetName val="P_W6"/>
      <sheetName val="S_W6"/>
      <sheetName val="二_POSITION_XLS6"/>
      <sheetName val="OPT손익_내수6"/>
      <sheetName val="OPT손익_수출6"/>
      <sheetName val="BACK_DATA6"/>
      <sheetName val="외주현황_wq16"/>
      <sheetName val="2_대외공문6"/>
      <sheetName val="TEMP_TORQUE5"/>
      <sheetName val="진행_DATA_(2)5"/>
      <sheetName val="5_세운W-A6"/>
      <sheetName val="126_2555"/>
      <sheetName val="B053_(990701)공정실적PP%계산5"/>
      <sheetName val="CASE_ASM5"/>
      <sheetName val="14_1부5"/>
      <sheetName val="1_변경범위5"/>
      <sheetName val="3_일반사상5"/>
      <sheetName val="JT3_0견적-구15"/>
      <sheetName val="PRESS_DATA5"/>
      <sheetName val="LX3_0_RR5"/>
      <sheetName val="SUB_2월_재검사추이도5"/>
      <sheetName val="c_db5"/>
      <sheetName val="5_WIRE적용LIST5"/>
      <sheetName val="설비능력및_종합공정능력산출시_사용5"/>
      <sheetName val="소상_&quot;1&quot;5"/>
      <sheetName val="팀별_합계5"/>
      <sheetName val="운임_환차손-Y5"/>
      <sheetName val="매출종합_`095"/>
      <sheetName val="검사기준서_을_치수5"/>
      <sheetName val="검사기준서_갑5"/>
      <sheetName val="검사기준서_을5"/>
      <sheetName val="검사협정_갑5"/>
      <sheetName val="검사성적서_갑5"/>
      <sheetName val="검사성적서_을5"/>
      <sheetName val="검사성적서_병5"/>
      <sheetName val="Nego_PV5"/>
      <sheetName val="LAMBDA_자작5"/>
      <sheetName val="X-3_ENG5"/>
      <sheetName val="1_TM7"/>
      <sheetName val="2_align7"/>
      <sheetName val="3_JUDDER7"/>
      <sheetName val="4_M_S7"/>
      <sheetName val="5_P_W_R7"/>
      <sheetName val="6_F_G7"/>
      <sheetName val="7__SCABLE7"/>
      <sheetName val="8_DIFF7"/>
      <sheetName val="9_A_C7"/>
      <sheetName val="10_GEAR7"/>
      <sheetName val="11_ISC7"/>
      <sheetName val="12_ALT7"/>
      <sheetName val="13_O_S7"/>
      <sheetName val="14_silencer7"/>
      <sheetName val="15_DAMPER7"/>
      <sheetName val="16_HUB7"/>
      <sheetName val="17_DLOCK7"/>
      <sheetName val="18_PSP7"/>
      <sheetName val="19_누수7"/>
      <sheetName val="20_K_S7"/>
      <sheetName val="1ဲ_ALT7"/>
      <sheetName val="1ဳ_O_S7"/>
      <sheetName val="15_၄AMPER7"/>
      <sheetName val="GB-IC_Villingen_GG7"/>
      <sheetName val="BACK_DATA_08_7_1~7"/>
      <sheetName val="E_W7"/>
      <sheetName val="P_W7"/>
      <sheetName val="S_W7"/>
      <sheetName val="二_POSITION_XLS7"/>
      <sheetName val="OPT손익_내수7"/>
      <sheetName val="OPT손익_수출7"/>
      <sheetName val="BACK_DATA7"/>
      <sheetName val="외주현황_wq17"/>
      <sheetName val="2_대외공문7"/>
      <sheetName val="TEMP_TORQUE6"/>
      <sheetName val="진행_DATA_(2)6"/>
      <sheetName val="5_세운W-A7"/>
      <sheetName val="126_2556"/>
      <sheetName val="B053_(990701)공정실적PP%계산6"/>
      <sheetName val="CASE_ASM6"/>
      <sheetName val="14_1부6"/>
      <sheetName val="1_변경범위6"/>
      <sheetName val="3_일반사상6"/>
      <sheetName val="JT3_0견적-구16"/>
      <sheetName val="PRESS_DATA6"/>
      <sheetName val="LX3_0_RR6"/>
      <sheetName val="SUB_2월_재검사추이도6"/>
      <sheetName val="c_db6"/>
      <sheetName val="5_WIRE적용LIST6"/>
      <sheetName val="설비능력및_종합공정능력산출시_사용6"/>
      <sheetName val="소상_&quot;1&quot;6"/>
      <sheetName val="팀별_합계6"/>
      <sheetName val="운임_환차손-Y6"/>
      <sheetName val="매출종합_`096"/>
      <sheetName val="검사기준서_을_치수6"/>
      <sheetName val="검사기준서_갑6"/>
      <sheetName val="검사기준서_을6"/>
      <sheetName val="검사협정_갑6"/>
      <sheetName val="검사성적서_갑6"/>
      <sheetName val="검사성적서_을6"/>
      <sheetName val="검사성적서_병6"/>
      <sheetName val="Nego_PV6"/>
      <sheetName val="LAMBDA_자작6"/>
      <sheetName val="X-3_ENG6"/>
      <sheetName val="1_TM8"/>
      <sheetName val="2_align8"/>
      <sheetName val="3_JUDDER8"/>
      <sheetName val="4_M_S8"/>
      <sheetName val="5_P_W_R8"/>
      <sheetName val="6_F_G8"/>
      <sheetName val="7__SCABLE8"/>
      <sheetName val="8_DIFF8"/>
      <sheetName val="9_A_C8"/>
      <sheetName val="10_GEAR8"/>
      <sheetName val="11_ISC8"/>
      <sheetName val="12_ALT8"/>
      <sheetName val="13_O_S8"/>
      <sheetName val="14_silencer8"/>
      <sheetName val="15_DAMPER8"/>
      <sheetName val="16_HUB8"/>
      <sheetName val="17_DLOCK8"/>
      <sheetName val="18_PSP8"/>
      <sheetName val="19_누수8"/>
      <sheetName val="20_K_S8"/>
      <sheetName val="1ဲ_ALT8"/>
      <sheetName val="1ဳ_O_S8"/>
      <sheetName val="15_၄AMPER8"/>
      <sheetName val="GB-IC_Villingen_GG8"/>
      <sheetName val="BACK_DATA_08_7_1~8"/>
      <sheetName val="E_W8"/>
      <sheetName val="P_W8"/>
      <sheetName val="S_W8"/>
      <sheetName val="二_POSITION_XLS8"/>
      <sheetName val="OPT손익_내수8"/>
      <sheetName val="OPT손익_수출8"/>
      <sheetName val="BACK_DATA8"/>
      <sheetName val="외주현황_wq18"/>
      <sheetName val="2_대외공문8"/>
      <sheetName val="TEMP_TORQUE7"/>
      <sheetName val="진행_DATA_(2)7"/>
      <sheetName val="5_세운W-A8"/>
      <sheetName val="126_2557"/>
      <sheetName val="B053_(990701)공정실적PP%계산7"/>
      <sheetName val="CASE_ASM7"/>
      <sheetName val="14_1부7"/>
      <sheetName val="1_변경범위7"/>
      <sheetName val="3_일반사상7"/>
      <sheetName val="JT3_0견적-구17"/>
      <sheetName val="PRESS_DATA7"/>
      <sheetName val="LX3_0_RR7"/>
      <sheetName val="SUB_2월_재검사추이도7"/>
      <sheetName val="c_db7"/>
      <sheetName val="5_WIRE적용LIST7"/>
      <sheetName val="설비능력및_종합공정능력산출시_사용7"/>
      <sheetName val="소상_&quot;1&quot;7"/>
      <sheetName val="팀별_합계7"/>
      <sheetName val="운임_환차손-Y7"/>
      <sheetName val="매출종합_`097"/>
      <sheetName val="검사기준서_을_치수7"/>
      <sheetName val="검사기준서_갑7"/>
      <sheetName val="검사기준서_을7"/>
      <sheetName val="검사협정_갑7"/>
      <sheetName val="검사성적서_갑7"/>
      <sheetName val="검사성적서_을7"/>
      <sheetName val="검사성적서_병7"/>
      <sheetName val="Nego_PV7"/>
      <sheetName val="LAMBDA_자작7"/>
      <sheetName val="X-3_ENG7"/>
      <sheetName val="개발_TOOL_집계표1"/>
      <sheetName val="경상_개발비1"/>
      <sheetName val="내수1_8GL2"/>
      <sheetName val="ALPROFILE_발주실적1"/>
      <sheetName val="Sheet1_(2)1"/>
      <sheetName val="계산_DATA_입력1"/>
      <sheetName val="상세_계산_내역1"/>
      <sheetName val="Evaluation_objects2"/>
      <sheetName val="GLOBAL_PT_NEW_FORMAT_OCT_20021"/>
      <sheetName val="MACRO1_XLM1"/>
      <sheetName val="02년_SUC1"/>
      <sheetName val="3__관리점지수실적-1_1생산성1"/>
      <sheetName val="Sec_1_-_RFQ1"/>
      <sheetName val="Sch7a_(토요일)1"/>
      <sheetName val="Rate_data1"/>
      <sheetName val="원단위_전후비교1"/>
      <sheetName val="실적_및_계획1"/>
      <sheetName val="공정능력_(2)1"/>
      <sheetName val="Master_Cable1"/>
      <sheetName val="PRO_(참조)1"/>
      <sheetName val="외주품_감점_유형_기준1"/>
      <sheetName val="Bosch_ADVP&amp;R1"/>
      <sheetName val="개발_TOOL_집계표2"/>
      <sheetName val="경상_개발비2"/>
      <sheetName val="내수1_8GL3"/>
      <sheetName val="ALPROFILE_발주실적2"/>
      <sheetName val="Sheet1_(2)2"/>
      <sheetName val="차체부품_INS_REPORT(갑)3"/>
      <sheetName val="Sheet6_(3)2"/>
      <sheetName val="계산_DATA_입력2"/>
      <sheetName val="상세_계산_내역2"/>
      <sheetName val="Evaluation_objects3"/>
      <sheetName val="FUEL_FILLER3"/>
      <sheetName val="_납촉자3"/>
      <sheetName val="3-2_귀책부서별_DT현황3"/>
      <sheetName val="GLOBAL_PT_NEW_FORMAT_OCT_20022"/>
      <sheetName val="MACRO1_XLM2"/>
      <sheetName val="02년_SUC2"/>
      <sheetName val="Cost_Reduction2"/>
      <sheetName val="3__관리점지수실적-1_1생산성2"/>
      <sheetName val="Sec_1_-_RFQ2"/>
      <sheetName val="Sch7a_(토요일)2"/>
      <sheetName val="Rate_data2"/>
      <sheetName val="원단위_전후비교2"/>
      <sheetName val="실적_및_계획2"/>
      <sheetName val="공정능력_(2)2"/>
      <sheetName val="Master_Cable2"/>
      <sheetName val="PRO_(참조)2"/>
      <sheetName val="외주품_감점_유형_기준2"/>
      <sheetName val="Bosch_ADVP&amp;R2"/>
      <sheetName val="개발_TOOL_집계표3"/>
      <sheetName val="경상_개발비3"/>
      <sheetName val="내수1_8GL4"/>
      <sheetName val="ALPROFILE_발주실적3"/>
      <sheetName val="Sheet1_(2)3"/>
      <sheetName val="차체부품_INS_REPORT(갑)4"/>
      <sheetName val="Sheet6_(3)3"/>
      <sheetName val="계산_DATA_입력3"/>
      <sheetName val="상세_계산_내역3"/>
      <sheetName val="Evaluation_objects4"/>
      <sheetName val="FUEL_FILLER4"/>
      <sheetName val="_납촉자4"/>
      <sheetName val="3-2_귀책부서별_DT현황4"/>
      <sheetName val="1_2내수3"/>
      <sheetName val="GLOBAL_PT_NEW_FORMAT_OCT_20023"/>
      <sheetName val="MACRO1_XLM3"/>
      <sheetName val="02년_SUC3"/>
      <sheetName val="Cost_Reduction3"/>
      <sheetName val="3__관리점지수실적-1_1생산성3"/>
      <sheetName val="Sec_1_-_RFQ3"/>
      <sheetName val="Sch7a_(토요일)3"/>
      <sheetName val="Rate_data3"/>
      <sheetName val="원단위_전후비교3"/>
      <sheetName val="실적_및_계획3"/>
      <sheetName val="공정능력_(2)3"/>
      <sheetName val="Master_Cable3"/>
      <sheetName val="PRO_(참조)3"/>
      <sheetName val="외주품_감점_유형_기준3"/>
      <sheetName val="Bosch_ADVP&amp;R3"/>
      <sheetName val="월간단가"/>
      <sheetName val="Q13"/>
      <sheetName val="검토서"/>
      <sheetName val="Q11(자체)"/>
      <sheetName val="Q11"/>
      <sheetName val="Q23"/>
      <sheetName val="Q12"/>
      <sheetName val="Z41,Z42 이외total"/>
      <sheetName val="표지 (2)"/>
      <sheetName val="현장관리비"/>
      <sheetName val="수불부"/>
      <sheetName val="Actual data"/>
      <sheetName val="기준정보"/>
      <sheetName val="불량건수"/>
      <sheetName val="외주집계"/>
      <sheetName val="DV Flow Chart DV-PV1 (PFC)"/>
      <sheetName val="MATEMST (2)"/>
      <sheetName val="가공"/>
      <sheetName val="データ"/>
      <sheetName val="상품매출단가"/>
      <sheetName val="단가마스터"/>
      <sheetName val="그래프데이타"/>
      <sheetName val="05월별투자계획"/>
      <sheetName val="미지급이자(분쟁대상)"/>
      <sheetName val="마찰재두께"/>
      <sheetName val="CPk원본"/>
      <sheetName val=" 하반기 경비 조정계획_150627(사계 r2 기준).x"/>
      <sheetName val="CLMN자료"/>
      <sheetName val="2안"/>
      <sheetName val="대외공문_1"/>
      <sheetName val="대외공문_2"/>
      <sheetName val="입력DATA"/>
      <sheetName val="Φ43(COMM단차)"/>
      <sheetName val="92上期財務実績"/>
      <sheetName val="DepPlan"/>
      <sheetName val="Consignes"/>
      <sheetName val="BDachats"/>
      <sheetName val="旧玉"/>
      <sheetName val="UC_UM"/>
      <sheetName val="종합장"/>
      <sheetName val="1-6"/>
      <sheetName val="MM利益・原価企画方針書ｶｸ１"/>
      <sheetName val="Europe PU-1"/>
      <sheetName val="DONGIA"/>
      <sheetName val="vol_0312"/>
      <sheetName val="수불카드"/>
      <sheetName val="20060624 공조제어"/>
      <sheetName val="회의록"/>
      <sheetName val="원단위"/>
      <sheetName val="풍량상한치 제한 data"/>
      <sheetName val="채산"/>
      <sheetName val="Source List"/>
      <sheetName val="20060624_공조제어"/>
      <sheetName val="풍량상한치_제한_data"/>
      <sheetName val="Source_List"/>
      <sheetName val="AP"/>
      <sheetName val="AR"/>
      <sheetName val="CH"/>
      <sheetName val="ES"/>
      <sheetName val="EX"/>
      <sheetName val="FA"/>
      <sheetName val="FD"/>
      <sheetName val="IC"/>
      <sheetName val="ID"/>
      <sheetName val="IH"/>
      <sheetName val="PU"/>
      <sheetName val="RE"/>
      <sheetName val="SA"/>
      <sheetName val="TA"/>
      <sheetName val="IB"/>
      <sheetName val="전체공수"/>
      <sheetName val="외주가공"/>
      <sheetName val="한계원가"/>
      <sheetName val="hvac(제어동)"/>
      <sheetName val="공정공수.XLS"/>
      <sheetName val="개요"/>
      <sheetName val="Carryover"/>
      <sheetName val="제품별 매출"/>
      <sheetName val="재료비DATA"/>
      <sheetName val="UPPER 도면"/>
      <sheetName val="Allocations"/>
      <sheetName val="II. CF"/>
      <sheetName val="I. Assumptions"/>
      <sheetName val="P.O (LOCAL)"/>
      <sheetName val="U268 4x4 AT(walk)Mitsu"/>
      <sheetName val="EQ_BE146"/>
      <sheetName val="MS"/>
      <sheetName val="Menu"/>
      <sheetName val="SUB(C)"/>
      <sheetName val="Data_Input"/>
      <sheetName val="XXXXXX"/>
      <sheetName val="DATA(PP%)"/>
      <sheetName val="DATA(PC%)"/>
      <sheetName val="Validation Lists"/>
      <sheetName val="Data Working Time"/>
      <sheetName val="원가410"/>
      <sheetName val="기초 DATA"/>
      <sheetName val="전체썘㐅"/>
      <sheetName val="외화수지"/>
      <sheetName val="체계옵션"/>
      <sheetName val="업무기준"/>
      <sheetName val="CC"/>
      <sheetName val="Liste"/>
      <sheetName val="비목계산"/>
      <sheetName val="시작품의"/>
      <sheetName val="현황"/>
      <sheetName val="주소록"/>
      <sheetName val="Diaph1 values"/>
      <sheetName val="Diaph2 values"/>
      <sheetName val="Diaph values"/>
      <sheetName val="Cushion datas"/>
      <sheetName val="比모듈조립비"/>
      <sheetName val="Tabelle3"/>
      <sheetName val="연봉산정기초자료"/>
      <sheetName val="견적서"/>
      <sheetName val="#1-1 (2)"/>
      <sheetName val="TABLE(중국)"/>
      <sheetName val="TABLE(TK)"/>
      <sheetName val="Sales_1"/>
      <sheetName val="Flags"/>
      <sheetName val="J1"/>
      <sheetName val="신1"/>
      <sheetName val="DV_Flow_Chart_DV-PV1_(PFC)"/>
      <sheetName val="임율"/>
      <sheetName val="13년임율"/>
      <sheetName val="사정표"/>
      <sheetName val="구list"/>
      <sheetName val="단가2"/>
      <sheetName val="Burnish"/>
      <sheetName val="기타"/>
      <sheetName val="재질표"/>
      <sheetName val="내년"/>
      <sheetName val="매출이익(실적)"/>
      <sheetName val="2100"/>
      <sheetName val="FRN 02000"/>
      <sheetName val="220 (2)"/>
      <sheetName val="OPT#1"/>
      <sheetName val="Schedule 1"/>
      <sheetName val="CAR Form Summary"/>
      <sheetName val="와이어"/>
      <sheetName val="test1"/>
      <sheetName val="TWIST"/>
      <sheetName val="TPR"/>
      <sheetName val="AVSSX"/>
      <sheetName val="7) 13367734"/>
      <sheetName val="사양비교"/>
      <sheetName val="Net Revenue"/>
      <sheetName val="集計ﾘｽﾄ"/>
      <sheetName val="중요차종 (090131)"/>
      <sheetName val="ﾕｰｻﾞｰ設定"/>
      <sheetName val="UPPER원가"/>
      <sheetName val="Parm"/>
      <sheetName val="ꢀᴳ케伆"/>
      <sheetName val="c_db11"/>
      <sheetName val="제품명_(3)"/>
      <sheetName val="OEM_Plan"/>
      <sheetName val="원가_종합"/>
      <sheetName val="4_3_첨부1"/>
      <sheetName val="자동차_종합지표"/>
      <sheetName val="After_sales"/>
      <sheetName val="원단위 1계 2계"/>
      <sheetName val="99년12월 실적DATA"/>
      <sheetName val="개발_TOOL_집계표4"/>
      <sheetName val="경상_개발비4"/>
      <sheetName val="내수1_8GL5"/>
      <sheetName val="ALPROFILE_발주실적4"/>
      <sheetName val="Sheet1_(2)4"/>
      <sheetName val="차체부품_INS_REPORT(갑)5"/>
      <sheetName val="Sheet6_(3)4"/>
      <sheetName val="계산_DATA_입력4"/>
      <sheetName val="상세_계산_내역4"/>
      <sheetName val="Evaluation_objects5"/>
      <sheetName val="FUEL_FILLER5"/>
      <sheetName val="_납촉자5"/>
      <sheetName val="3-2_귀책부서별_DT현황5"/>
      <sheetName val="1_2내수4"/>
      <sheetName val="GLOBAL_PT_NEW_FORMAT_OCT_20024"/>
      <sheetName val="MACRO1_XLM4"/>
      <sheetName val="Cost_Reduction4"/>
      <sheetName val="3__관리점지수실적-1_1생산성4"/>
      <sheetName val="Sec_1_-_RFQ4"/>
      <sheetName val="02년_SUC4"/>
      <sheetName val="Sch7a_(토요일)4"/>
      <sheetName val="Rate_data4"/>
      <sheetName val="원단위_전후비교4"/>
      <sheetName val="실적_및_계획4"/>
      <sheetName val="공정능력_(2)4"/>
      <sheetName val="Master_Cable4"/>
      <sheetName val="PRO_(참조)4"/>
      <sheetName val="외주품_감점_유형_기준4"/>
      <sheetName val="Bosch_ADVP&amp;R4"/>
      <sheetName val="CAPA분석_360K1"/>
      <sheetName val="FLOW_PROSES_(A)1"/>
      <sheetName val="제품별_매출"/>
      <sheetName val="RFQ_1804"/>
      <sheetName val="Data_Working_Time"/>
      <sheetName val="개발_TOOL_집계표5"/>
      <sheetName val="경상_개발비5"/>
      <sheetName val="내수1_8GL6"/>
      <sheetName val="ALPROFILE_발주실적5"/>
      <sheetName val="Sheet1_(2)5"/>
      <sheetName val="차체부품_INS_REPORT(갑)6"/>
      <sheetName val="Sheet6_(3)5"/>
      <sheetName val="계산_DATA_입력5"/>
      <sheetName val="상세_계산_내역5"/>
      <sheetName val="Evaluation_objects6"/>
      <sheetName val="FUEL_FILLER6"/>
      <sheetName val="_납촉자6"/>
      <sheetName val="3-2_귀책부서별_DT현황6"/>
      <sheetName val="1_2내수5"/>
      <sheetName val="GLOBAL_PT_NEW_FORMAT_OCT_20025"/>
      <sheetName val="MACRO1_XLM5"/>
      <sheetName val="02년_SUC5"/>
      <sheetName val="Cost_Reduction5"/>
      <sheetName val="3__관리점지수실적-1_1생산성5"/>
      <sheetName val="Sec_1_-_RFQ5"/>
      <sheetName val="Sch7a_(토요일)5"/>
      <sheetName val="Rate_data5"/>
      <sheetName val="원단위_전후비교5"/>
      <sheetName val="실적_및_계획5"/>
      <sheetName val="공정능력_(2)5"/>
      <sheetName val="Master_Cable5"/>
      <sheetName val="PRO_(참조)5"/>
      <sheetName val="외주품_감점_유형_기준5"/>
      <sheetName val="Bosch_ADVP&amp;R5"/>
      <sheetName val="CAPA분석_360K2"/>
      <sheetName val="FLOW_PROSES_(A)2"/>
      <sheetName val="TEMP_TORQUE8"/>
      <sheetName val="진행_DATA_(2)8"/>
      <sheetName val="B053_(990701)공정실적PP%계산8"/>
      <sheetName val="1_변경범위8"/>
      <sheetName val="개발_TOOL_집계표6"/>
      <sheetName val="경상_개발비6"/>
      <sheetName val="내수1_8GL7"/>
      <sheetName val="운임_환차손-Y8"/>
      <sheetName val="ALPROFILE_발주실적6"/>
      <sheetName val="Sheet1_(2)6"/>
      <sheetName val="차체부품_INS_REPORT(갑)7"/>
      <sheetName val="Sheet6_(3)6"/>
      <sheetName val="계산_DATA_입력6"/>
      <sheetName val="상세_계산_내역6"/>
      <sheetName val="Evaluation_objects7"/>
      <sheetName val="FUEL_FILLER7"/>
      <sheetName val="_납촉자7"/>
      <sheetName val="3-2_귀책부서별_DT현황7"/>
      <sheetName val="1_2내수6"/>
      <sheetName val="GLOBAL_PT_NEW_FORMAT_OCT_20026"/>
      <sheetName val="MACRO1_XLM6"/>
      <sheetName val="Cost_Reduction6"/>
      <sheetName val="3__관리점지수실적-1_1생산성6"/>
      <sheetName val="Sec_1_-_RFQ6"/>
      <sheetName val="02년_SUC6"/>
      <sheetName val="Sch7a_(토요일)6"/>
      <sheetName val="Rate_data6"/>
      <sheetName val="원단위_전후비교6"/>
      <sheetName val="실적_및_계획6"/>
      <sheetName val="공정능력_(2)6"/>
      <sheetName val="Master_Cable6"/>
      <sheetName val="PRO_(참조)6"/>
      <sheetName val="외주품_감점_유형_기준6"/>
      <sheetName val="Bosch_ADVP&amp;R6"/>
      <sheetName val="CAPA분석_360K3"/>
      <sheetName val="FLOW_PROSES_(A)3"/>
      <sheetName val="1_TM9"/>
      <sheetName val="2_align9"/>
      <sheetName val="3_JUDDER9"/>
      <sheetName val="4_M_S9"/>
      <sheetName val="5_P_W_R9"/>
      <sheetName val="6_F_G9"/>
      <sheetName val="7__SCABLE9"/>
      <sheetName val="8_DIFF9"/>
      <sheetName val="9_A_C9"/>
      <sheetName val="10_GEAR9"/>
      <sheetName val="11_ISC9"/>
      <sheetName val="12_ALT9"/>
      <sheetName val="13_O_S9"/>
      <sheetName val="14_silencer9"/>
      <sheetName val="15_DAMPER9"/>
      <sheetName val="16_HUB9"/>
      <sheetName val="17_DLOCK9"/>
      <sheetName val="18_PSP9"/>
      <sheetName val="19_누수9"/>
      <sheetName val="20_K_S9"/>
      <sheetName val="1ဲ_ALT9"/>
      <sheetName val="1ဳ_O_S9"/>
      <sheetName val="15_၄AMPER9"/>
      <sheetName val="GB-IC_Villingen_GG9"/>
      <sheetName val="二_POSITION_XLS9"/>
      <sheetName val="BACK_DATA_08_7_1~9"/>
      <sheetName val="E_W9"/>
      <sheetName val="P_W9"/>
      <sheetName val="S_W9"/>
      <sheetName val="OPT손익_내수9"/>
      <sheetName val="OPT손익_수출9"/>
      <sheetName val="BACK_DATA9"/>
      <sheetName val="외주현황_wq19"/>
      <sheetName val="2_대외공문9"/>
      <sheetName val="5_세운W-A9"/>
      <sheetName val="126_2558"/>
      <sheetName val="TEMP_TORQUE9"/>
      <sheetName val="진행_DATA_(2)9"/>
      <sheetName val="CASE_ASM8"/>
      <sheetName val="14_1부8"/>
      <sheetName val="B053_(990701)공정실적PP%계산9"/>
      <sheetName val="1_변경범위9"/>
      <sheetName val="JT3_0견적-구18"/>
      <sheetName val="LX3_0_RR8"/>
      <sheetName val="SUB_2월_재검사추이도8"/>
      <sheetName val="c_db8"/>
      <sheetName val="소상_&quot;1&quot;8"/>
      <sheetName val="설비능력및_종합공정능력산출시_사용8"/>
      <sheetName val="3_일반사상8"/>
      <sheetName val="매출종합_`098"/>
      <sheetName val="검사기준서_을_치수8"/>
      <sheetName val="검사기준서_갑8"/>
      <sheetName val="검사기준서_을8"/>
      <sheetName val="검사협정_갑8"/>
      <sheetName val="검사성적서_갑8"/>
      <sheetName val="검사성적서_을8"/>
      <sheetName val="검사성적서_병8"/>
      <sheetName val="Nego_PV8"/>
      <sheetName val="팀별_합계8"/>
      <sheetName val="LAMBDA_자작8"/>
      <sheetName val="개발_TOOL_집계표7"/>
      <sheetName val="경상_개발비7"/>
      <sheetName val="5_WIRE적용LIST8"/>
      <sheetName val="내수1_8GL8"/>
      <sheetName val="운임_환차손-Y9"/>
      <sheetName val="ALPROFILE_발주실적7"/>
      <sheetName val="Sheet1_(2)7"/>
      <sheetName val="차체부품_INS_REPORT(갑)8"/>
      <sheetName val="Sheet6_(3)7"/>
      <sheetName val="계산_DATA_입력7"/>
      <sheetName val="상세_계산_내역7"/>
      <sheetName val="Evaluation_objects8"/>
      <sheetName val="FUEL_FILLER8"/>
      <sheetName val="_납촉자8"/>
      <sheetName val="3-2_귀책부서별_DT현황8"/>
      <sheetName val="1_2내수7"/>
      <sheetName val="GLOBAL_PT_NEW_FORMAT_OCT_20027"/>
      <sheetName val="MACRO1_XLM7"/>
      <sheetName val="02년_SUC7"/>
      <sheetName val="Cost_Reduction7"/>
      <sheetName val="3__관리점지수실적-1_1생산성7"/>
      <sheetName val="Sec_1_-_RFQ7"/>
      <sheetName val="Sch7a_(토요일)7"/>
      <sheetName val="Rate_data7"/>
      <sheetName val="원단위_전후비교7"/>
      <sheetName val="실적_및_계획7"/>
      <sheetName val="공정능력_(2)7"/>
      <sheetName val="Master_Cable7"/>
      <sheetName val="PRO_(참조)7"/>
      <sheetName val="외주품_감점_유형_기준7"/>
      <sheetName val="Bosch_ADVP&amp;R7"/>
      <sheetName val="CAPA분석_360K4"/>
      <sheetName val="FLOW_PROSES_(A)4"/>
      <sheetName val="업무분장_1"/>
      <sheetName val="GLOBAL_PT_NEW_FORMAT_JULY__2001"/>
      <sheetName val="INVESTMENT_(Hardware)2"/>
      <sheetName val="신고서_전1"/>
      <sheetName val="Basic_assumptions1"/>
      <sheetName val="0_절삭조건2"/>
      <sheetName val="영업_일11"/>
      <sheetName val="PFMEA_XLS1"/>
      <sheetName val="2008_г1"/>
      <sheetName val="RELAY_FAX양식1"/>
      <sheetName val="상세_견적서_(HMC)1"/>
      <sheetName val="VS1_Paretto분석2"/>
      <sheetName val="포머_비가동_내역2"/>
      <sheetName val="금형_(2)2"/>
      <sheetName val="일일_업무_현황_(3)2"/>
      <sheetName val="일일_업무_현황_(5)2"/>
      <sheetName val="1-1_General_Code1"/>
      <sheetName val="FRONT_HUB견적가2"/>
      <sheetName val="MPL_技連2"/>
      <sheetName val="342E_BLOCK2"/>
      <sheetName val="J150_승인진도관리_LIST1"/>
      <sheetName val="TOTAL_LIST1"/>
      <sheetName val="Price_Range1"/>
      <sheetName val="FTR_MACRo1"/>
      <sheetName val="생산현황_(입력)1"/>
      <sheetName val="MPS_Q3_FY041"/>
      <sheetName val="MPS_Q4_FY041"/>
      <sheetName val="1_ER유체응용1"/>
      <sheetName val="4_시험장비1"/>
      <sheetName val="협력사_일반현황2"/>
      <sheetName val="DATA_BASE1"/>
      <sheetName val="업체별_단가현황1"/>
      <sheetName val="VPP(BD-010)_이상보고1"/>
      <sheetName val="일일_생산및판매계획_대_실적1"/>
      <sheetName val="02_07_27_부품판매가1"/>
      <sheetName val="임율_&amp;_LOT1"/>
      <sheetName val="생산계획_(2)1"/>
      <sheetName val="CR_CODE1"/>
      <sheetName val="THEME_CODE1"/>
      <sheetName val="P&amp;L,Bal_Sheet,Cash_Forecast1"/>
      <sheetName val="비교원가제출_고1"/>
      <sheetName val="1_세부비교원가(내수)1"/>
      <sheetName val="1_종합비교원가(내수_일반_유럽)1"/>
      <sheetName val="10_예산_및_원가_계획(02년)1"/>
      <sheetName val="2차_OIL량측정1"/>
      <sheetName val="3_PT개발계획1"/>
      <sheetName val="Purchasing_Data1"/>
      <sheetName val="6_N_m_CCW_전류1"/>
      <sheetName val="고객불만_건1"/>
      <sheetName val="ERP도입후_시정현황1"/>
      <sheetName val="공정별공법-W_HSE-LH1"/>
      <sheetName val="GM_Master1"/>
      <sheetName val="제품별_매출1"/>
      <sheetName val="RFQ_18041"/>
      <sheetName val="Data_Working_Time1"/>
      <sheetName val="Z41,Z42_이외total"/>
      <sheetName val="J2(P_MT)"/>
      <sheetName val="2_중요한회계정책1"/>
      <sheetName val="9_관계기업투자1"/>
      <sheetName val="42_리스1"/>
      <sheetName val="25_법인세1"/>
      <sheetName val="DBL_LPG시험1"/>
      <sheetName val="_PPAP_작성중__xlsx1"/>
      <sheetName val="09년_현황1"/>
      <sheetName val="WTC_BODY一覧原紙1"/>
      <sheetName val="3월말_장기악성(국내)1"/>
      <sheetName val="2월말_장기악성(국내)1"/>
      <sheetName val="Data_Sheet1"/>
      <sheetName val="6_수입검사_1"/>
      <sheetName val="03_PFD-11"/>
      <sheetName val="12_Inv_1"/>
      <sheetName val="97년_재료예산(안)1"/>
      <sheetName val="1_터빈1"/>
      <sheetName val="cost_base_e_dati1"/>
      <sheetName val="2__Definitions1"/>
      <sheetName val="코드_조건표2"/>
      <sheetName val="HMC_사전원가(원혁기준)13%1"/>
      <sheetName val="재품별_단가1"/>
      <sheetName val="장비_전체리스트1"/>
      <sheetName val="_1"/>
      <sheetName val="집중검사_리스트1"/>
      <sheetName val="production_dept1"/>
      <sheetName val="97계획(96_11"/>
      <sheetName val="PRDW30_XL"/>
      <sheetName val="검사협정_보충"/>
      <sheetName val="Interco_&amp;_PVS_Loc_Cur"/>
      <sheetName val="OEM_이의제기_종합"/>
      <sheetName val="시스템문서관리"/>
      <sheetName val="11403-06163 เก่า"/>
      <sheetName val="FM-HD (New)"/>
      <sheetName val="FM-HD (HKMC) "/>
      <sheetName val="FM-HD (11254-06201)  "/>
      <sheetName val="FM-HD (11251-06163)"/>
      <sheetName val="FM-HD (11514053)"/>
      <sheetName val="FM-HD (11611807)"/>
      <sheetName val="FM-HD (94502003)"/>
      <sheetName val="FM-HD (94501839)"/>
      <sheetName val="FM-HD (PT-GDENG0911-4)"/>
      <sheetName val="FM-HD (94520439)"/>
      <sheetName val="FM-HD (94500396)"/>
      <sheetName val="FM-HD (94500407)"/>
      <sheetName val="FM-HD (94500414)"/>
      <sheetName val="FM-HD (94500073)"/>
      <sheetName val="FM-HD (11588683)"/>
      <sheetName val="FM-HD (94500952)"/>
      <sheetName val="FM-HD (11569995)"/>
      <sheetName val="FM-HD (11254-06201)"/>
      <sheetName val="FM-HD (11588685)"/>
      <sheetName val="FM-HD (94500793) "/>
      <sheetName val="FM-HD (11588717)"/>
      <sheetName val="FM-HD (HD-25198904)"/>
      <sheetName val="FM-HD (HD-11570514) "/>
      <sheetName val="FM-HD (11097441)"/>
      <sheetName val="FM-HD (11588662) "/>
      <sheetName val="FM-HD (11519387)"/>
      <sheetName val="FM-HD (11561969)"/>
      <sheetName val="FM-HD (11516580)"/>
      <sheetName val="FM-HD (11588712)   "/>
      <sheetName val="FM-HD (11519375)"/>
      <sheetName val="FM-HD (FAA32071001)  "/>
      <sheetName val="FM-HD (11519382) "/>
      <sheetName val="FM-HD (11519383) "/>
      <sheetName val="FM-HD (11561763)  "/>
      <sheetName val="FM-HD (11588316)  "/>
      <sheetName val="Assumptions"/>
      <sheetName val="고정자산원본"/>
      <sheetName val="Prices"/>
      <sheetName val="_SR3차원단위_(3)1"/>
      <sheetName val="c_db12"/>
      <sheetName val="Actual_In_&amp;_Out"/>
      <sheetName val="4_3_첨부11"/>
      <sheetName val="OEM_Plan1"/>
      <sheetName val="제품명_(3)1"/>
      <sheetName val="LINE_운영안"/>
      <sheetName val="원가_종합1"/>
      <sheetName val="full_(2)"/>
      <sheetName val="보강사_소요량"/>
      <sheetName val="After_sales1"/>
      <sheetName val="Moulding_data"/>
      <sheetName val="자동차_종합지표1"/>
      <sheetName val="Production_Plan11"/>
      <sheetName val="Order_status"/>
      <sheetName val="Order_status2"/>
      <sheetName val="Customer_Master"/>
      <sheetName val="Common_code"/>
      <sheetName val="Order_Status_Master"/>
      <sheetName val="Product_Master"/>
      <sheetName val="3_3검토국"/>
      <sheetName val="DV_Flow_Chart_DV-PV1_(PFC)1"/>
      <sheetName val="MATEMST_(2)"/>
      <sheetName val="Value_Analysis_-_Sheet_11"/>
      <sheetName val="Supplier_QRQC"/>
      <sheetName val="S50_"/>
      <sheetName val="첨부4_기술평가서"/>
      <sheetName val="1_2_2완제품검사('00_4월)_(가라)"/>
      <sheetName val="_2"/>
      <sheetName val="Proj_List_00E1"/>
      <sheetName val="2012_Volum1"/>
      <sheetName val="B053_(990701)공정능력PC%계산"/>
      <sheetName val="P&amp;L_account1"/>
      <sheetName val="국내_"/>
      <sheetName val="4,5공장_"/>
      <sheetName val="시트_"/>
      <sheetName val="VERTICAL_PIPE"/>
      <sheetName val="TABLE_DB"/>
      <sheetName val="쌍용_data_base"/>
      <sheetName val="2과_공수집계"/>
      <sheetName val="118_세금과공과"/>
      <sheetName val="경영재무_(입력)"/>
      <sheetName val="연구개발_(입력)"/>
      <sheetName val="일반현황_(입력)"/>
      <sheetName val="품질관리_(입력)"/>
      <sheetName val="실행내역서_1"/>
      <sheetName val="개발_LIST1"/>
      <sheetName val="PC%계산(WM_COMM단차)1"/>
      <sheetName val="차체_품안표1"/>
      <sheetName val="1_1_2008_OTIF1"/>
      <sheetName val="BAFFLE_HMC_TABLE11"/>
      <sheetName val="1~3월_지시사항1"/>
      <sheetName val="1_POSITIONING1"/>
      <sheetName val="무부하_회전수1"/>
      <sheetName val="진행중_설변1"/>
      <sheetName val="HOLE_9905(1)1"/>
      <sheetName val="Upgrades_pricing"/>
      <sheetName val="7_3_DY팀"/>
      <sheetName val="PNL_ASS'Y_CRASH_PAD_UPR_RH"/>
      <sheetName val="공정능력(마운틴_홀_거리)"/>
      <sheetName val="Summary_Sheet"/>
      <sheetName val="Datasheet_for_KPI_Model_1"/>
      <sheetName val="TEAM하반기_계획_(2)"/>
      <sheetName val="YOKE-H(10_3)"/>
      <sheetName val="▶R_C_FRM"/>
      <sheetName val="광주_소요량"/>
      <sheetName val="5-Why_Root_Cause_Analysis_"/>
      <sheetName val="초_성"/>
      <sheetName val="CHECK_성"/>
      <sheetName val="cpk_data"/>
      <sheetName val="Drop-down_Lists"/>
      <sheetName val="Bas_Moteur"/>
      <sheetName val="1_기안을지"/>
      <sheetName val="사무용품_신청"/>
      <sheetName val="Validation_Lists"/>
      <sheetName val="★금형비_계산서"/>
      <sheetName val="LOWSIDE_비교"/>
      <sheetName val="4_Vendor_price"/>
      <sheetName val="14년_증판안_판촉"/>
      <sheetName val="모델표준"/>
      <sheetName val="효과금액비교"/>
      <sheetName val="1_TM10"/>
      <sheetName val="2_align10"/>
      <sheetName val="3_JUDDER10"/>
      <sheetName val="4_M_S10"/>
      <sheetName val="5_P_W_R10"/>
      <sheetName val="6_F_G10"/>
      <sheetName val="7__SCABLE10"/>
      <sheetName val="8_DIFF10"/>
      <sheetName val="9_A_C10"/>
      <sheetName val="10_GEAR10"/>
      <sheetName val="11_ISC10"/>
      <sheetName val="12_ALT10"/>
      <sheetName val="13_O_S10"/>
      <sheetName val="14_silencer10"/>
      <sheetName val="15_DAMPER10"/>
      <sheetName val="16_HUB10"/>
      <sheetName val="17_DLOCK10"/>
      <sheetName val="18_PSP10"/>
      <sheetName val="19_누수10"/>
      <sheetName val="20_K_S10"/>
      <sheetName val="二_POSITION_XLS10"/>
      <sheetName val="1ဲ_ALT10"/>
      <sheetName val="1ဳ_O_S10"/>
      <sheetName val="15_၄AMPER10"/>
      <sheetName val="GB-IC_Villingen_GG10"/>
      <sheetName val="OPT손익_내수10"/>
      <sheetName val="OPT손익_수출10"/>
      <sheetName val="JT3_0견적-구19"/>
      <sheetName val="BACK_DATA_08_7_1~10"/>
      <sheetName val="E_W10"/>
      <sheetName val="P_W10"/>
      <sheetName val="S_W10"/>
      <sheetName val="BACK_DATA10"/>
      <sheetName val="CASE_ASM9"/>
      <sheetName val="외주현황_wq110"/>
      <sheetName val="5_세운W-A10"/>
      <sheetName val="14_1부9"/>
      <sheetName val="B053_(990701)공정실적PP%계산10"/>
      <sheetName val="2_대외공문10"/>
      <sheetName val="1_변경범위10"/>
      <sheetName val="TEMP_TORQUE10"/>
      <sheetName val="3_일반사상9"/>
      <sheetName val="Evaluation_objects9"/>
      <sheetName val="LAMBDA_자작9"/>
      <sheetName val="설비능력및_종합공정능력산출시_사용9"/>
      <sheetName val="LX3_0_RR9"/>
      <sheetName val="진행_DATA_(2)10"/>
      <sheetName val="126_2559"/>
      <sheetName val="SUB_2월_재검사추이도9"/>
      <sheetName val="c_db9"/>
      <sheetName val="5_WIRE적용LIST9"/>
      <sheetName val="Nego_PV9"/>
      <sheetName val="매출종합_`099"/>
      <sheetName val="소상_&quot;1&quot;9"/>
      <sheetName val="검사기준서_을_치수9"/>
      <sheetName val="검사기준서_갑9"/>
      <sheetName val="검사기준서_을9"/>
      <sheetName val="검사협정_갑9"/>
      <sheetName val="검사성적서_갑9"/>
      <sheetName val="검사성적서_을9"/>
      <sheetName val="검사성적서_병9"/>
      <sheetName val="팀별_합계9"/>
      <sheetName val="운임_환차손-Y10"/>
      <sheetName val="02년_SUC8"/>
      <sheetName val="내수1_8GL9"/>
      <sheetName val="ALPROFILE_발주실적8"/>
      <sheetName val="PRESS_DATA8"/>
      <sheetName val="MACRO1_XLM8"/>
      <sheetName val="개발_TOOL_집계표8"/>
      <sheetName val="경상_개발비8"/>
      <sheetName val="X-3_ENG8"/>
      <sheetName val="원단위_전후비교8"/>
      <sheetName val="Sheet1_(2)8"/>
      <sheetName val="차체부품_INS_REPORT(갑)9"/>
      <sheetName val="Sheet6_(3)8"/>
      <sheetName val="외주품_감점_유형_기준8"/>
      <sheetName val="FUEL_FILLER9"/>
      <sheetName val="_납촉자9"/>
      <sheetName val="3-2_귀책부서별_DT현황9"/>
      <sheetName val="1_2내수8"/>
      <sheetName val="3__관리점지수실적-1_1생산성8"/>
      <sheetName val="실적_및_계획8"/>
      <sheetName val="Bosch_ADVP&amp;R8"/>
      <sheetName val="CAPA분석_360K5"/>
      <sheetName val="Cost_Reduction8"/>
      <sheetName val="GLOBAL_PT_NEW_FORMAT_OCT_20028"/>
      <sheetName val="계산_DATA_입력8"/>
      <sheetName val="상세_계산_내역8"/>
      <sheetName val="FLOW_PROSES_(A)5"/>
      <sheetName val="Master_Cable8"/>
      <sheetName val="_SR3차원단위_(3)2"/>
      <sheetName val="ERP도입후_시정현황2"/>
      <sheetName val="6_N_m_CCW_전류2"/>
      <sheetName val="Purchasing_Data2"/>
      <sheetName val="포머_비가동_내역3"/>
      <sheetName val="FRONT_HUB견적가3"/>
      <sheetName val="J150_승인진도관리_LIST2"/>
      <sheetName val="TOTAL_LIST2"/>
      <sheetName val="Price_Range2"/>
      <sheetName val="FTR_MACRo2"/>
      <sheetName val="일일_업무_현황_(3)3"/>
      <sheetName val="일일_업무_현황_(5)3"/>
      <sheetName val="MPL_技連3"/>
      <sheetName val="342E_BLOCK3"/>
      <sheetName val="금형_(2)3"/>
      <sheetName val="VS1_Paretto분석3"/>
      <sheetName val="0_절삭조건3"/>
      <sheetName val="DATA_BASE2"/>
      <sheetName val="02_07_27_부품판매가2"/>
      <sheetName val="협력사_일반현황3"/>
      <sheetName val="Sec_1_-_RFQ8"/>
      <sheetName val="1-1_General_Code2"/>
      <sheetName val="VPP(BD-010)_이상보고2"/>
      <sheetName val="공정능력_(2)8"/>
      <sheetName val="Sch7a_(토요일)8"/>
      <sheetName val="c_db13"/>
      <sheetName val="Rate_data8"/>
      <sheetName val="PRO_(참조)8"/>
      <sheetName val="2차_OIL량측정2"/>
      <sheetName val="Actual_In_&amp;_Out1"/>
      <sheetName val="4_3_첨부12"/>
      <sheetName val="업무분장_2"/>
      <sheetName val="GLOBAL_PT_NEW_FORMAT_JULY__2003"/>
      <sheetName val="INVESTMENT_(Hardware)3"/>
      <sheetName val="신고서_전2"/>
      <sheetName val="Basic_assumptions2"/>
      <sheetName val="영업_일12"/>
      <sheetName val="PFMEA_XLS2"/>
      <sheetName val="2008_г2"/>
      <sheetName val="RELAY_FAX양식2"/>
      <sheetName val="상세_견적서_(HMC)2"/>
      <sheetName val="OEM_Plan2"/>
      <sheetName val="제품명_(3)2"/>
      <sheetName val="LINE_운영안1"/>
      <sheetName val="P&amp;L,Bal_Sheet,Cash_Forecast2"/>
      <sheetName val="OEM_이의제기_종합1"/>
      <sheetName val="원가_종합2"/>
      <sheetName val="공정별공법-W_HSE-LH2"/>
      <sheetName val="GM_Master2"/>
      <sheetName val="생산현황_(입력)2"/>
      <sheetName val="MPS_Q3_FY042"/>
      <sheetName val="MPS_Q4_FY042"/>
      <sheetName val="1_ER유체응용2"/>
      <sheetName val="4_시험장비2"/>
      <sheetName val="업체별_단가현황2"/>
      <sheetName val="일일_생산및판매계획_대_실적2"/>
      <sheetName val="임율_&amp;_LOT2"/>
      <sheetName val="생산계획_(2)2"/>
      <sheetName val="CR_CODE2"/>
      <sheetName val="THEME_CODE2"/>
      <sheetName val="비교원가제출_고2"/>
      <sheetName val="1_세부비교원가(내수)2"/>
      <sheetName val="1_종합비교원가(내수_일반_유럽)2"/>
      <sheetName val="10_예산_및_원가_계획(02년)2"/>
      <sheetName val="3_PT개발계획2"/>
      <sheetName val="Interco_&amp;_PVS_Loc_Cur1"/>
      <sheetName val="_3"/>
      <sheetName val="RFQ_18042"/>
      <sheetName val="full_(2)1"/>
      <sheetName val="보강사_소요량1"/>
      <sheetName val="J2(P_MT)1"/>
      <sheetName val="After_sales2"/>
      <sheetName val="고객불만_건2"/>
      <sheetName val="Moulding_data1"/>
      <sheetName val="자동차_종합지표2"/>
      <sheetName val="Production_Plan12"/>
      <sheetName val="Order_status1"/>
      <sheetName val="Order_status21"/>
      <sheetName val="Customer_Master1"/>
      <sheetName val="Common_code1"/>
      <sheetName val="Order_Status_Master1"/>
      <sheetName val="Product_Master1"/>
      <sheetName val="3_3검토국1"/>
      <sheetName val="DV_Flow_Chart_DV-PV1_(PFC)2"/>
      <sheetName val="MATEMST_(2)1"/>
      <sheetName val="Value_Analysis_-_Sheet_12"/>
      <sheetName val="_PPAP_작성중__xlsx2"/>
      <sheetName val="2_중요한회계정책2"/>
      <sheetName val="9_관계기업투자2"/>
      <sheetName val="42_리스2"/>
      <sheetName val="25_법인세2"/>
      <sheetName val="Supplier_QRQC1"/>
      <sheetName val="97계획(96_111"/>
      <sheetName val="S50_1"/>
      <sheetName val="첨부4_기술평가서1"/>
      <sheetName val="1_2_2완제품검사('00_4월)_(가라)1"/>
      <sheetName val="DBL_LPG시험2"/>
      <sheetName val="09년_현황2"/>
      <sheetName val="WTC_BODY一覧原紙2"/>
      <sheetName val="3월말_장기악성(국내)2"/>
      <sheetName val="2월말_장기악성(국내)2"/>
      <sheetName val="Data_Sheet2"/>
      <sheetName val="6_수입검사_2"/>
      <sheetName val="03_PFD-12"/>
      <sheetName val="12_Inv_2"/>
      <sheetName val="97년_재료예산(안)2"/>
      <sheetName val="1_터빈2"/>
      <sheetName val="cost_base_e_dati2"/>
      <sheetName val="2__Definitions2"/>
      <sheetName val="코드_조건표3"/>
      <sheetName val="HMC_사전원가(원혁기준)13%2"/>
      <sheetName val="재품별_단가2"/>
      <sheetName val="장비_전체리스트2"/>
      <sheetName val="_4"/>
      <sheetName val="집중검사_리스트2"/>
      <sheetName val="production_dept2"/>
      <sheetName val="검사협정_보충1"/>
      <sheetName val="Proj_List_00E2"/>
      <sheetName val="2012_Volum2"/>
      <sheetName val="B053_(990701)공정능력PC%계산1"/>
      <sheetName val="P&amp;L_account2"/>
      <sheetName val="국내_1"/>
      <sheetName val="4,5공장_1"/>
      <sheetName val="시트_1"/>
      <sheetName val="VERTICAL_PIPE1"/>
      <sheetName val="TABLE_DB1"/>
      <sheetName val="쌍용_data_base1"/>
      <sheetName val="2과_공수집계1"/>
      <sheetName val="118_세금과공과1"/>
      <sheetName val="경영재무_(입력)1"/>
      <sheetName val="연구개발_(입력)1"/>
      <sheetName val="일반현황_(입력)1"/>
      <sheetName val="품질관리_(입력)1"/>
      <sheetName val="실행내역서_2"/>
      <sheetName val="개발_LIST2"/>
      <sheetName val="PC%계산(WM_COMM단차)2"/>
      <sheetName val="차체_품안표2"/>
      <sheetName val="1_1_2008_OTIF2"/>
      <sheetName val="BAFFLE_HMC_TABLE12"/>
      <sheetName val="1~3월_지시사항2"/>
      <sheetName val="1_POSITIONING2"/>
      <sheetName val="무부하_회전수2"/>
      <sheetName val="진행중_설변2"/>
      <sheetName val="HOLE_9905(1)2"/>
      <sheetName val="Upgrades_pricing1"/>
      <sheetName val="7_3_DY팀1"/>
      <sheetName val="PNL_ASS'Y_CRASH_PAD_UPR_RH1"/>
      <sheetName val="공정능력(마운틴_홀_거리)1"/>
      <sheetName val="Summary_Sheet1"/>
      <sheetName val="Datasheet_for_KPI_Model_11"/>
      <sheetName val="TEAM하반기_계획_(2)1"/>
      <sheetName val="YOKE-H(10_3)1"/>
      <sheetName val="▶R_C_FRM1"/>
      <sheetName val="광주_소요량1"/>
      <sheetName val="5-Why_Root_Cause_Analysis_1"/>
      <sheetName val="초_성1"/>
      <sheetName val="CHECK_성1"/>
      <sheetName val="cpk_data1"/>
      <sheetName val="Drop-down_Lists1"/>
      <sheetName val="Bas_Moteur1"/>
      <sheetName val="1_기안을지1"/>
      <sheetName val="사무용품_신청1"/>
      <sheetName val="Validation_Lists1"/>
      <sheetName val="★금형비_계산서1"/>
      <sheetName val="LOWSIDE_비교1"/>
      <sheetName val="4_Vendor_price1"/>
      <sheetName val="14년_증판안_판촉1"/>
      <sheetName val="PS_SIDE_OTR_INR_공정개선_상세"/>
      <sheetName val="제품별_매출2"/>
      <sheetName val="Data_Working_Time2"/>
      <sheetName val="Z41,Z42_이외total1"/>
      <sheetName val="원단위_1계_2계"/>
      <sheetName val="11403-06163_เก่า"/>
      <sheetName val="FM-HD_(New)"/>
      <sheetName val="FM-HD_(HKMC)_"/>
      <sheetName val="FM-HD_(11254-06201)__"/>
      <sheetName val="FM-HD_(11251-06163)"/>
      <sheetName val="FM-HD_(11514053)"/>
      <sheetName val="FM-HD_(11611807)"/>
      <sheetName val="FM-HD_(94502003)"/>
      <sheetName val="FM-HD_(94501839)"/>
      <sheetName val="FM-HD_(PT-GDENG0911-4)"/>
      <sheetName val="FM-HD_(94520439)"/>
      <sheetName val="FM-HD_(94500396)"/>
      <sheetName val="FM-HD_(94500407)"/>
      <sheetName val="FM-HD_(94500414)"/>
      <sheetName val="FM-HD_(94500073)"/>
      <sheetName val="FM-HD_(11588683)"/>
      <sheetName val="FM-HD_(94500952)"/>
      <sheetName val="FM-HD_(11569995)"/>
      <sheetName val="FM-HD_(11254-06201)"/>
      <sheetName val="FM-HD_(11588685)"/>
      <sheetName val="FM-HD_(94500793)_"/>
      <sheetName val="FM-HD_(11588717)"/>
      <sheetName val="FM-HD_(HD-25198904)"/>
      <sheetName val="FM-HD_(HD-11570514)_"/>
      <sheetName val="FM-HD_(11097441)"/>
      <sheetName val="FM-HD_(11588662)_"/>
      <sheetName val="FM-HD_(11519387)"/>
      <sheetName val="FM-HD_(11561969)"/>
      <sheetName val="FM-HD_(11516580)"/>
      <sheetName val="FM-HD_(11588712)___"/>
      <sheetName val="FM-HD_(11519375)"/>
      <sheetName val="FM-HD_(FAA32071001)__"/>
      <sheetName val="FM-HD_(11519382)_"/>
      <sheetName val="FM-HD_(11519383)_"/>
      <sheetName val="FM-HD_(11561763)__"/>
      <sheetName val="FM-HD_(11588316)__"/>
      <sheetName val="1_TM11"/>
      <sheetName val="2_align11"/>
      <sheetName val="3_JUDDER11"/>
      <sheetName val="4_M_S11"/>
      <sheetName val="5_P_W_R11"/>
      <sheetName val="6_F_G11"/>
      <sheetName val="7__SCABLE11"/>
      <sheetName val="8_DIFF11"/>
      <sheetName val="9_A_C11"/>
      <sheetName val="10_GEAR11"/>
      <sheetName val="11_ISC11"/>
      <sheetName val="12_ALT11"/>
      <sheetName val="13_O_S11"/>
      <sheetName val="14_silencer11"/>
      <sheetName val="15_DAMPER11"/>
      <sheetName val="16_HUB11"/>
      <sheetName val="17_DLOCK11"/>
      <sheetName val="18_PSP11"/>
      <sheetName val="19_누수11"/>
      <sheetName val="20_K_S11"/>
      <sheetName val="二_POSITION_XLS11"/>
      <sheetName val="1ဲ_ALT11"/>
      <sheetName val="1ဳ_O_S11"/>
      <sheetName val="15_၄AMPER11"/>
      <sheetName val="GB-IC_Villingen_GG11"/>
      <sheetName val="OPT손익_내수11"/>
      <sheetName val="OPT손익_수출11"/>
      <sheetName val="JT3_0견적-구110"/>
      <sheetName val="BACK_DATA_08_7_1~11"/>
      <sheetName val="E_W11"/>
      <sheetName val="P_W11"/>
      <sheetName val="S_W11"/>
      <sheetName val="BACK_DATA11"/>
      <sheetName val="CASE_ASM10"/>
      <sheetName val="외주현황_wq111"/>
      <sheetName val="5_세운W-A11"/>
      <sheetName val="14_1부10"/>
      <sheetName val="B053_(990701)공정실적PP%계산11"/>
      <sheetName val="2_대외공문11"/>
      <sheetName val="1_변경범위11"/>
      <sheetName val="TEMP_TORQUE11"/>
      <sheetName val="3_일반사상10"/>
      <sheetName val="Evaluation_objects10"/>
      <sheetName val="LAMBDA_자작10"/>
      <sheetName val="설비능력및_종합공정능력산출시_사용10"/>
      <sheetName val="LX3_0_RR10"/>
      <sheetName val="진행_DATA_(2)11"/>
      <sheetName val="126_25510"/>
      <sheetName val="SUB_2월_재검사추이도10"/>
      <sheetName val="c_db10"/>
      <sheetName val="5_WIRE적용LIST10"/>
      <sheetName val="Nego_PV10"/>
      <sheetName val="매출종합_`0910"/>
      <sheetName val="소상_&quot;1&quot;10"/>
      <sheetName val="검사기준서_을_치수10"/>
      <sheetName val="검사기준서_갑10"/>
      <sheetName val="검사기준서_을10"/>
      <sheetName val="검사협정_갑10"/>
      <sheetName val="검사성적서_갑10"/>
      <sheetName val="검사성적서_을10"/>
      <sheetName val="검사성적서_병10"/>
      <sheetName val="팀별_합계10"/>
      <sheetName val="운임_환차손-Y11"/>
      <sheetName val="02년_SUC9"/>
      <sheetName val="내수1_8GL10"/>
      <sheetName val="ALPROFILE_발주실적9"/>
      <sheetName val="PRESS_DATA9"/>
      <sheetName val="MACRO1_XLM9"/>
      <sheetName val="개발_TOOL_집계표9"/>
      <sheetName val="경상_개발비9"/>
      <sheetName val="X-3_ENG9"/>
      <sheetName val="원단위_전후비교9"/>
      <sheetName val="Sheet1_(2)9"/>
      <sheetName val="차체부품_INS_REPORT(갑)10"/>
      <sheetName val="Sheet6_(3)9"/>
      <sheetName val="외주품_감점_유형_기준9"/>
      <sheetName val="FUEL_FILLER10"/>
      <sheetName val="_납촉자10"/>
      <sheetName val="3-2_귀책부서별_DT현황10"/>
      <sheetName val="1_2내수9"/>
      <sheetName val="3__관리점지수실적-1_1생산성9"/>
      <sheetName val="실적_및_계획9"/>
      <sheetName val="Bosch_ADVP&amp;R9"/>
      <sheetName val="CAPA분석_360K6"/>
      <sheetName val="Cost_Reduction9"/>
      <sheetName val="GLOBAL_PT_NEW_FORMAT_OCT_20029"/>
      <sheetName val="계산_DATA_입력9"/>
      <sheetName val="상세_계산_내역9"/>
      <sheetName val="FLOW_PROSES_(A)6"/>
      <sheetName val="Master_Cable9"/>
      <sheetName val="_SR3차원단위_(3)3"/>
      <sheetName val="ERP도입후_시정현황3"/>
      <sheetName val="6_N_m_CCW_전류3"/>
      <sheetName val="Purchasing_Data3"/>
      <sheetName val="포머_비가동_내역4"/>
      <sheetName val="FRONT_HUB견적가4"/>
      <sheetName val="J150_승인진도관리_LIST3"/>
      <sheetName val="TOTAL_LIST3"/>
      <sheetName val="Price_Range3"/>
      <sheetName val="FTR_MACRo3"/>
      <sheetName val="일일_업무_현황_(3)4"/>
      <sheetName val="일일_업무_현황_(5)4"/>
      <sheetName val="MPL_技連4"/>
      <sheetName val="342E_BLOCK4"/>
      <sheetName val="금형_(2)4"/>
      <sheetName val="VS1_Paretto분석4"/>
      <sheetName val="0_절삭조건4"/>
      <sheetName val="DATA_BASE3"/>
      <sheetName val="02_07_27_부품판매가3"/>
      <sheetName val="협력사_일반현황4"/>
      <sheetName val="Sec_1_-_RFQ9"/>
      <sheetName val="1-1_General_Code3"/>
      <sheetName val="VPP(BD-010)_이상보고3"/>
      <sheetName val="공정능력_(2)9"/>
      <sheetName val="Sch7a_(토요일)9"/>
      <sheetName val="c_db14"/>
      <sheetName val="Rate_data9"/>
      <sheetName val="대외공문_3"/>
      <sheetName val="PRO_(참조)9"/>
      <sheetName val="2차_OIL량측정3"/>
      <sheetName val="Actual_In_&amp;_Out2"/>
      <sheetName val="4_3_첨부13"/>
      <sheetName val="업무분장_3"/>
      <sheetName val="GLOBAL_PT_NEW_FORMAT_JULY__2004"/>
      <sheetName val="INVESTMENT_(Hardware)4"/>
      <sheetName val="신고서_전3"/>
      <sheetName val="Basic_assumptions3"/>
      <sheetName val="영업_일13"/>
      <sheetName val="PFMEA_XLS3"/>
      <sheetName val="2008_г3"/>
      <sheetName val="RELAY_FAX양식3"/>
      <sheetName val="상세_견적서_(HMC)3"/>
      <sheetName val="OEM_Plan3"/>
      <sheetName val="제품명_(3)3"/>
      <sheetName val="LINE_운영안2"/>
      <sheetName val="P&amp;L,Bal_Sheet,Cash_Forecast3"/>
      <sheetName val="OEM_이의제기_종합2"/>
      <sheetName val="원가_종합3"/>
      <sheetName val="공정별공법-W_HSE-LH3"/>
      <sheetName val="GM_Master3"/>
      <sheetName val="생산현황_(입력)3"/>
      <sheetName val="MPS_Q3_FY043"/>
      <sheetName val="MPS_Q4_FY043"/>
      <sheetName val="1_ER유체응용3"/>
      <sheetName val="4_시험장비3"/>
      <sheetName val="업체별_단가현황3"/>
      <sheetName val="일일_생산및판매계획_대_실적3"/>
      <sheetName val="임율_&amp;_LOT3"/>
      <sheetName val="생산계획_(2)3"/>
      <sheetName val="CR_CODE3"/>
      <sheetName val="THEME_CODE3"/>
      <sheetName val="비교원가제출_고3"/>
      <sheetName val="1_세부비교원가(내수)3"/>
      <sheetName val="1_종합비교원가(내수_일반_유럽)3"/>
      <sheetName val="10_예산_및_원가_계획(02년)3"/>
      <sheetName val="3_PT개발계획3"/>
      <sheetName val="Interco_&amp;_PVS_Loc_Cur2"/>
      <sheetName val="_5"/>
      <sheetName val="RFQ_18043"/>
      <sheetName val="full_(2)2"/>
      <sheetName val="보강사_소요량2"/>
      <sheetName val="J2(P_MT)2"/>
      <sheetName val="After_sales3"/>
      <sheetName val="고객불만_건3"/>
      <sheetName val="Moulding_data2"/>
      <sheetName val="자동차_종합지표3"/>
      <sheetName val="Production_Plan13"/>
      <sheetName val="Order_status3"/>
      <sheetName val="Order_status22"/>
      <sheetName val="Customer_Master2"/>
      <sheetName val="Common_code2"/>
      <sheetName val="Order_Status_Master2"/>
      <sheetName val="Product_Master2"/>
      <sheetName val="3_3검토국2"/>
      <sheetName val="DV_Flow_Chart_DV-PV1_(PFC)3"/>
      <sheetName val="MATEMST_(2)2"/>
      <sheetName val="Value_Analysis_-_Sheet_13"/>
      <sheetName val="_PPAP_작성중__xlsx3"/>
      <sheetName val="2_중요한회계정책3"/>
      <sheetName val="9_관계기업투자3"/>
      <sheetName val="42_리스3"/>
      <sheetName val="25_법인세3"/>
      <sheetName val="Supplier_QRQC2"/>
      <sheetName val="97계획(96_112"/>
      <sheetName val="S50_2"/>
      <sheetName val="첨부4_기술평가서2"/>
      <sheetName val="1_2_2완제품검사('00_4월)_(가라)2"/>
      <sheetName val="DBL_LPG시험3"/>
      <sheetName val="09년_현황3"/>
      <sheetName val="WTC_BODY一覧原紙3"/>
      <sheetName val="3월말_장기악성(국내)3"/>
      <sheetName val="2월말_장기악성(국내)3"/>
      <sheetName val="Data_Sheet3"/>
      <sheetName val="6_수입검사_3"/>
      <sheetName val="03_PFD-13"/>
      <sheetName val="12_Inv_3"/>
      <sheetName val="97년_재료예산(안)3"/>
      <sheetName val="1_터빈3"/>
      <sheetName val="cost_base_e_dati3"/>
      <sheetName val="2__Definitions3"/>
      <sheetName val="코드_조건표4"/>
      <sheetName val="HMC_사전원가(원혁기준)13%3"/>
      <sheetName val="재품별_단가3"/>
      <sheetName val="장비_전체리스트3"/>
      <sheetName val="_6"/>
      <sheetName val="집중검사_리스트3"/>
      <sheetName val="production_dept3"/>
      <sheetName val="검사협정_보충2"/>
      <sheetName val="Proj_List_00E3"/>
      <sheetName val="2012_Volum3"/>
      <sheetName val="B053_(990701)공정능력PC%계산2"/>
      <sheetName val="P&amp;L_account3"/>
      <sheetName val="국내_2"/>
      <sheetName val="4,5공장_2"/>
      <sheetName val="시트_2"/>
      <sheetName val="VERTICAL_PIPE2"/>
      <sheetName val="TABLE_DB2"/>
      <sheetName val="쌍용_data_base2"/>
      <sheetName val="2과_공수집계2"/>
      <sheetName val="118_세금과공과2"/>
      <sheetName val="경영재무_(입력)2"/>
      <sheetName val="연구개발_(입력)2"/>
      <sheetName val="일반현황_(입력)2"/>
      <sheetName val="품질관리_(입력)2"/>
      <sheetName val="실행내역서_3"/>
      <sheetName val="개발_LIST3"/>
      <sheetName val="PC%계산(WM_COMM단차)3"/>
      <sheetName val="차체_품안표3"/>
      <sheetName val="1_1_2008_OTIF3"/>
      <sheetName val="BAFFLE_HMC_TABLE13"/>
      <sheetName val="1~3월_지시사항3"/>
      <sheetName val="1_POSITIONING3"/>
      <sheetName val="무부하_회전수3"/>
      <sheetName val="진행중_설변3"/>
      <sheetName val="HOLE_9905(1)3"/>
      <sheetName val="Upgrades_pricing2"/>
      <sheetName val="7_3_DY팀2"/>
      <sheetName val="PNL_ASS'Y_CRASH_PAD_UPR_RH2"/>
      <sheetName val="공정능력(마운틴_홀_거리)2"/>
      <sheetName val="Summary_Sheet2"/>
      <sheetName val="Datasheet_for_KPI_Model_12"/>
      <sheetName val="TEAM하반기_계획_(2)2"/>
      <sheetName val="YOKE-H(10_3)2"/>
      <sheetName val="▶R_C_FRM2"/>
      <sheetName val="광주_소요량2"/>
      <sheetName val="5-Why_Root_Cause_Analysis_2"/>
      <sheetName val="초_성2"/>
      <sheetName val="CHECK_성2"/>
      <sheetName val="cpk_data2"/>
      <sheetName val="Drop-down_Lists2"/>
      <sheetName val="Bas_Moteur2"/>
      <sheetName val="1_기안을지2"/>
      <sheetName val="사무용품_신청2"/>
      <sheetName val="Validation_Lists2"/>
      <sheetName val="★금형비_계산서2"/>
      <sheetName val="LOWSIDE_비교2"/>
      <sheetName val="4_Vendor_price2"/>
      <sheetName val="14년_증판안_판촉2"/>
      <sheetName val="PS_SIDE_OTR_INR_공정개선_상세1"/>
      <sheetName val="제품별_매출3"/>
      <sheetName val="Data_Working_Time3"/>
      <sheetName val="Z41,Z42_이외total2"/>
      <sheetName val="원단위_1계_2계1"/>
      <sheetName val="11403-06163_เก่า1"/>
      <sheetName val="FM-HD_(New)1"/>
      <sheetName val="FM-HD_(HKMC)_1"/>
      <sheetName val="FM-HD_(11254-06201)__1"/>
      <sheetName val="FM-HD_(11251-06163)1"/>
      <sheetName val="FM-HD_(11514053)1"/>
      <sheetName val="FM-HD_(11611807)1"/>
      <sheetName val="FM-HD_(94502003)1"/>
      <sheetName val="FM-HD_(94501839)1"/>
      <sheetName val="FM-HD_(PT-GDENG0911-4)1"/>
      <sheetName val="FM-HD_(94520439)1"/>
      <sheetName val="FM-HD_(94500396)1"/>
      <sheetName val="FM-HD_(94500407)1"/>
      <sheetName val="FM-HD_(94500414)1"/>
      <sheetName val="FM-HD_(94500073)1"/>
      <sheetName val="FM-HD_(11588683)1"/>
      <sheetName val="FM-HD_(94500952)1"/>
      <sheetName val="FM-HD_(11569995)1"/>
      <sheetName val="FM-HD_(11254-06201)1"/>
      <sheetName val="FM-HD_(11588685)1"/>
      <sheetName val="FM-HD_(94500793)_1"/>
      <sheetName val="FM-HD_(11588717)1"/>
      <sheetName val="FM-HD_(HD-25198904)1"/>
      <sheetName val="FM-HD_(HD-11570514)_1"/>
      <sheetName val="FM-HD_(11097441)1"/>
      <sheetName val="FM-HD_(11588662)_1"/>
      <sheetName val="FM-HD_(11519387)1"/>
      <sheetName val="FM-HD_(11561969)1"/>
      <sheetName val="FM-HD_(11516580)1"/>
      <sheetName val="FM-HD_(11588712)___1"/>
      <sheetName val="FM-HD_(11519375)1"/>
      <sheetName val="FM-HD_(FAA32071001)__1"/>
      <sheetName val="FM-HD_(11519382)_1"/>
      <sheetName val="FM-HD_(11519383)_1"/>
      <sheetName val="FM-HD_(11561763)__1"/>
      <sheetName val="FM-HD_(11588316)__1"/>
      <sheetName val="전문품의"/>
      <sheetName val="갑지"/>
      <sheetName val="1_TM12"/>
      <sheetName val="2_align12"/>
      <sheetName val="3_JUDDER12"/>
      <sheetName val="4_M_S12"/>
      <sheetName val="5_P_W_R12"/>
      <sheetName val="6_F_G12"/>
      <sheetName val="7__SCABLE12"/>
      <sheetName val="8_DIFF12"/>
      <sheetName val="9_A_C12"/>
      <sheetName val="10_GEAR12"/>
      <sheetName val="11_ISC12"/>
      <sheetName val="12_ALT12"/>
      <sheetName val="13_O_S12"/>
      <sheetName val="14_silencer12"/>
      <sheetName val="15_DAMPER12"/>
      <sheetName val="16_HUB12"/>
      <sheetName val="17_DLOCK12"/>
      <sheetName val="18_PSP12"/>
      <sheetName val="19_누수12"/>
      <sheetName val="20_K_S12"/>
      <sheetName val="二_POSITION_XLS12"/>
      <sheetName val="1ဲ_ALT12"/>
      <sheetName val="1ဳ_O_S12"/>
      <sheetName val="15_၄AMPER12"/>
      <sheetName val="GB-IC_Villingen_GG12"/>
      <sheetName val="OPT손익_내수12"/>
      <sheetName val="OPT손익_수출12"/>
      <sheetName val="JT3_0견적-구111"/>
      <sheetName val="BACK_DATA_08_7_1~12"/>
      <sheetName val="E_W12"/>
      <sheetName val="P_W12"/>
      <sheetName val="S_W12"/>
      <sheetName val="BACK_DATA12"/>
      <sheetName val="CASE_ASM11"/>
      <sheetName val="외주현황_wq112"/>
      <sheetName val="5_세운W-A12"/>
      <sheetName val="14_1부11"/>
      <sheetName val="B053_(990701)공정실적PP%계산12"/>
      <sheetName val="2_대외공문12"/>
      <sheetName val="1_변경범위12"/>
      <sheetName val="TEMP_TORQUE12"/>
      <sheetName val="3_일반사상11"/>
      <sheetName val="Evaluation_objects11"/>
      <sheetName val="LAMBDA_자작11"/>
      <sheetName val="설비능력및_종합공정능력산출시_사용11"/>
      <sheetName val="LX3_0_RR11"/>
      <sheetName val="진행_DATA_(2)12"/>
      <sheetName val="126_25511"/>
      <sheetName val="SUB_2월_재검사추이도11"/>
      <sheetName val="c_db15"/>
      <sheetName val="5_WIRE적용LIST11"/>
      <sheetName val="Nego_PV11"/>
      <sheetName val="매출종합_`0911"/>
      <sheetName val="소상_&quot;1&quot;11"/>
      <sheetName val="검사기준서_을_치수11"/>
      <sheetName val="검사기준서_갑11"/>
      <sheetName val="검사기준서_을11"/>
      <sheetName val="검사협정_갑11"/>
      <sheetName val="검사성적서_갑11"/>
      <sheetName val="검사성적서_을11"/>
      <sheetName val="검사성적서_병11"/>
      <sheetName val="팀별_합계11"/>
      <sheetName val="운임_환차손-Y12"/>
      <sheetName val="02년_SUC10"/>
      <sheetName val="내수1_8GL11"/>
      <sheetName val="ALPROFILE_발주실적10"/>
      <sheetName val="PRESS_DATA10"/>
      <sheetName val="MACRO1_XLM10"/>
      <sheetName val="개발_TOOL_집계표10"/>
      <sheetName val="경상_개발비10"/>
      <sheetName val="X-3_ENG10"/>
      <sheetName val="원단위_전후비교10"/>
      <sheetName val="Sheet1_(2)10"/>
      <sheetName val="차체부품_INS_REPORT(갑)11"/>
      <sheetName val="Sheet6_(3)10"/>
      <sheetName val="외주품_감점_유형_기준10"/>
      <sheetName val="FUEL_FILLER11"/>
      <sheetName val="_납촉자11"/>
      <sheetName val="3-2_귀책부서별_DT현황11"/>
      <sheetName val="1_2내수10"/>
      <sheetName val="3__관리점지수실적-1_1생산성10"/>
      <sheetName val="실적_및_계획10"/>
      <sheetName val="Bosch_ADVP&amp;R10"/>
      <sheetName val="CAPA분석_360K7"/>
      <sheetName val="Cost_Reduction10"/>
      <sheetName val="GLOBAL_PT_NEW_FORMAT_OCT_200210"/>
      <sheetName val="계산_DATA_입력10"/>
      <sheetName val="상세_계산_내역10"/>
      <sheetName val="FLOW_PROSES_(A)7"/>
      <sheetName val="Master_Cable10"/>
      <sheetName val="_SR3차원단위_(3)4"/>
      <sheetName val="ERP도입후_시정현황4"/>
      <sheetName val="6_N_m_CCW_전류4"/>
      <sheetName val="Purchasing_Data4"/>
      <sheetName val="포머_비가동_내역5"/>
      <sheetName val="FRONT_HUB견적가5"/>
      <sheetName val="J150_승인진도관리_LIST4"/>
      <sheetName val="TOTAL_LIST4"/>
      <sheetName val="Price_Range4"/>
      <sheetName val="FTR_MACRo4"/>
      <sheetName val="일일_업무_현황_(3)5"/>
      <sheetName val="일일_업무_현황_(5)5"/>
      <sheetName val="MPL_技連5"/>
      <sheetName val="342E_BLOCK5"/>
      <sheetName val="금형_(2)5"/>
      <sheetName val="VS1_Paretto분석5"/>
      <sheetName val="0_절삭조건5"/>
      <sheetName val="DATA_BASE4"/>
      <sheetName val="02_07_27_부품판매가4"/>
      <sheetName val="협력사_일반현황5"/>
      <sheetName val="Sec_1_-_RFQ10"/>
      <sheetName val="1-1_General_Code4"/>
      <sheetName val="VPP(BD-010)_이상보고4"/>
      <sheetName val="공정능력_(2)10"/>
      <sheetName val="Sch7a_(토요일)10"/>
      <sheetName val="c_db16"/>
      <sheetName val="Rate_data10"/>
      <sheetName val="대외공문_4"/>
      <sheetName val="PRO_(참조)10"/>
      <sheetName val="2차_OIL량측정4"/>
      <sheetName val="Actual_In_&amp;_Out3"/>
      <sheetName val="4_3_첨부14"/>
      <sheetName val="업무분장_4"/>
      <sheetName val="GLOBAL_PT_NEW_FORMAT_JULY__2005"/>
      <sheetName val="INVESTMENT_(Hardware)5"/>
      <sheetName val="신고서_전4"/>
      <sheetName val="Basic_assumptions4"/>
      <sheetName val="영업_일14"/>
      <sheetName val="PFMEA_XLS4"/>
      <sheetName val="2008_г4"/>
      <sheetName val="RELAY_FAX양식4"/>
      <sheetName val="상세_견적서_(HMC)4"/>
      <sheetName val="OEM_Plan4"/>
      <sheetName val="제품명_(3)4"/>
      <sheetName val="LINE_운영안3"/>
      <sheetName val="P&amp;L,Bal_Sheet,Cash_Forecast4"/>
      <sheetName val="OEM_이의제기_종합3"/>
      <sheetName val="원가_종합4"/>
      <sheetName val="공정별공법-W_HSE-LH4"/>
      <sheetName val="GM_Master4"/>
      <sheetName val="생산현황_(입력)4"/>
      <sheetName val="MPS_Q3_FY044"/>
      <sheetName val="MPS_Q4_FY044"/>
      <sheetName val="1_ER유체응용4"/>
      <sheetName val="4_시험장비4"/>
      <sheetName val="업체별_단가현황4"/>
      <sheetName val="일일_생산및판매계획_대_실적4"/>
      <sheetName val="임율_&amp;_LOT4"/>
      <sheetName val="생산계획_(2)4"/>
      <sheetName val="CR_CODE4"/>
      <sheetName val="THEME_CODE4"/>
      <sheetName val="비교원가제출_고4"/>
      <sheetName val="1_세부비교원가(내수)4"/>
      <sheetName val="1_종합비교원가(내수_일반_유럽)4"/>
      <sheetName val="10_예산_및_원가_계획(02년)4"/>
      <sheetName val="3_PT개발계획4"/>
      <sheetName val="Interco_&amp;_PVS_Loc_Cur3"/>
      <sheetName val="_7"/>
      <sheetName val="RFQ_18044"/>
      <sheetName val="full_(2)3"/>
      <sheetName val="보강사_소요량3"/>
      <sheetName val="J2(P_MT)3"/>
      <sheetName val="After_sales4"/>
      <sheetName val="고객불만_건4"/>
      <sheetName val="Moulding_data3"/>
      <sheetName val="자동차_종합지표4"/>
      <sheetName val="Production_Plan14"/>
      <sheetName val="Order_status4"/>
      <sheetName val="Order_status23"/>
      <sheetName val="Customer_Master3"/>
      <sheetName val="Common_code3"/>
      <sheetName val="Order_Status_Master3"/>
      <sheetName val="Product_Master3"/>
      <sheetName val="3_3검토국3"/>
      <sheetName val="DV_Flow_Chart_DV-PV1_(PFC)4"/>
      <sheetName val="MATEMST_(2)3"/>
      <sheetName val="Value_Analysis_-_Sheet_14"/>
      <sheetName val="_PPAP_작성중__xlsx4"/>
      <sheetName val="2_중요한회계정책4"/>
      <sheetName val="9_관계기업투자4"/>
      <sheetName val="42_리스4"/>
      <sheetName val="25_법인세4"/>
      <sheetName val="Supplier_QRQC3"/>
      <sheetName val="97계획(96_113"/>
      <sheetName val="S50_3"/>
      <sheetName val="첨부4_기술평가서3"/>
      <sheetName val="1_2_2완제품검사('00_4월)_(가라)3"/>
      <sheetName val="DBL_LPG시험4"/>
      <sheetName val="09년_현황4"/>
      <sheetName val="WTC_BODY一覧原紙4"/>
      <sheetName val="3월말_장기악성(국내)4"/>
      <sheetName val="2월말_장기악성(국내)4"/>
      <sheetName val="Data_Sheet4"/>
      <sheetName val="6_수입검사_4"/>
      <sheetName val="03_PFD-14"/>
      <sheetName val="12_Inv_4"/>
      <sheetName val="97년_재료예산(안)4"/>
      <sheetName val="1_터빈4"/>
      <sheetName val="cost_base_e_dati4"/>
      <sheetName val="2__Definitions4"/>
      <sheetName val="코드_조건표5"/>
      <sheetName val="HMC_사전원가(원혁기준)13%4"/>
      <sheetName val="재품별_단가4"/>
      <sheetName val="장비_전체리스트4"/>
      <sheetName val="_8"/>
      <sheetName val="집중검사_리스트4"/>
      <sheetName val="production_dept4"/>
      <sheetName val="검사협정_보충3"/>
      <sheetName val="Proj_List_00E4"/>
      <sheetName val="2012_Volum4"/>
      <sheetName val="B053_(990701)공정능력PC%계산3"/>
      <sheetName val="P&amp;L_account4"/>
      <sheetName val="국내_3"/>
      <sheetName val="4,5공장_3"/>
      <sheetName val="시트_3"/>
      <sheetName val="VERTICAL_PIPE3"/>
      <sheetName val="TABLE_DB3"/>
      <sheetName val="쌍용_data_base3"/>
      <sheetName val="2과_공수집계3"/>
      <sheetName val="118_세금과공과3"/>
      <sheetName val="경영재무_(입력)3"/>
      <sheetName val="연구개발_(입력)3"/>
      <sheetName val="일반현황_(입력)3"/>
      <sheetName val="품질관리_(입력)3"/>
      <sheetName val="실행내역서_4"/>
      <sheetName val="개발_LIST4"/>
      <sheetName val="PC%계산(WM_COMM단차)4"/>
      <sheetName val="차체_품안표4"/>
      <sheetName val="1_1_2008_OTIF4"/>
      <sheetName val="BAFFLE_HMC_TABLE14"/>
      <sheetName val="1~3월_지시사항4"/>
      <sheetName val="1_POSITIONING4"/>
      <sheetName val="무부하_회전수4"/>
      <sheetName val="진행중_설변4"/>
      <sheetName val="HOLE_9905(1)4"/>
      <sheetName val="Upgrades_pricing3"/>
      <sheetName val="7_3_DY팀3"/>
      <sheetName val="PNL_ASS'Y_CRASH_PAD_UPR_RH3"/>
      <sheetName val="공정능력(마운틴_홀_거리)3"/>
      <sheetName val="Summary_Sheet3"/>
      <sheetName val="Datasheet_for_KPI_Model_13"/>
      <sheetName val="TEAM하반기_계획_(2)3"/>
      <sheetName val="YOKE-H(10_3)3"/>
      <sheetName val="▶R_C_FRM3"/>
      <sheetName val="광주_소요량3"/>
      <sheetName val="5-Why_Root_Cause_Analysis_3"/>
      <sheetName val="초_성3"/>
      <sheetName val="CHECK_성3"/>
      <sheetName val="cpk_data3"/>
      <sheetName val="Drop-down_Lists3"/>
      <sheetName val="Bas_Moteur3"/>
      <sheetName val="1_기안을지3"/>
      <sheetName val="사무용품_신청3"/>
      <sheetName val="Validation_Lists3"/>
      <sheetName val="★금형비_계산서3"/>
      <sheetName val="LOWSIDE_비교3"/>
      <sheetName val="4_Vendor_price3"/>
      <sheetName val="14년_증판안_판촉3"/>
      <sheetName val="PS_SIDE_OTR_INR_공정개선_상세2"/>
      <sheetName val="제품별_매출4"/>
      <sheetName val="Data_Working_Time4"/>
      <sheetName val="Z41,Z42_이외total3"/>
      <sheetName val="원단위_1계_2계2"/>
      <sheetName val="11403-06163_เก่า2"/>
      <sheetName val="FM-HD_(New)2"/>
      <sheetName val="FM-HD_(HKMC)_2"/>
      <sheetName val="FM-HD_(11254-06201)__2"/>
      <sheetName val="FM-HD_(11251-06163)2"/>
      <sheetName val="FM-HD_(11514053)2"/>
      <sheetName val="FM-HD_(11611807)2"/>
      <sheetName val="FM-HD_(94502003)2"/>
      <sheetName val="FM-HD_(94501839)2"/>
      <sheetName val="FM-HD_(PT-GDENG0911-4)2"/>
      <sheetName val="FM-HD_(94520439)2"/>
      <sheetName val="FM-HD_(94500396)2"/>
      <sheetName val="FM-HD_(94500407)2"/>
      <sheetName val="FM-HD_(94500414)2"/>
      <sheetName val="FM-HD_(94500073)2"/>
      <sheetName val="FM-HD_(11588683)2"/>
      <sheetName val="FM-HD_(94500952)2"/>
      <sheetName val="FM-HD_(11569995)2"/>
      <sheetName val="FM-HD_(11254-06201)2"/>
      <sheetName val="FM-HD_(11588685)2"/>
      <sheetName val="FM-HD_(94500793)_2"/>
      <sheetName val="FM-HD_(11588717)2"/>
      <sheetName val="FM-HD_(HD-25198904)2"/>
      <sheetName val="FM-HD_(HD-11570514)_2"/>
      <sheetName val="FM-HD_(11097441)2"/>
      <sheetName val="FM-HD_(11588662)_2"/>
      <sheetName val="FM-HD_(11519387)2"/>
      <sheetName val="FM-HD_(11561969)2"/>
      <sheetName val="FM-HD_(11516580)2"/>
      <sheetName val="FM-HD_(11588712)___2"/>
      <sheetName val="FM-HD_(11519375)2"/>
      <sheetName val="FM-HD_(FAA32071001)__2"/>
      <sheetName val="FM-HD_(11519382)_2"/>
      <sheetName val="FM-HD_(11519383)_2"/>
      <sheetName val="FM-HD_(11561763)__2"/>
      <sheetName val="FM-HD_(11588316)__2"/>
      <sheetName val="1_TM13"/>
      <sheetName val="2_align13"/>
      <sheetName val="3_JUDDER13"/>
      <sheetName val="4_M_S13"/>
      <sheetName val="5_P_W_R13"/>
      <sheetName val="6_F_G13"/>
      <sheetName val="7__SCABLE13"/>
      <sheetName val="8_DIFF13"/>
      <sheetName val="9_A_C13"/>
      <sheetName val="10_GEAR13"/>
      <sheetName val="11_ISC13"/>
      <sheetName val="12_ALT13"/>
      <sheetName val="13_O_S13"/>
      <sheetName val="14_silencer13"/>
      <sheetName val="15_DAMPER13"/>
      <sheetName val="16_HUB13"/>
      <sheetName val="17_DLOCK13"/>
      <sheetName val="18_PSP13"/>
      <sheetName val="19_누수13"/>
      <sheetName val="20_K_S13"/>
      <sheetName val="二_POSITION_XLS13"/>
      <sheetName val="1ဲ_ALT13"/>
      <sheetName val="1ဳ_O_S13"/>
      <sheetName val="15_၄AMPER13"/>
      <sheetName val="GB-IC_Villingen_GG13"/>
      <sheetName val="OPT손익_내수13"/>
      <sheetName val="OPT손익_수출13"/>
      <sheetName val="JT3_0견적-구112"/>
      <sheetName val="BACK_DATA_08_7_1~13"/>
      <sheetName val="E_W13"/>
      <sheetName val="P_W13"/>
      <sheetName val="S_W13"/>
      <sheetName val="BACK_DATA13"/>
      <sheetName val="CASE_ASM12"/>
      <sheetName val="외주현황_wq113"/>
      <sheetName val="5_세운W-A13"/>
      <sheetName val="14_1부12"/>
      <sheetName val="B053_(990701)공정실적PP%계산13"/>
      <sheetName val="2_대외공문13"/>
      <sheetName val="1_변경범위13"/>
      <sheetName val="TEMP_TORQUE13"/>
      <sheetName val="3_일반사상12"/>
      <sheetName val="Evaluation_objects12"/>
      <sheetName val="LAMBDA_자작12"/>
      <sheetName val="설비능력및_종합공정능력산출시_사용12"/>
      <sheetName val="LX3_0_RR12"/>
      <sheetName val="진행_DATA_(2)13"/>
      <sheetName val="126_25512"/>
      <sheetName val="SUB_2월_재검사추이도12"/>
      <sheetName val="c_db17"/>
      <sheetName val="5_WIRE적용LIST12"/>
      <sheetName val="Nego_PV12"/>
      <sheetName val="매출종합_`0912"/>
      <sheetName val="소상_&quot;1&quot;12"/>
      <sheetName val="검사기준서_을_치수12"/>
      <sheetName val="검사기준서_갑12"/>
      <sheetName val="검사기준서_을12"/>
      <sheetName val="검사협정_갑12"/>
      <sheetName val="검사성적서_갑12"/>
      <sheetName val="검사성적서_을12"/>
      <sheetName val="검사성적서_병12"/>
      <sheetName val="팀별_합계12"/>
      <sheetName val="운임_환차손-Y13"/>
      <sheetName val="02년_SUC11"/>
      <sheetName val="내수1_8GL12"/>
      <sheetName val="ALPROFILE_발주실적11"/>
      <sheetName val="PRESS_DATA11"/>
      <sheetName val="MACRO1_XLM11"/>
      <sheetName val="개발_TOOL_집계표11"/>
      <sheetName val="경상_개발비11"/>
      <sheetName val="X-3_ENG11"/>
      <sheetName val="원단위_전후비교11"/>
      <sheetName val="Sheet1_(2)11"/>
      <sheetName val="차체부품_INS_REPORT(갑)12"/>
      <sheetName val="Sheet6_(3)11"/>
      <sheetName val="외주품_감점_유형_기준11"/>
      <sheetName val="FUEL_FILLER12"/>
      <sheetName val="_납촉자12"/>
      <sheetName val="3-2_귀책부서별_DT현황12"/>
      <sheetName val="1_2내수11"/>
      <sheetName val="3__관리점지수실적-1_1생산성11"/>
      <sheetName val="실적_및_계획11"/>
      <sheetName val="Bosch_ADVP&amp;R11"/>
      <sheetName val="CAPA분석_360K8"/>
      <sheetName val="Cost_Reduction11"/>
      <sheetName val="GLOBAL_PT_NEW_FORMAT_OCT_200211"/>
      <sheetName val="계산_DATA_입력11"/>
      <sheetName val="상세_계산_내역11"/>
      <sheetName val="FLOW_PROSES_(A)8"/>
      <sheetName val="Master_Cable11"/>
      <sheetName val="_SR3차원단위_(3)5"/>
      <sheetName val="ERP도입후_시정현황5"/>
      <sheetName val="6_N_m_CCW_전류5"/>
      <sheetName val="Purchasing_Data5"/>
      <sheetName val="포머_비가동_내역6"/>
      <sheetName val="FRONT_HUB견적가6"/>
      <sheetName val="J150_승인진도관리_LIST5"/>
      <sheetName val="TOTAL_LIST5"/>
      <sheetName val="Price_Range5"/>
      <sheetName val="FTR_MACRo5"/>
      <sheetName val="일일_업무_현황_(3)6"/>
      <sheetName val="일일_업무_현황_(5)6"/>
      <sheetName val="MPL_技連6"/>
      <sheetName val="342E_BLOCK6"/>
      <sheetName val="금형_(2)6"/>
      <sheetName val="VS1_Paretto분석6"/>
      <sheetName val="0_절삭조건6"/>
      <sheetName val="DATA_BASE5"/>
      <sheetName val="02_07_27_부품판매가5"/>
      <sheetName val="협력사_일반현황6"/>
      <sheetName val="Sec_1_-_RFQ11"/>
      <sheetName val="1-1_General_Code5"/>
      <sheetName val="VPP(BD-010)_이상보고5"/>
      <sheetName val="공정능력_(2)11"/>
      <sheetName val="Sch7a_(토요일)11"/>
      <sheetName val="c_db18"/>
      <sheetName val="Rate_data11"/>
      <sheetName val="대외공문_5"/>
      <sheetName val="PRO_(참조)11"/>
      <sheetName val="2차_OIL량측정5"/>
      <sheetName val="Actual_In_&amp;_Out4"/>
      <sheetName val="4_3_첨부15"/>
      <sheetName val="업무분장_5"/>
      <sheetName val="GLOBAL_PT_NEW_FORMAT_JULY__2006"/>
      <sheetName val="INVESTMENT_(Hardware)6"/>
      <sheetName val="신고서_전5"/>
      <sheetName val="Basic_assumptions5"/>
      <sheetName val="영업_일15"/>
      <sheetName val="PFMEA_XLS5"/>
      <sheetName val="2008_г5"/>
      <sheetName val="RELAY_FAX양식5"/>
      <sheetName val="상세_견적서_(HMC)5"/>
      <sheetName val="OEM_Plan5"/>
      <sheetName val="제품명_(3)5"/>
      <sheetName val="LINE_운영안4"/>
      <sheetName val="P&amp;L,Bal_Sheet,Cash_Forecast5"/>
      <sheetName val="OEM_이의제기_종합4"/>
      <sheetName val="원가_종합5"/>
      <sheetName val="공정별공법-W_HSE-LH5"/>
      <sheetName val="GM_Master5"/>
      <sheetName val="생산현황_(입력)5"/>
      <sheetName val="MPS_Q3_FY045"/>
      <sheetName val="MPS_Q4_FY045"/>
      <sheetName val="1_ER유체응용5"/>
      <sheetName val="4_시험장비5"/>
      <sheetName val="업체별_단가현황5"/>
      <sheetName val="일일_생산및판매계획_대_실적5"/>
      <sheetName val="임율_&amp;_LOT5"/>
      <sheetName val="생산계획_(2)5"/>
      <sheetName val="CR_CODE5"/>
      <sheetName val="THEME_CODE5"/>
      <sheetName val="비교원가제출_고5"/>
      <sheetName val="1_세부비교원가(내수)5"/>
      <sheetName val="1_종합비교원가(내수_일반_유럽)5"/>
      <sheetName val="10_예산_및_원가_계획(02년)5"/>
      <sheetName val="3_PT개발계획5"/>
      <sheetName val="Interco_&amp;_PVS_Loc_Cur4"/>
      <sheetName val="_9"/>
      <sheetName val="RFQ_18045"/>
      <sheetName val="full_(2)4"/>
      <sheetName val="보강사_소요량4"/>
      <sheetName val="J2(P_MT)4"/>
      <sheetName val="After_sales5"/>
      <sheetName val="고객불만_건5"/>
      <sheetName val="Moulding_data4"/>
      <sheetName val="자동차_종합지표5"/>
      <sheetName val="Production_Plan15"/>
      <sheetName val="Order_status5"/>
      <sheetName val="Order_status24"/>
      <sheetName val="Customer_Master4"/>
      <sheetName val="Common_code4"/>
      <sheetName val="Order_Status_Master4"/>
      <sheetName val="Product_Master4"/>
      <sheetName val="3_3검토국4"/>
      <sheetName val="DV_Flow_Chart_DV-PV1_(PFC)5"/>
      <sheetName val="MATEMST_(2)4"/>
      <sheetName val="Value_Analysis_-_Sheet_15"/>
      <sheetName val="_PPAP_작성중__xlsx5"/>
      <sheetName val="2_중요한회계정책5"/>
      <sheetName val="9_관계기업투자5"/>
      <sheetName val="42_리스5"/>
      <sheetName val="25_법인세5"/>
      <sheetName val="Supplier_QRQC4"/>
      <sheetName val="97계획(96_114"/>
      <sheetName val="S50_4"/>
      <sheetName val="첨부4_기술평가서4"/>
      <sheetName val="1_2_2완제품검사('00_4월)_(가라)4"/>
      <sheetName val="DBL_LPG시험5"/>
      <sheetName val="09년_현황5"/>
      <sheetName val="WTC_BODY一覧原紙5"/>
      <sheetName val="3월말_장기악성(국내)5"/>
      <sheetName val="2월말_장기악성(국내)5"/>
      <sheetName val="Data_Sheet5"/>
      <sheetName val="6_수입검사_5"/>
      <sheetName val="03_PFD-15"/>
      <sheetName val="12_Inv_5"/>
      <sheetName val="97년_재료예산(안)5"/>
      <sheetName val="1_터빈5"/>
      <sheetName val="cost_base_e_dati5"/>
      <sheetName val="2__Definitions5"/>
      <sheetName val="코드_조건표6"/>
      <sheetName val="HMC_사전원가(원혁기준)13%5"/>
      <sheetName val="재품별_단가5"/>
      <sheetName val="장비_전체리스트5"/>
      <sheetName val="_10"/>
      <sheetName val="집중검사_리스트5"/>
      <sheetName val="production_dept5"/>
      <sheetName val="검사협정_보충4"/>
      <sheetName val="Proj_List_00E5"/>
      <sheetName val="2012_Volum5"/>
      <sheetName val="B053_(990701)공정능력PC%계산4"/>
      <sheetName val="P&amp;L_account5"/>
      <sheetName val="국내_4"/>
      <sheetName val="4,5공장_4"/>
      <sheetName val="시트_4"/>
      <sheetName val="VERTICAL_PIPE4"/>
      <sheetName val="TABLE_DB4"/>
      <sheetName val="쌍용_data_base4"/>
      <sheetName val="2과_공수집계4"/>
      <sheetName val="118_세금과공과4"/>
      <sheetName val="경영재무_(입력)4"/>
      <sheetName val="연구개발_(입력)4"/>
      <sheetName val="일반현황_(입력)4"/>
      <sheetName val="품질관리_(입력)4"/>
      <sheetName val="실행내역서_5"/>
      <sheetName val="개발_LIST5"/>
      <sheetName val="PC%계산(WM_COMM단차)5"/>
      <sheetName val="차체_품안표5"/>
      <sheetName val="1_1_2008_OTIF5"/>
      <sheetName val="BAFFLE_HMC_TABLE15"/>
      <sheetName val="1~3월_지시사항5"/>
      <sheetName val="1_POSITIONING5"/>
      <sheetName val="무부하_회전수5"/>
      <sheetName val="진행중_설변5"/>
      <sheetName val="HOLE_9905(1)5"/>
      <sheetName val="Upgrades_pricing4"/>
      <sheetName val="7_3_DY팀4"/>
      <sheetName val="PNL_ASS'Y_CRASH_PAD_UPR_RH4"/>
      <sheetName val="공정능력(마운틴_홀_거리)4"/>
      <sheetName val="Summary_Sheet4"/>
      <sheetName val="Datasheet_for_KPI_Model_14"/>
      <sheetName val="TEAM하반기_계획_(2)4"/>
      <sheetName val="YOKE-H(10_3)4"/>
      <sheetName val="▶R_C_FRM4"/>
      <sheetName val="광주_소요량4"/>
      <sheetName val="5-Why_Root_Cause_Analysis_4"/>
      <sheetName val="초_성4"/>
      <sheetName val="CHECK_성4"/>
      <sheetName val="cpk_data4"/>
      <sheetName val="Drop-down_Lists4"/>
      <sheetName val="Bas_Moteur4"/>
      <sheetName val="1_기안을지4"/>
      <sheetName val="사무용품_신청4"/>
      <sheetName val="Validation_Lists4"/>
      <sheetName val="★금형비_계산서4"/>
      <sheetName val="LOWSIDE_비교4"/>
      <sheetName val="4_Vendor_price4"/>
      <sheetName val="14년_증판안_판촉4"/>
      <sheetName val="PS_SIDE_OTR_INR_공정개선_상세3"/>
      <sheetName val="제품별_매출5"/>
      <sheetName val="Data_Working_Time5"/>
      <sheetName val="Z41,Z42_이외total4"/>
      <sheetName val="원단위_1계_2계3"/>
      <sheetName val="11403-06163_เก่า3"/>
      <sheetName val="FM-HD_(New)3"/>
      <sheetName val="FM-HD_(HKMC)_3"/>
      <sheetName val="FM-HD_(11254-06201)__3"/>
      <sheetName val="FM-HD_(11251-06163)3"/>
      <sheetName val="FM-HD_(11514053)3"/>
      <sheetName val="FM-HD_(11611807)3"/>
      <sheetName val="FM-HD_(94502003)3"/>
      <sheetName val="FM-HD_(94501839)3"/>
      <sheetName val="FM-HD_(PT-GDENG0911-4)3"/>
      <sheetName val="FM-HD_(94520439)3"/>
      <sheetName val="FM-HD_(94500396)3"/>
      <sheetName val="FM-HD_(94500407)3"/>
      <sheetName val="FM-HD_(94500414)3"/>
      <sheetName val="FM-HD_(94500073)3"/>
      <sheetName val="FM-HD_(11588683)3"/>
      <sheetName val="FM-HD_(94500952)3"/>
      <sheetName val="FM-HD_(11569995)3"/>
      <sheetName val="FM-HD_(11254-06201)3"/>
      <sheetName val="FM-HD_(11588685)3"/>
      <sheetName val="FM-HD_(94500793)_3"/>
      <sheetName val="FM-HD_(11588717)3"/>
      <sheetName val="FM-HD_(HD-25198904)3"/>
      <sheetName val="FM-HD_(HD-11570514)_3"/>
      <sheetName val="FM-HD_(11097441)3"/>
      <sheetName val="FM-HD_(11588662)_3"/>
      <sheetName val="FM-HD_(11519387)3"/>
      <sheetName val="FM-HD_(11561969)3"/>
      <sheetName val="FM-HD_(11516580)3"/>
      <sheetName val="FM-HD_(11588712)___3"/>
      <sheetName val="FM-HD_(11519375)3"/>
      <sheetName val="FM-HD_(FAA32071001)__3"/>
      <sheetName val="FM-HD_(11519382)_3"/>
      <sheetName val="FM-HD_(11519383)_3"/>
      <sheetName val="FM-HD_(11561763)__3"/>
      <sheetName val="FM-HD_(11588316)__3"/>
      <sheetName val="부품계산"/>
      <sheetName val="사업경"/>
      <sheetName val="Personnaliser..."/>
      <sheetName val="Takt Time"/>
      <sheetName val="실행"/>
      <sheetName val="2000 (원본)"/>
      <sheetName val="Danh Mục"/>
      <sheetName val="Danh Muc"/>
      <sheetName val="Danh_Mục"/>
      <sheetName val="Danh_Muc"/>
      <sheetName val="Danh sach Hàn thùng"/>
      <sheetName val="64512(갑)"/>
      <sheetName val="repeatative rejection"/>
      <sheetName val="급여일반"/>
      <sheetName val="FRT(중량)"/>
      <sheetName val="과8"/>
      <sheetName val="H400"/>
      <sheetName val="업무연락"/>
      <sheetName val="Asset9809CAK"/>
      <sheetName val="Rollforward {bpe}"/>
      <sheetName val="Allow - SR&amp;D"/>
      <sheetName val="가격품의서"/>
      <sheetName val="관리데이터목록"/>
      <sheetName val="완제품구성표"/>
      <sheetName val="프레스품"/>
      <sheetName val="품번별"/>
      <sheetName val="全仕向地"/>
      <sheetName val="FM钢材消耗表"/>
      <sheetName val="97년"/>
      <sheetName val="비주거용"/>
      <sheetName val="누계"/>
      <sheetName val="조선용암면"/>
      <sheetName val="F12_BS"/>
      <sheetName val="F3_PL"/>
      <sheetName val="F4_PAJE"/>
      <sheetName val="DATA(이천)"/>
      <sheetName val="설비이력카드"/>
      <sheetName val="PU FOAM 가격조정 기준"/>
      <sheetName val="Data Input"/>
      <sheetName val="2-2_매출분석"/>
      <sheetName val="TL_PROTO_2열"/>
      <sheetName val="(2)월생산현황_"/>
      <sheetName val="LINE_PPM-분석"/>
      <sheetName val="Issues_List"/>
      <sheetName val="1_TAT_Info_"/>
      <sheetName val="PACKING_LIST"/>
      <sheetName val="COOLING_UNIT"/>
      <sheetName val="#1-1_(2)"/>
      <sheetName val="기초_DATA"/>
      <sheetName val="신흥테크_세부내역_LIST"/>
      <sheetName val="PROJ"/>
      <sheetName val="54813M2001"/>
      <sheetName val="Variables"/>
      <sheetName val="팀코드"/>
      <sheetName val="대우"/>
      <sheetName val="삼성(중)"/>
      <sheetName val="삼성(자)"/>
      <sheetName val="6.Parent S_ Fixed Prod"/>
      <sheetName val="INDUSTRIAL(I)"/>
      <sheetName val="INDUSTRIAL(II)"/>
      <sheetName val="SUST DEV &amp; OTHER"/>
      <sheetName val="Kautex 4WD St.IV P&amp;D"/>
      <sheetName val="Sachs FL WHL"/>
      <sheetName val="계정등록"/>
      <sheetName val="기타등록"/>
      <sheetName val="상세(독일)"/>
      <sheetName val="Börskurser"/>
      <sheetName val="베어링하우징"/>
      <sheetName val="매출생산"/>
      <sheetName val="9899DISC"/>
      <sheetName val="부서코드표"/>
      <sheetName val="HOU143A"/>
      <sheetName val="96원가"/>
      <sheetName val="교육훈련절차서"/>
      <sheetName val="Model Synthesis Report"/>
      <sheetName val="LIBRARY"/>
      <sheetName val="설계내역서"/>
      <sheetName val="Sheet1 (3)"/>
      <sheetName val="OEM "/>
      <sheetName val="August 2003"/>
      <sheetName val="OE UMC"/>
      <sheetName val="Analysis-Others Pg 4"/>
      <sheetName val="SEP 2007"/>
      <sheetName val="OUTSTANDING"/>
      <sheetName val="latest"/>
      <sheetName val="le_data"/>
      <sheetName val="MASTER_OE"/>
      <sheetName val="Fx Rates"/>
      <sheetName val="BOX ASSY"/>
      <sheetName val=" 관리계획서_Rev.01.xlsx"/>
      <sheetName val="자료"/>
      <sheetName val="FMEA"/>
      <sheetName val="승용STEEL"/>
      <sheetName val="전체팛ĭ"/>
      <sheetName val="환산"/>
      <sheetName val="인원계획"/>
      <sheetName val="_x005f_x005f_x005f_x0000__x005f_x005f_x005f_x0000__x005"/>
      <sheetName val="Sheet"/>
      <sheetName val="_x005f_x005f_x005f_x005f_x005f_x005f_x005f_x0000__x005f"/>
      <sheetName val="금형 이력 카드"/>
      <sheetName val="PIVOT"/>
      <sheetName val="KXV01"/>
      <sheetName val="alignments"/>
      <sheetName val="PC%계산RH"/>
      <sheetName val="지사"/>
      <sheetName val="????ilencer"/>
      <sheetName val="強度 CN A1 C10H 152H"/>
      <sheetName val="Dual PMP수율"/>
      <sheetName val="Q302"/>
      <sheetName val="打分表"/>
      <sheetName val="RSDB"/>
      <sheetName val="WSDB"/>
      <sheetName val="ROLL"/>
      <sheetName val="95MAKER"/>
      <sheetName val="GAGE R&amp;R(FRT UPR)"/>
      <sheetName val="중공업 실적"/>
      <sheetName val="16-1531"/>
      <sheetName val="2-1.제품군별계획대비실적(B.A)"/>
      <sheetName val="LINE_VENT"/>
      <sheetName val="노무비"/>
      <sheetName val="신공항A-9(원가수정)"/>
      <sheetName val="감독1130"/>
      <sheetName val="RECIMAKE"/>
      <sheetName val="재(실)"/>
      <sheetName val="계산서"/>
      <sheetName val="FA-LISTING"/>
      <sheetName val="BS-E"/>
      <sheetName val="BS요약"/>
      <sheetName val="협력점직원"/>
      <sheetName val="(실사조정)총괄"/>
      <sheetName val="현금및현금등가물1"/>
      <sheetName val="4.경비 5.영업외수지"/>
      <sheetName val="가수금대체"/>
      <sheetName val="운반비"/>
      <sheetName val="Arbeitsfolgeplan"/>
      <sheetName val="Leistungberechnung"/>
      <sheetName val="실적1"/>
      <sheetName val="실적2"/>
      <sheetName val="실적3"/>
      <sheetName val="실적4"/>
      <sheetName val="실적5"/>
      <sheetName val="실적6"/>
      <sheetName val="실적7"/>
      <sheetName val="실적8"/>
      <sheetName val="2019년 생산수량"/>
      <sheetName val="19년 종합 CT"/>
      <sheetName val="금형대장"/>
      <sheetName val="AD원"/>
      <sheetName val="숨기기2-목록"/>
      <sheetName val="C10怰䈽셋"/>
      <sheetName val="Sch1 - P&amp;L Summary"/>
      <sheetName val="Sch2 - BalSht Summary"/>
      <sheetName val="Sch3 - CFlow Summary"/>
      <sheetName val="Setup"/>
      <sheetName val="Tables"/>
      <sheetName val="Mẫu DMVT"/>
      <sheetName val="Mẫu DMVT (2)"/>
      <sheetName val="DANH MỤC NHÓM ĐỐI TƯỢNG"/>
      <sheetName val="Nhap T8"/>
      <sheetName val="Begining detail-CTIET"/>
      <sheetName val="Payment-TTOAN"/>
      <sheetName val="Summary-TOMLUOC "/>
      <sheetName val="SO TONG HOP CONG NO"/>
      <sheetName val="BUS"/>
      <sheetName val="LOAIXE"/>
      <sheetName val="Nguon PT xetai"/>
      <sheetName val="NGUON"/>
      <sheetName val="Nguon PT xe Ben"/>
      <sheetName val="Bien so"/>
      <sheetName val="DM KHAU HAO"/>
      <sheetName val="MỤC LỤC"/>
      <sheetName val="Ghi chú"/>
      <sheetName val="1. Định hướng HĐ CN năm 2019"/>
      <sheetName val="2.1.Tổng quan TT KD xe DL"/>
      <sheetName val="2.2.Tổng quan TT DVPT DL"/>
      <sheetName val="3.1. ĐKM xe DL"/>
      <sheetName val="3.2.1. KH KD-MKT &amp; TCKD xe KIA"/>
      <sheetName val="3.2.2 CSBH KIA"/>
      <sheetName val="3.2.3. KH KD-MKT&amp;TCKD DVPT"/>
      <sheetName val="Pv SL"/>
      <sheetName val="TNS"/>
      <sheetName val="KPI"/>
      <sheetName val="3.3.1.KH KD-MKT &amp; TCKD Mazda"/>
      <sheetName val="3.3.2 CSBH MAZDA"/>
      <sheetName val="3.3.3.KH KD-MKT&amp;TCKD DVPT MAZDA"/>
      <sheetName val="3.4. DVPT SR KIA MAZDA"/>
      <sheetName val="3.4.1.KH KD-MKT&amp;TCKD PEUGEOT"/>
      <sheetName val="3.4.2 CSBH PEUGEOT"/>
      <sheetName val="3.4.3.KH KD-MKT&amp;TC DVPT PEUGEOT"/>
      <sheetName val="3.5. TÀI CHÍNH KD XE KIA MAZDA"/>
      <sheetName val="4.1.Tổng quan TT KD Tai, Bus"/>
      <sheetName val="4.2.Tổng quan TT DVPT Tai Bus"/>
      <sheetName val="5.1. ĐKM xe Tai, Bus"/>
      <sheetName val="PTBH 2018"/>
      <sheetName val="SL - TVBH"/>
      <sheetName val="PTBH"/>
      <sheetName val="5.2a. KD Xe Fuso"/>
      <sheetName val="5.2b. KD Xe Foton"/>
      <sheetName val="5.2c. KD Xe Bus"/>
      <sheetName val="5.2. KH KD-MKT&amp;TCKD xe Tải, Bus"/>
      <sheetName val="5.3. CSBH xe Tải, Bus"/>
      <sheetName val="5.4.KH KD-MKT&amp;TC DVPT Tải, Bus"/>
      <sheetName val="Review note"/>
      <sheetName val="6.1 ĐKĐK"/>
      <sheetName val="6.2. Bảo hiểm"/>
      <sheetName val="6.3. Tín dụng"/>
      <sheetName val="6.4. GSHT &amp; PH"/>
      <sheetName val="6.5 DVHT"/>
      <sheetName val="Luong"/>
      <sheetName val="7.1 KH nhân sự"/>
      <sheetName val="7.2. Định biên &amp; Lương"/>
      <sheetName val="7.3 KH thưởng năng suất"/>
      <sheetName val="Check"/>
      <sheetName val="Check TH"/>
      <sheetName val="8. Hành chính"/>
      <sheetName val="8.1"/>
      <sheetName val="9.1. Duy tu bảo trì"/>
      <sheetName val="9.2. Cải tạo, nâng cấp"/>
      <sheetName val="10. TSCĐ - CCDC"/>
      <sheetName val="11D. Tài chính KD XE TỔNG"/>
      <sheetName val="11E. Tài chính KD DVPT TỔNG"/>
      <sheetName val="11A. Tài chính SR KIA"/>
      <sheetName val="11B. Tài chính SR MAZDA"/>
      <sheetName val="11D. Tài chính SR Peugout"/>
      <sheetName val="11C. Tài chính SR TẢI BUS"/>
      <sheetName val="11D. Tài chính SR Du lịch"/>
      <sheetName val="11. Tài chính Chi nhánh"/>
      <sheetName val="12. SĐTC"/>
      <sheetName val="A9AEDN01"/>
      <sheetName val="A6"/>
      <sheetName val="delta impedance(평균)"/>
      <sheetName val="FY 12_Interiors Volume"/>
      <sheetName val="FY12_PP_Sales"/>
      <sheetName val="INT_Price_FY12 MFC"/>
      <sheetName val="TRW원가"/>
      <sheetName val="0"/>
      <sheetName val="◀양식(PAD)"/>
      <sheetName val="6월"/>
      <sheetName val="국가DATA"/>
      <sheetName val="CONN.조립"/>
      <sheetName val="재료비내역"/>
      <sheetName val="Mname"/>
      <sheetName val="1_TM14"/>
      <sheetName val="2_align14"/>
      <sheetName val="3_JUDDER14"/>
      <sheetName val="4_M_S14"/>
      <sheetName val="5_P_W_R14"/>
      <sheetName val="6_F_G14"/>
      <sheetName val="7__SCABLE14"/>
      <sheetName val="8_DIFF14"/>
      <sheetName val="9_A_C14"/>
      <sheetName val="10_GEAR14"/>
      <sheetName val="11_ISC14"/>
      <sheetName val="12_ALT14"/>
      <sheetName val="13_O_S14"/>
      <sheetName val="14_silencer14"/>
      <sheetName val="15_DAMPER14"/>
      <sheetName val="16_HUB14"/>
      <sheetName val="17_DLOCK14"/>
      <sheetName val="18_PSP14"/>
      <sheetName val="19_누수14"/>
      <sheetName val="20_K_S14"/>
      <sheetName val="二_POSITION_XLS14"/>
      <sheetName val="1ဲ_ALT14"/>
      <sheetName val="1ဳ_O_S14"/>
      <sheetName val="15_၄AMPER14"/>
      <sheetName val="GB-IC_Villingen_GG14"/>
      <sheetName val="OPT손익_내수14"/>
      <sheetName val="OPT손익_수출14"/>
      <sheetName val="JT3_0견적-구113"/>
      <sheetName val="BACK_DATA_08_7_1~14"/>
      <sheetName val="E_W14"/>
      <sheetName val="P_W14"/>
      <sheetName val="S_W14"/>
      <sheetName val="BACK_DATA14"/>
      <sheetName val="CASE_ASM13"/>
      <sheetName val="외주현황_wq114"/>
      <sheetName val="5_세운W-A14"/>
      <sheetName val="14_1부13"/>
      <sheetName val="B053_(990701)공정실적PP%계산14"/>
      <sheetName val="2_대외공문14"/>
      <sheetName val="1_변경범위14"/>
      <sheetName val="TEMP_TORQUE14"/>
      <sheetName val="3_일반사상13"/>
      <sheetName val="Evaluation_objects13"/>
      <sheetName val="LAMBDA_자작13"/>
      <sheetName val="설비능력및_종합공정능력산출시_사용13"/>
      <sheetName val="LX3_0_RR13"/>
      <sheetName val="진행_DATA_(2)14"/>
      <sheetName val="126_25513"/>
      <sheetName val="SUB_2월_재검사추이도13"/>
      <sheetName val="c_db19"/>
      <sheetName val="5_WIRE적용LIST13"/>
      <sheetName val="Nego_PV13"/>
      <sheetName val="매출종합_`0913"/>
      <sheetName val="소상_&quot;1&quot;13"/>
      <sheetName val="검사기준서_을_치수13"/>
      <sheetName val="검사기준서_갑13"/>
      <sheetName val="검사기준서_을13"/>
      <sheetName val="검사협정_갑13"/>
      <sheetName val="검사성적서_갑13"/>
      <sheetName val="검사성적서_을13"/>
      <sheetName val="검사성적서_병13"/>
      <sheetName val="팀별_합계13"/>
      <sheetName val="운임_환차손-Y14"/>
      <sheetName val="02년_SUC12"/>
      <sheetName val="내수1_8GL13"/>
      <sheetName val="ALPROFILE_발주실적12"/>
      <sheetName val="PRESS_DATA12"/>
      <sheetName val="MACRO1_XLM12"/>
      <sheetName val="개발_TOOL_집계표12"/>
      <sheetName val="경상_개발비12"/>
      <sheetName val="X-3_ENG12"/>
      <sheetName val="원단위_전후비교12"/>
      <sheetName val="Sheet1_(2)12"/>
      <sheetName val="차체부품_INS_REPORT(갑)13"/>
      <sheetName val="Sheet6_(3)12"/>
      <sheetName val="외주품_감점_유형_기준12"/>
      <sheetName val="FUEL_FILLER13"/>
      <sheetName val="_납촉자13"/>
      <sheetName val="3-2_귀책부서별_DT현황13"/>
      <sheetName val="1_2내수12"/>
      <sheetName val="3__관리점지수실적-1_1생산성12"/>
      <sheetName val="실적_및_계획12"/>
      <sheetName val="Bosch_ADVP&amp;R12"/>
      <sheetName val="CAPA분석_360K9"/>
      <sheetName val="Cost_Reduction12"/>
      <sheetName val="GLOBAL_PT_NEW_FORMAT_OCT_200212"/>
      <sheetName val="계산_DATA_입력12"/>
      <sheetName val="상세_계산_내역12"/>
      <sheetName val="FLOW_PROSES_(A)9"/>
      <sheetName val="Master_Cable12"/>
      <sheetName val="_SR3차원단위_(3)6"/>
      <sheetName val="ERP도입후_시정현황6"/>
      <sheetName val="6_N_m_CCW_전류6"/>
      <sheetName val="Purchasing_Data6"/>
      <sheetName val="포머_비가동_내역7"/>
      <sheetName val="FRONT_HUB견적가7"/>
      <sheetName val="J150_승인진도관리_LIST6"/>
      <sheetName val="TOTAL_LIST6"/>
      <sheetName val="Price_Range6"/>
      <sheetName val="FTR_MACRo6"/>
      <sheetName val="일일_업무_현황_(3)7"/>
      <sheetName val="일일_업무_현황_(5)7"/>
      <sheetName val="MPL_技連7"/>
      <sheetName val="342E_BLOCK7"/>
      <sheetName val="금형_(2)7"/>
      <sheetName val="VS1_Paretto분석7"/>
      <sheetName val="0_절삭조건7"/>
      <sheetName val="DATA_BASE6"/>
      <sheetName val="02_07_27_부품판매가6"/>
      <sheetName val="협력사_일반현황7"/>
      <sheetName val="Sec_1_-_RFQ12"/>
      <sheetName val="1-1_General_Code6"/>
      <sheetName val="VPP(BD-010)_이상보고6"/>
      <sheetName val="공정능력_(2)12"/>
      <sheetName val="Sch7a_(토요일)12"/>
      <sheetName val="c_db110"/>
      <sheetName val="Rate_data12"/>
      <sheetName val="대외공문_6"/>
      <sheetName val="PRO_(참조)12"/>
      <sheetName val="2차_OIL량측정6"/>
      <sheetName val="Actual_In_&amp;_Out5"/>
      <sheetName val="4_3_첨부16"/>
      <sheetName val="업무분장_6"/>
      <sheetName val="GLOBAL_PT_NEW_FORMAT_JULY__2007"/>
      <sheetName val="INVESTMENT_(Hardware)7"/>
      <sheetName val="신고서_전6"/>
      <sheetName val="Basic_assumptions6"/>
      <sheetName val="영업_일16"/>
      <sheetName val="PFMEA_XLS6"/>
      <sheetName val="2008_г6"/>
      <sheetName val="RELAY_FAX양식6"/>
      <sheetName val="상세_견적서_(HMC)6"/>
      <sheetName val="OEM_Plan6"/>
      <sheetName val="제품명_(3)6"/>
      <sheetName val="LINE_운영안5"/>
      <sheetName val="P&amp;L,Bal_Sheet,Cash_Forecast6"/>
      <sheetName val="OEM_이의제기_종합5"/>
      <sheetName val="원가_종합6"/>
      <sheetName val="공정별공법-W_HSE-LH6"/>
      <sheetName val="GM_Master6"/>
      <sheetName val="생산현황_(입력)6"/>
      <sheetName val="MPS_Q3_FY046"/>
      <sheetName val="MPS_Q4_FY046"/>
      <sheetName val="1_ER유체응용6"/>
      <sheetName val="4_시험장비6"/>
      <sheetName val="업체별_단가현황6"/>
      <sheetName val="일일_생산및판매계획_대_실적6"/>
      <sheetName val="임율_&amp;_LOT6"/>
      <sheetName val="생산계획_(2)6"/>
      <sheetName val="CR_CODE6"/>
      <sheetName val="THEME_CODE6"/>
      <sheetName val="비교원가제출_고6"/>
      <sheetName val="1_세부비교원가(내수)6"/>
      <sheetName val="1_종합비교원가(내수_일반_유럽)6"/>
      <sheetName val="10_예산_및_원가_계획(02년)6"/>
      <sheetName val="3_PT개발계획6"/>
      <sheetName val="Interco_&amp;_PVS_Loc_Cur5"/>
      <sheetName val="_11"/>
      <sheetName val="RFQ_18046"/>
      <sheetName val="full_(2)5"/>
      <sheetName val="보강사_소요량5"/>
      <sheetName val="J2(P_MT)5"/>
      <sheetName val="After_sales6"/>
      <sheetName val="고객불만_건6"/>
      <sheetName val="Moulding_data5"/>
      <sheetName val="자동차_종합지표6"/>
      <sheetName val="Production_Plan16"/>
      <sheetName val="Order_status6"/>
      <sheetName val="Order_status25"/>
      <sheetName val="Customer_Master5"/>
      <sheetName val="Common_code5"/>
      <sheetName val="Order_Status_Master5"/>
      <sheetName val="Product_Master5"/>
      <sheetName val="3_3검토국5"/>
      <sheetName val="DV_Flow_Chart_DV-PV1_(PFC)6"/>
      <sheetName val="MATEMST_(2)5"/>
      <sheetName val="Value_Analysis_-_Sheet_16"/>
      <sheetName val="_PPAP_작성중__xlsx6"/>
      <sheetName val="2_중요한회계정책6"/>
      <sheetName val="9_관계기업투자6"/>
      <sheetName val="42_리스6"/>
      <sheetName val="25_법인세6"/>
      <sheetName val="Supplier_QRQC5"/>
      <sheetName val="97계획(96_115"/>
      <sheetName val="S50_5"/>
      <sheetName val="첨부4_기술평가서5"/>
      <sheetName val="1_2_2완제품검사('00_4월)_(가라)5"/>
      <sheetName val="DBL_LPG시험6"/>
      <sheetName val="09년_현황6"/>
      <sheetName val="WTC_BODY一覧原紙6"/>
      <sheetName val="3월말_장기악성(국내)6"/>
      <sheetName val="2월말_장기악성(국내)6"/>
      <sheetName val="Data_Sheet6"/>
      <sheetName val="6_수입검사_6"/>
      <sheetName val="03_PFD-16"/>
      <sheetName val="12_Inv_6"/>
      <sheetName val="97년_재료예산(안)6"/>
      <sheetName val="1_터빈6"/>
      <sheetName val="cost_base_e_dati6"/>
      <sheetName val="2__Definitions6"/>
      <sheetName val="코드_조건표7"/>
      <sheetName val="HMC_사전원가(원혁기준)13%6"/>
      <sheetName val="재품별_단가6"/>
      <sheetName val="장비_전체리스트6"/>
      <sheetName val="_12"/>
      <sheetName val="집중검사_리스트6"/>
      <sheetName val="production_dept6"/>
      <sheetName val="검사협정_보충5"/>
      <sheetName val="Proj_List_00E6"/>
      <sheetName val="2012_Volum6"/>
      <sheetName val="B053_(990701)공정능력PC%계산5"/>
      <sheetName val="P&amp;L_account6"/>
      <sheetName val="국내_5"/>
      <sheetName val="4,5공장_5"/>
      <sheetName val="시트_5"/>
      <sheetName val="VERTICAL_PIPE5"/>
      <sheetName val="TABLE_DB5"/>
      <sheetName val="쌍용_data_base5"/>
      <sheetName val="2과_공수집계5"/>
      <sheetName val="118_세금과공과5"/>
      <sheetName val="경영재무_(입력)5"/>
      <sheetName val="연구개발_(입력)5"/>
      <sheetName val="일반현황_(입력)5"/>
      <sheetName val="품질관리_(입력)5"/>
      <sheetName val="실행내역서_6"/>
      <sheetName val="개발_LIST6"/>
      <sheetName val="PC%계산(WM_COMM단차)6"/>
      <sheetName val="차체_품안표6"/>
      <sheetName val="1_1_2008_OTIF6"/>
      <sheetName val="BAFFLE_HMC_TABLE16"/>
      <sheetName val="1~3월_지시사항6"/>
      <sheetName val="1_POSITIONING6"/>
      <sheetName val="무부하_회전수6"/>
      <sheetName val="진행중_설변6"/>
      <sheetName val="HOLE_9905(1)6"/>
      <sheetName val="Upgrades_pricing5"/>
      <sheetName val="7_3_DY팀5"/>
      <sheetName val="PNL_ASS'Y_CRASH_PAD_UPR_RH5"/>
      <sheetName val="공정능력(마운틴_홀_거리)5"/>
      <sheetName val="Summary_Sheet5"/>
      <sheetName val="Datasheet_for_KPI_Model_15"/>
      <sheetName val="TEAM하반기_계획_(2)5"/>
      <sheetName val="YOKE-H(10_3)5"/>
      <sheetName val="▶R_C_FRM5"/>
      <sheetName val="광주_소요량5"/>
      <sheetName val="5-Why_Root_Cause_Analysis_5"/>
      <sheetName val="초_성5"/>
      <sheetName val="CHECK_성5"/>
      <sheetName val="cpk_data5"/>
      <sheetName val="Drop-down_Lists5"/>
      <sheetName val="Bas_Moteur5"/>
      <sheetName val="1_기안을지5"/>
      <sheetName val="사무용품_신청5"/>
      <sheetName val="Validation_Lists5"/>
      <sheetName val="★금형비_계산서5"/>
      <sheetName val="LOWSIDE_비교5"/>
      <sheetName val="4_Vendor_price5"/>
      <sheetName val="14년_증판안_판촉5"/>
      <sheetName val="PS_SIDE_OTR_INR_공정개선_상세4"/>
      <sheetName val="제품별_매출6"/>
      <sheetName val="Data_Working_Time6"/>
      <sheetName val="Z41,Z42_이외total5"/>
      <sheetName val="원단위_1계_2계4"/>
      <sheetName val="11403-06163_เก่า4"/>
      <sheetName val="FM-HD_(New)4"/>
      <sheetName val="FM-HD_(HKMC)_4"/>
      <sheetName val="FM-HD_(11254-06201)__4"/>
      <sheetName val="FM-HD_(11251-06163)4"/>
      <sheetName val="FM-HD_(11514053)4"/>
      <sheetName val="FM-HD_(11611807)4"/>
      <sheetName val="FM-HD_(94502003)4"/>
      <sheetName val="FM-HD_(94501839)4"/>
      <sheetName val="FM-HD_(PT-GDENG0911-4)4"/>
      <sheetName val="FM-HD_(94520439)4"/>
      <sheetName val="FM-HD_(94500396)4"/>
      <sheetName val="FM-HD_(94500407)4"/>
      <sheetName val="FM-HD_(94500414)4"/>
      <sheetName val="FM-HD_(94500073)4"/>
      <sheetName val="FM-HD_(11588683)4"/>
      <sheetName val="FM-HD_(94500952)4"/>
      <sheetName val="FM-HD_(11569995)4"/>
      <sheetName val="FM-HD_(11254-06201)4"/>
      <sheetName val="FM-HD_(11588685)4"/>
      <sheetName val="FM-HD_(94500793)_4"/>
      <sheetName val="FM-HD_(11588717)4"/>
      <sheetName val="FM-HD_(HD-25198904)4"/>
      <sheetName val="FM-HD_(HD-11570514)_4"/>
      <sheetName val="FM-HD_(11097441)4"/>
      <sheetName val="FM-HD_(11588662)_4"/>
      <sheetName val="FM-HD_(11519387)4"/>
      <sheetName val="FM-HD_(11561969)4"/>
      <sheetName val="FM-HD_(11516580)4"/>
      <sheetName val="FM-HD_(11588712)___4"/>
      <sheetName val="FM-HD_(11519375)4"/>
      <sheetName val="FM-HD_(FAA32071001)__4"/>
      <sheetName val="FM-HD_(11519382)_4"/>
      <sheetName val="FM-HD_(11519383)_4"/>
      <sheetName val="FM-HD_(11561763)__4"/>
      <sheetName val="FM-HD_(11588316)__4"/>
      <sheetName val="Net_Revenue"/>
      <sheetName val="기초_데이터"/>
      <sheetName val="중요차종_(090131)"/>
      <sheetName val="99년12월_실적DATA"/>
      <sheetName val="7)_13367734"/>
      <sheetName val="Actual_data"/>
      <sheetName val="_하반기_경비_조정계획_150627(사계_r2_기준)_x"/>
      <sheetName val="표지_(2)"/>
      <sheetName val="220_(2)"/>
      <sheetName val="1_TM15"/>
      <sheetName val="2_align15"/>
      <sheetName val="3_JUDDER15"/>
      <sheetName val="4_M_S15"/>
      <sheetName val="5_P_W_R15"/>
      <sheetName val="6_F_G15"/>
      <sheetName val="7__SCABLE15"/>
      <sheetName val="8_DIFF15"/>
      <sheetName val="9_A_C15"/>
      <sheetName val="10_GEAR15"/>
      <sheetName val="11_ISC15"/>
      <sheetName val="12_ALT15"/>
      <sheetName val="13_O_S15"/>
      <sheetName val="14_silencer15"/>
      <sheetName val="15_DAMPER15"/>
      <sheetName val="16_HUB15"/>
      <sheetName val="17_DLOCK15"/>
      <sheetName val="18_PSP15"/>
      <sheetName val="19_누수15"/>
      <sheetName val="20_K_S15"/>
      <sheetName val="二_POSITION_XLS15"/>
      <sheetName val="1ဲ_ALT15"/>
      <sheetName val="1ဳ_O_S15"/>
      <sheetName val="15_၄AMPER15"/>
      <sheetName val="GB-IC_Villingen_GG15"/>
      <sheetName val="OPT손익_내수15"/>
      <sheetName val="OPT손익_수출15"/>
      <sheetName val="JT3_0견적-구114"/>
      <sheetName val="BACK_DATA_08_7_1~15"/>
      <sheetName val="E_W15"/>
      <sheetName val="P_W15"/>
      <sheetName val="S_W15"/>
      <sheetName val="BACK_DATA15"/>
      <sheetName val="CASE_ASM14"/>
      <sheetName val="외주현황_wq115"/>
      <sheetName val="5_세운W-A15"/>
      <sheetName val="14_1부14"/>
      <sheetName val="B053_(990701)공정실적PP%계산15"/>
      <sheetName val="2_대외공문15"/>
      <sheetName val="1_변경범위15"/>
      <sheetName val="TEMP_TORQUE15"/>
      <sheetName val="3_일반사상14"/>
      <sheetName val="Evaluation_objects14"/>
      <sheetName val="LAMBDA_자작14"/>
      <sheetName val="설비능력및_종합공정능력산출시_사용14"/>
      <sheetName val="LX3_0_RR14"/>
      <sheetName val="진행_DATA_(2)15"/>
      <sheetName val="126_25514"/>
      <sheetName val="SUB_2월_재검사추이도14"/>
      <sheetName val="c_db20"/>
      <sheetName val="5_WIRE적용LIST14"/>
      <sheetName val="Nego_PV14"/>
      <sheetName val="매출종합_`0914"/>
      <sheetName val="소상_&quot;1&quot;14"/>
      <sheetName val="검사기준서_을_치수14"/>
      <sheetName val="검사기준서_갑14"/>
      <sheetName val="검사기준서_을14"/>
      <sheetName val="검사협정_갑14"/>
      <sheetName val="검사성적서_갑14"/>
      <sheetName val="검사성적서_을14"/>
      <sheetName val="검사성적서_병14"/>
      <sheetName val="팀별_합계14"/>
      <sheetName val="운임_환차손-Y15"/>
      <sheetName val="02년_SUC13"/>
      <sheetName val="내수1_8GL14"/>
      <sheetName val="ALPROFILE_발주실적13"/>
      <sheetName val="PRESS_DATA13"/>
      <sheetName val="MACRO1_XLM13"/>
      <sheetName val="개발_TOOL_집계표13"/>
      <sheetName val="경상_개발비13"/>
      <sheetName val="X-3_ENG13"/>
      <sheetName val="원단위_전후비교13"/>
      <sheetName val="Sheet1_(2)13"/>
      <sheetName val="차체부품_INS_REPORT(갑)14"/>
      <sheetName val="Sheet6_(3)13"/>
      <sheetName val="외주품_감점_유형_기준13"/>
      <sheetName val="FUEL_FILLER14"/>
      <sheetName val="_납촉자14"/>
      <sheetName val="3-2_귀책부서별_DT현황14"/>
      <sheetName val="1_2내수13"/>
      <sheetName val="3__관리점지수실적-1_1생산성13"/>
      <sheetName val="실적_및_계획13"/>
      <sheetName val="Bosch_ADVP&amp;R13"/>
      <sheetName val="CAPA분석_360K10"/>
      <sheetName val="Cost_Reduction13"/>
      <sheetName val="GLOBAL_PT_NEW_FORMAT_OCT_200213"/>
      <sheetName val="계산_DATA_입력13"/>
      <sheetName val="상세_계산_내역13"/>
      <sheetName val="FLOW_PROSES_(A)10"/>
      <sheetName val="Master_Cable13"/>
      <sheetName val="_SR3차원단위_(3)7"/>
      <sheetName val="ERP도입후_시정현황7"/>
      <sheetName val="6_N_m_CCW_전류7"/>
      <sheetName val="Purchasing_Data7"/>
      <sheetName val="포머_비가동_내역8"/>
      <sheetName val="FRONT_HUB견적가8"/>
      <sheetName val="J150_승인진도관리_LIST7"/>
      <sheetName val="TOTAL_LIST7"/>
      <sheetName val="Price_Range7"/>
      <sheetName val="FTR_MACRo7"/>
      <sheetName val="일일_업무_현황_(3)8"/>
      <sheetName val="일일_업무_현황_(5)8"/>
      <sheetName val="MPL_技連8"/>
      <sheetName val="342E_BLOCK8"/>
      <sheetName val="금형_(2)8"/>
      <sheetName val="VS1_Paretto분석8"/>
      <sheetName val="0_절삭조건8"/>
      <sheetName val="DATA_BASE7"/>
      <sheetName val="02_07_27_부품판매가7"/>
      <sheetName val="협력사_일반현황8"/>
      <sheetName val="Sec_1_-_RFQ13"/>
      <sheetName val="1-1_General_Code7"/>
      <sheetName val="VPP(BD-010)_이상보고7"/>
      <sheetName val="공정능력_(2)13"/>
      <sheetName val="Sch7a_(토요일)13"/>
      <sheetName val="c_db111"/>
      <sheetName val="Rate_data13"/>
      <sheetName val="대외공문_7"/>
      <sheetName val="PRO_(참조)13"/>
      <sheetName val="2차_OIL량측정7"/>
      <sheetName val="Actual_In_&amp;_Out6"/>
      <sheetName val="4_3_첨부17"/>
      <sheetName val="업무분장_7"/>
      <sheetName val="GLOBAL_PT_NEW_FORMAT_JULY__2008"/>
      <sheetName val="INVESTMENT_(Hardware)8"/>
      <sheetName val="신고서_전7"/>
      <sheetName val="Basic_assumptions7"/>
      <sheetName val="영업_일17"/>
      <sheetName val="PFMEA_XLS7"/>
      <sheetName val="2008_г7"/>
      <sheetName val="RELAY_FAX양식7"/>
      <sheetName val="상세_견적서_(HMC)7"/>
      <sheetName val="OEM_Plan7"/>
      <sheetName val="제품명_(3)7"/>
      <sheetName val="LINE_운영안6"/>
      <sheetName val="P&amp;L,Bal_Sheet,Cash_Forecast7"/>
      <sheetName val="OEM_이의제기_종합6"/>
      <sheetName val="원가_종합7"/>
      <sheetName val="공정별공법-W_HSE-LH7"/>
      <sheetName val="GM_Master7"/>
      <sheetName val="생산현황_(입력)7"/>
      <sheetName val="MPS_Q3_FY047"/>
      <sheetName val="MPS_Q4_FY047"/>
      <sheetName val="1_ER유체응용7"/>
      <sheetName val="4_시험장비7"/>
      <sheetName val="업체별_단가현황7"/>
      <sheetName val="일일_생산및판매계획_대_실적7"/>
      <sheetName val="임율_&amp;_LOT7"/>
      <sheetName val="생산계획_(2)7"/>
      <sheetName val="CR_CODE7"/>
      <sheetName val="THEME_CODE7"/>
      <sheetName val="비교원가제출_고7"/>
      <sheetName val="1_세부비교원가(내수)7"/>
      <sheetName val="1_종합비교원가(내수_일반_유럽)7"/>
      <sheetName val="10_예산_및_원가_계획(02년)7"/>
      <sheetName val="3_PT개발계획7"/>
      <sheetName val="Interco_&amp;_PVS_Loc_Cur6"/>
      <sheetName val="_13"/>
      <sheetName val="RFQ_18047"/>
      <sheetName val="full_(2)6"/>
      <sheetName val="보강사_소요량6"/>
      <sheetName val="J2(P_MT)6"/>
      <sheetName val="After_sales7"/>
      <sheetName val="고객불만_건7"/>
      <sheetName val="Moulding_data6"/>
      <sheetName val="자동차_종합지표7"/>
      <sheetName val="Production_Plan17"/>
      <sheetName val="Order_status7"/>
      <sheetName val="Order_status26"/>
      <sheetName val="Customer_Master6"/>
      <sheetName val="Common_code6"/>
      <sheetName val="Order_Status_Master6"/>
      <sheetName val="Product_Master6"/>
      <sheetName val="3_3검토국6"/>
      <sheetName val="DV_Flow_Chart_DV-PV1_(PFC)7"/>
      <sheetName val="MATEMST_(2)6"/>
      <sheetName val="Value_Analysis_-_Sheet_17"/>
      <sheetName val="_PPAP_작성중__xlsx7"/>
      <sheetName val="2_중요한회계정책7"/>
      <sheetName val="9_관계기업투자7"/>
      <sheetName val="42_리스7"/>
      <sheetName val="25_법인세7"/>
      <sheetName val="Supplier_QRQC6"/>
      <sheetName val="97계획(96_116"/>
      <sheetName val="S50_6"/>
      <sheetName val="첨부4_기술평가서6"/>
      <sheetName val="1_2_2완제품검사('00_4월)_(가라)6"/>
      <sheetName val="DBL_LPG시험7"/>
      <sheetName val="09년_현황7"/>
      <sheetName val="WTC_BODY一覧原紙7"/>
      <sheetName val="3월말_장기악성(국내)7"/>
      <sheetName val="2월말_장기악성(국내)7"/>
      <sheetName val="Data_Sheet7"/>
      <sheetName val="6_수입검사_7"/>
      <sheetName val="03_PFD-17"/>
      <sheetName val="12_Inv_7"/>
      <sheetName val="97년_재료예산(안)7"/>
      <sheetName val="1_터빈7"/>
      <sheetName val="cost_base_e_dati7"/>
      <sheetName val="2__Definitions7"/>
      <sheetName val="코드_조건표8"/>
      <sheetName val="HMC_사전원가(원혁기준)13%7"/>
      <sheetName val="재품별_단가7"/>
      <sheetName val="장비_전체리스트7"/>
      <sheetName val="_14"/>
      <sheetName val="집중검사_리스트7"/>
      <sheetName val="production_dept7"/>
      <sheetName val="검사협정_보충6"/>
      <sheetName val="Proj_List_00E7"/>
      <sheetName val="2012_Volum7"/>
      <sheetName val="B053_(990701)공정능력PC%계산6"/>
      <sheetName val="P&amp;L_account7"/>
      <sheetName val="국내_6"/>
      <sheetName val="4,5공장_6"/>
      <sheetName val="시트_6"/>
      <sheetName val="VERTICAL_PIPE6"/>
      <sheetName val="TABLE_DB6"/>
      <sheetName val="쌍용_data_base6"/>
      <sheetName val="2과_공수집계6"/>
      <sheetName val="118_세금과공과6"/>
      <sheetName val="경영재무_(입력)6"/>
      <sheetName val="연구개발_(입력)6"/>
      <sheetName val="일반현황_(입력)6"/>
      <sheetName val="품질관리_(입력)6"/>
      <sheetName val="실행내역서_7"/>
      <sheetName val="개발_LIST7"/>
      <sheetName val="PC%계산(WM_COMM단차)7"/>
      <sheetName val="차체_품안표7"/>
      <sheetName val="1_1_2008_OTIF7"/>
      <sheetName val="BAFFLE_HMC_TABLE17"/>
      <sheetName val="1~3월_지시사항7"/>
      <sheetName val="1_POSITIONING7"/>
      <sheetName val="무부하_회전수7"/>
      <sheetName val="진행중_설변7"/>
      <sheetName val="HOLE_9905(1)7"/>
      <sheetName val="Upgrades_pricing6"/>
      <sheetName val="7_3_DY팀6"/>
      <sheetName val="PNL_ASS'Y_CRASH_PAD_UPR_RH6"/>
      <sheetName val="공정능력(마운틴_홀_거리)6"/>
      <sheetName val="Summary_Sheet6"/>
      <sheetName val="Datasheet_for_KPI_Model_16"/>
      <sheetName val="TEAM하반기_계획_(2)6"/>
      <sheetName val="YOKE-H(10_3)6"/>
      <sheetName val="▶R_C_FRM6"/>
      <sheetName val="광주_소요량6"/>
      <sheetName val="5-Why_Root_Cause_Analysis_6"/>
      <sheetName val="초_성6"/>
      <sheetName val="CHECK_성6"/>
      <sheetName val="cpk_data6"/>
      <sheetName val="Drop-down_Lists6"/>
      <sheetName val="Bas_Moteur6"/>
      <sheetName val="1_기안을지6"/>
      <sheetName val="사무용품_신청6"/>
      <sheetName val="Validation_Lists6"/>
      <sheetName val="★금형비_계산서6"/>
      <sheetName val="LOWSIDE_비교6"/>
      <sheetName val="4_Vendor_price6"/>
      <sheetName val="14년_증판안_판촉6"/>
      <sheetName val="PS_SIDE_OTR_INR_공정개선_상세5"/>
      <sheetName val="제품별_매출7"/>
      <sheetName val="Data_Working_Time7"/>
      <sheetName val="Z41,Z42_이외total6"/>
      <sheetName val="원단위_1계_2계5"/>
      <sheetName val="11403-06163_เก่า5"/>
      <sheetName val="FM-HD_(New)5"/>
      <sheetName val="FM-HD_(HKMC)_5"/>
      <sheetName val="FM-HD_(11254-06201)__5"/>
      <sheetName val="FM-HD_(11251-06163)5"/>
      <sheetName val="FM-HD_(11514053)5"/>
      <sheetName val="FM-HD_(11611807)5"/>
      <sheetName val="FM-HD_(94502003)5"/>
      <sheetName val="FM-HD_(94501839)5"/>
      <sheetName val="FM-HD_(PT-GDENG0911-4)5"/>
      <sheetName val="FM-HD_(94520439)5"/>
      <sheetName val="FM-HD_(94500396)5"/>
      <sheetName val="FM-HD_(94500407)5"/>
      <sheetName val="FM-HD_(94500414)5"/>
      <sheetName val="FM-HD_(94500073)5"/>
      <sheetName val="FM-HD_(11588683)5"/>
      <sheetName val="FM-HD_(94500952)5"/>
      <sheetName val="FM-HD_(11569995)5"/>
      <sheetName val="FM-HD_(11254-06201)5"/>
      <sheetName val="FM-HD_(11588685)5"/>
      <sheetName val="FM-HD_(94500793)_5"/>
      <sheetName val="FM-HD_(11588717)5"/>
      <sheetName val="FM-HD_(HD-25198904)5"/>
      <sheetName val="FM-HD_(HD-11570514)_5"/>
      <sheetName val="FM-HD_(11097441)5"/>
      <sheetName val="FM-HD_(11588662)_5"/>
      <sheetName val="FM-HD_(11519387)5"/>
      <sheetName val="FM-HD_(11561969)5"/>
      <sheetName val="FM-HD_(11516580)5"/>
      <sheetName val="FM-HD_(11588712)___5"/>
      <sheetName val="FM-HD_(11519375)5"/>
      <sheetName val="FM-HD_(FAA32071001)__5"/>
      <sheetName val="FM-HD_(11519382)_5"/>
      <sheetName val="FM-HD_(11519383)_5"/>
      <sheetName val="FM-HD_(11561763)__5"/>
      <sheetName val="FM-HD_(11588316)__5"/>
      <sheetName val="TL_PROTO_2열1"/>
      <sheetName val="Net_Revenue1"/>
      <sheetName val="기초_데이터1"/>
      <sheetName val="신흥테크_세부내역_LIST1"/>
      <sheetName val="중요차종_(090131)1"/>
      <sheetName val="99년12월_실적DATA1"/>
      <sheetName val="7)_133677341"/>
      <sheetName val="Issues_List1"/>
      <sheetName val="(2)월생산현황_1"/>
      <sheetName val="LINE_PPM-분석1"/>
      <sheetName val="Actual_data1"/>
      <sheetName val="PACKING_LIST1"/>
      <sheetName val="COOLING_UNIT1"/>
      <sheetName val="#1-1_(2)1"/>
      <sheetName val="기초_DATA1"/>
      <sheetName val="_하반기_경비_조정계획_150627(사계_r2_기준)_1"/>
      <sheetName val="표지_(2)1"/>
      <sheetName val="2-2_매출분석1"/>
      <sheetName val="220_(2)1"/>
      <sheetName val="공정능력계산"/>
      <sheetName val="部品"/>
      <sheetName val="製品別販売予算"/>
      <sheetName val="Y-WORK"/>
      <sheetName val="2-4-1"/>
      <sheetName val="Danh sach"/>
      <sheetName val="THƯ VIỆN"/>
      <sheetName val="주일현황"/>
      <sheetName val="Costed BOM 2ndR 40%"/>
      <sheetName val="산출기준(파견전산실)"/>
      <sheetName val="출력-생산일보"/>
      <sheetName val="품목표"/>
      <sheetName val="Volumes"/>
      <sheetName val="SCP 4"/>
      <sheetName val="SCP 5 D2UXT"/>
      <sheetName val="SCP 6 D2UX"/>
      <sheetName val="Invest (MAC)"/>
      <sheetName val="SCP Apr2015"/>
      <sheetName val="8월3주"/>
      <sheetName val="6월재고2"/>
      <sheetName val="XMA 12월 8,000대 원,부자재_完"/>
      <sheetName val="YFA 10월분 원자재(10.12)_미납완료_完"/>
      <sheetName val="YFA 10월분 부자재(10.7,9)_FEDEX_完"/>
      <sheetName val="원재료불량"/>
      <sheetName val="sapactivexlhiddensheet"/>
      <sheetName val="선재"/>
      <sheetName val="생산실적입력"/>
      <sheetName val="법인세부담액"/>
      <sheetName val="등록자료"/>
      <sheetName val="입력정보"/>
      <sheetName val="여신보고용"/>
      <sheetName val="서진단가"/>
      <sheetName val="기아계획"/>
      <sheetName val="9609추"/>
      <sheetName val="0.CHMSL LED ASSY"/>
      <sheetName val="변환테이블"/>
      <sheetName val="불량 리스트"/>
      <sheetName val="불량 코드"/>
      <sheetName val="그림목록"/>
      <sheetName val="침탄데이타"/>
      <sheetName val="Team 종합"/>
      <sheetName val="LEGAN"/>
      <sheetName val="品質保証責任者届"/>
      <sheetName val="sheet17"/>
      <sheetName val="PV"/>
      <sheetName val="귀책별TOP"/>
      <sheetName val="RHW"/>
      <sheetName val="부서별1월"/>
      <sheetName val="1.세부비교_x001b__x0000__x0000_㣪洁ᚦ"/>
      <sheetName val="목차"/>
      <sheetName val="82351"/>
      <sheetName val="51700-C2100(이의제기)"/>
      <sheetName val="HeaderInfo"/>
      <sheetName val="J100"/>
      <sheetName val="RFQ Template"/>
      <sheetName val="科目余额表"/>
      <sheetName val="생산계획"/>
      <sheetName val="108.수선비"/>
      <sheetName val="8기전사사업계획"/>
      <sheetName val="36기상반기자금실적"/>
      <sheetName val="X3"/>
      <sheetName val="업체정보"/>
      <sheetName val="07DATA"/>
      <sheetName val="WJ素材費"/>
      <sheetName val="품의서양식 (3)"/>
      <sheetName val="예상투자비"/>
      <sheetName val="원가분석"/>
      <sheetName val="법인(환율지정)"/>
      <sheetName val="1. 보고"/>
      <sheetName val="수지타입(ASSY)"/>
      <sheetName val="Asset98-CAK"/>
      <sheetName val="Input Page"/>
      <sheetName val="Input Sheet"/>
      <sheetName val="Aug01 Status Rpt"/>
      <sheetName val="현금및현금등가물"/>
      <sheetName val="Base Info"/>
      <sheetName val="ISSUE LIST"/>
      <sheetName val="Assumption"/>
      <sheetName val="직원명부"/>
      <sheetName val="ALVXXL01"/>
      <sheetName val="철심금중량"/>
      <sheetName val="구매내역"/>
      <sheetName val="생산실적db"/>
      <sheetName val="데이터"/>
      <sheetName val="철판2"/>
      <sheetName val="년도별"/>
      <sheetName val="원가계산서양식"/>
      <sheetName val="Bang KL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부재료"/>
      <sheetName val="97입고현황(사내)"/>
      <sheetName val="97출고현황(SEC)"/>
      <sheetName val="97출고현황(매출분)"/>
      <sheetName val="첨부3"/>
      <sheetName val="부자입고"/>
      <sheetName val="MexiqueVente䋈᮱ꋀ"/>
      <sheetName val="MexiqueVenteȌ_x0000_반"/>
      <sheetName val="Europe_PU-1"/>
      <sheetName val="은행"/>
      <sheetName val="Kalkulation"/>
      <sheetName val="FELT"/>
      <sheetName val="사업소득자세수추계"/>
      <sheetName val="DATA(1-8)"/>
      <sheetName val="1부생산계획"/>
      <sheetName val="이자수입"/>
      <sheetName val="D300726_1"/>
      <sheetName val="사외외주매출"/>
      <sheetName val="20일시험전표지"/>
      <sheetName val="FRONT"/>
      <sheetName val="REAR "/>
      <sheetName val="FR저항Cp"/>
      <sheetName val="abs dac검사대비분석자료2"/>
      <sheetName val="RFQ Form"/>
      <sheetName val="00년거래처별실적"/>
      <sheetName val="재고품목"/>
      <sheetName val="기간별품목별불량유형집계"/>
      <sheetName val="세무서코드"/>
      <sheetName val="3월판매예상_2주차"/>
      <sheetName val="_0602주-무결점운동 진행현황 보고 (20140610)"/>
      <sheetName val="3M000"/>
      <sheetName val="PMBG12LD 장비및인원소요(D.A기준) "/>
      <sheetName val="basic_info"/>
      <sheetName val="10매출"/>
      <sheetName val="TEMP2"/>
      <sheetName val="기본데이타"/>
      <sheetName val="2WD(KJ5G0662)"/>
      <sheetName val="MAT_N048"/>
      <sheetName val="구분목록"/>
      <sheetName val="사원관리"/>
      <sheetName val="조정"/>
      <sheetName val="NEW TOOL MASTER"/>
      <sheetName val="stockmonthlylist(stock_20190828"/>
      <sheetName val="DWPM분석시트"/>
      <sheetName val="매출(총액)"/>
      <sheetName val="판관비"/>
      <sheetName val="3-2002년 소모공구비"/>
      <sheetName val="数据库不可删除"/>
      <sheetName val="WE'T"/>
      <sheetName val="BREAKDOWN(철거설치)"/>
      <sheetName val="STD_DEVCHARTadd"/>
      <sheetName val="재품명"/>
      <sheetName val="불량명"/>
      <sheetName val="1.TP조립"/>
      <sheetName val="기타 부자재"/>
      <sheetName val="분리막"/>
      <sheetName val="전해액"/>
      <sheetName val="4.20)통계적기법관리절차서"/>
      <sheetName val="주E957㲆"/>
      <sheetName val="주E957㲆"/>
      <sheetName val="설비LIS_x0000_"/>
      <sheetName val="설비LIS_x0001_"/>
      <sheetName val="설비LIS"/>
      <sheetName val="개발원가 종합"/>
      <sheetName val="Raw_data"/>
      <sheetName val="SALE분석"/>
      <sheetName val="5업체"/>
      <sheetName val="１１月"/>
      <sheetName val="MS.SPEC"/>
      <sheetName val="BI-FUEL AIR VENT PIPE"/>
      <sheetName val="차액보증"/>
      <sheetName val="8월 매출현황"/>
      <sheetName val="매출&amp;매입"/>
      <sheetName val="원재료사급"/>
      <sheetName val="서연전자"/>
      <sheetName val="사급"/>
      <sheetName val="삼익산업"/>
      <sheetName val="화인데코"/>
      <sheetName val="시무인텔"/>
      <sheetName val="태동테크"/>
      <sheetName val="원텍"/>
      <sheetName val="부자재"/>
      <sheetName val="삼익전자"/>
      <sheetName val="성우일렉스"/>
      <sheetName val="범상하이테크"/>
      <sheetName val="백광오토텍"/>
      <sheetName val="금화전자(안성전기)"/>
      <sheetName val="도료"/>
      <sheetName val="유일테크"/>
      <sheetName val="3공장 순양전자"/>
      <sheetName val="현진테크 (2)"/>
      <sheetName val="신하테크사"/>
      <sheetName val="보현산업"/>
      <sheetName val="풍기산업"/>
      <sheetName val="다건테크"/>
      <sheetName val="나래산업"/>
      <sheetName val="동신전장"/>
      <sheetName val="성호테크"/>
      <sheetName val="동경cnc 지그"/>
      <sheetName val="성실몰드테크"/>
      <sheetName val="대한테크 집계"/>
      <sheetName val="서연전자 (2)"/>
      <sheetName val="삼익전자 (2)"/>
      <sheetName val="삼익산업 (2)"/>
      <sheetName val="시무인텔 (2)"/>
      <sheetName val="성우일렉스 (2)"/>
      <sheetName val="성호테크 (2)"/>
      <sheetName val="CONSUMO DE RESINA "/>
      <sheetName val="Full PBD"/>
      <sheetName val="NET면적"/>
      <sheetName val="2009년 매출 실적"/>
      <sheetName val="JINKYU"/>
      <sheetName val="OCT"/>
      <sheetName val="변환"/>
      <sheetName val="도장가공비"/>
      <sheetName val="VT-5T"/>
      <sheetName val="월별수입"/>
      <sheetName val="SRC(현재)"/>
      <sheetName val="운영"/>
      <sheetName val="DS_MBR RR Side  - PcA"/>
      <sheetName val="지점분석00"/>
      <sheetName val="业体目录"/>
      <sheetName val=" Common Info Page"/>
      <sheetName val="TABLE(터키)"/>
      <sheetName val="권취Simu"/>
      <sheetName val="공문송부업체"/>
      <sheetName val="진천MOBIS"/>
      <sheetName val="외주수입검사 종합(6월)"/>
      <sheetName val="LCAUTO.4"/>
      <sheetName val="LCAT수.조"/>
      <sheetName val="10월"/>
      <sheetName val="곡성"/>
      <sheetName val="소재 이력"/>
      <sheetName val="99 조정금액"/>
      <sheetName val="주간실적상세"/>
      <sheetName val="생산성상세"/>
      <sheetName val="CPK_CHART"/>
      <sheetName val="1.종합평가표"/>
      <sheetName val="99년1월"/>
      <sheetName val="내부품질감사절차서"/>
      <sheetName val="일보_생산"/>
      <sheetName val="2-1_제품군별계획대비실적(B_A)"/>
      <sheetName val="일일판매현황"/>
      <sheetName val="2차 OI_x0010__x0000__xda10_࠱"/>
      <sheetName val="2차 OI_x0000__x0000_젘_x0000_"/>
      <sheetName val="2차 OI䑲⿀_x0000__x0000_"/>
      <sheetName val="LJM"/>
      <sheetName val="단가80%기준(재무)"/>
      <sheetName val="매출집계-RMB"/>
      <sheetName val="PS종합"/>
      <sheetName val="경영계획"/>
      <sheetName val="불량"/>
      <sheetName val="품질보증"/>
      <sheetName val="THS - Key Inputs"/>
      <sheetName val="코드집(수출)"/>
      <sheetName val="2005년 소요량"/>
      <sheetName val="ACCN9909"/>
      <sheetName val="Accn9910"/>
      <sheetName val="ACCN9908"/>
      <sheetName val="공사별5"/>
      <sheetName val="pr00_10_20"/>
      <sheetName val="Sch9"/>
      <sheetName val="_x005f_x0000__x005f_x0000__x005"/>
      <sheetName val="기준정보(A) 15.10.27"/>
      <sheetName val="단중 및 예비길이 SHEET 15.9.5(K)"/>
      <sheetName val="품목실적(KK)"/>
      <sheetName val="15.1.02 15년 1월예시계획"/>
      <sheetName val="15년 12월 시작재공품 15.12.3"/>
      <sheetName val="기준정보(A) 12.02.23"/>
      <sheetName val="2001"/>
      <sheetName val="STD  CAB"/>
      <sheetName val="STD  NCAB"/>
      <sheetName val="원소재 변경 상세"/>
      <sheetName val="직거래가 변경"/>
      <sheetName val="PAN"/>
      <sheetName val="IS(Result)"/>
      <sheetName val="PL By Model(Result)"/>
      <sheetName val="PL_By_Model(Result)"/>
      <sheetName val="200901-수불부"/>
      <sheetName val="일반PAD"/>
      <sheetName val="seat-sdn only"/>
      <sheetName val="Schedule_1"/>
      <sheetName val="CAR_Form_Summary"/>
      <sheetName val="FY_12_Interiors_Volume"/>
      <sheetName val="INT_Price_FY12_MFC"/>
      <sheetName val="Claim이력_수출내자"/>
      <sheetName val="9806-9901"/>
      <sheetName val="R1"/>
      <sheetName val="R6"/>
      <sheetName val="R3"/>
      <sheetName val="R0"/>
      <sheetName val="R5"/>
      <sheetName val="RI5"/>
      <sheetName val="10-2 ED&amp;D EQU"/>
      <sheetName val="1.세부비교_x001b_"/>
      <sheetName val="MexiqueVenteȌ"/>
      <sheetName val="2차 OI_x0010_"/>
      <sheetName val="2차 OI"/>
      <sheetName val="Business Plan"/>
      <sheetName val="GK차체EO_CUT전"/>
      <sheetName val="비교원RD_S"/>
      <sheetName val="3-1"/>
      <sheetName val="선급금"/>
      <sheetName val="지성학원"/>
      <sheetName val="조회서"/>
      <sheetName val="QUALITY_CHART"/>
      <sheetName val="Organization chart20191002"/>
      <sheetName val="RESPONSIBILITY MATRIX"/>
      <sheetName val="KeyData"/>
      <sheetName val=" 쿠첸 CIR-301 제원현황(170317).xlsx"/>
      <sheetName val="통제목록"/>
      <sheetName val="변압94"/>
      <sheetName val="지급융통"/>
      <sheetName val="하수급견적대비"/>
      <sheetName val="수불명세서"/>
      <sheetName val="첨부1"/>
      <sheetName val="시산표12월(수정후)"/>
      <sheetName val="BOM CODE"/>
      <sheetName val="공정일보data"/>
      <sheetName val="한일은행"/>
      <sheetName val="통장출금액"/>
      <sheetName val="계획"/>
      <sheetName val="타이시트"/>
      <sheetName val="발잔"/>
      <sheetName val="입고"/>
      <sheetName val="제품재고"/>
      <sheetName val="차월계획"/>
      <sheetName val="REPAIR DATA - CONTAINER #5"/>
      <sheetName val="노원열병합  건축공사기성내역서"/>
      <sheetName val="Gia vat tu"/>
      <sheetName val="SUMMARY(S)"/>
      <sheetName val="Dual_PMP수율"/>
      <sheetName val="REPAIR_DATA_-_CONTAINER_#5"/>
      <sheetName val="노원열병합__건축공사기성내역서"/>
      <sheetName val="Gia_vat_tu"/>
      <sheetName val="4_20)통계적기법관리절차서"/>
      <sheetName val="Histogram Chart"/>
      <sheetName val="Freq error DATA"/>
      <sheetName val="Freq HISTOGRAM"/>
      <sheetName val="Home"/>
      <sheetName val="delta_impedance(평균)"/>
      <sheetName val="Histogram_Chart"/>
      <sheetName val="Freq_error_DATA"/>
      <sheetName val="Freq_HISTOGRAM"/>
      <sheetName val="DS-Thuong 6T dau"/>
      <sheetName val="551"/>
      <sheetName val="집계표(VAN)"/>
      <sheetName val="CHI TIẾT"/>
      <sheetName val="plan"/>
      <sheetName val="6월실적"/>
      <sheetName val="Parameter"/>
      <sheetName val="BOM Cost (R-U713MHH)"/>
      <sheetName val="R+N+D+L"/>
      <sheetName val="대구"/>
      <sheetName val="W6"/>
      <sheetName val="2-row_Opt_table"/>
      <sheetName val="BASE"/>
      <sheetName val="3S010"/>
      <sheetName val="지급어음"/>
      <sheetName val="sal"/>
      <sheetName val="MIP"/>
      <sheetName val="ASSETS_LIST(2)"/>
      <sheetName val="07년계획"/>
      <sheetName val="신규계산서(양식)"/>
      <sheetName val="개조 요청서"/>
      <sheetName val="매출채권"/>
      <sheetName val="A01_FM00"/>
      <sheetName val="Form"/>
      <sheetName val="표지★"/>
      <sheetName val="(삼성)Index"/>
      <sheetName val="CIVIL4"/>
      <sheetName val="96 하반기 전시회 경비"/>
      <sheetName val="choices"/>
      <sheetName val="REQUEST"/>
      <sheetName val="直接材料"/>
      <sheetName val="Summary Capex Info-Cal (master)"/>
      <sheetName val="Corporate"/>
      <sheetName val="LOF"/>
      <sheetName val="1_TM16"/>
      <sheetName val="2_align16"/>
      <sheetName val="3_JUDDER16"/>
      <sheetName val="4_M_S16"/>
      <sheetName val="5_P_W_R16"/>
      <sheetName val="6_F_G16"/>
      <sheetName val="7__SCABLE16"/>
      <sheetName val="8_DIFF16"/>
      <sheetName val="9_A_C16"/>
      <sheetName val="10_GEAR16"/>
      <sheetName val="11_ISC16"/>
      <sheetName val="12_ALT16"/>
      <sheetName val="13_O_S16"/>
      <sheetName val="14_silencer16"/>
      <sheetName val="15_DAMPER16"/>
      <sheetName val="16_HUB16"/>
      <sheetName val="17_DLOCK16"/>
      <sheetName val="18_PSP16"/>
      <sheetName val="19_누수16"/>
      <sheetName val="20_K_S16"/>
      <sheetName val="1ဲ_ALT16"/>
      <sheetName val="1ဳ_O_S16"/>
      <sheetName val="15_၄AMPER16"/>
      <sheetName val="GB-IC_Villingen_GG16"/>
      <sheetName val="二_POSITION_XLS16"/>
      <sheetName val="BACK_DATA_08_7_1~16"/>
      <sheetName val="E_W16"/>
      <sheetName val="P_W16"/>
      <sheetName val="S_W16"/>
      <sheetName val="BACK_DATA16"/>
      <sheetName val="OPT손익_내수16"/>
      <sheetName val="OPT손익_수출16"/>
      <sheetName val="JT3_0견적-구115"/>
      <sheetName val="CASE_ASM15"/>
      <sheetName val="외주현황_wq116"/>
      <sheetName val="5_세운W-A16"/>
      <sheetName val="14_1부15"/>
      <sheetName val="B053_(990701)공정실적PP%계산16"/>
      <sheetName val="2_대외공문16"/>
      <sheetName val="1_변경범위16"/>
      <sheetName val="TEMP_TORQUE16"/>
      <sheetName val="3_일반사상15"/>
      <sheetName val="Evaluation_objects15"/>
      <sheetName val="SUB_2월_재검사추이도15"/>
      <sheetName val="설비능력및_종합공정능력산출시_사용15"/>
      <sheetName val="LX3_0_RR15"/>
      <sheetName val="진행_DATA_(2)16"/>
      <sheetName val="126_25515"/>
      <sheetName val="5_WIRE적용LIST15"/>
      <sheetName val="LAMBDA_자작15"/>
      <sheetName val="운임_환차손-Y16"/>
      <sheetName val="c_db21"/>
      <sheetName val="ALPROFILE_발주실적14"/>
      <sheetName val="팀별_합계15"/>
      <sheetName val="매출종합_`0915"/>
      <sheetName val="소상_&quot;1&quot;15"/>
      <sheetName val="검사기준서_을_치수15"/>
      <sheetName val="검사기준서_갑15"/>
      <sheetName val="검사기준서_을15"/>
      <sheetName val="검사협정_갑15"/>
      <sheetName val="검사성적서_갑15"/>
      <sheetName val="검사성적서_을15"/>
      <sheetName val="검사성적서_병15"/>
      <sheetName val="Nego_PV15"/>
      <sheetName val="PRESS_DATA14"/>
      <sheetName val="내수1_8GL15"/>
      <sheetName val="02년_SUC14"/>
      <sheetName val="MACRO1_XLM14"/>
      <sheetName val="개발_TOOL_집계표14"/>
      <sheetName val="경상_개발비14"/>
      <sheetName val="X-3_ENG14"/>
      <sheetName val="원단위_전후비교14"/>
      <sheetName val="Sheet1_(2)14"/>
      <sheetName val="차체부품_INS_REPORT(갑)15"/>
      <sheetName val="Sheet6_(3)14"/>
      <sheetName val="외주품_감점_유형_기준14"/>
      <sheetName val="FUEL_FILLER15"/>
      <sheetName val="_납촉자15"/>
      <sheetName val="3-2_귀책부서별_DT현황15"/>
      <sheetName val="1_2내수14"/>
      <sheetName val="3__관리점지수실적-1_1생산성14"/>
      <sheetName val="실적_및_계획14"/>
      <sheetName val="Bosch_ADVP&amp;R14"/>
      <sheetName val="CAPA분석_360K11"/>
      <sheetName val="Cost_Reduction14"/>
      <sheetName val="GLOBAL_PT_NEW_FORMAT_OCT_200214"/>
      <sheetName val="계산_DATA_입력14"/>
      <sheetName val="상세_계산_내역14"/>
      <sheetName val="FLOW_PROSES_(A)11"/>
      <sheetName val="Master_Cable14"/>
      <sheetName val="_SR3차원단위_(3)8"/>
      <sheetName val="ERP도입후_시정현황8"/>
      <sheetName val="6_N_m_CCW_전류8"/>
      <sheetName val="Purchasing_Data8"/>
      <sheetName val="포머_비가동_내역9"/>
      <sheetName val="FRONT_HUB견적가9"/>
      <sheetName val="J150_승인진도관리_LIST8"/>
      <sheetName val="TOTAL_LIST8"/>
      <sheetName val="Price_Range8"/>
      <sheetName val="FTR_MACRo8"/>
      <sheetName val="일일_업무_현황_(3)9"/>
      <sheetName val="일일_업무_현황_(5)9"/>
      <sheetName val="MPL_技連9"/>
      <sheetName val="342E_BLOCK9"/>
      <sheetName val="금형_(2)9"/>
      <sheetName val="VS1_Paretto분석9"/>
      <sheetName val="0_절삭조건9"/>
      <sheetName val="DATA_BASE8"/>
      <sheetName val="02_07_27_부품판매가8"/>
      <sheetName val="협력사_일반현황9"/>
      <sheetName val="Sec_1_-_RFQ14"/>
      <sheetName val="1-1_General_Code8"/>
      <sheetName val="VPP(BD-010)_이상보고8"/>
      <sheetName val="공정능력_(2)14"/>
      <sheetName val="Sch7a_(토요일)14"/>
      <sheetName val="c_db112"/>
      <sheetName val="Rate_data14"/>
      <sheetName val="대외공문_8"/>
      <sheetName val="PRO_(참조)14"/>
      <sheetName val="2차_OIL량측정8"/>
      <sheetName val="Actual_In_&amp;_Out7"/>
      <sheetName val="4_3_첨부18"/>
      <sheetName val="업무분장_8"/>
      <sheetName val="GLOBAL_PT_NEW_FORMAT_JULY__2009"/>
      <sheetName val="INVESTMENT_(Hardware)9"/>
      <sheetName val="신고서_전8"/>
      <sheetName val="Basic_assumptions8"/>
      <sheetName val="영업_일18"/>
      <sheetName val="PFMEA_XLS8"/>
      <sheetName val="2008_г8"/>
      <sheetName val="RELAY_FAX양식8"/>
      <sheetName val="상세_견적서_(HMC)8"/>
      <sheetName val="OEM_Plan8"/>
      <sheetName val="제품명_(3)8"/>
      <sheetName val="LINE_운영안7"/>
      <sheetName val="P&amp;L,Bal_Sheet,Cash_Forecast8"/>
      <sheetName val="OEM_이의제기_종합7"/>
      <sheetName val="원가_종합8"/>
      <sheetName val="공정별공법-W_HSE-LH8"/>
      <sheetName val="GM_Master8"/>
      <sheetName val="생산현황_(입력)8"/>
      <sheetName val="MPS_Q3_FY048"/>
      <sheetName val="MPS_Q4_FY048"/>
      <sheetName val="1_ER유체응용8"/>
      <sheetName val="4_시험장비8"/>
      <sheetName val="업체별_단가현황8"/>
      <sheetName val="일일_생산및판매계획_대_실적8"/>
      <sheetName val="임율_&amp;_LOT8"/>
      <sheetName val="생산계획_(2)8"/>
      <sheetName val="CR_CODE8"/>
      <sheetName val="THEME_CODE8"/>
      <sheetName val="비교원가제출_고8"/>
      <sheetName val="1_세부비교원가(내수)8"/>
      <sheetName val="1_종합비교원가(내수_일반_유럽)8"/>
      <sheetName val="10_예산_및_원가_계획(02년)8"/>
      <sheetName val="3_PT개발계획8"/>
      <sheetName val="Interco_&amp;_PVS_Loc_Cur7"/>
      <sheetName val="_15"/>
      <sheetName val="RFQ_18048"/>
      <sheetName val="full_(2)7"/>
      <sheetName val="보강사_소요량7"/>
      <sheetName val="J2(P_MT)7"/>
      <sheetName val="After_sales8"/>
      <sheetName val="고객불만_건8"/>
      <sheetName val="Moulding_data7"/>
      <sheetName val="자동차_종합지표8"/>
      <sheetName val="Production_Plan18"/>
      <sheetName val="Order_status8"/>
      <sheetName val="Order_status27"/>
      <sheetName val="Customer_Master7"/>
      <sheetName val="Common_code7"/>
      <sheetName val="Order_Status_Master7"/>
      <sheetName val="Product_Master7"/>
      <sheetName val="3_3검토국7"/>
      <sheetName val="DV_Flow_Chart_DV-PV1_(PFC)8"/>
      <sheetName val="MATEMST_(2)7"/>
      <sheetName val="Value_Analysis_-_Sheet_18"/>
      <sheetName val="_PPAP_작성중__xlsx8"/>
      <sheetName val="2_중요한회계정책8"/>
      <sheetName val="9_관계기업투자8"/>
      <sheetName val="42_리스8"/>
      <sheetName val="25_법인세8"/>
      <sheetName val="Supplier_QRQC7"/>
      <sheetName val="97계획(96_117"/>
      <sheetName val="S50_7"/>
      <sheetName val="첨부4_기술평가서7"/>
      <sheetName val="1_2_2완제품검사('00_4월)_(가라)7"/>
      <sheetName val="DBL_LPG시험8"/>
      <sheetName val="09년_현황8"/>
      <sheetName val="WTC_BODY一覧原紙8"/>
      <sheetName val="3월말_장기악성(국내)8"/>
      <sheetName val="2월말_장기악성(국내)8"/>
      <sheetName val="Data_Sheet8"/>
      <sheetName val="6_수입검사_8"/>
      <sheetName val="03_PFD-18"/>
      <sheetName val="12_Inv_8"/>
      <sheetName val="97년_재료예산(안)8"/>
      <sheetName val="1_터빈8"/>
      <sheetName val="cost_base_e_dati8"/>
      <sheetName val="2__Definitions8"/>
      <sheetName val="코드_조건표9"/>
      <sheetName val="HMC_사전원가(원혁기준)13%8"/>
      <sheetName val="재품별_단가8"/>
      <sheetName val="장비_전체리스트8"/>
      <sheetName val="_16"/>
      <sheetName val="집중검사_리스트8"/>
      <sheetName val="production_dept8"/>
      <sheetName val="검사협정_보충7"/>
      <sheetName val="Proj_List_00E8"/>
      <sheetName val="2012_Volum8"/>
      <sheetName val="B053_(990701)공정능력PC%계산7"/>
      <sheetName val="P&amp;L_account8"/>
      <sheetName val="국내_7"/>
      <sheetName val="4,5공장_7"/>
      <sheetName val="시트_7"/>
      <sheetName val="VERTICAL_PIPE7"/>
      <sheetName val="TABLE_DB7"/>
      <sheetName val="쌍용_data_base7"/>
      <sheetName val="2과_공수집계7"/>
      <sheetName val="118_세금과공과7"/>
      <sheetName val="경영재무_(입력)7"/>
      <sheetName val="연구개발_(입력)7"/>
      <sheetName val="일반현황_(입력)7"/>
      <sheetName val="품질관리_(입력)7"/>
      <sheetName val="실행내역서_8"/>
      <sheetName val="개발_LIST8"/>
      <sheetName val="PC%계산(WM_COMM단차)8"/>
      <sheetName val="차체_품안표8"/>
      <sheetName val="1_1_2008_OTIF8"/>
      <sheetName val="BAFFLE_HMC_TABLE18"/>
      <sheetName val="1~3월_지시사항8"/>
      <sheetName val="1_POSITIONING8"/>
      <sheetName val="무부하_회전수8"/>
      <sheetName val="진행중_설변8"/>
      <sheetName val="HOLE_9905(1)8"/>
      <sheetName val="Upgrades_pricing7"/>
      <sheetName val="7_3_DY팀7"/>
      <sheetName val="PNL_ASS'Y_CRASH_PAD_UPR_RH7"/>
      <sheetName val="공정능력(마운틴_홀_거리)7"/>
      <sheetName val="Summary_Sheet7"/>
      <sheetName val="Datasheet_for_KPI_Model_17"/>
      <sheetName val="TEAM하반기_계획_(2)7"/>
      <sheetName val="YOKE-H(10_3)7"/>
      <sheetName val="▶R_C_FRM7"/>
      <sheetName val="광주_소요량7"/>
      <sheetName val="5-Why_Root_Cause_Analysis_7"/>
      <sheetName val="초_성7"/>
      <sheetName val="CHECK_성7"/>
      <sheetName val="cpk_data7"/>
      <sheetName val="Drop-down_Lists7"/>
      <sheetName val="Bas_Moteur7"/>
      <sheetName val="1_기안을지7"/>
      <sheetName val="사무용품_신청7"/>
      <sheetName val="Validation_Lists7"/>
      <sheetName val="★금형비_계산서7"/>
      <sheetName val="LOWSIDE_비교7"/>
      <sheetName val="4_Vendor_price7"/>
      <sheetName val="14년_증판안_판촉7"/>
      <sheetName val="PS_SIDE_OTR_INR_공정개선_상세6"/>
      <sheetName val="제품별_매출8"/>
      <sheetName val="Data_Working_Time8"/>
      <sheetName val="Z41,Z42_이외total7"/>
      <sheetName val="원단위_1계_2계6"/>
      <sheetName val="11403-06163_เก่า6"/>
      <sheetName val="FM-HD_(New)6"/>
      <sheetName val="FM-HD_(HKMC)_6"/>
      <sheetName val="FM-HD_(11254-06201)__6"/>
      <sheetName val="FM-HD_(11251-06163)6"/>
      <sheetName val="FM-HD_(11514053)6"/>
      <sheetName val="FM-HD_(11611807)6"/>
      <sheetName val="FM-HD_(94502003)6"/>
      <sheetName val="FM-HD_(94501839)6"/>
      <sheetName val="FM-HD_(PT-GDENG0911-4)6"/>
      <sheetName val="FM-HD_(94520439)6"/>
      <sheetName val="FM-HD_(94500396)6"/>
      <sheetName val="FM-HD_(94500407)6"/>
      <sheetName val="FM-HD_(94500414)6"/>
      <sheetName val="FM-HD_(94500073)6"/>
      <sheetName val="FM-HD_(11588683)6"/>
      <sheetName val="FM-HD_(94500952)6"/>
      <sheetName val="FM-HD_(11569995)6"/>
      <sheetName val="FM-HD_(11254-06201)6"/>
      <sheetName val="FM-HD_(11588685)6"/>
      <sheetName val="FM-HD_(94500793)_6"/>
      <sheetName val="FM-HD_(11588717)6"/>
      <sheetName val="FM-HD_(HD-25198904)6"/>
      <sheetName val="FM-HD_(HD-11570514)_6"/>
      <sheetName val="FM-HD_(11097441)6"/>
      <sheetName val="FM-HD_(11588662)_6"/>
      <sheetName val="FM-HD_(11519387)6"/>
      <sheetName val="FM-HD_(11561969)6"/>
      <sheetName val="FM-HD_(11516580)6"/>
      <sheetName val="FM-HD_(11588712)___6"/>
      <sheetName val="FM-HD_(11519375)6"/>
      <sheetName val="FM-HD_(FAA32071001)__6"/>
      <sheetName val="FM-HD_(11519382)_6"/>
      <sheetName val="FM-HD_(11519383)_6"/>
      <sheetName val="FM-HD_(11561763)__6"/>
      <sheetName val="FM-HD_(11588316)__6"/>
      <sheetName val="TL_PROTO_2열2"/>
      <sheetName val="Net_Revenue2"/>
      <sheetName val="기초_데이터2"/>
      <sheetName val="신흥테크_세부내역_LIST2"/>
      <sheetName val="중요차종_(090131)2"/>
      <sheetName val="99년12월_실적DATA2"/>
      <sheetName val="7)_133677342"/>
      <sheetName val="Issues_List2"/>
      <sheetName val="(2)월생산현황_2"/>
      <sheetName val="LINE_PPM-분석2"/>
      <sheetName val="Actual_data2"/>
      <sheetName val="PACKING_LIST2"/>
      <sheetName val="COOLING_UNIT2"/>
      <sheetName val="#1-1_(2)2"/>
      <sheetName val="기초_DATA2"/>
      <sheetName val="_하반기_경비_조정계획_150627(사계_r2_기준)_2"/>
      <sheetName val="표지_(2)2"/>
      <sheetName val="2-2_매출분석2"/>
      <sheetName val="220_(2)2"/>
      <sheetName val="Data_Input1"/>
      <sheetName val="Personnaliser___"/>
      <sheetName val="Takt_Time"/>
      <sheetName val="2000_(원본)"/>
      <sheetName val="Danh_Mục1"/>
      <sheetName val="Danh_Muc1"/>
      <sheetName val="Danh_sach_Hàn_thùng"/>
      <sheetName val="repeatative_rejection"/>
      <sheetName val="Rollforward_{bpe}"/>
      <sheetName val="Allow_-_SR&amp;D"/>
      <sheetName val="BOX_ASSY"/>
      <sheetName val="CONN_조립"/>
      <sheetName val="6_Parent_S__Fixed_Prod"/>
      <sheetName val="종합10"/>
      <sheetName val="人员信息"/>
      <sheetName val="设备信息编号"/>
      <sheetName val="S26_EK"/>
      <sheetName val="리오비용"/>
      <sheetName val="Report"/>
      <sheetName val="라이온2"/>
      <sheetName val="ACTUAL"/>
      <sheetName val="Data Not Used"/>
      <sheetName val="ScoreCards"/>
      <sheetName val="FTQ Data"/>
      <sheetName val="Int Pulls Data"/>
      <sheetName val="Int Spills Data"/>
      <sheetName val="PPM Data"/>
      <sheetName val="Pulls Data"/>
      <sheetName val="Spills Data"/>
      <sheetName val="조립LINE"/>
      <sheetName val="원본1"/>
      <sheetName val="개선대책 양식"/>
      <sheetName val="626TD(COLOR)"/>
      <sheetName val="보증금"/>
      <sheetName val="공통비"/>
      <sheetName val="입력"/>
      <sheetName val="계산결과"/>
      <sheetName val="입력 List"/>
      <sheetName val="portfolio"/>
      <sheetName val="신청현황"/>
      <sheetName val="기준정보(A)_15_10_27"/>
      <sheetName val="단중_및_예비길이_SHEET_15_9_5(K)"/>
      <sheetName val="15_1_02_15년_1월예시계획"/>
      <sheetName val="15년_12월_시작재공품_15_12_3"/>
      <sheetName val="중공업_실적"/>
      <sheetName val="기준정보(A)_12_02_23"/>
      <sheetName val="재무가정"/>
      <sheetName val="DO NOT DELETE"/>
      <sheetName val="Calculations"/>
      <sheetName val="Export Data"/>
      <sheetName val="Data_Not_Used"/>
      <sheetName val="FTQ_Data"/>
      <sheetName val="Int_Pulls_Data"/>
      <sheetName val="Int_Spills_Data"/>
      <sheetName val="PPM_Data"/>
      <sheetName val="Pulls_Data"/>
      <sheetName val="Spills_Data"/>
      <sheetName val="개선대책_양식"/>
      <sheetName val="STD__CAB"/>
      <sheetName val="STD__NCAB"/>
      <sheetName val="원소재_변경_상세"/>
      <sheetName val="직거래가_변경"/>
      <sheetName val="입력_List"/>
      <sheetName val="Data_Not_Used1"/>
      <sheetName val="FTQ_Data1"/>
      <sheetName val="Int_Pulls_Data1"/>
      <sheetName val="Int_Spills_Data1"/>
      <sheetName val="PPM_Data1"/>
      <sheetName val="Pulls_Data1"/>
      <sheetName val="Spills_Data1"/>
      <sheetName val="기준정보(A)_15_10_271"/>
      <sheetName val="단중_및_예비길이_SHEET_15_9_5(K)1"/>
      <sheetName val="15_1_02_15년_1월예시계획1"/>
      <sheetName val="15년_12월_시작재공품_15_12_31"/>
      <sheetName val="중공업_실적1"/>
      <sheetName val="기준정보(A)_12_02_231"/>
      <sheetName val="노원열병합__건축공사기성내역서1"/>
      <sheetName val="Gia_vat_tu1"/>
      <sheetName val="개선대책_양식1"/>
      <sheetName val="STD__CAB1"/>
      <sheetName val="STD__NCAB1"/>
      <sheetName val="원소재_변경_상세1"/>
      <sheetName val="직거래가_변경1"/>
      <sheetName val="입력_List1"/>
      <sheetName val="DO_NOT_DELETE"/>
      <sheetName val="전산품의"/>
      <sheetName val="BEP"/>
      <sheetName val="냉각실용添1"/>
      <sheetName val="유지류添1"/>
      <sheetName val="제품그룹코드"/>
      <sheetName val="(사)판관비"/>
      <sheetName val="(사)손익"/>
      <sheetName val="Grille Q3P Organe"/>
      <sheetName val="부서관리점-1"/>
      <sheetName val="2P표지"/>
      <sheetName val="교정"/>
      <sheetName val="대리점"/>
      <sheetName val="NC-CODE"/>
      <sheetName val="PART"/>
      <sheetName val="국가"/>
      <sheetName val="9월사후시산"/>
      <sheetName val="누계결산시산"/>
      <sheetName val="대책발표"/>
      <sheetName val="시중유출"/>
      <sheetName val="전표10월"/>
      <sheetName val="AL주단조"/>
      <sheetName val="Eingaben"/>
      <sheetName val="TEMP"/>
      <sheetName val="직수출단가"/>
      <sheetName val="BL계획"/>
      <sheetName val="TOOLING_9143RD"/>
      <sheetName val="Grille_Q3P_Organe"/>
      <sheetName val="Grille_Q3P_Organe1"/>
      <sheetName val="KB_BaseCase"/>
      <sheetName val="누TB"/>
      <sheetName val="거래선 생산계획"/>
      <sheetName val="조회거래처"/>
      <sheetName val="51755-C1150"/>
      <sheetName val="실적집계"/>
      <sheetName val="인원현황"/>
      <sheetName val="Data_Umum"/>
      <sheetName val="2.(1설원.첨)"/>
      <sheetName val="입력 데이타"/>
      <sheetName val="Table(APG MF)"/>
      <sheetName val="Pt Rates"/>
      <sheetName val="분담율"/>
      <sheetName val="유형자산대장"/>
      <sheetName val="7월손익"/>
      <sheetName val="5131"/>
      <sheetName val="LIB"/>
      <sheetName val="EF-SONAĀ考"/>
      <sheetName val="Description"/>
      <sheetName val="040915"/>
      <sheetName val="T2"/>
      <sheetName val="Component List"/>
      <sheetName val="Data051409"/>
      <sheetName val="2환율(120량)"/>
      <sheetName val="TextControl"/>
      <sheetName val="Text Control"/>
      <sheetName val="text contl"/>
      <sheetName val="XD 담력저감"/>
      <sheetName val="RATING"/>
      <sheetName val="철탑공사"/>
      <sheetName val="원가검토가 (현양산품)"/>
      <sheetName val="원가검토가 (최초견적가)"/>
      <sheetName val="원가검토가 (최초양산품)"/>
      <sheetName val="VM"/>
      <sheetName val="Anlycs"/>
      <sheetName val="승용스틸자체"/>
      <sheetName val="모델별불량율"/>
      <sheetName val="경로재분석최종(금한요구소요그룹)"/>
      <sheetName val="RT Table"/>
      <sheetName val="PROGRAM1"/>
      <sheetName val="거래처별"/>
      <sheetName val="10월판관"/>
      <sheetName val="Organization_chart20191002"/>
      <sheetName val="RESPONSIBILITY_MATRIX"/>
      <sheetName val="PU_FOAM_가격조정_기준"/>
      <sheetName val="Diaph1_values"/>
      <sheetName val="Diaph2_values"/>
      <sheetName val="Diaph_values"/>
      <sheetName val="Cushion_datas"/>
      <sheetName val="P_O_(LOCAL)"/>
      <sheetName val="U268_4x4_AT(walk)Mitsu"/>
      <sheetName val="UPPER_도면"/>
      <sheetName val="20060624_공조제어1"/>
      <sheetName val="풍량상한치_제한_data1"/>
      <sheetName val="Source_List1"/>
      <sheetName val="공정공수_XLS"/>
      <sheetName val="Kautex_4WD_St_IV_P&amp;D"/>
      <sheetName val="Sachs_FL_WHL"/>
      <sheetName val="Лист1"/>
      <sheetName val="99년하반기"/>
      <sheetName val="2-2매장별매출계획"/>
      <sheetName val="LOB"/>
      <sheetName val="(업체)Cover"/>
      <sheetName val="원97"/>
      <sheetName val="의장34반"/>
      <sheetName val="의장2반 "/>
      <sheetName val="Detail Defect COMBO KAISER"/>
      <sheetName val="PRADEEP"/>
      <sheetName val="MODEL"/>
      <sheetName val="가공UPH"/>
      <sheetName val="HONGKONG"/>
      <sheetName val="BRACKET"/>
      <sheetName val="CPK样板"/>
      <sheetName val="本番環境"/>
      <sheetName val="B-9-2"/>
      <sheetName val="C(1-2)"/>
      <sheetName val="CPI_MENU"/>
      <sheetName val="数据源"/>
      <sheetName val="推移dat"/>
      <sheetName val="K不良率ALL"/>
      <sheetName val="K責任ALL"/>
      <sheetName val="メニュー"/>
      <sheetName val="FTMTG1"/>
      <sheetName val="ＴＡ２"/>
      <sheetName val="FAX (2)"/>
      <sheetName val="3-ADJ"/>
      <sheetName val="inb"/>
      <sheetName val="손익분석"/>
      <sheetName val="월별계획"/>
      <sheetName val="중국_DATA"/>
      <sheetName val="TLc 개조차(목표원가)"/>
      <sheetName val="RDBODY"/>
      <sheetName val="제품코드"/>
      <sheetName val="9914"/>
      <sheetName val="MASTER_LIST"/>
      <sheetName val="28.8부"/>
      <sheetName val="KQ.1"/>
      <sheetName val="국민연금"/>
      <sheetName val="94열처리"/>
      <sheetName val="3월종합현황"/>
      <sheetName val="XL4Poppy"/>
      <sheetName val="급여대장"/>
      <sheetName val="ab입고수량"/>
      <sheetName val="Tool Type"/>
      <sheetName val="3. Acronyms and abbreviations"/>
      <sheetName val="메탈&amp;환율"/>
      <sheetName val="인건비US"/>
      <sheetName val="소재종류"/>
      <sheetName val="매입자료1"/>
      <sheetName val="93상각비"/>
      <sheetName val="거래선별 매출현황 내역"/>
      <sheetName val="수식파일 (삭제금지)"/>
      <sheetName val="호봉CODE"/>
      <sheetName val="Chart"/>
      <sheetName val="info"/>
      <sheetName val="List Total"/>
      <sheetName val="List(Retired)"/>
      <sheetName val="Attendance"/>
      <sheetName val="Book"/>
      <sheetName val="Person.Cost"/>
      <sheetName val="입퇴사"/>
      <sheetName val="Absent"/>
      <sheetName val="THEO DÕI THAI SẢN (2)"/>
      <sheetName val="Maternity"/>
      <sheetName val="Man"/>
      <sheetName val="TIME"/>
      <sheetName val="Time.Man"/>
      <sheetName val="Salary(Section)"/>
      <sheetName val="Salary(Cus.)"/>
      <sheetName val="OT OVER"/>
      <sheetName val="UPC+EAN"/>
      <sheetName val="物料規格"/>
      <sheetName val="Cfg"/>
      <sheetName val="Segment 4 Bid Sheet"/>
      <sheetName val="Feuil2"/>
      <sheetName val="CPK1"/>
      <sheetName val="可测试性需求基线"/>
      <sheetName val="参数表"/>
      <sheetName val="Hi6810 功能信号表"/>
      <sheetName val="6.FQC检验数据"/>
      <sheetName val="集計２"/>
      <sheetName val="输入清单"/>
      <sheetName val="平衡分析"/>
      <sheetName val="2003 prod2"/>
      <sheetName val="2003 Target"/>
      <sheetName val="通讯录"/>
      <sheetName val="Data_Tim"/>
      <sheetName val="RA Bearer"/>
      <sheetName val="法規課84上半年經營實績"/>
      <sheetName val="Trend Total nguyên nhân"/>
      <sheetName val="zzin"/>
      <sheetName val="Lists"/>
      <sheetName val="Investigation_Note"/>
      <sheetName val="测试计划与结果"/>
      <sheetName val="700-001563-03"/>
      <sheetName val="設備預算總表附件3 "/>
      <sheetName val="FA Definitions"/>
      <sheetName val="C-L"/>
      <sheetName val="자료실"/>
      <sheetName val="접촉온도"/>
      <sheetName val="Hw_0415_TOTAL"/>
      <sheetName val="드롭다운"/>
      <sheetName val="업체데이터"/>
      <sheetName val="5 Why's"/>
      <sheetName val="품질목표"/>
      <sheetName val="03년 체제결과"/>
      <sheetName val="2-1_제품군별계획대비실적(B_A)1"/>
      <sheetName val="GAGE_R&amp;R(FRT_UPR)"/>
      <sheetName val="SCP_4"/>
      <sheetName val="SCP_5_D2UXT"/>
      <sheetName val="SCP_6_D2UX"/>
      <sheetName val="Invest_(MAC)"/>
      <sheetName val="SCP_Apr2015"/>
      <sheetName val="Team_종합"/>
      <sheetName val="불량_리스트"/>
      <sheetName val="불량_코드"/>
      <sheetName val="1_종합평가표"/>
      <sheetName val="ISSUE_LIST"/>
      <sheetName val="BI-FUEL_AIR_VENT_PIPE"/>
      <sheetName val="0_CHMSL_LED_ASSY"/>
      <sheetName val="108_수선비"/>
      <sheetName val="REAR_"/>
      <sheetName val="abs_dac검사대비분석자료2"/>
      <sheetName val="RFQ_Form"/>
      <sheetName val="1_TP조립"/>
      <sheetName val="2차_OI࠱"/>
      <sheetName val="2차_OI젘"/>
      <sheetName val="2차_OI䑲⿀"/>
      <sheetName val="1_세부비교㣪洁ᚦ"/>
      <sheetName val="XMA_12월_8,000대_원,부자재_完"/>
      <sheetName val="YFA_10월분_원자재(10_12)_미납완료_完"/>
      <sheetName val="YFA_10월분_부자재(10_7,9)_FEDEX_完"/>
      <sheetName val="외주수입검사_종합(6월)"/>
      <sheetName val="RFQ_Template"/>
      <sheetName val="품의서양식_(3)"/>
      <sheetName val="1__보고"/>
      <sheetName val="2-1_제품군별계획대비실적(B_A)2"/>
      <sheetName val="2-1_제품군별계획대비실적(B_A)3"/>
      <sheetName val="GAGE_R&amp;R(FRT_UPR)1"/>
      <sheetName val="SCP_41"/>
      <sheetName val="SCP_5_D2UXT1"/>
      <sheetName val="SCP_6_D2UX1"/>
      <sheetName val="Invest_(MAC)1"/>
      <sheetName val="SCP_Apr20151"/>
      <sheetName val="Team_종합1"/>
      <sheetName val="불량_리스트1"/>
      <sheetName val="불량_코드1"/>
      <sheetName val="1_종합평가표1"/>
      <sheetName val="ISSUE_LIST1"/>
      <sheetName val="BI-FUEL_AIR_VENT_PIPE1"/>
      <sheetName val="0_CHMSL_LED_ASSY1"/>
      <sheetName val="108_수선비1"/>
      <sheetName val="REAR_1"/>
      <sheetName val="abs_dac검사대비분석자료21"/>
      <sheetName val="RFQ_Form1"/>
      <sheetName val="1_TP조립1"/>
      <sheetName val="XMA_12월_8,000대_원,부자재_完1"/>
      <sheetName val="YFA_10월분_원자재(10_12)_미납완료_完1"/>
      <sheetName val="YFA_10월분_부자재(10_7,9)_FEDEX_完1"/>
      <sheetName val="1_TAT_Info_1"/>
      <sheetName val="외주수입검사_종합(6월)1"/>
      <sheetName val="RFQ_Template1"/>
      <sheetName val="품의서양식_(3)1"/>
      <sheetName val="1__보고1"/>
      <sheetName val="거래선별_매출현황_내역"/>
      <sheetName val="03년_체제결과"/>
      <sheetName val="_0602주-무결점운동_진행현황_보고_(20140610)"/>
      <sheetName val="기타_부자재"/>
      <sheetName val="Full_PBD"/>
      <sheetName val="DS_MBR_RR_Side__-_PcA"/>
      <sheetName val="CONSUMO_DE_RESINA_"/>
      <sheetName val="금형_(2)10"/>
      <sheetName val="2-1_제품군별계획대비실적(B_A)4"/>
      <sheetName val="GAGE_R&amp;R(FRT_UPR)2"/>
      <sheetName val="중공업_실적2"/>
      <sheetName val="SCP_42"/>
      <sheetName val="SCP_5_D2UXT2"/>
      <sheetName val="SCP_6_D2UX2"/>
      <sheetName val="Invest_(MAC)2"/>
      <sheetName val="SCP_Apr20152"/>
      <sheetName val="Team_종합2"/>
      <sheetName val="불량_리스트2"/>
      <sheetName val="불량_코드2"/>
      <sheetName val="1_종합평가표2"/>
      <sheetName val="ISSUE_LIST2"/>
      <sheetName val="BI-FUEL_AIR_VENT_PIPE2"/>
      <sheetName val="0_CHMSL_LED_ASSY2"/>
      <sheetName val="108_수선비2"/>
      <sheetName val="REAR_2"/>
      <sheetName val="abs_dac검사대비분석자료22"/>
      <sheetName val="RFQ_Form2"/>
      <sheetName val="1_TP조립2"/>
      <sheetName val="XMA_12월_8,000대_원,부자재_完2"/>
      <sheetName val="YFA_10월분_원자재(10_12)_미납완료_完2"/>
      <sheetName val="YFA_10월분_부자재(10_7,9)_FEDEX_完2"/>
      <sheetName val="1_TAT_Info_2"/>
      <sheetName val="외주수입검사_종합(6월)2"/>
      <sheetName val="RFQ_Template2"/>
      <sheetName val="품의서양식_(3)2"/>
      <sheetName val="1__보고2"/>
      <sheetName val="거래선별_매출현황_내역1"/>
      <sheetName val="03년_체제결과1"/>
      <sheetName val="_0602주-무결점운동_진행현황_보고_(201406101"/>
      <sheetName val="기타_부자재1"/>
      <sheetName val="4_20)통계적기법관리절차서1"/>
      <sheetName val="Full_PBD1"/>
      <sheetName val="Europe_PU-11"/>
      <sheetName val="DS_MBR_RR_Side__-_PcA1"/>
      <sheetName val="Dual_PMP수율1"/>
      <sheetName val="CONSUMO_DE_RESINA_1"/>
      <sheetName val="11.Inv."/>
      <sheetName val="철탑"/>
      <sheetName val="VL"/>
      <sheetName val="환산표"/>
      <sheetName val="99사업d"/>
      <sheetName val="05계약내역(新T)"/>
      <sheetName val="05 新Table(간접직)"/>
      <sheetName val="05계약내역(기존T 활용)"/>
      <sheetName val="첨부13. 사출(PAD)_카메라"/>
      <sheetName val="24.냉각실용添1"/>
      <sheetName val="유통망계획"/>
      <sheetName val="이름정의_판매계획정리"/>
      <sheetName val="이름정의_라인운영계획"/>
      <sheetName val="PP%-low RPM"/>
      <sheetName val="After Sales Supplier #'s"/>
      <sheetName val="RD제품개발투자비_매가_"/>
      <sheetName val="부품 LIST"/>
      <sheetName val="Filter"/>
      <sheetName val="1단가변동"/>
      <sheetName val="日程"/>
      <sheetName val="進め方"/>
      <sheetName val="報告書表紙"/>
      <sheetName val="AQL(0.65)"/>
      <sheetName val="InspectionData (2)"/>
      <sheetName val="CTEMCOST"/>
      <sheetName val="Ref_List"/>
      <sheetName val="Evaluation-Bewertung"/>
      <sheetName val="Input Form - EingabeMaske"/>
      <sheetName val="Language-Sprachen"/>
      <sheetName val="1.생산0"/>
      <sheetName val="1.개발개요"/>
      <sheetName val="G-Exchange #667"/>
      <sheetName val="C-Mix Rate &amp; Revenue(calc)"/>
      <sheetName val="TotNA"/>
      <sheetName val="07주洁겦_x0000__x0000_"/>
      <sheetName val="07주᠍䌺㠀邮"/>
      <sheetName val="07주栍ᐵ蠀ꣁ"/>
      <sheetName val="07주_x0000__x0000__x0000_惪"/>
      <sheetName val="07주洁ᾦ_x0000__x0000_"/>
      <sheetName val="07주洂䢦_x0001__x0000_"/>
      <sheetName val="07주_x0000__x0000__x0000_櫪"/>
      <sheetName val="07주洂亦_x0001__x0000_"/>
      <sheetName val="07주_x0000__x0000__x0000_ᛪ"/>
      <sheetName val="07주_x0000__x0000__x0000_ᣪ"/>
      <sheetName val="07주_x0000__x0000__x0000_巪"/>
      <sheetName val="07주_x0000__x0000__x0000_濪"/>
      <sheetName val="General Assumptions"/>
      <sheetName val="종합원가분석 1 "/>
      <sheetName val="BLF"/>
      <sheetName val="설변이력"/>
      <sheetName val="TO"/>
      <sheetName val="SCROLL"/>
      <sheetName val="01년2월현황 "/>
      <sheetName val=" 제9차 회사표준 제개정 공청회 이의제기신청서.XLSX"/>
      <sheetName val="22.보증금(전신전화가입권)"/>
      <sheetName val="39.미지급법인세"/>
      <sheetName val="Condition"/>
      <sheetName val="월할경비"/>
      <sheetName val="의왕F사"/>
      <sheetName val="가공사"/>
      <sheetName val="Value "/>
      <sheetName val="절삭조건"/>
      <sheetName val="FIXED_ASSET"/>
      <sheetName val="Stop"/>
      <sheetName val="금형,검사구"/>
      <sheetName val="S P"/>
      <sheetName val="R FJS CAR (old)"/>
      <sheetName val="RONA_DCF"/>
      <sheetName val="RONA_CHRT"/>
      <sheetName val="절삭가공"/>
      <sheetName val="HYPO"/>
      <sheetName val="Certificate list "/>
      <sheetName val="기본자료(재직자)"/>
      <sheetName val="추가예산LIST"/>
      <sheetName val="Austria"/>
      <sheetName val="Material References"/>
      <sheetName val="PRINT"/>
      <sheetName val="ANNUAL"/>
      <sheetName val="Perunit"/>
      <sheetName val="DATA-1"/>
      <sheetName val="0006_FLT_IR_NAME"/>
      <sheetName val="인력변동"/>
      <sheetName val="22(4)"/>
      <sheetName val="조명시설"/>
      <sheetName val="13역무손익"/>
      <sheetName val="BS(4)"/>
      <sheetName val="JAPAN"/>
      <sheetName val="제조경비"/>
      <sheetName val="2.Underbody DT"/>
      <sheetName val="제품현황"/>
      <sheetName val="ABSENTEEISM"/>
      <sheetName val="제품군분류"/>
      <sheetName val="Macro3"/>
      <sheetName val="HO"/>
      <sheetName val="OUTPUT"/>
      <sheetName val="Q1 &amp; Q2"/>
      <sheetName val="CRA-Detail"/>
      <sheetName val="ING"/>
      <sheetName val="_x005f_x005f_x005f_x0000__x005f"/>
      <sheetName val="박두익"/>
      <sheetName val="개인별 교육현황"/>
      <sheetName val="관리구역도(181010)"/>
      <sheetName val="관리구역 책임자(181010)"/>
      <sheetName val="ACU기청소2018-05-04 (3)"/>
      <sheetName val="SMT구역"/>
      <sheetName val="ASM A동"/>
      <sheetName val="SMT구역 (2)"/>
      <sheetName val="관리구역 체크시트"/>
      <sheetName val="관리구역 평가시트"/>
      <sheetName val="활동대상"/>
      <sheetName val="5S카렌다"/>
      <sheetName val="양식1(사무용)"/>
      <sheetName val="양식2(현장용)"/>
      <sheetName val="문제점개선List"/>
      <sheetName val="개선전후테이블"/>
      <sheetName val="4월진단공지"/>
      <sheetName val="20150403진단"/>
      <sheetName val="책임구역표지"/>
      <sheetName val="관리구역도(140624)"/>
      <sheetName val="담당자편성표 (B)"/>
      <sheetName val="현장체크"/>
      <sheetName val="조립A구역"/>
      <sheetName val="조립A구역 (2)"/>
      <sheetName val="조립B구역"/>
      <sheetName val="구역책임자"/>
      <sheetName val="개선보고서 (2)"/>
      <sheetName val="설치작업개선"/>
      <sheetName val="현장개선"/>
      <sheetName val="02.08생산대상대수"/>
      <sheetName val="상품입고집계"/>
      <sheetName val="D300726-1"/>
      <sheetName val="CPK(Process Capanility)"/>
      <sheetName val="INATAKE SYS"/>
      <sheetName val="AIS"/>
      <sheetName val="COA"/>
      <sheetName val="Cover page"/>
      <sheetName val="Vwalk"/>
      <sheetName val="Adjusted OI"/>
      <sheetName val="Adjusted OI (2)"/>
      <sheetName val="Outlook"/>
      <sheetName val="Income Stmt (USD)"/>
      <sheetName val="Income Stmt (RMB)"/>
      <sheetName val="IS Loc Adj"/>
      <sheetName val="Balance Sht (USD)"/>
      <sheetName val="BS Loc+Adj"/>
      <sheetName val="Balance Sht (RMB)"/>
      <sheetName val="Cash Flow (USD)"/>
      <sheetName val="递延收益"/>
      <sheetName val="FCF"/>
      <sheetName val="Statistics"/>
      <sheetName val="AR&amp;AP&amp;Inventory"/>
      <sheetName val="Cash Forecast"/>
      <sheetName val="IC AP AR"/>
      <sheetName val="付款假设"/>
      <sheetName val="回款假设"/>
      <sheetName val="Cash Cross check"/>
      <sheetName val="TOOL"/>
      <sheetName val="EDD(DV)"/>
      <sheetName val="Volume"/>
      <sheetName val="Unit Price without LTA&amp;Pricing"/>
      <sheetName val="Sales without LTA&amp;Pricing"/>
      <sheetName val="Unit ECN Sales"/>
      <sheetName val="Total ECN Sales"/>
      <sheetName val="LTA Percentage"/>
      <sheetName val="LTA Amount"/>
      <sheetName val="P2P"/>
      <sheetName val="Total P2P"/>
      <sheetName val="Net Sales"/>
      <sheetName val="Cost-Detail"/>
      <sheetName val="Unit Mat Cost Without PS VAVE"/>
      <sheetName val="Material cost without PS VAVE"/>
      <sheetName val="Unit ECN cost"/>
      <sheetName val="ECN cost saving"/>
      <sheetName val="Unit Purchase Saving"/>
      <sheetName val="Total Purchase Saving"/>
      <sheetName val="Unit VAVE Saving"/>
      <sheetName val="Total VAVE"/>
      <sheetName val="Unit Margin Improvement"/>
      <sheetName val="Total Margin Improvement"/>
      <sheetName val="Unit mat. cost after PS VAVE"/>
      <sheetName val="Total Mat.cost after PS VAVE"/>
      <sheetName val="Unit Inb Freight Rate"/>
      <sheetName val="Inboud Freight Amount"/>
      <sheetName val="Unit Inb-Duty"/>
      <sheetName val="Inbound Duty"/>
      <sheetName val="Material cost before Scrap"/>
      <sheetName val="Scrap Rate"/>
      <sheetName val="Scrap Amount"/>
      <sheetName val="Scrap recovery rate"/>
      <sheetName val="Scrap Recovery Amount"/>
      <sheetName val="Unit Production Auxiliary"/>
      <sheetName val="Production Auxiliary"/>
      <sheetName val="Net Material"/>
      <sheetName val="Unit OB freight"/>
      <sheetName val="Total OB freight"/>
      <sheetName val="Total LC&amp;OVH"/>
      <sheetName val="LC&amp;OVH_variable"/>
      <sheetName val="LC&amp;OVH_Fix"/>
      <sheetName val="LC&amp;OVH_Undefined"/>
      <sheetName val="LC&amp;OVH_Undefined_Var."/>
      <sheetName val="LC&amp;OVH_Undefined_Fix."/>
      <sheetName val="Total headcount &amp; labor cost"/>
      <sheetName val="Direct Labor Cost"/>
      <sheetName val="Indirect Labor Cost"/>
      <sheetName val="Salary Cost"/>
      <sheetName val="Expense_Total"/>
      <sheetName val="Expense_Fix"/>
      <sheetName val="Expense_Variable"/>
      <sheetName val="Expense_Undefined"/>
      <sheetName val="Expense-Logistic"/>
      <sheetName val="Expense-HR"/>
      <sheetName val="Expense-Admin"/>
      <sheetName val="Expense-Finance"/>
      <sheetName val="Expense-IT"/>
      <sheetName val="Expense-Purchase"/>
      <sheetName val="Expense-Quality"/>
      <sheetName val="Expense-SD"/>
      <sheetName val="Expense-Engineering"/>
      <sheetName val="Expense-Manufacturing"/>
      <sheetName val="Expense-PM"/>
      <sheetName val="Expense-Production"/>
      <sheetName val="Expense-Mgnt"/>
      <sheetName val="Capex&amp;Depr"/>
      <sheetName val="MSI-Month"/>
      <sheetName val="MSI - FY(RMB)"/>
      <sheetName val="MSI - Comm Sales"/>
      <sheetName val="MSI - IC Sales"/>
      <sheetName val="MSI - Mat Cost"/>
      <sheetName val="MSI - Direct Labor"/>
      <sheetName val="MSI - Variable OH"/>
      <sheetName val="MSI - Fixed OH"/>
      <sheetName val="IC_AP_AR"/>
      <sheetName val="外仓1"/>
      <sheetName val="外仓TEM1"/>
      <sheetName val="세디_율진"/>
      <sheetName val="MASTER DATA"/>
      <sheetName val="매입코드"/>
      <sheetName val="Constants"/>
      <sheetName val="Rate dat÷"/>
      <sheetName val="M1"/>
      <sheetName val="REV Idle(19)_Output(74_중심거리확정)"/>
      <sheetName val="수정"/>
      <sheetName val="20년 생산확대방안"/>
      <sheetName val="지역개발"/>
      <sheetName val="산출데이타(a)"/>
      <sheetName val="3rd DESIGN APRD"/>
      <sheetName val="포라이트"/>
      <sheetName val="____ilencer"/>
      <sheetName val="1_TM17"/>
      <sheetName val="2_align17"/>
      <sheetName val="3_JUDDER17"/>
      <sheetName val="4_M_S17"/>
      <sheetName val="5_P_W_R17"/>
      <sheetName val="6_F_G17"/>
      <sheetName val="7__SCABLE17"/>
      <sheetName val="8_DIFF17"/>
      <sheetName val="9_A_C17"/>
      <sheetName val="10_GEAR17"/>
      <sheetName val="11_ISC17"/>
      <sheetName val="12_ALT17"/>
      <sheetName val="13_O_S17"/>
      <sheetName val="14_silencer17"/>
      <sheetName val="15_DAMPER17"/>
      <sheetName val="16_HUB17"/>
      <sheetName val="17_DLOCK17"/>
      <sheetName val="18_PSP17"/>
      <sheetName val="19_누수17"/>
      <sheetName val="20_K_S17"/>
      <sheetName val="1ဲ_ALT17"/>
      <sheetName val="1ဳ_O_S17"/>
      <sheetName val="15_၄AMPER17"/>
      <sheetName val="GB-IC_Villingen_GG17"/>
      <sheetName val="OPT손익_내수17"/>
      <sheetName val="OPT손익_수출17"/>
      <sheetName val="BACK_DATA_08_7_1~17"/>
      <sheetName val="E_W17"/>
      <sheetName val="P_W17"/>
      <sheetName val="S_W17"/>
      <sheetName val="二_POSITION_XLS17"/>
      <sheetName val="BACK_DATA17"/>
      <sheetName val="외주현황_wq117"/>
      <sheetName val="B053_(990701)공정실적PP%계산17"/>
      <sheetName val="SUB_2월_재검사추이도16"/>
      <sheetName val="TEMP_TORQUE17"/>
      <sheetName val="진행_DATA_(2)17"/>
      <sheetName val="2_대외공문17"/>
      <sheetName val="CASE_ASM16"/>
      <sheetName val="14_1부16"/>
      <sheetName val="1_변경범위17"/>
      <sheetName val="5_세운W-A17"/>
      <sheetName val="LX3_0_RR16"/>
      <sheetName val="126_25516"/>
      <sheetName val="설비능력및_종합공정능력산출시_사용16"/>
      <sheetName val="JT3_0견적-구116"/>
      <sheetName val="3_일반사상16"/>
      <sheetName val="팀별_합계16"/>
      <sheetName val="운임_환차손-Y17"/>
      <sheetName val="c_db22"/>
      <sheetName val="LAMBDA_자작16"/>
      <sheetName val="소상_&quot;1&quot;16"/>
      <sheetName val="5_WIRE적용LIST16"/>
      <sheetName val="내수1_8GL16"/>
      <sheetName val="PRESS_DATA15"/>
      <sheetName val="Nego_PV16"/>
      <sheetName val="매출종합_`0916"/>
      <sheetName val="검사기준서_을_치수16"/>
      <sheetName val="검사기준서_갑16"/>
      <sheetName val="검사기준서_을16"/>
      <sheetName val="검사협정_갑16"/>
      <sheetName val="검사성적서_갑16"/>
      <sheetName val="검사성적서_을16"/>
      <sheetName val="검사성적서_병16"/>
      <sheetName val="ALPROFILE_발주실적15"/>
      <sheetName val="Evaluation_objects16"/>
      <sheetName val="개발_TOOL_집계표15"/>
      <sheetName val="경상_개발비15"/>
      <sheetName val="MACRO1_XLM15"/>
      <sheetName val="X-3_ENG15"/>
      <sheetName val="FUEL_FILLER16"/>
      <sheetName val="차체부품_INS_REPORT(갑)16"/>
      <sheetName val="Sheet1_(2)15"/>
      <sheetName val="계산_DATA_입력15"/>
      <sheetName val="상세_계산_내역15"/>
      <sheetName val="Sheet6_(3)15"/>
      <sheetName val="GLOBAL_PT_NEW_FORMAT_OCT_200215"/>
      <sheetName val="_납촉자16"/>
      <sheetName val="3-2_귀책부서별_DT현황16"/>
      <sheetName val="1_2내수15"/>
      <sheetName val="Cost_Reduction15"/>
      <sheetName val="3__관리점지수실적-1_1생산성15"/>
      <sheetName val="Sec_1_-_RFQ15"/>
      <sheetName val="02년_SUC15"/>
      <sheetName val="Rate_data15"/>
      <sheetName val="_SR3차원단위_(3)9"/>
      <sheetName val="Master_Cable15"/>
      <sheetName val="S50_8"/>
      <sheetName val="ERP도입후_시정현황9"/>
      <sheetName val="포머_비가동_내역10"/>
      <sheetName val="FRONT_HUB견적가10"/>
      <sheetName val="J150_승인진도관리_LIST9"/>
      <sheetName val="TOTAL_LIST9"/>
      <sheetName val="Price_Range9"/>
      <sheetName val="FTR_MACRo9"/>
      <sheetName val="일일_업무_현황_(3)10"/>
      <sheetName val="일일_업무_현황_(5)10"/>
      <sheetName val="MPL_技連10"/>
      <sheetName val="342E_BLOCK10"/>
      <sheetName val="VS1_Paretto분석10"/>
      <sheetName val="0_절삭조건10"/>
      <sheetName val="DATA_BASE9"/>
      <sheetName val="02_07_27_부품판매가9"/>
      <sheetName val="협력사_일반현황10"/>
      <sheetName val="Bosch_ADVP&amp;R15"/>
      <sheetName val="CAPA분석_360K12"/>
      <sheetName val="Purchasing_Data9"/>
      <sheetName val="6_N_m_CCW_전류9"/>
      <sheetName val="VPP(BD-010)_이상보고9"/>
      <sheetName val="Sch7a_(토요일)15"/>
      <sheetName val="제품명_(3)9"/>
      <sheetName val="After_sales9"/>
      <sheetName val="GLOBAL_PT_NEW_FORMAT_JULY__2010"/>
      <sheetName val="실적_및_계획15"/>
      <sheetName val="공정능력_(2)15"/>
      <sheetName val="원단위_전후비교15"/>
      <sheetName val="외주품_감점_유형_기준15"/>
      <sheetName val="첨부4_기술평가서8"/>
      <sheetName val="Production_Plan19"/>
      <sheetName val="PRO_(참조)15"/>
      <sheetName val="97계획(96_118"/>
      <sheetName val="대외공문_9"/>
      <sheetName val="업무분장_9"/>
      <sheetName val="INVESTMENT_(Hardware)10"/>
      <sheetName val="신고서_전9"/>
      <sheetName val="Basic_assumptions9"/>
      <sheetName val="영업_일19"/>
      <sheetName val="PFMEA_XLS9"/>
      <sheetName val="Interco_&amp;_PVS_Loc_Cur8"/>
      <sheetName val="TL_PROTO_2열3"/>
      <sheetName val="OEM_Plan9"/>
      <sheetName val="c_db113"/>
      <sheetName val="2008_г9"/>
      <sheetName val="RELAY_FAX양식9"/>
      <sheetName val="상세_견적서_(HMC)9"/>
      <sheetName val="★금형비_계산서8"/>
      <sheetName val="공정별공법-W_HSE-LH9"/>
      <sheetName val="Supplier_QRQC8"/>
      <sheetName val="FLOW_PROSES_(A)12"/>
      <sheetName val="1-1_General_Code9"/>
      <sheetName val="2차_OIL량측정9"/>
      <sheetName val="4_3_첨부19"/>
      <sheetName val="고객불만_건9"/>
      <sheetName val="자동차_종합지표9"/>
      <sheetName val="1_ER유체응용9"/>
      <sheetName val="4_시험장비9"/>
      <sheetName val="PACKING_LIST3"/>
      <sheetName val="COOLING_UNIT3"/>
      <sheetName val="J2(P_MT)8"/>
      <sheetName val="3_3검토국8"/>
      <sheetName val="LOWSIDE_비교8"/>
      <sheetName val="DBL_LPG시험9"/>
      <sheetName val="MPS_Q3_FY049"/>
      <sheetName val="MPS_Q4_FY049"/>
      <sheetName val="_PPAP_작성중__xlsx9"/>
      <sheetName val="2_중요한회계정책9"/>
      <sheetName val="9_관계기업투자9"/>
      <sheetName val="42_리스9"/>
      <sheetName val="25_법인세9"/>
      <sheetName val="생산현황_(입력)9"/>
      <sheetName val="업체별_단가현황9"/>
      <sheetName val="일일_생산및판매계획_대_실적9"/>
      <sheetName val="임율_&amp;_LOT9"/>
      <sheetName val="생산계획_(2)9"/>
      <sheetName val="CR_CODE9"/>
      <sheetName val="THEME_CODE9"/>
      <sheetName val="P&amp;L,Bal_Sheet,Cash_Forecast9"/>
      <sheetName val="비교원가제출_고9"/>
      <sheetName val="1_세부비교원가(내수)9"/>
      <sheetName val="1_종합비교원가(내수_일반_유럽)9"/>
      <sheetName val="10_예산_및_원가_계획(02년)9"/>
      <sheetName val="3_PT개발계획9"/>
      <sheetName val="GM_Master9"/>
      <sheetName val="OEM_이의제기_종합8"/>
      <sheetName val="#1-1_(2)3"/>
      <sheetName val="Value_Analysis_-_Sheet_19"/>
      <sheetName val="기초_DATA3"/>
      <sheetName val="1_기안을지8"/>
      <sheetName val="검사협정_보충8"/>
      <sheetName val="2-2_매출분석3"/>
      <sheetName val="09년_현황9"/>
      <sheetName val="WTC_BODY一覧原紙9"/>
      <sheetName val="3월말_장기악성(국내)9"/>
      <sheetName val="2월말_장기악성(국내)9"/>
      <sheetName val="Data_Sheet9"/>
      <sheetName val="6_수입검사_9"/>
      <sheetName val="03_PFD-19"/>
      <sheetName val="12_Inv_9"/>
      <sheetName val="97년_재료예산(안)9"/>
      <sheetName val="1_터빈9"/>
      <sheetName val="cost_base_e_dati9"/>
      <sheetName val="2__Definitions9"/>
      <sheetName val="코드_조건표10"/>
      <sheetName val="HMC_사전원가(원혁기준)13%9"/>
      <sheetName val="재품별_단가9"/>
      <sheetName val="장비_전체리스트9"/>
      <sheetName val="_17"/>
      <sheetName val="집중검사_리스트9"/>
      <sheetName val="production_dept9"/>
      <sheetName val="PS_SIDE_OTR_INR_공정개선_상세7"/>
      <sheetName val="Actual_In_&amp;_Out8"/>
      <sheetName val="1_2_2완제품검사('00_4월)_(가라)8"/>
      <sheetName val="4_Vendor_price8"/>
      <sheetName val="14년_증판안_판촉8"/>
      <sheetName val="Proj_List_00E9"/>
      <sheetName val="2012_Volum9"/>
      <sheetName val="B053_(990701)공정능력PC%계산8"/>
      <sheetName val="P&amp;L_account9"/>
      <sheetName val="국내_8"/>
      <sheetName val="4,5공장_8"/>
      <sheetName val="시트_8"/>
      <sheetName val="VERTICAL_PIPE8"/>
      <sheetName val="TABLE_DB8"/>
      <sheetName val="쌍용_data_base8"/>
      <sheetName val="2과_공수집계8"/>
      <sheetName val="118_세금과공과8"/>
      <sheetName val="경영재무_(입력)8"/>
      <sheetName val="연구개발_(입력)8"/>
      <sheetName val="일반현황_(입력)8"/>
      <sheetName val="품질관리_(입력)8"/>
      <sheetName val="실행내역서_9"/>
      <sheetName val="개발_LIST9"/>
      <sheetName val="PC%계산(WM_COMM단차)9"/>
      <sheetName val="차체_품안표9"/>
      <sheetName val="1_1_2008_OTIF9"/>
      <sheetName val="BAFFLE_HMC_TABLE19"/>
      <sheetName val="1~3월_지시사항9"/>
      <sheetName val="1_POSITIONING9"/>
      <sheetName val="무부하_회전수9"/>
      <sheetName val="진행중_설변9"/>
      <sheetName val="HOLE_9905(1)9"/>
      <sheetName val="Upgrades_pricing8"/>
      <sheetName val="7_3_DY팀8"/>
      <sheetName val="PNL_ASS'Y_CRASH_PAD_UPR_RH8"/>
      <sheetName val="공정능력(마운틴_홀_거리)8"/>
      <sheetName val="Summary_Sheet8"/>
      <sheetName val="Datasheet_for_KPI_Model_18"/>
      <sheetName val="Moulding_data8"/>
      <sheetName val="TEAM하반기_계획_(2)8"/>
      <sheetName val="YOKE-H(10_3)8"/>
      <sheetName val="▶R_C_FRM8"/>
      <sheetName val="광주_소요량8"/>
      <sheetName val="5-Why_Root_Cause_Analysis_8"/>
      <sheetName val="full_(2)8"/>
      <sheetName val="초_성8"/>
      <sheetName val="CHECK_성8"/>
      <sheetName val="cpk_data8"/>
      <sheetName val="Drop-down_Lists8"/>
      <sheetName val="Bas_Moteur8"/>
      <sheetName val="신흥테크_세부내역_LIST3"/>
      <sheetName val="repeatative_rejection1"/>
      <sheetName val="Validation_Lists8"/>
      <sheetName val="CAR_Form_Summary1"/>
      <sheetName val="Personnaliser___1"/>
      <sheetName val="Takt_Time1"/>
      <sheetName val="2000_(원본)1"/>
      <sheetName val="Danh_Mục2"/>
      <sheetName val="Danh_Muc2"/>
      <sheetName val="Danh_sach_Hàn_thùng1"/>
      <sheetName val="RFQ_18049"/>
      <sheetName val="보강사_소요량8"/>
      <sheetName val="_하반기_경비_조정계획_150627(사계_r2_기준)_3"/>
      <sheetName val="LINE_운영안8"/>
      <sheetName val="원가_종합9"/>
      <sheetName val="DV_Flow_Chart_DV-PV1_(PFC)9"/>
      <sheetName val="MATEMST_(2)8"/>
      <sheetName val="Order_status9"/>
      <sheetName val="_18"/>
      <sheetName val="Order_status28"/>
      <sheetName val="Customer_Master8"/>
      <sheetName val="Common_code8"/>
      <sheetName val="Order_Status_Master8"/>
      <sheetName val="Product_Master8"/>
      <sheetName val="기초_데이터3"/>
      <sheetName val="Net_Revenue3"/>
      <sheetName val="중요차종_(090131)3"/>
      <sheetName val="사무용품_신청8"/>
      <sheetName val="Z41,Z42_이외total8"/>
      <sheetName val="제품별_매출9"/>
      <sheetName val="표지_(2)3"/>
      <sheetName val="99년12월_실적DATA3"/>
      <sheetName val="7)_133677343"/>
      <sheetName val="6_Parent_S__Fixed_Prod1"/>
      <sheetName val="SUST_DEV_&amp;_OTHER"/>
      <sheetName val="Issues_List3"/>
      <sheetName val="(2)월생산현황_3"/>
      <sheetName val="LINE_PPM-분석3"/>
      <sheetName val="Actual_data3"/>
      <sheetName val="Data_Working_Time9"/>
      <sheetName val="Kautex_4WD_St_IV_P&amp;D1"/>
      <sheetName val="Sachs_FL_WHL1"/>
      <sheetName val="BOX_ASSY1"/>
      <sheetName val="OEM_"/>
      <sheetName val="August_2003"/>
      <sheetName val="OE_UMC"/>
      <sheetName val="Analysis-Others_Pg_4"/>
      <sheetName val="SEP_2007"/>
      <sheetName val="Fx_Rates"/>
      <sheetName val="_관리계획서_Rev_01_xlsx"/>
      <sheetName val="II__CF"/>
      <sheetName val="I__Assumptions"/>
      <sheetName val="Data_Input2"/>
      <sheetName val="원단위_1계_2계7"/>
      <sheetName val="11403-06163_เก่า7"/>
      <sheetName val="FM-HD_(New)7"/>
      <sheetName val="FM-HD_(HKMC)_7"/>
      <sheetName val="FM-HD_(11254-06201)__7"/>
      <sheetName val="FM-HD_(11251-06163)7"/>
      <sheetName val="FM-HD_(11514053)7"/>
      <sheetName val="FM-HD_(11611807)7"/>
      <sheetName val="FM-HD_(94502003)7"/>
      <sheetName val="FM-HD_(94501839)7"/>
      <sheetName val="FM-HD_(PT-GDENG0911-4)7"/>
      <sheetName val="FM-HD_(94520439)7"/>
      <sheetName val="FM-HD_(94500396)7"/>
      <sheetName val="FM-HD_(94500407)7"/>
      <sheetName val="FM-HD_(94500414)7"/>
      <sheetName val="FM-HD_(94500073)7"/>
      <sheetName val="FM-HD_(11588683)7"/>
      <sheetName val="FM-HD_(94500952)7"/>
      <sheetName val="FM-HD_(11569995)7"/>
      <sheetName val="FM-HD_(11254-06201)7"/>
      <sheetName val="FM-HD_(11588685)7"/>
      <sheetName val="FM-HD_(94500793)_7"/>
      <sheetName val="FM-HD_(11588717)7"/>
      <sheetName val="FM-HD_(HD-25198904)7"/>
      <sheetName val="FM-HD_(HD-11570514)_7"/>
      <sheetName val="FM-HD_(11097441)7"/>
      <sheetName val="FM-HD_(11588662)_7"/>
      <sheetName val="FM-HD_(11519387)7"/>
      <sheetName val="FM-HD_(11561969)7"/>
      <sheetName val="FM-HD_(11516580)7"/>
      <sheetName val="FM-HD_(11588712)___7"/>
      <sheetName val="FM-HD_(11519375)7"/>
      <sheetName val="FM-HD_(FAA32071001)__7"/>
      <sheetName val="FM-HD_(11519382)_7"/>
      <sheetName val="FM-HD_(11519383)_7"/>
      <sheetName val="FM-HD_(11561763)__7"/>
      <sheetName val="FM-HD_(11588316)__7"/>
      <sheetName val="Schedule_11"/>
      <sheetName val="Rollforward_{bpe}1"/>
      <sheetName val="Allow_-_SR&amp;D1"/>
      <sheetName val="220_(2)3"/>
      <sheetName val="PU_FOAM_가격조정_기준1"/>
      <sheetName val="Diaph1_values1"/>
      <sheetName val="Diaph2_values1"/>
      <sheetName val="Diaph_values1"/>
      <sheetName val="Cushion_datas1"/>
      <sheetName val="P_O_(LOCAL)1"/>
      <sheetName val="U268_4x4_AT(walk)Mitsu1"/>
      <sheetName val="UPPER_도면1"/>
      <sheetName val="20060624_공조제어2"/>
      <sheetName val="풍량상한치_제한_data2"/>
      <sheetName val="Source_List2"/>
      <sheetName val="공정공수_XLS1"/>
      <sheetName val="04_03월소일정계획"/>
      <sheetName val="FRN_02000"/>
      <sheetName val="Mẫu_DMVT"/>
      <sheetName val="Mẫu_DMVT_(2)"/>
      <sheetName val="DANH_MỤC_NHÓM_ĐỐI_TƯỢNG"/>
      <sheetName val="Nhap_T8"/>
      <sheetName val="Begining_detail-CTIET"/>
      <sheetName val="Summary-TOMLUOC_"/>
      <sheetName val="SO_TONG_HOP_CONG_NO"/>
      <sheetName val="Nguon_PT_xetai"/>
      <sheetName val="Nguon_PT_xe_Ben"/>
      <sheetName val="Bien_so"/>
      <sheetName val="DM_KHAU_HAO"/>
      <sheetName val="MỤC_LỤC"/>
      <sheetName val="Ghi_chú"/>
      <sheetName val="1__Định_hướng_HĐ_CN_năm_2019"/>
      <sheetName val="2_1_Tổng_quan_TT_KD_xe_DL"/>
      <sheetName val="2_2_Tổng_quan_TT_DVPT_DL"/>
      <sheetName val="3_1__ĐKM_xe_DL"/>
      <sheetName val="3_2_1__KH_KD-MKT_&amp;_TCKD_xe_KIA"/>
      <sheetName val="3_2_2_CSBH_KIA"/>
      <sheetName val="3_2_3__KH_KD-MKT&amp;TCKD_DVPT"/>
      <sheetName val="Pv_SL"/>
      <sheetName val="3_3_1_KH_KD-MKT_&amp;_TCKD_Mazda"/>
      <sheetName val="3_3_2_CSBH_MAZDA"/>
      <sheetName val="3_3_3_KH_KD-MKT&amp;TCKD_DVPT_MAZDA"/>
      <sheetName val="3_4__DVPT_SR_KIA_MAZDA"/>
      <sheetName val="3_4_1_KH_KD-MKT&amp;TCKD_PEUGEOT"/>
      <sheetName val="3_4_2_CSBH_PEUGEOT"/>
      <sheetName val="3_4_3_KH_KD-MKT&amp;TC_DVPT_PEUGEOT"/>
      <sheetName val="3_5__TÀI_CHÍNH_KD_XE_KIA_MAZDA"/>
      <sheetName val="4_1_Tổng_quan_TT_KD_Tai,_Bus"/>
      <sheetName val="4_2_Tổng_quan_TT_DVPT_Tai_Bus"/>
      <sheetName val="5_1__ĐKM_xe_Tai,_Bus"/>
      <sheetName val="PTBH_2018"/>
      <sheetName val="SL_-_TVBH"/>
      <sheetName val="5_2a__KD_Xe_Fuso"/>
      <sheetName val="5_2b__KD_Xe_Foton"/>
      <sheetName val="5_2c__KD_Xe_Bus"/>
      <sheetName val="5_2__KH_KD-MKT&amp;TCKD_xe_Tải,_Bus"/>
      <sheetName val="5_3__CSBH_xe_Tải,_Bus"/>
      <sheetName val="5_4_KH_KD-MKT&amp;TC_DVPT_Tải,_Bus"/>
      <sheetName val="Review_note"/>
      <sheetName val="6_1_ĐKĐK"/>
      <sheetName val="6_2__Bảo_hiểm"/>
      <sheetName val="6_3__Tín_dụng"/>
      <sheetName val="6_4__GSHT_&amp;_PH"/>
      <sheetName val="6_5_DVHT"/>
      <sheetName val="7_1_KH_nhân_sự"/>
      <sheetName val="7_2__Định_biên_&amp;_Lương"/>
      <sheetName val="7_3_KH_thưởng_năng_suất"/>
      <sheetName val="Check_TH"/>
      <sheetName val="8__Hành_chính"/>
      <sheetName val="8_1"/>
      <sheetName val="9_1__Duy_tu_bảo_trì"/>
      <sheetName val="9_2__Cải_tạo,_nâng_cấp"/>
      <sheetName val="10__TSCĐ_-_CCDC"/>
      <sheetName val="11D__Tài_chính_KD_XE_TỔNG"/>
      <sheetName val="11E__Tài_chính_KD_DVPT_TỔNG"/>
      <sheetName val="11A__Tài_chính_SR_KIA"/>
      <sheetName val="11B__Tài_chính_SR_MAZDA"/>
      <sheetName val="11D__Tài_chính_SR_Peugout"/>
      <sheetName val="11C__Tài_chính_SR_TẢI_BUS"/>
      <sheetName val="11D__Tài_chính_SR_Du_lịch"/>
      <sheetName val="11__Tài_chính_Chi_nhánh"/>
      <sheetName val="12__SĐTC"/>
      <sheetName val="Model_Synthesis_Report"/>
      <sheetName val="delta_impedance(평균)1"/>
      <sheetName val="금형_이력_카드"/>
      <sheetName val="4_경비_5_영업외수지"/>
      <sheetName val="FY_12_Interiors_Volume1"/>
      <sheetName val="INT_Price_FY12_MFC1"/>
      <sheetName val="Sch1_-_P&amp;L_Summary"/>
      <sheetName val="Sch2_-_BalSht_Summary"/>
      <sheetName val="Sch3_-_CFlow_Summary"/>
      <sheetName val="2019년_생산수량"/>
      <sheetName val="19년_종합_CT"/>
      <sheetName val="CONN_조립1"/>
      <sheetName val="Organization_chart201910021"/>
      <sheetName val="RESPONSIBILITY_MATRIX1"/>
      <sheetName val="seat-sdn_only"/>
      <sheetName val="Danh_sach"/>
      <sheetName val="THƯ_VIỆN"/>
      <sheetName val="거래선_생산계획"/>
      <sheetName val="BOM_Cost_(R-U713MHH)"/>
      <sheetName val="強度_CN_A1_C10H_152H"/>
      <sheetName val="Costed_BOM_2ndR_40%"/>
      <sheetName val="Input_Page"/>
      <sheetName val="Input_Sheet"/>
      <sheetName val="Aug01_Status_Rpt"/>
      <sheetName val="Base_Info"/>
      <sheetName val="Bang_KL"/>
      <sheetName val="Lcau_-_Lxuc"/>
      <sheetName val="PMBG12LD_장비및인원소요(D_A기준)_"/>
      <sheetName val="NEW_TOOL_MASTER"/>
      <sheetName val="3-2002년_소모공구비"/>
      <sheetName val="개발원가_종합"/>
      <sheetName val="MS_SPEC"/>
      <sheetName val="8월_매출현황"/>
      <sheetName val="3공장_순양전자"/>
      <sheetName val="현진테크_(2)"/>
      <sheetName val="동경cnc_지그"/>
      <sheetName val="대한테크_집계"/>
      <sheetName val="서연전자_(2)"/>
      <sheetName val="삼익전자_(2)"/>
      <sheetName val="삼익산업_(2)"/>
      <sheetName val="시무인텔_(2)"/>
      <sheetName val="성우일렉스_(2)"/>
      <sheetName val="성호테크_(2)"/>
      <sheetName val="2009년_매출_실적"/>
      <sheetName val="_Common_Info_Page"/>
      <sheetName val="LCAUTO_4"/>
      <sheetName val="LCAT수_조"/>
      <sheetName val="소재_이력"/>
      <sheetName val="99_조정금액"/>
      <sheetName val="THS_-_Key_Inputs"/>
      <sheetName val="2005년_소요량"/>
      <sheetName val="기준정보(A)_15_10_272"/>
      <sheetName val="단중_및_예비길이_SHEET_15_9_5(K)2"/>
      <sheetName val="15_1_02_15년_1월예시계획2"/>
      <sheetName val="15년_12월_시작재공품_15_12_32"/>
      <sheetName val="기준정보(A)_12_02_232"/>
      <sheetName val="STD__CAB2"/>
      <sheetName val="STD__NCAB2"/>
      <sheetName val="원소재_변경_상세2"/>
      <sheetName val="직거래가_변경2"/>
      <sheetName val="PL_By_Model(Result)1"/>
      <sheetName val="10-2_ED&amp;D_EQU"/>
      <sheetName val="REPAIR_DATA_-_CONTAINER_#51"/>
      <sheetName val="노원열병합__건축공사기성내역서2"/>
      <sheetName val="Gia_vat_tu2"/>
      <sheetName val="1_세부비교"/>
      <sheetName val="2차_OI"/>
      <sheetName val="Business_Plan"/>
      <sheetName val="_쿠첸_CIR-301_제원현황(170317)_xlsx"/>
      <sheetName val="BOM_CODE"/>
      <sheetName val="개조_요청서"/>
      <sheetName val="96_하반기_전시회_경비"/>
      <sheetName val="Summary_Capex_Info-Cal_(master)"/>
      <sheetName val="2_(1설원_첨)"/>
      <sheetName val="DS-Thuong_6T_dau"/>
      <sheetName val="CHI_TIẾT"/>
      <sheetName val="Data_Not_Used2"/>
      <sheetName val="FTQ_Data2"/>
      <sheetName val="Int_Pulls_Data2"/>
      <sheetName val="Int_Spills_Data2"/>
      <sheetName val="PPM_Data2"/>
      <sheetName val="Pulls_Data2"/>
      <sheetName val="Spills_Data2"/>
      <sheetName val="개선대책_양식2"/>
      <sheetName val="입력_List2"/>
      <sheetName val="DO_NOT_DELETE1"/>
      <sheetName val="Export_Data"/>
      <sheetName val="Grille_Q3P_Organe2"/>
      <sheetName val="Pt_Rates"/>
      <sheetName val="Table(APG_MF)"/>
      <sheetName val="Component_List"/>
      <sheetName val="Text_Control"/>
      <sheetName val="text_contl"/>
      <sheetName val="XD_담력저감"/>
      <sheetName val="원가검토가_(현양산품)"/>
      <sheetName val="원가검토가_(최초견적가)"/>
      <sheetName val="원가검토가_(최초양산품)"/>
      <sheetName val="RT_Table"/>
      <sheetName val="Histogram_Chart1"/>
      <sheetName val="Freq_error_DATA1"/>
      <sheetName val="Freq_HISTOGRAM1"/>
      <sheetName val="FAX_(2)"/>
      <sheetName val="입력_데이타"/>
      <sheetName val="TLc_개조차(목표원가)"/>
      <sheetName val="Sheet1_(3)"/>
      <sheetName val="의장2반_"/>
      <sheetName val="Detail_Defect_COMBO_KAISER"/>
      <sheetName val="KQ_1"/>
      <sheetName val="28_8부"/>
      <sheetName val="Inputs"/>
      <sheetName val="PL"/>
      <sheetName val="Data-year2001i"/>
      <sheetName val="Tien Thuong"/>
      <sheetName val="NC XL 6T cuoi 01 CTy"/>
      <sheetName val="Data -6T dau"/>
      <sheetName val="Cong 6T"/>
      <sheetName val="(9차)(본드합포)"/>
      <sheetName val="(9차)(화염양면라미)"/>
      <sheetName val="기준DATA"/>
      <sheetName val="Group Consolidated"/>
      <sheetName val="Quantity"/>
      <sheetName val="ORIGN"/>
      <sheetName val="도"/>
      <sheetName val="BEND LOSS"/>
      <sheetName val="980731"/>
      <sheetName val="07주"/>
      <sheetName val="총괄"/>
      <sheetName val="DRBFM"/>
      <sheetName val="Dimension Data"/>
      <sheetName val="Capa(1)"/>
      <sheetName val="변수1"/>
      <sheetName val="연계-GPM-BRAND"/>
      <sheetName val="직노"/>
      <sheetName val="Intercompany Detail"/>
      <sheetName val="plan&amp;section of foundation"/>
      <sheetName val="재료비집계표"/>
      <sheetName val="공정능력외경2OF3"/>
      <sheetName val="生产"/>
      <sheetName val="4. 가격구조"/>
      <sheetName val="판매일보"/>
      <sheetName val="HOSE절단생산"/>
      <sheetName val="PIPE절단생산"/>
      <sheetName val="PIPE성형생산"/>
      <sheetName val="분류표"/>
      <sheetName val="총무"/>
      <sheetName val="연령현황"/>
      <sheetName val="등록양식(가로)"/>
      <sheetName val="Roadmap Target_0627"/>
      <sheetName val="Roadmap Target (2)"/>
      <sheetName val="NX4e CAC INLET"/>
      <sheetName val="세부1-1"/>
      <sheetName val="세부1-2"/>
      <sheetName val="세부1-3"/>
      <sheetName val="세부1-4"/>
      <sheetName val="NX4e CAC OUTLET"/>
      <sheetName val="세부2-1"/>
      <sheetName val="세부2-2"/>
      <sheetName val="세부2-3"/>
      <sheetName val="세부2-4"/>
      <sheetName val="Theta3 FF (기존)"/>
      <sheetName val="Theta3 FF"/>
      <sheetName val="TF_1"/>
      <sheetName val="TF_2"/>
      <sheetName val="TF_3"/>
      <sheetName val="TF_4"/>
      <sheetName val="TF_5"/>
      <sheetName val="TF_6"/>
      <sheetName val="TR_7"/>
      <sheetName val="HZG D-Full Coolant Hose "/>
      <sheetName val="9BQX CAC"/>
      <sheetName val="9BQX CAC INLET_OUTLET(구매)"/>
      <sheetName val="NQ5 RADIATOR HOSE"/>
      <sheetName val="NX4 OIL COOLER HOSE"/>
      <sheetName val="SG2 RADIATOR HOSE(Current반영)"/>
      <sheetName val="NX4 BRAKE HOSE (구매)"/>
      <sheetName val="NX4 Brake Hose(개발)"/>
      <sheetName val="US4 OIL COOLER HOSE"/>
      <sheetName val="KA4 OIL COOLER HOSE"/>
      <sheetName val="Roadmap Target"/>
      <sheetName val="1(A급) (2)"/>
      <sheetName val="2차 OI_x0010__x0000_?࠱"/>
      <sheetName val="P1"/>
      <sheetName val="환율반영"/>
      <sheetName val="조정내역(스크랩)"/>
      <sheetName val="FX Table"/>
      <sheetName val="CD&amp;SwapRates"/>
      <sheetName val="첨부3부재료비(차체)"/>
      <sheetName val="진천"/>
      <sheetName val="제품구분"/>
      <sheetName val="FE DPHU报告 "/>
      <sheetName val="TOP 15"/>
      <sheetName val="FE_DPHU报告_"/>
      <sheetName val="詳細資料"/>
      <sheetName val="Qual Approv Test Plan_050322"/>
      <sheetName val="Dashboard (methodologies)"/>
      <sheetName val="BE DPHU报告 "/>
      <sheetName val="Workings"/>
      <sheetName val="Solution"/>
      <sheetName val="1-1. OEM"/>
      <sheetName val="1-2 Code Info"/>
      <sheetName val="전공장2"/>
      <sheetName val="실사LIST-중간가공품(05.12.27현재) (2)"/>
      <sheetName val="4R-G"/>
      <sheetName val="5R-G"/>
      <sheetName val="TRIM-Y3"/>
      <sheetName val="Features"/>
      <sheetName val="기종별 합계"/>
      <sheetName val="CBase"/>
      <sheetName val="학교기부"/>
      <sheetName val="FOB현황"/>
      <sheetName val="제조5과"/>
      <sheetName val="8.공정능력평가(5)"/>
      <sheetName val="수량산출"/>
      <sheetName val="기초자료입력"/>
      <sheetName val="4.Financial"/>
      <sheetName val="3_4). FR 종합"/>
      <sheetName val="3_4). RR 종합"/>
      <sheetName val="Material_References"/>
      <sheetName val="EO 이력관리대장"/>
      <sheetName val="Zuschläge,Tarife"/>
      <sheetName val="18-2"/>
      <sheetName val="Controls"/>
      <sheetName val="IMT-2000"/>
      <sheetName val="천정등기구 실적"/>
      <sheetName val="实行计划书"/>
      <sheetName val="영업 입수계획 "/>
      <sheetName val="내장램프"/>
      <sheetName val="참고1 02 판매계획 (수량)"/>
      <sheetName val="전사 경영계획 수량"/>
      <sheetName val="임율_경비"/>
      <sheetName val="일수"/>
      <sheetName val="창원생산실적(190501~190520)"/>
      <sheetName val="식자재사용량(4월20일)"/>
      <sheetName val="합천내역"/>
      <sheetName val="받을어음"/>
      <sheetName val="***********************00"/>
      <sheetName val="가격작업표"/>
      <sheetName val="車会集約"/>
      <sheetName val="PANEL"/>
      <sheetName val="판매물량CASE"/>
      <sheetName val="생j_x0000_"/>
      <sheetName val="G2설비도급"/>
      <sheetName val="단위"/>
      <sheetName val="devis qcdp2"/>
      <sheetName val="추가예산"/>
      <sheetName val="본사인상전"/>
      <sheetName val="TNC(1안)"/>
      <sheetName val="비용"/>
      <sheetName val="인상효1"/>
      <sheetName val="예산내역서"/>
      <sheetName val="매출이익011h"/>
      <sheetName val="용도01_02년비교"/>
      <sheetName val="용도02년"/>
      <sheetName val="TNC"/>
      <sheetName val="생산량"/>
      <sheetName val="현장경비"/>
      <sheetName val="IN2"/>
      <sheetName val="집계표"/>
      <sheetName val="Duration "/>
      <sheetName val="인건비정보"/>
      <sheetName val="설비비-YV4"/>
      <sheetName val="인건비-YV4"/>
      <sheetName val="재료비-YV4"/>
      <sheetName val="fin5"/>
      <sheetName val="9907협력"/>
      <sheetName val="매각단ᯇ"/>
      <sheetName val="삼익계산"/>
      <sheetName val="COSTING"/>
      <sheetName val="Cover_page"/>
      <sheetName val="Adjusted_OI"/>
      <sheetName val="Adjusted_OI_(2)"/>
      <sheetName val="Income_Stmt_(USD)"/>
      <sheetName val="Income_Stmt_(RMB)"/>
      <sheetName val="IS_Loc_Adj"/>
      <sheetName val="Balance_Sht_(USD)"/>
      <sheetName val="BS_Loc+Adj"/>
      <sheetName val="Balance_Sht_(RMB)"/>
      <sheetName val="Cash_Flow_(USD)"/>
      <sheetName val="Cash_Forecast"/>
      <sheetName val="IC_AP_AR1"/>
      <sheetName val="Cash_Cross_check"/>
      <sheetName val="Unit_Price_without_LTA&amp;Pricing"/>
      <sheetName val="Sales_without_LTA&amp;Pricing"/>
      <sheetName val="Unit_ECN_Sales"/>
      <sheetName val="Total_ECN_Sales"/>
      <sheetName val="LTA_Percentage"/>
      <sheetName val="LTA_Amount"/>
      <sheetName val="Total_P2P"/>
      <sheetName val="Net_Sales"/>
      <sheetName val="Unit_Mat_Cost_Without_PS_VAVE"/>
      <sheetName val="Material_cost_without_PS_VAVE"/>
      <sheetName val="Unit_ECN_cost"/>
      <sheetName val="ECN_cost_saving"/>
      <sheetName val="Unit_Purchase_Saving"/>
      <sheetName val="Total_Purchase_Saving"/>
      <sheetName val="Unit_VAVE_Saving"/>
      <sheetName val="Total_VAVE"/>
      <sheetName val="Unit_Margin_Improvement"/>
      <sheetName val="Total_Margin_Improvement"/>
      <sheetName val="Unit_mat__cost_after_PS_VAVE"/>
      <sheetName val="Total_Mat_cost_after_PS_VAVE"/>
      <sheetName val="Unit_Inb_Freight_Rate"/>
      <sheetName val="Inboud_Freight_Amount"/>
      <sheetName val="Unit_Inb-Duty"/>
      <sheetName val="Inbound_Duty"/>
      <sheetName val="Material_cost_before_Scrap"/>
      <sheetName val="Scrap_Rate"/>
      <sheetName val="Scrap_Amount"/>
      <sheetName val="Scrap_recovery_rate"/>
      <sheetName val="Scrap_Recovery_Amount"/>
      <sheetName val="Unit_Production_Auxiliary"/>
      <sheetName val="Production_Auxiliary"/>
      <sheetName val="Net_Material"/>
      <sheetName val="Unit_OB_freight"/>
      <sheetName val="Total_OB_freight"/>
      <sheetName val="Total_LC&amp;OVH"/>
      <sheetName val="LC&amp;OVH_Undefined_Var_"/>
      <sheetName val="LC&amp;OVH_Undefined_Fix_"/>
      <sheetName val="Total_headcount_&amp;_labor_cost"/>
      <sheetName val="Direct_Labor_Cost"/>
      <sheetName val="Indirect_Labor_Cost"/>
      <sheetName val="Salary_Cost"/>
      <sheetName val="MSI_-_FY(RMB)"/>
      <sheetName val="MSI_-_Comm_Sales"/>
      <sheetName val="MSI_-_IC_Sales"/>
      <sheetName val="MSI_-_Mat_Cost"/>
      <sheetName val="MSI_-_Direct_Labor"/>
      <sheetName val="MSI_-_Variable_OH"/>
      <sheetName val="MSI_-_Fixed_OH"/>
      <sheetName val="Cty+XN(KT 2005)"/>
      <sheetName val="환산table"/>
      <sheetName val="하자DB"/>
      <sheetName val="W3000재료비비교Table(송부용)"/>
      <sheetName val="K㘘Ï"/>
      <sheetName val="한일자야(감액손실) (2)"/>
      <sheetName val="Hoja1"/>
      <sheetName val="NUEVO MODELOS 2018"/>
      <sheetName val="2차 OI׃⼪_x0000__x0000_"/>
      <sheetName val="ADJTBL 3100"/>
      <sheetName val="400H 가공,금형비"/>
      <sheetName val="5-3"/>
      <sheetName val="AOP Summary-2"/>
      <sheetName val="금형_(2)11"/>
      <sheetName val="2-1_제품군별계획대비실적(B_A)5"/>
      <sheetName val="GAGE_R&amp;R(FRT_UPR)3"/>
      <sheetName val="중공업_실적3"/>
      <sheetName val="Team_종합3"/>
      <sheetName val="SCP_43"/>
      <sheetName val="SCP_5_D2UXT3"/>
      <sheetName val="SCP_6_D2UX3"/>
      <sheetName val="Invest_(MAC)3"/>
      <sheetName val="SCP_Apr20153"/>
      <sheetName val="불량_리스트3"/>
      <sheetName val="불량_코드3"/>
      <sheetName val="1_종합평가표3"/>
      <sheetName val="ISSUE_LIST3"/>
      <sheetName val="BI-FUEL_AIR_VENT_PIPE3"/>
      <sheetName val="0_CHMSL_LED_ASSY3"/>
      <sheetName val="108_수선비3"/>
      <sheetName val="REAR_3"/>
      <sheetName val="abs_dac검사대비분석자료23"/>
      <sheetName val="RFQ_Form3"/>
      <sheetName val="1_TP조립3"/>
      <sheetName val="XMA_12월_8,000대_원,부자재_完3"/>
      <sheetName val="YFA_10월분_원자재(10_12)_미납완료_完3"/>
      <sheetName val="YFA_10월분_부자재(10_7,9)_FEDEX_完3"/>
      <sheetName val="1_TAT_Info_3"/>
      <sheetName val="외주수입검사_종합(6월)3"/>
      <sheetName val="RFQ_Template3"/>
      <sheetName val="품의서양식_(3)3"/>
      <sheetName val="1__보고3"/>
      <sheetName val="거래선별_매출현황_내역2"/>
      <sheetName val="03년_체제결과2"/>
      <sheetName val="_0602주-무결점운동_진행현황_보고_(201406102"/>
      <sheetName val="기타_부자재2"/>
      <sheetName val="4_20)통계적기법관리절차서2"/>
      <sheetName val="Full_PBD2"/>
      <sheetName val="Europe_PU-12"/>
      <sheetName val="DS_MBR_RR_Side__-_PcA2"/>
      <sheetName val="Dual_PMP수율2"/>
      <sheetName val="CONSUMO_DE_RESINA_2"/>
      <sheetName val="사출계산서"/>
      <sheetName val="Prm"/>
      <sheetName val="Budget Imt mensuel (CFO)"/>
      <sheetName val="Imt"/>
      <sheetName val="CDV Pte mensuel"/>
      <sheetName val="Evol Prod (Eqpt)"/>
      <sheetName val="CAPVR Pte mensuel"/>
      <sheetName val="발신정보"/>
      <sheetName val="제품별"/>
      <sheetName val="Input_Page1"/>
      <sheetName val="Input_Sheet1"/>
      <sheetName val="Aug01_Status_Rpt1"/>
      <sheetName val="Base_Info1"/>
      <sheetName val="Cover_page1"/>
      <sheetName val="Adjusted_OI1"/>
      <sheetName val="Adjusted_OI_(2)1"/>
      <sheetName val="Income_Stmt_(USD)1"/>
      <sheetName val="Income_Stmt_(RMB)1"/>
      <sheetName val="IS_Loc_Adj1"/>
      <sheetName val="Balance_Sht_(USD)1"/>
      <sheetName val="BS_Loc+Adj1"/>
      <sheetName val="Balance_Sht_(RMB)1"/>
      <sheetName val="Cash_Flow_(USD)1"/>
      <sheetName val="Cash_Forecast1"/>
      <sheetName val="IC_AP_AR2"/>
      <sheetName val="Cash_Cross_check1"/>
      <sheetName val="Unit_Price_without_LTA&amp;Pricing1"/>
      <sheetName val="Sales_without_LTA&amp;Pricing1"/>
      <sheetName val="Unit_ECN_Sales1"/>
      <sheetName val="Total_ECN_Sales1"/>
      <sheetName val="LTA_Percentage1"/>
      <sheetName val="LTA_Amount1"/>
      <sheetName val="Total_P2P1"/>
      <sheetName val="Net_Sales1"/>
      <sheetName val="Unit_Mat_Cost_Without_PS_VAVE1"/>
      <sheetName val="Material_cost_without_PS_VAVE1"/>
      <sheetName val="Unit_ECN_cost1"/>
      <sheetName val="ECN_cost_saving1"/>
      <sheetName val="Unit_Purchase_Saving1"/>
      <sheetName val="Total_Purchase_Saving1"/>
      <sheetName val="Unit_VAVE_Saving1"/>
      <sheetName val="Total_VAVE1"/>
      <sheetName val="Unit_Margin_Improvement1"/>
      <sheetName val="Total_Margin_Improvement1"/>
      <sheetName val="Unit_mat__cost_after_PS_VAVE1"/>
      <sheetName val="Total_Mat_cost_after_PS_VAVE1"/>
      <sheetName val="Unit_Inb_Freight_Rate1"/>
      <sheetName val="Inboud_Freight_Amount1"/>
      <sheetName val="Unit_Inb-Duty1"/>
      <sheetName val="Inbound_Duty1"/>
      <sheetName val="Material_cost_before_Scrap1"/>
      <sheetName val="Scrap_Rate1"/>
      <sheetName val="Scrap_Amount1"/>
      <sheetName val="Scrap_recovery_rate1"/>
      <sheetName val="Scrap_Recovery_Amount1"/>
      <sheetName val="Unit_Production_Auxiliary1"/>
      <sheetName val="Production_Auxiliary1"/>
      <sheetName val="Net_Material1"/>
      <sheetName val="Unit_OB_freight1"/>
      <sheetName val="Total_OB_freight1"/>
      <sheetName val="Total_LC&amp;OVH1"/>
      <sheetName val="LC&amp;OVH_Undefined_Var_1"/>
      <sheetName val="LC&amp;OVH_Undefined_Fix_1"/>
      <sheetName val="Total_headcount_&amp;_labor_cost1"/>
      <sheetName val="Direct_Labor_Cost1"/>
      <sheetName val="Indirect_Labor_Cost1"/>
      <sheetName val="Salary_Cost1"/>
      <sheetName val="MSI_-_FY(RMB)1"/>
      <sheetName val="MSI_-_Comm_Sales1"/>
      <sheetName val="MSI_-_IC_Sales1"/>
      <sheetName val="MSI_-_Mat_Cost1"/>
      <sheetName val="MSI_-_Direct_Labor1"/>
      <sheetName val="MSI_-_Variable_OH1"/>
      <sheetName val="MSI_-_Fixed_OH1"/>
      <sheetName val="금형_이력_카드1"/>
      <sheetName val="Cty+XN(KT_2005)"/>
      <sheetName val="첨부13__사출(PAD)_카메라"/>
      <sheetName val="수식파일_(삭제금지)"/>
      <sheetName val="5_Why's"/>
      <sheetName val="Tool_Type"/>
      <sheetName val="3__Acronyms_and_abbreviations"/>
      <sheetName val="05_新Table(간접직)"/>
      <sheetName val="05계약내역(기존T_활용)"/>
      <sheetName val="InspectionData_(2)"/>
      <sheetName val="_제9차_회사표준_제개정_공청회_이의제기신청서_XLSX"/>
      <sheetName val="부품_LIST"/>
      <sheetName val="07주洂䢦"/>
      <sheetName val="07주洂亦"/>
      <sheetName val="AQL(0_65)"/>
      <sheetName val="천정등기구_실적"/>
      <sheetName val="List_Total"/>
      <sheetName val="Person_Cost"/>
      <sheetName val="THEO_DÕI_THAI_SẢN_(2)"/>
      <sheetName val="Time_Man"/>
      <sheetName val="Salary(Cus_)"/>
      <sheetName val="OT_OVER"/>
      <sheetName val="Segment_4_Bid_Sheet"/>
      <sheetName val="Hi6810_功能信号表"/>
      <sheetName val="6_FQC检验数据"/>
      <sheetName val="2003_prod2"/>
      <sheetName val="2003_Target"/>
      <sheetName val="RA_Bearer"/>
      <sheetName val="Trend_Total_nguyên_nhân"/>
      <sheetName val="設備預算總表附件3_"/>
      <sheetName val="FA_Definitions"/>
      <sheetName val="11_Inv_"/>
      <sheetName val="기준비교표"/>
      <sheetName val="매매기준"/>
      <sheetName val="서열정보"/>
      <sheetName val="견적서_detail Main_1"/>
      <sheetName val="대환취급"/>
      <sheetName val="단가MST⁒"/>
      <sheetName val="금형견적서(PRESS)"/>
      <sheetName val="Arkusz1"/>
      <sheetName val="HAL(STD)"/>
      <sheetName val="PDS"/>
      <sheetName val="PROGRESSIVE_150727"/>
      <sheetName val="9월실적"/>
      <sheetName val="케이스 재공 재고"/>
      <sheetName val="차량운반구"/>
      <sheetName val="건물"/>
      <sheetName val="비품-0450"/>
      <sheetName val="ECU原価"/>
      <sheetName val="通玻"/>
      <sheetName val="4호기"/>
      <sheetName val="3호기"/>
      <sheetName val="8호기"/>
      <sheetName val="발주내역"/>
      <sheetName val="▶선택항목"/>
      <sheetName val="정규분포"/>
      <sheetName val="관리도"/>
      <sheetName val="히스토그램"/>
      <sheetName val="금형_(2)12"/>
      <sheetName val="2-1_제품군별계획대비실적(B_A)6"/>
      <sheetName val="GAGE_R&amp;R(FRT_UPR)4"/>
      <sheetName val="중공업_실적4"/>
      <sheetName val="_하반기_경비_조정계획_150627(사계_r2_기준)_4"/>
      <sheetName val="Team_종합4"/>
      <sheetName val="SCP_44"/>
      <sheetName val="SCP_5_D2UXT4"/>
      <sheetName val="SCP_6_D2UX4"/>
      <sheetName val="Invest_(MAC)4"/>
      <sheetName val="SCP_Apr20154"/>
      <sheetName val="불량_리스트4"/>
      <sheetName val="불량_코드4"/>
      <sheetName val="1_종합평가표4"/>
      <sheetName val="ISSUE_LIST4"/>
      <sheetName val="BI-FUEL_AIR_VENT_PIPE4"/>
      <sheetName val="0_CHMSL_LED_ASSY4"/>
      <sheetName val="108_수선비4"/>
      <sheetName val="REAR_4"/>
      <sheetName val="abs_dac검사대비분석자료24"/>
      <sheetName val="RFQ_Form4"/>
      <sheetName val="1_TP조립4"/>
      <sheetName val="XMA_12월_8,000대_원,부자재_完4"/>
      <sheetName val="YFA_10월분_원자재(10_12)_미납완료_完4"/>
      <sheetName val="YFA_10월분_부자재(10_7,9)_FEDEX_完4"/>
      <sheetName val="1_TAT_Info_4"/>
      <sheetName val="외주수입검사_종합(6월)4"/>
      <sheetName val="RFQ_Template4"/>
      <sheetName val="품의서양식_(3)4"/>
      <sheetName val="1__보고4"/>
      <sheetName val="거래선별_매출현황_내역3"/>
      <sheetName val="03년_체제결과3"/>
      <sheetName val="_0602주-무결점운동_진행현황_보고_(201406103"/>
      <sheetName val="기타_부자재3"/>
      <sheetName val="4_20)통계적기법관리절차서3"/>
      <sheetName val="Full_PBD3"/>
      <sheetName val="Europe_PU-13"/>
      <sheetName val="DS_MBR_RR_Side__-_PcA3"/>
      <sheetName val="Dual_PMP수율3"/>
      <sheetName val="CONSUMO_DE_RESINA_3"/>
      <sheetName val="3-2002년_소모공구비1"/>
      <sheetName val="FCST"/>
      <sheetName val="스틸금형"/>
      <sheetName val="Input_Form_-_EingabeMaske"/>
      <sheetName val="1_생산0"/>
      <sheetName val="LINE1"/>
      <sheetName val="BAT1 "/>
      <sheetName val="슬림형변경"/>
      <sheetName val="출자한도"/>
      <sheetName val="대차(종합,입력금지)"/>
      <sheetName val="95신규호표"/>
      <sheetName val="매출손익"/>
      <sheetName val="MEMO"/>
      <sheetName val="수급"/>
      <sheetName val="코드별"/>
      <sheetName val="민감도"/>
      <sheetName val="(Maker)Cover"/>
      <sheetName val="Linearity"/>
      <sheetName val="(业体)Cover"/>
      <sheetName val="입찰안"/>
      <sheetName val="_x005f_x005f_x005f_x005f_x005f_x005f_x005f_x005f_x005f_x005f_"/>
      <sheetName val="Definitions"/>
      <sheetName val="분리멀티형"/>
      <sheetName val="반도체요약"/>
      <sheetName val="JANG_DOM"/>
      <sheetName val="자재목록"/>
      <sheetName val="Tax"/>
      <sheetName val="공구비"/>
      <sheetName val="Note"/>
      <sheetName val="304"/>
      <sheetName val="업체손실공수.xls"/>
      <sheetName val="업체손실공수_xls"/>
      <sheetName val="01과제현황"/>
      <sheetName val="项目"/>
      <sheetName val="FRT 재료비"/>
      <sheetName val="금형원가"/>
      <sheetName val="LCAUTO_41"/>
      <sheetName val="LCAT수_조1"/>
      <sheetName val="개발원가_종합1"/>
      <sheetName val="CPK(Process_Capanility)"/>
      <sheetName val="_Common_Info_Page1"/>
      <sheetName val="NEW_TOOL_MASTER1"/>
      <sheetName val="소재_이력1"/>
      <sheetName val="99_조정금액1"/>
      <sheetName val="THS_-_Key_Inputs1"/>
      <sheetName val="8월_매출현황1"/>
      <sheetName val="3공장_순양전자1"/>
      <sheetName val="현진테크_(2)1"/>
      <sheetName val="동경cnc_지그1"/>
      <sheetName val="대한테크_집계1"/>
      <sheetName val="서연전자_(2)1"/>
      <sheetName val="삼익전자_(2)1"/>
      <sheetName val="삼익산업_(2)1"/>
      <sheetName val="시무인텔_(2)1"/>
      <sheetName val="성우일렉스_(2)1"/>
      <sheetName val="성호테크_(2)1"/>
      <sheetName val="General_Assumptions"/>
      <sheetName val="Value_"/>
      <sheetName val="종합원가분석_1_"/>
      <sheetName val="1_개발개요"/>
      <sheetName val="G-Exchange_#667"/>
      <sheetName val="C-Mix_Rate_&amp;_Revenue(calc)"/>
      <sheetName val="01년2월현황_"/>
      <sheetName val="Q1_&amp;_Q2"/>
      <sheetName val="devis_qcdp2"/>
      <sheetName val="22_보증금(전신전화가입권)"/>
      <sheetName val="39_미지급법인세"/>
      <sheetName val="개인별_교육현황"/>
      <sheetName val="관리구역_책임자(181010)"/>
      <sheetName val="ACU기청소2018-05-04_(3)"/>
      <sheetName val="ASM_A동"/>
      <sheetName val="SMT구역_(2)"/>
      <sheetName val="관리구역_체크시트"/>
      <sheetName val="관리구역_평가시트"/>
      <sheetName val="담당자편성표_(B)"/>
      <sheetName val="조립A구역_(2)"/>
      <sheetName val="개선보고서_(2)"/>
      <sheetName val="INATAKE_SYS"/>
      <sheetName val="영업_입수계획_"/>
      <sheetName val="참고1_02_판매계획_(수량)"/>
      <sheetName val="전사_경영계획_수량"/>
      <sheetName val="Duration_"/>
      <sheetName val="02_08생산대상대수"/>
      <sheetName val="24_냉각실용添1"/>
      <sheetName val="PP%-low_RPM"/>
      <sheetName val="After_Sales_Supplier_#'s"/>
      <sheetName val="NUEVO_MODELOS_2018"/>
      <sheetName val="한일자야(감액손실)_(2)"/>
      <sheetName val="2차_OI׃⼪"/>
      <sheetName val="ADJTBL_3100"/>
      <sheetName val="400H_가공,금형비"/>
      <sheetName val="AOP_Summary-2"/>
      <sheetName val="Budget_Imt_mensuel_(CFO)"/>
      <sheetName val="CDV_Pte_mensuel"/>
      <sheetName val="Evol_Prod_(Eqpt)"/>
      <sheetName val="CAPVR_Pte_mensuel"/>
      <sheetName val="극판사양"/>
      <sheetName val="기타부품"/>
      <sheetName val="계산기"/>
      <sheetName val="카탈로그"/>
      <sheetName val="혼합사양"/>
      <sheetName val="1-1"/>
      <sheetName val="検査状況"/>
      <sheetName val="8월발주분석"/>
      <sheetName val="2차 OI_x0000__x0000__x0005__x0000_"/>
      <sheetName val="매출정리"/>
      <sheetName val="2차_OI1"/>
      <sheetName val="北米3in1"/>
      <sheetName val="北米標準ｺﾝﾋﾞ"/>
      <sheetName val="11月"/>
      <sheetName val="改善対策1"/>
      <sheetName val="連絡書"/>
      <sheetName val="評価表1"/>
      <sheetName val="評価表2"/>
      <sheetName val="ﾘｽﾄ"/>
      <sheetName val="66"/>
      <sheetName val="５"/>
      <sheetName val="人员报表"/>
      <sheetName val="993IN1MT"/>
      <sheetName val="初期入力"/>
      <sheetName val="总结"/>
      <sheetName val="改善対策2"/>
      <sheetName val="報告書2"/>
      <sheetName val="総括表"/>
      <sheetName val="XL4Test5"/>
      <sheetName val="メカ部品長期在庫"/>
      <sheetName val="99･00"/>
      <sheetName val="製品版"/>
      <sheetName val="部品版"/>
      <sheetName val="部品リスト"/>
      <sheetName val="_REF_"/>
      <sheetName val="作業)投資資金"/>
      <sheetName val="NMB"/>
      <sheetName val="TFT Attendace"/>
      <sheetName val="0.주광원 LED ASSY"/>
      <sheetName val="maccp04"/>
      <sheetName val="차입금현황(2)"/>
      <sheetName val="품의양식"/>
      <sheetName val="9.초기공정능력조사(을)"/>
      <sheetName val="1-1.연월차 개인별 보전수당"/>
      <sheetName val="제조매출"/>
      <sheetName val="기계"/>
      <sheetName val="PI"/>
      <sheetName val="요인분석"/>
      <sheetName val="월별생산"/>
      <sheetName val="CAL"/>
      <sheetName val="사업계획선가"/>
      <sheetName val="gr_val"/>
      <sheetName val="gr_sum"/>
      <sheetName val="00-Input Values"/>
      <sheetName val="Input Values"/>
      <sheetName val="소급정산"/>
      <sheetName val="WM제어"/>
      <sheetName val="내부비용"/>
      <sheetName val="다솔"/>
      <sheetName val="양지"/>
      <sheetName val="Corp acronym"/>
      <sheetName val="经费预算表02(人事处)"/>
      <sheetName val="손익(기존단가"/>
      <sheetName val="4.销售计划"/>
      <sheetName val="Output 1 (2)"/>
      <sheetName val="telco_p"/>
      <sheetName val="OP세부내역"/>
      <sheetName val="수식기준"/>
      <sheetName val="Validation"/>
      <sheetName val=";_x0000_"/>
      <sheetName val="明细账"/>
      <sheetName val="RFQ Cover Sheeet"/>
      <sheetName val="드롭"/>
      <sheetName val="2_분임조활동"/>
      <sheetName val="3_학점이수(세미나)"/>
      <sheetName val="3_학점이수(사내.사외교육)"/>
      <sheetName val="업무절차"/>
      <sheetName val="협력업체현황서"/>
      <sheetName val="원단가"/>
      <sheetName val="선택박스"/>
      <sheetName val="Sens"/>
      <sheetName val="FR80"/>
      <sheetName val="29134B2000-사"/>
      <sheetName val="B-ICT"/>
      <sheetName val="열간단조자동원가계산서"/>
      <sheetName val="415T原"/>
      <sheetName val="05-2W"/>
      <sheetName val="3. 트림별_내수"/>
      <sheetName val="3. 트림별_북미"/>
      <sheetName val="3. 트림별_유럽"/>
      <sheetName val="재정"/>
      <sheetName val="추진전략"/>
      <sheetName val="배치1"/>
      <sheetName val="제안서입력"/>
      <sheetName val="97(US,EP,PCT,KR)"/>
      <sheetName val="23.보증금(전신전화가입권)"/>
      <sheetName val="SGH-M100"/>
      <sheetName val="불재"/>
      <sheetName val="재고"/>
      <sheetName val="B-3"/>
      <sheetName val="(1)"/>
      <sheetName val="Main-Yield report"/>
      <sheetName val="Cosmetic Description"/>
      <sheetName val="Bom(P1)"/>
      <sheetName val="EMS厂工时库"/>
      <sheetName val="HW工时数据库"/>
      <sheetName val="配置"/>
      <sheetName val="非機種"/>
      <sheetName val="Modules_List"/>
      <sheetName val="数据源勿删"/>
      <sheetName val="整理良率情况"/>
      <sheetName val="①FABII"/>
      <sheetName val="갑지(추정)"/>
      <sheetName val="2.´ë?Ü°o1®"/>
      <sheetName val="facto炠"/>
      <sheetName val="실DATA "/>
      <sheetName val="계DATA"/>
      <sheetName val="9월1주"/>
      <sheetName val="_______________________00"/>
      <sheetName val="금형_(2)13"/>
      <sheetName val="Basic_assumptions10"/>
      <sheetName val="XMA_12월_8,000대_원,부자재_完5"/>
      <sheetName val="YFA_10월분_원자재(10_12)_미납완료_完5"/>
      <sheetName val="YFA_10월분_부자재(10_7,9)_FEDEX_完5"/>
      <sheetName val="DBL_LPG시험10"/>
      <sheetName val="INVESTMENT_(Hardware)11"/>
      <sheetName val="GAGE_R&amp;R(FRT_UPR)5"/>
      <sheetName val="중공업_실적5"/>
      <sheetName val="_하반기_경비_조정계획_150627(사계_r2_기준)_5"/>
      <sheetName val="0_CHMSL_LED_ASSY5"/>
      <sheetName val="SCP_45"/>
      <sheetName val="SCP_5_D2UXT5"/>
      <sheetName val="SCP_6_D2UX5"/>
      <sheetName val="Invest_(MAC)5"/>
      <sheetName val="SCP_Apr20155"/>
      <sheetName val="CONSUMO_DE_RESINA_4"/>
      <sheetName val="RFQ_Template5"/>
      <sheetName val="108_수선비5"/>
      <sheetName val="2-1_제품군별계획대비실적(B_A)7"/>
      <sheetName val="품의서양식_(3)5"/>
      <sheetName val="4_20)통계적기법관리절차서4"/>
      <sheetName val="불량_리스트5"/>
      <sheetName val="불량_코드5"/>
      <sheetName val="Team_종합5"/>
      <sheetName val="PFMEA_XLS10"/>
      <sheetName val="신고서_전10"/>
      <sheetName val="REAR_5"/>
      <sheetName val="abs_dac검사대비분석자료25"/>
      <sheetName val="MS_SPEC1"/>
      <sheetName val="1__보고5"/>
      <sheetName val="영업_일110"/>
      <sheetName val="(2)월생산현황_4"/>
      <sheetName val="DS_MBR_RR_Side__-_PcA4"/>
      <sheetName val="Europe_PU-14"/>
      <sheetName val="1_TAT_Info_5"/>
      <sheetName val="Dual_PMP수율4"/>
      <sheetName val="_PPAP_작성중__xlsx10"/>
      <sheetName val="기타_부자재4"/>
      <sheetName val="1_TP조립5"/>
      <sheetName val="Full_PBD4"/>
      <sheetName val="_Common_Info_Page2"/>
      <sheetName val="RFQ_Form5"/>
      <sheetName val="Aug01_Status_Rpt2"/>
      <sheetName val="ISSUE_LIST5"/>
      <sheetName val="Input_Page2"/>
      <sheetName val="Input_Sheet2"/>
      <sheetName val="Base_Info2"/>
      <sheetName val="_0602주-무결점운동_진행현황_보고_(201406104"/>
      <sheetName val="PMBG12LD_장비및인원소요(D_A기준)_1"/>
      <sheetName val="NEW_TOOL_MASTER2"/>
      <sheetName val="3-2002년_소모공구비2"/>
      <sheetName val="개발원가_종합2"/>
      <sheetName val="RELAY_FAX양식10"/>
      <sheetName val="2008_г10"/>
      <sheetName val="상세_견적서_(HMC)10"/>
      <sheetName val="2_중요한회계정책10"/>
      <sheetName val="9_관계기업투자10"/>
      <sheetName val="42_리스10"/>
      <sheetName val="25_법인세10"/>
      <sheetName val="Proj_List_00E10"/>
      <sheetName val="BI-FUEL_AIR_VENT_PIPE5"/>
      <sheetName val="8월_매출현황2"/>
      <sheetName val="3공장_순양전자2"/>
      <sheetName val="현진테크_(2)2"/>
      <sheetName val="동경cnc_지그2"/>
      <sheetName val="대한테크_집계2"/>
      <sheetName val="서연전자_(2)2"/>
      <sheetName val="삼익전자_(2)2"/>
      <sheetName val="삼익산업_(2)2"/>
      <sheetName val="시무인텔_(2)2"/>
      <sheetName val="성우일렉스_(2)2"/>
      <sheetName val="성호테크_(2)2"/>
      <sheetName val="2009년_매출_실적1"/>
      <sheetName val="LCAUTO_42"/>
      <sheetName val="LCAT수_조2"/>
      <sheetName val="외주수입검사_종합(6월)5"/>
      <sheetName val="금형_이력_카드2"/>
      <sheetName val="소재_이력2"/>
      <sheetName val="99_조정금액2"/>
      <sheetName val="THS_-_Key_Inputs2"/>
      <sheetName val="2005년_소요량1"/>
      <sheetName val="1_종합평가표5"/>
      <sheetName val="Tool_Type1"/>
      <sheetName val="3__Acronyms_and_abbreviations1"/>
      <sheetName val="Input_Form_-_EingabeMaske1"/>
      <sheetName val="첨부13__사출(PAD)_카메라1"/>
      <sheetName val="거래선별_매출현황_내역4"/>
      <sheetName val="수식파일_(삭제금지)1"/>
      <sheetName val="03년_체제결과4"/>
      <sheetName val="5_Why's1"/>
      <sheetName val="부품_LIST1"/>
      <sheetName val="종합원가분석_1_1"/>
      <sheetName val="11_Inv_1"/>
      <sheetName val="1_생산01"/>
      <sheetName val="1_개발개요1"/>
      <sheetName val="G-Exchange_#6671"/>
      <sheetName val="C-Mix_Rate_&amp;_Revenue(calc)1"/>
      <sheetName val="InspectionData_(2)1"/>
      <sheetName val="01년2월현황_1"/>
      <sheetName val="Cover_page2"/>
      <sheetName val="Adjusted_OI2"/>
      <sheetName val="Adjusted_OI_(2)2"/>
      <sheetName val="Income_Stmt_(USD)2"/>
      <sheetName val="Income_Stmt_(RMB)2"/>
      <sheetName val="IS_Loc_Adj2"/>
      <sheetName val="Balance_Sht_(USD)2"/>
      <sheetName val="BS_Loc+Adj2"/>
      <sheetName val="Balance_Sht_(RMB)2"/>
      <sheetName val="Cash_Flow_(USD)2"/>
      <sheetName val="Cash_Forecast2"/>
      <sheetName val="IC_AP_AR3"/>
      <sheetName val="Cash_Cross_check2"/>
      <sheetName val="Unit_Price_without_LTA&amp;Pricing2"/>
      <sheetName val="Sales_without_LTA&amp;Pricing2"/>
      <sheetName val="Unit_ECN_Sales2"/>
      <sheetName val="Total_ECN_Sales2"/>
      <sheetName val="LTA_Percentage2"/>
      <sheetName val="LTA_Amount2"/>
      <sheetName val="Total_P2P2"/>
      <sheetName val="Net_Sales2"/>
      <sheetName val="Unit_Mat_Cost_Without_PS_VAVE2"/>
      <sheetName val="Material_cost_without_PS_VAVE2"/>
      <sheetName val="Unit_ECN_cost2"/>
      <sheetName val="ECN_cost_saving2"/>
      <sheetName val="Unit_Purchase_Saving2"/>
      <sheetName val="Total_Purchase_Saving2"/>
      <sheetName val="Unit_VAVE_Saving2"/>
      <sheetName val="Total_VAVE2"/>
      <sheetName val="Unit_Margin_Improvement2"/>
      <sheetName val="Total_Margin_Improvement2"/>
      <sheetName val="Unit_mat__cost_after_PS_VAVE2"/>
      <sheetName val="Total_Mat_cost_after_PS_VAVE2"/>
      <sheetName val="Unit_Inb_Freight_Rate2"/>
      <sheetName val="Inboud_Freight_Amount2"/>
      <sheetName val="Unit_Inb-Duty2"/>
      <sheetName val="Inbound_Duty2"/>
      <sheetName val="Material_cost_before_Scrap2"/>
      <sheetName val="Scrap_Rate2"/>
      <sheetName val="Scrap_Amount2"/>
      <sheetName val="Scrap_recovery_rate2"/>
      <sheetName val="Scrap_Recovery_Amount2"/>
      <sheetName val="Unit_Production_Auxiliary2"/>
      <sheetName val="Production_Auxiliary2"/>
      <sheetName val="Net_Material2"/>
      <sheetName val="Unit_OB_freight2"/>
      <sheetName val="Total_OB_freight2"/>
      <sheetName val="Total_LC&amp;OVH2"/>
      <sheetName val="LC&amp;OVH_Undefined_Var_2"/>
      <sheetName val="LC&amp;OVH_Undefined_Fix_2"/>
      <sheetName val="Total_headcount_&amp;_labor_cost2"/>
      <sheetName val="Direct_Labor_Cost2"/>
      <sheetName val="Indirect_Labor_Cost2"/>
      <sheetName val="Salary_Cost2"/>
      <sheetName val="MSI_-_FY(RMB)2"/>
      <sheetName val="MSI_-_Comm_Sales2"/>
      <sheetName val="MSI_-_IC_Sales2"/>
      <sheetName val="MSI_-_Mat_Cost2"/>
      <sheetName val="MSI_-_Direct_Labor2"/>
      <sheetName val="MSI_-_Variable_OH2"/>
      <sheetName val="MSI_-_Fixed_OH2"/>
      <sheetName val="05_新Table(간접직)1"/>
      <sheetName val="05계약내역(기존T_활용)1"/>
      <sheetName val="General_Assumptions1"/>
      <sheetName val="_제9차_회사표준_제개정_공청회_이의제기신청서_XLSX1"/>
      <sheetName val="AQL(0_65)1"/>
      <sheetName val="Value_1"/>
      <sheetName val="400H_가공,금형비1"/>
      <sheetName val="List_Total1"/>
      <sheetName val="Person_Cost1"/>
      <sheetName val="THEO_DÕI_THAI_SẢN_(2)1"/>
      <sheetName val="Time_Man1"/>
      <sheetName val="Salary(Cus_)1"/>
      <sheetName val="OT_OVER1"/>
      <sheetName val="Segment_4_Bid_Sheet1"/>
      <sheetName val="Hi6810_功能信号表1"/>
      <sheetName val="6_FQC检验数据1"/>
      <sheetName val="2003_prod21"/>
      <sheetName val="2003_Target1"/>
      <sheetName val="RA_Bearer1"/>
      <sheetName val="Trend_Total_nguyên_nhân1"/>
      <sheetName val="設備預算總表附件3_1"/>
      <sheetName val="FA_Definitions1"/>
      <sheetName val="CPK(Process_Capanility)1"/>
      <sheetName val="2차_OI2"/>
      <sheetName val="SEP_20071"/>
      <sheetName val="Q1_&amp;_Q21"/>
      <sheetName val="devis_qcdp21"/>
      <sheetName val="22_보증금(전신전화가입권)1"/>
      <sheetName val="39_미지급법인세1"/>
      <sheetName val="개인별_교육현황1"/>
      <sheetName val="관리구역_책임자(181010)1"/>
      <sheetName val="ACU기청소2018-05-04_(3)1"/>
      <sheetName val="ASM_A동1"/>
      <sheetName val="SMT구역_(2)1"/>
      <sheetName val="관리구역_체크시트1"/>
      <sheetName val="관리구역_평가시트1"/>
      <sheetName val="담당자편성표_(B)1"/>
      <sheetName val="조립A구역_(2)1"/>
      <sheetName val="개선보고서_(2)1"/>
      <sheetName val="천정등기구_실적1"/>
      <sheetName val="02_08생산대상대수1"/>
      <sheetName val="한일자야(감액손실)_(2)1"/>
      <sheetName val="NUEVO_MODELOS_20181"/>
      <sheetName val="Budget_Imt_mensuel_(CFO)1"/>
      <sheetName val="CDV_Pte_mensuel1"/>
      <sheetName val="Evol_Prod_(Eqpt)1"/>
      <sheetName val="CAPVR_Pte_mensuel1"/>
      <sheetName val="Mẫu_DMVT1"/>
      <sheetName val="Mẫu_DMVT_(2)1"/>
      <sheetName val="DANH_MỤC_NHÓM_ĐỐI_TƯỢNG1"/>
      <sheetName val="Nhap_T81"/>
      <sheetName val="Begining_detail-CTIET1"/>
      <sheetName val="Summary-TOMLUOC_1"/>
      <sheetName val="SO_TONG_HOP_CONG_NO1"/>
      <sheetName val="DM_KHAU_HAO1"/>
      <sheetName val="THƯ_VIỆN1"/>
      <sheetName val="Nguon_PT_xetai1"/>
      <sheetName val="Nguon_PT_xe_Ben1"/>
      <sheetName val="Bien_so1"/>
      <sheetName val="MỤC_LỤC1"/>
      <sheetName val="Ghi_chú1"/>
      <sheetName val="1__Định_hướng_HĐ_CN_năm_20191"/>
      <sheetName val="2_1_Tổng_quan_TT_KD_xe_DL1"/>
      <sheetName val="2_2_Tổng_quan_TT_DVPT_DL1"/>
      <sheetName val="3_1__ĐKM_xe_DL1"/>
      <sheetName val="3_2_1__KH_KD-MKT_&amp;_TCKD_xe_KIA1"/>
      <sheetName val="3_2_2_CSBH_KIA1"/>
      <sheetName val="3_2_3__KH_KD-MKT&amp;TCKD_DVPT1"/>
      <sheetName val="Pv_SL1"/>
      <sheetName val="3_3_1_KH_KD-MKT_&amp;_TCKD_Mazda1"/>
      <sheetName val="3_3_2_CSBH_MAZDA1"/>
      <sheetName val="3_3_3_KH_KD-MKT&amp;TCKD_DVPT_MAZD1"/>
      <sheetName val="3_4__DVPT_SR_KIA_MAZDA1"/>
      <sheetName val="3_4_1_KH_KD-MKT&amp;TCKD_PEUGEOT1"/>
      <sheetName val="3_4_2_CSBH_PEUGEOT1"/>
      <sheetName val="3_4_3_KH_KD-MKT&amp;TC_DVPT_PEUGEO1"/>
      <sheetName val="3_5__TÀI_CHÍNH_KD_XE_KIA_MAZDA1"/>
      <sheetName val="4_1_Tổng_quan_TT_KD_Tai,_Bus1"/>
      <sheetName val="4_2_Tổng_quan_TT_DVPT_Tai_Bus1"/>
      <sheetName val="5_1__ĐKM_xe_Tai,_Bus1"/>
      <sheetName val="PTBH_20181"/>
      <sheetName val="SL_-_TVBH1"/>
      <sheetName val="5_2a__KD_Xe_Fuso1"/>
      <sheetName val="5_2b__KD_Xe_Foton1"/>
      <sheetName val="5_2c__KD_Xe_Bus1"/>
      <sheetName val="5_2__KH_KD-MKT&amp;TCKD_xe_Tải,_Bu1"/>
      <sheetName val="5_3__CSBH_xe_Tải,_Bus1"/>
      <sheetName val="5_4_KH_KD-MKT&amp;TC_DVPT_Tải,_Bus1"/>
      <sheetName val="Review_note1"/>
      <sheetName val="6_1_ĐKĐK1"/>
      <sheetName val="6_2__Bảo_hiểm1"/>
      <sheetName val="6_3__Tín_dụng1"/>
      <sheetName val="6_4__GSHT_&amp;_PH1"/>
      <sheetName val="6_5_DVHT1"/>
      <sheetName val="7_1_KH_nhân_sự1"/>
      <sheetName val="7_2__Định_biên_&amp;_Lương1"/>
      <sheetName val="7_3_KH_thưởng_năng_suất1"/>
      <sheetName val="Check_TH1"/>
      <sheetName val="8__Hành_chính1"/>
      <sheetName val="8_11"/>
      <sheetName val="9_1__Duy_tu_bảo_trì1"/>
      <sheetName val="9_2__Cải_tạo,_nâng_cấp1"/>
      <sheetName val="10__TSCĐ_-_CCDC1"/>
      <sheetName val="11D__Tài_chính_KD_XE_TỔNG1"/>
      <sheetName val="11E__Tài_chính_KD_DVPT_TỔNG1"/>
      <sheetName val="11A__Tài_chính_SR_KIA1"/>
      <sheetName val="11B__Tài_chính_SR_MAZDA1"/>
      <sheetName val="11D__Tài_chính_SR_Peugout1"/>
      <sheetName val="11C__Tài_chính_SR_TẢI_BUS1"/>
      <sheetName val="11D__Tài_chính_SR_Du_lịch1"/>
      <sheetName val="11__Tài_chính_Chi_nhánh1"/>
      <sheetName val="12__SĐTC1"/>
      <sheetName val="INATAKE_SYS1"/>
      <sheetName val="영업_입수계획_1"/>
      <sheetName val="참고1_02_판매계획_(수량)1"/>
      <sheetName val="전사_경영계획_수량1"/>
      <sheetName val="MASTER_DATA"/>
      <sheetName val="Duration_1"/>
      <sheetName val="견적서_detail_Main_1"/>
      <sheetName val="기준정보(A)_15_10_273"/>
      <sheetName val="단중_및_예비길이_SHEET_15_9_5(K)3"/>
      <sheetName val="15_1_02_15년_1월예시계획3"/>
      <sheetName val="15년_12월_시작재공품_15_12_33"/>
      <sheetName val="기준정보(A)_12_02_233"/>
      <sheetName val="STD__CAB3"/>
      <sheetName val="STD__NCAB3"/>
      <sheetName val="원소재_변경_상세3"/>
      <sheetName val="직거래가_변경3"/>
      <sheetName val="PL_By_Model(Result)2"/>
      <sheetName val="Cty+XN(KT_2005)1"/>
      <sheetName val="24_냉각실용添11"/>
      <sheetName val="노원열병합__건축공사기성내역서3"/>
      <sheetName val="Gia_vat_tu3"/>
      <sheetName val="Data_Not_Used3"/>
      <sheetName val="FTQ_Data3"/>
      <sheetName val="Int_Pulls_Data3"/>
      <sheetName val="Int_Spills_Data3"/>
      <sheetName val="PPM_Data3"/>
      <sheetName val="Pulls_Data3"/>
      <sheetName val="Spills_Data3"/>
      <sheetName val="PP%-low_RPM1"/>
      <sheetName val="After_Sales_Supplier_#'s1"/>
      <sheetName val="개선대책_양식3"/>
      <sheetName val="S_P"/>
      <sheetName val="R_FJS_CAR_(old)"/>
      <sheetName val="Certificate_list_"/>
      <sheetName val="REPAIR_DATA_-_CONTAINER_#52"/>
      <sheetName val="Material_References1"/>
      <sheetName val="ADJTBL_31001"/>
      <sheetName val="AOP_Summary-21"/>
      <sheetName val="BAT1_"/>
      <sheetName val="케이스_재공_재고"/>
      <sheetName val="업체손실공수_xls1"/>
      <sheetName val="2_Underbody_DT"/>
      <sheetName val="8_공정능력평가(5)"/>
      <sheetName val="FRT_재료비"/>
      <sheetName val="2차_OI?࠱"/>
      <sheetName val="TFT_Attendace"/>
      <sheetName val="0_주광원_LED_ASSY"/>
      <sheetName val="9_초기공정능력조사(을)"/>
      <sheetName val="1-1_연월차_개인별_보전수당"/>
      <sheetName val="00-Input_Values"/>
      <sheetName val="Input_Values"/>
      <sheetName val="Corp_acronym"/>
      <sheetName val="4_销售计划"/>
      <sheetName val="Output_1_(2)"/>
      <sheetName val="입력_List3"/>
      <sheetName val="DO_NOT_DELETE2"/>
      <sheetName val="기종별_합계"/>
      <sheetName val="실사LIST-중간가공품(05_12_27현재)_(2)"/>
      <sheetName val="4_Financial"/>
      <sheetName val="3_4)__FR_종합"/>
      <sheetName val="3_4)__RR_종합"/>
      <sheetName val="RFQ_Cover_Sheeet"/>
      <sheetName val="3_학점이수(사내_사외교육)"/>
      <sheetName val="3__트림별_내수"/>
      <sheetName val="3__트림별_북미"/>
      <sheetName val="3__트림별_유럽"/>
      <sheetName val="23_보증금(전신전화가입권)"/>
      <sheetName val="해외) MASTER DATA"/>
      <sheetName val="국내) 마스터 데이터"/>
      <sheetName val="사양변경통보서"/>
      <sheetName val="Interest"/>
      <sheetName val="원가table"/>
      <sheetName val="연결조정"/>
      <sheetName val="반제품코드"/>
      <sheetName val="생산코드"/>
      <sheetName val="产品成本计算表(短裤)"/>
      <sheetName val="COA-17"/>
      <sheetName val="C-18"/>
      <sheetName val="DG"/>
      <sheetName val="Gauge R&amp;R"/>
      <sheetName val="설정"/>
      <sheetName val="Bia TQT"/>
      <sheetName val="dtxl"/>
      <sheetName val="Sheet14"/>
      <sheetName val="share year=5"/>
      <sheetName val="첨#3. PCB"/>
      <sheetName val="Detail report"/>
      <sheetName val="_REF"/>
      <sheetName val="Questions for Wuhan Lear"/>
      <sheetName val="ﾁｪｯｸﾘｽﾄ(個別)"/>
      <sheetName val="_x005f_x005f_x005f_x005f_"/>
      <sheetName val="ﾋﾟﾆｵﾝｾﾝｻ1万"/>
      <sheetName val="Request template"/>
      <sheetName val="MASTER_IPL"/>
      <sheetName val="부정형평가"/>
      <sheetName val="재공품평가"/>
      <sheetName val="99판매"/>
      <sheetName val="13-1_x0000__x0000_"/>
      <sheetName val="13-1쀀珢"/>
      <sheetName val="1 page"/>
      <sheetName val="Language"/>
      <sheetName val="Tabelle1"/>
      <sheetName val="대외"/>
      <sheetName val="CC Down load 0716"/>
      <sheetName val="CAUZA DEFECTE"/>
      <sheetName val="DEFECTE"/>
      <sheetName val="DEFECTS"/>
      <sheetName val="CAUSES OF DEFECTS"/>
      <sheetName val="Detail_SX"/>
      <sheetName val="Detail_KTTB"/>
      <sheetName val="두께"/>
      <sheetName val="Sheet7"/>
      <sheetName val="C-301E~305E"/>
      <sheetName val="1)101-E"/>
      <sheetName val="UTMBPL"/>
      <sheetName val=" FURNACE현설"/>
      <sheetName val="원가차이(공장별2)"/>
      <sheetName val="프로필렌 이송라인"/>
      <sheetName val="여과지동"/>
      <sheetName val="마스터"/>
      <sheetName val="수익율분석"/>
      <sheetName val="Special rack (Packaging Input)"/>
      <sheetName val="FIX"/>
      <sheetName val="EX rate"/>
      <sheetName val="ﾃﾞｰﾀﾌﾛｰ一覧"/>
      <sheetName val="3~4.》在库计划SABC样式"/>
      <sheetName val="FPD"/>
      <sheetName val="Executive Summary"/>
      <sheetName val="TFT_Attendace1"/>
      <sheetName val="share_year=5"/>
      <sheetName val="일일붙여라"/>
      <sheetName val="소특"/>
      <sheetName val="95TOTREV"/>
      <sheetName val="9609Aß"/>
      <sheetName val="Stand off"/>
      <sheetName val="투자검토_191011"/>
      <sheetName val="pre-PFD"/>
      <sheetName val="2014.10"/>
      <sheetName val="Volume Sensitivity"/>
      <sheetName val="(6) CBA Exec Summary"/>
      <sheetName val="(Vendor)Cover"/>
      <sheetName val="12월 기타"/>
      <sheetName val="KPI sheet"/>
      <sheetName val="1_TM18"/>
      <sheetName val="2_align18"/>
      <sheetName val="3_JUDDER18"/>
      <sheetName val="4_M_S18"/>
      <sheetName val="5_P_W_R18"/>
      <sheetName val="6_F_G18"/>
      <sheetName val="7__SCABLE18"/>
      <sheetName val="8_DIFF18"/>
      <sheetName val="9_A_C18"/>
      <sheetName val="10_GEAR18"/>
      <sheetName val="11_ISC18"/>
      <sheetName val="12_ALT18"/>
      <sheetName val="13_O_S18"/>
      <sheetName val="14_silencer18"/>
      <sheetName val="15_DAMPER18"/>
      <sheetName val="16_HUB18"/>
      <sheetName val="17_DLOCK18"/>
      <sheetName val="18_PSP18"/>
      <sheetName val="19_누수18"/>
      <sheetName val="20_K_S18"/>
      <sheetName val="1ဲ_ALT18"/>
      <sheetName val="1ဳ_O_S18"/>
      <sheetName val="15_၄AMPER18"/>
      <sheetName val="GB-IC_Villingen_GG18"/>
      <sheetName val="OPT손익_내수18"/>
      <sheetName val="OPT손익_수출18"/>
      <sheetName val="二_POSITION_XLS18"/>
      <sheetName val="BACK_DATA_08_7_1~18"/>
      <sheetName val="E_W18"/>
      <sheetName val="P_W18"/>
      <sheetName val="S_W18"/>
      <sheetName val="BACK_DATA18"/>
      <sheetName val="외주현황_wq118"/>
      <sheetName val="B053_(990701)공정실적PP%계산18"/>
      <sheetName val="1_변경범위18"/>
      <sheetName val="CASE_ASM17"/>
      <sheetName val="2_대외공문18"/>
      <sheetName val="14_1부17"/>
      <sheetName val="TEMP_TORQUE18"/>
      <sheetName val="진행_DATA_(2)18"/>
      <sheetName val="5_세운W-A18"/>
      <sheetName val="SUB_2월_재검사추이도17"/>
      <sheetName val="c_db23"/>
      <sheetName val="3_일반사상17"/>
      <sheetName val="126_25517"/>
      <sheetName val="팀별_합계17"/>
      <sheetName val="JT3_0견적-구117"/>
      <sheetName val="LX3_0_RR17"/>
      <sheetName val="설비능력및_종합공정능력산출시_사용17"/>
      <sheetName val="운임_환차손-Y18"/>
      <sheetName val="LAMBDA_자작17"/>
      <sheetName val="매출종합_`0917"/>
      <sheetName val="소상_&quot;1&quot;17"/>
      <sheetName val="검사기준서_을_치수17"/>
      <sheetName val="검사기준서_갑17"/>
      <sheetName val="검사기준서_을17"/>
      <sheetName val="검사협정_갑17"/>
      <sheetName val="검사성적서_갑17"/>
      <sheetName val="검사성적서_을17"/>
      <sheetName val="검사성적서_병17"/>
      <sheetName val="Nego_PV17"/>
      <sheetName val="5_WIRE적용LIST17"/>
      <sheetName val="PRESS_DATA16"/>
      <sheetName val="내수1_8GL17"/>
      <sheetName val="ALPROFILE_발주실적16"/>
      <sheetName val="Evaluation_objects17"/>
      <sheetName val="개발_TOOL_집계표16"/>
      <sheetName val="경상_개발비16"/>
      <sheetName val="Master_Cable16"/>
      <sheetName val="S50_9"/>
      <sheetName val="X-3_ENG16"/>
      <sheetName val="FUEL_FILLER17"/>
      <sheetName val="차체부품_INS_REPORT(갑)17"/>
      <sheetName val="Sheet1_(2)16"/>
      <sheetName val="계산_DATA_입력16"/>
      <sheetName val="상세_계산_내역16"/>
      <sheetName val="MACRO1_XLM16"/>
      <sheetName val="CAPA분석_360K13"/>
      <sheetName val="Sch7a_(토요일)16"/>
      <sheetName val="Sheet6_(3)16"/>
      <sheetName val="_납촉자17"/>
      <sheetName val="3-2_귀책부서별_DT현황17"/>
      <sheetName val="1_2내수16"/>
      <sheetName val="GLOBAL_PT_NEW_FORMAT_OCT_200216"/>
      <sheetName val="_SR3차원단위_(3)10"/>
      <sheetName val="Rate_data16"/>
      <sheetName val="Cost_Reduction16"/>
      <sheetName val="3__관리점지수실적-1_1생산성16"/>
      <sheetName val="Sec_1_-_RFQ16"/>
      <sheetName val="02년_SUC16"/>
      <sheetName val="97계획(96_119"/>
      <sheetName val="ERP도입후_시정현황10"/>
      <sheetName val="실적_및_계획16"/>
      <sheetName val="공정능력_(2)16"/>
      <sheetName val="PRO_(참조)16"/>
      <sheetName val="6_N_m_CCW_전류10"/>
      <sheetName val="원단위_전후비교16"/>
      <sheetName val="외주품_감점_유형_기준16"/>
      <sheetName val="Bosch_ADVP&amp;R16"/>
      <sheetName val="Purchasing_Data10"/>
      <sheetName val="업무분장_10"/>
      <sheetName val="GLOBAL_PT_NEW_FORMAT_JULY__2011"/>
      <sheetName val="0_절삭조건11"/>
      <sheetName val="VS1_Paretto분석11"/>
      <sheetName val="포머_비가동_내역11"/>
      <sheetName val="일일_업무_현황_(3)11"/>
      <sheetName val="일일_업무_현황_(5)11"/>
      <sheetName val="1-1_General_Code10"/>
      <sheetName val="FRONT_HUB견적가11"/>
      <sheetName val="MPL_技連11"/>
      <sheetName val="342E_BLOCK11"/>
      <sheetName val="J150_승인진도관리_LIST10"/>
      <sheetName val="TOTAL_LIST10"/>
      <sheetName val="Price_Range10"/>
      <sheetName val="FTR_MACRo10"/>
      <sheetName val="생산현황_(입력)10"/>
      <sheetName val="MPS_Q3_FY0410"/>
      <sheetName val="MPS_Q4_FY0410"/>
      <sheetName val="1_ER유체응용10"/>
      <sheetName val="4_시험장비10"/>
      <sheetName val="협력사_일반현황11"/>
      <sheetName val="DATA_BASE10"/>
      <sheetName val="업체별_단가현황10"/>
      <sheetName val="FLOW_PROSES_(A)13"/>
      <sheetName val="VPP(BD-010)_이상보고10"/>
      <sheetName val="일일_생산및판매계획_대_실적10"/>
      <sheetName val="02_07_27_부품판매가10"/>
      <sheetName val="임율_&amp;_LOT10"/>
      <sheetName val="생산계획_(2)10"/>
      <sheetName val="CR_CODE10"/>
      <sheetName val="THEME_CODE10"/>
      <sheetName val="P&amp;L,Bal_Sheet,Cash_Forecast10"/>
      <sheetName val="비교원가제출_고10"/>
      <sheetName val="1_세부비교원가(내수)10"/>
      <sheetName val="1_종합비교원가(내수_일반_유럽)10"/>
      <sheetName val="10_예산_및_원가_계획(02년)10"/>
      <sheetName val="2차_OIL량측정10"/>
      <sheetName val="3_PT개발계획10"/>
      <sheetName val="대외공문_10"/>
      <sheetName val="공정별공법-W_HSE-LH10"/>
      <sheetName val="II__CF1"/>
      <sheetName val="I__Assumptions1"/>
      <sheetName val="Supplier_QRQC9"/>
      <sheetName val="4_3_첨부110"/>
      <sheetName val="검사협정_보충9"/>
      <sheetName val="GM_Master10"/>
      <sheetName val="1_기안을지9"/>
      <sheetName val="c_db114"/>
      <sheetName val="PS_SIDE_OTR_INR_공정개선_상세8"/>
      <sheetName val="OEM_Plan10"/>
      <sheetName val="고객불만_건10"/>
      <sheetName val="After_sales10"/>
      <sheetName val="Value_Analysis_-_Sheet_110"/>
      <sheetName val="★금형비_계산서9"/>
      <sheetName val="Interco_&amp;_PVS_Loc_Cur9"/>
      <sheetName val="LOWSIDE_비교9"/>
      <sheetName val="첨부4_기술평가서9"/>
      <sheetName val="Production_Plan110"/>
      <sheetName val="J2(P_MT)9"/>
      <sheetName val="제품명_(3)10"/>
      <sheetName val="09년_현황10"/>
      <sheetName val="WTC_BODY一覧原紙10"/>
      <sheetName val="3월말_장기악성(국내)10"/>
      <sheetName val="2월말_장기악성(국내)10"/>
      <sheetName val="Data_Sheet10"/>
      <sheetName val="6_수입검사_10"/>
      <sheetName val="03_PFD-110"/>
      <sheetName val="12_Inv_10"/>
      <sheetName val="97년_재료예산(안)10"/>
      <sheetName val="1_터빈10"/>
      <sheetName val="cost_base_e_dati10"/>
      <sheetName val="2__Definitions10"/>
      <sheetName val="코드_조건표11"/>
      <sheetName val="HMC_사전원가(원혁기준)13%10"/>
      <sheetName val="재품별_단가10"/>
      <sheetName val="장비_전체리스트10"/>
      <sheetName val="_19"/>
      <sheetName val="집중검사_리스트10"/>
      <sheetName val="production_dept10"/>
      <sheetName val="TL_PROTO_2열4"/>
      <sheetName val="OEM_이의제기_종합9"/>
      <sheetName val="3_3검토국9"/>
      <sheetName val="PACKING_LIST4"/>
      <sheetName val="COOLING_UNIT4"/>
      <sheetName val="#1-1_(2)4"/>
      <sheetName val="자동차_종합지표10"/>
      <sheetName val="1_2_2완제품검사('00_4월)_(가라)9"/>
      <sheetName val="기초_DATA4"/>
      <sheetName val="RFQ_180410"/>
      <sheetName val="full_(2)9"/>
      <sheetName val="보강사_소요량9"/>
      <sheetName val="4_Vendor_price9"/>
      <sheetName val="신흥테크_세부내역_LIST4"/>
      <sheetName val="Issues_List4"/>
      <sheetName val="LINE_PPM-분석4"/>
      <sheetName val="Actual_data4"/>
      <sheetName val="2012_Volum10"/>
      <sheetName val="B053_(990701)공정능력PC%계산9"/>
      <sheetName val="P&amp;L_account10"/>
      <sheetName val="국내_9"/>
      <sheetName val="4,5공장_9"/>
      <sheetName val="시트_9"/>
      <sheetName val="VERTICAL_PIPE9"/>
      <sheetName val="TABLE_DB9"/>
      <sheetName val="쌍용_data_base9"/>
      <sheetName val="2과_공수집계9"/>
      <sheetName val="118_세금과공과9"/>
      <sheetName val="경영재무_(입력)9"/>
      <sheetName val="연구개발_(입력)9"/>
      <sheetName val="일반현황_(입력)9"/>
      <sheetName val="품질관리_(입력)9"/>
      <sheetName val="실행내역서_10"/>
      <sheetName val="개발_LIST10"/>
      <sheetName val="PC%계산(WM_COMM단차)10"/>
      <sheetName val="차체_품안표10"/>
      <sheetName val="1_1_2008_OTIF10"/>
      <sheetName val="BAFFLE_HMC_TABLE110"/>
      <sheetName val="1~3월_지시사항10"/>
      <sheetName val="1_POSITIONING10"/>
      <sheetName val="무부하_회전수10"/>
      <sheetName val="진행중_설변10"/>
      <sheetName val="HOLE_9905(1)10"/>
      <sheetName val="Upgrades_pricing9"/>
      <sheetName val="7_3_DY팀9"/>
      <sheetName val="PNL_ASS'Y_CRASH_PAD_UPR_RH9"/>
      <sheetName val="공정능력(마운틴_홀_거리)9"/>
      <sheetName val="Summary_Sheet9"/>
      <sheetName val="Datasheet_for_KPI_Model_19"/>
      <sheetName val="Moulding_data9"/>
      <sheetName val="TEAM하반기_계획_(2)9"/>
      <sheetName val="YOKE-H(10_3)9"/>
      <sheetName val="▶R_C_FRM9"/>
      <sheetName val="광주_소요량9"/>
      <sheetName val="5-Why_Root_Cause_Analysis_9"/>
      <sheetName val="초_성9"/>
      <sheetName val="CHECK_성9"/>
      <sheetName val="cpk_data9"/>
      <sheetName val="Drop-down_Lists9"/>
      <sheetName val="Bas_Moteur9"/>
      <sheetName val="Validation_Lists9"/>
      <sheetName val="제품별_매출10"/>
      <sheetName val="Data_Working_Time10"/>
      <sheetName val="Actual_In_&amp;_Out9"/>
      <sheetName val="LINE_운영안9"/>
      <sheetName val="원가_종합10"/>
      <sheetName val="DV_Flow_Chart_DV-PV1_(PFC)10"/>
      <sheetName val="MATEMST_(2)9"/>
      <sheetName val="2-2_매출분석4"/>
      <sheetName val="_20"/>
      <sheetName val="14년_증판안_판촉9"/>
      <sheetName val="Order_status10"/>
      <sheetName val="Order_status29"/>
      <sheetName val="Customer_Master9"/>
      <sheetName val="Common_code9"/>
      <sheetName val="Order_Status_Master9"/>
      <sheetName val="Product_Master9"/>
      <sheetName val="사무용품_신청9"/>
      <sheetName val="표지_(2)4"/>
      <sheetName val="원단위_1계_2계8"/>
      <sheetName val="99년12월_실적DATA4"/>
      <sheetName val="7)_133677344"/>
      <sheetName val="Net_Revenue4"/>
      <sheetName val="기초_데이터4"/>
      <sheetName val="Schedule_12"/>
      <sheetName val="CAR_Form_Summary2"/>
      <sheetName val="중요차종_(090131)4"/>
      <sheetName val="repeatative_rejection2"/>
      <sheetName val="Z41,Z42_이외total9"/>
      <sheetName val="FRN_020001"/>
      <sheetName val="FY_12_Interiors_Volume2"/>
      <sheetName val="INT_Price_FY12_MFC2"/>
      <sheetName val="Data_Input3"/>
      <sheetName val="PU_FOAM_가격조정_기준2"/>
      <sheetName val="BOX_ASSY2"/>
      <sheetName val="Diaph1_values2"/>
      <sheetName val="Diaph2_values2"/>
      <sheetName val="Diaph_values2"/>
      <sheetName val="Cushion_datas2"/>
      <sheetName val="220_(2)4"/>
      <sheetName val="Personnaliser___2"/>
      <sheetName val="Takt_Time2"/>
      <sheetName val="2000_(원본)2"/>
      <sheetName val="Danh_Mục3"/>
      <sheetName val="Danh_Muc3"/>
      <sheetName val="Danh_sach_Hàn_thùng2"/>
      <sheetName val="6_Parent_S__Fixed_Prod2"/>
      <sheetName val="SUST_DEV_&amp;_OTHER1"/>
      <sheetName val="OEM_1"/>
      <sheetName val="August_20031"/>
      <sheetName val="OE_UMC1"/>
      <sheetName val="Analysis-Others_Pg_41"/>
      <sheetName val="Fx_Rates1"/>
      <sheetName val="Kautex_4WD_St_IV_P&amp;D2"/>
      <sheetName val="Sachs_FL_WHL2"/>
      <sheetName val="Rollforward_{bpe}2"/>
      <sheetName val="Allow_-_SR&amp;D2"/>
      <sheetName val="P_O_(LOCAL)2"/>
      <sheetName val="U268_4x4_AT(walk)Mitsu2"/>
      <sheetName val="UPPER_도면2"/>
      <sheetName val="20060624_공조제어3"/>
      <sheetName val="풍량상한치_제한_data3"/>
      <sheetName val="Source_List3"/>
      <sheetName val="공정공수_XLS2"/>
      <sheetName val="11403-06163_เก่า8"/>
      <sheetName val="FM-HD_(New)8"/>
      <sheetName val="FM-HD_(HKMC)_8"/>
      <sheetName val="FM-HD_(11254-06201)__8"/>
      <sheetName val="FM-HD_(11251-06163)8"/>
      <sheetName val="FM-HD_(11514053)8"/>
      <sheetName val="FM-HD_(11611807)8"/>
      <sheetName val="FM-HD_(94502003)8"/>
      <sheetName val="FM-HD_(94501839)8"/>
      <sheetName val="FM-HD_(PT-GDENG0911-4)8"/>
      <sheetName val="FM-HD_(94520439)8"/>
      <sheetName val="FM-HD_(94500396)8"/>
      <sheetName val="FM-HD_(94500407)8"/>
      <sheetName val="FM-HD_(94500414)8"/>
      <sheetName val="FM-HD_(94500073)8"/>
      <sheetName val="FM-HD_(11588683)8"/>
      <sheetName val="FM-HD_(94500952)8"/>
      <sheetName val="FM-HD_(11569995)8"/>
      <sheetName val="FM-HD_(11254-06201)8"/>
      <sheetName val="FM-HD_(11588685)8"/>
      <sheetName val="FM-HD_(94500793)_8"/>
      <sheetName val="FM-HD_(11588717)8"/>
      <sheetName val="FM-HD_(HD-25198904)8"/>
      <sheetName val="FM-HD_(HD-11570514)_8"/>
      <sheetName val="FM-HD_(11097441)8"/>
      <sheetName val="FM-HD_(11588662)_8"/>
      <sheetName val="FM-HD_(11519387)8"/>
      <sheetName val="FM-HD_(11561969)8"/>
      <sheetName val="FM-HD_(11516580)8"/>
      <sheetName val="FM-HD_(11588712)___8"/>
      <sheetName val="FM-HD_(11519375)8"/>
      <sheetName val="FM-HD_(FAA32071001)__8"/>
      <sheetName val="FM-HD_(11519382)_8"/>
      <sheetName val="FM-HD_(11519383)_8"/>
      <sheetName val="FM-HD_(11561763)__8"/>
      <sheetName val="FM-HD_(11588316)__8"/>
      <sheetName val="seat-sdn_only1"/>
      <sheetName val="Danh_sach1"/>
      <sheetName val="Costed_BOM_2ndR_40%1"/>
      <sheetName val="Bang_KL1"/>
      <sheetName val="Lcau_-_Lxuc1"/>
      <sheetName val="4_경비_5_영업외수지1"/>
      <sheetName val="2019년_생산수량1"/>
      <sheetName val="19년_종합_CT1"/>
      <sheetName val="Model_Synthesis_Report1"/>
      <sheetName val="Sch1_-_P&amp;L_Summary1"/>
      <sheetName val="Sch2_-_BalSht_Summary1"/>
      <sheetName val="Sch3_-_CFlow_Summary1"/>
      <sheetName val="delta_impedance(평균)2"/>
      <sheetName val="強度_CN_A1_C10H_152H1"/>
      <sheetName val="CONN_조립2"/>
      <sheetName val="04_03월소일정계획1"/>
      <sheetName val="_관리계획서_Rev_01_xlsx1"/>
      <sheetName val="10-2_ED&amp;D_EQU1"/>
      <sheetName val="Business_Plan1"/>
      <sheetName val="Organization_chart201910022"/>
      <sheetName val="RESPONSIBILITY_MATRIX2"/>
      <sheetName val="DS-Thuong_6T_dau1"/>
      <sheetName val="CHI_TIẾT1"/>
      <sheetName val="BOM_Cost_(R-U713MHH)1"/>
      <sheetName val="거래선_생산계획1"/>
      <sheetName val="Component_List1"/>
      <sheetName val="개조_요청서1"/>
      <sheetName val="_쿠첸_CIR-301_제원현황(170317)_xlsx1"/>
      <sheetName val="BOM_CODE1"/>
      <sheetName val="96_하반기_전시회_경비1"/>
      <sheetName val="Summary_Capex_Info-Cal_(master1"/>
      <sheetName val="2_(1설원_첨)1"/>
      <sheetName val="XD_담력저감1"/>
      <sheetName val="Export_Data1"/>
      <sheetName val="Grille_Q3P_Organe3"/>
      <sheetName val="Table(APG_MF)1"/>
      <sheetName val="Pt_Rates1"/>
      <sheetName val="Text_Control1"/>
      <sheetName val="text_contl1"/>
      <sheetName val="원가검토가_(현양산품)1"/>
      <sheetName val="원가검토가_(최초견적가)1"/>
      <sheetName val="원가검토가_(최초양산품)1"/>
      <sheetName val="RT_Table1"/>
      <sheetName val="Histogram_Chart2"/>
      <sheetName val="Freq_error_DATA2"/>
      <sheetName val="Freq_HISTOGRAM2"/>
      <sheetName val="TLc_개조차(목표원가)1"/>
      <sheetName val="FAX_(2)1"/>
      <sheetName val="KQ_11"/>
      <sheetName val="의장2반_1"/>
      <sheetName val="Detail_Defect_COMBO_KAISER1"/>
      <sheetName val="Intercompany_Detail1"/>
      <sheetName val="1(A급)_(2)1"/>
      <sheetName val="Sheet1_(3)1"/>
      <sheetName val="Intercompany_Detail"/>
      <sheetName val="1(A급)_(2)"/>
      <sheetName val="System NPV"/>
      <sheetName val="모비스경비표준"/>
      <sheetName val="BEZEL L외주"/>
      <sheetName val="NOZZLE ASSY-SIDE DEF LH"/>
      <sheetName val="PLFM01"/>
      <sheetName val="평균환율"/>
      <sheetName val="Jan-30-99"/>
      <sheetName val="0.주광원 LDM"/>
      <sheetName val="FAB"/>
      <sheetName val="급여 예상 (2017)인상후"/>
      <sheetName val="판매 계획 대 실적"/>
      <sheetName val="하나로통신"/>
      <sheetName val="Standar"/>
      <sheetName val="작업일"/>
      <sheetName val="HD추이"/>
      <sheetName val="유화"/>
      <sheetName val="R-01"/>
      <sheetName val="CASTING CONDITION"/>
      <sheetName val="고객등록현황"/>
      <sheetName val="Gauge_R&amp;R"/>
      <sheetName val="Bia_TQT"/>
      <sheetName val="정의"/>
      <sheetName val="IS"/>
      <sheetName val="도움말"/>
      <sheetName val="copy of control valve"/>
      <sheetName val="기초부품"/>
      <sheetName val="발사관"/>
      <sheetName val="견적LIST"/>
      <sheetName val="EXP P1(PART)"/>
      <sheetName val="과거실적"/>
      <sheetName val="85725-D7500"/>
      <sheetName val="供方"/>
      <sheetName val="?PRDW30.XL"/>
      <sheetName val="AAVR-IL"/>
      <sheetName val="99월별경비계획"/>
      <sheetName val="1-1.Gene"/>
      <sheetName val="SALE&amp;COST"/>
      <sheetName val="ESTI."/>
      <sheetName val="DI-ESTI"/>
      <sheetName val="ns chung"/>
      <sheetName val="dongia (2)"/>
      <sheetName val="kich thuoc"/>
      <sheetName val="DTHH"/>
      <sheetName val="98비정기소모"/>
      <sheetName val="수주추정"/>
      <sheetName val="Analysts"/>
      <sheetName val="그림"/>
      <sheetName val="서열표"/>
      <sheetName val="THĐH E4"/>
      <sheetName val="THĐH E3"/>
      <sheetName val="Tien_Thuong"/>
      <sheetName val="NC_XL_6T_cuoi_01_CTy"/>
      <sheetName val="Data_-6T_dau"/>
      <sheetName val="Cong_6T"/>
      <sheetName val="Group_Consolidated"/>
      <sheetName val="Header"/>
      <sheetName val="구성비"/>
      <sheetName val="납입주기"/>
      <sheetName val="OperBal"/>
      <sheetName val="Takt - 1 Shift"/>
      <sheetName val="Workshop Summary"/>
      <sheetName val="MPST01V"/>
      <sheetName val="Packing수불"/>
      <sheetName val="Scrap"/>
      <sheetName val="CELL"/>
      <sheetName val="월간total"/>
      <sheetName val="실적입력"/>
      <sheetName val="CELL 생산일보 "/>
      <sheetName val="OT"/>
      <sheetName val="Apr"/>
      <sheetName val="T7"/>
      <sheetName val="Feb"/>
      <sheetName val="Jan"/>
      <sheetName val="Mar"/>
      <sheetName val="May"/>
      <sheetName val="T1"/>
      <sheetName val="T6"/>
      <sheetName val="T3"/>
      <sheetName val="T4"/>
      <sheetName val="2B1U-F-4"/>
      <sheetName val="200"/>
      <sheetName val="DG 285"/>
      <sheetName val="DG  286"/>
      <sheetName val="DG 85"/>
      <sheetName val="DG 89"/>
      <sheetName val="DG THIET BI"/>
      <sheetName val="DGVCTC 285"/>
      <sheetName val="DG vat lieu"/>
      <sheetName val="Basic_assumptins6"/>
      <sheetName val="THVT"/>
      <sheetName val="CP khau hao"/>
      <sheetName val="Cước VC + ĐM CP Tư vấn"/>
      <sheetName val="D"/>
      <sheetName val="ExterneTBGListeDeroulante"/>
      <sheetName val="재활용분류정보"/>
      <sheetName val="PDmaster"/>
      <sheetName val="Sales Plan"/>
      <sheetName val="제품별_수량"/>
      <sheetName val="RCL MY2"/>
      <sheetName val="Income Statement"/>
      <sheetName val="2 - SALCPA Tracker - pg. 1"/>
      <sheetName val="Chart of Accounts"/>
      <sheetName val="検索条件"/>
      <sheetName val="rpt03"/>
      <sheetName val="rpt01"/>
      <sheetName val="rpt05"/>
      <sheetName val="Simulate"/>
      <sheetName val="손익비교 Data"/>
      <sheetName val="조직도_99"/>
      <sheetName val="V"/>
      <sheetName val="CustomerPlan"/>
      <sheetName val="Vol &amp; Assumpt"/>
      <sheetName val="①評価項目_メーカー"/>
      <sheetName val=" 启 东"/>
      <sheetName val="product lines"/>
      <sheetName val="09년 1월이후 완료신작"/>
      <sheetName val="DATOS1"/>
      <sheetName val="TABLA"/>
      <sheetName val="ecr blank"/>
      <sheetName val="Material Import Rate"/>
      <sheetName val="Arrivals"/>
      <sheetName val="Courier 4x2"/>
      <sheetName val="month"/>
      <sheetName val="Retail Spider"/>
      <sheetName val="Lists (Hide)"/>
      <sheetName val="GRP"/>
      <sheetName val="WKS"/>
      <sheetName val="FIN6 input Front F&amp;G"/>
      <sheetName val="Plant"/>
      <sheetName val="Old Consoles"/>
      <sheetName val="OEM-Engr-Product Data"/>
      <sheetName val="Material Expense Rate"/>
      <sheetName val="POP Forecast"/>
      <sheetName val="2월생산성현황"/>
      <sheetName val="hidden"/>
      <sheetName val="翻译总表"/>
      <sheetName val="9808"/>
      <sheetName val="월별발행건수및금액(2011)"/>
      <sheetName val="출하현황"/>
      <sheetName val="세부손익목표"/>
      <sheetName val="9810"/>
      <sheetName val="9807"/>
      <sheetName val="9811"/>
      <sheetName val="INPUT DATA(입찰)"/>
      <sheetName val="어퍼금형"/>
      <sheetName val="일위대가표(DEEP)"/>
      <sheetName val="오산"/>
      <sheetName val="기술료현황"/>
      <sheetName val="1-2"/>
      <sheetName val="잠시"/>
      <sheetName val="SUB자료01 - 드롭 항목"/>
      <sheetName val="FILL-A"/>
      <sheetName val="Y3_LIST"/>
      <sheetName val="6. FTA특혜관세적용달성율"/>
      <sheetName val="원계-JOINT"/>
      <sheetName val="Volume &amp; Assumptions"/>
      <sheetName val="7407"/>
      <sheetName val="Settings"/>
      <sheetName val="재고현황"/>
      <sheetName val="Prob. Res. Index"/>
      <sheetName val="0.견적보고"/>
      <sheetName val="H11"/>
      <sheetName val="0.LED ASSY"/>
      <sheetName val="스크랩(99→120)"/>
      <sheetName val="스크랩(120→220)"/>
      <sheetName val="태광"/>
      <sheetName val="Reference"/>
      <sheetName val="Disclaimer"/>
      <sheetName val="4(2)"/>
      <sheetName val="Year"/>
      <sheetName val="Characteristic"/>
      <sheetName val="1차 시산표"/>
      <sheetName val="CAPVC"/>
      <sheetName val="교육생등록"/>
      <sheetName val="INVESTMENT_(Hardware)12"/>
      <sheetName val="신고서_전11"/>
      <sheetName val="Basic_assumptions11"/>
      <sheetName val="영업_일111"/>
      <sheetName val="PFMEA_XLS11"/>
      <sheetName val="_PPAP_작성중__xlsx11"/>
      <sheetName val="RELAY_FAX양식11"/>
      <sheetName val="상세_견적서_(HMC)11"/>
      <sheetName val="2008_г11"/>
      <sheetName val="2_중요한회계정책11"/>
      <sheetName val="9_관계기업투자11"/>
      <sheetName val="42_리스11"/>
      <sheetName val="25_법인세11"/>
      <sheetName val="DBL_LPG시험11"/>
      <sheetName val="Proj_List_00E11"/>
      <sheetName val="Data_Not_Used4"/>
      <sheetName val="FTQ_Data4"/>
      <sheetName val="Int_Pulls_Data4"/>
      <sheetName val="Int_Spills_Data4"/>
      <sheetName val="PPM_Data4"/>
      <sheetName val="Pulls_Data4"/>
      <sheetName val="Spills_Data4"/>
      <sheetName val="노원열병합__건축공사기성내역서4"/>
      <sheetName val="Gia_vat_tu4"/>
      <sheetName val="기준정보(A)_15_10_274"/>
      <sheetName val="단중_및_예비길이_SHEET_15_9_5(K)4"/>
      <sheetName val="15_1_02_15년_1월예시계획4"/>
      <sheetName val="15년_12월_시작재공품_15_12_34"/>
      <sheetName val="기준정보(A)_12_02_234"/>
      <sheetName val="개선대책_양식4"/>
      <sheetName val="STD__CAB4"/>
      <sheetName val="STD__NCAB4"/>
      <sheetName val="원소재_변경_상세4"/>
      <sheetName val="직거래가_변경4"/>
      <sheetName val="입력_List4"/>
      <sheetName val="DO_NOT_DELETE3"/>
      <sheetName val="EscLP"/>
      <sheetName val="자재 입고(K1E1)"/>
      <sheetName val="6차량_원단위"/>
      <sheetName val="첨부(인조가죽신규계산)"/>
      <sheetName val="김경원"/>
      <sheetName val="KPI실적"/>
      <sheetName val="GG"/>
      <sheetName val="C2"/>
      <sheetName val="EG제"/>
      <sheetName val="NCC제"/>
      <sheetName val="UT"/>
      <sheetName val="NCC"/>
      <sheetName val="HMBPROD"/>
      <sheetName val="FC-101"/>
      <sheetName val="Mov‘2008"/>
      <sheetName val="Mov‘2007"/>
      <sheetName val="Mov‘2005"/>
      <sheetName val="Mov‘2006"/>
      <sheetName val="기초_DATA5"/>
      <sheetName val="종합판"/>
      <sheetName val="07년 ECU RAW DATA"/>
      <sheetName val="RATES"/>
      <sheetName val="(2) CT&amp;CAPA"/>
      <sheetName val="경수97.02"/>
      <sheetName val="5차-폭"/>
      <sheetName val="spot不良管理记录表(扫码版)"/>
      <sheetName val="清冊"/>
      <sheetName val="일반물자(한국통신)"/>
      <sheetName val="Income Statement Input"/>
      <sheetName val="Depreciation"/>
      <sheetName val="RG손익자료"/>
      <sheetName val="C"/>
      <sheetName val="Constantes"/>
      <sheetName val="Performance"/>
      <sheetName val="Reference Lists"/>
      <sheetName val="Ramp-up Prod KLf pro Woche "/>
      <sheetName val="Cork"/>
      <sheetName val="Equipment Info assumptions"/>
      <sheetName val="试制准入检查"/>
      <sheetName val="Manufacturers And Names Lists"/>
      <sheetName val="BE_DPHU报告_"/>
      <sheetName val="封面"/>
      <sheetName val="说明"/>
      <sheetName val="リリースファイル一覧"/>
      <sheetName val="設能力3"/>
      <sheetName val="51755-B1100(1CVT)"/>
      <sheetName val="입력SHT"/>
      <sheetName val="C_O내역(FB)"/>
      <sheetName val="개별(LEAD WIRE)"/>
      <sheetName val="LF내역"/>
      <sheetName val="M96현황_동아"/>
      <sheetName val="FE_DPHU报告_1"/>
      <sheetName val="TOP_15"/>
      <sheetName val="Qual_Approv_Test_Plan_050322"/>
      <sheetName val="Dashboard_(methodologies)"/>
      <sheetName val="BE_DPHU报告_1"/>
      <sheetName val="Reference_Lists"/>
      <sheetName val="Ramp-up_Prod_KLf_pro_Woche_"/>
      <sheetName val="Equipment_Info_assumptions"/>
      <sheetName val="Manufacturers_And_Names_Lists"/>
      <sheetName val="DICTIONARY"/>
      <sheetName val="ACC-01-01"/>
      <sheetName val="설비사양서B(L,O)"/>
      <sheetName val="2. 트림별_중국"/>
      <sheetName val="비품"/>
      <sheetName val="월"/>
      <sheetName val="Org Level_221001"/>
      <sheetName val="CU열교환기 평균생산"/>
      <sheetName val="Mix A"/>
      <sheetName val="Result Sep-Nov 2009"/>
      <sheetName val="China"/>
      <sheetName val="정율표"/>
      <sheetName val="A-Presale Payment Schedule"/>
      <sheetName val="미결업무"/>
      <sheetName val="의왕"/>
      <sheetName val="6월수주출고"/>
      <sheetName val="timesheet"/>
      <sheetName val="도장DATA"/>
      <sheetName val="손익합산"/>
      <sheetName val="Look up"/>
      <sheetName val="요약PL"/>
      <sheetName val="Active 1,4 MT"/>
      <sheetName val="TABLE(한국)"/>
      <sheetName val="HW 종합"/>
      <sheetName val="표면적"/>
      <sheetName val="Sheet56"/>
      <sheetName val="ME BOM for scheme two"/>
      <sheetName val="bal_sheet"/>
      <sheetName val="生產計劃"/>
      <sheetName val="__"/>
      <sheetName val="____"/>
      <sheetName val="Owner List"/>
      <sheetName val="OT Project Report"/>
      <sheetName val="E Goal"/>
      <sheetName val="E_KSR"/>
      <sheetName val="All_KSR"/>
      <sheetName val="P Goal"/>
      <sheetName val="P_KSR"/>
      <sheetName val="說明"/>
      <sheetName val="Perishable Tooling"/>
      <sheetName val="ELEC_QUAL"/>
      <sheetName val="311910-032"/>
      <sheetName val="311910-063"/>
      <sheetName val="311910-023"/>
      <sheetName val="311910-022"/>
      <sheetName val="311910-033"/>
      <sheetName val="311910-013"/>
      <sheetName val="311910-012"/>
      <sheetName val="311910-004"/>
      <sheetName val="311910-006"/>
      <sheetName val="311910-003"/>
      <sheetName val="311910-005"/>
      <sheetName val="311910-043"/>
      <sheetName val="311910-042"/>
      <sheetName val="311910-053"/>
      <sheetName val="311910-052"/>
      <sheetName val="311910-062"/>
      <sheetName val="311910-073"/>
      <sheetName val="311910-072"/>
      <sheetName val="311910-166"/>
      <sheetName val="311910-164"/>
      <sheetName val="311910-293"/>
      <sheetName val="311910-292"/>
      <sheetName val="GR&amp;R"/>
      <sheetName val="Keyword"/>
      <sheetName val="21030511盘点票"/>
      <sheetName val="Year Graph"/>
      <sheetName val="Future Qtr MPS"/>
      <sheetName val="41922000"/>
      <sheetName val="SP-H700PartsList"/>
      <sheetName val="X-R CHART"/>
      <sheetName val="Tri-mode BOM"/>
      <sheetName val="Country List"/>
      <sheetName val="country"/>
      <sheetName val="Debug check list"/>
      <sheetName val="PP1142-2"/>
      <sheetName val="철판가,장비임율기준"/>
      <sheetName val="CRITERIA1"/>
      <sheetName val="부품표"/>
      <sheetName val="BASIC_DATA"/>
      <sheetName val="당일"/>
      <sheetName val="Aus.Current Mth Var. to Fcst "/>
      <sheetName val="기본 정보"/>
      <sheetName val="★외출12"/>
      <sheetName val="5)운반비(현재)"/>
      <sheetName val="첨부2)부재료비"/>
      <sheetName val="제품_x0000_"/>
      <sheetName val="기본죭⊲"/>
      <sheetName val="기본ჭɼ"/>
      <sheetName val="Suppl_x0000__x0000__x0005__x0000_Àࣷ"/>
      <sheetName val="JP_GP_UP통합"/>
      <sheetName val="자산대장"/>
      <sheetName val="영업계획"/>
      <sheetName val="_x0000__x0000__x005"/>
      <sheetName val="_x005f_x0000__x005f"/>
      <sheetName val="_x005f_x005f_"/>
      <sheetName val="기계Ĩ1998~2003년)작업본"/>
      <sheetName val="Dữ liệu"/>
      <sheetName val="Cpk 1"/>
      <sheetName val="仕掛"/>
      <sheetName val="Part_DATA"/>
      <sheetName val="Explaination"/>
      <sheetName val="CKV_60TM1"/>
      <sheetName val="거래업체명단"/>
      <sheetName val="배합가(설원)"/>
      <sheetName val="#기준2) L.o.V List"/>
      <sheetName val="89362"/>
      <sheetName val="Sheet52"/>
      <sheetName val="物と情報の流れ図_org"/>
      <sheetName val="リードタイム_org"/>
      <sheetName val="バリューリスト_org"/>
      <sheetName val="グラフ設定"/>
      <sheetName val="視解化グラフ_org"/>
      <sheetName val="금형_(2)14"/>
      <sheetName val="_하반기_경비_조정계획_150627(사계_r2_기준)_6"/>
      <sheetName val="(2)월생산현황_5"/>
      <sheetName val="1_TAT_Info_6"/>
      <sheetName val="Europe_PU-15"/>
      <sheetName val="금형_이력_카드3"/>
      <sheetName val="GAGE_R&amp;R(FRT_UPR)6"/>
      <sheetName val="중공업_실적6"/>
      <sheetName val="2-1_제품군별계획대비실적(B_A)8"/>
      <sheetName val="0_CHMSL_LED_ASSY6"/>
      <sheetName val="RFQ_Template6"/>
      <sheetName val="XMA_12월_8,000대_원,부자재_完6"/>
      <sheetName val="YFA_10월분_원자재(10_12)_미납완료_完6"/>
      <sheetName val="YFA_10월분_부자재(10_7,9)_FEDEX_完6"/>
      <sheetName val="SCP_46"/>
      <sheetName val="SCP_5_D2UXT6"/>
      <sheetName val="SCP_6_D2UX6"/>
      <sheetName val="Invest_(MAC)6"/>
      <sheetName val="SCP_Apr20156"/>
      <sheetName val="108_수선비6"/>
      <sheetName val="Team_종합6"/>
      <sheetName val="REAR_6"/>
      <sheetName val="abs_dac검사대비분석자료26"/>
      <sheetName val="RFQ_Form6"/>
      <sheetName val="Aug01_Status_Rpt3"/>
      <sheetName val="품의서양식_(3)6"/>
      <sheetName val="ISSUE_LIST6"/>
      <sheetName val="1__보고6"/>
      <sheetName val="Input_Page3"/>
      <sheetName val="Input_Sheet3"/>
      <sheetName val="Base_Info3"/>
      <sheetName val="_0602주-무결점운동_진행현황_보고_(201406105"/>
      <sheetName val="불량_리스트6"/>
      <sheetName val="불량_코드6"/>
      <sheetName val="PMBG12LD_장비및인원소요(D_A기준)_2"/>
      <sheetName val="NEW_TOOL_MASTER3"/>
      <sheetName val="3-2002년_소모공구비3"/>
      <sheetName val="1_TP조립6"/>
      <sheetName val="기타_부자재5"/>
      <sheetName val="4_20)통계적기법관리절차서5"/>
      <sheetName val="개발원가_종합3"/>
      <sheetName val="MS_SPEC2"/>
      <sheetName val="BI-FUEL_AIR_VENT_PIPE6"/>
      <sheetName val="8월_매출현황3"/>
      <sheetName val="3공장_순양전자3"/>
      <sheetName val="현진테크_(2)3"/>
      <sheetName val="동경cnc_지그3"/>
      <sheetName val="대한테크_집계3"/>
      <sheetName val="서연전자_(2)3"/>
      <sheetName val="삼익전자_(2)3"/>
      <sheetName val="삼익산업_(2)3"/>
      <sheetName val="시무인텔_(2)3"/>
      <sheetName val="성우일렉스_(2)3"/>
      <sheetName val="성호테크_(2)3"/>
      <sheetName val="CONSUMO_DE_RESINA_5"/>
      <sheetName val="Full_PBD5"/>
      <sheetName val="2009년_매출_실적2"/>
      <sheetName val="DS_MBR_RR_Side__-_PcA5"/>
      <sheetName val="Dual_PMP수율5"/>
      <sheetName val="_Common_Info_Page3"/>
      <sheetName val="외주수입검사_종합(6월)6"/>
      <sheetName val="LCAUTO_43"/>
      <sheetName val="LCAT수_조3"/>
      <sheetName val="소재_이력3"/>
      <sheetName val="99_조정금액3"/>
      <sheetName val="1_종합평가표6"/>
      <sheetName val="THS_-_Key_Inputs3"/>
      <sheetName val="2005년_소요량2"/>
      <sheetName val="PL_By_Model(Result)3"/>
      <sheetName val="2차_OI3"/>
      <sheetName val="Mẫu_DMVT2"/>
      <sheetName val="Mẫu_DMVT_(2)2"/>
      <sheetName val="DANH_MỤC_NHÓM_ĐỐI_TƯỢNG2"/>
      <sheetName val="Nhap_T82"/>
      <sheetName val="Begining_detail-CTIET2"/>
      <sheetName val="Summary-TOMLUOC_2"/>
      <sheetName val="SO_TONG_HOP_CONG_NO2"/>
      <sheetName val="Nguon_PT_xetai2"/>
      <sheetName val="Nguon_PT_xe_Ben2"/>
      <sheetName val="Bien_so2"/>
      <sheetName val="DM_KHAU_HAO2"/>
      <sheetName val="MỤC_LỤC2"/>
      <sheetName val="Ghi_chú2"/>
      <sheetName val="1__Định_hướng_HĐ_CN_năm_20192"/>
      <sheetName val="2_1_Tổng_quan_TT_KD_xe_DL2"/>
      <sheetName val="2_2_Tổng_quan_TT_DVPT_DL2"/>
      <sheetName val="3_1__ĐKM_xe_DL2"/>
      <sheetName val="3_2_1__KH_KD-MKT_&amp;_TCKD_xe_KIA2"/>
      <sheetName val="3_2_2_CSBH_KIA2"/>
      <sheetName val="3_2_3__KH_KD-MKT&amp;TCKD_DVPT2"/>
      <sheetName val="Pv_SL2"/>
      <sheetName val="3_3_1_KH_KD-MKT_&amp;_TCKD_Mazda2"/>
      <sheetName val="3_3_2_CSBH_MAZDA2"/>
      <sheetName val="3_3_3_KH_KD-MKT&amp;TCKD_DVPT_MAZD2"/>
      <sheetName val="3_4__DVPT_SR_KIA_MAZDA2"/>
      <sheetName val="3_4_1_KH_KD-MKT&amp;TCKD_PEUGEOT2"/>
      <sheetName val="3_4_2_CSBH_PEUGEOT2"/>
      <sheetName val="3_4_3_KH_KD-MKT&amp;TC_DVPT_PEUGEO2"/>
      <sheetName val="3_5__TÀI_CHÍNH_KD_XE_KIA_MAZDA2"/>
      <sheetName val="4_1_Tổng_quan_TT_KD_Tai,_Bus2"/>
      <sheetName val="4_2_Tổng_quan_TT_DVPT_Tai_Bus2"/>
      <sheetName val="5_1__ĐKM_xe_Tai,_Bus2"/>
      <sheetName val="PTBH_20182"/>
      <sheetName val="SL_-_TVBH2"/>
      <sheetName val="5_2a__KD_Xe_Fuso2"/>
      <sheetName val="5_2b__KD_Xe_Foton2"/>
      <sheetName val="5_2c__KD_Xe_Bus2"/>
      <sheetName val="5_2__KH_KD-MKT&amp;TCKD_xe_Tải,_Bu2"/>
      <sheetName val="5_3__CSBH_xe_Tải,_Bus2"/>
      <sheetName val="5_4_KH_KD-MKT&amp;TC_DVPT_Tải,_Bus2"/>
      <sheetName val="Review_note2"/>
      <sheetName val="6_1_ĐKĐK2"/>
      <sheetName val="6_2__Bảo_hiểm2"/>
      <sheetName val="6_3__Tín_dụng2"/>
      <sheetName val="6_4__GSHT_&amp;_PH2"/>
      <sheetName val="6_5_DVHT2"/>
      <sheetName val="7_1_KH_nhân_sự2"/>
      <sheetName val="7_2__Định_biên_&amp;_Lương2"/>
      <sheetName val="7_3_KH_thưởng_năng_suất2"/>
      <sheetName val="Check_TH2"/>
      <sheetName val="8__Hành_chính2"/>
      <sheetName val="8_12"/>
      <sheetName val="9_1__Duy_tu_bảo_trì2"/>
      <sheetName val="9_2__Cải_tạo,_nâng_cấp2"/>
      <sheetName val="10__TSCĐ_-_CCDC2"/>
      <sheetName val="11D__Tài_chính_KD_XE_TỔNG2"/>
      <sheetName val="11E__Tài_chính_KD_DVPT_TỔNG2"/>
      <sheetName val="11A__Tài_chính_SR_KIA2"/>
      <sheetName val="11B__Tài_chính_SR_MAZDA2"/>
      <sheetName val="11D__Tài_chính_SR_Peugout2"/>
      <sheetName val="11C__Tài_chính_SR_TẢI_BUS2"/>
      <sheetName val="11D__Tài_chính_SR_Du_lịch2"/>
      <sheetName val="11__Tài_chính_Chi_nhánh2"/>
      <sheetName val="12__SĐTC2"/>
      <sheetName val="SEP_20072"/>
      <sheetName val="THƯ_VIỆN2"/>
      <sheetName val="REPAIR_DATA_-_CONTAINER_#53"/>
      <sheetName val="입력_데이타1"/>
      <sheetName val="28_8부1"/>
      <sheetName val="Tool_Type2"/>
      <sheetName val="3__Acronyms_and_abbreviations2"/>
      <sheetName val="거래선별_매출현황_내역5"/>
      <sheetName val="수식파일_(삭제금지)2"/>
      <sheetName val="List_Total2"/>
      <sheetName val="Person_Cost2"/>
      <sheetName val="THEO_DÕI_THAI_SẢN_(2)2"/>
      <sheetName val="Time_Man2"/>
      <sheetName val="Salary(Cus_)2"/>
      <sheetName val="OT_OVER2"/>
      <sheetName val="Segment_4_Bid_Sheet2"/>
      <sheetName val="Hi6810_功能信号表2"/>
      <sheetName val="6_FQC检验数据2"/>
      <sheetName val="2003_prod22"/>
      <sheetName val="2003_Target2"/>
      <sheetName val="RA_Bearer2"/>
      <sheetName val="Trend_Total_nguyên_nhân2"/>
      <sheetName val="設備預算總表附件3_2"/>
      <sheetName val="FA_Definitions2"/>
      <sheetName val="5_Why's2"/>
      <sheetName val="03년_체제결과5"/>
      <sheetName val="11_Inv_2"/>
      <sheetName val="05_新Table(간접직)2"/>
      <sheetName val="05계약내역(기존T_활용)2"/>
      <sheetName val="첨부13__사출(PAD)_카메라2"/>
      <sheetName val="24_냉각실용添12"/>
      <sheetName val="PP%-low_RPM2"/>
      <sheetName val="After_Sales_Supplier_#'s2"/>
      <sheetName val="부품_LIST2"/>
      <sheetName val="AQL(0_65)2"/>
      <sheetName val="InspectionData_(2)2"/>
      <sheetName val="Input_Form_-_EingabeMaske2"/>
      <sheetName val="1_생산02"/>
      <sheetName val="1_개발개요2"/>
      <sheetName val="G-Exchange_#6672"/>
      <sheetName val="C-Mix_Rate_&amp;_Revenue(calc)2"/>
      <sheetName val="General_Assumptions2"/>
      <sheetName val="종합원가분석_1_2"/>
      <sheetName val="01년2월현황_2"/>
      <sheetName val="_제9차_회사표준_제개정_공청회_이의제기신청서_XLSX2"/>
      <sheetName val="22_보증금(전신전화가입권)2"/>
      <sheetName val="39_미지급법인세2"/>
      <sheetName val="Value_2"/>
      <sheetName val="S_P1"/>
      <sheetName val="R_FJS_CAR_(old)1"/>
      <sheetName val="Certificate_list_1"/>
      <sheetName val="Material_References2"/>
      <sheetName val="2_Underbody_DT1"/>
      <sheetName val="Q1_&amp;_Q22"/>
      <sheetName val="개인별_교육현황2"/>
      <sheetName val="관리구역_책임자(181010)2"/>
      <sheetName val="ACU기청소2018-05-04_(3)2"/>
      <sheetName val="ASM_A동2"/>
      <sheetName val="SMT구역_(2)2"/>
      <sheetName val="관리구역_체크시트2"/>
      <sheetName val="관리구역_평가시트2"/>
      <sheetName val="담당자편성표_(B)2"/>
      <sheetName val="조립A구역_(2)2"/>
      <sheetName val="개선보고서_(2)2"/>
      <sheetName val="02_08생산대상대수2"/>
      <sheetName val="CPK(Process_Capanility)2"/>
      <sheetName val="INATAKE_SYS2"/>
      <sheetName val="Cover_page3"/>
      <sheetName val="Adjusted_OI3"/>
      <sheetName val="Adjusted_OI_(2)3"/>
      <sheetName val="Income_Stmt_(USD)3"/>
      <sheetName val="Income_Stmt_(RMB)3"/>
      <sheetName val="IS_Loc_Adj3"/>
      <sheetName val="Balance_Sht_(USD)3"/>
      <sheetName val="BS_Loc+Adj3"/>
      <sheetName val="Balance_Sht_(RMB)3"/>
      <sheetName val="Cash_Flow_(USD)3"/>
      <sheetName val="Cash_Forecast3"/>
      <sheetName val="IC_AP_AR4"/>
      <sheetName val="Cash_Cross_check3"/>
      <sheetName val="Unit_Price_without_LTA&amp;Pricing3"/>
      <sheetName val="Sales_without_LTA&amp;Pricing3"/>
      <sheetName val="Unit_ECN_Sales3"/>
      <sheetName val="Total_ECN_Sales3"/>
      <sheetName val="LTA_Percentage3"/>
      <sheetName val="LTA_Amount3"/>
      <sheetName val="Total_P2P3"/>
      <sheetName val="Net_Sales3"/>
      <sheetName val="Unit_Mat_Cost_Without_PS_VAVE3"/>
      <sheetName val="Material_cost_without_PS_VAVE3"/>
      <sheetName val="Unit_ECN_cost3"/>
      <sheetName val="ECN_cost_saving3"/>
      <sheetName val="Unit_Purchase_Saving3"/>
      <sheetName val="Total_Purchase_Saving3"/>
      <sheetName val="Unit_VAVE_Saving3"/>
      <sheetName val="Total_VAVE3"/>
      <sheetName val="Unit_Margin_Improvement3"/>
      <sheetName val="Total_Margin_Improvement3"/>
      <sheetName val="Unit_mat__cost_after_PS_VAVE3"/>
      <sheetName val="Total_Mat_cost_after_PS_VAVE3"/>
      <sheetName val="Unit_Inb_Freight_Rate3"/>
      <sheetName val="Inboud_Freight_Amount3"/>
      <sheetName val="Unit_Inb-Duty3"/>
      <sheetName val="Inbound_Duty3"/>
      <sheetName val="Material_cost_before_Scrap3"/>
      <sheetName val="Scrap_Rate3"/>
      <sheetName val="Scrap_Amount3"/>
      <sheetName val="Scrap_recovery_rate3"/>
      <sheetName val="Scrap_Recovery_Amount3"/>
      <sheetName val="Unit_Production_Auxiliary3"/>
      <sheetName val="Production_Auxiliary3"/>
      <sheetName val="Net_Material3"/>
      <sheetName val="Unit_OB_freight3"/>
      <sheetName val="Total_OB_freight3"/>
      <sheetName val="Total_LC&amp;OVH3"/>
      <sheetName val="LC&amp;OVH_Undefined_Var_3"/>
      <sheetName val="LC&amp;OVH_Undefined_Fix_3"/>
      <sheetName val="Total_headcount_&amp;_labor_cost3"/>
      <sheetName val="Direct_Labor_Cost3"/>
      <sheetName val="Indirect_Labor_Cost3"/>
      <sheetName val="Salary_Cost3"/>
      <sheetName val="MSI_-_FY(RMB)3"/>
      <sheetName val="MSI_-_Comm_Sales3"/>
      <sheetName val="MSI_-_IC_Sales3"/>
      <sheetName val="MSI_-_Mat_Cost3"/>
      <sheetName val="MSI_-_Direct_Labor3"/>
      <sheetName val="MSI_-_Variable_OH3"/>
      <sheetName val="MSI_-_Fixed_OH3"/>
      <sheetName val="MASTER_DATA1"/>
      <sheetName val="3rd_DESIGN_APRD"/>
      <sheetName val="BEND_LOSS"/>
      <sheetName val="plan&amp;section_of_foundation"/>
      <sheetName val="4__가격구조"/>
      <sheetName val="1-1__OEM"/>
      <sheetName val="1-2_Code_Info"/>
      <sheetName val="1-1_Gene"/>
      <sheetName val="CELL_생산일보_"/>
      <sheetName val="한일자야(감액손실)_(2)2"/>
      <sheetName val="천정등기구_실적2"/>
      <sheetName val="NUEVO_MODELOS_20182"/>
      <sheetName val="devis_qcdp22"/>
      <sheetName val="400H_가공,금형비2"/>
      <sheetName val="Budget_Imt_mensuel_(CFO)2"/>
      <sheetName val="CDV_Pte_mensuel2"/>
      <sheetName val="Evol_Prod_(Eqpt)2"/>
      <sheetName val="CAPVR_Pte_mensuel2"/>
      <sheetName val="영업_입수계획_2"/>
      <sheetName val="참고1_02_판매계획_(수량)2"/>
      <sheetName val="전사_경영계획_수량2"/>
      <sheetName val="Duration_2"/>
      <sheetName val="견적서_detail_Main_11"/>
      <sheetName val="Cty+XN(KT_2005)2"/>
      <sheetName val="ADJTBL_31002"/>
      <sheetName val="AOP_Summary-22"/>
      <sheetName val="Roadmap_Target_0627"/>
      <sheetName val="Roadmap_Target_(2)"/>
      <sheetName val="NX4e_CAC_INLET"/>
      <sheetName val="NX4e_CAC_OUTLET"/>
      <sheetName val="Theta3_FF_(기존)"/>
      <sheetName val="Theta3_FF"/>
      <sheetName val="HZG_D-Full_Coolant_Hose_"/>
      <sheetName val="9BQX_CAC"/>
      <sheetName val="9BQX_CAC_INLET_OUTLET(구매)"/>
      <sheetName val="NQ5_RADIATOR_HOSE"/>
      <sheetName val="NX4_OIL_COOLER_HOSE"/>
      <sheetName val="SG2_RADIATOR_HOSE(Current반영)"/>
      <sheetName val="NX4_BRAKE_HOSE_(구매)"/>
      <sheetName val="NX4_Brake_Hose(개발)"/>
      <sheetName val="US4_OIL_COOLER_HOSE"/>
      <sheetName val="KA4_OIL_COOLER_HOSE"/>
      <sheetName val="Roadmap_Target"/>
      <sheetName val="Takt_-_1_Shift"/>
      <sheetName val="Workshop_Summary"/>
      <sheetName val="kich_thuoc"/>
      <sheetName val="FX_Table"/>
      <sheetName val="REV_Idle(19)_Output(74_중심거리확정)"/>
      <sheetName val="실사LIST-중간가공품(05_12_27현재)_(2)1"/>
      <sheetName val="기종별_합계1"/>
      <sheetName val="8_공정능력평가(5)1"/>
      <sheetName val="4_Financial1"/>
      <sheetName val="3_4)__FR_종합1"/>
      <sheetName val="3_4)__RR_종합1"/>
      <sheetName val="EO_이력관리대장"/>
      <sheetName val="케이스_재공_재고1"/>
      <sheetName val="BAT1_1"/>
      <sheetName val="업체손실공수_xls2"/>
      <sheetName val="FRT_재료비1"/>
      <sheetName val="TFT_Attendace2"/>
      <sheetName val="0_주광원_LED_ASSY1"/>
      <sheetName val="9_초기공정능력조사(을)1"/>
      <sheetName val="1-1_연월차_개인별_보전수당1"/>
      <sheetName val="00-Input_Values1"/>
      <sheetName val="Input_Values1"/>
      <sheetName val="Corp_acronym1"/>
      <sheetName val="4_销售计划1"/>
      <sheetName val="Output_1_(2)1"/>
      <sheetName val="RFQ_Cover_Sheeet1"/>
      <sheetName val="3_학점이수(사내_사외교육)1"/>
      <sheetName val="3__트림별_내수1"/>
      <sheetName val="3__트림별_북미1"/>
      <sheetName val="3__트림별_유럽1"/>
      <sheetName val="23_보증금(전신전화가입권)1"/>
      <sheetName val="Main-Yield_report"/>
      <sheetName val="Cosmetic_Description"/>
      <sheetName val="2_´ë?Ü°o1®"/>
      <sheetName val="실DATA_"/>
      <sheetName val="해외)_MASTER_DATA"/>
      <sheetName val="국내)_마스터_데이터"/>
      <sheetName val="share_year=51"/>
      <sheetName val="첨#3__PCB"/>
      <sheetName val="Detail_report"/>
      <sheetName val="Questions_for_Wuhan_Lear"/>
      <sheetName val="Request_template"/>
      <sheetName val="1_page"/>
      <sheetName val="CC_Down_load_0716"/>
      <sheetName val="CAUZA_DEFECTE"/>
      <sheetName val="CAUSES_OF_DEFECTS"/>
      <sheetName val="_FURNACE현설"/>
      <sheetName val="프로필렌_이송라인"/>
      <sheetName val="Special_rack_(Packaging_Input)"/>
      <sheetName val="EX_rate"/>
      <sheetName val="3~4_》在库计划SABC样式"/>
      <sheetName val="Executive_Summary"/>
      <sheetName val="Stand_off"/>
      <sheetName val="Volume_Sensitivity"/>
      <sheetName val="(6)_CBA_Exec_Summary"/>
      <sheetName val="12월_기타"/>
      <sheetName val="2014_10"/>
      <sheetName val="1_TM19"/>
      <sheetName val="2_align19"/>
      <sheetName val="3_JUDDER19"/>
      <sheetName val="4_M_S19"/>
      <sheetName val="5_P_W_R19"/>
      <sheetName val="6_F_G19"/>
      <sheetName val="7__SCABLE19"/>
      <sheetName val="8_DIFF19"/>
      <sheetName val="9_A_C19"/>
      <sheetName val="10_GEAR19"/>
      <sheetName val="11_ISC19"/>
      <sheetName val="12_ALT19"/>
      <sheetName val="13_O_S19"/>
      <sheetName val="14_silencer19"/>
      <sheetName val="15_DAMPER19"/>
      <sheetName val="16_HUB19"/>
      <sheetName val="17_DLOCK19"/>
      <sheetName val="18_PSP19"/>
      <sheetName val="19_누수19"/>
      <sheetName val="20_K_S19"/>
      <sheetName val="二_POSITION_XLS19"/>
      <sheetName val="1ဲ_ALT19"/>
      <sheetName val="1ဳ_O_S19"/>
      <sheetName val="15_၄AMPER19"/>
      <sheetName val="GB-IC_Villingen_GG19"/>
      <sheetName val="BACK_DATA_08_7_1~19"/>
      <sheetName val="E_W19"/>
      <sheetName val="P_W19"/>
      <sheetName val="S_W19"/>
      <sheetName val="OPT손익_내수19"/>
      <sheetName val="OPT손익_수출19"/>
      <sheetName val="BACK_DATA19"/>
      <sheetName val="외주현황_wq119"/>
      <sheetName val="2_대외공문19"/>
      <sheetName val="TEMP_TORQUE19"/>
      <sheetName val="진행_DATA_(2)19"/>
      <sheetName val="5_세운W-A19"/>
      <sheetName val="126_25518"/>
      <sheetName val="B053_(990701)공정실적PP%계산19"/>
      <sheetName val="CASE_ASM18"/>
      <sheetName val="14_1부18"/>
      <sheetName val="JT3_0견적-구118"/>
      <sheetName val="매출종합_`0918"/>
      <sheetName val="소상_&quot;1&quot;18"/>
      <sheetName val="3_일반사상18"/>
      <sheetName val="검사기준서_을_치수18"/>
      <sheetName val="검사기준서_갑18"/>
      <sheetName val="검사기준서_을18"/>
      <sheetName val="검사협정_갑18"/>
      <sheetName val="검사성적서_갑18"/>
      <sheetName val="검사성적서_을18"/>
      <sheetName val="검사성적서_병18"/>
      <sheetName val="Nego_PV18"/>
      <sheetName val="1_변경범위19"/>
      <sheetName val="LX3_0_RR18"/>
      <sheetName val="SUB_2월_재검사추이도18"/>
      <sheetName val="c_db24"/>
      <sheetName val="팀별_합계18"/>
      <sheetName val="설비능력및_종합공정능력산출시_사용18"/>
      <sheetName val="LAMBDA_자작18"/>
      <sheetName val="ALPROFILE_발주실적17"/>
      <sheetName val="5_WIRE적용LIST18"/>
      <sheetName val="X-3_ENG17"/>
      <sheetName val="Sheet1_(2)17"/>
      <sheetName val="Evaluation_objects18"/>
      <sheetName val="계산_DATA_입력17"/>
      <sheetName val="상세_계산_내역17"/>
      <sheetName val="PRESS_DATA17"/>
      <sheetName val="운임_환차손-Y19"/>
      <sheetName val="내수1_8GL18"/>
      <sheetName val="개발_TOOL_집계표17"/>
      <sheetName val="경상_개발비17"/>
      <sheetName val="차체부품_INS_REPORT(갑)18"/>
      <sheetName val="Sheet6_(3)17"/>
      <sheetName val="GLOBAL_PT_NEW_FORMAT_OCT_200217"/>
      <sheetName val="FUEL_FILLER18"/>
      <sheetName val="_납촉자18"/>
      <sheetName val="3-2_귀책부서별_DT현황18"/>
      <sheetName val="1_2내수17"/>
      <sheetName val="MACRO1_XLM17"/>
      <sheetName val="Cost_Reduction17"/>
      <sheetName val="3__관리점지수실적-1_1생산성17"/>
      <sheetName val="Sec_1_-_RFQ17"/>
      <sheetName val="02년_SUC17"/>
      <sheetName val="Master_Cable17"/>
      <sheetName val="실적_및_계획17"/>
      <sheetName val="공정능력_(2)17"/>
      <sheetName val="PRO_(참조)17"/>
      <sheetName val="원단위_전후비교17"/>
      <sheetName val="외주품_감점_유형_기준17"/>
      <sheetName val="Sch7a_(토요일)17"/>
      <sheetName val="Rate_data17"/>
      <sheetName val="Bosch_ADVP&amp;R17"/>
      <sheetName val="2차_OIL량측정11"/>
      <sheetName val="ERP도입후_시정현황11"/>
      <sheetName val="0_절삭조건12"/>
      <sheetName val="09년_현황11"/>
      <sheetName val="THEME_CODE11"/>
      <sheetName val="CR_CODE11"/>
      <sheetName val="WTC_BODY一覧原紙11"/>
      <sheetName val="3월말_장기악성(국내)11"/>
      <sheetName val="2월말_장기악성(국내)11"/>
      <sheetName val="일일_업무_현황_(3)12"/>
      <sheetName val="일일_업무_현황_(5)12"/>
      <sheetName val="임율_&amp;_LOT11"/>
      <sheetName val="생산계획_(2)11"/>
      <sheetName val="협력사_일반현황12"/>
      <sheetName val="1_ER유체응용11"/>
      <sheetName val="4_시험장비11"/>
      <sheetName val="VS1_Paretto분석12"/>
      <sheetName val="FRONT_HUB견적가12"/>
      <sheetName val="1-1_General_Code11"/>
      <sheetName val="생산현황_(입력)11"/>
      <sheetName val="포머_비가동_내역12"/>
      <sheetName val="MPL_技連12"/>
      <sheetName val="342E_BLOCK12"/>
      <sheetName val="J150_승인진도관리_LIST11"/>
      <sheetName val="TOTAL_LIST11"/>
      <sheetName val="Price_Range11"/>
      <sheetName val="FTR_MACRo11"/>
      <sheetName val="DATA_BASE11"/>
      <sheetName val="업체별_단가현황11"/>
      <sheetName val="P&amp;L,Bal_Sheet,Cash_Forecast11"/>
      <sheetName val="비교원가제출_고11"/>
      <sheetName val="MPS_Q3_FY0411"/>
      <sheetName val="MPS_Q4_FY0411"/>
      <sheetName val="02_07_27_부품판매가11"/>
      <sheetName val="일일_생산및판매계획_대_실적11"/>
      <sheetName val="Data_Sheet11"/>
      <sheetName val="FLOW_PROSES_(A)14"/>
      <sheetName val="VPP(BD-010)_이상보고11"/>
      <sheetName val="6_수입검사_11"/>
      <sheetName val="1_세부비교원가(내수)11"/>
      <sheetName val="1_종합비교원가(내수_일반_유럽)11"/>
      <sheetName val="03_PFD-111"/>
      <sheetName val="12_Inv_11"/>
      <sheetName val="97년_재료예산(안)11"/>
      <sheetName val="1_터빈11"/>
      <sheetName val="cost_base_e_dati11"/>
      <sheetName val="2__Definitions11"/>
      <sheetName val="코드_조건표12"/>
      <sheetName val="HMC_사전원가(원혁기준)13%11"/>
      <sheetName val="재품별_단가11"/>
      <sheetName val="장비_전체리스트11"/>
      <sheetName val="_21"/>
      <sheetName val="집중검사_리스트11"/>
      <sheetName val="10_예산_및_원가_계획(02년)11"/>
      <sheetName val="production_dept11"/>
      <sheetName val="공정별공법-W_HSE-LH11"/>
      <sheetName val="대외공문_11"/>
      <sheetName val="CAPA분석_360K14"/>
      <sheetName val="Purchasing_Data11"/>
      <sheetName val="GM_Master11"/>
      <sheetName val="6_N_m_CCW_전류11"/>
      <sheetName val="업무분장_11"/>
      <sheetName val="GLOBAL_PT_NEW_FORMAT_JULY__2012"/>
      <sheetName val="고객불만_건11"/>
      <sheetName val="3_PT개발계획11"/>
      <sheetName val="J2(P_MT)10"/>
      <sheetName val="제품명_(3)11"/>
      <sheetName val="_SR3차원단위_(3)11"/>
      <sheetName val="4_3_첨부111"/>
      <sheetName val="검사협정_보충10"/>
      <sheetName val="97계획(96_1110"/>
      <sheetName val="OEM_Plan11"/>
      <sheetName val="Interco_&amp;_PVS_Loc_Cur10"/>
      <sheetName val="OEM_이의제기_종합10"/>
      <sheetName val="2012_Volum11"/>
      <sheetName val="B053_(990701)공정능력PC%계산10"/>
      <sheetName val="P&amp;L_account11"/>
      <sheetName val="국내_10"/>
      <sheetName val="4,5공장_10"/>
      <sheetName val="시트_10"/>
      <sheetName val="VERTICAL_PIPE10"/>
      <sheetName val="TABLE_DB10"/>
      <sheetName val="쌍용_data_base10"/>
      <sheetName val="2과_공수집계10"/>
      <sheetName val="118_세금과공과10"/>
      <sheetName val="Production_Plan111"/>
      <sheetName val="경영재무_(입력)10"/>
      <sheetName val="연구개발_(입력)10"/>
      <sheetName val="일반현황_(입력)10"/>
      <sheetName val="품질관리_(입력)10"/>
      <sheetName val="실행내역서_11"/>
      <sheetName val="개발_LIST11"/>
      <sheetName val="PC%계산(WM_COMM단차)11"/>
      <sheetName val="차체_품안표11"/>
      <sheetName val="1_1_2008_OTIF11"/>
      <sheetName val="Value_Analysis_-_Sheet_111"/>
      <sheetName val="BAFFLE_HMC_TABLE111"/>
      <sheetName val="1~3월_지시사항11"/>
      <sheetName val="1_POSITIONING11"/>
      <sheetName val="무부하_회전수11"/>
      <sheetName val="진행중_설변11"/>
      <sheetName val="HOLE_9905(1)11"/>
      <sheetName val="Upgrades_pricing10"/>
      <sheetName val="7_3_DY팀10"/>
      <sheetName val="PNL_ASS'Y_CRASH_PAD_UPR_RH10"/>
      <sheetName val="공정능력(마운틴_홀_거리)10"/>
      <sheetName val="Summary_Sheet10"/>
      <sheetName val="Datasheet_for_KPI_Model_110"/>
      <sheetName val="Moulding_data10"/>
      <sheetName val="TEAM하반기_계획_(2)10"/>
      <sheetName val="YOKE-H(10_3)10"/>
      <sheetName val="▶R_C_FRM10"/>
      <sheetName val="광주_소요량10"/>
      <sheetName val="5-Why_Root_Cause_Analysis_10"/>
      <sheetName val="full_(2)10"/>
      <sheetName val="S50_10"/>
      <sheetName val="초_성10"/>
      <sheetName val="CHECK_성10"/>
      <sheetName val="cpk_data10"/>
      <sheetName val="Drop-down_Lists10"/>
      <sheetName val="Bas_Moteur10"/>
      <sheetName val="c_db115"/>
      <sheetName val="3_3검토국10"/>
      <sheetName val="4_Vendor_price10"/>
      <sheetName val="Validation_Lists10"/>
      <sheetName val="Supplier_QRQC10"/>
      <sheetName val="1_기안을지10"/>
      <sheetName val="제품별_매출11"/>
      <sheetName val="RFQ_180411"/>
      <sheetName val="Data_Working_Time11"/>
      <sheetName val="1_2_2완제품검사('00_4월)_(가라)10"/>
      <sheetName val="After_sales11"/>
      <sheetName val="신흥테크_세부내역_LIST5"/>
      <sheetName val="첨부4_기술평가서10"/>
      <sheetName val="PS_SIDE_OTR_INR_공정개선_상세9"/>
      <sheetName val="Actual_data5"/>
      <sheetName val="보강사_소요량10"/>
      <sheetName val="Actual_In_&amp;_Out10"/>
      <sheetName val="Issues_List5"/>
      <sheetName val="LINE_PPM-분석5"/>
      <sheetName val="TL_PROTO_2열5"/>
      <sheetName val="★금형비_계산서10"/>
      <sheetName val="LOWSIDE_비교10"/>
      <sheetName val="PACKING_LIST5"/>
      <sheetName val="COOLING_UNIT5"/>
      <sheetName val="자동차_종합지표11"/>
      <sheetName val="LINE_운영안10"/>
      <sheetName val="원가_종합11"/>
      <sheetName val="DV_Flow_Chart_DV-PV1_(PFC)11"/>
      <sheetName val="MATEMST_(2)10"/>
      <sheetName val="2-2_매출분석5"/>
      <sheetName val="#1-1_(2)5"/>
      <sheetName val="_22"/>
      <sheetName val="14년_증판안_판촉10"/>
      <sheetName val="Order_status11"/>
      <sheetName val="Order_status210"/>
      <sheetName val="Customer_Master10"/>
      <sheetName val="Common_code10"/>
      <sheetName val="Order_Status_Master10"/>
      <sheetName val="Product_Master10"/>
      <sheetName val="사무용품_신청10"/>
      <sheetName val="원단위_1계_2계9"/>
      <sheetName val="99년12월_실적DATA5"/>
      <sheetName val="7)_133677345"/>
      <sheetName val="Rollforward_{bpe}3"/>
      <sheetName val="Allow_-_SR&amp;D3"/>
      <sheetName val="Net_Revenue5"/>
      <sheetName val="220_(2)5"/>
      <sheetName val="기초_데이터5"/>
      <sheetName val="Z41,Z42_이외total10"/>
      <sheetName val="기초_DATA6"/>
      <sheetName val="UPPER_도면3"/>
      <sheetName val="Diaph1_values3"/>
      <sheetName val="Diaph2_values3"/>
      <sheetName val="Diaph_values3"/>
      <sheetName val="Cushion_datas3"/>
      <sheetName val="CAR_Form_Summary3"/>
      <sheetName val="Personnaliser___3"/>
      <sheetName val="Takt_Time3"/>
      <sheetName val="2000_(원본)3"/>
      <sheetName val="Danh_Mục4"/>
      <sheetName val="Danh_Muc4"/>
      <sheetName val="Danh_sach_Hàn_thùng3"/>
      <sheetName val="FRN_020002"/>
      <sheetName val="표지_(2)5"/>
      <sheetName val="Schedule_13"/>
      <sheetName val="중요차종_(090131)5"/>
      <sheetName val="Data_Input4"/>
      <sheetName val="PU_FOAM_가격조정_기준3"/>
      <sheetName val="P_O_(LOCAL)3"/>
      <sheetName val="U268_4x4_AT(walk)Mitsu3"/>
      <sheetName val="20060624_공조제어4"/>
      <sheetName val="풍량상한치_제한_data4"/>
      <sheetName val="Source_List4"/>
      <sheetName val="공정공수_XLS3"/>
      <sheetName val="Kautex_4WD_St_IV_P&amp;D3"/>
      <sheetName val="Sachs_FL_WHL3"/>
      <sheetName val="11403-06163_เก่า9"/>
      <sheetName val="FM-HD_(New)9"/>
      <sheetName val="FM-HD_(HKMC)_9"/>
      <sheetName val="FM-HD_(11254-06201)__9"/>
      <sheetName val="FM-HD_(11251-06163)9"/>
      <sheetName val="FM-HD_(11514053)9"/>
      <sheetName val="FM-HD_(11611807)9"/>
      <sheetName val="FM-HD_(94502003)9"/>
      <sheetName val="FM-HD_(94501839)9"/>
      <sheetName val="FM-HD_(PT-GDENG0911-4)9"/>
      <sheetName val="FM-HD_(94520439)9"/>
      <sheetName val="FM-HD_(94500396)9"/>
      <sheetName val="FM-HD_(94500407)9"/>
      <sheetName val="FM-HD_(94500414)9"/>
      <sheetName val="FM-HD_(94500073)9"/>
      <sheetName val="FM-HD_(11588683)9"/>
      <sheetName val="FM-HD_(94500952)9"/>
      <sheetName val="FM-HD_(11569995)9"/>
      <sheetName val="FM-HD_(11254-06201)9"/>
      <sheetName val="FM-HD_(11588685)9"/>
      <sheetName val="FM-HD_(94500793)_9"/>
      <sheetName val="FM-HD_(11588717)9"/>
      <sheetName val="FM-HD_(HD-25198904)9"/>
      <sheetName val="FM-HD_(HD-11570514)_9"/>
      <sheetName val="FM-HD_(11097441)9"/>
      <sheetName val="FM-HD_(11588662)_9"/>
      <sheetName val="FM-HD_(11519387)9"/>
      <sheetName val="FM-HD_(11561969)9"/>
      <sheetName val="FM-HD_(11516580)9"/>
      <sheetName val="FM-HD_(11588712)___9"/>
      <sheetName val="FM-HD_(11519375)9"/>
      <sheetName val="FM-HD_(FAA32071001)__9"/>
      <sheetName val="FM-HD_(11519382)_9"/>
      <sheetName val="FM-HD_(11519383)_9"/>
      <sheetName val="FM-HD_(11561763)__9"/>
      <sheetName val="FM-HD_(11588316)__9"/>
      <sheetName val="repeatative_rejection3"/>
      <sheetName val="4_경비_5_영업외수지2"/>
      <sheetName val="2019년_생산수량2"/>
      <sheetName val="19년_종합_CT2"/>
      <sheetName val="Model_Synthesis_Report2"/>
      <sheetName val="6_Parent_S__Fixed_Prod3"/>
      <sheetName val="BOX_ASSY3"/>
      <sheetName val="Sch1_-_P&amp;L_Summary2"/>
      <sheetName val="Sch2_-_BalSht_Summary2"/>
      <sheetName val="Sch3_-_CFlow_Summary2"/>
      <sheetName val="II__CF2"/>
      <sheetName val="I__Assumptions2"/>
      <sheetName val="BOM_Cost_(R-U713MHH)2"/>
      <sheetName val="FY_12_Interiors_Volume3"/>
      <sheetName val="INT_Price_FY12_MFC3"/>
      <sheetName val="seat-sdn_only2"/>
      <sheetName val="SUST_DEV_&amp;_OTHER2"/>
      <sheetName val="OEM_2"/>
      <sheetName val="August_20032"/>
      <sheetName val="OE_UMC2"/>
      <sheetName val="Analysis-Others_Pg_42"/>
      <sheetName val="Fx_Rates2"/>
      <sheetName val="_관리계획서_Rev_01_xlsx2"/>
      <sheetName val="04_03월소일정계획2"/>
      <sheetName val="Danh_sach2"/>
      <sheetName val="CONN_조립3"/>
      <sheetName val="delta_impedance(평균)3"/>
      <sheetName val="強度_CN_A1_C10H_152H2"/>
      <sheetName val="Costed_BOM_2ndR_40%2"/>
      <sheetName val="Bang_KL2"/>
      <sheetName val="Lcau_-_Lxuc2"/>
      <sheetName val="10-2_ED&amp;D_EQU2"/>
      <sheetName val="거래선_생산계획2"/>
      <sheetName val="Organization_chart201910023"/>
      <sheetName val="RESPONSIBILITY_MATRIX3"/>
      <sheetName val="Business_Plan2"/>
      <sheetName val="DS-Thuong_6T_dau2"/>
      <sheetName val="CHI_TIẾT2"/>
      <sheetName val="개조_요청서2"/>
      <sheetName val="_쿠첸_CIR-301_제원현황(170317)_xlsx2"/>
      <sheetName val="BOM_CODE2"/>
      <sheetName val="96_하반기_전시회_경비2"/>
      <sheetName val="Summary_Capex_Info-Cal_(master2"/>
      <sheetName val="Export_Data2"/>
      <sheetName val="Grille_Q3P_Organe4"/>
      <sheetName val="Component_List2"/>
      <sheetName val="Table(APG_MF)2"/>
      <sheetName val="Pt_Rates2"/>
      <sheetName val="2_(1설원_첨)2"/>
      <sheetName val="Text_Control2"/>
      <sheetName val="text_contl2"/>
      <sheetName val="XD_담력저감2"/>
      <sheetName val="원가검토가_(현양산품)2"/>
      <sheetName val="원가검토가_(최초견적가)2"/>
      <sheetName val="원가검토가_(최초양산품)2"/>
      <sheetName val="RT_Table2"/>
      <sheetName val="Histogram_Chart3"/>
      <sheetName val="Freq_error_DATA3"/>
      <sheetName val="Freq_HISTOGRAM3"/>
      <sheetName val="FAX_(2)2"/>
      <sheetName val="Sheet1_(3)2"/>
      <sheetName val="의장2반_2"/>
      <sheetName val="Detail_Defect_COMBO_KAISER2"/>
      <sheetName val="TLc_개조차(목표원가)2"/>
      <sheetName val="Tien_Thuong1"/>
      <sheetName val="NC_XL_6T_cuoi_01_CTy1"/>
      <sheetName val="Data_-6T_dau1"/>
      <sheetName val="Cong_6T1"/>
      <sheetName val="Group_Consolidated1"/>
      <sheetName val="KQ_12"/>
      <sheetName val="Intercompany_Detail2"/>
      <sheetName val="1(A급)_(2)2"/>
      <sheetName val="Gauge_R&amp;R1"/>
      <sheetName val="Bia_TQT1"/>
      <sheetName val="ESTI_"/>
      <sheetName val="ns_chung"/>
      <sheetName val="dongia_(2)"/>
      <sheetName val="System_NPV"/>
      <sheetName val="07년_ECU_RAW_DATA"/>
      <sheetName val="?PRDW30_XL"/>
      <sheetName val="Rate_dat÷"/>
      <sheetName val="20년_생산확대방안"/>
      <sheetName val="KPI_sheet"/>
      <sheetName val="THĐH_E4"/>
      <sheetName val="THĐH_E3"/>
      <sheetName val="Dimension_Data"/>
      <sheetName val="DG_285"/>
      <sheetName val="DG__286"/>
      <sheetName val="DG_85"/>
      <sheetName val="DG_89"/>
      <sheetName val="DG_THIET_BI"/>
      <sheetName val="DGVCTC_285"/>
      <sheetName val="DG_vat_lieu"/>
      <sheetName val="CP_khau_hao"/>
      <sheetName val="Cước_VC_+_ĐM_CP_Tư_vấn"/>
      <sheetName val="BEZEL_L외주"/>
      <sheetName val="NOZZLE_ASSY-SIDE_DEF_LH"/>
      <sheetName val="0_주광원_LDM"/>
      <sheetName val="급여_예상_(2017)인상후"/>
      <sheetName val="판매_계획_대_실적"/>
      <sheetName val="CASTING_CONDITION"/>
      <sheetName val="copy_of_control_valve"/>
      <sheetName val="EXP_P1(PART)"/>
      <sheetName val="facto顨"/>
      <sheetName val="13.Inv."/>
      <sheetName val="小时工标准"/>
      <sheetName val="TECHNICAL DATA"/>
      <sheetName val="경영비율 "/>
      <sheetName val="수익분배율"/>
      <sheetName val="TRANSLQT"/>
      <sheetName val="대헾⾎"/>
      <sheetName val="99퇴직"/>
      <sheetName val="99年度原単位"/>
      <sheetName val="interchange"/>
      <sheetName val="세로표지"/>
      <sheetName val="1.사고건수"/>
      <sheetName val="3.사고 요인별"/>
      <sheetName val="피막예상"/>
      <sheetName val="LWR(TND특근 협의x)_덕.알"/>
      <sheetName val="I. Balance Sheet"/>
      <sheetName val="2020년도 교육 참석 현황_Raw Data"/>
      <sheetName val="전기"/>
      <sheetName val="Customer Grouping"/>
      <sheetName val="DATA3"/>
      <sheetName val="DATA2"/>
      <sheetName val="DATA4"/>
      <sheetName val="외화"/>
      <sheetName val="제품_x0018__x0000_"/>
      <sheetName val="______C_AS_CLAIM_MYCAR_PRDW30_2"/>
      <sheetName val="집계내역_9월"/>
      <sheetName val="Gross Phx Data"/>
      <sheetName val="Gross Phx Data Risk"/>
      <sheetName val="Per unit Phx Data"/>
      <sheetName val="Per unit Risk Phx Data"/>
      <sheetName val="LookUp"/>
      <sheetName val="NHÁNH SP CKOT (T10)"/>
      <sheetName val="NM GHẾ T5"/>
      <sheetName val="CTBH"/>
      <sheetName val="スコアカード (2)"/>
      <sheetName val="富士客１"/>
      <sheetName val="집계표(OPTION)"/>
      <sheetName val="旧ＭＥ"/>
      <sheetName val="▲ﾒｰｶｰ"/>
      <sheetName val="ＭＳ(A0）"/>
      <sheetName val="▲直RID"/>
      <sheetName val="▲10"/>
      <sheetName val="企展会議040602"/>
      <sheetName val="一次 (12.17)"/>
      <sheetName val="全ＴＭ"/>
      <sheetName val="県別ﾏﾙﾁ"/>
      <sheetName val="74上"/>
      <sheetName val="comp"/>
      <sheetName val="1998"/>
      <sheetName val="1999"/>
      <sheetName val="Ｃ１表"/>
      <sheetName val="Ｃ２表"/>
      <sheetName val="ｱﾅﾛｸﾞﾒｰﾀ"/>
      <sheetName val="Donnees"/>
      <sheetName val="检查月报表"/>
      <sheetName val="PartsList_inj"/>
      <sheetName val="BAL COST "/>
      <sheetName val="20-W03"/>
      <sheetName val="vale-heat"/>
      <sheetName val="ISUZU LOB"/>
      <sheetName val="관리계획서 RR_SD(LH_RH)"/>
      <sheetName val="관리계획서 갑지(CAMERA)"/>
      <sheetName val="SHUTDOWN VALVE"/>
      <sheetName val="A4 BS"/>
      <sheetName val="Suppl"/>
      <sheetName val="CPT개선안"/>
      <sheetName val="unitq3"/>
      <sheetName val="Posting 2018"/>
      <sheetName val="2109-1091"/>
      <sheetName val="UPG구분"/>
      <sheetName val="항목별팀별예산"/>
      <sheetName val="기준단가설정"/>
      <sheetName val="SPOT 조건"/>
      <sheetName val="co2 조건"/>
      <sheetName val="Page 14-A"/>
      <sheetName val="금형_(2)15"/>
      <sheetName val="Basic_assumptions12"/>
      <sheetName val="XMA_12월_8,000대_원,부자재_完7"/>
      <sheetName val="YFA_10월분_원자재(10_12)_미납완료_完7"/>
      <sheetName val="YFA_10월분_부자재(10_7,9)_FEDEX_完7"/>
      <sheetName val="DBL_LPG시험12"/>
      <sheetName val="INVESTMENT_(Hardware)13"/>
      <sheetName val="GAGE_R&amp;R(FRT_UPR)7"/>
      <sheetName val="중공업_실적7"/>
      <sheetName val="_하반기_경비_조정계획_150627(사계_r2_기준)_7"/>
      <sheetName val="0_CHMSL_LED_ASSY7"/>
      <sheetName val="SCP_47"/>
      <sheetName val="SCP_5_D2UXT7"/>
      <sheetName val="SCP_6_D2UX7"/>
      <sheetName val="Invest_(MAC)7"/>
      <sheetName val="SCP_Apr20157"/>
      <sheetName val="400H_가공,금형비3"/>
      <sheetName val="신고서_전12"/>
      <sheetName val="영업_일112"/>
      <sheetName val="(2)월생산현황_6"/>
      <sheetName val="CONSUMO_DE_RESINA_6"/>
      <sheetName val="Europe_PU-16"/>
      <sheetName val="RFQ_Template7"/>
      <sheetName val="108_수선비7"/>
      <sheetName val="2-1_제품군별계획대비실적(B_A)9"/>
      <sheetName val="품의서양식_(3)7"/>
      <sheetName val="Full_PBD6"/>
      <sheetName val="1_TAT_Info_7"/>
      <sheetName val="4_20)통계적기법관리절차서6"/>
      <sheetName val="불량_리스트7"/>
      <sheetName val="불량_코드7"/>
      <sheetName val="Team_종합7"/>
      <sheetName val="PFMEA_XLS12"/>
      <sheetName val="REAR_7"/>
      <sheetName val="abs_dac검사대비분석자료27"/>
      <sheetName val="MS_SPEC3"/>
      <sheetName val="1_TP조립7"/>
      <sheetName val="3-2002년_소모공구비4"/>
      <sheetName val="1__보고7"/>
      <sheetName val="DS_MBR_RR_Side__-_PcA6"/>
      <sheetName val="Dual_PMP수율6"/>
      <sheetName val="_PPAP_작성중__xlsx12"/>
      <sheetName val="기타_부자재6"/>
      <sheetName val="RFQ_Form7"/>
      <sheetName val="Aug01_Status_Rpt4"/>
      <sheetName val="ISSUE_LIST7"/>
      <sheetName val="Input_Page4"/>
      <sheetName val="Input_Sheet4"/>
      <sheetName val="Base_Info4"/>
      <sheetName val="_0602주-무결점운동_진행현황_보고_(201406106"/>
      <sheetName val="PMBG12LD_장비및인원소요(D_A기준)_3"/>
      <sheetName val="NEW_TOOL_MASTER4"/>
      <sheetName val="개발원가_종합4"/>
      <sheetName val="RELAY_FAX양식12"/>
      <sheetName val="2008_г12"/>
      <sheetName val="상세_견적서_(HMC)12"/>
      <sheetName val="2_중요한회계정책12"/>
      <sheetName val="9_관계기업투자12"/>
      <sheetName val="42_리스12"/>
      <sheetName val="25_법인세12"/>
      <sheetName val="Proj_List_00E12"/>
      <sheetName val="BI-FUEL_AIR_VENT_PIPE7"/>
      <sheetName val="8월_매출현황4"/>
      <sheetName val="3공장_순양전자4"/>
      <sheetName val="현진테크_(2)4"/>
      <sheetName val="동경cnc_지그4"/>
      <sheetName val="대한테크_집계4"/>
      <sheetName val="서연전자_(2)4"/>
      <sheetName val="삼익전자_(2)4"/>
      <sheetName val="삼익산업_(2)4"/>
      <sheetName val="시무인텔_(2)4"/>
      <sheetName val="성우일렉스_(2)4"/>
      <sheetName val="성호테크_(2)4"/>
      <sheetName val="2009년_매출_실적3"/>
      <sheetName val="LCAUTO_44"/>
      <sheetName val="LCAT수_조4"/>
      <sheetName val="외주수입검사_종합(6월)7"/>
      <sheetName val="금형_이력_카드4"/>
      <sheetName val="소재_이력4"/>
      <sheetName val="99_조정금액4"/>
      <sheetName val="_Common_Info_Page4"/>
      <sheetName val="THS_-_Key_Inputs4"/>
      <sheetName val="2005년_소요량3"/>
      <sheetName val="1_종합평가표7"/>
      <sheetName val="Input_Form_-_EingabeMaske3"/>
      <sheetName val="InspectionData_(2)3"/>
      <sheetName val="NUEVO_MODELOS_20183"/>
      <sheetName val="Tool_Type3"/>
      <sheetName val="3__Acronyms_and_abbreviations3"/>
      <sheetName val="G-Exchange_#6673"/>
      <sheetName val="C-Mix_Rate_&amp;_Revenue(calc)3"/>
      <sheetName val="_제9차_회사표준_제개정_공청회_이의제기신청서_XLSX3"/>
      <sheetName val="부품_LIST3"/>
      <sheetName val="거래선별_매출현황_내역6"/>
      <sheetName val="수식파일_(삭제금지)3"/>
      <sheetName val="List_Total3"/>
      <sheetName val="Person_Cost3"/>
      <sheetName val="THEO_DÕI_THAI_SẢN_(2)3"/>
      <sheetName val="Time_Man3"/>
      <sheetName val="Salary(Cus_)3"/>
      <sheetName val="OT_OVER3"/>
      <sheetName val="Segment_4_Bid_Sheet3"/>
      <sheetName val="Hi6810_功能信号表3"/>
      <sheetName val="6_FQC检验数据3"/>
      <sheetName val="2003_prod23"/>
      <sheetName val="2003_Target3"/>
      <sheetName val="RA_Bearer3"/>
      <sheetName val="Trend_Total_nguyên_nhân3"/>
      <sheetName val="設備預算總表附件3_3"/>
      <sheetName val="FA_Definitions3"/>
      <sheetName val="03년_체제결과6"/>
      <sheetName val="5_Why's3"/>
      <sheetName val="05_新Table(간접직)3"/>
      <sheetName val="05계약내역(기존T_활용)3"/>
      <sheetName val="11_Inv_3"/>
      <sheetName val="Duration_3"/>
      <sheetName val="천정등기구_실적3"/>
      <sheetName val="영업_입수계획_3"/>
      <sheetName val="참고1_02_판매계획_(수량)3"/>
      <sheetName val="전사_경영계획_수량3"/>
      <sheetName val="2차_OI4"/>
      <sheetName val="첨부13__사출(PAD)_카메라3"/>
      <sheetName val="개인별_교육현황3"/>
      <sheetName val="관리구역_책임자(181010)3"/>
      <sheetName val="ACU기청소2018-05-04_(3)3"/>
      <sheetName val="ASM_A동3"/>
      <sheetName val="SMT구역_(2)3"/>
      <sheetName val="관리구역_체크시트3"/>
      <sheetName val="관리구역_평가시트3"/>
      <sheetName val="담당자편성표_(B)3"/>
      <sheetName val="조립A구역_(2)3"/>
      <sheetName val="개선보고서_(2)3"/>
      <sheetName val="종합원가분석_1_3"/>
      <sheetName val="1_생산03"/>
      <sheetName val="1_개발개요3"/>
      <sheetName val="01년2월현황_3"/>
      <sheetName val="General_Assumptions3"/>
      <sheetName val="Cover_page4"/>
      <sheetName val="Adjusted_OI4"/>
      <sheetName val="Adjusted_OI_(2)4"/>
      <sheetName val="Income_Stmt_(USD)4"/>
      <sheetName val="Income_Stmt_(RMB)4"/>
      <sheetName val="IS_Loc_Adj4"/>
      <sheetName val="Balance_Sht_(USD)4"/>
      <sheetName val="BS_Loc+Adj4"/>
      <sheetName val="Balance_Sht_(RMB)4"/>
      <sheetName val="Cash_Flow_(USD)4"/>
      <sheetName val="Cash_Forecast4"/>
      <sheetName val="IC_AP_AR5"/>
      <sheetName val="Cash_Cross_check4"/>
      <sheetName val="Unit_Price_without_LTA&amp;Pricing4"/>
      <sheetName val="Sales_without_LTA&amp;Pricing4"/>
      <sheetName val="Unit_ECN_Sales4"/>
      <sheetName val="Total_ECN_Sales4"/>
      <sheetName val="LTA_Percentage4"/>
      <sheetName val="LTA_Amount4"/>
      <sheetName val="Total_P2P4"/>
      <sheetName val="Net_Sales4"/>
      <sheetName val="Unit_Mat_Cost_Without_PS_VAVE4"/>
      <sheetName val="Material_cost_without_PS_VAVE4"/>
      <sheetName val="Unit_ECN_cost4"/>
      <sheetName val="ECN_cost_saving4"/>
      <sheetName val="Unit_Purchase_Saving4"/>
      <sheetName val="Total_Purchase_Saving4"/>
      <sheetName val="Unit_VAVE_Saving4"/>
      <sheetName val="Total_VAVE4"/>
      <sheetName val="Unit_Margin_Improvement4"/>
      <sheetName val="Total_Margin_Improvement4"/>
      <sheetName val="Unit_mat__cost_after_PS_VAVE4"/>
      <sheetName val="Total_Mat_cost_after_PS_VAVE4"/>
      <sheetName val="Unit_Inb_Freight_Rate4"/>
      <sheetName val="Inboud_Freight_Amount4"/>
      <sheetName val="Unit_Inb-Duty4"/>
      <sheetName val="Inbound_Duty4"/>
      <sheetName val="Material_cost_before_Scrap4"/>
      <sheetName val="Scrap_Rate4"/>
      <sheetName val="Scrap_Amount4"/>
      <sheetName val="Scrap_recovery_rate4"/>
      <sheetName val="Scrap_Recovery_Amount4"/>
      <sheetName val="Unit_Production_Auxiliary4"/>
      <sheetName val="Production_Auxiliary4"/>
      <sheetName val="Net_Material4"/>
      <sheetName val="Unit_OB_freight4"/>
      <sheetName val="Total_OB_freight4"/>
      <sheetName val="Total_LC&amp;OVH4"/>
      <sheetName val="LC&amp;OVH_Undefined_Var_4"/>
      <sheetName val="LC&amp;OVH_Undefined_Fix_4"/>
      <sheetName val="Total_headcount_&amp;_labor_cost4"/>
      <sheetName val="Direct_Labor_Cost4"/>
      <sheetName val="Indirect_Labor_Cost4"/>
      <sheetName val="Salary_Cost4"/>
      <sheetName val="MSI_-_FY(RMB)4"/>
      <sheetName val="MSI_-_Comm_Sales4"/>
      <sheetName val="MSI_-_IC_Sales4"/>
      <sheetName val="MSI_-_Mat_Cost4"/>
      <sheetName val="MSI_-_Direct_Labor4"/>
      <sheetName val="MSI_-_Variable_OH4"/>
      <sheetName val="MSI_-_Fixed_OH4"/>
      <sheetName val="AQL(0_65)3"/>
      <sheetName val="Value_3"/>
      <sheetName val="CPK(Process_Capanility)3"/>
      <sheetName val="SEP_20073"/>
      <sheetName val="Q1_&amp;_Q23"/>
      <sheetName val="devis_qcdp23"/>
      <sheetName val="22_보증금(전신전화가입권)3"/>
      <sheetName val="39_미지급법인세3"/>
      <sheetName val="INATAKE_SYS3"/>
      <sheetName val="02_08생산대상대수3"/>
      <sheetName val="Mẫu_DMVT3"/>
      <sheetName val="Mẫu_DMVT_(2)3"/>
      <sheetName val="DANH_MỤC_NHÓM_ĐỐI_TƯỢNG3"/>
      <sheetName val="Nhap_T83"/>
      <sheetName val="Begining_detail-CTIET3"/>
      <sheetName val="Summary-TOMLUOC_3"/>
      <sheetName val="SO_TONG_HOP_CONG_NO3"/>
      <sheetName val="DM_KHAU_HAO3"/>
      <sheetName val="Cty+XN(KT_2005)3"/>
      <sheetName val="기준정보(A)_15_10_275"/>
      <sheetName val="단중_및_예비길이_SHEET_15_9_5(K)5"/>
      <sheetName val="15_1_02_15년_1월예시계획5"/>
      <sheetName val="15년_12월_시작재공품_15_12_35"/>
      <sheetName val="기준정보(A)_12_02_235"/>
      <sheetName val="STD__CAB5"/>
      <sheetName val="STD__NCAB5"/>
      <sheetName val="원소재_변경_상세5"/>
      <sheetName val="직거래가_변경5"/>
      <sheetName val="PL_By_Model(Result)4"/>
      <sheetName val="24_냉각실용添13"/>
      <sheetName val="노원열병합__건축공사기성내역서5"/>
      <sheetName val="Gia_vat_tu5"/>
      <sheetName val="Data_Not_Used5"/>
      <sheetName val="FTQ_Data5"/>
      <sheetName val="Int_Pulls_Data5"/>
      <sheetName val="Int_Spills_Data5"/>
      <sheetName val="PPM_Data5"/>
      <sheetName val="Pulls_Data5"/>
      <sheetName val="Spills_Data5"/>
      <sheetName val="PP%-low_RPM3"/>
      <sheetName val="After_Sales_Supplier_#'s3"/>
      <sheetName val="한일자야(감액손실)_(2)3"/>
      <sheetName val="ADJTBL_31003"/>
      <sheetName val="AOP_Summary-23"/>
      <sheetName val="Budget_Imt_mensuel_(CFO)3"/>
      <sheetName val="CDV_Pte_mensuel3"/>
      <sheetName val="Evol_Prod_(Eqpt)3"/>
      <sheetName val="CAPVR_Pte_mensuel3"/>
      <sheetName val="THƯ_VIỆN3"/>
      <sheetName val="Nguon_PT_xetai3"/>
      <sheetName val="Nguon_PT_xe_Ben3"/>
      <sheetName val="Bien_so3"/>
      <sheetName val="MỤC_LỤC3"/>
      <sheetName val="Ghi_chú3"/>
      <sheetName val="1__Định_hướng_HĐ_CN_năm_20193"/>
      <sheetName val="2_1_Tổng_quan_TT_KD_xe_DL3"/>
      <sheetName val="2_2_Tổng_quan_TT_DVPT_DL3"/>
      <sheetName val="3_1__ĐKM_xe_DL3"/>
      <sheetName val="3_2_1__KH_KD-MKT_&amp;_TCKD_xe_KIA3"/>
      <sheetName val="3_2_2_CSBH_KIA3"/>
      <sheetName val="3_2_3__KH_KD-MKT&amp;TCKD_DVPT3"/>
      <sheetName val="Pv_SL3"/>
      <sheetName val="3_3_1_KH_KD-MKT_&amp;_TCKD_Mazda3"/>
      <sheetName val="3_3_2_CSBH_MAZDA3"/>
      <sheetName val="3_3_3_KH_KD-MKT&amp;TCKD_DVPT_MAZD3"/>
      <sheetName val="3_4__DVPT_SR_KIA_MAZDA3"/>
      <sheetName val="3_4_1_KH_KD-MKT&amp;TCKD_PEUGEOT3"/>
      <sheetName val="3_4_2_CSBH_PEUGEOT3"/>
      <sheetName val="3_4_3_KH_KD-MKT&amp;TC_DVPT_PEUGEO3"/>
      <sheetName val="3_5__TÀI_CHÍNH_KD_XE_KIA_MAZDA3"/>
      <sheetName val="4_1_Tổng_quan_TT_KD_Tai,_Bus3"/>
      <sheetName val="4_2_Tổng_quan_TT_DVPT_Tai_Bus3"/>
      <sheetName val="5_1__ĐKM_xe_Tai,_Bus3"/>
      <sheetName val="PTBH_20183"/>
      <sheetName val="SL_-_TVBH3"/>
      <sheetName val="5_2a__KD_Xe_Fuso3"/>
      <sheetName val="5_2b__KD_Xe_Foton3"/>
      <sheetName val="5_2c__KD_Xe_Bus3"/>
      <sheetName val="5_2__KH_KD-MKT&amp;TCKD_xe_Tải,_Bu3"/>
      <sheetName val="5_3__CSBH_xe_Tải,_Bus3"/>
      <sheetName val="5_4_KH_KD-MKT&amp;TC_DVPT_Tải,_Bus3"/>
      <sheetName val="Review_note3"/>
      <sheetName val="6_1_ĐKĐK3"/>
      <sheetName val="6_2__Bảo_hiểm3"/>
      <sheetName val="6_3__Tín_dụng3"/>
      <sheetName val="6_4__GSHT_&amp;_PH3"/>
      <sheetName val="6_5_DVHT3"/>
      <sheetName val="7_1_KH_nhân_sự3"/>
      <sheetName val="7_2__Định_biên_&amp;_Lương3"/>
      <sheetName val="7_3_KH_thưởng_năng_suất3"/>
      <sheetName val="Check_TH3"/>
      <sheetName val="8__Hành_chính3"/>
      <sheetName val="8_13"/>
      <sheetName val="9_1__Duy_tu_bảo_trì3"/>
      <sheetName val="9_2__Cải_tạo,_nâng_cấp3"/>
      <sheetName val="10__TSCĐ_-_CCDC3"/>
      <sheetName val="11D__Tài_chính_KD_XE_TỔNG3"/>
      <sheetName val="11E__Tài_chính_KD_DVPT_TỔNG3"/>
      <sheetName val="11A__Tài_chính_SR_KIA3"/>
      <sheetName val="11B__Tài_chính_SR_MAZDA3"/>
      <sheetName val="11D__Tài_chính_SR_Peugout3"/>
      <sheetName val="11C__Tài_chính_SR_TẢI_BUS3"/>
      <sheetName val="11D__Tài_chính_SR_Du_lịch3"/>
      <sheetName val="11__Tài_chính_Chi_nhánh3"/>
      <sheetName val="12__SĐTC3"/>
      <sheetName val="견적서_detail_Main_12"/>
      <sheetName val="MASTER_DATA2"/>
      <sheetName val="개선대책_양식5"/>
      <sheetName val="S_P2"/>
      <sheetName val="R_FJS_CAR_(old)2"/>
      <sheetName val="Certificate_list_2"/>
      <sheetName val="REPAIR_DATA_-_CONTAINER_#54"/>
      <sheetName val="Material_References3"/>
      <sheetName val="케이스_재공_재고2"/>
      <sheetName val="BAT1_2"/>
      <sheetName val="업체손실공수_xls3"/>
      <sheetName val="FRT_재료비2"/>
      <sheetName val="8_공정능력평가(5)2"/>
      <sheetName val="2_Underbody_DT2"/>
      <sheetName val="0_주광원_LED_ASSY2"/>
      <sheetName val="9_초기공정능력조사(을)2"/>
      <sheetName val="1-1_연월차_개인별_보전수당2"/>
      <sheetName val="00-Input_Values2"/>
      <sheetName val="Input_Values2"/>
      <sheetName val="Corp_acronym2"/>
      <sheetName val="4_销售计划2"/>
      <sheetName val="Output_1_(2)2"/>
      <sheetName val="입력_List5"/>
      <sheetName val="DO_NOT_DELETE4"/>
      <sheetName val="기종별_합계2"/>
      <sheetName val="실사LIST-중간가공품(05_12_27현재)_(2)2"/>
      <sheetName val="4_Financial2"/>
      <sheetName val="3_4)__FR_종합2"/>
      <sheetName val="3_4)__RR_종합2"/>
      <sheetName val="RFQ_Cover_Sheeet2"/>
      <sheetName val="3_학점이수(사내_사외교육)2"/>
      <sheetName val="1_page1"/>
      <sheetName val="3__트림별_내수2"/>
      <sheetName val="3__트림별_북미2"/>
      <sheetName val="3__트림별_유럽2"/>
      <sheetName val="23_보증금(전신전화가입권)2"/>
      <sheetName val="Main-Yield_report1"/>
      <sheetName val="Cosmetic_Description1"/>
      <sheetName val="2_´ë?Ü°o1®1"/>
      <sheetName val="실DATA_1"/>
      <sheetName val="해외)_MASTER_DATA1"/>
      <sheetName val="국내)_마스터_데이터1"/>
      <sheetName val="Request_template1"/>
      <sheetName val="단기금융상품"/>
      <sheetName val="품번리스트"/>
      <sheetName val="목록 모음"/>
      <sheetName val="회의록(190211)"/>
      <sheetName val="1. 회의록(190218)"/>
      <sheetName val="1. 회의록(190225)"/>
      <sheetName val="1. 회의록(190730)"/>
      <sheetName val="2. 생산관리팀"/>
      <sheetName val="3. 생산팀"/>
      <sheetName val="4. 품질개발팀_품질"/>
      <sheetName val="5. 품질개발팀_개발"/>
      <sheetName val="6. 경영지원팀"/>
      <sheetName val="US4_BRKT_FR_BUMPER_SIDE_LWR_L_2"/>
      <sheetName val="休日"/>
      <sheetName val="파일목록"/>
      <sheetName val="故障代码"/>
      <sheetName val="附件一---外箱破損處理流程圖1"/>
      <sheetName val="版本状态"/>
      <sheetName val="Data (c)"/>
      <sheetName val="Data_(c)"/>
      <sheetName val="BATCH일정"/>
      <sheetName val="일 년"/>
      <sheetName val="산출내역서집계표"/>
      <sheetName val="MAIN 4"/>
      <sheetName val="지수"/>
      <sheetName val="Iden"/>
      <sheetName val="열화상"/>
      <sheetName val="유형 List"/>
      <sheetName val="SOP 표지"/>
      <sheetName val="NEGO"/>
      <sheetName val="진위건물DB"/>
      <sheetName val="안산선부동진행률"/>
      <sheetName val="덕전리"/>
      <sheetName val="공_x0000_"/>
      <sheetName val="경영비율_"/>
      <sheetName val="4월실적"/>
      <sheetName val="첨부5-3)납입용기설정서"/>
      <sheetName val="금형원본"/>
      <sheetName val="TH MTC"/>
      <sheetName val="노임단가"/>
      <sheetName val="2.´ë_Ü°o1®"/>
      <sheetName val="2차_OI_࠱"/>
      <sheetName val="2_´ë_Ü°o1®1"/>
      <sheetName val="2_´ë_Ü°o1®"/>
      <sheetName val="M6A-208 Steering dust"/>
      <sheetName val="Customize Your Invoice"/>
      <sheetName val="forDate"/>
      <sheetName val="Formats"/>
      <sheetName val="1xls"/>
      <sheetName val="제품!_x0000_"/>
      <sheetName val="4. 트림별"/>
      <sheetName val="Sales_Plan"/>
      <sheetName val="Advance Tax"/>
      <sheetName val="team2"/>
      <sheetName val="시나리오(거점)"/>
      <sheetName val="2. 트림별_브라질"/>
      <sheetName val="MBC New 3 shift"/>
      <sheetName val="Workshop Overview"/>
      <sheetName val="23年上半年"/>
      <sheetName val="Picklists"/>
      <sheetName val="청도생산계획(수정전)"/>
      <sheetName val="负债表"/>
      <sheetName val="关联交易-存款"/>
      <sheetName val="설계변경통보서"/>
      <sheetName val="INQ"/>
      <sheetName val="Div2"/>
      <sheetName val=" LC-1"/>
      <sheetName val="BAL(이력관리)"/>
      <sheetName val="X-rates 2012"/>
      <sheetName val="BID"/>
      <sheetName val="SURVEY TVD"/>
      <sheetName val="Investment Management Master"/>
      <sheetName val="건축(충일분)"/>
      <sheetName val="용진"/>
      <sheetName val="일위대가"/>
      <sheetName val="90"/>
      <sheetName val="40"/>
      <sheetName val="50"/>
      <sheetName val="60"/>
      <sheetName val="70"/>
      <sheetName val="camera_10"/>
      <sheetName val="HISTORICAL"/>
      <sheetName val="FORECASTING"/>
      <sheetName val="WUN"/>
      <sheetName val="주간 진행 현황"/>
      <sheetName val="진영"/>
      <sheetName val="Internal cost reference table"/>
      <sheetName val="????ile"/>
      <sheetName val="15产能分析"/>
      <sheetName val="Low"/>
      <sheetName val="5800무형"/>
      <sheetName val="BT_Regions"/>
      <sheetName val="Start"/>
      <sheetName val="문서번호"/>
      <sheetName val="MIJIBI"/>
      <sheetName val="인원자료"/>
      <sheetName val="0.RCL IS"/>
      <sheetName val="승인원"/>
      <sheetName val=" 개정이력"/>
      <sheetName val="1)도면"/>
      <sheetName val="2)검사기준서"/>
      <sheetName val="3)검사성적서"/>
      <sheetName val="3-1)검사성적서(갑지)"/>
      <sheetName val="검사성적서(을지)"/>
      <sheetName val="4) 관리계획서"/>
      <sheetName val="5)재질성적서"/>
      <sheetName val="6)유해물질성적서"/>
      <sheetName val="7)금형이력카드"/>
      <sheetName val="8)포장사양서"/>
      <sheetName val="01월TTL"/>
      <sheetName val="UH_원장-cell-module"/>
      <sheetName val="LF 최종계산(초도NEGO동일)"/>
      <sheetName val="资材台账"/>
      <sheetName val="明细录入"/>
      <sheetName val="참고1. 기계경비율"/>
      <sheetName val="4. PHIẾU PHÂN TÍCH NHẬP XUẤT"/>
      <sheetName val="List order keo T1-2019"/>
      <sheetName val="Bảng TD rác thải T1-2019"/>
      <sheetName val="List order keo T2-2019"/>
      <sheetName val="Bảng TD rác thải T2-2019"/>
      <sheetName val="Bảng TD rác thải T3-2019 "/>
      <sheetName val="List order keo T3-2019 "/>
      <sheetName val="Bảng TD rác thải T4-2019"/>
      <sheetName val="list order keo T4-2019"/>
      <sheetName val="Bảng TD rác thải T5-2019"/>
      <sheetName val="list order keo T 5- 2019"/>
      <sheetName val="bảng TD rác thải T6-2019"/>
      <sheetName val="list order keo T6 -2019"/>
      <sheetName val="bảng TD rác thải T7-2019"/>
      <sheetName val="list order keo T7 -2019"/>
      <sheetName val="531_x0010_"/>
      <sheetName val="구축일반"/>
      <sheetName val="2014실적수량"/>
      <sheetName val="ZS062"/>
      <sheetName val="部署别"/>
      <sheetName val="MUL96"/>
      <sheetName val="Production Database 399"/>
      <sheetName val="EF-SONA_x0018_"/>
      <sheetName val="제품µ_x0000_"/>
      <sheetName val="제품³_x0000_"/>
      <sheetName val="수출_CP"/>
      <sheetName val="작성방법"/>
      <sheetName val="Example"/>
      <sheetName val="산호"/>
      <sheetName val="_x005f_x0000_PRDW30.XL"/>
      <sheetName val="85871-39000"/>
      <sheetName val="EST-1"/>
      <sheetName val="완성차정리"/>
      <sheetName val="옵션정리"/>
      <sheetName val="판매물량"/>
      <sheetName val="가격재료비"/>
      <sheetName val="AGEEMENT OF INSPECTION"/>
      <sheetName val="prov locales"/>
      <sheetName val="TABLE(ID)"/>
      <sheetName val="종합(550)"/>
      <sheetName val="Phan tich"/>
      <sheetName val="TinhGiaMTC"/>
      <sheetName val="TH N.Cong"/>
      <sheetName val="TinhGiaNC"/>
      <sheetName val="TH Vat tu"/>
      <sheetName val="DMCP"/>
      <sheetName val="BG"/>
      <sheetName val="6MONTHS"/>
      <sheetName val="HS CODE"/>
      <sheetName val="Mail LSX"/>
      <sheetName val="메뉴"/>
      <sheetName val="1-4종합"/>
      <sheetName val="RAMP UP(SMT)"/>
      <sheetName val="SCM AV data"/>
      <sheetName val="Rate"/>
      <sheetName val="Photos (1)"/>
      <sheetName val="수선비"/>
      <sheetName val="PARTLIST"/>
      <sheetName val="트림별상세"/>
      <sheetName val="내수_DATA"/>
      <sheetName val="대책방안"/>
      <sheetName val="견적목표List"/>
      <sheetName val="환산항목"/>
      <sheetName val="VPZ-aktuell"/>
      <sheetName val="param"/>
      <sheetName val="TTNR_Checks"/>
      <sheetName val="DPU 지적 (1월)"/>
      <sheetName val="HR Final"/>
      <sheetName val="HR"/>
      <sheetName val="Capa réelle TPT S49"/>
      <sheetName val="Récap capa TPT S49"/>
      <sheetName val="A-General"/>
      <sheetName val="List definitions"/>
      <sheetName val="Sheet298"/>
      <sheetName val="Import"/>
      <sheetName val="二_POSITION_XL_x0000__x0000_"/>
      <sheetName val="Overview"/>
      <sheetName val="_x005f_x0000__x005f_x0000__x005f_x0000__x005f_x0000_i_2"/>
      <sheetName val="g"/>
      <sheetName val="ELECTRICAL"/>
      <sheetName val="ENGINE"/>
      <sheetName val="TRIM"/>
      <sheetName val="PT &amp; C"/>
      <sheetName val="전체LIST원본"/>
      <sheetName val="GBL"/>
      <sheetName val="BH,CA,CH용"/>
      <sheetName val="정비업무분석-최신"/>
      <sheetName val="TASK별 공구"/>
      <sheetName val="TASK별 물자-최종작업"/>
      <sheetName val="공구목록"/>
      <sheetName val="CAGE"/>
      <sheetName val="업무별 소요시간"/>
      <sheetName val="본 정비업무"/>
      <sheetName val="명칭통일안"/>
      <sheetName val="수리부속 목록"/>
      <sheetName val="차체 자재현황"/>
      <sheetName val="단품계산서"/>
      <sheetName val="Datasheet"/>
      <sheetName val="Datenquelle"/>
      <sheetName val="Capacity overview"/>
      <sheetName val="Capacity Calculation"/>
      <sheetName val="TAB.Daten"/>
      <sheetName val="[PRDW30.XLSၝ천정등기구_실적1"/>
      <sheetName val="적격심사표"/>
      <sheetName val="Eingabe"/>
      <sheetName val="Voreinstellungen"/>
      <sheetName val="Macro"/>
      <sheetName val="Sheet172"/>
      <sheetName val="자체경비"/>
      <sheetName val="0.Cover"/>
      <sheetName val="1.Change_History"/>
      <sheetName val="2.Criteria"/>
      <sheetName val="dcu_toal"/>
      <sheetName val="5.Safety_Mechanism"/>
      <sheetName val="Prices P11 and P12 (PAG) (2)"/>
      <sheetName val="일일자금 "/>
      <sheetName val="승_x0000__x0000_Ԁ"/>
      <sheetName val="Valid Options"/>
      <sheetName val="2015_2018 Veh Vol"/>
      <sheetName val="자산_종합"/>
      <sheetName val="13.14.15.16"/>
      <sheetName val="MexiqueVe_x0000__x0000__x0000_Ā뒗"/>
      <sheetName val="지출계"/>
      <sheetName val="CUA HANG"/>
      <sheetName val="MDONG"/>
      <sheetName val="MTAY"/>
      <sheetName val="MTRUNG"/>
      <sheetName val="TPHCM"/>
      <sheetName val="MTO REV.0"/>
      <sheetName val="LOCAL"/>
      <sheetName val="SPEC"/>
      <sheetName val="J150 승인진도관리 L堈)妼"/>
      <sheetName val="J150 승인진도관리 L蛯》_x0005_"/>
      <sheetName val="J150 승인진도관리 L尨(巜"/>
      <sheetName val="전위헬리컬(중심미확정)"/>
      <sheetName val="4.대외공문"/>
      <sheetName val="97물량"/>
      <sheetName val="MC_D_Portal_20150106"/>
      <sheetName val="입력_데이타2"/>
      <sheetName val="28_8부2"/>
      <sheetName val="3rd_DESIGN_APRD1"/>
      <sheetName val="BEND_LOSS1"/>
      <sheetName val="plan&amp;section_of_foundation1"/>
      <sheetName val="4__가격구조1"/>
      <sheetName val="1_TM20"/>
      <sheetName val="2_align20"/>
      <sheetName val="3_JUDDER20"/>
      <sheetName val="4_M_S20"/>
      <sheetName val="5_P_W_R20"/>
      <sheetName val="6_F_G20"/>
      <sheetName val="7__SCABLE20"/>
      <sheetName val="8_DIFF20"/>
      <sheetName val="9_A_C20"/>
      <sheetName val="10_GEAR20"/>
      <sheetName val="11_ISC20"/>
      <sheetName val="12_ALT20"/>
      <sheetName val="13_O_S20"/>
      <sheetName val="14_silencer20"/>
      <sheetName val="15_DAMPER20"/>
      <sheetName val="16_HUB20"/>
      <sheetName val="17_DLOCK20"/>
      <sheetName val="18_PSP20"/>
      <sheetName val="19_누수20"/>
      <sheetName val="20_K_S20"/>
      <sheetName val="1ဲ_ALT20"/>
      <sheetName val="1ဳ_O_S20"/>
      <sheetName val="15_၄AMPER20"/>
      <sheetName val="GB-IC_Villingen_GG20"/>
      <sheetName val="BACK_DATA_08_7_1~20"/>
      <sheetName val="E_W20"/>
      <sheetName val="P_W20"/>
      <sheetName val="S_W20"/>
      <sheetName val="二_POSITION_XLS20"/>
      <sheetName val="OPT손익_내수20"/>
      <sheetName val="OPT손익_수출20"/>
      <sheetName val="BACK_DATA20"/>
      <sheetName val="외주현황_wq120"/>
      <sheetName val="2_대외공문20"/>
      <sheetName val="5_세운W-A20"/>
      <sheetName val="TEMP_TORQUE20"/>
      <sheetName val="진행_DATA_(2)20"/>
      <sheetName val="126_25519"/>
      <sheetName val="B053_(990701)공정실적PP%계산20"/>
      <sheetName val="CASE_ASM19"/>
      <sheetName val="14_1부19"/>
      <sheetName val="JT3_0견적-구119"/>
      <sheetName val="1_변경범위20"/>
      <sheetName val="3_일반사상19"/>
      <sheetName val="PRESS_DATA18"/>
      <sheetName val="LX3_0_RR19"/>
      <sheetName val="SUB_2월_재검사추이도19"/>
      <sheetName val="c_db25"/>
      <sheetName val="5_WIRE적용LIST19"/>
      <sheetName val="설비능력및_종합공정능력산출시_사용19"/>
      <sheetName val="소상_&quot;1&quot;19"/>
      <sheetName val="팀별_합계19"/>
      <sheetName val="운임_환차손-Y20"/>
      <sheetName val="매출종합_`0919"/>
      <sheetName val="검사기준서_을_치수19"/>
      <sheetName val="검사기준서_갑19"/>
      <sheetName val="검사기준서_을19"/>
      <sheetName val="검사협정_갑19"/>
      <sheetName val="검사성적서_갑19"/>
      <sheetName val="검사성적서_을19"/>
      <sheetName val="검사성적서_병19"/>
      <sheetName val="Nego_PV19"/>
      <sheetName val="LAMBDA_자작19"/>
      <sheetName val="X-3_ENG18"/>
      <sheetName val="ALPROFILE_발주실적18"/>
      <sheetName val="FUEL_FILLER19"/>
      <sheetName val="차체부품_INS_REPORT(갑)19"/>
      <sheetName val="개발_TOOL_집계표18"/>
      <sheetName val="경상_개발비18"/>
      <sheetName val="내수1_8GL19"/>
      <sheetName val="_납촉자19"/>
      <sheetName val="3-2_귀책부서별_DT현황19"/>
      <sheetName val="1_2내수18"/>
      <sheetName val="Evaluation_objects19"/>
      <sheetName val="Sch7a_(토요일)18"/>
      <sheetName val="Sheet1_(2)18"/>
      <sheetName val="계산_DATA_입력18"/>
      <sheetName val="상세_계산_내역18"/>
      <sheetName val="Sheet6_(3)18"/>
      <sheetName val="GLOBAL_PT_NEW_FORMAT_OCT_200218"/>
      <sheetName val="MACRO1_XLM18"/>
      <sheetName val="대외공문_12"/>
      <sheetName val="PRO_(참조)18"/>
      <sheetName val="외주품_감점_유형_기준18"/>
      <sheetName val="Master_Cable18"/>
      <sheetName val="CAPA분석_360K15"/>
      <sheetName val="실적_및_계획18"/>
      <sheetName val="공정능력_(2)18"/>
      <sheetName val="공정별공법-W_HSE-LH12"/>
      <sheetName val="1_세부비교원가(내수)12"/>
      <sheetName val="3__관리점지수실적-1_1생산성18"/>
      <sheetName val="Cost_Reduction18"/>
      <sheetName val="Sec_1_-_RFQ18"/>
      <sheetName val="02년_SUC18"/>
      <sheetName val="Rate_data18"/>
      <sheetName val="원단위_전후비교18"/>
      <sheetName val="Bosch_ADVP&amp;R18"/>
      <sheetName val="_SR3차원단위_(3)12"/>
      <sheetName val="ERP도입후_시정현황12"/>
      <sheetName val="업무분장_12"/>
      <sheetName val="GLOBAL_PT_NEW_FORMAT_JULY__2013"/>
      <sheetName val="0_절삭조건13"/>
      <sheetName val="VS1_Paretto분석13"/>
      <sheetName val="포머_비가동_내역13"/>
      <sheetName val="일일_업무_현황_(3)13"/>
      <sheetName val="일일_업무_현황_(5)13"/>
      <sheetName val="1-1_General_Code12"/>
      <sheetName val="FRONT_HUB견적가13"/>
      <sheetName val="MPL_技連13"/>
      <sheetName val="MPS_Q3_FY0412"/>
      <sheetName val="MPS_Q4_FY0412"/>
      <sheetName val="Actual_data6"/>
      <sheetName val="Issues_List6"/>
      <sheetName val="6_N_m_CCW_전류12"/>
      <sheetName val="02_07_27_부품판매가12"/>
      <sheetName val="생산현황_(입력)12"/>
      <sheetName val="협력사_일반현황13"/>
      <sheetName val="342E_BLOCK13"/>
      <sheetName val="1_ER유체응용12"/>
      <sheetName val="4_시험장비12"/>
      <sheetName val="J150_승인진도관리_LIST12"/>
      <sheetName val="TOTAL_LIST12"/>
      <sheetName val="Price_Range12"/>
      <sheetName val="FTR_MACRo12"/>
      <sheetName val="임율_&amp;_LOT12"/>
      <sheetName val="생산계획_(2)12"/>
      <sheetName val="DATA_BASE12"/>
      <sheetName val="LINE_PPM-분석6"/>
      <sheetName val="Purchasing_Data12"/>
      <sheetName val="VPP(BD-010)_이상보고12"/>
      <sheetName val="4_3_첨부112"/>
      <sheetName val="제품명_(3)12"/>
      <sheetName val="Production_Plan112"/>
      <sheetName val="고객불만_건12"/>
      <sheetName val="FLOW_PROSES_(A)15"/>
      <sheetName val="c_db116"/>
      <sheetName val="2차_OIL량측정12"/>
      <sheetName val="DV_Flow_Chart_DV-PV1_(PFC)12"/>
      <sheetName val="MATEMST_(2)11"/>
      <sheetName val="업체별_단가현황12"/>
      <sheetName val="일일_생산및판매계획_대_실적12"/>
      <sheetName val="CR_CODE12"/>
      <sheetName val="THEME_CODE12"/>
      <sheetName val="P&amp;L,Bal_Sheet,Cash_Forecast12"/>
      <sheetName val="비교원가제출_고12"/>
      <sheetName val="1_종합비교원가(내수_일반_유럽)12"/>
      <sheetName val="10_예산_및_원가_계획(02년)12"/>
      <sheetName val="3_PT개발계획12"/>
      <sheetName val="원가_종합12"/>
      <sheetName val="OEM_Plan12"/>
      <sheetName val="S50_11"/>
      <sheetName val="Supplier_QRQC11"/>
      <sheetName val="검사협정_보충11"/>
      <sheetName val="GM_Master12"/>
      <sheetName val="After_sales12"/>
      <sheetName val="첨부4_기술평가서11"/>
      <sheetName val="3_3검토국11"/>
      <sheetName val="09년_현황12"/>
      <sheetName val="WTC_BODY一覧原紙12"/>
      <sheetName val="3월말_장기악성(국내)12"/>
      <sheetName val="2월말_장기악성(국내)12"/>
      <sheetName val="Data_Sheet12"/>
      <sheetName val="6_수입검사_12"/>
      <sheetName val="03_PFD-112"/>
      <sheetName val="12_Inv_12"/>
      <sheetName val="97년_재료예산(안)12"/>
      <sheetName val="1_터빈12"/>
      <sheetName val="cost_base_e_dati12"/>
      <sheetName val="2__Definitions12"/>
      <sheetName val="코드_조건표13"/>
      <sheetName val="HMC_사전원가(원혁기준)13%12"/>
      <sheetName val="재품별_단가12"/>
      <sheetName val="장비_전체리스트12"/>
      <sheetName val="_23"/>
      <sheetName val="집중검사_리스트12"/>
      <sheetName val="production_dept12"/>
      <sheetName val="1_기안을지11"/>
      <sheetName val="97계획(96_1111"/>
      <sheetName val="PS_SIDE_OTR_INR_공정개선_상세10"/>
      <sheetName val="J2(P_MT)11"/>
      <sheetName val="Interco_&amp;_PVS_Loc_Cur11"/>
      <sheetName val="RFQ_180412"/>
      <sheetName val="full_(2)11"/>
      <sheetName val="보강사_소요량11"/>
      <sheetName val="4_Vendor_price11"/>
      <sheetName val="신흥테크_세부내역_LIST6"/>
      <sheetName val="1_2_2완제품검사('00_4월)_(가라)11"/>
      <sheetName val="OEM_이의제기_종합11"/>
      <sheetName val="★금형비_계산서11"/>
      <sheetName val="LOWSIDE_비교11"/>
      <sheetName val="2012_Volum12"/>
      <sheetName val="B053_(990701)공정능력PC%계산11"/>
      <sheetName val="P&amp;L_account12"/>
      <sheetName val="국내_11"/>
      <sheetName val="4,5공장_11"/>
      <sheetName val="시트_11"/>
      <sheetName val="VERTICAL_PIPE11"/>
      <sheetName val="TABLE_DB11"/>
      <sheetName val="쌍용_data_base11"/>
      <sheetName val="2과_공수집계11"/>
      <sheetName val="118_세금과공과11"/>
      <sheetName val="경영재무_(입력)11"/>
      <sheetName val="연구개발_(입력)11"/>
      <sheetName val="일반현황_(입력)11"/>
      <sheetName val="품질관리_(입력)11"/>
      <sheetName val="실행내역서_12"/>
      <sheetName val="개발_LIST12"/>
      <sheetName val="PC%계산(WM_COMM단차)12"/>
      <sheetName val="차체_품안표12"/>
      <sheetName val="1_1_2008_OTIF12"/>
      <sheetName val="Value_Analysis_-_Sheet_112"/>
      <sheetName val="BAFFLE_HMC_TABLE112"/>
      <sheetName val="1~3월_지시사항12"/>
      <sheetName val="1_POSITIONING12"/>
      <sheetName val="무부하_회전수12"/>
      <sheetName val="진행중_설변12"/>
      <sheetName val="HOLE_9905(1)12"/>
      <sheetName val="Upgrades_pricing11"/>
      <sheetName val="7_3_DY팀11"/>
      <sheetName val="PNL_ASS'Y_CRASH_PAD_UPR_RH11"/>
      <sheetName val="공정능력(마운틴_홀_거리)11"/>
      <sheetName val="Summary_Sheet11"/>
      <sheetName val="Datasheet_for_KPI_Model_111"/>
      <sheetName val="Moulding_data11"/>
      <sheetName val="TEAM하반기_계획_(2)11"/>
      <sheetName val="YOKE-H(10_3)11"/>
      <sheetName val="▶R_C_FRM11"/>
      <sheetName val="광주_소요량11"/>
      <sheetName val="5-Why_Root_Cause_Analysis_11"/>
      <sheetName val="초_성11"/>
      <sheetName val="CHECK_성11"/>
      <sheetName val="cpk_data11"/>
      <sheetName val="Drop-down_Lists11"/>
      <sheetName val="Bas_Moteur11"/>
      <sheetName val="TL_PROTO_2열6"/>
      <sheetName val="PACKING_LIST6"/>
      <sheetName val="COOLING_UNIT6"/>
      <sheetName val="자동차_종합지표12"/>
      <sheetName val="Validation_Lists11"/>
      <sheetName val="제품별_매출12"/>
      <sheetName val="Data_Working_Time12"/>
      <sheetName val="Actual_In_&amp;_Out11"/>
      <sheetName val="LINE_운영안11"/>
      <sheetName val="14년_증판안_판촉11"/>
      <sheetName val="#1-1_(2)6"/>
      <sheetName val="표지_(2)6"/>
      <sheetName val="_24"/>
      <sheetName val="2-2_매출분석6"/>
      <sheetName val="Order_status12"/>
      <sheetName val="Order_status211"/>
      <sheetName val="Customer_Master11"/>
      <sheetName val="Common_code11"/>
      <sheetName val="Order_Status_Master11"/>
      <sheetName val="Product_Master11"/>
      <sheetName val="Schedule_14"/>
      <sheetName val="CAR_Form_Summary4"/>
      <sheetName val="FRN_020003"/>
      <sheetName val="Diaph1_values4"/>
      <sheetName val="Diaph2_values4"/>
      <sheetName val="Diaph_values4"/>
      <sheetName val="Cushion_datas4"/>
      <sheetName val="220_(2)6"/>
      <sheetName val="Net_Revenue6"/>
      <sheetName val="중요차종_(090131)6"/>
      <sheetName val="기초_데이터6"/>
      <sheetName val="사무용품_신청11"/>
      <sheetName val="원단위_1계_2계10"/>
      <sheetName val="99년12월_실적DATA6"/>
      <sheetName val="7)_133677346"/>
      <sheetName val="Rollforward_{bpe}4"/>
      <sheetName val="Allow_-_SR&amp;D4"/>
      <sheetName val="Model_Synthesis_Report3"/>
      <sheetName val="Data_Input5"/>
      <sheetName val="Z41,Z42_이외total11"/>
      <sheetName val="PU_FOAM_가격조정_기준4"/>
      <sheetName val="P_O_(LOCAL)4"/>
      <sheetName val="U268_4x4_AT(walk)Mitsu4"/>
      <sheetName val="UPPER_도면4"/>
      <sheetName val="20060624_공조제어5"/>
      <sheetName val="풍량상한치_제한_data5"/>
      <sheetName val="Source_List5"/>
      <sheetName val="공정공수_XLS4"/>
      <sheetName val="Kautex_4WD_St_IV_P&amp;D4"/>
      <sheetName val="Sachs_FL_WHL4"/>
      <sheetName val="11403-06163_เก่า10"/>
      <sheetName val="FM-HD_(New)10"/>
      <sheetName val="FM-HD_(HKMC)_10"/>
      <sheetName val="FM-HD_(11254-06201)__10"/>
      <sheetName val="FM-HD_(11251-06163)10"/>
      <sheetName val="FM-HD_(11514053)10"/>
      <sheetName val="FM-HD_(11611807)10"/>
      <sheetName val="FM-HD_(94502003)10"/>
      <sheetName val="FM-HD_(94501839)10"/>
      <sheetName val="FM-HD_(PT-GDENG0911-4)10"/>
      <sheetName val="FM-HD_(94520439)10"/>
      <sheetName val="FM-HD_(94500396)10"/>
      <sheetName val="FM-HD_(94500407)10"/>
      <sheetName val="FM-HD_(94500414)10"/>
      <sheetName val="FM-HD_(94500073)10"/>
      <sheetName val="FM-HD_(11588683)10"/>
      <sheetName val="FM-HD_(94500952)10"/>
      <sheetName val="FM-HD_(11569995)10"/>
      <sheetName val="FM-HD_(11254-06201)10"/>
      <sheetName val="FM-HD_(11588685)10"/>
      <sheetName val="FM-HD_(94500793)_10"/>
      <sheetName val="FM-HD_(11588717)10"/>
      <sheetName val="FM-HD_(HD-25198904)10"/>
      <sheetName val="FM-HD_(HD-11570514)_10"/>
      <sheetName val="FM-HD_(11097441)10"/>
      <sheetName val="FM-HD_(11588662)_10"/>
      <sheetName val="FM-HD_(11519387)10"/>
      <sheetName val="FM-HD_(11561969)10"/>
      <sheetName val="FM-HD_(11516580)10"/>
      <sheetName val="FM-HD_(11588712)___10"/>
      <sheetName val="FM-HD_(11519375)10"/>
      <sheetName val="FM-HD_(FAA32071001)__10"/>
      <sheetName val="FM-HD_(11519382)_10"/>
      <sheetName val="FM-HD_(11519383)_10"/>
      <sheetName val="FM-HD_(11561763)__10"/>
      <sheetName val="FM-HD_(11588316)__10"/>
      <sheetName val="repeatative_rejection4"/>
      <sheetName val="Personnaliser___4"/>
      <sheetName val="Takt_Time4"/>
      <sheetName val="2000_(원본)4"/>
      <sheetName val="Danh_Mục5"/>
      <sheetName val="Danh_Muc5"/>
      <sheetName val="Danh_sach_Hàn_thùng4"/>
      <sheetName val="Sch1_-_P&amp;L_Summary3"/>
      <sheetName val="Sch2_-_BalSht_Summary3"/>
      <sheetName val="Sch3_-_CFlow_Summary3"/>
      <sheetName val="BOX_ASSY4"/>
      <sheetName val="Danh_sach3"/>
      <sheetName val="6_Parent_S__Fixed_Prod4"/>
      <sheetName val="SUST_DEV_&amp;_OTHER3"/>
      <sheetName val="OEM_3"/>
      <sheetName val="August_20033"/>
      <sheetName val="OE_UMC3"/>
      <sheetName val="Analysis-Others_Pg_43"/>
      <sheetName val="Fx_Rates3"/>
      <sheetName val="_관리계획서_Rev_01_xlsx3"/>
      <sheetName val="II__CF3"/>
      <sheetName val="I__Assumptions3"/>
      <sheetName val="Costed_BOM_2ndR_40%3"/>
      <sheetName val="Bang_KL3"/>
      <sheetName val="Lcau_-_Lxuc3"/>
      <sheetName val="DS-Thuong_6T_dau3"/>
      <sheetName val="CHI_TIẾT3"/>
      <sheetName val="FY_12_Interiors_Volume4"/>
      <sheetName val="INT_Price_FY12_MFC4"/>
      <sheetName val="04_03월소일정계획3"/>
      <sheetName val="強度_CN_A1_C10H_152H3"/>
      <sheetName val="4_경비_5_영업외수지3"/>
      <sheetName val="2019년_생산수량3"/>
      <sheetName val="19년_종합_CT3"/>
      <sheetName val="delta_impedance(평균)4"/>
      <sheetName val="CONN_조립4"/>
      <sheetName val="seat-sdn_only3"/>
      <sheetName val="10-2_ED&amp;D_EQU3"/>
      <sheetName val="Business_Plan3"/>
      <sheetName val="Organization_chart201910024"/>
      <sheetName val="RESPONSIBILITY_MATRIX4"/>
      <sheetName val="_쿠첸_CIR-301_제원현황(170317)_xlsx3"/>
      <sheetName val="BOM_CODE3"/>
      <sheetName val="Sheet1_(3)3"/>
      <sheetName val="BOM_Cost_(R-U713MHH)3"/>
      <sheetName val="XD_담력저감3"/>
      <sheetName val="거래선_생산계획3"/>
      <sheetName val="TLc_개조차(목표원가)3"/>
      <sheetName val="Component_List3"/>
      <sheetName val="2_(1설원_첨)3"/>
      <sheetName val="개조_요청서3"/>
      <sheetName val="96_하반기_전시회_경비3"/>
      <sheetName val="Summary_Capex_Info-Cal_(master3"/>
      <sheetName val="Text_Control3"/>
      <sheetName val="text_contl3"/>
      <sheetName val="Export_Data3"/>
      <sheetName val="Grille_Q3P_Organe5"/>
      <sheetName val="Tien_Thuong2"/>
      <sheetName val="NC_XL_6T_cuoi_01_CTy2"/>
      <sheetName val="Data_-6T_dau2"/>
      <sheetName val="Cong_6T2"/>
      <sheetName val="Group_Consolidated2"/>
      <sheetName val="Table(APG_MF)3"/>
      <sheetName val="Pt_Rates3"/>
      <sheetName val="원가검토가_(현양산품)3"/>
      <sheetName val="원가검토가_(최초견적가)3"/>
      <sheetName val="원가검토가_(최초양산품)3"/>
      <sheetName val="RT_Table3"/>
      <sheetName val="Histogram_Chart4"/>
      <sheetName val="Freq_error_DATA4"/>
      <sheetName val="Freq_HISTOGRAM4"/>
      <sheetName val="FAX_(2)3"/>
      <sheetName val="입력_데이타3"/>
      <sheetName val="의장2반_3"/>
      <sheetName val="Detail_Defect_COMBO_KAISER3"/>
      <sheetName val="28_8부3"/>
      <sheetName val="KQ_13"/>
      <sheetName val="3rd_DESIGN_APRD2"/>
      <sheetName val="BEND_LOSS2"/>
      <sheetName val="plan&amp;section_of_foundation2"/>
      <sheetName val="4__가격구조2"/>
      <sheetName val="산출기준"/>
      <sheetName val="2075-Q011"/>
      <sheetName val="đi hỗ trợ cơ điện"/>
      <sheetName val="현금"/>
      <sheetName val="마감장"/>
      <sheetName val="대구파크쿨링타워"/>
      <sheetName val="신제품지원"/>
      <sheetName val="controll"/>
      <sheetName val="작업불가"/>
      <sheetName val="비교손익계산서"/>
      <sheetName val="운용미수"/>
      <sheetName val="반품"/>
      <sheetName val="기획1"/>
      <sheetName val="정상"/>
      <sheetName val="폐기-090831"/>
      <sheetName val="35~37기추정손익계산서"/>
      <sheetName val="시뮬레이션정보"/>
      <sheetName val="OP_STD"/>
      <sheetName val="2001年銷售圖表"/>
      <sheetName val="부서별"/>
      <sheetName val="작업용"/>
      <sheetName val="공용정보"/>
      <sheetName val="Dell AP"/>
      <sheetName val="94비품과대"/>
      <sheetName val="094_APP_x0000_"/>
      <sheetName val="OFFER "/>
      <sheetName val="기준코_x0002_"/>
      <sheetName val="DailyInput"/>
      <sheetName val="MpsD1C01"/>
      <sheetName val="환율변동기준"/>
      <sheetName val="990318報告書改訂"/>
      <sheetName val="제조공정 16개 평가표"/>
      <sheetName val="피보험자수"/>
      <sheetName val="물량 현황"/>
      <sheetName val="협조전1-산학"/>
      <sheetName val="スペアパーツマスター"/>
      <sheetName val="X-R_CHART"/>
      <sheetName val="Tri-mode_BOM"/>
      <sheetName val="delta_impedance(평균)5"/>
      <sheetName val="Histogram_Chart5"/>
      <sheetName val="Freq_error_DATA5"/>
      <sheetName val="Freq_HISTOGRAM5"/>
      <sheetName val="X-R_CHART1"/>
      <sheetName val="Tri-mode_BOM1"/>
      <sheetName val="目標策定"/>
      <sheetName val="1-1.Generalë_x0000__x0000__x0000_"/>
      <sheetName val="1-1.Generalë_x0000_Ԁ_x0000_　"/>
      <sheetName val="1-1.Generalë_x0000_Ԁ_x0000_"/>
      <sheetName val="入厂"/>
      <sheetName val="CHO"/>
      <sheetName val="EM"/>
      <sheetName val="SOL"/>
      <sheetName val="SEN"/>
      <sheetName val="용연"/>
      <sheetName val="울산"/>
      <sheetName val="구미"/>
      <sheetName val="언양"/>
      <sheetName val="중연"/>
      <sheetName val="결재란"/>
      <sheetName val="Paramètres"/>
      <sheetName val="LH"/>
      <sheetName val="1.1"/>
      <sheetName val="Stock Price"/>
      <sheetName val="제품_x0019__x0000_"/>
      <sheetName val="R.GRL_PAD"/>
      <sheetName val="01_SC"/>
      <sheetName val="01_RY"/>
      <sheetName val="01_MT"/>
      <sheetName val="유원계산"/>
      <sheetName val="출고DB"/>
      <sheetName val="기계장치"/>
      <sheetName val="MP2"/>
      <sheetName val="경도"/>
      <sheetName val="ITEM별"/>
      <sheetName val="23年 工程月别不良累计"/>
      <sheetName val="월생산CAPA"/>
      <sheetName val="_PPAP_작성중__xlsx13"/>
      <sheetName val="신고서_전13"/>
      <sheetName val="금형_(2)16"/>
      <sheetName val="Basic_assumptions13"/>
      <sheetName val="Mẫu_DMVT4"/>
      <sheetName val="Mẫu_DMVT_(2)4"/>
      <sheetName val="DANH_MỤC_NHÓM_ĐỐI_TƯỢNG4"/>
      <sheetName val="Nhap_T84"/>
      <sheetName val="Begining_detail-CTIET4"/>
      <sheetName val="Summary-TOMLUOC_4"/>
      <sheetName val="SO_TONG_HOP_CONG_NO4"/>
      <sheetName val="Nguon_PT_xetai4"/>
      <sheetName val="Nguon_PT_xe_Ben4"/>
      <sheetName val="Bien_so4"/>
      <sheetName val="DM_KHAU_HAO4"/>
      <sheetName val="MỤC_LỤC4"/>
      <sheetName val="Ghi_chú4"/>
      <sheetName val="1__Định_hướng_HĐ_CN_năm_20194"/>
      <sheetName val="2_1_Tổng_quan_TT_KD_xe_DL4"/>
      <sheetName val="2_2_Tổng_quan_TT_DVPT_DL4"/>
      <sheetName val="3_1__ĐKM_xe_DL4"/>
      <sheetName val="3_2_1__KH_KD-MKT_&amp;_TCKD_xe_KIA4"/>
      <sheetName val="3_2_2_CSBH_KIA4"/>
      <sheetName val="3_2_3__KH_KD-MKT&amp;TCKD_DVPT4"/>
      <sheetName val="Pv_SL4"/>
      <sheetName val="3_3_1_KH_KD-MKT_&amp;_TCKD_Mazda4"/>
      <sheetName val="3_3_2_CSBH_MAZDA4"/>
      <sheetName val="3_3_3_KH_KD-MKT&amp;TCKD_DVPT_MAZD4"/>
      <sheetName val="3_4__DVPT_SR_KIA_MAZDA4"/>
      <sheetName val="3_4_1_KH_KD-MKT&amp;TCKD_PEUGEOT4"/>
      <sheetName val="3_4_2_CSBH_PEUGEOT4"/>
      <sheetName val="3_4_3_KH_KD-MKT&amp;TC_DVPT_PEUGEO4"/>
      <sheetName val="3_5__TÀI_CHÍNH_KD_XE_KIA_MAZDA4"/>
      <sheetName val="4_1_Tổng_quan_TT_KD_Tai,_Bus4"/>
      <sheetName val="4_2_Tổng_quan_TT_DVPT_Tai_Bus4"/>
      <sheetName val="5_1__ĐKM_xe_Tai,_Bus4"/>
      <sheetName val="PTBH_20184"/>
      <sheetName val="SL_-_TVBH4"/>
      <sheetName val="5_2a__KD_Xe_Fuso4"/>
      <sheetName val="5_2b__KD_Xe_Foton4"/>
      <sheetName val="5_2c__KD_Xe_Bus4"/>
      <sheetName val="5_2__KH_KD-MKT&amp;TCKD_xe_Tải,_Bu4"/>
      <sheetName val="5_3__CSBH_xe_Tải,_Bus4"/>
      <sheetName val="5_4_KH_KD-MKT&amp;TC_DVPT_Tải,_Bus4"/>
      <sheetName val="Review_note4"/>
      <sheetName val="6_1_ĐKĐK4"/>
      <sheetName val="6_2__Bảo_hiểm4"/>
      <sheetName val="6_3__Tín_dụng4"/>
      <sheetName val="6_4__GSHT_&amp;_PH4"/>
      <sheetName val="6_5_DVHT4"/>
      <sheetName val="7_1_KH_nhân_sự4"/>
      <sheetName val="7_2__Định_biên_&amp;_Lương4"/>
      <sheetName val="7_3_KH_thưởng_năng_suất4"/>
      <sheetName val="Check_TH4"/>
      <sheetName val="8__Hành_chính4"/>
      <sheetName val="8_14"/>
      <sheetName val="9_1__Duy_tu_bảo_trì4"/>
      <sheetName val="9_2__Cải_tạo,_nâng_cấp4"/>
      <sheetName val="10__TSCĐ_-_CCDC4"/>
      <sheetName val="11D__Tài_chính_KD_XE_TỔNG4"/>
      <sheetName val="11E__Tài_chính_KD_DVPT_TỔNG4"/>
      <sheetName val="11A__Tài_chính_SR_KIA4"/>
      <sheetName val="11B__Tài_chính_SR_MAZDA4"/>
      <sheetName val="11D__Tài_chính_SR_Peugout4"/>
      <sheetName val="11C__Tài_chính_SR_TẢI_BUS4"/>
      <sheetName val="11D__Tài_chính_SR_Du_lịch4"/>
      <sheetName val="11__Tài_chính_Chi_nhánh4"/>
      <sheetName val="12__SĐTC4"/>
      <sheetName val="THƯ_VIỆN4"/>
      <sheetName val="SCP_48"/>
      <sheetName val="SCP_5_D2UXT8"/>
      <sheetName val="SCP_6_D2UX8"/>
      <sheetName val="Invest_(MAC)8"/>
      <sheetName val="SCP_Apr20158"/>
      <sheetName val="2-1_제품군별계획대비실적(B_A)10"/>
      <sheetName val="XMA_12월_8,000대_원,부자재_完8"/>
      <sheetName val="YFA_10월분_원자재(10_12)_미납완료_完8"/>
      <sheetName val="YFA_10월분_부자재(10_7,9)_FEDEX_完8"/>
      <sheetName val="DBL_LPG시험13"/>
      <sheetName val="INVESTMENT_(Hardware)14"/>
      <sheetName val="GAGE_R&amp;R(FRT_UPR)8"/>
      <sheetName val="중공업_실적8"/>
      <sheetName val="_하반기_경비_조정계획_150627(사계_r2_기준)_8"/>
      <sheetName val="0_CHMSL_LED_ASSY8"/>
      <sheetName val="불량_리스트8"/>
      <sheetName val="불량_코드8"/>
      <sheetName val="Team_종합8"/>
      <sheetName val="RFQ_Template8"/>
      <sheetName val="108_수선비8"/>
      <sheetName val="품의서양식_(3)8"/>
      <sheetName val="1__보고8"/>
      <sheetName val="Input_Page5"/>
      <sheetName val="Input_Sheet5"/>
      <sheetName val="Aug01_Status_Rpt5"/>
      <sheetName val="Base_Info5"/>
      <sheetName val="ISSUE_LIST8"/>
      <sheetName val="영업_일113"/>
      <sheetName val="PFMEA_XLS13"/>
      <sheetName val="2008_г13"/>
      <sheetName val="RELAY_FAX양식13"/>
      <sheetName val="상세_견적서_(HMC)13"/>
      <sheetName val="2_중요한회계정책13"/>
      <sheetName val="9_관계기업투자13"/>
      <sheetName val="42_리스13"/>
      <sheetName val="25_법인세13"/>
      <sheetName val="Proj_List_00E13"/>
      <sheetName val="(2)월생산현황_7"/>
      <sheetName val="_0602주-무결점운동_진행현황_보고_(201406107"/>
      <sheetName val="REAR_8"/>
      <sheetName val="abs_dac검사대비분석자료28"/>
      <sheetName val="RFQ_Form8"/>
      <sheetName val="Europe_PU-17"/>
      <sheetName val="PMBG12LD_장비및인원소요(D_A기준)_4"/>
      <sheetName val="NEW_TOOL_MASTER5"/>
      <sheetName val="3-2002년_소모공구비5"/>
      <sheetName val="1_TAT_Info_8"/>
      <sheetName val="1_TP조립8"/>
      <sheetName val="기타_부자재7"/>
      <sheetName val="4_20)통계적기법관리절차서7"/>
      <sheetName val="개발원가_종합5"/>
      <sheetName val="MS_SPEC4"/>
      <sheetName val="BI-FUEL_AIR_VENT_PIPE8"/>
      <sheetName val="1_종합평가표8"/>
      <sheetName val="DS_MBR_RR_Side__-_PcA7"/>
      <sheetName val="Dual_PMP수율7"/>
      <sheetName val="Full_PBD7"/>
      <sheetName val="첨부13__사출(PAD)_카메라4"/>
      <sheetName val="Data_Not_Used6"/>
      <sheetName val="FTQ_Data6"/>
      <sheetName val="Int_Pulls_Data6"/>
      <sheetName val="Int_Spills_Data6"/>
      <sheetName val="PPM_Data6"/>
      <sheetName val="Pulls_Data6"/>
      <sheetName val="Spills_Data6"/>
      <sheetName val="Cover_page5"/>
      <sheetName val="Adjusted_OI5"/>
      <sheetName val="Adjusted_OI_(2)5"/>
      <sheetName val="Income_Stmt_(USD)5"/>
      <sheetName val="Income_Stmt_(RMB)5"/>
      <sheetName val="IS_Loc_Adj5"/>
      <sheetName val="Balance_Sht_(USD)5"/>
      <sheetName val="BS_Loc+Adj5"/>
      <sheetName val="Balance_Sht_(RMB)5"/>
      <sheetName val="Cash_Flow_(USD)5"/>
      <sheetName val="Cash_Forecast5"/>
      <sheetName val="IC_AP_AR6"/>
      <sheetName val="Cash_Cross_check5"/>
      <sheetName val="Unit_Price_without_LTA&amp;Pricing5"/>
      <sheetName val="Sales_without_LTA&amp;Pricing5"/>
      <sheetName val="Unit_ECN_Sales5"/>
      <sheetName val="Total_ECN_Sales5"/>
      <sheetName val="LTA_Percentage5"/>
      <sheetName val="LTA_Amount5"/>
      <sheetName val="Total_P2P5"/>
      <sheetName val="Net_Sales5"/>
      <sheetName val="Unit_Mat_Cost_Without_PS_VAVE5"/>
      <sheetName val="Material_cost_without_PS_VAVE5"/>
      <sheetName val="Unit_ECN_cost5"/>
      <sheetName val="ECN_cost_saving5"/>
      <sheetName val="Unit_Purchase_Saving5"/>
      <sheetName val="Total_Purchase_Saving5"/>
      <sheetName val="Unit_VAVE_Saving5"/>
      <sheetName val="Total_VAVE5"/>
      <sheetName val="Unit_Margin_Improvement5"/>
      <sheetName val="Total_Margin_Improvement5"/>
      <sheetName val="Unit_mat__cost_after_PS_VAVE5"/>
      <sheetName val="Total_Mat_cost_after_PS_VAVE5"/>
      <sheetName val="Unit_Inb_Freight_Rate5"/>
      <sheetName val="Inboud_Freight_Amount5"/>
      <sheetName val="Unit_Inb-Duty5"/>
      <sheetName val="Inbound_Duty5"/>
      <sheetName val="Material_cost_before_Scrap5"/>
      <sheetName val="Scrap_Rate5"/>
      <sheetName val="Scrap_Amount5"/>
      <sheetName val="Scrap_recovery_rate5"/>
      <sheetName val="Scrap_Recovery_Amount5"/>
      <sheetName val="Unit_Production_Auxiliary5"/>
      <sheetName val="Production_Auxiliary5"/>
      <sheetName val="Net_Material5"/>
      <sheetName val="Unit_OB_freight5"/>
      <sheetName val="Total_OB_freight5"/>
      <sheetName val="Total_LC&amp;OVH5"/>
      <sheetName val="LC&amp;OVH_Undefined_Var_5"/>
      <sheetName val="LC&amp;OVH_Undefined_Fix_5"/>
      <sheetName val="Total_headcount_&amp;_labor_cost5"/>
      <sheetName val="Direct_Labor_Cost5"/>
      <sheetName val="Indirect_Labor_Cost5"/>
      <sheetName val="Salary_Cost5"/>
      <sheetName val="MSI_-_FY(RMB)5"/>
      <sheetName val="MSI_-_Comm_Sales5"/>
      <sheetName val="MSI_-_IC_Sales5"/>
      <sheetName val="MSI_-_Mat_Cost5"/>
      <sheetName val="MSI_-_Direct_Labor5"/>
      <sheetName val="MSI_-_Variable_OH5"/>
      <sheetName val="MSI_-_Fixed_OH5"/>
      <sheetName val="CONSUMO_DE_RESINA_7"/>
      <sheetName val="Tool_Type4"/>
      <sheetName val="LCAUTO_45"/>
      <sheetName val="LCAT수_조5"/>
      <sheetName val="_Common_Info_Page5"/>
      <sheetName val="AQL(0_65)4"/>
      <sheetName val="8월_매출현황5"/>
      <sheetName val="3공장_순양전자5"/>
      <sheetName val="현진테크_(2)5"/>
      <sheetName val="동경cnc_지그5"/>
      <sheetName val="대한테크_집계5"/>
      <sheetName val="서연전자_(2)5"/>
      <sheetName val="삼익전자_(2)5"/>
      <sheetName val="삼익산업_(2)5"/>
      <sheetName val="시무인텔_(2)5"/>
      <sheetName val="성우일렉스_(2)5"/>
      <sheetName val="성호테크_(2)5"/>
      <sheetName val="2009년_매출_실적4"/>
      <sheetName val="2차_OI5"/>
      <sheetName val="ns_chung1"/>
      <sheetName val="ESTI_1"/>
      <sheetName val="금형_이력_카드5"/>
      <sheetName val="General_Assumptions4"/>
      <sheetName val="외주수입검사_종합(6월)8"/>
      <sheetName val="소재_이력5"/>
      <sheetName val="99_조정금액5"/>
      <sheetName val="3__Acronyms_and_abbreviations4"/>
      <sheetName val="05_新Table(간접직)4"/>
      <sheetName val="05계약내역(기존T_활용)4"/>
      <sheetName val="THS_-_Key_Inputs5"/>
      <sheetName val="거래선별_매출현황_내역7"/>
      <sheetName val="수식파일_(삭제금지)4"/>
      <sheetName val="03년_체제결과7"/>
      <sheetName val="5_Why's4"/>
      <sheetName val="2005년_소요량4"/>
      <sheetName val="Input_Form_-_EingabeMaske4"/>
      <sheetName val="MASTER_DATA3"/>
      <sheetName val="_제9차_회사표준_제개정_공청회_이의제기신청서_XLSX4"/>
      <sheetName val="부품_LIST4"/>
      <sheetName val="InspectionData_(2)4"/>
      <sheetName val="천정등기구_실적4"/>
      <sheetName val="List_Total4"/>
      <sheetName val="Person_Cost4"/>
      <sheetName val="THEO_DÕI_THAI_SẢN_(2)4"/>
      <sheetName val="Time_Man4"/>
      <sheetName val="Salary(Cus_)4"/>
      <sheetName val="OT_OVER4"/>
      <sheetName val="Segment_4_Bid_Sheet4"/>
      <sheetName val="Hi6810_功能信号表4"/>
      <sheetName val="6_FQC检验数据4"/>
      <sheetName val="2003_prod24"/>
      <sheetName val="2003_Target4"/>
      <sheetName val="RA_Bearer4"/>
      <sheetName val="Trend_Total_nguyên_nhân4"/>
      <sheetName val="設備預算總表附件3_4"/>
      <sheetName val="FA_Definitions4"/>
      <sheetName val="11_Inv_4"/>
      <sheetName val="종합원가분석_1_4"/>
      <sheetName val="1_생산04"/>
      <sheetName val="1_개발개요4"/>
      <sheetName val="G-Exchange_#6674"/>
      <sheetName val="C-Mix_Rate_&amp;_Revenue(calc)4"/>
      <sheetName val="01년2월현황_4"/>
      <sheetName val="STD__CAB6"/>
      <sheetName val="STD__NCAB6"/>
      <sheetName val="원소재_변경_상세6"/>
      <sheetName val="직거래가_변경6"/>
      <sheetName val="dongia_(2)1"/>
      <sheetName val="SEP_20074"/>
      <sheetName val="2차_OI䑲⿀1"/>
      <sheetName val="기준정보(A)_15_10_276"/>
      <sheetName val="단중_및_예비길이_SHEET_15_9_5(K)6"/>
      <sheetName val="15_1_02_15년_1월예시계획6"/>
      <sheetName val="15년_12월_시작재공품_15_12_36"/>
      <sheetName val="기준정보(A)_12_02_236"/>
      <sheetName val="PL_By_Model(Result)5"/>
      <sheetName val="Duration_4"/>
      <sheetName val="2차_OI׃⼪1"/>
      <sheetName val="노원열병합__건축공사기성내역서6"/>
      <sheetName val="Gia_vat_tu6"/>
      <sheetName val="24_냉각실용添14"/>
      <sheetName val="개선대책_양식6"/>
      <sheetName val="S_P3"/>
      <sheetName val="R_FJS_CAR_(old)3"/>
      <sheetName val="Certificate_list_3"/>
      <sheetName val="REPAIR_DATA_-_CONTAINER_#55"/>
      <sheetName val="PP%-low_RPM4"/>
      <sheetName val="2_Underbody_DT3"/>
      <sheetName val="Material_References4"/>
      <sheetName val="입력_List6"/>
      <sheetName val="DO_NOT_DELETE5"/>
      <sheetName val="기종별_합계3"/>
      <sheetName val="실사LIST-중간가공품(05_12_27현재)_(2)3"/>
      <sheetName val="4_Financial3"/>
      <sheetName val="3_4)__FR_종합3"/>
      <sheetName val="3_4)__RR_종합3"/>
      <sheetName val="RFQ_Cover_Sheeet3"/>
      <sheetName val="THĐH_E41"/>
      <sheetName val="THĐH_E31"/>
      <sheetName val="Budget_Imt_mensuel_(CFO)4"/>
      <sheetName val="CDV_Pte_mensuel4"/>
      <sheetName val="Evol_Prod_(Eqpt)4"/>
      <sheetName val="CAPVR_Pte_mensuel4"/>
      <sheetName val="Q1_&amp;_Q24"/>
      <sheetName val="Value_4"/>
      <sheetName val="CPK(Process_Capanility)4"/>
      <sheetName val="devis_qcdp24"/>
      <sheetName val="22_보증금(전신전화가입권)4"/>
      <sheetName val="39_미지급법인세4"/>
      <sheetName val="개인별_교육현황4"/>
      <sheetName val="관리구역_책임자(181010)4"/>
      <sheetName val="ACU기청소2018-05-04_(3)4"/>
      <sheetName val="ASM_A동4"/>
      <sheetName val="SMT구역_(2)4"/>
      <sheetName val="관리구역_체크시트4"/>
      <sheetName val="관리구역_평가시트4"/>
      <sheetName val="담당자편성표_(B)4"/>
      <sheetName val="조립A구역_(2)4"/>
      <sheetName val="개선보고서_(2)4"/>
      <sheetName val="INATAKE_SYS4"/>
      <sheetName val="영업_입수계획_4"/>
      <sheetName val="참고1_02_판매계획_(수량)4"/>
      <sheetName val="전사_경영계획_수량4"/>
      <sheetName val="02_08생산대상대수4"/>
      <sheetName val="Cty+XN(KT_2005)4"/>
      <sheetName val="After_Sales_Supplier_#'s4"/>
      <sheetName val="한일자야(감액손실)_(2)4"/>
      <sheetName val="NUEVO_MODELOS_20184"/>
      <sheetName val="ADJTBL_31004"/>
      <sheetName val="400H_가공,금형비4"/>
      <sheetName val="AOP_Summary-24"/>
      <sheetName val="견적서_detail_Main_13"/>
      <sheetName val="케이스_재공_재고3"/>
      <sheetName val="FRT_재료비3"/>
      <sheetName val="BAT1_3"/>
      <sheetName val="업체손실공수_xls4"/>
      <sheetName val="EO_이력관리대장1"/>
      <sheetName val="CP_khau_hao1"/>
      <sheetName val="8_공정능력평가(5)3"/>
      <sheetName val="1-1_연월차_개인별_보전수당3"/>
      <sheetName val="해외)_MASTER_DATA2"/>
      <sheetName val="국내)_마스터_데이터2"/>
      <sheetName val="Output_1_(2)3"/>
      <sheetName val="TFT_Attendace3"/>
      <sheetName val="0_주광원_LED_ASSY3"/>
      <sheetName val="9_초기공정능력조사(을)3"/>
      <sheetName val="00-Input_Values3"/>
      <sheetName val="Input_Values3"/>
      <sheetName val="Corp_acronym3"/>
      <sheetName val="4_销售计划3"/>
      <sheetName val="3_학점이수(사내_사외교육)3"/>
      <sheetName val="3__트림별_내수3"/>
      <sheetName val="3__트림별_북미3"/>
      <sheetName val="3__트림별_유럽3"/>
      <sheetName val="23_보증금(전신전화가입권)3"/>
      <sheetName val="실DATA_2"/>
      <sheetName val="Main-Yield_report2"/>
      <sheetName val="Cosmetic_Description2"/>
      <sheetName val="2_´ë?Ü°o1®2"/>
      <sheetName val="share_year=52"/>
      <sheetName val="Detail_report1"/>
      <sheetName val="Questions_for_Wuhan_Lear1"/>
      <sheetName val="Dữ_liệu"/>
      <sheetName val="Cpk_1"/>
      <sheetName val="0_LED_ASSY"/>
      <sheetName val="첨#3__PCB1"/>
      <sheetName val="Request_template2"/>
      <sheetName val="Gauge_R&amp;R2"/>
      <sheetName val="Bia_TQT2"/>
      <sheetName val="1_page2"/>
      <sheetName val="판매_계획_대_실적1"/>
      <sheetName val="_FURNACE현설1"/>
      <sheetName val="프로필렌_이송라인1"/>
      <sheetName val="CC_Down_load_07161"/>
      <sheetName val="CAUZA_DEFECTE1"/>
      <sheetName val="CAUSES_OF_DEFECTS1"/>
      <sheetName val="Special_rack_(Packaging_Input)1"/>
      <sheetName val="PRDW30_XL1"/>
      <sheetName val="NHÁNH_SP_CKOT_(T10)"/>
      <sheetName val="NM_GHẾ_T5"/>
      <sheetName val="スコアカード_(2)"/>
      <sheetName val="FE_DPHU报告_2"/>
      <sheetName val="TOP_151"/>
      <sheetName val="Qual_Approv_Test_Plan_0503221"/>
      <sheetName val="Dashboard_(methodologies)1"/>
      <sheetName val="BE_DPHU报告_2"/>
      <sheetName val="경영비율_1"/>
      <sheetName val="SPOT_조건"/>
      <sheetName val="co2_조건"/>
      <sheetName val="13_Inv_"/>
      <sheetName val="TECHNICAL_DATA"/>
      <sheetName val="Page_14-A"/>
      <sheetName val="목록_모음"/>
      <sheetName val="1__회의록(190218)"/>
      <sheetName val="1__회의록(190225)"/>
      <sheetName val="1__회의록(190730)"/>
      <sheetName val="2__생산관리팀"/>
      <sheetName val="3__생산팀"/>
      <sheetName val="4__품질개발팀_품질"/>
      <sheetName val="5__품질개발팀_개발"/>
      <sheetName val="6__경영지원팀"/>
      <sheetName val="Data_(c)1"/>
      <sheetName val="일_년"/>
      <sheetName val="MAIN_4"/>
      <sheetName val="유형_List"/>
      <sheetName val="SOP_표지"/>
      <sheetName val="Customer_Grouping"/>
      <sheetName val="1_사고건수"/>
      <sheetName val="3_사고_요인별"/>
      <sheetName val="TH_MTC"/>
      <sheetName val="M6A-208_Steering_dust"/>
      <sheetName val="RCL_MY2"/>
      <sheetName val="Income_Statement"/>
      <sheetName val="2_-_SALCPA_Tracker_-_pg__1"/>
      <sheetName val="Chart_of_Accounts"/>
      <sheetName val="손익비교_Data"/>
      <sheetName val="Vol_&amp;_Assumpt"/>
      <sheetName val="_启_东"/>
      <sheetName val="product_lines"/>
      <sheetName val="09년_1월이후_완료신작"/>
      <sheetName val="ecr_blank"/>
      <sheetName val="Material_Import_Rate"/>
      <sheetName val="Courier_4x2"/>
      <sheetName val="Retail_Spider"/>
      <sheetName val="Lists_(Hide)"/>
      <sheetName val="FIN6_input_Front_F&amp;G"/>
      <sheetName val="Old_Consoles"/>
      <sheetName val="OEM-Engr-Product_Data"/>
      <sheetName val="Material_Expense_Rate"/>
      <sheetName val="POP_Forecast"/>
      <sheetName val="INPUT_DATA(입찰)"/>
      <sheetName val="SUB자료01_-_드롭_항목"/>
      <sheetName val="6__FTA특혜관세적용달성율"/>
      <sheetName val="Volume_&amp;_Assumptions"/>
      <sheetName val="(2)_CT&amp;CAPA"/>
      <sheetName val="경수97_02"/>
      <sheetName val="개별(LEAD_WIRE)"/>
      <sheetName val="Reference_Lists1"/>
      <sheetName val="Ramp-up_Prod_KLf_pro_Woche_1"/>
      <sheetName val="Equipment_Info_assumptions1"/>
      <sheetName val="Manufacturers_And_Names_Lists1"/>
      <sheetName val="Prob__Res__Index"/>
      <sheetName val="0_견적보고"/>
      <sheetName val="1차_시산표"/>
      <sheetName val="자재_입고(K1E1)"/>
      <sheetName val="2__트림별_중국"/>
      <sheetName val="Org_Level_221001"/>
      <sheetName val="2_´ë_Ü°o1®2"/>
      <sheetName val="Phan_tich"/>
      <sheetName val="TH_N_Cong"/>
      <sheetName val="TH_Vat_tu"/>
      <sheetName val="HS_CODE"/>
      <sheetName val="Mail_LSX"/>
      <sheetName val="왕성프라몰드 견적서"/>
      <sheetName val="facto_x0000_"/>
      <sheetName val="대형원계"/>
      <sheetName val="XM개조차_연동제(12.3분기)"/>
      <sheetName val="同行评审"/>
      <sheetName val="整机试制问题清单"/>
      <sheetName val="Budget_Skippy"/>
      <sheetName val="违规分类"/>
      <sheetName val="VSAMS Summary"/>
      <sheetName val="PartsList"/>
      <sheetName val="Data lists"/>
      <sheetName val="E"/>
      <sheetName val="状态报告"/>
      <sheetName val="All Parts"/>
      <sheetName val="IA1"/>
      <sheetName val="所有辅料"/>
      <sheetName val="사업부손익"/>
      <sheetName val="WIP_STATION_REPAIR_Q"/>
      <sheetName val="Standard Tests"/>
      <sheetName val="2.NPI封面"/>
      <sheetName val="外部收入"/>
      <sheetName val="周生產"/>
      <sheetName val="１"/>
      <sheetName val="5M以下汇总及主要不良项"/>
      <sheetName val="1492C"/>
      <sheetName val="工單差异分攤"/>
      <sheetName val="期初B"/>
      <sheetName val="Product Mix"/>
      <sheetName val="QS02-计划 "/>
      <sheetName val="도료단가"/>
      <sheetName val="alc code"/>
      <sheetName val="LPP"/>
      <sheetName val="71죭"/>
      <sheetName val="Comments"/>
      <sheetName val="97년 재료예산坜³垤"/>
      <sheetName val="_0602_________________2014061_2"/>
      <sheetName val="1-2)검사협정서"/>
      <sheetName val="1-1)검사협정서"/>
      <sheetName val="LeadSchedule"/>
      <sheetName val="RULE SA05-09"/>
      <sheetName val="BOM LIST 정리"/>
      <sheetName val="대차"/>
      <sheetName val="9801"/>
      <sheetName val="에어컨bom"/>
      <sheetName val="콘덴서bom"/>
      <sheetName val="주보"/>
      <sheetName val="CODE표"/>
      <sheetName val="고객불량현황"/>
      <sheetName val="공정불량현황"/>
      <sheetName val="수입검사현황"/>
      <sheetName val="제안접수"/>
      <sheetName val="주별"/>
      <sheetName val="월별"/>
      <sheetName val="T공구"/>
      <sheetName val="2002년실적"/>
      <sheetName val="TỪ KHÓA"/>
      <sheetName val="inilial"/>
      <sheetName val="Quy định công trừ MBO"/>
      <sheetName val="6。1周间报告"/>
      <sheetName val="월말상여금내역서"/>
      <sheetName val="온도cycle"/>
      <sheetName val="기타당좌자산"/>
      <sheetName val="5500"/>
      <sheetName val="拉伸强度"/>
      <sheetName val="저장품List"/>
      <sheetName val="상세내역"/>
      <sheetName val="기본정보1"/>
      <sheetName val="SFA M-P"/>
      <sheetName val="진행 사항"/>
      <sheetName val="일정"/>
      <sheetName val="节减明细"/>
      <sheetName val="HHP 설비 LIST"/>
      <sheetName val="Equipment"/>
      <sheetName val="Assess2"/>
      <sheetName val="개당가공비_목표"/>
      <sheetName val="BT03(M292C)"/>
      <sheetName val="BASKET-ACTIVE"/>
      <sheetName val="Design"/>
      <sheetName val="1A-BT03(M292C)"/>
      <sheetName val="配置信息"/>
      <sheetName val="GPIO Configuration"/>
      <sheetName val="标准"/>
      <sheetName val="사용법"/>
      <sheetName val="3. 트림별_HMMA"/>
      <sheetName val="3. 트림별_일반"/>
      <sheetName val="NX4e 차종 부품가 견적 집계현황"/>
      <sheetName val="T6-6(7)"/>
      <sheetName val="T6-6(6)"/>
      <sheetName val="사원명부"/>
      <sheetName val="FX_Rate"/>
      <sheetName val="支払手形"/>
      <sheetName val="雑収"/>
      <sheetName val="mc.cap "/>
      <sheetName val="1월실적"/>
      <sheetName val="5월실적"/>
      <sheetName val="7월실적"/>
      <sheetName val="8월실적"/>
      <sheetName val="2월실적"/>
      <sheetName val="3월실적"/>
      <sheetName val="이월정리"/>
      <sheetName val="9월급여"/>
      <sheetName val="EXC가격품의"/>
      <sheetName val="p.1 sub lead"/>
      <sheetName val="월별 실적 및 분석"/>
      <sheetName val="배합비(99-05-25)"/>
      <sheetName val="1.세부비교원가(내_x0000__x0000_"/>
      <sheetName val="Linelev4"/>
      <sheetName val="이익계획 요약1"/>
      <sheetName val="조립C"/>
      <sheetName val="IO LIST"/>
      <sheetName val="Material"/>
      <sheetName val="Plant &amp;  Machinery"/>
      <sheetName val="실행일정"/>
      <sheetName val="CRUTCH"/>
      <sheetName val="장비감가"/>
      <sheetName val="COAST間欠見積 "/>
      <sheetName val="主要问题清单"/>
      <sheetName val="问题单"/>
      <sheetName val="Overhead calculations"/>
      <sheetName val="Picklist"/>
      <sheetName val="700-001526-02"/>
      <sheetName val="700-001601-04"/>
      <sheetName val="700-001613-03"/>
      <sheetName val="700-001618-03-HF"/>
      <sheetName val="700-001665-01-HF"/>
      <sheetName val="700-001675-01"/>
      <sheetName val="700-001731-01"/>
      <sheetName val="700-001736-01"/>
      <sheetName val="700-001894-01"/>
      <sheetName val="700-002368-01-HF"/>
      <sheetName val="700-001924-04-HF"/>
      <sheetName val="700-001945-01-HF"/>
      <sheetName val="700-001975-04"/>
      <sheetName val="700-002000-03"/>
      <sheetName val="700-002017-01-HF"/>
      <sheetName val="700-002182-01"/>
      <sheetName val="700-002226-02(15up)"/>
      <sheetName val="700-002226-02(1up)"/>
      <sheetName val="700-002231-01"/>
      <sheetName val="700-002366-01"/>
      <sheetName val="700-001022-05"/>
      <sheetName val="700-001225-06"/>
      <sheetName val="700-001299-05-HF"/>
      <sheetName val="700-001304-05-HF "/>
      <sheetName val="700-001382-01"/>
      <sheetName val="700-001445-02"/>
      <sheetName val="DVX CDMA"/>
      <sheetName val="DVX UMTS"/>
      <sheetName val="Scorpian Mini"/>
      <sheetName val="Xfon WE"/>
      <sheetName val="Ultra"/>
      <sheetName val="Ultra Maxx"/>
      <sheetName val="Ultra M Razor Mini"/>
      <sheetName val="Xfon UMTS"/>
      <sheetName val="Xfon UMTS AF"/>
      <sheetName val="Xfon WE AF"/>
      <sheetName val="TFCSBU01"/>
      <sheetName val="MTBF_check"/>
      <sheetName val="模块案例"/>
      <sheetName val="Abbreviations"/>
      <sheetName val="$$ Document ID"/>
      <sheetName val="Definition"/>
      <sheetName val="Down list"/>
      <sheetName val="設備マスタ  (2)"/>
      <sheetName val="Mg frame Summary"/>
      <sheetName val="HDa16"/>
      <sheetName val="QUANTITIES"/>
      <sheetName val="參考--PDA 2003 Defect Rate"/>
      <sheetName val="Pivot Table"/>
      <sheetName val="02-华为问题"/>
      <sheetName val="B.2"/>
      <sheetName val="E.2"/>
      <sheetName val="C.3"/>
      <sheetName val="帮助"/>
      <sheetName val="解码板"/>
      <sheetName val="DVT Gap Data"/>
      <sheetName val="標準工時資料庫"/>
      <sheetName val="Summary definition"/>
      <sheetName val="全製程出貨資料"/>
      <sheetName val="Perishable_Tooling"/>
      <sheetName val="Summary_definition"/>
      <sheetName val="LCDQ별"/>
      <sheetName val="Profile 300-500"/>
      <sheetName val="ISO30"/>
      <sheetName val="71ჭ"/>
      <sheetName val="05021_x0000_"/>
      <sheetName val="승"/>
      <sheetName val="TEM턀讲"/>
      <sheetName val="TEMԯ_x0000_"/>
      <sheetName val="미실현손익명세서"/>
      <sheetName val="TEM　꽗"/>
      <sheetName val="TEM퀀㹘"/>
      <sheetName val="SPC(3차)"/>
      <sheetName val="중장비1월"/>
      <sheetName val="붙임2-1  지급조서명세서(2001년분)"/>
      <sheetName val="MX628EX"/>
      <sheetName val="3-20-07 data from HMMA"/>
      <sheetName val="RPN Summary"/>
      <sheetName val="유형자산리드-5700"/>
      <sheetName val="Values"/>
      <sheetName val="Options"/>
      <sheetName val="배포1203"/>
      <sheetName val="24-45 Data"/>
      <sheetName val="제품劝_x0010_"/>
      <sheetName val="生产数"/>
      <sheetName val="General"/>
      <sheetName val="2차 OI_x0010__࠱"/>
      <sheetName val="_PRDW30.XL"/>
      <sheetName val="단표준"/>
      <sheetName val="General Info"/>
      <sheetName val="31327-3F000"/>
      <sheetName val="ITEM등록"/>
      <sheetName val="MexiqueVe"/>
      <sheetName val="기초_DATA7"/>
      <sheetName val="Intercompany_Detail3"/>
      <sheetName val="Roadmap_Target_06271"/>
      <sheetName val="Roadmap_Target_(2)1"/>
      <sheetName val="NX4e_CAC_INLET1"/>
      <sheetName val="NX4e_CAC_OUTLET1"/>
      <sheetName val="Theta3_FF_(기존)1"/>
      <sheetName val="Theta3_FF1"/>
      <sheetName val="HZG_D-Full_Coolant_Hose_1"/>
      <sheetName val="9BQX_CAC1"/>
      <sheetName val="9BQX_CAC_INLET_OUTLET(구매)1"/>
      <sheetName val="NQ5_RADIATOR_HOSE1"/>
      <sheetName val="NX4_OIL_COOLER_HOSE1"/>
      <sheetName val="SG2_RADIATOR_HOSE(Current반영)1"/>
      <sheetName val="NX4_BRAKE_HOSE_(구매)1"/>
      <sheetName val="NX4_Brake_Hose(개발)1"/>
      <sheetName val="US4_OIL_COOLER_HOSE1"/>
      <sheetName val="KA4_OIL_COOLER_HOSE1"/>
      <sheetName val="Roadmap_Target1"/>
      <sheetName val="12월_기타1"/>
      <sheetName val="System_NPV1"/>
      <sheetName val="1-1__OEM1"/>
      <sheetName val="1-2_Code_Info1"/>
      <sheetName val="1-1_Gene1"/>
      <sheetName val="07년_ECU_RAW_DATA1"/>
      <sheetName val="Volume_Sensitivity1"/>
      <sheetName val="(6)_CBA_Exec_Summary1"/>
      <sheetName val="FX_Table1"/>
      <sheetName val="REV_Idle(19)_Output(74_중심거리확정)1"/>
      <sheetName val="2014_101"/>
      <sheetName val="1(A급)_(2)3"/>
      <sheetName val="CELL_생산일보_1"/>
      <sheetName val="Rate_dat÷1"/>
      <sheetName val="Dimension_Data1"/>
      <sheetName val="EX_rate1"/>
      <sheetName val="3~4_》在库计划SABC样式1"/>
      <sheetName val="Executive_Summary1"/>
      <sheetName val="Stand_off1"/>
      <sheetName val="DG_2851"/>
      <sheetName val="DG__2861"/>
      <sheetName val="DG_851"/>
      <sheetName val="DG_891"/>
      <sheetName val="DG_THIET_BI1"/>
      <sheetName val="DGVCTC_2851"/>
      <sheetName val="DG_vat_lieu1"/>
      <sheetName val="Cước_VC_+_ĐM_CP_Tư_vấn1"/>
      <sheetName val="?PRDW30_XL1"/>
      <sheetName val="kich_thuoc1"/>
      <sheetName val="BEZEL_L외주1"/>
      <sheetName val="NOZZLE_ASSY-SIDE_DEF_LH1"/>
      <sheetName val="0_주광원_LDM1"/>
      <sheetName val="급여_예상_(2017)인상후1"/>
      <sheetName val="CASTING_CONDITION1"/>
      <sheetName val="copy_of_control_valve1"/>
      <sheetName val="EXP_P1(PART)1"/>
      <sheetName val="20년_생산확대방안1"/>
      <sheetName val="KPI_sheet1"/>
      <sheetName val="Takt_-_1_Shift1"/>
      <sheetName val="Workshop_Summary1"/>
      <sheetName val="관리계획서_RR_SD(LH_RH)"/>
      <sheetName val="관리계획서_갑지(CAMERA)"/>
      <sheetName val="ME_BOM_for_scheme_two"/>
      <sheetName val="Owner_List"/>
      <sheetName val="OT_Project_Report"/>
      <sheetName val="E_Goal"/>
      <sheetName val="P_Goal"/>
      <sheetName val="Year_Graph"/>
      <sheetName val="Future_Qtr_MPS"/>
      <sheetName val="Country_List"/>
      <sheetName val="Debug_check_list"/>
      <sheetName val="Look_up"/>
      <sheetName val="Active_1,4_MT"/>
      <sheetName val="HW_종합"/>
      <sheetName val="A-Presale_Payment_Schedule"/>
      <sheetName val="CU열교환기_평균생산"/>
      <sheetName val="SupplÀࣷ"/>
      <sheetName val="Result_Sep-Nov_2009"/>
      <sheetName val="기본_정보"/>
      <sheetName val="Income_Statement_Input"/>
      <sheetName val="Aus_Current_Mth_Var__to_Fcst_"/>
      <sheetName val="#기준2)_L_o_V_List"/>
      <sheetName val="LWR(TND특근_협의x)_덕_알"/>
      <sheetName val="I__Balance_Sheet"/>
      <sheetName val="2020년도_교육_참석_현황_Raw_Data"/>
      <sheetName val="SHUTDOWN_VALVE"/>
      <sheetName val="Gross_Phx_Data"/>
      <sheetName val="Gross_Phx_Data_Risk"/>
      <sheetName val="Per_unit_Phx_Data"/>
      <sheetName val="Per_unit_Risk_Phx_Data"/>
      <sheetName val="A4_BS"/>
      <sheetName val="Posting_2018"/>
      <sheetName val="1_TM21"/>
      <sheetName val="2_align21"/>
      <sheetName val="3_JUDDER21"/>
      <sheetName val="4_M_S21"/>
      <sheetName val="5_P_W_R21"/>
      <sheetName val="6_F_G21"/>
      <sheetName val="7__SCABLE21"/>
      <sheetName val="8_DIFF21"/>
      <sheetName val="9_A_C21"/>
      <sheetName val="10_GEAR21"/>
      <sheetName val="11_ISC21"/>
      <sheetName val="12_ALT21"/>
      <sheetName val="13_O_S21"/>
      <sheetName val="14_silencer21"/>
      <sheetName val="15_DAMPER21"/>
      <sheetName val="16_HUB21"/>
      <sheetName val="17_DLOCK21"/>
      <sheetName val="18_PSP21"/>
      <sheetName val="19_누수21"/>
      <sheetName val="20_K_S21"/>
      <sheetName val="1ဲ_ALT21"/>
      <sheetName val="1ဳ_O_S21"/>
      <sheetName val="15_၄AMPER21"/>
      <sheetName val="OPT손익_내수21"/>
      <sheetName val="OPT손익_수출21"/>
      <sheetName val="GB-IC_Villingen_GG21"/>
      <sheetName val="二_POSITION_XLS21"/>
      <sheetName val="BACK_DATA_08_7_1~21"/>
      <sheetName val="E_W21"/>
      <sheetName val="P_W21"/>
      <sheetName val="S_W21"/>
      <sheetName val="BACK_DATA21"/>
      <sheetName val="외주현황_wq121"/>
      <sheetName val="2_대외공문21"/>
      <sheetName val="B053_(990701)공정실적PP%계산21"/>
      <sheetName val="TEMP_TORQUE21"/>
      <sheetName val="진행_DATA_(2)21"/>
      <sheetName val="5_세운W-A21"/>
      <sheetName val="SUB_2월_재검사추이도20"/>
      <sheetName val="설비능력및_종합공정능력산출시_사용20"/>
      <sheetName val="CASE_ASM20"/>
      <sheetName val="1_변경범위21"/>
      <sheetName val="126_25520"/>
      <sheetName val="LX3_0_RR20"/>
      <sheetName val="14_1부20"/>
      <sheetName val="JT3_0견적-구120"/>
      <sheetName val="3_일반사상20"/>
      <sheetName val="c_db26"/>
      <sheetName val="PRESS_DATA19"/>
      <sheetName val="운임_환차손-Y21"/>
      <sheetName val="팀별_합계20"/>
      <sheetName val="내수1_8GL20"/>
      <sheetName val="5_WIRE적용LIST20"/>
      <sheetName val="LAMBDA_자작20"/>
      <sheetName val="매출종합_`0920"/>
      <sheetName val="소상_&quot;1&quot;20"/>
      <sheetName val="검사기준서_을_치수20"/>
      <sheetName val="검사기준서_갑20"/>
      <sheetName val="검사기준서_을20"/>
      <sheetName val="검사협정_갑20"/>
      <sheetName val="검사성적서_갑20"/>
      <sheetName val="검사성적서_을20"/>
      <sheetName val="검사성적서_병20"/>
      <sheetName val="Nego_PV20"/>
      <sheetName val="ALPROFILE_발주실적19"/>
      <sheetName val="Evaluation_objects20"/>
      <sheetName val="개발_TOOL_집계표19"/>
      <sheetName val="경상_개발비19"/>
      <sheetName val="Master_Cable19"/>
      <sheetName val="S50_12"/>
      <sheetName val="X-3_ENG19"/>
      <sheetName val="FUEL_FILLER20"/>
      <sheetName val="차체부품_INS_REPORT(갑)20"/>
      <sheetName val="Sheet1_(2)19"/>
      <sheetName val="계산_DATA_입력19"/>
      <sheetName val="상세_계산_내역19"/>
      <sheetName val="MACRO1_XLM19"/>
      <sheetName val="CAPA분석_360K16"/>
      <sheetName val="원단위_전후비교19"/>
      <sheetName val="02년_SUC19"/>
      <sheetName val="_납촉자20"/>
      <sheetName val="3-2_귀책부서별_DT현황20"/>
      <sheetName val="1_2내수19"/>
      <sheetName val="GLOBAL_PT_NEW_FORMAT_OCT_200219"/>
      <sheetName val="ERP도입후_시정현황13"/>
      <sheetName val="3__관리점지수실적-1_1생산성19"/>
      <sheetName val="OEM_Plan13"/>
      <sheetName val="Cost_Reduction19"/>
      <sheetName val="Sec_1_-_RFQ19"/>
      <sheetName val="Sch7a_(토요일)19"/>
      <sheetName val="Purchasing_Data13"/>
      <sheetName val="Sheet6_(3)19"/>
      <sheetName val="실적_및_계획19"/>
      <sheetName val="공정능력_(2)19"/>
      <sheetName val="Bosch_ADVP&amp;R19"/>
      <sheetName val="일일_업무_현황_(3)14"/>
      <sheetName val="일일_업무_현황_(5)14"/>
      <sheetName val="1-1_General_Code13"/>
      <sheetName val="포머_비가동_내역14"/>
      <sheetName val="0_절삭조건14"/>
      <sheetName val="VS1_Paretto분석14"/>
      <sheetName val="J150_승인진도관리_LIST13"/>
      <sheetName val="TOTAL_LIST13"/>
      <sheetName val="Price_Range13"/>
      <sheetName val="FTR_MACRo13"/>
      <sheetName val="협력사_일반현황14"/>
      <sheetName val="6_N_m_CCW_전류13"/>
      <sheetName val="업무분장_13"/>
      <sheetName val="GLOBAL_PT_NEW_FORMAT_JULY__2014"/>
      <sheetName val="FRONT_HUB견적가14"/>
      <sheetName val="MPL_技連14"/>
      <sheetName val="_SR3차원단위_(3)13"/>
      <sheetName val="Rate_data19"/>
      <sheetName val="97계획(96_1112"/>
      <sheetName val="외주품_감점_유형_기준19"/>
      <sheetName val="★금형비_계산서12"/>
      <sheetName val="PRO_(참조)19"/>
      <sheetName val="Interco_&amp;_PVS_Loc_Cur12"/>
      <sheetName val="4_3_첨부113"/>
      <sheetName val="LOWSIDE_비교12"/>
      <sheetName val="After_sales13"/>
      <sheetName val="첨부4_기술평가서12"/>
      <sheetName val="342E_BLOCK14"/>
      <sheetName val="DATA_BASE13"/>
      <sheetName val="공정별공법-W_HSE-LH13"/>
      <sheetName val="02_07_27_부품판매가13"/>
      <sheetName val="대외공문_13"/>
      <sheetName val="FLOW_PROSES_(A)16"/>
      <sheetName val="Value_Analysis_-_Sheet_113"/>
      <sheetName val="제품명_(3)13"/>
      <sheetName val="VPP(BD-010)_이상보고13"/>
      <sheetName val="Supplier_QRQC12"/>
      <sheetName val="2차_OIL량측정13"/>
      <sheetName val="1_세부비교원가(내수)13"/>
      <sheetName val="GM_Master13"/>
      <sheetName val="고객불만_건13"/>
      <sheetName val="J2(P_MT)12"/>
      <sheetName val="생산현황_(입력)13"/>
      <sheetName val="MPS_Q3_FY0413"/>
      <sheetName val="MPS_Q4_FY0413"/>
      <sheetName val="1_ER유체응용13"/>
      <sheetName val="4_시험장비13"/>
      <sheetName val="업체별_단가현황13"/>
      <sheetName val="일일_생산및판매계획_대_실적13"/>
      <sheetName val="임율_&amp;_LOT13"/>
      <sheetName val="생산계획_(2)13"/>
      <sheetName val="CR_CODE13"/>
      <sheetName val="THEME_CODE13"/>
      <sheetName val="P&amp;L,Bal_Sheet,Cash_Forecast13"/>
      <sheetName val="비교원가제출_고13"/>
      <sheetName val="1_종합비교원가(내수_일반_유럽)13"/>
      <sheetName val="10_예산_및_원가_계획(02년)13"/>
      <sheetName val="3_PT개발계획13"/>
      <sheetName val="09년_현황13"/>
      <sheetName val="WTC_BODY一覧原紙13"/>
      <sheetName val="3월말_장기악성(국내)13"/>
      <sheetName val="2월말_장기악성(국내)13"/>
      <sheetName val="Data_Sheet13"/>
      <sheetName val="6_수입검사_13"/>
      <sheetName val="03_PFD-113"/>
      <sheetName val="12_Inv_13"/>
      <sheetName val="97년_재료예산(안)13"/>
      <sheetName val="1_터빈13"/>
      <sheetName val="cost_base_e_dati13"/>
      <sheetName val="2__Definitions13"/>
      <sheetName val="코드_조건표14"/>
      <sheetName val="HMC_사전원가(원혁기준)13%13"/>
      <sheetName val="재품별_단가13"/>
      <sheetName val="장비_전체리스트13"/>
      <sheetName val="_25"/>
      <sheetName val="집중검사_리스트13"/>
      <sheetName val="production_dept13"/>
      <sheetName val="자동차_종합지표13"/>
      <sheetName val="기초_DATA8"/>
      <sheetName val="Production_Plan113"/>
      <sheetName val="c_db117"/>
      <sheetName val="TL_PROTO_2열7"/>
      <sheetName val="1_기안을지12"/>
      <sheetName val="3_3검토국12"/>
      <sheetName val="Actual_In_&amp;_Out12"/>
      <sheetName val="OEM_이의제기_종합12"/>
      <sheetName val="B053_(990701)공정능력PC%계산12"/>
      <sheetName val="검사협정_보충12"/>
      <sheetName val="신흥테크_세부내역_LIST7"/>
      <sheetName val="1_2_2완제품검사('00_4월)_(가라)12"/>
      <sheetName val="4_Vendor_price12"/>
      <sheetName val="14년_증판안_판촉12"/>
      <sheetName val="2012_Volum13"/>
      <sheetName val="P&amp;L_account13"/>
      <sheetName val="국내_12"/>
      <sheetName val="4,5공장_12"/>
      <sheetName val="시트_12"/>
      <sheetName val="VERTICAL_PIPE12"/>
      <sheetName val="TABLE_DB12"/>
      <sheetName val="쌍용_data_base12"/>
      <sheetName val="2과_공수집계12"/>
      <sheetName val="118_세금과공과12"/>
      <sheetName val="경영재무_(입력)12"/>
      <sheetName val="연구개발_(입력)12"/>
      <sheetName val="일반현황_(입력)12"/>
      <sheetName val="품질관리_(입력)12"/>
      <sheetName val="실행내역서_13"/>
      <sheetName val="개발_LIST13"/>
      <sheetName val="PC%계산(WM_COMM단차)13"/>
      <sheetName val="차체_품안표13"/>
      <sheetName val="1_1_2008_OTIF13"/>
      <sheetName val="BAFFLE_HMC_TABLE113"/>
      <sheetName val="1~3월_지시사항13"/>
      <sheetName val="1_POSITIONING13"/>
      <sheetName val="무부하_회전수13"/>
      <sheetName val="진행중_설변13"/>
      <sheetName val="HOLE_9905(1)13"/>
      <sheetName val="Upgrades_pricing12"/>
      <sheetName val="7_3_DY팀12"/>
      <sheetName val="PNL_ASS'Y_CRASH_PAD_UPR_RH12"/>
      <sheetName val="공정능력(마운틴_홀_거리)12"/>
      <sheetName val="Summary_Sheet12"/>
      <sheetName val="Datasheet_for_KPI_Model_112"/>
      <sheetName val="Moulding_data12"/>
      <sheetName val="TEAM하반기_계획_(2)12"/>
      <sheetName val="YOKE-H(10_3)12"/>
      <sheetName val="▶R_C_FRM12"/>
      <sheetName val="광주_소요량12"/>
      <sheetName val="5-Why_Root_Cause_Analysis_12"/>
      <sheetName val="full_(2)12"/>
      <sheetName val="초_성12"/>
      <sheetName val="CHECK_성12"/>
      <sheetName val="cpk_data12"/>
      <sheetName val="Drop-down_Lists12"/>
      <sheetName val="Bas_Moteur12"/>
      <sheetName val="LINE_운영안12"/>
      <sheetName val="원가_종합13"/>
      <sheetName val="DV_Flow_Chart_DV-PV1_(PFC)13"/>
      <sheetName val="MATEMST_(2)12"/>
      <sheetName val="Order_status13"/>
      <sheetName val="_26"/>
      <sheetName val="RFQ_180413"/>
      <sheetName val="보강사_소요량12"/>
      <sheetName val="Order_status212"/>
      <sheetName val="Customer_Master12"/>
      <sheetName val="Common_code12"/>
      <sheetName val="Order_Status_Master12"/>
      <sheetName val="Product_Master12"/>
      <sheetName val="CAR_Form_Summary5"/>
      <sheetName val="2-2_매출분석7"/>
      <sheetName val="PS_SIDE_OTR_INR_공정개선_상세11"/>
      <sheetName val="사무용품_신청12"/>
      <sheetName val="LINE_PPM-분석7"/>
      <sheetName val="Issues_List7"/>
      <sheetName val="기초_데이터7"/>
      <sheetName val="Net_Revenue7"/>
      <sheetName val="중요차종_(090131)7"/>
      <sheetName val="Actual_data7"/>
      <sheetName val="Validation_Lists12"/>
      <sheetName val="제품별_매출13"/>
      <sheetName val="Data_Working_Time13"/>
      <sheetName val="PACKING_LIST7"/>
      <sheetName val="COOLING_UNIT7"/>
      <sheetName val="Schedule_15"/>
      <sheetName val="#1-1_(2)7"/>
      <sheetName val="repeatative_rejection5"/>
      <sheetName val="표지_(2)7"/>
      <sheetName val="Diaph1_values5"/>
      <sheetName val="Diaph2_values5"/>
      <sheetName val="Diaph_values5"/>
      <sheetName val="Cushion_datas5"/>
      <sheetName val="Personnaliser___5"/>
      <sheetName val="Takt_Time5"/>
      <sheetName val="2000_(원본)5"/>
      <sheetName val="Danh_Mục6"/>
      <sheetName val="Danh_Muc6"/>
      <sheetName val="Danh_sach_Hàn_thùng5"/>
      <sheetName val="Rollforward_{bpe}5"/>
      <sheetName val="Allow_-_SR&amp;D5"/>
      <sheetName val="원단위_1계_2계11"/>
      <sheetName val="99년12월_실적DATA7"/>
      <sheetName val="7)_133677347"/>
      <sheetName val="Data_Input6"/>
      <sheetName val="BOX_ASSY5"/>
      <sheetName val="FY_12_Interiors_Volume5"/>
      <sheetName val="INT_Price_FY12_MFC5"/>
      <sheetName val="Z41,Z42_이외total12"/>
      <sheetName val="11403-06163_เก่า11"/>
      <sheetName val="FM-HD_(New)11"/>
      <sheetName val="FM-HD_(HKMC)_11"/>
      <sheetName val="FM-HD_(11254-06201)__11"/>
      <sheetName val="FM-HD_(11251-06163)11"/>
      <sheetName val="FM-HD_(11514053)11"/>
      <sheetName val="FM-HD_(11611807)11"/>
      <sheetName val="FM-HD_(94502003)11"/>
      <sheetName val="FM-HD_(94501839)11"/>
      <sheetName val="FM-HD_(PT-GDENG0911-4)11"/>
      <sheetName val="FM-HD_(94520439)11"/>
      <sheetName val="FM-HD_(94500396)11"/>
      <sheetName val="FM-HD_(94500407)11"/>
      <sheetName val="FM-HD_(94500414)11"/>
      <sheetName val="FM-HD_(94500073)11"/>
      <sheetName val="FM-HD_(11588683)11"/>
      <sheetName val="FM-HD_(94500952)11"/>
      <sheetName val="FM-HD_(11569995)11"/>
      <sheetName val="FM-HD_(11254-06201)11"/>
      <sheetName val="FM-HD_(11588685)11"/>
      <sheetName val="FM-HD_(94500793)_11"/>
      <sheetName val="FM-HD_(11588717)11"/>
      <sheetName val="FM-HD_(HD-25198904)11"/>
      <sheetName val="FM-HD_(HD-11570514)_11"/>
      <sheetName val="FM-HD_(11097441)11"/>
      <sheetName val="FM-HD_(11588662)_11"/>
      <sheetName val="FM-HD_(11519387)11"/>
      <sheetName val="FM-HD_(11561969)11"/>
      <sheetName val="FM-HD_(11516580)11"/>
      <sheetName val="FM-HD_(11588712)___11"/>
      <sheetName val="FM-HD_(11519375)11"/>
      <sheetName val="FM-HD_(FAA32071001)__11"/>
      <sheetName val="FM-HD_(11519382)_11"/>
      <sheetName val="FM-HD_(11519383)_11"/>
      <sheetName val="FM-HD_(11561763)__11"/>
      <sheetName val="FM-HD_(11588316)__11"/>
      <sheetName val="II__CF4"/>
      <sheetName val="I__Assumptions4"/>
      <sheetName val="FRN_020004"/>
      <sheetName val="Model_Synthesis_Report4"/>
      <sheetName val="220_(2)7"/>
      <sheetName val="PU_FOAM_가격조정_기준5"/>
      <sheetName val="UPPER_도면5"/>
      <sheetName val="20060624_공조제어6"/>
      <sheetName val="풍량상한치_제한_data6"/>
      <sheetName val="Source_List6"/>
      <sheetName val="공정공수_XLS5"/>
      <sheetName val="P_O_(LOCAL)5"/>
      <sheetName val="U268_4x4_AT(walk)Mitsu5"/>
      <sheetName val="Kautex_4WD_St_IV_P&amp;D5"/>
      <sheetName val="Sachs_FL_WHL5"/>
      <sheetName val="seat-sdn_only4"/>
      <sheetName val="Sch1_-_P&amp;L_Summary4"/>
      <sheetName val="Sch2_-_BalSht_Summary4"/>
      <sheetName val="Sch3_-_CFlow_Summary4"/>
      <sheetName val="2_(1설원_첨)4"/>
      <sheetName val="6_Parent_S__Fixed_Prod5"/>
      <sheetName val="SUST_DEV_&amp;_OTHER4"/>
      <sheetName val="OEM_4"/>
      <sheetName val="August_20034"/>
      <sheetName val="OE_UMC4"/>
      <sheetName val="Analysis-Others_Pg_44"/>
      <sheetName val="Fx_Rates4"/>
      <sheetName val="_관리계획서_Rev_01_xlsx4"/>
      <sheetName val="개조_요청서4"/>
      <sheetName val="_쿠첸_CIR-301_제원현황(170317)_xlsx4"/>
      <sheetName val="BOM_CODE4"/>
      <sheetName val="強度_CN_A1_C10H_152H4"/>
      <sheetName val="04_03월소일정계획4"/>
      <sheetName val="4_경비_5_영업외수지4"/>
      <sheetName val="2019년_생산수량4"/>
      <sheetName val="19년_종합_CT4"/>
      <sheetName val="CONN_조립5"/>
      <sheetName val="Organization_chart201910025"/>
      <sheetName val="RESPONSIBILITY_MATRIX5"/>
      <sheetName val="Danh_sach4"/>
      <sheetName val="Costed_BOM_2ndR_40%4"/>
      <sheetName val="Bang_KL4"/>
      <sheetName val="Lcau_-_Lxuc4"/>
      <sheetName val="10-2_ED&amp;D_EQU4"/>
      <sheetName val="Business_Plan4"/>
      <sheetName val="96_하반기_전시회_경비4"/>
      <sheetName val="의장2반_4"/>
      <sheetName val="Detail_Defect_COMBO_KAISER4"/>
      <sheetName val="BOM_Cost_(R-U713MHH)4"/>
      <sheetName val="DS-Thuong_6T_dau4"/>
      <sheetName val="CHI_TIẾT4"/>
      <sheetName val="Summary_Capex_Info-Cal_(master4"/>
      <sheetName val="거래선_생산계획4"/>
      <sheetName val="Text_Control4"/>
      <sheetName val="text_contl4"/>
      <sheetName val="FAX_(2)4"/>
      <sheetName val="Intercompany_Detail4"/>
      <sheetName val="XD_담력저감4"/>
      <sheetName val="Export_Data4"/>
      <sheetName val="Grille_Q3P_Organe6"/>
      <sheetName val="Pt_Rates4"/>
      <sheetName val="Component_List4"/>
      <sheetName val="Table(APG_MF)4"/>
      <sheetName val="원가검토가_(현양산품)4"/>
      <sheetName val="원가검토가_(최초견적가)4"/>
      <sheetName val="원가검토가_(최초양산품)4"/>
      <sheetName val="RT_Table4"/>
      <sheetName val="Sheet1_(3)4"/>
      <sheetName val="TLc_개조차(목표원가)4"/>
      <sheetName val="KQ_14"/>
      <sheetName val="Tien_Thuong3"/>
      <sheetName val="NC_XL_6T_cuoi_01_CTy3"/>
      <sheetName val="Data_-6T_dau3"/>
      <sheetName val="Cong_6T3"/>
      <sheetName val="Group_Consolidated3"/>
      <sheetName val="Roadmap_Target_06272"/>
      <sheetName val="Roadmap_Target_(2)2"/>
      <sheetName val="NX4e_CAC_INLET2"/>
      <sheetName val="NX4e_CAC_OUTLET2"/>
      <sheetName val="Theta3_FF_(기존)2"/>
      <sheetName val="Theta3_FF2"/>
      <sheetName val="HZG_D-Full_Coolant_Hose_2"/>
      <sheetName val="9BQX_CAC2"/>
      <sheetName val="9BQX_CAC_INLET_OUTLET(구매)2"/>
      <sheetName val="NQ5_RADIATOR_HOSE2"/>
      <sheetName val="NX4_OIL_COOLER_HOSE2"/>
      <sheetName val="SG2_RADIATOR_HOSE(Current반영)2"/>
      <sheetName val="NX4_BRAKE_HOSE_(구매)2"/>
      <sheetName val="NX4_Brake_Hose(개발)2"/>
      <sheetName val="US4_OIL_COOLER_HOSE2"/>
      <sheetName val="KA4_OIL_COOLER_HOSE2"/>
      <sheetName val="Roadmap_Target2"/>
      <sheetName val="12월_기타2"/>
      <sheetName val="FE_DPHU报告_3"/>
      <sheetName val="TOP_152"/>
      <sheetName val="Qual_Approv_Test_Plan_0503222"/>
      <sheetName val="Dashboard_(methodologies)2"/>
      <sheetName val="BE_DPHU报告_3"/>
      <sheetName val="System_NPV2"/>
      <sheetName val="1-1__OEM2"/>
      <sheetName val="1-2_Code_Info2"/>
      <sheetName val="1-1_Gene2"/>
      <sheetName val="07년_ECU_RAW_DATA2"/>
      <sheetName val="Volume_Sensitivity2"/>
      <sheetName val="(6)_CBA_Exec_Summary2"/>
      <sheetName val="FX_Table2"/>
      <sheetName val="REV_Idle(19)_Output(74_중심거리확정)2"/>
      <sheetName val="2014_102"/>
      <sheetName val="1(A급)_(2)4"/>
      <sheetName val="CELL_생산일보_2"/>
      <sheetName val="Rate_dat÷2"/>
      <sheetName val="Dimension_Data2"/>
      <sheetName val="EO_이력관리대장2"/>
      <sheetName val="TFT_Attendace4"/>
      <sheetName val="Gauge_R&amp;R3"/>
      <sheetName val="Bia_TQT3"/>
      <sheetName val="share_year=53"/>
      <sheetName val="첨#3__PCB2"/>
      <sheetName val="Detail_report2"/>
      <sheetName val="Questions_for_Wuhan_Lear2"/>
      <sheetName val="CC_Down_load_07162"/>
      <sheetName val="CAUZA_DEFECTE2"/>
      <sheetName val="CAUSES_OF_DEFECTS2"/>
      <sheetName val="_FURNACE현설2"/>
      <sheetName val="프로필렌_이송라인2"/>
      <sheetName val="Special_rack_(Packaging_Input)2"/>
      <sheetName val="EX_rate2"/>
      <sheetName val="3~4_》在库计划SABC样式2"/>
      <sheetName val="Executive_Summary2"/>
      <sheetName val="Stand_off2"/>
      <sheetName val="ESTI_2"/>
      <sheetName val="dongia_(2)2"/>
      <sheetName val="ns_chung2"/>
      <sheetName val="THĐH_E42"/>
      <sheetName val="THĐH_E32"/>
      <sheetName val="DG_2852"/>
      <sheetName val="DG__2862"/>
      <sheetName val="DG_852"/>
      <sheetName val="DG_892"/>
      <sheetName val="DG_THIET_BI2"/>
      <sheetName val="DGVCTC_2852"/>
      <sheetName val="DG_vat_lieu2"/>
      <sheetName val="CP_khau_hao2"/>
      <sheetName val="Cước_VC_+_ĐM_CP_Tư_vấn2"/>
      <sheetName val="?PRDW30_XL2"/>
      <sheetName val="kich_thuoc2"/>
      <sheetName val="BEZEL_L외주2"/>
      <sheetName val="NOZZLE_ASSY-SIDE_DEF_LH2"/>
      <sheetName val="0_주광원_LDM2"/>
      <sheetName val="급여_예상_(2017)인상후2"/>
      <sheetName val="판매_계획_대_실적2"/>
      <sheetName val="CASTING_CONDITION2"/>
      <sheetName val="copy_of_control_valve2"/>
      <sheetName val="EXP_P1(PART)2"/>
      <sheetName val="20년_생산확대방안2"/>
      <sheetName val="KPI_sheet2"/>
      <sheetName val="Takt_-_1_Shift2"/>
      <sheetName val="Workshop_Summary2"/>
      <sheetName val="관리계획서_RR_SD(LH_RH)1"/>
      <sheetName val="관리계획서_갑지(CAMERA)1"/>
      <sheetName val="Sales_Plan1"/>
      <sheetName val="RCL_MY21"/>
      <sheetName val="Income_Statement1"/>
      <sheetName val="2_-_SALCPA_Tracker_-_pg__11"/>
      <sheetName val="Chart_of_Accounts1"/>
      <sheetName val="손익비교_Data1"/>
      <sheetName val="Vol_&amp;_Assumpt1"/>
      <sheetName val="_启_东1"/>
      <sheetName val="product_lines1"/>
      <sheetName val="09년_1월이후_완료신작1"/>
      <sheetName val="ecr_blank1"/>
      <sheetName val="Material_Import_Rate1"/>
      <sheetName val="Courier_4x21"/>
      <sheetName val="Retail_Spider1"/>
      <sheetName val="Lists_(Hide)1"/>
      <sheetName val="FIN6_input_Front_F&amp;G1"/>
      <sheetName val="Old_Consoles1"/>
      <sheetName val="OEM-Engr-Product_Data1"/>
      <sheetName val="Material_Expense_Rate1"/>
      <sheetName val="POP_Forecast1"/>
      <sheetName val="INPUT_DATA(입찰)1"/>
      <sheetName val="SUB자료01_-_드롭_항목1"/>
      <sheetName val="6__FTA특혜관세적용달성율1"/>
      <sheetName val="Volume_&amp;_Assumptions1"/>
      <sheetName val="(2)_CT&amp;CAPA1"/>
      <sheetName val="경수97_021"/>
      <sheetName val="Prob__Res__Index1"/>
      <sheetName val="0_견적보고1"/>
      <sheetName val="0_LED_ASSY1"/>
      <sheetName val="1차_시산표1"/>
      <sheetName val="자재_입고(K1E1)1"/>
      <sheetName val="Reference_Lists2"/>
      <sheetName val="Ramp-up_Prod_KLf_pro_Woche_2"/>
      <sheetName val="Equipment_Info_assumptions2"/>
      <sheetName val="Manufacturers_And_Names_Lists2"/>
      <sheetName val="개별(LEAD_WIRE)1"/>
      <sheetName val="2__트림별_중국1"/>
      <sheetName val="Org_Level_2210011"/>
      <sheetName val="ME_BOM_for_scheme_two1"/>
      <sheetName val="Owner_List1"/>
      <sheetName val="OT_Project_Report1"/>
      <sheetName val="E_Goal1"/>
      <sheetName val="P_Goal1"/>
      <sheetName val="Perishable_Tooling1"/>
      <sheetName val="Year_Graph1"/>
      <sheetName val="Future_Qtr_MPS1"/>
      <sheetName val="Country_List1"/>
      <sheetName val="Debug_check_list1"/>
      <sheetName val="Look_up1"/>
      <sheetName val="Active_1,4_MT1"/>
      <sheetName val="HW_종합1"/>
      <sheetName val="A-Presale_Payment_Schedule1"/>
      <sheetName val="CU열교환기_평균생산1"/>
      <sheetName val="Result_Sep-Nov_20091"/>
      <sheetName val="기본_정보1"/>
      <sheetName val="Income_Statement_Input1"/>
      <sheetName val="Dữ_liệu1"/>
      <sheetName val="Cpk_11"/>
      <sheetName val="Aus_Current_Mth_Var__to_Fcst_1"/>
      <sheetName val="#기준2)_L_o_V_List1"/>
      <sheetName val="13_Inv_1"/>
      <sheetName val="TECHNICAL_DATA1"/>
      <sheetName val="1_사고건수1"/>
      <sheetName val="3_사고_요인별1"/>
      <sheetName val="LWR(TND특근_협의x)_덕_알1"/>
      <sheetName val="I__Balance_Sheet1"/>
      <sheetName val="2020년도_교육_참석_현황_Raw_Data1"/>
      <sheetName val="Customer_Grouping1"/>
      <sheetName val="SHUTDOWN_VALVE1"/>
      <sheetName val="Gross_Phx_Data1"/>
      <sheetName val="Gross_Phx_Data_Risk1"/>
      <sheetName val="Per_unit_Phx_Data1"/>
      <sheetName val="Per_unit_Risk_Phx_Data1"/>
      <sheetName val="NHÁNH_SP_CKOT_(T10)1"/>
      <sheetName val="NM_GHẾ_T51"/>
      <sheetName val="スコアカード_(2)1"/>
      <sheetName val="A4_BS1"/>
      <sheetName val="Posting_20181"/>
      <sheetName val="R08"/>
      <sheetName val="71212-22"/>
      <sheetName val="MTL$-INTER"/>
      <sheetName val="Nguồn"/>
      <sheetName val="CPKS_TK"/>
      <sheetName val="GB-IC_Villinge~_GG7"/>
      <sheetName val="DECORATION도금"/>
      <sheetName val="DM1776"/>
      <sheetName val="DM 1781"/>
      <sheetName val="DM203"/>
      <sheetName val="DM4970"/>
      <sheetName val="VAT LIEU"/>
      <sheetName val="Nhan cong"/>
      <sheetName val="Thiet bi"/>
      <sheetName val="Vat tu"/>
      <sheetName val="DM.ChiPhi"/>
      <sheetName val="May TC"/>
      <sheetName val="TH Kinh phi"/>
      <sheetName val="MTO REV.2(ARMOR)"/>
      <sheetName val="NEW-PANEL"/>
      <sheetName val="TONG HOP"/>
      <sheetName val="Ktmo"/>
      <sheetName val="4-m sheets"/>
      <sheetName val="Ramp-up"/>
      <sheetName val="Page 15"/>
      <sheetName val="Non quality costs"/>
      <sheetName val="Page 20"/>
      <sheetName val="Page 39"/>
      <sheetName val="Page 42"/>
      <sheetName val="Page 8"/>
      <sheetName val="Page 21"/>
      <sheetName val="Page 24"/>
      <sheetName val="Page 25"/>
      <sheetName val="Page 26"/>
      <sheetName val="Page 30"/>
      <sheetName val="Sheet50"/>
      <sheetName val="Simpanan"/>
      <sheetName val="유형자산증감"/>
      <sheetName val="RR Allocation"/>
      <sheetName val="97년추정손익계산서"/>
      <sheetName val="96BP"/>
      <sheetName val="SalesMYP"/>
      <sheetName val="VSPA"/>
      <sheetName val="By Monthly APR &amp; SPENDING(KCNY)"/>
      <sheetName val="cmg 68TF exp"/>
      <sheetName val="link killer"/>
      <sheetName val="차입금"/>
      <sheetName val="ST"/>
      <sheetName val="월마트"/>
      <sheetName val="CA"/>
      <sheetName val="Sheet70"/>
      <sheetName val="同业借款"/>
      <sheetName val="원_VL"/>
      <sheetName val="Indoor Disposer"/>
      <sheetName val="Results"/>
      <sheetName val="TB(PL)"/>
      <sheetName val="Links"/>
      <sheetName val="업무분장(현행)"/>
      <sheetName val="손익계산서 raw data"/>
      <sheetName val="손익내역전년"/>
      <sheetName val="1.외주공사"/>
      <sheetName val="2.직영공사"/>
      <sheetName val="Revised PEGS98"/>
      <sheetName val="검산금액"/>
      <sheetName val="선수보증금"/>
      <sheetName val="연체일수"/>
      <sheetName val="잔가합계"/>
      <sheetName val="기초해지2"/>
      <sheetName val="중도해지진행업체"/>
      <sheetName val="자재,노무CODE"/>
      <sheetName val="3-4현"/>
      <sheetName val="3-3현"/>
      <sheetName val="TBclosing"/>
      <sheetName val="Control"/>
      <sheetName val="C.A"/>
      <sheetName val="실행철강하도"/>
      <sheetName val="금융리스"/>
      <sheetName val="서울판관-공통부문"/>
      <sheetName val="Working"/>
      <sheetName val="comparables"/>
      <sheetName val="Deduction"/>
      <sheetName val="other"/>
      <sheetName val="conclusion"/>
      <sheetName val="Select"/>
      <sheetName val="Disclosure"/>
      <sheetName val="WI"/>
      <sheetName val="2021.3Q审定前"/>
      <sheetName val="1-1.Generalë"/>
      <sheetName val="5.Doc Type"/>
      <sheetName val="41"/>
      <sheetName val="투자자산명세서"/>
      <sheetName val="계정code"/>
      <sheetName val="P&amp;L-UK"/>
      <sheetName val="96접수"/>
      <sheetName val="Operating Supplies"/>
      <sheetName val="공정및생산관리절차_x001d_"/>
      <sheetName val="StdBom"/>
      <sheetName val="매칭"/>
      <sheetName val="基本信息2"/>
      <sheetName val="BA"/>
      <sheetName val="01_tool"/>
      <sheetName val="65100"/>
      <sheetName val="1_ER유체응쒩"/>
      <sheetName val="Ship Plan"/>
      <sheetName val="Proj Eng Inv"/>
      <sheetName val="Last yr "/>
      <sheetName val="ktp06_URS 순 정렬"/>
      <sheetName val="Manufacturing"/>
      <sheetName val="KALK"/>
      <sheetName val="CLIP"/>
      <sheetName val="ExportşData2"/>
      <sheetName val="COSTմ_x0000_"/>
      <sheetName val="COSTԀ"/>
      <sheetName val="COST֝_x0000_"/>
      <sheetName val="운영실적(세부턀"/>
      <sheetName val="운영실적(세부׉"/>
      <sheetName val="운영실적(세부Ԁ"/>
      <sheetName val="COST恴མ"/>
      <sheetName val="COSTծ_x0000_"/>
      <sheetName val="COST࡮꽙"/>
      <sheetName val="INVESTMENT (Hardware_x0000_"/>
      <sheetName val="XGPROD"/>
      <sheetName val="Cost Rate"/>
      <sheetName val="Process Rate"/>
      <sheetName val="목표재공"/>
      <sheetName val="재고1"/>
      <sheetName val="재공1"/>
      <sheetName val="LWR볼조인트1차"/>
      <sheetName val="A2XX_제조원가"/>
      <sheetName val="This PL Detail_raw"/>
      <sheetName val="Financial impact"/>
      <sheetName val="見積もり基準DB１"/>
      <sheetName val="Holiday_Table"/>
      <sheetName val="Mix_A"/>
      <sheetName val="참고1__기계경비율"/>
      <sheetName val="X-rates_2012"/>
      <sheetName val="一次_(12_17)"/>
      <sheetName val="BAL_COST_"/>
      <sheetName val="Customize_Your_Invoice"/>
      <sheetName val="LF_최종계산(초도NEGO동일)"/>
      <sheetName val="SURVEY_TVD"/>
      <sheetName val="Investment_Management_Master"/>
      <sheetName val="주간_진행_현황"/>
      <sheetName val="Internal_cost_reference_table"/>
      <sheetName val="0_RCL_IS"/>
      <sheetName val="_개정이력"/>
      <sheetName val="4)_관리계획서"/>
      <sheetName val="4__트림별"/>
      <sheetName val="2__트림별_브라질"/>
      <sheetName val="영업_일114"/>
      <sheetName val="INVESTMENT_(Hardware)15"/>
      <sheetName val="신고서_전14"/>
      <sheetName val="Basic_assumptions14"/>
      <sheetName val="PFMEA_XLS14"/>
      <sheetName val="2008_г14"/>
      <sheetName val="RELAY_FAX양식14"/>
      <sheetName val="상세_견적서_(HMC)14"/>
      <sheetName val="금형_(2)17"/>
      <sheetName val="DBL_LPG시험14"/>
      <sheetName val="2_중요한회계정책14"/>
      <sheetName val="9_관계기업투자14"/>
      <sheetName val="42_리스14"/>
      <sheetName val="25_법인세14"/>
      <sheetName val="_PPAP_작성중__xlsx14"/>
      <sheetName val="Proj_List_00E14"/>
      <sheetName val="(2)월생산현황_8"/>
      <sheetName val="_하반기_경비_조정계획_150627(사계_r2_기준)_9"/>
      <sheetName val="Europe_PU-18"/>
      <sheetName val="1_TAT_Info_9"/>
      <sheetName val="Mẫu_DMVT5"/>
      <sheetName val="Mẫu_DMVT_(2)5"/>
      <sheetName val="DANH_MỤC_NHÓM_ĐỐI_TƯỢNG5"/>
      <sheetName val="Nhap_T85"/>
      <sheetName val="Begining_detail-CTIET5"/>
      <sheetName val="Summary-TOMLUOC_5"/>
      <sheetName val="SO_TONG_HOP_CONG_NO5"/>
      <sheetName val="Nguon_PT_xetai5"/>
      <sheetName val="Nguon_PT_xe_Ben5"/>
      <sheetName val="Bien_so5"/>
      <sheetName val="DM_KHAU_HAO5"/>
      <sheetName val="MỤC_LỤC5"/>
      <sheetName val="Ghi_chú5"/>
      <sheetName val="1__Định_hướng_HĐ_CN_năm_20195"/>
      <sheetName val="2_1_Tổng_quan_TT_KD_xe_DL5"/>
      <sheetName val="2_2_Tổng_quan_TT_DVPT_DL5"/>
      <sheetName val="3_1__ĐKM_xe_DL5"/>
      <sheetName val="3_2_1__KH_KD-MKT_&amp;_TCKD_xe_KIA5"/>
      <sheetName val="3_2_2_CSBH_KIA5"/>
      <sheetName val="3_2_3__KH_KD-MKT&amp;TCKD_DVPT5"/>
      <sheetName val="Pv_SL5"/>
      <sheetName val="3_3_1_KH_KD-MKT_&amp;_TCKD_Mazda5"/>
      <sheetName val="3_3_2_CSBH_MAZDA5"/>
      <sheetName val="3_3_3_KH_KD-MKT&amp;TCKD_DVPT_MAZD5"/>
      <sheetName val="3_4__DVPT_SR_KIA_MAZDA5"/>
      <sheetName val="3_4_1_KH_KD-MKT&amp;TCKD_PEUGEOT5"/>
      <sheetName val="3_4_2_CSBH_PEUGEOT5"/>
      <sheetName val="3_4_3_KH_KD-MKT&amp;TC_DVPT_PEUGEO5"/>
      <sheetName val="3_5__TÀI_CHÍNH_KD_XE_KIA_MAZDA5"/>
      <sheetName val="4_1_Tổng_quan_TT_KD_Tai,_Bus5"/>
      <sheetName val="4_2_Tổng_quan_TT_DVPT_Tai_Bus5"/>
      <sheetName val="5_1__ĐKM_xe_Tai,_Bus5"/>
      <sheetName val="PTBH_20185"/>
      <sheetName val="SL_-_TVBH5"/>
      <sheetName val="5_2a__KD_Xe_Fuso5"/>
      <sheetName val="5_2b__KD_Xe_Foton5"/>
      <sheetName val="5_2c__KD_Xe_Bus5"/>
      <sheetName val="5_2__KH_KD-MKT&amp;TCKD_xe_Tải,_Bu5"/>
      <sheetName val="5_3__CSBH_xe_Tải,_Bus5"/>
      <sheetName val="5_4_KH_KD-MKT&amp;TC_DVPT_Tải,_Bus5"/>
      <sheetName val="Review_note5"/>
      <sheetName val="6_1_ĐKĐK5"/>
      <sheetName val="6_2__Bảo_hiểm5"/>
      <sheetName val="6_3__Tín_dụng5"/>
      <sheetName val="6_4__GSHT_&amp;_PH5"/>
      <sheetName val="6_5_DVHT5"/>
      <sheetName val="7_1_KH_nhân_sự5"/>
      <sheetName val="7_2__Định_biên_&amp;_Lương5"/>
      <sheetName val="7_3_KH_thưởng_năng_suất5"/>
      <sheetName val="Check_TH5"/>
      <sheetName val="8__Hành_chính5"/>
      <sheetName val="8_15"/>
      <sheetName val="9_1__Duy_tu_bảo_trì5"/>
      <sheetName val="9_2__Cải_tạo,_nâng_cấp5"/>
      <sheetName val="10__TSCĐ_-_CCDC5"/>
      <sheetName val="11D__Tài_chính_KD_XE_TỔNG5"/>
      <sheetName val="11E__Tài_chính_KD_DVPT_TỔNG5"/>
      <sheetName val="11A__Tài_chính_SR_KIA5"/>
      <sheetName val="11B__Tài_chính_SR_MAZDA5"/>
      <sheetName val="11D__Tài_chính_SR_Peugout5"/>
      <sheetName val="11C__Tài_chính_SR_TẢI_BUS5"/>
      <sheetName val="11D__Tài_chính_SR_Du_lịch5"/>
      <sheetName val="11__Tài_chính_Chi_nhánh5"/>
      <sheetName val="12__SĐTC5"/>
      <sheetName val="THƯ_VIỆN5"/>
      <sheetName val="금형_이력_카드6"/>
      <sheetName val="GAGE_R&amp;R(FRT_UPR)9"/>
      <sheetName val="중공업_실적9"/>
      <sheetName val="2-1_제품군별계획대비실적(B_A)11"/>
      <sheetName val="delta_impedance(평균)6"/>
      <sheetName val="SEP_20075"/>
      <sheetName val="SCP_49"/>
      <sheetName val="SCP_5_D2UXT9"/>
      <sheetName val="SCP_6_D2UX9"/>
      <sheetName val="Invest_(MAC)9"/>
      <sheetName val="SCP_Apr20159"/>
      <sheetName val="XMA_12월_8,000대_원,부자재_完9"/>
      <sheetName val="YFA_10월분_원자재(10_12)_미납완료_完9"/>
      <sheetName val="YFA_10월분_부자재(10_7,9)_FEDEX_完9"/>
      <sheetName val="0_CHMSL_LED_ASSY9"/>
      <sheetName val="불량_리스트9"/>
      <sheetName val="불량_코드9"/>
      <sheetName val="Team_종합9"/>
      <sheetName val="RFQ_Template9"/>
      <sheetName val="108_수선비9"/>
      <sheetName val="품의서양식_(3)9"/>
      <sheetName val="1__보고9"/>
      <sheetName val="Input_Page6"/>
      <sheetName val="Input_Sheet6"/>
      <sheetName val="Aug01_Status_Rpt6"/>
      <sheetName val="Base_Info6"/>
      <sheetName val="ISSUE_LIST9"/>
      <sheetName val="REAR_9"/>
      <sheetName val="abs_dac검사대비분석자료29"/>
      <sheetName val="RFQ_Form9"/>
      <sheetName val="_0602주-무결점운동_진행현황_보고_(201406108"/>
      <sheetName val="PMBG12LD_장비및인원소요(D_A기준)_5"/>
      <sheetName val="NEW_TOOL_MASTER6"/>
      <sheetName val="3-2002년_소모공구비6"/>
      <sheetName val="1_TP조립9"/>
      <sheetName val="기타_부자재8"/>
      <sheetName val="4_20)통계적기법관리절차서8"/>
      <sheetName val="개발원가_종합6"/>
      <sheetName val="MS_SPEC5"/>
      <sheetName val="BI-FUEL_AIR_VENT_PIPE9"/>
      <sheetName val="8월_매출현황6"/>
      <sheetName val="3공장_순양전자6"/>
      <sheetName val="현진테크_(2)6"/>
      <sheetName val="동경cnc_지그6"/>
      <sheetName val="대한테크_집계6"/>
      <sheetName val="서연전자_(2)6"/>
      <sheetName val="삼익전자_(2)6"/>
      <sheetName val="삼익산업_(2)6"/>
      <sheetName val="시무인텔_(2)6"/>
      <sheetName val="성우일렉스_(2)6"/>
      <sheetName val="성호테크_(2)6"/>
      <sheetName val="CONSUMO_DE_RESINA_8"/>
      <sheetName val="Full_PBD8"/>
      <sheetName val="2009년_매출_실적5"/>
      <sheetName val="DS_MBR_RR_Side__-_PcA8"/>
      <sheetName val="Dual_PMP수율8"/>
      <sheetName val="_Common_Info_Page6"/>
      <sheetName val="외주수입검사_종합(6월)9"/>
      <sheetName val="LCAUTO_46"/>
      <sheetName val="LCAT수_조6"/>
      <sheetName val="소재_이력6"/>
      <sheetName val="99_조정금액6"/>
      <sheetName val="1_종합평가표9"/>
      <sheetName val="THS_-_Key_Inputs6"/>
      <sheetName val="2005년_소요량5"/>
      <sheetName val="기준정보(A)_15_10_277"/>
      <sheetName val="단중_및_예비길이_SHEET_15_9_5(K)7"/>
      <sheetName val="15_1_02_15년_1월예시계획7"/>
      <sheetName val="15년_12월_시작재공품_15_12_37"/>
      <sheetName val="기준정보(A)_12_02_237"/>
      <sheetName val="STD__CAB7"/>
      <sheetName val="STD__NCAB7"/>
      <sheetName val="원소재_변경_상세7"/>
      <sheetName val="직거래가_변경7"/>
      <sheetName val="PL_By_Model(Result)6"/>
      <sheetName val="2차_OI6"/>
      <sheetName val="REPAIR_DATA_-_CONTAINER_#56"/>
      <sheetName val="노원열병합__건축공사기성내역서7"/>
      <sheetName val="Gia_vat_tu7"/>
      <sheetName val="Data_Not_Used7"/>
      <sheetName val="FTQ_Data7"/>
      <sheetName val="Int_Pulls_Data7"/>
      <sheetName val="Int_Spills_Data7"/>
      <sheetName val="PPM_Data7"/>
      <sheetName val="Pulls_Data7"/>
      <sheetName val="Spills_Data7"/>
      <sheetName val="개선대책_양식7"/>
      <sheetName val="입력_List7"/>
      <sheetName val="DO_NOT_DELETE6"/>
      <sheetName val="Histogram_Chart6"/>
      <sheetName val="Freq_error_DATA6"/>
      <sheetName val="Freq_HISTOGRAM6"/>
      <sheetName val="입력_데이타4"/>
      <sheetName val="28_8부4"/>
      <sheetName val="Tool_Type5"/>
      <sheetName val="3__Acronyms_and_abbreviations5"/>
      <sheetName val="거래선별_매출현황_내역8"/>
      <sheetName val="수식파일_(삭제금지)5"/>
      <sheetName val="List_Total5"/>
      <sheetName val="Person_Cost5"/>
      <sheetName val="THEO_DÕI_THAI_SẢN_(2)5"/>
      <sheetName val="Time_Man5"/>
      <sheetName val="Salary(Cus_)5"/>
      <sheetName val="OT_OVER5"/>
      <sheetName val="Segment_4_Bid_Sheet5"/>
      <sheetName val="Hi6810_功能信号表5"/>
      <sheetName val="6_FQC检验数据5"/>
      <sheetName val="2003_prod25"/>
      <sheetName val="2003_Target5"/>
      <sheetName val="RA_Bearer5"/>
      <sheetName val="Trend_Total_nguyên_nhân5"/>
      <sheetName val="設備預算總表附件3_5"/>
      <sheetName val="FA_Definitions5"/>
      <sheetName val="5_Why's5"/>
      <sheetName val="03년_체제결과8"/>
      <sheetName val="11_Inv_5"/>
      <sheetName val="05_新Table(간접직)5"/>
      <sheetName val="05계약내역(기존T_활용)5"/>
      <sheetName val="첨부13__사출(PAD)_카메라5"/>
      <sheetName val="24_냉각실용添15"/>
      <sheetName val="PP%-low_RPM5"/>
      <sheetName val="After_Sales_Supplier_#'s5"/>
      <sheetName val="부품_LIST5"/>
      <sheetName val="AQL(0_65)5"/>
      <sheetName val="InspectionData_(2)5"/>
      <sheetName val="Input_Form_-_EingabeMaske5"/>
      <sheetName val="1_생산05"/>
      <sheetName val="1_개발개요5"/>
      <sheetName val="G-Exchange_#6675"/>
      <sheetName val="C-Mix_Rate_&amp;_Revenue(calc)5"/>
      <sheetName val="General_Assumptions5"/>
      <sheetName val="종합원가분석_1_5"/>
      <sheetName val="01년2월현황_5"/>
      <sheetName val="_제9차_회사표준_제개정_공청회_이의제기신청서_XLSX5"/>
      <sheetName val="22_보증금(전신전화가입권)5"/>
      <sheetName val="39_미지급법인세5"/>
      <sheetName val="Value_5"/>
      <sheetName val="S_P4"/>
      <sheetName val="R_FJS_CAR_(old)4"/>
      <sheetName val="Certificate_list_4"/>
      <sheetName val="Material_References5"/>
      <sheetName val="2_Underbody_DT4"/>
      <sheetName val="Q1_&amp;_Q25"/>
      <sheetName val="개인별_교육현황5"/>
      <sheetName val="관리구역_책임자(181010)5"/>
      <sheetName val="ACU기청소2018-05-04_(3)5"/>
      <sheetName val="ASM_A동5"/>
      <sheetName val="SMT구역_(2)5"/>
      <sheetName val="관리구역_체크시트5"/>
      <sheetName val="관리구역_평가시트5"/>
      <sheetName val="담당자편성표_(B)5"/>
      <sheetName val="조립A구역_(2)5"/>
      <sheetName val="개선보고서_(2)5"/>
      <sheetName val="02_08생산대상대수5"/>
      <sheetName val="CPK(Process_Capanility)5"/>
      <sheetName val="INATAKE_SYS5"/>
      <sheetName val="Cover_page6"/>
      <sheetName val="Adjusted_OI6"/>
      <sheetName val="Adjusted_OI_(2)6"/>
      <sheetName val="Income_Stmt_(USD)6"/>
      <sheetName val="Income_Stmt_(RMB)6"/>
      <sheetName val="IS_Loc_Adj6"/>
      <sheetName val="Balance_Sht_(USD)6"/>
      <sheetName val="BS_Loc+Adj6"/>
      <sheetName val="Balance_Sht_(RMB)6"/>
      <sheetName val="Cash_Flow_(USD)6"/>
      <sheetName val="Cash_Forecast6"/>
      <sheetName val="IC_AP_AR7"/>
      <sheetName val="Cash_Cross_check6"/>
      <sheetName val="Unit_Price_without_LTA&amp;Pricing6"/>
      <sheetName val="Sales_without_LTA&amp;Pricing6"/>
      <sheetName val="Unit_ECN_Sales6"/>
      <sheetName val="Total_ECN_Sales6"/>
      <sheetName val="LTA_Percentage6"/>
      <sheetName val="LTA_Amount6"/>
      <sheetName val="Total_P2P6"/>
      <sheetName val="Net_Sales6"/>
      <sheetName val="Unit_Mat_Cost_Without_PS_VAVE6"/>
      <sheetName val="Material_cost_without_PS_VAVE6"/>
      <sheetName val="Unit_ECN_cost6"/>
      <sheetName val="ECN_cost_saving6"/>
      <sheetName val="Unit_Purchase_Saving6"/>
      <sheetName val="Total_Purchase_Saving6"/>
      <sheetName val="Unit_VAVE_Saving6"/>
      <sheetName val="Total_VAVE6"/>
      <sheetName val="Unit_Margin_Improvement6"/>
      <sheetName val="Total_Margin_Improvement6"/>
      <sheetName val="Unit_mat__cost_after_PS_VAVE6"/>
      <sheetName val="Total_Mat_cost_after_PS_VAVE6"/>
      <sheetName val="Unit_Inb_Freight_Rate6"/>
      <sheetName val="Inboud_Freight_Amount6"/>
      <sheetName val="Unit_Inb-Duty6"/>
      <sheetName val="Inbound_Duty6"/>
      <sheetName val="Material_cost_before_Scrap6"/>
      <sheetName val="Scrap_Rate6"/>
      <sheetName val="Scrap_Amount6"/>
      <sheetName val="Scrap_recovery_rate6"/>
      <sheetName val="Scrap_Recovery_Amount6"/>
      <sheetName val="Unit_Production_Auxiliary6"/>
      <sheetName val="Production_Auxiliary6"/>
      <sheetName val="Net_Material6"/>
      <sheetName val="Unit_OB_freight6"/>
      <sheetName val="Total_OB_freight6"/>
      <sheetName val="Total_LC&amp;OVH6"/>
      <sheetName val="LC&amp;OVH_Undefined_Var_6"/>
      <sheetName val="LC&amp;OVH_Undefined_Fix_6"/>
      <sheetName val="Total_headcount_&amp;_labor_cost6"/>
      <sheetName val="Direct_Labor_Cost6"/>
      <sheetName val="Indirect_Labor_Cost6"/>
      <sheetName val="Salary_Cost6"/>
      <sheetName val="MSI_-_FY(RMB)6"/>
      <sheetName val="MSI_-_Comm_Sales6"/>
      <sheetName val="MSI_-_IC_Sales6"/>
      <sheetName val="MSI_-_Mat_Cost6"/>
      <sheetName val="MSI_-_Direct_Labor6"/>
      <sheetName val="MSI_-_Variable_OH6"/>
      <sheetName val="MSI_-_Fixed_OH6"/>
      <sheetName val="MASTER_DATA4"/>
      <sheetName val="3rd_DESIGN_APRD3"/>
      <sheetName val="BEND_LOSS3"/>
      <sheetName val="plan&amp;section_of_foundation3"/>
      <sheetName val="4__가격구조3"/>
      <sheetName val="실사LIST-중간가공품(05_12_27현재)_(2)4"/>
      <sheetName val="기종별_합계4"/>
      <sheetName val="8_공정능력평가(5)4"/>
      <sheetName val="4_Financial4"/>
      <sheetName val="3_4)__FR_종합4"/>
      <sheetName val="3_4)__RR_종합4"/>
      <sheetName val="천정등기구_실적5"/>
      <sheetName val="영업_입수계획_5"/>
      <sheetName val="참고1_02_판매계획_(수량)5"/>
      <sheetName val="전사_경영계획_수량5"/>
      <sheetName val="devis_qcdp25"/>
      <sheetName val="Duration_5"/>
      <sheetName val="Cty+XN(KT_2005)5"/>
      <sheetName val="한일자야(감액손실)_(2)5"/>
      <sheetName val="NUEVO_MODELOS_20185"/>
      <sheetName val="ADJTBL_31005"/>
      <sheetName val="400H_가공,금형비5"/>
      <sheetName val="AOP_Summary-25"/>
      <sheetName val="Budget_Imt_mensuel_(CFO)5"/>
      <sheetName val="CDV_Pte_mensuel5"/>
      <sheetName val="Evol_Prod_(Eqpt)5"/>
      <sheetName val="CAPVR_Pte_mensuel5"/>
      <sheetName val="견적서_detail_Main_14"/>
      <sheetName val="케이스_재공_재고4"/>
      <sheetName val="BAT1_4"/>
      <sheetName val="업체손실공수_xls5"/>
      <sheetName val="FRT_재료비4"/>
      <sheetName val="0_주광원_LED_ASSY4"/>
      <sheetName val="9_초기공정능력조사(을)4"/>
      <sheetName val="1-1_연월차_개인별_보전수당4"/>
      <sheetName val="00-Input_Values4"/>
      <sheetName val="Input_Values4"/>
      <sheetName val="Corp_acronym4"/>
      <sheetName val="4_销售计划4"/>
      <sheetName val="Output_1_(2)4"/>
      <sheetName val="RFQ_Cover_Sheeet4"/>
      <sheetName val="3_학점이수(사내_사외교육)4"/>
      <sheetName val="3__트림별_내수4"/>
      <sheetName val="3__트림별_북미4"/>
      <sheetName val="3__트림별_유럽4"/>
      <sheetName val="23_보증금(전신전화가입권)4"/>
      <sheetName val="Main-Yield_report3"/>
      <sheetName val="Cosmetic_Description3"/>
      <sheetName val="2_´ë?Ü°o1®3"/>
      <sheetName val="실DATA_3"/>
      <sheetName val="해외)_MASTER_DATA3"/>
      <sheetName val="국내)_마스터_데이터3"/>
      <sheetName val="Request_template3"/>
      <sheetName val="1_page3"/>
      <sheetName val="X-R_CHART2"/>
      <sheetName val="Tri-mode_BOM2"/>
      <sheetName val="경영비율_2"/>
      <sheetName val="SPOT_조건1"/>
      <sheetName val="co2_조건1"/>
      <sheetName val="Page_14-A1"/>
      <sheetName val="목록_모음1"/>
      <sheetName val="1__회의록(190218)1"/>
      <sheetName val="1__회의록(190225)1"/>
      <sheetName val="1__회의록(190730)1"/>
      <sheetName val="2__생산관리팀1"/>
      <sheetName val="3__생산팀1"/>
      <sheetName val="4__품질개발팀_품질1"/>
      <sheetName val="5__품질개발팀_개발1"/>
      <sheetName val="6__경영지원팀1"/>
      <sheetName val="Data_(c)2"/>
      <sheetName val="일_년1"/>
      <sheetName val="MAIN_41"/>
      <sheetName val="유형_List1"/>
      <sheetName val="SOP_표지1"/>
      <sheetName val="TH_MTC1"/>
      <sheetName val="2_´ë_Ü°o1®3"/>
      <sheetName val="M6A-208_Steering_dust1"/>
      <sheetName val="531"/>
      <sheetName val="4__PHIẾU_PHÂN_TÍCH_NHẬP_XUẤT"/>
      <sheetName val="List_order_keo_T1-2019"/>
      <sheetName val="Bảng_TD_rác_thải_T1-2019"/>
      <sheetName val="List_order_keo_T2-2019"/>
      <sheetName val="Bảng_TD_rác_thải_T2-2019"/>
      <sheetName val="Bảng_TD_rác_thải_T3-2019_"/>
      <sheetName val="List_order_keo_T3-2019_"/>
      <sheetName val="Bảng_TD_rác_thải_T4-2019"/>
      <sheetName val="list_order_keo_T4-2019"/>
      <sheetName val="Bảng_TD_rác_thải_T5-2019"/>
      <sheetName val="list_order_keo_T_5-_2019"/>
      <sheetName val="bảng_TD_rác_thải_T6-2019"/>
      <sheetName val="list_order_keo_T6_-2019"/>
      <sheetName val="bảng_TD_rác_thải_T7-2019"/>
      <sheetName val="list_order_keo_T7_-2019"/>
      <sheetName val="Advance_Tax"/>
      <sheetName val="MBC_New_3_shift"/>
      <sheetName val="Workshop_Overview"/>
      <sheetName val="AGEEMENT_OF_INSPECTION"/>
      <sheetName val="prov_locales"/>
      <sheetName val="Phan_tich1"/>
      <sheetName val="TH_N_Cong1"/>
      <sheetName val="TH_Vat_tu1"/>
      <sheetName val="HS_CODE1"/>
      <sheetName val="Mail_LSX1"/>
      <sheetName val="TASK별_공구"/>
      <sheetName val="TASK별_물자-최종작업"/>
      <sheetName val="업무별_소요시간"/>
      <sheetName val="본_정비업무"/>
      <sheetName val="수리부속_목록"/>
      <sheetName val="RAMP_UP(SMT)"/>
      <sheetName val="SCM_AV_data"/>
      <sheetName val="Photos_(1)"/>
      <sheetName val="PT_&amp;_C"/>
      <sheetName val="đi_hỗ_trợ_cơ_điện"/>
      <sheetName val="4_대외공문"/>
      <sheetName val="차체_자재현황"/>
      <sheetName val="Capacity_overview"/>
      <sheetName val="Capacity_Calculation"/>
      <sheetName val="CUA_HANG"/>
      <sheetName val="MTO_REV_0"/>
      <sheetName val="Production_Database_399"/>
      <sheetName val="EF-SONA"/>
      <sheetName val="기준코"/>
      <sheetName val="ISUZU_LOB"/>
      <sheetName val="0_Cover"/>
      <sheetName val="1_Change_History"/>
      <sheetName val="2_Criteria"/>
      <sheetName val="5_Safety_Mechanism"/>
      <sheetName val="Prices_P11_and_P12_(PAG)_(2)"/>
      <sheetName val="일일자금_"/>
      <sheetName val="Valid_Options"/>
      <sheetName val="2015_2018_Veh_Vol"/>
      <sheetName val="DPU_지적_(1월)"/>
      <sheetName val="HR_Final"/>
      <sheetName val="Capa_réelle_TPT_S49"/>
      <sheetName val="Récap_capa_TPT_S49"/>
      <sheetName val="List_definitions"/>
      <sheetName val="제조공정_16개_평가표"/>
      <sheetName val="_LC-1"/>
      <sheetName val="물량_현황"/>
      <sheetName val="23年_工程月别不良累计"/>
      <sheetName val="Dell_AP"/>
      <sheetName val="1_1"/>
      <sheetName val="Stock_Price"/>
      <sheetName val="R_GRL_PAD"/>
      <sheetName val="13_14_15_16"/>
      <sheetName val="1-1_Generalë"/>
      <sheetName val="1-1_GeneralëԀ　"/>
      <sheetName val="1-1_GeneralëԀ"/>
      <sheetName val="OFFER_"/>
      <sheetName val="왕성프라몰드_견적서"/>
      <sheetName val="[PRDW30_XLSၝ천정등기구_실적1"/>
      <sheetName val="_x005f_x0000_PRDW30_XL"/>
      <sheetName val="XM개조차_연동제(12_3분기)"/>
      <sheetName val="VSAMS_Summary"/>
      <sheetName val="Data_lists"/>
      <sheetName val="All_Parts"/>
      <sheetName val="Standard_Tests"/>
      <sheetName val="2_NPI封面"/>
      <sheetName val="Product_Mix"/>
      <sheetName val="QS02-计划_"/>
      <sheetName val="alc_code"/>
      <sheetName val="97년_재료예산坜³垤"/>
      <sheetName val="RULE_SA05-09"/>
      <sheetName val="BOM_LIST_정리"/>
      <sheetName val="TỪ_KHÓA"/>
      <sheetName val="Quy_định_công_trừ_MBO"/>
      <sheetName val="SFA_M-P"/>
      <sheetName val="진행_사항"/>
      <sheetName val="HHP_설비_LIST"/>
      <sheetName val="GPIO_Configuration"/>
      <sheetName val="3__트림별_HMMA"/>
      <sheetName val="3__트림별_일반"/>
      <sheetName val="NX4e_차종_부품가_견적_집계현황"/>
      <sheetName val="mc_cap_"/>
      <sheetName val="p_1_sub_lead"/>
      <sheetName val="월별_실적_및_분석"/>
      <sheetName val="1_세부비교원가(내"/>
      <sheetName val="이익계획_요약1"/>
      <sheetName val="IO_LIST"/>
      <sheetName val="Plant_&amp;__Machinery"/>
      <sheetName val="COAST間欠見積_"/>
      <sheetName val="Overhead_calculations"/>
      <sheetName val="700-001304-05-HF_"/>
      <sheetName val="DVX_CDMA"/>
      <sheetName val="DVX_UMTS"/>
      <sheetName val="Scorpian_Mini"/>
      <sheetName val="Xfon_WE"/>
      <sheetName val="Ultra_Maxx"/>
      <sheetName val="Ultra_M_Razor_Mini"/>
      <sheetName val="Xfon_UMTS"/>
      <sheetName val="Xfon_UMTS_AF"/>
      <sheetName val="Xfon_WE_AF"/>
      <sheetName val="$$_Document_ID"/>
      <sheetName val="Down_list"/>
      <sheetName val="設備マスタ__(2)"/>
      <sheetName val="Mg_frame_Summary"/>
      <sheetName val="參考--PDA_2003_Defect_Rate"/>
      <sheetName val="Pivot_Table"/>
      <sheetName val="B_2"/>
      <sheetName val="E_2"/>
      <sheetName val="C_3"/>
      <sheetName val="DVT_Gap_Data"/>
      <sheetName val="Summary_definition1"/>
      <sheetName val="Profile_300-500"/>
      <sheetName val="붙임2-1__지급조서명세서(2001년분)"/>
      <sheetName val="3-20-07_data_from_HMMA"/>
      <sheetName val="RPN_Summary"/>
      <sheetName val="24-45_Data"/>
      <sheetName val="General_Info"/>
      <sheetName val="TAB_Daten"/>
      <sheetName val="RR_Allocation"/>
      <sheetName val="By_Monthly_APR_&amp;_SPENDING(KCNY)"/>
      <sheetName val="cmg_68TF_exp"/>
      <sheetName val="link_killer"/>
      <sheetName val="공정및생산관리절차"/>
      <sheetName val="DM_1781"/>
      <sheetName val="VAT_LIEU"/>
      <sheetName val="Nhan_cong"/>
      <sheetName val="Thiet_bi"/>
      <sheetName val="Vat_tu"/>
      <sheetName val="DM_ChiPhi"/>
      <sheetName val="May_TC"/>
      <sheetName val="TH_Kinh_phi"/>
      <sheetName val="MTO_REV_2(ARMOR)"/>
      <sheetName val="TONG_HOP"/>
      <sheetName val="4-m_sheets"/>
      <sheetName val="Operating_Supplies"/>
      <sheetName val="Page_15"/>
      <sheetName val="Non_quality_costs"/>
      <sheetName val="Page_20"/>
      <sheetName val="Page_39"/>
      <sheetName val="Page_42"/>
      <sheetName val="Page_8"/>
      <sheetName val="Page_21"/>
      <sheetName val="Page_24"/>
      <sheetName val="Page_25"/>
      <sheetName val="Page_26"/>
      <sheetName val="Page_30"/>
      <sheetName val="제품劝"/>
      <sheetName val="J150_승인진도관리_L堈)妼"/>
      <sheetName val="J150_승인진도관리_L蛯》"/>
      <sheetName val="J150_승인진도관리_L尨(巜"/>
      <sheetName val="5_Doc_Type"/>
      <sheetName val="외관"/>
      <sheetName val="별지"/>
      <sheetName val="40_45TROUBLE"/>
      <sheetName val="CP60시장"/>
      <sheetName val="CP60생산"/>
      <sheetName val="CP60출하"/>
      <sheetName val="설계변경"/>
      <sheetName val="♣분석DB"/>
      <sheetName val="B00007834明细"/>
      <sheetName val="开发费用"/>
      <sheetName val="工装夹检具"/>
      <sheetName val="03년"/>
      <sheetName val="자료입력"/>
      <sheetName val="LG-BATTERY"/>
      <sheetName val="TONG HOP VL-NC"/>
      <sheetName val="DON GIA"/>
      <sheetName val="차종별장판"/>
      <sheetName val="CAPA"/>
      <sheetName val="$ v. Peers"/>
      <sheetName val="Mkt Cap"/>
      <sheetName val="04이연법인세"/>
      <sheetName val="05이연법인세"/>
      <sheetName val="05이연법인세 (2)"/>
      <sheetName val="이연법인세"/>
      <sheetName val="00'미수"/>
      <sheetName val="분개"/>
      <sheetName val="미실현손익"/>
      <sheetName val="선적일정"/>
      <sheetName val="# 가공비&amp;경비 LIST"/>
      <sheetName val="综合"/>
      <sheetName val="# 재료비증빙"/>
      <sheetName val="Zusammenfassung"/>
      <sheetName val="2차-PROTO-(1)"/>
      <sheetName val="SLIDES"/>
      <sheetName val="CKD-MIP"/>
      <sheetName val="외화매출"/>
      <sheetName val="방산생산"/>
      <sheetName val="예산M11A"/>
      <sheetName val="SIMULATION"/>
      <sheetName val="자바라1"/>
      <sheetName val="인천CI"/>
      <sheetName val="R4 Quer"/>
      <sheetName val="Movement"/>
      <sheetName val="매  출"/>
      <sheetName val="Ellesmere Port (08)"/>
      <sheetName val="F5"/>
      <sheetName val="재공수합"/>
      <sheetName val="제조원가(확인)"/>
      <sheetName val="재고자산명세"/>
      <sheetName val="FRC"/>
      <sheetName val="1-2.LOW &amp; HIGH WIRING ASSY"/>
      <sheetName val="Non-Statistical Sampling"/>
      <sheetName val="temp_temp__"/>
      <sheetName val="版块对应序号"/>
      <sheetName val="TT-2020.12.31"/>
      <sheetName val="Adj.2020.12.31"/>
      <sheetName val="SAD"/>
      <sheetName val="SUD"/>
      <sheetName val="变动分析"/>
      <sheetName val="Cashflow-2020.1-12"/>
      <sheetName val="CF Note1"/>
      <sheetName val="CF Note2"/>
      <sheetName val="exp04"/>
      <sheetName val="Forecast Dec 06"/>
      <sheetName val="Life Claims"/>
      <sheetName val="1.일반사항"/>
      <sheetName val="14.리스"/>
      <sheetName val="32.특관자"/>
      <sheetName val="33.우발,약정"/>
      <sheetName val="TB DATA"/>
      <sheetName val="UnitPrices"/>
      <sheetName val="원소재종합"/>
      <sheetName val="원소재 LDC "/>
      <sheetName val="정산"/>
      <sheetName val="팀별炠⾓_x0000_"/>
      <sheetName val="ACT2020 FMS data"/>
      <sheetName val="OEM"/>
      <sheetName val="#2(결정)-3"/>
      <sheetName val="#3(결정)-1"/>
      <sheetName val="Motor-Getriebe"/>
      <sheetName val="Ausstattung"/>
      <sheetName val="Elektrik"/>
      <sheetName val="Fahrwerk"/>
      <sheetName val="Karosserie"/>
      <sheetName val="报表"/>
      <sheetName val="MA20061001003"/>
      <sheetName val="Waterfall  0_Toolb"/>
      <sheetName val="1월 생산실적"/>
      <sheetName val="3월 생산 실적"/>
      <sheetName val=" 대상 아이템"/>
      <sheetName val="リスト"/>
      <sheetName val="INPUT DATA"/>
      <sheetName val="PUC명"/>
      <sheetName val="항목리스트"/>
      <sheetName val="419CPK"/>
      <sheetName val="기준표"/>
      <sheetName val="제조경비 (3)"/>
      <sheetName val="참고2_불량유형"/>
      <sheetName val="2007년-수정본"/>
      <sheetName val="26.71632(4DR)"/>
      <sheetName val="NON MEMORY"/>
      <sheetName val="_PRDW30_XL"/>
      <sheetName val="____ile"/>
      <sheetName val="_PRDW30.XLSၝ천정등기구_실적1"/>
      <sheetName val="95_U$__"/>
      <sheetName val="금형미등록품"/>
      <sheetName val=" 53 - 56CAP-DR PULL HDL"/>
      <sheetName val="광고비"/>
      <sheetName val="제세공과금"/>
      <sheetName val="수출비용"/>
      <sheetName val="(03월) Calander(종합)"/>
      <sheetName val="INT_Price_FY12 PP (후속차종)"/>
      <sheetName val="INT_Price_FY12 PP"/>
      <sheetName val="Code Info"/>
      <sheetName val="보고서"/>
      <sheetName val="완성차 미수금"/>
      <sheetName val="99 11월 제조품List"/>
      <sheetName val="제품별(11월)"/>
      <sheetName val="99년10월 제조품매출누계"/>
      <sheetName val="사업부별(월별)"/>
      <sheetName val="SEMI"/>
      <sheetName val="의장"/>
      <sheetName val="CAT_5"/>
      <sheetName val="Contents"/>
      <sheetName val="CBS"/>
      <sheetName val="Test Information"/>
      <sheetName val="Sheet55"/>
      <sheetName val="8월차잔"/>
      <sheetName val="효율계획(당월퇊"/>
      <sheetName val="효율계획(당월_x0000_"/>
      <sheetName val="효율계획(당월z"/>
      <sheetName val="OZ049E"/>
      <sheetName val="효율계획(당월õ"/>
      <sheetName val="효율계획(당월"/>
      <sheetName val="산근"/>
      <sheetName val="다운드롭 항목"/>
      <sheetName val="일자및공휴일"/>
      <sheetName val="세부내역"/>
      <sheetName val="SA조직도"/>
      <sheetName val="Sc"/>
      <sheetName val="Risk Matrix"/>
      <sheetName val="ｳｴｰﾊﾁｯﾌﾟ相関表"/>
      <sheetName val="수출모델별원단위"/>
      <sheetName val="교육훈련비"/>
      <sheetName val="공구기구"/>
      <sheetName val="개조수리 요청서"/>
      <sheetName val="SPRING"/>
      <sheetName val="1_TM22"/>
      <sheetName val="2_align22"/>
      <sheetName val="3_JUDDER22"/>
      <sheetName val="4_M_S22"/>
      <sheetName val="5_P_W_R22"/>
      <sheetName val="6_F_G22"/>
      <sheetName val="7__SCABLE22"/>
      <sheetName val="8_DIFF22"/>
      <sheetName val="9_A_C22"/>
      <sheetName val="10_GEAR22"/>
      <sheetName val="11_ISC22"/>
      <sheetName val="12_ALT22"/>
      <sheetName val="13_O_S22"/>
      <sheetName val="14_silencer22"/>
      <sheetName val="15_DAMPER22"/>
      <sheetName val="16_HUB22"/>
      <sheetName val="17_DLOCK22"/>
      <sheetName val="18_PSP22"/>
      <sheetName val="19_누수22"/>
      <sheetName val="20_K_S22"/>
      <sheetName val="1ဲ_ALT22"/>
      <sheetName val="1ဳ_O_S22"/>
      <sheetName val="15_၄AMPER22"/>
      <sheetName val="OPT손익_내수22"/>
      <sheetName val="OPT손익_수출22"/>
      <sheetName val="GB-IC_Villingen_GG22"/>
      <sheetName val="二_POSITION_XLS22"/>
      <sheetName val="BACK_DATA_08_7_1~22"/>
      <sheetName val="E_W22"/>
      <sheetName val="P_W22"/>
      <sheetName val="S_W22"/>
      <sheetName val="BACK_DATA22"/>
      <sheetName val="외주현황_wq122"/>
      <sheetName val="2_대외공문22"/>
      <sheetName val="B053_(990701)공정실적PP%계산22"/>
      <sheetName val="TEMP_TORQUE22"/>
      <sheetName val="진행_DATA_(2)22"/>
      <sheetName val="5_세운W-A22"/>
      <sheetName val="SUB_2월_재검사추이도21"/>
      <sheetName val="설비능력및_종합공정능력산출시_사용21"/>
      <sheetName val="CASE_ASM21"/>
      <sheetName val="1_변경범위22"/>
      <sheetName val="126_25521"/>
      <sheetName val="LX3_0_RR21"/>
      <sheetName val="14_1부21"/>
      <sheetName val="JT3_0견적-구121"/>
      <sheetName val="3_일반사상21"/>
      <sheetName val="c_db27"/>
      <sheetName val="소상_&quot;1&quot;21"/>
      <sheetName val="LAMBDA_자작21"/>
      <sheetName val="Evaluation_objects21"/>
      <sheetName val="Nego_PV21"/>
      <sheetName val="매출종합_`0921"/>
      <sheetName val="검사기준서_을_치수21"/>
      <sheetName val="검사기준서_갑21"/>
      <sheetName val="검사기준서_을21"/>
      <sheetName val="검사협정_갑21"/>
      <sheetName val="검사성적서_갑21"/>
      <sheetName val="검사성적서_을21"/>
      <sheetName val="검사성적서_병21"/>
      <sheetName val="팀별_합계21"/>
      <sheetName val="5_WIRE적용LIST21"/>
      <sheetName val="운임_환차손-Y22"/>
      <sheetName val="내수1_8GL21"/>
      <sheetName val="개발_TOOL_집계표20"/>
      <sheetName val="경상_개발비20"/>
      <sheetName val="PRESS_DATA20"/>
      <sheetName val="ALPROFILE_발주실적20"/>
      <sheetName val="Master_Cable20"/>
      <sheetName val="S50_13"/>
      <sheetName val="X-3_ENG20"/>
      <sheetName val="FUEL_FILLER21"/>
      <sheetName val="차체부품_INS_REPORT(갑)21"/>
      <sheetName val="Sheet1_(2)20"/>
      <sheetName val="계산_DATA_입력20"/>
      <sheetName val="상세_계산_내역20"/>
      <sheetName val="MACRO1_XLM20"/>
      <sheetName val="CAPA분석_360K17"/>
      <sheetName val="원단위_전후비교20"/>
      <sheetName val="02년_SUC20"/>
      <sheetName val="_납촉자21"/>
      <sheetName val="3-2_귀책부서별_DT현황21"/>
      <sheetName val="1_2내수20"/>
      <sheetName val="GLOBAL_PT_NEW_FORMAT_OCT_200220"/>
      <sheetName val="ERP도입후_시정현황14"/>
      <sheetName val="3__관리점지수실적-1_1생산성20"/>
      <sheetName val="OEM_Plan14"/>
      <sheetName val="Cost_Reduction20"/>
      <sheetName val="Sec_1_-_RFQ20"/>
      <sheetName val="Sch7a_(토요일)20"/>
      <sheetName val="Purchasing_Data14"/>
      <sheetName val="Sheet6_(3)20"/>
      <sheetName val="실적_및_계획20"/>
      <sheetName val="공정능력_(2)20"/>
      <sheetName val="Bosch_ADVP&amp;R20"/>
      <sheetName val="일일_업무_현황_(3)15"/>
      <sheetName val="일일_업무_현황_(5)15"/>
      <sheetName val="1-1_General_Code14"/>
      <sheetName val="포머_비가동_내역15"/>
      <sheetName val="0_절삭조건15"/>
      <sheetName val="VS1_Paretto분석15"/>
      <sheetName val="J150_승인진도관리_LIST14"/>
      <sheetName val="TOTAL_LIST14"/>
      <sheetName val="Price_Range14"/>
      <sheetName val="FTR_MACRo14"/>
      <sheetName val="협력사_일반현황15"/>
      <sheetName val="6_N_m_CCW_전류14"/>
      <sheetName val="업무분장_14"/>
      <sheetName val="GLOBAL_PT_NEW_FORMAT_JULY__2015"/>
      <sheetName val="FRONT_HUB견적가15"/>
      <sheetName val="MPL_技連15"/>
      <sheetName val="_SR3차원단위_(3)14"/>
      <sheetName val="Rate_data20"/>
      <sheetName val="97계획(96_1113"/>
      <sheetName val="외주품_감점_유형_기준20"/>
      <sheetName val="★금형비_계산서13"/>
      <sheetName val="PRO_(참조)20"/>
      <sheetName val="Interco_&amp;_PVS_Loc_Cur13"/>
      <sheetName val="4_3_첨부114"/>
      <sheetName val="LOWSIDE_비교13"/>
      <sheetName val="After_sales14"/>
      <sheetName val="첨부4_기술평가서13"/>
      <sheetName val="342E_BLOCK15"/>
      <sheetName val="DATA_BASE14"/>
      <sheetName val="공정별공법-W_HSE-LH14"/>
      <sheetName val="02_07_27_부품판매가14"/>
      <sheetName val="대외공문_14"/>
      <sheetName val="FLOW_PROSES_(A)17"/>
      <sheetName val="Value_Analysis_-_Sheet_114"/>
      <sheetName val="제품명_(3)14"/>
      <sheetName val="VPP(BD-010)_이상보고14"/>
      <sheetName val="Supplier_QRQC13"/>
      <sheetName val="2차_OIL량측정14"/>
      <sheetName val="1_세부비교원가(내수)14"/>
      <sheetName val="GM_Master14"/>
      <sheetName val="고객불만_건14"/>
      <sheetName val="J2(P_MT)13"/>
      <sheetName val="생산현황_(입력)14"/>
      <sheetName val="MPS_Q3_FY0414"/>
      <sheetName val="MPS_Q4_FY0414"/>
      <sheetName val="1_ER유체응용14"/>
      <sheetName val="4_시험장비14"/>
      <sheetName val="업체별_단가현황14"/>
      <sheetName val="일일_생산및판매계획_대_실적14"/>
      <sheetName val="임율_&amp;_LOT14"/>
      <sheetName val="생산계획_(2)14"/>
      <sheetName val="CR_CODE14"/>
      <sheetName val="THEME_CODE14"/>
      <sheetName val="P&amp;L,Bal_Sheet,Cash_Forecast14"/>
      <sheetName val="비교원가제출_고14"/>
      <sheetName val="1_종합비교원가(내수_일반_유럽)14"/>
      <sheetName val="10_예산_및_원가_계획(02년)14"/>
      <sheetName val="3_PT개발계획14"/>
      <sheetName val="09년_현황14"/>
      <sheetName val="WTC_BODY一覧原紙14"/>
      <sheetName val="3월말_장기악성(국내)14"/>
      <sheetName val="2월말_장기악성(국내)14"/>
      <sheetName val="Data_Sheet14"/>
      <sheetName val="6_수입검사_14"/>
      <sheetName val="03_PFD-114"/>
      <sheetName val="12_Inv_14"/>
      <sheetName val="97년_재료예산(안)14"/>
      <sheetName val="1_터빈14"/>
      <sheetName val="cost_base_e_dati14"/>
      <sheetName val="2__Definitions14"/>
      <sheetName val="코드_조건표15"/>
      <sheetName val="HMC_사전원가(원혁기준)13%14"/>
      <sheetName val="재품별_단가14"/>
      <sheetName val="장비_전체리스트14"/>
      <sheetName val="_27"/>
      <sheetName val="집중검사_리스트14"/>
      <sheetName val="production_dept14"/>
      <sheetName val="자동차_종합지표14"/>
      <sheetName val="기초_DATA9"/>
      <sheetName val="Production_Plan114"/>
      <sheetName val="c_db118"/>
      <sheetName val="TL_PROTO_2열8"/>
      <sheetName val="1_기안을지13"/>
      <sheetName val="3_3검토국13"/>
      <sheetName val="Actual_In_&amp;_Out13"/>
      <sheetName val="OEM_이의제기_종합13"/>
      <sheetName val="B053_(990701)공정능력PC%계산13"/>
      <sheetName val="검사협정_보충13"/>
      <sheetName val="신흥테크_세부내역_LIST8"/>
      <sheetName val="1_2_2완제품검사('00_4월)_(가라)13"/>
      <sheetName val="4_Vendor_price13"/>
      <sheetName val="14년_증판안_판촉13"/>
      <sheetName val="2012_Volum14"/>
      <sheetName val="P&amp;L_account14"/>
      <sheetName val="국내_13"/>
      <sheetName val="4,5공장_13"/>
      <sheetName val="시트_13"/>
      <sheetName val="VERTICAL_PIPE13"/>
      <sheetName val="TABLE_DB13"/>
      <sheetName val="쌍용_data_base13"/>
      <sheetName val="2과_공수집계13"/>
      <sheetName val="118_세금과공과13"/>
      <sheetName val="경영재무_(입력)13"/>
      <sheetName val="연구개발_(입력)13"/>
      <sheetName val="일반현황_(입력)13"/>
      <sheetName val="품질관리_(입력)13"/>
      <sheetName val="실행내역서_14"/>
      <sheetName val="개발_LIST14"/>
      <sheetName val="PC%계산(WM_COMM단차)14"/>
      <sheetName val="차체_품안표14"/>
      <sheetName val="1_1_2008_OTIF14"/>
      <sheetName val="BAFFLE_HMC_TABLE114"/>
      <sheetName val="1~3월_지시사항14"/>
      <sheetName val="1_POSITIONING14"/>
      <sheetName val="무부하_회전수14"/>
      <sheetName val="진행중_설변14"/>
      <sheetName val="HOLE_9905(1)14"/>
      <sheetName val="Upgrades_pricing13"/>
      <sheetName val="7_3_DY팀13"/>
      <sheetName val="PNL_ASS'Y_CRASH_PAD_UPR_RH13"/>
      <sheetName val="공정능력(마운틴_홀_거리)13"/>
      <sheetName val="Summary_Sheet13"/>
      <sheetName val="Datasheet_for_KPI_Model_113"/>
      <sheetName val="Moulding_data13"/>
      <sheetName val="TEAM하반기_계획_(2)13"/>
      <sheetName val="YOKE-H(10_3)13"/>
      <sheetName val="▶R_C_FRM13"/>
      <sheetName val="광주_소요량13"/>
      <sheetName val="5-Why_Root_Cause_Analysis_13"/>
      <sheetName val="full_(2)13"/>
      <sheetName val="초_성13"/>
      <sheetName val="CHECK_성13"/>
      <sheetName val="cpk_data13"/>
      <sheetName val="Drop-down_Lists13"/>
      <sheetName val="Bas_Moteur13"/>
      <sheetName val="LINE_운영안13"/>
      <sheetName val="원가_종합14"/>
      <sheetName val="DV_Flow_Chart_DV-PV1_(PFC)14"/>
      <sheetName val="MATEMST_(2)13"/>
      <sheetName val="Order_status14"/>
      <sheetName val="_28"/>
      <sheetName val="RFQ_180414"/>
      <sheetName val="보강사_소요량13"/>
      <sheetName val="Order_status213"/>
      <sheetName val="Customer_Master13"/>
      <sheetName val="Common_code13"/>
      <sheetName val="Order_Status_Master13"/>
      <sheetName val="Product_Master13"/>
      <sheetName val="CAR_Form_Summary6"/>
      <sheetName val="2-2_매출분석8"/>
      <sheetName val="PS_SIDE_OTR_INR_공정개선_상세12"/>
      <sheetName val="사무용품_신청13"/>
      <sheetName val="LINE_PPM-분석8"/>
      <sheetName val="Issues_List8"/>
      <sheetName val="기초_데이터8"/>
      <sheetName val="Net_Revenue8"/>
      <sheetName val="중요차종_(090131)8"/>
      <sheetName val="Actual_data8"/>
      <sheetName val="Validation_Lists13"/>
      <sheetName val="제품별_매출14"/>
      <sheetName val="Data_Working_Time14"/>
      <sheetName val="PACKING_LIST8"/>
      <sheetName val="COOLING_UNIT8"/>
      <sheetName val="Schedule_16"/>
      <sheetName val="#1-1_(2)8"/>
      <sheetName val="repeatative_rejection6"/>
      <sheetName val="표지_(2)8"/>
      <sheetName val="Diaph1_values6"/>
      <sheetName val="Diaph2_values6"/>
      <sheetName val="Diaph_values6"/>
      <sheetName val="Cushion_datas6"/>
      <sheetName val="Personnaliser___6"/>
      <sheetName val="Takt_Time6"/>
      <sheetName val="2000_(원본)6"/>
      <sheetName val="Danh_Mục7"/>
      <sheetName val="Danh_Muc7"/>
      <sheetName val="Danh_sach_Hàn_thùng6"/>
      <sheetName val="Rollforward_{bpe}6"/>
      <sheetName val="Allow_-_SR&amp;D6"/>
      <sheetName val="원단위_1계_2계12"/>
      <sheetName val="99년12월_실적DATA8"/>
      <sheetName val="7)_133677348"/>
      <sheetName val="Data_Input7"/>
      <sheetName val="BOX_ASSY6"/>
      <sheetName val="FY_12_Interiors_Volume6"/>
      <sheetName val="INT_Price_FY12_MFC6"/>
      <sheetName val="Z41,Z42_이외total13"/>
      <sheetName val="11403-06163_เก่า12"/>
      <sheetName val="FM-HD_(New)12"/>
      <sheetName val="FM-HD_(HKMC)_12"/>
      <sheetName val="FM-HD_(11254-06201)__12"/>
      <sheetName val="FM-HD_(11251-06163)12"/>
      <sheetName val="FM-HD_(11514053)12"/>
      <sheetName val="FM-HD_(11611807)12"/>
      <sheetName val="FM-HD_(94502003)12"/>
      <sheetName val="FM-HD_(94501839)12"/>
      <sheetName val="FM-HD_(PT-GDENG0911-4)12"/>
      <sheetName val="FM-HD_(94520439)12"/>
      <sheetName val="FM-HD_(94500396)12"/>
      <sheetName val="FM-HD_(94500407)12"/>
      <sheetName val="FM-HD_(94500414)12"/>
      <sheetName val="FM-HD_(94500073)12"/>
      <sheetName val="FM-HD_(11588683)12"/>
      <sheetName val="FM-HD_(94500952)12"/>
      <sheetName val="FM-HD_(11569995)12"/>
      <sheetName val="FM-HD_(11254-06201)12"/>
      <sheetName val="FM-HD_(11588685)12"/>
      <sheetName val="FM-HD_(94500793)_12"/>
      <sheetName val="FM-HD_(11588717)12"/>
      <sheetName val="FM-HD_(HD-25198904)12"/>
      <sheetName val="FM-HD_(HD-11570514)_12"/>
      <sheetName val="FM-HD_(11097441)12"/>
      <sheetName val="FM-HD_(11588662)_12"/>
      <sheetName val="FM-HD_(11519387)12"/>
      <sheetName val="FM-HD_(11561969)12"/>
      <sheetName val="FM-HD_(11516580)12"/>
      <sheetName val="FM-HD_(11588712)___12"/>
      <sheetName val="FM-HD_(11519375)12"/>
      <sheetName val="FM-HD_(FAA32071001)__12"/>
      <sheetName val="FM-HD_(11519382)_12"/>
      <sheetName val="FM-HD_(11519383)_12"/>
      <sheetName val="FM-HD_(11561763)__12"/>
      <sheetName val="FM-HD_(11588316)__12"/>
      <sheetName val="II__CF5"/>
      <sheetName val="I__Assumptions5"/>
      <sheetName val="FRN_020005"/>
      <sheetName val="Model_Synthesis_Report5"/>
      <sheetName val="220_(2)8"/>
      <sheetName val="PU_FOAM_가격조정_기준6"/>
      <sheetName val="UPPER_도면6"/>
      <sheetName val="20060624_공조제어7"/>
      <sheetName val="풍량상한치_제한_data7"/>
      <sheetName val="Source_List7"/>
      <sheetName val="공정공수_XLS6"/>
      <sheetName val="P_O_(LOCAL)6"/>
      <sheetName val="U268_4x4_AT(walk)Mitsu6"/>
      <sheetName val="Kautex_4WD_St_IV_P&amp;D6"/>
      <sheetName val="Sachs_FL_WHL6"/>
      <sheetName val="seat-sdn_only5"/>
      <sheetName val="Sch1_-_P&amp;L_Summary5"/>
      <sheetName val="Sch2_-_BalSht_Summary5"/>
      <sheetName val="Sch3_-_CFlow_Summary5"/>
      <sheetName val="2_(1설원_첨)5"/>
      <sheetName val="6_Parent_S__Fixed_Prod6"/>
      <sheetName val="SUST_DEV_&amp;_OTHER5"/>
      <sheetName val="OEM_5"/>
      <sheetName val="August_20035"/>
      <sheetName val="OE_UMC5"/>
      <sheetName val="Analysis-Others_Pg_45"/>
      <sheetName val="Fx_Rates5"/>
      <sheetName val="_관리계획서_Rev_01_xlsx5"/>
      <sheetName val="개조_요청서5"/>
      <sheetName val="_쿠첸_CIR-301_제원현황(170317)_xlsx5"/>
      <sheetName val="BOM_CODE5"/>
      <sheetName val="強度_CN_A1_C10H_152H5"/>
      <sheetName val="04_03월소일정계획5"/>
      <sheetName val="4_경비_5_영업외수지5"/>
      <sheetName val="2019년_생산수량5"/>
      <sheetName val="19년_종합_CT5"/>
      <sheetName val="CONN_조립6"/>
      <sheetName val="Organization_chart201910026"/>
      <sheetName val="RESPONSIBILITY_MATRIX6"/>
      <sheetName val="Danh_sach5"/>
      <sheetName val="Costed_BOM_2ndR_40%5"/>
      <sheetName val="Bang_KL5"/>
      <sheetName val="Lcau_-_Lxuc5"/>
      <sheetName val="10-2_ED&amp;D_EQU5"/>
      <sheetName val="Business_Plan5"/>
      <sheetName val="96_하반기_전시회_경비5"/>
      <sheetName val="의장2반_5"/>
      <sheetName val="Detail_Defect_COMBO_KAISER5"/>
      <sheetName val="BOM_Cost_(R-U713MHH)5"/>
      <sheetName val="DS-Thuong_6T_dau5"/>
      <sheetName val="CHI_TIẾT5"/>
      <sheetName val="Summary_Capex_Info-Cal_(master5"/>
      <sheetName val="거래선_생산계획5"/>
      <sheetName val="Text_Control5"/>
      <sheetName val="text_contl5"/>
      <sheetName val="FAX_(2)5"/>
      <sheetName val="Intercompany_Detail5"/>
      <sheetName val="XD_담력저감5"/>
      <sheetName val="Export_Data5"/>
      <sheetName val="Grille_Q3P_Organe7"/>
      <sheetName val="Pt_Rates5"/>
      <sheetName val="Component_List5"/>
      <sheetName val="Table(APG_MF)5"/>
      <sheetName val="원가검토가_(현양산품)5"/>
      <sheetName val="원가검토가_(최초견적가)5"/>
      <sheetName val="원가검토가_(최초양산품)5"/>
      <sheetName val="RT_Table5"/>
      <sheetName val="Sheet1_(3)5"/>
      <sheetName val="TLc_개조차(목표원가)5"/>
      <sheetName val="KQ_15"/>
      <sheetName val="Tien_Thuong4"/>
      <sheetName val="NC_XL_6T_cuoi_01_CTy4"/>
      <sheetName val="Data_-6T_dau4"/>
      <sheetName val="Cong_6T4"/>
      <sheetName val="Group_Consolidated4"/>
      <sheetName val="Roadmap_Target_06273"/>
      <sheetName val="Roadmap_Target_(2)3"/>
      <sheetName val="NX4e_CAC_INLET3"/>
      <sheetName val="NX4e_CAC_OUTLET3"/>
      <sheetName val="Theta3_FF_(기존)3"/>
      <sheetName val="Theta3_FF3"/>
      <sheetName val="HZG_D-Full_Coolant_Hose_3"/>
      <sheetName val="9BQX_CAC3"/>
      <sheetName val="9BQX_CAC_INLET_OUTLET(구매)3"/>
      <sheetName val="NQ5_RADIATOR_HOSE3"/>
      <sheetName val="NX4_OIL_COOLER_HOSE3"/>
      <sheetName val="SG2_RADIATOR_HOSE(Current반영)3"/>
      <sheetName val="NX4_BRAKE_HOSE_(구매)3"/>
      <sheetName val="NX4_Brake_Hose(개발)3"/>
      <sheetName val="US4_OIL_COOLER_HOSE3"/>
      <sheetName val="KA4_OIL_COOLER_HOSE3"/>
      <sheetName val="Roadmap_Target3"/>
      <sheetName val="12월_기타3"/>
      <sheetName val="FE_DPHU报告_4"/>
      <sheetName val="TOP_153"/>
      <sheetName val="Qual_Approv_Test_Plan_0503223"/>
      <sheetName val="Dashboard_(methodologies)3"/>
      <sheetName val="BE_DPHU报告_4"/>
      <sheetName val="System_NPV3"/>
      <sheetName val="1-1__OEM3"/>
      <sheetName val="1-2_Code_Info3"/>
      <sheetName val="1-1_Gene3"/>
      <sheetName val="07년_ECU_RAW_DATA3"/>
      <sheetName val="Volume_Sensitivity3"/>
      <sheetName val="(6)_CBA_Exec_Summary3"/>
      <sheetName val="FX_Table3"/>
      <sheetName val="REV_Idle(19)_Output(74_중심거리확정)3"/>
      <sheetName val="2014_103"/>
      <sheetName val="1(A급)_(2)5"/>
      <sheetName val="CELL_생산일보_3"/>
      <sheetName val="Rate_dat÷3"/>
      <sheetName val="Dimension_Data3"/>
      <sheetName val="EO_이력관리대장3"/>
      <sheetName val="TFT_Attendace5"/>
      <sheetName val="Gauge_R&amp;R4"/>
      <sheetName val="Bia_TQT4"/>
      <sheetName val="share_year=54"/>
      <sheetName val="첨#3__PCB3"/>
      <sheetName val="Detail_report3"/>
      <sheetName val="Questions_for_Wuhan_Lear3"/>
      <sheetName val="CC_Down_load_07163"/>
      <sheetName val="CAUZA_DEFECTE3"/>
      <sheetName val="CAUSES_OF_DEFECTS3"/>
      <sheetName val="_FURNACE현설3"/>
      <sheetName val="프로필렌_이송라인3"/>
      <sheetName val="Special_rack_(Packaging_Input)3"/>
      <sheetName val="EX_rate3"/>
      <sheetName val="3~4_》在库计划SABC样式3"/>
      <sheetName val="Executive_Summary3"/>
      <sheetName val="Stand_off3"/>
      <sheetName val="ESTI_3"/>
      <sheetName val="dongia_(2)3"/>
      <sheetName val="ns_chung3"/>
      <sheetName val="THĐH_E43"/>
      <sheetName val="THĐH_E33"/>
      <sheetName val="DG_2853"/>
      <sheetName val="DG__2863"/>
      <sheetName val="DG_853"/>
      <sheetName val="DG_893"/>
      <sheetName val="DG_THIET_BI3"/>
      <sheetName val="DGVCTC_2853"/>
      <sheetName val="DG_vat_lieu3"/>
      <sheetName val="CP_khau_hao3"/>
      <sheetName val="Cước_VC_+_ĐM_CP_Tư_vấn3"/>
      <sheetName val="?PRDW30_XL3"/>
      <sheetName val="kich_thuoc3"/>
      <sheetName val="BEZEL_L외주3"/>
      <sheetName val="NOZZLE_ASSY-SIDE_DEF_LH3"/>
      <sheetName val="0_주광원_LDM3"/>
      <sheetName val="급여_예상_(2017)인상후3"/>
      <sheetName val="판매_계획_대_실적3"/>
      <sheetName val="CASTING_CONDITION3"/>
      <sheetName val="copy_of_control_valve3"/>
      <sheetName val="EXP_P1(PART)3"/>
      <sheetName val="20년_생산확대방안3"/>
      <sheetName val="KPI_sheet3"/>
      <sheetName val="Takt_-_1_Shift3"/>
      <sheetName val="Workshop_Summary3"/>
      <sheetName val="관리계획서_RR_SD(LH_RH)2"/>
      <sheetName val="관리계획서_갑지(CAMERA)2"/>
      <sheetName val="Sales_Plan2"/>
      <sheetName val="RCL_MY22"/>
      <sheetName val="Income_Statement2"/>
      <sheetName val="2_-_SALCPA_Tracker_-_pg__12"/>
      <sheetName val="Chart_of_Accounts2"/>
      <sheetName val="손익비교_Data2"/>
      <sheetName val="Vol_&amp;_Assumpt2"/>
      <sheetName val="_启_东2"/>
      <sheetName val="product_lines2"/>
      <sheetName val="09년_1월이후_완료신작2"/>
      <sheetName val="ecr_blank2"/>
      <sheetName val="Material_Import_Rate2"/>
      <sheetName val="Courier_4x22"/>
      <sheetName val="Retail_Spider2"/>
      <sheetName val="Lists_(Hide)2"/>
      <sheetName val="FIN6_input_Front_F&amp;G2"/>
      <sheetName val="Old_Consoles2"/>
      <sheetName val="OEM-Engr-Product_Data2"/>
      <sheetName val="Material_Expense_Rate2"/>
      <sheetName val="POP_Forecast2"/>
      <sheetName val="INPUT_DATA(입찰)2"/>
      <sheetName val="SUB자료01_-_드롭_항목2"/>
      <sheetName val="6__FTA특혜관세적용달성율2"/>
      <sheetName val="Volume_&amp;_Assumptions2"/>
      <sheetName val="(2)_CT&amp;CAPA2"/>
      <sheetName val="경수97_022"/>
      <sheetName val="Prob__Res__Index2"/>
      <sheetName val="0_견적보고2"/>
      <sheetName val="0_LED_ASSY2"/>
      <sheetName val="1차_시산표2"/>
      <sheetName val="자재_입고(K1E1)2"/>
      <sheetName val="Reference_Lists3"/>
      <sheetName val="Ramp-up_Prod_KLf_pro_Woche_3"/>
      <sheetName val="Equipment_Info_assumptions3"/>
      <sheetName val="Manufacturers_And_Names_Lists3"/>
      <sheetName val="개별(LEAD_WIRE)2"/>
      <sheetName val="2__트림별_중국2"/>
      <sheetName val="Org_Level_2210012"/>
      <sheetName val="ME_BOM_for_scheme_two2"/>
      <sheetName val="Owner_List2"/>
      <sheetName val="OT_Project_Report2"/>
      <sheetName val="E_Goal2"/>
      <sheetName val="P_Goal2"/>
      <sheetName val="Perishable_Tooling2"/>
      <sheetName val="Year_Graph2"/>
      <sheetName val="Future_Qtr_MPS2"/>
      <sheetName val="Country_List2"/>
      <sheetName val="Debug_check_list2"/>
      <sheetName val="Look_up2"/>
      <sheetName val="Active_1,4_MT2"/>
      <sheetName val="HW_종합2"/>
      <sheetName val="A-Presale_Payment_Schedule2"/>
      <sheetName val="CU열교환기_평균생산2"/>
      <sheetName val="Result_Sep-Nov_20092"/>
      <sheetName val="기본_정보2"/>
      <sheetName val="Income_Statement_Input2"/>
      <sheetName val="Dữ_liệu2"/>
      <sheetName val="Cpk_12"/>
      <sheetName val="Aus_Current_Mth_Var__to_Fcst_2"/>
      <sheetName val="#기준2)_L_o_V_List2"/>
      <sheetName val="13_Inv_2"/>
      <sheetName val="TECHNICAL_DATA2"/>
      <sheetName val="1_사고건수2"/>
      <sheetName val="3_사고_요인별2"/>
      <sheetName val="LWR(TND특근_협의x)_덕_알2"/>
      <sheetName val="I__Balance_Sheet2"/>
      <sheetName val="2020년도_교육_참석_현황_Raw_Data2"/>
      <sheetName val="Customer_Grouping2"/>
      <sheetName val="SHUTDOWN_VALVE2"/>
      <sheetName val="Gross_Phx_Data2"/>
      <sheetName val="Gross_Phx_Data_Risk2"/>
      <sheetName val="Per_unit_Phx_Data2"/>
      <sheetName val="Per_unit_Risk_Phx_Data2"/>
      <sheetName val="NHÁNH_SP_CKOT_(T10)2"/>
      <sheetName val="NM_GHẾ_T52"/>
      <sheetName val="スコアカード_(2)2"/>
      <sheetName val="A4_BS2"/>
      <sheetName val="Posting_20182"/>
      <sheetName val="1_TM23"/>
      <sheetName val="2_align23"/>
      <sheetName val="3_JUDDER23"/>
      <sheetName val="4_M_S23"/>
      <sheetName val="5_P_W_R23"/>
      <sheetName val="6_F_G23"/>
      <sheetName val="7__SCABLE23"/>
      <sheetName val="8_DIFF23"/>
      <sheetName val="9_A_C23"/>
      <sheetName val="10_GEAR23"/>
      <sheetName val="11_ISC23"/>
      <sheetName val="12_ALT23"/>
      <sheetName val="13_O_S23"/>
      <sheetName val="14_silencer23"/>
      <sheetName val="15_DAMPER23"/>
      <sheetName val="16_HUB23"/>
      <sheetName val="17_DLOCK23"/>
      <sheetName val="18_PSP23"/>
      <sheetName val="19_누수23"/>
      <sheetName val="20_K_S23"/>
      <sheetName val="1ဲ_ALT23"/>
      <sheetName val="1ဳ_O_S23"/>
      <sheetName val="15_၄AMPER23"/>
      <sheetName val="OPT손익_내수23"/>
      <sheetName val="OPT손익_수출23"/>
      <sheetName val="GB-IC_Villingen_GG23"/>
      <sheetName val="二_POSITION_XLS23"/>
      <sheetName val="BACK_DATA_08_7_1~23"/>
      <sheetName val="E_W23"/>
      <sheetName val="P_W23"/>
      <sheetName val="S_W23"/>
      <sheetName val="BACK_DATA23"/>
      <sheetName val="외주현황_wq123"/>
      <sheetName val="2_대외공문23"/>
      <sheetName val="B053_(990701)공정실적PP%계산23"/>
      <sheetName val="TEMP_TORQUE23"/>
      <sheetName val="진행_DATA_(2)23"/>
      <sheetName val="5_세운W-A23"/>
      <sheetName val="SUB_2월_재검사추이도22"/>
      <sheetName val="설비능력및_종합공정능력산출시_사용22"/>
      <sheetName val="CASE_ASM22"/>
      <sheetName val="1_변경범위23"/>
      <sheetName val="126_25522"/>
      <sheetName val="LX3_0_RR22"/>
      <sheetName val="14_1부22"/>
      <sheetName val="JT3_0견적-구122"/>
      <sheetName val="3_일반사상22"/>
      <sheetName val="c_db28"/>
      <sheetName val="PRESS_DATA21"/>
      <sheetName val="운임_환차손-Y23"/>
      <sheetName val="팀별_합계22"/>
      <sheetName val="내수1_8GL22"/>
      <sheetName val="5_WIRE적용LIST22"/>
      <sheetName val="LAMBDA_자작22"/>
      <sheetName val="매출종합_`0922"/>
      <sheetName val="소상_&quot;1&quot;22"/>
      <sheetName val="검사기준서_을_치수22"/>
      <sheetName val="검사기준서_갑22"/>
      <sheetName val="검사기준서_을22"/>
      <sheetName val="검사협정_갑22"/>
      <sheetName val="검사성적서_갑22"/>
      <sheetName val="검사성적서_을22"/>
      <sheetName val="검사성적서_병22"/>
      <sheetName val="Nego_PV22"/>
      <sheetName val="ALPROFILE_발주실적21"/>
      <sheetName val="Evaluation_objects22"/>
      <sheetName val="개발_TOOL_집계표21"/>
      <sheetName val="경상_개발비21"/>
      <sheetName val="Master_Cable21"/>
      <sheetName val="S50_14"/>
      <sheetName val="X-3_ENG21"/>
      <sheetName val="FUEL_FILLER22"/>
      <sheetName val="차체부품_INS_REPORT(갑)22"/>
      <sheetName val="Sheet1_(2)21"/>
      <sheetName val="계산_DATA_입력21"/>
      <sheetName val="상세_계산_내역21"/>
      <sheetName val="MACRO1_XLM21"/>
      <sheetName val="CAPA분석_360K18"/>
      <sheetName val="원단위_전후비교21"/>
      <sheetName val="02년_SUC21"/>
      <sheetName val="_납촉자22"/>
      <sheetName val="3-2_귀책부서별_DT현황22"/>
      <sheetName val="1_2내수21"/>
      <sheetName val="GLOBAL_PT_NEW_FORMAT_OCT_200221"/>
      <sheetName val="ERP도입후_시정현황15"/>
      <sheetName val="3__관리점지수실적-1_1생산성21"/>
      <sheetName val="OEM_Plan15"/>
      <sheetName val="Cost_Reduction21"/>
      <sheetName val="Sec_1_-_RFQ21"/>
      <sheetName val="Sch7a_(토요일)21"/>
      <sheetName val="Purchasing_Data15"/>
      <sheetName val="Sheet6_(3)21"/>
      <sheetName val="실적_및_계획21"/>
      <sheetName val="공정능력_(2)21"/>
      <sheetName val="Bosch_ADVP&amp;R21"/>
      <sheetName val="일일_업무_현황_(3)16"/>
      <sheetName val="일일_업무_현황_(5)16"/>
      <sheetName val="금형_(2)18"/>
      <sheetName val="1-1_General_Code15"/>
      <sheetName val="포머_비가동_내역16"/>
      <sheetName val="0_절삭조건16"/>
      <sheetName val="VS1_Paretto분석16"/>
      <sheetName val="J150_승인진도관리_LIST15"/>
      <sheetName val="TOTAL_LIST15"/>
      <sheetName val="Price_Range15"/>
      <sheetName val="FTR_MACRo15"/>
      <sheetName val="협력사_일반현황16"/>
      <sheetName val="6_N_m_CCW_전류15"/>
      <sheetName val="업무분장_15"/>
      <sheetName val="GLOBAL_PT_NEW_FORMAT_JULY__2016"/>
      <sheetName val="INVESTMENT_(Hardware)16"/>
      <sheetName val="신고서_전15"/>
      <sheetName val="Basic_assumptions15"/>
      <sheetName val="영업_일115"/>
      <sheetName val="PFMEA_XLS15"/>
      <sheetName val="2008_г15"/>
      <sheetName val="RELAY_FAX양식15"/>
      <sheetName val="상세_견적서_(HMC)15"/>
      <sheetName val="FRONT_HUB견적가16"/>
      <sheetName val="MPL_技連16"/>
      <sheetName val="_SR3차원단위_(3)15"/>
      <sheetName val="Rate_data21"/>
      <sheetName val="97계획(96_1114"/>
      <sheetName val="외주품_감점_유형_기준21"/>
      <sheetName val="★금형비_계산서14"/>
      <sheetName val="PRO_(참조)21"/>
      <sheetName val="Interco_&amp;_PVS_Loc_Cur14"/>
      <sheetName val="4_3_첨부115"/>
      <sheetName val="LOWSIDE_비교14"/>
      <sheetName val="After_sales15"/>
      <sheetName val="첨부4_기술평가서14"/>
      <sheetName val="342E_BLOCK16"/>
      <sheetName val="DATA_BASE15"/>
      <sheetName val="공정별공법-W_HSE-LH15"/>
      <sheetName val="02_07_27_부품판매가15"/>
      <sheetName val="대외공문_15"/>
      <sheetName val="FLOW_PROSES_(A)18"/>
      <sheetName val="Value_Analysis_-_Sheet_115"/>
      <sheetName val="제품명_(3)15"/>
      <sheetName val="VPP(BD-010)_이상보고15"/>
      <sheetName val="Supplier_QRQC14"/>
      <sheetName val="2차_OIL량측정15"/>
      <sheetName val="1_세부비교원가(내수)15"/>
      <sheetName val="GM_Master15"/>
      <sheetName val="고객불만_건15"/>
      <sheetName val="J2(P_MT)14"/>
      <sheetName val="생산현황_(입력)15"/>
      <sheetName val="MPS_Q3_FY0415"/>
      <sheetName val="MPS_Q4_FY0415"/>
      <sheetName val="1_ER유체응용15"/>
      <sheetName val="4_시험장비15"/>
      <sheetName val="업체별_단가현황15"/>
      <sheetName val="일일_생산및판매계획_대_실적15"/>
      <sheetName val="임율_&amp;_LOT15"/>
      <sheetName val="생산계획_(2)15"/>
      <sheetName val="CR_CODE15"/>
      <sheetName val="THEME_CODE15"/>
      <sheetName val="P&amp;L,Bal_Sheet,Cash_Forecast15"/>
      <sheetName val="비교원가제출_고15"/>
      <sheetName val="1_종합비교원가(내수_일반_유럽)15"/>
      <sheetName val="10_예산_및_원가_계획(02년)15"/>
      <sheetName val="3_PT개발계획15"/>
      <sheetName val="2_중요한회계정책15"/>
      <sheetName val="9_관계기업투자15"/>
      <sheetName val="42_리스15"/>
      <sheetName val="25_법인세15"/>
      <sheetName val="DBL_LPG시험15"/>
      <sheetName val="_PPAP_작성중__xlsx15"/>
      <sheetName val="09년_현황15"/>
      <sheetName val="WTC_BODY一覧原紙15"/>
      <sheetName val="3월말_장기악성(국내)15"/>
      <sheetName val="2월말_장기악성(국내)15"/>
      <sheetName val="Data_Sheet15"/>
      <sheetName val="6_수입검사_15"/>
      <sheetName val="03_PFD-115"/>
      <sheetName val="12_Inv_15"/>
      <sheetName val="97년_재료예산(안)15"/>
      <sheetName val="1_터빈15"/>
      <sheetName val="cost_base_e_dati15"/>
      <sheetName val="2__Definitions15"/>
      <sheetName val="코드_조건표16"/>
      <sheetName val="HMC_사전원가(원혁기준)13%15"/>
      <sheetName val="재품별_단가15"/>
      <sheetName val="장비_전체리스트15"/>
      <sheetName val="_29"/>
      <sheetName val="집중검사_리스트15"/>
      <sheetName val="production_dept15"/>
      <sheetName val="자동차_종합지표15"/>
      <sheetName val="기초_DATA10"/>
      <sheetName val="Production_Plan115"/>
      <sheetName val="c_db119"/>
      <sheetName val="TL_PROTO_2열9"/>
      <sheetName val="1_기안을지14"/>
      <sheetName val="3_3검토국14"/>
      <sheetName val="Actual_In_&amp;_Out14"/>
      <sheetName val="OEM_이의제기_종합14"/>
      <sheetName val="B053_(990701)공정능력PC%계산14"/>
      <sheetName val="검사협정_보충14"/>
      <sheetName val="신흥테크_세부내역_LIST9"/>
      <sheetName val="1_2_2완제품검사('00_4월)_(가라)14"/>
      <sheetName val="4_Vendor_price14"/>
      <sheetName val="14년_증판안_판촉14"/>
      <sheetName val="Proj_List_00E15"/>
      <sheetName val="2012_Volum15"/>
      <sheetName val="P&amp;L_account15"/>
      <sheetName val="국내_14"/>
      <sheetName val="4,5공장_14"/>
      <sheetName val="시트_14"/>
      <sheetName val="VERTICAL_PIPE14"/>
      <sheetName val="TABLE_DB14"/>
      <sheetName val="쌍용_data_base14"/>
      <sheetName val="2과_공수집계14"/>
      <sheetName val="118_세금과공과14"/>
      <sheetName val="경영재무_(입력)14"/>
      <sheetName val="연구개발_(입력)14"/>
      <sheetName val="일반현황_(입력)14"/>
      <sheetName val="품질관리_(입력)14"/>
      <sheetName val="실행내역서_15"/>
      <sheetName val="개발_LIST15"/>
      <sheetName val="PC%계산(WM_COMM단차)15"/>
      <sheetName val="차체_품안표15"/>
      <sheetName val="1_1_2008_OTIF15"/>
      <sheetName val="BAFFLE_HMC_TABLE115"/>
      <sheetName val="1~3월_지시사항15"/>
      <sheetName val="1_POSITIONING15"/>
      <sheetName val="무부하_회전수15"/>
      <sheetName val="진행중_설변15"/>
      <sheetName val="HOLE_9905(1)15"/>
      <sheetName val="Upgrades_pricing14"/>
      <sheetName val="7_3_DY팀14"/>
      <sheetName val="PNL_ASS'Y_CRASH_PAD_UPR_RH14"/>
      <sheetName val="공정능력(마운틴_홀_거리)14"/>
      <sheetName val="Summary_Sheet14"/>
      <sheetName val="Datasheet_for_KPI_Model_114"/>
      <sheetName val="Moulding_data14"/>
      <sheetName val="TEAM하반기_계획_(2)14"/>
      <sheetName val="YOKE-H(10_3)14"/>
      <sheetName val="▶R_C_FRM14"/>
      <sheetName val="광주_소요량14"/>
      <sheetName val="5-Why_Root_Cause_Analysis_14"/>
      <sheetName val="full_(2)14"/>
      <sheetName val="초_성14"/>
      <sheetName val="CHECK_성14"/>
      <sheetName val="cpk_data14"/>
      <sheetName val="Drop-down_Lists14"/>
      <sheetName val="Bas_Moteur14"/>
      <sheetName val="LINE_운영안14"/>
      <sheetName val="원가_종합15"/>
      <sheetName val="DV_Flow_Chart_DV-PV1_(PFC)15"/>
      <sheetName val="MATEMST_(2)14"/>
      <sheetName val="Order_status15"/>
      <sheetName val="_30"/>
      <sheetName val="RFQ_180415"/>
      <sheetName val="보강사_소요량14"/>
      <sheetName val="Order_status214"/>
      <sheetName val="Customer_Master14"/>
      <sheetName val="Common_code14"/>
      <sheetName val="Order_Status_Master14"/>
      <sheetName val="Product_Master14"/>
      <sheetName val="Europe_PU-19"/>
      <sheetName val="CAR_Form_Summary7"/>
      <sheetName val="2-2_매출분석9"/>
      <sheetName val="PS_SIDE_OTR_INR_공정개선_상세13"/>
      <sheetName val="사무용품_신청14"/>
      <sheetName val="(2)월생산현황_9"/>
      <sheetName val="LINE_PPM-분석9"/>
      <sheetName val="Issues_List9"/>
      <sheetName val="1_TAT_Info_10"/>
      <sheetName val="기초_데이터9"/>
      <sheetName val="Net_Revenue9"/>
      <sheetName val="중요차종_(090131)9"/>
      <sheetName val="_하반기_경비_조정계획_150627(사계_r2_기준)10"/>
      <sheetName val="Actual_data9"/>
      <sheetName val="Validation_Lists14"/>
      <sheetName val="제품별_매출15"/>
      <sheetName val="Data_Working_Time15"/>
      <sheetName val="PACKING_LIST9"/>
      <sheetName val="COOLING_UNIT9"/>
      <sheetName val="Schedule_17"/>
      <sheetName val="#1-1_(2)9"/>
      <sheetName val="repeatative_rejection7"/>
      <sheetName val="표지_(2)9"/>
      <sheetName val="Diaph1_values7"/>
      <sheetName val="Diaph2_values7"/>
      <sheetName val="Diaph_values7"/>
      <sheetName val="Cushion_datas7"/>
      <sheetName val="Personnaliser___7"/>
      <sheetName val="Takt_Time7"/>
      <sheetName val="2000_(원본)7"/>
      <sheetName val="Danh_Mục8"/>
      <sheetName val="Danh_Muc8"/>
      <sheetName val="Danh_sach_Hàn_thùng7"/>
      <sheetName val="Rollforward_{bpe}7"/>
      <sheetName val="Allow_-_SR&amp;D7"/>
      <sheetName val="원단위_1계_2계13"/>
      <sheetName val="99년12월_실적DATA9"/>
      <sheetName val="7)_133677349"/>
      <sheetName val="Data_Input8"/>
      <sheetName val="BOX_ASSY7"/>
      <sheetName val="delta_impedance(평균)7"/>
      <sheetName val="FY_12_Interiors_Volume7"/>
      <sheetName val="INT_Price_FY12_MFC7"/>
      <sheetName val="Z41,Z42_이외total14"/>
      <sheetName val="11403-06163_เก่า13"/>
      <sheetName val="FM-HD_(New)13"/>
      <sheetName val="FM-HD_(HKMC)_13"/>
      <sheetName val="FM-HD_(11254-06201)__13"/>
      <sheetName val="FM-HD_(11251-06163)13"/>
      <sheetName val="FM-HD_(11514053)13"/>
      <sheetName val="FM-HD_(11611807)13"/>
      <sheetName val="FM-HD_(94502003)13"/>
      <sheetName val="FM-HD_(94501839)13"/>
      <sheetName val="FM-HD_(PT-GDENG0911-4)13"/>
      <sheetName val="FM-HD_(94520439)13"/>
      <sheetName val="FM-HD_(94500396)13"/>
      <sheetName val="FM-HD_(94500407)13"/>
      <sheetName val="FM-HD_(94500414)13"/>
      <sheetName val="FM-HD_(94500073)13"/>
      <sheetName val="FM-HD_(11588683)13"/>
      <sheetName val="FM-HD_(94500952)13"/>
      <sheetName val="FM-HD_(11569995)13"/>
      <sheetName val="FM-HD_(11254-06201)13"/>
      <sheetName val="FM-HD_(11588685)13"/>
      <sheetName val="FM-HD_(94500793)_13"/>
      <sheetName val="FM-HD_(11588717)13"/>
      <sheetName val="FM-HD_(HD-25198904)13"/>
      <sheetName val="FM-HD_(HD-11570514)_13"/>
      <sheetName val="FM-HD_(11097441)13"/>
      <sheetName val="FM-HD_(11588662)_13"/>
      <sheetName val="FM-HD_(11519387)13"/>
      <sheetName val="FM-HD_(11561969)13"/>
      <sheetName val="FM-HD_(11516580)13"/>
      <sheetName val="FM-HD_(11588712)___13"/>
      <sheetName val="FM-HD_(11519375)13"/>
      <sheetName val="FM-HD_(FAA32071001)__13"/>
      <sheetName val="FM-HD_(11519382)_13"/>
      <sheetName val="FM-HD_(11519383)_13"/>
      <sheetName val="FM-HD_(11561763)__13"/>
      <sheetName val="FM-HD_(11588316)__13"/>
      <sheetName val="II__CF6"/>
      <sheetName val="I__Assumptions6"/>
      <sheetName val="FRN_020006"/>
      <sheetName val="Model_Synthesis_Report6"/>
      <sheetName val="220_(2)9"/>
      <sheetName val="PU_FOAM_가격조정_기준7"/>
      <sheetName val="UPPER_도면7"/>
      <sheetName val="20060624_공조제어8"/>
      <sheetName val="풍량상한치_제한_data8"/>
      <sheetName val="Source_List8"/>
      <sheetName val="공정공수_XLS7"/>
      <sheetName val="P_O_(LOCAL)7"/>
      <sheetName val="U268_4x4_AT(walk)Mitsu7"/>
      <sheetName val="Kautex_4WD_St_IV_P&amp;D7"/>
      <sheetName val="Sachs_FL_WHL7"/>
      <sheetName val="seat-sdn_only6"/>
      <sheetName val="금형_이력_카드7"/>
      <sheetName val="Sch1_-_P&amp;L_Summary6"/>
      <sheetName val="Sch2_-_BalSht_Summary6"/>
      <sheetName val="Sch3_-_CFlow_Summary6"/>
      <sheetName val="2_(1설원_첨)6"/>
      <sheetName val="6_Parent_S__Fixed_Prod7"/>
      <sheetName val="SUST_DEV_&amp;_OTHER6"/>
      <sheetName val="OEM_6"/>
      <sheetName val="August_20036"/>
      <sheetName val="OE_UMC6"/>
      <sheetName val="Analysis-Others_Pg_46"/>
      <sheetName val="SEP_20076"/>
      <sheetName val="Fx_Rates6"/>
      <sheetName val="_관리계획서_Rev_01_xlsx6"/>
      <sheetName val="개조_요청서6"/>
      <sheetName val="_쿠첸_CIR-301_제원현황(170317)_xlsx6"/>
      <sheetName val="BOM_CODE6"/>
      <sheetName val="強度_CN_A1_C10H_152H6"/>
      <sheetName val="Mẫu_DMVT6"/>
      <sheetName val="Mẫu_DMVT_(2)6"/>
      <sheetName val="DANH_MỤC_NHÓM_ĐỐI_TƯỢNG6"/>
      <sheetName val="Nhap_T86"/>
      <sheetName val="Begining_detail-CTIET6"/>
      <sheetName val="Summary-TOMLUOC_6"/>
      <sheetName val="SO_TONG_HOP_CONG_NO6"/>
      <sheetName val="Nguon_PT_xetai6"/>
      <sheetName val="Nguon_PT_xe_Ben6"/>
      <sheetName val="Bien_so6"/>
      <sheetName val="DM_KHAU_HAO6"/>
      <sheetName val="MỤC_LỤC6"/>
      <sheetName val="Ghi_chú6"/>
      <sheetName val="1__Định_hướng_HĐ_CN_năm_20196"/>
      <sheetName val="2_1_Tổng_quan_TT_KD_xe_DL6"/>
      <sheetName val="2_2_Tổng_quan_TT_DVPT_DL6"/>
      <sheetName val="3_1__ĐKM_xe_DL6"/>
      <sheetName val="3_2_1__KH_KD-MKT_&amp;_TCKD_xe_KIA6"/>
      <sheetName val="3_2_2_CSBH_KIA6"/>
      <sheetName val="3_2_3__KH_KD-MKT&amp;TCKD_DVPT6"/>
      <sheetName val="Pv_SL6"/>
      <sheetName val="3_3_1_KH_KD-MKT_&amp;_TCKD_Mazda6"/>
      <sheetName val="3_3_2_CSBH_MAZDA6"/>
      <sheetName val="3_3_3_KH_KD-MKT&amp;TCKD_DVPT_MAZD6"/>
      <sheetName val="3_4__DVPT_SR_KIA_MAZDA6"/>
      <sheetName val="3_4_1_KH_KD-MKT&amp;TCKD_PEUGEOT6"/>
      <sheetName val="3_4_2_CSBH_PEUGEOT6"/>
      <sheetName val="3_4_3_KH_KD-MKT&amp;TC_DVPT_PEUGEO6"/>
      <sheetName val="3_5__TÀI_CHÍNH_KD_XE_KIA_MAZDA6"/>
      <sheetName val="4_1_Tổng_quan_TT_KD_Tai,_Bus6"/>
      <sheetName val="4_2_Tổng_quan_TT_DVPT_Tai_Bus6"/>
      <sheetName val="5_1__ĐKM_xe_Tai,_Bus6"/>
      <sheetName val="PTBH_20186"/>
      <sheetName val="SL_-_TVBH6"/>
      <sheetName val="5_2a__KD_Xe_Fuso6"/>
      <sheetName val="5_2b__KD_Xe_Foton6"/>
      <sheetName val="5_2c__KD_Xe_Bus6"/>
      <sheetName val="5_2__KH_KD-MKT&amp;TCKD_xe_Tải,_Bu6"/>
      <sheetName val="5_3__CSBH_xe_Tải,_Bus6"/>
      <sheetName val="5_4_KH_KD-MKT&amp;TC_DVPT_Tải,_Bus6"/>
      <sheetName val="Review_note6"/>
      <sheetName val="6_1_ĐKĐK6"/>
      <sheetName val="6_2__Bảo_hiểm6"/>
      <sheetName val="6_3__Tín_dụng6"/>
      <sheetName val="6_4__GSHT_&amp;_PH6"/>
      <sheetName val="6_5_DVHT6"/>
      <sheetName val="7_1_KH_nhân_sự6"/>
      <sheetName val="7_2__Định_biên_&amp;_Lương6"/>
      <sheetName val="7_3_KH_thưởng_năng_suất6"/>
      <sheetName val="Check_TH6"/>
      <sheetName val="8__Hành_chính6"/>
      <sheetName val="8_16"/>
      <sheetName val="9_1__Duy_tu_bảo_trì6"/>
      <sheetName val="9_2__Cải_tạo,_nâng_cấp6"/>
      <sheetName val="10__TSCĐ_-_CCDC6"/>
      <sheetName val="11D__Tài_chính_KD_XE_TỔNG6"/>
      <sheetName val="11E__Tài_chính_KD_DVPT_TỔNG6"/>
      <sheetName val="11A__Tài_chính_SR_KIA6"/>
      <sheetName val="11B__Tài_chính_SR_MAZDA6"/>
      <sheetName val="11D__Tài_chính_SR_Peugout6"/>
      <sheetName val="11C__Tài_chính_SR_TẢI_BUS6"/>
      <sheetName val="11D__Tài_chính_SR_Du_lịch6"/>
      <sheetName val="11__Tài_chính_Chi_nhánh6"/>
      <sheetName val="12__SĐTC6"/>
      <sheetName val="04_03월소일정계획6"/>
      <sheetName val="4_경비_5_영업외수지6"/>
      <sheetName val="GAGE_R&amp;R(FRT_UPR)10"/>
      <sheetName val="중공업_실적10"/>
      <sheetName val="2-1_제품군별계획대비실적(B_A)12"/>
      <sheetName val="2019년_생산수량6"/>
      <sheetName val="19년_종합_CT6"/>
      <sheetName val="CONN_조립7"/>
      <sheetName val="Organization_chart201910027"/>
      <sheetName val="RESPONSIBILITY_MATRIX7"/>
      <sheetName val="Danh_sach6"/>
      <sheetName val="THƯ_VIỆN6"/>
      <sheetName val="Costed_BOM_2ndR_40%6"/>
      <sheetName val="SCP_410"/>
      <sheetName val="SCP_5_D2UXT10"/>
      <sheetName val="SCP_6_D2UX10"/>
      <sheetName val="Invest_(MAC)10"/>
      <sheetName val="SCP_Apr201510"/>
      <sheetName val="XMA_12월_8,000대_원,부자재_完10"/>
      <sheetName val="YFA_10월분_원자재(10_12)_미납완료_完10"/>
      <sheetName val="YFA_10월분_부자재(10_7,9)_FEDEX_完10"/>
      <sheetName val="0_CHMSL_LED_ASSY10"/>
      <sheetName val="불량_리스트10"/>
      <sheetName val="불량_코드10"/>
      <sheetName val="Team_종합10"/>
      <sheetName val="RFQ_Template10"/>
      <sheetName val="108_수선비10"/>
      <sheetName val="품의서양식_(3)10"/>
      <sheetName val="1__보고10"/>
      <sheetName val="Input_Page7"/>
      <sheetName val="Input_Sheet7"/>
      <sheetName val="Aug01_Status_Rpt7"/>
      <sheetName val="Base_Info7"/>
      <sheetName val="ISSUE_LIST10"/>
      <sheetName val="Bang_KL6"/>
      <sheetName val="Lcau_-_Lxuc6"/>
      <sheetName val="REAR_10"/>
      <sheetName val="abs_dac검사대비분석자료210"/>
      <sheetName val="RFQ_Form10"/>
      <sheetName val="_0602주-무결점운동_진행현황_보고_(201406109"/>
      <sheetName val="PMBG12LD_장비및인원소요(D_A기준)_6"/>
      <sheetName val="NEW_TOOL_MASTER7"/>
      <sheetName val="3-2002년_소모공구비7"/>
      <sheetName val="1_TP조립10"/>
      <sheetName val="기타_부자재9"/>
      <sheetName val="4_20)통계적기법관리절차서9"/>
      <sheetName val="개발원가_종합7"/>
      <sheetName val="MS_SPEC6"/>
      <sheetName val="BI-FUEL_AIR_VENT_PIPE10"/>
      <sheetName val="8월_매출현황7"/>
      <sheetName val="3공장_순양전자7"/>
      <sheetName val="현진테크_(2)7"/>
      <sheetName val="동경cnc_지그7"/>
      <sheetName val="대한테크_집계7"/>
      <sheetName val="서연전자_(2)7"/>
      <sheetName val="삼익전자_(2)7"/>
      <sheetName val="삼익산업_(2)7"/>
      <sheetName val="시무인텔_(2)7"/>
      <sheetName val="성우일렉스_(2)7"/>
      <sheetName val="성호테크_(2)7"/>
      <sheetName val="CONSUMO_DE_RESINA_9"/>
      <sheetName val="Full_PBD9"/>
      <sheetName val="2009년_매출_실적6"/>
      <sheetName val="DS_MBR_RR_Side__-_PcA9"/>
      <sheetName val="Dual_PMP수율9"/>
      <sheetName val="_Common_Info_Page7"/>
      <sheetName val="외주수입검사_종합(6월)10"/>
      <sheetName val="LCAUTO_47"/>
      <sheetName val="LCAT수_조7"/>
      <sheetName val="소재_이력7"/>
      <sheetName val="99_조정금액7"/>
      <sheetName val="1_종합평가표10"/>
      <sheetName val="THS_-_Key_Inputs7"/>
      <sheetName val="2005년_소요량6"/>
      <sheetName val="기준정보(A)_15_10_278"/>
      <sheetName val="단중_및_예비길이_SHEET_15_9_5(K)8"/>
      <sheetName val="15_1_02_15년_1월예시계획8"/>
      <sheetName val="15년_12월_시작재공품_15_12_38"/>
      <sheetName val="기준정보(A)_12_02_238"/>
      <sheetName val="STD__CAB8"/>
      <sheetName val="STD__NCAB8"/>
      <sheetName val="원소재_변경_상세8"/>
      <sheetName val="직거래가_변경8"/>
      <sheetName val="PL_By_Model(Result)7"/>
      <sheetName val="10-2_ED&amp;D_EQU6"/>
      <sheetName val="2차_OI7"/>
      <sheetName val="Business_Plan6"/>
      <sheetName val="REPAIR_DATA_-_CONTAINER_#57"/>
      <sheetName val="노원열병합__건축공사기성내역서8"/>
      <sheetName val="Gia_vat_tu8"/>
      <sheetName val="96_하반기_전시회_경비6"/>
      <sheetName val="의장2반_6"/>
      <sheetName val="Detail_Defect_COMBO_KAISER6"/>
      <sheetName val="BOM_Cost_(R-U713MHH)6"/>
      <sheetName val="DS-Thuong_6T_dau6"/>
      <sheetName val="CHI_TIẾT6"/>
      <sheetName val="Summary_Capex_Info-Cal_(master6"/>
      <sheetName val="거래선_생산계획6"/>
      <sheetName val="Histogram_Chart7"/>
      <sheetName val="Freq_error_DATA7"/>
      <sheetName val="Freq_HISTOGRAM7"/>
      <sheetName val="Text_Control6"/>
      <sheetName val="text_contl6"/>
      <sheetName val="FAX_(2)6"/>
      <sheetName val="Intercompany_Detail6"/>
      <sheetName val="XD_담력저감6"/>
      <sheetName val="Data_Not_Used8"/>
      <sheetName val="FTQ_Data8"/>
      <sheetName val="Int_Pulls_Data8"/>
      <sheetName val="Int_Spills_Data8"/>
      <sheetName val="PPM_Data8"/>
      <sheetName val="Pulls_Data8"/>
      <sheetName val="Spills_Data8"/>
      <sheetName val="개선대책_양식8"/>
      <sheetName val="입력_List8"/>
      <sheetName val="DO_NOT_DELETE7"/>
      <sheetName val="Export_Data6"/>
      <sheetName val="Grille_Q3P_Organe8"/>
      <sheetName val="Pt_Rates6"/>
      <sheetName val="Component_List6"/>
      <sheetName val="Table(APG_MF)6"/>
      <sheetName val="원가검토가_(현양산품)6"/>
      <sheetName val="원가검토가_(최초견적가)6"/>
      <sheetName val="원가검토가_(최초양산품)6"/>
      <sheetName val="RT_Table6"/>
      <sheetName val="입력_데이타5"/>
      <sheetName val="Sheet1_(3)6"/>
      <sheetName val="TLc_개조차(목표원가)6"/>
      <sheetName val="28_8부5"/>
      <sheetName val="KQ_16"/>
      <sheetName val="Tool_Type6"/>
      <sheetName val="3__Acronyms_and_abbreviations6"/>
      <sheetName val="거래선별_매출현황_내역9"/>
      <sheetName val="수식파일_(삭제금지)6"/>
      <sheetName val="List_Total6"/>
      <sheetName val="Person_Cost6"/>
      <sheetName val="THEO_DÕI_THAI_SẢN_(2)6"/>
      <sheetName val="Time_Man6"/>
      <sheetName val="Salary(Cus_)6"/>
      <sheetName val="OT_OVER6"/>
      <sheetName val="Segment_4_Bid_Sheet6"/>
      <sheetName val="Hi6810_功能信号表6"/>
      <sheetName val="6_FQC检验数据6"/>
      <sheetName val="2003_prod26"/>
      <sheetName val="2003_Target6"/>
      <sheetName val="RA_Bearer6"/>
      <sheetName val="Trend_Total_nguyên_nhân6"/>
      <sheetName val="設備預算總表附件3_6"/>
      <sheetName val="FA_Definitions6"/>
      <sheetName val="5_Why's6"/>
      <sheetName val="03년_체제결과9"/>
      <sheetName val="11_Inv_6"/>
      <sheetName val="05_新Table(간접직)6"/>
      <sheetName val="05계약내역(기존T_활용)6"/>
      <sheetName val="첨부13__사출(PAD)_카메라6"/>
      <sheetName val="24_냉각실용添16"/>
      <sheetName val="PP%-low_RPM6"/>
      <sheetName val="After_Sales_Supplier_#'s6"/>
      <sheetName val="부품_LIST6"/>
      <sheetName val="AQL(0_65)6"/>
      <sheetName val="InspectionData_(2)6"/>
      <sheetName val="Input_Form_-_EingabeMaske6"/>
      <sheetName val="1_생산06"/>
      <sheetName val="1_개발개요6"/>
      <sheetName val="G-Exchange_#6676"/>
      <sheetName val="C-Mix_Rate_&amp;_Revenue(calc)6"/>
      <sheetName val="General_Assumptions6"/>
      <sheetName val="종합원가분석_1_6"/>
      <sheetName val="01년2월현황_6"/>
      <sheetName val="_제9차_회사표준_제개정_공청회_이의제기신청서_XLSX6"/>
      <sheetName val="22_보증금(전신전화가입권)6"/>
      <sheetName val="39_미지급법인세6"/>
      <sheetName val="Value_6"/>
      <sheetName val="S_P5"/>
      <sheetName val="R_FJS_CAR_(old)5"/>
      <sheetName val="Certificate_list_5"/>
      <sheetName val="Material_References6"/>
      <sheetName val="2_Underbody_DT5"/>
      <sheetName val="Q1_&amp;_Q26"/>
      <sheetName val="개인별_교육현황6"/>
      <sheetName val="관리구역_책임자(181010)6"/>
      <sheetName val="ACU기청소2018-05-04_(3)6"/>
      <sheetName val="ASM_A동6"/>
      <sheetName val="SMT구역_(2)6"/>
      <sheetName val="관리구역_체크시트6"/>
      <sheetName val="관리구역_평가시트6"/>
      <sheetName val="담당자편성표_(B)6"/>
      <sheetName val="조립A구역_(2)6"/>
      <sheetName val="개선보고서_(2)6"/>
      <sheetName val="02_08생산대상대수6"/>
      <sheetName val="CPK(Process_Capanility)6"/>
      <sheetName val="INATAKE_SYS6"/>
      <sheetName val="Cover_page7"/>
      <sheetName val="Adjusted_OI7"/>
      <sheetName val="Adjusted_OI_(2)7"/>
      <sheetName val="Income_Stmt_(USD)7"/>
      <sheetName val="Income_Stmt_(RMB)7"/>
      <sheetName val="IS_Loc_Adj7"/>
      <sheetName val="Balance_Sht_(USD)7"/>
      <sheetName val="BS_Loc+Adj7"/>
      <sheetName val="Balance_Sht_(RMB)7"/>
      <sheetName val="Cash_Flow_(USD)7"/>
      <sheetName val="Cash_Forecast7"/>
      <sheetName val="IC_AP_AR8"/>
      <sheetName val="Cash_Cross_check7"/>
      <sheetName val="Unit_Price_without_LTA&amp;Pricing7"/>
      <sheetName val="Sales_without_LTA&amp;Pricing7"/>
      <sheetName val="Unit_ECN_Sales7"/>
      <sheetName val="Total_ECN_Sales7"/>
      <sheetName val="LTA_Percentage7"/>
      <sheetName val="LTA_Amount7"/>
      <sheetName val="Total_P2P7"/>
      <sheetName val="Net_Sales7"/>
      <sheetName val="Unit_Mat_Cost_Without_PS_VAVE7"/>
      <sheetName val="Material_cost_without_PS_VAVE7"/>
      <sheetName val="Unit_ECN_cost7"/>
      <sheetName val="ECN_cost_saving7"/>
      <sheetName val="Unit_Purchase_Saving7"/>
      <sheetName val="Total_Purchase_Saving7"/>
      <sheetName val="Unit_VAVE_Saving7"/>
      <sheetName val="Total_VAVE7"/>
      <sheetName val="Unit_Margin_Improvement7"/>
      <sheetName val="Total_Margin_Improvement7"/>
      <sheetName val="Unit_mat__cost_after_PS_VAVE7"/>
      <sheetName val="Total_Mat_cost_after_PS_VAVE7"/>
      <sheetName val="Unit_Inb_Freight_Rate7"/>
      <sheetName val="Inboud_Freight_Amount7"/>
      <sheetName val="Unit_Inb-Duty7"/>
      <sheetName val="Inbound_Duty7"/>
      <sheetName val="Material_cost_before_Scrap7"/>
      <sheetName val="Scrap_Rate7"/>
      <sheetName val="Scrap_Amount7"/>
      <sheetName val="Scrap_recovery_rate7"/>
      <sheetName val="Scrap_Recovery_Amount7"/>
      <sheetName val="Unit_Production_Auxiliary7"/>
      <sheetName val="Production_Auxiliary7"/>
      <sheetName val="Net_Material7"/>
      <sheetName val="Unit_OB_freight7"/>
      <sheetName val="Total_OB_freight7"/>
      <sheetName val="Total_LC&amp;OVH7"/>
      <sheetName val="LC&amp;OVH_Undefined_Var_7"/>
      <sheetName val="LC&amp;OVH_Undefined_Fix_7"/>
      <sheetName val="Total_headcount_&amp;_labor_cost7"/>
      <sheetName val="Direct_Labor_Cost7"/>
      <sheetName val="Indirect_Labor_Cost7"/>
      <sheetName val="Salary_Cost7"/>
      <sheetName val="MSI_-_FY(RMB)7"/>
      <sheetName val="MSI_-_Comm_Sales7"/>
      <sheetName val="MSI_-_IC_Sales7"/>
      <sheetName val="MSI_-_Mat_Cost7"/>
      <sheetName val="MSI_-_Direct_Labor7"/>
      <sheetName val="MSI_-_Variable_OH7"/>
      <sheetName val="MSI_-_Fixed_OH7"/>
      <sheetName val="MASTER_DATA5"/>
      <sheetName val="3rd_DESIGN_APRD4"/>
      <sheetName val="Tien_Thuong5"/>
      <sheetName val="NC_XL_6T_cuoi_01_CTy5"/>
      <sheetName val="Data_-6T_dau5"/>
      <sheetName val="Cong_6T5"/>
      <sheetName val="Group_Consolidated5"/>
      <sheetName val="BEND_LOSS4"/>
      <sheetName val="plan&amp;section_of_foundation4"/>
      <sheetName val="4__가격구조4"/>
      <sheetName val="Roadmap_Target_06274"/>
      <sheetName val="Roadmap_Target_(2)4"/>
      <sheetName val="NX4e_CAC_INLET4"/>
      <sheetName val="NX4e_CAC_OUTLET4"/>
      <sheetName val="Theta3_FF_(기존)4"/>
      <sheetName val="Theta3_FF4"/>
      <sheetName val="HZG_D-Full_Coolant_Hose_4"/>
      <sheetName val="9BQX_CAC4"/>
      <sheetName val="9BQX_CAC_INLET_OUTLET(구매)4"/>
      <sheetName val="NQ5_RADIATOR_HOSE4"/>
      <sheetName val="NX4_OIL_COOLER_HOSE4"/>
      <sheetName val="SG2_RADIATOR_HOSE(Current반영)4"/>
      <sheetName val="NX4_BRAKE_HOSE_(구매)4"/>
      <sheetName val="NX4_Brake_Hose(개발)4"/>
      <sheetName val="US4_OIL_COOLER_HOSE4"/>
      <sheetName val="KA4_OIL_COOLER_HOSE4"/>
      <sheetName val="Roadmap_Target4"/>
      <sheetName val="12월_기타4"/>
      <sheetName val="FE_DPHU报告_5"/>
      <sheetName val="TOP_154"/>
      <sheetName val="Qual_Approv_Test_Plan_0503224"/>
      <sheetName val="Dashboard_(methodologies)4"/>
      <sheetName val="BE_DPHU报告_5"/>
      <sheetName val="System_NPV4"/>
      <sheetName val="1-1__OEM4"/>
      <sheetName val="1-2_Code_Info4"/>
      <sheetName val="한일자야(감액손실)_(2)6"/>
      <sheetName val="천정등기구_실적6"/>
      <sheetName val="NUEVO_MODELOS_20186"/>
      <sheetName val="devis_qcdp26"/>
      <sheetName val="400H_가공,금형비6"/>
      <sheetName val="Budget_Imt_mensuel_(CFO)6"/>
      <sheetName val="CDV_Pte_mensuel6"/>
      <sheetName val="Evol_Prod_(Eqpt)6"/>
      <sheetName val="CAPVR_Pte_mensuel6"/>
      <sheetName val="영업_입수계획_6"/>
      <sheetName val="참고1_02_판매계획_(수량)6"/>
      <sheetName val="전사_경영계획_수량6"/>
      <sheetName val="Duration_6"/>
      <sheetName val="견적서_detail_Main_15"/>
      <sheetName val="Cty+XN(KT_2005)6"/>
      <sheetName val="ADJTBL_31006"/>
      <sheetName val="AOP_Summary-26"/>
      <sheetName val="1-1_Gene4"/>
      <sheetName val="07년_ECU_RAW_DATA4"/>
      <sheetName val="Volume_Sensitivity4"/>
      <sheetName val="(6)_CBA_Exec_Summary4"/>
      <sheetName val="FX_Table4"/>
      <sheetName val="REV_Idle(19)_Output(74_중심거리확정)4"/>
      <sheetName val="2014_104"/>
      <sheetName val="1(A급)_(2)6"/>
      <sheetName val="CELL_생산일보_4"/>
      <sheetName val="Rate_dat÷4"/>
      <sheetName val="Dimension_Data4"/>
      <sheetName val="실사LIST-중간가공품(05_12_27현재)_(2)5"/>
      <sheetName val="기종별_합계5"/>
      <sheetName val="8_공정능력평가(5)5"/>
      <sheetName val="4_Financial5"/>
      <sheetName val="3_4)__FR_종합5"/>
      <sheetName val="3_4)__RR_종합5"/>
      <sheetName val="EO_이력관리대장4"/>
      <sheetName val="케이스_재공_재고5"/>
      <sheetName val="BAT1_5"/>
      <sheetName val="업체손실공수_xls6"/>
      <sheetName val="FRT_재료비5"/>
      <sheetName val="TFT_Attendace6"/>
      <sheetName val="0_주광원_LED_ASSY5"/>
      <sheetName val="9_초기공정능력조사(을)5"/>
      <sheetName val="1-1_연월차_개인별_보전수당5"/>
      <sheetName val="00-Input_Values5"/>
      <sheetName val="Input_Values5"/>
      <sheetName val="Corp_acronym5"/>
      <sheetName val="4_销售计划5"/>
      <sheetName val="Output_1_(2)5"/>
      <sheetName val="RFQ_Cover_Sheeet5"/>
      <sheetName val="3_학점이수(사내_사외교육)5"/>
      <sheetName val="3__트림별_내수5"/>
      <sheetName val="3__트림별_북미5"/>
      <sheetName val="3__트림별_유럽5"/>
      <sheetName val="23_보증금(전신전화가입권)5"/>
      <sheetName val="Main-Yield_report4"/>
      <sheetName val="Cosmetic_Description4"/>
      <sheetName val="2_´ë?Ü°o1®4"/>
      <sheetName val="실DATA_4"/>
      <sheetName val="해외)_MASTER_DATA4"/>
      <sheetName val="국내)_마스터_데이터4"/>
      <sheetName val="Gauge_R&amp;R5"/>
      <sheetName val="Bia_TQT5"/>
      <sheetName val="share_year=55"/>
      <sheetName val="첨#3__PCB4"/>
      <sheetName val="Detail_report4"/>
      <sheetName val="Questions_for_Wuhan_Lear4"/>
      <sheetName val="Request_template4"/>
      <sheetName val="1_page4"/>
      <sheetName val="CC_Down_load_07164"/>
      <sheetName val="CAUZA_DEFECTE4"/>
      <sheetName val="CAUSES_OF_DEFECTS4"/>
      <sheetName val="_FURNACE현설4"/>
      <sheetName val="프로필렌_이송라인4"/>
      <sheetName val="Special_rack_(Packaging_Input)4"/>
      <sheetName val="EX_rate4"/>
      <sheetName val="3~4_》在库计划SABC样式4"/>
      <sheetName val="Executive_Summary4"/>
      <sheetName val="Stand_off4"/>
      <sheetName val="ESTI_4"/>
      <sheetName val="dongia_(2)4"/>
      <sheetName val="ns_chung4"/>
      <sheetName val="THĐH_E44"/>
      <sheetName val="THĐH_E34"/>
      <sheetName val="DG_2854"/>
      <sheetName val="DG__2864"/>
      <sheetName val="DG_854"/>
      <sheetName val="DG_894"/>
      <sheetName val="DG_THIET_BI4"/>
      <sheetName val="DGVCTC_2854"/>
      <sheetName val="DG_vat_lieu4"/>
      <sheetName val="CP_khau_hao4"/>
      <sheetName val="Cước_VC_+_ĐM_CP_Tư_vấn4"/>
      <sheetName val="?PRDW30_XL4"/>
      <sheetName val="kich_thuoc4"/>
      <sheetName val="BEZEL_L외주4"/>
      <sheetName val="NOZZLE_ASSY-SIDE_DEF_LH4"/>
      <sheetName val="0_주광원_LDM4"/>
      <sheetName val="급여_예상_(2017)인상후4"/>
      <sheetName val="판매_계획_대_실적4"/>
      <sheetName val="CASTING_CONDITION4"/>
      <sheetName val="copy_of_control_valve4"/>
      <sheetName val="EXP_P1(PART)4"/>
      <sheetName val="20년_생산확대방안4"/>
      <sheetName val="KPI_sheet4"/>
      <sheetName val="Takt_-_1_Shift4"/>
      <sheetName val="Workshop_Summary4"/>
      <sheetName val="관리계획서_RR_SD(LH_RH)3"/>
      <sheetName val="관리계획서_갑지(CAMERA)3"/>
      <sheetName val="Sales_Plan3"/>
      <sheetName val="RCL_MY23"/>
      <sheetName val="Income_Statement3"/>
      <sheetName val="2_-_SALCPA_Tracker_-_pg__13"/>
      <sheetName val="Chart_of_Accounts3"/>
      <sheetName val="손익비교_Data3"/>
      <sheetName val="Vol_&amp;_Assumpt3"/>
      <sheetName val="_启_东3"/>
      <sheetName val="product_lines3"/>
      <sheetName val="09년_1월이후_완료신작3"/>
      <sheetName val="ecr_blank3"/>
      <sheetName val="Material_Import_Rate3"/>
      <sheetName val="Courier_4x23"/>
      <sheetName val="Retail_Spider3"/>
      <sheetName val="Lists_(Hide)3"/>
      <sheetName val="FIN6_input_Front_F&amp;G3"/>
      <sheetName val="Old_Consoles3"/>
      <sheetName val="OEM-Engr-Product_Data3"/>
      <sheetName val="Material_Expense_Rate3"/>
      <sheetName val="POP_Forecast3"/>
      <sheetName val="INPUT_DATA(입찰)3"/>
      <sheetName val="SUB자료01_-_드롭_항목3"/>
      <sheetName val="6__FTA특혜관세적용달성율3"/>
      <sheetName val="Volume_&amp;_Assumptions3"/>
      <sheetName val="(2)_CT&amp;CAPA3"/>
      <sheetName val="경수97_023"/>
      <sheetName val="Prob__Res__Index3"/>
      <sheetName val="0_견적보고3"/>
      <sheetName val="0_LED_ASSY3"/>
      <sheetName val="1차_시산표3"/>
      <sheetName val="자재_입고(K1E1)3"/>
      <sheetName val="Reference_Lists4"/>
      <sheetName val="Ramp-up_Prod_KLf_pro_Woche_4"/>
      <sheetName val="Equipment_Info_assumptions4"/>
      <sheetName val="Manufacturers_And_Names_Lists4"/>
      <sheetName val="개별(LEAD_WIRE)3"/>
      <sheetName val="2__트림별_중국3"/>
      <sheetName val="Org_Level_2210013"/>
      <sheetName val="ME_BOM_for_scheme_two3"/>
      <sheetName val="Owner_List3"/>
      <sheetName val="OT_Project_Report3"/>
      <sheetName val="E_Goal3"/>
      <sheetName val="P_Goal3"/>
      <sheetName val="Perishable_Tooling3"/>
      <sheetName val="Year_Graph3"/>
      <sheetName val="Future_Qtr_MPS3"/>
      <sheetName val="X-R_CHART3"/>
      <sheetName val="Tri-mode_BOM3"/>
      <sheetName val="Country_List3"/>
      <sheetName val="Debug_check_list3"/>
      <sheetName val="Look_up3"/>
      <sheetName val="Active_1,4_MT3"/>
      <sheetName val="HW_종합3"/>
      <sheetName val="A-Presale_Payment_Schedule3"/>
      <sheetName val="CU열교환기_평균생산3"/>
      <sheetName val="Result_Sep-Nov_20093"/>
      <sheetName val="기본_정보3"/>
      <sheetName val="Income_Statement_Input3"/>
      <sheetName val="Dữ_liệu3"/>
      <sheetName val="Cpk_13"/>
      <sheetName val="Aus_Current_Mth_Var__to_Fcst_3"/>
      <sheetName val="#기준2)_L_o_V_List3"/>
      <sheetName val="13_Inv_3"/>
      <sheetName val="TECHNICAL_DATA3"/>
      <sheetName val="경영비율_3"/>
      <sheetName val="1_사고건수3"/>
      <sheetName val="3_사고_요인별3"/>
      <sheetName val="LWR(TND특근_협의x)_덕_알3"/>
      <sheetName val="I__Balance_Sheet3"/>
      <sheetName val="2020년도_교육_참석_현황_Raw_Data3"/>
      <sheetName val="Customer_Grouping3"/>
      <sheetName val="SHUTDOWN_VALVE3"/>
      <sheetName val="Gross_Phx_Data3"/>
      <sheetName val="Gross_Phx_Data_Risk3"/>
      <sheetName val="Per_unit_Phx_Data3"/>
      <sheetName val="Per_unit_Risk_Phx_Data3"/>
      <sheetName val="NHÁNH_SP_CKOT_(T10)3"/>
      <sheetName val="NM_GHẾ_T53"/>
      <sheetName val="スコアカード_(2)3"/>
      <sheetName val="A4_BS3"/>
      <sheetName val="Posting_20183"/>
      <sheetName val="ST적용라인"/>
      <sheetName val="사업부구분코드"/>
      <sheetName val="포머_비_x0000_ꊠȈ_x0000__x0000_"/>
      <sheetName val="유가증권LS"/>
      <sheetName val="MH"/>
      <sheetName val="BS정산표"/>
      <sheetName val="3-31"/>
      <sheetName val="22.투자유가증권 "/>
      <sheetName val="Consensus"/>
      <sheetName val="사급단가"/>
      <sheetName val="6.경비table"/>
      <sheetName val="공정능력_스펀지"/>
      <sheetName val="５・６月別発送件数"/>
      <sheetName val="자동차 모델별 상세"/>
      <sheetName val="★납입기술"/>
      <sheetName val="●종합(직납)"/>
      <sheetName val="제조원가"/>
      <sheetName val="HERO01"/>
      <sheetName val="运输费"/>
      <sheetName val="TITLE"/>
      <sheetName val="Typgebunden-Dedicated"/>
      <sheetName val="Typfrei-Non Dedicated"/>
      <sheetName val="Investitionen"/>
      <sheetName val="A-Projektkosten"/>
      <sheetName val="Kalkulationsdaten"/>
      <sheetName val="Standort"/>
      <sheetName val="typfrei"/>
      <sheetName val="Bauzahlen"/>
      <sheetName val="Prototypen"/>
      <sheetName val="K-Projektkosten"/>
      <sheetName val="Übersicht"/>
      <sheetName val="TCO"/>
      <sheetName val="X3ATRH.CR"/>
      <sheetName val="Belt Status-Overall"/>
      <sheetName val="raw Data"/>
      <sheetName val="비가동(입력)"/>
      <sheetName val="입력-설비별(수량,시간,불량)"/>
      <sheetName val="입력-조립생산실적집계"/>
      <sheetName val="출력-품목별실적표"/>
      <sheetName val="월생산계획"/>
      <sheetName val="Foglio1"/>
      <sheetName val="Page 2"/>
      <sheetName val="무형"/>
      <sheetName val="참조"/>
      <sheetName val="업무계획1"/>
      <sheetName val="년간PSI"/>
      <sheetName val="해외세목"/>
      <sheetName val="제시용"/>
      <sheetName val="98년BS"/>
      <sheetName val="잉여금"/>
      <sheetName val="納品作業依頼書_PTI_MOTO"/>
      <sheetName val="COBS"/>
      <sheetName val="정산표"/>
      <sheetName val="summary STOCK AMT"/>
      <sheetName val="년간부가가치"/>
      <sheetName val="english"/>
      <sheetName val="VENDOR"/>
      <sheetName val="顧客クレーム"/>
      <sheetName val="9월"/>
      <sheetName val="12월"/>
      <sheetName val="11월"/>
      <sheetName val="7월"/>
      <sheetName val="반도체"/>
      <sheetName val="SMT DAILY PRODUCTION REPORT"/>
      <sheetName val="MEM수율입고"/>
      <sheetName val="항목별"/>
      <sheetName val="環境試験"/>
      <sheetName val="monitoring"/>
      <sheetName val="Overzicht"/>
      <sheetName val="철판인상"/>
      <sheetName val="직납업체(현대)"/>
      <sheetName val="Invoice Header"/>
      <sheetName val="포머_비"/>
      <sheetName val="97지급이자"/>
      <sheetName val="ﾊﾟｲﾌﾟ|_x0013_?_x0013_?"/>
      <sheetName val="冷延鋼板 EAT_0410"/>
      <sheetName val="factoꗝ"/>
      <sheetName val="4) 핵심일 heat map (참고sheet)"/>
      <sheetName val="Dept Exp"/>
      <sheetName val="CURRENCY CODE"/>
      <sheetName val="출고코드"/>
      <sheetName val="Sheet317"/>
      <sheetName val="CKD부품_마스터"/>
      <sheetName val="he"/>
      <sheetName val="공정"/>
      <sheetName val="원소재(B_D_18.05)"/>
      <sheetName val="배관내역"/>
      <sheetName val="選択"/>
      <sheetName val="9904주부식"/>
      <sheetName val="SAP 01-12-31"/>
      <sheetName val="06_Calendar"/>
      <sheetName val="factors"/>
      <sheetName val="Lead"/>
      <sheetName val="PRECAST lightconc-II"/>
      <sheetName val="Cashflow projection"/>
      <sheetName val="ACS(1)"/>
      <sheetName val="FAS-C(4)"/>
      <sheetName val="CCTV(old)"/>
      <sheetName val="CP121999"/>
      <sheetName val="class"/>
      <sheetName val="회사소개"/>
      <sheetName val="Tab"/>
      <sheetName val="일위대가(계측기설치Å"/>
      <sheetName val="Basic assum_x0000__x0000__x0000__x0000_Ā_x0000_"/>
      <sheetName val="Basic assum"/>
      <sheetName val="입력1"/>
      <sheetName val="입력2"/>
      <sheetName val="입력3"/>
      <sheetName val="입력5"/>
      <sheetName val="입력6"/>
      <sheetName val="입력7"/>
      <sheetName val="샤시2"/>
      <sheetName val="2차_OI䑲⿀2"/>
      <sheetName val="2차_OI׃⼪2"/>
      <sheetName val="PRDW30_XL2"/>
      <sheetName val="99_11월_제조품List"/>
      <sheetName val="99년10월_제조품매출누계"/>
      <sheetName val="DRAG LINK"/>
      <sheetName val="판매대수(세부)"/>
      <sheetName val="받check"/>
      <sheetName val="호기별 작업품번"/>
      <sheetName val="생산매출 (3)"/>
      <sheetName val="생산현황"/>
      <sheetName val="2月修改"/>
      <sheetName val="수출집계"/>
      <sheetName val="UNI생산중단"/>
      <sheetName val="OFF구매요청"/>
      <sheetName val="EF-SONA_x0000__x0000_"/>
      <sheetName val="PPAP"/>
      <sheetName val="1)양산인정 신청서"/>
      <sheetName val="2)초도품 보증서"/>
      <sheetName val="3-1)검사협정서"/>
      <sheetName val="3-2)검사협정서"/>
      <sheetName val="3-3)검사협정서"/>
      <sheetName val="4-1)검사기준서"/>
      <sheetName val="4-2)검사기준서"/>
      <sheetName val="5-1)관리계획서(갑)"/>
      <sheetName val="5-2)관리계획서(을)"/>
      <sheetName val="6-1)PFMEA"/>
      <sheetName val="6-2)PFMEA"/>
      <sheetName val="8)사출보고서 표지"/>
      <sheetName val="8-1)사출보고서(전면)"/>
      <sheetName val="9-1)공정능력조사"/>
      <sheetName val="9-2)공정능력평가표"/>
      <sheetName val="9-2)공정능력평가표 (2)"/>
      <sheetName val="9-6)공정능력평가표 (3)"/>
      <sheetName val="10-1)측정기 관리대장"/>
      <sheetName val="10-2)검교정 내용"/>
      <sheetName val="10-3)Gage R&amp;R 계량형"/>
      <sheetName val="10-4)Gage R&amp;R 계수형"/>
      <sheetName val="11-2)Gage R&amp;R 계수형"/>
      <sheetName val="11-3)Gage R&amp;R 계수형 평가결과"/>
      <sheetName val="10-5)평가결과"/>
      <sheetName val="12-1)자격인증서"/>
      <sheetName val="20-1)검사성적서"/>
      <sheetName val="14)원재료 성적서 표지"/>
      <sheetName val="14-1)원재료 내용"/>
      <sheetName val="7-4)참고-계산"/>
      <sheetName val="7-5)영문 평가표"/>
      <sheetName val="RFQ 1804 (FR STD)"/>
      <sheetName val="1.불량인정률테이블"/>
      <sheetName val="Shear Graph"/>
      <sheetName val="Recovery"/>
      <sheetName val="fc사업부"/>
      <sheetName val="構成"/>
      <sheetName val="Pareto Top RPN"/>
      <sheetName val="Sheet60"/>
    </sheetNames>
    <sheetDataSet>
      <sheetData sheetId="0">
        <row r="5">
          <cell r="D5" t="str">
            <v>PROCESS PERFORMANCE STUDY</v>
          </cell>
        </row>
      </sheetData>
      <sheetData sheetId="1">
        <row r="5">
          <cell r="D5" t="str">
            <v>PROCESS PERFORMANCE STUDY</v>
          </cell>
        </row>
      </sheetData>
      <sheetData sheetId="2">
        <row r="5">
          <cell r="D5" t="str">
            <v>PROCESS PERFORMANCE STUDY</v>
          </cell>
        </row>
      </sheetData>
      <sheetData sheetId="3">
        <row r="5">
          <cell r="D5" t="str">
            <v>PROCESS PERFORMANCE STUDY</v>
          </cell>
        </row>
      </sheetData>
      <sheetData sheetId="4">
        <row r="5">
          <cell r="D5" t="str">
            <v>PROCESS PERFORMANCE STUDY</v>
          </cell>
        </row>
      </sheetData>
      <sheetData sheetId="5">
        <row r="5">
          <cell r="D5" t="str">
            <v>PROCESS PERFORMANCE STUDY</v>
          </cell>
        </row>
      </sheetData>
      <sheetData sheetId="6">
        <row r="5">
          <cell r="D5" t="str">
            <v>PROCESS PERFORMANCE STUDY</v>
          </cell>
        </row>
      </sheetData>
      <sheetData sheetId="7">
        <row r="5">
          <cell r="D5" t="str">
            <v>PROCESS PERFORMANCE STUDY</v>
          </cell>
        </row>
      </sheetData>
      <sheetData sheetId="8">
        <row r="5">
          <cell r="D5" t="str">
            <v>PROCESS PERFORMANCE STUDY</v>
          </cell>
        </row>
      </sheetData>
      <sheetData sheetId="9">
        <row r="5">
          <cell r="D5" t="str">
            <v>PROCESS PERFORMANCE STUDY</v>
          </cell>
        </row>
      </sheetData>
      <sheetData sheetId="10">
        <row r="5">
          <cell r="D5" t="str">
            <v>PROCESS PERFORMANCE STUDY</v>
          </cell>
        </row>
      </sheetData>
      <sheetData sheetId="11">
        <row r="5">
          <cell r="D5" t="str">
            <v>PROCESS PERFORMANCE STUDY</v>
          </cell>
        </row>
      </sheetData>
      <sheetData sheetId="12">
        <row r="5">
          <cell r="D5" t="str">
            <v>PROCESS PERFORMANCE STUDY</v>
          </cell>
        </row>
      </sheetData>
      <sheetData sheetId="13">
        <row r="5">
          <cell r="D5" t="str">
            <v>PROCESS PERFORMANCE STUDY</v>
          </cell>
        </row>
      </sheetData>
      <sheetData sheetId="14">
        <row r="5">
          <cell r="D5" t="str">
            <v>PROCESS PERFORMANCE STUDY</v>
          </cell>
        </row>
      </sheetData>
      <sheetData sheetId="15">
        <row r="5">
          <cell r="D5" t="str">
            <v>PROCESS PERFORMANCE STUDY</v>
          </cell>
        </row>
      </sheetData>
      <sheetData sheetId="16">
        <row r="5">
          <cell r="D5" t="str">
            <v>PROCESS PERFORMANCE STUDY</v>
          </cell>
        </row>
      </sheetData>
      <sheetData sheetId="17">
        <row r="5">
          <cell r="D5" t="str">
            <v>PROCESS PERFORMANCE STUDY</v>
          </cell>
        </row>
      </sheetData>
      <sheetData sheetId="18">
        <row r="5">
          <cell r="D5" t="str">
            <v>PROCESS PERFORMANCE STUDY</v>
          </cell>
        </row>
      </sheetData>
      <sheetData sheetId="19">
        <row r="5">
          <cell r="D5" t="str">
            <v>PROCESS PERFORMANCE STUDY</v>
          </cell>
        </row>
      </sheetData>
      <sheetData sheetId="20">
        <row r="6">
          <cell r="A6">
            <v>1</v>
          </cell>
        </row>
      </sheetData>
      <sheetData sheetId="21">
        <row r="6">
          <cell r="A6">
            <v>1</v>
          </cell>
        </row>
      </sheetData>
      <sheetData sheetId="22">
        <row r="6">
          <cell r="A6">
            <v>1</v>
          </cell>
        </row>
      </sheetData>
      <sheetData sheetId="23">
        <row r="6">
          <cell r="A6">
            <v>1</v>
          </cell>
        </row>
      </sheetData>
      <sheetData sheetId="24">
        <row r="6">
          <cell r="A6">
            <v>1</v>
          </cell>
        </row>
      </sheetData>
      <sheetData sheetId="25">
        <row r="6">
          <cell r="A6">
            <v>1</v>
          </cell>
        </row>
      </sheetData>
      <sheetData sheetId="26">
        <row r="6">
          <cell r="A6">
            <v>1</v>
          </cell>
        </row>
      </sheetData>
      <sheetData sheetId="27"/>
      <sheetData sheetId="28">
        <row r="6">
          <cell r="A6">
            <v>1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/>
      <sheetData sheetId="470"/>
      <sheetData sheetId="471"/>
      <sheetData sheetId="472" refreshError="1"/>
      <sheetData sheetId="473"/>
      <sheetData sheetId="474">
        <row r="1">
          <cell r="A1" t="str">
            <v>1월 생산실적</v>
          </cell>
        </row>
      </sheetData>
      <sheetData sheetId="475" refreshError="1"/>
      <sheetData sheetId="476" refreshError="1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>
        <row r="1">
          <cell r="A1" t="str">
            <v>1월 생산실적</v>
          </cell>
        </row>
      </sheetData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>
        <row r="1">
          <cell r="A1" t="str">
            <v>1월 생산실적</v>
          </cell>
        </row>
      </sheetData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>
        <row r="1">
          <cell r="A1" t="str">
            <v>1월 생산실적</v>
          </cell>
        </row>
      </sheetData>
      <sheetData sheetId="1228">
        <row r="1">
          <cell r="A1" t="str">
            <v>1월 생산실적</v>
          </cell>
        </row>
      </sheetData>
      <sheetData sheetId="1229">
        <row r="1">
          <cell r="A1" t="str">
            <v>1월 생산실적</v>
          </cell>
        </row>
      </sheetData>
      <sheetData sheetId="1230">
        <row r="1">
          <cell r="A1" t="str">
            <v>1월 생산실적</v>
          </cell>
        </row>
      </sheetData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>
        <row r="1">
          <cell r="A1" t="str">
            <v>1월 생산실적</v>
          </cell>
        </row>
      </sheetData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>
        <row r="1">
          <cell r="A1" t="str">
            <v>1월 생산실적</v>
          </cell>
        </row>
      </sheetData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>
        <row r="1">
          <cell r="A1" t="str">
            <v>1월 생산실적</v>
          </cell>
        </row>
      </sheetData>
      <sheetData sheetId="1279">
        <row r="1">
          <cell r="A1" t="str">
            <v>1월 생산실적</v>
          </cell>
        </row>
      </sheetData>
      <sheetData sheetId="1280">
        <row r="1">
          <cell r="A1" t="str">
            <v>1월 생산실적</v>
          </cell>
        </row>
      </sheetData>
      <sheetData sheetId="1281">
        <row r="1">
          <cell r="A1" t="str">
            <v>1월 생산실적</v>
          </cell>
        </row>
      </sheetData>
      <sheetData sheetId="1282">
        <row r="1">
          <cell r="A1" t="str">
            <v>1월 생산실적</v>
          </cell>
        </row>
      </sheetData>
      <sheetData sheetId="1283">
        <row r="1">
          <cell r="A1" t="str">
            <v>1월 생산실적</v>
          </cell>
        </row>
      </sheetData>
      <sheetData sheetId="1284">
        <row r="1">
          <cell r="A1" t="str">
            <v>1월 생산실적</v>
          </cell>
        </row>
      </sheetData>
      <sheetData sheetId="1285">
        <row r="1">
          <cell r="A1" t="str">
            <v>1월 생산실적</v>
          </cell>
        </row>
      </sheetData>
      <sheetData sheetId="1286">
        <row r="1">
          <cell r="A1" t="str">
            <v>1월 생산실적</v>
          </cell>
        </row>
      </sheetData>
      <sheetData sheetId="1287">
        <row r="1">
          <cell r="A1" t="str">
            <v>1월 생산실적</v>
          </cell>
        </row>
      </sheetData>
      <sheetData sheetId="1288">
        <row r="1">
          <cell r="A1" t="str">
            <v>1월 생산실적</v>
          </cell>
        </row>
      </sheetData>
      <sheetData sheetId="1289">
        <row r="1">
          <cell r="A1" t="str">
            <v>1월 생산실적</v>
          </cell>
        </row>
      </sheetData>
      <sheetData sheetId="1290">
        <row r="1">
          <cell r="A1" t="str">
            <v>1월 생산실적</v>
          </cell>
        </row>
      </sheetData>
      <sheetData sheetId="1291">
        <row r="1">
          <cell r="A1" t="str">
            <v>1월 생산실적</v>
          </cell>
        </row>
      </sheetData>
      <sheetData sheetId="1292">
        <row r="1">
          <cell r="A1" t="str">
            <v>1월 생산실적</v>
          </cell>
        </row>
      </sheetData>
      <sheetData sheetId="1293">
        <row r="1">
          <cell r="A1" t="str">
            <v>1월 생산실적</v>
          </cell>
        </row>
      </sheetData>
      <sheetData sheetId="1294">
        <row r="1">
          <cell r="A1" t="str">
            <v>1월 생산실적</v>
          </cell>
        </row>
      </sheetData>
      <sheetData sheetId="1295">
        <row r="1">
          <cell r="A1" t="str">
            <v>1월 생산실적</v>
          </cell>
        </row>
      </sheetData>
      <sheetData sheetId="1296">
        <row r="1">
          <cell r="A1" t="str">
            <v>1월 생산실적</v>
          </cell>
        </row>
      </sheetData>
      <sheetData sheetId="1297">
        <row r="1">
          <cell r="A1" t="str">
            <v>1월 생산실적</v>
          </cell>
        </row>
      </sheetData>
      <sheetData sheetId="1298">
        <row r="1">
          <cell r="A1" t="str">
            <v>1월 생산실적</v>
          </cell>
        </row>
      </sheetData>
      <sheetData sheetId="1299">
        <row r="1">
          <cell r="A1" t="str">
            <v>1월 생산실적</v>
          </cell>
        </row>
      </sheetData>
      <sheetData sheetId="1300">
        <row r="1">
          <cell r="A1" t="str">
            <v>1월 생산실적</v>
          </cell>
        </row>
      </sheetData>
      <sheetData sheetId="1301">
        <row r="1">
          <cell r="A1" t="str">
            <v>1월 생산실적</v>
          </cell>
        </row>
      </sheetData>
      <sheetData sheetId="1302">
        <row r="1">
          <cell r="A1" t="str">
            <v>1월 생산실적</v>
          </cell>
        </row>
      </sheetData>
      <sheetData sheetId="1303">
        <row r="1">
          <cell r="A1" t="str">
            <v>1월 생산실적</v>
          </cell>
        </row>
      </sheetData>
      <sheetData sheetId="1304">
        <row r="1">
          <cell r="A1" t="str">
            <v>1월 생산실적</v>
          </cell>
        </row>
      </sheetData>
      <sheetData sheetId="1305">
        <row r="1">
          <cell r="A1" t="str">
            <v>1월 생산실적</v>
          </cell>
        </row>
      </sheetData>
      <sheetData sheetId="1306">
        <row r="1">
          <cell r="A1" t="str">
            <v>1월 생산실적</v>
          </cell>
        </row>
      </sheetData>
      <sheetData sheetId="1307">
        <row r="1">
          <cell r="A1" t="str">
            <v>1월 생산실적</v>
          </cell>
        </row>
      </sheetData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>
        <row r="1">
          <cell r="A1" t="str">
            <v>1월 생산실적</v>
          </cell>
        </row>
      </sheetData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>
        <row r="1">
          <cell r="A1" t="str">
            <v>1월 생산실적</v>
          </cell>
        </row>
      </sheetData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>
        <row r="1">
          <cell r="A1" t="str">
            <v>1월 생산실적</v>
          </cell>
        </row>
      </sheetData>
      <sheetData sheetId="1694">
        <row r="1">
          <cell r="A1" t="str">
            <v>1월 생산실적</v>
          </cell>
        </row>
      </sheetData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>
        <row r="1">
          <cell r="A1" t="str">
            <v>1월 생산실적</v>
          </cell>
        </row>
      </sheetData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>
        <row r="1">
          <cell r="A1" t="str">
            <v>1월 생산실적</v>
          </cell>
        </row>
      </sheetData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>
        <row r="1">
          <cell r="A1" t="str">
            <v>1월 생산실적</v>
          </cell>
        </row>
      </sheetData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>
        <row r="1">
          <cell r="A1" t="str">
            <v>1월 생산실적</v>
          </cell>
        </row>
      </sheetData>
      <sheetData sheetId="2047">
        <row r="1">
          <cell r="A1" t="str">
            <v>1월 생산실적</v>
          </cell>
        </row>
      </sheetData>
      <sheetData sheetId="2048">
        <row r="1">
          <cell r="A1" t="str">
            <v>1월 생산실적</v>
          </cell>
        </row>
      </sheetData>
      <sheetData sheetId="2049">
        <row r="1">
          <cell r="A1" t="str">
            <v>1월 생산실적</v>
          </cell>
        </row>
      </sheetData>
      <sheetData sheetId="2050">
        <row r="1">
          <cell r="A1" t="str">
            <v>1월 생산실적</v>
          </cell>
        </row>
      </sheetData>
      <sheetData sheetId="2051">
        <row r="1">
          <cell r="A1" t="str">
            <v>1월 생산실적</v>
          </cell>
        </row>
      </sheetData>
      <sheetData sheetId="2052">
        <row r="1">
          <cell r="A1" t="str">
            <v>1월 생산실적</v>
          </cell>
        </row>
      </sheetData>
      <sheetData sheetId="2053">
        <row r="1">
          <cell r="A1" t="str">
            <v>1월 생산실적</v>
          </cell>
        </row>
      </sheetData>
      <sheetData sheetId="2054">
        <row r="1">
          <cell r="A1" t="str">
            <v>1월 생산실적</v>
          </cell>
        </row>
      </sheetData>
      <sheetData sheetId="2055">
        <row r="1">
          <cell r="A1" t="str">
            <v>1월 생산실적</v>
          </cell>
        </row>
      </sheetData>
      <sheetData sheetId="2056">
        <row r="1">
          <cell r="A1" t="str">
            <v>1월 생산실적</v>
          </cell>
        </row>
      </sheetData>
      <sheetData sheetId="2057">
        <row r="1">
          <cell r="A1" t="str">
            <v>1월 생산실적</v>
          </cell>
        </row>
      </sheetData>
      <sheetData sheetId="2058">
        <row r="1">
          <cell r="A1" t="str">
            <v>1월 생산실적</v>
          </cell>
        </row>
      </sheetData>
      <sheetData sheetId="2059">
        <row r="1">
          <cell r="A1" t="str">
            <v>1월 생산실적</v>
          </cell>
        </row>
      </sheetData>
      <sheetData sheetId="2060">
        <row r="1">
          <cell r="A1" t="str">
            <v>1월 생산실적</v>
          </cell>
        </row>
      </sheetData>
      <sheetData sheetId="2061">
        <row r="1">
          <cell r="A1" t="str">
            <v>1월 생산실적</v>
          </cell>
        </row>
      </sheetData>
      <sheetData sheetId="2062">
        <row r="1">
          <cell r="A1" t="str">
            <v>1월 생산실적</v>
          </cell>
        </row>
      </sheetData>
      <sheetData sheetId="2063">
        <row r="1">
          <cell r="A1" t="str">
            <v>1월 생산실적</v>
          </cell>
        </row>
      </sheetData>
      <sheetData sheetId="2064">
        <row r="1">
          <cell r="A1" t="str">
            <v>1월 생산실적</v>
          </cell>
        </row>
      </sheetData>
      <sheetData sheetId="2065">
        <row r="1">
          <cell r="A1" t="str">
            <v>1월 생산실적</v>
          </cell>
        </row>
      </sheetData>
      <sheetData sheetId="2066">
        <row r="1">
          <cell r="A1" t="str">
            <v>1월 생산실적</v>
          </cell>
        </row>
      </sheetData>
      <sheetData sheetId="2067">
        <row r="1">
          <cell r="A1" t="str">
            <v>1월 생산실적</v>
          </cell>
        </row>
      </sheetData>
      <sheetData sheetId="2068">
        <row r="1">
          <cell r="A1" t="str">
            <v>1월 생산실적</v>
          </cell>
        </row>
      </sheetData>
      <sheetData sheetId="2069">
        <row r="1">
          <cell r="A1" t="str">
            <v>1월 생산실적</v>
          </cell>
        </row>
      </sheetData>
      <sheetData sheetId="2070">
        <row r="1">
          <cell r="A1" t="str">
            <v>1월 생산실적</v>
          </cell>
        </row>
      </sheetData>
      <sheetData sheetId="2071">
        <row r="1">
          <cell r="A1" t="str">
            <v>1월 생산실적</v>
          </cell>
        </row>
      </sheetData>
      <sheetData sheetId="2072">
        <row r="1">
          <cell r="A1" t="str">
            <v>1월 생산실적</v>
          </cell>
        </row>
      </sheetData>
      <sheetData sheetId="2073">
        <row r="1">
          <cell r="A1" t="str">
            <v>1월 생산실적</v>
          </cell>
        </row>
      </sheetData>
      <sheetData sheetId="2074">
        <row r="1">
          <cell r="A1" t="str">
            <v>1월 생산실적</v>
          </cell>
        </row>
      </sheetData>
      <sheetData sheetId="2075">
        <row r="1">
          <cell r="A1" t="str">
            <v>1월 생산실적</v>
          </cell>
        </row>
      </sheetData>
      <sheetData sheetId="2076">
        <row r="1">
          <cell r="A1" t="str">
            <v>1월 생산실적</v>
          </cell>
        </row>
      </sheetData>
      <sheetData sheetId="2077">
        <row r="1">
          <cell r="A1" t="str">
            <v>1월 생산실적</v>
          </cell>
        </row>
      </sheetData>
      <sheetData sheetId="2078">
        <row r="1">
          <cell r="A1" t="str">
            <v>1월 생산실적</v>
          </cell>
        </row>
      </sheetData>
      <sheetData sheetId="2079">
        <row r="1">
          <cell r="A1" t="str">
            <v>1월 생산실적</v>
          </cell>
        </row>
      </sheetData>
      <sheetData sheetId="2080">
        <row r="1">
          <cell r="A1" t="str">
            <v>1월 생산실적</v>
          </cell>
        </row>
      </sheetData>
      <sheetData sheetId="2081">
        <row r="1">
          <cell r="A1" t="str">
            <v>1월 생산실적</v>
          </cell>
        </row>
      </sheetData>
      <sheetData sheetId="2082">
        <row r="1">
          <cell r="A1" t="str">
            <v>1월 생산실적</v>
          </cell>
        </row>
      </sheetData>
      <sheetData sheetId="2083">
        <row r="1">
          <cell r="A1" t="str">
            <v>1월 생산실적</v>
          </cell>
        </row>
      </sheetData>
      <sheetData sheetId="2084">
        <row r="1">
          <cell r="A1" t="str">
            <v>1월 생산실적</v>
          </cell>
        </row>
      </sheetData>
      <sheetData sheetId="2085">
        <row r="1">
          <cell r="A1" t="str">
            <v>1월 생산실적</v>
          </cell>
        </row>
      </sheetData>
      <sheetData sheetId="2086">
        <row r="1">
          <cell r="A1" t="str">
            <v>1월 생산실적</v>
          </cell>
        </row>
      </sheetData>
      <sheetData sheetId="2087">
        <row r="1">
          <cell r="A1" t="str">
            <v>1월 생산실적</v>
          </cell>
        </row>
      </sheetData>
      <sheetData sheetId="2088">
        <row r="1">
          <cell r="A1" t="str">
            <v>1월 생산실적</v>
          </cell>
        </row>
      </sheetData>
      <sheetData sheetId="2089">
        <row r="1">
          <cell r="A1" t="str">
            <v>1월 생산실적</v>
          </cell>
        </row>
      </sheetData>
      <sheetData sheetId="2090">
        <row r="1">
          <cell r="A1" t="str">
            <v>1월 생산실적</v>
          </cell>
        </row>
      </sheetData>
      <sheetData sheetId="2091">
        <row r="1">
          <cell r="A1" t="str">
            <v>1월 생산실적</v>
          </cell>
        </row>
      </sheetData>
      <sheetData sheetId="2092">
        <row r="1">
          <cell r="A1" t="str">
            <v>1월 생산실적</v>
          </cell>
        </row>
      </sheetData>
      <sheetData sheetId="2093">
        <row r="1">
          <cell r="A1" t="str">
            <v>1월 생산실적</v>
          </cell>
        </row>
      </sheetData>
      <sheetData sheetId="2094">
        <row r="1">
          <cell r="A1" t="str">
            <v>1월 생산실적</v>
          </cell>
        </row>
      </sheetData>
      <sheetData sheetId="2095">
        <row r="1">
          <cell r="A1" t="str">
            <v>1월 생산실적</v>
          </cell>
        </row>
      </sheetData>
      <sheetData sheetId="2096">
        <row r="1">
          <cell r="A1" t="str">
            <v>1월 생산실적</v>
          </cell>
        </row>
      </sheetData>
      <sheetData sheetId="2097">
        <row r="1">
          <cell r="A1" t="str">
            <v>1월 생산실적</v>
          </cell>
        </row>
      </sheetData>
      <sheetData sheetId="2098">
        <row r="1">
          <cell r="A1" t="str">
            <v>1월 생산실적</v>
          </cell>
        </row>
      </sheetData>
      <sheetData sheetId="2099">
        <row r="1">
          <cell r="A1" t="str">
            <v>1월 생산실적</v>
          </cell>
        </row>
      </sheetData>
      <sheetData sheetId="2100">
        <row r="1">
          <cell r="A1" t="str">
            <v>1월 생산실적</v>
          </cell>
        </row>
      </sheetData>
      <sheetData sheetId="2101">
        <row r="1">
          <cell r="A1" t="str">
            <v>1월 생산실적</v>
          </cell>
        </row>
      </sheetData>
      <sheetData sheetId="2102">
        <row r="1">
          <cell r="A1" t="str">
            <v>1월 생산실적</v>
          </cell>
        </row>
      </sheetData>
      <sheetData sheetId="2103">
        <row r="1">
          <cell r="A1" t="str">
            <v>1월 생산실적</v>
          </cell>
        </row>
      </sheetData>
      <sheetData sheetId="2104">
        <row r="1">
          <cell r="A1" t="str">
            <v>1월 생산실적</v>
          </cell>
        </row>
      </sheetData>
      <sheetData sheetId="2105">
        <row r="1">
          <cell r="A1" t="str">
            <v>1월 생산실적</v>
          </cell>
        </row>
      </sheetData>
      <sheetData sheetId="2106">
        <row r="1">
          <cell r="A1" t="str">
            <v>1월 생산실적</v>
          </cell>
        </row>
      </sheetData>
      <sheetData sheetId="2107">
        <row r="1">
          <cell r="A1" t="str">
            <v>1월 생산실적</v>
          </cell>
        </row>
      </sheetData>
      <sheetData sheetId="2108">
        <row r="1">
          <cell r="A1" t="str">
            <v>1월 생산실적</v>
          </cell>
        </row>
      </sheetData>
      <sheetData sheetId="2109">
        <row r="1">
          <cell r="A1" t="str">
            <v>1월 생산실적</v>
          </cell>
        </row>
      </sheetData>
      <sheetData sheetId="2110">
        <row r="1">
          <cell r="A1" t="str">
            <v>1월 생산실적</v>
          </cell>
        </row>
      </sheetData>
      <sheetData sheetId="2111">
        <row r="1">
          <cell r="A1" t="str">
            <v>1월 생산실적</v>
          </cell>
        </row>
      </sheetData>
      <sheetData sheetId="2112">
        <row r="1">
          <cell r="A1" t="str">
            <v>1월 생산실적</v>
          </cell>
        </row>
      </sheetData>
      <sheetData sheetId="2113">
        <row r="1">
          <cell r="A1" t="str">
            <v>1월 생산실적</v>
          </cell>
        </row>
      </sheetData>
      <sheetData sheetId="2114">
        <row r="1">
          <cell r="A1" t="str">
            <v>1월 생산실적</v>
          </cell>
        </row>
      </sheetData>
      <sheetData sheetId="2115">
        <row r="1">
          <cell r="A1" t="str">
            <v>1월 생산실적</v>
          </cell>
        </row>
      </sheetData>
      <sheetData sheetId="2116">
        <row r="1">
          <cell r="A1" t="str">
            <v>1월 생산실적</v>
          </cell>
        </row>
      </sheetData>
      <sheetData sheetId="2117">
        <row r="1">
          <cell r="A1" t="str">
            <v>1월 생산실적</v>
          </cell>
        </row>
      </sheetData>
      <sheetData sheetId="2118">
        <row r="1">
          <cell r="A1" t="str">
            <v>1월 생산실적</v>
          </cell>
        </row>
      </sheetData>
      <sheetData sheetId="2119">
        <row r="1">
          <cell r="A1" t="str">
            <v>1월 생산실적</v>
          </cell>
        </row>
      </sheetData>
      <sheetData sheetId="2120">
        <row r="1">
          <cell r="A1" t="str">
            <v>1월 생산실적</v>
          </cell>
        </row>
      </sheetData>
      <sheetData sheetId="2121">
        <row r="1">
          <cell r="A1" t="str">
            <v>1월 생산실적</v>
          </cell>
        </row>
      </sheetData>
      <sheetData sheetId="2122">
        <row r="1">
          <cell r="A1" t="str">
            <v>1월 생산실적</v>
          </cell>
        </row>
      </sheetData>
      <sheetData sheetId="2123">
        <row r="1">
          <cell r="A1" t="str">
            <v>1월 생산실적</v>
          </cell>
        </row>
      </sheetData>
      <sheetData sheetId="2124">
        <row r="1">
          <cell r="A1" t="str">
            <v>1월 생산실적</v>
          </cell>
        </row>
      </sheetData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>
        <row r="1">
          <cell r="A1" t="str">
            <v>1월 생산실적</v>
          </cell>
        </row>
      </sheetData>
      <sheetData sheetId="2146">
        <row r="1">
          <cell r="A1" t="str">
            <v>1월 생산실적</v>
          </cell>
        </row>
      </sheetData>
      <sheetData sheetId="2147">
        <row r="1">
          <cell r="A1" t="str">
            <v>1월 생산실적</v>
          </cell>
        </row>
      </sheetData>
      <sheetData sheetId="2148">
        <row r="1">
          <cell r="A1" t="str">
            <v>1월 생산실적</v>
          </cell>
        </row>
      </sheetData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>
        <row r="1">
          <cell r="A1" t="str">
            <v>1월 생산실적</v>
          </cell>
        </row>
      </sheetData>
      <sheetData sheetId="2155">
        <row r="1">
          <cell r="A1" t="str">
            <v>1월 생산실적</v>
          </cell>
        </row>
      </sheetData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>
        <row r="1">
          <cell r="A1" t="str">
            <v>1월 생산실적</v>
          </cell>
        </row>
      </sheetData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>
        <row r="1">
          <cell r="A1" t="str">
            <v>1월 생산실적</v>
          </cell>
        </row>
      </sheetData>
      <sheetData sheetId="2251" refreshError="1"/>
      <sheetData sheetId="2252" refreshError="1"/>
      <sheetData sheetId="2253">
        <row r="1">
          <cell r="A1" t="str">
            <v>1월 생산실적</v>
          </cell>
        </row>
      </sheetData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>
        <row r="1">
          <cell r="A1" t="str">
            <v>1월 생산실적</v>
          </cell>
        </row>
      </sheetData>
      <sheetData sheetId="2279">
        <row r="1">
          <cell r="A1" t="str">
            <v>1월 생산실적</v>
          </cell>
        </row>
      </sheetData>
      <sheetData sheetId="2280">
        <row r="1">
          <cell r="A1" t="str">
            <v>1월 생산실적</v>
          </cell>
        </row>
      </sheetData>
      <sheetData sheetId="2281">
        <row r="1">
          <cell r="A1" t="str">
            <v>1월 생산실적</v>
          </cell>
        </row>
      </sheetData>
      <sheetData sheetId="2282">
        <row r="1">
          <cell r="A1" t="str">
            <v>1월 생산실적</v>
          </cell>
        </row>
      </sheetData>
      <sheetData sheetId="2283">
        <row r="1">
          <cell r="A1" t="str">
            <v>1월 생산실적</v>
          </cell>
        </row>
      </sheetData>
      <sheetData sheetId="2284" refreshError="1"/>
      <sheetData sheetId="2285" refreshError="1"/>
      <sheetData sheetId="2286" refreshError="1"/>
      <sheetData sheetId="2287">
        <row r="1">
          <cell r="A1" t="str">
            <v>1월 생산실적</v>
          </cell>
        </row>
      </sheetData>
      <sheetData sheetId="2288">
        <row r="1">
          <cell r="A1" t="str">
            <v>1월 생산실적</v>
          </cell>
        </row>
      </sheetData>
      <sheetData sheetId="2289">
        <row r="1">
          <cell r="A1" t="str">
            <v>1월 생산실적</v>
          </cell>
        </row>
      </sheetData>
      <sheetData sheetId="2290">
        <row r="1">
          <cell r="A1" t="str">
            <v>1월 생산실적</v>
          </cell>
        </row>
      </sheetData>
      <sheetData sheetId="2291">
        <row r="1">
          <cell r="A1" t="str">
            <v>1월 생산실적</v>
          </cell>
        </row>
      </sheetData>
      <sheetData sheetId="2292">
        <row r="1">
          <cell r="A1" t="str">
            <v>1월 생산실적</v>
          </cell>
        </row>
      </sheetData>
      <sheetData sheetId="2293">
        <row r="1">
          <cell r="A1" t="str">
            <v>1월 생산실적</v>
          </cell>
        </row>
      </sheetData>
      <sheetData sheetId="2294">
        <row r="1">
          <cell r="A1" t="str">
            <v>1월 생산실적</v>
          </cell>
        </row>
      </sheetData>
      <sheetData sheetId="2295">
        <row r="1">
          <cell r="A1" t="str">
            <v>1월 생산실적</v>
          </cell>
        </row>
      </sheetData>
      <sheetData sheetId="2296">
        <row r="1">
          <cell r="A1" t="str">
            <v>1월 생산실적</v>
          </cell>
        </row>
      </sheetData>
      <sheetData sheetId="2297">
        <row r="1">
          <cell r="A1" t="str">
            <v>1월 생산실적</v>
          </cell>
        </row>
      </sheetData>
      <sheetData sheetId="2298">
        <row r="1">
          <cell r="A1" t="str">
            <v>1월 생산실적</v>
          </cell>
        </row>
      </sheetData>
      <sheetData sheetId="2299">
        <row r="1">
          <cell r="A1" t="str">
            <v>1월 생산실적</v>
          </cell>
        </row>
      </sheetData>
      <sheetData sheetId="2300">
        <row r="1">
          <cell r="A1" t="str">
            <v>1월 생산실적</v>
          </cell>
        </row>
      </sheetData>
      <sheetData sheetId="2301">
        <row r="1">
          <cell r="A1" t="str">
            <v>1월 생산실적</v>
          </cell>
        </row>
      </sheetData>
      <sheetData sheetId="2302">
        <row r="1">
          <cell r="A1" t="str">
            <v>1월 생산실적</v>
          </cell>
        </row>
      </sheetData>
      <sheetData sheetId="2303">
        <row r="1">
          <cell r="A1" t="str">
            <v>1월 생산실적</v>
          </cell>
        </row>
      </sheetData>
      <sheetData sheetId="2304">
        <row r="1">
          <cell r="A1" t="str">
            <v>1월 생산실적</v>
          </cell>
        </row>
      </sheetData>
      <sheetData sheetId="2305">
        <row r="1">
          <cell r="A1" t="str">
            <v>1월 생산실적</v>
          </cell>
        </row>
      </sheetData>
      <sheetData sheetId="2306">
        <row r="1">
          <cell r="A1" t="str">
            <v>1월 생산실적</v>
          </cell>
        </row>
      </sheetData>
      <sheetData sheetId="2307">
        <row r="1">
          <cell r="A1" t="str">
            <v>1월 생산실적</v>
          </cell>
        </row>
      </sheetData>
      <sheetData sheetId="2308">
        <row r="1">
          <cell r="A1" t="str">
            <v>1월 생산실적</v>
          </cell>
        </row>
      </sheetData>
      <sheetData sheetId="2309">
        <row r="1">
          <cell r="A1" t="str">
            <v>1월 생산실적</v>
          </cell>
        </row>
      </sheetData>
      <sheetData sheetId="2310">
        <row r="1">
          <cell r="A1" t="str">
            <v>1월 생산실적</v>
          </cell>
        </row>
      </sheetData>
      <sheetData sheetId="2311">
        <row r="1">
          <cell r="A1" t="str">
            <v>1월 생산실적</v>
          </cell>
        </row>
      </sheetData>
      <sheetData sheetId="2312">
        <row r="1">
          <cell r="A1" t="str">
            <v>1월 생산실적</v>
          </cell>
        </row>
      </sheetData>
      <sheetData sheetId="2313">
        <row r="1">
          <cell r="A1" t="str">
            <v>1월 생산실적</v>
          </cell>
        </row>
      </sheetData>
      <sheetData sheetId="2314">
        <row r="1">
          <cell r="A1" t="str">
            <v>1월 생산실적</v>
          </cell>
        </row>
      </sheetData>
      <sheetData sheetId="2315">
        <row r="1">
          <cell r="A1" t="str">
            <v>1월 생산실적</v>
          </cell>
        </row>
      </sheetData>
      <sheetData sheetId="2316">
        <row r="1">
          <cell r="A1" t="str">
            <v>1월 생산실적</v>
          </cell>
        </row>
      </sheetData>
      <sheetData sheetId="2317">
        <row r="1">
          <cell r="A1" t="str">
            <v>1월 생산실적</v>
          </cell>
        </row>
      </sheetData>
      <sheetData sheetId="2318">
        <row r="1">
          <cell r="A1" t="str">
            <v>1월 생산실적</v>
          </cell>
        </row>
      </sheetData>
      <sheetData sheetId="2319">
        <row r="1">
          <cell r="A1" t="str">
            <v>1월 생산실적</v>
          </cell>
        </row>
      </sheetData>
      <sheetData sheetId="2320">
        <row r="1">
          <cell r="A1" t="str">
            <v>1월 생산실적</v>
          </cell>
        </row>
      </sheetData>
      <sheetData sheetId="2321">
        <row r="1">
          <cell r="A1" t="str">
            <v>1월 생산실적</v>
          </cell>
        </row>
      </sheetData>
      <sheetData sheetId="2322">
        <row r="1">
          <cell r="A1" t="str">
            <v>1월 생산실적</v>
          </cell>
        </row>
      </sheetData>
      <sheetData sheetId="2323">
        <row r="1">
          <cell r="A1" t="str">
            <v>1월 생산실적</v>
          </cell>
        </row>
      </sheetData>
      <sheetData sheetId="2324">
        <row r="1">
          <cell r="A1" t="str">
            <v>1월 생산실적</v>
          </cell>
        </row>
      </sheetData>
      <sheetData sheetId="2325">
        <row r="1">
          <cell r="A1" t="str">
            <v>1월 생산실적</v>
          </cell>
        </row>
      </sheetData>
      <sheetData sheetId="2326">
        <row r="1">
          <cell r="A1" t="str">
            <v>1월 생산실적</v>
          </cell>
        </row>
      </sheetData>
      <sheetData sheetId="2327">
        <row r="1">
          <cell r="A1" t="str">
            <v>1월 생산실적</v>
          </cell>
        </row>
      </sheetData>
      <sheetData sheetId="2328">
        <row r="1">
          <cell r="A1" t="str">
            <v>1월 생산실적</v>
          </cell>
        </row>
      </sheetData>
      <sheetData sheetId="2329">
        <row r="1">
          <cell r="A1" t="str">
            <v>1월 생산실적</v>
          </cell>
        </row>
      </sheetData>
      <sheetData sheetId="2330">
        <row r="1">
          <cell r="A1" t="str">
            <v>1월 생산실적</v>
          </cell>
        </row>
      </sheetData>
      <sheetData sheetId="2331">
        <row r="1">
          <cell r="A1" t="str">
            <v>1월 생산실적</v>
          </cell>
        </row>
      </sheetData>
      <sheetData sheetId="2332">
        <row r="1">
          <cell r="A1" t="str">
            <v>1월 생산실적</v>
          </cell>
        </row>
      </sheetData>
      <sheetData sheetId="2333">
        <row r="1">
          <cell r="A1" t="str">
            <v>1월 생산실적</v>
          </cell>
        </row>
      </sheetData>
      <sheetData sheetId="2334">
        <row r="1">
          <cell r="A1" t="str">
            <v>1월 생산실적</v>
          </cell>
        </row>
      </sheetData>
      <sheetData sheetId="2335">
        <row r="1">
          <cell r="A1" t="str">
            <v>1월 생산실적</v>
          </cell>
        </row>
      </sheetData>
      <sheetData sheetId="2336">
        <row r="1">
          <cell r="A1" t="str">
            <v>1월 생산실적</v>
          </cell>
        </row>
      </sheetData>
      <sheetData sheetId="2337">
        <row r="1">
          <cell r="A1" t="str">
            <v>1월 생산실적</v>
          </cell>
        </row>
      </sheetData>
      <sheetData sheetId="2338">
        <row r="1">
          <cell r="A1" t="str">
            <v>1월 생산실적</v>
          </cell>
        </row>
      </sheetData>
      <sheetData sheetId="2339">
        <row r="1">
          <cell r="A1" t="str">
            <v>1월 생산실적</v>
          </cell>
        </row>
      </sheetData>
      <sheetData sheetId="2340">
        <row r="1">
          <cell r="A1" t="str">
            <v>1월 생산실적</v>
          </cell>
        </row>
      </sheetData>
      <sheetData sheetId="2341">
        <row r="1">
          <cell r="A1" t="str">
            <v>1월 생산실적</v>
          </cell>
        </row>
      </sheetData>
      <sheetData sheetId="2342">
        <row r="1">
          <cell r="A1" t="str">
            <v>1월 생산실적</v>
          </cell>
        </row>
      </sheetData>
      <sheetData sheetId="2343">
        <row r="1">
          <cell r="A1" t="str">
            <v>1월 생산실적</v>
          </cell>
        </row>
      </sheetData>
      <sheetData sheetId="2344">
        <row r="1">
          <cell r="A1" t="str">
            <v>1월 생산실적</v>
          </cell>
        </row>
      </sheetData>
      <sheetData sheetId="2345">
        <row r="1">
          <cell r="A1" t="str">
            <v>1월 생산실적</v>
          </cell>
        </row>
      </sheetData>
      <sheetData sheetId="2346">
        <row r="1">
          <cell r="A1" t="str">
            <v>1월 생산실적</v>
          </cell>
        </row>
      </sheetData>
      <sheetData sheetId="2347">
        <row r="1">
          <cell r="A1" t="str">
            <v>1월 생산실적</v>
          </cell>
        </row>
      </sheetData>
      <sheetData sheetId="2348">
        <row r="1">
          <cell r="A1" t="str">
            <v>1월 생산실적</v>
          </cell>
        </row>
      </sheetData>
      <sheetData sheetId="2349">
        <row r="1">
          <cell r="A1" t="str">
            <v>1월 생산실적</v>
          </cell>
        </row>
      </sheetData>
      <sheetData sheetId="2350">
        <row r="1">
          <cell r="A1" t="str">
            <v>1월 생산실적</v>
          </cell>
        </row>
      </sheetData>
      <sheetData sheetId="2351">
        <row r="1">
          <cell r="A1" t="str">
            <v>1월 생산실적</v>
          </cell>
        </row>
      </sheetData>
      <sheetData sheetId="2352">
        <row r="1">
          <cell r="A1" t="str">
            <v>1월 생산실적</v>
          </cell>
        </row>
      </sheetData>
      <sheetData sheetId="2353">
        <row r="1">
          <cell r="A1" t="str">
            <v>1월 생산실적</v>
          </cell>
        </row>
      </sheetData>
      <sheetData sheetId="2354">
        <row r="1">
          <cell r="A1" t="str">
            <v>1월 생산실적</v>
          </cell>
        </row>
      </sheetData>
      <sheetData sheetId="2355">
        <row r="1">
          <cell r="A1" t="str">
            <v>1월 생산실적</v>
          </cell>
        </row>
      </sheetData>
      <sheetData sheetId="2356">
        <row r="1">
          <cell r="A1" t="str">
            <v>1월 생산실적</v>
          </cell>
        </row>
      </sheetData>
      <sheetData sheetId="2357">
        <row r="1">
          <cell r="A1" t="str">
            <v>1월 생산실적</v>
          </cell>
        </row>
      </sheetData>
      <sheetData sheetId="2358">
        <row r="1">
          <cell r="A1" t="str">
            <v>1월 생산실적</v>
          </cell>
        </row>
      </sheetData>
      <sheetData sheetId="2359">
        <row r="1">
          <cell r="A1" t="str">
            <v>1월 생산실적</v>
          </cell>
        </row>
      </sheetData>
      <sheetData sheetId="2360">
        <row r="1">
          <cell r="A1" t="str">
            <v>1월 생산실적</v>
          </cell>
        </row>
      </sheetData>
      <sheetData sheetId="2361">
        <row r="1">
          <cell r="A1" t="str">
            <v>1월 생산실적</v>
          </cell>
        </row>
      </sheetData>
      <sheetData sheetId="2362">
        <row r="1">
          <cell r="A1" t="str">
            <v>1월 생산실적</v>
          </cell>
        </row>
      </sheetData>
      <sheetData sheetId="2363">
        <row r="1">
          <cell r="A1" t="str">
            <v>1월 생산실적</v>
          </cell>
        </row>
      </sheetData>
      <sheetData sheetId="2364">
        <row r="1">
          <cell r="A1" t="str">
            <v>1월 생산실적</v>
          </cell>
        </row>
      </sheetData>
      <sheetData sheetId="2365">
        <row r="1">
          <cell r="A1" t="str">
            <v>1월 생산실적</v>
          </cell>
        </row>
      </sheetData>
      <sheetData sheetId="2366">
        <row r="1">
          <cell r="A1" t="str">
            <v>1월 생산실적</v>
          </cell>
        </row>
      </sheetData>
      <sheetData sheetId="2367">
        <row r="1">
          <cell r="A1" t="str">
            <v>1월 생산실적</v>
          </cell>
        </row>
      </sheetData>
      <sheetData sheetId="2368">
        <row r="1">
          <cell r="A1" t="str">
            <v>1월 생산실적</v>
          </cell>
        </row>
      </sheetData>
      <sheetData sheetId="2369">
        <row r="1">
          <cell r="A1" t="str">
            <v>1월 생산실적</v>
          </cell>
        </row>
      </sheetData>
      <sheetData sheetId="2370">
        <row r="1">
          <cell r="A1" t="str">
            <v>1월 생산실적</v>
          </cell>
        </row>
      </sheetData>
      <sheetData sheetId="2371">
        <row r="1">
          <cell r="A1" t="str">
            <v>1월 생산실적</v>
          </cell>
        </row>
      </sheetData>
      <sheetData sheetId="2372">
        <row r="1">
          <cell r="A1" t="str">
            <v>1월 생산실적</v>
          </cell>
        </row>
      </sheetData>
      <sheetData sheetId="2373">
        <row r="1">
          <cell r="A1" t="str">
            <v>1월 생산실적</v>
          </cell>
        </row>
      </sheetData>
      <sheetData sheetId="2374">
        <row r="1">
          <cell r="A1" t="str">
            <v>1월 생산실적</v>
          </cell>
        </row>
      </sheetData>
      <sheetData sheetId="2375">
        <row r="1">
          <cell r="A1" t="str">
            <v>1월 생산실적</v>
          </cell>
        </row>
      </sheetData>
      <sheetData sheetId="2376">
        <row r="1">
          <cell r="A1" t="str">
            <v>1월 생산실적</v>
          </cell>
        </row>
      </sheetData>
      <sheetData sheetId="2377">
        <row r="1">
          <cell r="A1" t="str">
            <v>1월 생산실적</v>
          </cell>
        </row>
      </sheetData>
      <sheetData sheetId="2378">
        <row r="1">
          <cell r="A1" t="str">
            <v>1월 생산실적</v>
          </cell>
        </row>
      </sheetData>
      <sheetData sheetId="2379">
        <row r="1">
          <cell r="A1" t="str">
            <v>1월 생산실적</v>
          </cell>
        </row>
      </sheetData>
      <sheetData sheetId="2380">
        <row r="1">
          <cell r="A1" t="str">
            <v>1월 생산실적</v>
          </cell>
        </row>
      </sheetData>
      <sheetData sheetId="2381">
        <row r="1">
          <cell r="A1" t="str">
            <v>1월 생산실적</v>
          </cell>
        </row>
      </sheetData>
      <sheetData sheetId="2382">
        <row r="1">
          <cell r="A1" t="str">
            <v>1월 생산실적</v>
          </cell>
        </row>
      </sheetData>
      <sheetData sheetId="2383">
        <row r="1">
          <cell r="A1" t="str">
            <v>1월 생산실적</v>
          </cell>
        </row>
      </sheetData>
      <sheetData sheetId="2384">
        <row r="1">
          <cell r="A1" t="str">
            <v>1월 생산실적</v>
          </cell>
        </row>
      </sheetData>
      <sheetData sheetId="2385">
        <row r="1">
          <cell r="A1" t="str">
            <v>1월 생산실적</v>
          </cell>
        </row>
      </sheetData>
      <sheetData sheetId="2386">
        <row r="1">
          <cell r="A1" t="str">
            <v>1월 생산실적</v>
          </cell>
        </row>
      </sheetData>
      <sheetData sheetId="2387">
        <row r="1">
          <cell r="A1" t="str">
            <v>1월 생산실적</v>
          </cell>
        </row>
      </sheetData>
      <sheetData sheetId="2388">
        <row r="1">
          <cell r="A1" t="str">
            <v>1월 생산실적</v>
          </cell>
        </row>
      </sheetData>
      <sheetData sheetId="2389">
        <row r="1">
          <cell r="A1" t="str">
            <v>1월 생산실적</v>
          </cell>
        </row>
      </sheetData>
      <sheetData sheetId="2390">
        <row r="1">
          <cell r="A1" t="str">
            <v>1월 생산실적</v>
          </cell>
        </row>
      </sheetData>
      <sheetData sheetId="2391">
        <row r="1">
          <cell r="A1" t="str">
            <v>1월 생산실적</v>
          </cell>
        </row>
      </sheetData>
      <sheetData sheetId="2392">
        <row r="1">
          <cell r="A1" t="str">
            <v>1월 생산실적</v>
          </cell>
        </row>
      </sheetData>
      <sheetData sheetId="2393">
        <row r="1">
          <cell r="A1" t="str">
            <v>1월 생산실적</v>
          </cell>
        </row>
      </sheetData>
      <sheetData sheetId="2394">
        <row r="1">
          <cell r="A1" t="str">
            <v>1월 생산실적</v>
          </cell>
        </row>
      </sheetData>
      <sheetData sheetId="2395">
        <row r="1">
          <cell r="A1" t="str">
            <v>1월 생산실적</v>
          </cell>
        </row>
      </sheetData>
      <sheetData sheetId="2396">
        <row r="1">
          <cell r="A1" t="str">
            <v>1월 생산실적</v>
          </cell>
        </row>
      </sheetData>
      <sheetData sheetId="2397">
        <row r="1">
          <cell r="A1" t="str">
            <v>1월 생산실적</v>
          </cell>
        </row>
      </sheetData>
      <sheetData sheetId="2398">
        <row r="1">
          <cell r="A1" t="str">
            <v>1월 생산실적</v>
          </cell>
        </row>
      </sheetData>
      <sheetData sheetId="2399">
        <row r="1">
          <cell r="A1" t="str">
            <v>1월 생산실적</v>
          </cell>
        </row>
      </sheetData>
      <sheetData sheetId="2400">
        <row r="1">
          <cell r="A1" t="str">
            <v>1월 생산실적</v>
          </cell>
        </row>
      </sheetData>
      <sheetData sheetId="2401">
        <row r="1">
          <cell r="A1" t="str">
            <v>1월 생산실적</v>
          </cell>
        </row>
      </sheetData>
      <sheetData sheetId="2402">
        <row r="1">
          <cell r="A1" t="str">
            <v>1월 생산실적</v>
          </cell>
        </row>
      </sheetData>
      <sheetData sheetId="2403">
        <row r="1">
          <cell r="A1" t="str">
            <v>1월 생산실적</v>
          </cell>
        </row>
      </sheetData>
      <sheetData sheetId="2404">
        <row r="1">
          <cell r="A1" t="str">
            <v>1월 생산실적</v>
          </cell>
        </row>
      </sheetData>
      <sheetData sheetId="2405">
        <row r="1">
          <cell r="A1" t="str">
            <v>1월 생산실적</v>
          </cell>
        </row>
      </sheetData>
      <sheetData sheetId="2406">
        <row r="1">
          <cell r="A1" t="str">
            <v>1월 생산실적</v>
          </cell>
        </row>
      </sheetData>
      <sheetData sheetId="2407">
        <row r="1">
          <cell r="A1" t="str">
            <v>1월 생산실적</v>
          </cell>
        </row>
      </sheetData>
      <sheetData sheetId="2408">
        <row r="1">
          <cell r="A1" t="str">
            <v>1월 생산실적</v>
          </cell>
        </row>
      </sheetData>
      <sheetData sheetId="2409">
        <row r="1">
          <cell r="A1" t="str">
            <v>1월 생산실적</v>
          </cell>
        </row>
      </sheetData>
      <sheetData sheetId="2410">
        <row r="1">
          <cell r="A1" t="str">
            <v>1월 생산실적</v>
          </cell>
        </row>
      </sheetData>
      <sheetData sheetId="2411">
        <row r="1">
          <cell r="A1" t="str">
            <v>1월 생산실적</v>
          </cell>
        </row>
      </sheetData>
      <sheetData sheetId="2412">
        <row r="1">
          <cell r="A1" t="str">
            <v>1월 생산실적</v>
          </cell>
        </row>
      </sheetData>
      <sheetData sheetId="2413">
        <row r="1">
          <cell r="A1" t="str">
            <v>1월 생산실적</v>
          </cell>
        </row>
      </sheetData>
      <sheetData sheetId="2414">
        <row r="1">
          <cell r="A1" t="str">
            <v>1월 생산실적</v>
          </cell>
        </row>
      </sheetData>
      <sheetData sheetId="2415">
        <row r="1">
          <cell r="A1" t="str">
            <v>1월 생산실적</v>
          </cell>
        </row>
      </sheetData>
      <sheetData sheetId="2416">
        <row r="1">
          <cell r="A1" t="str">
            <v>1월 생산실적</v>
          </cell>
        </row>
      </sheetData>
      <sheetData sheetId="2417">
        <row r="1">
          <cell r="A1" t="str">
            <v>1월 생산실적</v>
          </cell>
        </row>
      </sheetData>
      <sheetData sheetId="2418">
        <row r="1">
          <cell r="A1" t="str">
            <v>1월 생산실적</v>
          </cell>
        </row>
      </sheetData>
      <sheetData sheetId="2419">
        <row r="1">
          <cell r="A1" t="str">
            <v>1월 생산실적</v>
          </cell>
        </row>
      </sheetData>
      <sheetData sheetId="2420">
        <row r="1">
          <cell r="A1" t="str">
            <v>1월 생산실적</v>
          </cell>
        </row>
      </sheetData>
      <sheetData sheetId="2421">
        <row r="1">
          <cell r="A1" t="str">
            <v>1월 생산실적</v>
          </cell>
        </row>
      </sheetData>
      <sheetData sheetId="2422">
        <row r="1">
          <cell r="A1" t="str">
            <v>1월 생산실적</v>
          </cell>
        </row>
      </sheetData>
      <sheetData sheetId="2423">
        <row r="1">
          <cell r="A1" t="str">
            <v>1월 생산실적</v>
          </cell>
        </row>
      </sheetData>
      <sheetData sheetId="2424">
        <row r="1">
          <cell r="A1" t="str">
            <v>1월 생산실적</v>
          </cell>
        </row>
      </sheetData>
      <sheetData sheetId="2425">
        <row r="1">
          <cell r="A1" t="str">
            <v>1월 생산실적</v>
          </cell>
        </row>
      </sheetData>
      <sheetData sheetId="2426">
        <row r="1">
          <cell r="A1" t="str">
            <v>1월 생산실적</v>
          </cell>
        </row>
      </sheetData>
      <sheetData sheetId="2427">
        <row r="1">
          <cell r="A1" t="str">
            <v>1월 생산실적</v>
          </cell>
        </row>
      </sheetData>
      <sheetData sheetId="2428">
        <row r="1">
          <cell r="A1" t="str">
            <v>1월 생산실적</v>
          </cell>
        </row>
      </sheetData>
      <sheetData sheetId="2429">
        <row r="1">
          <cell r="A1" t="str">
            <v>1월 생산실적</v>
          </cell>
        </row>
      </sheetData>
      <sheetData sheetId="2430">
        <row r="1">
          <cell r="A1" t="str">
            <v>1월 생산실적</v>
          </cell>
        </row>
      </sheetData>
      <sheetData sheetId="2431">
        <row r="1">
          <cell r="A1" t="str">
            <v>1월 생산실적</v>
          </cell>
        </row>
      </sheetData>
      <sheetData sheetId="2432">
        <row r="1">
          <cell r="A1" t="str">
            <v>1월 생산실적</v>
          </cell>
        </row>
      </sheetData>
      <sheetData sheetId="2433">
        <row r="1">
          <cell r="A1" t="str">
            <v>1월 생산실적</v>
          </cell>
        </row>
      </sheetData>
      <sheetData sheetId="2434">
        <row r="1">
          <cell r="A1" t="str">
            <v>1월 생산실적</v>
          </cell>
        </row>
      </sheetData>
      <sheetData sheetId="2435">
        <row r="1">
          <cell r="A1" t="str">
            <v>1월 생산실적</v>
          </cell>
        </row>
      </sheetData>
      <sheetData sheetId="2436">
        <row r="1">
          <cell r="A1" t="str">
            <v>1월 생산실적</v>
          </cell>
        </row>
      </sheetData>
      <sheetData sheetId="2437">
        <row r="1">
          <cell r="A1" t="str">
            <v>1월 생산실적</v>
          </cell>
        </row>
      </sheetData>
      <sheetData sheetId="2438">
        <row r="1">
          <cell r="A1" t="str">
            <v>1월 생산실적</v>
          </cell>
        </row>
      </sheetData>
      <sheetData sheetId="2439">
        <row r="1">
          <cell r="A1" t="str">
            <v>1월 생산실적</v>
          </cell>
        </row>
      </sheetData>
      <sheetData sheetId="2440">
        <row r="1">
          <cell r="A1" t="str">
            <v>1월 생산실적</v>
          </cell>
        </row>
      </sheetData>
      <sheetData sheetId="2441">
        <row r="1">
          <cell r="A1" t="str">
            <v>1월 생산실적</v>
          </cell>
        </row>
      </sheetData>
      <sheetData sheetId="2442">
        <row r="1">
          <cell r="A1" t="str">
            <v>1월 생산실적</v>
          </cell>
        </row>
      </sheetData>
      <sheetData sheetId="2443">
        <row r="1">
          <cell r="A1" t="str">
            <v>1월 생산실적</v>
          </cell>
        </row>
      </sheetData>
      <sheetData sheetId="2444">
        <row r="1">
          <cell r="A1" t="str">
            <v>1월 생산실적</v>
          </cell>
        </row>
      </sheetData>
      <sheetData sheetId="2445">
        <row r="1">
          <cell r="A1" t="str">
            <v>1월 생산실적</v>
          </cell>
        </row>
      </sheetData>
      <sheetData sheetId="2446">
        <row r="1">
          <cell r="A1" t="str">
            <v>1월 생산실적</v>
          </cell>
        </row>
      </sheetData>
      <sheetData sheetId="2447">
        <row r="1">
          <cell r="A1" t="str">
            <v>1월 생산실적</v>
          </cell>
        </row>
      </sheetData>
      <sheetData sheetId="2448">
        <row r="1">
          <cell r="A1" t="str">
            <v>1월 생산실적</v>
          </cell>
        </row>
      </sheetData>
      <sheetData sheetId="2449">
        <row r="1">
          <cell r="A1" t="str">
            <v>1월 생산실적</v>
          </cell>
        </row>
      </sheetData>
      <sheetData sheetId="2450">
        <row r="1">
          <cell r="A1" t="str">
            <v>1월 생산실적</v>
          </cell>
        </row>
      </sheetData>
      <sheetData sheetId="2451">
        <row r="1">
          <cell r="A1" t="str">
            <v>1월 생산실적</v>
          </cell>
        </row>
      </sheetData>
      <sheetData sheetId="2452">
        <row r="1">
          <cell r="A1" t="str">
            <v>1월 생산실적</v>
          </cell>
        </row>
      </sheetData>
      <sheetData sheetId="2453">
        <row r="1">
          <cell r="A1" t="str">
            <v>1월 생산실적</v>
          </cell>
        </row>
      </sheetData>
      <sheetData sheetId="2454">
        <row r="1">
          <cell r="A1" t="str">
            <v>1월 생산실적</v>
          </cell>
        </row>
      </sheetData>
      <sheetData sheetId="2455">
        <row r="1">
          <cell r="A1" t="str">
            <v>1월 생산실적</v>
          </cell>
        </row>
      </sheetData>
      <sheetData sheetId="2456">
        <row r="1">
          <cell r="A1" t="str">
            <v>1월 생산실적</v>
          </cell>
        </row>
      </sheetData>
      <sheetData sheetId="2457">
        <row r="1">
          <cell r="A1" t="str">
            <v>1월 생산실적</v>
          </cell>
        </row>
      </sheetData>
      <sheetData sheetId="2458">
        <row r="1">
          <cell r="A1" t="str">
            <v>1월 생산실적</v>
          </cell>
        </row>
      </sheetData>
      <sheetData sheetId="2459">
        <row r="1">
          <cell r="A1" t="str">
            <v>1월 생산실적</v>
          </cell>
        </row>
      </sheetData>
      <sheetData sheetId="2460">
        <row r="1">
          <cell r="A1" t="str">
            <v>1월 생산실적</v>
          </cell>
        </row>
      </sheetData>
      <sheetData sheetId="2461">
        <row r="1">
          <cell r="A1" t="str">
            <v>1월 생산실적</v>
          </cell>
        </row>
      </sheetData>
      <sheetData sheetId="2462">
        <row r="1">
          <cell r="A1" t="str">
            <v>1월 생산실적</v>
          </cell>
        </row>
      </sheetData>
      <sheetData sheetId="2463">
        <row r="1">
          <cell r="A1" t="str">
            <v>1월 생산실적</v>
          </cell>
        </row>
      </sheetData>
      <sheetData sheetId="2464">
        <row r="1">
          <cell r="A1" t="str">
            <v>1월 생산실적</v>
          </cell>
        </row>
      </sheetData>
      <sheetData sheetId="2465">
        <row r="1">
          <cell r="A1" t="str">
            <v>1월 생산실적</v>
          </cell>
        </row>
      </sheetData>
      <sheetData sheetId="2466">
        <row r="1">
          <cell r="A1" t="str">
            <v>1월 생산실적</v>
          </cell>
        </row>
      </sheetData>
      <sheetData sheetId="2467">
        <row r="1">
          <cell r="A1" t="str">
            <v>1월 생산실적</v>
          </cell>
        </row>
      </sheetData>
      <sheetData sheetId="2468">
        <row r="1">
          <cell r="A1" t="str">
            <v>1월 생산실적</v>
          </cell>
        </row>
      </sheetData>
      <sheetData sheetId="2469">
        <row r="1">
          <cell r="A1" t="str">
            <v>1월 생산실적</v>
          </cell>
        </row>
      </sheetData>
      <sheetData sheetId="2470">
        <row r="1">
          <cell r="A1" t="str">
            <v>1월 생산실적</v>
          </cell>
        </row>
      </sheetData>
      <sheetData sheetId="2471">
        <row r="1">
          <cell r="A1" t="str">
            <v>1월 생산실적</v>
          </cell>
        </row>
      </sheetData>
      <sheetData sheetId="2472">
        <row r="1">
          <cell r="A1" t="str">
            <v>1월 생산실적</v>
          </cell>
        </row>
      </sheetData>
      <sheetData sheetId="2473">
        <row r="1">
          <cell r="A1" t="str">
            <v>1월 생산실적</v>
          </cell>
        </row>
      </sheetData>
      <sheetData sheetId="2474">
        <row r="1">
          <cell r="A1" t="str">
            <v>1월 생산실적</v>
          </cell>
        </row>
      </sheetData>
      <sheetData sheetId="2475">
        <row r="1">
          <cell r="A1" t="str">
            <v>1월 생산실적</v>
          </cell>
        </row>
      </sheetData>
      <sheetData sheetId="2476">
        <row r="1">
          <cell r="A1" t="str">
            <v>1월 생산실적</v>
          </cell>
        </row>
      </sheetData>
      <sheetData sheetId="2477">
        <row r="1">
          <cell r="A1" t="str">
            <v>1월 생산실적</v>
          </cell>
        </row>
      </sheetData>
      <sheetData sheetId="2478">
        <row r="1">
          <cell r="A1" t="str">
            <v>1월 생산실적</v>
          </cell>
        </row>
      </sheetData>
      <sheetData sheetId="2479">
        <row r="1">
          <cell r="A1" t="str">
            <v>1월 생산실적</v>
          </cell>
        </row>
      </sheetData>
      <sheetData sheetId="2480">
        <row r="1">
          <cell r="A1" t="str">
            <v>1월 생산실적</v>
          </cell>
        </row>
      </sheetData>
      <sheetData sheetId="2481">
        <row r="1">
          <cell r="A1" t="str">
            <v>1월 생산실적</v>
          </cell>
        </row>
      </sheetData>
      <sheetData sheetId="2482">
        <row r="1">
          <cell r="A1" t="str">
            <v>1월 생산실적</v>
          </cell>
        </row>
      </sheetData>
      <sheetData sheetId="2483">
        <row r="1">
          <cell r="A1" t="str">
            <v>1월 생산실적</v>
          </cell>
        </row>
      </sheetData>
      <sheetData sheetId="2484">
        <row r="1">
          <cell r="A1" t="str">
            <v>1월 생산실적</v>
          </cell>
        </row>
      </sheetData>
      <sheetData sheetId="2485">
        <row r="1">
          <cell r="A1" t="str">
            <v>1월 생산실적</v>
          </cell>
        </row>
      </sheetData>
      <sheetData sheetId="2486">
        <row r="1">
          <cell r="A1" t="str">
            <v>1월 생산실적</v>
          </cell>
        </row>
      </sheetData>
      <sheetData sheetId="2487">
        <row r="1">
          <cell r="A1" t="str">
            <v>1월 생산실적</v>
          </cell>
        </row>
      </sheetData>
      <sheetData sheetId="2488">
        <row r="1">
          <cell r="A1" t="str">
            <v>1월 생산실적</v>
          </cell>
        </row>
      </sheetData>
      <sheetData sheetId="2489">
        <row r="1">
          <cell r="A1" t="str">
            <v>1월 생산실적</v>
          </cell>
        </row>
      </sheetData>
      <sheetData sheetId="2490">
        <row r="1">
          <cell r="A1" t="str">
            <v>1월 생산실적</v>
          </cell>
        </row>
      </sheetData>
      <sheetData sheetId="2491">
        <row r="1">
          <cell r="A1" t="str">
            <v>1월 생산실적</v>
          </cell>
        </row>
      </sheetData>
      <sheetData sheetId="2492">
        <row r="1">
          <cell r="A1" t="str">
            <v>1월 생산실적</v>
          </cell>
        </row>
      </sheetData>
      <sheetData sheetId="2493">
        <row r="1">
          <cell r="A1" t="str">
            <v>1월 생산실적</v>
          </cell>
        </row>
      </sheetData>
      <sheetData sheetId="2494">
        <row r="1">
          <cell r="A1" t="str">
            <v>1월 생산실적</v>
          </cell>
        </row>
      </sheetData>
      <sheetData sheetId="2495">
        <row r="1">
          <cell r="A1" t="str">
            <v>1월 생산실적</v>
          </cell>
        </row>
      </sheetData>
      <sheetData sheetId="2496">
        <row r="1">
          <cell r="A1" t="str">
            <v>1월 생산실적</v>
          </cell>
        </row>
      </sheetData>
      <sheetData sheetId="2497">
        <row r="1">
          <cell r="A1" t="str">
            <v>1월 생산실적</v>
          </cell>
        </row>
      </sheetData>
      <sheetData sheetId="2498">
        <row r="1">
          <cell r="A1" t="str">
            <v>1월 생산실적</v>
          </cell>
        </row>
      </sheetData>
      <sheetData sheetId="2499">
        <row r="1">
          <cell r="A1" t="str">
            <v>1월 생산실적</v>
          </cell>
        </row>
      </sheetData>
      <sheetData sheetId="2500">
        <row r="1">
          <cell r="A1" t="str">
            <v>1월 생산실적</v>
          </cell>
        </row>
      </sheetData>
      <sheetData sheetId="2501">
        <row r="1">
          <cell r="A1" t="str">
            <v>1월 생산실적</v>
          </cell>
        </row>
      </sheetData>
      <sheetData sheetId="2502">
        <row r="1">
          <cell r="A1" t="str">
            <v>1월 생산실적</v>
          </cell>
        </row>
      </sheetData>
      <sheetData sheetId="2503">
        <row r="1">
          <cell r="A1" t="str">
            <v>1월 생산실적</v>
          </cell>
        </row>
      </sheetData>
      <sheetData sheetId="2504">
        <row r="1">
          <cell r="A1" t="str">
            <v>1월 생산실적</v>
          </cell>
        </row>
      </sheetData>
      <sheetData sheetId="2505">
        <row r="1">
          <cell r="A1" t="str">
            <v>1월 생산실적</v>
          </cell>
        </row>
      </sheetData>
      <sheetData sheetId="2506">
        <row r="1">
          <cell r="A1" t="str">
            <v>1월 생산실적</v>
          </cell>
        </row>
      </sheetData>
      <sheetData sheetId="2507">
        <row r="1">
          <cell r="A1" t="str">
            <v>1월 생산실적</v>
          </cell>
        </row>
      </sheetData>
      <sheetData sheetId="2508">
        <row r="1">
          <cell r="A1" t="str">
            <v>1월 생산실적</v>
          </cell>
        </row>
      </sheetData>
      <sheetData sheetId="2509">
        <row r="1">
          <cell r="A1" t="str">
            <v>1월 생산실적</v>
          </cell>
        </row>
      </sheetData>
      <sheetData sheetId="2510">
        <row r="1">
          <cell r="A1" t="str">
            <v>1월 생산실적</v>
          </cell>
        </row>
      </sheetData>
      <sheetData sheetId="2511">
        <row r="1">
          <cell r="A1" t="str">
            <v>1월 생산실적</v>
          </cell>
        </row>
      </sheetData>
      <sheetData sheetId="2512">
        <row r="1">
          <cell r="A1" t="str">
            <v>1월 생산실적</v>
          </cell>
        </row>
      </sheetData>
      <sheetData sheetId="2513">
        <row r="1">
          <cell r="A1" t="str">
            <v>1월 생산실적</v>
          </cell>
        </row>
      </sheetData>
      <sheetData sheetId="2514">
        <row r="1">
          <cell r="A1" t="str">
            <v>1월 생산실적</v>
          </cell>
        </row>
      </sheetData>
      <sheetData sheetId="2515">
        <row r="1">
          <cell r="A1" t="str">
            <v>1월 생산실적</v>
          </cell>
        </row>
      </sheetData>
      <sheetData sheetId="2516">
        <row r="1">
          <cell r="A1" t="str">
            <v>1월 생산실적</v>
          </cell>
        </row>
      </sheetData>
      <sheetData sheetId="2517">
        <row r="1">
          <cell r="A1" t="str">
            <v>1월 생산실적</v>
          </cell>
        </row>
      </sheetData>
      <sheetData sheetId="2518">
        <row r="1">
          <cell r="A1" t="str">
            <v>1월 생산실적</v>
          </cell>
        </row>
      </sheetData>
      <sheetData sheetId="2519">
        <row r="1">
          <cell r="A1" t="str">
            <v>1월 생산실적</v>
          </cell>
        </row>
      </sheetData>
      <sheetData sheetId="2520">
        <row r="1">
          <cell r="A1" t="str">
            <v>1월 생산실적</v>
          </cell>
        </row>
      </sheetData>
      <sheetData sheetId="2521">
        <row r="1">
          <cell r="A1" t="str">
            <v>1월 생산실적</v>
          </cell>
        </row>
      </sheetData>
      <sheetData sheetId="2522">
        <row r="1">
          <cell r="A1" t="str">
            <v>1월 생산실적</v>
          </cell>
        </row>
      </sheetData>
      <sheetData sheetId="2523">
        <row r="1">
          <cell r="A1" t="str">
            <v>1월 생산실적</v>
          </cell>
        </row>
      </sheetData>
      <sheetData sheetId="2524">
        <row r="1">
          <cell r="A1" t="str">
            <v>1월 생산실적</v>
          </cell>
        </row>
      </sheetData>
      <sheetData sheetId="2525">
        <row r="1">
          <cell r="A1" t="str">
            <v>1월 생산실적</v>
          </cell>
        </row>
      </sheetData>
      <sheetData sheetId="2526">
        <row r="1">
          <cell r="A1" t="str">
            <v>1월 생산실적</v>
          </cell>
        </row>
      </sheetData>
      <sheetData sheetId="2527">
        <row r="1">
          <cell r="A1" t="str">
            <v>1월 생산실적</v>
          </cell>
        </row>
      </sheetData>
      <sheetData sheetId="2528">
        <row r="1">
          <cell r="A1" t="str">
            <v>1월 생산실적</v>
          </cell>
        </row>
      </sheetData>
      <sheetData sheetId="2529">
        <row r="1">
          <cell r="A1" t="str">
            <v>1월 생산실적</v>
          </cell>
        </row>
      </sheetData>
      <sheetData sheetId="2530">
        <row r="1">
          <cell r="A1" t="str">
            <v>1월 생산실적</v>
          </cell>
        </row>
      </sheetData>
      <sheetData sheetId="2531">
        <row r="1">
          <cell r="A1" t="str">
            <v>1월 생산실적</v>
          </cell>
        </row>
      </sheetData>
      <sheetData sheetId="2532">
        <row r="1">
          <cell r="A1" t="str">
            <v>1월 생산실적</v>
          </cell>
        </row>
      </sheetData>
      <sheetData sheetId="2533">
        <row r="1">
          <cell r="A1" t="str">
            <v>1월 생산실적</v>
          </cell>
        </row>
      </sheetData>
      <sheetData sheetId="2534">
        <row r="1">
          <cell r="A1" t="str">
            <v>1월 생산실적</v>
          </cell>
        </row>
      </sheetData>
      <sheetData sheetId="2535">
        <row r="1">
          <cell r="A1" t="str">
            <v>1월 생산실적</v>
          </cell>
        </row>
      </sheetData>
      <sheetData sheetId="2536">
        <row r="1">
          <cell r="A1" t="str">
            <v>1월 생산실적</v>
          </cell>
        </row>
      </sheetData>
      <sheetData sheetId="2537">
        <row r="1">
          <cell r="A1" t="str">
            <v>1월 생산실적</v>
          </cell>
        </row>
      </sheetData>
      <sheetData sheetId="2538">
        <row r="1">
          <cell r="A1" t="str">
            <v>1월 생산실적</v>
          </cell>
        </row>
      </sheetData>
      <sheetData sheetId="2539">
        <row r="1">
          <cell r="A1" t="str">
            <v>1월 생산실적</v>
          </cell>
        </row>
      </sheetData>
      <sheetData sheetId="2540">
        <row r="1">
          <cell r="A1" t="str">
            <v>1월 생산실적</v>
          </cell>
        </row>
      </sheetData>
      <sheetData sheetId="2541">
        <row r="1">
          <cell r="A1" t="str">
            <v>1월 생산실적</v>
          </cell>
        </row>
      </sheetData>
      <sheetData sheetId="2542">
        <row r="1">
          <cell r="A1" t="str">
            <v>1월 생산실적</v>
          </cell>
        </row>
      </sheetData>
      <sheetData sheetId="2543">
        <row r="1">
          <cell r="A1" t="str">
            <v>1월 생산실적</v>
          </cell>
        </row>
      </sheetData>
      <sheetData sheetId="2544">
        <row r="1">
          <cell r="A1" t="str">
            <v>1월 생산실적</v>
          </cell>
        </row>
      </sheetData>
      <sheetData sheetId="2545">
        <row r="1">
          <cell r="A1" t="str">
            <v>1월 생산실적</v>
          </cell>
        </row>
      </sheetData>
      <sheetData sheetId="2546">
        <row r="1">
          <cell r="A1" t="str">
            <v>1월 생산실적</v>
          </cell>
        </row>
      </sheetData>
      <sheetData sheetId="2547">
        <row r="1">
          <cell r="A1" t="str">
            <v>1월 생산실적</v>
          </cell>
        </row>
      </sheetData>
      <sheetData sheetId="2548">
        <row r="1">
          <cell r="A1" t="str">
            <v>1월 생산실적</v>
          </cell>
        </row>
      </sheetData>
      <sheetData sheetId="2549">
        <row r="1">
          <cell r="A1" t="str">
            <v>1월 생산실적</v>
          </cell>
        </row>
      </sheetData>
      <sheetData sheetId="2550">
        <row r="1">
          <cell r="A1" t="str">
            <v>1월 생산실적</v>
          </cell>
        </row>
      </sheetData>
      <sheetData sheetId="2551">
        <row r="1">
          <cell r="A1" t="str">
            <v>1월 생산실적</v>
          </cell>
        </row>
      </sheetData>
      <sheetData sheetId="2552">
        <row r="1">
          <cell r="A1" t="str">
            <v>1월 생산실적</v>
          </cell>
        </row>
      </sheetData>
      <sheetData sheetId="2553">
        <row r="1">
          <cell r="A1" t="str">
            <v>1월 생산실적</v>
          </cell>
        </row>
      </sheetData>
      <sheetData sheetId="2554">
        <row r="1">
          <cell r="A1" t="str">
            <v>1월 생산실적</v>
          </cell>
        </row>
      </sheetData>
      <sheetData sheetId="2555">
        <row r="1">
          <cell r="A1" t="str">
            <v>1월 생산실적</v>
          </cell>
        </row>
      </sheetData>
      <sheetData sheetId="2556">
        <row r="1">
          <cell r="A1" t="str">
            <v>1월 생산실적</v>
          </cell>
        </row>
      </sheetData>
      <sheetData sheetId="2557">
        <row r="1">
          <cell r="A1" t="str">
            <v>1월 생산실적</v>
          </cell>
        </row>
      </sheetData>
      <sheetData sheetId="2558">
        <row r="1">
          <cell r="A1" t="str">
            <v>1월 생산실적</v>
          </cell>
        </row>
      </sheetData>
      <sheetData sheetId="2559">
        <row r="1">
          <cell r="A1" t="str">
            <v>1월 생산실적</v>
          </cell>
        </row>
      </sheetData>
      <sheetData sheetId="2560">
        <row r="1">
          <cell r="A1" t="str">
            <v>1월 생산실적</v>
          </cell>
        </row>
      </sheetData>
      <sheetData sheetId="2561">
        <row r="1">
          <cell r="A1" t="str">
            <v>1월 생산실적</v>
          </cell>
        </row>
      </sheetData>
      <sheetData sheetId="2562">
        <row r="1">
          <cell r="A1" t="str">
            <v>1월 생산실적</v>
          </cell>
        </row>
      </sheetData>
      <sheetData sheetId="2563">
        <row r="1">
          <cell r="A1" t="str">
            <v>1월 생산실적</v>
          </cell>
        </row>
      </sheetData>
      <sheetData sheetId="2564">
        <row r="1">
          <cell r="A1" t="str">
            <v>1월 생산실적</v>
          </cell>
        </row>
      </sheetData>
      <sheetData sheetId="2565">
        <row r="1">
          <cell r="A1" t="str">
            <v>1월 생산실적</v>
          </cell>
        </row>
      </sheetData>
      <sheetData sheetId="2566" refreshError="1"/>
      <sheetData sheetId="2567" refreshError="1"/>
      <sheetData sheetId="2568">
        <row r="1">
          <cell r="A1" t="str">
            <v>1월 생산실적</v>
          </cell>
        </row>
      </sheetData>
      <sheetData sheetId="2569">
        <row r="1">
          <cell r="A1" t="str">
            <v>1월 생산실적</v>
          </cell>
        </row>
      </sheetData>
      <sheetData sheetId="2570">
        <row r="1">
          <cell r="A1" t="str">
            <v>1월 생산실적</v>
          </cell>
        </row>
      </sheetData>
      <sheetData sheetId="2571">
        <row r="1">
          <cell r="A1" t="str">
            <v>1월 생산실적</v>
          </cell>
        </row>
      </sheetData>
      <sheetData sheetId="2572">
        <row r="1">
          <cell r="A1" t="str">
            <v>1월 생산실적</v>
          </cell>
        </row>
      </sheetData>
      <sheetData sheetId="2573">
        <row r="1">
          <cell r="A1" t="str">
            <v>1월 생산실적</v>
          </cell>
        </row>
      </sheetData>
      <sheetData sheetId="2574">
        <row r="1">
          <cell r="A1" t="str">
            <v>1월 생산실적</v>
          </cell>
        </row>
      </sheetData>
      <sheetData sheetId="2575">
        <row r="1">
          <cell r="A1" t="str">
            <v>1월 생산실적</v>
          </cell>
        </row>
      </sheetData>
      <sheetData sheetId="2576">
        <row r="1">
          <cell r="A1" t="str">
            <v>1월 생산실적</v>
          </cell>
        </row>
      </sheetData>
      <sheetData sheetId="2577">
        <row r="1">
          <cell r="A1" t="str">
            <v>1월 생산실적</v>
          </cell>
        </row>
      </sheetData>
      <sheetData sheetId="2578">
        <row r="1">
          <cell r="A1" t="str">
            <v>1월 생산실적</v>
          </cell>
        </row>
      </sheetData>
      <sheetData sheetId="2579">
        <row r="1">
          <cell r="A1" t="str">
            <v>1월 생산실적</v>
          </cell>
        </row>
      </sheetData>
      <sheetData sheetId="2580">
        <row r="1">
          <cell r="A1" t="str">
            <v>1월 생산실적</v>
          </cell>
        </row>
      </sheetData>
      <sheetData sheetId="2581">
        <row r="1">
          <cell r="A1" t="str">
            <v>1월 생산실적</v>
          </cell>
        </row>
      </sheetData>
      <sheetData sheetId="2582">
        <row r="1">
          <cell r="A1" t="str">
            <v>1월 생산실적</v>
          </cell>
        </row>
      </sheetData>
      <sheetData sheetId="2583">
        <row r="1">
          <cell r="A1" t="str">
            <v>1월 생산실적</v>
          </cell>
        </row>
      </sheetData>
      <sheetData sheetId="2584">
        <row r="1">
          <cell r="A1" t="str">
            <v>1월 생산실적</v>
          </cell>
        </row>
      </sheetData>
      <sheetData sheetId="2585">
        <row r="1">
          <cell r="A1" t="str">
            <v>1월 생산실적</v>
          </cell>
        </row>
      </sheetData>
      <sheetData sheetId="2586">
        <row r="1">
          <cell r="A1" t="str">
            <v>1월 생산실적</v>
          </cell>
        </row>
      </sheetData>
      <sheetData sheetId="2587">
        <row r="1">
          <cell r="A1" t="str">
            <v>1월 생산실적</v>
          </cell>
        </row>
      </sheetData>
      <sheetData sheetId="2588">
        <row r="1">
          <cell r="A1" t="str">
            <v>1월 생산실적</v>
          </cell>
        </row>
      </sheetData>
      <sheetData sheetId="2589">
        <row r="1">
          <cell r="A1" t="str">
            <v>1월 생산실적</v>
          </cell>
        </row>
      </sheetData>
      <sheetData sheetId="2590">
        <row r="1">
          <cell r="A1" t="str">
            <v>1월 생산실적</v>
          </cell>
        </row>
      </sheetData>
      <sheetData sheetId="2591">
        <row r="1">
          <cell r="A1" t="str">
            <v>1월 생산실적</v>
          </cell>
        </row>
      </sheetData>
      <sheetData sheetId="2592">
        <row r="1">
          <cell r="A1" t="str">
            <v>1월 생산실적</v>
          </cell>
        </row>
      </sheetData>
      <sheetData sheetId="2593">
        <row r="1">
          <cell r="A1" t="str">
            <v>1월 생산실적</v>
          </cell>
        </row>
      </sheetData>
      <sheetData sheetId="2594">
        <row r="1">
          <cell r="A1" t="str">
            <v>1월 생산실적</v>
          </cell>
        </row>
      </sheetData>
      <sheetData sheetId="2595">
        <row r="1">
          <cell r="A1" t="str">
            <v>1월 생산실적</v>
          </cell>
        </row>
      </sheetData>
      <sheetData sheetId="2596">
        <row r="1">
          <cell r="A1" t="str">
            <v>1월 생산실적</v>
          </cell>
        </row>
      </sheetData>
      <sheetData sheetId="2597">
        <row r="1">
          <cell r="A1" t="str">
            <v>1월 생산실적</v>
          </cell>
        </row>
      </sheetData>
      <sheetData sheetId="2598">
        <row r="1">
          <cell r="A1" t="str">
            <v>1월 생산실적</v>
          </cell>
        </row>
      </sheetData>
      <sheetData sheetId="2599">
        <row r="1">
          <cell r="A1" t="str">
            <v>1월 생산실적</v>
          </cell>
        </row>
      </sheetData>
      <sheetData sheetId="2600">
        <row r="1">
          <cell r="A1" t="str">
            <v>1월 생산실적</v>
          </cell>
        </row>
      </sheetData>
      <sheetData sheetId="2601">
        <row r="1">
          <cell r="A1" t="str">
            <v>1월 생산실적</v>
          </cell>
        </row>
      </sheetData>
      <sheetData sheetId="2602">
        <row r="1">
          <cell r="A1" t="str">
            <v>1월 생산실적</v>
          </cell>
        </row>
      </sheetData>
      <sheetData sheetId="2603">
        <row r="1">
          <cell r="A1" t="str">
            <v>1월 생산실적</v>
          </cell>
        </row>
      </sheetData>
      <sheetData sheetId="2604">
        <row r="1">
          <cell r="A1" t="str">
            <v>1월 생산실적</v>
          </cell>
        </row>
      </sheetData>
      <sheetData sheetId="2605" refreshError="1"/>
      <sheetData sheetId="2606" refreshError="1"/>
      <sheetData sheetId="2607" refreshError="1"/>
      <sheetData sheetId="2608">
        <row r="1">
          <cell r="A1" t="str">
            <v>1월 생산실적</v>
          </cell>
        </row>
      </sheetData>
      <sheetData sheetId="2609">
        <row r="1">
          <cell r="A1" t="str">
            <v>1월 생산실적</v>
          </cell>
        </row>
      </sheetData>
      <sheetData sheetId="2610">
        <row r="1">
          <cell r="A1" t="str">
            <v>1월 생산실적</v>
          </cell>
        </row>
      </sheetData>
      <sheetData sheetId="2611">
        <row r="1">
          <cell r="A1" t="str">
            <v>1월 생산실적</v>
          </cell>
        </row>
      </sheetData>
      <sheetData sheetId="2612">
        <row r="1">
          <cell r="A1" t="str">
            <v>1월 생산실적</v>
          </cell>
        </row>
      </sheetData>
      <sheetData sheetId="2613">
        <row r="1">
          <cell r="A1" t="str">
            <v>1월 생산실적</v>
          </cell>
        </row>
      </sheetData>
      <sheetData sheetId="2614">
        <row r="1">
          <cell r="A1" t="str">
            <v>1월 생산실적</v>
          </cell>
        </row>
      </sheetData>
      <sheetData sheetId="2615">
        <row r="1">
          <cell r="A1" t="str">
            <v>1월 생산실적</v>
          </cell>
        </row>
      </sheetData>
      <sheetData sheetId="2616">
        <row r="1">
          <cell r="A1" t="str">
            <v>1월 생산실적</v>
          </cell>
        </row>
      </sheetData>
      <sheetData sheetId="2617">
        <row r="1">
          <cell r="A1" t="str">
            <v>1월 생산실적</v>
          </cell>
        </row>
      </sheetData>
      <sheetData sheetId="2618">
        <row r="1">
          <cell r="A1" t="str">
            <v>1월 생산실적</v>
          </cell>
        </row>
      </sheetData>
      <sheetData sheetId="2619">
        <row r="1">
          <cell r="A1" t="str">
            <v>1월 생산실적</v>
          </cell>
        </row>
      </sheetData>
      <sheetData sheetId="2620">
        <row r="1">
          <cell r="A1" t="str">
            <v>1월 생산실적</v>
          </cell>
        </row>
      </sheetData>
      <sheetData sheetId="2621">
        <row r="1">
          <cell r="A1" t="str">
            <v>1월 생산실적</v>
          </cell>
        </row>
      </sheetData>
      <sheetData sheetId="2622">
        <row r="1">
          <cell r="A1" t="str">
            <v>1월 생산실적</v>
          </cell>
        </row>
      </sheetData>
      <sheetData sheetId="2623">
        <row r="1">
          <cell r="A1" t="str">
            <v>1월 생산실적</v>
          </cell>
        </row>
      </sheetData>
      <sheetData sheetId="2624">
        <row r="1">
          <cell r="A1" t="str">
            <v>1월 생산실적</v>
          </cell>
        </row>
      </sheetData>
      <sheetData sheetId="2625">
        <row r="1">
          <cell r="A1" t="str">
            <v>1월 생산실적</v>
          </cell>
        </row>
      </sheetData>
      <sheetData sheetId="2626">
        <row r="1">
          <cell r="A1" t="str">
            <v>1월 생산실적</v>
          </cell>
        </row>
      </sheetData>
      <sheetData sheetId="2627">
        <row r="1">
          <cell r="A1" t="str">
            <v>1월 생산실적</v>
          </cell>
        </row>
      </sheetData>
      <sheetData sheetId="2628">
        <row r="1">
          <cell r="A1" t="str">
            <v>1월 생산실적</v>
          </cell>
        </row>
      </sheetData>
      <sheetData sheetId="2629">
        <row r="1">
          <cell r="A1" t="str">
            <v>1월 생산실적</v>
          </cell>
        </row>
      </sheetData>
      <sheetData sheetId="2630">
        <row r="1">
          <cell r="A1" t="str">
            <v>1월 생산실적</v>
          </cell>
        </row>
      </sheetData>
      <sheetData sheetId="2631">
        <row r="1">
          <cell r="A1" t="str">
            <v>1월 생산실적</v>
          </cell>
        </row>
      </sheetData>
      <sheetData sheetId="2632">
        <row r="1">
          <cell r="A1" t="str">
            <v>1월 생산실적</v>
          </cell>
        </row>
      </sheetData>
      <sheetData sheetId="2633">
        <row r="1">
          <cell r="A1" t="str">
            <v>1월 생산실적</v>
          </cell>
        </row>
      </sheetData>
      <sheetData sheetId="2634">
        <row r="1">
          <cell r="A1" t="str">
            <v>1월 생산실적</v>
          </cell>
        </row>
      </sheetData>
      <sheetData sheetId="2635">
        <row r="1">
          <cell r="A1" t="str">
            <v>1월 생산실적</v>
          </cell>
        </row>
      </sheetData>
      <sheetData sheetId="2636">
        <row r="1">
          <cell r="A1" t="str">
            <v>1월 생산실적</v>
          </cell>
        </row>
      </sheetData>
      <sheetData sheetId="2637">
        <row r="1">
          <cell r="A1" t="str">
            <v>1월 생산실적</v>
          </cell>
        </row>
      </sheetData>
      <sheetData sheetId="2638">
        <row r="1">
          <cell r="A1" t="str">
            <v>1월 생산실적</v>
          </cell>
        </row>
      </sheetData>
      <sheetData sheetId="2639">
        <row r="1">
          <cell r="A1" t="str">
            <v>1월 생산실적</v>
          </cell>
        </row>
      </sheetData>
      <sheetData sheetId="2640">
        <row r="1">
          <cell r="A1" t="str">
            <v>1월 생산실적</v>
          </cell>
        </row>
      </sheetData>
      <sheetData sheetId="2641">
        <row r="1">
          <cell r="A1" t="str">
            <v>1월 생산실적</v>
          </cell>
        </row>
      </sheetData>
      <sheetData sheetId="2642">
        <row r="1">
          <cell r="A1" t="str">
            <v>1월 생산실적</v>
          </cell>
        </row>
      </sheetData>
      <sheetData sheetId="2643">
        <row r="1">
          <cell r="A1" t="str">
            <v>1월 생산실적</v>
          </cell>
        </row>
      </sheetData>
      <sheetData sheetId="2644">
        <row r="1">
          <cell r="A1" t="str">
            <v>1월 생산실적</v>
          </cell>
        </row>
      </sheetData>
      <sheetData sheetId="2645">
        <row r="1">
          <cell r="A1" t="str">
            <v>1월 생산실적</v>
          </cell>
        </row>
      </sheetData>
      <sheetData sheetId="2646">
        <row r="1">
          <cell r="A1" t="str">
            <v>1월 생산실적</v>
          </cell>
        </row>
      </sheetData>
      <sheetData sheetId="2647">
        <row r="1">
          <cell r="A1" t="str">
            <v>1월 생산실적</v>
          </cell>
        </row>
      </sheetData>
      <sheetData sheetId="2648">
        <row r="1">
          <cell r="A1" t="str">
            <v>1월 생산실적</v>
          </cell>
        </row>
      </sheetData>
      <sheetData sheetId="2649">
        <row r="1">
          <cell r="A1" t="str">
            <v>1월 생산실적</v>
          </cell>
        </row>
      </sheetData>
      <sheetData sheetId="2650">
        <row r="1">
          <cell r="A1" t="str">
            <v>1월 생산실적</v>
          </cell>
        </row>
      </sheetData>
      <sheetData sheetId="2651">
        <row r="1">
          <cell r="A1" t="str">
            <v>1월 생산실적</v>
          </cell>
        </row>
      </sheetData>
      <sheetData sheetId="2652">
        <row r="1">
          <cell r="A1" t="str">
            <v>1월 생산실적</v>
          </cell>
        </row>
      </sheetData>
      <sheetData sheetId="2653">
        <row r="1">
          <cell r="A1" t="str">
            <v>1월 생산실적</v>
          </cell>
        </row>
      </sheetData>
      <sheetData sheetId="2654">
        <row r="1">
          <cell r="A1" t="str">
            <v>1월 생산실적</v>
          </cell>
        </row>
      </sheetData>
      <sheetData sheetId="2655">
        <row r="1">
          <cell r="A1" t="str">
            <v>1월 생산실적</v>
          </cell>
        </row>
      </sheetData>
      <sheetData sheetId="2656">
        <row r="1">
          <cell r="A1" t="str">
            <v>1월 생산실적</v>
          </cell>
        </row>
      </sheetData>
      <sheetData sheetId="2657">
        <row r="1">
          <cell r="A1" t="str">
            <v>1월 생산실적</v>
          </cell>
        </row>
      </sheetData>
      <sheetData sheetId="2658">
        <row r="1">
          <cell r="A1" t="str">
            <v>1월 생산실적</v>
          </cell>
        </row>
      </sheetData>
      <sheetData sheetId="2659">
        <row r="1">
          <cell r="A1" t="str">
            <v>1월 생산실적</v>
          </cell>
        </row>
      </sheetData>
      <sheetData sheetId="2660">
        <row r="1">
          <cell r="A1" t="str">
            <v>1월 생산실적</v>
          </cell>
        </row>
      </sheetData>
      <sheetData sheetId="2661">
        <row r="1">
          <cell r="A1" t="str">
            <v>1월 생산실적</v>
          </cell>
        </row>
      </sheetData>
      <sheetData sheetId="2662">
        <row r="1">
          <cell r="A1" t="str">
            <v>1월 생산실적</v>
          </cell>
        </row>
      </sheetData>
      <sheetData sheetId="2663">
        <row r="1">
          <cell r="A1" t="str">
            <v>1월 생산실적</v>
          </cell>
        </row>
      </sheetData>
      <sheetData sheetId="2664">
        <row r="1">
          <cell r="A1" t="str">
            <v>1월 생산실적</v>
          </cell>
        </row>
      </sheetData>
      <sheetData sheetId="2665">
        <row r="1">
          <cell r="A1" t="str">
            <v>1월 생산실적</v>
          </cell>
        </row>
      </sheetData>
      <sheetData sheetId="2666">
        <row r="1">
          <cell r="A1" t="str">
            <v>1월 생산실적</v>
          </cell>
        </row>
      </sheetData>
      <sheetData sheetId="2667">
        <row r="1">
          <cell r="A1" t="str">
            <v>1월 생산실적</v>
          </cell>
        </row>
      </sheetData>
      <sheetData sheetId="2668">
        <row r="1">
          <cell r="A1" t="str">
            <v>1월 생산실적</v>
          </cell>
        </row>
      </sheetData>
      <sheetData sheetId="2669">
        <row r="1">
          <cell r="A1" t="str">
            <v>1월 생산실적</v>
          </cell>
        </row>
      </sheetData>
      <sheetData sheetId="2670">
        <row r="1">
          <cell r="A1" t="str">
            <v>1월 생산실적</v>
          </cell>
        </row>
      </sheetData>
      <sheetData sheetId="2671">
        <row r="1">
          <cell r="A1" t="str">
            <v>1월 생산실적</v>
          </cell>
        </row>
      </sheetData>
      <sheetData sheetId="2672">
        <row r="1">
          <cell r="A1" t="str">
            <v>1월 생산실적</v>
          </cell>
        </row>
      </sheetData>
      <sheetData sheetId="2673">
        <row r="1">
          <cell r="A1" t="str">
            <v>1월 생산실적</v>
          </cell>
        </row>
      </sheetData>
      <sheetData sheetId="2674">
        <row r="1">
          <cell r="A1" t="str">
            <v>1월 생산실적</v>
          </cell>
        </row>
      </sheetData>
      <sheetData sheetId="2675">
        <row r="1">
          <cell r="A1" t="str">
            <v>1월 생산실적</v>
          </cell>
        </row>
      </sheetData>
      <sheetData sheetId="2676">
        <row r="1">
          <cell r="A1" t="str">
            <v>1월 생산실적</v>
          </cell>
        </row>
      </sheetData>
      <sheetData sheetId="2677">
        <row r="1">
          <cell r="A1" t="str">
            <v>1월 생산실적</v>
          </cell>
        </row>
      </sheetData>
      <sheetData sheetId="2678">
        <row r="1">
          <cell r="A1" t="str">
            <v>1월 생산실적</v>
          </cell>
        </row>
      </sheetData>
      <sheetData sheetId="2679">
        <row r="1">
          <cell r="A1" t="str">
            <v>1월 생산실적</v>
          </cell>
        </row>
      </sheetData>
      <sheetData sheetId="2680">
        <row r="1">
          <cell r="A1" t="str">
            <v>1월 생산실적</v>
          </cell>
        </row>
      </sheetData>
      <sheetData sheetId="2681">
        <row r="1">
          <cell r="A1" t="str">
            <v>1월 생산실적</v>
          </cell>
        </row>
      </sheetData>
      <sheetData sheetId="2682">
        <row r="1">
          <cell r="A1" t="str">
            <v>1월 생산실적</v>
          </cell>
        </row>
      </sheetData>
      <sheetData sheetId="2683">
        <row r="1">
          <cell r="A1" t="str">
            <v>1월 생산실적</v>
          </cell>
        </row>
      </sheetData>
      <sheetData sheetId="2684">
        <row r="1">
          <cell r="A1" t="str">
            <v>1월 생산실적</v>
          </cell>
        </row>
      </sheetData>
      <sheetData sheetId="2685">
        <row r="1">
          <cell r="A1" t="str">
            <v>1월 생산실적</v>
          </cell>
        </row>
      </sheetData>
      <sheetData sheetId="2686">
        <row r="1">
          <cell r="A1" t="str">
            <v>1월 생산실적</v>
          </cell>
        </row>
      </sheetData>
      <sheetData sheetId="2687" refreshError="1"/>
      <sheetData sheetId="2688" refreshError="1"/>
      <sheetData sheetId="2689">
        <row r="1">
          <cell r="A1" t="str">
            <v>1월 생산실적</v>
          </cell>
        </row>
      </sheetData>
      <sheetData sheetId="2690">
        <row r="1">
          <cell r="A1" t="str">
            <v>1월 생산실적</v>
          </cell>
        </row>
      </sheetData>
      <sheetData sheetId="2691">
        <row r="1">
          <cell r="A1" t="str">
            <v>1월 생산실적</v>
          </cell>
        </row>
      </sheetData>
      <sheetData sheetId="2692">
        <row r="1">
          <cell r="A1" t="str">
            <v>1월 생산실적</v>
          </cell>
        </row>
      </sheetData>
      <sheetData sheetId="2693">
        <row r="1">
          <cell r="A1" t="str">
            <v>1월 생산실적</v>
          </cell>
        </row>
      </sheetData>
      <sheetData sheetId="2694">
        <row r="1">
          <cell r="A1" t="str">
            <v>1월 생산실적</v>
          </cell>
        </row>
      </sheetData>
      <sheetData sheetId="2695">
        <row r="1">
          <cell r="A1" t="str">
            <v>1월 생산실적</v>
          </cell>
        </row>
      </sheetData>
      <sheetData sheetId="2696">
        <row r="1">
          <cell r="A1" t="str">
            <v>1월 생산실적</v>
          </cell>
        </row>
      </sheetData>
      <sheetData sheetId="2697">
        <row r="1">
          <cell r="A1" t="str">
            <v>1월 생산실적</v>
          </cell>
        </row>
      </sheetData>
      <sheetData sheetId="2698">
        <row r="1">
          <cell r="A1" t="str">
            <v>1월 생산실적</v>
          </cell>
        </row>
      </sheetData>
      <sheetData sheetId="2699">
        <row r="1">
          <cell r="A1" t="str">
            <v>1월 생산실적</v>
          </cell>
        </row>
      </sheetData>
      <sheetData sheetId="2700">
        <row r="1">
          <cell r="A1" t="str">
            <v>1월 생산실적</v>
          </cell>
        </row>
      </sheetData>
      <sheetData sheetId="2701">
        <row r="1">
          <cell r="A1" t="str">
            <v>1월 생산실적</v>
          </cell>
        </row>
      </sheetData>
      <sheetData sheetId="2702">
        <row r="1">
          <cell r="A1" t="str">
            <v>1월 생산실적</v>
          </cell>
        </row>
      </sheetData>
      <sheetData sheetId="2703">
        <row r="1">
          <cell r="A1" t="str">
            <v>1월 생산실적</v>
          </cell>
        </row>
      </sheetData>
      <sheetData sheetId="2704">
        <row r="1">
          <cell r="A1" t="str">
            <v>1월 생산실적</v>
          </cell>
        </row>
      </sheetData>
      <sheetData sheetId="2705">
        <row r="1">
          <cell r="A1" t="str">
            <v>1월 생산실적</v>
          </cell>
        </row>
      </sheetData>
      <sheetData sheetId="2706">
        <row r="1">
          <cell r="A1" t="str">
            <v>1월 생산실적</v>
          </cell>
        </row>
      </sheetData>
      <sheetData sheetId="2707">
        <row r="1">
          <cell r="A1" t="str">
            <v>1월 생산실적</v>
          </cell>
        </row>
      </sheetData>
      <sheetData sheetId="2708">
        <row r="1">
          <cell r="A1" t="str">
            <v>1월 생산실적</v>
          </cell>
        </row>
      </sheetData>
      <sheetData sheetId="2709">
        <row r="1">
          <cell r="A1" t="str">
            <v>1월 생산실적</v>
          </cell>
        </row>
      </sheetData>
      <sheetData sheetId="2710">
        <row r="1">
          <cell r="A1" t="str">
            <v>1월 생산실적</v>
          </cell>
        </row>
      </sheetData>
      <sheetData sheetId="2711">
        <row r="1">
          <cell r="A1" t="str">
            <v>1월 생산실적</v>
          </cell>
        </row>
      </sheetData>
      <sheetData sheetId="2712">
        <row r="1">
          <cell r="A1" t="str">
            <v>1월 생산실적</v>
          </cell>
        </row>
      </sheetData>
      <sheetData sheetId="2713">
        <row r="1">
          <cell r="A1" t="str">
            <v>1월 생산실적</v>
          </cell>
        </row>
      </sheetData>
      <sheetData sheetId="2714">
        <row r="1">
          <cell r="A1" t="str">
            <v>1월 생산실적</v>
          </cell>
        </row>
      </sheetData>
      <sheetData sheetId="2715">
        <row r="1">
          <cell r="A1" t="str">
            <v>1월 생산실적</v>
          </cell>
        </row>
      </sheetData>
      <sheetData sheetId="2716">
        <row r="1">
          <cell r="A1" t="str">
            <v>1월 생산실적</v>
          </cell>
        </row>
      </sheetData>
      <sheetData sheetId="2717">
        <row r="1">
          <cell r="A1" t="str">
            <v>1월 생산실적</v>
          </cell>
        </row>
      </sheetData>
      <sheetData sheetId="2718">
        <row r="1">
          <cell r="A1" t="str">
            <v>1월 생산실적</v>
          </cell>
        </row>
      </sheetData>
      <sheetData sheetId="2719">
        <row r="1">
          <cell r="A1" t="str">
            <v>1월 생산실적</v>
          </cell>
        </row>
      </sheetData>
      <sheetData sheetId="2720">
        <row r="1">
          <cell r="A1" t="str">
            <v>1월 생산실적</v>
          </cell>
        </row>
      </sheetData>
      <sheetData sheetId="2721">
        <row r="1">
          <cell r="A1" t="str">
            <v>1월 생산실적</v>
          </cell>
        </row>
      </sheetData>
      <sheetData sheetId="2722">
        <row r="1">
          <cell r="A1" t="str">
            <v>1월 생산실적</v>
          </cell>
        </row>
      </sheetData>
      <sheetData sheetId="2723">
        <row r="1">
          <cell r="A1" t="str">
            <v>1월 생산실적</v>
          </cell>
        </row>
      </sheetData>
      <sheetData sheetId="2724">
        <row r="1">
          <cell r="A1" t="str">
            <v>1월 생산실적</v>
          </cell>
        </row>
      </sheetData>
      <sheetData sheetId="2725">
        <row r="1">
          <cell r="A1" t="str">
            <v>1월 생산실적</v>
          </cell>
        </row>
      </sheetData>
      <sheetData sheetId="2726">
        <row r="1">
          <cell r="A1" t="str">
            <v>1월 생산실적</v>
          </cell>
        </row>
      </sheetData>
      <sheetData sheetId="2727">
        <row r="1">
          <cell r="A1" t="str">
            <v>1월 생산실적</v>
          </cell>
        </row>
      </sheetData>
      <sheetData sheetId="2728">
        <row r="1">
          <cell r="A1" t="str">
            <v>1월 생산실적</v>
          </cell>
        </row>
      </sheetData>
      <sheetData sheetId="2729">
        <row r="1">
          <cell r="A1" t="str">
            <v>1월 생산실적</v>
          </cell>
        </row>
      </sheetData>
      <sheetData sheetId="2730">
        <row r="1">
          <cell r="A1" t="str">
            <v>1월 생산실적</v>
          </cell>
        </row>
      </sheetData>
      <sheetData sheetId="2731">
        <row r="1">
          <cell r="A1" t="str">
            <v>1월 생산실적</v>
          </cell>
        </row>
      </sheetData>
      <sheetData sheetId="2732">
        <row r="1">
          <cell r="A1" t="str">
            <v>1월 생산실적</v>
          </cell>
        </row>
      </sheetData>
      <sheetData sheetId="2733">
        <row r="1">
          <cell r="A1" t="str">
            <v>1월 생산실적</v>
          </cell>
        </row>
      </sheetData>
      <sheetData sheetId="2734">
        <row r="1">
          <cell r="A1" t="str">
            <v>1월 생산실적</v>
          </cell>
        </row>
      </sheetData>
      <sheetData sheetId="2735">
        <row r="1">
          <cell r="A1" t="str">
            <v>1월 생산실적</v>
          </cell>
        </row>
      </sheetData>
      <sheetData sheetId="2736">
        <row r="1">
          <cell r="A1" t="str">
            <v>1월 생산실적</v>
          </cell>
        </row>
      </sheetData>
      <sheetData sheetId="2737">
        <row r="1">
          <cell r="A1" t="str">
            <v>1월 생산실적</v>
          </cell>
        </row>
      </sheetData>
      <sheetData sheetId="2738">
        <row r="1">
          <cell r="A1" t="str">
            <v>1월 생산실적</v>
          </cell>
        </row>
      </sheetData>
      <sheetData sheetId="2739">
        <row r="1">
          <cell r="A1" t="str">
            <v>1월 생산실적</v>
          </cell>
        </row>
      </sheetData>
      <sheetData sheetId="2740">
        <row r="1">
          <cell r="A1" t="str">
            <v>1월 생산실적</v>
          </cell>
        </row>
      </sheetData>
      <sheetData sheetId="2741">
        <row r="1">
          <cell r="A1" t="str">
            <v>1월 생산실적</v>
          </cell>
        </row>
      </sheetData>
      <sheetData sheetId="2742">
        <row r="1">
          <cell r="A1" t="str">
            <v>1월 생산실적</v>
          </cell>
        </row>
      </sheetData>
      <sheetData sheetId="2743">
        <row r="1">
          <cell r="A1" t="str">
            <v>1월 생산실적</v>
          </cell>
        </row>
      </sheetData>
      <sheetData sheetId="2744">
        <row r="1">
          <cell r="A1" t="str">
            <v>1월 생산실적</v>
          </cell>
        </row>
      </sheetData>
      <sheetData sheetId="2745">
        <row r="1">
          <cell r="A1" t="str">
            <v>1월 생산실적</v>
          </cell>
        </row>
      </sheetData>
      <sheetData sheetId="2746">
        <row r="1">
          <cell r="A1" t="str">
            <v>1월 생산실적</v>
          </cell>
        </row>
      </sheetData>
      <sheetData sheetId="2747">
        <row r="1">
          <cell r="A1" t="str">
            <v>1월 생산실적</v>
          </cell>
        </row>
      </sheetData>
      <sheetData sheetId="2748">
        <row r="1">
          <cell r="A1" t="str">
            <v>1월 생산실적</v>
          </cell>
        </row>
      </sheetData>
      <sheetData sheetId="2749">
        <row r="1">
          <cell r="A1" t="str">
            <v>1월 생산실적</v>
          </cell>
        </row>
      </sheetData>
      <sheetData sheetId="2750">
        <row r="1">
          <cell r="A1" t="str">
            <v>1월 생산실적</v>
          </cell>
        </row>
      </sheetData>
      <sheetData sheetId="2751">
        <row r="1">
          <cell r="A1" t="str">
            <v>1월 생산실적</v>
          </cell>
        </row>
      </sheetData>
      <sheetData sheetId="2752">
        <row r="1">
          <cell r="A1" t="str">
            <v>1월 생산실적</v>
          </cell>
        </row>
      </sheetData>
      <sheetData sheetId="2753">
        <row r="1">
          <cell r="A1" t="str">
            <v>1월 생산실적</v>
          </cell>
        </row>
      </sheetData>
      <sheetData sheetId="2754">
        <row r="1">
          <cell r="A1" t="str">
            <v>1월 생산실적</v>
          </cell>
        </row>
      </sheetData>
      <sheetData sheetId="2755">
        <row r="1">
          <cell r="A1" t="str">
            <v>1월 생산실적</v>
          </cell>
        </row>
      </sheetData>
      <sheetData sheetId="2756">
        <row r="1">
          <cell r="A1" t="str">
            <v>1월 생산실적</v>
          </cell>
        </row>
      </sheetData>
      <sheetData sheetId="2757">
        <row r="1">
          <cell r="A1" t="str">
            <v>1월 생산실적</v>
          </cell>
        </row>
      </sheetData>
      <sheetData sheetId="2758">
        <row r="1">
          <cell r="A1" t="str">
            <v>1월 생산실적</v>
          </cell>
        </row>
      </sheetData>
      <sheetData sheetId="2759">
        <row r="1">
          <cell r="A1" t="str">
            <v>1월 생산실적</v>
          </cell>
        </row>
      </sheetData>
      <sheetData sheetId="2760">
        <row r="1">
          <cell r="A1" t="str">
            <v>1월 생산실적</v>
          </cell>
        </row>
      </sheetData>
      <sheetData sheetId="2761">
        <row r="1">
          <cell r="A1" t="str">
            <v>1월 생산실적</v>
          </cell>
        </row>
      </sheetData>
      <sheetData sheetId="2762">
        <row r="1">
          <cell r="A1" t="str">
            <v>1월 생산실적</v>
          </cell>
        </row>
      </sheetData>
      <sheetData sheetId="2763">
        <row r="1">
          <cell r="A1" t="str">
            <v>1월 생산실적</v>
          </cell>
        </row>
      </sheetData>
      <sheetData sheetId="2764">
        <row r="1">
          <cell r="A1" t="str">
            <v>1월 생산실적</v>
          </cell>
        </row>
      </sheetData>
      <sheetData sheetId="2765">
        <row r="1">
          <cell r="A1" t="str">
            <v>1월 생산실적</v>
          </cell>
        </row>
      </sheetData>
      <sheetData sheetId="2766">
        <row r="1">
          <cell r="A1" t="str">
            <v>1월 생산실적</v>
          </cell>
        </row>
      </sheetData>
      <sheetData sheetId="2767">
        <row r="1">
          <cell r="A1" t="str">
            <v>1월 생산실적</v>
          </cell>
        </row>
      </sheetData>
      <sheetData sheetId="2768">
        <row r="1">
          <cell r="A1" t="str">
            <v>1월 생산실적</v>
          </cell>
        </row>
      </sheetData>
      <sheetData sheetId="2769">
        <row r="1">
          <cell r="A1" t="str">
            <v>1월 생산실적</v>
          </cell>
        </row>
      </sheetData>
      <sheetData sheetId="2770">
        <row r="1">
          <cell r="A1" t="str">
            <v>1월 생산실적</v>
          </cell>
        </row>
      </sheetData>
      <sheetData sheetId="2771">
        <row r="1">
          <cell r="A1" t="str">
            <v>1월 생산실적</v>
          </cell>
        </row>
      </sheetData>
      <sheetData sheetId="2772">
        <row r="1">
          <cell r="A1" t="str">
            <v>1월 생산실적</v>
          </cell>
        </row>
      </sheetData>
      <sheetData sheetId="2773">
        <row r="1">
          <cell r="A1" t="str">
            <v>1월 생산실적</v>
          </cell>
        </row>
      </sheetData>
      <sheetData sheetId="2774">
        <row r="1">
          <cell r="A1" t="str">
            <v>1월 생산실적</v>
          </cell>
        </row>
      </sheetData>
      <sheetData sheetId="2775">
        <row r="1">
          <cell r="A1" t="str">
            <v>1월 생산실적</v>
          </cell>
        </row>
      </sheetData>
      <sheetData sheetId="2776">
        <row r="1">
          <cell r="A1" t="str">
            <v>1월 생산실적</v>
          </cell>
        </row>
      </sheetData>
      <sheetData sheetId="2777">
        <row r="1">
          <cell r="A1" t="str">
            <v>1월 생산실적</v>
          </cell>
        </row>
      </sheetData>
      <sheetData sheetId="2778">
        <row r="1">
          <cell r="A1" t="str">
            <v>1월 생산실적</v>
          </cell>
        </row>
      </sheetData>
      <sheetData sheetId="2779">
        <row r="1">
          <cell r="A1" t="str">
            <v>1월 생산실적</v>
          </cell>
        </row>
      </sheetData>
      <sheetData sheetId="2780">
        <row r="1">
          <cell r="A1" t="str">
            <v>1월 생산실적</v>
          </cell>
        </row>
      </sheetData>
      <sheetData sheetId="2781">
        <row r="1">
          <cell r="A1" t="str">
            <v>1월 생산실적</v>
          </cell>
        </row>
      </sheetData>
      <sheetData sheetId="2782">
        <row r="1">
          <cell r="A1" t="str">
            <v>1월 생산실적</v>
          </cell>
        </row>
      </sheetData>
      <sheetData sheetId="2783">
        <row r="1">
          <cell r="A1" t="str">
            <v>1월 생산실적</v>
          </cell>
        </row>
      </sheetData>
      <sheetData sheetId="2784">
        <row r="1">
          <cell r="A1" t="str">
            <v>1월 생산실적</v>
          </cell>
        </row>
      </sheetData>
      <sheetData sheetId="2785">
        <row r="1">
          <cell r="A1" t="str">
            <v>1월 생산실적</v>
          </cell>
        </row>
      </sheetData>
      <sheetData sheetId="2786">
        <row r="1">
          <cell r="A1" t="str">
            <v>1월 생산실적</v>
          </cell>
        </row>
      </sheetData>
      <sheetData sheetId="2787">
        <row r="1">
          <cell r="A1" t="str">
            <v>1월 생산실적</v>
          </cell>
        </row>
      </sheetData>
      <sheetData sheetId="2788">
        <row r="1">
          <cell r="A1" t="str">
            <v>1월 생산실적</v>
          </cell>
        </row>
      </sheetData>
      <sheetData sheetId="2789">
        <row r="1">
          <cell r="A1" t="str">
            <v>1월 생산실적</v>
          </cell>
        </row>
      </sheetData>
      <sheetData sheetId="2790">
        <row r="1">
          <cell r="A1" t="str">
            <v>1월 생산실적</v>
          </cell>
        </row>
      </sheetData>
      <sheetData sheetId="2791">
        <row r="1">
          <cell r="A1" t="str">
            <v>1월 생산실적</v>
          </cell>
        </row>
      </sheetData>
      <sheetData sheetId="2792">
        <row r="1">
          <cell r="A1" t="str">
            <v>1월 생산실적</v>
          </cell>
        </row>
      </sheetData>
      <sheetData sheetId="2793">
        <row r="1">
          <cell r="A1" t="str">
            <v>1월 생산실적</v>
          </cell>
        </row>
      </sheetData>
      <sheetData sheetId="2794">
        <row r="1">
          <cell r="A1" t="str">
            <v>1월 생산실적</v>
          </cell>
        </row>
      </sheetData>
      <sheetData sheetId="2795">
        <row r="1">
          <cell r="A1" t="str">
            <v>1월 생산실적</v>
          </cell>
        </row>
      </sheetData>
      <sheetData sheetId="2796">
        <row r="1">
          <cell r="A1" t="str">
            <v>1월 생산실적</v>
          </cell>
        </row>
      </sheetData>
      <sheetData sheetId="2797">
        <row r="1">
          <cell r="A1" t="str">
            <v>1월 생산실적</v>
          </cell>
        </row>
      </sheetData>
      <sheetData sheetId="2798">
        <row r="1">
          <cell r="A1" t="str">
            <v>1월 생산실적</v>
          </cell>
        </row>
      </sheetData>
      <sheetData sheetId="2799">
        <row r="1">
          <cell r="A1" t="str">
            <v>1월 생산실적</v>
          </cell>
        </row>
      </sheetData>
      <sheetData sheetId="2800">
        <row r="1">
          <cell r="A1" t="str">
            <v>1월 생산실적</v>
          </cell>
        </row>
      </sheetData>
      <sheetData sheetId="2801">
        <row r="1">
          <cell r="A1" t="str">
            <v>1월 생산실적</v>
          </cell>
        </row>
      </sheetData>
      <sheetData sheetId="2802">
        <row r="1">
          <cell r="A1" t="str">
            <v>1월 생산실적</v>
          </cell>
        </row>
      </sheetData>
      <sheetData sheetId="2803">
        <row r="1">
          <cell r="A1" t="str">
            <v>1월 생산실적</v>
          </cell>
        </row>
      </sheetData>
      <sheetData sheetId="2804">
        <row r="1">
          <cell r="A1" t="str">
            <v>1월 생산실적</v>
          </cell>
        </row>
      </sheetData>
      <sheetData sheetId="2805">
        <row r="1">
          <cell r="A1" t="str">
            <v>1월 생산실적</v>
          </cell>
        </row>
      </sheetData>
      <sheetData sheetId="2806">
        <row r="1">
          <cell r="A1" t="str">
            <v>1월 생산실적</v>
          </cell>
        </row>
      </sheetData>
      <sheetData sheetId="2807">
        <row r="1">
          <cell r="A1" t="str">
            <v>1월 생산실적</v>
          </cell>
        </row>
      </sheetData>
      <sheetData sheetId="2808">
        <row r="1">
          <cell r="A1" t="str">
            <v>1월 생산실적</v>
          </cell>
        </row>
      </sheetData>
      <sheetData sheetId="2809">
        <row r="1">
          <cell r="A1" t="str">
            <v>1월 생산실적</v>
          </cell>
        </row>
      </sheetData>
      <sheetData sheetId="2810">
        <row r="1">
          <cell r="A1" t="str">
            <v>1월 생산실적</v>
          </cell>
        </row>
      </sheetData>
      <sheetData sheetId="2811">
        <row r="1">
          <cell r="A1" t="str">
            <v>1월 생산실적</v>
          </cell>
        </row>
      </sheetData>
      <sheetData sheetId="2812">
        <row r="1">
          <cell r="A1" t="str">
            <v>1월 생산실적</v>
          </cell>
        </row>
      </sheetData>
      <sheetData sheetId="2813">
        <row r="1">
          <cell r="A1" t="str">
            <v>1월 생산실적</v>
          </cell>
        </row>
      </sheetData>
      <sheetData sheetId="2814">
        <row r="1">
          <cell r="A1" t="str">
            <v>1월 생산실적</v>
          </cell>
        </row>
      </sheetData>
      <sheetData sheetId="2815">
        <row r="1">
          <cell r="A1" t="str">
            <v>1월 생산실적</v>
          </cell>
        </row>
      </sheetData>
      <sheetData sheetId="2816">
        <row r="1">
          <cell r="A1" t="str">
            <v>1월 생산실적</v>
          </cell>
        </row>
      </sheetData>
      <sheetData sheetId="2817">
        <row r="1">
          <cell r="A1" t="str">
            <v>1월 생산실적</v>
          </cell>
        </row>
      </sheetData>
      <sheetData sheetId="2818">
        <row r="1">
          <cell r="A1" t="str">
            <v>1월 생산실적</v>
          </cell>
        </row>
      </sheetData>
      <sheetData sheetId="2819">
        <row r="1">
          <cell r="A1" t="str">
            <v>1월 생산실적</v>
          </cell>
        </row>
      </sheetData>
      <sheetData sheetId="2820">
        <row r="1">
          <cell r="A1" t="str">
            <v>1월 생산실적</v>
          </cell>
        </row>
      </sheetData>
      <sheetData sheetId="2821">
        <row r="1">
          <cell r="A1" t="str">
            <v>1월 생산실적</v>
          </cell>
        </row>
      </sheetData>
      <sheetData sheetId="2822">
        <row r="1">
          <cell r="A1" t="str">
            <v>1월 생산실적</v>
          </cell>
        </row>
      </sheetData>
      <sheetData sheetId="2823">
        <row r="1">
          <cell r="A1" t="str">
            <v>1월 생산실적</v>
          </cell>
        </row>
      </sheetData>
      <sheetData sheetId="2824">
        <row r="1">
          <cell r="A1" t="str">
            <v>1월 생산실적</v>
          </cell>
        </row>
      </sheetData>
      <sheetData sheetId="2825">
        <row r="1">
          <cell r="A1" t="str">
            <v>1월 생산실적</v>
          </cell>
        </row>
      </sheetData>
      <sheetData sheetId="2826">
        <row r="1">
          <cell r="A1" t="str">
            <v>1월 생산실적</v>
          </cell>
        </row>
      </sheetData>
      <sheetData sheetId="2827">
        <row r="1">
          <cell r="A1" t="str">
            <v>1월 생산실적</v>
          </cell>
        </row>
      </sheetData>
      <sheetData sheetId="2828">
        <row r="1">
          <cell r="A1" t="str">
            <v>1월 생산실적</v>
          </cell>
        </row>
      </sheetData>
      <sheetData sheetId="2829">
        <row r="1">
          <cell r="A1" t="str">
            <v>1월 생산실적</v>
          </cell>
        </row>
      </sheetData>
      <sheetData sheetId="2830">
        <row r="1">
          <cell r="A1" t="str">
            <v>1월 생산실적</v>
          </cell>
        </row>
      </sheetData>
      <sheetData sheetId="2831">
        <row r="1">
          <cell r="A1" t="str">
            <v>1월 생산실적</v>
          </cell>
        </row>
      </sheetData>
      <sheetData sheetId="2832">
        <row r="1">
          <cell r="A1" t="str">
            <v>1월 생산실적</v>
          </cell>
        </row>
      </sheetData>
      <sheetData sheetId="2833">
        <row r="1">
          <cell r="A1" t="str">
            <v>1월 생산실적</v>
          </cell>
        </row>
      </sheetData>
      <sheetData sheetId="2834">
        <row r="1">
          <cell r="A1" t="str">
            <v>1월 생산실적</v>
          </cell>
        </row>
      </sheetData>
      <sheetData sheetId="2835">
        <row r="1">
          <cell r="A1" t="str">
            <v>1월 생산실적</v>
          </cell>
        </row>
      </sheetData>
      <sheetData sheetId="2836">
        <row r="1">
          <cell r="A1" t="str">
            <v>1월 생산실적</v>
          </cell>
        </row>
      </sheetData>
      <sheetData sheetId="2837">
        <row r="1">
          <cell r="A1" t="str">
            <v>1월 생산실적</v>
          </cell>
        </row>
      </sheetData>
      <sheetData sheetId="2838">
        <row r="1">
          <cell r="A1" t="str">
            <v>1월 생산실적</v>
          </cell>
        </row>
      </sheetData>
      <sheetData sheetId="2839">
        <row r="1">
          <cell r="A1" t="str">
            <v>1월 생산실적</v>
          </cell>
        </row>
      </sheetData>
      <sheetData sheetId="2840">
        <row r="1">
          <cell r="A1" t="str">
            <v>1월 생산실적</v>
          </cell>
        </row>
      </sheetData>
      <sheetData sheetId="2841">
        <row r="1">
          <cell r="A1" t="str">
            <v>1월 생산실적</v>
          </cell>
        </row>
      </sheetData>
      <sheetData sheetId="2842">
        <row r="1">
          <cell r="A1" t="str">
            <v>1월 생산실적</v>
          </cell>
        </row>
      </sheetData>
      <sheetData sheetId="2843">
        <row r="1">
          <cell r="A1" t="str">
            <v>1월 생산실적</v>
          </cell>
        </row>
      </sheetData>
      <sheetData sheetId="2844">
        <row r="1">
          <cell r="A1" t="str">
            <v>1월 생산실적</v>
          </cell>
        </row>
      </sheetData>
      <sheetData sheetId="2845">
        <row r="1">
          <cell r="A1" t="str">
            <v>1월 생산실적</v>
          </cell>
        </row>
      </sheetData>
      <sheetData sheetId="2846">
        <row r="1">
          <cell r="A1" t="str">
            <v>1월 생산실적</v>
          </cell>
        </row>
      </sheetData>
      <sheetData sheetId="2847">
        <row r="1">
          <cell r="A1" t="str">
            <v>1월 생산실적</v>
          </cell>
        </row>
      </sheetData>
      <sheetData sheetId="2848">
        <row r="1">
          <cell r="A1" t="str">
            <v>1월 생산실적</v>
          </cell>
        </row>
      </sheetData>
      <sheetData sheetId="2849">
        <row r="1">
          <cell r="A1" t="str">
            <v>1월 생산실적</v>
          </cell>
        </row>
      </sheetData>
      <sheetData sheetId="2850">
        <row r="1">
          <cell r="A1" t="str">
            <v>1월 생산실적</v>
          </cell>
        </row>
      </sheetData>
      <sheetData sheetId="2851">
        <row r="1">
          <cell r="A1" t="str">
            <v>1월 생산실적</v>
          </cell>
        </row>
      </sheetData>
      <sheetData sheetId="2852">
        <row r="1">
          <cell r="A1" t="str">
            <v>1월 생산실적</v>
          </cell>
        </row>
      </sheetData>
      <sheetData sheetId="2853">
        <row r="1">
          <cell r="A1" t="str">
            <v>1월 생산실적</v>
          </cell>
        </row>
      </sheetData>
      <sheetData sheetId="2854">
        <row r="1">
          <cell r="A1" t="str">
            <v>1월 생산실적</v>
          </cell>
        </row>
      </sheetData>
      <sheetData sheetId="2855">
        <row r="1">
          <cell r="A1" t="str">
            <v>1월 생산실적</v>
          </cell>
        </row>
      </sheetData>
      <sheetData sheetId="2856">
        <row r="1">
          <cell r="A1" t="str">
            <v>1월 생산실적</v>
          </cell>
        </row>
      </sheetData>
      <sheetData sheetId="2857">
        <row r="1">
          <cell r="A1" t="str">
            <v>1월 생산실적</v>
          </cell>
        </row>
      </sheetData>
      <sheetData sheetId="2858">
        <row r="1">
          <cell r="A1" t="str">
            <v>1월 생산실적</v>
          </cell>
        </row>
      </sheetData>
      <sheetData sheetId="2859">
        <row r="1">
          <cell r="A1" t="str">
            <v>1월 생산실적</v>
          </cell>
        </row>
      </sheetData>
      <sheetData sheetId="2860">
        <row r="1">
          <cell r="A1" t="str">
            <v>1월 생산실적</v>
          </cell>
        </row>
      </sheetData>
      <sheetData sheetId="2861">
        <row r="1">
          <cell r="A1" t="str">
            <v>1월 생산실적</v>
          </cell>
        </row>
      </sheetData>
      <sheetData sheetId="2862">
        <row r="1">
          <cell r="A1" t="str">
            <v>1월 생산실적</v>
          </cell>
        </row>
      </sheetData>
      <sheetData sheetId="2863">
        <row r="1">
          <cell r="A1" t="str">
            <v>1월 생산실적</v>
          </cell>
        </row>
      </sheetData>
      <sheetData sheetId="2864">
        <row r="1">
          <cell r="A1" t="str">
            <v>1월 생산실적</v>
          </cell>
        </row>
      </sheetData>
      <sheetData sheetId="2865">
        <row r="1">
          <cell r="A1" t="str">
            <v>1월 생산실적</v>
          </cell>
        </row>
      </sheetData>
      <sheetData sheetId="2866">
        <row r="1">
          <cell r="A1" t="str">
            <v>1월 생산실적</v>
          </cell>
        </row>
      </sheetData>
      <sheetData sheetId="2867">
        <row r="1">
          <cell r="A1" t="str">
            <v>1월 생산실적</v>
          </cell>
        </row>
      </sheetData>
      <sheetData sheetId="2868">
        <row r="1">
          <cell r="A1" t="str">
            <v>1월 생산실적</v>
          </cell>
        </row>
      </sheetData>
      <sheetData sheetId="2869">
        <row r="1">
          <cell r="A1" t="str">
            <v>1월 생산실적</v>
          </cell>
        </row>
      </sheetData>
      <sheetData sheetId="2870">
        <row r="1">
          <cell r="A1" t="str">
            <v>1월 생산실적</v>
          </cell>
        </row>
      </sheetData>
      <sheetData sheetId="2871">
        <row r="1">
          <cell r="A1" t="str">
            <v>1월 생산실적</v>
          </cell>
        </row>
      </sheetData>
      <sheetData sheetId="2872">
        <row r="1">
          <cell r="A1" t="str">
            <v>1월 생산실적</v>
          </cell>
        </row>
      </sheetData>
      <sheetData sheetId="2873">
        <row r="1">
          <cell r="A1" t="str">
            <v>1월 생산실적</v>
          </cell>
        </row>
      </sheetData>
      <sheetData sheetId="2874">
        <row r="1">
          <cell r="A1" t="str">
            <v>1월 생산실적</v>
          </cell>
        </row>
      </sheetData>
      <sheetData sheetId="2875">
        <row r="1">
          <cell r="A1" t="str">
            <v>1월 생산실적</v>
          </cell>
        </row>
      </sheetData>
      <sheetData sheetId="2876">
        <row r="1">
          <cell r="A1" t="str">
            <v>1월 생산실적</v>
          </cell>
        </row>
      </sheetData>
      <sheetData sheetId="2877">
        <row r="1">
          <cell r="A1" t="str">
            <v>1월 생산실적</v>
          </cell>
        </row>
      </sheetData>
      <sheetData sheetId="2878">
        <row r="1">
          <cell r="A1" t="str">
            <v>1월 생산실적</v>
          </cell>
        </row>
      </sheetData>
      <sheetData sheetId="2879">
        <row r="1">
          <cell r="A1" t="str">
            <v>1월 생산실적</v>
          </cell>
        </row>
      </sheetData>
      <sheetData sheetId="2880">
        <row r="1">
          <cell r="A1" t="str">
            <v>1월 생산실적</v>
          </cell>
        </row>
      </sheetData>
      <sheetData sheetId="2881">
        <row r="1">
          <cell r="A1" t="str">
            <v>1월 생산실적</v>
          </cell>
        </row>
      </sheetData>
      <sheetData sheetId="2882">
        <row r="1">
          <cell r="A1" t="str">
            <v>1월 생산실적</v>
          </cell>
        </row>
      </sheetData>
      <sheetData sheetId="2883">
        <row r="1">
          <cell r="A1" t="str">
            <v>1월 생산실적</v>
          </cell>
        </row>
      </sheetData>
      <sheetData sheetId="2884">
        <row r="1">
          <cell r="A1" t="str">
            <v>1월 생산실적</v>
          </cell>
        </row>
      </sheetData>
      <sheetData sheetId="2885">
        <row r="1">
          <cell r="A1" t="str">
            <v>1월 생산실적</v>
          </cell>
        </row>
      </sheetData>
      <sheetData sheetId="2886">
        <row r="1">
          <cell r="A1" t="str">
            <v>1월 생산실적</v>
          </cell>
        </row>
      </sheetData>
      <sheetData sheetId="2887">
        <row r="1">
          <cell r="A1" t="str">
            <v>1월 생산실적</v>
          </cell>
        </row>
      </sheetData>
      <sheetData sheetId="2888">
        <row r="1">
          <cell r="A1" t="str">
            <v>1월 생산실적</v>
          </cell>
        </row>
      </sheetData>
      <sheetData sheetId="2889">
        <row r="1">
          <cell r="A1" t="str">
            <v>1월 생산실적</v>
          </cell>
        </row>
      </sheetData>
      <sheetData sheetId="2890">
        <row r="1">
          <cell r="A1" t="str">
            <v>1월 생산실적</v>
          </cell>
        </row>
      </sheetData>
      <sheetData sheetId="2891">
        <row r="1">
          <cell r="A1" t="str">
            <v>1월 생산실적</v>
          </cell>
        </row>
      </sheetData>
      <sheetData sheetId="2892">
        <row r="1">
          <cell r="A1" t="str">
            <v>1월 생산실적</v>
          </cell>
        </row>
      </sheetData>
      <sheetData sheetId="2893">
        <row r="1">
          <cell r="A1" t="str">
            <v>1월 생산실적</v>
          </cell>
        </row>
      </sheetData>
      <sheetData sheetId="2894">
        <row r="1">
          <cell r="A1" t="str">
            <v>1월 생산실적</v>
          </cell>
        </row>
      </sheetData>
      <sheetData sheetId="2895">
        <row r="1">
          <cell r="A1" t="str">
            <v>1월 생산실적</v>
          </cell>
        </row>
      </sheetData>
      <sheetData sheetId="2896">
        <row r="1">
          <cell r="A1" t="str">
            <v>1월 생산실적</v>
          </cell>
        </row>
      </sheetData>
      <sheetData sheetId="2897">
        <row r="1">
          <cell r="A1" t="str">
            <v>1월 생산실적</v>
          </cell>
        </row>
      </sheetData>
      <sheetData sheetId="2898">
        <row r="1">
          <cell r="A1" t="str">
            <v>1월 생산실적</v>
          </cell>
        </row>
      </sheetData>
      <sheetData sheetId="2899">
        <row r="1">
          <cell r="A1" t="str">
            <v>1월 생산실적</v>
          </cell>
        </row>
      </sheetData>
      <sheetData sheetId="2900">
        <row r="1">
          <cell r="A1" t="str">
            <v>1월 생산실적</v>
          </cell>
        </row>
      </sheetData>
      <sheetData sheetId="2901">
        <row r="1">
          <cell r="A1" t="str">
            <v>1월 생산실적</v>
          </cell>
        </row>
      </sheetData>
      <sheetData sheetId="2902">
        <row r="1">
          <cell r="A1" t="str">
            <v>1월 생산실적</v>
          </cell>
        </row>
      </sheetData>
      <sheetData sheetId="2903">
        <row r="1">
          <cell r="A1" t="str">
            <v>1월 생산실적</v>
          </cell>
        </row>
      </sheetData>
      <sheetData sheetId="2904">
        <row r="1">
          <cell r="A1" t="str">
            <v>1월 생산실적</v>
          </cell>
        </row>
      </sheetData>
      <sheetData sheetId="2905">
        <row r="1">
          <cell r="A1" t="str">
            <v>1월 생산실적</v>
          </cell>
        </row>
      </sheetData>
      <sheetData sheetId="2906">
        <row r="1">
          <cell r="A1" t="str">
            <v>1월 생산실적</v>
          </cell>
        </row>
      </sheetData>
      <sheetData sheetId="2907">
        <row r="1">
          <cell r="A1" t="str">
            <v>1월 생산실적</v>
          </cell>
        </row>
      </sheetData>
      <sheetData sheetId="2908">
        <row r="1">
          <cell r="A1" t="str">
            <v>1월 생산실적</v>
          </cell>
        </row>
      </sheetData>
      <sheetData sheetId="2909">
        <row r="1">
          <cell r="A1" t="str">
            <v>1월 생산실적</v>
          </cell>
        </row>
      </sheetData>
      <sheetData sheetId="2910">
        <row r="1">
          <cell r="A1" t="str">
            <v>1월 생산실적</v>
          </cell>
        </row>
      </sheetData>
      <sheetData sheetId="2911">
        <row r="1">
          <cell r="A1" t="str">
            <v>1월 생산실적</v>
          </cell>
        </row>
      </sheetData>
      <sheetData sheetId="2912">
        <row r="1">
          <cell r="A1" t="str">
            <v>1월 생산실적</v>
          </cell>
        </row>
      </sheetData>
      <sheetData sheetId="2913">
        <row r="1">
          <cell r="A1" t="str">
            <v>1월 생산실적</v>
          </cell>
        </row>
      </sheetData>
      <sheetData sheetId="2914">
        <row r="1">
          <cell r="A1" t="str">
            <v>1월 생산실적</v>
          </cell>
        </row>
      </sheetData>
      <sheetData sheetId="2915">
        <row r="1">
          <cell r="A1" t="str">
            <v>1월 생산실적</v>
          </cell>
        </row>
      </sheetData>
      <sheetData sheetId="2916">
        <row r="1">
          <cell r="A1" t="str">
            <v>1월 생산실적</v>
          </cell>
        </row>
      </sheetData>
      <sheetData sheetId="2917">
        <row r="1">
          <cell r="A1" t="str">
            <v>1월 생산실적</v>
          </cell>
        </row>
      </sheetData>
      <sheetData sheetId="2918">
        <row r="1">
          <cell r="A1" t="str">
            <v>1월 생산실적</v>
          </cell>
        </row>
      </sheetData>
      <sheetData sheetId="2919">
        <row r="1">
          <cell r="A1" t="str">
            <v>1월 생산실적</v>
          </cell>
        </row>
      </sheetData>
      <sheetData sheetId="2920">
        <row r="1">
          <cell r="A1" t="str">
            <v>1월 생산실적</v>
          </cell>
        </row>
      </sheetData>
      <sheetData sheetId="2921">
        <row r="1">
          <cell r="A1" t="str">
            <v>1월 생산실적</v>
          </cell>
        </row>
      </sheetData>
      <sheetData sheetId="2922">
        <row r="1">
          <cell r="A1" t="str">
            <v>1월 생산실적</v>
          </cell>
        </row>
      </sheetData>
      <sheetData sheetId="2923">
        <row r="1">
          <cell r="A1" t="str">
            <v>1월 생산실적</v>
          </cell>
        </row>
      </sheetData>
      <sheetData sheetId="2924">
        <row r="1">
          <cell r="A1" t="str">
            <v>1월 생산실적</v>
          </cell>
        </row>
      </sheetData>
      <sheetData sheetId="2925">
        <row r="1">
          <cell r="A1" t="str">
            <v>1월 생산실적</v>
          </cell>
        </row>
      </sheetData>
      <sheetData sheetId="2926">
        <row r="1">
          <cell r="A1" t="str">
            <v>1월 생산실적</v>
          </cell>
        </row>
      </sheetData>
      <sheetData sheetId="2927">
        <row r="1">
          <cell r="A1" t="str">
            <v>1월 생산실적</v>
          </cell>
        </row>
      </sheetData>
      <sheetData sheetId="2928">
        <row r="1">
          <cell r="A1" t="str">
            <v>1월 생산실적</v>
          </cell>
        </row>
      </sheetData>
      <sheetData sheetId="2929">
        <row r="1">
          <cell r="A1" t="str">
            <v>1월 생산실적</v>
          </cell>
        </row>
      </sheetData>
      <sheetData sheetId="2930">
        <row r="1">
          <cell r="A1" t="str">
            <v>1월 생산실적</v>
          </cell>
        </row>
      </sheetData>
      <sheetData sheetId="2931">
        <row r="1">
          <cell r="A1" t="str">
            <v>1월 생산실적</v>
          </cell>
        </row>
      </sheetData>
      <sheetData sheetId="2932">
        <row r="1">
          <cell r="A1" t="str">
            <v>1월 생산실적</v>
          </cell>
        </row>
      </sheetData>
      <sheetData sheetId="2933">
        <row r="1">
          <cell r="A1" t="str">
            <v>1월 생산실적</v>
          </cell>
        </row>
      </sheetData>
      <sheetData sheetId="2934">
        <row r="1">
          <cell r="A1" t="str">
            <v>1월 생산실적</v>
          </cell>
        </row>
      </sheetData>
      <sheetData sheetId="2935">
        <row r="1">
          <cell r="A1" t="str">
            <v>1월 생산실적</v>
          </cell>
        </row>
      </sheetData>
      <sheetData sheetId="2936">
        <row r="1">
          <cell r="A1" t="str">
            <v>1월 생산실적</v>
          </cell>
        </row>
      </sheetData>
      <sheetData sheetId="2937">
        <row r="1">
          <cell r="A1" t="str">
            <v>1월 생산실적</v>
          </cell>
        </row>
      </sheetData>
      <sheetData sheetId="2938">
        <row r="1">
          <cell r="A1" t="str">
            <v>1월 생산실적</v>
          </cell>
        </row>
      </sheetData>
      <sheetData sheetId="2939">
        <row r="1">
          <cell r="A1" t="str">
            <v>1월 생산실적</v>
          </cell>
        </row>
      </sheetData>
      <sheetData sheetId="2940">
        <row r="1">
          <cell r="A1" t="str">
            <v>1월 생산실적</v>
          </cell>
        </row>
      </sheetData>
      <sheetData sheetId="2941">
        <row r="1">
          <cell r="A1" t="str">
            <v>1월 생산실적</v>
          </cell>
        </row>
      </sheetData>
      <sheetData sheetId="2942">
        <row r="1">
          <cell r="A1" t="str">
            <v>1월 생산실적</v>
          </cell>
        </row>
      </sheetData>
      <sheetData sheetId="2943">
        <row r="1">
          <cell r="A1" t="str">
            <v>1월 생산실적</v>
          </cell>
        </row>
      </sheetData>
      <sheetData sheetId="2944">
        <row r="1">
          <cell r="A1" t="str">
            <v>1월 생산실적</v>
          </cell>
        </row>
      </sheetData>
      <sheetData sheetId="2945">
        <row r="1">
          <cell r="A1" t="str">
            <v>1월 생산실적</v>
          </cell>
        </row>
      </sheetData>
      <sheetData sheetId="2946">
        <row r="1">
          <cell r="A1" t="str">
            <v>1월 생산실적</v>
          </cell>
        </row>
      </sheetData>
      <sheetData sheetId="2947">
        <row r="1">
          <cell r="A1" t="str">
            <v>1월 생산실적</v>
          </cell>
        </row>
      </sheetData>
      <sheetData sheetId="2948">
        <row r="1">
          <cell r="A1" t="str">
            <v>1월 생산실적</v>
          </cell>
        </row>
      </sheetData>
      <sheetData sheetId="2949">
        <row r="1">
          <cell r="A1" t="str">
            <v>1월 생산실적</v>
          </cell>
        </row>
      </sheetData>
      <sheetData sheetId="2950">
        <row r="1">
          <cell r="A1" t="str">
            <v>1월 생산실적</v>
          </cell>
        </row>
      </sheetData>
      <sheetData sheetId="2951">
        <row r="1">
          <cell r="A1" t="str">
            <v>1월 생산실적</v>
          </cell>
        </row>
      </sheetData>
      <sheetData sheetId="2952">
        <row r="1">
          <cell r="A1" t="str">
            <v>1월 생산실적</v>
          </cell>
        </row>
      </sheetData>
      <sheetData sheetId="2953">
        <row r="1">
          <cell r="A1" t="str">
            <v>1월 생산실적</v>
          </cell>
        </row>
      </sheetData>
      <sheetData sheetId="2954">
        <row r="1">
          <cell r="A1" t="str">
            <v>1월 생산실적</v>
          </cell>
        </row>
      </sheetData>
      <sheetData sheetId="2955">
        <row r="1">
          <cell r="A1" t="str">
            <v>1월 생산실적</v>
          </cell>
        </row>
      </sheetData>
      <sheetData sheetId="2956">
        <row r="1">
          <cell r="A1" t="str">
            <v>1월 생산실적</v>
          </cell>
        </row>
      </sheetData>
      <sheetData sheetId="2957">
        <row r="1">
          <cell r="A1" t="str">
            <v>1월 생산실적</v>
          </cell>
        </row>
      </sheetData>
      <sheetData sheetId="2958">
        <row r="1">
          <cell r="A1" t="str">
            <v>1월 생산실적</v>
          </cell>
        </row>
      </sheetData>
      <sheetData sheetId="2959">
        <row r="1">
          <cell r="A1" t="str">
            <v>1월 생산실적</v>
          </cell>
        </row>
      </sheetData>
      <sheetData sheetId="2960">
        <row r="1">
          <cell r="A1" t="str">
            <v>1월 생산실적</v>
          </cell>
        </row>
      </sheetData>
      <sheetData sheetId="2961">
        <row r="1">
          <cell r="A1" t="str">
            <v>1월 생산실적</v>
          </cell>
        </row>
      </sheetData>
      <sheetData sheetId="2962">
        <row r="1">
          <cell r="A1" t="str">
            <v>1월 생산실적</v>
          </cell>
        </row>
      </sheetData>
      <sheetData sheetId="2963">
        <row r="1">
          <cell r="A1" t="str">
            <v>1월 생산실적</v>
          </cell>
        </row>
      </sheetData>
      <sheetData sheetId="2964">
        <row r="1">
          <cell r="A1" t="str">
            <v>1월 생산실적</v>
          </cell>
        </row>
      </sheetData>
      <sheetData sheetId="2965">
        <row r="1">
          <cell r="A1" t="str">
            <v>1월 생산실적</v>
          </cell>
        </row>
      </sheetData>
      <sheetData sheetId="2966">
        <row r="1">
          <cell r="A1" t="str">
            <v>1월 생산실적</v>
          </cell>
        </row>
      </sheetData>
      <sheetData sheetId="2967">
        <row r="1">
          <cell r="A1" t="str">
            <v>1월 생산실적</v>
          </cell>
        </row>
      </sheetData>
      <sheetData sheetId="2968">
        <row r="1">
          <cell r="A1" t="str">
            <v>1월 생산실적</v>
          </cell>
        </row>
      </sheetData>
      <sheetData sheetId="2969">
        <row r="1">
          <cell r="A1" t="str">
            <v>1월 생산실적</v>
          </cell>
        </row>
      </sheetData>
      <sheetData sheetId="2970">
        <row r="1">
          <cell r="A1" t="str">
            <v>1월 생산실적</v>
          </cell>
        </row>
      </sheetData>
      <sheetData sheetId="2971">
        <row r="1">
          <cell r="A1" t="str">
            <v>1월 생산실적</v>
          </cell>
        </row>
      </sheetData>
      <sheetData sheetId="2972">
        <row r="1">
          <cell r="A1" t="str">
            <v>1월 생산실적</v>
          </cell>
        </row>
      </sheetData>
      <sheetData sheetId="2973">
        <row r="1">
          <cell r="A1" t="str">
            <v>1월 생산실적</v>
          </cell>
        </row>
      </sheetData>
      <sheetData sheetId="2974">
        <row r="1">
          <cell r="A1" t="str">
            <v>1월 생산실적</v>
          </cell>
        </row>
      </sheetData>
      <sheetData sheetId="2975">
        <row r="1">
          <cell r="A1" t="str">
            <v>1월 생산실적</v>
          </cell>
        </row>
      </sheetData>
      <sheetData sheetId="2976">
        <row r="1">
          <cell r="A1" t="str">
            <v>1월 생산실적</v>
          </cell>
        </row>
      </sheetData>
      <sheetData sheetId="2977">
        <row r="1">
          <cell r="A1" t="str">
            <v>1월 생산실적</v>
          </cell>
        </row>
      </sheetData>
      <sheetData sheetId="2978">
        <row r="1">
          <cell r="A1" t="str">
            <v>1월 생산실적</v>
          </cell>
        </row>
      </sheetData>
      <sheetData sheetId="2979">
        <row r="1">
          <cell r="A1" t="str">
            <v>1월 생산실적</v>
          </cell>
        </row>
      </sheetData>
      <sheetData sheetId="2980">
        <row r="1">
          <cell r="A1" t="str">
            <v>1월 생산실적</v>
          </cell>
        </row>
      </sheetData>
      <sheetData sheetId="2981">
        <row r="1">
          <cell r="A1" t="str">
            <v>1월 생산실적</v>
          </cell>
        </row>
      </sheetData>
      <sheetData sheetId="2982">
        <row r="1">
          <cell r="A1" t="str">
            <v>1월 생산실적</v>
          </cell>
        </row>
      </sheetData>
      <sheetData sheetId="2983">
        <row r="1">
          <cell r="A1" t="str">
            <v>1월 생산실적</v>
          </cell>
        </row>
      </sheetData>
      <sheetData sheetId="2984">
        <row r="1">
          <cell r="A1" t="str">
            <v>1월 생산실적</v>
          </cell>
        </row>
      </sheetData>
      <sheetData sheetId="2985">
        <row r="1">
          <cell r="A1" t="str">
            <v>1월 생산실적</v>
          </cell>
        </row>
      </sheetData>
      <sheetData sheetId="2986">
        <row r="1">
          <cell r="A1" t="str">
            <v>1월 생산실적</v>
          </cell>
        </row>
      </sheetData>
      <sheetData sheetId="2987">
        <row r="1">
          <cell r="A1" t="str">
            <v>1월 생산실적</v>
          </cell>
        </row>
      </sheetData>
      <sheetData sheetId="2988">
        <row r="1">
          <cell r="A1" t="str">
            <v>1월 생산실적</v>
          </cell>
        </row>
      </sheetData>
      <sheetData sheetId="2989">
        <row r="1">
          <cell r="A1" t="str">
            <v>1월 생산실적</v>
          </cell>
        </row>
      </sheetData>
      <sheetData sheetId="2990">
        <row r="1">
          <cell r="A1" t="str">
            <v>1월 생산실적</v>
          </cell>
        </row>
      </sheetData>
      <sheetData sheetId="2991">
        <row r="1">
          <cell r="A1" t="str">
            <v>1월 생산실적</v>
          </cell>
        </row>
      </sheetData>
      <sheetData sheetId="2992">
        <row r="1">
          <cell r="A1" t="str">
            <v>1월 생산실적</v>
          </cell>
        </row>
      </sheetData>
      <sheetData sheetId="2993">
        <row r="1">
          <cell r="A1" t="str">
            <v>1월 생산실적</v>
          </cell>
        </row>
      </sheetData>
      <sheetData sheetId="2994">
        <row r="1">
          <cell r="A1" t="str">
            <v>1월 생산실적</v>
          </cell>
        </row>
      </sheetData>
      <sheetData sheetId="2995">
        <row r="1">
          <cell r="A1" t="str">
            <v>1월 생산실적</v>
          </cell>
        </row>
      </sheetData>
      <sheetData sheetId="2996">
        <row r="1">
          <cell r="A1" t="str">
            <v>1월 생산실적</v>
          </cell>
        </row>
      </sheetData>
      <sheetData sheetId="2997">
        <row r="1">
          <cell r="A1" t="str">
            <v>1월 생산실적</v>
          </cell>
        </row>
      </sheetData>
      <sheetData sheetId="2998">
        <row r="1">
          <cell r="A1" t="str">
            <v>1월 생산실적</v>
          </cell>
        </row>
      </sheetData>
      <sheetData sheetId="2999">
        <row r="1">
          <cell r="A1" t="str">
            <v>1월 생산실적</v>
          </cell>
        </row>
      </sheetData>
      <sheetData sheetId="3000">
        <row r="1">
          <cell r="A1" t="str">
            <v>1월 생산실적</v>
          </cell>
        </row>
      </sheetData>
      <sheetData sheetId="3001">
        <row r="1">
          <cell r="A1" t="str">
            <v>1월 생산실적</v>
          </cell>
        </row>
      </sheetData>
      <sheetData sheetId="3002">
        <row r="1">
          <cell r="A1" t="str">
            <v>1월 생산실적</v>
          </cell>
        </row>
      </sheetData>
      <sheetData sheetId="3003">
        <row r="1">
          <cell r="A1" t="str">
            <v>1월 생산실적</v>
          </cell>
        </row>
      </sheetData>
      <sheetData sheetId="3004">
        <row r="1">
          <cell r="A1" t="str">
            <v>1월 생산실적</v>
          </cell>
        </row>
      </sheetData>
      <sheetData sheetId="3005">
        <row r="1">
          <cell r="A1" t="str">
            <v>1월 생산실적</v>
          </cell>
        </row>
      </sheetData>
      <sheetData sheetId="3006">
        <row r="1">
          <cell r="A1" t="str">
            <v>1월 생산실적</v>
          </cell>
        </row>
      </sheetData>
      <sheetData sheetId="3007">
        <row r="1">
          <cell r="A1" t="str">
            <v>1월 생산실적</v>
          </cell>
        </row>
      </sheetData>
      <sheetData sheetId="3008">
        <row r="1">
          <cell r="A1" t="str">
            <v>1월 생산실적</v>
          </cell>
        </row>
      </sheetData>
      <sheetData sheetId="3009">
        <row r="1">
          <cell r="A1" t="str">
            <v>1월 생산실적</v>
          </cell>
        </row>
      </sheetData>
      <sheetData sheetId="3010">
        <row r="1">
          <cell r="A1" t="str">
            <v>1월 생산실적</v>
          </cell>
        </row>
      </sheetData>
      <sheetData sheetId="3011">
        <row r="1">
          <cell r="A1" t="str">
            <v>1월 생산실적</v>
          </cell>
        </row>
      </sheetData>
      <sheetData sheetId="3012">
        <row r="1">
          <cell r="A1" t="str">
            <v>1월 생산실적</v>
          </cell>
        </row>
      </sheetData>
      <sheetData sheetId="3013">
        <row r="1">
          <cell r="A1" t="str">
            <v>1월 생산실적</v>
          </cell>
        </row>
      </sheetData>
      <sheetData sheetId="3014">
        <row r="1">
          <cell r="A1" t="str">
            <v>1월 생산실적</v>
          </cell>
        </row>
      </sheetData>
      <sheetData sheetId="3015">
        <row r="1">
          <cell r="A1" t="str">
            <v>1월 생산실적</v>
          </cell>
        </row>
      </sheetData>
      <sheetData sheetId="3016">
        <row r="1">
          <cell r="A1" t="str">
            <v>1월 생산실적</v>
          </cell>
        </row>
      </sheetData>
      <sheetData sheetId="3017">
        <row r="1">
          <cell r="A1" t="str">
            <v>1월 생산실적</v>
          </cell>
        </row>
      </sheetData>
      <sheetData sheetId="3018">
        <row r="1">
          <cell r="A1" t="str">
            <v>1월 생산실적</v>
          </cell>
        </row>
      </sheetData>
      <sheetData sheetId="3019">
        <row r="1">
          <cell r="A1" t="str">
            <v>1월 생산실적</v>
          </cell>
        </row>
      </sheetData>
      <sheetData sheetId="3020">
        <row r="1">
          <cell r="A1" t="str">
            <v>1월 생산실적</v>
          </cell>
        </row>
      </sheetData>
      <sheetData sheetId="3021">
        <row r="1">
          <cell r="A1" t="str">
            <v>1월 생산실적</v>
          </cell>
        </row>
      </sheetData>
      <sheetData sheetId="3022">
        <row r="1">
          <cell r="A1" t="str">
            <v>1월 생산실적</v>
          </cell>
        </row>
      </sheetData>
      <sheetData sheetId="3023">
        <row r="1">
          <cell r="A1" t="str">
            <v>1월 생산실적</v>
          </cell>
        </row>
      </sheetData>
      <sheetData sheetId="3024">
        <row r="1">
          <cell r="A1" t="str">
            <v>1월 생산실적</v>
          </cell>
        </row>
      </sheetData>
      <sheetData sheetId="3025">
        <row r="1">
          <cell r="A1" t="str">
            <v>1월 생산실적</v>
          </cell>
        </row>
      </sheetData>
      <sheetData sheetId="3026">
        <row r="1">
          <cell r="A1" t="str">
            <v>1월 생산실적</v>
          </cell>
        </row>
      </sheetData>
      <sheetData sheetId="3027">
        <row r="1">
          <cell r="A1" t="str">
            <v>1월 생산실적</v>
          </cell>
        </row>
      </sheetData>
      <sheetData sheetId="3028">
        <row r="1">
          <cell r="A1" t="str">
            <v>1월 생산실적</v>
          </cell>
        </row>
      </sheetData>
      <sheetData sheetId="3029">
        <row r="1">
          <cell r="A1" t="str">
            <v>1월 생산실적</v>
          </cell>
        </row>
      </sheetData>
      <sheetData sheetId="3030">
        <row r="1">
          <cell r="A1" t="str">
            <v>1월 생산실적</v>
          </cell>
        </row>
      </sheetData>
      <sheetData sheetId="3031">
        <row r="1">
          <cell r="A1" t="str">
            <v>1월 생산실적</v>
          </cell>
        </row>
      </sheetData>
      <sheetData sheetId="3032">
        <row r="1">
          <cell r="A1" t="str">
            <v>1월 생산실적</v>
          </cell>
        </row>
      </sheetData>
      <sheetData sheetId="3033">
        <row r="1">
          <cell r="A1" t="str">
            <v>1월 생산실적</v>
          </cell>
        </row>
      </sheetData>
      <sheetData sheetId="3034">
        <row r="1">
          <cell r="A1" t="str">
            <v>1월 생산실적</v>
          </cell>
        </row>
      </sheetData>
      <sheetData sheetId="3035">
        <row r="1">
          <cell r="A1" t="str">
            <v>1월 생산실적</v>
          </cell>
        </row>
      </sheetData>
      <sheetData sheetId="3036">
        <row r="1">
          <cell r="A1" t="str">
            <v>1월 생산실적</v>
          </cell>
        </row>
      </sheetData>
      <sheetData sheetId="3037">
        <row r="1">
          <cell r="A1" t="str">
            <v>1월 생산실적</v>
          </cell>
        </row>
      </sheetData>
      <sheetData sheetId="3038">
        <row r="1">
          <cell r="A1" t="str">
            <v>1월 생산실적</v>
          </cell>
        </row>
      </sheetData>
      <sheetData sheetId="3039">
        <row r="1">
          <cell r="A1" t="str">
            <v>1월 생산실적</v>
          </cell>
        </row>
      </sheetData>
      <sheetData sheetId="3040">
        <row r="1">
          <cell r="A1" t="str">
            <v>1월 생산실적</v>
          </cell>
        </row>
      </sheetData>
      <sheetData sheetId="3041">
        <row r="1">
          <cell r="A1" t="str">
            <v>1월 생산실적</v>
          </cell>
        </row>
      </sheetData>
      <sheetData sheetId="3042">
        <row r="1">
          <cell r="A1" t="str">
            <v>1월 생산실적</v>
          </cell>
        </row>
      </sheetData>
      <sheetData sheetId="3043">
        <row r="1">
          <cell r="A1" t="str">
            <v>1월 생산실적</v>
          </cell>
        </row>
      </sheetData>
      <sheetData sheetId="3044">
        <row r="1">
          <cell r="A1" t="str">
            <v>1월 생산실적</v>
          </cell>
        </row>
      </sheetData>
      <sheetData sheetId="3045">
        <row r="1">
          <cell r="A1" t="str">
            <v>1월 생산실적</v>
          </cell>
        </row>
      </sheetData>
      <sheetData sheetId="3046">
        <row r="1">
          <cell r="A1" t="str">
            <v>1월 생산실적</v>
          </cell>
        </row>
      </sheetData>
      <sheetData sheetId="3047">
        <row r="1">
          <cell r="A1" t="str">
            <v>1월 생산실적</v>
          </cell>
        </row>
      </sheetData>
      <sheetData sheetId="3048">
        <row r="1">
          <cell r="A1" t="str">
            <v>1월 생산실적</v>
          </cell>
        </row>
      </sheetData>
      <sheetData sheetId="3049">
        <row r="1">
          <cell r="A1" t="str">
            <v>1월 생산실적</v>
          </cell>
        </row>
      </sheetData>
      <sheetData sheetId="3050">
        <row r="1">
          <cell r="A1" t="str">
            <v>1월 생산실적</v>
          </cell>
        </row>
      </sheetData>
      <sheetData sheetId="3051">
        <row r="1">
          <cell r="A1" t="str">
            <v>1월 생산실적</v>
          </cell>
        </row>
      </sheetData>
      <sheetData sheetId="3052">
        <row r="1">
          <cell r="A1" t="str">
            <v>1월 생산실적</v>
          </cell>
        </row>
      </sheetData>
      <sheetData sheetId="3053">
        <row r="1">
          <cell r="A1" t="str">
            <v>1월 생산실적</v>
          </cell>
        </row>
      </sheetData>
      <sheetData sheetId="3054">
        <row r="1">
          <cell r="A1" t="str">
            <v>1월 생산실적</v>
          </cell>
        </row>
      </sheetData>
      <sheetData sheetId="3055">
        <row r="1">
          <cell r="A1" t="str">
            <v>1월 생산실적</v>
          </cell>
        </row>
      </sheetData>
      <sheetData sheetId="3056">
        <row r="1">
          <cell r="A1" t="str">
            <v>1월 생산실적</v>
          </cell>
        </row>
      </sheetData>
      <sheetData sheetId="3057">
        <row r="1">
          <cell r="A1" t="str">
            <v>1월 생산실적</v>
          </cell>
        </row>
      </sheetData>
      <sheetData sheetId="3058">
        <row r="1">
          <cell r="A1" t="str">
            <v>1월 생산실적</v>
          </cell>
        </row>
      </sheetData>
      <sheetData sheetId="3059">
        <row r="1">
          <cell r="A1" t="str">
            <v>1월 생산실적</v>
          </cell>
        </row>
      </sheetData>
      <sheetData sheetId="3060">
        <row r="1">
          <cell r="A1" t="str">
            <v>1월 생산실적</v>
          </cell>
        </row>
      </sheetData>
      <sheetData sheetId="3061">
        <row r="1">
          <cell r="A1" t="str">
            <v>1월 생산실적</v>
          </cell>
        </row>
      </sheetData>
      <sheetData sheetId="3062">
        <row r="1">
          <cell r="A1" t="str">
            <v>1월 생산실적</v>
          </cell>
        </row>
      </sheetData>
      <sheetData sheetId="3063">
        <row r="1">
          <cell r="A1" t="str">
            <v>1월 생산실적</v>
          </cell>
        </row>
      </sheetData>
      <sheetData sheetId="3064">
        <row r="1">
          <cell r="A1" t="str">
            <v>1월 생산실적</v>
          </cell>
        </row>
      </sheetData>
      <sheetData sheetId="3065">
        <row r="1">
          <cell r="A1" t="str">
            <v>1월 생산실적</v>
          </cell>
        </row>
      </sheetData>
      <sheetData sheetId="3066">
        <row r="1">
          <cell r="A1" t="str">
            <v>1월 생산실적</v>
          </cell>
        </row>
      </sheetData>
      <sheetData sheetId="3067">
        <row r="1">
          <cell r="A1" t="str">
            <v>1월 생산실적</v>
          </cell>
        </row>
      </sheetData>
      <sheetData sheetId="3068">
        <row r="1">
          <cell r="A1" t="str">
            <v>1월 생산실적</v>
          </cell>
        </row>
      </sheetData>
      <sheetData sheetId="3069">
        <row r="1">
          <cell r="A1" t="str">
            <v>1월 생산실적</v>
          </cell>
        </row>
      </sheetData>
      <sheetData sheetId="3070">
        <row r="1">
          <cell r="A1" t="str">
            <v>1월 생산실적</v>
          </cell>
        </row>
      </sheetData>
      <sheetData sheetId="3071">
        <row r="1">
          <cell r="A1" t="str">
            <v>1월 생산실적</v>
          </cell>
        </row>
      </sheetData>
      <sheetData sheetId="3072">
        <row r="1">
          <cell r="A1" t="str">
            <v>1월 생산실적</v>
          </cell>
        </row>
      </sheetData>
      <sheetData sheetId="3073">
        <row r="1">
          <cell r="A1" t="str">
            <v>1월 생산실적</v>
          </cell>
        </row>
      </sheetData>
      <sheetData sheetId="3074">
        <row r="1">
          <cell r="A1" t="str">
            <v>1월 생산실적</v>
          </cell>
        </row>
      </sheetData>
      <sheetData sheetId="3075">
        <row r="1">
          <cell r="A1" t="str">
            <v>1월 생산실적</v>
          </cell>
        </row>
      </sheetData>
      <sheetData sheetId="3076">
        <row r="1">
          <cell r="A1" t="str">
            <v>1월 생산실적</v>
          </cell>
        </row>
      </sheetData>
      <sheetData sheetId="3077">
        <row r="1">
          <cell r="A1" t="str">
            <v>1월 생산실적</v>
          </cell>
        </row>
      </sheetData>
      <sheetData sheetId="3078">
        <row r="1">
          <cell r="A1" t="str">
            <v>1월 생산실적</v>
          </cell>
        </row>
      </sheetData>
      <sheetData sheetId="3079">
        <row r="1">
          <cell r="A1" t="str">
            <v>1월 생산실적</v>
          </cell>
        </row>
      </sheetData>
      <sheetData sheetId="3080">
        <row r="1">
          <cell r="A1" t="str">
            <v>1월 생산실적</v>
          </cell>
        </row>
      </sheetData>
      <sheetData sheetId="3081">
        <row r="1">
          <cell r="A1" t="str">
            <v>1월 생산실적</v>
          </cell>
        </row>
      </sheetData>
      <sheetData sheetId="3082">
        <row r="1">
          <cell r="A1" t="str">
            <v>1월 생산실적</v>
          </cell>
        </row>
      </sheetData>
      <sheetData sheetId="3083">
        <row r="1">
          <cell r="A1" t="str">
            <v>1월 생산실적</v>
          </cell>
        </row>
      </sheetData>
      <sheetData sheetId="3084">
        <row r="1">
          <cell r="A1" t="str">
            <v>1월 생산실적</v>
          </cell>
        </row>
      </sheetData>
      <sheetData sheetId="3085">
        <row r="1">
          <cell r="A1" t="str">
            <v>1월 생산실적</v>
          </cell>
        </row>
      </sheetData>
      <sheetData sheetId="3086">
        <row r="1">
          <cell r="A1" t="str">
            <v>1월 생산실적</v>
          </cell>
        </row>
      </sheetData>
      <sheetData sheetId="3087">
        <row r="1">
          <cell r="A1" t="str">
            <v>1월 생산실적</v>
          </cell>
        </row>
      </sheetData>
      <sheetData sheetId="3088">
        <row r="1">
          <cell r="A1" t="str">
            <v>1월 생산실적</v>
          </cell>
        </row>
      </sheetData>
      <sheetData sheetId="3089">
        <row r="1">
          <cell r="A1" t="str">
            <v>1월 생산실적</v>
          </cell>
        </row>
      </sheetData>
      <sheetData sheetId="3090">
        <row r="1">
          <cell r="A1" t="str">
            <v>1월 생산실적</v>
          </cell>
        </row>
      </sheetData>
      <sheetData sheetId="3091">
        <row r="1">
          <cell r="A1" t="str">
            <v>1월 생산실적</v>
          </cell>
        </row>
      </sheetData>
      <sheetData sheetId="3092">
        <row r="1">
          <cell r="A1" t="str">
            <v>1월 생산실적</v>
          </cell>
        </row>
      </sheetData>
      <sheetData sheetId="3093">
        <row r="1">
          <cell r="A1" t="str">
            <v>1월 생산실적</v>
          </cell>
        </row>
      </sheetData>
      <sheetData sheetId="3094">
        <row r="1">
          <cell r="A1" t="str">
            <v>1월 생산실적</v>
          </cell>
        </row>
      </sheetData>
      <sheetData sheetId="3095">
        <row r="1">
          <cell r="A1" t="str">
            <v>1월 생산실적</v>
          </cell>
        </row>
      </sheetData>
      <sheetData sheetId="3096">
        <row r="1">
          <cell r="A1" t="str">
            <v>1월 생산실적</v>
          </cell>
        </row>
      </sheetData>
      <sheetData sheetId="3097">
        <row r="1">
          <cell r="A1" t="str">
            <v>1월 생산실적</v>
          </cell>
        </row>
      </sheetData>
      <sheetData sheetId="3098">
        <row r="1">
          <cell r="A1" t="str">
            <v>1월 생산실적</v>
          </cell>
        </row>
      </sheetData>
      <sheetData sheetId="3099">
        <row r="1">
          <cell r="A1" t="str">
            <v>1월 생산실적</v>
          </cell>
        </row>
      </sheetData>
      <sheetData sheetId="3100">
        <row r="1">
          <cell r="A1" t="str">
            <v>1월 생산실적</v>
          </cell>
        </row>
      </sheetData>
      <sheetData sheetId="3101">
        <row r="1">
          <cell r="A1" t="str">
            <v>1월 생산실적</v>
          </cell>
        </row>
      </sheetData>
      <sheetData sheetId="3102">
        <row r="1">
          <cell r="A1" t="str">
            <v>1월 생산실적</v>
          </cell>
        </row>
      </sheetData>
      <sheetData sheetId="3103">
        <row r="1">
          <cell r="A1" t="str">
            <v>1월 생산실적</v>
          </cell>
        </row>
      </sheetData>
      <sheetData sheetId="3104">
        <row r="1">
          <cell r="A1" t="str">
            <v>1월 생산실적</v>
          </cell>
        </row>
      </sheetData>
      <sheetData sheetId="3105">
        <row r="1">
          <cell r="A1" t="str">
            <v>1월 생산실적</v>
          </cell>
        </row>
      </sheetData>
      <sheetData sheetId="3106">
        <row r="1">
          <cell r="A1" t="str">
            <v>1월 생산실적</v>
          </cell>
        </row>
      </sheetData>
      <sheetData sheetId="3107">
        <row r="1">
          <cell r="A1" t="str">
            <v>1월 생산실적</v>
          </cell>
        </row>
      </sheetData>
      <sheetData sheetId="3108">
        <row r="1">
          <cell r="A1" t="str">
            <v>1월 생산실적</v>
          </cell>
        </row>
      </sheetData>
      <sheetData sheetId="3109">
        <row r="1">
          <cell r="A1" t="str">
            <v>1월 생산실적</v>
          </cell>
        </row>
      </sheetData>
      <sheetData sheetId="3110">
        <row r="1">
          <cell r="A1" t="str">
            <v>1월 생산실적</v>
          </cell>
        </row>
      </sheetData>
      <sheetData sheetId="3111">
        <row r="1">
          <cell r="A1" t="str">
            <v>1월 생산실적</v>
          </cell>
        </row>
      </sheetData>
      <sheetData sheetId="3112">
        <row r="1">
          <cell r="A1" t="str">
            <v>1월 생산실적</v>
          </cell>
        </row>
      </sheetData>
      <sheetData sheetId="3113">
        <row r="1">
          <cell r="A1" t="str">
            <v>1월 생산실적</v>
          </cell>
        </row>
      </sheetData>
      <sheetData sheetId="3114">
        <row r="1">
          <cell r="A1" t="str">
            <v>1월 생산실적</v>
          </cell>
        </row>
      </sheetData>
      <sheetData sheetId="3115">
        <row r="1">
          <cell r="A1" t="str">
            <v>1월 생산실적</v>
          </cell>
        </row>
      </sheetData>
      <sheetData sheetId="3116">
        <row r="1">
          <cell r="A1" t="str">
            <v>1월 생산실적</v>
          </cell>
        </row>
      </sheetData>
      <sheetData sheetId="3117">
        <row r="1">
          <cell r="A1" t="str">
            <v>1월 생산실적</v>
          </cell>
        </row>
      </sheetData>
      <sheetData sheetId="3118">
        <row r="1">
          <cell r="A1" t="str">
            <v>1월 생산실적</v>
          </cell>
        </row>
      </sheetData>
      <sheetData sheetId="3119">
        <row r="1">
          <cell r="A1" t="str">
            <v>1월 생산실적</v>
          </cell>
        </row>
      </sheetData>
      <sheetData sheetId="3120">
        <row r="1">
          <cell r="A1" t="str">
            <v>1월 생산실적</v>
          </cell>
        </row>
      </sheetData>
      <sheetData sheetId="3121">
        <row r="1">
          <cell r="A1" t="str">
            <v>1월 생산실적</v>
          </cell>
        </row>
      </sheetData>
      <sheetData sheetId="3122">
        <row r="1">
          <cell r="A1" t="str">
            <v>1월 생산실적</v>
          </cell>
        </row>
      </sheetData>
      <sheetData sheetId="3123">
        <row r="1">
          <cell r="A1" t="str">
            <v>1월 생산실적</v>
          </cell>
        </row>
      </sheetData>
      <sheetData sheetId="3124">
        <row r="1">
          <cell r="A1" t="str">
            <v>1월 생산실적</v>
          </cell>
        </row>
      </sheetData>
      <sheetData sheetId="3125">
        <row r="1">
          <cell r="A1" t="str">
            <v>1월 생산실적</v>
          </cell>
        </row>
      </sheetData>
      <sheetData sheetId="3126">
        <row r="1">
          <cell r="A1" t="str">
            <v>1월 생산실적</v>
          </cell>
        </row>
      </sheetData>
      <sheetData sheetId="3127">
        <row r="1">
          <cell r="A1" t="str">
            <v>1월 생산실적</v>
          </cell>
        </row>
      </sheetData>
      <sheetData sheetId="3128">
        <row r="1">
          <cell r="A1" t="str">
            <v>1월 생산실적</v>
          </cell>
        </row>
      </sheetData>
      <sheetData sheetId="3129">
        <row r="1">
          <cell r="A1" t="str">
            <v>1월 생산실적</v>
          </cell>
        </row>
      </sheetData>
      <sheetData sheetId="3130">
        <row r="1">
          <cell r="A1" t="str">
            <v>1월 생산실적</v>
          </cell>
        </row>
      </sheetData>
      <sheetData sheetId="3131">
        <row r="1">
          <cell r="A1" t="str">
            <v>1월 생산실적</v>
          </cell>
        </row>
      </sheetData>
      <sheetData sheetId="3132">
        <row r="1">
          <cell r="A1" t="str">
            <v>1월 생산실적</v>
          </cell>
        </row>
      </sheetData>
      <sheetData sheetId="3133">
        <row r="1">
          <cell r="A1" t="str">
            <v>1월 생산실적</v>
          </cell>
        </row>
      </sheetData>
      <sheetData sheetId="3134">
        <row r="1">
          <cell r="A1" t="str">
            <v>1월 생산실적</v>
          </cell>
        </row>
      </sheetData>
      <sheetData sheetId="3135">
        <row r="1">
          <cell r="A1" t="str">
            <v>1월 생산실적</v>
          </cell>
        </row>
      </sheetData>
      <sheetData sheetId="3136">
        <row r="1">
          <cell r="A1" t="str">
            <v>1월 생산실적</v>
          </cell>
        </row>
      </sheetData>
      <sheetData sheetId="3137">
        <row r="1">
          <cell r="A1" t="str">
            <v>1월 생산실적</v>
          </cell>
        </row>
      </sheetData>
      <sheetData sheetId="3138">
        <row r="1">
          <cell r="A1" t="str">
            <v>1월 생산실적</v>
          </cell>
        </row>
      </sheetData>
      <sheetData sheetId="3139">
        <row r="1">
          <cell r="A1" t="str">
            <v>1월 생산실적</v>
          </cell>
        </row>
      </sheetData>
      <sheetData sheetId="3140">
        <row r="1">
          <cell r="A1" t="str">
            <v>1월 생산실적</v>
          </cell>
        </row>
      </sheetData>
      <sheetData sheetId="3141">
        <row r="1">
          <cell r="A1" t="str">
            <v>1월 생산실적</v>
          </cell>
        </row>
      </sheetData>
      <sheetData sheetId="3142">
        <row r="1">
          <cell r="A1" t="str">
            <v>1월 생산실적</v>
          </cell>
        </row>
      </sheetData>
      <sheetData sheetId="3143">
        <row r="1">
          <cell r="A1" t="str">
            <v>1월 생산실적</v>
          </cell>
        </row>
      </sheetData>
      <sheetData sheetId="3144">
        <row r="1">
          <cell r="A1" t="str">
            <v>1월 생산실적</v>
          </cell>
        </row>
      </sheetData>
      <sheetData sheetId="3145">
        <row r="1">
          <cell r="A1" t="str">
            <v>1월 생산실적</v>
          </cell>
        </row>
      </sheetData>
      <sheetData sheetId="3146">
        <row r="1">
          <cell r="A1" t="str">
            <v>1월 생산실적</v>
          </cell>
        </row>
      </sheetData>
      <sheetData sheetId="3147">
        <row r="1">
          <cell r="A1" t="str">
            <v>1월 생산실적</v>
          </cell>
        </row>
      </sheetData>
      <sheetData sheetId="3148">
        <row r="1">
          <cell r="A1" t="str">
            <v>1월 생산실적</v>
          </cell>
        </row>
      </sheetData>
      <sheetData sheetId="3149">
        <row r="1">
          <cell r="A1" t="str">
            <v>1월 생산실적</v>
          </cell>
        </row>
      </sheetData>
      <sheetData sheetId="3150">
        <row r="1">
          <cell r="A1" t="str">
            <v>1월 생산실적</v>
          </cell>
        </row>
      </sheetData>
      <sheetData sheetId="3151">
        <row r="1">
          <cell r="A1" t="str">
            <v>1월 생산실적</v>
          </cell>
        </row>
      </sheetData>
      <sheetData sheetId="3152">
        <row r="1">
          <cell r="A1" t="str">
            <v>1월 생산실적</v>
          </cell>
        </row>
      </sheetData>
      <sheetData sheetId="3153">
        <row r="1">
          <cell r="A1" t="str">
            <v>1월 생산실적</v>
          </cell>
        </row>
      </sheetData>
      <sheetData sheetId="3154">
        <row r="1">
          <cell r="A1" t="str">
            <v>1월 생산실적</v>
          </cell>
        </row>
      </sheetData>
      <sheetData sheetId="3155">
        <row r="1">
          <cell r="A1" t="str">
            <v>1월 생산실적</v>
          </cell>
        </row>
      </sheetData>
      <sheetData sheetId="3156">
        <row r="1">
          <cell r="A1" t="str">
            <v>1월 생산실적</v>
          </cell>
        </row>
      </sheetData>
      <sheetData sheetId="3157">
        <row r="1">
          <cell r="A1" t="str">
            <v>1월 생산실적</v>
          </cell>
        </row>
      </sheetData>
      <sheetData sheetId="3158">
        <row r="1">
          <cell r="A1" t="str">
            <v>1월 생산실적</v>
          </cell>
        </row>
      </sheetData>
      <sheetData sheetId="3159">
        <row r="1">
          <cell r="A1" t="str">
            <v>1월 생산실적</v>
          </cell>
        </row>
      </sheetData>
      <sheetData sheetId="3160">
        <row r="1">
          <cell r="A1" t="str">
            <v>1월 생산실적</v>
          </cell>
        </row>
      </sheetData>
      <sheetData sheetId="3161">
        <row r="1">
          <cell r="A1" t="str">
            <v>1월 생산실적</v>
          </cell>
        </row>
      </sheetData>
      <sheetData sheetId="3162">
        <row r="1">
          <cell r="A1" t="str">
            <v>1월 생산실적</v>
          </cell>
        </row>
      </sheetData>
      <sheetData sheetId="3163">
        <row r="1">
          <cell r="A1" t="str">
            <v>1월 생산실적</v>
          </cell>
        </row>
      </sheetData>
      <sheetData sheetId="3164">
        <row r="1">
          <cell r="A1" t="str">
            <v>1월 생산실적</v>
          </cell>
        </row>
      </sheetData>
      <sheetData sheetId="3165">
        <row r="1">
          <cell r="A1" t="str">
            <v>1월 생산실적</v>
          </cell>
        </row>
      </sheetData>
      <sheetData sheetId="3166">
        <row r="1">
          <cell r="A1" t="str">
            <v>1월 생산실적</v>
          </cell>
        </row>
      </sheetData>
      <sheetData sheetId="3167">
        <row r="1">
          <cell r="A1" t="str">
            <v>1월 생산실적</v>
          </cell>
        </row>
      </sheetData>
      <sheetData sheetId="3168">
        <row r="1">
          <cell r="A1" t="str">
            <v>1월 생산실적</v>
          </cell>
        </row>
      </sheetData>
      <sheetData sheetId="3169">
        <row r="1">
          <cell r="A1" t="str">
            <v>1월 생산실적</v>
          </cell>
        </row>
      </sheetData>
      <sheetData sheetId="3170">
        <row r="1">
          <cell r="A1" t="str">
            <v>1월 생산실적</v>
          </cell>
        </row>
      </sheetData>
      <sheetData sheetId="3171">
        <row r="1">
          <cell r="A1" t="str">
            <v>1월 생산실적</v>
          </cell>
        </row>
      </sheetData>
      <sheetData sheetId="3172">
        <row r="1">
          <cell r="A1" t="str">
            <v>1월 생산실적</v>
          </cell>
        </row>
      </sheetData>
      <sheetData sheetId="3173">
        <row r="1">
          <cell r="A1" t="str">
            <v>1월 생산실적</v>
          </cell>
        </row>
      </sheetData>
      <sheetData sheetId="3174">
        <row r="1">
          <cell r="A1" t="str">
            <v>1월 생산실적</v>
          </cell>
        </row>
      </sheetData>
      <sheetData sheetId="3175">
        <row r="1">
          <cell r="A1" t="str">
            <v>1월 생산실적</v>
          </cell>
        </row>
      </sheetData>
      <sheetData sheetId="3176">
        <row r="1">
          <cell r="A1" t="str">
            <v>1월 생산실적</v>
          </cell>
        </row>
      </sheetData>
      <sheetData sheetId="3177">
        <row r="1">
          <cell r="A1" t="str">
            <v>1월 생산실적</v>
          </cell>
        </row>
      </sheetData>
      <sheetData sheetId="3178">
        <row r="1">
          <cell r="A1" t="str">
            <v>1월 생산실적</v>
          </cell>
        </row>
      </sheetData>
      <sheetData sheetId="3179">
        <row r="1">
          <cell r="A1" t="str">
            <v>1월 생산실적</v>
          </cell>
        </row>
      </sheetData>
      <sheetData sheetId="3180">
        <row r="1">
          <cell r="A1" t="str">
            <v>1월 생산실적</v>
          </cell>
        </row>
      </sheetData>
      <sheetData sheetId="3181">
        <row r="1">
          <cell r="A1" t="str">
            <v>1월 생산실적</v>
          </cell>
        </row>
      </sheetData>
      <sheetData sheetId="3182">
        <row r="1">
          <cell r="A1" t="str">
            <v>1월 생산실적</v>
          </cell>
        </row>
      </sheetData>
      <sheetData sheetId="3183">
        <row r="1">
          <cell r="A1" t="str">
            <v>1월 생산실적</v>
          </cell>
        </row>
      </sheetData>
      <sheetData sheetId="3184">
        <row r="1">
          <cell r="A1" t="str">
            <v>1월 생산실적</v>
          </cell>
        </row>
      </sheetData>
      <sheetData sheetId="3185">
        <row r="1">
          <cell r="A1" t="str">
            <v>1월 생산실적</v>
          </cell>
        </row>
      </sheetData>
      <sheetData sheetId="3186">
        <row r="1">
          <cell r="A1" t="str">
            <v>1월 생산실적</v>
          </cell>
        </row>
      </sheetData>
      <sheetData sheetId="3187">
        <row r="1">
          <cell r="A1" t="str">
            <v>1월 생산실적</v>
          </cell>
        </row>
      </sheetData>
      <sheetData sheetId="3188">
        <row r="1">
          <cell r="A1" t="str">
            <v>1월 생산실적</v>
          </cell>
        </row>
      </sheetData>
      <sheetData sheetId="3189">
        <row r="1">
          <cell r="A1" t="str">
            <v>1월 생산실적</v>
          </cell>
        </row>
      </sheetData>
      <sheetData sheetId="3190">
        <row r="1">
          <cell r="A1" t="str">
            <v>1월 생산실적</v>
          </cell>
        </row>
      </sheetData>
      <sheetData sheetId="3191">
        <row r="1">
          <cell r="A1" t="str">
            <v>1월 생산실적</v>
          </cell>
        </row>
      </sheetData>
      <sheetData sheetId="3192">
        <row r="1">
          <cell r="A1" t="str">
            <v>1월 생산실적</v>
          </cell>
        </row>
      </sheetData>
      <sheetData sheetId="3193">
        <row r="1">
          <cell r="A1" t="str">
            <v>1월 생산실적</v>
          </cell>
        </row>
      </sheetData>
      <sheetData sheetId="3194">
        <row r="1">
          <cell r="A1" t="str">
            <v>1월 생산실적</v>
          </cell>
        </row>
      </sheetData>
      <sheetData sheetId="3195">
        <row r="1">
          <cell r="A1" t="str">
            <v>1월 생산실적</v>
          </cell>
        </row>
      </sheetData>
      <sheetData sheetId="3196">
        <row r="1">
          <cell r="A1" t="str">
            <v>1월 생산실적</v>
          </cell>
        </row>
      </sheetData>
      <sheetData sheetId="3197">
        <row r="1">
          <cell r="A1" t="str">
            <v>1월 생산실적</v>
          </cell>
        </row>
      </sheetData>
      <sheetData sheetId="3198">
        <row r="1">
          <cell r="A1" t="str">
            <v>1월 생산실적</v>
          </cell>
        </row>
      </sheetData>
      <sheetData sheetId="3199">
        <row r="1">
          <cell r="A1" t="str">
            <v>1월 생산실적</v>
          </cell>
        </row>
      </sheetData>
      <sheetData sheetId="3200">
        <row r="1">
          <cell r="A1" t="str">
            <v>1월 생산실적</v>
          </cell>
        </row>
      </sheetData>
      <sheetData sheetId="3201">
        <row r="1">
          <cell r="A1" t="str">
            <v>1월 생산실적</v>
          </cell>
        </row>
      </sheetData>
      <sheetData sheetId="3202">
        <row r="1">
          <cell r="A1" t="str">
            <v>1월 생산실적</v>
          </cell>
        </row>
      </sheetData>
      <sheetData sheetId="3203">
        <row r="1">
          <cell r="A1" t="str">
            <v>1월 생산실적</v>
          </cell>
        </row>
      </sheetData>
      <sheetData sheetId="3204">
        <row r="1">
          <cell r="A1" t="str">
            <v>1월 생산실적</v>
          </cell>
        </row>
      </sheetData>
      <sheetData sheetId="3205">
        <row r="1">
          <cell r="A1" t="str">
            <v>1월 생산실적</v>
          </cell>
        </row>
      </sheetData>
      <sheetData sheetId="3206">
        <row r="1">
          <cell r="A1" t="str">
            <v>1월 생산실적</v>
          </cell>
        </row>
      </sheetData>
      <sheetData sheetId="3207">
        <row r="1">
          <cell r="A1" t="str">
            <v>1월 생산실적</v>
          </cell>
        </row>
      </sheetData>
      <sheetData sheetId="3208">
        <row r="1">
          <cell r="A1" t="str">
            <v>1월 생산실적</v>
          </cell>
        </row>
      </sheetData>
      <sheetData sheetId="3209">
        <row r="1">
          <cell r="A1" t="str">
            <v>1월 생산실적</v>
          </cell>
        </row>
      </sheetData>
      <sheetData sheetId="3210">
        <row r="1">
          <cell r="A1" t="str">
            <v>1월 생산실적</v>
          </cell>
        </row>
      </sheetData>
      <sheetData sheetId="3211">
        <row r="1">
          <cell r="A1" t="str">
            <v>1월 생산실적</v>
          </cell>
        </row>
      </sheetData>
      <sheetData sheetId="3212">
        <row r="1">
          <cell r="A1" t="str">
            <v>1월 생산실적</v>
          </cell>
        </row>
      </sheetData>
      <sheetData sheetId="3213">
        <row r="1">
          <cell r="A1" t="str">
            <v>1월 생산실적</v>
          </cell>
        </row>
      </sheetData>
      <sheetData sheetId="3214">
        <row r="1">
          <cell r="A1" t="str">
            <v>1월 생산실적</v>
          </cell>
        </row>
      </sheetData>
      <sheetData sheetId="3215">
        <row r="1">
          <cell r="A1" t="str">
            <v>1월 생산실적</v>
          </cell>
        </row>
      </sheetData>
      <sheetData sheetId="3216">
        <row r="1">
          <cell r="A1" t="str">
            <v>1월 생산실적</v>
          </cell>
        </row>
      </sheetData>
      <sheetData sheetId="3217">
        <row r="1">
          <cell r="A1" t="str">
            <v>1월 생산실적</v>
          </cell>
        </row>
      </sheetData>
      <sheetData sheetId="3218">
        <row r="1">
          <cell r="A1" t="str">
            <v>1월 생산실적</v>
          </cell>
        </row>
      </sheetData>
      <sheetData sheetId="3219">
        <row r="1">
          <cell r="A1" t="str">
            <v>1월 생산실적</v>
          </cell>
        </row>
      </sheetData>
      <sheetData sheetId="3220">
        <row r="1">
          <cell r="A1" t="str">
            <v>1월 생산실적</v>
          </cell>
        </row>
      </sheetData>
      <sheetData sheetId="3221">
        <row r="1">
          <cell r="A1" t="str">
            <v>1월 생산실적</v>
          </cell>
        </row>
      </sheetData>
      <sheetData sheetId="3222">
        <row r="1">
          <cell r="A1" t="str">
            <v>1월 생산실적</v>
          </cell>
        </row>
      </sheetData>
      <sheetData sheetId="3223">
        <row r="1">
          <cell r="A1" t="str">
            <v>1월 생산실적</v>
          </cell>
        </row>
      </sheetData>
      <sheetData sheetId="3224">
        <row r="1">
          <cell r="A1" t="str">
            <v>1월 생산실적</v>
          </cell>
        </row>
      </sheetData>
      <sheetData sheetId="3225">
        <row r="1">
          <cell r="A1" t="str">
            <v>1월 생산실적</v>
          </cell>
        </row>
      </sheetData>
      <sheetData sheetId="3226">
        <row r="1">
          <cell r="A1" t="str">
            <v>1월 생산실적</v>
          </cell>
        </row>
      </sheetData>
      <sheetData sheetId="3227">
        <row r="1">
          <cell r="A1" t="str">
            <v>1월 생산실적</v>
          </cell>
        </row>
      </sheetData>
      <sheetData sheetId="3228">
        <row r="1">
          <cell r="A1" t="str">
            <v>1월 생산실적</v>
          </cell>
        </row>
      </sheetData>
      <sheetData sheetId="3229">
        <row r="1">
          <cell r="A1" t="str">
            <v>1월 생산실적</v>
          </cell>
        </row>
      </sheetData>
      <sheetData sheetId="3230">
        <row r="1">
          <cell r="A1" t="str">
            <v>1월 생산실적</v>
          </cell>
        </row>
      </sheetData>
      <sheetData sheetId="3231">
        <row r="1">
          <cell r="A1" t="str">
            <v>1월 생산실적</v>
          </cell>
        </row>
      </sheetData>
      <sheetData sheetId="3232">
        <row r="1">
          <cell r="A1" t="str">
            <v>1월 생산실적</v>
          </cell>
        </row>
      </sheetData>
      <sheetData sheetId="3233">
        <row r="1">
          <cell r="A1" t="str">
            <v>1월 생산실적</v>
          </cell>
        </row>
      </sheetData>
      <sheetData sheetId="3234">
        <row r="1">
          <cell r="A1" t="str">
            <v>1월 생산실적</v>
          </cell>
        </row>
      </sheetData>
      <sheetData sheetId="3235">
        <row r="1">
          <cell r="A1" t="str">
            <v>1월 생산실적</v>
          </cell>
        </row>
      </sheetData>
      <sheetData sheetId="3236">
        <row r="1">
          <cell r="A1" t="str">
            <v>1월 생산실적</v>
          </cell>
        </row>
      </sheetData>
      <sheetData sheetId="3237">
        <row r="1">
          <cell r="A1" t="str">
            <v>1월 생산실적</v>
          </cell>
        </row>
      </sheetData>
      <sheetData sheetId="3238">
        <row r="1">
          <cell r="A1" t="str">
            <v>1월 생산실적</v>
          </cell>
        </row>
      </sheetData>
      <sheetData sheetId="3239">
        <row r="1">
          <cell r="A1" t="str">
            <v>1월 생산실적</v>
          </cell>
        </row>
      </sheetData>
      <sheetData sheetId="3240">
        <row r="1">
          <cell r="A1" t="str">
            <v>1월 생산실적</v>
          </cell>
        </row>
      </sheetData>
      <sheetData sheetId="3241">
        <row r="1">
          <cell r="A1" t="str">
            <v>1월 생산실적</v>
          </cell>
        </row>
      </sheetData>
      <sheetData sheetId="3242">
        <row r="1">
          <cell r="A1" t="str">
            <v>1월 생산실적</v>
          </cell>
        </row>
      </sheetData>
      <sheetData sheetId="3243">
        <row r="1">
          <cell r="A1" t="str">
            <v>1월 생산실적</v>
          </cell>
        </row>
      </sheetData>
      <sheetData sheetId="3244">
        <row r="1">
          <cell r="A1" t="str">
            <v>1월 생산실적</v>
          </cell>
        </row>
      </sheetData>
      <sheetData sheetId="3245">
        <row r="1">
          <cell r="A1" t="str">
            <v>1월 생산실적</v>
          </cell>
        </row>
      </sheetData>
      <sheetData sheetId="3246">
        <row r="1">
          <cell r="A1" t="str">
            <v>1월 생산실적</v>
          </cell>
        </row>
      </sheetData>
      <sheetData sheetId="3247">
        <row r="1">
          <cell r="A1" t="str">
            <v>1월 생산실적</v>
          </cell>
        </row>
      </sheetData>
      <sheetData sheetId="3248">
        <row r="1">
          <cell r="A1" t="str">
            <v>1월 생산실적</v>
          </cell>
        </row>
      </sheetData>
      <sheetData sheetId="3249">
        <row r="1">
          <cell r="A1" t="str">
            <v>1월 생산실적</v>
          </cell>
        </row>
      </sheetData>
      <sheetData sheetId="3250">
        <row r="1">
          <cell r="A1" t="str">
            <v>1월 생산실적</v>
          </cell>
        </row>
      </sheetData>
      <sheetData sheetId="3251">
        <row r="1">
          <cell r="A1" t="str">
            <v>1월 생산실적</v>
          </cell>
        </row>
      </sheetData>
      <sheetData sheetId="3252">
        <row r="1">
          <cell r="A1" t="str">
            <v>1월 생산실적</v>
          </cell>
        </row>
      </sheetData>
      <sheetData sheetId="3253">
        <row r="1">
          <cell r="A1" t="str">
            <v>1월 생산실적</v>
          </cell>
        </row>
      </sheetData>
      <sheetData sheetId="3254">
        <row r="1">
          <cell r="A1" t="str">
            <v>1월 생산실적</v>
          </cell>
        </row>
      </sheetData>
      <sheetData sheetId="3255">
        <row r="1">
          <cell r="A1" t="str">
            <v>1월 생산실적</v>
          </cell>
        </row>
      </sheetData>
      <sheetData sheetId="3256">
        <row r="1">
          <cell r="A1" t="str">
            <v>1월 생산실적</v>
          </cell>
        </row>
      </sheetData>
      <sheetData sheetId="3257">
        <row r="1">
          <cell r="A1" t="str">
            <v>1월 생산실적</v>
          </cell>
        </row>
      </sheetData>
      <sheetData sheetId="3258">
        <row r="1">
          <cell r="A1" t="str">
            <v>1월 생산실적</v>
          </cell>
        </row>
      </sheetData>
      <sheetData sheetId="3259">
        <row r="1">
          <cell r="A1" t="str">
            <v>1월 생산실적</v>
          </cell>
        </row>
      </sheetData>
      <sheetData sheetId="3260">
        <row r="1">
          <cell r="A1" t="str">
            <v>1월 생산실적</v>
          </cell>
        </row>
      </sheetData>
      <sheetData sheetId="3261">
        <row r="1">
          <cell r="A1" t="str">
            <v>1월 생산실적</v>
          </cell>
        </row>
      </sheetData>
      <sheetData sheetId="3262">
        <row r="1">
          <cell r="A1" t="str">
            <v>1월 생산실적</v>
          </cell>
        </row>
      </sheetData>
      <sheetData sheetId="3263">
        <row r="1">
          <cell r="A1" t="str">
            <v>1월 생산실적</v>
          </cell>
        </row>
      </sheetData>
      <sheetData sheetId="3264">
        <row r="1">
          <cell r="A1" t="str">
            <v>1월 생산실적</v>
          </cell>
        </row>
      </sheetData>
      <sheetData sheetId="3265">
        <row r="1">
          <cell r="A1" t="str">
            <v>1월 생산실적</v>
          </cell>
        </row>
      </sheetData>
      <sheetData sheetId="3266">
        <row r="1">
          <cell r="A1" t="str">
            <v>1월 생산실적</v>
          </cell>
        </row>
      </sheetData>
      <sheetData sheetId="3267">
        <row r="1">
          <cell r="A1" t="str">
            <v>1월 생산실적</v>
          </cell>
        </row>
      </sheetData>
      <sheetData sheetId="3268">
        <row r="1">
          <cell r="A1" t="str">
            <v>1월 생산실적</v>
          </cell>
        </row>
      </sheetData>
      <sheetData sheetId="3269">
        <row r="1">
          <cell r="A1" t="str">
            <v>1월 생산실적</v>
          </cell>
        </row>
      </sheetData>
      <sheetData sheetId="3270">
        <row r="1">
          <cell r="A1" t="str">
            <v>1월 생산실적</v>
          </cell>
        </row>
      </sheetData>
      <sheetData sheetId="3271">
        <row r="1">
          <cell r="A1" t="str">
            <v>1월 생산실적</v>
          </cell>
        </row>
      </sheetData>
      <sheetData sheetId="3272">
        <row r="1">
          <cell r="A1" t="str">
            <v>1월 생산실적</v>
          </cell>
        </row>
      </sheetData>
      <sheetData sheetId="3273">
        <row r="1">
          <cell r="A1" t="str">
            <v>1월 생산실적</v>
          </cell>
        </row>
      </sheetData>
      <sheetData sheetId="3274">
        <row r="1">
          <cell r="A1" t="str">
            <v>1월 생산실적</v>
          </cell>
        </row>
      </sheetData>
      <sheetData sheetId="3275">
        <row r="1">
          <cell r="A1" t="str">
            <v>1월 생산실적</v>
          </cell>
        </row>
      </sheetData>
      <sheetData sheetId="3276">
        <row r="1">
          <cell r="A1" t="str">
            <v>1월 생산실적</v>
          </cell>
        </row>
      </sheetData>
      <sheetData sheetId="3277">
        <row r="1">
          <cell r="A1" t="str">
            <v>1월 생산실적</v>
          </cell>
        </row>
      </sheetData>
      <sheetData sheetId="3278">
        <row r="1">
          <cell r="A1" t="str">
            <v>1월 생산실적</v>
          </cell>
        </row>
      </sheetData>
      <sheetData sheetId="3279">
        <row r="1">
          <cell r="A1" t="str">
            <v>1월 생산실적</v>
          </cell>
        </row>
      </sheetData>
      <sheetData sheetId="3280">
        <row r="1">
          <cell r="A1" t="str">
            <v>1월 생산실적</v>
          </cell>
        </row>
      </sheetData>
      <sheetData sheetId="3281">
        <row r="1">
          <cell r="A1" t="str">
            <v>1월 생산실적</v>
          </cell>
        </row>
      </sheetData>
      <sheetData sheetId="3282">
        <row r="1">
          <cell r="A1" t="str">
            <v>1월 생산실적</v>
          </cell>
        </row>
      </sheetData>
      <sheetData sheetId="3283">
        <row r="1">
          <cell r="A1" t="str">
            <v>1월 생산실적</v>
          </cell>
        </row>
      </sheetData>
      <sheetData sheetId="3284">
        <row r="1">
          <cell r="A1" t="str">
            <v>1월 생산실적</v>
          </cell>
        </row>
      </sheetData>
      <sheetData sheetId="3285">
        <row r="1">
          <cell r="A1" t="str">
            <v>1월 생산실적</v>
          </cell>
        </row>
      </sheetData>
      <sheetData sheetId="3286" refreshError="1"/>
      <sheetData sheetId="3287" refreshError="1"/>
      <sheetData sheetId="3288">
        <row r="1">
          <cell r="A1" t="str">
            <v>1월 생산실적</v>
          </cell>
        </row>
      </sheetData>
      <sheetData sheetId="3289">
        <row r="1">
          <cell r="A1" t="str">
            <v>1월 생산실적</v>
          </cell>
        </row>
      </sheetData>
      <sheetData sheetId="3290">
        <row r="1">
          <cell r="A1" t="str">
            <v>1월 생산실적</v>
          </cell>
        </row>
      </sheetData>
      <sheetData sheetId="3291">
        <row r="1">
          <cell r="A1" t="str">
            <v>1월 생산실적</v>
          </cell>
        </row>
      </sheetData>
      <sheetData sheetId="3292">
        <row r="1">
          <cell r="A1" t="str">
            <v>1월 생산실적</v>
          </cell>
        </row>
      </sheetData>
      <sheetData sheetId="3293">
        <row r="1">
          <cell r="A1" t="str">
            <v>1월 생산실적</v>
          </cell>
        </row>
      </sheetData>
      <sheetData sheetId="3294">
        <row r="1">
          <cell r="A1" t="str">
            <v>1월 생산실적</v>
          </cell>
        </row>
      </sheetData>
      <sheetData sheetId="3295">
        <row r="1">
          <cell r="A1" t="str">
            <v>1월 생산실적</v>
          </cell>
        </row>
      </sheetData>
      <sheetData sheetId="3296">
        <row r="1">
          <cell r="A1" t="str">
            <v>1월 생산실적</v>
          </cell>
        </row>
      </sheetData>
      <sheetData sheetId="3297">
        <row r="1">
          <cell r="A1" t="str">
            <v>1월 생산실적</v>
          </cell>
        </row>
      </sheetData>
      <sheetData sheetId="3298">
        <row r="1">
          <cell r="A1" t="str">
            <v>1월 생산실적</v>
          </cell>
        </row>
      </sheetData>
      <sheetData sheetId="3299">
        <row r="1">
          <cell r="A1" t="str">
            <v>1월 생산실적</v>
          </cell>
        </row>
      </sheetData>
      <sheetData sheetId="3300">
        <row r="1">
          <cell r="A1" t="str">
            <v>1월 생산실적</v>
          </cell>
        </row>
      </sheetData>
      <sheetData sheetId="3301">
        <row r="1">
          <cell r="A1" t="str">
            <v>1월 생산실적</v>
          </cell>
        </row>
      </sheetData>
      <sheetData sheetId="3302">
        <row r="1">
          <cell r="A1" t="str">
            <v>1월 생산실적</v>
          </cell>
        </row>
      </sheetData>
      <sheetData sheetId="3303">
        <row r="1">
          <cell r="A1" t="str">
            <v>1월 생산실적</v>
          </cell>
        </row>
      </sheetData>
      <sheetData sheetId="3304">
        <row r="1">
          <cell r="A1" t="str">
            <v>1월 생산실적</v>
          </cell>
        </row>
      </sheetData>
      <sheetData sheetId="3305">
        <row r="1">
          <cell r="A1" t="str">
            <v>1월 생산실적</v>
          </cell>
        </row>
      </sheetData>
      <sheetData sheetId="3306">
        <row r="1">
          <cell r="A1" t="str">
            <v>1월 생산실적</v>
          </cell>
        </row>
      </sheetData>
      <sheetData sheetId="3307">
        <row r="1">
          <cell r="A1" t="str">
            <v>1월 생산실적</v>
          </cell>
        </row>
      </sheetData>
      <sheetData sheetId="3308">
        <row r="1">
          <cell r="A1" t="str">
            <v>1월 생산실적</v>
          </cell>
        </row>
      </sheetData>
      <sheetData sheetId="3309">
        <row r="1">
          <cell r="A1" t="str">
            <v>1월 생산실적</v>
          </cell>
        </row>
      </sheetData>
      <sheetData sheetId="3310">
        <row r="1">
          <cell r="A1" t="str">
            <v>1월 생산실적</v>
          </cell>
        </row>
      </sheetData>
      <sheetData sheetId="3311">
        <row r="1">
          <cell r="A1" t="str">
            <v>1월 생산실적</v>
          </cell>
        </row>
      </sheetData>
      <sheetData sheetId="3312">
        <row r="1">
          <cell r="A1" t="str">
            <v>1월 생산실적</v>
          </cell>
        </row>
      </sheetData>
      <sheetData sheetId="3313">
        <row r="1">
          <cell r="A1" t="str">
            <v>1월 생산실적</v>
          </cell>
        </row>
      </sheetData>
      <sheetData sheetId="3314">
        <row r="1">
          <cell r="A1" t="str">
            <v>1월 생산실적</v>
          </cell>
        </row>
      </sheetData>
      <sheetData sheetId="3315">
        <row r="1">
          <cell r="A1" t="str">
            <v>1월 생산실적</v>
          </cell>
        </row>
      </sheetData>
      <sheetData sheetId="3316">
        <row r="1">
          <cell r="A1" t="str">
            <v>1월 생산실적</v>
          </cell>
        </row>
      </sheetData>
      <sheetData sheetId="3317">
        <row r="1">
          <cell r="A1" t="str">
            <v>1월 생산실적</v>
          </cell>
        </row>
      </sheetData>
      <sheetData sheetId="3318">
        <row r="1">
          <cell r="A1" t="str">
            <v>1월 생산실적</v>
          </cell>
        </row>
      </sheetData>
      <sheetData sheetId="3319">
        <row r="1">
          <cell r="A1" t="str">
            <v>1월 생산실적</v>
          </cell>
        </row>
      </sheetData>
      <sheetData sheetId="3320">
        <row r="1">
          <cell r="A1" t="str">
            <v>1월 생산실적</v>
          </cell>
        </row>
      </sheetData>
      <sheetData sheetId="3321">
        <row r="1">
          <cell r="A1" t="str">
            <v>1월 생산실적</v>
          </cell>
        </row>
      </sheetData>
      <sheetData sheetId="3322">
        <row r="1">
          <cell r="A1" t="str">
            <v>1월 생산실적</v>
          </cell>
        </row>
      </sheetData>
      <sheetData sheetId="3323">
        <row r="1">
          <cell r="A1" t="str">
            <v>1월 생산실적</v>
          </cell>
        </row>
      </sheetData>
      <sheetData sheetId="3324">
        <row r="1">
          <cell r="A1" t="str">
            <v>1월 생산실적</v>
          </cell>
        </row>
      </sheetData>
      <sheetData sheetId="3325">
        <row r="1">
          <cell r="A1" t="str">
            <v>1월 생산실적</v>
          </cell>
        </row>
      </sheetData>
      <sheetData sheetId="3326">
        <row r="1">
          <cell r="A1" t="str">
            <v>1월 생산실적</v>
          </cell>
        </row>
      </sheetData>
      <sheetData sheetId="3327">
        <row r="1">
          <cell r="A1" t="str">
            <v>1월 생산실적</v>
          </cell>
        </row>
      </sheetData>
      <sheetData sheetId="3328">
        <row r="1">
          <cell r="A1" t="str">
            <v>1월 생산실적</v>
          </cell>
        </row>
      </sheetData>
      <sheetData sheetId="3329">
        <row r="1">
          <cell r="A1" t="str">
            <v>1월 생산실적</v>
          </cell>
        </row>
      </sheetData>
      <sheetData sheetId="3330">
        <row r="1">
          <cell r="A1" t="str">
            <v>1월 생산실적</v>
          </cell>
        </row>
      </sheetData>
      <sheetData sheetId="3331">
        <row r="1">
          <cell r="A1" t="str">
            <v>1월 생산실적</v>
          </cell>
        </row>
      </sheetData>
      <sheetData sheetId="3332">
        <row r="1">
          <cell r="A1" t="str">
            <v>1월 생산실적</v>
          </cell>
        </row>
      </sheetData>
      <sheetData sheetId="3333">
        <row r="1">
          <cell r="A1" t="str">
            <v>1월 생산실적</v>
          </cell>
        </row>
      </sheetData>
      <sheetData sheetId="3334">
        <row r="1">
          <cell r="A1" t="str">
            <v>1월 생산실적</v>
          </cell>
        </row>
      </sheetData>
      <sheetData sheetId="3335">
        <row r="1">
          <cell r="A1" t="str">
            <v>1월 생산실적</v>
          </cell>
        </row>
      </sheetData>
      <sheetData sheetId="3336">
        <row r="1">
          <cell r="A1" t="str">
            <v>1월 생산실적</v>
          </cell>
        </row>
      </sheetData>
      <sheetData sheetId="3337">
        <row r="1">
          <cell r="A1" t="str">
            <v>1월 생산실적</v>
          </cell>
        </row>
      </sheetData>
      <sheetData sheetId="3338">
        <row r="1">
          <cell r="A1" t="str">
            <v>1월 생산실적</v>
          </cell>
        </row>
      </sheetData>
      <sheetData sheetId="3339">
        <row r="1">
          <cell r="A1" t="str">
            <v>1월 생산실적</v>
          </cell>
        </row>
      </sheetData>
      <sheetData sheetId="3340">
        <row r="1">
          <cell r="A1" t="str">
            <v>1월 생산실적</v>
          </cell>
        </row>
      </sheetData>
      <sheetData sheetId="3341">
        <row r="1">
          <cell r="A1" t="str">
            <v>1월 생산실적</v>
          </cell>
        </row>
      </sheetData>
      <sheetData sheetId="3342">
        <row r="1">
          <cell r="A1" t="str">
            <v>1월 생산실적</v>
          </cell>
        </row>
      </sheetData>
      <sheetData sheetId="3343">
        <row r="1">
          <cell r="A1" t="str">
            <v>1월 생산실적</v>
          </cell>
        </row>
      </sheetData>
      <sheetData sheetId="3344">
        <row r="1">
          <cell r="A1" t="str">
            <v>1월 생산실적</v>
          </cell>
        </row>
      </sheetData>
      <sheetData sheetId="3345">
        <row r="1">
          <cell r="A1" t="str">
            <v>1월 생산실적</v>
          </cell>
        </row>
      </sheetData>
      <sheetData sheetId="3346">
        <row r="1">
          <cell r="A1" t="str">
            <v>1월 생산실적</v>
          </cell>
        </row>
      </sheetData>
      <sheetData sheetId="3347">
        <row r="1">
          <cell r="A1" t="str">
            <v>1월 생산실적</v>
          </cell>
        </row>
      </sheetData>
      <sheetData sheetId="3348">
        <row r="1">
          <cell r="A1" t="str">
            <v>1월 생산실적</v>
          </cell>
        </row>
      </sheetData>
      <sheetData sheetId="3349">
        <row r="1">
          <cell r="A1" t="str">
            <v>1월 생산실적</v>
          </cell>
        </row>
      </sheetData>
      <sheetData sheetId="3350">
        <row r="1">
          <cell r="A1" t="str">
            <v>1월 생산실적</v>
          </cell>
        </row>
      </sheetData>
      <sheetData sheetId="3351">
        <row r="1">
          <cell r="A1" t="str">
            <v>1월 생산실적</v>
          </cell>
        </row>
      </sheetData>
      <sheetData sheetId="3352">
        <row r="1">
          <cell r="A1" t="str">
            <v>1월 생산실적</v>
          </cell>
        </row>
      </sheetData>
      <sheetData sheetId="3353">
        <row r="1">
          <cell r="A1" t="str">
            <v>1월 생산실적</v>
          </cell>
        </row>
      </sheetData>
      <sheetData sheetId="3354">
        <row r="1">
          <cell r="A1" t="str">
            <v>1월 생산실적</v>
          </cell>
        </row>
      </sheetData>
      <sheetData sheetId="3355">
        <row r="1">
          <cell r="A1" t="str">
            <v>1월 생산실적</v>
          </cell>
        </row>
      </sheetData>
      <sheetData sheetId="3356">
        <row r="1">
          <cell r="A1" t="str">
            <v>1월 생산실적</v>
          </cell>
        </row>
      </sheetData>
      <sheetData sheetId="3357">
        <row r="1">
          <cell r="A1" t="str">
            <v>1월 생산실적</v>
          </cell>
        </row>
      </sheetData>
      <sheetData sheetId="3358">
        <row r="1">
          <cell r="A1" t="str">
            <v>1월 생산실적</v>
          </cell>
        </row>
      </sheetData>
      <sheetData sheetId="3359">
        <row r="1">
          <cell r="A1" t="str">
            <v>1월 생산실적</v>
          </cell>
        </row>
      </sheetData>
      <sheetData sheetId="3360">
        <row r="1">
          <cell r="A1" t="str">
            <v>1월 생산실적</v>
          </cell>
        </row>
      </sheetData>
      <sheetData sheetId="3361">
        <row r="1">
          <cell r="A1" t="str">
            <v>1월 생산실적</v>
          </cell>
        </row>
      </sheetData>
      <sheetData sheetId="3362">
        <row r="1">
          <cell r="A1" t="str">
            <v>1월 생산실적</v>
          </cell>
        </row>
      </sheetData>
      <sheetData sheetId="3363">
        <row r="1">
          <cell r="A1" t="str">
            <v>1월 생산실적</v>
          </cell>
        </row>
      </sheetData>
      <sheetData sheetId="3364">
        <row r="1">
          <cell r="A1" t="str">
            <v>1월 생산실적</v>
          </cell>
        </row>
      </sheetData>
      <sheetData sheetId="3365">
        <row r="1">
          <cell r="A1" t="str">
            <v>1월 생산실적</v>
          </cell>
        </row>
      </sheetData>
      <sheetData sheetId="3366">
        <row r="1">
          <cell r="A1" t="str">
            <v>1월 생산실적</v>
          </cell>
        </row>
      </sheetData>
      <sheetData sheetId="3367">
        <row r="1">
          <cell r="A1" t="str">
            <v>1월 생산실적</v>
          </cell>
        </row>
      </sheetData>
      <sheetData sheetId="3368">
        <row r="1">
          <cell r="A1" t="str">
            <v>1월 생산실적</v>
          </cell>
        </row>
      </sheetData>
      <sheetData sheetId="3369">
        <row r="1">
          <cell r="A1" t="str">
            <v>1월 생산실적</v>
          </cell>
        </row>
      </sheetData>
      <sheetData sheetId="3370">
        <row r="1">
          <cell r="A1" t="str">
            <v>1월 생산실적</v>
          </cell>
        </row>
      </sheetData>
      <sheetData sheetId="3371">
        <row r="1">
          <cell r="A1" t="str">
            <v>1월 생산실적</v>
          </cell>
        </row>
      </sheetData>
      <sheetData sheetId="3372">
        <row r="1">
          <cell r="A1" t="str">
            <v>1월 생산실적</v>
          </cell>
        </row>
      </sheetData>
      <sheetData sheetId="3373">
        <row r="1">
          <cell r="A1" t="str">
            <v>1월 생산실적</v>
          </cell>
        </row>
      </sheetData>
      <sheetData sheetId="3374">
        <row r="1">
          <cell r="A1" t="str">
            <v>1월 생산실적</v>
          </cell>
        </row>
      </sheetData>
      <sheetData sheetId="3375">
        <row r="1">
          <cell r="A1" t="str">
            <v>1월 생산실적</v>
          </cell>
        </row>
      </sheetData>
      <sheetData sheetId="3376">
        <row r="1">
          <cell r="A1" t="str">
            <v>1월 생산실적</v>
          </cell>
        </row>
      </sheetData>
      <sheetData sheetId="3377">
        <row r="1">
          <cell r="A1" t="str">
            <v>1월 생산실적</v>
          </cell>
        </row>
      </sheetData>
      <sheetData sheetId="3378">
        <row r="1">
          <cell r="A1" t="str">
            <v>1월 생산실적</v>
          </cell>
        </row>
      </sheetData>
      <sheetData sheetId="3379">
        <row r="1">
          <cell r="A1" t="str">
            <v>1월 생산실적</v>
          </cell>
        </row>
      </sheetData>
      <sheetData sheetId="3380">
        <row r="1">
          <cell r="A1" t="str">
            <v>1월 생산실적</v>
          </cell>
        </row>
      </sheetData>
      <sheetData sheetId="3381">
        <row r="1">
          <cell r="A1" t="str">
            <v>1월 생산실적</v>
          </cell>
        </row>
      </sheetData>
      <sheetData sheetId="3382">
        <row r="1">
          <cell r="A1" t="str">
            <v>1월 생산실적</v>
          </cell>
        </row>
      </sheetData>
      <sheetData sheetId="3383">
        <row r="1">
          <cell r="A1" t="str">
            <v>1월 생산실적</v>
          </cell>
        </row>
      </sheetData>
      <sheetData sheetId="3384">
        <row r="1">
          <cell r="A1" t="str">
            <v>1월 생산실적</v>
          </cell>
        </row>
      </sheetData>
      <sheetData sheetId="3385">
        <row r="1">
          <cell r="A1" t="str">
            <v>1월 생산실적</v>
          </cell>
        </row>
      </sheetData>
      <sheetData sheetId="3386">
        <row r="1">
          <cell r="A1" t="str">
            <v>1월 생산실적</v>
          </cell>
        </row>
      </sheetData>
      <sheetData sheetId="3387">
        <row r="1">
          <cell r="A1" t="str">
            <v>1월 생산실적</v>
          </cell>
        </row>
      </sheetData>
      <sheetData sheetId="3388">
        <row r="1">
          <cell r="A1" t="str">
            <v>1월 생산실적</v>
          </cell>
        </row>
      </sheetData>
      <sheetData sheetId="3389">
        <row r="1">
          <cell r="A1" t="str">
            <v>1월 생산실적</v>
          </cell>
        </row>
      </sheetData>
      <sheetData sheetId="3390">
        <row r="1">
          <cell r="A1" t="str">
            <v>1월 생산실적</v>
          </cell>
        </row>
      </sheetData>
      <sheetData sheetId="3391">
        <row r="1">
          <cell r="A1" t="str">
            <v>1월 생산실적</v>
          </cell>
        </row>
      </sheetData>
      <sheetData sheetId="3392">
        <row r="1">
          <cell r="A1" t="str">
            <v>1월 생산실적</v>
          </cell>
        </row>
      </sheetData>
      <sheetData sheetId="3393">
        <row r="1">
          <cell r="A1" t="str">
            <v>1월 생산실적</v>
          </cell>
        </row>
      </sheetData>
      <sheetData sheetId="3394">
        <row r="1">
          <cell r="A1" t="str">
            <v>1월 생산실적</v>
          </cell>
        </row>
      </sheetData>
      <sheetData sheetId="3395">
        <row r="1">
          <cell r="A1" t="str">
            <v>1월 생산실적</v>
          </cell>
        </row>
      </sheetData>
      <sheetData sheetId="3396">
        <row r="1">
          <cell r="A1" t="str">
            <v>1월 생산실적</v>
          </cell>
        </row>
      </sheetData>
      <sheetData sheetId="3397">
        <row r="1">
          <cell r="A1" t="str">
            <v>1월 생산실적</v>
          </cell>
        </row>
      </sheetData>
      <sheetData sheetId="3398">
        <row r="1">
          <cell r="A1" t="str">
            <v>1월 생산실적</v>
          </cell>
        </row>
      </sheetData>
      <sheetData sheetId="3399">
        <row r="1">
          <cell r="A1" t="str">
            <v>1월 생산실적</v>
          </cell>
        </row>
      </sheetData>
      <sheetData sheetId="3400">
        <row r="1">
          <cell r="A1" t="str">
            <v>1월 생산실적</v>
          </cell>
        </row>
      </sheetData>
      <sheetData sheetId="3401">
        <row r="1">
          <cell r="A1" t="str">
            <v>1월 생산실적</v>
          </cell>
        </row>
      </sheetData>
      <sheetData sheetId="3402">
        <row r="1">
          <cell r="A1" t="str">
            <v>1월 생산실적</v>
          </cell>
        </row>
      </sheetData>
      <sheetData sheetId="3403">
        <row r="1">
          <cell r="A1" t="str">
            <v>1월 생산실적</v>
          </cell>
        </row>
      </sheetData>
      <sheetData sheetId="3404">
        <row r="1">
          <cell r="A1" t="str">
            <v>1월 생산실적</v>
          </cell>
        </row>
      </sheetData>
      <sheetData sheetId="3405">
        <row r="1">
          <cell r="A1" t="str">
            <v>1월 생산실적</v>
          </cell>
        </row>
      </sheetData>
      <sheetData sheetId="3406">
        <row r="1">
          <cell r="A1" t="str">
            <v>1월 생산실적</v>
          </cell>
        </row>
      </sheetData>
      <sheetData sheetId="3407">
        <row r="1">
          <cell r="A1" t="str">
            <v>1월 생산실적</v>
          </cell>
        </row>
      </sheetData>
      <sheetData sheetId="3408">
        <row r="1">
          <cell r="A1" t="str">
            <v>1월 생산실적</v>
          </cell>
        </row>
      </sheetData>
      <sheetData sheetId="3409">
        <row r="1">
          <cell r="A1" t="str">
            <v>1월 생산실적</v>
          </cell>
        </row>
      </sheetData>
      <sheetData sheetId="3410">
        <row r="1">
          <cell r="A1" t="str">
            <v>1월 생산실적</v>
          </cell>
        </row>
      </sheetData>
      <sheetData sheetId="3411">
        <row r="1">
          <cell r="A1" t="str">
            <v>1월 생산실적</v>
          </cell>
        </row>
      </sheetData>
      <sheetData sheetId="3412">
        <row r="1">
          <cell r="A1" t="str">
            <v>1월 생산실적</v>
          </cell>
        </row>
      </sheetData>
      <sheetData sheetId="3413">
        <row r="1">
          <cell r="A1" t="str">
            <v>1월 생산실적</v>
          </cell>
        </row>
      </sheetData>
      <sheetData sheetId="3414">
        <row r="1">
          <cell r="A1" t="str">
            <v>1월 생산실적</v>
          </cell>
        </row>
      </sheetData>
      <sheetData sheetId="3415">
        <row r="1">
          <cell r="A1" t="str">
            <v>1월 생산실적</v>
          </cell>
        </row>
      </sheetData>
      <sheetData sheetId="3416">
        <row r="1">
          <cell r="A1" t="str">
            <v>1월 생산실적</v>
          </cell>
        </row>
      </sheetData>
      <sheetData sheetId="3417">
        <row r="1">
          <cell r="A1" t="str">
            <v>1월 생산실적</v>
          </cell>
        </row>
      </sheetData>
      <sheetData sheetId="3418">
        <row r="1">
          <cell r="A1" t="str">
            <v>1월 생산실적</v>
          </cell>
        </row>
      </sheetData>
      <sheetData sheetId="3419">
        <row r="1">
          <cell r="A1" t="str">
            <v>1월 생산실적</v>
          </cell>
        </row>
      </sheetData>
      <sheetData sheetId="3420">
        <row r="1">
          <cell r="A1" t="str">
            <v>1월 생산실적</v>
          </cell>
        </row>
      </sheetData>
      <sheetData sheetId="3421">
        <row r="1">
          <cell r="A1" t="str">
            <v>1월 생산실적</v>
          </cell>
        </row>
      </sheetData>
      <sheetData sheetId="3422">
        <row r="1">
          <cell r="A1" t="str">
            <v>1월 생산실적</v>
          </cell>
        </row>
      </sheetData>
      <sheetData sheetId="3423">
        <row r="1">
          <cell r="A1" t="str">
            <v>1월 생산실적</v>
          </cell>
        </row>
      </sheetData>
      <sheetData sheetId="3424">
        <row r="1">
          <cell r="A1" t="str">
            <v>1월 생산실적</v>
          </cell>
        </row>
      </sheetData>
      <sheetData sheetId="3425">
        <row r="1">
          <cell r="A1" t="str">
            <v>1월 생산실적</v>
          </cell>
        </row>
      </sheetData>
      <sheetData sheetId="3426">
        <row r="1">
          <cell r="A1" t="str">
            <v>1월 생산실적</v>
          </cell>
        </row>
      </sheetData>
      <sheetData sheetId="3427">
        <row r="1">
          <cell r="A1" t="str">
            <v>1월 생산실적</v>
          </cell>
        </row>
      </sheetData>
      <sheetData sheetId="3428">
        <row r="1">
          <cell r="A1" t="str">
            <v>1월 생산실적</v>
          </cell>
        </row>
      </sheetData>
      <sheetData sheetId="3429">
        <row r="1">
          <cell r="A1" t="str">
            <v>1월 생산실적</v>
          </cell>
        </row>
      </sheetData>
      <sheetData sheetId="3430">
        <row r="1">
          <cell r="A1" t="str">
            <v>1월 생산실적</v>
          </cell>
        </row>
      </sheetData>
      <sheetData sheetId="3431">
        <row r="1">
          <cell r="A1" t="str">
            <v>1월 생산실적</v>
          </cell>
        </row>
      </sheetData>
      <sheetData sheetId="3432">
        <row r="1">
          <cell r="A1" t="str">
            <v>1월 생산실적</v>
          </cell>
        </row>
      </sheetData>
      <sheetData sheetId="3433">
        <row r="1">
          <cell r="A1" t="str">
            <v>1월 생산실적</v>
          </cell>
        </row>
      </sheetData>
      <sheetData sheetId="3434">
        <row r="1">
          <cell r="A1" t="str">
            <v>1월 생산실적</v>
          </cell>
        </row>
      </sheetData>
      <sheetData sheetId="3435">
        <row r="1">
          <cell r="A1" t="str">
            <v>1월 생산실적</v>
          </cell>
        </row>
      </sheetData>
      <sheetData sheetId="3436">
        <row r="1">
          <cell r="A1" t="str">
            <v>1월 생산실적</v>
          </cell>
        </row>
      </sheetData>
      <sheetData sheetId="3437">
        <row r="1">
          <cell r="A1" t="str">
            <v>1월 생산실적</v>
          </cell>
        </row>
      </sheetData>
      <sheetData sheetId="3438">
        <row r="1">
          <cell r="A1" t="str">
            <v>1월 생산실적</v>
          </cell>
        </row>
      </sheetData>
      <sheetData sheetId="3439">
        <row r="1">
          <cell r="A1" t="str">
            <v>1월 생산실적</v>
          </cell>
        </row>
      </sheetData>
      <sheetData sheetId="3440">
        <row r="1">
          <cell r="A1" t="str">
            <v>1월 생산실적</v>
          </cell>
        </row>
      </sheetData>
      <sheetData sheetId="3441">
        <row r="1">
          <cell r="A1" t="str">
            <v>1월 생산실적</v>
          </cell>
        </row>
      </sheetData>
      <sheetData sheetId="3442">
        <row r="1">
          <cell r="A1" t="str">
            <v>1월 생산실적</v>
          </cell>
        </row>
      </sheetData>
      <sheetData sheetId="3443">
        <row r="1">
          <cell r="A1" t="str">
            <v>1월 생산실적</v>
          </cell>
        </row>
      </sheetData>
      <sheetData sheetId="3444">
        <row r="1">
          <cell r="A1" t="str">
            <v>1월 생산실적</v>
          </cell>
        </row>
      </sheetData>
      <sheetData sheetId="3445">
        <row r="1">
          <cell r="A1" t="str">
            <v>1월 생산실적</v>
          </cell>
        </row>
      </sheetData>
      <sheetData sheetId="3446">
        <row r="1">
          <cell r="A1" t="str">
            <v>1월 생산실적</v>
          </cell>
        </row>
      </sheetData>
      <sheetData sheetId="3447">
        <row r="1">
          <cell r="A1" t="str">
            <v>1월 생산실적</v>
          </cell>
        </row>
      </sheetData>
      <sheetData sheetId="3448">
        <row r="1">
          <cell r="A1" t="str">
            <v>1월 생산실적</v>
          </cell>
        </row>
      </sheetData>
      <sheetData sheetId="3449">
        <row r="1">
          <cell r="A1" t="str">
            <v>1월 생산실적</v>
          </cell>
        </row>
      </sheetData>
      <sheetData sheetId="3450">
        <row r="1">
          <cell r="A1" t="str">
            <v>1월 생산실적</v>
          </cell>
        </row>
      </sheetData>
      <sheetData sheetId="3451">
        <row r="1">
          <cell r="A1" t="str">
            <v>1월 생산실적</v>
          </cell>
        </row>
      </sheetData>
      <sheetData sheetId="3452">
        <row r="1">
          <cell r="A1" t="str">
            <v>1월 생산실적</v>
          </cell>
        </row>
      </sheetData>
      <sheetData sheetId="3453">
        <row r="1">
          <cell r="A1" t="str">
            <v>1월 생산실적</v>
          </cell>
        </row>
      </sheetData>
      <sheetData sheetId="3454">
        <row r="1">
          <cell r="A1" t="str">
            <v>1월 생산실적</v>
          </cell>
        </row>
      </sheetData>
      <sheetData sheetId="3455">
        <row r="1">
          <cell r="A1" t="str">
            <v>1월 생산실적</v>
          </cell>
        </row>
      </sheetData>
      <sheetData sheetId="3456">
        <row r="1">
          <cell r="A1" t="str">
            <v>1월 생산실적</v>
          </cell>
        </row>
      </sheetData>
      <sheetData sheetId="3457">
        <row r="1">
          <cell r="A1" t="str">
            <v>1월 생산실적</v>
          </cell>
        </row>
      </sheetData>
      <sheetData sheetId="3458">
        <row r="1">
          <cell r="A1" t="str">
            <v>1월 생산실적</v>
          </cell>
        </row>
      </sheetData>
      <sheetData sheetId="3459">
        <row r="1">
          <cell r="A1" t="str">
            <v>1월 생산실적</v>
          </cell>
        </row>
      </sheetData>
      <sheetData sheetId="3460">
        <row r="1">
          <cell r="A1" t="str">
            <v>1월 생산실적</v>
          </cell>
        </row>
      </sheetData>
      <sheetData sheetId="3461">
        <row r="1">
          <cell r="A1" t="str">
            <v>1월 생산실적</v>
          </cell>
        </row>
      </sheetData>
      <sheetData sheetId="3462">
        <row r="1">
          <cell r="A1" t="str">
            <v>1월 생산실적</v>
          </cell>
        </row>
      </sheetData>
      <sheetData sheetId="3463">
        <row r="1">
          <cell r="A1" t="str">
            <v>1월 생산실적</v>
          </cell>
        </row>
      </sheetData>
      <sheetData sheetId="3464">
        <row r="1">
          <cell r="A1" t="str">
            <v>1월 생산실적</v>
          </cell>
        </row>
      </sheetData>
      <sheetData sheetId="3465">
        <row r="1">
          <cell r="A1" t="str">
            <v>1월 생산실적</v>
          </cell>
        </row>
      </sheetData>
      <sheetData sheetId="3466">
        <row r="1">
          <cell r="A1" t="str">
            <v>1월 생산실적</v>
          </cell>
        </row>
      </sheetData>
      <sheetData sheetId="3467">
        <row r="1">
          <cell r="A1" t="str">
            <v>1월 생산실적</v>
          </cell>
        </row>
      </sheetData>
      <sheetData sheetId="3468">
        <row r="1">
          <cell r="A1" t="str">
            <v>1월 생산실적</v>
          </cell>
        </row>
      </sheetData>
      <sheetData sheetId="3469">
        <row r="1">
          <cell r="A1" t="str">
            <v>1월 생산실적</v>
          </cell>
        </row>
      </sheetData>
      <sheetData sheetId="3470">
        <row r="1">
          <cell r="A1" t="str">
            <v>1월 생산실적</v>
          </cell>
        </row>
      </sheetData>
      <sheetData sheetId="3471">
        <row r="1">
          <cell r="A1" t="str">
            <v>1월 생산실적</v>
          </cell>
        </row>
      </sheetData>
      <sheetData sheetId="3472">
        <row r="1">
          <cell r="A1" t="str">
            <v>1월 생산실적</v>
          </cell>
        </row>
      </sheetData>
      <sheetData sheetId="3473">
        <row r="1">
          <cell r="A1" t="str">
            <v>1월 생산실적</v>
          </cell>
        </row>
      </sheetData>
      <sheetData sheetId="3474">
        <row r="1">
          <cell r="A1" t="str">
            <v>1월 생산실적</v>
          </cell>
        </row>
      </sheetData>
      <sheetData sheetId="3475">
        <row r="1">
          <cell r="A1" t="str">
            <v>1월 생산실적</v>
          </cell>
        </row>
      </sheetData>
      <sheetData sheetId="3476">
        <row r="1">
          <cell r="A1" t="str">
            <v>1월 생산실적</v>
          </cell>
        </row>
      </sheetData>
      <sheetData sheetId="3477">
        <row r="1">
          <cell r="A1" t="str">
            <v>1월 생산실적</v>
          </cell>
        </row>
      </sheetData>
      <sheetData sheetId="3478">
        <row r="1">
          <cell r="A1" t="str">
            <v>1월 생산실적</v>
          </cell>
        </row>
      </sheetData>
      <sheetData sheetId="3479">
        <row r="1">
          <cell r="A1" t="str">
            <v>1월 생산실적</v>
          </cell>
        </row>
      </sheetData>
      <sheetData sheetId="3480">
        <row r="1">
          <cell r="A1" t="str">
            <v>1월 생산실적</v>
          </cell>
        </row>
      </sheetData>
      <sheetData sheetId="3481">
        <row r="1">
          <cell r="A1" t="str">
            <v>1월 생산실적</v>
          </cell>
        </row>
      </sheetData>
      <sheetData sheetId="3482">
        <row r="1">
          <cell r="A1" t="str">
            <v>1월 생산실적</v>
          </cell>
        </row>
      </sheetData>
      <sheetData sheetId="3483">
        <row r="1">
          <cell r="A1" t="str">
            <v>1월 생산실적</v>
          </cell>
        </row>
      </sheetData>
      <sheetData sheetId="3484">
        <row r="1">
          <cell r="A1" t="str">
            <v>1월 생산실적</v>
          </cell>
        </row>
      </sheetData>
      <sheetData sheetId="3485">
        <row r="1">
          <cell r="A1" t="str">
            <v>1월 생산실적</v>
          </cell>
        </row>
      </sheetData>
      <sheetData sheetId="3486">
        <row r="1">
          <cell r="A1" t="str">
            <v>1월 생산실적</v>
          </cell>
        </row>
      </sheetData>
      <sheetData sheetId="3487">
        <row r="1">
          <cell r="A1" t="str">
            <v>1월 생산실적</v>
          </cell>
        </row>
      </sheetData>
      <sheetData sheetId="3488">
        <row r="1">
          <cell r="A1" t="str">
            <v>1월 생산실적</v>
          </cell>
        </row>
      </sheetData>
      <sheetData sheetId="3489">
        <row r="1">
          <cell r="A1" t="str">
            <v>1월 생산실적</v>
          </cell>
        </row>
      </sheetData>
      <sheetData sheetId="3490">
        <row r="1">
          <cell r="A1" t="str">
            <v>1월 생산실적</v>
          </cell>
        </row>
      </sheetData>
      <sheetData sheetId="3491">
        <row r="1">
          <cell r="A1" t="str">
            <v>1월 생산실적</v>
          </cell>
        </row>
      </sheetData>
      <sheetData sheetId="3492">
        <row r="1">
          <cell r="A1" t="str">
            <v>1월 생산실적</v>
          </cell>
        </row>
      </sheetData>
      <sheetData sheetId="3493">
        <row r="1">
          <cell r="A1" t="str">
            <v>1월 생산실적</v>
          </cell>
        </row>
      </sheetData>
      <sheetData sheetId="3494">
        <row r="1">
          <cell r="A1" t="str">
            <v>1월 생산실적</v>
          </cell>
        </row>
      </sheetData>
      <sheetData sheetId="3495">
        <row r="1">
          <cell r="A1" t="str">
            <v>1월 생산실적</v>
          </cell>
        </row>
      </sheetData>
      <sheetData sheetId="3496">
        <row r="1">
          <cell r="A1" t="str">
            <v>1월 생산실적</v>
          </cell>
        </row>
      </sheetData>
      <sheetData sheetId="3497">
        <row r="1">
          <cell r="A1" t="str">
            <v>1월 생산실적</v>
          </cell>
        </row>
      </sheetData>
      <sheetData sheetId="3498">
        <row r="1">
          <cell r="A1" t="str">
            <v>1월 생산실적</v>
          </cell>
        </row>
      </sheetData>
      <sheetData sheetId="3499">
        <row r="1">
          <cell r="A1" t="str">
            <v>1월 생산실적</v>
          </cell>
        </row>
      </sheetData>
      <sheetData sheetId="3500">
        <row r="1">
          <cell r="A1" t="str">
            <v>1월 생산실적</v>
          </cell>
        </row>
      </sheetData>
      <sheetData sheetId="3501">
        <row r="1">
          <cell r="A1" t="str">
            <v>1월 생산실적</v>
          </cell>
        </row>
      </sheetData>
      <sheetData sheetId="3502">
        <row r="1">
          <cell r="A1" t="str">
            <v>1월 생산실적</v>
          </cell>
        </row>
      </sheetData>
      <sheetData sheetId="3503">
        <row r="1">
          <cell r="A1" t="str">
            <v>1월 생산실적</v>
          </cell>
        </row>
      </sheetData>
      <sheetData sheetId="3504">
        <row r="1">
          <cell r="A1" t="str">
            <v>1월 생산실적</v>
          </cell>
        </row>
      </sheetData>
      <sheetData sheetId="3505">
        <row r="1">
          <cell r="A1" t="str">
            <v>1월 생산실적</v>
          </cell>
        </row>
      </sheetData>
      <sheetData sheetId="3506">
        <row r="1">
          <cell r="A1" t="str">
            <v>1월 생산실적</v>
          </cell>
        </row>
      </sheetData>
      <sheetData sheetId="3507">
        <row r="1">
          <cell r="A1" t="str">
            <v>1월 생산실적</v>
          </cell>
        </row>
      </sheetData>
      <sheetData sheetId="3508">
        <row r="1">
          <cell r="A1" t="str">
            <v>1월 생산실적</v>
          </cell>
        </row>
      </sheetData>
      <sheetData sheetId="3509">
        <row r="1">
          <cell r="A1" t="str">
            <v>1월 생산실적</v>
          </cell>
        </row>
      </sheetData>
      <sheetData sheetId="3510">
        <row r="1">
          <cell r="A1" t="str">
            <v>1월 생산실적</v>
          </cell>
        </row>
      </sheetData>
      <sheetData sheetId="3511">
        <row r="1">
          <cell r="A1" t="str">
            <v>1월 생산실적</v>
          </cell>
        </row>
      </sheetData>
      <sheetData sheetId="3512">
        <row r="1">
          <cell r="A1" t="str">
            <v>1월 생산실적</v>
          </cell>
        </row>
      </sheetData>
      <sheetData sheetId="3513">
        <row r="1">
          <cell r="A1" t="str">
            <v>1월 생산실적</v>
          </cell>
        </row>
      </sheetData>
      <sheetData sheetId="3514">
        <row r="1">
          <cell r="A1" t="str">
            <v>1월 생산실적</v>
          </cell>
        </row>
      </sheetData>
      <sheetData sheetId="3515">
        <row r="1">
          <cell r="A1" t="str">
            <v>1월 생산실적</v>
          </cell>
        </row>
      </sheetData>
      <sheetData sheetId="3516">
        <row r="1">
          <cell r="A1" t="str">
            <v>1월 생산실적</v>
          </cell>
        </row>
      </sheetData>
      <sheetData sheetId="3517">
        <row r="1">
          <cell r="A1" t="str">
            <v>1월 생산실적</v>
          </cell>
        </row>
      </sheetData>
      <sheetData sheetId="3518">
        <row r="1">
          <cell r="A1" t="str">
            <v>1월 생산실적</v>
          </cell>
        </row>
      </sheetData>
      <sheetData sheetId="3519">
        <row r="1">
          <cell r="A1" t="str">
            <v>1월 생산실적</v>
          </cell>
        </row>
      </sheetData>
      <sheetData sheetId="3520">
        <row r="1">
          <cell r="A1" t="str">
            <v>1월 생산실적</v>
          </cell>
        </row>
      </sheetData>
      <sheetData sheetId="3521">
        <row r="1">
          <cell r="A1" t="str">
            <v>1월 생산실적</v>
          </cell>
        </row>
      </sheetData>
      <sheetData sheetId="3522">
        <row r="1">
          <cell r="A1" t="str">
            <v>1월 생산실적</v>
          </cell>
        </row>
      </sheetData>
      <sheetData sheetId="3523">
        <row r="1">
          <cell r="A1" t="str">
            <v>1월 생산실적</v>
          </cell>
        </row>
      </sheetData>
      <sheetData sheetId="3524">
        <row r="1">
          <cell r="A1" t="str">
            <v>1월 생산실적</v>
          </cell>
        </row>
      </sheetData>
      <sheetData sheetId="3525">
        <row r="1">
          <cell r="A1" t="str">
            <v>1월 생산실적</v>
          </cell>
        </row>
      </sheetData>
      <sheetData sheetId="3526">
        <row r="1">
          <cell r="A1" t="str">
            <v>1월 생산실적</v>
          </cell>
        </row>
      </sheetData>
      <sheetData sheetId="3527">
        <row r="1">
          <cell r="A1" t="str">
            <v>1월 생산실적</v>
          </cell>
        </row>
      </sheetData>
      <sheetData sheetId="3528">
        <row r="1">
          <cell r="A1" t="str">
            <v>1월 생산실적</v>
          </cell>
        </row>
      </sheetData>
      <sheetData sheetId="3529">
        <row r="1">
          <cell r="A1" t="str">
            <v>1월 생산실적</v>
          </cell>
        </row>
      </sheetData>
      <sheetData sheetId="3530">
        <row r="1">
          <cell r="A1" t="str">
            <v>1월 생산실적</v>
          </cell>
        </row>
      </sheetData>
      <sheetData sheetId="3531">
        <row r="1">
          <cell r="A1" t="str">
            <v>1월 생산실적</v>
          </cell>
        </row>
      </sheetData>
      <sheetData sheetId="3532">
        <row r="1">
          <cell r="A1" t="str">
            <v>1월 생산실적</v>
          </cell>
        </row>
      </sheetData>
      <sheetData sheetId="3533">
        <row r="1">
          <cell r="A1" t="str">
            <v>1월 생산실적</v>
          </cell>
        </row>
      </sheetData>
      <sheetData sheetId="3534">
        <row r="1">
          <cell r="A1" t="str">
            <v>1월 생산실적</v>
          </cell>
        </row>
      </sheetData>
      <sheetData sheetId="3535">
        <row r="1">
          <cell r="A1" t="str">
            <v>1월 생산실적</v>
          </cell>
        </row>
      </sheetData>
      <sheetData sheetId="3536">
        <row r="1">
          <cell r="A1" t="str">
            <v>1월 생산실적</v>
          </cell>
        </row>
      </sheetData>
      <sheetData sheetId="3537">
        <row r="1">
          <cell r="A1" t="str">
            <v>1월 생산실적</v>
          </cell>
        </row>
      </sheetData>
      <sheetData sheetId="3538">
        <row r="1">
          <cell r="A1" t="str">
            <v>1월 생산실적</v>
          </cell>
        </row>
      </sheetData>
      <sheetData sheetId="3539">
        <row r="1">
          <cell r="A1" t="str">
            <v>1월 생산실적</v>
          </cell>
        </row>
      </sheetData>
      <sheetData sheetId="3540">
        <row r="1">
          <cell r="A1" t="str">
            <v>1월 생산실적</v>
          </cell>
        </row>
      </sheetData>
      <sheetData sheetId="3541">
        <row r="1">
          <cell r="A1" t="str">
            <v>1월 생산실적</v>
          </cell>
        </row>
      </sheetData>
      <sheetData sheetId="3542">
        <row r="1">
          <cell r="A1" t="str">
            <v>1월 생산실적</v>
          </cell>
        </row>
      </sheetData>
      <sheetData sheetId="3543">
        <row r="1">
          <cell r="A1" t="str">
            <v>1월 생산실적</v>
          </cell>
        </row>
      </sheetData>
      <sheetData sheetId="3544">
        <row r="1">
          <cell r="A1" t="str">
            <v>1월 생산실적</v>
          </cell>
        </row>
      </sheetData>
      <sheetData sheetId="3545">
        <row r="1">
          <cell r="A1" t="str">
            <v>1월 생산실적</v>
          </cell>
        </row>
      </sheetData>
      <sheetData sheetId="3546">
        <row r="1">
          <cell r="A1" t="str">
            <v>1월 생산실적</v>
          </cell>
        </row>
      </sheetData>
      <sheetData sheetId="3547">
        <row r="1">
          <cell r="A1" t="str">
            <v>1월 생산실적</v>
          </cell>
        </row>
      </sheetData>
      <sheetData sheetId="3548">
        <row r="1">
          <cell r="A1" t="str">
            <v>1월 생산실적</v>
          </cell>
        </row>
      </sheetData>
      <sheetData sheetId="3549">
        <row r="1">
          <cell r="A1" t="str">
            <v>1월 생산실적</v>
          </cell>
        </row>
      </sheetData>
      <sheetData sheetId="3550">
        <row r="1">
          <cell r="A1" t="str">
            <v>1월 생산실적</v>
          </cell>
        </row>
      </sheetData>
      <sheetData sheetId="3551">
        <row r="1">
          <cell r="A1" t="str">
            <v>1월 생산실적</v>
          </cell>
        </row>
      </sheetData>
      <sheetData sheetId="3552">
        <row r="1">
          <cell r="A1" t="str">
            <v>1월 생산실적</v>
          </cell>
        </row>
      </sheetData>
      <sheetData sheetId="3553">
        <row r="1">
          <cell r="A1" t="str">
            <v>1월 생산실적</v>
          </cell>
        </row>
      </sheetData>
      <sheetData sheetId="3554">
        <row r="1">
          <cell r="A1" t="str">
            <v>1월 생산실적</v>
          </cell>
        </row>
      </sheetData>
      <sheetData sheetId="3555">
        <row r="1">
          <cell r="A1" t="str">
            <v>1월 생산실적</v>
          </cell>
        </row>
      </sheetData>
      <sheetData sheetId="3556">
        <row r="1">
          <cell r="A1" t="str">
            <v>1월 생산실적</v>
          </cell>
        </row>
      </sheetData>
      <sheetData sheetId="3557">
        <row r="1">
          <cell r="A1" t="str">
            <v>1월 생산실적</v>
          </cell>
        </row>
      </sheetData>
      <sheetData sheetId="3558">
        <row r="1">
          <cell r="A1" t="str">
            <v>1월 생산실적</v>
          </cell>
        </row>
      </sheetData>
      <sheetData sheetId="3559">
        <row r="1">
          <cell r="A1" t="str">
            <v>1월 생산실적</v>
          </cell>
        </row>
      </sheetData>
      <sheetData sheetId="3560">
        <row r="1">
          <cell r="A1" t="str">
            <v>1월 생산실적</v>
          </cell>
        </row>
      </sheetData>
      <sheetData sheetId="3561">
        <row r="1">
          <cell r="A1" t="str">
            <v>1월 생산실적</v>
          </cell>
        </row>
      </sheetData>
      <sheetData sheetId="3562">
        <row r="1">
          <cell r="A1" t="str">
            <v>1월 생산실적</v>
          </cell>
        </row>
      </sheetData>
      <sheetData sheetId="3563">
        <row r="1">
          <cell r="A1" t="str">
            <v>1월 생산실적</v>
          </cell>
        </row>
      </sheetData>
      <sheetData sheetId="3564">
        <row r="1">
          <cell r="A1" t="str">
            <v>1월 생산실적</v>
          </cell>
        </row>
      </sheetData>
      <sheetData sheetId="3565">
        <row r="1">
          <cell r="A1" t="str">
            <v>1월 생산실적</v>
          </cell>
        </row>
      </sheetData>
      <sheetData sheetId="3566">
        <row r="1">
          <cell r="A1" t="str">
            <v>1월 생산실적</v>
          </cell>
        </row>
      </sheetData>
      <sheetData sheetId="3567">
        <row r="1">
          <cell r="A1" t="str">
            <v>1월 생산실적</v>
          </cell>
        </row>
      </sheetData>
      <sheetData sheetId="3568">
        <row r="1">
          <cell r="A1" t="str">
            <v>1월 생산실적</v>
          </cell>
        </row>
      </sheetData>
      <sheetData sheetId="3569">
        <row r="1">
          <cell r="A1" t="str">
            <v>1월 생산실적</v>
          </cell>
        </row>
      </sheetData>
      <sheetData sheetId="3570">
        <row r="1">
          <cell r="A1" t="str">
            <v>1월 생산실적</v>
          </cell>
        </row>
      </sheetData>
      <sheetData sheetId="3571">
        <row r="1">
          <cell r="A1" t="str">
            <v>1월 생산실적</v>
          </cell>
        </row>
      </sheetData>
      <sheetData sheetId="3572">
        <row r="1">
          <cell r="A1" t="str">
            <v>1월 생산실적</v>
          </cell>
        </row>
      </sheetData>
      <sheetData sheetId="3573">
        <row r="1">
          <cell r="A1" t="str">
            <v>1월 생산실적</v>
          </cell>
        </row>
      </sheetData>
      <sheetData sheetId="3574">
        <row r="1">
          <cell r="A1" t="str">
            <v>1월 생산실적</v>
          </cell>
        </row>
      </sheetData>
      <sheetData sheetId="3575">
        <row r="1">
          <cell r="A1" t="str">
            <v>1월 생산실적</v>
          </cell>
        </row>
      </sheetData>
      <sheetData sheetId="3576">
        <row r="1">
          <cell r="A1" t="str">
            <v>1월 생산실적</v>
          </cell>
        </row>
      </sheetData>
      <sheetData sheetId="3577">
        <row r="1">
          <cell r="A1" t="str">
            <v>1월 생산실적</v>
          </cell>
        </row>
      </sheetData>
      <sheetData sheetId="3578">
        <row r="1">
          <cell r="A1" t="str">
            <v>1월 생산실적</v>
          </cell>
        </row>
      </sheetData>
      <sheetData sheetId="3579">
        <row r="1">
          <cell r="A1" t="str">
            <v>1월 생산실적</v>
          </cell>
        </row>
      </sheetData>
      <sheetData sheetId="3580">
        <row r="1">
          <cell r="A1" t="str">
            <v>1월 생산실적</v>
          </cell>
        </row>
      </sheetData>
      <sheetData sheetId="3581">
        <row r="1">
          <cell r="A1" t="str">
            <v>1월 생산실적</v>
          </cell>
        </row>
      </sheetData>
      <sheetData sheetId="3582">
        <row r="1">
          <cell r="A1" t="str">
            <v>1월 생산실적</v>
          </cell>
        </row>
      </sheetData>
      <sheetData sheetId="3583">
        <row r="1">
          <cell r="A1" t="str">
            <v>1월 생산실적</v>
          </cell>
        </row>
      </sheetData>
      <sheetData sheetId="3584">
        <row r="1">
          <cell r="A1" t="str">
            <v>1월 생산실적</v>
          </cell>
        </row>
      </sheetData>
      <sheetData sheetId="3585">
        <row r="1">
          <cell r="A1" t="str">
            <v>1월 생산실적</v>
          </cell>
        </row>
      </sheetData>
      <sheetData sheetId="3586">
        <row r="1">
          <cell r="A1" t="str">
            <v>1월 생산실적</v>
          </cell>
        </row>
      </sheetData>
      <sheetData sheetId="3587">
        <row r="1">
          <cell r="A1" t="str">
            <v>1월 생산실적</v>
          </cell>
        </row>
      </sheetData>
      <sheetData sheetId="3588">
        <row r="1">
          <cell r="A1" t="str">
            <v>1월 생산실적</v>
          </cell>
        </row>
      </sheetData>
      <sheetData sheetId="3589">
        <row r="1">
          <cell r="A1" t="str">
            <v>1월 생산실적</v>
          </cell>
        </row>
      </sheetData>
      <sheetData sheetId="3590">
        <row r="1">
          <cell r="A1" t="str">
            <v>1월 생산실적</v>
          </cell>
        </row>
      </sheetData>
      <sheetData sheetId="3591">
        <row r="1">
          <cell r="A1" t="str">
            <v>1월 생산실적</v>
          </cell>
        </row>
      </sheetData>
      <sheetData sheetId="3592">
        <row r="1">
          <cell r="A1" t="str">
            <v>1월 생산실적</v>
          </cell>
        </row>
      </sheetData>
      <sheetData sheetId="3593">
        <row r="1">
          <cell r="A1" t="str">
            <v>1월 생산실적</v>
          </cell>
        </row>
      </sheetData>
      <sheetData sheetId="3594">
        <row r="1">
          <cell r="A1" t="str">
            <v>1월 생산실적</v>
          </cell>
        </row>
      </sheetData>
      <sheetData sheetId="3595">
        <row r="1">
          <cell r="A1" t="str">
            <v>1월 생산실적</v>
          </cell>
        </row>
      </sheetData>
      <sheetData sheetId="3596">
        <row r="1">
          <cell r="A1" t="str">
            <v>1월 생산실적</v>
          </cell>
        </row>
      </sheetData>
      <sheetData sheetId="3597">
        <row r="1">
          <cell r="A1" t="str">
            <v>1월 생산실적</v>
          </cell>
        </row>
      </sheetData>
      <sheetData sheetId="3598">
        <row r="1">
          <cell r="A1" t="str">
            <v>1월 생산실적</v>
          </cell>
        </row>
      </sheetData>
      <sheetData sheetId="3599">
        <row r="1">
          <cell r="A1" t="str">
            <v>1월 생산실적</v>
          </cell>
        </row>
      </sheetData>
      <sheetData sheetId="3600">
        <row r="1">
          <cell r="A1" t="str">
            <v>1월 생산실적</v>
          </cell>
        </row>
      </sheetData>
      <sheetData sheetId="3601">
        <row r="1">
          <cell r="A1" t="str">
            <v>1월 생산실적</v>
          </cell>
        </row>
      </sheetData>
      <sheetData sheetId="3602">
        <row r="1">
          <cell r="A1" t="str">
            <v>1월 생산실적</v>
          </cell>
        </row>
      </sheetData>
      <sheetData sheetId="3603">
        <row r="1">
          <cell r="A1" t="str">
            <v>1월 생산실적</v>
          </cell>
        </row>
      </sheetData>
      <sheetData sheetId="3604">
        <row r="1">
          <cell r="A1" t="str">
            <v>1월 생산실적</v>
          </cell>
        </row>
      </sheetData>
      <sheetData sheetId="3605">
        <row r="1">
          <cell r="A1" t="str">
            <v>1월 생산실적</v>
          </cell>
        </row>
      </sheetData>
      <sheetData sheetId="3606">
        <row r="1">
          <cell r="A1" t="str">
            <v>1월 생산실적</v>
          </cell>
        </row>
      </sheetData>
      <sheetData sheetId="3607">
        <row r="1">
          <cell r="A1" t="str">
            <v>1월 생산실적</v>
          </cell>
        </row>
      </sheetData>
      <sheetData sheetId="3608">
        <row r="1">
          <cell r="A1" t="str">
            <v>1월 생산실적</v>
          </cell>
        </row>
      </sheetData>
      <sheetData sheetId="3609">
        <row r="1">
          <cell r="A1" t="str">
            <v>1월 생산실적</v>
          </cell>
        </row>
      </sheetData>
      <sheetData sheetId="3610">
        <row r="1">
          <cell r="A1" t="str">
            <v>1월 생산실적</v>
          </cell>
        </row>
      </sheetData>
      <sheetData sheetId="3611">
        <row r="1">
          <cell r="A1" t="str">
            <v>1월 생산실적</v>
          </cell>
        </row>
      </sheetData>
      <sheetData sheetId="3612">
        <row r="1">
          <cell r="A1" t="str">
            <v>1월 생산실적</v>
          </cell>
        </row>
      </sheetData>
      <sheetData sheetId="3613">
        <row r="1">
          <cell r="A1" t="str">
            <v>1월 생산실적</v>
          </cell>
        </row>
      </sheetData>
      <sheetData sheetId="3614">
        <row r="1">
          <cell r="A1" t="str">
            <v>1월 생산실적</v>
          </cell>
        </row>
      </sheetData>
      <sheetData sheetId="3615">
        <row r="1">
          <cell r="A1" t="str">
            <v>1월 생산실적</v>
          </cell>
        </row>
      </sheetData>
      <sheetData sheetId="3616">
        <row r="1">
          <cell r="A1" t="str">
            <v>1월 생산실적</v>
          </cell>
        </row>
      </sheetData>
      <sheetData sheetId="3617">
        <row r="1">
          <cell r="A1" t="str">
            <v>1월 생산실적</v>
          </cell>
        </row>
      </sheetData>
      <sheetData sheetId="3618">
        <row r="1">
          <cell r="A1" t="str">
            <v>1월 생산실적</v>
          </cell>
        </row>
      </sheetData>
      <sheetData sheetId="3619">
        <row r="1">
          <cell r="A1" t="str">
            <v>1월 생산실적</v>
          </cell>
        </row>
      </sheetData>
      <sheetData sheetId="3620">
        <row r="1">
          <cell r="A1" t="str">
            <v>1월 생산실적</v>
          </cell>
        </row>
      </sheetData>
      <sheetData sheetId="3621">
        <row r="1">
          <cell r="A1" t="str">
            <v>1월 생산실적</v>
          </cell>
        </row>
      </sheetData>
      <sheetData sheetId="3622">
        <row r="1">
          <cell r="A1" t="str">
            <v>1월 생산실적</v>
          </cell>
        </row>
      </sheetData>
      <sheetData sheetId="3623">
        <row r="1">
          <cell r="A1" t="str">
            <v>1월 생산실적</v>
          </cell>
        </row>
      </sheetData>
      <sheetData sheetId="3624">
        <row r="1">
          <cell r="A1" t="str">
            <v>1월 생산실적</v>
          </cell>
        </row>
      </sheetData>
      <sheetData sheetId="3625">
        <row r="1">
          <cell r="A1" t="str">
            <v>1월 생산실적</v>
          </cell>
        </row>
      </sheetData>
      <sheetData sheetId="3626">
        <row r="1">
          <cell r="A1" t="str">
            <v>1월 생산실적</v>
          </cell>
        </row>
      </sheetData>
      <sheetData sheetId="3627">
        <row r="1">
          <cell r="A1" t="str">
            <v>1월 생산실적</v>
          </cell>
        </row>
      </sheetData>
      <sheetData sheetId="3628">
        <row r="1">
          <cell r="A1" t="str">
            <v>1월 생산실적</v>
          </cell>
        </row>
      </sheetData>
      <sheetData sheetId="3629">
        <row r="1">
          <cell r="A1" t="str">
            <v>1월 생산실적</v>
          </cell>
        </row>
      </sheetData>
      <sheetData sheetId="3630">
        <row r="1">
          <cell r="A1" t="str">
            <v>1월 생산실적</v>
          </cell>
        </row>
      </sheetData>
      <sheetData sheetId="3631">
        <row r="1">
          <cell r="A1" t="str">
            <v>1월 생산실적</v>
          </cell>
        </row>
      </sheetData>
      <sheetData sheetId="3632">
        <row r="1">
          <cell r="A1" t="str">
            <v>1월 생산실적</v>
          </cell>
        </row>
      </sheetData>
      <sheetData sheetId="3633">
        <row r="1">
          <cell r="A1" t="str">
            <v>1월 생산실적</v>
          </cell>
        </row>
      </sheetData>
      <sheetData sheetId="3634">
        <row r="1">
          <cell r="A1" t="str">
            <v>1월 생산실적</v>
          </cell>
        </row>
      </sheetData>
      <sheetData sheetId="3635">
        <row r="1">
          <cell r="A1" t="str">
            <v>1월 생산실적</v>
          </cell>
        </row>
      </sheetData>
      <sheetData sheetId="3636">
        <row r="1">
          <cell r="A1" t="str">
            <v>1월 생산실적</v>
          </cell>
        </row>
      </sheetData>
      <sheetData sheetId="3637">
        <row r="1">
          <cell r="A1" t="str">
            <v>1월 생산실적</v>
          </cell>
        </row>
      </sheetData>
      <sheetData sheetId="3638">
        <row r="1">
          <cell r="A1" t="str">
            <v>1월 생산실적</v>
          </cell>
        </row>
      </sheetData>
      <sheetData sheetId="3639">
        <row r="1">
          <cell r="A1" t="str">
            <v>1월 생산실적</v>
          </cell>
        </row>
      </sheetData>
      <sheetData sheetId="3640">
        <row r="1">
          <cell r="A1" t="str">
            <v>1월 생산실적</v>
          </cell>
        </row>
      </sheetData>
      <sheetData sheetId="3641">
        <row r="1">
          <cell r="A1" t="str">
            <v>1월 생산실적</v>
          </cell>
        </row>
      </sheetData>
      <sheetData sheetId="3642">
        <row r="1">
          <cell r="A1" t="str">
            <v>1월 생산실적</v>
          </cell>
        </row>
      </sheetData>
      <sheetData sheetId="3643">
        <row r="1">
          <cell r="A1" t="str">
            <v>1월 생산실적</v>
          </cell>
        </row>
      </sheetData>
      <sheetData sheetId="3644">
        <row r="1">
          <cell r="A1" t="str">
            <v>1월 생산실적</v>
          </cell>
        </row>
      </sheetData>
      <sheetData sheetId="3645">
        <row r="1">
          <cell r="A1" t="str">
            <v>1월 생산실적</v>
          </cell>
        </row>
      </sheetData>
      <sheetData sheetId="3646">
        <row r="1">
          <cell r="A1" t="str">
            <v>1월 생산실적</v>
          </cell>
        </row>
      </sheetData>
      <sheetData sheetId="3647">
        <row r="1">
          <cell r="A1" t="str">
            <v>1월 생산실적</v>
          </cell>
        </row>
      </sheetData>
      <sheetData sheetId="3648">
        <row r="1">
          <cell r="A1" t="str">
            <v>1월 생산실적</v>
          </cell>
        </row>
      </sheetData>
      <sheetData sheetId="3649">
        <row r="1">
          <cell r="A1" t="str">
            <v>1월 생산실적</v>
          </cell>
        </row>
      </sheetData>
      <sheetData sheetId="3650">
        <row r="1">
          <cell r="A1" t="str">
            <v>1월 생산실적</v>
          </cell>
        </row>
      </sheetData>
      <sheetData sheetId="3651">
        <row r="1">
          <cell r="A1" t="str">
            <v>1월 생산실적</v>
          </cell>
        </row>
      </sheetData>
      <sheetData sheetId="3652">
        <row r="1">
          <cell r="A1" t="str">
            <v>1월 생산실적</v>
          </cell>
        </row>
      </sheetData>
      <sheetData sheetId="3653">
        <row r="1">
          <cell r="A1" t="str">
            <v>1월 생산실적</v>
          </cell>
        </row>
      </sheetData>
      <sheetData sheetId="3654">
        <row r="1">
          <cell r="A1" t="str">
            <v>1월 생산실적</v>
          </cell>
        </row>
      </sheetData>
      <sheetData sheetId="3655">
        <row r="1">
          <cell r="A1" t="str">
            <v>1월 생산실적</v>
          </cell>
        </row>
      </sheetData>
      <sheetData sheetId="3656">
        <row r="1">
          <cell r="A1" t="str">
            <v>1월 생산실적</v>
          </cell>
        </row>
      </sheetData>
      <sheetData sheetId="3657">
        <row r="1">
          <cell r="A1" t="str">
            <v>1월 생산실적</v>
          </cell>
        </row>
      </sheetData>
      <sheetData sheetId="3658">
        <row r="1">
          <cell r="A1" t="str">
            <v>1월 생산실적</v>
          </cell>
        </row>
      </sheetData>
      <sheetData sheetId="3659">
        <row r="1">
          <cell r="A1" t="str">
            <v>1월 생산실적</v>
          </cell>
        </row>
      </sheetData>
      <sheetData sheetId="3660">
        <row r="1">
          <cell r="A1" t="str">
            <v>1월 생산실적</v>
          </cell>
        </row>
      </sheetData>
      <sheetData sheetId="3661">
        <row r="1">
          <cell r="A1" t="str">
            <v>1월 생산실적</v>
          </cell>
        </row>
      </sheetData>
      <sheetData sheetId="3662">
        <row r="1">
          <cell r="A1" t="str">
            <v>1월 생산실적</v>
          </cell>
        </row>
      </sheetData>
      <sheetData sheetId="3663">
        <row r="1">
          <cell r="A1" t="str">
            <v>1월 생산실적</v>
          </cell>
        </row>
      </sheetData>
      <sheetData sheetId="3664">
        <row r="1">
          <cell r="A1" t="str">
            <v>1월 생산실적</v>
          </cell>
        </row>
      </sheetData>
      <sheetData sheetId="3665">
        <row r="1">
          <cell r="A1" t="str">
            <v>1월 생산실적</v>
          </cell>
        </row>
      </sheetData>
      <sheetData sheetId="3666">
        <row r="1">
          <cell r="A1" t="str">
            <v>1월 생산실적</v>
          </cell>
        </row>
      </sheetData>
      <sheetData sheetId="3667">
        <row r="1">
          <cell r="A1" t="str">
            <v>1월 생산실적</v>
          </cell>
        </row>
      </sheetData>
      <sheetData sheetId="3668">
        <row r="1">
          <cell r="A1" t="str">
            <v>1월 생산실적</v>
          </cell>
        </row>
      </sheetData>
      <sheetData sheetId="3669">
        <row r="1">
          <cell r="A1" t="str">
            <v>1월 생산실적</v>
          </cell>
        </row>
      </sheetData>
      <sheetData sheetId="3670">
        <row r="1">
          <cell r="A1" t="str">
            <v>1월 생산실적</v>
          </cell>
        </row>
      </sheetData>
      <sheetData sheetId="3671">
        <row r="1">
          <cell r="A1" t="str">
            <v>1월 생산실적</v>
          </cell>
        </row>
      </sheetData>
      <sheetData sheetId="3672">
        <row r="1">
          <cell r="A1" t="str">
            <v>1월 생산실적</v>
          </cell>
        </row>
      </sheetData>
      <sheetData sheetId="3673">
        <row r="1">
          <cell r="A1" t="str">
            <v>1월 생산실적</v>
          </cell>
        </row>
      </sheetData>
      <sheetData sheetId="3674">
        <row r="1">
          <cell r="A1" t="str">
            <v>1월 생산실적</v>
          </cell>
        </row>
      </sheetData>
      <sheetData sheetId="3675">
        <row r="1">
          <cell r="A1" t="str">
            <v>1월 생산실적</v>
          </cell>
        </row>
      </sheetData>
      <sheetData sheetId="3676">
        <row r="1">
          <cell r="A1" t="str">
            <v>1월 생산실적</v>
          </cell>
        </row>
      </sheetData>
      <sheetData sheetId="3677">
        <row r="1">
          <cell r="A1" t="str">
            <v>1월 생산실적</v>
          </cell>
        </row>
      </sheetData>
      <sheetData sheetId="3678">
        <row r="1">
          <cell r="A1" t="str">
            <v>1월 생산실적</v>
          </cell>
        </row>
      </sheetData>
      <sheetData sheetId="3679">
        <row r="1">
          <cell r="A1" t="str">
            <v>1월 생산실적</v>
          </cell>
        </row>
      </sheetData>
      <sheetData sheetId="3680">
        <row r="1">
          <cell r="A1" t="str">
            <v>1월 생산실적</v>
          </cell>
        </row>
      </sheetData>
      <sheetData sheetId="3681">
        <row r="1">
          <cell r="A1" t="str">
            <v>1월 생산실적</v>
          </cell>
        </row>
      </sheetData>
      <sheetData sheetId="3682">
        <row r="1">
          <cell r="A1" t="str">
            <v>1월 생산실적</v>
          </cell>
        </row>
      </sheetData>
      <sheetData sheetId="3683">
        <row r="1">
          <cell r="A1" t="str">
            <v>1월 생산실적</v>
          </cell>
        </row>
      </sheetData>
      <sheetData sheetId="3684">
        <row r="1">
          <cell r="A1" t="str">
            <v>1월 생산실적</v>
          </cell>
        </row>
      </sheetData>
      <sheetData sheetId="3685">
        <row r="1">
          <cell r="A1" t="str">
            <v>1월 생산실적</v>
          </cell>
        </row>
      </sheetData>
      <sheetData sheetId="3686">
        <row r="1">
          <cell r="A1" t="str">
            <v>1월 생산실적</v>
          </cell>
        </row>
      </sheetData>
      <sheetData sheetId="3687">
        <row r="1">
          <cell r="A1" t="str">
            <v>1월 생산실적</v>
          </cell>
        </row>
      </sheetData>
      <sheetData sheetId="3688">
        <row r="1">
          <cell r="A1" t="str">
            <v>1월 생산실적</v>
          </cell>
        </row>
      </sheetData>
      <sheetData sheetId="3689">
        <row r="1">
          <cell r="A1" t="str">
            <v>1월 생산실적</v>
          </cell>
        </row>
      </sheetData>
      <sheetData sheetId="3690">
        <row r="1">
          <cell r="A1" t="str">
            <v>1월 생산실적</v>
          </cell>
        </row>
      </sheetData>
      <sheetData sheetId="3691">
        <row r="1">
          <cell r="A1" t="str">
            <v>1월 생산실적</v>
          </cell>
        </row>
      </sheetData>
      <sheetData sheetId="3692">
        <row r="1">
          <cell r="A1" t="str">
            <v>1월 생산실적</v>
          </cell>
        </row>
      </sheetData>
      <sheetData sheetId="3693">
        <row r="1">
          <cell r="A1" t="str">
            <v>1월 생산실적</v>
          </cell>
        </row>
      </sheetData>
      <sheetData sheetId="3694">
        <row r="1">
          <cell r="A1" t="str">
            <v>1월 생산실적</v>
          </cell>
        </row>
      </sheetData>
      <sheetData sheetId="3695">
        <row r="1">
          <cell r="A1" t="str">
            <v>1월 생산실적</v>
          </cell>
        </row>
      </sheetData>
      <sheetData sheetId="3696">
        <row r="1">
          <cell r="A1" t="str">
            <v>1월 생산실적</v>
          </cell>
        </row>
      </sheetData>
      <sheetData sheetId="3697">
        <row r="1">
          <cell r="A1" t="str">
            <v>1월 생산실적</v>
          </cell>
        </row>
      </sheetData>
      <sheetData sheetId="3698">
        <row r="1">
          <cell r="A1" t="str">
            <v>1월 생산실적</v>
          </cell>
        </row>
      </sheetData>
      <sheetData sheetId="3699">
        <row r="1">
          <cell r="A1" t="str">
            <v>1월 생산실적</v>
          </cell>
        </row>
      </sheetData>
      <sheetData sheetId="3700">
        <row r="1">
          <cell r="A1" t="str">
            <v>1월 생산실적</v>
          </cell>
        </row>
      </sheetData>
      <sheetData sheetId="3701">
        <row r="1">
          <cell r="A1" t="str">
            <v>1월 생산실적</v>
          </cell>
        </row>
      </sheetData>
      <sheetData sheetId="3702">
        <row r="1">
          <cell r="A1" t="str">
            <v>1월 생산실적</v>
          </cell>
        </row>
      </sheetData>
      <sheetData sheetId="3703">
        <row r="1">
          <cell r="A1" t="str">
            <v>1월 생산실적</v>
          </cell>
        </row>
      </sheetData>
      <sheetData sheetId="3704">
        <row r="1">
          <cell r="A1" t="str">
            <v>1월 생산실적</v>
          </cell>
        </row>
      </sheetData>
      <sheetData sheetId="3705">
        <row r="1">
          <cell r="A1" t="str">
            <v>1월 생산실적</v>
          </cell>
        </row>
      </sheetData>
      <sheetData sheetId="3706">
        <row r="1">
          <cell r="A1" t="str">
            <v>1월 생산실적</v>
          </cell>
        </row>
      </sheetData>
      <sheetData sheetId="3707">
        <row r="1">
          <cell r="A1" t="str">
            <v>1월 생산실적</v>
          </cell>
        </row>
      </sheetData>
      <sheetData sheetId="3708">
        <row r="1">
          <cell r="A1" t="str">
            <v>1월 생산실적</v>
          </cell>
        </row>
      </sheetData>
      <sheetData sheetId="3709">
        <row r="1">
          <cell r="A1" t="str">
            <v>1월 생산실적</v>
          </cell>
        </row>
      </sheetData>
      <sheetData sheetId="3710">
        <row r="1">
          <cell r="A1" t="str">
            <v>1월 생산실적</v>
          </cell>
        </row>
      </sheetData>
      <sheetData sheetId="3711">
        <row r="1">
          <cell r="A1" t="str">
            <v>1월 생산실적</v>
          </cell>
        </row>
      </sheetData>
      <sheetData sheetId="3712">
        <row r="1">
          <cell r="A1" t="str">
            <v>1월 생산실적</v>
          </cell>
        </row>
      </sheetData>
      <sheetData sheetId="3713">
        <row r="1">
          <cell r="A1" t="str">
            <v>1월 생산실적</v>
          </cell>
        </row>
      </sheetData>
      <sheetData sheetId="3714">
        <row r="1">
          <cell r="A1" t="str">
            <v>1월 생산실적</v>
          </cell>
        </row>
      </sheetData>
      <sheetData sheetId="3715">
        <row r="1">
          <cell r="A1" t="str">
            <v>1월 생산실적</v>
          </cell>
        </row>
      </sheetData>
      <sheetData sheetId="3716">
        <row r="1">
          <cell r="A1" t="str">
            <v>1월 생산실적</v>
          </cell>
        </row>
      </sheetData>
      <sheetData sheetId="3717">
        <row r="1">
          <cell r="A1" t="str">
            <v>1월 생산실적</v>
          </cell>
        </row>
      </sheetData>
      <sheetData sheetId="3718">
        <row r="1">
          <cell r="A1" t="str">
            <v>1월 생산실적</v>
          </cell>
        </row>
      </sheetData>
      <sheetData sheetId="3719">
        <row r="1">
          <cell r="A1" t="str">
            <v>1월 생산실적</v>
          </cell>
        </row>
      </sheetData>
      <sheetData sheetId="3720">
        <row r="1">
          <cell r="A1" t="str">
            <v>1월 생산실적</v>
          </cell>
        </row>
      </sheetData>
      <sheetData sheetId="3721">
        <row r="1">
          <cell r="A1" t="str">
            <v>1월 생산실적</v>
          </cell>
        </row>
      </sheetData>
      <sheetData sheetId="3722">
        <row r="1">
          <cell r="A1" t="str">
            <v>1월 생산실적</v>
          </cell>
        </row>
      </sheetData>
      <sheetData sheetId="3723">
        <row r="1">
          <cell r="A1" t="str">
            <v>1월 생산실적</v>
          </cell>
        </row>
      </sheetData>
      <sheetData sheetId="3724">
        <row r="1">
          <cell r="A1" t="str">
            <v>1월 생산실적</v>
          </cell>
        </row>
      </sheetData>
      <sheetData sheetId="3725">
        <row r="1">
          <cell r="A1" t="str">
            <v>1월 생산실적</v>
          </cell>
        </row>
      </sheetData>
      <sheetData sheetId="3726">
        <row r="1">
          <cell r="A1" t="str">
            <v>1월 생산실적</v>
          </cell>
        </row>
      </sheetData>
      <sheetData sheetId="3727">
        <row r="1">
          <cell r="A1" t="str">
            <v>1월 생산실적</v>
          </cell>
        </row>
      </sheetData>
      <sheetData sheetId="3728">
        <row r="1">
          <cell r="A1" t="str">
            <v>1월 생산실적</v>
          </cell>
        </row>
      </sheetData>
      <sheetData sheetId="3729">
        <row r="1">
          <cell r="A1" t="str">
            <v>1월 생산실적</v>
          </cell>
        </row>
      </sheetData>
      <sheetData sheetId="3730">
        <row r="1">
          <cell r="A1" t="str">
            <v>1월 생산실적</v>
          </cell>
        </row>
      </sheetData>
      <sheetData sheetId="3731">
        <row r="1">
          <cell r="A1" t="str">
            <v>1월 생산실적</v>
          </cell>
        </row>
      </sheetData>
      <sheetData sheetId="3732">
        <row r="1">
          <cell r="A1" t="str">
            <v>1월 생산실적</v>
          </cell>
        </row>
      </sheetData>
      <sheetData sheetId="3733">
        <row r="1">
          <cell r="A1" t="str">
            <v>1월 생산실적</v>
          </cell>
        </row>
      </sheetData>
      <sheetData sheetId="3734">
        <row r="1">
          <cell r="A1" t="str">
            <v>1월 생산실적</v>
          </cell>
        </row>
      </sheetData>
      <sheetData sheetId="3735">
        <row r="1">
          <cell r="A1" t="str">
            <v>1월 생산실적</v>
          </cell>
        </row>
      </sheetData>
      <sheetData sheetId="3736">
        <row r="1">
          <cell r="A1" t="str">
            <v>1월 생산실적</v>
          </cell>
        </row>
      </sheetData>
      <sheetData sheetId="3737">
        <row r="1">
          <cell r="A1" t="str">
            <v>1월 생산실적</v>
          </cell>
        </row>
      </sheetData>
      <sheetData sheetId="3738">
        <row r="1">
          <cell r="A1" t="str">
            <v>1월 생산실적</v>
          </cell>
        </row>
      </sheetData>
      <sheetData sheetId="3739">
        <row r="1">
          <cell r="A1" t="str">
            <v>1월 생산실적</v>
          </cell>
        </row>
      </sheetData>
      <sheetData sheetId="3740">
        <row r="1">
          <cell r="A1" t="str">
            <v>1월 생산실적</v>
          </cell>
        </row>
      </sheetData>
      <sheetData sheetId="3741">
        <row r="1">
          <cell r="A1" t="str">
            <v>1월 생산실적</v>
          </cell>
        </row>
      </sheetData>
      <sheetData sheetId="3742">
        <row r="1">
          <cell r="A1" t="str">
            <v>1월 생산실적</v>
          </cell>
        </row>
      </sheetData>
      <sheetData sheetId="3743">
        <row r="1">
          <cell r="A1" t="str">
            <v>1월 생산실적</v>
          </cell>
        </row>
      </sheetData>
      <sheetData sheetId="3744">
        <row r="1">
          <cell r="A1" t="str">
            <v>1월 생산실적</v>
          </cell>
        </row>
      </sheetData>
      <sheetData sheetId="3745">
        <row r="1">
          <cell r="A1" t="str">
            <v>1월 생산실적</v>
          </cell>
        </row>
      </sheetData>
      <sheetData sheetId="3746">
        <row r="1">
          <cell r="A1" t="str">
            <v>1월 생산실적</v>
          </cell>
        </row>
      </sheetData>
      <sheetData sheetId="3747">
        <row r="1">
          <cell r="A1" t="str">
            <v>1월 생산실적</v>
          </cell>
        </row>
      </sheetData>
      <sheetData sheetId="3748">
        <row r="1">
          <cell r="A1" t="str">
            <v>1월 생산실적</v>
          </cell>
        </row>
      </sheetData>
      <sheetData sheetId="3749">
        <row r="1">
          <cell r="A1" t="str">
            <v>1월 생산실적</v>
          </cell>
        </row>
      </sheetData>
      <sheetData sheetId="3750">
        <row r="1">
          <cell r="A1" t="str">
            <v>1월 생산실적</v>
          </cell>
        </row>
      </sheetData>
      <sheetData sheetId="3751">
        <row r="1">
          <cell r="A1" t="str">
            <v>1월 생산실적</v>
          </cell>
        </row>
      </sheetData>
      <sheetData sheetId="3752">
        <row r="1">
          <cell r="A1" t="str">
            <v>1월 생산실적</v>
          </cell>
        </row>
      </sheetData>
      <sheetData sheetId="3753">
        <row r="1">
          <cell r="A1" t="str">
            <v>1월 생산실적</v>
          </cell>
        </row>
      </sheetData>
      <sheetData sheetId="3754">
        <row r="1">
          <cell r="A1" t="str">
            <v>1월 생산실적</v>
          </cell>
        </row>
      </sheetData>
      <sheetData sheetId="3755">
        <row r="1">
          <cell r="A1" t="str">
            <v>1월 생산실적</v>
          </cell>
        </row>
      </sheetData>
      <sheetData sheetId="3756">
        <row r="1">
          <cell r="A1" t="str">
            <v>1월 생산실적</v>
          </cell>
        </row>
      </sheetData>
      <sheetData sheetId="3757">
        <row r="1">
          <cell r="A1" t="str">
            <v>1월 생산실적</v>
          </cell>
        </row>
      </sheetData>
      <sheetData sheetId="3758">
        <row r="1">
          <cell r="A1" t="str">
            <v>1월 생산실적</v>
          </cell>
        </row>
      </sheetData>
      <sheetData sheetId="3759">
        <row r="1">
          <cell r="A1" t="str">
            <v>1월 생산실적</v>
          </cell>
        </row>
      </sheetData>
      <sheetData sheetId="3760">
        <row r="1">
          <cell r="A1" t="str">
            <v>1월 생산실적</v>
          </cell>
        </row>
      </sheetData>
      <sheetData sheetId="3761">
        <row r="1">
          <cell r="A1" t="str">
            <v>1월 생산실적</v>
          </cell>
        </row>
      </sheetData>
      <sheetData sheetId="3762">
        <row r="1">
          <cell r="A1" t="str">
            <v>1월 생산실적</v>
          </cell>
        </row>
      </sheetData>
      <sheetData sheetId="3763">
        <row r="1">
          <cell r="A1" t="str">
            <v>1월 생산실적</v>
          </cell>
        </row>
      </sheetData>
      <sheetData sheetId="3764">
        <row r="1">
          <cell r="A1" t="str">
            <v>1월 생산실적</v>
          </cell>
        </row>
      </sheetData>
      <sheetData sheetId="3765">
        <row r="1">
          <cell r="A1" t="str">
            <v>1월 생산실적</v>
          </cell>
        </row>
      </sheetData>
      <sheetData sheetId="3766">
        <row r="1">
          <cell r="A1" t="str">
            <v>1월 생산실적</v>
          </cell>
        </row>
      </sheetData>
      <sheetData sheetId="3767">
        <row r="1">
          <cell r="A1" t="str">
            <v>1월 생산실적</v>
          </cell>
        </row>
      </sheetData>
      <sheetData sheetId="3768">
        <row r="1">
          <cell r="A1" t="str">
            <v>1월 생산실적</v>
          </cell>
        </row>
      </sheetData>
      <sheetData sheetId="3769">
        <row r="1">
          <cell r="A1" t="str">
            <v>1월 생산실적</v>
          </cell>
        </row>
      </sheetData>
      <sheetData sheetId="3770">
        <row r="1">
          <cell r="A1" t="str">
            <v>1월 생산실적</v>
          </cell>
        </row>
      </sheetData>
      <sheetData sheetId="3771">
        <row r="1">
          <cell r="A1" t="str">
            <v>1월 생산실적</v>
          </cell>
        </row>
      </sheetData>
      <sheetData sheetId="3772">
        <row r="1">
          <cell r="A1" t="str">
            <v>1월 생산실적</v>
          </cell>
        </row>
      </sheetData>
      <sheetData sheetId="3773">
        <row r="1">
          <cell r="A1" t="str">
            <v>1월 생산실적</v>
          </cell>
        </row>
      </sheetData>
      <sheetData sheetId="3774">
        <row r="1">
          <cell r="A1" t="str">
            <v>1월 생산실적</v>
          </cell>
        </row>
      </sheetData>
      <sheetData sheetId="3775">
        <row r="1">
          <cell r="A1" t="str">
            <v>1월 생산실적</v>
          </cell>
        </row>
      </sheetData>
      <sheetData sheetId="3776">
        <row r="1">
          <cell r="A1" t="str">
            <v>1월 생산실적</v>
          </cell>
        </row>
      </sheetData>
      <sheetData sheetId="3777">
        <row r="1">
          <cell r="A1" t="str">
            <v>1월 생산실적</v>
          </cell>
        </row>
      </sheetData>
      <sheetData sheetId="3778">
        <row r="1">
          <cell r="A1" t="str">
            <v>1월 생산실적</v>
          </cell>
        </row>
      </sheetData>
      <sheetData sheetId="3779">
        <row r="1">
          <cell r="A1" t="str">
            <v>1월 생산실적</v>
          </cell>
        </row>
      </sheetData>
      <sheetData sheetId="3780">
        <row r="1">
          <cell r="A1" t="str">
            <v>1월 생산실적</v>
          </cell>
        </row>
      </sheetData>
      <sheetData sheetId="3781">
        <row r="1">
          <cell r="A1" t="str">
            <v>1월 생산실적</v>
          </cell>
        </row>
      </sheetData>
      <sheetData sheetId="3782">
        <row r="1">
          <cell r="A1" t="str">
            <v>1월 생산실적</v>
          </cell>
        </row>
      </sheetData>
      <sheetData sheetId="3783">
        <row r="1">
          <cell r="A1" t="str">
            <v>1월 생산실적</v>
          </cell>
        </row>
      </sheetData>
      <sheetData sheetId="3784">
        <row r="1">
          <cell r="A1" t="str">
            <v>1월 생산실적</v>
          </cell>
        </row>
      </sheetData>
      <sheetData sheetId="3785">
        <row r="1">
          <cell r="A1" t="str">
            <v>1월 생산실적</v>
          </cell>
        </row>
      </sheetData>
      <sheetData sheetId="3786">
        <row r="1">
          <cell r="A1" t="str">
            <v>1월 생산실적</v>
          </cell>
        </row>
      </sheetData>
      <sheetData sheetId="3787">
        <row r="1">
          <cell r="A1" t="str">
            <v>1월 생산실적</v>
          </cell>
        </row>
      </sheetData>
      <sheetData sheetId="3788">
        <row r="1">
          <cell r="A1" t="str">
            <v>1월 생산실적</v>
          </cell>
        </row>
      </sheetData>
      <sheetData sheetId="3789">
        <row r="1">
          <cell r="A1" t="str">
            <v>1월 생산실적</v>
          </cell>
        </row>
      </sheetData>
      <sheetData sheetId="3790">
        <row r="1">
          <cell r="A1" t="str">
            <v>1월 생산실적</v>
          </cell>
        </row>
      </sheetData>
      <sheetData sheetId="3791">
        <row r="1">
          <cell r="A1" t="str">
            <v>1월 생산실적</v>
          </cell>
        </row>
      </sheetData>
      <sheetData sheetId="3792">
        <row r="1">
          <cell r="A1" t="str">
            <v>1월 생산실적</v>
          </cell>
        </row>
      </sheetData>
      <sheetData sheetId="3793">
        <row r="1">
          <cell r="A1" t="str">
            <v>1월 생산실적</v>
          </cell>
        </row>
      </sheetData>
      <sheetData sheetId="3794">
        <row r="1">
          <cell r="A1" t="str">
            <v>1월 생산실적</v>
          </cell>
        </row>
      </sheetData>
      <sheetData sheetId="3795">
        <row r="1">
          <cell r="A1" t="str">
            <v>1월 생산실적</v>
          </cell>
        </row>
      </sheetData>
      <sheetData sheetId="3796">
        <row r="1">
          <cell r="A1" t="str">
            <v>1월 생산실적</v>
          </cell>
        </row>
      </sheetData>
      <sheetData sheetId="3797">
        <row r="1">
          <cell r="A1" t="str">
            <v>1월 생산실적</v>
          </cell>
        </row>
      </sheetData>
      <sheetData sheetId="3798">
        <row r="1">
          <cell r="A1" t="str">
            <v>1월 생산실적</v>
          </cell>
        </row>
      </sheetData>
      <sheetData sheetId="3799">
        <row r="1">
          <cell r="A1" t="str">
            <v>1월 생산실적</v>
          </cell>
        </row>
      </sheetData>
      <sheetData sheetId="3800">
        <row r="1">
          <cell r="A1" t="str">
            <v>1월 생산실적</v>
          </cell>
        </row>
      </sheetData>
      <sheetData sheetId="3801">
        <row r="1">
          <cell r="A1" t="str">
            <v>1월 생산실적</v>
          </cell>
        </row>
      </sheetData>
      <sheetData sheetId="3802">
        <row r="1">
          <cell r="A1" t="str">
            <v>1월 생산실적</v>
          </cell>
        </row>
      </sheetData>
      <sheetData sheetId="3803">
        <row r="1">
          <cell r="A1" t="str">
            <v>1월 생산실적</v>
          </cell>
        </row>
      </sheetData>
      <sheetData sheetId="3804">
        <row r="1">
          <cell r="A1" t="str">
            <v>1월 생산실적</v>
          </cell>
        </row>
      </sheetData>
      <sheetData sheetId="3805">
        <row r="1">
          <cell r="A1" t="str">
            <v>1월 생산실적</v>
          </cell>
        </row>
      </sheetData>
      <sheetData sheetId="3806">
        <row r="1">
          <cell r="A1" t="str">
            <v>1월 생산실적</v>
          </cell>
        </row>
      </sheetData>
      <sheetData sheetId="3807">
        <row r="1">
          <cell r="A1" t="str">
            <v>1월 생산실적</v>
          </cell>
        </row>
      </sheetData>
      <sheetData sheetId="3808">
        <row r="1">
          <cell r="A1" t="str">
            <v>1월 생산실적</v>
          </cell>
        </row>
      </sheetData>
      <sheetData sheetId="3809">
        <row r="1">
          <cell r="A1" t="str">
            <v>1월 생산실적</v>
          </cell>
        </row>
      </sheetData>
      <sheetData sheetId="3810">
        <row r="1">
          <cell r="A1" t="str">
            <v>1월 생산실적</v>
          </cell>
        </row>
      </sheetData>
      <sheetData sheetId="3811">
        <row r="1">
          <cell r="A1" t="str">
            <v>1월 생산실적</v>
          </cell>
        </row>
      </sheetData>
      <sheetData sheetId="3812">
        <row r="1">
          <cell r="A1" t="str">
            <v>1월 생산실적</v>
          </cell>
        </row>
      </sheetData>
      <sheetData sheetId="3813">
        <row r="1">
          <cell r="A1" t="str">
            <v>1월 생산실적</v>
          </cell>
        </row>
      </sheetData>
      <sheetData sheetId="3814">
        <row r="1">
          <cell r="A1" t="str">
            <v>1월 생산실적</v>
          </cell>
        </row>
      </sheetData>
      <sheetData sheetId="3815">
        <row r="1">
          <cell r="A1" t="str">
            <v>1월 생산실적</v>
          </cell>
        </row>
      </sheetData>
      <sheetData sheetId="3816">
        <row r="1">
          <cell r="A1" t="str">
            <v>1월 생산실적</v>
          </cell>
        </row>
      </sheetData>
      <sheetData sheetId="3817">
        <row r="1">
          <cell r="A1" t="str">
            <v>1월 생산실적</v>
          </cell>
        </row>
      </sheetData>
      <sheetData sheetId="3818">
        <row r="1">
          <cell r="A1" t="str">
            <v>1월 생산실적</v>
          </cell>
        </row>
      </sheetData>
      <sheetData sheetId="3819">
        <row r="1">
          <cell r="A1" t="str">
            <v>1월 생산실적</v>
          </cell>
        </row>
      </sheetData>
      <sheetData sheetId="3820">
        <row r="1">
          <cell r="A1" t="str">
            <v>1월 생산실적</v>
          </cell>
        </row>
      </sheetData>
      <sheetData sheetId="3821">
        <row r="1">
          <cell r="A1" t="str">
            <v>1월 생산실적</v>
          </cell>
        </row>
      </sheetData>
      <sheetData sheetId="3822">
        <row r="1">
          <cell r="A1" t="str">
            <v>1월 생산실적</v>
          </cell>
        </row>
      </sheetData>
      <sheetData sheetId="3823">
        <row r="1">
          <cell r="A1" t="str">
            <v>1월 생산실적</v>
          </cell>
        </row>
      </sheetData>
      <sheetData sheetId="3824">
        <row r="1">
          <cell r="A1" t="str">
            <v>1월 생산실적</v>
          </cell>
        </row>
      </sheetData>
      <sheetData sheetId="3825">
        <row r="1">
          <cell r="A1" t="str">
            <v>1월 생산실적</v>
          </cell>
        </row>
      </sheetData>
      <sheetData sheetId="3826">
        <row r="1">
          <cell r="A1" t="str">
            <v>1월 생산실적</v>
          </cell>
        </row>
      </sheetData>
      <sheetData sheetId="3827">
        <row r="1">
          <cell r="A1" t="str">
            <v>1월 생산실적</v>
          </cell>
        </row>
      </sheetData>
      <sheetData sheetId="3828">
        <row r="1">
          <cell r="A1" t="str">
            <v>1월 생산실적</v>
          </cell>
        </row>
      </sheetData>
      <sheetData sheetId="3829">
        <row r="1">
          <cell r="A1" t="str">
            <v>1월 생산실적</v>
          </cell>
        </row>
      </sheetData>
      <sheetData sheetId="3830">
        <row r="1">
          <cell r="A1" t="str">
            <v>1월 생산실적</v>
          </cell>
        </row>
      </sheetData>
      <sheetData sheetId="3831">
        <row r="1">
          <cell r="A1" t="str">
            <v>1월 생산실적</v>
          </cell>
        </row>
      </sheetData>
      <sheetData sheetId="3832">
        <row r="1">
          <cell r="A1" t="str">
            <v>1월 생산실적</v>
          </cell>
        </row>
      </sheetData>
      <sheetData sheetId="3833">
        <row r="1">
          <cell r="A1" t="str">
            <v>1월 생산실적</v>
          </cell>
        </row>
      </sheetData>
      <sheetData sheetId="3834">
        <row r="1">
          <cell r="A1" t="str">
            <v>1월 생산실적</v>
          </cell>
        </row>
      </sheetData>
      <sheetData sheetId="3835">
        <row r="1">
          <cell r="A1" t="str">
            <v>1월 생산실적</v>
          </cell>
        </row>
      </sheetData>
      <sheetData sheetId="3836">
        <row r="1">
          <cell r="A1" t="str">
            <v>1월 생산실적</v>
          </cell>
        </row>
      </sheetData>
      <sheetData sheetId="3837">
        <row r="1">
          <cell r="A1" t="str">
            <v>1월 생산실적</v>
          </cell>
        </row>
      </sheetData>
      <sheetData sheetId="3838">
        <row r="1">
          <cell r="A1" t="str">
            <v>1월 생산실적</v>
          </cell>
        </row>
      </sheetData>
      <sheetData sheetId="3839">
        <row r="1">
          <cell r="A1" t="str">
            <v>1월 생산실적</v>
          </cell>
        </row>
      </sheetData>
      <sheetData sheetId="3840">
        <row r="1">
          <cell r="A1" t="str">
            <v>1월 생산실적</v>
          </cell>
        </row>
      </sheetData>
      <sheetData sheetId="3841">
        <row r="1">
          <cell r="A1" t="str">
            <v>1월 생산실적</v>
          </cell>
        </row>
      </sheetData>
      <sheetData sheetId="3842">
        <row r="1">
          <cell r="A1" t="str">
            <v>1월 생산실적</v>
          </cell>
        </row>
      </sheetData>
      <sheetData sheetId="3843">
        <row r="1">
          <cell r="A1" t="str">
            <v>1월 생산실적</v>
          </cell>
        </row>
      </sheetData>
      <sheetData sheetId="3844">
        <row r="1">
          <cell r="A1" t="str">
            <v>1월 생산실적</v>
          </cell>
        </row>
      </sheetData>
      <sheetData sheetId="3845">
        <row r="1">
          <cell r="A1" t="str">
            <v>1월 생산실적</v>
          </cell>
        </row>
      </sheetData>
      <sheetData sheetId="3846">
        <row r="1">
          <cell r="A1" t="str">
            <v>1월 생산실적</v>
          </cell>
        </row>
      </sheetData>
      <sheetData sheetId="3847">
        <row r="1">
          <cell r="A1" t="str">
            <v>1월 생산실적</v>
          </cell>
        </row>
      </sheetData>
      <sheetData sheetId="3848">
        <row r="1">
          <cell r="A1" t="str">
            <v>1월 생산실적</v>
          </cell>
        </row>
      </sheetData>
      <sheetData sheetId="3849">
        <row r="1">
          <cell r="A1" t="str">
            <v>1월 생산실적</v>
          </cell>
        </row>
      </sheetData>
      <sheetData sheetId="3850">
        <row r="1">
          <cell r="A1" t="str">
            <v>1월 생산실적</v>
          </cell>
        </row>
      </sheetData>
      <sheetData sheetId="3851">
        <row r="1">
          <cell r="A1" t="str">
            <v>1월 생산실적</v>
          </cell>
        </row>
      </sheetData>
      <sheetData sheetId="3852">
        <row r="1">
          <cell r="A1" t="str">
            <v>1월 생산실적</v>
          </cell>
        </row>
      </sheetData>
      <sheetData sheetId="3853">
        <row r="1">
          <cell r="A1" t="str">
            <v>1월 생산실적</v>
          </cell>
        </row>
      </sheetData>
      <sheetData sheetId="3854">
        <row r="1">
          <cell r="A1" t="str">
            <v>1월 생산실적</v>
          </cell>
        </row>
      </sheetData>
      <sheetData sheetId="3855">
        <row r="1">
          <cell r="A1" t="str">
            <v>1월 생산실적</v>
          </cell>
        </row>
      </sheetData>
      <sheetData sheetId="3856">
        <row r="1">
          <cell r="A1" t="str">
            <v>1월 생산실적</v>
          </cell>
        </row>
      </sheetData>
      <sheetData sheetId="3857">
        <row r="1">
          <cell r="A1" t="str">
            <v>1월 생산실적</v>
          </cell>
        </row>
      </sheetData>
      <sheetData sheetId="3858">
        <row r="1">
          <cell r="A1" t="str">
            <v>1월 생산실적</v>
          </cell>
        </row>
      </sheetData>
      <sheetData sheetId="3859">
        <row r="1">
          <cell r="A1" t="str">
            <v>1월 생산실적</v>
          </cell>
        </row>
      </sheetData>
      <sheetData sheetId="3860">
        <row r="1">
          <cell r="A1" t="str">
            <v>1월 생산실적</v>
          </cell>
        </row>
      </sheetData>
      <sheetData sheetId="3861">
        <row r="1">
          <cell r="A1" t="str">
            <v>1월 생산실적</v>
          </cell>
        </row>
      </sheetData>
      <sheetData sheetId="3862">
        <row r="1">
          <cell r="A1" t="str">
            <v>1월 생산실적</v>
          </cell>
        </row>
      </sheetData>
      <sheetData sheetId="3863">
        <row r="1">
          <cell r="A1" t="str">
            <v>1월 생산실적</v>
          </cell>
        </row>
      </sheetData>
      <sheetData sheetId="3864">
        <row r="1">
          <cell r="A1" t="str">
            <v>1월 생산실적</v>
          </cell>
        </row>
      </sheetData>
      <sheetData sheetId="3865">
        <row r="1">
          <cell r="A1" t="str">
            <v>1월 생산실적</v>
          </cell>
        </row>
      </sheetData>
      <sheetData sheetId="3866">
        <row r="1">
          <cell r="A1" t="str">
            <v>1월 생산실적</v>
          </cell>
        </row>
      </sheetData>
      <sheetData sheetId="3867">
        <row r="1">
          <cell r="A1" t="str">
            <v>1월 생산실적</v>
          </cell>
        </row>
      </sheetData>
      <sheetData sheetId="3868">
        <row r="1">
          <cell r="A1" t="str">
            <v>1월 생산실적</v>
          </cell>
        </row>
      </sheetData>
      <sheetData sheetId="3869">
        <row r="1">
          <cell r="A1" t="str">
            <v>1월 생산실적</v>
          </cell>
        </row>
      </sheetData>
      <sheetData sheetId="3870">
        <row r="1">
          <cell r="A1" t="str">
            <v>1월 생산실적</v>
          </cell>
        </row>
      </sheetData>
      <sheetData sheetId="3871">
        <row r="1">
          <cell r="A1" t="str">
            <v>1월 생산실적</v>
          </cell>
        </row>
      </sheetData>
      <sheetData sheetId="3872">
        <row r="1">
          <cell r="A1" t="str">
            <v>1월 생산실적</v>
          </cell>
        </row>
      </sheetData>
      <sheetData sheetId="3873">
        <row r="1">
          <cell r="A1" t="str">
            <v>1월 생산실적</v>
          </cell>
        </row>
      </sheetData>
      <sheetData sheetId="3874">
        <row r="1">
          <cell r="A1" t="str">
            <v>1월 생산실적</v>
          </cell>
        </row>
      </sheetData>
      <sheetData sheetId="3875">
        <row r="1">
          <cell r="A1" t="str">
            <v>1월 생산실적</v>
          </cell>
        </row>
      </sheetData>
      <sheetData sheetId="3876">
        <row r="1">
          <cell r="A1" t="str">
            <v>1월 생산실적</v>
          </cell>
        </row>
      </sheetData>
      <sheetData sheetId="3877">
        <row r="1">
          <cell r="A1" t="str">
            <v>1월 생산실적</v>
          </cell>
        </row>
      </sheetData>
      <sheetData sheetId="3878">
        <row r="1">
          <cell r="A1" t="str">
            <v>1월 생산실적</v>
          </cell>
        </row>
      </sheetData>
      <sheetData sheetId="3879">
        <row r="1">
          <cell r="A1" t="str">
            <v>1월 생산실적</v>
          </cell>
        </row>
      </sheetData>
      <sheetData sheetId="3880">
        <row r="1">
          <cell r="A1" t="str">
            <v>1월 생산실적</v>
          </cell>
        </row>
      </sheetData>
      <sheetData sheetId="3881">
        <row r="1">
          <cell r="A1" t="str">
            <v>1월 생산실적</v>
          </cell>
        </row>
      </sheetData>
      <sheetData sheetId="3882">
        <row r="1">
          <cell r="A1" t="str">
            <v>1월 생산실적</v>
          </cell>
        </row>
      </sheetData>
      <sheetData sheetId="3883">
        <row r="1">
          <cell r="A1" t="str">
            <v>1월 생산실적</v>
          </cell>
        </row>
      </sheetData>
      <sheetData sheetId="3884">
        <row r="1">
          <cell r="A1" t="str">
            <v>1월 생산실적</v>
          </cell>
        </row>
      </sheetData>
      <sheetData sheetId="3885">
        <row r="1">
          <cell r="A1" t="str">
            <v>1월 생산실적</v>
          </cell>
        </row>
      </sheetData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>
        <row r="1">
          <cell r="A1" t="str">
            <v>1월 생산실적</v>
          </cell>
        </row>
      </sheetData>
      <sheetData sheetId="3895">
        <row r="1">
          <cell r="A1" t="str">
            <v>1월 생산실적</v>
          </cell>
        </row>
      </sheetData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>
        <row r="1">
          <cell r="A1" t="str">
            <v>1월 생산실적</v>
          </cell>
        </row>
      </sheetData>
      <sheetData sheetId="3926">
        <row r="1">
          <cell r="A1" t="str">
            <v>1월 생산실적</v>
          </cell>
        </row>
      </sheetData>
      <sheetData sheetId="3927">
        <row r="1">
          <cell r="A1" t="str">
            <v>1월 생산실적</v>
          </cell>
        </row>
      </sheetData>
      <sheetData sheetId="3928">
        <row r="1">
          <cell r="A1" t="str">
            <v>1월 생산실적</v>
          </cell>
        </row>
      </sheetData>
      <sheetData sheetId="3929">
        <row r="1">
          <cell r="A1" t="str">
            <v>1월 생산실적</v>
          </cell>
        </row>
      </sheetData>
      <sheetData sheetId="3930">
        <row r="1">
          <cell r="A1" t="str">
            <v>1월 생산실적</v>
          </cell>
        </row>
      </sheetData>
      <sheetData sheetId="3931">
        <row r="1">
          <cell r="A1" t="str">
            <v>1월 생산실적</v>
          </cell>
        </row>
      </sheetData>
      <sheetData sheetId="3932">
        <row r="1">
          <cell r="A1" t="str">
            <v>1월 생산실적</v>
          </cell>
        </row>
      </sheetData>
      <sheetData sheetId="3933">
        <row r="1">
          <cell r="A1" t="str">
            <v>1월 생산실적</v>
          </cell>
        </row>
      </sheetData>
      <sheetData sheetId="3934">
        <row r="1">
          <cell r="A1" t="str">
            <v>1월 생산실적</v>
          </cell>
        </row>
      </sheetData>
      <sheetData sheetId="3935">
        <row r="1">
          <cell r="A1" t="str">
            <v>1월 생산실적</v>
          </cell>
        </row>
      </sheetData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>
        <row r="1">
          <cell r="A1" t="str">
            <v>1월 생산실적</v>
          </cell>
        </row>
      </sheetData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>
        <row r="1">
          <cell r="A1" t="str">
            <v>1월 생산실적</v>
          </cell>
        </row>
      </sheetData>
      <sheetData sheetId="4023">
        <row r="1">
          <cell r="A1" t="str">
            <v>1월 생산실적</v>
          </cell>
        </row>
      </sheetData>
      <sheetData sheetId="4024">
        <row r="1">
          <cell r="A1" t="str">
            <v>1월 생산실적</v>
          </cell>
        </row>
      </sheetData>
      <sheetData sheetId="4025">
        <row r="1">
          <cell r="A1" t="str">
            <v>1월 생산실적</v>
          </cell>
        </row>
      </sheetData>
      <sheetData sheetId="4026">
        <row r="1">
          <cell r="A1" t="str">
            <v>1월 생산실적</v>
          </cell>
        </row>
      </sheetData>
      <sheetData sheetId="4027">
        <row r="1">
          <cell r="A1" t="str">
            <v>1월 생산실적</v>
          </cell>
        </row>
      </sheetData>
      <sheetData sheetId="4028">
        <row r="1">
          <cell r="A1" t="str">
            <v>1월 생산실적</v>
          </cell>
        </row>
      </sheetData>
      <sheetData sheetId="4029">
        <row r="1">
          <cell r="A1" t="str">
            <v>1월 생산실적</v>
          </cell>
        </row>
      </sheetData>
      <sheetData sheetId="4030">
        <row r="1">
          <cell r="A1" t="str">
            <v>1월 생산실적</v>
          </cell>
        </row>
      </sheetData>
      <sheetData sheetId="4031">
        <row r="1">
          <cell r="A1" t="str">
            <v>1월 생산실적</v>
          </cell>
        </row>
      </sheetData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>
        <row r="1">
          <cell r="A1" t="str">
            <v>1월 생산실적</v>
          </cell>
        </row>
      </sheetData>
      <sheetData sheetId="4042">
        <row r="1">
          <cell r="A1" t="str">
            <v>1월 생산실적</v>
          </cell>
        </row>
      </sheetData>
      <sheetData sheetId="4043">
        <row r="1">
          <cell r="A1" t="str">
            <v>1월 생산실적</v>
          </cell>
        </row>
      </sheetData>
      <sheetData sheetId="4044">
        <row r="1">
          <cell r="A1" t="str">
            <v>1월 생산실적</v>
          </cell>
        </row>
      </sheetData>
      <sheetData sheetId="4045">
        <row r="1">
          <cell r="A1" t="str">
            <v>1월 생산실적</v>
          </cell>
        </row>
      </sheetData>
      <sheetData sheetId="4046">
        <row r="1">
          <cell r="A1" t="str">
            <v>1월 생산실적</v>
          </cell>
        </row>
      </sheetData>
      <sheetData sheetId="4047">
        <row r="1">
          <cell r="A1" t="str">
            <v>1월 생산실적</v>
          </cell>
        </row>
      </sheetData>
      <sheetData sheetId="4048">
        <row r="1">
          <cell r="A1" t="str">
            <v>1월 생산실적</v>
          </cell>
        </row>
      </sheetData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>
        <row r="1">
          <cell r="A1" t="str">
            <v>1월 생산실적</v>
          </cell>
        </row>
      </sheetData>
      <sheetData sheetId="4057">
        <row r="1">
          <cell r="A1" t="str">
            <v>1월 생산실적</v>
          </cell>
        </row>
      </sheetData>
      <sheetData sheetId="4058">
        <row r="1">
          <cell r="A1" t="str">
            <v>1월 생산실적</v>
          </cell>
        </row>
      </sheetData>
      <sheetData sheetId="4059">
        <row r="1">
          <cell r="A1" t="str">
            <v>1월 생산실적</v>
          </cell>
        </row>
      </sheetData>
      <sheetData sheetId="4060">
        <row r="1">
          <cell r="A1" t="str">
            <v>1월 생산실적</v>
          </cell>
        </row>
      </sheetData>
      <sheetData sheetId="4061">
        <row r="1">
          <cell r="A1" t="str">
            <v>1월 생산실적</v>
          </cell>
        </row>
      </sheetData>
      <sheetData sheetId="4062">
        <row r="1">
          <cell r="A1" t="str">
            <v>1월 생산실적</v>
          </cell>
        </row>
      </sheetData>
      <sheetData sheetId="4063">
        <row r="1">
          <cell r="A1" t="str">
            <v>1월 생산실적</v>
          </cell>
        </row>
      </sheetData>
      <sheetData sheetId="4064">
        <row r="1">
          <cell r="A1" t="str">
            <v>1월 생산실적</v>
          </cell>
        </row>
      </sheetData>
      <sheetData sheetId="4065">
        <row r="1">
          <cell r="A1" t="str">
            <v>1월 생산실적</v>
          </cell>
        </row>
      </sheetData>
      <sheetData sheetId="4066">
        <row r="1">
          <cell r="A1" t="str">
            <v>1월 생산실적</v>
          </cell>
        </row>
      </sheetData>
      <sheetData sheetId="4067">
        <row r="1">
          <cell r="A1" t="str">
            <v>1월 생산실적</v>
          </cell>
        </row>
      </sheetData>
      <sheetData sheetId="4068">
        <row r="1">
          <cell r="A1" t="str">
            <v>1월 생산실적</v>
          </cell>
        </row>
      </sheetData>
      <sheetData sheetId="4069">
        <row r="1">
          <cell r="A1" t="str">
            <v>1월 생산실적</v>
          </cell>
        </row>
      </sheetData>
      <sheetData sheetId="4070">
        <row r="1">
          <cell r="A1" t="str">
            <v>1월 생산실적</v>
          </cell>
        </row>
      </sheetData>
      <sheetData sheetId="4071">
        <row r="1">
          <cell r="A1" t="str">
            <v>1월 생산실적</v>
          </cell>
        </row>
      </sheetData>
      <sheetData sheetId="4072">
        <row r="1">
          <cell r="A1" t="str">
            <v>1월 생산실적</v>
          </cell>
        </row>
      </sheetData>
      <sheetData sheetId="4073">
        <row r="1">
          <cell r="A1" t="str">
            <v>1월 생산실적</v>
          </cell>
        </row>
      </sheetData>
      <sheetData sheetId="4074">
        <row r="1">
          <cell r="A1" t="str">
            <v>1월 생산실적</v>
          </cell>
        </row>
      </sheetData>
      <sheetData sheetId="4075">
        <row r="1">
          <cell r="A1" t="str">
            <v>1월 생산실적</v>
          </cell>
        </row>
      </sheetData>
      <sheetData sheetId="4076">
        <row r="1">
          <cell r="A1" t="str">
            <v>1월 생산실적</v>
          </cell>
        </row>
      </sheetData>
      <sheetData sheetId="4077">
        <row r="1">
          <cell r="A1" t="str">
            <v>1월 생산실적</v>
          </cell>
        </row>
      </sheetData>
      <sheetData sheetId="4078">
        <row r="1">
          <cell r="A1" t="str">
            <v>1월 생산실적</v>
          </cell>
        </row>
      </sheetData>
      <sheetData sheetId="4079">
        <row r="1">
          <cell r="A1" t="str">
            <v>1월 생산실적</v>
          </cell>
        </row>
      </sheetData>
      <sheetData sheetId="4080">
        <row r="1">
          <cell r="A1" t="str">
            <v>1월 생산실적</v>
          </cell>
        </row>
      </sheetData>
      <sheetData sheetId="4081">
        <row r="1">
          <cell r="A1" t="str">
            <v>1월 생산실적</v>
          </cell>
        </row>
      </sheetData>
      <sheetData sheetId="4082">
        <row r="1">
          <cell r="A1" t="str">
            <v>1월 생산실적</v>
          </cell>
        </row>
      </sheetData>
      <sheetData sheetId="4083">
        <row r="1">
          <cell r="A1" t="str">
            <v>1월 생산실적</v>
          </cell>
        </row>
      </sheetData>
      <sheetData sheetId="4084">
        <row r="1">
          <cell r="A1" t="str">
            <v>1월 생산실적</v>
          </cell>
        </row>
      </sheetData>
      <sheetData sheetId="4085">
        <row r="1">
          <cell r="A1" t="str">
            <v>1월 생산실적</v>
          </cell>
        </row>
      </sheetData>
      <sheetData sheetId="4086">
        <row r="1">
          <cell r="A1" t="str">
            <v>1월 생산실적</v>
          </cell>
        </row>
      </sheetData>
      <sheetData sheetId="4087">
        <row r="1">
          <cell r="A1" t="str">
            <v>1월 생산실적</v>
          </cell>
        </row>
      </sheetData>
      <sheetData sheetId="4088">
        <row r="1">
          <cell r="A1" t="str">
            <v>1월 생산실적</v>
          </cell>
        </row>
      </sheetData>
      <sheetData sheetId="4089">
        <row r="1">
          <cell r="A1" t="str">
            <v>1월 생산실적</v>
          </cell>
        </row>
      </sheetData>
      <sheetData sheetId="4090">
        <row r="1">
          <cell r="A1" t="str">
            <v>1월 생산실적</v>
          </cell>
        </row>
      </sheetData>
      <sheetData sheetId="4091">
        <row r="1">
          <cell r="A1" t="str">
            <v>1월 생산실적</v>
          </cell>
        </row>
      </sheetData>
      <sheetData sheetId="4092">
        <row r="1">
          <cell r="A1" t="str">
            <v>1월 생산실적</v>
          </cell>
        </row>
      </sheetData>
      <sheetData sheetId="4093">
        <row r="1">
          <cell r="A1" t="str">
            <v>1월 생산실적</v>
          </cell>
        </row>
      </sheetData>
      <sheetData sheetId="4094">
        <row r="1">
          <cell r="A1" t="str">
            <v>1월 생산실적</v>
          </cell>
        </row>
      </sheetData>
      <sheetData sheetId="4095">
        <row r="1">
          <cell r="A1" t="str">
            <v>1월 생산실적</v>
          </cell>
        </row>
      </sheetData>
      <sheetData sheetId="4096">
        <row r="1">
          <cell r="A1" t="str">
            <v>1월 생산실적</v>
          </cell>
        </row>
      </sheetData>
      <sheetData sheetId="4097">
        <row r="1">
          <cell r="A1" t="str">
            <v>1월 생산실적</v>
          </cell>
        </row>
      </sheetData>
      <sheetData sheetId="4098">
        <row r="1">
          <cell r="A1" t="str">
            <v>1월 생산실적</v>
          </cell>
        </row>
      </sheetData>
      <sheetData sheetId="4099">
        <row r="1">
          <cell r="A1" t="str">
            <v>1월 생산실적</v>
          </cell>
        </row>
      </sheetData>
      <sheetData sheetId="4100">
        <row r="1">
          <cell r="A1" t="str">
            <v>1월 생산실적</v>
          </cell>
        </row>
      </sheetData>
      <sheetData sheetId="4101">
        <row r="1">
          <cell r="A1" t="str">
            <v>1월 생산실적</v>
          </cell>
        </row>
      </sheetData>
      <sheetData sheetId="4102">
        <row r="1">
          <cell r="A1" t="str">
            <v>1월 생산실적</v>
          </cell>
        </row>
      </sheetData>
      <sheetData sheetId="4103">
        <row r="1">
          <cell r="A1" t="str">
            <v>1월 생산실적</v>
          </cell>
        </row>
      </sheetData>
      <sheetData sheetId="4104">
        <row r="1">
          <cell r="A1" t="str">
            <v>1월 생산실적</v>
          </cell>
        </row>
      </sheetData>
      <sheetData sheetId="4105">
        <row r="1">
          <cell r="A1" t="str">
            <v>1월 생산실적</v>
          </cell>
        </row>
      </sheetData>
      <sheetData sheetId="4106">
        <row r="1">
          <cell r="A1" t="str">
            <v>1월 생산실적</v>
          </cell>
        </row>
      </sheetData>
      <sheetData sheetId="4107">
        <row r="1">
          <cell r="A1" t="str">
            <v>1월 생산실적</v>
          </cell>
        </row>
      </sheetData>
      <sheetData sheetId="4108">
        <row r="1">
          <cell r="A1" t="str">
            <v>1월 생산실적</v>
          </cell>
        </row>
      </sheetData>
      <sheetData sheetId="4109">
        <row r="1">
          <cell r="A1" t="str">
            <v>1월 생산실적</v>
          </cell>
        </row>
      </sheetData>
      <sheetData sheetId="4110">
        <row r="1">
          <cell r="A1" t="str">
            <v>1월 생산실적</v>
          </cell>
        </row>
      </sheetData>
      <sheetData sheetId="4111">
        <row r="1">
          <cell r="A1" t="str">
            <v>1월 생산실적</v>
          </cell>
        </row>
      </sheetData>
      <sheetData sheetId="4112">
        <row r="1">
          <cell r="A1" t="str">
            <v>1월 생산실적</v>
          </cell>
        </row>
      </sheetData>
      <sheetData sheetId="4113">
        <row r="1">
          <cell r="A1" t="str">
            <v>1월 생산실적</v>
          </cell>
        </row>
      </sheetData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>
        <row r="1">
          <cell r="A1" t="str">
            <v>1월 생산실적</v>
          </cell>
        </row>
      </sheetData>
      <sheetData sheetId="4129">
        <row r="1">
          <cell r="A1" t="str">
            <v>1월 생산실적</v>
          </cell>
        </row>
      </sheetData>
      <sheetData sheetId="4130">
        <row r="1">
          <cell r="A1" t="str">
            <v>1월 생산실적</v>
          </cell>
        </row>
      </sheetData>
      <sheetData sheetId="4131">
        <row r="1">
          <cell r="A1" t="str">
            <v>1월 생산실적</v>
          </cell>
        </row>
      </sheetData>
      <sheetData sheetId="4132">
        <row r="1">
          <cell r="A1" t="str">
            <v>1월 생산실적</v>
          </cell>
        </row>
      </sheetData>
      <sheetData sheetId="4133">
        <row r="1">
          <cell r="A1" t="str">
            <v>1월 생산실적</v>
          </cell>
        </row>
      </sheetData>
      <sheetData sheetId="4134">
        <row r="1">
          <cell r="A1" t="str">
            <v>1월 생산실적</v>
          </cell>
        </row>
      </sheetData>
      <sheetData sheetId="4135">
        <row r="1">
          <cell r="A1" t="str">
            <v>1월 생산실적</v>
          </cell>
        </row>
      </sheetData>
      <sheetData sheetId="4136">
        <row r="1">
          <cell r="A1" t="str">
            <v>1월 생산실적</v>
          </cell>
        </row>
      </sheetData>
      <sheetData sheetId="4137">
        <row r="1">
          <cell r="A1" t="str">
            <v>1월 생산실적</v>
          </cell>
        </row>
      </sheetData>
      <sheetData sheetId="4138">
        <row r="1">
          <cell r="A1" t="str">
            <v>1월 생산실적</v>
          </cell>
        </row>
      </sheetData>
      <sheetData sheetId="4139">
        <row r="1">
          <cell r="A1" t="str">
            <v>1월 생산실적</v>
          </cell>
        </row>
      </sheetData>
      <sheetData sheetId="4140">
        <row r="1">
          <cell r="A1" t="str">
            <v>1월 생산실적</v>
          </cell>
        </row>
      </sheetData>
      <sheetData sheetId="4141">
        <row r="1">
          <cell r="A1" t="str">
            <v>1월 생산실적</v>
          </cell>
        </row>
      </sheetData>
      <sheetData sheetId="4142">
        <row r="1">
          <cell r="A1" t="str">
            <v>1월 생산실적</v>
          </cell>
        </row>
      </sheetData>
      <sheetData sheetId="4143">
        <row r="1">
          <cell r="A1" t="str">
            <v>1월 생산실적</v>
          </cell>
        </row>
      </sheetData>
      <sheetData sheetId="4144">
        <row r="1">
          <cell r="A1" t="str">
            <v>1월 생산실적</v>
          </cell>
        </row>
      </sheetData>
      <sheetData sheetId="4145">
        <row r="1">
          <cell r="A1" t="str">
            <v>1월 생산실적</v>
          </cell>
        </row>
      </sheetData>
      <sheetData sheetId="4146">
        <row r="1">
          <cell r="A1" t="str">
            <v>1월 생산실적</v>
          </cell>
        </row>
      </sheetData>
      <sheetData sheetId="4147">
        <row r="1">
          <cell r="A1" t="str">
            <v>1월 생산실적</v>
          </cell>
        </row>
      </sheetData>
      <sheetData sheetId="4148">
        <row r="1">
          <cell r="A1" t="str">
            <v>1월 생산실적</v>
          </cell>
        </row>
      </sheetData>
      <sheetData sheetId="4149">
        <row r="1">
          <cell r="A1" t="str">
            <v>1월 생산실적</v>
          </cell>
        </row>
      </sheetData>
      <sheetData sheetId="4150">
        <row r="1">
          <cell r="A1" t="str">
            <v>1월 생산실적</v>
          </cell>
        </row>
      </sheetData>
      <sheetData sheetId="4151">
        <row r="1">
          <cell r="A1" t="str">
            <v>1월 생산실적</v>
          </cell>
        </row>
      </sheetData>
      <sheetData sheetId="4152">
        <row r="1">
          <cell r="A1" t="str">
            <v>1월 생산실적</v>
          </cell>
        </row>
      </sheetData>
      <sheetData sheetId="4153">
        <row r="1">
          <cell r="A1" t="str">
            <v>1월 생산실적</v>
          </cell>
        </row>
      </sheetData>
      <sheetData sheetId="4154">
        <row r="1">
          <cell r="A1" t="str">
            <v>1월 생산실적</v>
          </cell>
        </row>
      </sheetData>
      <sheetData sheetId="4155">
        <row r="1">
          <cell r="A1" t="str">
            <v>1월 생산실적</v>
          </cell>
        </row>
      </sheetData>
      <sheetData sheetId="4156">
        <row r="1">
          <cell r="A1" t="str">
            <v>1월 생산실적</v>
          </cell>
        </row>
      </sheetData>
      <sheetData sheetId="4157">
        <row r="1">
          <cell r="A1" t="str">
            <v>1월 생산실적</v>
          </cell>
        </row>
      </sheetData>
      <sheetData sheetId="4158">
        <row r="1">
          <cell r="A1" t="str">
            <v>1월 생산실적</v>
          </cell>
        </row>
      </sheetData>
      <sheetData sheetId="4159">
        <row r="1">
          <cell r="A1" t="str">
            <v>1월 생산실적</v>
          </cell>
        </row>
      </sheetData>
      <sheetData sheetId="4160">
        <row r="1">
          <cell r="A1" t="str">
            <v>1월 생산실적</v>
          </cell>
        </row>
      </sheetData>
      <sheetData sheetId="4161">
        <row r="1">
          <cell r="A1" t="str">
            <v>1월 생산실적</v>
          </cell>
        </row>
      </sheetData>
      <sheetData sheetId="4162">
        <row r="1">
          <cell r="A1" t="str">
            <v>1월 생산실적</v>
          </cell>
        </row>
      </sheetData>
      <sheetData sheetId="4163">
        <row r="1">
          <cell r="A1" t="str">
            <v>1월 생산실적</v>
          </cell>
        </row>
      </sheetData>
      <sheetData sheetId="4164">
        <row r="1">
          <cell r="A1" t="str">
            <v>1월 생산실적</v>
          </cell>
        </row>
      </sheetData>
      <sheetData sheetId="4165">
        <row r="1">
          <cell r="A1" t="str">
            <v>1월 생산실적</v>
          </cell>
        </row>
      </sheetData>
      <sheetData sheetId="4166">
        <row r="1">
          <cell r="A1" t="str">
            <v>1월 생산실적</v>
          </cell>
        </row>
      </sheetData>
      <sheetData sheetId="4167">
        <row r="1">
          <cell r="A1" t="str">
            <v>1월 생산실적</v>
          </cell>
        </row>
      </sheetData>
      <sheetData sheetId="4168">
        <row r="1">
          <cell r="A1" t="str">
            <v>1월 생산실적</v>
          </cell>
        </row>
      </sheetData>
      <sheetData sheetId="4169">
        <row r="1">
          <cell r="A1" t="str">
            <v>1월 생산실적</v>
          </cell>
        </row>
      </sheetData>
      <sheetData sheetId="4170">
        <row r="1">
          <cell r="A1" t="str">
            <v>1월 생산실적</v>
          </cell>
        </row>
      </sheetData>
      <sheetData sheetId="4171">
        <row r="1">
          <cell r="A1" t="str">
            <v>1월 생산실적</v>
          </cell>
        </row>
      </sheetData>
      <sheetData sheetId="4172">
        <row r="1">
          <cell r="A1" t="str">
            <v>1월 생산실적</v>
          </cell>
        </row>
      </sheetData>
      <sheetData sheetId="4173">
        <row r="1">
          <cell r="A1" t="str">
            <v>1월 생산실적</v>
          </cell>
        </row>
      </sheetData>
      <sheetData sheetId="4174">
        <row r="1">
          <cell r="A1" t="str">
            <v>1월 생산실적</v>
          </cell>
        </row>
      </sheetData>
      <sheetData sheetId="4175">
        <row r="1">
          <cell r="A1" t="str">
            <v>1월 생산실적</v>
          </cell>
        </row>
      </sheetData>
      <sheetData sheetId="4176">
        <row r="1">
          <cell r="A1" t="str">
            <v>1월 생산실적</v>
          </cell>
        </row>
      </sheetData>
      <sheetData sheetId="4177">
        <row r="1">
          <cell r="A1" t="str">
            <v>1월 생산실적</v>
          </cell>
        </row>
      </sheetData>
      <sheetData sheetId="4178">
        <row r="1">
          <cell r="A1" t="str">
            <v>1월 생산실적</v>
          </cell>
        </row>
      </sheetData>
      <sheetData sheetId="4179">
        <row r="1">
          <cell r="A1" t="str">
            <v>1월 생산실적</v>
          </cell>
        </row>
      </sheetData>
      <sheetData sheetId="4180">
        <row r="1">
          <cell r="A1" t="str">
            <v>1월 생산실적</v>
          </cell>
        </row>
      </sheetData>
      <sheetData sheetId="4181">
        <row r="1">
          <cell r="A1" t="str">
            <v>1월 생산실적</v>
          </cell>
        </row>
      </sheetData>
      <sheetData sheetId="4182">
        <row r="1">
          <cell r="A1" t="str">
            <v>1월 생산실적</v>
          </cell>
        </row>
      </sheetData>
      <sheetData sheetId="4183">
        <row r="1">
          <cell r="A1" t="str">
            <v>1월 생산실적</v>
          </cell>
        </row>
      </sheetData>
      <sheetData sheetId="4184">
        <row r="1">
          <cell r="A1" t="str">
            <v>1월 생산실적</v>
          </cell>
        </row>
      </sheetData>
      <sheetData sheetId="4185">
        <row r="1">
          <cell r="A1" t="str">
            <v>1월 생산실적</v>
          </cell>
        </row>
      </sheetData>
      <sheetData sheetId="4186">
        <row r="1">
          <cell r="A1" t="str">
            <v>1월 생산실적</v>
          </cell>
        </row>
      </sheetData>
      <sheetData sheetId="4187">
        <row r="1">
          <cell r="A1" t="str">
            <v>1월 생산실적</v>
          </cell>
        </row>
      </sheetData>
      <sheetData sheetId="4188">
        <row r="1">
          <cell r="A1" t="str">
            <v>1월 생산실적</v>
          </cell>
        </row>
      </sheetData>
      <sheetData sheetId="4189">
        <row r="1">
          <cell r="A1" t="str">
            <v>1월 생산실적</v>
          </cell>
        </row>
      </sheetData>
      <sheetData sheetId="4190">
        <row r="1">
          <cell r="A1" t="str">
            <v>1월 생산실적</v>
          </cell>
        </row>
      </sheetData>
      <sheetData sheetId="4191">
        <row r="1">
          <cell r="A1" t="str">
            <v>1월 생산실적</v>
          </cell>
        </row>
      </sheetData>
      <sheetData sheetId="4192">
        <row r="1">
          <cell r="A1" t="str">
            <v>1월 생산실적</v>
          </cell>
        </row>
      </sheetData>
      <sheetData sheetId="4193">
        <row r="1">
          <cell r="A1" t="str">
            <v>1월 생산실적</v>
          </cell>
        </row>
      </sheetData>
      <sheetData sheetId="4194">
        <row r="1">
          <cell r="A1" t="str">
            <v>1월 생산실적</v>
          </cell>
        </row>
      </sheetData>
      <sheetData sheetId="4195">
        <row r="1">
          <cell r="A1" t="str">
            <v>1월 생산실적</v>
          </cell>
        </row>
      </sheetData>
      <sheetData sheetId="4196">
        <row r="1">
          <cell r="A1" t="str">
            <v>1월 생산실적</v>
          </cell>
        </row>
      </sheetData>
      <sheetData sheetId="4197">
        <row r="1">
          <cell r="A1" t="str">
            <v>1월 생산실적</v>
          </cell>
        </row>
      </sheetData>
      <sheetData sheetId="4198">
        <row r="1">
          <cell r="A1" t="str">
            <v>1월 생산실적</v>
          </cell>
        </row>
      </sheetData>
      <sheetData sheetId="4199">
        <row r="1">
          <cell r="A1" t="str">
            <v>1월 생산실적</v>
          </cell>
        </row>
      </sheetData>
      <sheetData sheetId="4200">
        <row r="1">
          <cell r="A1" t="str">
            <v>1월 생산실적</v>
          </cell>
        </row>
      </sheetData>
      <sheetData sheetId="4201">
        <row r="1">
          <cell r="A1" t="str">
            <v>1월 생산실적</v>
          </cell>
        </row>
      </sheetData>
      <sheetData sheetId="4202">
        <row r="1">
          <cell r="A1" t="str">
            <v>1월 생산실적</v>
          </cell>
        </row>
      </sheetData>
      <sheetData sheetId="4203">
        <row r="1">
          <cell r="A1" t="str">
            <v>1월 생산실적</v>
          </cell>
        </row>
      </sheetData>
      <sheetData sheetId="4204">
        <row r="1">
          <cell r="A1" t="str">
            <v>1월 생산실적</v>
          </cell>
        </row>
      </sheetData>
      <sheetData sheetId="4205">
        <row r="1">
          <cell r="A1" t="str">
            <v>1월 생산실적</v>
          </cell>
        </row>
      </sheetData>
      <sheetData sheetId="4206">
        <row r="1">
          <cell r="A1" t="str">
            <v>1월 생산실적</v>
          </cell>
        </row>
      </sheetData>
      <sheetData sheetId="4207">
        <row r="1">
          <cell r="A1" t="str">
            <v>1월 생산실적</v>
          </cell>
        </row>
      </sheetData>
      <sheetData sheetId="4208">
        <row r="1">
          <cell r="A1" t="str">
            <v>1월 생산실적</v>
          </cell>
        </row>
      </sheetData>
      <sheetData sheetId="4209">
        <row r="1">
          <cell r="A1" t="str">
            <v>1월 생산실적</v>
          </cell>
        </row>
      </sheetData>
      <sheetData sheetId="4210">
        <row r="1">
          <cell r="A1" t="str">
            <v>1월 생산실적</v>
          </cell>
        </row>
      </sheetData>
      <sheetData sheetId="4211">
        <row r="1">
          <cell r="A1" t="str">
            <v>1월 생산실적</v>
          </cell>
        </row>
      </sheetData>
      <sheetData sheetId="4212">
        <row r="1">
          <cell r="A1" t="str">
            <v>1월 생산실적</v>
          </cell>
        </row>
      </sheetData>
      <sheetData sheetId="4213">
        <row r="1">
          <cell r="A1" t="str">
            <v>1월 생산실적</v>
          </cell>
        </row>
      </sheetData>
      <sheetData sheetId="4214">
        <row r="1">
          <cell r="A1" t="str">
            <v>1월 생산실적</v>
          </cell>
        </row>
      </sheetData>
      <sheetData sheetId="4215">
        <row r="1">
          <cell r="A1" t="str">
            <v>1월 생산실적</v>
          </cell>
        </row>
      </sheetData>
      <sheetData sheetId="4216">
        <row r="1">
          <cell r="A1" t="str">
            <v>1월 생산실적</v>
          </cell>
        </row>
      </sheetData>
      <sheetData sheetId="4217">
        <row r="1">
          <cell r="A1" t="str">
            <v>1월 생산실적</v>
          </cell>
        </row>
      </sheetData>
      <sheetData sheetId="4218">
        <row r="1">
          <cell r="A1" t="str">
            <v>1월 생산실적</v>
          </cell>
        </row>
      </sheetData>
      <sheetData sheetId="4219">
        <row r="1">
          <cell r="A1" t="str">
            <v>1월 생산실적</v>
          </cell>
        </row>
      </sheetData>
      <sheetData sheetId="4220">
        <row r="1">
          <cell r="A1" t="str">
            <v>1월 생산실적</v>
          </cell>
        </row>
      </sheetData>
      <sheetData sheetId="4221">
        <row r="1">
          <cell r="A1" t="str">
            <v>1월 생산실적</v>
          </cell>
        </row>
      </sheetData>
      <sheetData sheetId="4222">
        <row r="1">
          <cell r="A1" t="str">
            <v>1월 생산실적</v>
          </cell>
        </row>
      </sheetData>
      <sheetData sheetId="4223">
        <row r="1">
          <cell r="A1" t="str">
            <v>1월 생산실적</v>
          </cell>
        </row>
      </sheetData>
      <sheetData sheetId="4224">
        <row r="1">
          <cell r="A1" t="str">
            <v>1월 생산실적</v>
          </cell>
        </row>
      </sheetData>
      <sheetData sheetId="4225">
        <row r="1">
          <cell r="A1" t="str">
            <v>1월 생산실적</v>
          </cell>
        </row>
      </sheetData>
      <sheetData sheetId="4226">
        <row r="1">
          <cell r="A1" t="str">
            <v>1월 생산실적</v>
          </cell>
        </row>
      </sheetData>
      <sheetData sheetId="4227">
        <row r="1">
          <cell r="A1" t="str">
            <v>1월 생산실적</v>
          </cell>
        </row>
      </sheetData>
      <sheetData sheetId="4228">
        <row r="1">
          <cell r="A1" t="str">
            <v>1월 생산실적</v>
          </cell>
        </row>
      </sheetData>
      <sheetData sheetId="4229">
        <row r="1">
          <cell r="A1" t="str">
            <v>1월 생산실적</v>
          </cell>
        </row>
      </sheetData>
      <sheetData sheetId="4230">
        <row r="1">
          <cell r="A1" t="str">
            <v>1월 생산실적</v>
          </cell>
        </row>
      </sheetData>
      <sheetData sheetId="4231">
        <row r="1">
          <cell r="A1" t="str">
            <v>1월 생산실적</v>
          </cell>
        </row>
      </sheetData>
      <sheetData sheetId="4232">
        <row r="1">
          <cell r="A1" t="str">
            <v>1월 생산실적</v>
          </cell>
        </row>
      </sheetData>
      <sheetData sheetId="4233">
        <row r="1">
          <cell r="A1" t="str">
            <v>1월 생산실적</v>
          </cell>
        </row>
      </sheetData>
      <sheetData sheetId="4234">
        <row r="1">
          <cell r="A1" t="str">
            <v>1월 생산실적</v>
          </cell>
        </row>
      </sheetData>
      <sheetData sheetId="4235">
        <row r="1">
          <cell r="A1" t="str">
            <v>1월 생산실적</v>
          </cell>
        </row>
      </sheetData>
      <sheetData sheetId="4236">
        <row r="1">
          <cell r="A1" t="str">
            <v>1월 생산실적</v>
          </cell>
        </row>
      </sheetData>
      <sheetData sheetId="4237">
        <row r="1">
          <cell r="A1" t="str">
            <v>1월 생산실적</v>
          </cell>
        </row>
      </sheetData>
      <sheetData sheetId="4238">
        <row r="1">
          <cell r="A1" t="str">
            <v>1월 생산실적</v>
          </cell>
        </row>
      </sheetData>
      <sheetData sheetId="4239">
        <row r="1">
          <cell r="A1" t="str">
            <v>1월 생산실적</v>
          </cell>
        </row>
      </sheetData>
      <sheetData sheetId="4240">
        <row r="1">
          <cell r="A1" t="str">
            <v>1월 생산실적</v>
          </cell>
        </row>
      </sheetData>
      <sheetData sheetId="4241">
        <row r="1">
          <cell r="A1" t="str">
            <v>1월 생산실적</v>
          </cell>
        </row>
      </sheetData>
      <sheetData sheetId="4242">
        <row r="1">
          <cell r="A1" t="str">
            <v>1월 생산실적</v>
          </cell>
        </row>
      </sheetData>
      <sheetData sheetId="4243">
        <row r="1">
          <cell r="A1" t="str">
            <v>1월 생산실적</v>
          </cell>
        </row>
      </sheetData>
      <sheetData sheetId="4244">
        <row r="1">
          <cell r="A1" t="str">
            <v>1월 생산실적</v>
          </cell>
        </row>
      </sheetData>
      <sheetData sheetId="4245">
        <row r="1">
          <cell r="A1" t="str">
            <v>1월 생산실적</v>
          </cell>
        </row>
      </sheetData>
      <sheetData sheetId="4246">
        <row r="1">
          <cell r="A1" t="str">
            <v>1월 생산실적</v>
          </cell>
        </row>
      </sheetData>
      <sheetData sheetId="4247">
        <row r="1">
          <cell r="A1" t="str">
            <v>1월 생산실적</v>
          </cell>
        </row>
      </sheetData>
      <sheetData sheetId="4248">
        <row r="1">
          <cell r="A1" t="str">
            <v>1월 생산실적</v>
          </cell>
        </row>
      </sheetData>
      <sheetData sheetId="4249">
        <row r="1">
          <cell r="A1" t="str">
            <v>1월 생산실적</v>
          </cell>
        </row>
      </sheetData>
      <sheetData sheetId="4250">
        <row r="1">
          <cell r="A1" t="str">
            <v>1월 생산실적</v>
          </cell>
        </row>
      </sheetData>
      <sheetData sheetId="4251">
        <row r="1">
          <cell r="A1" t="str">
            <v>1월 생산실적</v>
          </cell>
        </row>
      </sheetData>
      <sheetData sheetId="4252">
        <row r="1">
          <cell r="A1" t="str">
            <v>1월 생산실적</v>
          </cell>
        </row>
      </sheetData>
      <sheetData sheetId="4253">
        <row r="1">
          <cell r="A1" t="str">
            <v>1월 생산실적</v>
          </cell>
        </row>
      </sheetData>
      <sheetData sheetId="4254">
        <row r="1">
          <cell r="A1" t="str">
            <v>1월 생산실적</v>
          </cell>
        </row>
      </sheetData>
      <sheetData sheetId="4255">
        <row r="1">
          <cell r="A1" t="str">
            <v>1월 생산실적</v>
          </cell>
        </row>
      </sheetData>
      <sheetData sheetId="4256">
        <row r="1">
          <cell r="A1" t="str">
            <v>1월 생산실적</v>
          </cell>
        </row>
      </sheetData>
      <sheetData sheetId="4257">
        <row r="1">
          <cell r="A1" t="str">
            <v>1월 생산실적</v>
          </cell>
        </row>
      </sheetData>
      <sheetData sheetId="4258">
        <row r="1">
          <cell r="A1" t="str">
            <v>1월 생산실적</v>
          </cell>
        </row>
      </sheetData>
      <sheetData sheetId="4259">
        <row r="1">
          <cell r="A1" t="str">
            <v>1월 생산실적</v>
          </cell>
        </row>
      </sheetData>
      <sheetData sheetId="4260">
        <row r="1">
          <cell r="A1" t="str">
            <v>1월 생산실적</v>
          </cell>
        </row>
      </sheetData>
      <sheetData sheetId="4261">
        <row r="1">
          <cell r="A1" t="str">
            <v>1월 생산실적</v>
          </cell>
        </row>
      </sheetData>
      <sheetData sheetId="4262">
        <row r="1">
          <cell r="A1" t="str">
            <v>1월 생산실적</v>
          </cell>
        </row>
      </sheetData>
      <sheetData sheetId="4263">
        <row r="1">
          <cell r="A1" t="str">
            <v>1월 생산실적</v>
          </cell>
        </row>
      </sheetData>
      <sheetData sheetId="4264">
        <row r="1">
          <cell r="A1" t="str">
            <v>1월 생산실적</v>
          </cell>
        </row>
      </sheetData>
      <sheetData sheetId="4265">
        <row r="1">
          <cell r="A1" t="str">
            <v>1월 생산실적</v>
          </cell>
        </row>
      </sheetData>
      <sheetData sheetId="4266">
        <row r="1">
          <cell r="A1" t="str">
            <v>1월 생산실적</v>
          </cell>
        </row>
      </sheetData>
      <sheetData sheetId="4267">
        <row r="1">
          <cell r="A1" t="str">
            <v>1월 생산실적</v>
          </cell>
        </row>
      </sheetData>
      <sheetData sheetId="4268">
        <row r="1">
          <cell r="A1" t="str">
            <v>1월 생산실적</v>
          </cell>
        </row>
      </sheetData>
      <sheetData sheetId="4269">
        <row r="1">
          <cell r="A1" t="str">
            <v>1월 생산실적</v>
          </cell>
        </row>
      </sheetData>
      <sheetData sheetId="4270">
        <row r="1">
          <cell r="A1" t="str">
            <v>1월 생산실적</v>
          </cell>
        </row>
      </sheetData>
      <sheetData sheetId="4271">
        <row r="1">
          <cell r="A1" t="str">
            <v>1월 생산실적</v>
          </cell>
        </row>
      </sheetData>
      <sheetData sheetId="4272">
        <row r="1">
          <cell r="A1" t="str">
            <v>1월 생산실적</v>
          </cell>
        </row>
      </sheetData>
      <sheetData sheetId="4273">
        <row r="1">
          <cell r="A1" t="str">
            <v>1월 생산실적</v>
          </cell>
        </row>
      </sheetData>
      <sheetData sheetId="4274">
        <row r="1">
          <cell r="A1" t="str">
            <v>1월 생산실적</v>
          </cell>
        </row>
      </sheetData>
      <sheetData sheetId="4275">
        <row r="1">
          <cell r="A1" t="str">
            <v>1월 생산실적</v>
          </cell>
        </row>
      </sheetData>
      <sheetData sheetId="4276">
        <row r="1">
          <cell r="A1" t="str">
            <v>1월 생산실적</v>
          </cell>
        </row>
      </sheetData>
      <sheetData sheetId="4277">
        <row r="1">
          <cell r="A1" t="str">
            <v>1월 생산실적</v>
          </cell>
        </row>
      </sheetData>
      <sheetData sheetId="4278">
        <row r="1">
          <cell r="A1" t="str">
            <v>1월 생산실적</v>
          </cell>
        </row>
      </sheetData>
      <sheetData sheetId="4279">
        <row r="1">
          <cell r="A1" t="str">
            <v>1월 생산실적</v>
          </cell>
        </row>
      </sheetData>
      <sheetData sheetId="4280">
        <row r="1">
          <cell r="A1" t="str">
            <v>1월 생산실적</v>
          </cell>
        </row>
      </sheetData>
      <sheetData sheetId="4281">
        <row r="1">
          <cell r="A1" t="str">
            <v>1월 생산실적</v>
          </cell>
        </row>
      </sheetData>
      <sheetData sheetId="4282">
        <row r="1">
          <cell r="A1" t="str">
            <v>1월 생산실적</v>
          </cell>
        </row>
      </sheetData>
      <sheetData sheetId="4283">
        <row r="1">
          <cell r="A1" t="str">
            <v>1월 생산실적</v>
          </cell>
        </row>
      </sheetData>
      <sheetData sheetId="4284">
        <row r="1">
          <cell r="A1" t="str">
            <v>1월 생산실적</v>
          </cell>
        </row>
      </sheetData>
      <sheetData sheetId="4285">
        <row r="1">
          <cell r="A1" t="str">
            <v>1월 생산실적</v>
          </cell>
        </row>
      </sheetData>
      <sheetData sheetId="4286">
        <row r="1">
          <cell r="A1" t="str">
            <v>1월 생산실적</v>
          </cell>
        </row>
      </sheetData>
      <sheetData sheetId="4287">
        <row r="1">
          <cell r="A1" t="str">
            <v>1월 생산실적</v>
          </cell>
        </row>
      </sheetData>
      <sheetData sheetId="4288">
        <row r="1">
          <cell r="A1" t="str">
            <v>1월 생산실적</v>
          </cell>
        </row>
      </sheetData>
      <sheetData sheetId="4289">
        <row r="1">
          <cell r="A1" t="str">
            <v>1월 생산실적</v>
          </cell>
        </row>
      </sheetData>
      <sheetData sheetId="4290">
        <row r="1">
          <cell r="A1" t="str">
            <v>1월 생산실적</v>
          </cell>
        </row>
      </sheetData>
      <sheetData sheetId="4291">
        <row r="1">
          <cell r="A1" t="str">
            <v>1월 생산실적</v>
          </cell>
        </row>
      </sheetData>
      <sheetData sheetId="4292">
        <row r="1">
          <cell r="A1" t="str">
            <v>1월 생산실적</v>
          </cell>
        </row>
      </sheetData>
      <sheetData sheetId="4293">
        <row r="1">
          <cell r="A1" t="str">
            <v>1월 생산실적</v>
          </cell>
        </row>
      </sheetData>
      <sheetData sheetId="4294">
        <row r="1">
          <cell r="A1" t="str">
            <v>1월 생산실적</v>
          </cell>
        </row>
      </sheetData>
      <sheetData sheetId="4295">
        <row r="1">
          <cell r="A1" t="str">
            <v>1월 생산실적</v>
          </cell>
        </row>
      </sheetData>
      <sheetData sheetId="4296">
        <row r="1">
          <cell r="A1" t="str">
            <v>1월 생산실적</v>
          </cell>
        </row>
      </sheetData>
      <sheetData sheetId="4297">
        <row r="1">
          <cell r="A1" t="str">
            <v>1월 생산실적</v>
          </cell>
        </row>
      </sheetData>
      <sheetData sheetId="4298">
        <row r="1">
          <cell r="A1" t="str">
            <v>1월 생산실적</v>
          </cell>
        </row>
      </sheetData>
      <sheetData sheetId="4299">
        <row r="1">
          <cell r="A1" t="str">
            <v>1월 생산실적</v>
          </cell>
        </row>
      </sheetData>
      <sheetData sheetId="4300">
        <row r="1">
          <cell r="A1" t="str">
            <v>1월 생산실적</v>
          </cell>
        </row>
      </sheetData>
      <sheetData sheetId="4301">
        <row r="1">
          <cell r="A1" t="str">
            <v>1월 생산실적</v>
          </cell>
        </row>
      </sheetData>
      <sheetData sheetId="4302">
        <row r="1">
          <cell r="A1" t="str">
            <v>1월 생산실적</v>
          </cell>
        </row>
      </sheetData>
      <sheetData sheetId="4303">
        <row r="1">
          <cell r="A1" t="str">
            <v>1월 생산실적</v>
          </cell>
        </row>
      </sheetData>
      <sheetData sheetId="4304">
        <row r="1">
          <cell r="A1" t="str">
            <v>1월 생산실적</v>
          </cell>
        </row>
      </sheetData>
      <sheetData sheetId="4305">
        <row r="1">
          <cell r="A1" t="str">
            <v>1월 생산실적</v>
          </cell>
        </row>
      </sheetData>
      <sheetData sheetId="4306">
        <row r="1">
          <cell r="A1" t="str">
            <v>1월 생산실적</v>
          </cell>
        </row>
      </sheetData>
      <sheetData sheetId="4307">
        <row r="1">
          <cell r="A1" t="str">
            <v>1월 생산실적</v>
          </cell>
        </row>
      </sheetData>
      <sheetData sheetId="4308">
        <row r="1">
          <cell r="A1" t="str">
            <v>1월 생산실적</v>
          </cell>
        </row>
      </sheetData>
      <sheetData sheetId="4309">
        <row r="1">
          <cell r="A1" t="str">
            <v>1월 생산실적</v>
          </cell>
        </row>
      </sheetData>
      <sheetData sheetId="4310">
        <row r="1">
          <cell r="A1" t="str">
            <v>1월 생산실적</v>
          </cell>
        </row>
      </sheetData>
      <sheetData sheetId="4311">
        <row r="1">
          <cell r="A1" t="str">
            <v>1월 생산실적</v>
          </cell>
        </row>
      </sheetData>
      <sheetData sheetId="4312">
        <row r="1">
          <cell r="A1" t="str">
            <v>1월 생산실적</v>
          </cell>
        </row>
      </sheetData>
      <sheetData sheetId="4313">
        <row r="1">
          <cell r="A1" t="str">
            <v>1월 생산실적</v>
          </cell>
        </row>
      </sheetData>
      <sheetData sheetId="4314">
        <row r="1">
          <cell r="A1" t="str">
            <v>1월 생산실적</v>
          </cell>
        </row>
      </sheetData>
      <sheetData sheetId="4315">
        <row r="1">
          <cell r="A1" t="str">
            <v>1월 생산실적</v>
          </cell>
        </row>
      </sheetData>
      <sheetData sheetId="4316">
        <row r="1">
          <cell r="A1" t="str">
            <v>1월 생산실적</v>
          </cell>
        </row>
      </sheetData>
      <sheetData sheetId="4317">
        <row r="1">
          <cell r="A1" t="str">
            <v>1월 생산실적</v>
          </cell>
        </row>
      </sheetData>
      <sheetData sheetId="4318">
        <row r="1">
          <cell r="A1" t="str">
            <v>1월 생산실적</v>
          </cell>
        </row>
      </sheetData>
      <sheetData sheetId="4319">
        <row r="1">
          <cell r="A1" t="str">
            <v>1월 생산실적</v>
          </cell>
        </row>
      </sheetData>
      <sheetData sheetId="4320">
        <row r="1">
          <cell r="A1" t="str">
            <v>1월 생산실적</v>
          </cell>
        </row>
      </sheetData>
      <sheetData sheetId="4321">
        <row r="1">
          <cell r="A1" t="str">
            <v>1월 생산실적</v>
          </cell>
        </row>
      </sheetData>
      <sheetData sheetId="4322">
        <row r="1">
          <cell r="A1" t="str">
            <v>1월 생산실적</v>
          </cell>
        </row>
      </sheetData>
      <sheetData sheetId="4323">
        <row r="1">
          <cell r="A1" t="str">
            <v>1월 생산실적</v>
          </cell>
        </row>
      </sheetData>
      <sheetData sheetId="4324">
        <row r="1">
          <cell r="A1" t="str">
            <v>1월 생산실적</v>
          </cell>
        </row>
      </sheetData>
      <sheetData sheetId="4325">
        <row r="1">
          <cell r="A1" t="str">
            <v>1월 생산실적</v>
          </cell>
        </row>
      </sheetData>
      <sheetData sheetId="4326">
        <row r="1">
          <cell r="A1" t="str">
            <v>1월 생산실적</v>
          </cell>
        </row>
      </sheetData>
      <sheetData sheetId="4327">
        <row r="1">
          <cell r="A1" t="str">
            <v>1월 생산실적</v>
          </cell>
        </row>
      </sheetData>
      <sheetData sheetId="4328">
        <row r="1">
          <cell r="A1" t="str">
            <v>1월 생산실적</v>
          </cell>
        </row>
      </sheetData>
      <sheetData sheetId="4329">
        <row r="1">
          <cell r="A1" t="str">
            <v>1월 생산실적</v>
          </cell>
        </row>
      </sheetData>
      <sheetData sheetId="4330">
        <row r="1">
          <cell r="A1" t="str">
            <v>1월 생산실적</v>
          </cell>
        </row>
      </sheetData>
      <sheetData sheetId="4331">
        <row r="1">
          <cell r="A1" t="str">
            <v>1월 생산실적</v>
          </cell>
        </row>
      </sheetData>
      <sheetData sheetId="4332">
        <row r="1">
          <cell r="A1" t="str">
            <v>1월 생산실적</v>
          </cell>
        </row>
      </sheetData>
      <sheetData sheetId="4333">
        <row r="1">
          <cell r="A1" t="str">
            <v>1월 생산실적</v>
          </cell>
        </row>
      </sheetData>
      <sheetData sheetId="4334">
        <row r="1">
          <cell r="A1" t="str">
            <v>1월 생산실적</v>
          </cell>
        </row>
      </sheetData>
      <sheetData sheetId="4335">
        <row r="1">
          <cell r="A1" t="str">
            <v>1월 생산실적</v>
          </cell>
        </row>
      </sheetData>
      <sheetData sheetId="4336">
        <row r="1">
          <cell r="A1" t="str">
            <v>1월 생산실적</v>
          </cell>
        </row>
      </sheetData>
      <sheetData sheetId="4337">
        <row r="1">
          <cell r="A1" t="str">
            <v>1월 생산실적</v>
          </cell>
        </row>
      </sheetData>
      <sheetData sheetId="4338">
        <row r="1">
          <cell r="A1" t="str">
            <v>1월 생산실적</v>
          </cell>
        </row>
      </sheetData>
      <sheetData sheetId="4339">
        <row r="1">
          <cell r="A1" t="str">
            <v>1월 생산실적</v>
          </cell>
        </row>
      </sheetData>
      <sheetData sheetId="4340">
        <row r="1">
          <cell r="A1" t="str">
            <v>1월 생산실적</v>
          </cell>
        </row>
      </sheetData>
      <sheetData sheetId="4341">
        <row r="1">
          <cell r="A1" t="str">
            <v>1월 생산실적</v>
          </cell>
        </row>
      </sheetData>
      <sheetData sheetId="4342">
        <row r="1">
          <cell r="A1" t="str">
            <v>1월 생산실적</v>
          </cell>
        </row>
      </sheetData>
      <sheetData sheetId="4343">
        <row r="1">
          <cell r="A1" t="str">
            <v>1월 생산실적</v>
          </cell>
        </row>
      </sheetData>
      <sheetData sheetId="4344">
        <row r="1">
          <cell r="A1" t="str">
            <v>1월 생산실적</v>
          </cell>
        </row>
      </sheetData>
      <sheetData sheetId="4345">
        <row r="1">
          <cell r="A1" t="str">
            <v>1월 생산실적</v>
          </cell>
        </row>
      </sheetData>
      <sheetData sheetId="4346">
        <row r="1">
          <cell r="A1" t="str">
            <v>1월 생산실적</v>
          </cell>
        </row>
      </sheetData>
      <sheetData sheetId="4347">
        <row r="1">
          <cell r="A1" t="str">
            <v>1월 생산실적</v>
          </cell>
        </row>
      </sheetData>
      <sheetData sheetId="4348">
        <row r="1">
          <cell r="A1" t="str">
            <v>1월 생산실적</v>
          </cell>
        </row>
      </sheetData>
      <sheetData sheetId="4349">
        <row r="1">
          <cell r="A1" t="str">
            <v>1월 생산실적</v>
          </cell>
        </row>
      </sheetData>
      <sheetData sheetId="4350">
        <row r="1">
          <cell r="A1" t="str">
            <v>1월 생산실적</v>
          </cell>
        </row>
      </sheetData>
      <sheetData sheetId="4351">
        <row r="1">
          <cell r="A1" t="str">
            <v>1월 생산실적</v>
          </cell>
        </row>
      </sheetData>
      <sheetData sheetId="4352">
        <row r="1">
          <cell r="A1" t="str">
            <v>1월 생산실적</v>
          </cell>
        </row>
      </sheetData>
      <sheetData sheetId="4353">
        <row r="1">
          <cell r="A1" t="str">
            <v>1월 생산실적</v>
          </cell>
        </row>
      </sheetData>
      <sheetData sheetId="4354">
        <row r="1">
          <cell r="A1" t="str">
            <v>1월 생산실적</v>
          </cell>
        </row>
      </sheetData>
      <sheetData sheetId="4355">
        <row r="1">
          <cell r="A1" t="str">
            <v>1월 생산실적</v>
          </cell>
        </row>
      </sheetData>
      <sheetData sheetId="4356">
        <row r="1">
          <cell r="A1" t="str">
            <v>1월 생산실적</v>
          </cell>
        </row>
      </sheetData>
      <sheetData sheetId="4357">
        <row r="1">
          <cell r="A1" t="str">
            <v>1월 생산실적</v>
          </cell>
        </row>
      </sheetData>
      <sheetData sheetId="4358">
        <row r="1">
          <cell r="A1" t="str">
            <v>1월 생산실적</v>
          </cell>
        </row>
      </sheetData>
      <sheetData sheetId="4359">
        <row r="1">
          <cell r="A1" t="str">
            <v>1월 생산실적</v>
          </cell>
        </row>
      </sheetData>
      <sheetData sheetId="4360">
        <row r="1">
          <cell r="A1" t="str">
            <v>1월 생산실적</v>
          </cell>
        </row>
      </sheetData>
      <sheetData sheetId="4361">
        <row r="1">
          <cell r="A1" t="str">
            <v>1월 생산실적</v>
          </cell>
        </row>
      </sheetData>
      <sheetData sheetId="4362">
        <row r="1">
          <cell r="A1" t="str">
            <v>1월 생산실적</v>
          </cell>
        </row>
      </sheetData>
      <sheetData sheetId="4363">
        <row r="1">
          <cell r="A1" t="str">
            <v>1월 생산실적</v>
          </cell>
        </row>
      </sheetData>
      <sheetData sheetId="4364">
        <row r="1">
          <cell r="A1" t="str">
            <v>1월 생산실적</v>
          </cell>
        </row>
      </sheetData>
      <sheetData sheetId="4365">
        <row r="1">
          <cell r="A1" t="str">
            <v>1월 생산실적</v>
          </cell>
        </row>
      </sheetData>
      <sheetData sheetId="4366">
        <row r="1">
          <cell r="A1" t="str">
            <v>1월 생산실적</v>
          </cell>
        </row>
      </sheetData>
      <sheetData sheetId="4367">
        <row r="1">
          <cell r="A1" t="str">
            <v>1월 생산실적</v>
          </cell>
        </row>
      </sheetData>
      <sheetData sheetId="4368">
        <row r="1">
          <cell r="A1" t="str">
            <v>1월 생산실적</v>
          </cell>
        </row>
      </sheetData>
      <sheetData sheetId="4369">
        <row r="1">
          <cell r="A1" t="str">
            <v>1월 생산실적</v>
          </cell>
        </row>
      </sheetData>
      <sheetData sheetId="4370">
        <row r="1">
          <cell r="A1" t="str">
            <v>1월 생산실적</v>
          </cell>
        </row>
      </sheetData>
      <sheetData sheetId="4371">
        <row r="1">
          <cell r="A1" t="str">
            <v>1월 생산실적</v>
          </cell>
        </row>
      </sheetData>
      <sheetData sheetId="4372">
        <row r="1">
          <cell r="A1" t="str">
            <v>1월 생산실적</v>
          </cell>
        </row>
      </sheetData>
      <sheetData sheetId="4373">
        <row r="1">
          <cell r="A1" t="str">
            <v>1월 생산실적</v>
          </cell>
        </row>
      </sheetData>
      <sheetData sheetId="4374">
        <row r="1">
          <cell r="A1" t="str">
            <v>1월 생산실적</v>
          </cell>
        </row>
      </sheetData>
      <sheetData sheetId="4375">
        <row r="1">
          <cell r="A1" t="str">
            <v>1월 생산실적</v>
          </cell>
        </row>
      </sheetData>
      <sheetData sheetId="4376">
        <row r="1">
          <cell r="A1" t="str">
            <v>1월 생산실적</v>
          </cell>
        </row>
      </sheetData>
      <sheetData sheetId="4377">
        <row r="1">
          <cell r="A1" t="str">
            <v>1월 생산실적</v>
          </cell>
        </row>
      </sheetData>
      <sheetData sheetId="4378">
        <row r="1">
          <cell r="A1" t="str">
            <v>1월 생산실적</v>
          </cell>
        </row>
      </sheetData>
      <sheetData sheetId="4379">
        <row r="1">
          <cell r="A1" t="str">
            <v>1월 생산실적</v>
          </cell>
        </row>
      </sheetData>
      <sheetData sheetId="4380">
        <row r="1">
          <cell r="A1" t="str">
            <v>1월 생산실적</v>
          </cell>
        </row>
      </sheetData>
      <sheetData sheetId="4381">
        <row r="1">
          <cell r="A1" t="str">
            <v>1월 생산실적</v>
          </cell>
        </row>
      </sheetData>
      <sheetData sheetId="4382">
        <row r="1">
          <cell r="A1" t="str">
            <v>1월 생산실적</v>
          </cell>
        </row>
      </sheetData>
      <sheetData sheetId="4383">
        <row r="1">
          <cell r="A1" t="str">
            <v>1월 생산실적</v>
          </cell>
        </row>
      </sheetData>
      <sheetData sheetId="4384">
        <row r="1">
          <cell r="A1" t="str">
            <v>1월 생산실적</v>
          </cell>
        </row>
      </sheetData>
      <sheetData sheetId="4385">
        <row r="1">
          <cell r="A1" t="str">
            <v>1월 생산실적</v>
          </cell>
        </row>
      </sheetData>
      <sheetData sheetId="4386">
        <row r="1">
          <cell r="A1" t="str">
            <v>1월 생산실적</v>
          </cell>
        </row>
      </sheetData>
      <sheetData sheetId="4387">
        <row r="1">
          <cell r="A1" t="str">
            <v>1월 생산실적</v>
          </cell>
        </row>
      </sheetData>
      <sheetData sheetId="4388">
        <row r="1">
          <cell r="A1" t="str">
            <v>1월 생산실적</v>
          </cell>
        </row>
      </sheetData>
      <sheetData sheetId="4389">
        <row r="1">
          <cell r="A1" t="str">
            <v>1월 생산실적</v>
          </cell>
        </row>
      </sheetData>
      <sheetData sheetId="4390">
        <row r="1">
          <cell r="A1" t="str">
            <v>1월 생산실적</v>
          </cell>
        </row>
      </sheetData>
      <sheetData sheetId="4391">
        <row r="1">
          <cell r="A1" t="str">
            <v>1월 생산실적</v>
          </cell>
        </row>
      </sheetData>
      <sheetData sheetId="4392">
        <row r="1">
          <cell r="A1" t="str">
            <v>1월 생산실적</v>
          </cell>
        </row>
      </sheetData>
      <sheetData sheetId="4393">
        <row r="1">
          <cell r="A1" t="str">
            <v>1월 생산실적</v>
          </cell>
        </row>
      </sheetData>
      <sheetData sheetId="4394">
        <row r="1">
          <cell r="A1" t="str">
            <v>1월 생산실적</v>
          </cell>
        </row>
      </sheetData>
      <sheetData sheetId="4395">
        <row r="1">
          <cell r="A1" t="str">
            <v>1월 생산실적</v>
          </cell>
        </row>
      </sheetData>
      <sheetData sheetId="4396">
        <row r="1">
          <cell r="A1" t="str">
            <v>1월 생산실적</v>
          </cell>
        </row>
      </sheetData>
      <sheetData sheetId="4397">
        <row r="1">
          <cell r="A1" t="str">
            <v>1월 생산실적</v>
          </cell>
        </row>
      </sheetData>
      <sheetData sheetId="4398">
        <row r="1">
          <cell r="A1" t="str">
            <v>1월 생산실적</v>
          </cell>
        </row>
      </sheetData>
      <sheetData sheetId="4399">
        <row r="1">
          <cell r="A1" t="str">
            <v>1월 생산실적</v>
          </cell>
        </row>
      </sheetData>
      <sheetData sheetId="4400">
        <row r="1">
          <cell r="A1" t="str">
            <v>1월 생산실적</v>
          </cell>
        </row>
      </sheetData>
      <sheetData sheetId="4401">
        <row r="1">
          <cell r="A1" t="str">
            <v>1월 생산실적</v>
          </cell>
        </row>
      </sheetData>
      <sheetData sheetId="4402">
        <row r="1">
          <cell r="A1" t="str">
            <v>1월 생산실적</v>
          </cell>
        </row>
      </sheetData>
      <sheetData sheetId="4403">
        <row r="1">
          <cell r="A1" t="str">
            <v>1월 생산실적</v>
          </cell>
        </row>
      </sheetData>
      <sheetData sheetId="4404">
        <row r="1">
          <cell r="A1" t="str">
            <v>1월 생산실적</v>
          </cell>
        </row>
      </sheetData>
      <sheetData sheetId="4405">
        <row r="1">
          <cell r="A1" t="str">
            <v>1월 생산실적</v>
          </cell>
        </row>
      </sheetData>
      <sheetData sheetId="4406">
        <row r="1">
          <cell r="A1" t="str">
            <v>1월 생산실적</v>
          </cell>
        </row>
      </sheetData>
      <sheetData sheetId="4407">
        <row r="1">
          <cell r="A1" t="str">
            <v>1월 생산실적</v>
          </cell>
        </row>
      </sheetData>
      <sheetData sheetId="4408">
        <row r="1">
          <cell r="A1" t="str">
            <v>1월 생산실적</v>
          </cell>
        </row>
      </sheetData>
      <sheetData sheetId="4409">
        <row r="1">
          <cell r="A1" t="str">
            <v>1월 생산실적</v>
          </cell>
        </row>
      </sheetData>
      <sheetData sheetId="4410">
        <row r="1">
          <cell r="A1" t="str">
            <v>1월 생산실적</v>
          </cell>
        </row>
      </sheetData>
      <sheetData sheetId="4411">
        <row r="1">
          <cell r="A1" t="str">
            <v>1월 생산실적</v>
          </cell>
        </row>
      </sheetData>
      <sheetData sheetId="4412">
        <row r="1">
          <cell r="A1" t="str">
            <v>1월 생산실적</v>
          </cell>
        </row>
      </sheetData>
      <sheetData sheetId="4413">
        <row r="1">
          <cell r="A1" t="str">
            <v>1월 생산실적</v>
          </cell>
        </row>
      </sheetData>
      <sheetData sheetId="4414">
        <row r="1">
          <cell r="A1" t="str">
            <v>1월 생산실적</v>
          </cell>
        </row>
      </sheetData>
      <sheetData sheetId="4415">
        <row r="1">
          <cell r="A1" t="str">
            <v>1월 생산실적</v>
          </cell>
        </row>
      </sheetData>
      <sheetData sheetId="4416">
        <row r="1">
          <cell r="A1" t="str">
            <v>1월 생산실적</v>
          </cell>
        </row>
      </sheetData>
      <sheetData sheetId="4417">
        <row r="1">
          <cell r="A1" t="str">
            <v>1월 생산실적</v>
          </cell>
        </row>
      </sheetData>
      <sheetData sheetId="4418">
        <row r="1">
          <cell r="A1" t="str">
            <v>1월 생산실적</v>
          </cell>
        </row>
      </sheetData>
      <sheetData sheetId="4419">
        <row r="1">
          <cell r="A1" t="str">
            <v>1월 생산실적</v>
          </cell>
        </row>
      </sheetData>
      <sheetData sheetId="4420">
        <row r="1">
          <cell r="A1" t="str">
            <v>1월 생산실적</v>
          </cell>
        </row>
      </sheetData>
      <sheetData sheetId="4421">
        <row r="1">
          <cell r="A1" t="str">
            <v>1월 생산실적</v>
          </cell>
        </row>
      </sheetData>
      <sheetData sheetId="4422">
        <row r="1">
          <cell r="A1" t="str">
            <v>1월 생산실적</v>
          </cell>
        </row>
      </sheetData>
      <sheetData sheetId="4423">
        <row r="1">
          <cell r="A1" t="str">
            <v>1월 생산실적</v>
          </cell>
        </row>
      </sheetData>
      <sheetData sheetId="4424">
        <row r="1">
          <cell r="A1" t="str">
            <v>1월 생산실적</v>
          </cell>
        </row>
      </sheetData>
      <sheetData sheetId="4425">
        <row r="1">
          <cell r="A1" t="str">
            <v>1월 생산실적</v>
          </cell>
        </row>
      </sheetData>
      <sheetData sheetId="4426">
        <row r="1">
          <cell r="A1" t="str">
            <v>1월 생산실적</v>
          </cell>
        </row>
      </sheetData>
      <sheetData sheetId="4427">
        <row r="1">
          <cell r="A1" t="str">
            <v>1월 생산실적</v>
          </cell>
        </row>
      </sheetData>
      <sheetData sheetId="4428">
        <row r="1">
          <cell r="A1" t="str">
            <v>1월 생산실적</v>
          </cell>
        </row>
      </sheetData>
      <sheetData sheetId="4429">
        <row r="1">
          <cell r="A1" t="str">
            <v>1월 생산실적</v>
          </cell>
        </row>
      </sheetData>
      <sheetData sheetId="4430">
        <row r="1">
          <cell r="A1" t="str">
            <v>1월 생산실적</v>
          </cell>
        </row>
      </sheetData>
      <sheetData sheetId="4431">
        <row r="1">
          <cell r="A1" t="str">
            <v>1월 생산실적</v>
          </cell>
        </row>
      </sheetData>
      <sheetData sheetId="4432">
        <row r="1">
          <cell r="A1" t="str">
            <v>1월 생산실적</v>
          </cell>
        </row>
      </sheetData>
      <sheetData sheetId="4433">
        <row r="1">
          <cell r="A1" t="str">
            <v>1월 생산실적</v>
          </cell>
        </row>
      </sheetData>
      <sheetData sheetId="4434">
        <row r="1">
          <cell r="A1" t="str">
            <v>1월 생산실적</v>
          </cell>
        </row>
      </sheetData>
      <sheetData sheetId="4435">
        <row r="1">
          <cell r="A1" t="str">
            <v>1월 생산실적</v>
          </cell>
        </row>
      </sheetData>
      <sheetData sheetId="4436">
        <row r="1">
          <cell r="A1" t="str">
            <v>1월 생산실적</v>
          </cell>
        </row>
      </sheetData>
      <sheetData sheetId="4437">
        <row r="1">
          <cell r="A1" t="str">
            <v>1월 생산실적</v>
          </cell>
        </row>
      </sheetData>
      <sheetData sheetId="4438">
        <row r="1">
          <cell r="A1" t="str">
            <v>1월 생산실적</v>
          </cell>
        </row>
      </sheetData>
      <sheetData sheetId="4439">
        <row r="1">
          <cell r="A1" t="str">
            <v>1월 생산실적</v>
          </cell>
        </row>
      </sheetData>
      <sheetData sheetId="4440">
        <row r="1">
          <cell r="A1" t="str">
            <v>1월 생산실적</v>
          </cell>
        </row>
      </sheetData>
      <sheetData sheetId="4441">
        <row r="1">
          <cell r="A1" t="str">
            <v>1월 생산실적</v>
          </cell>
        </row>
      </sheetData>
      <sheetData sheetId="4442">
        <row r="1">
          <cell r="A1" t="str">
            <v>1월 생산실적</v>
          </cell>
        </row>
      </sheetData>
      <sheetData sheetId="4443">
        <row r="1">
          <cell r="A1" t="str">
            <v>1월 생산실적</v>
          </cell>
        </row>
      </sheetData>
      <sheetData sheetId="4444">
        <row r="1">
          <cell r="A1" t="str">
            <v>1월 생산실적</v>
          </cell>
        </row>
      </sheetData>
      <sheetData sheetId="4445">
        <row r="1">
          <cell r="A1" t="str">
            <v>1월 생산실적</v>
          </cell>
        </row>
      </sheetData>
      <sheetData sheetId="4446">
        <row r="1">
          <cell r="A1" t="str">
            <v>1월 생산실적</v>
          </cell>
        </row>
      </sheetData>
      <sheetData sheetId="4447">
        <row r="1">
          <cell r="A1" t="str">
            <v>1월 생산실적</v>
          </cell>
        </row>
      </sheetData>
      <sheetData sheetId="4448">
        <row r="1">
          <cell r="A1" t="str">
            <v>1월 생산실적</v>
          </cell>
        </row>
      </sheetData>
      <sheetData sheetId="4449">
        <row r="1">
          <cell r="A1" t="str">
            <v>1월 생산실적</v>
          </cell>
        </row>
      </sheetData>
      <sheetData sheetId="4450">
        <row r="1">
          <cell r="A1" t="str">
            <v>1월 생산실적</v>
          </cell>
        </row>
      </sheetData>
      <sheetData sheetId="4451">
        <row r="1">
          <cell r="A1" t="str">
            <v>1월 생산실적</v>
          </cell>
        </row>
      </sheetData>
      <sheetData sheetId="4452">
        <row r="1">
          <cell r="A1" t="str">
            <v>1월 생산실적</v>
          </cell>
        </row>
      </sheetData>
      <sheetData sheetId="4453">
        <row r="1">
          <cell r="A1" t="str">
            <v>1월 생산실적</v>
          </cell>
        </row>
      </sheetData>
      <sheetData sheetId="4454">
        <row r="1">
          <cell r="A1" t="str">
            <v>1월 생산실적</v>
          </cell>
        </row>
      </sheetData>
      <sheetData sheetId="4455">
        <row r="1">
          <cell r="A1" t="str">
            <v>1월 생산실적</v>
          </cell>
        </row>
      </sheetData>
      <sheetData sheetId="4456">
        <row r="1">
          <cell r="A1" t="str">
            <v>1월 생산실적</v>
          </cell>
        </row>
      </sheetData>
      <sheetData sheetId="4457">
        <row r="1">
          <cell r="A1" t="str">
            <v>1월 생산실적</v>
          </cell>
        </row>
      </sheetData>
      <sheetData sheetId="4458">
        <row r="1">
          <cell r="A1" t="str">
            <v>1월 생산실적</v>
          </cell>
        </row>
      </sheetData>
      <sheetData sheetId="4459">
        <row r="1">
          <cell r="A1" t="str">
            <v>1월 생산실적</v>
          </cell>
        </row>
      </sheetData>
      <sheetData sheetId="4460">
        <row r="1">
          <cell r="A1" t="str">
            <v>1월 생산실적</v>
          </cell>
        </row>
      </sheetData>
      <sheetData sheetId="4461">
        <row r="1">
          <cell r="A1" t="str">
            <v>1월 생산실적</v>
          </cell>
        </row>
      </sheetData>
      <sheetData sheetId="4462">
        <row r="1">
          <cell r="A1" t="str">
            <v>1월 생산실적</v>
          </cell>
        </row>
      </sheetData>
      <sheetData sheetId="4463">
        <row r="1">
          <cell r="A1" t="str">
            <v>1월 생산실적</v>
          </cell>
        </row>
      </sheetData>
      <sheetData sheetId="4464">
        <row r="1">
          <cell r="A1" t="str">
            <v>1월 생산실적</v>
          </cell>
        </row>
      </sheetData>
      <sheetData sheetId="4465">
        <row r="1">
          <cell r="A1" t="str">
            <v>1월 생산실적</v>
          </cell>
        </row>
      </sheetData>
      <sheetData sheetId="4466">
        <row r="1">
          <cell r="A1" t="str">
            <v>1월 생산실적</v>
          </cell>
        </row>
      </sheetData>
      <sheetData sheetId="4467">
        <row r="1">
          <cell r="A1" t="str">
            <v>1월 생산실적</v>
          </cell>
        </row>
      </sheetData>
      <sheetData sheetId="4468">
        <row r="1">
          <cell r="A1" t="str">
            <v>1월 생산실적</v>
          </cell>
        </row>
      </sheetData>
      <sheetData sheetId="4469">
        <row r="1">
          <cell r="A1" t="str">
            <v>1월 생산실적</v>
          </cell>
        </row>
      </sheetData>
      <sheetData sheetId="4470">
        <row r="1">
          <cell r="A1" t="str">
            <v>1월 생산실적</v>
          </cell>
        </row>
      </sheetData>
      <sheetData sheetId="4471">
        <row r="1">
          <cell r="A1" t="str">
            <v>1월 생산실적</v>
          </cell>
        </row>
      </sheetData>
      <sheetData sheetId="4472">
        <row r="1">
          <cell r="A1" t="str">
            <v>1월 생산실적</v>
          </cell>
        </row>
      </sheetData>
      <sheetData sheetId="4473">
        <row r="1">
          <cell r="A1" t="str">
            <v>1월 생산실적</v>
          </cell>
        </row>
      </sheetData>
      <sheetData sheetId="4474">
        <row r="1">
          <cell r="A1" t="str">
            <v>1월 생산실적</v>
          </cell>
        </row>
      </sheetData>
      <sheetData sheetId="4475">
        <row r="1">
          <cell r="A1" t="str">
            <v>1월 생산실적</v>
          </cell>
        </row>
      </sheetData>
      <sheetData sheetId="4476">
        <row r="1">
          <cell r="A1" t="str">
            <v>1월 생산실적</v>
          </cell>
        </row>
      </sheetData>
      <sheetData sheetId="4477">
        <row r="1">
          <cell r="A1" t="str">
            <v>1월 생산실적</v>
          </cell>
        </row>
      </sheetData>
      <sheetData sheetId="4478">
        <row r="1">
          <cell r="A1" t="str">
            <v>1월 생산실적</v>
          </cell>
        </row>
      </sheetData>
      <sheetData sheetId="4479">
        <row r="1">
          <cell r="A1" t="str">
            <v>1월 생산실적</v>
          </cell>
        </row>
      </sheetData>
      <sheetData sheetId="4480">
        <row r="1">
          <cell r="A1" t="str">
            <v>1월 생산실적</v>
          </cell>
        </row>
      </sheetData>
      <sheetData sheetId="4481">
        <row r="1">
          <cell r="A1" t="str">
            <v>1월 생산실적</v>
          </cell>
        </row>
      </sheetData>
      <sheetData sheetId="4482">
        <row r="1">
          <cell r="A1" t="str">
            <v>1월 생산실적</v>
          </cell>
        </row>
      </sheetData>
      <sheetData sheetId="4483">
        <row r="1">
          <cell r="A1" t="str">
            <v>1월 생산실적</v>
          </cell>
        </row>
      </sheetData>
      <sheetData sheetId="4484">
        <row r="1">
          <cell r="A1" t="str">
            <v>1월 생산실적</v>
          </cell>
        </row>
      </sheetData>
      <sheetData sheetId="4485">
        <row r="1">
          <cell r="A1" t="str">
            <v>1월 생산실적</v>
          </cell>
        </row>
      </sheetData>
      <sheetData sheetId="4486">
        <row r="1">
          <cell r="A1" t="str">
            <v>1월 생산실적</v>
          </cell>
        </row>
      </sheetData>
      <sheetData sheetId="4487">
        <row r="1">
          <cell r="A1" t="str">
            <v>1월 생산실적</v>
          </cell>
        </row>
      </sheetData>
      <sheetData sheetId="4488">
        <row r="1">
          <cell r="A1" t="str">
            <v>1월 생산실적</v>
          </cell>
        </row>
      </sheetData>
      <sheetData sheetId="4489">
        <row r="1">
          <cell r="A1" t="str">
            <v>1월 생산실적</v>
          </cell>
        </row>
      </sheetData>
      <sheetData sheetId="4490">
        <row r="1">
          <cell r="A1" t="str">
            <v>1월 생산실적</v>
          </cell>
        </row>
      </sheetData>
      <sheetData sheetId="4491">
        <row r="1">
          <cell r="A1" t="str">
            <v>1월 생산실적</v>
          </cell>
        </row>
      </sheetData>
      <sheetData sheetId="4492">
        <row r="1">
          <cell r="A1" t="str">
            <v>1월 생산실적</v>
          </cell>
        </row>
      </sheetData>
      <sheetData sheetId="4493">
        <row r="1">
          <cell r="A1" t="str">
            <v>1월 생산실적</v>
          </cell>
        </row>
      </sheetData>
      <sheetData sheetId="4494">
        <row r="1">
          <cell r="A1" t="str">
            <v>1월 생산실적</v>
          </cell>
        </row>
      </sheetData>
      <sheetData sheetId="4495">
        <row r="1">
          <cell r="A1" t="str">
            <v>1월 생산실적</v>
          </cell>
        </row>
      </sheetData>
      <sheetData sheetId="4496">
        <row r="1">
          <cell r="A1" t="str">
            <v>1월 생산실적</v>
          </cell>
        </row>
      </sheetData>
      <sheetData sheetId="4497">
        <row r="1">
          <cell r="A1" t="str">
            <v>1월 생산실적</v>
          </cell>
        </row>
      </sheetData>
      <sheetData sheetId="4498">
        <row r="1">
          <cell r="A1" t="str">
            <v>1월 생산실적</v>
          </cell>
        </row>
      </sheetData>
      <sheetData sheetId="4499">
        <row r="1">
          <cell r="A1" t="str">
            <v>1월 생산실적</v>
          </cell>
        </row>
      </sheetData>
      <sheetData sheetId="4500">
        <row r="1">
          <cell r="A1" t="str">
            <v>1월 생산실적</v>
          </cell>
        </row>
      </sheetData>
      <sheetData sheetId="4501">
        <row r="1">
          <cell r="A1" t="str">
            <v>1월 생산실적</v>
          </cell>
        </row>
      </sheetData>
      <sheetData sheetId="4502">
        <row r="1">
          <cell r="A1" t="str">
            <v>1월 생산실적</v>
          </cell>
        </row>
      </sheetData>
      <sheetData sheetId="4503">
        <row r="1">
          <cell r="A1" t="str">
            <v>1월 생산실적</v>
          </cell>
        </row>
      </sheetData>
      <sheetData sheetId="4504">
        <row r="1">
          <cell r="A1" t="str">
            <v>1월 생산실적</v>
          </cell>
        </row>
      </sheetData>
      <sheetData sheetId="4505">
        <row r="1">
          <cell r="A1" t="str">
            <v>1월 생산실적</v>
          </cell>
        </row>
      </sheetData>
      <sheetData sheetId="4506">
        <row r="1">
          <cell r="A1" t="str">
            <v>1월 생산실적</v>
          </cell>
        </row>
      </sheetData>
      <sheetData sheetId="4507">
        <row r="1">
          <cell r="A1" t="str">
            <v>1월 생산실적</v>
          </cell>
        </row>
      </sheetData>
      <sheetData sheetId="4508">
        <row r="1">
          <cell r="A1" t="str">
            <v>1월 생산실적</v>
          </cell>
        </row>
      </sheetData>
      <sheetData sheetId="4509">
        <row r="1">
          <cell r="A1" t="str">
            <v>1월 생산실적</v>
          </cell>
        </row>
      </sheetData>
      <sheetData sheetId="4510">
        <row r="1">
          <cell r="A1" t="str">
            <v>1월 생산실적</v>
          </cell>
        </row>
      </sheetData>
      <sheetData sheetId="4511">
        <row r="1">
          <cell r="A1" t="str">
            <v>1월 생산실적</v>
          </cell>
        </row>
      </sheetData>
      <sheetData sheetId="4512">
        <row r="1">
          <cell r="A1" t="str">
            <v>1월 생산실적</v>
          </cell>
        </row>
      </sheetData>
      <sheetData sheetId="4513">
        <row r="1">
          <cell r="A1" t="str">
            <v>1월 생산실적</v>
          </cell>
        </row>
      </sheetData>
      <sheetData sheetId="4514">
        <row r="1">
          <cell r="A1" t="str">
            <v>1월 생산실적</v>
          </cell>
        </row>
      </sheetData>
      <sheetData sheetId="4515">
        <row r="1">
          <cell r="A1" t="str">
            <v>1월 생산실적</v>
          </cell>
        </row>
      </sheetData>
      <sheetData sheetId="4516">
        <row r="1">
          <cell r="A1" t="str">
            <v>1월 생산실적</v>
          </cell>
        </row>
      </sheetData>
      <sheetData sheetId="4517">
        <row r="1">
          <cell r="A1" t="str">
            <v>1월 생산실적</v>
          </cell>
        </row>
      </sheetData>
      <sheetData sheetId="4518">
        <row r="1">
          <cell r="A1" t="str">
            <v>1월 생산실적</v>
          </cell>
        </row>
      </sheetData>
      <sheetData sheetId="4519">
        <row r="1">
          <cell r="A1" t="str">
            <v>1월 생산실적</v>
          </cell>
        </row>
      </sheetData>
      <sheetData sheetId="4520">
        <row r="1">
          <cell r="A1" t="str">
            <v>1월 생산실적</v>
          </cell>
        </row>
      </sheetData>
      <sheetData sheetId="4521">
        <row r="1">
          <cell r="A1" t="str">
            <v>1월 생산실적</v>
          </cell>
        </row>
      </sheetData>
      <sheetData sheetId="4522">
        <row r="1">
          <cell r="A1" t="str">
            <v>1월 생산실적</v>
          </cell>
        </row>
      </sheetData>
      <sheetData sheetId="4523">
        <row r="1">
          <cell r="A1" t="str">
            <v>1월 생산실적</v>
          </cell>
        </row>
      </sheetData>
      <sheetData sheetId="4524">
        <row r="1">
          <cell r="A1" t="str">
            <v>1월 생산실적</v>
          </cell>
        </row>
      </sheetData>
      <sheetData sheetId="4525">
        <row r="1">
          <cell r="A1" t="str">
            <v>1월 생산실적</v>
          </cell>
        </row>
      </sheetData>
      <sheetData sheetId="4526">
        <row r="1">
          <cell r="A1" t="str">
            <v>1월 생산실적</v>
          </cell>
        </row>
      </sheetData>
      <sheetData sheetId="4527">
        <row r="1">
          <cell r="A1" t="str">
            <v>1월 생산실적</v>
          </cell>
        </row>
      </sheetData>
      <sheetData sheetId="4528">
        <row r="1">
          <cell r="A1" t="str">
            <v>1월 생산실적</v>
          </cell>
        </row>
      </sheetData>
      <sheetData sheetId="4529">
        <row r="1">
          <cell r="A1" t="str">
            <v>1월 생산실적</v>
          </cell>
        </row>
      </sheetData>
      <sheetData sheetId="4530">
        <row r="1">
          <cell r="A1" t="str">
            <v>1월 생산실적</v>
          </cell>
        </row>
      </sheetData>
      <sheetData sheetId="4531">
        <row r="1">
          <cell r="A1" t="str">
            <v>1월 생산실적</v>
          </cell>
        </row>
      </sheetData>
      <sheetData sheetId="4532">
        <row r="1">
          <cell r="A1" t="str">
            <v>1월 생산실적</v>
          </cell>
        </row>
      </sheetData>
      <sheetData sheetId="4533">
        <row r="1">
          <cell r="A1" t="str">
            <v>1월 생산실적</v>
          </cell>
        </row>
      </sheetData>
      <sheetData sheetId="4534">
        <row r="1">
          <cell r="A1" t="str">
            <v>1월 생산실적</v>
          </cell>
        </row>
      </sheetData>
      <sheetData sheetId="4535">
        <row r="1">
          <cell r="A1" t="str">
            <v>1월 생산실적</v>
          </cell>
        </row>
      </sheetData>
      <sheetData sheetId="4536">
        <row r="1">
          <cell r="A1" t="str">
            <v>1월 생산실적</v>
          </cell>
        </row>
      </sheetData>
      <sheetData sheetId="4537">
        <row r="1">
          <cell r="A1" t="str">
            <v>1월 생산실적</v>
          </cell>
        </row>
      </sheetData>
      <sheetData sheetId="4538">
        <row r="1">
          <cell r="A1" t="str">
            <v>1월 생산실적</v>
          </cell>
        </row>
      </sheetData>
      <sheetData sheetId="4539">
        <row r="1">
          <cell r="A1" t="str">
            <v>1월 생산실적</v>
          </cell>
        </row>
      </sheetData>
      <sheetData sheetId="4540">
        <row r="1">
          <cell r="A1" t="str">
            <v>1월 생산실적</v>
          </cell>
        </row>
      </sheetData>
      <sheetData sheetId="4541">
        <row r="1">
          <cell r="A1" t="str">
            <v>1월 생산실적</v>
          </cell>
        </row>
      </sheetData>
      <sheetData sheetId="4542">
        <row r="1">
          <cell r="A1" t="str">
            <v>1월 생산실적</v>
          </cell>
        </row>
      </sheetData>
      <sheetData sheetId="4543">
        <row r="1">
          <cell r="A1" t="str">
            <v>1월 생산실적</v>
          </cell>
        </row>
      </sheetData>
      <sheetData sheetId="4544">
        <row r="1">
          <cell r="A1" t="str">
            <v>1월 생산실적</v>
          </cell>
        </row>
      </sheetData>
      <sheetData sheetId="4545">
        <row r="1">
          <cell r="A1" t="str">
            <v>1월 생산실적</v>
          </cell>
        </row>
      </sheetData>
      <sheetData sheetId="4546">
        <row r="1">
          <cell r="A1" t="str">
            <v>1월 생산실적</v>
          </cell>
        </row>
      </sheetData>
      <sheetData sheetId="4547">
        <row r="1">
          <cell r="A1" t="str">
            <v>1월 생산실적</v>
          </cell>
        </row>
      </sheetData>
      <sheetData sheetId="4548">
        <row r="1">
          <cell r="A1" t="str">
            <v>1월 생산실적</v>
          </cell>
        </row>
      </sheetData>
      <sheetData sheetId="4549">
        <row r="1">
          <cell r="A1" t="str">
            <v>1월 생산실적</v>
          </cell>
        </row>
      </sheetData>
      <sheetData sheetId="4550">
        <row r="1">
          <cell r="A1" t="str">
            <v>1월 생산실적</v>
          </cell>
        </row>
      </sheetData>
      <sheetData sheetId="4551">
        <row r="1">
          <cell r="A1" t="str">
            <v>1월 생산실적</v>
          </cell>
        </row>
      </sheetData>
      <sheetData sheetId="4552">
        <row r="1">
          <cell r="A1" t="str">
            <v>1월 생산실적</v>
          </cell>
        </row>
      </sheetData>
      <sheetData sheetId="4553">
        <row r="1">
          <cell r="A1" t="str">
            <v>1월 생산실적</v>
          </cell>
        </row>
      </sheetData>
      <sheetData sheetId="4554">
        <row r="1">
          <cell r="A1" t="str">
            <v>1월 생산실적</v>
          </cell>
        </row>
      </sheetData>
      <sheetData sheetId="4555">
        <row r="1">
          <cell r="A1" t="str">
            <v>1월 생산실적</v>
          </cell>
        </row>
      </sheetData>
      <sheetData sheetId="4556">
        <row r="1">
          <cell r="A1" t="str">
            <v>1월 생산실적</v>
          </cell>
        </row>
      </sheetData>
      <sheetData sheetId="4557">
        <row r="1">
          <cell r="A1" t="str">
            <v>1월 생산실적</v>
          </cell>
        </row>
      </sheetData>
      <sheetData sheetId="4558">
        <row r="1">
          <cell r="A1" t="str">
            <v>1월 생산실적</v>
          </cell>
        </row>
      </sheetData>
      <sheetData sheetId="4559">
        <row r="1">
          <cell r="A1" t="str">
            <v>1월 생산실적</v>
          </cell>
        </row>
      </sheetData>
      <sheetData sheetId="4560">
        <row r="1">
          <cell r="A1" t="str">
            <v>1월 생산실적</v>
          </cell>
        </row>
      </sheetData>
      <sheetData sheetId="4561">
        <row r="1">
          <cell r="A1" t="str">
            <v>1월 생산실적</v>
          </cell>
        </row>
      </sheetData>
      <sheetData sheetId="4562">
        <row r="1">
          <cell r="A1" t="str">
            <v>1월 생산실적</v>
          </cell>
        </row>
      </sheetData>
      <sheetData sheetId="4563">
        <row r="1">
          <cell r="A1" t="str">
            <v>1월 생산실적</v>
          </cell>
        </row>
      </sheetData>
      <sheetData sheetId="4564">
        <row r="1">
          <cell r="A1" t="str">
            <v>1월 생산실적</v>
          </cell>
        </row>
      </sheetData>
      <sheetData sheetId="4565">
        <row r="1">
          <cell r="A1" t="str">
            <v>1월 생산실적</v>
          </cell>
        </row>
      </sheetData>
      <sheetData sheetId="4566">
        <row r="1">
          <cell r="A1" t="str">
            <v>1월 생산실적</v>
          </cell>
        </row>
      </sheetData>
      <sheetData sheetId="4567">
        <row r="1">
          <cell r="A1" t="str">
            <v>1월 생산실적</v>
          </cell>
        </row>
      </sheetData>
      <sheetData sheetId="4568">
        <row r="1">
          <cell r="A1" t="str">
            <v>1월 생산실적</v>
          </cell>
        </row>
      </sheetData>
      <sheetData sheetId="4569">
        <row r="1">
          <cell r="A1" t="str">
            <v>1월 생산실적</v>
          </cell>
        </row>
      </sheetData>
      <sheetData sheetId="4570">
        <row r="1">
          <cell r="A1" t="str">
            <v>1월 생산실적</v>
          </cell>
        </row>
      </sheetData>
      <sheetData sheetId="4571">
        <row r="1">
          <cell r="A1" t="str">
            <v>1월 생산실적</v>
          </cell>
        </row>
      </sheetData>
      <sheetData sheetId="4572">
        <row r="1">
          <cell r="A1" t="str">
            <v>1월 생산실적</v>
          </cell>
        </row>
      </sheetData>
      <sheetData sheetId="4573">
        <row r="1">
          <cell r="A1" t="str">
            <v>1월 생산실적</v>
          </cell>
        </row>
      </sheetData>
      <sheetData sheetId="4574">
        <row r="1">
          <cell r="A1" t="str">
            <v>1월 생산실적</v>
          </cell>
        </row>
      </sheetData>
      <sheetData sheetId="4575">
        <row r="1">
          <cell r="A1" t="str">
            <v>1월 생산실적</v>
          </cell>
        </row>
      </sheetData>
      <sheetData sheetId="4576">
        <row r="1">
          <cell r="A1" t="str">
            <v>1월 생산실적</v>
          </cell>
        </row>
      </sheetData>
      <sheetData sheetId="4577">
        <row r="1">
          <cell r="A1" t="str">
            <v>1월 생산실적</v>
          </cell>
        </row>
      </sheetData>
      <sheetData sheetId="4578">
        <row r="1">
          <cell r="A1" t="str">
            <v>1월 생산실적</v>
          </cell>
        </row>
      </sheetData>
      <sheetData sheetId="4579">
        <row r="1">
          <cell r="A1" t="str">
            <v>1월 생산실적</v>
          </cell>
        </row>
      </sheetData>
      <sheetData sheetId="4580">
        <row r="1">
          <cell r="A1" t="str">
            <v>1월 생산실적</v>
          </cell>
        </row>
      </sheetData>
      <sheetData sheetId="4581">
        <row r="1">
          <cell r="A1" t="str">
            <v>1월 생산실적</v>
          </cell>
        </row>
      </sheetData>
      <sheetData sheetId="4582">
        <row r="1">
          <cell r="A1" t="str">
            <v>1월 생산실적</v>
          </cell>
        </row>
      </sheetData>
      <sheetData sheetId="4583">
        <row r="1">
          <cell r="A1" t="str">
            <v>1월 생산실적</v>
          </cell>
        </row>
      </sheetData>
      <sheetData sheetId="4584">
        <row r="1">
          <cell r="A1" t="str">
            <v>1월 생산실적</v>
          </cell>
        </row>
      </sheetData>
      <sheetData sheetId="4585">
        <row r="1">
          <cell r="A1" t="str">
            <v>1월 생산실적</v>
          </cell>
        </row>
      </sheetData>
      <sheetData sheetId="4586">
        <row r="1">
          <cell r="A1" t="str">
            <v>1월 생산실적</v>
          </cell>
        </row>
      </sheetData>
      <sheetData sheetId="4587">
        <row r="1">
          <cell r="A1" t="str">
            <v>1월 생산실적</v>
          </cell>
        </row>
      </sheetData>
      <sheetData sheetId="4588">
        <row r="1">
          <cell r="A1" t="str">
            <v>1월 생산실적</v>
          </cell>
        </row>
      </sheetData>
      <sheetData sheetId="4589">
        <row r="1">
          <cell r="A1" t="str">
            <v>1월 생산실적</v>
          </cell>
        </row>
      </sheetData>
      <sheetData sheetId="4590">
        <row r="1">
          <cell r="A1" t="str">
            <v>1월 생산실적</v>
          </cell>
        </row>
      </sheetData>
      <sheetData sheetId="4591">
        <row r="1">
          <cell r="A1" t="str">
            <v>1월 생산실적</v>
          </cell>
        </row>
      </sheetData>
      <sheetData sheetId="4592">
        <row r="1">
          <cell r="A1" t="str">
            <v>1월 생산실적</v>
          </cell>
        </row>
      </sheetData>
      <sheetData sheetId="4593">
        <row r="1">
          <cell r="A1" t="str">
            <v>1월 생산실적</v>
          </cell>
        </row>
      </sheetData>
      <sheetData sheetId="4594">
        <row r="1">
          <cell r="A1" t="str">
            <v>1월 생산실적</v>
          </cell>
        </row>
      </sheetData>
      <sheetData sheetId="4595">
        <row r="1">
          <cell r="A1" t="str">
            <v>1월 생산실적</v>
          </cell>
        </row>
      </sheetData>
      <sheetData sheetId="4596">
        <row r="1">
          <cell r="A1" t="str">
            <v>1월 생산실적</v>
          </cell>
        </row>
      </sheetData>
      <sheetData sheetId="4597">
        <row r="1">
          <cell r="A1" t="str">
            <v>1월 생산실적</v>
          </cell>
        </row>
      </sheetData>
      <sheetData sheetId="4598">
        <row r="1">
          <cell r="A1" t="str">
            <v>1월 생산실적</v>
          </cell>
        </row>
      </sheetData>
      <sheetData sheetId="4599">
        <row r="1">
          <cell r="A1" t="str">
            <v>1월 생산실적</v>
          </cell>
        </row>
      </sheetData>
      <sheetData sheetId="4600">
        <row r="1">
          <cell r="A1" t="str">
            <v>1월 생산실적</v>
          </cell>
        </row>
      </sheetData>
      <sheetData sheetId="4601">
        <row r="1">
          <cell r="A1" t="str">
            <v>1월 생산실적</v>
          </cell>
        </row>
      </sheetData>
      <sheetData sheetId="4602">
        <row r="1">
          <cell r="A1" t="str">
            <v>1월 생산실적</v>
          </cell>
        </row>
      </sheetData>
      <sheetData sheetId="4603">
        <row r="1">
          <cell r="A1" t="str">
            <v>1월 생산실적</v>
          </cell>
        </row>
      </sheetData>
      <sheetData sheetId="4604">
        <row r="1">
          <cell r="A1" t="str">
            <v>1월 생산실적</v>
          </cell>
        </row>
      </sheetData>
      <sheetData sheetId="4605">
        <row r="1">
          <cell r="A1" t="str">
            <v>1월 생산실적</v>
          </cell>
        </row>
      </sheetData>
      <sheetData sheetId="4606">
        <row r="1">
          <cell r="A1" t="str">
            <v>1월 생산실적</v>
          </cell>
        </row>
      </sheetData>
      <sheetData sheetId="4607">
        <row r="1">
          <cell r="A1" t="str">
            <v>1월 생산실적</v>
          </cell>
        </row>
      </sheetData>
      <sheetData sheetId="4608">
        <row r="1">
          <cell r="A1" t="str">
            <v>1월 생산실적</v>
          </cell>
        </row>
      </sheetData>
      <sheetData sheetId="4609">
        <row r="1">
          <cell r="A1" t="str">
            <v>1월 생산실적</v>
          </cell>
        </row>
      </sheetData>
      <sheetData sheetId="4610">
        <row r="1">
          <cell r="A1" t="str">
            <v>1월 생산실적</v>
          </cell>
        </row>
      </sheetData>
      <sheetData sheetId="4611">
        <row r="1">
          <cell r="A1" t="str">
            <v>1월 생산실적</v>
          </cell>
        </row>
      </sheetData>
      <sheetData sheetId="4612">
        <row r="1">
          <cell r="A1" t="str">
            <v>1월 생산실적</v>
          </cell>
        </row>
      </sheetData>
      <sheetData sheetId="4613">
        <row r="1">
          <cell r="A1" t="str">
            <v>1월 생산실적</v>
          </cell>
        </row>
      </sheetData>
      <sheetData sheetId="4614">
        <row r="1">
          <cell r="A1" t="str">
            <v>1월 생산실적</v>
          </cell>
        </row>
      </sheetData>
      <sheetData sheetId="4615">
        <row r="1">
          <cell r="A1" t="str">
            <v>1월 생산실적</v>
          </cell>
        </row>
      </sheetData>
      <sheetData sheetId="4616">
        <row r="1">
          <cell r="A1" t="str">
            <v>1월 생산실적</v>
          </cell>
        </row>
      </sheetData>
      <sheetData sheetId="4617">
        <row r="1">
          <cell r="A1" t="str">
            <v>1월 생산실적</v>
          </cell>
        </row>
      </sheetData>
      <sheetData sheetId="4618">
        <row r="1">
          <cell r="A1" t="str">
            <v>1월 생산실적</v>
          </cell>
        </row>
      </sheetData>
      <sheetData sheetId="4619">
        <row r="1">
          <cell r="A1" t="str">
            <v>1월 생산실적</v>
          </cell>
        </row>
      </sheetData>
      <sheetData sheetId="4620">
        <row r="1">
          <cell r="A1" t="str">
            <v>1월 생산실적</v>
          </cell>
        </row>
      </sheetData>
      <sheetData sheetId="4621">
        <row r="1">
          <cell r="A1" t="str">
            <v>1월 생산실적</v>
          </cell>
        </row>
      </sheetData>
      <sheetData sheetId="4622">
        <row r="1">
          <cell r="A1" t="str">
            <v>1월 생산실적</v>
          </cell>
        </row>
      </sheetData>
      <sheetData sheetId="4623">
        <row r="1">
          <cell r="A1" t="str">
            <v>1월 생산실적</v>
          </cell>
        </row>
      </sheetData>
      <sheetData sheetId="4624">
        <row r="1">
          <cell r="A1" t="str">
            <v>1월 생산실적</v>
          </cell>
        </row>
      </sheetData>
      <sheetData sheetId="4625">
        <row r="1">
          <cell r="A1" t="str">
            <v>1월 생산실적</v>
          </cell>
        </row>
      </sheetData>
      <sheetData sheetId="4626">
        <row r="1">
          <cell r="A1" t="str">
            <v>1월 생산실적</v>
          </cell>
        </row>
      </sheetData>
      <sheetData sheetId="4627">
        <row r="1">
          <cell r="A1" t="str">
            <v>1월 생산실적</v>
          </cell>
        </row>
      </sheetData>
      <sheetData sheetId="4628">
        <row r="1">
          <cell r="A1" t="str">
            <v>1월 생산실적</v>
          </cell>
        </row>
      </sheetData>
      <sheetData sheetId="4629">
        <row r="1">
          <cell r="A1" t="str">
            <v>1월 생산실적</v>
          </cell>
        </row>
      </sheetData>
      <sheetData sheetId="4630">
        <row r="1">
          <cell r="A1" t="str">
            <v>1월 생산실적</v>
          </cell>
        </row>
      </sheetData>
      <sheetData sheetId="4631">
        <row r="1">
          <cell r="A1" t="str">
            <v>1월 생산실적</v>
          </cell>
        </row>
      </sheetData>
      <sheetData sheetId="4632">
        <row r="1">
          <cell r="A1" t="str">
            <v>1월 생산실적</v>
          </cell>
        </row>
      </sheetData>
      <sheetData sheetId="4633">
        <row r="1">
          <cell r="A1" t="str">
            <v>1월 생산실적</v>
          </cell>
        </row>
      </sheetData>
      <sheetData sheetId="4634">
        <row r="1">
          <cell r="A1" t="str">
            <v>1월 생산실적</v>
          </cell>
        </row>
      </sheetData>
      <sheetData sheetId="4635">
        <row r="1">
          <cell r="A1" t="str">
            <v>1월 생산실적</v>
          </cell>
        </row>
      </sheetData>
      <sheetData sheetId="4636">
        <row r="1">
          <cell r="A1" t="str">
            <v>1월 생산실적</v>
          </cell>
        </row>
      </sheetData>
      <sheetData sheetId="4637">
        <row r="1">
          <cell r="A1" t="str">
            <v>1월 생산실적</v>
          </cell>
        </row>
      </sheetData>
      <sheetData sheetId="4638">
        <row r="1">
          <cell r="A1" t="str">
            <v>1월 생산실적</v>
          </cell>
        </row>
      </sheetData>
      <sheetData sheetId="4639">
        <row r="1">
          <cell r="A1" t="str">
            <v>1월 생산실적</v>
          </cell>
        </row>
      </sheetData>
      <sheetData sheetId="4640">
        <row r="1">
          <cell r="A1" t="str">
            <v>1월 생산실적</v>
          </cell>
        </row>
      </sheetData>
      <sheetData sheetId="4641">
        <row r="1">
          <cell r="A1" t="str">
            <v>1월 생산실적</v>
          </cell>
        </row>
      </sheetData>
      <sheetData sheetId="4642">
        <row r="1">
          <cell r="A1" t="str">
            <v>1월 생산실적</v>
          </cell>
        </row>
      </sheetData>
      <sheetData sheetId="4643">
        <row r="1">
          <cell r="A1" t="str">
            <v>1월 생산실적</v>
          </cell>
        </row>
      </sheetData>
      <sheetData sheetId="4644">
        <row r="1">
          <cell r="A1" t="str">
            <v>1월 생산실적</v>
          </cell>
        </row>
      </sheetData>
      <sheetData sheetId="4645">
        <row r="1">
          <cell r="A1" t="str">
            <v>1월 생산실적</v>
          </cell>
        </row>
      </sheetData>
      <sheetData sheetId="4646">
        <row r="1">
          <cell r="A1" t="str">
            <v>1월 생산실적</v>
          </cell>
        </row>
      </sheetData>
      <sheetData sheetId="4647">
        <row r="1">
          <cell r="A1" t="str">
            <v>1월 생산실적</v>
          </cell>
        </row>
      </sheetData>
      <sheetData sheetId="4648">
        <row r="1">
          <cell r="A1" t="str">
            <v>1월 생산실적</v>
          </cell>
        </row>
      </sheetData>
      <sheetData sheetId="4649">
        <row r="1">
          <cell r="A1" t="str">
            <v>1월 생산실적</v>
          </cell>
        </row>
      </sheetData>
      <sheetData sheetId="4650">
        <row r="1">
          <cell r="A1" t="str">
            <v>1월 생산실적</v>
          </cell>
        </row>
      </sheetData>
      <sheetData sheetId="4651">
        <row r="1">
          <cell r="A1" t="str">
            <v>1월 생산실적</v>
          </cell>
        </row>
      </sheetData>
      <sheetData sheetId="4652">
        <row r="1">
          <cell r="A1" t="str">
            <v>1월 생산실적</v>
          </cell>
        </row>
      </sheetData>
      <sheetData sheetId="4653">
        <row r="1">
          <cell r="A1" t="str">
            <v>1월 생산실적</v>
          </cell>
        </row>
      </sheetData>
      <sheetData sheetId="4654">
        <row r="1">
          <cell r="A1" t="str">
            <v>1월 생산실적</v>
          </cell>
        </row>
      </sheetData>
      <sheetData sheetId="4655">
        <row r="1">
          <cell r="A1" t="str">
            <v>1월 생산실적</v>
          </cell>
        </row>
      </sheetData>
      <sheetData sheetId="4656">
        <row r="1">
          <cell r="A1" t="str">
            <v>1월 생산실적</v>
          </cell>
        </row>
      </sheetData>
      <sheetData sheetId="4657">
        <row r="1">
          <cell r="A1" t="str">
            <v>1월 생산실적</v>
          </cell>
        </row>
      </sheetData>
      <sheetData sheetId="4658">
        <row r="1">
          <cell r="A1" t="str">
            <v>1월 생산실적</v>
          </cell>
        </row>
      </sheetData>
      <sheetData sheetId="4659">
        <row r="1">
          <cell r="A1" t="str">
            <v>1월 생산실적</v>
          </cell>
        </row>
      </sheetData>
      <sheetData sheetId="4660">
        <row r="1">
          <cell r="A1" t="str">
            <v>1월 생산실적</v>
          </cell>
        </row>
      </sheetData>
      <sheetData sheetId="4661">
        <row r="1">
          <cell r="A1" t="str">
            <v>1월 생산실적</v>
          </cell>
        </row>
      </sheetData>
      <sheetData sheetId="4662">
        <row r="1">
          <cell r="A1" t="str">
            <v>1월 생산실적</v>
          </cell>
        </row>
      </sheetData>
      <sheetData sheetId="4663">
        <row r="1">
          <cell r="A1" t="str">
            <v>1월 생산실적</v>
          </cell>
        </row>
      </sheetData>
      <sheetData sheetId="4664">
        <row r="1">
          <cell r="A1" t="str">
            <v>1월 생산실적</v>
          </cell>
        </row>
      </sheetData>
      <sheetData sheetId="4665">
        <row r="1">
          <cell r="A1" t="str">
            <v>1월 생산실적</v>
          </cell>
        </row>
      </sheetData>
      <sheetData sheetId="4666">
        <row r="1">
          <cell r="A1" t="str">
            <v>1월 생산실적</v>
          </cell>
        </row>
      </sheetData>
      <sheetData sheetId="4667">
        <row r="1">
          <cell r="A1" t="str">
            <v>1월 생산실적</v>
          </cell>
        </row>
      </sheetData>
      <sheetData sheetId="4668">
        <row r="1">
          <cell r="A1" t="str">
            <v>1월 생산실적</v>
          </cell>
        </row>
      </sheetData>
      <sheetData sheetId="4669">
        <row r="1">
          <cell r="A1" t="str">
            <v>1월 생산실적</v>
          </cell>
        </row>
      </sheetData>
      <sheetData sheetId="4670">
        <row r="1">
          <cell r="A1" t="str">
            <v>1월 생산실적</v>
          </cell>
        </row>
      </sheetData>
      <sheetData sheetId="4671">
        <row r="1">
          <cell r="A1" t="str">
            <v>1월 생산실적</v>
          </cell>
        </row>
      </sheetData>
      <sheetData sheetId="4672">
        <row r="1">
          <cell r="A1" t="str">
            <v>1월 생산실적</v>
          </cell>
        </row>
      </sheetData>
      <sheetData sheetId="4673">
        <row r="1">
          <cell r="A1" t="str">
            <v>1월 생산실적</v>
          </cell>
        </row>
      </sheetData>
      <sheetData sheetId="4674">
        <row r="1">
          <cell r="A1" t="str">
            <v>1월 생산실적</v>
          </cell>
        </row>
      </sheetData>
      <sheetData sheetId="4675">
        <row r="1">
          <cell r="A1" t="str">
            <v>1월 생산실적</v>
          </cell>
        </row>
      </sheetData>
      <sheetData sheetId="4676">
        <row r="1">
          <cell r="A1" t="str">
            <v>1월 생산실적</v>
          </cell>
        </row>
      </sheetData>
      <sheetData sheetId="4677">
        <row r="1">
          <cell r="A1" t="str">
            <v>1월 생산실적</v>
          </cell>
        </row>
      </sheetData>
      <sheetData sheetId="4678">
        <row r="1">
          <cell r="A1" t="str">
            <v>1월 생산실적</v>
          </cell>
        </row>
      </sheetData>
      <sheetData sheetId="4679">
        <row r="1">
          <cell r="A1" t="str">
            <v>1월 생산실적</v>
          </cell>
        </row>
      </sheetData>
      <sheetData sheetId="4680">
        <row r="1">
          <cell r="A1" t="str">
            <v>1월 생산실적</v>
          </cell>
        </row>
      </sheetData>
      <sheetData sheetId="4681">
        <row r="1">
          <cell r="A1" t="str">
            <v>1월 생산실적</v>
          </cell>
        </row>
      </sheetData>
      <sheetData sheetId="4682">
        <row r="1">
          <cell r="A1" t="str">
            <v>1월 생산실적</v>
          </cell>
        </row>
      </sheetData>
      <sheetData sheetId="4683">
        <row r="1">
          <cell r="A1" t="str">
            <v>1월 생산실적</v>
          </cell>
        </row>
      </sheetData>
      <sheetData sheetId="4684">
        <row r="1">
          <cell r="A1" t="str">
            <v>1월 생산실적</v>
          </cell>
        </row>
      </sheetData>
      <sheetData sheetId="4685">
        <row r="1">
          <cell r="A1" t="str">
            <v>1월 생산실적</v>
          </cell>
        </row>
      </sheetData>
      <sheetData sheetId="4686">
        <row r="1">
          <cell r="A1" t="str">
            <v>1월 생산실적</v>
          </cell>
        </row>
      </sheetData>
      <sheetData sheetId="4687">
        <row r="1">
          <cell r="A1" t="str">
            <v>1월 생산실적</v>
          </cell>
        </row>
      </sheetData>
      <sheetData sheetId="4688">
        <row r="1">
          <cell r="A1" t="str">
            <v>1월 생산실적</v>
          </cell>
        </row>
      </sheetData>
      <sheetData sheetId="4689">
        <row r="1">
          <cell r="A1" t="str">
            <v>1월 생산실적</v>
          </cell>
        </row>
      </sheetData>
      <sheetData sheetId="4690">
        <row r="1">
          <cell r="A1" t="str">
            <v>1월 생산실적</v>
          </cell>
        </row>
      </sheetData>
      <sheetData sheetId="4691">
        <row r="1">
          <cell r="A1" t="str">
            <v>1월 생산실적</v>
          </cell>
        </row>
      </sheetData>
      <sheetData sheetId="4692">
        <row r="1">
          <cell r="A1" t="str">
            <v>1월 생산실적</v>
          </cell>
        </row>
      </sheetData>
      <sheetData sheetId="4693">
        <row r="1">
          <cell r="A1" t="str">
            <v>1월 생산실적</v>
          </cell>
        </row>
      </sheetData>
      <sheetData sheetId="4694">
        <row r="1">
          <cell r="A1" t="str">
            <v>1월 생산실적</v>
          </cell>
        </row>
      </sheetData>
      <sheetData sheetId="4695">
        <row r="1">
          <cell r="A1" t="str">
            <v>1월 생산실적</v>
          </cell>
        </row>
      </sheetData>
      <sheetData sheetId="4696">
        <row r="1">
          <cell r="A1" t="str">
            <v>1월 생산실적</v>
          </cell>
        </row>
      </sheetData>
      <sheetData sheetId="4697">
        <row r="1">
          <cell r="A1" t="str">
            <v>1월 생산실적</v>
          </cell>
        </row>
      </sheetData>
      <sheetData sheetId="4698">
        <row r="1">
          <cell r="A1" t="str">
            <v>1월 생산실적</v>
          </cell>
        </row>
      </sheetData>
      <sheetData sheetId="4699">
        <row r="1">
          <cell r="A1" t="str">
            <v>1월 생산실적</v>
          </cell>
        </row>
      </sheetData>
      <sheetData sheetId="4700">
        <row r="1">
          <cell r="A1" t="str">
            <v>1월 생산실적</v>
          </cell>
        </row>
      </sheetData>
      <sheetData sheetId="4701">
        <row r="1">
          <cell r="A1" t="str">
            <v>1월 생산실적</v>
          </cell>
        </row>
      </sheetData>
      <sheetData sheetId="4702">
        <row r="1">
          <cell r="A1" t="str">
            <v>1월 생산실적</v>
          </cell>
        </row>
      </sheetData>
      <sheetData sheetId="4703">
        <row r="1">
          <cell r="A1" t="str">
            <v>1월 생산실적</v>
          </cell>
        </row>
      </sheetData>
      <sheetData sheetId="4704">
        <row r="1">
          <cell r="A1" t="str">
            <v>1월 생산실적</v>
          </cell>
        </row>
      </sheetData>
      <sheetData sheetId="4705">
        <row r="1">
          <cell r="A1" t="str">
            <v>1월 생산실적</v>
          </cell>
        </row>
      </sheetData>
      <sheetData sheetId="4706">
        <row r="1">
          <cell r="A1" t="str">
            <v>1월 생산실적</v>
          </cell>
        </row>
      </sheetData>
      <sheetData sheetId="4707">
        <row r="1">
          <cell r="A1" t="str">
            <v>1월 생산실적</v>
          </cell>
        </row>
      </sheetData>
      <sheetData sheetId="4708">
        <row r="1">
          <cell r="A1" t="str">
            <v>1월 생산실적</v>
          </cell>
        </row>
      </sheetData>
      <sheetData sheetId="4709">
        <row r="1">
          <cell r="A1" t="str">
            <v>1월 생산실적</v>
          </cell>
        </row>
      </sheetData>
      <sheetData sheetId="4710">
        <row r="1">
          <cell r="A1" t="str">
            <v>1월 생산실적</v>
          </cell>
        </row>
      </sheetData>
      <sheetData sheetId="4711">
        <row r="1">
          <cell r="A1" t="str">
            <v>1월 생산실적</v>
          </cell>
        </row>
      </sheetData>
      <sheetData sheetId="4712">
        <row r="1">
          <cell r="A1" t="str">
            <v>1월 생산실적</v>
          </cell>
        </row>
      </sheetData>
      <sheetData sheetId="4713">
        <row r="1">
          <cell r="A1" t="str">
            <v>1월 생산실적</v>
          </cell>
        </row>
      </sheetData>
      <sheetData sheetId="4714">
        <row r="1">
          <cell r="A1" t="str">
            <v>1월 생산실적</v>
          </cell>
        </row>
      </sheetData>
      <sheetData sheetId="4715">
        <row r="1">
          <cell r="A1" t="str">
            <v>1월 생산실적</v>
          </cell>
        </row>
      </sheetData>
      <sheetData sheetId="4716">
        <row r="1">
          <cell r="A1" t="str">
            <v>1월 생산실적</v>
          </cell>
        </row>
      </sheetData>
      <sheetData sheetId="4717">
        <row r="1">
          <cell r="A1" t="str">
            <v>1월 생산실적</v>
          </cell>
        </row>
      </sheetData>
      <sheetData sheetId="4718">
        <row r="1">
          <cell r="A1" t="str">
            <v>1월 생산실적</v>
          </cell>
        </row>
      </sheetData>
      <sheetData sheetId="4719">
        <row r="1">
          <cell r="A1" t="str">
            <v>1월 생산실적</v>
          </cell>
        </row>
      </sheetData>
      <sheetData sheetId="4720">
        <row r="1">
          <cell r="A1" t="str">
            <v>1월 생산실적</v>
          </cell>
        </row>
      </sheetData>
      <sheetData sheetId="4721">
        <row r="1">
          <cell r="A1" t="str">
            <v>1월 생산실적</v>
          </cell>
        </row>
      </sheetData>
      <sheetData sheetId="4722">
        <row r="1">
          <cell r="A1" t="str">
            <v>1월 생산실적</v>
          </cell>
        </row>
      </sheetData>
      <sheetData sheetId="4723">
        <row r="1">
          <cell r="A1" t="str">
            <v>1월 생산실적</v>
          </cell>
        </row>
      </sheetData>
      <sheetData sheetId="4724">
        <row r="1">
          <cell r="A1" t="str">
            <v>1월 생산실적</v>
          </cell>
        </row>
      </sheetData>
      <sheetData sheetId="4725">
        <row r="1">
          <cell r="A1" t="str">
            <v>1월 생산실적</v>
          </cell>
        </row>
      </sheetData>
      <sheetData sheetId="4726">
        <row r="1">
          <cell r="A1" t="str">
            <v>1월 생산실적</v>
          </cell>
        </row>
      </sheetData>
      <sheetData sheetId="4727">
        <row r="1">
          <cell r="A1" t="str">
            <v>1월 생산실적</v>
          </cell>
        </row>
      </sheetData>
      <sheetData sheetId="4728">
        <row r="1">
          <cell r="A1" t="str">
            <v>1월 생산실적</v>
          </cell>
        </row>
      </sheetData>
      <sheetData sheetId="4729">
        <row r="1">
          <cell r="A1" t="str">
            <v>1월 생산실적</v>
          </cell>
        </row>
      </sheetData>
      <sheetData sheetId="4730">
        <row r="1">
          <cell r="A1" t="str">
            <v>1월 생산실적</v>
          </cell>
        </row>
      </sheetData>
      <sheetData sheetId="4731">
        <row r="1">
          <cell r="A1" t="str">
            <v>1월 생산실적</v>
          </cell>
        </row>
      </sheetData>
      <sheetData sheetId="4732">
        <row r="1">
          <cell r="A1" t="str">
            <v>1월 생산실적</v>
          </cell>
        </row>
      </sheetData>
      <sheetData sheetId="4733">
        <row r="1">
          <cell r="A1" t="str">
            <v>1월 생산실적</v>
          </cell>
        </row>
      </sheetData>
      <sheetData sheetId="4734">
        <row r="1">
          <cell r="A1" t="str">
            <v>1월 생산실적</v>
          </cell>
        </row>
      </sheetData>
      <sheetData sheetId="4735">
        <row r="1">
          <cell r="A1" t="str">
            <v>1월 생산실적</v>
          </cell>
        </row>
      </sheetData>
      <sheetData sheetId="4736">
        <row r="1">
          <cell r="A1" t="str">
            <v>1월 생산실적</v>
          </cell>
        </row>
      </sheetData>
      <sheetData sheetId="4737">
        <row r="1">
          <cell r="A1" t="str">
            <v>1월 생산실적</v>
          </cell>
        </row>
      </sheetData>
      <sheetData sheetId="4738">
        <row r="1">
          <cell r="A1" t="str">
            <v>1월 생산실적</v>
          </cell>
        </row>
      </sheetData>
      <sheetData sheetId="4739">
        <row r="1">
          <cell r="A1" t="str">
            <v>1월 생산실적</v>
          </cell>
        </row>
      </sheetData>
      <sheetData sheetId="4740">
        <row r="1">
          <cell r="A1" t="str">
            <v>1월 생산실적</v>
          </cell>
        </row>
      </sheetData>
      <sheetData sheetId="4741">
        <row r="1">
          <cell r="A1" t="str">
            <v>1월 생산실적</v>
          </cell>
        </row>
      </sheetData>
      <sheetData sheetId="4742">
        <row r="1">
          <cell r="A1" t="str">
            <v>1월 생산실적</v>
          </cell>
        </row>
      </sheetData>
      <sheetData sheetId="4743">
        <row r="1">
          <cell r="A1" t="str">
            <v>1월 생산실적</v>
          </cell>
        </row>
      </sheetData>
      <sheetData sheetId="4744">
        <row r="1">
          <cell r="A1" t="str">
            <v>1월 생산실적</v>
          </cell>
        </row>
      </sheetData>
      <sheetData sheetId="4745">
        <row r="1">
          <cell r="A1" t="str">
            <v>1월 생산실적</v>
          </cell>
        </row>
      </sheetData>
      <sheetData sheetId="4746">
        <row r="1">
          <cell r="A1" t="str">
            <v>1월 생산실적</v>
          </cell>
        </row>
      </sheetData>
      <sheetData sheetId="4747">
        <row r="1">
          <cell r="A1" t="str">
            <v>1월 생산실적</v>
          </cell>
        </row>
      </sheetData>
      <sheetData sheetId="4748">
        <row r="1">
          <cell r="A1" t="str">
            <v>1월 생산실적</v>
          </cell>
        </row>
      </sheetData>
      <sheetData sheetId="4749">
        <row r="1">
          <cell r="A1" t="str">
            <v>1월 생산실적</v>
          </cell>
        </row>
      </sheetData>
      <sheetData sheetId="4750">
        <row r="1">
          <cell r="A1" t="str">
            <v>1월 생산실적</v>
          </cell>
        </row>
      </sheetData>
      <sheetData sheetId="4751">
        <row r="1">
          <cell r="A1" t="str">
            <v>1월 생산실적</v>
          </cell>
        </row>
      </sheetData>
      <sheetData sheetId="4752">
        <row r="1">
          <cell r="A1" t="str">
            <v>1월 생산실적</v>
          </cell>
        </row>
      </sheetData>
      <sheetData sheetId="4753">
        <row r="1">
          <cell r="A1" t="str">
            <v>1월 생산실적</v>
          </cell>
        </row>
      </sheetData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>
        <row r="1">
          <cell r="A1" t="str">
            <v>1월 생산실적</v>
          </cell>
        </row>
      </sheetData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>
        <row r="1">
          <cell r="A1" t="str">
            <v>1월 생산실적</v>
          </cell>
        </row>
      </sheetData>
      <sheetData sheetId="4870">
        <row r="1">
          <cell r="A1" t="str">
            <v>1월 생산실적</v>
          </cell>
        </row>
      </sheetData>
      <sheetData sheetId="4871">
        <row r="1">
          <cell r="A1" t="str">
            <v>1월 생산실적</v>
          </cell>
        </row>
      </sheetData>
      <sheetData sheetId="4872">
        <row r="1">
          <cell r="A1" t="str">
            <v>1월 생산실적</v>
          </cell>
        </row>
      </sheetData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>
        <row r="1">
          <cell r="A1" t="str">
            <v>1월 생산실적</v>
          </cell>
        </row>
      </sheetData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>
        <row r="1">
          <cell r="A1" t="str">
            <v>1월 생산실적</v>
          </cell>
        </row>
      </sheetData>
      <sheetData sheetId="5029" refreshError="1"/>
      <sheetData sheetId="5030" refreshError="1"/>
      <sheetData sheetId="5031" refreshError="1"/>
      <sheetData sheetId="5032">
        <row r="1">
          <cell r="A1" t="str">
            <v>1월 생산실적</v>
          </cell>
        </row>
      </sheetData>
      <sheetData sheetId="5033">
        <row r="1">
          <cell r="A1" t="str">
            <v>1월 생산실적</v>
          </cell>
        </row>
      </sheetData>
      <sheetData sheetId="5034">
        <row r="1">
          <cell r="A1" t="str">
            <v>1월 생산실적</v>
          </cell>
        </row>
      </sheetData>
      <sheetData sheetId="5035">
        <row r="1">
          <cell r="A1" t="str">
            <v>1월 생산실적</v>
          </cell>
        </row>
      </sheetData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>
        <row r="1">
          <cell r="A1" t="str">
            <v>1월 생산실적</v>
          </cell>
        </row>
      </sheetData>
      <sheetData sheetId="5057">
        <row r="1">
          <cell r="A1" t="str">
            <v>1월 생산실적</v>
          </cell>
        </row>
      </sheetData>
      <sheetData sheetId="5058">
        <row r="1">
          <cell r="A1" t="str">
            <v>1월 생산실적</v>
          </cell>
        </row>
      </sheetData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>
        <row r="1">
          <cell r="A1" t="str">
            <v>1월 생산실적</v>
          </cell>
        </row>
      </sheetData>
      <sheetData sheetId="5083">
        <row r="1">
          <cell r="A1" t="str">
            <v>1월 생산실적</v>
          </cell>
        </row>
      </sheetData>
      <sheetData sheetId="5084">
        <row r="1">
          <cell r="A1" t="str">
            <v>1월 생산실적</v>
          </cell>
        </row>
      </sheetData>
      <sheetData sheetId="5085">
        <row r="1">
          <cell r="A1" t="str">
            <v>1월 생산실적</v>
          </cell>
        </row>
      </sheetData>
      <sheetData sheetId="5086">
        <row r="1">
          <cell r="A1" t="str">
            <v>1월 생산실적</v>
          </cell>
        </row>
      </sheetData>
      <sheetData sheetId="5087" refreshError="1"/>
      <sheetData sheetId="5088" refreshError="1"/>
      <sheetData sheetId="5089" refreshError="1"/>
      <sheetData sheetId="5090" refreshError="1"/>
      <sheetData sheetId="5091">
        <row r="1">
          <cell r="A1" t="str">
            <v>1월 생산실적</v>
          </cell>
        </row>
      </sheetData>
      <sheetData sheetId="5092">
        <row r="1">
          <cell r="A1" t="str">
            <v>1월 생산실적</v>
          </cell>
        </row>
      </sheetData>
      <sheetData sheetId="5093">
        <row r="1">
          <cell r="A1" t="str">
            <v>1월 생산실적</v>
          </cell>
        </row>
      </sheetData>
      <sheetData sheetId="5094">
        <row r="1">
          <cell r="A1" t="str">
            <v>1월 생산실적</v>
          </cell>
        </row>
      </sheetData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>
        <row r="1">
          <cell r="A1" t="str">
            <v>1월 생산실적</v>
          </cell>
        </row>
      </sheetData>
      <sheetData sheetId="5130">
        <row r="1">
          <cell r="A1" t="str">
            <v>1월 생산실적</v>
          </cell>
        </row>
      </sheetData>
      <sheetData sheetId="5131">
        <row r="1">
          <cell r="A1" t="str">
            <v>1월 생산실적</v>
          </cell>
        </row>
      </sheetData>
      <sheetData sheetId="5132">
        <row r="1">
          <cell r="A1" t="str">
            <v>1월 생산실적</v>
          </cell>
        </row>
      </sheetData>
      <sheetData sheetId="5133">
        <row r="1">
          <cell r="A1" t="str">
            <v>1월 생산실적</v>
          </cell>
        </row>
      </sheetData>
      <sheetData sheetId="5134">
        <row r="1">
          <cell r="A1" t="str">
            <v>1월 생산실적</v>
          </cell>
        </row>
      </sheetData>
      <sheetData sheetId="5135">
        <row r="1">
          <cell r="A1" t="str">
            <v>1월 생산실적</v>
          </cell>
        </row>
      </sheetData>
      <sheetData sheetId="5136">
        <row r="1">
          <cell r="A1" t="str">
            <v>1월 생산실적</v>
          </cell>
        </row>
      </sheetData>
      <sheetData sheetId="5137">
        <row r="1">
          <cell r="A1" t="str">
            <v>1월 생산실적</v>
          </cell>
        </row>
      </sheetData>
      <sheetData sheetId="5138">
        <row r="1">
          <cell r="A1" t="str">
            <v>1월 생산실적</v>
          </cell>
        </row>
      </sheetData>
      <sheetData sheetId="5139">
        <row r="1">
          <cell r="A1" t="str">
            <v>1월 생산실적</v>
          </cell>
        </row>
      </sheetData>
      <sheetData sheetId="5140">
        <row r="1">
          <cell r="A1" t="str">
            <v>1월 생산실적</v>
          </cell>
        </row>
      </sheetData>
      <sheetData sheetId="5141">
        <row r="1">
          <cell r="A1" t="str">
            <v>1월 생산실적</v>
          </cell>
        </row>
      </sheetData>
      <sheetData sheetId="5142">
        <row r="1">
          <cell r="A1" t="str">
            <v>1월 생산실적</v>
          </cell>
        </row>
      </sheetData>
      <sheetData sheetId="5143">
        <row r="1">
          <cell r="A1" t="str">
            <v>1월 생산실적</v>
          </cell>
        </row>
      </sheetData>
      <sheetData sheetId="5144">
        <row r="1">
          <cell r="A1" t="str">
            <v>1월 생산실적</v>
          </cell>
        </row>
      </sheetData>
      <sheetData sheetId="5145">
        <row r="1">
          <cell r="A1" t="str">
            <v>1월 생산실적</v>
          </cell>
        </row>
      </sheetData>
      <sheetData sheetId="5146">
        <row r="1">
          <cell r="A1" t="str">
            <v>1월 생산실적</v>
          </cell>
        </row>
      </sheetData>
      <sheetData sheetId="5147">
        <row r="1">
          <cell r="A1" t="str">
            <v>1월 생산실적</v>
          </cell>
        </row>
      </sheetData>
      <sheetData sheetId="5148">
        <row r="1">
          <cell r="A1" t="str">
            <v>1월 생산실적</v>
          </cell>
        </row>
      </sheetData>
      <sheetData sheetId="5149">
        <row r="1">
          <cell r="A1" t="str">
            <v>1월 생산실적</v>
          </cell>
        </row>
      </sheetData>
      <sheetData sheetId="5150">
        <row r="1">
          <cell r="A1" t="str">
            <v>1월 생산실적</v>
          </cell>
        </row>
      </sheetData>
      <sheetData sheetId="5151">
        <row r="1">
          <cell r="A1" t="str">
            <v>1월 생산실적</v>
          </cell>
        </row>
      </sheetData>
      <sheetData sheetId="5152">
        <row r="1">
          <cell r="A1" t="str">
            <v>1월 생산실적</v>
          </cell>
        </row>
      </sheetData>
      <sheetData sheetId="5153">
        <row r="1">
          <cell r="A1" t="str">
            <v>1월 생산실적</v>
          </cell>
        </row>
      </sheetData>
      <sheetData sheetId="5154">
        <row r="1">
          <cell r="A1" t="str">
            <v>1월 생산실적</v>
          </cell>
        </row>
      </sheetData>
      <sheetData sheetId="5155">
        <row r="1">
          <cell r="A1" t="str">
            <v>1월 생산실적</v>
          </cell>
        </row>
      </sheetData>
      <sheetData sheetId="5156">
        <row r="1">
          <cell r="A1" t="str">
            <v>1월 생산실적</v>
          </cell>
        </row>
      </sheetData>
      <sheetData sheetId="5157">
        <row r="1">
          <cell r="A1" t="str">
            <v>1월 생산실적</v>
          </cell>
        </row>
      </sheetData>
      <sheetData sheetId="5158">
        <row r="1">
          <cell r="A1" t="str">
            <v>1월 생산실적</v>
          </cell>
        </row>
      </sheetData>
      <sheetData sheetId="5159">
        <row r="1">
          <cell r="A1" t="str">
            <v>1월 생산실적</v>
          </cell>
        </row>
      </sheetData>
      <sheetData sheetId="5160">
        <row r="1">
          <cell r="A1" t="str">
            <v>1월 생산실적</v>
          </cell>
        </row>
      </sheetData>
      <sheetData sheetId="5161">
        <row r="1">
          <cell r="A1" t="str">
            <v>1월 생산실적</v>
          </cell>
        </row>
      </sheetData>
      <sheetData sheetId="5162">
        <row r="1">
          <cell r="A1" t="str">
            <v>1월 생산실적</v>
          </cell>
        </row>
      </sheetData>
      <sheetData sheetId="5163">
        <row r="1">
          <cell r="A1" t="str">
            <v>1월 생산실적</v>
          </cell>
        </row>
      </sheetData>
      <sheetData sheetId="5164">
        <row r="1">
          <cell r="A1" t="str">
            <v>1월 생산실적</v>
          </cell>
        </row>
      </sheetData>
      <sheetData sheetId="5165">
        <row r="1">
          <cell r="A1" t="str">
            <v>1월 생산실적</v>
          </cell>
        </row>
      </sheetData>
      <sheetData sheetId="5166">
        <row r="1">
          <cell r="A1" t="str">
            <v>1월 생산실적</v>
          </cell>
        </row>
      </sheetData>
      <sheetData sheetId="5167">
        <row r="1">
          <cell r="A1" t="str">
            <v>1월 생산실적</v>
          </cell>
        </row>
      </sheetData>
      <sheetData sheetId="5168">
        <row r="1">
          <cell r="A1" t="str">
            <v>1월 생산실적</v>
          </cell>
        </row>
      </sheetData>
      <sheetData sheetId="5169">
        <row r="1">
          <cell r="A1" t="str">
            <v>1월 생산실적</v>
          </cell>
        </row>
      </sheetData>
      <sheetData sheetId="5170">
        <row r="1">
          <cell r="A1" t="str">
            <v>1월 생산실적</v>
          </cell>
        </row>
      </sheetData>
      <sheetData sheetId="5171">
        <row r="1">
          <cell r="A1" t="str">
            <v>1월 생산실적</v>
          </cell>
        </row>
      </sheetData>
      <sheetData sheetId="5172">
        <row r="1">
          <cell r="A1" t="str">
            <v>1월 생산실적</v>
          </cell>
        </row>
      </sheetData>
      <sheetData sheetId="5173">
        <row r="1">
          <cell r="A1" t="str">
            <v>1월 생산실적</v>
          </cell>
        </row>
      </sheetData>
      <sheetData sheetId="5174">
        <row r="1">
          <cell r="A1" t="str">
            <v>1월 생산실적</v>
          </cell>
        </row>
      </sheetData>
      <sheetData sheetId="5175">
        <row r="1">
          <cell r="A1" t="str">
            <v>1월 생산실적</v>
          </cell>
        </row>
      </sheetData>
      <sheetData sheetId="5176">
        <row r="1">
          <cell r="A1" t="str">
            <v>1월 생산실적</v>
          </cell>
        </row>
      </sheetData>
      <sheetData sheetId="5177">
        <row r="1">
          <cell r="A1" t="str">
            <v>1월 생산실적</v>
          </cell>
        </row>
      </sheetData>
      <sheetData sheetId="5178">
        <row r="1">
          <cell r="A1" t="str">
            <v>1월 생산실적</v>
          </cell>
        </row>
      </sheetData>
      <sheetData sheetId="5179">
        <row r="1">
          <cell r="A1" t="str">
            <v>1월 생산실적</v>
          </cell>
        </row>
      </sheetData>
      <sheetData sheetId="5180">
        <row r="1">
          <cell r="A1" t="str">
            <v>1월 생산실적</v>
          </cell>
        </row>
      </sheetData>
      <sheetData sheetId="5181">
        <row r="1">
          <cell r="A1" t="str">
            <v>1월 생산실적</v>
          </cell>
        </row>
      </sheetData>
      <sheetData sheetId="5182">
        <row r="1">
          <cell r="A1" t="str">
            <v>1월 생산실적</v>
          </cell>
        </row>
      </sheetData>
      <sheetData sheetId="5183">
        <row r="1">
          <cell r="A1" t="str">
            <v>1월 생산실적</v>
          </cell>
        </row>
      </sheetData>
      <sheetData sheetId="5184">
        <row r="1">
          <cell r="A1" t="str">
            <v>1월 생산실적</v>
          </cell>
        </row>
      </sheetData>
      <sheetData sheetId="5185">
        <row r="1">
          <cell r="A1" t="str">
            <v>1월 생산실적</v>
          </cell>
        </row>
      </sheetData>
      <sheetData sheetId="5186">
        <row r="1">
          <cell r="A1" t="str">
            <v>1월 생산실적</v>
          </cell>
        </row>
      </sheetData>
      <sheetData sheetId="5187">
        <row r="1">
          <cell r="A1" t="str">
            <v>1월 생산실적</v>
          </cell>
        </row>
      </sheetData>
      <sheetData sheetId="5188">
        <row r="1">
          <cell r="A1" t="str">
            <v>1월 생산실적</v>
          </cell>
        </row>
      </sheetData>
      <sheetData sheetId="5189">
        <row r="1">
          <cell r="A1" t="str">
            <v>1월 생산실적</v>
          </cell>
        </row>
      </sheetData>
      <sheetData sheetId="5190">
        <row r="1">
          <cell r="A1" t="str">
            <v>1월 생산실적</v>
          </cell>
        </row>
      </sheetData>
      <sheetData sheetId="5191">
        <row r="1">
          <cell r="A1" t="str">
            <v>1월 생산실적</v>
          </cell>
        </row>
      </sheetData>
      <sheetData sheetId="5192">
        <row r="1">
          <cell r="A1" t="str">
            <v>1월 생산실적</v>
          </cell>
        </row>
      </sheetData>
      <sheetData sheetId="5193">
        <row r="1">
          <cell r="A1" t="str">
            <v>1월 생산실적</v>
          </cell>
        </row>
      </sheetData>
      <sheetData sheetId="5194">
        <row r="1">
          <cell r="A1" t="str">
            <v>1월 생산실적</v>
          </cell>
        </row>
      </sheetData>
      <sheetData sheetId="5195">
        <row r="1">
          <cell r="A1" t="str">
            <v>1월 생산실적</v>
          </cell>
        </row>
      </sheetData>
      <sheetData sheetId="5196">
        <row r="1">
          <cell r="A1" t="str">
            <v>1월 생산실적</v>
          </cell>
        </row>
      </sheetData>
      <sheetData sheetId="5197">
        <row r="1">
          <cell r="A1" t="str">
            <v>1월 생산실적</v>
          </cell>
        </row>
      </sheetData>
      <sheetData sheetId="5198">
        <row r="1">
          <cell r="A1" t="str">
            <v>1월 생산실적</v>
          </cell>
        </row>
      </sheetData>
      <sheetData sheetId="5199">
        <row r="1">
          <cell r="A1" t="str">
            <v>1월 생산실적</v>
          </cell>
        </row>
      </sheetData>
      <sheetData sheetId="5200">
        <row r="1">
          <cell r="A1" t="str">
            <v>1월 생산실적</v>
          </cell>
        </row>
      </sheetData>
      <sheetData sheetId="5201">
        <row r="1">
          <cell r="A1" t="str">
            <v>1월 생산실적</v>
          </cell>
        </row>
      </sheetData>
      <sheetData sheetId="5202">
        <row r="1">
          <cell r="A1" t="str">
            <v>1월 생산실적</v>
          </cell>
        </row>
      </sheetData>
      <sheetData sheetId="5203">
        <row r="1">
          <cell r="A1" t="str">
            <v>1월 생산실적</v>
          </cell>
        </row>
      </sheetData>
      <sheetData sheetId="5204">
        <row r="1">
          <cell r="A1" t="str">
            <v>1월 생산실적</v>
          </cell>
        </row>
      </sheetData>
      <sheetData sheetId="5205">
        <row r="1">
          <cell r="A1" t="str">
            <v>1월 생산실적</v>
          </cell>
        </row>
      </sheetData>
      <sheetData sheetId="5206">
        <row r="1">
          <cell r="A1" t="str">
            <v>1월 생산실적</v>
          </cell>
        </row>
      </sheetData>
      <sheetData sheetId="5207">
        <row r="1">
          <cell r="A1" t="str">
            <v>1월 생산실적</v>
          </cell>
        </row>
      </sheetData>
      <sheetData sheetId="5208">
        <row r="1">
          <cell r="A1" t="str">
            <v>1월 생산실적</v>
          </cell>
        </row>
      </sheetData>
      <sheetData sheetId="5209">
        <row r="1">
          <cell r="A1" t="str">
            <v>1월 생산실적</v>
          </cell>
        </row>
      </sheetData>
      <sheetData sheetId="5210">
        <row r="1">
          <cell r="A1" t="str">
            <v>1월 생산실적</v>
          </cell>
        </row>
      </sheetData>
      <sheetData sheetId="5211">
        <row r="1">
          <cell r="A1" t="str">
            <v>1월 생산실적</v>
          </cell>
        </row>
      </sheetData>
      <sheetData sheetId="5212">
        <row r="1">
          <cell r="A1" t="str">
            <v>1월 생산실적</v>
          </cell>
        </row>
      </sheetData>
      <sheetData sheetId="5213">
        <row r="1">
          <cell r="A1" t="str">
            <v>1월 생산실적</v>
          </cell>
        </row>
      </sheetData>
      <sheetData sheetId="5214">
        <row r="1">
          <cell r="A1" t="str">
            <v>1월 생산실적</v>
          </cell>
        </row>
      </sheetData>
      <sheetData sheetId="5215">
        <row r="1">
          <cell r="A1" t="str">
            <v>1월 생산실적</v>
          </cell>
        </row>
      </sheetData>
      <sheetData sheetId="5216">
        <row r="1">
          <cell r="A1" t="str">
            <v>1월 생산실적</v>
          </cell>
        </row>
      </sheetData>
      <sheetData sheetId="5217">
        <row r="1">
          <cell r="A1" t="str">
            <v>1월 생산실적</v>
          </cell>
        </row>
      </sheetData>
      <sheetData sheetId="5218">
        <row r="1">
          <cell r="A1" t="str">
            <v>1월 생산실적</v>
          </cell>
        </row>
      </sheetData>
      <sheetData sheetId="5219">
        <row r="1">
          <cell r="A1" t="str">
            <v>1월 생산실적</v>
          </cell>
        </row>
      </sheetData>
      <sheetData sheetId="5220">
        <row r="1">
          <cell r="A1" t="str">
            <v>1월 생산실적</v>
          </cell>
        </row>
      </sheetData>
      <sheetData sheetId="5221">
        <row r="1">
          <cell r="A1" t="str">
            <v>1월 생산실적</v>
          </cell>
        </row>
      </sheetData>
      <sheetData sheetId="5222">
        <row r="1">
          <cell r="A1" t="str">
            <v>1월 생산실적</v>
          </cell>
        </row>
      </sheetData>
      <sheetData sheetId="5223">
        <row r="1">
          <cell r="A1" t="str">
            <v>1월 생산실적</v>
          </cell>
        </row>
      </sheetData>
      <sheetData sheetId="5224">
        <row r="1">
          <cell r="A1" t="str">
            <v>1월 생산실적</v>
          </cell>
        </row>
      </sheetData>
      <sheetData sheetId="5225">
        <row r="1">
          <cell r="A1" t="str">
            <v>1월 생산실적</v>
          </cell>
        </row>
      </sheetData>
      <sheetData sheetId="5226">
        <row r="1">
          <cell r="A1" t="str">
            <v>1월 생산실적</v>
          </cell>
        </row>
      </sheetData>
      <sheetData sheetId="5227">
        <row r="1">
          <cell r="A1" t="str">
            <v>1월 생산실적</v>
          </cell>
        </row>
      </sheetData>
      <sheetData sheetId="5228">
        <row r="1">
          <cell r="A1" t="str">
            <v>1월 생산실적</v>
          </cell>
        </row>
      </sheetData>
      <sheetData sheetId="5229">
        <row r="1">
          <cell r="A1" t="str">
            <v>1월 생산실적</v>
          </cell>
        </row>
      </sheetData>
      <sheetData sheetId="5230">
        <row r="1">
          <cell r="A1" t="str">
            <v>1월 생산실적</v>
          </cell>
        </row>
      </sheetData>
      <sheetData sheetId="5231">
        <row r="1">
          <cell r="A1" t="str">
            <v>1월 생산실적</v>
          </cell>
        </row>
      </sheetData>
      <sheetData sheetId="5232">
        <row r="1">
          <cell r="A1" t="str">
            <v>1월 생산실적</v>
          </cell>
        </row>
      </sheetData>
      <sheetData sheetId="5233">
        <row r="1">
          <cell r="A1" t="str">
            <v>1월 생산실적</v>
          </cell>
        </row>
      </sheetData>
      <sheetData sheetId="5234">
        <row r="1">
          <cell r="A1" t="str">
            <v>1월 생산실적</v>
          </cell>
        </row>
      </sheetData>
      <sheetData sheetId="5235">
        <row r="1">
          <cell r="A1" t="str">
            <v>1월 생산실적</v>
          </cell>
        </row>
      </sheetData>
      <sheetData sheetId="5236">
        <row r="1">
          <cell r="A1" t="str">
            <v>1월 생산실적</v>
          </cell>
        </row>
      </sheetData>
      <sheetData sheetId="5237">
        <row r="1">
          <cell r="A1" t="str">
            <v>1월 생산실적</v>
          </cell>
        </row>
      </sheetData>
      <sheetData sheetId="5238">
        <row r="1">
          <cell r="A1" t="str">
            <v>1월 생산실적</v>
          </cell>
        </row>
      </sheetData>
      <sheetData sheetId="5239">
        <row r="1">
          <cell r="A1" t="str">
            <v>1월 생산실적</v>
          </cell>
        </row>
      </sheetData>
      <sheetData sheetId="5240">
        <row r="1">
          <cell r="A1" t="str">
            <v>1월 생산실적</v>
          </cell>
        </row>
      </sheetData>
      <sheetData sheetId="5241">
        <row r="1">
          <cell r="A1" t="str">
            <v>1월 생산실적</v>
          </cell>
        </row>
      </sheetData>
      <sheetData sheetId="5242">
        <row r="1">
          <cell r="A1" t="str">
            <v>1월 생산실적</v>
          </cell>
        </row>
      </sheetData>
      <sheetData sheetId="5243">
        <row r="1">
          <cell r="A1" t="str">
            <v>1월 생산실적</v>
          </cell>
        </row>
      </sheetData>
      <sheetData sheetId="5244">
        <row r="1">
          <cell r="A1" t="str">
            <v>1월 생산실적</v>
          </cell>
        </row>
      </sheetData>
      <sheetData sheetId="5245">
        <row r="1">
          <cell r="A1" t="str">
            <v>1월 생산실적</v>
          </cell>
        </row>
      </sheetData>
      <sheetData sheetId="5246">
        <row r="1">
          <cell r="A1" t="str">
            <v>1월 생산실적</v>
          </cell>
        </row>
      </sheetData>
      <sheetData sheetId="5247">
        <row r="1">
          <cell r="A1" t="str">
            <v>1월 생산실적</v>
          </cell>
        </row>
      </sheetData>
      <sheetData sheetId="5248">
        <row r="1">
          <cell r="A1" t="str">
            <v>1월 생산실적</v>
          </cell>
        </row>
      </sheetData>
      <sheetData sheetId="5249">
        <row r="1">
          <cell r="A1" t="str">
            <v>1월 생산실적</v>
          </cell>
        </row>
      </sheetData>
      <sheetData sheetId="5250">
        <row r="1">
          <cell r="A1" t="str">
            <v>1월 생산실적</v>
          </cell>
        </row>
      </sheetData>
      <sheetData sheetId="5251">
        <row r="1">
          <cell r="A1" t="str">
            <v>1월 생산실적</v>
          </cell>
        </row>
      </sheetData>
      <sheetData sheetId="5252">
        <row r="1">
          <cell r="A1" t="str">
            <v>1월 생산실적</v>
          </cell>
        </row>
      </sheetData>
      <sheetData sheetId="5253">
        <row r="1">
          <cell r="A1" t="str">
            <v>1월 생산실적</v>
          </cell>
        </row>
      </sheetData>
      <sheetData sheetId="5254">
        <row r="1">
          <cell r="A1" t="str">
            <v>1월 생산실적</v>
          </cell>
        </row>
      </sheetData>
      <sheetData sheetId="5255">
        <row r="1">
          <cell r="A1" t="str">
            <v>1월 생산실적</v>
          </cell>
        </row>
      </sheetData>
      <sheetData sheetId="5256">
        <row r="1">
          <cell r="A1" t="str">
            <v>1월 생산실적</v>
          </cell>
        </row>
      </sheetData>
      <sheetData sheetId="5257">
        <row r="1">
          <cell r="A1" t="str">
            <v>1월 생산실적</v>
          </cell>
        </row>
      </sheetData>
      <sheetData sheetId="5258">
        <row r="1">
          <cell r="A1" t="str">
            <v>1월 생산실적</v>
          </cell>
        </row>
      </sheetData>
      <sheetData sheetId="5259">
        <row r="1">
          <cell r="A1" t="str">
            <v>1월 생산실적</v>
          </cell>
        </row>
      </sheetData>
      <sheetData sheetId="5260">
        <row r="1">
          <cell r="A1" t="str">
            <v>1월 생산실적</v>
          </cell>
        </row>
      </sheetData>
      <sheetData sheetId="5261">
        <row r="1">
          <cell r="A1" t="str">
            <v>1월 생산실적</v>
          </cell>
        </row>
      </sheetData>
      <sheetData sheetId="5262">
        <row r="1">
          <cell r="A1" t="str">
            <v>1월 생산실적</v>
          </cell>
        </row>
      </sheetData>
      <sheetData sheetId="5263">
        <row r="1">
          <cell r="A1" t="str">
            <v>1월 생산실적</v>
          </cell>
        </row>
      </sheetData>
      <sheetData sheetId="5264">
        <row r="1">
          <cell r="A1" t="str">
            <v>1월 생산실적</v>
          </cell>
        </row>
      </sheetData>
      <sheetData sheetId="5265">
        <row r="1">
          <cell r="A1" t="str">
            <v>1월 생산실적</v>
          </cell>
        </row>
      </sheetData>
      <sheetData sheetId="5266">
        <row r="1">
          <cell r="A1" t="str">
            <v>1월 생산실적</v>
          </cell>
        </row>
      </sheetData>
      <sheetData sheetId="5267">
        <row r="1">
          <cell r="A1" t="str">
            <v>1월 생산실적</v>
          </cell>
        </row>
      </sheetData>
      <sheetData sheetId="5268">
        <row r="1">
          <cell r="A1" t="str">
            <v>1월 생산실적</v>
          </cell>
        </row>
      </sheetData>
      <sheetData sheetId="5269">
        <row r="1">
          <cell r="A1" t="str">
            <v>1월 생산실적</v>
          </cell>
        </row>
      </sheetData>
      <sheetData sheetId="5270">
        <row r="1">
          <cell r="A1" t="str">
            <v>1월 생산실적</v>
          </cell>
        </row>
      </sheetData>
      <sheetData sheetId="5271">
        <row r="1">
          <cell r="A1" t="str">
            <v>1월 생산실적</v>
          </cell>
        </row>
      </sheetData>
      <sheetData sheetId="5272">
        <row r="1">
          <cell r="A1" t="str">
            <v>1월 생산실적</v>
          </cell>
        </row>
      </sheetData>
      <sheetData sheetId="5273">
        <row r="1">
          <cell r="A1" t="str">
            <v>1월 생산실적</v>
          </cell>
        </row>
      </sheetData>
      <sheetData sheetId="5274">
        <row r="1">
          <cell r="A1" t="str">
            <v>1월 생산실적</v>
          </cell>
        </row>
      </sheetData>
      <sheetData sheetId="5275">
        <row r="1">
          <cell r="A1" t="str">
            <v>1월 생산실적</v>
          </cell>
        </row>
      </sheetData>
      <sheetData sheetId="5276">
        <row r="1">
          <cell r="A1" t="str">
            <v>1월 생산실적</v>
          </cell>
        </row>
      </sheetData>
      <sheetData sheetId="5277">
        <row r="1">
          <cell r="A1" t="str">
            <v>1월 생산실적</v>
          </cell>
        </row>
      </sheetData>
      <sheetData sheetId="5278">
        <row r="1">
          <cell r="A1" t="str">
            <v>1월 생산실적</v>
          </cell>
        </row>
      </sheetData>
      <sheetData sheetId="5279">
        <row r="1">
          <cell r="A1" t="str">
            <v>1월 생산실적</v>
          </cell>
        </row>
      </sheetData>
      <sheetData sheetId="5280">
        <row r="1">
          <cell r="A1" t="str">
            <v>1월 생산실적</v>
          </cell>
        </row>
      </sheetData>
      <sheetData sheetId="5281">
        <row r="1">
          <cell r="A1" t="str">
            <v>1월 생산실적</v>
          </cell>
        </row>
      </sheetData>
      <sheetData sheetId="5282">
        <row r="1">
          <cell r="A1" t="str">
            <v>1월 생산실적</v>
          </cell>
        </row>
      </sheetData>
      <sheetData sheetId="5283">
        <row r="1">
          <cell r="A1" t="str">
            <v>1월 생산실적</v>
          </cell>
        </row>
      </sheetData>
      <sheetData sheetId="5284">
        <row r="1">
          <cell r="A1" t="str">
            <v>1월 생산실적</v>
          </cell>
        </row>
      </sheetData>
      <sheetData sheetId="5285">
        <row r="1">
          <cell r="A1" t="str">
            <v>1월 생산실적</v>
          </cell>
        </row>
      </sheetData>
      <sheetData sheetId="5286">
        <row r="1">
          <cell r="A1" t="str">
            <v>1월 생산실적</v>
          </cell>
        </row>
      </sheetData>
      <sheetData sheetId="5287">
        <row r="1">
          <cell r="A1" t="str">
            <v>1월 생산실적</v>
          </cell>
        </row>
      </sheetData>
      <sheetData sheetId="5288">
        <row r="1">
          <cell r="A1" t="str">
            <v>1월 생산실적</v>
          </cell>
        </row>
      </sheetData>
      <sheetData sheetId="5289">
        <row r="1">
          <cell r="A1" t="str">
            <v>1월 생산실적</v>
          </cell>
        </row>
      </sheetData>
      <sheetData sheetId="5290">
        <row r="1">
          <cell r="A1" t="str">
            <v>1월 생산실적</v>
          </cell>
        </row>
      </sheetData>
      <sheetData sheetId="5291">
        <row r="1">
          <cell r="A1" t="str">
            <v>1월 생산실적</v>
          </cell>
        </row>
      </sheetData>
      <sheetData sheetId="5292">
        <row r="1">
          <cell r="A1" t="str">
            <v>1월 생산실적</v>
          </cell>
        </row>
      </sheetData>
      <sheetData sheetId="5293">
        <row r="1">
          <cell r="A1" t="str">
            <v>1월 생산실적</v>
          </cell>
        </row>
      </sheetData>
      <sheetData sheetId="5294">
        <row r="1">
          <cell r="A1" t="str">
            <v>1월 생산실적</v>
          </cell>
        </row>
      </sheetData>
      <sheetData sheetId="5295">
        <row r="1">
          <cell r="A1" t="str">
            <v>1월 생산실적</v>
          </cell>
        </row>
      </sheetData>
      <sheetData sheetId="5296">
        <row r="1">
          <cell r="A1" t="str">
            <v>1월 생산실적</v>
          </cell>
        </row>
      </sheetData>
      <sheetData sheetId="5297">
        <row r="1">
          <cell r="A1" t="str">
            <v>1월 생산실적</v>
          </cell>
        </row>
      </sheetData>
      <sheetData sheetId="5298">
        <row r="1">
          <cell r="A1" t="str">
            <v>1월 생산실적</v>
          </cell>
        </row>
      </sheetData>
      <sheetData sheetId="5299">
        <row r="1">
          <cell r="A1" t="str">
            <v>1월 생산실적</v>
          </cell>
        </row>
      </sheetData>
      <sheetData sheetId="5300">
        <row r="1">
          <cell r="A1" t="str">
            <v>1월 생산실적</v>
          </cell>
        </row>
      </sheetData>
      <sheetData sheetId="5301">
        <row r="1">
          <cell r="A1" t="str">
            <v>1월 생산실적</v>
          </cell>
        </row>
      </sheetData>
      <sheetData sheetId="5302">
        <row r="1">
          <cell r="A1" t="str">
            <v>1월 생산실적</v>
          </cell>
        </row>
      </sheetData>
      <sheetData sheetId="5303">
        <row r="1">
          <cell r="A1" t="str">
            <v>1월 생산실적</v>
          </cell>
        </row>
      </sheetData>
      <sheetData sheetId="5304">
        <row r="1">
          <cell r="A1" t="str">
            <v>1월 생산실적</v>
          </cell>
        </row>
      </sheetData>
      <sheetData sheetId="5305">
        <row r="1">
          <cell r="A1" t="str">
            <v>1월 생산실적</v>
          </cell>
        </row>
      </sheetData>
      <sheetData sheetId="5306">
        <row r="1">
          <cell r="A1" t="str">
            <v>1월 생산실적</v>
          </cell>
        </row>
      </sheetData>
      <sheetData sheetId="5307">
        <row r="1">
          <cell r="A1" t="str">
            <v>1월 생산실적</v>
          </cell>
        </row>
      </sheetData>
      <sheetData sheetId="5308">
        <row r="1">
          <cell r="A1" t="str">
            <v>1월 생산실적</v>
          </cell>
        </row>
      </sheetData>
      <sheetData sheetId="5309">
        <row r="1">
          <cell r="A1" t="str">
            <v>1월 생산실적</v>
          </cell>
        </row>
      </sheetData>
      <sheetData sheetId="5310">
        <row r="1">
          <cell r="A1" t="str">
            <v>1월 생산실적</v>
          </cell>
        </row>
      </sheetData>
      <sheetData sheetId="5311">
        <row r="1">
          <cell r="A1" t="str">
            <v>1월 생산실적</v>
          </cell>
        </row>
      </sheetData>
      <sheetData sheetId="5312">
        <row r="1">
          <cell r="A1" t="str">
            <v>1월 생산실적</v>
          </cell>
        </row>
      </sheetData>
      <sheetData sheetId="5313">
        <row r="1">
          <cell r="A1" t="str">
            <v>1월 생산실적</v>
          </cell>
        </row>
      </sheetData>
      <sheetData sheetId="5314">
        <row r="1">
          <cell r="A1" t="str">
            <v>1월 생산실적</v>
          </cell>
        </row>
      </sheetData>
      <sheetData sheetId="5315">
        <row r="1">
          <cell r="A1" t="str">
            <v>1월 생산실적</v>
          </cell>
        </row>
      </sheetData>
      <sheetData sheetId="5316">
        <row r="1">
          <cell r="A1" t="str">
            <v>1월 생산실적</v>
          </cell>
        </row>
      </sheetData>
      <sheetData sheetId="5317">
        <row r="1">
          <cell r="A1" t="str">
            <v>1월 생산실적</v>
          </cell>
        </row>
      </sheetData>
      <sheetData sheetId="5318">
        <row r="1">
          <cell r="A1" t="str">
            <v>1월 생산실적</v>
          </cell>
        </row>
      </sheetData>
      <sheetData sheetId="5319">
        <row r="1">
          <cell r="A1" t="str">
            <v>1월 생산실적</v>
          </cell>
        </row>
      </sheetData>
      <sheetData sheetId="5320">
        <row r="1">
          <cell r="A1" t="str">
            <v>1월 생산실적</v>
          </cell>
        </row>
      </sheetData>
      <sheetData sheetId="5321">
        <row r="1">
          <cell r="A1" t="str">
            <v>1월 생산실적</v>
          </cell>
        </row>
      </sheetData>
      <sheetData sheetId="5322">
        <row r="1">
          <cell r="A1" t="str">
            <v>1월 생산실적</v>
          </cell>
        </row>
      </sheetData>
      <sheetData sheetId="5323">
        <row r="1">
          <cell r="A1" t="str">
            <v>1월 생산실적</v>
          </cell>
        </row>
      </sheetData>
      <sheetData sheetId="5324">
        <row r="1">
          <cell r="A1" t="str">
            <v>1월 생산실적</v>
          </cell>
        </row>
      </sheetData>
      <sheetData sheetId="5325">
        <row r="1">
          <cell r="A1" t="str">
            <v>1월 생산실적</v>
          </cell>
        </row>
      </sheetData>
      <sheetData sheetId="5326">
        <row r="1">
          <cell r="A1" t="str">
            <v>1월 생산실적</v>
          </cell>
        </row>
      </sheetData>
      <sheetData sheetId="5327">
        <row r="1">
          <cell r="A1" t="str">
            <v>1월 생산실적</v>
          </cell>
        </row>
      </sheetData>
      <sheetData sheetId="5328">
        <row r="1">
          <cell r="A1" t="str">
            <v>1월 생산실적</v>
          </cell>
        </row>
      </sheetData>
      <sheetData sheetId="5329">
        <row r="1">
          <cell r="A1" t="str">
            <v>1월 생산실적</v>
          </cell>
        </row>
      </sheetData>
      <sheetData sheetId="5330">
        <row r="1">
          <cell r="A1" t="str">
            <v>1월 생산실적</v>
          </cell>
        </row>
      </sheetData>
      <sheetData sheetId="5331">
        <row r="1">
          <cell r="A1" t="str">
            <v>1월 생산실적</v>
          </cell>
        </row>
      </sheetData>
      <sheetData sheetId="5332">
        <row r="1">
          <cell r="A1" t="str">
            <v>1월 생산실적</v>
          </cell>
        </row>
      </sheetData>
      <sheetData sheetId="5333">
        <row r="1">
          <cell r="A1" t="str">
            <v>1월 생산실적</v>
          </cell>
        </row>
      </sheetData>
      <sheetData sheetId="5334">
        <row r="1">
          <cell r="A1" t="str">
            <v>1월 생산실적</v>
          </cell>
        </row>
      </sheetData>
      <sheetData sheetId="5335">
        <row r="1">
          <cell r="A1" t="str">
            <v>1월 생산실적</v>
          </cell>
        </row>
      </sheetData>
      <sheetData sheetId="5336">
        <row r="1">
          <cell r="A1" t="str">
            <v>1월 생산실적</v>
          </cell>
        </row>
      </sheetData>
      <sheetData sheetId="5337">
        <row r="1">
          <cell r="A1" t="str">
            <v>1월 생산실적</v>
          </cell>
        </row>
      </sheetData>
      <sheetData sheetId="5338">
        <row r="1">
          <cell r="A1" t="str">
            <v>1월 생산실적</v>
          </cell>
        </row>
      </sheetData>
      <sheetData sheetId="5339">
        <row r="1">
          <cell r="A1" t="str">
            <v>1월 생산실적</v>
          </cell>
        </row>
      </sheetData>
      <sheetData sheetId="5340">
        <row r="1">
          <cell r="A1" t="str">
            <v>1월 생산실적</v>
          </cell>
        </row>
      </sheetData>
      <sheetData sheetId="5341">
        <row r="1">
          <cell r="A1" t="str">
            <v>1월 생산실적</v>
          </cell>
        </row>
      </sheetData>
      <sheetData sheetId="5342">
        <row r="1">
          <cell r="A1" t="str">
            <v>1월 생산실적</v>
          </cell>
        </row>
      </sheetData>
      <sheetData sheetId="5343">
        <row r="1">
          <cell r="A1" t="str">
            <v>1월 생산실적</v>
          </cell>
        </row>
      </sheetData>
      <sheetData sheetId="5344">
        <row r="1">
          <cell r="A1" t="str">
            <v>1월 생산실적</v>
          </cell>
        </row>
      </sheetData>
      <sheetData sheetId="5345">
        <row r="1">
          <cell r="A1" t="str">
            <v>1월 생산실적</v>
          </cell>
        </row>
      </sheetData>
      <sheetData sheetId="5346">
        <row r="1">
          <cell r="A1" t="str">
            <v>1월 생산실적</v>
          </cell>
        </row>
      </sheetData>
      <sheetData sheetId="5347">
        <row r="1">
          <cell r="A1" t="str">
            <v>1월 생산실적</v>
          </cell>
        </row>
      </sheetData>
      <sheetData sheetId="5348">
        <row r="1">
          <cell r="A1" t="str">
            <v>1월 생산실적</v>
          </cell>
        </row>
      </sheetData>
      <sheetData sheetId="5349">
        <row r="1">
          <cell r="A1" t="str">
            <v>1월 생산실적</v>
          </cell>
        </row>
      </sheetData>
      <sheetData sheetId="5350">
        <row r="1">
          <cell r="A1" t="str">
            <v>1월 생산실적</v>
          </cell>
        </row>
      </sheetData>
      <sheetData sheetId="5351">
        <row r="1">
          <cell r="A1" t="str">
            <v>1월 생산실적</v>
          </cell>
        </row>
      </sheetData>
      <sheetData sheetId="5352">
        <row r="1">
          <cell r="A1" t="str">
            <v>1월 생산실적</v>
          </cell>
        </row>
      </sheetData>
      <sheetData sheetId="5353">
        <row r="1">
          <cell r="A1" t="str">
            <v>1월 생산실적</v>
          </cell>
        </row>
      </sheetData>
      <sheetData sheetId="5354">
        <row r="1">
          <cell r="A1" t="str">
            <v>1월 생산실적</v>
          </cell>
        </row>
      </sheetData>
      <sheetData sheetId="5355">
        <row r="1">
          <cell r="A1" t="str">
            <v>1월 생산실적</v>
          </cell>
        </row>
      </sheetData>
      <sheetData sheetId="5356">
        <row r="1">
          <cell r="A1" t="str">
            <v>1월 생산실적</v>
          </cell>
        </row>
      </sheetData>
      <sheetData sheetId="5357">
        <row r="1">
          <cell r="A1" t="str">
            <v>1월 생산실적</v>
          </cell>
        </row>
      </sheetData>
      <sheetData sheetId="5358">
        <row r="1">
          <cell r="A1" t="str">
            <v>1월 생산실적</v>
          </cell>
        </row>
      </sheetData>
      <sheetData sheetId="5359">
        <row r="1">
          <cell r="A1" t="str">
            <v>1월 생산실적</v>
          </cell>
        </row>
      </sheetData>
      <sheetData sheetId="5360">
        <row r="1">
          <cell r="A1" t="str">
            <v>1월 생산실적</v>
          </cell>
        </row>
      </sheetData>
      <sheetData sheetId="5361">
        <row r="1">
          <cell r="A1" t="str">
            <v>1월 생산실적</v>
          </cell>
        </row>
      </sheetData>
      <sheetData sheetId="5362">
        <row r="1">
          <cell r="A1" t="str">
            <v>1월 생산실적</v>
          </cell>
        </row>
      </sheetData>
      <sheetData sheetId="5363">
        <row r="1">
          <cell r="A1" t="str">
            <v>1월 생산실적</v>
          </cell>
        </row>
      </sheetData>
      <sheetData sheetId="5364">
        <row r="1">
          <cell r="A1" t="str">
            <v>1월 생산실적</v>
          </cell>
        </row>
      </sheetData>
      <sheetData sheetId="5365">
        <row r="1">
          <cell r="A1" t="str">
            <v>1월 생산실적</v>
          </cell>
        </row>
      </sheetData>
      <sheetData sheetId="5366">
        <row r="1">
          <cell r="A1" t="str">
            <v>1월 생산실적</v>
          </cell>
        </row>
      </sheetData>
      <sheetData sheetId="5367">
        <row r="1">
          <cell r="A1" t="str">
            <v>1월 생산실적</v>
          </cell>
        </row>
      </sheetData>
      <sheetData sheetId="5368">
        <row r="1">
          <cell r="A1" t="str">
            <v>1월 생산실적</v>
          </cell>
        </row>
      </sheetData>
      <sheetData sheetId="5369">
        <row r="1">
          <cell r="A1" t="str">
            <v>1월 생산실적</v>
          </cell>
        </row>
      </sheetData>
      <sheetData sheetId="5370">
        <row r="1">
          <cell r="A1" t="str">
            <v>1월 생산실적</v>
          </cell>
        </row>
      </sheetData>
      <sheetData sheetId="5371">
        <row r="1">
          <cell r="A1" t="str">
            <v>1월 생산실적</v>
          </cell>
        </row>
      </sheetData>
      <sheetData sheetId="5372">
        <row r="1">
          <cell r="A1" t="str">
            <v>1월 생산실적</v>
          </cell>
        </row>
      </sheetData>
      <sheetData sheetId="5373">
        <row r="1">
          <cell r="A1" t="str">
            <v>1월 생산실적</v>
          </cell>
        </row>
      </sheetData>
      <sheetData sheetId="5374">
        <row r="1">
          <cell r="A1" t="str">
            <v>1월 생산실적</v>
          </cell>
        </row>
      </sheetData>
      <sheetData sheetId="5375">
        <row r="1">
          <cell r="A1" t="str">
            <v>1월 생산실적</v>
          </cell>
        </row>
      </sheetData>
      <sheetData sheetId="5376">
        <row r="1">
          <cell r="A1" t="str">
            <v>1월 생산실적</v>
          </cell>
        </row>
      </sheetData>
      <sheetData sheetId="5377">
        <row r="1">
          <cell r="A1" t="str">
            <v>1월 생산실적</v>
          </cell>
        </row>
      </sheetData>
      <sheetData sheetId="5378">
        <row r="1">
          <cell r="A1" t="str">
            <v>1월 생산실적</v>
          </cell>
        </row>
      </sheetData>
      <sheetData sheetId="5379">
        <row r="1">
          <cell r="A1" t="str">
            <v>1월 생산실적</v>
          </cell>
        </row>
      </sheetData>
      <sheetData sheetId="5380">
        <row r="1">
          <cell r="A1" t="str">
            <v>1월 생산실적</v>
          </cell>
        </row>
      </sheetData>
      <sheetData sheetId="5381">
        <row r="1">
          <cell r="A1" t="str">
            <v>1월 생산실적</v>
          </cell>
        </row>
      </sheetData>
      <sheetData sheetId="5382">
        <row r="1">
          <cell r="A1" t="str">
            <v>1월 생산실적</v>
          </cell>
        </row>
      </sheetData>
      <sheetData sheetId="5383">
        <row r="1">
          <cell r="A1" t="str">
            <v>1월 생산실적</v>
          </cell>
        </row>
      </sheetData>
      <sheetData sheetId="5384">
        <row r="1">
          <cell r="A1" t="str">
            <v>1월 생산실적</v>
          </cell>
        </row>
      </sheetData>
      <sheetData sheetId="5385">
        <row r="1">
          <cell r="A1" t="str">
            <v>1월 생산실적</v>
          </cell>
        </row>
      </sheetData>
      <sheetData sheetId="5386">
        <row r="1">
          <cell r="A1" t="str">
            <v>1월 생산실적</v>
          </cell>
        </row>
      </sheetData>
      <sheetData sheetId="5387">
        <row r="1">
          <cell r="A1" t="str">
            <v>1월 생산실적</v>
          </cell>
        </row>
      </sheetData>
      <sheetData sheetId="5388">
        <row r="1">
          <cell r="A1" t="str">
            <v>1월 생산실적</v>
          </cell>
        </row>
      </sheetData>
      <sheetData sheetId="5389">
        <row r="1">
          <cell r="A1" t="str">
            <v>1월 생산실적</v>
          </cell>
        </row>
      </sheetData>
      <sheetData sheetId="5390">
        <row r="1">
          <cell r="A1" t="str">
            <v>1월 생산실적</v>
          </cell>
        </row>
      </sheetData>
      <sheetData sheetId="5391">
        <row r="1">
          <cell r="A1" t="str">
            <v>1월 생산실적</v>
          </cell>
        </row>
      </sheetData>
      <sheetData sheetId="5392">
        <row r="1">
          <cell r="A1" t="str">
            <v>1월 생산실적</v>
          </cell>
        </row>
      </sheetData>
      <sheetData sheetId="5393">
        <row r="1">
          <cell r="A1" t="str">
            <v>1월 생산실적</v>
          </cell>
        </row>
      </sheetData>
      <sheetData sheetId="5394">
        <row r="1">
          <cell r="A1" t="str">
            <v>1월 생산실적</v>
          </cell>
        </row>
      </sheetData>
      <sheetData sheetId="5395">
        <row r="1">
          <cell r="A1" t="str">
            <v>1월 생산실적</v>
          </cell>
        </row>
      </sheetData>
      <sheetData sheetId="5396">
        <row r="1">
          <cell r="A1" t="str">
            <v>1월 생산실적</v>
          </cell>
        </row>
      </sheetData>
      <sheetData sheetId="5397">
        <row r="1">
          <cell r="A1" t="str">
            <v>1월 생산실적</v>
          </cell>
        </row>
      </sheetData>
      <sheetData sheetId="5398">
        <row r="1">
          <cell r="A1" t="str">
            <v>1월 생산실적</v>
          </cell>
        </row>
      </sheetData>
      <sheetData sheetId="5399">
        <row r="1">
          <cell r="A1" t="str">
            <v>1월 생산실적</v>
          </cell>
        </row>
      </sheetData>
      <sheetData sheetId="5400">
        <row r="1">
          <cell r="A1" t="str">
            <v>1월 생산실적</v>
          </cell>
        </row>
      </sheetData>
      <sheetData sheetId="5401">
        <row r="1">
          <cell r="A1" t="str">
            <v>1월 생산실적</v>
          </cell>
        </row>
      </sheetData>
      <sheetData sheetId="5402">
        <row r="1">
          <cell r="A1" t="str">
            <v>1월 생산실적</v>
          </cell>
        </row>
      </sheetData>
      <sheetData sheetId="5403">
        <row r="1">
          <cell r="A1" t="str">
            <v>1월 생산실적</v>
          </cell>
        </row>
      </sheetData>
      <sheetData sheetId="5404">
        <row r="1">
          <cell r="A1" t="str">
            <v>1월 생산실적</v>
          </cell>
        </row>
      </sheetData>
      <sheetData sheetId="5405">
        <row r="1">
          <cell r="A1" t="str">
            <v>1월 생산실적</v>
          </cell>
        </row>
      </sheetData>
      <sheetData sheetId="5406">
        <row r="1">
          <cell r="A1" t="str">
            <v>1월 생산실적</v>
          </cell>
        </row>
      </sheetData>
      <sheetData sheetId="5407">
        <row r="1">
          <cell r="A1" t="str">
            <v>1월 생산실적</v>
          </cell>
        </row>
      </sheetData>
      <sheetData sheetId="5408">
        <row r="1">
          <cell r="A1" t="str">
            <v>1월 생산실적</v>
          </cell>
        </row>
      </sheetData>
      <sheetData sheetId="5409">
        <row r="1">
          <cell r="A1" t="str">
            <v>1월 생산실적</v>
          </cell>
        </row>
      </sheetData>
      <sheetData sheetId="5410">
        <row r="1">
          <cell r="A1" t="str">
            <v>1월 생산실적</v>
          </cell>
        </row>
      </sheetData>
      <sheetData sheetId="5411">
        <row r="1">
          <cell r="A1" t="str">
            <v>1월 생산실적</v>
          </cell>
        </row>
      </sheetData>
      <sheetData sheetId="5412">
        <row r="1">
          <cell r="A1" t="str">
            <v>1월 생산실적</v>
          </cell>
        </row>
      </sheetData>
      <sheetData sheetId="5413">
        <row r="1">
          <cell r="A1" t="str">
            <v>1월 생산실적</v>
          </cell>
        </row>
      </sheetData>
      <sheetData sheetId="5414">
        <row r="1">
          <cell r="A1" t="str">
            <v>1월 생산실적</v>
          </cell>
        </row>
      </sheetData>
      <sheetData sheetId="5415">
        <row r="1">
          <cell r="A1" t="str">
            <v>1월 생산실적</v>
          </cell>
        </row>
      </sheetData>
      <sheetData sheetId="5416">
        <row r="1">
          <cell r="A1" t="str">
            <v>1월 생산실적</v>
          </cell>
        </row>
      </sheetData>
      <sheetData sheetId="5417">
        <row r="1">
          <cell r="A1" t="str">
            <v>1월 생산실적</v>
          </cell>
        </row>
      </sheetData>
      <sheetData sheetId="5418">
        <row r="1">
          <cell r="A1" t="str">
            <v>1월 생산실적</v>
          </cell>
        </row>
      </sheetData>
      <sheetData sheetId="5419">
        <row r="1">
          <cell r="A1" t="str">
            <v>1월 생산실적</v>
          </cell>
        </row>
      </sheetData>
      <sheetData sheetId="5420">
        <row r="1">
          <cell r="A1" t="str">
            <v>1월 생산실적</v>
          </cell>
        </row>
      </sheetData>
      <sheetData sheetId="5421">
        <row r="1">
          <cell r="A1" t="str">
            <v>1월 생산실적</v>
          </cell>
        </row>
      </sheetData>
      <sheetData sheetId="5422">
        <row r="1">
          <cell r="A1" t="str">
            <v>1월 생산실적</v>
          </cell>
        </row>
      </sheetData>
      <sheetData sheetId="5423">
        <row r="1">
          <cell r="A1" t="str">
            <v>1월 생산실적</v>
          </cell>
        </row>
      </sheetData>
      <sheetData sheetId="5424">
        <row r="1">
          <cell r="A1" t="str">
            <v>1월 생산실적</v>
          </cell>
        </row>
      </sheetData>
      <sheetData sheetId="5425">
        <row r="1">
          <cell r="A1" t="str">
            <v>1월 생산실적</v>
          </cell>
        </row>
      </sheetData>
      <sheetData sheetId="5426">
        <row r="1">
          <cell r="A1" t="str">
            <v>1월 생산실적</v>
          </cell>
        </row>
      </sheetData>
      <sheetData sheetId="5427">
        <row r="1">
          <cell r="A1" t="str">
            <v>1월 생산실적</v>
          </cell>
        </row>
      </sheetData>
      <sheetData sheetId="5428">
        <row r="1">
          <cell r="A1" t="str">
            <v>1월 생산실적</v>
          </cell>
        </row>
      </sheetData>
      <sheetData sheetId="5429">
        <row r="1">
          <cell r="A1" t="str">
            <v>1월 생산실적</v>
          </cell>
        </row>
      </sheetData>
      <sheetData sheetId="5430">
        <row r="1">
          <cell r="A1" t="str">
            <v>1월 생산실적</v>
          </cell>
        </row>
      </sheetData>
      <sheetData sheetId="5431">
        <row r="1">
          <cell r="A1" t="str">
            <v>1월 생산실적</v>
          </cell>
        </row>
      </sheetData>
      <sheetData sheetId="5432">
        <row r="1">
          <cell r="A1" t="str">
            <v>1월 생산실적</v>
          </cell>
        </row>
      </sheetData>
      <sheetData sheetId="5433">
        <row r="1">
          <cell r="A1" t="str">
            <v>1월 생산실적</v>
          </cell>
        </row>
      </sheetData>
      <sheetData sheetId="5434">
        <row r="1">
          <cell r="A1" t="str">
            <v>1월 생산실적</v>
          </cell>
        </row>
      </sheetData>
      <sheetData sheetId="5435">
        <row r="1">
          <cell r="A1" t="str">
            <v>1월 생산실적</v>
          </cell>
        </row>
      </sheetData>
      <sheetData sheetId="5436">
        <row r="1">
          <cell r="A1" t="str">
            <v>1월 생산실적</v>
          </cell>
        </row>
      </sheetData>
      <sheetData sheetId="5437">
        <row r="1">
          <cell r="A1" t="str">
            <v>1월 생산실적</v>
          </cell>
        </row>
      </sheetData>
      <sheetData sheetId="5438">
        <row r="1">
          <cell r="A1" t="str">
            <v>1월 생산실적</v>
          </cell>
        </row>
      </sheetData>
      <sheetData sheetId="5439">
        <row r="1">
          <cell r="A1" t="str">
            <v>1월 생산실적</v>
          </cell>
        </row>
      </sheetData>
      <sheetData sheetId="5440">
        <row r="1">
          <cell r="A1" t="str">
            <v>1월 생산실적</v>
          </cell>
        </row>
      </sheetData>
      <sheetData sheetId="5441">
        <row r="1">
          <cell r="A1" t="str">
            <v>1월 생산실적</v>
          </cell>
        </row>
      </sheetData>
      <sheetData sheetId="5442">
        <row r="1">
          <cell r="A1" t="str">
            <v>1월 생산실적</v>
          </cell>
        </row>
      </sheetData>
      <sheetData sheetId="5443">
        <row r="1">
          <cell r="A1" t="str">
            <v>1월 생산실적</v>
          </cell>
        </row>
      </sheetData>
      <sheetData sheetId="5444">
        <row r="1">
          <cell r="A1" t="str">
            <v>1월 생산실적</v>
          </cell>
        </row>
      </sheetData>
      <sheetData sheetId="5445">
        <row r="1">
          <cell r="A1" t="str">
            <v>1월 생산실적</v>
          </cell>
        </row>
      </sheetData>
      <sheetData sheetId="5446">
        <row r="1">
          <cell r="A1" t="str">
            <v>1월 생산실적</v>
          </cell>
        </row>
      </sheetData>
      <sheetData sheetId="5447">
        <row r="1">
          <cell r="A1" t="str">
            <v>1월 생산실적</v>
          </cell>
        </row>
      </sheetData>
      <sheetData sheetId="5448">
        <row r="1">
          <cell r="A1" t="str">
            <v>1월 생산실적</v>
          </cell>
        </row>
      </sheetData>
      <sheetData sheetId="5449">
        <row r="1">
          <cell r="A1" t="str">
            <v>1월 생산실적</v>
          </cell>
        </row>
      </sheetData>
      <sheetData sheetId="5450">
        <row r="1">
          <cell r="A1" t="str">
            <v>1월 생산실적</v>
          </cell>
        </row>
      </sheetData>
      <sheetData sheetId="5451">
        <row r="1">
          <cell r="A1" t="str">
            <v>1월 생산실적</v>
          </cell>
        </row>
      </sheetData>
      <sheetData sheetId="5452">
        <row r="1">
          <cell r="A1" t="str">
            <v>1월 생산실적</v>
          </cell>
        </row>
      </sheetData>
      <sheetData sheetId="5453">
        <row r="1">
          <cell r="A1" t="str">
            <v>1월 생산실적</v>
          </cell>
        </row>
      </sheetData>
      <sheetData sheetId="5454">
        <row r="1">
          <cell r="A1" t="str">
            <v>1월 생산실적</v>
          </cell>
        </row>
      </sheetData>
      <sheetData sheetId="5455">
        <row r="1">
          <cell r="A1" t="str">
            <v>1월 생산실적</v>
          </cell>
        </row>
      </sheetData>
      <sheetData sheetId="5456">
        <row r="1">
          <cell r="A1" t="str">
            <v>1월 생산실적</v>
          </cell>
        </row>
      </sheetData>
      <sheetData sheetId="5457">
        <row r="1">
          <cell r="A1" t="str">
            <v>1월 생산실적</v>
          </cell>
        </row>
      </sheetData>
      <sheetData sheetId="5458">
        <row r="1">
          <cell r="A1" t="str">
            <v>1월 생산실적</v>
          </cell>
        </row>
      </sheetData>
      <sheetData sheetId="5459">
        <row r="1">
          <cell r="A1" t="str">
            <v>1월 생산실적</v>
          </cell>
        </row>
      </sheetData>
      <sheetData sheetId="5460" refreshError="1"/>
      <sheetData sheetId="5461" refreshError="1"/>
      <sheetData sheetId="5462" refreshError="1"/>
      <sheetData sheetId="5463">
        <row r="1">
          <cell r="A1" t="str">
            <v>1월 생산실적</v>
          </cell>
        </row>
      </sheetData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>
        <row r="1">
          <cell r="A1" t="str">
            <v>1월 생산실적</v>
          </cell>
        </row>
      </sheetData>
      <sheetData sheetId="5488">
        <row r="1">
          <cell r="A1" t="str">
            <v>1월 생산실적</v>
          </cell>
        </row>
      </sheetData>
      <sheetData sheetId="5489">
        <row r="1">
          <cell r="A1" t="str">
            <v>1월 생산실적</v>
          </cell>
        </row>
      </sheetData>
      <sheetData sheetId="5490">
        <row r="1">
          <cell r="A1" t="str">
            <v>1월 생산실적</v>
          </cell>
        </row>
      </sheetData>
      <sheetData sheetId="5491">
        <row r="1">
          <cell r="A1" t="str">
            <v>1월 생산실적</v>
          </cell>
        </row>
      </sheetData>
      <sheetData sheetId="5492">
        <row r="1">
          <cell r="A1" t="str">
            <v>1월 생산실적</v>
          </cell>
        </row>
      </sheetData>
      <sheetData sheetId="5493">
        <row r="1">
          <cell r="A1" t="str">
            <v>1월 생산실적</v>
          </cell>
        </row>
      </sheetData>
      <sheetData sheetId="5494" refreshError="1"/>
      <sheetData sheetId="5495" refreshError="1"/>
      <sheetData sheetId="5496" refreshError="1"/>
      <sheetData sheetId="5497">
        <row r="1">
          <cell r="A1" t="str">
            <v>1월 생산실적</v>
          </cell>
        </row>
      </sheetData>
      <sheetData sheetId="5498">
        <row r="1">
          <cell r="A1" t="str">
            <v>1월 생산실적</v>
          </cell>
        </row>
      </sheetData>
      <sheetData sheetId="5499">
        <row r="1">
          <cell r="A1" t="str">
            <v>1월 생산실적</v>
          </cell>
        </row>
      </sheetData>
      <sheetData sheetId="5500">
        <row r="1">
          <cell r="A1" t="str">
            <v>1월 생산실적</v>
          </cell>
        </row>
      </sheetData>
      <sheetData sheetId="5501">
        <row r="1">
          <cell r="A1" t="str">
            <v>1월 생산실적</v>
          </cell>
        </row>
      </sheetData>
      <sheetData sheetId="5502">
        <row r="1">
          <cell r="A1" t="str">
            <v>1월 생산실적</v>
          </cell>
        </row>
      </sheetData>
      <sheetData sheetId="5503">
        <row r="1">
          <cell r="A1" t="str">
            <v>1월 생산실적</v>
          </cell>
        </row>
      </sheetData>
      <sheetData sheetId="5504">
        <row r="1">
          <cell r="A1" t="str">
            <v>1월 생산실적</v>
          </cell>
        </row>
      </sheetData>
      <sheetData sheetId="5505">
        <row r="1">
          <cell r="A1" t="str">
            <v>1월 생산실적</v>
          </cell>
        </row>
      </sheetData>
      <sheetData sheetId="5506">
        <row r="1">
          <cell r="A1" t="str">
            <v>1월 생산실적</v>
          </cell>
        </row>
      </sheetData>
      <sheetData sheetId="5507">
        <row r="1">
          <cell r="A1" t="str">
            <v>1월 생산실적</v>
          </cell>
        </row>
      </sheetData>
      <sheetData sheetId="5508">
        <row r="1">
          <cell r="A1" t="str">
            <v>1월 생산실적</v>
          </cell>
        </row>
      </sheetData>
      <sheetData sheetId="5509">
        <row r="1">
          <cell r="A1" t="str">
            <v>1월 생산실적</v>
          </cell>
        </row>
      </sheetData>
      <sheetData sheetId="5510">
        <row r="1">
          <cell r="A1" t="str">
            <v>1월 생산실적</v>
          </cell>
        </row>
      </sheetData>
      <sheetData sheetId="5511">
        <row r="1">
          <cell r="A1" t="str">
            <v>1월 생산실적</v>
          </cell>
        </row>
      </sheetData>
      <sheetData sheetId="5512">
        <row r="1">
          <cell r="A1" t="str">
            <v>1월 생산실적</v>
          </cell>
        </row>
      </sheetData>
      <sheetData sheetId="5513">
        <row r="1">
          <cell r="A1" t="str">
            <v>1월 생산실적</v>
          </cell>
        </row>
      </sheetData>
      <sheetData sheetId="5514">
        <row r="1">
          <cell r="A1" t="str">
            <v>1월 생산실적</v>
          </cell>
        </row>
      </sheetData>
      <sheetData sheetId="5515">
        <row r="1">
          <cell r="A1" t="str">
            <v>1월 생산실적</v>
          </cell>
        </row>
      </sheetData>
      <sheetData sheetId="5516">
        <row r="1">
          <cell r="A1" t="str">
            <v>1월 생산실적</v>
          </cell>
        </row>
      </sheetData>
      <sheetData sheetId="5517">
        <row r="1">
          <cell r="A1" t="str">
            <v>1월 생산실적</v>
          </cell>
        </row>
      </sheetData>
      <sheetData sheetId="5518">
        <row r="1">
          <cell r="A1" t="str">
            <v>1월 생산실적</v>
          </cell>
        </row>
      </sheetData>
      <sheetData sheetId="5519">
        <row r="1">
          <cell r="A1" t="str">
            <v>1월 생산실적</v>
          </cell>
        </row>
      </sheetData>
      <sheetData sheetId="5520">
        <row r="1">
          <cell r="A1" t="str">
            <v>1월 생산실적</v>
          </cell>
        </row>
      </sheetData>
      <sheetData sheetId="5521">
        <row r="1">
          <cell r="A1" t="str">
            <v>1월 생산실적</v>
          </cell>
        </row>
      </sheetData>
      <sheetData sheetId="5522">
        <row r="1">
          <cell r="A1" t="str">
            <v>1월 생산실적</v>
          </cell>
        </row>
      </sheetData>
      <sheetData sheetId="5523">
        <row r="1">
          <cell r="A1" t="str">
            <v>1월 생산실적</v>
          </cell>
        </row>
      </sheetData>
      <sheetData sheetId="5524">
        <row r="1">
          <cell r="A1" t="str">
            <v>1월 생산실적</v>
          </cell>
        </row>
      </sheetData>
      <sheetData sheetId="5525">
        <row r="1">
          <cell r="A1" t="str">
            <v>1월 생산실적</v>
          </cell>
        </row>
      </sheetData>
      <sheetData sheetId="5526">
        <row r="1">
          <cell r="A1" t="str">
            <v>1월 생산실적</v>
          </cell>
        </row>
      </sheetData>
      <sheetData sheetId="5527">
        <row r="1">
          <cell r="A1" t="str">
            <v>1월 생산실적</v>
          </cell>
        </row>
      </sheetData>
      <sheetData sheetId="5528">
        <row r="1">
          <cell r="A1" t="str">
            <v>1월 생산실적</v>
          </cell>
        </row>
      </sheetData>
      <sheetData sheetId="5529">
        <row r="1">
          <cell r="A1" t="str">
            <v>1월 생산실적</v>
          </cell>
        </row>
      </sheetData>
      <sheetData sheetId="5530">
        <row r="1">
          <cell r="A1" t="str">
            <v>1월 생산실적</v>
          </cell>
        </row>
      </sheetData>
      <sheetData sheetId="5531">
        <row r="1">
          <cell r="A1" t="str">
            <v>1월 생산실적</v>
          </cell>
        </row>
      </sheetData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>
        <row r="1">
          <cell r="A1" t="str">
            <v>1월 생산실적</v>
          </cell>
        </row>
      </sheetData>
      <sheetData sheetId="5559">
        <row r="1">
          <cell r="A1" t="str">
            <v>1월 생산실적</v>
          </cell>
        </row>
      </sheetData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>
        <row r="1">
          <cell r="A1" t="str">
            <v>1월 생산실적</v>
          </cell>
        </row>
      </sheetData>
      <sheetData sheetId="5566">
        <row r="1">
          <cell r="A1" t="str">
            <v>1월 생산실적</v>
          </cell>
        </row>
      </sheetData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>
        <row r="1">
          <cell r="A1" t="str">
            <v>1월 생산실적</v>
          </cell>
        </row>
      </sheetData>
      <sheetData sheetId="5603">
        <row r="1">
          <cell r="A1" t="str">
            <v>1월 생산실적</v>
          </cell>
        </row>
      </sheetData>
      <sheetData sheetId="5604">
        <row r="1">
          <cell r="A1" t="str">
            <v>1월 생산실적</v>
          </cell>
        </row>
      </sheetData>
      <sheetData sheetId="5605">
        <row r="1">
          <cell r="A1" t="str">
            <v>1월 생산실적</v>
          </cell>
        </row>
      </sheetData>
      <sheetData sheetId="5606">
        <row r="1">
          <cell r="A1" t="str">
            <v>1월 생산실적</v>
          </cell>
        </row>
      </sheetData>
      <sheetData sheetId="5607">
        <row r="1">
          <cell r="A1" t="str">
            <v>1월 생산실적</v>
          </cell>
        </row>
      </sheetData>
      <sheetData sheetId="5608">
        <row r="1">
          <cell r="A1" t="str">
            <v>1월 생산실적</v>
          </cell>
        </row>
      </sheetData>
      <sheetData sheetId="5609">
        <row r="1">
          <cell r="A1" t="str">
            <v>1월 생산실적</v>
          </cell>
        </row>
      </sheetData>
      <sheetData sheetId="5610">
        <row r="1">
          <cell r="A1" t="str">
            <v>1월 생산실적</v>
          </cell>
        </row>
      </sheetData>
      <sheetData sheetId="5611">
        <row r="1">
          <cell r="A1" t="str">
            <v>1월 생산실적</v>
          </cell>
        </row>
      </sheetData>
      <sheetData sheetId="5612">
        <row r="1">
          <cell r="A1" t="str">
            <v>1월 생산실적</v>
          </cell>
        </row>
      </sheetData>
      <sheetData sheetId="5613">
        <row r="1">
          <cell r="A1" t="str">
            <v>1월 생산실적</v>
          </cell>
        </row>
      </sheetData>
      <sheetData sheetId="5614">
        <row r="1">
          <cell r="A1" t="str">
            <v>1월 생산실적</v>
          </cell>
        </row>
      </sheetData>
      <sheetData sheetId="5615">
        <row r="1">
          <cell r="A1" t="str">
            <v>1월 생산실적</v>
          </cell>
        </row>
      </sheetData>
      <sheetData sheetId="5616">
        <row r="1">
          <cell r="A1" t="str">
            <v>1월 생산실적</v>
          </cell>
        </row>
      </sheetData>
      <sheetData sheetId="5617">
        <row r="1">
          <cell r="A1" t="str">
            <v>1월 생산실적</v>
          </cell>
        </row>
      </sheetData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>
        <row r="1">
          <cell r="A1" t="str">
            <v>1월 생산실적</v>
          </cell>
        </row>
      </sheetData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>
        <row r="1">
          <cell r="A1" t="str">
            <v>1월 생산실적</v>
          </cell>
        </row>
      </sheetData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>
        <row r="1">
          <cell r="A1" t="str">
            <v>1월 생산실적</v>
          </cell>
        </row>
      </sheetData>
      <sheetData sheetId="5724" refreshError="1"/>
      <sheetData sheetId="5725" refreshError="1"/>
      <sheetData sheetId="5726">
        <row r="1">
          <cell r="A1" t="str">
            <v>1월 생산실적</v>
          </cell>
        </row>
      </sheetData>
      <sheetData sheetId="5727">
        <row r="1">
          <cell r="A1" t="str">
            <v>1월 생산실적</v>
          </cell>
        </row>
      </sheetData>
      <sheetData sheetId="5728">
        <row r="1">
          <cell r="A1" t="str">
            <v>1월 생산실적</v>
          </cell>
        </row>
      </sheetData>
      <sheetData sheetId="5729">
        <row r="1">
          <cell r="A1" t="str">
            <v>1월 생산실적</v>
          </cell>
        </row>
      </sheetData>
      <sheetData sheetId="5730">
        <row r="1">
          <cell r="A1" t="str">
            <v>1월 생산실적</v>
          </cell>
        </row>
      </sheetData>
      <sheetData sheetId="5731">
        <row r="1">
          <cell r="A1" t="str">
            <v>1월 생산실적</v>
          </cell>
        </row>
      </sheetData>
      <sheetData sheetId="5732">
        <row r="1">
          <cell r="A1" t="str">
            <v>1월 생산실적</v>
          </cell>
        </row>
      </sheetData>
      <sheetData sheetId="5733">
        <row r="1">
          <cell r="A1" t="str">
            <v>1월 생산실적</v>
          </cell>
        </row>
      </sheetData>
      <sheetData sheetId="5734">
        <row r="1">
          <cell r="A1" t="str">
            <v>1월 생산실적</v>
          </cell>
        </row>
      </sheetData>
      <sheetData sheetId="5735">
        <row r="1">
          <cell r="A1" t="str">
            <v>1월 생산실적</v>
          </cell>
        </row>
      </sheetData>
      <sheetData sheetId="5736">
        <row r="1">
          <cell r="A1" t="str">
            <v>1월 생산실적</v>
          </cell>
        </row>
      </sheetData>
      <sheetData sheetId="5737">
        <row r="1">
          <cell r="A1" t="str">
            <v>1월 생산실적</v>
          </cell>
        </row>
      </sheetData>
      <sheetData sheetId="5738">
        <row r="1">
          <cell r="A1" t="str">
            <v>1월 생산실적</v>
          </cell>
        </row>
      </sheetData>
      <sheetData sheetId="5739">
        <row r="1">
          <cell r="A1" t="str">
            <v>1월 생산실적</v>
          </cell>
        </row>
      </sheetData>
      <sheetData sheetId="5740">
        <row r="1">
          <cell r="A1" t="str">
            <v>1월 생산실적</v>
          </cell>
        </row>
      </sheetData>
      <sheetData sheetId="5741">
        <row r="1">
          <cell r="A1" t="str">
            <v>1월 생산실적</v>
          </cell>
        </row>
      </sheetData>
      <sheetData sheetId="5742">
        <row r="1">
          <cell r="A1" t="str">
            <v>1월 생산실적</v>
          </cell>
        </row>
      </sheetData>
      <sheetData sheetId="5743">
        <row r="1">
          <cell r="A1" t="str">
            <v>1월 생산실적</v>
          </cell>
        </row>
      </sheetData>
      <sheetData sheetId="5744">
        <row r="1">
          <cell r="A1" t="str">
            <v>1월 생산실적</v>
          </cell>
        </row>
      </sheetData>
      <sheetData sheetId="5745">
        <row r="1">
          <cell r="A1" t="str">
            <v>1월 생산실적</v>
          </cell>
        </row>
      </sheetData>
      <sheetData sheetId="5746">
        <row r="1">
          <cell r="A1" t="str">
            <v>1월 생산실적</v>
          </cell>
        </row>
      </sheetData>
      <sheetData sheetId="5747">
        <row r="1">
          <cell r="A1" t="str">
            <v>1월 생산실적</v>
          </cell>
        </row>
      </sheetData>
      <sheetData sheetId="5748">
        <row r="1">
          <cell r="A1" t="str">
            <v>1월 생산실적</v>
          </cell>
        </row>
      </sheetData>
      <sheetData sheetId="5749">
        <row r="1">
          <cell r="A1" t="str">
            <v>1월 생산실적</v>
          </cell>
        </row>
      </sheetData>
      <sheetData sheetId="5750">
        <row r="1">
          <cell r="A1" t="str">
            <v>1월 생산실적</v>
          </cell>
        </row>
      </sheetData>
      <sheetData sheetId="5751">
        <row r="1">
          <cell r="A1" t="str">
            <v>1월 생산실적</v>
          </cell>
        </row>
      </sheetData>
      <sheetData sheetId="5752">
        <row r="1">
          <cell r="A1" t="str">
            <v>1월 생산실적</v>
          </cell>
        </row>
      </sheetData>
      <sheetData sheetId="5753">
        <row r="1">
          <cell r="A1" t="str">
            <v>1월 생산실적</v>
          </cell>
        </row>
      </sheetData>
      <sheetData sheetId="5754">
        <row r="1">
          <cell r="A1" t="str">
            <v>1월 생산실적</v>
          </cell>
        </row>
      </sheetData>
      <sheetData sheetId="5755">
        <row r="1">
          <cell r="A1" t="str">
            <v>1월 생산실적</v>
          </cell>
        </row>
      </sheetData>
      <sheetData sheetId="5756">
        <row r="1">
          <cell r="A1" t="str">
            <v>1월 생산실적</v>
          </cell>
        </row>
      </sheetData>
      <sheetData sheetId="5757">
        <row r="1">
          <cell r="A1" t="str">
            <v>1월 생산실적</v>
          </cell>
        </row>
      </sheetData>
      <sheetData sheetId="5758">
        <row r="1">
          <cell r="A1" t="str">
            <v>1월 생산실적</v>
          </cell>
        </row>
      </sheetData>
      <sheetData sheetId="5759">
        <row r="1">
          <cell r="A1" t="str">
            <v>1월 생산실적</v>
          </cell>
        </row>
      </sheetData>
      <sheetData sheetId="5760">
        <row r="1">
          <cell r="A1" t="str">
            <v>1월 생산실적</v>
          </cell>
        </row>
      </sheetData>
      <sheetData sheetId="5761">
        <row r="1">
          <cell r="A1" t="str">
            <v>1월 생산실적</v>
          </cell>
        </row>
      </sheetData>
      <sheetData sheetId="5762">
        <row r="1">
          <cell r="A1" t="str">
            <v>1월 생산실적</v>
          </cell>
        </row>
      </sheetData>
      <sheetData sheetId="5763">
        <row r="1">
          <cell r="A1" t="str">
            <v>1월 생산실적</v>
          </cell>
        </row>
      </sheetData>
      <sheetData sheetId="5764">
        <row r="1">
          <cell r="A1" t="str">
            <v>1월 생산실적</v>
          </cell>
        </row>
      </sheetData>
      <sheetData sheetId="5765">
        <row r="1">
          <cell r="A1" t="str">
            <v>1월 생산실적</v>
          </cell>
        </row>
      </sheetData>
      <sheetData sheetId="5766">
        <row r="1">
          <cell r="A1" t="str">
            <v>1월 생산실적</v>
          </cell>
        </row>
      </sheetData>
      <sheetData sheetId="5767">
        <row r="1">
          <cell r="A1" t="str">
            <v>1월 생산실적</v>
          </cell>
        </row>
      </sheetData>
      <sheetData sheetId="5768">
        <row r="1">
          <cell r="A1" t="str">
            <v>1월 생산실적</v>
          </cell>
        </row>
      </sheetData>
      <sheetData sheetId="5769">
        <row r="1">
          <cell r="A1" t="str">
            <v>1월 생산실적</v>
          </cell>
        </row>
      </sheetData>
      <sheetData sheetId="5770">
        <row r="1">
          <cell r="A1" t="str">
            <v>1월 생산실적</v>
          </cell>
        </row>
      </sheetData>
      <sheetData sheetId="5771">
        <row r="1">
          <cell r="A1" t="str">
            <v>1월 생산실적</v>
          </cell>
        </row>
      </sheetData>
      <sheetData sheetId="5772">
        <row r="1">
          <cell r="A1" t="str">
            <v>1월 생산실적</v>
          </cell>
        </row>
      </sheetData>
      <sheetData sheetId="5773">
        <row r="1">
          <cell r="A1" t="str">
            <v>1월 생산실적</v>
          </cell>
        </row>
      </sheetData>
      <sheetData sheetId="5774">
        <row r="1">
          <cell r="A1" t="str">
            <v>1월 생산실적</v>
          </cell>
        </row>
      </sheetData>
      <sheetData sheetId="5775">
        <row r="1">
          <cell r="A1" t="str">
            <v>1월 생산실적</v>
          </cell>
        </row>
      </sheetData>
      <sheetData sheetId="5776">
        <row r="1">
          <cell r="A1" t="str">
            <v>1월 생산실적</v>
          </cell>
        </row>
      </sheetData>
      <sheetData sheetId="5777">
        <row r="1">
          <cell r="A1" t="str">
            <v>1월 생산실적</v>
          </cell>
        </row>
      </sheetData>
      <sheetData sheetId="5778">
        <row r="1">
          <cell r="A1" t="str">
            <v>1월 생산실적</v>
          </cell>
        </row>
      </sheetData>
      <sheetData sheetId="5779">
        <row r="1">
          <cell r="A1" t="str">
            <v>1월 생산실적</v>
          </cell>
        </row>
      </sheetData>
      <sheetData sheetId="5780">
        <row r="1">
          <cell r="A1" t="str">
            <v>1월 생산실적</v>
          </cell>
        </row>
      </sheetData>
      <sheetData sheetId="5781">
        <row r="1">
          <cell r="A1" t="str">
            <v>1월 생산실적</v>
          </cell>
        </row>
      </sheetData>
      <sheetData sheetId="5782">
        <row r="1">
          <cell r="A1" t="str">
            <v>1월 생산실적</v>
          </cell>
        </row>
      </sheetData>
      <sheetData sheetId="5783">
        <row r="1">
          <cell r="A1" t="str">
            <v>1월 생산실적</v>
          </cell>
        </row>
      </sheetData>
      <sheetData sheetId="5784">
        <row r="1">
          <cell r="A1" t="str">
            <v>1월 생산실적</v>
          </cell>
        </row>
      </sheetData>
      <sheetData sheetId="5785">
        <row r="1">
          <cell r="A1" t="str">
            <v>1월 생산실적</v>
          </cell>
        </row>
      </sheetData>
      <sheetData sheetId="5786">
        <row r="1">
          <cell r="A1" t="str">
            <v>1월 생산실적</v>
          </cell>
        </row>
      </sheetData>
      <sheetData sheetId="5787">
        <row r="1">
          <cell r="A1" t="str">
            <v>1월 생산실적</v>
          </cell>
        </row>
      </sheetData>
      <sheetData sheetId="5788">
        <row r="1">
          <cell r="A1" t="str">
            <v>1월 생산실적</v>
          </cell>
        </row>
      </sheetData>
      <sheetData sheetId="5789">
        <row r="1">
          <cell r="A1" t="str">
            <v>1월 생산실적</v>
          </cell>
        </row>
      </sheetData>
      <sheetData sheetId="5790">
        <row r="1">
          <cell r="A1" t="str">
            <v>1월 생산실적</v>
          </cell>
        </row>
      </sheetData>
      <sheetData sheetId="5791">
        <row r="1">
          <cell r="A1" t="str">
            <v>1월 생산실적</v>
          </cell>
        </row>
      </sheetData>
      <sheetData sheetId="5792">
        <row r="1">
          <cell r="A1" t="str">
            <v>1월 생산실적</v>
          </cell>
        </row>
      </sheetData>
      <sheetData sheetId="5793">
        <row r="1">
          <cell r="A1" t="str">
            <v>1월 생산실적</v>
          </cell>
        </row>
      </sheetData>
      <sheetData sheetId="5794">
        <row r="1">
          <cell r="A1" t="str">
            <v>1월 생산실적</v>
          </cell>
        </row>
      </sheetData>
      <sheetData sheetId="5795">
        <row r="1">
          <cell r="A1" t="str">
            <v>1월 생산실적</v>
          </cell>
        </row>
      </sheetData>
      <sheetData sheetId="5796">
        <row r="1">
          <cell r="A1" t="str">
            <v>1월 생산실적</v>
          </cell>
        </row>
      </sheetData>
      <sheetData sheetId="5797">
        <row r="1">
          <cell r="A1" t="str">
            <v>1월 생산실적</v>
          </cell>
        </row>
      </sheetData>
      <sheetData sheetId="5798">
        <row r="1">
          <cell r="A1" t="str">
            <v>1월 생산실적</v>
          </cell>
        </row>
      </sheetData>
      <sheetData sheetId="5799">
        <row r="1">
          <cell r="A1" t="str">
            <v>1월 생산실적</v>
          </cell>
        </row>
      </sheetData>
      <sheetData sheetId="5800">
        <row r="1">
          <cell r="A1" t="str">
            <v>1월 생산실적</v>
          </cell>
        </row>
      </sheetData>
      <sheetData sheetId="5801">
        <row r="1">
          <cell r="A1" t="str">
            <v>1월 생산실적</v>
          </cell>
        </row>
      </sheetData>
      <sheetData sheetId="5802">
        <row r="1">
          <cell r="A1" t="str">
            <v>1월 생산실적</v>
          </cell>
        </row>
      </sheetData>
      <sheetData sheetId="5803">
        <row r="1">
          <cell r="A1" t="str">
            <v>1월 생산실적</v>
          </cell>
        </row>
      </sheetData>
      <sheetData sheetId="5804">
        <row r="1">
          <cell r="A1" t="str">
            <v>1월 생산실적</v>
          </cell>
        </row>
      </sheetData>
      <sheetData sheetId="5805">
        <row r="1">
          <cell r="A1" t="str">
            <v>1월 생산실적</v>
          </cell>
        </row>
      </sheetData>
      <sheetData sheetId="5806">
        <row r="1">
          <cell r="A1" t="str">
            <v>1월 생산실적</v>
          </cell>
        </row>
      </sheetData>
      <sheetData sheetId="5807">
        <row r="1">
          <cell r="A1" t="str">
            <v>1월 생산실적</v>
          </cell>
        </row>
      </sheetData>
      <sheetData sheetId="5808">
        <row r="1">
          <cell r="A1" t="str">
            <v>1월 생산실적</v>
          </cell>
        </row>
      </sheetData>
      <sheetData sheetId="5809">
        <row r="1">
          <cell r="A1" t="str">
            <v>1월 생산실적</v>
          </cell>
        </row>
      </sheetData>
      <sheetData sheetId="5810">
        <row r="1">
          <cell r="A1" t="str">
            <v>1월 생산실적</v>
          </cell>
        </row>
      </sheetData>
      <sheetData sheetId="5811">
        <row r="1">
          <cell r="A1" t="str">
            <v>1월 생산실적</v>
          </cell>
        </row>
      </sheetData>
      <sheetData sheetId="5812">
        <row r="1">
          <cell r="A1" t="str">
            <v>1월 생산실적</v>
          </cell>
        </row>
      </sheetData>
      <sheetData sheetId="5813">
        <row r="1">
          <cell r="A1" t="str">
            <v>1월 생산실적</v>
          </cell>
        </row>
      </sheetData>
      <sheetData sheetId="5814">
        <row r="1">
          <cell r="A1" t="str">
            <v>1월 생산실적</v>
          </cell>
        </row>
      </sheetData>
      <sheetData sheetId="5815">
        <row r="1">
          <cell r="A1" t="str">
            <v>1월 생산실적</v>
          </cell>
        </row>
      </sheetData>
      <sheetData sheetId="5816">
        <row r="1">
          <cell r="A1" t="str">
            <v>1월 생산실적</v>
          </cell>
        </row>
      </sheetData>
      <sheetData sheetId="5817">
        <row r="1">
          <cell r="A1" t="str">
            <v>1월 생산실적</v>
          </cell>
        </row>
      </sheetData>
      <sheetData sheetId="5818">
        <row r="1">
          <cell r="A1" t="str">
            <v>1월 생산실적</v>
          </cell>
        </row>
      </sheetData>
      <sheetData sheetId="5819">
        <row r="1">
          <cell r="A1" t="str">
            <v>1월 생산실적</v>
          </cell>
        </row>
      </sheetData>
      <sheetData sheetId="5820">
        <row r="1">
          <cell r="A1" t="str">
            <v>1월 생산실적</v>
          </cell>
        </row>
      </sheetData>
      <sheetData sheetId="5821">
        <row r="1">
          <cell r="A1" t="str">
            <v>1월 생산실적</v>
          </cell>
        </row>
      </sheetData>
      <sheetData sheetId="5822">
        <row r="1">
          <cell r="A1" t="str">
            <v>1월 생산실적</v>
          </cell>
        </row>
      </sheetData>
      <sheetData sheetId="5823">
        <row r="1">
          <cell r="A1" t="str">
            <v>1월 생산실적</v>
          </cell>
        </row>
      </sheetData>
      <sheetData sheetId="5824">
        <row r="1">
          <cell r="A1" t="str">
            <v>1월 생산실적</v>
          </cell>
        </row>
      </sheetData>
      <sheetData sheetId="5825">
        <row r="1">
          <cell r="A1" t="str">
            <v>1월 생산실적</v>
          </cell>
        </row>
      </sheetData>
      <sheetData sheetId="5826">
        <row r="1">
          <cell r="A1" t="str">
            <v>1월 생산실적</v>
          </cell>
        </row>
      </sheetData>
      <sheetData sheetId="5827">
        <row r="1">
          <cell r="A1" t="str">
            <v>1월 생산실적</v>
          </cell>
        </row>
      </sheetData>
      <sheetData sheetId="5828">
        <row r="1">
          <cell r="A1" t="str">
            <v>1월 생산실적</v>
          </cell>
        </row>
      </sheetData>
      <sheetData sheetId="5829">
        <row r="1">
          <cell r="A1" t="str">
            <v>1월 생산실적</v>
          </cell>
        </row>
      </sheetData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>
        <row r="1">
          <cell r="A1" t="str">
            <v>1월 생산실적</v>
          </cell>
        </row>
      </sheetData>
      <sheetData sheetId="5933">
        <row r="1">
          <cell r="A1" t="str">
            <v>1월 생산실적</v>
          </cell>
        </row>
      </sheetData>
      <sheetData sheetId="5934">
        <row r="1">
          <cell r="A1" t="str">
            <v>1월 생산실적</v>
          </cell>
        </row>
      </sheetData>
      <sheetData sheetId="5935">
        <row r="1">
          <cell r="A1" t="str">
            <v>1월 생산실적</v>
          </cell>
        </row>
      </sheetData>
      <sheetData sheetId="5936">
        <row r="1">
          <cell r="A1" t="str">
            <v>1월 생산실적</v>
          </cell>
        </row>
      </sheetData>
      <sheetData sheetId="5937">
        <row r="1">
          <cell r="A1" t="str">
            <v>1월 생산실적</v>
          </cell>
        </row>
      </sheetData>
      <sheetData sheetId="5938">
        <row r="1">
          <cell r="A1" t="str">
            <v>1월 생산실적</v>
          </cell>
        </row>
      </sheetData>
      <sheetData sheetId="5939">
        <row r="1">
          <cell r="A1" t="str">
            <v>1월 생산실적</v>
          </cell>
        </row>
      </sheetData>
      <sheetData sheetId="5940">
        <row r="1">
          <cell r="A1" t="str">
            <v>1월 생산실적</v>
          </cell>
        </row>
      </sheetData>
      <sheetData sheetId="5941">
        <row r="1">
          <cell r="A1" t="str">
            <v>1월 생산실적</v>
          </cell>
        </row>
      </sheetData>
      <sheetData sheetId="5942">
        <row r="1">
          <cell r="A1" t="str">
            <v>1월 생산실적</v>
          </cell>
        </row>
      </sheetData>
      <sheetData sheetId="5943">
        <row r="1">
          <cell r="A1" t="str">
            <v>1월 생산실적</v>
          </cell>
        </row>
      </sheetData>
      <sheetData sheetId="5944">
        <row r="1">
          <cell r="A1" t="str">
            <v>1월 생산실적</v>
          </cell>
        </row>
      </sheetData>
      <sheetData sheetId="5945">
        <row r="1">
          <cell r="A1" t="str">
            <v>1월 생산실적</v>
          </cell>
        </row>
      </sheetData>
      <sheetData sheetId="5946">
        <row r="1">
          <cell r="A1" t="str">
            <v>1월 생산실적</v>
          </cell>
        </row>
      </sheetData>
      <sheetData sheetId="5947">
        <row r="1">
          <cell r="A1" t="str">
            <v>1월 생산실적</v>
          </cell>
        </row>
      </sheetData>
      <sheetData sheetId="5948">
        <row r="1">
          <cell r="A1" t="str">
            <v>1월 생산실적</v>
          </cell>
        </row>
      </sheetData>
      <sheetData sheetId="5949">
        <row r="1">
          <cell r="A1" t="str">
            <v>1월 생산실적</v>
          </cell>
        </row>
      </sheetData>
      <sheetData sheetId="5950">
        <row r="1">
          <cell r="A1" t="str">
            <v>1월 생산실적</v>
          </cell>
        </row>
      </sheetData>
      <sheetData sheetId="5951">
        <row r="1">
          <cell r="A1" t="str">
            <v>1월 생산실적</v>
          </cell>
        </row>
      </sheetData>
      <sheetData sheetId="5952">
        <row r="1">
          <cell r="A1" t="str">
            <v>1월 생산실적</v>
          </cell>
        </row>
      </sheetData>
      <sheetData sheetId="5953">
        <row r="1">
          <cell r="A1" t="str">
            <v>1월 생산실적</v>
          </cell>
        </row>
      </sheetData>
      <sheetData sheetId="5954">
        <row r="1">
          <cell r="A1" t="str">
            <v>1월 생산실적</v>
          </cell>
        </row>
      </sheetData>
      <sheetData sheetId="5955">
        <row r="1">
          <cell r="A1" t="str">
            <v>1월 생산실적</v>
          </cell>
        </row>
      </sheetData>
      <sheetData sheetId="5956">
        <row r="1">
          <cell r="A1" t="str">
            <v>1월 생산실적</v>
          </cell>
        </row>
      </sheetData>
      <sheetData sheetId="5957">
        <row r="1">
          <cell r="A1" t="str">
            <v>1월 생산실적</v>
          </cell>
        </row>
      </sheetData>
      <sheetData sheetId="5958">
        <row r="1">
          <cell r="A1" t="str">
            <v>1월 생산실적</v>
          </cell>
        </row>
      </sheetData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>
        <row r="1">
          <cell r="A1" t="str">
            <v>1월 생산실적</v>
          </cell>
        </row>
      </sheetData>
      <sheetData sheetId="6069" refreshError="1"/>
      <sheetData sheetId="6070" refreshError="1"/>
      <sheetData sheetId="6071">
        <row r="1">
          <cell r="A1" t="str">
            <v>1월 생산실적</v>
          </cell>
        </row>
      </sheetData>
      <sheetData sheetId="6072">
        <row r="1">
          <cell r="A1" t="str">
            <v>1월 생산실적</v>
          </cell>
        </row>
      </sheetData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>
        <row r="1">
          <cell r="A1" t="str">
            <v>1월 생산실적</v>
          </cell>
        </row>
      </sheetData>
      <sheetData sheetId="6079">
        <row r="1">
          <cell r="A1" t="str">
            <v>1월 생산실적</v>
          </cell>
        </row>
      </sheetData>
      <sheetData sheetId="6080">
        <row r="1">
          <cell r="A1" t="str">
            <v>1월 생산실적</v>
          </cell>
        </row>
      </sheetData>
      <sheetData sheetId="6081">
        <row r="1">
          <cell r="A1" t="str">
            <v>1월 생산실적</v>
          </cell>
        </row>
      </sheetData>
      <sheetData sheetId="6082">
        <row r="1">
          <cell r="A1" t="str">
            <v>1월 생산실적</v>
          </cell>
        </row>
      </sheetData>
      <sheetData sheetId="6083">
        <row r="1">
          <cell r="A1" t="str">
            <v>1월 생산실적</v>
          </cell>
        </row>
      </sheetData>
      <sheetData sheetId="6084">
        <row r="1">
          <cell r="A1" t="str">
            <v>1월 생산실적</v>
          </cell>
        </row>
      </sheetData>
      <sheetData sheetId="6085">
        <row r="1">
          <cell r="A1" t="str">
            <v>1월 생산실적</v>
          </cell>
        </row>
      </sheetData>
      <sheetData sheetId="6086">
        <row r="1">
          <cell r="A1" t="str">
            <v>1월 생산실적</v>
          </cell>
        </row>
      </sheetData>
      <sheetData sheetId="6087">
        <row r="1">
          <cell r="A1" t="str">
            <v>1월 생산실적</v>
          </cell>
        </row>
      </sheetData>
      <sheetData sheetId="6088">
        <row r="1">
          <cell r="A1" t="str">
            <v>1월 생산실적</v>
          </cell>
        </row>
      </sheetData>
      <sheetData sheetId="6089">
        <row r="1">
          <cell r="A1" t="str">
            <v>1월 생산실적</v>
          </cell>
        </row>
      </sheetData>
      <sheetData sheetId="6090">
        <row r="1">
          <cell r="A1" t="str">
            <v>1월 생산실적</v>
          </cell>
        </row>
      </sheetData>
      <sheetData sheetId="6091">
        <row r="1">
          <cell r="A1" t="str">
            <v>1월 생산실적</v>
          </cell>
        </row>
      </sheetData>
      <sheetData sheetId="6092">
        <row r="1">
          <cell r="A1" t="str">
            <v>1월 생산실적</v>
          </cell>
        </row>
      </sheetData>
      <sheetData sheetId="6093">
        <row r="1">
          <cell r="A1" t="str">
            <v>1월 생산실적</v>
          </cell>
        </row>
      </sheetData>
      <sheetData sheetId="6094">
        <row r="1">
          <cell r="A1" t="str">
            <v>1월 생산실적</v>
          </cell>
        </row>
      </sheetData>
      <sheetData sheetId="6095">
        <row r="1">
          <cell r="A1" t="str">
            <v>1월 생산실적</v>
          </cell>
        </row>
      </sheetData>
      <sheetData sheetId="6096">
        <row r="1">
          <cell r="A1" t="str">
            <v>1월 생산실적</v>
          </cell>
        </row>
      </sheetData>
      <sheetData sheetId="6097">
        <row r="1">
          <cell r="A1" t="str">
            <v>1월 생산실적</v>
          </cell>
        </row>
      </sheetData>
      <sheetData sheetId="6098">
        <row r="1">
          <cell r="A1" t="str">
            <v>1월 생산실적</v>
          </cell>
        </row>
      </sheetData>
      <sheetData sheetId="6099">
        <row r="1">
          <cell r="A1" t="str">
            <v>1월 생산실적</v>
          </cell>
        </row>
      </sheetData>
      <sheetData sheetId="6100">
        <row r="1">
          <cell r="A1" t="str">
            <v>1월 생산실적</v>
          </cell>
        </row>
      </sheetData>
      <sheetData sheetId="6101">
        <row r="1">
          <cell r="A1" t="str">
            <v>1월 생산실적</v>
          </cell>
        </row>
      </sheetData>
      <sheetData sheetId="6102">
        <row r="1">
          <cell r="A1" t="str">
            <v>1월 생산실적</v>
          </cell>
        </row>
      </sheetData>
      <sheetData sheetId="6103">
        <row r="1">
          <cell r="A1" t="str">
            <v>1월 생산실적</v>
          </cell>
        </row>
      </sheetData>
      <sheetData sheetId="6104">
        <row r="1">
          <cell r="A1" t="str">
            <v>1월 생산실적</v>
          </cell>
        </row>
      </sheetData>
      <sheetData sheetId="6105">
        <row r="1">
          <cell r="A1" t="str">
            <v>1월 생산실적</v>
          </cell>
        </row>
      </sheetData>
      <sheetData sheetId="6106">
        <row r="1">
          <cell r="A1" t="str">
            <v>1월 생산실적</v>
          </cell>
        </row>
      </sheetData>
      <sheetData sheetId="6107">
        <row r="1">
          <cell r="A1" t="str">
            <v>1월 생산실적</v>
          </cell>
        </row>
      </sheetData>
      <sheetData sheetId="6108">
        <row r="1">
          <cell r="A1" t="str">
            <v>1월 생산실적</v>
          </cell>
        </row>
      </sheetData>
      <sheetData sheetId="6109">
        <row r="1">
          <cell r="A1" t="str">
            <v>1월 생산실적</v>
          </cell>
        </row>
      </sheetData>
      <sheetData sheetId="6110">
        <row r="1">
          <cell r="A1" t="str">
            <v>1월 생산실적</v>
          </cell>
        </row>
      </sheetData>
      <sheetData sheetId="6111">
        <row r="1">
          <cell r="A1" t="str">
            <v>1월 생산실적</v>
          </cell>
        </row>
      </sheetData>
      <sheetData sheetId="6112">
        <row r="1">
          <cell r="A1" t="str">
            <v>1월 생산실적</v>
          </cell>
        </row>
      </sheetData>
      <sheetData sheetId="6113">
        <row r="1">
          <cell r="A1" t="str">
            <v>1월 생산실적</v>
          </cell>
        </row>
      </sheetData>
      <sheetData sheetId="6114">
        <row r="1">
          <cell r="A1" t="str">
            <v>1월 생산실적</v>
          </cell>
        </row>
      </sheetData>
      <sheetData sheetId="6115">
        <row r="1">
          <cell r="A1" t="str">
            <v>1월 생산실적</v>
          </cell>
        </row>
      </sheetData>
      <sheetData sheetId="6116">
        <row r="1">
          <cell r="A1" t="str">
            <v>1월 생산실적</v>
          </cell>
        </row>
      </sheetData>
      <sheetData sheetId="6117">
        <row r="1">
          <cell r="A1" t="str">
            <v>1월 생산실적</v>
          </cell>
        </row>
      </sheetData>
      <sheetData sheetId="6118">
        <row r="1">
          <cell r="A1" t="str">
            <v>1월 생산실적</v>
          </cell>
        </row>
      </sheetData>
      <sheetData sheetId="6119">
        <row r="1">
          <cell r="A1" t="str">
            <v>1월 생산실적</v>
          </cell>
        </row>
      </sheetData>
      <sheetData sheetId="6120">
        <row r="1">
          <cell r="A1" t="str">
            <v>1월 생산실적</v>
          </cell>
        </row>
      </sheetData>
      <sheetData sheetId="6121">
        <row r="1">
          <cell r="A1" t="str">
            <v>1월 생산실적</v>
          </cell>
        </row>
      </sheetData>
      <sheetData sheetId="6122">
        <row r="1">
          <cell r="A1" t="str">
            <v>1월 생산실적</v>
          </cell>
        </row>
      </sheetData>
      <sheetData sheetId="6123">
        <row r="1">
          <cell r="A1" t="str">
            <v>1월 생산실적</v>
          </cell>
        </row>
      </sheetData>
      <sheetData sheetId="6124">
        <row r="1">
          <cell r="A1" t="str">
            <v>1월 생산실적</v>
          </cell>
        </row>
      </sheetData>
      <sheetData sheetId="6125">
        <row r="1">
          <cell r="A1" t="str">
            <v>1월 생산실적</v>
          </cell>
        </row>
      </sheetData>
      <sheetData sheetId="6126">
        <row r="1">
          <cell r="A1" t="str">
            <v>1월 생산실적</v>
          </cell>
        </row>
      </sheetData>
      <sheetData sheetId="6127">
        <row r="1">
          <cell r="A1" t="str">
            <v>1월 생산실적</v>
          </cell>
        </row>
      </sheetData>
      <sheetData sheetId="6128">
        <row r="1">
          <cell r="A1" t="str">
            <v>1월 생산실적</v>
          </cell>
        </row>
      </sheetData>
      <sheetData sheetId="6129">
        <row r="1">
          <cell r="A1" t="str">
            <v>1월 생산실적</v>
          </cell>
        </row>
      </sheetData>
      <sheetData sheetId="6130">
        <row r="1">
          <cell r="A1" t="str">
            <v>1월 생산실적</v>
          </cell>
        </row>
      </sheetData>
      <sheetData sheetId="6131">
        <row r="1">
          <cell r="A1" t="str">
            <v>1월 생산실적</v>
          </cell>
        </row>
      </sheetData>
      <sheetData sheetId="6132">
        <row r="1">
          <cell r="A1" t="str">
            <v>1월 생산실적</v>
          </cell>
        </row>
      </sheetData>
      <sheetData sheetId="6133">
        <row r="1">
          <cell r="A1" t="str">
            <v>1월 생산실적</v>
          </cell>
        </row>
      </sheetData>
      <sheetData sheetId="6134">
        <row r="1">
          <cell r="A1" t="str">
            <v>1월 생산실적</v>
          </cell>
        </row>
      </sheetData>
      <sheetData sheetId="6135">
        <row r="1">
          <cell r="A1" t="str">
            <v>1월 생산실적</v>
          </cell>
        </row>
      </sheetData>
      <sheetData sheetId="6136">
        <row r="1">
          <cell r="A1" t="str">
            <v>1월 생산실적</v>
          </cell>
        </row>
      </sheetData>
      <sheetData sheetId="6137">
        <row r="1">
          <cell r="A1" t="str">
            <v>1월 생산실적</v>
          </cell>
        </row>
      </sheetData>
      <sheetData sheetId="6138">
        <row r="1">
          <cell r="A1" t="str">
            <v>1월 생산실적</v>
          </cell>
        </row>
      </sheetData>
      <sheetData sheetId="6139">
        <row r="1">
          <cell r="A1" t="str">
            <v>1월 생산실적</v>
          </cell>
        </row>
      </sheetData>
      <sheetData sheetId="6140">
        <row r="1">
          <cell r="A1" t="str">
            <v>1월 생산실적</v>
          </cell>
        </row>
      </sheetData>
      <sheetData sheetId="6141">
        <row r="1">
          <cell r="A1" t="str">
            <v>1월 생산실적</v>
          </cell>
        </row>
      </sheetData>
      <sheetData sheetId="6142">
        <row r="1">
          <cell r="A1" t="str">
            <v>1월 생산실적</v>
          </cell>
        </row>
      </sheetData>
      <sheetData sheetId="6143">
        <row r="1">
          <cell r="A1" t="str">
            <v>1월 생산실적</v>
          </cell>
        </row>
      </sheetData>
      <sheetData sheetId="6144">
        <row r="1">
          <cell r="A1" t="str">
            <v>1월 생산실적</v>
          </cell>
        </row>
      </sheetData>
      <sheetData sheetId="6145">
        <row r="1">
          <cell r="A1" t="str">
            <v>1월 생산실적</v>
          </cell>
        </row>
      </sheetData>
      <sheetData sheetId="6146">
        <row r="1">
          <cell r="A1" t="str">
            <v>1월 생산실적</v>
          </cell>
        </row>
      </sheetData>
      <sheetData sheetId="6147">
        <row r="1">
          <cell r="A1" t="str">
            <v>1월 생산실적</v>
          </cell>
        </row>
      </sheetData>
      <sheetData sheetId="6148">
        <row r="1">
          <cell r="A1" t="str">
            <v>1월 생산실적</v>
          </cell>
        </row>
      </sheetData>
      <sheetData sheetId="6149">
        <row r="1">
          <cell r="A1" t="str">
            <v>1월 생산실적</v>
          </cell>
        </row>
      </sheetData>
      <sheetData sheetId="6150">
        <row r="1">
          <cell r="A1" t="str">
            <v>1월 생산실적</v>
          </cell>
        </row>
      </sheetData>
      <sheetData sheetId="6151">
        <row r="1">
          <cell r="A1" t="str">
            <v>1월 생산실적</v>
          </cell>
        </row>
      </sheetData>
      <sheetData sheetId="6152">
        <row r="1">
          <cell r="A1" t="str">
            <v>1월 생산실적</v>
          </cell>
        </row>
      </sheetData>
      <sheetData sheetId="6153">
        <row r="1">
          <cell r="A1" t="str">
            <v>1월 생산실적</v>
          </cell>
        </row>
      </sheetData>
      <sheetData sheetId="6154">
        <row r="1">
          <cell r="A1" t="str">
            <v>1월 생산실적</v>
          </cell>
        </row>
      </sheetData>
      <sheetData sheetId="6155">
        <row r="1">
          <cell r="A1" t="str">
            <v>1월 생산실적</v>
          </cell>
        </row>
      </sheetData>
      <sheetData sheetId="6156">
        <row r="1">
          <cell r="A1" t="str">
            <v>1월 생산실적</v>
          </cell>
        </row>
      </sheetData>
      <sheetData sheetId="6157">
        <row r="1">
          <cell r="A1" t="str">
            <v>1월 생산실적</v>
          </cell>
        </row>
      </sheetData>
      <sheetData sheetId="6158">
        <row r="1">
          <cell r="A1" t="str">
            <v>1월 생산실적</v>
          </cell>
        </row>
      </sheetData>
      <sheetData sheetId="6159">
        <row r="1">
          <cell r="A1" t="str">
            <v>1월 생산실적</v>
          </cell>
        </row>
      </sheetData>
      <sheetData sheetId="6160">
        <row r="1">
          <cell r="A1" t="str">
            <v>1월 생산실적</v>
          </cell>
        </row>
      </sheetData>
      <sheetData sheetId="6161">
        <row r="1">
          <cell r="A1" t="str">
            <v>1월 생산실적</v>
          </cell>
        </row>
      </sheetData>
      <sheetData sheetId="6162">
        <row r="1">
          <cell r="A1" t="str">
            <v>1월 생산실적</v>
          </cell>
        </row>
      </sheetData>
      <sheetData sheetId="6163">
        <row r="1">
          <cell r="A1" t="str">
            <v>1월 생산실적</v>
          </cell>
        </row>
      </sheetData>
      <sheetData sheetId="6164">
        <row r="1">
          <cell r="A1" t="str">
            <v>1월 생산실적</v>
          </cell>
        </row>
      </sheetData>
      <sheetData sheetId="6165">
        <row r="1">
          <cell r="A1" t="str">
            <v>1월 생산실적</v>
          </cell>
        </row>
      </sheetData>
      <sheetData sheetId="6166">
        <row r="1">
          <cell r="A1" t="str">
            <v>1월 생산실적</v>
          </cell>
        </row>
      </sheetData>
      <sheetData sheetId="6167">
        <row r="1">
          <cell r="A1" t="str">
            <v>1월 생산실적</v>
          </cell>
        </row>
      </sheetData>
      <sheetData sheetId="6168">
        <row r="1">
          <cell r="A1" t="str">
            <v>1월 생산실적</v>
          </cell>
        </row>
      </sheetData>
      <sheetData sheetId="6169">
        <row r="1">
          <cell r="A1" t="str">
            <v>1월 생산실적</v>
          </cell>
        </row>
      </sheetData>
      <sheetData sheetId="6170">
        <row r="1">
          <cell r="A1" t="str">
            <v>1월 생산실적</v>
          </cell>
        </row>
      </sheetData>
      <sheetData sheetId="6171">
        <row r="1">
          <cell r="A1" t="str">
            <v>1월 생산실적</v>
          </cell>
        </row>
      </sheetData>
      <sheetData sheetId="6172">
        <row r="1">
          <cell r="A1" t="str">
            <v>1월 생산실적</v>
          </cell>
        </row>
      </sheetData>
      <sheetData sheetId="6173">
        <row r="1">
          <cell r="A1" t="str">
            <v>1월 생산실적</v>
          </cell>
        </row>
      </sheetData>
      <sheetData sheetId="6174">
        <row r="1">
          <cell r="A1" t="str">
            <v>1월 생산실적</v>
          </cell>
        </row>
      </sheetData>
      <sheetData sheetId="6175">
        <row r="1">
          <cell r="A1" t="str">
            <v>1월 생산실적</v>
          </cell>
        </row>
      </sheetData>
      <sheetData sheetId="6176">
        <row r="1">
          <cell r="A1" t="str">
            <v>1월 생산실적</v>
          </cell>
        </row>
      </sheetData>
      <sheetData sheetId="6177">
        <row r="1">
          <cell r="A1" t="str">
            <v>1월 생산실적</v>
          </cell>
        </row>
      </sheetData>
      <sheetData sheetId="6178">
        <row r="1">
          <cell r="A1" t="str">
            <v>1월 생산실적</v>
          </cell>
        </row>
      </sheetData>
      <sheetData sheetId="6179">
        <row r="1">
          <cell r="A1" t="str">
            <v>1월 생산실적</v>
          </cell>
        </row>
      </sheetData>
      <sheetData sheetId="6180">
        <row r="1">
          <cell r="A1" t="str">
            <v>1월 생산실적</v>
          </cell>
        </row>
      </sheetData>
      <sheetData sheetId="6181">
        <row r="1">
          <cell r="A1" t="str">
            <v>1월 생산실적</v>
          </cell>
        </row>
      </sheetData>
      <sheetData sheetId="6182">
        <row r="1">
          <cell r="A1" t="str">
            <v>1월 생산실적</v>
          </cell>
        </row>
      </sheetData>
      <sheetData sheetId="6183">
        <row r="1">
          <cell r="A1" t="str">
            <v>1월 생산실적</v>
          </cell>
        </row>
      </sheetData>
      <sheetData sheetId="6184">
        <row r="1">
          <cell r="A1" t="str">
            <v>1월 생산실적</v>
          </cell>
        </row>
      </sheetData>
      <sheetData sheetId="6185">
        <row r="1">
          <cell r="A1" t="str">
            <v>1월 생산실적</v>
          </cell>
        </row>
      </sheetData>
      <sheetData sheetId="6186">
        <row r="1">
          <cell r="A1" t="str">
            <v>1월 생산실적</v>
          </cell>
        </row>
      </sheetData>
      <sheetData sheetId="6187">
        <row r="1">
          <cell r="A1" t="str">
            <v>1월 생산실적</v>
          </cell>
        </row>
      </sheetData>
      <sheetData sheetId="6188">
        <row r="1">
          <cell r="A1" t="str">
            <v>1월 생산실적</v>
          </cell>
        </row>
      </sheetData>
      <sheetData sheetId="6189">
        <row r="1">
          <cell r="A1" t="str">
            <v>1월 생산실적</v>
          </cell>
        </row>
      </sheetData>
      <sheetData sheetId="6190">
        <row r="1">
          <cell r="A1" t="str">
            <v>1월 생산실적</v>
          </cell>
        </row>
      </sheetData>
      <sheetData sheetId="6191">
        <row r="1">
          <cell r="A1" t="str">
            <v>1월 생산실적</v>
          </cell>
        </row>
      </sheetData>
      <sheetData sheetId="6192">
        <row r="1">
          <cell r="A1" t="str">
            <v>1월 생산실적</v>
          </cell>
        </row>
      </sheetData>
      <sheetData sheetId="6193">
        <row r="1">
          <cell r="A1" t="str">
            <v>1월 생산실적</v>
          </cell>
        </row>
      </sheetData>
      <sheetData sheetId="6194">
        <row r="1">
          <cell r="A1" t="str">
            <v>1월 생산실적</v>
          </cell>
        </row>
      </sheetData>
      <sheetData sheetId="6195">
        <row r="1">
          <cell r="A1" t="str">
            <v>1월 생산실적</v>
          </cell>
        </row>
      </sheetData>
      <sheetData sheetId="6196">
        <row r="1">
          <cell r="A1" t="str">
            <v>1월 생산실적</v>
          </cell>
        </row>
      </sheetData>
      <sheetData sheetId="6197">
        <row r="1">
          <cell r="A1" t="str">
            <v>1월 생산실적</v>
          </cell>
        </row>
      </sheetData>
      <sheetData sheetId="6198">
        <row r="1">
          <cell r="A1" t="str">
            <v>1월 생산실적</v>
          </cell>
        </row>
      </sheetData>
      <sheetData sheetId="6199">
        <row r="1">
          <cell r="A1" t="str">
            <v>1월 생산실적</v>
          </cell>
        </row>
      </sheetData>
      <sheetData sheetId="6200">
        <row r="1">
          <cell r="A1" t="str">
            <v>1월 생산실적</v>
          </cell>
        </row>
      </sheetData>
      <sheetData sheetId="6201">
        <row r="1">
          <cell r="A1" t="str">
            <v>1월 생산실적</v>
          </cell>
        </row>
      </sheetData>
      <sheetData sheetId="6202">
        <row r="1">
          <cell r="A1" t="str">
            <v>1월 생산실적</v>
          </cell>
        </row>
      </sheetData>
      <sheetData sheetId="6203">
        <row r="1">
          <cell r="A1" t="str">
            <v>1월 생산실적</v>
          </cell>
        </row>
      </sheetData>
      <sheetData sheetId="6204">
        <row r="1">
          <cell r="A1" t="str">
            <v>1월 생산실적</v>
          </cell>
        </row>
      </sheetData>
      <sheetData sheetId="6205">
        <row r="1">
          <cell r="A1" t="str">
            <v>1월 생산실적</v>
          </cell>
        </row>
      </sheetData>
      <sheetData sheetId="6206">
        <row r="1">
          <cell r="A1" t="str">
            <v>1월 생산실적</v>
          </cell>
        </row>
      </sheetData>
      <sheetData sheetId="6207">
        <row r="1">
          <cell r="A1" t="str">
            <v>1월 생산실적</v>
          </cell>
        </row>
      </sheetData>
      <sheetData sheetId="6208">
        <row r="1">
          <cell r="A1" t="str">
            <v>1월 생산실적</v>
          </cell>
        </row>
      </sheetData>
      <sheetData sheetId="6209">
        <row r="1">
          <cell r="A1" t="str">
            <v>1월 생산실적</v>
          </cell>
        </row>
      </sheetData>
      <sheetData sheetId="6210">
        <row r="1">
          <cell r="A1" t="str">
            <v>1월 생산실적</v>
          </cell>
        </row>
      </sheetData>
      <sheetData sheetId="6211">
        <row r="1">
          <cell r="A1" t="str">
            <v>1월 생산실적</v>
          </cell>
        </row>
      </sheetData>
      <sheetData sheetId="6212">
        <row r="1">
          <cell r="A1" t="str">
            <v>1월 생산실적</v>
          </cell>
        </row>
      </sheetData>
      <sheetData sheetId="6213">
        <row r="1">
          <cell r="A1" t="str">
            <v>1월 생산실적</v>
          </cell>
        </row>
      </sheetData>
      <sheetData sheetId="6214">
        <row r="1">
          <cell r="A1" t="str">
            <v>1월 생산실적</v>
          </cell>
        </row>
      </sheetData>
      <sheetData sheetId="6215">
        <row r="1">
          <cell r="A1" t="str">
            <v>1월 생산실적</v>
          </cell>
        </row>
      </sheetData>
      <sheetData sheetId="6216">
        <row r="1">
          <cell r="A1" t="str">
            <v>1월 생산실적</v>
          </cell>
        </row>
      </sheetData>
      <sheetData sheetId="6217">
        <row r="1">
          <cell r="A1" t="str">
            <v>1월 생산실적</v>
          </cell>
        </row>
      </sheetData>
      <sheetData sheetId="6218">
        <row r="1">
          <cell r="A1" t="str">
            <v>1월 생산실적</v>
          </cell>
        </row>
      </sheetData>
      <sheetData sheetId="6219">
        <row r="1">
          <cell r="A1" t="str">
            <v>1월 생산실적</v>
          </cell>
        </row>
      </sheetData>
      <sheetData sheetId="6220">
        <row r="1">
          <cell r="A1" t="str">
            <v>1월 생산실적</v>
          </cell>
        </row>
      </sheetData>
      <sheetData sheetId="6221">
        <row r="1">
          <cell r="A1" t="str">
            <v>1월 생산실적</v>
          </cell>
        </row>
      </sheetData>
      <sheetData sheetId="6222">
        <row r="1">
          <cell r="A1" t="str">
            <v>1월 생산실적</v>
          </cell>
        </row>
      </sheetData>
      <sheetData sheetId="6223">
        <row r="1">
          <cell r="A1" t="str">
            <v>1월 생산실적</v>
          </cell>
        </row>
      </sheetData>
      <sheetData sheetId="6224">
        <row r="1">
          <cell r="A1" t="str">
            <v>1월 생산실적</v>
          </cell>
        </row>
      </sheetData>
      <sheetData sheetId="6225">
        <row r="1">
          <cell r="A1" t="str">
            <v>1월 생산실적</v>
          </cell>
        </row>
      </sheetData>
      <sheetData sheetId="6226">
        <row r="1">
          <cell r="A1" t="str">
            <v>1월 생산실적</v>
          </cell>
        </row>
      </sheetData>
      <sheetData sheetId="6227">
        <row r="1">
          <cell r="A1" t="str">
            <v>1월 생산실적</v>
          </cell>
        </row>
      </sheetData>
      <sheetData sheetId="6228">
        <row r="1">
          <cell r="A1" t="str">
            <v>1월 생산실적</v>
          </cell>
        </row>
      </sheetData>
      <sheetData sheetId="6229">
        <row r="1">
          <cell r="A1" t="str">
            <v>1월 생산실적</v>
          </cell>
        </row>
      </sheetData>
      <sheetData sheetId="6230">
        <row r="1">
          <cell r="A1" t="str">
            <v>1월 생산실적</v>
          </cell>
        </row>
      </sheetData>
      <sheetData sheetId="6231">
        <row r="1">
          <cell r="A1" t="str">
            <v>1월 생산실적</v>
          </cell>
        </row>
      </sheetData>
      <sheetData sheetId="6232">
        <row r="1">
          <cell r="A1" t="str">
            <v>1월 생산실적</v>
          </cell>
        </row>
      </sheetData>
      <sheetData sheetId="6233">
        <row r="1">
          <cell r="A1" t="str">
            <v>1월 생산실적</v>
          </cell>
        </row>
      </sheetData>
      <sheetData sheetId="6234">
        <row r="1">
          <cell r="A1" t="str">
            <v>1월 생산실적</v>
          </cell>
        </row>
      </sheetData>
      <sheetData sheetId="6235">
        <row r="1">
          <cell r="A1" t="str">
            <v>1월 생산실적</v>
          </cell>
        </row>
      </sheetData>
      <sheetData sheetId="6236">
        <row r="1">
          <cell r="A1" t="str">
            <v>1월 생산실적</v>
          </cell>
        </row>
      </sheetData>
      <sheetData sheetId="6237">
        <row r="1">
          <cell r="A1" t="str">
            <v>1월 생산실적</v>
          </cell>
        </row>
      </sheetData>
      <sheetData sheetId="6238">
        <row r="1">
          <cell r="A1" t="str">
            <v>1월 생산실적</v>
          </cell>
        </row>
      </sheetData>
      <sheetData sheetId="6239">
        <row r="1">
          <cell r="A1" t="str">
            <v>1월 생산실적</v>
          </cell>
        </row>
      </sheetData>
      <sheetData sheetId="6240">
        <row r="1">
          <cell r="A1" t="str">
            <v>1월 생산실적</v>
          </cell>
        </row>
      </sheetData>
      <sheetData sheetId="6241">
        <row r="1">
          <cell r="A1" t="str">
            <v>1월 생산실적</v>
          </cell>
        </row>
      </sheetData>
      <sheetData sheetId="6242">
        <row r="1">
          <cell r="A1" t="str">
            <v>1월 생산실적</v>
          </cell>
        </row>
      </sheetData>
      <sheetData sheetId="6243">
        <row r="1">
          <cell r="A1" t="str">
            <v>1월 생산실적</v>
          </cell>
        </row>
      </sheetData>
      <sheetData sheetId="6244">
        <row r="1">
          <cell r="A1" t="str">
            <v>1월 생산실적</v>
          </cell>
        </row>
      </sheetData>
      <sheetData sheetId="6245">
        <row r="1">
          <cell r="A1" t="str">
            <v>1월 생산실적</v>
          </cell>
        </row>
      </sheetData>
      <sheetData sheetId="6246">
        <row r="1">
          <cell r="A1" t="str">
            <v>1월 생산실적</v>
          </cell>
        </row>
      </sheetData>
      <sheetData sheetId="6247">
        <row r="1">
          <cell r="A1" t="str">
            <v>1월 생산실적</v>
          </cell>
        </row>
      </sheetData>
      <sheetData sheetId="6248">
        <row r="1">
          <cell r="A1" t="str">
            <v>1월 생산실적</v>
          </cell>
        </row>
      </sheetData>
      <sheetData sheetId="6249">
        <row r="1">
          <cell r="A1" t="str">
            <v>1월 생산실적</v>
          </cell>
        </row>
      </sheetData>
      <sheetData sheetId="6250">
        <row r="1">
          <cell r="A1" t="str">
            <v>1월 생산실적</v>
          </cell>
        </row>
      </sheetData>
      <sheetData sheetId="6251">
        <row r="1">
          <cell r="A1" t="str">
            <v>1월 생산실적</v>
          </cell>
        </row>
      </sheetData>
      <sheetData sheetId="6252">
        <row r="1">
          <cell r="A1" t="str">
            <v>1월 생산실적</v>
          </cell>
        </row>
      </sheetData>
      <sheetData sheetId="6253">
        <row r="1">
          <cell r="A1" t="str">
            <v>1월 생산실적</v>
          </cell>
        </row>
      </sheetData>
      <sheetData sheetId="6254">
        <row r="1">
          <cell r="A1" t="str">
            <v>1월 생산실적</v>
          </cell>
        </row>
      </sheetData>
      <sheetData sheetId="6255">
        <row r="1">
          <cell r="A1" t="str">
            <v>1월 생산실적</v>
          </cell>
        </row>
      </sheetData>
      <sheetData sheetId="6256">
        <row r="1">
          <cell r="A1" t="str">
            <v>1월 생산실적</v>
          </cell>
        </row>
      </sheetData>
      <sheetData sheetId="6257">
        <row r="1">
          <cell r="A1" t="str">
            <v>1월 생산실적</v>
          </cell>
        </row>
      </sheetData>
      <sheetData sheetId="6258">
        <row r="1">
          <cell r="A1" t="str">
            <v>1월 생산실적</v>
          </cell>
        </row>
      </sheetData>
      <sheetData sheetId="6259">
        <row r="1">
          <cell r="A1" t="str">
            <v>1월 생산실적</v>
          </cell>
        </row>
      </sheetData>
      <sheetData sheetId="6260">
        <row r="1">
          <cell r="A1" t="str">
            <v>1월 생산실적</v>
          </cell>
        </row>
      </sheetData>
      <sheetData sheetId="6261">
        <row r="1">
          <cell r="A1" t="str">
            <v>1월 생산실적</v>
          </cell>
        </row>
      </sheetData>
      <sheetData sheetId="6262">
        <row r="1">
          <cell r="A1" t="str">
            <v>1월 생산실적</v>
          </cell>
        </row>
      </sheetData>
      <sheetData sheetId="6263">
        <row r="1">
          <cell r="A1" t="str">
            <v>1월 생산실적</v>
          </cell>
        </row>
      </sheetData>
      <sheetData sheetId="6264">
        <row r="1">
          <cell r="A1" t="str">
            <v>1월 생산실적</v>
          </cell>
        </row>
      </sheetData>
      <sheetData sheetId="6265">
        <row r="1">
          <cell r="A1" t="str">
            <v>1월 생산실적</v>
          </cell>
        </row>
      </sheetData>
      <sheetData sheetId="6266">
        <row r="1">
          <cell r="A1" t="str">
            <v>1월 생산실적</v>
          </cell>
        </row>
      </sheetData>
      <sheetData sheetId="6267">
        <row r="1">
          <cell r="A1" t="str">
            <v>1월 생산실적</v>
          </cell>
        </row>
      </sheetData>
      <sheetData sheetId="6268">
        <row r="1">
          <cell r="A1" t="str">
            <v>1월 생산실적</v>
          </cell>
        </row>
      </sheetData>
      <sheetData sheetId="6269">
        <row r="1">
          <cell r="A1" t="str">
            <v>1월 생산실적</v>
          </cell>
        </row>
      </sheetData>
      <sheetData sheetId="6270">
        <row r="1">
          <cell r="A1" t="str">
            <v>1월 생산실적</v>
          </cell>
        </row>
      </sheetData>
      <sheetData sheetId="6271">
        <row r="1">
          <cell r="A1" t="str">
            <v>1월 생산실적</v>
          </cell>
        </row>
      </sheetData>
      <sheetData sheetId="6272">
        <row r="1">
          <cell r="A1" t="str">
            <v>1월 생산실적</v>
          </cell>
        </row>
      </sheetData>
      <sheetData sheetId="6273">
        <row r="1">
          <cell r="A1" t="str">
            <v>1월 생산실적</v>
          </cell>
        </row>
      </sheetData>
      <sheetData sheetId="6274">
        <row r="1">
          <cell r="A1" t="str">
            <v>1월 생산실적</v>
          </cell>
        </row>
      </sheetData>
      <sheetData sheetId="6275">
        <row r="1">
          <cell r="A1" t="str">
            <v>1월 생산실적</v>
          </cell>
        </row>
      </sheetData>
      <sheetData sheetId="6276">
        <row r="1">
          <cell r="A1" t="str">
            <v>1월 생산실적</v>
          </cell>
        </row>
      </sheetData>
      <sheetData sheetId="6277">
        <row r="1">
          <cell r="A1" t="str">
            <v>1월 생산실적</v>
          </cell>
        </row>
      </sheetData>
      <sheetData sheetId="6278">
        <row r="1">
          <cell r="A1" t="str">
            <v>1월 생산실적</v>
          </cell>
        </row>
      </sheetData>
      <sheetData sheetId="6279">
        <row r="1">
          <cell r="A1" t="str">
            <v>1월 생산실적</v>
          </cell>
        </row>
      </sheetData>
      <sheetData sheetId="6280">
        <row r="1">
          <cell r="A1" t="str">
            <v>1월 생산실적</v>
          </cell>
        </row>
      </sheetData>
      <sheetData sheetId="6281">
        <row r="1">
          <cell r="A1" t="str">
            <v>1월 생산실적</v>
          </cell>
        </row>
      </sheetData>
      <sheetData sheetId="6282">
        <row r="1">
          <cell r="A1" t="str">
            <v>1월 생산실적</v>
          </cell>
        </row>
      </sheetData>
      <sheetData sheetId="6283">
        <row r="1">
          <cell r="A1" t="str">
            <v>1월 생산실적</v>
          </cell>
        </row>
      </sheetData>
      <sheetData sheetId="6284">
        <row r="1">
          <cell r="A1" t="str">
            <v>1월 생산실적</v>
          </cell>
        </row>
      </sheetData>
      <sheetData sheetId="6285">
        <row r="1">
          <cell r="A1" t="str">
            <v>1월 생산실적</v>
          </cell>
        </row>
      </sheetData>
      <sheetData sheetId="6286">
        <row r="1">
          <cell r="A1" t="str">
            <v>1월 생산실적</v>
          </cell>
        </row>
      </sheetData>
      <sheetData sheetId="6287">
        <row r="1">
          <cell r="A1" t="str">
            <v>1월 생산실적</v>
          </cell>
        </row>
      </sheetData>
      <sheetData sheetId="6288">
        <row r="1">
          <cell r="A1" t="str">
            <v>1월 생산실적</v>
          </cell>
        </row>
      </sheetData>
      <sheetData sheetId="6289">
        <row r="1">
          <cell r="A1" t="str">
            <v>1월 생산실적</v>
          </cell>
        </row>
      </sheetData>
      <sheetData sheetId="6290">
        <row r="1">
          <cell r="A1" t="str">
            <v>1월 생산실적</v>
          </cell>
        </row>
      </sheetData>
      <sheetData sheetId="6291">
        <row r="1">
          <cell r="A1" t="str">
            <v>1월 생산실적</v>
          </cell>
        </row>
      </sheetData>
      <sheetData sheetId="6292">
        <row r="1">
          <cell r="A1" t="str">
            <v>1월 생산실적</v>
          </cell>
        </row>
      </sheetData>
      <sheetData sheetId="6293">
        <row r="1">
          <cell r="A1" t="str">
            <v>1월 생산실적</v>
          </cell>
        </row>
      </sheetData>
      <sheetData sheetId="6294">
        <row r="1">
          <cell r="A1" t="str">
            <v>1월 생산실적</v>
          </cell>
        </row>
      </sheetData>
      <sheetData sheetId="6295">
        <row r="1">
          <cell r="A1" t="str">
            <v>1월 생산실적</v>
          </cell>
        </row>
      </sheetData>
      <sheetData sheetId="6296">
        <row r="1">
          <cell r="A1" t="str">
            <v>1월 생산실적</v>
          </cell>
        </row>
      </sheetData>
      <sheetData sheetId="6297">
        <row r="1">
          <cell r="A1" t="str">
            <v>1월 생산실적</v>
          </cell>
        </row>
      </sheetData>
      <sheetData sheetId="6298">
        <row r="1">
          <cell r="A1" t="str">
            <v>1월 생산실적</v>
          </cell>
        </row>
      </sheetData>
      <sheetData sheetId="6299">
        <row r="1">
          <cell r="A1" t="str">
            <v>1월 생산실적</v>
          </cell>
        </row>
      </sheetData>
      <sheetData sheetId="6300">
        <row r="1">
          <cell r="A1" t="str">
            <v>1월 생산실적</v>
          </cell>
        </row>
      </sheetData>
      <sheetData sheetId="6301">
        <row r="1">
          <cell r="A1" t="str">
            <v>1월 생산실적</v>
          </cell>
        </row>
      </sheetData>
      <sheetData sheetId="6302">
        <row r="1">
          <cell r="A1" t="str">
            <v>1월 생산실적</v>
          </cell>
        </row>
      </sheetData>
      <sheetData sheetId="6303">
        <row r="1">
          <cell r="A1" t="str">
            <v>1월 생산실적</v>
          </cell>
        </row>
      </sheetData>
      <sheetData sheetId="6304">
        <row r="1">
          <cell r="A1" t="str">
            <v>1월 생산실적</v>
          </cell>
        </row>
      </sheetData>
      <sheetData sheetId="6305">
        <row r="1">
          <cell r="A1" t="str">
            <v>1월 생산실적</v>
          </cell>
        </row>
      </sheetData>
      <sheetData sheetId="6306">
        <row r="1">
          <cell r="A1" t="str">
            <v>1월 생산실적</v>
          </cell>
        </row>
      </sheetData>
      <sheetData sheetId="6307">
        <row r="1">
          <cell r="A1" t="str">
            <v>1월 생산실적</v>
          </cell>
        </row>
      </sheetData>
      <sheetData sheetId="6308">
        <row r="1">
          <cell r="A1" t="str">
            <v>1월 생산실적</v>
          </cell>
        </row>
      </sheetData>
      <sheetData sheetId="6309">
        <row r="1">
          <cell r="A1" t="str">
            <v>1월 생산실적</v>
          </cell>
        </row>
      </sheetData>
      <sheetData sheetId="6310">
        <row r="1">
          <cell r="A1" t="str">
            <v>1월 생산실적</v>
          </cell>
        </row>
      </sheetData>
      <sheetData sheetId="6311">
        <row r="1">
          <cell r="A1" t="str">
            <v>1월 생산실적</v>
          </cell>
        </row>
      </sheetData>
      <sheetData sheetId="6312">
        <row r="1">
          <cell r="A1" t="str">
            <v>1월 생산실적</v>
          </cell>
        </row>
      </sheetData>
      <sheetData sheetId="6313">
        <row r="1">
          <cell r="A1" t="str">
            <v>1월 생산실적</v>
          </cell>
        </row>
      </sheetData>
      <sheetData sheetId="6314">
        <row r="1">
          <cell r="A1" t="str">
            <v>1월 생산실적</v>
          </cell>
        </row>
      </sheetData>
      <sheetData sheetId="6315">
        <row r="1">
          <cell r="A1" t="str">
            <v>1월 생산실적</v>
          </cell>
        </row>
      </sheetData>
      <sheetData sheetId="6316">
        <row r="1">
          <cell r="A1" t="str">
            <v>1월 생산실적</v>
          </cell>
        </row>
      </sheetData>
      <sheetData sheetId="6317">
        <row r="1">
          <cell r="A1" t="str">
            <v>1월 생산실적</v>
          </cell>
        </row>
      </sheetData>
      <sheetData sheetId="6318">
        <row r="1">
          <cell r="A1" t="str">
            <v>1월 생산실적</v>
          </cell>
        </row>
      </sheetData>
      <sheetData sheetId="6319">
        <row r="1">
          <cell r="A1" t="str">
            <v>1월 생산실적</v>
          </cell>
        </row>
      </sheetData>
      <sheetData sheetId="6320">
        <row r="1">
          <cell r="A1" t="str">
            <v>1월 생산실적</v>
          </cell>
        </row>
      </sheetData>
      <sheetData sheetId="6321">
        <row r="1">
          <cell r="A1" t="str">
            <v>1월 생산실적</v>
          </cell>
        </row>
      </sheetData>
      <sheetData sheetId="6322">
        <row r="1">
          <cell r="A1" t="str">
            <v>1월 생산실적</v>
          </cell>
        </row>
      </sheetData>
      <sheetData sheetId="6323">
        <row r="1">
          <cell r="A1" t="str">
            <v>1월 생산실적</v>
          </cell>
        </row>
      </sheetData>
      <sheetData sheetId="6324">
        <row r="1">
          <cell r="A1" t="str">
            <v>1월 생산실적</v>
          </cell>
        </row>
      </sheetData>
      <sheetData sheetId="6325">
        <row r="1">
          <cell r="A1" t="str">
            <v>1월 생산실적</v>
          </cell>
        </row>
      </sheetData>
      <sheetData sheetId="6326">
        <row r="1">
          <cell r="A1" t="str">
            <v>1월 생산실적</v>
          </cell>
        </row>
      </sheetData>
      <sheetData sheetId="6327">
        <row r="1">
          <cell r="A1" t="str">
            <v>1월 생산실적</v>
          </cell>
        </row>
      </sheetData>
      <sheetData sheetId="6328">
        <row r="1">
          <cell r="A1" t="str">
            <v>1월 생산실적</v>
          </cell>
        </row>
      </sheetData>
      <sheetData sheetId="6329">
        <row r="1">
          <cell r="A1" t="str">
            <v>1월 생산실적</v>
          </cell>
        </row>
      </sheetData>
      <sheetData sheetId="6330">
        <row r="1">
          <cell r="A1" t="str">
            <v>1월 생산실적</v>
          </cell>
        </row>
      </sheetData>
      <sheetData sheetId="6331">
        <row r="1">
          <cell r="A1" t="str">
            <v>1월 생산실적</v>
          </cell>
        </row>
      </sheetData>
      <sheetData sheetId="6332">
        <row r="1">
          <cell r="A1" t="str">
            <v>1월 생산실적</v>
          </cell>
        </row>
      </sheetData>
      <sheetData sheetId="6333">
        <row r="1">
          <cell r="A1" t="str">
            <v>1월 생산실적</v>
          </cell>
        </row>
      </sheetData>
      <sheetData sheetId="6334">
        <row r="1">
          <cell r="A1" t="str">
            <v>1월 생산실적</v>
          </cell>
        </row>
      </sheetData>
      <sheetData sheetId="6335">
        <row r="1">
          <cell r="A1" t="str">
            <v>1월 생산실적</v>
          </cell>
        </row>
      </sheetData>
      <sheetData sheetId="6336">
        <row r="1">
          <cell r="A1" t="str">
            <v>1월 생산실적</v>
          </cell>
        </row>
      </sheetData>
      <sheetData sheetId="6337">
        <row r="1">
          <cell r="A1" t="str">
            <v>1월 생산실적</v>
          </cell>
        </row>
      </sheetData>
      <sheetData sheetId="6338">
        <row r="1">
          <cell r="A1" t="str">
            <v>1월 생산실적</v>
          </cell>
        </row>
      </sheetData>
      <sheetData sheetId="6339">
        <row r="1">
          <cell r="A1" t="str">
            <v>1월 생산실적</v>
          </cell>
        </row>
      </sheetData>
      <sheetData sheetId="6340">
        <row r="1">
          <cell r="A1" t="str">
            <v>1월 생산실적</v>
          </cell>
        </row>
      </sheetData>
      <sheetData sheetId="6341">
        <row r="1">
          <cell r="A1" t="str">
            <v>1월 생산실적</v>
          </cell>
        </row>
      </sheetData>
      <sheetData sheetId="6342">
        <row r="1">
          <cell r="A1" t="str">
            <v>1월 생산실적</v>
          </cell>
        </row>
      </sheetData>
      <sheetData sheetId="6343">
        <row r="1">
          <cell r="A1" t="str">
            <v>1월 생산실적</v>
          </cell>
        </row>
      </sheetData>
      <sheetData sheetId="6344">
        <row r="1">
          <cell r="A1" t="str">
            <v>1월 생산실적</v>
          </cell>
        </row>
      </sheetData>
      <sheetData sheetId="6345">
        <row r="1">
          <cell r="A1" t="str">
            <v>1월 생산실적</v>
          </cell>
        </row>
      </sheetData>
      <sheetData sheetId="6346">
        <row r="1">
          <cell r="A1" t="str">
            <v>1월 생산실적</v>
          </cell>
        </row>
      </sheetData>
      <sheetData sheetId="6347">
        <row r="1">
          <cell r="A1" t="str">
            <v>1월 생산실적</v>
          </cell>
        </row>
      </sheetData>
      <sheetData sheetId="6348">
        <row r="1">
          <cell r="A1" t="str">
            <v>1월 생산실적</v>
          </cell>
        </row>
      </sheetData>
      <sheetData sheetId="6349">
        <row r="1">
          <cell r="A1" t="str">
            <v>1월 생산실적</v>
          </cell>
        </row>
      </sheetData>
      <sheetData sheetId="6350">
        <row r="1">
          <cell r="A1" t="str">
            <v>1월 생산실적</v>
          </cell>
        </row>
      </sheetData>
      <sheetData sheetId="6351">
        <row r="1">
          <cell r="A1" t="str">
            <v>1월 생산실적</v>
          </cell>
        </row>
      </sheetData>
      <sheetData sheetId="6352">
        <row r="1">
          <cell r="A1" t="str">
            <v>1월 생산실적</v>
          </cell>
        </row>
      </sheetData>
      <sheetData sheetId="6353">
        <row r="1">
          <cell r="A1" t="str">
            <v>1월 생산실적</v>
          </cell>
        </row>
      </sheetData>
      <sheetData sheetId="6354">
        <row r="1">
          <cell r="A1" t="str">
            <v>1월 생산실적</v>
          </cell>
        </row>
      </sheetData>
      <sheetData sheetId="6355">
        <row r="1">
          <cell r="A1" t="str">
            <v>1월 생산실적</v>
          </cell>
        </row>
      </sheetData>
      <sheetData sheetId="6356">
        <row r="1">
          <cell r="A1" t="str">
            <v>1월 생산실적</v>
          </cell>
        </row>
      </sheetData>
      <sheetData sheetId="6357">
        <row r="1">
          <cell r="A1" t="str">
            <v>1월 생산실적</v>
          </cell>
        </row>
      </sheetData>
      <sheetData sheetId="6358">
        <row r="1">
          <cell r="A1" t="str">
            <v>1월 생산실적</v>
          </cell>
        </row>
      </sheetData>
      <sheetData sheetId="6359">
        <row r="1">
          <cell r="A1" t="str">
            <v>1월 생산실적</v>
          </cell>
        </row>
      </sheetData>
      <sheetData sheetId="6360">
        <row r="1">
          <cell r="A1" t="str">
            <v>1월 생산실적</v>
          </cell>
        </row>
      </sheetData>
      <sheetData sheetId="6361">
        <row r="1">
          <cell r="A1" t="str">
            <v>1월 생산실적</v>
          </cell>
        </row>
      </sheetData>
      <sheetData sheetId="6362">
        <row r="1">
          <cell r="A1" t="str">
            <v>1월 생산실적</v>
          </cell>
        </row>
      </sheetData>
      <sheetData sheetId="6363">
        <row r="1">
          <cell r="A1" t="str">
            <v>1월 생산실적</v>
          </cell>
        </row>
      </sheetData>
      <sheetData sheetId="6364">
        <row r="1">
          <cell r="A1" t="str">
            <v>1월 생산실적</v>
          </cell>
        </row>
      </sheetData>
      <sheetData sheetId="6365">
        <row r="1">
          <cell r="A1" t="str">
            <v>1월 생산실적</v>
          </cell>
        </row>
      </sheetData>
      <sheetData sheetId="6366">
        <row r="1">
          <cell r="A1" t="str">
            <v>1월 생산실적</v>
          </cell>
        </row>
      </sheetData>
      <sheetData sheetId="6367">
        <row r="1">
          <cell r="A1" t="str">
            <v>1월 생산실적</v>
          </cell>
        </row>
      </sheetData>
      <sheetData sheetId="6368">
        <row r="1">
          <cell r="A1" t="str">
            <v>1월 생산실적</v>
          </cell>
        </row>
      </sheetData>
      <sheetData sheetId="6369">
        <row r="1">
          <cell r="A1" t="str">
            <v>1월 생산실적</v>
          </cell>
        </row>
      </sheetData>
      <sheetData sheetId="6370">
        <row r="1">
          <cell r="A1" t="str">
            <v>1월 생산실적</v>
          </cell>
        </row>
      </sheetData>
      <sheetData sheetId="6371">
        <row r="1">
          <cell r="A1" t="str">
            <v>1월 생산실적</v>
          </cell>
        </row>
      </sheetData>
      <sheetData sheetId="6372">
        <row r="1">
          <cell r="A1" t="str">
            <v>1월 생산실적</v>
          </cell>
        </row>
      </sheetData>
      <sheetData sheetId="6373">
        <row r="1">
          <cell r="A1" t="str">
            <v>1월 생산실적</v>
          </cell>
        </row>
      </sheetData>
      <sheetData sheetId="6374">
        <row r="1">
          <cell r="A1" t="str">
            <v>1월 생산실적</v>
          </cell>
        </row>
      </sheetData>
      <sheetData sheetId="6375">
        <row r="1">
          <cell r="A1" t="str">
            <v>1월 생산실적</v>
          </cell>
        </row>
      </sheetData>
      <sheetData sheetId="6376">
        <row r="1">
          <cell r="A1" t="str">
            <v>1월 생산실적</v>
          </cell>
        </row>
      </sheetData>
      <sheetData sheetId="6377">
        <row r="1">
          <cell r="A1" t="str">
            <v>1월 생산실적</v>
          </cell>
        </row>
      </sheetData>
      <sheetData sheetId="6378">
        <row r="1">
          <cell r="A1" t="str">
            <v>1월 생산실적</v>
          </cell>
        </row>
      </sheetData>
      <sheetData sheetId="6379">
        <row r="1">
          <cell r="A1" t="str">
            <v>1월 생산실적</v>
          </cell>
        </row>
      </sheetData>
      <sheetData sheetId="6380">
        <row r="1">
          <cell r="A1" t="str">
            <v>1월 생산실적</v>
          </cell>
        </row>
      </sheetData>
      <sheetData sheetId="6381">
        <row r="1">
          <cell r="A1" t="str">
            <v>1월 생산실적</v>
          </cell>
        </row>
      </sheetData>
      <sheetData sheetId="6382">
        <row r="1">
          <cell r="A1" t="str">
            <v>1월 생산실적</v>
          </cell>
        </row>
      </sheetData>
      <sheetData sheetId="6383">
        <row r="1">
          <cell r="A1" t="str">
            <v>1월 생산실적</v>
          </cell>
        </row>
      </sheetData>
      <sheetData sheetId="6384">
        <row r="1">
          <cell r="A1" t="str">
            <v>1월 생산실적</v>
          </cell>
        </row>
      </sheetData>
      <sheetData sheetId="6385">
        <row r="1">
          <cell r="A1" t="str">
            <v>1월 생산실적</v>
          </cell>
        </row>
      </sheetData>
      <sheetData sheetId="6386">
        <row r="1">
          <cell r="A1" t="str">
            <v>1월 생산실적</v>
          </cell>
        </row>
      </sheetData>
      <sheetData sheetId="6387">
        <row r="1">
          <cell r="A1" t="str">
            <v>1월 생산실적</v>
          </cell>
        </row>
      </sheetData>
      <sheetData sheetId="6388">
        <row r="1">
          <cell r="A1" t="str">
            <v>1월 생산실적</v>
          </cell>
        </row>
      </sheetData>
      <sheetData sheetId="6389">
        <row r="1">
          <cell r="A1" t="str">
            <v>1월 생산실적</v>
          </cell>
        </row>
      </sheetData>
      <sheetData sheetId="6390">
        <row r="1">
          <cell r="A1" t="str">
            <v>1월 생산실적</v>
          </cell>
        </row>
      </sheetData>
      <sheetData sheetId="6391">
        <row r="1">
          <cell r="A1" t="str">
            <v>1월 생산실적</v>
          </cell>
        </row>
      </sheetData>
      <sheetData sheetId="6392">
        <row r="1">
          <cell r="A1" t="str">
            <v>1월 생산실적</v>
          </cell>
        </row>
      </sheetData>
      <sheetData sheetId="6393">
        <row r="1">
          <cell r="A1" t="str">
            <v>1월 생산실적</v>
          </cell>
        </row>
      </sheetData>
      <sheetData sheetId="6394">
        <row r="1">
          <cell r="A1" t="str">
            <v>1월 생산실적</v>
          </cell>
        </row>
      </sheetData>
      <sheetData sheetId="6395">
        <row r="1">
          <cell r="A1" t="str">
            <v>1월 생산실적</v>
          </cell>
        </row>
      </sheetData>
      <sheetData sheetId="6396">
        <row r="1">
          <cell r="A1" t="str">
            <v>1월 생산실적</v>
          </cell>
        </row>
      </sheetData>
      <sheetData sheetId="6397">
        <row r="1">
          <cell r="A1" t="str">
            <v>1월 생산실적</v>
          </cell>
        </row>
      </sheetData>
      <sheetData sheetId="6398">
        <row r="1">
          <cell r="A1" t="str">
            <v>1월 생산실적</v>
          </cell>
        </row>
      </sheetData>
      <sheetData sheetId="6399">
        <row r="1">
          <cell r="A1" t="str">
            <v>1월 생산실적</v>
          </cell>
        </row>
      </sheetData>
      <sheetData sheetId="6400">
        <row r="1">
          <cell r="A1" t="str">
            <v>1월 생산실적</v>
          </cell>
        </row>
      </sheetData>
      <sheetData sheetId="6401">
        <row r="1">
          <cell r="A1" t="str">
            <v>1월 생산실적</v>
          </cell>
        </row>
      </sheetData>
      <sheetData sheetId="6402">
        <row r="1">
          <cell r="A1" t="str">
            <v>1월 생산실적</v>
          </cell>
        </row>
      </sheetData>
      <sheetData sheetId="6403">
        <row r="1">
          <cell r="A1" t="str">
            <v>1월 생산실적</v>
          </cell>
        </row>
      </sheetData>
      <sheetData sheetId="6404">
        <row r="1">
          <cell r="A1" t="str">
            <v>1월 생산실적</v>
          </cell>
        </row>
      </sheetData>
      <sheetData sheetId="6405">
        <row r="1">
          <cell r="A1" t="str">
            <v>1월 생산실적</v>
          </cell>
        </row>
      </sheetData>
      <sheetData sheetId="6406">
        <row r="1">
          <cell r="A1" t="str">
            <v>1월 생산실적</v>
          </cell>
        </row>
      </sheetData>
      <sheetData sheetId="6407">
        <row r="1">
          <cell r="A1" t="str">
            <v>1월 생산실적</v>
          </cell>
        </row>
      </sheetData>
      <sheetData sheetId="6408">
        <row r="1">
          <cell r="A1" t="str">
            <v>1월 생산실적</v>
          </cell>
        </row>
      </sheetData>
      <sheetData sheetId="6409">
        <row r="1">
          <cell r="A1" t="str">
            <v>1월 생산실적</v>
          </cell>
        </row>
      </sheetData>
      <sheetData sheetId="6410">
        <row r="1">
          <cell r="A1" t="str">
            <v>1월 생산실적</v>
          </cell>
        </row>
      </sheetData>
      <sheetData sheetId="6411">
        <row r="1">
          <cell r="A1" t="str">
            <v>1월 생산실적</v>
          </cell>
        </row>
      </sheetData>
      <sheetData sheetId="6412">
        <row r="1">
          <cell r="A1" t="str">
            <v>1월 생산실적</v>
          </cell>
        </row>
      </sheetData>
      <sheetData sheetId="6413">
        <row r="1">
          <cell r="A1" t="str">
            <v>1월 생산실적</v>
          </cell>
        </row>
      </sheetData>
      <sheetData sheetId="6414">
        <row r="1">
          <cell r="A1" t="str">
            <v>1월 생산실적</v>
          </cell>
        </row>
      </sheetData>
      <sheetData sheetId="6415">
        <row r="1">
          <cell r="A1" t="str">
            <v>1월 생산실적</v>
          </cell>
        </row>
      </sheetData>
      <sheetData sheetId="6416">
        <row r="1">
          <cell r="A1" t="str">
            <v>1월 생산실적</v>
          </cell>
        </row>
      </sheetData>
      <sheetData sheetId="6417">
        <row r="1">
          <cell r="A1" t="str">
            <v>1월 생산실적</v>
          </cell>
        </row>
      </sheetData>
      <sheetData sheetId="6418">
        <row r="1">
          <cell r="A1" t="str">
            <v>1월 생산실적</v>
          </cell>
        </row>
      </sheetData>
      <sheetData sheetId="6419">
        <row r="1">
          <cell r="A1" t="str">
            <v>1월 생산실적</v>
          </cell>
        </row>
      </sheetData>
      <sheetData sheetId="6420">
        <row r="1">
          <cell r="A1" t="str">
            <v>1월 생산실적</v>
          </cell>
        </row>
      </sheetData>
      <sheetData sheetId="6421">
        <row r="1">
          <cell r="A1" t="str">
            <v>1월 생산실적</v>
          </cell>
        </row>
      </sheetData>
      <sheetData sheetId="6422">
        <row r="1">
          <cell r="A1" t="str">
            <v>1월 생산실적</v>
          </cell>
        </row>
      </sheetData>
      <sheetData sheetId="6423">
        <row r="1">
          <cell r="A1" t="str">
            <v>1월 생산실적</v>
          </cell>
        </row>
      </sheetData>
      <sheetData sheetId="6424">
        <row r="1">
          <cell r="A1" t="str">
            <v>1월 생산실적</v>
          </cell>
        </row>
      </sheetData>
      <sheetData sheetId="6425">
        <row r="1">
          <cell r="A1" t="str">
            <v>1월 생산실적</v>
          </cell>
        </row>
      </sheetData>
      <sheetData sheetId="6426">
        <row r="1">
          <cell r="A1" t="str">
            <v>1월 생산실적</v>
          </cell>
        </row>
      </sheetData>
      <sheetData sheetId="6427">
        <row r="1">
          <cell r="A1" t="str">
            <v>1월 생산실적</v>
          </cell>
        </row>
      </sheetData>
      <sheetData sheetId="6428">
        <row r="1">
          <cell r="A1" t="str">
            <v>1월 생산실적</v>
          </cell>
        </row>
      </sheetData>
      <sheetData sheetId="6429">
        <row r="1">
          <cell r="A1" t="str">
            <v>1월 생산실적</v>
          </cell>
        </row>
      </sheetData>
      <sheetData sheetId="6430">
        <row r="1">
          <cell r="A1" t="str">
            <v>1월 생산실적</v>
          </cell>
        </row>
      </sheetData>
      <sheetData sheetId="6431">
        <row r="1">
          <cell r="A1" t="str">
            <v>1월 생산실적</v>
          </cell>
        </row>
      </sheetData>
      <sheetData sheetId="6432">
        <row r="1">
          <cell r="A1" t="str">
            <v>1월 생산실적</v>
          </cell>
        </row>
      </sheetData>
      <sheetData sheetId="6433">
        <row r="1">
          <cell r="A1" t="str">
            <v>1월 생산실적</v>
          </cell>
        </row>
      </sheetData>
      <sheetData sheetId="6434">
        <row r="1">
          <cell r="A1" t="str">
            <v>1월 생산실적</v>
          </cell>
        </row>
      </sheetData>
      <sheetData sheetId="6435">
        <row r="1">
          <cell r="A1" t="str">
            <v>1월 생산실적</v>
          </cell>
        </row>
      </sheetData>
      <sheetData sheetId="6436">
        <row r="1">
          <cell r="A1" t="str">
            <v>1월 생산실적</v>
          </cell>
        </row>
      </sheetData>
      <sheetData sheetId="6437">
        <row r="1">
          <cell r="A1" t="str">
            <v>1월 생산실적</v>
          </cell>
        </row>
      </sheetData>
      <sheetData sheetId="6438">
        <row r="1">
          <cell r="A1" t="str">
            <v>1월 생산실적</v>
          </cell>
        </row>
      </sheetData>
      <sheetData sheetId="6439">
        <row r="1">
          <cell r="A1" t="str">
            <v>1월 생산실적</v>
          </cell>
        </row>
      </sheetData>
      <sheetData sheetId="6440">
        <row r="1">
          <cell r="A1" t="str">
            <v>1월 생산실적</v>
          </cell>
        </row>
      </sheetData>
      <sheetData sheetId="6441">
        <row r="1">
          <cell r="A1" t="str">
            <v>1월 생산실적</v>
          </cell>
        </row>
      </sheetData>
      <sheetData sheetId="6442">
        <row r="1">
          <cell r="A1" t="str">
            <v>1월 생산실적</v>
          </cell>
        </row>
      </sheetData>
      <sheetData sheetId="6443">
        <row r="1">
          <cell r="A1" t="str">
            <v>1월 생산실적</v>
          </cell>
        </row>
      </sheetData>
      <sheetData sheetId="6444">
        <row r="1">
          <cell r="A1" t="str">
            <v>1월 생산실적</v>
          </cell>
        </row>
      </sheetData>
      <sheetData sheetId="6445">
        <row r="1">
          <cell r="A1" t="str">
            <v>1월 생산실적</v>
          </cell>
        </row>
      </sheetData>
      <sheetData sheetId="6446">
        <row r="1">
          <cell r="A1" t="str">
            <v>1월 생산실적</v>
          </cell>
        </row>
      </sheetData>
      <sheetData sheetId="6447">
        <row r="1">
          <cell r="A1" t="str">
            <v>1월 생산실적</v>
          </cell>
        </row>
      </sheetData>
      <sheetData sheetId="6448">
        <row r="1">
          <cell r="A1" t="str">
            <v>1월 생산실적</v>
          </cell>
        </row>
      </sheetData>
      <sheetData sheetId="6449">
        <row r="1">
          <cell r="A1" t="str">
            <v>1월 생산실적</v>
          </cell>
        </row>
      </sheetData>
      <sheetData sheetId="6450">
        <row r="1">
          <cell r="A1" t="str">
            <v>1월 생산실적</v>
          </cell>
        </row>
      </sheetData>
      <sheetData sheetId="6451">
        <row r="1">
          <cell r="A1" t="str">
            <v>1월 생산실적</v>
          </cell>
        </row>
      </sheetData>
      <sheetData sheetId="6452">
        <row r="1">
          <cell r="A1" t="str">
            <v>1월 생산실적</v>
          </cell>
        </row>
      </sheetData>
      <sheetData sheetId="6453">
        <row r="1">
          <cell r="A1" t="str">
            <v>1월 생산실적</v>
          </cell>
        </row>
      </sheetData>
      <sheetData sheetId="6454">
        <row r="1">
          <cell r="A1" t="str">
            <v>1월 생산실적</v>
          </cell>
        </row>
      </sheetData>
      <sheetData sheetId="6455">
        <row r="1">
          <cell r="A1" t="str">
            <v>1월 생산실적</v>
          </cell>
        </row>
      </sheetData>
      <sheetData sheetId="6456">
        <row r="1">
          <cell r="A1" t="str">
            <v>1월 생산실적</v>
          </cell>
        </row>
      </sheetData>
      <sheetData sheetId="6457">
        <row r="1">
          <cell r="A1" t="str">
            <v>1월 생산실적</v>
          </cell>
        </row>
      </sheetData>
      <sheetData sheetId="6458">
        <row r="1">
          <cell r="A1" t="str">
            <v>1월 생산실적</v>
          </cell>
        </row>
      </sheetData>
      <sheetData sheetId="6459">
        <row r="1">
          <cell r="A1" t="str">
            <v>1월 생산실적</v>
          </cell>
        </row>
      </sheetData>
      <sheetData sheetId="6460">
        <row r="1">
          <cell r="A1" t="str">
            <v>1월 생산실적</v>
          </cell>
        </row>
      </sheetData>
      <sheetData sheetId="6461">
        <row r="1">
          <cell r="A1" t="str">
            <v>1월 생산실적</v>
          </cell>
        </row>
      </sheetData>
      <sheetData sheetId="6462">
        <row r="1">
          <cell r="A1" t="str">
            <v>1월 생산실적</v>
          </cell>
        </row>
      </sheetData>
      <sheetData sheetId="6463">
        <row r="1">
          <cell r="A1" t="str">
            <v>1월 생산실적</v>
          </cell>
        </row>
      </sheetData>
      <sheetData sheetId="6464">
        <row r="1">
          <cell r="A1" t="str">
            <v>1월 생산실적</v>
          </cell>
        </row>
      </sheetData>
      <sheetData sheetId="6465">
        <row r="1">
          <cell r="A1" t="str">
            <v>1월 생산실적</v>
          </cell>
        </row>
      </sheetData>
      <sheetData sheetId="6466">
        <row r="1">
          <cell r="A1" t="str">
            <v>1월 생산실적</v>
          </cell>
        </row>
      </sheetData>
      <sheetData sheetId="6467">
        <row r="1">
          <cell r="A1" t="str">
            <v>1월 생산실적</v>
          </cell>
        </row>
      </sheetData>
      <sheetData sheetId="6468">
        <row r="1">
          <cell r="A1" t="str">
            <v>1월 생산실적</v>
          </cell>
        </row>
      </sheetData>
      <sheetData sheetId="6469">
        <row r="1">
          <cell r="A1" t="str">
            <v>1월 생산실적</v>
          </cell>
        </row>
      </sheetData>
      <sheetData sheetId="6470">
        <row r="1">
          <cell r="A1" t="str">
            <v>1월 생산실적</v>
          </cell>
        </row>
      </sheetData>
      <sheetData sheetId="6471">
        <row r="1">
          <cell r="A1" t="str">
            <v>1월 생산실적</v>
          </cell>
        </row>
      </sheetData>
      <sheetData sheetId="6472">
        <row r="1">
          <cell r="A1" t="str">
            <v>1월 생산실적</v>
          </cell>
        </row>
      </sheetData>
      <sheetData sheetId="6473">
        <row r="1">
          <cell r="A1" t="str">
            <v>1월 생산실적</v>
          </cell>
        </row>
      </sheetData>
      <sheetData sheetId="6474">
        <row r="1">
          <cell r="A1" t="str">
            <v>1월 생산실적</v>
          </cell>
        </row>
      </sheetData>
      <sheetData sheetId="6475">
        <row r="1">
          <cell r="A1" t="str">
            <v>1월 생산실적</v>
          </cell>
        </row>
      </sheetData>
      <sheetData sheetId="6476">
        <row r="1">
          <cell r="A1" t="str">
            <v>1월 생산실적</v>
          </cell>
        </row>
      </sheetData>
      <sheetData sheetId="6477">
        <row r="1">
          <cell r="A1" t="str">
            <v>1월 생산실적</v>
          </cell>
        </row>
      </sheetData>
      <sheetData sheetId="6478">
        <row r="1">
          <cell r="A1" t="str">
            <v>1월 생산실적</v>
          </cell>
        </row>
      </sheetData>
      <sheetData sheetId="6479">
        <row r="1">
          <cell r="A1" t="str">
            <v>1월 생산실적</v>
          </cell>
        </row>
      </sheetData>
      <sheetData sheetId="6480">
        <row r="1">
          <cell r="A1" t="str">
            <v>1월 생산실적</v>
          </cell>
        </row>
      </sheetData>
      <sheetData sheetId="6481">
        <row r="1">
          <cell r="A1" t="str">
            <v>1월 생산실적</v>
          </cell>
        </row>
      </sheetData>
      <sheetData sheetId="6482">
        <row r="1">
          <cell r="A1" t="str">
            <v>1월 생산실적</v>
          </cell>
        </row>
      </sheetData>
      <sheetData sheetId="6483">
        <row r="1">
          <cell r="A1" t="str">
            <v>1월 생산실적</v>
          </cell>
        </row>
      </sheetData>
      <sheetData sheetId="6484">
        <row r="1">
          <cell r="A1" t="str">
            <v>1월 생산실적</v>
          </cell>
        </row>
      </sheetData>
      <sheetData sheetId="6485">
        <row r="1">
          <cell r="A1" t="str">
            <v>1월 생산실적</v>
          </cell>
        </row>
      </sheetData>
      <sheetData sheetId="6486">
        <row r="1">
          <cell r="A1" t="str">
            <v>1월 생산실적</v>
          </cell>
        </row>
      </sheetData>
      <sheetData sheetId="6487">
        <row r="1">
          <cell r="A1" t="str">
            <v>1월 생산실적</v>
          </cell>
        </row>
      </sheetData>
      <sheetData sheetId="6488">
        <row r="1">
          <cell r="A1" t="str">
            <v>1월 생산실적</v>
          </cell>
        </row>
      </sheetData>
      <sheetData sheetId="6489">
        <row r="1">
          <cell r="A1" t="str">
            <v>1월 생산실적</v>
          </cell>
        </row>
      </sheetData>
      <sheetData sheetId="6490">
        <row r="1">
          <cell r="A1" t="str">
            <v>1월 생산실적</v>
          </cell>
        </row>
      </sheetData>
      <sheetData sheetId="6491">
        <row r="1">
          <cell r="A1" t="str">
            <v>1월 생산실적</v>
          </cell>
        </row>
      </sheetData>
      <sheetData sheetId="6492">
        <row r="1">
          <cell r="A1" t="str">
            <v>1월 생산실적</v>
          </cell>
        </row>
      </sheetData>
      <sheetData sheetId="6493">
        <row r="1">
          <cell r="A1" t="str">
            <v>1월 생산실적</v>
          </cell>
        </row>
      </sheetData>
      <sheetData sheetId="6494">
        <row r="1">
          <cell r="A1" t="str">
            <v>1월 생산실적</v>
          </cell>
        </row>
      </sheetData>
      <sheetData sheetId="6495">
        <row r="1">
          <cell r="A1" t="str">
            <v>1월 생산실적</v>
          </cell>
        </row>
      </sheetData>
      <sheetData sheetId="6496">
        <row r="1">
          <cell r="A1" t="str">
            <v>1월 생산실적</v>
          </cell>
        </row>
      </sheetData>
      <sheetData sheetId="6497">
        <row r="1">
          <cell r="A1" t="str">
            <v>1월 생산실적</v>
          </cell>
        </row>
      </sheetData>
      <sheetData sheetId="6498">
        <row r="1">
          <cell r="A1" t="str">
            <v>1월 생산실적</v>
          </cell>
        </row>
      </sheetData>
      <sheetData sheetId="6499">
        <row r="1">
          <cell r="A1" t="str">
            <v>1월 생산실적</v>
          </cell>
        </row>
      </sheetData>
      <sheetData sheetId="6500">
        <row r="1">
          <cell r="A1" t="str">
            <v>1월 생산실적</v>
          </cell>
        </row>
      </sheetData>
      <sheetData sheetId="6501">
        <row r="1">
          <cell r="A1" t="str">
            <v>1월 생산실적</v>
          </cell>
        </row>
      </sheetData>
      <sheetData sheetId="6502">
        <row r="1">
          <cell r="A1" t="str">
            <v>1월 생산실적</v>
          </cell>
        </row>
      </sheetData>
      <sheetData sheetId="6503">
        <row r="1">
          <cell r="A1" t="str">
            <v>1월 생산실적</v>
          </cell>
        </row>
      </sheetData>
      <sheetData sheetId="6504">
        <row r="1">
          <cell r="A1" t="str">
            <v>1월 생산실적</v>
          </cell>
        </row>
      </sheetData>
      <sheetData sheetId="6505">
        <row r="1">
          <cell r="A1" t="str">
            <v>1월 생산실적</v>
          </cell>
        </row>
      </sheetData>
      <sheetData sheetId="6506">
        <row r="1">
          <cell r="A1" t="str">
            <v>1월 생산실적</v>
          </cell>
        </row>
      </sheetData>
      <sheetData sheetId="6507">
        <row r="1">
          <cell r="A1" t="str">
            <v>1월 생산실적</v>
          </cell>
        </row>
      </sheetData>
      <sheetData sheetId="6508">
        <row r="1">
          <cell r="A1" t="str">
            <v>1월 생산실적</v>
          </cell>
        </row>
      </sheetData>
      <sheetData sheetId="6509">
        <row r="1">
          <cell r="A1" t="str">
            <v>1월 생산실적</v>
          </cell>
        </row>
      </sheetData>
      <sheetData sheetId="6510">
        <row r="1">
          <cell r="A1" t="str">
            <v>1월 생산실적</v>
          </cell>
        </row>
      </sheetData>
      <sheetData sheetId="6511">
        <row r="1">
          <cell r="A1" t="str">
            <v>1월 생산실적</v>
          </cell>
        </row>
      </sheetData>
      <sheetData sheetId="6512">
        <row r="1">
          <cell r="A1" t="str">
            <v>1월 생산실적</v>
          </cell>
        </row>
      </sheetData>
      <sheetData sheetId="6513">
        <row r="1">
          <cell r="A1" t="str">
            <v>1월 생산실적</v>
          </cell>
        </row>
      </sheetData>
      <sheetData sheetId="6514">
        <row r="1">
          <cell r="A1" t="str">
            <v>1월 생산실적</v>
          </cell>
        </row>
      </sheetData>
      <sheetData sheetId="6515">
        <row r="1">
          <cell r="A1" t="str">
            <v>1월 생산실적</v>
          </cell>
        </row>
      </sheetData>
      <sheetData sheetId="6516">
        <row r="1">
          <cell r="A1" t="str">
            <v>1월 생산실적</v>
          </cell>
        </row>
      </sheetData>
      <sheetData sheetId="6517">
        <row r="1">
          <cell r="A1" t="str">
            <v>1월 생산실적</v>
          </cell>
        </row>
      </sheetData>
      <sheetData sheetId="6518">
        <row r="1">
          <cell r="A1" t="str">
            <v>1월 생산실적</v>
          </cell>
        </row>
      </sheetData>
      <sheetData sheetId="6519">
        <row r="1">
          <cell r="A1" t="str">
            <v>1월 생산실적</v>
          </cell>
        </row>
      </sheetData>
      <sheetData sheetId="6520">
        <row r="1">
          <cell r="A1" t="str">
            <v>1월 생산실적</v>
          </cell>
        </row>
      </sheetData>
      <sheetData sheetId="6521">
        <row r="1">
          <cell r="A1" t="str">
            <v>1월 생산실적</v>
          </cell>
        </row>
      </sheetData>
      <sheetData sheetId="6522">
        <row r="1">
          <cell r="A1" t="str">
            <v>1월 생산실적</v>
          </cell>
        </row>
      </sheetData>
      <sheetData sheetId="6523">
        <row r="1">
          <cell r="A1" t="str">
            <v>1월 생산실적</v>
          </cell>
        </row>
      </sheetData>
      <sheetData sheetId="6524">
        <row r="1">
          <cell r="A1" t="str">
            <v>1월 생산실적</v>
          </cell>
        </row>
      </sheetData>
      <sheetData sheetId="6525">
        <row r="1">
          <cell r="A1" t="str">
            <v>1월 생산실적</v>
          </cell>
        </row>
      </sheetData>
      <sheetData sheetId="6526">
        <row r="1">
          <cell r="A1" t="str">
            <v>1월 생산실적</v>
          </cell>
        </row>
      </sheetData>
      <sheetData sheetId="6527">
        <row r="1">
          <cell r="A1" t="str">
            <v>1월 생산실적</v>
          </cell>
        </row>
      </sheetData>
      <sheetData sheetId="6528">
        <row r="1">
          <cell r="A1" t="str">
            <v>1월 생산실적</v>
          </cell>
        </row>
      </sheetData>
      <sheetData sheetId="6529">
        <row r="1">
          <cell r="A1" t="str">
            <v>1월 생산실적</v>
          </cell>
        </row>
      </sheetData>
      <sheetData sheetId="6530">
        <row r="1">
          <cell r="A1" t="str">
            <v>1월 생산실적</v>
          </cell>
        </row>
      </sheetData>
      <sheetData sheetId="6531">
        <row r="1">
          <cell r="A1" t="str">
            <v>1월 생산실적</v>
          </cell>
        </row>
      </sheetData>
      <sheetData sheetId="6532">
        <row r="1">
          <cell r="A1" t="str">
            <v>1월 생산실적</v>
          </cell>
        </row>
      </sheetData>
      <sheetData sheetId="6533">
        <row r="1">
          <cell r="A1" t="str">
            <v>1월 생산실적</v>
          </cell>
        </row>
      </sheetData>
      <sheetData sheetId="6534">
        <row r="1">
          <cell r="A1" t="str">
            <v>1월 생산실적</v>
          </cell>
        </row>
      </sheetData>
      <sheetData sheetId="6535">
        <row r="1">
          <cell r="A1" t="str">
            <v>1월 생산실적</v>
          </cell>
        </row>
      </sheetData>
      <sheetData sheetId="6536">
        <row r="1">
          <cell r="A1" t="str">
            <v>1월 생산실적</v>
          </cell>
        </row>
      </sheetData>
      <sheetData sheetId="6537">
        <row r="1">
          <cell r="A1" t="str">
            <v>1월 생산실적</v>
          </cell>
        </row>
      </sheetData>
      <sheetData sheetId="6538">
        <row r="1">
          <cell r="A1" t="str">
            <v>1월 생산실적</v>
          </cell>
        </row>
      </sheetData>
      <sheetData sheetId="6539">
        <row r="1">
          <cell r="A1" t="str">
            <v>1월 생산실적</v>
          </cell>
        </row>
      </sheetData>
      <sheetData sheetId="6540">
        <row r="1">
          <cell r="A1" t="str">
            <v>1월 생산실적</v>
          </cell>
        </row>
      </sheetData>
      <sheetData sheetId="6541">
        <row r="1">
          <cell r="A1" t="str">
            <v>1월 생산실적</v>
          </cell>
        </row>
      </sheetData>
      <sheetData sheetId="6542">
        <row r="1">
          <cell r="A1" t="str">
            <v>1월 생산실적</v>
          </cell>
        </row>
      </sheetData>
      <sheetData sheetId="6543">
        <row r="1">
          <cell r="A1" t="str">
            <v>1월 생산실적</v>
          </cell>
        </row>
      </sheetData>
      <sheetData sheetId="6544">
        <row r="1">
          <cell r="A1" t="str">
            <v>1월 생산실적</v>
          </cell>
        </row>
      </sheetData>
      <sheetData sheetId="6545">
        <row r="1">
          <cell r="A1" t="str">
            <v>1월 생산실적</v>
          </cell>
        </row>
      </sheetData>
      <sheetData sheetId="6546">
        <row r="1">
          <cell r="A1" t="str">
            <v>1월 생산실적</v>
          </cell>
        </row>
      </sheetData>
      <sheetData sheetId="6547">
        <row r="1">
          <cell r="A1" t="str">
            <v>1월 생산실적</v>
          </cell>
        </row>
      </sheetData>
      <sheetData sheetId="6548">
        <row r="1">
          <cell r="A1" t="str">
            <v>1월 생산실적</v>
          </cell>
        </row>
      </sheetData>
      <sheetData sheetId="6549">
        <row r="1">
          <cell r="A1" t="str">
            <v>1월 생산실적</v>
          </cell>
        </row>
      </sheetData>
      <sheetData sheetId="6550">
        <row r="1">
          <cell r="A1" t="str">
            <v>1월 생산실적</v>
          </cell>
        </row>
      </sheetData>
      <sheetData sheetId="6551">
        <row r="1">
          <cell r="A1" t="str">
            <v>1월 생산실적</v>
          </cell>
        </row>
      </sheetData>
      <sheetData sheetId="6552">
        <row r="1">
          <cell r="A1" t="str">
            <v>1월 생산실적</v>
          </cell>
        </row>
      </sheetData>
      <sheetData sheetId="6553">
        <row r="1">
          <cell r="A1" t="str">
            <v>1월 생산실적</v>
          </cell>
        </row>
      </sheetData>
      <sheetData sheetId="6554">
        <row r="1">
          <cell r="A1" t="str">
            <v>1월 생산실적</v>
          </cell>
        </row>
      </sheetData>
      <sheetData sheetId="6555">
        <row r="1">
          <cell r="A1" t="str">
            <v>1월 생산실적</v>
          </cell>
        </row>
      </sheetData>
      <sheetData sheetId="6556">
        <row r="1">
          <cell r="A1" t="str">
            <v>1월 생산실적</v>
          </cell>
        </row>
      </sheetData>
      <sheetData sheetId="6557">
        <row r="1">
          <cell r="A1" t="str">
            <v>1월 생산실적</v>
          </cell>
        </row>
      </sheetData>
      <sheetData sheetId="6558">
        <row r="1">
          <cell r="A1" t="str">
            <v>1월 생산실적</v>
          </cell>
        </row>
      </sheetData>
      <sheetData sheetId="6559">
        <row r="1">
          <cell r="A1" t="str">
            <v>1월 생산실적</v>
          </cell>
        </row>
      </sheetData>
      <sheetData sheetId="6560">
        <row r="1">
          <cell r="A1" t="str">
            <v>1월 생산실적</v>
          </cell>
        </row>
      </sheetData>
      <sheetData sheetId="6561">
        <row r="1">
          <cell r="A1" t="str">
            <v>1월 생산실적</v>
          </cell>
        </row>
      </sheetData>
      <sheetData sheetId="6562">
        <row r="1">
          <cell r="A1" t="str">
            <v>1월 생산실적</v>
          </cell>
        </row>
      </sheetData>
      <sheetData sheetId="6563">
        <row r="1">
          <cell r="A1" t="str">
            <v>1월 생산실적</v>
          </cell>
        </row>
      </sheetData>
      <sheetData sheetId="6564">
        <row r="1">
          <cell r="A1" t="str">
            <v>1월 생산실적</v>
          </cell>
        </row>
      </sheetData>
      <sheetData sheetId="6565">
        <row r="1">
          <cell r="A1" t="str">
            <v>1월 생산실적</v>
          </cell>
        </row>
      </sheetData>
      <sheetData sheetId="6566">
        <row r="1">
          <cell r="A1" t="str">
            <v>1월 생산실적</v>
          </cell>
        </row>
      </sheetData>
      <sheetData sheetId="6567">
        <row r="1">
          <cell r="A1" t="str">
            <v>1월 생산실적</v>
          </cell>
        </row>
      </sheetData>
      <sheetData sheetId="6568">
        <row r="1">
          <cell r="A1" t="str">
            <v>1월 생산실적</v>
          </cell>
        </row>
      </sheetData>
      <sheetData sheetId="6569">
        <row r="1">
          <cell r="A1" t="str">
            <v>1월 생산실적</v>
          </cell>
        </row>
      </sheetData>
      <sheetData sheetId="6570">
        <row r="1">
          <cell r="A1" t="str">
            <v>1월 생산실적</v>
          </cell>
        </row>
      </sheetData>
      <sheetData sheetId="6571">
        <row r="1">
          <cell r="A1" t="str">
            <v>1월 생산실적</v>
          </cell>
        </row>
      </sheetData>
      <sheetData sheetId="6572">
        <row r="1">
          <cell r="A1" t="str">
            <v>1월 생산실적</v>
          </cell>
        </row>
      </sheetData>
      <sheetData sheetId="6573">
        <row r="1">
          <cell r="A1" t="str">
            <v>1월 생산실적</v>
          </cell>
        </row>
      </sheetData>
      <sheetData sheetId="6574">
        <row r="1">
          <cell r="A1" t="str">
            <v>1월 생산실적</v>
          </cell>
        </row>
      </sheetData>
      <sheetData sheetId="6575">
        <row r="1">
          <cell r="A1" t="str">
            <v>1월 생산실적</v>
          </cell>
        </row>
      </sheetData>
      <sheetData sheetId="6576">
        <row r="1">
          <cell r="A1" t="str">
            <v>1월 생산실적</v>
          </cell>
        </row>
      </sheetData>
      <sheetData sheetId="6577">
        <row r="1">
          <cell r="A1" t="str">
            <v>1월 생산실적</v>
          </cell>
        </row>
      </sheetData>
      <sheetData sheetId="6578">
        <row r="1">
          <cell r="A1" t="str">
            <v>1월 생산실적</v>
          </cell>
        </row>
      </sheetData>
      <sheetData sheetId="6579">
        <row r="1">
          <cell r="A1" t="str">
            <v>1월 생산실적</v>
          </cell>
        </row>
      </sheetData>
      <sheetData sheetId="6580">
        <row r="1">
          <cell r="A1" t="str">
            <v>1월 생산실적</v>
          </cell>
        </row>
      </sheetData>
      <sheetData sheetId="6581">
        <row r="1">
          <cell r="A1" t="str">
            <v>1월 생산실적</v>
          </cell>
        </row>
      </sheetData>
      <sheetData sheetId="6582">
        <row r="1">
          <cell r="A1" t="str">
            <v>1월 생산실적</v>
          </cell>
        </row>
      </sheetData>
      <sheetData sheetId="6583">
        <row r="1">
          <cell r="A1" t="str">
            <v>1월 생산실적</v>
          </cell>
        </row>
      </sheetData>
      <sheetData sheetId="6584">
        <row r="1">
          <cell r="A1" t="str">
            <v>1월 생산실적</v>
          </cell>
        </row>
      </sheetData>
      <sheetData sheetId="6585">
        <row r="1">
          <cell r="A1" t="str">
            <v>1월 생산실적</v>
          </cell>
        </row>
      </sheetData>
      <sheetData sheetId="6586">
        <row r="1">
          <cell r="A1" t="str">
            <v>1월 생산실적</v>
          </cell>
        </row>
      </sheetData>
      <sheetData sheetId="6587">
        <row r="1">
          <cell r="A1" t="str">
            <v>1월 생산실적</v>
          </cell>
        </row>
      </sheetData>
      <sheetData sheetId="6588">
        <row r="1">
          <cell r="A1" t="str">
            <v>1월 생산실적</v>
          </cell>
        </row>
      </sheetData>
      <sheetData sheetId="6589">
        <row r="1">
          <cell r="A1" t="str">
            <v>1월 생산실적</v>
          </cell>
        </row>
      </sheetData>
      <sheetData sheetId="6590">
        <row r="1">
          <cell r="A1" t="str">
            <v>1월 생산실적</v>
          </cell>
        </row>
      </sheetData>
      <sheetData sheetId="6591">
        <row r="1">
          <cell r="A1" t="str">
            <v>1월 생산실적</v>
          </cell>
        </row>
      </sheetData>
      <sheetData sheetId="6592">
        <row r="1">
          <cell r="A1" t="str">
            <v>1월 생산실적</v>
          </cell>
        </row>
      </sheetData>
      <sheetData sheetId="6593">
        <row r="1">
          <cell r="A1" t="str">
            <v>1월 생산실적</v>
          </cell>
        </row>
      </sheetData>
      <sheetData sheetId="6594">
        <row r="1">
          <cell r="A1" t="str">
            <v>1월 생산실적</v>
          </cell>
        </row>
      </sheetData>
      <sheetData sheetId="6595">
        <row r="1">
          <cell r="A1" t="str">
            <v>1월 생산실적</v>
          </cell>
        </row>
      </sheetData>
      <sheetData sheetId="6596">
        <row r="1">
          <cell r="A1" t="str">
            <v>1월 생산실적</v>
          </cell>
        </row>
      </sheetData>
      <sheetData sheetId="6597">
        <row r="1">
          <cell r="A1" t="str">
            <v>1월 생산실적</v>
          </cell>
        </row>
      </sheetData>
      <sheetData sheetId="6598">
        <row r="1">
          <cell r="A1" t="str">
            <v>1월 생산실적</v>
          </cell>
        </row>
      </sheetData>
      <sheetData sheetId="6599">
        <row r="1">
          <cell r="A1" t="str">
            <v>1월 생산실적</v>
          </cell>
        </row>
      </sheetData>
      <sheetData sheetId="6600">
        <row r="1">
          <cell r="A1" t="str">
            <v>1월 생산실적</v>
          </cell>
        </row>
      </sheetData>
      <sheetData sheetId="6601">
        <row r="1">
          <cell r="A1" t="str">
            <v>1월 생산실적</v>
          </cell>
        </row>
      </sheetData>
      <sheetData sheetId="6602">
        <row r="1">
          <cell r="A1" t="str">
            <v>1월 생산실적</v>
          </cell>
        </row>
      </sheetData>
      <sheetData sheetId="6603">
        <row r="1">
          <cell r="A1" t="str">
            <v>1월 생산실적</v>
          </cell>
        </row>
      </sheetData>
      <sheetData sheetId="6604">
        <row r="1">
          <cell r="A1" t="str">
            <v>1월 생산실적</v>
          </cell>
        </row>
      </sheetData>
      <sheetData sheetId="6605">
        <row r="1">
          <cell r="A1" t="str">
            <v>1월 생산실적</v>
          </cell>
        </row>
      </sheetData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>
        <row r="1">
          <cell r="A1" t="str">
            <v>1월 생산실적</v>
          </cell>
        </row>
      </sheetData>
      <sheetData sheetId="6648">
        <row r="1">
          <cell r="A1" t="str">
            <v>1월 생산실적</v>
          </cell>
        </row>
      </sheetData>
      <sheetData sheetId="6649">
        <row r="1">
          <cell r="A1" t="str">
            <v>1월 생산실적</v>
          </cell>
        </row>
      </sheetData>
      <sheetData sheetId="6650">
        <row r="1">
          <cell r="A1" t="str">
            <v>1월 생산실적</v>
          </cell>
        </row>
      </sheetData>
      <sheetData sheetId="6651">
        <row r="1">
          <cell r="A1" t="str">
            <v>1월 생산실적</v>
          </cell>
        </row>
      </sheetData>
      <sheetData sheetId="6652">
        <row r="1">
          <cell r="A1" t="str">
            <v>1월 생산실적</v>
          </cell>
        </row>
      </sheetData>
      <sheetData sheetId="6653">
        <row r="1">
          <cell r="A1" t="str">
            <v>1월 생산실적</v>
          </cell>
        </row>
      </sheetData>
      <sheetData sheetId="6654">
        <row r="1">
          <cell r="A1" t="str">
            <v>1월 생산실적</v>
          </cell>
        </row>
      </sheetData>
      <sheetData sheetId="6655">
        <row r="1">
          <cell r="A1" t="str">
            <v>1월 생산실적</v>
          </cell>
        </row>
      </sheetData>
      <sheetData sheetId="6656">
        <row r="1">
          <cell r="A1" t="str">
            <v>1월 생산실적</v>
          </cell>
        </row>
      </sheetData>
      <sheetData sheetId="6657">
        <row r="1">
          <cell r="A1" t="str">
            <v>1월 생산실적</v>
          </cell>
        </row>
      </sheetData>
      <sheetData sheetId="6658">
        <row r="1">
          <cell r="A1" t="str">
            <v>1월 생산실적</v>
          </cell>
        </row>
      </sheetData>
      <sheetData sheetId="6659">
        <row r="1">
          <cell r="A1" t="str">
            <v>1월 생산실적</v>
          </cell>
        </row>
      </sheetData>
      <sheetData sheetId="6660">
        <row r="1">
          <cell r="A1" t="str">
            <v>1월 생산실적</v>
          </cell>
        </row>
      </sheetData>
      <sheetData sheetId="6661">
        <row r="1">
          <cell r="A1" t="str">
            <v>1월 생산실적</v>
          </cell>
        </row>
      </sheetData>
      <sheetData sheetId="6662">
        <row r="1">
          <cell r="A1" t="str">
            <v>1월 생산실적</v>
          </cell>
        </row>
      </sheetData>
      <sheetData sheetId="6663">
        <row r="1">
          <cell r="A1" t="str">
            <v>1월 생산실적</v>
          </cell>
        </row>
      </sheetData>
      <sheetData sheetId="6664">
        <row r="1">
          <cell r="A1" t="str">
            <v>1월 생산실적</v>
          </cell>
        </row>
      </sheetData>
      <sheetData sheetId="6665">
        <row r="1">
          <cell r="A1" t="str">
            <v>1월 생산실적</v>
          </cell>
        </row>
      </sheetData>
      <sheetData sheetId="6666">
        <row r="1">
          <cell r="A1" t="str">
            <v>1월 생산실적</v>
          </cell>
        </row>
      </sheetData>
      <sheetData sheetId="6667">
        <row r="1">
          <cell r="A1" t="str">
            <v>1월 생산실적</v>
          </cell>
        </row>
      </sheetData>
      <sheetData sheetId="6668">
        <row r="1">
          <cell r="A1" t="str">
            <v>1월 생산실적</v>
          </cell>
        </row>
      </sheetData>
      <sheetData sheetId="6669">
        <row r="1">
          <cell r="A1" t="str">
            <v>1월 생산실적</v>
          </cell>
        </row>
      </sheetData>
      <sheetData sheetId="6670">
        <row r="1">
          <cell r="A1" t="str">
            <v>1월 생산실적</v>
          </cell>
        </row>
      </sheetData>
      <sheetData sheetId="6671">
        <row r="1">
          <cell r="A1" t="str">
            <v>1월 생산실적</v>
          </cell>
        </row>
      </sheetData>
      <sheetData sheetId="6672">
        <row r="1">
          <cell r="A1" t="str">
            <v>1월 생산실적</v>
          </cell>
        </row>
      </sheetData>
      <sheetData sheetId="6673">
        <row r="1">
          <cell r="A1" t="str">
            <v>1월 생산실적</v>
          </cell>
        </row>
      </sheetData>
      <sheetData sheetId="6674">
        <row r="1">
          <cell r="A1" t="str">
            <v>1월 생산실적</v>
          </cell>
        </row>
      </sheetData>
      <sheetData sheetId="6675">
        <row r="1">
          <cell r="A1" t="str">
            <v>1월 생산실적</v>
          </cell>
        </row>
      </sheetData>
      <sheetData sheetId="6676">
        <row r="1">
          <cell r="A1" t="str">
            <v>1월 생산실적</v>
          </cell>
        </row>
      </sheetData>
      <sheetData sheetId="6677">
        <row r="1">
          <cell r="A1" t="str">
            <v>1월 생산실적</v>
          </cell>
        </row>
      </sheetData>
      <sheetData sheetId="6678" refreshError="1"/>
      <sheetData sheetId="6679" refreshError="1"/>
      <sheetData sheetId="6680" refreshError="1"/>
      <sheetData sheetId="6681" refreshError="1"/>
      <sheetData sheetId="6682">
        <row r="1">
          <cell r="A1" t="str">
            <v>1월 생산실적</v>
          </cell>
        </row>
      </sheetData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>
        <row r="1">
          <cell r="A1" t="str">
            <v>1월 생산실적</v>
          </cell>
        </row>
      </sheetData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>
        <row r="1">
          <cell r="A1" t="str">
            <v>1월 생산실적</v>
          </cell>
        </row>
      </sheetData>
      <sheetData sheetId="6833">
        <row r="1">
          <cell r="A1" t="str">
            <v>1월 생산실적</v>
          </cell>
        </row>
      </sheetData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>
        <row r="1">
          <cell r="A1" t="str">
            <v>1월 생산실적</v>
          </cell>
        </row>
      </sheetData>
      <sheetData sheetId="6842">
        <row r="1">
          <cell r="A1" t="str">
            <v>1월 생산실적</v>
          </cell>
        </row>
      </sheetData>
      <sheetData sheetId="6843">
        <row r="1">
          <cell r="A1" t="str">
            <v>1월 생산실적</v>
          </cell>
        </row>
      </sheetData>
      <sheetData sheetId="6844">
        <row r="1">
          <cell r="A1" t="str">
            <v>1월 생산실적</v>
          </cell>
        </row>
      </sheetData>
      <sheetData sheetId="6845">
        <row r="1">
          <cell r="A1" t="str">
            <v>1월 생산실적</v>
          </cell>
        </row>
      </sheetData>
      <sheetData sheetId="6846">
        <row r="1">
          <cell r="A1" t="str">
            <v>1월 생산실적</v>
          </cell>
        </row>
      </sheetData>
      <sheetData sheetId="6847">
        <row r="1">
          <cell r="A1" t="str">
            <v>1월 생산실적</v>
          </cell>
        </row>
      </sheetData>
      <sheetData sheetId="6848">
        <row r="1">
          <cell r="A1" t="str">
            <v>1월 생산실적</v>
          </cell>
        </row>
      </sheetData>
      <sheetData sheetId="6849">
        <row r="1">
          <cell r="A1" t="str">
            <v>1월 생산실적</v>
          </cell>
        </row>
      </sheetData>
      <sheetData sheetId="6850">
        <row r="1">
          <cell r="A1" t="str">
            <v>1월 생산실적</v>
          </cell>
        </row>
      </sheetData>
      <sheetData sheetId="6851">
        <row r="1">
          <cell r="A1" t="str">
            <v>1월 생산실적</v>
          </cell>
        </row>
      </sheetData>
      <sheetData sheetId="6852">
        <row r="1">
          <cell r="A1" t="str">
            <v>1월 생산실적</v>
          </cell>
        </row>
      </sheetData>
      <sheetData sheetId="6853">
        <row r="1">
          <cell r="A1" t="str">
            <v>1월 생산실적</v>
          </cell>
        </row>
      </sheetData>
      <sheetData sheetId="6854">
        <row r="1">
          <cell r="A1" t="str">
            <v>1월 생산실적</v>
          </cell>
        </row>
      </sheetData>
      <sheetData sheetId="6855">
        <row r="1">
          <cell r="A1" t="str">
            <v>1월 생산실적</v>
          </cell>
        </row>
      </sheetData>
      <sheetData sheetId="6856">
        <row r="1">
          <cell r="A1" t="str">
            <v>1월 생산실적</v>
          </cell>
        </row>
      </sheetData>
      <sheetData sheetId="6857">
        <row r="1">
          <cell r="A1" t="str">
            <v>1월 생산실적</v>
          </cell>
        </row>
      </sheetData>
      <sheetData sheetId="6858">
        <row r="1">
          <cell r="A1" t="str">
            <v>1월 생산실적</v>
          </cell>
        </row>
      </sheetData>
      <sheetData sheetId="6859">
        <row r="1">
          <cell r="A1" t="str">
            <v>1월 생산실적</v>
          </cell>
        </row>
      </sheetData>
      <sheetData sheetId="6860">
        <row r="1">
          <cell r="A1" t="str">
            <v>1월 생산실적</v>
          </cell>
        </row>
      </sheetData>
      <sheetData sheetId="6861">
        <row r="1">
          <cell r="A1" t="str">
            <v>1월 생산실적</v>
          </cell>
        </row>
      </sheetData>
      <sheetData sheetId="6862">
        <row r="1">
          <cell r="A1" t="str">
            <v>1월 생산실적</v>
          </cell>
        </row>
      </sheetData>
      <sheetData sheetId="6863">
        <row r="1">
          <cell r="A1" t="str">
            <v>1월 생산실적</v>
          </cell>
        </row>
      </sheetData>
      <sheetData sheetId="6864">
        <row r="1">
          <cell r="A1" t="str">
            <v>1월 생산실적</v>
          </cell>
        </row>
      </sheetData>
      <sheetData sheetId="6865">
        <row r="1">
          <cell r="A1" t="str">
            <v>1월 생산실적</v>
          </cell>
        </row>
      </sheetData>
      <sheetData sheetId="6866">
        <row r="1">
          <cell r="A1" t="str">
            <v>1월 생산실적</v>
          </cell>
        </row>
      </sheetData>
      <sheetData sheetId="6867">
        <row r="1">
          <cell r="A1" t="str">
            <v>1월 생산실적</v>
          </cell>
        </row>
      </sheetData>
      <sheetData sheetId="6868">
        <row r="1">
          <cell r="A1" t="str">
            <v>1월 생산실적</v>
          </cell>
        </row>
      </sheetData>
      <sheetData sheetId="6869">
        <row r="1">
          <cell r="A1" t="str">
            <v>1월 생산실적</v>
          </cell>
        </row>
      </sheetData>
      <sheetData sheetId="6870">
        <row r="1">
          <cell r="A1" t="str">
            <v>1월 생산실적</v>
          </cell>
        </row>
      </sheetData>
      <sheetData sheetId="6871">
        <row r="1">
          <cell r="A1" t="str">
            <v>1월 생산실적</v>
          </cell>
        </row>
      </sheetData>
      <sheetData sheetId="6872">
        <row r="1">
          <cell r="A1" t="str">
            <v>1월 생산실적</v>
          </cell>
        </row>
      </sheetData>
      <sheetData sheetId="6873">
        <row r="1">
          <cell r="A1" t="str">
            <v>1월 생산실적</v>
          </cell>
        </row>
      </sheetData>
      <sheetData sheetId="6874">
        <row r="1">
          <cell r="A1" t="str">
            <v>1월 생산실적</v>
          </cell>
        </row>
      </sheetData>
      <sheetData sheetId="6875">
        <row r="1">
          <cell r="A1" t="str">
            <v>1월 생산실적</v>
          </cell>
        </row>
      </sheetData>
      <sheetData sheetId="6876">
        <row r="1">
          <cell r="A1" t="str">
            <v>1월 생산실적</v>
          </cell>
        </row>
      </sheetData>
      <sheetData sheetId="6877">
        <row r="1">
          <cell r="A1" t="str">
            <v>1월 생산실적</v>
          </cell>
        </row>
      </sheetData>
      <sheetData sheetId="6878">
        <row r="1">
          <cell r="A1" t="str">
            <v>1월 생산실적</v>
          </cell>
        </row>
      </sheetData>
      <sheetData sheetId="6879">
        <row r="1">
          <cell r="A1" t="str">
            <v>1월 생산실적</v>
          </cell>
        </row>
      </sheetData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>
        <row r="1">
          <cell r="A1" t="str">
            <v>1월 생산실적</v>
          </cell>
        </row>
      </sheetData>
      <sheetData sheetId="6890">
        <row r="1">
          <cell r="A1" t="str">
            <v>1월 생산실적</v>
          </cell>
        </row>
      </sheetData>
      <sheetData sheetId="6891">
        <row r="1">
          <cell r="A1" t="str">
            <v>1월 생산실적</v>
          </cell>
        </row>
      </sheetData>
      <sheetData sheetId="6892">
        <row r="1">
          <cell r="A1" t="str">
            <v>1월 생산실적</v>
          </cell>
        </row>
      </sheetData>
      <sheetData sheetId="6893">
        <row r="1">
          <cell r="A1" t="str">
            <v>1월 생산실적</v>
          </cell>
        </row>
      </sheetData>
      <sheetData sheetId="6894">
        <row r="1">
          <cell r="A1" t="str">
            <v>1월 생산실적</v>
          </cell>
        </row>
      </sheetData>
      <sheetData sheetId="6895">
        <row r="1">
          <cell r="A1" t="str">
            <v>1월 생산실적</v>
          </cell>
        </row>
      </sheetData>
      <sheetData sheetId="6896">
        <row r="1">
          <cell r="A1" t="str">
            <v>1월 생산실적</v>
          </cell>
        </row>
      </sheetData>
      <sheetData sheetId="6897">
        <row r="1">
          <cell r="A1" t="str">
            <v>1월 생산실적</v>
          </cell>
        </row>
      </sheetData>
      <sheetData sheetId="6898">
        <row r="1">
          <cell r="A1" t="str">
            <v>1월 생산실적</v>
          </cell>
        </row>
      </sheetData>
      <sheetData sheetId="6899">
        <row r="1">
          <cell r="A1" t="str">
            <v>1월 생산실적</v>
          </cell>
        </row>
      </sheetData>
      <sheetData sheetId="6900">
        <row r="1">
          <cell r="A1" t="str">
            <v>1월 생산실적</v>
          </cell>
        </row>
      </sheetData>
      <sheetData sheetId="6901">
        <row r="1">
          <cell r="A1" t="str">
            <v>1월 생산실적</v>
          </cell>
        </row>
      </sheetData>
      <sheetData sheetId="6902">
        <row r="1">
          <cell r="A1" t="str">
            <v>1월 생산실적</v>
          </cell>
        </row>
      </sheetData>
      <sheetData sheetId="6903">
        <row r="1">
          <cell r="A1" t="str">
            <v>1월 생산실적</v>
          </cell>
        </row>
      </sheetData>
      <sheetData sheetId="6904">
        <row r="1">
          <cell r="A1" t="str">
            <v>1월 생산실적</v>
          </cell>
        </row>
      </sheetData>
      <sheetData sheetId="6905">
        <row r="1">
          <cell r="A1" t="str">
            <v>1월 생산실적</v>
          </cell>
        </row>
      </sheetData>
      <sheetData sheetId="6906">
        <row r="1">
          <cell r="A1" t="str">
            <v>1월 생산실적</v>
          </cell>
        </row>
      </sheetData>
      <sheetData sheetId="6907">
        <row r="1">
          <cell r="A1" t="str">
            <v>1월 생산실적</v>
          </cell>
        </row>
      </sheetData>
      <sheetData sheetId="6908">
        <row r="1">
          <cell r="A1" t="str">
            <v>1월 생산실적</v>
          </cell>
        </row>
      </sheetData>
      <sheetData sheetId="6909">
        <row r="1">
          <cell r="A1" t="str">
            <v>1월 생산실적</v>
          </cell>
        </row>
      </sheetData>
      <sheetData sheetId="6910">
        <row r="1">
          <cell r="A1" t="str">
            <v>1월 생산실적</v>
          </cell>
        </row>
      </sheetData>
      <sheetData sheetId="6911">
        <row r="1">
          <cell r="A1" t="str">
            <v>1월 생산실적</v>
          </cell>
        </row>
      </sheetData>
      <sheetData sheetId="6912">
        <row r="1">
          <cell r="A1" t="str">
            <v>1월 생산실적</v>
          </cell>
        </row>
      </sheetData>
      <sheetData sheetId="6913">
        <row r="1">
          <cell r="A1" t="str">
            <v>1월 생산실적</v>
          </cell>
        </row>
      </sheetData>
      <sheetData sheetId="6914">
        <row r="1">
          <cell r="A1" t="str">
            <v>1월 생산실적</v>
          </cell>
        </row>
      </sheetData>
      <sheetData sheetId="6915">
        <row r="1">
          <cell r="A1" t="str">
            <v>1월 생산실적</v>
          </cell>
        </row>
      </sheetData>
      <sheetData sheetId="6916">
        <row r="1">
          <cell r="A1" t="str">
            <v>1월 생산실적</v>
          </cell>
        </row>
      </sheetData>
      <sheetData sheetId="6917">
        <row r="1">
          <cell r="A1" t="str">
            <v>1월 생산실적</v>
          </cell>
        </row>
      </sheetData>
      <sheetData sheetId="6918">
        <row r="1">
          <cell r="A1" t="str">
            <v>1월 생산실적</v>
          </cell>
        </row>
      </sheetData>
      <sheetData sheetId="6919">
        <row r="1">
          <cell r="A1" t="str">
            <v>1월 생산실적</v>
          </cell>
        </row>
      </sheetData>
      <sheetData sheetId="6920">
        <row r="1">
          <cell r="A1" t="str">
            <v>1월 생산실적</v>
          </cell>
        </row>
      </sheetData>
      <sheetData sheetId="6921">
        <row r="1">
          <cell r="A1" t="str">
            <v>1월 생산실적</v>
          </cell>
        </row>
      </sheetData>
      <sheetData sheetId="6922">
        <row r="1">
          <cell r="A1" t="str">
            <v>1월 생산실적</v>
          </cell>
        </row>
      </sheetData>
      <sheetData sheetId="6923">
        <row r="1">
          <cell r="A1" t="str">
            <v>1월 생산실적</v>
          </cell>
        </row>
      </sheetData>
      <sheetData sheetId="6924">
        <row r="1">
          <cell r="A1" t="str">
            <v>1월 생산실적</v>
          </cell>
        </row>
      </sheetData>
      <sheetData sheetId="6925">
        <row r="1">
          <cell r="A1" t="str">
            <v>1월 생산실적</v>
          </cell>
        </row>
      </sheetData>
      <sheetData sheetId="6926">
        <row r="1">
          <cell r="A1" t="str">
            <v>1월 생산실적</v>
          </cell>
        </row>
      </sheetData>
      <sheetData sheetId="6927">
        <row r="1">
          <cell r="A1" t="str">
            <v>1월 생산실적</v>
          </cell>
        </row>
      </sheetData>
      <sheetData sheetId="6928">
        <row r="1">
          <cell r="A1" t="str">
            <v>1월 생산실적</v>
          </cell>
        </row>
      </sheetData>
      <sheetData sheetId="6929">
        <row r="1">
          <cell r="A1" t="str">
            <v>1월 생산실적</v>
          </cell>
        </row>
      </sheetData>
      <sheetData sheetId="6930">
        <row r="1">
          <cell r="A1" t="str">
            <v>1월 생산실적</v>
          </cell>
        </row>
      </sheetData>
      <sheetData sheetId="6931">
        <row r="1">
          <cell r="A1" t="str">
            <v>1월 생산실적</v>
          </cell>
        </row>
      </sheetData>
      <sheetData sheetId="6932">
        <row r="1">
          <cell r="A1" t="str">
            <v>1월 생산실적</v>
          </cell>
        </row>
      </sheetData>
      <sheetData sheetId="6933">
        <row r="1">
          <cell r="A1" t="str">
            <v>1월 생산실적</v>
          </cell>
        </row>
      </sheetData>
      <sheetData sheetId="6934">
        <row r="1">
          <cell r="A1" t="str">
            <v>1월 생산실적</v>
          </cell>
        </row>
      </sheetData>
      <sheetData sheetId="6935">
        <row r="1">
          <cell r="A1" t="str">
            <v>1월 생산실적</v>
          </cell>
        </row>
      </sheetData>
      <sheetData sheetId="6936">
        <row r="1">
          <cell r="A1" t="str">
            <v>1월 생산실적</v>
          </cell>
        </row>
      </sheetData>
      <sheetData sheetId="6937">
        <row r="1">
          <cell r="A1" t="str">
            <v>1월 생산실적</v>
          </cell>
        </row>
      </sheetData>
      <sheetData sheetId="6938">
        <row r="1">
          <cell r="A1" t="str">
            <v>1월 생산실적</v>
          </cell>
        </row>
      </sheetData>
      <sheetData sheetId="6939">
        <row r="1">
          <cell r="A1" t="str">
            <v>1월 생산실적</v>
          </cell>
        </row>
      </sheetData>
      <sheetData sheetId="6940">
        <row r="1">
          <cell r="A1" t="str">
            <v>1월 생산실적</v>
          </cell>
        </row>
      </sheetData>
      <sheetData sheetId="6941">
        <row r="1">
          <cell r="A1" t="str">
            <v>1월 생산실적</v>
          </cell>
        </row>
      </sheetData>
      <sheetData sheetId="6942">
        <row r="1">
          <cell r="A1" t="str">
            <v>1월 생산실적</v>
          </cell>
        </row>
      </sheetData>
      <sheetData sheetId="6943">
        <row r="1">
          <cell r="A1" t="str">
            <v>1월 생산실적</v>
          </cell>
        </row>
      </sheetData>
      <sheetData sheetId="6944">
        <row r="1">
          <cell r="A1" t="str">
            <v>1월 생산실적</v>
          </cell>
        </row>
      </sheetData>
      <sheetData sheetId="6945">
        <row r="1">
          <cell r="A1" t="str">
            <v>1월 생산실적</v>
          </cell>
        </row>
      </sheetData>
      <sheetData sheetId="6946">
        <row r="1">
          <cell r="A1" t="str">
            <v>1월 생산실적</v>
          </cell>
        </row>
      </sheetData>
      <sheetData sheetId="6947">
        <row r="1">
          <cell r="A1" t="str">
            <v>1월 생산실적</v>
          </cell>
        </row>
      </sheetData>
      <sheetData sheetId="6948">
        <row r="1">
          <cell r="A1" t="str">
            <v>1월 생산실적</v>
          </cell>
        </row>
      </sheetData>
      <sheetData sheetId="6949">
        <row r="1">
          <cell r="A1" t="str">
            <v>1월 생산실적</v>
          </cell>
        </row>
      </sheetData>
      <sheetData sheetId="6950">
        <row r="1">
          <cell r="A1" t="str">
            <v>1월 생산실적</v>
          </cell>
        </row>
      </sheetData>
      <sheetData sheetId="6951">
        <row r="1">
          <cell r="A1" t="str">
            <v>1월 생산실적</v>
          </cell>
        </row>
      </sheetData>
      <sheetData sheetId="6952">
        <row r="1">
          <cell r="A1" t="str">
            <v>1월 생산실적</v>
          </cell>
        </row>
      </sheetData>
      <sheetData sheetId="6953">
        <row r="1">
          <cell r="A1" t="str">
            <v>1월 생산실적</v>
          </cell>
        </row>
      </sheetData>
      <sheetData sheetId="6954">
        <row r="1">
          <cell r="A1" t="str">
            <v>1월 생산실적</v>
          </cell>
        </row>
      </sheetData>
      <sheetData sheetId="6955">
        <row r="1">
          <cell r="A1" t="str">
            <v>1월 생산실적</v>
          </cell>
        </row>
      </sheetData>
      <sheetData sheetId="6956">
        <row r="1">
          <cell r="A1" t="str">
            <v>1월 생산실적</v>
          </cell>
        </row>
      </sheetData>
      <sheetData sheetId="6957">
        <row r="1">
          <cell r="A1" t="str">
            <v>1월 생산실적</v>
          </cell>
        </row>
      </sheetData>
      <sheetData sheetId="6958">
        <row r="1">
          <cell r="A1" t="str">
            <v>1월 생산실적</v>
          </cell>
        </row>
      </sheetData>
      <sheetData sheetId="6959">
        <row r="1">
          <cell r="A1" t="str">
            <v>1월 생산실적</v>
          </cell>
        </row>
      </sheetData>
      <sheetData sheetId="6960">
        <row r="1">
          <cell r="A1" t="str">
            <v>1월 생산실적</v>
          </cell>
        </row>
      </sheetData>
      <sheetData sheetId="6961">
        <row r="1">
          <cell r="A1" t="str">
            <v>1월 생산실적</v>
          </cell>
        </row>
      </sheetData>
      <sheetData sheetId="6962">
        <row r="1">
          <cell r="A1" t="str">
            <v>1월 생산실적</v>
          </cell>
        </row>
      </sheetData>
      <sheetData sheetId="6963">
        <row r="1">
          <cell r="A1" t="str">
            <v>1월 생산실적</v>
          </cell>
        </row>
      </sheetData>
      <sheetData sheetId="6964">
        <row r="1">
          <cell r="A1" t="str">
            <v>1월 생산실적</v>
          </cell>
        </row>
      </sheetData>
      <sheetData sheetId="6965">
        <row r="1">
          <cell r="A1" t="str">
            <v>1월 생산실적</v>
          </cell>
        </row>
      </sheetData>
      <sheetData sheetId="6966">
        <row r="1">
          <cell r="A1" t="str">
            <v>1월 생산실적</v>
          </cell>
        </row>
      </sheetData>
      <sheetData sheetId="6967">
        <row r="1">
          <cell r="A1" t="str">
            <v>1월 생산실적</v>
          </cell>
        </row>
      </sheetData>
      <sheetData sheetId="6968">
        <row r="1">
          <cell r="A1" t="str">
            <v>1월 생산실적</v>
          </cell>
        </row>
      </sheetData>
      <sheetData sheetId="6969">
        <row r="1">
          <cell r="A1" t="str">
            <v>1월 생산실적</v>
          </cell>
        </row>
      </sheetData>
      <sheetData sheetId="6970">
        <row r="1">
          <cell r="A1" t="str">
            <v>1월 생산실적</v>
          </cell>
        </row>
      </sheetData>
      <sheetData sheetId="6971">
        <row r="1">
          <cell r="A1" t="str">
            <v>1월 생산실적</v>
          </cell>
        </row>
      </sheetData>
      <sheetData sheetId="6972">
        <row r="1">
          <cell r="A1" t="str">
            <v>1월 생산실적</v>
          </cell>
        </row>
      </sheetData>
      <sheetData sheetId="6973">
        <row r="1">
          <cell r="A1" t="str">
            <v>1월 생산실적</v>
          </cell>
        </row>
      </sheetData>
      <sheetData sheetId="6974">
        <row r="1">
          <cell r="A1" t="str">
            <v>1월 생산실적</v>
          </cell>
        </row>
      </sheetData>
      <sheetData sheetId="6975">
        <row r="1">
          <cell r="A1" t="str">
            <v>1월 생산실적</v>
          </cell>
        </row>
      </sheetData>
      <sheetData sheetId="6976">
        <row r="1">
          <cell r="A1" t="str">
            <v>1월 생산실적</v>
          </cell>
        </row>
      </sheetData>
      <sheetData sheetId="6977">
        <row r="1">
          <cell r="A1" t="str">
            <v>1월 생산실적</v>
          </cell>
        </row>
      </sheetData>
      <sheetData sheetId="6978">
        <row r="1">
          <cell r="A1" t="str">
            <v>1월 생산실적</v>
          </cell>
        </row>
      </sheetData>
      <sheetData sheetId="6979">
        <row r="1">
          <cell r="A1" t="str">
            <v>1월 생산실적</v>
          </cell>
        </row>
      </sheetData>
      <sheetData sheetId="6980">
        <row r="1">
          <cell r="A1" t="str">
            <v>1월 생산실적</v>
          </cell>
        </row>
      </sheetData>
      <sheetData sheetId="6981">
        <row r="1">
          <cell r="A1" t="str">
            <v>1월 생산실적</v>
          </cell>
        </row>
      </sheetData>
      <sheetData sheetId="6982">
        <row r="1">
          <cell r="A1" t="str">
            <v>1월 생산실적</v>
          </cell>
        </row>
      </sheetData>
      <sheetData sheetId="6983">
        <row r="1">
          <cell r="A1" t="str">
            <v>1월 생산실적</v>
          </cell>
        </row>
      </sheetData>
      <sheetData sheetId="6984">
        <row r="1">
          <cell r="A1" t="str">
            <v>1월 생산실적</v>
          </cell>
        </row>
      </sheetData>
      <sheetData sheetId="6985">
        <row r="1">
          <cell r="A1" t="str">
            <v>1월 생산실적</v>
          </cell>
        </row>
      </sheetData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>
        <row r="1">
          <cell r="A1" t="str">
            <v>1월 생산실적</v>
          </cell>
        </row>
      </sheetData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>
        <row r="1">
          <cell r="A1" t="str">
            <v>1월 생산실적</v>
          </cell>
        </row>
      </sheetData>
      <sheetData sheetId="7013">
        <row r="1">
          <cell r="A1" t="str">
            <v>1월 생산실적</v>
          </cell>
        </row>
      </sheetData>
      <sheetData sheetId="7014">
        <row r="1">
          <cell r="A1" t="str">
            <v>1월 생산실적</v>
          </cell>
        </row>
      </sheetData>
      <sheetData sheetId="7015">
        <row r="1">
          <cell r="A1" t="str">
            <v>1월 생산실적</v>
          </cell>
        </row>
      </sheetData>
      <sheetData sheetId="7016">
        <row r="1">
          <cell r="A1" t="str">
            <v>1월 생산실적</v>
          </cell>
        </row>
      </sheetData>
      <sheetData sheetId="7017">
        <row r="1">
          <cell r="A1" t="str">
            <v>1월 생산실적</v>
          </cell>
        </row>
      </sheetData>
      <sheetData sheetId="7018">
        <row r="1">
          <cell r="A1" t="str">
            <v>1월 생산실적</v>
          </cell>
        </row>
      </sheetData>
      <sheetData sheetId="7019">
        <row r="1">
          <cell r="A1" t="str">
            <v>1월 생산실적</v>
          </cell>
        </row>
      </sheetData>
      <sheetData sheetId="7020">
        <row r="1">
          <cell r="A1" t="str">
            <v>1월 생산실적</v>
          </cell>
        </row>
      </sheetData>
      <sheetData sheetId="7021">
        <row r="1">
          <cell r="A1" t="str">
            <v>1월 생산실적</v>
          </cell>
        </row>
      </sheetData>
      <sheetData sheetId="7022">
        <row r="1">
          <cell r="A1" t="str">
            <v>1월 생산실적</v>
          </cell>
        </row>
      </sheetData>
      <sheetData sheetId="7023">
        <row r="1">
          <cell r="A1" t="str">
            <v>1월 생산실적</v>
          </cell>
        </row>
      </sheetData>
      <sheetData sheetId="7024">
        <row r="1">
          <cell r="A1" t="str">
            <v>1월 생산실적</v>
          </cell>
        </row>
      </sheetData>
      <sheetData sheetId="7025">
        <row r="1">
          <cell r="A1" t="str">
            <v>1월 생산실적</v>
          </cell>
        </row>
      </sheetData>
      <sheetData sheetId="7026">
        <row r="1">
          <cell r="A1" t="str">
            <v>1월 생산실적</v>
          </cell>
        </row>
      </sheetData>
      <sheetData sheetId="7027">
        <row r="1">
          <cell r="A1" t="str">
            <v>1월 생산실적</v>
          </cell>
        </row>
      </sheetData>
      <sheetData sheetId="7028">
        <row r="1">
          <cell r="A1" t="str">
            <v>1월 생산실적</v>
          </cell>
        </row>
      </sheetData>
      <sheetData sheetId="7029">
        <row r="1">
          <cell r="A1" t="str">
            <v>1월 생산실적</v>
          </cell>
        </row>
      </sheetData>
      <sheetData sheetId="7030">
        <row r="1">
          <cell r="A1" t="str">
            <v>1월 생산실적</v>
          </cell>
        </row>
      </sheetData>
      <sheetData sheetId="7031">
        <row r="1">
          <cell r="A1" t="str">
            <v>1월 생산실적</v>
          </cell>
        </row>
      </sheetData>
      <sheetData sheetId="7032">
        <row r="1">
          <cell r="A1" t="str">
            <v>1월 생산실적</v>
          </cell>
        </row>
      </sheetData>
      <sheetData sheetId="7033">
        <row r="1">
          <cell r="A1" t="str">
            <v>1월 생산실적</v>
          </cell>
        </row>
      </sheetData>
      <sheetData sheetId="7034">
        <row r="1">
          <cell r="A1" t="str">
            <v>1월 생산실적</v>
          </cell>
        </row>
      </sheetData>
      <sheetData sheetId="7035">
        <row r="1">
          <cell r="A1" t="str">
            <v>1월 생산실적</v>
          </cell>
        </row>
      </sheetData>
      <sheetData sheetId="7036">
        <row r="1">
          <cell r="A1" t="str">
            <v>1월 생산실적</v>
          </cell>
        </row>
      </sheetData>
      <sheetData sheetId="7037">
        <row r="1">
          <cell r="A1" t="str">
            <v>1월 생산실적</v>
          </cell>
        </row>
      </sheetData>
      <sheetData sheetId="7038">
        <row r="1">
          <cell r="A1" t="str">
            <v>1월 생산실적</v>
          </cell>
        </row>
      </sheetData>
      <sheetData sheetId="7039">
        <row r="1">
          <cell r="A1" t="str">
            <v>1월 생산실적</v>
          </cell>
        </row>
      </sheetData>
      <sheetData sheetId="7040">
        <row r="1">
          <cell r="A1" t="str">
            <v>1월 생산실적</v>
          </cell>
        </row>
      </sheetData>
      <sheetData sheetId="7041">
        <row r="1">
          <cell r="A1" t="str">
            <v>1월 생산실적</v>
          </cell>
        </row>
      </sheetData>
      <sheetData sheetId="7042">
        <row r="1">
          <cell r="A1" t="str">
            <v>1월 생산실적</v>
          </cell>
        </row>
      </sheetData>
      <sheetData sheetId="7043">
        <row r="1">
          <cell r="A1" t="str">
            <v>1월 생산실적</v>
          </cell>
        </row>
      </sheetData>
      <sheetData sheetId="7044">
        <row r="1">
          <cell r="A1" t="str">
            <v>1월 생산실적</v>
          </cell>
        </row>
      </sheetData>
      <sheetData sheetId="7045">
        <row r="1">
          <cell r="A1" t="str">
            <v>1월 생산실적</v>
          </cell>
        </row>
      </sheetData>
      <sheetData sheetId="7046">
        <row r="1">
          <cell r="A1" t="str">
            <v>1월 생산실적</v>
          </cell>
        </row>
      </sheetData>
      <sheetData sheetId="7047">
        <row r="1">
          <cell r="A1" t="str">
            <v>1월 생산실적</v>
          </cell>
        </row>
      </sheetData>
      <sheetData sheetId="7048">
        <row r="1">
          <cell r="A1" t="str">
            <v>1월 생산실적</v>
          </cell>
        </row>
      </sheetData>
      <sheetData sheetId="7049">
        <row r="1">
          <cell r="A1" t="str">
            <v>1월 생산실적</v>
          </cell>
        </row>
      </sheetData>
      <sheetData sheetId="7050">
        <row r="1">
          <cell r="A1" t="str">
            <v>1월 생산실적</v>
          </cell>
        </row>
      </sheetData>
      <sheetData sheetId="7051">
        <row r="1">
          <cell r="A1" t="str">
            <v>1월 생산실적</v>
          </cell>
        </row>
      </sheetData>
      <sheetData sheetId="7052">
        <row r="1">
          <cell r="A1" t="str">
            <v>1월 생산실적</v>
          </cell>
        </row>
      </sheetData>
      <sheetData sheetId="7053" refreshError="1"/>
      <sheetData sheetId="7054" refreshError="1"/>
      <sheetData sheetId="7055">
        <row r="1">
          <cell r="A1" t="str">
            <v>1월 생산실적</v>
          </cell>
        </row>
      </sheetData>
      <sheetData sheetId="7056">
        <row r="1">
          <cell r="A1" t="str">
            <v>1월 생산실적</v>
          </cell>
        </row>
      </sheetData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>
        <row r="1">
          <cell r="A1" t="str">
            <v>1월 생산실적</v>
          </cell>
        </row>
      </sheetData>
      <sheetData sheetId="7084" refreshError="1"/>
      <sheetData sheetId="7085" refreshError="1"/>
      <sheetData sheetId="7086" refreshError="1"/>
      <sheetData sheetId="7087" refreshError="1"/>
      <sheetData sheetId="7088">
        <row r="1">
          <cell r="A1" t="str">
            <v>1월 생산실적</v>
          </cell>
        </row>
      </sheetData>
      <sheetData sheetId="7089">
        <row r="1">
          <cell r="A1" t="str">
            <v>1월 생산실적</v>
          </cell>
        </row>
      </sheetData>
      <sheetData sheetId="7090">
        <row r="1">
          <cell r="A1" t="str">
            <v>1월 생산실적</v>
          </cell>
        </row>
      </sheetData>
      <sheetData sheetId="7091">
        <row r="1">
          <cell r="A1" t="str">
            <v>1월 생산실적</v>
          </cell>
        </row>
      </sheetData>
      <sheetData sheetId="7092">
        <row r="1">
          <cell r="A1" t="str">
            <v>1월 생산실적</v>
          </cell>
        </row>
      </sheetData>
      <sheetData sheetId="7093">
        <row r="1">
          <cell r="A1" t="str">
            <v>1월 생산실적</v>
          </cell>
        </row>
      </sheetData>
      <sheetData sheetId="7094">
        <row r="1">
          <cell r="A1" t="str">
            <v>1월 생산실적</v>
          </cell>
        </row>
      </sheetData>
      <sheetData sheetId="7095">
        <row r="1">
          <cell r="A1" t="str">
            <v>1월 생산실적</v>
          </cell>
        </row>
      </sheetData>
      <sheetData sheetId="7096">
        <row r="1">
          <cell r="A1" t="str">
            <v>1월 생산실적</v>
          </cell>
        </row>
      </sheetData>
      <sheetData sheetId="7097">
        <row r="1">
          <cell r="A1" t="str">
            <v>1월 생산실적</v>
          </cell>
        </row>
      </sheetData>
      <sheetData sheetId="7098">
        <row r="1">
          <cell r="A1" t="str">
            <v>1월 생산실적</v>
          </cell>
        </row>
      </sheetData>
      <sheetData sheetId="7099">
        <row r="1">
          <cell r="A1" t="str">
            <v>1월 생산실적</v>
          </cell>
        </row>
      </sheetData>
      <sheetData sheetId="7100">
        <row r="1">
          <cell r="A1" t="str">
            <v>1월 생산실적</v>
          </cell>
        </row>
      </sheetData>
      <sheetData sheetId="7101">
        <row r="1">
          <cell r="A1" t="str">
            <v>1월 생산실적</v>
          </cell>
        </row>
      </sheetData>
      <sheetData sheetId="7102">
        <row r="1">
          <cell r="A1" t="str">
            <v>1월 생산실적</v>
          </cell>
        </row>
      </sheetData>
      <sheetData sheetId="7103">
        <row r="1">
          <cell r="A1" t="str">
            <v>1월 생산실적</v>
          </cell>
        </row>
      </sheetData>
      <sheetData sheetId="7104">
        <row r="1">
          <cell r="A1" t="str">
            <v>1월 생산실적</v>
          </cell>
        </row>
      </sheetData>
      <sheetData sheetId="7105">
        <row r="1">
          <cell r="A1" t="str">
            <v>1월 생산실적</v>
          </cell>
        </row>
      </sheetData>
      <sheetData sheetId="7106">
        <row r="1">
          <cell r="A1" t="str">
            <v>1월 생산실적</v>
          </cell>
        </row>
      </sheetData>
      <sheetData sheetId="7107">
        <row r="1">
          <cell r="A1" t="str">
            <v>1월 생산실적</v>
          </cell>
        </row>
      </sheetData>
      <sheetData sheetId="7108">
        <row r="1">
          <cell r="A1" t="str">
            <v>1월 생산실적</v>
          </cell>
        </row>
      </sheetData>
      <sheetData sheetId="7109">
        <row r="1">
          <cell r="A1" t="str">
            <v>1월 생산실적</v>
          </cell>
        </row>
      </sheetData>
      <sheetData sheetId="7110">
        <row r="1">
          <cell r="A1" t="str">
            <v>1월 생산실적</v>
          </cell>
        </row>
      </sheetData>
      <sheetData sheetId="7111">
        <row r="1">
          <cell r="A1" t="str">
            <v>1월 생산실적</v>
          </cell>
        </row>
      </sheetData>
      <sheetData sheetId="7112">
        <row r="1">
          <cell r="A1" t="str">
            <v>1월 생산실적</v>
          </cell>
        </row>
      </sheetData>
      <sheetData sheetId="7113">
        <row r="1">
          <cell r="A1" t="str">
            <v>1월 생산실적</v>
          </cell>
        </row>
      </sheetData>
      <sheetData sheetId="7114">
        <row r="1">
          <cell r="A1" t="str">
            <v>1월 생산실적</v>
          </cell>
        </row>
      </sheetData>
      <sheetData sheetId="7115">
        <row r="1">
          <cell r="A1" t="str">
            <v>1월 생산실적</v>
          </cell>
        </row>
      </sheetData>
      <sheetData sheetId="7116">
        <row r="1">
          <cell r="A1" t="str">
            <v>1월 생산실적</v>
          </cell>
        </row>
      </sheetData>
      <sheetData sheetId="7117">
        <row r="1">
          <cell r="A1" t="str">
            <v>1월 생산실적</v>
          </cell>
        </row>
      </sheetData>
      <sheetData sheetId="7118">
        <row r="1">
          <cell r="A1" t="str">
            <v>1월 생산실적</v>
          </cell>
        </row>
      </sheetData>
      <sheetData sheetId="7119">
        <row r="1">
          <cell r="A1" t="str">
            <v>1월 생산실적</v>
          </cell>
        </row>
      </sheetData>
      <sheetData sheetId="7120">
        <row r="1">
          <cell r="A1" t="str">
            <v>1월 생산실적</v>
          </cell>
        </row>
      </sheetData>
      <sheetData sheetId="7121">
        <row r="1">
          <cell r="A1" t="str">
            <v>1월 생산실적</v>
          </cell>
        </row>
      </sheetData>
      <sheetData sheetId="7122">
        <row r="1">
          <cell r="A1" t="str">
            <v>1월 생산실적</v>
          </cell>
        </row>
      </sheetData>
      <sheetData sheetId="7123">
        <row r="1">
          <cell r="A1" t="str">
            <v>1월 생산실적</v>
          </cell>
        </row>
      </sheetData>
      <sheetData sheetId="7124">
        <row r="1">
          <cell r="A1" t="str">
            <v>1월 생산실적</v>
          </cell>
        </row>
      </sheetData>
      <sheetData sheetId="7125">
        <row r="1">
          <cell r="A1" t="str">
            <v>1월 생산실적</v>
          </cell>
        </row>
      </sheetData>
      <sheetData sheetId="7126">
        <row r="1">
          <cell r="A1" t="str">
            <v>1월 생산실적</v>
          </cell>
        </row>
      </sheetData>
      <sheetData sheetId="7127">
        <row r="1">
          <cell r="A1" t="str">
            <v>1월 생산실적</v>
          </cell>
        </row>
      </sheetData>
      <sheetData sheetId="7128">
        <row r="1">
          <cell r="A1" t="str">
            <v>1월 생산실적</v>
          </cell>
        </row>
      </sheetData>
      <sheetData sheetId="7129">
        <row r="1">
          <cell r="A1" t="str">
            <v>1월 생산실적</v>
          </cell>
        </row>
      </sheetData>
      <sheetData sheetId="7130">
        <row r="1">
          <cell r="A1" t="str">
            <v>1월 생산실적</v>
          </cell>
        </row>
      </sheetData>
      <sheetData sheetId="7131">
        <row r="1">
          <cell r="A1" t="str">
            <v>1월 생산실적</v>
          </cell>
        </row>
      </sheetData>
      <sheetData sheetId="7132">
        <row r="1">
          <cell r="A1" t="str">
            <v>1월 생산실적</v>
          </cell>
        </row>
      </sheetData>
      <sheetData sheetId="7133">
        <row r="1">
          <cell r="A1" t="str">
            <v>1월 생산실적</v>
          </cell>
        </row>
      </sheetData>
      <sheetData sheetId="7134">
        <row r="1">
          <cell r="A1" t="str">
            <v>1월 생산실적</v>
          </cell>
        </row>
      </sheetData>
      <sheetData sheetId="7135">
        <row r="1">
          <cell r="A1" t="str">
            <v>1월 생산실적</v>
          </cell>
        </row>
      </sheetData>
      <sheetData sheetId="7136">
        <row r="1">
          <cell r="A1" t="str">
            <v>1월 생산실적</v>
          </cell>
        </row>
      </sheetData>
      <sheetData sheetId="7137">
        <row r="1">
          <cell r="A1" t="str">
            <v>1월 생산실적</v>
          </cell>
        </row>
      </sheetData>
      <sheetData sheetId="7138">
        <row r="1">
          <cell r="A1" t="str">
            <v>1월 생산실적</v>
          </cell>
        </row>
      </sheetData>
      <sheetData sheetId="7139">
        <row r="1">
          <cell r="A1" t="str">
            <v>1월 생산실적</v>
          </cell>
        </row>
      </sheetData>
      <sheetData sheetId="7140">
        <row r="1">
          <cell r="A1" t="str">
            <v>1월 생산실적</v>
          </cell>
        </row>
      </sheetData>
      <sheetData sheetId="7141">
        <row r="1">
          <cell r="A1" t="str">
            <v>1월 생산실적</v>
          </cell>
        </row>
      </sheetData>
      <sheetData sheetId="7142">
        <row r="1">
          <cell r="A1" t="str">
            <v>1월 생산실적</v>
          </cell>
        </row>
      </sheetData>
      <sheetData sheetId="7143">
        <row r="1">
          <cell r="A1" t="str">
            <v>1월 생산실적</v>
          </cell>
        </row>
      </sheetData>
      <sheetData sheetId="7144">
        <row r="1">
          <cell r="A1" t="str">
            <v>1월 생산실적</v>
          </cell>
        </row>
      </sheetData>
      <sheetData sheetId="7145">
        <row r="1">
          <cell r="A1" t="str">
            <v>1월 생산실적</v>
          </cell>
        </row>
      </sheetData>
      <sheetData sheetId="7146">
        <row r="1">
          <cell r="A1" t="str">
            <v>1월 생산실적</v>
          </cell>
        </row>
      </sheetData>
      <sheetData sheetId="7147">
        <row r="1">
          <cell r="A1" t="str">
            <v>1월 생산실적</v>
          </cell>
        </row>
      </sheetData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>
        <row r="1">
          <cell r="A1" t="str">
            <v>1월 생산실적</v>
          </cell>
        </row>
      </sheetData>
      <sheetData sheetId="7265">
        <row r="1">
          <cell r="A1" t="str">
            <v>1월 생산실적</v>
          </cell>
        </row>
      </sheetData>
      <sheetData sheetId="7266">
        <row r="1">
          <cell r="A1" t="str">
            <v>1월 생산실적</v>
          </cell>
        </row>
      </sheetData>
      <sheetData sheetId="7267">
        <row r="1">
          <cell r="A1" t="str">
            <v>1월 생산실적</v>
          </cell>
        </row>
      </sheetData>
      <sheetData sheetId="7268">
        <row r="1">
          <cell r="A1" t="str">
            <v>1월 생산실적</v>
          </cell>
        </row>
      </sheetData>
      <sheetData sheetId="7269">
        <row r="1">
          <cell r="A1" t="str">
            <v>1월 생산실적</v>
          </cell>
        </row>
      </sheetData>
      <sheetData sheetId="7270">
        <row r="1">
          <cell r="A1" t="str">
            <v>1월 생산실적</v>
          </cell>
        </row>
      </sheetData>
      <sheetData sheetId="7271">
        <row r="1">
          <cell r="A1" t="str">
            <v>1월 생산실적</v>
          </cell>
        </row>
      </sheetData>
      <sheetData sheetId="7272">
        <row r="1">
          <cell r="A1" t="str">
            <v>1월 생산실적</v>
          </cell>
        </row>
      </sheetData>
      <sheetData sheetId="7273">
        <row r="1">
          <cell r="A1" t="str">
            <v>1월 생산실적</v>
          </cell>
        </row>
      </sheetData>
      <sheetData sheetId="7274">
        <row r="1">
          <cell r="A1" t="str">
            <v>1월 생산실적</v>
          </cell>
        </row>
      </sheetData>
      <sheetData sheetId="7275">
        <row r="1">
          <cell r="A1" t="str">
            <v>1월 생산실적</v>
          </cell>
        </row>
      </sheetData>
      <sheetData sheetId="7276">
        <row r="1">
          <cell r="A1" t="str">
            <v>1월 생산실적</v>
          </cell>
        </row>
      </sheetData>
      <sheetData sheetId="7277">
        <row r="1">
          <cell r="A1" t="str">
            <v>1월 생산실적</v>
          </cell>
        </row>
      </sheetData>
      <sheetData sheetId="7278">
        <row r="1">
          <cell r="A1" t="str">
            <v>1월 생산실적</v>
          </cell>
        </row>
      </sheetData>
      <sheetData sheetId="7279">
        <row r="1">
          <cell r="A1" t="str">
            <v>1월 생산실적</v>
          </cell>
        </row>
      </sheetData>
      <sheetData sheetId="7280">
        <row r="1">
          <cell r="A1" t="str">
            <v>1월 생산실적</v>
          </cell>
        </row>
      </sheetData>
      <sheetData sheetId="7281">
        <row r="1">
          <cell r="A1" t="str">
            <v>1월 생산실적</v>
          </cell>
        </row>
      </sheetData>
      <sheetData sheetId="7282">
        <row r="1">
          <cell r="A1" t="str">
            <v>1월 생산실적</v>
          </cell>
        </row>
      </sheetData>
      <sheetData sheetId="7283">
        <row r="1">
          <cell r="A1" t="str">
            <v>1월 생산실적</v>
          </cell>
        </row>
      </sheetData>
      <sheetData sheetId="7284">
        <row r="1">
          <cell r="A1" t="str">
            <v>1월 생산실적</v>
          </cell>
        </row>
      </sheetData>
      <sheetData sheetId="7285">
        <row r="1">
          <cell r="A1" t="str">
            <v>1월 생산실적</v>
          </cell>
        </row>
      </sheetData>
      <sheetData sheetId="7286">
        <row r="1">
          <cell r="A1" t="str">
            <v>1월 생산실적</v>
          </cell>
        </row>
      </sheetData>
      <sheetData sheetId="7287">
        <row r="1">
          <cell r="A1" t="str">
            <v>1월 생산실적</v>
          </cell>
        </row>
      </sheetData>
      <sheetData sheetId="7288">
        <row r="1">
          <cell r="A1" t="str">
            <v>1월 생산실적</v>
          </cell>
        </row>
      </sheetData>
      <sheetData sheetId="7289">
        <row r="1">
          <cell r="A1" t="str">
            <v>1월 생산실적</v>
          </cell>
        </row>
      </sheetData>
      <sheetData sheetId="7290">
        <row r="1">
          <cell r="A1" t="str">
            <v>1월 생산실적</v>
          </cell>
        </row>
      </sheetData>
      <sheetData sheetId="7291">
        <row r="1">
          <cell r="A1" t="str">
            <v>1월 생산실적</v>
          </cell>
        </row>
      </sheetData>
      <sheetData sheetId="7292">
        <row r="1">
          <cell r="A1" t="str">
            <v>1월 생산실적</v>
          </cell>
        </row>
      </sheetData>
      <sheetData sheetId="7293">
        <row r="1">
          <cell r="A1" t="str">
            <v>1월 생산실적</v>
          </cell>
        </row>
      </sheetData>
      <sheetData sheetId="7294">
        <row r="1">
          <cell r="A1" t="str">
            <v>1월 생산실적</v>
          </cell>
        </row>
      </sheetData>
      <sheetData sheetId="7295">
        <row r="1">
          <cell r="A1" t="str">
            <v>1월 생산실적</v>
          </cell>
        </row>
      </sheetData>
      <sheetData sheetId="7296">
        <row r="1">
          <cell r="A1" t="str">
            <v>1월 생산실적</v>
          </cell>
        </row>
      </sheetData>
      <sheetData sheetId="7297">
        <row r="1">
          <cell r="A1" t="str">
            <v>1월 생산실적</v>
          </cell>
        </row>
      </sheetData>
      <sheetData sheetId="7298">
        <row r="1">
          <cell r="A1" t="str">
            <v>1월 생산실적</v>
          </cell>
        </row>
      </sheetData>
      <sheetData sheetId="7299">
        <row r="1">
          <cell r="A1" t="str">
            <v>1월 생산실적</v>
          </cell>
        </row>
      </sheetData>
      <sheetData sheetId="7300">
        <row r="1">
          <cell r="A1" t="str">
            <v>1월 생산실적</v>
          </cell>
        </row>
      </sheetData>
      <sheetData sheetId="7301">
        <row r="1">
          <cell r="A1" t="str">
            <v>1월 생산실적</v>
          </cell>
        </row>
      </sheetData>
      <sheetData sheetId="7302">
        <row r="1">
          <cell r="A1" t="str">
            <v>1월 생산실적</v>
          </cell>
        </row>
      </sheetData>
      <sheetData sheetId="7303">
        <row r="1">
          <cell r="A1" t="str">
            <v>1월 생산실적</v>
          </cell>
        </row>
      </sheetData>
      <sheetData sheetId="7304">
        <row r="1">
          <cell r="A1" t="str">
            <v>1월 생산실적</v>
          </cell>
        </row>
      </sheetData>
      <sheetData sheetId="7305">
        <row r="1">
          <cell r="A1" t="str">
            <v>1월 생산실적</v>
          </cell>
        </row>
      </sheetData>
      <sheetData sheetId="7306">
        <row r="1">
          <cell r="A1" t="str">
            <v>1월 생산실적</v>
          </cell>
        </row>
      </sheetData>
      <sheetData sheetId="7307">
        <row r="1">
          <cell r="A1" t="str">
            <v>1월 생산실적</v>
          </cell>
        </row>
      </sheetData>
      <sheetData sheetId="7308">
        <row r="1">
          <cell r="A1" t="str">
            <v>1월 생산실적</v>
          </cell>
        </row>
      </sheetData>
      <sheetData sheetId="7309">
        <row r="1">
          <cell r="A1" t="str">
            <v>1월 생산실적</v>
          </cell>
        </row>
      </sheetData>
      <sheetData sheetId="7310">
        <row r="1">
          <cell r="A1" t="str">
            <v>1월 생산실적</v>
          </cell>
        </row>
      </sheetData>
      <sheetData sheetId="7311">
        <row r="1">
          <cell r="A1" t="str">
            <v>1월 생산실적</v>
          </cell>
        </row>
      </sheetData>
      <sheetData sheetId="7312">
        <row r="1">
          <cell r="A1" t="str">
            <v>1월 생산실적</v>
          </cell>
        </row>
      </sheetData>
      <sheetData sheetId="7313">
        <row r="1">
          <cell r="A1" t="str">
            <v>1월 생산실적</v>
          </cell>
        </row>
      </sheetData>
      <sheetData sheetId="7314">
        <row r="1">
          <cell r="A1" t="str">
            <v>1월 생산실적</v>
          </cell>
        </row>
      </sheetData>
      <sheetData sheetId="7315">
        <row r="1">
          <cell r="A1" t="str">
            <v>1월 생산실적</v>
          </cell>
        </row>
      </sheetData>
      <sheetData sheetId="7316">
        <row r="1">
          <cell r="A1" t="str">
            <v>1월 생산실적</v>
          </cell>
        </row>
      </sheetData>
      <sheetData sheetId="7317">
        <row r="1">
          <cell r="A1" t="str">
            <v>1월 생산실적</v>
          </cell>
        </row>
      </sheetData>
      <sheetData sheetId="7318">
        <row r="1">
          <cell r="A1" t="str">
            <v>1월 생산실적</v>
          </cell>
        </row>
      </sheetData>
      <sheetData sheetId="7319">
        <row r="1">
          <cell r="A1" t="str">
            <v>1월 생산실적</v>
          </cell>
        </row>
      </sheetData>
      <sheetData sheetId="7320">
        <row r="1">
          <cell r="A1" t="str">
            <v>1월 생산실적</v>
          </cell>
        </row>
      </sheetData>
      <sheetData sheetId="7321">
        <row r="1">
          <cell r="A1" t="str">
            <v>1월 생산실적</v>
          </cell>
        </row>
      </sheetData>
      <sheetData sheetId="7322">
        <row r="1">
          <cell r="A1" t="str">
            <v>1월 생산실적</v>
          </cell>
        </row>
      </sheetData>
      <sheetData sheetId="7323">
        <row r="1">
          <cell r="A1" t="str">
            <v>1월 생산실적</v>
          </cell>
        </row>
      </sheetData>
      <sheetData sheetId="7324">
        <row r="1">
          <cell r="A1" t="str">
            <v>1월 생산실적</v>
          </cell>
        </row>
      </sheetData>
      <sheetData sheetId="7325">
        <row r="1">
          <cell r="A1" t="str">
            <v>1월 생산실적</v>
          </cell>
        </row>
      </sheetData>
      <sheetData sheetId="7326">
        <row r="1">
          <cell r="A1" t="str">
            <v>1월 생산실적</v>
          </cell>
        </row>
      </sheetData>
      <sheetData sheetId="7327">
        <row r="1">
          <cell r="A1" t="str">
            <v>1월 생산실적</v>
          </cell>
        </row>
      </sheetData>
      <sheetData sheetId="7328">
        <row r="1">
          <cell r="A1" t="str">
            <v>1월 생산실적</v>
          </cell>
        </row>
      </sheetData>
      <sheetData sheetId="7329">
        <row r="1">
          <cell r="A1" t="str">
            <v>1월 생산실적</v>
          </cell>
        </row>
      </sheetData>
      <sheetData sheetId="7330">
        <row r="1">
          <cell r="A1" t="str">
            <v>1월 생산실적</v>
          </cell>
        </row>
      </sheetData>
      <sheetData sheetId="7331">
        <row r="1">
          <cell r="A1" t="str">
            <v>1월 생산실적</v>
          </cell>
        </row>
      </sheetData>
      <sheetData sheetId="7332">
        <row r="1">
          <cell r="A1" t="str">
            <v>1월 생산실적</v>
          </cell>
        </row>
      </sheetData>
      <sheetData sheetId="7333">
        <row r="1">
          <cell r="A1" t="str">
            <v>1월 생산실적</v>
          </cell>
        </row>
      </sheetData>
      <sheetData sheetId="7334">
        <row r="1">
          <cell r="A1" t="str">
            <v>1월 생산실적</v>
          </cell>
        </row>
      </sheetData>
      <sheetData sheetId="7335">
        <row r="1">
          <cell r="A1" t="str">
            <v>1월 생산실적</v>
          </cell>
        </row>
      </sheetData>
      <sheetData sheetId="7336">
        <row r="1">
          <cell r="A1" t="str">
            <v>1월 생산실적</v>
          </cell>
        </row>
      </sheetData>
      <sheetData sheetId="7337">
        <row r="1">
          <cell r="A1" t="str">
            <v>1월 생산실적</v>
          </cell>
        </row>
      </sheetData>
      <sheetData sheetId="7338">
        <row r="1">
          <cell r="A1" t="str">
            <v>1월 생산실적</v>
          </cell>
        </row>
      </sheetData>
      <sheetData sheetId="7339">
        <row r="1">
          <cell r="A1" t="str">
            <v>1월 생산실적</v>
          </cell>
        </row>
      </sheetData>
      <sheetData sheetId="7340">
        <row r="1">
          <cell r="A1" t="str">
            <v>1월 생산실적</v>
          </cell>
        </row>
      </sheetData>
      <sheetData sheetId="7341">
        <row r="1">
          <cell r="A1" t="str">
            <v>1월 생산실적</v>
          </cell>
        </row>
      </sheetData>
      <sheetData sheetId="7342">
        <row r="1">
          <cell r="A1" t="str">
            <v>1월 생산실적</v>
          </cell>
        </row>
      </sheetData>
      <sheetData sheetId="7343">
        <row r="1">
          <cell r="A1" t="str">
            <v>1월 생산실적</v>
          </cell>
        </row>
      </sheetData>
      <sheetData sheetId="7344">
        <row r="1">
          <cell r="A1" t="str">
            <v>1월 생산실적</v>
          </cell>
        </row>
      </sheetData>
      <sheetData sheetId="7345">
        <row r="1">
          <cell r="A1" t="str">
            <v>1월 생산실적</v>
          </cell>
        </row>
      </sheetData>
      <sheetData sheetId="7346">
        <row r="1">
          <cell r="A1" t="str">
            <v>1월 생산실적</v>
          </cell>
        </row>
      </sheetData>
      <sheetData sheetId="7347">
        <row r="1">
          <cell r="A1" t="str">
            <v>1월 생산실적</v>
          </cell>
        </row>
      </sheetData>
      <sheetData sheetId="7348">
        <row r="1">
          <cell r="A1" t="str">
            <v>1월 생산실적</v>
          </cell>
        </row>
      </sheetData>
      <sheetData sheetId="7349">
        <row r="1">
          <cell r="A1" t="str">
            <v>1월 생산실적</v>
          </cell>
        </row>
      </sheetData>
      <sheetData sheetId="7350">
        <row r="1">
          <cell r="A1" t="str">
            <v>1월 생산실적</v>
          </cell>
        </row>
      </sheetData>
      <sheetData sheetId="7351">
        <row r="1">
          <cell r="A1" t="str">
            <v>1월 생산실적</v>
          </cell>
        </row>
      </sheetData>
      <sheetData sheetId="7352">
        <row r="1">
          <cell r="A1" t="str">
            <v>1월 생산실적</v>
          </cell>
        </row>
      </sheetData>
      <sheetData sheetId="7353">
        <row r="1">
          <cell r="A1" t="str">
            <v>1월 생산실적</v>
          </cell>
        </row>
      </sheetData>
      <sheetData sheetId="7354">
        <row r="1">
          <cell r="A1" t="str">
            <v>1월 생산실적</v>
          </cell>
        </row>
      </sheetData>
      <sheetData sheetId="7355">
        <row r="1">
          <cell r="A1" t="str">
            <v>1월 생산실적</v>
          </cell>
        </row>
      </sheetData>
      <sheetData sheetId="7356">
        <row r="1">
          <cell r="A1" t="str">
            <v>1월 생산실적</v>
          </cell>
        </row>
      </sheetData>
      <sheetData sheetId="7357">
        <row r="1">
          <cell r="A1" t="str">
            <v>1월 생산실적</v>
          </cell>
        </row>
      </sheetData>
      <sheetData sheetId="7358">
        <row r="1">
          <cell r="A1" t="str">
            <v>1월 생산실적</v>
          </cell>
        </row>
      </sheetData>
      <sheetData sheetId="7359">
        <row r="1">
          <cell r="A1" t="str">
            <v>1월 생산실적</v>
          </cell>
        </row>
      </sheetData>
      <sheetData sheetId="7360">
        <row r="1">
          <cell r="A1" t="str">
            <v>1월 생산실적</v>
          </cell>
        </row>
      </sheetData>
      <sheetData sheetId="7361">
        <row r="1">
          <cell r="A1" t="str">
            <v>1월 생산실적</v>
          </cell>
        </row>
      </sheetData>
      <sheetData sheetId="7362">
        <row r="1">
          <cell r="A1" t="str">
            <v>1월 생산실적</v>
          </cell>
        </row>
      </sheetData>
      <sheetData sheetId="7363">
        <row r="1">
          <cell r="A1" t="str">
            <v>1월 생산실적</v>
          </cell>
        </row>
      </sheetData>
      <sheetData sheetId="7364">
        <row r="1">
          <cell r="A1" t="str">
            <v>1월 생산실적</v>
          </cell>
        </row>
      </sheetData>
      <sheetData sheetId="7365">
        <row r="1">
          <cell r="A1" t="str">
            <v>1월 생산실적</v>
          </cell>
        </row>
      </sheetData>
      <sheetData sheetId="7366">
        <row r="1">
          <cell r="A1" t="str">
            <v>1월 생산실적</v>
          </cell>
        </row>
      </sheetData>
      <sheetData sheetId="7367">
        <row r="1">
          <cell r="A1" t="str">
            <v>1월 생산실적</v>
          </cell>
        </row>
      </sheetData>
      <sheetData sheetId="7368">
        <row r="1">
          <cell r="A1" t="str">
            <v>1월 생산실적</v>
          </cell>
        </row>
      </sheetData>
      <sheetData sheetId="7369">
        <row r="1">
          <cell r="A1" t="str">
            <v>1월 생산실적</v>
          </cell>
        </row>
      </sheetData>
      <sheetData sheetId="7370">
        <row r="1">
          <cell r="A1" t="str">
            <v>1월 생산실적</v>
          </cell>
        </row>
      </sheetData>
      <sheetData sheetId="7371">
        <row r="1">
          <cell r="A1" t="str">
            <v>1월 생산실적</v>
          </cell>
        </row>
      </sheetData>
      <sheetData sheetId="7372">
        <row r="1">
          <cell r="A1" t="str">
            <v>1월 생산실적</v>
          </cell>
        </row>
      </sheetData>
      <sheetData sheetId="7373">
        <row r="1">
          <cell r="A1" t="str">
            <v>1월 생산실적</v>
          </cell>
        </row>
      </sheetData>
      <sheetData sheetId="7374">
        <row r="1">
          <cell r="A1" t="str">
            <v>1월 생산실적</v>
          </cell>
        </row>
      </sheetData>
      <sheetData sheetId="7375">
        <row r="1">
          <cell r="A1" t="str">
            <v>1월 생산실적</v>
          </cell>
        </row>
      </sheetData>
      <sheetData sheetId="7376">
        <row r="1">
          <cell r="A1" t="str">
            <v>1월 생산실적</v>
          </cell>
        </row>
      </sheetData>
      <sheetData sheetId="7377">
        <row r="1">
          <cell r="A1" t="str">
            <v>1월 생산실적</v>
          </cell>
        </row>
      </sheetData>
      <sheetData sheetId="7378">
        <row r="1">
          <cell r="A1" t="str">
            <v>1월 생산실적</v>
          </cell>
        </row>
      </sheetData>
      <sheetData sheetId="7379">
        <row r="1">
          <cell r="A1" t="str">
            <v>1월 생산실적</v>
          </cell>
        </row>
      </sheetData>
      <sheetData sheetId="7380">
        <row r="1">
          <cell r="A1" t="str">
            <v>1월 생산실적</v>
          </cell>
        </row>
      </sheetData>
      <sheetData sheetId="7381">
        <row r="1">
          <cell r="A1" t="str">
            <v>1월 생산실적</v>
          </cell>
        </row>
      </sheetData>
      <sheetData sheetId="7382">
        <row r="1">
          <cell r="A1" t="str">
            <v>1월 생산실적</v>
          </cell>
        </row>
      </sheetData>
      <sheetData sheetId="7383">
        <row r="1">
          <cell r="A1" t="str">
            <v>1월 생산실적</v>
          </cell>
        </row>
      </sheetData>
      <sheetData sheetId="7384">
        <row r="1">
          <cell r="A1" t="str">
            <v>1월 생산실적</v>
          </cell>
        </row>
      </sheetData>
      <sheetData sheetId="7385">
        <row r="1">
          <cell r="A1" t="str">
            <v>1월 생산실적</v>
          </cell>
        </row>
      </sheetData>
      <sheetData sheetId="7386">
        <row r="1">
          <cell r="A1" t="str">
            <v>1월 생산실적</v>
          </cell>
        </row>
      </sheetData>
      <sheetData sheetId="7387">
        <row r="1">
          <cell r="A1" t="str">
            <v>1월 생산실적</v>
          </cell>
        </row>
      </sheetData>
      <sheetData sheetId="7388">
        <row r="1">
          <cell r="A1" t="str">
            <v>1월 생산실적</v>
          </cell>
        </row>
      </sheetData>
      <sheetData sheetId="7389">
        <row r="1">
          <cell r="A1" t="str">
            <v>1월 생산실적</v>
          </cell>
        </row>
      </sheetData>
      <sheetData sheetId="7390">
        <row r="1">
          <cell r="A1" t="str">
            <v>1월 생산실적</v>
          </cell>
        </row>
      </sheetData>
      <sheetData sheetId="7391">
        <row r="1">
          <cell r="A1" t="str">
            <v>1월 생산실적</v>
          </cell>
        </row>
      </sheetData>
      <sheetData sheetId="7392">
        <row r="1">
          <cell r="A1" t="str">
            <v>1월 생산실적</v>
          </cell>
        </row>
      </sheetData>
      <sheetData sheetId="7393">
        <row r="1">
          <cell r="A1" t="str">
            <v>1월 생산실적</v>
          </cell>
        </row>
      </sheetData>
      <sheetData sheetId="7394">
        <row r="1">
          <cell r="A1" t="str">
            <v>1월 생산실적</v>
          </cell>
        </row>
      </sheetData>
      <sheetData sheetId="7395">
        <row r="1">
          <cell r="A1" t="str">
            <v>1월 생산실적</v>
          </cell>
        </row>
      </sheetData>
      <sheetData sheetId="7396">
        <row r="1">
          <cell r="A1" t="str">
            <v>1월 생산실적</v>
          </cell>
        </row>
      </sheetData>
      <sheetData sheetId="7397">
        <row r="1">
          <cell r="A1" t="str">
            <v>1월 생산실적</v>
          </cell>
        </row>
      </sheetData>
      <sheetData sheetId="7398">
        <row r="1">
          <cell r="A1" t="str">
            <v>1월 생산실적</v>
          </cell>
        </row>
      </sheetData>
      <sheetData sheetId="7399">
        <row r="1">
          <cell r="A1" t="str">
            <v>1월 생산실적</v>
          </cell>
        </row>
      </sheetData>
      <sheetData sheetId="7400">
        <row r="1">
          <cell r="A1" t="str">
            <v>1월 생산실적</v>
          </cell>
        </row>
      </sheetData>
      <sheetData sheetId="7401">
        <row r="1">
          <cell r="A1" t="str">
            <v>1월 생산실적</v>
          </cell>
        </row>
      </sheetData>
      <sheetData sheetId="7402">
        <row r="1">
          <cell r="A1" t="str">
            <v>1월 생산실적</v>
          </cell>
        </row>
      </sheetData>
      <sheetData sheetId="7403">
        <row r="1">
          <cell r="A1" t="str">
            <v>1월 생산실적</v>
          </cell>
        </row>
      </sheetData>
      <sheetData sheetId="7404">
        <row r="1">
          <cell r="A1" t="str">
            <v>1월 생산실적</v>
          </cell>
        </row>
      </sheetData>
      <sheetData sheetId="7405">
        <row r="1">
          <cell r="A1" t="str">
            <v>1월 생산실적</v>
          </cell>
        </row>
      </sheetData>
      <sheetData sheetId="7406">
        <row r="1">
          <cell r="A1" t="str">
            <v>1월 생산실적</v>
          </cell>
        </row>
      </sheetData>
      <sheetData sheetId="7407">
        <row r="1">
          <cell r="A1" t="str">
            <v>1월 생산실적</v>
          </cell>
        </row>
      </sheetData>
      <sheetData sheetId="7408">
        <row r="1">
          <cell r="A1" t="str">
            <v>1월 생산실적</v>
          </cell>
        </row>
      </sheetData>
      <sheetData sheetId="7409">
        <row r="1">
          <cell r="A1" t="str">
            <v>1월 생산실적</v>
          </cell>
        </row>
      </sheetData>
      <sheetData sheetId="7410">
        <row r="1">
          <cell r="A1" t="str">
            <v>1월 생산실적</v>
          </cell>
        </row>
      </sheetData>
      <sheetData sheetId="7411">
        <row r="1">
          <cell r="A1" t="str">
            <v>1월 생산실적</v>
          </cell>
        </row>
      </sheetData>
      <sheetData sheetId="7412">
        <row r="1">
          <cell r="A1" t="str">
            <v>1월 생산실적</v>
          </cell>
        </row>
      </sheetData>
      <sheetData sheetId="7413">
        <row r="1">
          <cell r="A1" t="str">
            <v>1월 생산실적</v>
          </cell>
        </row>
      </sheetData>
      <sheetData sheetId="7414">
        <row r="1">
          <cell r="A1" t="str">
            <v>1월 생산실적</v>
          </cell>
        </row>
      </sheetData>
      <sheetData sheetId="7415">
        <row r="1">
          <cell r="A1" t="str">
            <v>1월 생산실적</v>
          </cell>
        </row>
      </sheetData>
      <sheetData sheetId="7416">
        <row r="1">
          <cell r="A1" t="str">
            <v>1월 생산실적</v>
          </cell>
        </row>
      </sheetData>
      <sheetData sheetId="7417">
        <row r="1">
          <cell r="A1" t="str">
            <v>1월 생산실적</v>
          </cell>
        </row>
      </sheetData>
      <sheetData sheetId="7418">
        <row r="1">
          <cell r="A1" t="str">
            <v>1월 생산실적</v>
          </cell>
        </row>
      </sheetData>
      <sheetData sheetId="7419">
        <row r="1">
          <cell r="A1" t="str">
            <v>1월 생산실적</v>
          </cell>
        </row>
      </sheetData>
      <sheetData sheetId="7420">
        <row r="1">
          <cell r="A1" t="str">
            <v>1월 생산실적</v>
          </cell>
        </row>
      </sheetData>
      <sheetData sheetId="7421">
        <row r="1">
          <cell r="A1" t="str">
            <v>1월 생산실적</v>
          </cell>
        </row>
      </sheetData>
      <sheetData sheetId="7422">
        <row r="1">
          <cell r="A1" t="str">
            <v>1월 생산실적</v>
          </cell>
        </row>
      </sheetData>
      <sheetData sheetId="7423">
        <row r="1">
          <cell r="A1" t="str">
            <v>1월 생산실적</v>
          </cell>
        </row>
      </sheetData>
      <sheetData sheetId="7424">
        <row r="1">
          <cell r="A1" t="str">
            <v>1월 생산실적</v>
          </cell>
        </row>
      </sheetData>
      <sheetData sheetId="7425">
        <row r="1">
          <cell r="A1" t="str">
            <v>1월 생산실적</v>
          </cell>
        </row>
      </sheetData>
      <sheetData sheetId="7426">
        <row r="1">
          <cell r="A1" t="str">
            <v>1월 생산실적</v>
          </cell>
        </row>
      </sheetData>
      <sheetData sheetId="7427">
        <row r="1">
          <cell r="A1" t="str">
            <v>1월 생산실적</v>
          </cell>
        </row>
      </sheetData>
      <sheetData sheetId="7428">
        <row r="1">
          <cell r="A1" t="str">
            <v>1월 생산실적</v>
          </cell>
        </row>
      </sheetData>
      <sheetData sheetId="7429">
        <row r="1">
          <cell r="A1" t="str">
            <v>1월 생산실적</v>
          </cell>
        </row>
      </sheetData>
      <sheetData sheetId="7430">
        <row r="1">
          <cell r="A1" t="str">
            <v>1월 생산실적</v>
          </cell>
        </row>
      </sheetData>
      <sheetData sheetId="7431">
        <row r="1">
          <cell r="A1" t="str">
            <v>1월 생산실적</v>
          </cell>
        </row>
      </sheetData>
      <sheetData sheetId="7432">
        <row r="1">
          <cell r="A1" t="str">
            <v>1월 생산실적</v>
          </cell>
        </row>
      </sheetData>
      <sheetData sheetId="7433">
        <row r="1">
          <cell r="A1" t="str">
            <v>1월 생산실적</v>
          </cell>
        </row>
      </sheetData>
      <sheetData sheetId="7434">
        <row r="1">
          <cell r="A1" t="str">
            <v>1월 생산실적</v>
          </cell>
        </row>
      </sheetData>
      <sheetData sheetId="7435">
        <row r="1">
          <cell r="A1" t="str">
            <v>1월 생산실적</v>
          </cell>
        </row>
      </sheetData>
      <sheetData sheetId="7436">
        <row r="1">
          <cell r="A1" t="str">
            <v>1월 생산실적</v>
          </cell>
        </row>
      </sheetData>
      <sheetData sheetId="7437">
        <row r="1">
          <cell r="A1" t="str">
            <v>1월 생산실적</v>
          </cell>
        </row>
      </sheetData>
      <sheetData sheetId="7438">
        <row r="1">
          <cell r="A1" t="str">
            <v>1월 생산실적</v>
          </cell>
        </row>
      </sheetData>
      <sheetData sheetId="7439">
        <row r="1">
          <cell r="A1" t="str">
            <v>1월 생산실적</v>
          </cell>
        </row>
      </sheetData>
      <sheetData sheetId="7440">
        <row r="1">
          <cell r="A1" t="str">
            <v>1월 생산실적</v>
          </cell>
        </row>
      </sheetData>
      <sheetData sheetId="7441">
        <row r="1">
          <cell r="A1" t="str">
            <v>1월 생산실적</v>
          </cell>
        </row>
      </sheetData>
      <sheetData sheetId="7442">
        <row r="1">
          <cell r="A1" t="str">
            <v>1월 생산실적</v>
          </cell>
        </row>
      </sheetData>
      <sheetData sheetId="7443">
        <row r="1">
          <cell r="A1" t="str">
            <v>1월 생산실적</v>
          </cell>
        </row>
      </sheetData>
      <sheetData sheetId="7444">
        <row r="1">
          <cell r="A1" t="str">
            <v>1월 생산실적</v>
          </cell>
        </row>
      </sheetData>
      <sheetData sheetId="7445">
        <row r="1">
          <cell r="A1" t="str">
            <v>1월 생산실적</v>
          </cell>
        </row>
      </sheetData>
      <sheetData sheetId="7446">
        <row r="1">
          <cell r="A1" t="str">
            <v>1월 생산실적</v>
          </cell>
        </row>
      </sheetData>
      <sheetData sheetId="7447">
        <row r="1">
          <cell r="A1" t="str">
            <v>1월 생산실적</v>
          </cell>
        </row>
      </sheetData>
      <sheetData sheetId="7448">
        <row r="1">
          <cell r="A1" t="str">
            <v>1월 생산실적</v>
          </cell>
        </row>
      </sheetData>
      <sheetData sheetId="7449">
        <row r="1">
          <cell r="A1" t="str">
            <v>1월 생산실적</v>
          </cell>
        </row>
      </sheetData>
      <sheetData sheetId="7450">
        <row r="1">
          <cell r="A1" t="str">
            <v>1월 생산실적</v>
          </cell>
        </row>
      </sheetData>
      <sheetData sheetId="7451">
        <row r="1">
          <cell r="A1" t="str">
            <v>1월 생산실적</v>
          </cell>
        </row>
      </sheetData>
      <sheetData sheetId="7452">
        <row r="1">
          <cell r="A1" t="str">
            <v>1월 생산실적</v>
          </cell>
        </row>
      </sheetData>
      <sheetData sheetId="7453">
        <row r="1">
          <cell r="A1" t="str">
            <v>1월 생산실적</v>
          </cell>
        </row>
      </sheetData>
      <sheetData sheetId="7454">
        <row r="1">
          <cell r="A1" t="str">
            <v>1월 생산실적</v>
          </cell>
        </row>
      </sheetData>
      <sheetData sheetId="7455">
        <row r="1">
          <cell r="A1" t="str">
            <v>1월 생산실적</v>
          </cell>
        </row>
      </sheetData>
      <sheetData sheetId="7456">
        <row r="1">
          <cell r="A1" t="str">
            <v>1월 생산실적</v>
          </cell>
        </row>
      </sheetData>
      <sheetData sheetId="7457">
        <row r="1">
          <cell r="A1" t="str">
            <v>1월 생산실적</v>
          </cell>
        </row>
      </sheetData>
      <sheetData sheetId="7458">
        <row r="1">
          <cell r="A1" t="str">
            <v>1월 생산실적</v>
          </cell>
        </row>
      </sheetData>
      <sheetData sheetId="7459">
        <row r="1">
          <cell r="A1" t="str">
            <v>1월 생산실적</v>
          </cell>
        </row>
      </sheetData>
      <sheetData sheetId="7460">
        <row r="1">
          <cell r="A1" t="str">
            <v>1월 생산실적</v>
          </cell>
        </row>
      </sheetData>
      <sheetData sheetId="7461">
        <row r="1">
          <cell r="A1" t="str">
            <v>1월 생산실적</v>
          </cell>
        </row>
      </sheetData>
      <sheetData sheetId="7462">
        <row r="1">
          <cell r="A1" t="str">
            <v>1월 생산실적</v>
          </cell>
        </row>
      </sheetData>
      <sheetData sheetId="7463">
        <row r="1">
          <cell r="A1" t="str">
            <v>1월 생산실적</v>
          </cell>
        </row>
      </sheetData>
      <sheetData sheetId="7464">
        <row r="1">
          <cell r="A1" t="str">
            <v>1월 생산실적</v>
          </cell>
        </row>
      </sheetData>
      <sheetData sheetId="7465">
        <row r="1">
          <cell r="A1" t="str">
            <v>1월 생산실적</v>
          </cell>
        </row>
      </sheetData>
      <sheetData sheetId="7466">
        <row r="1">
          <cell r="A1" t="str">
            <v>1월 생산실적</v>
          </cell>
        </row>
      </sheetData>
      <sheetData sheetId="7467">
        <row r="1">
          <cell r="A1" t="str">
            <v>1월 생산실적</v>
          </cell>
        </row>
      </sheetData>
      <sheetData sheetId="7468">
        <row r="1">
          <cell r="A1" t="str">
            <v>1월 생산실적</v>
          </cell>
        </row>
      </sheetData>
      <sheetData sheetId="7469">
        <row r="1">
          <cell r="A1" t="str">
            <v>1월 생산실적</v>
          </cell>
        </row>
      </sheetData>
      <sheetData sheetId="7470">
        <row r="1">
          <cell r="A1" t="str">
            <v>1월 생산실적</v>
          </cell>
        </row>
      </sheetData>
      <sheetData sheetId="7471">
        <row r="1">
          <cell r="A1" t="str">
            <v>1월 생산실적</v>
          </cell>
        </row>
      </sheetData>
      <sheetData sheetId="7472">
        <row r="1">
          <cell r="A1" t="str">
            <v>1월 생산실적</v>
          </cell>
        </row>
      </sheetData>
      <sheetData sheetId="7473">
        <row r="1">
          <cell r="A1" t="str">
            <v>1월 생산실적</v>
          </cell>
        </row>
      </sheetData>
      <sheetData sheetId="7474">
        <row r="1">
          <cell r="A1" t="str">
            <v>1월 생산실적</v>
          </cell>
        </row>
      </sheetData>
      <sheetData sheetId="7475">
        <row r="1">
          <cell r="A1" t="str">
            <v>1월 생산실적</v>
          </cell>
        </row>
      </sheetData>
      <sheetData sheetId="7476">
        <row r="1">
          <cell r="A1" t="str">
            <v>1월 생산실적</v>
          </cell>
        </row>
      </sheetData>
      <sheetData sheetId="7477">
        <row r="1">
          <cell r="A1" t="str">
            <v>1월 생산실적</v>
          </cell>
        </row>
      </sheetData>
      <sheetData sheetId="7478">
        <row r="1">
          <cell r="A1" t="str">
            <v>1월 생산실적</v>
          </cell>
        </row>
      </sheetData>
      <sheetData sheetId="7479">
        <row r="1">
          <cell r="A1" t="str">
            <v>1월 생산실적</v>
          </cell>
        </row>
      </sheetData>
      <sheetData sheetId="7480">
        <row r="1">
          <cell r="A1" t="str">
            <v>1월 생산실적</v>
          </cell>
        </row>
      </sheetData>
      <sheetData sheetId="7481">
        <row r="1">
          <cell r="A1" t="str">
            <v>1월 생산실적</v>
          </cell>
        </row>
      </sheetData>
      <sheetData sheetId="7482">
        <row r="1">
          <cell r="A1" t="str">
            <v>1월 생산실적</v>
          </cell>
        </row>
      </sheetData>
      <sheetData sheetId="7483">
        <row r="1">
          <cell r="A1" t="str">
            <v>1월 생산실적</v>
          </cell>
        </row>
      </sheetData>
      <sheetData sheetId="7484">
        <row r="1">
          <cell r="A1" t="str">
            <v>1월 생산실적</v>
          </cell>
        </row>
      </sheetData>
      <sheetData sheetId="7485">
        <row r="1">
          <cell r="A1" t="str">
            <v>1월 생산실적</v>
          </cell>
        </row>
      </sheetData>
      <sheetData sheetId="7486">
        <row r="1">
          <cell r="A1" t="str">
            <v>1월 생산실적</v>
          </cell>
        </row>
      </sheetData>
      <sheetData sheetId="7487">
        <row r="1">
          <cell r="A1" t="str">
            <v>1월 생산실적</v>
          </cell>
        </row>
      </sheetData>
      <sheetData sheetId="7488">
        <row r="1">
          <cell r="A1" t="str">
            <v>1월 생산실적</v>
          </cell>
        </row>
      </sheetData>
      <sheetData sheetId="7489">
        <row r="1">
          <cell r="A1" t="str">
            <v>1월 생산실적</v>
          </cell>
        </row>
      </sheetData>
      <sheetData sheetId="7490">
        <row r="1">
          <cell r="A1" t="str">
            <v>1월 생산실적</v>
          </cell>
        </row>
      </sheetData>
      <sheetData sheetId="7491">
        <row r="1">
          <cell r="A1" t="str">
            <v>1월 생산실적</v>
          </cell>
        </row>
      </sheetData>
      <sheetData sheetId="7492">
        <row r="1">
          <cell r="A1" t="str">
            <v>1월 생산실적</v>
          </cell>
        </row>
      </sheetData>
      <sheetData sheetId="7493">
        <row r="1">
          <cell r="A1" t="str">
            <v>1월 생산실적</v>
          </cell>
        </row>
      </sheetData>
      <sheetData sheetId="7494">
        <row r="1">
          <cell r="A1" t="str">
            <v>1월 생산실적</v>
          </cell>
        </row>
      </sheetData>
      <sheetData sheetId="7495">
        <row r="1">
          <cell r="A1" t="str">
            <v>1월 생산실적</v>
          </cell>
        </row>
      </sheetData>
      <sheetData sheetId="7496">
        <row r="1">
          <cell r="A1" t="str">
            <v>1월 생산실적</v>
          </cell>
        </row>
      </sheetData>
      <sheetData sheetId="7497">
        <row r="1">
          <cell r="A1" t="str">
            <v>1월 생산실적</v>
          </cell>
        </row>
      </sheetData>
      <sheetData sheetId="7498">
        <row r="1">
          <cell r="A1" t="str">
            <v>1월 생산실적</v>
          </cell>
        </row>
      </sheetData>
      <sheetData sheetId="7499">
        <row r="1">
          <cell r="A1" t="str">
            <v>1월 생산실적</v>
          </cell>
        </row>
      </sheetData>
      <sheetData sheetId="7500">
        <row r="1">
          <cell r="A1" t="str">
            <v>1월 생산실적</v>
          </cell>
        </row>
      </sheetData>
      <sheetData sheetId="7501">
        <row r="1">
          <cell r="A1" t="str">
            <v>1월 생산실적</v>
          </cell>
        </row>
      </sheetData>
      <sheetData sheetId="7502">
        <row r="1">
          <cell r="A1" t="str">
            <v>1월 생산실적</v>
          </cell>
        </row>
      </sheetData>
      <sheetData sheetId="7503">
        <row r="1">
          <cell r="A1" t="str">
            <v>1월 생산실적</v>
          </cell>
        </row>
      </sheetData>
      <sheetData sheetId="7504">
        <row r="1">
          <cell r="A1" t="str">
            <v>1월 생산실적</v>
          </cell>
        </row>
      </sheetData>
      <sheetData sheetId="7505">
        <row r="1">
          <cell r="A1" t="str">
            <v>1월 생산실적</v>
          </cell>
        </row>
      </sheetData>
      <sheetData sheetId="7506">
        <row r="1">
          <cell r="A1" t="str">
            <v>1월 생산실적</v>
          </cell>
        </row>
      </sheetData>
      <sheetData sheetId="7507">
        <row r="1">
          <cell r="A1" t="str">
            <v>1월 생산실적</v>
          </cell>
        </row>
      </sheetData>
      <sheetData sheetId="7508">
        <row r="1">
          <cell r="A1" t="str">
            <v>1월 생산실적</v>
          </cell>
        </row>
      </sheetData>
      <sheetData sheetId="7509">
        <row r="1">
          <cell r="A1" t="str">
            <v>1월 생산실적</v>
          </cell>
        </row>
      </sheetData>
      <sheetData sheetId="7510">
        <row r="1">
          <cell r="A1" t="str">
            <v>1월 생산실적</v>
          </cell>
        </row>
      </sheetData>
      <sheetData sheetId="7511">
        <row r="1">
          <cell r="A1" t="str">
            <v>1월 생산실적</v>
          </cell>
        </row>
      </sheetData>
      <sheetData sheetId="7512">
        <row r="1">
          <cell r="A1" t="str">
            <v>1월 생산실적</v>
          </cell>
        </row>
      </sheetData>
      <sheetData sheetId="7513">
        <row r="1">
          <cell r="A1" t="str">
            <v>1월 생산실적</v>
          </cell>
        </row>
      </sheetData>
      <sheetData sheetId="7514">
        <row r="1">
          <cell r="A1" t="str">
            <v>1월 생산실적</v>
          </cell>
        </row>
      </sheetData>
      <sheetData sheetId="7515">
        <row r="1">
          <cell r="A1" t="str">
            <v>1월 생산실적</v>
          </cell>
        </row>
      </sheetData>
      <sheetData sheetId="7516">
        <row r="1">
          <cell r="A1" t="str">
            <v>1월 생산실적</v>
          </cell>
        </row>
      </sheetData>
      <sheetData sheetId="7517">
        <row r="1">
          <cell r="A1" t="str">
            <v>1월 생산실적</v>
          </cell>
        </row>
      </sheetData>
      <sheetData sheetId="7518">
        <row r="1">
          <cell r="A1" t="str">
            <v>1월 생산실적</v>
          </cell>
        </row>
      </sheetData>
      <sheetData sheetId="7519">
        <row r="1">
          <cell r="A1" t="str">
            <v>1월 생산실적</v>
          </cell>
        </row>
      </sheetData>
      <sheetData sheetId="7520">
        <row r="1">
          <cell r="A1" t="str">
            <v>1월 생산실적</v>
          </cell>
        </row>
      </sheetData>
      <sheetData sheetId="7521">
        <row r="1">
          <cell r="A1" t="str">
            <v>1월 생산실적</v>
          </cell>
        </row>
      </sheetData>
      <sheetData sheetId="7522">
        <row r="1">
          <cell r="A1" t="str">
            <v>1월 생산실적</v>
          </cell>
        </row>
      </sheetData>
      <sheetData sheetId="7523">
        <row r="1">
          <cell r="A1" t="str">
            <v>1월 생산실적</v>
          </cell>
        </row>
      </sheetData>
      <sheetData sheetId="7524">
        <row r="1">
          <cell r="A1" t="str">
            <v>1월 생산실적</v>
          </cell>
        </row>
      </sheetData>
      <sheetData sheetId="7525">
        <row r="1">
          <cell r="A1" t="str">
            <v>1월 생산실적</v>
          </cell>
        </row>
      </sheetData>
      <sheetData sheetId="7526">
        <row r="1">
          <cell r="A1" t="str">
            <v>1월 생산실적</v>
          </cell>
        </row>
      </sheetData>
      <sheetData sheetId="7527">
        <row r="1">
          <cell r="A1" t="str">
            <v>1월 생산실적</v>
          </cell>
        </row>
      </sheetData>
      <sheetData sheetId="7528">
        <row r="1">
          <cell r="A1" t="str">
            <v>1월 생산실적</v>
          </cell>
        </row>
      </sheetData>
      <sheetData sheetId="7529">
        <row r="1">
          <cell r="A1" t="str">
            <v>1월 생산실적</v>
          </cell>
        </row>
      </sheetData>
      <sheetData sheetId="7530">
        <row r="1">
          <cell r="A1" t="str">
            <v>1월 생산실적</v>
          </cell>
        </row>
      </sheetData>
      <sheetData sheetId="7531">
        <row r="1">
          <cell r="A1" t="str">
            <v>1월 생산실적</v>
          </cell>
        </row>
      </sheetData>
      <sheetData sheetId="7532">
        <row r="1">
          <cell r="A1" t="str">
            <v>1월 생산실적</v>
          </cell>
        </row>
      </sheetData>
      <sheetData sheetId="7533">
        <row r="1">
          <cell r="A1" t="str">
            <v>1월 생산실적</v>
          </cell>
        </row>
      </sheetData>
      <sheetData sheetId="7534">
        <row r="1">
          <cell r="A1" t="str">
            <v>1월 생산실적</v>
          </cell>
        </row>
      </sheetData>
      <sheetData sheetId="7535">
        <row r="1">
          <cell r="A1" t="str">
            <v>1월 생산실적</v>
          </cell>
        </row>
      </sheetData>
      <sheetData sheetId="7536">
        <row r="1">
          <cell r="A1" t="str">
            <v>1월 생산실적</v>
          </cell>
        </row>
      </sheetData>
      <sheetData sheetId="7537">
        <row r="1">
          <cell r="A1" t="str">
            <v>1월 생산실적</v>
          </cell>
        </row>
      </sheetData>
      <sheetData sheetId="7538">
        <row r="1">
          <cell r="A1" t="str">
            <v>1월 생산실적</v>
          </cell>
        </row>
      </sheetData>
      <sheetData sheetId="7539">
        <row r="1">
          <cell r="A1" t="str">
            <v>1월 생산실적</v>
          </cell>
        </row>
      </sheetData>
      <sheetData sheetId="7540">
        <row r="1">
          <cell r="A1" t="str">
            <v>1월 생산실적</v>
          </cell>
        </row>
      </sheetData>
      <sheetData sheetId="7541">
        <row r="1">
          <cell r="A1" t="str">
            <v>1월 생산실적</v>
          </cell>
        </row>
      </sheetData>
      <sheetData sheetId="7542">
        <row r="1">
          <cell r="A1" t="str">
            <v>1월 생산실적</v>
          </cell>
        </row>
      </sheetData>
      <sheetData sheetId="7543">
        <row r="1">
          <cell r="A1" t="str">
            <v>1월 생산실적</v>
          </cell>
        </row>
      </sheetData>
      <sheetData sheetId="7544">
        <row r="1">
          <cell r="A1" t="str">
            <v>1월 생산실적</v>
          </cell>
        </row>
      </sheetData>
      <sheetData sheetId="7545">
        <row r="1">
          <cell r="A1" t="str">
            <v>1월 생산실적</v>
          </cell>
        </row>
      </sheetData>
      <sheetData sheetId="7546">
        <row r="1">
          <cell r="A1" t="str">
            <v>1월 생산실적</v>
          </cell>
        </row>
      </sheetData>
      <sheetData sheetId="7547">
        <row r="1">
          <cell r="A1" t="str">
            <v>1월 생산실적</v>
          </cell>
        </row>
      </sheetData>
      <sheetData sheetId="7548">
        <row r="1">
          <cell r="A1" t="str">
            <v>1월 생산실적</v>
          </cell>
        </row>
      </sheetData>
      <sheetData sheetId="7549">
        <row r="1">
          <cell r="A1" t="str">
            <v>1월 생산실적</v>
          </cell>
        </row>
      </sheetData>
      <sheetData sheetId="7550">
        <row r="1">
          <cell r="A1" t="str">
            <v>1월 생산실적</v>
          </cell>
        </row>
      </sheetData>
      <sheetData sheetId="7551">
        <row r="1">
          <cell r="A1" t="str">
            <v>1월 생산실적</v>
          </cell>
        </row>
      </sheetData>
      <sheetData sheetId="7552">
        <row r="1">
          <cell r="A1" t="str">
            <v>1월 생산실적</v>
          </cell>
        </row>
      </sheetData>
      <sheetData sheetId="7553">
        <row r="1">
          <cell r="A1" t="str">
            <v>1월 생산실적</v>
          </cell>
        </row>
      </sheetData>
      <sheetData sheetId="7554">
        <row r="1">
          <cell r="A1" t="str">
            <v>1월 생산실적</v>
          </cell>
        </row>
      </sheetData>
      <sheetData sheetId="7555">
        <row r="1">
          <cell r="A1" t="str">
            <v>1월 생산실적</v>
          </cell>
        </row>
      </sheetData>
      <sheetData sheetId="7556">
        <row r="1">
          <cell r="A1" t="str">
            <v>1월 생산실적</v>
          </cell>
        </row>
      </sheetData>
      <sheetData sheetId="7557">
        <row r="1">
          <cell r="A1" t="str">
            <v>1월 생산실적</v>
          </cell>
        </row>
      </sheetData>
      <sheetData sheetId="7558">
        <row r="1">
          <cell r="A1" t="str">
            <v>1월 생산실적</v>
          </cell>
        </row>
      </sheetData>
      <sheetData sheetId="7559">
        <row r="1">
          <cell r="A1" t="str">
            <v>1월 생산실적</v>
          </cell>
        </row>
      </sheetData>
      <sheetData sheetId="7560">
        <row r="1">
          <cell r="A1" t="str">
            <v>1월 생산실적</v>
          </cell>
        </row>
      </sheetData>
      <sheetData sheetId="7561">
        <row r="1">
          <cell r="A1" t="str">
            <v>1월 생산실적</v>
          </cell>
        </row>
      </sheetData>
      <sheetData sheetId="7562">
        <row r="1">
          <cell r="A1" t="str">
            <v>1월 생산실적</v>
          </cell>
        </row>
      </sheetData>
      <sheetData sheetId="7563">
        <row r="1">
          <cell r="A1" t="str">
            <v>1월 생산실적</v>
          </cell>
        </row>
      </sheetData>
      <sheetData sheetId="7564">
        <row r="1">
          <cell r="A1" t="str">
            <v>1월 생산실적</v>
          </cell>
        </row>
      </sheetData>
      <sheetData sheetId="7565">
        <row r="1">
          <cell r="A1" t="str">
            <v>1월 생산실적</v>
          </cell>
        </row>
      </sheetData>
      <sheetData sheetId="7566">
        <row r="1">
          <cell r="A1" t="str">
            <v>1월 생산실적</v>
          </cell>
        </row>
      </sheetData>
      <sheetData sheetId="7567">
        <row r="1">
          <cell r="A1" t="str">
            <v>1월 생산실적</v>
          </cell>
        </row>
      </sheetData>
      <sheetData sheetId="7568">
        <row r="1">
          <cell r="A1" t="str">
            <v>1월 생산실적</v>
          </cell>
        </row>
      </sheetData>
      <sheetData sheetId="7569">
        <row r="1">
          <cell r="A1" t="str">
            <v>1월 생산실적</v>
          </cell>
        </row>
      </sheetData>
      <sheetData sheetId="7570">
        <row r="1">
          <cell r="A1" t="str">
            <v>1월 생산실적</v>
          </cell>
        </row>
      </sheetData>
      <sheetData sheetId="7571">
        <row r="1">
          <cell r="A1" t="str">
            <v>1월 생산실적</v>
          </cell>
        </row>
      </sheetData>
      <sheetData sheetId="7572">
        <row r="1">
          <cell r="A1" t="str">
            <v>1월 생산실적</v>
          </cell>
        </row>
      </sheetData>
      <sheetData sheetId="7573">
        <row r="1">
          <cell r="A1" t="str">
            <v>1월 생산실적</v>
          </cell>
        </row>
      </sheetData>
      <sheetData sheetId="7574">
        <row r="1">
          <cell r="A1" t="str">
            <v>1월 생산실적</v>
          </cell>
        </row>
      </sheetData>
      <sheetData sheetId="7575">
        <row r="1">
          <cell r="A1" t="str">
            <v>1월 생산실적</v>
          </cell>
        </row>
      </sheetData>
      <sheetData sheetId="7576">
        <row r="1">
          <cell r="A1" t="str">
            <v>1월 생산실적</v>
          </cell>
        </row>
      </sheetData>
      <sheetData sheetId="7577">
        <row r="1">
          <cell r="A1" t="str">
            <v>1월 생산실적</v>
          </cell>
        </row>
      </sheetData>
      <sheetData sheetId="7578">
        <row r="1">
          <cell r="A1" t="str">
            <v>1월 생산실적</v>
          </cell>
        </row>
      </sheetData>
      <sheetData sheetId="7579">
        <row r="1">
          <cell r="A1" t="str">
            <v>1월 생산실적</v>
          </cell>
        </row>
      </sheetData>
      <sheetData sheetId="7580">
        <row r="1">
          <cell r="A1" t="str">
            <v>1월 생산실적</v>
          </cell>
        </row>
      </sheetData>
      <sheetData sheetId="7581">
        <row r="1">
          <cell r="A1" t="str">
            <v>1월 생산실적</v>
          </cell>
        </row>
      </sheetData>
      <sheetData sheetId="7582">
        <row r="1">
          <cell r="A1" t="str">
            <v>1월 생산실적</v>
          </cell>
        </row>
      </sheetData>
      <sheetData sheetId="7583">
        <row r="1">
          <cell r="A1" t="str">
            <v>1월 생산실적</v>
          </cell>
        </row>
      </sheetData>
      <sheetData sheetId="7584">
        <row r="1">
          <cell r="A1" t="str">
            <v>1월 생산실적</v>
          </cell>
        </row>
      </sheetData>
      <sheetData sheetId="7585">
        <row r="1">
          <cell r="A1" t="str">
            <v>1월 생산실적</v>
          </cell>
        </row>
      </sheetData>
      <sheetData sheetId="7586">
        <row r="1">
          <cell r="A1" t="str">
            <v>1월 생산실적</v>
          </cell>
        </row>
      </sheetData>
      <sheetData sheetId="7587">
        <row r="1">
          <cell r="A1" t="str">
            <v>1월 생산실적</v>
          </cell>
        </row>
      </sheetData>
      <sheetData sheetId="7588">
        <row r="1">
          <cell r="A1" t="str">
            <v>1월 생산실적</v>
          </cell>
        </row>
      </sheetData>
      <sheetData sheetId="7589">
        <row r="1">
          <cell r="A1" t="str">
            <v>1월 생산실적</v>
          </cell>
        </row>
      </sheetData>
      <sheetData sheetId="7590">
        <row r="1">
          <cell r="A1" t="str">
            <v>1월 생산실적</v>
          </cell>
        </row>
      </sheetData>
      <sheetData sheetId="7591">
        <row r="1">
          <cell r="A1" t="str">
            <v>1월 생산실적</v>
          </cell>
        </row>
      </sheetData>
      <sheetData sheetId="7592">
        <row r="1">
          <cell r="A1" t="str">
            <v>1월 생산실적</v>
          </cell>
        </row>
      </sheetData>
      <sheetData sheetId="7593">
        <row r="1">
          <cell r="A1" t="str">
            <v>1월 생산실적</v>
          </cell>
        </row>
      </sheetData>
      <sheetData sheetId="7594">
        <row r="1">
          <cell r="A1" t="str">
            <v>1월 생산실적</v>
          </cell>
        </row>
      </sheetData>
      <sheetData sheetId="7595">
        <row r="1">
          <cell r="A1" t="str">
            <v>1월 생산실적</v>
          </cell>
        </row>
      </sheetData>
      <sheetData sheetId="7596">
        <row r="1">
          <cell r="A1" t="str">
            <v>1월 생산실적</v>
          </cell>
        </row>
      </sheetData>
      <sheetData sheetId="7597">
        <row r="1">
          <cell r="A1" t="str">
            <v>1월 생산실적</v>
          </cell>
        </row>
      </sheetData>
      <sheetData sheetId="7598">
        <row r="1">
          <cell r="A1" t="str">
            <v>1월 생산실적</v>
          </cell>
        </row>
      </sheetData>
      <sheetData sheetId="7599">
        <row r="1">
          <cell r="A1" t="str">
            <v>1월 생산실적</v>
          </cell>
        </row>
      </sheetData>
      <sheetData sheetId="7600">
        <row r="1">
          <cell r="A1" t="str">
            <v>1월 생산실적</v>
          </cell>
        </row>
      </sheetData>
      <sheetData sheetId="7601">
        <row r="1">
          <cell r="A1" t="str">
            <v>1월 생산실적</v>
          </cell>
        </row>
      </sheetData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>
        <row r="1">
          <cell r="A1" t="str">
            <v>1월 생산실적</v>
          </cell>
        </row>
      </sheetData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>
        <row r="1">
          <cell r="A1" t="str">
            <v>1월 생산실적</v>
          </cell>
        </row>
      </sheetData>
      <sheetData sheetId="7654">
        <row r="1">
          <cell r="A1" t="str">
            <v>1월 생산실적</v>
          </cell>
        </row>
      </sheetData>
      <sheetData sheetId="7655">
        <row r="1">
          <cell r="A1" t="str">
            <v>1월 생산실적</v>
          </cell>
        </row>
      </sheetData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>
        <row r="1">
          <cell r="A1" t="str">
            <v>1월 생산실적</v>
          </cell>
        </row>
      </sheetData>
      <sheetData sheetId="7669">
        <row r="1">
          <cell r="A1" t="str">
            <v>1월 생산실적</v>
          </cell>
        </row>
      </sheetData>
      <sheetData sheetId="7670" refreshError="1"/>
      <sheetData sheetId="7671" refreshError="1"/>
      <sheetData sheetId="7672" refreshError="1"/>
      <sheetData sheetId="7673">
        <row r="1">
          <cell r="A1" t="str">
            <v>1월 생산실적</v>
          </cell>
        </row>
      </sheetData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>
        <row r="1">
          <cell r="A1" t="str">
            <v>1월 생산실적</v>
          </cell>
        </row>
      </sheetData>
      <sheetData sheetId="7684">
        <row r="1">
          <cell r="A1" t="str">
            <v>1월 생산실적</v>
          </cell>
        </row>
      </sheetData>
      <sheetData sheetId="7685">
        <row r="1">
          <cell r="A1" t="str">
            <v>1월 생산실적</v>
          </cell>
        </row>
      </sheetData>
      <sheetData sheetId="7686">
        <row r="1">
          <cell r="A1" t="str">
            <v>1월 생산실적</v>
          </cell>
        </row>
      </sheetData>
      <sheetData sheetId="7687">
        <row r="1">
          <cell r="A1" t="str">
            <v>1월 생산실적</v>
          </cell>
        </row>
      </sheetData>
      <sheetData sheetId="7688">
        <row r="1">
          <cell r="A1" t="str">
            <v>1월 생산실적</v>
          </cell>
        </row>
      </sheetData>
      <sheetData sheetId="7689">
        <row r="1">
          <cell r="A1" t="str">
            <v>1월 생산실적</v>
          </cell>
        </row>
      </sheetData>
      <sheetData sheetId="7690">
        <row r="1">
          <cell r="A1" t="str">
            <v>1월 생산실적</v>
          </cell>
        </row>
      </sheetData>
      <sheetData sheetId="7691">
        <row r="1">
          <cell r="A1" t="str">
            <v>1월 생산실적</v>
          </cell>
        </row>
      </sheetData>
      <sheetData sheetId="7692">
        <row r="1">
          <cell r="A1" t="str">
            <v>1월 생산실적</v>
          </cell>
        </row>
      </sheetData>
      <sheetData sheetId="7693">
        <row r="1">
          <cell r="A1" t="str">
            <v>1월 생산실적</v>
          </cell>
        </row>
      </sheetData>
      <sheetData sheetId="7694">
        <row r="1">
          <cell r="A1" t="str">
            <v>1월 생산실적</v>
          </cell>
        </row>
      </sheetData>
      <sheetData sheetId="7695">
        <row r="1">
          <cell r="A1" t="str">
            <v>1월 생산실적</v>
          </cell>
        </row>
      </sheetData>
      <sheetData sheetId="7696">
        <row r="1">
          <cell r="A1" t="str">
            <v>1월 생산실적</v>
          </cell>
        </row>
      </sheetData>
      <sheetData sheetId="7697">
        <row r="1">
          <cell r="A1" t="str">
            <v>1월 생산실적</v>
          </cell>
        </row>
      </sheetData>
      <sheetData sheetId="7698">
        <row r="1">
          <cell r="A1" t="str">
            <v>1월 생산실적</v>
          </cell>
        </row>
      </sheetData>
      <sheetData sheetId="7699">
        <row r="1">
          <cell r="A1" t="str">
            <v>1월 생산실적</v>
          </cell>
        </row>
      </sheetData>
      <sheetData sheetId="7700">
        <row r="1">
          <cell r="A1" t="str">
            <v>1월 생산실적</v>
          </cell>
        </row>
      </sheetData>
      <sheetData sheetId="7701">
        <row r="1">
          <cell r="A1" t="str">
            <v>1월 생산실적</v>
          </cell>
        </row>
      </sheetData>
      <sheetData sheetId="7702">
        <row r="1">
          <cell r="A1" t="str">
            <v>1월 생산실적</v>
          </cell>
        </row>
      </sheetData>
      <sheetData sheetId="7703">
        <row r="1">
          <cell r="A1" t="str">
            <v>1월 생산실적</v>
          </cell>
        </row>
      </sheetData>
      <sheetData sheetId="7704">
        <row r="1">
          <cell r="A1" t="str">
            <v>1월 생산실적</v>
          </cell>
        </row>
      </sheetData>
      <sheetData sheetId="7705">
        <row r="1">
          <cell r="A1" t="str">
            <v>1월 생산실적</v>
          </cell>
        </row>
      </sheetData>
      <sheetData sheetId="7706">
        <row r="1">
          <cell r="A1" t="str">
            <v>1월 생산실적</v>
          </cell>
        </row>
      </sheetData>
      <sheetData sheetId="7707">
        <row r="1">
          <cell r="A1" t="str">
            <v>1월 생산실적</v>
          </cell>
        </row>
      </sheetData>
      <sheetData sheetId="7708">
        <row r="1">
          <cell r="A1" t="str">
            <v>1월 생산실적</v>
          </cell>
        </row>
      </sheetData>
      <sheetData sheetId="7709">
        <row r="1">
          <cell r="A1" t="str">
            <v>1월 생산실적</v>
          </cell>
        </row>
      </sheetData>
      <sheetData sheetId="7710">
        <row r="1">
          <cell r="A1" t="str">
            <v>1월 생산실적</v>
          </cell>
        </row>
      </sheetData>
      <sheetData sheetId="7711">
        <row r="1">
          <cell r="A1" t="str">
            <v>1월 생산실적</v>
          </cell>
        </row>
      </sheetData>
      <sheetData sheetId="7712">
        <row r="1">
          <cell r="A1" t="str">
            <v>1월 생산실적</v>
          </cell>
        </row>
      </sheetData>
      <sheetData sheetId="7713">
        <row r="1">
          <cell r="A1" t="str">
            <v>1월 생산실적</v>
          </cell>
        </row>
      </sheetData>
      <sheetData sheetId="7714">
        <row r="1">
          <cell r="A1" t="str">
            <v>1월 생산실적</v>
          </cell>
        </row>
      </sheetData>
      <sheetData sheetId="7715">
        <row r="1">
          <cell r="A1" t="str">
            <v>1월 생산실적</v>
          </cell>
        </row>
      </sheetData>
      <sheetData sheetId="7716">
        <row r="1">
          <cell r="A1" t="str">
            <v>1월 생산실적</v>
          </cell>
        </row>
      </sheetData>
      <sheetData sheetId="7717">
        <row r="1">
          <cell r="A1" t="str">
            <v>1월 생산실적</v>
          </cell>
        </row>
      </sheetData>
      <sheetData sheetId="7718">
        <row r="1">
          <cell r="A1" t="str">
            <v>1월 생산실적</v>
          </cell>
        </row>
      </sheetData>
      <sheetData sheetId="7719">
        <row r="1">
          <cell r="A1" t="str">
            <v>1월 생산실적</v>
          </cell>
        </row>
      </sheetData>
      <sheetData sheetId="7720">
        <row r="1">
          <cell r="A1" t="str">
            <v>1월 생산실적</v>
          </cell>
        </row>
      </sheetData>
      <sheetData sheetId="7721">
        <row r="1">
          <cell r="A1" t="str">
            <v>1월 생산실적</v>
          </cell>
        </row>
      </sheetData>
      <sheetData sheetId="7722">
        <row r="1">
          <cell r="A1" t="str">
            <v>1월 생산실적</v>
          </cell>
        </row>
      </sheetData>
      <sheetData sheetId="7723">
        <row r="1">
          <cell r="A1" t="str">
            <v>1월 생산실적</v>
          </cell>
        </row>
      </sheetData>
      <sheetData sheetId="7724">
        <row r="1">
          <cell r="A1" t="str">
            <v>1월 생산실적</v>
          </cell>
        </row>
      </sheetData>
      <sheetData sheetId="7725">
        <row r="1">
          <cell r="A1" t="str">
            <v>1월 생산실적</v>
          </cell>
        </row>
      </sheetData>
      <sheetData sheetId="7726">
        <row r="1">
          <cell r="A1" t="str">
            <v>1월 생산실적</v>
          </cell>
        </row>
      </sheetData>
      <sheetData sheetId="7727">
        <row r="1">
          <cell r="A1" t="str">
            <v>1월 생산실적</v>
          </cell>
        </row>
      </sheetData>
      <sheetData sheetId="7728">
        <row r="1">
          <cell r="A1" t="str">
            <v>1월 생산실적</v>
          </cell>
        </row>
      </sheetData>
      <sheetData sheetId="7729">
        <row r="1">
          <cell r="A1" t="str">
            <v>1월 생산실적</v>
          </cell>
        </row>
      </sheetData>
      <sheetData sheetId="7730">
        <row r="1">
          <cell r="A1" t="str">
            <v>1월 생산실적</v>
          </cell>
        </row>
      </sheetData>
      <sheetData sheetId="7731">
        <row r="1">
          <cell r="A1" t="str">
            <v>1월 생산실적</v>
          </cell>
        </row>
      </sheetData>
      <sheetData sheetId="7732">
        <row r="1">
          <cell r="A1" t="str">
            <v>1월 생산실적</v>
          </cell>
        </row>
      </sheetData>
      <sheetData sheetId="7733">
        <row r="1">
          <cell r="A1" t="str">
            <v>1월 생산실적</v>
          </cell>
        </row>
      </sheetData>
      <sheetData sheetId="7734">
        <row r="1">
          <cell r="A1" t="str">
            <v>1월 생산실적</v>
          </cell>
        </row>
      </sheetData>
      <sheetData sheetId="7735">
        <row r="1">
          <cell r="A1" t="str">
            <v>1월 생산실적</v>
          </cell>
        </row>
      </sheetData>
      <sheetData sheetId="7736">
        <row r="1">
          <cell r="A1" t="str">
            <v>1월 생산실적</v>
          </cell>
        </row>
      </sheetData>
      <sheetData sheetId="7737">
        <row r="1">
          <cell r="A1" t="str">
            <v>1월 생산실적</v>
          </cell>
        </row>
      </sheetData>
      <sheetData sheetId="7738">
        <row r="1">
          <cell r="A1" t="str">
            <v>1월 생산실적</v>
          </cell>
        </row>
      </sheetData>
      <sheetData sheetId="7739">
        <row r="1">
          <cell r="A1" t="str">
            <v>1월 생산실적</v>
          </cell>
        </row>
      </sheetData>
      <sheetData sheetId="7740">
        <row r="1">
          <cell r="A1" t="str">
            <v>1월 생산실적</v>
          </cell>
        </row>
      </sheetData>
      <sheetData sheetId="7741">
        <row r="1">
          <cell r="A1" t="str">
            <v>1월 생산실적</v>
          </cell>
        </row>
      </sheetData>
      <sheetData sheetId="7742">
        <row r="1">
          <cell r="A1" t="str">
            <v>1월 생산실적</v>
          </cell>
        </row>
      </sheetData>
      <sheetData sheetId="7743">
        <row r="1">
          <cell r="A1" t="str">
            <v>1월 생산실적</v>
          </cell>
        </row>
      </sheetData>
      <sheetData sheetId="7744">
        <row r="1">
          <cell r="A1" t="str">
            <v>1월 생산실적</v>
          </cell>
        </row>
      </sheetData>
      <sheetData sheetId="7745">
        <row r="1">
          <cell r="A1" t="str">
            <v>1월 생산실적</v>
          </cell>
        </row>
      </sheetData>
      <sheetData sheetId="7746">
        <row r="1">
          <cell r="A1" t="str">
            <v>1월 생산실적</v>
          </cell>
        </row>
      </sheetData>
      <sheetData sheetId="7747">
        <row r="1">
          <cell r="A1" t="str">
            <v>1월 생산실적</v>
          </cell>
        </row>
      </sheetData>
      <sheetData sheetId="7748">
        <row r="1">
          <cell r="A1" t="str">
            <v>1월 생산실적</v>
          </cell>
        </row>
      </sheetData>
      <sheetData sheetId="7749">
        <row r="1">
          <cell r="A1" t="str">
            <v>1월 생산실적</v>
          </cell>
        </row>
      </sheetData>
      <sheetData sheetId="7750">
        <row r="1">
          <cell r="A1" t="str">
            <v>1월 생산실적</v>
          </cell>
        </row>
      </sheetData>
      <sheetData sheetId="7751">
        <row r="1">
          <cell r="A1" t="str">
            <v>1월 생산실적</v>
          </cell>
        </row>
      </sheetData>
      <sheetData sheetId="7752">
        <row r="1">
          <cell r="A1" t="str">
            <v>1월 생산실적</v>
          </cell>
        </row>
      </sheetData>
      <sheetData sheetId="7753">
        <row r="1">
          <cell r="A1" t="str">
            <v>1월 생산실적</v>
          </cell>
        </row>
      </sheetData>
      <sheetData sheetId="7754">
        <row r="1">
          <cell r="A1" t="str">
            <v>1월 생산실적</v>
          </cell>
        </row>
      </sheetData>
      <sheetData sheetId="7755">
        <row r="1">
          <cell r="A1" t="str">
            <v>1월 생산실적</v>
          </cell>
        </row>
      </sheetData>
      <sheetData sheetId="7756">
        <row r="1">
          <cell r="A1" t="str">
            <v>1월 생산실적</v>
          </cell>
        </row>
      </sheetData>
      <sheetData sheetId="7757">
        <row r="1">
          <cell r="A1" t="str">
            <v>1월 생산실적</v>
          </cell>
        </row>
      </sheetData>
      <sheetData sheetId="7758">
        <row r="1">
          <cell r="A1" t="str">
            <v>1월 생산실적</v>
          </cell>
        </row>
      </sheetData>
      <sheetData sheetId="7759">
        <row r="1">
          <cell r="A1" t="str">
            <v>1월 생산실적</v>
          </cell>
        </row>
      </sheetData>
      <sheetData sheetId="7760">
        <row r="1">
          <cell r="A1" t="str">
            <v>1월 생산실적</v>
          </cell>
        </row>
      </sheetData>
      <sheetData sheetId="7761">
        <row r="1">
          <cell r="A1" t="str">
            <v>1월 생산실적</v>
          </cell>
        </row>
      </sheetData>
      <sheetData sheetId="7762">
        <row r="1">
          <cell r="A1" t="str">
            <v>1월 생산실적</v>
          </cell>
        </row>
      </sheetData>
      <sheetData sheetId="7763">
        <row r="1">
          <cell r="A1" t="str">
            <v>1월 생산실적</v>
          </cell>
        </row>
      </sheetData>
      <sheetData sheetId="7764">
        <row r="1">
          <cell r="A1" t="str">
            <v>1월 생산실적</v>
          </cell>
        </row>
      </sheetData>
      <sheetData sheetId="7765">
        <row r="1">
          <cell r="A1" t="str">
            <v>1월 생산실적</v>
          </cell>
        </row>
      </sheetData>
      <sheetData sheetId="7766">
        <row r="1">
          <cell r="A1" t="str">
            <v>1월 생산실적</v>
          </cell>
        </row>
      </sheetData>
      <sheetData sheetId="7767">
        <row r="1">
          <cell r="A1" t="str">
            <v>1월 생산실적</v>
          </cell>
        </row>
      </sheetData>
      <sheetData sheetId="7768">
        <row r="1">
          <cell r="A1" t="str">
            <v>1월 생산실적</v>
          </cell>
        </row>
      </sheetData>
      <sheetData sheetId="7769">
        <row r="1">
          <cell r="A1" t="str">
            <v>1월 생산실적</v>
          </cell>
        </row>
      </sheetData>
      <sheetData sheetId="7770">
        <row r="1">
          <cell r="A1" t="str">
            <v>1월 생산실적</v>
          </cell>
        </row>
      </sheetData>
      <sheetData sheetId="7771">
        <row r="1">
          <cell r="A1" t="str">
            <v>1월 생산실적</v>
          </cell>
        </row>
      </sheetData>
      <sheetData sheetId="7772">
        <row r="1">
          <cell r="A1" t="str">
            <v>1월 생산실적</v>
          </cell>
        </row>
      </sheetData>
      <sheetData sheetId="7773">
        <row r="1">
          <cell r="A1" t="str">
            <v>1월 생산실적</v>
          </cell>
        </row>
      </sheetData>
      <sheetData sheetId="7774">
        <row r="1">
          <cell r="A1" t="str">
            <v>1월 생산실적</v>
          </cell>
        </row>
      </sheetData>
      <sheetData sheetId="7775">
        <row r="1">
          <cell r="A1" t="str">
            <v>1월 생산실적</v>
          </cell>
        </row>
      </sheetData>
      <sheetData sheetId="7776">
        <row r="1">
          <cell r="A1" t="str">
            <v>1월 생산실적</v>
          </cell>
        </row>
      </sheetData>
      <sheetData sheetId="7777">
        <row r="1">
          <cell r="A1" t="str">
            <v>1월 생산실적</v>
          </cell>
        </row>
      </sheetData>
      <sheetData sheetId="7778">
        <row r="1">
          <cell r="A1" t="str">
            <v>1월 생산실적</v>
          </cell>
        </row>
      </sheetData>
      <sheetData sheetId="7779">
        <row r="1">
          <cell r="A1" t="str">
            <v>1월 생산실적</v>
          </cell>
        </row>
      </sheetData>
      <sheetData sheetId="7780">
        <row r="1">
          <cell r="A1" t="str">
            <v>1월 생산실적</v>
          </cell>
        </row>
      </sheetData>
      <sheetData sheetId="7781">
        <row r="1">
          <cell r="A1" t="str">
            <v>1월 생산실적</v>
          </cell>
        </row>
      </sheetData>
      <sheetData sheetId="7782">
        <row r="1">
          <cell r="A1" t="str">
            <v>1월 생산실적</v>
          </cell>
        </row>
      </sheetData>
      <sheetData sheetId="7783">
        <row r="1">
          <cell r="A1" t="str">
            <v>1월 생산실적</v>
          </cell>
        </row>
      </sheetData>
      <sheetData sheetId="7784">
        <row r="1">
          <cell r="A1" t="str">
            <v>1월 생산실적</v>
          </cell>
        </row>
      </sheetData>
      <sheetData sheetId="7785">
        <row r="1">
          <cell r="A1" t="str">
            <v>1월 생산실적</v>
          </cell>
        </row>
      </sheetData>
      <sheetData sheetId="7786">
        <row r="1">
          <cell r="A1" t="str">
            <v>1월 생산실적</v>
          </cell>
        </row>
      </sheetData>
      <sheetData sheetId="7787">
        <row r="1">
          <cell r="A1" t="str">
            <v>1월 생산실적</v>
          </cell>
        </row>
      </sheetData>
      <sheetData sheetId="7788">
        <row r="1">
          <cell r="A1" t="str">
            <v>1월 생산실적</v>
          </cell>
        </row>
      </sheetData>
      <sheetData sheetId="7789">
        <row r="1">
          <cell r="A1" t="str">
            <v>1월 생산실적</v>
          </cell>
        </row>
      </sheetData>
      <sheetData sheetId="7790">
        <row r="1">
          <cell r="A1" t="str">
            <v>1월 생산실적</v>
          </cell>
        </row>
      </sheetData>
      <sheetData sheetId="7791">
        <row r="1">
          <cell r="A1" t="str">
            <v>1월 생산실적</v>
          </cell>
        </row>
      </sheetData>
      <sheetData sheetId="7792">
        <row r="1">
          <cell r="A1" t="str">
            <v>1월 생산실적</v>
          </cell>
        </row>
      </sheetData>
      <sheetData sheetId="7793">
        <row r="1">
          <cell r="A1" t="str">
            <v>1월 생산실적</v>
          </cell>
        </row>
      </sheetData>
      <sheetData sheetId="7794">
        <row r="1">
          <cell r="A1" t="str">
            <v>1월 생산실적</v>
          </cell>
        </row>
      </sheetData>
      <sheetData sheetId="7795">
        <row r="1">
          <cell r="A1" t="str">
            <v>1월 생산실적</v>
          </cell>
        </row>
      </sheetData>
      <sheetData sheetId="7796">
        <row r="1">
          <cell r="A1" t="str">
            <v>1월 생산실적</v>
          </cell>
        </row>
      </sheetData>
      <sheetData sheetId="7797">
        <row r="1">
          <cell r="A1" t="str">
            <v>1월 생산실적</v>
          </cell>
        </row>
      </sheetData>
      <sheetData sheetId="7798">
        <row r="1">
          <cell r="A1" t="str">
            <v>1월 생산실적</v>
          </cell>
        </row>
      </sheetData>
      <sheetData sheetId="7799">
        <row r="1">
          <cell r="A1" t="str">
            <v>1월 생산실적</v>
          </cell>
        </row>
      </sheetData>
      <sheetData sheetId="7800">
        <row r="1">
          <cell r="A1" t="str">
            <v>1월 생산실적</v>
          </cell>
        </row>
      </sheetData>
      <sheetData sheetId="7801">
        <row r="1">
          <cell r="A1" t="str">
            <v>1월 생산실적</v>
          </cell>
        </row>
      </sheetData>
      <sheetData sheetId="7802">
        <row r="1">
          <cell r="A1" t="str">
            <v>1월 생산실적</v>
          </cell>
        </row>
      </sheetData>
      <sheetData sheetId="7803">
        <row r="1">
          <cell r="A1" t="str">
            <v>1월 생산실적</v>
          </cell>
        </row>
      </sheetData>
      <sheetData sheetId="7804">
        <row r="1">
          <cell r="A1" t="str">
            <v>1월 생산실적</v>
          </cell>
        </row>
      </sheetData>
      <sheetData sheetId="7805">
        <row r="1">
          <cell r="A1" t="str">
            <v>1월 생산실적</v>
          </cell>
        </row>
      </sheetData>
      <sheetData sheetId="7806">
        <row r="1">
          <cell r="A1" t="str">
            <v>1월 생산실적</v>
          </cell>
        </row>
      </sheetData>
      <sheetData sheetId="7807">
        <row r="1">
          <cell r="A1" t="str">
            <v>1월 생산실적</v>
          </cell>
        </row>
      </sheetData>
      <sheetData sheetId="7808">
        <row r="1">
          <cell r="A1" t="str">
            <v>1월 생산실적</v>
          </cell>
        </row>
      </sheetData>
      <sheetData sheetId="7809">
        <row r="1">
          <cell r="A1" t="str">
            <v>1월 생산실적</v>
          </cell>
        </row>
      </sheetData>
      <sheetData sheetId="7810">
        <row r="1">
          <cell r="A1" t="str">
            <v>1월 생산실적</v>
          </cell>
        </row>
      </sheetData>
      <sheetData sheetId="7811">
        <row r="1">
          <cell r="A1" t="str">
            <v>1월 생산실적</v>
          </cell>
        </row>
      </sheetData>
      <sheetData sheetId="7812">
        <row r="1">
          <cell r="A1" t="str">
            <v>1월 생산실적</v>
          </cell>
        </row>
      </sheetData>
      <sheetData sheetId="7813">
        <row r="1">
          <cell r="A1" t="str">
            <v>1월 생산실적</v>
          </cell>
        </row>
      </sheetData>
      <sheetData sheetId="7814">
        <row r="1">
          <cell r="A1" t="str">
            <v>1월 생산실적</v>
          </cell>
        </row>
      </sheetData>
      <sheetData sheetId="7815">
        <row r="1">
          <cell r="A1" t="str">
            <v>1월 생산실적</v>
          </cell>
        </row>
      </sheetData>
      <sheetData sheetId="7816">
        <row r="1">
          <cell r="A1" t="str">
            <v>1월 생산실적</v>
          </cell>
        </row>
      </sheetData>
      <sheetData sheetId="7817">
        <row r="1">
          <cell r="A1" t="str">
            <v>1월 생산실적</v>
          </cell>
        </row>
      </sheetData>
      <sheetData sheetId="7818">
        <row r="1">
          <cell r="A1" t="str">
            <v>1월 생산실적</v>
          </cell>
        </row>
      </sheetData>
      <sheetData sheetId="7819">
        <row r="1">
          <cell r="A1" t="str">
            <v>1월 생산실적</v>
          </cell>
        </row>
      </sheetData>
      <sheetData sheetId="7820">
        <row r="1">
          <cell r="A1" t="str">
            <v>1월 생산실적</v>
          </cell>
        </row>
      </sheetData>
      <sheetData sheetId="7821">
        <row r="1">
          <cell r="A1" t="str">
            <v>1월 생산실적</v>
          </cell>
        </row>
      </sheetData>
      <sheetData sheetId="7822">
        <row r="1">
          <cell r="A1" t="str">
            <v>1월 생산실적</v>
          </cell>
        </row>
      </sheetData>
      <sheetData sheetId="7823">
        <row r="1">
          <cell r="A1" t="str">
            <v>1월 생산실적</v>
          </cell>
        </row>
      </sheetData>
      <sheetData sheetId="7824">
        <row r="1">
          <cell r="A1" t="str">
            <v>1월 생산실적</v>
          </cell>
        </row>
      </sheetData>
      <sheetData sheetId="7825">
        <row r="1">
          <cell r="A1" t="str">
            <v>1월 생산실적</v>
          </cell>
        </row>
      </sheetData>
      <sheetData sheetId="7826">
        <row r="1">
          <cell r="A1" t="str">
            <v>1월 생산실적</v>
          </cell>
        </row>
      </sheetData>
      <sheetData sheetId="7827">
        <row r="1">
          <cell r="A1" t="str">
            <v>1월 생산실적</v>
          </cell>
        </row>
      </sheetData>
      <sheetData sheetId="7828">
        <row r="1">
          <cell r="A1" t="str">
            <v>1월 생산실적</v>
          </cell>
        </row>
      </sheetData>
      <sheetData sheetId="7829">
        <row r="1">
          <cell r="A1" t="str">
            <v>1월 생산실적</v>
          </cell>
        </row>
      </sheetData>
      <sheetData sheetId="7830">
        <row r="1">
          <cell r="A1" t="str">
            <v>1월 생산실적</v>
          </cell>
        </row>
      </sheetData>
      <sheetData sheetId="7831">
        <row r="1">
          <cell r="A1" t="str">
            <v>1월 생산실적</v>
          </cell>
        </row>
      </sheetData>
      <sheetData sheetId="7832">
        <row r="1">
          <cell r="A1" t="str">
            <v>1월 생산실적</v>
          </cell>
        </row>
      </sheetData>
      <sheetData sheetId="7833">
        <row r="1">
          <cell r="A1" t="str">
            <v>1월 생산실적</v>
          </cell>
        </row>
      </sheetData>
      <sheetData sheetId="7834">
        <row r="1">
          <cell r="A1" t="str">
            <v>1월 생산실적</v>
          </cell>
        </row>
      </sheetData>
      <sheetData sheetId="7835">
        <row r="1">
          <cell r="A1" t="str">
            <v>1월 생산실적</v>
          </cell>
        </row>
      </sheetData>
      <sheetData sheetId="7836">
        <row r="1">
          <cell r="A1" t="str">
            <v>1월 생산실적</v>
          </cell>
        </row>
      </sheetData>
      <sheetData sheetId="7837">
        <row r="1">
          <cell r="A1" t="str">
            <v>1월 생산실적</v>
          </cell>
        </row>
      </sheetData>
      <sheetData sheetId="7838">
        <row r="1">
          <cell r="A1" t="str">
            <v>1월 생산실적</v>
          </cell>
        </row>
      </sheetData>
      <sheetData sheetId="7839">
        <row r="1">
          <cell r="A1" t="str">
            <v>1월 생산실적</v>
          </cell>
        </row>
      </sheetData>
      <sheetData sheetId="7840">
        <row r="1">
          <cell r="A1" t="str">
            <v>1월 생산실적</v>
          </cell>
        </row>
      </sheetData>
      <sheetData sheetId="7841">
        <row r="1">
          <cell r="A1" t="str">
            <v>1월 생산실적</v>
          </cell>
        </row>
      </sheetData>
      <sheetData sheetId="7842">
        <row r="1">
          <cell r="A1" t="str">
            <v>1월 생산실적</v>
          </cell>
        </row>
      </sheetData>
      <sheetData sheetId="7843">
        <row r="1">
          <cell r="A1" t="str">
            <v>1월 생산실적</v>
          </cell>
        </row>
      </sheetData>
      <sheetData sheetId="7844">
        <row r="1">
          <cell r="A1" t="str">
            <v>1월 생산실적</v>
          </cell>
        </row>
      </sheetData>
      <sheetData sheetId="7845">
        <row r="1">
          <cell r="A1" t="str">
            <v>1월 생산실적</v>
          </cell>
        </row>
      </sheetData>
      <sheetData sheetId="7846">
        <row r="1">
          <cell r="A1" t="str">
            <v>1월 생산실적</v>
          </cell>
        </row>
      </sheetData>
      <sheetData sheetId="7847">
        <row r="1">
          <cell r="A1" t="str">
            <v>1월 생산실적</v>
          </cell>
        </row>
      </sheetData>
      <sheetData sheetId="7848">
        <row r="1">
          <cell r="A1" t="str">
            <v>1월 생산실적</v>
          </cell>
        </row>
      </sheetData>
      <sheetData sheetId="7849">
        <row r="1">
          <cell r="A1" t="str">
            <v>1월 생산실적</v>
          </cell>
        </row>
      </sheetData>
      <sheetData sheetId="7850">
        <row r="1">
          <cell r="A1" t="str">
            <v>1월 생산실적</v>
          </cell>
        </row>
      </sheetData>
      <sheetData sheetId="7851">
        <row r="1">
          <cell r="A1" t="str">
            <v>1월 생산실적</v>
          </cell>
        </row>
      </sheetData>
      <sheetData sheetId="7852">
        <row r="1">
          <cell r="A1" t="str">
            <v>1월 생산실적</v>
          </cell>
        </row>
      </sheetData>
      <sheetData sheetId="7853">
        <row r="1">
          <cell r="A1" t="str">
            <v>1월 생산실적</v>
          </cell>
        </row>
      </sheetData>
      <sheetData sheetId="7854">
        <row r="1">
          <cell r="A1" t="str">
            <v>1월 생산실적</v>
          </cell>
        </row>
      </sheetData>
      <sheetData sheetId="7855">
        <row r="1">
          <cell r="A1" t="str">
            <v>1월 생산실적</v>
          </cell>
        </row>
      </sheetData>
      <sheetData sheetId="7856">
        <row r="1">
          <cell r="A1" t="str">
            <v>1월 생산실적</v>
          </cell>
        </row>
      </sheetData>
      <sheetData sheetId="7857">
        <row r="1">
          <cell r="A1" t="str">
            <v>1월 생산실적</v>
          </cell>
        </row>
      </sheetData>
      <sheetData sheetId="7858">
        <row r="1">
          <cell r="A1" t="str">
            <v>1월 생산실적</v>
          </cell>
        </row>
      </sheetData>
      <sheetData sheetId="7859">
        <row r="1">
          <cell r="A1" t="str">
            <v>1월 생산실적</v>
          </cell>
        </row>
      </sheetData>
      <sheetData sheetId="7860">
        <row r="1">
          <cell r="A1" t="str">
            <v>1월 생산실적</v>
          </cell>
        </row>
      </sheetData>
      <sheetData sheetId="7861">
        <row r="1">
          <cell r="A1" t="str">
            <v>1월 생산실적</v>
          </cell>
        </row>
      </sheetData>
      <sheetData sheetId="7862">
        <row r="1">
          <cell r="A1" t="str">
            <v>1월 생산실적</v>
          </cell>
        </row>
      </sheetData>
      <sheetData sheetId="7863">
        <row r="1">
          <cell r="A1" t="str">
            <v>1월 생산실적</v>
          </cell>
        </row>
      </sheetData>
      <sheetData sheetId="7864">
        <row r="1">
          <cell r="A1" t="str">
            <v>1월 생산실적</v>
          </cell>
        </row>
      </sheetData>
      <sheetData sheetId="7865">
        <row r="1">
          <cell r="A1" t="str">
            <v>1월 생산실적</v>
          </cell>
        </row>
      </sheetData>
      <sheetData sheetId="7866">
        <row r="1">
          <cell r="A1" t="str">
            <v>1월 생산실적</v>
          </cell>
        </row>
      </sheetData>
      <sheetData sheetId="7867">
        <row r="1">
          <cell r="A1" t="str">
            <v>1월 생산실적</v>
          </cell>
        </row>
      </sheetData>
      <sheetData sheetId="7868">
        <row r="1">
          <cell r="A1" t="str">
            <v>1월 생산실적</v>
          </cell>
        </row>
      </sheetData>
      <sheetData sheetId="7869">
        <row r="1">
          <cell r="A1" t="str">
            <v>1월 생산실적</v>
          </cell>
        </row>
      </sheetData>
      <sheetData sheetId="7870">
        <row r="1">
          <cell r="A1" t="str">
            <v>1월 생산실적</v>
          </cell>
        </row>
      </sheetData>
      <sheetData sheetId="7871">
        <row r="1">
          <cell r="A1" t="str">
            <v>1월 생산실적</v>
          </cell>
        </row>
      </sheetData>
      <sheetData sheetId="7872">
        <row r="1">
          <cell r="A1" t="str">
            <v>1월 생산실적</v>
          </cell>
        </row>
      </sheetData>
      <sheetData sheetId="7873">
        <row r="1">
          <cell r="A1" t="str">
            <v>1월 생산실적</v>
          </cell>
        </row>
      </sheetData>
      <sheetData sheetId="7874">
        <row r="1">
          <cell r="A1" t="str">
            <v>1월 생산실적</v>
          </cell>
        </row>
      </sheetData>
      <sheetData sheetId="7875">
        <row r="1">
          <cell r="A1" t="str">
            <v>1월 생산실적</v>
          </cell>
        </row>
      </sheetData>
      <sheetData sheetId="7876">
        <row r="1">
          <cell r="A1" t="str">
            <v>1월 생산실적</v>
          </cell>
        </row>
      </sheetData>
      <sheetData sheetId="7877">
        <row r="1">
          <cell r="A1" t="str">
            <v>1월 생산실적</v>
          </cell>
        </row>
      </sheetData>
      <sheetData sheetId="7878">
        <row r="1">
          <cell r="A1" t="str">
            <v>1월 생산실적</v>
          </cell>
        </row>
      </sheetData>
      <sheetData sheetId="7879">
        <row r="1">
          <cell r="A1" t="str">
            <v>1월 생산실적</v>
          </cell>
        </row>
      </sheetData>
      <sheetData sheetId="7880">
        <row r="1">
          <cell r="A1" t="str">
            <v>1월 생산실적</v>
          </cell>
        </row>
      </sheetData>
      <sheetData sheetId="7881">
        <row r="1">
          <cell r="A1" t="str">
            <v>1월 생산실적</v>
          </cell>
        </row>
      </sheetData>
      <sheetData sheetId="7882">
        <row r="1">
          <cell r="A1" t="str">
            <v>1월 생산실적</v>
          </cell>
        </row>
      </sheetData>
      <sheetData sheetId="7883">
        <row r="1">
          <cell r="A1" t="str">
            <v>1월 생산실적</v>
          </cell>
        </row>
      </sheetData>
      <sheetData sheetId="7884">
        <row r="1">
          <cell r="A1" t="str">
            <v>1월 생산실적</v>
          </cell>
        </row>
      </sheetData>
      <sheetData sheetId="7885">
        <row r="1">
          <cell r="A1" t="str">
            <v>1월 생산실적</v>
          </cell>
        </row>
      </sheetData>
      <sheetData sheetId="7886">
        <row r="1">
          <cell r="A1" t="str">
            <v>1월 생산실적</v>
          </cell>
        </row>
      </sheetData>
      <sheetData sheetId="7887">
        <row r="1">
          <cell r="A1" t="str">
            <v>1월 생산실적</v>
          </cell>
        </row>
      </sheetData>
      <sheetData sheetId="7888">
        <row r="1">
          <cell r="A1" t="str">
            <v>1월 생산실적</v>
          </cell>
        </row>
      </sheetData>
      <sheetData sheetId="7889">
        <row r="1">
          <cell r="A1" t="str">
            <v>1월 생산실적</v>
          </cell>
        </row>
      </sheetData>
      <sheetData sheetId="7890">
        <row r="1">
          <cell r="A1" t="str">
            <v>1월 생산실적</v>
          </cell>
        </row>
      </sheetData>
      <sheetData sheetId="7891">
        <row r="1">
          <cell r="A1" t="str">
            <v>1월 생산실적</v>
          </cell>
        </row>
      </sheetData>
      <sheetData sheetId="7892">
        <row r="1">
          <cell r="A1" t="str">
            <v>1월 생산실적</v>
          </cell>
        </row>
      </sheetData>
      <sheetData sheetId="7893">
        <row r="1">
          <cell r="A1" t="str">
            <v>1월 생산실적</v>
          </cell>
        </row>
      </sheetData>
      <sheetData sheetId="7894">
        <row r="1">
          <cell r="A1" t="str">
            <v>1월 생산실적</v>
          </cell>
        </row>
      </sheetData>
      <sheetData sheetId="7895">
        <row r="1">
          <cell r="A1" t="str">
            <v>1월 생산실적</v>
          </cell>
        </row>
      </sheetData>
      <sheetData sheetId="7896">
        <row r="1">
          <cell r="A1" t="str">
            <v>1월 생산실적</v>
          </cell>
        </row>
      </sheetData>
      <sheetData sheetId="7897">
        <row r="1">
          <cell r="A1" t="str">
            <v>1월 생산실적</v>
          </cell>
        </row>
      </sheetData>
      <sheetData sheetId="7898">
        <row r="1">
          <cell r="A1" t="str">
            <v>1월 생산실적</v>
          </cell>
        </row>
      </sheetData>
      <sheetData sheetId="7899">
        <row r="1">
          <cell r="A1" t="str">
            <v>1월 생산실적</v>
          </cell>
        </row>
      </sheetData>
      <sheetData sheetId="7900">
        <row r="1">
          <cell r="A1" t="str">
            <v>1월 생산실적</v>
          </cell>
        </row>
      </sheetData>
      <sheetData sheetId="7901">
        <row r="1">
          <cell r="A1" t="str">
            <v>1월 생산실적</v>
          </cell>
        </row>
      </sheetData>
      <sheetData sheetId="7902">
        <row r="1">
          <cell r="A1" t="str">
            <v>1월 생산실적</v>
          </cell>
        </row>
      </sheetData>
      <sheetData sheetId="7903">
        <row r="1">
          <cell r="A1" t="str">
            <v>1월 생산실적</v>
          </cell>
        </row>
      </sheetData>
      <sheetData sheetId="7904">
        <row r="1">
          <cell r="A1" t="str">
            <v>1월 생산실적</v>
          </cell>
        </row>
      </sheetData>
      <sheetData sheetId="7905">
        <row r="1">
          <cell r="A1" t="str">
            <v>1월 생산실적</v>
          </cell>
        </row>
      </sheetData>
      <sheetData sheetId="7906">
        <row r="1">
          <cell r="A1" t="str">
            <v>1월 생산실적</v>
          </cell>
        </row>
      </sheetData>
      <sheetData sheetId="7907">
        <row r="1">
          <cell r="A1" t="str">
            <v>1월 생산실적</v>
          </cell>
        </row>
      </sheetData>
      <sheetData sheetId="7908">
        <row r="1">
          <cell r="A1" t="str">
            <v>1월 생산실적</v>
          </cell>
        </row>
      </sheetData>
      <sheetData sheetId="7909">
        <row r="1">
          <cell r="A1" t="str">
            <v>1월 생산실적</v>
          </cell>
        </row>
      </sheetData>
      <sheetData sheetId="7910">
        <row r="1">
          <cell r="A1" t="str">
            <v>1월 생산실적</v>
          </cell>
        </row>
      </sheetData>
      <sheetData sheetId="7911">
        <row r="1">
          <cell r="A1" t="str">
            <v>1월 생산실적</v>
          </cell>
        </row>
      </sheetData>
      <sheetData sheetId="7912">
        <row r="1">
          <cell r="A1" t="str">
            <v>1월 생산실적</v>
          </cell>
        </row>
      </sheetData>
      <sheetData sheetId="7913">
        <row r="1">
          <cell r="A1" t="str">
            <v>1월 생산실적</v>
          </cell>
        </row>
      </sheetData>
      <sheetData sheetId="7914">
        <row r="1">
          <cell r="A1" t="str">
            <v>1월 생산실적</v>
          </cell>
        </row>
      </sheetData>
      <sheetData sheetId="7915">
        <row r="1">
          <cell r="A1" t="str">
            <v>1월 생산실적</v>
          </cell>
        </row>
      </sheetData>
      <sheetData sheetId="7916">
        <row r="1">
          <cell r="A1" t="str">
            <v>1월 생산실적</v>
          </cell>
        </row>
      </sheetData>
      <sheetData sheetId="7917">
        <row r="1">
          <cell r="A1" t="str">
            <v>1월 생산실적</v>
          </cell>
        </row>
      </sheetData>
      <sheetData sheetId="7918">
        <row r="1">
          <cell r="A1" t="str">
            <v>1월 생산실적</v>
          </cell>
        </row>
      </sheetData>
      <sheetData sheetId="7919">
        <row r="1">
          <cell r="A1" t="str">
            <v>1월 생산실적</v>
          </cell>
        </row>
      </sheetData>
      <sheetData sheetId="7920">
        <row r="1">
          <cell r="A1" t="str">
            <v>1월 생산실적</v>
          </cell>
        </row>
      </sheetData>
      <sheetData sheetId="7921">
        <row r="1">
          <cell r="A1" t="str">
            <v>1월 생산실적</v>
          </cell>
        </row>
      </sheetData>
      <sheetData sheetId="7922">
        <row r="1">
          <cell r="A1" t="str">
            <v>1월 생산실적</v>
          </cell>
        </row>
      </sheetData>
      <sheetData sheetId="7923">
        <row r="1">
          <cell r="A1" t="str">
            <v>1월 생산실적</v>
          </cell>
        </row>
      </sheetData>
      <sheetData sheetId="7924">
        <row r="1">
          <cell r="A1" t="str">
            <v>1월 생산실적</v>
          </cell>
        </row>
      </sheetData>
      <sheetData sheetId="7925">
        <row r="1">
          <cell r="A1" t="str">
            <v>1월 생산실적</v>
          </cell>
        </row>
      </sheetData>
      <sheetData sheetId="7926">
        <row r="1">
          <cell r="A1" t="str">
            <v>1월 생산실적</v>
          </cell>
        </row>
      </sheetData>
      <sheetData sheetId="7927">
        <row r="1">
          <cell r="A1" t="str">
            <v>1월 생산실적</v>
          </cell>
        </row>
      </sheetData>
      <sheetData sheetId="7928">
        <row r="1">
          <cell r="A1" t="str">
            <v>1월 생산실적</v>
          </cell>
        </row>
      </sheetData>
      <sheetData sheetId="7929">
        <row r="1">
          <cell r="A1" t="str">
            <v>1월 생산실적</v>
          </cell>
        </row>
      </sheetData>
      <sheetData sheetId="7930">
        <row r="1">
          <cell r="A1" t="str">
            <v>1월 생산실적</v>
          </cell>
        </row>
      </sheetData>
      <sheetData sheetId="7931">
        <row r="1">
          <cell r="A1" t="str">
            <v>1월 생산실적</v>
          </cell>
        </row>
      </sheetData>
      <sheetData sheetId="7932">
        <row r="1">
          <cell r="A1" t="str">
            <v>1월 생산실적</v>
          </cell>
        </row>
      </sheetData>
      <sheetData sheetId="7933">
        <row r="1">
          <cell r="A1" t="str">
            <v>1월 생산실적</v>
          </cell>
        </row>
      </sheetData>
      <sheetData sheetId="7934">
        <row r="1">
          <cell r="A1" t="str">
            <v>1월 생산실적</v>
          </cell>
        </row>
      </sheetData>
      <sheetData sheetId="7935">
        <row r="1">
          <cell r="A1" t="str">
            <v>1월 생산실적</v>
          </cell>
        </row>
      </sheetData>
      <sheetData sheetId="7936">
        <row r="1">
          <cell r="A1" t="str">
            <v>1월 생산실적</v>
          </cell>
        </row>
      </sheetData>
      <sheetData sheetId="7937">
        <row r="1">
          <cell r="A1" t="str">
            <v>1월 생산실적</v>
          </cell>
        </row>
      </sheetData>
      <sheetData sheetId="7938">
        <row r="1">
          <cell r="A1" t="str">
            <v>1월 생산실적</v>
          </cell>
        </row>
      </sheetData>
      <sheetData sheetId="7939">
        <row r="1">
          <cell r="A1" t="str">
            <v>1월 생산실적</v>
          </cell>
        </row>
      </sheetData>
      <sheetData sheetId="7940">
        <row r="1">
          <cell r="A1" t="str">
            <v>1월 생산실적</v>
          </cell>
        </row>
      </sheetData>
      <sheetData sheetId="7941">
        <row r="1">
          <cell r="A1" t="str">
            <v>1월 생산실적</v>
          </cell>
        </row>
      </sheetData>
      <sheetData sheetId="7942">
        <row r="1">
          <cell r="A1" t="str">
            <v>1월 생산실적</v>
          </cell>
        </row>
      </sheetData>
      <sheetData sheetId="7943">
        <row r="1">
          <cell r="A1" t="str">
            <v>1월 생산실적</v>
          </cell>
        </row>
      </sheetData>
      <sheetData sheetId="7944">
        <row r="1">
          <cell r="A1" t="str">
            <v>1월 생산실적</v>
          </cell>
        </row>
      </sheetData>
      <sheetData sheetId="7945">
        <row r="1">
          <cell r="A1" t="str">
            <v>1월 생산실적</v>
          </cell>
        </row>
      </sheetData>
      <sheetData sheetId="7946">
        <row r="1">
          <cell r="A1" t="str">
            <v>1월 생산실적</v>
          </cell>
        </row>
      </sheetData>
      <sheetData sheetId="7947">
        <row r="1">
          <cell r="A1" t="str">
            <v>1월 생산실적</v>
          </cell>
        </row>
      </sheetData>
      <sheetData sheetId="7948">
        <row r="1">
          <cell r="A1" t="str">
            <v>1월 생산실적</v>
          </cell>
        </row>
      </sheetData>
      <sheetData sheetId="7949">
        <row r="1">
          <cell r="A1" t="str">
            <v>1월 생산실적</v>
          </cell>
        </row>
      </sheetData>
      <sheetData sheetId="7950">
        <row r="1">
          <cell r="A1" t="str">
            <v>1월 생산실적</v>
          </cell>
        </row>
      </sheetData>
      <sheetData sheetId="7951">
        <row r="1">
          <cell r="A1" t="str">
            <v>1월 생산실적</v>
          </cell>
        </row>
      </sheetData>
      <sheetData sheetId="7952">
        <row r="1">
          <cell r="A1" t="str">
            <v>1월 생산실적</v>
          </cell>
        </row>
      </sheetData>
      <sheetData sheetId="7953">
        <row r="1">
          <cell r="A1" t="str">
            <v>1월 생산실적</v>
          </cell>
        </row>
      </sheetData>
      <sheetData sheetId="7954">
        <row r="1">
          <cell r="A1" t="str">
            <v>1월 생산실적</v>
          </cell>
        </row>
      </sheetData>
      <sheetData sheetId="7955">
        <row r="1">
          <cell r="A1" t="str">
            <v>1월 생산실적</v>
          </cell>
        </row>
      </sheetData>
      <sheetData sheetId="7956">
        <row r="1">
          <cell r="A1" t="str">
            <v>1월 생산실적</v>
          </cell>
        </row>
      </sheetData>
      <sheetData sheetId="7957">
        <row r="1">
          <cell r="A1" t="str">
            <v>1월 생산실적</v>
          </cell>
        </row>
      </sheetData>
      <sheetData sheetId="7958">
        <row r="1">
          <cell r="A1" t="str">
            <v>1월 생산실적</v>
          </cell>
        </row>
      </sheetData>
      <sheetData sheetId="7959">
        <row r="1">
          <cell r="A1" t="str">
            <v>1월 생산실적</v>
          </cell>
        </row>
      </sheetData>
      <sheetData sheetId="7960">
        <row r="1">
          <cell r="A1" t="str">
            <v>1월 생산실적</v>
          </cell>
        </row>
      </sheetData>
      <sheetData sheetId="7961">
        <row r="1">
          <cell r="A1" t="str">
            <v>1월 생산실적</v>
          </cell>
        </row>
      </sheetData>
      <sheetData sheetId="7962">
        <row r="1">
          <cell r="A1" t="str">
            <v>1월 생산실적</v>
          </cell>
        </row>
      </sheetData>
      <sheetData sheetId="7963">
        <row r="1">
          <cell r="A1" t="str">
            <v>1월 생산실적</v>
          </cell>
        </row>
      </sheetData>
      <sheetData sheetId="7964">
        <row r="1">
          <cell r="A1" t="str">
            <v>1월 생산실적</v>
          </cell>
        </row>
      </sheetData>
      <sheetData sheetId="7965">
        <row r="1">
          <cell r="A1" t="str">
            <v>1월 생산실적</v>
          </cell>
        </row>
      </sheetData>
      <sheetData sheetId="7966">
        <row r="1">
          <cell r="A1" t="str">
            <v>1월 생산실적</v>
          </cell>
        </row>
      </sheetData>
      <sheetData sheetId="7967">
        <row r="1">
          <cell r="A1" t="str">
            <v>1월 생산실적</v>
          </cell>
        </row>
      </sheetData>
      <sheetData sheetId="7968">
        <row r="1">
          <cell r="A1" t="str">
            <v>1월 생산실적</v>
          </cell>
        </row>
      </sheetData>
      <sheetData sheetId="7969">
        <row r="1">
          <cell r="A1" t="str">
            <v>1월 생산실적</v>
          </cell>
        </row>
      </sheetData>
      <sheetData sheetId="7970">
        <row r="1">
          <cell r="A1" t="str">
            <v>1월 생산실적</v>
          </cell>
        </row>
      </sheetData>
      <sheetData sheetId="7971">
        <row r="1">
          <cell r="A1" t="str">
            <v>1월 생산실적</v>
          </cell>
        </row>
      </sheetData>
      <sheetData sheetId="7972">
        <row r="1">
          <cell r="A1" t="str">
            <v>1월 생산실적</v>
          </cell>
        </row>
      </sheetData>
      <sheetData sheetId="7973">
        <row r="1">
          <cell r="A1" t="str">
            <v>1월 생산실적</v>
          </cell>
        </row>
      </sheetData>
      <sheetData sheetId="7974">
        <row r="1">
          <cell r="A1" t="str">
            <v>1월 생산실적</v>
          </cell>
        </row>
      </sheetData>
      <sheetData sheetId="7975">
        <row r="1">
          <cell r="A1" t="str">
            <v>1월 생산실적</v>
          </cell>
        </row>
      </sheetData>
      <sheetData sheetId="7976">
        <row r="1">
          <cell r="A1" t="str">
            <v>1월 생산실적</v>
          </cell>
        </row>
      </sheetData>
      <sheetData sheetId="7977">
        <row r="1">
          <cell r="A1" t="str">
            <v>1월 생산실적</v>
          </cell>
        </row>
      </sheetData>
      <sheetData sheetId="7978">
        <row r="1">
          <cell r="A1" t="str">
            <v>1월 생산실적</v>
          </cell>
        </row>
      </sheetData>
      <sheetData sheetId="7979">
        <row r="1">
          <cell r="A1" t="str">
            <v>1월 생산실적</v>
          </cell>
        </row>
      </sheetData>
      <sheetData sheetId="7980">
        <row r="1">
          <cell r="A1" t="str">
            <v>1월 생산실적</v>
          </cell>
        </row>
      </sheetData>
      <sheetData sheetId="7981">
        <row r="1">
          <cell r="A1" t="str">
            <v>1월 생산실적</v>
          </cell>
        </row>
      </sheetData>
      <sheetData sheetId="7982">
        <row r="1">
          <cell r="A1" t="str">
            <v>1월 생산실적</v>
          </cell>
        </row>
      </sheetData>
      <sheetData sheetId="7983">
        <row r="1">
          <cell r="A1" t="str">
            <v>1월 생산실적</v>
          </cell>
        </row>
      </sheetData>
      <sheetData sheetId="7984">
        <row r="1">
          <cell r="A1" t="str">
            <v>1월 생산실적</v>
          </cell>
        </row>
      </sheetData>
      <sheetData sheetId="7985">
        <row r="1">
          <cell r="A1" t="str">
            <v>1월 생산실적</v>
          </cell>
        </row>
      </sheetData>
      <sheetData sheetId="7986">
        <row r="1">
          <cell r="A1" t="str">
            <v>1월 생산실적</v>
          </cell>
        </row>
      </sheetData>
      <sheetData sheetId="7987">
        <row r="1">
          <cell r="A1" t="str">
            <v>1월 생산실적</v>
          </cell>
        </row>
      </sheetData>
      <sheetData sheetId="7988">
        <row r="1">
          <cell r="A1" t="str">
            <v>1월 생산실적</v>
          </cell>
        </row>
      </sheetData>
      <sheetData sheetId="7989">
        <row r="1">
          <cell r="A1" t="str">
            <v>1월 생산실적</v>
          </cell>
        </row>
      </sheetData>
      <sheetData sheetId="7990">
        <row r="1">
          <cell r="A1" t="str">
            <v>1월 생산실적</v>
          </cell>
        </row>
      </sheetData>
      <sheetData sheetId="7991">
        <row r="1">
          <cell r="A1" t="str">
            <v>1월 생산실적</v>
          </cell>
        </row>
      </sheetData>
      <sheetData sheetId="7992">
        <row r="1">
          <cell r="A1" t="str">
            <v>1월 생산실적</v>
          </cell>
        </row>
      </sheetData>
      <sheetData sheetId="7993">
        <row r="1">
          <cell r="A1" t="str">
            <v>1월 생산실적</v>
          </cell>
        </row>
      </sheetData>
      <sheetData sheetId="7994">
        <row r="1">
          <cell r="A1" t="str">
            <v>1월 생산실적</v>
          </cell>
        </row>
      </sheetData>
      <sheetData sheetId="7995">
        <row r="1">
          <cell r="A1" t="str">
            <v>1월 생산실적</v>
          </cell>
        </row>
      </sheetData>
      <sheetData sheetId="7996">
        <row r="1">
          <cell r="A1" t="str">
            <v>1월 생산실적</v>
          </cell>
        </row>
      </sheetData>
      <sheetData sheetId="7997">
        <row r="1">
          <cell r="A1" t="str">
            <v>1월 생산실적</v>
          </cell>
        </row>
      </sheetData>
      <sheetData sheetId="7998">
        <row r="1">
          <cell r="A1" t="str">
            <v>1월 생산실적</v>
          </cell>
        </row>
      </sheetData>
      <sheetData sheetId="7999">
        <row r="1">
          <cell r="A1" t="str">
            <v>1월 생산실적</v>
          </cell>
        </row>
      </sheetData>
      <sheetData sheetId="8000">
        <row r="1">
          <cell r="A1" t="str">
            <v>1월 생산실적</v>
          </cell>
        </row>
      </sheetData>
      <sheetData sheetId="8001">
        <row r="1">
          <cell r="A1" t="str">
            <v>1월 생산실적</v>
          </cell>
        </row>
      </sheetData>
      <sheetData sheetId="8002">
        <row r="1">
          <cell r="A1" t="str">
            <v>1월 생산실적</v>
          </cell>
        </row>
      </sheetData>
      <sheetData sheetId="8003">
        <row r="1">
          <cell r="A1" t="str">
            <v>1월 생산실적</v>
          </cell>
        </row>
      </sheetData>
      <sheetData sheetId="8004">
        <row r="1">
          <cell r="A1" t="str">
            <v>1월 생산실적</v>
          </cell>
        </row>
      </sheetData>
      <sheetData sheetId="8005">
        <row r="1">
          <cell r="A1" t="str">
            <v>1월 생산실적</v>
          </cell>
        </row>
      </sheetData>
      <sheetData sheetId="8006">
        <row r="1">
          <cell r="A1" t="str">
            <v>1월 생산실적</v>
          </cell>
        </row>
      </sheetData>
      <sheetData sheetId="8007">
        <row r="1">
          <cell r="A1" t="str">
            <v>1월 생산실적</v>
          </cell>
        </row>
      </sheetData>
      <sheetData sheetId="8008">
        <row r="1">
          <cell r="A1" t="str">
            <v>1월 생산실적</v>
          </cell>
        </row>
      </sheetData>
      <sheetData sheetId="8009">
        <row r="1">
          <cell r="A1" t="str">
            <v>1월 생산실적</v>
          </cell>
        </row>
      </sheetData>
      <sheetData sheetId="8010">
        <row r="1">
          <cell r="A1" t="str">
            <v>1월 생산실적</v>
          </cell>
        </row>
      </sheetData>
      <sheetData sheetId="8011">
        <row r="1">
          <cell r="A1" t="str">
            <v>1월 생산실적</v>
          </cell>
        </row>
      </sheetData>
      <sheetData sheetId="8012">
        <row r="1">
          <cell r="A1" t="str">
            <v>1월 생산실적</v>
          </cell>
        </row>
      </sheetData>
      <sheetData sheetId="8013">
        <row r="1">
          <cell r="A1" t="str">
            <v>1월 생산실적</v>
          </cell>
        </row>
      </sheetData>
      <sheetData sheetId="8014">
        <row r="1">
          <cell r="A1" t="str">
            <v>1월 생산실적</v>
          </cell>
        </row>
      </sheetData>
      <sheetData sheetId="8015">
        <row r="1">
          <cell r="A1" t="str">
            <v>1월 생산실적</v>
          </cell>
        </row>
      </sheetData>
      <sheetData sheetId="8016">
        <row r="1">
          <cell r="A1" t="str">
            <v>1월 생산실적</v>
          </cell>
        </row>
      </sheetData>
      <sheetData sheetId="8017">
        <row r="1">
          <cell r="A1" t="str">
            <v>1월 생산실적</v>
          </cell>
        </row>
      </sheetData>
      <sheetData sheetId="8018">
        <row r="1">
          <cell r="A1" t="str">
            <v>1월 생산실적</v>
          </cell>
        </row>
      </sheetData>
      <sheetData sheetId="8019">
        <row r="1">
          <cell r="A1" t="str">
            <v>1월 생산실적</v>
          </cell>
        </row>
      </sheetData>
      <sheetData sheetId="8020">
        <row r="1">
          <cell r="A1" t="str">
            <v>1월 생산실적</v>
          </cell>
        </row>
      </sheetData>
      <sheetData sheetId="8021">
        <row r="1">
          <cell r="A1" t="str">
            <v>1월 생산실적</v>
          </cell>
        </row>
      </sheetData>
      <sheetData sheetId="8022">
        <row r="1">
          <cell r="A1" t="str">
            <v>1월 생산실적</v>
          </cell>
        </row>
      </sheetData>
      <sheetData sheetId="8023">
        <row r="1">
          <cell r="A1" t="str">
            <v>1월 생산실적</v>
          </cell>
        </row>
      </sheetData>
      <sheetData sheetId="8024">
        <row r="1">
          <cell r="A1" t="str">
            <v>1월 생산실적</v>
          </cell>
        </row>
      </sheetData>
      <sheetData sheetId="8025">
        <row r="1">
          <cell r="A1" t="str">
            <v>1월 생산실적</v>
          </cell>
        </row>
      </sheetData>
      <sheetData sheetId="8026">
        <row r="1">
          <cell r="A1" t="str">
            <v>1월 생산실적</v>
          </cell>
        </row>
      </sheetData>
      <sheetData sheetId="8027">
        <row r="1">
          <cell r="A1" t="str">
            <v>1월 생산실적</v>
          </cell>
        </row>
      </sheetData>
      <sheetData sheetId="8028">
        <row r="1">
          <cell r="A1" t="str">
            <v>1월 생산실적</v>
          </cell>
        </row>
      </sheetData>
      <sheetData sheetId="8029">
        <row r="1">
          <cell r="A1" t="str">
            <v>1월 생산실적</v>
          </cell>
        </row>
      </sheetData>
      <sheetData sheetId="8030">
        <row r="1">
          <cell r="A1" t="str">
            <v>1월 생산실적</v>
          </cell>
        </row>
      </sheetData>
      <sheetData sheetId="8031">
        <row r="1">
          <cell r="A1" t="str">
            <v>1월 생산실적</v>
          </cell>
        </row>
      </sheetData>
      <sheetData sheetId="8032">
        <row r="1">
          <cell r="A1" t="str">
            <v>1월 생산실적</v>
          </cell>
        </row>
      </sheetData>
      <sheetData sheetId="8033">
        <row r="1">
          <cell r="A1" t="str">
            <v>1월 생산실적</v>
          </cell>
        </row>
      </sheetData>
      <sheetData sheetId="8034">
        <row r="1">
          <cell r="A1" t="str">
            <v>1월 생산실적</v>
          </cell>
        </row>
      </sheetData>
      <sheetData sheetId="8035">
        <row r="1">
          <cell r="A1" t="str">
            <v>1월 생산실적</v>
          </cell>
        </row>
      </sheetData>
      <sheetData sheetId="8036">
        <row r="1">
          <cell r="A1" t="str">
            <v>1월 생산실적</v>
          </cell>
        </row>
      </sheetData>
      <sheetData sheetId="8037">
        <row r="1">
          <cell r="A1" t="str">
            <v>1월 생산실적</v>
          </cell>
        </row>
      </sheetData>
      <sheetData sheetId="8038">
        <row r="1">
          <cell r="A1" t="str">
            <v>1월 생산실적</v>
          </cell>
        </row>
      </sheetData>
      <sheetData sheetId="8039">
        <row r="1">
          <cell r="A1" t="str">
            <v>1월 생산실적</v>
          </cell>
        </row>
      </sheetData>
      <sheetData sheetId="8040">
        <row r="1">
          <cell r="A1" t="str">
            <v>1월 생산실적</v>
          </cell>
        </row>
      </sheetData>
      <sheetData sheetId="8041">
        <row r="1">
          <cell r="A1" t="str">
            <v>1월 생산실적</v>
          </cell>
        </row>
      </sheetData>
      <sheetData sheetId="8042">
        <row r="1">
          <cell r="A1" t="str">
            <v>1월 생산실적</v>
          </cell>
        </row>
      </sheetData>
      <sheetData sheetId="8043">
        <row r="1">
          <cell r="A1" t="str">
            <v>1월 생산실적</v>
          </cell>
        </row>
      </sheetData>
      <sheetData sheetId="8044">
        <row r="1">
          <cell r="A1" t="str">
            <v>1월 생산실적</v>
          </cell>
        </row>
      </sheetData>
      <sheetData sheetId="8045">
        <row r="1">
          <cell r="A1" t="str">
            <v>1월 생산실적</v>
          </cell>
        </row>
      </sheetData>
      <sheetData sheetId="8046">
        <row r="1">
          <cell r="A1" t="str">
            <v>1월 생산실적</v>
          </cell>
        </row>
      </sheetData>
      <sheetData sheetId="8047">
        <row r="1">
          <cell r="A1" t="str">
            <v>1월 생산실적</v>
          </cell>
        </row>
      </sheetData>
      <sheetData sheetId="8048">
        <row r="1">
          <cell r="A1" t="str">
            <v>1월 생산실적</v>
          </cell>
        </row>
      </sheetData>
      <sheetData sheetId="8049">
        <row r="1">
          <cell r="A1" t="str">
            <v>1월 생산실적</v>
          </cell>
        </row>
      </sheetData>
      <sheetData sheetId="8050">
        <row r="1">
          <cell r="A1" t="str">
            <v>1월 생산실적</v>
          </cell>
        </row>
      </sheetData>
      <sheetData sheetId="8051">
        <row r="1">
          <cell r="A1" t="str">
            <v>1월 생산실적</v>
          </cell>
        </row>
      </sheetData>
      <sheetData sheetId="8052">
        <row r="1">
          <cell r="A1" t="str">
            <v>1월 생산실적</v>
          </cell>
        </row>
      </sheetData>
      <sheetData sheetId="8053">
        <row r="1">
          <cell r="A1" t="str">
            <v>1월 생산실적</v>
          </cell>
        </row>
      </sheetData>
      <sheetData sheetId="8054">
        <row r="1">
          <cell r="A1" t="str">
            <v>1월 생산실적</v>
          </cell>
        </row>
      </sheetData>
      <sheetData sheetId="8055">
        <row r="1">
          <cell r="A1" t="str">
            <v>1월 생산실적</v>
          </cell>
        </row>
      </sheetData>
      <sheetData sheetId="8056">
        <row r="1">
          <cell r="A1" t="str">
            <v>1월 생산실적</v>
          </cell>
        </row>
      </sheetData>
      <sheetData sheetId="8057">
        <row r="1">
          <cell r="A1" t="str">
            <v>1월 생산실적</v>
          </cell>
        </row>
      </sheetData>
      <sheetData sheetId="8058">
        <row r="1">
          <cell r="A1" t="str">
            <v>1월 생산실적</v>
          </cell>
        </row>
      </sheetData>
      <sheetData sheetId="8059">
        <row r="1">
          <cell r="A1" t="str">
            <v>1월 생산실적</v>
          </cell>
        </row>
      </sheetData>
      <sheetData sheetId="8060">
        <row r="1">
          <cell r="A1" t="str">
            <v>1월 생산실적</v>
          </cell>
        </row>
      </sheetData>
      <sheetData sheetId="8061">
        <row r="1">
          <cell r="A1" t="str">
            <v>1월 생산실적</v>
          </cell>
        </row>
      </sheetData>
      <sheetData sheetId="8062">
        <row r="1">
          <cell r="A1" t="str">
            <v>1월 생산실적</v>
          </cell>
        </row>
      </sheetData>
      <sheetData sheetId="8063">
        <row r="1">
          <cell r="A1" t="str">
            <v>1월 생산실적</v>
          </cell>
        </row>
      </sheetData>
      <sheetData sheetId="8064">
        <row r="1">
          <cell r="A1" t="str">
            <v>1월 생산실적</v>
          </cell>
        </row>
      </sheetData>
      <sheetData sheetId="8065">
        <row r="1">
          <cell r="A1" t="str">
            <v>1월 생산실적</v>
          </cell>
        </row>
      </sheetData>
      <sheetData sheetId="8066">
        <row r="1">
          <cell r="A1" t="str">
            <v>1월 생산실적</v>
          </cell>
        </row>
      </sheetData>
      <sheetData sheetId="8067">
        <row r="1">
          <cell r="A1" t="str">
            <v>1월 생산실적</v>
          </cell>
        </row>
      </sheetData>
      <sheetData sheetId="8068">
        <row r="1">
          <cell r="A1" t="str">
            <v>1월 생산실적</v>
          </cell>
        </row>
      </sheetData>
      <sheetData sheetId="8069">
        <row r="1">
          <cell r="A1" t="str">
            <v>1월 생산실적</v>
          </cell>
        </row>
      </sheetData>
      <sheetData sheetId="8070">
        <row r="1">
          <cell r="A1" t="str">
            <v>1월 생산실적</v>
          </cell>
        </row>
      </sheetData>
      <sheetData sheetId="8071">
        <row r="1">
          <cell r="A1" t="str">
            <v>1월 생산실적</v>
          </cell>
        </row>
      </sheetData>
      <sheetData sheetId="8072">
        <row r="1">
          <cell r="A1" t="str">
            <v>1월 생산실적</v>
          </cell>
        </row>
      </sheetData>
      <sheetData sheetId="8073">
        <row r="1">
          <cell r="A1" t="str">
            <v>1월 생산실적</v>
          </cell>
        </row>
      </sheetData>
      <sheetData sheetId="8074">
        <row r="1">
          <cell r="A1" t="str">
            <v>1월 생산실적</v>
          </cell>
        </row>
      </sheetData>
      <sheetData sheetId="8075">
        <row r="1">
          <cell r="A1" t="str">
            <v>1월 생산실적</v>
          </cell>
        </row>
      </sheetData>
      <sheetData sheetId="8076">
        <row r="1">
          <cell r="A1" t="str">
            <v>1월 생산실적</v>
          </cell>
        </row>
      </sheetData>
      <sheetData sheetId="8077">
        <row r="1">
          <cell r="A1" t="str">
            <v>1월 생산실적</v>
          </cell>
        </row>
      </sheetData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>
        <row r="1">
          <cell r="A1" t="str">
            <v>1월 생산실적</v>
          </cell>
        </row>
      </sheetData>
      <sheetData sheetId="8098">
        <row r="1">
          <cell r="A1" t="str">
            <v>1월 생산실적</v>
          </cell>
        </row>
      </sheetData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>
        <row r="1">
          <cell r="A1" t="str">
            <v>1월 생산실적</v>
          </cell>
        </row>
      </sheetData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>
        <row r="1">
          <cell r="A1" t="str">
            <v>1월 생산실적</v>
          </cell>
        </row>
      </sheetData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>
        <row r="1">
          <cell r="A1" t="str">
            <v>1월 생산실적</v>
          </cell>
        </row>
      </sheetData>
      <sheetData sheetId="8253">
        <row r="1">
          <cell r="A1" t="str">
            <v>1월 생산실적</v>
          </cell>
        </row>
      </sheetData>
      <sheetData sheetId="8254">
        <row r="1">
          <cell r="A1" t="str">
            <v>1월 생산실적</v>
          </cell>
        </row>
      </sheetData>
      <sheetData sheetId="8255">
        <row r="1">
          <cell r="A1" t="str">
            <v>1월 생산실적</v>
          </cell>
        </row>
      </sheetData>
      <sheetData sheetId="8256">
        <row r="1">
          <cell r="A1" t="str">
            <v>1월 생산실적</v>
          </cell>
        </row>
      </sheetData>
      <sheetData sheetId="8257">
        <row r="1">
          <cell r="A1" t="str">
            <v>1월 생산실적</v>
          </cell>
        </row>
      </sheetData>
      <sheetData sheetId="8258">
        <row r="1">
          <cell r="A1" t="str">
            <v>1월 생산실적</v>
          </cell>
        </row>
      </sheetData>
      <sheetData sheetId="8259">
        <row r="1">
          <cell r="A1" t="str">
            <v>1월 생산실적</v>
          </cell>
        </row>
      </sheetData>
      <sheetData sheetId="8260">
        <row r="1">
          <cell r="A1" t="str">
            <v>1월 생산실적</v>
          </cell>
        </row>
      </sheetData>
      <sheetData sheetId="8261">
        <row r="1">
          <cell r="A1" t="str">
            <v>1월 생산실적</v>
          </cell>
        </row>
      </sheetData>
      <sheetData sheetId="8262">
        <row r="1">
          <cell r="A1" t="str">
            <v>1월 생산실적</v>
          </cell>
        </row>
      </sheetData>
      <sheetData sheetId="8263">
        <row r="1">
          <cell r="A1" t="str">
            <v>1월 생산실적</v>
          </cell>
        </row>
      </sheetData>
      <sheetData sheetId="8264">
        <row r="1">
          <cell r="A1" t="str">
            <v>1월 생산실적</v>
          </cell>
        </row>
      </sheetData>
      <sheetData sheetId="8265">
        <row r="1">
          <cell r="A1" t="str">
            <v>1월 생산실적</v>
          </cell>
        </row>
      </sheetData>
      <sheetData sheetId="8266">
        <row r="1">
          <cell r="A1" t="str">
            <v>1월 생산실적</v>
          </cell>
        </row>
      </sheetData>
      <sheetData sheetId="8267">
        <row r="1">
          <cell r="A1" t="str">
            <v>1월 생산실적</v>
          </cell>
        </row>
      </sheetData>
      <sheetData sheetId="8268">
        <row r="1">
          <cell r="A1" t="str">
            <v>1월 생산실적</v>
          </cell>
        </row>
      </sheetData>
      <sheetData sheetId="8269">
        <row r="1">
          <cell r="A1" t="str">
            <v>1월 생산실적</v>
          </cell>
        </row>
      </sheetData>
      <sheetData sheetId="8270">
        <row r="1">
          <cell r="A1" t="str">
            <v>1월 생산실적</v>
          </cell>
        </row>
      </sheetData>
      <sheetData sheetId="8271">
        <row r="1">
          <cell r="A1" t="str">
            <v>1월 생산실적</v>
          </cell>
        </row>
      </sheetData>
      <sheetData sheetId="8272">
        <row r="1">
          <cell r="A1" t="str">
            <v>1월 생산실적</v>
          </cell>
        </row>
      </sheetData>
      <sheetData sheetId="8273">
        <row r="1">
          <cell r="A1" t="str">
            <v>1월 생산실적</v>
          </cell>
        </row>
      </sheetData>
      <sheetData sheetId="8274">
        <row r="1">
          <cell r="A1" t="str">
            <v>1월 생산실적</v>
          </cell>
        </row>
      </sheetData>
      <sheetData sheetId="8275">
        <row r="1">
          <cell r="A1" t="str">
            <v>1월 생산실적</v>
          </cell>
        </row>
      </sheetData>
      <sheetData sheetId="8276">
        <row r="1">
          <cell r="A1" t="str">
            <v>1월 생산실적</v>
          </cell>
        </row>
      </sheetData>
      <sheetData sheetId="8277">
        <row r="1">
          <cell r="A1" t="str">
            <v>1월 생산실적</v>
          </cell>
        </row>
      </sheetData>
      <sheetData sheetId="8278">
        <row r="1">
          <cell r="A1" t="str">
            <v>1월 생산실적</v>
          </cell>
        </row>
      </sheetData>
      <sheetData sheetId="8279">
        <row r="1">
          <cell r="A1" t="str">
            <v>1월 생산실적</v>
          </cell>
        </row>
      </sheetData>
      <sheetData sheetId="8280">
        <row r="1">
          <cell r="A1" t="str">
            <v>1월 생산실적</v>
          </cell>
        </row>
      </sheetData>
      <sheetData sheetId="8281">
        <row r="1">
          <cell r="A1" t="str">
            <v>1월 생산실적</v>
          </cell>
        </row>
      </sheetData>
      <sheetData sheetId="8282">
        <row r="1">
          <cell r="A1" t="str">
            <v>1월 생산실적</v>
          </cell>
        </row>
      </sheetData>
      <sheetData sheetId="8283">
        <row r="1">
          <cell r="A1" t="str">
            <v>1월 생산실적</v>
          </cell>
        </row>
      </sheetData>
      <sheetData sheetId="8284">
        <row r="1">
          <cell r="A1" t="str">
            <v>1월 생산실적</v>
          </cell>
        </row>
      </sheetData>
      <sheetData sheetId="8285">
        <row r="1">
          <cell r="A1" t="str">
            <v>1월 생산실적</v>
          </cell>
        </row>
      </sheetData>
      <sheetData sheetId="8286">
        <row r="1">
          <cell r="A1" t="str">
            <v>1월 생산실적</v>
          </cell>
        </row>
      </sheetData>
      <sheetData sheetId="8287">
        <row r="1">
          <cell r="A1" t="str">
            <v>1월 생산실적</v>
          </cell>
        </row>
      </sheetData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>
        <row r="1">
          <cell r="A1" t="str">
            <v>1월 생산실적</v>
          </cell>
        </row>
      </sheetData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>
        <row r="1">
          <cell r="A1" t="str">
            <v>1월 생산실적</v>
          </cell>
        </row>
      </sheetData>
      <sheetData sheetId="8340">
        <row r="1">
          <cell r="A1" t="str">
            <v>1월 생산실적</v>
          </cell>
        </row>
      </sheetData>
      <sheetData sheetId="8341">
        <row r="1">
          <cell r="A1" t="str">
            <v>1월 생산실적</v>
          </cell>
        </row>
      </sheetData>
      <sheetData sheetId="8342">
        <row r="1">
          <cell r="A1" t="str">
            <v>1월 생산실적</v>
          </cell>
        </row>
      </sheetData>
      <sheetData sheetId="8343">
        <row r="1">
          <cell r="A1" t="str">
            <v>1월 생산실적</v>
          </cell>
        </row>
      </sheetData>
      <sheetData sheetId="8344">
        <row r="1">
          <cell r="A1" t="str">
            <v>1월 생산실적</v>
          </cell>
        </row>
      </sheetData>
      <sheetData sheetId="8345">
        <row r="1">
          <cell r="A1" t="str">
            <v>1월 생산실적</v>
          </cell>
        </row>
      </sheetData>
      <sheetData sheetId="8346">
        <row r="1">
          <cell r="A1" t="str">
            <v>1월 생산실적</v>
          </cell>
        </row>
      </sheetData>
      <sheetData sheetId="8347">
        <row r="1">
          <cell r="A1" t="str">
            <v>1월 생산실적</v>
          </cell>
        </row>
      </sheetData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>
        <row r="1">
          <cell r="A1" t="str">
            <v>1월 생산실적</v>
          </cell>
        </row>
      </sheetData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>
        <row r="1">
          <cell r="A1" t="str">
            <v>1월 생산실적</v>
          </cell>
        </row>
      </sheetData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>
        <row r="1">
          <cell r="A1" t="str">
            <v>1월 생산실적</v>
          </cell>
        </row>
      </sheetData>
      <sheetData sheetId="8462">
        <row r="1">
          <cell r="A1" t="str">
            <v>1월 생산실적</v>
          </cell>
        </row>
      </sheetData>
      <sheetData sheetId="8463">
        <row r="1">
          <cell r="A1" t="str">
            <v>1월 생산실적</v>
          </cell>
        </row>
      </sheetData>
      <sheetData sheetId="8464">
        <row r="1">
          <cell r="A1" t="str">
            <v>1월 생산실적</v>
          </cell>
        </row>
      </sheetData>
      <sheetData sheetId="8465">
        <row r="1">
          <cell r="A1" t="str">
            <v>1월 생산실적</v>
          </cell>
        </row>
      </sheetData>
      <sheetData sheetId="8466">
        <row r="1">
          <cell r="A1" t="str">
            <v>1월 생산실적</v>
          </cell>
        </row>
      </sheetData>
      <sheetData sheetId="8467">
        <row r="1">
          <cell r="A1" t="str">
            <v>1월 생산실적</v>
          </cell>
        </row>
      </sheetData>
      <sheetData sheetId="8468">
        <row r="1">
          <cell r="A1" t="str">
            <v>1월 생산실적</v>
          </cell>
        </row>
      </sheetData>
      <sheetData sheetId="8469">
        <row r="1">
          <cell r="A1" t="str">
            <v>1월 생산실적</v>
          </cell>
        </row>
      </sheetData>
      <sheetData sheetId="8470">
        <row r="1">
          <cell r="A1" t="str">
            <v>1월 생산실적</v>
          </cell>
        </row>
      </sheetData>
      <sheetData sheetId="8471">
        <row r="1">
          <cell r="A1" t="str">
            <v>1월 생산실적</v>
          </cell>
        </row>
      </sheetData>
      <sheetData sheetId="8472">
        <row r="1">
          <cell r="A1" t="str">
            <v>1월 생산실적</v>
          </cell>
        </row>
      </sheetData>
      <sheetData sheetId="8473">
        <row r="1">
          <cell r="A1" t="str">
            <v>1월 생산실적</v>
          </cell>
        </row>
      </sheetData>
      <sheetData sheetId="8474">
        <row r="1">
          <cell r="A1" t="str">
            <v>1월 생산실적</v>
          </cell>
        </row>
      </sheetData>
      <sheetData sheetId="8475">
        <row r="1">
          <cell r="A1" t="str">
            <v>1월 생산실적</v>
          </cell>
        </row>
      </sheetData>
      <sheetData sheetId="8476">
        <row r="1">
          <cell r="A1" t="str">
            <v>1월 생산실적</v>
          </cell>
        </row>
      </sheetData>
      <sheetData sheetId="8477">
        <row r="1">
          <cell r="A1" t="str">
            <v>1월 생산실적</v>
          </cell>
        </row>
      </sheetData>
      <sheetData sheetId="8478">
        <row r="1">
          <cell r="A1" t="str">
            <v>1월 생산실적</v>
          </cell>
        </row>
      </sheetData>
      <sheetData sheetId="8479">
        <row r="1">
          <cell r="A1" t="str">
            <v>1월 생산실적</v>
          </cell>
        </row>
      </sheetData>
      <sheetData sheetId="8480">
        <row r="1">
          <cell r="A1" t="str">
            <v>1월 생산실적</v>
          </cell>
        </row>
      </sheetData>
      <sheetData sheetId="8481">
        <row r="1">
          <cell r="A1" t="str">
            <v>1월 생산실적</v>
          </cell>
        </row>
      </sheetData>
      <sheetData sheetId="8482">
        <row r="1">
          <cell r="A1" t="str">
            <v>1월 생산실적</v>
          </cell>
        </row>
      </sheetData>
      <sheetData sheetId="8483">
        <row r="1">
          <cell r="A1" t="str">
            <v>1월 생산실적</v>
          </cell>
        </row>
      </sheetData>
      <sheetData sheetId="8484">
        <row r="1">
          <cell r="A1" t="str">
            <v>1월 생산실적</v>
          </cell>
        </row>
      </sheetData>
      <sheetData sheetId="8485">
        <row r="1">
          <cell r="A1" t="str">
            <v>1월 생산실적</v>
          </cell>
        </row>
      </sheetData>
      <sheetData sheetId="8486">
        <row r="1">
          <cell r="A1" t="str">
            <v>1월 생산실적</v>
          </cell>
        </row>
      </sheetData>
      <sheetData sheetId="8487">
        <row r="1">
          <cell r="A1" t="str">
            <v>1월 생산실적</v>
          </cell>
        </row>
      </sheetData>
      <sheetData sheetId="8488">
        <row r="1">
          <cell r="A1" t="str">
            <v>1월 생산실적</v>
          </cell>
        </row>
      </sheetData>
      <sheetData sheetId="8489">
        <row r="1">
          <cell r="A1" t="str">
            <v>1월 생산실적</v>
          </cell>
        </row>
      </sheetData>
      <sheetData sheetId="8490">
        <row r="1">
          <cell r="A1" t="str">
            <v>1월 생산실적</v>
          </cell>
        </row>
      </sheetData>
      <sheetData sheetId="8491">
        <row r="1">
          <cell r="A1" t="str">
            <v>1월 생산실적</v>
          </cell>
        </row>
      </sheetData>
      <sheetData sheetId="8492">
        <row r="1">
          <cell r="A1" t="str">
            <v>1월 생산실적</v>
          </cell>
        </row>
      </sheetData>
      <sheetData sheetId="8493">
        <row r="1">
          <cell r="A1" t="str">
            <v>1월 생산실적</v>
          </cell>
        </row>
      </sheetData>
      <sheetData sheetId="8494">
        <row r="1">
          <cell r="A1" t="str">
            <v>1월 생산실적</v>
          </cell>
        </row>
      </sheetData>
      <sheetData sheetId="8495">
        <row r="1">
          <cell r="A1" t="str">
            <v>1월 생산실적</v>
          </cell>
        </row>
      </sheetData>
      <sheetData sheetId="8496">
        <row r="1">
          <cell r="A1" t="str">
            <v>1월 생산실적</v>
          </cell>
        </row>
      </sheetData>
      <sheetData sheetId="8497">
        <row r="1">
          <cell r="A1" t="str">
            <v>1월 생산실적</v>
          </cell>
        </row>
      </sheetData>
      <sheetData sheetId="8498">
        <row r="1">
          <cell r="A1" t="str">
            <v>1월 생산실적</v>
          </cell>
        </row>
      </sheetData>
      <sheetData sheetId="8499">
        <row r="1">
          <cell r="A1" t="str">
            <v>1월 생산실적</v>
          </cell>
        </row>
      </sheetData>
      <sheetData sheetId="8500">
        <row r="1">
          <cell r="A1" t="str">
            <v>1월 생산실적</v>
          </cell>
        </row>
      </sheetData>
      <sheetData sheetId="8501">
        <row r="1">
          <cell r="A1" t="str">
            <v>1월 생산실적</v>
          </cell>
        </row>
      </sheetData>
      <sheetData sheetId="8502">
        <row r="1">
          <cell r="A1" t="str">
            <v>1월 생산실적</v>
          </cell>
        </row>
      </sheetData>
      <sheetData sheetId="8503">
        <row r="1">
          <cell r="A1" t="str">
            <v>1월 생산실적</v>
          </cell>
        </row>
      </sheetData>
      <sheetData sheetId="8504">
        <row r="1">
          <cell r="A1" t="str">
            <v>1월 생산실적</v>
          </cell>
        </row>
      </sheetData>
      <sheetData sheetId="8505">
        <row r="1">
          <cell r="A1" t="str">
            <v>1월 생산실적</v>
          </cell>
        </row>
      </sheetData>
      <sheetData sheetId="8506">
        <row r="1">
          <cell r="A1" t="str">
            <v>1월 생산실적</v>
          </cell>
        </row>
      </sheetData>
      <sheetData sheetId="8507">
        <row r="1">
          <cell r="A1" t="str">
            <v>1월 생산실적</v>
          </cell>
        </row>
      </sheetData>
      <sheetData sheetId="8508">
        <row r="1">
          <cell r="A1" t="str">
            <v>1월 생산실적</v>
          </cell>
        </row>
      </sheetData>
      <sheetData sheetId="8509">
        <row r="1">
          <cell r="A1" t="str">
            <v>1월 생산실적</v>
          </cell>
        </row>
      </sheetData>
      <sheetData sheetId="8510">
        <row r="1">
          <cell r="A1" t="str">
            <v>1월 생산실적</v>
          </cell>
        </row>
      </sheetData>
      <sheetData sheetId="8511">
        <row r="1">
          <cell r="A1" t="str">
            <v>1월 생산실적</v>
          </cell>
        </row>
      </sheetData>
      <sheetData sheetId="8512">
        <row r="1">
          <cell r="A1" t="str">
            <v>1월 생산실적</v>
          </cell>
        </row>
      </sheetData>
      <sheetData sheetId="8513">
        <row r="1">
          <cell r="A1" t="str">
            <v>1월 생산실적</v>
          </cell>
        </row>
      </sheetData>
      <sheetData sheetId="8514">
        <row r="1">
          <cell r="A1" t="str">
            <v>1월 생산실적</v>
          </cell>
        </row>
      </sheetData>
      <sheetData sheetId="8515">
        <row r="1">
          <cell r="A1" t="str">
            <v>1월 생산실적</v>
          </cell>
        </row>
      </sheetData>
      <sheetData sheetId="8516">
        <row r="1">
          <cell r="A1" t="str">
            <v>1월 생산실적</v>
          </cell>
        </row>
      </sheetData>
      <sheetData sheetId="8517">
        <row r="1">
          <cell r="A1" t="str">
            <v>1월 생산실적</v>
          </cell>
        </row>
      </sheetData>
      <sheetData sheetId="8518">
        <row r="1">
          <cell r="A1" t="str">
            <v>1월 생산실적</v>
          </cell>
        </row>
      </sheetData>
      <sheetData sheetId="8519">
        <row r="1">
          <cell r="A1" t="str">
            <v>1월 생산실적</v>
          </cell>
        </row>
      </sheetData>
      <sheetData sheetId="8520">
        <row r="1">
          <cell r="A1" t="str">
            <v>1월 생산실적</v>
          </cell>
        </row>
      </sheetData>
      <sheetData sheetId="8521">
        <row r="1">
          <cell r="A1" t="str">
            <v>1월 생산실적</v>
          </cell>
        </row>
      </sheetData>
      <sheetData sheetId="8522">
        <row r="1">
          <cell r="A1" t="str">
            <v>1월 생산실적</v>
          </cell>
        </row>
      </sheetData>
      <sheetData sheetId="8523">
        <row r="1">
          <cell r="A1" t="str">
            <v>1월 생산실적</v>
          </cell>
        </row>
      </sheetData>
      <sheetData sheetId="8524">
        <row r="1">
          <cell r="A1" t="str">
            <v>1월 생산실적</v>
          </cell>
        </row>
      </sheetData>
      <sheetData sheetId="8525">
        <row r="1">
          <cell r="A1" t="str">
            <v>1월 생산실적</v>
          </cell>
        </row>
      </sheetData>
      <sheetData sheetId="8526">
        <row r="1">
          <cell r="A1" t="str">
            <v>1월 생산실적</v>
          </cell>
        </row>
      </sheetData>
      <sheetData sheetId="8527">
        <row r="1">
          <cell r="A1" t="str">
            <v>1월 생산실적</v>
          </cell>
        </row>
      </sheetData>
      <sheetData sheetId="8528">
        <row r="1">
          <cell r="A1" t="str">
            <v>1월 생산실적</v>
          </cell>
        </row>
      </sheetData>
      <sheetData sheetId="8529">
        <row r="1">
          <cell r="A1" t="str">
            <v>1월 생산실적</v>
          </cell>
        </row>
      </sheetData>
      <sheetData sheetId="8530">
        <row r="1">
          <cell r="A1" t="str">
            <v>1월 생산실적</v>
          </cell>
        </row>
      </sheetData>
      <sheetData sheetId="8531">
        <row r="1">
          <cell r="A1" t="str">
            <v>1월 생산실적</v>
          </cell>
        </row>
      </sheetData>
      <sheetData sheetId="8532">
        <row r="1">
          <cell r="A1" t="str">
            <v>1월 생산실적</v>
          </cell>
        </row>
      </sheetData>
      <sheetData sheetId="8533">
        <row r="1">
          <cell r="A1" t="str">
            <v>1월 생산실적</v>
          </cell>
        </row>
      </sheetData>
      <sheetData sheetId="8534">
        <row r="1">
          <cell r="A1" t="str">
            <v>1월 생산실적</v>
          </cell>
        </row>
      </sheetData>
      <sheetData sheetId="8535">
        <row r="1">
          <cell r="A1" t="str">
            <v>1월 생산실적</v>
          </cell>
        </row>
      </sheetData>
      <sheetData sheetId="8536">
        <row r="1">
          <cell r="A1" t="str">
            <v>1월 생산실적</v>
          </cell>
        </row>
      </sheetData>
      <sheetData sheetId="8537">
        <row r="1">
          <cell r="A1" t="str">
            <v>1월 생산실적</v>
          </cell>
        </row>
      </sheetData>
      <sheetData sheetId="8538">
        <row r="1">
          <cell r="A1" t="str">
            <v>1월 생산실적</v>
          </cell>
        </row>
      </sheetData>
      <sheetData sheetId="8539">
        <row r="1">
          <cell r="A1" t="str">
            <v>1월 생산실적</v>
          </cell>
        </row>
      </sheetData>
      <sheetData sheetId="8540">
        <row r="1">
          <cell r="A1" t="str">
            <v>1월 생산실적</v>
          </cell>
        </row>
      </sheetData>
      <sheetData sheetId="8541">
        <row r="1">
          <cell r="A1" t="str">
            <v>1월 생산실적</v>
          </cell>
        </row>
      </sheetData>
      <sheetData sheetId="8542">
        <row r="1">
          <cell r="A1" t="str">
            <v>1월 생산실적</v>
          </cell>
        </row>
      </sheetData>
      <sheetData sheetId="8543">
        <row r="1">
          <cell r="A1" t="str">
            <v>1월 생산실적</v>
          </cell>
        </row>
      </sheetData>
      <sheetData sheetId="8544">
        <row r="1">
          <cell r="A1" t="str">
            <v>1월 생산실적</v>
          </cell>
        </row>
      </sheetData>
      <sheetData sheetId="8545">
        <row r="1">
          <cell r="A1" t="str">
            <v>1월 생산실적</v>
          </cell>
        </row>
      </sheetData>
      <sheetData sheetId="8546">
        <row r="1">
          <cell r="A1" t="str">
            <v>1월 생산실적</v>
          </cell>
        </row>
      </sheetData>
      <sheetData sheetId="8547">
        <row r="1">
          <cell r="A1" t="str">
            <v>1월 생산실적</v>
          </cell>
        </row>
      </sheetData>
      <sheetData sheetId="8548">
        <row r="1">
          <cell r="A1" t="str">
            <v>1월 생산실적</v>
          </cell>
        </row>
      </sheetData>
      <sheetData sheetId="8549">
        <row r="1">
          <cell r="A1" t="str">
            <v>1월 생산실적</v>
          </cell>
        </row>
      </sheetData>
      <sheetData sheetId="8550">
        <row r="1">
          <cell r="A1" t="str">
            <v>1월 생산실적</v>
          </cell>
        </row>
      </sheetData>
      <sheetData sheetId="8551">
        <row r="1">
          <cell r="A1" t="str">
            <v>1월 생산실적</v>
          </cell>
        </row>
      </sheetData>
      <sheetData sheetId="8552">
        <row r="1">
          <cell r="A1" t="str">
            <v>1월 생산실적</v>
          </cell>
        </row>
      </sheetData>
      <sheetData sheetId="8553">
        <row r="1">
          <cell r="A1" t="str">
            <v>1월 생산실적</v>
          </cell>
        </row>
      </sheetData>
      <sheetData sheetId="8554">
        <row r="1">
          <cell r="A1" t="str">
            <v>1월 생산실적</v>
          </cell>
        </row>
      </sheetData>
      <sheetData sheetId="8555">
        <row r="1">
          <cell r="A1" t="str">
            <v>1월 생산실적</v>
          </cell>
        </row>
      </sheetData>
      <sheetData sheetId="8556">
        <row r="1">
          <cell r="A1" t="str">
            <v>1월 생산실적</v>
          </cell>
        </row>
      </sheetData>
      <sheetData sheetId="8557">
        <row r="1">
          <cell r="A1" t="str">
            <v>1월 생산실적</v>
          </cell>
        </row>
      </sheetData>
      <sheetData sheetId="8558">
        <row r="1">
          <cell r="A1" t="str">
            <v>1월 생산실적</v>
          </cell>
        </row>
      </sheetData>
      <sheetData sheetId="8559">
        <row r="1">
          <cell r="A1" t="str">
            <v>1월 생산실적</v>
          </cell>
        </row>
      </sheetData>
      <sheetData sheetId="8560">
        <row r="1">
          <cell r="A1" t="str">
            <v>1월 생산실적</v>
          </cell>
        </row>
      </sheetData>
      <sheetData sheetId="8561">
        <row r="1">
          <cell r="A1" t="str">
            <v>1월 생산실적</v>
          </cell>
        </row>
      </sheetData>
      <sheetData sheetId="8562">
        <row r="1">
          <cell r="A1" t="str">
            <v>1월 생산실적</v>
          </cell>
        </row>
      </sheetData>
      <sheetData sheetId="8563">
        <row r="1">
          <cell r="A1" t="str">
            <v>1월 생산실적</v>
          </cell>
        </row>
      </sheetData>
      <sheetData sheetId="8564">
        <row r="1">
          <cell r="A1" t="str">
            <v>1월 생산실적</v>
          </cell>
        </row>
      </sheetData>
      <sheetData sheetId="8565">
        <row r="1">
          <cell r="A1" t="str">
            <v>1월 생산실적</v>
          </cell>
        </row>
      </sheetData>
      <sheetData sheetId="8566">
        <row r="1">
          <cell r="A1" t="str">
            <v>1월 생산실적</v>
          </cell>
        </row>
      </sheetData>
      <sheetData sheetId="8567">
        <row r="1">
          <cell r="A1" t="str">
            <v>1월 생산실적</v>
          </cell>
        </row>
      </sheetData>
      <sheetData sheetId="8568">
        <row r="1">
          <cell r="A1" t="str">
            <v>1월 생산실적</v>
          </cell>
        </row>
      </sheetData>
      <sheetData sheetId="8569">
        <row r="1">
          <cell r="A1" t="str">
            <v>1월 생산실적</v>
          </cell>
        </row>
      </sheetData>
      <sheetData sheetId="8570">
        <row r="1">
          <cell r="A1" t="str">
            <v>1월 생산실적</v>
          </cell>
        </row>
      </sheetData>
      <sheetData sheetId="8571">
        <row r="1">
          <cell r="A1" t="str">
            <v>1월 생산실적</v>
          </cell>
        </row>
      </sheetData>
      <sheetData sheetId="8572">
        <row r="1">
          <cell r="A1" t="str">
            <v>1월 생산실적</v>
          </cell>
        </row>
      </sheetData>
      <sheetData sheetId="8573">
        <row r="1">
          <cell r="A1" t="str">
            <v>1월 생산실적</v>
          </cell>
        </row>
      </sheetData>
      <sheetData sheetId="8574">
        <row r="1">
          <cell r="A1" t="str">
            <v>1월 생산실적</v>
          </cell>
        </row>
      </sheetData>
      <sheetData sheetId="8575">
        <row r="1">
          <cell r="A1" t="str">
            <v>1월 생산실적</v>
          </cell>
        </row>
      </sheetData>
      <sheetData sheetId="8576">
        <row r="1">
          <cell r="A1" t="str">
            <v>1월 생산실적</v>
          </cell>
        </row>
      </sheetData>
      <sheetData sheetId="8577">
        <row r="1">
          <cell r="A1" t="str">
            <v>1월 생산실적</v>
          </cell>
        </row>
      </sheetData>
      <sheetData sheetId="8578">
        <row r="1">
          <cell r="A1" t="str">
            <v>1월 생산실적</v>
          </cell>
        </row>
      </sheetData>
      <sheetData sheetId="8579">
        <row r="1">
          <cell r="A1" t="str">
            <v>1월 생산실적</v>
          </cell>
        </row>
      </sheetData>
      <sheetData sheetId="8580">
        <row r="1">
          <cell r="A1" t="str">
            <v>1월 생산실적</v>
          </cell>
        </row>
      </sheetData>
      <sheetData sheetId="8581">
        <row r="1">
          <cell r="A1" t="str">
            <v>1월 생산실적</v>
          </cell>
        </row>
      </sheetData>
      <sheetData sheetId="8582">
        <row r="1">
          <cell r="A1" t="str">
            <v>1월 생산실적</v>
          </cell>
        </row>
      </sheetData>
      <sheetData sheetId="8583">
        <row r="1">
          <cell r="A1" t="str">
            <v>1월 생산실적</v>
          </cell>
        </row>
      </sheetData>
      <sheetData sheetId="8584">
        <row r="1">
          <cell r="A1" t="str">
            <v>1월 생산실적</v>
          </cell>
        </row>
      </sheetData>
      <sheetData sheetId="8585">
        <row r="1">
          <cell r="A1" t="str">
            <v>1월 생산실적</v>
          </cell>
        </row>
      </sheetData>
      <sheetData sheetId="8586">
        <row r="1">
          <cell r="A1" t="str">
            <v>1월 생산실적</v>
          </cell>
        </row>
      </sheetData>
      <sheetData sheetId="8587">
        <row r="1">
          <cell r="A1" t="str">
            <v>1월 생산실적</v>
          </cell>
        </row>
      </sheetData>
      <sheetData sheetId="8588">
        <row r="1">
          <cell r="A1" t="str">
            <v>1월 생산실적</v>
          </cell>
        </row>
      </sheetData>
      <sheetData sheetId="8589">
        <row r="1">
          <cell r="A1" t="str">
            <v>1월 생산실적</v>
          </cell>
        </row>
      </sheetData>
      <sheetData sheetId="8590">
        <row r="1">
          <cell r="A1" t="str">
            <v>1월 생산실적</v>
          </cell>
        </row>
      </sheetData>
      <sheetData sheetId="8591">
        <row r="1">
          <cell r="A1" t="str">
            <v>1월 생산실적</v>
          </cell>
        </row>
      </sheetData>
      <sheetData sheetId="8592">
        <row r="1">
          <cell r="A1" t="str">
            <v>1월 생산실적</v>
          </cell>
        </row>
      </sheetData>
      <sheetData sheetId="8593">
        <row r="1">
          <cell r="A1" t="str">
            <v>1월 생산실적</v>
          </cell>
        </row>
      </sheetData>
      <sheetData sheetId="8594">
        <row r="1">
          <cell r="A1" t="str">
            <v>1월 생산실적</v>
          </cell>
        </row>
      </sheetData>
      <sheetData sheetId="8595">
        <row r="1">
          <cell r="A1" t="str">
            <v>1월 생산실적</v>
          </cell>
        </row>
      </sheetData>
      <sheetData sheetId="8596">
        <row r="1">
          <cell r="A1" t="str">
            <v>1월 생산실적</v>
          </cell>
        </row>
      </sheetData>
      <sheetData sheetId="8597">
        <row r="1">
          <cell r="A1" t="str">
            <v>1월 생산실적</v>
          </cell>
        </row>
      </sheetData>
      <sheetData sheetId="8598">
        <row r="1">
          <cell r="A1" t="str">
            <v>1월 생산실적</v>
          </cell>
        </row>
      </sheetData>
      <sheetData sheetId="8599">
        <row r="1">
          <cell r="A1" t="str">
            <v>1월 생산실적</v>
          </cell>
        </row>
      </sheetData>
      <sheetData sheetId="8600">
        <row r="1">
          <cell r="A1" t="str">
            <v>1월 생산실적</v>
          </cell>
        </row>
      </sheetData>
      <sheetData sheetId="8601">
        <row r="1">
          <cell r="A1" t="str">
            <v>1월 생산실적</v>
          </cell>
        </row>
      </sheetData>
      <sheetData sheetId="8602">
        <row r="1">
          <cell r="A1" t="str">
            <v>1월 생산실적</v>
          </cell>
        </row>
      </sheetData>
      <sheetData sheetId="8603">
        <row r="1">
          <cell r="A1" t="str">
            <v>1월 생산실적</v>
          </cell>
        </row>
      </sheetData>
      <sheetData sheetId="8604">
        <row r="1">
          <cell r="A1" t="str">
            <v>1월 생산실적</v>
          </cell>
        </row>
      </sheetData>
      <sheetData sheetId="8605">
        <row r="1">
          <cell r="A1" t="str">
            <v>1월 생산실적</v>
          </cell>
        </row>
      </sheetData>
      <sheetData sheetId="8606">
        <row r="1">
          <cell r="A1" t="str">
            <v>1월 생산실적</v>
          </cell>
        </row>
      </sheetData>
      <sheetData sheetId="8607">
        <row r="1">
          <cell r="A1" t="str">
            <v>1월 생산실적</v>
          </cell>
        </row>
      </sheetData>
      <sheetData sheetId="8608">
        <row r="1">
          <cell r="A1" t="str">
            <v>1월 생산실적</v>
          </cell>
        </row>
      </sheetData>
      <sheetData sheetId="8609">
        <row r="1">
          <cell r="A1" t="str">
            <v>1월 생산실적</v>
          </cell>
        </row>
      </sheetData>
      <sheetData sheetId="8610">
        <row r="1">
          <cell r="A1" t="str">
            <v>1월 생산실적</v>
          </cell>
        </row>
      </sheetData>
      <sheetData sheetId="8611">
        <row r="1">
          <cell r="A1" t="str">
            <v>1월 생산실적</v>
          </cell>
        </row>
      </sheetData>
      <sheetData sheetId="8612">
        <row r="1">
          <cell r="A1" t="str">
            <v>1월 생산실적</v>
          </cell>
        </row>
      </sheetData>
      <sheetData sheetId="8613">
        <row r="1">
          <cell r="A1" t="str">
            <v>1월 생산실적</v>
          </cell>
        </row>
      </sheetData>
      <sheetData sheetId="8614">
        <row r="1">
          <cell r="A1" t="str">
            <v>1월 생산실적</v>
          </cell>
        </row>
      </sheetData>
      <sheetData sheetId="8615">
        <row r="1">
          <cell r="A1" t="str">
            <v>1월 생산실적</v>
          </cell>
        </row>
      </sheetData>
      <sheetData sheetId="8616">
        <row r="1">
          <cell r="A1" t="str">
            <v>1월 생산실적</v>
          </cell>
        </row>
      </sheetData>
      <sheetData sheetId="8617">
        <row r="1">
          <cell r="A1" t="str">
            <v>1월 생산실적</v>
          </cell>
        </row>
      </sheetData>
      <sheetData sheetId="8618">
        <row r="1">
          <cell r="A1" t="str">
            <v>1월 생산실적</v>
          </cell>
        </row>
      </sheetData>
      <sheetData sheetId="8619">
        <row r="1">
          <cell r="A1" t="str">
            <v>1월 생산실적</v>
          </cell>
        </row>
      </sheetData>
      <sheetData sheetId="8620">
        <row r="1">
          <cell r="A1" t="str">
            <v>1월 생산실적</v>
          </cell>
        </row>
      </sheetData>
      <sheetData sheetId="8621">
        <row r="1">
          <cell r="A1" t="str">
            <v>1월 생산실적</v>
          </cell>
        </row>
      </sheetData>
      <sheetData sheetId="8622">
        <row r="1">
          <cell r="A1" t="str">
            <v>1월 생산실적</v>
          </cell>
        </row>
      </sheetData>
      <sheetData sheetId="8623">
        <row r="1">
          <cell r="A1" t="str">
            <v>1월 생산실적</v>
          </cell>
        </row>
      </sheetData>
      <sheetData sheetId="8624">
        <row r="1">
          <cell r="A1" t="str">
            <v>1월 생산실적</v>
          </cell>
        </row>
      </sheetData>
      <sheetData sheetId="8625">
        <row r="1">
          <cell r="A1" t="str">
            <v>1월 생산실적</v>
          </cell>
        </row>
      </sheetData>
      <sheetData sheetId="8626">
        <row r="1">
          <cell r="A1" t="str">
            <v>1월 생산실적</v>
          </cell>
        </row>
      </sheetData>
      <sheetData sheetId="8627">
        <row r="1">
          <cell r="A1" t="str">
            <v>1월 생산실적</v>
          </cell>
        </row>
      </sheetData>
      <sheetData sheetId="8628">
        <row r="1">
          <cell r="A1" t="str">
            <v>1월 생산실적</v>
          </cell>
        </row>
      </sheetData>
      <sheetData sheetId="8629">
        <row r="1">
          <cell r="A1" t="str">
            <v>1월 생산실적</v>
          </cell>
        </row>
      </sheetData>
      <sheetData sheetId="8630">
        <row r="1">
          <cell r="A1" t="str">
            <v>1월 생산실적</v>
          </cell>
        </row>
      </sheetData>
      <sheetData sheetId="8631">
        <row r="1">
          <cell r="A1" t="str">
            <v>1월 생산실적</v>
          </cell>
        </row>
      </sheetData>
      <sheetData sheetId="8632">
        <row r="1">
          <cell r="A1" t="str">
            <v>1월 생산실적</v>
          </cell>
        </row>
      </sheetData>
      <sheetData sheetId="8633">
        <row r="1">
          <cell r="A1" t="str">
            <v>1월 생산실적</v>
          </cell>
        </row>
      </sheetData>
      <sheetData sheetId="8634">
        <row r="1">
          <cell r="A1" t="str">
            <v>1월 생산실적</v>
          </cell>
        </row>
      </sheetData>
      <sheetData sheetId="8635">
        <row r="1">
          <cell r="A1" t="str">
            <v>1월 생산실적</v>
          </cell>
        </row>
      </sheetData>
      <sheetData sheetId="8636">
        <row r="1">
          <cell r="A1" t="str">
            <v>1월 생산실적</v>
          </cell>
        </row>
      </sheetData>
      <sheetData sheetId="8637">
        <row r="1">
          <cell r="A1" t="str">
            <v>1월 생산실적</v>
          </cell>
        </row>
      </sheetData>
      <sheetData sheetId="8638">
        <row r="1">
          <cell r="A1" t="str">
            <v>1월 생산실적</v>
          </cell>
        </row>
      </sheetData>
      <sheetData sheetId="8639">
        <row r="1">
          <cell r="A1" t="str">
            <v>1월 생산실적</v>
          </cell>
        </row>
      </sheetData>
      <sheetData sheetId="8640">
        <row r="1">
          <cell r="A1" t="str">
            <v>1월 생산실적</v>
          </cell>
        </row>
      </sheetData>
      <sheetData sheetId="8641">
        <row r="1">
          <cell r="A1" t="str">
            <v>1월 생산실적</v>
          </cell>
        </row>
      </sheetData>
      <sheetData sheetId="8642">
        <row r="1">
          <cell r="A1" t="str">
            <v>1월 생산실적</v>
          </cell>
        </row>
      </sheetData>
      <sheetData sheetId="8643">
        <row r="1">
          <cell r="A1" t="str">
            <v>1월 생산실적</v>
          </cell>
        </row>
      </sheetData>
      <sheetData sheetId="8644">
        <row r="1">
          <cell r="A1" t="str">
            <v>1월 생산실적</v>
          </cell>
        </row>
      </sheetData>
      <sheetData sheetId="8645">
        <row r="1">
          <cell r="A1" t="str">
            <v>1월 생산실적</v>
          </cell>
        </row>
      </sheetData>
      <sheetData sheetId="8646">
        <row r="1">
          <cell r="A1" t="str">
            <v>1월 생산실적</v>
          </cell>
        </row>
      </sheetData>
      <sheetData sheetId="8647">
        <row r="1">
          <cell r="A1" t="str">
            <v>1월 생산실적</v>
          </cell>
        </row>
      </sheetData>
      <sheetData sheetId="8648">
        <row r="1">
          <cell r="A1" t="str">
            <v>1월 생산실적</v>
          </cell>
        </row>
      </sheetData>
      <sheetData sheetId="8649">
        <row r="1">
          <cell r="A1" t="str">
            <v>1월 생산실적</v>
          </cell>
        </row>
      </sheetData>
      <sheetData sheetId="8650">
        <row r="1">
          <cell r="A1" t="str">
            <v>1월 생산실적</v>
          </cell>
        </row>
      </sheetData>
      <sheetData sheetId="8651">
        <row r="1">
          <cell r="A1" t="str">
            <v>1월 생산실적</v>
          </cell>
        </row>
      </sheetData>
      <sheetData sheetId="8652">
        <row r="1">
          <cell r="A1" t="str">
            <v>1월 생산실적</v>
          </cell>
        </row>
      </sheetData>
      <sheetData sheetId="8653">
        <row r="1">
          <cell r="A1" t="str">
            <v>1월 생산실적</v>
          </cell>
        </row>
      </sheetData>
      <sheetData sheetId="8654">
        <row r="1">
          <cell r="A1" t="str">
            <v>1월 생산실적</v>
          </cell>
        </row>
      </sheetData>
      <sheetData sheetId="8655">
        <row r="1">
          <cell r="A1" t="str">
            <v>1월 생산실적</v>
          </cell>
        </row>
      </sheetData>
      <sheetData sheetId="8656">
        <row r="1">
          <cell r="A1" t="str">
            <v>1월 생산실적</v>
          </cell>
        </row>
      </sheetData>
      <sheetData sheetId="8657">
        <row r="1">
          <cell r="A1" t="str">
            <v>1월 생산실적</v>
          </cell>
        </row>
      </sheetData>
      <sheetData sheetId="8658">
        <row r="1">
          <cell r="A1" t="str">
            <v>1월 생산실적</v>
          </cell>
        </row>
      </sheetData>
      <sheetData sheetId="8659">
        <row r="1">
          <cell r="A1" t="str">
            <v>1월 생산실적</v>
          </cell>
        </row>
      </sheetData>
      <sheetData sheetId="8660">
        <row r="1">
          <cell r="A1" t="str">
            <v>1월 생산실적</v>
          </cell>
        </row>
      </sheetData>
      <sheetData sheetId="8661">
        <row r="1">
          <cell r="A1" t="str">
            <v>1월 생산실적</v>
          </cell>
        </row>
      </sheetData>
      <sheetData sheetId="8662">
        <row r="1">
          <cell r="A1" t="str">
            <v>1월 생산실적</v>
          </cell>
        </row>
      </sheetData>
      <sheetData sheetId="8663">
        <row r="1">
          <cell r="A1" t="str">
            <v>1월 생산실적</v>
          </cell>
        </row>
      </sheetData>
      <sheetData sheetId="8664">
        <row r="1">
          <cell r="A1" t="str">
            <v>1월 생산실적</v>
          </cell>
        </row>
      </sheetData>
      <sheetData sheetId="8665">
        <row r="1">
          <cell r="A1" t="str">
            <v>1월 생산실적</v>
          </cell>
        </row>
      </sheetData>
      <sheetData sheetId="8666">
        <row r="1">
          <cell r="A1" t="str">
            <v>1월 생산실적</v>
          </cell>
        </row>
      </sheetData>
      <sheetData sheetId="8667">
        <row r="1">
          <cell r="A1" t="str">
            <v>1월 생산실적</v>
          </cell>
        </row>
      </sheetData>
      <sheetData sheetId="8668">
        <row r="1">
          <cell r="A1" t="str">
            <v>1월 생산실적</v>
          </cell>
        </row>
      </sheetData>
      <sheetData sheetId="8669">
        <row r="1">
          <cell r="A1" t="str">
            <v>1월 생산실적</v>
          </cell>
        </row>
      </sheetData>
      <sheetData sheetId="8670">
        <row r="1">
          <cell r="A1" t="str">
            <v>1월 생산실적</v>
          </cell>
        </row>
      </sheetData>
      <sheetData sheetId="8671">
        <row r="1">
          <cell r="A1" t="str">
            <v>1월 생산실적</v>
          </cell>
        </row>
      </sheetData>
      <sheetData sheetId="8672">
        <row r="1">
          <cell r="A1" t="str">
            <v>1월 생산실적</v>
          </cell>
        </row>
      </sheetData>
      <sheetData sheetId="8673">
        <row r="1">
          <cell r="A1" t="str">
            <v>1월 생산실적</v>
          </cell>
        </row>
      </sheetData>
      <sheetData sheetId="8674">
        <row r="1">
          <cell r="A1" t="str">
            <v>1월 생산실적</v>
          </cell>
        </row>
      </sheetData>
      <sheetData sheetId="8675">
        <row r="1">
          <cell r="A1" t="str">
            <v>1월 생산실적</v>
          </cell>
        </row>
      </sheetData>
      <sheetData sheetId="8676">
        <row r="1">
          <cell r="A1" t="str">
            <v>1월 생산실적</v>
          </cell>
        </row>
      </sheetData>
      <sheetData sheetId="8677">
        <row r="1">
          <cell r="A1" t="str">
            <v>1월 생산실적</v>
          </cell>
        </row>
      </sheetData>
      <sheetData sheetId="8678">
        <row r="1">
          <cell r="A1" t="str">
            <v>1월 생산실적</v>
          </cell>
        </row>
      </sheetData>
      <sheetData sheetId="8679">
        <row r="1">
          <cell r="A1" t="str">
            <v>1월 생산실적</v>
          </cell>
        </row>
      </sheetData>
      <sheetData sheetId="8680">
        <row r="1">
          <cell r="A1" t="str">
            <v>1월 생산실적</v>
          </cell>
        </row>
      </sheetData>
      <sheetData sheetId="8681">
        <row r="1">
          <cell r="A1" t="str">
            <v>1월 생산실적</v>
          </cell>
        </row>
      </sheetData>
      <sheetData sheetId="8682">
        <row r="1">
          <cell r="A1" t="str">
            <v>1월 생산실적</v>
          </cell>
        </row>
      </sheetData>
      <sheetData sheetId="8683">
        <row r="1">
          <cell r="A1" t="str">
            <v>1월 생산실적</v>
          </cell>
        </row>
      </sheetData>
      <sheetData sheetId="8684">
        <row r="1">
          <cell r="A1" t="str">
            <v>1월 생산실적</v>
          </cell>
        </row>
      </sheetData>
      <sheetData sheetId="8685">
        <row r="1">
          <cell r="A1" t="str">
            <v>1월 생산실적</v>
          </cell>
        </row>
      </sheetData>
      <sheetData sheetId="8686">
        <row r="1">
          <cell r="A1" t="str">
            <v>1월 생산실적</v>
          </cell>
        </row>
      </sheetData>
      <sheetData sheetId="8687">
        <row r="1">
          <cell r="A1" t="str">
            <v>1월 생산실적</v>
          </cell>
        </row>
      </sheetData>
      <sheetData sheetId="8688">
        <row r="1">
          <cell r="A1" t="str">
            <v>1월 생산실적</v>
          </cell>
        </row>
      </sheetData>
      <sheetData sheetId="8689">
        <row r="1">
          <cell r="A1" t="str">
            <v>1월 생산실적</v>
          </cell>
        </row>
      </sheetData>
      <sheetData sheetId="8690">
        <row r="1">
          <cell r="A1" t="str">
            <v>1월 생산실적</v>
          </cell>
        </row>
      </sheetData>
      <sheetData sheetId="8691">
        <row r="1">
          <cell r="A1" t="str">
            <v>1월 생산실적</v>
          </cell>
        </row>
      </sheetData>
      <sheetData sheetId="8692">
        <row r="1">
          <cell r="A1" t="str">
            <v>1월 생산실적</v>
          </cell>
        </row>
      </sheetData>
      <sheetData sheetId="8693">
        <row r="1">
          <cell r="A1" t="str">
            <v>1월 생산실적</v>
          </cell>
        </row>
      </sheetData>
      <sheetData sheetId="8694">
        <row r="1">
          <cell r="A1" t="str">
            <v>1월 생산실적</v>
          </cell>
        </row>
      </sheetData>
      <sheetData sheetId="8695">
        <row r="1">
          <cell r="A1" t="str">
            <v>1월 생산실적</v>
          </cell>
        </row>
      </sheetData>
      <sheetData sheetId="8696">
        <row r="1">
          <cell r="A1" t="str">
            <v>1월 생산실적</v>
          </cell>
        </row>
      </sheetData>
      <sheetData sheetId="8697">
        <row r="1">
          <cell r="A1" t="str">
            <v>1월 생산실적</v>
          </cell>
        </row>
      </sheetData>
      <sheetData sheetId="8698">
        <row r="1">
          <cell r="A1" t="str">
            <v>1월 생산실적</v>
          </cell>
        </row>
      </sheetData>
      <sheetData sheetId="8699">
        <row r="1">
          <cell r="A1" t="str">
            <v>1월 생산실적</v>
          </cell>
        </row>
      </sheetData>
      <sheetData sheetId="8700">
        <row r="1">
          <cell r="A1" t="str">
            <v>1월 생산실적</v>
          </cell>
        </row>
      </sheetData>
      <sheetData sheetId="8701">
        <row r="1">
          <cell r="A1" t="str">
            <v>1월 생산실적</v>
          </cell>
        </row>
      </sheetData>
      <sheetData sheetId="8702">
        <row r="1">
          <cell r="A1" t="str">
            <v>1월 생산실적</v>
          </cell>
        </row>
      </sheetData>
      <sheetData sheetId="8703">
        <row r="1">
          <cell r="A1" t="str">
            <v>1월 생산실적</v>
          </cell>
        </row>
      </sheetData>
      <sheetData sheetId="8704">
        <row r="1">
          <cell r="A1" t="str">
            <v>1월 생산실적</v>
          </cell>
        </row>
      </sheetData>
      <sheetData sheetId="8705">
        <row r="1">
          <cell r="A1" t="str">
            <v>1월 생산실적</v>
          </cell>
        </row>
      </sheetData>
      <sheetData sheetId="8706">
        <row r="1">
          <cell r="A1" t="str">
            <v>1월 생산실적</v>
          </cell>
        </row>
      </sheetData>
      <sheetData sheetId="8707">
        <row r="1">
          <cell r="A1" t="str">
            <v>1월 생산실적</v>
          </cell>
        </row>
      </sheetData>
      <sheetData sheetId="8708">
        <row r="1">
          <cell r="A1" t="str">
            <v>1월 생산실적</v>
          </cell>
        </row>
      </sheetData>
      <sheetData sheetId="8709">
        <row r="1">
          <cell r="A1" t="str">
            <v>1월 생산실적</v>
          </cell>
        </row>
      </sheetData>
      <sheetData sheetId="8710">
        <row r="1">
          <cell r="A1" t="str">
            <v>1월 생산실적</v>
          </cell>
        </row>
      </sheetData>
      <sheetData sheetId="8711">
        <row r="1">
          <cell r="A1" t="str">
            <v>1월 생산실적</v>
          </cell>
        </row>
      </sheetData>
      <sheetData sheetId="8712">
        <row r="1">
          <cell r="A1" t="str">
            <v>1월 생산실적</v>
          </cell>
        </row>
      </sheetData>
      <sheetData sheetId="8713">
        <row r="1">
          <cell r="A1" t="str">
            <v>1월 생산실적</v>
          </cell>
        </row>
      </sheetData>
      <sheetData sheetId="8714">
        <row r="1">
          <cell r="A1" t="str">
            <v>1월 생산실적</v>
          </cell>
        </row>
      </sheetData>
      <sheetData sheetId="8715">
        <row r="1">
          <cell r="A1" t="str">
            <v>1월 생산실적</v>
          </cell>
        </row>
      </sheetData>
      <sheetData sheetId="8716">
        <row r="1">
          <cell r="A1" t="str">
            <v>1월 생산실적</v>
          </cell>
        </row>
      </sheetData>
      <sheetData sheetId="8717">
        <row r="1">
          <cell r="A1" t="str">
            <v>1월 생산실적</v>
          </cell>
        </row>
      </sheetData>
      <sheetData sheetId="8718">
        <row r="1">
          <cell r="A1" t="str">
            <v>1월 생산실적</v>
          </cell>
        </row>
      </sheetData>
      <sheetData sheetId="8719">
        <row r="1">
          <cell r="A1" t="str">
            <v>1월 생산실적</v>
          </cell>
        </row>
      </sheetData>
      <sheetData sheetId="8720">
        <row r="1">
          <cell r="A1" t="str">
            <v>1월 생산실적</v>
          </cell>
        </row>
      </sheetData>
      <sheetData sheetId="8721">
        <row r="1">
          <cell r="A1" t="str">
            <v>1월 생산실적</v>
          </cell>
        </row>
      </sheetData>
      <sheetData sheetId="8722">
        <row r="1">
          <cell r="A1" t="str">
            <v>1월 생산실적</v>
          </cell>
        </row>
      </sheetData>
      <sheetData sheetId="8723">
        <row r="1">
          <cell r="A1" t="str">
            <v>1월 생산실적</v>
          </cell>
        </row>
      </sheetData>
      <sheetData sheetId="8724">
        <row r="1">
          <cell r="A1" t="str">
            <v>1월 생산실적</v>
          </cell>
        </row>
      </sheetData>
      <sheetData sheetId="8725">
        <row r="1">
          <cell r="A1" t="str">
            <v>1월 생산실적</v>
          </cell>
        </row>
      </sheetData>
      <sheetData sheetId="8726">
        <row r="1">
          <cell r="A1" t="str">
            <v>1월 생산실적</v>
          </cell>
        </row>
      </sheetData>
      <sheetData sheetId="8727">
        <row r="1">
          <cell r="A1" t="str">
            <v>1월 생산실적</v>
          </cell>
        </row>
      </sheetData>
      <sheetData sheetId="8728">
        <row r="1">
          <cell r="A1" t="str">
            <v>1월 생산실적</v>
          </cell>
        </row>
      </sheetData>
      <sheetData sheetId="8729">
        <row r="1">
          <cell r="A1" t="str">
            <v>1월 생산실적</v>
          </cell>
        </row>
      </sheetData>
      <sheetData sheetId="8730">
        <row r="1">
          <cell r="A1" t="str">
            <v>1월 생산실적</v>
          </cell>
        </row>
      </sheetData>
      <sheetData sheetId="8731">
        <row r="1">
          <cell r="A1" t="str">
            <v>1월 생산실적</v>
          </cell>
        </row>
      </sheetData>
      <sheetData sheetId="8732">
        <row r="1">
          <cell r="A1" t="str">
            <v>1월 생산실적</v>
          </cell>
        </row>
      </sheetData>
      <sheetData sheetId="8733">
        <row r="1">
          <cell r="A1" t="str">
            <v>1월 생산실적</v>
          </cell>
        </row>
      </sheetData>
      <sheetData sheetId="8734">
        <row r="1">
          <cell r="A1" t="str">
            <v>1월 생산실적</v>
          </cell>
        </row>
      </sheetData>
      <sheetData sheetId="8735">
        <row r="1">
          <cell r="A1" t="str">
            <v>1월 생산실적</v>
          </cell>
        </row>
      </sheetData>
      <sheetData sheetId="8736">
        <row r="1">
          <cell r="A1" t="str">
            <v>1월 생산실적</v>
          </cell>
        </row>
      </sheetData>
      <sheetData sheetId="8737">
        <row r="1">
          <cell r="A1" t="str">
            <v>1월 생산실적</v>
          </cell>
        </row>
      </sheetData>
      <sheetData sheetId="8738">
        <row r="1">
          <cell r="A1" t="str">
            <v>1월 생산실적</v>
          </cell>
        </row>
      </sheetData>
      <sheetData sheetId="8739">
        <row r="1">
          <cell r="A1" t="str">
            <v>1월 생산실적</v>
          </cell>
        </row>
      </sheetData>
      <sheetData sheetId="8740">
        <row r="1">
          <cell r="A1" t="str">
            <v>1월 생산실적</v>
          </cell>
        </row>
      </sheetData>
      <sheetData sheetId="8741">
        <row r="1">
          <cell r="A1" t="str">
            <v>1월 생산실적</v>
          </cell>
        </row>
      </sheetData>
      <sheetData sheetId="8742">
        <row r="1">
          <cell r="A1" t="str">
            <v>1월 생산실적</v>
          </cell>
        </row>
      </sheetData>
      <sheetData sheetId="8743">
        <row r="1">
          <cell r="A1" t="str">
            <v>1월 생산실적</v>
          </cell>
        </row>
      </sheetData>
      <sheetData sheetId="8744">
        <row r="1">
          <cell r="A1" t="str">
            <v>1월 생산실적</v>
          </cell>
        </row>
      </sheetData>
      <sheetData sheetId="8745">
        <row r="1">
          <cell r="A1" t="str">
            <v>1월 생산실적</v>
          </cell>
        </row>
      </sheetData>
      <sheetData sheetId="8746">
        <row r="1">
          <cell r="A1" t="str">
            <v>1월 생산실적</v>
          </cell>
        </row>
      </sheetData>
      <sheetData sheetId="8747">
        <row r="1">
          <cell r="A1" t="str">
            <v>1월 생산실적</v>
          </cell>
        </row>
      </sheetData>
      <sheetData sheetId="8748">
        <row r="1">
          <cell r="A1" t="str">
            <v>1월 생산실적</v>
          </cell>
        </row>
      </sheetData>
      <sheetData sheetId="8749">
        <row r="1">
          <cell r="A1" t="str">
            <v>1월 생산실적</v>
          </cell>
        </row>
      </sheetData>
      <sheetData sheetId="8750">
        <row r="1">
          <cell r="A1" t="str">
            <v>1월 생산실적</v>
          </cell>
        </row>
      </sheetData>
      <sheetData sheetId="8751">
        <row r="1">
          <cell r="A1" t="str">
            <v>1월 생산실적</v>
          </cell>
        </row>
      </sheetData>
      <sheetData sheetId="8752">
        <row r="1">
          <cell r="A1" t="str">
            <v>1월 생산실적</v>
          </cell>
        </row>
      </sheetData>
      <sheetData sheetId="8753">
        <row r="1">
          <cell r="A1" t="str">
            <v>1월 생산실적</v>
          </cell>
        </row>
      </sheetData>
      <sheetData sheetId="8754">
        <row r="1">
          <cell r="A1" t="str">
            <v>1월 생산실적</v>
          </cell>
        </row>
      </sheetData>
      <sheetData sheetId="8755">
        <row r="1">
          <cell r="A1" t="str">
            <v>1월 생산실적</v>
          </cell>
        </row>
      </sheetData>
      <sheetData sheetId="8756">
        <row r="1">
          <cell r="A1" t="str">
            <v>1월 생산실적</v>
          </cell>
        </row>
      </sheetData>
      <sheetData sheetId="8757">
        <row r="1">
          <cell r="A1" t="str">
            <v>1월 생산실적</v>
          </cell>
        </row>
      </sheetData>
      <sheetData sheetId="8758">
        <row r="1">
          <cell r="A1" t="str">
            <v>1월 생산실적</v>
          </cell>
        </row>
      </sheetData>
      <sheetData sheetId="8759">
        <row r="1">
          <cell r="A1" t="str">
            <v>1월 생산실적</v>
          </cell>
        </row>
      </sheetData>
      <sheetData sheetId="8760">
        <row r="1">
          <cell r="A1" t="str">
            <v>1월 생산실적</v>
          </cell>
        </row>
      </sheetData>
      <sheetData sheetId="8761">
        <row r="1">
          <cell r="A1" t="str">
            <v>1월 생산실적</v>
          </cell>
        </row>
      </sheetData>
      <sheetData sheetId="8762">
        <row r="1">
          <cell r="A1" t="str">
            <v>1월 생산실적</v>
          </cell>
        </row>
      </sheetData>
      <sheetData sheetId="8763">
        <row r="1">
          <cell r="A1" t="str">
            <v>1월 생산실적</v>
          </cell>
        </row>
      </sheetData>
      <sheetData sheetId="8764">
        <row r="1">
          <cell r="A1" t="str">
            <v>1월 생산실적</v>
          </cell>
        </row>
      </sheetData>
      <sheetData sheetId="8765">
        <row r="1">
          <cell r="A1" t="str">
            <v>1월 생산실적</v>
          </cell>
        </row>
      </sheetData>
      <sheetData sheetId="8766">
        <row r="1">
          <cell r="A1" t="str">
            <v>1월 생산실적</v>
          </cell>
        </row>
      </sheetData>
      <sheetData sheetId="8767">
        <row r="1">
          <cell r="A1" t="str">
            <v>1월 생산실적</v>
          </cell>
        </row>
      </sheetData>
      <sheetData sheetId="8768">
        <row r="1">
          <cell r="A1" t="str">
            <v>1월 생산실적</v>
          </cell>
        </row>
      </sheetData>
      <sheetData sheetId="8769">
        <row r="1">
          <cell r="A1" t="str">
            <v>1월 생산실적</v>
          </cell>
        </row>
      </sheetData>
      <sheetData sheetId="8770">
        <row r="1">
          <cell r="A1" t="str">
            <v>1월 생산실적</v>
          </cell>
        </row>
      </sheetData>
      <sheetData sheetId="8771">
        <row r="1">
          <cell r="A1" t="str">
            <v>1월 생산실적</v>
          </cell>
        </row>
      </sheetData>
      <sheetData sheetId="8772">
        <row r="1">
          <cell r="A1" t="str">
            <v>1월 생산실적</v>
          </cell>
        </row>
      </sheetData>
      <sheetData sheetId="8773">
        <row r="1">
          <cell r="A1" t="str">
            <v>1월 생산실적</v>
          </cell>
        </row>
      </sheetData>
      <sheetData sheetId="8774">
        <row r="1">
          <cell r="A1" t="str">
            <v>1월 생산실적</v>
          </cell>
        </row>
      </sheetData>
      <sheetData sheetId="8775">
        <row r="1">
          <cell r="A1" t="str">
            <v>1월 생산실적</v>
          </cell>
        </row>
      </sheetData>
      <sheetData sheetId="8776">
        <row r="1">
          <cell r="A1" t="str">
            <v>1월 생산실적</v>
          </cell>
        </row>
      </sheetData>
      <sheetData sheetId="8777">
        <row r="1">
          <cell r="A1" t="str">
            <v>1월 생산실적</v>
          </cell>
        </row>
      </sheetData>
      <sheetData sheetId="8778">
        <row r="1">
          <cell r="A1" t="str">
            <v>1월 생산실적</v>
          </cell>
        </row>
      </sheetData>
      <sheetData sheetId="8779">
        <row r="1">
          <cell r="A1" t="str">
            <v>1월 생산실적</v>
          </cell>
        </row>
      </sheetData>
      <sheetData sheetId="8780">
        <row r="1">
          <cell r="A1" t="str">
            <v>1월 생산실적</v>
          </cell>
        </row>
      </sheetData>
      <sheetData sheetId="8781">
        <row r="1">
          <cell r="A1" t="str">
            <v>1월 생산실적</v>
          </cell>
        </row>
      </sheetData>
      <sheetData sheetId="8782">
        <row r="1">
          <cell r="A1" t="str">
            <v>1월 생산실적</v>
          </cell>
        </row>
      </sheetData>
      <sheetData sheetId="8783">
        <row r="1">
          <cell r="A1" t="str">
            <v>1월 생산실적</v>
          </cell>
        </row>
      </sheetData>
      <sheetData sheetId="8784">
        <row r="1">
          <cell r="A1" t="str">
            <v>1월 생산실적</v>
          </cell>
        </row>
      </sheetData>
      <sheetData sheetId="8785">
        <row r="1">
          <cell r="A1" t="str">
            <v>1월 생산실적</v>
          </cell>
        </row>
      </sheetData>
      <sheetData sheetId="8786">
        <row r="1">
          <cell r="A1" t="str">
            <v>1월 생산실적</v>
          </cell>
        </row>
      </sheetData>
      <sheetData sheetId="8787">
        <row r="1">
          <cell r="A1" t="str">
            <v>1월 생산실적</v>
          </cell>
        </row>
      </sheetData>
      <sheetData sheetId="8788">
        <row r="1">
          <cell r="A1" t="str">
            <v>1월 생산실적</v>
          </cell>
        </row>
      </sheetData>
      <sheetData sheetId="8789">
        <row r="1">
          <cell r="A1" t="str">
            <v>1월 생산실적</v>
          </cell>
        </row>
      </sheetData>
      <sheetData sheetId="8790">
        <row r="1">
          <cell r="A1" t="str">
            <v>1월 생산실적</v>
          </cell>
        </row>
      </sheetData>
      <sheetData sheetId="8791">
        <row r="1">
          <cell r="A1" t="str">
            <v>1월 생산실적</v>
          </cell>
        </row>
      </sheetData>
      <sheetData sheetId="8792">
        <row r="1">
          <cell r="A1" t="str">
            <v>1월 생산실적</v>
          </cell>
        </row>
      </sheetData>
      <sheetData sheetId="8793">
        <row r="1">
          <cell r="A1" t="str">
            <v>1월 생산실적</v>
          </cell>
        </row>
      </sheetData>
      <sheetData sheetId="8794">
        <row r="1">
          <cell r="A1" t="str">
            <v>1월 생산실적</v>
          </cell>
        </row>
      </sheetData>
      <sheetData sheetId="8795">
        <row r="1">
          <cell r="A1" t="str">
            <v>1월 생산실적</v>
          </cell>
        </row>
      </sheetData>
      <sheetData sheetId="8796">
        <row r="1">
          <cell r="A1" t="str">
            <v>1월 생산실적</v>
          </cell>
        </row>
      </sheetData>
      <sheetData sheetId="8797">
        <row r="1">
          <cell r="A1" t="str">
            <v>1월 생산실적</v>
          </cell>
        </row>
      </sheetData>
      <sheetData sheetId="8798">
        <row r="1">
          <cell r="A1" t="str">
            <v>1월 생산실적</v>
          </cell>
        </row>
      </sheetData>
      <sheetData sheetId="8799">
        <row r="1">
          <cell r="A1" t="str">
            <v>1월 생산실적</v>
          </cell>
        </row>
      </sheetData>
      <sheetData sheetId="8800">
        <row r="1">
          <cell r="A1" t="str">
            <v>1월 생산실적</v>
          </cell>
        </row>
      </sheetData>
      <sheetData sheetId="8801">
        <row r="1">
          <cell r="A1" t="str">
            <v>1월 생산실적</v>
          </cell>
        </row>
      </sheetData>
      <sheetData sheetId="8802">
        <row r="1">
          <cell r="A1" t="str">
            <v>1월 생산실적</v>
          </cell>
        </row>
      </sheetData>
      <sheetData sheetId="8803">
        <row r="1">
          <cell r="A1" t="str">
            <v>1월 생산실적</v>
          </cell>
        </row>
      </sheetData>
      <sheetData sheetId="8804">
        <row r="1">
          <cell r="A1" t="str">
            <v>1월 생산실적</v>
          </cell>
        </row>
      </sheetData>
      <sheetData sheetId="8805">
        <row r="1">
          <cell r="A1" t="str">
            <v>1월 생산실적</v>
          </cell>
        </row>
      </sheetData>
      <sheetData sheetId="8806">
        <row r="1">
          <cell r="A1" t="str">
            <v>1월 생산실적</v>
          </cell>
        </row>
      </sheetData>
      <sheetData sheetId="8807">
        <row r="1">
          <cell r="A1" t="str">
            <v>1월 생산실적</v>
          </cell>
        </row>
      </sheetData>
      <sheetData sheetId="8808">
        <row r="1">
          <cell r="A1" t="str">
            <v>1월 생산실적</v>
          </cell>
        </row>
      </sheetData>
      <sheetData sheetId="8809">
        <row r="1">
          <cell r="A1" t="str">
            <v>1월 생산실적</v>
          </cell>
        </row>
      </sheetData>
      <sheetData sheetId="8810">
        <row r="1">
          <cell r="A1" t="str">
            <v>1월 생산실적</v>
          </cell>
        </row>
      </sheetData>
      <sheetData sheetId="8811">
        <row r="1">
          <cell r="A1" t="str">
            <v>1월 생산실적</v>
          </cell>
        </row>
      </sheetData>
      <sheetData sheetId="8812">
        <row r="1">
          <cell r="A1" t="str">
            <v>1월 생산실적</v>
          </cell>
        </row>
      </sheetData>
      <sheetData sheetId="8813">
        <row r="1">
          <cell r="A1" t="str">
            <v>1월 생산실적</v>
          </cell>
        </row>
      </sheetData>
      <sheetData sheetId="8814">
        <row r="1">
          <cell r="A1" t="str">
            <v>1월 생산실적</v>
          </cell>
        </row>
      </sheetData>
      <sheetData sheetId="8815">
        <row r="1">
          <cell r="A1" t="str">
            <v>1월 생산실적</v>
          </cell>
        </row>
      </sheetData>
      <sheetData sheetId="8816">
        <row r="1">
          <cell r="A1" t="str">
            <v>1월 생산실적</v>
          </cell>
        </row>
      </sheetData>
      <sheetData sheetId="8817">
        <row r="1">
          <cell r="A1" t="str">
            <v>1월 생산실적</v>
          </cell>
        </row>
      </sheetData>
      <sheetData sheetId="8818">
        <row r="1">
          <cell r="A1" t="str">
            <v>1월 생산실적</v>
          </cell>
        </row>
      </sheetData>
      <sheetData sheetId="8819">
        <row r="1">
          <cell r="A1" t="str">
            <v>1월 생산실적</v>
          </cell>
        </row>
      </sheetData>
      <sheetData sheetId="8820">
        <row r="1">
          <cell r="A1" t="str">
            <v>1월 생산실적</v>
          </cell>
        </row>
      </sheetData>
      <sheetData sheetId="8821">
        <row r="1">
          <cell r="A1" t="str">
            <v>1월 생산실적</v>
          </cell>
        </row>
      </sheetData>
      <sheetData sheetId="8822">
        <row r="1">
          <cell r="A1" t="str">
            <v>1월 생산실적</v>
          </cell>
        </row>
      </sheetData>
      <sheetData sheetId="8823">
        <row r="1">
          <cell r="A1" t="str">
            <v>1월 생산실적</v>
          </cell>
        </row>
      </sheetData>
      <sheetData sheetId="8824">
        <row r="1">
          <cell r="A1" t="str">
            <v>1월 생산실적</v>
          </cell>
        </row>
      </sheetData>
      <sheetData sheetId="8825">
        <row r="1">
          <cell r="A1" t="str">
            <v>1월 생산실적</v>
          </cell>
        </row>
      </sheetData>
      <sheetData sheetId="8826">
        <row r="1">
          <cell r="A1" t="str">
            <v>1월 생산실적</v>
          </cell>
        </row>
      </sheetData>
      <sheetData sheetId="8827">
        <row r="1">
          <cell r="A1" t="str">
            <v>1월 생산실적</v>
          </cell>
        </row>
      </sheetData>
      <sheetData sheetId="8828">
        <row r="1">
          <cell r="A1" t="str">
            <v>1월 생산실적</v>
          </cell>
        </row>
      </sheetData>
      <sheetData sheetId="8829">
        <row r="1">
          <cell r="A1" t="str">
            <v>1월 생산실적</v>
          </cell>
        </row>
      </sheetData>
      <sheetData sheetId="8830">
        <row r="1">
          <cell r="A1" t="str">
            <v>1월 생산실적</v>
          </cell>
        </row>
      </sheetData>
      <sheetData sheetId="8831">
        <row r="1">
          <cell r="A1" t="str">
            <v>1월 생산실적</v>
          </cell>
        </row>
      </sheetData>
      <sheetData sheetId="8832">
        <row r="1">
          <cell r="A1" t="str">
            <v>1월 생산실적</v>
          </cell>
        </row>
      </sheetData>
      <sheetData sheetId="8833">
        <row r="1">
          <cell r="A1" t="str">
            <v>1월 생산실적</v>
          </cell>
        </row>
      </sheetData>
      <sheetData sheetId="8834">
        <row r="1">
          <cell r="A1" t="str">
            <v>1월 생산실적</v>
          </cell>
        </row>
      </sheetData>
      <sheetData sheetId="8835">
        <row r="1">
          <cell r="A1" t="str">
            <v>1월 생산실적</v>
          </cell>
        </row>
      </sheetData>
      <sheetData sheetId="8836">
        <row r="1">
          <cell r="A1" t="str">
            <v>1월 생산실적</v>
          </cell>
        </row>
      </sheetData>
      <sheetData sheetId="8837">
        <row r="1">
          <cell r="A1" t="str">
            <v>1월 생산실적</v>
          </cell>
        </row>
      </sheetData>
      <sheetData sheetId="8838">
        <row r="1">
          <cell r="A1" t="str">
            <v>1월 생산실적</v>
          </cell>
        </row>
      </sheetData>
      <sheetData sheetId="8839">
        <row r="1">
          <cell r="A1" t="str">
            <v>1월 생산실적</v>
          </cell>
        </row>
      </sheetData>
      <sheetData sheetId="8840">
        <row r="1">
          <cell r="A1" t="str">
            <v>1월 생산실적</v>
          </cell>
        </row>
      </sheetData>
      <sheetData sheetId="8841">
        <row r="1">
          <cell r="A1" t="str">
            <v>1월 생산실적</v>
          </cell>
        </row>
      </sheetData>
      <sheetData sheetId="8842">
        <row r="1">
          <cell r="A1" t="str">
            <v>1월 생산실적</v>
          </cell>
        </row>
      </sheetData>
      <sheetData sheetId="8843">
        <row r="1">
          <cell r="A1" t="str">
            <v>1월 생산실적</v>
          </cell>
        </row>
      </sheetData>
      <sheetData sheetId="8844">
        <row r="1">
          <cell r="A1" t="str">
            <v>1월 생산실적</v>
          </cell>
        </row>
      </sheetData>
      <sheetData sheetId="8845">
        <row r="1">
          <cell r="A1" t="str">
            <v>1월 생산실적</v>
          </cell>
        </row>
      </sheetData>
      <sheetData sheetId="8846">
        <row r="1">
          <cell r="A1" t="str">
            <v>1월 생산실적</v>
          </cell>
        </row>
      </sheetData>
      <sheetData sheetId="8847">
        <row r="1">
          <cell r="A1" t="str">
            <v>1월 생산실적</v>
          </cell>
        </row>
      </sheetData>
      <sheetData sheetId="8848">
        <row r="1">
          <cell r="A1" t="str">
            <v>1월 생산실적</v>
          </cell>
        </row>
      </sheetData>
      <sheetData sheetId="8849">
        <row r="1">
          <cell r="A1" t="str">
            <v>1월 생산실적</v>
          </cell>
        </row>
      </sheetData>
      <sheetData sheetId="8850">
        <row r="1">
          <cell r="A1" t="str">
            <v>1월 생산실적</v>
          </cell>
        </row>
      </sheetData>
      <sheetData sheetId="8851">
        <row r="1">
          <cell r="A1" t="str">
            <v>1월 생산실적</v>
          </cell>
        </row>
      </sheetData>
      <sheetData sheetId="8852">
        <row r="1">
          <cell r="A1" t="str">
            <v>1월 생산실적</v>
          </cell>
        </row>
      </sheetData>
      <sheetData sheetId="8853">
        <row r="1">
          <cell r="A1" t="str">
            <v>1월 생산실적</v>
          </cell>
        </row>
      </sheetData>
      <sheetData sheetId="8854">
        <row r="1">
          <cell r="A1" t="str">
            <v>1월 생산실적</v>
          </cell>
        </row>
      </sheetData>
      <sheetData sheetId="8855">
        <row r="1">
          <cell r="A1" t="str">
            <v>1월 생산실적</v>
          </cell>
        </row>
      </sheetData>
      <sheetData sheetId="8856">
        <row r="1">
          <cell r="A1" t="str">
            <v>1월 생산실적</v>
          </cell>
        </row>
      </sheetData>
      <sheetData sheetId="8857">
        <row r="1">
          <cell r="A1" t="str">
            <v>1월 생산실적</v>
          </cell>
        </row>
      </sheetData>
      <sheetData sheetId="8858">
        <row r="1">
          <cell r="A1" t="str">
            <v>1월 생산실적</v>
          </cell>
        </row>
      </sheetData>
      <sheetData sheetId="8859">
        <row r="1">
          <cell r="A1" t="str">
            <v>1월 생산실적</v>
          </cell>
        </row>
      </sheetData>
      <sheetData sheetId="8860">
        <row r="1">
          <cell r="A1" t="str">
            <v>1월 생산실적</v>
          </cell>
        </row>
      </sheetData>
      <sheetData sheetId="8861">
        <row r="1">
          <cell r="A1" t="str">
            <v>1월 생산실적</v>
          </cell>
        </row>
      </sheetData>
      <sheetData sheetId="8862">
        <row r="1">
          <cell r="A1" t="str">
            <v>1월 생산실적</v>
          </cell>
        </row>
      </sheetData>
      <sheetData sheetId="8863">
        <row r="1">
          <cell r="A1" t="str">
            <v>1월 생산실적</v>
          </cell>
        </row>
      </sheetData>
      <sheetData sheetId="8864">
        <row r="1">
          <cell r="A1" t="str">
            <v>1월 생산실적</v>
          </cell>
        </row>
      </sheetData>
      <sheetData sheetId="8865">
        <row r="1">
          <cell r="A1" t="str">
            <v>1월 생산실적</v>
          </cell>
        </row>
      </sheetData>
      <sheetData sheetId="8866">
        <row r="1">
          <cell r="A1" t="str">
            <v>1월 생산실적</v>
          </cell>
        </row>
      </sheetData>
      <sheetData sheetId="8867">
        <row r="1">
          <cell r="A1" t="str">
            <v>1월 생산실적</v>
          </cell>
        </row>
      </sheetData>
      <sheetData sheetId="8868">
        <row r="1">
          <cell r="A1" t="str">
            <v>1월 생산실적</v>
          </cell>
        </row>
      </sheetData>
      <sheetData sheetId="8869">
        <row r="1">
          <cell r="A1" t="str">
            <v>1월 생산실적</v>
          </cell>
        </row>
      </sheetData>
      <sheetData sheetId="8870">
        <row r="1">
          <cell r="A1" t="str">
            <v>1월 생산실적</v>
          </cell>
        </row>
      </sheetData>
      <sheetData sheetId="8871">
        <row r="1">
          <cell r="A1" t="str">
            <v>1월 생산실적</v>
          </cell>
        </row>
      </sheetData>
      <sheetData sheetId="8872">
        <row r="1">
          <cell r="A1" t="str">
            <v>1월 생산실적</v>
          </cell>
        </row>
      </sheetData>
      <sheetData sheetId="8873">
        <row r="1">
          <cell r="A1" t="str">
            <v>1월 생산실적</v>
          </cell>
        </row>
      </sheetData>
      <sheetData sheetId="8874">
        <row r="1">
          <cell r="A1" t="str">
            <v>1월 생산실적</v>
          </cell>
        </row>
      </sheetData>
      <sheetData sheetId="8875">
        <row r="1">
          <cell r="A1" t="str">
            <v>1월 생산실적</v>
          </cell>
        </row>
      </sheetData>
      <sheetData sheetId="8876">
        <row r="1">
          <cell r="A1" t="str">
            <v>1월 생산실적</v>
          </cell>
        </row>
      </sheetData>
      <sheetData sheetId="8877">
        <row r="1">
          <cell r="A1" t="str">
            <v>1월 생산실적</v>
          </cell>
        </row>
      </sheetData>
      <sheetData sheetId="8878">
        <row r="1">
          <cell r="A1" t="str">
            <v>1월 생산실적</v>
          </cell>
        </row>
      </sheetData>
      <sheetData sheetId="8879">
        <row r="1">
          <cell r="A1" t="str">
            <v>1월 생산실적</v>
          </cell>
        </row>
      </sheetData>
      <sheetData sheetId="8880">
        <row r="1">
          <cell r="A1" t="str">
            <v>1월 생산실적</v>
          </cell>
        </row>
      </sheetData>
      <sheetData sheetId="8881">
        <row r="1">
          <cell r="A1" t="str">
            <v>1월 생산실적</v>
          </cell>
        </row>
      </sheetData>
      <sheetData sheetId="8882">
        <row r="1">
          <cell r="A1" t="str">
            <v>1월 생산실적</v>
          </cell>
        </row>
      </sheetData>
      <sheetData sheetId="8883">
        <row r="1">
          <cell r="A1" t="str">
            <v>1월 생산실적</v>
          </cell>
        </row>
      </sheetData>
      <sheetData sheetId="8884">
        <row r="1">
          <cell r="A1" t="str">
            <v>1월 생산실적</v>
          </cell>
        </row>
      </sheetData>
      <sheetData sheetId="8885">
        <row r="1">
          <cell r="A1" t="str">
            <v>1월 생산실적</v>
          </cell>
        </row>
      </sheetData>
      <sheetData sheetId="8886">
        <row r="1">
          <cell r="A1" t="str">
            <v>1월 생산실적</v>
          </cell>
        </row>
      </sheetData>
      <sheetData sheetId="8887">
        <row r="1">
          <cell r="A1" t="str">
            <v>1월 생산실적</v>
          </cell>
        </row>
      </sheetData>
      <sheetData sheetId="8888">
        <row r="1">
          <cell r="A1" t="str">
            <v>1월 생산실적</v>
          </cell>
        </row>
      </sheetData>
      <sheetData sheetId="8889">
        <row r="1">
          <cell r="A1" t="str">
            <v>1월 생산실적</v>
          </cell>
        </row>
      </sheetData>
      <sheetData sheetId="8890">
        <row r="1">
          <cell r="A1" t="str">
            <v>1월 생산실적</v>
          </cell>
        </row>
      </sheetData>
      <sheetData sheetId="8891">
        <row r="1">
          <cell r="A1" t="str">
            <v>1월 생산실적</v>
          </cell>
        </row>
      </sheetData>
      <sheetData sheetId="8892">
        <row r="1">
          <cell r="A1" t="str">
            <v>1월 생산실적</v>
          </cell>
        </row>
      </sheetData>
      <sheetData sheetId="8893">
        <row r="1">
          <cell r="A1" t="str">
            <v>1월 생산실적</v>
          </cell>
        </row>
      </sheetData>
      <sheetData sheetId="8894">
        <row r="1">
          <cell r="A1" t="str">
            <v>1월 생산실적</v>
          </cell>
        </row>
      </sheetData>
      <sheetData sheetId="8895">
        <row r="1">
          <cell r="A1" t="str">
            <v>1월 생산실적</v>
          </cell>
        </row>
      </sheetData>
      <sheetData sheetId="8896">
        <row r="1">
          <cell r="A1" t="str">
            <v>1월 생산실적</v>
          </cell>
        </row>
      </sheetData>
      <sheetData sheetId="8897">
        <row r="1">
          <cell r="A1" t="str">
            <v>1월 생산실적</v>
          </cell>
        </row>
      </sheetData>
      <sheetData sheetId="8898">
        <row r="1">
          <cell r="A1" t="str">
            <v>1월 생산실적</v>
          </cell>
        </row>
      </sheetData>
      <sheetData sheetId="8899">
        <row r="1">
          <cell r="A1" t="str">
            <v>1월 생산실적</v>
          </cell>
        </row>
      </sheetData>
      <sheetData sheetId="8900">
        <row r="1">
          <cell r="A1" t="str">
            <v>1월 생산실적</v>
          </cell>
        </row>
      </sheetData>
      <sheetData sheetId="8901">
        <row r="1">
          <cell r="A1" t="str">
            <v>1월 생산실적</v>
          </cell>
        </row>
      </sheetData>
      <sheetData sheetId="8902">
        <row r="1">
          <cell r="A1" t="str">
            <v>1월 생산실적</v>
          </cell>
        </row>
      </sheetData>
      <sheetData sheetId="8903">
        <row r="1">
          <cell r="A1" t="str">
            <v>1월 생산실적</v>
          </cell>
        </row>
      </sheetData>
      <sheetData sheetId="8904">
        <row r="1">
          <cell r="A1" t="str">
            <v>1월 생산실적</v>
          </cell>
        </row>
      </sheetData>
      <sheetData sheetId="8905">
        <row r="1">
          <cell r="A1" t="str">
            <v>1월 생산실적</v>
          </cell>
        </row>
      </sheetData>
      <sheetData sheetId="8906">
        <row r="1">
          <cell r="A1" t="str">
            <v>1월 생산실적</v>
          </cell>
        </row>
      </sheetData>
      <sheetData sheetId="8907">
        <row r="1">
          <cell r="A1" t="str">
            <v>1월 생산실적</v>
          </cell>
        </row>
      </sheetData>
      <sheetData sheetId="8908">
        <row r="1">
          <cell r="A1" t="str">
            <v>1월 생산실적</v>
          </cell>
        </row>
      </sheetData>
      <sheetData sheetId="8909">
        <row r="1">
          <cell r="A1" t="str">
            <v>1월 생산실적</v>
          </cell>
        </row>
      </sheetData>
      <sheetData sheetId="8910">
        <row r="1">
          <cell r="A1" t="str">
            <v>1월 생산실적</v>
          </cell>
        </row>
      </sheetData>
      <sheetData sheetId="8911">
        <row r="1">
          <cell r="A1" t="str">
            <v>1월 생산실적</v>
          </cell>
        </row>
      </sheetData>
      <sheetData sheetId="8912">
        <row r="1">
          <cell r="A1" t="str">
            <v>1월 생산실적</v>
          </cell>
        </row>
      </sheetData>
      <sheetData sheetId="8913">
        <row r="1">
          <cell r="A1" t="str">
            <v>1월 생산실적</v>
          </cell>
        </row>
      </sheetData>
      <sheetData sheetId="8914">
        <row r="1">
          <cell r="A1" t="str">
            <v>1월 생산실적</v>
          </cell>
        </row>
      </sheetData>
      <sheetData sheetId="8915">
        <row r="1">
          <cell r="A1" t="str">
            <v>1월 생산실적</v>
          </cell>
        </row>
      </sheetData>
      <sheetData sheetId="8916">
        <row r="1">
          <cell r="A1" t="str">
            <v>1월 생산실적</v>
          </cell>
        </row>
      </sheetData>
      <sheetData sheetId="8917">
        <row r="1">
          <cell r="A1" t="str">
            <v>1월 생산실적</v>
          </cell>
        </row>
      </sheetData>
      <sheetData sheetId="8918">
        <row r="1">
          <cell r="A1" t="str">
            <v>1월 생산실적</v>
          </cell>
        </row>
      </sheetData>
      <sheetData sheetId="8919">
        <row r="1">
          <cell r="A1" t="str">
            <v>1월 생산실적</v>
          </cell>
        </row>
      </sheetData>
      <sheetData sheetId="8920">
        <row r="1">
          <cell r="A1" t="str">
            <v>1월 생산실적</v>
          </cell>
        </row>
      </sheetData>
      <sheetData sheetId="8921">
        <row r="1">
          <cell r="A1" t="str">
            <v>1월 생산실적</v>
          </cell>
        </row>
      </sheetData>
      <sheetData sheetId="8922">
        <row r="1">
          <cell r="A1" t="str">
            <v>1월 생산실적</v>
          </cell>
        </row>
      </sheetData>
      <sheetData sheetId="8923">
        <row r="1">
          <cell r="A1" t="str">
            <v>1월 생산실적</v>
          </cell>
        </row>
      </sheetData>
      <sheetData sheetId="8924">
        <row r="1">
          <cell r="A1" t="str">
            <v>1월 생산실적</v>
          </cell>
        </row>
      </sheetData>
      <sheetData sheetId="8925">
        <row r="1">
          <cell r="A1" t="str">
            <v>1월 생산실적</v>
          </cell>
        </row>
      </sheetData>
      <sheetData sheetId="8926">
        <row r="1">
          <cell r="A1" t="str">
            <v>1월 생산실적</v>
          </cell>
        </row>
      </sheetData>
      <sheetData sheetId="8927">
        <row r="1">
          <cell r="A1" t="str">
            <v>1월 생산실적</v>
          </cell>
        </row>
      </sheetData>
      <sheetData sheetId="8928">
        <row r="1">
          <cell r="A1" t="str">
            <v>1월 생산실적</v>
          </cell>
        </row>
      </sheetData>
      <sheetData sheetId="8929">
        <row r="1">
          <cell r="A1" t="str">
            <v>1월 생산실적</v>
          </cell>
        </row>
      </sheetData>
      <sheetData sheetId="8930">
        <row r="1">
          <cell r="A1" t="str">
            <v>1월 생산실적</v>
          </cell>
        </row>
      </sheetData>
      <sheetData sheetId="8931">
        <row r="1">
          <cell r="A1" t="str">
            <v>1월 생산실적</v>
          </cell>
        </row>
      </sheetData>
      <sheetData sheetId="8932">
        <row r="1">
          <cell r="A1" t="str">
            <v>1월 생산실적</v>
          </cell>
        </row>
      </sheetData>
      <sheetData sheetId="8933">
        <row r="1">
          <cell r="A1" t="str">
            <v>1월 생산실적</v>
          </cell>
        </row>
      </sheetData>
      <sheetData sheetId="8934">
        <row r="1">
          <cell r="A1" t="str">
            <v>1월 생산실적</v>
          </cell>
        </row>
      </sheetData>
      <sheetData sheetId="8935">
        <row r="1">
          <cell r="A1" t="str">
            <v>1월 생산실적</v>
          </cell>
        </row>
      </sheetData>
      <sheetData sheetId="8936">
        <row r="1">
          <cell r="A1" t="str">
            <v>1월 생산실적</v>
          </cell>
        </row>
      </sheetData>
      <sheetData sheetId="8937">
        <row r="1">
          <cell r="A1" t="str">
            <v>1월 생산실적</v>
          </cell>
        </row>
      </sheetData>
      <sheetData sheetId="8938">
        <row r="1">
          <cell r="A1" t="str">
            <v>1월 생산실적</v>
          </cell>
        </row>
      </sheetData>
      <sheetData sheetId="8939">
        <row r="1">
          <cell r="A1" t="str">
            <v>1월 생산실적</v>
          </cell>
        </row>
      </sheetData>
      <sheetData sheetId="8940">
        <row r="1">
          <cell r="A1" t="str">
            <v>1월 생산실적</v>
          </cell>
        </row>
      </sheetData>
      <sheetData sheetId="8941">
        <row r="1">
          <cell r="A1" t="str">
            <v>1월 생산실적</v>
          </cell>
        </row>
      </sheetData>
      <sheetData sheetId="8942">
        <row r="1">
          <cell r="A1" t="str">
            <v>1월 생산실적</v>
          </cell>
        </row>
      </sheetData>
      <sheetData sheetId="8943">
        <row r="1">
          <cell r="A1" t="str">
            <v>1월 생산실적</v>
          </cell>
        </row>
      </sheetData>
      <sheetData sheetId="8944">
        <row r="1">
          <cell r="A1" t="str">
            <v>1월 생산실적</v>
          </cell>
        </row>
      </sheetData>
      <sheetData sheetId="8945">
        <row r="1">
          <cell r="A1" t="str">
            <v>1월 생산실적</v>
          </cell>
        </row>
      </sheetData>
      <sheetData sheetId="8946">
        <row r="1">
          <cell r="A1" t="str">
            <v>1월 생산실적</v>
          </cell>
        </row>
      </sheetData>
      <sheetData sheetId="8947">
        <row r="1">
          <cell r="A1" t="str">
            <v>1월 생산실적</v>
          </cell>
        </row>
      </sheetData>
      <sheetData sheetId="8948">
        <row r="1">
          <cell r="A1" t="str">
            <v>1월 생산실적</v>
          </cell>
        </row>
      </sheetData>
      <sheetData sheetId="8949">
        <row r="1">
          <cell r="A1" t="str">
            <v>1월 생산실적</v>
          </cell>
        </row>
      </sheetData>
      <sheetData sheetId="8950">
        <row r="1">
          <cell r="A1" t="str">
            <v>1월 생산실적</v>
          </cell>
        </row>
      </sheetData>
      <sheetData sheetId="8951">
        <row r="1">
          <cell r="A1" t="str">
            <v>1월 생산실적</v>
          </cell>
        </row>
      </sheetData>
      <sheetData sheetId="8952">
        <row r="1">
          <cell r="A1" t="str">
            <v>1월 생산실적</v>
          </cell>
        </row>
      </sheetData>
      <sheetData sheetId="8953">
        <row r="1">
          <cell r="A1" t="str">
            <v>1월 생산실적</v>
          </cell>
        </row>
      </sheetData>
      <sheetData sheetId="8954">
        <row r="1">
          <cell r="A1" t="str">
            <v>1월 생산실적</v>
          </cell>
        </row>
      </sheetData>
      <sheetData sheetId="8955">
        <row r="1">
          <cell r="A1" t="str">
            <v>1월 생산실적</v>
          </cell>
        </row>
      </sheetData>
      <sheetData sheetId="8956">
        <row r="1">
          <cell r="A1" t="str">
            <v>1월 생산실적</v>
          </cell>
        </row>
      </sheetData>
      <sheetData sheetId="8957">
        <row r="1">
          <cell r="A1" t="str">
            <v>1월 생산실적</v>
          </cell>
        </row>
      </sheetData>
      <sheetData sheetId="8958">
        <row r="1">
          <cell r="A1" t="str">
            <v>1월 생산실적</v>
          </cell>
        </row>
      </sheetData>
      <sheetData sheetId="8959">
        <row r="1">
          <cell r="A1" t="str">
            <v>1월 생산실적</v>
          </cell>
        </row>
      </sheetData>
      <sheetData sheetId="8960">
        <row r="1">
          <cell r="A1" t="str">
            <v>1월 생산실적</v>
          </cell>
        </row>
      </sheetData>
      <sheetData sheetId="8961">
        <row r="1">
          <cell r="A1" t="str">
            <v>1월 생산실적</v>
          </cell>
        </row>
      </sheetData>
      <sheetData sheetId="8962">
        <row r="1">
          <cell r="A1" t="str">
            <v>1월 생산실적</v>
          </cell>
        </row>
      </sheetData>
      <sheetData sheetId="8963">
        <row r="1">
          <cell r="A1" t="str">
            <v>1월 생산실적</v>
          </cell>
        </row>
      </sheetData>
      <sheetData sheetId="8964">
        <row r="1">
          <cell r="A1" t="str">
            <v>1월 생산실적</v>
          </cell>
        </row>
      </sheetData>
      <sheetData sheetId="8965">
        <row r="1">
          <cell r="A1" t="str">
            <v>1월 생산실적</v>
          </cell>
        </row>
      </sheetData>
      <sheetData sheetId="8966">
        <row r="1">
          <cell r="A1" t="str">
            <v>1월 생산실적</v>
          </cell>
        </row>
      </sheetData>
      <sheetData sheetId="8967">
        <row r="1">
          <cell r="A1" t="str">
            <v>1월 생산실적</v>
          </cell>
        </row>
      </sheetData>
      <sheetData sheetId="8968">
        <row r="1">
          <cell r="A1" t="str">
            <v>1월 생산실적</v>
          </cell>
        </row>
      </sheetData>
      <sheetData sheetId="8969">
        <row r="1">
          <cell r="A1" t="str">
            <v>1월 생산실적</v>
          </cell>
        </row>
      </sheetData>
      <sheetData sheetId="8970">
        <row r="1">
          <cell r="A1" t="str">
            <v>1월 생산실적</v>
          </cell>
        </row>
      </sheetData>
      <sheetData sheetId="8971">
        <row r="1">
          <cell r="A1" t="str">
            <v>1월 생산실적</v>
          </cell>
        </row>
      </sheetData>
      <sheetData sheetId="8972">
        <row r="1">
          <cell r="A1" t="str">
            <v>1월 생산실적</v>
          </cell>
        </row>
      </sheetData>
      <sheetData sheetId="8973">
        <row r="1">
          <cell r="A1" t="str">
            <v>1월 생산실적</v>
          </cell>
        </row>
      </sheetData>
      <sheetData sheetId="8974">
        <row r="1">
          <cell r="A1" t="str">
            <v>1월 생산실적</v>
          </cell>
        </row>
      </sheetData>
      <sheetData sheetId="8975">
        <row r="1">
          <cell r="A1" t="str">
            <v>1월 생산실적</v>
          </cell>
        </row>
      </sheetData>
      <sheetData sheetId="8976">
        <row r="1">
          <cell r="A1" t="str">
            <v>1월 생산실적</v>
          </cell>
        </row>
      </sheetData>
      <sheetData sheetId="8977">
        <row r="1">
          <cell r="A1" t="str">
            <v>1월 생산실적</v>
          </cell>
        </row>
      </sheetData>
      <sheetData sheetId="8978">
        <row r="1">
          <cell r="A1" t="str">
            <v>1월 생산실적</v>
          </cell>
        </row>
      </sheetData>
      <sheetData sheetId="8979">
        <row r="1">
          <cell r="A1" t="str">
            <v>1월 생산실적</v>
          </cell>
        </row>
      </sheetData>
      <sheetData sheetId="8980">
        <row r="1">
          <cell r="A1" t="str">
            <v>1월 생산실적</v>
          </cell>
        </row>
      </sheetData>
      <sheetData sheetId="8981">
        <row r="1">
          <cell r="A1" t="str">
            <v>1월 생산실적</v>
          </cell>
        </row>
      </sheetData>
      <sheetData sheetId="8982">
        <row r="1">
          <cell r="A1" t="str">
            <v>1월 생산실적</v>
          </cell>
        </row>
      </sheetData>
      <sheetData sheetId="8983">
        <row r="1">
          <cell r="A1" t="str">
            <v>1월 생산실적</v>
          </cell>
        </row>
      </sheetData>
      <sheetData sheetId="8984">
        <row r="1">
          <cell r="A1" t="str">
            <v>1월 생산실적</v>
          </cell>
        </row>
      </sheetData>
      <sheetData sheetId="8985">
        <row r="1">
          <cell r="A1" t="str">
            <v>1월 생산실적</v>
          </cell>
        </row>
      </sheetData>
      <sheetData sheetId="8986">
        <row r="1">
          <cell r="A1" t="str">
            <v>1월 생산실적</v>
          </cell>
        </row>
      </sheetData>
      <sheetData sheetId="8987">
        <row r="1">
          <cell r="A1" t="str">
            <v>1월 생산실적</v>
          </cell>
        </row>
      </sheetData>
      <sheetData sheetId="8988">
        <row r="1">
          <cell r="A1" t="str">
            <v>1월 생산실적</v>
          </cell>
        </row>
      </sheetData>
      <sheetData sheetId="8989">
        <row r="1">
          <cell r="A1" t="str">
            <v>1월 생산실적</v>
          </cell>
        </row>
      </sheetData>
      <sheetData sheetId="8990">
        <row r="1">
          <cell r="A1" t="str">
            <v>1월 생산실적</v>
          </cell>
        </row>
      </sheetData>
      <sheetData sheetId="8991">
        <row r="1">
          <cell r="A1" t="str">
            <v>1월 생산실적</v>
          </cell>
        </row>
      </sheetData>
      <sheetData sheetId="8992">
        <row r="1">
          <cell r="A1" t="str">
            <v>1월 생산실적</v>
          </cell>
        </row>
      </sheetData>
      <sheetData sheetId="8993">
        <row r="1">
          <cell r="A1" t="str">
            <v>1월 생산실적</v>
          </cell>
        </row>
      </sheetData>
      <sheetData sheetId="8994">
        <row r="1">
          <cell r="A1" t="str">
            <v>1월 생산실적</v>
          </cell>
        </row>
      </sheetData>
      <sheetData sheetId="8995">
        <row r="1">
          <cell r="A1" t="str">
            <v>1월 생산실적</v>
          </cell>
        </row>
      </sheetData>
      <sheetData sheetId="8996">
        <row r="1">
          <cell r="A1" t="str">
            <v>1월 생산실적</v>
          </cell>
        </row>
      </sheetData>
      <sheetData sheetId="8997">
        <row r="1">
          <cell r="A1" t="str">
            <v>1월 생산실적</v>
          </cell>
        </row>
      </sheetData>
      <sheetData sheetId="8998">
        <row r="1">
          <cell r="A1" t="str">
            <v>1월 생산실적</v>
          </cell>
        </row>
      </sheetData>
      <sheetData sheetId="8999">
        <row r="1">
          <cell r="A1" t="str">
            <v>1월 생산실적</v>
          </cell>
        </row>
      </sheetData>
      <sheetData sheetId="9000">
        <row r="1">
          <cell r="A1" t="str">
            <v>1월 생산실적</v>
          </cell>
        </row>
      </sheetData>
      <sheetData sheetId="9001">
        <row r="1">
          <cell r="A1" t="str">
            <v>1월 생산실적</v>
          </cell>
        </row>
      </sheetData>
      <sheetData sheetId="9002">
        <row r="1">
          <cell r="A1" t="str">
            <v>1월 생산실적</v>
          </cell>
        </row>
      </sheetData>
      <sheetData sheetId="9003">
        <row r="1">
          <cell r="A1" t="str">
            <v>1월 생산실적</v>
          </cell>
        </row>
      </sheetData>
      <sheetData sheetId="9004">
        <row r="1">
          <cell r="A1" t="str">
            <v>1월 생산실적</v>
          </cell>
        </row>
      </sheetData>
      <sheetData sheetId="9005">
        <row r="1">
          <cell r="A1" t="str">
            <v>1월 생산실적</v>
          </cell>
        </row>
      </sheetData>
      <sheetData sheetId="9006">
        <row r="1">
          <cell r="A1" t="str">
            <v>1월 생산실적</v>
          </cell>
        </row>
      </sheetData>
      <sheetData sheetId="9007">
        <row r="1">
          <cell r="A1" t="str">
            <v>1월 생산실적</v>
          </cell>
        </row>
      </sheetData>
      <sheetData sheetId="9008">
        <row r="1">
          <cell r="A1" t="str">
            <v>1월 생산실적</v>
          </cell>
        </row>
      </sheetData>
      <sheetData sheetId="9009">
        <row r="1">
          <cell r="A1" t="str">
            <v>1월 생산실적</v>
          </cell>
        </row>
      </sheetData>
      <sheetData sheetId="9010">
        <row r="1">
          <cell r="A1" t="str">
            <v>1월 생산실적</v>
          </cell>
        </row>
      </sheetData>
      <sheetData sheetId="9011">
        <row r="1">
          <cell r="A1" t="str">
            <v>1월 생산실적</v>
          </cell>
        </row>
      </sheetData>
      <sheetData sheetId="9012">
        <row r="1">
          <cell r="A1" t="str">
            <v>1월 생산실적</v>
          </cell>
        </row>
      </sheetData>
      <sheetData sheetId="9013">
        <row r="1">
          <cell r="A1" t="str">
            <v>1월 생산실적</v>
          </cell>
        </row>
      </sheetData>
      <sheetData sheetId="9014">
        <row r="1">
          <cell r="A1" t="str">
            <v>1월 생산실적</v>
          </cell>
        </row>
      </sheetData>
      <sheetData sheetId="9015">
        <row r="1">
          <cell r="A1" t="str">
            <v>1월 생산실적</v>
          </cell>
        </row>
      </sheetData>
      <sheetData sheetId="9016">
        <row r="1">
          <cell r="A1" t="str">
            <v>1월 생산실적</v>
          </cell>
        </row>
      </sheetData>
      <sheetData sheetId="9017">
        <row r="1">
          <cell r="A1" t="str">
            <v>1월 생산실적</v>
          </cell>
        </row>
      </sheetData>
      <sheetData sheetId="9018">
        <row r="1">
          <cell r="A1" t="str">
            <v>1월 생산실적</v>
          </cell>
        </row>
      </sheetData>
      <sheetData sheetId="9019">
        <row r="1">
          <cell r="A1" t="str">
            <v>1월 생산실적</v>
          </cell>
        </row>
      </sheetData>
      <sheetData sheetId="9020">
        <row r="1">
          <cell r="A1" t="str">
            <v>1월 생산실적</v>
          </cell>
        </row>
      </sheetData>
      <sheetData sheetId="9021">
        <row r="1">
          <cell r="A1" t="str">
            <v>1월 생산실적</v>
          </cell>
        </row>
      </sheetData>
      <sheetData sheetId="9022">
        <row r="1">
          <cell r="A1" t="str">
            <v>1월 생산실적</v>
          </cell>
        </row>
      </sheetData>
      <sheetData sheetId="9023">
        <row r="1">
          <cell r="A1" t="str">
            <v>1월 생산실적</v>
          </cell>
        </row>
      </sheetData>
      <sheetData sheetId="9024">
        <row r="1">
          <cell r="A1" t="str">
            <v>1월 생산실적</v>
          </cell>
        </row>
      </sheetData>
      <sheetData sheetId="9025">
        <row r="1">
          <cell r="A1" t="str">
            <v>1월 생산실적</v>
          </cell>
        </row>
      </sheetData>
      <sheetData sheetId="9026">
        <row r="1">
          <cell r="A1" t="str">
            <v>1월 생산실적</v>
          </cell>
        </row>
      </sheetData>
      <sheetData sheetId="9027">
        <row r="1">
          <cell r="A1" t="str">
            <v>1월 생산실적</v>
          </cell>
        </row>
      </sheetData>
      <sheetData sheetId="9028">
        <row r="1">
          <cell r="A1" t="str">
            <v>1월 생산실적</v>
          </cell>
        </row>
      </sheetData>
      <sheetData sheetId="9029">
        <row r="1">
          <cell r="A1" t="str">
            <v>1월 생산실적</v>
          </cell>
        </row>
      </sheetData>
      <sheetData sheetId="9030">
        <row r="1">
          <cell r="A1" t="str">
            <v>1월 생산실적</v>
          </cell>
        </row>
      </sheetData>
      <sheetData sheetId="9031">
        <row r="1">
          <cell r="A1" t="str">
            <v>1월 생산실적</v>
          </cell>
        </row>
      </sheetData>
      <sheetData sheetId="9032">
        <row r="1">
          <cell r="A1" t="str">
            <v>1월 생산실적</v>
          </cell>
        </row>
      </sheetData>
      <sheetData sheetId="9033">
        <row r="1">
          <cell r="A1" t="str">
            <v>1월 생산실적</v>
          </cell>
        </row>
      </sheetData>
      <sheetData sheetId="9034">
        <row r="1">
          <cell r="A1" t="str">
            <v>1월 생산실적</v>
          </cell>
        </row>
      </sheetData>
      <sheetData sheetId="9035">
        <row r="1">
          <cell r="A1" t="str">
            <v>1월 생산실적</v>
          </cell>
        </row>
      </sheetData>
      <sheetData sheetId="9036">
        <row r="1">
          <cell r="A1" t="str">
            <v>1월 생산실적</v>
          </cell>
        </row>
      </sheetData>
      <sheetData sheetId="9037">
        <row r="1">
          <cell r="A1" t="str">
            <v>1월 생산실적</v>
          </cell>
        </row>
      </sheetData>
      <sheetData sheetId="9038">
        <row r="1">
          <cell r="A1" t="str">
            <v>1월 생산실적</v>
          </cell>
        </row>
      </sheetData>
      <sheetData sheetId="9039">
        <row r="1">
          <cell r="A1" t="str">
            <v>1월 생산실적</v>
          </cell>
        </row>
      </sheetData>
      <sheetData sheetId="9040">
        <row r="1">
          <cell r="A1" t="str">
            <v>1월 생산실적</v>
          </cell>
        </row>
      </sheetData>
      <sheetData sheetId="9041">
        <row r="1">
          <cell r="A1" t="str">
            <v>1월 생산실적</v>
          </cell>
        </row>
      </sheetData>
      <sheetData sheetId="9042">
        <row r="1">
          <cell r="A1" t="str">
            <v>1월 생산실적</v>
          </cell>
        </row>
      </sheetData>
      <sheetData sheetId="9043">
        <row r="1">
          <cell r="A1" t="str">
            <v>1월 생산실적</v>
          </cell>
        </row>
      </sheetData>
      <sheetData sheetId="9044">
        <row r="1">
          <cell r="A1" t="str">
            <v>1월 생산실적</v>
          </cell>
        </row>
      </sheetData>
      <sheetData sheetId="9045">
        <row r="1">
          <cell r="A1" t="str">
            <v>1월 생산실적</v>
          </cell>
        </row>
      </sheetData>
      <sheetData sheetId="9046">
        <row r="1">
          <cell r="A1" t="str">
            <v>1월 생산실적</v>
          </cell>
        </row>
      </sheetData>
      <sheetData sheetId="9047">
        <row r="1">
          <cell r="A1" t="str">
            <v>1월 생산실적</v>
          </cell>
        </row>
      </sheetData>
      <sheetData sheetId="9048">
        <row r="1">
          <cell r="A1" t="str">
            <v>1월 생산실적</v>
          </cell>
        </row>
      </sheetData>
      <sheetData sheetId="9049">
        <row r="1">
          <cell r="A1" t="str">
            <v>1월 생산실적</v>
          </cell>
        </row>
      </sheetData>
      <sheetData sheetId="9050">
        <row r="1">
          <cell r="A1" t="str">
            <v>1월 생산실적</v>
          </cell>
        </row>
      </sheetData>
      <sheetData sheetId="9051">
        <row r="1">
          <cell r="A1" t="str">
            <v>1월 생산실적</v>
          </cell>
        </row>
      </sheetData>
      <sheetData sheetId="9052">
        <row r="1">
          <cell r="A1" t="str">
            <v>1월 생산실적</v>
          </cell>
        </row>
      </sheetData>
      <sheetData sheetId="9053">
        <row r="1">
          <cell r="A1" t="str">
            <v>1월 생산실적</v>
          </cell>
        </row>
      </sheetData>
      <sheetData sheetId="9054">
        <row r="1">
          <cell r="A1" t="str">
            <v>1월 생산실적</v>
          </cell>
        </row>
      </sheetData>
      <sheetData sheetId="9055">
        <row r="1">
          <cell r="A1" t="str">
            <v>1월 생산실적</v>
          </cell>
        </row>
      </sheetData>
      <sheetData sheetId="9056">
        <row r="1">
          <cell r="A1" t="str">
            <v>1월 생산실적</v>
          </cell>
        </row>
      </sheetData>
      <sheetData sheetId="9057">
        <row r="1">
          <cell r="A1" t="str">
            <v>1월 생산실적</v>
          </cell>
        </row>
      </sheetData>
      <sheetData sheetId="9058">
        <row r="1">
          <cell r="A1" t="str">
            <v>1월 생산실적</v>
          </cell>
        </row>
      </sheetData>
      <sheetData sheetId="9059">
        <row r="1">
          <cell r="A1" t="str">
            <v>1월 생산실적</v>
          </cell>
        </row>
      </sheetData>
      <sheetData sheetId="9060">
        <row r="1">
          <cell r="A1" t="str">
            <v>1월 생산실적</v>
          </cell>
        </row>
      </sheetData>
      <sheetData sheetId="9061">
        <row r="1">
          <cell r="A1" t="str">
            <v>1월 생산실적</v>
          </cell>
        </row>
      </sheetData>
      <sheetData sheetId="9062">
        <row r="1">
          <cell r="A1" t="str">
            <v>1월 생산실적</v>
          </cell>
        </row>
      </sheetData>
      <sheetData sheetId="9063">
        <row r="1">
          <cell r="A1" t="str">
            <v>1월 생산실적</v>
          </cell>
        </row>
      </sheetData>
      <sheetData sheetId="9064">
        <row r="1">
          <cell r="A1" t="str">
            <v>1월 생산실적</v>
          </cell>
        </row>
      </sheetData>
      <sheetData sheetId="9065">
        <row r="1">
          <cell r="A1" t="str">
            <v>1월 생산실적</v>
          </cell>
        </row>
      </sheetData>
      <sheetData sheetId="9066">
        <row r="1">
          <cell r="A1" t="str">
            <v>1월 생산실적</v>
          </cell>
        </row>
      </sheetData>
      <sheetData sheetId="9067">
        <row r="1">
          <cell r="A1" t="str">
            <v>1월 생산실적</v>
          </cell>
        </row>
      </sheetData>
      <sheetData sheetId="9068">
        <row r="1">
          <cell r="A1" t="str">
            <v>1월 생산실적</v>
          </cell>
        </row>
      </sheetData>
      <sheetData sheetId="9069">
        <row r="1">
          <cell r="A1" t="str">
            <v>1월 생산실적</v>
          </cell>
        </row>
      </sheetData>
      <sheetData sheetId="9070">
        <row r="1">
          <cell r="A1" t="str">
            <v>1월 생산실적</v>
          </cell>
        </row>
      </sheetData>
      <sheetData sheetId="9071">
        <row r="1">
          <cell r="A1" t="str">
            <v>1월 생산실적</v>
          </cell>
        </row>
      </sheetData>
      <sheetData sheetId="9072">
        <row r="1">
          <cell r="A1" t="str">
            <v>1월 생산실적</v>
          </cell>
        </row>
      </sheetData>
      <sheetData sheetId="9073">
        <row r="1">
          <cell r="A1" t="str">
            <v>1월 생산실적</v>
          </cell>
        </row>
      </sheetData>
      <sheetData sheetId="9074">
        <row r="1">
          <cell r="A1" t="str">
            <v>1월 생산실적</v>
          </cell>
        </row>
      </sheetData>
      <sheetData sheetId="9075">
        <row r="1">
          <cell r="A1" t="str">
            <v>1월 생산실적</v>
          </cell>
        </row>
      </sheetData>
      <sheetData sheetId="9076">
        <row r="1">
          <cell r="A1" t="str">
            <v>1월 생산실적</v>
          </cell>
        </row>
      </sheetData>
      <sheetData sheetId="9077">
        <row r="1">
          <cell r="A1" t="str">
            <v>1월 생산실적</v>
          </cell>
        </row>
      </sheetData>
      <sheetData sheetId="9078">
        <row r="1">
          <cell r="A1" t="str">
            <v>1월 생산실적</v>
          </cell>
        </row>
      </sheetData>
      <sheetData sheetId="9079">
        <row r="1">
          <cell r="A1" t="str">
            <v>1월 생산실적</v>
          </cell>
        </row>
      </sheetData>
      <sheetData sheetId="9080">
        <row r="1">
          <cell r="A1" t="str">
            <v>1월 생산실적</v>
          </cell>
        </row>
      </sheetData>
      <sheetData sheetId="9081">
        <row r="1">
          <cell r="A1" t="str">
            <v>1월 생산실적</v>
          </cell>
        </row>
      </sheetData>
      <sheetData sheetId="9082">
        <row r="1">
          <cell r="A1" t="str">
            <v>1월 생산실적</v>
          </cell>
        </row>
      </sheetData>
      <sheetData sheetId="9083">
        <row r="1">
          <cell r="A1" t="str">
            <v>1월 생산실적</v>
          </cell>
        </row>
      </sheetData>
      <sheetData sheetId="9084">
        <row r="1">
          <cell r="A1" t="str">
            <v>1월 생산실적</v>
          </cell>
        </row>
      </sheetData>
      <sheetData sheetId="9085">
        <row r="1">
          <cell r="A1" t="str">
            <v>1월 생산실적</v>
          </cell>
        </row>
      </sheetData>
      <sheetData sheetId="9086">
        <row r="1">
          <cell r="A1" t="str">
            <v>1월 생산실적</v>
          </cell>
        </row>
      </sheetData>
      <sheetData sheetId="9087">
        <row r="1">
          <cell r="A1" t="str">
            <v>1월 생산실적</v>
          </cell>
        </row>
      </sheetData>
      <sheetData sheetId="9088">
        <row r="1">
          <cell r="A1" t="str">
            <v>1월 생산실적</v>
          </cell>
        </row>
      </sheetData>
      <sheetData sheetId="9089">
        <row r="1">
          <cell r="A1" t="str">
            <v>1월 생산실적</v>
          </cell>
        </row>
      </sheetData>
      <sheetData sheetId="9090">
        <row r="1">
          <cell r="A1" t="str">
            <v>1월 생산실적</v>
          </cell>
        </row>
      </sheetData>
      <sheetData sheetId="9091">
        <row r="1">
          <cell r="A1" t="str">
            <v>1월 생산실적</v>
          </cell>
        </row>
      </sheetData>
      <sheetData sheetId="9092">
        <row r="1">
          <cell r="A1" t="str">
            <v>1월 생산실적</v>
          </cell>
        </row>
      </sheetData>
      <sheetData sheetId="9093">
        <row r="1">
          <cell r="A1" t="str">
            <v>1월 생산실적</v>
          </cell>
        </row>
      </sheetData>
      <sheetData sheetId="9094">
        <row r="1">
          <cell r="A1" t="str">
            <v>1월 생산실적</v>
          </cell>
        </row>
      </sheetData>
      <sheetData sheetId="9095">
        <row r="1">
          <cell r="A1" t="str">
            <v>1월 생산실적</v>
          </cell>
        </row>
      </sheetData>
      <sheetData sheetId="9096">
        <row r="1">
          <cell r="A1" t="str">
            <v>1월 생산실적</v>
          </cell>
        </row>
      </sheetData>
      <sheetData sheetId="9097">
        <row r="1">
          <cell r="A1" t="str">
            <v>1월 생산실적</v>
          </cell>
        </row>
      </sheetData>
      <sheetData sheetId="9098">
        <row r="1">
          <cell r="A1" t="str">
            <v>1월 생산실적</v>
          </cell>
        </row>
      </sheetData>
      <sheetData sheetId="9099">
        <row r="1">
          <cell r="A1" t="str">
            <v>1월 생산실적</v>
          </cell>
        </row>
      </sheetData>
      <sheetData sheetId="9100">
        <row r="1">
          <cell r="A1" t="str">
            <v>1월 생산실적</v>
          </cell>
        </row>
      </sheetData>
      <sheetData sheetId="9101">
        <row r="1">
          <cell r="A1" t="str">
            <v>1월 생산실적</v>
          </cell>
        </row>
      </sheetData>
      <sheetData sheetId="9102">
        <row r="1">
          <cell r="A1" t="str">
            <v>1월 생산실적</v>
          </cell>
        </row>
      </sheetData>
      <sheetData sheetId="9103">
        <row r="1">
          <cell r="A1" t="str">
            <v>1월 생산실적</v>
          </cell>
        </row>
      </sheetData>
      <sheetData sheetId="9104">
        <row r="1">
          <cell r="A1" t="str">
            <v>1월 생산실적</v>
          </cell>
        </row>
      </sheetData>
      <sheetData sheetId="9105">
        <row r="1">
          <cell r="A1" t="str">
            <v>1월 생산실적</v>
          </cell>
        </row>
      </sheetData>
      <sheetData sheetId="9106">
        <row r="1">
          <cell r="A1" t="str">
            <v>1월 생산실적</v>
          </cell>
        </row>
      </sheetData>
      <sheetData sheetId="9107">
        <row r="1">
          <cell r="A1" t="str">
            <v>1월 생산실적</v>
          </cell>
        </row>
      </sheetData>
      <sheetData sheetId="9108">
        <row r="1">
          <cell r="A1" t="str">
            <v>1월 생산실적</v>
          </cell>
        </row>
      </sheetData>
      <sheetData sheetId="9109">
        <row r="1">
          <cell r="A1" t="str">
            <v>1월 생산실적</v>
          </cell>
        </row>
      </sheetData>
      <sheetData sheetId="9110">
        <row r="1">
          <cell r="A1" t="str">
            <v>1월 생산실적</v>
          </cell>
        </row>
      </sheetData>
      <sheetData sheetId="9111">
        <row r="1">
          <cell r="A1" t="str">
            <v>1월 생산실적</v>
          </cell>
        </row>
      </sheetData>
      <sheetData sheetId="9112">
        <row r="1">
          <cell r="A1" t="str">
            <v>1월 생산실적</v>
          </cell>
        </row>
      </sheetData>
      <sheetData sheetId="9113">
        <row r="1">
          <cell r="A1" t="str">
            <v>1월 생산실적</v>
          </cell>
        </row>
      </sheetData>
      <sheetData sheetId="9114">
        <row r="1">
          <cell r="A1" t="str">
            <v>1월 생산실적</v>
          </cell>
        </row>
      </sheetData>
      <sheetData sheetId="9115">
        <row r="1">
          <cell r="A1" t="str">
            <v>1월 생산실적</v>
          </cell>
        </row>
      </sheetData>
      <sheetData sheetId="9116">
        <row r="1">
          <cell r="A1" t="str">
            <v>1월 생산실적</v>
          </cell>
        </row>
      </sheetData>
      <sheetData sheetId="9117">
        <row r="1">
          <cell r="A1" t="str">
            <v>1월 생산실적</v>
          </cell>
        </row>
      </sheetData>
      <sheetData sheetId="9118">
        <row r="1">
          <cell r="A1" t="str">
            <v>1월 생산실적</v>
          </cell>
        </row>
      </sheetData>
      <sheetData sheetId="9119">
        <row r="1">
          <cell r="A1" t="str">
            <v>1월 생산실적</v>
          </cell>
        </row>
      </sheetData>
      <sheetData sheetId="9120">
        <row r="1">
          <cell r="A1" t="str">
            <v>1월 생산실적</v>
          </cell>
        </row>
      </sheetData>
      <sheetData sheetId="9121">
        <row r="1">
          <cell r="A1" t="str">
            <v>1월 생산실적</v>
          </cell>
        </row>
      </sheetData>
      <sheetData sheetId="9122">
        <row r="1">
          <cell r="A1" t="str">
            <v>1월 생산실적</v>
          </cell>
        </row>
      </sheetData>
      <sheetData sheetId="9123">
        <row r="1">
          <cell r="A1" t="str">
            <v>1월 생산실적</v>
          </cell>
        </row>
      </sheetData>
      <sheetData sheetId="9124">
        <row r="1">
          <cell r="A1" t="str">
            <v>1월 생산실적</v>
          </cell>
        </row>
      </sheetData>
      <sheetData sheetId="9125">
        <row r="1">
          <cell r="A1" t="str">
            <v>1월 생산실적</v>
          </cell>
        </row>
      </sheetData>
      <sheetData sheetId="9126">
        <row r="1">
          <cell r="A1" t="str">
            <v>1월 생산실적</v>
          </cell>
        </row>
      </sheetData>
      <sheetData sheetId="9127">
        <row r="1">
          <cell r="A1" t="str">
            <v>1월 생산실적</v>
          </cell>
        </row>
      </sheetData>
      <sheetData sheetId="9128">
        <row r="1">
          <cell r="A1" t="str">
            <v>1월 생산실적</v>
          </cell>
        </row>
      </sheetData>
      <sheetData sheetId="9129">
        <row r="1">
          <cell r="A1" t="str">
            <v>1월 생산실적</v>
          </cell>
        </row>
      </sheetData>
      <sheetData sheetId="9130">
        <row r="1">
          <cell r="A1" t="str">
            <v>1월 생산실적</v>
          </cell>
        </row>
      </sheetData>
      <sheetData sheetId="9131">
        <row r="1">
          <cell r="A1" t="str">
            <v>1월 생산실적</v>
          </cell>
        </row>
      </sheetData>
      <sheetData sheetId="9132">
        <row r="1">
          <cell r="A1" t="str">
            <v>1월 생산실적</v>
          </cell>
        </row>
      </sheetData>
      <sheetData sheetId="9133">
        <row r="1">
          <cell r="A1" t="str">
            <v>1월 생산실적</v>
          </cell>
        </row>
      </sheetData>
      <sheetData sheetId="9134">
        <row r="1">
          <cell r="A1" t="str">
            <v>1월 생산실적</v>
          </cell>
        </row>
      </sheetData>
      <sheetData sheetId="9135">
        <row r="1">
          <cell r="A1" t="str">
            <v>1월 생산실적</v>
          </cell>
        </row>
      </sheetData>
      <sheetData sheetId="9136">
        <row r="1">
          <cell r="A1" t="str">
            <v>1월 생산실적</v>
          </cell>
        </row>
      </sheetData>
      <sheetData sheetId="9137">
        <row r="1">
          <cell r="A1" t="str">
            <v>1월 생산실적</v>
          </cell>
        </row>
      </sheetData>
      <sheetData sheetId="9138">
        <row r="1">
          <cell r="A1" t="str">
            <v>1월 생산실적</v>
          </cell>
        </row>
      </sheetData>
      <sheetData sheetId="9139">
        <row r="1">
          <cell r="A1" t="str">
            <v>1월 생산실적</v>
          </cell>
        </row>
      </sheetData>
      <sheetData sheetId="9140">
        <row r="1">
          <cell r="A1" t="str">
            <v>1월 생산실적</v>
          </cell>
        </row>
      </sheetData>
      <sheetData sheetId="9141">
        <row r="1">
          <cell r="A1" t="str">
            <v>1월 생산실적</v>
          </cell>
        </row>
      </sheetData>
      <sheetData sheetId="9142">
        <row r="1">
          <cell r="A1" t="str">
            <v>1월 생산실적</v>
          </cell>
        </row>
      </sheetData>
      <sheetData sheetId="9143">
        <row r="1">
          <cell r="A1" t="str">
            <v>1월 생산실적</v>
          </cell>
        </row>
      </sheetData>
      <sheetData sheetId="9144">
        <row r="1">
          <cell r="A1" t="str">
            <v>1월 생산실적</v>
          </cell>
        </row>
      </sheetData>
      <sheetData sheetId="9145">
        <row r="1">
          <cell r="A1" t="str">
            <v>1월 생산실적</v>
          </cell>
        </row>
      </sheetData>
      <sheetData sheetId="9146">
        <row r="1">
          <cell r="A1" t="str">
            <v>1월 생산실적</v>
          </cell>
        </row>
      </sheetData>
      <sheetData sheetId="9147">
        <row r="1">
          <cell r="A1" t="str">
            <v>1월 생산실적</v>
          </cell>
        </row>
      </sheetData>
      <sheetData sheetId="9148">
        <row r="1">
          <cell r="A1" t="str">
            <v>1월 생산실적</v>
          </cell>
        </row>
      </sheetData>
      <sheetData sheetId="9149">
        <row r="1">
          <cell r="A1" t="str">
            <v>1월 생산실적</v>
          </cell>
        </row>
      </sheetData>
      <sheetData sheetId="9150">
        <row r="1">
          <cell r="A1" t="str">
            <v>1월 생산실적</v>
          </cell>
        </row>
      </sheetData>
      <sheetData sheetId="9151">
        <row r="1">
          <cell r="A1" t="str">
            <v>1월 생산실적</v>
          </cell>
        </row>
      </sheetData>
      <sheetData sheetId="9152">
        <row r="1">
          <cell r="A1" t="str">
            <v>1월 생산실적</v>
          </cell>
        </row>
      </sheetData>
      <sheetData sheetId="9153">
        <row r="1">
          <cell r="A1" t="str">
            <v>1월 생산실적</v>
          </cell>
        </row>
      </sheetData>
      <sheetData sheetId="9154">
        <row r="1">
          <cell r="A1" t="str">
            <v>1월 생산실적</v>
          </cell>
        </row>
      </sheetData>
      <sheetData sheetId="9155">
        <row r="1">
          <cell r="A1" t="str">
            <v>1월 생산실적</v>
          </cell>
        </row>
      </sheetData>
      <sheetData sheetId="9156">
        <row r="1">
          <cell r="A1" t="str">
            <v>1월 생산실적</v>
          </cell>
        </row>
      </sheetData>
      <sheetData sheetId="9157">
        <row r="1">
          <cell r="A1" t="str">
            <v>1월 생산실적</v>
          </cell>
        </row>
      </sheetData>
      <sheetData sheetId="9158">
        <row r="1">
          <cell r="A1" t="str">
            <v>1월 생산실적</v>
          </cell>
        </row>
      </sheetData>
      <sheetData sheetId="9159">
        <row r="1">
          <cell r="A1" t="str">
            <v>1월 생산실적</v>
          </cell>
        </row>
      </sheetData>
      <sheetData sheetId="9160">
        <row r="1">
          <cell r="A1" t="str">
            <v>1월 생산실적</v>
          </cell>
        </row>
      </sheetData>
      <sheetData sheetId="9161">
        <row r="1">
          <cell r="A1" t="str">
            <v>1월 생산실적</v>
          </cell>
        </row>
      </sheetData>
      <sheetData sheetId="9162">
        <row r="1">
          <cell r="A1" t="str">
            <v>1월 생산실적</v>
          </cell>
        </row>
      </sheetData>
      <sheetData sheetId="9163">
        <row r="1">
          <cell r="A1" t="str">
            <v>1월 생산실적</v>
          </cell>
        </row>
      </sheetData>
      <sheetData sheetId="9164">
        <row r="1">
          <cell r="A1" t="str">
            <v>1월 생산실적</v>
          </cell>
        </row>
      </sheetData>
      <sheetData sheetId="9165">
        <row r="1">
          <cell r="A1" t="str">
            <v>1월 생산실적</v>
          </cell>
        </row>
      </sheetData>
      <sheetData sheetId="9166">
        <row r="1">
          <cell r="A1" t="str">
            <v>1월 생산실적</v>
          </cell>
        </row>
      </sheetData>
      <sheetData sheetId="9167">
        <row r="1">
          <cell r="A1" t="str">
            <v>1월 생산실적</v>
          </cell>
        </row>
      </sheetData>
      <sheetData sheetId="9168">
        <row r="1">
          <cell r="A1" t="str">
            <v>1월 생산실적</v>
          </cell>
        </row>
      </sheetData>
      <sheetData sheetId="9169">
        <row r="1">
          <cell r="A1" t="str">
            <v>1월 생산실적</v>
          </cell>
        </row>
      </sheetData>
      <sheetData sheetId="9170">
        <row r="1">
          <cell r="A1" t="str">
            <v>1월 생산실적</v>
          </cell>
        </row>
      </sheetData>
      <sheetData sheetId="9171">
        <row r="1">
          <cell r="A1" t="str">
            <v>1월 생산실적</v>
          </cell>
        </row>
      </sheetData>
      <sheetData sheetId="9172">
        <row r="1">
          <cell r="A1" t="str">
            <v>1월 생산실적</v>
          </cell>
        </row>
      </sheetData>
      <sheetData sheetId="9173">
        <row r="1">
          <cell r="A1" t="str">
            <v>1월 생산실적</v>
          </cell>
        </row>
      </sheetData>
      <sheetData sheetId="9174">
        <row r="1">
          <cell r="A1" t="str">
            <v>1월 생산실적</v>
          </cell>
        </row>
      </sheetData>
      <sheetData sheetId="9175">
        <row r="1">
          <cell r="A1" t="str">
            <v>1월 생산실적</v>
          </cell>
        </row>
      </sheetData>
      <sheetData sheetId="9176">
        <row r="1">
          <cell r="A1" t="str">
            <v>1월 생산실적</v>
          </cell>
        </row>
      </sheetData>
      <sheetData sheetId="9177">
        <row r="1">
          <cell r="A1" t="str">
            <v>1월 생산실적</v>
          </cell>
        </row>
      </sheetData>
      <sheetData sheetId="9178">
        <row r="1">
          <cell r="A1" t="str">
            <v>1월 생산실적</v>
          </cell>
        </row>
      </sheetData>
      <sheetData sheetId="9179">
        <row r="1">
          <cell r="A1" t="str">
            <v>1월 생산실적</v>
          </cell>
        </row>
      </sheetData>
      <sheetData sheetId="9180">
        <row r="1">
          <cell r="A1" t="str">
            <v>1월 생산실적</v>
          </cell>
        </row>
      </sheetData>
      <sheetData sheetId="9181">
        <row r="1">
          <cell r="A1" t="str">
            <v>1월 생산실적</v>
          </cell>
        </row>
      </sheetData>
      <sheetData sheetId="9182">
        <row r="1">
          <cell r="A1" t="str">
            <v>1월 생산실적</v>
          </cell>
        </row>
      </sheetData>
      <sheetData sheetId="9183">
        <row r="1">
          <cell r="A1" t="str">
            <v>1월 생산실적</v>
          </cell>
        </row>
      </sheetData>
      <sheetData sheetId="9184">
        <row r="1">
          <cell r="A1" t="str">
            <v>1월 생산실적</v>
          </cell>
        </row>
      </sheetData>
      <sheetData sheetId="9185">
        <row r="1">
          <cell r="A1" t="str">
            <v>1월 생산실적</v>
          </cell>
        </row>
      </sheetData>
      <sheetData sheetId="9186">
        <row r="1">
          <cell r="A1" t="str">
            <v>1월 생산실적</v>
          </cell>
        </row>
      </sheetData>
      <sheetData sheetId="9187">
        <row r="1">
          <cell r="A1" t="str">
            <v>1월 생산실적</v>
          </cell>
        </row>
      </sheetData>
      <sheetData sheetId="9188">
        <row r="1">
          <cell r="A1" t="str">
            <v>1월 생산실적</v>
          </cell>
        </row>
      </sheetData>
      <sheetData sheetId="9189">
        <row r="1">
          <cell r="A1" t="str">
            <v>1월 생산실적</v>
          </cell>
        </row>
      </sheetData>
      <sheetData sheetId="9190">
        <row r="1">
          <cell r="A1" t="str">
            <v>1월 생산실적</v>
          </cell>
        </row>
      </sheetData>
      <sheetData sheetId="9191">
        <row r="1">
          <cell r="A1" t="str">
            <v>1월 생산실적</v>
          </cell>
        </row>
      </sheetData>
      <sheetData sheetId="9192">
        <row r="1">
          <cell r="A1" t="str">
            <v>1월 생산실적</v>
          </cell>
        </row>
      </sheetData>
      <sheetData sheetId="9193">
        <row r="1">
          <cell r="A1" t="str">
            <v>1월 생산실적</v>
          </cell>
        </row>
      </sheetData>
      <sheetData sheetId="9194">
        <row r="1">
          <cell r="A1" t="str">
            <v>1월 생산실적</v>
          </cell>
        </row>
      </sheetData>
      <sheetData sheetId="9195">
        <row r="1">
          <cell r="A1" t="str">
            <v>1월 생산실적</v>
          </cell>
        </row>
      </sheetData>
      <sheetData sheetId="9196">
        <row r="1">
          <cell r="A1" t="str">
            <v>1월 생산실적</v>
          </cell>
        </row>
      </sheetData>
      <sheetData sheetId="9197">
        <row r="1">
          <cell r="A1" t="str">
            <v>1월 생산실적</v>
          </cell>
        </row>
      </sheetData>
      <sheetData sheetId="9198">
        <row r="1">
          <cell r="A1" t="str">
            <v>1월 생산실적</v>
          </cell>
        </row>
      </sheetData>
      <sheetData sheetId="9199">
        <row r="1">
          <cell r="A1" t="str">
            <v>1월 생산실적</v>
          </cell>
        </row>
      </sheetData>
      <sheetData sheetId="9200">
        <row r="1">
          <cell r="A1" t="str">
            <v>1월 생산실적</v>
          </cell>
        </row>
      </sheetData>
      <sheetData sheetId="9201">
        <row r="1">
          <cell r="A1" t="str">
            <v>1월 생산실적</v>
          </cell>
        </row>
      </sheetData>
      <sheetData sheetId="9202">
        <row r="1">
          <cell r="A1" t="str">
            <v>1월 생산실적</v>
          </cell>
        </row>
      </sheetData>
      <sheetData sheetId="9203">
        <row r="1">
          <cell r="A1" t="str">
            <v>1월 생산실적</v>
          </cell>
        </row>
      </sheetData>
      <sheetData sheetId="9204">
        <row r="1">
          <cell r="A1" t="str">
            <v>1월 생산실적</v>
          </cell>
        </row>
      </sheetData>
      <sheetData sheetId="9205">
        <row r="1">
          <cell r="A1" t="str">
            <v>1월 생산실적</v>
          </cell>
        </row>
      </sheetData>
      <sheetData sheetId="9206">
        <row r="1">
          <cell r="A1" t="str">
            <v>1월 생산실적</v>
          </cell>
        </row>
      </sheetData>
      <sheetData sheetId="9207">
        <row r="1">
          <cell r="A1" t="str">
            <v>1월 생산실적</v>
          </cell>
        </row>
      </sheetData>
      <sheetData sheetId="9208">
        <row r="1">
          <cell r="A1" t="str">
            <v>1월 생산실적</v>
          </cell>
        </row>
      </sheetData>
      <sheetData sheetId="9209">
        <row r="1">
          <cell r="A1" t="str">
            <v>1월 생산실적</v>
          </cell>
        </row>
      </sheetData>
      <sheetData sheetId="9210">
        <row r="1">
          <cell r="A1" t="str">
            <v>1월 생산실적</v>
          </cell>
        </row>
      </sheetData>
      <sheetData sheetId="9211">
        <row r="1">
          <cell r="A1" t="str">
            <v>1월 생산실적</v>
          </cell>
        </row>
      </sheetData>
      <sheetData sheetId="9212">
        <row r="1">
          <cell r="A1" t="str">
            <v>1월 생산실적</v>
          </cell>
        </row>
      </sheetData>
      <sheetData sheetId="9213">
        <row r="1">
          <cell r="A1" t="str">
            <v>1월 생산실적</v>
          </cell>
        </row>
      </sheetData>
      <sheetData sheetId="9214">
        <row r="1">
          <cell r="A1" t="str">
            <v>1월 생산실적</v>
          </cell>
        </row>
      </sheetData>
      <sheetData sheetId="9215">
        <row r="1">
          <cell r="A1" t="str">
            <v>1월 생산실적</v>
          </cell>
        </row>
      </sheetData>
      <sheetData sheetId="9216">
        <row r="1">
          <cell r="A1" t="str">
            <v>1월 생산실적</v>
          </cell>
        </row>
      </sheetData>
      <sheetData sheetId="9217">
        <row r="1">
          <cell r="A1" t="str">
            <v>1월 생산실적</v>
          </cell>
        </row>
      </sheetData>
      <sheetData sheetId="9218">
        <row r="1">
          <cell r="A1" t="str">
            <v>1월 생산실적</v>
          </cell>
        </row>
      </sheetData>
      <sheetData sheetId="9219">
        <row r="1">
          <cell r="A1" t="str">
            <v>1월 생산실적</v>
          </cell>
        </row>
      </sheetData>
      <sheetData sheetId="9220">
        <row r="1">
          <cell r="A1" t="str">
            <v>1월 생산실적</v>
          </cell>
        </row>
      </sheetData>
      <sheetData sheetId="9221">
        <row r="1">
          <cell r="A1" t="str">
            <v>1월 생산실적</v>
          </cell>
        </row>
      </sheetData>
      <sheetData sheetId="9222">
        <row r="1">
          <cell r="A1" t="str">
            <v>1월 생산실적</v>
          </cell>
        </row>
      </sheetData>
      <sheetData sheetId="9223">
        <row r="1">
          <cell r="A1" t="str">
            <v>1월 생산실적</v>
          </cell>
        </row>
      </sheetData>
      <sheetData sheetId="9224">
        <row r="1">
          <cell r="A1" t="str">
            <v>1월 생산실적</v>
          </cell>
        </row>
      </sheetData>
      <sheetData sheetId="9225">
        <row r="1">
          <cell r="A1" t="str">
            <v>1월 생산실적</v>
          </cell>
        </row>
      </sheetData>
      <sheetData sheetId="9226">
        <row r="1">
          <cell r="A1" t="str">
            <v>1월 생산실적</v>
          </cell>
        </row>
      </sheetData>
      <sheetData sheetId="9227">
        <row r="1">
          <cell r="A1" t="str">
            <v>1월 생산실적</v>
          </cell>
        </row>
      </sheetData>
      <sheetData sheetId="9228">
        <row r="1">
          <cell r="A1" t="str">
            <v>1월 생산실적</v>
          </cell>
        </row>
      </sheetData>
      <sheetData sheetId="9229">
        <row r="1">
          <cell r="A1" t="str">
            <v>1월 생산실적</v>
          </cell>
        </row>
      </sheetData>
      <sheetData sheetId="9230">
        <row r="1">
          <cell r="A1" t="str">
            <v>1월 생산실적</v>
          </cell>
        </row>
      </sheetData>
      <sheetData sheetId="9231">
        <row r="1">
          <cell r="A1" t="str">
            <v>1월 생산실적</v>
          </cell>
        </row>
      </sheetData>
      <sheetData sheetId="9232">
        <row r="1">
          <cell r="A1" t="str">
            <v>1월 생산실적</v>
          </cell>
        </row>
      </sheetData>
      <sheetData sheetId="9233">
        <row r="1">
          <cell r="A1" t="str">
            <v>1월 생산실적</v>
          </cell>
        </row>
      </sheetData>
      <sheetData sheetId="9234">
        <row r="1">
          <cell r="A1" t="str">
            <v>1월 생산실적</v>
          </cell>
        </row>
      </sheetData>
      <sheetData sheetId="9235">
        <row r="1">
          <cell r="A1" t="str">
            <v>1월 생산실적</v>
          </cell>
        </row>
      </sheetData>
      <sheetData sheetId="9236">
        <row r="1">
          <cell r="A1" t="str">
            <v>1월 생산실적</v>
          </cell>
        </row>
      </sheetData>
      <sheetData sheetId="9237">
        <row r="1">
          <cell r="A1" t="str">
            <v>1월 생산실적</v>
          </cell>
        </row>
      </sheetData>
      <sheetData sheetId="9238">
        <row r="1">
          <cell r="A1" t="str">
            <v>1월 생산실적</v>
          </cell>
        </row>
      </sheetData>
      <sheetData sheetId="9239">
        <row r="1">
          <cell r="A1" t="str">
            <v>1월 생산실적</v>
          </cell>
        </row>
      </sheetData>
      <sheetData sheetId="9240">
        <row r="1">
          <cell r="A1" t="str">
            <v>1월 생산실적</v>
          </cell>
        </row>
      </sheetData>
      <sheetData sheetId="9241">
        <row r="1">
          <cell r="A1" t="str">
            <v>1월 생산실적</v>
          </cell>
        </row>
      </sheetData>
      <sheetData sheetId="9242">
        <row r="1">
          <cell r="A1" t="str">
            <v>1월 생산실적</v>
          </cell>
        </row>
      </sheetData>
      <sheetData sheetId="9243">
        <row r="1">
          <cell r="A1" t="str">
            <v>1월 생산실적</v>
          </cell>
        </row>
      </sheetData>
      <sheetData sheetId="9244">
        <row r="1">
          <cell r="A1" t="str">
            <v>1월 생산실적</v>
          </cell>
        </row>
      </sheetData>
      <sheetData sheetId="9245">
        <row r="1">
          <cell r="A1" t="str">
            <v>1월 생산실적</v>
          </cell>
        </row>
      </sheetData>
      <sheetData sheetId="9246">
        <row r="1">
          <cell r="A1" t="str">
            <v>1월 생산실적</v>
          </cell>
        </row>
      </sheetData>
      <sheetData sheetId="9247">
        <row r="1">
          <cell r="A1" t="str">
            <v>1월 생산실적</v>
          </cell>
        </row>
      </sheetData>
      <sheetData sheetId="9248">
        <row r="1">
          <cell r="A1" t="str">
            <v>1월 생산실적</v>
          </cell>
        </row>
      </sheetData>
      <sheetData sheetId="9249">
        <row r="1">
          <cell r="A1" t="str">
            <v>1월 생산실적</v>
          </cell>
        </row>
      </sheetData>
      <sheetData sheetId="9250">
        <row r="1">
          <cell r="A1" t="str">
            <v>1월 생산실적</v>
          </cell>
        </row>
      </sheetData>
      <sheetData sheetId="9251">
        <row r="1">
          <cell r="A1" t="str">
            <v>1월 생산실적</v>
          </cell>
        </row>
      </sheetData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>
        <row r="1">
          <cell r="A1" t="str">
            <v>1월 생산실적</v>
          </cell>
        </row>
      </sheetData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>
        <row r="1">
          <cell r="A1" t="str">
            <v>1월 생산실적</v>
          </cell>
        </row>
      </sheetData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/>
      <sheetData sheetId="9296">
        <row r="1">
          <cell r="A1" t="str">
            <v>1월 생산실적</v>
          </cell>
        </row>
      </sheetData>
      <sheetData sheetId="9297"/>
      <sheetData sheetId="9298"/>
      <sheetData sheetId="9299"/>
      <sheetData sheetId="9300"/>
      <sheetData sheetId="9301">
        <row r="1">
          <cell r="A1" t="str">
            <v>1월 생산실적</v>
          </cell>
        </row>
      </sheetData>
      <sheetData sheetId="9302">
        <row r="1">
          <cell r="A1" t="str">
            <v>1월 생산실적</v>
          </cell>
        </row>
      </sheetData>
      <sheetData sheetId="9303">
        <row r="1">
          <cell r="A1" t="str">
            <v>1월 생산실적</v>
          </cell>
        </row>
      </sheetData>
      <sheetData sheetId="9304">
        <row r="1">
          <cell r="A1" t="str">
            <v>1월 생산실적</v>
          </cell>
        </row>
      </sheetData>
      <sheetData sheetId="9305">
        <row r="1">
          <cell r="A1" t="str">
            <v>1월 생산실적</v>
          </cell>
        </row>
      </sheetData>
      <sheetData sheetId="9306">
        <row r="1">
          <cell r="A1" t="str">
            <v>1월 생산실적</v>
          </cell>
        </row>
      </sheetData>
      <sheetData sheetId="9307">
        <row r="1">
          <cell r="A1" t="str">
            <v>1월 생산실적</v>
          </cell>
        </row>
      </sheetData>
      <sheetData sheetId="9308">
        <row r="1">
          <cell r="A1" t="str">
            <v>1월 생산실적</v>
          </cell>
        </row>
      </sheetData>
      <sheetData sheetId="9309">
        <row r="1">
          <cell r="A1" t="str">
            <v>1월 생산실적</v>
          </cell>
        </row>
      </sheetData>
      <sheetData sheetId="9310">
        <row r="1">
          <cell r="A1" t="str">
            <v>1월 생산실적</v>
          </cell>
        </row>
      </sheetData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>
        <row r="1">
          <cell r="A1" t="str">
            <v>1월 생산실적</v>
          </cell>
        </row>
      </sheetData>
      <sheetData sheetId="9329">
        <row r="1">
          <cell r="A1" t="str">
            <v>1월 생산실적</v>
          </cell>
        </row>
      </sheetData>
      <sheetData sheetId="9330">
        <row r="1">
          <cell r="A1" t="str">
            <v>1월 생산실적</v>
          </cell>
        </row>
      </sheetData>
      <sheetData sheetId="9331">
        <row r="1">
          <cell r="A1" t="str">
            <v>1월 생산실적</v>
          </cell>
        </row>
      </sheetData>
      <sheetData sheetId="9332">
        <row r="1">
          <cell r="A1" t="str">
            <v>1월 생산실적</v>
          </cell>
        </row>
      </sheetData>
      <sheetData sheetId="9333">
        <row r="1">
          <cell r="A1" t="str">
            <v>1월 생산실적</v>
          </cell>
        </row>
      </sheetData>
      <sheetData sheetId="9334">
        <row r="1">
          <cell r="A1" t="str">
            <v>1월 생산실적</v>
          </cell>
        </row>
      </sheetData>
      <sheetData sheetId="9335">
        <row r="1">
          <cell r="A1" t="str">
            <v>1월 생산실적</v>
          </cell>
        </row>
      </sheetData>
      <sheetData sheetId="9336">
        <row r="1">
          <cell r="A1" t="str">
            <v>1월 생산실적</v>
          </cell>
        </row>
      </sheetData>
      <sheetData sheetId="9337">
        <row r="1">
          <cell r="A1" t="str">
            <v>1월 생산실적</v>
          </cell>
        </row>
      </sheetData>
      <sheetData sheetId="9338">
        <row r="1">
          <cell r="A1" t="str">
            <v>1월 생산실적</v>
          </cell>
        </row>
      </sheetData>
      <sheetData sheetId="9339">
        <row r="1">
          <cell r="A1" t="str">
            <v>1월 생산실적</v>
          </cell>
        </row>
      </sheetData>
      <sheetData sheetId="9340">
        <row r="1">
          <cell r="A1" t="str">
            <v>1월 생산실적</v>
          </cell>
        </row>
      </sheetData>
      <sheetData sheetId="9341">
        <row r="1">
          <cell r="A1" t="str">
            <v>1월 생산실적</v>
          </cell>
        </row>
      </sheetData>
      <sheetData sheetId="9342">
        <row r="1">
          <cell r="A1" t="str">
            <v>1월 생산실적</v>
          </cell>
        </row>
      </sheetData>
      <sheetData sheetId="9343">
        <row r="1">
          <cell r="A1" t="str">
            <v>1월 생산실적</v>
          </cell>
        </row>
      </sheetData>
      <sheetData sheetId="9344">
        <row r="1">
          <cell r="A1" t="str">
            <v>1월 생산실적</v>
          </cell>
        </row>
      </sheetData>
      <sheetData sheetId="9345">
        <row r="1">
          <cell r="A1" t="str">
            <v>1월 생산실적</v>
          </cell>
        </row>
      </sheetData>
      <sheetData sheetId="9346">
        <row r="1">
          <cell r="A1" t="str">
            <v>1월 생산실적</v>
          </cell>
        </row>
      </sheetData>
      <sheetData sheetId="9347">
        <row r="1">
          <cell r="A1" t="str">
            <v>1월 생산실적</v>
          </cell>
        </row>
      </sheetData>
      <sheetData sheetId="9348">
        <row r="1">
          <cell r="A1" t="str">
            <v>1월 생산실적</v>
          </cell>
        </row>
      </sheetData>
      <sheetData sheetId="9349">
        <row r="1">
          <cell r="A1" t="str">
            <v>1월 생산실적</v>
          </cell>
        </row>
      </sheetData>
      <sheetData sheetId="9350">
        <row r="1">
          <cell r="A1" t="str">
            <v>1월 생산실적</v>
          </cell>
        </row>
      </sheetData>
      <sheetData sheetId="9351">
        <row r="1">
          <cell r="A1" t="str">
            <v>1월 생산실적</v>
          </cell>
        </row>
      </sheetData>
      <sheetData sheetId="9352">
        <row r="1">
          <cell r="A1" t="str">
            <v>1월 생산실적</v>
          </cell>
        </row>
      </sheetData>
      <sheetData sheetId="9353">
        <row r="1">
          <cell r="A1" t="str">
            <v>1월 생산실적</v>
          </cell>
        </row>
      </sheetData>
      <sheetData sheetId="9354">
        <row r="1">
          <cell r="A1" t="str">
            <v>1월 생산실적</v>
          </cell>
        </row>
      </sheetData>
      <sheetData sheetId="9355">
        <row r="1">
          <cell r="A1" t="str">
            <v>1월 생산실적</v>
          </cell>
        </row>
      </sheetData>
      <sheetData sheetId="9356">
        <row r="1">
          <cell r="A1" t="str">
            <v>1월 생산실적</v>
          </cell>
        </row>
      </sheetData>
      <sheetData sheetId="9357">
        <row r="1">
          <cell r="A1" t="str">
            <v>1월 생산실적</v>
          </cell>
        </row>
      </sheetData>
      <sheetData sheetId="9358">
        <row r="1">
          <cell r="A1" t="str">
            <v>1월 생산실적</v>
          </cell>
        </row>
      </sheetData>
      <sheetData sheetId="9359">
        <row r="1">
          <cell r="A1" t="str">
            <v>1월 생산실적</v>
          </cell>
        </row>
      </sheetData>
      <sheetData sheetId="9360">
        <row r="1">
          <cell r="A1" t="str">
            <v>1월 생산실적</v>
          </cell>
        </row>
      </sheetData>
      <sheetData sheetId="9361">
        <row r="1">
          <cell r="A1" t="str">
            <v>1월 생산실적</v>
          </cell>
        </row>
      </sheetData>
      <sheetData sheetId="9362">
        <row r="1">
          <cell r="A1" t="str">
            <v>1월 생산실적</v>
          </cell>
        </row>
      </sheetData>
      <sheetData sheetId="9363">
        <row r="1">
          <cell r="A1" t="str">
            <v>1월 생산실적</v>
          </cell>
        </row>
      </sheetData>
      <sheetData sheetId="9364">
        <row r="1">
          <cell r="A1" t="str">
            <v>1월 생산실적</v>
          </cell>
        </row>
      </sheetData>
      <sheetData sheetId="9365">
        <row r="1">
          <cell r="A1" t="str">
            <v>1월 생산실적</v>
          </cell>
        </row>
      </sheetData>
      <sheetData sheetId="9366">
        <row r="1">
          <cell r="A1" t="str">
            <v>1월 생산실적</v>
          </cell>
        </row>
      </sheetData>
      <sheetData sheetId="9367">
        <row r="1">
          <cell r="A1" t="str">
            <v>1월 생산실적</v>
          </cell>
        </row>
      </sheetData>
      <sheetData sheetId="9368">
        <row r="1">
          <cell r="A1" t="str">
            <v>1월 생산실적</v>
          </cell>
        </row>
      </sheetData>
      <sheetData sheetId="9369">
        <row r="1">
          <cell r="A1" t="str">
            <v>1월 생산실적</v>
          </cell>
        </row>
      </sheetData>
      <sheetData sheetId="9370">
        <row r="1">
          <cell r="A1" t="str">
            <v>1월 생산실적</v>
          </cell>
        </row>
      </sheetData>
      <sheetData sheetId="9371">
        <row r="1">
          <cell r="A1" t="str">
            <v>1월 생산실적</v>
          </cell>
        </row>
      </sheetData>
      <sheetData sheetId="9372">
        <row r="1">
          <cell r="A1" t="str">
            <v>1월 생산실적</v>
          </cell>
        </row>
      </sheetData>
      <sheetData sheetId="9373">
        <row r="1">
          <cell r="A1" t="str">
            <v>1월 생산실적</v>
          </cell>
        </row>
      </sheetData>
      <sheetData sheetId="9374">
        <row r="1">
          <cell r="A1" t="str">
            <v>1월 생산실적</v>
          </cell>
        </row>
      </sheetData>
      <sheetData sheetId="9375">
        <row r="1">
          <cell r="A1" t="str">
            <v>1월 생산실적</v>
          </cell>
        </row>
      </sheetData>
      <sheetData sheetId="9376">
        <row r="1">
          <cell r="A1" t="str">
            <v>1월 생산실적</v>
          </cell>
        </row>
      </sheetData>
      <sheetData sheetId="9377">
        <row r="1">
          <cell r="A1" t="str">
            <v>1월 생산실적</v>
          </cell>
        </row>
      </sheetData>
      <sheetData sheetId="9378">
        <row r="1">
          <cell r="A1" t="str">
            <v>1월 생산실적</v>
          </cell>
        </row>
      </sheetData>
      <sheetData sheetId="9379">
        <row r="1">
          <cell r="A1" t="str">
            <v>1월 생산실적</v>
          </cell>
        </row>
      </sheetData>
      <sheetData sheetId="9380">
        <row r="1">
          <cell r="A1" t="str">
            <v>1월 생산실적</v>
          </cell>
        </row>
      </sheetData>
      <sheetData sheetId="9381">
        <row r="1">
          <cell r="A1" t="str">
            <v>1월 생산실적</v>
          </cell>
        </row>
      </sheetData>
      <sheetData sheetId="9382">
        <row r="1">
          <cell r="A1" t="str">
            <v>1월 생산실적</v>
          </cell>
        </row>
      </sheetData>
      <sheetData sheetId="9383">
        <row r="1">
          <cell r="A1" t="str">
            <v>1월 생산실적</v>
          </cell>
        </row>
      </sheetData>
      <sheetData sheetId="9384">
        <row r="1">
          <cell r="A1" t="str">
            <v>1월 생산실적</v>
          </cell>
        </row>
      </sheetData>
      <sheetData sheetId="9385">
        <row r="1">
          <cell r="A1" t="str">
            <v>1월 생산실적</v>
          </cell>
        </row>
      </sheetData>
      <sheetData sheetId="9386">
        <row r="1">
          <cell r="A1" t="str">
            <v>1월 생산실적</v>
          </cell>
        </row>
      </sheetData>
      <sheetData sheetId="9387">
        <row r="1">
          <cell r="A1" t="str">
            <v>1월 생산실적</v>
          </cell>
        </row>
      </sheetData>
      <sheetData sheetId="9388">
        <row r="1">
          <cell r="A1" t="str">
            <v>1월 생산실적</v>
          </cell>
        </row>
      </sheetData>
      <sheetData sheetId="9389">
        <row r="1">
          <cell r="A1" t="str">
            <v>1월 생산실적</v>
          </cell>
        </row>
      </sheetData>
      <sheetData sheetId="9390">
        <row r="1">
          <cell r="A1" t="str">
            <v>1월 생산실적</v>
          </cell>
        </row>
      </sheetData>
      <sheetData sheetId="9391">
        <row r="1">
          <cell r="A1" t="str">
            <v>1월 생산실적</v>
          </cell>
        </row>
      </sheetData>
      <sheetData sheetId="9392">
        <row r="1">
          <cell r="A1" t="str">
            <v>1월 생산실적</v>
          </cell>
        </row>
      </sheetData>
      <sheetData sheetId="9393">
        <row r="1">
          <cell r="A1" t="str">
            <v>1월 생산실적</v>
          </cell>
        </row>
      </sheetData>
      <sheetData sheetId="9394">
        <row r="1">
          <cell r="A1" t="str">
            <v>1월 생산실적</v>
          </cell>
        </row>
      </sheetData>
      <sheetData sheetId="9395">
        <row r="1">
          <cell r="A1" t="str">
            <v>1월 생산실적</v>
          </cell>
        </row>
      </sheetData>
      <sheetData sheetId="9396">
        <row r="1">
          <cell r="A1" t="str">
            <v>1월 생산실적</v>
          </cell>
        </row>
      </sheetData>
      <sheetData sheetId="9397">
        <row r="1">
          <cell r="A1" t="str">
            <v>1월 생산실적</v>
          </cell>
        </row>
      </sheetData>
      <sheetData sheetId="9398">
        <row r="1">
          <cell r="A1" t="str">
            <v>1월 생산실적</v>
          </cell>
        </row>
      </sheetData>
      <sheetData sheetId="9399">
        <row r="1">
          <cell r="A1" t="str">
            <v>1월 생산실적</v>
          </cell>
        </row>
      </sheetData>
      <sheetData sheetId="9400">
        <row r="1">
          <cell r="A1" t="str">
            <v>1월 생산실적</v>
          </cell>
        </row>
      </sheetData>
      <sheetData sheetId="9401">
        <row r="1">
          <cell r="A1" t="str">
            <v>1월 생산실적</v>
          </cell>
        </row>
      </sheetData>
      <sheetData sheetId="9402">
        <row r="1">
          <cell r="A1" t="str">
            <v>1월 생산실적</v>
          </cell>
        </row>
      </sheetData>
      <sheetData sheetId="9403">
        <row r="1">
          <cell r="A1" t="str">
            <v>1월 생산실적</v>
          </cell>
        </row>
      </sheetData>
      <sheetData sheetId="9404">
        <row r="1">
          <cell r="A1" t="str">
            <v>1월 생산실적</v>
          </cell>
        </row>
      </sheetData>
      <sheetData sheetId="9405">
        <row r="1">
          <cell r="A1" t="str">
            <v>1월 생산실적</v>
          </cell>
        </row>
      </sheetData>
      <sheetData sheetId="9406">
        <row r="1">
          <cell r="A1" t="str">
            <v>1월 생산실적</v>
          </cell>
        </row>
      </sheetData>
      <sheetData sheetId="9407">
        <row r="1">
          <cell r="A1" t="str">
            <v>1월 생산실적</v>
          </cell>
        </row>
      </sheetData>
      <sheetData sheetId="9408">
        <row r="1">
          <cell r="A1" t="str">
            <v>1월 생산실적</v>
          </cell>
        </row>
      </sheetData>
      <sheetData sheetId="9409">
        <row r="1">
          <cell r="A1" t="str">
            <v>1월 생산실적</v>
          </cell>
        </row>
      </sheetData>
      <sheetData sheetId="9410">
        <row r="1">
          <cell r="A1" t="str">
            <v>1월 생산실적</v>
          </cell>
        </row>
      </sheetData>
      <sheetData sheetId="9411">
        <row r="1">
          <cell r="A1" t="str">
            <v>1월 생산실적</v>
          </cell>
        </row>
      </sheetData>
      <sheetData sheetId="9412">
        <row r="1">
          <cell r="A1" t="str">
            <v>1월 생산실적</v>
          </cell>
        </row>
      </sheetData>
      <sheetData sheetId="9413">
        <row r="1">
          <cell r="A1" t="str">
            <v>1월 생산실적</v>
          </cell>
        </row>
      </sheetData>
      <sheetData sheetId="9414">
        <row r="1">
          <cell r="A1" t="str">
            <v>1월 생산실적</v>
          </cell>
        </row>
      </sheetData>
      <sheetData sheetId="9415">
        <row r="1">
          <cell r="A1" t="str">
            <v>1월 생산실적</v>
          </cell>
        </row>
      </sheetData>
      <sheetData sheetId="9416">
        <row r="1">
          <cell r="A1" t="str">
            <v>1월 생산실적</v>
          </cell>
        </row>
      </sheetData>
      <sheetData sheetId="9417">
        <row r="1">
          <cell r="A1" t="str">
            <v>1월 생산실적</v>
          </cell>
        </row>
      </sheetData>
      <sheetData sheetId="9418">
        <row r="1">
          <cell r="A1" t="str">
            <v>1월 생산실적</v>
          </cell>
        </row>
      </sheetData>
      <sheetData sheetId="9419">
        <row r="1">
          <cell r="A1" t="str">
            <v>1월 생산실적</v>
          </cell>
        </row>
      </sheetData>
      <sheetData sheetId="9420">
        <row r="1">
          <cell r="A1" t="str">
            <v>1월 생산실적</v>
          </cell>
        </row>
      </sheetData>
      <sheetData sheetId="9421">
        <row r="1">
          <cell r="A1" t="str">
            <v>1월 생산실적</v>
          </cell>
        </row>
      </sheetData>
      <sheetData sheetId="9422">
        <row r="1">
          <cell r="A1" t="str">
            <v>1월 생산실적</v>
          </cell>
        </row>
      </sheetData>
      <sheetData sheetId="9423">
        <row r="1">
          <cell r="A1" t="str">
            <v>1월 생산실적</v>
          </cell>
        </row>
      </sheetData>
      <sheetData sheetId="9424">
        <row r="1">
          <cell r="A1" t="str">
            <v>1월 생산실적</v>
          </cell>
        </row>
      </sheetData>
      <sheetData sheetId="9425">
        <row r="1">
          <cell r="A1" t="str">
            <v>1월 생산실적</v>
          </cell>
        </row>
      </sheetData>
      <sheetData sheetId="9426">
        <row r="1">
          <cell r="A1" t="str">
            <v>1월 생산실적</v>
          </cell>
        </row>
      </sheetData>
      <sheetData sheetId="9427">
        <row r="1">
          <cell r="A1" t="str">
            <v>1월 생산실적</v>
          </cell>
        </row>
      </sheetData>
      <sheetData sheetId="9428">
        <row r="1">
          <cell r="A1" t="str">
            <v>1월 생산실적</v>
          </cell>
        </row>
      </sheetData>
      <sheetData sheetId="9429">
        <row r="1">
          <cell r="A1" t="str">
            <v>1월 생산실적</v>
          </cell>
        </row>
      </sheetData>
      <sheetData sheetId="9430">
        <row r="1">
          <cell r="A1" t="str">
            <v>1월 생산실적</v>
          </cell>
        </row>
      </sheetData>
      <sheetData sheetId="9431">
        <row r="1">
          <cell r="A1" t="str">
            <v>1월 생산실적</v>
          </cell>
        </row>
      </sheetData>
      <sheetData sheetId="9432">
        <row r="1">
          <cell r="A1" t="str">
            <v>1월 생산실적</v>
          </cell>
        </row>
      </sheetData>
      <sheetData sheetId="9433">
        <row r="1">
          <cell r="A1" t="str">
            <v>1월 생산실적</v>
          </cell>
        </row>
      </sheetData>
      <sheetData sheetId="9434">
        <row r="1">
          <cell r="A1" t="str">
            <v>1월 생산실적</v>
          </cell>
        </row>
      </sheetData>
      <sheetData sheetId="9435">
        <row r="1">
          <cell r="A1" t="str">
            <v>1월 생산실적</v>
          </cell>
        </row>
      </sheetData>
      <sheetData sheetId="9436">
        <row r="1">
          <cell r="A1" t="str">
            <v>1월 생산실적</v>
          </cell>
        </row>
      </sheetData>
      <sheetData sheetId="9437">
        <row r="1">
          <cell r="A1" t="str">
            <v>1월 생산실적</v>
          </cell>
        </row>
      </sheetData>
      <sheetData sheetId="9438">
        <row r="1">
          <cell r="A1" t="str">
            <v>1월 생산실적</v>
          </cell>
        </row>
      </sheetData>
      <sheetData sheetId="9439">
        <row r="1">
          <cell r="A1" t="str">
            <v>1월 생산실적</v>
          </cell>
        </row>
      </sheetData>
      <sheetData sheetId="9440">
        <row r="1">
          <cell r="A1" t="str">
            <v>1월 생산실적</v>
          </cell>
        </row>
      </sheetData>
      <sheetData sheetId="9441">
        <row r="1">
          <cell r="A1" t="str">
            <v>1월 생산실적</v>
          </cell>
        </row>
      </sheetData>
      <sheetData sheetId="9442">
        <row r="1">
          <cell r="A1" t="str">
            <v>1월 생산실적</v>
          </cell>
        </row>
      </sheetData>
      <sheetData sheetId="9443">
        <row r="1">
          <cell r="A1" t="str">
            <v>1월 생산실적</v>
          </cell>
        </row>
      </sheetData>
      <sheetData sheetId="9444">
        <row r="1">
          <cell r="A1" t="str">
            <v>1월 생산실적</v>
          </cell>
        </row>
      </sheetData>
      <sheetData sheetId="9445">
        <row r="1">
          <cell r="A1" t="str">
            <v>1월 생산실적</v>
          </cell>
        </row>
      </sheetData>
      <sheetData sheetId="9446">
        <row r="1">
          <cell r="A1" t="str">
            <v>1월 생산실적</v>
          </cell>
        </row>
      </sheetData>
      <sheetData sheetId="9447">
        <row r="1">
          <cell r="A1" t="str">
            <v>1월 생산실적</v>
          </cell>
        </row>
      </sheetData>
      <sheetData sheetId="9448">
        <row r="1">
          <cell r="A1" t="str">
            <v>1월 생산실적</v>
          </cell>
        </row>
      </sheetData>
      <sheetData sheetId="9449">
        <row r="1">
          <cell r="A1" t="str">
            <v>1월 생산실적</v>
          </cell>
        </row>
      </sheetData>
      <sheetData sheetId="9450">
        <row r="1">
          <cell r="A1" t="str">
            <v>1월 생산실적</v>
          </cell>
        </row>
      </sheetData>
      <sheetData sheetId="9451">
        <row r="1">
          <cell r="A1" t="str">
            <v>1월 생산실적</v>
          </cell>
        </row>
      </sheetData>
      <sheetData sheetId="9452">
        <row r="1">
          <cell r="A1" t="str">
            <v>1월 생산실적</v>
          </cell>
        </row>
      </sheetData>
      <sheetData sheetId="9453">
        <row r="1">
          <cell r="A1" t="str">
            <v>1월 생산실적</v>
          </cell>
        </row>
      </sheetData>
      <sheetData sheetId="9454">
        <row r="1">
          <cell r="A1" t="str">
            <v>1월 생산실적</v>
          </cell>
        </row>
      </sheetData>
      <sheetData sheetId="9455">
        <row r="1">
          <cell r="A1" t="str">
            <v>1월 생산실적</v>
          </cell>
        </row>
      </sheetData>
      <sheetData sheetId="9456">
        <row r="1">
          <cell r="A1" t="str">
            <v>1월 생산실적</v>
          </cell>
        </row>
      </sheetData>
      <sheetData sheetId="9457">
        <row r="1">
          <cell r="A1" t="str">
            <v>1월 생산실적</v>
          </cell>
        </row>
      </sheetData>
      <sheetData sheetId="9458">
        <row r="1">
          <cell r="A1" t="str">
            <v>1월 생산실적</v>
          </cell>
        </row>
      </sheetData>
      <sheetData sheetId="9459">
        <row r="1">
          <cell r="A1" t="str">
            <v>1월 생산실적</v>
          </cell>
        </row>
      </sheetData>
      <sheetData sheetId="9460">
        <row r="1">
          <cell r="A1" t="str">
            <v>1월 생산실적</v>
          </cell>
        </row>
      </sheetData>
      <sheetData sheetId="9461">
        <row r="1">
          <cell r="A1" t="str">
            <v>1월 생산실적</v>
          </cell>
        </row>
      </sheetData>
      <sheetData sheetId="9462">
        <row r="1">
          <cell r="A1" t="str">
            <v>1월 생산실적</v>
          </cell>
        </row>
      </sheetData>
      <sheetData sheetId="9463">
        <row r="1">
          <cell r="A1" t="str">
            <v>1월 생산실적</v>
          </cell>
        </row>
      </sheetData>
      <sheetData sheetId="9464">
        <row r="1">
          <cell r="A1" t="str">
            <v>1월 생산실적</v>
          </cell>
        </row>
      </sheetData>
      <sheetData sheetId="9465">
        <row r="1">
          <cell r="A1" t="str">
            <v>1월 생산실적</v>
          </cell>
        </row>
      </sheetData>
      <sheetData sheetId="9466">
        <row r="1">
          <cell r="A1" t="str">
            <v>1월 생산실적</v>
          </cell>
        </row>
      </sheetData>
      <sheetData sheetId="9467">
        <row r="1">
          <cell r="A1" t="str">
            <v>1월 생산실적</v>
          </cell>
        </row>
      </sheetData>
      <sheetData sheetId="9468">
        <row r="1">
          <cell r="A1" t="str">
            <v>1월 생산실적</v>
          </cell>
        </row>
      </sheetData>
      <sheetData sheetId="9469">
        <row r="1">
          <cell r="A1" t="str">
            <v>1월 생산실적</v>
          </cell>
        </row>
      </sheetData>
      <sheetData sheetId="9470">
        <row r="1">
          <cell r="A1" t="str">
            <v>1월 생산실적</v>
          </cell>
        </row>
      </sheetData>
      <sheetData sheetId="9471">
        <row r="1">
          <cell r="A1" t="str">
            <v>1월 생산실적</v>
          </cell>
        </row>
      </sheetData>
      <sheetData sheetId="9472">
        <row r="1">
          <cell r="A1" t="str">
            <v>1월 생산실적</v>
          </cell>
        </row>
      </sheetData>
      <sheetData sheetId="9473">
        <row r="1">
          <cell r="A1" t="str">
            <v>1월 생산실적</v>
          </cell>
        </row>
      </sheetData>
      <sheetData sheetId="9474">
        <row r="1">
          <cell r="A1" t="str">
            <v>1월 생산실적</v>
          </cell>
        </row>
      </sheetData>
      <sheetData sheetId="9475">
        <row r="1">
          <cell r="A1" t="str">
            <v>1월 생산실적</v>
          </cell>
        </row>
      </sheetData>
      <sheetData sheetId="9476">
        <row r="1">
          <cell r="A1" t="str">
            <v>1월 생산실적</v>
          </cell>
        </row>
      </sheetData>
      <sheetData sheetId="9477">
        <row r="1">
          <cell r="A1" t="str">
            <v>1월 생산실적</v>
          </cell>
        </row>
      </sheetData>
      <sheetData sheetId="9478">
        <row r="1">
          <cell r="A1" t="str">
            <v>1월 생산실적</v>
          </cell>
        </row>
      </sheetData>
      <sheetData sheetId="9479">
        <row r="1">
          <cell r="A1" t="str">
            <v>1월 생산실적</v>
          </cell>
        </row>
      </sheetData>
      <sheetData sheetId="9480">
        <row r="1">
          <cell r="A1" t="str">
            <v>1월 생산실적</v>
          </cell>
        </row>
      </sheetData>
      <sheetData sheetId="9481">
        <row r="1">
          <cell r="A1" t="str">
            <v>1월 생산실적</v>
          </cell>
        </row>
      </sheetData>
      <sheetData sheetId="9482">
        <row r="1">
          <cell r="A1" t="str">
            <v>1월 생산실적</v>
          </cell>
        </row>
      </sheetData>
      <sheetData sheetId="9483">
        <row r="1">
          <cell r="A1" t="str">
            <v>1월 생산실적</v>
          </cell>
        </row>
      </sheetData>
      <sheetData sheetId="9484">
        <row r="1">
          <cell r="A1" t="str">
            <v>1월 생산실적</v>
          </cell>
        </row>
      </sheetData>
      <sheetData sheetId="9485">
        <row r="1">
          <cell r="A1" t="str">
            <v>1월 생산실적</v>
          </cell>
        </row>
      </sheetData>
      <sheetData sheetId="9486">
        <row r="1">
          <cell r="A1" t="str">
            <v>1월 생산실적</v>
          </cell>
        </row>
      </sheetData>
      <sheetData sheetId="9487">
        <row r="1">
          <cell r="A1" t="str">
            <v>1월 생산실적</v>
          </cell>
        </row>
      </sheetData>
      <sheetData sheetId="9488">
        <row r="1">
          <cell r="A1" t="str">
            <v>1월 생산실적</v>
          </cell>
        </row>
      </sheetData>
      <sheetData sheetId="9489">
        <row r="1">
          <cell r="A1" t="str">
            <v>1월 생산실적</v>
          </cell>
        </row>
      </sheetData>
      <sheetData sheetId="9490">
        <row r="1">
          <cell r="A1" t="str">
            <v>1월 생산실적</v>
          </cell>
        </row>
      </sheetData>
      <sheetData sheetId="9491">
        <row r="1">
          <cell r="A1" t="str">
            <v>1월 생산실적</v>
          </cell>
        </row>
      </sheetData>
      <sheetData sheetId="9492">
        <row r="1">
          <cell r="A1" t="str">
            <v>1월 생산실적</v>
          </cell>
        </row>
      </sheetData>
      <sheetData sheetId="9493">
        <row r="1">
          <cell r="A1" t="str">
            <v>1월 생산실적</v>
          </cell>
        </row>
      </sheetData>
      <sheetData sheetId="9494">
        <row r="1">
          <cell r="A1" t="str">
            <v>1월 생산실적</v>
          </cell>
        </row>
      </sheetData>
      <sheetData sheetId="9495">
        <row r="1">
          <cell r="A1" t="str">
            <v>1월 생산실적</v>
          </cell>
        </row>
      </sheetData>
      <sheetData sheetId="9496">
        <row r="1">
          <cell r="A1" t="str">
            <v>1월 생산실적</v>
          </cell>
        </row>
      </sheetData>
      <sheetData sheetId="9497">
        <row r="1">
          <cell r="A1" t="str">
            <v>1월 생산실적</v>
          </cell>
        </row>
      </sheetData>
      <sheetData sheetId="9498">
        <row r="1">
          <cell r="A1" t="str">
            <v>1월 생산실적</v>
          </cell>
        </row>
      </sheetData>
      <sheetData sheetId="9499">
        <row r="1">
          <cell r="A1" t="str">
            <v>1월 생산실적</v>
          </cell>
        </row>
      </sheetData>
      <sheetData sheetId="9500">
        <row r="1">
          <cell r="A1" t="str">
            <v>1월 생산실적</v>
          </cell>
        </row>
      </sheetData>
      <sheetData sheetId="9501">
        <row r="1">
          <cell r="A1" t="str">
            <v>1월 생산실적</v>
          </cell>
        </row>
      </sheetData>
      <sheetData sheetId="9502">
        <row r="1">
          <cell r="A1" t="str">
            <v>1월 생산실적</v>
          </cell>
        </row>
      </sheetData>
      <sheetData sheetId="9503">
        <row r="1">
          <cell r="A1" t="str">
            <v>1월 생산실적</v>
          </cell>
        </row>
      </sheetData>
      <sheetData sheetId="9504">
        <row r="1">
          <cell r="A1" t="str">
            <v>1월 생산실적</v>
          </cell>
        </row>
      </sheetData>
      <sheetData sheetId="9505">
        <row r="1">
          <cell r="A1" t="str">
            <v>1월 생산실적</v>
          </cell>
        </row>
      </sheetData>
      <sheetData sheetId="9506">
        <row r="1">
          <cell r="A1" t="str">
            <v>1월 생산실적</v>
          </cell>
        </row>
      </sheetData>
      <sheetData sheetId="9507">
        <row r="1">
          <cell r="A1" t="str">
            <v>1월 생산실적</v>
          </cell>
        </row>
      </sheetData>
      <sheetData sheetId="9508">
        <row r="1">
          <cell r="A1" t="str">
            <v>1월 생산실적</v>
          </cell>
        </row>
      </sheetData>
      <sheetData sheetId="9509">
        <row r="1">
          <cell r="A1" t="str">
            <v>1월 생산실적</v>
          </cell>
        </row>
      </sheetData>
      <sheetData sheetId="9510">
        <row r="1">
          <cell r="A1" t="str">
            <v>1월 생산실적</v>
          </cell>
        </row>
      </sheetData>
      <sheetData sheetId="9511">
        <row r="1">
          <cell r="A1" t="str">
            <v>1월 생산실적</v>
          </cell>
        </row>
      </sheetData>
      <sheetData sheetId="9512">
        <row r="1">
          <cell r="A1" t="str">
            <v>1월 생산실적</v>
          </cell>
        </row>
      </sheetData>
      <sheetData sheetId="9513">
        <row r="1">
          <cell r="A1" t="str">
            <v>1월 생산실적</v>
          </cell>
        </row>
      </sheetData>
      <sheetData sheetId="9514">
        <row r="1">
          <cell r="A1" t="str">
            <v>1월 생산실적</v>
          </cell>
        </row>
      </sheetData>
      <sheetData sheetId="9515">
        <row r="1">
          <cell r="A1" t="str">
            <v>1월 생산실적</v>
          </cell>
        </row>
      </sheetData>
      <sheetData sheetId="9516">
        <row r="1">
          <cell r="A1" t="str">
            <v>1월 생산실적</v>
          </cell>
        </row>
      </sheetData>
      <sheetData sheetId="9517">
        <row r="1">
          <cell r="A1" t="str">
            <v>1월 생산실적</v>
          </cell>
        </row>
      </sheetData>
      <sheetData sheetId="9518">
        <row r="1">
          <cell r="A1" t="str">
            <v>1월 생산실적</v>
          </cell>
        </row>
      </sheetData>
      <sheetData sheetId="9519">
        <row r="1">
          <cell r="A1" t="str">
            <v>1월 생산실적</v>
          </cell>
        </row>
      </sheetData>
      <sheetData sheetId="9520">
        <row r="1">
          <cell r="A1" t="str">
            <v>1월 생산실적</v>
          </cell>
        </row>
      </sheetData>
      <sheetData sheetId="9521">
        <row r="1">
          <cell r="A1" t="str">
            <v>1월 생산실적</v>
          </cell>
        </row>
      </sheetData>
      <sheetData sheetId="9522">
        <row r="1">
          <cell r="A1" t="str">
            <v>1월 생산실적</v>
          </cell>
        </row>
      </sheetData>
      <sheetData sheetId="9523">
        <row r="1">
          <cell r="A1" t="str">
            <v>1월 생산실적</v>
          </cell>
        </row>
      </sheetData>
      <sheetData sheetId="9524">
        <row r="1">
          <cell r="A1" t="str">
            <v>1월 생산실적</v>
          </cell>
        </row>
      </sheetData>
      <sheetData sheetId="9525">
        <row r="1">
          <cell r="A1" t="str">
            <v>1월 생산실적</v>
          </cell>
        </row>
      </sheetData>
      <sheetData sheetId="9526">
        <row r="1">
          <cell r="A1" t="str">
            <v>1월 생산실적</v>
          </cell>
        </row>
      </sheetData>
      <sheetData sheetId="9527">
        <row r="1">
          <cell r="A1" t="str">
            <v>1월 생산실적</v>
          </cell>
        </row>
      </sheetData>
      <sheetData sheetId="9528">
        <row r="1">
          <cell r="A1" t="str">
            <v>1월 생산실적</v>
          </cell>
        </row>
      </sheetData>
      <sheetData sheetId="9529">
        <row r="1">
          <cell r="A1" t="str">
            <v>1월 생산실적</v>
          </cell>
        </row>
      </sheetData>
      <sheetData sheetId="9530">
        <row r="1">
          <cell r="A1" t="str">
            <v>1월 생산실적</v>
          </cell>
        </row>
      </sheetData>
      <sheetData sheetId="9531">
        <row r="1">
          <cell r="A1" t="str">
            <v>1월 생산실적</v>
          </cell>
        </row>
      </sheetData>
      <sheetData sheetId="9532">
        <row r="1">
          <cell r="A1" t="str">
            <v>1월 생산실적</v>
          </cell>
        </row>
      </sheetData>
      <sheetData sheetId="9533">
        <row r="1">
          <cell r="A1" t="str">
            <v>1월 생산실적</v>
          </cell>
        </row>
      </sheetData>
      <sheetData sheetId="9534">
        <row r="1">
          <cell r="A1" t="str">
            <v>1월 생산실적</v>
          </cell>
        </row>
      </sheetData>
      <sheetData sheetId="9535">
        <row r="1">
          <cell r="A1" t="str">
            <v>1월 생산실적</v>
          </cell>
        </row>
      </sheetData>
      <sheetData sheetId="9536">
        <row r="1">
          <cell r="A1" t="str">
            <v>1월 생산실적</v>
          </cell>
        </row>
      </sheetData>
      <sheetData sheetId="9537">
        <row r="1">
          <cell r="A1" t="str">
            <v>1월 생산실적</v>
          </cell>
        </row>
      </sheetData>
      <sheetData sheetId="9538">
        <row r="1">
          <cell r="A1" t="str">
            <v>1월 생산실적</v>
          </cell>
        </row>
      </sheetData>
      <sheetData sheetId="9539">
        <row r="1">
          <cell r="A1" t="str">
            <v>1월 생산실적</v>
          </cell>
        </row>
      </sheetData>
      <sheetData sheetId="9540">
        <row r="1">
          <cell r="A1" t="str">
            <v>1월 생산실적</v>
          </cell>
        </row>
      </sheetData>
      <sheetData sheetId="9541">
        <row r="1">
          <cell r="A1" t="str">
            <v>1월 생산실적</v>
          </cell>
        </row>
      </sheetData>
      <sheetData sheetId="9542">
        <row r="1">
          <cell r="A1" t="str">
            <v>1월 생산실적</v>
          </cell>
        </row>
      </sheetData>
      <sheetData sheetId="9543">
        <row r="1">
          <cell r="A1" t="str">
            <v>1월 생산실적</v>
          </cell>
        </row>
      </sheetData>
      <sheetData sheetId="9544">
        <row r="1">
          <cell r="A1" t="str">
            <v>1월 생산실적</v>
          </cell>
        </row>
      </sheetData>
      <sheetData sheetId="9545">
        <row r="1">
          <cell r="A1" t="str">
            <v>1월 생산실적</v>
          </cell>
        </row>
      </sheetData>
      <sheetData sheetId="9546">
        <row r="1">
          <cell r="A1" t="str">
            <v>1월 생산실적</v>
          </cell>
        </row>
      </sheetData>
      <sheetData sheetId="9547">
        <row r="1">
          <cell r="A1" t="str">
            <v>1월 생산실적</v>
          </cell>
        </row>
      </sheetData>
      <sheetData sheetId="9548">
        <row r="1">
          <cell r="A1" t="str">
            <v>1월 생산실적</v>
          </cell>
        </row>
      </sheetData>
      <sheetData sheetId="9549">
        <row r="1">
          <cell r="A1" t="str">
            <v>1월 생산실적</v>
          </cell>
        </row>
      </sheetData>
      <sheetData sheetId="9550">
        <row r="1">
          <cell r="A1" t="str">
            <v>1월 생산실적</v>
          </cell>
        </row>
      </sheetData>
      <sheetData sheetId="9551">
        <row r="1">
          <cell r="A1" t="str">
            <v>1월 생산실적</v>
          </cell>
        </row>
      </sheetData>
      <sheetData sheetId="9552">
        <row r="1">
          <cell r="A1" t="str">
            <v>1월 생산실적</v>
          </cell>
        </row>
      </sheetData>
      <sheetData sheetId="9553">
        <row r="1">
          <cell r="A1" t="str">
            <v>1월 생산실적</v>
          </cell>
        </row>
      </sheetData>
      <sheetData sheetId="9554">
        <row r="1">
          <cell r="A1" t="str">
            <v>1월 생산실적</v>
          </cell>
        </row>
      </sheetData>
      <sheetData sheetId="9555">
        <row r="1">
          <cell r="A1" t="str">
            <v>1월 생산실적</v>
          </cell>
        </row>
      </sheetData>
      <sheetData sheetId="9556">
        <row r="1">
          <cell r="A1" t="str">
            <v>1월 생산실적</v>
          </cell>
        </row>
      </sheetData>
      <sheetData sheetId="9557">
        <row r="1">
          <cell r="A1" t="str">
            <v>1월 생산실적</v>
          </cell>
        </row>
      </sheetData>
      <sheetData sheetId="9558">
        <row r="1">
          <cell r="A1" t="str">
            <v>1월 생산실적</v>
          </cell>
        </row>
      </sheetData>
      <sheetData sheetId="9559">
        <row r="1">
          <cell r="A1" t="str">
            <v>1월 생산실적</v>
          </cell>
        </row>
      </sheetData>
      <sheetData sheetId="9560">
        <row r="1">
          <cell r="A1" t="str">
            <v>1월 생산실적</v>
          </cell>
        </row>
      </sheetData>
      <sheetData sheetId="9561">
        <row r="1">
          <cell r="A1" t="str">
            <v>1월 생산실적</v>
          </cell>
        </row>
      </sheetData>
      <sheetData sheetId="9562">
        <row r="1">
          <cell r="A1" t="str">
            <v>1월 생산실적</v>
          </cell>
        </row>
      </sheetData>
      <sheetData sheetId="9563">
        <row r="1">
          <cell r="A1" t="str">
            <v>1월 생산실적</v>
          </cell>
        </row>
      </sheetData>
      <sheetData sheetId="9564">
        <row r="1">
          <cell r="A1" t="str">
            <v>1월 생산실적</v>
          </cell>
        </row>
      </sheetData>
      <sheetData sheetId="9565">
        <row r="1">
          <cell r="A1" t="str">
            <v>1월 생산실적</v>
          </cell>
        </row>
      </sheetData>
      <sheetData sheetId="9566">
        <row r="1">
          <cell r="A1" t="str">
            <v>1월 생산실적</v>
          </cell>
        </row>
      </sheetData>
      <sheetData sheetId="9567">
        <row r="1">
          <cell r="A1" t="str">
            <v>1월 생산실적</v>
          </cell>
        </row>
      </sheetData>
      <sheetData sheetId="9568">
        <row r="1">
          <cell r="A1" t="str">
            <v>1월 생산실적</v>
          </cell>
        </row>
      </sheetData>
      <sheetData sheetId="9569">
        <row r="1">
          <cell r="A1" t="str">
            <v>1월 생산실적</v>
          </cell>
        </row>
      </sheetData>
      <sheetData sheetId="9570">
        <row r="1">
          <cell r="A1" t="str">
            <v>1월 생산실적</v>
          </cell>
        </row>
      </sheetData>
      <sheetData sheetId="9571">
        <row r="1">
          <cell r="A1" t="str">
            <v>1월 생산실적</v>
          </cell>
        </row>
      </sheetData>
      <sheetData sheetId="9572">
        <row r="1">
          <cell r="A1" t="str">
            <v>1월 생산실적</v>
          </cell>
        </row>
      </sheetData>
      <sheetData sheetId="9573">
        <row r="1">
          <cell r="A1" t="str">
            <v>1월 생산실적</v>
          </cell>
        </row>
      </sheetData>
      <sheetData sheetId="9574">
        <row r="1">
          <cell r="A1" t="str">
            <v>1월 생산실적</v>
          </cell>
        </row>
      </sheetData>
      <sheetData sheetId="9575">
        <row r="1">
          <cell r="A1" t="str">
            <v>1월 생산실적</v>
          </cell>
        </row>
      </sheetData>
      <sheetData sheetId="9576">
        <row r="1">
          <cell r="A1" t="str">
            <v>1월 생산실적</v>
          </cell>
        </row>
      </sheetData>
      <sheetData sheetId="9577">
        <row r="1">
          <cell r="A1" t="str">
            <v>1월 생산실적</v>
          </cell>
        </row>
      </sheetData>
      <sheetData sheetId="9578">
        <row r="1">
          <cell r="A1" t="str">
            <v>1월 생산실적</v>
          </cell>
        </row>
      </sheetData>
      <sheetData sheetId="9579">
        <row r="1">
          <cell r="A1" t="str">
            <v>1월 생산실적</v>
          </cell>
        </row>
      </sheetData>
      <sheetData sheetId="9580">
        <row r="1">
          <cell r="A1" t="str">
            <v>1월 생산실적</v>
          </cell>
        </row>
      </sheetData>
      <sheetData sheetId="9581">
        <row r="1">
          <cell r="A1" t="str">
            <v>1월 생산실적</v>
          </cell>
        </row>
      </sheetData>
      <sheetData sheetId="9582">
        <row r="1">
          <cell r="A1" t="str">
            <v>1월 생산실적</v>
          </cell>
        </row>
      </sheetData>
      <sheetData sheetId="9583">
        <row r="1">
          <cell r="A1" t="str">
            <v>1월 생산실적</v>
          </cell>
        </row>
      </sheetData>
      <sheetData sheetId="9584">
        <row r="1">
          <cell r="A1" t="str">
            <v>1월 생산실적</v>
          </cell>
        </row>
      </sheetData>
      <sheetData sheetId="9585">
        <row r="1">
          <cell r="A1" t="str">
            <v>1월 생산실적</v>
          </cell>
        </row>
      </sheetData>
      <sheetData sheetId="9586">
        <row r="1">
          <cell r="A1" t="str">
            <v>1월 생산실적</v>
          </cell>
        </row>
      </sheetData>
      <sheetData sheetId="9587">
        <row r="1">
          <cell r="A1" t="str">
            <v>1월 생산실적</v>
          </cell>
        </row>
      </sheetData>
      <sheetData sheetId="9588">
        <row r="1">
          <cell r="A1" t="str">
            <v>1월 생산실적</v>
          </cell>
        </row>
      </sheetData>
      <sheetData sheetId="9589">
        <row r="1">
          <cell r="A1" t="str">
            <v>1월 생산실적</v>
          </cell>
        </row>
      </sheetData>
      <sheetData sheetId="9590">
        <row r="1">
          <cell r="A1" t="str">
            <v>1월 생산실적</v>
          </cell>
        </row>
      </sheetData>
      <sheetData sheetId="9591">
        <row r="1">
          <cell r="A1" t="str">
            <v>1월 생산실적</v>
          </cell>
        </row>
      </sheetData>
      <sheetData sheetId="9592">
        <row r="1">
          <cell r="A1" t="str">
            <v>1월 생산실적</v>
          </cell>
        </row>
      </sheetData>
      <sheetData sheetId="9593">
        <row r="1">
          <cell r="A1" t="str">
            <v>1월 생산실적</v>
          </cell>
        </row>
      </sheetData>
      <sheetData sheetId="9594">
        <row r="1">
          <cell r="A1" t="str">
            <v>1월 생산실적</v>
          </cell>
        </row>
      </sheetData>
      <sheetData sheetId="9595">
        <row r="1">
          <cell r="A1" t="str">
            <v>1월 생산실적</v>
          </cell>
        </row>
      </sheetData>
      <sheetData sheetId="9596">
        <row r="1">
          <cell r="A1" t="str">
            <v>1월 생산실적</v>
          </cell>
        </row>
      </sheetData>
      <sheetData sheetId="9597">
        <row r="1">
          <cell r="A1" t="str">
            <v>1월 생산실적</v>
          </cell>
        </row>
      </sheetData>
      <sheetData sheetId="9598">
        <row r="1">
          <cell r="A1" t="str">
            <v>1월 생산실적</v>
          </cell>
        </row>
      </sheetData>
      <sheetData sheetId="9599">
        <row r="1">
          <cell r="A1" t="str">
            <v>1월 생산실적</v>
          </cell>
        </row>
      </sheetData>
      <sheetData sheetId="9600">
        <row r="1">
          <cell r="A1" t="str">
            <v>1월 생산실적</v>
          </cell>
        </row>
      </sheetData>
      <sheetData sheetId="9601">
        <row r="1">
          <cell r="A1" t="str">
            <v>1월 생산실적</v>
          </cell>
        </row>
      </sheetData>
      <sheetData sheetId="9602">
        <row r="1">
          <cell r="A1" t="str">
            <v>1월 생산실적</v>
          </cell>
        </row>
      </sheetData>
      <sheetData sheetId="9603">
        <row r="1">
          <cell r="A1" t="str">
            <v>1월 생산실적</v>
          </cell>
        </row>
      </sheetData>
      <sheetData sheetId="9604">
        <row r="1">
          <cell r="A1" t="str">
            <v>1월 생산실적</v>
          </cell>
        </row>
      </sheetData>
      <sheetData sheetId="9605">
        <row r="1">
          <cell r="A1" t="str">
            <v>1월 생산실적</v>
          </cell>
        </row>
      </sheetData>
      <sheetData sheetId="9606">
        <row r="1">
          <cell r="A1" t="str">
            <v>1월 생산실적</v>
          </cell>
        </row>
      </sheetData>
      <sheetData sheetId="9607">
        <row r="1">
          <cell r="A1" t="str">
            <v>1월 생산실적</v>
          </cell>
        </row>
      </sheetData>
      <sheetData sheetId="9608">
        <row r="1">
          <cell r="A1" t="str">
            <v>1월 생산실적</v>
          </cell>
        </row>
      </sheetData>
      <sheetData sheetId="9609">
        <row r="1">
          <cell r="A1" t="str">
            <v>1월 생산실적</v>
          </cell>
        </row>
      </sheetData>
      <sheetData sheetId="9610">
        <row r="1">
          <cell r="A1" t="str">
            <v>1월 생산실적</v>
          </cell>
        </row>
      </sheetData>
      <sheetData sheetId="9611">
        <row r="1">
          <cell r="A1" t="str">
            <v>1월 생산실적</v>
          </cell>
        </row>
      </sheetData>
      <sheetData sheetId="9612">
        <row r="1">
          <cell r="A1" t="str">
            <v>1월 생산실적</v>
          </cell>
        </row>
      </sheetData>
      <sheetData sheetId="9613">
        <row r="1">
          <cell r="A1" t="str">
            <v>1월 생산실적</v>
          </cell>
        </row>
      </sheetData>
      <sheetData sheetId="9614">
        <row r="1">
          <cell r="A1" t="str">
            <v>1월 생산실적</v>
          </cell>
        </row>
      </sheetData>
      <sheetData sheetId="9615">
        <row r="1">
          <cell r="A1" t="str">
            <v>1월 생산실적</v>
          </cell>
        </row>
      </sheetData>
      <sheetData sheetId="9616">
        <row r="1">
          <cell r="A1" t="str">
            <v>1월 생산실적</v>
          </cell>
        </row>
      </sheetData>
      <sheetData sheetId="9617">
        <row r="1">
          <cell r="A1" t="str">
            <v>1월 생산실적</v>
          </cell>
        </row>
      </sheetData>
      <sheetData sheetId="9618">
        <row r="1">
          <cell r="A1" t="str">
            <v>1월 생산실적</v>
          </cell>
        </row>
      </sheetData>
      <sheetData sheetId="9619">
        <row r="1">
          <cell r="A1" t="str">
            <v>1월 생산실적</v>
          </cell>
        </row>
      </sheetData>
      <sheetData sheetId="9620">
        <row r="1">
          <cell r="A1" t="str">
            <v>1월 생산실적</v>
          </cell>
        </row>
      </sheetData>
      <sheetData sheetId="9621">
        <row r="1">
          <cell r="A1" t="str">
            <v>1월 생산실적</v>
          </cell>
        </row>
      </sheetData>
      <sheetData sheetId="9622">
        <row r="1">
          <cell r="A1" t="str">
            <v>1월 생산실적</v>
          </cell>
        </row>
      </sheetData>
      <sheetData sheetId="9623">
        <row r="1">
          <cell r="A1" t="str">
            <v>1월 생산실적</v>
          </cell>
        </row>
      </sheetData>
      <sheetData sheetId="9624">
        <row r="1">
          <cell r="A1" t="str">
            <v>1월 생산실적</v>
          </cell>
        </row>
      </sheetData>
      <sheetData sheetId="9625">
        <row r="1">
          <cell r="A1" t="str">
            <v>1월 생산실적</v>
          </cell>
        </row>
      </sheetData>
      <sheetData sheetId="9626">
        <row r="1">
          <cell r="A1" t="str">
            <v>1월 생산실적</v>
          </cell>
        </row>
      </sheetData>
      <sheetData sheetId="9627">
        <row r="1">
          <cell r="A1" t="str">
            <v>1월 생산실적</v>
          </cell>
        </row>
      </sheetData>
      <sheetData sheetId="9628">
        <row r="1">
          <cell r="A1" t="str">
            <v>1월 생산실적</v>
          </cell>
        </row>
      </sheetData>
      <sheetData sheetId="9629">
        <row r="1">
          <cell r="A1" t="str">
            <v>1월 생산실적</v>
          </cell>
        </row>
      </sheetData>
      <sheetData sheetId="9630">
        <row r="1">
          <cell r="A1" t="str">
            <v>1월 생산실적</v>
          </cell>
        </row>
      </sheetData>
      <sheetData sheetId="9631">
        <row r="1">
          <cell r="A1" t="str">
            <v>1월 생산실적</v>
          </cell>
        </row>
      </sheetData>
      <sheetData sheetId="9632">
        <row r="1">
          <cell r="A1" t="str">
            <v>1월 생산실적</v>
          </cell>
        </row>
      </sheetData>
      <sheetData sheetId="9633">
        <row r="1">
          <cell r="A1" t="str">
            <v>1월 생산실적</v>
          </cell>
        </row>
      </sheetData>
      <sheetData sheetId="9634">
        <row r="1">
          <cell r="A1" t="str">
            <v>1월 생산실적</v>
          </cell>
        </row>
      </sheetData>
      <sheetData sheetId="9635">
        <row r="1">
          <cell r="A1" t="str">
            <v>1월 생산실적</v>
          </cell>
        </row>
      </sheetData>
      <sheetData sheetId="9636">
        <row r="1">
          <cell r="A1" t="str">
            <v>1월 생산실적</v>
          </cell>
        </row>
      </sheetData>
      <sheetData sheetId="9637">
        <row r="1">
          <cell r="A1" t="str">
            <v>1월 생산실적</v>
          </cell>
        </row>
      </sheetData>
      <sheetData sheetId="9638">
        <row r="1">
          <cell r="A1" t="str">
            <v>1월 생산실적</v>
          </cell>
        </row>
      </sheetData>
      <sheetData sheetId="9639">
        <row r="1">
          <cell r="A1" t="str">
            <v>1월 생산실적</v>
          </cell>
        </row>
      </sheetData>
      <sheetData sheetId="9640">
        <row r="1">
          <cell r="A1" t="str">
            <v>1월 생산실적</v>
          </cell>
        </row>
      </sheetData>
      <sheetData sheetId="9641">
        <row r="1">
          <cell r="A1" t="str">
            <v>1월 생산실적</v>
          </cell>
        </row>
      </sheetData>
      <sheetData sheetId="9642">
        <row r="1">
          <cell r="A1" t="str">
            <v>1월 생산실적</v>
          </cell>
        </row>
      </sheetData>
      <sheetData sheetId="9643">
        <row r="1">
          <cell r="A1" t="str">
            <v>1월 생산실적</v>
          </cell>
        </row>
      </sheetData>
      <sheetData sheetId="9644">
        <row r="1">
          <cell r="A1" t="str">
            <v>1월 생산실적</v>
          </cell>
        </row>
      </sheetData>
      <sheetData sheetId="9645">
        <row r="1">
          <cell r="A1" t="str">
            <v>1월 생산실적</v>
          </cell>
        </row>
      </sheetData>
      <sheetData sheetId="9646">
        <row r="1">
          <cell r="A1" t="str">
            <v>1월 생산실적</v>
          </cell>
        </row>
      </sheetData>
      <sheetData sheetId="9647">
        <row r="1">
          <cell r="A1" t="str">
            <v>1월 생산실적</v>
          </cell>
        </row>
      </sheetData>
      <sheetData sheetId="9648">
        <row r="1">
          <cell r="A1" t="str">
            <v>1월 생산실적</v>
          </cell>
        </row>
      </sheetData>
      <sheetData sheetId="9649">
        <row r="1">
          <cell r="A1" t="str">
            <v>1월 생산실적</v>
          </cell>
        </row>
      </sheetData>
      <sheetData sheetId="9650">
        <row r="1">
          <cell r="A1" t="str">
            <v>1월 생산실적</v>
          </cell>
        </row>
      </sheetData>
      <sheetData sheetId="9651">
        <row r="1">
          <cell r="A1" t="str">
            <v>1월 생산실적</v>
          </cell>
        </row>
      </sheetData>
      <sheetData sheetId="9652">
        <row r="1">
          <cell r="A1" t="str">
            <v>1월 생산실적</v>
          </cell>
        </row>
      </sheetData>
      <sheetData sheetId="9653">
        <row r="1">
          <cell r="A1" t="str">
            <v>1월 생산실적</v>
          </cell>
        </row>
      </sheetData>
      <sheetData sheetId="9654">
        <row r="1">
          <cell r="A1" t="str">
            <v>1월 생산실적</v>
          </cell>
        </row>
      </sheetData>
      <sheetData sheetId="9655">
        <row r="1">
          <cell r="A1" t="str">
            <v>1월 생산실적</v>
          </cell>
        </row>
      </sheetData>
      <sheetData sheetId="9656">
        <row r="1">
          <cell r="A1" t="str">
            <v>1월 생산실적</v>
          </cell>
        </row>
      </sheetData>
      <sheetData sheetId="9657">
        <row r="1">
          <cell r="A1" t="str">
            <v>1월 생산실적</v>
          </cell>
        </row>
      </sheetData>
      <sheetData sheetId="9658">
        <row r="1">
          <cell r="A1" t="str">
            <v>1월 생산실적</v>
          </cell>
        </row>
      </sheetData>
      <sheetData sheetId="9659">
        <row r="1">
          <cell r="A1" t="str">
            <v>1월 생산실적</v>
          </cell>
        </row>
      </sheetData>
      <sheetData sheetId="9660">
        <row r="1">
          <cell r="A1" t="str">
            <v>1월 생산실적</v>
          </cell>
        </row>
      </sheetData>
      <sheetData sheetId="9661">
        <row r="1">
          <cell r="A1" t="str">
            <v>1월 생산실적</v>
          </cell>
        </row>
      </sheetData>
      <sheetData sheetId="9662">
        <row r="1">
          <cell r="A1" t="str">
            <v>1월 생산실적</v>
          </cell>
        </row>
      </sheetData>
      <sheetData sheetId="9663">
        <row r="1">
          <cell r="A1" t="str">
            <v>1월 생산실적</v>
          </cell>
        </row>
      </sheetData>
      <sheetData sheetId="9664">
        <row r="1">
          <cell r="A1" t="str">
            <v>1월 생산실적</v>
          </cell>
        </row>
      </sheetData>
      <sheetData sheetId="9665">
        <row r="1">
          <cell r="A1" t="str">
            <v>1월 생산실적</v>
          </cell>
        </row>
      </sheetData>
      <sheetData sheetId="9666">
        <row r="1">
          <cell r="A1" t="str">
            <v>1월 생산실적</v>
          </cell>
        </row>
      </sheetData>
      <sheetData sheetId="9667">
        <row r="1">
          <cell r="A1" t="str">
            <v>1월 생산실적</v>
          </cell>
        </row>
      </sheetData>
      <sheetData sheetId="9668">
        <row r="1">
          <cell r="A1" t="str">
            <v>1월 생산실적</v>
          </cell>
        </row>
      </sheetData>
      <sheetData sheetId="9669">
        <row r="1">
          <cell r="A1" t="str">
            <v>1월 생산실적</v>
          </cell>
        </row>
      </sheetData>
      <sheetData sheetId="9670">
        <row r="1">
          <cell r="A1" t="str">
            <v>1월 생산실적</v>
          </cell>
        </row>
      </sheetData>
      <sheetData sheetId="9671">
        <row r="1">
          <cell r="A1" t="str">
            <v>1월 생산실적</v>
          </cell>
        </row>
      </sheetData>
      <sheetData sheetId="9672">
        <row r="1">
          <cell r="A1" t="str">
            <v>1월 생산실적</v>
          </cell>
        </row>
      </sheetData>
      <sheetData sheetId="9673">
        <row r="1">
          <cell r="A1" t="str">
            <v>1월 생산실적</v>
          </cell>
        </row>
      </sheetData>
      <sheetData sheetId="9674" refreshError="1"/>
      <sheetData sheetId="9675" refreshError="1"/>
      <sheetData sheetId="9676" refreshError="1"/>
      <sheetData sheetId="9677">
        <row r="1">
          <cell r="A1" t="str">
            <v>1월 생산실적</v>
          </cell>
        </row>
      </sheetData>
      <sheetData sheetId="9678">
        <row r="1">
          <cell r="A1" t="str">
            <v>1월 생산실적</v>
          </cell>
        </row>
      </sheetData>
      <sheetData sheetId="9679">
        <row r="1">
          <cell r="A1" t="str">
            <v>1월 생산실적</v>
          </cell>
        </row>
      </sheetData>
      <sheetData sheetId="9680">
        <row r="1">
          <cell r="A1" t="str">
            <v>1월 생산실적</v>
          </cell>
        </row>
      </sheetData>
      <sheetData sheetId="9681">
        <row r="1">
          <cell r="A1" t="str">
            <v>1월 생산실적</v>
          </cell>
        </row>
      </sheetData>
      <sheetData sheetId="9682">
        <row r="1">
          <cell r="A1" t="str">
            <v>1월 생산실적</v>
          </cell>
        </row>
      </sheetData>
      <sheetData sheetId="9683">
        <row r="1">
          <cell r="A1" t="str">
            <v>1월 생산실적</v>
          </cell>
        </row>
      </sheetData>
      <sheetData sheetId="9684">
        <row r="1">
          <cell r="A1" t="str">
            <v>1월 생산실적</v>
          </cell>
        </row>
      </sheetData>
      <sheetData sheetId="9685">
        <row r="1">
          <cell r="A1" t="str">
            <v>1월 생산실적</v>
          </cell>
        </row>
      </sheetData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>
        <row r="1">
          <cell r="A1" t="str">
            <v>1월 생산실적</v>
          </cell>
        </row>
      </sheetData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>
        <row r="1">
          <cell r="A1" t="str">
            <v>1월 생산실적</v>
          </cell>
        </row>
      </sheetData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>
        <row r="1">
          <cell r="A1" t="str">
            <v>1월 생산실적</v>
          </cell>
        </row>
      </sheetData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>
        <row r="1">
          <cell r="A1" t="str">
            <v>1월 생산실적</v>
          </cell>
        </row>
      </sheetData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>
        <row r="1">
          <cell r="A1" t="str">
            <v>1월 생산실적</v>
          </cell>
        </row>
      </sheetData>
      <sheetData sheetId="9897" refreshError="1"/>
      <sheetData sheetId="9898">
        <row r="1">
          <cell r="A1" t="str">
            <v>1월 생산실적</v>
          </cell>
        </row>
      </sheetData>
      <sheetData sheetId="9899">
        <row r="1">
          <cell r="A1" t="str">
            <v>1월 생산실적</v>
          </cell>
        </row>
      </sheetData>
      <sheetData sheetId="9900">
        <row r="1">
          <cell r="A1" t="str">
            <v>1월 생산실적</v>
          </cell>
        </row>
      </sheetData>
      <sheetData sheetId="9901" refreshError="1"/>
      <sheetData sheetId="9902">
        <row r="1">
          <cell r="A1" t="str">
            <v>1월 생산실적</v>
          </cell>
        </row>
      </sheetData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>
        <row r="1">
          <cell r="A1" t="str">
            <v>1월 생산실적</v>
          </cell>
        </row>
      </sheetData>
      <sheetData sheetId="9928">
        <row r="1">
          <cell r="A1" t="str">
            <v>1월 생산실적</v>
          </cell>
        </row>
      </sheetData>
      <sheetData sheetId="9929">
        <row r="1">
          <cell r="A1" t="str">
            <v>1월 생산실적</v>
          </cell>
        </row>
      </sheetData>
      <sheetData sheetId="9930">
        <row r="1">
          <cell r="A1" t="str">
            <v>1월 생산실적</v>
          </cell>
        </row>
      </sheetData>
      <sheetData sheetId="9931">
        <row r="1">
          <cell r="A1" t="str">
            <v>1월 생산실적</v>
          </cell>
        </row>
      </sheetData>
      <sheetData sheetId="9932">
        <row r="1">
          <cell r="A1" t="str">
            <v>1월 생산실적</v>
          </cell>
        </row>
      </sheetData>
      <sheetData sheetId="9933">
        <row r="1">
          <cell r="A1" t="str">
            <v>1월 생산실적</v>
          </cell>
        </row>
      </sheetData>
      <sheetData sheetId="9934">
        <row r="1">
          <cell r="A1" t="str">
            <v>1월 생산실적</v>
          </cell>
        </row>
      </sheetData>
      <sheetData sheetId="9935">
        <row r="1">
          <cell r="A1" t="str">
            <v>1월 생산실적</v>
          </cell>
        </row>
      </sheetData>
      <sheetData sheetId="9936">
        <row r="1">
          <cell r="A1" t="str">
            <v>1월 생산실적</v>
          </cell>
        </row>
      </sheetData>
      <sheetData sheetId="9937">
        <row r="1">
          <cell r="A1" t="str">
            <v>1월 생산실적</v>
          </cell>
        </row>
      </sheetData>
      <sheetData sheetId="9938">
        <row r="1">
          <cell r="A1" t="str">
            <v>1월 생산실적</v>
          </cell>
        </row>
      </sheetData>
      <sheetData sheetId="9939">
        <row r="1">
          <cell r="A1" t="str">
            <v>1월 생산실적</v>
          </cell>
        </row>
      </sheetData>
      <sheetData sheetId="9940">
        <row r="1">
          <cell r="A1" t="str">
            <v>1월 생산실적</v>
          </cell>
        </row>
      </sheetData>
      <sheetData sheetId="9941">
        <row r="1">
          <cell r="A1" t="str">
            <v>1월 생산실적</v>
          </cell>
        </row>
      </sheetData>
      <sheetData sheetId="9942">
        <row r="1">
          <cell r="A1" t="str">
            <v>1월 생산실적</v>
          </cell>
        </row>
      </sheetData>
      <sheetData sheetId="9943">
        <row r="1">
          <cell r="A1" t="str">
            <v>1월 생산실적</v>
          </cell>
        </row>
      </sheetData>
      <sheetData sheetId="9944">
        <row r="1">
          <cell r="A1" t="str">
            <v>1월 생산실적</v>
          </cell>
        </row>
      </sheetData>
      <sheetData sheetId="9945">
        <row r="1">
          <cell r="A1" t="str">
            <v>1월 생산실적</v>
          </cell>
        </row>
      </sheetData>
      <sheetData sheetId="9946">
        <row r="1">
          <cell r="A1" t="str">
            <v>1월 생산실적</v>
          </cell>
        </row>
      </sheetData>
      <sheetData sheetId="9947">
        <row r="1">
          <cell r="A1" t="str">
            <v>1월 생산실적</v>
          </cell>
        </row>
      </sheetData>
      <sheetData sheetId="9948">
        <row r="1">
          <cell r="A1" t="str">
            <v>1월 생산실적</v>
          </cell>
        </row>
      </sheetData>
      <sheetData sheetId="9949">
        <row r="1">
          <cell r="A1" t="str">
            <v>1월 생산실적</v>
          </cell>
        </row>
      </sheetData>
      <sheetData sheetId="9950">
        <row r="1">
          <cell r="A1" t="str">
            <v>1월 생산실적</v>
          </cell>
        </row>
      </sheetData>
      <sheetData sheetId="9951">
        <row r="1">
          <cell r="A1" t="str">
            <v>1월 생산실적</v>
          </cell>
        </row>
      </sheetData>
      <sheetData sheetId="9952">
        <row r="1">
          <cell r="A1" t="str">
            <v>1월 생산실적</v>
          </cell>
        </row>
      </sheetData>
      <sheetData sheetId="9953">
        <row r="1">
          <cell r="A1" t="str">
            <v>1월 생산실적</v>
          </cell>
        </row>
      </sheetData>
      <sheetData sheetId="9954">
        <row r="1">
          <cell r="A1" t="str">
            <v>1월 생산실적</v>
          </cell>
        </row>
      </sheetData>
      <sheetData sheetId="9955">
        <row r="1">
          <cell r="A1" t="str">
            <v>1월 생산실적</v>
          </cell>
        </row>
      </sheetData>
      <sheetData sheetId="9956">
        <row r="1">
          <cell r="A1" t="str">
            <v>1월 생산실적</v>
          </cell>
        </row>
      </sheetData>
      <sheetData sheetId="9957">
        <row r="1">
          <cell r="A1" t="str">
            <v>1월 생산실적</v>
          </cell>
        </row>
      </sheetData>
      <sheetData sheetId="9958">
        <row r="1">
          <cell r="A1" t="str">
            <v>1월 생산실적</v>
          </cell>
        </row>
      </sheetData>
      <sheetData sheetId="9959">
        <row r="1">
          <cell r="A1" t="str">
            <v>1월 생산실적</v>
          </cell>
        </row>
      </sheetData>
      <sheetData sheetId="9960">
        <row r="1">
          <cell r="A1" t="str">
            <v>1월 생산실적</v>
          </cell>
        </row>
      </sheetData>
      <sheetData sheetId="9961">
        <row r="1">
          <cell r="A1" t="str">
            <v>1월 생산실적</v>
          </cell>
        </row>
      </sheetData>
      <sheetData sheetId="9962">
        <row r="1">
          <cell r="A1" t="str">
            <v>1월 생산실적</v>
          </cell>
        </row>
      </sheetData>
      <sheetData sheetId="9963">
        <row r="1">
          <cell r="A1" t="str">
            <v>1월 생산실적</v>
          </cell>
        </row>
      </sheetData>
      <sheetData sheetId="9964">
        <row r="1">
          <cell r="A1" t="str">
            <v>1월 생산실적</v>
          </cell>
        </row>
      </sheetData>
      <sheetData sheetId="9965">
        <row r="1">
          <cell r="A1" t="str">
            <v>1월 생산실적</v>
          </cell>
        </row>
      </sheetData>
      <sheetData sheetId="9966">
        <row r="1">
          <cell r="A1" t="str">
            <v>1월 생산실적</v>
          </cell>
        </row>
      </sheetData>
      <sheetData sheetId="9967">
        <row r="1">
          <cell r="A1" t="str">
            <v>1월 생산실적</v>
          </cell>
        </row>
      </sheetData>
      <sheetData sheetId="9968">
        <row r="1">
          <cell r="A1" t="str">
            <v>1월 생산실적</v>
          </cell>
        </row>
      </sheetData>
      <sheetData sheetId="9969">
        <row r="1">
          <cell r="A1" t="str">
            <v>1월 생산실적</v>
          </cell>
        </row>
      </sheetData>
      <sheetData sheetId="9970">
        <row r="1">
          <cell r="A1" t="str">
            <v>1월 생산실적</v>
          </cell>
        </row>
      </sheetData>
      <sheetData sheetId="9971">
        <row r="1">
          <cell r="A1" t="str">
            <v>1월 생산실적</v>
          </cell>
        </row>
      </sheetData>
      <sheetData sheetId="9972">
        <row r="1">
          <cell r="A1" t="str">
            <v>1월 생산실적</v>
          </cell>
        </row>
      </sheetData>
      <sheetData sheetId="9973">
        <row r="1">
          <cell r="A1" t="str">
            <v>1월 생산실적</v>
          </cell>
        </row>
      </sheetData>
      <sheetData sheetId="9974">
        <row r="1">
          <cell r="A1" t="str">
            <v>1월 생산실적</v>
          </cell>
        </row>
      </sheetData>
      <sheetData sheetId="9975">
        <row r="1">
          <cell r="A1" t="str">
            <v>1월 생산실적</v>
          </cell>
        </row>
      </sheetData>
      <sheetData sheetId="9976">
        <row r="1">
          <cell r="A1" t="str">
            <v>1월 생산실적</v>
          </cell>
        </row>
      </sheetData>
      <sheetData sheetId="9977">
        <row r="1">
          <cell r="A1" t="str">
            <v>1월 생산실적</v>
          </cell>
        </row>
      </sheetData>
      <sheetData sheetId="9978">
        <row r="1">
          <cell r="A1" t="str">
            <v>1월 생산실적</v>
          </cell>
        </row>
      </sheetData>
      <sheetData sheetId="9979">
        <row r="1">
          <cell r="A1" t="str">
            <v>1월 생산실적</v>
          </cell>
        </row>
      </sheetData>
      <sheetData sheetId="9980">
        <row r="1">
          <cell r="A1" t="str">
            <v>1월 생산실적</v>
          </cell>
        </row>
      </sheetData>
      <sheetData sheetId="9981">
        <row r="1">
          <cell r="A1" t="str">
            <v>1월 생산실적</v>
          </cell>
        </row>
      </sheetData>
      <sheetData sheetId="9982">
        <row r="1">
          <cell r="A1" t="str">
            <v>1월 생산실적</v>
          </cell>
        </row>
      </sheetData>
      <sheetData sheetId="9983">
        <row r="1">
          <cell r="A1" t="str">
            <v>1월 생산실적</v>
          </cell>
        </row>
      </sheetData>
      <sheetData sheetId="9984">
        <row r="1">
          <cell r="A1" t="str">
            <v>1월 생산실적</v>
          </cell>
        </row>
      </sheetData>
      <sheetData sheetId="9985">
        <row r="1">
          <cell r="A1" t="str">
            <v>1월 생산실적</v>
          </cell>
        </row>
      </sheetData>
      <sheetData sheetId="9986">
        <row r="1">
          <cell r="A1" t="str">
            <v>1월 생산실적</v>
          </cell>
        </row>
      </sheetData>
      <sheetData sheetId="9987">
        <row r="1">
          <cell r="A1" t="str">
            <v>1월 생산실적</v>
          </cell>
        </row>
      </sheetData>
      <sheetData sheetId="9988">
        <row r="1">
          <cell r="A1" t="str">
            <v>1월 생산실적</v>
          </cell>
        </row>
      </sheetData>
      <sheetData sheetId="9989">
        <row r="1">
          <cell r="A1" t="str">
            <v>1월 생산실적</v>
          </cell>
        </row>
      </sheetData>
      <sheetData sheetId="9990">
        <row r="1">
          <cell r="A1" t="str">
            <v>1월 생산실적</v>
          </cell>
        </row>
      </sheetData>
      <sheetData sheetId="9991">
        <row r="1">
          <cell r="A1" t="str">
            <v>1월 생산실적</v>
          </cell>
        </row>
      </sheetData>
      <sheetData sheetId="9992">
        <row r="1">
          <cell r="A1" t="str">
            <v>1월 생산실적</v>
          </cell>
        </row>
      </sheetData>
      <sheetData sheetId="9993">
        <row r="1">
          <cell r="A1" t="str">
            <v>1월 생산실적</v>
          </cell>
        </row>
      </sheetData>
      <sheetData sheetId="9994">
        <row r="1">
          <cell r="A1" t="str">
            <v>1월 생산실적</v>
          </cell>
        </row>
      </sheetData>
      <sheetData sheetId="9995">
        <row r="1">
          <cell r="A1" t="str">
            <v>1월 생산실적</v>
          </cell>
        </row>
      </sheetData>
      <sheetData sheetId="9996">
        <row r="1">
          <cell r="A1" t="str">
            <v>1월 생산실적</v>
          </cell>
        </row>
      </sheetData>
      <sheetData sheetId="9997">
        <row r="1">
          <cell r="A1" t="str">
            <v>1월 생산실적</v>
          </cell>
        </row>
      </sheetData>
      <sheetData sheetId="9998">
        <row r="1">
          <cell r="A1" t="str">
            <v>1월 생산실적</v>
          </cell>
        </row>
      </sheetData>
      <sheetData sheetId="9999">
        <row r="1">
          <cell r="A1" t="str">
            <v>1월 생산실적</v>
          </cell>
        </row>
      </sheetData>
      <sheetData sheetId="10000">
        <row r="1">
          <cell r="A1" t="str">
            <v>1월 생산실적</v>
          </cell>
        </row>
      </sheetData>
      <sheetData sheetId="10001">
        <row r="1">
          <cell r="A1" t="str">
            <v>1월 생산실적</v>
          </cell>
        </row>
      </sheetData>
      <sheetData sheetId="10002">
        <row r="1">
          <cell r="A1" t="str">
            <v>1월 생산실적</v>
          </cell>
        </row>
      </sheetData>
      <sheetData sheetId="10003">
        <row r="1">
          <cell r="A1" t="str">
            <v>1월 생산실적</v>
          </cell>
        </row>
      </sheetData>
      <sheetData sheetId="10004">
        <row r="1">
          <cell r="A1" t="str">
            <v>1월 생산실적</v>
          </cell>
        </row>
      </sheetData>
      <sheetData sheetId="10005">
        <row r="1">
          <cell r="A1" t="str">
            <v>1월 생산실적</v>
          </cell>
        </row>
      </sheetData>
      <sheetData sheetId="10006">
        <row r="1">
          <cell r="A1" t="str">
            <v>1월 생산실적</v>
          </cell>
        </row>
      </sheetData>
      <sheetData sheetId="10007">
        <row r="1">
          <cell r="A1" t="str">
            <v>1월 생산실적</v>
          </cell>
        </row>
      </sheetData>
      <sheetData sheetId="10008">
        <row r="1">
          <cell r="A1" t="str">
            <v>1월 생산실적</v>
          </cell>
        </row>
      </sheetData>
      <sheetData sheetId="10009">
        <row r="1">
          <cell r="A1" t="str">
            <v>1월 생산실적</v>
          </cell>
        </row>
      </sheetData>
      <sheetData sheetId="10010">
        <row r="1">
          <cell r="A1" t="str">
            <v>1월 생산실적</v>
          </cell>
        </row>
      </sheetData>
      <sheetData sheetId="10011">
        <row r="1">
          <cell r="A1" t="str">
            <v>1월 생산실적</v>
          </cell>
        </row>
      </sheetData>
      <sheetData sheetId="10012">
        <row r="1">
          <cell r="A1" t="str">
            <v>1월 생산실적</v>
          </cell>
        </row>
      </sheetData>
      <sheetData sheetId="10013">
        <row r="1">
          <cell r="A1" t="str">
            <v>1월 생산실적</v>
          </cell>
        </row>
      </sheetData>
      <sheetData sheetId="10014">
        <row r="1">
          <cell r="A1" t="str">
            <v>1월 생산실적</v>
          </cell>
        </row>
      </sheetData>
      <sheetData sheetId="10015">
        <row r="1">
          <cell r="A1" t="str">
            <v>1월 생산실적</v>
          </cell>
        </row>
      </sheetData>
      <sheetData sheetId="10016">
        <row r="1">
          <cell r="A1" t="str">
            <v>1월 생산실적</v>
          </cell>
        </row>
      </sheetData>
      <sheetData sheetId="10017">
        <row r="1">
          <cell r="A1" t="str">
            <v>1월 생산실적</v>
          </cell>
        </row>
      </sheetData>
      <sheetData sheetId="10018">
        <row r="1">
          <cell r="A1" t="str">
            <v>1월 생산실적</v>
          </cell>
        </row>
      </sheetData>
      <sheetData sheetId="10019">
        <row r="1">
          <cell r="A1" t="str">
            <v>1월 생산실적</v>
          </cell>
        </row>
      </sheetData>
      <sheetData sheetId="10020">
        <row r="1">
          <cell r="A1" t="str">
            <v>1월 생산실적</v>
          </cell>
        </row>
      </sheetData>
      <sheetData sheetId="10021">
        <row r="1">
          <cell r="A1" t="str">
            <v>1월 생산실적</v>
          </cell>
        </row>
      </sheetData>
      <sheetData sheetId="10022">
        <row r="1">
          <cell r="A1" t="str">
            <v>1월 생산실적</v>
          </cell>
        </row>
      </sheetData>
      <sheetData sheetId="10023">
        <row r="1">
          <cell r="A1" t="str">
            <v>1월 생산실적</v>
          </cell>
        </row>
      </sheetData>
      <sheetData sheetId="10024">
        <row r="1">
          <cell r="A1" t="str">
            <v>1월 생산실적</v>
          </cell>
        </row>
      </sheetData>
      <sheetData sheetId="10025">
        <row r="1">
          <cell r="A1" t="str">
            <v>1월 생산실적</v>
          </cell>
        </row>
      </sheetData>
      <sheetData sheetId="10026">
        <row r="1">
          <cell r="A1" t="str">
            <v>1월 생산실적</v>
          </cell>
        </row>
      </sheetData>
      <sheetData sheetId="10027">
        <row r="1">
          <cell r="A1" t="str">
            <v>1월 생산실적</v>
          </cell>
        </row>
      </sheetData>
      <sheetData sheetId="10028">
        <row r="1">
          <cell r="A1" t="str">
            <v>1월 생산실적</v>
          </cell>
        </row>
      </sheetData>
      <sheetData sheetId="10029">
        <row r="1">
          <cell r="A1" t="str">
            <v>1월 생산실적</v>
          </cell>
        </row>
      </sheetData>
      <sheetData sheetId="10030">
        <row r="1">
          <cell r="A1" t="str">
            <v>1월 생산실적</v>
          </cell>
        </row>
      </sheetData>
      <sheetData sheetId="10031">
        <row r="1">
          <cell r="A1" t="str">
            <v>1월 생산실적</v>
          </cell>
        </row>
      </sheetData>
      <sheetData sheetId="10032">
        <row r="1">
          <cell r="A1" t="str">
            <v>1월 생산실적</v>
          </cell>
        </row>
      </sheetData>
      <sheetData sheetId="10033">
        <row r="1">
          <cell r="A1" t="str">
            <v>1월 생산실적</v>
          </cell>
        </row>
      </sheetData>
      <sheetData sheetId="10034">
        <row r="1">
          <cell r="A1" t="str">
            <v>1월 생산실적</v>
          </cell>
        </row>
      </sheetData>
      <sheetData sheetId="10035">
        <row r="1">
          <cell r="A1" t="str">
            <v>1월 생산실적</v>
          </cell>
        </row>
      </sheetData>
      <sheetData sheetId="10036">
        <row r="1">
          <cell r="A1" t="str">
            <v>1월 생산실적</v>
          </cell>
        </row>
      </sheetData>
      <sheetData sheetId="10037">
        <row r="1">
          <cell r="A1" t="str">
            <v>1월 생산실적</v>
          </cell>
        </row>
      </sheetData>
      <sheetData sheetId="10038">
        <row r="1">
          <cell r="A1" t="str">
            <v>1월 생산실적</v>
          </cell>
        </row>
      </sheetData>
      <sheetData sheetId="10039">
        <row r="1">
          <cell r="A1" t="str">
            <v>1월 생산실적</v>
          </cell>
        </row>
      </sheetData>
      <sheetData sheetId="10040">
        <row r="1">
          <cell r="A1" t="str">
            <v>1월 생산실적</v>
          </cell>
        </row>
      </sheetData>
      <sheetData sheetId="10041">
        <row r="1">
          <cell r="A1" t="str">
            <v>1월 생산실적</v>
          </cell>
        </row>
      </sheetData>
      <sheetData sheetId="10042">
        <row r="1">
          <cell r="A1" t="str">
            <v>1월 생산실적</v>
          </cell>
        </row>
      </sheetData>
      <sheetData sheetId="10043">
        <row r="1">
          <cell r="A1" t="str">
            <v>1월 생산실적</v>
          </cell>
        </row>
      </sheetData>
      <sheetData sheetId="10044">
        <row r="1">
          <cell r="A1" t="str">
            <v>1월 생산실적</v>
          </cell>
        </row>
      </sheetData>
      <sheetData sheetId="10045">
        <row r="1">
          <cell r="A1" t="str">
            <v>1월 생산실적</v>
          </cell>
        </row>
      </sheetData>
      <sheetData sheetId="10046">
        <row r="1">
          <cell r="A1" t="str">
            <v>1월 생산실적</v>
          </cell>
        </row>
      </sheetData>
      <sheetData sheetId="10047">
        <row r="1">
          <cell r="A1" t="str">
            <v>1월 생산실적</v>
          </cell>
        </row>
      </sheetData>
      <sheetData sheetId="10048">
        <row r="1">
          <cell r="A1" t="str">
            <v>1월 생산실적</v>
          </cell>
        </row>
      </sheetData>
      <sheetData sheetId="10049">
        <row r="1">
          <cell r="A1" t="str">
            <v>1월 생산실적</v>
          </cell>
        </row>
      </sheetData>
      <sheetData sheetId="10050">
        <row r="1">
          <cell r="A1" t="str">
            <v>1월 생산실적</v>
          </cell>
        </row>
      </sheetData>
      <sheetData sheetId="10051">
        <row r="1">
          <cell r="A1" t="str">
            <v>1월 생산실적</v>
          </cell>
        </row>
      </sheetData>
      <sheetData sheetId="10052">
        <row r="1">
          <cell r="A1" t="str">
            <v>1월 생산실적</v>
          </cell>
        </row>
      </sheetData>
      <sheetData sheetId="10053">
        <row r="1">
          <cell r="A1" t="str">
            <v>1월 생산실적</v>
          </cell>
        </row>
      </sheetData>
      <sheetData sheetId="10054">
        <row r="1">
          <cell r="A1" t="str">
            <v>1월 생산실적</v>
          </cell>
        </row>
      </sheetData>
      <sheetData sheetId="10055">
        <row r="1">
          <cell r="A1" t="str">
            <v>1월 생산실적</v>
          </cell>
        </row>
      </sheetData>
      <sheetData sheetId="10056">
        <row r="1">
          <cell r="A1" t="str">
            <v>1월 생산실적</v>
          </cell>
        </row>
      </sheetData>
      <sheetData sheetId="10057">
        <row r="1">
          <cell r="A1" t="str">
            <v>1월 생산실적</v>
          </cell>
        </row>
      </sheetData>
      <sheetData sheetId="10058">
        <row r="1">
          <cell r="A1" t="str">
            <v>1월 생산실적</v>
          </cell>
        </row>
      </sheetData>
      <sheetData sheetId="10059">
        <row r="1">
          <cell r="A1" t="str">
            <v>1월 생산실적</v>
          </cell>
        </row>
      </sheetData>
      <sheetData sheetId="10060">
        <row r="1">
          <cell r="A1" t="str">
            <v>1월 생산실적</v>
          </cell>
        </row>
      </sheetData>
      <sheetData sheetId="10061">
        <row r="1">
          <cell r="A1" t="str">
            <v>1월 생산실적</v>
          </cell>
        </row>
      </sheetData>
      <sheetData sheetId="10062">
        <row r="1">
          <cell r="A1" t="str">
            <v>1월 생산실적</v>
          </cell>
        </row>
      </sheetData>
      <sheetData sheetId="10063">
        <row r="1">
          <cell r="A1" t="str">
            <v>1월 생산실적</v>
          </cell>
        </row>
      </sheetData>
      <sheetData sheetId="10064">
        <row r="1">
          <cell r="A1" t="str">
            <v>1월 생산실적</v>
          </cell>
        </row>
      </sheetData>
      <sheetData sheetId="10065">
        <row r="1">
          <cell r="A1" t="str">
            <v>1월 생산실적</v>
          </cell>
        </row>
      </sheetData>
      <sheetData sheetId="10066">
        <row r="1">
          <cell r="A1" t="str">
            <v>1월 생산실적</v>
          </cell>
        </row>
      </sheetData>
      <sheetData sheetId="10067">
        <row r="1">
          <cell r="A1" t="str">
            <v>1월 생산실적</v>
          </cell>
        </row>
      </sheetData>
      <sheetData sheetId="10068">
        <row r="1">
          <cell r="A1" t="str">
            <v>1월 생산실적</v>
          </cell>
        </row>
      </sheetData>
      <sheetData sheetId="10069">
        <row r="1">
          <cell r="A1" t="str">
            <v>1월 생산실적</v>
          </cell>
        </row>
      </sheetData>
      <sheetData sheetId="10070">
        <row r="1">
          <cell r="A1" t="str">
            <v>1월 생산실적</v>
          </cell>
        </row>
      </sheetData>
      <sheetData sheetId="10071">
        <row r="1">
          <cell r="A1" t="str">
            <v>1월 생산실적</v>
          </cell>
        </row>
      </sheetData>
      <sheetData sheetId="10072">
        <row r="1">
          <cell r="A1" t="str">
            <v>1월 생산실적</v>
          </cell>
        </row>
      </sheetData>
      <sheetData sheetId="10073">
        <row r="1">
          <cell r="A1" t="str">
            <v>1월 생산실적</v>
          </cell>
        </row>
      </sheetData>
      <sheetData sheetId="10074">
        <row r="1">
          <cell r="A1" t="str">
            <v>1월 생산실적</v>
          </cell>
        </row>
      </sheetData>
      <sheetData sheetId="10075">
        <row r="1">
          <cell r="A1" t="str">
            <v>1월 생산실적</v>
          </cell>
        </row>
      </sheetData>
      <sheetData sheetId="10076">
        <row r="1">
          <cell r="A1" t="str">
            <v>1월 생산실적</v>
          </cell>
        </row>
      </sheetData>
      <sheetData sheetId="10077">
        <row r="1">
          <cell r="A1" t="str">
            <v>1월 생산실적</v>
          </cell>
        </row>
      </sheetData>
      <sheetData sheetId="10078">
        <row r="1">
          <cell r="A1" t="str">
            <v>1월 생산실적</v>
          </cell>
        </row>
      </sheetData>
      <sheetData sheetId="10079">
        <row r="1">
          <cell r="A1" t="str">
            <v>1월 생산실적</v>
          </cell>
        </row>
      </sheetData>
      <sheetData sheetId="10080">
        <row r="1">
          <cell r="A1" t="str">
            <v>1월 생산실적</v>
          </cell>
        </row>
      </sheetData>
      <sheetData sheetId="10081">
        <row r="1">
          <cell r="A1" t="str">
            <v>1월 생산실적</v>
          </cell>
        </row>
      </sheetData>
      <sheetData sheetId="10082">
        <row r="1">
          <cell r="A1" t="str">
            <v>1월 생산실적</v>
          </cell>
        </row>
      </sheetData>
      <sheetData sheetId="10083">
        <row r="1">
          <cell r="A1" t="str">
            <v>1월 생산실적</v>
          </cell>
        </row>
      </sheetData>
      <sheetData sheetId="10084">
        <row r="1">
          <cell r="A1" t="str">
            <v>1월 생산실적</v>
          </cell>
        </row>
      </sheetData>
      <sheetData sheetId="10085">
        <row r="1">
          <cell r="A1" t="str">
            <v>1월 생산실적</v>
          </cell>
        </row>
      </sheetData>
      <sheetData sheetId="10086">
        <row r="1">
          <cell r="A1" t="str">
            <v>1월 생산실적</v>
          </cell>
        </row>
      </sheetData>
      <sheetData sheetId="10087">
        <row r="1">
          <cell r="A1" t="str">
            <v>1월 생산실적</v>
          </cell>
        </row>
      </sheetData>
      <sheetData sheetId="10088">
        <row r="1">
          <cell r="A1" t="str">
            <v>1월 생산실적</v>
          </cell>
        </row>
      </sheetData>
      <sheetData sheetId="10089">
        <row r="1">
          <cell r="A1" t="str">
            <v>1월 생산실적</v>
          </cell>
        </row>
      </sheetData>
      <sheetData sheetId="10090">
        <row r="1">
          <cell r="A1" t="str">
            <v>1월 생산실적</v>
          </cell>
        </row>
      </sheetData>
      <sheetData sheetId="10091">
        <row r="1">
          <cell r="A1" t="str">
            <v>1월 생산실적</v>
          </cell>
        </row>
      </sheetData>
      <sheetData sheetId="10092">
        <row r="1">
          <cell r="A1" t="str">
            <v>1월 생산실적</v>
          </cell>
        </row>
      </sheetData>
      <sheetData sheetId="10093">
        <row r="1">
          <cell r="A1" t="str">
            <v>1월 생산실적</v>
          </cell>
        </row>
      </sheetData>
      <sheetData sheetId="10094">
        <row r="1">
          <cell r="A1" t="str">
            <v>1월 생산실적</v>
          </cell>
        </row>
      </sheetData>
      <sheetData sheetId="10095">
        <row r="1">
          <cell r="A1" t="str">
            <v>1월 생산실적</v>
          </cell>
        </row>
      </sheetData>
      <sheetData sheetId="10096">
        <row r="1">
          <cell r="A1" t="str">
            <v>1월 생산실적</v>
          </cell>
        </row>
      </sheetData>
      <sheetData sheetId="10097">
        <row r="1">
          <cell r="A1" t="str">
            <v>1월 생산실적</v>
          </cell>
        </row>
      </sheetData>
      <sheetData sheetId="10098">
        <row r="1">
          <cell r="A1" t="str">
            <v>1월 생산실적</v>
          </cell>
        </row>
      </sheetData>
      <sheetData sheetId="10099">
        <row r="1">
          <cell r="A1" t="str">
            <v>1월 생산실적</v>
          </cell>
        </row>
      </sheetData>
      <sheetData sheetId="10100">
        <row r="1">
          <cell r="A1" t="str">
            <v>1월 생산실적</v>
          </cell>
        </row>
      </sheetData>
      <sheetData sheetId="10101">
        <row r="1">
          <cell r="A1" t="str">
            <v>1월 생산실적</v>
          </cell>
        </row>
      </sheetData>
      <sheetData sheetId="10102">
        <row r="1">
          <cell r="A1" t="str">
            <v>1월 생산실적</v>
          </cell>
        </row>
      </sheetData>
      <sheetData sheetId="10103">
        <row r="1">
          <cell r="A1" t="str">
            <v>1월 생산실적</v>
          </cell>
        </row>
      </sheetData>
      <sheetData sheetId="10104">
        <row r="1">
          <cell r="A1" t="str">
            <v>1월 생산실적</v>
          </cell>
        </row>
      </sheetData>
      <sheetData sheetId="10105">
        <row r="1">
          <cell r="A1" t="str">
            <v>1월 생산실적</v>
          </cell>
        </row>
      </sheetData>
      <sheetData sheetId="10106">
        <row r="1">
          <cell r="A1" t="str">
            <v>1월 생산실적</v>
          </cell>
        </row>
      </sheetData>
      <sheetData sheetId="10107">
        <row r="1">
          <cell r="A1" t="str">
            <v>1월 생산실적</v>
          </cell>
        </row>
      </sheetData>
      <sheetData sheetId="10108">
        <row r="1">
          <cell r="A1" t="str">
            <v>1월 생산실적</v>
          </cell>
        </row>
      </sheetData>
      <sheetData sheetId="10109">
        <row r="1">
          <cell r="A1" t="str">
            <v>1월 생산실적</v>
          </cell>
        </row>
      </sheetData>
      <sheetData sheetId="10110">
        <row r="1">
          <cell r="A1" t="str">
            <v>1월 생산실적</v>
          </cell>
        </row>
      </sheetData>
      <sheetData sheetId="10111">
        <row r="1">
          <cell r="A1" t="str">
            <v>1월 생산실적</v>
          </cell>
        </row>
      </sheetData>
      <sheetData sheetId="10112">
        <row r="1">
          <cell r="A1" t="str">
            <v>1월 생산실적</v>
          </cell>
        </row>
      </sheetData>
      <sheetData sheetId="10113">
        <row r="1">
          <cell r="A1" t="str">
            <v>1월 생산실적</v>
          </cell>
        </row>
      </sheetData>
      <sheetData sheetId="10114">
        <row r="1">
          <cell r="A1" t="str">
            <v>1월 생산실적</v>
          </cell>
        </row>
      </sheetData>
      <sheetData sheetId="10115">
        <row r="1">
          <cell r="A1" t="str">
            <v>1월 생산실적</v>
          </cell>
        </row>
      </sheetData>
      <sheetData sheetId="10116">
        <row r="1">
          <cell r="A1" t="str">
            <v>1월 생산실적</v>
          </cell>
        </row>
      </sheetData>
      <sheetData sheetId="10117">
        <row r="1">
          <cell r="A1" t="str">
            <v>1월 생산실적</v>
          </cell>
        </row>
      </sheetData>
      <sheetData sheetId="10118">
        <row r="1">
          <cell r="A1" t="str">
            <v>1월 생산실적</v>
          </cell>
        </row>
      </sheetData>
      <sheetData sheetId="10119">
        <row r="1">
          <cell r="A1" t="str">
            <v>1월 생산실적</v>
          </cell>
        </row>
      </sheetData>
      <sheetData sheetId="10120">
        <row r="1">
          <cell r="A1" t="str">
            <v>1월 생산실적</v>
          </cell>
        </row>
      </sheetData>
      <sheetData sheetId="10121">
        <row r="1">
          <cell r="A1" t="str">
            <v>1월 생산실적</v>
          </cell>
        </row>
      </sheetData>
      <sheetData sheetId="10122">
        <row r="1">
          <cell r="A1" t="str">
            <v>1월 생산실적</v>
          </cell>
        </row>
      </sheetData>
      <sheetData sheetId="10123">
        <row r="1">
          <cell r="A1" t="str">
            <v>1월 생산실적</v>
          </cell>
        </row>
      </sheetData>
      <sheetData sheetId="10124">
        <row r="1">
          <cell r="A1" t="str">
            <v>1월 생산실적</v>
          </cell>
        </row>
      </sheetData>
      <sheetData sheetId="10125">
        <row r="1">
          <cell r="A1" t="str">
            <v>1월 생산실적</v>
          </cell>
        </row>
      </sheetData>
      <sheetData sheetId="10126">
        <row r="1">
          <cell r="A1" t="str">
            <v>1월 생산실적</v>
          </cell>
        </row>
      </sheetData>
      <sheetData sheetId="10127">
        <row r="1">
          <cell r="A1" t="str">
            <v>1월 생산실적</v>
          </cell>
        </row>
      </sheetData>
      <sheetData sheetId="10128">
        <row r="1">
          <cell r="A1" t="str">
            <v>1월 생산실적</v>
          </cell>
        </row>
      </sheetData>
      <sheetData sheetId="10129">
        <row r="1">
          <cell r="A1" t="str">
            <v>1월 생산실적</v>
          </cell>
        </row>
      </sheetData>
      <sheetData sheetId="10130">
        <row r="1">
          <cell r="A1" t="str">
            <v>1월 생산실적</v>
          </cell>
        </row>
      </sheetData>
      <sheetData sheetId="10131">
        <row r="1">
          <cell r="A1" t="str">
            <v>1월 생산실적</v>
          </cell>
        </row>
      </sheetData>
      <sheetData sheetId="10132">
        <row r="1">
          <cell r="A1" t="str">
            <v>1월 생산실적</v>
          </cell>
        </row>
      </sheetData>
      <sheetData sheetId="10133">
        <row r="1">
          <cell r="A1" t="str">
            <v>1월 생산실적</v>
          </cell>
        </row>
      </sheetData>
      <sheetData sheetId="10134">
        <row r="1">
          <cell r="A1" t="str">
            <v>1월 생산실적</v>
          </cell>
        </row>
      </sheetData>
      <sheetData sheetId="10135">
        <row r="1">
          <cell r="A1" t="str">
            <v>1월 생산실적</v>
          </cell>
        </row>
      </sheetData>
      <sheetData sheetId="10136">
        <row r="1">
          <cell r="A1" t="str">
            <v>1월 생산실적</v>
          </cell>
        </row>
      </sheetData>
      <sheetData sheetId="10137">
        <row r="1">
          <cell r="A1" t="str">
            <v>1월 생산실적</v>
          </cell>
        </row>
      </sheetData>
      <sheetData sheetId="10138">
        <row r="1">
          <cell r="A1" t="str">
            <v>1월 생산실적</v>
          </cell>
        </row>
      </sheetData>
      <sheetData sheetId="10139">
        <row r="1">
          <cell r="A1" t="str">
            <v>1월 생산실적</v>
          </cell>
        </row>
      </sheetData>
      <sheetData sheetId="10140">
        <row r="1">
          <cell r="A1" t="str">
            <v>1월 생산실적</v>
          </cell>
        </row>
      </sheetData>
      <sheetData sheetId="10141">
        <row r="1">
          <cell r="A1" t="str">
            <v>1월 생산실적</v>
          </cell>
        </row>
      </sheetData>
      <sheetData sheetId="10142">
        <row r="1">
          <cell r="A1" t="str">
            <v>1월 생산실적</v>
          </cell>
        </row>
      </sheetData>
      <sheetData sheetId="10143">
        <row r="1">
          <cell r="A1" t="str">
            <v>1월 생산실적</v>
          </cell>
        </row>
      </sheetData>
      <sheetData sheetId="10144">
        <row r="1">
          <cell r="A1" t="str">
            <v>1월 생산실적</v>
          </cell>
        </row>
      </sheetData>
      <sheetData sheetId="10145">
        <row r="1">
          <cell r="A1" t="str">
            <v>1월 생산실적</v>
          </cell>
        </row>
      </sheetData>
      <sheetData sheetId="10146">
        <row r="1">
          <cell r="A1" t="str">
            <v>1월 생산실적</v>
          </cell>
        </row>
      </sheetData>
      <sheetData sheetId="10147">
        <row r="1">
          <cell r="A1" t="str">
            <v>1월 생산실적</v>
          </cell>
        </row>
      </sheetData>
      <sheetData sheetId="10148">
        <row r="1">
          <cell r="A1" t="str">
            <v>1월 생산실적</v>
          </cell>
        </row>
      </sheetData>
      <sheetData sheetId="10149">
        <row r="1">
          <cell r="A1" t="str">
            <v>1월 생산실적</v>
          </cell>
        </row>
      </sheetData>
      <sheetData sheetId="10150">
        <row r="1">
          <cell r="A1" t="str">
            <v>1월 생산실적</v>
          </cell>
        </row>
      </sheetData>
      <sheetData sheetId="10151">
        <row r="1">
          <cell r="A1" t="str">
            <v>1월 생산실적</v>
          </cell>
        </row>
      </sheetData>
      <sheetData sheetId="10152">
        <row r="1">
          <cell r="A1" t="str">
            <v>1월 생산실적</v>
          </cell>
        </row>
      </sheetData>
      <sheetData sheetId="10153">
        <row r="1">
          <cell r="A1" t="str">
            <v>1월 생산실적</v>
          </cell>
        </row>
      </sheetData>
      <sheetData sheetId="10154">
        <row r="1">
          <cell r="A1" t="str">
            <v>1월 생산실적</v>
          </cell>
        </row>
      </sheetData>
      <sheetData sheetId="10155">
        <row r="1">
          <cell r="A1" t="str">
            <v>1월 생산실적</v>
          </cell>
        </row>
      </sheetData>
      <sheetData sheetId="10156">
        <row r="1">
          <cell r="A1" t="str">
            <v>1월 생산실적</v>
          </cell>
        </row>
      </sheetData>
      <sheetData sheetId="10157">
        <row r="1">
          <cell r="A1" t="str">
            <v>1월 생산실적</v>
          </cell>
        </row>
      </sheetData>
      <sheetData sheetId="10158">
        <row r="1">
          <cell r="A1" t="str">
            <v>1월 생산실적</v>
          </cell>
        </row>
      </sheetData>
      <sheetData sheetId="10159">
        <row r="1">
          <cell r="A1" t="str">
            <v>1월 생산실적</v>
          </cell>
        </row>
      </sheetData>
      <sheetData sheetId="10160">
        <row r="1">
          <cell r="A1" t="str">
            <v>1월 생산실적</v>
          </cell>
        </row>
      </sheetData>
      <sheetData sheetId="10161">
        <row r="1">
          <cell r="A1" t="str">
            <v>1월 생산실적</v>
          </cell>
        </row>
      </sheetData>
      <sheetData sheetId="10162">
        <row r="1">
          <cell r="A1" t="str">
            <v>1월 생산실적</v>
          </cell>
        </row>
      </sheetData>
      <sheetData sheetId="10163">
        <row r="1">
          <cell r="A1" t="str">
            <v>1월 생산실적</v>
          </cell>
        </row>
      </sheetData>
      <sheetData sheetId="10164">
        <row r="1">
          <cell r="A1" t="str">
            <v>1월 생산실적</v>
          </cell>
        </row>
      </sheetData>
      <sheetData sheetId="10165">
        <row r="1">
          <cell r="A1" t="str">
            <v>1월 생산실적</v>
          </cell>
        </row>
      </sheetData>
      <sheetData sheetId="10166">
        <row r="1">
          <cell r="A1" t="str">
            <v>1월 생산실적</v>
          </cell>
        </row>
      </sheetData>
      <sheetData sheetId="10167">
        <row r="1">
          <cell r="A1" t="str">
            <v>1월 생산실적</v>
          </cell>
        </row>
      </sheetData>
      <sheetData sheetId="10168">
        <row r="1">
          <cell r="A1" t="str">
            <v>1월 생산실적</v>
          </cell>
        </row>
      </sheetData>
      <sheetData sheetId="10169">
        <row r="1">
          <cell r="A1" t="str">
            <v>1월 생산실적</v>
          </cell>
        </row>
      </sheetData>
      <sheetData sheetId="10170">
        <row r="1">
          <cell r="A1" t="str">
            <v>1월 생산실적</v>
          </cell>
        </row>
      </sheetData>
      <sheetData sheetId="10171">
        <row r="1">
          <cell r="A1" t="str">
            <v>1월 생산실적</v>
          </cell>
        </row>
      </sheetData>
      <sheetData sheetId="10172">
        <row r="1">
          <cell r="A1" t="str">
            <v>1월 생산실적</v>
          </cell>
        </row>
      </sheetData>
      <sheetData sheetId="10173">
        <row r="1">
          <cell r="A1" t="str">
            <v>1월 생산실적</v>
          </cell>
        </row>
      </sheetData>
      <sheetData sheetId="10174">
        <row r="1">
          <cell r="A1" t="str">
            <v>1월 생산실적</v>
          </cell>
        </row>
      </sheetData>
      <sheetData sheetId="10175">
        <row r="1">
          <cell r="A1" t="str">
            <v>1월 생산실적</v>
          </cell>
        </row>
      </sheetData>
      <sheetData sheetId="10176">
        <row r="1">
          <cell r="A1" t="str">
            <v>1월 생산실적</v>
          </cell>
        </row>
      </sheetData>
      <sheetData sheetId="10177">
        <row r="1">
          <cell r="A1" t="str">
            <v>1월 생산실적</v>
          </cell>
        </row>
      </sheetData>
      <sheetData sheetId="10178">
        <row r="1">
          <cell r="A1" t="str">
            <v>1월 생산실적</v>
          </cell>
        </row>
      </sheetData>
      <sheetData sheetId="10179">
        <row r="1">
          <cell r="A1" t="str">
            <v>1월 생산실적</v>
          </cell>
        </row>
      </sheetData>
      <sheetData sheetId="10180">
        <row r="1">
          <cell r="A1" t="str">
            <v>1월 생산실적</v>
          </cell>
        </row>
      </sheetData>
      <sheetData sheetId="10181">
        <row r="1">
          <cell r="A1" t="str">
            <v>1월 생산실적</v>
          </cell>
        </row>
      </sheetData>
      <sheetData sheetId="10182">
        <row r="1">
          <cell r="A1" t="str">
            <v>1월 생산실적</v>
          </cell>
        </row>
      </sheetData>
      <sheetData sheetId="10183">
        <row r="1">
          <cell r="A1" t="str">
            <v>1월 생산실적</v>
          </cell>
        </row>
      </sheetData>
      <sheetData sheetId="10184">
        <row r="1">
          <cell r="A1" t="str">
            <v>1월 생산실적</v>
          </cell>
        </row>
      </sheetData>
      <sheetData sheetId="10185">
        <row r="1">
          <cell r="A1" t="str">
            <v>1월 생산실적</v>
          </cell>
        </row>
      </sheetData>
      <sheetData sheetId="10186">
        <row r="1">
          <cell r="A1" t="str">
            <v>1월 생산실적</v>
          </cell>
        </row>
      </sheetData>
      <sheetData sheetId="10187">
        <row r="1">
          <cell r="A1" t="str">
            <v>1월 생산실적</v>
          </cell>
        </row>
      </sheetData>
      <sheetData sheetId="10188">
        <row r="1">
          <cell r="A1" t="str">
            <v>1월 생산실적</v>
          </cell>
        </row>
      </sheetData>
      <sheetData sheetId="10189">
        <row r="1">
          <cell r="A1" t="str">
            <v>1월 생산실적</v>
          </cell>
        </row>
      </sheetData>
      <sheetData sheetId="10190">
        <row r="1">
          <cell r="A1" t="str">
            <v>1월 생산실적</v>
          </cell>
        </row>
      </sheetData>
      <sheetData sheetId="10191">
        <row r="1">
          <cell r="A1" t="str">
            <v>1월 생산실적</v>
          </cell>
        </row>
      </sheetData>
      <sheetData sheetId="10192">
        <row r="1">
          <cell r="A1" t="str">
            <v>1월 생산실적</v>
          </cell>
        </row>
      </sheetData>
      <sheetData sheetId="10193">
        <row r="1">
          <cell r="A1" t="str">
            <v>1월 생산실적</v>
          </cell>
        </row>
      </sheetData>
      <sheetData sheetId="10194">
        <row r="1">
          <cell r="A1" t="str">
            <v>1월 생산실적</v>
          </cell>
        </row>
      </sheetData>
      <sheetData sheetId="10195">
        <row r="1">
          <cell r="A1" t="str">
            <v>1월 생산실적</v>
          </cell>
        </row>
      </sheetData>
      <sheetData sheetId="10196">
        <row r="1">
          <cell r="A1" t="str">
            <v>1월 생산실적</v>
          </cell>
        </row>
      </sheetData>
      <sheetData sheetId="10197">
        <row r="1">
          <cell r="A1" t="str">
            <v>1월 생산실적</v>
          </cell>
        </row>
      </sheetData>
      <sheetData sheetId="10198">
        <row r="1">
          <cell r="A1" t="str">
            <v>1월 생산실적</v>
          </cell>
        </row>
      </sheetData>
      <sheetData sheetId="10199">
        <row r="1">
          <cell r="A1" t="str">
            <v>1월 생산실적</v>
          </cell>
        </row>
      </sheetData>
      <sheetData sheetId="10200">
        <row r="1">
          <cell r="A1" t="str">
            <v>1월 생산실적</v>
          </cell>
        </row>
      </sheetData>
      <sheetData sheetId="10201">
        <row r="1">
          <cell r="A1" t="str">
            <v>1월 생산실적</v>
          </cell>
        </row>
      </sheetData>
      <sheetData sheetId="10202">
        <row r="1">
          <cell r="A1" t="str">
            <v>1월 생산실적</v>
          </cell>
        </row>
      </sheetData>
      <sheetData sheetId="10203">
        <row r="1">
          <cell r="A1" t="str">
            <v>1월 생산실적</v>
          </cell>
        </row>
      </sheetData>
      <sheetData sheetId="10204">
        <row r="1">
          <cell r="A1" t="str">
            <v>1월 생산실적</v>
          </cell>
        </row>
      </sheetData>
      <sheetData sheetId="10205">
        <row r="1">
          <cell r="A1" t="str">
            <v>1월 생산실적</v>
          </cell>
        </row>
      </sheetData>
      <sheetData sheetId="10206">
        <row r="1">
          <cell r="A1" t="str">
            <v>1월 생산실적</v>
          </cell>
        </row>
      </sheetData>
      <sheetData sheetId="10207">
        <row r="1">
          <cell r="A1" t="str">
            <v>1월 생산실적</v>
          </cell>
        </row>
      </sheetData>
      <sheetData sheetId="10208">
        <row r="1">
          <cell r="A1" t="str">
            <v>1월 생산실적</v>
          </cell>
        </row>
      </sheetData>
      <sheetData sheetId="10209">
        <row r="1">
          <cell r="A1" t="str">
            <v>1월 생산실적</v>
          </cell>
        </row>
      </sheetData>
      <sheetData sheetId="10210">
        <row r="1">
          <cell r="A1" t="str">
            <v>1월 생산실적</v>
          </cell>
        </row>
      </sheetData>
      <sheetData sheetId="10211">
        <row r="1">
          <cell r="A1" t="str">
            <v>1월 생산실적</v>
          </cell>
        </row>
      </sheetData>
      <sheetData sheetId="10212">
        <row r="1">
          <cell r="A1" t="str">
            <v>1월 생산실적</v>
          </cell>
        </row>
      </sheetData>
      <sheetData sheetId="10213">
        <row r="1">
          <cell r="A1" t="str">
            <v>1월 생산실적</v>
          </cell>
        </row>
      </sheetData>
      <sheetData sheetId="10214">
        <row r="1">
          <cell r="A1" t="str">
            <v>1월 생산실적</v>
          </cell>
        </row>
      </sheetData>
      <sheetData sheetId="10215">
        <row r="1">
          <cell r="A1" t="str">
            <v>1월 생산실적</v>
          </cell>
        </row>
      </sheetData>
      <sheetData sheetId="10216">
        <row r="1">
          <cell r="A1" t="str">
            <v>1월 생산실적</v>
          </cell>
        </row>
      </sheetData>
      <sheetData sheetId="10217">
        <row r="1">
          <cell r="A1" t="str">
            <v>1월 생산실적</v>
          </cell>
        </row>
      </sheetData>
      <sheetData sheetId="10218">
        <row r="1">
          <cell r="A1" t="str">
            <v>1월 생산실적</v>
          </cell>
        </row>
      </sheetData>
      <sheetData sheetId="10219">
        <row r="1">
          <cell r="A1" t="str">
            <v>1월 생산실적</v>
          </cell>
        </row>
      </sheetData>
      <sheetData sheetId="10220">
        <row r="1">
          <cell r="A1" t="str">
            <v>1월 생산실적</v>
          </cell>
        </row>
      </sheetData>
      <sheetData sheetId="10221">
        <row r="1">
          <cell r="A1" t="str">
            <v>1월 생산실적</v>
          </cell>
        </row>
      </sheetData>
      <sheetData sheetId="10222">
        <row r="1">
          <cell r="A1" t="str">
            <v>1월 생산실적</v>
          </cell>
        </row>
      </sheetData>
      <sheetData sheetId="10223">
        <row r="1">
          <cell r="A1" t="str">
            <v>1월 생산실적</v>
          </cell>
        </row>
      </sheetData>
      <sheetData sheetId="10224">
        <row r="1">
          <cell r="A1" t="str">
            <v>1월 생산실적</v>
          </cell>
        </row>
      </sheetData>
      <sheetData sheetId="10225">
        <row r="1">
          <cell r="A1" t="str">
            <v>1월 생산실적</v>
          </cell>
        </row>
      </sheetData>
      <sheetData sheetId="10226">
        <row r="1">
          <cell r="A1" t="str">
            <v>1월 생산실적</v>
          </cell>
        </row>
      </sheetData>
      <sheetData sheetId="10227">
        <row r="1">
          <cell r="A1" t="str">
            <v>1월 생산실적</v>
          </cell>
        </row>
      </sheetData>
      <sheetData sheetId="10228">
        <row r="1">
          <cell r="A1" t="str">
            <v>1월 생산실적</v>
          </cell>
        </row>
      </sheetData>
      <sheetData sheetId="10229">
        <row r="1">
          <cell r="A1" t="str">
            <v>1월 생산실적</v>
          </cell>
        </row>
      </sheetData>
      <sheetData sheetId="10230">
        <row r="1">
          <cell r="A1" t="str">
            <v>1월 생산실적</v>
          </cell>
        </row>
      </sheetData>
      <sheetData sheetId="10231">
        <row r="1">
          <cell r="A1" t="str">
            <v>1월 생산실적</v>
          </cell>
        </row>
      </sheetData>
      <sheetData sheetId="10232">
        <row r="1">
          <cell r="A1" t="str">
            <v>1월 생산실적</v>
          </cell>
        </row>
      </sheetData>
      <sheetData sheetId="10233">
        <row r="1">
          <cell r="A1" t="str">
            <v>1월 생산실적</v>
          </cell>
        </row>
      </sheetData>
      <sheetData sheetId="10234">
        <row r="1">
          <cell r="A1" t="str">
            <v>1월 생산실적</v>
          </cell>
        </row>
      </sheetData>
      <sheetData sheetId="10235">
        <row r="1">
          <cell r="A1" t="str">
            <v>1월 생산실적</v>
          </cell>
        </row>
      </sheetData>
      <sheetData sheetId="10236">
        <row r="1">
          <cell r="A1" t="str">
            <v>1월 생산실적</v>
          </cell>
        </row>
      </sheetData>
      <sheetData sheetId="10237">
        <row r="1">
          <cell r="A1" t="str">
            <v>1월 생산실적</v>
          </cell>
        </row>
      </sheetData>
      <sheetData sheetId="10238">
        <row r="1">
          <cell r="A1" t="str">
            <v>1월 생산실적</v>
          </cell>
        </row>
      </sheetData>
      <sheetData sheetId="10239">
        <row r="1">
          <cell r="A1" t="str">
            <v>1월 생산실적</v>
          </cell>
        </row>
      </sheetData>
      <sheetData sheetId="10240">
        <row r="1">
          <cell r="A1" t="str">
            <v>1월 생산실적</v>
          </cell>
        </row>
      </sheetData>
      <sheetData sheetId="10241">
        <row r="1">
          <cell r="A1" t="str">
            <v>1월 생산실적</v>
          </cell>
        </row>
      </sheetData>
      <sheetData sheetId="10242">
        <row r="1">
          <cell r="A1" t="str">
            <v>1월 생산실적</v>
          </cell>
        </row>
      </sheetData>
      <sheetData sheetId="10243">
        <row r="1">
          <cell r="A1" t="str">
            <v>1월 생산실적</v>
          </cell>
        </row>
      </sheetData>
      <sheetData sheetId="10244">
        <row r="1">
          <cell r="A1" t="str">
            <v>1월 생산실적</v>
          </cell>
        </row>
      </sheetData>
      <sheetData sheetId="10245">
        <row r="1">
          <cell r="A1" t="str">
            <v>1월 생산실적</v>
          </cell>
        </row>
      </sheetData>
      <sheetData sheetId="10246">
        <row r="1">
          <cell r="A1" t="str">
            <v>1월 생산실적</v>
          </cell>
        </row>
      </sheetData>
      <sheetData sheetId="10247">
        <row r="1">
          <cell r="A1" t="str">
            <v>1월 생산실적</v>
          </cell>
        </row>
      </sheetData>
      <sheetData sheetId="10248">
        <row r="1">
          <cell r="A1" t="str">
            <v>1월 생산실적</v>
          </cell>
        </row>
      </sheetData>
      <sheetData sheetId="10249">
        <row r="1">
          <cell r="A1" t="str">
            <v>1월 생산실적</v>
          </cell>
        </row>
      </sheetData>
      <sheetData sheetId="10250">
        <row r="1">
          <cell r="A1" t="str">
            <v>1월 생산실적</v>
          </cell>
        </row>
      </sheetData>
      <sheetData sheetId="10251">
        <row r="1">
          <cell r="A1" t="str">
            <v>1월 생산실적</v>
          </cell>
        </row>
      </sheetData>
      <sheetData sheetId="10252">
        <row r="1">
          <cell r="A1" t="str">
            <v>1월 생산실적</v>
          </cell>
        </row>
      </sheetData>
      <sheetData sheetId="10253">
        <row r="1">
          <cell r="A1" t="str">
            <v>1월 생산실적</v>
          </cell>
        </row>
      </sheetData>
      <sheetData sheetId="10254">
        <row r="1">
          <cell r="A1" t="str">
            <v>1월 생산실적</v>
          </cell>
        </row>
      </sheetData>
      <sheetData sheetId="10255">
        <row r="1">
          <cell r="A1" t="str">
            <v>1월 생산실적</v>
          </cell>
        </row>
      </sheetData>
      <sheetData sheetId="10256">
        <row r="1">
          <cell r="A1" t="str">
            <v>1월 생산실적</v>
          </cell>
        </row>
      </sheetData>
      <sheetData sheetId="10257">
        <row r="1">
          <cell r="A1" t="str">
            <v>1월 생산실적</v>
          </cell>
        </row>
      </sheetData>
      <sheetData sheetId="10258">
        <row r="1">
          <cell r="A1" t="str">
            <v>1월 생산실적</v>
          </cell>
        </row>
      </sheetData>
      <sheetData sheetId="10259">
        <row r="1">
          <cell r="A1" t="str">
            <v>1월 생산실적</v>
          </cell>
        </row>
      </sheetData>
      <sheetData sheetId="10260">
        <row r="1">
          <cell r="A1" t="str">
            <v>1월 생산실적</v>
          </cell>
        </row>
      </sheetData>
      <sheetData sheetId="10261">
        <row r="1">
          <cell r="A1" t="str">
            <v>1월 생산실적</v>
          </cell>
        </row>
      </sheetData>
      <sheetData sheetId="10262">
        <row r="1">
          <cell r="A1" t="str">
            <v>1월 생산실적</v>
          </cell>
        </row>
      </sheetData>
      <sheetData sheetId="10263">
        <row r="1">
          <cell r="A1" t="str">
            <v>1월 생산실적</v>
          </cell>
        </row>
      </sheetData>
      <sheetData sheetId="10264">
        <row r="1">
          <cell r="A1" t="str">
            <v>1월 생산실적</v>
          </cell>
        </row>
      </sheetData>
      <sheetData sheetId="10265">
        <row r="1">
          <cell r="A1" t="str">
            <v>1월 생산실적</v>
          </cell>
        </row>
      </sheetData>
      <sheetData sheetId="10266">
        <row r="1">
          <cell r="A1" t="str">
            <v>1월 생산실적</v>
          </cell>
        </row>
      </sheetData>
      <sheetData sheetId="10267">
        <row r="1">
          <cell r="A1" t="str">
            <v>1월 생산실적</v>
          </cell>
        </row>
      </sheetData>
      <sheetData sheetId="10268">
        <row r="1">
          <cell r="A1" t="str">
            <v>1월 생산실적</v>
          </cell>
        </row>
      </sheetData>
      <sheetData sheetId="10269">
        <row r="1">
          <cell r="A1" t="str">
            <v>1월 생산실적</v>
          </cell>
        </row>
      </sheetData>
      <sheetData sheetId="10270">
        <row r="1">
          <cell r="A1" t="str">
            <v>1월 생산실적</v>
          </cell>
        </row>
      </sheetData>
      <sheetData sheetId="10271">
        <row r="1">
          <cell r="A1" t="str">
            <v>1월 생산실적</v>
          </cell>
        </row>
      </sheetData>
      <sheetData sheetId="10272">
        <row r="1">
          <cell r="A1" t="str">
            <v>1월 생산실적</v>
          </cell>
        </row>
      </sheetData>
      <sheetData sheetId="10273">
        <row r="1">
          <cell r="A1" t="str">
            <v>1월 생산실적</v>
          </cell>
        </row>
      </sheetData>
      <sheetData sheetId="10274">
        <row r="1">
          <cell r="A1" t="str">
            <v>1월 생산실적</v>
          </cell>
        </row>
      </sheetData>
      <sheetData sheetId="10275">
        <row r="1">
          <cell r="A1" t="str">
            <v>1월 생산실적</v>
          </cell>
        </row>
      </sheetData>
      <sheetData sheetId="10276">
        <row r="1">
          <cell r="A1" t="str">
            <v>1월 생산실적</v>
          </cell>
        </row>
      </sheetData>
      <sheetData sheetId="10277">
        <row r="1">
          <cell r="A1" t="str">
            <v>1월 생산실적</v>
          </cell>
        </row>
      </sheetData>
      <sheetData sheetId="10278">
        <row r="1">
          <cell r="A1" t="str">
            <v>1월 생산실적</v>
          </cell>
        </row>
      </sheetData>
      <sheetData sheetId="10279">
        <row r="1">
          <cell r="A1" t="str">
            <v>1월 생산실적</v>
          </cell>
        </row>
      </sheetData>
      <sheetData sheetId="10280">
        <row r="1">
          <cell r="A1" t="str">
            <v>1월 생산실적</v>
          </cell>
        </row>
      </sheetData>
      <sheetData sheetId="10281">
        <row r="1">
          <cell r="A1" t="str">
            <v>1월 생산실적</v>
          </cell>
        </row>
      </sheetData>
      <sheetData sheetId="10282">
        <row r="1">
          <cell r="A1" t="str">
            <v>1월 생산실적</v>
          </cell>
        </row>
      </sheetData>
      <sheetData sheetId="10283">
        <row r="1">
          <cell r="A1" t="str">
            <v>1월 생산실적</v>
          </cell>
        </row>
      </sheetData>
      <sheetData sheetId="10284">
        <row r="1">
          <cell r="A1" t="str">
            <v>1월 생산실적</v>
          </cell>
        </row>
      </sheetData>
      <sheetData sheetId="10285">
        <row r="1">
          <cell r="A1" t="str">
            <v>1월 생산실적</v>
          </cell>
        </row>
      </sheetData>
      <sheetData sheetId="10286">
        <row r="1">
          <cell r="A1" t="str">
            <v>1월 생산실적</v>
          </cell>
        </row>
      </sheetData>
      <sheetData sheetId="10287">
        <row r="1">
          <cell r="A1" t="str">
            <v>1월 생산실적</v>
          </cell>
        </row>
      </sheetData>
      <sheetData sheetId="10288">
        <row r="1">
          <cell r="A1" t="str">
            <v>1월 생산실적</v>
          </cell>
        </row>
      </sheetData>
      <sheetData sheetId="10289">
        <row r="1">
          <cell r="A1" t="str">
            <v>1월 생산실적</v>
          </cell>
        </row>
      </sheetData>
      <sheetData sheetId="10290">
        <row r="1">
          <cell r="A1" t="str">
            <v>1월 생산실적</v>
          </cell>
        </row>
      </sheetData>
      <sheetData sheetId="10291">
        <row r="1">
          <cell r="A1" t="str">
            <v>1월 생산실적</v>
          </cell>
        </row>
      </sheetData>
      <sheetData sheetId="10292">
        <row r="1">
          <cell r="A1" t="str">
            <v>1월 생산실적</v>
          </cell>
        </row>
      </sheetData>
      <sheetData sheetId="10293">
        <row r="1">
          <cell r="A1" t="str">
            <v>1월 생산실적</v>
          </cell>
        </row>
      </sheetData>
      <sheetData sheetId="10294">
        <row r="1">
          <cell r="A1" t="str">
            <v>1월 생산실적</v>
          </cell>
        </row>
      </sheetData>
      <sheetData sheetId="10295">
        <row r="1">
          <cell r="A1" t="str">
            <v>1월 생산실적</v>
          </cell>
        </row>
      </sheetData>
      <sheetData sheetId="10296">
        <row r="1">
          <cell r="A1" t="str">
            <v>1월 생산실적</v>
          </cell>
        </row>
      </sheetData>
      <sheetData sheetId="10297">
        <row r="1">
          <cell r="A1" t="str">
            <v>1월 생산실적</v>
          </cell>
        </row>
      </sheetData>
      <sheetData sheetId="10298">
        <row r="1">
          <cell r="A1" t="str">
            <v>1월 생산실적</v>
          </cell>
        </row>
      </sheetData>
      <sheetData sheetId="10299">
        <row r="1">
          <cell r="A1" t="str">
            <v>1월 생산실적</v>
          </cell>
        </row>
      </sheetData>
      <sheetData sheetId="10300">
        <row r="1">
          <cell r="A1" t="str">
            <v>1월 생산실적</v>
          </cell>
        </row>
      </sheetData>
      <sheetData sheetId="10301">
        <row r="1">
          <cell r="A1" t="str">
            <v>1월 생산실적</v>
          </cell>
        </row>
      </sheetData>
      <sheetData sheetId="10302">
        <row r="1">
          <cell r="A1" t="str">
            <v>1월 생산실적</v>
          </cell>
        </row>
      </sheetData>
      <sheetData sheetId="10303">
        <row r="1">
          <cell r="A1" t="str">
            <v>1월 생산실적</v>
          </cell>
        </row>
      </sheetData>
      <sheetData sheetId="10304">
        <row r="1">
          <cell r="A1" t="str">
            <v>1월 생산실적</v>
          </cell>
        </row>
      </sheetData>
      <sheetData sheetId="10305">
        <row r="1">
          <cell r="A1" t="str">
            <v>1월 생산실적</v>
          </cell>
        </row>
      </sheetData>
      <sheetData sheetId="10306">
        <row r="1">
          <cell r="A1" t="str">
            <v>1월 생산실적</v>
          </cell>
        </row>
      </sheetData>
      <sheetData sheetId="10307">
        <row r="1">
          <cell r="A1" t="str">
            <v>1월 생산실적</v>
          </cell>
        </row>
      </sheetData>
      <sheetData sheetId="10308">
        <row r="1">
          <cell r="A1" t="str">
            <v>1월 생산실적</v>
          </cell>
        </row>
      </sheetData>
      <sheetData sheetId="10309">
        <row r="1">
          <cell r="A1" t="str">
            <v>1월 생산실적</v>
          </cell>
        </row>
      </sheetData>
      <sheetData sheetId="10310">
        <row r="1">
          <cell r="A1" t="str">
            <v>1월 생산실적</v>
          </cell>
        </row>
      </sheetData>
      <sheetData sheetId="10311">
        <row r="1">
          <cell r="A1" t="str">
            <v>1월 생산실적</v>
          </cell>
        </row>
      </sheetData>
      <sheetData sheetId="10312">
        <row r="1">
          <cell r="A1" t="str">
            <v>1월 생산실적</v>
          </cell>
        </row>
      </sheetData>
      <sheetData sheetId="10313">
        <row r="1">
          <cell r="A1" t="str">
            <v>1월 생산실적</v>
          </cell>
        </row>
      </sheetData>
      <sheetData sheetId="10314">
        <row r="1">
          <cell r="A1" t="str">
            <v>1월 생산실적</v>
          </cell>
        </row>
      </sheetData>
      <sheetData sheetId="10315">
        <row r="1">
          <cell r="A1" t="str">
            <v>1월 생산실적</v>
          </cell>
        </row>
      </sheetData>
      <sheetData sheetId="10316">
        <row r="1">
          <cell r="A1" t="str">
            <v>1월 생산실적</v>
          </cell>
        </row>
      </sheetData>
      <sheetData sheetId="10317">
        <row r="1">
          <cell r="A1" t="str">
            <v>1월 생산실적</v>
          </cell>
        </row>
      </sheetData>
      <sheetData sheetId="10318">
        <row r="1">
          <cell r="A1" t="str">
            <v>1월 생산실적</v>
          </cell>
        </row>
      </sheetData>
      <sheetData sheetId="10319">
        <row r="1">
          <cell r="A1" t="str">
            <v>1월 생산실적</v>
          </cell>
        </row>
      </sheetData>
      <sheetData sheetId="10320">
        <row r="1">
          <cell r="A1" t="str">
            <v>1월 생산실적</v>
          </cell>
        </row>
      </sheetData>
      <sheetData sheetId="10321">
        <row r="1">
          <cell r="A1" t="str">
            <v>1월 생산실적</v>
          </cell>
        </row>
      </sheetData>
      <sheetData sheetId="10322">
        <row r="1">
          <cell r="A1" t="str">
            <v>1월 생산실적</v>
          </cell>
        </row>
      </sheetData>
      <sheetData sheetId="10323">
        <row r="1">
          <cell r="A1" t="str">
            <v>1월 생산실적</v>
          </cell>
        </row>
      </sheetData>
      <sheetData sheetId="10324">
        <row r="1">
          <cell r="A1" t="str">
            <v>1월 생산실적</v>
          </cell>
        </row>
      </sheetData>
      <sheetData sheetId="10325">
        <row r="1">
          <cell r="A1" t="str">
            <v>1월 생산실적</v>
          </cell>
        </row>
      </sheetData>
      <sheetData sheetId="10326">
        <row r="1">
          <cell r="A1" t="str">
            <v>1월 생산실적</v>
          </cell>
        </row>
      </sheetData>
      <sheetData sheetId="10327">
        <row r="1">
          <cell r="A1" t="str">
            <v>1월 생산실적</v>
          </cell>
        </row>
      </sheetData>
      <sheetData sheetId="10328">
        <row r="1">
          <cell r="A1" t="str">
            <v>1월 생산실적</v>
          </cell>
        </row>
      </sheetData>
      <sheetData sheetId="10329">
        <row r="1">
          <cell r="A1" t="str">
            <v>1월 생산실적</v>
          </cell>
        </row>
      </sheetData>
      <sheetData sheetId="10330">
        <row r="1">
          <cell r="A1" t="str">
            <v>1월 생산실적</v>
          </cell>
        </row>
      </sheetData>
      <sheetData sheetId="10331">
        <row r="1">
          <cell r="A1" t="str">
            <v>1월 생산실적</v>
          </cell>
        </row>
      </sheetData>
      <sheetData sheetId="10332">
        <row r="1">
          <cell r="A1" t="str">
            <v>1월 생산실적</v>
          </cell>
        </row>
      </sheetData>
      <sheetData sheetId="10333">
        <row r="1">
          <cell r="A1" t="str">
            <v>1월 생산실적</v>
          </cell>
        </row>
      </sheetData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>
        <row r="1">
          <cell r="A1" t="str">
            <v>1월 생산실적</v>
          </cell>
        </row>
      </sheetData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>
        <row r="1">
          <cell r="A1" t="str">
            <v>1월 생산실적</v>
          </cell>
        </row>
      </sheetData>
      <sheetData sheetId="10371">
        <row r="1">
          <cell r="A1" t="str">
            <v>1월 생산실적</v>
          </cell>
        </row>
      </sheetData>
      <sheetData sheetId="10372">
        <row r="1">
          <cell r="A1" t="str">
            <v>1월 생산실적</v>
          </cell>
        </row>
      </sheetData>
      <sheetData sheetId="10373">
        <row r="1">
          <cell r="A1" t="str">
            <v>1월 생산실적</v>
          </cell>
        </row>
      </sheetData>
      <sheetData sheetId="10374">
        <row r="1">
          <cell r="A1" t="str">
            <v>1월 생산실적</v>
          </cell>
        </row>
      </sheetData>
      <sheetData sheetId="10375">
        <row r="1">
          <cell r="A1" t="str">
            <v>1월 생산실적</v>
          </cell>
        </row>
      </sheetData>
      <sheetData sheetId="10376">
        <row r="1">
          <cell r="A1" t="str">
            <v>1월 생산실적</v>
          </cell>
        </row>
      </sheetData>
      <sheetData sheetId="10377">
        <row r="1">
          <cell r="A1" t="str">
            <v>1월 생산실적</v>
          </cell>
        </row>
      </sheetData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>
        <row r="1">
          <cell r="A1" t="str">
            <v>1월 생산실적</v>
          </cell>
        </row>
      </sheetData>
      <sheetData sheetId="10411">
        <row r="1">
          <cell r="A1" t="str">
            <v>1월 생산실적</v>
          </cell>
        </row>
      </sheetData>
      <sheetData sheetId="10412">
        <row r="1">
          <cell r="A1" t="str">
            <v>1월 생산실적</v>
          </cell>
        </row>
      </sheetData>
      <sheetData sheetId="10413">
        <row r="1">
          <cell r="A1" t="str">
            <v>1월 생산실적</v>
          </cell>
        </row>
      </sheetData>
      <sheetData sheetId="10414">
        <row r="1">
          <cell r="A1" t="str">
            <v>1월 생산실적</v>
          </cell>
        </row>
      </sheetData>
      <sheetData sheetId="10415">
        <row r="1">
          <cell r="A1" t="str">
            <v>1월 생산실적</v>
          </cell>
        </row>
      </sheetData>
      <sheetData sheetId="10416">
        <row r="1">
          <cell r="A1" t="str">
            <v>1월 생산실적</v>
          </cell>
        </row>
      </sheetData>
      <sheetData sheetId="10417">
        <row r="1">
          <cell r="A1" t="str">
            <v>1월 생산실적</v>
          </cell>
        </row>
      </sheetData>
      <sheetData sheetId="10418">
        <row r="1">
          <cell r="A1" t="str">
            <v>1월 생산실적</v>
          </cell>
        </row>
      </sheetData>
      <sheetData sheetId="10419">
        <row r="1">
          <cell r="A1" t="str">
            <v>1월 생산실적</v>
          </cell>
        </row>
      </sheetData>
      <sheetData sheetId="10420">
        <row r="1">
          <cell r="A1" t="str">
            <v>1월 생산실적</v>
          </cell>
        </row>
      </sheetData>
      <sheetData sheetId="10421">
        <row r="1">
          <cell r="A1" t="str">
            <v>1월 생산실적</v>
          </cell>
        </row>
      </sheetData>
      <sheetData sheetId="10422">
        <row r="1">
          <cell r="A1" t="str">
            <v>1월 생산실적</v>
          </cell>
        </row>
      </sheetData>
      <sheetData sheetId="10423">
        <row r="1">
          <cell r="A1" t="str">
            <v>1월 생산실적</v>
          </cell>
        </row>
      </sheetData>
      <sheetData sheetId="10424">
        <row r="1">
          <cell r="A1" t="str">
            <v>1월 생산실적</v>
          </cell>
        </row>
      </sheetData>
      <sheetData sheetId="10425">
        <row r="1">
          <cell r="A1" t="str">
            <v>1월 생산실적</v>
          </cell>
        </row>
      </sheetData>
      <sheetData sheetId="10426">
        <row r="1">
          <cell r="A1" t="str">
            <v>1월 생산실적</v>
          </cell>
        </row>
      </sheetData>
      <sheetData sheetId="10427">
        <row r="1">
          <cell r="A1" t="str">
            <v>1월 생산실적</v>
          </cell>
        </row>
      </sheetData>
      <sheetData sheetId="10428">
        <row r="1">
          <cell r="A1" t="str">
            <v>1월 생산실적</v>
          </cell>
        </row>
      </sheetData>
      <sheetData sheetId="10429">
        <row r="1">
          <cell r="A1" t="str">
            <v>1월 생산실적</v>
          </cell>
        </row>
      </sheetData>
      <sheetData sheetId="10430">
        <row r="1">
          <cell r="A1" t="str">
            <v>1월 생산실적</v>
          </cell>
        </row>
      </sheetData>
      <sheetData sheetId="10431">
        <row r="1">
          <cell r="A1" t="str">
            <v>1월 생산실적</v>
          </cell>
        </row>
      </sheetData>
      <sheetData sheetId="10432">
        <row r="1">
          <cell r="A1" t="str">
            <v>1월 생산실적</v>
          </cell>
        </row>
      </sheetData>
      <sheetData sheetId="10433">
        <row r="1">
          <cell r="A1" t="str">
            <v>1월 생산실적</v>
          </cell>
        </row>
      </sheetData>
      <sheetData sheetId="10434">
        <row r="1">
          <cell r="A1" t="str">
            <v>1월 생산실적</v>
          </cell>
        </row>
      </sheetData>
      <sheetData sheetId="10435">
        <row r="1">
          <cell r="A1" t="str">
            <v>1월 생산실적</v>
          </cell>
        </row>
      </sheetData>
      <sheetData sheetId="10436">
        <row r="1">
          <cell r="A1" t="str">
            <v>1월 생산실적</v>
          </cell>
        </row>
      </sheetData>
      <sheetData sheetId="10437">
        <row r="1">
          <cell r="A1" t="str">
            <v>1월 생산실적</v>
          </cell>
        </row>
      </sheetData>
      <sheetData sheetId="10438">
        <row r="1">
          <cell r="A1" t="str">
            <v>1월 생산실적</v>
          </cell>
        </row>
      </sheetData>
      <sheetData sheetId="10439">
        <row r="1">
          <cell r="A1" t="str">
            <v>1월 생산실적</v>
          </cell>
        </row>
      </sheetData>
      <sheetData sheetId="10440">
        <row r="1">
          <cell r="A1" t="str">
            <v>1월 생산실적</v>
          </cell>
        </row>
      </sheetData>
      <sheetData sheetId="10441">
        <row r="1">
          <cell r="A1" t="str">
            <v>1월 생산실적</v>
          </cell>
        </row>
      </sheetData>
      <sheetData sheetId="10442">
        <row r="1">
          <cell r="A1" t="str">
            <v>1월 생산실적</v>
          </cell>
        </row>
      </sheetData>
      <sheetData sheetId="10443">
        <row r="1">
          <cell r="A1" t="str">
            <v>1월 생산실적</v>
          </cell>
        </row>
      </sheetData>
      <sheetData sheetId="10444">
        <row r="1">
          <cell r="A1" t="str">
            <v>1월 생산실적</v>
          </cell>
        </row>
      </sheetData>
      <sheetData sheetId="10445">
        <row r="1">
          <cell r="A1" t="str">
            <v>1월 생산실적</v>
          </cell>
        </row>
      </sheetData>
      <sheetData sheetId="10446">
        <row r="1">
          <cell r="A1" t="str">
            <v>1월 생산실적</v>
          </cell>
        </row>
      </sheetData>
      <sheetData sheetId="10447">
        <row r="1">
          <cell r="A1" t="str">
            <v>1월 생산실적</v>
          </cell>
        </row>
      </sheetData>
      <sheetData sheetId="10448">
        <row r="1">
          <cell r="A1" t="str">
            <v>1월 생산실적</v>
          </cell>
        </row>
      </sheetData>
      <sheetData sheetId="10449">
        <row r="1">
          <cell r="A1" t="str">
            <v>1월 생산실적</v>
          </cell>
        </row>
      </sheetData>
      <sheetData sheetId="10450">
        <row r="1">
          <cell r="A1" t="str">
            <v>1월 생산실적</v>
          </cell>
        </row>
      </sheetData>
      <sheetData sheetId="10451">
        <row r="1">
          <cell r="A1" t="str">
            <v>1월 생산실적</v>
          </cell>
        </row>
      </sheetData>
      <sheetData sheetId="10452">
        <row r="1">
          <cell r="A1" t="str">
            <v>1월 생산실적</v>
          </cell>
        </row>
      </sheetData>
      <sheetData sheetId="10453">
        <row r="1">
          <cell r="A1" t="str">
            <v>1월 생산실적</v>
          </cell>
        </row>
      </sheetData>
      <sheetData sheetId="10454">
        <row r="1">
          <cell r="A1" t="str">
            <v>1월 생산실적</v>
          </cell>
        </row>
      </sheetData>
      <sheetData sheetId="10455">
        <row r="1">
          <cell r="A1" t="str">
            <v>1월 생산실적</v>
          </cell>
        </row>
      </sheetData>
      <sheetData sheetId="10456">
        <row r="1">
          <cell r="A1" t="str">
            <v>1월 생산실적</v>
          </cell>
        </row>
      </sheetData>
      <sheetData sheetId="10457">
        <row r="1">
          <cell r="A1" t="str">
            <v>1월 생산실적</v>
          </cell>
        </row>
      </sheetData>
      <sheetData sheetId="10458">
        <row r="1">
          <cell r="A1" t="str">
            <v>1월 생산실적</v>
          </cell>
        </row>
      </sheetData>
      <sheetData sheetId="10459">
        <row r="1">
          <cell r="A1" t="str">
            <v>1월 생산실적</v>
          </cell>
        </row>
      </sheetData>
      <sheetData sheetId="10460">
        <row r="1">
          <cell r="A1" t="str">
            <v>1월 생산실적</v>
          </cell>
        </row>
      </sheetData>
      <sheetData sheetId="10461">
        <row r="1">
          <cell r="A1" t="str">
            <v>1월 생산실적</v>
          </cell>
        </row>
      </sheetData>
      <sheetData sheetId="10462">
        <row r="1">
          <cell r="A1" t="str">
            <v>1월 생산실적</v>
          </cell>
        </row>
      </sheetData>
      <sheetData sheetId="10463">
        <row r="1">
          <cell r="A1" t="str">
            <v>1월 생산실적</v>
          </cell>
        </row>
      </sheetData>
      <sheetData sheetId="10464">
        <row r="1">
          <cell r="A1" t="str">
            <v>1월 생산실적</v>
          </cell>
        </row>
      </sheetData>
      <sheetData sheetId="10465">
        <row r="1">
          <cell r="A1" t="str">
            <v>1월 생산실적</v>
          </cell>
        </row>
      </sheetData>
      <sheetData sheetId="10466">
        <row r="1">
          <cell r="A1" t="str">
            <v>1월 생산실적</v>
          </cell>
        </row>
      </sheetData>
      <sheetData sheetId="10467">
        <row r="1">
          <cell r="A1" t="str">
            <v>1월 생산실적</v>
          </cell>
        </row>
      </sheetData>
      <sheetData sheetId="10468">
        <row r="1">
          <cell r="A1" t="str">
            <v>1월 생산실적</v>
          </cell>
        </row>
      </sheetData>
      <sheetData sheetId="10469">
        <row r="1">
          <cell r="A1" t="str">
            <v>1월 생산실적</v>
          </cell>
        </row>
      </sheetData>
      <sheetData sheetId="10470">
        <row r="1">
          <cell r="A1" t="str">
            <v>1월 생산실적</v>
          </cell>
        </row>
      </sheetData>
      <sheetData sheetId="10471">
        <row r="1">
          <cell r="A1" t="str">
            <v>1월 생산실적</v>
          </cell>
        </row>
      </sheetData>
      <sheetData sheetId="10472">
        <row r="1">
          <cell r="A1" t="str">
            <v>1월 생산실적</v>
          </cell>
        </row>
      </sheetData>
      <sheetData sheetId="10473">
        <row r="1">
          <cell r="A1" t="str">
            <v>1월 생산실적</v>
          </cell>
        </row>
      </sheetData>
      <sheetData sheetId="10474">
        <row r="1">
          <cell r="A1" t="str">
            <v>1월 생산실적</v>
          </cell>
        </row>
      </sheetData>
      <sheetData sheetId="10475">
        <row r="1">
          <cell r="A1" t="str">
            <v>1월 생산실적</v>
          </cell>
        </row>
      </sheetData>
      <sheetData sheetId="10476">
        <row r="1">
          <cell r="A1" t="str">
            <v>1월 생산실적</v>
          </cell>
        </row>
      </sheetData>
      <sheetData sheetId="10477">
        <row r="1">
          <cell r="A1" t="str">
            <v>1월 생산실적</v>
          </cell>
        </row>
      </sheetData>
      <sheetData sheetId="10478">
        <row r="1">
          <cell r="A1" t="str">
            <v>1월 생산실적</v>
          </cell>
        </row>
      </sheetData>
      <sheetData sheetId="10479">
        <row r="1">
          <cell r="A1" t="str">
            <v>1월 생산실적</v>
          </cell>
        </row>
      </sheetData>
      <sheetData sheetId="10480">
        <row r="1">
          <cell r="A1" t="str">
            <v>1월 생산실적</v>
          </cell>
        </row>
      </sheetData>
      <sheetData sheetId="10481">
        <row r="1">
          <cell r="A1" t="str">
            <v>1월 생산실적</v>
          </cell>
        </row>
      </sheetData>
      <sheetData sheetId="10482">
        <row r="1">
          <cell r="A1" t="str">
            <v>1월 생산실적</v>
          </cell>
        </row>
      </sheetData>
      <sheetData sheetId="10483">
        <row r="1">
          <cell r="A1" t="str">
            <v>1월 생산실적</v>
          </cell>
        </row>
      </sheetData>
      <sheetData sheetId="10484">
        <row r="1">
          <cell r="A1" t="str">
            <v>1월 생산실적</v>
          </cell>
        </row>
      </sheetData>
      <sheetData sheetId="10485">
        <row r="1">
          <cell r="A1" t="str">
            <v>1월 생산실적</v>
          </cell>
        </row>
      </sheetData>
      <sheetData sheetId="10486">
        <row r="1">
          <cell r="A1" t="str">
            <v>1월 생산실적</v>
          </cell>
        </row>
      </sheetData>
      <sheetData sheetId="10487">
        <row r="1">
          <cell r="A1" t="str">
            <v>1월 생산실적</v>
          </cell>
        </row>
      </sheetData>
      <sheetData sheetId="10488">
        <row r="1">
          <cell r="A1" t="str">
            <v>1월 생산실적</v>
          </cell>
        </row>
      </sheetData>
      <sheetData sheetId="10489">
        <row r="1">
          <cell r="A1" t="str">
            <v>1월 생산실적</v>
          </cell>
        </row>
      </sheetData>
      <sheetData sheetId="10490">
        <row r="1">
          <cell r="A1" t="str">
            <v>1월 생산실적</v>
          </cell>
        </row>
      </sheetData>
      <sheetData sheetId="10491">
        <row r="1">
          <cell r="A1" t="str">
            <v>1월 생산실적</v>
          </cell>
        </row>
      </sheetData>
      <sheetData sheetId="10492">
        <row r="1">
          <cell r="A1" t="str">
            <v>1월 생산실적</v>
          </cell>
        </row>
      </sheetData>
      <sheetData sheetId="10493">
        <row r="1">
          <cell r="A1" t="str">
            <v>1월 생산실적</v>
          </cell>
        </row>
      </sheetData>
      <sheetData sheetId="10494">
        <row r="1">
          <cell r="A1" t="str">
            <v>1월 생산실적</v>
          </cell>
        </row>
      </sheetData>
      <sheetData sheetId="10495">
        <row r="1">
          <cell r="A1" t="str">
            <v>1월 생산실적</v>
          </cell>
        </row>
      </sheetData>
      <sheetData sheetId="10496">
        <row r="1">
          <cell r="A1" t="str">
            <v>1월 생산실적</v>
          </cell>
        </row>
      </sheetData>
      <sheetData sheetId="10497">
        <row r="1">
          <cell r="A1" t="str">
            <v>1월 생산실적</v>
          </cell>
        </row>
      </sheetData>
      <sheetData sheetId="10498">
        <row r="1">
          <cell r="A1" t="str">
            <v>1월 생산실적</v>
          </cell>
        </row>
      </sheetData>
      <sheetData sheetId="10499">
        <row r="1">
          <cell r="A1" t="str">
            <v>1월 생산실적</v>
          </cell>
        </row>
      </sheetData>
      <sheetData sheetId="10500">
        <row r="1">
          <cell r="A1" t="str">
            <v>1월 생산실적</v>
          </cell>
        </row>
      </sheetData>
      <sheetData sheetId="10501">
        <row r="1">
          <cell r="A1" t="str">
            <v>1월 생산실적</v>
          </cell>
        </row>
      </sheetData>
      <sheetData sheetId="10502">
        <row r="1">
          <cell r="A1" t="str">
            <v>1월 생산실적</v>
          </cell>
        </row>
      </sheetData>
      <sheetData sheetId="10503">
        <row r="1">
          <cell r="A1" t="str">
            <v>1월 생산실적</v>
          </cell>
        </row>
      </sheetData>
      <sheetData sheetId="10504">
        <row r="1">
          <cell r="A1" t="str">
            <v>1월 생산실적</v>
          </cell>
        </row>
      </sheetData>
      <sheetData sheetId="10505">
        <row r="1">
          <cell r="A1" t="str">
            <v>1월 생산실적</v>
          </cell>
        </row>
      </sheetData>
      <sheetData sheetId="10506">
        <row r="1">
          <cell r="A1" t="str">
            <v>1월 생산실적</v>
          </cell>
        </row>
      </sheetData>
      <sheetData sheetId="10507">
        <row r="1">
          <cell r="A1" t="str">
            <v>1월 생산실적</v>
          </cell>
        </row>
      </sheetData>
      <sheetData sheetId="10508">
        <row r="1">
          <cell r="A1" t="str">
            <v>1월 생산실적</v>
          </cell>
        </row>
      </sheetData>
      <sheetData sheetId="10509">
        <row r="1">
          <cell r="A1" t="str">
            <v>1월 생산실적</v>
          </cell>
        </row>
      </sheetData>
      <sheetData sheetId="10510">
        <row r="1">
          <cell r="A1" t="str">
            <v>1월 생산실적</v>
          </cell>
        </row>
      </sheetData>
      <sheetData sheetId="10511">
        <row r="1">
          <cell r="A1" t="str">
            <v>1월 생산실적</v>
          </cell>
        </row>
      </sheetData>
      <sheetData sheetId="10512">
        <row r="1">
          <cell r="A1" t="str">
            <v>1월 생산실적</v>
          </cell>
        </row>
      </sheetData>
      <sheetData sheetId="10513">
        <row r="1">
          <cell r="A1" t="str">
            <v>1월 생산실적</v>
          </cell>
        </row>
      </sheetData>
      <sheetData sheetId="10514">
        <row r="1">
          <cell r="A1" t="str">
            <v>1월 생산실적</v>
          </cell>
        </row>
      </sheetData>
      <sheetData sheetId="10515">
        <row r="1">
          <cell r="A1" t="str">
            <v>1월 생산실적</v>
          </cell>
        </row>
      </sheetData>
      <sheetData sheetId="10516">
        <row r="1">
          <cell r="A1" t="str">
            <v>1월 생산실적</v>
          </cell>
        </row>
      </sheetData>
      <sheetData sheetId="10517">
        <row r="1">
          <cell r="A1" t="str">
            <v>1월 생산실적</v>
          </cell>
        </row>
      </sheetData>
      <sheetData sheetId="10518">
        <row r="1">
          <cell r="A1" t="str">
            <v>1월 생산실적</v>
          </cell>
        </row>
      </sheetData>
      <sheetData sheetId="10519">
        <row r="1">
          <cell r="A1" t="str">
            <v>1월 생산실적</v>
          </cell>
        </row>
      </sheetData>
      <sheetData sheetId="10520">
        <row r="1">
          <cell r="A1" t="str">
            <v>1월 생산실적</v>
          </cell>
        </row>
      </sheetData>
      <sheetData sheetId="10521">
        <row r="1">
          <cell r="A1" t="str">
            <v>1월 생산실적</v>
          </cell>
        </row>
      </sheetData>
      <sheetData sheetId="10522">
        <row r="1">
          <cell r="A1" t="str">
            <v>1월 생산실적</v>
          </cell>
        </row>
      </sheetData>
      <sheetData sheetId="10523">
        <row r="1">
          <cell r="A1" t="str">
            <v>1월 생산실적</v>
          </cell>
        </row>
      </sheetData>
      <sheetData sheetId="10524">
        <row r="1">
          <cell r="A1" t="str">
            <v>1월 생산실적</v>
          </cell>
        </row>
      </sheetData>
      <sheetData sheetId="10525">
        <row r="1">
          <cell r="A1" t="str">
            <v>1월 생산실적</v>
          </cell>
        </row>
      </sheetData>
      <sheetData sheetId="10526">
        <row r="1">
          <cell r="A1" t="str">
            <v>1월 생산실적</v>
          </cell>
        </row>
      </sheetData>
      <sheetData sheetId="10527">
        <row r="1">
          <cell r="A1" t="str">
            <v>1월 생산실적</v>
          </cell>
        </row>
      </sheetData>
      <sheetData sheetId="10528">
        <row r="1">
          <cell r="A1" t="str">
            <v>1월 생산실적</v>
          </cell>
        </row>
      </sheetData>
      <sheetData sheetId="10529">
        <row r="1">
          <cell r="A1" t="str">
            <v>1월 생산실적</v>
          </cell>
        </row>
      </sheetData>
      <sheetData sheetId="10530">
        <row r="1">
          <cell r="A1" t="str">
            <v>1월 생산실적</v>
          </cell>
        </row>
      </sheetData>
      <sheetData sheetId="10531">
        <row r="1">
          <cell r="A1" t="str">
            <v>1월 생산실적</v>
          </cell>
        </row>
      </sheetData>
      <sheetData sheetId="10532">
        <row r="1">
          <cell r="A1" t="str">
            <v>1월 생산실적</v>
          </cell>
        </row>
      </sheetData>
      <sheetData sheetId="10533">
        <row r="1">
          <cell r="A1" t="str">
            <v>1월 생산실적</v>
          </cell>
        </row>
      </sheetData>
      <sheetData sheetId="10534">
        <row r="1">
          <cell r="A1" t="str">
            <v>1월 생산실적</v>
          </cell>
        </row>
      </sheetData>
      <sheetData sheetId="10535">
        <row r="1">
          <cell r="A1" t="str">
            <v>1월 생산실적</v>
          </cell>
        </row>
      </sheetData>
      <sheetData sheetId="10536">
        <row r="1">
          <cell r="A1" t="str">
            <v>1월 생산실적</v>
          </cell>
        </row>
      </sheetData>
      <sheetData sheetId="10537">
        <row r="1">
          <cell r="A1" t="str">
            <v>1월 생산실적</v>
          </cell>
        </row>
      </sheetData>
      <sheetData sheetId="10538">
        <row r="1">
          <cell r="A1" t="str">
            <v>1월 생산실적</v>
          </cell>
        </row>
      </sheetData>
      <sheetData sheetId="10539">
        <row r="1">
          <cell r="A1" t="str">
            <v>1월 생산실적</v>
          </cell>
        </row>
      </sheetData>
      <sheetData sheetId="10540">
        <row r="1">
          <cell r="A1" t="str">
            <v>1월 생산실적</v>
          </cell>
        </row>
      </sheetData>
      <sheetData sheetId="10541">
        <row r="1">
          <cell r="A1" t="str">
            <v>1월 생산실적</v>
          </cell>
        </row>
      </sheetData>
      <sheetData sheetId="10542">
        <row r="1">
          <cell r="A1" t="str">
            <v>1월 생산실적</v>
          </cell>
        </row>
      </sheetData>
      <sheetData sheetId="10543">
        <row r="1">
          <cell r="A1" t="str">
            <v>1월 생산실적</v>
          </cell>
        </row>
      </sheetData>
      <sheetData sheetId="10544">
        <row r="1">
          <cell r="A1" t="str">
            <v>1월 생산실적</v>
          </cell>
        </row>
      </sheetData>
      <sheetData sheetId="10545">
        <row r="1">
          <cell r="A1" t="str">
            <v>1월 생산실적</v>
          </cell>
        </row>
      </sheetData>
      <sheetData sheetId="10546">
        <row r="1">
          <cell r="A1" t="str">
            <v>1월 생산실적</v>
          </cell>
        </row>
      </sheetData>
      <sheetData sheetId="10547">
        <row r="1">
          <cell r="A1" t="str">
            <v>1월 생산실적</v>
          </cell>
        </row>
      </sheetData>
      <sheetData sheetId="10548">
        <row r="1">
          <cell r="A1" t="str">
            <v>1월 생산실적</v>
          </cell>
        </row>
      </sheetData>
      <sheetData sheetId="10549">
        <row r="1">
          <cell r="A1" t="str">
            <v>1월 생산실적</v>
          </cell>
        </row>
      </sheetData>
      <sheetData sheetId="10550">
        <row r="1">
          <cell r="A1" t="str">
            <v>1월 생산실적</v>
          </cell>
        </row>
      </sheetData>
      <sheetData sheetId="10551">
        <row r="1">
          <cell r="A1" t="str">
            <v>1월 생산실적</v>
          </cell>
        </row>
      </sheetData>
      <sheetData sheetId="10552">
        <row r="1">
          <cell r="A1" t="str">
            <v>1월 생산실적</v>
          </cell>
        </row>
      </sheetData>
      <sheetData sheetId="10553">
        <row r="1">
          <cell r="A1" t="str">
            <v>1월 생산실적</v>
          </cell>
        </row>
      </sheetData>
      <sheetData sheetId="10554">
        <row r="1">
          <cell r="A1" t="str">
            <v>1월 생산실적</v>
          </cell>
        </row>
      </sheetData>
      <sheetData sheetId="10555">
        <row r="1">
          <cell r="A1" t="str">
            <v>1월 생산실적</v>
          </cell>
        </row>
      </sheetData>
      <sheetData sheetId="10556">
        <row r="1">
          <cell r="A1" t="str">
            <v>1월 생산실적</v>
          </cell>
        </row>
      </sheetData>
      <sheetData sheetId="10557">
        <row r="1">
          <cell r="A1" t="str">
            <v>1월 생산실적</v>
          </cell>
        </row>
      </sheetData>
      <sheetData sheetId="10558">
        <row r="1">
          <cell r="A1" t="str">
            <v>1월 생산실적</v>
          </cell>
        </row>
      </sheetData>
      <sheetData sheetId="10559">
        <row r="1">
          <cell r="A1" t="str">
            <v>1월 생산실적</v>
          </cell>
        </row>
      </sheetData>
      <sheetData sheetId="10560">
        <row r="1">
          <cell r="A1" t="str">
            <v>1월 생산실적</v>
          </cell>
        </row>
      </sheetData>
      <sheetData sheetId="10561">
        <row r="1">
          <cell r="A1" t="str">
            <v>1월 생산실적</v>
          </cell>
        </row>
      </sheetData>
      <sheetData sheetId="10562">
        <row r="1">
          <cell r="A1" t="str">
            <v>1월 생산실적</v>
          </cell>
        </row>
      </sheetData>
      <sheetData sheetId="10563">
        <row r="1">
          <cell r="A1" t="str">
            <v>1월 생산실적</v>
          </cell>
        </row>
      </sheetData>
      <sheetData sheetId="10564">
        <row r="1">
          <cell r="A1" t="str">
            <v>1월 생산실적</v>
          </cell>
        </row>
      </sheetData>
      <sheetData sheetId="10565">
        <row r="1">
          <cell r="A1" t="str">
            <v>1월 생산실적</v>
          </cell>
        </row>
      </sheetData>
      <sheetData sheetId="10566">
        <row r="1">
          <cell r="A1" t="str">
            <v>1월 생산실적</v>
          </cell>
        </row>
      </sheetData>
      <sheetData sheetId="10567">
        <row r="1">
          <cell r="A1" t="str">
            <v>1월 생산실적</v>
          </cell>
        </row>
      </sheetData>
      <sheetData sheetId="10568">
        <row r="1">
          <cell r="A1" t="str">
            <v>1월 생산실적</v>
          </cell>
        </row>
      </sheetData>
      <sheetData sheetId="10569">
        <row r="1">
          <cell r="A1" t="str">
            <v>1월 생산실적</v>
          </cell>
        </row>
      </sheetData>
      <sheetData sheetId="10570">
        <row r="1">
          <cell r="A1" t="str">
            <v>1월 생산실적</v>
          </cell>
        </row>
      </sheetData>
      <sheetData sheetId="10571">
        <row r="1">
          <cell r="A1" t="str">
            <v>1월 생산실적</v>
          </cell>
        </row>
      </sheetData>
      <sheetData sheetId="10572">
        <row r="1">
          <cell r="A1" t="str">
            <v>1월 생산실적</v>
          </cell>
        </row>
      </sheetData>
      <sheetData sheetId="10573">
        <row r="1">
          <cell r="A1" t="str">
            <v>1월 생산실적</v>
          </cell>
        </row>
      </sheetData>
      <sheetData sheetId="10574">
        <row r="1">
          <cell r="A1" t="str">
            <v>1월 생산실적</v>
          </cell>
        </row>
      </sheetData>
      <sheetData sheetId="10575">
        <row r="1">
          <cell r="A1" t="str">
            <v>1월 생산실적</v>
          </cell>
        </row>
      </sheetData>
      <sheetData sheetId="10576">
        <row r="1">
          <cell r="A1" t="str">
            <v>1월 생산실적</v>
          </cell>
        </row>
      </sheetData>
      <sheetData sheetId="10577">
        <row r="1">
          <cell r="A1" t="str">
            <v>1월 생산실적</v>
          </cell>
        </row>
      </sheetData>
      <sheetData sheetId="10578">
        <row r="1">
          <cell r="A1" t="str">
            <v>1월 생산실적</v>
          </cell>
        </row>
      </sheetData>
      <sheetData sheetId="10579">
        <row r="1">
          <cell r="A1" t="str">
            <v>1월 생산실적</v>
          </cell>
        </row>
      </sheetData>
      <sheetData sheetId="10580">
        <row r="1">
          <cell r="A1" t="str">
            <v>1월 생산실적</v>
          </cell>
        </row>
      </sheetData>
      <sheetData sheetId="10581">
        <row r="1">
          <cell r="A1" t="str">
            <v>1월 생산실적</v>
          </cell>
        </row>
      </sheetData>
      <sheetData sheetId="10582">
        <row r="1">
          <cell r="A1" t="str">
            <v>1월 생산실적</v>
          </cell>
        </row>
      </sheetData>
      <sheetData sheetId="10583">
        <row r="1">
          <cell r="A1" t="str">
            <v>1월 생산실적</v>
          </cell>
        </row>
      </sheetData>
      <sheetData sheetId="10584">
        <row r="1">
          <cell r="A1" t="str">
            <v>1월 생산실적</v>
          </cell>
        </row>
      </sheetData>
      <sheetData sheetId="10585">
        <row r="1">
          <cell r="A1" t="str">
            <v>1월 생산실적</v>
          </cell>
        </row>
      </sheetData>
      <sheetData sheetId="10586">
        <row r="1">
          <cell r="A1" t="str">
            <v>1월 생산실적</v>
          </cell>
        </row>
      </sheetData>
      <sheetData sheetId="10587">
        <row r="1">
          <cell r="A1" t="str">
            <v>1월 생산실적</v>
          </cell>
        </row>
      </sheetData>
      <sheetData sheetId="10588">
        <row r="1">
          <cell r="A1" t="str">
            <v>1월 생산실적</v>
          </cell>
        </row>
      </sheetData>
      <sheetData sheetId="10589">
        <row r="1">
          <cell r="A1" t="str">
            <v>1월 생산실적</v>
          </cell>
        </row>
      </sheetData>
      <sheetData sheetId="10590">
        <row r="1">
          <cell r="A1" t="str">
            <v>1월 생산실적</v>
          </cell>
        </row>
      </sheetData>
      <sheetData sheetId="10591">
        <row r="1">
          <cell r="A1" t="str">
            <v>1월 생산실적</v>
          </cell>
        </row>
      </sheetData>
      <sheetData sheetId="10592">
        <row r="1">
          <cell r="A1" t="str">
            <v>1월 생산실적</v>
          </cell>
        </row>
      </sheetData>
      <sheetData sheetId="10593">
        <row r="1">
          <cell r="A1" t="str">
            <v>1월 생산실적</v>
          </cell>
        </row>
      </sheetData>
      <sheetData sheetId="10594">
        <row r="1">
          <cell r="A1" t="str">
            <v>1월 생산실적</v>
          </cell>
        </row>
      </sheetData>
      <sheetData sheetId="10595">
        <row r="1">
          <cell r="A1" t="str">
            <v>1월 생산실적</v>
          </cell>
        </row>
      </sheetData>
      <sheetData sheetId="10596">
        <row r="1">
          <cell r="A1" t="str">
            <v>1월 생산실적</v>
          </cell>
        </row>
      </sheetData>
      <sheetData sheetId="10597">
        <row r="1">
          <cell r="A1" t="str">
            <v>1월 생산실적</v>
          </cell>
        </row>
      </sheetData>
      <sheetData sheetId="10598">
        <row r="1">
          <cell r="A1" t="str">
            <v>1월 생산실적</v>
          </cell>
        </row>
      </sheetData>
      <sheetData sheetId="10599">
        <row r="1">
          <cell r="A1" t="str">
            <v>1월 생산실적</v>
          </cell>
        </row>
      </sheetData>
      <sheetData sheetId="10600">
        <row r="1">
          <cell r="A1" t="str">
            <v>1월 생산실적</v>
          </cell>
        </row>
      </sheetData>
      <sheetData sheetId="10601">
        <row r="1">
          <cell r="A1" t="str">
            <v>1월 생산실적</v>
          </cell>
        </row>
      </sheetData>
      <sheetData sheetId="10602">
        <row r="1">
          <cell r="A1" t="str">
            <v>1월 생산실적</v>
          </cell>
        </row>
      </sheetData>
      <sheetData sheetId="10603">
        <row r="1">
          <cell r="A1" t="str">
            <v>1월 생산실적</v>
          </cell>
        </row>
      </sheetData>
      <sheetData sheetId="10604">
        <row r="1">
          <cell r="A1" t="str">
            <v>1월 생산실적</v>
          </cell>
        </row>
      </sheetData>
      <sheetData sheetId="10605">
        <row r="1">
          <cell r="A1" t="str">
            <v>1월 생산실적</v>
          </cell>
        </row>
      </sheetData>
      <sheetData sheetId="10606">
        <row r="1">
          <cell r="A1" t="str">
            <v>1월 생산실적</v>
          </cell>
        </row>
      </sheetData>
      <sheetData sheetId="10607">
        <row r="1">
          <cell r="A1" t="str">
            <v>1월 생산실적</v>
          </cell>
        </row>
      </sheetData>
      <sheetData sheetId="10608">
        <row r="1">
          <cell r="A1" t="str">
            <v>1월 생산실적</v>
          </cell>
        </row>
      </sheetData>
      <sheetData sheetId="10609">
        <row r="1">
          <cell r="A1" t="str">
            <v>1월 생산실적</v>
          </cell>
        </row>
      </sheetData>
      <sheetData sheetId="10610">
        <row r="1">
          <cell r="A1" t="str">
            <v>1월 생산실적</v>
          </cell>
        </row>
      </sheetData>
      <sheetData sheetId="10611">
        <row r="1">
          <cell r="A1" t="str">
            <v>1월 생산실적</v>
          </cell>
        </row>
      </sheetData>
      <sheetData sheetId="10612">
        <row r="1">
          <cell r="A1" t="str">
            <v>1월 생산실적</v>
          </cell>
        </row>
      </sheetData>
      <sheetData sheetId="10613">
        <row r="1">
          <cell r="A1" t="str">
            <v>1월 생산실적</v>
          </cell>
        </row>
      </sheetData>
      <sheetData sheetId="10614">
        <row r="1">
          <cell r="A1" t="str">
            <v>1월 생산실적</v>
          </cell>
        </row>
      </sheetData>
      <sheetData sheetId="10615">
        <row r="1">
          <cell r="A1" t="str">
            <v>1월 생산실적</v>
          </cell>
        </row>
      </sheetData>
      <sheetData sheetId="10616">
        <row r="1">
          <cell r="A1" t="str">
            <v>1월 생산실적</v>
          </cell>
        </row>
      </sheetData>
      <sheetData sheetId="10617">
        <row r="1">
          <cell r="A1" t="str">
            <v>1월 생산실적</v>
          </cell>
        </row>
      </sheetData>
      <sheetData sheetId="10618">
        <row r="1">
          <cell r="A1" t="str">
            <v>1월 생산실적</v>
          </cell>
        </row>
      </sheetData>
      <sheetData sheetId="10619">
        <row r="1">
          <cell r="A1" t="str">
            <v>1월 생산실적</v>
          </cell>
        </row>
      </sheetData>
      <sheetData sheetId="10620">
        <row r="1">
          <cell r="A1" t="str">
            <v>1월 생산실적</v>
          </cell>
        </row>
      </sheetData>
      <sheetData sheetId="10621">
        <row r="1">
          <cell r="A1" t="str">
            <v>1월 생산실적</v>
          </cell>
        </row>
      </sheetData>
      <sheetData sheetId="10622">
        <row r="1">
          <cell r="A1" t="str">
            <v>1월 생산실적</v>
          </cell>
        </row>
      </sheetData>
      <sheetData sheetId="10623">
        <row r="1">
          <cell r="A1" t="str">
            <v>1월 생산실적</v>
          </cell>
        </row>
      </sheetData>
      <sheetData sheetId="10624">
        <row r="1">
          <cell r="A1" t="str">
            <v>1월 생산실적</v>
          </cell>
        </row>
      </sheetData>
      <sheetData sheetId="10625">
        <row r="1">
          <cell r="A1" t="str">
            <v>1월 생산실적</v>
          </cell>
        </row>
      </sheetData>
      <sheetData sheetId="10626">
        <row r="1">
          <cell r="A1" t="str">
            <v>1월 생산실적</v>
          </cell>
        </row>
      </sheetData>
      <sheetData sheetId="10627">
        <row r="1">
          <cell r="A1" t="str">
            <v>1월 생산실적</v>
          </cell>
        </row>
      </sheetData>
      <sheetData sheetId="10628">
        <row r="1">
          <cell r="A1" t="str">
            <v>1월 생산실적</v>
          </cell>
        </row>
      </sheetData>
      <sheetData sheetId="10629">
        <row r="1">
          <cell r="A1" t="str">
            <v>1월 생산실적</v>
          </cell>
        </row>
      </sheetData>
      <sheetData sheetId="10630">
        <row r="1">
          <cell r="A1" t="str">
            <v>1월 생산실적</v>
          </cell>
        </row>
      </sheetData>
      <sheetData sheetId="10631">
        <row r="1">
          <cell r="A1" t="str">
            <v>1월 생산실적</v>
          </cell>
        </row>
      </sheetData>
      <sheetData sheetId="10632">
        <row r="1">
          <cell r="A1" t="str">
            <v>1월 생산실적</v>
          </cell>
        </row>
      </sheetData>
      <sheetData sheetId="10633">
        <row r="1">
          <cell r="A1" t="str">
            <v>1월 생산실적</v>
          </cell>
        </row>
      </sheetData>
      <sheetData sheetId="10634">
        <row r="1">
          <cell r="A1" t="str">
            <v>1월 생산실적</v>
          </cell>
        </row>
      </sheetData>
      <sheetData sheetId="10635">
        <row r="1">
          <cell r="A1" t="str">
            <v>1월 생산실적</v>
          </cell>
        </row>
      </sheetData>
      <sheetData sheetId="10636">
        <row r="1">
          <cell r="A1" t="str">
            <v>1월 생산실적</v>
          </cell>
        </row>
      </sheetData>
      <sheetData sheetId="10637">
        <row r="1">
          <cell r="A1" t="str">
            <v>1월 생산실적</v>
          </cell>
        </row>
      </sheetData>
      <sheetData sheetId="10638">
        <row r="1">
          <cell r="A1" t="str">
            <v>1월 생산실적</v>
          </cell>
        </row>
      </sheetData>
      <sheetData sheetId="10639">
        <row r="1">
          <cell r="A1" t="str">
            <v>1월 생산실적</v>
          </cell>
        </row>
      </sheetData>
      <sheetData sheetId="10640">
        <row r="1">
          <cell r="A1" t="str">
            <v>1월 생산실적</v>
          </cell>
        </row>
      </sheetData>
      <sheetData sheetId="10641">
        <row r="1">
          <cell r="A1" t="str">
            <v>1월 생산실적</v>
          </cell>
        </row>
      </sheetData>
      <sheetData sheetId="10642">
        <row r="1">
          <cell r="A1" t="str">
            <v>1월 생산실적</v>
          </cell>
        </row>
      </sheetData>
      <sheetData sheetId="10643">
        <row r="1">
          <cell r="A1" t="str">
            <v>1월 생산실적</v>
          </cell>
        </row>
      </sheetData>
      <sheetData sheetId="10644">
        <row r="1">
          <cell r="A1" t="str">
            <v>1월 생산실적</v>
          </cell>
        </row>
      </sheetData>
      <sheetData sheetId="10645">
        <row r="1">
          <cell r="A1" t="str">
            <v>1월 생산실적</v>
          </cell>
        </row>
      </sheetData>
      <sheetData sheetId="10646">
        <row r="1">
          <cell r="A1" t="str">
            <v>1월 생산실적</v>
          </cell>
        </row>
      </sheetData>
      <sheetData sheetId="10647">
        <row r="1">
          <cell r="A1" t="str">
            <v>1월 생산실적</v>
          </cell>
        </row>
      </sheetData>
      <sheetData sheetId="10648">
        <row r="1">
          <cell r="A1" t="str">
            <v>1월 생산실적</v>
          </cell>
        </row>
      </sheetData>
      <sheetData sheetId="10649">
        <row r="1">
          <cell r="A1" t="str">
            <v>1월 생산실적</v>
          </cell>
        </row>
      </sheetData>
      <sheetData sheetId="10650">
        <row r="1">
          <cell r="A1" t="str">
            <v>1월 생산실적</v>
          </cell>
        </row>
      </sheetData>
      <sheetData sheetId="10651">
        <row r="1">
          <cell r="A1" t="str">
            <v>1월 생산실적</v>
          </cell>
        </row>
      </sheetData>
      <sheetData sheetId="10652">
        <row r="1">
          <cell r="A1" t="str">
            <v>1월 생산실적</v>
          </cell>
        </row>
      </sheetData>
      <sheetData sheetId="10653">
        <row r="1">
          <cell r="A1" t="str">
            <v>1월 생산실적</v>
          </cell>
        </row>
      </sheetData>
      <sheetData sheetId="10654">
        <row r="1">
          <cell r="A1" t="str">
            <v>1월 생산실적</v>
          </cell>
        </row>
      </sheetData>
      <sheetData sheetId="10655">
        <row r="1">
          <cell r="A1" t="str">
            <v>1월 생산실적</v>
          </cell>
        </row>
      </sheetData>
      <sheetData sheetId="10656">
        <row r="1">
          <cell r="A1" t="str">
            <v>1월 생산실적</v>
          </cell>
        </row>
      </sheetData>
      <sheetData sheetId="10657">
        <row r="1">
          <cell r="A1" t="str">
            <v>1월 생산실적</v>
          </cell>
        </row>
      </sheetData>
      <sheetData sheetId="10658">
        <row r="1">
          <cell r="A1" t="str">
            <v>1월 생산실적</v>
          </cell>
        </row>
      </sheetData>
      <sheetData sheetId="10659">
        <row r="1">
          <cell r="A1" t="str">
            <v>1월 생산실적</v>
          </cell>
        </row>
      </sheetData>
      <sheetData sheetId="10660">
        <row r="1">
          <cell r="A1" t="str">
            <v>1월 생산실적</v>
          </cell>
        </row>
      </sheetData>
      <sheetData sheetId="10661">
        <row r="1">
          <cell r="A1" t="str">
            <v>1월 생산실적</v>
          </cell>
        </row>
      </sheetData>
      <sheetData sheetId="10662">
        <row r="1">
          <cell r="A1" t="str">
            <v>1월 생산실적</v>
          </cell>
        </row>
      </sheetData>
      <sheetData sheetId="10663">
        <row r="1">
          <cell r="A1" t="str">
            <v>1월 생산실적</v>
          </cell>
        </row>
      </sheetData>
      <sheetData sheetId="10664">
        <row r="1">
          <cell r="A1" t="str">
            <v>1월 생산실적</v>
          </cell>
        </row>
      </sheetData>
      <sheetData sheetId="10665">
        <row r="1">
          <cell r="A1" t="str">
            <v>1월 생산실적</v>
          </cell>
        </row>
      </sheetData>
      <sheetData sheetId="10666">
        <row r="1">
          <cell r="A1" t="str">
            <v>1월 생산실적</v>
          </cell>
        </row>
      </sheetData>
      <sheetData sheetId="10667">
        <row r="1">
          <cell r="A1" t="str">
            <v>1월 생산실적</v>
          </cell>
        </row>
      </sheetData>
      <sheetData sheetId="10668">
        <row r="1">
          <cell r="A1" t="str">
            <v>1월 생산실적</v>
          </cell>
        </row>
      </sheetData>
      <sheetData sheetId="10669">
        <row r="1">
          <cell r="A1" t="str">
            <v>1월 생산실적</v>
          </cell>
        </row>
      </sheetData>
      <sheetData sheetId="10670">
        <row r="1">
          <cell r="A1" t="str">
            <v>1월 생산실적</v>
          </cell>
        </row>
      </sheetData>
      <sheetData sheetId="10671">
        <row r="1">
          <cell r="A1" t="str">
            <v>1월 생산실적</v>
          </cell>
        </row>
      </sheetData>
      <sheetData sheetId="10672">
        <row r="1">
          <cell r="A1" t="str">
            <v>1월 생산실적</v>
          </cell>
        </row>
      </sheetData>
      <sheetData sheetId="10673">
        <row r="1">
          <cell r="A1" t="str">
            <v>1월 생산실적</v>
          </cell>
        </row>
      </sheetData>
      <sheetData sheetId="10674">
        <row r="1">
          <cell r="A1" t="str">
            <v>1월 생산실적</v>
          </cell>
        </row>
      </sheetData>
      <sheetData sheetId="10675">
        <row r="1">
          <cell r="A1" t="str">
            <v>1월 생산실적</v>
          </cell>
        </row>
      </sheetData>
      <sheetData sheetId="10676">
        <row r="1">
          <cell r="A1" t="str">
            <v>1월 생산실적</v>
          </cell>
        </row>
      </sheetData>
      <sheetData sheetId="10677">
        <row r="1">
          <cell r="A1" t="str">
            <v>1월 생산실적</v>
          </cell>
        </row>
      </sheetData>
      <sheetData sheetId="10678">
        <row r="1">
          <cell r="A1" t="str">
            <v>1월 생산실적</v>
          </cell>
        </row>
      </sheetData>
      <sheetData sheetId="10679">
        <row r="1">
          <cell r="A1" t="str">
            <v>1월 생산실적</v>
          </cell>
        </row>
      </sheetData>
      <sheetData sheetId="10680">
        <row r="1">
          <cell r="A1" t="str">
            <v>1월 생산실적</v>
          </cell>
        </row>
      </sheetData>
      <sheetData sheetId="10681">
        <row r="1">
          <cell r="A1" t="str">
            <v>1월 생산실적</v>
          </cell>
        </row>
      </sheetData>
      <sheetData sheetId="10682">
        <row r="1">
          <cell r="A1" t="str">
            <v>1월 생산실적</v>
          </cell>
        </row>
      </sheetData>
      <sheetData sheetId="10683">
        <row r="1">
          <cell r="A1" t="str">
            <v>1월 생산실적</v>
          </cell>
        </row>
      </sheetData>
      <sheetData sheetId="10684">
        <row r="1">
          <cell r="A1" t="str">
            <v>1월 생산실적</v>
          </cell>
        </row>
      </sheetData>
      <sheetData sheetId="10685">
        <row r="1">
          <cell r="A1" t="str">
            <v>1월 생산실적</v>
          </cell>
        </row>
      </sheetData>
      <sheetData sheetId="10686">
        <row r="1">
          <cell r="A1" t="str">
            <v>1월 생산실적</v>
          </cell>
        </row>
      </sheetData>
      <sheetData sheetId="10687">
        <row r="1">
          <cell r="A1" t="str">
            <v>1월 생산실적</v>
          </cell>
        </row>
      </sheetData>
      <sheetData sheetId="10688">
        <row r="1">
          <cell r="A1" t="str">
            <v>1월 생산실적</v>
          </cell>
        </row>
      </sheetData>
      <sheetData sheetId="10689">
        <row r="1">
          <cell r="A1" t="str">
            <v>1월 생산실적</v>
          </cell>
        </row>
      </sheetData>
      <sheetData sheetId="10690">
        <row r="1">
          <cell r="A1" t="str">
            <v>1월 생산실적</v>
          </cell>
        </row>
      </sheetData>
      <sheetData sheetId="10691">
        <row r="1">
          <cell r="A1" t="str">
            <v>1월 생산실적</v>
          </cell>
        </row>
      </sheetData>
      <sheetData sheetId="10692">
        <row r="1">
          <cell r="A1" t="str">
            <v>1월 생산실적</v>
          </cell>
        </row>
      </sheetData>
      <sheetData sheetId="10693">
        <row r="1">
          <cell r="A1" t="str">
            <v>1월 생산실적</v>
          </cell>
        </row>
      </sheetData>
      <sheetData sheetId="10694">
        <row r="1">
          <cell r="A1" t="str">
            <v>1월 생산실적</v>
          </cell>
        </row>
      </sheetData>
      <sheetData sheetId="10695">
        <row r="1">
          <cell r="A1" t="str">
            <v>1월 생산실적</v>
          </cell>
        </row>
      </sheetData>
      <sheetData sheetId="10696">
        <row r="1">
          <cell r="A1" t="str">
            <v>1월 생산실적</v>
          </cell>
        </row>
      </sheetData>
      <sheetData sheetId="10697">
        <row r="1">
          <cell r="A1" t="str">
            <v>1월 생산실적</v>
          </cell>
        </row>
      </sheetData>
      <sheetData sheetId="10698">
        <row r="1">
          <cell r="A1" t="str">
            <v>1월 생산실적</v>
          </cell>
        </row>
      </sheetData>
      <sheetData sheetId="10699">
        <row r="1">
          <cell r="A1" t="str">
            <v>1월 생산실적</v>
          </cell>
        </row>
      </sheetData>
      <sheetData sheetId="10700">
        <row r="1">
          <cell r="A1" t="str">
            <v>1월 생산실적</v>
          </cell>
        </row>
      </sheetData>
      <sheetData sheetId="10701">
        <row r="1">
          <cell r="A1" t="str">
            <v>1월 생산실적</v>
          </cell>
        </row>
      </sheetData>
      <sheetData sheetId="10702">
        <row r="1">
          <cell r="A1" t="str">
            <v>1월 생산실적</v>
          </cell>
        </row>
      </sheetData>
      <sheetData sheetId="10703">
        <row r="1">
          <cell r="A1" t="str">
            <v>1월 생산실적</v>
          </cell>
        </row>
      </sheetData>
      <sheetData sheetId="10704">
        <row r="1">
          <cell r="A1" t="str">
            <v>1월 생산실적</v>
          </cell>
        </row>
      </sheetData>
      <sheetData sheetId="10705">
        <row r="1">
          <cell r="A1" t="str">
            <v>1월 생산실적</v>
          </cell>
        </row>
      </sheetData>
      <sheetData sheetId="10706">
        <row r="1">
          <cell r="A1" t="str">
            <v>1월 생산실적</v>
          </cell>
        </row>
      </sheetData>
      <sheetData sheetId="10707">
        <row r="1">
          <cell r="A1" t="str">
            <v>1월 생산실적</v>
          </cell>
        </row>
      </sheetData>
      <sheetData sheetId="10708">
        <row r="1">
          <cell r="A1" t="str">
            <v>1월 생산실적</v>
          </cell>
        </row>
      </sheetData>
      <sheetData sheetId="10709">
        <row r="1">
          <cell r="A1" t="str">
            <v>1월 생산실적</v>
          </cell>
        </row>
      </sheetData>
      <sheetData sheetId="10710">
        <row r="1">
          <cell r="A1" t="str">
            <v>1월 생산실적</v>
          </cell>
        </row>
      </sheetData>
      <sheetData sheetId="10711">
        <row r="1">
          <cell r="A1" t="str">
            <v>1월 생산실적</v>
          </cell>
        </row>
      </sheetData>
      <sheetData sheetId="10712">
        <row r="1">
          <cell r="A1" t="str">
            <v>1월 생산실적</v>
          </cell>
        </row>
      </sheetData>
      <sheetData sheetId="10713">
        <row r="1">
          <cell r="A1" t="str">
            <v>1월 생산실적</v>
          </cell>
        </row>
      </sheetData>
      <sheetData sheetId="10714">
        <row r="1">
          <cell r="A1" t="str">
            <v>1월 생산실적</v>
          </cell>
        </row>
      </sheetData>
      <sheetData sheetId="10715">
        <row r="1">
          <cell r="A1" t="str">
            <v>1월 생산실적</v>
          </cell>
        </row>
      </sheetData>
      <sheetData sheetId="10716">
        <row r="1">
          <cell r="A1" t="str">
            <v>1월 생산실적</v>
          </cell>
        </row>
      </sheetData>
      <sheetData sheetId="10717">
        <row r="1">
          <cell r="A1" t="str">
            <v>1월 생산실적</v>
          </cell>
        </row>
      </sheetData>
      <sheetData sheetId="10718">
        <row r="1">
          <cell r="A1" t="str">
            <v>1월 생산실적</v>
          </cell>
        </row>
      </sheetData>
      <sheetData sheetId="10719">
        <row r="1">
          <cell r="A1" t="str">
            <v>1월 생산실적</v>
          </cell>
        </row>
      </sheetData>
      <sheetData sheetId="10720">
        <row r="1">
          <cell r="A1" t="str">
            <v>1월 생산실적</v>
          </cell>
        </row>
      </sheetData>
      <sheetData sheetId="10721">
        <row r="1">
          <cell r="A1" t="str">
            <v>1월 생산실적</v>
          </cell>
        </row>
      </sheetData>
      <sheetData sheetId="10722">
        <row r="1">
          <cell r="A1" t="str">
            <v>1월 생산실적</v>
          </cell>
        </row>
      </sheetData>
      <sheetData sheetId="10723">
        <row r="1">
          <cell r="A1" t="str">
            <v>1월 생산실적</v>
          </cell>
        </row>
      </sheetData>
      <sheetData sheetId="10724">
        <row r="1">
          <cell r="A1" t="str">
            <v>1월 생산실적</v>
          </cell>
        </row>
      </sheetData>
      <sheetData sheetId="10725">
        <row r="1">
          <cell r="A1" t="str">
            <v>1월 생산실적</v>
          </cell>
        </row>
      </sheetData>
      <sheetData sheetId="10726">
        <row r="1">
          <cell r="A1" t="str">
            <v>1월 생산실적</v>
          </cell>
        </row>
      </sheetData>
      <sheetData sheetId="10727">
        <row r="1">
          <cell r="A1" t="str">
            <v>1월 생산실적</v>
          </cell>
        </row>
      </sheetData>
      <sheetData sheetId="10728">
        <row r="1">
          <cell r="A1" t="str">
            <v>1월 생산실적</v>
          </cell>
        </row>
      </sheetData>
      <sheetData sheetId="10729">
        <row r="1">
          <cell r="A1" t="str">
            <v>1월 생산실적</v>
          </cell>
        </row>
      </sheetData>
      <sheetData sheetId="10730">
        <row r="1">
          <cell r="A1" t="str">
            <v>1월 생산실적</v>
          </cell>
        </row>
      </sheetData>
      <sheetData sheetId="10731">
        <row r="1">
          <cell r="A1" t="str">
            <v>1월 생산실적</v>
          </cell>
        </row>
      </sheetData>
      <sheetData sheetId="10732">
        <row r="1">
          <cell r="A1" t="str">
            <v>1월 생산실적</v>
          </cell>
        </row>
      </sheetData>
      <sheetData sheetId="10733">
        <row r="1">
          <cell r="A1" t="str">
            <v>1월 생산실적</v>
          </cell>
        </row>
      </sheetData>
      <sheetData sheetId="10734">
        <row r="1">
          <cell r="A1" t="str">
            <v>1월 생산실적</v>
          </cell>
        </row>
      </sheetData>
      <sheetData sheetId="10735">
        <row r="1">
          <cell r="A1" t="str">
            <v>1월 생산실적</v>
          </cell>
        </row>
      </sheetData>
      <sheetData sheetId="10736">
        <row r="1">
          <cell r="A1" t="str">
            <v>1월 생산실적</v>
          </cell>
        </row>
      </sheetData>
      <sheetData sheetId="10737">
        <row r="1">
          <cell r="A1" t="str">
            <v>1월 생산실적</v>
          </cell>
        </row>
      </sheetData>
      <sheetData sheetId="10738">
        <row r="1">
          <cell r="A1" t="str">
            <v>1월 생산실적</v>
          </cell>
        </row>
      </sheetData>
      <sheetData sheetId="10739">
        <row r="1">
          <cell r="A1" t="str">
            <v>1월 생산실적</v>
          </cell>
        </row>
      </sheetData>
      <sheetData sheetId="10740">
        <row r="1">
          <cell r="A1" t="str">
            <v>1월 생산실적</v>
          </cell>
        </row>
      </sheetData>
      <sheetData sheetId="10741">
        <row r="1">
          <cell r="A1" t="str">
            <v>1월 생산실적</v>
          </cell>
        </row>
      </sheetData>
      <sheetData sheetId="10742">
        <row r="1">
          <cell r="A1" t="str">
            <v>1월 생산실적</v>
          </cell>
        </row>
      </sheetData>
      <sheetData sheetId="10743">
        <row r="1">
          <cell r="A1" t="str">
            <v>1월 생산실적</v>
          </cell>
        </row>
      </sheetData>
      <sheetData sheetId="10744">
        <row r="1">
          <cell r="A1" t="str">
            <v>1월 생산실적</v>
          </cell>
        </row>
      </sheetData>
      <sheetData sheetId="10745">
        <row r="1">
          <cell r="A1" t="str">
            <v>1월 생산실적</v>
          </cell>
        </row>
      </sheetData>
      <sheetData sheetId="10746">
        <row r="1">
          <cell r="A1" t="str">
            <v>1월 생산실적</v>
          </cell>
        </row>
      </sheetData>
      <sheetData sheetId="10747">
        <row r="1">
          <cell r="A1" t="str">
            <v>1월 생산실적</v>
          </cell>
        </row>
      </sheetData>
      <sheetData sheetId="10748">
        <row r="1">
          <cell r="A1" t="str">
            <v>1월 생산실적</v>
          </cell>
        </row>
      </sheetData>
      <sheetData sheetId="10749">
        <row r="1">
          <cell r="A1" t="str">
            <v>1월 생산실적</v>
          </cell>
        </row>
      </sheetData>
      <sheetData sheetId="10750">
        <row r="1">
          <cell r="A1" t="str">
            <v>1월 생산실적</v>
          </cell>
        </row>
      </sheetData>
      <sheetData sheetId="10751">
        <row r="1">
          <cell r="A1" t="str">
            <v>1월 생산실적</v>
          </cell>
        </row>
      </sheetData>
      <sheetData sheetId="10752">
        <row r="1">
          <cell r="A1" t="str">
            <v>1월 생산실적</v>
          </cell>
        </row>
      </sheetData>
      <sheetData sheetId="10753">
        <row r="1">
          <cell r="A1" t="str">
            <v>1월 생산실적</v>
          </cell>
        </row>
      </sheetData>
      <sheetData sheetId="10754">
        <row r="1">
          <cell r="A1" t="str">
            <v>1월 생산실적</v>
          </cell>
        </row>
      </sheetData>
      <sheetData sheetId="10755">
        <row r="1">
          <cell r="A1" t="str">
            <v>1월 생산실적</v>
          </cell>
        </row>
      </sheetData>
      <sheetData sheetId="10756">
        <row r="1">
          <cell r="A1" t="str">
            <v>1월 생산실적</v>
          </cell>
        </row>
      </sheetData>
      <sheetData sheetId="10757">
        <row r="1">
          <cell r="A1" t="str">
            <v>1월 생산실적</v>
          </cell>
        </row>
      </sheetData>
      <sheetData sheetId="10758">
        <row r="1">
          <cell r="A1" t="str">
            <v>1월 생산실적</v>
          </cell>
        </row>
      </sheetData>
      <sheetData sheetId="10759">
        <row r="1">
          <cell r="A1" t="str">
            <v>1월 생산실적</v>
          </cell>
        </row>
      </sheetData>
      <sheetData sheetId="10760">
        <row r="1">
          <cell r="A1" t="str">
            <v>1월 생산실적</v>
          </cell>
        </row>
      </sheetData>
      <sheetData sheetId="10761">
        <row r="1">
          <cell r="A1" t="str">
            <v>1월 생산실적</v>
          </cell>
        </row>
      </sheetData>
      <sheetData sheetId="10762">
        <row r="1">
          <cell r="A1" t="str">
            <v>1월 생산실적</v>
          </cell>
        </row>
      </sheetData>
      <sheetData sheetId="10763">
        <row r="1">
          <cell r="A1" t="str">
            <v>1월 생산실적</v>
          </cell>
        </row>
      </sheetData>
      <sheetData sheetId="10764">
        <row r="1">
          <cell r="A1" t="str">
            <v>1월 생산실적</v>
          </cell>
        </row>
      </sheetData>
      <sheetData sheetId="10765">
        <row r="1">
          <cell r="A1" t="str">
            <v>1월 생산실적</v>
          </cell>
        </row>
      </sheetData>
      <sheetData sheetId="10766">
        <row r="1">
          <cell r="A1" t="str">
            <v>1월 생산실적</v>
          </cell>
        </row>
      </sheetData>
      <sheetData sheetId="10767">
        <row r="1">
          <cell r="A1" t="str">
            <v>1월 생산실적</v>
          </cell>
        </row>
      </sheetData>
      <sheetData sheetId="10768">
        <row r="1">
          <cell r="A1" t="str">
            <v>1월 생산실적</v>
          </cell>
        </row>
      </sheetData>
      <sheetData sheetId="10769">
        <row r="1">
          <cell r="A1" t="str">
            <v>1월 생산실적</v>
          </cell>
        </row>
      </sheetData>
      <sheetData sheetId="10770">
        <row r="1">
          <cell r="A1" t="str">
            <v>1월 생산실적</v>
          </cell>
        </row>
      </sheetData>
      <sheetData sheetId="10771">
        <row r="1">
          <cell r="A1" t="str">
            <v>1월 생산실적</v>
          </cell>
        </row>
      </sheetData>
      <sheetData sheetId="10772">
        <row r="1">
          <cell r="A1" t="str">
            <v>1월 생산실적</v>
          </cell>
        </row>
      </sheetData>
      <sheetData sheetId="10773">
        <row r="1">
          <cell r="A1" t="str">
            <v>1월 생산실적</v>
          </cell>
        </row>
      </sheetData>
      <sheetData sheetId="10774">
        <row r="1">
          <cell r="A1" t="str">
            <v>1월 생산실적</v>
          </cell>
        </row>
      </sheetData>
      <sheetData sheetId="10775">
        <row r="1">
          <cell r="A1" t="str">
            <v>1월 생산실적</v>
          </cell>
        </row>
      </sheetData>
      <sheetData sheetId="10776">
        <row r="1">
          <cell r="A1" t="str">
            <v>1월 생산실적</v>
          </cell>
        </row>
      </sheetData>
      <sheetData sheetId="10777">
        <row r="1">
          <cell r="A1" t="str">
            <v>1월 생산실적</v>
          </cell>
        </row>
      </sheetData>
      <sheetData sheetId="10778">
        <row r="1">
          <cell r="A1" t="str">
            <v>1월 생산실적</v>
          </cell>
        </row>
      </sheetData>
      <sheetData sheetId="10779">
        <row r="1">
          <cell r="A1" t="str">
            <v>1월 생산실적</v>
          </cell>
        </row>
      </sheetData>
      <sheetData sheetId="10780">
        <row r="1">
          <cell r="A1" t="str">
            <v>1월 생산실적</v>
          </cell>
        </row>
      </sheetData>
      <sheetData sheetId="10781">
        <row r="1">
          <cell r="A1" t="str">
            <v>1월 생산실적</v>
          </cell>
        </row>
      </sheetData>
      <sheetData sheetId="10782">
        <row r="1">
          <cell r="A1" t="str">
            <v>1월 생산실적</v>
          </cell>
        </row>
      </sheetData>
      <sheetData sheetId="10783">
        <row r="1">
          <cell r="A1" t="str">
            <v>1월 생산실적</v>
          </cell>
        </row>
      </sheetData>
      <sheetData sheetId="10784">
        <row r="1">
          <cell r="A1" t="str">
            <v>1월 생산실적</v>
          </cell>
        </row>
      </sheetData>
      <sheetData sheetId="10785">
        <row r="1">
          <cell r="A1" t="str">
            <v>1월 생산실적</v>
          </cell>
        </row>
      </sheetData>
      <sheetData sheetId="10786">
        <row r="1">
          <cell r="A1" t="str">
            <v>1월 생산실적</v>
          </cell>
        </row>
      </sheetData>
      <sheetData sheetId="10787">
        <row r="1">
          <cell r="A1" t="str">
            <v>1월 생산실적</v>
          </cell>
        </row>
      </sheetData>
      <sheetData sheetId="10788">
        <row r="1">
          <cell r="A1" t="str">
            <v>1월 생산실적</v>
          </cell>
        </row>
      </sheetData>
      <sheetData sheetId="10789">
        <row r="1">
          <cell r="A1" t="str">
            <v>1월 생산실적</v>
          </cell>
        </row>
      </sheetData>
      <sheetData sheetId="10790">
        <row r="1">
          <cell r="A1" t="str">
            <v>1월 생산실적</v>
          </cell>
        </row>
      </sheetData>
      <sheetData sheetId="10791">
        <row r="1">
          <cell r="A1" t="str">
            <v>1월 생산실적</v>
          </cell>
        </row>
      </sheetData>
      <sheetData sheetId="10792">
        <row r="1">
          <cell r="A1" t="str">
            <v>1월 생산실적</v>
          </cell>
        </row>
      </sheetData>
      <sheetData sheetId="10793">
        <row r="1">
          <cell r="A1" t="str">
            <v>1월 생산실적</v>
          </cell>
        </row>
      </sheetData>
      <sheetData sheetId="10794">
        <row r="1">
          <cell r="A1" t="str">
            <v>1월 생산실적</v>
          </cell>
        </row>
      </sheetData>
      <sheetData sheetId="10795">
        <row r="1">
          <cell r="A1" t="str">
            <v>1월 생산실적</v>
          </cell>
        </row>
      </sheetData>
      <sheetData sheetId="10796">
        <row r="1">
          <cell r="A1" t="str">
            <v>1월 생산실적</v>
          </cell>
        </row>
      </sheetData>
      <sheetData sheetId="10797">
        <row r="1">
          <cell r="A1" t="str">
            <v>1월 생산실적</v>
          </cell>
        </row>
      </sheetData>
      <sheetData sheetId="10798">
        <row r="1">
          <cell r="A1" t="str">
            <v>1월 생산실적</v>
          </cell>
        </row>
      </sheetData>
      <sheetData sheetId="10799">
        <row r="1">
          <cell r="A1" t="str">
            <v>1월 생산실적</v>
          </cell>
        </row>
      </sheetData>
      <sheetData sheetId="10800">
        <row r="1">
          <cell r="A1" t="str">
            <v>1월 생산실적</v>
          </cell>
        </row>
      </sheetData>
      <sheetData sheetId="10801">
        <row r="1">
          <cell r="A1" t="str">
            <v>1월 생산실적</v>
          </cell>
        </row>
      </sheetData>
      <sheetData sheetId="10802">
        <row r="1">
          <cell r="A1" t="str">
            <v>1월 생산실적</v>
          </cell>
        </row>
      </sheetData>
      <sheetData sheetId="10803">
        <row r="1">
          <cell r="A1" t="str">
            <v>1월 생산실적</v>
          </cell>
        </row>
      </sheetData>
      <sheetData sheetId="10804">
        <row r="1">
          <cell r="A1" t="str">
            <v>1월 생산실적</v>
          </cell>
        </row>
      </sheetData>
      <sheetData sheetId="10805">
        <row r="1">
          <cell r="A1" t="str">
            <v>1월 생산실적</v>
          </cell>
        </row>
      </sheetData>
      <sheetData sheetId="10806">
        <row r="1">
          <cell r="A1" t="str">
            <v>1월 생산실적</v>
          </cell>
        </row>
      </sheetData>
      <sheetData sheetId="10807">
        <row r="1">
          <cell r="A1" t="str">
            <v>1월 생산실적</v>
          </cell>
        </row>
      </sheetData>
      <sheetData sheetId="10808">
        <row r="1">
          <cell r="A1" t="str">
            <v>1월 생산실적</v>
          </cell>
        </row>
      </sheetData>
      <sheetData sheetId="10809">
        <row r="1">
          <cell r="A1" t="str">
            <v>1월 생산실적</v>
          </cell>
        </row>
      </sheetData>
      <sheetData sheetId="10810">
        <row r="1">
          <cell r="A1" t="str">
            <v>1월 생산실적</v>
          </cell>
        </row>
      </sheetData>
      <sheetData sheetId="10811">
        <row r="1">
          <cell r="A1" t="str">
            <v>1월 생산실적</v>
          </cell>
        </row>
      </sheetData>
      <sheetData sheetId="10812">
        <row r="1">
          <cell r="A1" t="str">
            <v>1월 생산실적</v>
          </cell>
        </row>
      </sheetData>
      <sheetData sheetId="10813">
        <row r="1">
          <cell r="A1" t="str">
            <v>1월 생산실적</v>
          </cell>
        </row>
      </sheetData>
      <sheetData sheetId="10814">
        <row r="1">
          <cell r="A1" t="str">
            <v>1월 생산실적</v>
          </cell>
        </row>
      </sheetData>
      <sheetData sheetId="10815">
        <row r="1">
          <cell r="A1" t="str">
            <v>1월 생산실적</v>
          </cell>
        </row>
      </sheetData>
      <sheetData sheetId="10816">
        <row r="1">
          <cell r="A1" t="str">
            <v>1월 생산실적</v>
          </cell>
        </row>
      </sheetData>
      <sheetData sheetId="10817">
        <row r="1">
          <cell r="A1" t="str">
            <v>1월 생산실적</v>
          </cell>
        </row>
      </sheetData>
      <sheetData sheetId="10818">
        <row r="1">
          <cell r="A1" t="str">
            <v>1월 생산실적</v>
          </cell>
        </row>
      </sheetData>
      <sheetData sheetId="10819">
        <row r="1">
          <cell r="A1" t="str">
            <v>1월 생산실적</v>
          </cell>
        </row>
      </sheetData>
      <sheetData sheetId="10820">
        <row r="1">
          <cell r="A1" t="str">
            <v>1월 생산실적</v>
          </cell>
        </row>
      </sheetData>
      <sheetData sheetId="10821">
        <row r="1">
          <cell r="A1" t="str">
            <v>1월 생산실적</v>
          </cell>
        </row>
      </sheetData>
      <sheetData sheetId="10822">
        <row r="1">
          <cell r="A1" t="str">
            <v>1월 생산실적</v>
          </cell>
        </row>
      </sheetData>
      <sheetData sheetId="10823">
        <row r="1">
          <cell r="A1" t="str">
            <v>1월 생산실적</v>
          </cell>
        </row>
      </sheetData>
      <sheetData sheetId="10824">
        <row r="1">
          <cell r="A1" t="str">
            <v>1월 생산실적</v>
          </cell>
        </row>
      </sheetData>
      <sheetData sheetId="10825">
        <row r="1">
          <cell r="A1" t="str">
            <v>1월 생산실적</v>
          </cell>
        </row>
      </sheetData>
      <sheetData sheetId="10826">
        <row r="1">
          <cell r="A1" t="str">
            <v>1월 생산실적</v>
          </cell>
        </row>
      </sheetData>
      <sheetData sheetId="10827">
        <row r="1">
          <cell r="A1" t="str">
            <v>1월 생산실적</v>
          </cell>
        </row>
      </sheetData>
      <sheetData sheetId="10828">
        <row r="1">
          <cell r="A1" t="str">
            <v>1월 생산실적</v>
          </cell>
        </row>
      </sheetData>
      <sheetData sheetId="10829">
        <row r="1">
          <cell r="A1" t="str">
            <v>1월 생산실적</v>
          </cell>
        </row>
      </sheetData>
      <sheetData sheetId="10830">
        <row r="1">
          <cell r="A1" t="str">
            <v>1월 생산실적</v>
          </cell>
        </row>
      </sheetData>
      <sheetData sheetId="10831">
        <row r="1">
          <cell r="A1" t="str">
            <v>1월 생산실적</v>
          </cell>
        </row>
      </sheetData>
      <sheetData sheetId="10832">
        <row r="1">
          <cell r="A1" t="str">
            <v>1월 생산실적</v>
          </cell>
        </row>
      </sheetData>
      <sheetData sheetId="10833">
        <row r="1">
          <cell r="A1" t="str">
            <v>1월 생산실적</v>
          </cell>
        </row>
      </sheetData>
      <sheetData sheetId="10834">
        <row r="1">
          <cell r="A1" t="str">
            <v>1월 생산실적</v>
          </cell>
        </row>
      </sheetData>
      <sheetData sheetId="10835">
        <row r="1">
          <cell r="A1" t="str">
            <v>1월 생산실적</v>
          </cell>
        </row>
      </sheetData>
      <sheetData sheetId="10836">
        <row r="1">
          <cell r="A1" t="str">
            <v>1월 생산실적</v>
          </cell>
        </row>
      </sheetData>
      <sheetData sheetId="10837">
        <row r="1">
          <cell r="A1" t="str">
            <v>1월 생산실적</v>
          </cell>
        </row>
      </sheetData>
      <sheetData sheetId="10838">
        <row r="1">
          <cell r="A1" t="str">
            <v>1월 생산실적</v>
          </cell>
        </row>
      </sheetData>
      <sheetData sheetId="10839">
        <row r="1">
          <cell r="A1" t="str">
            <v>1월 생산실적</v>
          </cell>
        </row>
      </sheetData>
      <sheetData sheetId="10840">
        <row r="1">
          <cell r="A1" t="str">
            <v>1월 생산실적</v>
          </cell>
        </row>
      </sheetData>
      <sheetData sheetId="10841">
        <row r="1">
          <cell r="A1" t="str">
            <v>1월 생산실적</v>
          </cell>
        </row>
      </sheetData>
      <sheetData sheetId="10842">
        <row r="1">
          <cell r="A1" t="str">
            <v>1월 생산실적</v>
          </cell>
        </row>
      </sheetData>
      <sheetData sheetId="10843">
        <row r="1">
          <cell r="A1" t="str">
            <v>1월 생산실적</v>
          </cell>
        </row>
      </sheetData>
      <sheetData sheetId="10844">
        <row r="1">
          <cell r="A1" t="str">
            <v>1월 생산실적</v>
          </cell>
        </row>
      </sheetData>
      <sheetData sheetId="10845">
        <row r="1">
          <cell r="A1" t="str">
            <v>1월 생산실적</v>
          </cell>
        </row>
      </sheetData>
      <sheetData sheetId="10846">
        <row r="1">
          <cell r="A1" t="str">
            <v>1월 생산실적</v>
          </cell>
        </row>
      </sheetData>
      <sheetData sheetId="10847">
        <row r="1">
          <cell r="A1" t="str">
            <v>1월 생산실적</v>
          </cell>
        </row>
      </sheetData>
      <sheetData sheetId="10848">
        <row r="1">
          <cell r="A1" t="str">
            <v>1월 생산실적</v>
          </cell>
        </row>
      </sheetData>
      <sheetData sheetId="10849">
        <row r="1">
          <cell r="A1" t="str">
            <v>1월 생산실적</v>
          </cell>
        </row>
      </sheetData>
      <sheetData sheetId="10850">
        <row r="1">
          <cell r="A1" t="str">
            <v>1월 생산실적</v>
          </cell>
        </row>
      </sheetData>
      <sheetData sheetId="10851">
        <row r="1">
          <cell r="A1" t="str">
            <v>1월 생산실적</v>
          </cell>
        </row>
      </sheetData>
      <sheetData sheetId="10852">
        <row r="1">
          <cell r="A1" t="str">
            <v>1월 생산실적</v>
          </cell>
        </row>
      </sheetData>
      <sheetData sheetId="10853">
        <row r="1">
          <cell r="A1" t="str">
            <v>1월 생산실적</v>
          </cell>
        </row>
      </sheetData>
      <sheetData sheetId="10854">
        <row r="1">
          <cell r="A1" t="str">
            <v>1월 생산실적</v>
          </cell>
        </row>
      </sheetData>
      <sheetData sheetId="10855">
        <row r="1">
          <cell r="A1" t="str">
            <v>1월 생산실적</v>
          </cell>
        </row>
      </sheetData>
      <sheetData sheetId="10856">
        <row r="1">
          <cell r="A1" t="str">
            <v>1월 생산실적</v>
          </cell>
        </row>
      </sheetData>
      <sheetData sheetId="10857">
        <row r="1">
          <cell r="A1" t="str">
            <v>1월 생산실적</v>
          </cell>
        </row>
      </sheetData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>
        <row r="1">
          <cell r="A1" t="str">
            <v>1월 생산실적</v>
          </cell>
        </row>
      </sheetData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>
        <row r="1">
          <cell r="A1" t="str">
            <v>1월 생산실적</v>
          </cell>
        </row>
      </sheetData>
      <sheetData sheetId="11037">
        <row r="1">
          <cell r="A1" t="str">
            <v>1월 생산실적</v>
          </cell>
        </row>
      </sheetData>
      <sheetData sheetId="11038">
        <row r="1">
          <cell r="A1" t="str">
            <v>1월 생산실적</v>
          </cell>
        </row>
      </sheetData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>
        <row r="1">
          <cell r="A1" t="str">
            <v>1월 생산실적</v>
          </cell>
        </row>
      </sheetData>
      <sheetData sheetId="11072">
        <row r="1">
          <cell r="A1" t="str">
            <v>1월 생산실적</v>
          </cell>
        </row>
      </sheetData>
      <sheetData sheetId="11073">
        <row r="1">
          <cell r="A1" t="str">
            <v>1월 생산실적</v>
          </cell>
        </row>
      </sheetData>
      <sheetData sheetId="11074">
        <row r="1">
          <cell r="A1" t="str">
            <v>1월 생산실적</v>
          </cell>
        </row>
      </sheetData>
      <sheetData sheetId="11075">
        <row r="1">
          <cell r="A1" t="str">
            <v>1월 생산실적</v>
          </cell>
        </row>
      </sheetData>
      <sheetData sheetId="11076">
        <row r="1">
          <cell r="A1" t="str">
            <v>1월 생산실적</v>
          </cell>
        </row>
      </sheetData>
      <sheetData sheetId="11077">
        <row r="1">
          <cell r="A1" t="str">
            <v>1월 생산실적</v>
          </cell>
        </row>
      </sheetData>
      <sheetData sheetId="11078">
        <row r="1">
          <cell r="A1" t="str">
            <v>1월 생산실적</v>
          </cell>
        </row>
      </sheetData>
      <sheetData sheetId="11079">
        <row r="1">
          <cell r="A1" t="str">
            <v>1월 생산실적</v>
          </cell>
        </row>
      </sheetData>
      <sheetData sheetId="11080">
        <row r="1">
          <cell r="A1" t="str">
            <v>1월 생산실적</v>
          </cell>
        </row>
      </sheetData>
      <sheetData sheetId="11081">
        <row r="1">
          <cell r="A1" t="str">
            <v>1월 생산실적</v>
          </cell>
        </row>
      </sheetData>
      <sheetData sheetId="11082">
        <row r="1">
          <cell r="A1" t="str">
            <v>1월 생산실적</v>
          </cell>
        </row>
      </sheetData>
      <sheetData sheetId="11083">
        <row r="1">
          <cell r="A1" t="str">
            <v>1월 생산실적</v>
          </cell>
        </row>
      </sheetData>
      <sheetData sheetId="11084">
        <row r="1">
          <cell r="A1" t="str">
            <v>1월 생산실적</v>
          </cell>
        </row>
      </sheetData>
      <sheetData sheetId="11085">
        <row r="1">
          <cell r="A1" t="str">
            <v>1월 생산실적</v>
          </cell>
        </row>
      </sheetData>
      <sheetData sheetId="11086">
        <row r="1">
          <cell r="A1" t="str">
            <v>1월 생산실적</v>
          </cell>
        </row>
      </sheetData>
      <sheetData sheetId="11087">
        <row r="1">
          <cell r="A1" t="str">
            <v>1월 생산실적</v>
          </cell>
        </row>
      </sheetData>
      <sheetData sheetId="11088">
        <row r="1">
          <cell r="A1" t="str">
            <v>1월 생산실적</v>
          </cell>
        </row>
      </sheetData>
      <sheetData sheetId="11089">
        <row r="1">
          <cell r="A1" t="str">
            <v>1월 생산실적</v>
          </cell>
        </row>
      </sheetData>
      <sheetData sheetId="11090">
        <row r="1">
          <cell r="A1" t="str">
            <v>1월 생산실적</v>
          </cell>
        </row>
      </sheetData>
      <sheetData sheetId="11091">
        <row r="1">
          <cell r="A1" t="str">
            <v>1월 생산실적</v>
          </cell>
        </row>
      </sheetData>
      <sheetData sheetId="11092">
        <row r="1">
          <cell r="A1" t="str">
            <v>1월 생산실적</v>
          </cell>
        </row>
      </sheetData>
      <sheetData sheetId="11093">
        <row r="1">
          <cell r="A1" t="str">
            <v>1월 생산실적</v>
          </cell>
        </row>
      </sheetData>
      <sheetData sheetId="11094">
        <row r="1">
          <cell r="A1" t="str">
            <v>1월 생산실적</v>
          </cell>
        </row>
      </sheetData>
      <sheetData sheetId="11095">
        <row r="1">
          <cell r="A1" t="str">
            <v>1월 생산실적</v>
          </cell>
        </row>
      </sheetData>
      <sheetData sheetId="11096">
        <row r="1">
          <cell r="A1" t="str">
            <v>1월 생산실적</v>
          </cell>
        </row>
      </sheetData>
      <sheetData sheetId="11097">
        <row r="1">
          <cell r="A1" t="str">
            <v>1월 생산실적</v>
          </cell>
        </row>
      </sheetData>
      <sheetData sheetId="11098">
        <row r="1">
          <cell r="A1" t="str">
            <v>1월 생산실적</v>
          </cell>
        </row>
      </sheetData>
      <sheetData sheetId="11099">
        <row r="1">
          <cell r="A1" t="str">
            <v>1월 생산실적</v>
          </cell>
        </row>
      </sheetData>
      <sheetData sheetId="11100">
        <row r="1">
          <cell r="A1" t="str">
            <v>1월 생산실적</v>
          </cell>
        </row>
      </sheetData>
      <sheetData sheetId="11101">
        <row r="1">
          <cell r="A1" t="str">
            <v>1월 생산실적</v>
          </cell>
        </row>
      </sheetData>
      <sheetData sheetId="11102">
        <row r="1">
          <cell r="A1" t="str">
            <v>1월 생산실적</v>
          </cell>
        </row>
      </sheetData>
      <sheetData sheetId="11103">
        <row r="1">
          <cell r="A1" t="str">
            <v>1월 생산실적</v>
          </cell>
        </row>
      </sheetData>
      <sheetData sheetId="11104">
        <row r="1">
          <cell r="A1" t="str">
            <v>1월 생산실적</v>
          </cell>
        </row>
      </sheetData>
      <sheetData sheetId="11105">
        <row r="1">
          <cell r="A1" t="str">
            <v>1월 생산실적</v>
          </cell>
        </row>
      </sheetData>
      <sheetData sheetId="11106">
        <row r="1">
          <cell r="A1" t="str">
            <v>1월 생산실적</v>
          </cell>
        </row>
      </sheetData>
      <sheetData sheetId="11107">
        <row r="1">
          <cell r="A1" t="str">
            <v>1월 생산실적</v>
          </cell>
        </row>
      </sheetData>
      <sheetData sheetId="11108">
        <row r="1">
          <cell r="A1" t="str">
            <v>1월 생산실적</v>
          </cell>
        </row>
      </sheetData>
      <sheetData sheetId="11109">
        <row r="1">
          <cell r="A1" t="str">
            <v>1월 생산실적</v>
          </cell>
        </row>
      </sheetData>
      <sheetData sheetId="11110">
        <row r="1">
          <cell r="A1" t="str">
            <v>1월 생산실적</v>
          </cell>
        </row>
      </sheetData>
      <sheetData sheetId="11111">
        <row r="1">
          <cell r="A1" t="str">
            <v>1월 생산실적</v>
          </cell>
        </row>
      </sheetData>
      <sheetData sheetId="11112">
        <row r="1">
          <cell r="A1" t="str">
            <v>1월 생산실적</v>
          </cell>
        </row>
      </sheetData>
      <sheetData sheetId="11113">
        <row r="1">
          <cell r="A1" t="str">
            <v>1월 생산실적</v>
          </cell>
        </row>
      </sheetData>
      <sheetData sheetId="11114">
        <row r="1">
          <cell r="A1" t="str">
            <v>1월 생산실적</v>
          </cell>
        </row>
      </sheetData>
      <sheetData sheetId="11115">
        <row r="1">
          <cell r="A1" t="str">
            <v>1월 생산실적</v>
          </cell>
        </row>
      </sheetData>
      <sheetData sheetId="11116">
        <row r="1">
          <cell r="A1" t="str">
            <v>1월 생산실적</v>
          </cell>
        </row>
      </sheetData>
      <sheetData sheetId="11117">
        <row r="1">
          <cell r="A1" t="str">
            <v>1월 생산실적</v>
          </cell>
        </row>
      </sheetData>
      <sheetData sheetId="11118">
        <row r="1">
          <cell r="A1" t="str">
            <v>1월 생산실적</v>
          </cell>
        </row>
      </sheetData>
      <sheetData sheetId="11119">
        <row r="1">
          <cell r="A1" t="str">
            <v>1월 생산실적</v>
          </cell>
        </row>
      </sheetData>
      <sheetData sheetId="11120">
        <row r="1">
          <cell r="A1" t="str">
            <v>1월 생산실적</v>
          </cell>
        </row>
      </sheetData>
      <sheetData sheetId="11121">
        <row r="1">
          <cell r="A1" t="str">
            <v>1월 생산실적</v>
          </cell>
        </row>
      </sheetData>
      <sheetData sheetId="11122">
        <row r="1">
          <cell r="A1" t="str">
            <v>1월 생산실적</v>
          </cell>
        </row>
      </sheetData>
      <sheetData sheetId="11123">
        <row r="1">
          <cell r="A1" t="str">
            <v>1월 생산실적</v>
          </cell>
        </row>
      </sheetData>
      <sheetData sheetId="11124">
        <row r="1">
          <cell r="A1" t="str">
            <v>1월 생산실적</v>
          </cell>
        </row>
      </sheetData>
      <sheetData sheetId="11125">
        <row r="1">
          <cell r="A1" t="str">
            <v>1월 생산실적</v>
          </cell>
        </row>
      </sheetData>
      <sheetData sheetId="11126">
        <row r="1">
          <cell r="A1" t="str">
            <v>1월 생산실적</v>
          </cell>
        </row>
      </sheetData>
      <sheetData sheetId="11127">
        <row r="1">
          <cell r="A1" t="str">
            <v>1월 생산실적</v>
          </cell>
        </row>
      </sheetData>
      <sheetData sheetId="11128">
        <row r="1">
          <cell r="A1" t="str">
            <v>1월 생산실적</v>
          </cell>
        </row>
      </sheetData>
      <sheetData sheetId="11129">
        <row r="1">
          <cell r="A1" t="str">
            <v>1월 생산실적</v>
          </cell>
        </row>
      </sheetData>
      <sheetData sheetId="11130">
        <row r="1">
          <cell r="A1" t="str">
            <v>1월 생산실적</v>
          </cell>
        </row>
      </sheetData>
      <sheetData sheetId="11131">
        <row r="1">
          <cell r="A1" t="str">
            <v>1월 생산실적</v>
          </cell>
        </row>
      </sheetData>
      <sheetData sheetId="11132">
        <row r="1">
          <cell r="A1" t="str">
            <v>1월 생산실적</v>
          </cell>
        </row>
      </sheetData>
      <sheetData sheetId="11133">
        <row r="1">
          <cell r="A1" t="str">
            <v>1월 생산실적</v>
          </cell>
        </row>
      </sheetData>
      <sheetData sheetId="11134">
        <row r="1">
          <cell r="A1" t="str">
            <v>1월 생산실적</v>
          </cell>
        </row>
      </sheetData>
      <sheetData sheetId="11135">
        <row r="1">
          <cell r="A1" t="str">
            <v>1월 생산실적</v>
          </cell>
        </row>
      </sheetData>
      <sheetData sheetId="11136">
        <row r="1">
          <cell r="A1" t="str">
            <v>1월 생산실적</v>
          </cell>
        </row>
      </sheetData>
      <sheetData sheetId="11137">
        <row r="1">
          <cell r="A1" t="str">
            <v>1월 생산실적</v>
          </cell>
        </row>
      </sheetData>
      <sheetData sheetId="11138">
        <row r="1">
          <cell r="A1" t="str">
            <v>1월 생산실적</v>
          </cell>
        </row>
      </sheetData>
      <sheetData sheetId="11139">
        <row r="1">
          <cell r="A1" t="str">
            <v>1월 생산실적</v>
          </cell>
        </row>
      </sheetData>
      <sheetData sheetId="11140">
        <row r="1">
          <cell r="A1" t="str">
            <v>1월 생산실적</v>
          </cell>
        </row>
      </sheetData>
      <sheetData sheetId="11141">
        <row r="1">
          <cell r="A1" t="str">
            <v>1월 생산실적</v>
          </cell>
        </row>
      </sheetData>
      <sheetData sheetId="11142">
        <row r="1">
          <cell r="A1" t="str">
            <v>1월 생산실적</v>
          </cell>
        </row>
      </sheetData>
      <sheetData sheetId="11143">
        <row r="1">
          <cell r="A1" t="str">
            <v>1월 생산실적</v>
          </cell>
        </row>
      </sheetData>
      <sheetData sheetId="11144">
        <row r="1">
          <cell r="A1" t="str">
            <v>1월 생산실적</v>
          </cell>
        </row>
      </sheetData>
      <sheetData sheetId="11145">
        <row r="1">
          <cell r="A1" t="str">
            <v>1월 생산실적</v>
          </cell>
        </row>
      </sheetData>
      <sheetData sheetId="11146">
        <row r="1">
          <cell r="A1" t="str">
            <v>1월 생산실적</v>
          </cell>
        </row>
      </sheetData>
      <sheetData sheetId="11147">
        <row r="1">
          <cell r="A1" t="str">
            <v>1월 생산실적</v>
          </cell>
        </row>
      </sheetData>
      <sheetData sheetId="11148">
        <row r="1">
          <cell r="A1" t="str">
            <v>1월 생산실적</v>
          </cell>
        </row>
      </sheetData>
      <sheetData sheetId="11149">
        <row r="1">
          <cell r="A1" t="str">
            <v>1월 생산실적</v>
          </cell>
        </row>
      </sheetData>
      <sheetData sheetId="11150">
        <row r="1">
          <cell r="A1" t="str">
            <v>1월 생산실적</v>
          </cell>
        </row>
      </sheetData>
      <sheetData sheetId="11151">
        <row r="1">
          <cell r="A1" t="str">
            <v>1월 생산실적</v>
          </cell>
        </row>
      </sheetData>
      <sheetData sheetId="11152">
        <row r="1">
          <cell r="A1" t="str">
            <v>1월 생산실적</v>
          </cell>
        </row>
      </sheetData>
      <sheetData sheetId="11153">
        <row r="1">
          <cell r="A1" t="str">
            <v>1월 생산실적</v>
          </cell>
        </row>
      </sheetData>
      <sheetData sheetId="11154">
        <row r="1">
          <cell r="A1" t="str">
            <v>1월 생산실적</v>
          </cell>
        </row>
      </sheetData>
      <sheetData sheetId="11155">
        <row r="1">
          <cell r="A1" t="str">
            <v>1월 생산실적</v>
          </cell>
        </row>
      </sheetData>
      <sheetData sheetId="11156">
        <row r="1">
          <cell r="A1" t="str">
            <v>1월 생산실적</v>
          </cell>
        </row>
      </sheetData>
      <sheetData sheetId="11157">
        <row r="1">
          <cell r="A1" t="str">
            <v>1월 생산실적</v>
          </cell>
        </row>
      </sheetData>
      <sheetData sheetId="11158">
        <row r="1">
          <cell r="A1" t="str">
            <v>1월 생산실적</v>
          </cell>
        </row>
      </sheetData>
      <sheetData sheetId="11159">
        <row r="1">
          <cell r="A1" t="str">
            <v>1월 생산실적</v>
          </cell>
        </row>
      </sheetData>
      <sheetData sheetId="11160">
        <row r="1">
          <cell r="A1" t="str">
            <v>1월 생산실적</v>
          </cell>
        </row>
      </sheetData>
      <sheetData sheetId="11161">
        <row r="1">
          <cell r="A1" t="str">
            <v>1월 생산실적</v>
          </cell>
        </row>
      </sheetData>
      <sheetData sheetId="11162">
        <row r="1">
          <cell r="A1" t="str">
            <v>1월 생산실적</v>
          </cell>
        </row>
      </sheetData>
      <sheetData sheetId="11163">
        <row r="1">
          <cell r="A1" t="str">
            <v>1월 생산실적</v>
          </cell>
        </row>
      </sheetData>
      <sheetData sheetId="11164">
        <row r="1">
          <cell r="A1" t="str">
            <v>1월 생산실적</v>
          </cell>
        </row>
      </sheetData>
      <sheetData sheetId="11165">
        <row r="1">
          <cell r="A1" t="str">
            <v>1월 생산실적</v>
          </cell>
        </row>
      </sheetData>
      <sheetData sheetId="11166">
        <row r="1">
          <cell r="A1" t="str">
            <v>1월 생산실적</v>
          </cell>
        </row>
      </sheetData>
      <sheetData sheetId="11167">
        <row r="5">
          <cell r="D5" t="str">
            <v>PROCESS PERFORMANCE STUDY</v>
          </cell>
        </row>
      </sheetData>
      <sheetData sheetId="11168">
        <row r="1">
          <cell r="A1" t="str">
            <v>1월 생산실적</v>
          </cell>
        </row>
      </sheetData>
      <sheetData sheetId="11169">
        <row r="1">
          <cell r="A1" t="str">
            <v>1월 생산실적</v>
          </cell>
        </row>
      </sheetData>
      <sheetData sheetId="11170">
        <row r="1">
          <cell r="A1" t="str">
            <v>1월 생산실적</v>
          </cell>
        </row>
      </sheetData>
      <sheetData sheetId="11171">
        <row r="1">
          <cell r="A1" t="str">
            <v>1월 생산실적</v>
          </cell>
        </row>
      </sheetData>
      <sheetData sheetId="11172">
        <row r="1">
          <cell r="A1" t="str">
            <v>1월 생산실적</v>
          </cell>
        </row>
      </sheetData>
      <sheetData sheetId="11173">
        <row r="1">
          <cell r="A1" t="str">
            <v>1월 생산실적</v>
          </cell>
        </row>
      </sheetData>
      <sheetData sheetId="11174">
        <row r="5">
          <cell r="D5" t="str">
            <v>PROCESS PERFORMANCE STUDY</v>
          </cell>
        </row>
      </sheetData>
      <sheetData sheetId="11175">
        <row r="1">
          <cell r="A1" t="str">
            <v>1월 생산실적</v>
          </cell>
        </row>
      </sheetData>
      <sheetData sheetId="11176">
        <row r="5">
          <cell r="D5" t="str">
            <v>PROCESS PERFORMANCE STUDY</v>
          </cell>
        </row>
      </sheetData>
      <sheetData sheetId="11177">
        <row r="5">
          <cell r="D5" t="str">
            <v>PROCESS PERFORMANCE STUDY</v>
          </cell>
        </row>
      </sheetData>
      <sheetData sheetId="11178">
        <row r="5">
          <cell r="D5" t="str">
            <v>PROCESS PERFORMANCE STUDY</v>
          </cell>
        </row>
      </sheetData>
      <sheetData sheetId="11179">
        <row r="5">
          <cell r="D5" t="str">
            <v>PROCESS PERFORMANCE STUDY</v>
          </cell>
        </row>
      </sheetData>
      <sheetData sheetId="11180">
        <row r="1">
          <cell r="A1" t="str">
            <v>1월 생산실적</v>
          </cell>
        </row>
      </sheetData>
      <sheetData sheetId="11181">
        <row r="5">
          <cell r="D5" t="str">
            <v>PROCESS PERFORMANCE STUDY</v>
          </cell>
        </row>
      </sheetData>
      <sheetData sheetId="11182">
        <row r="5">
          <cell r="D5" t="str">
            <v>PROCESS PERFORMANCE STUDY</v>
          </cell>
        </row>
      </sheetData>
      <sheetData sheetId="11183">
        <row r="5">
          <cell r="D5" t="str">
            <v>PROCESS PERFORMANCE STUDY</v>
          </cell>
        </row>
      </sheetData>
      <sheetData sheetId="11184">
        <row r="5">
          <cell r="D5" t="str">
            <v>PROCESS PERFORMANCE STUDY</v>
          </cell>
        </row>
      </sheetData>
      <sheetData sheetId="11185">
        <row r="5">
          <cell r="D5" t="str">
            <v>PROCESS PERFORMANCE STUDY</v>
          </cell>
        </row>
      </sheetData>
      <sheetData sheetId="11186">
        <row r="5">
          <cell r="D5" t="str">
            <v>PROCESS PERFORMANCE STUDY</v>
          </cell>
        </row>
      </sheetData>
      <sheetData sheetId="11187">
        <row r="5">
          <cell r="D5" t="str">
            <v>PROCESS PERFORMANCE STUDY</v>
          </cell>
        </row>
      </sheetData>
      <sheetData sheetId="11188">
        <row r="1">
          <cell r="A1" t="str">
            <v>1월 생산실적</v>
          </cell>
        </row>
      </sheetData>
      <sheetData sheetId="11189">
        <row r="5">
          <cell r="D5" t="str">
            <v>PROCESS PERFORMANCE STUDY</v>
          </cell>
        </row>
      </sheetData>
      <sheetData sheetId="11190">
        <row r="5">
          <cell r="D5" t="str">
            <v>PROCESS PERFORMANCE STUDY</v>
          </cell>
        </row>
      </sheetData>
      <sheetData sheetId="11191">
        <row r="1">
          <cell r="A1" t="str">
            <v>1월 생산실적</v>
          </cell>
        </row>
      </sheetData>
      <sheetData sheetId="11192">
        <row r="1">
          <cell r="A1" t="str">
            <v>1월 생산실적</v>
          </cell>
        </row>
      </sheetData>
      <sheetData sheetId="11193">
        <row r="1">
          <cell r="A1" t="str">
            <v>1월 생산실적</v>
          </cell>
        </row>
      </sheetData>
      <sheetData sheetId="11194">
        <row r="1">
          <cell r="A1" t="str">
            <v>1월 생산실적</v>
          </cell>
        </row>
      </sheetData>
      <sheetData sheetId="11195">
        <row r="5">
          <cell r="D5" t="str">
            <v>PROCESS PERFORMANCE STUDY</v>
          </cell>
        </row>
      </sheetData>
      <sheetData sheetId="11196">
        <row r="1">
          <cell r="A1" t="str">
            <v>1월 생산실적</v>
          </cell>
        </row>
      </sheetData>
      <sheetData sheetId="11197">
        <row r="1">
          <cell r="A1" t="str">
            <v>1월 생산실적</v>
          </cell>
        </row>
      </sheetData>
      <sheetData sheetId="11198">
        <row r="5">
          <cell r="D5" t="str">
            <v>PROCESS PERFORMANCE STUDY</v>
          </cell>
        </row>
      </sheetData>
      <sheetData sheetId="11199">
        <row r="5">
          <cell r="D5" t="str">
            <v>PROCESS PERFORMANCE STUDY</v>
          </cell>
        </row>
      </sheetData>
      <sheetData sheetId="11200">
        <row r="5">
          <cell r="D5" t="str">
            <v>PROCESS PERFORMANCE STUDY</v>
          </cell>
        </row>
      </sheetData>
      <sheetData sheetId="11201">
        <row r="5">
          <cell r="D5" t="str">
            <v>PROCESS PERFORMANCE STUDY</v>
          </cell>
        </row>
      </sheetData>
      <sheetData sheetId="11202">
        <row r="5">
          <cell r="D5" t="str">
            <v>PROCESS PERFORMANCE STUDY</v>
          </cell>
        </row>
      </sheetData>
      <sheetData sheetId="11203">
        <row r="5">
          <cell r="D5" t="str">
            <v>PROCESS PERFORMANCE STUDY</v>
          </cell>
        </row>
      </sheetData>
      <sheetData sheetId="11204">
        <row r="5">
          <cell r="D5" t="str">
            <v>PROCESS PERFORMANCE STUDY</v>
          </cell>
        </row>
      </sheetData>
      <sheetData sheetId="11205">
        <row r="5">
          <cell r="D5" t="str">
            <v>PROCESS PERFORMANCE STUDY</v>
          </cell>
        </row>
      </sheetData>
      <sheetData sheetId="11206">
        <row r="5">
          <cell r="D5" t="str">
            <v>PROCESS PERFORMANCE STUDY</v>
          </cell>
        </row>
      </sheetData>
      <sheetData sheetId="11207">
        <row r="5">
          <cell r="D5" t="str">
            <v>PROCESS PERFORMANCE STUDY</v>
          </cell>
        </row>
      </sheetData>
      <sheetData sheetId="11208">
        <row r="5">
          <cell r="D5" t="str">
            <v>PROCESS PERFORMANCE STUDY</v>
          </cell>
        </row>
      </sheetData>
      <sheetData sheetId="11209">
        <row r="5">
          <cell r="D5" t="str">
            <v>PROCESS PERFORMANCE STUDY</v>
          </cell>
        </row>
      </sheetData>
      <sheetData sheetId="11210">
        <row r="5">
          <cell r="D5" t="str">
            <v>PROCESS PERFORMANCE STUDY</v>
          </cell>
        </row>
      </sheetData>
      <sheetData sheetId="11211">
        <row r="5">
          <cell r="D5" t="str">
            <v>PROCESS PERFORMANCE STUDY</v>
          </cell>
        </row>
      </sheetData>
      <sheetData sheetId="11212">
        <row r="5">
          <cell r="D5" t="str">
            <v>PROCESS PERFORMANCE STUDY</v>
          </cell>
        </row>
      </sheetData>
      <sheetData sheetId="11213">
        <row r="6">
          <cell r="A6">
            <v>1</v>
          </cell>
        </row>
      </sheetData>
      <sheetData sheetId="11214">
        <row r="6">
          <cell r="A6">
            <v>1</v>
          </cell>
        </row>
      </sheetData>
      <sheetData sheetId="11215">
        <row r="6">
          <cell r="A6">
            <v>1</v>
          </cell>
        </row>
      </sheetData>
      <sheetData sheetId="11216">
        <row r="6">
          <cell r="A6">
            <v>1</v>
          </cell>
        </row>
      </sheetData>
      <sheetData sheetId="11217">
        <row r="6">
          <cell r="A6">
            <v>1</v>
          </cell>
        </row>
      </sheetData>
      <sheetData sheetId="11218">
        <row r="6">
          <cell r="A6">
            <v>1</v>
          </cell>
        </row>
      </sheetData>
      <sheetData sheetId="11219">
        <row r="6">
          <cell r="A6">
            <v>1</v>
          </cell>
        </row>
      </sheetData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>
        <row r="1">
          <cell r="A1" t="str">
            <v>1월 생산실적</v>
          </cell>
        </row>
      </sheetData>
      <sheetData sheetId="11231">
        <row r="5">
          <cell r="D5" t="str">
            <v>PROCESS PERFORMANCE STUDY</v>
          </cell>
        </row>
      </sheetData>
      <sheetData sheetId="11232">
        <row r="5">
          <cell r="D5" t="str">
            <v>PROCESS PERFORMANCE STUDY</v>
          </cell>
        </row>
      </sheetData>
      <sheetData sheetId="11233">
        <row r="5">
          <cell r="D5" t="str">
            <v>PROCESS PERFORMANCE STUDY</v>
          </cell>
        </row>
      </sheetData>
      <sheetData sheetId="11234">
        <row r="5">
          <cell r="D5" t="str">
            <v>PROCESS PERFORMANCE STUDY</v>
          </cell>
        </row>
      </sheetData>
      <sheetData sheetId="11235">
        <row r="5">
          <cell r="D5" t="str">
            <v>PROCESS PERFORMANCE STUDY</v>
          </cell>
        </row>
      </sheetData>
      <sheetData sheetId="11236">
        <row r="5">
          <cell r="D5" t="str">
            <v>PROCESS PERFORMANCE STUDY</v>
          </cell>
        </row>
      </sheetData>
      <sheetData sheetId="11237">
        <row r="5">
          <cell r="D5" t="str">
            <v>PROCESS PERFORMANCE STUDY</v>
          </cell>
        </row>
      </sheetData>
      <sheetData sheetId="11238">
        <row r="5">
          <cell r="D5" t="str">
            <v>PROCESS PERFORMANCE STUDY</v>
          </cell>
        </row>
      </sheetData>
      <sheetData sheetId="11239">
        <row r="5">
          <cell r="D5" t="str">
            <v>PROCESS PERFORMANCE STUDY</v>
          </cell>
        </row>
      </sheetData>
      <sheetData sheetId="11240">
        <row r="5">
          <cell r="D5" t="str">
            <v>PROCESS PERFORMANCE STUDY</v>
          </cell>
        </row>
      </sheetData>
      <sheetData sheetId="11241">
        <row r="5">
          <cell r="D5" t="str">
            <v>PROCESS PERFORMANCE STUDY</v>
          </cell>
        </row>
      </sheetData>
      <sheetData sheetId="11242">
        <row r="5">
          <cell r="D5" t="str">
            <v>PROCESS PERFORMANCE STUDY</v>
          </cell>
        </row>
      </sheetData>
      <sheetData sheetId="11243">
        <row r="5">
          <cell r="D5" t="str">
            <v>PROCESS PERFORMANCE STUDY</v>
          </cell>
        </row>
      </sheetData>
      <sheetData sheetId="11244">
        <row r="5">
          <cell r="D5" t="str">
            <v>PROCESS PERFORMANCE STUDY</v>
          </cell>
        </row>
      </sheetData>
      <sheetData sheetId="11245">
        <row r="6">
          <cell r="A6">
            <v>1</v>
          </cell>
        </row>
      </sheetData>
      <sheetData sheetId="11246">
        <row r="6">
          <cell r="A6">
            <v>1</v>
          </cell>
        </row>
      </sheetData>
      <sheetData sheetId="11247">
        <row r="6">
          <cell r="A6">
            <v>1</v>
          </cell>
        </row>
      </sheetData>
      <sheetData sheetId="11248">
        <row r="6">
          <cell r="A6">
            <v>1</v>
          </cell>
        </row>
      </sheetData>
      <sheetData sheetId="11249">
        <row r="6">
          <cell r="A6">
            <v>1</v>
          </cell>
        </row>
      </sheetData>
      <sheetData sheetId="11250">
        <row r="6">
          <cell r="A6">
            <v>1</v>
          </cell>
        </row>
      </sheetData>
      <sheetData sheetId="11251">
        <row r="6">
          <cell r="A6">
            <v>1</v>
          </cell>
        </row>
      </sheetData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>
        <row r="6">
          <cell r="A6">
            <v>1</v>
          </cell>
        </row>
      </sheetData>
      <sheetData sheetId="11307">
        <row r="6">
          <cell r="A6">
            <v>1</v>
          </cell>
        </row>
      </sheetData>
      <sheetData sheetId="11308">
        <row r="6">
          <cell r="A6">
            <v>1</v>
          </cell>
        </row>
      </sheetData>
      <sheetData sheetId="11309">
        <row r="6">
          <cell r="A6">
            <v>1</v>
          </cell>
        </row>
      </sheetData>
      <sheetData sheetId="11310">
        <row r="6">
          <cell r="A6">
            <v>1</v>
          </cell>
        </row>
      </sheetData>
      <sheetData sheetId="11311">
        <row r="6">
          <cell r="A6">
            <v>1</v>
          </cell>
        </row>
      </sheetData>
      <sheetData sheetId="11312"/>
      <sheetData sheetId="11313"/>
      <sheetData sheetId="11314"/>
      <sheetData sheetId="11315">
        <row r="6">
          <cell r="A6">
            <v>1</v>
          </cell>
        </row>
      </sheetData>
      <sheetData sheetId="11316">
        <row r="6">
          <cell r="A6">
            <v>1</v>
          </cell>
        </row>
      </sheetData>
      <sheetData sheetId="11317">
        <row r="6">
          <cell r="A6">
            <v>1</v>
          </cell>
        </row>
      </sheetData>
      <sheetData sheetId="11318">
        <row r="6">
          <cell r="A6">
            <v>1</v>
          </cell>
        </row>
      </sheetData>
      <sheetData sheetId="11319">
        <row r="6">
          <cell r="A6">
            <v>1</v>
          </cell>
        </row>
      </sheetData>
      <sheetData sheetId="11320">
        <row r="6">
          <cell r="A6">
            <v>1</v>
          </cell>
        </row>
      </sheetData>
      <sheetData sheetId="11321">
        <row r="6">
          <cell r="A6">
            <v>1</v>
          </cell>
        </row>
      </sheetData>
      <sheetData sheetId="11322">
        <row r="6">
          <cell r="A6">
            <v>1</v>
          </cell>
        </row>
      </sheetData>
      <sheetData sheetId="11323">
        <row r="6">
          <cell r="A6">
            <v>1</v>
          </cell>
        </row>
      </sheetData>
      <sheetData sheetId="11324">
        <row r="6">
          <cell r="A6">
            <v>1</v>
          </cell>
        </row>
      </sheetData>
      <sheetData sheetId="11325">
        <row r="6">
          <cell r="A6">
            <v>1</v>
          </cell>
        </row>
      </sheetData>
      <sheetData sheetId="11326"/>
      <sheetData sheetId="11327"/>
      <sheetData sheetId="11328"/>
      <sheetData sheetId="11329">
        <row r="6">
          <cell r="A6">
            <v>1</v>
          </cell>
        </row>
      </sheetData>
      <sheetData sheetId="11330">
        <row r="6">
          <cell r="A6">
            <v>1</v>
          </cell>
        </row>
      </sheetData>
      <sheetData sheetId="11331">
        <row r="6">
          <cell r="A6">
            <v>1</v>
          </cell>
        </row>
      </sheetData>
      <sheetData sheetId="11332">
        <row r="6">
          <cell r="A6">
            <v>1</v>
          </cell>
        </row>
      </sheetData>
      <sheetData sheetId="11333">
        <row r="6">
          <cell r="A6">
            <v>1</v>
          </cell>
        </row>
      </sheetData>
      <sheetData sheetId="11334">
        <row r="6">
          <cell r="A6">
            <v>1</v>
          </cell>
        </row>
      </sheetData>
      <sheetData sheetId="11335">
        <row r="6">
          <cell r="A6">
            <v>1</v>
          </cell>
        </row>
      </sheetData>
      <sheetData sheetId="11336">
        <row r="6">
          <cell r="A6">
            <v>1</v>
          </cell>
        </row>
      </sheetData>
      <sheetData sheetId="11337">
        <row r="6">
          <cell r="A6">
            <v>1</v>
          </cell>
        </row>
      </sheetData>
      <sheetData sheetId="11338">
        <row r="6">
          <cell r="A6">
            <v>1</v>
          </cell>
        </row>
      </sheetData>
      <sheetData sheetId="11339">
        <row r="6">
          <cell r="A6">
            <v>1</v>
          </cell>
        </row>
      </sheetData>
      <sheetData sheetId="11340">
        <row r="6">
          <cell r="A6">
            <v>1</v>
          </cell>
        </row>
      </sheetData>
      <sheetData sheetId="11341">
        <row r="6">
          <cell r="A6">
            <v>1</v>
          </cell>
        </row>
      </sheetData>
      <sheetData sheetId="11342">
        <row r="6">
          <cell r="A6">
            <v>1</v>
          </cell>
        </row>
      </sheetData>
      <sheetData sheetId="11343">
        <row r="6">
          <cell r="A6">
            <v>1</v>
          </cell>
        </row>
      </sheetData>
      <sheetData sheetId="11344">
        <row r="6">
          <cell r="A6">
            <v>1</v>
          </cell>
        </row>
      </sheetData>
      <sheetData sheetId="11345">
        <row r="6">
          <cell r="A6">
            <v>1</v>
          </cell>
        </row>
      </sheetData>
      <sheetData sheetId="11346">
        <row r="6">
          <cell r="A6">
            <v>1</v>
          </cell>
        </row>
      </sheetData>
      <sheetData sheetId="11347">
        <row r="6">
          <cell r="A6">
            <v>1</v>
          </cell>
        </row>
      </sheetData>
      <sheetData sheetId="11348">
        <row r="6">
          <cell r="A6">
            <v>1</v>
          </cell>
        </row>
      </sheetData>
      <sheetData sheetId="11349">
        <row r="6">
          <cell r="A6">
            <v>1</v>
          </cell>
        </row>
      </sheetData>
      <sheetData sheetId="11350">
        <row r="6">
          <cell r="A6">
            <v>1</v>
          </cell>
        </row>
      </sheetData>
      <sheetData sheetId="11351">
        <row r="6">
          <cell r="A6">
            <v>1</v>
          </cell>
        </row>
      </sheetData>
      <sheetData sheetId="11352">
        <row r="6">
          <cell r="A6">
            <v>1</v>
          </cell>
        </row>
      </sheetData>
      <sheetData sheetId="11353">
        <row r="6">
          <cell r="A6">
            <v>1</v>
          </cell>
        </row>
      </sheetData>
      <sheetData sheetId="11354">
        <row r="6">
          <cell r="A6">
            <v>1</v>
          </cell>
        </row>
      </sheetData>
      <sheetData sheetId="11355">
        <row r="6">
          <cell r="A6">
            <v>1</v>
          </cell>
        </row>
      </sheetData>
      <sheetData sheetId="11356">
        <row r="6">
          <cell r="A6">
            <v>1</v>
          </cell>
        </row>
      </sheetData>
      <sheetData sheetId="11357">
        <row r="6">
          <cell r="A6">
            <v>1</v>
          </cell>
        </row>
      </sheetData>
      <sheetData sheetId="11358">
        <row r="6">
          <cell r="A6">
            <v>1</v>
          </cell>
        </row>
      </sheetData>
      <sheetData sheetId="11359">
        <row r="6">
          <cell r="A6">
            <v>1</v>
          </cell>
        </row>
      </sheetData>
      <sheetData sheetId="11360">
        <row r="6">
          <cell r="A6">
            <v>1</v>
          </cell>
        </row>
      </sheetData>
      <sheetData sheetId="11361">
        <row r="6">
          <cell r="A6">
            <v>1</v>
          </cell>
        </row>
      </sheetData>
      <sheetData sheetId="11362">
        <row r="6">
          <cell r="A6">
            <v>1</v>
          </cell>
        </row>
      </sheetData>
      <sheetData sheetId="11363">
        <row r="6">
          <cell r="A6">
            <v>1</v>
          </cell>
        </row>
      </sheetData>
      <sheetData sheetId="11364">
        <row r="6">
          <cell r="A6">
            <v>1</v>
          </cell>
        </row>
      </sheetData>
      <sheetData sheetId="11365">
        <row r="6">
          <cell r="A6">
            <v>1</v>
          </cell>
        </row>
      </sheetData>
      <sheetData sheetId="11366">
        <row r="6">
          <cell r="A6">
            <v>1</v>
          </cell>
        </row>
      </sheetData>
      <sheetData sheetId="11367">
        <row r="6">
          <cell r="A6">
            <v>1</v>
          </cell>
        </row>
      </sheetData>
      <sheetData sheetId="11368">
        <row r="6">
          <cell r="A6">
            <v>1</v>
          </cell>
        </row>
      </sheetData>
      <sheetData sheetId="11369">
        <row r="6">
          <cell r="A6">
            <v>1</v>
          </cell>
        </row>
      </sheetData>
      <sheetData sheetId="11370">
        <row r="6">
          <cell r="A6">
            <v>1</v>
          </cell>
        </row>
      </sheetData>
      <sheetData sheetId="11371">
        <row r="6">
          <cell r="A6">
            <v>1</v>
          </cell>
        </row>
      </sheetData>
      <sheetData sheetId="11372">
        <row r="6">
          <cell r="A6">
            <v>1</v>
          </cell>
        </row>
      </sheetData>
      <sheetData sheetId="11373">
        <row r="6">
          <cell r="A6">
            <v>1</v>
          </cell>
        </row>
      </sheetData>
      <sheetData sheetId="11374">
        <row r="6">
          <cell r="A6">
            <v>1</v>
          </cell>
        </row>
      </sheetData>
      <sheetData sheetId="11375">
        <row r="6">
          <cell r="A6">
            <v>1</v>
          </cell>
        </row>
      </sheetData>
      <sheetData sheetId="11376">
        <row r="6">
          <cell r="A6">
            <v>1</v>
          </cell>
        </row>
      </sheetData>
      <sheetData sheetId="11377">
        <row r="1">
          <cell r="A1" t="str">
            <v>1월 생산실적</v>
          </cell>
        </row>
      </sheetData>
      <sheetData sheetId="11378">
        <row r="1">
          <cell r="A1" t="str">
            <v>1월 생산실적</v>
          </cell>
        </row>
      </sheetData>
      <sheetData sheetId="11379">
        <row r="1">
          <cell r="A1" t="str">
            <v>1월 생산실적</v>
          </cell>
        </row>
      </sheetData>
      <sheetData sheetId="11380">
        <row r="1">
          <cell r="A1" t="str">
            <v>1월 생산실적</v>
          </cell>
        </row>
      </sheetData>
      <sheetData sheetId="11381">
        <row r="1">
          <cell r="A1" t="str">
            <v>1월 생산실적</v>
          </cell>
        </row>
      </sheetData>
      <sheetData sheetId="11382">
        <row r="1">
          <cell r="A1" t="str">
            <v>1월 생산실적</v>
          </cell>
        </row>
      </sheetData>
      <sheetData sheetId="11383">
        <row r="1">
          <cell r="A1" t="str">
            <v>1월 생산실적</v>
          </cell>
        </row>
      </sheetData>
      <sheetData sheetId="11384">
        <row r="1">
          <cell r="A1" t="str">
            <v>1월 생산실적</v>
          </cell>
        </row>
      </sheetData>
      <sheetData sheetId="11385">
        <row r="1">
          <cell r="A1" t="str">
            <v>1월 생산실적</v>
          </cell>
        </row>
      </sheetData>
      <sheetData sheetId="11386">
        <row r="1">
          <cell r="A1" t="str">
            <v>1월 생산실적</v>
          </cell>
        </row>
      </sheetData>
      <sheetData sheetId="11387">
        <row r="1">
          <cell r="A1" t="str">
            <v>1월 생산실적</v>
          </cell>
        </row>
      </sheetData>
      <sheetData sheetId="11388">
        <row r="1">
          <cell r="A1" t="str">
            <v>1월 생산실적</v>
          </cell>
        </row>
      </sheetData>
      <sheetData sheetId="11389">
        <row r="1">
          <cell r="A1" t="str">
            <v>1월 생산실적</v>
          </cell>
        </row>
      </sheetData>
      <sheetData sheetId="11390">
        <row r="1">
          <cell r="A1" t="str">
            <v>1월 생산실적</v>
          </cell>
        </row>
      </sheetData>
      <sheetData sheetId="11391">
        <row r="1">
          <cell r="A1" t="str">
            <v>1월 생산실적</v>
          </cell>
        </row>
      </sheetData>
      <sheetData sheetId="11392">
        <row r="1">
          <cell r="A1" t="str">
            <v>1월 생산실적</v>
          </cell>
        </row>
      </sheetData>
      <sheetData sheetId="11393">
        <row r="1">
          <cell r="A1" t="str">
            <v>1월 생산실적</v>
          </cell>
        </row>
      </sheetData>
      <sheetData sheetId="11394">
        <row r="1">
          <cell r="A1" t="str">
            <v>1월 생산실적</v>
          </cell>
        </row>
      </sheetData>
      <sheetData sheetId="11395">
        <row r="1">
          <cell r="A1" t="str">
            <v>1월 생산실적</v>
          </cell>
        </row>
      </sheetData>
      <sheetData sheetId="11396">
        <row r="1">
          <cell r="A1" t="str">
            <v>1월 생산실적</v>
          </cell>
        </row>
      </sheetData>
      <sheetData sheetId="11397">
        <row r="1">
          <cell r="A1" t="str">
            <v>1월 생산실적</v>
          </cell>
        </row>
      </sheetData>
      <sheetData sheetId="11398">
        <row r="1">
          <cell r="A1" t="str">
            <v>1월 생산실적</v>
          </cell>
        </row>
      </sheetData>
      <sheetData sheetId="11399">
        <row r="1">
          <cell r="A1" t="str">
            <v>1월 생산실적</v>
          </cell>
        </row>
      </sheetData>
      <sheetData sheetId="11400">
        <row r="1">
          <cell r="A1" t="str">
            <v>1월 생산실적</v>
          </cell>
        </row>
      </sheetData>
      <sheetData sheetId="11401">
        <row r="1">
          <cell r="A1" t="str">
            <v>1월 생산실적</v>
          </cell>
        </row>
      </sheetData>
      <sheetData sheetId="11402">
        <row r="1">
          <cell r="A1" t="str">
            <v>1월 생산실적</v>
          </cell>
        </row>
      </sheetData>
      <sheetData sheetId="11403">
        <row r="1">
          <cell r="A1" t="str">
            <v>1월 생산실적</v>
          </cell>
        </row>
      </sheetData>
      <sheetData sheetId="11404">
        <row r="1">
          <cell r="A1" t="str">
            <v>1월 생산실적</v>
          </cell>
        </row>
      </sheetData>
      <sheetData sheetId="11405">
        <row r="1">
          <cell r="A1" t="str">
            <v>1월 생산실적</v>
          </cell>
        </row>
      </sheetData>
      <sheetData sheetId="11406">
        <row r="1">
          <cell r="A1" t="str">
            <v>1월 생산실적</v>
          </cell>
        </row>
      </sheetData>
      <sheetData sheetId="11407">
        <row r="1">
          <cell r="A1" t="str">
            <v>1월 생산실적</v>
          </cell>
        </row>
      </sheetData>
      <sheetData sheetId="11408">
        <row r="1">
          <cell r="A1" t="str">
            <v>1월 생산실적</v>
          </cell>
        </row>
      </sheetData>
      <sheetData sheetId="11409">
        <row r="1">
          <cell r="A1" t="str">
            <v>1월 생산실적</v>
          </cell>
        </row>
      </sheetData>
      <sheetData sheetId="11410">
        <row r="1">
          <cell r="A1" t="str">
            <v>1월 생산실적</v>
          </cell>
        </row>
      </sheetData>
      <sheetData sheetId="11411">
        <row r="1">
          <cell r="A1" t="str">
            <v>1월 생산실적</v>
          </cell>
        </row>
      </sheetData>
      <sheetData sheetId="11412">
        <row r="1">
          <cell r="A1" t="str">
            <v>1월 생산실적</v>
          </cell>
        </row>
      </sheetData>
      <sheetData sheetId="11413">
        <row r="1">
          <cell r="A1" t="str">
            <v>1월 생산실적</v>
          </cell>
        </row>
      </sheetData>
      <sheetData sheetId="11414">
        <row r="1">
          <cell r="A1" t="str">
            <v>1월 생산실적</v>
          </cell>
        </row>
      </sheetData>
      <sheetData sheetId="11415">
        <row r="1">
          <cell r="A1" t="str">
            <v>1월 생산실적</v>
          </cell>
        </row>
      </sheetData>
      <sheetData sheetId="11416">
        <row r="1">
          <cell r="A1" t="str">
            <v>1월 생산실적</v>
          </cell>
        </row>
      </sheetData>
      <sheetData sheetId="11417">
        <row r="1">
          <cell r="A1" t="str">
            <v>1월 생산실적</v>
          </cell>
        </row>
      </sheetData>
      <sheetData sheetId="11418">
        <row r="1">
          <cell r="A1" t="str">
            <v>1월 생산실적</v>
          </cell>
        </row>
      </sheetData>
      <sheetData sheetId="11419">
        <row r="1">
          <cell r="A1" t="str">
            <v>1월 생산실적</v>
          </cell>
        </row>
      </sheetData>
      <sheetData sheetId="11420">
        <row r="1">
          <cell r="A1" t="str">
            <v>1월 생산실적</v>
          </cell>
        </row>
      </sheetData>
      <sheetData sheetId="11421">
        <row r="1">
          <cell r="A1" t="str">
            <v>1월 생산실적</v>
          </cell>
        </row>
      </sheetData>
      <sheetData sheetId="11422">
        <row r="1">
          <cell r="A1" t="str">
            <v>1월 생산실적</v>
          </cell>
        </row>
      </sheetData>
      <sheetData sheetId="11423">
        <row r="1">
          <cell r="A1" t="str">
            <v>1월 생산실적</v>
          </cell>
        </row>
      </sheetData>
      <sheetData sheetId="11424">
        <row r="1">
          <cell r="A1" t="str">
            <v>1월 생산실적</v>
          </cell>
        </row>
      </sheetData>
      <sheetData sheetId="11425">
        <row r="1">
          <cell r="A1" t="str">
            <v>1월 생산실적</v>
          </cell>
        </row>
      </sheetData>
      <sheetData sheetId="11426">
        <row r="1">
          <cell r="A1" t="str">
            <v>1월 생산실적</v>
          </cell>
        </row>
      </sheetData>
      <sheetData sheetId="11427">
        <row r="1">
          <cell r="A1" t="str">
            <v>1월 생산실적</v>
          </cell>
        </row>
      </sheetData>
      <sheetData sheetId="11428">
        <row r="1">
          <cell r="A1" t="str">
            <v>1월 생산실적</v>
          </cell>
        </row>
      </sheetData>
      <sheetData sheetId="11429">
        <row r="1">
          <cell r="A1" t="str">
            <v>1월 생산실적</v>
          </cell>
        </row>
      </sheetData>
      <sheetData sheetId="11430">
        <row r="1">
          <cell r="A1" t="str">
            <v>1월 생산실적</v>
          </cell>
        </row>
      </sheetData>
      <sheetData sheetId="11431">
        <row r="1">
          <cell r="A1" t="str">
            <v>1월 생산실적</v>
          </cell>
        </row>
      </sheetData>
      <sheetData sheetId="11432">
        <row r="1">
          <cell r="A1" t="str">
            <v>1월 생산실적</v>
          </cell>
        </row>
      </sheetData>
      <sheetData sheetId="11433">
        <row r="1">
          <cell r="A1" t="str">
            <v>1월 생산실적</v>
          </cell>
        </row>
      </sheetData>
      <sheetData sheetId="11434">
        <row r="1">
          <cell r="A1" t="str">
            <v>1월 생산실적</v>
          </cell>
        </row>
      </sheetData>
      <sheetData sheetId="11435">
        <row r="1">
          <cell r="A1" t="str">
            <v>1월 생산실적</v>
          </cell>
        </row>
      </sheetData>
      <sheetData sheetId="11436">
        <row r="1">
          <cell r="A1" t="str">
            <v>1월 생산실적</v>
          </cell>
        </row>
      </sheetData>
      <sheetData sheetId="11437">
        <row r="1">
          <cell r="A1" t="str">
            <v>1월 생산실적</v>
          </cell>
        </row>
      </sheetData>
      <sheetData sheetId="11438">
        <row r="1">
          <cell r="A1" t="str">
            <v>1월 생산실적</v>
          </cell>
        </row>
      </sheetData>
      <sheetData sheetId="11439">
        <row r="1">
          <cell r="A1" t="str">
            <v>1월 생산실적</v>
          </cell>
        </row>
      </sheetData>
      <sheetData sheetId="11440">
        <row r="1">
          <cell r="A1" t="str">
            <v>1월 생산실적</v>
          </cell>
        </row>
      </sheetData>
      <sheetData sheetId="11441">
        <row r="1">
          <cell r="A1" t="str">
            <v>1월 생산실적</v>
          </cell>
        </row>
      </sheetData>
      <sheetData sheetId="11442">
        <row r="1">
          <cell r="A1" t="str">
            <v>1월 생산실적</v>
          </cell>
        </row>
      </sheetData>
      <sheetData sheetId="11443">
        <row r="1">
          <cell r="A1" t="str">
            <v>1월 생산실적</v>
          </cell>
        </row>
      </sheetData>
      <sheetData sheetId="11444">
        <row r="1">
          <cell r="A1" t="str">
            <v>1월 생산실적</v>
          </cell>
        </row>
      </sheetData>
      <sheetData sheetId="11445">
        <row r="1">
          <cell r="A1" t="str">
            <v>1월 생산실적</v>
          </cell>
        </row>
      </sheetData>
      <sheetData sheetId="11446">
        <row r="1">
          <cell r="A1" t="str">
            <v>1월 생산실적</v>
          </cell>
        </row>
      </sheetData>
      <sheetData sheetId="11447">
        <row r="1">
          <cell r="A1" t="str">
            <v>1월 생산실적</v>
          </cell>
        </row>
      </sheetData>
      <sheetData sheetId="11448">
        <row r="1">
          <cell r="A1" t="str">
            <v>1월 생산실적</v>
          </cell>
        </row>
      </sheetData>
      <sheetData sheetId="11449">
        <row r="1">
          <cell r="A1" t="str">
            <v>1월 생산실적</v>
          </cell>
        </row>
      </sheetData>
      <sheetData sheetId="11450">
        <row r="1">
          <cell r="A1" t="str">
            <v>1월 생산실적</v>
          </cell>
        </row>
      </sheetData>
      <sheetData sheetId="11451">
        <row r="1">
          <cell r="A1" t="str">
            <v>1월 생산실적</v>
          </cell>
        </row>
      </sheetData>
      <sheetData sheetId="11452">
        <row r="1">
          <cell r="A1" t="str">
            <v>1월 생산실적</v>
          </cell>
        </row>
      </sheetData>
      <sheetData sheetId="11453">
        <row r="1">
          <cell r="A1" t="str">
            <v>1월 생산실적</v>
          </cell>
        </row>
      </sheetData>
      <sheetData sheetId="11454">
        <row r="1">
          <cell r="A1" t="str">
            <v>1월 생산실적</v>
          </cell>
        </row>
      </sheetData>
      <sheetData sheetId="11455">
        <row r="1">
          <cell r="A1" t="str">
            <v>1월 생산실적</v>
          </cell>
        </row>
      </sheetData>
      <sheetData sheetId="11456">
        <row r="1">
          <cell r="A1" t="str">
            <v>1월 생산실적</v>
          </cell>
        </row>
      </sheetData>
      <sheetData sheetId="11457">
        <row r="1">
          <cell r="A1" t="str">
            <v>1월 생산실적</v>
          </cell>
        </row>
      </sheetData>
      <sheetData sheetId="11458">
        <row r="1">
          <cell r="A1" t="str">
            <v>1월 생산실적</v>
          </cell>
        </row>
      </sheetData>
      <sheetData sheetId="11459">
        <row r="1">
          <cell r="A1" t="str">
            <v>1월 생산실적</v>
          </cell>
        </row>
      </sheetData>
      <sheetData sheetId="11460">
        <row r="1">
          <cell r="A1" t="str">
            <v>1월 생산실적</v>
          </cell>
        </row>
      </sheetData>
      <sheetData sheetId="11461">
        <row r="1">
          <cell r="A1" t="str">
            <v>1월 생산실적</v>
          </cell>
        </row>
      </sheetData>
      <sheetData sheetId="11462">
        <row r="1">
          <cell r="A1" t="str">
            <v>1월 생산실적</v>
          </cell>
        </row>
      </sheetData>
      <sheetData sheetId="11463">
        <row r="1">
          <cell r="A1" t="str">
            <v>1월 생산실적</v>
          </cell>
        </row>
      </sheetData>
      <sheetData sheetId="11464">
        <row r="1">
          <cell r="A1" t="str">
            <v>1월 생산실적</v>
          </cell>
        </row>
      </sheetData>
      <sheetData sheetId="11465">
        <row r="1">
          <cell r="A1" t="str">
            <v>1월 생산실적</v>
          </cell>
        </row>
      </sheetData>
      <sheetData sheetId="11466">
        <row r="1">
          <cell r="A1" t="str">
            <v>1월 생산실적</v>
          </cell>
        </row>
      </sheetData>
      <sheetData sheetId="11467">
        <row r="1">
          <cell r="A1" t="str">
            <v>1월 생산실적</v>
          </cell>
        </row>
      </sheetData>
      <sheetData sheetId="11468">
        <row r="1">
          <cell r="A1" t="str">
            <v>1월 생산실적</v>
          </cell>
        </row>
      </sheetData>
      <sheetData sheetId="11469">
        <row r="1">
          <cell r="A1" t="str">
            <v>1월 생산실적</v>
          </cell>
        </row>
      </sheetData>
      <sheetData sheetId="11470">
        <row r="1">
          <cell r="A1" t="str">
            <v>1월 생산실적</v>
          </cell>
        </row>
      </sheetData>
      <sheetData sheetId="11471">
        <row r="1">
          <cell r="A1" t="str">
            <v>1월 생산실적</v>
          </cell>
        </row>
      </sheetData>
      <sheetData sheetId="11472">
        <row r="1">
          <cell r="A1" t="str">
            <v>1월 생산실적</v>
          </cell>
        </row>
      </sheetData>
      <sheetData sheetId="11473">
        <row r="1">
          <cell r="A1" t="str">
            <v>1월 생산실적</v>
          </cell>
        </row>
      </sheetData>
      <sheetData sheetId="11474">
        <row r="1">
          <cell r="A1" t="str">
            <v>1월 생산실적</v>
          </cell>
        </row>
      </sheetData>
      <sheetData sheetId="11475">
        <row r="1">
          <cell r="A1" t="str">
            <v>1월 생산실적</v>
          </cell>
        </row>
      </sheetData>
      <sheetData sheetId="11476">
        <row r="1">
          <cell r="A1" t="str">
            <v>1월 생산실적</v>
          </cell>
        </row>
      </sheetData>
      <sheetData sheetId="11477">
        <row r="1">
          <cell r="A1" t="str">
            <v>1월 생산실적</v>
          </cell>
        </row>
      </sheetData>
      <sheetData sheetId="11478">
        <row r="1">
          <cell r="A1" t="str">
            <v>1월 생산실적</v>
          </cell>
        </row>
      </sheetData>
      <sheetData sheetId="11479">
        <row r="1">
          <cell r="A1" t="str">
            <v>1월 생산실적</v>
          </cell>
        </row>
      </sheetData>
      <sheetData sheetId="11480">
        <row r="1">
          <cell r="A1" t="str">
            <v>1월 생산실적</v>
          </cell>
        </row>
      </sheetData>
      <sheetData sheetId="11481">
        <row r="1">
          <cell r="A1" t="str">
            <v>1월 생산실적</v>
          </cell>
        </row>
      </sheetData>
      <sheetData sheetId="11482">
        <row r="1">
          <cell r="A1" t="str">
            <v>1월 생산실적</v>
          </cell>
        </row>
      </sheetData>
      <sheetData sheetId="11483">
        <row r="1">
          <cell r="A1" t="str">
            <v>1월 생산실적</v>
          </cell>
        </row>
      </sheetData>
      <sheetData sheetId="11484">
        <row r="1">
          <cell r="A1" t="str">
            <v>1월 생산실적</v>
          </cell>
        </row>
      </sheetData>
      <sheetData sheetId="11485">
        <row r="1">
          <cell r="A1" t="str">
            <v>1월 생산실적</v>
          </cell>
        </row>
      </sheetData>
      <sheetData sheetId="11486">
        <row r="1">
          <cell r="A1" t="str">
            <v>1월 생산실적</v>
          </cell>
        </row>
      </sheetData>
      <sheetData sheetId="11487">
        <row r="1">
          <cell r="A1" t="str">
            <v>1월 생산실적</v>
          </cell>
        </row>
      </sheetData>
      <sheetData sheetId="11488">
        <row r="1">
          <cell r="A1" t="str">
            <v>1월 생산실적</v>
          </cell>
        </row>
      </sheetData>
      <sheetData sheetId="11489">
        <row r="1">
          <cell r="A1" t="str">
            <v>1월 생산실적</v>
          </cell>
        </row>
      </sheetData>
      <sheetData sheetId="11490">
        <row r="1">
          <cell r="A1" t="str">
            <v>1월 생산실적</v>
          </cell>
        </row>
      </sheetData>
      <sheetData sheetId="11491">
        <row r="1">
          <cell r="A1" t="str">
            <v>1월 생산실적</v>
          </cell>
        </row>
      </sheetData>
      <sheetData sheetId="11492">
        <row r="1">
          <cell r="A1" t="str">
            <v>1월 생산실적</v>
          </cell>
        </row>
      </sheetData>
      <sheetData sheetId="11493">
        <row r="1">
          <cell r="A1" t="str">
            <v>1월 생산실적</v>
          </cell>
        </row>
      </sheetData>
      <sheetData sheetId="11494">
        <row r="1">
          <cell r="A1" t="str">
            <v>1월 생산실적</v>
          </cell>
        </row>
      </sheetData>
      <sheetData sheetId="11495">
        <row r="1">
          <cell r="A1" t="str">
            <v>1월 생산실적</v>
          </cell>
        </row>
      </sheetData>
      <sheetData sheetId="11496">
        <row r="1">
          <cell r="A1" t="str">
            <v>1월 생산실적</v>
          </cell>
        </row>
      </sheetData>
      <sheetData sheetId="11497">
        <row r="1">
          <cell r="A1" t="str">
            <v>1월 생산실적</v>
          </cell>
        </row>
      </sheetData>
      <sheetData sheetId="11498">
        <row r="1">
          <cell r="A1" t="str">
            <v>1월 생산실적</v>
          </cell>
        </row>
      </sheetData>
      <sheetData sheetId="11499">
        <row r="1">
          <cell r="A1" t="str">
            <v>1월 생산실적</v>
          </cell>
        </row>
      </sheetData>
      <sheetData sheetId="11500">
        <row r="1">
          <cell r="A1" t="str">
            <v>1월 생산실적</v>
          </cell>
        </row>
      </sheetData>
      <sheetData sheetId="11501">
        <row r="1">
          <cell r="A1" t="str">
            <v>1월 생산실적</v>
          </cell>
        </row>
      </sheetData>
      <sheetData sheetId="11502">
        <row r="1">
          <cell r="A1" t="str">
            <v>1월 생산실적</v>
          </cell>
        </row>
      </sheetData>
      <sheetData sheetId="11503">
        <row r="1">
          <cell r="A1" t="str">
            <v>1월 생산실적</v>
          </cell>
        </row>
      </sheetData>
      <sheetData sheetId="11504">
        <row r="1">
          <cell r="A1" t="str">
            <v>1월 생산실적</v>
          </cell>
        </row>
      </sheetData>
      <sheetData sheetId="11505">
        <row r="1">
          <cell r="A1" t="str">
            <v>1월 생산실적</v>
          </cell>
        </row>
      </sheetData>
      <sheetData sheetId="11506">
        <row r="1">
          <cell r="A1" t="str">
            <v>1월 생산실적</v>
          </cell>
        </row>
      </sheetData>
      <sheetData sheetId="11507">
        <row r="1">
          <cell r="A1" t="str">
            <v>1월 생산실적</v>
          </cell>
        </row>
      </sheetData>
      <sheetData sheetId="11508">
        <row r="1">
          <cell r="A1" t="str">
            <v>1월 생산실적</v>
          </cell>
        </row>
      </sheetData>
      <sheetData sheetId="11509">
        <row r="1">
          <cell r="A1" t="str">
            <v>1월 생산실적</v>
          </cell>
        </row>
      </sheetData>
      <sheetData sheetId="11510">
        <row r="1">
          <cell r="A1" t="str">
            <v>1월 생산실적</v>
          </cell>
        </row>
      </sheetData>
      <sheetData sheetId="11511">
        <row r="1">
          <cell r="A1" t="str">
            <v>1월 생산실적</v>
          </cell>
        </row>
      </sheetData>
      <sheetData sheetId="11512">
        <row r="1">
          <cell r="A1" t="str">
            <v>1월 생산실적</v>
          </cell>
        </row>
      </sheetData>
      <sheetData sheetId="11513">
        <row r="1">
          <cell r="A1" t="str">
            <v>1월 생산실적</v>
          </cell>
        </row>
      </sheetData>
      <sheetData sheetId="11514">
        <row r="1">
          <cell r="A1" t="str">
            <v>1월 생산실적</v>
          </cell>
        </row>
      </sheetData>
      <sheetData sheetId="11515">
        <row r="1">
          <cell r="A1" t="str">
            <v>1월 생산실적</v>
          </cell>
        </row>
      </sheetData>
      <sheetData sheetId="11516">
        <row r="1">
          <cell r="A1" t="str">
            <v>1월 생산실적</v>
          </cell>
        </row>
      </sheetData>
      <sheetData sheetId="11517">
        <row r="1">
          <cell r="A1" t="str">
            <v>1월 생산실적</v>
          </cell>
        </row>
      </sheetData>
      <sheetData sheetId="11518">
        <row r="1">
          <cell r="A1" t="str">
            <v>1월 생산실적</v>
          </cell>
        </row>
      </sheetData>
      <sheetData sheetId="11519">
        <row r="1">
          <cell r="A1" t="str">
            <v>1월 생산실적</v>
          </cell>
        </row>
      </sheetData>
      <sheetData sheetId="11520">
        <row r="1">
          <cell r="A1" t="str">
            <v>1월 생산실적</v>
          </cell>
        </row>
      </sheetData>
      <sheetData sheetId="11521">
        <row r="1">
          <cell r="A1" t="str">
            <v>1월 생산실적</v>
          </cell>
        </row>
      </sheetData>
      <sheetData sheetId="11522">
        <row r="1">
          <cell r="A1" t="str">
            <v>1월 생산실적</v>
          </cell>
        </row>
      </sheetData>
      <sheetData sheetId="11523">
        <row r="1">
          <cell r="A1" t="str">
            <v>1월 생산실적</v>
          </cell>
        </row>
      </sheetData>
      <sheetData sheetId="11524">
        <row r="1">
          <cell r="A1" t="str">
            <v>1월 생산실적</v>
          </cell>
        </row>
      </sheetData>
      <sheetData sheetId="11525">
        <row r="1">
          <cell r="A1" t="str">
            <v>1월 생산실적</v>
          </cell>
        </row>
      </sheetData>
      <sheetData sheetId="11526">
        <row r="1">
          <cell r="A1" t="str">
            <v>1월 생산실적</v>
          </cell>
        </row>
      </sheetData>
      <sheetData sheetId="11527">
        <row r="1">
          <cell r="A1" t="str">
            <v>1월 생산실적</v>
          </cell>
        </row>
      </sheetData>
      <sheetData sheetId="11528">
        <row r="1">
          <cell r="A1" t="str">
            <v>1월 생산실적</v>
          </cell>
        </row>
      </sheetData>
      <sheetData sheetId="11529">
        <row r="1">
          <cell r="A1" t="str">
            <v>1월 생산실적</v>
          </cell>
        </row>
      </sheetData>
      <sheetData sheetId="11530">
        <row r="1">
          <cell r="A1" t="str">
            <v>1월 생산실적</v>
          </cell>
        </row>
      </sheetData>
      <sheetData sheetId="11531">
        <row r="1">
          <cell r="A1" t="str">
            <v>1월 생산실적</v>
          </cell>
        </row>
      </sheetData>
      <sheetData sheetId="11532">
        <row r="1">
          <cell r="A1" t="str">
            <v>1월 생산실적</v>
          </cell>
        </row>
      </sheetData>
      <sheetData sheetId="11533">
        <row r="1">
          <cell r="A1" t="str">
            <v>1월 생산실적</v>
          </cell>
        </row>
      </sheetData>
      <sheetData sheetId="11534">
        <row r="1">
          <cell r="A1" t="str">
            <v>1월 생산실적</v>
          </cell>
        </row>
      </sheetData>
      <sheetData sheetId="11535">
        <row r="1">
          <cell r="A1" t="str">
            <v>1월 생산실적</v>
          </cell>
        </row>
      </sheetData>
      <sheetData sheetId="11536">
        <row r="1">
          <cell r="A1" t="str">
            <v>1월 생산실적</v>
          </cell>
        </row>
      </sheetData>
      <sheetData sheetId="11537">
        <row r="1">
          <cell r="A1" t="str">
            <v>1월 생산실적</v>
          </cell>
        </row>
      </sheetData>
      <sheetData sheetId="11538">
        <row r="1">
          <cell r="A1" t="str">
            <v>1월 생산실적</v>
          </cell>
        </row>
      </sheetData>
      <sheetData sheetId="11539">
        <row r="1">
          <cell r="A1" t="str">
            <v>1월 생산실적</v>
          </cell>
        </row>
      </sheetData>
      <sheetData sheetId="11540">
        <row r="1">
          <cell r="A1" t="str">
            <v>1월 생산실적</v>
          </cell>
        </row>
      </sheetData>
      <sheetData sheetId="11541">
        <row r="1">
          <cell r="A1" t="str">
            <v>1월 생산실적</v>
          </cell>
        </row>
      </sheetData>
      <sheetData sheetId="11542">
        <row r="1">
          <cell r="A1" t="str">
            <v>1월 생산실적</v>
          </cell>
        </row>
      </sheetData>
      <sheetData sheetId="11543">
        <row r="1">
          <cell r="A1" t="str">
            <v>1월 생산실적</v>
          </cell>
        </row>
      </sheetData>
      <sheetData sheetId="11544">
        <row r="1">
          <cell r="A1" t="str">
            <v>1월 생산실적</v>
          </cell>
        </row>
      </sheetData>
      <sheetData sheetId="11545">
        <row r="1">
          <cell r="A1" t="str">
            <v>1월 생산실적</v>
          </cell>
        </row>
      </sheetData>
      <sheetData sheetId="11546">
        <row r="1">
          <cell r="A1" t="str">
            <v>1월 생산실적</v>
          </cell>
        </row>
      </sheetData>
      <sheetData sheetId="11547">
        <row r="1">
          <cell r="A1" t="str">
            <v>1월 생산실적</v>
          </cell>
        </row>
      </sheetData>
      <sheetData sheetId="11548">
        <row r="1">
          <cell r="A1" t="str">
            <v>1월 생산실적</v>
          </cell>
        </row>
      </sheetData>
      <sheetData sheetId="11549">
        <row r="1">
          <cell r="A1" t="str">
            <v>1월 생산실적</v>
          </cell>
        </row>
      </sheetData>
      <sheetData sheetId="11550">
        <row r="1">
          <cell r="A1" t="str">
            <v>1월 생산실적</v>
          </cell>
        </row>
      </sheetData>
      <sheetData sheetId="11551">
        <row r="1">
          <cell r="A1" t="str">
            <v>1월 생산실적</v>
          </cell>
        </row>
      </sheetData>
      <sheetData sheetId="11552">
        <row r="1">
          <cell r="A1" t="str">
            <v>1월 생산실적</v>
          </cell>
        </row>
      </sheetData>
      <sheetData sheetId="11553">
        <row r="1">
          <cell r="A1" t="str">
            <v>1월 생산실적</v>
          </cell>
        </row>
      </sheetData>
      <sheetData sheetId="11554">
        <row r="1">
          <cell r="A1" t="str">
            <v>1월 생산실적</v>
          </cell>
        </row>
      </sheetData>
      <sheetData sheetId="11555">
        <row r="1">
          <cell r="A1" t="str">
            <v>1월 생산실적</v>
          </cell>
        </row>
      </sheetData>
      <sheetData sheetId="11556">
        <row r="1">
          <cell r="A1" t="str">
            <v>1월 생산실적</v>
          </cell>
        </row>
      </sheetData>
      <sheetData sheetId="11557">
        <row r="1">
          <cell r="A1" t="str">
            <v>1월 생산실적</v>
          </cell>
        </row>
      </sheetData>
      <sheetData sheetId="11558">
        <row r="1">
          <cell r="A1" t="str">
            <v>1월 생산실적</v>
          </cell>
        </row>
      </sheetData>
      <sheetData sheetId="11559">
        <row r="1">
          <cell r="A1" t="str">
            <v>1월 생산실적</v>
          </cell>
        </row>
      </sheetData>
      <sheetData sheetId="11560">
        <row r="1">
          <cell r="A1" t="str">
            <v>1월 생산실적</v>
          </cell>
        </row>
      </sheetData>
      <sheetData sheetId="11561">
        <row r="1">
          <cell r="A1" t="str">
            <v>1월 생산실적</v>
          </cell>
        </row>
      </sheetData>
      <sheetData sheetId="11562">
        <row r="1">
          <cell r="A1" t="str">
            <v>1월 생산실적</v>
          </cell>
        </row>
      </sheetData>
      <sheetData sheetId="11563">
        <row r="1">
          <cell r="A1" t="str">
            <v>1월 생산실적</v>
          </cell>
        </row>
      </sheetData>
      <sheetData sheetId="11564">
        <row r="1">
          <cell r="A1" t="str">
            <v>1월 생산실적</v>
          </cell>
        </row>
      </sheetData>
      <sheetData sheetId="11565">
        <row r="1">
          <cell r="A1" t="str">
            <v>1월 생산실적</v>
          </cell>
        </row>
      </sheetData>
      <sheetData sheetId="11566">
        <row r="1">
          <cell r="A1" t="str">
            <v>1월 생산실적</v>
          </cell>
        </row>
      </sheetData>
      <sheetData sheetId="11567">
        <row r="1">
          <cell r="A1" t="str">
            <v>1월 생산실적</v>
          </cell>
        </row>
      </sheetData>
      <sheetData sheetId="11568">
        <row r="1">
          <cell r="A1" t="str">
            <v>1월 생산실적</v>
          </cell>
        </row>
      </sheetData>
      <sheetData sheetId="11569">
        <row r="1">
          <cell r="A1" t="str">
            <v>1월 생산실적</v>
          </cell>
        </row>
      </sheetData>
      <sheetData sheetId="11570">
        <row r="1">
          <cell r="A1" t="str">
            <v>1월 생산실적</v>
          </cell>
        </row>
      </sheetData>
      <sheetData sheetId="11571">
        <row r="1">
          <cell r="A1" t="str">
            <v>1월 생산실적</v>
          </cell>
        </row>
      </sheetData>
      <sheetData sheetId="11572">
        <row r="1">
          <cell r="A1" t="str">
            <v>1월 생산실적</v>
          </cell>
        </row>
      </sheetData>
      <sheetData sheetId="11573">
        <row r="1">
          <cell r="A1" t="str">
            <v>1월 생산실적</v>
          </cell>
        </row>
      </sheetData>
      <sheetData sheetId="11574">
        <row r="1">
          <cell r="A1" t="str">
            <v>1월 생산실적</v>
          </cell>
        </row>
      </sheetData>
      <sheetData sheetId="11575">
        <row r="1">
          <cell r="A1" t="str">
            <v>1월 생산실적</v>
          </cell>
        </row>
      </sheetData>
      <sheetData sheetId="11576">
        <row r="1">
          <cell r="A1" t="str">
            <v>1월 생산실적</v>
          </cell>
        </row>
      </sheetData>
      <sheetData sheetId="11577">
        <row r="1">
          <cell r="A1" t="str">
            <v>1월 생산실적</v>
          </cell>
        </row>
      </sheetData>
      <sheetData sheetId="11578">
        <row r="1">
          <cell r="A1" t="str">
            <v>1월 생산실적</v>
          </cell>
        </row>
      </sheetData>
      <sheetData sheetId="11579">
        <row r="1">
          <cell r="A1" t="str">
            <v>1월 생산실적</v>
          </cell>
        </row>
      </sheetData>
      <sheetData sheetId="11580">
        <row r="1">
          <cell r="A1" t="str">
            <v>1월 생산실적</v>
          </cell>
        </row>
      </sheetData>
      <sheetData sheetId="11581">
        <row r="1">
          <cell r="A1" t="str">
            <v>1월 생산실적</v>
          </cell>
        </row>
      </sheetData>
      <sheetData sheetId="11582">
        <row r="1">
          <cell r="A1" t="str">
            <v>1월 생산실적</v>
          </cell>
        </row>
      </sheetData>
      <sheetData sheetId="11583">
        <row r="1">
          <cell r="A1" t="str">
            <v>1월 생산실적</v>
          </cell>
        </row>
      </sheetData>
      <sheetData sheetId="11584">
        <row r="1">
          <cell r="A1" t="str">
            <v>1월 생산실적</v>
          </cell>
        </row>
      </sheetData>
      <sheetData sheetId="11585">
        <row r="1">
          <cell r="A1" t="str">
            <v>1월 생산실적</v>
          </cell>
        </row>
      </sheetData>
      <sheetData sheetId="11586">
        <row r="1">
          <cell r="A1" t="str">
            <v>1월 생산실적</v>
          </cell>
        </row>
      </sheetData>
      <sheetData sheetId="11587">
        <row r="1">
          <cell r="A1" t="str">
            <v>1월 생산실적</v>
          </cell>
        </row>
      </sheetData>
      <sheetData sheetId="11588">
        <row r="1">
          <cell r="A1" t="str">
            <v>1월 생산실적</v>
          </cell>
        </row>
      </sheetData>
      <sheetData sheetId="11589">
        <row r="1">
          <cell r="A1" t="str">
            <v>1월 생산실적</v>
          </cell>
        </row>
      </sheetData>
      <sheetData sheetId="11590">
        <row r="1">
          <cell r="A1" t="str">
            <v>1월 생산실적</v>
          </cell>
        </row>
      </sheetData>
      <sheetData sheetId="11591">
        <row r="1">
          <cell r="A1" t="str">
            <v>1월 생산실적</v>
          </cell>
        </row>
      </sheetData>
      <sheetData sheetId="11592">
        <row r="1">
          <cell r="A1" t="str">
            <v>1월 생산실적</v>
          </cell>
        </row>
      </sheetData>
      <sheetData sheetId="11593">
        <row r="1">
          <cell r="A1" t="str">
            <v>1월 생산실적</v>
          </cell>
        </row>
      </sheetData>
      <sheetData sheetId="11594">
        <row r="1">
          <cell r="A1" t="str">
            <v>1월 생산실적</v>
          </cell>
        </row>
      </sheetData>
      <sheetData sheetId="11595">
        <row r="1">
          <cell r="A1" t="str">
            <v>1월 생산실적</v>
          </cell>
        </row>
      </sheetData>
      <sheetData sheetId="11596">
        <row r="1">
          <cell r="A1" t="str">
            <v>1월 생산실적</v>
          </cell>
        </row>
      </sheetData>
      <sheetData sheetId="11597">
        <row r="1">
          <cell r="A1" t="str">
            <v>1월 생산실적</v>
          </cell>
        </row>
      </sheetData>
      <sheetData sheetId="11598">
        <row r="1">
          <cell r="A1" t="str">
            <v>1월 생산실적</v>
          </cell>
        </row>
      </sheetData>
      <sheetData sheetId="11599">
        <row r="1">
          <cell r="A1" t="str">
            <v>1월 생산실적</v>
          </cell>
        </row>
      </sheetData>
      <sheetData sheetId="11600">
        <row r="1">
          <cell r="A1" t="str">
            <v>1월 생산실적</v>
          </cell>
        </row>
      </sheetData>
      <sheetData sheetId="11601">
        <row r="1">
          <cell r="A1" t="str">
            <v>1월 생산실적</v>
          </cell>
        </row>
      </sheetData>
      <sheetData sheetId="11602">
        <row r="1">
          <cell r="A1" t="str">
            <v>1월 생산실적</v>
          </cell>
        </row>
      </sheetData>
      <sheetData sheetId="11603">
        <row r="1">
          <cell r="A1" t="str">
            <v>1월 생산실적</v>
          </cell>
        </row>
      </sheetData>
      <sheetData sheetId="11604">
        <row r="1">
          <cell r="A1" t="str">
            <v>1월 생산실적</v>
          </cell>
        </row>
      </sheetData>
      <sheetData sheetId="11605">
        <row r="1">
          <cell r="A1" t="str">
            <v>1월 생산실적</v>
          </cell>
        </row>
      </sheetData>
      <sheetData sheetId="11606">
        <row r="1">
          <cell r="A1" t="str">
            <v>1월 생산실적</v>
          </cell>
        </row>
      </sheetData>
      <sheetData sheetId="11607">
        <row r="1">
          <cell r="A1" t="str">
            <v>1월 생산실적</v>
          </cell>
        </row>
      </sheetData>
      <sheetData sheetId="11608">
        <row r="1">
          <cell r="A1" t="str">
            <v>1월 생산실적</v>
          </cell>
        </row>
      </sheetData>
      <sheetData sheetId="11609">
        <row r="1">
          <cell r="A1" t="str">
            <v>1월 생산실적</v>
          </cell>
        </row>
      </sheetData>
      <sheetData sheetId="11610">
        <row r="5">
          <cell r="D5" t="str">
            <v>PROCESS PERFORMANCE STUDY</v>
          </cell>
        </row>
      </sheetData>
      <sheetData sheetId="11611">
        <row r="5">
          <cell r="D5" t="str">
            <v>PROCESS PERFORMANCE STUDY</v>
          </cell>
        </row>
      </sheetData>
      <sheetData sheetId="11612">
        <row r="5">
          <cell r="D5" t="str">
            <v>PROCESS PERFORMANCE STUDY</v>
          </cell>
        </row>
      </sheetData>
      <sheetData sheetId="11613">
        <row r="5">
          <cell r="D5" t="str">
            <v>PROCESS PERFORMANCE STUDY</v>
          </cell>
        </row>
      </sheetData>
      <sheetData sheetId="11614">
        <row r="1">
          <cell r="A1" t="str">
            <v>1월 생산실적</v>
          </cell>
        </row>
      </sheetData>
      <sheetData sheetId="11615">
        <row r="1">
          <cell r="A1" t="str">
            <v>1월 생산실적</v>
          </cell>
        </row>
      </sheetData>
      <sheetData sheetId="11616">
        <row r="1">
          <cell r="A1" t="str">
            <v>1월 생산실적</v>
          </cell>
        </row>
      </sheetData>
      <sheetData sheetId="11617">
        <row r="5">
          <cell r="D5" t="str">
            <v>PROCESS PERFORMANCE STUDY</v>
          </cell>
        </row>
      </sheetData>
      <sheetData sheetId="11618">
        <row r="1">
          <cell r="A1" t="str">
            <v>1월 생산실적</v>
          </cell>
        </row>
      </sheetData>
      <sheetData sheetId="11619">
        <row r="1">
          <cell r="A1" t="str">
            <v>1월 생산실적</v>
          </cell>
        </row>
      </sheetData>
      <sheetData sheetId="11620">
        <row r="1">
          <cell r="A1" t="str">
            <v>1월 생산실적</v>
          </cell>
        </row>
      </sheetData>
      <sheetData sheetId="11621">
        <row r="1">
          <cell r="A1" t="str">
            <v>1월 생산실적</v>
          </cell>
        </row>
      </sheetData>
      <sheetData sheetId="11622">
        <row r="1">
          <cell r="A1" t="str">
            <v>1월 생산실적</v>
          </cell>
        </row>
      </sheetData>
      <sheetData sheetId="11623">
        <row r="1">
          <cell r="A1" t="str">
            <v>1월 생산실적</v>
          </cell>
        </row>
      </sheetData>
      <sheetData sheetId="11624">
        <row r="1">
          <cell r="A1" t="str">
            <v>1월 생산실적</v>
          </cell>
        </row>
      </sheetData>
      <sheetData sheetId="11625">
        <row r="1">
          <cell r="A1" t="str">
            <v>1월 생산실적</v>
          </cell>
        </row>
      </sheetData>
      <sheetData sheetId="11626">
        <row r="1">
          <cell r="A1" t="str">
            <v>1월 생산실적</v>
          </cell>
        </row>
      </sheetData>
      <sheetData sheetId="11627">
        <row r="1">
          <cell r="A1" t="str">
            <v>1월 생산실적</v>
          </cell>
        </row>
      </sheetData>
      <sheetData sheetId="11628">
        <row r="1">
          <cell r="A1" t="str">
            <v>1월 생산실적</v>
          </cell>
        </row>
      </sheetData>
      <sheetData sheetId="11629">
        <row r="1">
          <cell r="A1" t="str">
            <v>1월 생산실적</v>
          </cell>
        </row>
      </sheetData>
      <sheetData sheetId="11630">
        <row r="1">
          <cell r="A1" t="str">
            <v>1월 생산실적</v>
          </cell>
        </row>
      </sheetData>
      <sheetData sheetId="11631">
        <row r="1">
          <cell r="A1" t="str">
            <v>1월 생산실적</v>
          </cell>
        </row>
      </sheetData>
      <sheetData sheetId="11632">
        <row r="1">
          <cell r="A1" t="str">
            <v>1월 생산실적</v>
          </cell>
        </row>
      </sheetData>
      <sheetData sheetId="11633">
        <row r="1">
          <cell r="A1" t="str">
            <v>1월 생산실적</v>
          </cell>
        </row>
      </sheetData>
      <sheetData sheetId="11634">
        <row r="1">
          <cell r="A1" t="str">
            <v>1월 생산실적</v>
          </cell>
        </row>
      </sheetData>
      <sheetData sheetId="11635">
        <row r="1">
          <cell r="A1" t="str">
            <v>1월 생산실적</v>
          </cell>
        </row>
      </sheetData>
      <sheetData sheetId="11636">
        <row r="1">
          <cell r="A1" t="str">
            <v>1월 생산실적</v>
          </cell>
        </row>
      </sheetData>
      <sheetData sheetId="11637">
        <row r="1">
          <cell r="A1" t="str">
            <v>1월 생산실적</v>
          </cell>
        </row>
      </sheetData>
      <sheetData sheetId="11638">
        <row r="1">
          <cell r="A1" t="str">
            <v>1월 생산실적</v>
          </cell>
        </row>
      </sheetData>
      <sheetData sheetId="11639">
        <row r="1">
          <cell r="A1" t="str">
            <v>1월 생산실적</v>
          </cell>
        </row>
      </sheetData>
      <sheetData sheetId="11640">
        <row r="1">
          <cell r="A1" t="str">
            <v>1월 생산실적</v>
          </cell>
        </row>
      </sheetData>
      <sheetData sheetId="11641">
        <row r="5">
          <cell r="D5" t="str">
            <v>PROCESS PERFORMANCE STUDY</v>
          </cell>
        </row>
      </sheetData>
      <sheetData sheetId="11642">
        <row r="5">
          <cell r="D5" t="str">
            <v>PROCESS PERFORMANCE STUDY</v>
          </cell>
        </row>
      </sheetData>
      <sheetData sheetId="11643">
        <row r="5">
          <cell r="D5" t="str">
            <v>PROCESS PERFORMANCE STUDY</v>
          </cell>
        </row>
      </sheetData>
      <sheetData sheetId="11644">
        <row r="5">
          <cell r="D5" t="str">
            <v>PROCESS PERFORMANCE STUDY</v>
          </cell>
        </row>
      </sheetData>
      <sheetData sheetId="11645">
        <row r="5">
          <cell r="D5" t="str">
            <v>PROCESS PERFORMANCE STUDY</v>
          </cell>
        </row>
      </sheetData>
      <sheetData sheetId="11646">
        <row r="5">
          <cell r="D5" t="str">
            <v>PROCESS PERFORMANCE STUDY</v>
          </cell>
        </row>
      </sheetData>
      <sheetData sheetId="11647">
        <row r="5">
          <cell r="D5" t="str">
            <v>PROCESS PERFORMANCE STUDY</v>
          </cell>
        </row>
      </sheetData>
      <sheetData sheetId="11648">
        <row r="5">
          <cell r="D5" t="str">
            <v>PROCESS PERFORMANCE STUDY</v>
          </cell>
        </row>
      </sheetData>
      <sheetData sheetId="11649">
        <row r="5">
          <cell r="D5" t="str">
            <v>PROCESS PERFORMANCE STUDY</v>
          </cell>
        </row>
      </sheetData>
      <sheetData sheetId="11650">
        <row r="5">
          <cell r="D5" t="str">
            <v>PROCESS PERFORMANCE STUDY</v>
          </cell>
        </row>
      </sheetData>
      <sheetData sheetId="11651">
        <row r="5">
          <cell r="D5" t="str">
            <v>PROCESS PERFORMANCE STUDY</v>
          </cell>
        </row>
      </sheetData>
      <sheetData sheetId="11652">
        <row r="5">
          <cell r="D5" t="str">
            <v>PROCESS PERFORMANCE STUDY</v>
          </cell>
        </row>
      </sheetData>
      <sheetData sheetId="11653">
        <row r="5">
          <cell r="D5" t="str">
            <v>PROCESS PERFORMANCE STUDY</v>
          </cell>
        </row>
      </sheetData>
      <sheetData sheetId="11654">
        <row r="5">
          <cell r="D5" t="str">
            <v>PROCESS PERFORMANCE STUDY</v>
          </cell>
        </row>
      </sheetData>
      <sheetData sheetId="11655">
        <row r="5">
          <cell r="D5" t="str">
            <v>PROCESS PERFORMANCE STUDY</v>
          </cell>
        </row>
      </sheetData>
      <sheetData sheetId="11656">
        <row r="5">
          <cell r="D5" t="str">
            <v>PROCESS PERFORMANCE STUDY</v>
          </cell>
        </row>
      </sheetData>
      <sheetData sheetId="11657">
        <row r="1">
          <cell r="A1" t="str">
            <v>1월 생산실적</v>
          </cell>
        </row>
      </sheetData>
      <sheetData sheetId="11658">
        <row r="1">
          <cell r="A1" t="str">
            <v>1월 생산실적</v>
          </cell>
        </row>
      </sheetData>
      <sheetData sheetId="11659">
        <row r="5">
          <cell r="D5" t="str">
            <v>PROCESS PERFORMANCE STUDY</v>
          </cell>
        </row>
      </sheetData>
      <sheetData sheetId="11660">
        <row r="5">
          <cell r="D5" t="str">
            <v>PROCESS PERFORMANCE STUDY</v>
          </cell>
        </row>
      </sheetData>
      <sheetData sheetId="11661">
        <row r="5">
          <cell r="D5" t="str">
            <v>PROCESS PERFORMANCE STUDY</v>
          </cell>
        </row>
      </sheetData>
      <sheetData sheetId="11662">
        <row r="5">
          <cell r="D5" t="str">
            <v>PROCESS PERFORMANCE STUDY</v>
          </cell>
        </row>
      </sheetData>
      <sheetData sheetId="11663">
        <row r="5">
          <cell r="D5" t="str">
            <v>PROCESS PERFORMANCE STUDY</v>
          </cell>
        </row>
      </sheetData>
      <sheetData sheetId="11664">
        <row r="1">
          <cell r="A1" t="str">
            <v>1월 생산실적</v>
          </cell>
        </row>
      </sheetData>
      <sheetData sheetId="11665">
        <row r="1">
          <cell r="A1" t="str">
            <v>1월 생산실적</v>
          </cell>
        </row>
      </sheetData>
      <sheetData sheetId="11666">
        <row r="5">
          <cell r="D5" t="str">
            <v>PROCESS PERFORMANCE STUDY</v>
          </cell>
        </row>
      </sheetData>
      <sheetData sheetId="11667">
        <row r="5">
          <cell r="D5" t="str">
            <v>PROCESS PERFORMANCE STUDY</v>
          </cell>
        </row>
      </sheetData>
      <sheetData sheetId="11668">
        <row r="1">
          <cell r="A1" t="str">
            <v>1월 생산실적</v>
          </cell>
        </row>
      </sheetData>
      <sheetData sheetId="11669">
        <row r="5">
          <cell r="D5" t="str">
            <v>PROCESS PERFORMANCE STUDY</v>
          </cell>
        </row>
      </sheetData>
      <sheetData sheetId="11670">
        <row r="5">
          <cell r="D5" t="str">
            <v>PROCESS PERFORMANCE STUDY</v>
          </cell>
        </row>
      </sheetData>
      <sheetData sheetId="11671">
        <row r="5">
          <cell r="D5" t="str">
            <v>PROCESS PERFORMANCE STUDY</v>
          </cell>
        </row>
      </sheetData>
      <sheetData sheetId="11672">
        <row r="5">
          <cell r="D5" t="str">
            <v>PROCESS PERFORMANCE STUDY</v>
          </cell>
        </row>
      </sheetData>
      <sheetData sheetId="11673"/>
      <sheetData sheetId="11674"/>
      <sheetData sheetId="11675"/>
      <sheetData sheetId="11676"/>
      <sheetData sheetId="11677"/>
      <sheetData sheetId="11678"/>
      <sheetData sheetId="11679">
        <row r="5">
          <cell r="D5" t="str">
            <v>PROCESS PERFORMANCE STUDY</v>
          </cell>
        </row>
      </sheetData>
      <sheetData sheetId="11680">
        <row r="5">
          <cell r="D5" t="str">
            <v>PROCESS PERFORMANCE STUDY</v>
          </cell>
        </row>
      </sheetData>
      <sheetData sheetId="11681"/>
      <sheetData sheetId="11682"/>
      <sheetData sheetId="11683"/>
      <sheetData sheetId="11684"/>
      <sheetData sheetId="11685"/>
      <sheetData sheetId="11686"/>
      <sheetData sheetId="11687"/>
      <sheetData sheetId="11688">
        <row r="5">
          <cell r="D5" t="str">
            <v>PROCESS PERFORMANCE STUDY</v>
          </cell>
        </row>
      </sheetData>
      <sheetData sheetId="11689">
        <row r="5">
          <cell r="D5" t="str">
            <v>PROCESS PERFORMANCE STUDY</v>
          </cell>
        </row>
      </sheetData>
      <sheetData sheetId="11690">
        <row r="5">
          <cell r="D5" t="str">
            <v>PROCESS PERFORMANCE STUDY</v>
          </cell>
        </row>
      </sheetData>
      <sheetData sheetId="11691"/>
      <sheetData sheetId="11692">
        <row r="5">
          <cell r="D5" t="str">
            <v>PROCESS PERFORMANCE STUDY</v>
          </cell>
        </row>
      </sheetData>
      <sheetData sheetId="11693">
        <row r="5">
          <cell r="D5" t="str">
            <v>PROCESS PERFORMANCE STUDY</v>
          </cell>
        </row>
      </sheetData>
      <sheetData sheetId="11694">
        <row r="5">
          <cell r="D5" t="str">
            <v>PROCESS PERFORMANCE STUDY</v>
          </cell>
        </row>
      </sheetData>
      <sheetData sheetId="11695">
        <row r="5">
          <cell r="D5" t="str">
            <v>PROCESS PERFORMANCE STUDY</v>
          </cell>
        </row>
      </sheetData>
      <sheetData sheetId="11696">
        <row r="5">
          <cell r="D5" t="str">
            <v>PROCESS PERFORMANCE STUDY</v>
          </cell>
        </row>
      </sheetData>
      <sheetData sheetId="11697">
        <row r="5">
          <cell r="D5" t="str">
            <v>PROCESS PERFORMANCE STUDY</v>
          </cell>
        </row>
      </sheetData>
      <sheetData sheetId="11698">
        <row r="5">
          <cell r="D5" t="str">
            <v>PROCESS PERFORMANCE STUDY</v>
          </cell>
        </row>
      </sheetData>
      <sheetData sheetId="11699">
        <row r="5">
          <cell r="D5" t="str">
            <v>PROCESS PERFORMANCE STUDY</v>
          </cell>
        </row>
      </sheetData>
      <sheetData sheetId="11700"/>
      <sheetData sheetId="11701"/>
      <sheetData sheetId="11702">
        <row r="5">
          <cell r="D5" t="str">
            <v>PROCESS PERFORMANCE STUDY</v>
          </cell>
        </row>
      </sheetData>
      <sheetData sheetId="11703">
        <row r="5">
          <cell r="D5" t="str">
            <v>PROCESS PERFORMANCE STUDY</v>
          </cell>
        </row>
      </sheetData>
      <sheetData sheetId="11704">
        <row r="5">
          <cell r="D5" t="str">
            <v>PROCESS PERFORMANCE STUDY</v>
          </cell>
        </row>
      </sheetData>
      <sheetData sheetId="11705"/>
      <sheetData sheetId="11706"/>
      <sheetData sheetId="11707">
        <row r="5">
          <cell r="D5" t="str">
            <v>PROCESS PERFORMANCE STUDY</v>
          </cell>
        </row>
      </sheetData>
      <sheetData sheetId="11708">
        <row r="5">
          <cell r="D5" t="str">
            <v>PROCESS PERFORMANCE STUDY</v>
          </cell>
        </row>
      </sheetData>
      <sheetData sheetId="11709">
        <row r="5">
          <cell r="D5" t="str">
            <v>PROCESS PERFORMANCE STUDY</v>
          </cell>
        </row>
      </sheetData>
      <sheetData sheetId="11710"/>
      <sheetData sheetId="11711">
        <row r="5">
          <cell r="D5" t="str">
            <v>PROCESS PERFORMANCE STUDY</v>
          </cell>
        </row>
      </sheetData>
      <sheetData sheetId="11712"/>
      <sheetData sheetId="11713">
        <row r="5">
          <cell r="D5" t="str">
            <v>PROCESS PERFORMANCE STUDY</v>
          </cell>
        </row>
      </sheetData>
      <sheetData sheetId="11714">
        <row r="5">
          <cell r="D5" t="str">
            <v>PROCESS PERFORMANCE STUDY</v>
          </cell>
        </row>
      </sheetData>
      <sheetData sheetId="11715">
        <row r="5">
          <cell r="D5" t="str">
            <v>PROCESS PERFORMANCE STUDY</v>
          </cell>
        </row>
      </sheetData>
      <sheetData sheetId="11716">
        <row r="5">
          <cell r="D5" t="str">
            <v>PROCESS PERFORMANCE STUDY</v>
          </cell>
        </row>
      </sheetData>
      <sheetData sheetId="11717">
        <row r="5">
          <cell r="D5" t="str">
            <v>PROCESS PERFORMANCE STUDY</v>
          </cell>
        </row>
      </sheetData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>
        <row r="1">
          <cell r="A1" t="str">
            <v>1월 생산실적</v>
          </cell>
        </row>
      </sheetData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>
        <row r="5">
          <cell r="D5" t="str">
            <v>PROCESS PERFORMANCE STUDY</v>
          </cell>
        </row>
      </sheetData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>
        <row r="5">
          <cell r="D5" t="str">
            <v>PROCESS PERFORMANCE STUDY</v>
          </cell>
        </row>
      </sheetData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 refreshError="1"/>
      <sheetData sheetId="12413" refreshError="1"/>
      <sheetData sheetId="12414"/>
      <sheetData sheetId="12415"/>
      <sheetData sheetId="12416"/>
      <sheetData sheetId="12417"/>
      <sheetData sheetId="12418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/>
      <sheetData sheetId="12465"/>
      <sheetData sheetId="12466">
        <row r="15">
          <cell r="E15">
            <v>5908090.0899999999</v>
          </cell>
        </row>
      </sheetData>
      <sheetData sheetId="12467"/>
      <sheetData sheetId="12468"/>
      <sheetData sheetId="12469"/>
      <sheetData sheetId="12470"/>
      <sheetData sheetId="12471"/>
      <sheetData sheetId="12472"/>
      <sheetData sheetId="12473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>
        <row r="5">
          <cell r="D5" t="str">
            <v>PROCESS PERFORMANCE STUDY</v>
          </cell>
        </row>
      </sheetData>
      <sheetData sheetId="12560">
        <row r="5">
          <cell r="D5" t="str">
            <v>PROCESS PERFORMANCE STUDY</v>
          </cell>
        </row>
      </sheetData>
      <sheetData sheetId="12561">
        <row r="5">
          <cell r="D5" t="str">
            <v>PROCESS PERFORMANCE STUDY</v>
          </cell>
        </row>
      </sheetData>
      <sheetData sheetId="12562">
        <row r="5">
          <cell r="D5" t="str">
            <v>PROCESS PERFORMANCE STUDY</v>
          </cell>
        </row>
      </sheetData>
      <sheetData sheetId="12563">
        <row r="5">
          <cell r="D5" t="str">
            <v>PROCESS PERFORMANCE STUDY</v>
          </cell>
        </row>
      </sheetData>
      <sheetData sheetId="12564">
        <row r="5">
          <cell r="D5" t="str">
            <v>PROCESS PERFORMANCE STUDY</v>
          </cell>
        </row>
      </sheetData>
      <sheetData sheetId="12565">
        <row r="5">
          <cell r="D5" t="str">
            <v>PROCESS PERFORMANCE STUDY</v>
          </cell>
        </row>
      </sheetData>
      <sheetData sheetId="12566">
        <row r="5">
          <cell r="D5" t="str">
            <v>PROCESS PERFORMANCE STUDY</v>
          </cell>
        </row>
      </sheetData>
      <sheetData sheetId="12567">
        <row r="5">
          <cell r="D5" t="str">
            <v>PROCESS PERFORMANCE STUDY</v>
          </cell>
        </row>
      </sheetData>
      <sheetData sheetId="12568">
        <row r="5">
          <cell r="D5" t="str">
            <v>PROCESS PERFORMANCE STUDY</v>
          </cell>
        </row>
      </sheetData>
      <sheetData sheetId="12569">
        <row r="5">
          <cell r="D5" t="str">
            <v>PROCESS PERFORMANCE STUDY</v>
          </cell>
        </row>
      </sheetData>
      <sheetData sheetId="12570">
        <row r="5">
          <cell r="D5" t="str">
            <v>PROCESS PERFORMANCE STUDY</v>
          </cell>
        </row>
      </sheetData>
      <sheetData sheetId="12571">
        <row r="5">
          <cell r="D5" t="str">
            <v>PROCESS PERFORMANCE STUDY</v>
          </cell>
        </row>
      </sheetData>
      <sheetData sheetId="12572">
        <row r="6">
          <cell r="A6">
            <v>1</v>
          </cell>
        </row>
      </sheetData>
      <sheetData sheetId="12573">
        <row r="6">
          <cell r="A6">
            <v>1</v>
          </cell>
        </row>
      </sheetData>
      <sheetData sheetId="12574">
        <row r="6">
          <cell r="A6">
            <v>1</v>
          </cell>
        </row>
      </sheetData>
      <sheetData sheetId="12575">
        <row r="6">
          <cell r="A6">
            <v>1</v>
          </cell>
        </row>
      </sheetData>
      <sheetData sheetId="12576">
        <row r="6">
          <cell r="A6">
            <v>1</v>
          </cell>
        </row>
      </sheetData>
      <sheetData sheetId="12577">
        <row r="6">
          <cell r="A6">
            <v>1</v>
          </cell>
        </row>
      </sheetData>
      <sheetData sheetId="12578">
        <row r="6">
          <cell r="A6">
            <v>1</v>
          </cell>
        </row>
      </sheetData>
      <sheetData sheetId="12579"/>
      <sheetData sheetId="12580"/>
      <sheetData sheetId="12581"/>
      <sheetData sheetId="12582"/>
      <sheetData sheetId="12583"/>
      <sheetData sheetId="12584"/>
      <sheetData sheetId="12585"/>
      <sheetData sheetId="12586"/>
      <sheetData sheetId="12587"/>
      <sheetData sheetId="12588"/>
      <sheetData sheetId="12589"/>
      <sheetData sheetId="12590"/>
      <sheetData sheetId="12591"/>
      <sheetData sheetId="12592"/>
      <sheetData sheetId="12593"/>
      <sheetData sheetId="12594"/>
      <sheetData sheetId="12595"/>
      <sheetData sheetId="12596"/>
      <sheetData sheetId="12597"/>
      <sheetData sheetId="12598"/>
      <sheetData sheetId="12599"/>
      <sheetData sheetId="12600"/>
      <sheetData sheetId="12601"/>
      <sheetData sheetId="12602"/>
      <sheetData sheetId="12603"/>
      <sheetData sheetId="12604"/>
      <sheetData sheetId="12605"/>
      <sheetData sheetId="12606"/>
      <sheetData sheetId="12607"/>
      <sheetData sheetId="12608"/>
      <sheetData sheetId="12609"/>
      <sheetData sheetId="12610"/>
      <sheetData sheetId="12611"/>
      <sheetData sheetId="12612"/>
      <sheetData sheetId="12613"/>
      <sheetData sheetId="12614"/>
      <sheetData sheetId="12615"/>
      <sheetData sheetId="12616"/>
      <sheetData sheetId="12617"/>
      <sheetData sheetId="12618"/>
      <sheetData sheetId="12619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/>
      <sheetData sheetId="12628"/>
      <sheetData sheetId="12629"/>
      <sheetData sheetId="12630"/>
      <sheetData sheetId="12631"/>
      <sheetData sheetId="12632"/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>
        <row r="6">
          <cell r="A6">
            <v>1</v>
          </cell>
        </row>
      </sheetData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>
        <row r="6">
          <cell r="A6">
            <v>1</v>
          </cell>
        </row>
      </sheetData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 refreshError="1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 refreshError="1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>
        <row r="5">
          <cell r="D5" t="str">
            <v>PROCESS PERFORMANCE STUDY</v>
          </cell>
        </row>
      </sheetData>
      <sheetData sheetId="13116">
        <row r="5">
          <cell r="D5" t="str">
            <v>PROCESS PERFORMANCE STUDY</v>
          </cell>
        </row>
      </sheetData>
      <sheetData sheetId="13117">
        <row r="5">
          <cell r="D5" t="str">
            <v>PROCESS PERFORMANCE STUDY</v>
          </cell>
        </row>
      </sheetData>
      <sheetData sheetId="13118">
        <row r="5">
          <cell r="D5" t="str">
            <v>PROCESS PERFORMANCE STUDY</v>
          </cell>
        </row>
      </sheetData>
      <sheetData sheetId="13119">
        <row r="5">
          <cell r="D5" t="str">
            <v>PROCESS PERFORMANCE STUDY</v>
          </cell>
        </row>
      </sheetData>
      <sheetData sheetId="13120">
        <row r="5">
          <cell r="D5" t="str">
            <v>PROCESS PERFORMANCE STUDY</v>
          </cell>
        </row>
      </sheetData>
      <sheetData sheetId="13121">
        <row r="5">
          <cell r="D5" t="str">
            <v>PROCESS PERFORMANCE STUDY</v>
          </cell>
        </row>
      </sheetData>
      <sheetData sheetId="13122">
        <row r="5">
          <cell r="D5" t="str">
            <v>PROCESS PERFORMANCE STUDY</v>
          </cell>
        </row>
      </sheetData>
      <sheetData sheetId="13123">
        <row r="5">
          <cell r="D5" t="str">
            <v>PROCESS PERFORMANCE STUDY</v>
          </cell>
        </row>
      </sheetData>
      <sheetData sheetId="13124">
        <row r="5">
          <cell r="D5" t="str">
            <v>PROCESS PERFORMANCE STUDY</v>
          </cell>
        </row>
      </sheetData>
      <sheetData sheetId="13125">
        <row r="5">
          <cell r="D5" t="str">
            <v>PROCESS PERFORMANCE STUDY</v>
          </cell>
        </row>
      </sheetData>
      <sheetData sheetId="13126">
        <row r="5">
          <cell r="D5" t="str">
            <v>PROCESS PERFORMANCE STUDY</v>
          </cell>
        </row>
      </sheetData>
      <sheetData sheetId="13127">
        <row r="5">
          <cell r="D5" t="str">
            <v>PROCESS PERFORMANCE STUDY</v>
          </cell>
        </row>
      </sheetData>
      <sheetData sheetId="13128">
        <row r="6">
          <cell r="A6">
            <v>1</v>
          </cell>
        </row>
      </sheetData>
      <sheetData sheetId="13129">
        <row r="6">
          <cell r="A6">
            <v>1</v>
          </cell>
        </row>
      </sheetData>
      <sheetData sheetId="13130">
        <row r="6">
          <cell r="A6">
            <v>1</v>
          </cell>
        </row>
      </sheetData>
      <sheetData sheetId="13131">
        <row r="6">
          <cell r="A6">
            <v>1</v>
          </cell>
        </row>
      </sheetData>
      <sheetData sheetId="13132">
        <row r="6">
          <cell r="A6">
            <v>1</v>
          </cell>
        </row>
      </sheetData>
      <sheetData sheetId="13133">
        <row r="6">
          <cell r="A6">
            <v>1</v>
          </cell>
        </row>
      </sheetData>
      <sheetData sheetId="13134">
        <row r="6">
          <cell r="A6">
            <v>1</v>
          </cell>
        </row>
      </sheetData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/>
      <sheetData sheetId="13156"/>
      <sheetData sheetId="13157"/>
      <sheetData sheetId="13158"/>
      <sheetData sheetId="13159"/>
      <sheetData sheetId="13160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>
        <row r="6">
          <cell r="A6">
            <v>1</v>
          </cell>
        </row>
      </sheetData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>
        <row r="6">
          <cell r="A6">
            <v>1</v>
          </cell>
        </row>
      </sheetData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>
        <row r="1">
          <cell r="A1" t="str">
            <v>1월 생산실적</v>
          </cell>
        </row>
      </sheetData>
      <sheetData sheetId="13419">
        <row r="1">
          <cell r="A1" t="str">
            <v>1월 생산실적</v>
          </cell>
        </row>
      </sheetData>
      <sheetData sheetId="13420">
        <row r="1">
          <cell r="A1" t="str">
            <v>1월 생산실적</v>
          </cell>
        </row>
      </sheetData>
      <sheetData sheetId="13421">
        <row r="1">
          <cell r="A1" t="str">
            <v>1월 생산실적</v>
          </cell>
        </row>
      </sheetData>
      <sheetData sheetId="13422">
        <row r="1">
          <cell r="A1" t="str">
            <v>1월 생산실적</v>
          </cell>
        </row>
      </sheetData>
      <sheetData sheetId="13423">
        <row r="1">
          <cell r="A1" t="str">
            <v>1월 생산실적</v>
          </cell>
        </row>
      </sheetData>
      <sheetData sheetId="13424">
        <row r="1">
          <cell r="A1" t="str">
            <v>1월 생산실적</v>
          </cell>
        </row>
      </sheetData>
      <sheetData sheetId="13425">
        <row r="1">
          <cell r="A1" t="str">
            <v>1월 생산실적</v>
          </cell>
        </row>
      </sheetData>
      <sheetData sheetId="13426">
        <row r="1">
          <cell r="A1" t="str">
            <v>1월 생산실적</v>
          </cell>
        </row>
      </sheetData>
      <sheetData sheetId="13427">
        <row r="1">
          <cell r="A1" t="str">
            <v>1월 생산실적</v>
          </cell>
        </row>
      </sheetData>
      <sheetData sheetId="13428">
        <row r="1">
          <cell r="A1" t="str">
            <v>1월 생산실적</v>
          </cell>
        </row>
      </sheetData>
      <sheetData sheetId="13429">
        <row r="1">
          <cell r="A1" t="str">
            <v>1월 생산실적</v>
          </cell>
        </row>
      </sheetData>
      <sheetData sheetId="13430">
        <row r="1">
          <cell r="A1" t="str">
            <v>1월 생산실적</v>
          </cell>
        </row>
      </sheetData>
      <sheetData sheetId="13431">
        <row r="1">
          <cell r="A1" t="str">
            <v>1월 생산실적</v>
          </cell>
        </row>
      </sheetData>
      <sheetData sheetId="13432">
        <row r="1">
          <cell r="A1" t="str">
            <v>1월 생산실적</v>
          </cell>
        </row>
      </sheetData>
      <sheetData sheetId="13433">
        <row r="1">
          <cell r="A1" t="str">
            <v>1월 생산실적</v>
          </cell>
        </row>
      </sheetData>
      <sheetData sheetId="13434">
        <row r="1">
          <cell r="A1" t="str">
            <v>1월 생산실적</v>
          </cell>
        </row>
      </sheetData>
      <sheetData sheetId="13435">
        <row r="1">
          <cell r="A1" t="str">
            <v>1월 생산실적</v>
          </cell>
        </row>
      </sheetData>
      <sheetData sheetId="13436">
        <row r="1">
          <cell r="A1" t="str">
            <v>1월 생산실적</v>
          </cell>
        </row>
      </sheetData>
      <sheetData sheetId="13437">
        <row r="1">
          <cell r="A1" t="str">
            <v>1월 생산실적</v>
          </cell>
        </row>
      </sheetData>
      <sheetData sheetId="13438">
        <row r="1">
          <cell r="A1" t="str">
            <v>1월 생산실적</v>
          </cell>
        </row>
      </sheetData>
      <sheetData sheetId="13439">
        <row r="1">
          <cell r="A1" t="str">
            <v>1월 생산실적</v>
          </cell>
        </row>
      </sheetData>
      <sheetData sheetId="13440">
        <row r="1">
          <cell r="A1" t="str">
            <v>1월 생산실적</v>
          </cell>
        </row>
      </sheetData>
      <sheetData sheetId="13441">
        <row r="1">
          <cell r="A1" t="str">
            <v>1월 생산실적</v>
          </cell>
        </row>
      </sheetData>
      <sheetData sheetId="13442">
        <row r="1">
          <cell r="A1" t="str">
            <v>1월 생산실적</v>
          </cell>
        </row>
      </sheetData>
      <sheetData sheetId="13443">
        <row r="1">
          <cell r="A1" t="str">
            <v>1월 생산실적</v>
          </cell>
        </row>
      </sheetData>
      <sheetData sheetId="13444">
        <row r="1">
          <cell r="A1" t="str">
            <v>1월 생산실적</v>
          </cell>
        </row>
      </sheetData>
      <sheetData sheetId="13445">
        <row r="1">
          <cell r="A1" t="str">
            <v>1월 생산실적</v>
          </cell>
        </row>
      </sheetData>
      <sheetData sheetId="13446">
        <row r="1">
          <cell r="A1" t="str">
            <v>1월 생산실적</v>
          </cell>
        </row>
      </sheetData>
      <sheetData sheetId="13447">
        <row r="1">
          <cell r="A1" t="str">
            <v>1월 생산실적</v>
          </cell>
        </row>
      </sheetData>
      <sheetData sheetId="13448">
        <row r="1">
          <cell r="A1" t="str">
            <v>1월 생산실적</v>
          </cell>
        </row>
      </sheetData>
      <sheetData sheetId="13449">
        <row r="1">
          <cell r="A1" t="str">
            <v>1월 생산실적</v>
          </cell>
        </row>
      </sheetData>
      <sheetData sheetId="13450">
        <row r="1">
          <cell r="A1" t="str">
            <v>1월 생산실적</v>
          </cell>
        </row>
      </sheetData>
      <sheetData sheetId="13451">
        <row r="1">
          <cell r="A1" t="str">
            <v>1월 생산실적</v>
          </cell>
        </row>
      </sheetData>
      <sheetData sheetId="13452">
        <row r="1">
          <cell r="A1" t="str">
            <v>1월 생산실적</v>
          </cell>
        </row>
      </sheetData>
      <sheetData sheetId="13453">
        <row r="1">
          <cell r="A1" t="str">
            <v>1월 생산실적</v>
          </cell>
        </row>
      </sheetData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>
        <row r="1">
          <cell r="A1" t="str">
            <v>1월 생산실적</v>
          </cell>
        </row>
      </sheetData>
      <sheetData sheetId="13468">
        <row r="1">
          <cell r="A1" t="str">
            <v>1월 생산실적</v>
          </cell>
        </row>
      </sheetData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>
        <row r="1">
          <cell r="A1" t="str">
            <v>1월 생산실적</v>
          </cell>
        </row>
      </sheetData>
      <sheetData sheetId="13489">
        <row r="1">
          <cell r="A1" t="str">
            <v>1월 생산실적</v>
          </cell>
        </row>
      </sheetData>
      <sheetData sheetId="13490">
        <row r="1">
          <cell r="A1" t="str">
            <v>1월 생산실적</v>
          </cell>
        </row>
      </sheetData>
      <sheetData sheetId="13491">
        <row r="1">
          <cell r="A1" t="str">
            <v>1월 생산실적</v>
          </cell>
        </row>
      </sheetData>
      <sheetData sheetId="13492"/>
      <sheetData sheetId="13493"/>
      <sheetData sheetId="13494"/>
      <sheetData sheetId="13495"/>
      <sheetData sheetId="13496">
        <row r="1">
          <cell r="A1" t="str">
            <v>1월 생산실적</v>
          </cell>
        </row>
      </sheetData>
      <sheetData sheetId="13497">
        <row r="1">
          <cell r="A1" t="str">
            <v>1월 생산실적</v>
          </cell>
        </row>
      </sheetData>
      <sheetData sheetId="13498">
        <row r="1">
          <cell r="A1" t="str">
            <v>1월 생산실적</v>
          </cell>
        </row>
      </sheetData>
      <sheetData sheetId="13499">
        <row r="1">
          <cell r="A1" t="str">
            <v>1월 생산실적</v>
          </cell>
        </row>
      </sheetData>
      <sheetData sheetId="13500">
        <row r="1">
          <cell r="A1" t="str">
            <v>1월 생산실적</v>
          </cell>
        </row>
      </sheetData>
      <sheetData sheetId="13501">
        <row r="1">
          <cell r="A1" t="str">
            <v>1월 생산실적</v>
          </cell>
        </row>
      </sheetData>
      <sheetData sheetId="13502">
        <row r="1">
          <cell r="A1" t="str">
            <v>1월 생산실적</v>
          </cell>
        </row>
      </sheetData>
      <sheetData sheetId="13503">
        <row r="1">
          <cell r="A1" t="str">
            <v>1월 생산실적</v>
          </cell>
        </row>
      </sheetData>
      <sheetData sheetId="13504">
        <row r="1">
          <cell r="A1" t="str">
            <v>1월 생산실적</v>
          </cell>
        </row>
      </sheetData>
      <sheetData sheetId="13505">
        <row r="1">
          <cell r="A1" t="str">
            <v>1월 생산실적</v>
          </cell>
        </row>
      </sheetData>
      <sheetData sheetId="13506">
        <row r="1">
          <cell r="A1" t="str">
            <v>1월 생산실적</v>
          </cell>
        </row>
      </sheetData>
      <sheetData sheetId="13507">
        <row r="1">
          <cell r="A1" t="str">
            <v>1월 생산실적</v>
          </cell>
        </row>
      </sheetData>
      <sheetData sheetId="13508">
        <row r="1">
          <cell r="A1" t="str">
            <v>1월 생산실적</v>
          </cell>
        </row>
      </sheetData>
      <sheetData sheetId="13509">
        <row r="1">
          <cell r="A1" t="str">
            <v>1월 생산실적</v>
          </cell>
        </row>
      </sheetData>
      <sheetData sheetId="13510">
        <row r="1">
          <cell r="A1" t="str">
            <v>1월 생산실적</v>
          </cell>
        </row>
      </sheetData>
      <sheetData sheetId="13511">
        <row r="1">
          <cell r="A1" t="str">
            <v>1월 생산실적</v>
          </cell>
        </row>
      </sheetData>
      <sheetData sheetId="13512">
        <row r="1">
          <cell r="A1" t="str">
            <v>1월 생산실적</v>
          </cell>
        </row>
      </sheetData>
      <sheetData sheetId="13513">
        <row r="1">
          <cell r="A1" t="str">
            <v>1월 생산실적</v>
          </cell>
        </row>
      </sheetData>
      <sheetData sheetId="13514">
        <row r="1">
          <cell r="A1" t="str">
            <v>1월 생산실적</v>
          </cell>
        </row>
      </sheetData>
      <sheetData sheetId="13515">
        <row r="1">
          <cell r="A1" t="str">
            <v>1월 생산실적</v>
          </cell>
        </row>
      </sheetData>
      <sheetData sheetId="13516">
        <row r="1">
          <cell r="A1" t="str">
            <v>1월 생산실적</v>
          </cell>
        </row>
      </sheetData>
      <sheetData sheetId="13517">
        <row r="1">
          <cell r="A1" t="str">
            <v>1월 생산실적</v>
          </cell>
        </row>
      </sheetData>
      <sheetData sheetId="13518">
        <row r="1">
          <cell r="A1" t="str">
            <v>1월 생산실적</v>
          </cell>
        </row>
      </sheetData>
      <sheetData sheetId="13519">
        <row r="1">
          <cell r="A1" t="str">
            <v>1월 생산실적</v>
          </cell>
        </row>
      </sheetData>
      <sheetData sheetId="13520">
        <row r="1">
          <cell r="A1" t="str">
            <v>1월 생산실적</v>
          </cell>
        </row>
      </sheetData>
      <sheetData sheetId="13521">
        <row r="1">
          <cell r="A1" t="str">
            <v>1월 생산실적</v>
          </cell>
        </row>
      </sheetData>
      <sheetData sheetId="13522">
        <row r="1">
          <cell r="A1" t="str">
            <v>1월 생산실적</v>
          </cell>
        </row>
      </sheetData>
      <sheetData sheetId="13523">
        <row r="1">
          <cell r="A1" t="str">
            <v>1월 생산실적</v>
          </cell>
        </row>
      </sheetData>
      <sheetData sheetId="13524">
        <row r="1">
          <cell r="A1" t="str">
            <v>1월 생산실적</v>
          </cell>
        </row>
      </sheetData>
      <sheetData sheetId="13525">
        <row r="1">
          <cell r="A1" t="str">
            <v>1월 생산실적</v>
          </cell>
        </row>
      </sheetData>
      <sheetData sheetId="13526">
        <row r="1">
          <cell r="A1" t="str">
            <v>1월 생산실적</v>
          </cell>
        </row>
      </sheetData>
      <sheetData sheetId="13527">
        <row r="1">
          <cell r="A1" t="str">
            <v>1월 생산실적</v>
          </cell>
        </row>
      </sheetData>
      <sheetData sheetId="13528">
        <row r="1">
          <cell r="A1" t="str">
            <v>1월 생산실적</v>
          </cell>
        </row>
      </sheetData>
      <sheetData sheetId="13529">
        <row r="1">
          <cell r="A1" t="str">
            <v>1월 생산실적</v>
          </cell>
        </row>
      </sheetData>
      <sheetData sheetId="13530">
        <row r="1">
          <cell r="A1" t="str">
            <v>1월 생산실적</v>
          </cell>
        </row>
      </sheetData>
      <sheetData sheetId="13531">
        <row r="1">
          <cell r="A1" t="str">
            <v>1월 생산실적</v>
          </cell>
        </row>
      </sheetData>
      <sheetData sheetId="13532">
        <row r="1">
          <cell r="A1" t="str">
            <v>1월 생산실적</v>
          </cell>
        </row>
      </sheetData>
      <sheetData sheetId="13533">
        <row r="1">
          <cell r="A1" t="str">
            <v>1월 생산실적</v>
          </cell>
        </row>
      </sheetData>
      <sheetData sheetId="13534">
        <row r="1">
          <cell r="A1" t="str">
            <v>1월 생산실적</v>
          </cell>
        </row>
      </sheetData>
      <sheetData sheetId="13535">
        <row r="1">
          <cell r="A1" t="str">
            <v>1월 생산실적</v>
          </cell>
        </row>
      </sheetData>
      <sheetData sheetId="13536">
        <row r="1">
          <cell r="A1" t="str">
            <v>1월 생산실적</v>
          </cell>
        </row>
      </sheetData>
      <sheetData sheetId="13537">
        <row r="1">
          <cell r="A1" t="str">
            <v>1월 생산실적</v>
          </cell>
        </row>
      </sheetData>
      <sheetData sheetId="13538">
        <row r="1">
          <cell r="A1" t="str">
            <v>1월 생산실적</v>
          </cell>
        </row>
      </sheetData>
      <sheetData sheetId="13539">
        <row r="1">
          <cell r="A1" t="str">
            <v>1월 생산실적</v>
          </cell>
        </row>
      </sheetData>
      <sheetData sheetId="13540">
        <row r="1">
          <cell r="A1" t="str">
            <v>1월 생산실적</v>
          </cell>
        </row>
      </sheetData>
      <sheetData sheetId="13541">
        <row r="1">
          <cell r="A1" t="str">
            <v>1월 생산실적</v>
          </cell>
        </row>
      </sheetData>
      <sheetData sheetId="13542">
        <row r="1">
          <cell r="A1" t="str">
            <v>1월 생산실적</v>
          </cell>
        </row>
      </sheetData>
      <sheetData sheetId="13543">
        <row r="1">
          <cell r="A1" t="str">
            <v>1월 생산실적</v>
          </cell>
        </row>
      </sheetData>
      <sheetData sheetId="13544">
        <row r="1">
          <cell r="A1" t="str">
            <v>1월 생산실적</v>
          </cell>
        </row>
      </sheetData>
      <sheetData sheetId="13545">
        <row r="1">
          <cell r="A1" t="str">
            <v>1월 생산실적</v>
          </cell>
        </row>
      </sheetData>
      <sheetData sheetId="13546">
        <row r="1">
          <cell r="A1" t="str">
            <v>1월 생산실적</v>
          </cell>
        </row>
      </sheetData>
      <sheetData sheetId="13547">
        <row r="1">
          <cell r="A1" t="str">
            <v>1월 생산실적</v>
          </cell>
        </row>
      </sheetData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>
        <row r="1">
          <cell r="A1" t="str">
            <v>1월 생산실적</v>
          </cell>
        </row>
      </sheetData>
      <sheetData sheetId="13558">
        <row r="1">
          <cell r="A1" t="str">
            <v>1월 생산실적</v>
          </cell>
        </row>
      </sheetData>
      <sheetData sheetId="13559"/>
      <sheetData sheetId="13560">
        <row r="1">
          <cell r="A1" t="str">
            <v>1월 생산실적</v>
          </cell>
        </row>
      </sheetData>
      <sheetData sheetId="13561">
        <row r="1">
          <cell r="A1" t="str">
            <v>1월 생산실적</v>
          </cell>
        </row>
      </sheetData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>
        <row r="1">
          <cell r="A1" t="str">
            <v>1월 생산실적</v>
          </cell>
        </row>
      </sheetData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>
        <row r="1">
          <cell r="A1" t="str">
            <v>1월 생산실적</v>
          </cell>
        </row>
      </sheetData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>
        <row r="1">
          <cell r="A1" t="str">
            <v>1월 생산실적</v>
          </cell>
        </row>
      </sheetData>
      <sheetData sheetId="13733">
        <row r="1">
          <cell r="A1" t="str">
            <v>1월 생산실적</v>
          </cell>
        </row>
      </sheetData>
      <sheetData sheetId="13734">
        <row r="1">
          <cell r="A1" t="str">
            <v>1월 생산실적</v>
          </cell>
        </row>
      </sheetData>
      <sheetData sheetId="13735">
        <row r="1">
          <cell r="A1" t="str">
            <v>1월 생산실적</v>
          </cell>
        </row>
      </sheetData>
      <sheetData sheetId="13736">
        <row r="1">
          <cell r="A1" t="str">
            <v>1월 생산실적</v>
          </cell>
        </row>
      </sheetData>
      <sheetData sheetId="13737">
        <row r="1">
          <cell r="A1" t="str">
            <v>1월 생산실적</v>
          </cell>
        </row>
      </sheetData>
      <sheetData sheetId="13738">
        <row r="1">
          <cell r="A1" t="str">
            <v>1월 생산실적</v>
          </cell>
        </row>
      </sheetData>
      <sheetData sheetId="13739">
        <row r="1">
          <cell r="A1" t="str">
            <v>1월 생산실적</v>
          </cell>
        </row>
      </sheetData>
      <sheetData sheetId="13740">
        <row r="1">
          <cell r="A1" t="str">
            <v>1월 생산실적</v>
          </cell>
        </row>
      </sheetData>
      <sheetData sheetId="13741">
        <row r="1">
          <cell r="A1" t="str">
            <v>1월 생산실적</v>
          </cell>
        </row>
      </sheetData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>
        <row r="1">
          <cell r="A1" t="str">
            <v>1월 생산실적</v>
          </cell>
        </row>
      </sheetData>
      <sheetData sheetId="13816">
        <row r="1">
          <cell r="A1" t="str">
            <v>1월 생산실적</v>
          </cell>
        </row>
      </sheetData>
      <sheetData sheetId="13817">
        <row r="1">
          <cell r="A1" t="str">
            <v>1월 생산실적</v>
          </cell>
        </row>
      </sheetData>
      <sheetData sheetId="13818">
        <row r="1">
          <cell r="A1" t="str">
            <v>1월 생산실적</v>
          </cell>
        </row>
      </sheetData>
      <sheetData sheetId="13819">
        <row r="1">
          <cell r="A1" t="str">
            <v>1월 생산실적</v>
          </cell>
        </row>
      </sheetData>
      <sheetData sheetId="13820">
        <row r="1">
          <cell r="A1" t="str">
            <v>1월 생산실적</v>
          </cell>
        </row>
      </sheetData>
      <sheetData sheetId="13821">
        <row r="1">
          <cell r="A1" t="str">
            <v>1월 생산실적</v>
          </cell>
        </row>
      </sheetData>
      <sheetData sheetId="13822">
        <row r="1">
          <cell r="A1" t="str">
            <v>1월 생산실적</v>
          </cell>
        </row>
      </sheetData>
      <sheetData sheetId="13823">
        <row r="1">
          <cell r="A1" t="str">
            <v>1월 생산실적</v>
          </cell>
        </row>
      </sheetData>
      <sheetData sheetId="13824">
        <row r="1">
          <cell r="A1" t="str">
            <v>1월 생산실적</v>
          </cell>
        </row>
      </sheetData>
      <sheetData sheetId="13825">
        <row r="1">
          <cell r="A1" t="str">
            <v>1월 생산실적</v>
          </cell>
        </row>
      </sheetData>
      <sheetData sheetId="13826">
        <row r="1">
          <cell r="A1" t="str">
            <v>1월 생산실적</v>
          </cell>
        </row>
      </sheetData>
      <sheetData sheetId="13827">
        <row r="1">
          <cell r="A1" t="str">
            <v>1월 생산실적</v>
          </cell>
        </row>
      </sheetData>
      <sheetData sheetId="13828">
        <row r="1">
          <cell r="A1" t="str">
            <v>1월 생산실적</v>
          </cell>
        </row>
      </sheetData>
      <sheetData sheetId="13829">
        <row r="1">
          <cell r="A1" t="str">
            <v>1월 생산실적</v>
          </cell>
        </row>
      </sheetData>
      <sheetData sheetId="13830">
        <row r="1">
          <cell r="A1" t="str">
            <v>1월 생산실적</v>
          </cell>
        </row>
      </sheetData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>
        <row r="5">
          <cell r="D5" t="str">
            <v>PROCESS PERFORMANCE STUDY</v>
          </cell>
        </row>
      </sheetData>
      <sheetData sheetId="13868"/>
      <sheetData sheetId="13869"/>
      <sheetData sheetId="13870">
        <row r="1">
          <cell r="A1" t="str">
            <v>1월 생산실적</v>
          </cell>
        </row>
      </sheetData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>
        <row r="1">
          <cell r="A1" t="str">
            <v>1월 생산실적</v>
          </cell>
        </row>
      </sheetData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>
        <row r="5">
          <cell r="D5" t="str">
            <v>PROCESS PERFORMANCE STUDY</v>
          </cell>
        </row>
      </sheetData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>
        <row r="5">
          <cell r="D5" t="str">
            <v>PROCESS PERFORMANCE STUDY</v>
          </cell>
        </row>
      </sheetData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 refreshError="1"/>
      <sheetData sheetId="14031" refreshError="1"/>
      <sheetData sheetId="14032" refreshError="1"/>
      <sheetData sheetId="14033" refreshError="1"/>
      <sheetData sheetId="14034" refreshError="1"/>
      <sheetData sheetId="14035" refreshError="1"/>
      <sheetData sheetId="14036" refreshError="1"/>
      <sheetData sheetId="14037" refreshError="1"/>
      <sheetData sheetId="14038" refreshError="1"/>
      <sheetData sheetId="14039" refreshError="1"/>
      <sheetData sheetId="14040" refreshError="1"/>
      <sheetData sheetId="14041" refreshError="1"/>
      <sheetData sheetId="14042" refreshError="1"/>
      <sheetData sheetId="14043" refreshError="1"/>
      <sheetData sheetId="14044" refreshError="1"/>
      <sheetData sheetId="14045" refreshError="1"/>
      <sheetData sheetId="14046" refreshError="1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 refreshError="1"/>
      <sheetData sheetId="14068" refreshError="1"/>
      <sheetData sheetId="14069" refreshError="1"/>
      <sheetData sheetId="14070" refreshError="1"/>
      <sheetData sheetId="14071" refreshError="1"/>
      <sheetData sheetId="14072" refreshError="1"/>
      <sheetData sheetId="14073" refreshError="1"/>
      <sheetData sheetId="14074" refreshError="1"/>
      <sheetData sheetId="14075" refreshError="1"/>
      <sheetData sheetId="14076" refreshError="1"/>
      <sheetData sheetId="14077" refreshError="1"/>
      <sheetData sheetId="14078" refreshError="1"/>
      <sheetData sheetId="14079" refreshError="1"/>
      <sheetData sheetId="14080" refreshError="1"/>
      <sheetData sheetId="14081" refreshError="1"/>
      <sheetData sheetId="14082" refreshError="1"/>
      <sheetData sheetId="14083" refreshError="1"/>
      <sheetData sheetId="14084" refreshError="1"/>
      <sheetData sheetId="14085" refreshError="1"/>
      <sheetData sheetId="14086" refreshError="1"/>
      <sheetData sheetId="14087" refreshError="1"/>
      <sheetData sheetId="14088" refreshError="1"/>
      <sheetData sheetId="14089" refreshError="1"/>
      <sheetData sheetId="14090" refreshError="1"/>
      <sheetData sheetId="14091" refreshError="1"/>
      <sheetData sheetId="14092" refreshError="1"/>
      <sheetData sheetId="14093" refreshError="1"/>
      <sheetData sheetId="14094" refreshError="1"/>
      <sheetData sheetId="14095" refreshError="1"/>
      <sheetData sheetId="14096" refreshError="1"/>
      <sheetData sheetId="14097" refreshError="1"/>
      <sheetData sheetId="14098" refreshError="1"/>
      <sheetData sheetId="14099" refreshError="1"/>
      <sheetData sheetId="14100" refreshError="1"/>
      <sheetData sheetId="14101" refreshError="1"/>
      <sheetData sheetId="14102" refreshError="1"/>
      <sheetData sheetId="14103" refreshError="1"/>
      <sheetData sheetId="14104" refreshError="1"/>
      <sheetData sheetId="14105" refreshError="1"/>
      <sheetData sheetId="14106" refreshError="1"/>
      <sheetData sheetId="14107" refreshError="1"/>
      <sheetData sheetId="14108" refreshError="1"/>
      <sheetData sheetId="14109" refreshError="1"/>
      <sheetData sheetId="14110" refreshError="1"/>
      <sheetData sheetId="14111"/>
      <sheetData sheetId="14112" refreshError="1"/>
      <sheetData sheetId="14113" refreshError="1"/>
      <sheetData sheetId="14114" refreshError="1"/>
      <sheetData sheetId="14115" refreshError="1"/>
      <sheetData sheetId="14116" refreshError="1"/>
      <sheetData sheetId="14117" refreshError="1"/>
      <sheetData sheetId="14118"/>
      <sheetData sheetId="14119" refreshError="1"/>
      <sheetData sheetId="14120" refreshError="1"/>
      <sheetData sheetId="14121" refreshError="1"/>
      <sheetData sheetId="14122" refreshError="1"/>
      <sheetData sheetId="14123" refreshError="1"/>
      <sheetData sheetId="14124" refreshError="1"/>
      <sheetData sheetId="14125" refreshError="1"/>
      <sheetData sheetId="14126" refreshError="1"/>
      <sheetData sheetId="14127" refreshError="1"/>
      <sheetData sheetId="14128" refreshError="1"/>
      <sheetData sheetId="14129" refreshError="1"/>
      <sheetData sheetId="14130" refreshError="1"/>
      <sheetData sheetId="14131" refreshError="1"/>
      <sheetData sheetId="14132" refreshError="1"/>
      <sheetData sheetId="14133" refreshError="1"/>
      <sheetData sheetId="14134" refreshError="1"/>
      <sheetData sheetId="14135" refreshError="1"/>
      <sheetData sheetId="14136" refreshError="1"/>
      <sheetData sheetId="14137" refreshError="1"/>
      <sheetData sheetId="14138" refreshError="1"/>
      <sheetData sheetId="14139" refreshError="1"/>
      <sheetData sheetId="14140" refreshError="1"/>
      <sheetData sheetId="14141" refreshError="1"/>
      <sheetData sheetId="14142"/>
      <sheetData sheetId="14143"/>
      <sheetData sheetId="14144"/>
      <sheetData sheetId="14145"/>
      <sheetData sheetId="14146"/>
      <sheetData sheetId="14147" refreshError="1"/>
      <sheetData sheetId="14148" refreshError="1"/>
      <sheetData sheetId="14149" refreshError="1"/>
      <sheetData sheetId="14150" refreshError="1"/>
      <sheetData sheetId="14151" refreshError="1"/>
      <sheetData sheetId="14152" refreshError="1"/>
      <sheetData sheetId="14153" refreshError="1"/>
      <sheetData sheetId="14154" refreshError="1"/>
      <sheetData sheetId="14155" refreshError="1"/>
      <sheetData sheetId="14156" refreshError="1"/>
      <sheetData sheetId="14157" refreshError="1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 refreshError="1"/>
      <sheetData sheetId="14190" refreshError="1"/>
      <sheetData sheetId="14191" refreshError="1"/>
      <sheetData sheetId="14192" refreshError="1"/>
      <sheetData sheetId="14193" refreshError="1"/>
      <sheetData sheetId="14194" refreshError="1"/>
      <sheetData sheetId="14195" refreshError="1"/>
      <sheetData sheetId="14196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BUS제원1"/>
      <sheetName val="CALENDAR"/>
      <sheetName val="DOOR"/>
      <sheetName val="CVT산정"/>
      <sheetName val="전체현황"/>
      <sheetName val="GB-IC Villingen GG"/>
      <sheetName val="PRDW30"/>
      <sheetName val="Tbom-tot"/>
      <sheetName val="5-1차수정"/>
      <sheetName val="진행 DATA (2)"/>
      <sheetName val="생계99ST"/>
      <sheetName val="프로젝트"/>
      <sheetName val="1.2내수"/>
      <sheetName val="일자별"/>
      <sheetName val="●일일실적"/>
      <sheetName val="차수"/>
      <sheetName val="RDLEVLST"/>
      <sheetName val="부문손익"/>
      <sheetName val="#REF"/>
      <sheetName val="재1"/>
      <sheetName val="외주현황.wq1"/>
      <sheetName val="폼관조직"/>
      <sheetName val="1"/>
      <sheetName val="검토사항"/>
      <sheetName val="Cost Reduction"/>
      <sheetName val="교육계획"/>
      <sheetName val="BAU"/>
      <sheetName val="차체"/>
      <sheetName val="(BS,CF)-BACK"/>
      <sheetName val="CD-실적"/>
      <sheetName val="추이도"/>
      <sheetName val="PC%계산"/>
      <sheetName val="파일테이블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진행_DATA_(2)"/>
      <sheetName val="GB-IC_Villingen_GG"/>
      <sheetName val="1_2내수"/>
      <sheetName val="2_2공정능력"/>
      <sheetName val="96수출"/>
      <sheetName val="구동"/>
      <sheetName val="카메라"/>
      <sheetName val="표지"/>
      <sheetName val="작업제품군"/>
      <sheetName val="차종"/>
      <sheetName val="환율"/>
      <sheetName val="사용자코드1"/>
      <sheetName val="사용자코드2"/>
      <sheetName val="제품"/>
      <sheetName val="매출성격"/>
      <sheetName val="지역"/>
      <sheetName val="감사ⓚA"/>
      <sheetName val="확정실적"/>
      <sheetName val="품의양"/>
      <sheetName val="RD제품개발투자비(매가)"/>
      <sheetName val="공평3"/>
      <sheetName val="금형표지"/>
      <sheetName val="INVESTMENT (Hardware)"/>
      <sheetName val="LX3.0 RR"/>
      <sheetName val="일본출1"/>
      <sheetName val="공정별설비검토"/>
      <sheetName val="INPUT"/>
      <sheetName val="계산정보"/>
      <sheetName val="PP%계산"/>
      <sheetName val="2"/>
      <sheetName val="종합(PD,FD,RS)"/>
      <sheetName val="매출계획"/>
      <sheetName val="인원"/>
      <sheetName val="Sheet5"/>
      <sheetName val="Sheet6 (3)"/>
      <sheetName val="95하U$가격"/>
      <sheetName val="부품LIST"/>
      <sheetName val="Auswahl"/>
      <sheetName val="Sheet3"/>
      <sheetName val="적용수량"/>
      <sheetName val="자재소요"/>
      <sheetName val="판매계획"/>
      <sheetName val="가공비(2)"/>
      <sheetName val="FUEL FILLER"/>
      <sheetName val="협조전"/>
      <sheetName val="TOT"/>
      <sheetName val="다목적갑"/>
      <sheetName val="HP1AMLIST"/>
      <sheetName val="예산계획"/>
      <sheetName val="매출종합.`09"/>
      <sheetName val="AN43"/>
      <sheetName val="집연95"/>
      <sheetName val="CPK"/>
      <sheetName val="Tiburon"/>
      <sheetName val="차종별"/>
      <sheetName val="원본"/>
      <sheetName val="95계획"/>
      <sheetName val="재료(확정,11월19일)"/>
      <sheetName val="Main"/>
      <sheetName val="기초"/>
      <sheetName val="카니발슈마세피아"/>
      <sheetName val="WEIGHT"/>
      <sheetName val="1-Tables"/>
      <sheetName val="차체부품 INS REPORT(갑)"/>
      <sheetName val="Cpk3"/>
      <sheetName val="COND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진행_DATA_(2)1"/>
      <sheetName val="GB-IC_Villingen_GG1"/>
      <sheetName val="1_2내수1"/>
      <sheetName val="외주현황_wq1"/>
      <sheetName val="Cost_Reduction"/>
      <sheetName val="INVESTMENT_(Hardware)"/>
      <sheetName val="LX3_0_RR"/>
      <sheetName val="매출종합_`09"/>
      <sheetName val="Config"/>
      <sheetName val="신고서.전"/>
      <sheetName val="Basic assumptions"/>
      <sheetName val="2-1"/>
      <sheetName val="PPS2"/>
      <sheetName val="ML"/>
      <sheetName val="R&amp;D"/>
      <sheetName val="GRACE"/>
      <sheetName val="RHN"/>
      <sheetName val="材料"/>
      <sheetName val="업무분장"/>
      <sheetName val="F4-F7"/>
      <sheetName val="진도현황"/>
      <sheetName val="생산"/>
      <sheetName val="DWPM"/>
      <sheetName val="SPA원가"/>
      <sheetName val="계산DATA입력"/>
      <sheetName val="인건비"/>
      <sheetName val="뒤차축소"/>
      <sheetName val="점유면적"/>
      <sheetName val="종합BDATA"/>
      <sheetName val="적하보험"/>
      <sheetName val="등속"/>
      <sheetName val="변속"/>
      <sheetName val="액슬"/>
      <sheetName val="프레임"/>
      <sheetName val="내부결재용"/>
      <sheetName val="본부별팀별9911"/>
      <sheetName val="본문"/>
      <sheetName val="major"/>
      <sheetName val="DAT(목표)"/>
      <sheetName val="LEASE4"/>
      <sheetName val="SM-NEW"/>
      <sheetName val="12-30"/>
      <sheetName val="미국"/>
      <sheetName val="BM_NEW2"/>
      <sheetName val="Sheet1"/>
      <sheetName val="2.대외공문"/>
      <sheetName val="수리결과"/>
      <sheetName val="전부인쇄"/>
      <sheetName val="day"/>
      <sheetName val="초도발주서"/>
      <sheetName val="Sheet4"/>
      <sheetName val="p2-1"/>
      <sheetName val="명단"/>
      <sheetName val="현금경비중역"/>
      <sheetName val="5.WIRE적용LIST"/>
      <sheetName val="Macro1"/>
      <sheetName val="순위"/>
      <sheetName val="Macro2"/>
      <sheetName val="3.일반사상"/>
      <sheetName val="단중표"/>
      <sheetName val="0000"/>
      <sheetName val="대외공문"/>
      <sheetName val="상용"/>
      <sheetName val="검구사양서"/>
      <sheetName val="종합"/>
      <sheetName val="3-2.귀책부서별 DT현황"/>
      <sheetName val=" 납촉자"/>
      <sheetName val="업체명"/>
      <sheetName val="Open"/>
      <sheetName val="M1master"/>
      <sheetName val="환율기준"/>
      <sheetName val="통합data"/>
      <sheetName val="시설업체주소록"/>
      <sheetName val="97"/>
      <sheetName val="품의서"/>
      <sheetName val="업종별"/>
      <sheetName val="작성양식"/>
      <sheetName val="EQ"/>
      <sheetName val="신규DEP"/>
      <sheetName val="Sheet2"/>
      <sheetName val="B053 (990701)공정실적PP%계산"/>
      <sheetName val="82150-39000"/>
      <sheetName val="재료율"/>
      <sheetName val="RC"/>
      <sheetName val="참조영역"/>
      <sheetName val="투자-국내2"/>
      <sheetName val="콤보"/>
      <sheetName val="운영실적(세부)"/>
      <sheetName val="5.세운W-A"/>
      <sheetName val="SUB 2월 재검사추이도"/>
      <sheetName val="RHD"/>
      <sheetName val="영업"/>
      <sheetName val="차체부품_INS_REPORT(갑)"/>
      <sheetName val="FUEL_FILLER"/>
      <sheetName val="c.db"/>
      <sheetName val="설비"/>
      <sheetName val="품의예산"/>
      <sheetName val="대일산업"/>
      <sheetName val="0 절삭조건"/>
      <sheetName val="1월"/>
      <sheetName val="그패프"/>
      <sheetName val="2_대외공문"/>
      <sheetName val="5_WIRE적용LIST"/>
      <sheetName val="_납촉자"/>
      <sheetName val="3_일반사상"/>
      <sheetName val="월별손익"/>
      <sheetName val="626TD"/>
      <sheetName val="주행"/>
      <sheetName val="FMEAPRO5"/>
      <sheetName val="二.POSITION.XLS"/>
      <sheetName val="96"/>
      <sheetName val="반송불량율"/>
      <sheetName val="1ဲ.ALT"/>
      <sheetName val="1ဳ.O.S"/>
      <sheetName val="15.၄AMPER"/>
      <sheetName val="BACK DATA 08.7.1~"/>
      <sheetName val="E.W"/>
      <sheetName val="P.W"/>
      <sheetName val="가공비data"/>
      <sheetName val="S.W"/>
      <sheetName val="KMCWD"/>
      <sheetName val="OPT손익 내수"/>
      <sheetName val="OPT손익 수출"/>
      <sheetName val="BACK DATA"/>
      <sheetName val="손익"/>
      <sheetName val="MH_생산"/>
      <sheetName val="10월작업불량"/>
      <sheetName val="정리"/>
      <sheetName val="기초자료"/>
      <sheetName val="VT원단위"/>
      <sheetName val=""/>
      <sheetName val="불량현황"/>
      <sheetName val="KD율"/>
      <sheetName val="64164"/>
      <sheetName val="자산LIST"/>
      <sheetName val="HOUSING"/>
      <sheetName val="TEMP TORQUE"/>
      <sheetName val="MBNBSMTR"/>
      <sheetName val="126.255"/>
      <sheetName val="출력값"/>
      <sheetName val="BL제조표준"/>
      <sheetName val="기초DATA"/>
      <sheetName val="동아합의"/>
      <sheetName val="CASE ASM"/>
      <sheetName val="14.1부"/>
      <sheetName val="생산1-1"/>
      <sheetName val="JT3.0견적-구1"/>
      <sheetName val="TOTAL"/>
      <sheetName val="건축공사"/>
      <sheetName val="SPEC별"/>
      <sheetName val="삼공기계"/>
      <sheetName val="화환비상"/>
      <sheetName val="수입"/>
      <sheetName val="소상 &quot;1&quot;"/>
      <sheetName val="금형품"/>
      <sheetName val="TCA"/>
      <sheetName val="T진도"/>
      <sheetName val="현재"/>
      <sheetName val="공정능력외경"/>
      <sheetName val="선반OPT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결함코드"/>
      <sheetName val="부품코드"/>
      <sheetName val="Nego PV"/>
      <sheetName val="경비공통"/>
      <sheetName val="Pc1%계산"/>
      <sheetName val="engline"/>
      <sheetName val="1.변경범위"/>
      <sheetName val="직원신상"/>
      <sheetName val="HCCE01"/>
      <sheetName val="A-100전제"/>
      <sheetName val="12"/>
      <sheetName val="code"/>
      <sheetName val="C100보고서"/>
      <sheetName val="CIELO발주"/>
      <sheetName val="세부"/>
      <sheetName val="법인+비법인"/>
      <sheetName val="LANOS"/>
      <sheetName val="LEGANZA"/>
      <sheetName val="NUBIRA"/>
      <sheetName val="팀별 합계"/>
      <sheetName val="BACK_DATA_08_7_1~"/>
      <sheetName val="E_W"/>
      <sheetName val="P_W"/>
      <sheetName val="S_W"/>
      <sheetName val="1ဲ_ALT"/>
      <sheetName val="1ဳ_O_S"/>
      <sheetName val="15_၄AMPER"/>
      <sheetName val="OPT손익_내수"/>
      <sheetName val="OPT손익_수출"/>
      <sheetName val="二_POSITION_XLS"/>
      <sheetName val="BACK_DATA"/>
      <sheetName val="검기갑지"/>
      <sheetName val="설비능력및 종합공정능력산출시 사용"/>
      <sheetName val="LAMBDA 자작"/>
      <sheetName val="RESN_SUM"/>
      <sheetName val="Actions"/>
      <sheetName val="050218"/>
      <sheetName val="COKBOM"/>
      <sheetName val="목표대비실적(R)"/>
      <sheetName val="근태일지"/>
      <sheetName val="연습"/>
      <sheetName val="업체별매출실적"/>
      <sheetName val="기본정보"/>
      <sheetName val="초기화면"/>
      <sheetName val="제품정보"/>
      <sheetName val="품-(주)코①"/>
      <sheetName val="Dashboard"/>
      <sheetName val="2008 г"/>
      <sheetName val="CF"/>
      <sheetName val="Sheet6_(3)"/>
      <sheetName val="옹벽1"/>
      <sheetName val="영업.일1"/>
      <sheetName val="감가상각"/>
      <sheetName val="조서목차"/>
      <sheetName val="월매출"/>
      <sheetName val="가격품의"/>
      <sheetName val="RELAY FAX양식"/>
      <sheetName val="상세 견적서 (HMC)"/>
      <sheetName val="CLM-MP"/>
      <sheetName val="PFMEA.XLS"/>
      <sheetName val="거래처"/>
      <sheetName val="EurotoolsXRates"/>
      <sheetName val="가2"/>
      <sheetName val="BS"/>
      <sheetName val="TB"/>
      <sheetName val="MOTO"/>
      <sheetName val="발주"/>
      <sheetName val="LL"/>
      <sheetName val="목록"/>
      <sheetName val="M96현황-동아"/>
      <sheetName val="PILOT품"/>
      <sheetName val="금형품의서"/>
      <sheetName val="#93"/>
      <sheetName val="Summary"/>
      <sheetName val="총"/>
      <sheetName val="윤영환"/>
      <sheetName val="2.중요한회계정책"/>
      <sheetName val="9.관계기업투자"/>
      <sheetName val="42.리스"/>
      <sheetName val="25.법인세"/>
      <sheetName val="유효성"/>
      <sheetName val=" PPAP 작성중 .xlsx"/>
      <sheetName val="ﾀｰﾋﾞﾝﾃﾞｰﾀ"/>
      <sheetName val="File_Table"/>
      <sheetName val="DATA"/>
      <sheetName val="PARAMETRES"/>
      <sheetName val="99예산"/>
      <sheetName val="069"/>
      <sheetName val="UNPLAN"/>
      <sheetName val="RETURN"/>
      <sheetName val="조직도"/>
      <sheetName val="기본전제"/>
      <sheetName val="STAFF"/>
      <sheetName val="인사재경"/>
      <sheetName val="전산"/>
      <sheetName val="국내 "/>
      <sheetName val="해외"/>
      <sheetName val="생기종관"/>
      <sheetName val="울산지원"/>
      <sheetName val="엔진기어"/>
      <sheetName val="소재"/>
      <sheetName val="부품공작기계"/>
      <sheetName val="자재"/>
      <sheetName val="중앙"/>
      <sheetName val="승용12CTR"/>
      <sheetName val="상용CTR디자인"/>
      <sheetName val="1,2,3공장"/>
      <sheetName val="4,5공장 "/>
      <sheetName val="시트 "/>
      <sheetName val="품질CR"/>
      <sheetName val="전주"/>
      <sheetName val="명칭변경"/>
      <sheetName val="도표"/>
      <sheetName val="을"/>
      <sheetName val="1-C,D"/>
      <sheetName val="ppcarpet"/>
      <sheetName val="문서처리전"/>
      <sheetName val="DBL LPG시험"/>
      <sheetName val="ISRDATA"/>
      <sheetName val="생산_P"/>
      <sheetName val="YOEMAGUM"/>
      <sheetName val="TWIST"/>
      <sheetName val="AVSSX"/>
      <sheetName val="3사분기"/>
      <sheetName val="가격표"/>
      <sheetName val="ALL"/>
      <sheetName val="DATE"/>
      <sheetName val="96연구소인건비"/>
      <sheetName val="작동logic"/>
      <sheetName val="6 N.m CCW 전류"/>
      <sheetName val="단가"/>
      <sheetName val="98종합"/>
      <sheetName val="PTR台손익"/>
      <sheetName val="계정"/>
      <sheetName val="공장코드"/>
      <sheetName val="거래선"/>
      <sheetName val="완성차물량"/>
      <sheetName val="Part_no"/>
      <sheetName val="11"/>
      <sheetName val="SAM"/>
      <sheetName val="STEEL95"/>
      <sheetName val="분기별데이타"/>
      <sheetName val="월별데이타"/>
      <sheetName val="데이타"/>
      <sheetName val="경일재고"/>
      <sheetName val="소요량"/>
      <sheetName val="기아자동차D2"/>
      <sheetName val="기아버스소요량"/>
      <sheetName val="재고관리"/>
      <sheetName val="중공업실적"/>
      <sheetName val="안전재고관리"/>
      <sheetName val="단가정보"/>
      <sheetName val="택배LIST"/>
      <sheetName val="청원요구량"/>
      <sheetName val="현대중공업"/>
      <sheetName val="화승출고집계"/>
      <sheetName val="화승AS실적"/>
      <sheetName val="현대자동차D2"/>
      <sheetName val="CKD기준정보"/>
      <sheetName val="세명POP"/>
      <sheetName val="navigation"/>
      <sheetName val="translate"/>
      <sheetName val="BTPQ"/>
      <sheetName val="HSA"/>
      <sheetName val="TEL"/>
      <sheetName val="DV Flow Chart DV-PV1 (PFC)"/>
      <sheetName val="분석mast"/>
      <sheetName val="FA-LISTING"/>
      <sheetName val="test1"/>
      <sheetName val="Drop-down Lists"/>
      <sheetName val="incetive"/>
      <sheetName val="Production Plan1"/>
      <sheetName val="기안"/>
      <sheetName val="송전기본"/>
      <sheetName val="125PIECE"/>
      <sheetName val="유통망계획"/>
      <sheetName val="세목별"/>
      <sheetName val="투자승인절차"/>
      <sheetName val="Data Not Used"/>
      <sheetName val="ScoreCards"/>
      <sheetName val="Variables"/>
      <sheetName val="FTQ Data"/>
      <sheetName val="Int Pulls Data"/>
      <sheetName val="Int Spills Data"/>
      <sheetName val="PPM Data"/>
      <sheetName val="Pulls Data"/>
      <sheetName val="Spills Data"/>
      <sheetName val="Proj List 00E"/>
      <sheetName val="대구경북"/>
      <sheetName val="월별손익현황"/>
      <sheetName val="효율계획(당월)"/>
      <sheetName val="서울서부"/>
      <sheetName val="부산경남"/>
      <sheetName val="서울동부"/>
      <sheetName val="인천경기"/>
      <sheetName val="중부본부"/>
      <sheetName val="호남본부"/>
      <sheetName val="매출DATA"/>
      <sheetName val="TA10"/>
      <sheetName val="Bosch ADVP&amp;R"/>
      <sheetName val="양식(주)"/>
      <sheetName val="PQ분석2"/>
      <sheetName val="PQ분석3"/>
      <sheetName val="PQ분석1"/>
      <sheetName val="광주"/>
      <sheetName val="Bas Moteur"/>
      <sheetName val="Hab2"/>
      <sheetName val="Hab1"/>
      <sheetName val="공용라이온-2"/>
      <sheetName val="라이온2"/>
      <sheetName val="공통비"/>
      <sheetName val="graph"/>
      <sheetName val="CFLOW"/>
      <sheetName val="신청현황"/>
      <sheetName val="LOCKUP"/>
      <sheetName val="Cost_Reduction1"/>
      <sheetName val="외주현황_wq11"/>
      <sheetName val="부재료"/>
      <sheetName val="상세 계산 내역"/>
      <sheetName val="전산DATA"/>
      <sheetName val="BOM"/>
      <sheetName val="시산표"/>
      <sheetName val="MPL 技連"/>
      <sheetName val="342E BLOCK"/>
      <sheetName val="2012 Volum"/>
      <sheetName val="해외생산"/>
      <sheetName val="PPK"/>
      <sheetName val="검사성적서(갑)"/>
      <sheetName val="Takt"/>
      <sheetName val="매각단가"/>
      <sheetName val="Claim이력_내수내자"/>
      <sheetName val="N46"/>
      <sheetName val="GLOBAL PT NEW FORMAT OCT 2002"/>
      <sheetName val="96갑지"/>
      <sheetName val="항목(1)"/>
      <sheetName val="운임.환차손-Y"/>
      <sheetName val="Specification"/>
      <sheetName val="내수1.8GL"/>
      <sheetName val="상용_mp"/>
      <sheetName val="B053_(990701)공정실적PP%계산"/>
      <sheetName val="1_변경범위"/>
      <sheetName val="TEMP_TORQUE"/>
      <sheetName val="5_세운W-A"/>
      <sheetName val="운임_환차손-Y"/>
      <sheetName val="존4"/>
      <sheetName val="A-A"/>
      <sheetName val="정산내역"/>
      <sheetName val="PRESS DATA"/>
      <sheetName val="조립지적"/>
      <sheetName val="5월"/>
      <sheetName val="RR저항Cp"/>
      <sheetName val="CSTHA616"/>
      <sheetName val="KMO"/>
      <sheetName val="예산코드"/>
      <sheetName val="양식"/>
      <sheetName val="GK_XDBASE"/>
      <sheetName val="지부전체"/>
      <sheetName val="6월수불"/>
      <sheetName val="개발 TOOL 집계표"/>
      <sheetName val="경상 개발비"/>
      <sheetName val="내경"/>
      <sheetName val="report_20"/>
      <sheetName val="camera_30"/>
      <sheetName val="생산일보(전체)"/>
      <sheetName val="126_255"/>
      <sheetName val="CASE_ASM"/>
      <sheetName val="월생산"/>
      <sheetName val="TUBE시험성적서"/>
      <sheetName val="RP변환코드"/>
      <sheetName val="9-1차이내역"/>
      <sheetName val="구매실(원본)"/>
      <sheetName val="X-3 ENG"/>
      <sheetName val="생산(전장입력)-1"/>
      <sheetName val="GLOBAL PT NEW FORMAT JULY  2002"/>
      <sheetName val="요약"/>
      <sheetName val="대차대조표"/>
      <sheetName val="GK차체EO-CUT전"/>
      <sheetName val="전장"/>
      <sheetName val="악성"/>
      <sheetName val="16~31"/>
      <sheetName val="PAKAGE4362"/>
      <sheetName val="Book1"/>
      <sheetName val="Evaluation objects"/>
      <sheetName val="S13_관리계획서(체크시트)"/>
      <sheetName val="FACTOR"/>
      <sheetName val="예산실적전체당월"/>
      <sheetName val="주소(한문)"/>
      <sheetName val="ALPROFILE 발주실적"/>
      <sheetName val="집계"/>
      <sheetName val="전체실적"/>
      <sheetName val="WS"/>
      <sheetName val="인원부하"/>
      <sheetName val="Master Cable"/>
      <sheetName val="二_POSITION_XLS1"/>
      <sheetName val="1ဲ_ALT1"/>
      <sheetName val="1ဳ_O_S1"/>
      <sheetName val="15_၄AMPER1"/>
      <sheetName val="OPT손익_내수1"/>
      <sheetName val="OPT손익_수출1"/>
      <sheetName val="BACK_DATA_08_7_1~1"/>
      <sheetName val="E_W1"/>
      <sheetName val="P_W1"/>
      <sheetName val="S_W1"/>
      <sheetName val="BACK_DATA1"/>
      <sheetName val="14_1부"/>
      <sheetName val="검사기준서_을_치수"/>
      <sheetName val="검사기준서_갑"/>
      <sheetName val="검사기준서_을"/>
      <sheetName val="검사협정_갑"/>
      <sheetName val="검사성적서_갑"/>
      <sheetName val="검사성적서_을"/>
      <sheetName val="검사성적서_병"/>
      <sheetName val="JT3_0견적-구1"/>
      <sheetName val="SUB_2월_재검사추이도"/>
      <sheetName val="c_db"/>
      <sheetName val="팀별_합계"/>
      <sheetName val="소상_&quot;1&quot;"/>
      <sheetName val="Nego_PV"/>
      <sheetName val="설비능력및_종합공정능력산출시_사용"/>
      <sheetName val="LAMBDA_자작"/>
      <sheetName val="list"/>
      <sheetName val="Sheet1 (2)"/>
      <sheetName val="재질단가"/>
      <sheetName val="조정명세서"/>
      <sheetName val="99판매상세"/>
      <sheetName val="CSP원자재"/>
      <sheetName val="국내품"/>
      <sheetName val="수입부품비"/>
      <sheetName val="판매종합"/>
      <sheetName val="2공구산출내역"/>
      <sheetName val="계산 DATA 입력"/>
      <sheetName val="ENG"/>
      <sheetName val="CONT"/>
      <sheetName val="재고자산명세(Y)"/>
      <sheetName val="ASSIGN"/>
      <sheetName val="INDIA-ML"/>
      <sheetName val="C100"/>
      <sheetName val="Lookups"/>
      <sheetName val="MACRO1.XLM"/>
      <sheetName val="정미시간"/>
      <sheetName val="불량현상별END"/>
      <sheetName val="Grafikdaten"/>
      <sheetName val="금형비"/>
      <sheetName val="02년 SUC"/>
      <sheetName val="초등학교내역서"/>
      <sheetName val="기준코드"/>
      <sheetName val="업체별"/>
      <sheetName val="득점현황"/>
      <sheetName val="1_변경범위1"/>
      <sheetName val="2_대외공문1"/>
      <sheetName val="B053_(990701)공정실적PP%계산1"/>
      <sheetName val="TEMP_TORQUE1"/>
      <sheetName val="5_세운W-A1"/>
      <sheetName val="운임_환차손-Y1"/>
      <sheetName val="내수1_8GL"/>
      <sheetName val="Evaluation_objects"/>
      <sheetName val="금형991202"/>
      <sheetName val="MexiqueVentes97"/>
      <sheetName val="종합현황"/>
      <sheetName val="B053 (990701)공정능력PC%계산"/>
      <sheetName val="경영재무 (입력)"/>
      <sheetName val="생산현황 (입력)"/>
      <sheetName val="연구개발 (입력)"/>
      <sheetName val="일반현황 (입력)"/>
      <sheetName val="품질관리 (입력)"/>
      <sheetName val="수출"/>
      <sheetName val="신1"/>
      <sheetName val="RES"/>
      <sheetName val="1부생산계획"/>
      <sheetName val="BRAKE"/>
      <sheetName val="승인1팀"/>
      <sheetName val="대표경력"/>
      <sheetName val="대표자"/>
      <sheetName val="구list"/>
      <sheetName val="월간단가"/>
      <sheetName val="Z41,Z42 이외total"/>
      <sheetName val="실적(Q11)"/>
      <sheetName val="예산(Q11)"/>
      <sheetName val="XREF"/>
      <sheetName val="제품목록"/>
      <sheetName val="3-2_귀책부서별_DT현황"/>
      <sheetName val="result0927"/>
      <sheetName val="대우자동차용역비"/>
      <sheetName val="유효"/>
      <sheetName val="중점과제-경비(제안)"/>
      <sheetName val="발생집계"/>
      <sheetName val="작업일보"/>
      <sheetName val="실적"/>
      <sheetName val="동명재고"/>
      <sheetName val="간이연락"/>
      <sheetName val="협력사 일반현황"/>
      <sheetName val="점검시트"/>
      <sheetName val="금강투자2000"/>
      <sheetName val="건재양식"/>
      <sheetName val="3"/>
      <sheetName val="4"/>
      <sheetName val="5"/>
      <sheetName val="6"/>
      <sheetName val="7"/>
      <sheetName val="8"/>
      <sheetName val="9"/>
      <sheetName val="10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년실적"/>
      <sheetName val="금형"/>
      <sheetName val="금형 (2)"/>
      <sheetName val="원재료"/>
      <sheetName val="일일 업무 현황 (3)"/>
      <sheetName val="일일 업무 현황 (5)"/>
      <sheetName val="시험연구비상각"/>
      <sheetName val="생산품목"/>
      <sheetName val="COST관리"/>
      <sheetName val="SANTAMO"/>
      <sheetName val="내역서"/>
      <sheetName val="_x0000__x0000__x0000__x0000_ilencer"/>
      <sheetName val="가공비"/>
      <sheetName val="내구품질향상1"/>
      <sheetName val="DataBase"/>
      <sheetName val="기준입력"/>
      <sheetName val="포머 비가동 내역"/>
      <sheetName val="업체등록"/>
      <sheetName val="자재입고"/>
      <sheetName val="자재출고"/>
      <sheetName val="제품등록"/>
      <sheetName val="총소요량"/>
      <sheetName val="현재고"/>
      <sheetName val="채권(하반기)"/>
      <sheetName val="오정용선임"/>
      <sheetName val="(평균)"/>
      <sheetName val="BND"/>
      <sheetName val="6B008"/>
      <sheetName val="5311"/>
      <sheetName val="SS"/>
      <sheetName val="기준"/>
      <sheetName val="장적산출"/>
      <sheetName val="J150 승인진도관리 LIST"/>
      <sheetName val="TOTAL LIST"/>
      <sheetName val="EXP-COST"/>
      <sheetName val="지정공장"/>
      <sheetName val="서울정비"/>
      <sheetName val="Price Range"/>
      <sheetName val="FTR MACRo"/>
      <sheetName val="R&amp;R(DATA)"/>
      <sheetName val="팀별종합"/>
      <sheetName val="검사협정서"/>
      <sheetName val="작업시간"/>
      <sheetName val="1.ER유체응용"/>
      <sheetName val="4.시험장비"/>
      <sheetName val="소요량분석(부자재)"/>
      <sheetName val="소요량분석(외주)"/>
      <sheetName val="980710"/>
      <sheetName val="전력시간대(합계)"/>
      <sheetName val="712"/>
      <sheetName val="체재비"/>
      <sheetName val="국산화"/>
      <sheetName val="담당"/>
      <sheetName val="자재단가"/>
      <sheetName val="DATA BASE"/>
      <sheetName val="W-현원가"/>
      <sheetName val="세부내용"/>
      <sheetName val="차체부품_INS_REPORT(갑)1"/>
      <sheetName val="FUEL_FILLER1"/>
      <sheetName val="5_WIRE적용LIST1"/>
      <sheetName val="3-2_귀책부서별_DT현황1"/>
      <sheetName val="3_일반사상1"/>
      <sheetName val="_납촉자1"/>
      <sheetName val="0_절삭조건"/>
      <sheetName val="판매98"/>
      <sheetName val="Type"/>
      <sheetName val="FRONT HUB견적가"/>
      <sheetName val="hp_td_calc"/>
      <sheetName val="급여대장(기능직)"/>
      <sheetName val="1-1.General Code"/>
      <sheetName val="VS1 Paretto분석"/>
      <sheetName val="MPS Q3 FY04"/>
      <sheetName val="MPS Q4 FY04"/>
      <sheetName val="임율 &amp; LOT"/>
      <sheetName val="GSTOTAL"/>
      <sheetName val="Segments"/>
      <sheetName val="생산계획 (2)"/>
      <sheetName val="Data1"/>
      <sheetName val="금액"/>
      <sheetName val="_x005f_x0000__x005f_x0000__x005f_x0000__x005f_x0000_ile"/>
      <sheetName val="_x005f_x005f_x005f_x0000__x005f_x005f_x005f_x0000__x005"/>
      <sheetName val="Sheet"/>
      <sheetName val="_x005f_x005f_x005f_x005f_x005f_x005f_x005f_x0000__x005f"/>
      <sheetName val="금형 이력 카드"/>
      <sheetName val="Q13"/>
      <sheetName val="Q11"/>
      <sheetName val="Q23"/>
      <sheetName val="Q12"/>
      <sheetName val="PIVOT"/>
      <sheetName val="소유주(원)"/>
      <sheetName val="검토서"/>
      <sheetName val="Q11(자체)"/>
      <sheetName val="금형,검사구"/>
      <sheetName val="물량표"/>
      <sheetName val="예적금"/>
      <sheetName val="노원열병합  건축공사기성내역서"/>
      <sheetName val="Gia vat tu"/>
      <sheetName val="SUMMARY(S)"/>
      <sheetName val="PAINT"/>
      <sheetName val="공사개요"/>
      <sheetName val="P&amp;L account"/>
      <sheetName val="첨부2"/>
      <sheetName val="출금계획"/>
      <sheetName val="551"/>
      <sheetName val="집계표(VAN)"/>
      <sheetName val="REPAIR DATA - CONTAINER #5"/>
      <sheetName val="Issues List"/>
      <sheetName val="노원열병합__건축공사기성내역서"/>
      <sheetName val="Gia_vat_tu"/>
      <sheetName val="TABLE"/>
      <sheetName val="PAN"/>
      <sheetName val="ins"/>
      <sheetName val="SP"/>
      <sheetName val="1_TM2"/>
      <sheetName val="2_align2"/>
      <sheetName val="3_JUDDER2"/>
      <sheetName val="4_M_S2"/>
      <sheetName val="LIDE"/>
      <sheetName val="118.세금과공과"/>
      <sheetName val="합계잔액시산표"/>
      <sheetName val="업무담당"/>
      <sheetName val="조립"/>
      <sheetName val="2쪽"/>
      <sheetName val="신규"/>
      <sheetName val="광주재료"/>
      <sheetName val="본부재고"/>
      <sheetName val="VERTICAL PIPE"/>
      <sheetName val="분석"/>
      <sheetName val="TABLE DB"/>
      <sheetName val="쌍용 data base"/>
      <sheetName val="Sum"/>
      <sheetName val="소요단량"/>
      <sheetName val="2과 공수집계"/>
      <sheetName val="2000"/>
      <sheetName val="5_P_W_R2"/>
      <sheetName val="6_F_G2"/>
      <sheetName val="7__SCABLE2"/>
      <sheetName val="8_DIFF2"/>
      <sheetName val="9_A_C2"/>
      <sheetName val="10_GEAR2"/>
      <sheetName val="11_ISC2"/>
      <sheetName val="12_ALT2"/>
      <sheetName val="13_O_S2"/>
      <sheetName val="14_silencer2"/>
      <sheetName val="15_DAMPER2"/>
      <sheetName val="16_HUB2"/>
      <sheetName val="17_DLOCK2"/>
      <sheetName val="18_PSP2"/>
      <sheetName val="19_누수2"/>
      <sheetName val="20_K_S2"/>
      <sheetName val="1_2내수2"/>
      <sheetName val="GB-IC_Villingen_GG2"/>
      <sheetName val="진행_DATA_(2)2"/>
      <sheetName val="매출종합_`091"/>
      <sheetName val="신고서_전"/>
      <sheetName val="Basic_assumptions"/>
      <sheetName val="LX3_0_RR1"/>
      <sheetName val="Sheet6_(3)1"/>
      <sheetName val="영업_일1"/>
      <sheetName val="RELAY_FAX양식"/>
      <sheetName val="상세_견적서_(HMC)"/>
      <sheetName val="INVESTMENT_(Hardware)1"/>
      <sheetName val="PFMEA_XLS"/>
      <sheetName val="2008_г"/>
      <sheetName val="2_중요한회계정책"/>
      <sheetName val="9_관계기업투자"/>
      <sheetName val="42_리스"/>
      <sheetName val="25_법인세"/>
      <sheetName val="_PPAP_작성중__xlsx"/>
      <sheetName val="DBL_LPG시험"/>
      <sheetName val="Proj_List_00E"/>
      <sheetName val="Bosch_ADVP&amp;R"/>
      <sheetName val="상세_계산_내역"/>
      <sheetName val="P&amp;L_account"/>
      <sheetName val="2012_Volum"/>
      <sheetName val="TABLE(KR)"/>
      <sheetName val="OP12037"/>
      <sheetName val="기준정보(A) 15.10.27"/>
      <sheetName val="단중 및 예비길이 SHEET 15.9.5(K)"/>
      <sheetName val="품목실적(KK)"/>
      <sheetName val="15.1.02 15년 1월예시계획"/>
      <sheetName val="15년 12월 시작재공품 15.12.3"/>
      <sheetName val="중공업 실적"/>
      <sheetName val="기준정보"/>
      <sheetName val="기준정보(A) 12.02.23"/>
      <sheetName val="THEME CODE"/>
      <sheetName val="CR CODE"/>
      <sheetName val="부서CODE"/>
      <sheetName val="2001"/>
      <sheetName val="STD  CAB"/>
      <sheetName val="STD  NCAB"/>
      <sheetName val="원소재 변경 상세"/>
      <sheetName val="직거래가 변경"/>
      <sheetName val="보증금"/>
      <sheetName val="경비세부"/>
      <sheetName val="MCT6"/>
      <sheetName val="수불5-2"/>
      <sheetName val="공정외주"/>
      <sheetName val="노임이"/>
      <sheetName val="공장별판관비배부"/>
      <sheetName val="SPT"/>
      <sheetName val="삭제금지"/>
      <sheetName val="제안그래프"/>
      <sheetName val="출석부"/>
      <sheetName val="FM주간실적"/>
      <sheetName val="ﾃﾞｰﾀ5"/>
      <sheetName val="WELDING"/>
      <sheetName val="가맹점매출"/>
      <sheetName val="품의서(TL)"/>
      <sheetName val="CPK분석"/>
      <sheetName val="发动机三粗2"/>
      <sheetName val="재료1"/>
      <sheetName val="분석DATA(년도별)"/>
      <sheetName val="09년 현황"/>
      <sheetName val="CNC810M"/>
      <sheetName val="원가절감종합"/>
      <sheetName val="SOURCE"/>
      <sheetName val="공수"/>
      <sheetName val="수주단가"/>
      <sheetName val="WTC BODY一覧原紙"/>
      <sheetName val="3월말 장기악성(국내)"/>
      <sheetName val="2월말 장기악성(국내)"/>
      <sheetName val="가동일보"/>
      <sheetName val="5사남"/>
      <sheetName val="비교원가제출.고"/>
      <sheetName val="resume"/>
      <sheetName val="불출요청"/>
      <sheetName val="공정및생산관리절차서"/>
      <sheetName val="FO원단위"/>
      <sheetName val="건설성적"/>
      <sheetName val="이자율"/>
      <sheetName val="근태현황"/>
      <sheetName val="공평7"/>
      <sheetName val="Sch7a (토요일)"/>
      <sheetName val="제품원재"/>
      <sheetName val="부재예실1월"/>
      <sheetName val="SFM-TTL"/>
      <sheetName val="수h"/>
      <sheetName val="실적 및 계획"/>
      <sheetName val="공정능력(1)"/>
      <sheetName val="공정능력 (2)"/>
      <sheetName val="한성화물"/>
      <sheetName val="내역"/>
      <sheetName val="1-1-1-2"/>
      <sheetName val="Sheet10"/>
      <sheetName val="K55"/>
      <sheetName val="p2_1"/>
      <sheetName val="71336(R)"/>
      <sheetName val="일위대가(계측기설치)"/>
      <sheetName val="●현황"/>
      <sheetName val="●목차"/>
      <sheetName val="원가계산서"/>
      <sheetName val="Rate data"/>
      <sheetName val="Sheet16"/>
      <sheetName val="TRANSLAT"/>
      <sheetName val="원단위 전후비교"/>
      <sheetName val="EF-SONATA"/>
      <sheetName val="재료비"/>
      <sheetName val="내용"/>
      <sheetName val="종목코드"/>
      <sheetName val="3. 관리점지수실적-1.1생산성"/>
      <sheetName val="Sec 1 - RFQ"/>
      <sheetName val="PP%계산-1"/>
      <sheetName val="21444-41900"/>
      <sheetName val="Technology"/>
      <sheetName val="완성차"/>
      <sheetName val="원가절감"/>
      <sheetName val="별도관리"/>
      <sheetName val="4월채무증감"/>
      <sheetName val="PRO (참조)"/>
      <sheetName val="Supplement2"/>
      <sheetName val="FLOW PROSES (A)"/>
      <sheetName val="외주품 감점 유형 기준"/>
      <sheetName val="소결재공"/>
      <sheetName val="pl2k12"/>
      <sheetName val="ERP도입후 시정현황"/>
      <sheetName val="07주차별실적"/>
      <sheetName val="임시12월"/>
      <sheetName val="자가2급"/>
      <sheetName val="ORIGIN"/>
      <sheetName val="MethodC"/>
      <sheetName val="99원가원판"/>
      <sheetName val="기안지"/>
      <sheetName val="应收帐款"/>
      <sheetName val="예금미수이자(6월)"/>
      <sheetName val="대지급(한미)"/>
      <sheetName val="전장품(관리용)"/>
      <sheetName val="2선재"/>
      <sheetName val="2차 OIL량측정"/>
      <sheetName val="정비손익"/>
      <sheetName val="3620SE"/>
      <sheetName val="094_APP別"/>
      <sheetName val="PPK(공정능력조사표)"/>
      <sheetName val="공정능력평가-2"/>
      <sheetName val="공정능력평가-3"/>
      <sheetName val="외관검사"/>
      <sheetName val="종합(LH)"/>
      <sheetName val="cv"/>
      <sheetName val="보고"/>
      <sheetName val="N719(NC)"/>
      <sheetName val="공정별공법-W.HSE-LH"/>
      <sheetName val="첨부⑥"/>
      <sheetName val="GM Master"/>
      <sheetName val="B"/>
      <sheetName val="대외공문 "/>
      <sheetName val="현장"/>
      <sheetName val="CAPA분석 360K"/>
      <sheetName val="Purchasing Data"/>
      <sheetName val="변제"/>
      <sheetName val="업무분장 "/>
      <sheetName val="공통"/>
      <sheetName val="판매수량"/>
      <sheetName val="intro"/>
      <sheetName val="회순"/>
      <sheetName val="단가MSTR"/>
      <sheetName val="변수"/>
      <sheetName val="회사정보"/>
      <sheetName val="경비"/>
      <sheetName val="11년단가"/>
      <sheetName val="프레스"/>
      <sheetName val="생산직"/>
      <sheetName val="1월~3월"/>
      <sheetName val="4월~6월"/>
      <sheetName val="7-9월"/>
      <sheetName val="10월~12월"/>
      <sheetName val="시산9812"/>
      <sheetName val="작업장"/>
      <sheetName val="일일_업무_현황_(3)"/>
      <sheetName val="일일_업무_현황_(5)"/>
      <sheetName val="내장"/>
      <sheetName val="첨부6)CAPA분석표"/>
      <sheetName val="업체별 단가현황"/>
      <sheetName val="DFMEA"/>
      <sheetName val="포머_비가동_내역"/>
      <sheetName val="FRONT_HUB견적가"/>
      <sheetName val="VS1_Paretto분석"/>
      <sheetName val="총괄표"/>
      <sheetName val="BTS-시범물량"/>
      <sheetName val="VPP(BD-010) 이상보고"/>
      <sheetName val="NGS4"/>
      <sheetName val="공정별"/>
      <sheetName val="TM1Variables"/>
      <sheetName val="생산소모품"/>
      <sheetName val="일일 생산및판매계획 대 실적"/>
      <sheetName val="계획수량"/>
      <sheetName val="상품재고(97)"/>
      <sheetName val="냉연"/>
      <sheetName val="원소재인상자료"/>
      <sheetName val="손익계산서"/>
      <sheetName val="V64"/>
      <sheetName val="31323-4A005(PPK)"/>
      <sheetName val="소계정"/>
      <sheetName val="02 07 27 부품판매가"/>
      <sheetName val="417CPK"/>
      <sheetName val="master"/>
      <sheetName val="지침"/>
      <sheetName val="MC&amp;다변화"/>
      <sheetName val="SHAFT"/>
      <sheetName val="15-COMP"/>
      <sheetName val="2002년판매실적"/>
      <sheetName val="Budget"/>
      <sheetName val="사유코드"/>
      <sheetName val="시설투자"/>
      <sheetName val="96PLAN"/>
      <sheetName val="일반관리비"/>
      <sheetName val="매입세율"/>
      <sheetName val="P&amp;L,Bal Sheet,Cash Forecast"/>
      <sheetName val="자체실적1Q"/>
      <sheetName val="ROYALTY"/>
      <sheetName val="SPONGE단가"/>
      <sheetName val="인사자료총집계"/>
      <sheetName val="SPG생산"/>
      <sheetName val="출장거리"/>
      <sheetName val="10-1"/>
      <sheetName val="98지급계획"/>
      <sheetName val="월간인력"/>
      <sheetName val="기타코드"/>
      <sheetName val="년령분석표(02년)"/>
      <sheetName val="지역별"/>
      <sheetName val="이름표모음"/>
      <sheetName val="MTK_사후"/>
      <sheetName val="94B"/>
      <sheetName val="원본(실제)"/>
      <sheetName val="56"/>
      <sheetName val="#142-1-갑"/>
      <sheetName val="1.세부비교원가(내수)"/>
      <sheetName val="1.종합비교원가(내수_일반_유럽)"/>
      <sheetName val="DAT_목표_"/>
      <sheetName val="물산(양산)"/>
      <sheetName val="정공(양산)"/>
      <sheetName val="테크(양산)"/>
      <sheetName val="계열사현황종합"/>
      <sheetName val="CSC"/>
      <sheetName val="중점과제별관리도"/>
      <sheetName val="Sheet13"/>
      <sheetName val="안산"/>
      <sheetName val="천안"/>
      <sheetName val="PB내역"/>
      <sheetName val="10.예산 및 원가 계획(02년)"/>
      <sheetName val="입고단가기준"/>
      <sheetName val="공문"/>
      <sheetName val="리드14"/>
      <sheetName val="규칙"/>
      <sheetName val="지점장"/>
      <sheetName val="측정-1"/>
      <sheetName val="WBS98"/>
      <sheetName val="DOM-競合車SPEC"/>
      <sheetName val="销售计划"/>
      <sheetName val="Headcount"/>
      <sheetName val="Sales_LT"/>
      <sheetName val="출입자명단"/>
      <sheetName val="ｴｱﾃﾞｨｽｸ"/>
      <sheetName val="평가표"/>
      <sheetName val="FMEAPRO3"/>
      <sheetName val="Sheet6"/>
      <sheetName val="생산2부(COL'M,U_J)"/>
      <sheetName val="산업판매입력"/>
      <sheetName val="3.PT개발계획"/>
      <sheetName val="예정임율"/>
      <sheetName val="퇴충수정"/>
      <sheetName val="参照条件"/>
      <sheetName val="9703"/>
      <sheetName val="SPEC1"/>
      <sheetName val="투입공수계획"/>
      <sheetName val="생산일보"/>
      <sheetName val="월간생산계획"/>
      <sheetName val="품목테이블"/>
      <sheetName val="GYOKAK2"/>
      <sheetName val="과제"/>
      <sheetName val="비교원RD-S"/>
      <sheetName val="일괄인쇄"/>
      <sheetName val="INDEX"/>
      <sheetName val="고객불만 건"/>
      <sheetName val="J2(P.MT)"/>
      <sheetName val="Y3-LIST"/>
      <sheetName val="10월11일"/>
      <sheetName val="1st"/>
      <sheetName val="Sales"/>
      <sheetName val="pri"/>
      <sheetName val="외주업체"/>
      <sheetName val="제품명 (3)"/>
      <sheetName val="최신"/>
      <sheetName val="D-개요"/>
      <sheetName val="이체비용포함"/>
      <sheetName val="이체비용포함2"/>
      <sheetName val="국고채권3-5"/>
      <sheetName val="세계수요종합OK"/>
      <sheetName val="6C007(A)"/>
      <sheetName val="91"/>
      <sheetName val="Data Sheet"/>
      <sheetName val="System"/>
      <sheetName val="1차명단"/>
      <sheetName val="6.수입검사 "/>
      <sheetName val="03 PFD-1"/>
      <sheetName val="12.Inv."/>
      <sheetName val="주요재료비"/>
      <sheetName val="97년 재료예산(안)"/>
      <sheetName val="추산서총괄"/>
      <sheetName val="1.터빈"/>
      <sheetName val="HEAD"/>
      <sheetName val="Hilfstabellen"/>
      <sheetName val="cost base e dati"/>
      <sheetName val="상세"/>
      <sheetName val="印刷補助"/>
      <sheetName val="P&amp;L"/>
      <sheetName val="ENG油洩れ"/>
      <sheetName val="설계일정"/>
      <sheetName val="2. Definitions"/>
      <sheetName val="13-1-2"/>
      <sheetName val="품명_자재코드"/>
      <sheetName val="코드 조건표"/>
      <sheetName val="코드_조건표"/>
      <sheetName val="MPL_技連"/>
      <sheetName val="342E_BLOCK"/>
      <sheetName val="연구인원내역"/>
      <sheetName val="주E95711"/>
      <sheetName val="상불"/>
      <sheetName val="협력사_일반현황"/>
      <sheetName val="금형_(2)"/>
      <sheetName val="오음명부"/>
      <sheetName val="테이블"/>
      <sheetName val="전체지분도"/>
      <sheetName val="총론"/>
      <sheetName val="국영"/>
      <sheetName val="수정시산표"/>
      <sheetName val="TEMP1"/>
      <sheetName val="A1"/>
      <sheetName val="76210원가"/>
      <sheetName val="SYS검토(1A1)"/>
      <sheetName val="HMC 사전원가(원혁기준)13%"/>
      <sheetName val="세부견적"/>
      <sheetName val="期別全体表"/>
      <sheetName val="Sensitivity"/>
      <sheetName val="?????"/>
      <sheetName val="재품별 단가"/>
      <sheetName val="인원수계산"/>
      <sheetName val="이름"/>
      <sheetName val="장비 전체리스트"/>
      <sheetName val="장비리스트"/>
      <sheetName val=" "/>
      <sheetName val="FAB별"/>
      <sheetName val="회사제시"/>
      <sheetName val="komentár"/>
      <sheetName val="집중검사 리스트"/>
      <sheetName val="코드"/>
      <sheetName val="일반급여"/>
      <sheetName val="협력업체"/>
      <sheetName val="TOP_trans"/>
      <sheetName val="C_Pnl원가1"/>
      <sheetName val="물품관리"/>
      <sheetName val="업체관리"/>
      <sheetName val="DB"/>
      <sheetName val="공정별CR"/>
      <sheetName val="production dept"/>
      <sheetName val="판가반영"/>
      <sheetName val=" SR3차원단위 (3)"/>
      <sheetName val="10-1소요"/>
      <sheetName val="_x0000__x0000__x0000__x0000_ile"/>
      <sheetName val="_____"/>
      <sheetName val="二_POSITION_XLS2"/>
      <sheetName val="1ဲ_ALT2"/>
      <sheetName val="1ဳ_O_S2"/>
      <sheetName val="15_၄AMPER2"/>
      <sheetName val="OPT손익_내수2"/>
      <sheetName val="OPT손익_수출2"/>
      <sheetName val="BACK_DATA_08_7_1~2"/>
      <sheetName val="E_W2"/>
      <sheetName val="P_W2"/>
      <sheetName val="S_W2"/>
      <sheetName val="BACK_DATA2"/>
      <sheetName val="외주현황_wq12"/>
      <sheetName val="2_대외공문2"/>
      <sheetName val="TEMP_TORQUE2"/>
      <sheetName val="5_세운W-A2"/>
      <sheetName val="126_2551"/>
      <sheetName val="B053_(990701)공정실적PP%계산2"/>
      <sheetName val="CASE_ASM1"/>
      <sheetName val="14_1부1"/>
      <sheetName val="JT3_0견적-구11"/>
      <sheetName val="소상_&quot;1&quot;1"/>
      <sheetName val="3_일반사상2"/>
      <sheetName val="검사기준서_을_치수1"/>
      <sheetName val="검사기준서_갑1"/>
      <sheetName val="검사기준서_을1"/>
      <sheetName val="검사협정_갑1"/>
      <sheetName val="검사성적서_갑1"/>
      <sheetName val="검사성적서_을1"/>
      <sheetName val="검사성적서_병1"/>
      <sheetName val="Nego_PV1"/>
      <sheetName val="1_변경범위2"/>
      <sheetName val="LX3_0_RR2"/>
      <sheetName val="SUB_2월_재검사추이도1"/>
      <sheetName val="c_db1"/>
      <sheetName val="팀별_합계1"/>
      <sheetName val="설비능력및_종합공정능력산출시_사용1"/>
      <sheetName val="LAMBDA_자작1"/>
      <sheetName val="ALPROFILE_발주실적"/>
      <sheetName val="5_WIRE적용LIST2"/>
      <sheetName val="X-3_ENG"/>
      <sheetName val="Sheet1_(2)"/>
      <sheetName val="Evaluation_objects1"/>
      <sheetName val="계산_DATA_입력"/>
      <sheetName val="PRESS_DATA"/>
      <sheetName val="운임_환차손-Y2"/>
      <sheetName val="내수1_8GL1"/>
      <sheetName val="개발_TOOL_집계표"/>
      <sheetName val="경상_개발비"/>
      <sheetName val="차체부품_INS_REPORT(갑)2"/>
      <sheetName val="GLOBAL_PT_NEW_FORMAT_OCT_2002"/>
      <sheetName val="FUEL_FILLER2"/>
      <sheetName val="_납촉자2"/>
      <sheetName val="3-2_귀책부서별_DT현황2"/>
      <sheetName val="MACRO1_XLM"/>
      <sheetName val="실적_및_계획"/>
      <sheetName val="공정능력_(2)"/>
      <sheetName val="PRO_(참조)"/>
      <sheetName val="Master_Cable"/>
      <sheetName val="02년_SUC"/>
      <sheetName val="원단위_전후비교"/>
      <sheetName val="외주품_감점_유형_기준"/>
      <sheetName val="3__관리점지수실적-1_1생산성"/>
      <sheetName val="Sch7a_(토요일)"/>
      <sheetName val="Sec_1_-_RFQ"/>
      <sheetName val="Rate_data"/>
      <sheetName val="2차_OIL량측정"/>
      <sheetName val="ERP도입후_시정현황"/>
      <sheetName val="공정별공법-W_HSE-LH"/>
      <sheetName val="대외공문_"/>
      <sheetName val="CAPA분석_360K"/>
      <sheetName val="Purchasing_Data"/>
      <sheetName val="포머_비가동_내역1"/>
      <sheetName val="FRONT_HUB견적가1"/>
      <sheetName val="J150_승인진도관리_LIST"/>
      <sheetName val="TOTAL_LIST"/>
      <sheetName val="Price_Range"/>
      <sheetName val="FTR_MACRo"/>
      <sheetName val="일일_업무_현황_(3)1"/>
      <sheetName val="일일_업무_현황_(5)1"/>
      <sheetName val="GM_Master"/>
      <sheetName val="0_절삭조건1"/>
      <sheetName val="09년_현황"/>
      <sheetName val="THEME_CODE"/>
      <sheetName val="CR_CODE"/>
      <sheetName val="WTC_BODY一覧原紙"/>
      <sheetName val="3월말_장기악성(국내)"/>
      <sheetName val="2월말_장기악성(국내)"/>
      <sheetName val="임율_&amp;_LOT"/>
      <sheetName val="생산계획_(2)"/>
      <sheetName val="협력사_일반현황1"/>
      <sheetName val="1_ER유체응용"/>
      <sheetName val="4_시험장비"/>
      <sheetName val="VS1_Paretto분석1"/>
      <sheetName val="1-1_General_Code"/>
      <sheetName val="생산현황_(입력)"/>
      <sheetName val="MPL_技連1"/>
      <sheetName val="342E_BLOCK1"/>
      <sheetName val="금형_(2)1"/>
      <sheetName val="DATA_BASE"/>
      <sheetName val="업체별_단가현황"/>
      <sheetName val="P&amp;L,Bal_Sheet,Cash_Forecast"/>
      <sheetName val="비교원가제출_고"/>
      <sheetName val="MPS_Q3_FY04"/>
      <sheetName val="MPS_Q4_FY04"/>
      <sheetName val="02_07_27_부품판매가"/>
      <sheetName val="일일_생산및판매계획_대_실적"/>
      <sheetName val="Data_Sheet"/>
      <sheetName val="FLOW_PROSES_(A)"/>
      <sheetName val="VPP(BD-010)_이상보고"/>
      <sheetName val="6_수입검사_"/>
      <sheetName val="1_세부비교원가(내수)"/>
      <sheetName val="1_종합비교원가(내수_일반_유럽)"/>
      <sheetName val="03_PFD-1"/>
      <sheetName val="12_Inv_"/>
      <sheetName val="97년_재료예산(안)"/>
      <sheetName val="1_터빈"/>
      <sheetName val="cost_base_e_dati"/>
      <sheetName val="2__Definitions"/>
      <sheetName val="코드_조건표1"/>
      <sheetName val="HMC_사전원가(원혁기준)13%"/>
      <sheetName val="재품별_단가"/>
      <sheetName val="장비_전체리스트"/>
      <sheetName val="_"/>
      <sheetName val="집중검사_리스트"/>
      <sheetName val="10_예산_및_원가_계획(02년)"/>
      <sheetName val="production_dept"/>
      <sheetName val="6_N_m_CCW_전류"/>
      <sheetName val="업무분장_"/>
      <sheetName val="GLOBAL_PT_NEW_FORMAT_JULY__2002"/>
      <sheetName val="고객불만_건"/>
      <sheetName val="3_PT개발계획"/>
      <sheetName val="예상효과"/>
      <sheetName val="실행내역서 "/>
      <sheetName val="상각율표"/>
      <sheetName val="개발 LIST"/>
      <sheetName val="등록의뢰"/>
      <sheetName val="F4"/>
      <sheetName val="000000"/>
      <sheetName val="관로공표지"/>
      <sheetName val="동성세부내역"/>
      <sheetName val="96수표어음"/>
      <sheetName val="PC%계산(WM.COMM단차)"/>
      <sheetName val="주요재무비율"/>
      <sheetName val="차체 품안표"/>
      <sheetName val="1.1 2008 OTIF"/>
      <sheetName val="Value Analysis - Sheet 1"/>
      <sheetName val="BAFFLE HMC TABLE1"/>
      <sheetName val="84531"/>
      <sheetName val="5300"/>
      <sheetName val="기준계정"/>
      <sheetName val="Calculation"/>
      <sheetName val="END"/>
      <sheetName val="1~3월 지시사항"/>
      <sheetName val="인원01"/>
      <sheetName val="1.POSITIONING"/>
      <sheetName val="사양정리"/>
      <sheetName val="lot"/>
      <sheetName val="VXX"/>
      <sheetName val="so-021"/>
      <sheetName val="Financials"/>
      <sheetName val="Yield"/>
      <sheetName val="치공구"/>
      <sheetName val="양식_샘플"/>
      <sheetName val="사업소별9812"/>
      <sheetName val="정비사업장별전망"/>
      <sheetName val="10년11월이월현황"/>
      <sheetName val="부품목표"/>
      <sheetName val="부평"/>
      <sheetName val="분당"/>
      <sheetName val="평촌"/>
      <sheetName val="생산실적"/>
      <sheetName val="급여대장(입력용)"/>
      <sheetName val="설비LIST"/>
      <sheetName val="매출"/>
      <sheetName val="무부하 회전수"/>
      <sheetName val="진행중 설변"/>
      <sheetName val="수입명세서"/>
      <sheetName val="업체리스트"/>
      <sheetName val="A"/>
      <sheetName val="0105"/>
      <sheetName val="0505"/>
      <sheetName val="스풀능력"/>
      <sheetName val="HOLE 9905(1)"/>
      <sheetName val="승인율"/>
      <sheetName val="Dossier_Cdc"/>
      <sheetName val="DFMEA-DRBFM"/>
      <sheetName val="3월"/>
      <sheetName val="95WBS"/>
      <sheetName val="HD1070(T)"/>
      <sheetName val="실행내역서_"/>
      <sheetName val="개발_LIST"/>
      <sheetName val="PC%계산(WM_COMM단차)"/>
      <sheetName val="차체_품안표"/>
      <sheetName val="1_1_2008_OTIF"/>
      <sheetName val="Value_Analysis_-_Sheet_1"/>
      <sheetName val="BAFFLE_HMC_TABLE1"/>
      <sheetName val="1~3월_지시사항"/>
      <sheetName val="1_POSITIONING"/>
      <sheetName val="무부하_회전수"/>
      <sheetName val="진행중_설변"/>
      <sheetName val="HOLE_9905(1)"/>
      <sheetName val="Production_Plan1"/>
      <sheetName val="견적마법사"/>
      <sheetName val="전처리"/>
      <sheetName val="Option"/>
      <sheetName val="Upgrades pricing"/>
      <sheetName val="7.3 DY팀"/>
      <sheetName val="만년달력"/>
      <sheetName val="휴일"/>
      <sheetName val="재발방지대책서"/>
      <sheetName val="2001Org"/>
      <sheetName val="PNL ASS'Y CRASH PAD UPR RH"/>
      <sheetName val="CHINO검량선"/>
      <sheetName val="재고정확2"/>
      <sheetName val="공정능력(마운틴 홀 거리)"/>
      <sheetName val="현금흐름표"/>
      <sheetName val="Summary Sheet"/>
      <sheetName val="Datasheet for KPI Model 1"/>
      <sheetName val="단기차입금(200006)"/>
      <sheetName val="첨부5"/>
      <sheetName val="Moulding data"/>
      <sheetName val="부서별3월"/>
      <sheetName val="SMXEXPS"/>
      <sheetName val="기초데이타"/>
      <sheetName val="5-2"/>
      <sheetName val="항목"/>
      <sheetName val="부동산세금"/>
      <sheetName val="별제권_정리담보권"/>
      <sheetName val="ﾏｽﾀ"/>
      <sheetName val="TEAM하반기 계획 (2)"/>
      <sheetName val="YOKE-H(10.3)"/>
      <sheetName val="영업외"/>
      <sheetName val="▶사출"/>
      <sheetName val="▶R_C FRM"/>
      <sheetName val="LS"/>
      <sheetName val="Tubelists"/>
      <sheetName val="그래프"/>
      <sheetName val="공사원가계산서"/>
      <sheetName val="Questionnaire"/>
      <sheetName val="광주 소요량"/>
      <sheetName val="품목"/>
      <sheetName val="2월"/>
      <sheetName val="계산program"/>
      <sheetName val="impianti"/>
      <sheetName val="일보"/>
      <sheetName val="표준"/>
      <sheetName val="설비사양서B-1"/>
      <sheetName val="5-Why Root Cause Analysis "/>
      <sheetName val="#REF!"/>
      <sheetName val="조정내역"/>
      <sheetName val="주간업무(개발구매팀)"/>
      <sheetName val="full (2)"/>
      <sheetName val="BSL"/>
      <sheetName val="KURSER"/>
      <sheetName val="거래처관리"/>
      <sheetName val="S50 "/>
      <sheetName val="여비"/>
      <sheetName val="Cover"/>
      <sheetName val="포트외경(A)"/>
      <sheetName val="ﾊﾟｲﾌﾟ"/>
      <sheetName val="冷延鋼板"/>
      <sheetName val="熱延鋼板"/>
      <sheetName val="他材料費"/>
      <sheetName val="印刷"/>
      <sheetName val="条件表"/>
      <sheetName val="02-2W"/>
      <sheetName val="VXXXXX"/>
      <sheetName val="양산견본보증"/>
      <sheetName val="검사(갑)"/>
      <sheetName val="검사(을)"/>
      <sheetName val="초.성"/>
      <sheetName val="시험성적서"/>
      <sheetName val="CHECK.성"/>
      <sheetName val="cpk data"/>
      <sheetName val="1_TM3"/>
      <sheetName val="2_align3"/>
      <sheetName val="3_JUDDER3"/>
      <sheetName val="4_M_S3"/>
      <sheetName val="5_P_W_R3"/>
      <sheetName val="6_F_G3"/>
      <sheetName val="7__SCABLE3"/>
      <sheetName val="8_DIFF3"/>
      <sheetName val="9_A_C3"/>
      <sheetName val="10_GEAR3"/>
      <sheetName val="11_ISC3"/>
      <sheetName val="12_ALT3"/>
      <sheetName val="13_O_S3"/>
      <sheetName val="14_silencer3"/>
      <sheetName val="15_DAMPER3"/>
      <sheetName val="16_HUB3"/>
      <sheetName val="17_DLOCK3"/>
      <sheetName val="18_PSP3"/>
      <sheetName val="19_누수3"/>
      <sheetName val="20_K_S3"/>
      <sheetName val="1_2내수3"/>
      <sheetName val="진행_DATA_(2)3"/>
      <sheetName val="GB-IC_Villingen_GG3"/>
      <sheetName val="Cost_Reduction2"/>
      <sheetName val="PFMEA_XLS1"/>
      <sheetName val="매출종합_`092"/>
      <sheetName val="신고서_전1"/>
      <sheetName val="Basic_assumptions1"/>
      <sheetName val="Sheet6_(3)2"/>
      <sheetName val="영업_일11"/>
      <sheetName val="RELAY_FAX양식1"/>
      <sheetName val="상세_견적서_(HMC)1"/>
      <sheetName val="INVESTMENT_(Hardware)2"/>
      <sheetName val="2008_г1"/>
      <sheetName val="2_중요한회계정책1"/>
      <sheetName val="9_관계기업투자1"/>
      <sheetName val="42_리스1"/>
      <sheetName val="25_법인세1"/>
      <sheetName val="_PPAP_작성중__xlsx1"/>
      <sheetName val="Proj_List_00E1"/>
      <sheetName val="Bosch_ADVP&amp;R1"/>
      <sheetName val="DBL_LPG시험1"/>
      <sheetName val="1_TM4"/>
      <sheetName val="2_align4"/>
      <sheetName val="3_JUDDER4"/>
      <sheetName val="4_M_S4"/>
      <sheetName val="5_P_W_R4"/>
      <sheetName val="6_F_G4"/>
      <sheetName val="7__SCABLE4"/>
      <sheetName val="8_DIFF4"/>
      <sheetName val="9_A_C4"/>
      <sheetName val="10_GEAR4"/>
      <sheetName val="11_ISC4"/>
      <sheetName val="12_ALT4"/>
      <sheetName val="13_O_S4"/>
      <sheetName val="14_silencer4"/>
      <sheetName val="15_DAMPER4"/>
      <sheetName val="16_HUB4"/>
      <sheetName val="17_DLOCK4"/>
      <sheetName val="18_PSP4"/>
      <sheetName val="19_누수4"/>
      <sheetName val="20_K_S4"/>
      <sheetName val="1_2내수4"/>
      <sheetName val="진행_DATA_(2)4"/>
      <sheetName val="GB-IC_Villingen_GG4"/>
      <sheetName val="외주현황_wq13"/>
      <sheetName val="Cost_Reduction3"/>
      <sheetName val="3_일반사상3"/>
      <sheetName val="PFMEA_XLS2"/>
      <sheetName val="매출종합_`093"/>
      <sheetName val="신고서_전2"/>
      <sheetName val="Basic_assumptions2"/>
      <sheetName val="차체부품_INS_REPORT(갑)3"/>
      <sheetName val="FUEL_FILLER3"/>
      <sheetName val="2_대외공문3"/>
      <sheetName val="5_WIRE적용LIST3"/>
      <sheetName val="_납촉자3"/>
      <sheetName val="LX3_0_RR3"/>
      <sheetName val="SUB_2월_재검사추이도2"/>
      <sheetName val="c_db2"/>
      <sheetName val="0_절삭조건2"/>
      <sheetName val="二_POSITION_XLS3"/>
      <sheetName val="1ဲ_ALT3"/>
      <sheetName val="1ဳ_O_S3"/>
      <sheetName val="15_၄AMPER3"/>
      <sheetName val="BACK_DATA_08_7_1~3"/>
      <sheetName val="E_W3"/>
      <sheetName val="P_W3"/>
      <sheetName val="S_W3"/>
      <sheetName val="OPT손익_내수3"/>
      <sheetName val="OPT손익_수출3"/>
      <sheetName val="BACK_DATA3"/>
      <sheetName val="126_2552"/>
      <sheetName val="CASE_ASM2"/>
      <sheetName val="14_1부2"/>
      <sheetName val="JT3_0견적-구12"/>
      <sheetName val="소상_&quot;1&quot;2"/>
      <sheetName val="검사기준서_을_치수2"/>
      <sheetName val="검사기준서_갑2"/>
      <sheetName val="검사기준서_을2"/>
      <sheetName val="검사협정_갑2"/>
      <sheetName val="검사성적서_갑2"/>
      <sheetName val="검사성적서_을2"/>
      <sheetName val="검사성적서_병2"/>
      <sheetName val="Nego_PV2"/>
      <sheetName val="팀별_합계2"/>
      <sheetName val="설비능력및_종합공정능력산출시_사용2"/>
      <sheetName val="LAMBDA_자작2"/>
      <sheetName val="Sheet6_(3)3"/>
      <sheetName val="영업_일12"/>
      <sheetName val="RELAY_FAX양식2"/>
      <sheetName val="상세_견적서_(HMC)2"/>
      <sheetName val="INVESTMENT_(Hardware)3"/>
      <sheetName val="2008_г2"/>
      <sheetName val="2_중요한회계정책2"/>
      <sheetName val="9_관계기업투자2"/>
      <sheetName val="42_리스2"/>
      <sheetName val="25_법인세2"/>
      <sheetName val="_PPAP_작성중__xlsx2"/>
      <sheetName val="Proj_List_00E2"/>
      <sheetName val="Bosch_ADVP&amp;R2"/>
      <sheetName val="DBL_LPG시험2"/>
      <sheetName val="1_TM5"/>
      <sheetName val="2_align5"/>
      <sheetName val="3_JUDDER5"/>
      <sheetName val="4_M_S5"/>
      <sheetName val="5_P_W_R5"/>
      <sheetName val="6_F_G5"/>
      <sheetName val="7__SCABLE5"/>
      <sheetName val="8_DIFF5"/>
      <sheetName val="9_A_C5"/>
      <sheetName val="10_GEAR5"/>
      <sheetName val="11_ISC5"/>
      <sheetName val="12_ALT5"/>
      <sheetName val="13_O_S5"/>
      <sheetName val="14_silencer5"/>
      <sheetName val="15_DAMPER5"/>
      <sheetName val="16_HUB5"/>
      <sheetName val="17_DLOCK5"/>
      <sheetName val="18_PSP5"/>
      <sheetName val="19_누수5"/>
      <sheetName val="20_K_S5"/>
      <sheetName val="진행_DATA_(2)5"/>
      <sheetName val="GB-IC_Villingen_GG5"/>
      <sheetName val="1_2내수5"/>
      <sheetName val="외주현황_wq14"/>
      <sheetName val="Cost_Reduction4"/>
      <sheetName val="매출종합_`094"/>
      <sheetName val="3_일반사상4"/>
      <sheetName val="PFMEA_XLS3"/>
      <sheetName val="신고서_전3"/>
      <sheetName val="Basic_assumptions3"/>
      <sheetName val="차체부품_INS_REPORT(갑)4"/>
      <sheetName val="FUEL_FILLER4"/>
      <sheetName val="2_대외공문4"/>
      <sheetName val="5_WIRE적용LIST4"/>
      <sheetName val="3-2_귀책부서별_DT현황3"/>
      <sheetName val="_납촉자4"/>
      <sheetName val="LX3_0_RR4"/>
      <sheetName val="B053_(990701)공정실적PP%계산3"/>
      <sheetName val="5_세운W-A3"/>
      <sheetName val="SUB_2월_재검사추이도3"/>
      <sheetName val="c_db3"/>
      <sheetName val="0_절삭조건3"/>
      <sheetName val="二_POSITION_XLS4"/>
      <sheetName val="1ဲ_ALT4"/>
      <sheetName val="1ဳ_O_S4"/>
      <sheetName val="15_၄AMPER4"/>
      <sheetName val="BACK_DATA_08_7_1~4"/>
      <sheetName val="E_W4"/>
      <sheetName val="P_W4"/>
      <sheetName val="S_W4"/>
      <sheetName val="OPT손익_내수4"/>
      <sheetName val="OPT손익_수출4"/>
      <sheetName val="BACK_DATA4"/>
      <sheetName val="TEMP_TORQUE3"/>
      <sheetName val="126_2553"/>
      <sheetName val="CASE_ASM3"/>
      <sheetName val="14_1부3"/>
      <sheetName val="JT3_0견적-구13"/>
      <sheetName val="소상_&quot;1&quot;3"/>
      <sheetName val="검사기준서_을_치수3"/>
      <sheetName val="검사기준서_갑3"/>
      <sheetName val="검사기준서_을3"/>
      <sheetName val="검사협정_갑3"/>
      <sheetName val="검사성적서_갑3"/>
      <sheetName val="검사성적서_을3"/>
      <sheetName val="검사성적서_병3"/>
      <sheetName val="Nego_PV3"/>
      <sheetName val="1_변경범위3"/>
      <sheetName val="팀별_합계3"/>
      <sheetName val="설비능력및_종합공정능력산출시_사용3"/>
      <sheetName val="LAMBDA_자작3"/>
      <sheetName val="Sheet6_(3)4"/>
      <sheetName val="영업_일13"/>
      <sheetName val="RELAY_FAX양식3"/>
      <sheetName val="상세_견적서_(HMC)3"/>
      <sheetName val="INVESTMENT_(Hardware)4"/>
      <sheetName val="2008_г3"/>
      <sheetName val="2_중요한회계정책3"/>
      <sheetName val="9_관계기업투자3"/>
      <sheetName val="42_리스3"/>
      <sheetName val="25_법인세3"/>
      <sheetName val="_PPAP_작성중__xlsx3"/>
      <sheetName val="Proj_List_00E3"/>
      <sheetName val="Bosch_ADVP&amp;R3"/>
      <sheetName val="DBL_LPG시험3"/>
      <sheetName val="Bas_Moteur"/>
      <sheetName val="마찰재두께"/>
      <sheetName val="그래프데이타"/>
      <sheetName val="Report"/>
      <sheetName val="이름정의_판매계획정리"/>
      <sheetName val="이름정의_라인운영계획"/>
      <sheetName val="조립LINE"/>
      <sheetName val="수불카드"/>
      <sheetName val="Certificate list "/>
      <sheetName val="STD_DEVCHARTadd"/>
      <sheetName val="ACTUAL"/>
      <sheetName val="Tables"/>
      <sheetName val="ref"/>
      <sheetName val="Sheet17"/>
      <sheetName val="가공"/>
      <sheetName val="データ"/>
      <sheetName val="EQ_BE146"/>
      <sheetName val="Perunit"/>
      <sheetName val="U268 4x4 AT(walk)Mitsu"/>
      <sheetName val="리오비용"/>
      <sheetName val="제조5과"/>
      <sheetName val="S P"/>
      <sheetName val="R FJS CAR (old)"/>
      <sheetName val="ANNUAL"/>
      <sheetName val="제조경비"/>
      <sheetName val="입력"/>
      <sheetName val="재료비DATA"/>
      <sheetName val="계산결과"/>
      <sheetName val="RONA_DCF"/>
      <sheetName val="RONA_CHRT"/>
      <sheetName val="절삭가공"/>
      <sheetName val="MATEMST (2)"/>
      <sheetName val="상품매출단가"/>
      <sheetName val="단가마스터"/>
      <sheetName val="05월별투자계획"/>
      <sheetName val="미지급이자(분쟁대상)"/>
      <sheetName val="변환"/>
      <sheetName val="생산계획"/>
      <sheetName val="HYPO"/>
      <sheetName val="DATA-1"/>
      <sheetName val="절삭조건"/>
      <sheetName val="X3"/>
      <sheetName val="1_TM6"/>
      <sheetName val="2_align6"/>
      <sheetName val="3_JUDDER6"/>
      <sheetName val="4_M_S6"/>
      <sheetName val="5_P_W_R6"/>
      <sheetName val="6_F_G6"/>
      <sheetName val="7__SCABLE6"/>
      <sheetName val="8_DIFF6"/>
      <sheetName val="9_A_C6"/>
      <sheetName val="10_GEAR6"/>
      <sheetName val="11_ISC6"/>
      <sheetName val="12_ALT6"/>
      <sheetName val="13_O_S6"/>
      <sheetName val="14_silencer6"/>
      <sheetName val="15_DAMPER6"/>
      <sheetName val="16_HUB6"/>
      <sheetName val="17_DLOCK6"/>
      <sheetName val="18_PSP6"/>
      <sheetName val="19_누수6"/>
      <sheetName val="20_K_S6"/>
      <sheetName val="진행_DATA_(2)6"/>
      <sheetName val="GB-IC_Villingen_GG6"/>
      <sheetName val="1_2내수6"/>
      <sheetName val="외주현황_wq15"/>
      <sheetName val="Cost_Reduction5"/>
      <sheetName val="매출종합_`095"/>
      <sheetName val="3_일반사상5"/>
      <sheetName val="PFMEA_XLS4"/>
      <sheetName val="신고서_전4"/>
      <sheetName val="Basic_assumptions4"/>
      <sheetName val="차체부품_INS_REPORT(갑)5"/>
      <sheetName val="FUEL_FILLER5"/>
      <sheetName val="2_대외공문5"/>
      <sheetName val="5_WIRE적용LIST5"/>
      <sheetName val="3-2_귀책부서별_DT현황4"/>
      <sheetName val="_납촉자5"/>
      <sheetName val="LX3_0_RR5"/>
      <sheetName val="B053_(990701)공정실적PP%계산4"/>
      <sheetName val="5_세운W-A4"/>
      <sheetName val="SUB_2월_재검사추이도4"/>
      <sheetName val="c_db4"/>
      <sheetName val="0_절삭조건4"/>
      <sheetName val="二_POSITION_XLS5"/>
      <sheetName val="1ဲ_ALT5"/>
      <sheetName val="1ဳ_O_S5"/>
      <sheetName val="15_၄AMPER5"/>
      <sheetName val="BACK_DATA_08_7_1~5"/>
      <sheetName val="E_W5"/>
      <sheetName val="P_W5"/>
      <sheetName val="S_W5"/>
      <sheetName val="OPT손익_내수5"/>
      <sheetName val="OPT손익_수출5"/>
      <sheetName val="BACK_DATA5"/>
      <sheetName val="TEMP_TORQUE4"/>
      <sheetName val="126_2554"/>
      <sheetName val="CASE_ASM4"/>
      <sheetName val="14_1부4"/>
      <sheetName val="JT3_0견적-구14"/>
      <sheetName val="소상_&quot;1&quot;4"/>
      <sheetName val="검사기준서_을_치수4"/>
      <sheetName val="검사기준서_갑4"/>
      <sheetName val="검사기준서_을4"/>
      <sheetName val="검사협정_갑4"/>
      <sheetName val="검사성적서_갑4"/>
      <sheetName val="검사성적서_을4"/>
      <sheetName val="검사성적서_병4"/>
      <sheetName val="Nego_PV4"/>
      <sheetName val="1_변경범위4"/>
      <sheetName val="팀별_합계4"/>
      <sheetName val="설비능력및_종합공정능력산출시_사용4"/>
      <sheetName val="LAMBDA_자작4"/>
      <sheetName val="Sheet6_(3)5"/>
      <sheetName val="영업_일14"/>
      <sheetName val="RELAY_FAX양식4"/>
      <sheetName val="상세_견적서_(HMC)4"/>
      <sheetName val="INVESTMENT_(Hardware)5"/>
      <sheetName val="2008_г4"/>
      <sheetName val="2_중요한회계정책4"/>
      <sheetName val="9_관계기업투자4"/>
      <sheetName val="42_리스4"/>
      <sheetName val="25_법인세4"/>
      <sheetName val="_PPAP_작성중__xlsx4"/>
      <sheetName val="Proj_List_00E4"/>
      <sheetName val="Bosch_ADVP&amp;R4"/>
      <sheetName val="DBL_LPG시험4"/>
      <sheetName val="Bas_Moteur1"/>
      <sheetName val="국내_"/>
      <sheetName val="4,5공장_"/>
      <sheetName val="시트_"/>
      <sheetName val="1_TM7"/>
      <sheetName val="2_align7"/>
      <sheetName val="3_JUDDER7"/>
      <sheetName val="4_M_S7"/>
      <sheetName val="5_P_W_R7"/>
      <sheetName val="6_F_G7"/>
      <sheetName val="7__SCABLE7"/>
      <sheetName val="8_DIFF7"/>
      <sheetName val="9_A_C7"/>
      <sheetName val="10_GEAR7"/>
      <sheetName val="11_ISC7"/>
      <sheetName val="12_ALT7"/>
      <sheetName val="13_O_S7"/>
      <sheetName val="14_silencer7"/>
      <sheetName val="15_DAMPER7"/>
      <sheetName val="16_HUB7"/>
      <sheetName val="17_DLOCK7"/>
      <sheetName val="18_PSP7"/>
      <sheetName val="19_누수7"/>
      <sheetName val="20_K_S7"/>
      <sheetName val="1_2내수7"/>
      <sheetName val="진행_DATA_(2)7"/>
      <sheetName val="GB-IC_Villingen_GG7"/>
      <sheetName val="외주현황_wq16"/>
      <sheetName val="Cost_Reduction6"/>
      <sheetName val="매출종합_`096"/>
      <sheetName val="3_일반사상6"/>
      <sheetName val="PFMEA_XLS5"/>
      <sheetName val="신고서_전5"/>
      <sheetName val="Basic_assumptions5"/>
      <sheetName val="차체부품_INS_REPORT(갑)6"/>
      <sheetName val="FUEL_FILLER6"/>
      <sheetName val="2_대외공문6"/>
      <sheetName val="5_WIRE적용LIST6"/>
      <sheetName val="3-2_귀책부서별_DT현황5"/>
      <sheetName val="_납촉자6"/>
      <sheetName val="LX3_0_RR6"/>
      <sheetName val="B053_(990701)공정실적PP%계산5"/>
      <sheetName val="5_세운W-A5"/>
      <sheetName val="SUB_2월_재검사추이도5"/>
      <sheetName val="c_db5"/>
      <sheetName val="0_절삭조건5"/>
      <sheetName val="二_POSITION_XLS6"/>
      <sheetName val="1ဲ_ALT6"/>
      <sheetName val="1ဳ_O_S6"/>
      <sheetName val="15_၄AMPER6"/>
      <sheetName val="BACK_DATA_08_7_1~6"/>
      <sheetName val="E_W6"/>
      <sheetName val="P_W6"/>
      <sheetName val="S_W6"/>
      <sheetName val="OPT손익_내수6"/>
      <sheetName val="OPT손익_수출6"/>
      <sheetName val="BACK_DATA6"/>
      <sheetName val="TEMP_TORQUE5"/>
      <sheetName val="126_2555"/>
      <sheetName val="CASE_ASM5"/>
      <sheetName val="14_1부5"/>
      <sheetName val="JT3_0견적-구15"/>
      <sheetName val="소상_&quot;1&quot;5"/>
      <sheetName val="검사기준서_을_치수5"/>
      <sheetName val="검사기준서_갑5"/>
      <sheetName val="검사기준서_을5"/>
      <sheetName val="검사협정_갑5"/>
      <sheetName val="검사성적서_갑5"/>
      <sheetName val="검사성적서_을5"/>
      <sheetName val="검사성적서_병5"/>
      <sheetName val="Nego_PV5"/>
      <sheetName val="1_변경범위5"/>
      <sheetName val="팀별_합계5"/>
      <sheetName val="설비능력및_종합공정능력산출시_사용5"/>
      <sheetName val="LAMBDA_자작5"/>
      <sheetName val="Sheet6_(3)6"/>
      <sheetName val="영업_일15"/>
      <sheetName val="RELAY_FAX양식5"/>
      <sheetName val="상세_견적서_(HMC)5"/>
      <sheetName val="INVESTMENT_(Hardware)6"/>
      <sheetName val="2008_г5"/>
      <sheetName val="2_중요한회계정책5"/>
      <sheetName val="9_관계기업투자5"/>
      <sheetName val="42_리스5"/>
      <sheetName val="25_법인세5"/>
      <sheetName val="_PPAP_작성중__xlsx5"/>
      <sheetName val="Proj_List_00E5"/>
      <sheetName val="Bosch_ADVP&amp;R5"/>
      <sheetName val="DBL_LPG시험5"/>
      <sheetName val="1_TM8"/>
      <sheetName val="2_align8"/>
      <sheetName val="3_JUDDER8"/>
      <sheetName val="4_M_S8"/>
      <sheetName val="5_P_W_R8"/>
      <sheetName val="6_F_G8"/>
      <sheetName val="7__SCABLE8"/>
      <sheetName val="8_DIFF8"/>
      <sheetName val="9_A_C8"/>
      <sheetName val="10_GEAR8"/>
      <sheetName val="11_ISC8"/>
      <sheetName val="12_ALT8"/>
      <sheetName val="13_O_S8"/>
      <sheetName val="14_silencer8"/>
      <sheetName val="15_DAMPER8"/>
      <sheetName val="16_HUB8"/>
      <sheetName val="17_DLOCK8"/>
      <sheetName val="18_PSP8"/>
      <sheetName val="19_누수8"/>
      <sheetName val="20_K_S8"/>
      <sheetName val="진행_DATA_(2)8"/>
      <sheetName val="GB-IC_Villingen_GG8"/>
      <sheetName val="1_2내수8"/>
      <sheetName val="외주현황_wq17"/>
      <sheetName val="Cost_Reduction7"/>
      <sheetName val="매출종합_`097"/>
      <sheetName val="3_일반사상7"/>
      <sheetName val="PFMEA_XLS6"/>
      <sheetName val="신고서_전6"/>
      <sheetName val="Basic_assumptions6"/>
      <sheetName val="차체부품_INS_REPORT(갑)7"/>
      <sheetName val="FUEL_FILLER7"/>
      <sheetName val="2_대외공문7"/>
      <sheetName val="5_WIRE적용LIST7"/>
      <sheetName val="3-2_귀책부서별_DT현황6"/>
      <sheetName val="_납촉자7"/>
      <sheetName val="LX3_0_RR7"/>
      <sheetName val="B053_(990701)공정실적PP%계산6"/>
      <sheetName val="5_세운W-A6"/>
      <sheetName val="SUB_2월_재검사추이도6"/>
      <sheetName val="c_db6"/>
      <sheetName val="0_절삭조건6"/>
      <sheetName val="二_POSITION_XLS7"/>
      <sheetName val="1ဲ_ALT7"/>
      <sheetName val="1ဳ_O_S7"/>
      <sheetName val="15_၄AMPER7"/>
      <sheetName val="BACK_DATA_08_7_1~7"/>
      <sheetName val="E_W7"/>
      <sheetName val="P_W7"/>
      <sheetName val="S_W7"/>
      <sheetName val="OPT손익_내수7"/>
      <sheetName val="OPT손익_수출7"/>
      <sheetName val="BACK_DATA7"/>
      <sheetName val="TEMP_TORQUE6"/>
      <sheetName val="126_2556"/>
      <sheetName val="CASE_ASM6"/>
      <sheetName val="14_1부6"/>
      <sheetName val="JT3_0견적-구16"/>
      <sheetName val="소상_&quot;1&quot;6"/>
      <sheetName val="검사기준서_을_치수6"/>
      <sheetName val="검사기준서_갑6"/>
      <sheetName val="검사기준서_을6"/>
      <sheetName val="검사협정_갑6"/>
      <sheetName val="검사성적서_갑6"/>
      <sheetName val="검사성적서_을6"/>
      <sheetName val="검사성적서_병6"/>
      <sheetName val="Nego_PV6"/>
      <sheetName val="1_변경범위6"/>
      <sheetName val="팀별_합계6"/>
      <sheetName val="설비능력및_종합공정능력산출시_사용6"/>
      <sheetName val="LAMBDA_자작6"/>
      <sheetName val="Sheet6_(3)7"/>
      <sheetName val="영업_일16"/>
      <sheetName val="RELAY_FAX양식6"/>
      <sheetName val="상세_견적서_(HMC)6"/>
      <sheetName val="INVESTMENT_(Hardware)7"/>
      <sheetName val="2008_г6"/>
      <sheetName val="2_중요한회계정책6"/>
      <sheetName val="9_관계기업투자6"/>
      <sheetName val="42_리스6"/>
      <sheetName val="25_법인세6"/>
      <sheetName val="_PPAP_작성중__xlsx6"/>
      <sheetName val="Proj_List_00E6"/>
      <sheetName val="Bosch_ADVP&amp;R6"/>
      <sheetName val="DBL_LPG시험6"/>
      <sheetName val="Bas_Moteur2"/>
      <sheetName val="1_TM9"/>
      <sheetName val="2_align9"/>
      <sheetName val="3_JUDDER9"/>
      <sheetName val="4_M_S9"/>
      <sheetName val="5_P_W_R9"/>
      <sheetName val="6_F_G9"/>
      <sheetName val="7__SCABLE9"/>
      <sheetName val="8_DIFF9"/>
      <sheetName val="9_A_C9"/>
      <sheetName val="10_GEAR9"/>
      <sheetName val="11_ISC9"/>
      <sheetName val="12_ALT9"/>
      <sheetName val="13_O_S9"/>
      <sheetName val="14_silencer9"/>
      <sheetName val="15_DAMPER9"/>
      <sheetName val="16_HUB9"/>
      <sheetName val="17_DLOCK9"/>
      <sheetName val="18_PSP9"/>
      <sheetName val="19_누수9"/>
      <sheetName val="20_K_S9"/>
      <sheetName val="진행_DATA_(2)9"/>
      <sheetName val="GB-IC_Villingen_GG9"/>
      <sheetName val="1_2내수9"/>
      <sheetName val="외주현황_wq18"/>
      <sheetName val="Cost_Reduction8"/>
      <sheetName val="매출종합_`098"/>
      <sheetName val="3_일반사상8"/>
      <sheetName val="PFMEA_XLS7"/>
      <sheetName val="신고서_전7"/>
      <sheetName val="Basic_assumptions7"/>
      <sheetName val="차체부품_INS_REPORT(갑)8"/>
      <sheetName val="FUEL_FILLER8"/>
      <sheetName val="2_대외공문8"/>
      <sheetName val="5_WIRE적용LIST8"/>
      <sheetName val="3-2_귀책부서별_DT현황7"/>
      <sheetName val="_납촉자8"/>
      <sheetName val="LX3_0_RR8"/>
      <sheetName val="B053_(990701)공정실적PP%계산7"/>
      <sheetName val="5_세운W-A7"/>
      <sheetName val="SUB_2월_재검사추이도7"/>
      <sheetName val="c_db7"/>
      <sheetName val="0_절삭조건7"/>
      <sheetName val="二_POSITION_XLS8"/>
      <sheetName val="1ဲ_ALT8"/>
      <sheetName val="1ဳ_O_S8"/>
      <sheetName val="15_၄AMPER8"/>
      <sheetName val="BACK_DATA_08_7_1~8"/>
      <sheetName val="E_W8"/>
      <sheetName val="P_W8"/>
      <sheetName val="S_W8"/>
      <sheetName val="OPT손익_내수8"/>
      <sheetName val="OPT손익_수출8"/>
      <sheetName val="BACK_DATA8"/>
      <sheetName val="TEMP_TORQUE7"/>
      <sheetName val="126_2557"/>
      <sheetName val="CASE_ASM7"/>
      <sheetName val="14_1부7"/>
      <sheetName val="JT3_0견적-구17"/>
      <sheetName val="소상_&quot;1&quot;7"/>
      <sheetName val="검사기준서_을_치수7"/>
      <sheetName val="검사기준서_갑7"/>
      <sheetName val="검사기준서_을7"/>
      <sheetName val="검사협정_갑7"/>
      <sheetName val="검사성적서_갑7"/>
      <sheetName val="검사성적서_을7"/>
      <sheetName val="검사성적서_병7"/>
      <sheetName val="Nego_PV7"/>
      <sheetName val="1_변경범위7"/>
      <sheetName val="팀별_합계7"/>
      <sheetName val="설비능력및_종합공정능력산출시_사용7"/>
      <sheetName val="LAMBDA_자작7"/>
      <sheetName val="Sheet6_(3)8"/>
      <sheetName val="영업_일17"/>
      <sheetName val="RELAY_FAX양식7"/>
      <sheetName val="상세_견적서_(HMC)7"/>
      <sheetName val="INVESTMENT_(Hardware)8"/>
      <sheetName val="2008_г7"/>
      <sheetName val="2_중요한회계정책7"/>
      <sheetName val="9_관계기업투자7"/>
      <sheetName val="42_리스7"/>
      <sheetName val="25_법인세7"/>
      <sheetName val="_PPAP_작성중__xlsx7"/>
      <sheetName val="Proj_List_00E7"/>
      <sheetName val="Bosch_ADVP&amp;R7"/>
      <sheetName val="DBL_LPG시험7"/>
      <sheetName val="Bas_Moteur3"/>
      <sheetName val="GLOBAL_PT_NEW_FORMAT_OCT_20021"/>
      <sheetName val="운임_환차손-Y3"/>
      <sheetName val="내수1_8GL2"/>
      <sheetName val="PRESS_DATA1"/>
      <sheetName val="개발_TOOL_집계표1"/>
      <sheetName val="경상_개발비1"/>
      <sheetName val="X-3_ENG1"/>
      <sheetName val="GLOBAL_PT_NEW_FORMAT_JULY__2001"/>
      <sheetName val="Evaluation_objects2"/>
      <sheetName val="ALPROFILE_발주실적1"/>
      <sheetName val="Master_Cable1"/>
      <sheetName val="Sheet1_(2)1"/>
      <sheetName val="계산_DATA_입력1"/>
      <sheetName val="상세_계산_내역1"/>
      <sheetName val="MACRO1_XLM1"/>
      <sheetName val="02년_SUC1"/>
      <sheetName val="6_N_m_CCW_전류1"/>
      <sheetName val="Production_Plan11"/>
      <sheetName val="국내_1"/>
      <sheetName val="4,5공장_1"/>
      <sheetName val="시트_1"/>
      <sheetName val="DV_Flow_Chart_DV-PV1_(PFC)"/>
      <sheetName val="2012_Volum1"/>
      <sheetName val="B053_(990701)공정능력PC%계산"/>
      <sheetName val="P&amp;L_account1"/>
      <sheetName val="기준정보(A)_15_10_27"/>
      <sheetName val="단중_및_예비길이_SHEET_15_9_5(K)"/>
      <sheetName val="15_1_02_15년_1월예시계획"/>
      <sheetName val="15년_12월_시작재공품_15_12_3"/>
      <sheetName val="중공업_실적"/>
      <sheetName val="기준정보(A)_12_02_23"/>
      <sheetName val="VERTICAL_PIPE"/>
      <sheetName val="TABLE_DB"/>
      <sheetName val="쌍용_data_base"/>
      <sheetName val="2과_공수집계"/>
      <sheetName val="Drop-down_Lists"/>
      <sheetName val="118_세금과공과"/>
      <sheetName val="경영재무_(입력)"/>
      <sheetName val="연구개발_(입력)"/>
      <sheetName val="일반현황_(입력)"/>
      <sheetName val="품질관리_(입력)"/>
      <sheetName val="전체"/>
      <sheetName val="재무가정"/>
      <sheetName val="626TD(COLOR)"/>
      <sheetName val="Austria"/>
      <sheetName val="Material References"/>
      <sheetName val="추가예산LIST"/>
      <sheetName val="PRINT"/>
      <sheetName val="인원계획"/>
      <sheetName val="Data입력"/>
      <sheetName val="임율"/>
      <sheetName val="13년임율"/>
      <sheetName val="사정표"/>
      <sheetName val="단가2"/>
      <sheetName val="Burnish"/>
      <sheetName val="."/>
      <sheetName val="기타"/>
      <sheetName val="재질표"/>
      <sheetName val="내년"/>
      <sheetName val="매출이익(실적)"/>
      <sheetName val="工程信息"/>
      <sheetName val="JUNY"/>
      <sheetName val="금관"/>
      <sheetName val="백화"/>
      <sheetName val="미익SUB"/>
      <sheetName val="c.db1"/>
      <sheetName val="초기공정능력"/>
      <sheetName val="원본1"/>
      <sheetName val="개선대책 양식"/>
      <sheetName val="입력 List"/>
      <sheetName val="원가기초정보"/>
      <sheetName val="배부기준"/>
      <sheetName val="99정부과제종합"/>
      <sheetName val="종합표"/>
      <sheetName val="분류"/>
      <sheetName val="계실5-1"/>
      <sheetName val="산정표"/>
      <sheetName val="영업인계"/>
      <sheetName val="재공재고"/>
      <sheetName val="포장현황"/>
      <sheetName val="MC%계산"/>
      <sheetName val="※목록"/>
      <sheetName val="수출가격"/>
      <sheetName val="portfolio"/>
      <sheetName val="DO NOT DELETE"/>
      <sheetName val="Calculations"/>
      <sheetName val="Export Data"/>
      <sheetName val="DV_Flow_Chart_DV-PV1_(PFC)1"/>
      <sheetName val="THEME_CODE1"/>
      <sheetName val="CR_CODE1"/>
      <sheetName val="Data_Not_Used"/>
      <sheetName val="FTQ_Data"/>
      <sheetName val="Int_Pulls_Data"/>
      <sheetName val="Int_Spills_Data"/>
      <sheetName val="PPM_Data"/>
      <sheetName val="Pulls_Data"/>
      <sheetName val="Spills_Data"/>
      <sheetName val="VS1_Paretto분석2"/>
      <sheetName val="금형_(2)2"/>
      <sheetName val="MATEMST_(2)"/>
      <sheetName val="포머_비가동_내역2"/>
      <sheetName val="일일_업무_현황_(3)2"/>
      <sheetName val="일일_업무_현황_(5)2"/>
      <sheetName val="생산현황_(입력)1"/>
      <sheetName val="3_PT개발계획1"/>
      <sheetName val="_1"/>
      <sheetName val="FRONT_HUB견적가2"/>
      <sheetName val="임율_&amp;_LOT1"/>
      <sheetName val="협력사_일반현황2"/>
      <sheetName val="생산계획_(2)1"/>
      <sheetName val="1_ER유체응용1"/>
      <sheetName val="4_시험장비1"/>
      <sheetName val="1-1_General_Code1"/>
      <sheetName val="MPL_技連2"/>
      <sheetName val="342E_BLOCK2"/>
      <sheetName val="MPS_Q3_FY041"/>
      <sheetName val="MPS_Q4_FY041"/>
      <sheetName val="FLOW_PROSES_(A)1"/>
      <sheetName val="DATA_BASE1"/>
      <sheetName val="VPP(BD-010)_이상보고1"/>
      <sheetName val="업체별_단가현황1"/>
      <sheetName val="J150_승인진도관리_LIST1"/>
      <sheetName val="TOTAL_LIST1"/>
      <sheetName val="Price_Range1"/>
      <sheetName val="FTR_MACRo1"/>
      <sheetName val="1_세부비교원가(내수)1"/>
      <sheetName val="1_종합비교원가(내수_일반_유럽)1"/>
      <sheetName val="P&amp;L,Bal_Sheet,Cash_Forecast1"/>
      <sheetName val="일일_생산및판매계획_대_실적1"/>
      <sheetName val="공정능력(마운틴_홀_거리)"/>
      <sheetName val="02_07_27_부품판매가1"/>
      <sheetName val="비교원가제출_고1"/>
      <sheetName val="차체_품안표1"/>
      <sheetName val="Data_Sheet1"/>
      <sheetName val="10_예산_및_원가_계획(02년)1"/>
      <sheetName val="2차_OIL량측정1"/>
      <sheetName val="PC%계산(WM_COMM단차)1"/>
      <sheetName val="_2"/>
      <sheetName val="6_수입검사_1"/>
      <sheetName val="03_PFD-11"/>
      <sheetName val="12_Inv_1"/>
      <sheetName val="97년_재료예산(안)1"/>
      <sheetName val="1_터빈1"/>
      <sheetName val="cost_base_e_dati1"/>
      <sheetName val="2__Definitions1"/>
      <sheetName val="코드_조건표2"/>
      <sheetName val="장비_전체리스트1"/>
      <sheetName val="진행중_설변1"/>
      <sheetName val="1_1_2008_OTIF1"/>
      <sheetName val="재품별_단가1"/>
      <sheetName val="외주품_감점_유형_기준1"/>
      <sheetName val="CAPA분석_360K1"/>
      <sheetName val="원단위_전후비교1"/>
      <sheetName val="Sch7a_(토요일)1"/>
      <sheetName val="3__관리점지수실적-1_1생산성1"/>
      <sheetName val="업무분장_1"/>
      <sheetName val="Sec_1_-_RFQ1"/>
      <sheetName val="Rate_data1"/>
      <sheetName val="실적_및_계획1"/>
      <sheetName val="공정능력_(2)1"/>
      <sheetName val="PRO_(참조)1"/>
      <sheetName val="대외공문_1"/>
      <sheetName val="ERP도입후_시정현황1"/>
      <sheetName val="공정별공법-W_HSE-LH1"/>
      <sheetName val="Purchasing_Data1"/>
      <sheetName val="c_db11"/>
      <sheetName val="_SR3차원단위_(3)"/>
      <sheetName val="고객불만_건1"/>
      <sheetName val="Z41,Z42_이외total"/>
      <sheetName val="개선대책_양식"/>
      <sheetName val="09년_현황1"/>
      <sheetName val="WTC_BODY一覧原紙1"/>
      <sheetName val="3월말_장기악성(국내)1"/>
      <sheetName val="2월말_장기악성(국내)1"/>
      <sheetName val="GM_Master1"/>
      <sheetName val="J2(P_MT)"/>
      <sheetName val="제품명_(3)"/>
      <sheetName val="HMC_사전원가(원혁기준)13%1"/>
      <sheetName val="집중검사_리스트1"/>
      <sheetName val="production_dept1"/>
      <sheetName val="실행내역서_1"/>
      <sheetName val="개발_LIST1"/>
      <sheetName val="Value_Analysis_-_Sheet_11"/>
      <sheetName val="BAFFLE_HMC_TABLE11"/>
      <sheetName val="1~3월_지시사항1"/>
      <sheetName val="1_POSITIONING1"/>
      <sheetName val="무부하_회전수1"/>
      <sheetName val="HOLE_9905(1)1"/>
      <sheetName val="Upgrades_pricing"/>
      <sheetName val="7_3_DY팀"/>
      <sheetName val="PNL_ASS'Y_CRASH_PAD_UPR_RH"/>
      <sheetName val="Summary_Sheet"/>
      <sheetName val="Datasheet_for_KPI_Model_1"/>
      <sheetName val="Moulding_data"/>
      <sheetName val="TEAM하반기_계획_(2)"/>
      <sheetName val="YOKE-H(10_3)"/>
      <sheetName val="▶R_C_FRM"/>
      <sheetName val="광주_소요량"/>
      <sheetName val="5-Why_Root_Cause_Analysis_"/>
      <sheetName val="full_(2)"/>
      <sheetName val="S50_"/>
      <sheetName val="초_성"/>
      <sheetName val="CHECK_성"/>
      <sheetName val="cpk_data"/>
      <sheetName val="STD__CAB"/>
      <sheetName val="STD__NCAB"/>
      <sheetName val="원소재_변경_상세"/>
      <sheetName val="직거래가_변경"/>
      <sheetName val="입력_List"/>
      <sheetName val="DV_Flow_Chart_DV-PV1_(PFC)2"/>
      <sheetName val="국내_2"/>
      <sheetName val="4,5공장_2"/>
      <sheetName val="시트_2"/>
      <sheetName val="6_N_m_CCW_전류2"/>
      <sheetName val="1_TM10"/>
      <sheetName val="2_align10"/>
      <sheetName val="3_JUDDER10"/>
      <sheetName val="4_M_S10"/>
      <sheetName val="5_P_W_R10"/>
      <sheetName val="6_F_G10"/>
      <sheetName val="7__SCABLE10"/>
      <sheetName val="8_DIFF10"/>
      <sheetName val="9_A_C10"/>
      <sheetName val="10_GEAR10"/>
      <sheetName val="11_ISC10"/>
      <sheetName val="12_ALT10"/>
      <sheetName val="13_O_S10"/>
      <sheetName val="14_silencer10"/>
      <sheetName val="15_DAMPER10"/>
      <sheetName val="16_HUB10"/>
      <sheetName val="17_DLOCK10"/>
      <sheetName val="18_PSP10"/>
      <sheetName val="19_누수10"/>
      <sheetName val="20_K_S10"/>
      <sheetName val="GB-IC_Villingen_GG10"/>
      <sheetName val="진행_DATA_(2)10"/>
      <sheetName val="Cost_Reduction9"/>
      <sheetName val="1_2내수10"/>
      <sheetName val="LX3_0_RR9"/>
      <sheetName val="외주현황_wq19"/>
      <sheetName val="Sheet6_(3)9"/>
      <sheetName val="INVESTMENT_(Hardware)9"/>
      <sheetName val="매출종합_`099"/>
      <sheetName val="차체부품_INS_REPORT(갑)9"/>
      <sheetName val="2_대외공문9"/>
      <sheetName val="신고서_전8"/>
      <sheetName val="Basic_assumptions8"/>
      <sheetName val="FUEL_FILLER9"/>
      <sheetName val="5_WIRE적용LIST9"/>
      <sheetName val="3_일반사상9"/>
      <sheetName val="3-2_귀책부서별_DT현황8"/>
      <sheetName val="_납촉자9"/>
      <sheetName val="B053_(990701)공정실적PP%계산8"/>
      <sheetName val="5_세운W-A8"/>
      <sheetName val="SUB_2월_재검사추이도8"/>
      <sheetName val="c_db8"/>
      <sheetName val="0_절삭조건8"/>
      <sheetName val="二_POSITION_XLS9"/>
      <sheetName val="1ဲ_ALT9"/>
      <sheetName val="1ဳ_O_S9"/>
      <sheetName val="15_၄AMPER9"/>
      <sheetName val="BACK_DATA_08_7_1~9"/>
      <sheetName val="E_W9"/>
      <sheetName val="P_W9"/>
      <sheetName val="S_W9"/>
      <sheetName val="OPT손익_내수9"/>
      <sheetName val="OPT손익_수출9"/>
      <sheetName val="BACK_DATA9"/>
      <sheetName val="TEMP_TORQUE8"/>
      <sheetName val="126_2558"/>
      <sheetName val="CASE_ASM8"/>
      <sheetName val="14_1부8"/>
      <sheetName val="JT3_0견적-구18"/>
      <sheetName val="소상_&quot;1&quot;8"/>
      <sheetName val="검사기준서_을_치수8"/>
      <sheetName val="검사기준서_갑8"/>
      <sheetName val="검사기준서_을8"/>
      <sheetName val="검사협정_갑8"/>
      <sheetName val="검사성적서_갑8"/>
      <sheetName val="검사성적서_을8"/>
      <sheetName val="검사성적서_병8"/>
      <sheetName val="Nego_PV8"/>
      <sheetName val="1_변경범위8"/>
      <sheetName val="팀별_합계8"/>
      <sheetName val="설비능력및_종합공정능력산출시_사용8"/>
      <sheetName val="LAMBDA_자작8"/>
      <sheetName val="PFMEA_XLS8"/>
      <sheetName val="영업_일18"/>
      <sheetName val="_PPAP_작성중__xlsx8"/>
      <sheetName val="RELAY_FAX양식8"/>
      <sheetName val="상세_견적서_(HMC)8"/>
      <sheetName val="2008_г8"/>
      <sheetName val="2_중요한회계정책8"/>
      <sheetName val="9_관계기업투자8"/>
      <sheetName val="42_리스8"/>
      <sheetName val="25_법인세8"/>
      <sheetName val="DBL_LPG시험8"/>
      <sheetName val="DV_Flow_Chart_DV-PV1_(PFC)3"/>
      <sheetName val="Proj_List_00E8"/>
      <sheetName val="국내_3"/>
      <sheetName val="4,5공장_3"/>
      <sheetName val="시트_3"/>
      <sheetName val="Bosch_ADVP&amp;R8"/>
      <sheetName val="6_N_m_CCW_전류3"/>
      <sheetName val="Production_Plan12"/>
      <sheetName val="THEME_CODE2"/>
      <sheetName val="CR_CODE2"/>
      <sheetName val="GLOBAL_PT_NEW_FORMAT_OCT_20022"/>
      <sheetName val="운임_환차손-Y4"/>
      <sheetName val="내수1_8GL3"/>
      <sheetName val="PRESS_DATA2"/>
      <sheetName val="개발_TOOL_집계표2"/>
      <sheetName val="경상_개발비2"/>
      <sheetName val="X-3_ENG2"/>
      <sheetName val="GLOBAL_PT_NEW_FORMAT_JULY__2003"/>
      <sheetName val="Evaluation_objects3"/>
      <sheetName val="ALPROFILE_발주실적2"/>
      <sheetName val="Master_Cable2"/>
      <sheetName val="Sheet1_(2)2"/>
      <sheetName val="계산_DATA_입력2"/>
      <sheetName val="상세_계산_내역2"/>
      <sheetName val="MACRO1_XLM2"/>
      <sheetName val="02년_SUC2"/>
      <sheetName val="2012_Volum2"/>
      <sheetName val="Drop-down_Lists1"/>
      <sheetName val="B053_(990701)공정능력PC%계산1"/>
      <sheetName val="P&amp;L_account2"/>
      <sheetName val="Bas_Moteur4"/>
      <sheetName val="Data_Not_Used1"/>
      <sheetName val="FTQ_Data1"/>
      <sheetName val="Int_Pulls_Data1"/>
      <sheetName val="Int_Spills_Data1"/>
      <sheetName val="PPM_Data1"/>
      <sheetName val="Pulls_Data1"/>
      <sheetName val="Spills_Data1"/>
      <sheetName val="VS1_Paretto분석3"/>
      <sheetName val="금형_(2)3"/>
      <sheetName val="MATEMST_(2)1"/>
      <sheetName val="포머_비가동_내역3"/>
      <sheetName val="일일_업무_현황_(3)3"/>
      <sheetName val="일일_업무_현황_(5)3"/>
      <sheetName val="기준정보(A)_15_10_271"/>
      <sheetName val="단중_및_예비길이_SHEET_15_9_5(K)1"/>
      <sheetName val="15_1_02_15년_1월예시계획1"/>
      <sheetName val="15년_12월_시작재공품_15_12_31"/>
      <sheetName val="중공업_실적1"/>
      <sheetName val="기준정보(A)_12_02_231"/>
      <sheetName val="VERTICAL_PIPE1"/>
      <sheetName val="TABLE_DB1"/>
      <sheetName val="쌍용_data_base1"/>
      <sheetName val="2과_공수집계1"/>
      <sheetName val="118_세금과공과1"/>
      <sheetName val="경영재무_(입력)1"/>
      <sheetName val="생산현황_(입력)2"/>
      <sheetName val="연구개발_(입력)1"/>
      <sheetName val="일반현황_(입력)1"/>
      <sheetName val="품질관리_(입력)1"/>
      <sheetName val="3_PT개발계획2"/>
      <sheetName val="_3"/>
      <sheetName val="FRONT_HUB견적가3"/>
      <sheetName val="임율_&amp;_LOT2"/>
      <sheetName val="협력사_일반현황3"/>
      <sheetName val="생산계획_(2)2"/>
      <sheetName val="1_ER유체응용2"/>
      <sheetName val="4_시험장비2"/>
      <sheetName val="1-1_General_Code2"/>
      <sheetName val="MPL_技連3"/>
      <sheetName val="342E_BLOCK3"/>
      <sheetName val="MPS_Q3_FY042"/>
      <sheetName val="MPS_Q4_FY042"/>
      <sheetName val="FLOW_PROSES_(A)2"/>
      <sheetName val="DATA_BASE2"/>
      <sheetName val="VPP(BD-010)_이상보고2"/>
      <sheetName val="업체별_단가현황2"/>
      <sheetName val="J150_승인진도관리_LIST2"/>
      <sheetName val="TOTAL_LIST2"/>
      <sheetName val="Price_Range2"/>
      <sheetName val="FTR_MACRo2"/>
      <sheetName val="1_세부비교원가(내수)2"/>
      <sheetName val="1_종합비교원가(내수_일반_유럽)2"/>
      <sheetName val="P&amp;L,Bal_Sheet,Cash_Forecast2"/>
      <sheetName val="일일_생산및판매계획_대_실적2"/>
      <sheetName val="공정능력(마운틴_홀_거리)1"/>
      <sheetName val="02_07_27_부품판매가2"/>
      <sheetName val="비교원가제출_고2"/>
      <sheetName val="차체_품안표2"/>
      <sheetName val="Data_Sheet2"/>
      <sheetName val="10_예산_및_원가_계획(02년)2"/>
      <sheetName val="2차_OIL량측정2"/>
      <sheetName val="PC%계산(WM_COMM단차)2"/>
      <sheetName val="_4"/>
      <sheetName val="6_수입검사_2"/>
      <sheetName val="03_PFD-12"/>
      <sheetName val="12_Inv_2"/>
      <sheetName val="97년_재료예산(안)2"/>
      <sheetName val="1_터빈2"/>
      <sheetName val="cost_base_e_dati2"/>
      <sheetName val="2__Definitions2"/>
      <sheetName val="코드_조건표3"/>
      <sheetName val="장비_전체리스트2"/>
      <sheetName val="진행중_설변2"/>
      <sheetName val="1_1_2008_OTIF2"/>
      <sheetName val="재품별_단가2"/>
      <sheetName val="외주품_감점_유형_기준2"/>
      <sheetName val="CAPA분석_360K2"/>
      <sheetName val="원단위_전후비교2"/>
      <sheetName val="Sch7a_(토요일)2"/>
      <sheetName val="3__관리점지수실적-1_1생산성2"/>
      <sheetName val="업무분장_2"/>
      <sheetName val="Sec_1_-_RFQ2"/>
      <sheetName val="Rate_data2"/>
      <sheetName val="실적_및_계획2"/>
      <sheetName val="공정능력_(2)2"/>
      <sheetName val="PRO_(참조)2"/>
      <sheetName val="대외공문_2"/>
      <sheetName val="ERP도입후_시정현황2"/>
      <sheetName val="공정별공법-W_HSE-LH2"/>
      <sheetName val="Purchasing_Data2"/>
      <sheetName val="c_db12"/>
      <sheetName val="_SR3차원단위_(3)1"/>
      <sheetName val="고객불만_건2"/>
      <sheetName val="노원열병합__건축공사기성내역서1"/>
      <sheetName val="Gia_vat_tu1"/>
      <sheetName val="Z41,Z42_이외total1"/>
      <sheetName val="개선대책_양식1"/>
      <sheetName val="09년_현황2"/>
      <sheetName val="WTC_BODY一覧原紙2"/>
      <sheetName val="3월말_장기악성(국내)2"/>
      <sheetName val="2월말_장기악성(국내)2"/>
      <sheetName val="GM_Master2"/>
      <sheetName val="J2(P_MT)1"/>
      <sheetName val="제품명_(3)1"/>
      <sheetName val="HMC_사전원가(원혁기준)13%2"/>
      <sheetName val="집중검사_리스트2"/>
      <sheetName val="production_dept2"/>
      <sheetName val="실행내역서_2"/>
      <sheetName val="개발_LIST2"/>
      <sheetName val="Value_Analysis_-_Sheet_12"/>
      <sheetName val="BAFFLE_HMC_TABLE12"/>
      <sheetName val="1~3월_지시사항2"/>
      <sheetName val="1_POSITIONING2"/>
      <sheetName val="무부하_회전수2"/>
      <sheetName val="HOLE_9905(1)2"/>
      <sheetName val="Upgrades_pricing1"/>
      <sheetName val="7_3_DY팀1"/>
      <sheetName val="PNL_ASS'Y_CRASH_PAD_UPR_RH1"/>
      <sheetName val="Summary_Sheet1"/>
      <sheetName val="Datasheet_for_KPI_Model_11"/>
      <sheetName val="Moulding_data1"/>
      <sheetName val="TEAM하반기_계획_(2)1"/>
      <sheetName val="YOKE-H(10_3)1"/>
      <sheetName val="▶R_C_FRM1"/>
      <sheetName val="광주_소요량1"/>
      <sheetName val="5-Why_Root_Cause_Analysis_1"/>
      <sheetName val="full_(2)1"/>
      <sheetName val="S50_1"/>
      <sheetName val="초_성1"/>
      <sheetName val="CHECK_성1"/>
      <sheetName val="cpk_data1"/>
      <sheetName val="STD__CAB1"/>
      <sheetName val="STD__NCAB1"/>
      <sheetName val="원소재_변경_상세1"/>
      <sheetName val="직거래가_변경1"/>
      <sheetName val="입력_List1"/>
      <sheetName val="DO_NOT_DELETE"/>
      <sheetName val="24.냉각실용添1"/>
      <sheetName val="00년거래처별실적"/>
      <sheetName val="Danh Mục"/>
      <sheetName val="Danh Muc"/>
      <sheetName val="FIXED_ASSET"/>
      <sheetName val="Stop"/>
      <sheetName val="수량산출"/>
      <sheetName val="FPD"/>
      <sheetName val="H11"/>
      <sheetName val="PP%-low RPM"/>
      <sheetName val="KXV01"/>
      <sheetName val="기종별 합계"/>
      <sheetName val="CBase"/>
      <sheetName val="학교기부"/>
      <sheetName val="FOB현황"/>
      <sheetName val="BOX ASSY"/>
      <sheetName val="실사LIST-중간가공품(05.12.27현재) (2)"/>
      <sheetName val="54813M2001"/>
      <sheetName val="6.Parent S_ Fixed Prod"/>
      <sheetName val="4R-G"/>
      <sheetName val="5R-G"/>
      <sheetName val="PC%계산DWMC"/>
      <sheetName val="Features"/>
      <sheetName val="TRIM-Y3"/>
      <sheetName val="종합10"/>
      <sheetName val="기본자료(재직자)"/>
      <sheetName val="손익비교 Data"/>
      <sheetName val="Parameter"/>
      <sheetName val="Simulate"/>
      <sheetName val="RCL MY2"/>
      <sheetName val="Assumptions"/>
      <sheetName val="Income Statement"/>
      <sheetName val="2 - SALCPA Tracker - pg. 1"/>
      <sheetName val="Chart of Accounts"/>
      <sheetName val="検索条件"/>
      <sheetName val="rpt03"/>
      <sheetName val="rpt01"/>
      <sheetName val="rpt05"/>
      <sheetName val="평균환율"/>
      <sheetName val="Reference"/>
      <sheetName val="REPAIR_DATA_-_CONTAINER_#5"/>
      <sheetName val="Issues_List"/>
      <sheetName val="일일붙여라"/>
      <sheetName val="소특"/>
      <sheetName val="95TOTREV"/>
      <sheetName val="Home"/>
      <sheetName val="Histogram Chart"/>
      <sheetName val="AQL(0.65)"/>
      <sheetName val="호봉CODE"/>
      <sheetName val="Histogram_Chart"/>
      <sheetName val="AQL(0_65)"/>
      <sheetName val="CAPVC"/>
      <sheetName val="Controls"/>
      <sheetName val="기초자료입력"/>
      <sheetName val="HS CODE"/>
      <sheetName val="8.공정능력평가(5)"/>
      <sheetName val="FAB"/>
      <sheetName val="피엘"/>
      <sheetName val="6. FTA특혜관세적용달성율"/>
      <sheetName val="연계-GPM-BRAND"/>
      <sheetName val="Year"/>
      <sheetName val="RSDB"/>
      <sheetName val="WSDB"/>
      <sheetName val="0006_FLT_IR_NAME"/>
      <sheetName val="인력변동"/>
      <sheetName val="22(4)"/>
      <sheetName val="조명시설"/>
      <sheetName val="13역무손익"/>
      <sheetName val="BS(4)"/>
      <sheetName val="JAPAN"/>
      <sheetName val="2.Underbody DT"/>
      <sheetName val="2000 (원본)"/>
      <sheetName val="IMT-2000"/>
      <sheetName val="18-2"/>
      <sheetName val="1_TM11"/>
      <sheetName val="2_align11"/>
      <sheetName val="3_JUDDER11"/>
      <sheetName val="4_M_S11"/>
      <sheetName val="5_P_W_R11"/>
      <sheetName val="6_F_G11"/>
      <sheetName val="7__SCABLE11"/>
      <sheetName val="8_DIFF11"/>
      <sheetName val="9_A_C11"/>
      <sheetName val="10_GEAR11"/>
      <sheetName val="11_ISC11"/>
      <sheetName val="12_ALT11"/>
      <sheetName val="13_O_S11"/>
      <sheetName val="14_silencer11"/>
      <sheetName val="15_DAMPER11"/>
      <sheetName val="16_HUB11"/>
      <sheetName val="17_DLOCK11"/>
      <sheetName val="18_PSP11"/>
      <sheetName val="19_누수11"/>
      <sheetName val="20_K_S11"/>
      <sheetName val="GB-IC_Villingen_GG11"/>
      <sheetName val="진행_DATA_(2)11"/>
      <sheetName val="Cost_Reduction10"/>
      <sheetName val="1_2내수11"/>
      <sheetName val="LX3_0_RR10"/>
      <sheetName val="외주현황_wq110"/>
      <sheetName val="Sheet6_(3)10"/>
      <sheetName val="INVESTMENT_(Hardware)10"/>
      <sheetName val="매출종합_`0910"/>
      <sheetName val="차체부품_INS_REPORT(갑)10"/>
      <sheetName val="2_대외공문10"/>
      <sheetName val="신고서_전9"/>
      <sheetName val="Basic_assumptions9"/>
      <sheetName val="FUEL_FILLER10"/>
      <sheetName val="5_WIRE적용LIST10"/>
      <sheetName val="3_일반사상10"/>
      <sheetName val="3-2_귀책부서별_DT현황9"/>
      <sheetName val="_납촉자10"/>
      <sheetName val="B053_(990701)공정실적PP%계산9"/>
      <sheetName val="5_세운W-A9"/>
      <sheetName val="SUB_2월_재검사추이도9"/>
      <sheetName val="c_db9"/>
      <sheetName val="0_절삭조건9"/>
      <sheetName val="二_POSITION_XLS10"/>
      <sheetName val="1ဲ_ALT10"/>
      <sheetName val="1ဳ_O_S10"/>
      <sheetName val="15_၄AMPER10"/>
      <sheetName val="BACK_DATA_08_7_1~10"/>
      <sheetName val="E_W10"/>
      <sheetName val="P_W10"/>
      <sheetName val="S_W10"/>
      <sheetName val="OPT손익_내수10"/>
      <sheetName val="OPT손익_수출10"/>
      <sheetName val="BACK_DATA10"/>
      <sheetName val="TEMP_TORQUE9"/>
      <sheetName val="126_2559"/>
      <sheetName val="CASE_ASM9"/>
      <sheetName val="14_1부9"/>
      <sheetName val="JT3_0견적-구19"/>
      <sheetName val="소상_&quot;1&quot;9"/>
      <sheetName val="검사기준서_을_치수9"/>
      <sheetName val="검사기준서_갑9"/>
      <sheetName val="검사기준서_을9"/>
      <sheetName val="검사협정_갑9"/>
      <sheetName val="검사성적서_갑9"/>
      <sheetName val="검사성적서_을9"/>
      <sheetName val="검사성적서_병9"/>
      <sheetName val="Nego_PV9"/>
      <sheetName val="1_변경범위9"/>
      <sheetName val="팀별_합계9"/>
      <sheetName val="설비능력및_종합공정능력산출시_사용9"/>
      <sheetName val="LAMBDA_자작9"/>
      <sheetName val="PFMEA_XLS9"/>
      <sheetName val="영업_일19"/>
      <sheetName val="_PPAP_작성중__xlsx9"/>
      <sheetName val="RELAY_FAX양식9"/>
      <sheetName val="상세_견적서_(HMC)9"/>
      <sheetName val="2008_г9"/>
      <sheetName val="2_중요한회계정책9"/>
      <sheetName val="9_관계기업투자9"/>
      <sheetName val="42_리스9"/>
      <sheetName val="25_법인세9"/>
      <sheetName val="DBL_LPG시험9"/>
      <sheetName val="DV_Flow_Chart_DV-PV1_(PFC)4"/>
      <sheetName val="Proj_List_00E9"/>
      <sheetName val="국내_4"/>
      <sheetName val="4,5공장_4"/>
      <sheetName val="시트_4"/>
      <sheetName val="Bosch_ADVP&amp;R9"/>
      <sheetName val="6_N_m_CCW_전류4"/>
      <sheetName val="Production_Plan13"/>
      <sheetName val="THEME_CODE3"/>
      <sheetName val="CR_CODE3"/>
      <sheetName val="GLOBAL_PT_NEW_FORMAT_OCT_20023"/>
      <sheetName val="운임_환차손-Y5"/>
      <sheetName val="내수1_8GL4"/>
      <sheetName val="PRESS_DATA3"/>
      <sheetName val="개발_TOOL_집계표3"/>
      <sheetName val="경상_개발비3"/>
      <sheetName val="X-3_ENG3"/>
      <sheetName val="GLOBAL_PT_NEW_FORMAT_JULY__2004"/>
      <sheetName val="Evaluation_objects4"/>
      <sheetName val="ALPROFILE_발주실적3"/>
      <sheetName val="Master_Cable3"/>
      <sheetName val="Sheet1_(2)3"/>
      <sheetName val="계산_DATA_입력3"/>
      <sheetName val="상세_계산_내역3"/>
      <sheetName val="MACRO1_XLM3"/>
      <sheetName val="02년_SUC3"/>
      <sheetName val="2012_Volum3"/>
      <sheetName val="Drop-down_Lists2"/>
      <sheetName val="B053_(990701)공정능력PC%계산2"/>
      <sheetName val="P&amp;L_account3"/>
      <sheetName val="Bas_Moteur5"/>
      <sheetName val="Data_Not_Used2"/>
      <sheetName val="FTQ_Data2"/>
      <sheetName val="Int_Pulls_Data2"/>
      <sheetName val="Int_Spills_Data2"/>
      <sheetName val="PPM_Data2"/>
      <sheetName val="Pulls_Data2"/>
      <sheetName val="Spills_Data2"/>
      <sheetName val="VS1_Paretto분석4"/>
      <sheetName val="금형_(2)4"/>
      <sheetName val="MATEMST_(2)2"/>
      <sheetName val="포머_비가동_내역4"/>
      <sheetName val="일일_업무_현황_(3)4"/>
      <sheetName val="일일_업무_현황_(5)4"/>
      <sheetName val="기준정보(A)_15_10_272"/>
      <sheetName val="단중_및_예비길이_SHEET_15_9_5(K)2"/>
      <sheetName val="15_1_02_15년_1월예시계획2"/>
      <sheetName val="15년_12월_시작재공품_15_12_32"/>
      <sheetName val="중공업_실적2"/>
      <sheetName val="기준정보(A)_12_02_232"/>
      <sheetName val="VERTICAL_PIPE2"/>
      <sheetName val="TABLE_DB2"/>
      <sheetName val="쌍용_data_base2"/>
      <sheetName val="2과_공수집계2"/>
      <sheetName val="118_세금과공과2"/>
      <sheetName val="경영재무_(입력)2"/>
      <sheetName val="생산현황_(입력)3"/>
      <sheetName val="연구개발_(입력)2"/>
      <sheetName val="일반현황_(입력)2"/>
      <sheetName val="품질관리_(입력)2"/>
      <sheetName val="3_PT개발계획3"/>
      <sheetName val="_5"/>
      <sheetName val="FRONT_HUB견적가4"/>
      <sheetName val="임율_&amp;_LOT3"/>
      <sheetName val="협력사_일반현황4"/>
      <sheetName val="생산계획_(2)3"/>
      <sheetName val="1_ER유체응용3"/>
      <sheetName val="4_시험장비3"/>
      <sheetName val="1-1_General_Code3"/>
      <sheetName val="MPL_技連4"/>
      <sheetName val="342E_BLOCK4"/>
      <sheetName val="MPS_Q3_FY043"/>
      <sheetName val="MPS_Q4_FY043"/>
      <sheetName val="FLOW_PROSES_(A)3"/>
      <sheetName val="DATA_BASE3"/>
      <sheetName val="VPP(BD-010)_이상보고3"/>
      <sheetName val="업체별_단가현황3"/>
      <sheetName val="J150_승인진도관리_LIST3"/>
      <sheetName val="TOTAL_LIST3"/>
      <sheetName val="Price_Range3"/>
      <sheetName val="FTR_MACRo3"/>
      <sheetName val="1_세부비교원가(내수)3"/>
      <sheetName val="1_종합비교원가(내수_일반_유럽)3"/>
      <sheetName val="P&amp;L,Bal_Sheet,Cash_Forecast3"/>
      <sheetName val="일일_생산및판매계획_대_실적3"/>
      <sheetName val="공정능력(마운틴_홀_거리)2"/>
      <sheetName val="02_07_27_부품판매가3"/>
      <sheetName val="비교원가제출_고3"/>
      <sheetName val="차체_품안표3"/>
      <sheetName val="Data_Sheet3"/>
      <sheetName val="10_예산_및_원가_계획(02년)3"/>
      <sheetName val="2차_OIL량측정3"/>
      <sheetName val="PC%계산(WM_COMM단차)3"/>
      <sheetName val="_6"/>
      <sheetName val="6_수입검사_3"/>
      <sheetName val="03_PFD-13"/>
      <sheetName val="12_Inv_3"/>
      <sheetName val="97년_재료예산(안)3"/>
      <sheetName val="1_터빈3"/>
      <sheetName val="cost_base_e_dati3"/>
      <sheetName val="2__Definitions3"/>
      <sheetName val="코드_조건표4"/>
      <sheetName val="장비_전체리스트3"/>
      <sheetName val="진행중_설변3"/>
      <sheetName val="1_1_2008_OTIF3"/>
      <sheetName val="재품별_단가3"/>
      <sheetName val="외주품_감점_유형_기준3"/>
      <sheetName val="CAPA분석_360K3"/>
      <sheetName val="원단위_전후비교3"/>
      <sheetName val="Sch7a_(토요일)3"/>
      <sheetName val="3__관리점지수실적-1_1생산성3"/>
      <sheetName val="업무분장_3"/>
      <sheetName val="Sec_1_-_RFQ3"/>
      <sheetName val="Rate_data3"/>
      <sheetName val="실적_및_계획3"/>
      <sheetName val="공정능력_(2)3"/>
      <sheetName val="PRO_(참조)3"/>
      <sheetName val="대외공문_3"/>
      <sheetName val="ERP도입후_시정현황3"/>
      <sheetName val="공정별공법-W_HSE-LH3"/>
      <sheetName val="Purchasing_Data3"/>
      <sheetName val="c_db13"/>
      <sheetName val="_SR3차원단위_(3)2"/>
      <sheetName val="고객불만_건3"/>
      <sheetName val="노원열병합__건축공사기성내역서2"/>
      <sheetName val="Gia_vat_tu2"/>
      <sheetName val="Z41,Z42_이외total2"/>
      <sheetName val="개선대책_양식2"/>
      <sheetName val="09년_현황3"/>
      <sheetName val="WTC_BODY一覧原紙3"/>
      <sheetName val="3월말_장기악성(국내)3"/>
      <sheetName val="2월말_장기악성(국내)3"/>
      <sheetName val="GM_Master3"/>
      <sheetName val="J2(P_MT)2"/>
      <sheetName val="제품명_(3)2"/>
      <sheetName val="HMC_사전원가(원혁기준)13%3"/>
      <sheetName val="집중검사_리스트3"/>
      <sheetName val="production_dept3"/>
      <sheetName val="실행내역서_3"/>
      <sheetName val="개발_LIST3"/>
      <sheetName val="Value_Analysis_-_Sheet_13"/>
      <sheetName val="BAFFLE_HMC_TABLE13"/>
      <sheetName val="1~3월_지시사항3"/>
      <sheetName val="1_POSITIONING3"/>
      <sheetName val="무부하_회전수3"/>
      <sheetName val="HOLE_9905(1)3"/>
      <sheetName val="Upgrades_pricing2"/>
      <sheetName val="7_3_DY팀2"/>
      <sheetName val="PNL_ASS'Y_CRASH_PAD_UPR_RH2"/>
      <sheetName val="Summary_Sheet2"/>
      <sheetName val="Datasheet_for_KPI_Model_12"/>
      <sheetName val="Moulding_data2"/>
      <sheetName val="TEAM하반기_계획_(2)2"/>
      <sheetName val="YOKE-H(10_3)2"/>
      <sheetName val="▶R_C_FRM2"/>
      <sheetName val="광주_소요량2"/>
      <sheetName val="5-Why_Root_Cause_Analysis_2"/>
      <sheetName val="full_(2)2"/>
      <sheetName val="S50_2"/>
      <sheetName val="초_성2"/>
      <sheetName val="CHECK_성2"/>
      <sheetName val="cpk_data2"/>
      <sheetName val="STD__CAB2"/>
      <sheetName val="STD__NCAB2"/>
      <sheetName val="원소재_변경_상세2"/>
      <sheetName val="직거래가_변경2"/>
      <sheetName val="입력_List2"/>
      <sheetName val="DO_NOT_DELETE1"/>
      <sheetName val="Material_References"/>
      <sheetName val="Danh_Mục"/>
      <sheetName val="Danh_Muc"/>
      <sheetName val="4.Financial"/>
      <sheetName val="3_4). FR 종합"/>
      <sheetName val="3_4). RR 종합"/>
      <sheetName val="Assumption"/>
      <sheetName val="sal"/>
      <sheetName val="customer"/>
      <sheetName val="_x0000_PRDW30.XL"/>
      <sheetName val="실행"/>
      <sheetName val="PRDW30_XL"/>
      <sheetName val="DATAinput"/>
      <sheetName val="총list"/>
      <sheetName val="Danh sach Hàn thùng"/>
      <sheetName val="Mẫu DMVT"/>
      <sheetName val="Mẫu DMVT (2)"/>
      <sheetName val="DANH MỤC NHÓM ĐỐI TƯỢNG"/>
      <sheetName val="Nhap T8"/>
      <sheetName val="Begining detail-CTIET"/>
      <sheetName val="Payment-TTOAN"/>
      <sheetName val="Summary-TOMLUOC "/>
      <sheetName val="SO TONG HOP CONG NO"/>
      <sheetName val="BUS"/>
      <sheetName val="LOAIXE"/>
      <sheetName val="Nguon PT xetai"/>
      <sheetName val="NGUON"/>
      <sheetName val="Nguon PT xe Ben"/>
      <sheetName val="Bien so"/>
      <sheetName val="DM KHAU HAO"/>
      <sheetName val="MỤC LỤC"/>
      <sheetName val="Ghi chú"/>
      <sheetName val="1. Định hướng HĐ CN năm 2019"/>
      <sheetName val="2.1.Tổng quan TT KD xe DL"/>
      <sheetName val="2.2.Tổng quan TT DVPT DL"/>
      <sheetName val="3.1. ĐKM xe DL"/>
      <sheetName val="3.2.1. KH KD-MKT &amp; TCKD xe KIA"/>
      <sheetName val="3.2.2 CSBH KIA"/>
      <sheetName val="3.2.3. KH KD-MKT&amp;TCKD DVPT"/>
      <sheetName val="Pv SL"/>
      <sheetName val="TNS"/>
      <sheetName val="KPI"/>
      <sheetName val="3.3.1.KH KD-MKT &amp; TCKD Mazda"/>
      <sheetName val="3.3.2 CSBH MAZDA"/>
      <sheetName val="3.3.3.KH KD-MKT&amp;TCKD DVPT MAZDA"/>
      <sheetName val="3.4. DVPT SR KIA MAZDA"/>
      <sheetName val="3.4.1.KH KD-MKT&amp;TCKD PEUGEOT"/>
      <sheetName val="3.4.2 CSBH PEUGEOT"/>
      <sheetName val="3.4.3.KH KD-MKT&amp;TC DVPT PEUGEOT"/>
      <sheetName val="3.5. TÀI CHÍNH KD XE KIA MAZDA"/>
      <sheetName val="4.1.Tổng quan TT KD Tai, Bus"/>
      <sheetName val="4.2.Tổng quan TT DVPT Tai Bus"/>
      <sheetName val="5.1. ĐKM xe Tai, Bus"/>
      <sheetName val="PTBH 2018"/>
      <sheetName val="SL - TVBH"/>
      <sheetName val="PTBH"/>
      <sheetName val="5.2a. KD Xe Fuso"/>
      <sheetName val="5.2b. KD Xe Foton"/>
      <sheetName val="5.2c. KD Xe Bus"/>
      <sheetName val="5.2. KH KD-MKT&amp;TCKD xe Tải, Bus"/>
      <sheetName val="5.3. CSBH xe Tải, Bus"/>
      <sheetName val="5.4.KH KD-MKT&amp;TC DVPT Tải, Bus"/>
      <sheetName val="Review note"/>
      <sheetName val="6.1 ĐKĐK"/>
      <sheetName val="6.2. Bảo hiểm"/>
      <sheetName val="6.3. Tín dụng"/>
      <sheetName val="6.4. GSHT &amp; PH"/>
      <sheetName val="6.5 DVHT"/>
      <sheetName val="Luong"/>
      <sheetName val="7.1 KH nhân sự"/>
      <sheetName val="7.2. Định biên &amp; Lương"/>
      <sheetName val="7.3 KH thưởng năng suất"/>
      <sheetName val="Check"/>
      <sheetName val="Check TH"/>
      <sheetName val="8. Hành chính"/>
      <sheetName val="8.1"/>
      <sheetName val="9.1. Duy tu bảo trì"/>
      <sheetName val="9.2. Cải tạo, nâng cấp"/>
      <sheetName val="10. TSCĐ - CCDC"/>
      <sheetName val="11D. Tài chính KD XE TỔNG"/>
      <sheetName val="11E. Tài chính KD DVPT TỔNG"/>
      <sheetName val="11A. Tài chính SR KIA"/>
      <sheetName val="11B. Tài chính SR MAZDA"/>
      <sheetName val="11D. Tài chính SR Peugout"/>
      <sheetName val="11C. Tài chính SR TẢI BUS"/>
      <sheetName val="11D. Tài chính SR Du lịch"/>
      <sheetName val="11. Tài chính Chi nhánh"/>
      <sheetName val="12. SĐTC"/>
      <sheetName val="Danh sach"/>
      <sheetName val="THƯ VIỆN"/>
      <sheetName val="실적관리"/>
      <sheetName val="산출기준(파견전산실)"/>
      <sheetName val="출력-생산일보"/>
      <sheetName val="품목표"/>
      <sheetName val="Volumes"/>
      <sheetName val="SCP 4"/>
      <sheetName val="SCP 5 D2UXT"/>
      <sheetName val="SCP 6 D2UX"/>
      <sheetName val="Invest (MAC)"/>
      <sheetName val="SCP Apr2015"/>
      <sheetName val="8월3주"/>
      <sheetName val="2-1.제품군별계획대비실적(B.A)"/>
      <sheetName val="f3"/>
      <sheetName val="LINE_VENT"/>
      <sheetName val="OEM 이의제기 종합"/>
      <sheetName val="신공항A-9(원가수정)"/>
      <sheetName val="감독1130"/>
      <sheetName val="RECIMAKE"/>
      <sheetName val="6월재고2"/>
      <sheetName val="XMA 12월 8,000대 원,부자재_完"/>
      <sheetName val="YFA 10월분 원자재(10.12)_미납완료_完"/>
      <sheetName val="YFA 10월분 부자재(10.7,9)_FEDEX_完"/>
      <sheetName val="원재료불량"/>
      <sheetName val="sapactivexlhiddensheet"/>
      <sheetName val="ROLL"/>
      <sheetName val="95MAKER"/>
      <sheetName val="GAGE R&amp;R(FRT UPR)"/>
      <sheetName val="16-1531"/>
      <sheetName val=" 하반기 경비 조정계획_150627(사계 r2 기준).x"/>
      <sheetName val="선재"/>
      <sheetName val="????ilencer"/>
      <sheetName val="생산실적입력"/>
      <sheetName val="법인세부담액"/>
      <sheetName val="등록자료"/>
      <sheetName val="입력정보"/>
      <sheetName val="여신보고용"/>
      <sheetName val="서진단가"/>
      <sheetName val="기아계획"/>
      <sheetName val="노무비"/>
      <sheetName val="9609추"/>
      <sheetName val="0.CHMSL LED ASSY"/>
      <sheetName val="변환테이블"/>
      <sheetName val="불량 리스트"/>
      <sheetName val="불량 코드"/>
      <sheetName val="그림목록"/>
      <sheetName val="침탄데이타"/>
      <sheetName val="Team 종합"/>
      <sheetName val="LEGAN"/>
      <sheetName val="品質保証責任者届"/>
      <sheetName val="PV"/>
      <sheetName val="귀책별TOP"/>
      <sheetName val="RHW"/>
      <sheetName val="부서별1월"/>
      <sheetName val="1.세부비교_x001b__x0000__x0000_㣪洁ᚦ"/>
      <sheetName val="목차"/>
      <sheetName val="82351"/>
      <sheetName val="51700-C2100(이의제기)"/>
      <sheetName val="HeaderInfo"/>
      <sheetName val="J100"/>
      <sheetName val="RFQ Template"/>
      <sheetName val="科目余额表"/>
      <sheetName val="108.수선비"/>
      <sheetName val="8기전사사업계획"/>
      <sheetName val="36기상반기자금실적"/>
      <sheetName val="업체정보"/>
      <sheetName val="07DATA"/>
      <sheetName val="WJ素材費"/>
      <sheetName val="품의서양식 (3)"/>
      <sheetName val="예상투자비"/>
      <sheetName val="조선용암면"/>
      <sheetName val="종합장"/>
      <sheetName val="集計ﾘｽﾄ"/>
      <sheetName val="원가분석"/>
      <sheetName val="법인(환율지정)"/>
      <sheetName val="1. 보고"/>
      <sheetName val="수지타입(ASSY)"/>
      <sheetName val="Asset98-CAK"/>
      <sheetName val="Input Page"/>
      <sheetName val="Input Sheet"/>
      <sheetName val="Aug01 Status Rpt"/>
      <sheetName val="현금및현금등가물"/>
      <sheetName val="Base Info"/>
      <sheetName val="ISSUE LIST"/>
      <sheetName val="자료"/>
      <sheetName val="직원명부"/>
      <sheetName val="ALVXXL01"/>
      <sheetName val="철심금중량"/>
      <sheetName val="구매내역"/>
      <sheetName val="생산실적db"/>
      <sheetName val="데이터"/>
      <sheetName val="철판2"/>
      <sheetName val="년도별"/>
      <sheetName val="원가계산서양식"/>
      <sheetName val="Bang KL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첨부3"/>
      <sheetName val="3M000"/>
      <sheetName val="10년01월부터"/>
      <sheetName val="세무서코드"/>
      <sheetName val="D300726_1"/>
      <sheetName val="3월판매예상_2주차"/>
      <sheetName val="_0602주-무결점운동 진행현황 보고 (20140610)"/>
      <sheetName val="FELT"/>
      <sheetName val="사업소득자세수추계"/>
      <sheetName val="DATA(1-8)"/>
      <sheetName val="이자수입"/>
      <sheetName val="사외외주매출"/>
      <sheetName val="20일시험전표지"/>
      <sheetName val="FRONT"/>
      <sheetName val="REAR "/>
      <sheetName val="FR저항Cp"/>
      <sheetName val="abs dac검사대비분석자료2"/>
      <sheetName val="RFQ Form"/>
      <sheetName val="재고품목"/>
      <sheetName val="CPK_CHART"/>
      <sheetName val="채산"/>
      <sheetName val="20060624 공조제어"/>
      <sheetName val="AP"/>
      <sheetName val="AR"/>
      <sheetName val="CH"/>
      <sheetName val="ES"/>
      <sheetName val="EX"/>
      <sheetName val="FA"/>
      <sheetName val="FD"/>
      <sheetName val="IC"/>
      <sheetName val="ID"/>
      <sheetName val="IH"/>
      <sheetName val="PU"/>
      <sheetName val="RE"/>
      <sheetName val="SA"/>
      <sheetName val="TA"/>
      <sheetName val="IB"/>
      <sheetName val="전체공수"/>
      <sheetName val="외주가공"/>
      <sheetName val="한계원가"/>
      <sheetName val="hvac(제어동)"/>
      <sheetName val="공정공수.XLS"/>
      <sheetName val="개요"/>
      <sheetName val="Carryover"/>
      <sheetName val="vol_0312"/>
      <sheetName val="풍량상한치 제한 data"/>
      <sheetName val="Source List"/>
      <sheetName val="회의록"/>
      <sheetName val="원단위"/>
      <sheetName val="기간별품목별불량유형집계"/>
      <sheetName val="96원가"/>
      <sheetName val="4.Vendor price"/>
      <sheetName val="14년 증판안 판촉"/>
      <sheetName val="14,15,16"/>
      <sheetName val="Europe PU-1"/>
      <sheetName val="MM利益・原価企画方針書ｶｸ１"/>
      <sheetName val="PMBG12LD 장비및인원소요(D.A기준) "/>
      <sheetName val="basic_info"/>
      <sheetName val="10매출"/>
      <sheetName val="은행"/>
      <sheetName val="TEMP2"/>
      <sheetName val="표준(재질단가,조형단가)"/>
      <sheetName val="표준(중자)"/>
      <sheetName val="기본데이타"/>
      <sheetName val="2WD(KJ5G0662)"/>
      <sheetName val="MAT_N048"/>
      <sheetName val="구분목록"/>
      <sheetName val="사원관리"/>
      <sheetName val="조정"/>
      <sheetName val="NEW TOOL MASTER"/>
      <sheetName val="stockmonthlylist(stock_20190828"/>
      <sheetName val="DWPM분석시트"/>
      <sheetName val="매출(총액)"/>
      <sheetName val="판관비"/>
      <sheetName val="3-2002년 소모공구비"/>
      <sheetName val="数据库不可删除"/>
      <sheetName val="WE'T"/>
      <sheetName val="BREAKDOWN(철거설치)"/>
      <sheetName val="6월"/>
      <sheetName val="1.TAT_Info."/>
      <sheetName val="재품명"/>
      <sheetName val="불량명"/>
      <sheetName val="효과금액비교"/>
      <sheetName val="1.TP조립"/>
      <sheetName val="기타 부자재"/>
      <sheetName val="분리막"/>
      <sheetName val="전해액"/>
      <sheetName val="Appendix_TT"/>
      <sheetName val="(2)월생산현황 "/>
      <sheetName val="4.20)통계적기법관리절차서"/>
      <sheetName val="주E957㲆"/>
      <sheetName val="주E957㲆"/>
      <sheetName val="설비LIS_x0000_"/>
      <sheetName val="설비LIS_x0001_"/>
      <sheetName val="설비LIS"/>
      <sheetName val="개발원가 종합"/>
      <sheetName val="Raw_data"/>
      <sheetName val="SALE분석"/>
      <sheetName val="5업체"/>
      <sheetName val="갑지"/>
      <sheetName val="１１月"/>
      <sheetName val="MS.SPEC"/>
      <sheetName val="97계획(96.11"/>
      <sheetName val="재공품기초자료"/>
      <sheetName val="재(실)"/>
      <sheetName val="Supplier QRQC"/>
      <sheetName val="발주서"/>
      <sheetName val="DIEZEL動弁相場"/>
      <sheetName val="기본정보입력"/>
      <sheetName val="세부자료"/>
      <sheetName val="참조코드현황"/>
      <sheetName val="투자예산"/>
      <sheetName val="4.3 첨부1"/>
      <sheetName val="검사협정 보충"/>
      <sheetName val="효성"/>
      <sheetName val="진급관련DATA"/>
      <sheetName val="설계명세"/>
      <sheetName val="INJ_FRT"/>
      <sheetName val="73711"/>
      <sheetName val="인도원가"/>
      <sheetName val="첨부#1(SRC)"/>
      <sheetName val="구매사양"/>
      <sheetName val="Basic"/>
      <sheetName val="1.기안을지"/>
      <sheetName val="비가동-20"/>
      <sheetName val="영업용가격대"/>
      <sheetName val="본사-출장소구분"/>
      <sheetName val="불량코드"/>
      <sheetName val="RFQ Cover Sheeet"/>
      <sheetName val="EO 이력관리대장"/>
      <sheetName val="Zuschläge,Tarife"/>
      <sheetName val="Jan-30-99"/>
      <sheetName val="분리멀티형"/>
      <sheetName val="FMEA"/>
      <sheetName val="0.주광원 LDM"/>
      <sheetName val="드롭"/>
      <sheetName val="ﾃﾞｰﾀﾌﾛｰ一覧"/>
      <sheetName val="項目定義"/>
      <sheetName val="Disclaimer"/>
      <sheetName val="4(2)"/>
      <sheetName val="4월"/>
      <sheetName val="Capa réelle TPT S49"/>
      <sheetName val="Récap capa TPT S49"/>
      <sheetName val="3~4.》在库计划SABC样式"/>
      <sheetName val="1_TM12"/>
      <sheetName val="2_align12"/>
      <sheetName val="3_JUDDER12"/>
      <sheetName val="4_M_S12"/>
      <sheetName val="5_P_W_R12"/>
      <sheetName val="6_F_G12"/>
      <sheetName val="7__SCABLE12"/>
      <sheetName val="8_DIFF12"/>
      <sheetName val="9_A_C12"/>
      <sheetName val="10_GEAR12"/>
      <sheetName val="11_ISC12"/>
      <sheetName val="12_ALT12"/>
      <sheetName val="13_O_S12"/>
      <sheetName val="14_silencer12"/>
      <sheetName val="15_DAMPER12"/>
      <sheetName val="16_HUB12"/>
      <sheetName val="17_DLOCK12"/>
      <sheetName val="18_PSP12"/>
      <sheetName val="19_누수12"/>
      <sheetName val="20_K_S12"/>
      <sheetName val="GB-IC_Villingen_GG12"/>
      <sheetName val="진행_DATA_(2)12"/>
      <sheetName val="Cost_Reduction11"/>
      <sheetName val="1_2내수12"/>
      <sheetName val="LX3_0_RR11"/>
      <sheetName val="외주현황_wq111"/>
      <sheetName val="Sheet6_(3)11"/>
      <sheetName val="INVESTMENT_(Hardware)11"/>
      <sheetName val="매출종합_`0911"/>
      <sheetName val="차체부품_INS_REPORT(갑)11"/>
      <sheetName val="2_대외공문11"/>
      <sheetName val="FUEL_FILLER11"/>
      <sheetName val="신고서_전10"/>
      <sheetName val="Basic_assumptions10"/>
      <sheetName val="5_WIRE적용LIST11"/>
      <sheetName val="3_일반사상11"/>
      <sheetName val="3-2_귀책부서별_DT현황10"/>
      <sheetName val="_납촉자11"/>
      <sheetName val="B053_(990701)공정실적PP%계산10"/>
      <sheetName val="5_세운W-A10"/>
      <sheetName val="SUB_2월_재검사추이도10"/>
      <sheetName val="c_db10"/>
      <sheetName val="0_절삭조건10"/>
      <sheetName val="二_POSITION_XLS11"/>
      <sheetName val="1ဲ_ALT11"/>
      <sheetName val="1ဳ_O_S11"/>
      <sheetName val="15_၄AMPER11"/>
      <sheetName val="BACK_DATA_08_7_1~11"/>
      <sheetName val="E_W11"/>
      <sheetName val="P_W11"/>
      <sheetName val="S_W11"/>
      <sheetName val="OPT손익_내수11"/>
      <sheetName val="OPT손익_수출11"/>
      <sheetName val="BACK_DATA11"/>
      <sheetName val="TEMP_TORQUE10"/>
      <sheetName val="126_25510"/>
      <sheetName val="CASE_ASM10"/>
      <sheetName val="14_1부10"/>
      <sheetName val="JT3_0견적-구110"/>
      <sheetName val="소상_&quot;1&quot;10"/>
      <sheetName val="검사기준서_을_치수10"/>
      <sheetName val="검사기준서_갑10"/>
      <sheetName val="검사기준서_을10"/>
      <sheetName val="검사협정_갑10"/>
      <sheetName val="검사성적서_갑10"/>
      <sheetName val="검사성적서_을10"/>
      <sheetName val="검사성적서_병10"/>
      <sheetName val="Nego_PV10"/>
      <sheetName val="1_변경범위10"/>
      <sheetName val="팀별_합계10"/>
      <sheetName val="설비능력및_종합공정능력산출시_사용10"/>
      <sheetName val="LAMBDA_자작10"/>
      <sheetName val="영업_일110"/>
      <sheetName val="PFMEA_XLS10"/>
      <sheetName val="_PPAP_작성중__xlsx10"/>
      <sheetName val="RELAY_FAX양식10"/>
      <sheetName val="상세_견적서_(HMC)10"/>
      <sheetName val="2008_г10"/>
      <sheetName val="2_중요한회계정책10"/>
      <sheetName val="9_관계기업투자10"/>
      <sheetName val="42_리스10"/>
      <sheetName val="25_법인세10"/>
      <sheetName val="DBL_LPG시험10"/>
      <sheetName val="DV_Flow_Chart_DV-PV1_(PFC)5"/>
      <sheetName val="Proj_List_00E10"/>
      <sheetName val="6_N_m_CCW_전류5"/>
      <sheetName val="국내_5"/>
      <sheetName val="4,5공장_5"/>
      <sheetName val="시트_5"/>
      <sheetName val="Bosch_ADVP&amp;R10"/>
      <sheetName val="2012_Volum4"/>
      <sheetName val="GLOBAL_PT_NEW_FORMAT_OCT_20024"/>
      <sheetName val="운임_환차손-Y6"/>
      <sheetName val="내수1_8GL5"/>
      <sheetName val="PRESS_DATA4"/>
      <sheetName val="개발_TOOL_집계표4"/>
      <sheetName val="경상_개발비4"/>
      <sheetName val="X-3_ENG4"/>
      <sheetName val="GLOBAL_PT_NEW_FORMAT_JULY__2005"/>
      <sheetName val="Evaluation_objects5"/>
      <sheetName val="ALPROFILE_발주실적4"/>
      <sheetName val="Master_Cable4"/>
      <sheetName val="Sheet1_(2)4"/>
      <sheetName val="계산_DATA_입력4"/>
      <sheetName val="상세_계산_내역4"/>
      <sheetName val="MACRO1_XLM4"/>
      <sheetName val="02년_SUC4"/>
      <sheetName val="Drop-down_Lists3"/>
      <sheetName val="THEME_CODE4"/>
      <sheetName val="CR_CODE4"/>
      <sheetName val="Production_Plan14"/>
      <sheetName val="B053_(990701)공정능력PC%계산3"/>
      <sheetName val="P&amp;L_account4"/>
      <sheetName val="Bas_Moteur6"/>
      <sheetName val="VS1_Paretto분석5"/>
      <sheetName val="금형_(2)5"/>
      <sheetName val="MATEMST_(2)3"/>
      <sheetName val="포머_비가동_내역5"/>
      <sheetName val="일일_업무_현황_(3)5"/>
      <sheetName val="일일_업무_현황_(5)5"/>
      <sheetName val="Data_Not_Used3"/>
      <sheetName val="FTQ_Data3"/>
      <sheetName val="Int_Pulls_Data3"/>
      <sheetName val="Int_Spills_Data3"/>
      <sheetName val="PPM_Data3"/>
      <sheetName val="Pulls_Data3"/>
      <sheetName val="Spills_Data3"/>
      <sheetName val="경영재무_(입력)3"/>
      <sheetName val="생산현황_(입력)4"/>
      <sheetName val="연구개발_(입력)3"/>
      <sheetName val="일반현황_(입력)3"/>
      <sheetName val="품질관리_(입력)3"/>
      <sheetName val="노원열병합__건축공사기성내역서3"/>
      <sheetName val="Gia_vat_tu3"/>
      <sheetName val="기준정보(A)_15_10_273"/>
      <sheetName val="단중_및_예비길이_SHEET_15_9_5(K)3"/>
      <sheetName val="15_1_02_15년_1월예시계획3"/>
      <sheetName val="15년_12월_시작재공품_15_12_33"/>
      <sheetName val="중공업_실적3"/>
      <sheetName val="기준정보(A)_12_02_233"/>
      <sheetName val="VERTICAL_PIPE3"/>
      <sheetName val="TABLE_DB3"/>
      <sheetName val="쌍용_data_base3"/>
      <sheetName val="2과_공수집계3"/>
      <sheetName val="118_세금과공과3"/>
      <sheetName val="3_PT개발계획4"/>
      <sheetName val="_7"/>
      <sheetName val="FRONT_HUB견적가5"/>
      <sheetName val="임율_&amp;_LOT4"/>
      <sheetName val="협력사_일반현황5"/>
      <sheetName val="생산계획_(2)4"/>
      <sheetName val="1_ER유체응용4"/>
      <sheetName val="4_시험장비4"/>
      <sheetName val="1-1_General_Code4"/>
      <sheetName val="MPL_技連5"/>
      <sheetName val="342E_BLOCK5"/>
      <sheetName val="MPS_Q3_FY044"/>
      <sheetName val="MPS_Q4_FY044"/>
      <sheetName val="FLOW_PROSES_(A)4"/>
      <sheetName val="DATA_BASE4"/>
      <sheetName val="VPP(BD-010)_이상보고4"/>
      <sheetName val="업체별_단가현황4"/>
      <sheetName val="J150_승인진도관리_LIST4"/>
      <sheetName val="TOTAL_LIST4"/>
      <sheetName val="Price_Range4"/>
      <sheetName val="FTR_MACRo4"/>
      <sheetName val="1_세부비교원가(내수)4"/>
      <sheetName val="1_종합비교원가(내수_일반_유럽)4"/>
      <sheetName val="P&amp;L,Bal_Sheet,Cash_Forecast4"/>
      <sheetName val="일일_생산및판매계획_대_실적4"/>
      <sheetName val="공정능력(마운틴_홀_거리)3"/>
      <sheetName val="02_07_27_부품판매가4"/>
      <sheetName val="비교원가제출_고4"/>
      <sheetName val="차체_품안표4"/>
      <sheetName val="Data_Sheet4"/>
      <sheetName val="10_예산_및_원가_계획(02년)4"/>
      <sheetName val="2차_OIL량측정4"/>
      <sheetName val="PC%계산(WM_COMM단차)4"/>
      <sheetName val="_8"/>
      <sheetName val="6_수입검사_4"/>
      <sheetName val="03_PFD-14"/>
      <sheetName val="12_Inv_4"/>
      <sheetName val="97년_재료예산(안)4"/>
      <sheetName val="1_터빈4"/>
      <sheetName val="cost_base_e_dati4"/>
      <sheetName val="2__Definitions4"/>
      <sheetName val="코드_조건표5"/>
      <sheetName val="장비_전체리스트4"/>
      <sheetName val="진행중_설변4"/>
      <sheetName val="1_1_2008_OTIF4"/>
      <sheetName val="재품별_단가4"/>
      <sheetName val="외주품_감점_유형_기준4"/>
      <sheetName val="CAPA분석_360K4"/>
      <sheetName val="원단위_전후비교4"/>
      <sheetName val="Sch7a_(토요일)4"/>
      <sheetName val="3__관리점지수실적-1_1생산성4"/>
      <sheetName val="업무분장_4"/>
      <sheetName val="Sec_1_-_RFQ4"/>
      <sheetName val="Rate_data4"/>
      <sheetName val="실적_및_계획4"/>
      <sheetName val="공정능력_(2)4"/>
      <sheetName val="PRO_(참조)4"/>
      <sheetName val="대외공문_4"/>
      <sheetName val="ERP도입후_시정현황4"/>
      <sheetName val="공정별공법-W_HSE-LH4"/>
      <sheetName val="Purchasing_Data4"/>
      <sheetName val="c_db14"/>
      <sheetName val="_SR3차원단위_(3)3"/>
      <sheetName val="고객불만_건4"/>
      <sheetName val="Z41,Z42_이외total3"/>
      <sheetName val="개선대책_양식3"/>
      <sheetName val="09년_현황4"/>
      <sheetName val="WTC_BODY一覧原紙4"/>
      <sheetName val="3월말_장기악성(국내)4"/>
      <sheetName val="2월말_장기악성(국내)4"/>
      <sheetName val="GM_Master4"/>
      <sheetName val="J2(P_MT)3"/>
      <sheetName val="제품명_(3)3"/>
      <sheetName val="HMC_사전원가(원혁기준)13%4"/>
      <sheetName val="집중검사_리스트4"/>
      <sheetName val="production_dept4"/>
      <sheetName val="실행내역서_4"/>
      <sheetName val="개발_LIST4"/>
      <sheetName val="Value_Analysis_-_Sheet_14"/>
      <sheetName val="BAFFLE_HMC_TABLE14"/>
      <sheetName val="1~3월_지시사항4"/>
      <sheetName val="1_POSITIONING4"/>
      <sheetName val="무부하_회전수4"/>
      <sheetName val="HOLE_9905(1)4"/>
      <sheetName val="Upgrades_pricing3"/>
      <sheetName val="7_3_DY팀3"/>
      <sheetName val="PNL_ASS'Y_CRASH_PAD_UPR_RH3"/>
      <sheetName val="Summary_Sheet3"/>
      <sheetName val="Datasheet_for_KPI_Model_13"/>
      <sheetName val="Moulding_data3"/>
      <sheetName val="TEAM하반기_계획_(2)3"/>
      <sheetName val="YOKE-H(10_3)3"/>
      <sheetName val="▶R_C_FRM3"/>
      <sheetName val="광주_소요량3"/>
      <sheetName val="5-Why_Root_Cause_Analysis_3"/>
      <sheetName val="full_(2)3"/>
      <sheetName val="S50_3"/>
      <sheetName val="초_성3"/>
      <sheetName val="CHECK_성3"/>
      <sheetName val="cpk_data3"/>
      <sheetName val="STD__CAB3"/>
      <sheetName val="STD__NCAB3"/>
      <sheetName val="원소재_변경_상세3"/>
      <sheetName val="직거래가_변경3"/>
      <sheetName val="입력_List3"/>
      <sheetName val="DO_NOT_DELETE2"/>
      <sheetName val="차액보증"/>
      <sheetName val="1.종합평가표"/>
      <sheetName val="내부품질감사절차서"/>
      <sheetName val="Actual In &amp; Out"/>
      <sheetName val="LCAUTO.4"/>
      <sheetName val="LCAT수.조"/>
      <sheetName val="BI-FUEL AIR VENT PIPE"/>
      <sheetName val="2-1_제품군별계획대비실적(B_A)"/>
      <sheetName val="OEM_이의제기_종합"/>
      <sheetName val="지점분석00"/>
      <sheetName val="슬림형변경"/>
      <sheetName val="출자한도"/>
      <sheetName val="대차(종합,입력금지)"/>
      <sheetName val="95신규호표"/>
      <sheetName val="일보_생산"/>
      <sheetName val="외주수입검사 종합(6월)"/>
      <sheetName val="일일판매현황"/>
      <sheetName val="Hw_0415_TOTAL"/>
      <sheetName val="공문송부업체"/>
      <sheetName val="드롭다운"/>
      <sheetName val="업체데이터"/>
      <sheetName val="2차 OI_x0010__x0000__xda10_࠱"/>
      <sheetName val="2차 OI_x0000__x0000_젘_x0000_"/>
      <sheetName val="2차 OI䑲⿀_x0000__x0000_"/>
      <sheetName val="Dual PMP수율"/>
      <sheetName val="시설이용권명세서"/>
      <sheetName val="특정현금과예금"/>
      <sheetName val="业体目录"/>
      <sheetName val="현장관리비"/>
      <sheetName val="93상각비"/>
      <sheetName val="거래선별 매출현황 내역"/>
      <sheetName val="금형_(2)6"/>
      <sheetName val="금형_(2)8"/>
      <sheetName val="금형_(2)7"/>
      <sheetName val="Full PBD"/>
      <sheetName val="RFQ 1804"/>
      <sheetName val="운영"/>
      <sheetName val="DS_MBR RR Side  - PcA"/>
      <sheetName val="SRC(현재)"/>
      <sheetName val="CONSUMO DE RESINA "/>
      <sheetName val="매입자료1"/>
      <sheetName val="LJM"/>
      <sheetName val="수식파일 (삭제금지)"/>
      <sheetName val="곡성"/>
      <sheetName val="03년 체제결과"/>
      <sheetName val="2-1_제품군별계획대비실적(B_A)1"/>
      <sheetName val="OEM_이의제기_종합1"/>
      <sheetName val="GAGE_R&amp;R(FRT_UPR)"/>
      <sheetName val="_하반기_경비_조정계획_150627(사계_r2_기준)_x"/>
      <sheetName val="SCP_4"/>
      <sheetName val="SCP_5_D2UXT"/>
      <sheetName val="SCP_6_D2UX"/>
      <sheetName val="Invest_(MAC)"/>
      <sheetName val="SCP_Apr2015"/>
      <sheetName val="Actual_In_&amp;_Out"/>
      <sheetName val="Team_종합"/>
      <sheetName val="불량_리스트"/>
      <sheetName val="불량_코드"/>
      <sheetName val="1_종합평가표"/>
      <sheetName val="ISSUE_LIST"/>
      <sheetName val="BI-FUEL_AIR_VENT_PIPE"/>
      <sheetName val="0_CHMSL_LED_ASSY"/>
      <sheetName val="108_수선비"/>
      <sheetName val="REAR_"/>
      <sheetName val="abs_dac검사대비분석자료2"/>
      <sheetName val="RFQ_Form"/>
      <sheetName val="1_TP조립"/>
      <sheetName val="2차_OI࠱"/>
      <sheetName val="2차_OI젘"/>
      <sheetName val="2차_OI䑲⿀"/>
      <sheetName val="1_세부비교㣪洁ᚦ"/>
      <sheetName val="XMA_12월_8,000대_원,부자재_完"/>
      <sheetName val="YFA_10월분_원자재(10_12)_미납완료_完"/>
      <sheetName val="YFA_10월분_부자재(10_7,9)_FEDEX_完"/>
      <sheetName val="1_TAT_Info_"/>
      <sheetName val="외주수입검사_종합(6월)"/>
      <sheetName val="RFQ_Template"/>
      <sheetName val="품의서양식_(3)"/>
      <sheetName val="4_Vendor_price"/>
      <sheetName val="14년_증판안_판촉"/>
      <sheetName val="1__보고"/>
      <sheetName val="2-1_제품군별계획대비실적(B_A)2"/>
      <sheetName val="OEM_이의제기_종합2"/>
      <sheetName val="금형_(2)9"/>
      <sheetName val="2-1_제품군별계획대비실적(B_A)3"/>
      <sheetName val="OEM_이의제기_종합3"/>
      <sheetName val="GAGE_R&amp;R(FRT_UPR)1"/>
      <sheetName val="_하반기_경비_조정계획_150627(사계_r2_기준)_1"/>
      <sheetName val="SCP_41"/>
      <sheetName val="SCP_5_D2UXT1"/>
      <sheetName val="SCP_6_D2UX1"/>
      <sheetName val="Invest_(MAC)1"/>
      <sheetName val="SCP_Apr20151"/>
      <sheetName val="Actual_In_&amp;_Out1"/>
      <sheetName val="Team_종합1"/>
      <sheetName val="불량_리스트1"/>
      <sheetName val="불량_코드1"/>
      <sheetName val="1_종합평가표1"/>
      <sheetName val="ISSUE_LIST1"/>
      <sheetName val="BI-FUEL_AIR_VENT_PIPE1"/>
      <sheetName val="0_CHMSL_LED_ASSY1"/>
      <sheetName val="108_수선비1"/>
      <sheetName val="REAR_1"/>
      <sheetName val="abs_dac검사대비분석자료21"/>
      <sheetName val="RFQ_Form1"/>
      <sheetName val="1_TP조립1"/>
      <sheetName val="XMA_12월_8,000대_원,부자재_完1"/>
      <sheetName val="YFA_10월분_원자재(10_12)_미납완료_完1"/>
      <sheetName val="YFA_10월분_부자재(10_7,9)_FEDEX_完1"/>
      <sheetName val="1_TAT_Info_1"/>
      <sheetName val="외주수입검사_종합(6월)1"/>
      <sheetName val="RFQ_Template1"/>
      <sheetName val="품의서양식_(3)1"/>
      <sheetName val="4_Vendor_price1"/>
      <sheetName val="14년_증판안_판촉1"/>
      <sheetName val="1__보고1"/>
      <sheetName val="거래선별_매출현황_내역"/>
      <sheetName val="03년_체제결과"/>
      <sheetName val="_0602주-무결점운동_진행현황_보고_(20140610)"/>
      <sheetName val="기타_부자재"/>
      <sheetName val="4_20)통계적기법관리절차서"/>
      <sheetName val="Full_PBD"/>
      <sheetName val="Europe_PU-1"/>
      <sheetName val="(2)월생산현황_"/>
      <sheetName val="RFQ_1804"/>
      <sheetName val="DS_MBR_RR_Side__-_PcA"/>
      <sheetName val="Dual_PMP수율"/>
      <sheetName val="CONSUMO_DE_RESINA_"/>
      <sheetName val="Base"/>
      <sheetName val="Chart"/>
      <sheetName val="info"/>
      <sheetName val="Sale"/>
      <sheetName val="List Total"/>
      <sheetName val="List(Retired)"/>
      <sheetName val="Attendance"/>
      <sheetName val="Book"/>
      <sheetName val="Person.Cost"/>
      <sheetName val="입퇴사"/>
      <sheetName val="Absent"/>
      <sheetName val="THEO DÕI THAI SẢN (2)"/>
      <sheetName val="Maternity"/>
      <sheetName val="Man"/>
      <sheetName val="TIME"/>
      <sheetName val="Time.Man"/>
      <sheetName val="Salary(Section)"/>
      <sheetName val="Salary(Cus.)"/>
      <sheetName val="OT OVER"/>
      <sheetName val="数据源"/>
      <sheetName val="UPC+EAN"/>
      <sheetName val="物料規格"/>
      <sheetName val="Cfg"/>
      <sheetName val="Segment 4 Bid Sheet"/>
      <sheetName val="Feuil2"/>
      <sheetName val="CPK1"/>
      <sheetName val="可测试性需求基线"/>
      <sheetName val="参数表"/>
      <sheetName val="Hi6810 功能信号表"/>
      <sheetName val="6.FQC检验数据"/>
      <sheetName val="集計２"/>
      <sheetName val="输入清单"/>
      <sheetName val="平衡分析"/>
      <sheetName val="2003 prod2"/>
      <sheetName val="2003 Target"/>
      <sheetName val="通讯录"/>
      <sheetName val="Data_Tim"/>
      <sheetName val="RA Bearer"/>
      <sheetName val="法規課84上半年經營實績"/>
      <sheetName val="Trend Total nguyên nhân"/>
      <sheetName val="zzin"/>
      <sheetName val="Lists"/>
      <sheetName val="Investigation_Note"/>
      <sheetName val="测试计划与结果"/>
      <sheetName val="CPK样板"/>
      <sheetName val="700-001563-03"/>
      <sheetName val="設備預算總表附件3 "/>
      <sheetName val="FA Definitions"/>
      <sheetName val="C-L"/>
      <sheetName val="자료실"/>
      <sheetName val="접촉온도"/>
      <sheetName val="5 Why's"/>
      <sheetName val="NC-CODE"/>
      <sheetName val="PART"/>
      <sheetName val="국가"/>
      <sheetName val="품질목표"/>
      <sheetName val="3.3검토국"/>
      <sheetName val="ACCN9909"/>
      <sheetName val="Accn9910"/>
      <sheetName val="ACCN9908"/>
      <sheetName val="공사별5"/>
      <sheetName val="pr00_10_20"/>
      <sheetName val="고정자산원본"/>
      <sheetName val="Sch9"/>
      <sheetName val="권취Simu"/>
      <sheetName val="10월"/>
      <sheetName val="VT-5T"/>
      <sheetName val="소재 이력"/>
      <sheetName val="99 조정금액"/>
      <sheetName val="주간실적상세"/>
      <sheetName val="생산성상세"/>
      <sheetName val="월별수입"/>
      <sheetName val=" Common Info Page"/>
      <sheetName val="진천MOBIS"/>
      <sheetName val="불량"/>
      <sheetName val="품질보증"/>
      <sheetName val="DepPlan"/>
      <sheetName val="Consignes"/>
      <sheetName val="BDachats"/>
      <sheetName val="旧玉"/>
      <sheetName val="UC_UM"/>
      <sheetName val="THS - Key Inputs"/>
      <sheetName val="메탈&amp;환율"/>
      <sheetName val="인건비US"/>
      <sheetName val="소재종류"/>
      <sheetName val="금형_(2)10"/>
      <sheetName val="_9"/>
      <sheetName val="2-1_제품군별계획대비실적(B_A)4"/>
      <sheetName val="OEM_이의제기_종합4"/>
      <sheetName val="공정능력(마운틴_홀_거리)4"/>
      <sheetName val="PNL_ASS'Y_CRASH_PAD_UPR_RH4"/>
      <sheetName val="GAGE_R&amp;R(FRT_UPR)2"/>
      <sheetName val="_하반기_경비_조정계획_150627(사계_r2_기준)_2"/>
      <sheetName val="SCP_42"/>
      <sheetName val="SCP_5_D2UXT2"/>
      <sheetName val="SCP_6_D2UX2"/>
      <sheetName val="Invest_(MAC)2"/>
      <sheetName val="SCP_Apr20152"/>
      <sheetName val="Actual_In_&amp;_Out2"/>
      <sheetName val="Team_종합2"/>
      <sheetName val="불량_리스트2"/>
      <sheetName val="불량_코드2"/>
      <sheetName val="1_종합평가표2"/>
      <sheetName val="ISSUE_LIST2"/>
      <sheetName val="BI-FUEL_AIR_VENT_PIPE2"/>
      <sheetName val="0_CHMSL_LED_ASSY2"/>
      <sheetName val="108_수선비2"/>
      <sheetName val="REAR_2"/>
      <sheetName val="abs_dac검사대비분석자료22"/>
      <sheetName val="RFQ_Form2"/>
      <sheetName val="1_TP조립2"/>
      <sheetName val="XMA_12월_8,000대_원,부자재_完2"/>
      <sheetName val="YFA_10월분_원자재(10_12)_미납완료_完2"/>
      <sheetName val="YFA_10월분_부자재(10_7,9)_FEDEX_完2"/>
      <sheetName val="1_TAT_Info_2"/>
      <sheetName val="외주수입검사_종합(6월)2"/>
      <sheetName val="RFQ_Template2"/>
      <sheetName val="품의서양식_(3)2"/>
      <sheetName val="4_Vendor_price2"/>
      <sheetName val="14년_증판안_판촉2"/>
      <sheetName val="1__보고2"/>
      <sheetName val="거래선별_매출현황_내역1"/>
      <sheetName val="03년_체제결과1"/>
      <sheetName val="_0602주-무결점운동_진행현황_보고_(201406101"/>
      <sheetName val="기타_부자재1"/>
      <sheetName val="4_20)통계적기법관리절차서1"/>
      <sheetName val="Full_PBD1"/>
      <sheetName val="Europe_PU-11"/>
      <sheetName val="(2)월생산현황_1"/>
      <sheetName val="RFQ_18041"/>
      <sheetName val="DS_MBR_RR_Side__-_PcA1"/>
      <sheetName val="Dual_PMP수율1"/>
      <sheetName val="CONSUMO_DE_RESINA_1"/>
      <sheetName val="05계약내역(新T)"/>
      <sheetName val="05 新Table(간접직)"/>
      <sheetName val="05계약내역(기존T 활용)"/>
      <sheetName val="Grille Q3P Organe"/>
      <sheetName val="부서관리점-1"/>
      <sheetName val="냉각실용添1"/>
      <sheetName val="유지류添1"/>
      <sheetName val="제품그룹코드"/>
      <sheetName val="승용"/>
      <sheetName val="BEP"/>
      <sheetName val="(사)판관비"/>
      <sheetName val="(사)손익"/>
      <sheetName val="경쟁실분"/>
      <sheetName val="9월사후시산"/>
      <sheetName val="누계결산시산"/>
      <sheetName val="대책발표"/>
      <sheetName val="시중유출"/>
      <sheetName val="교정"/>
      <sheetName val="2P표지"/>
      <sheetName val="전표10월"/>
      <sheetName val="AL주단조"/>
      <sheetName val="원가 종합"/>
      <sheetName val="참고"/>
      <sheetName val="CR금액"/>
      <sheetName val="OEM Plan"/>
      <sheetName val="SM672-001(A)"/>
      <sheetName val="SO416"/>
      <sheetName val="전산품의"/>
      <sheetName val="BL계획"/>
      <sheetName val="대리점"/>
      <sheetName val="목표세부명세"/>
      <sheetName val="경로매출"/>
      <sheetName val="Details"/>
      <sheetName val="DATA01"/>
      <sheetName val="LINE 운영안"/>
      <sheetName val="전력계획"/>
      <sheetName val="자동차 종합지표"/>
      <sheetName val="데이터목록"/>
      <sheetName val="전사"/>
      <sheetName val="Interco &amp; PVS Loc Cur"/>
      <sheetName val="보강사 소요량"/>
      <sheetName val="After sales"/>
      <sheetName val="자체실적Y"/>
      <sheetName val="Product"/>
      <sheetName val="Order status"/>
      <sheetName val="25414-B2060"/>
      <sheetName val="5호기_Query"/>
      <sheetName val="Help"/>
      <sheetName val="노동부"/>
      <sheetName val="PROFILE"/>
      <sheetName val="콤비품의-3"/>
      <sheetName val="ꢀᴳ케伆"/>
      <sheetName val="금형이력"/>
      <sheetName val="Order status2"/>
      <sheetName val="Customer Master"/>
      <sheetName val="Common code"/>
      <sheetName val="Order Status Master"/>
      <sheetName val="Product Master"/>
      <sheetName val="MIRADRUG"/>
      <sheetName val="Φ43(COMM단차)"/>
      <sheetName val="사무용품 신청"/>
      <sheetName val="K1"/>
      <sheetName val="구분자료"/>
      <sheetName val="01_SW"/>
      <sheetName val="첨부4.기술평가서"/>
      <sheetName val="OEM_Plan"/>
      <sheetName val="원가_종합"/>
      <sheetName val="4_3_첨부1"/>
      <sheetName val="자동차_종합지표"/>
      <sheetName val="After_sales"/>
      <sheetName val="IBASE"/>
      <sheetName val="입력DATA"/>
      <sheetName val="양식-금형"/>
      <sheetName val="1.2.2완제품검사('00.4월) (가라)"/>
      <sheetName val="cr2000분석"/>
      <sheetName val="98년"/>
      <sheetName val="건축내역"/>
      <sheetName val="평가"/>
      <sheetName val="제품상품(DL)"/>
      <sheetName val="5월DL"/>
      <sheetName val="XXXXXX"/>
      <sheetName val="DATA(PP%)"/>
      <sheetName val="DATA(PC%)"/>
      <sheetName val="Validation Lists"/>
      <sheetName val="진행단계현황"/>
      <sheetName val="주물"/>
      <sheetName val="표"/>
      <sheetName val="★금형비 계산서"/>
      <sheetName val="LOWSIDE 비교"/>
      <sheetName val="주재료비"/>
      <sheetName val="96상입"/>
      <sheetName val="기계(1998~2003년)작업본"/>
      <sheetName val="기계(2004년)작업본"/>
      <sheetName val="입력laser"/>
      <sheetName val="생산1-2"/>
      <sheetName val="basedata"/>
      <sheetName val="FO-BO-ER"/>
      <sheetName val="2100"/>
      <sheetName val="원단위 1계 2계"/>
      <sheetName val="출고현황"/>
      <sheetName val="오퍼(DS)"/>
      <sheetName val="6월(DS)"/>
      <sheetName val="물량표S"/>
      <sheetName val="실행내역"/>
      <sheetName val="비용구조"/>
      <sheetName val="LINE PPM-분석"/>
      <sheetName val="수불부"/>
      <sheetName val="Actual data"/>
      <sheetName val="人员信息"/>
      <sheetName val="设备信息编号"/>
      <sheetName val="제품별 매출"/>
      <sheetName val="Data Working Time"/>
      <sheetName val="제품별_매출"/>
      <sheetName val="Data_Working_Time"/>
      <sheetName val="X-3_ENG5"/>
      <sheetName val="개발_TOOL_집계표5"/>
      <sheetName val="경상_개발비5"/>
      <sheetName val="PRESS_DATA5"/>
      <sheetName val="내수1_8GL6"/>
      <sheetName val="운임_환차손-Y7"/>
      <sheetName val="ALPROFILE_발주실적5"/>
      <sheetName val="Sheet1_(2)5"/>
      <sheetName val="계산_DATA_입력5"/>
      <sheetName val="상세_계산_내역5"/>
      <sheetName val="Evaluation_objects6"/>
      <sheetName val="GLOBAL_PT_NEW_FORMAT_OCT_20025"/>
      <sheetName val="MACRO1_XLM5"/>
      <sheetName val="02년_SUC5"/>
      <sheetName val="3__관리점지수실적-1_1생산성5"/>
      <sheetName val="Sec_1_-_RFQ5"/>
      <sheetName val="Sch7a_(토요일)5"/>
      <sheetName val="Rate_data5"/>
      <sheetName val="원단위_전후비교5"/>
      <sheetName val="실적_및_계획5"/>
      <sheetName val="공정능력_(2)5"/>
      <sheetName val="Master_Cable5"/>
      <sheetName val="PRO_(참조)5"/>
      <sheetName val="외주품_감점_유형_기준5"/>
      <sheetName val="X-3_ENG6"/>
      <sheetName val="개발_TOOL_집계표6"/>
      <sheetName val="경상_개발비6"/>
      <sheetName val="PRESS_DATA6"/>
      <sheetName val="내수1_8GL7"/>
      <sheetName val="운임_환차손-Y8"/>
      <sheetName val="ALPROFILE_발주실적6"/>
      <sheetName val="Sheet1_(2)6"/>
      <sheetName val="계산_DATA_입력6"/>
      <sheetName val="상세_계산_내역6"/>
      <sheetName val="Evaluation_objects7"/>
      <sheetName val="GLOBAL_PT_NEW_FORMAT_OCT_20026"/>
      <sheetName val="MACRO1_XLM6"/>
      <sheetName val="3__관리점지수실적-1_1생산성6"/>
      <sheetName val="Sec_1_-_RFQ6"/>
      <sheetName val="02년_SUC6"/>
      <sheetName val="Sch7a_(토요일)6"/>
      <sheetName val="Rate_data6"/>
      <sheetName val="원단위_전후비교6"/>
      <sheetName val="실적_및_계획6"/>
      <sheetName val="공정능력_(2)6"/>
      <sheetName val="Master_Cable6"/>
      <sheetName val="PRO_(참조)6"/>
      <sheetName val="외주품_감점_유형_기준6"/>
      <sheetName val="X-3_ENG7"/>
      <sheetName val="개발_TOOL_집계표7"/>
      <sheetName val="경상_개발비7"/>
      <sheetName val="PRESS_DATA7"/>
      <sheetName val="내수1_8GL8"/>
      <sheetName val="운임_환차손-Y9"/>
      <sheetName val="ALPROFILE_발주실적7"/>
      <sheetName val="Sheet1_(2)7"/>
      <sheetName val="계산_DATA_입력7"/>
      <sheetName val="상세_계산_내역7"/>
      <sheetName val="Evaluation_objects8"/>
      <sheetName val="GLOBAL_PT_NEW_FORMAT_OCT_20027"/>
      <sheetName val="MACRO1_XLM7"/>
      <sheetName val="02년_SUC7"/>
      <sheetName val="3__관리점지수실적-1_1생산성7"/>
      <sheetName val="Sec_1_-_RFQ7"/>
      <sheetName val="Sch7a_(토요일)7"/>
      <sheetName val="Rate_data7"/>
      <sheetName val="원단위_전후비교7"/>
      <sheetName val="실적_및_계획7"/>
      <sheetName val="공정능력_(2)7"/>
      <sheetName val="Master_Cable7"/>
      <sheetName val="PRO_(참조)7"/>
      <sheetName val="외주품_감점_유형_기준7"/>
      <sheetName val="제품별_매출1"/>
      <sheetName val="Data_Working_Time1"/>
      <sheetName val="97계획(96_11"/>
      <sheetName val="검사협정_보충"/>
      <sheetName val="Interco_&amp;_PVS_Loc_Cur"/>
      <sheetName val="시스템문서관리"/>
      <sheetName val="11403-06163 เก่า"/>
      <sheetName val="FM-HD (New)"/>
      <sheetName val="FM-HD (HKMC) "/>
      <sheetName val="FM-HD (11254-06201)  "/>
      <sheetName val="FM-HD (11251-06163)"/>
      <sheetName val="FM-HD (11514053)"/>
      <sheetName val="FM-HD (11611807)"/>
      <sheetName val="FM-HD (94502003)"/>
      <sheetName val="FM-HD (94501839)"/>
      <sheetName val="FM-HD (PT-GDENG0911-4)"/>
      <sheetName val="FM-HD (94520439)"/>
      <sheetName val="FM-HD (94500396)"/>
      <sheetName val="FM-HD (94500407)"/>
      <sheetName val="FM-HD (94500414)"/>
      <sheetName val="FM-HD (94500073)"/>
      <sheetName val="FM-HD (11588683)"/>
      <sheetName val="FM-HD (94500952)"/>
      <sheetName val="FM-HD (11569995)"/>
      <sheetName val="FM-HD (11254-06201)"/>
      <sheetName val="FM-HD (11588685)"/>
      <sheetName val="FM-HD (94500793) "/>
      <sheetName val="FM-HD (11588717)"/>
      <sheetName val="FM-HD (HD-25198904)"/>
      <sheetName val="FM-HD (HD-11570514) "/>
      <sheetName val="FM-HD (11097441)"/>
      <sheetName val="FM-HD (11588662) "/>
      <sheetName val="FM-HD (11519387)"/>
      <sheetName val="FM-HD (11561969)"/>
      <sheetName val="FM-HD (11516580)"/>
      <sheetName val="FM-HD (11588712)   "/>
      <sheetName val="FM-HD (11519375)"/>
      <sheetName val="FM-HD (FAA32071001)  "/>
      <sheetName val="FM-HD (11519382) "/>
      <sheetName val="FM-HD (11519383) "/>
      <sheetName val="FM-HD (11561763)  "/>
      <sheetName val="FM-HD (11588316)  "/>
      <sheetName val="MAT"/>
      <sheetName val="PS SIDE OTR INR 공정개선 상세"/>
      <sheetName val="99년12월 실적DATA"/>
      <sheetName val="Menu"/>
      <sheetName val="MS"/>
      <sheetName val="Data_Input"/>
      <sheetName val="원가410"/>
      <sheetName val="7) 13367734"/>
      <sheetName val="사양비교"/>
      <sheetName val="TL PROTO 2열"/>
      <sheetName val="공정능력"/>
      <sheetName val="별제권_정리담보권1"/>
      <sheetName val="Net Revenue"/>
      <sheetName val="기초 데이터"/>
      <sheetName val="신흥테크 세부내역 LIST"/>
      <sheetName val="단가표"/>
      <sheetName val="3)재료비"/>
      <sheetName val="gvl"/>
      <sheetName val="일반경비"/>
      <sheetName val="1-6"/>
      <sheetName val="불량건수"/>
      <sheetName val="외주집계"/>
      <sheetName val="중요차종 (090131)"/>
      <sheetName val="4_3_첨부11"/>
      <sheetName val="OEM_Plan1"/>
      <sheetName val="LINE_운영안"/>
      <sheetName val="원가_종합1"/>
      <sheetName val="보강사_소요량"/>
      <sheetName val="After_sales1"/>
      <sheetName val="자동차_종합지표1"/>
      <sheetName val="Order_status"/>
      <sheetName val="Order_status2"/>
      <sheetName val="Customer_Master"/>
      <sheetName val="Common_code"/>
      <sheetName val="Order_Status_Master"/>
      <sheetName val="Product_Master"/>
      <sheetName val="3_3검토국"/>
      <sheetName val="Supplier_QRQC"/>
      <sheetName val="첨부4_기술평가서"/>
      <sheetName val="1_2_2완제품검사('00_4월)_(가라)"/>
      <sheetName val="1_기안을지"/>
      <sheetName val="사무용품_신청"/>
      <sheetName val="Validation_Lists"/>
      <sheetName val="★금형비_계산서"/>
      <sheetName val="LOWSIDE_비교"/>
      <sheetName val="Evaluation_objects9"/>
      <sheetName val="운임_환차손-Y10"/>
      <sheetName val="02년_SUC8"/>
      <sheetName val="내수1_8GL9"/>
      <sheetName val="ALPROFILE_발주실적8"/>
      <sheetName val="PRESS_DATA8"/>
      <sheetName val="MACRO1_XLM8"/>
      <sheetName val="개발_TOOL_집계표8"/>
      <sheetName val="경상_개발비8"/>
      <sheetName val="X-3_ENG8"/>
      <sheetName val="원단위_전후비교8"/>
      <sheetName val="Sheet1_(2)8"/>
      <sheetName val="외주품_감점_유형_기준8"/>
      <sheetName val="3__관리점지수실적-1_1생산성8"/>
      <sheetName val="실적_및_계획8"/>
      <sheetName val="CAPA분석_360K5"/>
      <sheetName val="GLOBAL_PT_NEW_FORMAT_OCT_20028"/>
      <sheetName val="계산_DATA_입력8"/>
      <sheetName val="상세_계산_내역8"/>
      <sheetName val="FLOW_PROSES_(A)5"/>
      <sheetName val="Master_Cable8"/>
      <sheetName val="Sec_1_-_RFQ8"/>
      <sheetName val="공정능력_(2)8"/>
      <sheetName val="Sch7a_(토요일)8"/>
      <sheetName val="Rate_data8"/>
      <sheetName val="PRO_(참조)8"/>
      <sheetName val="4_3_첨부12"/>
      <sheetName val="OEM_Plan2"/>
      <sheetName val="LINE_운영안1"/>
      <sheetName val="원가_종합2"/>
      <sheetName val="Interco_&amp;_PVS_Loc_Cur1"/>
      <sheetName val="RFQ_18042"/>
      <sheetName val="보강사_소요량1"/>
      <sheetName val="After_sales2"/>
      <sheetName val="자동차_종합지표2"/>
      <sheetName val="Order_status1"/>
      <sheetName val="Order_status21"/>
      <sheetName val="Customer_Master1"/>
      <sheetName val="Common_code1"/>
      <sheetName val="Order_Status_Master1"/>
      <sheetName val="Product_Master1"/>
      <sheetName val="3_3검토국1"/>
      <sheetName val="Supplier_QRQC1"/>
      <sheetName val="97계획(96_111"/>
      <sheetName val="첨부4_기술평가서1"/>
      <sheetName val="1_2_2완제품검사('00_4월)_(가라)1"/>
      <sheetName val="검사협정_보충1"/>
      <sheetName val="1_기안을지1"/>
      <sheetName val="사무용품_신청1"/>
      <sheetName val="Validation_Lists1"/>
      <sheetName val="★금형비_계산서1"/>
      <sheetName val="LOWSIDE_비교1"/>
      <sheetName val="PS_SIDE_OTR_INR_공정개선_상세"/>
      <sheetName val="제품별_매출2"/>
      <sheetName val="Data_Working_Time2"/>
      <sheetName val="원단위_1계_2계"/>
      <sheetName val="11403-06163_เก่า"/>
      <sheetName val="FM-HD_(New)"/>
      <sheetName val="FM-HD_(HKMC)_"/>
      <sheetName val="FM-HD_(11254-06201)__"/>
      <sheetName val="FM-HD_(11251-06163)"/>
      <sheetName val="FM-HD_(11514053)"/>
      <sheetName val="FM-HD_(11611807)"/>
      <sheetName val="FM-HD_(94502003)"/>
      <sheetName val="FM-HD_(94501839)"/>
      <sheetName val="FM-HD_(PT-GDENG0911-4)"/>
      <sheetName val="FM-HD_(94520439)"/>
      <sheetName val="FM-HD_(94500396)"/>
      <sheetName val="FM-HD_(94500407)"/>
      <sheetName val="FM-HD_(94500414)"/>
      <sheetName val="FM-HD_(94500073)"/>
      <sheetName val="FM-HD_(11588683)"/>
      <sheetName val="FM-HD_(94500952)"/>
      <sheetName val="FM-HD_(11569995)"/>
      <sheetName val="FM-HD_(11254-06201)"/>
      <sheetName val="FM-HD_(11588685)"/>
      <sheetName val="FM-HD_(94500793)_"/>
      <sheetName val="FM-HD_(11588717)"/>
      <sheetName val="FM-HD_(HD-25198904)"/>
      <sheetName val="FM-HD_(HD-11570514)_"/>
      <sheetName val="FM-HD_(11097441)"/>
      <sheetName val="FM-HD_(11588662)_"/>
      <sheetName val="FM-HD_(11519387)"/>
      <sheetName val="FM-HD_(11561969)"/>
      <sheetName val="FM-HD_(11516580)"/>
      <sheetName val="FM-HD_(11588712)___"/>
      <sheetName val="FM-HD_(11519375)"/>
      <sheetName val="FM-HD_(FAA32071001)__"/>
      <sheetName val="FM-HD_(11519382)_"/>
      <sheetName val="FM-HD_(11519383)_"/>
      <sheetName val="FM-HD_(11561763)__"/>
      <sheetName val="FM-HD_(11588316)__"/>
      <sheetName val="5_세운W-A11"/>
      <sheetName val="B053_(990701)공정실적PP%계산11"/>
      <sheetName val="1_변경범위11"/>
      <sheetName val="TEMP_TORQUE11"/>
      <sheetName val="Evaluation_objects10"/>
      <sheetName val="운임_환차손-Y11"/>
      <sheetName val="02년_SUC9"/>
      <sheetName val="내수1_8GL10"/>
      <sheetName val="ALPROFILE_발주실적9"/>
      <sheetName val="PRESS_DATA9"/>
      <sheetName val="MACRO1_XLM9"/>
      <sheetName val="개발_TOOL_집계표9"/>
      <sheetName val="경상_개발비9"/>
      <sheetName val="X-3_ENG9"/>
      <sheetName val="원단위_전후비교9"/>
      <sheetName val="Sheet1_(2)9"/>
      <sheetName val="외주품_감점_유형_기준9"/>
      <sheetName val="3__관리점지수실적-1_1생산성9"/>
      <sheetName val="실적_및_계획9"/>
      <sheetName val="CAPA분석_360K6"/>
      <sheetName val="GLOBAL_PT_NEW_FORMAT_OCT_20029"/>
      <sheetName val="계산_DATA_입력9"/>
      <sheetName val="상세_계산_내역9"/>
      <sheetName val="FLOW_PROSES_(A)6"/>
      <sheetName val="Master_Cable9"/>
      <sheetName val="Sec_1_-_RFQ9"/>
      <sheetName val="공정능력_(2)9"/>
      <sheetName val="Sch7a_(토요일)9"/>
      <sheetName val="Rate_data9"/>
      <sheetName val="PRO_(참조)9"/>
      <sheetName val="4_3_첨부13"/>
      <sheetName val="OEM_Plan3"/>
      <sheetName val="LINE_운영안2"/>
      <sheetName val="원가_종합3"/>
      <sheetName val="Interco_&amp;_PVS_Loc_Cur2"/>
      <sheetName val="RFQ_18043"/>
      <sheetName val="보강사_소요량2"/>
      <sheetName val="After_sales3"/>
      <sheetName val="자동차_종합지표3"/>
      <sheetName val="Order_status3"/>
      <sheetName val="Order_status22"/>
      <sheetName val="Customer_Master2"/>
      <sheetName val="Common_code2"/>
      <sheetName val="Order_Status_Master2"/>
      <sheetName val="Product_Master2"/>
      <sheetName val="3_3검토국2"/>
      <sheetName val="Supplier_QRQC2"/>
      <sheetName val="97계획(96_112"/>
      <sheetName val="첨부4_기술평가서2"/>
      <sheetName val="1_2_2완제품검사('00_4월)_(가라)2"/>
      <sheetName val="검사협정_보충2"/>
      <sheetName val="1_기안을지2"/>
      <sheetName val="사무용품_신청2"/>
      <sheetName val="Validation_Lists2"/>
      <sheetName val="★금형비_계산서2"/>
      <sheetName val="LOWSIDE_비교2"/>
      <sheetName val="PS_SIDE_OTR_INR_공정개선_상세1"/>
      <sheetName val="제품별_매출3"/>
      <sheetName val="Data_Working_Time3"/>
      <sheetName val="원단위_1계_2계1"/>
      <sheetName val="11403-06163_เก่า1"/>
      <sheetName val="FM-HD_(New)1"/>
      <sheetName val="FM-HD_(HKMC)_1"/>
      <sheetName val="FM-HD_(11254-06201)__1"/>
      <sheetName val="FM-HD_(11251-06163)1"/>
      <sheetName val="FM-HD_(11514053)1"/>
      <sheetName val="FM-HD_(11611807)1"/>
      <sheetName val="FM-HD_(94502003)1"/>
      <sheetName val="FM-HD_(94501839)1"/>
      <sheetName val="FM-HD_(PT-GDENG0911-4)1"/>
      <sheetName val="FM-HD_(94520439)1"/>
      <sheetName val="FM-HD_(94500396)1"/>
      <sheetName val="FM-HD_(94500407)1"/>
      <sheetName val="FM-HD_(94500414)1"/>
      <sheetName val="FM-HD_(94500073)1"/>
      <sheetName val="FM-HD_(11588683)1"/>
      <sheetName val="FM-HD_(94500952)1"/>
      <sheetName val="FM-HD_(11569995)1"/>
      <sheetName val="FM-HD_(11254-06201)1"/>
      <sheetName val="FM-HD_(11588685)1"/>
      <sheetName val="FM-HD_(94500793)_1"/>
      <sheetName val="FM-HD_(11588717)1"/>
      <sheetName val="FM-HD_(HD-25198904)1"/>
      <sheetName val="FM-HD_(HD-11570514)_1"/>
      <sheetName val="FM-HD_(11097441)1"/>
      <sheetName val="FM-HD_(11588662)_1"/>
      <sheetName val="FM-HD_(11519387)1"/>
      <sheetName val="FM-HD_(11561969)1"/>
      <sheetName val="FM-HD_(11516580)1"/>
      <sheetName val="FM-HD_(11588712)___1"/>
      <sheetName val="FM-HD_(11519375)1"/>
      <sheetName val="FM-HD_(FAA32071001)__1"/>
      <sheetName val="FM-HD_(11519382)_1"/>
      <sheetName val="FM-HD_(11519383)_1"/>
      <sheetName val="FM-HD_(11561763)__1"/>
      <sheetName val="FM-HD_(11588316)__1"/>
      <sheetName val="二_POSITION_XLS12"/>
      <sheetName val="1ဲ_ALT12"/>
      <sheetName val="1ဳ_O_S12"/>
      <sheetName val="15_၄AMPER12"/>
      <sheetName val="OPT손익_내수12"/>
      <sheetName val="OPT손익_수출12"/>
      <sheetName val="JT3_0견적-구111"/>
      <sheetName val="BACK_DATA_08_7_1~12"/>
      <sheetName val="E_W12"/>
      <sheetName val="P_W12"/>
      <sheetName val="S_W12"/>
      <sheetName val="BACK_DATA12"/>
      <sheetName val="CASE_ASM11"/>
      <sheetName val="외주현황_wq112"/>
      <sheetName val="5_세운W-A12"/>
      <sheetName val="14_1부11"/>
      <sheetName val="B053_(990701)공정실적PP%계산12"/>
      <sheetName val="2_대외공문12"/>
      <sheetName val="1_변경범위12"/>
      <sheetName val="TEMP_TORQUE12"/>
      <sheetName val="Evaluation_objects11"/>
      <sheetName val="LAMBDA_자작11"/>
      <sheetName val="설비능력및_종합공정능력산출시_사용11"/>
      <sheetName val="126_25511"/>
      <sheetName val="SUB_2월_재검사추이도11"/>
      <sheetName val="c_db15"/>
      <sheetName val="Nego_PV11"/>
      <sheetName val="소상_&quot;1&quot;11"/>
      <sheetName val="검사기준서_을_치수11"/>
      <sheetName val="검사기준서_갑11"/>
      <sheetName val="검사기준서_을11"/>
      <sheetName val="검사협정_갑11"/>
      <sheetName val="검사성적서_갑11"/>
      <sheetName val="검사성적서_을11"/>
      <sheetName val="검사성적서_병11"/>
      <sheetName val="팀별_합계11"/>
      <sheetName val="운임_환차손-Y12"/>
      <sheetName val="02년_SUC10"/>
      <sheetName val="내수1_8GL11"/>
      <sheetName val="ALPROFILE_발주실적10"/>
      <sheetName val="PRESS_DATA10"/>
      <sheetName val="MACRO1_XLM10"/>
      <sheetName val="개발_TOOL_집계표10"/>
      <sheetName val="경상_개발비10"/>
      <sheetName val="X-3_ENG10"/>
      <sheetName val="원단위_전후비교10"/>
      <sheetName val="Sheet1_(2)10"/>
      <sheetName val="외주품_감점_유형_기준10"/>
      <sheetName val="3-2_귀책부서별_DT현황11"/>
      <sheetName val="3__관리점지수실적-1_1생산성10"/>
      <sheetName val="실적_및_계획10"/>
      <sheetName val="CAPA분석_360K7"/>
      <sheetName val="GLOBAL_PT_NEW_FORMAT_OCT_200210"/>
      <sheetName val="계산_DATA_입력10"/>
      <sheetName val="상세_계산_내역10"/>
      <sheetName val="FLOW_PROSES_(A)7"/>
      <sheetName val="Master_Cable10"/>
      <sheetName val="_SR3차원단위_(3)4"/>
      <sheetName val="Sec_1_-_RFQ10"/>
      <sheetName val="공정능력_(2)10"/>
      <sheetName val="Sch7a_(토요일)10"/>
      <sheetName val="c_db16"/>
      <sheetName val="Rate_data10"/>
      <sheetName val="PRO_(참조)10"/>
      <sheetName val="Actual_In_&amp;_Out3"/>
      <sheetName val="4_3_첨부14"/>
      <sheetName val="OEM_Plan4"/>
      <sheetName val="제품명_(3)4"/>
      <sheetName val="LINE_운영안3"/>
      <sheetName val="원가_종합4"/>
      <sheetName val="Interco_&amp;_PVS_Loc_Cur3"/>
      <sheetName val="RFQ_18044"/>
      <sheetName val="보강사_소요량3"/>
      <sheetName val="After_sales4"/>
      <sheetName val="자동차_종합지표4"/>
      <sheetName val="Order_status4"/>
      <sheetName val="Order_status23"/>
      <sheetName val="Customer_Master3"/>
      <sheetName val="Common_code3"/>
      <sheetName val="Order_Status_Master3"/>
      <sheetName val="Product_Master3"/>
      <sheetName val="3_3검토국3"/>
      <sheetName val="Supplier_QRQC3"/>
      <sheetName val="97계획(96_113"/>
      <sheetName val="첨부4_기술평가서3"/>
      <sheetName val="1_2_2완제품검사('00_4월)_(가라)3"/>
      <sheetName val="검사협정_보충3"/>
      <sheetName val="1_기안을지3"/>
      <sheetName val="사무용품_신청3"/>
      <sheetName val="Validation_Lists3"/>
      <sheetName val="★금형비_계산서3"/>
      <sheetName val="LOWSIDE_비교3"/>
      <sheetName val="4_Vendor_price3"/>
      <sheetName val="14년_증판안_판촉3"/>
      <sheetName val="PS_SIDE_OTR_INR_공정개선_상세2"/>
      <sheetName val="제품별_매출4"/>
      <sheetName val="Data_Working_Time4"/>
      <sheetName val="원단위_1계_2계2"/>
      <sheetName val="11403-06163_เก่า2"/>
      <sheetName val="FM-HD_(New)2"/>
      <sheetName val="FM-HD_(HKMC)_2"/>
      <sheetName val="FM-HD_(11254-06201)__2"/>
      <sheetName val="FM-HD_(11251-06163)2"/>
      <sheetName val="FM-HD_(11514053)2"/>
      <sheetName val="FM-HD_(11611807)2"/>
      <sheetName val="FM-HD_(94502003)2"/>
      <sheetName val="FM-HD_(94501839)2"/>
      <sheetName val="FM-HD_(PT-GDENG0911-4)2"/>
      <sheetName val="FM-HD_(94520439)2"/>
      <sheetName val="FM-HD_(94500396)2"/>
      <sheetName val="FM-HD_(94500407)2"/>
      <sheetName val="FM-HD_(94500414)2"/>
      <sheetName val="FM-HD_(94500073)2"/>
      <sheetName val="FM-HD_(11588683)2"/>
      <sheetName val="FM-HD_(94500952)2"/>
      <sheetName val="FM-HD_(11569995)2"/>
      <sheetName val="FM-HD_(11254-06201)2"/>
      <sheetName val="FM-HD_(11588685)2"/>
      <sheetName val="FM-HD_(94500793)_2"/>
      <sheetName val="FM-HD_(11588717)2"/>
      <sheetName val="FM-HD_(HD-25198904)2"/>
      <sheetName val="FM-HD_(HD-11570514)_2"/>
      <sheetName val="FM-HD_(11097441)2"/>
      <sheetName val="FM-HD_(11588662)_2"/>
      <sheetName val="FM-HD_(11519387)2"/>
      <sheetName val="FM-HD_(11561969)2"/>
      <sheetName val="FM-HD_(11516580)2"/>
      <sheetName val="FM-HD_(11588712)___2"/>
      <sheetName val="FM-HD_(11519375)2"/>
      <sheetName val="FM-HD_(FAA32071001)__2"/>
      <sheetName val="FM-HD_(11519382)_2"/>
      <sheetName val="FM-HD_(11519383)_2"/>
      <sheetName val="FM-HD_(11561763)__2"/>
      <sheetName val="FM-HD_(11588316)__2"/>
      <sheetName val="92上期財務実績"/>
      <sheetName val="외화수지"/>
      <sheetName val="체계옵션"/>
      <sheetName val="업무기준"/>
      <sheetName val="CC"/>
      <sheetName val="Liste"/>
      <sheetName val="비목계산"/>
      <sheetName val="CLMN자료"/>
      <sheetName val="SNP"/>
      <sheetName val="PACKING LIST"/>
      <sheetName val="Y3"/>
      <sheetName val="조달내역"/>
      <sheetName val="COOLING UNIT"/>
      <sheetName val="R-16E"/>
      <sheetName val="C-16MM"/>
      <sheetName val="C-12MM"/>
      <sheetName val="C-20MM"/>
      <sheetName val="2안"/>
      <sheetName val="CPk원본"/>
      <sheetName val="SUB(C)"/>
      <sheetName val="전체썘㐅"/>
      <sheetName val="현황"/>
      <sheetName val="주소록"/>
      <sheetName val="연봉산정기초자료"/>
      <sheetName val="견적서"/>
      <sheetName val="#1-1 (2)"/>
      <sheetName val="기초 DATA"/>
      <sheetName val="規模表紙"/>
      <sheetName val="2-2.매출분석"/>
      <sheetName val="제품판매_수량"/>
      <sheetName val="Sales_1"/>
      <sheetName val="Flags"/>
      <sheetName val="1_TM13"/>
      <sheetName val="2_align13"/>
      <sheetName val="3_JUDDER13"/>
      <sheetName val="4_M_S13"/>
      <sheetName val="5_P_W_R13"/>
      <sheetName val="6_F_G13"/>
      <sheetName val="7__SCABLE13"/>
      <sheetName val="8_DIFF13"/>
      <sheetName val="9_A_C13"/>
      <sheetName val="10_GEAR13"/>
      <sheetName val="11_ISC13"/>
      <sheetName val="12_ALT13"/>
      <sheetName val="13_O_S13"/>
      <sheetName val="14_silencer13"/>
      <sheetName val="15_DAMPER13"/>
      <sheetName val="16_HUB13"/>
      <sheetName val="17_DLOCK13"/>
      <sheetName val="18_PSP13"/>
      <sheetName val="19_누수13"/>
      <sheetName val="20_K_S13"/>
      <sheetName val="二_POSITION_XLS13"/>
      <sheetName val="1ဲ_ALT13"/>
      <sheetName val="1ဳ_O_S13"/>
      <sheetName val="15_၄AMPER13"/>
      <sheetName val="GB-IC_Villingen_GG13"/>
      <sheetName val="OPT손익_내수13"/>
      <sheetName val="OPT손익_수출13"/>
      <sheetName val="JT3_0견적-구112"/>
      <sheetName val="BACK_DATA_08_7_1~13"/>
      <sheetName val="E_W13"/>
      <sheetName val="P_W13"/>
      <sheetName val="S_W13"/>
      <sheetName val="BACK_DATA13"/>
      <sheetName val="CASE_ASM12"/>
      <sheetName val="외주현황_wq113"/>
      <sheetName val="5_세운W-A13"/>
      <sheetName val="14_1부12"/>
      <sheetName val="B053_(990701)공정실적PP%계산13"/>
      <sheetName val="2_대외공문13"/>
      <sheetName val="1_변경범위13"/>
      <sheetName val="TEMP_TORQUE13"/>
      <sheetName val="3_일반사상12"/>
      <sheetName val="Evaluation_objects12"/>
      <sheetName val="LAMBDA_자작12"/>
      <sheetName val="설비능력및_종합공정능력산출시_사용12"/>
      <sheetName val="LX3_0_RR12"/>
      <sheetName val="진행_DATA_(2)13"/>
      <sheetName val="126_25512"/>
      <sheetName val="SUB_2월_재검사추이도12"/>
      <sheetName val="c_db17"/>
      <sheetName val="5_WIRE적용LIST12"/>
      <sheetName val="Nego_PV12"/>
      <sheetName val="매출종합_`0912"/>
      <sheetName val="소상_&quot;1&quot;12"/>
      <sheetName val="검사기준서_을_치수12"/>
      <sheetName val="검사기준서_갑12"/>
      <sheetName val="검사기준서_을12"/>
      <sheetName val="검사협정_갑12"/>
      <sheetName val="검사성적서_갑12"/>
      <sheetName val="검사성적서_을12"/>
      <sheetName val="검사성적서_병12"/>
      <sheetName val="팀별_합계12"/>
      <sheetName val="운임_환차손-Y13"/>
      <sheetName val="02년_SUC11"/>
      <sheetName val="내수1_8GL12"/>
      <sheetName val="ALPROFILE_발주실적11"/>
      <sheetName val="PRESS_DATA11"/>
      <sheetName val="MACRO1_XLM11"/>
      <sheetName val="개발_TOOL_집계표11"/>
      <sheetName val="경상_개발비11"/>
      <sheetName val="X-3_ENG11"/>
      <sheetName val="원단위_전후비교11"/>
      <sheetName val="Sheet1_(2)11"/>
      <sheetName val="차체부품_INS_REPORT(갑)12"/>
      <sheetName val="외주품_감점_유형_기준11"/>
      <sheetName val="FUEL_FILLER12"/>
      <sheetName val="_납촉자12"/>
      <sheetName val="3-2_귀책부서별_DT현황12"/>
      <sheetName val="3__관리점지수실적-1_1생산성11"/>
      <sheetName val="실적_및_계획11"/>
      <sheetName val="Bosch_ADVP&amp;R11"/>
      <sheetName val="CAPA분석_360K8"/>
      <sheetName val="GLOBAL_PT_NEW_FORMAT_OCT_200211"/>
      <sheetName val="계산_DATA_입력11"/>
      <sheetName val="상세_계산_내역11"/>
      <sheetName val="FLOW_PROSES_(A)8"/>
      <sheetName val="Master_Cable11"/>
      <sheetName val="_SR3차원단위_(3)5"/>
      <sheetName val="ERP도입후_시정현황5"/>
      <sheetName val="Purchasing_Data5"/>
      <sheetName val="포머_비가동_내역6"/>
      <sheetName val="FRONT_HUB견적가6"/>
      <sheetName val="J150_승인진도관리_LIST5"/>
      <sheetName val="TOTAL_LIST5"/>
      <sheetName val="Price_Range5"/>
      <sheetName val="FTR_MACRo5"/>
      <sheetName val="일일_업무_현황_(3)6"/>
      <sheetName val="일일_업무_현황_(5)6"/>
      <sheetName val="MPL_技連6"/>
      <sheetName val="342E_BLOCK6"/>
      <sheetName val="VS1_Paretto분석6"/>
      <sheetName val="DATA_BASE5"/>
      <sheetName val="02_07_27_부품판매가5"/>
      <sheetName val="협력사_일반현황6"/>
      <sheetName val="Sec_1_-_RFQ11"/>
      <sheetName val="1-1_General_Code5"/>
      <sheetName val="VPP(BD-010)_이상보고5"/>
      <sheetName val="공정능력_(2)11"/>
      <sheetName val="Sch7a_(토요일)11"/>
      <sheetName val="c_db18"/>
      <sheetName val="Rate_data11"/>
      <sheetName val="대외공문_5"/>
      <sheetName val="PRO_(참조)11"/>
      <sheetName val="2차_OIL량측정5"/>
      <sheetName val="Actual_In_&amp;_Out4"/>
      <sheetName val="4_3_첨부15"/>
      <sheetName val="업무분장_5"/>
      <sheetName val="GLOBAL_PT_NEW_FORMAT_JULY__2006"/>
      <sheetName val="OEM_Plan5"/>
      <sheetName val="제품명_(3)5"/>
      <sheetName val="LINE_운영안4"/>
      <sheetName val="P&amp;L,Bal_Sheet,Cash_Forecast5"/>
      <sheetName val="원가_종합5"/>
      <sheetName val="공정별공법-W_HSE-LH5"/>
      <sheetName val="GM_Master5"/>
      <sheetName val="생산현황_(입력)5"/>
      <sheetName val="MPS_Q3_FY045"/>
      <sheetName val="MPS_Q4_FY045"/>
      <sheetName val="1_ER유체응용5"/>
      <sheetName val="4_시험장비5"/>
      <sheetName val="업체별_단가현황5"/>
      <sheetName val="일일_생산및판매계획_대_실적5"/>
      <sheetName val="임율_&amp;_LOT5"/>
      <sheetName val="생산계획_(2)5"/>
      <sheetName val="CR_CODE5"/>
      <sheetName val="THEME_CODE5"/>
      <sheetName val="비교원가제출_고5"/>
      <sheetName val="1_세부비교원가(내수)5"/>
      <sheetName val="1_종합비교원가(내수_일반_유럽)5"/>
      <sheetName val="10_예산_및_원가_계획(02년)5"/>
      <sheetName val="3_PT개발계획5"/>
      <sheetName val="Interco_&amp;_PVS_Loc_Cur4"/>
      <sheetName val="RFQ_18045"/>
      <sheetName val="full_(2)4"/>
      <sheetName val="보강사_소요량4"/>
      <sheetName val="J2(P_MT)4"/>
      <sheetName val="After_sales5"/>
      <sheetName val="고객불만_건5"/>
      <sheetName val="Moulding_data4"/>
      <sheetName val="자동차_종합지표5"/>
      <sheetName val="Production_Plan15"/>
      <sheetName val="Order_status5"/>
      <sheetName val="Order_status24"/>
      <sheetName val="Customer_Master4"/>
      <sheetName val="Common_code4"/>
      <sheetName val="Order_Status_Master4"/>
      <sheetName val="Product_Master4"/>
      <sheetName val="3_3검토국4"/>
      <sheetName val="MATEMST_(2)4"/>
      <sheetName val="Value_Analysis_-_Sheet_15"/>
      <sheetName val="Supplier_QRQC4"/>
      <sheetName val="97계획(96_114"/>
      <sheetName val="S50_4"/>
      <sheetName val="첨부4_기술평가서4"/>
      <sheetName val="1_2_2완제품검사('00_4월)_(가라)4"/>
      <sheetName val="09년_현황5"/>
      <sheetName val="WTC_BODY一覧原紙5"/>
      <sheetName val="3월말_장기악성(국내)5"/>
      <sheetName val="2월말_장기악성(국내)5"/>
      <sheetName val="Data_Sheet5"/>
      <sheetName val="6_수입검사_5"/>
      <sheetName val="03_PFD-15"/>
      <sheetName val="12_Inv_5"/>
      <sheetName val="97년_재료예산(안)5"/>
      <sheetName val="1_터빈5"/>
      <sheetName val="cost_base_e_dati5"/>
      <sheetName val="2__Definitions5"/>
      <sheetName val="코드_조건표6"/>
      <sheetName val="HMC_사전원가(원혁기준)13%5"/>
      <sheetName val="재품별_단가5"/>
      <sheetName val="장비_전체리스트5"/>
      <sheetName val="_10"/>
      <sheetName val="집중검사_리스트5"/>
      <sheetName val="production_dept5"/>
      <sheetName val="검사협정_보충4"/>
      <sheetName val="2012_Volum5"/>
      <sheetName val="B053_(990701)공정능력PC%계산4"/>
      <sheetName val="P&amp;L_account5"/>
      <sheetName val="VERTICAL_PIPE4"/>
      <sheetName val="TABLE_DB4"/>
      <sheetName val="쌍용_data_base4"/>
      <sheetName val="2과_공수집계4"/>
      <sheetName val="118_세금과공과4"/>
      <sheetName val="경영재무_(입력)4"/>
      <sheetName val="연구개발_(입력)4"/>
      <sheetName val="일반현황_(입력)4"/>
      <sheetName val="품질관리_(입력)4"/>
      <sheetName val="실행내역서_5"/>
      <sheetName val="개발_LIST5"/>
      <sheetName val="PC%계산(WM_COMM단차)5"/>
      <sheetName val="차체_품안표5"/>
      <sheetName val="1_1_2008_OTIF5"/>
      <sheetName val="BAFFLE_HMC_TABLE15"/>
      <sheetName val="1~3월_지시사항5"/>
      <sheetName val="1_POSITIONING5"/>
      <sheetName val="무부하_회전수5"/>
      <sheetName val="진행중_설변5"/>
      <sheetName val="HOLE_9905(1)5"/>
      <sheetName val="Upgrades_pricing4"/>
      <sheetName val="7_3_DY팀4"/>
      <sheetName val="Summary_Sheet4"/>
      <sheetName val="Datasheet_for_KPI_Model_14"/>
      <sheetName val="TEAM하반기_계획_(2)4"/>
      <sheetName val="YOKE-H(10_3)4"/>
      <sheetName val="▶R_C_FRM4"/>
      <sheetName val="광주_소요량4"/>
      <sheetName val="5-Why_Root_Cause_Analysis_4"/>
      <sheetName val="초_성4"/>
      <sheetName val="CHECK_성4"/>
      <sheetName val="cpk_data4"/>
      <sheetName val="Drop-down_Lists4"/>
      <sheetName val="1_기안을지4"/>
      <sheetName val="사무용품_신청4"/>
      <sheetName val="Validation_Lists4"/>
      <sheetName val="★금형비_계산서4"/>
      <sheetName val="LOWSIDE_비교4"/>
      <sheetName val="4_Vendor_price4"/>
      <sheetName val="14년_증판안_판촉4"/>
      <sheetName val="PS_SIDE_OTR_INR_공정개선_상세3"/>
      <sheetName val="제품별_매출5"/>
      <sheetName val="Data_Working_Time5"/>
      <sheetName val="Z41,Z42_이외total4"/>
      <sheetName val="원단위_1계_2계3"/>
      <sheetName val="11403-06163_เก่า3"/>
      <sheetName val="FM-HD_(New)3"/>
      <sheetName val="FM-HD_(HKMC)_3"/>
      <sheetName val="FM-HD_(11254-06201)__3"/>
      <sheetName val="FM-HD_(11251-06163)3"/>
      <sheetName val="FM-HD_(11514053)3"/>
      <sheetName val="FM-HD_(11611807)3"/>
      <sheetName val="FM-HD_(94502003)3"/>
      <sheetName val="FM-HD_(94501839)3"/>
      <sheetName val="FM-HD_(PT-GDENG0911-4)3"/>
      <sheetName val="FM-HD_(94520439)3"/>
      <sheetName val="FM-HD_(94500396)3"/>
      <sheetName val="FM-HD_(94500407)3"/>
      <sheetName val="FM-HD_(94500414)3"/>
      <sheetName val="FM-HD_(94500073)3"/>
      <sheetName val="FM-HD_(11588683)3"/>
      <sheetName val="FM-HD_(94500952)3"/>
      <sheetName val="FM-HD_(11569995)3"/>
      <sheetName val="FM-HD_(11254-06201)3"/>
      <sheetName val="FM-HD_(11588685)3"/>
      <sheetName val="FM-HD_(94500793)_3"/>
      <sheetName val="FM-HD_(11588717)3"/>
      <sheetName val="FM-HD_(HD-25198904)3"/>
      <sheetName val="FM-HD_(HD-11570514)_3"/>
      <sheetName val="FM-HD_(11097441)3"/>
      <sheetName val="FM-HD_(11588662)_3"/>
      <sheetName val="FM-HD_(11519387)3"/>
      <sheetName val="FM-HD_(11561969)3"/>
      <sheetName val="FM-HD_(11516580)3"/>
      <sheetName val="FM-HD_(11588712)___3"/>
      <sheetName val="FM-HD_(11519375)3"/>
      <sheetName val="FM-HD_(FAA32071001)__3"/>
      <sheetName val="FM-HD_(11519382)_3"/>
      <sheetName val="FM-HD_(11519383)_3"/>
      <sheetName val="FM-HD_(11561763)__3"/>
      <sheetName val="FM-HD_(11588316)__3"/>
      <sheetName val="Prices"/>
      <sheetName val="일위대가표"/>
      <sheetName val="TABLE(TK)"/>
      <sheetName val="TABLE(중국)"/>
      <sheetName val="전문품의"/>
      <sheetName val="ﾕｰｻﾞｰ設定"/>
      <sheetName val="표지 (2)"/>
      <sheetName val="모델표준"/>
      <sheetName val="DPU 지적 (1월)"/>
      <sheetName val="HR Final"/>
      <sheetName val="HR"/>
      <sheetName val="수정"/>
      <sheetName val="20년 생산확대방안"/>
      <sheetName val="1차 시산표"/>
      <sheetName val="BEND LOSS"/>
      <sheetName val="1.세부비교_x001b_"/>
      <sheetName val="2차 OI_x0010_"/>
      <sheetName val="2차 OI"/>
      <sheetName val="예산M11A"/>
      <sheetName val="Characteristic"/>
      <sheetName val="SIMULATION"/>
      <sheetName val="자바라1"/>
      <sheetName val="인천CI"/>
      <sheetName val="모비스경비표준"/>
      <sheetName val="BEZEL L외주"/>
      <sheetName val="NOZZLE ASSY-SIDE DEF LH"/>
      <sheetName val="환산항목"/>
      <sheetName val="T2"/>
      <sheetName val="PLFM01"/>
      <sheetName val="8월 매출현황"/>
      <sheetName val="매출&amp;매입"/>
      <sheetName val="원재료사급"/>
      <sheetName val="서연전자"/>
      <sheetName val="사급"/>
      <sheetName val="삼익산업"/>
      <sheetName val="화인데코"/>
      <sheetName val="시무인텔"/>
      <sheetName val="태동테크"/>
      <sheetName val="원텍"/>
      <sheetName val="부자재"/>
      <sheetName val="삼익전자"/>
      <sheetName val="성우일렉스"/>
      <sheetName val="범상하이테크"/>
      <sheetName val="백광오토텍"/>
      <sheetName val="금화전자(안성전기)"/>
      <sheetName val="도료"/>
      <sheetName val="유일테크"/>
      <sheetName val="3공장 순양전자"/>
      <sheetName val="현진테크 (2)"/>
      <sheetName val="신하테크사"/>
      <sheetName val="보현산업"/>
      <sheetName val="풍기산업"/>
      <sheetName val="다건테크"/>
      <sheetName val="나래산업"/>
      <sheetName val="동신전장"/>
      <sheetName val="성호테크"/>
      <sheetName val="동경cnc 지그"/>
      <sheetName val="성실몰드테크"/>
      <sheetName val="대한테크 집계"/>
      <sheetName val="서연전자 (2)"/>
      <sheetName val="삼익전자 (2)"/>
      <sheetName val="삼익산업 (2)"/>
      <sheetName val="시무인텔 (2)"/>
      <sheetName val="성우일렉스 (2)"/>
      <sheetName val="성호테크 (2)"/>
      <sheetName val="NET면적"/>
      <sheetName val="2009년 매출 실적"/>
      <sheetName val="JINKYU"/>
      <sheetName val="OCT"/>
      <sheetName val="도장가공비"/>
      <sheetName val="TABLE(터키)"/>
      <sheetName val="99년1월"/>
      <sheetName val="단가80%기준(재무)"/>
      <sheetName val="매출집계-RMB"/>
      <sheetName val="PS종합"/>
      <sheetName val="경영계획"/>
      <sheetName val="코드집(수출)"/>
      <sheetName val="2005년 소요량"/>
      <sheetName val="_x005f_x0000__x005f_x0000__x005"/>
      <sheetName val="IS(Result)"/>
      <sheetName val="PL By Model(Result)"/>
      <sheetName val="PL_By_Model(Result)"/>
      <sheetName val="국민연금"/>
      <sheetName val="94열처리"/>
      <sheetName val="3월종합현황"/>
      <sheetName val="XL4Poppy"/>
      <sheetName val="급여대장"/>
      <sheetName val="ab입고수량"/>
      <sheetName val="Tool Type"/>
      <sheetName val="3. Acronyms and abbreviations"/>
      <sheetName val="OM600"/>
      <sheetName val="반기_유가증권"/>
      <sheetName val="8월"/>
      <sheetName val="97입고현황(사내)"/>
      <sheetName val="97출고현황(SEC)"/>
      <sheetName val="97출고현황(매출분)"/>
      <sheetName val="Temp"/>
      <sheetName val="11.Inv."/>
      <sheetName val="철탑"/>
      <sheetName val="VL"/>
      <sheetName val="환산표"/>
      <sheetName val="99사업d"/>
      <sheetName val="첨부13. 사출(PAD)_카메라"/>
      <sheetName val="After Sales Supplier #'s"/>
      <sheetName val="RD제품개발투자비_매가_"/>
      <sheetName val="부품 LIST"/>
      <sheetName val="Filter"/>
      <sheetName val="1단가변동"/>
      <sheetName val="日程"/>
      <sheetName val="進め方"/>
      <sheetName val="報告書表紙"/>
      <sheetName val="InspectionData (2)"/>
      <sheetName val="CTEMCOST"/>
      <sheetName val="Ref_List"/>
      <sheetName val="Evaluation-Bewertung"/>
      <sheetName val="Input Form - EingabeMaske"/>
      <sheetName val="Language-Sprachen"/>
      <sheetName val="1.생산0"/>
      <sheetName val="1.개발개요"/>
      <sheetName val="G-Exchange #667"/>
      <sheetName val="C-Mix Rate &amp; Revenue(calc)"/>
      <sheetName val="TotNA"/>
      <sheetName val="Eingaben"/>
      <sheetName val="FM钢材消耗表"/>
      <sheetName val="07주洁겦_x0000__x0000_"/>
      <sheetName val="07주᠍䌺㠀邮"/>
      <sheetName val="07주栍ᐵ蠀ꣁ"/>
      <sheetName val="07주_x0000__x0000__x0000_惪"/>
      <sheetName val="07주洁ᾦ_x0000__x0000_"/>
      <sheetName val="07주洂䢦_x0001__x0000_"/>
      <sheetName val="07주_x0000__x0000__x0000_櫪"/>
      <sheetName val="07주洂亦_x0001__x0000_"/>
      <sheetName val="07주_x0000__x0000__x0000_ᛪ"/>
      <sheetName val="07주_x0000__x0000__x0000_ᣪ"/>
      <sheetName val="07주_x0000__x0000__x0000_巪"/>
      <sheetName val="07주_x0000__x0000__x0000_濪"/>
      <sheetName val="General Assumptions"/>
      <sheetName val="종합원가분석 1 "/>
      <sheetName val="BLF"/>
      <sheetName val="설변이력"/>
      <sheetName val="TO"/>
      <sheetName val="SCROLL"/>
      <sheetName val="01년2월현황 "/>
      <sheetName val=" 제9차 회사표준 제개정 공청회 이의제기신청서.XLSX"/>
      <sheetName val="SETUP"/>
      <sheetName val="22.보증금(전신전화가입권)"/>
      <sheetName val="39.미지급법인세"/>
      <sheetName val="Condition"/>
      <sheetName val="월할경비"/>
      <sheetName val="의왕F사"/>
      <sheetName val="가공사"/>
      <sheetName val="Value "/>
      <sheetName val="CAR Form Summary"/>
      <sheetName val="가격품의서"/>
      <sheetName val="OPT#1"/>
      <sheetName val="Schedule 1"/>
      <sheetName val="比모듈조립비"/>
      <sheetName val="Tabelle3"/>
      <sheetName val="과8"/>
      <sheetName val="활물질"/>
      <sheetName val="Separator"/>
      <sheetName val="H400"/>
      <sheetName val="급여일반"/>
      <sheetName val="업무연락"/>
      <sheetName val="베어링하우징"/>
      <sheetName val="Rollforward {bpe}"/>
      <sheetName val="Allow - SR&amp;D"/>
      <sheetName val="Asset9809CAK"/>
      <sheetName val="220 (2)"/>
      <sheetName val="9899DISC"/>
      <sheetName val="이력"/>
      <sheetName val="Allocations"/>
      <sheetName val="설비이력카드"/>
      <sheetName val="시작품의"/>
      <sheetName val="PU FOAM 가격조정 기준"/>
      <sheetName val="Data Input"/>
      <sheetName val="유화"/>
      <sheetName val="EscLP"/>
      <sheetName val="자재 입고(K1E1)"/>
      <sheetName val="6차량_원단위"/>
      <sheetName val="조직도_99"/>
      <sheetName val="대책방안"/>
      <sheetName val="FIX"/>
      <sheetName val="거래선 생산계획"/>
      <sheetName val="EX rate"/>
      <sheetName val="급여 예상 (2017)인상후"/>
      <sheetName val="Cost_Reduction12"/>
      <sheetName val="1_2내수13"/>
      <sheetName val="Sheet6_(3)12"/>
      <sheetName val="INVESTMENT_(Hardware)12"/>
      <sheetName val="신고서_전11"/>
      <sheetName val="Basic_assumptions11"/>
      <sheetName val="0_절삭조건11"/>
      <sheetName val="영업_일111"/>
      <sheetName val="PFMEA_XLS11"/>
      <sheetName val="_PPAP_작성중__xlsx11"/>
      <sheetName val="RELAY_FAX양식11"/>
      <sheetName val="상세_견적서_(HMC)11"/>
      <sheetName val="2008_г11"/>
      <sheetName val="2_중요한회계정책11"/>
      <sheetName val="9_관계기업투자11"/>
      <sheetName val="42_리스11"/>
      <sheetName val="25_법인세11"/>
      <sheetName val="DBL_LPG시험11"/>
      <sheetName val="DV_Flow_Chart_DV-PV1_(PFC)6"/>
      <sheetName val="Proj_List_00E11"/>
      <sheetName val="6_N_m_CCW_전류6"/>
      <sheetName val="국내_6"/>
      <sheetName val="4,5공장_6"/>
      <sheetName val="시트_6"/>
      <sheetName val="Bas_Moteur7"/>
      <sheetName val="Data_Not_Used4"/>
      <sheetName val="FTQ_Data4"/>
      <sheetName val="Int_Pulls_Data4"/>
      <sheetName val="Int_Spills_Data4"/>
      <sheetName val="PPM_Data4"/>
      <sheetName val="Pulls_Data4"/>
      <sheetName val="Spills_Data4"/>
      <sheetName val="노원열병합__건축공사기성내역서4"/>
      <sheetName val="Gia_vat_tu4"/>
      <sheetName val="기준정보(A)_15_10_274"/>
      <sheetName val="단중_및_예비길이_SHEET_15_9_5(K)4"/>
      <sheetName val="15_1_02_15년_1월예시계획4"/>
      <sheetName val="15년_12월_시작재공품_15_12_34"/>
      <sheetName val="중공업_실적4"/>
      <sheetName val="기준정보(A)_12_02_234"/>
      <sheetName val="개선대책_양식4"/>
      <sheetName val="STD__CAB4"/>
      <sheetName val="STD__NCAB4"/>
      <sheetName val="원소재_변경_상세4"/>
      <sheetName val="직거래가_변경4"/>
      <sheetName val="입력_List4"/>
      <sheetName val="DO_NOT_DELETE3"/>
      <sheetName val="Export_Data"/>
      <sheetName val="24_냉각실용添1"/>
      <sheetName val="DS-Thuong 6T dau"/>
      <sheetName val="와이어"/>
      <sheetName val="사업경"/>
      <sheetName val="Personnaliser..."/>
      <sheetName val="Takt Time"/>
      <sheetName val="64512(갑)"/>
      <sheetName val="설계내역서"/>
      <sheetName val="Basic_assumptins6"/>
      <sheetName val="첨부(인조가죽신규계산)"/>
      <sheetName val="Executive Summary"/>
      <sheetName val="param"/>
      <sheetName val="6_Parent_S__Fixed_Prod"/>
      <sheetName val="Certificate_list_"/>
      <sheetName val="S_P"/>
      <sheetName val="R_FJS_CAR_(old)"/>
      <sheetName val="금형_이력_카드"/>
      <sheetName val="실사LIST-중간가공품(05_12_27현재)_(2)"/>
      <sheetName val="U268_4x4_AT(walk)Mitsu"/>
      <sheetName val="BOX_ASSY"/>
      <sheetName val="PP%-low_RPM"/>
      <sheetName val="2_Underbody_DT"/>
      <sheetName val="4_Financial"/>
      <sheetName val="3_4)__FR_종합"/>
      <sheetName val="3_4)__RR_종합"/>
      <sheetName val="기종별_합계"/>
      <sheetName val="BEZEL_L외주"/>
      <sheetName val="NOZZLE_ASSY-SIDE_DEF_LH"/>
      <sheetName val="R4 Quer"/>
      <sheetName val="VPZ-aktuell"/>
      <sheetName val="견적목표List"/>
      <sheetName val="Movement"/>
      <sheetName val="매  출"/>
      <sheetName val="Ellesmere Port (08)"/>
      <sheetName val="F5"/>
      <sheetName val="교육생등록"/>
      <sheetName val="재공수합"/>
      <sheetName val="BS-E"/>
      <sheetName val="BS요약"/>
      <sheetName val="제조원가(확인)"/>
      <sheetName val="재고자산명세"/>
      <sheetName val="FRC"/>
      <sheetName val="A-General"/>
      <sheetName val="1-2.LOW &amp; HIGH WIRING ASSY"/>
      <sheetName val="综合"/>
      <sheetName val="Sheet14"/>
      <sheetName val="2月份实际"/>
      <sheetName val="9609Aß"/>
      <sheetName val="REPAIR_DATA_-_CONTAINER_#51"/>
      <sheetName val="Issues_List1"/>
      <sheetName val="Histogram_Chart1"/>
      <sheetName val="AQL(0_65)1"/>
      <sheetName val="LINE_PPM-분석"/>
      <sheetName val="FCST"/>
      <sheetName val="TFT Attendace"/>
      <sheetName val="TFT_Attendace"/>
      <sheetName val="List_Total"/>
      <sheetName val="Person_Cost"/>
      <sheetName val="THEO_DÕI_THAI_SẢN_(2)"/>
      <sheetName val="Time_Man"/>
      <sheetName val="Salary(Cus_)"/>
      <sheetName val="OT_OVER"/>
      <sheetName val="Segment_4_Bid_Sheet"/>
      <sheetName val="Hi6810_功能信号表"/>
      <sheetName val="6_FQC检验数据"/>
      <sheetName val="2003_prod2"/>
      <sheetName val="2003_Target"/>
      <sheetName val="RA_Bearer"/>
      <sheetName val="Trend_Total_nguyên_nhân"/>
      <sheetName val="設備預算總表附件3_"/>
      <sheetName val="FA_Definitions"/>
      <sheetName val="개발원가_종합"/>
      <sheetName val="share year=5"/>
      <sheetName val="LINE_PPM-분석1"/>
      <sheetName val="TFT_Attendace1"/>
      <sheetName val="List_Total1"/>
      <sheetName val="Person_Cost1"/>
      <sheetName val="THEO_DÕI_THAI_SẢN_(2)1"/>
      <sheetName val="Time_Man1"/>
      <sheetName val="Salary(Cus_)1"/>
      <sheetName val="OT_OVER1"/>
      <sheetName val="Segment_4_Bid_Sheet1"/>
      <sheetName val="Hi6810_功能信号表1"/>
      <sheetName val="6_FQC检验数据1"/>
      <sheetName val="2003_prod21"/>
      <sheetName val="2003_Target1"/>
      <sheetName val="RA_Bearer1"/>
      <sheetName val="Trend_Total_nguyên_nhân1"/>
      <sheetName val="設備預算總表附件3_1"/>
      <sheetName val="FA_Definitions1"/>
      <sheetName val="개발원가_종합1"/>
      <sheetName val="share_year=5"/>
      <sheetName val="3__Acronyms_and_abbreviations"/>
      <sheetName val="Tool_Type"/>
      <sheetName val="LCAUTO_4"/>
      <sheetName val="LCAT수_조"/>
      <sheetName val="A6"/>
      <sheetName val="delta impedance(평균)"/>
      <sheetName val="Freq error DATA"/>
      <sheetName val="Freq HISTOGRAM"/>
      <sheetName val="delta_impedance(평균)"/>
      <sheetName val="Freq_error_DATA"/>
      <sheetName val="Freq_HISTOGRAM"/>
      <sheetName val="強度 CN A1 C10H 152H"/>
      <sheetName val="delta_impedance(평균)1"/>
      <sheetName val="Freq_error_DATA1"/>
      <sheetName val="Freq_HISTOGRAM1"/>
      <sheetName val="PACKING_LIST"/>
      <sheetName val="COOLING_UNIT"/>
      <sheetName val="強度_CN_A1_C10H_152H"/>
      <sheetName val="G2설비도급"/>
      <sheetName val="DATA(이천)"/>
      <sheetName val="Stand off"/>
      <sheetName val="ACT2020 FMS data"/>
      <sheetName val="OEM"/>
      <sheetName val="#2(결정)-3"/>
      <sheetName val="#3(결정)-1"/>
      <sheetName val="전공장2"/>
      <sheetName val="4월실적"/>
      <sheetName val="MPST01V"/>
      <sheetName val="TOOLING_9143RD"/>
      <sheetName val="개인별 교육현황"/>
      <sheetName val="관리구역도(181010)"/>
      <sheetName val="관리구역 책임자(181010)"/>
      <sheetName val="ACU기청소2018-05-04 (3)"/>
      <sheetName val="SMT구역"/>
      <sheetName val="ASM A동"/>
      <sheetName val="SMT구역 (2)"/>
      <sheetName val="관리구역 체크시트"/>
      <sheetName val="관리구역 평가시트"/>
      <sheetName val="활동대상"/>
      <sheetName val="5S카렌다"/>
      <sheetName val="양식1(사무용)"/>
      <sheetName val="양식2(현장용)"/>
      <sheetName val="문제점개선List"/>
      <sheetName val="개선전후테이블"/>
      <sheetName val="4월진단공지"/>
      <sheetName val="20150403진단"/>
      <sheetName val="책임구역표지"/>
      <sheetName val="관리구역도(140624)"/>
      <sheetName val="담당자편성표 (B)"/>
      <sheetName val="현장체크"/>
      <sheetName val="조립A구역"/>
      <sheetName val="조립A구역 (2)"/>
      <sheetName val="조립B구역"/>
      <sheetName val="구역책임자"/>
      <sheetName val="개선보고서 (2)"/>
      <sheetName val="설치작업개선"/>
      <sheetName val="현장개선"/>
      <sheetName val="通玻"/>
      <sheetName val="_x005f_x005f_x005f_x0000__x005f"/>
      <sheetName val="박두익"/>
      <sheetName val="02.08생산대상대수"/>
      <sheetName val="상품입고집계"/>
      <sheetName val="SEP 2007"/>
      <sheetName val="OUTSTANDING"/>
      <sheetName val="HO"/>
      <sheetName val="K㘘Ï"/>
      <sheetName val="한일자야(감액손실) (2)"/>
      <sheetName val="제품현황"/>
      <sheetName val="PANEL"/>
      <sheetName val="9907협력"/>
      <sheetName val="기준비교표"/>
      <sheetName val="ABSENTEEISM"/>
      <sheetName val="단위"/>
      <sheetName val="제품군분류"/>
      <sheetName val="Macro3"/>
      <sheetName val="천정등기구 실적"/>
      <sheetName val="일수"/>
      <sheetName val="창원생산실적(190501~190520)"/>
      <sheetName val="매각단ᯇ"/>
      <sheetName val="합천내역"/>
      <sheetName val="받을어음"/>
      <sheetName val="***********************00"/>
      <sheetName val="대환취급"/>
      <sheetName val="Hoja1"/>
      <sheetName val="NUEVO MODELOS 2018"/>
      <sheetName val="식자재사용량(4월20일)"/>
      <sheetName val="판매물량CASE"/>
      <sheetName val="하자DB"/>
      <sheetName val="AIS"/>
      <sheetName val="devis qcdp2"/>
      <sheetName val="____ilencer"/>
      <sheetName val="COA"/>
      <sheetName val="Cover page"/>
      <sheetName val="Vwalk"/>
      <sheetName val="Adjusted OI"/>
      <sheetName val="Adjusted OI (2)"/>
      <sheetName val="Outlook"/>
      <sheetName val="Income Stmt (USD)"/>
      <sheetName val="Income Stmt (RMB)"/>
      <sheetName val="IS Loc Adj"/>
      <sheetName val="Balance Sht (USD)"/>
      <sheetName val="BS Loc+Adj"/>
      <sheetName val="Balance Sht (RMB)"/>
      <sheetName val="Cash Flow (USD)"/>
      <sheetName val="递延收益"/>
      <sheetName val="FCF"/>
      <sheetName val="Statistics"/>
      <sheetName val="AR&amp;AP&amp;Inventory"/>
      <sheetName val="Cash Forecast"/>
      <sheetName val="IC AP AR"/>
      <sheetName val="付款假设"/>
      <sheetName val="回款假设"/>
      <sheetName val="Cash Cross check"/>
      <sheetName val="TOOL"/>
      <sheetName val="EDD(DV)"/>
      <sheetName val="Volume"/>
      <sheetName val="Unit Price without LTA&amp;Pricing"/>
      <sheetName val="Sales without LTA&amp;Pricing"/>
      <sheetName val="Unit ECN Sales"/>
      <sheetName val="Total ECN Sales"/>
      <sheetName val="LTA Percentage"/>
      <sheetName val="LTA Amount"/>
      <sheetName val="P2P"/>
      <sheetName val="Total P2P"/>
      <sheetName val="Net Sales"/>
      <sheetName val="Cost-Detail"/>
      <sheetName val="Unit Mat Cost Without PS VAVE"/>
      <sheetName val="Material cost without PS VAVE"/>
      <sheetName val="Unit ECN cost"/>
      <sheetName val="ECN cost saving"/>
      <sheetName val="Unit Purchase Saving"/>
      <sheetName val="Total Purchase Saving"/>
      <sheetName val="Unit VAVE Saving"/>
      <sheetName val="Total VAVE"/>
      <sheetName val="Unit Margin Improvement"/>
      <sheetName val="Total Margin Improvement"/>
      <sheetName val="Unit mat. cost after PS VAVE"/>
      <sheetName val="Total Mat.cost after PS VAVE"/>
      <sheetName val="Unit Inb Freight Rate"/>
      <sheetName val="Inboud Freight Amount"/>
      <sheetName val="Unit Inb-Duty"/>
      <sheetName val="Inbound Duty"/>
      <sheetName val="Material cost before Scrap"/>
      <sheetName val="Scrap Rate"/>
      <sheetName val="Scrap Amount"/>
      <sheetName val="Scrap recovery rate"/>
      <sheetName val="Scrap Recovery Amount"/>
      <sheetName val="Unit Production Auxiliary"/>
      <sheetName val="Production Auxiliary"/>
      <sheetName val="Net Material"/>
      <sheetName val="Unit OB freight"/>
      <sheetName val="Total OB freight"/>
      <sheetName val="Total LC&amp;OVH"/>
      <sheetName val="LC&amp;OVH_variable"/>
      <sheetName val="LC&amp;OVH_Fix"/>
      <sheetName val="LC&amp;OVH_Undefined"/>
      <sheetName val="LC&amp;OVH_Undefined_Var."/>
      <sheetName val="LC&amp;OVH_Undefined_Fix."/>
      <sheetName val="Total headcount &amp; labor cost"/>
      <sheetName val="Direct Labor Cost"/>
      <sheetName val="Indirect Labor Cost"/>
      <sheetName val="Salary Cost"/>
      <sheetName val="Expense_Total"/>
      <sheetName val="Expense_Fix"/>
      <sheetName val="Expense_Variable"/>
      <sheetName val="Expense_Undefined"/>
      <sheetName val="Expense-Logistic"/>
      <sheetName val="Expense-HR"/>
      <sheetName val="Expense-Admin"/>
      <sheetName val="Expense-Finance"/>
      <sheetName val="Expense-IT"/>
      <sheetName val="Expense-Purchase"/>
      <sheetName val="Expense-Quality"/>
      <sheetName val="Expense-SD"/>
      <sheetName val="Expense-Engineering"/>
      <sheetName val="Expense-Manufacturing"/>
      <sheetName val="Expense-PM"/>
      <sheetName val="Expense-Production"/>
      <sheetName val="Expense-Mgnt"/>
      <sheetName val="Capex&amp;Depr"/>
      <sheetName val="MSI-Month"/>
      <sheetName val="MSI - FY(RMB)"/>
      <sheetName val="MSI - Comm Sales"/>
      <sheetName val="MSI - IC Sales"/>
      <sheetName val="MSI - Mat Cost"/>
      <sheetName val="MSI - Direct Labor"/>
      <sheetName val="MSI - Variable OH"/>
      <sheetName val="MSI - Fixed OH"/>
      <sheetName val="IC_AP_AR"/>
      <sheetName val="外仓1"/>
      <sheetName val="外仓TEM1"/>
      <sheetName val="집계표"/>
      <sheetName val="400H 가공,금형비"/>
      <sheetName val="세디_율진"/>
      <sheetName val="한일은행"/>
      <sheetName val="통장출금액"/>
      <sheetName val="계획"/>
      <sheetName val="수불명세서"/>
      <sheetName val="COSTING"/>
      <sheetName val="(9차)(본드합포)"/>
      <sheetName val="(9차)(화염양면라미)"/>
      <sheetName val="기준DATA"/>
      <sheetName val="Prm"/>
      <sheetName val="Budget Imt mensuel (CFO)"/>
      <sheetName val="Imt"/>
      <sheetName val="CDV Pte mensuel"/>
      <sheetName val="Evol Prod (Eqpt)"/>
      <sheetName val="CAPVR Pte mensuel"/>
      <sheetName val="Input_Page"/>
      <sheetName val="Input_Sheet"/>
      <sheetName val="Aug01_Status_Rpt"/>
      <sheetName val="Base_Info"/>
      <sheetName val="Cover_page"/>
      <sheetName val="Adjusted_OI"/>
      <sheetName val="Adjusted_OI_(2)"/>
      <sheetName val="Income_Stmt_(USD)"/>
      <sheetName val="Income_Stmt_(RMB)"/>
      <sheetName val="IS_Loc_Adj"/>
      <sheetName val="Balance_Sht_(USD)"/>
      <sheetName val="BS_Loc+Adj"/>
      <sheetName val="Balance_Sht_(RMB)"/>
      <sheetName val="Cash_Flow_(USD)"/>
      <sheetName val="Cash_Forecast"/>
      <sheetName val="IC_AP_AR1"/>
      <sheetName val="Cash_Cross_check"/>
      <sheetName val="Unit_Price_without_LTA&amp;Pricing"/>
      <sheetName val="Sales_without_LTA&amp;Pricing"/>
      <sheetName val="Unit_ECN_Sales"/>
      <sheetName val="Total_ECN_Sales"/>
      <sheetName val="LTA_Percentage"/>
      <sheetName val="LTA_Amount"/>
      <sheetName val="Total_P2P"/>
      <sheetName val="Net_Sales"/>
      <sheetName val="Unit_Mat_Cost_Without_PS_VAVE"/>
      <sheetName val="Material_cost_without_PS_VAVE"/>
      <sheetName val="Unit_ECN_cost"/>
      <sheetName val="ECN_cost_saving"/>
      <sheetName val="Unit_Purchase_Saving"/>
      <sheetName val="Total_Purchase_Saving"/>
      <sheetName val="Unit_VAVE_Saving"/>
      <sheetName val="Total_VAVE"/>
      <sheetName val="Unit_Margin_Improvement"/>
      <sheetName val="Total_Margin_Improvement"/>
      <sheetName val="Unit_mat__cost_after_PS_VAVE"/>
      <sheetName val="Total_Mat_cost_after_PS_VAVE"/>
      <sheetName val="Unit_Inb_Freight_Rate"/>
      <sheetName val="Inboud_Freight_Amount"/>
      <sheetName val="Unit_Inb-Duty"/>
      <sheetName val="Inbound_Duty"/>
      <sheetName val="Material_cost_before_Scrap"/>
      <sheetName val="Scrap_Rate"/>
      <sheetName val="Scrap_Amount"/>
      <sheetName val="Scrap_recovery_rate"/>
      <sheetName val="Scrap_Recovery_Amount"/>
      <sheetName val="Unit_Production_Auxiliary"/>
      <sheetName val="Production_Auxiliary"/>
      <sheetName val="Net_Material"/>
      <sheetName val="Unit_OB_freight"/>
      <sheetName val="Total_OB_freight"/>
      <sheetName val="Total_LC&amp;OVH"/>
      <sheetName val="LC&amp;OVH_Undefined_Var_"/>
      <sheetName val="LC&amp;OVH_Undefined_Fix_"/>
      <sheetName val="Total_headcount_&amp;_labor_cost"/>
      <sheetName val="Direct_Labor_Cost"/>
      <sheetName val="Indirect_Labor_Cost"/>
      <sheetName val="Salary_Cost"/>
      <sheetName val="MSI_-_FY(RMB)"/>
      <sheetName val="MSI_-_Comm_Sales"/>
      <sheetName val="MSI_-_IC_Sales"/>
      <sheetName val="MSI_-_Mat_Cost"/>
      <sheetName val="MSI_-_Direct_Labor"/>
      <sheetName val="MSI_-_Variable_OH"/>
      <sheetName val="MSI_-_Fixed_OH"/>
      <sheetName val="발신정보"/>
      <sheetName val="D300726-1"/>
      <sheetName val="CPK(Process Capanility)"/>
      <sheetName val="INATAKE SYS"/>
      <sheetName val="实行计划书"/>
      <sheetName val="영업 입수계획 "/>
      <sheetName val="내장램프"/>
      <sheetName val="참고1 02 판매계획 (수량)"/>
      <sheetName val="전사 경영계획 수량"/>
      <sheetName val="임율_경비"/>
      <sheetName val="OUTPUT"/>
      <sheetName val="Q1 &amp; Q2"/>
      <sheetName val="CRA-Detail"/>
      <sheetName val="ING"/>
      <sheetName val="IN2"/>
      <sheetName val="_Common_Info_Page"/>
      <sheetName val="3-2002년_소모공구비"/>
      <sheetName val="NEW_TOOL_MASTER"/>
      <sheetName val="소재_이력"/>
      <sheetName val="99_조정금액"/>
      <sheetName val="8월_매출현황"/>
      <sheetName val="3공장_순양전자"/>
      <sheetName val="현진테크_(2)"/>
      <sheetName val="동경cnc_지그"/>
      <sheetName val="대한테크_집계"/>
      <sheetName val="서연전자_(2)"/>
      <sheetName val="삼익전자_(2)"/>
      <sheetName val="삼익산업_(2)"/>
      <sheetName val="시무인텔_(2)"/>
      <sheetName val="성우일렉스_(2)"/>
      <sheetName val="성호테크_(2)"/>
      <sheetName val="THS_-_Key_Inputs"/>
      <sheetName val="삼익계산"/>
      <sheetName val="매매기준"/>
      <sheetName val="서열정보"/>
      <sheetName val="MASTER DATA"/>
      <sheetName val="환산table"/>
      <sheetName val="4호기"/>
      <sheetName val="3호기"/>
      <sheetName val="8호기"/>
      <sheetName val="발주내역"/>
      <sheetName val="Duration "/>
      <sheetName val="ASSETS_LIST(2)"/>
      <sheetName val="생j_x0000_"/>
      <sheetName val="견적서_detail Main_1"/>
      <sheetName val="거래처별"/>
      <sheetName val="2차 OI׃⼪_x0000__x0000_"/>
      <sheetName val="▶선택항목"/>
      <sheetName val="가격작업표"/>
      <sheetName val="금형_(2)11"/>
      <sheetName val="_11"/>
      <sheetName val="2-1_제품군별계획대비실적(B_A)5"/>
      <sheetName val="OEM_이의제기_종합5"/>
      <sheetName val="공정능력(마운틴_홀_거리)5"/>
      <sheetName val="PNL_ASS'Y_CRASH_PAD_UPR_RH5"/>
      <sheetName val="GAGE_R&amp;R(FRT_UPR)3"/>
      <sheetName val="_하반기_경비_조정계획_150627(사계_r2_기준)_3"/>
      <sheetName val="Team_종합3"/>
      <sheetName val="SCP_43"/>
      <sheetName val="SCP_5_D2UXT3"/>
      <sheetName val="SCP_6_D2UX3"/>
      <sheetName val="Invest_(MAC)3"/>
      <sheetName val="SCP_Apr20153"/>
      <sheetName val="불량_리스트3"/>
      <sheetName val="불량_코드3"/>
      <sheetName val="1_종합평가표3"/>
      <sheetName val="ISSUE_LIST3"/>
      <sheetName val="BI-FUEL_AIR_VENT_PIPE3"/>
      <sheetName val="0_CHMSL_LED_ASSY3"/>
      <sheetName val="108_수선비3"/>
      <sheetName val="REAR_3"/>
      <sheetName val="abs_dac검사대비분석자료23"/>
      <sheetName val="RFQ_Form3"/>
      <sheetName val="1_TP조립3"/>
      <sheetName val="XMA_12월_8,000대_원,부자재_完3"/>
      <sheetName val="YFA_10월분_원자재(10_12)_미납완료_完3"/>
      <sheetName val="YFA_10월분_부자재(10_7,9)_FEDEX_完3"/>
      <sheetName val="1_TAT_Info_3"/>
      <sheetName val="외주수입검사_종합(6월)3"/>
      <sheetName val="RFQ_Template3"/>
      <sheetName val="품의서양식_(3)3"/>
      <sheetName val="1__보고3"/>
      <sheetName val="거래선별_매출현황_내역2"/>
      <sheetName val="03년_체제결과2"/>
      <sheetName val="_0602주-무결점운동_진행현황_보고_(201406102"/>
      <sheetName val="기타_부자재2"/>
      <sheetName val="4_20)통계적기법관리절차서2"/>
      <sheetName val="Full_PBD2"/>
      <sheetName val="Europe_PU-12"/>
      <sheetName val="(2)월생산현황_2"/>
      <sheetName val="DS_MBR_RR_Side__-_PcA2"/>
      <sheetName val="Dual_PMP수율2"/>
      <sheetName val="CONSUMO_DE_RESINA_2"/>
      <sheetName val="인건비정보"/>
      <sheetName val="설비비-YV4"/>
      <sheetName val="인건비-YV4"/>
      <sheetName val="재료비-YV4"/>
      <sheetName val="fin5"/>
      <sheetName val="Cty+XN(KT 2005)"/>
      <sheetName val="Input_Page1"/>
      <sheetName val="Input_Sheet1"/>
      <sheetName val="Aug01_Status_Rpt1"/>
      <sheetName val="Base_Info1"/>
      <sheetName val="Cover_page1"/>
      <sheetName val="Adjusted_OI1"/>
      <sheetName val="Adjusted_OI_(2)1"/>
      <sheetName val="Income_Stmt_(USD)1"/>
      <sheetName val="Income_Stmt_(RMB)1"/>
      <sheetName val="IS_Loc_Adj1"/>
      <sheetName val="Balance_Sht_(USD)1"/>
      <sheetName val="BS_Loc+Adj1"/>
      <sheetName val="Balance_Sht_(RMB)1"/>
      <sheetName val="Cash_Flow_(USD)1"/>
      <sheetName val="Cash_Forecast1"/>
      <sheetName val="IC_AP_AR2"/>
      <sheetName val="Cash_Cross_check1"/>
      <sheetName val="Unit_Price_without_LTA&amp;Pricing1"/>
      <sheetName val="Sales_without_LTA&amp;Pricing1"/>
      <sheetName val="Unit_ECN_Sales1"/>
      <sheetName val="Total_ECN_Sales1"/>
      <sheetName val="LTA_Percentage1"/>
      <sheetName val="LTA_Amount1"/>
      <sheetName val="Total_P2P1"/>
      <sheetName val="Net_Sales1"/>
      <sheetName val="Unit_Mat_Cost_Without_PS_VAVE1"/>
      <sheetName val="Material_cost_without_PS_VAVE1"/>
      <sheetName val="Unit_ECN_cost1"/>
      <sheetName val="ECN_cost_saving1"/>
      <sheetName val="Unit_Purchase_Saving1"/>
      <sheetName val="Total_Purchase_Saving1"/>
      <sheetName val="Unit_VAVE_Saving1"/>
      <sheetName val="Total_VAVE1"/>
      <sheetName val="Unit_Margin_Improvement1"/>
      <sheetName val="Total_Margin_Improvement1"/>
      <sheetName val="Unit_mat__cost_after_PS_VAVE1"/>
      <sheetName val="Total_Mat_cost_after_PS_VAVE1"/>
      <sheetName val="Unit_Inb_Freight_Rate1"/>
      <sheetName val="Inboud_Freight_Amount1"/>
      <sheetName val="Unit_Inb-Duty1"/>
      <sheetName val="Inbound_Duty1"/>
      <sheetName val="Material_cost_before_Scrap1"/>
      <sheetName val="Scrap_Rate1"/>
      <sheetName val="Scrap_Amount1"/>
      <sheetName val="Scrap_recovery_rate1"/>
      <sheetName val="Scrap_Recovery_Amount1"/>
      <sheetName val="Unit_Production_Auxiliary1"/>
      <sheetName val="Production_Auxiliary1"/>
      <sheetName val="Net_Material1"/>
      <sheetName val="Unit_OB_freight1"/>
      <sheetName val="Total_OB_freight1"/>
      <sheetName val="Total_LC&amp;OVH1"/>
      <sheetName val="LC&amp;OVH_Undefined_Var_1"/>
      <sheetName val="LC&amp;OVH_Undefined_Fix_1"/>
      <sheetName val="Total_headcount_&amp;_labor_cost1"/>
      <sheetName val="Direct_Labor_Cost1"/>
      <sheetName val="Indirect_Labor_Cost1"/>
      <sheetName val="Salary_Cost1"/>
      <sheetName val="MSI_-_FY(RMB)1"/>
      <sheetName val="MSI_-_Comm_Sales1"/>
      <sheetName val="MSI_-_IC_Sales1"/>
      <sheetName val="MSI_-_Mat_Cost1"/>
      <sheetName val="MSI_-_Direct_Labor1"/>
      <sheetName val="MSI_-_Variable_OH1"/>
      <sheetName val="MSI_-_Fixed_OH1"/>
      <sheetName val="금형_이력_카드1"/>
      <sheetName val="Cty+XN(KT_2005)"/>
      <sheetName val="1_세부비교"/>
      <sheetName val="MS_SPEC"/>
      <sheetName val="첨부13__사출(PAD)_카메라"/>
      <sheetName val="수식파일_(삭제금지)"/>
      <sheetName val="5_Why's"/>
      <sheetName val="05_新Table(간접직)"/>
      <sheetName val="05계약내역(기존T_활용)"/>
      <sheetName val="PMBG12LD_장비및인원소요(D_A기준)_"/>
      <sheetName val="2005년_소요량"/>
      <sheetName val="InspectionData_(2)"/>
      <sheetName val="_제9차_회사표준_제개정_공청회_이의제기신청서_XLSX"/>
      <sheetName val="부품_LIST"/>
      <sheetName val="07주洂䢦"/>
      <sheetName val="07주洂亦"/>
      <sheetName val="2009년_매출_실적"/>
      <sheetName val="천정등기구_실적"/>
      <sheetName val="11_Inv_"/>
      <sheetName val="추가예산"/>
      <sheetName val="본사인상전"/>
      <sheetName val="TNC(1안)"/>
      <sheetName val="비용"/>
      <sheetName val="인상효1"/>
      <sheetName val="예산내역서"/>
      <sheetName val="매출이익011h"/>
      <sheetName val="용도01_02년비교"/>
      <sheetName val="용도02년"/>
      <sheetName val="TNC"/>
      <sheetName val="생산량"/>
      <sheetName val="현장경비"/>
      <sheetName val="W3000재료비비교Table(송부용)"/>
      <sheetName val="ADJTBL 3100"/>
      <sheetName val="5-3"/>
      <sheetName val="AOP Summary-2"/>
      <sheetName val="사출계산서"/>
      <sheetName val="제품별"/>
      <sheetName val="차량운반구"/>
      <sheetName val="건물"/>
      <sheetName val="BOM Cost (R-U713MHH)"/>
      <sheetName val="9월실적"/>
      <sheetName val="품번별"/>
      <sheetName val="全仕向地"/>
      <sheetName val="UPPER원가"/>
      <sheetName val="환산"/>
      <sheetName val="전체팛ĭ"/>
      <sheetName val="부서코드표"/>
      <sheetName val="HOU143A"/>
      <sheetName val="Q302"/>
      <sheetName val="打分表"/>
      <sheetName val="팀코드"/>
      <sheetName val="대우"/>
      <sheetName val="삼성(중)"/>
      <sheetName val="삼성(자)"/>
      <sheetName val="관리데이터목록"/>
      <sheetName val="완제품구성표"/>
      <sheetName val="프레스품"/>
      <sheetName val="repeatative rejection"/>
      <sheetName val="계산서"/>
      <sheetName val="FRN 02000"/>
      <sheetName val="Diaph1 values"/>
      <sheetName val="Diaph2 values"/>
      <sheetName val="Diaph values"/>
      <sheetName val="Cushion datas"/>
      <sheetName val="P.O (LOCAL)"/>
      <sheetName val="UPPER 도면"/>
      <sheetName val="20060624_공조제어"/>
      <sheetName val="풍량상한치_제한_data"/>
      <sheetName val="Source_List"/>
      <sheetName val="Kautex 4WD St.IV P&amp;D"/>
      <sheetName val="Sachs FL WHL"/>
      <sheetName val="지사"/>
      <sheetName val="FRT(중량)"/>
      <sheetName val="97년"/>
      <sheetName val="비주거용"/>
      <sheetName val="누계"/>
      <sheetName val="F12_BS"/>
      <sheetName val="F3_PL"/>
      <sheetName val="F4_PAJE"/>
      <sheetName val="협력점직원"/>
      <sheetName val="(실사조정)총괄"/>
      <sheetName val="현금및현금등가물1"/>
      <sheetName val="4.경비 5.영업외수지"/>
      <sheetName val="가수금대체"/>
      <sheetName val="운반비"/>
      <sheetName val="Arbeitsfolgeplan"/>
      <sheetName val="Leistungberechnung"/>
      <sheetName val="실적1"/>
      <sheetName val="실적2"/>
      <sheetName val="실적3"/>
      <sheetName val="실적4"/>
      <sheetName val="실적5"/>
      <sheetName val="실적6"/>
      <sheetName val="실적7"/>
      <sheetName val="실적8"/>
      <sheetName val="2019년 생산수량"/>
      <sheetName val="19년 종합 CT"/>
      <sheetName val="금형대장"/>
      <sheetName val="AD원"/>
      <sheetName val="부품계산"/>
      <sheetName val="교육훈련절차서"/>
      <sheetName val="승용STEEL"/>
      <sheetName val="J1"/>
      <sheetName val="숨기기2-목록"/>
      <sheetName val="Model Synthesis Report"/>
      <sheetName val="Börskurser"/>
      <sheetName val="TPR"/>
      <sheetName val="LIBRARY"/>
      <sheetName val="C10怰䈽셋"/>
      <sheetName val="Sch1 - P&amp;L Summary"/>
      <sheetName val="Sch2 - BalSht Summary"/>
      <sheetName val="Sch3 - CFlow Summary"/>
      <sheetName val="A9AEDN01"/>
      <sheetName val="INDUSTRIAL(I)"/>
      <sheetName val="INDUSTRIAL(II)"/>
      <sheetName val="SUST DEV &amp; OTHER"/>
      <sheetName val="OEM "/>
      <sheetName val="August 2003"/>
      <sheetName val="OE UMC"/>
      <sheetName val="Analysis-Others Pg 4"/>
      <sheetName val="latest"/>
      <sheetName val="le_data"/>
      <sheetName val="MASTER_OE"/>
      <sheetName val="Fx Rates"/>
      <sheetName val="FY 12_Interiors Volume"/>
      <sheetName val="FY12_PP_Sales"/>
      <sheetName val="INT_Price_FY12 MFC"/>
      <sheetName val="TRW원가"/>
      <sheetName val="0"/>
      <sheetName val="DONGIA"/>
      <sheetName val="II. CF"/>
      <sheetName val="I. Assumptions"/>
      <sheetName val="PROJ"/>
      <sheetName val="◀양식(PAD)"/>
      <sheetName val="국가DATA"/>
      <sheetName val="CONN.조립"/>
      <sheetName val="재료비내역"/>
      <sheetName val="Mname"/>
      <sheetName val="1_TM14"/>
      <sheetName val="2_align14"/>
      <sheetName val="3_JUDDER14"/>
      <sheetName val="4_M_S14"/>
      <sheetName val="5_P_W_R14"/>
      <sheetName val="6_F_G14"/>
      <sheetName val="7__SCABLE14"/>
      <sheetName val="8_DIFF14"/>
      <sheetName val="9_A_C14"/>
      <sheetName val="10_GEAR14"/>
      <sheetName val="11_ISC14"/>
      <sheetName val="12_ALT14"/>
      <sheetName val="13_O_S14"/>
      <sheetName val="14_silencer14"/>
      <sheetName val="15_DAMPER14"/>
      <sheetName val="16_HUB14"/>
      <sheetName val="17_DLOCK14"/>
      <sheetName val="18_PSP14"/>
      <sheetName val="19_누수14"/>
      <sheetName val="20_K_S14"/>
      <sheetName val="二_POSITION_XLS14"/>
      <sheetName val="1ဲ_ALT14"/>
      <sheetName val="1ဳ_O_S14"/>
      <sheetName val="15_၄AMPER14"/>
      <sheetName val="GB-IC_Villingen_GG14"/>
      <sheetName val="OPT손익_내수14"/>
      <sheetName val="OPT손익_수출14"/>
      <sheetName val="JT3_0견적-구113"/>
      <sheetName val="BACK_DATA_08_7_1~14"/>
      <sheetName val="E_W14"/>
      <sheetName val="P_W14"/>
      <sheetName val="S_W14"/>
      <sheetName val="BACK_DATA14"/>
      <sheetName val="CASE_ASM13"/>
      <sheetName val="외주현황_wq114"/>
      <sheetName val="5_세운W-A14"/>
      <sheetName val="14_1부13"/>
      <sheetName val="B053_(990701)공정실적PP%계산14"/>
      <sheetName val="2_대외공문14"/>
      <sheetName val="1_변경범위14"/>
      <sheetName val="TEMP_TORQUE14"/>
      <sheetName val="3_일반사상13"/>
      <sheetName val="Evaluation_objects13"/>
      <sheetName val="LAMBDA_자작13"/>
      <sheetName val="설비능력및_종합공정능력산출시_사용13"/>
      <sheetName val="LX3_0_RR13"/>
      <sheetName val="진행_DATA_(2)14"/>
      <sheetName val="126_25513"/>
      <sheetName val="SUB_2월_재검사추이도13"/>
      <sheetName val="c_db19"/>
      <sheetName val="5_WIRE적용LIST13"/>
      <sheetName val="Nego_PV13"/>
      <sheetName val="매출종합_`0913"/>
      <sheetName val="소상_&quot;1&quot;13"/>
      <sheetName val="검사기준서_을_치수13"/>
      <sheetName val="검사기준서_갑13"/>
      <sheetName val="검사기준서_을13"/>
      <sheetName val="검사협정_갑13"/>
      <sheetName val="검사성적서_갑13"/>
      <sheetName val="검사성적서_을13"/>
      <sheetName val="검사성적서_병13"/>
      <sheetName val="팀별_합계13"/>
      <sheetName val="운임_환차손-Y14"/>
      <sheetName val="02년_SUC12"/>
      <sheetName val="내수1_8GL13"/>
      <sheetName val="ALPROFILE_발주실적12"/>
      <sheetName val="PRESS_DATA12"/>
      <sheetName val="MACRO1_XLM12"/>
      <sheetName val="개발_TOOL_집계표12"/>
      <sheetName val="경상_개발비12"/>
      <sheetName val="X-3_ENG12"/>
      <sheetName val="원단위_전후비교12"/>
      <sheetName val="Sheet1_(2)12"/>
      <sheetName val="차체부품_INS_REPORT(갑)13"/>
      <sheetName val="외주품_감점_유형_기준12"/>
      <sheetName val="FUEL_FILLER13"/>
      <sheetName val="_납촉자13"/>
      <sheetName val="3-2_귀책부서별_DT현황13"/>
      <sheetName val="3__관리점지수실적-1_1생산성12"/>
      <sheetName val="실적_및_계획12"/>
      <sheetName val="Bosch_ADVP&amp;R12"/>
      <sheetName val="CAPA분석_360K9"/>
      <sheetName val="GLOBAL_PT_NEW_FORMAT_OCT_200212"/>
      <sheetName val="계산_DATA_입력12"/>
      <sheetName val="상세_계산_내역12"/>
      <sheetName val="FLOW_PROSES_(A)9"/>
      <sheetName val="Master_Cable12"/>
      <sheetName val="_SR3차원단위_(3)6"/>
      <sheetName val="ERP도입후_시정현황6"/>
      <sheetName val="Purchasing_Data6"/>
      <sheetName val="포머_비가동_내역7"/>
      <sheetName val="FRONT_HUB견적가7"/>
      <sheetName val="J150_승인진도관리_LIST6"/>
      <sheetName val="TOTAL_LIST6"/>
      <sheetName val="Price_Range6"/>
      <sheetName val="FTR_MACRo6"/>
      <sheetName val="일일_업무_현황_(3)7"/>
      <sheetName val="일일_업무_현황_(5)7"/>
      <sheetName val="MPL_技連7"/>
      <sheetName val="342E_BLOCK7"/>
      <sheetName val="VS1_Paretto분석7"/>
      <sheetName val="DATA_BASE6"/>
      <sheetName val="02_07_27_부품판매가6"/>
      <sheetName val="협력사_일반현황7"/>
      <sheetName val="Sec_1_-_RFQ12"/>
      <sheetName val="1-1_General_Code6"/>
      <sheetName val="VPP(BD-010)_이상보고6"/>
      <sheetName val="공정능력_(2)12"/>
      <sheetName val="Sch7a_(토요일)12"/>
      <sheetName val="c_db110"/>
      <sheetName val="Rate_data12"/>
      <sheetName val="대외공문_6"/>
      <sheetName val="PRO_(참조)12"/>
      <sheetName val="2차_OIL량측정6"/>
      <sheetName val="Actual_In_&amp;_Out5"/>
      <sheetName val="4_3_첨부16"/>
      <sheetName val="업무분장_6"/>
      <sheetName val="GLOBAL_PT_NEW_FORMAT_JULY__2007"/>
      <sheetName val="OEM_Plan6"/>
      <sheetName val="제품명_(3)6"/>
      <sheetName val="LINE_운영안5"/>
      <sheetName val="P&amp;L,Bal_Sheet,Cash_Forecast6"/>
      <sheetName val="원가_종합6"/>
      <sheetName val="공정별공법-W_HSE-LH6"/>
      <sheetName val="GM_Master6"/>
      <sheetName val="생산현황_(입력)6"/>
      <sheetName val="MPS_Q3_FY046"/>
      <sheetName val="MPS_Q4_FY046"/>
      <sheetName val="1_ER유체응용6"/>
      <sheetName val="4_시험장비6"/>
      <sheetName val="업체별_단가현황6"/>
      <sheetName val="일일_생산및판매계획_대_실적6"/>
      <sheetName val="임율_&amp;_LOT6"/>
      <sheetName val="생산계획_(2)6"/>
      <sheetName val="CR_CODE6"/>
      <sheetName val="THEME_CODE6"/>
      <sheetName val="비교원가제출_고6"/>
      <sheetName val="1_세부비교원가(내수)6"/>
      <sheetName val="1_종합비교원가(내수_일반_유럽)6"/>
      <sheetName val="10_예산_및_원가_계획(02년)6"/>
      <sheetName val="3_PT개발계획6"/>
      <sheetName val="Interco_&amp;_PVS_Loc_Cur5"/>
      <sheetName val="RFQ_18046"/>
      <sheetName val="full_(2)5"/>
      <sheetName val="보강사_소요량5"/>
      <sheetName val="J2(P_MT)5"/>
      <sheetName val="After_sales6"/>
      <sheetName val="고객불만_건6"/>
      <sheetName val="Moulding_data5"/>
      <sheetName val="자동차_종합지표6"/>
      <sheetName val="Production_Plan16"/>
      <sheetName val="Order_status6"/>
      <sheetName val="Order_status25"/>
      <sheetName val="Customer_Master5"/>
      <sheetName val="Common_code5"/>
      <sheetName val="Order_Status_Master5"/>
      <sheetName val="Product_Master5"/>
      <sheetName val="3_3검토국5"/>
      <sheetName val="MATEMST_(2)5"/>
      <sheetName val="Value_Analysis_-_Sheet_16"/>
      <sheetName val="Supplier_QRQC5"/>
      <sheetName val="97계획(96_115"/>
      <sheetName val="S50_5"/>
      <sheetName val="첨부4_기술평가서5"/>
      <sheetName val="1_2_2완제품검사('00_4월)_(가라)5"/>
      <sheetName val="09년_현황6"/>
      <sheetName val="WTC_BODY一覧原紙6"/>
      <sheetName val="3월말_장기악성(국내)6"/>
      <sheetName val="2월말_장기악성(국내)6"/>
      <sheetName val="Data_Sheet6"/>
      <sheetName val="6_수입검사_6"/>
      <sheetName val="03_PFD-16"/>
      <sheetName val="12_Inv_6"/>
      <sheetName val="97년_재료예산(안)6"/>
      <sheetName val="1_터빈6"/>
      <sheetName val="cost_base_e_dati6"/>
      <sheetName val="2__Definitions6"/>
      <sheetName val="코드_조건표7"/>
      <sheetName val="HMC_사전원가(원혁기준)13%6"/>
      <sheetName val="재품별_단가6"/>
      <sheetName val="장비_전체리스트6"/>
      <sheetName val="_12"/>
      <sheetName val="집중검사_리스트6"/>
      <sheetName val="production_dept6"/>
      <sheetName val="검사협정_보충5"/>
      <sheetName val="2012_Volum6"/>
      <sheetName val="B053_(990701)공정능력PC%계산5"/>
      <sheetName val="P&amp;L_account6"/>
      <sheetName val="VERTICAL_PIPE5"/>
      <sheetName val="TABLE_DB5"/>
      <sheetName val="쌍용_data_base5"/>
      <sheetName val="2과_공수집계5"/>
      <sheetName val="118_세금과공과5"/>
      <sheetName val="경영재무_(입력)5"/>
      <sheetName val="연구개발_(입력)5"/>
      <sheetName val="일반현황_(입력)5"/>
      <sheetName val="품질관리_(입력)5"/>
      <sheetName val="실행내역서_6"/>
      <sheetName val="개발_LIST6"/>
      <sheetName val="PC%계산(WM_COMM단차)6"/>
      <sheetName val="차체_품안표6"/>
      <sheetName val="1_1_2008_OTIF6"/>
      <sheetName val="BAFFLE_HMC_TABLE16"/>
      <sheetName val="1~3월_지시사항6"/>
      <sheetName val="1_POSITIONING6"/>
      <sheetName val="무부하_회전수6"/>
      <sheetName val="진행중_설변6"/>
      <sheetName val="HOLE_9905(1)6"/>
      <sheetName val="Upgrades_pricing5"/>
      <sheetName val="7_3_DY팀5"/>
      <sheetName val="Summary_Sheet5"/>
      <sheetName val="Datasheet_for_KPI_Model_15"/>
      <sheetName val="TEAM하반기_계획_(2)5"/>
      <sheetName val="YOKE-H(10_3)5"/>
      <sheetName val="▶R_C_FRM5"/>
      <sheetName val="광주_소요량5"/>
      <sheetName val="5-Why_Root_Cause_Analysis_5"/>
      <sheetName val="초_성5"/>
      <sheetName val="CHECK_성5"/>
      <sheetName val="cpk_data5"/>
      <sheetName val="Drop-down_Lists5"/>
      <sheetName val="1_기안을지5"/>
      <sheetName val="사무용품_신청5"/>
      <sheetName val="Validation_Lists5"/>
      <sheetName val="★금형비_계산서5"/>
      <sheetName val="LOWSIDE_비교5"/>
      <sheetName val="4_Vendor_price5"/>
      <sheetName val="14년_증판안_판촉5"/>
      <sheetName val="PS_SIDE_OTR_INR_공정개선_상세4"/>
      <sheetName val="제품별_매출6"/>
      <sheetName val="Data_Working_Time6"/>
      <sheetName val="Z41,Z42_이외total5"/>
      <sheetName val="원단위_1계_2계4"/>
      <sheetName val="11403-06163_เก่า4"/>
      <sheetName val="FM-HD_(New)4"/>
      <sheetName val="FM-HD_(HKMC)_4"/>
      <sheetName val="FM-HD_(11254-06201)__4"/>
      <sheetName val="FM-HD_(11251-06163)4"/>
      <sheetName val="FM-HD_(11514053)4"/>
      <sheetName val="FM-HD_(11611807)4"/>
      <sheetName val="FM-HD_(94502003)4"/>
      <sheetName val="FM-HD_(94501839)4"/>
      <sheetName val="FM-HD_(PT-GDENG0911-4)4"/>
      <sheetName val="FM-HD_(94520439)4"/>
      <sheetName val="FM-HD_(94500396)4"/>
      <sheetName val="FM-HD_(94500407)4"/>
      <sheetName val="FM-HD_(94500414)4"/>
      <sheetName val="FM-HD_(94500073)4"/>
      <sheetName val="FM-HD_(11588683)4"/>
      <sheetName val="FM-HD_(94500952)4"/>
      <sheetName val="FM-HD_(11569995)4"/>
      <sheetName val="FM-HD_(11254-06201)4"/>
      <sheetName val="FM-HD_(11588685)4"/>
      <sheetName val="FM-HD_(94500793)_4"/>
      <sheetName val="FM-HD_(11588717)4"/>
      <sheetName val="FM-HD_(HD-25198904)4"/>
      <sheetName val="FM-HD_(HD-11570514)_4"/>
      <sheetName val="FM-HD_(11097441)4"/>
      <sheetName val="FM-HD_(11588662)_4"/>
      <sheetName val="FM-HD_(11519387)4"/>
      <sheetName val="FM-HD_(11561969)4"/>
      <sheetName val="FM-HD_(11516580)4"/>
      <sheetName val="FM-HD_(11588712)___4"/>
      <sheetName val="FM-HD_(11519375)4"/>
      <sheetName val="FM-HD_(FAA32071001)__4"/>
      <sheetName val="FM-HD_(11519382)_4"/>
      <sheetName val="FM-HD_(11519383)_4"/>
      <sheetName val="FM-HD_(11561763)__4"/>
      <sheetName val="FM-HD_(11588316)__4"/>
      <sheetName val="TL_PROTO_2열"/>
      <sheetName val="Net_Revenue"/>
      <sheetName val="기초_데이터"/>
      <sheetName val="신흥테크_세부내역_LIST"/>
      <sheetName val="중요차종_(090131)"/>
      <sheetName val="99년12월_실적DATA"/>
      <sheetName val="7)_13367734"/>
      <sheetName val="Actual_data"/>
      <sheetName val="#1-1_(2)"/>
      <sheetName val="기초_DATA"/>
      <sheetName val="표지_(2)"/>
      <sheetName val="2-2_매출분석"/>
      <sheetName val="220_(2)"/>
      <sheetName val="1_TM15"/>
      <sheetName val="2_align15"/>
      <sheetName val="3_JUDDER15"/>
      <sheetName val="4_M_S15"/>
      <sheetName val="5_P_W_R15"/>
      <sheetName val="6_F_G15"/>
      <sheetName val="7__SCABLE15"/>
      <sheetName val="8_DIFF15"/>
      <sheetName val="9_A_C15"/>
      <sheetName val="10_GEAR15"/>
      <sheetName val="11_ISC15"/>
      <sheetName val="12_ALT15"/>
      <sheetName val="13_O_S15"/>
      <sheetName val="14_silencer15"/>
      <sheetName val="15_DAMPER15"/>
      <sheetName val="16_HUB15"/>
      <sheetName val="17_DLOCK15"/>
      <sheetName val="18_PSP15"/>
      <sheetName val="19_누수15"/>
      <sheetName val="20_K_S15"/>
      <sheetName val="二_POSITION_XLS15"/>
      <sheetName val="1ဲ_ALT15"/>
      <sheetName val="1ဳ_O_S15"/>
      <sheetName val="15_၄AMPER15"/>
      <sheetName val="GB-IC_Villingen_GG15"/>
      <sheetName val="OPT손익_내수15"/>
      <sheetName val="OPT손익_수출15"/>
      <sheetName val="JT3_0견적-구114"/>
      <sheetName val="BACK_DATA_08_7_1~15"/>
      <sheetName val="E_W15"/>
      <sheetName val="P_W15"/>
      <sheetName val="S_W15"/>
      <sheetName val="BACK_DATA15"/>
      <sheetName val="CASE_ASM14"/>
      <sheetName val="외주현황_wq115"/>
      <sheetName val="5_세운W-A15"/>
      <sheetName val="14_1부14"/>
      <sheetName val="B053_(990701)공정실적PP%계산15"/>
      <sheetName val="2_대외공문15"/>
      <sheetName val="1_변경범위15"/>
      <sheetName val="TEMP_TORQUE15"/>
      <sheetName val="3_일반사상14"/>
      <sheetName val="Evaluation_objects14"/>
      <sheetName val="LAMBDA_자작14"/>
      <sheetName val="설비능력및_종합공정능력산출시_사용14"/>
      <sheetName val="LX3_0_RR14"/>
      <sheetName val="진행_DATA_(2)15"/>
      <sheetName val="126_25514"/>
      <sheetName val="SUB_2월_재검사추이도14"/>
      <sheetName val="c_db20"/>
      <sheetName val="5_WIRE적용LIST14"/>
      <sheetName val="Nego_PV14"/>
      <sheetName val="매출종합_`0914"/>
      <sheetName val="소상_&quot;1&quot;14"/>
      <sheetName val="검사기준서_을_치수14"/>
      <sheetName val="검사기준서_갑14"/>
      <sheetName val="검사기준서_을14"/>
      <sheetName val="검사협정_갑14"/>
      <sheetName val="검사성적서_갑14"/>
      <sheetName val="검사성적서_을14"/>
      <sheetName val="검사성적서_병14"/>
      <sheetName val="팀별_합계14"/>
      <sheetName val="운임_환차손-Y15"/>
      <sheetName val="02년_SUC13"/>
      <sheetName val="내수1_8GL14"/>
      <sheetName val="ALPROFILE_발주실적13"/>
      <sheetName val="PRESS_DATA13"/>
      <sheetName val="MACRO1_XLM13"/>
      <sheetName val="개발_TOOL_집계표13"/>
      <sheetName val="경상_개발비13"/>
      <sheetName val="X-3_ENG13"/>
      <sheetName val="원단위_전후비교13"/>
      <sheetName val="Sheet1_(2)13"/>
      <sheetName val="차체부품_INS_REPORT(갑)14"/>
      <sheetName val="Sheet6_(3)13"/>
      <sheetName val="외주품_감점_유형_기준13"/>
      <sheetName val="FUEL_FILLER14"/>
      <sheetName val="_납촉자14"/>
      <sheetName val="3-2_귀책부서별_DT현황14"/>
      <sheetName val="3__관리점지수실적-1_1생산성13"/>
      <sheetName val="실적_및_계획13"/>
      <sheetName val="Bosch_ADVP&amp;R13"/>
      <sheetName val="CAPA분석_360K10"/>
      <sheetName val="Cost_Reduction13"/>
      <sheetName val="GLOBAL_PT_NEW_FORMAT_OCT_200213"/>
      <sheetName val="계산_DATA_입력13"/>
      <sheetName val="상세_계산_내역13"/>
      <sheetName val="FLOW_PROSES_(A)10"/>
      <sheetName val="Master_Cable13"/>
      <sheetName val="_SR3차원단위_(3)7"/>
      <sheetName val="ERP도입후_시정현황7"/>
      <sheetName val="6_N_m_CCW_전류7"/>
      <sheetName val="Purchasing_Data7"/>
      <sheetName val="포머_비가동_내역8"/>
      <sheetName val="FRONT_HUB견적가8"/>
      <sheetName val="J150_승인진도관리_LIST7"/>
      <sheetName val="TOTAL_LIST7"/>
      <sheetName val="Price_Range7"/>
      <sheetName val="FTR_MACRo7"/>
      <sheetName val="일일_업무_현황_(3)8"/>
      <sheetName val="일일_업무_현황_(5)8"/>
      <sheetName val="MPL_技連8"/>
      <sheetName val="342E_BLOCK8"/>
      <sheetName val="VS1_Paretto분석8"/>
      <sheetName val="DATA_BASE7"/>
      <sheetName val="02_07_27_부품판매가7"/>
      <sheetName val="협력사_일반현황8"/>
      <sheetName val="Sec_1_-_RFQ13"/>
      <sheetName val="1-1_General_Code7"/>
      <sheetName val="VPP(BD-010)_이상보고7"/>
      <sheetName val="공정능력_(2)13"/>
      <sheetName val="Sch7a_(토요일)13"/>
      <sheetName val="c_db111"/>
      <sheetName val="Rate_data13"/>
      <sheetName val="대외공문_7"/>
      <sheetName val="PRO_(참조)13"/>
      <sheetName val="2차_OIL량측정7"/>
      <sheetName val="Actual_In_&amp;_Out6"/>
      <sheetName val="4_3_첨부17"/>
      <sheetName val="업무분장_7"/>
      <sheetName val="GLOBAL_PT_NEW_FORMAT_JULY__2008"/>
      <sheetName val="OEM_Plan7"/>
      <sheetName val="제품명_(3)7"/>
      <sheetName val="LINE_운영안6"/>
      <sheetName val="P&amp;L,Bal_Sheet,Cash_Forecast7"/>
      <sheetName val="OEM_이의제기_종합6"/>
      <sheetName val="원가_종합7"/>
      <sheetName val="공정별공법-W_HSE-LH7"/>
      <sheetName val="GM_Master7"/>
      <sheetName val="생산현황_(입력)7"/>
      <sheetName val="MPS_Q3_FY047"/>
      <sheetName val="MPS_Q4_FY047"/>
      <sheetName val="1_ER유체응용7"/>
      <sheetName val="4_시험장비7"/>
      <sheetName val="업체별_단가현황7"/>
      <sheetName val="일일_생산및판매계획_대_실적7"/>
      <sheetName val="임율_&amp;_LOT7"/>
      <sheetName val="생산계획_(2)7"/>
      <sheetName val="CR_CODE7"/>
      <sheetName val="THEME_CODE7"/>
      <sheetName val="비교원가제출_고7"/>
      <sheetName val="1_세부비교원가(내수)7"/>
      <sheetName val="1_종합비교원가(내수_일반_유럽)7"/>
      <sheetName val="10_예산_및_원가_계획(02년)7"/>
      <sheetName val="3_PT개발계획7"/>
      <sheetName val="Interco_&amp;_PVS_Loc_Cur6"/>
      <sheetName val="_13"/>
      <sheetName val="RFQ_18047"/>
      <sheetName val="full_(2)6"/>
      <sheetName val="보강사_소요량6"/>
      <sheetName val="J2(P_MT)6"/>
      <sheetName val="After_sales7"/>
      <sheetName val="고객불만_건7"/>
      <sheetName val="Moulding_data6"/>
      <sheetName val="자동차_종합지표7"/>
      <sheetName val="Production_Plan17"/>
      <sheetName val="Order_status7"/>
      <sheetName val="Order_status26"/>
      <sheetName val="Customer_Master6"/>
      <sheetName val="Common_code6"/>
      <sheetName val="Order_Status_Master6"/>
      <sheetName val="Product_Master6"/>
      <sheetName val="3_3검토국6"/>
      <sheetName val="DV_Flow_Chart_DV-PV1_(PFC)7"/>
      <sheetName val="MATEMST_(2)6"/>
      <sheetName val="Value_Analysis_-_Sheet_17"/>
      <sheetName val="Supplier_QRQC6"/>
      <sheetName val="97계획(96_116"/>
      <sheetName val="S50_6"/>
      <sheetName val="첨부4_기술평가서6"/>
      <sheetName val="1_2_2완제품검사('00_4월)_(가라)6"/>
      <sheetName val="09년_현황7"/>
      <sheetName val="WTC_BODY一覧原紙7"/>
      <sheetName val="3월말_장기악성(국내)7"/>
      <sheetName val="2월말_장기악성(국내)7"/>
      <sheetName val="Data_Sheet7"/>
      <sheetName val="6_수입검사_7"/>
      <sheetName val="03_PFD-17"/>
      <sheetName val="12_Inv_7"/>
      <sheetName val="97년_재료예산(안)7"/>
      <sheetName val="1_터빈7"/>
      <sheetName val="cost_base_e_dati7"/>
      <sheetName val="2__Definitions7"/>
      <sheetName val="코드_조건표8"/>
      <sheetName val="HMC_사전원가(원혁기준)13%7"/>
      <sheetName val="재품별_단가7"/>
      <sheetName val="장비_전체리스트7"/>
      <sheetName val="_14"/>
      <sheetName val="집중검사_리스트7"/>
      <sheetName val="production_dept7"/>
      <sheetName val="검사협정_보충6"/>
      <sheetName val="2012_Volum7"/>
      <sheetName val="B053_(990701)공정능력PC%계산6"/>
      <sheetName val="P&amp;L_account7"/>
      <sheetName val="VERTICAL_PIPE6"/>
      <sheetName val="TABLE_DB6"/>
      <sheetName val="쌍용_data_base6"/>
      <sheetName val="2과_공수집계6"/>
      <sheetName val="118_세금과공과6"/>
      <sheetName val="경영재무_(입력)6"/>
      <sheetName val="연구개발_(입력)6"/>
      <sheetName val="일반현황_(입력)6"/>
      <sheetName val="품질관리_(입력)6"/>
      <sheetName val="실행내역서_7"/>
      <sheetName val="개발_LIST7"/>
      <sheetName val="PC%계산(WM_COMM단차)7"/>
      <sheetName val="차체_품안표7"/>
      <sheetName val="1_1_2008_OTIF7"/>
      <sheetName val="BAFFLE_HMC_TABLE17"/>
      <sheetName val="1~3월_지시사항7"/>
      <sheetName val="1_POSITIONING7"/>
      <sheetName val="무부하_회전수7"/>
      <sheetName val="진행중_설변7"/>
      <sheetName val="HOLE_9905(1)7"/>
      <sheetName val="Upgrades_pricing6"/>
      <sheetName val="7_3_DY팀6"/>
      <sheetName val="PNL_ASS'Y_CRASH_PAD_UPR_RH6"/>
      <sheetName val="공정능력(마운틴_홀_거리)6"/>
      <sheetName val="Summary_Sheet6"/>
      <sheetName val="Datasheet_for_KPI_Model_16"/>
      <sheetName val="TEAM하반기_계획_(2)6"/>
      <sheetName val="YOKE-H(10_3)6"/>
      <sheetName val="▶R_C_FRM6"/>
      <sheetName val="광주_소요량6"/>
      <sheetName val="5-Why_Root_Cause_Analysis_6"/>
      <sheetName val="초_성6"/>
      <sheetName val="CHECK_성6"/>
      <sheetName val="cpk_data6"/>
      <sheetName val="Drop-down_Lists6"/>
      <sheetName val="1_기안을지6"/>
      <sheetName val="사무용품_신청6"/>
      <sheetName val="Validation_Lists6"/>
      <sheetName val="★금형비_계산서6"/>
      <sheetName val="LOWSIDE_비교6"/>
      <sheetName val="4_Vendor_price6"/>
      <sheetName val="14년_증판안_판촉6"/>
      <sheetName val="PS_SIDE_OTR_INR_공정개선_상세5"/>
      <sheetName val="제품별_매출7"/>
      <sheetName val="Data_Working_Time7"/>
      <sheetName val="Z41,Z42_이외total6"/>
      <sheetName val="원단위_1계_2계5"/>
      <sheetName val="11403-06163_เก่า5"/>
      <sheetName val="FM-HD_(New)5"/>
      <sheetName val="FM-HD_(HKMC)_5"/>
      <sheetName val="FM-HD_(11254-06201)__5"/>
      <sheetName val="FM-HD_(11251-06163)5"/>
      <sheetName val="FM-HD_(11514053)5"/>
      <sheetName val="FM-HD_(11611807)5"/>
      <sheetName val="FM-HD_(94502003)5"/>
      <sheetName val="FM-HD_(94501839)5"/>
      <sheetName val="FM-HD_(PT-GDENG0911-4)5"/>
      <sheetName val="FM-HD_(94520439)5"/>
      <sheetName val="FM-HD_(94500396)5"/>
      <sheetName val="FM-HD_(94500407)5"/>
      <sheetName val="FM-HD_(94500414)5"/>
      <sheetName val="FM-HD_(94500073)5"/>
      <sheetName val="FM-HD_(11588683)5"/>
      <sheetName val="FM-HD_(94500952)5"/>
      <sheetName val="FM-HD_(11569995)5"/>
      <sheetName val="FM-HD_(11254-06201)5"/>
      <sheetName val="FM-HD_(11588685)5"/>
      <sheetName val="FM-HD_(94500793)_5"/>
      <sheetName val="FM-HD_(11588717)5"/>
      <sheetName val="FM-HD_(HD-25198904)5"/>
      <sheetName val="FM-HD_(HD-11570514)_5"/>
      <sheetName val="FM-HD_(11097441)5"/>
      <sheetName val="FM-HD_(11588662)_5"/>
      <sheetName val="FM-HD_(11519387)5"/>
      <sheetName val="FM-HD_(11561969)5"/>
      <sheetName val="FM-HD_(11516580)5"/>
      <sheetName val="FM-HD_(11588712)___5"/>
      <sheetName val="FM-HD_(11519375)5"/>
      <sheetName val="FM-HD_(FAA32071001)__5"/>
      <sheetName val="FM-HD_(11519382)_5"/>
      <sheetName val="FM-HD_(11519383)_5"/>
      <sheetName val="FM-HD_(11561763)__5"/>
      <sheetName val="FM-HD_(11588316)__5"/>
      <sheetName val="TL_PROTO_2열1"/>
      <sheetName val="Net_Revenue1"/>
      <sheetName val="기초_데이터1"/>
      <sheetName val="신흥테크_세부내역_LIST1"/>
      <sheetName val="중요차종_(090131)1"/>
      <sheetName val="99년12월_실적DATA1"/>
      <sheetName val="7)_133677341"/>
      <sheetName val="Actual_data1"/>
      <sheetName val="PACKING_LIST1"/>
      <sheetName val="COOLING_UNIT1"/>
      <sheetName val="#1-1_(2)1"/>
      <sheetName val="기초_DATA1"/>
      <sheetName val="표지_(2)1"/>
      <sheetName val="2-2_매출분석1"/>
      <sheetName val="220_(2)1"/>
      <sheetName val="계정등록"/>
      <sheetName val="기타등록"/>
      <sheetName val="04.03월소일정계획"/>
      <sheetName val="Parm"/>
      <sheetName val="공정능력계산"/>
      <sheetName val="部品"/>
      <sheetName val="製品別販売予算"/>
      <sheetName val=" 관리계획서_Rev.01.xlsx"/>
      <sheetName val="Y-WORK"/>
      <sheetName val="2-4-1"/>
      <sheetName val="주일현황"/>
      <sheetName val="Costed BOM 2ndR 40%"/>
      <sheetName val="부자입고"/>
      <sheetName val="MexiqueVente䋈᮱ꋀ"/>
      <sheetName val="MexiqueVenteȌ_x0000_반"/>
      <sheetName val="Kalkulation"/>
      <sheetName val="매출생산"/>
      <sheetName val="200901-수불부"/>
      <sheetName val="상세(독일)"/>
      <sheetName val="일반PAD"/>
      <sheetName val="seat-sdn only"/>
      <sheetName val="Schedule_1"/>
      <sheetName val="CAR_Form_Summary"/>
      <sheetName val="FY_12_Interiors_Volume"/>
      <sheetName val="INT_Price_FY12_MFC"/>
      <sheetName val="Claim이력_수출내자"/>
      <sheetName val="9806-9901"/>
      <sheetName val="R1"/>
      <sheetName val="R6"/>
      <sheetName val="R3"/>
      <sheetName val="R0"/>
      <sheetName val="R5"/>
      <sheetName val="RI5"/>
      <sheetName val="10-2 ED&amp;D EQU"/>
      <sheetName val="MexiqueVenteȌ"/>
      <sheetName val="Business Plan"/>
      <sheetName val="GK차체EO_CUT전"/>
      <sheetName val="비교원RD_S"/>
      <sheetName val="3-1"/>
      <sheetName val="선급금"/>
      <sheetName val="지성학원"/>
      <sheetName val="조회서"/>
      <sheetName val="QUALITY_CHART"/>
      <sheetName val="Organization chart20191002"/>
      <sheetName val="RESPONSIBILITY MATRIX"/>
      <sheetName val="Voreinstellungen"/>
      <sheetName val="경도"/>
      <sheetName val="Family"/>
      <sheetName val="원소재종합"/>
      <sheetName val="원소재 LDC "/>
      <sheetName val="Non-Statistical Sampling"/>
      <sheetName val="temp_temp__"/>
      <sheetName val="版块对应序号"/>
      <sheetName val="TT-2020.12.31"/>
      <sheetName val="Adj.2020.12.31"/>
      <sheetName val="SAD"/>
      <sheetName val="SUD"/>
      <sheetName val="变动分析"/>
      <sheetName val="Cashflow-2020.1-12"/>
      <sheetName val="CF Note1"/>
      <sheetName val="CF Note2"/>
      <sheetName val="exp04"/>
      <sheetName val="Forecast Dec 06"/>
      <sheetName val="Life Claims"/>
      <sheetName val="1.일반사항"/>
      <sheetName val="14.리스"/>
      <sheetName val="32.특관자"/>
      <sheetName val="33.우발,약정"/>
      <sheetName val="TB DATA"/>
      <sheetName val="UnitPrices"/>
      <sheetName val="MX628EX"/>
      <sheetName val="07주"/>
      <sheetName val="車会集約"/>
      <sheetName val="단가MST⁒"/>
      <sheetName val="금형견적서(PRESS)"/>
      <sheetName val="Arkusz1"/>
      <sheetName val="HAL(STD)"/>
      <sheetName val="PDS"/>
      <sheetName val="PROGRESSIVE_150727"/>
      <sheetName val="케이스 재공 재고"/>
      <sheetName val="비품-0450"/>
      <sheetName val="ECU原価"/>
      <sheetName val="정규분포"/>
      <sheetName val="관리도"/>
      <sheetName val="히스토그램"/>
      <sheetName val="금형_(2)12"/>
      <sheetName val="2-1_제품군별계획대비실적(B_A)6"/>
      <sheetName val="GAGE_R&amp;R(FRT_UPR)4"/>
      <sheetName val="_하반기_경비_조정계획_150627(사계_r2_기준)_4"/>
      <sheetName val="Team_종합4"/>
      <sheetName val="SCP_44"/>
      <sheetName val="SCP_5_D2UXT4"/>
      <sheetName val="SCP_6_D2UX4"/>
      <sheetName val="Invest_(MAC)4"/>
      <sheetName val="SCP_Apr20154"/>
      <sheetName val="불량_리스트4"/>
      <sheetName val="불량_코드4"/>
      <sheetName val="1_종합평가표4"/>
      <sheetName val="ISSUE_LIST4"/>
      <sheetName val="BI-FUEL_AIR_VENT_PIPE4"/>
      <sheetName val="0_CHMSL_LED_ASSY4"/>
      <sheetName val="108_수선비4"/>
      <sheetName val="REAR_4"/>
      <sheetName val="abs_dac검사대비분석자료24"/>
      <sheetName val="RFQ_Form4"/>
      <sheetName val="1_TP조립4"/>
      <sheetName val="XMA_12월_8,000대_원,부자재_完4"/>
      <sheetName val="YFA_10월분_원자재(10_12)_미납완료_完4"/>
      <sheetName val="YFA_10월분_부자재(10_7,9)_FEDEX_完4"/>
      <sheetName val="1_TAT_Info_4"/>
      <sheetName val="외주수입검사_종합(6월)4"/>
      <sheetName val="RFQ_Template4"/>
      <sheetName val="품의서양식_(3)4"/>
      <sheetName val="1__보고4"/>
      <sheetName val="거래선별_매출현황_내역3"/>
      <sheetName val="03년_체제결과3"/>
      <sheetName val="_0602주-무결점운동_진행현황_보고_(201406103"/>
      <sheetName val="기타_부자재3"/>
      <sheetName val="4_20)통계적기법관리절차서3"/>
      <sheetName val="Full_PBD3"/>
      <sheetName val="Europe_PU-13"/>
      <sheetName val="(2)월생산현황_3"/>
      <sheetName val="DS_MBR_RR_Side__-_PcA3"/>
      <sheetName val="Dual_PMP수율3"/>
      <sheetName val="CONSUMO_DE_RESINA_3"/>
      <sheetName val="3-2002년_소모공구비1"/>
      <sheetName val="스틸금형"/>
      <sheetName val="Input_Form_-_EingabeMaske"/>
      <sheetName val="1_생산0"/>
      <sheetName val="LINE1"/>
      <sheetName val="BAT1 "/>
      <sheetName val="매출손익"/>
      <sheetName val="모델별불량율"/>
      <sheetName val="MEMO"/>
      <sheetName val="승용스틸자체"/>
      <sheetName val="수급"/>
      <sheetName val="코드별"/>
      <sheetName val="민감도"/>
      <sheetName val="(Maker)Cover"/>
      <sheetName val="Linearity"/>
      <sheetName val="(业体)Cover"/>
      <sheetName val="(업체)Cover"/>
      <sheetName val="입찰안"/>
      <sheetName val="시산표12월(수정후)"/>
      <sheetName val="_x005f_x005f_x005f_x005f_x005f_x005f_x005f_x005f_x005f_x005f_"/>
      <sheetName val="Form"/>
      <sheetName val="Definitions"/>
      <sheetName val="choices"/>
      <sheetName val="반도체요약"/>
      <sheetName val="JANG_DOM"/>
      <sheetName val="자재목록"/>
      <sheetName val="Tax"/>
      <sheetName val="공구비"/>
      <sheetName val="Note"/>
      <sheetName val="304"/>
      <sheetName val="업체손실공수.xls"/>
      <sheetName val="업체손실공수_xls"/>
      <sheetName val="01과제현황"/>
      <sheetName val="项目"/>
      <sheetName val="FRT 재료비"/>
      <sheetName val="금형원가"/>
      <sheetName val="LCAUTO_41"/>
      <sheetName val="LCAT수_조1"/>
      <sheetName val="CPK(Process_Capanility)"/>
      <sheetName val="_Common_Info_Page1"/>
      <sheetName val="NEW_TOOL_MASTER1"/>
      <sheetName val="소재_이력1"/>
      <sheetName val="99_조정금액1"/>
      <sheetName val="THS_-_Key_Inputs1"/>
      <sheetName val="Danh_Mục1"/>
      <sheetName val="Danh_Muc1"/>
      <sheetName val="8월_매출현황1"/>
      <sheetName val="3공장_순양전자1"/>
      <sheetName val="현진테크_(2)1"/>
      <sheetName val="동경cnc_지그1"/>
      <sheetName val="대한테크_집계1"/>
      <sheetName val="서연전자_(2)1"/>
      <sheetName val="삼익전자_(2)1"/>
      <sheetName val="삼익산업_(2)1"/>
      <sheetName val="시무인텔_(2)1"/>
      <sheetName val="성우일렉스_(2)1"/>
      <sheetName val="성호테크_(2)1"/>
      <sheetName val="General_Assumptions"/>
      <sheetName val="Value_"/>
      <sheetName val="종합원가분석_1_"/>
      <sheetName val="1_개발개요"/>
      <sheetName val="G-Exchange_#667"/>
      <sheetName val="C-Mix_Rate_&amp;_Revenue(calc)"/>
      <sheetName val="01년2월현황_"/>
      <sheetName val="2차_OI"/>
      <sheetName val="SEP_2007"/>
      <sheetName val="Q1_&amp;_Q2"/>
      <sheetName val="devis_qcdp2"/>
      <sheetName val="22_보증금(전신전화가입권)"/>
      <sheetName val="39_미지급법인세"/>
      <sheetName val="개인별_교육현황"/>
      <sheetName val="관리구역_책임자(181010)"/>
      <sheetName val="ACU기청소2018-05-04_(3)"/>
      <sheetName val="ASM_A동"/>
      <sheetName val="SMT구역_(2)"/>
      <sheetName val="관리구역_체크시트"/>
      <sheetName val="관리구역_평가시트"/>
      <sheetName val="담당자편성표_(B)"/>
      <sheetName val="조립A구역_(2)"/>
      <sheetName val="개선보고서_(2)"/>
      <sheetName val="INATAKE_SYS"/>
      <sheetName val="영업_입수계획_"/>
      <sheetName val="참고1_02_판매계획_(수량)"/>
      <sheetName val="전사_경영계획_수량"/>
      <sheetName val="Duration_"/>
      <sheetName val="02_08생산대상대수"/>
      <sheetName val="2000_(원본)"/>
      <sheetName val="Danh_sach_Hàn_thùng"/>
      <sheetName val="Mẫu_DMVT"/>
      <sheetName val="Mẫu_DMVT_(2)"/>
      <sheetName val="DANH_MỤC_NHÓM_ĐỐI_TƯỢNG"/>
      <sheetName val="Nhap_T8"/>
      <sheetName val="Begining_detail-CTIET"/>
      <sheetName val="Summary-TOMLUOC_"/>
      <sheetName val="SO_TONG_HOP_CONG_NO"/>
      <sheetName val="DM_KHAU_HAO"/>
      <sheetName val="공정공수_XLS"/>
      <sheetName val="PL_By_Model(Result)1"/>
      <sheetName val="After_Sales_Supplier_#'s"/>
      <sheetName val="NUEVO_MODELOS_2018"/>
      <sheetName val="한일자야(감액손실)_(2)"/>
      <sheetName val="2차_OI׃⼪"/>
      <sheetName val="ADJTBL_3100"/>
      <sheetName val="400H_가공,금형비"/>
      <sheetName val="AOP_Summary-2"/>
      <sheetName val="Budget_Imt_mensuel_(CFO)"/>
      <sheetName val="CDV_Pte_mensuel"/>
      <sheetName val="Evol_Prod_(Eqpt)"/>
      <sheetName val="CAPVR_Pte_mensuel"/>
      <sheetName val="THƯ_VIỆN"/>
      <sheetName val="Nguon_PT_xetai"/>
      <sheetName val="Nguon_PT_xe_Ben"/>
      <sheetName val="Bien_so"/>
      <sheetName val="MỤC_LỤC"/>
      <sheetName val="Ghi_chú"/>
      <sheetName val="1__Định_hướng_HĐ_CN_năm_2019"/>
      <sheetName val="2_1_Tổng_quan_TT_KD_xe_DL"/>
      <sheetName val="2_2_Tổng_quan_TT_DVPT_DL"/>
      <sheetName val="3_1__ĐKM_xe_DL"/>
      <sheetName val="3_2_1__KH_KD-MKT_&amp;_TCKD_xe_KIA"/>
      <sheetName val="3_2_2_CSBH_KIA"/>
      <sheetName val="3_2_3__KH_KD-MKT&amp;TCKD_DVPT"/>
      <sheetName val="Pv_SL"/>
      <sheetName val="3_3_1_KH_KD-MKT_&amp;_TCKD_Mazda"/>
      <sheetName val="3_3_2_CSBH_MAZDA"/>
      <sheetName val="3_3_3_KH_KD-MKT&amp;TCKD_DVPT_MAZDA"/>
      <sheetName val="3_4__DVPT_SR_KIA_MAZDA"/>
      <sheetName val="3_4_1_KH_KD-MKT&amp;TCKD_PEUGEOT"/>
      <sheetName val="3_4_2_CSBH_PEUGEOT"/>
      <sheetName val="3_4_3_KH_KD-MKT&amp;TC_DVPT_PEUGEOT"/>
      <sheetName val="3_5__TÀI_CHÍNH_KD_XE_KIA_MAZDA"/>
      <sheetName val="4_1_Tổng_quan_TT_KD_Tai,_Bus"/>
      <sheetName val="4_2_Tổng_quan_TT_DVPT_Tai_Bus"/>
      <sheetName val="5_1__ĐKM_xe_Tai,_Bus"/>
      <sheetName val="PTBH_2018"/>
      <sheetName val="SL_-_TVBH"/>
      <sheetName val="5_2a__KD_Xe_Fuso"/>
      <sheetName val="5_2b__KD_Xe_Foton"/>
      <sheetName val="5_2c__KD_Xe_Bus"/>
      <sheetName val="5_2__KH_KD-MKT&amp;TCKD_xe_Tải,_Bus"/>
      <sheetName val="5_3__CSBH_xe_Tải,_Bus"/>
      <sheetName val="5_4_KH_KD-MKT&amp;TC_DVPT_Tải,_Bus"/>
      <sheetName val="Review_note"/>
      <sheetName val="6_1_ĐKĐK"/>
      <sheetName val="6_2__Bảo_hiểm"/>
      <sheetName val="6_3__Tín_dụng"/>
      <sheetName val="6_4__GSHT_&amp;_PH"/>
      <sheetName val="6_5_DVHT"/>
      <sheetName val="7_1_KH_nhân_sự"/>
      <sheetName val="7_2__Định_biên_&amp;_Lương"/>
      <sheetName val="7_3_KH_thưởng_năng_suất"/>
      <sheetName val="Check_TH"/>
      <sheetName val="8__Hành_chính"/>
      <sheetName val="8_1"/>
      <sheetName val="9_1__Duy_tu_bảo_trì"/>
      <sheetName val="9_2__Cải_tạo,_nâng_cấp"/>
      <sheetName val="10__TSCĐ_-_CCDC"/>
      <sheetName val="11D__Tài_chính_KD_XE_TỔNG"/>
      <sheetName val="11E__Tài_chính_KD_DVPT_TỔNG"/>
      <sheetName val="11A__Tài_chính_SR_KIA"/>
      <sheetName val="11B__Tài_chính_SR_MAZDA"/>
      <sheetName val="11D__Tài_chính_SR_Peugout"/>
      <sheetName val="11C__Tài_chính_SR_TẢI_BUS"/>
      <sheetName val="11D__Tài_chính_SR_Du_lịch"/>
      <sheetName val="11__Tài_chính_Chi_nhánh"/>
      <sheetName val="12__SĐTC"/>
      <sheetName val="극판사양"/>
      <sheetName val="기타부품"/>
      <sheetName val="계산기"/>
      <sheetName val="카탈로그"/>
      <sheetName val="혼합사양"/>
      <sheetName val="2차 OI_x0010__x0000_?࠱"/>
      <sheetName val="1-1"/>
      <sheetName val="検査状況"/>
      <sheetName val="8월발주분석"/>
      <sheetName val="2차 OI_x0000__x0000__x0005__x0000_"/>
      <sheetName val="매출정리"/>
      <sheetName val="2차_OI1"/>
      <sheetName val="HONGKONG"/>
      <sheetName val="北米3in1"/>
      <sheetName val="北米標準ｺﾝﾋﾞ"/>
      <sheetName val="11月"/>
      <sheetName val="FAX (2)"/>
      <sheetName val="改善対策1"/>
      <sheetName val="連絡書"/>
      <sheetName val="評価表1"/>
      <sheetName val="評価表2"/>
      <sheetName val="ﾘｽﾄ"/>
      <sheetName val="66"/>
      <sheetName val="５"/>
      <sheetName val="3-ADJ"/>
      <sheetName val="人员报表"/>
      <sheetName val="993IN1MT"/>
      <sheetName val="初期入力"/>
      <sheetName val="总结"/>
      <sheetName val="改善対策2"/>
      <sheetName val="報告書2"/>
      <sheetName val="総括表"/>
      <sheetName val="XL4Test5"/>
      <sheetName val="メカ部品長期在庫"/>
      <sheetName val="99･00"/>
      <sheetName val="製品版"/>
      <sheetName val="部品版"/>
      <sheetName val="部品リスト"/>
      <sheetName val="_REF_"/>
      <sheetName val="作業)投資資金"/>
      <sheetName val="NMB"/>
      <sheetName val="0.주광원 LED ASSY"/>
      <sheetName val="maccp04"/>
      <sheetName val="차입금현황(2)"/>
      <sheetName val="품의양식"/>
      <sheetName val="9.초기공정능력조사(을)"/>
      <sheetName val="1-1.연월차 개인별 보전수당"/>
      <sheetName val="제조매출"/>
      <sheetName val="기계"/>
      <sheetName val="PI"/>
      <sheetName val="요인분석"/>
      <sheetName val="월별생산"/>
      <sheetName val="CAL"/>
      <sheetName val="사업계획선가"/>
      <sheetName val="gr_val"/>
      <sheetName val="gr_sum"/>
      <sheetName val="00-Input Values"/>
      <sheetName val="Input Values"/>
      <sheetName val="소급정산"/>
      <sheetName val="WM제어"/>
      <sheetName val="내부비용"/>
      <sheetName val="다솔"/>
      <sheetName val="양지"/>
      <sheetName val="Corp acronym"/>
      <sheetName val="经费预算表02(人事处)"/>
      <sheetName val="손익(기존단가"/>
      <sheetName val="4.销售计划"/>
      <sheetName val="Output 1 (2)"/>
      <sheetName val="telco_p"/>
      <sheetName val="OP세부내역"/>
      <sheetName val="수식기준"/>
      <sheetName val="Validation"/>
      <sheetName val=";_x0000_"/>
      <sheetName val="明细账"/>
      <sheetName val="plan"/>
      <sheetName val="6월실적"/>
      <sheetName val="CHI TIẾT"/>
      <sheetName val="R+N+D+L"/>
      <sheetName val="대구"/>
      <sheetName val="W6"/>
      <sheetName val="2-row_Opt_table"/>
      <sheetName val="PC%계산RH"/>
      <sheetName val="3S010"/>
      <sheetName val="지급어음"/>
      <sheetName val="KB_BaseCase"/>
      <sheetName val="조회거래처"/>
      <sheetName val="2_분임조활동"/>
      <sheetName val="3_학점이수(세미나)"/>
      <sheetName val="3_학점이수(사내.사외교육)"/>
      <sheetName val="업무절차"/>
      <sheetName val="협력업체현황서"/>
      <sheetName val="원단가"/>
      <sheetName val="선택박스"/>
      <sheetName val="Sens"/>
      <sheetName val="FR80"/>
      <sheetName val="MIP"/>
      <sheetName val="07년계획"/>
      <sheetName val="신규계산서(양식)"/>
      <sheetName val="개조 요청서"/>
      <sheetName val="매출채권"/>
      <sheetName val="A01_FM00"/>
      <sheetName val="KeyData"/>
      <sheetName val=" 쿠첸 CIR-301 제원현황(170317).xlsx"/>
      <sheetName val="통제목록"/>
      <sheetName val="변압94"/>
      <sheetName val="지급융통"/>
      <sheetName val="하수급견적대비"/>
      <sheetName val="첨부1"/>
      <sheetName val="BOM CODE"/>
      <sheetName val="공정일보data"/>
      <sheetName val="타이시트"/>
      <sheetName val="발잔"/>
      <sheetName val="입고"/>
      <sheetName val="제품재고"/>
      <sheetName val="차월계획"/>
      <sheetName val="표지★"/>
      <sheetName val="(삼성)Index"/>
      <sheetName val="CIVIL4"/>
      <sheetName val="96 하반기 전시회 경비"/>
      <sheetName val="REQUEST"/>
      <sheetName val="直接材料"/>
      <sheetName val="Summary Capex Info-Cal (master)"/>
      <sheetName val="Corporate"/>
      <sheetName val="LOF"/>
      <sheetName val="1_TM16"/>
      <sheetName val="2_align16"/>
      <sheetName val="3_JUDDER16"/>
      <sheetName val="4_M_S16"/>
      <sheetName val="5_P_W_R16"/>
      <sheetName val="6_F_G16"/>
      <sheetName val="7__SCABLE16"/>
      <sheetName val="8_DIFF16"/>
      <sheetName val="9_A_C16"/>
      <sheetName val="10_GEAR16"/>
      <sheetName val="11_ISC16"/>
      <sheetName val="12_ALT16"/>
      <sheetName val="13_O_S16"/>
      <sheetName val="14_silencer16"/>
      <sheetName val="15_DAMPER16"/>
      <sheetName val="16_HUB16"/>
      <sheetName val="17_DLOCK16"/>
      <sheetName val="18_PSP16"/>
      <sheetName val="19_누수16"/>
      <sheetName val="20_K_S16"/>
      <sheetName val="1ဲ_ALT16"/>
      <sheetName val="1ဳ_O_S16"/>
      <sheetName val="15_၄AMPER16"/>
      <sheetName val="GB-IC_Villingen_GG16"/>
      <sheetName val="二_POSITION_XLS16"/>
      <sheetName val="BACK_DATA_08_7_1~16"/>
      <sheetName val="E_W16"/>
      <sheetName val="P_W16"/>
      <sheetName val="S_W16"/>
      <sheetName val="BACK_DATA16"/>
      <sheetName val="OPT손익_내수16"/>
      <sheetName val="OPT손익_수출16"/>
      <sheetName val="JT3_0견적-구115"/>
      <sheetName val="CASE_ASM15"/>
      <sheetName val="외주현황_wq116"/>
      <sheetName val="5_세운W-A16"/>
      <sheetName val="14_1부15"/>
      <sheetName val="B053_(990701)공정실적PP%계산16"/>
      <sheetName val="2_대외공문16"/>
      <sheetName val="1_변경범위16"/>
      <sheetName val="TEMP_TORQUE16"/>
      <sheetName val="3_일반사상15"/>
      <sheetName val="Evaluation_objects15"/>
      <sheetName val="SUB_2월_재검사추이도15"/>
      <sheetName val="설비능력및_종합공정능력산출시_사용15"/>
      <sheetName val="LX3_0_RR15"/>
      <sheetName val="진행_DATA_(2)16"/>
      <sheetName val="126_25515"/>
      <sheetName val="5_WIRE적용LIST15"/>
      <sheetName val="LAMBDA_자작15"/>
      <sheetName val="운임_환차손-Y16"/>
      <sheetName val="c_db21"/>
      <sheetName val="ALPROFILE_발주실적14"/>
      <sheetName val="팀별_합계15"/>
      <sheetName val="매출종합_`0915"/>
      <sheetName val="소상_&quot;1&quot;15"/>
      <sheetName val="검사기준서_을_치수15"/>
      <sheetName val="검사기준서_갑15"/>
      <sheetName val="검사기준서_을15"/>
      <sheetName val="검사협정_갑15"/>
      <sheetName val="검사성적서_갑15"/>
      <sheetName val="검사성적서_을15"/>
      <sheetName val="검사성적서_병15"/>
      <sheetName val="Nego_PV15"/>
      <sheetName val="PRESS_DATA14"/>
      <sheetName val="내수1_8GL15"/>
      <sheetName val="02년_SUC14"/>
      <sheetName val="MACRO1_XLM14"/>
      <sheetName val="개발_TOOL_집계표14"/>
      <sheetName val="경상_개발비14"/>
      <sheetName val="X-3_ENG14"/>
      <sheetName val="원단위_전후비교14"/>
      <sheetName val="Sheet1_(2)14"/>
      <sheetName val="차체부품_INS_REPORT(갑)15"/>
      <sheetName val="Sheet6_(3)14"/>
      <sheetName val="외주품_감점_유형_기준14"/>
      <sheetName val="FUEL_FILLER15"/>
      <sheetName val="_납촉자15"/>
      <sheetName val="3-2_귀책부서별_DT현황15"/>
      <sheetName val="1_2내수14"/>
      <sheetName val="3__관리점지수실적-1_1생산성14"/>
      <sheetName val="실적_및_계획14"/>
      <sheetName val="Bosch_ADVP&amp;R14"/>
      <sheetName val="CAPA분석_360K11"/>
      <sheetName val="Cost_Reduction14"/>
      <sheetName val="GLOBAL_PT_NEW_FORMAT_OCT_200214"/>
      <sheetName val="계산_DATA_입력14"/>
      <sheetName val="상세_계산_내역14"/>
      <sheetName val="FLOW_PROSES_(A)11"/>
      <sheetName val="Master_Cable14"/>
      <sheetName val="_SR3차원단위_(3)8"/>
      <sheetName val="ERP도입후_시정현황8"/>
      <sheetName val="6_N_m_CCW_전류8"/>
      <sheetName val="Purchasing_Data8"/>
      <sheetName val="포머_비가동_내역9"/>
      <sheetName val="FRONT_HUB견적가9"/>
      <sheetName val="J150_승인진도관리_LIST8"/>
      <sheetName val="TOTAL_LIST8"/>
      <sheetName val="Price_Range8"/>
      <sheetName val="FTR_MACRo8"/>
      <sheetName val="일일_업무_현황_(3)9"/>
      <sheetName val="일일_업무_현황_(5)9"/>
      <sheetName val="MPL_技連9"/>
      <sheetName val="342E_BLOCK9"/>
      <sheetName val="VS1_Paretto분석9"/>
      <sheetName val="DATA_BASE8"/>
      <sheetName val="02_07_27_부품판매가8"/>
      <sheetName val="협력사_일반현황9"/>
      <sheetName val="Sec_1_-_RFQ14"/>
      <sheetName val="1-1_General_Code8"/>
      <sheetName val="VPP(BD-010)_이상보고8"/>
      <sheetName val="공정능력_(2)14"/>
      <sheetName val="Sch7a_(토요일)14"/>
      <sheetName val="c_db112"/>
      <sheetName val="Rate_data14"/>
      <sheetName val="대외공문_8"/>
      <sheetName val="PRO_(참조)14"/>
      <sheetName val="2차_OIL량측정8"/>
      <sheetName val="Actual_In_&amp;_Out7"/>
      <sheetName val="4_3_첨부18"/>
      <sheetName val="업무분장_8"/>
      <sheetName val="GLOBAL_PT_NEW_FORMAT_JULY__2009"/>
      <sheetName val="OEM_Plan8"/>
      <sheetName val="제품명_(3)8"/>
      <sheetName val="LINE_운영안7"/>
      <sheetName val="P&amp;L,Bal_Sheet,Cash_Forecast8"/>
      <sheetName val="OEM_이의제기_종합7"/>
      <sheetName val="원가_종합8"/>
      <sheetName val="공정별공법-W_HSE-LH8"/>
      <sheetName val="GM_Master8"/>
      <sheetName val="생산현황_(입력)8"/>
      <sheetName val="MPS_Q3_FY048"/>
      <sheetName val="MPS_Q4_FY048"/>
      <sheetName val="1_ER유체응용8"/>
      <sheetName val="4_시험장비8"/>
      <sheetName val="업체별_단가현황8"/>
      <sheetName val="일일_생산및판매계획_대_실적8"/>
      <sheetName val="임율_&amp;_LOT8"/>
      <sheetName val="생산계획_(2)8"/>
      <sheetName val="CR_CODE8"/>
      <sheetName val="THEME_CODE8"/>
      <sheetName val="비교원가제출_고8"/>
      <sheetName val="1_세부비교원가(내수)8"/>
      <sheetName val="1_종합비교원가(내수_일반_유럽)8"/>
      <sheetName val="10_예산_및_원가_계획(02년)8"/>
      <sheetName val="3_PT개발계획8"/>
      <sheetName val="Interco_&amp;_PVS_Loc_Cur7"/>
      <sheetName val="_15"/>
      <sheetName val="RFQ_18048"/>
      <sheetName val="full_(2)7"/>
      <sheetName val="보강사_소요량7"/>
      <sheetName val="J2(P_MT)7"/>
      <sheetName val="After_sales8"/>
      <sheetName val="고객불만_건8"/>
      <sheetName val="Moulding_data7"/>
      <sheetName val="자동차_종합지표8"/>
      <sheetName val="Production_Plan18"/>
      <sheetName val="Order_status8"/>
      <sheetName val="Order_status27"/>
      <sheetName val="Customer_Master7"/>
      <sheetName val="Common_code7"/>
      <sheetName val="Order_Status_Master7"/>
      <sheetName val="Product_Master7"/>
      <sheetName val="3_3검토국7"/>
      <sheetName val="DV_Flow_Chart_DV-PV1_(PFC)8"/>
      <sheetName val="MATEMST_(2)7"/>
      <sheetName val="Value_Analysis_-_Sheet_18"/>
      <sheetName val="Supplier_QRQC7"/>
      <sheetName val="97계획(96_117"/>
      <sheetName val="S50_7"/>
      <sheetName val="첨부4_기술평가서7"/>
      <sheetName val="1_2_2완제품검사('00_4월)_(가라)7"/>
      <sheetName val="09년_현황8"/>
      <sheetName val="WTC_BODY一覧原紙8"/>
      <sheetName val="3월말_장기악성(국내)8"/>
      <sheetName val="2월말_장기악성(국내)8"/>
      <sheetName val="Data_Sheet8"/>
      <sheetName val="6_수입검사_8"/>
      <sheetName val="03_PFD-18"/>
      <sheetName val="12_Inv_8"/>
      <sheetName val="97년_재료예산(안)8"/>
      <sheetName val="1_터빈8"/>
      <sheetName val="cost_base_e_dati8"/>
      <sheetName val="2__Definitions8"/>
      <sheetName val="코드_조건표9"/>
      <sheetName val="HMC_사전원가(원혁기준)13%8"/>
      <sheetName val="재품별_단가8"/>
      <sheetName val="장비_전체리스트8"/>
      <sheetName val="_16"/>
      <sheetName val="집중검사_리스트8"/>
      <sheetName val="production_dept8"/>
      <sheetName val="검사협정_보충7"/>
      <sheetName val="2012_Volum8"/>
      <sheetName val="B053_(990701)공정능력PC%계산7"/>
      <sheetName val="P&amp;L_account8"/>
      <sheetName val="국내_7"/>
      <sheetName val="4,5공장_7"/>
      <sheetName val="시트_7"/>
      <sheetName val="VERTICAL_PIPE7"/>
      <sheetName val="TABLE_DB7"/>
      <sheetName val="쌍용_data_base7"/>
      <sheetName val="2과_공수집계7"/>
      <sheetName val="118_세금과공과7"/>
      <sheetName val="경영재무_(입력)7"/>
      <sheetName val="연구개발_(입력)7"/>
      <sheetName val="일반현황_(입력)7"/>
      <sheetName val="품질관리_(입력)7"/>
      <sheetName val="실행내역서_8"/>
      <sheetName val="개발_LIST8"/>
      <sheetName val="PC%계산(WM_COMM단차)8"/>
      <sheetName val="차체_품안표8"/>
      <sheetName val="1_1_2008_OTIF8"/>
      <sheetName val="BAFFLE_HMC_TABLE18"/>
      <sheetName val="1~3월_지시사항8"/>
      <sheetName val="1_POSITIONING8"/>
      <sheetName val="무부하_회전수8"/>
      <sheetName val="진행중_설변8"/>
      <sheetName val="HOLE_9905(1)8"/>
      <sheetName val="Upgrades_pricing7"/>
      <sheetName val="7_3_DY팀7"/>
      <sheetName val="PNL_ASS'Y_CRASH_PAD_UPR_RH7"/>
      <sheetName val="공정능력(마운틴_홀_거리)7"/>
      <sheetName val="Summary_Sheet7"/>
      <sheetName val="Datasheet_for_KPI_Model_17"/>
      <sheetName val="TEAM하반기_계획_(2)7"/>
      <sheetName val="YOKE-H(10_3)7"/>
      <sheetName val="▶R_C_FRM7"/>
      <sheetName val="광주_소요량7"/>
      <sheetName val="5-Why_Root_Cause_Analysis_7"/>
      <sheetName val="초_성7"/>
      <sheetName val="CHECK_성7"/>
      <sheetName val="cpk_data7"/>
      <sheetName val="Drop-down_Lists7"/>
      <sheetName val="1_기안을지7"/>
      <sheetName val="사무용품_신청7"/>
      <sheetName val="Validation_Lists7"/>
      <sheetName val="★금형비_계산서7"/>
      <sheetName val="LOWSIDE_비교7"/>
      <sheetName val="4_Vendor_price7"/>
      <sheetName val="14년_증판안_판촉7"/>
      <sheetName val="PS_SIDE_OTR_INR_공정개선_상세6"/>
      <sheetName val="제품별_매출8"/>
      <sheetName val="Data_Working_Time8"/>
      <sheetName val="Z41,Z42_이외total7"/>
      <sheetName val="원단위_1계_2계6"/>
      <sheetName val="11403-06163_เก่า6"/>
      <sheetName val="FM-HD_(New)6"/>
      <sheetName val="FM-HD_(HKMC)_6"/>
      <sheetName val="FM-HD_(11254-06201)__6"/>
      <sheetName val="FM-HD_(11251-06163)6"/>
      <sheetName val="FM-HD_(11514053)6"/>
      <sheetName val="FM-HD_(11611807)6"/>
      <sheetName val="FM-HD_(94502003)6"/>
      <sheetName val="FM-HD_(94501839)6"/>
      <sheetName val="FM-HD_(PT-GDENG0911-4)6"/>
      <sheetName val="FM-HD_(94520439)6"/>
      <sheetName val="FM-HD_(94500396)6"/>
      <sheetName val="FM-HD_(94500407)6"/>
      <sheetName val="FM-HD_(94500414)6"/>
      <sheetName val="FM-HD_(94500073)6"/>
      <sheetName val="FM-HD_(11588683)6"/>
      <sheetName val="FM-HD_(94500952)6"/>
      <sheetName val="FM-HD_(11569995)6"/>
      <sheetName val="FM-HD_(11254-06201)6"/>
      <sheetName val="FM-HD_(11588685)6"/>
      <sheetName val="FM-HD_(94500793)_6"/>
      <sheetName val="FM-HD_(11588717)6"/>
      <sheetName val="FM-HD_(HD-25198904)6"/>
      <sheetName val="FM-HD_(HD-11570514)_6"/>
      <sheetName val="FM-HD_(11097441)6"/>
      <sheetName val="FM-HD_(11588662)_6"/>
      <sheetName val="FM-HD_(11519387)6"/>
      <sheetName val="FM-HD_(11561969)6"/>
      <sheetName val="FM-HD_(11516580)6"/>
      <sheetName val="FM-HD_(11588712)___6"/>
      <sheetName val="FM-HD_(11519375)6"/>
      <sheetName val="FM-HD_(FAA32071001)__6"/>
      <sheetName val="FM-HD_(11519382)_6"/>
      <sheetName val="FM-HD_(11519383)_6"/>
      <sheetName val="FM-HD_(11561763)__6"/>
      <sheetName val="FM-HD_(11588316)__6"/>
      <sheetName val="TL_PROTO_2열2"/>
      <sheetName val="Net_Revenue2"/>
      <sheetName val="기초_데이터2"/>
      <sheetName val="신흥테크_세부내역_LIST2"/>
      <sheetName val="중요차종_(090131)2"/>
      <sheetName val="99년12월_실적DATA2"/>
      <sheetName val="7)_133677342"/>
      <sheetName val="Issues_List2"/>
      <sheetName val="LINE_PPM-분석2"/>
      <sheetName val="Actual_data2"/>
      <sheetName val="PACKING_LIST2"/>
      <sheetName val="COOLING_UNIT2"/>
      <sheetName val="#1-1_(2)2"/>
      <sheetName val="기초_DATA2"/>
      <sheetName val="표지_(2)2"/>
      <sheetName val="2-2_매출분석2"/>
      <sheetName val="220_(2)2"/>
      <sheetName val="Data_Input1"/>
      <sheetName val="Personnaliser___"/>
      <sheetName val="Takt_Time"/>
      <sheetName val="repeatative_rejection"/>
      <sheetName val="Rollforward_{bpe}"/>
      <sheetName val="Allow_-_SR&amp;D"/>
      <sheetName val="CONN_조립"/>
      <sheetName val="S26_EK"/>
      <sheetName val="직수출단가"/>
      <sheetName val="Grille_Q3P_Organe"/>
      <sheetName val="Grille_Q3P_Organe1"/>
      <sheetName val="누TB"/>
      <sheetName val="Table(APG MF)"/>
      <sheetName val="Pt Rates"/>
      <sheetName val="분담율"/>
      <sheetName val="51755-C1150"/>
      <sheetName val="2.(1설원.첨)"/>
      <sheetName val="유형자산대장"/>
      <sheetName val="7월손익"/>
      <sheetName val="5131"/>
      <sheetName val="LIB"/>
      <sheetName val="실적집계"/>
      <sheetName val="인원현황"/>
      <sheetName val="EF-SONAĀ考"/>
      <sheetName val="alignments"/>
      <sheetName val="Description"/>
      <sheetName val="040915"/>
      <sheetName val="Component List"/>
      <sheetName val="Data051409"/>
      <sheetName val="2환율(120량)"/>
      <sheetName val="TextControl"/>
      <sheetName val="Text Control"/>
      <sheetName val="text contl"/>
      <sheetName val="XD 담력저감"/>
      <sheetName val="RATING"/>
      <sheetName val="철탑공사"/>
      <sheetName val="원가검토가 (현양산품)"/>
      <sheetName val="원가검토가 (최초견적가)"/>
      <sheetName val="원가검토가 (최초양산품)"/>
      <sheetName val="VM"/>
      <sheetName val="Anlycs"/>
      <sheetName val="경로재분석최종(금한요구소요그룹)"/>
      <sheetName val="RT Table"/>
      <sheetName val="PROGRAM1"/>
      <sheetName val="10월판관"/>
      <sheetName val="Organization_chart20191002"/>
      <sheetName val="RESPONSIBILITY_MATRIX"/>
      <sheetName val="PU_FOAM_가격조정_기준"/>
      <sheetName val="Diaph1_values"/>
      <sheetName val="Diaph2_values"/>
      <sheetName val="Diaph_values"/>
      <sheetName val="Cushion_datas"/>
      <sheetName val="P_O_(LOCAL)"/>
      <sheetName val="UPPER_도면"/>
      <sheetName val="20060624_공조제어1"/>
      <sheetName val="풍량상한치_제한_data1"/>
      <sheetName val="Source_List1"/>
      <sheetName val="Kautex_4WD_St_IV_P&amp;D"/>
      <sheetName val="Sachs_FL_WHL"/>
      <sheetName val="Лист1"/>
      <sheetName val="99년하반기"/>
      <sheetName val="2-2매장별매출계획"/>
      <sheetName val="LOB"/>
      <sheetName val="BRACKET"/>
      <sheetName val="本番環境"/>
      <sheetName val="B-9-2"/>
      <sheetName val="C(1-2)"/>
      <sheetName val="CPI_MENU"/>
      <sheetName val="推移dat"/>
      <sheetName val="K不良率ALL"/>
      <sheetName val="K責任ALL"/>
      <sheetName val="メニュー"/>
      <sheetName val="FTMTG1"/>
      <sheetName val="ＴＡ２"/>
      <sheetName val="inb"/>
      <sheetName val="손익분석"/>
      <sheetName val="월별계획"/>
      <sheetName val="중국_DATA"/>
      <sheetName val="TLc 개조차(목표원가)"/>
      <sheetName val="RDBODY"/>
      <sheetName val="제품코드"/>
      <sheetName val="9914"/>
      <sheetName val="MASTER_LIST"/>
      <sheetName val="입력 데이타"/>
      <sheetName val="가공UPH"/>
      <sheetName val="Sheet1 (3)"/>
      <sheetName val="원97"/>
      <sheetName val="의장34반"/>
      <sheetName val="의장2반 "/>
      <sheetName val="Detail Defect COMBO KAISER"/>
      <sheetName val="PRADEEP"/>
      <sheetName val="MODEL"/>
      <sheetName val="28.8부"/>
      <sheetName val="Constants"/>
      <sheetName val="KQ.1"/>
      <sheetName val="매입코드"/>
      <sheetName val="Data_Umum"/>
      <sheetName val="포라이트"/>
      <sheetName val="1_TM17"/>
      <sheetName val="2_align17"/>
      <sheetName val="3_JUDDER17"/>
      <sheetName val="4_M_S17"/>
      <sheetName val="5_P_W_R17"/>
      <sheetName val="6_F_G17"/>
      <sheetName val="7__SCABLE17"/>
      <sheetName val="8_DIFF17"/>
      <sheetName val="9_A_C17"/>
      <sheetName val="10_GEAR17"/>
      <sheetName val="11_ISC17"/>
      <sheetName val="12_ALT17"/>
      <sheetName val="13_O_S17"/>
      <sheetName val="14_silencer17"/>
      <sheetName val="15_DAMPER17"/>
      <sheetName val="16_HUB17"/>
      <sheetName val="17_DLOCK17"/>
      <sheetName val="18_PSP17"/>
      <sheetName val="19_누수17"/>
      <sheetName val="20_K_S17"/>
      <sheetName val="1ဲ_ALT17"/>
      <sheetName val="1ဳ_O_S17"/>
      <sheetName val="15_၄AMPER17"/>
      <sheetName val="GB-IC_Villingen_GG17"/>
      <sheetName val="OPT손익_내수17"/>
      <sheetName val="OPT손익_수출17"/>
      <sheetName val="BACK_DATA_08_7_1~17"/>
      <sheetName val="E_W17"/>
      <sheetName val="P_W17"/>
      <sheetName val="S_W17"/>
      <sheetName val="二_POSITION_XLS17"/>
      <sheetName val="BACK_DATA17"/>
      <sheetName val="외주현황_wq117"/>
      <sheetName val="B053_(990701)공정실적PP%계산17"/>
      <sheetName val="SUB_2월_재검사추이도16"/>
      <sheetName val="TEMP_TORQUE17"/>
      <sheetName val="진행_DATA_(2)17"/>
      <sheetName val="2_대외공문17"/>
      <sheetName val="CASE_ASM16"/>
      <sheetName val="14_1부16"/>
      <sheetName val="1_변경범위17"/>
      <sheetName val="5_세운W-A17"/>
      <sheetName val="LX3_0_RR16"/>
      <sheetName val="126_25516"/>
      <sheetName val="설비능력및_종합공정능력산출시_사용16"/>
      <sheetName val="JT3_0견적-구116"/>
      <sheetName val="3_일반사상16"/>
      <sheetName val="팀별_합계16"/>
      <sheetName val="운임_환차손-Y17"/>
      <sheetName val="c_db22"/>
      <sheetName val="LAMBDA_자작16"/>
      <sheetName val="소상_&quot;1&quot;16"/>
      <sheetName val="5_WIRE적용LIST16"/>
      <sheetName val="내수1_8GL16"/>
      <sheetName val="PRESS_DATA15"/>
      <sheetName val="Nego_PV16"/>
      <sheetName val="매출종합_`0916"/>
      <sheetName val="검사기준서_을_치수16"/>
      <sheetName val="검사기준서_갑16"/>
      <sheetName val="검사기준서_을16"/>
      <sheetName val="검사협정_갑16"/>
      <sheetName val="검사성적서_갑16"/>
      <sheetName val="검사성적서_을16"/>
      <sheetName val="검사성적서_병16"/>
      <sheetName val="ALPROFILE_발주실적15"/>
      <sheetName val="Evaluation_objects16"/>
      <sheetName val="개발_TOOL_집계표15"/>
      <sheetName val="경상_개발비15"/>
      <sheetName val="MACRO1_XLM15"/>
      <sheetName val="X-3_ENG15"/>
      <sheetName val="FUEL_FILLER16"/>
      <sheetName val="차체부품_INS_REPORT(갑)16"/>
      <sheetName val="Sheet1_(2)15"/>
      <sheetName val="계산_DATA_입력15"/>
      <sheetName val="상세_계산_내역15"/>
      <sheetName val="Sheet6_(3)15"/>
      <sheetName val="GLOBAL_PT_NEW_FORMAT_OCT_200215"/>
      <sheetName val="_납촉자16"/>
      <sheetName val="3-2_귀책부서별_DT현황16"/>
      <sheetName val="1_2내수15"/>
      <sheetName val="Cost_Reduction15"/>
      <sheetName val="3__관리점지수실적-1_1생산성15"/>
      <sheetName val="Sec_1_-_RFQ15"/>
      <sheetName val="02년_SUC15"/>
      <sheetName val="Rate_data15"/>
      <sheetName val="_SR3차원단위_(3)9"/>
      <sheetName val="Master_Cable15"/>
      <sheetName val="S50_8"/>
      <sheetName val="ERP도입후_시정현황9"/>
      <sheetName val="포머_비가동_내역10"/>
      <sheetName val="FRONT_HUB견적가10"/>
      <sheetName val="J150_승인진도관리_LIST9"/>
      <sheetName val="TOTAL_LIST9"/>
      <sheetName val="Price_Range9"/>
      <sheetName val="FTR_MACRo9"/>
      <sheetName val="일일_업무_현황_(3)10"/>
      <sheetName val="일일_업무_현황_(5)10"/>
      <sheetName val="MPL_技連10"/>
      <sheetName val="342E_BLOCK10"/>
      <sheetName val="VS1_Paretto분석10"/>
      <sheetName val="DATA_BASE9"/>
      <sheetName val="02_07_27_부품판매가9"/>
      <sheetName val="협력사_일반현황10"/>
      <sheetName val="Bosch_ADVP&amp;R15"/>
      <sheetName val="CAPA분석_360K12"/>
      <sheetName val="Purchasing_Data9"/>
      <sheetName val="6_N_m_CCW_전류9"/>
      <sheetName val="VPP(BD-010)_이상보고9"/>
      <sheetName val="Sch7a_(토요일)15"/>
      <sheetName val="제품명_(3)9"/>
      <sheetName val="After_sales9"/>
      <sheetName val="GLOBAL_PT_NEW_FORMAT_JULY__2010"/>
      <sheetName val="실적_및_계획15"/>
      <sheetName val="공정능력_(2)15"/>
      <sheetName val="원단위_전후비교15"/>
      <sheetName val="외주품_감점_유형_기준15"/>
      <sheetName val="첨부4_기술평가서8"/>
      <sheetName val="Production_Plan19"/>
      <sheetName val="PRO_(참조)15"/>
      <sheetName val="97계획(96_118"/>
      <sheetName val="대외공문_9"/>
      <sheetName val="업무분장_9"/>
      <sheetName val="Interco_&amp;_PVS_Loc_Cur8"/>
      <sheetName val="TL_PROTO_2열3"/>
      <sheetName val="OEM_Plan9"/>
      <sheetName val="c_db113"/>
      <sheetName val="★금형비_계산서8"/>
      <sheetName val="공정별공법-W_HSE-LH9"/>
      <sheetName val="Supplier_QRQC8"/>
      <sheetName val="FLOW_PROSES_(A)12"/>
      <sheetName val="1-1_General_Code9"/>
      <sheetName val="2차_OIL량측정9"/>
      <sheetName val="4_3_첨부19"/>
      <sheetName val="고객불만_건9"/>
      <sheetName val="자동차_종합지표9"/>
      <sheetName val="1_ER유체응용9"/>
      <sheetName val="4_시험장비9"/>
      <sheetName val="PACKING_LIST3"/>
      <sheetName val="COOLING_UNIT3"/>
      <sheetName val="J2(P_MT)8"/>
      <sheetName val="3_3검토국8"/>
      <sheetName val="LOWSIDE_비교8"/>
      <sheetName val="MPS_Q3_FY049"/>
      <sheetName val="MPS_Q4_FY049"/>
      <sheetName val="생산현황_(입력)9"/>
      <sheetName val="업체별_단가현황9"/>
      <sheetName val="일일_생산및판매계획_대_실적9"/>
      <sheetName val="임율_&amp;_LOT9"/>
      <sheetName val="생산계획_(2)9"/>
      <sheetName val="CR_CODE9"/>
      <sheetName val="THEME_CODE9"/>
      <sheetName val="P&amp;L,Bal_Sheet,Cash_Forecast9"/>
      <sheetName val="비교원가제출_고9"/>
      <sheetName val="1_세부비교원가(내수)9"/>
      <sheetName val="1_종합비교원가(내수_일반_유럽)9"/>
      <sheetName val="10_예산_및_원가_계획(02년)9"/>
      <sheetName val="3_PT개발계획9"/>
      <sheetName val="GM_Master9"/>
      <sheetName val="OEM_이의제기_종합8"/>
      <sheetName val="#1-1_(2)3"/>
      <sheetName val="Value_Analysis_-_Sheet_19"/>
      <sheetName val="기초_DATA3"/>
      <sheetName val="1_기안을지8"/>
      <sheetName val="검사협정_보충8"/>
      <sheetName val="2-2_매출분석3"/>
      <sheetName val="09년_현황9"/>
      <sheetName val="WTC_BODY一覧原紙9"/>
      <sheetName val="3월말_장기악성(국내)9"/>
      <sheetName val="2월말_장기악성(국내)9"/>
      <sheetName val="Data_Sheet9"/>
      <sheetName val="6_수입검사_9"/>
      <sheetName val="03_PFD-19"/>
      <sheetName val="12_Inv_9"/>
      <sheetName val="97년_재료예산(안)9"/>
      <sheetName val="1_터빈9"/>
      <sheetName val="cost_base_e_dati9"/>
      <sheetName val="2__Definitions9"/>
      <sheetName val="코드_조건표10"/>
      <sheetName val="HMC_사전원가(원혁기준)13%9"/>
      <sheetName val="재품별_단가9"/>
      <sheetName val="장비_전체리스트9"/>
      <sheetName val="_17"/>
      <sheetName val="집중검사_리스트9"/>
      <sheetName val="production_dept9"/>
      <sheetName val="PS_SIDE_OTR_INR_공정개선_상세7"/>
      <sheetName val="Actual_In_&amp;_Out8"/>
      <sheetName val="1_2_2완제품검사('00_4월)_(가라)8"/>
      <sheetName val="4_Vendor_price8"/>
      <sheetName val="14년_증판안_판촉8"/>
      <sheetName val="2012_Volum9"/>
      <sheetName val="B053_(990701)공정능력PC%계산8"/>
      <sheetName val="P&amp;L_account9"/>
      <sheetName val="국내_8"/>
      <sheetName val="4,5공장_8"/>
      <sheetName val="시트_8"/>
      <sheetName val="VERTICAL_PIPE8"/>
      <sheetName val="TABLE_DB8"/>
      <sheetName val="쌍용_data_base8"/>
      <sheetName val="2과_공수집계8"/>
      <sheetName val="118_세금과공과8"/>
      <sheetName val="경영재무_(입력)8"/>
      <sheetName val="연구개발_(입력)8"/>
      <sheetName val="일반현황_(입력)8"/>
      <sheetName val="품질관리_(입력)8"/>
      <sheetName val="실행내역서_9"/>
      <sheetName val="개발_LIST9"/>
      <sheetName val="PC%계산(WM_COMM단차)9"/>
      <sheetName val="차체_품안표9"/>
      <sheetName val="1_1_2008_OTIF9"/>
      <sheetName val="BAFFLE_HMC_TABLE19"/>
      <sheetName val="1~3월_지시사항9"/>
      <sheetName val="1_POSITIONING9"/>
      <sheetName val="무부하_회전수9"/>
      <sheetName val="진행중_설변9"/>
      <sheetName val="HOLE_9905(1)9"/>
      <sheetName val="Upgrades_pricing8"/>
      <sheetName val="7_3_DY팀8"/>
      <sheetName val="PNL_ASS'Y_CRASH_PAD_UPR_RH8"/>
      <sheetName val="공정능력(마운틴_홀_거리)8"/>
      <sheetName val="Summary_Sheet8"/>
      <sheetName val="Datasheet_for_KPI_Model_18"/>
      <sheetName val="Moulding_data8"/>
      <sheetName val="TEAM하반기_계획_(2)8"/>
      <sheetName val="YOKE-H(10_3)8"/>
      <sheetName val="▶R_C_FRM8"/>
      <sheetName val="광주_소요량8"/>
      <sheetName val="5-Why_Root_Cause_Analysis_8"/>
      <sheetName val="full_(2)8"/>
      <sheetName val="초_성8"/>
      <sheetName val="CHECK_성8"/>
      <sheetName val="cpk_data8"/>
      <sheetName val="Drop-down_Lists8"/>
      <sheetName val="Bas_Moteur8"/>
      <sheetName val="신흥테크_세부내역_LIST3"/>
      <sheetName val="repeatative_rejection1"/>
      <sheetName val="Validation_Lists8"/>
      <sheetName val="CAR_Form_Summary1"/>
      <sheetName val="Personnaliser___1"/>
      <sheetName val="Takt_Time1"/>
      <sheetName val="2000_(원본)1"/>
      <sheetName val="Danh_Mục2"/>
      <sheetName val="Danh_Muc2"/>
      <sheetName val="Danh_sach_Hàn_thùng1"/>
      <sheetName val="RFQ_18049"/>
      <sheetName val="보강사_소요량8"/>
      <sheetName val="LINE_운영안8"/>
      <sheetName val="원가_종합9"/>
      <sheetName val="DV_Flow_Chart_DV-PV1_(PFC)9"/>
      <sheetName val="MATEMST_(2)8"/>
      <sheetName val="Order_status9"/>
      <sheetName val="_18"/>
      <sheetName val="Order_status28"/>
      <sheetName val="Customer_Master8"/>
      <sheetName val="Common_code8"/>
      <sheetName val="Order_Status_Master8"/>
      <sheetName val="Product_Master8"/>
      <sheetName val="기초_데이터3"/>
      <sheetName val="Net_Revenue3"/>
      <sheetName val="중요차종_(090131)3"/>
      <sheetName val="사무용품_신청8"/>
      <sheetName val="Z41,Z42_이외total8"/>
      <sheetName val="제품별_매출9"/>
      <sheetName val="표지_(2)3"/>
      <sheetName val="99년12월_실적DATA3"/>
      <sheetName val="7)_133677343"/>
      <sheetName val="6_Parent_S__Fixed_Prod1"/>
      <sheetName val="SUST_DEV_&amp;_OTHER"/>
      <sheetName val="Issues_List3"/>
      <sheetName val="LINE_PPM-분석3"/>
      <sheetName val="Actual_data3"/>
      <sheetName val="Data_Working_Time9"/>
      <sheetName val="Kautex_4WD_St_IV_P&amp;D1"/>
      <sheetName val="Sachs_FL_WHL1"/>
      <sheetName val="BOX_ASSY1"/>
      <sheetName val="OEM_"/>
      <sheetName val="August_2003"/>
      <sheetName val="OE_UMC"/>
      <sheetName val="Analysis-Others_Pg_4"/>
      <sheetName val="Fx_Rates"/>
      <sheetName val="_관리계획서_Rev_01_xlsx"/>
      <sheetName val="II__CF"/>
      <sheetName val="I__Assumptions"/>
      <sheetName val="Data_Input2"/>
      <sheetName val="원단위_1계_2계7"/>
      <sheetName val="11403-06163_เก่า7"/>
      <sheetName val="FM-HD_(New)7"/>
      <sheetName val="FM-HD_(HKMC)_7"/>
      <sheetName val="FM-HD_(11254-06201)__7"/>
      <sheetName val="FM-HD_(11251-06163)7"/>
      <sheetName val="FM-HD_(11514053)7"/>
      <sheetName val="FM-HD_(11611807)7"/>
      <sheetName val="FM-HD_(94502003)7"/>
      <sheetName val="FM-HD_(94501839)7"/>
      <sheetName val="FM-HD_(PT-GDENG0911-4)7"/>
      <sheetName val="FM-HD_(94520439)7"/>
      <sheetName val="FM-HD_(94500396)7"/>
      <sheetName val="FM-HD_(94500407)7"/>
      <sheetName val="FM-HD_(94500414)7"/>
      <sheetName val="FM-HD_(94500073)7"/>
      <sheetName val="FM-HD_(11588683)7"/>
      <sheetName val="FM-HD_(94500952)7"/>
      <sheetName val="FM-HD_(11569995)7"/>
      <sheetName val="FM-HD_(11254-06201)7"/>
      <sheetName val="FM-HD_(11588685)7"/>
      <sheetName val="FM-HD_(94500793)_7"/>
      <sheetName val="FM-HD_(11588717)7"/>
      <sheetName val="FM-HD_(HD-25198904)7"/>
      <sheetName val="FM-HD_(HD-11570514)_7"/>
      <sheetName val="FM-HD_(11097441)7"/>
      <sheetName val="FM-HD_(11588662)_7"/>
      <sheetName val="FM-HD_(11519387)7"/>
      <sheetName val="FM-HD_(11561969)7"/>
      <sheetName val="FM-HD_(11516580)7"/>
      <sheetName val="FM-HD_(11588712)___7"/>
      <sheetName val="FM-HD_(11519375)7"/>
      <sheetName val="FM-HD_(FAA32071001)__7"/>
      <sheetName val="FM-HD_(11519382)_7"/>
      <sheetName val="FM-HD_(11519383)_7"/>
      <sheetName val="FM-HD_(11561763)__7"/>
      <sheetName val="FM-HD_(11588316)__7"/>
      <sheetName val="Schedule_11"/>
      <sheetName val="Rollforward_{bpe}1"/>
      <sheetName val="Allow_-_SR&amp;D1"/>
      <sheetName val="220_(2)3"/>
      <sheetName val="PU_FOAM_가격조정_기준1"/>
      <sheetName val="Diaph1_values1"/>
      <sheetName val="Diaph2_values1"/>
      <sheetName val="Diaph_values1"/>
      <sheetName val="Cushion_datas1"/>
      <sheetName val="P_O_(LOCAL)1"/>
      <sheetName val="U268_4x4_AT(walk)Mitsu1"/>
      <sheetName val="UPPER_도면1"/>
      <sheetName val="20060624_공조제어2"/>
      <sheetName val="풍량상한치_제한_data2"/>
      <sheetName val="Source_List2"/>
      <sheetName val="공정공수_XLS1"/>
      <sheetName val="04_03월소일정계획"/>
      <sheetName val="FRN_02000"/>
      <sheetName val="Model_Synthesis_Report"/>
      <sheetName val="4_경비_5_영업외수지"/>
      <sheetName val="FY_12_Interiors_Volume1"/>
      <sheetName val="INT_Price_FY12_MFC1"/>
      <sheetName val="Sch1_-_P&amp;L_Summary"/>
      <sheetName val="Sch2_-_BalSht_Summary"/>
      <sheetName val="Sch3_-_CFlow_Summary"/>
      <sheetName val="2019년_생산수량"/>
      <sheetName val="19년_종합_CT"/>
      <sheetName val="CONN_조립1"/>
      <sheetName val="Organization_chart201910021"/>
      <sheetName val="RESPONSIBILITY_MATRIX1"/>
      <sheetName val="seat-sdn_only"/>
      <sheetName val="Danh_sach"/>
      <sheetName val="거래선_생산계획"/>
      <sheetName val="BOM_Cost_(R-U713MHH)"/>
      <sheetName val="Costed_BOM_2ndR_40%"/>
      <sheetName val="Bang_KL"/>
      <sheetName val="Lcau_-_Lxuc"/>
      <sheetName val="10-2_ED&amp;D_EQU"/>
      <sheetName val="Business_Plan"/>
      <sheetName val="_쿠첸_CIR-301_제원현황(170317)_xlsx"/>
      <sheetName val="BOM_CODE"/>
      <sheetName val="개조_요청서"/>
      <sheetName val="96_하반기_전시회_경비"/>
      <sheetName val="Summary_Capex_Info-Cal_(master)"/>
      <sheetName val="2_(1설원_첨)"/>
      <sheetName val="DS-Thuong_6T_dau"/>
      <sheetName val="CHI_TIẾT"/>
      <sheetName val="Grille_Q3P_Organe2"/>
      <sheetName val="Pt_Rates"/>
      <sheetName val="Table(APG_MF)"/>
      <sheetName val="Component_List"/>
      <sheetName val="Text_Control"/>
      <sheetName val="text_contl"/>
      <sheetName val="XD_담력저감"/>
      <sheetName val="원가검토가_(현양산품)"/>
      <sheetName val="원가검토가_(최초견적가)"/>
      <sheetName val="원가검토가_(최초양산품)"/>
      <sheetName val="RT_Table"/>
      <sheetName val="FAX_(2)"/>
      <sheetName val="입력_데이타"/>
      <sheetName val="TLc_개조차(목표원가)"/>
      <sheetName val="Sheet1_(3)"/>
      <sheetName val="의장2반_"/>
      <sheetName val="Detail_Defect_COMBO_KAISER"/>
      <sheetName val="KQ_1"/>
      <sheetName val="28_8부"/>
      <sheetName val="3rd DESIGN APRD"/>
      <sheetName val="Inputs"/>
      <sheetName val="PL"/>
      <sheetName val="Data-year2001i"/>
      <sheetName val="Tien Thuong"/>
      <sheetName val="NC XL 6T cuoi 01 CTy"/>
      <sheetName val="Data -6T dau"/>
      <sheetName val="Cong 6T"/>
      <sheetName val="Group Consolidated"/>
      <sheetName val="Quantity"/>
      <sheetName val="ORIGN"/>
      <sheetName val="도"/>
      <sheetName val="지역개발"/>
      <sheetName val="980731"/>
      <sheetName val="Intercompany Detail"/>
      <sheetName val="plan&amp;section of foundation"/>
      <sheetName val="재료비집계표"/>
      <sheetName val="공정능력외경2OF3"/>
      <sheetName val="生产"/>
      <sheetName val="4. 가격구조"/>
      <sheetName val="판매일보"/>
      <sheetName val="HOSE절단생산"/>
      <sheetName val="PIPE절단생산"/>
      <sheetName val="PIPE성형생산"/>
      <sheetName val="총무"/>
      <sheetName val="연령현황"/>
      <sheetName val="등록양식(가로)"/>
      <sheetName val="29134B2000-사"/>
      <sheetName val="B-ICT"/>
      <sheetName val="열간단조자동원가계산서"/>
      <sheetName val="415T原"/>
      <sheetName val="05-2W"/>
      <sheetName val="3. 트림별_내수"/>
      <sheetName val="3. 트림별_북미"/>
      <sheetName val="3. 트림별_유럽"/>
      <sheetName val="재정"/>
      <sheetName val="추진전략"/>
      <sheetName val="배치1"/>
      <sheetName val="제안서입력"/>
      <sheetName val="97(US,EP,PCT,KR)"/>
      <sheetName val="23.보증금(전신전화가입권)"/>
      <sheetName val="SGH-M100"/>
      <sheetName val="불재"/>
      <sheetName val="재고"/>
      <sheetName val="B-3"/>
      <sheetName val="(1)"/>
      <sheetName val="Main-Yield report"/>
      <sheetName val="Cosmetic Description"/>
      <sheetName val="Bom(P1)"/>
      <sheetName val="EMS厂工时库"/>
      <sheetName val="HW工时数据库"/>
      <sheetName val="配置"/>
      <sheetName val="非機種"/>
      <sheetName val="Modules_List"/>
      <sheetName val="数据源勿删"/>
      <sheetName val="整理良率情况"/>
      <sheetName val="①FABII"/>
      <sheetName val="갑지(추정)"/>
      <sheetName val="2.´ë?Ü°o1®"/>
      <sheetName val="facto炠"/>
      <sheetName val="실DATA "/>
      <sheetName val="계DATA"/>
      <sheetName val="9월1주"/>
      <sheetName val="_______________________00"/>
      <sheetName val="금형_(2)13"/>
      <sheetName val="XMA_12월_8,000대_원,부자재_完5"/>
      <sheetName val="YFA_10월분_원자재(10_12)_미납완료_完5"/>
      <sheetName val="YFA_10월분_부자재(10_7,9)_FEDEX_完5"/>
      <sheetName val="GAGE_R&amp;R(FRT_UPR)5"/>
      <sheetName val="중공업_실적5"/>
      <sheetName val="_하반기_경비_조정계획_150627(사계_r2_기준)_5"/>
      <sheetName val="0_CHMSL_LED_ASSY5"/>
      <sheetName val="SCP_45"/>
      <sheetName val="SCP_5_D2UXT5"/>
      <sheetName val="SCP_6_D2UX5"/>
      <sheetName val="Invest_(MAC)5"/>
      <sheetName val="SCP_Apr20155"/>
      <sheetName val="CONSUMO_DE_RESINA_4"/>
      <sheetName val="RFQ_Template5"/>
      <sheetName val="108_수선비5"/>
      <sheetName val="2-1_제품군별계획대비실적(B_A)7"/>
      <sheetName val="품의서양식_(3)5"/>
      <sheetName val="4_20)통계적기법관리절차서4"/>
      <sheetName val="불량_리스트5"/>
      <sheetName val="불량_코드5"/>
      <sheetName val="Team_종합5"/>
      <sheetName val="REAR_5"/>
      <sheetName val="abs_dac검사대비분석자료25"/>
      <sheetName val="MS_SPEC1"/>
      <sheetName val="1__보고5"/>
      <sheetName val="(2)월생산현황_4"/>
      <sheetName val="DS_MBR_RR_Side__-_PcA4"/>
      <sheetName val="Europe_PU-14"/>
      <sheetName val="1_TAT_Info_5"/>
      <sheetName val="Dual_PMP수율4"/>
      <sheetName val="기타_부자재4"/>
      <sheetName val="1_TP조립5"/>
      <sheetName val="Full_PBD4"/>
      <sheetName val="_Common_Info_Page2"/>
      <sheetName val="RFQ_Form5"/>
      <sheetName val="Aug01_Status_Rpt2"/>
      <sheetName val="ISSUE_LIST5"/>
      <sheetName val="Input_Page2"/>
      <sheetName val="Input_Sheet2"/>
      <sheetName val="Base_Info2"/>
      <sheetName val="_0602주-무결점운동_진행현황_보고_(201406104"/>
      <sheetName val="PMBG12LD_장비및인원소요(D_A기준)_1"/>
      <sheetName val="NEW_TOOL_MASTER2"/>
      <sheetName val="3-2002년_소모공구비2"/>
      <sheetName val="개발원가_종합2"/>
      <sheetName val="BI-FUEL_AIR_VENT_PIPE5"/>
      <sheetName val="8월_매출현황2"/>
      <sheetName val="3공장_순양전자2"/>
      <sheetName val="현진테크_(2)2"/>
      <sheetName val="동경cnc_지그2"/>
      <sheetName val="대한테크_집계2"/>
      <sheetName val="서연전자_(2)2"/>
      <sheetName val="삼익전자_(2)2"/>
      <sheetName val="삼익산업_(2)2"/>
      <sheetName val="시무인텔_(2)2"/>
      <sheetName val="성우일렉스_(2)2"/>
      <sheetName val="성호테크_(2)2"/>
      <sheetName val="2009년_매출_실적1"/>
      <sheetName val="LCAUTO_42"/>
      <sheetName val="LCAT수_조2"/>
      <sheetName val="외주수입검사_종합(6월)5"/>
      <sheetName val="금형_이력_카드2"/>
      <sheetName val="소재_이력2"/>
      <sheetName val="99_조정금액2"/>
      <sheetName val="THS_-_Key_Inputs2"/>
      <sheetName val="2005년_소요량1"/>
      <sheetName val="1_종합평가표5"/>
      <sheetName val="Tool_Type1"/>
      <sheetName val="3__Acronyms_and_abbreviations1"/>
      <sheetName val="Input_Form_-_EingabeMaske1"/>
      <sheetName val="첨부13__사출(PAD)_카메라1"/>
      <sheetName val="거래선별_매출현황_내역4"/>
      <sheetName val="수식파일_(삭제금지)1"/>
      <sheetName val="03년_체제결과4"/>
      <sheetName val="5_Why's1"/>
      <sheetName val="부품_LIST1"/>
      <sheetName val="종합원가분석_1_1"/>
      <sheetName val="11_Inv_1"/>
      <sheetName val="1_생산01"/>
      <sheetName val="1_개발개요1"/>
      <sheetName val="G-Exchange_#6671"/>
      <sheetName val="C-Mix_Rate_&amp;_Revenue(calc)1"/>
      <sheetName val="InspectionData_(2)1"/>
      <sheetName val="01년2월현황_1"/>
      <sheetName val="Cover_page2"/>
      <sheetName val="Adjusted_OI2"/>
      <sheetName val="Adjusted_OI_(2)2"/>
      <sheetName val="Income_Stmt_(USD)2"/>
      <sheetName val="Income_Stmt_(RMB)2"/>
      <sheetName val="IS_Loc_Adj2"/>
      <sheetName val="Balance_Sht_(USD)2"/>
      <sheetName val="BS_Loc+Adj2"/>
      <sheetName val="Balance_Sht_(RMB)2"/>
      <sheetName val="Cash_Flow_(USD)2"/>
      <sheetName val="Cash_Forecast2"/>
      <sheetName val="IC_AP_AR3"/>
      <sheetName val="Cash_Cross_check2"/>
      <sheetName val="Unit_Price_without_LTA&amp;Pricing2"/>
      <sheetName val="Sales_without_LTA&amp;Pricing2"/>
      <sheetName val="Unit_ECN_Sales2"/>
      <sheetName val="Total_ECN_Sales2"/>
      <sheetName val="LTA_Percentage2"/>
      <sheetName val="LTA_Amount2"/>
      <sheetName val="Total_P2P2"/>
      <sheetName val="Net_Sales2"/>
      <sheetName val="Unit_Mat_Cost_Without_PS_VAVE2"/>
      <sheetName val="Material_cost_without_PS_VAVE2"/>
      <sheetName val="Unit_ECN_cost2"/>
      <sheetName val="ECN_cost_saving2"/>
      <sheetName val="Unit_Purchase_Saving2"/>
      <sheetName val="Total_Purchase_Saving2"/>
      <sheetName val="Unit_VAVE_Saving2"/>
      <sheetName val="Total_VAVE2"/>
      <sheetName val="Unit_Margin_Improvement2"/>
      <sheetName val="Total_Margin_Improvement2"/>
      <sheetName val="Unit_mat__cost_after_PS_VAVE2"/>
      <sheetName val="Total_Mat_cost_after_PS_VAVE2"/>
      <sheetName val="Unit_Inb_Freight_Rate2"/>
      <sheetName val="Inboud_Freight_Amount2"/>
      <sheetName val="Unit_Inb-Duty2"/>
      <sheetName val="Inbound_Duty2"/>
      <sheetName val="Material_cost_before_Scrap2"/>
      <sheetName val="Scrap_Rate2"/>
      <sheetName val="Scrap_Amount2"/>
      <sheetName val="Scrap_recovery_rate2"/>
      <sheetName val="Scrap_Recovery_Amount2"/>
      <sheetName val="Unit_Production_Auxiliary2"/>
      <sheetName val="Production_Auxiliary2"/>
      <sheetName val="Net_Material2"/>
      <sheetName val="Unit_OB_freight2"/>
      <sheetName val="Total_OB_freight2"/>
      <sheetName val="Total_LC&amp;OVH2"/>
      <sheetName val="LC&amp;OVH_Undefined_Var_2"/>
      <sheetName val="LC&amp;OVH_Undefined_Fix_2"/>
      <sheetName val="Total_headcount_&amp;_labor_cost2"/>
      <sheetName val="Direct_Labor_Cost2"/>
      <sheetName val="Indirect_Labor_Cost2"/>
      <sheetName val="Salary_Cost2"/>
      <sheetName val="MSI_-_FY(RMB)2"/>
      <sheetName val="MSI_-_Comm_Sales2"/>
      <sheetName val="MSI_-_IC_Sales2"/>
      <sheetName val="MSI_-_Mat_Cost2"/>
      <sheetName val="MSI_-_Direct_Labor2"/>
      <sheetName val="MSI_-_Variable_OH2"/>
      <sheetName val="MSI_-_Fixed_OH2"/>
      <sheetName val="05_新Table(간접직)1"/>
      <sheetName val="05계약내역(기존T_활용)1"/>
      <sheetName val="General_Assumptions1"/>
      <sheetName val="_제9차_회사표준_제개정_공청회_이의제기신청서_XLSX1"/>
      <sheetName val="Value_1"/>
      <sheetName val="400H_가공,금형비1"/>
      <sheetName val="CPK(Process_Capanility)1"/>
      <sheetName val="2차_OI2"/>
      <sheetName val="SEP_20071"/>
      <sheetName val="Q1_&amp;_Q21"/>
      <sheetName val="devis_qcdp21"/>
      <sheetName val="22_보증금(전신전화가입권)1"/>
      <sheetName val="39_미지급법인세1"/>
      <sheetName val="개인별_교육현황1"/>
      <sheetName val="관리구역_책임자(181010)1"/>
      <sheetName val="ACU기청소2018-05-04_(3)1"/>
      <sheetName val="ASM_A동1"/>
      <sheetName val="SMT구역_(2)1"/>
      <sheetName val="관리구역_체크시트1"/>
      <sheetName val="관리구역_평가시트1"/>
      <sheetName val="담당자편성표_(B)1"/>
      <sheetName val="조립A구역_(2)1"/>
      <sheetName val="개선보고서_(2)1"/>
      <sheetName val="천정등기구_실적1"/>
      <sheetName val="02_08생산대상대수1"/>
      <sheetName val="한일자야(감액손실)_(2)1"/>
      <sheetName val="NUEVO_MODELOS_20181"/>
      <sheetName val="Budget_Imt_mensuel_(CFO)1"/>
      <sheetName val="CDV_Pte_mensuel1"/>
      <sheetName val="Evol_Prod_(Eqpt)1"/>
      <sheetName val="CAPVR_Pte_mensuel1"/>
      <sheetName val="Mẫu_DMVT1"/>
      <sheetName val="Mẫu_DMVT_(2)1"/>
      <sheetName val="DANH_MỤC_NHÓM_ĐỐI_TƯỢNG1"/>
      <sheetName val="Nhap_T81"/>
      <sheetName val="Begining_detail-CTIET1"/>
      <sheetName val="Summary-TOMLUOC_1"/>
      <sheetName val="SO_TONG_HOP_CONG_NO1"/>
      <sheetName val="DM_KHAU_HAO1"/>
      <sheetName val="THƯ_VIỆN1"/>
      <sheetName val="Nguon_PT_xetai1"/>
      <sheetName val="Nguon_PT_xe_Ben1"/>
      <sheetName val="Bien_so1"/>
      <sheetName val="MỤC_LỤC1"/>
      <sheetName val="Ghi_chú1"/>
      <sheetName val="1__Định_hướng_HĐ_CN_năm_20191"/>
      <sheetName val="2_1_Tổng_quan_TT_KD_xe_DL1"/>
      <sheetName val="2_2_Tổng_quan_TT_DVPT_DL1"/>
      <sheetName val="3_1__ĐKM_xe_DL1"/>
      <sheetName val="3_2_1__KH_KD-MKT_&amp;_TCKD_xe_KIA1"/>
      <sheetName val="3_2_2_CSBH_KIA1"/>
      <sheetName val="3_2_3__KH_KD-MKT&amp;TCKD_DVPT1"/>
      <sheetName val="Pv_SL1"/>
      <sheetName val="3_3_1_KH_KD-MKT_&amp;_TCKD_Mazda1"/>
      <sheetName val="3_3_2_CSBH_MAZDA1"/>
      <sheetName val="3_3_3_KH_KD-MKT&amp;TCKD_DVPT_MAZD1"/>
      <sheetName val="3_4__DVPT_SR_KIA_MAZDA1"/>
      <sheetName val="3_4_1_KH_KD-MKT&amp;TCKD_PEUGEOT1"/>
      <sheetName val="3_4_2_CSBH_PEUGEOT1"/>
      <sheetName val="3_4_3_KH_KD-MKT&amp;TC_DVPT_PEUGEO1"/>
      <sheetName val="3_5__TÀI_CHÍNH_KD_XE_KIA_MAZDA1"/>
      <sheetName val="4_1_Tổng_quan_TT_KD_Tai,_Bus1"/>
      <sheetName val="4_2_Tổng_quan_TT_DVPT_Tai_Bus1"/>
      <sheetName val="5_1__ĐKM_xe_Tai,_Bus1"/>
      <sheetName val="PTBH_20181"/>
      <sheetName val="SL_-_TVBH1"/>
      <sheetName val="5_2a__KD_Xe_Fuso1"/>
      <sheetName val="5_2b__KD_Xe_Foton1"/>
      <sheetName val="5_2c__KD_Xe_Bus1"/>
      <sheetName val="5_2__KH_KD-MKT&amp;TCKD_xe_Tải,_Bu1"/>
      <sheetName val="5_3__CSBH_xe_Tải,_Bus1"/>
      <sheetName val="5_4_KH_KD-MKT&amp;TC_DVPT_Tải,_Bus1"/>
      <sheetName val="Review_note1"/>
      <sheetName val="6_1_ĐKĐK1"/>
      <sheetName val="6_2__Bảo_hiểm1"/>
      <sheetName val="6_3__Tín_dụng1"/>
      <sheetName val="6_4__GSHT_&amp;_PH1"/>
      <sheetName val="6_5_DVHT1"/>
      <sheetName val="7_1_KH_nhân_sự1"/>
      <sheetName val="7_2__Định_biên_&amp;_Lương1"/>
      <sheetName val="7_3_KH_thưởng_năng_suất1"/>
      <sheetName val="Check_TH1"/>
      <sheetName val="8__Hành_chính1"/>
      <sheetName val="8_11"/>
      <sheetName val="9_1__Duy_tu_bảo_trì1"/>
      <sheetName val="9_2__Cải_tạo,_nâng_cấp1"/>
      <sheetName val="10__TSCĐ_-_CCDC1"/>
      <sheetName val="11D__Tài_chính_KD_XE_TỔNG1"/>
      <sheetName val="11E__Tài_chính_KD_DVPT_TỔNG1"/>
      <sheetName val="11A__Tài_chính_SR_KIA1"/>
      <sheetName val="11B__Tài_chính_SR_MAZDA1"/>
      <sheetName val="11D__Tài_chính_SR_Peugout1"/>
      <sheetName val="11C__Tài_chính_SR_TẢI_BUS1"/>
      <sheetName val="11D__Tài_chính_SR_Du_lịch1"/>
      <sheetName val="11__Tài_chính_Chi_nhánh1"/>
      <sheetName val="12__SĐTC1"/>
      <sheetName val="INATAKE_SYS1"/>
      <sheetName val="영업_입수계획_1"/>
      <sheetName val="참고1_02_판매계획_(수량)1"/>
      <sheetName val="전사_경영계획_수량1"/>
      <sheetName val="MASTER_DATA"/>
      <sheetName val="Duration_1"/>
      <sheetName val="견적서_detail_Main_1"/>
      <sheetName val="PL_By_Model(Result)2"/>
      <sheetName val="Cty+XN(KT_2005)1"/>
      <sheetName val="24_냉각실용添11"/>
      <sheetName val="PP%-low_RPM1"/>
      <sheetName val="After_Sales_Supplier_#'s1"/>
      <sheetName val="REPAIR_DATA_-_CONTAINER_#52"/>
      <sheetName val="Material_References1"/>
      <sheetName val="ADJTBL_31001"/>
      <sheetName val="AOP_Summary-21"/>
      <sheetName val="BAT1_"/>
      <sheetName val="케이스_재공_재고"/>
      <sheetName val="업체손실공수_xls1"/>
      <sheetName val="8_공정능력평가(5)"/>
      <sheetName val="FRT_재료비"/>
      <sheetName val="2차_OI?࠱"/>
      <sheetName val="0_주광원_LED_ASSY"/>
      <sheetName val="9_초기공정능력조사(을)"/>
      <sheetName val="1-1_연월차_개인별_보전수당"/>
      <sheetName val="00-Input_Values"/>
      <sheetName val="Input_Values"/>
      <sheetName val="Corp_acronym"/>
      <sheetName val="4_销售计划"/>
      <sheetName val="Output_1_(2)"/>
      <sheetName val="RFQ_Cover_Sheeet"/>
      <sheetName val="3_학점이수(사내_사외교육)"/>
      <sheetName val="3__트림별_내수"/>
      <sheetName val="3__트림별_북미"/>
      <sheetName val="3__트림별_유럽"/>
      <sheetName val="23_보증금(전신전화가입권)"/>
      <sheetName val="해외) MASTER DATA"/>
      <sheetName val="국내) 마스터 데이터"/>
      <sheetName val="사양변경통보서"/>
      <sheetName val="Interest"/>
      <sheetName val="원가table"/>
      <sheetName val="연결조정"/>
      <sheetName val="반제품코드"/>
      <sheetName val="생산코드"/>
      <sheetName val="产品成本计算表(短裤)"/>
      <sheetName val="COA-17"/>
      <sheetName val="C-18"/>
      <sheetName val="DG"/>
      <sheetName val="Gauge R&amp;R"/>
      <sheetName val="설정"/>
      <sheetName val="Bia TQT"/>
      <sheetName val="dtxl"/>
      <sheetName val="첨#3. PCB"/>
      <sheetName val="Detail report"/>
      <sheetName val="_REF"/>
      <sheetName val="Questions for Wuhan Lear"/>
      <sheetName val="ﾁｪｯｸﾘｽﾄ(個別)"/>
      <sheetName val="_x005f_x005f_x005f_x005f_"/>
      <sheetName val="ﾋﾟﾆｵﾝｾﾝｻ1万"/>
      <sheetName val="Request template"/>
      <sheetName val="MASTER_IPL"/>
      <sheetName val="부정형평가"/>
      <sheetName val="재공품평가"/>
      <sheetName val="99판매"/>
      <sheetName val="13-1_x0000__x0000_"/>
      <sheetName val="13-1쀀珢"/>
      <sheetName val="1 page"/>
      <sheetName val="Language"/>
      <sheetName val="Tabelle1"/>
      <sheetName val="대외"/>
      <sheetName val="CC Down load 0716"/>
      <sheetName val="CAUZA DEFECTE"/>
      <sheetName val="DEFECTE"/>
      <sheetName val="DEFECTS"/>
      <sheetName val="CAUSES OF DEFECTS"/>
      <sheetName val="Detail_SX"/>
      <sheetName val="Detail_KTTB"/>
      <sheetName val="두께"/>
      <sheetName val="Sheet7"/>
      <sheetName val="C-301E~305E"/>
      <sheetName val="1)101-E"/>
      <sheetName val="UTMBPL"/>
      <sheetName val=" FURNACE현설"/>
      <sheetName val="원가차이(공장별2)"/>
      <sheetName val="프로필렌 이송라인"/>
      <sheetName val="여과지동"/>
      <sheetName val="마스터"/>
      <sheetName val="수익율분석"/>
      <sheetName val="Special rack (Packaging Input)"/>
      <sheetName val="판매 계획 대 실적"/>
      <sheetName val="하나로통신"/>
      <sheetName val="투자검토_191011"/>
      <sheetName val="작업일"/>
      <sheetName val="HD추이"/>
      <sheetName val="copy of control valve"/>
      <sheetName val="기초부품"/>
      <sheetName val="발사관"/>
      <sheetName val="견적LIST"/>
      <sheetName val="EXP P1(PART)"/>
      <sheetName val="과거실적"/>
      <sheetName val="85725-D7500"/>
      <sheetName val="供方"/>
      <sheetName val="정의"/>
      <sheetName val="7407"/>
      <sheetName val="Settings"/>
      <sheetName val="재고현황"/>
      <sheetName val="Prob. Res. Index"/>
      <sheetName val="0.견적보고"/>
      <sheetName val="Standar"/>
      <sheetName val="R-01"/>
      <sheetName val="CASTING CONDITION"/>
      <sheetName val="고객등록현황"/>
      <sheetName val="Gauge_R&amp;R"/>
      <sheetName val="Bia_TQT"/>
      <sheetName val="IS"/>
      <sheetName val="도움말"/>
      <sheetName val="0.LED ASSY"/>
      <sheetName val="스크랩(99→120)"/>
      <sheetName val="스크랩(120→220)"/>
      <sheetName val="태광"/>
      <sheetName val="김경원"/>
      <sheetName val="D1.2 COF모듈자재 입출재고 (B급)"/>
      <sheetName val="팀별炠⾓_x0000_"/>
      <sheetName val="BACK_DAT뀀ⱕ"/>
      <sheetName val="BACK_DAT瀀⁘"/>
      <sheetName val="BACK_DAT鰀㩮㩮렀릫ԯ_x0000_"/>
      <sheetName val="Motor-Getriebe"/>
      <sheetName val="Ausstattung"/>
      <sheetName val="Elektrik"/>
      <sheetName val="Fahrwerk"/>
      <sheetName val="Karosserie"/>
      <sheetName val="Sheet298"/>
      <sheetName val="GB-IC_Villinge~_GG7"/>
      <sheetName val="TTNR_Checks"/>
      <sheetName val="정산"/>
      <sheetName val="ANA"/>
      <sheetName val="직노"/>
      <sheetName val="분류표"/>
      <sheetName val="1(A급) (2)"/>
      <sheetName val="1_TM18"/>
      <sheetName val="2_align18"/>
      <sheetName val="3_JUDDER18"/>
      <sheetName val="4_M_S18"/>
      <sheetName val="5_P_W_R18"/>
      <sheetName val="6_F_G18"/>
      <sheetName val="7__SCABLE18"/>
      <sheetName val="8_DIFF18"/>
      <sheetName val="9_A_C18"/>
      <sheetName val="10_GEAR18"/>
      <sheetName val="11_ISC18"/>
      <sheetName val="12_ALT18"/>
      <sheetName val="13_O_S18"/>
      <sheetName val="14_silencer18"/>
      <sheetName val="15_DAMPER18"/>
      <sheetName val="16_HUB18"/>
      <sheetName val="17_DLOCK18"/>
      <sheetName val="18_PSP18"/>
      <sheetName val="19_누수18"/>
      <sheetName val="20_K_S18"/>
      <sheetName val="1ဲ_ALT18"/>
      <sheetName val="1ဳ_O_S18"/>
      <sheetName val="15_၄AMPER18"/>
      <sheetName val="GB-IC_Villingen_GG18"/>
      <sheetName val="OPT손익_내수18"/>
      <sheetName val="OPT손익_수출18"/>
      <sheetName val="二_POSITION_XLS18"/>
      <sheetName val="BACK_DATA_08_7_1~18"/>
      <sheetName val="E_W18"/>
      <sheetName val="P_W18"/>
      <sheetName val="S_W18"/>
      <sheetName val="BACK_DATA18"/>
      <sheetName val="외주현황_wq118"/>
      <sheetName val="B053_(990701)공정실적PP%계산18"/>
      <sheetName val="1_변경범위18"/>
      <sheetName val="CASE_ASM17"/>
      <sheetName val="2_대외공문18"/>
      <sheetName val="14_1부17"/>
      <sheetName val="TEMP_TORQUE18"/>
      <sheetName val="진행_DATA_(2)18"/>
      <sheetName val="5_세운W-A18"/>
      <sheetName val="SUB_2월_재검사추이도17"/>
      <sheetName val="c_db23"/>
      <sheetName val="3_일반사상17"/>
      <sheetName val="126_25517"/>
      <sheetName val="팀별_합계17"/>
      <sheetName val="JT3_0견적-구117"/>
      <sheetName val="LX3_0_RR17"/>
      <sheetName val="설비능력및_종합공정능력산출시_사용17"/>
      <sheetName val="운임_환차손-Y18"/>
      <sheetName val="LAMBDA_자작17"/>
      <sheetName val="매출종합_`0917"/>
      <sheetName val="소상_&quot;1&quot;17"/>
      <sheetName val="검사기준서_을_치수17"/>
      <sheetName val="검사기준서_갑17"/>
      <sheetName val="검사기준서_을17"/>
      <sheetName val="검사협정_갑17"/>
      <sheetName val="검사성적서_갑17"/>
      <sheetName val="검사성적서_을17"/>
      <sheetName val="검사성적서_병17"/>
      <sheetName val="Nego_PV17"/>
      <sheetName val="5_WIRE적용LIST17"/>
      <sheetName val="PRESS_DATA16"/>
      <sheetName val="내수1_8GL17"/>
      <sheetName val="ALPROFILE_발주실적16"/>
      <sheetName val="Evaluation_objects17"/>
      <sheetName val="개발_TOOL_집계표16"/>
      <sheetName val="경상_개발비16"/>
      <sheetName val="Master_Cable16"/>
      <sheetName val="S50_9"/>
      <sheetName val="X-3_ENG16"/>
      <sheetName val="FUEL_FILLER17"/>
      <sheetName val="차체부품_INS_REPORT(갑)17"/>
      <sheetName val="Sheet1_(2)16"/>
      <sheetName val="계산_DATA_입력16"/>
      <sheetName val="상세_계산_내역16"/>
      <sheetName val="MACRO1_XLM16"/>
      <sheetName val="CAPA분석_360K13"/>
      <sheetName val="Sch7a_(토요일)16"/>
      <sheetName val="Sheet6_(3)16"/>
      <sheetName val="_납촉자17"/>
      <sheetName val="3-2_귀책부서별_DT현황17"/>
      <sheetName val="1_2내수16"/>
      <sheetName val="GLOBAL_PT_NEW_FORMAT_OCT_200216"/>
      <sheetName val="_SR3차원단위_(3)10"/>
      <sheetName val="Rate_data16"/>
      <sheetName val="Cost_Reduction16"/>
      <sheetName val="3__관리점지수실적-1_1생산성16"/>
      <sheetName val="Sec_1_-_RFQ16"/>
      <sheetName val="02년_SUC16"/>
      <sheetName val="97계획(96_119"/>
      <sheetName val="ERP도입후_시정현황10"/>
      <sheetName val="실적_및_계획16"/>
      <sheetName val="공정능력_(2)16"/>
      <sheetName val="PRO_(참조)16"/>
      <sheetName val="6_N_m_CCW_전류10"/>
      <sheetName val="원단위_전후비교16"/>
      <sheetName val="외주품_감점_유형_기준16"/>
      <sheetName val="Bosch_ADVP&amp;R16"/>
      <sheetName val="Purchasing_Data10"/>
      <sheetName val="업무분장_10"/>
      <sheetName val="GLOBAL_PT_NEW_FORMAT_JULY__2011"/>
      <sheetName val="VS1_Paretto분석11"/>
      <sheetName val="포머_비가동_내역11"/>
      <sheetName val="일일_업무_현황_(3)11"/>
      <sheetName val="일일_업무_현황_(5)11"/>
      <sheetName val="1-1_General_Code10"/>
      <sheetName val="FRONT_HUB견적가11"/>
      <sheetName val="MPL_技連11"/>
      <sheetName val="342E_BLOCK11"/>
      <sheetName val="J150_승인진도관리_LIST10"/>
      <sheetName val="TOTAL_LIST10"/>
      <sheetName val="Price_Range10"/>
      <sheetName val="FTR_MACRo10"/>
      <sheetName val="생산현황_(입력)10"/>
      <sheetName val="MPS_Q3_FY0410"/>
      <sheetName val="MPS_Q4_FY0410"/>
      <sheetName val="1_ER유체응용10"/>
      <sheetName val="4_시험장비10"/>
      <sheetName val="협력사_일반현황11"/>
      <sheetName val="DATA_BASE10"/>
      <sheetName val="업체별_단가현황10"/>
      <sheetName val="FLOW_PROSES_(A)13"/>
      <sheetName val="VPP(BD-010)_이상보고10"/>
      <sheetName val="일일_생산및판매계획_대_실적10"/>
      <sheetName val="02_07_27_부품판매가10"/>
      <sheetName val="임율_&amp;_LOT10"/>
      <sheetName val="생산계획_(2)10"/>
      <sheetName val="CR_CODE10"/>
      <sheetName val="THEME_CODE10"/>
      <sheetName val="P&amp;L,Bal_Sheet,Cash_Forecast10"/>
      <sheetName val="비교원가제출_고10"/>
      <sheetName val="1_세부비교원가(내수)10"/>
      <sheetName val="1_종합비교원가(내수_일반_유럽)10"/>
      <sheetName val="10_예산_및_원가_계획(02년)10"/>
      <sheetName val="2차_OIL량측정10"/>
      <sheetName val="3_PT개발계획10"/>
      <sheetName val="대외공문_10"/>
      <sheetName val="공정별공법-W_HSE-LH10"/>
      <sheetName val="II__CF1"/>
      <sheetName val="I__Assumptions1"/>
      <sheetName val="Supplier_QRQC9"/>
      <sheetName val="4_3_첨부110"/>
      <sheetName val="검사협정_보충9"/>
      <sheetName val="GM_Master10"/>
      <sheetName val="1_기안을지9"/>
      <sheetName val="c_db114"/>
      <sheetName val="PS_SIDE_OTR_INR_공정개선_상세8"/>
      <sheetName val="OEM_Plan10"/>
      <sheetName val="고객불만_건10"/>
      <sheetName val="After_sales10"/>
      <sheetName val="Value_Analysis_-_Sheet_110"/>
      <sheetName val="★금형비_계산서9"/>
      <sheetName val="Interco_&amp;_PVS_Loc_Cur9"/>
      <sheetName val="LOWSIDE_비교9"/>
      <sheetName val="첨부4_기술평가서9"/>
      <sheetName val="Production_Plan110"/>
      <sheetName val="J2(P_MT)9"/>
      <sheetName val="제품명_(3)10"/>
      <sheetName val="09년_현황10"/>
      <sheetName val="WTC_BODY一覧原紙10"/>
      <sheetName val="3월말_장기악성(국내)10"/>
      <sheetName val="2월말_장기악성(국내)10"/>
      <sheetName val="Data_Sheet10"/>
      <sheetName val="6_수입검사_10"/>
      <sheetName val="03_PFD-110"/>
      <sheetName val="12_Inv_10"/>
      <sheetName val="97년_재료예산(안)10"/>
      <sheetName val="1_터빈10"/>
      <sheetName val="cost_base_e_dati10"/>
      <sheetName val="2__Definitions10"/>
      <sheetName val="코드_조건표11"/>
      <sheetName val="HMC_사전원가(원혁기준)13%10"/>
      <sheetName val="재품별_단가10"/>
      <sheetName val="장비_전체리스트10"/>
      <sheetName val="_19"/>
      <sheetName val="집중검사_리스트10"/>
      <sheetName val="production_dept10"/>
      <sheetName val="TL_PROTO_2열4"/>
      <sheetName val="OEM_이의제기_종합9"/>
      <sheetName val="3_3검토국9"/>
      <sheetName val="PACKING_LIST4"/>
      <sheetName val="COOLING_UNIT4"/>
      <sheetName val="#1-1_(2)4"/>
      <sheetName val="자동차_종합지표10"/>
      <sheetName val="1_2_2완제품검사('00_4월)_(가라)9"/>
      <sheetName val="기초_DATA4"/>
      <sheetName val="RFQ_180410"/>
      <sheetName val="full_(2)9"/>
      <sheetName val="보강사_소요량9"/>
      <sheetName val="4_Vendor_price9"/>
      <sheetName val="신흥테크_세부내역_LIST4"/>
      <sheetName val="Issues_List4"/>
      <sheetName val="LINE_PPM-분석4"/>
      <sheetName val="Actual_data4"/>
      <sheetName val="2012_Volum10"/>
      <sheetName val="B053_(990701)공정능력PC%계산9"/>
      <sheetName val="P&amp;L_account10"/>
      <sheetName val="국내_9"/>
      <sheetName val="4,5공장_9"/>
      <sheetName val="시트_9"/>
      <sheetName val="VERTICAL_PIPE9"/>
      <sheetName val="TABLE_DB9"/>
      <sheetName val="쌍용_data_base9"/>
      <sheetName val="2과_공수집계9"/>
      <sheetName val="118_세금과공과9"/>
      <sheetName val="경영재무_(입력)9"/>
      <sheetName val="연구개발_(입력)9"/>
      <sheetName val="일반현황_(입력)9"/>
      <sheetName val="품질관리_(입력)9"/>
      <sheetName val="실행내역서_10"/>
      <sheetName val="개발_LIST10"/>
      <sheetName val="PC%계산(WM_COMM단차)10"/>
      <sheetName val="차체_품안표10"/>
      <sheetName val="1_1_2008_OTIF10"/>
      <sheetName val="BAFFLE_HMC_TABLE110"/>
      <sheetName val="1~3월_지시사항10"/>
      <sheetName val="1_POSITIONING10"/>
      <sheetName val="무부하_회전수10"/>
      <sheetName val="진행중_설변10"/>
      <sheetName val="HOLE_9905(1)10"/>
      <sheetName val="Upgrades_pricing9"/>
      <sheetName val="7_3_DY팀9"/>
      <sheetName val="PNL_ASS'Y_CRASH_PAD_UPR_RH9"/>
      <sheetName val="공정능력(마운틴_홀_거리)9"/>
      <sheetName val="Summary_Sheet9"/>
      <sheetName val="Datasheet_for_KPI_Model_19"/>
      <sheetName val="Moulding_data9"/>
      <sheetName val="TEAM하반기_계획_(2)9"/>
      <sheetName val="YOKE-H(10_3)9"/>
      <sheetName val="▶R_C_FRM9"/>
      <sheetName val="광주_소요량9"/>
      <sheetName val="5-Why_Root_Cause_Analysis_9"/>
      <sheetName val="초_성9"/>
      <sheetName val="CHECK_성9"/>
      <sheetName val="cpk_data9"/>
      <sheetName val="Drop-down_Lists9"/>
      <sheetName val="Bas_Moteur9"/>
      <sheetName val="Validation_Lists9"/>
      <sheetName val="제품별_매출10"/>
      <sheetName val="Data_Working_Time10"/>
      <sheetName val="Actual_In_&amp;_Out9"/>
      <sheetName val="LINE_운영안9"/>
      <sheetName val="원가_종합10"/>
      <sheetName val="DV_Flow_Chart_DV-PV1_(PFC)10"/>
      <sheetName val="MATEMST_(2)9"/>
      <sheetName val="2-2_매출분석4"/>
      <sheetName val="_20"/>
      <sheetName val="14년_증판안_판촉9"/>
      <sheetName val="Order_status10"/>
      <sheetName val="Order_status29"/>
      <sheetName val="Customer_Master9"/>
      <sheetName val="Common_code9"/>
      <sheetName val="Order_Status_Master9"/>
      <sheetName val="Product_Master9"/>
      <sheetName val="사무용품_신청9"/>
      <sheetName val="표지_(2)4"/>
      <sheetName val="원단위_1계_2계8"/>
      <sheetName val="99년12월_실적DATA4"/>
      <sheetName val="7)_133677344"/>
      <sheetName val="Net_Revenue4"/>
      <sheetName val="기초_데이터4"/>
      <sheetName val="Schedule_12"/>
      <sheetName val="CAR_Form_Summary2"/>
      <sheetName val="중요차종_(090131)4"/>
      <sheetName val="repeatative_rejection2"/>
      <sheetName val="Z41,Z42_이외total9"/>
      <sheetName val="FRN_020001"/>
      <sheetName val="FY_12_Interiors_Volume2"/>
      <sheetName val="INT_Price_FY12_MFC2"/>
      <sheetName val="Data_Input3"/>
      <sheetName val="PU_FOAM_가격조정_기준2"/>
      <sheetName val="BOX_ASSY2"/>
      <sheetName val="Diaph1_values2"/>
      <sheetName val="Diaph2_values2"/>
      <sheetName val="Diaph_values2"/>
      <sheetName val="Cushion_datas2"/>
      <sheetName val="220_(2)4"/>
      <sheetName val="Personnaliser___2"/>
      <sheetName val="Takt_Time2"/>
      <sheetName val="2000_(원본)2"/>
      <sheetName val="Danh_Mục3"/>
      <sheetName val="Danh_Muc3"/>
      <sheetName val="Danh_sach_Hàn_thùng2"/>
      <sheetName val="6_Parent_S__Fixed_Prod2"/>
      <sheetName val="SUST_DEV_&amp;_OTHER1"/>
      <sheetName val="OEM_1"/>
      <sheetName val="August_20031"/>
      <sheetName val="OE_UMC1"/>
      <sheetName val="Analysis-Others_Pg_41"/>
      <sheetName val="Fx_Rates1"/>
      <sheetName val="Kautex_4WD_St_IV_P&amp;D2"/>
      <sheetName val="Sachs_FL_WHL2"/>
      <sheetName val="Rollforward_{bpe}2"/>
      <sheetName val="Allow_-_SR&amp;D2"/>
      <sheetName val="P_O_(LOCAL)2"/>
      <sheetName val="U268_4x4_AT(walk)Mitsu2"/>
      <sheetName val="UPPER_도면2"/>
      <sheetName val="20060624_공조제어3"/>
      <sheetName val="풍량상한치_제한_data3"/>
      <sheetName val="Source_List3"/>
      <sheetName val="공정공수_XLS2"/>
      <sheetName val="11403-06163_เก่า8"/>
      <sheetName val="FM-HD_(New)8"/>
      <sheetName val="FM-HD_(HKMC)_8"/>
      <sheetName val="FM-HD_(11254-06201)__8"/>
      <sheetName val="FM-HD_(11251-06163)8"/>
      <sheetName val="FM-HD_(11514053)8"/>
      <sheetName val="FM-HD_(11611807)8"/>
      <sheetName val="FM-HD_(94502003)8"/>
      <sheetName val="FM-HD_(94501839)8"/>
      <sheetName val="FM-HD_(PT-GDENG0911-4)8"/>
      <sheetName val="FM-HD_(94520439)8"/>
      <sheetName val="FM-HD_(94500396)8"/>
      <sheetName val="FM-HD_(94500407)8"/>
      <sheetName val="FM-HD_(94500414)8"/>
      <sheetName val="FM-HD_(94500073)8"/>
      <sheetName val="FM-HD_(11588683)8"/>
      <sheetName val="FM-HD_(94500952)8"/>
      <sheetName val="FM-HD_(11569995)8"/>
      <sheetName val="FM-HD_(11254-06201)8"/>
      <sheetName val="FM-HD_(11588685)8"/>
      <sheetName val="FM-HD_(94500793)_8"/>
      <sheetName val="FM-HD_(11588717)8"/>
      <sheetName val="FM-HD_(HD-25198904)8"/>
      <sheetName val="FM-HD_(HD-11570514)_8"/>
      <sheetName val="FM-HD_(11097441)8"/>
      <sheetName val="FM-HD_(11588662)_8"/>
      <sheetName val="FM-HD_(11519387)8"/>
      <sheetName val="FM-HD_(11561969)8"/>
      <sheetName val="FM-HD_(11516580)8"/>
      <sheetName val="FM-HD_(11588712)___8"/>
      <sheetName val="FM-HD_(11519375)8"/>
      <sheetName val="FM-HD_(FAA32071001)__8"/>
      <sheetName val="FM-HD_(11519382)_8"/>
      <sheetName val="FM-HD_(11519383)_8"/>
      <sheetName val="FM-HD_(11561763)__8"/>
      <sheetName val="FM-HD_(11588316)__8"/>
      <sheetName val="seat-sdn_only1"/>
      <sheetName val="Danh_sach1"/>
      <sheetName val="Costed_BOM_2ndR_40%1"/>
      <sheetName val="Bang_KL1"/>
      <sheetName val="Lcau_-_Lxuc1"/>
      <sheetName val="4_경비_5_영업외수지1"/>
      <sheetName val="2019년_생산수량1"/>
      <sheetName val="19년_종합_CT1"/>
      <sheetName val="Model_Synthesis_Report1"/>
      <sheetName val="Sch1_-_P&amp;L_Summary1"/>
      <sheetName val="Sch2_-_BalSht_Summary1"/>
      <sheetName val="Sch3_-_CFlow_Summary1"/>
      <sheetName val="delta_impedance(평균)2"/>
      <sheetName val="強度_CN_A1_C10H_152H1"/>
      <sheetName val="CONN_조립2"/>
      <sheetName val="04_03월소일정계획1"/>
      <sheetName val="_관리계획서_Rev_01_xlsx1"/>
      <sheetName val="10-2_ED&amp;D_EQU1"/>
      <sheetName val="Business_Plan1"/>
      <sheetName val="Organization_chart201910022"/>
      <sheetName val="RESPONSIBILITY_MATRIX2"/>
      <sheetName val="DS-Thuong_6T_dau1"/>
      <sheetName val="CHI_TIẾT1"/>
      <sheetName val="BOM_Cost_(R-U713MHH)1"/>
      <sheetName val="거래선_생산계획1"/>
      <sheetName val="Component_List1"/>
      <sheetName val="개조_요청서1"/>
      <sheetName val="_쿠첸_CIR-301_제원현황(170317)_xlsx1"/>
      <sheetName val="BOM_CODE1"/>
      <sheetName val="96_하반기_전시회_경비1"/>
      <sheetName val="Summary_Capex_Info-Cal_(master1"/>
      <sheetName val="2_(1설원_첨)1"/>
      <sheetName val="XD_담력저감1"/>
      <sheetName val="Export_Data1"/>
      <sheetName val="Grille_Q3P_Organe3"/>
      <sheetName val="Table(APG_MF)1"/>
      <sheetName val="Pt_Rates1"/>
      <sheetName val="Text_Control1"/>
      <sheetName val="text_contl1"/>
      <sheetName val="원가검토가_(현양산품)1"/>
      <sheetName val="원가검토가_(최초견적가)1"/>
      <sheetName val="원가검토가_(최초양산품)1"/>
      <sheetName val="RT_Table1"/>
      <sheetName val="Histogram_Chart2"/>
      <sheetName val="Freq_error_DATA2"/>
      <sheetName val="Freq_HISTOGRAM2"/>
      <sheetName val="TLc_개조차(목표원가)1"/>
      <sheetName val="FAX_(2)1"/>
      <sheetName val="KQ_11"/>
      <sheetName val="의장2반_1"/>
      <sheetName val="Detail_Defect_COMBO_KAISER1"/>
      <sheetName val="Intercompany_Detail1"/>
      <sheetName val="1(A급)_(2)1"/>
      <sheetName val="Sheet1_(3)1"/>
      <sheetName val="Intercompany_Detail"/>
      <sheetName val="1(A급)_(2)"/>
      <sheetName val="facto顨"/>
      <sheetName val="13.Inv."/>
      <sheetName val="小时工标准"/>
      <sheetName val="TECHNICAL DATA"/>
      <sheetName val="경영비율 "/>
      <sheetName val="수익분배율"/>
      <sheetName val="TRANSLQT"/>
      <sheetName val="대헾⾎"/>
      <sheetName val="99퇴직"/>
      <sheetName val="99年度原単位"/>
      <sheetName val="interchange"/>
      <sheetName val="세로표지"/>
      <sheetName val="1.사고건수"/>
      <sheetName val="3.사고 요인별"/>
      <sheetName val="피막예상"/>
      <sheetName val="LWR(TND특근 협의x)_덕.알"/>
      <sheetName val="I. Balance Sheet"/>
      <sheetName val="2020년도 교육 참석 현황_Raw Data"/>
      <sheetName val="전기"/>
      <sheetName val="Customer Grouping"/>
      <sheetName val="원계-JOINT"/>
      <sheetName val="Volume &amp; Assumptions"/>
      <sheetName val="报表"/>
      <sheetName val="첨부3부재료비(차체)"/>
      <sheetName val="V"/>
      <sheetName val="CustomerPlan"/>
      <sheetName val="Vol &amp; Assumpt"/>
      <sheetName val="①評価項目_メーカー"/>
      <sheetName val=" 启 东"/>
      <sheetName val="product lines"/>
      <sheetName val="09년 1월이후 완료신작"/>
      <sheetName val="DATOS1"/>
      <sheetName val="TABLA"/>
      <sheetName val="ecr blank"/>
      <sheetName val="Material Import Rate"/>
      <sheetName val="Arrivals"/>
      <sheetName val="Courier 4x2"/>
      <sheetName val="month"/>
      <sheetName val="Retail Spider"/>
      <sheetName val="Lists (Hide)"/>
      <sheetName val="GRP"/>
      <sheetName val="WKS"/>
      <sheetName val="FIN6 input Front F&amp;G"/>
      <sheetName val="Plant"/>
      <sheetName val="Old Consoles"/>
      <sheetName val="OEM-Engr-Product Data"/>
      <sheetName val="Material Expense Rate"/>
      <sheetName val="POP Forecast"/>
      <sheetName val="2월생산성현황"/>
      <sheetName val="hidden"/>
      <sheetName val="翻译总表"/>
      <sheetName val="9808"/>
      <sheetName val="월별발행건수및금액(2011)"/>
      <sheetName val="출하현황"/>
      <sheetName val="세부손익목표"/>
      <sheetName val="9810"/>
      <sheetName val="9807"/>
      <sheetName val="9811"/>
      <sheetName val="INPUT DATA(입찰)"/>
      <sheetName val="어퍼금형"/>
      <sheetName val="일위대가표(DEEP)"/>
      <sheetName val="오산"/>
      <sheetName val="기술료현황"/>
      <sheetName val="1-2"/>
      <sheetName val="잠시"/>
      <sheetName val="SUB자료01 - 드롭 항목"/>
      <sheetName val="FILL-A"/>
      <sheetName val="Y3_LIST"/>
      <sheetName val="납입주기"/>
      <sheetName val="MA20061001003"/>
      <sheetName val="Waterfall  0_Toolb"/>
      <sheetName val="BAL(이력관리)"/>
      <sheetName val="재료비-RN-52SZ30H"/>
      <sheetName val="팀별_x0000__x0000__x0005_"/>
      <sheetName val="견적서및원가검토서"/>
      <sheetName val="DAILY"/>
      <sheetName val="DECORATION도금"/>
      <sheetName val="Template"/>
      <sheetName val="DSP-30"/>
      <sheetName val="파손CODE"/>
      <sheetName val="REV Idle(19)_Output(74_중심거리확정)"/>
      <sheetName val="M1"/>
      <sheetName val="Header"/>
      <sheetName val="98비정기소모"/>
      <sheetName val="CD&amp;SwapRates"/>
      <sheetName val="외화"/>
      <sheetName val="ESTI."/>
      <sheetName val="DI-ESTI"/>
      <sheetName val="CP khau hao"/>
      <sheetName val="ns chung"/>
      <sheetName val="dongia (2)"/>
      <sheetName val="THĐH E4"/>
      <sheetName val="THĐH E3"/>
      <sheetName val="SURVEY TVD"/>
      <sheetName val="Investment Management Master"/>
      <sheetName val="MAIN 4"/>
      <sheetName val="Roadmap Target_0627"/>
      <sheetName val="Roadmap Target (2)"/>
      <sheetName val="NX4e CAC INLET"/>
      <sheetName val="세부1-1"/>
      <sheetName val="세부1-2"/>
      <sheetName val="세부1-3"/>
      <sheetName val="세부1-4"/>
      <sheetName val="NX4e CAC OUTLET"/>
      <sheetName val="세부2-1"/>
      <sheetName val="세부2-2"/>
      <sheetName val="세부2-3"/>
      <sheetName val="세부2-4"/>
      <sheetName val="Theta3 FF (기존)"/>
      <sheetName val="Theta3 FF"/>
      <sheetName val="TF_1"/>
      <sheetName val="TF_2"/>
      <sheetName val="TF_3"/>
      <sheetName val="TF_4"/>
      <sheetName val="TF_5"/>
      <sheetName val="TF_6"/>
      <sheetName val="TR_7"/>
      <sheetName val="HZG D-Full Coolant Hose "/>
      <sheetName val="9BQX CAC"/>
      <sheetName val="9BQX CAC INLET_OUTLET(구매)"/>
      <sheetName val="NQ5 RADIATOR HOSE"/>
      <sheetName val="NX4 OIL COOLER HOSE"/>
      <sheetName val="SG2 RADIATOR HOSE(Current반영)"/>
      <sheetName val="NX4 BRAKE HOSE (구매)"/>
      <sheetName val="NX4 Brake Hose(개발)"/>
      <sheetName val="US4 OIL COOLER HOSE"/>
      <sheetName val="KA4 OIL COOLER HOSE"/>
      <sheetName val="Roadmap Target"/>
      <sheetName val="총괄"/>
      <sheetName val="환율반영"/>
      <sheetName val="진천"/>
      <sheetName val="Volume Sensitivity"/>
      <sheetName val="(6) CBA Exec Summary"/>
      <sheetName val="pre-PFD"/>
      <sheetName val="P1"/>
      <sheetName val="0_절삭조건12"/>
      <sheetName val="금형_(2)15"/>
      <sheetName val="Basic_assumptions12"/>
      <sheetName val="XMA_12월_8,000대_원,부자재_完7"/>
      <sheetName val="YFA_10월분_원자재(10_12)_미납완료_完7"/>
      <sheetName val="YFA_10월분_부자재(10_7,9)_FEDEX_完7"/>
      <sheetName val="DBL_LPG시험12"/>
      <sheetName val="INVESTMENT_(Hardware)13"/>
      <sheetName val="GAGE_R&amp;R(FRT_UPR)7"/>
      <sheetName val="중공업_실적7"/>
      <sheetName val="_하반기_경비_조정계획_150627(사계_r2_기준)_7"/>
      <sheetName val="0_CHMSL_LED_ASSY7"/>
      <sheetName val="SCP_47"/>
      <sheetName val="SCP_5_D2UXT7"/>
      <sheetName val="SCP_6_D2UX7"/>
      <sheetName val="Invest_(MAC)7"/>
      <sheetName val="SCP_Apr20157"/>
      <sheetName val="400H_가공,금형비3"/>
      <sheetName val="신고서_전12"/>
      <sheetName val="영업_일112"/>
      <sheetName val="(2)월생산현황_6"/>
      <sheetName val="CONSUMO_DE_RESINA_6"/>
      <sheetName val="Europe_PU-16"/>
      <sheetName val="RFQ_Template7"/>
      <sheetName val="108_수선비7"/>
      <sheetName val="2-1_제품군별계획대비실적(B_A)9"/>
      <sheetName val="품의서양식_(3)7"/>
      <sheetName val="Full_PBD6"/>
      <sheetName val="1_TAT_Info_7"/>
      <sheetName val="4_20)통계적기법관리절차서6"/>
      <sheetName val="불량_리스트7"/>
      <sheetName val="불량_코드7"/>
      <sheetName val="Team_종합7"/>
      <sheetName val="PFMEA_XLS12"/>
      <sheetName val="REAR_7"/>
      <sheetName val="abs_dac검사대비분석자료27"/>
      <sheetName val="MS_SPEC3"/>
      <sheetName val="1_TP조립7"/>
      <sheetName val="3-2002년_소모공구비4"/>
      <sheetName val="1__보고7"/>
      <sheetName val="DS_MBR_RR_Side__-_PcA6"/>
      <sheetName val="Dual_PMP수율6"/>
      <sheetName val="_PPAP_작성중__xlsx12"/>
      <sheetName val="기타_부자재6"/>
      <sheetName val="RFQ_Form7"/>
      <sheetName val="Aug01_Status_Rpt4"/>
      <sheetName val="ISSUE_LIST7"/>
      <sheetName val="Input_Page4"/>
      <sheetName val="Input_Sheet4"/>
      <sheetName val="Base_Info4"/>
      <sheetName val="_0602주-무결점운동_진행현황_보고_(201406106"/>
      <sheetName val="PMBG12LD_장비및인원소요(D_A기준)_3"/>
      <sheetName val="NEW_TOOL_MASTER4"/>
      <sheetName val="개발원가_종합4"/>
      <sheetName val="RELAY_FAX양식12"/>
      <sheetName val="2008_г12"/>
      <sheetName val="상세_견적서_(HMC)12"/>
      <sheetName val="2_중요한회계정책12"/>
      <sheetName val="9_관계기업투자12"/>
      <sheetName val="42_리스12"/>
      <sheetName val="25_법인세12"/>
      <sheetName val="Proj_List_00E12"/>
      <sheetName val="Danh_Mục4"/>
      <sheetName val="Danh_Muc4"/>
      <sheetName val="BI-FUEL_AIR_VENT_PIPE7"/>
      <sheetName val="8월_매출현황4"/>
      <sheetName val="3공장_순양전자4"/>
      <sheetName val="현진테크_(2)4"/>
      <sheetName val="동경cnc_지그4"/>
      <sheetName val="대한테크_집계4"/>
      <sheetName val="서연전자_(2)4"/>
      <sheetName val="삼익전자_(2)4"/>
      <sheetName val="삼익산업_(2)4"/>
      <sheetName val="시무인텔_(2)4"/>
      <sheetName val="성우일렉스_(2)4"/>
      <sheetName val="성호테크_(2)4"/>
      <sheetName val="2009년_매출_실적3"/>
      <sheetName val="LCAUTO_44"/>
      <sheetName val="LCAT수_조4"/>
      <sheetName val="외주수입검사_종합(6월)7"/>
      <sheetName val="금형_이력_카드4"/>
      <sheetName val="소재_이력4"/>
      <sheetName val="99_조정금액4"/>
      <sheetName val="_Common_Info_Page4"/>
      <sheetName val="THS_-_Key_Inputs4"/>
      <sheetName val="2005년_소요량3"/>
      <sheetName val="1_종합평가표7"/>
      <sheetName val="Input_Form_-_EingabeMaske3"/>
      <sheetName val="InspectionData_(2)3"/>
      <sheetName val="NUEVO_MODELOS_20183"/>
      <sheetName val="Tool_Type3"/>
      <sheetName val="3__Acronyms_and_abbreviations3"/>
      <sheetName val="G-Exchange_#6673"/>
      <sheetName val="C-Mix_Rate_&amp;_Revenue(calc)3"/>
      <sheetName val="_제9차_회사표준_제개정_공청회_이의제기신청서_XLSX3"/>
      <sheetName val="부품_LIST3"/>
      <sheetName val="거래선별_매출현황_내역6"/>
      <sheetName val="수식파일_(삭제금지)3"/>
      <sheetName val="List_Total3"/>
      <sheetName val="Person_Cost3"/>
      <sheetName val="THEO_DÕI_THAI_SẢN_(2)3"/>
      <sheetName val="Time_Man3"/>
      <sheetName val="Salary(Cus_)3"/>
      <sheetName val="OT_OVER3"/>
      <sheetName val="Segment_4_Bid_Sheet3"/>
      <sheetName val="Hi6810_功能信号表3"/>
      <sheetName val="6_FQC检验数据3"/>
      <sheetName val="2003_prod23"/>
      <sheetName val="2003_Target3"/>
      <sheetName val="RA_Bearer3"/>
      <sheetName val="Trend_Total_nguyên_nhân3"/>
      <sheetName val="設備預算總表附件3_3"/>
      <sheetName val="FA_Definitions3"/>
      <sheetName val="03년_체제결과6"/>
      <sheetName val="5_Why's3"/>
      <sheetName val="05_新Table(간접직)3"/>
      <sheetName val="05계약내역(기존T_활용)3"/>
      <sheetName val="11_Inv_3"/>
      <sheetName val="Duration_3"/>
      <sheetName val="천정등기구_실적3"/>
      <sheetName val="영업_입수계획_3"/>
      <sheetName val="참고1_02_판매계획_(수량)3"/>
      <sheetName val="전사_경영계획_수량3"/>
      <sheetName val="2차_OI4"/>
      <sheetName val="첨부13__사출(PAD)_카메라3"/>
      <sheetName val="개인별_교육현황3"/>
      <sheetName val="관리구역_책임자(181010)3"/>
      <sheetName val="ACU기청소2018-05-04_(3)3"/>
      <sheetName val="ASM_A동3"/>
      <sheetName val="SMT구역_(2)3"/>
      <sheetName val="관리구역_체크시트3"/>
      <sheetName val="관리구역_평가시트3"/>
      <sheetName val="담당자편성표_(B)3"/>
      <sheetName val="조립A구역_(2)3"/>
      <sheetName val="개선보고서_(2)3"/>
      <sheetName val="종합원가분석_1_3"/>
      <sheetName val="1_생산03"/>
      <sheetName val="1_개발개요3"/>
      <sheetName val="01년2월현황_3"/>
      <sheetName val="General_Assumptions3"/>
      <sheetName val="Cover_page4"/>
      <sheetName val="Adjusted_OI4"/>
      <sheetName val="Adjusted_OI_(2)4"/>
      <sheetName val="Income_Stmt_(USD)4"/>
      <sheetName val="Income_Stmt_(RMB)4"/>
      <sheetName val="IS_Loc_Adj4"/>
      <sheetName val="Balance_Sht_(USD)4"/>
      <sheetName val="BS_Loc+Adj4"/>
      <sheetName val="Balance_Sht_(RMB)4"/>
      <sheetName val="Cash_Flow_(USD)4"/>
      <sheetName val="Cash_Forecast4"/>
      <sheetName val="IC_AP_AR5"/>
      <sheetName val="Cash_Cross_check4"/>
      <sheetName val="Unit_Price_without_LTA&amp;Pricing4"/>
      <sheetName val="Sales_without_LTA&amp;Pricing4"/>
      <sheetName val="Unit_ECN_Sales4"/>
      <sheetName val="Total_ECN_Sales4"/>
      <sheetName val="LTA_Percentage4"/>
      <sheetName val="LTA_Amount4"/>
      <sheetName val="Total_P2P4"/>
      <sheetName val="Net_Sales4"/>
      <sheetName val="Unit_Mat_Cost_Without_PS_VAVE4"/>
      <sheetName val="Material_cost_without_PS_VAVE4"/>
      <sheetName val="Unit_ECN_cost4"/>
      <sheetName val="ECN_cost_saving4"/>
      <sheetName val="Unit_Purchase_Saving4"/>
      <sheetName val="Total_Purchase_Saving4"/>
      <sheetName val="Unit_VAVE_Saving4"/>
      <sheetName val="Total_VAVE4"/>
      <sheetName val="Unit_Margin_Improvement4"/>
      <sheetName val="Total_Margin_Improvement4"/>
      <sheetName val="Unit_mat__cost_after_PS_VAVE4"/>
      <sheetName val="Total_Mat_cost_after_PS_VAVE4"/>
      <sheetName val="Unit_Inb_Freight_Rate4"/>
      <sheetName val="Inboud_Freight_Amount4"/>
      <sheetName val="Unit_Inb-Duty4"/>
      <sheetName val="Inbound_Duty4"/>
      <sheetName val="Material_cost_before_Scrap4"/>
      <sheetName val="Scrap_Rate4"/>
      <sheetName val="Scrap_Amount4"/>
      <sheetName val="Scrap_recovery_rate4"/>
      <sheetName val="Scrap_Recovery_Amount4"/>
      <sheetName val="Unit_Production_Auxiliary4"/>
      <sheetName val="Production_Auxiliary4"/>
      <sheetName val="Net_Material4"/>
      <sheetName val="Unit_OB_freight4"/>
      <sheetName val="Total_OB_freight4"/>
      <sheetName val="Total_LC&amp;OVH4"/>
      <sheetName val="LC&amp;OVH_Undefined_Var_4"/>
      <sheetName val="LC&amp;OVH_Undefined_Fix_4"/>
      <sheetName val="Total_headcount_&amp;_labor_cost4"/>
      <sheetName val="Direct_Labor_Cost4"/>
      <sheetName val="Indirect_Labor_Cost4"/>
      <sheetName val="Salary_Cost4"/>
      <sheetName val="MSI_-_FY(RMB)4"/>
      <sheetName val="MSI_-_Comm_Sales4"/>
      <sheetName val="MSI_-_IC_Sales4"/>
      <sheetName val="MSI_-_Mat_Cost4"/>
      <sheetName val="MSI_-_Direct_Labor4"/>
      <sheetName val="MSI_-_Variable_OH4"/>
      <sheetName val="MSI_-_Fixed_OH4"/>
      <sheetName val="AQL(0_65)3"/>
      <sheetName val="Value_3"/>
      <sheetName val="CPK(Process_Capanility)3"/>
      <sheetName val="SEP_20073"/>
      <sheetName val="Q1_&amp;_Q23"/>
      <sheetName val="devis_qcdp23"/>
      <sheetName val="22_보증금(전신전화가입권)3"/>
      <sheetName val="39_미지급법인세3"/>
      <sheetName val="INATAKE_SYS3"/>
      <sheetName val="02_08생산대상대수3"/>
      <sheetName val="2000_(원본)3"/>
      <sheetName val="Danh_sach_Hàn_thùng3"/>
      <sheetName val="Mẫu_DMVT3"/>
      <sheetName val="Mẫu_DMVT_(2)3"/>
      <sheetName val="DANH_MỤC_NHÓM_ĐỐI_TƯỢNG3"/>
      <sheetName val="Nhap_T83"/>
      <sheetName val="Begining_detail-CTIET3"/>
      <sheetName val="Summary-TOMLUOC_3"/>
      <sheetName val="SO_TONG_HOP_CONG_NO3"/>
      <sheetName val="DM_KHAU_HAO3"/>
      <sheetName val="Cty+XN(KT_2005)3"/>
      <sheetName val="공정공수_XLS3"/>
      <sheetName val="기준정보(A)_15_10_275"/>
      <sheetName val="단중_및_예비길이_SHEET_15_9_5(K)5"/>
      <sheetName val="15_1_02_15년_1월예시계획5"/>
      <sheetName val="15년_12월_시작재공품_15_12_35"/>
      <sheetName val="기준정보(A)_12_02_235"/>
      <sheetName val="STD__CAB5"/>
      <sheetName val="STD__NCAB5"/>
      <sheetName val="원소재_변경_상세5"/>
      <sheetName val="직거래가_변경5"/>
      <sheetName val="PL_By_Model(Result)4"/>
      <sheetName val="24_냉각실용添13"/>
      <sheetName val="노원열병합__건축공사기성내역서5"/>
      <sheetName val="Gia_vat_tu5"/>
      <sheetName val="Data_Not_Used5"/>
      <sheetName val="FTQ_Data5"/>
      <sheetName val="Int_Pulls_Data5"/>
      <sheetName val="Int_Spills_Data5"/>
      <sheetName val="PPM_Data5"/>
      <sheetName val="Pulls_Data5"/>
      <sheetName val="Spills_Data5"/>
      <sheetName val="PP%-low_RPM3"/>
      <sheetName val="After_Sales_Supplier_#'s3"/>
      <sheetName val="한일자야(감액손실)_(2)3"/>
      <sheetName val="ADJTBL_31003"/>
      <sheetName val="AOP_Summary-23"/>
      <sheetName val="Budget_Imt_mensuel_(CFO)3"/>
      <sheetName val="CDV_Pte_mensuel3"/>
      <sheetName val="Evol_Prod_(Eqpt)3"/>
      <sheetName val="CAPVR_Pte_mensuel3"/>
      <sheetName val="THƯ_VIỆN3"/>
      <sheetName val="Nguon_PT_xetai3"/>
      <sheetName val="Nguon_PT_xe_Ben3"/>
      <sheetName val="Bien_so3"/>
      <sheetName val="MỤC_LỤC3"/>
      <sheetName val="Ghi_chú3"/>
      <sheetName val="1__Định_hướng_HĐ_CN_năm_20193"/>
      <sheetName val="2_1_Tổng_quan_TT_KD_xe_DL3"/>
      <sheetName val="2_2_Tổng_quan_TT_DVPT_DL3"/>
      <sheetName val="3_1__ĐKM_xe_DL3"/>
      <sheetName val="3_2_1__KH_KD-MKT_&amp;_TCKD_xe_KIA3"/>
      <sheetName val="3_2_2_CSBH_KIA3"/>
      <sheetName val="3_2_3__KH_KD-MKT&amp;TCKD_DVPT3"/>
      <sheetName val="Pv_SL3"/>
      <sheetName val="3_3_1_KH_KD-MKT_&amp;_TCKD_Mazda3"/>
      <sheetName val="3_3_2_CSBH_MAZDA3"/>
      <sheetName val="3_3_3_KH_KD-MKT&amp;TCKD_DVPT_MAZD3"/>
      <sheetName val="3_4__DVPT_SR_KIA_MAZDA3"/>
      <sheetName val="3_4_1_KH_KD-MKT&amp;TCKD_PEUGEOT3"/>
      <sheetName val="3_4_2_CSBH_PEUGEOT3"/>
      <sheetName val="3_4_3_KH_KD-MKT&amp;TC_DVPT_PEUGEO3"/>
      <sheetName val="3_5__TÀI_CHÍNH_KD_XE_KIA_MAZDA3"/>
      <sheetName val="4_1_Tổng_quan_TT_KD_Tai,_Bus3"/>
      <sheetName val="4_2_Tổng_quan_TT_DVPT_Tai_Bus3"/>
      <sheetName val="5_1__ĐKM_xe_Tai,_Bus3"/>
      <sheetName val="PTBH_20183"/>
      <sheetName val="SL_-_TVBH3"/>
      <sheetName val="5_2a__KD_Xe_Fuso3"/>
      <sheetName val="5_2b__KD_Xe_Foton3"/>
      <sheetName val="5_2c__KD_Xe_Bus3"/>
      <sheetName val="5_2__KH_KD-MKT&amp;TCKD_xe_Tải,_Bu3"/>
      <sheetName val="5_3__CSBH_xe_Tải,_Bus3"/>
      <sheetName val="5_4_KH_KD-MKT&amp;TC_DVPT_Tải,_Bus3"/>
      <sheetName val="Review_note3"/>
      <sheetName val="6_1_ĐKĐK3"/>
      <sheetName val="6_2__Bảo_hiểm3"/>
      <sheetName val="6_3__Tín_dụng3"/>
      <sheetName val="6_4__GSHT_&amp;_PH3"/>
      <sheetName val="6_5_DVHT3"/>
      <sheetName val="7_1_KH_nhân_sự3"/>
      <sheetName val="7_2__Định_biên_&amp;_Lương3"/>
      <sheetName val="7_3_KH_thưởng_năng_suất3"/>
      <sheetName val="Check_TH3"/>
      <sheetName val="8__Hành_chính3"/>
      <sheetName val="8_13"/>
      <sheetName val="9_1__Duy_tu_bảo_trì3"/>
      <sheetName val="9_2__Cải_tạo,_nâng_cấp3"/>
      <sheetName val="10__TSCĐ_-_CCDC3"/>
      <sheetName val="11D__Tài_chính_KD_XE_TỔNG3"/>
      <sheetName val="11E__Tài_chính_KD_DVPT_TỔNG3"/>
      <sheetName val="11A__Tài_chính_SR_KIA3"/>
      <sheetName val="11B__Tài_chính_SR_MAZDA3"/>
      <sheetName val="11D__Tài_chính_SR_Peugout3"/>
      <sheetName val="11C__Tài_chính_SR_TẢI_BUS3"/>
      <sheetName val="11D__Tài_chính_SR_Du_lịch3"/>
      <sheetName val="11__Tài_chính_Chi_nhánh3"/>
      <sheetName val="12__SĐTC3"/>
      <sheetName val="견적서_detail_Main_12"/>
      <sheetName val="MASTER_DATA2"/>
      <sheetName val="CAR_Form_Summary3"/>
      <sheetName val="Schedule_13"/>
      <sheetName val="개선대책_양식5"/>
      <sheetName val="S_P2"/>
      <sheetName val="R_FJS_CAR_(old)2"/>
      <sheetName val="Certificate_list_2"/>
      <sheetName val="REPAIR_DATA_-_CONTAINER_#54"/>
      <sheetName val="Material_References3"/>
      <sheetName val="BOM_Cost_(R-U713MHH)2"/>
      <sheetName val="케이스_재공_재고2"/>
      <sheetName val="BAT1_2"/>
      <sheetName val="업체손실공수_xls3"/>
      <sheetName val="FRT_재료비2"/>
      <sheetName val="8_공정능력평가(5)2"/>
      <sheetName val="2_Underbody_DT2"/>
      <sheetName val="FAX_(2)2"/>
      <sheetName val="TFT_Attendace2"/>
      <sheetName val="0_주광원_LED_ASSY2"/>
      <sheetName val="9_초기공정능력조사(을)2"/>
      <sheetName val="1-1_연월차_개인별_보전수당2"/>
      <sheetName val="00-Input_Values2"/>
      <sheetName val="Input_Values2"/>
      <sheetName val="Corp_acronym2"/>
      <sheetName val="4_销售计划2"/>
      <sheetName val="Output_1_(2)2"/>
      <sheetName val="Danh_sach2"/>
      <sheetName val="Bang_KL2"/>
      <sheetName val="Lcau_-_Lxuc2"/>
      <sheetName val="입력_List5"/>
      <sheetName val="DO_NOT_DELETE4"/>
      <sheetName val="기종별_합계2"/>
      <sheetName val="Export_Data2"/>
      <sheetName val="실사LIST-중간가공품(05_12_27현재)_(2)2"/>
      <sheetName val="4_Financial2"/>
      <sheetName val="3_4)__FR_종합2"/>
      <sheetName val="3_4)__RR_종합2"/>
      <sheetName val="RFQ_Cover_Sheeet2"/>
      <sheetName val="FRN_020002"/>
      <sheetName val="4_경비_5_영업외수지2"/>
      <sheetName val="Sch1_-_P&amp;L_Summary2"/>
      <sheetName val="Sch2_-_BalSht_Summary2"/>
      <sheetName val="Sch3_-_CFlow_Summary2"/>
      <sheetName val="Model_Synthesis_Report2"/>
      <sheetName val="2019년_생산수량2"/>
      <sheetName val="19년_종합_CT2"/>
      <sheetName val="SUST_DEV_&amp;_OTHER2"/>
      <sheetName val="OEM_2"/>
      <sheetName val="August_20032"/>
      <sheetName val="OE_UMC2"/>
      <sheetName val="Analysis-Others_Pg_42"/>
      <sheetName val="Fx_Rates2"/>
      <sheetName val="FY_12_Interiors_Volume3"/>
      <sheetName val="INT_Price_FY12_MFC3"/>
      <sheetName val="強度_CN_A1_C10H_152H2"/>
      <sheetName val="II__CF2"/>
      <sheetName val="I__Assumptions2"/>
      <sheetName val="04_03월소일정계획2"/>
      <sheetName val="_관리계획서_Rev_01_xlsx2"/>
      <sheetName val="Costed_BOM_2ndR_40%2"/>
      <sheetName val="seat-sdn_only2"/>
      <sheetName val="10-2_ED&amp;D_EQU2"/>
      <sheetName val="Business_Plan2"/>
      <sheetName val="DS-Thuong_6T_dau2"/>
      <sheetName val="CHI_TIẾT2"/>
      <sheetName val="거래선_생산계획2"/>
      <sheetName val="3_학점이수(사내_사외교육)2"/>
      <sheetName val="1_page1"/>
      <sheetName val="3__트림별_내수2"/>
      <sheetName val="3__트림별_북미2"/>
      <sheetName val="3__트림별_유럽2"/>
      <sheetName val="23_보증금(전신전화가입권)2"/>
      <sheetName val="Main-Yield_report1"/>
      <sheetName val="Cosmetic_Description1"/>
      <sheetName val="2_´ë?Ü°o1®1"/>
      <sheetName val="실DATA_1"/>
      <sheetName val="해외)_MASTER_DATA1"/>
      <sheetName val="국내)_마스터_데이터1"/>
      <sheetName val="Group_Consolidated1"/>
      <sheetName val="share_year=51"/>
      <sheetName val="Request_template1"/>
      <sheetName val="Gauge_R&amp;R1"/>
      <sheetName val="Bia_TQT1"/>
      <sheetName val="금형_(2)14"/>
      <sheetName val="XMA_12월_8,000대_원,부자재_完6"/>
      <sheetName val="YFA_10월분_원자재(10_12)_미납완료_完6"/>
      <sheetName val="YFA_10월분_부자재(10_7,9)_FEDEX_完6"/>
      <sheetName val="GAGE_R&amp;R(FRT_UPR)6"/>
      <sheetName val="중공업_실적6"/>
      <sheetName val="_하반기_경비_조정계획_150627(사계_r2_기준)_6"/>
      <sheetName val="0_CHMSL_LED_ASSY6"/>
      <sheetName val="SCP_46"/>
      <sheetName val="SCP_5_D2UXT6"/>
      <sheetName val="SCP_6_D2UX6"/>
      <sheetName val="Invest_(MAC)6"/>
      <sheetName val="SCP_Apr20156"/>
      <sheetName val="400H_가공,금형비2"/>
      <sheetName val="(2)월생산현황_5"/>
      <sheetName val="CONSUMO_DE_RESINA_5"/>
      <sheetName val="Europe_PU-15"/>
      <sheetName val="RFQ_Template6"/>
      <sheetName val="108_수선비6"/>
      <sheetName val="2-1_제품군별계획대비실적(B_A)8"/>
      <sheetName val="품의서양식_(3)6"/>
      <sheetName val="Full_PBD5"/>
      <sheetName val="1_TAT_Info_6"/>
      <sheetName val="4_20)통계적기법관리절차서5"/>
      <sheetName val="불량_리스트6"/>
      <sheetName val="불량_코드6"/>
      <sheetName val="Team_종합6"/>
      <sheetName val="REAR_6"/>
      <sheetName val="abs_dac검사대비분석자료26"/>
      <sheetName val="MS_SPEC2"/>
      <sheetName val="1_TP조립6"/>
      <sheetName val="3-2002년_소모공구비3"/>
      <sheetName val="1__보고6"/>
      <sheetName val="DS_MBR_RR_Side__-_PcA5"/>
      <sheetName val="Dual_PMP수율5"/>
      <sheetName val="기타_부자재5"/>
      <sheetName val="RFQ_Form6"/>
      <sheetName val="Aug01_Status_Rpt3"/>
      <sheetName val="ISSUE_LIST6"/>
      <sheetName val="Input_Page3"/>
      <sheetName val="Input_Sheet3"/>
      <sheetName val="Base_Info3"/>
      <sheetName val="_0602주-무결점운동_진행현황_보고_(201406105"/>
      <sheetName val="PMBG12LD_장비및인원소요(D_A기준)_2"/>
      <sheetName val="NEW_TOOL_MASTER3"/>
      <sheetName val="개발원가_종합3"/>
      <sheetName val="BI-FUEL_AIR_VENT_PIPE6"/>
      <sheetName val="8월_매출현황3"/>
      <sheetName val="3공장_순양전자3"/>
      <sheetName val="현진테크_(2)3"/>
      <sheetName val="동경cnc_지그3"/>
      <sheetName val="대한테크_집계3"/>
      <sheetName val="서연전자_(2)3"/>
      <sheetName val="삼익전자_(2)3"/>
      <sheetName val="삼익산업_(2)3"/>
      <sheetName val="시무인텔_(2)3"/>
      <sheetName val="성우일렉스_(2)3"/>
      <sheetName val="성호테크_(2)3"/>
      <sheetName val="2009년_매출_실적2"/>
      <sheetName val="LCAUTO_43"/>
      <sheetName val="LCAT수_조3"/>
      <sheetName val="외주수입검사_종합(6월)6"/>
      <sheetName val="금형_이력_카드3"/>
      <sheetName val="소재_이력3"/>
      <sheetName val="99_조정금액3"/>
      <sheetName val="_Common_Info_Page3"/>
      <sheetName val="THS_-_Key_Inputs3"/>
      <sheetName val="2005년_소요량2"/>
      <sheetName val="1_종합평가표6"/>
      <sheetName val="Input_Form_-_EingabeMaske2"/>
      <sheetName val="InspectionData_(2)2"/>
      <sheetName val="NUEVO_MODELOS_20182"/>
      <sheetName val="Tool_Type2"/>
      <sheetName val="3__Acronyms_and_abbreviations2"/>
      <sheetName val="G-Exchange_#6672"/>
      <sheetName val="C-Mix_Rate_&amp;_Revenue(calc)2"/>
      <sheetName val="_제9차_회사표준_제개정_공청회_이의제기신청서_XLSX2"/>
      <sheetName val="부품_LIST2"/>
      <sheetName val="거래선별_매출현황_내역5"/>
      <sheetName val="수식파일_(삭제금지)2"/>
      <sheetName val="List_Total2"/>
      <sheetName val="Person_Cost2"/>
      <sheetName val="THEO_DÕI_THAI_SẢN_(2)2"/>
      <sheetName val="Time_Man2"/>
      <sheetName val="Salary(Cus_)2"/>
      <sheetName val="OT_OVER2"/>
      <sheetName val="Segment_4_Bid_Sheet2"/>
      <sheetName val="Hi6810_功能信号表2"/>
      <sheetName val="6_FQC检验数据2"/>
      <sheetName val="2003_prod22"/>
      <sheetName val="2003_Target2"/>
      <sheetName val="RA_Bearer2"/>
      <sheetName val="Trend_Total_nguyên_nhân2"/>
      <sheetName val="設備預算總表附件3_2"/>
      <sheetName val="FA_Definitions2"/>
      <sheetName val="03년_체제결과5"/>
      <sheetName val="5_Why's2"/>
      <sheetName val="05_新Table(간접직)2"/>
      <sheetName val="05계약내역(기존T_활용)2"/>
      <sheetName val="11_Inv_2"/>
      <sheetName val="Duration_2"/>
      <sheetName val="천정등기구_실적2"/>
      <sheetName val="영업_입수계획_2"/>
      <sheetName val="참고1_02_판매계획_(수량)2"/>
      <sheetName val="전사_경영계획_수량2"/>
      <sheetName val="2차_OI3"/>
      <sheetName val="첨부13__사출(PAD)_카메라2"/>
      <sheetName val="개인별_교육현황2"/>
      <sheetName val="관리구역_책임자(181010)2"/>
      <sheetName val="ACU기청소2018-05-04_(3)2"/>
      <sheetName val="ASM_A동2"/>
      <sheetName val="SMT구역_(2)2"/>
      <sheetName val="관리구역_체크시트2"/>
      <sheetName val="관리구역_평가시트2"/>
      <sheetName val="담당자편성표_(B)2"/>
      <sheetName val="조립A구역_(2)2"/>
      <sheetName val="개선보고서_(2)2"/>
      <sheetName val="종합원가분석_1_2"/>
      <sheetName val="1_생산02"/>
      <sheetName val="1_개발개요2"/>
      <sheetName val="01년2월현황_2"/>
      <sheetName val="General_Assumptions2"/>
      <sheetName val="Cover_page3"/>
      <sheetName val="Adjusted_OI3"/>
      <sheetName val="Adjusted_OI_(2)3"/>
      <sheetName val="Income_Stmt_(USD)3"/>
      <sheetName val="Income_Stmt_(RMB)3"/>
      <sheetName val="IS_Loc_Adj3"/>
      <sheetName val="Balance_Sht_(USD)3"/>
      <sheetName val="BS_Loc+Adj3"/>
      <sheetName val="Balance_Sht_(RMB)3"/>
      <sheetName val="Cash_Flow_(USD)3"/>
      <sheetName val="Cash_Forecast3"/>
      <sheetName val="IC_AP_AR4"/>
      <sheetName val="Cash_Cross_check3"/>
      <sheetName val="Unit_Price_without_LTA&amp;Pricing3"/>
      <sheetName val="Sales_without_LTA&amp;Pricing3"/>
      <sheetName val="Unit_ECN_Sales3"/>
      <sheetName val="Total_ECN_Sales3"/>
      <sheetName val="LTA_Percentage3"/>
      <sheetName val="LTA_Amount3"/>
      <sheetName val="Total_P2P3"/>
      <sheetName val="Net_Sales3"/>
      <sheetName val="Unit_Mat_Cost_Without_PS_VAVE3"/>
      <sheetName val="Material_cost_without_PS_VAVE3"/>
      <sheetName val="Unit_ECN_cost3"/>
      <sheetName val="ECN_cost_saving3"/>
      <sheetName val="Unit_Purchase_Saving3"/>
      <sheetName val="Total_Purchase_Saving3"/>
      <sheetName val="Unit_VAVE_Saving3"/>
      <sheetName val="Total_VAVE3"/>
      <sheetName val="Unit_Margin_Improvement3"/>
      <sheetName val="Total_Margin_Improvement3"/>
      <sheetName val="Unit_mat__cost_after_PS_VAVE3"/>
      <sheetName val="Total_Mat_cost_after_PS_VAVE3"/>
      <sheetName val="Unit_Inb_Freight_Rate3"/>
      <sheetName val="Inboud_Freight_Amount3"/>
      <sheetName val="Unit_Inb-Duty3"/>
      <sheetName val="Inbound_Duty3"/>
      <sheetName val="Material_cost_before_Scrap3"/>
      <sheetName val="Scrap_Rate3"/>
      <sheetName val="Scrap_Amount3"/>
      <sheetName val="Scrap_recovery_rate3"/>
      <sheetName val="Scrap_Recovery_Amount3"/>
      <sheetName val="Unit_Production_Auxiliary3"/>
      <sheetName val="Production_Auxiliary3"/>
      <sheetName val="Net_Material3"/>
      <sheetName val="Unit_OB_freight3"/>
      <sheetName val="Total_OB_freight3"/>
      <sheetName val="Total_LC&amp;OVH3"/>
      <sheetName val="LC&amp;OVH_Undefined_Var_3"/>
      <sheetName val="LC&amp;OVH_Undefined_Fix_3"/>
      <sheetName val="Total_headcount_&amp;_labor_cost3"/>
      <sheetName val="Direct_Labor_Cost3"/>
      <sheetName val="Indirect_Labor_Cost3"/>
      <sheetName val="Salary_Cost3"/>
      <sheetName val="MSI_-_FY(RMB)3"/>
      <sheetName val="MSI_-_Comm_Sales3"/>
      <sheetName val="MSI_-_IC_Sales3"/>
      <sheetName val="MSI_-_Mat_Cost3"/>
      <sheetName val="MSI_-_Direct_Labor3"/>
      <sheetName val="MSI_-_Variable_OH3"/>
      <sheetName val="MSI_-_Fixed_OH3"/>
      <sheetName val="AQL(0_65)2"/>
      <sheetName val="Value_2"/>
      <sheetName val="CPK(Process_Capanility)2"/>
      <sheetName val="SEP_20072"/>
      <sheetName val="Q1_&amp;_Q22"/>
      <sheetName val="devis_qcdp22"/>
      <sheetName val="22_보증금(전신전화가입권)2"/>
      <sheetName val="39_미지급법인세2"/>
      <sheetName val="INATAKE_SYS2"/>
      <sheetName val="02_08생산대상대수2"/>
      <sheetName val="Mẫu_DMVT2"/>
      <sheetName val="Mẫu_DMVT_(2)2"/>
      <sheetName val="DANH_MỤC_NHÓM_ĐỐI_TƯỢNG2"/>
      <sheetName val="Nhap_T82"/>
      <sheetName val="Begining_detail-CTIET2"/>
      <sheetName val="Summary-TOMLUOC_2"/>
      <sheetName val="SO_TONG_HOP_CONG_NO2"/>
      <sheetName val="DM_KHAU_HAO2"/>
      <sheetName val="Cty+XN(KT_2005)2"/>
      <sheetName val="PL_By_Model(Result)3"/>
      <sheetName val="24_냉각실용添12"/>
      <sheetName val="PP%-low_RPM2"/>
      <sheetName val="After_Sales_Supplier_#'s2"/>
      <sheetName val="한일자야(감액손실)_(2)2"/>
      <sheetName val="ADJTBL_31002"/>
      <sheetName val="AOP_Summary-22"/>
      <sheetName val="Budget_Imt_mensuel_(CFO)2"/>
      <sheetName val="CDV_Pte_mensuel2"/>
      <sheetName val="Evol_Prod_(Eqpt)2"/>
      <sheetName val="CAPVR_Pte_mensuel2"/>
      <sheetName val="THƯ_VIỆN2"/>
      <sheetName val="Nguon_PT_xetai2"/>
      <sheetName val="Nguon_PT_xe_Ben2"/>
      <sheetName val="Bien_so2"/>
      <sheetName val="MỤC_LỤC2"/>
      <sheetName val="Ghi_chú2"/>
      <sheetName val="1__Định_hướng_HĐ_CN_năm_20192"/>
      <sheetName val="2_1_Tổng_quan_TT_KD_xe_DL2"/>
      <sheetName val="2_2_Tổng_quan_TT_DVPT_DL2"/>
      <sheetName val="3_1__ĐKM_xe_DL2"/>
      <sheetName val="3_2_1__KH_KD-MKT_&amp;_TCKD_xe_KIA2"/>
      <sheetName val="3_2_2_CSBH_KIA2"/>
      <sheetName val="3_2_3__KH_KD-MKT&amp;TCKD_DVPT2"/>
      <sheetName val="Pv_SL2"/>
      <sheetName val="3_3_1_KH_KD-MKT_&amp;_TCKD_Mazda2"/>
      <sheetName val="3_3_2_CSBH_MAZDA2"/>
      <sheetName val="3_3_3_KH_KD-MKT&amp;TCKD_DVPT_MAZD2"/>
      <sheetName val="3_4__DVPT_SR_KIA_MAZDA2"/>
      <sheetName val="3_4_1_KH_KD-MKT&amp;TCKD_PEUGEOT2"/>
      <sheetName val="3_4_2_CSBH_PEUGEOT2"/>
      <sheetName val="3_4_3_KH_KD-MKT&amp;TC_DVPT_PEUGEO2"/>
      <sheetName val="3_5__TÀI_CHÍNH_KD_XE_KIA_MAZDA2"/>
      <sheetName val="4_1_Tổng_quan_TT_KD_Tai,_Bus2"/>
      <sheetName val="4_2_Tổng_quan_TT_DVPT_Tai_Bus2"/>
      <sheetName val="5_1__ĐKM_xe_Tai,_Bus2"/>
      <sheetName val="PTBH_20182"/>
      <sheetName val="SL_-_TVBH2"/>
      <sheetName val="5_2a__KD_Xe_Fuso2"/>
      <sheetName val="5_2b__KD_Xe_Foton2"/>
      <sheetName val="5_2c__KD_Xe_Bus2"/>
      <sheetName val="5_2__KH_KD-MKT&amp;TCKD_xe_Tải,_Bu2"/>
      <sheetName val="5_3__CSBH_xe_Tải,_Bus2"/>
      <sheetName val="5_4_KH_KD-MKT&amp;TC_DVPT_Tải,_Bus2"/>
      <sheetName val="Review_note2"/>
      <sheetName val="6_1_ĐKĐK2"/>
      <sheetName val="6_2__Bảo_hiểm2"/>
      <sheetName val="6_3__Tín_dụng2"/>
      <sheetName val="6_4__GSHT_&amp;_PH2"/>
      <sheetName val="6_5_DVHT2"/>
      <sheetName val="7_1_KH_nhân_sự2"/>
      <sheetName val="7_2__Định_biên_&amp;_Lương2"/>
      <sheetName val="7_3_KH_thưởng_năng_suất2"/>
      <sheetName val="Check_TH2"/>
      <sheetName val="8__Hành_chính2"/>
      <sheetName val="8_12"/>
      <sheetName val="9_1__Duy_tu_bảo_trì2"/>
      <sheetName val="9_2__Cải_tạo,_nâng_cấp2"/>
      <sheetName val="10__TSCĐ_-_CCDC2"/>
      <sheetName val="11D__Tài_chính_KD_XE_TỔNG2"/>
      <sheetName val="11E__Tài_chính_KD_DVPT_TỔNG2"/>
      <sheetName val="11A__Tài_chính_SR_KIA2"/>
      <sheetName val="11B__Tài_chính_SR_MAZDA2"/>
      <sheetName val="11D__Tài_chính_SR_Peugout2"/>
      <sheetName val="11C__Tài_chính_SR_TẢI_BUS2"/>
      <sheetName val="11D__Tài_chính_SR_Du_lịch2"/>
      <sheetName val="11__Tài_chính_Chi_nhánh2"/>
      <sheetName val="12__SĐTC2"/>
      <sheetName val="견적서_detail_Main_11"/>
      <sheetName val="MASTER_DATA1"/>
      <sheetName val="S_P1"/>
      <sheetName val="R_FJS_CAR_(old)1"/>
      <sheetName val="Certificate_list_1"/>
      <sheetName val="REPAIR_DATA_-_CONTAINER_#53"/>
      <sheetName val="Material_References2"/>
      <sheetName val="케이스_재공_재고1"/>
      <sheetName val="BAT1_1"/>
      <sheetName val="업체손실공수_xls2"/>
      <sheetName val="FRT_재료비1"/>
      <sheetName val="8_공정능력평가(5)1"/>
      <sheetName val="2_Underbody_DT1"/>
      <sheetName val="0_주광원_LED_ASSY1"/>
      <sheetName val="9_초기공정능력조사(을)1"/>
      <sheetName val="1-1_연월차_개인별_보전수당1"/>
      <sheetName val="00-Input_Values1"/>
      <sheetName val="Input_Values1"/>
      <sheetName val="Corp_acronym1"/>
      <sheetName val="4_销售计划1"/>
      <sheetName val="Output_1_(2)1"/>
      <sheetName val="기종별_합계1"/>
      <sheetName val="실사LIST-중간가공품(05_12_27현재)_(2)1"/>
      <sheetName val="4_Financial1"/>
      <sheetName val="3_4)__FR_종합1"/>
      <sheetName val="3_4)__RR_종합1"/>
      <sheetName val="RFQ_Cover_Sheeet1"/>
      <sheetName val="3_학점이수(사내_사외교육)1"/>
      <sheetName val="1_page"/>
      <sheetName val="3__트림별_내수1"/>
      <sheetName val="3__트림별_북미1"/>
      <sheetName val="3__트림별_유럽1"/>
      <sheetName val="23_보증금(전신전화가입권)1"/>
      <sheetName val="Main-Yield_report"/>
      <sheetName val="Cosmetic_Description"/>
      <sheetName val="2_´ë?Ü°o1®"/>
      <sheetName val="실DATA_"/>
      <sheetName val="해외)_MASTER_DATA"/>
      <sheetName val="국내)_마스터_데이터"/>
      <sheetName val="Group_Consolidated"/>
      <sheetName val="Request_template"/>
      <sheetName val="단기금융상품"/>
      <sheetName val="품번리스트"/>
      <sheetName val="인원자료"/>
      <sheetName val="건축(충일분)"/>
      <sheetName val="용진"/>
      <sheetName val="일위대가"/>
      <sheetName val="90"/>
      <sheetName val="40"/>
      <sheetName val="50"/>
      <sheetName val="60"/>
      <sheetName val="70"/>
      <sheetName val="camera_10"/>
      <sheetName val="금형미등록품"/>
      <sheetName val="4-12. 박스 변경"/>
      <sheetName val="4-19.스트레치필름 교체"/>
      <sheetName val="4-13.지게차운영"/>
      <sheetName val="PLT 일 이동량"/>
      <sheetName val="자본조정"/>
      <sheetName val="Cpk 1"/>
      <sheetName val="仕掛"/>
      <sheetName val="Part_DATA"/>
      <sheetName val="전사집계"/>
      <sheetName val="Sheet250"/>
      <sheetName val="팀별"/>
      <sheetName val="EG-09"/>
      <sheetName val="PGM"/>
      <sheetName val="사양조정"/>
      <sheetName val="제조공정 16개 평가표"/>
      <sheetName val="3~4_》在库计划SABC样式"/>
      <sheetName val="EO_이력관리대장"/>
      <sheetName val="Stand_off"/>
      <sheetName val="ACT2020_FMS_data"/>
      <sheetName val="RCL_MY2"/>
      <sheetName val="Income_Statement"/>
      <sheetName val="2_-_SALCPA_Tracker_-_pg__1"/>
      <sheetName val="Chart_of_Accounts"/>
      <sheetName val="손익비교_Data"/>
      <sheetName val="12-29 (2)"/>
      <sheetName val="値一覧"/>
      <sheetName val="Invest Detail"/>
      <sheetName val="風險分析法(牙塞歸)OK"/>
      <sheetName val="69期铆接品质5月生产品质月报"/>
      <sheetName val="69期铆接品质6月生产品质月报_12_"/>
      <sheetName val="Risk Matrix"/>
      <sheetName val="Test Data"/>
      <sheetName val="BasicData"/>
      <sheetName val="EINA"/>
      <sheetName val="pack"/>
      <sheetName val="Look up"/>
      <sheetName val="Change Notice-B(Top Down)"/>
      <sheetName val="B053_(990701_x0000__x0000__x0000__x0000__x0000__x0000_Ā_x0000_ᑠ郚"/>
      <sheetName val="B053_(990701_x0000__x0000__x0000__x0000__x0000__x0000_Ā_x0000_꾰愫"/>
      <sheetName val="B053_(990701_x0000__x0000__x0000__x0000__x0000__x0000_Ā_x0000__xdec0_攣"/>
      <sheetName val="중장비1월"/>
      <sheetName val="THVT"/>
      <sheetName val="WEEKLY  DESP PLAN  OCT.2010"/>
      <sheetName val="Rules"/>
      <sheetName val="批次不良-NCR"/>
      <sheetName val="B053_(990701_x0000__x0000__x0000__x0000__x0000__x0000_Ā_x0000_蒞"/>
      <sheetName val="PK"/>
      <sheetName val="Investitionen Plan 2007"/>
      <sheetName val="CSTB 20003219A"/>
      <sheetName val="start up cost"/>
      <sheetName val="Project"/>
      <sheetName val="실행계획"/>
      <sheetName val="Stammdaten"/>
      <sheetName val="Dates"/>
      <sheetName val="EPR"/>
      <sheetName val="VSAMS Summary"/>
      <sheetName val="Glossary"/>
      <sheetName val="Contents"/>
      <sheetName val="SAP_Data"/>
      <sheetName val="K限界"/>
      <sheetName val="매출원가_회사제시"/>
      <sheetName val="LinkSheet"/>
      <sheetName val="배부표"/>
      <sheetName val="수리일보"/>
      <sheetName val="자재_입고(K1E1)"/>
      <sheetName val="BEND_LOSS"/>
      <sheetName val="DPU_지적_(1월)"/>
      <sheetName val="PPN terutang"/>
      <sheetName val="B053_(990701"/>
      <sheetName val="SENSOR PCB ASS'Y"/>
      <sheetName val="생산전망"/>
      <sheetName val="차종별장판"/>
      <sheetName val="CAPA"/>
      <sheetName val="Price"/>
      <sheetName val="DROP_DOWN_OPTIONS"/>
      <sheetName val="2017.10월 3주사내그래프"/>
      <sheetName val="2017.10월 3주사외그래프"/>
      <sheetName val="NHÁNH SP CKOT (T10)"/>
      <sheetName val="DB_손익"/>
      <sheetName val="포장재"/>
      <sheetName val="수액원료4"/>
      <sheetName val="MEMORY"/>
      <sheetName val="C"/>
      <sheetName val="Cockpit"/>
      <sheetName val="Hilfstabelle_Sprachen"/>
      <sheetName val="고등"/>
      <sheetName val="Eingabe-Maske"/>
      <sheetName val="3.신차투자상세"/>
      <sheetName val="Sheet18"/>
      <sheetName val="예산산출DATA"/>
      <sheetName val="DA_x0000_谀"/>
      <sheetName val="B053_(990701_x0000__x0000__x0000__x0000__x0000__x0000_Ā_x0000_⒠谧"/>
      <sheetName val="G20-2A"/>
      <sheetName val="Present"/>
      <sheetName val="OT"/>
      <sheetName val="파일목록"/>
      <sheetName val="1-1 DEF NOZZLE NO.2 LH,RH"/>
      <sheetName val="C-4"/>
      <sheetName val="WIP "/>
      <sheetName val="Cork"/>
      <sheetName val="Equipment Info assumptions"/>
      <sheetName val="OT Project Report"/>
      <sheetName val="Constantes"/>
      <sheetName val="E Goal"/>
      <sheetName val="E_KSR"/>
      <sheetName val="All_KSR"/>
      <sheetName val="P Goal"/>
      <sheetName val="P_KSR"/>
      <sheetName val="說明"/>
      <sheetName val="D"/>
      <sheetName val="Mg frame Summary"/>
      <sheetName val="标准"/>
      <sheetName val="700-001526-02"/>
      <sheetName val="700-001601-04"/>
      <sheetName val="700-001613-03"/>
      <sheetName val="700-001618-03-HF"/>
      <sheetName val="700-001665-01-HF"/>
      <sheetName val="700-001675-01"/>
      <sheetName val="700-001731-01"/>
      <sheetName val="700-001736-01"/>
      <sheetName val="700-001894-01"/>
      <sheetName val="700-002368-01-HF"/>
      <sheetName val="700-001924-04-HF"/>
      <sheetName val="700-001945-01-HF"/>
      <sheetName val="700-001975-04"/>
      <sheetName val="700-002000-03"/>
      <sheetName val="700-002017-01-HF"/>
      <sheetName val="700-002182-01"/>
      <sheetName val="700-002226-02(15up)"/>
      <sheetName val="700-002226-02(1up)"/>
      <sheetName val="700-002231-01"/>
      <sheetName val="700-002366-01"/>
      <sheetName val="700-001022-05"/>
      <sheetName val="700-001225-06"/>
      <sheetName val="700-001299-05-HF"/>
      <sheetName val="700-001304-05-HF "/>
      <sheetName val="700-001382-01"/>
      <sheetName val="700-001445-02"/>
      <sheetName val="MTBF_check"/>
      <sheetName val="Keyword"/>
      <sheetName val="$$ Document ID"/>
      <sheetName val="HDa16"/>
      <sheetName val="试制准入检查"/>
      <sheetName val="Ramp-up Prod KLf pro Woche "/>
      <sheetName val="QUANTITIES"/>
      <sheetName val="Forwarder_Plan"/>
      <sheetName val="France Bunting Style"/>
      <sheetName val="France DVX"/>
      <sheetName val="Germany DVX"/>
      <sheetName val="Poland DVX"/>
      <sheetName val="Spain DVX"/>
      <sheetName val="UK DVX"/>
      <sheetName val="UK Scorpion Mini"/>
      <sheetName val="參考--PDA 2003 Defect Rate"/>
      <sheetName val="Data lists"/>
      <sheetName val="SP-H700PartsList"/>
      <sheetName val="IA1"/>
      <sheetName val="生產計劃"/>
      <sheetName val="02-华为问题"/>
      <sheetName val="FRU demand"/>
      <sheetName val="Compal open order "/>
      <sheetName val="R CTO demand"/>
      <sheetName val="Compal stock 4.6"/>
      <sheetName val="Pivot Table"/>
      <sheetName val="詳細資料"/>
      <sheetName val="转换数据"/>
      <sheetName val="功能信号表"/>
      <sheetName val="Definition"/>
      <sheetName val="MPM&amp;DEK"/>
      <sheetName val="Input commodity fallout"/>
      <sheetName val="Reporting"/>
      <sheetName val="Tri-mode BOM"/>
      <sheetName val="1ヵ月"/>
      <sheetName val="設定"/>
      <sheetName val="3ヵ月"/>
      <sheetName val="ME BOM for scheme two"/>
      <sheetName val="Eng Summary"/>
      <sheetName val="CD_kit"/>
      <sheetName val="Listy"/>
      <sheetName val="SENSOR_PCB_ASS'Y"/>
      <sheetName val="Concept Refinement "/>
      <sheetName val="Design&amp;Development "/>
      <sheetName val="Balance"/>
      <sheetName val="Industrialisation "/>
      <sheetName val="Product Validation"/>
      <sheetName val="Project Status Indicator"/>
      <sheetName val="Ramp up"/>
      <sheetName val="PkgGrouping"/>
      <sheetName val="Sort Dates"/>
      <sheetName val="THKP"/>
      <sheetName val="TMK280-02"/>
      <sheetName val="실사LIST-중간가공품(05_12_27현재)_(2)3"/>
      <sheetName val="기종별_합계3"/>
      <sheetName val="Certificate_list_3"/>
      <sheetName val="U268_4x4_AT(walk)Mitsu3"/>
      <sheetName val="실사LIST-중간가공품(05_12_27현재)_(2)4"/>
      <sheetName val="기종별_합계4"/>
      <sheetName val="Certificate_list_4"/>
      <sheetName val="U268_4x4_AT(walk)Mitsu4"/>
      <sheetName val="24_냉각실용添14"/>
      <sheetName val="노원열병합__건축공사기성내역서6"/>
      <sheetName val="Gia_vat_tu6"/>
      <sheetName val="REPAIR_DATA_-_CONTAINER_#55"/>
      <sheetName val="Issues_List5"/>
      <sheetName val="실사LIST-중간가공품(05_12_27현재)_(2)5"/>
      <sheetName val="기종별_합계5"/>
      <sheetName val="금형_이력_카드5"/>
      <sheetName val="Certificate_list_5"/>
      <sheetName val="U268_4x4_AT(walk)Mitsu5"/>
      <sheetName val="Danh_Mục5"/>
      <sheetName val="Danh_Muc5"/>
      <sheetName val="24_냉각실용添15"/>
      <sheetName val="노원열병합__건축공사기성내역서7"/>
      <sheetName val="Gia_vat_tu7"/>
      <sheetName val="REPAIR_DATA_-_CONTAINER_#56"/>
      <sheetName val="Issues_List6"/>
      <sheetName val="Data_Not_Used6"/>
      <sheetName val="FTQ_Data6"/>
      <sheetName val="Int_Pulls_Data6"/>
      <sheetName val="Int_Spills_Data6"/>
      <sheetName val="PPM_Data6"/>
      <sheetName val="Pulls_Data6"/>
      <sheetName val="Spills_Data6"/>
      <sheetName val="실사LIST-중간가공품(05_12_27현재)_(2)6"/>
      <sheetName val="기종별_합계6"/>
      <sheetName val="금형_이력_카드6"/>
      <sheetName val="기준정보(A)_15_10_276"/>
      <sheetName val="단중_및_예비길이_SHEET_15_9_5(K)6"/>
      <sheetName val="15_1_02_15년_1월예시계획6"/>
      <sheetName val="15년_12월_시작재공품_15_12_36"/>
      <sheetName val="기준정보(A)_12_02_236"/>
      <sheetName val="STD__CAB6"/>
      <sheetName val="STD__NCAB6"/>
      <sheetName val="원소재_변경_상세6"/>
      <sheetName val="직거래가_변경6"/>
      <sheetName val="Certificate_list_6"/>
      <sheetName val="U268_4x4_AT(walk)Mitsu6"/>
      <sheetName val="Danh_Mục6"/>
      <sheetName val="Danh_Muc6"/>
      <sheetName val="24_냉각실용添16"/>
      <sheetName val="노원열병합__건축공사기성내역서8"/>
      <sheetName val="Gia_vat_tu8"/>
      <sheetName val="REPAIR_DATA_-_CONTAINER_#57"/>
      <sheetName val="Issues_List7"/>
      <sheetName val="Data_Not_Used7"/>
      <sheetName val="FTQ_Data7"/>
      <sheetName val="Int_Pulls_Data7"/>
      <sheetName val="Int_Spills_Data7"/>
      <sheetName val="PPM_Data7"/>
      <sheetName val="Pulls_Data7"/>
      <sheetName val="Spills_Data7"/>
      <sheetName val="실사LIST-중간가공품(05_12_27현재)_(2)7"/>
      <sheetName val="기종별_합계7"/>
      <sheetName val="금형_이력_카드7"/>
      <sheetName val="기준정보(A)_15_10_277"/>
      <sheetName val="단중_및_예비길이_SHEET_15_9_5(K)7"/>
      <sheetName val="15_1_02_15년_1월예시계획7"/>
      <sheetName val="15년_12월_시작재공품_15_12_37"/>
      <sheetName val="기준정보(A)_12_02_237"/>
      <sheetName val="STD__CAB7"/>
      <sheetName val="STD__NCAB7"/>
      <sheetName val="원소재_변경_상세7"/>
      <sheetName val="직거래가_변경7"/>
      <sheetName val="Certificate_list_7"/>
      <sheetName val="U268_4x4_AT(walk)Mitsu7"/>
      <sheetName val="Danh_Mục7"/>
      <sheetName val="Danh_Muc7"/>
      <sheetName val="24_냉각실용添17"/>
      <sheetName val="노원열병합__건축공사기성내역서9"/>
      <sheetName val="Gia_vat_tu9"/>
      <sheetName val="REPAIR_DATA_-_CONTAINER_#58"/>
      <sheetName val="Issues_List8"/>
      <sheetName val="Data_Not_Used8"/>
      <sheetName val="FTQ_Data8"/>
      <sheetName val="Int_Pulls_Data8"/>
      <sheetName val="Int_Spills_Data8"/>
      <sheetName val="PPM_Data8"/>
      <sheetName val="Pulls_Data8"/>
      <sheetName val="Spills_Data8"/>
      <sheetName val="실사LIST-중간가공품(05_12_27현재)_(2)8"/>
      <sheetName val="기종별_합계8"/>
      <sheetName val="금형_이력_카드8"/>
      <sheetName val="기준정보(A)_15_10_278"/>
      <sheetName val="단중_및_예비길이_SHEET_15_9_5(K)8"/>
      <sheetName val="15_1_02_15년_1월예시계획8"/>
      <sheetName val="15년_12월_시작재공품_15_12_38"/>
      <sheetName val="중공업_실적8"/>
      <sheetName val="기준정보(A)_12_02_238"/>
      <sheetName val="STD__CAB8"/>
      <sheetName val="STD__NCAB8"/>
      <sheetName val="원소재_변경_상세8"/>
      <sheetName val="직거래가_변경8"/>
      <sheetName val="Certificate_list_8"/>
      <sheetName val="U268_4x4_AT(walk)Mitsu8"/>
      <sheetName val="Danh_Mục8"/>
      <sheetName val="Danh_Muc8"/>
      <sheetName val="24_냉각실용添18"/>
      <sheetName val="전해질"/>
      <sheetName val="Æo°¡±aAØ"/>
      <sheetName val="Daten -Data"/>
      <sheetName val="Executive_Summary"/>
      <sheetName val="EX_rate"/>
      <sheetName val="매__출"/>
      <sheetName val="급여_예상_(2017)인상후"/>
      <sheetName val="6__FTA특혜관세적용달성율"/>
      <sheetName val="Volume_&amp;_Assumptions"/>
      <sheetName val="0_주광원_LDM"/>
      <sheetName val="1차_시산표"/>
      <sheetName val="개념체계"/>
      <sheetName val="18 감사ⓚA"/>
      <sheetName val="계약"/>
      <sheetName val="가공비정보"/>
      <sheetName val="물성"/>
      <sheetName val="물동"/>
      <sheetName val="1_TM19"/>
      <sheetName val="2_align19"/>
      <sheetName val="3_JUDDER19"/>
      <sheetName val="4_M_S19"/>
      <sheetName val="5_P_W_R19"/>
      <sheetName val="6_F_G19"/>
      <sheetName val="7__SCABLE19"/>
      <sheetName val="8_DIFF19"/>
      <sheetName val="9_A_C19"/>
      <sheetName val="10_GEAR19"/>
      <sheetName val="11_ISC19"/>
      <sheetName val="12_ALT19"/>
      <sheetName val="13_O_S19"/>
      <sheetName val="14_silencer19"/>
      <sheetName val="15_DAMPER19"/>
      <sheetName val="16_HUB19"/>
      <sheetName val="17_DLOCK19"/>
      <sheetName val="18_PSP19"/>
      <sheetName val="19_누수19"/>
      <sheetName val="20_K_S19"/>
      <sheetName val="1_2내수17"/>
      <sheetName val="GB-IC_Villingen_GG19"/>
      <sheetName val="진행_DATA_(2)19"/>
      <sheetName val="외주현황_wq119"/>
      <sheetName val="매출종합_`0918"/>
      <sheetName val="Cost_Reduction17"/>
      <sheetName val="신고서_전13"/>
      <sheetName val="Basic_assumptions13"/>
      <sheetName val="차체부품_INS_REPORT(갑)18"/>
      <sheetName val="FUEL_FILLER18"/>
      <sheetName val="2_대외공문19"/>
      <sheetName val="5_WIRE적용LIST18"/>
      <sheetName val="3_일반사상18"/>
      <sheetName val="3-2_귀책부서별_DT현황18"/>
      <sheetName val="_납촉자18"/>
      <sheetName val="LX3_0_RR18"/>
      <sheetName val="B053_(990701)공정실적PP%계산19"/>
      <sheetName val="5_세운W-A19"/>
      <sheetName val="SUB_2월_재검사추이도18"/>
      <sheetName val="c_db24"/>
      <sheetName val="0_절삭조건13"/>
      <sheetName val="二_POSITION_XLS19"/>
      <sheetName val="1ဲ_ALT19"/>
      <sheetName val="1ဳ_O_S19"/>
      <sheetName val="15_၄AMPER19"/>
      <sheetName val="BACK_DATA_08_7_1~19"/>
      <sheetName val="E_W19"/>
      <sheetName val="P_W19"/>
      <sheetName val="S_W19"/>
      <sheetName val="OPT손익_내수19"/>
      <sheetName val="OPT손익_수출19"/>
      <sheetName val="BACK_DATA19"/>
      <sheetName val="TEMP_TORQUE19"/>
      <sheetName val="126_25518"/>
      <sheetName val="CASE_ASM18"/>
      <sheetName val="14_1부18"/>
      <sheetName val="JT3_0견적-구118"/>
      <sheetName val="소상_&quot;1&quot;18"/>
      <sheetName val="검사기준서_을_치수18"/>
      <sheetName val="검사기준서_갑18"/>
      <sheetName val="검사기준서_을18"/>
      <sheetName val="검사협정_갑18"/>
      <sheetName val="검사성적서_갑18"/>
      <sheetName val="검사성적서_을18"/>
      <sheetName val="검사성적서_병18"/>
      <sheetName val="Nego_PV18"/>
      <sheetName val="1_변경범위19"/>
      <sheetName val="팀별_합계18"/>
      <sheetName val="설비능력및_종합공정능력산출시_사용18"/>
      <sheetName val="LAMBDA_자작18"/>
      <sheetName val="Sheet6_(3)17"/>
      <sheetName val="영업_일113"/>
      <sheetName val="RELAY_FAX양식13"/>
      <sheetName val="상세_견적서_(HMC)13"/>
      <sheetName val="INVESTMENT_(Hardware)14"/>
      <sheetName val="PFMEA_XLS13"/>
      <sheetName val="2008_г13"/>
      <sheetName val="2_중요한회계정책13"/>
      <sheetName val="9_관계기업투자13"/>
      <sheetName val="42_리스13"/>
      <sheetName val="25_법인세13"/>
      <sheetName val="_PPAP_작성중__xlsx13"/>
      <sheetName val="DBL_LPG시험13"/>
      <sheetName val="Proj_List_00E13"/>
      <sheetName val="Bosch_ADVP&amp;R17"/>
      <sheetName val="상세_계산_내역17"/>
      <sheetName val="2012_Volum11"/>
      <sheetName val="P&amp;L_account11"/>
      <sheetName val="국내_10"/>
      <sheetName val="4,5공장_10"/>
      <sheetName val="시트_10"/>
      <sheetName val="GLOBAL_PT_NEW_FORMAT_OCT_200217"/>
      <sheetName val="운임_환차손-Y19"/>
      <sheetName val="내수1_8GL18"/>
      <sheetName val="PRESS_DATA17"/>
      <sheetName val="개발_TOOL_집계표17"/>
      <sheetName val="경상_개발비17"/>
      <sheetName val="X-3_ENG17"/>
      <sheetName val="GLOBAL_PT_NEW_FORMAT_JULY__2012"/>
      <sheetName val="Evaluation_objects18"/>
      <sheetName val="ALPROFILE_발주실적17"/>
      <sheetName val="Master_Cable17"/>
      <sheetName val="Sheet1_(2)17"/>
      <sheetName val="계산_DATA_입력17"/>
      <sheetName val="MACRO1_XLM17"/>
      <sheetName val="02년_SUC17"/>
      <sheetName val="B053_(990701)공정능력PC%계산10"/>
      <sheetName val="VERTICAL_PIPE10"/>
      <sheetName val="TABLE_DB10"/>
      <sheetName val="쌍용_data_base10"/>
      <sheetName val="2과_공수집계10"/>
      <sheetName val="118_세금과공과10"/>
      <sheetName val="Production_Plan111"/>
      <sheetName val="경영재무_(입력)10"/>
      <sheetName val="생산현황_(입력)11"/>
      <sheetName val="연구개발_(입력)10"/>
      <sheetName val="일반현황_(입력)10"/>
      <sheetName val="품질관리_(입력)10"/>
      <sheetName val="Drop-down_Lists10"/>
      <sheetName val="Bas_Moteur10"/>
      <sheetName val="THEME_CODE11"/>
      <sheetName val="CR_CODE11"/>
      <sheetName val="09년_현황11"/>
      <sheetName val="WTC_BODY一覧原紙11"/>
      <sheetName val="3월말_장기악성(국내)11"/>
      <sheetName val="2월말_장기악성(국내)11"/>
      <sheetName val="비교원가제출_고11"/>
      <sheetName val="Sch7a_(토요일)17"/>
      <sheetName val="실적_및_계획17"/>
      <sheetName val="공정능력_(2)17"/>
      <sheetName val="Rate_data17"/>
      <sheetName val="원단위_전후비교17"/>
      <sheetName val="3__관리점지수실적-1_1생산성17"/>
      <sheetName val="Sec_1_-_RFQ17"/>
      <sheetName val="PRO_(참조)17"/>
      <sheetName val="FLOW_PROSES_(A)14"/>
      <sheetName val="외주품_감점_유형_기준17"/>
      <sheetName val="ERP도입후_시정현황11"/>
      <sheetName val="2차_OIL량측정11"/>
      <sheetName val="공정별공법-W_HSE-LH11"/>
      <sheetName val="GM_Master11"/>
      <sheetName val="대외공문_11"/>
      <sheetName val="CAPA분석_360K14"/>
      <sheetName val="Purchasing_Data11"/>
      <sheetName val="포머_비가동_내역12"/>
      <sheetName val="FRONT_HUB견적가12"/>
      <sheetName val="J150_승인진도관리_LIST11"/>
      <sheetName val="TOTAL_LIST11"/>
      <sheetName val="Price_Range11"/>
      <sheetName val="FTR_MACRo11"/>
      <sheetName val="일일_업무_현황_(3)12"/>
      <sheetName val="일일_업무_현황_(5)12"/>
      <sheetName val="업무분장_11"/>
      <sheetName val="VS1_Paretto분석12"/>
      <sheetName val="금형_(2)16"/>
      <sheetName val="1-1_General_Code11"/>
      <sheetName val="MPL_技連12"/>
      <sheetName val="342E_BLOCK12"/>
      <sheetName val="MPS_Q3_FY0411"/>
      <sheetName val="MPS_Q4_FY0411"/>
      <sheetName val="1_ER유체응용11"/>
      <sheetName val="4_시험장비11"/>
      <sheetName val="협력사_일반현황12"/>
      <sheetName val="DATA_BASE11"/>
      <sheetName val="업체별_단가현황11"/>
      <sheetName val="VPP(BD-010)_이상보고11"/>
      <sheetName val="일일_생산및판매계획_대_실적11"/>
      <sheetName val="02_07_27_부품판매가11"/>
      <sheetName val="임율_&amp;_LOT11"/>
      <sheetName val="생산계획_(2)11"/>
      <sheetName val="P&amp;L,Bal_Sheet,Cash_Forecast11"/>
      <sheetName val="1_세부비교원가(내수)11"/>
      <sheetName val="1_종합비교원가(내수_일반_유럽)11"/>
      <sheetName val="10_예산_및_원가_계획(02년)11"/>
      <sheetName val="3_PT개발계획11"/>
      <sheetName val="6_N_m_CCW_전류11"/>
      <sheetName val="고객불만_건11"/>
      <sheetName val="J2(P_MT)10"/>
      <sheetName val="제품명_(3)11"/>
      <sheetName val="Data_Sheet11"/>
      <sheetName val="6_수입검사_11"/>
      <sheetName val="03_PFD-111"/>
      <sheetName val="12_Inv_11"/>
      <sheetName val="97년_재료예산(안)11"/>
      <sheetName val="1_터빈11"/>
      <sheetName val="cost_base_e_dati11"/>
      <sheetName val="2__Definitions11"/>
      <sheetName val="코드_조건표12"/>
      <sheetName val="HMC_사전원가(원혁기준)13%11"/>
      <sheetName val="재품별_단가11"/>
      <sheetName val="장비_전체리스트11"/>
      <sheetName val="_21"/>
      <sheetName val="집중검사_리스트11"/>
      <sheetName val="production_dept11"/>
      <sheetName val="_SR3차원단위_(3)11"/>
      <sheetName val="실행내역서_11"/>
      <sheetName val="개발_LIST11"/>
      <sheetName val="PC%계산(WM_COMM단차)11"/>
      <sheetName val="차체_품안표11"/>
      <sheetName val="1_1_2008_OTIF11"/>
      <sheetName val="Value_Analysis_-_Sheet_111"/>
      <sheetName val="BAFFLE_HMC_TABLE111"/>
      <sheetName val="1~3월_지시사항11"/>
      <sheetName val="1_POSITIONING11"/>
      <sheetName val="무부하_회전수11"/>
      <sheetName val="진행중_설변11"/>
      <sheetName val="HOLE_9905(1)11"/>
      <sheetName val="Upgrades_pricing10"/>
      <sheetName val="7_3_DY팀10"/>
      <sheetName val="PNL_ASS'Y_CRASH_PAD_UPR_RH10"/>
      <sheetName val="공정능력(마운틴_홀_거리)10"/>
      <sheetName val="Summary_Sheet10"/>
      <sheetName val="Datasheet_for_KPI_Model_110"/>
      <sheetName val="Moulding_data10"/>
      <sheetName val="TEAM하반기_계획_(2)10"/>
      <sheetName val="YOKE-H(10_3)10"/>
      <sheetName val="▶R_C_FRM10"/>
      <sheetName val="광주_소요량10"/>
      <sheetName val="5-Why_Root_Cause_Analysis_10"/>
      <sheetName val="full_(2)10"/>
      <sheetName val="S50_10"/>
      <sheetName val="초_성10"/>
      <sheetName val="CHECK_성10"/>
      <sheetName val="cpk_data10"/>
      <sheetName val="DV_Flow_Chart_DV-PV1_(PFC)11"/>
      <sheetName val="MATEMST_(2)10"/>
      <sheetName val="_22"/>
      <sheetName val="c_db115"/>
      <sheetName val="Z41,Z42_이외total10"/>
      <sheetName val="개선대책_양식6"/>
      <sheetName val="S_P3"/>
      <sheetName val="R_FJS_CAR_(old)3"/>
      <sheetName val="PP%-low_RPM4"/>
      <sheetName val="2_Underbody_DT3"/>
      <sheetName val="입력_List6"/>
      <sheetName val="DO_NOT_DELETE5"/>
      <sheetName val="Export_Data3"/>
      <sheetName val="Material_References4"/>
      <sheetName val="BOX_ASSY3"/>
      <sheetName val="4_Financial3"/>
      <sheetName val="3_4)__FR_종합3"/>
      <sheetName val="3_4)__RR_종합3"/>
      <sheetName val="RFQ_Cover_Sheeet3"/>
      <sheetName val="8_공정능력평가(5)3"/>
      <sheetName val="6_Parent_S__Fixed_Prod3"/>
      <sheetName val="3~4_》在库计划SABC样式1"/>
      <sheetName val="2-1_제품군별계획대비실적(B_A)10"/>
      <sheetName val="OEM_이의제기_종합10"/>
      <sheetName val="GAGE_R&amp;R(FRT_UPR)8"/>
      <sheetName val="_하반기_경비_조정계획_150627(사계_r2_기준)_8"/>
      <sheetName val="불량_리스트8"/>
      <sheetName val="불량_코드8"/>
      <sheetName val="Team_종합8"/>
      <sheetName val="1_종합평가표8"/>
      <sheetName val="SCP_48"/>
      <sheetName val="SCP_5_D2UXT8"/>
      <sheetName val="SCP_6_D2UX8"/>
      <sheetName val="Invest_(MAC)8"/>
      <sheetName val="SCP_Apr20158"/>
      <sheetName val="Actual_In_&amp;_Out10"/>
      <sheetName val="LCAUTO_45"/>
      <sheetName val="LCAT수_조5"/>
      <sheetName val="ISSUE_LIST8"/>
      <sheetName val="BI-FUEL_AIR_VENT_PIPE8"/>
      <sheetName val="0_CHMSL_LED_ASSY8"/>
      <sheetName val="108_수선비8"/>
      <sheetName val="XMA_12월_8,000대_원,부자재_完8"/>
      <sheetName val="YFA_10월분_원자재(10_12)_미납완료_完8"/>
      <sheetName val="YFA_10월분_부자재(10_7,9)_FEDEX_完8"/>
      <sheetName val="1_TAT_Info_8"/>
      <sheetName val="REAR_8"/>
      <sheetName val="abs_dac검사대비분석자료28"/>
      <sheetName val="RFQ_Form8"/>
      <sheetName val="외주수입검사_종합(6월)8"/>
      <sheetName val="4_20)통계적기법관리절차서7"/>
      <sheetName val="1_TP조립8"/>
      <sheetName val="품의서양식_(3)8"/>
      <sheetName val="4_Vendor_price10"/>
      <sheetName val="14년_증판안_판촉10"/>
      <sheetName val="1__보고8"/>
      <sheetName val="(2)월생산현황_7"/>
      <sheetName val="Dual_PMP수율7"/>
      <sheetName val="기타_부자재7"/>
      <sheetName val="RFQ_Template8"/>
      <sheetName val="3-2002년_소모공구비5"/>
      <sheetName val="거래선별_매출현황_내역7"/>
      <sheetName val="Full_PBD7"/>
      <sheetName val="Europe_PU-17"/>
      <sheetName val="RFQ_180411"/>
      <sheetName val="DS_MBR_RR_Side__-_PcA7"/>
      <sheetName val="CONSUMO_DE_RESINA_7"/>
      <sheetName val="_0602주-무결점운동_진행현황_보고_(201406107"/>
      <sheetName val="수식파일_(삭제금지)4"/>
      <sheetName val="03년_체제결과7"/>
      <sheetName val="Aug01_Status_Rpt5"/>
      <sheetName val="97계획(96_1110"/>
      <sheetName val="List_Total4"/>
      <sheetName val="Person_Cost4"/>
      <sheetName val="THEO_DÕI_THAI_SẢN_(2)4"/>
      <sheetName val="Time_Man4"/>
      <sheetName val="Salary(Cus_)4"/>
      <sheetName val="OT_OVER4"/>
      <sheetName val="Segment_4_Bid_Sheet4"/>
      <sheetName val="Hi6810_功能信号表4"/>
      <sheetName val="6_FQC检验数据4"/>
      <sheetName val="2003_prod24"/>
      <sheetName val="2003_Target4"/>
      <sheetName val="RA_Bearer4"/>
      <sheetName val="Trend_Total_nguyên_nhân4"/>
      <sheetName val="設備預算總表附件3_4"/>
      <sheetName val="FA_Definitions4"/>
      <sheetName val="개발원가_종합5"/>
      <sheetName val="5_Why's4"/>
      <sheetName val="3_3검토국10"/>
      <sheetName val="NEW_TOOL_MASTER5"/>
      <sheetName val="소재_이력5"/>
      <sheetName val="99_조정금액5"/>
      <sheetName val="_Common_Info_Page5"/>
      <sheetName val="THS_-_Key_Inputs5"/>
      <sheetName val="Supplier_QRQC10"/>
      <sheetName val="4_3_첨부111"/>
      <sheetName val="검사협정_보충10"/>
      <sheetName val="1_기안을지10"/>
      <sheetName val="Input_Page5"/>
      <sheetName val="Input_Sheet5"/>
      <sheetName val="Base_Info5"/>
      <sheetName val="05_新Table(간접직)4"/>
      <sheetName val="05계약내역(기존T_활용)4"/>
      <sheetName val="Grille_Q3P_Organe4"/>
      <sheetName val="원가_종합11"/>
      <sheetName val="OEM_Plan11"/>
      <sheetName val="LINE_운영안10"/>
      <sheetName val="자동차_종합지표11"/>
      <sheetName val="Interco_&amp;_PVS_Loc_Cur10"/>
      <sheetName val="보강사_소요량10"/>
      <sheetName val="After_sales11"/>
      <sheetName val="Order_status11"/>
      <sheetName val="Order_status210"/>
      <sheetName val="Customer_Master10"/>
      <sheetName val="Common_code10"/>
      <sheetName val="Order_Status_Master10"/>
      <sheetName val="Product_Master10"/>
      <sheetName val="사무용품_신청10"/>
      <sheetName val="첨부4_기술평가서10"/>
      <sheetName val="1_2_2완제품검사('00_4월)_(가라)10"/>
      <sheetName val="Validation_Lists10"/>
      <sheetName val="★금형비_계산서10"/>
      <sheetName val="LOWSIDE_비교10"/>
      <sheetName val="원단위_1계_2계9"/>
      <sheetName val="LINE_PPM-분석5"/>
      <sheetName val="Actual_data5"/>
      <sheetName val="제품별_매출11"/>
      <sheetName val="Data_Working_Time11"/>
      <sheetName val="11403-06163_เก่า9"/>
      <sheetName val="FM-HD_(New)9"/>
      <sheetName val="FM-HD_(HKMC)_9"/>
      <sheetName val="FM-HD_(11254-06201)__9"/>
      <sheetName val="FM-HD_(11251-06163)9"/>
      <sheetName val="FM-HD_(11514053)9"/>
      <sheetName val="FM-HD_(11611807)9"/>
      <sheetName val="FM-HD_(94502003)9"/>
      <sheetName val="FM-HD_(94501839)9"/>
      <sheetName val="FM-HD_(PT-GDENG0911-4)9"/>
      <sheetName val="FM-HD_(94520439)9"/>
      <sheetName val="FM-HD_(94500396)9"/>
      <sheetName val="FM-HD_(94500407)9"/>
      <sheetName val="FM-HD_(94500414)9"/>
      <sheetName val="FM-HD_(94500073)9"/>
      <sheetName val="FM-HD_(11588683)9"/>
      <sheetName val="FM-HD_(94500952)9"/>
      <sheetName val="FM-HD_(11569995)9"/>
      <sheetName val="FM-HD_(11254-06201)9"/>
      <sheetName val="FM-HD_(11588685)9"/>
      <sheetName val="FM-HD_(94500793)_9"/>
      <sheetName val="FM-HD_(11588717)9"/>
      <sheetName val="FM-HD_(HD-25198904)9"/>
      <sheetName val="FM-HD_(HD-11570514)_9"/>
      <sheetName val="FM-HD_(11097441)9"/>
      <sheetName val="FM-HD_(11588662)_9"/>
      <sheetName val="FM-HD_(11519387)9"/>
      <sheetName val="FM-HD_(11561969)9"/>
      <sheetName val="FM-HD_(11516580)9"/>
      <sheetName val="FM-HD_(11588712)___9"/>
      <sheetName val="FM-HD_(11519375)9"/>
      <sheetName val="FM-HD_(FAA32071001)__9"/>
      <sheetName val="FM-HD_(11519382)_9"/>
      <sheetName val="FM-HD_(11519383)_9"/>
      <sheetName val="FM-HD_(11561763)__9"/>
      <sheetName val="FM-HD_(11588316)__9"/>
      <sheetName val="PS_SIDE_OTR_INR_공정개선_상세9"/>
      <sheetName val="99년12월_실적DATA5"/>
      <sheetName val="7)_133677345"/>
      <sheetName val="TL_PROTO_2열5"/>
      <sheetName val="Net_Revenue5"/>
      <sheetName val="기초_데이터5"/>
      <sheetName val="신흥테크_세부내역_LIST5"/>
      <sheetName val="중요차종_(090131)5"/>
      <sheetName val="PACKING_LIST5"/>
      <sheetName val="COOLING_UNIT5"/>
      <sheetName val="#1-1_(2)5"/>
      <sheetName val="기초_DATA5"/>
      <sheetName val="2-2_매출분석5"/>
      <sheetName val="표지_(2)5"/>
      <sheetName val="EO_이력관리대장1"/>
      <sheetName val="2차_OI5"/>
      <sheetName val="2000_(원본)4"/>
      <sheetName val="DANH_MỤC_NHÓM_ĐỐI_TƯỢNG4"/>
      <sheetName val="Nhap_T84"/>
      <sheetName val="Begining_detail-CTIET4"/>
      <sheetName val="Summary-TOMLUOC_4"/>
      <sheetName val="SO_TONG_HOP_CONG_NO4"/>
      <sheetName val="Danh_sach3"/>
      <sheetName val="Danh_sach_Hàn_thùng4"/>
      <sheetName val="Mẫu_DMVT4"/>
      <sheetName val="Mẫu_DMVT_(2)4"/>
      <sheetName val="Nguon_PT_xetai4"/>
      <sheetName val="Nguon_PT_xe_Ben4"/>
      <sheetName val="Bien_so4"/>
      <sheetName val="DM_KHAU_HAO4"/>
      <sheetName val="MỤC_LỤC4"/>
      <sheetName val="Ghi_chú4"/>
      <sheetName val="1__Định_hướng_HĐ_CN_năm_20194"/>
      <sheetName val="2_1_Tổng_quan_TT_KD_xe_DL4"/>
      <sheetName val="2_2_Tổng_quan_TT_DVPT_DL4"/>
      <sheetName val="3_1__ĐKM_xe_DL4"/>
      <sheetName val="3_2_1__KH_KD-MKT_&amp;_TCKD_xe_KIA4"/>
      <sheetName val="3_2_2_CSBH_KIA4"/>
      <sheetName val="3_2_3__KH_KD-MKT&amp;TCKD_DVPT4"/>
      <sheetName val="Pv_SL4"/>
      <sheetName val="3_3_1_KH_KD-MKT_&amp;_TCKD_Mazda4"/>
      <sheetName val="3_3_2_CSBH_MAZDA4"/>
      <sheetName val="3_3_3_KH_KD-MKT&amp;TCKD_DVPT_MAZD4"/>
      <sheetName val="3_4__DVPT_SR_KIA_MAZDA4"/>
      <sheetName val="3_4_1_KH_KD-MKT&amp;TCKD_PEUGEOT4"/>
      <sheetName val="3_4_2_CSBH_PEUGEOT4"/>
      <sheetName val="3_4_3_KH_KD-MKT&amp;TC_DVPT_PEUGEO4"/>
      <sheetName val="3_5__TÀI_CHÍNH_KD_XE_KIA_MAZDA4"/>
      <sheetName val="4_1_Tổng_quan_TT_KD_Tai,_Bus4"/>
      <sheetName val="4_2_Tổng_quan_TT_DVPT_Tai_Bus4"/>
      <sheetName val="5_1__ĐKM_xe_Tai,_Bus4"/>
      <sheetName val="PTBH_20184"/>
      <sheetName val="SL_-_TVBH4"/>
      <sheetName val="5_2a__KD_Xe_Fuso4"/>
      <sheetName val="5_2b__KD_Xe_Foton4"/>
      <sheetName val="5_2c__KD_Xe_Bus4"/>
      <sheetName val="5_2__KH_KD-MKT&amp;TCKD_xe_Tải,_Bu4"/>
      <sheetName val="5_3__CSBH_xe_Tải,_Bus4"/>
      <sheetName val="5_4_KH_KD-MKT&amp;TC_DVPT_Tải,_Bus4"/>
      <sheetName val="Review_note4"/>
      <sheetName val="6_1_ĐKĐK4"/>
      <sheetName val="6_2__Bảo_hiểm4"/>
      <sheetName val="6_3__Tín_dụng4"/>
      <sheetName val="6_4__GSHT_&amp;_PH4"/>
      <sheetName val="6_5_DVHT4"/>
      <sheetName val="7_1_KH_nhân_sự4"/>
      <sheetName val="7_2__Định_biên_&amp;_Lương4"/>
      <sheetName val="7_3_KH_thưởng_năng_suất4"/>
      <sheetName val="Check_TH4"/>
      <sheetName val="8__Hành_chính4"/>
      <sheetName val="8_14"/>
      <sheetName val="9_1__Duy_tu_bảo_trì4"/>
      <sheetName val="9_2__Cải_tạo,_nâng_cấp4"/>
      <sheetName val="10__TSCĐ_-_CCDC4"/>
      <sheetName val="11D__Tài_chính_KD_XE_TỔNG4"/>
      <sheetName val="11E__Tài_chính_KD_DVPT_TỔNG4"/>
      <sheetName val="11A__Tài_chính_SR_KIA4"/>
      <sheetName val="11B__Tài_chính_SR_MAZDA4"/>
      <sheetName val="11D__Tài_chính_SR_Peugout4"/>
      <sheetName val="11C__Tài_chính_SR_TẢI_BUS4"/>
      <sheetName val="11D__Tài_chính_SR_Du_lịch4"/>
      <sheetName val="11__Tài_chính_Chi_nhánh4"/>
      <sheetName val="12__SĐTC4"/>
      <sheetName val="THƯ_VIỆN4"/>
      <sheetName val="DS-Thuong_6T_dau3"/>
      <sheetName val="Bang_KL3"/>
      <sheetName val="Lcau_-_Lxuc3"/>
      <sheetName val="CAR_Form_Summary4"/>
      <sheetName val="Personnaliser___3"/>
      <sheetName val="Takt_Time3"/>
      <sheetName val="Data_Input4"/>
      <sheetName val="20060624_공조제어4"/>
      <sheetName val="공정공수_XLS4"/>
      <sheetName val="풍량상한치_제한_data4"/>
      <sheetName val="Source_List4"/>
      <sheetName val="PMBG12LD_장비및인원소요(D_A기준)_4"/>
      <sheetName val="MS_SPEC4"/>
      <sheetName val="8월_매출현황5"/>
      <sheetName val="3공장_순양전자5"/>
      <sheetName val="현진테크_(2)5"/>
      <sheetName val="동경cnc_지그5"/>
      <sheetName val="대한테크_집계5"/>
      <sheetName val="서연전자_(2)5"/>
      <sheetName val="삼익전자_(2)5"/>
      <sheetName val="삼익산업_(2)5"/>
      <sheetName val="시무인텔_(2)5"/>
      <sheetName val="성우일렉스_(2)5"/>
      <sheetName val="성호테크_(2)5"/>
      <sheetName val="2009년_매출_실적4"/>
      <sheetName val="2005년_소요량4"/>
      <sheetName val="PL_By_Model(Result)5"/>
      <sheetName val="Tool_Type4"/>
      <sheetName val="3__Acronyms_and_abbreviations4"/>
      <sheetName val="11_Inv_4"/>
      <sheetName val="첨부13__사출(PAD)_카메라4"/>
      <sheetName val="After_Sales_Supplier_#'s4"/>
      <sheetName val="부품_LIST4"/>
      <sheetName val="AQL(0_65)4"/>
      <sheetName val="InspectionData_(2)4"/>
      <sheetName val="Input_Form_-_EingabeMaske4"/>
      <sheetName val="1_생산04"/>
      <sheetName val="1_개발개요4"/>
      <sheetName val="G-Exchange_#6674"/>
      <sheetName val="C-Mix_Rate_&amp;_Revenue(calc)4"/>
      <sheetName val="General_Assumptions4"/>
      <sheetName val="종합원가분석_1_4"/>
      <sheetName val="01년2월현황_4"/>
      <sheetName val="_제9차_회사표준_제개정_공청회_이의제기신청서_XLSX4"/>
      <sheetName val="22_보증금(전신전화가입권)4"/>
      <sheetName val="39_미지급법인세4"/>
      <sheetName val="Value_4"/>
      <sheetName val="Schedule_14"/>
      <sheetName val="Rollforward_{bpe}3"/>
      <sheetName val="Allow_-_SR&amp;D3"/>
      <sheetName val="220_(2)5"/>
      <sheetName val="PU_FOAM_가격조정_기준3"/>
      <sheetName val="BEZEL_L외주1"/>
      <sheetName val="NOZZLE_ASSY-SIDE_DEF_LH1"/>
      <sheetName val="거래선_생산계획3"/>
      <sheetName val="손익비교_Data1"/>
      <sheetName val="RCL_MY21"/>
      <sheetName val="Income_Statement1"/>
      <sheetName val="2_-_SALCPA_Tracker_-_pg__11"/>
      <sheetName val="Chart_of_Accounts1"/>
      <sheetName val="Histogram_Chart3"/>
      <sheetName val="HS_CODE"/>
      <sheetName val="개인별_교육현황4"/>
      <sheetName val="관리구역_책임자(181010)4"/>
      <sheetName val="ACU기청소2018-05-04_(3)4"/>
      <sheetName val="ASM_A동4"/>
      <sheetName val="SMT구역_(2)4"/>
      <sheetName val="관리구역_체크시트4"/>
      <sheetName val="관리구역_평가시트4"/>
      <sheetName val="담당자편성표_(B)4"/>
      <sheetName val="조립A구역_(2)4"/>
      <sheetName val="개선보고서_(2)4"/>
      <sheetName val="02_08생산대상대수4"/>
      <sheetName val="SEP_20074"/>
      <sheetName val="한일자야(감액손실)_(2)4"/>
      <sheetName val="천정등기구_실적4"/>
      <sheetName val="NUEVO_MODELOS_20184"/>
      <sheetName val="devis_qcdp24"/>
      <sheetName val="Cover_page5"/>
      <sheetName val="Adjusted_OI5"/>
      <sheetName val="Adjusted_OI_(2)5"/>
      <sheetName val="Income_Stmt_(USD)5"/>
      <sheetName val="Income_Stmt_(RMB)5"/>
      <sheetName val="IS_Loc_Adj5"/>
      <sheetName val="Balance_Sht_(USD)5"/>
      <sheetName val="BS_Loc+Adj5"/>
      <sheetName val="Balance_Sht_(RMB)5"/>
      <sheetName val="Cash_Flow_(USD)5"/>
      <sheetName val="Cash_Forecast5"/>
      <sheetName val="IC_AP_AR6"/>
      <sheetName val="Cash_Cross_check5"/>
      <sheetName val="Unit_Price_without_LTA&amp;Pricing5"/>
      <sheetName val="Sales_without_LTA&amp;Pricing5"/>
      <sheetName val="Unit_ECN_Sales5"/>
      <sheetName val="Total_ECN_Sales5"/>
      <sheetName val="LTA_Percentage5"/>
      <sheetName val="LTA_Amount5"/>
      <sheetName val="Total_P2P5"/>
      <sheetName val="Net_Sales5"/>
      <sheetName val="Unit_Mat_Cost_Without_PS_VAVE5"/>
      <sheetName val="Material_cost_without_PS_VAVE5"/>
      <sheetName val="Unit_ECN_cost5"/>
      <sheetName val="ECN_cost_saving5"/>
      <sheetName val="Unit_Purchase_Saving5"/>
      <sheetName val="Total_Purchase_Saving5"/>
      <sheetName val="Unit_VAVE_Saving5"/>
      <sheetName val="Total_VAVE5"/>
      <sheetName val="Unit_Margin_Improvement5"/>
      <sheetName val="Total_Margin_Improvement5"/>
      <sheetName val="Unit_mat__cost_after_PS_VAVE5"/>
      <sheetName val="Total_Mat_cost_after_PS_VAVE5"/>
      <sheetName val="Unit_Inb_Freight_Rate5"/>
      <sheetName val="Inboud_Freight_Amount5"/>
      <sheetName val="Unit_Inb-Duty5"/>
      <sheetName val="Inbound_Duty5"/>
      <sheetName val="Material_cost_before_Scrap5"/>
      <sheetName val="Scrap_Rate5"/>
      <sheetName val="Scrap_Amount5"/>
      <sheetName val="Scrap_recovery_rate5"/>
      <sheetName val="Scrap_Recovery_Amount5"/>
      <sheetName val="Unit_Production_Auxiliary5"/>
      <sheetName val="Production_Auxiliary5"/>
      <sheetName val="Net_Material5"/>
      <sheetName val="Unit_OB_freight5"/>
      <sheetName val="Total_OB_freight5"/>
      <sheetName val="Total_LC&amp;OVH5"/>
      <sheetName val="LC&amp;OVH_Undefined_Var_5"/>
      <sheetName val="LC&amp;OVH_Undefined_Fix_5"/>
      <sheetName val="Total_headcount_&amp;_labor_cost5"/>
      <sheetName val="Direct_Labor_Cost5"/>
      <sheetName val="Indirect_Labor_Cost5"/>
      <sheetName val="Salary_Cost5"/>
      <sheetName val="MSI_-_FY(RMB)5"/>
      <sheetName val="MSI_-_Comm_Sales5"/>
      <sheetName val="MSI_-_IC_Sales5"/>
      <sheetName val="MSI_-_Mat_Cost5"/>
      <sheetName val="MSI_-_Direct_Labor5"/>
      <sheetName val="MSI_-_Variable_OH5"/>
      <sheetName val="MSI_-_Fixed_OH5"/>
      <sheetName val="400H_가공,금형비4"/>
      <sheetName val="Budget_Imt_mensuel_(CFO)4"/>
      <sheetName val="CDV_Pte_mensuel4"/>
      <sheetName val="Evol_Prod_(Eqpt)4"/>
      <sheetName val="CAPVR_Pte_mensuel4"/>
      <sheetName val="CPK(Process_Capanility)4"/>
      <sheetName val="INATAKE_SYS4"/>
      <sheetName val="영업_입수계획_4"/>
      <sheetName val="참고1_02_판매계획_(수량)4"/>
      <sheetName val="전사_경영계획_수량4"/>
      <sheetName val="Q1_&amp;_Q24"/>
      <sheetName val="MASTER_DATA3"/>
      <sheetName val="Duration_4"/>
      <sheetName val="견적서_detail_Main_13"/>
      <sheetName val="Cty+XN(KT_2005)4"/>
      <sheetName val="ADJTBL_31004"/>
      <sheetName val="AOP_Summary-24"/>
      <sheetName val="BOM_Cost_(R-U713MHH)3"/>
      <sheetName val="repeatative_rejection3"/>
      <sheetName val="FRN_020003"/>
      <sheetName val="Diaph1_values3"/>
      <sheetName val="Diaph2_values3"/>
      <sheetName val="Diaph_values3"/>
      <sheetName val="Cushion_datas3"/>
      <sheetName val="P_O_(LOCAL)3"/>
      <sheetName val="UPPER_도면3"/>
      <sheetName val="Kautex_4WD_St_IV_P&amp;D3"/>
      <sheetName val="Sachs_FL_WHL3"/>
      <sheetName val="4_경비_5_영업외수지3"/>
      <sheetName val="2019년_생산수량3"/>
      <sheetName val="19년_종합_CT3"/>
      <sheetName val="Model_Synthesis_Report3"/>
      <sheetName val="Sch1_-_P&amp;L_Summary3"/>
      <sheetName val="Sch2_-_BalSht_Summary3"/>
      <sheetName val="Sch3_-_CFlow_Summary3"/>
      <sheetName val="delta_impedance(평균)3"/>
      <sheetName val="SUST_DEV_&amp;_OTHER3"/>
      <sheetName val="OEM_3"/>
      <sheetName val="August_20033"/>
      <sheetName val="OE_UMC3"/>
      <sheetName val="Analysis-Others_Pg_43"/>
      <sheetName val="Fx_Rates3"/>
      <sheetName val="FY_12_Interiors_Volume4"/>
      <sheetName val="INT_Price_FY12_MFC4"/>
      <sheetName val="強度_CN_A1_C10H_152H3"/>
      <sheetName val="II__CF3"/>
      <sheetName val="I__Assumptions3"/>
      <sheetName val="CONN_조립3"/>
      <sheetName val="04_03월소일정계획3"/>
      <sheetName val="_관리계획서_Rev_01_xlsx3"/>
      <sheetName val="Costed_BOM_2ndR_40%3"/>
      <sheetName val="seat-sdn_only3"/>
      <sheetName val="10-2_ED&amp;D_EQU3"/>
      <sheetName val="Business_Plan3"/>
      <sheetName val="Organization_chart201910023"/>
      <sheetName val="RESPONSIBILITY_MATRIX3"/>
      <sheetName val="TFT_Attendace3"/>
      <sheetName val="share_year=52"/>
      <sheetName val="Freq_error_DATA3"/>
      <sheetName val="Freq_HISTOGRAM3"/>
      <sheetName val="Stand_off1"/>
      <sheetName val="1-2_LOW_&amp;_HIGH_WIRING_ASSY"/>
      <sheetName val="케이스_재공_재고3"/>
      <sheetName val="BAT1_3"/>
      <sheetName val="업체손실공수_xls4"/>
      <sheetName val="FRT_재료비3"/>
      <sheetName val="FAX_(2)3"/>
      <sheetName val="0_주광원_LED_ASSY3"/>
      <sheetName val="9_초기공정능력조사(을)3"/>
      <sheetName val="1-1_연월차_개인별_보전수당3"/>
      <sheetName val="00-Input_Values3"/>
      <sheetName val="Input_Values3"/>
      <sheetName val="Corp_acronym3"/>
      <sheetName val="4_销售计划3"/>
      <sheetName val="Output_1_(2)3"/>
      <sheetName val="CHI_TIẾT3"/>
      <sheetName val="3_학점이수(사내_사외교육)3"/>
      <sheetName val="개조_요청서2"/>
      <sheetName val="_쿠첸_CIR-301_제원현황(170317)_xlsx2"/>
      <sheetName val="BOM_CODE2"/>
      <sheetName val="96_하반기_전시회_경비2"/>
      <sheetName val="Summary_Capex_Info-Cal_(master2"/>
      <sheetName val="Table(APG_MF)2"/>
      <sheetName val="Pt_Rates2"/>
      <sheetName val="2_(1설원_첨)2"/>
      <sheetName val="Component_List2"/>
      <sheetName val="Text_Control2"/>
      <sheetName val="text_contl2"/>
      <sheetName val="XD_담력저감2"/>
      <sheetName val="원가검토가_(현양산품)2"/>
      <sheetName val="원가검토가_(최초견적가)2"/>
      <sheetName val="원가검토가_(최초양산품)2"/>
      <sheetName val="RT_Table2"/>
      <sheetName val="TLc_개조차(목표원가)2"/>
      <sheetName val="입력_데이타1"/>
      <sheetName val="Sheet1_(3)2"/>
      <sheetName val="의장2반_2"/>
      <sheetName val="Detail_Defect_COMBO_KAISER2"/>
      <sheetName val="28_8부1"/>
      <sheetName val="KQ_12"/>
      <sheetName val="3rd_DESIGN_APRD"/>
      <sheetName val="Tien_Thuong"/>
      <sheetName val="NC_XL_6T_cuoi_01_CTy"/>
      <sheetName val="Data_-6T_dau"/>
      <sheetName val="Cong_6T"/>
      <sheetName val="Group_Consolidated2"/>
      <sheetName val="Intercompany_Detail2"/>
      <sheetName val="plan&amp;section_of_foundation"/>
      <sheetName val="4__가격구조"/>
      <sheetName val="3__트림별_내수3"/>
      <sheetName val="3__트림별_북미3"/>
      <sheetName val="3__트림별_유럽3"/>
      <sheetName val="23_보증금(전신전화가입권)3"/>
      <sheetName val="Main-Yield_report2"/>
      <sheetName val="Cosmetic_Description2"/>
      <sheetName val="2_´ë?Ü°o1®2"/>
      <sheetName val="실DATA_2"/>
      <sheetName val="해외)_MASTER_DATA2"/>
      <sheetName val="국내)_마스터_데이터2"/>
      <sheetName val="Gauge_R&amp;R2"/>
      <sheetName val="Bia_TQT2"/>
      <sheetName val="첨#3__PCB"/>
      <sheetName val="Detail_report"/>
      <sheetName val="Questions_for_Wuhan_Lear"/>
      <sheetName val="Request_template2"/>
      <sheetName val="1_page2"/>
      <sheetName val="CC_Down_load_0716"/>
      <sheetName val="CAUZA_DEFECTE"/>
      <sheetName val="CAUSES_OF_DEFECTS"/>
      <sheetName val="_FURNACE현설"/>
      <sheetName val="프로필렌_이송라인"/>
      <sheetName val="Special_rack_(Packaging_Input)"/>
      <sheetName val="판매_계획_대_실적"/>
      <sheetName val="Capa_réelle_TPT_S49"/>
      <sheetName val="Récap_capa_TPT_S49"/>
      <sheetName val="HR_Final"/>
      <sheetName val="20년_생산확대방안"/>
      <sheetName val="Non-Statistical_Sampling"/>
      <sheetName val="TT-2020_12_31"/>
      <sheetName val="Adj_2020_12_31"/>
      <sheetName val="Cashflow-2020_1-12"/>
      <sheetName val="CF_Note1"/>
      <sheetName val="CF_Note2"/>
      <sheetName val="Forecast_Dec_06"/>
      <sheetName val="copy_of_control_valve"/>
      <sheetName val="EXP_P1(PART)"/>
      <sheetName val="Prob__Res__Index"/>
      <sheetName val="0_견적보고"/>
      <sheetName val="CASTING_CONDITION"/>
      <sheetName val="0_LED_ASSY"/>
      <sheetName val="ACT2020_FMS_data1"/>
      <sheetName val="Vol_&amp;_Assumpt"/>
      <sheetName val="_启_东"/>
      <sheetName val="product_lines"/>
      <sheetName val="09년_1월이후_완료신작"/>
      <sheetName val="ecr_blank"/>
      <sheetName val="Material_Import_Rate"/>
      <sheetName val="Courier_4x2"/>
      <sheetName val="Retail_Spider"/>
      <sheetName val="Lists_(Hide)"/>
      <sheetName val="FIN6_input_Front_F&amp;G"/>
      <sheetName val="Old_Consoles"/>
      <sheetName val="OEM-Engr-Product_Data"/>
      <sheetName val="Material_Expense_Rate"/>
      <sheetName val="POP_Forecast"/>
      <sheetName val="INPUT_DATA(입찰)"/>
      <sheetName val="SUB자료01_-_드롭_항목"/>
      <sheetName val="원소재_LDC_"/>
      <sheetName val="4-12__박스_변경"/>
      <sheetName val="4-19_스트레치필름_교체"/>
      <sheetName val="4-13_지게차운영"/>
      <sheetName val="PLT_일_이동량"/>
      <sheetName val="Ellesmere_Port_(08)"/>
      <sheetName val="R4_Quer"/>
      <sheetName val="Life_Claims"/>
      <sheetName val="1_일반사항"/>
      <sheetName val="14_리스"/>
      <sheetName val="32_특관자"/>
      <sheetName val="33_우발,약정"/>
      <sheetName val="TB_DATA"/>
      <sheetName val="1(A급)_(2)2"/>
      <sheetName val="13_Inv_"/>
      <sheetName val="TECHNICAL_DATA"/>
      <sheetName val="경영비율_"/>
      <sheetName val="1_사고건수"/>
      <sheetName val="3_사고_요인별"/>
      <sheetName val="LWR(TND특근_협의x)_덕_알"/>
      <sheetName val="I__Balance_Sheet"/>
      <sheetName val="2020년도_교육_참석_현황_Raw_Data"/>
      <sheetName val="Customer_Grouping"/>
      <sheetName val="REV_Idle(19)_Output(74_중심거리확정)"/>
      <sheetName val="ESTI_"/>
      <sheetName val="CP_khau_hao"/>
      <sheetName val="ns_chung"/>
      <sheetName val="dongia_(2)"/>
      <sheetName val="THĐH_E4"/>
      <sheetName val="THĐH_E3"/>
      <sheetName val="SURVEY_TVD"/>
      <sheetName val="Investment_Management_Master"/>
      <sheetName val="MAIN_4"/>
      <sheetName val="Roadmap_Target_0627"/>
      <sheetName val="Roadmap_Target_(2)"/>
      <sheetName val="NX4e_CAC_INLET"/>
      <sheetName val="NX4e_CAC_OUTLET"/>
      <sheetName val="Theta3_FF_(기존)"/>
      <sheetName val="Theta3_FF"/>
      <sheetName val="HZG_D-Full_Coolant_Hose_"/>
      <sheetName val="9BQX_CAC"/>
      <sheetName val="9BQX_CAC_INLET_OUTLET(구매)"/>
      <sheetName val="NQ5_RADIATOR_HOSE"/>
      <sheetName val="NX4_OIL_COOLER_HOSE"/>
      <sheetName val="SG2_RADIATOR_HOSE(Current반영)"/>
      <sheetName val="NX4_BRAKE_HOSE_(구매)"/>
      <sheetName val="NX4_Brake_Hose(개발)"/>
      <sheetName val="US4_OIL_COOLER_HOSE"/>
      <sheetName val="KA4_OIL_COOLER_HOSE"/>
      <sheetName val="Roadmap_Target"/>
      <sheetName val="Volume_Sensitivity"/>
      <sheetName val="(6)_CBA_Exec_Summary"/>
      <sheetName val="Waterfall__0_Toolb"/>
      <sheetName val="Look_up"/>
      <sheetName val="WEEKLY__DESP_PLAN__OCT_2010"/>
      <sheetName val="Change_Notice-B(Top_Down)"/>
      <sheetName val="B053_(990701Ā攣"/>
      <sheetName val="제조공정_16개_평가표"/>
      <sheetName val="Cpk_1"/>
      <sheetName val="Investitionen_Plan_2007"/>
      <sheetName val="CSTB_20003219A"/>
      <sheetName val="start_up_cost"/>
      <sheetName val="VSAMS_Summary"/>
      <sheetName val="Szótár"/>
      <sheetName val="2.´ë_Ü°o1®"/>
      <sheetName val="2차_OI_࠱"/>
      <sheetName val="BACK_DA_x0002__x0000_駐"/>
      <sheetName val="Forex 2009 Data"/>
      <sheetName val="FY99 Volume"/>
      <sheetName val="应付工资借方2009 01-10"/>
      <sheetName val="ValueLists"/>
      <sheetName val="Cognos Planning Nodes"/>
      <sheetName val="Companias"/>
      <sheetName val="Meses"/>
      <sheetName val="S1 Personnel (Oct)"/>
      <sheetName val="SAP CC's"/>
      <sheetName val="PFMEA1"/>
      <sheetName val="NM GHẾ T5"/>
      <sheetName val="Thông tin Nhân sự"/>
      <sheetName val="SCM AV data"/>
      <sheetName val="MPM"/>
      <sheetName val="Debug check list"/>
      <sheetName val="数据"/>
      <sheetName val="BID"/>
      <sheetName val="CTPS"/>
      <sheetName val="見積"/>
      <sheetName val="構成"/>
      <sheetName val="이자정산계획"/>
      <sheetName val="비교손익계산서"/>
      <sheetName val="붙임2-1  지급조서명세서(2001년분)"/>
      <sheetName val="시뮬레이션정보"/>
      <sheetName val="퇴충98"/>
      <sheetName val="대구파크쿨링타워"/>
      <sheetName val="재공품"/>
      <sheetName val="타과목"/>
      <sheetName val="마감장"/>
      <sheetName val="Detail"/>
      <sheetName val="Part_Datum"/>
      <sheetName val="값목록(Don't touch)"/>
      <sheetName val="상품"/>
      <sheetName val="Accesories"/>
      <sheetName val="PARAMETROS"/>
      <sheetName val="BB"/>
      <sheetName val="2차_OI䑲⿀1"/>
      <sheetName val="PRDW30_XL1"/>
      <sheetName val="2차_OI׃⼪1"/>
      <sheetName val="eqpmad2"/>
      <sheetName val="BOM_40_20_40"/>
      <sheetName val="ITEM별"/>
      <sheetName val="작업표준서(OIC)"/>
      <sheetName val="SABC단가"/>
      <sheetName val="매칭"/>
      <sheetName val="SABC계획"/>
      <sheetName val="SABC및상품"/>
      <sheetName val="마찰계획"/>
      <sheetName val="마찰"/>
      <sheetName val="마찰실적(CR전)"/>
      <sheetName val="소결계획"/>
      <sheetName val="소결"/>
      <sheetName val="7 (2)"/>
      <sheetName val="基准"/>
      <sheetName val="Budget base"/>
      <sheetName val="ﾏｸﾛ"/>
      <sheetName val="FY04 Fx Rates"/>
      <sheetName val="ACC-01-01"/>
      <sheetName val="법인별"/>
      <sheetName val="DA"/>
      <sheetName val="事務所引越見積書"/>
      <sheetName val="Histogram_Chart4"/>
      <sheetName val="Input_commodity_fallout"/>
      <sheetName val="Tri-mode_BOM"/>
      <sheetName val="Histogram_Chart5"/>
      <sheetName val="AQL(0_65)5"/>
      <sheetName val="Input_commodity_fallout1"/>
      <sheetName val="Tri-mode_BOM1"/>
      <sheetName val="SA조직도"/>
      <sheetName val="실행계획1-7"/>
      <sheetName val="Kalkdaten"/>
      <sheetName val="Anlauf"/>
      <sheetName val="Daten"/>
      <sheetName val="●판가 - 인상액"/>
      <sheetName val="종합평가등급"/>
      <sheetName val="Investitionen"/>
      <sheetName val="손익(10월)"/>
      <sheetName val="prov locales"/>
      <sheetName val="작업"/>
      <sheetName val="사업부구분코드"/>
      <sheetName val="basis"/>
      <sheetName val="MH"/>
      <sheetName val="Drop"/>
      <sheetName val="RPN Summary"/>
      <sheetName val="Partlist"/>
      <sheetName val="FO TOTAL LIST"/>
      <sheetName val="Cước VC + ĐM CP Tư vấn"/>
      <sheetName val="DG 285"/>
      <sheetName val="DG  286"/>
      <sheetName val="DG 85"/>
      <sheetName val="DG 89"/>
      <sheetName val="DG THIET BI"/>
      <sheetName val="DGVCTC 285"/>
      <sheetName val="DG vat lieu"/>
      <sheetName val="기계Ĩ1998~2003년)작업본"/>
      <sheetName val="DRBFM"/>
      <sheetName val="Dimension Data"/>
      <sheetName val="Capa(1)"/>
      <sheetName val="변수1"/>
      <sheetName val="Dữ liệu"/>
      <sheetName val="CTBH"/>
      <sheetName val="スコアカード (2)"/>
      <sheetName val="FX Table"/>
      <sheetName val="조정내역(스크랩)"/>
      <sheetName val="서열표"/>
      <sheetName val="2B1U-F-4"/>
      <sheetName val="제품구분"/>
      <sheetName val="FE DPHU报告 "/>
      <sheetName val="TOP 15"/>
      <sheetName val="FE_DPHU报告_"/>
      <sheetName val="Qual Approv Test Plan_050322"/>
      <sheetName val="Dashboard (methodologies)"/>
      <sheetName val="BE DPHU报告 "/>
      <sheetName val="Workings"/>
      <sheetName val="Solution"/>
      <sheetName val="1-1. OEM"/>
      <sheetName val="1-2 Code Info"/>
      <sheetName val="1-1.Gene"/>
      <sheetName val="산출데이타(a)"/>
      <sheetName val="AAVR-IL"/>
      <sheetName val="99월별경비계획"/>
      <sheetName val="Mov‘2008"/>
      <sheetName val="Mov‘2007"/>
      <sheetName val="Mov‘2005"/>
      <sheetName val="Mov‘2006"/>
      <sheetName val="KPI실적"/>
      <sheetName val="GG"/>
      <sheetName val="C2"/>
      <sheetName val="EG제"/>
      <sheetName val="NCC제"/>
      <sheetName val="UT"/>
      <sheetName val="NCC"/>
      <sheetName val="HMBPROD"/>
      <sheetName val="FC-101"/>
      <sheetName val="OperBal"/>
      <sheetName val="Takt - 1 Shift"/>
      <sheetName val="Workshop Summary"/>
      <sheetName val="도장DATA"/>
      <sheetName val="손익합산"/>
      <sheetName val="富士客１"/>
      <sheetName val="항목별팀별예산"/>
      <sheetName val="기준단가설정"/>
      <sheetName val="SPOT 조건"/>
      <sheetName val="co2 조건"/>
      <sheetName val="51755-B1100(1CVT)"/>
      <sheetName val="Page 14-A"/>
      <sheetName val="목록 모음"/>
      <sheetName val="회의록(190211)"/>
      <sheetName val="1. 회의록(190218)"/>
      <sheetName val="1. 회의록(190225)"/>
      <sheetName val="1. 회의록(190730)"/>
      <sheetName val="2. 생산관리팀"/>
      <sheetName val="3. 생산팀"/>
      <sheetName val="4. 품질개발팀_품질"/>
      <sheetName val="5. 품질개발팀_개발"/>
      <sheetName val="6. 경영지원팀"/>
      <sheetName val="US4_BRKT_FR_BUMPER_SIDE_LWR_L_2"/>
      <sheetName val="休日"/>
      <sheetName val="故障代码"/>
      <sheetName val="附件一---外箱破損處理流程圖1"/>
      <sheetName val="版本状态"/>
      <sheetName val="Data (c)"/>
      <sheetName val="Data_(c)"/>
      <sheetName val="BATCH일정"/>
      <sheetName val="일 년"/>
      <sheetName val="산출내역서집계표"/>
      <sheetName val="지수"/>
      <sheetName val="Iden"/>
      <sheetName val="열화상"/>
      <sheetName val="유형 List"/>
      <sheetName val="SOP 표지"/>
      <sheetName val="NEGO"/>
      <sheetName val="진위건물DB"/>
      <sheetName val="안산선부동진행률"/>
      <sheetName val="덕전리"/>
      <sheetName val="공_x0000_"/>
      <sheetName val="Mail LSX"/>
      <sheetName val="CPKS_TK"/>
      <sheetName val="2_´ë_Ü°o1®1"/>
      <sheetName val="2_´ë_Ü°o1®"/>
      <sheetName val="DMCP"/>
      <sheetName val="6MONTHS"/>
      <sheetName val="SILICATE"/>
      <sheetName val="Tien_Thuong1"/>
      <sheetName val="NC_XL_6T_cuoi_01_CTy1"/>
      <sheetName val="Data_-6T_dau1"/>
      <sheetName val="Cong_6T1"/>
      <sheetName val="ESTI_1"/>
      <sheetName val="ns_chung1"/>
      <sheetName val="BEND_LOSS1"/>
      <sheetName val="NHÁNH_SP_CKOT_(T10)"/>
      <sheetName val="dongia_(2)1"/>
      <sheetName val="THĐH_E41"/>
      <sheetName val="THĐH_E31"/>
      <sheetName val="NM_GHẾ_T5"/>
      <sheetName val="CP_khau_hao1"/>
      <sheetName val="Cước_VC_+_ĐM_CP_Tư_vấn"/>
      <sheetName val="DG_285"/>
      <sheetName val="DG__286"/>
      <sheetName val="DG_85"/>
      <sheetName val="DG_89"/>
      <sheetName val="DG_THIET_BI"/>
      <sheetName val="DGVCTC_285"/>
      <sheetName val="DG_vat_lieu"/>
      <sheetName val="입력_데이타2"/>
      <sheetName val="28_8부2"/>
      <sheetName val="3rd_DESIGN_APRD1"/>
      <sheetName val="plan&amp;section_of_foundation1"/>
      <sheetName val="4__가격구조1"/>
      <sheetName val="Dimension_Data"/>
      <sheetName val="Detail_report1"/>
      <sheetName val="Questions_for_Wuhan_Lear1"/>
      <sheetName val="Dữ_liệu"/>
      <sheetName val="첨#3__PCB1"/>
      <sheetName val="판매_계획_대_실적1"/>
      <sheetName val="_FURNACE현설1"/>
      <sheetName val="프로필렌_이송라인1"/>
      <sheetName val="CC_Down_load_07161"/>
      <sheetName val="CAUZA_DEFECTE1"/>
      <sheetName val="CAUSES_OF_DEFECTS1"/>
      <sheetName val="Special_rack_(Packaging_Input)1"/>
      <sheetName val="スコアカード_(2)"/>
      <sheetName val="FX_Table"/>
      <sheetName val="FE_DPHU报告_1"/>
      <sheetName val="TOP_15"/>
      <sheetName val="Qual_Approv_Test_Plan_050322"/>
      <sheetName val="Dashboard_(methodologies)"/>
      <sheetName val="BE_DPHU报告_"/>
      <sheetName val="1-1__OEM"/>
      <sheetName val="1-2_Code_Info"/>
      <sheetName val="1-1_Gene"/>
      <sheetName val="Takt_-_1_Shift"/>
      <sheetName val="Workshop_Summary"/>
      <sheetName val="경영비율_1"/>
      <sheetName val="SPOT_조건"/>
      <sheetName val="co2_조건"/>
      <sheetName val="Page_14-A"/>
      <sheetName val="목록_모음"/>
      <sheetName val="1__회의록(190218)"/>
      <sheetName val="1__회의록(190225)"/>
      <sheetName val="1__회의록(190730)"/>
      <sheetName val="2__생산관리팀"/>
      <sheetName val="3__생산팀"/>
      <sheetName val="4__품질개발팀_품질"/>
      <sheetName val="5__품질개발팀_개발"/>
      <sheetName val="6__경영지원팀"/>
      <sheetName val="Data_(c)1"/>
      <sheetName val="일_년"/>
      <sheetName val="유형_List"/>
      <sheetName val="SOP_표지"/>
      <sheetName val="Mail_LSX"/>
      <sheetName val="2_´ë_Ü°o1®2"/>
      <sheetName val="첨부5-3)납입용기설정서"/>
      <sheetName val="금형원본"/>
      <sheetName val="노임단가"/>
      <sheetName val="TH MTC"/>
      <sheetName val="M6A-208 Steering dust"/>
      <sheetName val="Phan tich"/>
      <sheetName val="TinhGiaMTC"/>
      <sheetName val="TH N.Cong"/>
      <sheetName val="TinhGiaNC"/>
      <sheetName val="TH Vat tu"/>
      <sheetName val="BG"/>
      <sheetName val="2014.10"/>
      <sheetName val="12월 기타"/>
      <sheetName val="kich thuoc"/>
      <sheetName val="DTHH"/>
      <sheetName val="Explaination"/>
      <sheetName val="RFQ FAP.006"/>
      <sheetName val="BACK_DA_x0002_"/>
      <sheetName val="2차 OI_x0010__࠱"/>
      <sheetName val="forcast"/>
      <sheetName val="R08"/>
      <sheetName val="Rawdata"/>
      <sheetName val="백상(기술표준)"/>
      <sheetName val="Feature Tracker"/>
      <sheetName val="Finance Stuff"/>
      <sheetName val="실적종합보고"/>
      <sheetName val="일일보고서"/>
      <sheetName val="로딩일지현황"/>
      <sheetName val="투입일지현황"/>
      <sheetName val="도장검사일지현황"/>
      <sheetName val="레이저검사일지현황"/>
      <sheetName val="월별수량표"/>
      <sheetName val="데이터코드"/>
      <sheetName val="pipe"/>
      <sheetName val="예산M12A"/>
      <sheetName val="F4PLCGBP"/>
      <sheetName val="창원외상매출금(원)"/>
      <sheetName val="채권"/>
      <sheetName val="RR Allocation"/>
      <sheetName val="CPT1"/>
      <sheetName val="1_TM20"/>
      <sheetName val="2_align20"/>
      <sheetName val="3_JUDDER20"/>
      <sheetName val="4_M_S20"/>
      <sheetName val="5_P_W_R20"/>
      <sheetName val="6_F_G20"/>
      <sheetName val="7__SCABLE20"/>
      <sheetName val="8_DIFF20"/>
      <sheetName val="9_A_C20"/>
      <sheetName val="10_GEAR20"/>
      <sheetName val="11_ISC20"/>
      <sheetName val="12_ALT20"/>
      <sheetName val="13_O_S20"/>
      <sheetName val="14_silencer20"/>
      <sheetName val="15_DAMPER20"/>
      <sheetName val="16_HUB20"/>
      <sheetName val="17_DLOCK20"/>
      <sheetName val="18_PSP20"/>
      <sheetName val="19_누수20"/>
      <sheetName val="20_K_S20"/>
      <sheetName val="GB-IC_Villingen_GG20"/>
      <sheetName val="진행_DATA_(2)20"/>
      <sheetName val="Cost_Reduction18"/>
      <sheetName val="1_2내수18"/>
      <sheetName val="LX3_0_RR19"/>
      <sheetName val="외주현황_wq120"/>
      <sheetName val="Sheet6_(3)18"/>
      <sheetName val="INVESTMENT_(Hardware)15"/>
      <sheetName val="매출종합_`0919"/>
      <sheetName val="차체부품_INS_REPORT(갑)19"/>
      <sheetName val="2_대외공문20"/>
      <sheetName val="FUEL_FILLER19"/>
      <sheetName val="신고서_전14"/>
      <sheetName val="Basic_assumptions14"/>
      <sheetName val="5_WIRE적용LIST19"/>
      <sheetName val="3_일반사상19"/>
      <sheetName val="3-2_귀책부서별_DT현황19"/>
      <sheetName val="_납촉자19"/>
      <sheetName val="B053_(990701)공정실적PP%계산20"/>
      <sheetName val="5_세운W-A20"/>
      <sheetName val="SUB_2월_재검사추이도19"/>
      <sheetName val="c_db25"/>
      <sheetName val="0_절삭조건14"/>
      <sheetName val="二_POSITION_XLS20"/>
      <sheetName val="1ဲ_ALT20"/>
      <sheetName val="1ဳ_O_S20"/>
      <sheetName val="15_၄AMPER20"/>
      <sheetName val="BACK_DATA_08_7_1~20"/>
      <sheetName val="E_W20"/>
      <sheetName val="P_W20"/>
      <sheetName val="S_W20"/>
      <sheetName val="OPT손익_내수20"/>
      <sheetName val="OPT손익_수출20"/>
      <sheetName val="BACK_DATA20"/>
      <sheetName val="TEMP_TORQUE20"/>
      <sheetName val="126_25519"/>
      <sheetName val="CASE_ASM19"/>
      <sheetName val="14_1부19"/>
      <sheetName val="JT3_0견적-구119"/>
      <sheetName val="소상_&quot;1&quot;19"/>
      <sheetName val="검사기준서_을_치수19"/>
      <sheetName val="검사기준서_갑19"/>
      <sheetName val="검사기준서_을19"/>
      <sheetName val="검사협정_갑19"/>
      <sheetName val="검사성적서_갑19"/>
      <sheetName val="검사성적서_을19"/>
      <sheetName val="검사성적서_병19"/>
      <sheetName val="Nego_PV19"/>
      <sheetName val="1_변경범위20"/>
      <sheetName val="팀별_합계19"/>
      <sheetName val="설비능력및_종합공정능력산출시_사용19"/>
      <sheetName val="LAMBDA_자작19"/>
      <sheetName val="영업_일114"/>
      <sheetName val="PFMEA_XLS14"/>
      <sheetName val="_PPAP_작성중__xlsx14"/>
      <sheetName val="RELAY_FAX양식14"/>
      <sheetName val="상세_견적서_(HMC)14"/>
      <sheetName val="2008_г14"/>
      <sheetName val="2_중요한회계정책14"/>
      <sheetName val="9_관계기업투자14"/>
      <sheetName val="42_리스14"/>
      <sheetName val="25_법인세14"/>
      <sheetName val="DBL_LPG시험14"/>
      <sheetName val="DV_Flow_Chart_DV-PV1_(PFC)12"/>
      <sheetName val="Proj_List_00E14"/>
      <sheetName val="6_N_m_CCW_전류12"/>
      <sheetName val="국내_11"/>
      <sheetName val="4,5공장_11"/>
      <sheetName val="시트_11"/>
      <sheetName val="Bosch_ADVP&amp;R18"/>
      <sheetName val="2012_Volum12"/>
      <sheetName val="GLOBAL_PT_NEW_FORMAT_OCT_200218"/>
      <sheetName val="운임_환차손-Y20"/>
      <sheetName val="내수1_8GL19"/>
      <sheetName val="PRESS_DATA18"/>
      <sheetName val="개발_TOOL_집계표18"/>
      <sheetName val="경상_개발비18"/>
      <sheetName val="X-3_ENG18"/>
      <sheetName val="GLOBAL_PT_NEW_FORMAT_JULY__2013"/>
      <sheetName val="Evaluation_objects19"/>
      <sheetName val="ALPROFILE_발주실적18"/>
      <sheetName val="Master_Cable18"/>
      <sheetName val="Sheet1_(2)18"/>
      <sheetName val="계산_DATA_입력18"/>
      <sheetName val="상세_계산_내역18"/>
      <sheetName val="MACRO1_XLM18"/>
      <sheetName val="02년_SUC18"/>
      <sheetName val="Drop-down_Lists11"/>
      <sheetName val="Production_Plan112"/>
      <sheetName val="THEME_CODE12"/>
      <sheetName val="CR_CODE12"/>
      <sheetName val="B053_(990701)공정능력PC%계산11"/>
      <sheetName val="P&amp;L_account12"/>
      <sheetName val="Bas_Moteur11"/>
      <sheetName val="VS1_Paretto분석13"/>
      <sheetName val="금형_(2)17"/>
      <sheetName val="MATEMST_(2)11"/>
      <sheetName val="포머_비가동_내역13"/>
      <sheetName val="일일_업무_현황_(3)13"/>
      <sheetName val="일일_업무_현황_(5)13"/>
      <sheetName val="중공업_실적9"/>
      <sheetName val="VERTICAL_PIPE11"/>
      <sheetName val="TABLE_DB11"/>
      <sheetName val="쌍용_data_base11"/>
      <sheetName val="2과_공수집계11"/>
      <sheetName val="118_세금과공과11"/>
      <sheetName val="경영재무_(입력)11"/>
      <sheetName val="생산현황_(입력)12"/>
      <sheetName val="연구개발_(입력)11"/>
      <sheetName val="일반현황_(입력)11"/>
      <sheetName val="품질관리_(입력)11"/>
      <sheetName val="3_PT개발계획12"/>
      <sheetName val="_23"/>
      <sheetName val="FRONT_HUB견적가13"/>
      <sheetName val="임율_&amp;_LOT12"/>
      <sheetName val="협력사_일반현황13"/>
      <sheetName val="생산계획_(2)12"/>
      <sheetName val="1_ER유체응용12"/>
      <sheetName val="4_시험장비12"/>
      <sheetName val="1-1_General_Code12"/>
      <sheetName val="MPL_技連13"/>
      <sheetName val="342E_BLOCK13"/>
      <sheetName val="MPS_Q3_FY0412"/>
      <sheetName val="MPS_Q4_FY0412"/>
      <sheetName val="FLOW_PROSES_(A)15"/>
      <sheetName val="DATA_BASE12"/>
      <sheetName val="VPP(BD-010)_이상보고12"/>
      <sheetName val="업체별_단가현황12"/>
      <sheetName val="J150_승인진도관리_LIST12"/>
      <sheetName val="TOTAL_LIST12"/>
      <sheetName val="Price_Range12"/>
      <sheetName val="FTR_MACRo12"/>
      <sheetName val="1_세부비교원가(내수)12"/>
      <sheetName val="1_종합비교원가(내수_일반_유럽)12"/>
      <sheetName val="P&amp;L,Bal_Sheet,Cash_Forecast12"/>
      <sheetName val="일일_생산및판매계획_대_실적12"/>
      <sheetName val="공정능력(마운틴_홀_거리)11"/>
      <sheetName val="02_07_27_부품판매가12"/>
      <sheetName val="비교원가제출_고12"/>
      <sheetName val="차체_품안표12"/>
      <sheetName val="Data_Sheet12"/>
      <sheetName val="10_예산_및_원가_계획(02년)12"/>
      <sheetName val="2차_OIL량측정12"/>
      <sheetName val="PC%계산(WM_COMM단차)12"/>
      <sheetName val="_24"/>
      <sheetName val="6_수입검사_12"/>
      <sheetName val="03_PFD-112"/>
      <sheetName val="12_Inv_12"/>
      <sheetName val="97년_재료예산(안)12"/>
      <sheetName val="1_터빈12"/>
      <sheetName val="cost_base_e_dati12"/>
      <sheetName val="2__Definitions12"/>
      <sheetName val="코드_조건표13"/>
      <sheetName val="장비_전체리스트12"/>
      <sheetName val="진행중_설변12"/>
      <sheetName val="1_1_2008_OTIF12"/>
      <sheetName val="재품별_단가12"/>
      <sheetName val="외주품_감점_유형_기준18"/>
      <sheetName val="CAPA분석_360K15"/>
      <sheetName val="원단위_전후비교18"/>
      <sheetName val="Sch7a_(토요일)18"/>
      <sheetName val="3__관리점지수실적-1_1생산성18"/>
      <sheetName val="업무분장_12"/>
      <sheetName val="Sec_1_-_RFQ18"/>
      <sheetName val="Rate_data18"/>
      <sheetName val="실적_및_계획18"/>
      <sheetName val="공정능력_(2)18"/>
      <sheetName val="PRO_(참조)18"/>
      <sheetName val="대외공문_12"/>
      <sheetName val="ERP도입후_시정현황12"/>
      <sheetName val="공정별공법-W_HSE-LH12"/>
      <sheetName val="Purchasing_Data12"/>
      <sheetName val="c_db116"/>
      <sheetName val="_SR3차원단위_(3)12"/>
      <sheetName val="고객불만_건12"/>
      <sheetName val="09년_현황12"/>
      <sheetName val="WTC_BODY一覧原紙12"/>
      <sheetName val="3월말_장기악성(국내)12"/>
      <sheetName val="2월말_장기악성(국내)12"/>
      <sheetName val="GM_Master12"/>
      <sheetName val="J2(P_MT)11"/>
      <sheetName val="제품명_(3)12"/>
      <sheetName val="HMC_사전원가(원혁기준)13%12"/>
      <sheetName val="집중검사_리스트12"/>
      <sheetName val="production_dept12"/>
      <sheetName val="실행내역서_12"/>
      <sheetName val="개발_LIST12"/>
      <sheetName val="Value_Analysis_-_Sheet_112"/>
      <sheetName val="BAFFLE_HMC_TABLE112"/>
      <sheetName val="1~3월_지시사항12"/>
      <sheetName val="1_POSITIONING12"/>
      <sheetName val="무부하_회전수12"/>
      <sheetName val="HOLE_9905(1)12"/>
      <sheetName val="Upgrades_pricing11"/>
      <sheetName val="7_3_DY팀11"/>
      <sheetName val="PNL_ASS'Y_CRASH_PAD_UPR_RH11"/>
      <sheetName val="Summary_Sheet11"/>
      <sheetName val="Datasheet_for_KPI_Model_111"/>
      <sheetName val="Moulding_data11"/>
      <sheetName val="TEAM하반기_계획_(2)11"/>
      <sheetName val="YOKE-H(10_3)11"/>
      <sheetName val="▶R_C_FRM11"/>
      <sheetName val="광주_소요량11"/>
      <sheetName val="5-Why_Root_Cause_Analysis_11"/>
      <sheetName val="full_(2)11"/>
      <sheetName val="S50_11"/>
      <sheetName val="초_성11"/>
      <sheetName val="CHECK_성11"/>
      <sheetName val="cpk_data11"/>
      <sheetName val="Z41,Z42_이외total11"/>
      <sheetName val="개선대책_양식7"/>
      <sheetName val="입력_List7"/>
      <sheetName val="DO_NOT_DELETE6"/>
      <sheetName val="Export_Data4"/>
      <sheetName val="S_P4"/>
      <sheetName val="R_FJS_CAR_(old)4"/>
      <sheetName val="3~4_》在库计划SABC样式2"/>
      <sheetName val="RFQ_Cover_Sheeet4"/>
      <sheetName val="Material_References5"/>
      <sheetName val="2-1_제품군별계획대비실적(B_A)11"/>
      <sheetName val="OEM_이의제기_종합11"/>
      <sheetName val="GAGE_R&amp;R(FRT_UPR)9"/>
      <sheetName val="_하반기_경비_조정계획_150627(사계_r2_기준)_9"/>
      <sheetName val="불량_리스트9"/>
      <sheetName val="불량_코드9"/>
      <sheetName val="Team_종합9"/>
      <sheetName val="1_종합평가표9"/>
      <sheetName val="SCP_49"/>
      <sheetName val="SCP_5_D2UXT9"/>
      <sheetName val="SCP_6_D2UX9"/>
      <sheetName val="Invest_(MAC)9"/>
      <sheetName val="SCP_Apr20159"/>
      <sheetName val="Actual_In_&amp;_Out11"/>
      <sheetName val="LCAUTO_46"/>
      <sheetName val="LCAT수_조6"/>
      <sheetName val="ISSUE_LIST9"/>
      <sheetName val="BI-FUEL_AIR_VENT_PIPE9"/>
      <sheetName val="0_CHMSL_LED_ASSY9"/>
      <sheetName val="108_수선비9"/>
      <sheetName val="XMA_12월_8,000대_원,부자재_完9"/>
      <sheetName val="YFA_10월분_원자재(10_12)_미납완료_完9"/>
      <sheetName val="YFA_10월분_부자재(10_7,9)_FEDEX_完9"/>
      <sheetName val="1_TAT_Info_9"/>
      <sheetName val="REAR_9"/>
      <sheetName val="abs_dac검사대비분석자료29"/>
      <sheetName val="RFQ_Form9"/>
      <sheetName val="외주수입검사_종합(6월)9"/>
      <sheetName val="4_20)통계적기법관리절차서8"/>
      <sheetName val="1_TP조립9"/>
      <sheetName val="품의서양식_(3)9"/>
      <sheetName val="4_Vendor_price11"/>
      <sheetName val="14년_증판안_판촉11"/>
      <sheetName val="1__보고9"/>
      <sheetName val="(2)월생산현황_8"/>
      <sheetName val="Dual_PMP수율8"/>
      <sheetName val="기타_부자재8"/>
      <sheetName val="RFQ_Template9"/>
      <sheetName val="3-2002년_소모공구비6"/>
      <sheetName val="거래선별_매출현황_내역8"/>
      <sheetName val="Full_PBD8"/>
      <sheetName val="Europe_PU-18"/>
      <sheetName val="RFQ_180412"/>
      <sheetName val="DS_MBR_RR_Side__-_PcA8"/>
      <sheetName val="CONSUMO_DE_RESINA_8"/>
      <sheetName val="_0602주-무결점운동_진행현황_보고_(201406108"/>
      <sheetName val="수식파일_(삭제금지)5"/>
      <sheetName val="03년_체제결과8"/>
      <sheetName val="Aug01_Status_Rpt6"/>
      <sheetName val="97계획(96_1111"/>
      <sheetName val="List_Total5"/>
      <sheetName val="Person_Cost5"/>
      <sheetName val="THEO_DÕI_THAI_SẢN_(2)5"/>
      <sheetName val="Time_Man5"/>
      <sheetName val="Salary(Cus_)5"/>
      <sheetName val="OT_OVER5"/>
      <sheetName val="Segment_4_Bid_Sheet5"/>
      <sheetName val="Hi6810_功能信号表5"/>
      <sheetName val="6_FQC检验数据5"/>
      <sheetName val="2003_prod25"/>
      <sheetName val="2003_Target5"/>
      <sheetName val="RA_Bearer5"/>
      <sheetName val="Trend_Total_nguyên_nhân5"/>
      <sheetName val="設備預算總表附件3_5"/>
      <sheetName val="FA_Definitions5"/>
      <sheetName val="개발원가_종합6"/>
      <sheetName val="5_Why's5"/>
      <sheetName val="3_3검토국11"/>
      <sheetName val="NEW_TOOL_MASTER6"/>
      <sheetName val="소재_이력6"/>
      <sheetName val="99_조정금액6"/>
      <sheetName val="_Common_Info_Page6"/>
      <sheetName val="THS_-_Key_Inputs6"/>
      <sheetName val="Supplier_QRQC11"/>
      <sheetName val="4_3_첨부112"/>
      <sheetName val="검사협정_보충11"/>
      <sheetName val="1_기안을지11"/>
      <sheetName val="Input_Page6"/>
      <sheetName val="Input_Sheet6"/>
      <sheetName val="Base_Info6"/>
      <sheetName val="05_新Table(간접직)5"/>
      <sheetName val="05계약내역(기존T_활용)5"/>
      <sheetName val="Grille_Q3P_Organe5"/>
      <sheetName val="원가_종합12"/>
      <sheetName val="OEM_Plan12"/>
      <sheetName val="LINE_운영안11"/>
      <sheetName val="자동차_종합지표12"/>
      <sheetName val="Interco_&amp;_PVS_Loc_Cur11"/>
      <sheetName val="보강사_소요량11"/>
      <sheetName val="After_sales12"/>
      <sheetName val="Order_status12"/>
      <sheetName val="Order_status211"/>
      <sheetName val="Customer_Master11"/>
      <sheetName val="Common_code11"/>
      <sheetName val="Order_Status_Master11"/>
      <sheetName val="Product_Master11"/>
      <sheetName val="사무용품_신청11"/>
      <sheetName val="첨부4_기술평가서11"/>
      <sheetName val="1_2_2완제품검사('00_4월)_(가라)11"/>
      <sheetName val="Validation_Lists11"/>
      <sheetName val="★금형비_계산서11"/>
      <sheetName val="LOWSIDE_비교11"/>
      <sheetName val="원단위_1계_2계10"/>
      <sheetName val="LINE_PPM-분석6"/>
      <sheetName val="Actual_data6"/>
      <sheetName val="제품별_매출12"/>
      <sheetName val="Data_Working_Time12"/>
      <sheetName val="11403-06163_เก่า10"/>
      <sheetName val="FM-HD_(New)10"/>
      <sheetName val="FM-HD_(HKMC)_10"/>
      <sheetName val="FM-HD_(11254-06201)__10"/>
      <sheetName val="FM-HD_(11251-06163)10"/>
      <sheetName val="FM-HD_(11514053)10"/>
      <sheetName val="FM-HD_(11611807)10"/>
      <sheetName val="FM-HD_(94502003)10"/>
      <sheetName val="FM-HD_(94501839)10"/>
      <sheetName val="FM-HD_(PT-GDENG0911-4)10"/>
      <sheetName val="FM-HD_(94520439)10"/>
      <sheetName val="FM-HD_(94500396)10"/>
      <sheetName val="FM-HD_(94500407)10"/>
      <sheetName val="FM-HD_(94500414)10"/>
      <sheetName val="FM-HD_(94500073)10"/>
      <sheetName val="FM-HD_(11588683)10"/>
      <sheetName val="FM-HD_(94500952)10"/>
      <sheetName val="FM-HD_(11569995)10"/>
      <sheetName val="FM-HD_(11254-06201)10"/>
      <sheetName val="FM-HD_(11588685)10"/>
      <sheetName val="FM-HD_(94500793)_10"/>
      <sheetName val="FM-HD_(11588717)10"/>
      <sheetName val="FM-HD_(HD-25198904)10"/>
      <sheetName val="FM-HD_(HD-11570514)_10"/>
      <sheetName val="FM-HD_(11097441)10"/>
      <sheetName val="FM-HD_(11588662)_10"/>
      <sheetName val="FM-HD_(11519387)10"/>
      <sheetName val="FM-HD_(11561969)10"/>
      <sheetName val="FM-HD_(11516580)10"/>
      <sheetName val="FM-HD_(11588712)___10"/>
      <sheetName val="FM-HD_(11519375)10"/>
      <sheetName val="FM-HD_(FAA32071001)__10"/>
      <sheetName val="FM-HD_(11519382)_10"/>
      <sheetName val="FM-HD_(11519383)_10"/>
      <sheetName val="FM-HD_(11561763)__10"/>
      <sheetName val="FM-HD_(11588316)__10"/>
      <sheetName val="PS_SIDE_OTR_INR_공정개선_상세10"/>
      <sheetName val="99년12월_실적DATA6"/>
      <sheetName val="7)_133677346"/>
      <sheetName val="TL_PROTO_2열6"/>
      <sheetName val="Net_Revenue6"/>
      <sheetName val="기초_데이터6"/>
      <sheetName val="신흥테크_세부내역_LIST6"/>
      <sheetName val="중요차종_(090131)6"/>
      <sheetName val="PACKING_LIST6"/>
      <sheetName val="COOLING_UNIT6"/>
      <sheetName val="#1-1_(2)6"/>
      <sheetName val="기초_DATA6"/>
      <sheetName val="2-2_매출분석6"/>
      <sheetName val="표지_(2)6"/>
      <sheetName val="PP%-low_RPM5"/>
      <sheetName val="2_Underbody_DT4"/>
      <sheetName val="BOX_ASSY4"/>
      <sheetName val="6_Parent_S__Fixed_Prod4"/>
      <sheetName val="Executive_Summary1"/>
      <sheetName val="4_Financial4"/>
      <sheetName val="3_4)__FR_종합4"/>
      <sheetName val="3_4)__RR_종합4"/>
      <sheetName val="2000_(원본)5"/>
      <sheetName val="EO_이력관리대장2"/>
      <sheetName val="거래선_생산계획4"/>
      <sheetName val="EX_rate1"/>
      <sheetName val="매__출1"/>
      <sheetName val="급여_예상_(2017)인상후1"/>
      <sheetName val="RCL_MY22"/>
      <sheetName val="Income_Statement2"/>
      <sheetName val="2_-_SALCPA_Tracker_-_pg__12"/>
      <sheetName val="Chart_of_Accounts2"/>
      <sheetName val="손익비교_Data2"/>
      <sheetName val="8_공정능력평가(5)4"/>
      <sheetName val="DPU_지적_(1월)1"/>
      <sheetName val="6__FTA특혜관세적용달성율1"/>
      <sheetName val="Volume_&amp;_Assumptions1"/>
      <sheetName val="Danh_sach_Hàn_thùng5"/>
      <sheetName val="Mẫu_DMVT5"/>
      <sheetName val="Mẫu_DMVT_(2)5"/>
      <sheetName val="DANH_MỤC_NHÓM_ĐỐI_TƯỢNG5"/>
      <sheetName val="Nhap_T85"/>
      <sheetName val="Begining_detail-CTIET5"/>
      <sheetName val="Summary-TOMLUOC_5"/>
      <sheetName val="SO_TONG_HOP_CONG_NO5"/>
      <sheetName val="Nguon_PT_xetai5"/>
      <sheetName val="Nguon_PT_xe_Ben5"/>
      <sheetName val="Bien_so5"/>
      <sheetName val="DM_KHAU_HAO5"/>
      <sheetName val="MỤC_LỤC5"/>
      <sheetName val="Ghi_chú5"/>
      <sheetName val="1__Định_hướng_HĐ_CN_năm_20195"/>
      <sheetName val="2_1_Tổng_quan_TT_KD_xe_DL5"/>
      <sheetName val="2_2_Tổng_quan_TT_DVPT_DL5"/>
      <sheetName val="3_1__ĐKM_xe_DL5"/>
      <sheetName val="3_2_1__KH_KD-MKT_&amp;_TCKD_xe_KIA5"/>
      <sheetName val="3_2_2_CSBH_KIA5"/>
      <sheetName val="3_2_3__KH_KD-MKT&amp;TCKD_DVPT5"/>
      <sheetName val="Pv_SL5"/>
      <sheetName val="3_3_1_KH_KD-MKT_&amp;_TCKD_Mazda5"/>
      <sheetName val="3_3_2_CSBH_MAZDA5"/>
      <sheetName val="3_3_3_KH_KD-MKT&amp;TCKD_DVPT_MAZD5"/>
      <sheetName val="3_4__DVPT_SR_KIA_MAZDA5"/>
      <sheetName val="3_4_1_KH_KD-MKT&amp;TCKD_PEUGEOT5"/>
      <sheetName val="3_4_2_CSBH_PEUGEOT5"/>
      <sheetName val="3_4_3_KH_KD-MKT&amp;TC_DVPT_PEUGEO5"/>
      <sheetName val="3_5__TÀI_CHÍNH_KD_XE_KIA_MAZDA5"/>
      <sheetName val="4_1_Tổng_quan_TT_KD_Tai,_Bus5"/>
      <sheetName val="4_2_Tổng_quan_TT_DVPT_Tai_Bus5"/>
      <sheetName val="5_1__ĐKM_xe_Tai,_Bus5"/>
      <sheetName val="PTBH_20185"/>
      <sheetName val="SL_-_TVBH5"/>
      <sheetName val="5_2a__KD_Xe_Fuso5"/>
      <sheetName val="5_2b__KD_Xe_Foton5"/>
      <sheetName val="5_2c__KD_Xe_Bus5"/>
      <sheetName val="5_2__KH_KD-MKT&amp;TCKD_xe_Tải,_Bu5"/>
      <sheetName val="5_3__CSBH_xe_Tải,_Bus5"/>
      <sheetName val="5_4_KH_KD-MKT&amp;TC_DVPT_Tải,_Bus5"/>
      <sheetName val="Review_note5"/>
      <sheetName val="6_1_ĐKĐK5"/>
      <sheetName val="6_2__Bảo_hiểm5"/>
      <sheetName val="6_3__Tín_dụng5"/>
      <sheetName val="6_4__GSHT_&amp;_PH5"/>
      <sheetName val="6_5_DVHT5"/>
      <sheetName val="7_1_KH_nhân_sự5"/>
      <sheetName val="7_2__Định_biên_&amp;_Lương5"/>
      <sheetName val="7_3_KH_thưởng_năng_suất5"/>
      <sheetName val="Check_TH5"/>
      <sheetName val="8__Hành_chính5"/>
      <sheetName val="8_15"/>
      <sheetName val="9_1__Duy_tu_bảo_trì5"/>
      <sheetName val="9_2__Cải_tạo,_nâng_cấp5"/>
      <sheetName val="10__TSCĐ_-_CCDC5"/>
      <sheetName val="11D__Tài_chính_KD_XE_TỔNG5"/>
      <sheetName val="11E__Tài_chính_KD_DVPT_TỔNG5"/>
      <sheetName val="11A__Tài_chính_SR_KIA5"/>
      <sheetName val="11B__Tài_chính_SR_MAZDA5"/>
      <sheetName val="11D__Tài_chính_SR_Peugout5"/>
      <sheetName val="11C__Tài_chính_SR_TẢI_BUS5"/>
      <sheetName val="11D__Tài_chính_SR_Du_lịch5"/>
      <sheetName val="11__Tài_chính_Chi_nhánh5"/>
      <sheetName val="12__SĐTC5"/>
      <sheetName val="Danh_sach4"/>
      <sheetName val="THƯ_VIỆN5"/>
      <sheetName val="Bang_KL4"/>
      <sheetName val="Lcau_-_Lxuc4"/>
      <sheetName val="20060624_공조제어5"/>
      <sheetName val="공정공수_XLS5"/>
      <sheetName val="풍량상한치_제한_data5"/>
      <sheetName val="Source_List5"/>
      <sheetName val="PMBG12LD_장비및인원소요(D_A기준)_5"/>
      <sheetName val="MS_SPEC5"/>
      <sheetName val="8월_매출현황6"/>
      <sheetName val="3공장_순양전자6"/>
      <sheetName val="현진테크_(2)6"/>
      <sheetName val="동경cnc_지그6"/>
      <sheetName val="대한테크_집계6"/>
      <sheetName val="서연전자_(2)6"/>
      <sheetName val="삼익전자_(2)6"/>
      <sheetName val="삼익산업_(2)6"/>
      <sheetName val="시무인텔_(2)6"/>
      <sheetName val="성우일렉스_(2)6"/>
      <sheetName val="성호테크_(2)6"/>
      <sheetName val="2009년_매출_실적5"/>
      <sheetName val="2005년_소요량5"/>
      <sheetName val="PL_By_Model(Result)6"/>
      <sheetName val="Tool_Type5"/>
      <sheetName val="3__Acronyms_and_abbreviations5"/>
      <sheetName val="11_Inv_5"/>
      <sheetName val="2차_OI6"/>
      <sheetName val="첨부13__사출(PAD)_카메라5"/>
      <sheetName val="After_Sales_Supplier_#'s5"/>
      <sheetName val="부품_LIST5"/>
      <sheetName val="InspectionData_(2)5"/>
      <sheetName val="Input_Form_-_EingabeMaske5"/>
      <sheetName val="1_생산05"/>
      <sheetName val="1_개발개요5"/>
      <sheetName val="G-Exchange_#6675"/>
      <sheetName val="C-Mix_Rate_&amp;_Revenue(calc)5"/>
      <sheetName val="General_Assumptions5"/>
      <sheetName val="종합원가분석_1_5"/>
      <sheetName val="01년2월현황_5"/>
      <sheetName val="_제9차_회사표준_제개정_공청회_이의제기신청서_XLSX5"/>
      <sheetName val="22_보증금(전신전화가입권)5"/>
      <sheetName val="39_미지급법인세5"/>
      <sheetName val="Value_5"/>
      <sheetName val="CAR_Form_Summary5"/>
      <sheetName val="Schedule_15"/>
      <sheetName val="Rollforward_{bpe}4"/>
      <sheetName val="Allow_-_SR&amp;D4"/>
      <sheetName val="220_(2)6"/>
      <sheetName val="PU_FOAM_가격조정_기준4"/>
      <sheetName val="Data_Input5"/>
      <sheetName val="BEZEL_L외주2"/>
      <sheetName val="NOZZLE_ASSY-SIDE_DEF_LH2"/>
      <sheetName val="0_주광원_LDM1"/>
      <sheetName val="1차_시산표1"/>
      <sheetName val="자재_입고(K1E1)1"/>
      <sheetName val="DS-Thuong_6T_dau4"/>
      <sheetName val="Personnaliser___4"/>
      <sheetName val="Takt_Time4"/>
      <sheetName val="HS_CODE1"/>
      <sheetName val="Group_Consolidated3"/>
      <sheetName val="1-2_LOW_&amp;_HIGH_WIRING_ASSY1"/>
      <sheetName val="SEP_20075"/>
      <sheetName val="Q1_&amp;_Q25"/>
      <sheetName val="개인별_교육현황5"/>
      <sheetName val="관리구역_책임자(181010)5"/>
      <sheetName val="ACU기청소2018-05-04_(3)5"/>
      <sheetName val="ASM_A동5"/>
      <sheetName val="SMT구역_(2)5"/>
      <sheetName val="관리구역_체크시트5"/>
      <sheetName val="관리구역_평가시트5"/>
      <sheetName val="담당자편성표_(B)5"/>
      <sheetName val="조립A구역_(2)5"/>
      <sheetName val="개선보고서_(2)5"/>
      <sheetName val="02_08생산대상대수5"/>
      <sheetName val="CPK(Process_Capanility)5"/>
      <sheetName val="INATAKE_SYS5"/>
      <sheetName val="Cover_page6"/>
      <sheetName val="Adjusted_OI6"/>
      <sheetName val="Adjusted_OI_(2)6"/>
      <sheetName val="Income_Stmt_(USD)6"/>
      <sheetName val="Income_Stmt_(RMB)6"/>
      <sheetName val="IS_Loc_Adj6"/>
      <sheetName val="Balance_Sht_(USD)6"/>
      <sheetName val="BS_Loc+Adj6"/>
      <sheetName val="Balance_Sht_(RMB)6"/>
      <sheetName val="Cash_Flow_(USD)6"/>
      <sheetName val="Cash_Forecast6"/>
      <sheetName val="IC_AP_AR7"/>
      <sheetName val="Cash_Cross_check6"/>
      <sheetName val="Unit_Price_without_LTA&amp;Pricing6"/>
      <sheetName val="Sales_without_LTA&amp;Pricing6"/>
      <sheetName val="Unit_ECN_Sales6"/>
      <sheetName val="Total_ECN_Sales6"/>
      <sheetName val="LTA_Percentage6"/>
      <sheetName val="LTA_Amount6"/>
      <sheetName val="Total_P2P6"/>
      <sheetName val="Net_Sales6"/>
      <sheetName val="Unit_Mat_Cost_Without_PS_VAVE6"/>
      <sheetName val="Material_cost_without_PS_VAVE6"/>
      <sheetName val="Unit_ECN_cost6"/>
      <sheetName val="ECN_cost_saving6"/>
      <sheetName val="Unit_Purchase_Saving6"/>
      <sheetName val="Total_Purchase_Saving6"/>
      <sheetName val="Unit_VAVE_Saving6"/>
      <sheetName val="Total_VAVE6"/>
      <sheetName val="Unit_Margin_Improvement6"/>
      <sheetName val="Total_Margin_Improvement6"/>
      <sheetName val="Unit_mat__cost_after_PS_VAVE6"/>
      <sheetName val="Total_Mat_cost_after_PS_VAVE6"/>
      <sheetName val="Unit_Inb_Freight_Rate6"/>
      <sheetName val="Inboud_Freight_Amount6"/>
      <sheetName val="Unit_Inb-Duty6"/>
      <sheetName val="Inbound_Duty6"/>
      <sheetName val="Material_cost_before_Scrap6"/>
      <sheetName val="Scrap_Rate6"/>
      <sheetName val="Scrap_Amount6"/>
      <sheetName val="Scrap_recovery_rate6"/>
      <sheetName val="Scrap_Recovery_Amount6"/>
      <sheetName val="Unit_Production_Auxiliary6"/>
      <sheetName val="Production_Auxiliary6"/>
      <sheetName val="Net_Material6"/>
      <sheetName val="Unit_OB_freight6"/>
      <sheetName val="Total_OB_freight6"/>
      <sheetName val="Total_LC&amp;OVH6"/>
      <sheetName val="LC&amp;OVH_Undefined_Var_6"/>
      <sheetName val="LC&amp;OVH_Undefined_Fix_6"/>
      <sheetName val="Total_headcount_&amp;_labor_cost6"/>
      <sheetName val="Direct_Labor_Cost6"/>
      <sheetName val="Indirect_Labor_Cost6"/>
      <sheetName val="Salary_Cost6"/>
      <sheetName val="MSI_-_FY(RMB)6"/>
      <sheetName val="MSI_-_Comm_Sales6"/>
      <sheetName val="MSI_-_IC_Sales6"/>
      <sheetName val="MSI_-_Mat_Cost6"/>
      <sheetName val="MSI_-_Direct_Labor6"/>
      <sheetName val="MSI_-_Variable_OH6"/>
      <sheetName val="MSI_-_Fixed_OH6"/>
      <sheetName val="MASTER_DATA4"/>
      <sheetName val="천정등기구_실적5"/>
      <sheetName val="영업_입수계획_5"/>
      <sheetName val="참고1_02_판매계획_(수량)5"/>
      <sheetName val="전사_경영계획_수량5"/>
      <sheetName val="devis_qcdp25"/>
      <sheetName val="Duration_5"/>
      <sheetName val="Cty+XN(KT_2005)5"/>
      <sheetName val="한일자야(감액손실)_(2)5"/>
      <sheetName val="NUEVO_MODELOS_20185"/>
      <sheetName val="ADJTBL_31005"/>
      <sheetName val="400H_가공,금형비5"/>
      <sheetName val="AOP_Summary-25"/>
      <sheetName val="Budget_Imt_mensuel_(CFO)5"/>
      <sheetName val="CDV_Pte_mensuel5"/>
      <sheetName val="Evol_Prod_(Eqpt)5"/>
      <sheetName val="CAPVR_Pte_mensuel5"/>
      <sheetName val="견적서_detail_Main_14"/>
      <sheetName val="BOM_Cost_(R-U713MHH)4"/>
      <sheetName val="케이스_재공_재고4"/>
      <sheetName val="BAT1_4"/>
      <sheetName val="업체손실공수_xls5"/>
      <sheetName val="FRT_재료비4"/>
      <sheetName val="FAX_(2)4"/>
      <sheetName val="TFT_Attendace4"/>
      <sheetName val="0_주광원_LED_ASSY4"/>
      <sheetName val="9_초기공정능력조사(을)4"/>
      <sheetName val="1-1_연월차_개인별_보전수당4"/>
      <sheetName val="00-Input_Values4"/>
      <sheetName val="Input_Values4"/>
      <sheetName val="Corp_acronym4"/>
      <sheetName val="4_销售计划4"/>
      <sheetName val="Output_1_(2)4"/>
      <sheetName val="FRN_020004"/>
      <sheetName val="Diaph1_values4"/>
      <sheetName val="Diaph2_values4"/>
      <sheetName val="Diaph_values4"/>
      <sheetName val="Cushion_datas4"/>
      <sheetName val="P_O_(LOCAL)4"/>
      <sheetName val="UPPER_도면4"/>
      <sheetName val="Kautex_4WD_St_IV_P&amp;D4"/>
      <sheetName val="Sachs_FL_WHL4"/>
      <sheetName val="repeatative_rejection4"/>
      <sheetName val="4_경비_5_영업외수지4"/>
      <sheetName val="Sch1_-_P&amp;L_Summary4"/>
      <sheetName val="Sch2_-_BalSht_Summary4"/>
      <sheetName val="Sch3_-_CFlow_Summary4"/>
      <sheetName val="Model_Synthesis_Report4"/>
      <sheetName val="2019년_생산수량4"/>
      <sheetName val="19년_종합_CT4"/>
      <sheetName val="delta_impedance(평균)4"/>
      <sheetName val="SUST_DEV_&amp;_OTHER4"/>
      <sheetName val="OEM_4"/>
      <sheetName val="August_20034"/>
      <sheetName val="OE_UMC4"/>
      <sheetName val="Analysis-Others_Pg_44"/>
      <sheetName val="Fx_Rates4"/>
      <sheetName val="FY_12_Interiors_Volume5"/>
      <sheetName val="INT_Price_FY12_MFC5"/>
      <sheetName val="強度_CN_A1_C10H_152H4"/>
      <sheetName val="II__CF4"/>
      <sheetName val="I__Assumptions4"/>
      <sheetName val="CONN_조립4"/>
      <sheetName val="04_03월소일정계획4"/>
      <sheetName val="_관리계획서_Rev_01_xlsx4"/>
      <sheetName val="Costed_BOM_2ndR_40%4"/>
      <sheetName val="seat-sdn_only4"/>
      <sheetName val="10-2_ED&amp;D_EQU4"/>
      <sheetName val="Business_Plan4"/>
      <sheetName val="Organization_chart201910024"/>
      <sheetName val="RESPONSIBILITY_MATRIX4"/>
      <sheetName val="CHI_TIẾT4"/>
      <sheetName val="3_학점이수(사내_사외교육)4"/>
      <sheetName val="개조_요청서3"/>
      <sheetName val="_쿠첸_CIR-301_제원현황(170317)_xlsx3"/>
      <sheetName val="BOM_CODE3"/>
      <sheetName val="96_하반기_전시회_경비3"/>
      <sheetName val="Summary_Capex_Info-Cal_(master3"/>
      <sheetName val="Table(APG_MF)3"/>
      <sheetName val="Pt_Rates3"/>
      <sheetName val="2_(1설원_첨)3"/>
      <sheetName val="Component_List3"/>
      <sheetName val="Text_Control3"/>
      <sheetName val="text_contl3"/>
      <sheetName val="XD_담력저감3"/>
      <sheetName val="원가검토가_(현양산품)3"/>
      <sheetName val="원가검토가_(최초견적가)3"/>
      <sheetName val="원가검토가_(최초양산품)3"/>
      <sheetName val="RT_Table3"/>
      <sheetName val="Freq_error_DATA4"/>
      <sheetName val="Freq_HISTOGRAM4"/>
      <sheetName val="TLc_개조차(목표원가)3"/>
      <sheetName val="Sheet1_(3)3"/>
      <sheetName val="의장2반_3"/>
      <sheetName val="Detail_Defect_COMBO_KAISER3"/>
      <sheetName val="KQ_13"/>
      <sheetName val="Intercompany_Detail3"/>
      <sheetName val="3__트림별_내수4"/>
      <sheetName val="3__트림별_북미4"/>
      <sheetName val="3__트림별_유럽4"/>
      <sheetName val="23_보증금(전신전화가입권)4"/>
      <sheetName val="Main-Yield_report3"/>
      <sheetName val="Cosmetic_Description3"/>
      <sheetName val="2_´ë?Ü°o1®3"/>
      <sheetName val="실DATA_3"/>
      <sheetName val="해외)_MASTER_DATA3"/>
      <sheetName val="국내)_마스터_데이터3"/>
      <sheetName val="Gauge_R&amp;R3"/>
      <sheetName val="Bia_TQT3"/>
      <sheetName val="share_year=53"/>
      <sheetName val="Request_template3"/>
      <sheetName val="1_page3"/>
      <sheetName val="HR_Final1"/>
      <sheetName val="Stand_off2"/>
      <sheetName val="ACT2020_FMS_data2"/>
      <sheetName val="CASTING_CONDITION1"/>
      <sheetName val="Vol_&amp;_Assumpt1"/>
      <sheetName val="copy_of_control_valve1"/>
      <sheetName val="EXP_P1(PART)1"/>
      <sheetName val="_启_东1"/>
      <sheetName val="product_lines1"/>
      <sheetName val="09년_1월이후_완료신작1"/>
      <sheetName val="ecr_blank1"/>
      <sheetName val="Material_Import_Rate1"/>
      <sheetName val="Courier_4x21"/>
      <sheetName val="Retail_Spider1"/>
      <sheetName val="Lists_(Hide)1"/>
      <sheetName val="FIN6_input_Front_F&amp;G1"/>
      <sheetName val="Old_Consoles1"/>
      <sheetName val="OEM-Engr-Product_Data1"/>
      <sheetName val="Material_Expense_Rate1"/>
      <sheetName val="POP_Forecast1"/>
      <sheetName val="INPUT_DATA(입찰)1"/>
      <sheetName val="SUB자료01_-_드롭_항목1"/>
      <sheetName val="Waterfall__0_Toolb1"/>
      <sheetName val="R4_Quer1"/>
      <sheetName val="Change_Notice-B(Top_Down)1"/>
      <sheetName val="원소재_LDC_1"/>
      <sheetName val="20년_생산확대방안1"/>
      <sheetName val="Capa_réelle_TPT_S491"/>
      <sheetName val="Récap_capa_TPT_S491"/>
      <sheetName val="Ellesmere_Port_(08)1"/>
      <sheetName val="Prob__Res__Index1"/>
      <sheetName val="0_견적보고1"/>
      <sheetName val="0_LED_ASSY1"/>
      <sheetName val="2017_10월_3주사내그래프"/>
      <sheetName val="2017_10월_3주사외그래프"/>
      <sheetName val="4-12__박스_변경1"/>
      <sheetName val="4-19_스트레치필름_교체1"/>
      <sheetName val="4-13_지게차운영1"/>
      <sheetName val="PLT_일_이동량1"/>
      <sheetName val="Non-Statistical_Sampling1"/>
      <sheetName val="TT-2020_12_311"/>
      <sheetName val="Adj_2020_12_311"/>
      <sheetName val="Cashflow-2020_1-121"/>
      <sheetName val="CF_Note11"/>
      <sheetName val="CF_Note21"/>
      <sheetName val="Forecast_Dec_061"/>
      <sheetName val="제조공정_16개_평가표1"/>
      <sheetName val="Investitionen_Plan_20071"/>
      <sheetName val="CSTB_20003219A1"/>
      <sheetName val="start_up_cost1"/>
      <sheetName val="VSAMS_Summary1"/>
      <sheetName val="Cpk_11"/>
      <sheetName val="Look_up1"/>
      <sheetName val="1(A급)_(2)3"/>
      <sheetName val="13_Inv_1"/>
      <sheetName val="TECHNICAL_DATA1"/>
      <sheetName val="1_사고건수1"/>
      <sheetName val="3_사고_요인별1"/>
      <sheetName val="LWR(TND특근_협의x)_덕_알1"/>
      <sheetName val="I__Balance_Sheet1"/>
      <sheetName val="2020년도_교육_참석_현황_Raw_Data1"/>
      <sheetName val="Customer_Grouping1"/>
      <sheetName val="REV_Idle(19)_Output(74_중심거리확정)1"/>
      <sheetName val="SURVEY_TVD1"/>
      <sheetName val="Investment_Management_Master1"/>
      <sheetName val="MAIN_41"/>
      <sheetName val="Roadmap_Target_06271"/>
      <sheetName val="Roadmap_Target_(2)1"/>
      <sheetName val="NX4e_CAC_INLET1"/>
      <sheetName val="NX4e_CAC_OUTLET1"/>
      <sheetName val="Theta3_FF_(기존)1"/>
      <sheetName val="Theta3_FF1"/>
      <sheetName val="HZG_D-Full_Coolant_Hose_1"/>
      <sheetName val="9BQX_CAC1"/>
      <sheetName val="9BQX_CAC_INLET_OUTLET(구매)1"/>
      <sheetName val="NQ5_RADIATOR_HOSE1"/>
      <sheetName val="NX4_OIL_COOLER_HOSE1"/>
      <sheetName val="SG2_RADIATOR_HOSE(Current반영)1"/>
      <sheetName val="NX4_BRAKE_HOSE_(구매)1"/>
      <sheetName val="NX4_Brake_Hose(개발)1"/>
      <sheetName val="US4_OIL_COOLER_HOSE1"/>
      <sheetName val="KA4_OIL_COOLER_HOSE1"/>
      <sheetName val="Roadmap_Target1"/>
      <sheetName val="Volume_Sensitivity1"/>
      <sheetName val="(6)_CBA_Exec_Summary1"/>
      <sheetName val="Life_Claims1"/>
      <sheetName val="1_일반사항1"/>
      <sheetName val="14_리스1"/>
      <sheetName val="32_특관자1"/>
      <sheetName val="33_우발,약정1"/>
      <sheetName val="TB_DATA1"/>
      <sheetName val="WEEKLY__DESP_PLAN__OCT_20101"/>
      <sheetName val="Daten_-Data"/>
      <sheetName val="SENSOR_PCB_ASS'Y1"/>
      <sheetName val="Forex_2009_Data"/>
      <sheetName val="FY99_Volume"/>
      <sheetName val="应付工资借方2009_01-10"/>
      <sheetName val="Cognos_Planning_Nodes"/>
      <sheetName val="S1_Personnel_(Oct)"/>
      <sheetName val="SAP_CC's"/>
      <sheetName val="붙임2-1__지급조서명세서(2001년분)"/>
      <sheetName val="값목록(Don't_touch)"/>
      <sheetName val="D1_2_COF모듈자재_입출재고_(B급)"/>
      <sheetName val="WIP_"/>
      <sheetName val="Equipment_Info_assumptions"/>
      <sheetName val="OT_Project_Report"/>
      <sheetName val="E_Goal"/>
      <sheetName val="P_Goal"/>
      <sheetName val="Mg_frame_Summary"/>
      <sheetName val="700-001304-05-HF_"/>
      <sheetName val="$$_Document_ID"/>
      <sheetName val="Ramp-up_Prod_KLf_pro_Woche_"/>
      <sheetName val="France_Bunting_Style"/>
      <sheetName val="France_DVX"/>
      <sheetName val="Germany_DVX"/>
      <sheetName val="Poland_DVX"/>
      <sheetName val="Spain_DVX"/>
      <sheetName val="UK_DVX"/>
      <sheetName val="UK_Scorpion_Mini"/>
      <sheetName val="參考--PDA_2003_Defect_Rate"/>
      <sheetName val="Data_lists"/>
      <sheetName val="FRU_demand"/>
      <sheetName val="Compal_open_order_"/>
      <sheetName val="R_CTO_demand"/>
      <sheetName val="Compal_stock_4_6"/>
      <sheetName val="Pivot_Table"/>
      <sheetName val="ME_BOM_for_scheme_two"/>
      <sheetName val="Eng_Summary"/>
      <sheetName val="12-29_(2)"/>
      <sheetName val="Invest_Detail"/>
      <sheetName val="Risk_Matrix"/>
      <sheetName val="Test_Data"/>
      <sheetName val="BACK_DA駐"/>
      <sheetName val="PPN_terutang"/>
      <sheetName val="1-1_DEF_NOZZLE_NO_2_LH,RH"/>
      <sheetName val="3_신차투자상세"/>
      <sheetName val="SCM_AV_data"/>
      <sheetName val="Debug_check_list"/>
      <sheetName val="RR_Allocation"/>
      <sheetName val="Thông_tin_Nhân_sự"/>
      <sheetName val="Budget_base"/>
      <sheetName val="Concept_Refinement_"/>
      <sheetName val="Design&amp;Development_"/>
      <sheetName val="Industrialisation_"/>
      <sheetName val="Product_Validation"/>
      <sheetName val="Project_Status_Indicator"/>
      <sheetName val="Ramp_up"/>
      <sheetName val="System NPV"/>
      <sheetName val="?PRDW30.XL"/>
      <sheetName val="Rate dat÷"/>
      <sheetName val="(Vendor)Cover"/>
      <sheetName val="제품별_수량"/>
      <sheetName val="RATES"/>
      <sheetName val="수주추정"/>
      <sheetName val="구성비"/>
      <sheetName val="(2) CT&amp;CAPA"/>
      <sheetName val="경수97.02"/>
      <sheetName val="200"/>
      <sheetName val="Packing수불"/>
      <sheetName val="Scrap"/>
      <sheetName val="CELL"/>
      <sheetName val="월간total"/>
      <sheetName val="실적입력"/>
      <sheetName val="CELL 생산일보 "/>
      <sheetName val="Apr"/>
      <sheetName val="T7"/>
      <sheetName val="Feb"/>
      <sheetName val="Jan"/>
      <sheetName val="Mar"/>
      <sheetName val="May"/>
      <sheetName val="T1"/>
      <sheetName val="T6"/>
      <sheetName val="T3"/>
      <sheetName val="T4"/>
      <sheetName val="KPI sheet"/>
      <sheetName val="PDmaster"/>
      <sheetName val="Sales Plan"/>
      <sheetName val="입력SHT"/>
      <sheetName val="ExterneTBGListeDeroulante"/>
      <sheetName val="재활용분류정보"/>
      <sheetName val="종합판"/>
      <sheetName val="07년 ECU RAW DATA"/>
      <sheetName val="C_O내역(FB)"/>
      <sheetName val="개별(LEAD WIRE)"/>
      <sheetName val="LF내역"/>
      <sheetName val="M96현황_동아"/>
      <sheetName val="Performance"/>
      <sheetName val="Reference Lists"/>
      <sheetName val="Manufacturers And Names Lists"/>
      <sheetName val="封面"/>
      <sheetName val="说明"/>
      <sheetName val="リリースファイル一覧"/>
      <sheetName val="設能力3"/>
      <sheetName val="BE_DPHU报告_1"/>
      <sheetName val="Reference_Lists"/>
      <sheetName val="Manufacturers_And_Names_Lists"/>
      <sheetName val="그림"/>
      <sheetName val="DICTIONARY"/>
      <sheetName val="SALE&amp;COST"/>
      <sheetName val="설비사양서B(L,O)"/>
      <sheetName val="2. 트림별_중국"/>
      <sheetName val="5차-폭"/>
      <sheetName val="비품"/>
      <sheetName val="월"/>
      <sheetName val="Org Level_221001"/>
      <sheetName val="MTO REV.2(ARMOR)"/>
      <sheetName val="Internal cost reference table"/>
      <sheetName val="????ile"/>
      <sheetName val="15产能分析"/>
      <sheetName val="Low"/>
      <sheetName val="XM개조차_연동제(12.3분기)"/>
      <sheetName val="5800무형"/>
      <sheetName val="Active 1,4 MT"/>
      <sheetName val="Valid Options"/>
      <sheetName val="2015_2018 Veh Vol"/>
      <sheetName val="일일자금 "/>
      <sheetName val="승_x0000__x0000_Ԁ"/>
      <sheetName val="Macro"/>
      <sheetName val="BT_Regions"/>
      <sheetName val="Start"/>
      <sheetName val="문서번호"/>
      <sheetName val="Sheet172"/>
      <sheetName val="자체경비"/>
      <sheetName val="자산_종합"/>
      <sheetName val="MIJIBI"/>
      <sheetName val="Prices P11 and P12 (PAG) (2)"/>
      <sheetName val="HISTORICAL"/>
      <sheetName val="FORECASTING"/>
      <sheetName val="WUN"/>
      <sheetName val="주간 진행 현황"/>
      <sheetName val="진영"/>
      <sheetName val="0.Cover"/>
      <sheetName val="1.Change_History"/>
      <sheetName val="2.Criteria"/>
      <sheetName val="dcu_toal"/>
      <sheetName val="5.Safety_Mechanism"/>
      <sheetName val="alc code"/>
      <sheetName val="대형원계"/>
      <sheetName val="facto_x0000_"/>
      <sheetName val="도료단가"/>
      <sheetName val="同行评审"/>
      <sheetName val="_0602_________________2014061_2"/>
      <sheetName val="1-2)검사협정서"/>
      <sheetName val="1-1)검사협정서"/>
      <sheetName val="LPP"/>
      <sheetName val="71죭"/>
      <sheetName val="DM1776"/>
      <sheetName val="DM 1781"/>
      <sheetName val="DM203"/>
      <sheetName val="DM4970"/>
      <sheetName val="VAT LIEU"/>
      <sheetName val="Nhan cong"/>
      <sheetName val="Thiet bi"/>
      <sheetName val="Vat tu"/>
      <sheetName val="DM.ChiPhi"/>
      <sheetName val="May TC"/>
      <sheetName val="TH Kinh phi"/>
      <sheetName val="Bang tinh truy linh OK"/>
      <sheetName val="당일"/>
      <sheetName val="đi hỗ trợ cơ điện"/>
      <sheetName val="A-Presale Payment Schedule"/>
      <sheetName val="RG손익자료"/>
      <sheetName val="미결업무"/>
      <sheetName val="의왕"/>
      <sheetName val="6월수주출고"/>
      <sheetName val="timesheet"/>
      <sheetName val="일반물자(한국통신)"/>
      <sheetName val="요약PL"/>
      <sheetName val="TABLE(한국)"/>
      <sheetName val="HW 종합"/>
      <sheetName val="표면적"/>
      <sheetName val="Sheet56"/>
      <sheetName val="bal_sheet"/>
      <sheetName val="__"/>
      <sheetName val="____"/>
      <sheetName val="清冊"/>
      <sheetName val="Owner List"/>
      <sheetName val="Perishable Tooling"/>
      <sheetName val="ELEC_QUAL"/>
      <sheetName val="311910-032"/>
      <sheetName val="311910-063"/>
      <sheetName val="311910-023"/>
      <sheetName val="311910-022"/>
      <sheetName val="311910-033"/>
      <sheetName val="311910-013"/>
      <sheetName val="311910-012"/>
      <sheetName val="311910-004"/>
      <sheetName val="311910-006"/>
      <sheetName val="311910-003"/>
      <sheetName val="311910-005"/>
      <sheetName val="311910-043"/>
      <sheetName val="311910-042"/>
      <sheetName val="311910-053"/>
      <sheetName val="311910-052"/>
      <sheetName val="311910-062"/>
      <sheetName val="311910-073"/>
      <sheetName val="311910-072"/>
      <sheetName val="311910-166"/>
      <sheetName val="311910-164"/>
      <sheetName val="311910-293"/>
      <sheetName val="311910-292"/>
      <sheetName val="GR&amp;R"/>
      <sheetName val="21030511盘点票"/>
      <sheetName val="Year Graph"/>
      <sheetName val="Future Qtr MPS"/>
      <sheetName val="41922000"/>
      <sheetName val="X-R CHART"/>
      <sheetName val="Country List"/>
      <sheetName val="country"/>
      <sheetName val="PP1142-2"/>
      <sheetName val="철판가,장비임율기준"/>
      <sheetName val="★외출12"/>
      <sheetName val="CU열교환기 평균생산"/>
      <sheetName val="5)운반비(현재)"/>
      <sheetName val="첨부2)부재료비"/>
      <sheetName val="제품_x0000_"/>
      <sheetName val="기본죭⊲"/>
      <sheetName val="기본ჭɼ"/>
      <sheetName val="Suppl_x0000__x0000__x0005__x0000_Àࣷ"/>
      <sheetName val="기본 정보"/>
      <sheetName val="Result Sep-Nov 2009"/>
      <sheetName val="China"/>
      <sheetName val="CRITERIA1"/>
      <sheetName val="부품표"/>
      <sheetName val="BASIC_DATA"/>
      <sheetName val="Analysts"/>
      <sheetName val="Income Statement Input"/>
      <sheetName val="Depreciation"/>
      <sheetName val="JP_GP_UP통합"/>
      <sheetName val="영업계획"/>
      <sheetName val="배합가(설원)"/>
      <sheetName val="CKV_60TM1"/>
      <sheetName val="거래업체명단"/>
      <sheetName val="MTL$-INTER"/>
      <sheetName val="Nguồn"/>
      <sheetName val="NEW-PANEL"/>
      <sheetName val="TONG HOP"/>
      <sheetName val="FE_DPHU报告_2"/>
      <sheetName val="TOP_151"/>
      <sheetName val="Qual_Approv_Test_Plan_0503221"/>
      <sheetName val="Dashboard_(methodologies)1"/>
      <sheetName val="BE_DPHU报告_2"/>
      <sheetName val="TH_MTC"/>
      <sheetName val="M6A-208_Steering_dust"/>
      <sheetName val="2014_10"/>
      <sheetName val="12월_기타"/>
      <sheetName val="kich_thuoc"/>
      <sheetName val="System_NPV"/>
      <sheetName val="?PRDW30_XL"/>
      <sheetName val="Rate_dat÷"/>
      <sheetName val="(2)_CT&amp;CAPA"/>
      <sheetName val="경수97_02"/>
      <sheetName val="CELL_생산일보_"/>
      <sheetName val="KPI_sheet"/>
      <sheetName val="Sales_Plan"/>
      <sheetName val="07년_ECU_RAW_DATA"/>
      <sheetName val="개별(LEAD_WIRE)"/>
      <sheetName val="Reference_Lists1"/>
      <sheetName val="Ramp-up_Prod_KLf_pro_Woche_1"/>
      <sheetName val="Equipment_Info_assumptions1"/>
      <sheetName val="Manufacturers_And_Names_Lists1"/>
      <sheetName val="2__트림별_중국"/>
      <sheetName val="Org_Level_221001"/>
      <sheetName val="Phan_tich"/>
      <sheetName val="TH_N_Cong"/>
      <sheetName val="TH_Vat_tu"/>
      <sheetName val="BM01 DM PI Don vi"/>
      <sheetName val="4-m sheets"/>
      <sheetName val="Ramp-up"/>
      <sheetName val="89362"/>
      <sheetName val="A4 BS"/>
      <sheetName val="자산대장"/>
      <sheetName val="Aus.Current Mth Var. to Fcst "/>
      <sheetName val="spot不良管理记录表(扫码版)"/>
      <sheetName val="#기준2) L.o.V List"/>
      <sheetName val="物と情報の流れ図_org"/>
      <sheetName val="リードタイム_org"/>
      <sheetName val="バリューリスト_org"/>
      <sheetName val="グラフ設定"/>
      <sheetName val="視解化グラフ_org"/>
      <sheetName val="Sheet52"/>
      <sheetName val="Ktmo"/>
      <sheetName val="강남견적(甲)"/>
      <sheetName val="VENDOR LIST"/>
      <sheetName val="일위대가목차"/>
      <sheetName val="Debt"/>
      <sheetName val="FORGING"/>
      <sheetName val="16~B_x0000_"/>
      <sheetName val="64612"/>
      <sheetName val="Purchasing"/>
      <sheetName val="예산서"/>
      <sheetName val="_x005f_x0000__x005f_x0000__x005f_x0000__x005f_x0000_i_2"/>
      <sheetName val="_x005f_x005f_x005f_x0000__x005f_x005f_x005f_x0000__x0_2"/>
      <sheetName val="Assessment matrix"/>
    </sheetNames>
    <sheetDataSet>
      <sheetData sheetId="0">
        <row r="5">
          <cell r="D5" t="str">
            <v>PROCESS PERFORMANCE STUDY</v>
          </cell>
        </row>
      </sheetData>
      <sheetData sheetId="1">
        <row r="5">
          <cell r="D5" t="str">
            <v>PROCESS PERFORMANCE STUDY</v>
          </cell>
        </row>
      </sheetData>
      <sheetData sheetId="2">
        <row r="5">
          <cell r="D5" t="str">
            <v>PROCESS PERFORMANCE STUDY</v>
          </cell>
        </row>
      </sheetData>
      <sheetData sheetId="3">
        <row r="5">
          <cell r="D5" t="str">
            <v>PROCESS PERFORMANCE STUDY</v>
          </cell>
        </row>
      </sheetData>
      <sheetData sheetId="4">
        <row r="5">
          <cell r="D5" t="str">
            <v>PROCESS PERFORMANCE STUDY</v>
          </cell>
        </row>
      </sheetData>
      <sheetData sheetId="5">
        <row r="5">
          <cell r="D5" t="str">
            <v>PROCESS PERFORMANCE STUDY</v>
          </cell>
        </row>
      </sheetData>
      <sheetData sheetId="6">
        <row r="5">
          <cell r="D5" t="str">
            <v>PROCESS PERFORMANCE STUDY</v>
          </cell>
        </row>
      </sheetData>
      <sheetData sheetId="7">
        <row r="5">
          <cell r="D5" t="str">
            <v>PROCESS PERFORMANCE STUDY</v>
          </cell>
        </row>
      </sheetData>
      <sheetData sheetId="8">
        <row r="5">
          <cell r="D5" t="str">
            <v>PROCESS PERFORMANCE STUDY</v>
          </cell>
        </row>
      </sheetData>
      <sheetData sheetId="9">
        <row r="5">
          <cell r="D5" t="str">
            <v>PROCESS PERFORMANCE STUDY</v>
          </cell>
        </row>
      </sheetData>
      <sheetData sheetId="10">
        <row r="5">
          <cell r="D5" t="str">
            <v>PROCESS PERFORMANCE STUDY</v>
          </cell>
        </row>
      </sheetData>
      <sheetData sheetId="11">
        <row r="5">
          <cell r="D5" t="str">
            <v>PROCESS PERFORMANCE STUDY</v>
          </cell>
        </row>
      </sheetData>
      <sheetData sheetId="12">
        <row r="5">
          <cell r="D5" t="str">
            <v>PROCESS PERFORMANCE STUDY</v>
          </cell>
        </row>
      </sheetData>
      <sheetData sheetId="13">
        <row r="5">
          <cell r="D5" t="str">
            <v>PROCESS PERFORMANCE STUDY</v>
          </cell>
        </row>
      </sheetData>
      <sheetData sheetId="14">
        <row r="5">
          <cell r="D5" t="str">
            <v>PROCESS PERFORMANCE STUDY</v>
          </cell>
        </row>
      </sheetData>
      <sheetData sheetId="15">
        <row r="5">
          <cell r="D5" t="str">
            <v>PROCESS PERFORMANCE STUDY</v>
          </cell>
        </row>
      </sheetData>
      <sheetData sheetId="16">
        <row r="5">
          <cell r="D5" t="str">
            <v>PROCESS PERFORMANCE STUDY</v>
          </cell>
        </row>
      </sheetData>
      <sheetData sheetId="17">
        <row r="5">
          <cell r="D5" t="str">
            <v>PROCESS PERFORMANCE STUDY</v>
          </cell>
        </row>
      </sheetData>
      <sheetData sheetId="18">
        <row r="5">
          <cell r="D5" t="str">
            <v>PROCESS PERFORMANCE STUDY</v>
          </cell>
        </row>
      </sheetData>
      <sheetData sheetId="19">
        <row r="5">
          <cell r="D5" t="str">
            <v>PROCESS PERFORMANCE STUDY</v>
          </cell>
        </row>
      </sheetData>
      <sheetData sheetId="20">
        <row r="6">
          <cell r="A6">
            <v>1</v>
          </cell>
        </row>
      </sheetData>
      <sheetData sheetId="21">
        <row r="6">
          <cell r="A6">
            <v>1</v>
          </cell>
        </row>
      </sheetData>
      <sheetData sheetId="22">
        <row r="6">
          <cell r="A6">
            <v>1</v>
          </cell>
        </row>
      </sheetData>
      <sheetData sheetId="23">
        <row r="6">
          <cell r="A6">
            <v>1</v>
          </cell>
        </row>
      </sheetData>
      <sheetData sheetId="24">
        <row r="6">
          <cell r="A6">
            <v>1</v>
          </cell>
        </row>
      </sheetData>
      <sheetData sheetId="25">
        <row r="6">
          <cell r="A6">
            <v>1</v>
          </cell>
        </row>
      </sheetData>
      <sheetData sheetId="26">
        <row r="6">
          <cell r="A6">
            <v>1</v>
          </cell>
        </row>
      </sheetData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>
        <row r="1">
          <cell r="A1" t="str">
            <v>1월 생산실적</v>
          </cell>
        </row>
      </sheetData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>
        <row r="1">
          <cell r="A1" t="str">
            <v>1월 생산실적</v>
          </cell>
        </row>
      </sheetData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>
        <row r="1">
          <cell r="A1" t="str">
            <v>1월 생산실적</v>
          </cell>
        </row>
      </sheetData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>
        <row r="1">
          <cell r="A1" t="str">
            <v>1월 생산실적</v>
          </cell>
        </row>
      </sheetData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>
        <row r="1">
          <cell r="A1" t="str">
            <v>1월 생산실적</v>
          </cell>
        </row>
      </sheetData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>
        <row r="1">
          <cell r="A1" t="str">
            <v>1월 생산실적</v>
          </cell>
        </row>
      </sheetData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>
        <row r="1">
          <cell r="A1" t="str">
            <v>1월 생산실적</v>
          </cell>
        </row>
      </sheetData>
      <sheetData sheetId="1579">
        <row r="1">
          <cell r="A1" t="str">
            <v>1월 생산실적</v>
          </cell>
        </row>
      </sheetData>
      <sheetData sheetId="1580">
        <row r="1">
          <cell r="A1" t="str">
            <v>1월 생산실적</v>
          </cell>
        </row>
      </sheetData>
      <sheetData sheetId="1581">
        <row r="1">
          <cell r="A1" t="str">
            <v>1월 생산실적</v>
          </cell>
        </row>
      </sheetData>
      <sheetData sheetId="1582">
        <row r="1">
          <cell r="A1" t="str">
            <v>1월 생산실적</v>
          </cell>
        </row>
      </sheetData>
      <sheetData sheetId="1583">
        <row r="1">
          <cell r="A1" t="str">
            <v>1월 생산실적</v>
          </cell>
        </row>
      </sheetData>
      <sheetData sheetId="1584">
        <row r="1">
          <cell r="A1" t="str">
            <v>1월 생산실적</v>
          </cell>
        </row>
      </sheetData>
      <sheetData sheetId="1585">
        <row r="1">
          <cell r="A1" t="str">
            <v>1월 생산실적</v>
          </cell>
        </row>
      </sheetData>
      <sheetData sheetId="1586">
        <row r="1">
          <cell r="A1" t="str">
            <v>1월 생산실적</v>
          </cell>
        </row>
      </sheetData>
      <sheetData sheetId="1587">
        <row r="1">
          <cell r="A1" t="str">
            <v>1월 생산실적</v>
          </cell>
        </row>
      </sheetData>
      <sheetData sheetId="1588">
        <row r="1">
          <cell r="A1" t="str">
            <v>1월 생산실적</v>
          </cell>
        </row>
      </sheetData>
      <sheetData sheetId="1589">
        <row r="1">
          <cell r="A1" t="str">
            <v>1월 생산실적</v>
          </cell>
        </row>
      </sheetData>
      <sheetData sheetId="1590">
        <row r="1">
          <cell r="A1" t="str">
            <v>1월 생산실적</v>
          </cell>
        </row>
      </sheetData>
      <sheetData sheetId="1591">
        <row r="1">
          <cell r="A1" t="str">
            <v>1월 생산실적</v>
          </cell>
        </row>
      </sheetData>
      <sheetData sheetId="1592">
        <row r="1">
          <cell r="A1" t="str">
            <v>1월 생산실적</v>
          </cell>
        </row>
      </sheetData>
      <sheetData sheetId="1593">
        <row r="1">
          <cell r="A1" t="str">
            <v>1월 생산실적</v>
          </cell>
        </row>
      </sheetData>
      <sheetData sheetId="1594">
        <row r="1">
          <cell r="A1" t="str">
            <v>1월 생산실적</v>
          </cell>
        </row>
      </sheetData>
      <sheetData sheetId="1595">
        <row r="1">
          <cell r="A1" t="str">
            <v>1월 생산실적</v>
          </cell>
        </row>
      </sheetData>
      <sheetData sheetId="1596">
        <row r="1">
          <cell r="A1" t="str">
            <v>1월 생산실적</v>
          </cell>
        </row>
      </sheetData>
      <sheetData sheetId="1597">
        <row r="1">
          <cell r="A1" t="str">
            <v>1월 생산실적</v>
          </cell>
        </row>
      </sheetData>
      <sheetData sheetId="1598">
        <row r="1">
          <cell r="A1" t="str">
            <v>1월 생산실적</v>
          </cell>
        </row>
      </sheetData>
      <sheetData sheetId="1599">
        <row r="1">
          <cell r="A1" t="str">
            <v>1월 생산실적</v>
          </cell>
        </row>
      </sheetData>
      <sheetData sheetId="1600">
        <row r="1">
          <cell r="A1" t="str">
            <v>1월 생산실적</v>
          </cell>
        </row>
      </sheetData>
      <sheetData sheetId="1601">
        <row r="1">
          <cell r="A1" t="str">
            <v>1월 생산실적</v>
          </cell>
        </row>
      </sheetData>
      <sheetData sheetId="1602">
        <row r="1">
          <cell r="A1" t="str">
            <v>1월 생산실적</v>
          </cell>
        </row>
      </sheetData>
      <sheetData sheetId="1603">
        <row r="1">
          <cell r="A1" t="str">
            <v>1월 생산실적</v>
          </cell>
        </row>
      </sheetData>
      <sheetData sheetId="1604">
        <row r="1">
          <cell r="A1" t="str">
            <v>1월 생산실적</v>
          </cell>
        </row>
      </sheetData>
      <sheetData sheetId="1605">
        <row r="1">
          <cell r="A1" t="str">
            <v>1월 생산실적</v>
          </cell>
        </row>
      </sheetData>
      <sheetData sheetId="1606">
        <row r="1">
          <cell r="A1" t="str">
            <v>1월 생산실적</v>
          </cell>
        </row>
      </sheetData>
      <sheetData sheetId="1607">
        <row r="1">
          <cell r="A1" t="str">
            <v>1월 생산실적</v>
          </cell>
        </row>
      </sheetData>
      <sheetData sheetId="1608">
        <row r="1">
          <cell r="A1" t="str">
            <v>1월 생산실적</v>
          </cell>
        </row>
      </sheetData>
      <sheetData sheetId="1609">
        <row r="1">
          <cell r="A1" t="str">
            <v>1월 생산실적</v>
          </cell>
        </row>
      </sheetData>
      <sheetData sheetId="1610">
        <row r="1">
          <cell r="A1" t="str">
            <v>1월 생산실적</v>
          </cell>
        </row>
      </sheetData>
      <sheetData sheetId="1611">
        <row r="1">
          <cell r="A1" t="str">
            <v>1월 생산실적</v>
          </cell>
        </row>
      </sheetData>
      <sheetData sheetId="1612">
        <row r="1">
          <cell r="A1" t="str">
            <v>1월 생산실적</v>
          </cell>
        </row>
      </sheetData>
      <sheetData sheetId="1613">
        <row r="1">
          <cell r="A1" t="str">
            <v>1월 생산실적</v>
          </cell>
        </row>
      </sheetData>
      <sheetData sheetId="1614">
        <row r="1">
          <cell r="A1" t="str">
            <v>1월 생산실적</v>
          </cell>
        </row>
      </sheetData>
      <sheetData sheetId="1615">
        <row r="1">
          <cell r="A1" t="str">
            <v>1월 생산실적</v>
          </cell>
        </row>
      </sheetData>
      <sheetData sheetId="1616">
        <row r="1">
          <cell r="A1" t="str">
            <v>1월 생산실적</v>
          </cell>
        </row>
      </sheetData>
      <sheetData sheetId="1617">
        <row r="1">
          <cell r="A1" t="str">
            <v>1월 생산실적</v>
          </cell>
        </row>
      </sheetData>
      <sheetData sheetId="1618">
        <row r="1">
          <cell r="A1" t="str">
            <v>1월 생산실적</v>
          </cell>
        </row>
      </sheetData>
      <sheetData sheetId="1619">
        <row r="1">
          <cell r="A1" t="str">
            <v>1월 생산실적</v>
          </cell>
        </row>
      </sheetData>
      <sheetData sheetId="1620">
        <row r="1">
          <cell r="A1" t="str">
            <v>1월 생산실적</v>
          </cell>
        </row>
      </sheetData>
      <sheetData sheetId="1621">
        <row r="1">
          <cell r="A1" t="str">
            <v>1월 생산실적</v>
          </cell>
        </row>
      </sheetData>
      <sheetData sheetId="1622">
        <row r="1">
          <cell r="A1" t="str">
            <v>1월 생산실적</v>
          </cell>
        </row>
      </sheetData>
      <sheetData sheetId="1623">
        <row r="1">
          <cell r="A1" t="str">
            <v>1월 생산실적</v>
          </cell>
        </row>
      </sheetData>
      <sheetData sheetId="1624">
        <row r="1">
          <cell r="A1" t="str">
            <v>1월 생산실적</v>
          </cell>
        </row>
      </sheetData>
      <sheetData sheetId="1625">
        <row r="1">
          <cell r="A1" t="str">
            <v>1월 생산실적</v>
          </cell>
        </row>
      </sheetData>
      <sheetData sheetId="1626">
        <row r="1">
          <cell r="A1" t="str">
            <v>1월 생산실적</v>
          </cell>
        </row>
      </sheetData>
      <sheetData sheetId="1627">
        <row r="1">
          <cell r="A1" t="str">
            <v>1월 생산실적</v>
          </cell>
        </row>
      </sheetData>
      <sheetData sheetId="1628">
        <row r="1">
          <cell r="A1" t="str">
            <v>1월 생산실적</v>
          </cell>
        </row>
      </sheetData>
      <sheetData sheetId="1629">
        <row r="1">
          <cell r="A1" t="str">
            <v>1월 생산실적</v>
          </cell>
        </row>
      </sheetData>
      <sheetData sheetId="1630">
        <row r="1">
          <cell r="A1" t="str">
            <v>1월 생산실적</v>
          </cell>
        </row>
      </sheetData>
      <sheetData sheetId="1631">
        <row r="1">
          <cell r="A1" t="str">
            <v>1월 생산실적</v>
          </cell>
        </row>
      </sheetData>
      <sheetData sheetId="1632">
        <row r="1">
          <cell r="A1" t="str">
            <v>1월 생산실적</v>
          </cell>
        </row>
      </sheetData>
      <sheetData sheetId="1633">
        <row r="1">
          <cell r="A1" t="str">
            <v>1월 생산실적</v>
          </cell>
        </row>
      </sheetData>
      <sheetData sheetId="1634">
        <row r="1">
          <cell r="A1" t="str">
            <v>1월 생산실적</v>
          </cell>
        </row>
      </sheetData>
      <sheetData sheetId="1635">
        <row r="1">
          <cell r="A1" t="str">
            <v>1월 생산실적</v>
          </cell>
        </row>
      </sheetData>
      <sheetData sheetId="1636">
        <row r="1">
          <cell r="A1" t="str">
            <v>1월 생산실적</v>
          </cell>
        </row>
      </sheetData>
      <sheetData sheetId="1637">
        <row r="1">
          <cell r="A1" t="str">
            <v>1월 생산실적</v>
          </cell>
        </row>
      </sheetData>
      <sheetData sheetId="1638">
        <row r="1">
          <cell r="A1" t="str">
            <v>1월 생산실적</v>
          </cell>
        </row>
      </sheetData>
      <sheetData sheetId="1639">
        <row r="1">
          <cell r="A1" t="str">
            <v>1월 생산실적</v>
          </cell>
        </row>
      </sheetData>
      <sheetData sheetId="1640">
        <row r="1">
          <cell r="A1" t="str">
            <v>1월 생산실적</v>
          </cell>
        </row>
      </sheetData>
      <sheetData sheetId="1641">
        <row r="1">
          <cell r="A1" t="str">
            <v>1월 생산실적</v>
          </cell>
        </row>
      </sheetData>
      <sheetData sheetId="1642">
        <row r="1">
          <cell r="A1" t="str">
            <v>1월 생산실적</v>
          </cell>
        </row>
      </sheetData>
      <sheetData sheetId="1643">
        <row r="1">
          <cell r="A1" t="str">
            <v>1월 생산실적</v>
          </cell>
        </row>
      </sheetData>
      <sheetData sheetId="1644">
        <row r="1">
          <cell r="A1" t="str">
            <v>1월 생산실적</v>
          </cell>
        </row>
      </sheetData>
      <sheetData sheetId="1645">
        <row r="1">
          <cell r="A1" t="str">
            <v>1월 생산실적</v>
          </cell>
        </row>
      </sheetData>
      <sheetData sheetId="1646">
        <row r="1">
          <cell r="A1" t="str">
            <v>1월 생산실적</v>
          </cell>
        </row>
      </sheetData>
      <sheetData sheetId="1647">
        <row r="1">
          <cell r="A1" t="str">
            <v>1월 생산실적</v>
          </cell>
        </row>
      </sheetData>
      <sheetData sheetId="1648">
        <row r="1">
          <cell r="A1" t="str">
            <v>1월 생산실적</v>
          </cell>
        </row>
      </sheetData>
      <sheetData sheetId="1649">
        <row r="1">
          <cell r="A1" t="str">
            <v>1월 생산실적</v>
          </cell>
        </row>
      </sheetData>
      <sheetData sheetId="1650">
        <row r="1">
          <cell r="A1" t="str">
            <v>1월 생산실적</v>
          </cell>
        </row>
      </sheetData>
      <sheetData sheetId="1651">
        <row r="1">
          <cell r="A1" t="str">
            <v>1월 생산실적</v>
          </cell>
        </row>
      </sheetData>
      <sheetData sheetId="1652">
        <row r="1">
          <cell r="A1" t="str">
            <v>1월 생산실적</v>
          </cell>
        </row>
      </sheetData>
      <sheetData sheetId="1653">
        <row r="1">
          <cell r="A1" t="str">
            <v>1월 생산실적</v>
          </cell>
        </row>
      </sheetData>
      <sheetData sheetId="1654">
        <row r="1">
          <cell r="A1" t="str">
            <v>1월 생산실적</v>
          </cell>
        </row>
      </sheetData>
      <sheetData sheetId="1655">
        <row r="1">
          <cell r="A1" t="str">
            <v>1월 생산실적</v>
          </cell>
        </row>
      </sheetData>
      <sheetData sheetId="1656">
        <row r="1">
          <cell r="A1" t="str">
            <v>1월 생산실적</v>
          </cell>
        </row>
      </sheetData>
      <sheetData sheetId="1657">
        <row r="1">
          <cell r="A1" t="str">
            <v>1월 생산실적</v>
          </cell>
        </row>
      </sheetData>
      <sheetData sheetId="1658">
        <row r="1">
          <cell r="A1" t="str">
            <v>1월 생산실적</v>
          </cell>
        </row>
      </sheetData>
      <sheetData sheetId="1659">
        <row r="1">
          <cell r="A1" t="str">
            <v>1월 생산실적</v>
          </cell>
        </row>
      </sheetData>
      <sheetData sheetId="1660">
        <row r="1">
          <cell r="A1" t="str">
            <v>1월 생산실적</v>
          </cell>
        </row>
      </sheetData>
      <sheetData sheetId="1661">
        <row r="1">
          <cell r="A1" t="str">
            <v>1월 생산실적</v>
          </cell>
        </row>
      </sheetData>
      <sheetData sheetId="1662">
        <row r="1">
          <cell r="A1" t="str">
            <v>1월 생산실적</v>
          </cell>
        </row>
      </sheetData>
      <sheetData sheetId="1663">
        <row r="1">
          <cell r="A1" t="str">
            <v>1월 생산실적</v>
          </cell>
        </row>
      </sheetData>
      <sheetData sheetId="1664">
        <row r="1">
          <cell r="A1" t="str">
            <v>1월 생산실적</v>
          </cell>
        </row>
      </sheetData>
      <sheetData sheetId="1665">
        <row r="1">
          <cell r="A1" t="str">
            <v>1월 생산실적</v>
          </cell>
        </row>
      </sheetData>
      <sheetData sheetId="1666">
        <row r="1">
          <cell r="A1" t="str">
            <v>1월 생산실적</v>
          </cell>
        </row>
      </sheetData>
      <sheetData sheetId="1667">
        <row r="1">
          <cell r="A1" t="str">
            <v>1월 생산실적</v>
          </cell>
        </row>
      </sheetData>
      <sheetData sheetId="1668">
        <row r="1">
          <cell r="A1" t="str">
            <v>1월 생산실적</v>
          </cell>
        </row>
      </sheetData>
      <sheetData sheetId="1669">
        <row r="1">
          <cell r="A1" t="str">
            <v>1월 생산실적</v>
          </cell>
        </row>
      </sheetData>
      <sheetData sheetId="1670">
        <row r="1">
          <cell r="A1" t="str">
            <v>1월 생산실적</v>
          </cell>
        </row>
      </sheetData>
      <sheetData sheetId="1671">
        <row r="1">
          <cell r="A1" t="str">
            <v>1월 생산실적</v>
          </cell>
        </row>
      </sheetData>
      <sheetData sheetId="1672">
        <row r="1">
          <cell r="A1" t="str">
            <v>1월 생산실적</v>
          </cell>
        </row>
      </sheetData>
      <sheetData sheetId="1673">
        <row r="1">
          <cell r="A1" t="str">
            <v>1월 생산실적</v>
          </cell>
        </row>
      </sheetData>
      <sheetData sheetId="1674">
        <row r="1">
          <cell r="A1" t="str">
            <v>1월 생산실적</v>
          </cell>
        </row>
      </sheetData>
      <sheetData sheetId="1675">
        <row r="1">
          <cell r="A1" t="str">
            <v>1월 생산실적</v>
          </cell>
        </row>
      </sheetData>
      <sheetData sheetId="1676">
        <row r="1">
          <cell r="A1" t="str">
            <v>1월 생산실적</v>
          </cell>
        </row>
      </sheetData>
      <sheetData sheetId="1677">
        <row r="1">
          <cell r="A1" t="str">
            <v>1월 생산실적</v>
          </cell>
        </row>
      </sheetData>
      <sheetData sheetId="1678">
        <row r="1">
          <cell r="A1" t="str">
            <v>1월 생산실적</v>
          </cell>
        </row>
      </sheetData>
      <sheetData sheetId="1679">
        <row r="1">
          <cell r="A1" t="str">
            <v>1월 생산실적</v>
          </cell>
        </row>
      </sheetData>
      <sheetData sheetId="1680">
        <row r="1">
          <cell r="A1" t="str">
            <v>1월 생산실적</v>
          </cell>
        </row>
      </sheetData>
      <sheetData sheetId="1681">
        <row r="1">
          <cell r="A1" t="str">
            <v>1월 생산실적</v>
          </cell>
        </row>
      </sheetData>
      <sheetData sheetId="1682">
        <row r="1">
          <cell r="A1" t="str">
            <v>1월 생산실적</v>
          </cell>
        </row>
      </sheetData>
      <sheetData sheetId="1683">
        <row r="1">
          <cell r="A1" t="str">
            <v>1월 생산실적</v>
          </cell>
        </row>
      </sheetData>
      <sheetData sheetId="1684">
        <row r="1">
          <cell r="A1" t="str">
            <v>1월 생산실적</v>
          </cell>
        </row>
      </sheetData>
      <sheetData sheetId="1685">
        <row r="1">
          <cell r="A1" t="str">
            <v>1월 생산실적</v>
          </cell>
        </row>
      </sheetData>
      <sheetData sheetId="1686">
        <row r="1">
          <cell r="A1" t="str">
            <v>1월 생산실적</v>
          </cell>
        </row>
      </sheetData>
      <sheetData sheetId="1687">
        <row r="1">
          <cell r="A1" t="str">
            <v>1월 생산실적</v>
          </cell>
        </row>
      </sheetData>
      <sheetData sheetId="1688">
        <row r="1">
          <cell r="A1" t="str">
            <v>1월 생산실적</v>
          </cell>
        </row>
      </sheetData>
      <sheetData sheetId="1689">
        <row r="1">
          <cell r="A1" t="str">
            <v>1월 생산실적</v>
          </cell>
        </row>
      </sheetData>
      <sheetData sheetId="1690">
        <row r="1">
          <cell r="A1" t="str">
            <v>1월 생산실적</v>
          </cell>
        </row>
      </sheetData>
      <sheetData sheetId="1691">
        <row r="1">
          <cell r="A1" t="str">
            <v>1월 생산실적</v>
          </cell>
        </row>
      </sheetData>
      <sheetData sheetId="1692">
        <row r="1">
          <cell r="A1" t="str">
            <v>1월 생산실적</v>
          </cell>
        </row>
      </sheetData>
      <sheetData sheetId="1693">
        <row r="1">
          <cell r="A1" t="str">
            <v>1월 생산실적</v>
          </cell>
        </row>
      </sheetData>
      <sheetData sheetId="1694">
        <row r="1">
          <cell r="A1" t="str">
            <v>1월 생산실적</v>
          </cell>
        </row>
      </sheetData>
      <sheetData sheetId="1695">
        <row r="1">
          <cell r="A1" t="str">
            <v>1월 생산실적</v>
          </cell>
        </row>
      </sheetData>
      <sheetData sheetId="1696">
        <row r="1">
          <cell r="A1" t="str">
            <v>1월 생산실적</v>
          </cell>
        </row>
      </sheetData>
      <sheetData sheetId="1697">
        <row r="1">
          <cell r="A1" t="str">
            <v>1월 생산실적</v>
          </cell>
        </row>
      </sheetData>
      <sheetData sheetId="1698">
        <row r="1">
          <cell r="A1" t="str">
            <v>1월 생산실적</v>
          </cell>
        </row>
      </sheetData>
      <sheetData sheetId="1699">
        <row r="1">
          <cell r="A1" t="str">
            <v>1월 생산실적</v>
          </cell>
        </row>
      </sheetData>
      <sheetData sheetId="1700">
        <row r="1">
          <cell r="A1" t="str">
            <v>1월 생산실적</v>
          </cell>
        </row>
      </sheetData>
      <sheetData sheetId="1701">
        <row r="1">
          <cell r="A1" t="str">
            <v>1월 생산실적</v>
          </cell>
        </row>
      </sheetData>
      <sheetData sheetId="1702">
        <row r="1">
          <cell r="A1" t="str">
            <v>1월 생산실적</v>
          </cell>
        </row>
      </sheetData>
      <sheetData sheetId="1703">
        <row r="1">
          <cell r="A1" t="str">
            <v>1월 생산실적</v>
          </cell>
        </row>
      </sheetData>
      <sheetData sheetId="1704">
        <row r="1">
          <cell r="A1" t="str">
            <v>1월 생산실적</v>
          </cell>
        </row>
      </sheetData>
      <sheetData sheetId="1705">
        <row r="1">
          <cell r="A1" t="str">
            <v>1월 생산실적</v>
          </cell>
        </row>
      </sheetData>
      <sheetData sheetId="1706">
        <row r="1">
          <cell r="A1" t="str">
            <v>1월 생산실적</v>
          </cell>
        </row>
      </sheetData>
      <sheetData sheetId="1707">
        <row r="1">
          <cell r="A1" t="str">
            <v>1월 생산실적</v>
          </cell>
        </row>
      </sheetData>
      <sheetData sheetId="1708">
        <row r="1">
          <cell r="A1" t="str">
            <v>1월 생산실적</v>
          </cell>
        </row>
      </sheetData>
      <sheetData sheetId="1709">
        <row r="1">
          <cell r="A1" t="str">
            <v>1월 생산실적</v>
          </cell>
        </row>
      </sheetData>
      <sheetData sheetId="1710">
        <row r="1">
          <cell r="A1" t="str">
            <v>1월 생산실적</v>
          </cell>
        </row>
      </sheetData>
      <sheetData sheetId="1711">
        <row r="1">
          <cell r="A1" t="str">
            <v>1월 생산실적</v>
          </cell>
        </row>
      </sheetData>
      <sheetData sheetId="1712">
        <row r="1">
          <cell r="A1" t="str">
            <v>1월 생산실적</v>
          </cell>
        </row>
      </sheetData>
      <sheetData sheetId="1713">
        <row r="1">
          <cell r="A1" t="str">
            <v>1월 생산실적</v>
          </cell>
        </row>
      </sheetData>
      <sheetData sheetId="1714">
        <row r="1">
          <cell r="A1" t="str">
            <v>1월 생산실적</v>
          </cell>
        </row>
      </sheetData>
      <sheetData sheetId="1715">
        <row r="1">
          <cell r="A1" t="str">
            <v>1월 생산실적</v>
          </cell>
        </row>
      </sheetData>
      <sheetData sheetId="1716">
        <row r="1">
          <cell r="A1" t="str">
            <v>1월 생산실적</v>
          </cell>
        </row>
      </sheetData>
      <sheetData sheetId="1717">
        <row r="1">
          <cell r="A1" t="str">
            <v>1월 생산실적</v>
          </cell>
        </row>
      </sheetData>
      <sheetData sheetId="1718">
        <row r="1">
          <cell r="A1" t="str">
            <v>1월 생산실적</v>
          </cell>
        </row>
      </sheetData>
      <sheetData sheetId="1719">
        <row r="1">
          <cell r="A1" t="str">
            <v>1월 생산실적</v>
          </cell>
        </row>
      </sheetData>
      <sheetData sheetId="1720">
        <row r="1">
          <cell r="A1" t="str">
            <v>1월 생산실적</v>
          </cell>
        </row>
      </sheetData>
      <sheetData sheetId="1721">
        <row r="1">
          <cell r="A1" t="str">
            <v>1월 생산실적</v>
          </cell>
        </row>
      </sheetData>
      <sheetData sheetId="1722">
        <row r="1">
          <cell r="A1" t="str">
            <v>1월 생산실적</v>
          </cell>
        </row>
      </sheetData>
      <sheetData sheetId="1723">
        <row r="1">
          <cell r="A1" t="str">
            <v>1월 생산실적</v>
          </cell>
        </row>
      </sheetData>
      <sheetData sheetId="1724">
        <row r="1">
          <cell r="A1" t="str">
            <v>1월 생산실적</v>
          </cell>
        </row>
      </sheetData>
      <sheetData sheetId="1725">
        <row r="1">
          <cell r="A1" t="str">
            <v>1월 생산실적</v>
          </cell>
        </row>
      </sheetData>
      <sheetData sheetId="1726">
        <row r="1">
          <cell r="A1" t="str">
            <v>1월 생산실적</v>
          </cell>
        </row>
      </sheetData>
      <sheetData sheetId="1727">
        <row r="1">
          <cell r="A1" t="str">
            <v>1월 생산실적</v>
          </cell>
        </row>
      </sheetData>
      <sheetData sheetId="1728">
        <row r="1">
          <cell r="A1" t="str">
            <v>1월 생산실적</v>
          </cell>
        </row>
      </sheetData>
      <sheetData sheetId="1729">
        <row r="1">
          <cell r="A1" t="str">
            <v>1월 생산실적</v>
          </cell>
        </row>
      </sheetData>
      <sheetData sheetId="1730">
        <row r="1">
          <cell r="A1" t="str">
            <v>1월 생산실적</v>
          </cell>
        </row>
      </sheetData>
      <sheetData sheetId="1731">
        <row r="1">
          <cell r="A1" t="str">
            <v>1월 생산실적</v>
          </cell>
        </row>
      </sheetData>
      <sheetData sheetId="1732">
        <row r="1">
          <cell r="A1" t="str">
            <v>1월 생산실적</v>
          </cell>
        </row>
      </sheetData>
      <sheetData sheetId="1733">
        <row r="1">
          <cell r="A1" t="str">
            <v>1월 생산실적</v>
          </cell>
        </row>
      </sheetData>
      <sheetData sheetId="1734">
        <row r="1">
          <cell r="A1" t="str">
            <v>1월 생산실적</v>
          </cell>
        </row>
      </sheetData>
      <sheetData sheetId="1735">
        <row r="1">
          <cell r="A1" t="str">
            <v>1월 생산실적</v>
          </cell>
        </row>
      </sheetData>
      <sheetData sheetId="1736">
        <row r="1">
          <cell r="A1" t="str">
            <v>1월 생산실적</v>
          </cell>
        </row>
      </sheetData>
      <sheetData sheetId="1737">
        <row r="1">
          <cell r="A1" t="str">
            <v>1월 생산실적</v>
          </cell>
        </row>
      </sheetData>
      <sheetData sheetId="1738">
        <row r="1">
          <cell r="A1" t="str">
            <v>1월 생산실적</v>
          </cell>
        </row>
      </sheetData>
      <sheetData sheetId="1739">
        <row r="1">
          <cell r="A1" t="str">
            <v>1월 생산실적</v>
          </cell>
        </row>
      </sheetData>
      <sheetData sheetId="1740">
        <row r="1">
          <cell r="A1" t="str">
            <v>1월 생산실적</v>
          </cell>
        </row>
      </sheetData>
      <sheetData sheetId="1741">
        <row r="1">
          <cell r="A1" t="str">
            <v>1월 생산실적</v>
          </cell>
        </row>
      </sheetData>
      <sheetData sheetId="1742">
        <row r="1">
          <cell r="A1" t="str">
            <v>1월 생산실적</v>
          </cell>
        </row>
      </sheetData>
      <sheetData sheetId="1743">
        <row r="1">
          <cell r="A1" t="str">
            <v>1월 생산실적</v>
          </cell>
        </row>
      </sheetData>
      <sheetData sheetId="1744">
        <row r="1">
          <cell r="A1" t="str">
            <v>1월 생산실적</v>
          </cell>
        </row>
      </sheetData>
      <sheetData sheetId="1745">
        <row r="1">
          <cell r="A1" t="str">
            <v>1월 생산실적</v>
          </cell>
        </row>
      </sheetData>
      <sheetData sheetId="1746">
        <row r="1">
          <cell r="A1" t="str">
            <v>1월 생산실적</v>
          </cell>
        </row>
      </sheetData>
      <sheetData sheetId="1747">
        <row r="1">
          <cell r="A1" t="str">
            <v>1월 생산실적</v>
          </cell>
        </row>
      </sheetData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>
        <row r="1">
          <cell r="A1" t="str">
            <v>1월 생산실적</v>
          </cell>
        </row>
      </sheetData>
      <sheetData sheetId="1800">
        <row r="1">
          <cell r="A1" t="str">
            <v>1월 생산실적</v>
          </cell>
        </row>
      </sheetData>
      <sheetData sheetId="1801">
        <row r="1">
          <cell r="A1" t="str">
            <v>1월 생산실적</v>
          </cell>
        </row>
      </sheetData>
      <sheetData sheetId="1802">
        <row r="1">
          <cell r="A1" t="str">
            <v>1월 생산실적</v>
          </cell>
        </row>
      </sheetData>
      <sheetData sheetId="1803">
        <row r="1">
          <cell r="A1" t="str">
            <v>1월 생산실적</v>
          </cell>
        </row>
      </sheetData>
      <sheetData sheetId="1804">
        <row r="1">
          <cell r="A1" t="str">
            <v>1월 생산실적</v>
          </cell>
        </row>
      </sheetData>
      <sheetData sheetId="1805">
        <row r="1">
          <cell r="A1" t="str">
            <v>1월 생산실적</v>
          </cell>
        </row>
      </sheetData>
      <sheetData sheetId="1806">
        <row r="1">
          <cell r="A1" t="str">
            <v>1월 생산실적</v>
          </cell>
        </row>
      </sheetData>
      <sheetData sheetId="1807">
        <row r="1">
          <cell r="A1" t="str">
            <v>1월 생산실적</v>
          </cell>
        </row>
      </sheetData>
      <sheetData sheetId="1808">
        <row r="1">
          <cell r="A1" t="str">
            <v>1월 생산실적</v>
          </cell>
        </row>
      </sheetData>
      <sheetData sheetId="1809">
        <row r="1">
          <cell r="A1" t="str">
            <v>1월 생산실적</v>
          </cell>
        </row>
      </sheetData>
      <sheetData sheetId="1810">
        <row r="1">
          <cell r="A1" t="str">
            <v>1월 생산실적</v>
          </cell>
        </row>
      </sheetData>
      <sheetData sheetId="1811">
        <row r="1">
          <cell r="A1" t="str">
            <v>1월 생산실적</v>
          </cell>
        </row>
      </sheetData>
      <sheetData sheetId="1812">
        <row r="1">
          <cell r="A1" t="str">
            <v>1월 생산실적</v>
          </cell>
        </row>
      </sheetData>
      <sheetData sheetId="1813">
        <row r="1">
          <cell r="A1" t="str">
            <v>1월 생산실적</v>
          </cell>
        </row>
      </sheetData>
      <sheetData sheetId="1814">
        <row r="1">
          <cell r="A1" t="str">
            <v>1월 생산실적</v>
          </cell>
        </row>
      </sheetData>
      <sheetData sheetId="1815">
        <row r="1">
          <cell r="A1" t="str">
            <v>1월 생산실적</v>
          </cell>
        </row>
      </sheetData>
      <sheetData sheetId="1816">
        <row r="1">
          <cell r="A1" t="str">
            <v>1월 생산실적</v>
          </cell>
        </row>
      </sheetData>
      <sheetData sheetId="1817">
        <row r="1">
          <cell r="A1" t="str">
            <v>1월 생산실적</v>
          </cell>
        </row>
      </sheetData>
      <sheetData sheetId="1818">
        <row r="1">
          <cell r="A1" t="str">
            <v>1월 생산실적</v>
          </cell>
        </row>
      </sheetData>
      <sheetData sheetId="1819">
        <row r="1">
          <cell r="A1" t="str">
            <v>1월 생산실적</v>
          </cell>
        </row>
      </sheetData>
      <sheetData sheetId="1820">
        <row r="1">
          <cell r="A1" t="str">
            <v>1월 생산실적</v>
          </cell>
        </row>
      </sheetData>
      <sheetData sheetId="1821">
        <row r="1">
          <cell r="A1" t="str">
            <v>1월 생산실적</v>
          </cell>
        </row>
      </sheetData>
      <sheetData sheetId="1822">
        <row r="1">
          <cell r="A1" t="str">
            <v>1월 생산실적</v>
          </cell>
        </row>
      </sheetData>
      <sheetData sheetId="1823">
        <row r="1">
          <cell r="A1" t="str">
            <v>1월 생산실적</v>
          </cell>
        </row>
      </sheetData>
      <sheetData sheetId="1824">
        <row r="1">
          <cell r="A1" t="str">
            <v>1월 생산실적</v>
          </cell>
        </row>
      </sheetData>
      <sheetData sheetId="1825">
        <row r="1">
          <cell r="A1" t="str">
            <v>1월 생산실적</v>
          </cell>
        </row>
      </sheetData>
      <sheetData sheetId="1826">
        <row r="1">
          <cell r="A1" t="str">
            <v>1월 생산실적</v>
          </cell>
        </row>
      </sheetData>
      <sheetData sheetId="1827">
        <row r="1">
          <cell r="A1" t="str">
            <v>1월 생산실적</v>
          </cell>
        </row>
      </sheetData>
      <sheetData sheetId="1828">
        <row r="1">
          <cell r="A1" t="str">
            <v>1월 생산실적</v>
          </cell>
        </row>
      </sheetData>
      <sheetData sheetId="1829">
        <row r="1">
          <cell r="A1" t="str">
            <v>1월 생산실적</v>
          </cell>
        </row>
      </sheetData>
      <sheetData sheetId="1830">
        <row r="1">
          <cell r="A1" t="str">
            <v>1월 생산실적</v>
          </cell>
        </row>
      </sheetData>
      <sheetData sheetId="1831">
        <row r="1">
          <cell r="A1" t="str">
            <v>1월 생산실적</v>
          </cell>
        </row>
      </sheetData>
      <sheetData sheetId="1832">
        <row r="1">
          <cell r="A1" t="str">
            <v>1월 생산실적</v>
          </cell>
        </row>
      </sheetData>
      <sheetData sheetId="1833">
        <row r="1">
          <cell r="A1" t="str">
            <v>1월 생산실적</v>
          </cell>
        </row>
      </sheetData>
      <sheetData sheetId="1834">
        <row r="1">
          <cell r="A1" t="str">
            <v>1월 생산실적</v>
          </cell>
        </row>
      </sheetData>
      <sheetData sheetId="1835">
        <row r="1">
          <cell r="A1" t="str">
            <v>1월 생산실적</v>
          </cell>
        </row>
      </sheetData>
      <sheetData sheetId="1836">
        <row r="1">
          <cell r="A1" t="str">
            <v>1월 생산실적</v>
          </cell>
        </row>
      </sheetData>
      <sheetData sheetId="1837">
        <row r="1">
          <cell r="A1" t="str">
            <v>1월 생산실적</v>
          </cell>
        </row>
      </sheetData>
      <sheetData sheetId="1838">
        <row r="1">
          <cell r="A1" t="str">
            <v>1월 생산실적</v>
          </cell>
        </row>
      </sheetData>
      <sheetData sheetId="1839">
        <row r="1">
          <cell r="A1" t="str">
            <v>1월 생산실적</v>
          </cell>
        </row>
      </sheetData>
      <sheetData sheetId="1840">
        <row r="1">
          <cell r="A1" t="str">
            <v>1월 생산실적</v>
          </cell>
        </row>
      </sheetData>
      <sheetData sheetId="1841">
        <row r="1">
          <cell r="A1" t="str">
            <v>1월 생산실적</v>
          </cell>
        </row>
      </sheetData>
      <sheetData sheetId="1842">
        <row r="1">
          <cell r="A1" t="str">
            <v>1월 생산실적</v>
          </cell>
        </row>
      </sheetData>
      <sheetData sheetId="1843">
        <row r="1">
          <cell r="A1" t="str">
            <v>1월 생산실적</v>
          </cell>
        </row>
      </sheetData>
      <sheetData sheetId="1844">
        <row r="1">
          <cell r="A1" t="str">
            <v>1월 생산실적</v>
          </cell>
        </row>
      </sheetData>
      <sheetData sheetId="1845">
        <row r="1">
          <cell r="A1" t="str">
            <v>1월 생산실적</v>
          </cell>
        </row>
      </sheetData>
      <sheetData sheetId="1846">
        <row r="1">
          <cell r="A1" t="str">
            <v>1월 생산실적</v>
          </cell>
        </row>
      </sheetData>
      <sheetData sheetId="1847">
        <row r="1">
          <cell r="A1" t="str">
            <v>1월 생산실적</v>
          </cell>
        </row>
      </sheetData>
      <sheetData sheetId="1848">
        <row r="1">
          <cell r="A1" t="str">
            <v>1월 생산실적</v>
          </cell>
        </row>
      </sheetData>
      <sheetData sheetId="1849">
        <row r="1">
          <cell r="A1" t="str">
            <v>1월 생산실적</v>
          </cell>
        </row>
      </sheetData>
      <sheetData sheetId="1850">
        <row r="1">
          <cell r="A1" t="str">
            <v>1월 생산실적</v>
          </cell>
        </row>
      </sheetData>
      <sheetData sheetId="1851">
        <row r="1">
          <cell r="A1" t="str">
            <v>1월 생산실적</v>
          </cell>
        </row>
      </sheetData>
      <sheetData sheetId="1852">
        <row r="1">
          <cell r="A1" t="str">
            <v>1월 생산실적</v>
          </cell>
        </row>
      </sheetData>
      <sheetData sheetId="1853">
        <row r="1">
          <cell r="A1" t="str">
            <v>1월 생산실적</v>
          </cell>
        </row>
      </sheetData>
      <sheetData sheetId="1854">
        <row r="1">
          <cell r="A1" t="str">
            <v>1월 생산실적</v>
          </cell>
        </row>
      </sheetData>
      <sheetData sheetId="1855">
        <row r="1">
          <cell r="A1" t="str">
            <v>1월 생산실적</v>
          </cell>
        </row>
      </sheetData>
      <sheetData sheetId="1856">
        <row r="1">
          <cell r="A1" t="str">
            <v>1월 생산실적</v>
          </cell>
        </row>
      </sheetData>
      <sheetData sheetId="1857">
        <row r="1">
          <cell r="A1" t="str">
            <v>1월 생산실적</v>
          </cell>
        </row>
      </sheetData>
      <sheetData sheetId="1858">
        <row r="1">
          <cell r="A1" t="str">
            <v>1월 생산실적</v>
          </cell>
        </row>
      </sheetData>
      <sheetData sheetId="1859">
        <row r="1">
          <cell r="A1" t="str">
            <v>1월 생산실적</v>
          </cell>
        </row>
      </sheetData>
      <sheetData sheetId="1860">
        <row r="1">
          <cell r="A1" t="str">
            <v>1월 생산실적</v>
          </cell>
        </row>
      </sheetData>
      <sheetData sheetId="1861">
        <row r="1">
          <cell r="A1" t="str">
            <v>1월 생산실적</v>
          </cell>
        </row>
      </sheetData>
      <sheetData sheetId="1862">
        <row r="1">
          <cell r="A1" t="str">
            <v>1월 생산실적</v>
          </cell>
        </row>
      </sheetData>
      <sheetData sheetId="1863">
        <row r="1">
          <cell r="A1" t="str">
            <v>1월 생산실적</v>
          </cell>
        </row>
      </sheetData>
      <sheetData sheetId="1864">
        <row r="1">
          <cell r="A1" t="str">
            <v>1월 생산실적</v>
          </cell>
        </row>
      </sheetData>
      <sheetData sheetId="1865">
        <row r="1">
          <cell r="A1" t="str">
            <v>1월 생산실적</v>
          </cell>
        </row>
      </sheetData>
      <sheetData sheetId="1866">
        <row r="1">
          <cell r="A1" t="str">
            <v>1월 생산실적</v>
          </cell>
        </row>
      </sheetData>
      <sheetData sheetId="1867">
        <row r="1">
          <cell r="A1" t="str">
            <v>1월 생산실적</v>
          </cell>
        </row>
      </sheetData>
      <sheetData sheetId="1868">
        <row r="1">
          <cell r="A1" t="str">
            <v>1월 생산실적</v>
          </cell>
        </row>
      </sheetData>
      <sheetData sheetId="1869">
        <row r="1">
          <cell r="A1" t="str">
            <v>1월 생산실적</v>
          </cell>
        </row>
      </sheetData>
      <sheetData sheetId="1870">
        <row r="1">
          <cell r="A1" t="str">
            <v>1월 생산실적</v>
          </cell>
        </row>
      </sheetData>
      <sheetData sheetId="1871">
        <row r="1">
          <cell r="A1" t="str">
            <v>1월 생산실적</v>
          </cell>
        </row>
      </sheetData>
      <sheetData sheetId="1872">
        <row r="1">
          <cell r="A1" t="str">
            <v>1월 생산실적</v>
          </cell>
        </row>
      </sheetData>
      <sheetData sheetId="1873">
        <row r="1">
          <cell r="A1" t="str">
            <v>1월 생산실적</v>
          </cell>
        </row>
      </sheetData>
      <sheetData sheetId="1874">
        <row r="1">
          <cell r="A1" t="str">
            <v>1월 생산실적</v>
          </cell>
        </row>
      </sheetData>
      <sheetData sheetId="1875">
        <row r="1">
          <cell r="A1" t="str">
            <v>1월 생산실적</v>
          </cell>
        </row>
      </sheetData>
      <sheetData sheetId="1876">
        <row r="1">
          <cell r="A1" t="str">
            <v>1월 생산실적</v>
          </cell>
        </row>
      </sheetData>
      <sheetData sheetId="1877">
        <row r="1">
          <cell r="A1" t="str">
            <v>1월 생산실적</v>
          </cell>
        </row>
      </sheetData>
      <sheetData sheetId="1878">
        <row r="1">
          <cell r="A1" t="str">
            <v>1월 생산실적</v>
          </cell>
        </row>
      </sheetData>
      <sheetData sheetId="1879">
        <row r="1">
          <cell r="A1" t="str">
            <v>1월 생산실적</v>
          </cell>
        </row>
      </sheetData>
      <sheetData sheetId="1880">
        <row r="1">
          <cell r="A1" t="str">
            <v>1월 생산실적</v>
          </cell>
        </row>
      </sheetData>
      <sheetData sheetId="1881">
        <row r="1">
          <cell r="A1" t="str">
            <v>1월 생산실적</v>
          </cell>
        </row>
      </sheetData>
      <sheetData sheetId="1882">
        <row r="1">
          <cell r="A1" t="str">
            <v>1월 생산실적</v>
          </cell>
        </row>
      </sheetData>
      <sheetData sheetId="1883">
        <row r="1">
          <cell r="A1" t="str">
            <v>1월 생산실적</v>
          </cell>
        </row>
      </sheetData>
      <sheetData sheetId="1884">
        <row r="1">
          <cell r="A1" t="str">
            <v>1월 생산실적</v>
          </cell>
        </row>
      </sheetData>
      <sheetData sheetId="1885">
        <row r="1">
          <cell r="A1" t="str">
            <v>1월 생산실적</v>
          </cell>
        </row>
      </sheetData>
      <sheetData sheetId="1886">
        <row r="1">
          <cell r="A1" t="str">
            <v>1월 생산실적</v>
          </cell>
        </row>
      </sheetData>
      <sheetData sheetId="1887">
        <row r="1">
          <cell r="A1" t="str">
            <v>1월 생산실적</v>
          </cell>
        </row>
      </sheetData>
      <sheetData sheetId="1888">
        <row r="1">
          <cell r="A1" t="str">
            <v>1월 생산실적</v>
          </cell>
        </row>
      </sheetData>
      <sheetData sheetId="1889">
        <row r="1">
          <cell r="A1" t="str">
            <v>1월 생산실적</v>
          </cell>
        </row>
      </sheetData>
      <sheetData sheetId="1890">
        <row r="1">
          <cell r="A1" t="str">
            <v>1월 생산실적</v>
          </cell>
        </row>
      </sheetData>
      <sheetData sheetId="1891">
        <row r="1">
          <cell r="A1" t="str">
            <v>1월 생산실적</v>
          </cell>
        </row>
      </sheetData>
      <sheetData sheetId="1892">
        <row r="1">
          <cell r="A1" t="str">
            <v>1월 생산실적</v>
          </cell>
        </row>
      </sheetData>
      <sheetData sheetId="1893">
        <row r="1">
          <cell r="A1" t="str">
            <v>1월 생산실적</v>
          </cell>
        </row>
      </sheetData>
      <sheetData sheetId="1894">
        <row r="1">
          <cell r="A1" t="str">
            <v>1월 생산실적</v>
          </cell>
        </row>
      </sheetData>
      <sheetData sheetId="1895">
        <row r="1">
          <cell r="A1" t="str">
            <v>1월 생산실적</v>
          </cell>
        </row>
      </sheetData>
      <sheetData sheetId="1896">
        <row r="1">
          <cell r="A1" t="str">
            <v>1월 생산실적</v>
          </cell>
        </row>
      </sheetData>
      <sheetData sheetId="1897">
        <row r="1">
          <cell r="A1" t="str">
            <v>1월 생산실적</v>
          </cell>
        </row>
      </sheetData>
      <sheetData sheetId="1898">
        <row r="1">
          <cell r="A1" t="str">
            <v>1월 생산실적</v>
          </cell>
        </row>
      </sheetData>
      <sheetData sheetId="1899">
        <row r="1">
          <cell r="A1" t="str">
            <v>1월 생산실적</v>
          </cell>
        </row>
      </sheetData>
      <sheetData sheetId="1900">
        <row r="1">
          <cell r="A1" t="str">
            <v>1월 생산실적</v>
          </cell>
        </row>
      </sheetData>
      <sheetData sheetId="1901">
        <row r="1">
          <cell r="A1" t="str">
            <v>1월 생산실적</v>
          </cell>
        </row>
      </sheetData>
      <sheetData sheetId="1902">
        <row r="1">
          <cell r="A1" t="str">
            <v>1월 생산실적</v>
          </cell>
        </row>
      </sheetData>
      <sheetData sheetId="1903">
        <row r="1">
          <cell r="A1" t="str">
            <v>1월 생산실적</v>
          </cell>
        </row>
      </sheetData>
      <sheetData sheetId="1904">
        <row r="1">
          <cell r="A1" t="str">
            <v>1월 생산실적</v>
          </cell>
        </row>
      </sheetData>
      <sheetData sheetId="1905">
        <row r="1">
          <cell r="A1" t="str">
            <v>1월 생산실적</v>
          </cell>
        </row>
      </sheetData>
      <sheetData sheetId="1906">
        <row r="1">
          <cell r="A1" t="str">
            <v>1월 생산실적</v>
          </cell>
        </row>
      </sheetData>
      <sheetData sheetId="1907">
        <row r="1">
          <cell r="A1" t="str">
            <v>1월 생산실적</v>
          </cell>
        </row>
      </sheetData>
      <sheetData sheetId="1908">
        <row r="1">
          <cell r="A1" t="str">
            <v>1월 생산실적</v>
          </cell>
        </row>
      </sheetData>
      <sheetData sheetId="1909">
        <row r="1">
          <cell r="A1" t="str">
            <v>1월 생산실적</v>
          </cell>
        </row>
      </sheetData>
      <sheetData sheetId="1910">
        <row r="1">
          <cell r="A1" t="str">
            <v>1월 생산실적</v>
          </cell>
        </row>
      </sheetData>
      <sheetData sheetId="1911">
        <row r="1">
          <cell r="A1" t="str">
            <v>1월 생산실적</v>
          </cell>
        </row>
      </sheetData>
      <sheetData sheetId="1912">
        <row r="1">
          <cell r="A1" t="str">
            <v>1월 생산실적</v>
          </cell>
        </row>
      </sheetData>
      <sheetData sheetId="1913">
        <row r="1">
          <cell r="A1" t="str">
            <v>1월 생산실적</v>
          </cell>
        </row>
      </sheetData>
      <sheetData sheetId="1914">
        <row r="1">
          <cell r="A1" t="str">
            <v>1월 생산실적</v>
          </cell>
        </row>
      </sheetData>
      <sheetData sheetId="1915">
        <row r="1">
          <cell r="A1" t="str">
            <v>1월 생산실적</v>
          </cell>
        </row>
      </sheetData>
      <sheetData sheetId="1916">
        <row r="1">
          <cell r="A1" t="str">
            <v>1월 생산실적</v>
          </cell>
        </row>
      </sheetData>
      <sheetData sheetId="1917">
        <row r="1">
          <cell r="A1" t="str">
            <v>1월 생산실적</v>
          </cell>
        </row>
      </sheetData>
      <sheetData sheetId="1918">
        <row r="1">
          <cell r="A1" t="str">
            <v>1월 생산실적</v>
          </cell>
        </row>
      </sheetData>
      <sheetData sheetId="1919">
        <row r="1">
          <cell r="A1" t="str">
            <v>1월 생산실적</v>
          </cell>
        </row>
      </sheetData>
      <sheetData sheetId="1920">
        <row r="1">
          <cell r="A1" t="str">
            <v>1월 생산실적</v>
          </cell>
        </row>
      </sheetData>
      <sheetData sheetId="1921">
        <row r="1">
          <cell r="A1" t="str">
            <v>1월 생산실적</v>
          </cell>
        </row>
      </sheetData>
      <sheetData sheetId="1922">
        <row r="1">
          <cell r="A1" t="str">
            <v>1월 생산실적</v>
          </cell>
        </row>
      </sheetData>
      <sheetData sheetId="1923">
        <row r="1">
          <cell r="A1" t="str">
            <v>1월 생산실적</v>
          </cell>
        </row>
      </sheetData>
      <sheetData sheetId="1924">
        <row r="1">
          <cell r="A1" t="str">
            <v>1월 생산실적</v>
          </cell>
        </row>
      </sheetData>
      <sheetData sheetId="1925">
        <row r="1">
          <cell r="A1" t="str">
            <v>1월 생산실적</v>
          </cell>
        </row>
      </sheetData>
      <sheetData sheetId="1926">
        <row r="1">
          <cell r="A1" t="str">
            <v>1월 생산실적</v>
          </cell>
        </row>
      </sheetData>
      <sheetData sheetId="1927">
        <row r="1">
          <cell r="A1" t="str">
            <v>1월 생산실적</v>
          </cell>
        </row>
      </sheetData>
      <sheetData sheetId="1928">
        <row r="1">
          <cell r="A1" t="str">
            <v>1월 생산실적</v>
          </cell>
        </row>
      </sheetData>
      <sheetData sheetId="1929">
        <row r="1">
          <cell r="A1" t="str">
            <v>1월 생산실적</v>
          </cell>
        </row>
      </sheetData>
      <sheetData sheetId="1930">
        <row r="1">
          <cell r="A1" t="str">
            <v>1월 생산실적</v>
          </cell>
        </row>
      </sheetData>
      <sheetData sheetId="1931">
        <row r="1">
          <cell r="A1" t="str">
            <v>1월 생산실적</v>
          </cell>
        </row>
      </sheetData>
      <sheetData sheetId="1932">
        <row r="1">
          <cell r="A1" t="str">
            <v>1월 생산실적</v>
          </cell>
        </row>
      </sheetData>
      <sheetData sheetId="1933">
        <row r="1">
          <cell r="A1" t="str">
            <v>1월 생산실적</v>
          </cell>
        </row>
      </sheetData>
      <sheetData sheetId="1934">
        <row r="1">
          <cell r="A1" t="str">
            <v>1월 생산실적</v>
          </cell>
        </row>
      </sheetData>
      <sheetData sheetId="1935">
        <row r="1">
          <cell r="A1" t="str">
            <v>1월 생산실적</v>
          </cell>
        </row>
      </sheetData>
      <sheetData sheetId="1936">
        <row r="1">
          <cell r="A1" t="str">
            <v>1월 생산실적</v>
          </cell>
        </row>
      </sheetData>
      <sheetData sheetId="1937">
        <row r="1">
          <cell r="A1" t="str">
            <v>1월 생산실적</v>
          </cell>
        </row>
      </sheetData>
      <sheetData sheetId="1938">
        <row r="1">
          <cell r="A1" t="str">
            <v>1월 생산실적</v>
          </cell>
        </row>
      </sheetData>
      <sheetData sheetId="1939">
        <row r="1">
          <cell r="A1" t="str">
            <v>1월 생산실적</v>
          </cell>
        </row>
      </sheetData>
      <sheetData sheetId="1940">
        <row r="1">
          <cell r="A1" t="str">
            <v>1월 생산실적</v>
          </cell>
        </row>
      </sheetData>
      <sheetData sheetId="1941">
        <row r="1">
          <cell r="A1" t="str">
            <v>1월 생산실적</v>
          </cell>
        </row>
      </sheetData>
      <sheetData sheetId="1942">
        <row r="1">
          <cell r="A1" t="str">
            <v>1월 생산실적</v>
          </cell>
        </row>
      </sheetData>
      <sheetData sheetId="1943">
        <row r="1">
          <cell r="A1" t="str">
            <v>1월 생산실적</v>
          </cell>
        </row>
      </sheetData>
      <sheetData sheetId="1944">
        <row r="1">
          <cell r="A1" t="str">
            <v>1월 생산실적</v>
          </cell>
        </row>
      </sheetData>
      <sheetData sheetId="1945">
        <row r="1">
          <cell r="A1" t="str">
            <v>1월 생산실적</v>
          </cell>
        </row>
      </sheetData>
      <sheetData sheetId="1946">
        <row r="1">
          <cell r="A1" t="str">
            <v>1월 생산실적</v>
          </cell>
        </row>
      </sheetData>
      <sheetData sheetId="1947">
        <row r="1">
          <cell r="A1" t="str">
            <v>1월 생산실적</v>
          </cell>
        </row>
      </sheetData>
      <sheetData sheetId="1948">
        <row r="1">
          <cell r="A1" t="str">
            <v>1월 생산실적</v>
          </cell>
        </row>
      </sheetData>
      <sheetData sheetId="1949">
        <row r="1">
          <cell r="A1" t="str">
            <v>1월 생산실적</v>
          </cell>
        </row>
      </sheetData>
      <sheetData sheetId="1950">
        <row r="1">
          <cell r="A1" t="str">
            <v>1월 생산실적</v>
          </cell>
        </row>
      </sheetData>
      <sheetData sheetId="1951">
        <row r="1">
          <cell r="A1" t="str">
            <v>1월 생산실적</v>
          </cell>
        </row>
      </sheetData>
      <sheetData sheetId="1952">
        <row r="1">
          <cell r="A1" t="str">
            <v>1월 생산실적</v>
          </cell>
        </row>
      </sheetData>
      <sheetData sheetId="1953">
        <row r="1">
          <cell r="A1" t="str">
            <v>1월 생산실적</v>
          </cell>
        </row>
      </sheetData>
      <sheetData sheetId="1954">
        <row r="1">
          <cell r="A1" t="str">
            <v>1월 생산실적</v>
          </cell>
        </row>
      </sheetData>
      <sheetData sheetId="1955">
        <row r="1">
          <cell r="A1" t="str">
            <v>1월 생산실적</v>
          </cell>
        </row>
      </sheetData>
      <sheetData sheetId="1956">
        <row r="1">
          <cell r="A1" t="str">
            <v>1월 생산실적</v>
          </cell>
        </row>
      </sheetData>
      <sheetData sheetId="1957">
        <row r="1">
          <cell r="A1" t="str">
            <v>1월 생산실적</v>
          </cell>
        </row>
      </sheetData>
      <sheetData sheetId="1958">
        <row r="1">
          <cell r="A1" t="str">
            <v>1월 생산실적</v>
          </cell>
        </row>
      </sheetData>
      <sheetData sheetId="1959">
        <row r="1">
          <cell r="A1" t="str">
            <v>1월 생산실적</v>
          </cell>
        </row>
      </sheetData>
      <sheetData sheetId="1960">
        <row r="1">
          <cell r="A1" t="str">
            <v>1월 생산실적</v>
          </cell>
        </row>
      </sheetData>
      <sheetData sheetId="1961">
        <row r="1">
          <cell r="A1" t="str">
            <v>1월 생산실적</v>
          </cell>
        </row>
      </sheetData>
      <sheetData sheetId="1962">
        <row r="1">
          <cell r="A1" t="str">
            <v>1월 생산실적</v>
          </cell>
        </row>
      </sheetData>
      <sheetData sheetId="1963">
        <row r="1">
          <cell r="A1" t="str">
            <v>1월 생산실적</v>
          </cell>
        </row>
      </sheetData>
      <sheetData sheetId="1964">
        <row r="1">
          <cell r="A1" t="str">
            <v>1월 생산실적</v>
          </cell>
        </row>
      </sheetData>
      <sheetData sheetId="1965">
        <row r="1">
          <cell r="A1" t="str">
            <v>1월 생산실적</v>
          </cell>
        </row>
      </sheetData>
      <sheetData sheetId="1966">
        <row r="1">
          <cell r="A1" t="str">
            <v>1월 생산실적</v>
          </cell>
        </row>
      </sheetData>
      <sheetData sheetId="1967">
        <row r="1">
          <cell r="A1" t="str">
            <v>1월 생산실적</v>
          </cell>
        </row>
      </sheetData>
      <sheetData sheetId="1968">
        <row r="1">
          <cell r="A1" t="str">
            <v>1월 생산실적</v>
          </cell>
        </row>
      </sheetData>
      <sheetData sheetId="1969">
        <row r="1">
          <cell r="A1" t="str">
            <v>1월 생산실적</v>
          </cell>
        </row>
      </sheetData>
      <sheetData sheetId="1970">
        <row r="1">
          <cell r="A1" t="str">
            <v>1월 생산실적</v>
          </cell>
        </row>
      </sheetData>
      <sheetData sheetId="1971">
        <row r="1">
          <cell r="A1" t="str">
            <v>1월 생산실적</v>
          </cell>
        </row>
      </sheetData>
      <sheetData sheetId="1972">
        <row r="1">
          <cell r="A1" t="str">
            <v>1월 생산실적</v>
          </cell>
        </row>
      </sheetData>
      <sheetData sheetId="1973">
        <row r="1">
          <cell r="A1" t="str">
            <v>1월 생산실적</v>
          </cell>
        </row>
      </sheetData>
      <sheetData sheetId="1974">
        <row r="1">
          <cell r="A1" t="str">
            <v>1월 생산실적</v>
          </cell>
        </row>
      </sheetData>
      <sheetData sheetId="1975">
        <row r="1">
          <cell r="A1" t="str">
            <v>1월 생산실적</v>
          </cell>
        </row>
      </sheetData>
      <sheetData sheetId="1976">
        <row r="1">
          <cell r="A1" t="str">
            <v>1월 생산실적</v>
          </cell>
        </row>
      </sheetData>
      <sheetData sheetId="1977">
        <row r="1">
          <cell r="A1" t="str">
            <v>1월 생산실적</v>
          </cell>
        </row>
      </sheetData>
      <sheetData sheetId="1978">
        <row r="1">
          <cell r="A1" t="str">
            <v>1월 생산실적</v>
          </cell>
        </row>
      </sheetData>
      <sheetData sheetId="1979">
        <row r="1">
          <cell r="A1" t="str">
            <v>1월 생산실적</v>
          </cell>
        </row>
      </sheetData>
      <sheetData sheetId="1980">
        <row r="1">
          <cell r="A1" t="str">
            <v>1월 생산실적</v>
          </cell>
        </row>
      </sheetData>
      <sheetData sheetId="1981">
        <row r="1">
          <cell r="A1" t="str">
            <v>1월 생산실적</v>
          </cell>
        </row>
      </sheetData>
      <sheetData sheetId="1982">
        <row r="1">
          <cell r="A1" t="str">
            <v>1월 생산실적</v>
          </cell>
        </row>
      </sheetData>
      <sheetData sheetId="1983">
        <row r="1">
          <cell r="A1" t="str">
            <v>1월 생산실적</v>
          </cell>
        </row>
      </sheetData>
      <sheetData sheetId="1984">
        <row r="1">
          <cell r="A1" t="str">
            <v>1월 생산실적</v>
          </cell>
        </row>
      </sheetData>
      <sheetData sheetId="1985">
        <row r="1">
          <cell r="A1" t="str">
            <v>1월 생산실적</v>
          </cell>
        </row>
      </sheetData>
      <sheetData sheetId="1986">
        <row r="1">
          <cell r="A1" t="str">
            <v>1월 생산실적</v>
          </cell>
        </row>
      </sheetData>
      <sheetData sheetId="1987">
        <row r="1">
          <cell r="A1" t="str">
            <v>1월 생산실적</v>
          </cell>
        </row>
      </sheetData>
      <sheetData sheetId="1988">
        <row r="1">
          <cell r="A1" t="str">
            <v>1월 생산실적</v>
          </cell>
        </row>
      </sheetData>
      <sheetData sheetId="1989">
        <row r="1">
          <cell r="A1" t="str">
            <v>1월 생산실적</v>
          </cell>
        </row>
      </sheetData>
      <sheetData sheetId="1990">
        <row r="1">
          <cell r="A1" t="str">
            <v>1월 생산실적</v>
          </cell>
        </row>
      </sheetData>
      <sheetData sheetId="1991">
        <row r="1">
          <cell r="A1" t="str">
            <v>1월 생산실적</v>
          </cell>
        </row>
      </sheetData>
      <sheetData sheetId="1992">
        <row r="1">
          <cell r="A1" t="str">
            <v>1월 생산실적</v>
          </cell>
        </row>
      </sheetData>
      <sheetData sheetId="1993">
        <row r="1">
          <cell r="A1" t="str">
            <v>1월 생산실적</v>
          </cell>
        </row>
      </sheetData>
      <sheetData sheetId="1994">
        <row r="1">
          <cell r="A1" t="str">
            <v>1월 생산실적</v>
          </cell>
        </row>
      </sheetData>
      <sheetData sheetId="1995">
        <row r="1">
          <cell r="A1" t="str">
            <v>1월 생산실적</v>
          </cell>
        </row>
      </sheetData>
      <sheetData sheetId="1996">
        <row r="1">
          <cell r="A1" t="str">
            <v>1월 생산실적</v>
          </cell>
        </row>
      </sheetData>
      <sheetData sheetId="1997">
        <row r="1">
          <cell r="A1" t="str">
            <v>1월 생산실적</v>
          </cell>
        </row>
      </sheetData>
      <sheetData sheetId="1998">
        <row r="1">
          <cell r="A1" t="str">
            <v>1월 생산실적</v>
          </cell>
        </row>
      </sheetData>
      <sheetData sheetId="1999">
        <row r="1">
          <cell r="A1" t="str">
            <v>1월 생산실적</v>
          </cell>
        </row>
      </sheetData>
      <sheetData sheetId="2000">
        <row r="1">
          <cell r="A1" t="str">
            <v>1월 생산실적</v>
          </cell>
        </row>
      </sheetData>
      <sheetData sheetId="2001">
        <row r="1">
          <cell r="A1" t="str">
            <v>1월 생산실적</v>
          </cell>
        </row>
      </sheetData>
      <sheetData sheetId="2002">
        <row r="1">
          <cell r="A1" t="str">
            <v>1월 생산실적</v>
          </cell>
        </row>
      </sheetData>
      <sheetData sheetId="2003">
        <row r="1">
          <cell r="A1" t="str">
            <v>1월 생산실적</v>
          </cell>
        </row>
      </sheetData>
      <sheetData sheetId="2004">
        <row r="1">
          <cell r="A1" t="str">
            <v>1월 생산실적</v>
          </cell>
        </row>
      </sheetData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>
        <row r="1">
          <cell r="A1" t="str">
            <v>1월 생산실적</v>
          </cell>
        </row>
      </sheetData>
      <sheetData sheetId="2057">
        <row r="1">
          <cell r="A1" t="str">
            <v>1월 생산실적</v>
          </cell>
        </row>
      </sheetData>
      <sheetData sheetId="2058">
        <row r="1">
          <cell r="A1" t="str">
            <v>1월 생산실적</v>
          </cell>
        </row>
      </sheetData>
      <sheetData sheetId="2059">
        <row r="1">
          <cell r="A1" t="str">
            <v>1월 생산실적</v>
          </cell>
        </row>
      </sheetData>
      <sheetData sheetId="2060">
        <row r="1">
          <cell r="A1" t="str">
            <v>1월 생산실적</v>
          </cell>
        </row>
      </sheetData>
      <sheetData sheetId="2061">
        <row r="1">
          <cell r="A1" t="str">
            <v>1월 생산실적</v>
          </cell>
        </row>
      </sheetData>
      <sheetData sheetId="2062">
        <row r="1">
          <cell r="A1" t="str">
            <v>1월 생산실적</v>
          </cell>
        </row>
      </sheetData>
      <sheetData sheetId="2063">
        <row r="1">
          <cell r="A1" t="str">
            <v>1월 생산실적</v>
          </cell>
        </row>
      </sheetData>
      <sheetData sheetId="2064">
        <row r="1">
          <cell r="A1" t="str">
            <v>1월 생산실적</v>
          </cell>
        </row>
      </sheetData>
      <sheetData sheetId="2065">
        <row r="1">
          <cell r="A1" t="str">
            <v>1월 생산실적</v>
          </cell>
        </row>
      </sheetData>
      <sheetData sheetId="2066">
        <row r="1">
          <cell r="A1" t="str">
            <v>1월 생산실적</v>
          </cell>
        </row>
      </sheetData>
      <sheetData sheetId="2067">
        <row r="1">
          <cell r="A1" t="str">
            <v>1월 생산실적</v>
          </cell>
        </row>
      </sheetData>
      <sheetData sheetId="2068">
        <row r="1">
          <cell r="A1" t="str">
            <v>1월 생산실적</v>
          </cell>
        </row>
      </sheetData>
      <sheetData sheetId="2069">
        <row r="1">
          <cell r="A1" t="str">
            <v>1월 생산실적</v>
          </cell>
        </row>
      </sheetData>
      <sheetData sheetId="2070">
        <row r="1">
          <cell r="A1" t="str">
            <v>1월 생산실적</v>
          </cell>
        </row>
      </sheetData>
      <sheetData sheetId="2071">
        <row r="1">
          <cell r="A1" t="str">
            <v>1월 생산실적</v>
          </cell>
        </row>
      </sheetData>
      <sheetData sheetId="2072">
        <row r="1">
          <cell r="A1" t="str">
            <v>1월 생산실적</v>
          </cell>
        </row>
      </sheetData>
      <sheetData sheetId="2073">
        <row r="1">
          <cell r="A1" t="str">
            <v>1월 생산실적</v>
          </cell>
        </row>
      </sheetData>
      <sheetData sheetId="2074">
        <row r="1">
          <cell r="A1" t="str">
            <v>1월 생산실적</v>
          </cell>
        </row>
      </sheetData>
      <sheetData sheetId="2075">
        <row r="1">
          <cell r="A1" t="str">
            <v>1월 생산실적</v>
          </cell>
        </row>
      </sheetData>
      <sheetData sheetId="2076">
        <row r="1">
          <cell r="A1" t="str">
            <v>1월 생산실적</v>
          </cell>
        </row>
      </sheetData>
      <sheetData sheetId="2077">
        <row r="1">
          <cell r="A1" t="str">
            <v>1월 생산실적</v>
          </cell>
        </row>
      </sheetData>
      <sheetData sheetId="2078">
        <row r="1">
          <cell r="A1" t="str">
            <v>1월 생산실적</v>
          </cell>
        </row>
      </sheetData>
      <sheetData sheetId="2079">
        <row r="1">
          <cell r="A1" t="str">
            <v>1월 생산실적</v>
          </cell>
        </row>
      </sheetData>
      <sheetData sheetId="2080">
        <row r="1">
          <cell r="A1" t="str">
            <v>1월 생산실적</v>
          </cell>
        </row>
      </sheetData>
      <sheetData sheetId="2081">
        <row r="1">
          <cell r="A1" t="str">
            <v>1월 생산실적</v>
          </cell>
        </row>
      </sheetData>
      <sheetData sheetId="2082">
        <row r="1">
          <cell r="A1" t="str">
            <v>1월 생산실적</v>
          </cell>
        </row>
      </sheetData>
      <sheetData sheetId="2083">
        <row r="1">
          <cell r="A1" t="str">
            <v>1월 생산실적</v>
          </cell>
        </row>
      </sheetData>
      <sheetData sheetId="2084">
        <row r="1">
          <cell r="A1" t="str">
            <v>1월 생산실적</v>
          </cell>
        </row>
      </sheetData>
      <sheetData sheetId="2085">
        <row r="1">
          <cell r="A1" t="str">
            <v>1월 생산실적</v>
          </cell>
        </row>
      </sheetData>
      <sheetData sheetId="2086">
        <row r="1">
          <cell r="A1" t="str">
            <v>1월 생산실적</v>
          </cell>
        </row>
      </sheetData>
      <sheetData sheetId="2087">
        <row r="1">
          <cell r="A1" t="str">
            <v>1월 생산실적</v>
          </cell>
        </row>
      </sheetData>
      <sheetData sheetId="2088">
        <row r="1">
          <cell r="A1" t="str">
            <v>1월 생산실적</v>
          </cell>
        </row>
      </sheetData>
      <sheetData sheetId="2089">
        <row r="1">
          <cell r="A1" t="str">
            <v>1월 생산실적</v>
          </cell>
        </row>
      </sheetData>
      <sheetData sheetId="2090">
        <row r="1">
          <cell r="A1" t="str">
            <v>1월 생산실적</v>
          </cell>
        </row>
      </sheetData>
      <sheetData sheetId="2091">
        <row r="1">
          <cell r="A1" t="str">
            <v>1월 생산실적</v>
          </cell>
        </row>
      </sheetData>
      <sheetData sheetId="2092">
        <row r="1">
          <cell r="A1" t="str">
            <v>1월 생산실적</v>
          </cell>
        </row>
      </sheetData>
      <sheetData sheetId="2093">
        <row r="1">
          <cell r="A1" t="str">
            <v>1월 생산실적</v>
          </cell>
        </row>
      </sheetData>
      <sheetData sheetId="2094">
        <row r="1">
          <cell r="A1" t="str">
            <v>1월 생산실적</v>
          </cell>
        </row>
      </sheetData>
      <sheetData sheetId="2095">
        <row r="1">
          <cell r="A1" t="str">
            <v>1월 생산실적</v>
          </cell>
        </row>
      </sheetData>
      <sheetData sheetId="2096">
        <row r="1">
          <cell r="A1" t="str">
            <v>1월 생산실적</v>
          </cell>
        </row>
      </sheetData>
      <sheetData sheetId="2097">
        <row r="1">
          <cell r="A1" t="str">
            <v>1월 생산실적</v>
          </cell>
        </row>
      </sheetData>
      <sheetData sheetId="2098">
        <row r="1">
          <cell r="A1" t="str">
            <v>1월 생산실적</v>
          </cell>
        </row>
      </sheetData>
      <sheetData sheetId="2099">
        <row r="1">
          <cell r="A1" t="str">
            <v>1월 생산실적</v>
          </cell>
        </row>
      </sheetData>
      <sheetData sheetId="2100">
        <row r="1">
          <cell r="A1" t="str">
            <v>1월 생산실적</v>
          </cell>
        </row>
      </sheetData>
      <sheetData sheetId="2101">
        <row r="1">
          <cell r="A1" t="str">
            <v>1월 생산실적</v>
          </cell>
        </row>
      </sheetData>
      <sheetData sheetId="2102">
        <row r="1">
          <cell r="A1" t="str">
            <v>1월 생산실적</v>
          </cell>
        </row>
      </sheetData>
      <sheetData sheetId="2103">
        <row r="1">
          <cell r="A1" t="str">
            <v>1월 생산실적</v>
          </cell>
        </row>
      </sheetData>
      <sheetData sheetId="2104">
        <row r="1">
          <cell r="A1" t="str">
            <v>1월 생산실적</v>
          </cell>
        </row>
      </sheetData>
      <sheetData sheetId="2105">
        <row r="1">
          <cell r="A1" t="str">
            <v>1월 생산실적</v>
          </cell>
        </row>
      </sheetData>
      <sheetData sheetId="2106">
        <row r="1">
          <cell r="A1" t="str">
            <v>1월 생산실적</v>
          </cell>
        </row>
      </sheetData>
      <sheetData sheetId="2107">
        <row r="1">
          <cell r="A1" t="str">
            <v>1월 생산실적</v>
          </cell>
        </row>
      </sheetData>
      <sheetData sheetId="2108">
        <row r="1">
          <cell r="A1" t="str">
            <v>1월 생산실적</v>
          </cell>
        </row>
      </sheetData>
      <sheetData sheetId="2109">
        <row r="1">
          <cell r="A1" t="str">
            <v>1월 생산실적</v>
          </cell>
        </row>
      </sheetData>
      <sheetData sheetId="2110">
        <row r="1">
          <cell r="A1" t="str">
            <v>1월 생산실적</v>
          </cell>
        </row>
      </sheetData>
      <sheetData sheetId="2111">
        <row r="1">
          <cell r="A1" t="str">
            <v>1월 생산실적</v>
          </cell>
        </row>
      </sheetData>
      <sheetData sheetId="2112">
        <row r="1">
          <cell r="A1" t="str">
            <v>1월 생산실적</v>
          </cell>
        </row>
      </sheetData>
      <sheetData sheetId="2113">
        <row r="1">
          <cell r="A1" t="str">
            <v>1월 생산실적</v>
          </cell>
        </row>
      </sheetData>
      <sheetData sheetId="2114">
        <row r="1">
          <cell r="A1" t="str">
            <v>1월 생산실적</v>
          </cell>
        </row>
      </sheetData>
      <sheetData sheetId="2115">
        <row r="1">
          <cell r="A1" t="str">
            <v>1월 생산실적</v>
          </cell>
        </row>
      </sheetData>
      <sheetData sheetId="2116">
        <row r="1">
          <cell r="A1" t="str">
            <v>1월 생산실적</v>
          </cell>
        </row>
      </sheetData>
      <sheetData sheetId="2117">
        <row r="1">
          <cell r="A1" t="str">
            <v>1월 생산실적</v>
          </cell>
        </row>
      </sheetData>
      <sheetData sheetId="2118">
        <row r="1">
          <cell r="A1" t="str">
            <v>1월 생산실적</v>
          </cell>
        </row>
      </sheetData>
      <sheetData sheetId="2119">
        <row r="1">
          <cell r="A1" t="str">
            <v>1월 생산실적</v>
          </cell>
        </row>
      </sheetData>
      <sheetData sheetId="2120">
        <row r="1">
          <cell r="A1" t="str">
            <v>1월 생산실적</v>
          </cell>
        </row>
      </sheetData>
      <sheetData sheetId="2121">
        <row r="1">
          <cell r="A1" t="str">
            <v>1월 생산실적</v>
          </cell>
        </row>
      </sheetData>
      <sheetData sheetId="2122">
        <row r="1">
          <cell r="A1" t="str">
            <v>1월 생산실적</v>
          </cell>
        </row>
      </sheetData>
      <sheetData sheetId="2123">
        <row r="1">
          <cell r="A1" t="str">
            <v>1월 생산실적</v>
          </cell>
        </row>
      </sheetData>
      <sheetData sheetId="2124">
        <row r="1">
          <cell r="A1" t="str">
            <v>1월 생산실적</v>
          </cell>
        </row>
      </sheetData>
      <sheetData sheetId="2125">
        <row r="1">
          <cell r="A1" t="str">
            <v>1월 생산실적</v>
          </cell>
        </row>
      </sheetData>
      <sheetData sheetId="2126">
        <row r="1">
          <cell r="A1" t="str">
            <v>1월 생산실적</v>
          </cell>
        </row>
      </sheetData>
      <sheetData sheetId="2127">
        <row r="1">
          <cell r="A1" t="str">
            <v>1월 생산실적</v>
          </cell>
        </row>
      </sheetData>
      <sheetData sheetId="2128">
        <row r="1">
          <cell r="A1" t="str">
            <v>1월 생산실적</v>
          </cell>
        </row>
      </sheetData>
      <sheetData sheetId="2129">
        <row r="1">
          <cell r="A1" t="str">
            <v>1월 생산실적</v>
          </cell>
        </row>
      </sheetData>
      <sheetData sheetId="2130">
        <row r="1">
          <cell r="A1" t="str">
            <v>1월 생산실적</v>
          </cell>
        </row>
      </sheetData>
      <sheetData sheetId="2131">
        <row r="1">
          <cell r="A1" t="str">
            <v>1월 생산실적</v>
          </cell>
        </row>
      </sheetData>
      <sheetData sheetId="2132">
        <row r="1">
          <cell r="A1" t="str">
            <v>1월 생산실적</v>
          </cell>
        </row>
      </sheetData>
      <sheetData sheetId="2133">
        <row r="1">
          <cell r="A1" t="str">
            <v>1월 생산실적</v>
          </cell>
        </row>
      </sheetData>
      <sheetData sheetId="2134">
        <row r="1">
          <cell r="A1" t="str">
            <v>1월 생산실적</v>
          </cell>
        </row>
      </sheetData>
      <sheetData sheetId="2135">
        <row r="1">
          <cell r="A1" t="str">
            <v>1월 생산실적</v>
          </cell>
        </row>
      </sheetData>
      <sheetData sheetId="2136">
        <row r="1">
          <cell r="A1" t="str">
            <v>1월 생산실적</v>
          </cell>
        </row>
      </sheetData>
      <sheetData sheetId="2137">
        <row r="1">
          <cell r="A1" t="str">
            <v>1월 생산실적</v>
          </cell>
        </row>
      </sheetData>
      <sheetData sheetId="2138">
        <row r="1">
          <cell r="A1" t="str">
            <v>1월 생산실적</v>
          </cell>
        </row>
      </sheetData>
      <sheetData sheetId="2139">
        <row r="1">
          <cell r="A1" t="str">
            <v>1월 생산실적</v>
          </cell>
        </row>
      </sheetData>
      <sheetData sheetId="2140">
        <row r="1">
          <cell r="A1" t="str">
            <v>1월 생산실적</v>
          </cell>
        </row>
      </sheetData>
      <sheetData sheetId="2141">
        <row r="1">
          <cell r="A1" t="str">
            <v>1월 생산실적</v>
          </cell>
        </row>
      </sheetData>
      <sheetData sheetId="2142">
        <row r="1">
          <cell r="A1" t="str">
            <v>1월 생산실적</v>
          </cell>
        </row>
      </sheetData>
      <sheetData sheetId="2143">
        <row r="1">
          <cell r="A1" t="str">
            <v>1월 생산실적</v>
          </cell>
        </row>
      </sheetData>
      <sheetData sheetId="2144">
        <row r="1">
          <cell r="A1" t="str">
            <v>1월 생산실적</v>
          </cell>
        </row>
      </sheetData>
      <sheetData sheetId="2145">
        <row r="1">
          <cell r="A1" t="str">
            <v>1월 생산실적</v>
          </cell>
        </row>
      </sheetData>
      <sheetData sheetId="2146">
        <row r="1">
          <cell r="A1" t="str">
            <v>1월 생산실적</v>
          </cell>
        </row>
      </sheetData>
      <sheetData sheetId="2147">
        <row r="1">
          <cell r="A1" t="str">
            <v>1월 생산실적</v>
          </cell>
        </row>
      </sheetData>
      <sheetData sheetId="2148">
        <row r="1">
          <cell r="A1" t="str">
            <v>1월 생산실적</v>
          </cell>
        </row>
      </sheetData>
      <sheetData sheetId="2149">
        <row r="1">
          <cell r="A1" t="str">
            <v>1월 생산실적</v>
          </cell>
        </row>
      </sheetData>
      <sheetData sheetId="2150">
        <row r="1">
          <cell r="A1" t="str">
            <v>1월 생산실적</v>
          </cell>
        </row>
      </sheetData>
      <sheetData sheetId="2151">
        <row r="1">
          <cell r="A1" t="str">
            <v>1월 생산실적</v>
          </cell>
        </row>
      </sheetData>
      <sheetData sheetId="2152">
        <row r="1">
          <cell r="A1" t="str">
            <v>1월 생산실적</v>
          </cell>
        </row>
      </sheetData>
      <sheetData sheetId="2153">
        <row r="1">
          <cell r="A1" t="str">
            <v>1월 생산실적</v>
          </cell>
        </row>
      </sheetData>
      <sheetData sheetId="2154">
        <row r="1">
          <cell r="A1" t="str">
            <v>1월 생산실적</v>
          </cell>
        </row>
      </sheetData>
      <sheetData sheetId="2155">
        <row r="1">
          <cell r="A1" t="str">
            <v>1월 생산실적</v>
          </cell>
        </row>
      </sheetData>
      <sheetData sheetId="2156">
        <row r="1">
          <cell r="A1" t="str">
            <v>1월 생산실적</v>
          </cell>
        </row>
      </sheetData>
      <sheetData sheetId="2157">
        <row r="1">
          <cell r="A1" t="str">
            <v>1월 생산실적</v>
          </cell>
        </row>
      </sheetData>
      <sheetData sheetId="2158">
        <row r="1">
          <cell r="A1" t="str">
            <v>1월 생산실적</v>
          </cell>
        </row>
      </sheetData>
      <sheetData sheetId="2159">
        <row r="1">
          <cell r="A1" t="str">
            <v>1월 생산실적</v>
          </cell>
        </row>
      </sheetData>
      <sheetData sheetId="2160">
        <row r="1">
          <cell r="A1" t="str">
            <v>1월 생산실적</v>
          </cell>
        </row>
      </sheetData>
      <sheetData sheetId="2161">
        <row r="1">
          <cell r="A1" t="str">
            <v>1월 생산실적</v>
          </cell>
        </row>
      </sheetData>
      <sheetData sheetId="2162">
        <row r="1">
          <cell r="A1" t="str">
            <v>1월 생산실적</v>
          </cell>
        </row>
      </sheetData>
      <sheetData sheetId="2163" refreshError="1"/>
      <sheetData sheetId="2164" refreshError="1"/>
      <sheetData sheetId="2165">
        <row r="1">
          <cell r="A1" t="str">
            <v>1월 생산실적</v>
          </cell>
        </row>
      </sheetData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/>
      <sheetData sheetId="2194"/>
      <sheetData sheetId="2195">
        <row r="6">
          <cell r="A6">
            <v>1</v>
          </cell>
        </row>
      </sheetData>
      <sheetData sheetId="2196">
        <row r="1">
          <cell r="A1" t="str">
            <v>1월 생산실적</v>
          </cell>
        </row>
      </sheetData>
      <sheetData sheetId="2197">
        <row r="1">
          <cell r="A1" t="str">
            <v>1월 생산실적</v>
          </cell>
        </row>
      </sheetData>
      <sheetData sheetId="2198">
        <row r="1">
          <cell r="A1" t="str">
            <v>1월 생산실적</v>
          </cell>
        </row>
      </sheetData>
      <sheetData sheetId="2199">
        <row r="1">
          <cell r="A1" t="str">
            <v>1월 생산실적</v>
          </cell>
        </row>
      </sheetData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>
        <row r="1">
          <cell r="A1" t="str">
            <v>1월 생산실적</v>
          </cell>
        </row>
      </sheetData>
      <sheetData sheetId="2210">
        <row r="1">
          <cell r="A1" t="str">
            <v>1월 생산실적</v>
          </cell>
        </row>
      </sheetData>
      <sheetData sheetId="2211">
        <row r="1">
          <cell r="A1" t="str">
            <v>1월 생산실적</v>
          </cell>
        </row>
      </sheetData>
      <sheetData sheetId="2212">
        <row r="1">
          <cell r="A1" t="str">
            <v>1월 생산실적</v>
          </cell>
        </row>
      </sheetData>
      <sheetData sheetId="2213">
        <row r="1">
          <cell r="A1" t="str">
            <v>1월 생산실적</v>
          </cell>
        </row>
      </sheetData>
      <sheetData sheetId="2214">
        <row r="1">
          <cell r="A1" t="str">
            <v>1월 생산실적</v>
          </cell>
        </row>
      </sheetData>
      <sheetData sheetId="2215">
        <row r="1">
          <cell r="A1" t="str">
            <v>1월 생산실적</v>
          </cell>
        </row>
      </sheetData>
      <sheetData sheetId="2216">
        <row r="1">
          <cell r="A1" t="str">
            <v>1월 생산실적</v>
          </cell>
        </row>
      </sheetData>
      <sheetData sheetId="2217">
        <row r="1">
          <cell r="A1" t="str">
            <v>1월 생산실적</v>
          </cell>
        </row>
      </sheetData>
      <sheetData sheetId="2218">
        <row r="1">
          <cell r="A1" t="str">
            <v>1월 생산실적</v>
          </cell>
        </row>
      </sheetData>
      <sheetData sheetId="2219">
        <row r="1">
          <cell r="A1" t="str">
            <v>1월 생산실적</v>
          </cell>
        </row>
      </sheetData>
      <sheetData sheetId="2220">
        <row r="1">
          <cell r="A1" t="str">
            <v>1월 생산실적</v>
          </cell>
        </row>
      </sheetData>
      <sheetData sheetId="2221">
        <row r="1">
          <cell r="A1" t="str">
            <v>1월 생산실적</v>
          </cell>
        </row>
      </sheetData>
      <sheetData sheetId="2222">
        <row r="1">
          <cell r="A1" t="str">
            <v>1월 생산실적</v>
          </cell>
        </row>
      </sheetData>
      <sheetData sheetId="2223">
        <row r="1">
          <cell r="A1" t="str">
            <v>1월 생산실적</v>
          </cell>
        </row>
      </sheetData>
      <sheetData sheetId="2224">
        <row r="1">
          <cell r="A1" t="str">
            <v>1월 생산실적</v>
          </cell>
        </row>
      </sheetData>
      <sheetData sheetId="2225">
        <row r="1">
          <cell r="A1" t="str">
            <v>1월 생산실적</v>
          </cell>
        </row>
      </sheetData>
      <sheetData sheetId="2226">
        <row r="1">
          <cell r="A1" t="str">
            <v>1월 생산실적</v>
          </cell>
        </row>
      </sheetData>
      <sheetData sheetId="2227">
        <row r="1">
          <cell r="A1" t="str">
            <v>1월 생산실적</v>
          </cell>
        </row>
      </sheetData>
      <sheetData sheetId="2228">
        <row r="1">
          <cell r="A1" t="str">
            <v>1월 생산실적</v>
          </cell>
        </row>
      </sheetData>
      <sheetData sheetId="2229">
        <row r="1">
          <cell r="A1" t="str">
            <v>1월 생산실적</v>
          </cell>
        </row>
      </sheetData>
      <sheetData sheetId="2230">
        <row r="1">
          <cell r="A1" t="str">
            <v>1월 생산실적</v>
          </cell>
        </row>
      </sheetData>
      <sheetData sheetId="2231">
        <row r="1">
          <cell r="A1" t="str">
            <v>1월 생산실적</v>
          </cell>
        </row>
      </sheetData>
      <sheetData sheetId="2232">
        <row r="1">
          <cell r="A1" t="str">
            <v>1월 생산실적</v>
          </cell>
        </row>
      </sheetData>
      <sheetData sheetId="2233">
        <row r="1">
          <cell r="A1" t="str">
            <v>1월 생산실적</v>
          </cell>
        </row>
      </sheetData>
      <sheetData sheetId="2234">
        <row r="1">
          <cell r="A1" t="str">
            <v>1월 생산실적</v>
          </cell>
        </row>
      </sheetData>
      <sheetData sheetId="2235">
        <row r="1">
          <cell r="A1" t="str">
            <v>1월 생산실적</v>
          </cell>
        </row>
      </sheetData>
      <sheetData sheetId="2236">
        <row r="1">
          <cell r="A1" t="str">
            <v>1월 생산실적</v>
          </cell>
        </row>
      </sheetData>
      <sheetData sheetId="2237">
        <row r="1">
          <cell r="A1" t="str">
            <v>1월 생산실적</v>
          </cell>
        </row>
      </sheetData>
      <sheetData sheetId="2238">
        <row r="1">
          <cell r="A1" t="str">
            <v>1월 생산실적</v>
          </cell>
        </row>
      </sheetData>
      <sheetData sheetId="2239">
        <row r="1">
          <cell r="A1" t="str">
            <v>1월 생산실적</v>
          </cell>
        </row>
      </sheetData>
      <sheetData sheetId="2240">
        <row r="1">
          <cell r="A1" t="str">
            <v>1월 생산실적</v>
          </cell>
        </row>
      </sheetData>
      <sheetData sheetId="2241">
        <row r="1">
          <cell r="A1" t="str">
            <v>1월 생산실적</v>
          </cell>
        </row>
      </sheetData>
      <sheetData sheetId="2242">
        <row r="1">
          <cell r="A1" t="str">
            <v>1월 생산실적</v>
          </cell>
        </row>
      </sheetData>
      <sheetData sheetId="2243">
        <row r="1">
          <cell r="A1" t="str">
            <v>1월 생산실적</v>
          </cell>
        </row>
      </sheetData>
      <sheetData sheetId="2244">
        <row r="1">
          <cell r="A1" t="str">
            <v>1월 생산실적</v>
          </cell>
        </row>
      </sheetData>
      <sheetData sheetId="2245">
        <row r="1">
          <cell r="A1" t="str">
            <v>1월 생산실적</v>
          </cell>
        </row>
      </sheetData>
      <sheetData sheetId="2246">
        <row r="1">
          <cell r="A1" t="str">
            <v>1월 생산실적</v>
          </cell>
        </row>
      </sheetData>
      <sheetData sheetId="2247">
        <row r="1">
          <cell r="A1" t="str">
            <v>1월 생산실적</v>
          </cell>
        </row>
      </sheetData>
      <sheetData sheetId="2248">
        <row r="1">
          <cell r="A1" t="str">
            <v>1월 생산실적</v>
          </cell>
        </row>
      </sheetData>
      <sheetData sheetId="2249">
        <row r="1">
          <cell r="A1" t="str">
            <v>1월 생산실적</v>
          </cell>
        </row>
      </sheetData>
      <sheetData sheetId="2250">
        <row r="1">
          <cell r="A1" t="str">
            <v>1월 생산실적</v>
          </cell>
        </row>
      </sheetData>
      <sheetData sheetId="2251">
        <row r="1">
          <cell r="A1" t="str">
            <v>1월 생산실적</v>
          </cell>
        </row>
      </sheetData>
      <sheetData sheetId="2252">
        <row r="1">
          <cell r="A1" t="str">
            <v>1월 생산실적</v>
          </cell>
        </row>
      </sheetData>
      <sheetData sheetId="2253">
        <row r="1">
          <cell r="A1" t="str">
            <v>1월 생산실적</v>
          </cell>
        </row>
      </sheetData>
      <sheetData sheetId="2254">
        <row r="1">
          <cell r="A1" t="str">
            <v>1월 생산실적</v>
          </cell>
        </row>
      </sheetData>
      <sheetData sheetId="2255">
        <row r="1">
          <cell r="A1" t="str">
            <v>1월 생산실적</v>
          </cell>
        </row>
      </sheetData>
      <sheetData sheetId="2256">
        <row r="1">
          <cell r="A1" t="str">
            <v>1월 생산실적</v>
          </cell>
        </row>
      </sheetData>
      <sheetData sheetId="2257">
        <row r="1">
          <cell r="A1" t="str">
            <v>1월 생산실적</v>
          </cell>
        </row>
      </sheetData>
      <sheetData sheetId="2258">
        <row r="1">
          <cell r="A1" t="str">
            <v>1월 생산실적</v>
          </cell>
        </row>
      </sheetData>
      <sheetData sheetId="2259">
        <row r="1">
          <cell r="A1" t="str">
            <v>1월 생산실적</v>
          </cell>
        </row>
      </sheetData>
      <sheetData sheetId="2260">
        <row r="1">
          <cell r="A1" t="str">
            <v>1월 생산실적</v>
          </cell>
        </row>
      </sheetData>
      <sheetData sheetId="2261">
        <row r="1">
          <cell r="A1" t="str">
            <v>1월 생산실적</v>
          </cell>
        </row>
      </sheetData>
      <sheetData sheetId="2262">
        <row r="1">
          <cell r="A1" t="str">
            <v>1월 생산실적</v>
          </cell>
        </row>
      </sheetData>
      <sheetData sheetId="2263">
        <row r="1">
          <cell r="A1" t="str">
            <v>1월 생산실적</v>
          </cell>
        </row>
      </sheetData>
      <sheetData sheetId="2264">
        <row r="1">
          <cell r="A1" t="str">
            <v>1월 생산실적</v>
          </cell>
        </row>
      </sheetData>
      <sheetData sheetId="2265">
        <row r="1">
          <cell r="A1" t="str">
            <v>1월 생산실적</v>
          </cell>
        </row>
      </sheetData>
      <sheetData sheetId="2266">
        <row r="1">
          <cell r="A1" t="str">
            <v>1월 생산실적</v>
          </cell>
        </row>
      </sheetData>
      <sheetData sheetId="2267">
        <row r="1">
          <cell r="A1" t="str">
            <v>1월 생산실적</v>
          </cell>
        </row>
      </sheetData>
      <sheetData sheetId="2268">
        <row r="1">
          <cell r="A1" t="str">
            <v>1월 생산실적</v>
          </cell>
        </row>
      </sheetData>
      <sheetData sheetId="2269">
        <row r="1">
          <cell r="A1" t="str">
            <v>1월 생산실적</v>
          </cell>
        </row>
      </sheetData>
      <sheetData sheetId="2270">
        <row r="1">
          <cell r="A1" t="str">
            <v>1월 생산실적</v>
          </cell>
        </row>
      </sheetData>
      <sheetData sheetId="2271">
        <row r="1">
          <cell r="A1" t="str">
            <v>1월 생산실적</v>
          </cell>
        </row>
      </sheetData>
      <sheetData sheetId="2272">
        <row r="1">
          <cell r="A1" t="str">
            <v>1월 생산실적</v>
          </cell>
        </row>
      </sheetData>
      <sheetData sheetId="2273">
        <row r="1">
          <cell r="A1" t="str">
            <v>1월 생산실적</v>
          </cell>
        </row>
      </sheetData>
      <sheetData sheetId="2274">
        <row r="1">
          <cell r="A1" t="str">
            <v>1월 생산실적</v>
          </cell>
        </row>
      </sheetData>
      <sheetData sheetId="2275">
        <row r="1">
          <cell r="A1" t="str">
            <v>1월 생산실적</v>
          </cell>
        </row>
      </sheetData>
      <sheetData sheetId="2276">
        <row r="1">
          <cell r="A1" t="str">
            <v>1월 생산실적</v>
          </cell>
        </row>
      </sheetData>
      <sheetData sheetId="2277">
        <row r="1">
          <cell r="A1" t="str">
            <v>1월 생산실적</v>
          </cell>
        </row>
      </sheetData>
      <sheetData sheetId="2278">
        <row r="1">
          <cell r="A1" t="str">
            <v>1월 생산실적</v>
          </cell>
        </row>
      </sheetData>
      <sheetData sheetId="2279">
        <row r="1">
          <cell r="A1" t="str">
            <v>1월 생산실적</v>
          </cell>
        </row>
      </sheetData>
      <sheetData sheetId="2280">
        <row r="1">
          <cell r="A1" t="str">
            <v>1월 생산실적</v>
          </cell>
        </row>
      </sheetData>
      <sheetData sheetId="2281">
        <row r="1">
          <cell r="A1" t="str">
            <v>1월 생산실적</v>
          </cell>
        </row>
      </sheetData>
      <sheetData sheetId="2282">
        <row r="1">
          <cell r="A1" t="str">
            <v>1월 생산실적</v>
          </cell>
        </row>
      </sheetData>
      <sheetData sheetId="2283">
        <row r="1">
          <cell r="A1" t="str">
            <v>1월 생산실적</v>
          </cell>
        </row>
      </sheetData>
      <sheetData sheetId="2284">
        <row r="1">
          <cell r="A1" t="str">
            <v>1월 생산실적</v>
          </cell>
        </row>
      </sheetData>
      <sheetData sheetId="2285">
        <row r="1">
          <cell r="A1" t="str">
            <v>1월 생산실적</v>
          </cell>
        </row>
      </sheetData>
      <sheetData sheetId="2286">
        <row r="1">
          <cell r="A1" t="str">
            <v>1월 생산실적</v>
          </cell>
        </row>
      </sheetData>
      <sheetData sheetId="2287">
        <row r="1">
          <cell r="A1" t="str">
            <v>1월 생산실적</v>
          </cell>
        </row>
      </sheetData>
      <sheetData sheetId="2288">
        <row r="1">
          <cell r="A1" t="str">
            <v>1월 생산실적</v>
          </cell>
        </row>
      </sheetData>
      <sheetData sheetId="2289">
        <row r="1">
          <cell r="A1" t="str">
            <v>1월 생산실적</v>
          </cell>
        </row>
      </sheetData>
      <sheetData sheetId="2290">
        <row r="1">
          <cell r="A1" t="str">
            <v>1월 생산실적</v>
          </cell>
        </row>
      </sheetData>
      <sheetData sheetId="2291">
        <row r="1">
          <cell r="A1" t="str">
            <v>1월 생산실적</v>
          </cell>
        </row>
      </sheetData>
      <sheetData sheetId="2292">
        <row r="1">
          <cell r="A1" t="str">
            <v>1월 생산실적</v>
          </cell>
        </row>
      </sheetData>
      <sheetData sheetId="2293">
        <row r="1">
          <cell r="A1" t="str">
            <v>1월 생산실적</v>
          </cell>
        </row>
      </sheetData>
      <sheetData sheetId="2294">
        <row r="1">
          <cell r="A1" t="str">
            <v>1월 생산실적</v>
          </cell>
        </row>
      </sheetData>
      <sheetData sheetId="2295">
        <row r="1">
          <cell r="A1" t="str">
            <v>1월 생산실적</v>
          </cell>
        </row>
      </sheetData>
      <sheetData sheetId="2296">
        <row r="1">
          <cell r="A1" t="str">
            <v>1월 생산실적</v>
          </cell>
        </row>
      </sheetData>
      <sheetData sheetId="2297">
        <row r="1">
          <cell r="A1" t="str">
            <v>1월 생산실적</v>
          </cell>
        </row>
      </sheetData>
      <sheetData sheetId="2298">
        <row r="1">
          <cell r="A1" t="str">
            <v>1월 생산실적</v>
          </cell>
        </row>
      </sheetData>
      <sheetData sheetId="2299">
        <row r="1">
          <cell r="A1" t="str">
            <v>1월 생산실적</v>
          </cell>
        </row>
      </sheetData>
      <sheetData sheetId="2300">
        <row r="1">
          <cell r="A1" t="str">
            <v>1월 생산실적</v>
          </cell>
        </row>
      </sheetData>
      <sheetData sheetId="2301">
        <row r="1">
          <cell r="A1" t="str">
            <v>1월 생산실적</v>
          </cell>
        </row>
      </sheetData>
      <sheetData sheetId="2302">
        <row r="1">
          <cell r="A1" t="str">
            <v>1월 생산실적</v>
          </cell>
        </row>
      </sheetData>
      <sheetData sheetId="2303">
        <row r="1">
          <cell r="A1" t="str">
            <v>1월 생산실적</v>
          </cell>
        </row>
      </sheetData>
      <sheetData sheetId="2304">
        <row r="1">
          <cell r="A1" t="str">
            <v>1월 생산실적</v>
          </cell>
        </row>
      </sheetData>
      <sheetData sheetId="2305">
        <row r="1">
          <cell r="A1" t="str">
            <v>1월 생산실적</v>
          </cell>
        </row>
      </sheetData>
      <sheetData sheetId="2306">
        <row r="1">
          <cell r="A1" t="str">
            <v>1월 생산실적</v>
          </cell>
        </row>
      </sheetData>
      <sheetData sheetId="2307">
        <row r="1">
          <cell r="A1" t="str">
            <v>1월 생산실적</v>
          </cell>
        </row>
      </sheetData>
      <sheetData sheetId="2308">
        <row r="1">
          <cell r="A1" t="str">
            <v>1월 생산실적</v>
          </cell>
        </row>
      </sheetData>
      <sheetData sheetId="2309">
        <row r="1">
          <cell r="A1" t="str">
            <v>1월 생산실적</v>
          </cell>
        </row>
      </sheetData>
      <sheetData sheetId="2310">
        <row r="1">
          <cell r="A1" t="str">
            <v>1월 생산실적</v>
          </cell>
        </row>
      </sheetData>
      <sheetData sheetId="2311">
        <row r="1">
          <cell r="A1" t="str">
            <v>1월 생산실적</v>
          </cell>
        </row>
      </sheetData>
      <sheetData sheetId="2312">
        <row r="1">
          <cell r="A1" t="str">
            <v>1월 생산실적</v>
          </cell>
        </row>
      </sheetData>
      <sheetData sheetId="2313">
        <row r="1">
          <cell r="A1" t="str">
            <v>1월 생산실적</v>
          </cell>
        </row>
      </sheetData>
      <sheetData sheetId="2314">
        <row r="1">
          <cell r="A1" t="str">
            <v>1월 생산실적</v>
          </cell>
        </row>
      </sheetData>
      <sheetData sheetId="2315">
        <row r="1">
          <cell r="A1" t="str">
            <v>1월 생산실적</v>
          </cell>
        </row>
      </sheetData>
      <sheetData sheetId="2316">
        <row r="1">
          <cell r="A1" t="str">
            <v>1월 생산실적</v>
          </cell>
        </row>
      </sheetData>
      <sheetData sheetId="2317">
        <row r="1">
          <cell r="A1" t="str">
            <v>1월 생산실적</v>
          </cell>
        </row>
      </sheetData>
      <sheetData sheetId="2318">
        <row r="1">
          <cell r="A1" t="str">
            <v>1월 생산실적</v>
          </cell>
        </row>
      </sheetData>
      <sheetData sheetId="2319">
        <row r="1">
          <cell r="A1" t="str">
            <v>1월 생산실적</v>
          </cell>
        </row>
      </sheetData>
      <sheetData sheetId="2320">
        <row r="1">
          <cell r="A1" t="str">
            <v>1월 생산실적</v>
          </cell>
        </row>
      </sheetData>
      <sheetData sheetId="2321">
        <row r="1">
          <cell r="A1" t="str">
            <v>1월 생산실적</v>
          </cell>
        </row>
      </sheetData>
      <sheetData sheetId="2322">
        <row r="1">
          <cell r="A1" t="str">
            <v>1월 생산실적</v>
          </cell>
        </row>
      </sheetData>
      <sheetData sheetId="2323">
        <row r="1">
          <cell r="A1" t="str">
            <v>1월 생산실적</v>
          </cell>
        </row>
      </sheetData>
      <sheetData sheetId="2324">
        <row r="1">
          <cell r="A1" t="str">
            <v>1월 생산실적</v>
          </cell>
        </row>
      </sheetData>
      <sheetData sheetId="2325">
        <row r="1">
          <cell r="A1" t="str">
            <v>1월 생산실적</v>
          </cell>
        </row>
      </sheetData>
      <sheetData sheetId="2326">
        <row r="1">
          <cell r="A1" t="str">
            <v>1월 생산실적</v>
          </cell>
        </row>
      </sheetData>
      <sheetData sheetId="2327">
        <row r="1">
          <cell r="A1" t="str">
            <v>1월 생산실적</v>
          </cell>
        </row>
      </sheetData>
      <sheetData sheetId="2328">
        <row r="1">
          <cell r="A1" t="str">
            <v>1월 생산실적</v>
          </cell>
        </row>
      </sheetData>
      <sheetData sheetId="2329">
        <row r="1">
          <cell r="A1" t="str">
            <v>1월 생산실적</v>
          </cell>
        </row>
      </sheetData>
      <sheetData sheetId="2330">
        <row r="1">
          <cell r="A1" t="str">
            <v>1월 생산실적</v>
          </cell>
        </row>
      </sheetData>
      <sheetData sheetId="2331">
        <row r="1">
          <cell r="A1" t="str">
            <v>1월 생산실적</v>
          </cell>
        </row>
      </sheetData>
      <sheetData sheetId="2332">
        <row r="1">
          <cell r="A1" t="str">
            <v>1월 생산실적</v>
          </cell>
        </row>
      </sheetData>
      <sheetData sheetId="2333">
        <row r="1">
          <cell r="A1" t="str">
            <v>1월 생산실적</v>
          </cell>
        </row>
      </sheetData>
      <sheetData sheetId="2334">
        <row r="1">
          <cell r="A1" t="str">
            <v>1월 생산실적</v>
          </cell>
        </row>
      </sheetData>
      <sheetData sheetId="2335">
        <row r="1">
          <cell r="A1" t="str">
            <v>1월 생산실적</v>
          </cell>
        </row>
      </sheetData>
      <sheetData sheetId="2336">
        <row r="1">
          <cell r="A1" t="str">
            <v>1월 생산실적</v>
          </cell>
        </row>
      </sheetData>
      <sheetData sheetId="2337">
        <row r="1">
          <cell r="A1" t="str">
            <v>1월 생산실적</v>
          </cell>
        </row>
      </sheetData>
      <sheetData sheetId="2338">
        <row r="1">
          <cell r="A1" t="str">
            <v>1월 생산실적</v>
          </cell>
        </row>
      </sheetData>
      <sheetData sheetId="2339">
        <row r="1">
          <cell r="A1" t="str">
            <v>1월 생산실적</v>
          </cell>
        </row>
      </sheetData>
      <sheetData sheetId="2340">
        <row r="1">
          <cell r="A1" t="str">
            <v>1월 생산실적</v>
          </cell>
        </row>
      </sheetData>
      <sheetData sheetId="2341">
        <row r="1">
          <cell r="A1" t="str">
            <v>1월 생산실적</v>
          </cell>
        </row>
      </sheetData>
      <sheetData sheetId="2342">
        <row r="1">
          <cell r="A1" t="str">
            <v>1월 생산실적</v>
          </cell>
        </row>
      </sheetData>
      <sheetData sheetId="2343">
        <row r="1">
          <cell r="A1" t="str">
            <v>1월 생산실적</v>
          </cell>
        </row>
      </sheetData>
      <sheetData sheetId="2344">
        <row r="1">
          <cell r="A1" t="str">
            <v>1월 생산실적</v>
          </cell>
        </row>
      </sheetData>
      <sheetData sheetId="2345">
        <row r="1">
          <cell r="A1" t="str">
            <v>1월 생산실적</v>
          </cell>
        </row>
      </sheetData>
      <sheetData sheetId="2346">
        <row r="1">
          <cell r="A1" t="str">
            <v>1월 생산실적</v>
          </cell>
        </row>
      </sheetData>
      <sheetData sheetId="2347">
        <row r="1">
          <cell r="A1" t="str">
            <v>1월 생산실적</v>
          </cell>
        </row>
      </sheetData>
      <sheetData sheetId="2348">
        <row r="1">
          <cell r="A1" t="str">
            <v>1월 생산실적</v>
          </cell>
        </row>
      </sheetData>
      <sheetData sheetId="2349">
        <row r="1">
          <cell r="A1" t="str">
            <v>1월 생산실적</v>
          </cell>
        </row>
      </sheetData>
      <sheetData sheetId="2350">
        <row r="1">
          <cell r="A1" t="str">
            <v>1월 생산실적</v>
          </cell>
        </row>
      </sheetData>
      <sheetData sheetId="2351">
        <row r="1">
          <cell r="A1" t="str">
            <v>1월 생산실적</v>
          </cell>
        </row>
      </sheetData>
      <sheetData sheetId="2352">
        <row r="1">
          <cell r="A1" t="str">
            <v>1월 생산실적</v>
          </cell>
        </row>
      </sheetData>
      <sheetData sheetId="2353">
        <row r="1">
          <cell r="A1" t="str">
            <v>1월 생산실적</v>
          </cell>
        </row>
      </sheetData>
      <sheetData sheetId="2354">
        <row r="1">
          <cell r="A1" t="str">
            <v>1월 생산실적</v>
          </cell>
        </row>
      </sheetData>
      <sheetData sheetId="2355">
        <row r="1">
          <cell r="A1" t="str">
            <v>1월 생산실적</v>
          </cell>
        </row>
      </sheetData>
      <sheetData sheetId="2356">
        <row r="1">
          <cell r="A1" t="str">
            <v>1월 생산실적</v>
          </cell>
        </row>
      </sheetData>
      <sheetData sheetId="2357">
        <row r="1">
          <cell r="A1" t="str">
            <v>1월 생산실적</v>
          </cell>
        </row>
      </sheetData>
      <sheetData sheetId="2358">
        <row r="1">
          <cell r="A1" t="str">
            <v>1월 생산실적</v>
          </cell>
        </row>
      </sheetData>
      <sheetData sheetId="2359">
        <row r="1">
          <cell r="A1" t="str">
            <v>1월 생산실적</v>
          </cell>
        </row>
      </sheetData>
      <sheetData sheetId="2360">
        <row r="1">
          <cell r="A1" t="str">
            <v>1월 생산실적</v>
          </cell>
        </row>
      </sheetData>
      <sheetData sheetId="2361">
        <row r="1">
          <cell r="A1" t="str">
            <v>1월 생산실적</v>
          </cell>
        </row>
      </sheetData>
      <sheetData sheetId="2362">
        <row r="1">
          <cell r="A1" t="str">
            <v>1월 생산실적</v>
          </cell>
        </row>
      </sheetData>
      <sheetData sheetId="2363">
        <row r="1">
          <cell r="A1" t="str">
            <v>1월 생산실적</v>
          </cell>
        </row>
      </sheetData>
      <sheetData sheetId="2364">
        <row r="1">
          <cell r="A1" t="str">
            <v>1월 생산실적</v>
          </cell>
        </row>
      </sheetData>
      <sheetData sheetId="2365">
        <row r="1">
          <cell r="A1" t="str">
            <v>1월 생산실적</v>
          </cell>
        </row>
      </sheetData>
      <sheetData sheetId="2366">
        <row r="1">
          <cell r="A1" t="str">
            <v>1월 생산실적</v>
          </cell>
        </row>
      </sheetData>
      <sheetData sheetId="2367">
        <row r="1">
          <cell r="A1" t="str">
            <v>1월 생산실적</v>
          </cell>
        </row>
      </sheetData>
      <sheetData sheetId="2368">
        <row r="1">
          <cell r="A1" t="str">
            <v>1월 생산실적</v>
          </cell>
        </row>
      </sheetData>
      <sheetData sheetId="2369">
        <row r="1">
          <cell r="A1" t="str">
            <v>1월 생산실적</v>
          </cell>
        </row>
      </sheetData>
      <sheetData sheetId="2370">
        <row r="1">
          <cell r="A1" t="str">
            <v>1월 생산실적</v>
          </cell>
        </row>
      </sheetData>
      <sheetData sheetId="2371">
        <row r="1">
          <cell r="A1" t="str">
            <v>1월 생산실적</v>
          </cell>
        </row>
      </sheetData>
      <sheetData sheetId="2372">
        <row r="1">
          <cell r="A1" t="str">
            <v>1월 생산실적</v>
          </cell>
        </row>
      </sheetData>
      <sheetData sheetId="2373">
        <row r="1">
          <cell r="A1" t="str">
            <v>1월 생산실적</v>
          </cell>
        </row>
      </sheetData>
      <sheetData sheetId="2374">
        <row r="1">
          <cell r="A1" t="str">
            <v>1월 생산실적</v>
          </cell>
        </row>
      </sheetData>
      <sheetData sheetId="2375">
        <row r="1">
          <cell r="A1" t="str">
            <v>1월 생산실적</v>
          </cell>
        </row>
      </sheetData>
      <sheetData sheetId="2376">
        <row r="1">
          <cell r="A1" t="str">
            <v>1월 생산실적</v>
          </cell>
        </row>
      </sheetData>
      <sheetData sheetId="2377">
        <row r="1">
          <cell r="A1" t="str">
            <v>1월 생산실적</v>
          </cell>
        </row>
      </sheetData>
      <sheetData sheetId="2378">
        <row r="1">
          <cell r="A1" t="str">
            <v>1월 생산실적</v>
          </cell>
        </row>
      </sheetData>
      <sheetData sheetId="2379">
        <row r="1">
          <cell r="A1" t="str">
            <v>1월 생산실적</v>
          </cell>
        </row>
      </sheetData>
      <sheetData sheetId="2380">
        <row r="1">
          <cell r="A1" t="str">
            <v>1월 생산실적</v>
          </cell>
        </row>
      </sheetData>
      <sheetData sheetId="2381">
        <row r="1">
          <cell r="A1" t="str">
            <v>1월 생산실적</v>
          </cell>
        </row>
      </sheetData>
      <sheetData sheetId="2382">
        <row r="1">
          <cell r="A1" t="str">
            <v>1월 생산실적</v>
          </cell>
        </row>
      </sheetData>
      <sheetData sheetId="2383">
        <row r="1">
          <cell r="A1" t="str">
            <v>1월 생산실적</v>
          </cell>
        </row>
      </sheetData>
      <sheetData sheetId="2384">
        <row r="1">
          <cell r="A1" t="str">
            <v>1월 생산실적</v>
          </cell>
        </row>
      </sheetData>
      <sheetData sheetId="2385">
        <row r="1">
          <cell r="A1" t="str">
            <v>1월 생산실적</v>
          </cell>
        </row>
      </sheetData>
      <sheetData sheetId="2386">
        <row r="1">
          <cell r="A1" t="str">
            <v>1월 생산실적</v>
          </cell>
        </row>
      </sheetData>
      <sheetData sheetId="2387">
        <row r="1">
          <cell r="A1" t="str">
            <v>1월 생산실적</v>
          </cell>
        </row>
      </sheetData>
      <sheetData sheetId="2388">
        <row r="1">
          <cell r="A1" t="str">
            <v>1월 생산실적</v>
          </cell>
        </row>
      </sheetData>
      <sheetData sheetId="2389">
        <row r="1">
          <cell r="A1" t="str">
            <v>1월 생산실적</v>
          </cell>
        </row>
      </sheetData>
      <sheetData sheetId="2390">
        <row r="1">
          <cell r="A1" t="str">
            <v>1월 생산실적</v>
          </cell>
        </row>
      </sheetData>
      <sheetData sheetId="2391">
        <row r="1">
          <cell r="A1" t="str">
            <v>1월 생산실적</v>
          </cell>
        </row>
      </sheetData>
      <sheetData sheetId="2392">
        <row r="1">
          <cell r="A1" t="str">
            <v>1월 생산실적</v>
          </cell>
        </row>
      </sheetData>
      <sheetData sheetId="2393">
        <row r="1">
          <cell r="A1" t="str">
            <v>1월 생산실적</v>
          </cell>
        </row>
      </sheetData>
      <sheetData sheetId="2394">
        <row r="1">
          <cell r="A1" t="str">
            <v>1월 생산실적</v>
          </cell>
        </row>
      </sheetData>
      <sheetData sheetId="2395">
        <row r="1">
          <cell r="A1" t="str">
            <v>1월 생산실적</v>
          </cell>
        </row>
      </sheetData>
      <sheetData sheetId="2396">
        <row r="1">
          <cell r="A1" t="str">
            <v>1월 생산실적</v>
          </cell>
        </row>
      </sheetData>
      <sheetData sheetId="2397">
        <row r="1">
          <cell r="A1" t="str">
            <v>1월 생산실적</v>
          </cell>
        </row>
      </sheetData>
      <sheetData sheetId="2398">
        <row r="1">
          <cell r="A1" t="str">
            <v>1월 생산실적</v>
          </cell>
        </row>
      </sheetData>
      <sheetData sheetId="2399">
        <row r="1">
          <cell r="A1" t="str">
            <v>1월 생산실적</v>
          </cell>
        </row>
      </sheetData>
      <sheetData sheetId="2400">
        <row r="1">
          <cell r="A1" t="str">
            <v>1월 생산실적</v>
          </cell>
        </row>
      </sheetData>
      <sheetData sheetId="2401">
        <row r="1">
          <cell r="A1" t="str">
            <v>1월 생산실적</v>
          </cell>
        </row>
      </sheetData>
      <sheetData sheetId="2402">
        <row r="1">
          <cell r="A1" t="str">
            <v>1월 생산실적</v>
          </cell>
        </row>
      </sheetData>
      <sheetData sheetId="2403">
        <row r="1">
          <cell r="A1" t="str">
            <v>1월 생산실적</v>
          </cell>
        </row>
      </sheetData>
      <sheetData sheetId="2404">
        <row r="1">
          <cell r="A1" t="str">
            <v>1월 생산실적</v>
          </cell>
        </row>
      </sheetData>
      <sheetData sheetId="2405">
        <row r="1">
          <cell r="A1" t="str">
            <v>1월 생산실적</v>
          </cell>
        </row>
      </sheetData>
      <sheetData sheetId="2406">
        <row r="1">
          <cell r="A1" t="str">
            <v>1월 생산실적</v>
          </cell>
        </row>
      </sheetData>
      <sheetData sheetId="2407">
        <row r="1">
          <cell r="A1" t="str">
            <v>1월 생산실적</v>
          </cell>
        </row>
      </sheetData>
      <sheetData sheetId="2408">
        <row r="1">
          <cell r="A1" t="str">
            <v>1월 생산실적</v>
          </cell>
        </row>
      </sheetData>
      <sheetData sheetId="2409">
        <row r="1">
          <cell r="A1" t="str">
            <v>1월 생산실적</v>
          </cell>
        </row>
      </sheetData>
      <sheetData sheetId="2410">
        <row r="1">
          <cell r="A1" t="str">
            <v>1월 생산실적</v>
          </cell>
        </row>
      </sheetData>
      <sheetData sheetId="2411">
        <row r="1">
          <cell r="A1" t="str">
            <v>1월 생산실적</v>
          </cell>
        </row>
      </sheetData>
      <sheetData sheetId="2412">
        <row r="1">
          <cell r="A1" t="str">
            <v>1월 생산실적</v>
          </cell>
        </row>
      </sheetData>
      <sheetData sheetId="2413">
        <row r="1">
          <cell r="A1" t="str">
            <v>1월 생산실적</v>
          </cell>
        </row>
      </sheetData>
      <sheetData sheetId="2414">
        <row r="1">
          <cell r="A1" t="str">
            <v>1월 생산실적</v>
          </cell>
        </row>
      </sheetData>
      <sheetData sheetId="2415">
        <row r="1">
          <cell r="A1" t="str">
            <v>1월 생산실적</v>
          </cell>
        </row>
      </sheetData>
      <sheetData sheetId="2416">
        <row r="1">
          <cell r="A1" t="str">
            <v>1월 생산실적</v>
          </cell>
        </row>
      </sheetData>
      <sheetData sheetId="2417">
        <row r="1">
          <cell r="A1" t="str">
            <v>1월 생산실적</v>
          </cell>
        </row>
      </sheetData>
      <sheetData sheetId="2418">
        <row r="1">
          <cell r="A1" t="str">
            <v>1월 생산실적</v>
          </cell>
        </row>
      </sheetData>
      <sheetData sheetId="2419">
        <row r="1">
          <cell r="A1" t="str">
            <v>1월 생산실적</v>
          </cell>
        </row>
      </sheetData>
      <sheetData sheetId="2420">
        <row r="1">
          <cell r="A1" t="str">
            <v>1월 생산실적</v>
          </cell>
        </row>
      </sheetData>
      <sheetData sheetId="2421">
        <row r="1">
          <cell r="A1" t="str">
            <v>1월 생산실적</v>
          </cell>
        </row>
      </sheetData>
      <sheetData sheetId="2422">
        <row r="1">
          <cell r="A1" t="str">
            <v>1월 생산실적</v>
          </cell>
        </row>
      </sheetData>
      <sheetData sheetId="2423">
        <row r="1">
          <cell r="A1" t="str">
            <v>1월 생산실적</v>
          </cell>
        </row>
      </sheetData>
      <sheetData sheetId="2424">
        <row r="1">
          <cell r="A1" t="str">
            <v>1월 생산실적</v>
          </cell>
        </row>
      </sheetData>
      <sheetData sheetId="2425">
        <row r="1">
          <cell r="A1" t="str">
            <v>1월 생산실적</v>
          </cell>
        </row>
      </sheetData>
      <sheetData sheetId="2426">
        <row r="1">
          <cell r="A1" t="str">
            <v>1월 생산실적</v>
          </cell>
        </row>
      </sheetData>
      <sheetData sheetId="2427">
        <row r="1">
          <cell r="A1" t="str">
            <v>1월 생산실적</v>
          </cell>
        </row>
      </sheetData>
      <sheetData sheetId="2428">
        <row r="1">
          <cell r="A1" t="str">
            <v>1월 생산실적</v>
          </cell>
        </row>
      </sheetData>
      <sheetData sheetId="2429">
        <row r="1">
          <cell r="A1" t="str">
            <v>1월 생산실적</v>
          </cell>
        </row>
      </sheetData>
      <sheetData sheetId="2430">
        <row r="1">
          <cell r="A1" t="str">
            <v>1월 생산실적</v>
          </cell>
        </row>
      </sheetData>
      <sheetData sheetId="2431">
        <row r="1">
          <cell r="A1" t="str">
            <v>1월 생산실적</v>
          </cell>
        </row>
      </sheetData>
      <sheetData sheetId="2432">
        <row r="1">
          <cell r="A1" t="str">
            <v>1월 생산실적</v>
          </cell>
        </row>
      </sheetData>
      <sheetData sheetId="2433">
        <row r="1">
          <cell r="A1" t="str">
            <v>1월 생산실적</v>
          </cell>
        </row>
      </sheetData>
      <sheetData sheetId="2434">
        <row r="1">
          <cell r="A1" t="str">
            <v>1월 생산실적</v>
          </cell>
        </row>
      </sheetData>
      <sheetData sheetId="2435">
        <row r="1">
          <cell r="A1" t="str">
            <v>1월 생산실적</v>
          </cell>
        </row>
      </sheetData>
      <sheetData sheetId="2436">
        <row r="1">
          <cell r="A1" t="str">
            <v>1월 생산실적</v>
          </cell>
        </row>
      </sheetData>
      <sheetData sheetId="2437">
        <row r="1">
          <cell r="A1" t="str">
            <v>1월 생산실적</v>
          </cell>
        </row>
      </sheetData>
      <sheetData sheetId="2438">
        <row r="1">
          <cell r="A1" t="str">
            <v>1월 생산실적</v>
          </cell>
        </row>
      </sheetData>
      <sheetData sheetId="2439">
        <row r="1">
          <cell r="A1" t="str">
            <v>1월 생산실적</v>
          </cell>
        </row>
      </sheetData>
      <sheetData sheetId="2440">
        <row r="1">
          <cell r="A1" t="str">
            <v>1월 생산실적</v>
          </cell>
        </row>
      </sheetData>
      <sheetData sheetId="2441">
        <row r="1">
          <cell r="A1" t="str">
            <v>1월 생산실적</v>
          </cell>
        </row>
      </sheetData>
      <sheetData sheetId="2442">
        <row r="1">
          <cell r="A1" t="str">
            <v>1월 생산실적</v>
          </cell>
        </row>
      </sheetData>
      <sheetData sheetId="2443">
        <row r="1">
          <cell r="A1" t="str">
            <v>1월 생산실적</v>
          </cell>
        </row>
      </sheetData>
      <sheetData sheetId="2444">
        <row r="1">
          <cell r="A1" t="str">
            <v>1월 생산실적</v>
          </cell>
        </row>
      </sheetData>
      <sheetData sheetId="2445">
        <row r="1">
          <cell r="A1" t="str">
            <v>1월 생산실적</v>
          </cell>
        </row>
      </sheetData>
      <sheetData sheetId="2446">
        <row r="1">
          <cell r="A1" t="str">
            <v>1월 생산실적</v>
          </cell>
        </row>
      </sheetData>
      <sheetData sheetId="2447">
        <row r="1">
          <cell r="A1" t="str">
            <v>1월 생산실적</v>
          </cell>
        </row>
      </sheetData>
      <sheetData sheetId="2448">
        <row r="1">
          <cell r="A1" t="str">
            <v>1월 생산실적</v>
          </cell>
        </row>
      </sheetData>
      <sheetData sheetId="2449">
        <row r="1">
          <cell r="A1" t="str">
            <v>1월 생산실적</v>
          </cell>
        </row>
      </sheetData>
      <sheetData sheetId="2450">
        <row r="1">
          <cell r="A1" t="str">
            <v>1월 생산실적</v>
          </cell>
        </row>
      </sheetData>
      <sheetData sheetId="2451">
        <row r="1">
          <cell r="A1" t="str">
            <v>1월 생산실적</v>
          </cell>
        </row>
      </sheetData>
      <sheetData sheetId="2452">
        <row r="1">
          <cell r="A1" t="str">
            <v>1월 생산실적</v>
          </cell>
        </row>
      </sheetData>
      <sheetData sheetId="2453">
        <row r="1">
          <cell r="A1" t="str">
            <v>1월 생산실적</v>
          </cell>
        </row>
      </sheetData>
      <sheetData sheetId="2454">
        <row r="1">
          <cell r="A1" t="str">
            <v>1월 생산실적</v>
          </cell>
        </row>
      </sheetData>
      <sheetData sheetId="2455">
        <row r="1">
          <cell r="A1" t="str">
            <v>1월 생산실적</v>
          </cell>
        </row>
      </sheetData>
      <sheetData sheetId="2456">
        <row r="1">
          <cell r="A1" t="str">
            <v>1월 생산실적</v>
          </cell>
        </row>
      </sheetData>
      <sheetData sheetId="2457">
        <row r="1">
          <cell r="A1" t="str">
            <v>1월 생산실적</v>
          </cell>
        </row>
      </sheetData>
      <sheetData sheetId="2458">
        <row r="1">
          <cell r="A1" t="str">
            <v>1월 생산실적</v>
          </cell>
        </row>
      </sheetData>
      <sheetData sheetId="2459">
        <row r="1">
          <cell r="A1" t="str">
            <v>1월 생산실적</v>
          </cell>
        </row>
      </sheetData>
      <sheetData sheetId="2460">
        <row r="1">
          <cell r="A1" t="str">
            <v>1월 생산실적</v>
          </cell>
        </row>
      </sheetData>
      <sheetData sheetId="2461">
        <row r="1">
          <cell r="A1" t="str">
            <v>1월 생산실적</v>
          </cell>
        </row>
      </sheetData>
      <sheetData sheetId="2462">
        <row r="1">
          <cell r="A1" t="str">
            <v>1월 생산실적</v>
          </cell>
        </row>
      </sheetData>
      <sheetData sheetId="2463">
        <row r="1">
          <cell r="A1" t="str">
            <v>1월 생산실적</v>
          </cell>
        </row>
      </sheetData>
      <sheetData sheetId="2464">
        <row r="1">
          <cell r="A1" t="str">
            <v>1월 생산실적</v>
          </cell>
        </row>
      </sheetData>
      <sheetData sheetId="2465">
        <row r="1">
          <cell r="A1" t="str">
            <v>1월 생산실적</v>
          </cell>
        </row>
      </sheetData>
      <sheetData sheetId="2466">
        <row r="1">
          <cell r="A1" t="str">
            <v>1월 생산실적</v>
          </cell>
        </row>
      </sheetData>
      <sheetData sheetId="2467">
        <row r="1">
          <cell r="A1" t="str">
            <v>1월 생산실적</v>
          </cell>
        </row>
      </sheetData>
      <sheetData sheetId="2468">
        <row r="1">
          <cell r="A1" t="str">
            <v>1월 생산실적</v>
          </cell>
        </row>
      </sheetData>
      <sheetData sheetId="2469">
        <row r="1">
          <cell r="A1" t="str">
            <v>1월 생산실적</v>
          </cell>
        </row>
      </sheetData>
      <sheetData sheetId="2470">
        <row r="1">
          <cell r="A1" t="str">
            <v>1월 생산실적</v>
          </cell>
        </row>
      </sheetData>
      <sheetData sheetId="2471">
        <row r="1">
          <cell r="A1" t="str">
            <v>1월 생산실적</v>
          </cell>
        </row>
      </sheetData>
      <sheetData sheetId="2472">
        <row r="1">
          <cell r="A1" t="str">
            <v>1월 생산실적</v>
          </cell>
        </row>
      </sheetData>
      <sheetData sheetId="2473">
        <row r="1">
          <cell r="A1" t="str">
            <v>1월 생산실적</v>
          </cell>
        </row>
      </sheetData>
      <sheetData sheetId="2474">
        <row r="1">
          <cell r="A1" t="str">
            <v>1월 생산실적</v>
          </cell>
        </row>
      </sheetData>
      <sheetData sheetId="2475">
        <row r="1">
          <cell r="A1" t="str">
            <v>1월 생산실적</v>
          </cell>
        </row>
      </sheetData>
      <sheetData sheetId="2476">
        <row r="1">
          <cell r="A1" t="str">
            <v>1월 생산실적</v>
          </cell>
        </row>
      </sheetData>
      <sheetData sheetId="2477">
        <row r="1">
          <cell r="A1" t="str">
            <v>1월 생산실적</v>
          </cell>
        </row>
      </sheetData>
      <sheetData sheetId="2478">
        <row r="1">
          <cell r="A1" t="str">
            <v>1월 생산실적</v>
          </cell>
        </row>
      </sheetData>
      <sheetData sheetId="2479">
        <row r="1">
          <cell r="A1" t="str">
            <v>1월 생산실적</v>
          </cell>
        </row>
      </sheetData>
      <sheetData sheetId="2480">
        <row r="1">
          <cell r="A1" t="str">
            <v>1월 생산실적</v>
          </cell>
        </row>
      </sheetData>
      <sheetData sheetId="2481">
        <row r="1">
          <cell r="A1" t="str">
            <v>1월 생산실적</v>
          </cell>
        </row>
      </sheetData>
      <sheetData sheetId="2482">
        <row r="1">
          <cell r="A1" t="str">
            <v>1월 생산실적</v>
          </cell>
        </row>
      </sheetData>
      <sheetData sheetId="2483">
        <row r="1">
          <cell r="A1" t="str">
            <v>1월 생산실적</v>
          </cell>
        </row>
      </sheetData>
      <sheetData sheetId="2484">
        <row r="1">
          <cell r="A1" t="str">
            <v>1월 생산실적</v>
          </cell>
        </row>
      </sheetData>
      <sheetData sheetId="2485">
        <row r="1">
          <cell r="A1" t="str">
            <v>1월 생산실적</v>
          </cell>
        </row>
      </sheetData>
      <sheetData sheetId="2486">
        <row r="1">
          <cell r="A1" t="str">
            <v>1월 생산실적</v>
          </cell>
        </row>
      </sheetData>
      <sheetData sheetId="2487">
        <row r="1">
          <cell r="A1" t="str">
            <v>1월 생산실적</v>
          </cell>
        </row>
      </sheetData>
      <sheetData sheetId="2488">
        <row r="1">
          <cell r="A1" t="str">
            <v>1월 생산실적</v>
          </cell>
        </row>
      </sheetData>
      <sheetData sheetId="2489">
        <row r="1">
          <cell r="A1" t="str">
            <v>1월 생산실적</v>
          </cell>
        </row>
      </sheetData>
      <sheetData sheetId="2490">
        <row r="1">
          <cell r="A1" t="str">
            <v>1월 생산실적</v>
          </cell>
        </row>
      </sheetData>
      <sheetData sheetId="2491">
        <row r="1">
          <cell r="A1" t="str">
            <v>1월 생산실적</v>
          </cell>
        </row>
      </sheetData>
      <sheetData sheetId="2492">
        <row r="1">
          <cell r="A1" t="str">
            <v>1월 생산실적</v>
          </cell>
        </row>
      </sheetData>
      <sheetData sheetId="2493">
        <row r="1">
          <cell r="A1" t="str">
            <v>1월 생산실적</v>
          </cell>
        </row>
      </sheetData>
      <sheetData sheetId="2494">
        <row r="1">
          <cell r="A1" t="str">
            <v>1월 생산실적</v>
          </cell>
        </row>
      </sheetData>
      <sheetData sheetId="2495">
        <row r="1">
          <cell r="A1" t="str">
            <v>1월 생산실적</v>
          </cell>
        </row>
      </sheetData>
      <sheetData sheetId="2496">
        <row r="1">
          <cell r="A1" t="str">
            <v>1월 생산실적</v>
          </cell>
        </row>
      </sheetData>
      <sheetData sheetId="2497">
        <row r="1">
          <cell r="A1" t="str">
            <v>1월 생산실적</v>
          </cell>
        </row>
      </sheetData>
      <sheetData sheetId="2498">
        <row r="1">
          <cell r="A1" t="str">
            <v>1월 생산실적</v>
          </cell>
        </row>
      </sheetData>
      <sheetData sheetId="2499">
        <row r="1">
          <cell r="A1" t="str">
            <v>1월 생산실적</v>
          </cell>
        </row>
      </sheetData>
      <sheetData sheetId="2500">
        <row r="1">
          <cell r="A1" t="str">
            <v>1월 생산실적</v>
          </cell>
        </row>
      </sheetData>
      <sheetData sheetId="2501">
        <row r="1">
          <cell r="A1" t="str">
            <v>1월 생산실적</v>
          </cell>
        </row>
      </sheetData>
      <sheetData sheetId="2502">
        <row r="1">
          <cell r="A1" t="str">
            <v>1월 생산실적</v>
          </cell>
        </row>
      </sheetData>
      <sheetData sheetId="2503">
        <row r="1">
          <cell r="A1" t="str">
            <v>1월 생산실적</v>
          </cell>
        </row>
      </sheetData>
      <sheetData sheetId="2504">
        <row r="1">
          <cell r="A1" t="str">
            <v>1월 생산실적</v>
          </cell>
        </row>
      </sheetData>
      <sheetData sheetId="2505">
        <row r="1">
          <cell r="A1" t="str">
            <v>1월 생산실적</v>
          </cell>
        </row>
      </sheetData>
      <sheetData sheetId="2506">
        <row r="1">
          <cell r="A1" t="str">
            <v>1월 생산실적</v>
          </cell>
        </row>
      </sheetData>
      <sheetData sheetId="2507">
        <row r="1">
          <cell r="A1" t="str">
            <v>1월 생산실적</v>
          </cell>
        </row>
      </sheetData>
      <sheetData sheetId="2508">
        <row r="1">
          <cell r="A1" t="str">
            <v>1월 생산실적</v>
          </cell>
        </row>
      </sheetData>
      <sheetData sheetId="2509">
        <row r="1">
          <cell r="A1" t="str">
            <v>1월 생산실적</v>
          </cell>
        </row>
      </sheetData>
      <sheetData sheetId="2510">
        <row r="1">
          <cell r="A1" t="str">
            <v>1월 생산실적</v>
          </cell>
        </row>
      </sheetData>
      <sheetData sheetId="2511">
        <row r="1">
          <cell r="A1" t="str">
            <v>1월 생산실적</v>
          </cell>
        </row>
      </sheetData>
      <sheetData sheetId="2512">
        <row r="1">
          <cell r="A1" t="str">
            <v>1월 생산실적</v>
          </cell>
        </row>
      </sheetData>
      <sheetData sheetId="2513">
        <row r="1">
          <cell r="A1" t="str">
            <v>1월 생산실적</v>
          </cell>
        </row>
      </sheetData>
      <sheetData sheetId="2514">
        <row r="1">
          <cell r="A1" t="str">
            <v>1월 생산실적</v>
          </cell>
        </row>
      </sheetData>
      <sheetData sheetId="2515">
        <row r="1">
          <cell r="A1" t="str">
            <v>1월 생산실적</v>
          </cell>
        </row>
      </sheetData>
      <sheetData sheetId="2516">
        <row r="1">
          <cell r="A1" t="str">
            <v>1월 생산실적</v>
          </cell>
        </row>
      </sheetData>
      <sheetData sheetId="2517">
        <row r="1">
          <cell r="A1" t="str">
            <v>1월 생산실적</v>
          </cell>
        </row>
      </sheetData>
      <sheetData sheetId="2518">
        <row r="1">
          <cell r="A1" t="str">
            <v>1월 생산실적</v>
          </cell>
        </row>
      </sheetData>
      <sheetData sheetId="2519">
        <row r="1">
          <cell r="A1" t="str">
            <v>1월 생산실적</v>
          </cell>
        </row>
      </sheetData>
      <sheetData sheetId="2520">
        <row r="1">
          <cell r="A1" t="str">
            <v>1월 생산실적</v>
          </cell>
        </row>
      </sheetData>
      <sheetData sheetId="2521">
        <row r="1">
          <cell r="A1" t="str">
            <v>1월 생산실적</v>
          </cell>
        </row>
      </sheetData>
      <sheetData sheetId="2522">
        <row r="1">
          <cell r="A1" t="str">
            <v>1월 생산실적</v>
          </cell>
        </row>
      </sheetData>
      <sheetData sheetId="2523">
        <row r="1">
          <cell r="A1" t="str">
            <v>1월 생산실적</v>
          </cell>
        </row>
      </sheetData>
      <sheetData sheetId="2524">
        <row r="1">
          <cell r="A1" t="str">
            <v>1월 생산실적</v>
          </cell>
        </row>
      </sheetData>
      <sheetData sheetId="2525">
        <row r="1">
          <cell r="A1" t="str">
            <v>1월 생산실적</v>
          </cell>
        </row>
      </sheetData>
      <sheetData sheetId="2526">
        <row r="1">
          <cell r="A1" t="str">
            <v>1월 생산실적</v>
          </cell>
        </row>
      </sheetData>
      <sheetData sheetId="2527">
        <row r="1">
          <cell r="A1" t="str">
            <v>1월 생산실적</v>
          </cell>
        </row>
      </sheetData>
      <sheetData sheetId="2528">
        <row r="1">
          <cell r="A1" t="str">
            <v>1월 생산실적</v>
          </cell>
        </row>
      </sheetData>
      <sheetData sheetId="2529">
        <row r="1">
          <cell r="A1" t="str">
            <v>1월 생산실적</v>
          </cell>
        </row>
      </sheetData>
      <sheetData sheetId="2530">
        <row r="1">
          <cell r="A1" t="str">
            <v>1월 생산실적</v>
          </cell>
        </row>
      </sheetData>
      <sheetData sheetId="2531">
        <row r="1">
          <cell r="A1" t="str">
            <v>1월 생산실적</v>
          </cell>
        </row>
      </sheetData>
      <sheetData sheetId="2532">
        <row r="1">
          <cell r="A1" t="str">
            <v>1월 생산실적</v>
          </cell>
        </row>
      </sheetData>
      <sheetData sheetId="2533">
        <row r="1">
          <cell r="A1" t="str">
            <v>1월 생산실적</v>
          </cell>
        </row>
      </sheetData>
      <sheetData sheetId="2534">
        <row r="1">
          <cell r="A1" t="str">
            <v>1월 생산실적</v>
          </cell>
        </row>
      </sheetData>
      <sheetData sheetId="2535">
        <row r="1">
          <cell r="A1" t="str">
            <v>1월 생산실적</v>
          </cell>
        </row>
      </sheetData>
      <sheetData sheetId="2536">
        <row r="1">
          <cell r="A1" t="str">
            <v>1월 생산실적</v>
          </cell>
        </row>
      </sheetData>
      <sheetData sheetId="2537">
        <row r="1">
          <cell r="A1" t="str">
            <v>1월 생산실적</v>
          </cell>
        </row>
      </sheetData>
      <sheetData sheetId="2538">
        <row r="1">
          <cell r="A1" t="str">
            <v>1월 생산실적</v>
          </cell>
        </row>
      </sheetData>
      <sheetData sheetId="2539">
        <row r="1">
          <cell r="A1" t="str">
            <v>1월 생산실적</v>
          </cell>
        </row>
      </sheetData>
      <sheetData sheetId="2540">
        <row r="1">
          <cell r="A1" t="str">
            <v>1월 생산실적</v>
          </cell>
        </row>
      </sheetData>
      <sheetData sheetId="2541">
        <row r="1">
          <cell r="A1" t="str">
            <v>1월 생산실적</v>
          </cell>
        </row>
      </sheetData>
      <sheetData sheetId="2542">
        <row r="1">
          <cell r="A1" t="str">
            <v>1월 생산실적</v>
          </cell>
        </row>
      </sheetData>
      <sheetData sheetId="2543">
        <row r="1">
          <cell r="A1" t="str">
            <v>1월 생산실적</v>
          </cell>
        </row>
      </sheetData>
      <sheetData sheetId="2544">
        <row r="1">
          <cell r="A1" t="str">
            <v>1월 생산실적</v>
          </cell>
        </row>
      </sheetData>
      <sheetData sheetId="2545">
        <row r="1">
          <cell r="A1" t="str">
            <v>1월 생산실적</v>
          </cell>
        </row>
      </sheetData>
      <sheetData sheetId="2546">
        <row r="1">
          <cell r="A1" t="str">
            <v>1월 생산실적</v>
          </cell>
        </row>
      </sheetData>
      <sheetData sheetId="2547">
        <row r="1">
          <cell r="A1" t="str">
            <v>1월 생산실적</v>
          </cell>
        </row>
      </sheetData>
      <sheetData sheetId="2548">
        <row r="1">
          <cell r="A1" t="str">
            <v>1월 생산실적</v>
          </cell>
        </row>
      </sheetData>
      <sheetData sheetId="2549">
        <row r="1">
          <cell r="A1" t="str">
            <v>1월 생산실적</v>
          </cell>
        </row>
      </sheetData>
      <sheetData sheetId="2550">
        <row r="1">
          <cell r="A1" t="str">
            <v>1월 생산실적</v>
          </cell>
        </row>
      </sheetData>
      <sheetData sheetId="2551">
        <row r="1">
          <cell r="A1" t="str">
            <v>1월 생산실적</v>
          </cell>
        </row>
      </sheetData>
      <sheetData sheetId="2552">
        <row r="1">
          <cell r="A1" t="str">
            <v>1월 생산실적</v>
          </cell>
        </row>
      </sheetData>
      <sheetData sheetId="2553">
        <row r="1">
          <cell r="A1" t="str">
            <v>1월 생산실적</v>
          </cell>
        </row>
      </sheetData>
      <sheetData sheetId="2554">
        <row r="1">
          <cell r="A1" t="str">
            <v>1월 생산실적</v>
          </cell>
        </row>
      </sheetData>
      <sheetData sheetId="2555">
        <row r="1">
          <cell r="A1" t="str">
            <v>1월 생산실적</v>
          </cell>
        </row>
      </sheetData>
      <sheetData sheetId="2556">
        <row r="1">
          <cell r="A1" t="str">
            <v>1월 생산실적</v>
          </cell>
        </row>
      </sheetData>
      <sheetData sheetId="2557">
        <row r="1">
          <cell r="A1" t="str">
            <v>1월 생산실적</v>
          </cell>
        </row>
      </sheetData>
      <sheetData sheetId="2558">
        <row r="1">
          <cell r="A1" t="str">
            <v>1월 생산실적</v>
          </cell>
        </row>
      </sheetData>
      <sheetData sheetId="2559">
        <row r="1">
          <cell r="A1" t="str">
            <v>1월 생산실적</v>
          </cell>
        </row>
      </sheetData>
      <sheetData sheetId="2560">
        <row r="1">
          <cell r="A1" t="str">
            <v>1월 생산실적</v>
          </cell>
        </row>
      </sheetData>
      <sheetData sheetId="2561">
        <row r="1">
          <cell r="A1" t="str">
            <v>1월 생산실적</v>
          </cell>
        </row>
      </sheetData>
      <sheetData sheetId="2562">
        <row r="1">
          <cell r="A1" t="str">
            <v>1월 생산실적</v>
          </cell>
        </row>
      </sheetData>
      <sheetData sheetId="2563">
        <row r="1">
          <cell r="A1" t="str">
            <v>1월 생산실적</v>
          </cell>
        </row>
      </sheetData>
      <sheetData sheetId="2564">
        <row r="1">
          <cell r="A1" t="str">
            <v>1월 생산실적</v>
          </cell>
        </row>
      </sheetData>
      <sheetData sheetId="2565">
        <row r="1">
          <cell r="A1" t="str">
            <v>1월 생산실적</v>
          </cell>
        </row>
      </sheetData>
      <sheetData sheetId="2566">
        <row r="1">
          <cell r="A1" t="str">
            <v>1월 생산실적</v>
          </cell>
        </row>
      </sheetData>
      <sheetData sheetId="2567">
        <row r="1">
          <cell r="A1" t="str">
            <v>1월 생산실적</v>
          </cell>
        </row>
      </sheetData>
      <sheetData sheetId="2568">
        <row r="1">
          <cell r="A1" t="str">
            <v>1월 생산실적</v>
          </cell>
        </row>
      </sheetData>
      <sheetData sheetId="2569">
        <row r="1">
          <cell r="A1" t="str">
            <v>1월 생산실적</v>
          </cell>
        </row>
      </sheetData>
      <sheetData sheetId="2570">
        <row r="1">
          <cell r="A1" t="str">
            <v>1월 생산실적</v>
          </cell>
        </row>
      </sheetData>
      <sheetData sheetId="2571">
        <row r="1">
          <cell r="A1" t="str">
            <v>1월 생산실적</v>
          </cell>
        </row>
      </sheetData>
      <sheetData sheetId="2572">
        <row r="1">
          <cell r="A1" t="str">
            <v>1월 생산실적</v>
          </cell>
        </row>
      </sheetData>
      <sheetData sheetId="2573">
        <row r="1">
          <cell r="A1" t="str">
            <v>1월 생산실적</v>
          </cell>
        </row>
      </sheetData>
      <sheetData sheetId="2574">
        <row r="1">
          <cell r="A1" t="str">
            <v>1월 생산실적</v>
          </cell>
        </row>
      </sheetData>
      <sheetData sheetId="2575">
        <row r="1">
          <cell r="A1" t="str">
            <v>1월 생산실적</v>
          </cell>
        </row>
      </sheetData>
      <sheetData sheetId="2576">
        <row r="1">
          <cell r="A1" t="str">
            <v>1월 생산실적</v>
          </cell>
        </row>
      </sheetData>
      <sheetData sheetId="2577">
        <row r="1">
          <cell r="A1" t="str">
            <v>1월 생산실적</v>
          </cell>
        </row>
      </sheetData>
      <sheetData sheetId="2578">
        <row r="1">
          <cell r="A1" t="str">
            <v>1월 생산실적</v>
          </cell>
        </row>
      </sheetData>
      <sheetData sheetId="2579">
        <row r="1">
          <cell r="A1" t="str">
            <v>1월 생산실적</v>
          </cell>
        </row>
      </sheetData>
      <sheetData sheetId="2580">
        <row r="1">
          <cell r="A1" t="str">
            <v>1월 생산실적</v>
          </cell>
        </row>
      </sheetData>
      <sheetData sheetId="2581">
        <row r="1">
          <cell r="A1" t="str">
            <v>1월 생산실적</v>
          </cell>
        </row>
      </sheetData>
      <sheetData sheetId="2582">
        <row r="1">
          <cell r="A1" t="str">
            <v>1월 생산실적</v>
          </cell>
        </row>
      </sheetData>
      <sheetData sheetId="2583">
        <row r="1">
          <cell r="A1" t="str">
            <v>1월 생산실적</v>
          </cell>
        </row>
      </sheetData>
      <sheetData sheetId="2584">
        <row r="1">
          <cell r="A1" t="str">
            <v>1월 생산실적</v>
          </cell>
        </row>
      </sheetData>
      <sheetData sheetId="2585">
        <row r="1">
          <cell r="A1" t="str">
            <v>1월 생산실적</v>
          </cell>
        </row>
      </sheetData>
      <sheetData sheetId="2586">
        <row r="1">
          <cell r="A1" t="str">
            <v>1월 생산실적</v>
          </cell>
        </row>
      </sheetData>
      <sheetData sheetId="2587">
        <row r="1">
          <cell r="A1" t="str">
            <v>1월 생산실적</v>
          </cell>
        </row>
      </sheetData>
      <sheetData sheetId="2588">
        <row r="1">
          <cell r="A1" t="str">
            <v>1월 생산실적</v>
          </cell>
        </row>
      </sheetData>
      <sheetData sheetId="2589">
        <row r="1">
          <cell r="A1" t="str">
            <v>1월 생산실적</v>
          </cell>
        </row>
      </sheetData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>
        <row r="1">
          <cell r="A1" t="str">
            <v>1월 생산실적</v>
          </cell>
        </row>
      </sheetData>
      <sheetData sheetId="2685">
        <row r="1">
          <cell r="A1" t="str">
            <v>1월 생산실적</v>
          </cell>
        </row>
      </sheetData>
      <sheetData sheetId="2686">
        <row r="1">
          <cell r="A1" t="str">
            <v>1월 생산실적</v>
          </cell>
        </row>
      </sheetData>
      <sheetData sheetId="2687">
        <row r="1">
          <cell r="A1" t="str">
            <v>1월 생산실적</v>
          </cell>
        </row>
      </sheetData>
      <sheetData sheetId="2688">
        <row r="1">
          <cell r="A1" t="str">
            <v>1월 생산실적</v>
          </cell>
        </row>
      </sheetData>
      <sheetData sheetId="2689">
        <row r="1">
          <cell r="A1" t="str">
            <v>1월 생산실적</v>
          </cell>
        </row>
      </sheetData>
      <sheetData sheetId="2690">
        <row r="1">
          <cell r="A1" t="str">
            <v>1월 생산실적</v>
          </cell>
        </row>
      </sheetData>
      <sheetData sheetId="2691">
        <row r="1">
          <cell r="A1" t="str">
            <v>1월 생산실적</v>
          </cell>
        </row>
      </sheetData>
      <sheetData sheetId="2692">
        <row r="1">
          <cell r="A1" t="str">
            <v>1월 생산실적</v>
          </cell>
        </row>
      </sheetData>
      <sheetData sheetId="2693">
        <row r="1">
          <cell r="A1" t="str">
            <v>1월 생산실적</v>
          </cell>
        </row>
      </sheetData>
      <sheetData sheetId="2694">
        <row r="1">
          <cell r="A1" t="str">
            <v>1월 생산실적</v>
          </cell>
        </row>
      </sheetData>
      <sheetData sheetId="2695">
        <row r="1">
          <cell r="A1" t="str">
            <v>1월 생산실적</v>
          </cell>
        </row>
      </sheetData>
      <sheetData sheetId="2696">
        <row r="1">
          <cell r="A1" t="str">
            <v>1월 생산실적</v>
          </cell>
        </row>
      </sheetData>
      <sheetData sheetId="2697">
        <row r="1">
          <cell r="A1" t="str">
            <v>1월 생산실적</v>
          </cell>
        </row>
      </sheetData>
      <sheetData sheetId="2698">
        <row r="1">
          <cell r="A1" t="str">
            <v>1월 생산실적</v>
          </cell>
        </row>
      </sheetData>
      <sheetData sheetId="2699">
        <row r="1">
          <cell r="A1" t="str">
            <v>1월 생산실적</v>
          </cell>
        </row>
      </sheetData>
      <sheetData sheetId="2700">
        <row r="1">
          <cell r="A1" t="str">
            <v>1월 생산실적</v>
          </cell>
        </row>
      </sheetData>
      <sheetData sheetId="2701">
        <row r="1">
          <cell r="A1" t="str">
            <v>1월 생산실적</v>
          </cell>
        </row>
      </sheetData>
      <sheetData sheetId="2702">
        <row r="1">
          <cell r="A1" t="str">
            <v>1월 생산실적</v>
          </cell>
        </row>
      </sheetData>
      <sheetData sheetId="2703">
        <row r="1">
          <cell r="A1" t="str">
            <v>1월 생산실적</v>
          </cell>
        </row>
      </sheetData>
      <sheetData sheetId="2704">
        <row r="1">
          <cell r="A1" t="str">
            <v>1월 생산실적</v>
          </cell>
        </row>
      </sheetData>
      <sheetData sheetId="2705">
        <row r="1">
          <cell r="A1" t="str">
            <v>1월 생산실적</v>
          </cell>
        </row>
      </sheetData>
      <sheetData sheetId="2706">
        <row r="1">
          <cell r="A1" t="str">
            <v>1월 생산실적</v>
          </cell>
        </row>
      </sheetData>
      <sheetData sheetId="2707">
        <row r="1">
          <cell r="A1" t="str">
            <v>1월 생산실적</v>
          </cell>
        </row>
      </sheetData>
      <sheetData sheetId="2708">
        <row r="1">
          <cell r="A1" t="str">
            <v>1월 생산실적</v>
          </cell>
        </row>
      </sheetData>
      <sheetData sheetId="2709">
        <row r="1">
          <cell r="A1" t="str">
            <v>1월 생산실적</v>
          </cell>
        </row>
      </sheetData>
      <sheetData sheetId="2710">
        <row r="1">
          <cell r="A1" t="str">
            <v>1월 생산실적</v>
          </cell>
        </row>
      </sheetData>
      <sheetData sheetId="2711">
        <row r="1">
          <cell r="A1" t="str">
            <v>1월 생산실적</v>
          </cell>
        </row>
      </sheetData>
      <sheetData sheetId="2712">
        <row r="1">
          <cell r="A1" t="str">
            <v>1월 생산실적</v>
          </cell>
        </row>
      </sheetData>
      <sheetData sheetId="2713">
        <row r="1">
          <cell r="A1" t="str">
            <v>1월 생산실적</v>
          </cell>
        </row>
      </sheetData>
      <sheetData sheetId="2714">
        <row r="1">
          <cell r="A1" t="str">
            <v>1월 생산실적</v>
          </cell>
        </row>
      </sheetData>
      <sheetData sheetId="2715">
        <row r="1">
          <cell r="A1" t="str">
            <v>1월 생산실적</v>
          </cell>
        </row>
      </sheetData>
      <sheetData sheetId="2716">
        <row r="1">
          <cell r="A1" t="str">
            <v>1월 생산실적</v>
          </cell>
        </row>
      </sheetData>
      <sheetData sheetId="2717">
        <row r="1">
          <cell r="A1" t="str">
            <v>1월 생산실적</v>
          </cell>
        </row>
      </sheetData>
      <sheetData sheetId="2718">
        <row r="1">
          <cell r="A1" t="str">
            <v>1월 생산실적</v>
          </cell>
        </row>
      </sheetData>
      <sheetData sheetId="2719">
        <row r="1">
          <cell r="A1" t="str">
            <v>1월 생산실적</v>
          </cell>
        </row>
      </sheetData>
      <sheetData sheetId="2720">
        <row r="1">
          <cell r="A1" t="str">
            <v>1월 생산실적</v>
          </cell>
        </row>
      </sheetData>
      <sheetData sheetId="2721">
        <row r="1">
          <cell r="A1" t="str">
            <v>1월 생산실적</v>
          </cell>
        </row>
      </sheetData>
      <sheetData sheetId="2722">
        <row r="1">
          <cell r="A1" t="str">
            <v>1월 생산실적</v>
          </cell>
        </row>
      </sheetData>
      <sheetData sheetId="2723">
        <row r="1">
          <cell r="A1" t="str">
            <v>1월 생산실적</v>
          </cell>
        </row>
      </sheetData>
      <sheetData sheetId="2724">
        <row r="1">
          <cell r="A1" t="str">
            <v>1월 생산실적</v>
          </cell>
        </row>
      </sheetData>
      <sheetData sheetId="2725">
        <row r="1">
          <cell r="A1" t="str">
            <v>1월 생산실적</v>
          </cell>
        </row>
      </sheetData>
      <sheetData sheetId="2726">
        <row r="1">
          <cell r="A1" t="str">
            <v>1월 생산실적</v>
          </cell>
        </row>
      </sheetData>
      <sheetData sheetId="2727">
        <row r="1">
          <cell r="A1" t="str">
            <v>1월 생산실적</v>
          </cell>
        </row>
      </sheetData>
      <sheetData sheetId="2728">
        <row r="1">
          <cell r="A1" t="str">
            <v>1월 생산실적</v>
          </cell>
        </row>
      </sheetData>
      <sheetData sheetId="2729">
        <row r="1">
          <cell r="A1" t="str">
            <v>1월 생산실적</v>
          </cell>
        </row>
      </sheetData>
      <sheetData sheetId="2730">
        <row r="1">
          <cell r="A1" t="str">
            <v>1월 생산실적</v>
          </cell>
        </row>
      </sheetData>
      <sheetData sheetId="2731">
        <row r="1">
          <cell r="A1" t="str">
            <v>1월 생산실적</v>
          </cell>
        </row>
      </sheetData>
      <sheetData sheetId="2732">
        <row r="1">
          <cell r="A1" t="str">
            <v>1월 생산실적</v>
          </cell>
        </row>
      </sheetData>
      <sheetData sheetId="2733">
        <row r="1">
          <cell r="A1" t="str">
            <v>1월 생산실적</v>
          </cell>
        </row>
      </sheetData>
      <sheetData sheetId="2734">
        <row r="1">
          <cell r="A1" t="str">
            <v>1월 생산실적</v>
          </cell>
        </row>
      </sheetData>
      <sheetData sheetId="2735">
        <row r="1">
          <cell r="A1" t="str">
            <v>1월 생산실적</v>
          </cell>
        </row>
      </sheetData>
      <sheetData sheetId="2736">
        <row r="1">
          <cell r="A1" t="str">
            <v>1월 생산실적</v>
          </cell>
        </row>
      </sheetData>
      <sheetData sheetId="2737">
        <row r="1">
          <cell r="A1" t="str">
            <v>1월 생산실적</v>
          </cell>
        </row>
      </sheetData>
      <sheetData sheetId="2738">
        <row r="1">
          <cell r="A1" t="str">
            <v>1월 생산실적</v>
          </cell>
        </row>
      </sheetData>
      <sheetData sheetId="2739">
        <row r="1">
          <cell r="A1" t="str">
            <v>1월 생산실적</v>
          </cell>
        </row>
      </sheetData>
      <sheetData sheetId="2740">
        <row r="1">
          <cell r="A1" t="str">
            <v>1월 생산실적</v>
          </cell>
        </row>
      </sheetData>
      <sheetData sheetId="2741">
        <row r="1">
          <cell r="A1" t="str">
            <v>1월 생산실적</v>
          </cell>
        </row>
      </sheetData>
      <sheetData sheetId="2742">
        <row r="1">
          <cell r="A1" t="str">
            <v>1월 생산실적</v>
          </cell>
        </row>
      </sheetData>
      <sheetData sheetId="2743">
        <row r="1">
          <cell r="A1" t="str">
            <v>1월 생산실적</v>
          </cell>
        </row>
      </sheetData>
      <sheetData sheetId="2744">
        <row r="1">
          <cell r="A1" t="str">
            <v>1월 생산실적</v>
          </cell>
        </row>
      </sheetData>
      <sheetData sheetId="2745">
        <row r="1">
          <cell r="A1" t="str">
            <v>1월 생산실적</v>
          </cell>
        </row>
      </sheetData>
      <sheetData sheetId="2746">
        <row r="1">
          <cell r="A1" t="str">
            <v>1월 생산실적</v>
          </cell>
        </row>
      </sheetData>
      <sheetData sheetId="2747">
        <row r="1">
          <cell r="A1" t="str">
            <v>1월 생산실적</v>
          </cell>
        </row>
      </sheetData>
      <sheetData sheetId="2748">
        <row r="1">
          <cell r="A1" t="str">
            <v>1월 생산실적</v>
          </cell>
        </row>
      </sheetData>
      <sheetData sheetId="2749">
        <row r="1">
          <cell r="A1" t="str">
            <v>1월 생산실적</v>
          </cell>
        </row>
      </sheetData>
      <sheetData sheetId="2750">
        <row r="1">
          <cell r="A1" t="str">
            <v>1월 생산실적</v>
          </cell>
        </row>
      </sheetData>
      <sheetData sheetId="2751">
        <row r="1">
          <cell r="A1" t="str">
            <v>1월 생산실적</v>
          </cell>
        </row>
      </sheetData>
      <sheetData sheetId="2752">
        <row r="1">
          <cell r="A1" t="str">
            <v>1월 생산실적</v>
          </cell>
        </row>
      </sheetData>
      <sheetData sheetId="2753">
        <row r="1">
          <cell r="A1" t="str">
            <v>1월 생산실적</v>
          </cell>
        </row>
      </sheetData>
      <sheetData sheetId="2754">
        <row r="1">
          <cell r="A1" t="str">
            <v>1월 생산실적</v>
          </cell>
        </row>
      </sheetData>
      <sheetData sheetId="2755">
        <row r="1">
          <cell r="A1" t="str">
            <v>1월 생산실적</v>
          </cell>
        </row>
      </sheetData>
      <sheetData sheetId="2756">
        <row r="1">
          <cell r="A1" t="str">
            <v>1월 생산실적</v>
          </cell>
        </row>
      </sheetData>
      <sheetData sheetId="2757">
        <row r="1">
          <cell r="A1" t="str">
            <v>1월 생산실적</v>
          </cell>
        </row>
      </sheetData>
      <sheetData sheetId="2758">
        <row r="1">
          <cell r="A1" t="str">
            <v>1월 생산실적</v>
          </cell>
        </row>
      </sheetData>
      <sheetData sheetId="2759">
        <row r="1">
          <cell r="A1" t="str">
            <v>1월 생산실적</v>
          </cell>
        </row>
      </sheetData>
      <sheetData sheetId="2760">
        <row r="1">
          <cell r="A1" t="str">
            <v>1월 생산실적</v>
          </cell>
        </row>
      </sheetData>
      <sheetData sheetId="2761">
        <row r="1">
          <cell r="A1" t="str">
            <v>1월 생산실적</v>
          </cell>
        </row>
      </sheetData>
      <sheetData sheetId="2762">
        <row r="1">
          <cell r="A1" t="str">
            <v>1월 생산실적</v>
          </cell>
        </row>
      </sheetData>
      <sheetData sheetId="2763">
        <row r="1">
          <cell r="A1" t="str">
            <v>1월 생산실적</v>
          </cell>
        </row>
      </sheetData>
      <sheetData sheetId="2764">
        <row r="1">
          <cell r="A1" t="str">
            <v>1월 생산실적</v>
          </cell>
        </row>
      </sheetData>
      <sheetData sheetId="2765">
        <row r="1">
          <cell r="A1" t="str">
            <v>1월 생산실적</v>
          </cell>
        </row>
      </sheetData>
      <sheetData sheetId="2766">
        <row r="1">
          <cell r="A1" t="str">
            <v>1월 생산실적</v>
          </cell>
        </row>
      </sheetData>
      <sheetData sheetId="2767">
        <row r="1">
          <cell r="A1" t="str">
            <v>1월 생산실적</v>
          </cell>
        </row>
      </sheetData>
      <sheetData sheetId="2768">
        <row r="1">
          <cell r="A1" t="str">
            <v>1월 생산실적</v>
          </cell>
        </row>
      </sheetData>
      <sheetData sheetId="2769">
        <row r="1">
          <cell r="A1" t="str">
            <v>1월 생산실적</v>
          </cell>
        </row>
      </sheetData>
      <sheetData sheetId="2770">
        <row r="1">
          <cell r="A1" t="str">
            <v>1월 생산실적</v>
          </cell>
        </row>
      </sheetData>
      <sheetData sheetId="2771">
        <row r="1">
          <cell r="A1" t="str">
            <v>1월 생산실적</v>
          </cell>
        </row>
      </sheetData>
      <sheetData sheetId="2772">
        <row r="1">
          <cell r="A1" t="str">
            <v>1월 생산실적</v>
          </cell>
        </row>
      </sheetData>
      <sheetData sheetId="2773">
        <row r="1">
          <cell r="A1" t="str">
            <v>1월 생산실적</v>
          </cell>
        </row>
      </sheetData>
      <sheetData sheetId="2774">
        <row r="1">
          <cell r="A1" t="str">
            <v>1월 생산실적</v>
          </cell>
        </row>
      </sheetData>
      <sheetData sheetId="2775">
        <row r="1">
          <cell r="A1" t="str">
            <v>1월 생산실적</v>
          </cell>
        </row>
      </sheetData>
      <sheetData sheetId="2776">
        <row r="1">
          <cell r="A1" t="str">
            <v>1월 생산실적</v>
          </cell>
        </row>
      </sheetData>
      <sheetData sheetId="2777">
        <row r="1">
          <cell r="A1" t="str">
            <v>1월 생산실적</v>
          </cell>
        </row>
      </sheetData>
      <sheetData sheetId="2778">
        <row r="1">
          <cell r="A1" t="str">
            <v>1월 생산실적</v>
          </cell>
        </row>
      </sheetData>
      <sheetData sheetId="2779">
        <row r="1">
          <cell r="A1" t="str">
            <v>1월 생산실적</v>
          </cell>
        </row>
      </sheetData>
      <sheetData sheetId="2780">
        <row r="1">
          <cell r="A1" t="str">
            <v>1월 생산실적</v>
          </cell>
        </row>
      </sheetData>
      <sheetData sheetId="2781">
        <row r="1">
          <cell r="A1" t="str">
            <v>1월 생산실적</v>
          </cell>
        </row>
      </sheetData>
      <sheetData sheetId="2782">
        <row r="1">
          <cell r="A1" t="str">
            <v>1월 생산실적</v>
          </cell>
        </row>
      </sheetData>
      <sheetData sheetId="2783">
        <row r="1">
          <cell r="A1" t="str">
            <v>1월 생산실적</v>
          </cell>
        </row>
      </sheetData>
      <sheetData sheetId="2784">
        <row r="1">
          <cell r="A1" t="str">
            <v>1월 생산실적</v>
          </cell>
        </row>
      </sheetData>
      <sheetData sheetId="2785">
        <row r="1">
          <cell r="A1" t="str">
            <v>1월 생산실적</v>
          </cell>
        </row>
      </sheetData>
      <sheetData sheetId="2786">
        <row r="1">
          <cell r="A1" t="str">
            <v>1월 생산실적</v>
          </cell>
        </row>
      </sheetData>
      <sheetData sheetId="2787">
        <row r="1">
          <cell r="A1" t="str">
            <v>1월 생산실적</v>
          </cell>
        </row>
      </sheetData>
      <sheetData sheetId="2788">
        <row r="1">
          <cell r="A1" t="str">
            <v>1월 생산실적</v>
          </cell>
        </row>
      </sheetData>
      <sheetData sheetId="2789">
        <row r="1">
          <cell r="A1" t="str">
            <v>1월 생산실적</v>
          </cell>
        </row>
      </sheetData>
      <sheetData sheetId="2790">
        <row r="1">
          <cell r="A1" t="str">
            <v>1월 생산실적</v>
          </cell>
        </row>
      </sheetData>
      <sheetData sheetId="2791">
        <row r="1">
          <cell r="A1" t="str">
            <v>1월 생산실적</v>
          </cell>
        </row>
      </sheetData>
      <sheetData sheetId="2792">
        <row r="1">
          <cell r="A1" t="str">
            <v>1월 생산실적</v>
          </cell>
        </row>
      </sheetData>
      <sheetData sheetId="2793">
        <row r="1">
          <cell r="A1" t="str">
            <v>1월 생산실적</v>
          </cell>
        </row>
      </sheetData>
      <sheetData sheetId="2794">
        <row r="1">
          <cell r="A1" t="str">
            <v>1월 생산실적</v>
          </cell>
        </row>
      </sheetData>
      <sheetData sheetId="2795">
        <row r="1">
          <cell r="A1" t="str">
            <v>1월 생산실적</v>
          </cell>
        </row>
      </sheetData>
      <sheetData sheetId="2796">
        <row r="1">
          <cell r="A1" t="str">
            <v>1월 생산실적</v>
          </cell>
        </row>
      </sheetData>
      <sheetData sheetId="2797">
        <row r="1">
          <cell r="A1" t="str">
            <v>1월 생산실적</v>
          </cell>
        </row>
      </sheetData>
      <sheetData sheetId="2798">
        <row r="1">
          <cell r="A1" t="str">
            <v>1월 생산실적</v>
          </cell>
        </row>
      </sheetData>
      <sheetData sheetId="2799">
        <row r="1">
          <cell r="A1" t="str">
            <v>1월 생산실적</v>
          </cell>
        </row>
      </sheetData>
      <sheetData sheetId="2800">
        <row r="1">
          <cell r="A1" t="str">
            <v>1월 생산실적</v>
          </cell>
        </row>
      </sheetData>
      <sheetData sheetId="2801">
        <row r="1">
          <cell r="A1" t="str">
            <v>1월 생산실적</v>
          </cell>
        </row>
      </sheetData>
      <sheetData sheetId="2802">
        <row r="1">
          <cell r="A1" t="str">
            <v>1월 생산실적</v>
          </cell>
        </row>
      </sheetData>
      <sheetData sheetId="2803">
        <row r="1">
          <cell r="A1" t="str">
            <v>1월 생산실적</v>
          </cell>
        </row>
      </sheetData>
      <sheetData sheetId="2804">
        <row r="1">
          <cell r="A1" t="str">
            <v>1월 생산실적</v>
          </cell>
        </row>
      </sheetData>
      <sheetData sheetId="2805">
        <row r="1">
          <cell r="A1" t="str">
            <v>1월 생산실적</v>
          </cell>
        </row>
      </sheetData>
      <sheetData sheetId="2806">
        <row r="1">
          <cell r="A1" t="str">
            <v>1월 생산실적</v>
          </cell>
        </row>
      </sheetData>
      <sheetData sheetId="2807">
        <row r="1">
          <cell r="A1" t="str">
            <v>1월 생산실적</v>
          </cell>
        </row>
      </sheetData>
      <sheetData sheetId="2808">
        <row r="1">
          <cell r="A1" t="str">
            <v>1월 생산실적</v>
          </cell>
        </row>
      </sheetData>
      <sheetData sheetId="2809">
        <row r="1">
          <cell r="A1" t="str">
            <v>1월 생산실적</v>
          </cell>
        </row>
      </sheetData>
      <sheetData sheetId="2810">
        <row r="1">
          <cell r="A1" t="str">
            <v>1월 생산실적</v>
          </cell>
        </row>
      </sheetData>
      <sheetData sheetId="2811">
        <row r="1">
          <cell r="A1" t="str">
            <v>1월 생산실적</v>
          </cell>
        </row>
      </sheetData>
      <sheetData sheetId="2812">
        <row r="1">
          <cell r="A1" t="str">
            <v>1월 생산실적</v>
          </cell>
        </row>
      </sheetData>
      <sheetData sheetId="2813">
        <row r="1">
          <cell r="A1" t="str">
            <v>1월 생산실적</v>
          </cell>
        </row>
      </sheetData>
      <sheetData sheetId="2814">
        <row r="1">
          <cell r="A1" t="str">
            <v>1월 생산실적</v>
          </cell>
        </row>
      </sheetData>
      <sheetData sheetId="2815">
        <row r="1">
          <cell r="A1" t="str">
            <v>1월 생산실적</v>
          </cell>
        </row>
      </sheetData>
      <sheetData sheetId="2816">
        <row r="1">
          <cell r="A1" t="str">
            <v>1월 생산실적</v>
          </cell>
        </row>
      </sheetData>
      <sheetData sheetId="2817">
        <row r="1">
          <cell r="A1" t="str">
            <v>1월 생산실적</v>
          </cell>
        </row>
      </sheetData>
      <sheetData sheetId="2818">
        <row r="1">
          <cell r="A1" t="str">
            <v>1월 생산실적</v>
          </cell>
        </row>
      </sheetData>
      <sheetData sheetId="2819">
        <row r="1">
          <cell r="A1" t="str">
            <v>1월 생산실적</v>
          </cell>
        </row>
      </sheetData>
      <sheetData sheetId="2820">
        <row r="1">
          <cell r="A1" t="str">
            <v>1월 생산실적</v>
          </cell>
        </row>
      </sheetData>
      <sheetData sheetId="2821">
        <row r="1">
          <cell r="A1" t="str">
            <v>1월 생산실적</v>
          </cell>
        </row>
      </sheetData>
      <sheetData sheetId="2822">
        <row r="1">
          <cell r="A1" t="str">
            <v>1월 생산실적</v>
          </cell>
        </row>
      </sheetData>
      <sheetData sheetId="2823">
        <row r="1">
          <cell r="A1" t="str">
            <v>1월 생산실적</v>
          </cell>
        </row>
      </sheetData>
      <sheetData sheetId="2824">
        <row r="1">
          <cell r="A1" t="str">
            <v>1월 생산실적</v>
          </cell>
        </row>
      </sheetData>
      <sheetData sheetId="2825">
        <row r="1">
          <cell r="A1" t="str">
            <v>1월 생산실적</v>
          </cell>
        </row>
      </sheetData>
      <sheetData sheetId="2826">
        <row r="1">
          <cell r="A1" t="str">
            <v>1월 생산실적</v>
          </cell>
        </row>
      </sheetData>
      <sheetData sheetId="2827">
        <row r="1">
          <cell r="A1" t="str">
            <v>1월 생산실적</v>
          </cell>
        </row>
      </sheetData>
      <sheetData sheetId="2828">
        <row r="1">
          <cell r="A1" t="str">
            <v>1월 생산실적</v>
          </cell>
        </row>
      </sheetData>
      <sheetData sheetId="2829">
        <row r="1">
          <cell r="A1" t="str">
            <v>1월 생산실적</v>
          </cell>
        </row>
      </sheetData>
      <sheetData sheetId="2830">
        <row r="1">
          <cell r="A1" t="str">
            <v>1월 생산실적</v>
          </cell>
        </row>
      </sheetData>
      <sheetData sheetId="2831">
        <row r="1">
          <cell r="A1" t="str">
            <v>1월 생산실적</v>
          </cell>
        </row>
      </sheetData>
      <sheetData sheetId="2832">
        <row r="1">
          <cell r="A1" t="str">
            <v>1월 생산실적</v>
          </cell>
        </row>
      </sheetData>
      <sheetData sheetId="2833">
        <row r="1">
          <cell r="A1" t="str">
            <v>1월 생산실적</v>
          </cell>
        </row>
      </sheetData>
      <sheetData sheetId="2834">
        <row r="1">
          <cell r="A1" t="str">
            <v>1월 생산실적</v>
          </cell>
        </row>
      </sheetData>
      <sheetData sheetId="2835">
        <row r="1">
          <cell r="A1" t="str">
            <v>1월 생산실적</v>
          </cell>
        </row>
      </sheetData>
      <sheetData sheetId="2836">
        <row r="1">
          <cell r="A1" t="str">
            <v>1월 생산실적</v>
          </cell>
        </row>
      </sheetData>
      <sheetData sheetId="2837">
        <row r="1">
          <cell r="A1" t="str">
            <v>1월 생산실적</v>
          </cell>
        </row>
      </sheetData>
      <sheetData sheetId="2838">
        <row r="1">
          <cell r="A1" t="str">
            <v>1월 생산실적</v>
          </cell>
        </row>
      </sheetData>
      <sheetData sheetId="2839">
        <row r="1">
          <cell r="A1" t="str">
            <v>1월 생산실적</v>
          </cell>
        </row>
      </sheetData>
      <sheetData sheetId="2840">
        <row r="1">
          <cell r="A1" t="str">
            <v>1월 생산실적</v>
          </cell>
        </row>
      </sheetData>
      <sheetData sheetId="2841">
        <row r="1">
          <cell r="A1" t="str">
            <v>1월 생산실적</v>
          </cell>
        </row>
      </sheetData>
      <sheetData sheetId="2842">
        <row r="1">
          <cell r="A1" t="str">
            <v>1월 생산실적</v>
          </cell>
        </row>
      </sheetData>
      <sheetData sheetId="2843">
        <row r="1">
          <cell r="A1" t="str">
            <v>1월 생산실적</v>
          </cell>
        </row>
      </sheetData>
      <sheetData sheetId="2844">
        <row r="1">
          <cell r="A1" t="str">
            <v>1월 생산실적</v>
          </cell>
        </row>
      </sheetData>
      <sheetData sheetId="2845">
        <row r="1">
          <cell r="A1" t="str">
            <v>1월 생산실적</v>
          </cell>
        </row>
      </sheetData>
      <sheetData sheetId="2846">
        <row r="1">
          <cell r="A1" t="str">
            <v>1월 생산실적</v>
          </cell>
        </row>
      </sheetData>
      <sheetData sheetId="2847">
        <row r="1">
          <cell r="A1" t="str">
            <v>1월 생산실적</v>
          </cell>
        </row>
      </sheetData>
      <sheetData sheetId="2848">
        <row r="1">
          <cell r="A1" t="str">
            <v>1월 생산실적</v>
          </cell>
        </row>
      </sheetData>
      <sheetData sheetId="2849">
        <row r="1">
          <cell r="A1" t="str">
            <v>1월 생산실적</v>
          </cell>
        </row>
      </sheetData>
      <sheetData sheetId="2850">
        <row r="1">
          <cell r="A1" t="str">
            <v>1월 생산실적</v>
          </cell>
        </row>
      </sheetData>
      <sheetData sheetId="2851">
        <row r="1">
          <cell r="A1" t="str">
            <v>1월 생산실적</v>
          </cell>
        </row>
      </sheetData>
      <sheetData sheetId="2852">
        <row r="1">
          <cell r="A1" t="str">
            <v>1월 생산실적</v>
          </cell>
        </row>
      </sheetData>
      <sheetData sheetId="2853">
        <row r="1">
          <cell r="A1" t="str">
            <v>1월 생산실적</v>
          </cell>
        </row>
      </sheetData>
      <sheetData sheetId="2854">
        <row r="1">
          <cell r="A1" t="str">
            <v>1월 생산실적</v>
          </cell>
        </row>
      </sheetData>
      <sheetData sheetId="2855">
        <row r="1">
          <cell r="A1" t="str">
            <v>1월 생산실적</v>
          </cell>
        </row>
      </sheetData>
      <sheetData sheetId="2856">
        <row r="1">
          <cell r="A1" t="str">
            <v>1월 생산실적</v>
          </cell>
        </row>
      </sheetData>
      <sheetData sheetId="2857">
        <row r="1">
          <cell r="A1" t="str">
            <v>1월 생산실적</v>
          </cell>
        </row>
      </sheetData>
      <sheetData sheetId="2858">
        <row r="1">
          <cell r="A1" t="str">
            <v>1월 생산실적</v>
          </cell>
        </row>
      </sheetData>
      <sheetData sheetId="2859">
        <row r="1">
          <cell r="A1" t="str">
            <v>1월 생산실적</v>
          </cell>
        </row>
      </sheetData>
      <sheetData sheetId="2860">
        <row r="1">
          <cell r="A1" t="str">
            <v>1월 생산실적</v>
          </cell>
        </row>
      </sheetData>
      <sheetData sheetId="2861">
        <row r="1">
          <cell r="A1" t="str">
            <v>1월 생산실적</v>
          </cell>
        </row>
      </sheetData>
      <sheetData sheetId="2862">
        <row r="1">
          <cell r="A1" t="str">
            <v>1월 생산실적</v>
          </cell>
        </row>
      </sheetData>
      <sheetData sheetId="2863">
        <row r="1">
          <cell r="A1" t="str">
            <v>1월 생산실적</v>
          </cell>
        </row>
      </sheetData>
      <sheetData sheetId="2864">
        <row r="1">
          <cell r="A1" t="str">
            <v>1월 생산실적</v>
          </cell>
        </row>
      </sheetData>
      <sheetData sheetId="2865">
        <row r="1">
          <cell r="A1" t="str">
            <v>1월 생산실적</v>
          </cell>
        </row>
      </sheetData>
      <sheetData sheetId="2866">
        <row r="1">
          <cell r="A1" t="str">
            <v>1월 생산실적</v>
          </cell>
        </row>
      </sheetData>
      <sheetData sheetId="2867">
        <row r="1">
          <cell r="A1" t="str">
            <v>1월 생산실적</v>
          </cell>
        </row>
      </sheetData>
      <sheetData sheetId="2868">
        <row r="1">
          <cell r="A1" t="str">
            <v>1월 생산실적</v>
          </cell>
        </row>
      </sheetData>
      <sheetData sheetId="2869">
        <row r="1">
          <cell r="A1" t="str">
            <v>1월 생산실적</v>
          </cell>
        </row>
      </sheetData>
      <sheetData sheetId="2870">
        <row r="1">
          <cell r="A1" t="str">
            <v>1월 생산실적</v>
          </cell>
        </row>
      </sheetData>
      <sheetData sheetId="2871">
        <row r="1">
          <cell r="A1" t="str">
            <v>1월 생산실적</v>
          </cell>
        </row>
      </sheetData>
      <sheetData sheetId="2872">
        <row r="1">
          <cell r="A1" t="str">
            <v>1월 생산실적</v>
          </cell>
        </row>
      </sheetData>
      <sheetData sheetId="2873">
        <row r="1">
          <cell r="A1" t="str">
            <v>1월 생산실적</v>
          </cell>
        </row>
      </sheetData>
      <sheetData sheetId="2874">
        <row r="1">
          <cell r="A1" t="str">
            <v>1월 생산실적</v>
          </cell>
        </row>
      </sheetData>
      <sheetData sheetId="2875">
        <row r="1">
          <cell r="A1" t="str">
            <v>1월 생산실적</v>
          </cell>
        </row>
      </sheetData>
      <sheetData sheetId="2876">
        <row r="1">
          <cell r="A1" t="str">
            <v>1월 생산실적</v>
          </cell>
        </row>
      </sheetData>
      <sheetData sheetId="2877">
        <row r="1">
          <cell r="A1" t="str">
            <v>1월 생산실적</v>
          </cell>
        </row>
      </sheetData>
      <sheetData sheetId="2878">
        <row r="1">
          <cell r="A1" t="str">
            <v>1월 생산실적</v>
          </cell>
        </row>
      </sheetData>
      <sheetData sheetId="2879">
        <row r="1">
          <cell r="A1" t="str">
            <v>1월 생산실적</v>
          </cell>
        </row>
      </sheetData>
      <sheetData sheetId="2880">
        <row r="1">
          <cell r="A1" t="str">
            <v>1월 생산실적</v>
          </cell>
        </row>
      </sheetData>
      <sheetData sheetId="2881">
        <row r="1">
          <cell r="A1" t="str">
            <v>1월 생산실적</v>
          </cell>
        </row>
      </sheetData>
      <sheetData sheetId="2882">
        <row r="1">
          <cell r="A1" t="str">
            <v>1월 생산실적</v>
          </cell>
        </row>
      </sheetData>
      <sheetData sheetId="2883">
        <row r="1">
          <cell r="A1" t="str">
            <v>1월 생산실적</v>
          </cell>
        </row>
      </sheetData>
      <sheetData sheetId="2884">
        <row r="1">
          <cell r="A1" t="str">
            <v>1월 생산실적</v>
          </cell>
        </row>
      </sheetData>
      <sheetData sheetId="2885">
        <row r="1">
          <cell r="A1" t="str">
            <v>1월 생산실적</v>
          </cell>
        </row>
      </sheetData>
      <sheetData sheetId="2886">
        <row r="1">
          <cell r="A1" t="str">
            <v>1월 생산실적</v>
          </cell>
        </row>
      </sheetData>
      <sheetData sheetId="2887">
        <row r="1">
          <cell r="A1" t="str">
            <v>1월 생산실적</v>
          </cell>
        </row>
      </sheetData>
      <sheetData sheetId="2888">
        <row r="1">
          <cell r="A1" t="str">
            <v>1월 생산실적</v>
          </cell>
        </row>
      </sheetData>
      <sheetData sheetId="2889">
        <row r="1">
          <cell r="A1" t="str">
            <v>1월 생산실적</v>
          </cell>
        </row>
      </sheetData>
      <sheetData sheetId="2890">
        <row r="1">
          <cell r="A1" t="str">
            <v>1월 생산실적</v>
          </cell>
        </row>
      </sheetData>
      <sheetData sheetId="2891">
        <row r="1">
          <cell r="A1" t="str">
            <v>1월 생산실적</v>
          </cell>
        </row>
      </sheetData>
      <sheetData sheetId="2892">
        <row r="1">
          <cell r="A1" t="str">
            <v>1월 생산실적</v>
          </cell>
        </row>
      </sheetData>
      <sheetData sheetId="2893">
        <row r="1">
          <cell r="A1" t="str">
            <v>1월 생산실적</v>
          </cell>
        </row>
      </sheetData>
      <sheetData sheetId="2894">
        <row r="1">
          <cell r="A1" t="str">
            <v>1월 생산실적</v>
          </cell>
        </row>
      </sheetData>
      <sheetData sheetId="2895">
        <row r="1">
          <cell r="A1" t="str">
            <v>1월 생산실적</v>
          </cell>
        </row>
      </sheetData>
      <sheetData sheetId="2896">
        <row r="1">
          <cell r="A1" t="str">
            <v>1월 생산실적</v>
          </cell>
        </row>
      </sheetData>
      <sheetData sheetId="2897">
        <row r="1">
          <cell r="A1" t="str">
            <v>1월 생산실적</v>
          </cell>
        </row>
      </sheetData>
      <sheetData sheetId="2898">
        <row r="1">
          <cell r="A1" t="str">
            <v>1월 생산실적</v>
          </cell>
        </row>
      </sheetData>
      <sheetData sheetId="2899">
        <row r="1">
          <cell r="A1" t="str">
            <v>1월 생산실적</v>
          </cell>
        </row>
      </sheetData>
      <sheetData sheetId="2900">
        <row r="1">
          <cell r="A1" t="str">
            <v>1월 생산실적</v>
          </cell>
        </row>
      </sheetData>
      <sheetData sheetId="2901">
        <row r="1">
          <cell r="A1" t="str">
            <v>1월 생산실적</v>
          </cell>
        </row>
      </sheetData>
      <sheetData sheetId="2902">
        <row r="1">
          <cell r="A1" t="str">
            <v>1월 생산실적</v>
          </cell>
        </row>
      </sheetData>
      <sheetData sheetId="2903">
        <row r="1">
          <cell r="A1" t="str">
            <v>1월 생산실적</v>
          </cell>
        </row>
      </sheetData>
      <sheetData sheetId="2904">
        <row r="1">
          <cell r="A1" t="str">
            <v>1월 생산실적</v>
          </cell>
        </row>
      </sheetData>
      <sheetData sheetId="2905">
        <row r="1">
          <cell r="A1" t="str">
            <v>1월 생산실적</v>
          </cell>
        </row>
      </sheetData>
      <sheetData sheetId="2906">
        <row r="1">
          <cell r="A1" t="str">
            <v>1월 생산실적</v>
          </cell>
        </row>
      </sheetData>
      <sheetData sheetId="2907">
        <row r="1">
          <cell r="A1" t="str">
            <v>1월 생산실적</v>
          </cell>
        </row>
      </sheetData>
      <sheetData sheetId="2908">
        <row r="1">
          <cell r="A1" t="str">
            <v>1월 생산실적</v>
          </cell>
        </row>
      </sheetData>
      <sheetData sheetId="2909">
        <row r="1">
          <cell r="A1" t="str">
            <v>1월 생산실적</v>
          </cell>
        </row>
      </sheetData>
      <sheetData sheetId="2910">
        <row r="1">
          <cell r="A1" t="str">
            <v>1월 생산실적</v>
          </cell>
        </row>
      </sheetData>
      <sheetData sheetId="2911">
        <row r="1">
          <cell r="A1" t="str">
            <v>1월 생산실적</v>
          </cell>
        </row>
      </sheetData>
      <sheetData sheetId="2912">
        <row r="1">
          <cell r="A1" t="str">
            <v>1월 생산실적</v>
          </cell>
        </row>
      </sheetData>
      <sheetData sheetId="2913">
        <row r="1">
          <cell r="A1" t="str">
            <v>1월 생산실적</v>
          </cell>
        </row>
      </sheetData>
      <sheetData sheetId="2914">
        <row r="1">
          <cell r="A1" t="str">
            <v>1월 생산실적</v>
          </cell>
        </row>
      </sheetData>
      <sheetData sheetId="2915">
        <row r="1">
          <cell r="A1" t="str">
            <v>1월 생산실적</v>
          </cell>
        </row>
      </sheetData>
      <sheetData sheetId="2916">
        <row r="1">
          <cell r="A1" t="str">
            <v>1월 생산실적</v>
          </cell>
        </row>
      </sheetData>
      <sheetData sheetId="2917">
        <row r="1">
          <cell r="A1" t="str">
            <v>1월 생산실적</v>
          </cell>
        </row>
      </sheetData>
      <sheetData sheetId="2918">
        <row r="1">
          <cell r="A1" t="str">
            <v>1월 생산실적</v>
          </cell>
        </row>
      </sheetData>
      <sheetData sheetId="2919">
        <row r="1">
          <cell r="A1" t="str">
            <v>1월 생산실적</v>
          </cell>
        </row>
      </sheetData>
      <sheetData sheetId="2920">
        <row r="1">
          <cell r="A1" t="str">
            <v>1월 생산실적</v>
          </cell>
        </row>
      </sheetData>
      <sheetData sheetId="2921">
        <row r="1">
          <cell r="A1" t="str">
            <v>1월 생산실적</v>
          </cell>
        </row>
      </sheetData>
      <sheetData sheetId="2922">
        <row r="1">
          <cell r="A1" t="str">
            <v>1월 생산실적</v>
          </cell>
        </row>
      </sheetData>
      <sheetData sheetId="2923">
        <row r="1">
          <cell r="A1" t="str">
            <v>1월 생산실적</v>
          </cell>
        </row>
      </sheetData>
      <sheetData sheetId="2924">
        <row r="1">
          <cell r="A1" t="str">
            <v>1월 생산실적</v>
          </cell>
        </row>
      </sheetData>
      <sheetData sheetId="2925">
        <row r="1">
          <cell r="A1" t="str">
            <v>1월 생산실적</v>
          </cell>
        </row>
      </sheetData>
      <sheetData sheetId="2926">
        <row r="1">
          <cell r="A1" t="str">
            <v>1월 생산실적</v>
          </cell>
        </row>
      </sheetData>
      <sheetData sheetId="2927">
        <row r="1">
          <cell r="A1" t="str">
            <v>1월 생산실적</v>
          </cell>
        </row>
      </sheetData>
      <sheetData sheetId="2928">
        <row r="1">
          <cell r="A1" t="str">
            <v>1월 생산실적</v>
          </cell>
        </row>
      </sheetData>
      <sheetData sheetId="2929">
        <row r="1">
          <cell r="A1" t="str">
            <v>1월 생산실적</v>
          </cell>
        </row>
      </sheetData>
      <sheetData sheetId="2930">
        <row r="1">
          <cell r="A1" t="str">
            <v>1월 생산실적</v>
          </cell>
        </row>
      </sheetData>
      <sheetData sheetId="2931">
        <row r="1">
          <cell r="A1" t="str">
            <v>1월 생산실적</v>
          </cell>
        </row>
      </sheetData>
      <sheetData sheetId="2932">
        <row r="1">
          <cell r="A1" t="str">
            <v>1월 생산실적</v>
          </cell>
        </row>
      </sheetData>
      <sheetData sheetId="2933">
        <row r="1">
          <cell r="A1" t="str">
            <v>1월 생산실적</v>
          </cell>
        </row>
      </sheetData>
      <sheetData sheetId="2934">
        <row r="1">
          <cell r="A1" t="str">
            <v>1월 생산실적</v>
          </cell>
        </row>
      </sheetData>
      <sheetData sheetId="2935">
        <row r="1">
          <cell r="A1" t="str">
            <v>1월 생산실적</v>
          </cell>
        </row>
      </sheetData>
      <sheetData sheetId="2936">
        <row r="1">
          <cell r="A1" t="str">
            <v>1월 생산실적</v>
          </cell>
        </row>
      </sheetData>
      <sheetData sheetId="2937">
        <row r="1">
          <cell r="A1" t="str">
            <v>1월 생산실적</v>
          </cell>
        </row>
      </sheetData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>
        <row r="1">
          <cell r="A1" t="str">
            <v>1월 생산실적</v>
          </cell>
        </row>
      </sheetData>
      <sheetData sheetId="2947" refreshError="1"/>
      <sheetData sheetId="2948" refreshError="1"/>
      <sheetData sheetId="2949" refreshError="1"/>
      <sheetData sheetId="2950">
        <row r="1">
          <cell r="A1" t="str">
            <v>1월 생산실적</v>
          </cell>
        </row>
      </sheetData>
      <sheetData sheetId="2951">
        <row r="1">
          <cell r="A1" t="str">
            <v>1월 생산실적</v>
          </cell>
        </row>
      </sheetData>
      <sheetData sheetId="2952">
        <row r="1">
          <cell r="A1" t="str">
            <v>1월 생산실적</v>
          </cell>
        </row>
      </sheetData>
      <sheetData sheetId="2953">
        <row r="1">
          <cell r="A1" t="str">
            <v>1월 생산실적</v>
          </cell>
        </row>
      </sheetData>
      <sheetData sheetId="2954">
        <row r="1">
          <cell r="A1" t="str">
            <v>1월 생산실적</v>
          </cell>
        </row>
      </sheetData>
      <sheetData sheetId="2955">
        <row r="1">
          <cell r="A1" t="str">
            <v>1월 생산실적</v>
          </cell>
        </row>
      </sheetData>
      <sheetData sheetId="2956">
        <row r="1">
          <cell r="A1" t="str">
            <v>1월 생산실적</v>
          </cell>
        </row>
      </sheetData>
      <sheetData sheetId="2957">
        <row r="1">
          <cell r="A1" t="str">
            <v>1월 생산실적</v>
          </cell>
        </row>
      </sheetData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>
        <row r="1">
          <cell r="A1" t="str">
            <v>1월 생산실적</v>
          </cell>
        </row>
      </sheetData>
      <sheetData sheetId="2966">
        <row r="1">
          <cell r="A1" t="str">
            <v>1월 생산실적</v>
          </cell>
        </row>
      </sheetData>
      <sheetData sheetId="2967">
        <row r="1">
          <cell r="A1" t="str">
            <v>1월 생산실적</v>
          </cell>
        </row>
      </sheetData>
      <sheetData sheetId="2968">
        <row r="1">
          <cell r="A1" t="str">
            <v>1월 생산실적</v>
          </cell>
        </row>
      </sheetData>
      <sheetData sheetId="2969">
        <row r="1">
          <cell r="A1" t="str">
            <v>1월 생산실적</v>
          </cell>
        </row>
      </sheetData>
      <sheetData sheetId="2970">
        <row r="1">
          <cell r="A1" t="str">
            <v>1월 생산실적</v>
          </cell>
        </row>
      </sheetData>
      <sheetData sheetId="2971">
        <row r="1">
          <cell r="A1" t="str">
            <v>1월 생산실적</v>
          </cell>
        </row>
      </sheetData>
      <sheetData sheetId="2972">
        <row r="1">
          <cell r="A1" t="str">
            <v>1월 생산실적</v>
          </cell>
        </row>
      </sheetData>
      <sheetData sheetId="2973">
        <row r="1">
          <cell r="A1" t="str">
            <v>1월 생산실적</v>
          </cell>
        </row>
      </sheetData>
      <sheetData sheetId="2974">
        <row r="1">
          <cell r="A1" t="str">
            <v>1월 생산실적</v>
          </cell>
        </row>
      </sheetData>
      <sheetData sheetId="2975">
        <row r="1">
          <cell r="A1" t="str">
            <v>1월 생산실적</v>
          </cell>
        </row>
      </sheetData>
      <sheetData sheetId="2976">
        <row r="1">
          <cell r="A1" t="str">
            <v>1월 생산실적</v>
          </cell>
        </row>
      </sheetData>
      <sheetData sheetId="2977">
        <row r="1">
          <cell r="A1" t="str">
            <v>1월 생산실적</v>
          </cell>
        </row>
      </sheetData>
      <sheetData sheetId="2978">
        <row r="1">
          <cell r="A1" t="str">
            <v>1월 생산실적</v>
          </cell>
        </row>
      </sheetData>
      <sheetData sheetId="2979">
        <row r="1">
          <cell r="A1" t="str">
            <v>1월 생산실적</v>
          </cell>
        </row>
      </sheetData>
      <sheetData sheetId="2980">
        <row r="1">
          <cell r="A1" t="str">
            <v>1월 생산실적</v>
          </cell>
        </row>
      </sheetData>
      <sheetData sheetId="2981">
        <row r="1">
          <cell r="A1" t="str">
            <v>1월 생산실적</v>
          </cell>
        </row>
      </sheetData>
      <sheetData sheetId="2982">
        <row r="1">
          <cell r="A1" t="str">
            <v>1월 생산실적</v>
          </cell>
        </row>
      </sheetData>
      <sheetData sheetId="2983">
        <row r="1">
          <cell r="A1" t="str">
            <v>1월 생산실적</v>
          </cell>
        </row>
      </sheetData>
      <sheetData sheetId="2984">
        <row r="1">
          <cell r="A1" t="str">
            <v>1월 생산실적</v>
          </cell>
        </row>
      </sheetData>
      <sheetData sheetId="2985">
        <row r="1">
          <cell r="A1" t="str">
            <v>1월 생산실적</v>
          </cell>
        </row>
      </sheetData>
      <sheetData sheetId="2986">
        <row r="1">
          <cell r="A1" t="str">
            <v>1월 생산실적</v>
          </cell>
        </row>
      </sheetData>
      <sheetData sheetId="2987">
        <row r="1">
          <cell r="A1" t="str">
            <v>1월 생산실적</v>
          </cell>
        </row>
      </sheetData>
      <sheetData sheetId="2988">
        <row r="1">
          <cell r="A1" t="str">
            <v>1월 생산실적</v>
          </cell>
        </row>
      </sheetData>
      <sheetData sheetId="2989">
        <row r="1">
          <cell r="A1" t="str">
            <v>1월 생산실적</v>
          </cell>
        </row>
      </sheetData>
      <sheetData sheetId="2990">
        <row r="1">
          <cell r="A1" t="str">
            <v>1월 생산실적</v>
          </cell>
        </row>
      </sheetData>
      <sheetData sheetId="2991">
        <row r="1">
          <cell r="A1" t="str">
            <v>1월 생산실적</v>
          </cell>
        </row>
      </sheetData>
      <sheetData sheetId="2992">
        <row r="1">
          <cell r="A1" t="str">
            <v>1월 생산실적</v>
          </cell>
        </row>
      </sheetData>
      <sheetData sheetId="2993">
        <row r="1">
          <cell r="A1" t="str">
            <v>1월 생산실적</v>
          </cell>
        </row>
      </sheetData>
      <sheetData sheetId="2994">
        <row r="1">
          <cell r="A1" t="str">
            <v>1월 생산실적</v>
          </cell>
        </row>
      </sheetData>
      <sheetData sheetId="2995">
        <row r="1">
          <cell r="A1" t="str">
            <v>1월 생산실적</v>
          </cell>
        </row>
      </sheetData>
      <sheetData sheetId="2996">
        <row r="1">
          <cell r="A1" t="str">
            <v>1월 생산실적</v>
          </cell>
        </row>
      </sheetData>
      <sheetData sheetId="2997">
        <row r="1">
          <cell r="A1" t="str">
            <v>1월 생산실적</v>
          </cell>
        </row>
      </sheetData>
      <sheetData sheetId="2998">
        <row r="1">
          <cell r="A1" t="str">
            <v>1월 생산실적</v>
          </cell>
        </row>
      </sheetData>
      <sheetData sheetId="2999">
        <row r="1">
          <cell r="A1" t="str">
            <v>1월 생산실적</v>
          </cell>
        </row>
      </sheetData>
      <sheetData sheetId="3000">
        <row r="1">
          <cell r="A1" t="str">
            <v>1월 생산실적</v>
          </cell>
        </row>
      </sheetData>
      <sheetData sheetId="3001">
        <row r="1">
          <cell r="A1" t="str">
            <v>1월 생산실적</v>
          </cell>
        </row>
      </sheetData>
      <sheetData sheetId="3002">
        <row r="1">
          <cell r="A1" t="str">
            <v>1월 생산실적</v>
          </cell>
        </row>
      </sheetData>
      <sheetData sheetId="3003">
        <row r="1">
          <cell r="A1" t="str">
            <v>1월 생산실적</v>
          </cell>
        </row>
      </sheetData>
      <sheetData sheetId="3004">
        <row r="1">
          <cell r="A1" t="str">
            <v>1월 생산실적</v>
          </cell>
        </row>
      </sheetData>
      <sheetData sheetId="3005">
        <row r="1">
          <cell r="A1" t="str">
            <v>1월 생산실적</v>
          </cell>
        </row>
      </sheetData>
      <sheetData sheetId="3006">
        <row r="1">
          <cell r="A1" t="str">
            <v>1월 생산실적</v>
          </cell>
        </row>
      </sheetData>
      <sheetData sheetId="3007">
        <row r="1">
          <cell r="A1" t="str">
            <v>1월 생산실적</v>
          </cell>
        </row>
      </sheetData>
      <sheetData sheetId="3008">
        <row r="1">
          <cell r="A1" t="str">
            <v>1월 생산실적</v>
          </cell>
        </row>
      </sheetData>
      <sheetData sheetId="3009">
        <row r="1">
          <cell r="A1" t="str">
            <v>1월 생산실적</v>
          </cell>
        </row>
      </sheetData>
      <sheetData sheetId="3010">
        <row r="1">
          <cell r="A1" t="str">
            <v>1월 생산실적</v>
          </cell>
        </row>
      </sheetData>
      <sheetData sheetId="3011">
        <row r="1">
          <cell r="A1" t="str">
            <v>1월 생산실적</v>
          </cell>
        </row>
      </sheetData>
      <sheetData sheetId="3012">
        <row r="1">
          <cell r="A1" t="str">
            <v>1월 생산실적</v>
          </cell>
        </row>
      </sheetData>
      <sheetData sheetId="3013">
        <row r="1">
          <cell r="A1" t="str">
            <v>1월 생산실적</v>
          </cell>
        </row>
      </sheetData>
      <sheetData sheetId="3014">
        <row r="1">
          <cell r="A1" t="str">
            <v>1월 생산실적</v>
          </cell>
        </row>
      </sheetData>
      <sheetData sheetId="3015">
        <row r="1">
          <cell r="A1" t="str">
            <v>1월 생산실적</v>
          </cell>
        </row>
      </sheetData>
      <sheetData sheetId="3016">
        <row r="1">
          <cell r="A1" t="str">
            <v>1월 생산실적</v>
          </cell>
        </row>
      </sheetData>
      <sheetData sheetId="3017">
        <row r="1">
          <cell r="A1" t="str">
            <v>1월 생산실적</v>
          </cell>
        </row>
      </sheetData>
      <sheetData sheetId="3018">
        <row r="1">
          <cell r="A1" t="str">
            <v>1월 생산실적</v>
          </cell>
        </row>
      </sheetData>
      <sheetData sheetId="3019">
        <row r="1">
          <cell r="A1" t="str">
            <v>1월 생산실적</v>
          </cell>
        </row>
      </sheetData>
      <sheetData sheetId="3020">
        <row r="1">
          <cell r="A1" t="str">
            <v>1월 생산실적</v>
          </cell>
        </row>
      </sheetData>
      <sheetData sheetId="3021">
        <row r="1">
          <cell r="A1" t="str">
            <v>1월 생산실적</v>
          </cell>
        </row>
      </sheetData>
      <sheetData sheetId="3022">
        <row r="1">
          <cell r="A1" t="str">
            <v>1월 생산실적</v>
          </cell>
        </row>
      </sheetData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>
        <row r="1">
          <cell r="A1" t="str">
            <v>1월 생산실적</v>
          </cell>
        </row>
      </sheetData>
      <sheetData sheetId="3055">
        <row r="1">
          <cell r="A1" t="str">
            <v>1월 생산실적</v>
          </cell>
        </row>
      </sheetData>
      <sheetData sheetId="3056">
        <row r="1">
          <cell r="A1" t="str">
            <v>1월 생산실적</v>
          </cell>
        </row>
      </sheetData>
      <sheetData sheetId="3057">
        <row r="1">
          <cell r="A1" t="str">
            <v>1월 생산실적</v>
          </cell>
        </row>
      </sheetData>
      <sheetData sheetId="3058">
        <row r="1">
          <cell r="A1" t="str">
            <v>1월 생산실적</v>
          </cell>
        </row>
      </sheetData>
      <sheetData sheetId="3059">
        <row r="1">
          <cell r="A1" t="str">
            <v>1월 생산실적</v>
          </cell>
        </row>
      </sheetData>
      <sheetData sheetId="3060">
        <row r="1">
          <cell r="A1" t="str">
            <v>1월 생산실적</v>
          </cell>
        </row>
      </sheetData>
      <sheetData sheetId="3061">
        <row r="1">
          <cell r="A1" t="str">
            <v>1월 생산실적</v>
          </cell>
        </row>
      </sheetData>
      <sheetData sheetId="3062">
        <row r="1">
          <cell r="A1" t="str">
            <v>1월 생산실적</v>
          </cell>
        </row>
      </sheetData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>
        <row r="1">
          <cell r="A1" t="str">
            <v>1월 생산실적</v>
          </cell>
        </row>
      </sheetData>
      <sheetData sheetId="3139">
        <row r="1">
          <cell r="A1" t="str">
            <v>1월 생산실적</v>
          </cell>
        </row>
      </sheetData>
      <sheetData sheetId="3140">
        <row r="1">
          <cell r="A1" t="str">
            <v>1월 생산실적</v>
          </cell>
        </row>
      </sheetData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>
        <row r="1">
          <cell r="A1" t="str">
            <v>1월 생산실적</v>
          </cell>
        </row>
      </sheetData>
      <sheetData sheetId="3242" refreshError="1"/>
      <sheetData sheetId="3243" refreshError="1"/>
      <sheetData sheetId="3244" refreshError="1"/>
      <sheetData sheetId="3245">
        <row r="1">
          <cell r="A1" t="str">
            <v>1월 생산실적</v>
          </cell>
        </row>
      </sheetData>
      <sheetData sheetId="3246">
        <row r="1">
          <cell r="A1" t="str">
            <v>1월 생산실적</v>
          </cell>
        </row>
      </sheetData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>
        <row r="1">
          <cell r="A1" t="str">
            <v>1월 생산실적</v>
          </cell>
        </row>
      </sheetData>
      <sheetData sheetId="3273">
        <row r="1">
          <cell r="A1" t="str">
            <v>1월 생산실적</v>
          </cell>
        </row>
      </sheetData>
      <sheetData sheetId="3274">
        <row r="1">
          <cell r="A1" t="str">
            <v>1월 생산실적</v>
          </cell>
        </row>
      </sheetData>
      <sheetData sheetId="3275">
        <row r="1">
          <cell r="A1" t="str">
            <v>1월 생산실적</v>
          </cell>
        </row>
      </sheetData>
      <sheetData sheetId="3276">
        <row r="1">
          <cell r="A1" t="str">
            <v>1월 생산실적</v>
          </cell>
        </row>
      </sheetData>
      <sheetData sheetId="3277">
        <row r="1">
          <cell r="A1" t="str">
            <v>1월 생산실적</v>
          </cell>
        </row>
      </sheetData>
      <sheetData sheetId="3278">
        <row r="1">
          <cell r="A1" t="str">
            <v>1월 생산실적</v>
          </cell>
        </row>
      </sheetData>
      <sheetData sheetId="3279">
        <row r="1">
          <cell r="A1" t="str">
            <v>1월 생산실적</v>
          </cell>
        </row>
      </sheetData>
      <sheetData sheetId="3280">
        <row r="1">
          <cell r="A1" t="str">
            <v>1월 생산실적</v>
          </cell>
        </row>
      </sheetData>
      <sheetData sheetId="3281">
        <row r="1">
          <cell r="A1" t="str">
            <v>1월 생산실적</v>
          </cell>
        </row>
      </sheetData>
      <sheetData sheetId="3282">
        <row r="1">
          <cell r="A1" t="str">
            <v>1월 생산실적</v>
          </cell>
        </row>
      </sheetData>
      <sheetData sheetId="3283">
        <row r="1">
          <cell r="A1" t="str">
            <v>1월 생산실적</v>
          </cell>
        </row>
      </sheetData>
      <sheetData sheetId="3284">
        <row r="1">
          <cell r="A1" t="str">
            <v>1월 생산실적</v>
          </cell>
        </row>
      </sheetData>
      <sheetData sheetId="3285">
        <row r="1">
          <cell r="A1" t="str">
            <v>1월 생산실적</v>
          </cell>
        </row>
      </sheetData>
      <sheetData sheetId="3286">
        <row r="1">
          <cell r="A1" t="str">
            <v>1월 생산실적</v>
          </cell>
        </row>
      </sheetData>
      <sheetData sheetId="3287">
        <row r="1">
          <cell r="A1" t="str">
            <v>1월 생산실적</v>
          </cell>
        </row>
      </sheetData>
      <sheetData sheetId="3288">
        <row r="1">
          <cell r="A1" t="str">
            <v>1월 생산실적</v>
          </cell>
        </row>
      </sheetData>
      <sheetData sheetId="3289">
        <row r="1">
          <cell r="A1" t="str">
            <v>1월 생산실적</v>
          </cell>
        </row>
      </sheetData>
      <sheetData sheetId="3290">
        <row r="1">
          <cell r="A1" t="str">
            <v>1월 생산실적</v>
          </cell>
        </row>
      </sheetData>
      <sheetData sheetId="3291">
        <row r="1">
          <cell r="A1" t="str">
            <v>1월 생산실적</v>
          </cell>
        </row>
      </sheetData>
      <sheetData sheetId="3292">
        <row r="1">
          <cell r="A1" t="str">
            <v>1월 생산실적</v>
          </cell>
        </row>
      </sheetData>
      <sheetData sheetId="3293">
        <row r="1">
          <cell r="A1" t="str">
            <v>1월 생산실적</v>
          </cell>
        </row>
      </sheetData>
      <sheetData sheetId="3294">
        <row r="1">
          <cell r="A1" t="str">
            <v>1월 생산실적</v>
          </cell>
        </row>
      </sheetData>
      <sheetData sheetId="3295">
        <row r="1">
          <cell r="A1" t="str">
            <v>1월 생산실적</v>
          </cell>
        </row>
      </sheetData>
      <sheetData sheetId="3296">
        <row r="1">
          <cell r="A1" t="str">
            <v>1월 생산실적</v>
          </cell>
        </row>
      </sheetData>
      <sheetData sheetId="3297">
        <row r="1">
          <cell r="A1" t="str">
            <v>1월 생산실적</v>
          </cell>
        </row>
      </sheetData>
      <sheetData sheetId="3298">
        <row r="1">
          <cell r="A1" t="str">
            <v>1월 생산실적</v>
          </cell>
        </row>
      </sheetData>
      <sheetData sheetId="3299">
        <row r="1">
          <cell r="A1" t="str">
            <v>1월 생산실적</v>
          </cell>
        </row>
      </sheetData>
      <sheetData sheetId="3300">
        <row r="1">
          <cell r="A1" t="str">
            <v>1월 생산실적</v>
          </cell>
        </row>
      </sheetData>
      <sheetData sheetId="3301">
        <row r="1">
          <cell r="A1" t="str">
            <v>1월 생산실적</v>
          </cell>
        </row>
      </sheetData>
      <sheetData sheetId="3302">
        <row r="1">
          <cell r="A1" t="str">
            <v>1월 생산실적</v>
          </cell>
        </row>
      </sheetData>
      <sheetData sheetId="3303">
        <row r="1">
          <cell r="A1" t="str">
            <v>1월 생산실적</v>
          </cell>
        </row>
      </sheetData>
      <sheetData sheetId="3304">
        <row r="1">
          <cell r="A1" t="str">
            <v>1월 생산실적</v>
          </cell>
        </row>
      </sheetData>
      <sheetData sheetId="3305">
        <row r="1">
          <cell r="A1" t="str">
            <v>1월 생산실적</v>
          </cell>
        </row>
      </sheetData>
      <sheetData sheetId="3306">
        <row r="1">
          <cell r="A1" t="str">
            <v>1월 생산실적</v>
          </cell>
        </row>
      </sheetData>
      <sheetData sheetId="3307">
        <row r="1">
          <cell r="A1" t="str">
            <v>1월 생산실적</v>
          </cell>
        </row>
      </sheetData>
      <sheetData sheetId="3308">
        <row r="1">
          <cell r="A1" t="str">
            <v>1월 생산실적</v>
          </cell>
        </row>
      </sheetData>
      <sheetData sheetId="3309">
        <row r="1">
          <cell r="A1" t="str">
            <v>1월 생산실적</v>
          </cell>
        </row>
      </sheetData>
      <sheetData sheetId="3310">
        <row r="1">
          <cell r="A1" t="str">
            <v>1월 생산실적</v>
          </cell>
        </row>
      </sheetData>
      <sheetData sheetId="3311">
        <row r="1">
          <cell r="A1" t="str">
            <v>1월 생산실적</v>
          </cell>
        </row>
      </sheetData>
      <sheetData sheetId="3312">
        <row r="1">
          <cell r="A1" t="str">
            <v>1월 생산실적</v>
          </cell>
        </row>
      </sheetData>
      <sheetData sheetId="3313">
        <row r="1">
          <cell r="A1" t="str">
            <v>1월 생산실적</v>
          </cell>
        </row>
      </sheetData>
      <sheetData sheetId="3314">
        <row r="1">
          <cell r="A1" t="str">
            <v>1월 생산실적</v>
          </cell>
        </row>
      </sheetData>
      <sheetData sheetId="3315">
        <row r="1">
          <cell r="A1" t="str">
            <v>1월 생산실적</v>
          </cell>
        </row>
      </sheetData>
      <sheetData sheetId="3316">
        <row r="1">
          <cell r="A1" t="str">
            <v>1월 생산실적</v>
          </cell>
        </row>
      </sheetData>
      <sheetData sheetId="3317">
        <row r="1">
          <cell r="A1" t="str">
            <v>1월 생산실적</v>
          </cell>
        </row>
      </sheetData>
      <sheetData sheetId="3318">
        <row r="1">
          <cell r="A1" t="str">
            <v>1월 생산실적</v>
          </cell>
        </row>
      </sheetData>
      <sheetData sheetId="3319">
        <row r="1">
          <cell r="A1" t="str">
            <v>1월 생산실적</v>
          </cell>
        </row>
      </sheetData>
      <sheetData sheetId="3320">
        <row r="1">
          <cell r="A1" t="str">
            <v>1월 생산실적</v>
          </cell>
        </row>
      </sheetData>
      <sheetData sheetId="3321">
        <row r="1">
          <cell r="A1" t="str">
            <v>1월 생산실적</v>
          </cell>
        </row>
      </sheetData>
      <sheetData sheetId="3322">
        <row r="1">
          <cell r="A1" t="str">
            <v>1월 생산실적</v>
          </cell>
        </row>
      </sheetData>
      <sheetData sheetId="3323">
        <row r="1">
          <cell r="A1" t="str">
            <v>1월 생산실적</v>
          </cell>
        </row>
      </sheetData>
      <sheetData sheetId="3324">
        <row r="1">
          <cell r="A1" t="str">
            <v>1월 생산실적</v>
          </cell>
        </row>
      </sheetData>
      <sheetData sheetId="3325">
        <row r="1">
          <cell r="A1" t="str">
            <v>1월 생산실적</v>
          </cell>
        </row>
      </sheetData>
      <sheetData sheetId="3326">
        <row r="1">
          <cell r="A1" t="str">
            <v>1월 생산실적</v>
          </cell>
        </row>
      </sheetData>
      <sheetData sheetId="3327">
        <row r="1">
          <cell r="A1" t="str">
            <v>1월 생산실적</v>
          </cell>
        </row>
      </sheetData>
      <sheetData sheetId="3328">
        <row r="1">
          <cell r="A1" t="str">
            <v>1월 생산실적</v>
          </cell>
        </row>
      </sheetData>
      <sheetData sheetId="3329">
        <row r="1">
          <cell r="A1" t="str">
            <v>1월 생산실적</v>
          </cell>
        </row>
      </sheetData>
      <sheetData sheetId="3330">
        <row r="1">
          <cell r="A1" t="str">
            <v>1월 생산실적</v>
          </cell>
        </row>
      </sheetData>
      <sheetData sheetId="3331">
        <row r="1">
          <cell r="A1" t="str">
            <v>1월 생산실적</v>
          </cell>
        </row>
      </sheetData>
      <sheetData sheetId="3332">
        <row r="1">
          <cell r="A1" t="str">
            <v>1월 생산실적</v>
          </cell>
        </row>
      </sheetData>
      <sheetData sheetId="3333">
        <row r="1">
          <cell r="A1" t="str">
            <v>1월 생산실적</v>
          </cell>
        </row>
      </sheetData>
      <sheetData sheetId="3334">
        <row r="1">
          <cell r="A1" t="str">
            <v>1월 생산실적</v>
          </cell>
        </row>
      </sheetData>
      <sheetData sheetId="3335">
        <row r="1">
          <cell r="A1" t="str">
            <v>1월 생산실적</v>
          </cell>
        </row>
      </sheetData>
      <sheetData sheetId="3336">
        <row r="1">
          <cell r="A1" t="str">
            <v>1월 생산실적</v>
          </cell>
        </row>
      </sheetData>
      <sheetData sheetId="3337">
        <row r="1">
          <cell r="A1" t="str">
            <v>1월 생산실적</v>
          </cell>
        </row>
      </sheetData>
      <sheetData sheetId="3338">
        <row r="1">
          <cell r="A1" t="str">
            <v>1월 생산실적</v>
          </cell>
        </row>
      </sheetData>
      <sheetData sheetId="3339">
        <row r="1">
          <cell r="A1" t="str">
            <v>1월 생산실적</v>
          </cell>
        </row>
      </sheetData>
      <sheetData sheetId="3340">
        <row r="1">
          <cell r="A1" t="str">
            <v>1월 생산실적</v>
          </cell>
        </row>
      </sheetData>
      <sheetData sheetId="3341">
        <row r="1">
          <cell r="A1" t="str">
            <v>1월 생산실적</v>
          </cell>
        </row>
      </sheetData>
      <sheetData sheetId="3342">
        <row r="1">
          <cell r="A1" t="str">
            <v>1월 생산실적</v>
          </cell>
        </row>
      </sheetData>
      <sheetData sheetId="3343">
        <row r="1">
          <cell r="A1" t="str">
            <v>1월 생산실적</v>
          </cell>
        </row>
      </sheetData>
      <sheetData sheetId="3344">
        <row r="1">
          <cell r="A1" t="str">
            <v>1월 생산실적</v>
          </cell>
        </row>
      </sheetData>
      <sheetData sheetId="3345">
        <row r="1">
          <cell r="A1" t="str">
            <v>1월 생산실적</v>
          </cell>
        </row>
      </sheetData>
      <sheetData sheetId="3346">
        <row r="1">
          <cell r="A1" t="str">
            <v>1월 생산실적</v>
          </cell>
        </row>
      </sheetData>
      <sheetData sheetId="3347">
        <row r="1">
          <cell r="A1" t="str">
            <v>1월 생산실적</v>
          </cell>
        </row>
      </sheetData>
      <sheetData sheetId="3348">
        <row r="1">
          <cell r="A1" t="str">
            <v>1월 생산실적</v>
          </cell>
        </row>
      </sheetData>
      <sheetData sheetId="3349">
        <row r="1">
          <cell r="A1" t="str">
            <v>1월 생산실적</v>
          </cell>
        </row>
      </sheetData>
      <sheetData sheetId="3350">
        <row r="1">
          <cell r="A1" t="str">
            <v>1월 생산실적</v>
          </cell>
        </row>
      </sheetData>
      <sheetData sheetId="3351">
        <row r="1">
          <cell r="A1" t="str">
            <v>1월 생산실적</v>
          </cell>
        </row>
      </sheetData>
      <sheetData sheetId="3352">
        <row r="1">
          <cell r="A1" t="str">
            <v>1월 생산실적</v>
          </cell>
        </row>
      </sheetData>
      <sheetData sheetId="3353">
        <row r="1">
          <cell r="A1" t="str">
            <v>1월 생산실적</v>
          </cell>
        </row>
      </sheetData>
      <sheetData sheetId="3354">
        <row r="1">
          <cell r="A1" t="str">
            <v>1월 생산실적</v>
          </cell>
        </row>
      </sheetData>
      <sheetData sheetId="3355">
        <row r="1">
          <cell r="A1" t="str">
            <v>1월 생산실적</v>
          </cell>
        </row>
      </sheetData>
      <sheetData sheetId="3356">
        <row r="1">
          <cell r="A1" t="str">
            <v>1월 생산실적</v>
          </cell>
        </row>
      </sheetData>
      <sheetData sheetId="3357">
        <row r="1">
          <cell r="A1" t="str">
            <v>1월 생산실적</v>
          </cell>
        </row>
      </sheetData>
      <sheetData sheetId="3358">
        <row r="1">
          <cell r="A1" t="str">
            <v>1월 생산실적</v>
          </cell>
        </row>
      </sheetData>
      <sheetData sheetId="3359">
        <row r="1">
          <cell r="A1" t="str">
            <v>1월 생산실적</v>
          </cell>
        </row>
      </sheetData>
      <sheetData sheetId="3360">
        <row r="1">
          <cell r="A1" t="str">
            <v>1월 생산실적</v>
          </cell>
        </row>
      </sheetData>
      <sheetData sheetId="3361">
        <row r="1">
          <cell r="A1" t="str">
            <v>1월 생산실적</v>
          </cell>
        </row>
      </sheetData>
      <sheetData sheetId="3362">
        <row r="1">
          <cell r="A1" t="str">
            <v>1월 생산실적</v>
          </cell>
        </row>
      </sheetData>
      <sheetData sheetId="3363">
        <row r="1">
          <cell r="A1" t="str">
            <v>1월 생산실적</v>
          </cell>
        </row>
      </sheetData>
      <sheetData sheetId="3364">
        <row r="1">
          <cell r="A1" t="str">
            <v>1월 생산실적</v>
          </cell>
        </row>
      </sheetData>
      <sheetData sheetId="3365">
        <row r="1">
          <cell r="A1" t="str">
            <v>1월 생산실적</v>
          </cell>
        </row>
      </sheetData>
      <sheetData sheetId="3366">
        <row r="1">
          <cell r="A1" t="str">
            <v>1월 생산실적</v>
          </cell>
        </row>
      </sheetData>
      <sheetData sheetId="3367">
        <row r="1">
          <cell r="A1" t="str">
            <v>1월 생산실적</v>
          </cell>
        </row>
      </sheetData>
      <sheetData sheetId="3368">
        <row r="1">
          <cell r="A1" t="str">
            <v>1월 생산실적</v>
          </cell>
        </row>
      </sheetData>
      <sheetData sheetId="3369">
        <row r="1">
          <cell r="A1" t="str">
            <v>1월 생산실적</v>
          </cell>
        </row>
      </sheetData>
      <sheetData sheetId="3370">
        <row r="1">
          <cell r="A1" t="str">
            <v>1월 생산실적</v>
          </cell>
        </row>
      </sheetData>
      <sheetData sheetId="3371">
        <row r="1">
          <cell r="A1" t="str">
            <v>1월 생산실적</v>
          </cell>
        </row>
      </sheetData>
      <sheetData sheetId="3372">
        <row r="1">
          <cell r="A1" t="str">
            <v>1월 생산실적</v>
          </cell>
        </row>
      </sheetData>
      <sheetData sheetId="3373">
        <row r="1">
          <cell r="A1" t="str">
            <v>1월 생산실적</v>
          </cell>
        </row>
      </sheetData>
      <sheetData sheetId="3374">
        <row r="1">
          <cell r="A1" t="str">
            <v>1월 생산실적</v>
          </cell>
        </row>
      </sheetData>
      <sheetData sheetId="3375">
        <row r="1">
          <cell r="A1" t="str">
            <v>1월 생산실적</v>
          </cell>
        </row>
      </sheetData>
      <sheetData sheetId="3376">
        <row r="1">
          <cell r="A1" t="str">
            <v>1월 생산실적</v>
          </cell>
        </row>
      </sheetData>
      <sheetData sheetId="3377">
        <row r="1">
          <cell r="A1" t="str">
            <v>1월 생산실적</v>
          </cell>
        </row>
      </sheetData>
      <sheetData sheetId="3378">
        <row r="1">
          <cell r="A1" t="str">
            <v>1월 생산실적</v>
          </cell>
        </row>
      </sheetData>
      <sheetData sheetId="3379">
        <row r="1">
          <cell r="A1" t="str">
            <v>1월 생산실적</v>
          </cell>
        </row>
      </sheetData>
      <sheetData sheetId="3380">
        <row r="1">
          <cell r="A1" t="str">
            <v>1월 생산실적</v>
          </cell>
        </row>
      </sheetData>
      <sheetData sheetId="3381">
        <row r="1">
          <cell r="A1" t="str">
            <v>1월 생산실적</v>
          </cell>
        </row>
      </sheetData>
      <sheetData sheetId="3382">
        <row r="1">
          <cell r="A1" t="str">
            <v>1월 생산실적</v>
          </cell>
        </row>
      </sheetData>
      <sheetData sheetId="3383">
        <row r="1">
          <cell r="A1" t="str">
            <v>1월 생산실적</v>
          </cell>
        </row>
      </sheetData>
      <sheetData sheetId="3384">
        <row r="1">
          <cell r="A1" t="str">
            <v>1월 생산실적</v>
          </cell>
        </row>
      </sheetData>
      <sheetData sheetId="3385">
        <row r="1">
          <cell r="A1" t="str">
            <v>1월 생산실적</v>
          </cell>
        </row>
      </sheetData>
      <sheetData sheetId="3386">
        <row r="1">
          <cell r="A1" t="str">
            <v>1월 생산실적</v>
          </cell>
        </row>
      </sheetData>
      <sheetData sheetId="3387">
        <row r="1">
          <cell r="A1" t="str">
            <v>1월 생산실적</v>
          </cell>
        </row>
      </sheetData>
      <sheetData sheetId="3388">
        <row r="1">
          <cell r="A1" t="str">
            <v>1월 생산실적</v>
          </cell>
        </row>
      </sheetData>
      <sheetData sheetId="3389">
        <row r="1">
          <cell r="A1" t="str">
            <v>1월 생산실적</v>
          </cell>
        </row>
      </sheetData>
      <sheetData sheetId="3390">
        <row r="1">
          <cell r="A1" t="str">
            <v>1월 생산실적</v>
          </cell>
        </row>
      </sheetData>
      <sheetData sheetId="3391">
        <row r="1">
          <cell r="A1" t="str">
            <v>1월 생산실적</v>
          </cell>
        </row>
      </sheetData>
      <sheetData sheetId="3392">
        <row r="1">
          <cell r="A1" t="str">
            <v>1월 생산실적</v>
          </cell>
        </row>
      </sheetData>
      <sheetData sheetId="3393">
        <row r="1">
          <cell r="A1" t="str">
            <v>1월 생산실적</v>
          </cell>
        </row>
      </sheetData>
      <sheetData sheetId="3394">
        <row r="1">
          <cell r="A1" t="str">
            <v>1월 생산실적</v>
          </cell>
        </row>
      </sheetData>
      <sheetData sheetId="3395">
        <row r="1">
          <cell r="A1" t="str">
            <v>1월 생산실적</v>
          </cell>
        </row>
      </sheetData>
      <sheetData sheetId="3396">
        <row r="1">
          <cell r="A1" t="str">
            <v>1월 생산실적</v>
          </cell>
        </row>
      </sheetData>
      <sheetData sheetId="3397">
        <row r="1">
          <cell r="A1" t="str">
            <v>1월 생산실적</v>
          </cell>
        </row>
      </sheetData>
      <sheetData sheetId="3398">
        <row r="1">
          <cell r="A1" t="str">
            <v>1월 생산실적</v>
          </cell>
        </row>
      </sheetData>
      <sheetData sheetId="3399">
        <row r="1">
          <cell r="A1" t="str">
            <v>1월 생산실적</v>
          </cell>
        </row>
      </sheetData>
      <sheetData sheetId="3400">
        <row r="1">
          <cell r="A1" t="str">
            <v>1월 생산실적</v>
          </cell>
        </row>
      </sheetData>
      <sheetData sheetId="3401">
        <row r="1">
          <cell r="A1" t="str">
            <v>1월 생산실적</v>
          </cell>
        </row>
      </sheetData>
      <sheetData sheetId="3402">
        <row r="1">
          <cell r="A1" t="str">
            <v>1월 생산실적</v>
          </cell>
        </row>
      </sheetData>
      <sheetData sheetId="3403">
        <row r="1">
          <cell r="A1" t="str">
            <v>1월 생산실적</v>
          </cell>
        </row>
      </sheetData>
      <sheetData sheetId="3404">
        <row r="1">
          <cell r="A1" t="str">
            <v>1월 생산실적</v>
          </cell>
        </row>
      </sheetData>
      <sheetData sheetId="3405">
        <row r="1">
          <cell r="A1" t="str">
            <v>1월 생산실적</v>
          </cell>
        </row>
      </sheetData>
      <sheetData sheetId="3406">
        <row r="1">
          <cell r="A1" t="str">
            <v>1월 생산실적</v>
          </cell>
        </row>
      </sheetData>
      <sheetData sheetId="3407">
        <row r="1">
          <cell r="A1" t="str">
            <v>1월 생산실적</v>
          </cell>
        </row>
      </sheetData>
      <sheetData sheetId="3408">
        <row r="1">
          <cell r="A1" t="str">
            <v>1월 생산실적</v>
          </cell>
        </row>
      </sheetData>
      <sheetData sheetId="3409">
        <row r="1">
          <cell r="A1" t="str">
            <v>1월 생산실적</v>
          </cell>
        </row>
      </sheetData>
      <sheetData sheetId="3410">
        <row r="1">
          <cell r="A1" t="str">
            <v>1월 생산실적</v>
          </cell>
        </row>
      </sheetData>
      <sheetData sheetId="3411">
        <row r="1">
          <cell r="A1" t="str">
            <v>1월 생산실적</v>
          </cell>
        </row>
      </sheetData>
      <sheetData sheetId="3412">
        <row r="1">
          <cell r="A1" t="str">
            <v>1월 생산실적</v>
          </cell>
        </row>
      </sheetData>
      <sheetData sheetId="3413">
        <row r="1">
          <cell r="A1" t="str">
            <v>1월 생산실적</v>
          </cell>
        </row>
      </sheetData>
      <sheetData sheetId="3414">
        <row r="1">
          <cell r="A1" t="str">
            <v>1월 생산실적</v>
          </cell>
        </row>
      </sheetData>
      <sheetData sheetId="3415">
        <row r="1">
          <cell r="A1" t="str">
            <v>1월 생산실적</v>
          </cell>
        </row>
      </sheetData>
      <sheetData sheetId="3416">
        <row r="1">
          <cell r="A1" t="str">
            <v>1월 생산실적</v>
          </cell>
        </row>
      </sheetData>
      <sheetData sheetId="3417">
        <row r="1">
          <cell r="A1" t="str">
            <v>1월 생산실적</v>
          </cell>
        </row>
      </sheetData>
      <sheetData sheetId="3418">
        <row r="1">
          <cell r="A1" t="str">
            <v>1월 생산실적</v>
          </cell>
        </row>
      </sheetData>
      <sheetData sheetId="3419">
        <row r="1">
          <cell r="A1" t="str">
            <v>1월 생산실적</v>
          </cell>
        </row>
      </sheetData>
      <sheetData sheetId="3420">
        <row r="1">
          <cell r="A1" t="str">
            <v>1월 생산실적</v>
          </cell>
        </row>
      </sheetData>
      <sheetData sheetId="3421">
        <row r="1">
          <cell r="A1" t="str">
            <v>1월 생산실적</v>
          </cell>
        </row>
      </sheetData>
      <sheetData sheetId="3422">
        <row r="1">
          <cell r="A1" t="str">
            <v>1월 생산실적</v>
          </cell>
        </row>
      </sheetData>
      <sheetData sheetId="3423">
        <row r="1">
          <cell r="A1" t="str">
            <v>1월 생산실적</v>
          </cell>
        </row>
      </sheetData>
      <sheetData sheetId="3424">
        <row r="1">
          <cell r="A1" t="str">
            <v>1월 생산실적</v>
          </cell>
        </row>
      </sheetData>
      <sheetData sheetId="3425">
        <row r="1">
          <cell r="A1" t="str">
            <v>1월 생산실적</v>
          </cell>
        </row>
      </sheetData>
      <sheetData sheetId="3426">
        <row r="1">
          <cell r="A1" t="str">
            <v>1월 생산실적</v>
          </cell>
        </row>
      </sheetData>
      <sheetData sheetId="3427">
        <row r="1">
          <cell r="A1" t="str">
            <v>1월 생산실적</v>
          </cell>
        </row>
      </sheetData>
      <sheetData sheetId="3428">
        <row r="1">
          <cell r="A1" t="str">
            <v>1월 생산실적</v>
          </cell>
        </row>
      </sheetData>
      <sheetData sheetId="3429">
        <row r="1">
          <cell r="A1" t="str">
            <v>1월 생산실적</v>
          </cell>
        </row>
      </sheetData>
      <sheetData sheetId="3430">
        <row r="1">
          <cell r="A1" t="str">
            <v>1월 생산실적</v>
          </cell>
        </row>
      </sheetData>
      <sheetData sheetId="3431">
        <row r="1">
          <cell r="A1" t="str">
            <v>1월 생산실적</v>
          </cell>
        </row>
      </sheetData>
      <sheetData sheetId="3432">
        <row r="1">
          <cell r="A1" t="str">
            <v>1월 생산실적</v>
          </cell>
        </row>
      </sheetData>
      <sheetData sheetId="3433">
        <row r="1">
          <cell r="A1" t="str">
            <v>1월 생산실적</v>
          </cell>
        </row>
      </sheetData>
      <sheetData sheetId="3434">
        <row r="1">
          <cell r="A1" t="str">
            <v>1월 생산실적</v>
          </cell>
        </row>
      </sheetData>
      <sheetData sheetId="3435">
        <row r="1">
          <cell r="A1" t="str">
            <v>1월 생산실적</v>
          </cell>
        </row>
      </sheetData>
      <sheetData sheetId="3436">
        <row r="1">
          <cell r="A1" t="str">
            <v>1월 생산실적</v>
          </cell>
        </row>
      </sheetData>
      <sheetData sheetId="3437">
        <row r="1">
          <cell r="A1" t="str">
            <v>1월 생산실적</v>
          </cell>
        </row>
      </sheetData>
      <sheetData sheetId="3438">
        <row r="1">
          <cell r="A1" t="str">
            <v>1월 생산실적</v>
          </cell>
        </row>
      </sheetData>
      <sheetData sheetId="3439">
        <row r="1">
          <cell r="A1" t="str">
            <v>1월 생산실적</v>
          </cell>
        </row>
      </sheetData>
      <sheetData sheetId="3440">
        <row r="1">
          <cell r="A1" t="str">
            <v>1월 생산실적</v>
          </cell>
        </row>
      </sheetData>
      <sheetData sheetId="3441">
        <row r="1">
          <cell r="A1" t="str">
            <v>1월 생산실적</v>
          </cell>
        </row>
      </sheetData>
      <sheetData sheetId="3442">
        <row r="1">
          <cell r="A1" t="str">
            <v>1월 생산실적</v>
          </cell>
        </row>
      </sheetData>
      <sheetData sheetId="3443">
        <row r="1">
          <cell r="A1" t="str">
            <v>1월 생산실적</v>
          </cell>
        </row>
      </sheetData>
      <sheetData sheetId="3444">
        <row r="1">
          <cell r="A1" t="str">
            <v>1월 생산실적</v>
          </cell>
        </row>
      </sheetData>
      <sheetData sheetId="3445">
        <row r="1">
          <cell r="A1" t="str">
            <v>1월 생산실적</v>
          </cell>
        </row>
      </sheetData>
      <sheetData sheetId="3446">
        <row r="1">
          <cell r="A1" t="str">
            <v>1월 생산실적</v>
          </cell>
        </row>
      </sheetData>
      <sheetData sheetId="3447">
        <row r="1">
          <cell r="A1" t="str">
            <v>1월 생산실적</v>
          </cell>
        </row>
      </sheetData>
      <sheetData sheetId="3448">
        <row r="1">
          <cell r="A1" t="str">
            <v>1월 생산실적</v>
          </cell>
        </row>
      </sheetData>
      <sheetData sheetId="3449">
        <row r="1">
          <cell r="A1" t="str">
            <v>1월 생산실적</v>
          </cell>
        </row>
      </sheetData>
      <sheetData sheetId="3450">
        <row r="1">
          <cell r="A1" t="str">
            <v>1월 생산실적</v>
          </cell>
        </row>
      </sheetData>
      <sheetData sheetId="3451">
        <row r="1">
          <cell r="A1" t="str">
            <v>1월 생산실적</v>
          </cell>
        </row>
      </sheetData>
      <sheetData sheetId="3452">
        <row r="1">
          <cell r="A1" t="str">
            <v>1월 생산실적</v>
          </cell>
        </row>
      </sheetData>
      <sheetData sheetId="3453">
        <row r="1">
          <cell r="A1" t="str">
            <v>1월 생산실적</v>
          </cell>
        </row>
      </sheetData>
      <sheetData sheetId="3454">
        <row r="1">
          <cell r="A1" t="str">
            <v>1월 생산실적</v>
          </cell>
        </row>
      </sheetData>
      <sheetData sheetId="3455">
        <row r="1">
          <cell r="A1" t="str">
            <v>1월 생산실적</v>
          </cell>
        </row>
      </sheetData>
      <sheetData sheetId="3456">
        <row r="1">
          <cell r="A1" t="str">
            <v>1월 생산실적</v>
          </cell>
        </row>
      </sheetData>
      <sheetData sheetId="3457">
        <row r="1">
          <cell r="A1" t="str">
            <v>1월 생산실적</v>
          </cell>
        </row>
      </sheetData>
      <sheetData sheetId="3458">
        <row r="1">
          <cell r="A1" t="str">
            <v>1월 생산실적</v>
          </cell>
        </row>
      </sheetData>
      <sheetData sheetId="3459">
        <row r="1">
          <cell r="A1" t="str">
            <v>1월 생산실적</v>
          </cell>
        </row>
      </sheetData>
      <sheetData sheetId="3460">
        <row r="1">
          <cell r="A1" t="str">
            <v>1월 생산실적</v>
          </cell>
        </row>
      </sheetData>
      <sheetData sheetId="3461">
        <row r="1">
          <cell r="A1" t="str">
            <v>1월 생산실적</v>
          </cell>
        </row>
      </sheetData>
      <sheetData sheetId="3462">
        <row r="1">
          <cell r="A1" t="str">
            <v>1월 생산실적</v>
          </cell>
        </row>
      </sheetData>
      <sheetData sheetId="3463">
        <row r="1">
          <cell r="A1" t="str">
            <v>1월 생산실적</v>
          </cell>
        </row>
      </sheetData>
      <sheetData sheetId="3464">
        <row r="1">
          <cell r="A1" t="str">
            <v>1월 생산실적</v>
          </cell>
        </row>
      </sheetData>
      <sheetData sheetId="3465">
        <row r="1">
          <cell r="A1" t="str">
            <v>1월 생산실적</v>
          </cell>
        </row>
      </sheetData>
      <sheetData sheetId="3466">
        <row r="1">
          <cell r="A1" t="str">
            <v>1월 생산실적</v>
          </cell>
        </row>
      </sheetData>
      <sheetData sheetId="3467">
        <row r="1">
          <cell r="A1" t="str">
            <v>1월 생산실적</v>
          </cell>
        </row>
      </sheetData>
      <sheetData sheetId="3468">
        <row r="1">
          <cell r="A1" t="str">
            <v>1월 생산실적</v>
          </cell>
        </row>
      </sheetData>
      <sheetData sheetId="3469">
        <row r="1">
          <cell r="A1" t="str">
            <v>1월 생산실적</v>
          </cell>
        </row>
      </sheetData>
      <sheetData sheetId="3470">
        <row r="1">
          <cell r="A1" t="str">
            <v>1월 생산실적</v>
          </cell>
        </row>
      </sheetData>
      <sheetData sheetId="3471">
        <row r="1">
          <cell r="A1" t="str">
            <v>1월 생산실적</v>
          </cell>
        </row>
      </sheetData>
      <sheetData sheetId="3472">
        <row r="1">
          <cell r="A1" t="str">
            <v>1월 생산실적</v>
          </cell>
        </row>
      </sheetData>
      <sheetData sheetId="3473">
        <row r="1">
          <cell r="A1" t="str">
            <v>1월 생산실적</v>
          </cell>
        </row>
      </sheetData>
      <sheetData sheetId="3474">
        <row r="1">
          <cell r="A1" t="str">
            <v>1월 생산실적</v>
          </cell>
        </row>
      </sheetData>
      <sheetData sheetId="3475">
        <row r="1">
          <cell r="A1" t="str">
            <v>1월 생산실적</v>
          </cell>
        </row>
      </sheetData>
      <sheetData sheetId="3476">
        <row r="1">
          <cell r="A1" t="str">
            <v>1월 생산실적</v>
          </cell>
        </row>
      </sheetData>
      <sheetData sheetId="3477">
        <row r="1">
          <cell r="A1" t="str">
            <v>1월 생산실적</v>
          </cell>
        </row>
      </sheetData>
      <sheetData sheetId="3478">
        <row r="1">
          <cell r="A1" t="str">
            <v>1월 생산실적</v>
          </cell>
        </row>
      </sheetData>
      <sheetData sheetId="3479">
        <row r="1">
          <cell r="A1" t="str">
            <v>1월 생산실적</v>
          </cell>
        </row>
      </sheetData>
      <sheetData sheetId="3480">
        <row r="1">
          <cell r="A1" t="str">
            <v>1월 생산실적</v>
          </cell>
        </row>
      </sheetData>
      <sheetData sheetId="3481">
        <row r="1">
          <cell r="A1" t="str">
            <v>1월 생산실적</v>
          </cell>
        </row>
      </sheetData>
      <sheetData sheetId="3482">
        <row r="1">
          <cell r="A1" t="str">
            <v>1월 생산실적</v>
          </cell>
        </row>
      </sheetData>
      <sheetData sheetId="3483">
        <row r="1">
          <cell r="A1" t="str">
            <v>1월 생산실적</v>
          </cell>
        </row>
      </sheetData>
      <sheetData sheetId="3484">
        <row r="1">
          <cell r="A1" t="str">
            <v>1월 생산실적</v>
          </cell>
        </row>
      </sheetData>
      <sheetData sheetId="3485">
        <row r="1">
          <cell r="A1" t="str">
            <v>1월 생산실적</v>
          </cell>
        </row>
      </sheetData>
      <sheetData sheetId="3486">
        <row r="1">
          <cell r="A1" t="str">
            <v>1월 생산실적</v>
          </cell>
        </row>
      </sheetData>
      <sheetData sheetId="3487">
        <row r="1">
          <cell r="A1" t="str">
            <v>1월 생산실적</v>
          </cell>
        </row>
      </sheetData>
      <sheetData sheetId="3488">
        <row r="1">
          <cell r="A1" t="str">
            <v>1월 생산실적</v>
          </cell>
        </row>
      </sheetData>
      <sheetData sheetId="3489">
        <row r="1">
          <cell r="A1" t="str">
            <v>1월 생산실적</v>
          </cell>
        </row>
      </sheetData>
      <sheetData sheetId="3490">
        <row r="1">
          <cell r="A1" t="str">
            <v>1월 생산실적</v>
          </cell>
        </row>
      </sheetData>
      <sheetData sheetId="3491">
        <row r="1">
          <cell r="A1" t="str">
            <v>1월 생산실적</v>
          </cell>
        </row>
      </sheetData>
      <sheetData sheetId="3492">
        <row r="1">
          <cell r="A1" t="str">
            <v>1월 생산실적</v>
          </cell>
        </row>
      </sheetData>
      <sheetData sheetId="3493">
        <row r="1">
          <cell r="A1" t="str">
            <v>1월 생산실적</v>
          </cell>
        </row>
      </sheetData>
      <sheetData sheetId="3494">
        <row r="1">
          <cell r="A1" t="str">
            <v>1월 생산실적</v>
          </cell>
        </row>
      </sheetData>
      <sheetData sheetId="3495">
        <row r="1">
          <cell r="A1" t="str">
            <v>1월 생산실적</v>
          </cell>
        </row>
      </sheetData>
      <sheetData sheetId="3496">
        <row r="1">
          <cell r="A1" t="str">
            <v>1월 생산실적</v>
          </cell>
        </row>
      </sheetData>
      <sheetData sheetId="3497">
        <row r="1">
          <cell r="A1" t="str">
            <v>1월 생산실적</v>
          </cell>
        </row>
      </sheetData>
      <sheetData sheetId="3498">
        <row r="1">
          <cell r="A1" t="str">
            <v>1월 생산실적</v>
          </cell>
        </row>
      </sheetData>
      <sheetData sheetId="3499">
        <row r="1">
          <cell r="A1" t="str">
            <v>1월 생산실적</v>
          </cell>
        </row>
      </sheetData>
      <sheetData sheetId="3500">
        <row r="1">
          <cell r="A1" t="str">
            <v>1월 생산실적</v>
          </cell>
        </row>
      </sheetData>
      <sheetData sheetId="3501">
        <row r="1">
          <cell r="A1" t="str">
            <v>1월 생산실적</v>
          </cell>
        </row>
      </sheetData>
      <sheetData sheetId="3502">
        <row r="1">
          <cell r="A1" t="str">
            <v>1월 생산실적</v>
          </cell>
        </row>
      </sheetData>
      <sheetData sheetId="3503">
        <row r="1">
          <cell r="A1" t="str">
            <v>1월 생산실적</v>
          </cell>
        </row>
      </sheetData>
      <sheetData sheetId="3504">
        <row r="1">
          <cell r="A1" t="str">
            <v>1월 생산실적</v>
          </cell>
        </row>
      </sheetData>
      <sheetData sheetId="3505">
        <row r="1">
          <cell r="A1" t="str">
            <v>1월 생산실적</v>
          </cell>
        </row>
      </sheetData>
      <sheetData sheetId="3506">
        <row r="1">
          <cell r="A1" t="str">
            <v>1월 생산실적</v>
          </cell>
        </row>
      </sheetData>
      <sheetData sheetId="3507">
        <row r="1">
          <cell r="A1" t="str">
            <v>1월 생산실적</v>
          </cell>
        </row>
      </sheetData>
      <sheetData sheetId="3508">
        <row r="1">
          <cell r="A1" t="str">
            <v>1월 생산실적</v>
          </cell>
        </row>
      </sheetData>
      <sheetData sheetId="3509">
        <row r="1">
          <cell r="A1" t="str">
            <v>1월 생산실적</v>
          </cell>
        </row>
      </sheetData>
      <sheetData sheetId="3510">
        <row r="1">
          <cell r="A1" t="str">
            <v>1월 생산실적</v>
          </cell>
        </row>
      </sheetData>
      <sheetData sheetId="3511">
        <row r="1">
          <cell r="A1" t="str">
            <v>1월 생산실적</v>
          </cell>
        </row>
      </sheetData>
      <sheetData sheetId="3512">
        <row r="1">
          <cell r="A1" t="str">
            <v>1월 생산실적</v>
          </cell>
        </row>
      </sheetData>
      <sheetData sheetId="3513">
        <row r="1">
          <cell r="A1" t="str">
            <v>1월 생산실적</v>
          </cell>
        </row>
      </sheetData>
      <sheetData sheetId="3514">
        <row r="1">
          <cell r="A1" t="str">
            <v>1월 생산실적</v>
          </cell>
        </row>
      </sheetData>
      <sheetData sheetId="3515">
        <row r="1">
          <cell r="A1" t="str">
            <v>1월 생산실적</v>
          </cell>
        </row>
      </sheetData>
      <sheetData sheetId="3516">
        <row r="1">
          <cell r="A1" t="str">
            <v>1월 생산실적</v>
          </cell>
        </row>
      </sheetData>
      <sheetData sheetId="3517">
        <row r="1">
          <cell r="A1" t="str">
            <v>1월 생산실적</v>
          </cell>
        </row>
      </sheetData>
      <sheetData sheetId="3518">
        <row r="1">
          <cell r="A1" t="str">
            <v>1월 생산실적</v>
          </cell>
        </row>
      </sheetData>
      <sheetData sheetId="3519">
        <row r="1">
          <cell r="A1" t="str">
            <v>1월 생산실적</v>
          </cell>
        </row>
      </sheetData>
      <sheetData sheetId="3520">
        <row r="1">
          <cell r="A1" t="str">
            <v>1월 생산실적</v>
          </cell>
        </row>
      </sheetData>
      <sheetData sheetId="3521">
        <row r="1">
          <cell r="A1" t="str">
            <v>1월 생산실적</v>
          </cell>
        </row>
      </sheetData>
      <sheetData sheetId="3522">
        <row r="1">
          <cell r="A1" t="str">
            <v>1월 생산실적</v>
          </cell>
        </row>
      </sheetData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>
        <row r="1">
          <cell r="A1" t="str">
            <v>1월 생산실적</v>
          </cell>
        </row>
      </sheetData>
      <sheetData sheetId="3531">
        <row r="1">
          <cell r="A1" t="str">
            <v>1월 생산실적</v>
          </cell>
        </row>
      </sheetData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>
        <row r="1">
          <cell r="A1" t="str">
            <v>1월 생산실적</v>
          </cell>
        </row>
      </sheetData>
      <sheetData sheetId="3555">
        <row r="1">
          <cell r="A1" t="str">
            <v>1월 생산실적</v>
          </cell>
        </row>
      </sheetData>
      <sheetData sheetId="3556">
        <row r="1">
          <cell r="A1" t="str">
            <v>1월 생산실적</v>
          </cell>
        </row>
      </sheetData>
      <sheetData sheetId="3557">
        <row r="1">
          <cell r="A1" t="str">
            <v>1월 생산실적</v>
          </cell>
        </row>
      </sheetData>
      <sheetData sheetId="3558">
        <row r="1">
          <cell r="A1" t="str">
            <v>1월 생산실적</v>
          </cell>
        </row>
      </sheetData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>
        <row r="1">
          <cell r="A1" t="str">
            <v>1월 생산실적</v>
          </cell>
        </row>
      </sheetData>
      <sheetData sheetId="3569">
        <row r="1">
          <cell r="A1" t="str">
            <v>1월 생산실적</v>
          </cell>
        </row>
      </sheetData>
      <sheetData sheetId="3570">
        <row r="1">
          <cell r="A1" t="str">
            <v>1월 생산실적</v>
          </cell>
        </row>
      </sheetData>
      <sheetData sheetId="3571">
        <row r="1">
          <cell r="A1" t="str">
            <v>1월 생산실적</v>
          </cell>
        </row>
      </sheetData>
      <sheetData sheetId="3572">
        <row r="1">
          <cell r="A1" t="str">
            <v>1월 생산실적</v>
          </cell>
        </row>
      </sheetData>
      <sheetData sheetId="3573">
        <row r="1">
          <cell r="A1" t="str">
            <v>1월 생산실적</v>
          </cell>
        </row>
      </sheetData>
      <sheetData sheetId="3574">
        <row r="1">
          <cell r="A1" t="str">
            <v>1월 생산실적</v>
          </cell>
        </row>
      </sheetData>
      <sheetData sheetId="3575">
        <row r="1">
          <cell r="A1" t="str">
            <v>1월 생산실적</v>
          </cell>
        </row>
      </sheetData>
      <sheetData sheetId="3576">
        <row r="1">
          <cell r="A1" t="str">
            <v>1월 생산실적</v>
          </cell>
        </row>
      </sheetData>
      <sheetData sheetId="3577">
        <row r="1">
          <cell r="A1" t="str">
            <v>1월 생산실적</v>
          </cell>
        </row>
      </sheetData>
      <sheetData sheetId="3578">
        <row r="1">
          <cell r="A1" t="str">
            <v>1월 생산실적</v>
          </cell>
        </row>
      </sheetData>
      <sheetData sheetId="3579">
        <row r="1">
          <cell r="A1" t="str">
            <v>1월 생산실적</v>
          </cell>
        </row>
      </sheetData>
      <sheetData sheetId="3580">
        <row r="1">
          <cell r="A1" t="str">
            <v>1월 생산실적</v>
          </cell>
        </row>
      </sheetData>
      <sheetData sheetId="3581">
        <row r="1">
          <cell r="A1" t="str">
            <v>1월 생산실적</v>
          </cell>
        </row>
      </sheetData>
      <sheetData sheetId="3582">
        <row r="1">
          <cell r="A1" t="str">
            <v>1월 생산실적</v>
          </cell>
        </row>
      </sheetData>
      <sheetData sheetId="3583">
        <row r="1">
          <cell r="A1" t="str">
            <v>1월 생산실적</v>
          </cell>
        </row>
      </sheetData>
      <sheetData sheetId="3584">
        <row r="1">
          <cell r="A1" t="str">
            <v>1월 생산실적</v>
          </cell>
        </row>
      </sheetData>
      <sheetData sheetId="3585">
        <row r="1">
          <cell r="A1" t="str">
            <v>1월 생산실적</v>
          </cell>
        </row>
      </sheetData>
      <sheetData sheetId="3586">
        <row r="1">
          <cell r="A1" t="str">
            <v>1월 생산실적</v>
          </cell>
        </row>
      </sheetData>
      <sheetData sheetId="3587">
        <row r="1">
          <cell r="A1" t="str">
            <v>1월 생산실적</v>
          </cell>
        </row>
      </sheetData>
      <sheetData sheetId="3588">
        <row r="1">
          <cell r="A1" t="str">
            <v>1월 생산실적</v>
          </cell>
        </row>
      </sheetData>
      <sheetData sheetId="3589">
        <row r="1">
          <cell r="A1" t="str">
            <v>1월 생산실적</v>
          </cell>
        </row>
      </sheetData>
      <sheetData sheetId="3590">
        <row r="1">
          <cell r="A1" t="str">
            <v>1월 생산실적</v>
          </cell>
        </row>
      </sheetData>
      <sheetData sheetId="3591">
        <row r="1">
          <cell r="A1" t="str">
            <v>1월 생산실적</v>
          </cell>
        </row>
      </sheetData>
      <sheetData sheetId="3592">
        <row r="1">
          <cell r="A1" t="str">
            <v>1월 생산실적</v>
          </cell>
        </row>
      </sheetData>
      <sheetData sheetId="3593">
        <row r="1">
          <cell r="A1" t="str">
            <v>1월 생산실적</v>
          </cell>
        </row>
      </sheetData>
      <sheetData sheetId="3594">
        <row r="1">
          <cell r="A1" t="str">
            <v>1월 생산실적</v>
          </cell>
        </row>
      </sheetData>
      <sheetData sheetId="3595">
        <row r="1">
          <cell r="A1" t="str">
            <v>1월 생산실적</v>
          </cell>
        </row>
      </sheetData>
      <sheetData sheetId="3596">
        <row r="1">
          <cell r="A1" t="str">
            <v>1월 생산실적</v>
          </cell>
        </row>
      </sheetData>
      <sheetData sheetId="3597">
        <row r="1">
          <cell r="A1" t="str">
            <v>1월 생산실적</v>
          </cell>
        </row>
      </sheetData>
      <sheetData sheetId="3598">
        <row r="1">
          <cell r="A1" t="str">
            <v>1월 생산실적</v>
          </cell>
        </row>
      </sheetData>
      <sheetData sheetId="3599">
        <row r="1">
          <cell r="A1" t="str">
            <v>1월 생산실적</v>
          </cell>
        </row>
      </sheetData>
      <sheetData sheetId="3600">
        <row r="1">
          <cell r="A1" t="str">
            <v>1월 생산실적</v>
          </cell>
        </row>
      </sheetData>
      <sheetData sheetId="3601">
        <row r="1">
          <cell r="A1" t="str">
            <v>1월 생산실적</v>
          </cell>
        </row>
      </sheetData>
      <sheetData sheetId="3602">
        <row r="1">
          <cell r="A1" t="str">
            <v>1월 생산실적</v>
          </cell>
        </row>
      </sheetData>
      <sheetData sheetId="3603">
        <row r="1">
          <cell r="A1" t="str">
            <v>1월 생산실적</v>
          </cell>
        </row>
      </sheetData>
      <sheetData sheetId="3604">
        <row r="1">
          <cell r="A1" t="str">
            <v>1월 생산실적</v>
          </cell>
        </row>
      </sheetData>
      <sheetData sheetId="3605">
        <row r="1">
          <cell r="A1" t="str">
            <v>1월 생산실적</v>
          </cell>
        </row>
      </sheetData>
      <sheetData sheetId="3606">
        <row r="1">
          <cell r="A1" t="str">
            <v>1월 생산실적</v>
          </cell>
        </row>
      </sheetData>
      <sheetData sheetId="3607">
        <row r="1">
          <cell r="A1" t="str">
            <v>1월 생산실적</v>
          </cell>
        </row>
      </sheetData>
      <sheetData sheetId="3608">
        <row r="1">
          <cell r="A1" t="str">
            <v>1월 생산실적</v>
          </cell>
        </row>
      </sheetData>
      <sheetData sheetId="3609">
        <row r="1">
          <cell r="A1" t="str">
            <v>1월 생산실적</v>
          </cell>
        </row>
      </sheetData>
      <sheetData sheetId="3610">
        <row r="1">
          <cell r="A1" t="str">
            <v>1월 생산실적</v>
          </cell>
        </row>
      </sheetData>
      <sheetData sheetId="3611">
        <row r="1">
          <cell r="A1" t="str">
            <v>1월 생산실적</v>
          </cell>
        </row>
      </sheetData>
      <sheetData sheetId="3612">
        <row r="1">
          <cell r="A1" t="str">
            <v>1월 생산실적</v>
          </cell>
        </row>
      </sheetData>
      <sheetData sheetId="3613">
        <row r="1">
          <cell r="A1" t="str">
            <v>1월 생산실적</v>
          </cell>
        </row>
      </sheetData>
      <sheetData sheetId="3614">
        <row r="1">
          <cell r="A1" t="str">
            <v>1월 생산실적</v>
          </cell>
        </row>
      </sheetData>
      <sheetData sheetId="3615">
        <row r="1">
          <cell r="A1" t="str">
            <v>1월 생산실적</v>
          </cell>
        </row>
      </sheetData>
      <sheetData sheetId="3616">
        <row r="1">
          <cell r="A1" t="str">
            <v>1월 생산실적</v>
          </cell>
        </row>
      </sheetData>
      <sheetData sheetId="3617">
        <row r="1">
          <cell r="A1" t="str">
            <v>1월 생산실적</v>
          </cell>
        </row>
      </sheetData>
      <sheetData sheetId="3618">
        <row r="1">
          <cell r="A1" t="str">
            <v>1월 생산실적</v>
          </cell>
        </row>
      </sheetData>
      <sheetData sheetId="3619">
        <row r="1">
          <cell r="A1" t="str">
            <v>1월 생산실적</v>
          </cell>
        </row>
      </sheetData>
      <sheetData sheetId="3620">
        <row r="1">
          <cell r="A1" t="str">
            <v>1월 생산실적</v>
          </cell>
        </row>
      </sheetData>
      <sheetData sheetId="3621">
        <row r="1">
          <cell r="A1" t="str">
            <v>1월 생산실적</v>
          </cell>
        </row>
      </sheetData>
      <sheetData sheetId="3622">
        <row r="1">
          <cell r="A1" t="str">
            <v>1월 생산실적</v>
          </cell>
        </row>
      </sheetData>
      <sheetData sheetId="3623">
        <row r="1">
          <cell r="A1" t="str">
            <v>1월 생산실적</v>
          </cell>
        </row>
      </sheetData>
      <sheetData sheetId="3624">
        <row r="1">
          <cell r="A1" t="str">
            <v>1월 생산실적</v>
          </cell>
        </row>
      </sheetData>
      <sheetData sheetId="3625">
        <row r="1">
          <cell r="A1" t="str">
            <v>1월 생산실적</v>
          </cell>
        </row>
      </sheetData>
      <sheetData sheetId="3626">
        <row r="1">
          <cell r="A1" t="str">
            <v>1월 생산실적</v>
          </cell>
        </row>
      </sheetData>
      <sheetData sheetId="3627">
        <row r="1">
          <cell r="A1" t="str">
            <v>1월 생산실적</v>
          </cell>
        </row>
      </sheetData>
      <sheetData sheetId="3628">
        <row r="1">
          <cell r="A1" t="str">
            <v>1월 생산실적</v>
          </cell>
        </row>
      </sheetData>
      <sheetData sheetId="3629">
        <row r="1">
          <cell r="A1" t="str">
            <v>1월 생산실적</v>
          </cell>
        </row>
      </sheetData>
      <sheetData sheetId="3630">
        <row r="1">
          <cell r="A1" t="str">
            <v>1월 생산실적</v>
          </cell>
        </row>
      </sheetData>
      <sheetData sheetId="3631">
        <row r="1">
          <cell r="A1" t="str">
            <v>1월 생산실적</v>
          </cell>
        </row>
      </sheetData>
      <sheetData sheetId="3632">
        <row r="1">
          <cell r="A1" t="str">
            <v>1월 생산실적</v>
          </cell>
        </row>
      </sheetData>
      <sheetData sheetId="3633">
        <row r="1">
          <cell r="A1" t="str">
            <v>1월 생산실적</v>
          </cell>
        </row>
      </sheetData>
      <sheetData sheetId="3634">
        <row r="1">
          <cell r="A1" t="str">
            <v>1월 생산실적</v>
          </cell>
        </row>
      </sheetData>
      <sheetData sheetId="3635">
        <row r="1">
          <cell r="A1" t="str">
            <v>1월 생산실적</v>
          </cell>
        </row>
      </sheetData>
      <sheetData sheetId="3636">
        <row r="1">
          <cell r="A1" t="str">
            <v>1월 생산실적</v>
          </cell>
        </row>
      </sheetData>
      <sheetData sheetId="3637">
        <row r="1">
          <cell r="A1" t="str">
            <v>1월 생산실적</v>
          </cell>
        </row>
      </sheetData>
      <sheetData sheetId="3638">
        <row r="1">
          <cell r="A1" t="str">
            <v>1월 생산실적</v>
          </cell>
        </row>
      </sheetData>
      <sheetData sheetId="3639">
        <row r="1">
          <cell r="A1" t="str">
            <v>1월 생산실적</v>
          </cell>
        </row>
      </sheetData>
      <sheetData sheetId="3640">
        <row r="1">
          <cell r="A1" t="str">
            <v>1월 생산실적</v>
          </cell>
        </row>
      </sheetData>
      <sheetData sheetId="3641">
        <row r="1">
          <cell r="A1" t="str">
            <v>1월 생산실적</v>
          </cell>
        </row>
      </sheetData>
      <sheetData sheetId="3642">
        <row r="1">
          <cell r="A1" t="str">
            <v>1월 생산실적</v>
          </cell>
        </row>
      </sheetData>
      <sheetData sheetId="3643">
        <row r="1">
          <cell r="A1" t="str">
            <v>1월 생산실적</v>
          </cell>
        </row>
      </sheetData>
      <sheetData sheetId="3644">
        <row r="1">
          <cell r="A1" t="str">
            <v>1월 생산실적</v>
          </cell>
        </row>
      </sheetData>
      <sheetData sheetId="3645">
        <row r="1">
          <cell r="A1" t="str">
            <v>1월 생산실적</v>
          </cell>
        </row>
      </sheetData>
      <sheetData sheetId="3646">
        <row r="1">
          <cell r="A1" t="str">
            <v>1월 생산실적</v>
          </cell>
        </row>
      </sheetData>
      <sheetData sheetId="3647">
        <row r="1">
          <cell r="A1" t="str">
            <v>1월 생산실적</v>
          </cell>
        </row>
      </sheetData>
      <sheetData sheetId="3648">
        <row r="1">
          <cell r="A1" t="str">
            <v>1월 생산실적</v>
          </cell>
        </row>
      </sheetData>
      <sheetData sheetId="3649">
        <row r="1">
          <cell r="A1" t="str">
            <v>1월 생산실적</v>
          </cell>
        </row>
      </sheetData>
      <sheetData sheetId="3650">
        <row r="1">
          <cell r="A1" t="str">
            <v>1월 생산실적</v>
          </cell>
        </row>
      </sheetData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>
        <row r="1">
          <cell r="A1" t="str">
            <v>1월 생산실적</v>
          </cell>
        </row>
      </sheetData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>
        <row r="1">
          <cell r="A1" t="str">
            <v>1월 생산실적</v>
          </cell>
        </row>
      </sheetData>
      <sheetData sheetId="3737">
        <row r="1">
          <cell r="A1" t="str">
            <v>1월 생산실적</v>
          </cell>
        </row>
      </sheetData>
      <sheetData sheetId="3738">
        <row r="1">
          <cell r="A1" t="str">
            <v>1월 생산실적</v>
          </cell>
        </row>
      </sheetData>
      <sheetData sheetId="3739">
        <row r="1">
          <cell r="A1" t="str">
            <v>1월 생산실적</v>
          </cell>
        </row>
      </sheetData>
      <sheetData sheetId="3740">
        <row r="1">
          <cell r="A1" t="str">
            <v>1월 생산실적</v>
          </cell>
        </row>
      </sheetData>
      <sheetData sheetId="3741">
        <row r="1">
          <cell r="A1" t="str">
            <v>1월 생산실적</v>
          </cell>
        </row>
      </sheetData>
      <sheetData sheetId="3742">
        <row r="1">
          <cell r="A1" t="str">
            <v>1월 생산실적</v>
          </cell>
        </row>
      </sheetData>
      <sheetData sheetId="3743">
        <row r="1">
          <cell r="A1" t="str">
            <v>1월 생산실적</v>
          </cell>
        </row>
      </sheetData>
      <sheetData sheetId="3744">
        <row r="1">
          <cell r="A1" t="str">
            <v>1월 생산실적</v>
          </cell>
        </row>
      </sheetData>
      <sheetData sheetId="3745">
        <row r="1">
          <cell r="A1" t="str">
            <v>1월 생산실적</v>
          </cell>
        </row>
      </sheetData>
      <sheetData sheetId="3746">
        <row r="1">
          <cell r="A1" t="str">
            <v>1월 생산실적</v>
          </cell>
        </row>
      </sheetData>
      <sheetData sheetId="3747">
        <row r="1">
          <cell r="A1" t="str">
            <v>1월 생산실적</v>
          </cell>
        </row>
      </sheetData>
      <sheetData sheetId="3748">
        <row r="1">
          <cell r="A1" t="str">
            <v>1월 생산실적</v>
          </cell>
        </row>
      </sheetData>
      <sheetData sheetId="3749">
        <row r="1">
          <cell r="A1" t="str">
            <v>1월 생산실적</v>
          </cell>
        </row>
      </sheetData>
      <sheetData sheetId="3750">
        <row r="1">
          <cell r="A1" t="str">
            <v>1월 생산실적</v>
          </cell>
        </row>
      </sheetData>
      <sheetData sheetId="3751">
        <row r="1">
          <cell r="A1" t="str">
            <v>1월 생산실적</v>
          </cell>
        </row>
      </sheetData>
      <sheetData sheetId="3752">
        <row r="1">
          <cell r="A1" t="str">
            <v>1월 생산실적</v>
          </cell>
        </row>
      </sheetData>
      <sheetData sheetId="3753">
        <row r="1">
          <cell r="A1" t="str">
            <v>1월 생산실적</v>
          </cell>
        </row>
      </sheetData>
      <sheetData sheetId="3754">
        <row r="1">
          <cell r="A1" t="str">
            <v>1월 생산실적</v>
          </cell>
        </row>
      </sheetData>
      <sheetData sheetId="3755">
        <row r="1">
          <cell r="A1" t="str">
            <v>1월 생산실적</v>
          </cell>
        </row>
      </sheetData>
      <sheetData sheetId="3756">
        <row r="1">
          <cell r="A1" t="str">
            <v>1월 생산실적</v>
          </cell>
        </row>
      </sheetData>
      <sheetData sheetId="3757">
        <row r="1">
          <cell r="A1" t="str">
            <v>1월 생산실적</v>
          </cell>
        </row>
      </sheetData>
      <sheetData sheetId="3758">
        <row r="1">
          <cell r="A1" t="str">
            <v>1월 생산실적</v>
          </cell>
        </row>
      </sheetData>
      <sheetData sheetId="3759">
        <row r="1">
          <cell r="A1" t="str">
            <v>1월 생산실적</v>
          </cell>
        </row>
      </sheetData>
      <sheetData sheetId="3760">
        <row r="1">
          <cell r="A1" t="str">
            <v>1월 생산실적</v>
          </cell>
        </row>
      </sheetData>
      <sheetData sheetId="3761">
        <row r="1">
          <cell r="A1" t="str">
            <v>1월 생산실적</v>
          </cell>
        </row>
      </sheetData>
      <sheetData sheetId="3762">
        <row r="1">
          <cell r="A1" t="str">
            <v>1월 생산실적</v>
          </cell>
        </row>
      </sheetData>
      <sheetData sheetId="3763">
        <row r="1">
          <cell r="A1" t="str">
            <v>1월 생산실적</v>
          </cell>
        </row>
      </sheetData>
      <sheetData sheetId="3764">
        <row r="1">
          <cell r="A1" t="str">
            <v>1월 생산실적</v>
          </cell>
        </row>
      </sheetData>
      <sheetData sheetId="3765">
        <row r="1">
          <cell r="A1" t="str">
            <v>1월 생산실적</v>
          </cell>
        </row>
      </sheetData>
      <sheetData sheetId="3766">
        <row r="1">
          <cell r="A1" t="str">
            <v>1월 생산실적</v>
          </cell>
        </row>
      </sheetData>
      <sheetData sheetId="3767">
        <row r="1">
          <cell r="A1" t="str">
            <v>1월 생산실적</v>
          </cell>
        </row>
      </sheetData>
      <sheetData sheetId="3768">
        <row r="1">
          <cell r="A1" t="str">
            <v>1월 생산실적</v>
          </cell>
        </row>
      </sheetData>
      <sheetData sheetId="3769">
        <row r="1">
          <cell r="A1" t="str">
            <v>1월 생산실적</v>
          </cell>
        </row>
      </sheetData>
      <sheetData sheetId="3770">
        <row r="1">
          <cell r="A1" t="str">
            <v>1월 생산실적</v>
          </cell>
        </row>
      </sheetData>
      <sheetData sheetId="3771">
        <row r="1">
          <cell r="A1" t="str">
            <v>1월 생산실적</v>
          </cell>
        </row>
      </sheetData>
      <sheetData sheetId="3772">
        <row r="1">
          <cell r="A1" t="str">
            <v>1월 생산실적</v>
          </cell>
        </row>
      </sheetData>
      <sheetData sheetId="3773">
        <row r="1">
          <cell r="A1" t="str">
            <v>1월 생산실적</v>
          </cell>
        </row>
      </sheetData>
      <sheetData sheetId="3774">
        <row r="1">
          <cell r="A1" t="str">
            <v>1월 생산실적</v>
          </cell>
        </row>
      </sheetData>
      <sheetData sheetId="3775">
        <row r="1">
          <cell r="A1" t="str">
            <v>1월 생산실적</v>
          </cell>
        </row>
      </sheetData>
      <sheetData sheetId="3776">
        <row r="1">
          <cell r="A1" t="str">
            <v>1월 생산실적</v>
          </cell>
        </row>
      </sheetData>
      <sheetData sheetId="3777">
        <row r="1">
          <cell r="A1" t="str">
            <v>1월 생산실적</v>
          </cell>
        </row>
      </sheetData>
      <sheetData sheetId="3778">
        <row r="1">
          <cell r="A1" t="str">
            <v>1월 생산실적</v>
          </cell>
        </row>
      </sheetData>
      <sheetData sheetId="3779">
        <row r="1">
          <cell r="A1" t="str">
            <v>1월 생산실적</v>
          </cell>
        </row>
      </sheetData>
      <sheetData sheetId="3780">
        <row r="1">
          <cell r="A1" t="str">
            <v>1월 생산실적</v>
          </cell>
        </row>
      </sheetData>
      <sheetData sheetId="3781">
        <row r="1">
          <cell r="A1" t="str">
            <v>1월 생산실적</v>
          </cell>
        </row>
      </sheetData>
      <sheetData sheetId="3782">
        <row r="1">
          <cell r="A1" t="str">
            <v>1월 생산실적</v>
          </cell>
        </row>
      </sheetData>
      <sheetData sheetId="3783">
        <row r="1">
          <cell r="A1" t="str">
            <v>1월 생산실적</v>
          </cell>
        </row>
      </sheetData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>
        <row r="1">
          <cell r="A1" t="str">
            <v>1월 생산실적</v>
          </cell>
        </row>
      </sheetData>
      <sheetData sheetId="3850">
        <row r="1">
          <cell r="A1" t="str">
            <v>1월 생산실적</v>
          </cell>
        </row>
      </sheetData>
      <sheetData sheetId="3851">
        <row r="1">
          <cell r="A1" t="str">
            <v>1월 생산실적</v>
          </cell>
        </row>
      </sheetData>
      <sheetData sheetId="3852">
        <row r="1">
          <cell r="A1" t="str">
            <v>1월 생산실적</v>
          </cell>
        </row>
      </sheetData>
      <sheetData sheetId="3853">
        <row r="1">
          <cell r="A1" t="str">
            <v>1월 생산실적</v>
          </cell>
        </row>
      </sheetData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>
        <row r="1">
          <cell r="A1" t="str">
            <v>1월 생산실적</v>
          </cell>
        </row>
      </sheetData>
      <sheetData sheetId="3863">
        <row r="1">
          <cell r="A1" t="str">
            <v>1월 생산실적</v>
          </cell>
        </row>
      </sheetData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>
        <row r="1">
          <cell r="A1" t="str">
            <v>1월 생산실적</v>
          </cell>
        </row>
      </sheetData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>
        <row r="1">
          <cell r="A1" t="str">
            <v>1월 생산실적</v>
          </cell>
        </row>
      </sheetData>
      <sheetData sheetId="3897">
        <row r="1">
          <cell r="A1" t="str">
            <v>1월 생산실적</v>
          </cell>
        </row>
      </sheetData>
      <sheetData sheetId="3898">
        <row r="1">
          <cell r="A1" t="str">
            <v>1월 생산실적</v>
          </cell>
        </row>
      </sheetData>
      <sheetData sheetId="3899">
        <row r="1">
          <cell r="A1" t="str">
            <v>1월 생산실적</v>
          </cell>
        </row>
      </sheetData>
      <sheetData sheetId="3900">
        <row r="1">
          <cell r="A1" t="str">
            <v>1월 생산실적</v>
          </cell>
        </row>
      </sheetData>
      <sheetData sheetId="3901">
        <row r="1">
          <cell r="A1" t="str">
            <v>1월 생산실적</v>
          </cell>
        </row>
      </sheetData>
      <sheetData sheetId="3902">
        <row r="1">
          <cell r="A1" t="str">
            <v>1월 생산실적</v>
          </cell>
        </row>
      </sheetData>
      <sheetData sheetId="3903">
        <row r="1">
          <cell r="A1" t="str">
            <v>1월 생산실적</v>
          </cell>
        </row>
      </sheetData>
      <sheetData sheetId="3904">
        <row r="1">
          <cell r="A1" t="str">
            <v>1월 생산실적</v>
          </cell>
        </row>
      </sheetData>
      <sheetData sheetId="3905">
        <row r="1">
          <cell r="A1" t="str">
            <v>1월 생산실적</v>
          </cell>
        </row>
      </sheetData>
      <sheetData sheetId="3906">
        <row r="1">
          <cell r="A1" t="str">
            <v>1월 생산실적</v>
          </cell>
        </row>
      </sheetData>
      <sheetData sheetId="3907">
        <row r="1">
          <cell r="A1" t="str">
            <v>1월 생산실적</v>
          </cell>
        </row>
      </sheetData>
      <sheetData sheetId="3908">
        <row r="1">
          <cell r="A1" t="str">
            <v>1월 생산실적</v>
          </cell>
        </row>
      </sheetData>
      <sheetData sheetId="3909">
        <row r="1">
          <cell r="A1" t="str">
            <v>1월 생산실적</v>
          </cell>
        </row>
      </sheetData>
      <sheetData sheetId="3910">
        <row r="1">
          <cell r="A1" t="str">
            <v>1월 생산실적</v>
          </cell>
        </row>
      </sheetData>
      <sheetData sheetId="3911">
        <row r="1">
          <cell r="A1" t="str">
            <v>1월 생산실적</v>
          </cell>
        </row>
      </sheetData>
      <sheetData sheetId="3912">
        <row r="1">
          <cell r="A1" t="str">
            <v>1월 생산실적</v>
          </cell>
        </row>
      </sheetData>
      <sheetData sheetId="3913">
        <row r="1">
          <cell r="A1" t="str">
            <v>1월 생산실적</v>
          </cell>
        </row>
      </sheetData>
      <sheetData sheetId="3914">
        <row r="1">
          <cell r="A1" t="str">
            <v>1월 생산실적</v>
          </cell>
        </row>
      </sheetData>
      <sheetData sheetId="3915">
        <row r="1">
          <cell r="A1" t="str">
            <v>1월 생산실적</v>
          </cell>
        </row>
      </sheetData>
      <sheetData sheetId="3916">
        <row r="1">
          <cell r="A1" t="str">
            <v>1월 생산실적</v>
          </cell>
        </row>
      </sheetData>
      <sheetData sheetId="3917">
        <row r="1">
          <cell r="A1" t="str">
            <v>1월 생산실적</v>
          </cell>
        </row>
      </sheetData>
      <sheetData sheetId="3918">
        <row r="1">
          <cell r="A1" t="str">
            <v>1월 생산실적</v>
          </cell>
        </row>
      </sheetData>
      <sheetData sheetId="3919">
        <row r="1">
          <cell r="A1" t="str">
            <v>1월 생산실적</v>
          </cell>
        </row>
      </sheetData>
      <sheetData sheetId="3920">
        <row r="1">
          <cell r="A1" t="str">
            <v>1월 생산실적</v>
          </cell>
        </row>
      </sheetData>
      <sheetData sheetId="3921">
        <row r="1">
          <cell r="A1" t="str">
            <v>1월 생산실적</v>
          </cell>
        </row>
      </sheetData>
      <sheetData sheetId="3922">
        <row r="1">
          <cell r="A1" t="str">
            <v>1월 생산실적</v>
          </cell>
        </row>
      </sheetData>
      <sheetData sheetId="3923">
        <row r="1">
          <cell r="A1" t="str">
            <v>1월 생산실적</v>
          </cell>
        </row>
      </sheetData>
      <sheetData sheetId="3924">
        <row r="1">
          <cell r="A1" t="str">
            <v>1월 생산실적</v>
          </cell>
        </row>
      </sheetData>
      <sheetData sheetId="3925">
        <row r="1">
          <cell r="A1" t="str">
            <v>1월 생산실적</v>
          </cell>
        </row>
      </sheetData>
      <sheetData sheetId="3926">
        <row r="1">
          <cell r="A1" t="str">
            <v>1월 생산실적</v>
          </cell>
        </row>
      </sheetData>
      <sheetData sheetId="3927">
        <row r="1">
          <cell r="A1" t="str">
            <v>1월 생산실적</v>
          </cell>
        </row>
      </sheetData>
      <sheetData sheetId="3928">
        <row r="1">
          <cell r="A1" t="str">
            <v>1월 생산실적</v>
          </cell>
        </row>
      </sheetData>
      <sheetData sheetId="3929">
        <row r="1">
          <cell r="A1" t="str">
            <v>1월 생산실적</v>
          </cell>
        </row>
      </sheetData>
      <sheetData sheetId="3930">
        <row r="1">
          <cell r="A1" t="str">
            <v>1월 생산실적</v>
          </cell>
        </row>
      </sheetData>
      <sheetData sheetId="3931">
        <row r="1">
          <cell r="A1" t="str">
            <v>1월 생산실적</v>
          </cell>
        </row>
      </sheetData>
      <sheetData sheetId="3932">
        <row r="1">
          <cell r="A1" t="str">
            <v>1월 생산실적</v>
          </cell>
        </row>
      </sheetData>
      <sheetData sheetId="3933">
        <row r="1">
          <cell r="A1" t="str">
            <v>1월 생산실적</v>
          </cell>
        </row>
      </sheetData>
      <sheetData sheetId="3934">
        <row r="1">
          <cell r="A1" t="str">
            <v>1월 생산실적</v>
          </cell>
        </row>
      </sheetData>
      <sheetData sheetId="3935">
        <row r="1">
          <cell r="A1" t="str">
            <v>1월 생산실적</v>
          </cell>
        </row>
      </sheetData>
      <sheetData sheetId="3936">
        <row r="1">
          <cell r="A1" t="str">
            <v>1월 생산실적</v>
          </cell>
        </row>
      </sheetData>
      <sheetData sheetId="3937">
        <row r="1">
          <cell r="A1" t="str">
            <v>1월 생산실적</v>
          </cell>
        </row>
      </sheetData>
      <sheetData sheetId="3938">
        <row r="1">
          <cell r="A1" t="str">
            <v>1월 생산실적</v>
          </cell>
        </row>
      </sheetData>
      <sheetData sheetId="3939">
        <row r="1">
          <cell r="A1" t="str">
            <v>1월 생산실적</v>
          </cell>
        </row>
      </sheetData>
      <sheetData sheetId="3940">
        <row r="1">
          <cell r="A1" t="str">
            <v>1월 생산실적</v>
          </cell>
        </row>
      </sheetData>
      <sheetData sheetId="3941">
        <row r="1">
          <cell r="A1" t="str">
            <v>1월 생산실적</v>
          </cell>
        </row>
      </sheetData>
      <sheetData sheetId="3942">
        <row r="1">
          <cell r="A1" t="str">
            <v>1월 생산실적</v>
          </cell>
        </row>
      </sheetData>
      <sheetData sheetId="3943">
        <row r="1">
          <cell r="A1" t="str">
            <v>1월 생산실적</v>
          </cell>
        </row>
      </sheetData>
      <sheetData sheetId="3944">
        <row r="1">
          <cell r="A1" t="str">
            <v>1월 생산실적</v>
          </cell>
        </row>
      </sheetData>
      <sheetData sheetId="3945">
        <row r="1">
          <cell r="A1" t="str">
            <v>1월 생산실적</v>
          </cell>
        </row>
      </sheetData>
      <sheetData sheetId="3946">
        <row r="1">
          <cell r="A1" t="str">
            <v>1월 생산실적</v>
          </cell>
        </row>
      </sheetData>
      <sheetData sheetId="3947">
        <row r="1">
          <cell r="A1" t="str">
            <v>1월 생산실적</v>
          </cell>
        </row>
      </sheetData>
      <sheetData sheetId="3948">
        <row r="1">
          <cell r="A1" t="str">
            <v>1월 생산실적</v>
          </cell>
        </row>
      </sheetData>
      <sheetData sheetId="3949">
        <row r="1">
          <cell r="A1" t="str">
            <v>1월 생산실적</v>
          </cell>
        </row>
      </sheetData>
      <sheetData sheetId="3950">
        <row r="1">
          <cell r="A1" t="str">
            <v>1월 생산실적</v>
          </cell>
        </row>
      </sheetData>
      <sheetData sheetId="3951">
        <row r="1">
          <cell r="A1" t="str">
            <v>1월 생산실적</v>
          </cell>
        </row>
      </sheetData>
      <sheetData sheetId="3952">
        <row r="1">
          <cell r="A1" t="str">
            <v>1월 생산실적</v>
          </cell>
        </row>
      </sheetData>
      <sheetData sheetId="3953">
        <row r="1">
          <cell r="A1" t="str">
            <v>1월 생산실적</v>
          </cell>
        </row>
      </sheetData>
      <sheetData sheetId="3954">
        <row r="1">
          <cell r="A1" t="str">
            <v>1월 생산실적</v>
          </cell>
        </row>
      </sheetData>
      <sheetData sheetId="3955">
        <row r="1">
          <cell r="A1" t="str">
            <v>1월 생산실적</v>
          </cell>
        </row>
      </sheetData>
      <sheetData sheetId="3956">
        <row r="1">
          <cell r="A1" t="str">
            <v>1월 생산실적</v>
          </cell>
        </row>
      </sheetData>
      <sheetData sheetId="3957">
        <row r="1">
          <cell r="A1" t="str">
            <v>1월 생산실적</v>
          </cell>
        </row>
      </sheetData>
      <sheetData sheetId="3958">
        <row r="1">
          <cell r="A1" t="str">
            <v>1월 생산실적</v>
          </cell>
        </row>
      </sheetData>
      <sheetData sheetId="3959">
        <row r="1">
          <cell r="A1" t="str">
            <v>1월 생산실적</v>
          </cell>
        </row>
      </sheetData>
      <sheetData sheetId="3960">
        <row r="1">
          <cell r="A1" t="str">
            <v>1월 생산실적</v>
          </cell>
        </row>
      </sheetData>
      <sheetData sheetId="3961">
        <row r="1">
          <cell r="A1" t="str">
            <v>1월 생산실적</v>
          </cell>
        </row>
      </sheetData>
      <sheetData sheetId="3962">
        <row r="1">
          <cell r="A1" t="str">
            <v>1월 생산실적</v>
          </cell>
        </row>
      </sheetData>
      <sheetData sheetId="3963">
        <row r="1">
          <cell r="A1" t="str">
            <v>1월 생산실적</v>
          </cell>
        </row>
      </sheetData>
      <sheetData sheetId="3964">
        <row r="1">
          <cell r="A1" t="str">
            <v>1월 생산실적</v>
          </cell>
        </row>
      </sheetData>
      <sheetData sheetId="3965">
        <row r="1">
          <cell r="A1" t="str">
            <v>1월 생산실적</v>
          </cell>
        </row>
      </sheetData>
      <sheetData sheetId="3966">
        <row r="1">
          <cell r="A1" t="str">
            <v>1월 생산실적</v>
          </cell>
        </row>
      </sheetData>
      <sheetData sheetId="3967">
        <row r="1">
          <cell r="A1" t="str">
            <v>1월 생산실적</v>
          </cell>
        </row>
      </sheetData>
      <sheetData sheetId="3968">
        <row r="1">
          <cell r="A1" t="str">
            <v>1월 생산실적</v>
          </cell>
        </row>
      </sheetData>
      <sheetData sheetId="3969">
        <row r="1">
          <cell r="A1" t="str">
            <v>1월 생산실적</v>
          </cell>
        </row>
      </sheetData>
      <sheetData sheetId="3970">
        <row r="1">
          <cell r="A1" t="str">
            <v>1월 생산실적</v>
          </cell>
        </row>
      </sheetData>
      <sheetData sheetId="3971">
        <row r="1">
          <cell r="A1" t="str">
            <v>1월 생산실적</v>
          </cell>
        </row>
      </sheetData>
      <sheetData sheetId="3972">
        <row r="1">
          <cell r="A1" t="str">
            <v>1월 생산실적</v>
          </cell>
        </row>
      </sheetData>
      <sheetData sheetId="3973">
        <row r="1">
          <cell r="A1" t="str">
            <v>1월 생산실적</v>
          </cell>
        </row>
      </sheetData>
      <sheetData sheetId="3974" refreshError="1"/>
      <sheetData sheetId="3975">
        <row r="1">
          <cell r="A1" t="str">
            <v>1월 생산실적</v>
          </cell>
        </row>
      </sheetData>
      <sheetData sheetId="3976">
        <row r="1">
          <cell r="A1" t="str">
            <v>1월 생산실적</v>
          </cell>
        </row>
      </sheetData>
      <sheetData sheetId="3977">
        <row r="1">
          <cell r="A1" t="str">
            <v>1월 생산실적</v>
          </cell>
        </row>
      </sheetData>
      <sheetData sheetId="3978">
        <row r="1">
          <cell r="A1" t="str">
            <v>1월 생산실적</v>
          </cell>
        </row>
      </sheetData>
      <sheetData sheetId="3979">
        <row r="1">
          <cell r="A1" t="str">
            <v>1월 생산실적</v>
          </cell>
        </row>
      </sheetData>
      <sheetData sheetId="3980">
        <row r="1">
          <cell r="A1" t="str">
            <v>1월 생산실적</v>
          </cell>
        </row>
      </sheetData>
      <sheetData sheetId="3981">
        <row r="1">
          <cell r="A1" t="str">
            <v>1월 생산실적</v>
          </cell>
        </row>
      </sheetData>
      <sheetData sheetId="3982">
        <row r="1">
          <cell r="A1" t="str">
            <v>1월 생산실적</v>
          </cell>
        </row>
      </sheetData>
      <sheetData sheetId="3983">
        <row r="1">
          <cell r="A1" t="str">
            <v>1월 생산실적</v>
          </cell>
        </row>
      </sheetData>
      <sheetData sheetId="3984">
        <row r="1">
          <cell r="A1" t="str">
            <v>1월 생산실적</v>
          </cell>
        </row>
      </sheetData>
      <sheetData sheetId="3985">
        <row r="1">
          <cell r="A1" t="str">
            <v>1월 생산실적</v>
          </cell>
        </row>
      </sheetData>
      <sheetData sheetId="3986">
        <row r="1">
          <cell r="A1" t="str">
            <v>1월 생산실적</v>
          </cell>
        </row>
      </sheetData>
      <sheetData sheetId="3987">
        <row r="1">
          <cell r="A1" t="str">
            <v>1월 생산실적</v>
          </cell>
        </row>
      </sheetData>
      <sheetData sheetId="3988">
        <row r="1">
          <cell r="A1" t="str">
            <v>1월 생산실적</v>
          </cell>
        </row>
      </sheetData>
      <sheetData sheetId="3989">
        <row r="1">
          <cell r="A1" t="str">
            <v>1월 생산실적</v>
          </cell>
        </row>
      </sheetData>
      <sheetData sheetId="3990">
        <row r="1">
          <cell r="A1" t="str">
            <v>1월 생산실적</v>
          </cell>
        </row>
      </sheetData>
      <sheetData sheetId="3991">
        <row r="1">
          <cell r="A1" t="str">
            <v>1월 생산실적</v>
          </cell>
        </row>
      </sheetData>
      <sheetData sheetId="3992">
        <row r="1">
          <cell r="A1" t="str">
            <v>1월 생산실적</v>
          </cell>
        </row>
      </sheetData>
      <sheetData sheetId="3993">
        <row r="1">
          <cell r="A1" t="str">
            <v>1월 생산실적</v>
          </cell>
        </row>
      </sheetData>
      <sheetData sheetId="3994">
        <row r="1">
          <cell r="A1" t="str">
            <v>1월 생산실적</v>
          </cell>
        </row>
      </sheetData>
      <sheetData sheetId="3995">
        <row r="1">
          <cell r="A1" t="str">
            <v>1월 생산실적</v>
          </cell>
        </row>
      </sheetData>
      <sheetData sheetId="3996">
        <row r="1">
          <cell r="A1" t="str">
            <v>1월 생산실적</v>
          </cell>
        </row>
      </sheetData>
      <sheetData sheetId="3997">
        <row r="1">
          <cell r="A1" t="str">
            <v>1월 생산실적</v>
          </cell>
        </row>
      </sheetData>
      <sheetData sheetId="3998">
        <row r="1">
          <cell r="A1" t="str">
            <v>1월 생산실적</v>
          </cell>
        </row>
      </sheetData>
      <sheetData sheetId="3999">
        <row r="1">
          <cell r="A1" t="str">
            <v>1월 생산실적</v>
          </cell>
        </row>
      </sheetData>
      <sheetData sheetId="4000">
        <row r="1">
          <cell r="A1" t="str">
            <v>1월 생산실적</v>
          </cell>
        </row>
      </sheetData>
      <sheetData sheetId="4001">
        <row r="1">
          <cell r="A1" t="str">
            <v>1월 생산실적</v>
          </cell>
        </row>
      </sheetData>
      <sheetData sheetId="4002">
        <row r="1">
          <cell r="A1" t="str">
            <v>1월 생산실적</v>
          </cell>
        </row>
      </sheetData>
      <sheetData sheetId="4003">
        <row r="1">
          <cell r="A1" t="str">
            <v>1월 생산실적</v>
          </cell>
        </row>
      </sheetData>
      <sheetData sheetId="4004">
        <row r="1">
          <cell r="A1" t="str">
            <v>1월 생산실적</v>
          </cell>
        </row>
      </sheetData>
      <sheetData sheetId="4005">
        <row r="1">
          <cell r="A1" t="str">
            <v>1월 생산실적</v>
          </cell>
        </row>
      </sheetData>
      <sheetData sheetId="4006">
        <row r="1">
          <cell r="A1" t="str">
            <v>1월 생산실적</v>
          </cell>
        </row>
      </sheetData>
      <sheetData sheetId="4007">
        <row r="1">
          <cell r="A1" t="str">
            <v>1월 생산실적</v>
          </cell>
        </row>
      </sheetData>
      <sheetData sheetId="4008">
        <row r="1">
          <cell r="A1" t="str">
            <v>1월 생산실적</v>
          </cell>
        </row>
      </sheetData>
      <sheetData sheetId="4009">
        <row r="1">
          <cell r="A1" t="str">
            <v>1월 생산실적</v>
          </cell>
        </row>
      </sheetData>
      <sheetData sheetId="4010">
        <row r="1">
          <cell r="A1" t="str">
            <v>1월 생산실적</v>
          </cell>
        </row>
      </sheetData>
      <sheetData sheetId="4011">
        <row r="1">
          <cell r="A1" t="str">
            <v>1월 생산실적</v>
          </cell>
        </row>
      </sheetData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>
        <row r="1">
          <cell r="A1" t="str">
            <v>1월 생산실적</v>
          </cell>
        </row>
      </sheetData>
      <sheetData sheetId="4036">
        <row r="1">
          <cell r="A1" t="str">
            <v>1월 생산실적</v>
          </cell>
        </row>
      </sheetData>
      <sheetData sheetId="4037">
        <row r="1">
          <cell r="A1" t="str">
            <v>1월 생산실적</v>
          </cell>
        </row>
      </sheetData>
      <sheetData sheetId="4038">
        <row r="1">
          <cell r="A1" t="str">
            <v>1월 생산실적</v>
          </cell>
        </row>
      </sheetData>
      <sheetData sheetId="4039">
        <row r="1">
          <cell r="A1" t="str">
            <v>1월 생산실적</v>
          </cell>
        </row>
      </sheetData>
      <sheetData sheetId="4040">
        <row r="1">
          <cell r="A1" t="str">
            <v>1월 생산실적</v>
          </cell>
        </row>
      </sheetData>
      <sheetData sheetId="4041">
        <row r="1">
          <cell r="A1" t="str">
            <v>1월 생산실적</v>
          </cell>
        </row>
      </sheetData>
      <sheetData sheetId="4042">
        <row r="1">
          <cell r="A1" t="str">
            <v>1월 생산실적</v>
          </cell>
        </row>
      </sheetData>
      <sheetData sheetId="4043">
        <row r="1">
          <cell r="A1" t="str">
            <v>1월 생산실적</v>
          </cell>
        </row>
      </sheetData>
      <sheetData sheetId="4044">
        <row r="1">
          <cell r="A1" t="str">
            <v>1월 생산실적</v>
          </cell>
        </row>
      </sheetData>
      <sheetData sheetId="4045">
        <row r="1">
          <cell r="A1" t="str">
            <v>1월 생산실적</v>
          </cell>
        </row>
      </sheetData>
      <sheetData sheetId="4046">
        <row r="1">
          <cell r="A1" t="str">
            <v>1월 생산실적</v>
          </cell>
        </row>
      </sheetData>
      <sheetData sheetId="4047">
        <row r="1">
          <cell r="A1" t="str">
            <v>1월 생산실적</v>
          </cell>
        </row>
      </sheetData>
      <sheetData sheetId="4048">
        <row r="1">
          <cell r="A1" t="str">
            <v>1월 생산실적</v>
          </cell>
        </row>
      </sheetData>
      <sheetData sheetId="4049">
        <row r="1">
          <cell r="A1" t="str">
            <v>1월 생산실적</v>
          </cell>
        </row>
      </sheetData>
      <sheetData sheetId="4050">
        <row r="1">
          <cell r="A1" t="str">
            <v>1월 생산실적</v>
          </cell>
        </row>
      </sheetData>
      <sheetData sheetId="4051">
        <row r="1">
          <cell r="A1" t="str">
            <v>1월 생산실적</v>
          </cell>
        </row>
      </sheetData>
      <sheetData sheetId="4052">
        <row r="1">
          <cell r="A1" t="str">
            <v>1월 생산실적</v>
          </cell>
        </row>
      </sheetData>
      <sheetData sheetId="4053">
        <row r="1">
          <cell r="A1" t="str">
            <v>1월 생산실적</v>
          </cell>
        </row>
      </sheetData>
      <sheetData sheetId="4054">
        <row r="1">
          <cell r="A1" t="str">
            <v>1월 생산실적</v>
          </cell>
        </row>
      </sheetData>
      <sheetData sheetId="4055">
        <row r="1">
          <cell r="A1" t="str">
            <v>1월 생산실적</v>
          </cell>
        </row>
      </sheetData>
      <sheetData sheetId="4056">
        <row r="1">
          <cell r="A1" t="str">
            <v>1월 생산실적</v>
          </cell>
        </row>
      </sheetData>
      <sheetData sheetId="4057">
        <row r="1">
          <cell r="A1" t="str">
            <v>1월 생산실적</v>
          </cell>
        </row>
      </sheetData>
      <sheetData sheetId="4058">
        <row r="1">
          <cell r="A1" t="str">
            <v>1월 생산실적</v>
          </cell>
        </row>
      </sheetData>
      <sheetData sheetId="4059">
        <row r="1">
          <cell r="A1" t="str">
            <v>1월 생산실적</v>
          </cell>
        </row>
      </sheetData>
      <sheetData sheetId="4060">
        <row r="1">
          <cell r="A1" t="str">
            <v>1월 생산실적</v>
          </cell>
        </row>
      </sheetData>
      <sheetData sheetId="4061">
        <row r="1">
          <cell r="A1" t="str">
            <v>1월 생산실적</v>
          </cell>
        </row>
      </sheetData>
      <sheetData sheetId="4062">
        <row r="1">
          <cell r="A1" t="str">
            <v>1월 생산실적</v>
          </cell>
        </row>
      </sheetData>
      <sheetData sheetId="4063">
        <row r="1">
          <cell r="A1" t="str">
            <v>1월 생산실적</v>
          </cell>
        </row>
      </sheetData>
      <sheetData sheetId="4064">
        <row r="1">
          <cell r="A1" t="str">
            <v>1월 생산실적</v>
          </cell>
        </row>
      </sheetData>
      <sheetData sheetId="4065">
        <row r="1">
          <cell r="A1" t="str">
            <v>1월 생산실적</v>
          </cell>
        </row>
      </sheetData>
      <sheetData sheetId="4066">
        <row r="1">
          <cell r="A1" t="str">
            <v>1월 생산실적</v>
          </cell>
        </row>
      </sheetData>
      <sheetData sheetId="4067">
        <row r="1">
          <cell r="A1" t="str">
            <v>1월 생산실적</v>
          </cell>
        </row>
      </sheetData>
      <sheetData sheetId="4068">
        <row r="1">
          <cell r="A1" t="str">
            <v>1월 생산실적</v>
          </cell>
        </row>
      </sheetData>
      <sheetData sheetId="4069">
        <row r="1">
          <cell r="A1" t="str">
            <v>1월 생산실적</v>
          </cell>
        </row>
      </sheetData>
      <sheetData sheetId="4070">
        <row r="1">
          <cell r="A1" t="str">
            <v>1월 생산실적</v>
          </cell>
        </row>
      </sheetData>
      <sheetData sheetId="4071">
        <row r="1">
          <cell r="A1" t="str">
            <v>1월 생산실적</v>
          </cell>
        </row>
      </sheetData>
      <sheetData sheetId="4072">
        <row r="1">
          <cell r="A1" t="str">
            <v>1월 생산실적</v>
          </cell>
        </row>
      </sheetData>
      <sheetData sheetId="4073">
        <row r="1">
          <cell r="A1" t="str">
            <v>1월 생산실적</v>
          </cell>
        </row>
      </sheetData>
      <sheetData sheetId="4074">
        <row r="1">
          <cell r="A1" t="str">
            <v>1월 생산실적</v>
          </cell>
        </row>
      </sheetData>
      <sheetData sheetId="4075">
        <row r="1">
          <cell r="A1" t="str">
            <v>1월 생산실적</v>
          </cell>
        </row>
      </sheetData>
      <sheetData sheetId="4076">
        <row r="1">
          <cell r="A1" t="str">
            <v>1월 생산실적</v>
          </cell>
        </row>
      </sheetData>
      <sheetData sheetId="4077">
        <row r="1">
          <cell r="A1" t="str">
            <v>1월 생산실적</v>
          </cell>
        </row>
      </sheetData>
      <sheetData sheetId="4078">
        <row r="1">
          <cell r="A1" t="str">
            <v>1월 생산실적</v>
          </cell>
        </row>
      </sheetData>
      <sheetData sheetId="4079">
        <row r="1">
          <cell r="A1" t="str">
            <v>1월 생산실적</v>
          </cell>
        </row>
      </sheetData>
      <sheetData sheetId="4080">
        <row r="1">
          <cell r="A1" t="str">
            <v>1월 생산실적</v>
          </cell>
        </row>
      </sheetData>
      <sheetData sheetId="4081">
        <row r="1">
          <cell r="A1" t="str">
            <v>1월 생산실적</v>
          </cell>
        </row>
      </sheetData>
      <sheetData sheetId="4082">
        <row r="1">
          <cell r="A1" t="str">
            <v>1월 생산실적</v>
          </cell>
        </row>
      </sheetData>
      <sheetData sheetId="4083">
        <row r="1">
          <cell r="A1" t="str">
            <v>1월 생산실적</v>
          </cell>
        </row>
      </sheetData>
      <sheetData sheetId="4084">
        <row r="1">
          <cell r="A1" t="str">
            <v>1월 생산실적</v>
          </cell>
        </row>
      </sheetData>
      <sheetData sheetId="4085">
        <row r="1">
          <cell r="A1" t="str">
            <v>1월 생산실적</v>
          </cell>
        </row>
      </sheetData>
      <sheetData sheetId="4086">
        <row r="1">
          <cell r="A1" t="str">
            <v>1월 생산실적</v>
          </cell>
        </row>
      </sheetData>
      <sheetData sheetId="4087">
        <row r="1">
          <cell r="A1" t="str">
            <v>1월 생산실적</v>
          </cell>
        </row>
      </sheetData>
      <sheetData sheetId="4088">
        <row r="1">
          <cell r="A1" t="str">
            <v>1월 생산실적</v>
          </cell>
        </row>
      </sheetData>
      <sheetData sheetId="4089">
        <row r="1">
          <cell r="A1" t="str">
            <v>1월 생산실적</v>
          </cell>
        </row>
      </sheetData>
      <sheetData sheetId="4090">
        <row r="1">
          <cell r="A1" t="str">
            <v>1월 생산실적</v>
          </cell>
        </row>
      </sheetData>
      <sheetData sheetId="4091">
        <row r="1">
          <cell r="A1" t="str">
            <v>1월 생산실적</v>
          </cell>
        </row>
      </sheetData>
      <sheetData sheetId="4092">
        <row r="1">
          <cell r="A1" t="str">
            <v>1월 생산실적</v>
          </cell>
        </row>
      </sheetData>
      <sheetData sheetId="4093">
        <row r="1">
          <cell r="A1" t="str">
            <v>1월 생산실적</v>
          </cell>
        </row>
      </sheetData>
      <sheetData sheetId="4094">
        <row r="1">
          <cell r="A1" t="str">
            <v>1월 생산실적</v>
          </cell>
        </row>
      </sheetData>
      <sheetData sheetId="4095">
        <row r="1">
          <cell r="A1" t="str">
            <v>1월 생산실적</v>
          </cell>
        </row>
      </sheetData>
      <sheetData sheetId="4096">
        <row r="1">
          <cell r="A1" t="str">
            <v>1월 생산실적</v>
          </cell>
        </row>
      </sheetData>
      <sheetData sheetId="4097">
        <row r="1">
          <cell r="A1" t="str">
            <v>1월 생산실적</v>
          </cell>
        </row>
      </sheetData>
      <sheetData sheetId="4098">
        <row r="1">
          <cell r="A1" t="str">
            <v>1월 생산실적</v>
          </cell>
        </row>
      </sheetData>
      <sheetData sheetId="4099">
        <row r="1">
          <cell r="A1" t="str">
            <v>1월 생산실적</v>
          </cell>
        </row>
      </sheetData>
      <sheetData sheetId="4100">
        <row r="1">
          <cell r="A1" t="str">
            <v>1월 생산실적</v>
          </cell>
        </row>
      </sheetData>
      <sheetData sheetId="4101">
        <row r="1">
          <cell r="A1" t="str">
            <v>1월 생산실적</v>
          </cell>
        </row>
      </sheetData>
      <sheetData sheetId="4102">
        <row r="1">
          <cell r="A1" t="str">
            <v>1월 생산실적</v>
          </cell>
        </row>
      </sheetData>
      <sheetData sheetId="4103">
        <row r="1">
          <cell r="A1" t="str">
            <v>1월 생산실적</v>
          </cell>
        </row>
      </sheetData>
      <sheetData sheetId="4104">
        <row r="1">
          <cell r="A1" t="str">
            <v>1월 생산실적</v>
          </cell>
        </row>
      </sheetData>
      <sheetData sheetId="4105">
        <row r="1">
          <cell r="A1" t="str">
            <v>1월 생산실적</v>
          </cell>
        </row>
      </sheetData>
      <sheetData sheetId="4106">
        <row r="1">
          <cell r="A1" t="str">
            <v>1월 생산실적</v>
          </cell>
        </row>
      </sheetData>
      <sheetData sheetId="4107">
        <row r="1">
          <cell r="A1" t="str">
            <v>1월 생산실적</v>
          </cell>
        </row>
      </sheetData>
      <sheetData sheetId="4108">
        <row r="1">
          <cell r="A1" t="str">
            <v>1월 생산실적</v>
          </cell>
        </row>
      </sheetData>
      <sheetData sheetId="4109">
        <row r="1">
          <cell r="A1" t="str">
            <v>1월 생산실적</v>
          </cell>
        </row>
      </sheetData>
      <sheetData sheetId="4110">
        <row r="1">
          <cell r="A1" t="str">
            <v>1월 생산실적</v>
          </cell>
        </row>
      </sheetData>
      <sheetData sheetId="4111">
        <row r="1">
          <cell r="A1" t="str">
            <v>1월 생산실적</v>
          </cell>
        </row>
      </sheetData>
      <sheetData sheetId="4112">
        <row r="1">
          <cell r="A1" t="str">
            <v>1월 생산실적</v>
          </cell>
        </row>
      </sheetData>
      <sheetData sheetId="4113">
        <row r="1">
          <cell r="A1" t="str">
            <v>1월 생산실적</v>
          </cell>
        </row>
      </sheetData>
      <sheetData sheetId="4114">
        <row r="1">
          <cell r="A1" t="str">
            <v>1월 생산실적</v>
          </cell>
        </row>
      </sheetData>
      <sheetData sheetId="4115">
        <row r="1">
          <cell r="A1" t="str">
            <v>1월 생산실적</v>
          </cell>
        </row>
      </sheetData>
      <sheetData sheetId="4116">
        <row r="1">
          <cell r="A1" t="str">
            <v>1월 생산실적</v>
          </cell>
        </row>
      </sheetData>
      <sheetData sheetId="4117">
        <row r="1">
          <cell r="A1" t="str">
            <v>1월 생산실적</v>
          </cell>
        </row>
      </sheetData>
      <sheetData sheetId="4118">
        <row r="1">
          <cell r="A1" t="str">
            <v>1월 생산실적</v>
          </cell>
        </row>
      </sheetData>
      <sheetData sheetId="4119">
        <row r="1">
          <cell r="A1" t="str">
            <v>1월 생산실적</v>
          </cell>
        </row>
      </sheetData>
      <sheetData sheetId="4120">
        <row r="1">
          <cell r="A1" t="str">
            <v>1월 생산실적</v>
          </cell>
        </row>
      </sheetData>
      <sheetData sheetId="4121">
        <row r="1">
          <cell r="A1" t="str">
            <v>1월 생산실적</v>
          </cell>
        </row>
      </sheetData>
      <sheetData sheetId="4122">
        <row r="1">
          <cell r="A1" t="str">
            <v>1월 생산실적</v>
          </cell>
        </row>
      </sheetData>
      <sheetData sheetId="4123">
        <row r="1">
          <cell r="A1" t="str">
            <v>1월 생산실적</v>
          </cell>
        </row>
      </sheetData>
      <sheetData sheetId="4124">
        <row r="1">
          <cell r="A1" t="str">
            <v>1월 생산실적</v>
          </cell>
        </row>
      </sheetData>
      <sheetData sheetId="4125">
        <row r="1">
          <cell r="A1" t="str">
            <v>1월 생산실적</v>
          </cell>
        </row>
      </sheetData>
      <sheetData sheetId="4126">
        <row r="1">
          <cell r="A1" t="str">
            <v>1월 생산실적</v>
          </cell>
        </row>
      </sheetData>
      <sheetData sheetId="4127">
        <row r="1">
          <cell r="A1" t="str">
            <v>1월 생산실적</v>
          </cell>
        </row>
      </sheetData>
      <sheetData sheetId="4128">
        <row r="1">
          <cell r="A1" t="str">
            <v>1월 생산실적</v>
          </cell>
        </row>
      </sheetData>
      <sheetData sheetId="4129">
        <row r="1">
          <cell r="A1" t="str">
            <v>1월 생산실적</v>
          </cell>
        </row>
      </sheetData>
      <sheetData sheetId="4130">
        <row r="1">
          <cell r="A1" t="str">
            <v>1월 생산실적</v>
          </cell>
        </row>
      </sheetData>
      <sheetData sheetId="4131">
        <row r="1">
          <cell r="A1" t="str">
            <v>1월 생산실적</v>
          </cell>
        </row>
      </sheetData>
      <sheetData sheetId="4132">
        <row r="1">
          <cell r="A1" t="str">
            <v>1월 생산실적</v>
          </cell>
        </row>
      </sheetData>
      <sheetData sheetId="4133">
        <row r="1">
          <cell r="A1" t="str">
            <v>1월 생산실적</v>
          </cell>
        </row>
      </sheetData>
      <sheetData sheetId="4134">
        <row r="1">
          <cell r="A1" t="str">
            <v>1월 생산실적</v>
          </cell>
        </row>
      </sheetData>
      <sheetData sheetId="4135">
        <row r="1">
          <cell r="A1" t="str">
            <v>1월 생산실적</v>
          </cell>
        </row>
      </sheetData>
      <sheetData sheetId="4136">
        <row r="1">
          <cell r="A1" t="str">
            <v>1월 생산실적</v>
          </cell>
        </row>
      </sheetData>
      <sheetData sheetId="4137">
        <row r="1">
          <cell r="A1" t="str">
            <v>1월 생산실적</v>
          </cell>
        </row>
      </sheetData>
      <sheetData sheetId="4138">
        <row r="1">
          <cell r="A1" t="str">
            <v>1월 생산실적</v>
          </cell>
        </row>
      </sheetData>
      <sheetData sheetId="4139">
        <row r="1">
          <cell r="A1" t="str">
            <v>1월 생산실적</v>
          </cell>
        </row>
      </sheetData>
      <sheetData sheetId="4140">
        <row r="1">
          <cell r="A1" t="str">
            <v>1월 생산실적</v>
          </cell>
        </row>
      </sheetData>
      <sheetData sheetId="4141">
        <row r="1">
          <cell r="A1" t="str">
            <v>1월 생산실적</v>
          </cell>
        </row>
      </sheetData>
      <sheetData sheetId="4142">
        <row r="1">
          <cell r="A1" t="str">
            <v>1월 생산실적</v>
          </cell>
        </row>
      </sheetData>
      <sheetData sheetId="4143">
        <row r="1">
          <cell r="A1" t="str">
            <v>1월 생산실적</v>
          </cell>
        </row>
      </sheetData>
      <sheetData sheetId="4144">
        <row r="1">
          <cell r="A1" t="str">
            <v>1월 생산실적</v>
          </cell>
        </row>
      </sheetData>
      <sheetData sheetId="4145">
        <row r="1">
          <cell r="A1" t="str">
            <v>1월 생산실적</v>
          </cell>
        </row>
      </sheetData>
      <sheetData sheetId="4146">
        <row r="1">
          <cell r="A1" t="str">
            <v>1월 생산실적</v>
          </cell>
        </row>
      </sheetData>
      <sheetData sheetId="4147">
        <row r="1">
          <cell r="A1" t="str">
            <v>1월 생산실적</v>
          </cell>
        </row>
      </sheetData>
      <sheetData sheetId="4148">
        <row r="1">
          <cell r="A1" t="str">
            <v>1월 생산실적</v>
          </cell>
        </row>
      </sheetData>
      <sheetData sheetId="4149">
        <row r="1">
          <cell r="A1" t="str">
            <v>1월 생산실적</v>
          </cell>
        </row>
      </sheetData>
      <sheetData sheetId="4150">
        <row r="1">
          <cell r="A1" t="str">
            <v>1월 생산실적</v>
          </cell>
        </row>
      </sheetData>
      <sheetData sheetId="4151">
        <row r="1">
          <cell r="A1" t="str">
            <v>1월 생산실적</v>
          </cell>
        </row>
      </sheetData>
      <sheetData sheetId="4152">
        <row r="1">
          <cell r="A1" t="str">
            <v>1월 생산실적</v>
          </cell>
        </row>
      </sheetData>
      <sheetData sheetId="4153">
        <row r="1">
          <cell r="A1" t="str">
            <v>1월 생산실적</v>
          </cell>
        </row>
      </sheetData>
      <sheetData sheetId="4154">
        <row r="1">
          <cell r="A1" t="str">
            <v>1월 생산실적</v>
          </cell>
        </row>
      </sheetData>
      <sheetData sheetId="4155">
        <row r="1">
          <cell r="A1" t="str">
            <v>1월 생산실적</v>
          </cell>
        </row>
      </sheetData>
      <sheetData sheetId="4156">
        <row r="1">
          <cell r="A1" t="str">
            <v>1월 생산실적</v>
          </cell>
        </row>
      </sheetData>
      <sheetData sheetId="4157">
        <row r="1">
          <cell r="A1" t="str">
            <v>1월 생산실적</v>
          </cell>
        </row>
      </sheetData>
      <sheetData sheetId="4158">
        <row r="1">
          <cell r="A1" t="str">
            <v>1월 생산실적</v>
          </cell>
        </row>
      </sheetData>
      <sheetData sheetId="4159">
        <row r="1">
          <cell r="A1" t="str">
            <v>1월 생산실적</v>
          </cell>
        </row>
      </sheetData>
      <sheetData sheetId="4160">
        <row r="1">
          <cell r="A1" t="str">
            <v>1월 생산실적</v>
          </cell>
        </row>
      </sheetData>
      <sheetData sheetId="4161">
        <row r="1">
          <cell r="A1" t="str">
            <v>1월 생산실적</v>
          </cell>
        </row>
      </sheetData>
      <sheetData sheetId="4162">
        <row r="1">
          <cell r="A1" t="str">
            <v>1월 생산실적</v>
          </cell>
        </row>
      </sheetData>
      <sheetData sheetId="4163">
        <row r="1">
          <cell r="A1" t="str">
            <v>1월 생산실적</v>
          </cell>
        </row>
      </sheetData>
      <sheetData sheetId="4164">
        <row r="1">
          <cell r="A1" t="str">
            <v>1월 생산실적</v>
          </cell>
        </row>
      </sheetData>
      <sheetData sheetId="4165">
        <row r="1">
          <cell r="A1" t="str">
            <v>1월 생산실적</v>
          </cell>
        </row>
      </sheetData>
      <sheetData sheetId="4166">
        <row r="1">
          <cell r="A1" t="str">
            <v>1월 생산실적</v>
          </cell>
        </row>
      </sheetData>
      <sheetData sheetId="4167">
        <row r="1">
          <cell r="A1" t="str">
            <v>1월 생산실적</v>
          </cell>
        </row>
      </sheetData>
      <sheetData sheetId="4168">
        <row r="1">
          <cell r="A1" t="str">
            <v>1월 생산실적</v>
          </cell>
        </row>
      </sheetData>
      <sheetData sheetId="4169">
        <row r="1">
          <cell r="A1" t="str">
            <v>1월 생산실적</v>
          </cell>
        </row>
      </sheetData>
      <sheetData sheetId="4170">
        <row r="1">
          <cell r="A1" t="str">
            <v>1월 생산실적</v>
          </cell>
        </row>
      </sheetData>
      <sheetData sheetId="4171">
        <row r="1">
          <cell r="A1" t="str">
            <v>1월 생산실적</v>
          </cell>
        </row>
      </sheetData>
      <sheetData sheetId="4172">
        <row r="1">
          <cell r="A1" t="str">
            <v>1월 생산실적</v>
          </cell>
        </row>
      </sheetData>
      <sheetData sheetId="4173">
        <row r="1">
          <cell r="A1" t="str">
            <v>1월 생산실적</v>
          </cell>
        </row>
      </sheetData>
      <sheetData sheetId="4174">
        <row r="1">
          <cell r="A1" t="str">
            <v>1월 생산실적</v>
          </cell>
        </row>
      </sheetData>
      <sheetData sheetId="4175">
        <row r="1">
          <cell r="A1" t="str">
            <v>1월 생산실적</v>
          </cell>
        </row>
      </sheetData>
      <sheetData sheetId="4176">
        <row r="1">
          <cell r="A1" t="str">
            <v>1월 생산실적</v>
          </cell>
        </row>
      </sheetData>
      <sheetData sheetId="4177">
        <row r="1">
          <cell r="A1" t="str">
            <v>1월 생산실적</v>
          </cell>
        </row>
      </sheetData>
      <sheetData sheetId="4178">
        <row r="1">
          <cell r="A1" t="str">
            <v>1월 생산실적</v>
          </cell>
        </row>
      </sheetData>
      <sheetData sheetId="4179">
        <row r="1">
          <cell r="A1" t="str">
            <v>1월 생산실적</v>
          </cell>
        </row>
      </sheetData>
      <sheetData sheetId="4180">
        <row r="1">
          <cell r="A1" t="str">
            <v>1월 생산실적</v>
          </cell>
        </row>
      </sheetData>
      <sheetData sheetId="4181">
        <row r="1">
          <cell r="A1" t="str">
            <v>1월 생산실적</v>
          </cell>
        </row>
      </sheetData>
      <sheetData sheetId="4182">
        <row r="1">
          <cell r="A1" t="str">
            <v>1월 생산실적</v>
          </cell>
        </row>
      </sheetData>
      <sheetData sheetId="4183">
        <row r="1">
          <cell r="A1" t="str">
            <v>1월 생산실적</v>
          </cell>
        </row>
      </sheetData>
      <sheetData sheetId="4184">
        <row r="1">
          <cell r="A1" t="str">
            <v>1월 생산실적</v>
          </cell>
        </row>
      </sheetData>
      <sheetData sheetId="4185">
        <row r="1">
          <cell r="A1" t="str">
            <v>1월 생산실적</v>
          </cell>
        </row>
      </sheetData>
      <sheetData sheetId="4186">
        <row r="1">
          <cell r="A1" t="str">
            <v>1월 생산실적</v>
          </cell>
        </row>
      </sheetData>
      <sheetData sheetId="4187">
        <row r="1">
          <cell r="A1" t="str">
            <v>1월 생산실적</v>
          </cell>
        </row>
      </sheetData>
      <sheetData sheetId="4188">
        <row r="1">
          <cell r="A1" t="str">
            <v>1월 생산실적</v>
          </cell>
        </row>
      </sheetData>
      <sheetData sheetId="4189">
        <row r="1">
          <cell r="A1" t="str">
            <v>1월 생산실적</v>
          </cell>
        </row>
      </sheetData>
      <sheetData sheetId="4190">
        <row r="1">
          <cell r="A1" t="str">
            <v>1월 생산실적</v>
          </cell>
        </row>
      </sheetData>
      <sheetData sheetId="4191">
        <row r="1">
          <cell r="A1" t="str">
            <v>1월 생산실적</v>
          </cell>
        </row>
      </sheetData>
      <sheetData sheetId="4192">
        <row r="1">
          <cell r="A1" t="str">
            <v>1월 생산실적</v>
          </cell>
        </row>
      </sheetData>
      <sheetData sheetId="4193">
        <row r="1">
          <cell r="A1" t="str">
            <v>1월 생산실적</v>
          </cell>
        </row>
      </sheetData>
      <sheetData sheetId="4194">
        <row r="1">
          <cell r="A1" t="str">
            <v>1월 생산실적</v>
          </cell>
        </row>
      </sheetData>
      <sheetData sheetId="4195">
        <row r="1">
          <cell r="A1" t="str">
            <v>1월 생산실적</v>
          </cell>
        </row>
      </sheetData>
      <sheetData sheetId="4196">
        <row r="1">
          <cell r="A1" t="str">
            <v>1월 생산실적</v>
          </cell>
        </row>
      </sheetData>
      <sheetData sheetId="4197">
        <row r="1">
          <cell r="A1" t="str">
            <v>1월 생산실적</v>
          </cell>
        </row>
      </sheetData>
      <sheetData sheetId="4198">
        <row r="1">
          <cell r="A1" t="str">
            <v>1월 생산실적</v>
          </cell>
        </row>
      </sheetData>
      <sheetData sheetId="4199">
        <row r="1">
          <cell r="A1" t="str">
            <v>1월 생산실적</v>
          </cell>
        </row>
      </sheetData>
      <sheetData sheetId="4200">
        <row r="1">
          <cell r="A1" t="str">
            <v>1월 생산실적</v>
          </cell>
        </row>
      </sheetData>
      <sheetData sheetId="4201">
        <row r="1">
          <cell r="A1" t="str">
            <v>1월 생산실적</v>
          </cell>
        </row>
      </sheetData>
      <sheetData sheetId="4202">
        <row r="1">
          <cell r="A1" t="str">
            <v>1월 생산실적</v>
          </cell>
        </row>
      </sheetData>
      <sheetData sheetId="4203">
        <row r="1">
          <cell r="A1" t="str">
            <v>1월 생산실적</v>
          </cell>
        </row>
      </sheetData>
      <sheetData sheetId="4204">
        <row r="1">
          <cell r="A1" t="str">
            <v>1월 생산실적</v>
          </cell>
        </row>
      </sheetData>
      <sheetData sheetId="4205">
        <row r="1">
          <cell r="A1" t="str">
            <v>1월 생산실적</v>
          </cell>
        </row>
      </sheetData>
      <sheetData sheetId="4206">
        <row r="1">
          <cell r="A1" t="str">
            <v>1월 생산실적</v>
          </cell>
        </row>
      </sheetData>
      <sheetData sheetId="4207">
        <row r="1">
          <cell r="A1" t="str">
            <v>1월 생산실적</v>
          </cell>
        </row>
      </sheetData>
      <sheetData sheetId="4208">
        <row r="1">
          <cell r="A1" t="str">
            <v>1월 생산실적</v>
          </cell>
        </row>
      </sheetData>
      <sheetData sheetId="4209">
        <row r="1">
          <cell r="A1" t="str">
            <v>1월 생산실적</v>
          </cell>
        </row>
      </sheetData>
      <sheetData sheetId="4210">
        <row r="1">
          <cell r="A1" t="str">
            <v>1월 생산실적</v>
          </cell>
        </row>
      </sheetData>
      <sheetData sheetId="4211">
        <row r="1">
          <cell r="A1" t="str">
            <v>1월 생산실적</v>
          </cell>
        </row>
      </sheetData>
      <sheetData sheetId="4212">
        <row r="1">
          <cell r="A1" t="str">
            <v>1월 생산실적</v>
          </cell>
        </row>
      </sheetData>
      <sheetData sheetId="4213">
        <row r="1">
          <cell r="A1" t="str">
            <v>1월 생산실적</v>
          </cell>
        </row>
      </sheetData>
      <sheetData sheetId="4214">
        <row r="1">
          <cell r="A1" t="str">
            <v>1월 생산실적</v>
          </cell>
        </row>
      </sheetData>
      <sheetData sheetId="4215">
        <row r="1">
          <cell r="A1" t="str">
            <v>1월 생산실적</v>
          </cell>
        </row>
      </sheetData>
      <sheetData sheetId="4216">
        <row r="1">
          <cell r="A1" t="str">
            <v>1월 생산실적</v>
          </cell>
        </row>
      </sheetData>
      <sheetData sheetId="4217">
        <row r="1">
          <cell r="A1" t="str">
            <v>1월 생산실적</v>
          </cell>
        </row>
      </sheetData>
      <sheetData sheetId="4218">
        <row r="1">
          <cell r="A1" t="str">
            <v>1월 생산실적</v>
          </cell>
        </row>
      </sheetData>
      <sheetData sheetId="4219">
        <row r="1">
          <cell r="A1" t="str">
            <v>1월 생산실적</v>
          </cell>
        </row>
      </sheetData>
      <sheetData sheetId="4220">
        <row r="1">
          <cell r="A1" t="str">
            <v>1월 생산실적</v>
          </cell>
        </row>
      </sheetData>
      <sheetData sheetId="4221">
        <row r="1">
          <cell r="A1" t="str">
            <v>1월 생산실적</v>
          </cell>
        </row>
      </sheetData>
      <sheetData sheetId="4222">
        <row r="1">
          <cell r="A1" t="str">
            <v>1월 생산실적</v>
          </cell>
        </row>
      </sheetData>
      <sheetData sheetId="4223">
        <row r="1">
          <cell r="A1" t="str">
            <v>1월 생산실적</v>
          </cell>
        </row>
      </sheetData>
      <sheetData sheetId="4224">
        <row r="1">
          <cell r="A1" t="str">
            <v>1월 생산실적</v>
          </cell>
        </row>
      </sheetData>
      <sheetData sheetId="4225">
        <row r="1">
          <cell r="A1" t="str">
            <v>1월 생산실적</v>
          </cell>
        </row>
      </sheetData>
      <sheetData sheetId="4226">
        <row r="1">
          <cell r="A1" t="str">
            <v>1월 생산실적</v>
          </cell>
        </row>
      </sheetData>
      <sheetData sheetId="4227">
        <row r="1">
          <cell r="A1" t="str">
            <v>1월 생산실적</v>
          </cell>
        </row>
      </sheetData>
      <sheetData sheetId="4228">
        <row r="1">
          <cell r="A1" t="str">
            <v>1월 생산실적</v>
          </cell>
        </row>
      </sheetData>
      <sheetData sheetId="4229">
        <row r="1">
          <cell r="A1" t="str">
            <v>1월 생산실적</v>
          </cell>
        </row>
      </sheetData>
      <sheetData sheetId="4230">
        <row r="1">
          <cell r="A1" t="str">
            <v>1월 생산실적</v>
          </cell>
        </row>
      </sheetData>
      <sheetData sheetId="4231">
        <row r="1">
          <cell r="A1" t="str">
            <v>1월 생산실적</v>
          </cell>
        </row>
      </sheetData>
      <sheetData sheetId="4232">
        <row r="1">
          <cell r="A1" t="str">
            <v>1월 생산실적</v>
          </cell>
        </row>
      </sheetData>
      <sheetData sheetId="4233">
        <row r="1">
          <cell r="A1" t="str">
            <v>1월 생산실적</v>
          </cell>
        </row>
      </sheetData>
      <sheetData sheetId="4234">
        <row r="1">
          <cell r="A1" t="str">
            <v>1월 생산실적</v>
          </cell>
        </row>
      </sheetData>
      <sheetData sheetId="4235">
        <row r="1">
          <cell r="A1" t="str">
            <v>1월 생산실적</v>
          </cell>
        </row>
      </sheetData>
      <sheetData sheetId="4236">
        <row r="1">
          <cell r="A1" t="str">
            <v>1월 생산실적</v>
          </cell>
        </row>
      </sheetData>
      <sheetData sheetId="4237">
        <row r="1">
          <cell r="A1" t="str">
            <v>1월 생산실적</v>
          </cell>
        </row>
      </sheetData>
      <sheetData sheetId="4238">
        <row r="1">
          <cell r="A1" t="str">
            <v>1월 생산실적</v>
          </cell>
        </row>
      </sheetData>
      <sheetData sheetId="4239">
        <row r="1">
          <cell r="A1" t="str">
            <v>1월 생산실적</v>
          </cell>
        </row>
      </sheetData>
      <sheetData sheetId="4240">
        <row r="1">
          <cell r="A1" t="str">
            <v>1월 생산실적</v>
          </cell>
        </row>
      </sheetData>
      <sheetData sheetId="4241">
        <row r="1">
          <cell r="A1" t="str">
            <v>1월 생산실적</v>
          </cell>
        </row>
      </sheetData>
      <sheetData sheetId="4242">
        <row r="1">
          <cell r="A1" t="str">
            <v>1월 생산실적</v>
          </cell>
        </row>
      </sheetData>
      <sheetData sheetId="4243">
        <row r="1">
          <cell r="A1" t="str">
            <v>1월 생산실적</v>
          </cell>
        </row>
      </sheetData>
      <sheetData sheetId="4244">
        <row r="1">
          <cell r="A1" t="str">
            <v>1월 생산실적</v>
          </cell>
        </row>
      </sheetData>
      <sheetData sheetId="4245">
        <row r="1">
          <cell r="A1" t="str">
            <v>1월 생산실적</v>
          </cell>
        </row>
      </sheetData>
      <sheetData sheetId="4246">
        <row r="1">
          <cell r="A1" t="str">
            <v>1월 생산실적</v>
          </cell>
        </row>
      </sheetData>
      <sheetData sheetId="4247">
        <row r="1">
          <cell r="A1" t="str">
            <v>1월 생산실적</v>
          </cell>
        </row>
      </sheetData>
      <sheetData sheetId="4248">
        <row r="1">
          <cell r="A1" t="str">
            <v>1월 생산실적</v>
          </cell>
        </row>
      </sheetData>
      <sheetData sheetId="4249">
        <row r="1">
          <cell r="A1" t="str">
            <v>1월 생산실적</v>
          </cell>
        </row>
      </sheetData>
      <sheetData sheetId="4250">
        <row r="1">
          <cell r="A1" t="str">
            <v>1월 생산실적</v>
          </cell>
        </row>
      </sheetData>
      <sheetData sheetId="4251">
        <row r="1">
          <cell r="A1" t="str">
            <v>1월 생산실적</v>
          </cell>
        </row>
      </sheetData>
      <sheetData sheetId="4252">
        <row r="1">
          <cell r="A1" t="str">
            <v>1월 생산실적</v>
          </cell>
        </row>
      </sheetData>
      <sheetData sheetId="4253">
        <row r="1">
          <cell r="A1" t="str">
            <v>1월 생산실적</v>
          </cell>
        </row>
      </sheetData>
      <sheetData sheetId="4254">
        <row r="1">
          <cell r="A1" t="str">
            <v>1월 생산실적</v>
          </cell>
        </row>
      </sheetData>
      <sheetData sheetId="4255">
        <row r="1">
          <cell r="A1" t="str">
            <v>1월 생산실적</v>
          </cell>
        </row>
      </sheetData>
      <sheetData sheetId="4256">
        <row r="1">
          <cell r="A1" t="str">
            <v>1월 생산실적</v>
          </cell>
        </row>
      </sheetData>
      <sheetData sheetId="4257">
        <row r="1">
          <cell r="A1" t="str">
            <v>1월 생산실적</v>
          </cell>
        </row>
      </sheetData>
      <sheetData sheetId="4258">
        <row r="1">
          <cell r="A1" t="str">
            <v>1월 생산실적</v>
          </cell>
        </row>
      </sheetData>
      <sheetData sheetId="4259">
        <row r="1">
          <cell r="A1" t="str">
            <v>1월 생산실적</v>
          </cell>
        </row>
      </sheetData>
      <sheetData sheetId="4260">
        <row r="1">
          <cell r="A1" t="str">
            <v>1월 생산실적</v>
          </cell>
        </row>
      </sheetData>
      <sheetData sheetId="4261">
        <row r="1">
          <cell r="A1" t="str">
            <v>1월 생산실적</v>
          </cell>
        </row>
      </sheetData>
      <sheetData sheetId="4262">
        <row r="1">
          <cell r="A1" t="str">
            <v>1월 생산실적</v>
          </cell>
        </row>
      </sheetData>
      <sheetData sheetId="4263">
        <row r="1">
          <cell r="A1" t="str">
            <v>1월 생산실적</v>
          </cell>
        </row>
      </sheetData>
      <sheetData sheetId="4264">
        <row r="1">
          <cell r="A1" t="str">
            <v>1월 생산실적</v>
          </cell>
        </row>
      </sheetData>
      <sheetData sheetId="4265">
        <row r="1">
          <cell r="A1" t="str">
            <v>1월 생산실적</v>
          </cell>
        </row>
      </sheetData>
      <sheetData sheetId="4266">
        <row r="1">
          <cell r="A1" t="str">
            <v>1월 생산실적</v>
          </cell>
        </row>
      </sheetData>
      <sheetData sheetId="4267">
        <row r="1">
          <cell r="A1" t="str">
            <v>1월 생산실적</v>
          </cell>
        </row>
      </sheetData>
      <sheetData sheetId="4268">
        <row r="1">
          <cell r="A1" t="str">
            <v>1월 생산실적</v>
          </cell>
        </row>
      </sheetData>
      <sheetData sheetId="4269">
        <row r="1">
          <cell r="A1" t="str">
            <v>1월 생산실적</v>
          </cell>
        </row>
      </sheetData>
      <sheetData sheetId="4270">
        <row r="1">
          <cell r="A1" t="str">
            <v>1월 생산실적</v>
          </cell>
        </row>
      </sheetData>
      <sheetData sheetId="4271">
        <row r="1">
          <cell r="A1" t="str">
            <v>1월 생산실적</v>
          </cell>
        </row>
      </sheetData>
      <sheetData sheetId="4272">
        <row r="1">
          <cell r="A1" t="str">
            <v>1월 생산실적</v>
          </cell>
        </row>
      </sheetData>
      <sheetData sheetId="4273">
        <row r="1">
          <cell r="A1" t="str">
            <v>1월 생산실적</v>
          </cell>
        </row>
      </sheetData>
      <sheetData sheetId="4274">
        <row r="1">
          <cell r="A1" t="str">
            <v>1월 생산실적</v>
          </cell>
        </row>
      </sheetData>
      <sheetData sheetId="4275">
        <row r="1">
          <cell r="A1" t="str">
            <v>1월 생산실적</v>
          </cell>
        </row>
      </sheetData>
      <sheetData sheetId="4276">
        <row r="1">
          <cell r="A1" t="str">
            <v>1월 생산실적</v>
          </cell>
        </row>
      </sheetData>
      <sheetData sheetId="4277">
        <row r="1">
          <cell r="A1" t="str">
            <v>1월 생산실적</v>
          </cell>
        </row>
      </sheetData>
      <sheetData sheetId="4278">
        <row r="1">
          <cell r="A1" t="str">
            <v>1월 생산실적</v>
          </cell>
        </row>
      </sheetData>
      <sheetData sheetId="4279">
        <row r="1">
          <cell r="A1" t="str">
            <v>1월 생산실적</v>
          </cell>
        </row>
      </sheetData>
      <sheetData sheetId="4280">
        <row r="1">
          <cell r="A1" t="str">
            <v>1월 생산실적</v>
          </cell>
        </row>
      </sheetData>
      <sheetData sheetId="4281">
        <row r="1">
          <cell r="A1" t="str">
            <v>1월 생산실적</v>
          </cell>
        </row>
      </sheetData>
      <sheetData sheetId="4282">
        <row r="1">
          <cell r="A1" t="str">
            <v>1월 생산실적</v>
          </cell>
        </row>
      </sheetData>
      <sheetData sheetId="4283">
        <row r="1">
          <cell r="A1" t="str">
            <v>1월 생산실적</v>
          </cell>
        </row>
      </sheetData>
      <sheetData sheetId="4284">
        <row r="1">
          <cell r="A1" t="str">
            <v>1월 생산실적</v>
          </cell>
        </row>
      </sheetData>
      <sheetData sheetId="4285">
        <row r="1">
          <cell r="A1" t="str">
            <v>1월 생산실적</v>
          </cell>
        </row>
      </sheetData>
      <sheetData sheetId="4286">
        <row r="1">
          <cell r="A1" t="str">
            <v>1월 생산실적</v>
          </cell>
        </row>
      </sheetData>
      <sheetData sheetId="4287">
        <row r="1">
          <cell r="A1" t="str">
            <v>1월 생산실적</v>
          </cell>
        </row>
      </sheetData>
      <sheetData sheetId="4288">
        <row r="1">
          <cell r="A1" t="str">
            <v>1월 생산실적</v>
          </cell>
        </row>
      </sheetData>
      <sheetData sheetId="4289">
        <row r="1">
          <cell r="A1" t="str">
            <v>1월 생산실적</v>
          </cell>
        </row>
      </sheetData>
      <sheetData sheetId="4290">
        <row r="1">
          <cell r="A1" t="str">
            <v>1월 생산실적</v>
          </cell>
        </row>
      </sheetData>
      <sheetData sheetId="4291">
        <row r="1">
          <cell r="A1" t="str">
            <v>1월 생산실적</v>
          </cell>
        </row>
      </sheetData>
      <sheetData sheetId="4292">
        <row r="1">
          <cell r="A1" t="str">
            <v>1월 생산실적</v>
          </cell>
        </row>
      </sheetData>
      <sheetData sheetId="4293">
        <row r="1">
          <cell r="A1" t="str">
            <v>1월 생산실적</v>
          </cell>
        </row>
      </sheetData>
      <sheetData sheetId="4294">
        <row r="1">
          <cell r="A1" t="str">
            <v>1월 생산실적</v>
          </cell>
        </row>
      </sheetData>
      <sheetData sheetId="4295">
        <row r="1">
          <cell r="A1" t="str">
            <v>1월 생산실적</v>
          </cell>
        </row>
      </sheetData>
      <sheetData sheetId="4296">
        <row r="1">
          <cell r="A1" t="str">
            <v>1월 생산실적</v>
          </cell>
        </row>
      </sheetData>
      <sheetData sheetId="4297">
        <row r="1">
          <cell r="A1" t="str">
            <v>1월 생산실적</v>
          </cell>
        </row>
      </sheetData>
      <sheetData sheetId="4298">
        <row r="1">
          <cell r="A1" t="str">
            <v>1월 생산실적</v>
          </cell>
        </row>
      </sheetData>
      <sheetData sheetId="4299">
        <row r="1">
          <cell r="A1" t="str">
            <v>1월 생산실적</v>
          </cell>
        </row>
      </sheetData>
      <sheetData sheetId="4300">
        <row r="1">
          <cell r="A1" t="str">
            <v>1월 생산실적</v>
          </cell>
        </row>
      </sheetData>
      <sheetData sheetId="4301">
        <row r="1">
          <cell r="A1" t="str">
            <v>1월 생산실적</v>
          </cell>
        </row>
      </sheetData>
      <sheetData sheetId="4302">
        <row r="1">
          <cell r="A1" t="str">
            <v>1월 생산실적</v>
          </cell>
        </row>
      </sheetData>
      <sheetData sheetId="4303">
        <row r="1">
          <cell r="A1" t="str">
            <v>1월 생산실적</v>
          </cell>
        </row>
      </sheetData>
      <sheetData sheetId="4304">
        <row r="1">
          <cell r="A1" t="str">
            <v>1월 생산실적</v>
          </cell>
        </row>
      </sheetData>
      <sheetData sheetId="4305">
        <row r="1">
          <cell r="A1" t="str">
            <v>1월 생산실적</v>
          </cell>
        </row>
      </sheetData>
      <sheetData sheetId="4306">
        <row r="1">
          <cell r="A1" t="str">
            <v>1월 생산실적</v>
          </cell>
        </row>
      </sheetData>
      <sheetData sheetId="4307">
        <row r="1">
          <cell r="A1" t="str">
            <v>1월 생산실적</v>
          </cell>
        </row>
      </sheetData>
      <sheetData sheetId="4308">
        <row r="1">
          <cell r="A1" t="str">
            <v>1월 생산실적</v>
          </cell>
        </row>
      </sheetData>
      <sheetData sheetId="4309">
        <row r="1">
          <cell r="A1" t="str">
            <v>1월 생산실적</v>
          </cell>
        </row>
      </sheetData>
      <sheetData sheetId="4310">
        <row r="1">
          <cell r="A1" t="str">
            <v>1월 생산실적</v>
          </cell>
        </row>
      </sheetData>
      <sheetData sheetId="4311">
        <row r="1">
          <cell r="A1" t="str">
            <v>1월 생산실적</v>
          </cell>
        </row>
      </sheetData>
      <sheetData sheetId="4312">
        <row r="1">
          <cell r="A1" t="str">
            <v>1월 생산실적</v>
          </cell>
        </row>
      </sheetData>
      <sheetData sheetId="4313">
        <row r="1">
          <cell r="A1" t="str">
            <v>1월 생산실적</v>
          </cell>
        </row>
      </sheetData>
      <sheetData sheetId="4314">
        <row r="1">
          <cell r="A1" t="str">
            <v>1월 생산실적</v>
          </cell>
        </row>
      </sheetData>
      <sheetData sheetId="4315">
        <row r="1">
          <cell r="A1" t="str">
            <v>1월 생산실적</v>
          </cell>
        </row>
      </sheetData>
      <sheetData sheetId="4316">
        <row r="1">
          <cell r="A1" t="str">
            <v>1월 생산실적</v>
          </cell>
        </row>
      </sheetData>
      <sheetData sheetId="4317">
        <row r="1">
          <cell r="A1" t="str">
            <v>1월 생산실적</v>
          </cell>
        </row>
      </sheetData>
      <sheetData sheetId="4318">
        <row r="1">
          <cell r="A1" t="str">
            <v>1월 생산실적</v>
          </cell>
        </row>
      </sheetData>
      <sheetData sheetId="4319">
        <row r="1">
          <cell r="A1" t="str">
            <v>1월 생산실적</v>
          </cell>
        </row>
      </sheetData>
      <sheetData sheetId="4320">
        <row r="1">
          <cell r="A1" t="str">
            <v>1월 생산실적</v>
          </cell>
        </row>
      </sheetData>
      <sheetData sheetId="4321">
        <row r="1">
          <cell r="A1" t="str">
            <v>1월 생산실적</v>
          </cell>
        </row>
      </sheetData>
      <sheetData sheetId="4322">
        <row r="1">
          <cell r="A1" t="str">
            <v>1월 생산실적</v>
          </cell>
        </row>
      </sheetData>
      <sheetData sheetId="4323">
        <row r="1">
          <cell r="A1" t="str">
            <v>1월 생산실적</v>
          </cell>
        </row>
      </sheetData>
      <sheetData sheetId="4324">
        <row r="1">
          <cell r="A1" t="str">
            <v>1월 생산실적</v>
          </cell>
        </row>
      </sheetData>
      <sheetData sheetId="4325">
        <row r="1">
          <cell r="A1" t="str">
            <v>1월 생산실적</v>
          </cell>
        </row>
      </sheetData>
      <sheetData sheetId="4326">
        <row r="1">
          <cell r="A1" t="str">
            <v>1월 생산실적</v>
          </cell>
        </row>
      </sheetData>
      <sheetData sheetId="4327">
        <row r="1">
          <cell r="A1" t="str">
            <v>1월 생산실적</v>
          </cell>
        </row>
      </sheetData>
      <sheetData sheetId="4328">
        <row r="1">
          <cell r="A1" t="str">
            <v>1월 생산실적</v>
          </cell>
        </row>
      </sheetData>
      <sheetData sheetId="4329">
        <row r="1">
          <cell r="A1" t="str">
            <v>1월 생산실적</v>
          </cell>
        </row>
      </sheetData>
      <sheetData sheetId="4330">
        <row r="1">
          <cell r="A1" t="str">
            <v>1월 생산실적</v>
          </cell>
        </row>
      </sheetData>
      <sheetData sheetId="4331">
        <row r="1">
          <cell r="A1" t="str">
            <v>1월 생산실적</v>
          </cell>
        </row>
      </sheetData>
      <sheetData sheetId="4332">
        <row r="1">
          <cell r="A1" t="str">
            <v>1월 생산실적</v>
          </cell>
        </row>
      </sheetData>
      <sheetData sheetId="4333">
        <row r="1">
          <cell r="A1" t="str">
            <v>1월 생산실적</v>
          </cell>
        </row>
      </sheetData>
      <sheetData sheetId="4334">
        <row r="1">
          <cell r="A1" t="str">
            <v>1월 생산실적</v>
          </cell>
        </row>
      </sheetData>
      <sheetData sheetId="4335">
        <row r="1">
          <cell r="A1" t="str">
            <v>1월 생산실적</v>
          </cell>
        </row>
      </sheetData>
      <sheetData sheetId="4336">
        <row r="1">
          <cell r="A1" t="str">
            <v>1월 생산실적</v>
          </cell>
        </row>
      </sheetData>
      <sheetData sheetId="4337">
        <row r="1">
          <cell r="A1" t="str">
            <v>1월 생산실적</v>
          </cell>
        </row>
      </sheetData>
      <sheetData sheetId="4338">
        <row r="1">
          <cell r="A1" t="str">
            <v>1월 생산실적</v>
          </cell>
        </row>
      </sheetData>
      <sheetData sheetId="4339">
        <row r="1">
          <cell r="A1" t="str">
            <v>1월 생산실적</v>
          </cell>
        </row>
      </sheetData>
      <sheetData sheetId="4340">
        <row r="1">
          <cell r="A1" t="str">
            <v>1월 생산실적</v>
          </cell>
        </row>
      </sheetData>
      <sheetData sheetId="4341">
        <row r="1">
          <cell r="A1" t="str">
            <v>1월 생산실적</v>
          </cell>
        </row>
      </sheetData>
      <sheetData sheetId="4342">
        <row r="1">
          <cell r="A1" t="str">
            <v>1월 생산실적</v>
          </cell>
        </row>
      </sheetData>
      <sheetData sheetId="4343">
        <row r="1">
          <cell r="A1" t="str">
            <v>1월 생산실적</v>
          </cell>
        </row>
      </sheetData>
      <sheetData sheetId="4344">
        <row r="1">
          <cell r="A1" t="str">
            <v>1월 생산실적</v>
          </cell>
        </row>
      </sheetData>
      <sheetData sheetId="4345">
        <row r="1">
          <cell r="A1" t="str">
            <v>1월 생산실적</v>
          </cell>
        </row>
      </sheetData>
      <sheetData sheetId="4346">
        <row r="1">
          <cell r="A1" t="str">
            <v>1월 생산실적</v>
          </cell>
        </row>
      </sheetData>
      <sheetData sheetId="4347">
        <row r="1">
          <cell r="A1" t="str">
            <v>1월 생산실적</v>
          </cell>
        </row>
      </sheetData>
      <sheetData sheetId="4348">
        <row r="1">
          <cell r="A1" t="str">
            <v>1월 생산실적</v>
          </cell>
        </row>
      </sheetData>
      <sheetData sheetId="4349">
        <row r="1">
          <cell r="A1" t="str">
            <v>1월 생산실적</v>
          </cell>
        </row>
      </sheetData>
      <sheetData sheetId="4350">
        <row r="1">
          <cell r="A1" t="str">
            <v>1월 생산실적</v>
          </cell>
        </row>
      </sheetData>
      <sheetData sheetId="4351">
        <row r="1">
          <cell r="A1" t="str">
            <v>1월 생산실적</v>
          </cell>
        </row>
      </sheetData>
      <sheetData sheetId="4352">
        <row r="1">
          <cell r="A1" t="str">
            <v>1월 생산실적</v>
          </cell>
        </row>
      </sheetData>
      <sheetData sheetId="4353">
        <row r="1">
          <cell r="A1" t="str">
            <v>1월 생산실적</v>
          </cell>
        </row>
      </sheetData>
      <sheetData sheetId="4354">
        <row r="1">
          <cell r="A1" t="str">
            <v>1월 생산실적</v>
          </cell>
        </row>
      </sheetData>
      <sheetData sheetId="4355">
        <row r="1">
          <cell r="A1" t="str">
            <v>1월 생산실적</v>
          </cell>
        </row>
      </sheetData>
      <sheetData sheetId="4356">
        <row r="1">
          <cell r="A1" t="str">
            <v>1월 생산실적</v>
          </cell>
        </row>
      </sheetData>
      <sheetData sheetId="4357">
        <row r="1">
          <cell r="A1" t="str">
            <v>1월 생산실적</v>
          </cell>
        </row>
      </sheetData>
      <sheetData sheetId="4358">
        <row r="1">
          <cell r="A1" t="str">
            <v>1월 생산실적</v>
          </cell>
        </row>
      </sheetData>
      <sheetData sheetId="4359">
        <row r="1">
          <cell r="A1" t="str">
            <v>1월 생산실적</v>
          </cell>
        </row>
      </sheetData>
      <sheetData sheetId="4360">
        <row r="1">
          <cell r="A1" t="str">
            <v>1월 생산실적</v>
          </cell>
        </row>
      </sheetData>
      <sheetData sheetId="4361">
        <row r="1">
          <cell r="A1" t="str">
            <v>1월 생산실적</v>
          </cell>
        </row>
      </sheetData>
      <sheetData sheetId="4362">
        <row r="1">
          <cell r="A1" t="str">
            <v>1월 생산실적</v>
          </cell>
        </row>
      </sheetData>
      <sheetData sheetId="4363">
        <row r="1">
          <cell r="A1" t="str">
            <v>1월 생산실적</v>
          </cell>
        </row>
      </sheetData>
      <sheetData sheetId="4364">
        <row r="1">
          <cell r="A1" t="str">
            <v>1월 생산실적</v>
          </cell>
        </row>
      </sheetData>
      <sheetData sheetId="4365">
        <row r="1">
          <cell r="A1" t="str">
            <v>1월 생산실적</v>
          </cell>
        </row>
      </sheetData>
      <sheetData sheetId="4366">
        <row r="1">
          <cell r="A1" t="str">
            <v>1월 생산실적</v>
          </cell>
        </row>
      </sheetData>
      <sheetData sheetId="4367">
        <row r="1">
          <cell r="A1" t="str">
            <v>1월 생산실적</v>
          </cell>
        </row>
      </sheetData>
      <sheetData sheetId="4368">
        <row r="1">
          <cell r="A1" t="str">
            <v>1월 생산실적</v>
          </cell>
        </row>
      </sheetData>
      <sheetData sheetId="4369">
        <row r="1">
          <cell r="A1" t="str">
            <v>1월 생산실적</v>
          </cell>
        </row>
      </sheetData>
      <sheetData sheetId="4370">
        <row r="1">
          <cell r="A1" t="str">
            <v>1월 생산실적</v>
          </cell>
        </row>
      </sheetData>
      <sheetData sheetId="4371">
        <row r="1">
          <cell r="A1" t="str">
            <v>1월 생산실적</v>
          </cell>
        </row>
      </sheetData>
      <sheetData sheetId="4372">
        <row r="1">
          <cell r="A1" t="str">
            <v>1월 생산실적</v>
          </cell>
        </row>
      </sheetData>
      <sheetData sheetId="4373">
        <row r="1">
          <cell r="A1" t="str">
            <v>1월 생산실적</v>
          </cell>
        </row>
      </sheetData>
      <sheetData sheetId="4374">
        <row r="1">
          <cell r="A1" t="str">
            <v>1월 생산실적</v>
          </cell>
        </row>
      </sheetData>
      <sheetData sheetId="4375">
        <row r="1">
          <cell r="A1" t="str">
            <v>1월 생산실적</v>
          </cell>
        </row>
      </sheetData>
      <sheetData sheetId="4376">
        <row r="1">
          <cell r="A1" t="str">
            <v>1월 생산실적</v>
          </cell>
        </row>
      </sheetData>
      <sheetData sheetId="4377">
        <row r="1">
          <cell r="A1" t="str">
            <v>1월 생산실적</v>
          </cell>
        </row>
      </sheetData>
      <sheetData sheetId="4378">
        <row r="1">
          <cell r="A1" t="str">
            <v>1월 생산실적</v>
          </cell>
        </row>
      </sheetData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>
        <row r="1">
          <cell r="A1" t="str">
            <v>1월 생산실적</v>
          </cell>
        </row>
      </sheetData>
      <sheetData sheetId="4412">
        <row r="1">
          <cell r="A1" t="str">
            <v>1월 생산실적</v>
          </cell>
        </row>
      </sheetData>
      <sheetData sheetId="4413">
        <row r="1">
          <cell r="A1" t="str">
            <v>1월 생산실적</v>
          </cell>
        </row>
      </sheetData>
      <sheetData sheetId="4414">
        <row r="1">
          <cell r="A1" t="str">
            <v>1월 생산실적</v>
          </cell>
        </row>
      </sheetData>
      <sheetData sheetId="4415">
        <row r="1">
          <cell r="A1" t="str">
            <v>1월 생산실적</v>
          </cell>
        </row>
      </sheetData>
      <sheetData sheetId="4416">
        <row r="1">
          <cell r="A1" t="str">
            <v>1월 생산실적</v>
          </cell>
        </row>
      </sheetData>
      <sheetData sheetId="4417">
        <row r="1">
          <cell r="A1" t="str">
            <v>1월 생산실적</v>
          </cell>
        </row>
      </sheetData>
      <sheetData sheetId="4418">
        <row r="1">
          <cell r="A1" t="str">
            <v>1월 생산실적</v>
          </cell>
        </row>
      </sheetData>
      <sheetData sheetId="4419">
        <row r="1">
          <cell r="A1" t="str">
            <v>1월 생산실적</v>
          </cell>
        </row>
      </sheetData>
      <sheetData sheetId="4420">
        <row r="1">
          <cell r="A1" t="str">
            <v>1월 생산실적</v>
          </cell>
        </row>
      </sheetData>
      <sheetData sheetId="4421">
        <row r="1">
          <cell r="A1" t="str">
            <v>1월 생산실적</v>
          </cell>
        </row>
      </sheetData>
      <sheetData sheetId="4422">
        <row r="1">
          <cell r="A1" t="str">
            <v>1월 생산실적</v>
          </cell>
        </row>
      </sheetData>
      <sheetData sheetId="4423">
        <row r="1">
          <cell r="A1" t="str">
            <v>1월 생산실적</v>
          </cell>
        </row>
      </sheetData>
      <sheetData sheetId="4424">
        <row r="1">
          <cell r="A1" t="str">
            <v>1월 생산실적</v>
          </cell>
        </row>
      </sheetData>
      <sheetData sheetId="4425">
        <row r="1">
          <cell r="A1" t="str">
            <v>1월 생산실적</v>
          </cell>
        </row>
      </sheetData>
      <sheetData sheetId="4426">
        <row r="1">
          <cell r="A1" t="str">
            <v>1월 생산실적</v>
          </cell>
        </row>
      </sheetData>
      <sheetData sheetId="4427">
        <row r="1">
          <cell r="A1" t="str">
            <v>1월 생산실적</v>
          </cell>
        </row>
      </sheetData>
      <sheetData sheetId="4428">
        <row r="1">
          <cell r="A1" t="str">
            <v>1월 생산실적</v>
          </cell>
        </row>
      </sheetData>
      <sheetData sheetId="4429">
        <row r="1">
          <cell r="A1" t="str">
            <v>1월 생산실적</v>
          </cell>
        </row>
      </sheetData>
      <sheetData sheetId="4430">
        <row r="1">
          <cell r="A1" t="str">
            <v>1월 생산실적</v>
          </cell>
        </row>
      </sheetData>
      <sheetData sheetId="4431">
        <row r="1">
          <cell r="A1" t="str">
            <v>1월 생산실적</v>
          </cell>
        </row>
      </sheetData>
      <sheetData sheetId="4432">
        <row r="1">
          <cell r="A1" t="str">
            <v>1월 생산실적</v>
          </cell>
        </row>
      </sheetData>
      <sheetData sheetId="4433">
        <row r="1">
          <cell r="A1" t="str">
            <v>1월 생산실적</v>
          </cell>
        </row>
      </sheetData>
      <sheetData sheetId="4434">
        <row r="1">
          <cell r="A1" t="str">
            <v>1월 생산실적</v>
          </cell>
        </row>
      </sheetData>
      <sheetData sheetId="4435">
        <row r="1">
          <cell r="A1" t="str">
            <v>1월 생산실적</v>
          </cell>
        </row>
      </sheetData>
      <sheetData sheetId="4436">
        <row r="1">
          <cell r="A1" t="str">
            <v>1월 생산실적</v>
          </cell>
        </row>
      </sheetData>
      <sheetData sheetId="4437">
        <row r="1">
          <cell r="A1" t="str">
            <v>1월 생산실적</v>
          </cell>
        </row>
      </sheetData>
      <sheetData sheetId="4438">
        <row r="1">
          <cell r="A1" t="str">
            <v>1월 생산실적</v>
          </cell>
        </row>
      </sheetData>
      <sheetData sheetId="4439">
        <row r="1">
          <cell r="A1" t="str">
            <v>1월 생산실적</v>
          </cell>
        </row>
      </sheetData>
      <sheetData sheetId="4440">
        <row r="1">
          <cell r="A1" t="str">
            <v>1월 생산실적</v>
          </cell>
        </row>
      </sheetData>
      <sheetData sheetId="4441">
        <row r="1">
          <cell r="A1" t="str">
            <v>1월 생산실적</v>
          </cell>
        </row>
      </sheetData>
      <sheetData sheetId="4442">
        <row r="1">
          <cell r="A1" t="str">
            <v>1월 생산실적</v>
          </cell>
        </row>
      </sheetData>
      <sheetData sheetId="4443">
        <row r="1">
          <cell r="A1" t="str">
            <v>1월 생산실적</v>
          </cell>
        </row>
      </sheetData>
      <sheetData sheetId="4444">
        <row r="1">
          <cell r="A1" t="str">
            <v>1월 생산실적</v>
          </cell>
        </row>
      </sheetData>
      <sheetData sheetId="4445">
        <row r="1">
          <cell r="A1" t="str">
            <v>1월 생산실적</v>
          </cell>
        </row>
      </sheetData>
      <sheetData sheetId="4446">
        <row r="1">
          <cell r="A1" t="str">
            <v>1월 생산실적</v>
          </cell>
        </row>
      </sheetData>
      <sheetData sheetId="4447">
        <row r="1">
          <cell r="A1" t="str">
            <v>1월 생산실적</v>
          </cell>
        </row>
      </sheetData>
      <sheetData sheetId="4448">
        <row r="1">
          <cell r="A1" t="str">
            <v>1월 생산실적</v>
          </cell>
        </row>
      </sheetData>
      <sheetData sheetId="4449">
        <row r="1">
          <cell r="A1" t="str">
            <v>1월 생산실적</v>
          </cell>
        </row>
      </sheetData>
      <sheetData sheetId="4450">
        <row r="1">
          <cell r="A1" t="str">
            <v>1월 생산실적</v>
          </cell>
        </row>
      </sheetData>
      <sheetData sheetId="4451">
        <row r="1">
          <cell r="A1" t="str">
            <v>1월 생산실적</v>
          </cell>
        </row>
      </sheetData>
      <sheetData sheetId="4452">
        <row r="1">
          <cell r="A1" t="str">
            <v>1월 생산실적</v>
          </cell>
        </row>
      </sheetData>
      <sheetData sheetId="4453">
        <row r="1">
          <cell r="A1" t="str">
            <v>1월 생산실적</v>
          </cell>
        </row>
      </sheetData>
      <sheetData sheetId="4454">
        <row r="1">
          <cell r="A1" t="str">
            <v>1월 생산실적</v>
          </cell>
        </row>
      </sheetData>
      <sheetData sheetId="4455">
        <row r="1">
          <cell r="A1" t="str">
            <v>1월 생산실적</v>
          </cell>
        </row>
      </sheetData>
      <sheetData sheetId="4456">
        <row r="1">
          <cell r="A1" t="str">
            <v>1월 생산실적</v>
          </cell>
        </row>
      </sheetData>
      <sheetData sheetId="4457">
        <row r="1">
          <cell r="A1" t="str">
            <v>1월 생산실적</v>
          </cell>
        </row>
      </sheetData>
      <sheetData sheetId="4458">
        <row r="1">
          <cell r="A1" t="str">
            <v>1월 생산실적</v>
          </cell>
        </row>
      </sheetData>
      <sheetData sheetId="4459">
        <row r="1">
          <cell r="A1" t="str">
            <v>1월 생산실적</v>
          </cell>
        </row>
      </sheetData>
      <sheetData sheetId="4460">
        <row r="1">
          <cell r="A1" t="str">
            <v>1월 생산실적</v>
          </cell>
        </row>
      </sheetData>
      <sheetData sheetId="4461">
        <row r="1">
          <cell r="A1" t="str">
            <v>1월 생산실적</v>
          </cell>
        </row>
      </sheetData>
      <sheetData sheetId="4462">
        <row r="1">
          <cell r="A1" t="str">
            <v>1월 생산실적</v>
          </cell>
        </row>
      </sheetData>
      <sheetData sheetId="4463">
        <row r="1">
          <cell r="A1" t="str">
            <v>1월 생산실적</v>
          </cell>
        </row>
      </sheetData>
      <sheetData sheetId="4464">
        <row r="1">
          <cell r="A1" t="str">
            <v>1월 생산실적</v>
          </cell>
        </row>
      </sheetData>
      <sheetData sheetId="4465">
        <row r="1">
          <cell r="A1" t="str">
            <v>1월 생산실적</v>
          </cell>
        </row>
      </sheetData>
      <sheetData sheetId="4466">
        <row r="1">
          <cell r="A1" t="str">
            <v>1월 생산실적</v>
          </cell>
        </row>
      </sheetData>
      <sheetData sheetId="4467">
        <row r="1">
          <cell r="A1" t="str">
            <v>1월 생산실적</v>
          </cell>
        </row>
      </sheetData>
      <sheetData sheetId="4468">
        <row r="1">
          <cell r="A1" t="str">
            <v>1월 생산실적</v>
          </cell>
        </row>
      </sheetData>
      <sheetData sheetId="4469">
        <row r="1">
          <cell r="A1" t="str">
            <v>1월 생산실적</v>
          </cell>
        </row>
      </sheetData>
      <sheetData sheetId="4470">
        <row r="1">
          <cell r="A1" t="str">
            <v>1월 생산실적</v>
          </cell>
        </row>
      </sheetData>
      <sheetData sheetId="4471">
        <row r="1">
          <cell r="A1" t="str">
            <v>1월 생산실적</v>
          </cell>
        </row>
      </sheetData>
      <sheetData sheetId="4472">
        <row r="1">
          <cell r="A1" t="str">
            <v>1월 생산실적</v>
          </cell>
        </row>
      </sheetData>
      <sheetData sheetId="4473">
        <row r="1">
          <cell r="A1" t="str">
            <v>1월 생산실적</v>
          </cell>
        </row>
      </sheetData>
      <sheetData sheetId="4474">
        <row r="1">
          <cell r="A1" t="str">
            <v>1월 생산실적</v>
          </cell>
        </row>
      </sheetData>
      <sheetData sheetId="4475">
        <row r="1">
          <cell r="A1" t="str">
            <v>1월 생산실적</v>
          </cell>
        </row>
      </sheetData>
      <sheetData sheetId="4476">
        <row r="1">
          <cell r="A1" t="str">
            <v>1월 생산실적</v>
          </cell>
        </row>
      </sheetData>
      <sheetData sheetId="4477">
        <row r="1">
          <cell r="A1" t="str">
            <v>1월 생산실적</v>
          </cell>
        </row>
      </sheetData>
      <sheetData sheetId="4478">
        <row r="1">
          <cell r="A1" t="str">
            <v>1월 생산실적</v>
          </cell>
        </row>
      </sheetData>
      <sheetData sheetId="4479">
        <row r="1">
          <cell r="A1" t="str">
            <v>1월 생산실적</v>
          </cell>
        </row>
      </sheetData>
      <sheetData sheetId="4480">
        <row r="1">
          <cell r="A1" t="str">
            <v>1월 생산실적</v>
          </cell>
        </row>
      </sheetData>
      <sheetData sheetId="4481">
        <row r="1">
          <cell r="A1" t="str">
            <v>1월 생산실적</v>
          </cell>
        </row>
      </sheetData>
      <sheetData sheetId="4482">
        <row r="1">
          <cell r="A1" t="str">
            <v>1월 생산실적</v>
          </cell>
        </row>
      </sheetData>
      <sheetData sheetId="4483">
        <row r="1">
          <cell r="A1" t="str">
            <v>1월 생산실적</v>
          </cell>
        </row>
      </sheetData>
      <sheetData sheetId="4484">
        <row r="1">
          <cell r="A1" t="str">
            <v>1월 생산실적</v>
          </cell>
        </row>
      </sheetData>
      <sheetData sheetId="4485">
        <row r="1">
          <cell r="A1" t="str">
            <v>1월 생산실적</v>
          </cell>
        </row>
      </sheetData>
      <sheetData sheetId="4486">
        <row r="1">
          <cell r="A1" t="str">
            <v>1월 생산실적</v>
          </cell>
        </row>
      </sheetData>
      <sheetData sheetId="4487">
        <row r="1">
          <cell r="A1" t="str">
            <v>1월 생산실적</v>
          </cell>
        </row>
      </sheetData>
      <sheetData sheetId="4488">
        <row r="1">
          <cell r="A1" t="str">
            <v>1월 생산실적</v>
          </cell>
        </row>
      </sheetData>
      <sheetData sheetId="4489">
        <row r="1">
          <cell r="A1" t="str">
            <v>1월 생산실적</v>
          </cell>
        </row>
      </sheetData>
      <sheetData sheetId="4490">
        <row r="1">
          <cell r="A1" t="str">
            <v>1월 생산실적</v>
          </cell>
        </row>
      </sheetData>
      <sheetData sheetId="4491">
        <row r="1">
          <cell r="A1" t="str">
            <v>1월 생산실적</v>
          </cell>
        </row>
      </sheetData>
      <sheetData sheetId="4492">
        <row r="1">
          <cell r="A1" t="str">
            <v>1월 생산실적</v>
          </cell>
        </row>
      </sheetData>
      <sheetData sheetId="4493">
        <row r="1">
          <cell r="A1" t="str">
            <v>1월 생산실적</v>
          </cell>
        </row>
      </sheetData>
      <sheetData sheetId="4494">
        <row r="1">
          <cell r="A1" t="str">
            <v>1월 생산실적</v>
          </cell>
        </row>
      </sheetData>
      <sheetData sheetId="4495">
        <row r="1">
          <cell r="A1" t="str">
            <v>1월 생산실적</v>
          </cell>
        </row>
      </sheetData>
      <sheetData sheetId="4496">
        <row r="1">
          <cell r="A1" t="str">
            <v>1월 생산실적</v>
          </cell>
        </row>
      </sheetData>
      <sheetData sheetId="4497">
        <row r="1">
          <cell r="A1" t="str">
            <v>1월 생산실적</v>
          </cell>
        </row>
      </sheetData>
      <sheetData sheetId="4498">
        <row r="1">
          <cell r="A1" t="str">
            <v>1월 생산실적</v>
          </cell>
        </row>
      </sheetData>
      <sheetData sheetId="4499">
        <row r="1">
          <cell r="A1" t="str">
            <v>1월 생산실적</v>
          </cell>
        </row>
      </sheetData>
      <sheetData sheetId="4500">
        <row r="1">
          <cell r="A1" t="str">
            <v>1월 생산실적</v>
          </cell>
        </row>
      </sheetData>
      <sheetData sheetId="4501">
        <row r="1">
          <cell r="A1" t="str">
            <v>1월 생산실적</v>
          </cell>
        </row>
      </sheetData>
      <sheetData sheetId="4502">
        <row r="1">
          <cell r="A1" t="str">
            <v>1월 생산실적</v>
          </cell>
        </row>
      </sheetData>
      <sheetData sheetId="4503">
        <row r="1">
          <cell r="A1" t="str">
            <v>1월 생산실적</v>
          </cell>
        </row>
      </sheetData>
      <sheetData sheetId="4504">
        <row r="1">
          <cell r="A1" t="str">
            <v>1월 생산실적</v>
          </cell>
        </row>
      </sheetData>
      <sheetData sheetId="4505">
        <row r="1">
          <cell r="A1" t="str">
            <v>1월 생산실적</v>
          </cell>
        </row>
      </sheetData>
      <sheetData sheetId="4506">
        <row r="1">
          <cell r="A1" t="str">
            <v>1월 생산실적</v>
          </cell>
        </row>
      </sheetData>
      <sheetData sheetId="4507">
        <row r="1">
          <cell r="A1" t="str">
            <v>1월 생산실적</v>
          </cell>
        </row>
      </sheetData>
      <sheetData sheetId="4508">
        <row r="1">
          <cell r="A1" t="str">
            <v>1월 생산실적</v>
          </cell>
        </row>
      </sheetData>
      <sheetData sheetId="4509">
        <row r="1">
          <cell r="A1" t="str">
            <v>1월 생산실적</v>
          </cell>
        </row>
      </sheetData>
      <sheetData sheetId="4510">
        <row r="1">
          <cell r="A1" t="str">
            <v>1월 생산실적</v>
          </cell>
        </row>
      </sheetData>
      <sheetData sheetId="4511">
        <row r="1">
          <cell r="A1" t="str">
            <v>1월 생산실적</v>
          </cell>
        </row>
      </sheetData>
      <sheetData sheetId="4512">
        <row r="1">
          <cell r="A1" t="str">
            <v>1월 생산실적</v>
          </cell>
        </row>
      </sheetData>
      <sheetData sheetId="4513">
        <row r="1">
          <cell r="A1" t="str">
            <v>1월 생산실적</v>
          </cell>
        </row>
      </sheetData>
      <sheetData sheetId="4514">
        <row r="1">
          <cell r="A1" t="str">
            <v>1월 생산실적</v>
          </cell>
        </row>
      </sheetData>
      <sheetData sheetId="4515">
        <row r="1">
          <cell r="A1" t="str">
            <v>1월 생산실적</v>
          </cell>
        </row>
      </sheetData>
      <sheetData sheetId="4516">
        <row r="1">
          <cell r="A1" t="str">
            <v>1월 생산실적</v>
          </cell>
        </row>
      </sheetData>
      <sheetData sheetId="4517">
        <row r="1">
          <cell r="A1" t="str">
            <v>1월 생산실적</v>
          </cell>
        </row>
      </sheetData>
      <sheetData sheetId="4518">
        <row r="1">
          <cell r="A1" t="str">
            <v>1월 생산실적</v>
          </cell>
        </row>
      </sheetData>
      <sheetData sheetId="4519">
        <row r="1">
          <cell r="A1" t="str">
            <v>1월 생산실적</v>
          </cell>
        </row>
      </sheetData>
      <sheetData sheetId="4520">
        <row r="1">
          <cell r="A1" t="str">
            <v>1월 생산실적</v>
          </cell>
        </row>
      </sheetData>
      <sheetData sheetId="4521">
        <row r="1">
          <cell r="A1" t="str">
            <v>1월 생산실적</v>
          </cell>
        </row>
      </sheetData>
      <sheetData sheetId="4522">
        <row r="1">
          <cell r="A1" t="str">
            <v>1월 생산실적</v>
          </cell>
        </row>
      </sheetData>
      <sheetData sheetId="4523">
        <row r="1">
          <cell r="A1" t="str">
            <v>1월 생산실적</v>
          </cell>
        </row>
      </sheetData>
      <sheetData sheetId="4524">
        <row r="1">
          <cell r="A1" t="str">
            <v>1월 생산실적</v>
          </cell>
        </row>
      </sheetData>
      <sheetData sheetId="4525">
        <row r="1">
          <cell r="A1" t="str">
            <v>1월 생산실적</v>
          </cell>
        </row>
      </sheetData>
      <sheetData sheetId="4526">
        <row r="1">
          <cell r="A1" t="str">
            <v>1월 생산실적</v>
          </cell>
        </row>
      </sheetData>
      <sheetData sheetId="4527">
        <row r="1">
          <cell r="A1" t="str">
            <v>1월 생산실적</v>
          </cell>
        </row>
      </sheetData>
      <sheetData sheetId="4528">
        <row r="1">
          <cell r="A1" t="str">
            <v>1월 생산실적</v>
          </cell>
        </row>
      </sheetData>
      <sheetData sheetId="4529">
        <row r="1">
          <cell r="A1" t="str">
            <v>1월 생산실적</v>
          </cell>
        </row>
      </sheetData>
      <sheetData sheetId="4530">
        <row r="1">
          <cell r="A1" t="str">
            <v>1월 생산실적</v>
          </cell>
        </row>
      </sheetData>
      <sheetData sheetId="4531">
        <row r="1">
          <cell r="A1" t="str">
            <v>1월 생산실적</v>
          </cell>
        </row>
      </sheetData>
      <sheetData sheetId="4532">
        <row r="1">
          <cell r="A1" t="str">
            <v>1월 생산실적</v>
          </cell>
        </row>
      </sheetData>
      <sheetData sheetId="4533">
        <row r="1">
          <cell r="A1" t="str">
            <v>1월 생산실적</v>
          </cell>
        </row>
      </sheetData>
      <sheetData sheetId="4534">
        <row r="1">
          <cell r="A1" t="str">
            <v>1월 생산실적</v>
          </cell>
        </row>
      </sheetData>
      <sheetData sheetId="4535">
        <row r="1">
          <cell r="A1" t="str">
            <v>1월 생산실적</v>
          </cell>
        </row>
      </sheetData>
      <sheetData sheetId="4536">
        <row r="1">
          <cell r="A1" t="str">
            <v>1월 생산실적</v>
          </cell>
        </row>
      </sheetData>
      <sheetData sheetId="4537">
        <row r="1">
          <cell r="A1" t="str">
            <v>1월 생산실적</v>
          </cell>
        </row>
      </sheetData>
      <sheetData sheetId="4538">
        <row r="1">
          <cell r="A1" t="str">
            <v>1월 생산실적</v>
          </cell>
        </row>
      </sheetData>
      <sheetData sheetId="4539">
        <row r="1">
          <cell r="A1" t="str">
            <v>1월 생산실적</v>
          </cell>
        </row>
      </sheetData>
      <sheetData sheetId="4540">
        <row r="1">
          <cell r="A1" t="str">
            <v>1월 생산실적</v>
          </cell>
        </row>
      </sheetData>
      <sheetData sheetId="4541">
        <row r="1">
          <cell r="A1" t="str">
            <v>1월 생산실적</v>
          </cell>
        </row>
      </sheetData>
      <sheetData sheetId="4542">
        <row r="1">
          <cell r="A1" t="str">
            <v>1월 생산실적</v>
          </cell>
        </row>
      </sheetData>
      <sheetData sheetId="4543">
        <row r="1">
          <cell r="A1" t="str">
            <v>1월 생산실적</v>
          </cell>
        </row>
      </sheetData>
      <sheetData sheetId="4544">
        <row r="1">
          <cell r="A1" t="str">
            <v>1월 생산실적</v>
          </cell>
        </row>
      </sheetData>
      <sheetData sheetId="4545">
        <row r="1">
          <cell r="A1" t="str">
            <v>1월 생산실적</v>
          </cell>
        </row>
      </sheetData>
      <sheetData sheetId="4546">
        <row r="1">
          <cell r="A1" t="str">
            <v>1월 생산실적</v>
          </cell>
        </row>
      </sheetData>
      <sheetData sheetId="4547">
        <row r="1">
          <cell r="A1" t="str">
            <v>1월 생산실적</v>
          </cell>
        </row>
      </sheetData>
      <sheetData sheetId="4548">
        <row r="1">
          <cell r="A1" t="str">
            <v>1월 생산실적</v>
          </cell>
        </row>
      </sheetData>
      <sheetData sheetId="4549">
        <row r="1">
          <cell r="A1" t="str">
            <v>1월 생산실적</v>
          </cell>
        </row>
      </sheetData>
      <sheetData sheetId="4550">
        <row r="1">
          <cell r="A1" t="str">
            <v>1월 생산실적</v>
          </cell>
        </row>
      </sheetData>
      <sheetData sheetId="4551">
        <row r="1">
          <cell r="A1" t="str">
            <v>1월 생산실적</v>
          </cell>
        </row>
      </sheetData>
      <sheetData sheetId="4552">
        <row r="1">
          <cell r="A1" t="str">
            <v>1월 생산실적</v>
          </cell>
        </row>
      </sheetData>
      <sheetData sheetId="4553">
        <row r="1">
          <cell r="A1" t="str">
            <v>1월 생산실적</v>
          </cell>
        </row>
      </sheetData>
      <sheetData sheetId="4554">
        <row r="1">
          <cell r="A1" t="str">
            <v>1월 생산실적</v>
          </cell>
        </row>
      </sheetData>
      <sheetData sheetId="4555">
        <row r="1">
          <cell r="A1" t="str">
            <v>1월 생산실적</v>
          </cell>
        </row>
      </sheetData>
      <sheetData sheetId="4556">
        <row r="1">
          <cell r="A1" t="str">
            <v>1월 생산실적</v>
          </cell>
        </row>
      </sheetData>
      <sheetData sheetId="4557">
        <row r="1">
          <cell r="A1" t="str">
            <v>1월 생산실적</v>
          </cell>
        </row>
      </sheetData>
      <sheetData sheetId="4558">
        <row r="1">
          <cell r="A1" t="str">
            <v>1월 생산실적</v>
          </cell>
        </row>
      </sheetData>
      <sheetData sheetId="4559">
        <row r="1">
          <cell r="A1" t="str">
            <v>1월 생산실적</v>
          </cell>
        </row>
      </sheetData>
      <sheetData sheetId="4560">
        <row r="1">
          <cell r="A1" t="str">
            <v>1월 생산실적</v>
          </cell>
        </row>
      </sheetData>
      <sheetData sheetId="4561">
        <row r="1">
          <cell r="A1" t="str">
            <v>1월 생산실적</v>
          </cell>
        </row>
      </sheetData>
      <sheetData sheetId="4562">
        <row r="1">
          <cell r="A1" t="str">
            <v>1월 생산실적</v>
          </cell>
        </row>
      </sheetData>
      <sheetData sheetId="4563">
        <row r="1">
          <cell r="A1" t="str">
            <v>1월 생산실적</v>
          </cell>
        </row>
      </sheetData>
      <sheetData sheetId="4564">
        <row r="1">
          <cell r="A1" t="str">
            <v>1월 생산실적</v>
          </cell>
        </row>
      </sheetData>
      <sheetData sheetId="4565">
        <row r="1">
          <cell r="A1" t="str">
            <v>1월 생산실적</v>
          </cell>
        </row>
      </sheetData>
      <sheetData sheetId="4566">
        <row r="1">
          <cell r="A1" t="str">
            <v>1월 생산실적</v>
          </cell>
        </row>
      </sheetData>
      <sheetData sheetId="4567">
        <row r="1">
          <cell r="A1" t="str">
            <v>1월 생산실적</v>
          </cell>
        </row>
      </sheetData>
      <sheetData sheetId="4568">
        <row r="1">
          <cell r="A1" t="str">
            <v>1월 생산실적</v>
          </cell>
        </row>
      </sheetData>
      <sheetData sheetId="4569">
        <row r="1">
          <cell r="A1" t="str">
            <v>1월 생산실적</v>
          </cell>
        </row>
      </sheetData>
      <sheetData sheetId="4570">
        <row r="1">
          <cell r="A1" t="str">
            <v>1월 생산실적</v>
          </cell>
        </row>
      </sheetData>
      <sheetData sheetId="4571">
        <row r="1">
          <cell r="A1" t="str">
            <v>1월 생산실적</v>
          </cell>
        </row>
      </sheetData>
      <sheetData sheetId="4572">
        <row r="1">
          <cell r="A1" t="str">
            <v>1월 생산실적</v>
          </cell>
        </row>
      </sheetData>
      <sheetData sheetId="4573">
        <row r="1">
          <cell r="A1" t="str">
            <v>1월 생산실적</v>
          </cell>
        </row>
      </sheetData>
      <sheetData sheetId="4574">
        <row r="1">
          <cell r="A1" t="str">
            <v>1월 생산실적</v>
          </cell>
        </row>
      </sheetData>
      <sheetData sheetId="4575">
        <row r="1">
          <cell r="A1" t="str">
            <v>1월 생산실적</v>
          </cell>
        </row>
      </sheetData>
      <sheetData sheetId="4576">
        <row r="1">
          <cell r="A1" t="str">
            <v>1월 생산실적</v>
          </cell>
        </row>
      </sheetData>
      <sheetData sheetId="4577">
        <row r="1">
          <cell r="A1" t="str">
            <v>1월 생산실적</v>
          </cell>
        </row>
      </sheetData>
      <sheetData sheetId="4578">
        <row r="1">
          <cell r="A1" t="str">
            <v>1월 생산실적</v>
          </cell>
        </row>
      </sheetData>
      <sheetData sheetId="4579">
        <row r="1">
          <cell r="A1" t="str">
            <v>1월 생산실적</v>
          </cell>
        </row>
      </sheetData>
      <sheetData sheetId="4580">
        <row r="1">
          <cell r="A1" t="str">
            <v>1월 생산실적</v>
          </cell>
        </row>
      </sheetData>
      <sheetData sheetId="4581">
        <row r="1">
          <cell r="A1" t="str">
            <v>1월 생산실적</v>
          </cell>
        </row>
      </sheetData>
      <sheetData sheetId="4582">
        <row r="1">
          <cell r="A1" t="str">
            <v>1월 생산실적</v>
          </cell>
        </row>
      </sheetData>
      <sheetData sheetId="4583">
        <row r="1">
          <cell r="A1" t="str">
            <v>1월 생산실적</v>
          </cell>
        </row>
      </sheetData>
      <sheetData sheetId="4584">
        <row r="1">
          <cell r="A1" t="str">
            <v>1월 생산실적</v>
          </cell>
        </row>
      </sheetData>
      <sheetData sheetId="4585">
        <row r="1">
          <cell r="A1" t="str">
            <v>1월 생산실적</v>
          </cell>
        </row>
      </sheetData>
      <sheetData sheetId="4586">
        <row r="1">
          <cell r="A1" t="str">
            <v>1월 생산실적</v>
          </cell>
        </row>
      </sheetData>
      <sheetData sheetId="4587">
        <row r="1">
          <cell r="A1" t="str">
            <v>1월 생산실적</v>
          </cell>
        </row>
      </sheetData>
      <sheetData sheetId="4588">
        <row r="1">
          <cell r="A1" t="str">
            <v>1월 생산실적</v>
          </cell>
        </row>
      </sheetData>
      <sheetData sheetId="4589">
        <row r="1">
          <cell r="A1" t="str">
            <v>1월 생산실적</v>
          </cell>
        </row>
      </sheetData>
      <sheetData sheetId="4590">
        <row r="1">
          <cell r="A1" t="str">
            <v>1월 생산실적</v>
          </cell>
        </row>
      </sheetData>
      <sheetData sheetId="4591">
        <row r="1">
          <cell r="A1" t="str">
            <v>1월 생산실적</v>
          </cell>
        </row>
      </sheetData>
      <sheetData sheetId="4592">
        <row r="1">
          <cell r="A1" t="str">
            <v>1월 생산실적</v>
          </cell>
        </row>
      </sheetData>
      <sheetData sheetId="4593">
        <row r="1">
          <cell r="A1" t="str">
            <v>1월 생산실적</v>
          </cell>
        </row>
      </sheetData>
      <sheetData sheetId="4594">
        <row r="1">
          <cell r="A1" t="str">
            <v>1월 생산실적</v>
          </cell>
        </row>
      </sheetData>
      <sheetData sheetId="4595">
        <row r="1">
          <cell r="A1" t="str">
            <v>1월 생산실적</v>
          </cell>
        </row>
      </sheetData>
      <sheetData sheetId="4596">
        <row r="1">
          <cell r="A1" t="str">
            <v>1월 생산실적</v>
          </cell>
        </row>
      </sheetData>
      <sheetData sheetId="4597">
        <row r="1">
          <cell r="A1" t="str">
            <v>1월 생산실적</v>
          </cell>
        </row>
      </sheetData>
      <sheetData sheetId="4598">
        <row r="1">
          <cell r="A1" t="str">
            <v>1월 생산실적</v>
          </cell>
        </row>
      </sheetData>
      <sheetData sheetId="4599">
        <row r="1">
          <cell r="A1" t="str">
            <v>1월 생산실적</v>
          </cell>
        </row>
      </sheetData>
      <sheetData sheetId="4600">
        <row r="1">
          <cell r="A1" t="str">
            <v>1월 생산실적</v>
          </cell>
        </row>
      </sheetData>
      <sheetData sheetId="4601">
        <row r="1">
          <cell r="A1" t="str">
            <v>1월 생산실적</v>
          </cell>
        </row>
      </sheetData>
      <sheetData sheetId="4602">
        <row r="1">
          <cell r="A1" t="str">
            <v>1월 생산실적</v>
          </cell>
        </row>
      </sheetData>
      <sheetData sheetId="4603">
        <row r="1">
          <cell r="A1" t="str">
            <v>1월 생산실적</v>
          </cell>
        </row>
      </sheetData>
      <sheetData sheetId="4604">
        <row r="1">
          <cell r="A1" t="str">
            <v>1월 생산실적</v>
          </cell>
        </row>
      </sheetData>
      <sheetData sheetId="4605">
        <row r="1">
          <cell r="A1" t="str">
            <v>1월 생산실적</v>
          </cell>
        </row>
      </sheetData>
      <sheetData sheetId="4606">
        <row r="1">
          <cell r="A1" t="str">
            <v>1월 생산실적</v>
          </cell>
        </row>
      </sheetData>
      <sheetData sheetId="4607">
        <row r="1">
          <cell r="A1" t="str">
            <v>1월 생산실적</v>
          </cell>
        </row>
      </sheetData>
      <sheetData sheetId="4608">
        <row r="1">
          <cell r="A1" t="str">
            <v>1월 생산실적</v>
          </cell>
        </row>
      </sheetData>
      <sheetData sheetId="4609">
        <row r="1">
          <cell r="A1" t="str">
            <v>1월 생산실적</v>
          </cell>
        </row>
      </sheetData>
      <sheetData sheetId="4610">
        <row r="1">
          <cell r="A1" t="str">
            <v>1월 생산실적</v>
          </cell>
        </row>
      </sheetData>
      <sheetData sheetId="4611">
        <row r="1">
          <cell r="A1" t="str">
            <v>1월 생산실적</v>
          </cell>
        </row>
      </sheetData>
      <sheetData sheetId="4612">
        <row r="1">
          <cell r="A1" t="str">
            <v>1월 생산실적</v>
          </cell>
        </row>
      </sheetData>
      <sheetData sheetId="4613">
        <row r="1">
          <cell r="A1" t="str">
            <v>1월 생산실적</v>
          </cell>
        </row>
      </sheetData>
      <sheetData sheetId="4614">
        <row r="1">
          <cell r="A1" t="str">
            <v>1월 생산실적</v>
          </cell>
        </row>
      </sheetData>
      <sheetData sheetId="4615">
        <row r="1">
          <cell r="A1" t="str">
            <v>1월 생산실적</v>
          </cell>
        </row>
      </sheetData>
      <sheetData sheetId="4616">
        <row r="1">
          <cell r="A1" t="str">
            <v>1월 생산실적</v>
          </cell>
        </row>
      </sheetData>
      <sheetData sheetId="4617">
        <row r="1">
          <cell r="A1" t="str">
            <v>1월 생산실적</v>
          </cell>
        </row>
      </sheetData>
      <sheetData sheetId="4618">
        <row r="1">
          <cell r="A1" t="str">
            <v>1월 생산실적</v>
          </cell>
        </row>
      </sheetData>
      <sheetData sheetId="4619">
        <row r="1">
          <cell r="A1" t="str">
            <v>1월 생산실적</v>
          </cell>
        </row>
      </sheetData>
      <sheetData sheetId="4620">
        <row r="1">
          <cell r="A1" t="str">
            <v>1월 생산실적</v>
          </cell>
        </row>
      </sheetData>
      <sheetData sheetId="4621">
        <row r="1">
          <cell r="A1" t="str">
            <v>1월 생산실적</v>
          </cell>
        </row>
      </sheetData>
      <sheetData sheetId="4622">
        <row r="1">
          <cell r="A1" t="str">
            <v>1월 생산실적</v>
          </cell>
        </row>
      </sheetData>
      <sheetData sheetId="4623">
        <row r="1">
          <cell r="A1" t="str">
            <v>1월 생산실적</v>
          </cell>
        </row>
      </sheetData>
      <sheetData sheetId="4624">
        <row r="1">
          <cell r="A1" t="str">
            <v>1월 생산실적</v>
          </cell>
        </row>
      </sheetData>
      <sheetData sheetId="4625">
        <row r="1">
          <cell r="A1" t="str">
            <v>1월 생산실적</v>
          </cell>
        </row>
      </sheetData>
      <sheetData sheetId="4626">
        <row r="1">
          <cell r="A1" t="str">
            <v>1월 생산실적</v>
          </cell>
        </row>
      </sheetData>
      <sheetData sheetId="4627">
        <row r="1">
          <cell r="A1" t="str">
            <v>1월 생산실적</v>
          </cell>
        </row>
      </sheetData>
      <sheetData sheetId="4628">
        <row r="1">
          <cell r="A1" t="str">
            <v>1월 생산실적</v>
          </cell>
        </row>
      </sheetData>
      <sheetData sheetId="4629">
        <row r="1">
          <cell r="A1" t="str">
            <v>1월 생산실적</v>
          </cell>
        </row>
      </sheetData>
      <sheetData sheetId="4630">
        <row r="1">
          <cell r="A1" t="str">
            <v>1월 생산실적</v>
          </cell>
        </row>
      </sheetData>
      <sheetData sheetId="4631">
        <row r="1">
          <cell r="A1" t="str">
            <v>1월 생산실적</v>
          </cell>
        </row>
      </sheetData>
      <sheetData sheetId="4632">
        <row r="1">
          <cell r="A1" t="str">
            <v>1월 생산실적</v>
          </cell>
        </row>
      </sheetData>
      <sheetData sheetId="4633">
        <row r="1">
          <cell r="A1" t="str">
            <v>1월 생산실적</v>
          </cell>
        </row>
      </sheetData>
      <sheetData sheetId="4634">
        <row r="1">
          <cell r="A1" t="str">
            <v>1월 생산실적</v>
          </cell>
        </row>
      </sheetData>
      <sheetData sheetId="4635">
        <row r="1">
          <cell r="A1" t="str">
            <v>1월 생산실적</v>
          </cell>
        </row>
      </sheetData>
      <sheetData sheetId="4636">
        <row r="1">
          <cell r="A1" t="str">
            <v>1월 생산실적</v>
          </cell>
        </row>
      </sheetData>
      <sheetData sheetId="4637">
        <row r="1">
          <cell r="A1" t="str">
            <v>1월 생산실적</v>
          </cell>
        </row>
      </sheetData>
      <sheetData sheetId="4638">
        <row r="1">
          <cell r="A1" t="str">
            <v>1월 생산실적</v>
          </cell>
        </row>
      </sheetData>
      <sheetData sheetId="4639">
        <row r="1">
          <cell r="A1" t="str">
            <v>1월 생산실적</v>
          </cell>
        </row>
      </sheetData>
      <sheetData sheetId="4640">
        <row r="1">
          <cell r="A1" t="str">
            <v>1월 생산실적</v>
          </cell>
        </row>
      </sheetData>
      <sheetData sheetId="4641">
        <row r="1">
          <cell r="A1" t="str">
            <v>1월 생산실적</v>
          </cell>
        </row>
      </sheetData>
      <sheetData sheetId="4642">
        <row r="1">
          <cell r="A1" t="str">
            <v>1월 생산실적</v>
          </cell>
        </row>
      </sheetData>
      <sheetData sheetId="4643">
        <row r="1">
          <cell r="A1" t="str">
            <v>1월 생산실적</v>
          </cell>
        </row>
      </sheetData>
      <sheetData sheetId="4644">
        <row r="1">
          <cell r="A1" t="str">
            <v>1월 생산실적</v>
          </cell>
        </row>
      </sheetData>
      <sheetData sheetId="4645">
        <row r="1">
          <cell r="A1" t="str">
            <v>1월 생산실적</v>
          </cell>
        </row>
      </sheetData>
      <sheetData sheetId="4646">
        <row r="1">
          <cell r="A1" t="str">
            <v>1월 생산실적</v>
          </cell>
        </row>
      </sheetData>
      <sheetData sheetId="4647">
        <row r="1">
          <cell r="A1" t="str">
            <v>1월 생산실적</v>
          </cell>
        </row>
      </sheetData>
      <sheetData sheetId="4648">
        <row r="1">
          <cell r="A1" t="str">
            <v>1월 생산실적</v>
          </cell>
        </row>
      </sheetData>
      <sheetData sheetId="4649">
        <row r="1">
          <cell r="A1" t="str">
            <v>1월 생산실적</v>
          </cell>
        </row>
      </sheetData>
      <sheetData sheetId="4650">
        <row r="1">
          <cell r="A1" t="str">
            <v>1월 생산실적</v>
          </cell>
        </row>
      </sheetData>
      <sheetData sheetId="4651">
        <row r="1">
          <cell r="A1" t="str">
            <v>1월 생산실적</v>
          </cell>
        </row>
      </sheetData>
      <sheetData sheetId="4652">
        <row r="1">
          <cell r="A1" t="str">
            <v>1월 생산실적</v>
          </cell>
        </row>
      </sheetData>
      <sheetData sheetId="4653">
        <row r="1">
          <cell r="A1" t="str">
            <v>1월 생산실적</v>
          </cell>
        </row>
      </sheetData>
      <sheetData sheetId="4654">
        <row r="1">
          <cell r="A1" t="str">
            <v>1월 생산실적</v>
          </cell>
        </row>
      </sheetData>
      <sheetData sheetId="4655">
        <row r="1">
          <cell r="A1" t="str">
            <v>1월 생산실적</v>
          </cell>
        </row>
      </sheetData>
      <sheetData sheetId="4656">
        <row r="1">
          <cell r="A1" t="str">
            <v>1월 생산실적</v>
          </cell>
        </row>
      </sheetData>
      <sheetData sheetId="4657">
        <row r="1">
          <cell r="A1" t="str">
            <v>1월 생산실적</v>
          </cell>
        </row>
      </sheetData>
      <sheetData sheetId="4658">
        <row r="1">
          <cell r="A1" t="str">
            <v>1월 생산실적</v>
          </cell>
        </row>
      </sheetData>
      <sheetData sheetId="4659">
        <row r="1">
          <cell r="A1" t="str">
            <v>1월 생산실적</v>
          </cell>
        </row>
      </sheetData>
      <sheetData sheetId="4660">
        <row r="1">
          <cell r="A1" t="str">
            <v>1월 생산실적</v>
          </cell>
        </row>
      </sheetData>
      <sheetData sheetId="4661">
        <row r="1">
          <cell r="A1" t="str">
            <v>1월 생산실적</v>
          </cell>
        </row>
      </sheetData>
      <sheetData sheetId="4662">
        <row r="1">
          <cell r="A1" t="str">
            <v>1월 생산실적</v>
          </cell>
        </row>
      </sheetData>
      <sheetData sheetId="4663">
        <row r="1">
          <cell r="A1" t="str">
            <v>1월 생산실적</v>
          </cell>
        </row>
      </sheetData>
      <sheetData sheetId="4664">
        <row r="1">
          <cell r="A1" t="str">
            <v>1월 생산실적</v>
          </cell>
        </row>
      </sheetData>
      <sheetData sheetId="4665">
        <row r="1">
          <cell r="A1" t="str">
            <v>1월 생산실적</v>
          </cell>
        </row>
      </sheetData>
      <sheetData sheetId="4666">
        <row r="1">
          <cell r="A1" t="str">
            <v>1월 생산실적</v>
          </cell>
        </row>
      </sheetData>
      <sheetData sheetId="4667">
        <row r="1">
          <cell r="A1" t="str">
            <v>1월 생산실적</v>
          </cell>
        </row>
      </sheetData>
      <sheetData sheetId="4668">
        <row r="1">
          <cell r="A1" t="str">
            <v>1월 생산실적</v>
          </cell>
        </row>
      </sheetData>
      <sheetData sheetId="4669">
        <row r="1">
          <cell r="A1" t="str">
            <v>1월 생산실적</v>
          </cell>
        </row>
      </sheetData>
      <sheetData sheetId="4670">
        <row r="1">
          <cell r="A1" t="str">
            <v>1월 생산실적</v>
          </cell>
        </row>
      </sheetData>
      <sheetData sheetId="4671">
        <row r="1">
          <cell r="A1" t="str">
            <v>1월 생산실적</v>
          </cell>
        </row>
      </sheetData>
      <sheetData sheetId="4672">
        <row r="1">
          <cell r="A1" t="str">
            <v>1월 생산실적</v>
          </cell>
        </row>
      </sheetData>
      <sheetData sheetId="4673">
        <row r="1">
          <cell r="A1" t="str">
            <v>1월 생산실적</v>
          </cell>
        </row>
      </sheetData>
      <sheetData sheetId="4674">
        <row r="1">
          <cell r="A1" t="str">
            <v>1월 생산실적</v>
          </cell>
        </row>
      </sheetData>
      <sheetData sheetId="4675">
        <row r="1">
          <cell r="A1" t="str">
            <v>1월 생산실적</v>
          </cell>
        </row>
      </sheetData>
      <sheetData sheetId="4676">
        <row r="1">
          <cell r="A1" t="str">
            <v>1월 생산실적</v>
          </cell>
        </row>
      </sheetData>
      <sheetData sheetId="4677">
        <row r="1">
          <cell r="A1" t="str">
            <v>1월 생산실적</v>
          </cell>
        </row>
      </sheetData>
      <sheetData sheetId="4678">
        <row r="1">
          <cell r="A1" t="str">
            <v>1월 생산실적</v>
          </cell>
        </row>
      </sheetData>
      <sheetData sheetId="4679">
        <row r="1">
          <cell r="A1" t="str">
            <v>1월 생산실적</v>
          </cell>
        </row>
      </sheetData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>
        <row r="1">
          <cell r="A1" t="str">
            <v>1월 생산실적</v>
          </cell>
        </row>
      </sheetData>
      <sheetData sheetId="4692">
        <row r="1">
          <cell r="A1" t="str">
            <v>1월 생산실적</v>
          </cell>
        </row>
      </sheetData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>
        <row r="1">
          <cell r="A1" t="str">
            <v>1월 생산실적</v>
          </cell>
        </row>
      </sheetData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>
        <row r="1">
          <cell r="A1" t="str">
            <v>1월 생산실적</v>
          </cell>
        </row>
      </sheetData>
      <sheetData sheetId="4867">
        <row r="1">
          <cell r="A1" t="str">
            <v>1월 생산실적</v>
          </cell>
        </row>
      </sheetData>
      <sheetData sheetId="4868">
        <row r="1">
          <cell r="A1" t="str">
            <v>1월 생산실적</v>
          </cell>
        </row>
      </sheetData>
      <sheetData sheetId="4869">
        <row r="1">
          <cell r="A1" t="str">
            <v>1월 생산실적</v>
          </cell>
        </row>
      </sheetData>
      <sheetData sheetId="4870">
        <row r="1">
          <cell r="A1" t="str">
            <v>1월 생산실적</v>
          </cell>
        </row>
      </sheetData>
      <sheetData sheetId="4871">
        <row r="1">
          <cell r="A1" t="str">
            <v>1월 생산실적</v>
          </cell>
        </row>
      </sheetData>
      <sheetData sheetId="4872">
        <row r="1">
          <cell r="A1" t="str">
            <v>1월 생산실적</v>
          </cell>
        </row>
      </sheetData>
      <sheetData sheetId="4873">
        <row r="1">
          <cell r="A1" t="str">
            <v>1월 생산실적</v>
          </cell>
        </row>
      </sheetData>
      <sheetData sheetId="4874">
        <row r="1">
          <cell r="A1" t="str">
            <v>1월 생산실적</v>
          </cell>
        </row>
      </sheetData>
      <sheetData sheetId="4875">
        <row r="1">
          <cell r="A1" t="str">
            <v>1월 생산실적</v>
          </cell>
        </row>
      </sheetData>
      <sheetData sheetId="4876">
        <row r="1">
          <cell r="A1" t="str">
            <v>1월 생산실적</v>
          </cell>
        </row>
      </sheetData>
      <sheetData sheetId="4877">
        <row r="1">
          <cell r="A1" t="str">
            <v>1월 생산실적</v>
          </cell>
        </row>
      </sheetData>
      <sheetData sheetId="4878">
        <row r="1">
          <cell r="A1" t="str">
            <v>1월 생산실적</v>
          </cell>
        </row>
      </sheetData>
      <sheetData sheetId="4879">
        <row r="1">
          <cell r="A1" t="str">
            <v>1월 생산실적</v>
          </cell>
        </row>
      </sheetData>
      <sheetData sheetId="4880">
        <row r="1">
          <cell r="A1" t="str">
            <v>1월 생산실적</v>
          </cell>
        </row>
      </sheetData>
      <sheetData sheetId="4881">
        <row r="1">
          <cell r="A1" t="str">
            <v>1월 생산실적</v>
          </cell>
        </row>
      </sheetData>
      <sheetData sheetId="4882">
        <row r="1">
          <cell r="A1" t="str">
            <v>1월 생산실적</v>
          </cell>
        </row>
      </sheetData>
      <sheetData sheetId="4883">
        <row r="1">
          <cell r="A1" t="str">
            <v>1월 생산실적</v>
          </cell>
        </row>
      </sheetData>
      <sheetData sheetId="4884">
        <row r="1">
          <cell r="A1" t="str">
            <v>1월 생산실적</v>
          </cell>
        </row>
      </sheetData>
      <sheetData sheetId="4885">
        <row r="1">
          <cell r="A1" t="str">
            <v>1월 생산실적</v>
          </cell>
        </row>
      </sheetData>
      <sheetData sheetId="4886">
        <row r="1">
          <cell r="A1" t="str">
            <v>1월 생산실적</v>
          </cell>
        </row>
      </sheetData>
      <sheetData sheetId="4887">
        <row r="1">
          <cell r="A1" t="str">
            <v>1월 생산실적</v>
          </cell>
        </row>
      </sheetData>
      <sheetData sheetId="4888">
        <row r="1">
          <cell r="A1" t="str">
            <v>1월 생산실적</v>
          </cell>
        </row>
      </sheetData>
      <sheetData sheetId="4889">
        <row r="1">
          <cell r="A1" t="str">
            <v>1월 생산실적</v>
          </cell>
        </row>
      </sheetData>
      <sheetData sheetId="4890">
        <row r="1">
          <cell r="A1" t="str">
            <v>1월 생산실적</v>
          </cell>
        </row>
      </sheetData>
      <sheetData sheetId="4891">
        <row r="1">
          <cell r="A1" t="str">
            <v>1월 생산실적</v>
          </cell>
        </row>
      </sheetData>
      <sheetData sheetId="4892">
        <row r="1">
          <cell r="A1" t="str">
            <v>1월 생산실적</v>
          </cell>
        </row>
      </sheetData>
      <sheetData sheetId="4893">
        <row r="1">
          <cell r="A1" t="str">
            <v>1월 생산실적</v>
          </cell>
        </row>
      </sheetData>
      <sheetData sheetId="4894">
        <row r="1">
          <cell r="A1" t="str">
            <v>1월 생산실적</v>
          </cell>
        </row>
      </sheetData>
      <sheetData sheetId="4895">
        <row r="1">
          <cell r="A1" t="str">
            <v>1월 생산실적</v>
          </cell>
        </row>
      </sheetData>
      <sheetData sheetId="4896">
        <row r="1">
          <cell r="A1" t="str">
            <v>1월 생산실적</v>
          </cell>
        </row>
      </sheetData>
      <sheetData sheetId="4897">
        <row r="1">
          <cell r="A1" t="str">
            <v>1월 생산실적</v>
          </cell>
        </row>
      </sheetData>
      <sheetData sheetId="4898">
        <row r="1">
          <cell r="A1" t="str">
            <v>1월 생산실적</v>
          </cell>
        </row>
      </sheetData>
      <sheetData sheetId="4899">
        <row r="1">
          <cell r="A1" t="str">
            <v>1월 생산실적</v>
          </cell>
        </row>
      </sheetData>
      <sheetData sheetId="4900">
        <row r="1">
          <cell r="A1" t="str">
            <v>1월 생산실적</v>
          </cell>
        </row>
      </sheetData>
      <sheetData sheetId="4901">
        <row r="1">
          <cell r="A1" t="str">
            <v>1월 생산실적</v>
          </cell>
        </row>
      </sheetData>
      <sheetData sheetId="4902">
        <row r="1">
          <cell r="A1" t="str">
            <v>1월 생산실적</v>
          </cell>
        </row>
      </sheetData>
      <sheetData sheetId="4903">
        <row r="1">
          <cell r="A1" t="str">
            <v>1월 생산실적</v>
          </cell>
        </row>
      </sheetData>
      <sheetData sheetId="4904">
        <row r="1">
          <cell r="A1" t="str">
            <v>1월 생산실적</v>
          </cell>
        </row>
      </sheetData>
      <sheetData sheetId="4905">
        <row r="1">
          <cell r="A1" t="str">
            <v>1월 생산실적</v>
          </cell>
        </row>
      </sheetData>
      <sheetData sheetId="4906">
        <row r="1">
          <cell r="A1" t="str">
            <v>1월 생산실적</v>
          </cell>
        </row>
      </sheetData>
      <sheetData sheetId="4907">
        <row r="1">
          <cell r="A1" t="str">
            <v>1월 생산실적</v>
          </cell>
        </row>
      </sheetData>
      <sheetData sheetId="4908">
        <row r="1">
          <cell r="A1" t="str">
            <v>1월 생산실적</v>
          </cell>
        </row>
      </sheetData>
      <sheetData sheetId="4909">
        <row r="1">
          <cell r="A1" t="str">
            <v>1월 생산실적</v>
          </cell>
        </row>
      </sheetData>
      <sheetData sheetId="4910">
        <row r="1">
          <cell r="A1" t="str">
            <v>1월 생산실적</v>
          </cell>
        </row>
      </sheetData>
      <sheetData sheetId="4911">
        <row r="1">
          <cell r="A1" t="str">
            <v>1월 생산실적</v>
          </cell>
        </row>
      </sheetData>
      <sheetData sheetId="4912">
        <row r="1">
          <cell r="A1" t="str">
            <v>1월 생산실적</v>
          </cell>
        </row>
      </sheetData>
      <sheetData sheetId="4913">
        <row r="1">
          <cell r="A1" t="str">
            <v>1월 생산실적</v>
          </cell>
        </row>
      </sheetData>
      <sheetData sheetId="4914">
        <row r="1">
          <cell r="A1" t="str">
            <v>1월 생산실적</v>
          </cell>
        </row>
      </sheetData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>
        <row r="1">
          <cell r="A1" t="str">
            <v>1월 생산실적</v>
          </cell>
        </row>
      </sheetData>
      <sheetData sheetId="4922">
        <row r="1">
          <cell r="A1" t="str">
            <v>1월 생산실적</v>
          </cell>
        </row>
      </sheetData>
      <sheetData sheetId="4923" refreshError="1"/>
      <sheetData sheetId="4924" refreshError="1"/>
      <sheetData sheetId="4925" refreshError="1"/>
      <sheetData sheetId="4926">
        <row r="1">
          <cell r="A1" t="str">
            <v>1월 생산실적</v>
          </cell>
        </row>
      </sheetData>
      <sheetData sheetId="4927">
        <row r="1">
          <cell r="A1" t="str">
            <v>1월 생산실적</v>
          </cell>
        </row>
      </sheetData>
      <sheetData sheetId="4928">
        <row r="1">
          <cell r="A1" t="str">
            <v>1월 생산실적</v>
          </cell>
        </row>
      </sheetData>
      <sheetData sheetId="4929">
        <row r="1">
          <cell r="A1" t="str">
            <v>1월 생산실적</v>
          </cell>
        </row>
      </sheetData>
      <sheetData sheetId="4930">
        <row r="1">
          <cell r="A1" t="str">
            <v>1월 생산실적</v>
          </cell>
        </row>
      </sheetData>
      <sheetData sheetId="4931">
        <row r="1">
          <cell r="A1" t="str">
            <v>1월 생산실적</v>
          </cell>
        </row>
      </sheetData>
      <sheetData sheetId="4932">
        <row r="1">
          <cell r="A1" t="str">
            <v>1월 생산실적</v>
          </cell>
        </row>
      </sheetData>
      <sheetData sheetId="4933">
        <row r="1">
          <cell r="A1" t="str">
            <v>1월 생산실적</v>
          </cell>
        </row>
      </sheetData>
      <sheetData sheetId="4934">
        <row r="1">
          <cell r="A1" t="str">
            <v>1월 생산실적</v>
          </cell>
        </row>
      </sheetData>
      <sheetData sheetId="4935">
        <row r="1">
          <cell r="A1" t="str">
            <v>1월 생산실적</v>
          </cell>
        </row>
      </sheetData>
      <sheetData sheetId="4936">
        <row r="1">
          <cell r="A1" t="str">
            <v>1월 생산실적</v>
          </cell>
        </row>
      </sheetData>
      <sheetData sheetId="4937">
        <row r="1">
          <cell r="A1" t="str">
            <v>1월 생산실적</v>
          </cell>
        </row>
      </sheetData>
      <sheetData sheetId="4938">
        <row r="1">
          <cell r="A1" t="str">
            <v>1월 생산실적</v>
          </cell>
        </row>
      </sheetData>
      <sheetData sheetId="4939">
        <row r="1">
          <cell r="A1" t="str">
            <v>1월 생산실적</v>
          </cell>
        </row>
      </sheetData>
      <sheetData sheetId="4940">
        <row r="1">
          <cell r="A1" t="str">
            <v>1월 생산실적</v>
          </cell>
        </row>
      </sheetData>
      <sheetData sheetId="4941">
        <row r="1">
          <cell r="A1" t="str">
            <v>1월 생산실적</v>
          </cell>
        </row>
      </sheetData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>
        <row r="1">
          <cell r="A1" t="str">
            <v>1월 생산실적</v>
          </cell>
        </row>
      </sheetData>
      <sheetData sheetId="4963">
        <row r="1">
          <cell r="A1" t="str">
            <v>1월 생산실적</v>
          </cell>
        </row>
      </sheetData>
      <sheetData sheetId="4964">
        <row r="1">
          <cell r="A1" t="str">
            <v>1월 생산실적</v>
          </cell>
        </row>
      </sheetData>
      <sheetData sheetId="4965">
        <row r="1">
          <cell r="A1" t="str">
            <v>1월 생산실적</v>
          </cell>
        </row>
      </sheetData>
      <sheetData sheetId="4966">
        <row r="1">
          <cell r="A1" t="str">
            <v>1월 생산실적</v>
          </cell>
        </row>
      </sheetData>
      <sheetData sheetId="4967" refreshError="1"/>
      <sheetData sheetId="4968" refreshError="1"/>
      <sheetData sheetId="4969">
        <row r="1">
          <cell r="A1" t="str">
            <v>1월 생산실적</v>
          </cell>
        </row>
      </sheetData>
      <sheetData sheetId="4970">
        <row r="1">
          <cell r="A1" t="str">
            <v>1월 생산실적</v>
          </cell>
        </row>
      </sheetData>
      <sheetData sheetId="4971">
        <row r="1">
          <cell r="A1" t="str">
            <v>1월 생산실적</v>
          </cell>
        </row>
      </sheetData>
      <sheetData sheetId="4972">
        <row r="1">
          <cell r="A1" t="str">
            <v>1월 생산실적</v>
          </cell>
        </row>
      </sheetData>
      <sheetData sheetId="4973">
        <row r="1">
          <cell r="A1" t="str">
            <v>1월 생산실적</v>
          </cell>
        </row>
      </sheetData>
      <sheetData sheetId="4974">
        <row r="1">
          <cell r="A1" t="str">
            <v>1월 생산실적</v>
          </cell>
        </row>
      </sheetData>
      <sheetData sheetId="4975">
        <row r="1">
          <cell r="A1" t="str">
            <v>1월 생산실적</v>
          </cell>
        </row>
      </sheetData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>
        <row r="1">
          <cell r="A1" t="str">
            <v>1월 생산실적</v>
          </cell>
        </row>
      </sheetData>
      <sheetData sheetId="4988">
        <row r="1">
          <cell r="A1" t="str">
            <v>1월 생산실적</v>
          </cell>
        </row>
      </sheetData>
      <sheetData sheetId="4989">
        <row r="1">
          <cell r="A1" t="str">
            <v>1월 생산실적</v>
          </cell>
        </row>
      </sheetData>
      <sheetData sheetId="4990">
        <row r="1">
          <cell r="A1" t="str">
            <v>1월 생산실적</v>
          </cell>
        </row>
      </sheetData>
      <sheetData sheetId="4991">
        <row r="1">
          <cell r="A1" t="str">
            <v>1월 생산실적</v>
          </cell>
        </row>
      </sheetData>
      <sheetData sheetId="4992">
        <row r="1">
          <cell r="A1" t="str">
            <v>1월 생산실적</v>
          </cell>
        </row>
      </sheetData>
      <sheetData sheetId="4993">
        <row r="1">
          <cell r="A1" t="str">
            <v>1월 생산실적</v>
          </cell>
        </row>
      </sheetData>
      <sheetData sheetId="4994">
        <row r="1">
          <cell r="A1" t="str">
            <v>1월 생산실적</v>
          </cell>
        </row>
      </sheetData>
      <sheetData sheetId="4995">
        <row r="1">
          <cell r="A1" t="str">
            <v>1월 생산실적</v>
          </cell>
        </row>
      </sheetData>
      <sheetData sheetId="4996">
        <row r="1">
          <cell r="A1" t="str">
            <v>1월 생산실적</v>
          </cell>
        </row>
      </sheetData>
      <sheetData sheetId="4997">
        <row r="1">
          <cell r="A1" t="str">
            <v>1월 생산실적</v>
          </cell>
        </row>
      </sheetData>
      <sheetData sheetId="4998">
        <row r="1">
          <cell r="A1" t="str">
            <v>1월 생산실적</v>
          </cell>
        </row>
      </sheetData>
      <sheetData sheetId="4999">
        <row r="1">
          <cell r="A1" t="str">
            <v>1월 생산실적</v>
          </cell>
        </row>
      </sheetData>
      <sheetData sheetId="5000">
        <row r="1">
          <cell r="A1" t="str">
            <v>1월 생산실적</v>
          </cell>
        </row>
      </sheetData>
      <sheetData sheetId="5001">
        <row r="1">
          <cell r="A1" t="str">
            <v>1월 생산실적</v>
          </cell>
        </row>
      </sheetData>
      <sheetData sheetId="5002">
        <row r="1">
          <cell r="A1" t="str">
            <v>1월 생산실적</v>
          </cell>
        </row>
      </sheetData>
      <sheetData sheetId="5003">
        <row r="1">
          <cell r="A1" t="str">
            <v>1월 생산실적</v>
          </cell>
        </row>
      </sheetData>
      <sheetData sheetId="5004">
        <row r="1">
          <cell r="A1" t="str">
            <v>1월 생산실적</v>
          </cell>
        </row>
      </sheetData>
      <sheetData sheetId="5005">
        <row r="1">
          <cell r="A1" t="str">
            <v>1월 생산실적</v>
          </cell>
        </row>
      </sheetData>
      <sheetData sheetId="5006">
        <row r="1">
          <cell r="A1" t="str">
            <v>1월 생산실적</v>
          </cell>
        </row>
      </sheetData>
      <sheetData sheetId="5007">
        <row r="1">
          <cell r="A1" t="str">
            <v>1월 생산실적</v>
          </cell>
        </row>
      </sheetData>
      <sheetData sheetId="5008">
        <row r="1">
          <cell r="A1" t="str">
            <v>1월 생산실적</v>
          </cell>
        </row>
      </sheetData>
      <sheetData sheetId="5009">
        <row r="1">
          <cell r="A1" t="str">
            <v>1월 생산실적</v>
          </cell>
        </row>
      </sheetData>
      <sheetData sheetId="5010" refreshError="1"/>
      <sheetData sheetId="5011" refreshError="1"/>
      <sheetData sheetId="5012" refreshError="1"/>
      <sheetData sheetId="5013" refreshError="1"/>
      <sheetData sheetId="5014">
        <row r="1">
          <cell r="A1" t="str">
            <v>1월 생산실적</v>
          </cell>
        </row>
      </sheetData>
      <sheetData sheetId="5015">
        <row r="1">
          <cell r="A1" t="str">
            <v>1월 생산실적</v>
          </cell>
        </row>
      </sheetData>
      <sheetData sheetId="5016">
        <row r="1">
          <cell r="A1" t="str">
            <v>1월 생산실적</v>
          </cell>
        </row>
      </sheetData>
      <sheetData sheetId="5017" refreshError="1"/>
      <sheetData sheetId="5018">
        <row r="1">
          <cell r="A1" t="str">
            <v>1월 생산실적</v>
          </cell>
        </row>
      </sheetData>
      <sheetData sheetId="5019">
        <row r="1">
          <cell r="A1" t="str">
            <v>1월 생산실적</v>
          </cell>
        </row>
      </sheetData>
      <sheetData sheetId="5020">
        <row r="1">
          <cell r="A1" t="str">
            <v>1월 생산실적</v>
          </cell>
        </row>
      </sheetData>
      <sheetData sheetId="5021">
        <row r="1">
          <cell r="A1" t="str">
            <v>1월 생산실적</v>
          </cell>
        </row>
      </sheetData>
      <sheetData sheetId="5022">
        <row r="1">
          <cell r="A1" t="str">
            <v>1월 생산실적</v>
          </cell>
        </row>
      </sheetData>
      <sheetData sheetId="5023">
        <row r="1">
          <cell r="A1" t="str">
            <v>1월 생산실적</v>
          </cell>
        </row>
      </sheetData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>
        <row r="1">
          <cell r="A1" t="str">
            <v>1월 생산실적</v>
          </cell>
        </row>
      </sheetData>
      <sheetData sheetId="5037">
        <row r="1">
          <cell r="A1" t="str">
            <v>1월 생산실적</v>
          </cell>
        </row>
      </sheetData>
      <sheetData sheetId="5038">
        <row r="1">
          <cell r="A1" t="str">
            <v>1월 생산실적</v>
          </cell>
        </row>
      </sheetData>
      <sheetData sheetId="5039">
        <row r="1">
          <cell r="A1" t="str">
            <v>1월 생산실적</v>
          </cell>
        </row>
      </sheetData>
      <sheetData sheetId="5040">
        <row r="1">
          <cell r="A1" t="str">
            <v>1월 생산실적</v>
          </cell>
        </row>
      </sheetData>
      <sheetData sheetId="5041">
        <row r="1">
          <cell r="A1" t="str">
            <v>1월 생산실적</v>
          </cell>
        </row>
      </sheetData>
      <sheetData sheetId="5042">
        <row r="1">
          <cell r="A1" t="str">
            <v>1월 생산실적</v>
          </cell>
        </row>
      </sheetData>
      <sheetData sheetId="5043">
        <row r="1">
          <cell r="A1" t="str">
            <v>1월 생산실적</v>
          </cell>
        </row>
      </sheetData>
      <sheetData sheetId="5044">
        <row r="1">
          <cell r="A1" t="str">
            <v>1월 생산실적</v>
          </cell>
        </row>
      </sheetData>
      <sheetData sheetId="5045">
        <row r="1">
          <cell r="A1" t="str">
            <v>1월 생산실적</v>
          </cell>
        </row>
      </sheetData>
      <sheetData sheetId="5046">
        <row r="1">
          <cell r="A1" t="str">
            <v>1월 생산실적</v>
          </cell>
        </row>
      </sheetData>
      <sheetData sheetId="5047">
        <row r="1">
          <cell r="A1" t="str">
            <v>1월 생산실적</v>
          </cell>
        </row>
      </sheetData>
      <sheetData sheetId="5048">
        <row r="1">
          <cell r="A1" t="str">
            <v>1월 생산실적</v>
          </cell>
        </row>
      </sheetData>
      <sheetData sheetId="5049">
        <row r="1">
          <cell r="A1" t="str">
            <v>1월 생산실적</v>
          </cell>
        </row>
      </sheetData>
      <sheetData sheetId="5050">
        <row r="1">
          <cell r="A1" t="str">
            <v>1월 생산실적</v>
          </cell>
        </row>
      </sheetData>
      <sheetData sheetId="5051">
        <row r="1">
          <cell r="A1" t="str">
            <v>1월 생산실적</v>
          </cell>
        </row>
      </sheetData>
      <sheetData sheetId="5052">
        <row r="1">
          <cell r="A1" t="str">
            <v>1월 생산실적</v>
          </cell>
        </row>
      </sheetData>
      <sheetData sheetId="5053">
        <row r="1">
          <cell r="A1" t="str">
            <v>1월 생산실적</v>
          </cell>
        </row>
      </sheetData>
      <sheetData sheetId="5054">
        <row r="1">
          <cell r="A1" t="str">
            <v>1월 생산실적</v>
          </cell>
        </row>
      </sheetData>
      <sheetData sheetId="5055">
        <row r="1">
          <cell r="A1" t="str">
            <v>1월 생산실적</v>
          </cell>
        </row>
      </sheetData>
      <sheetData sheetId="5056">
        <row r="1">
          <cell r="A1" t="str">
            <v>1월 생산실적</v>
          </cell>
        </row>
      </sheetData>
      <sheetData sheetId="5057">
        <row r="1">
          <cell r="A1" t="str">
            <v>1월 생산실적</v>
          </cell>
        </row>
      </sheetData>
      <sheetData sheetId="5058">
        <row r="1">
          <cell r="A1" t="str">
            <v>1월 생산실적</v>
          </cell>
        </row>
      </sheetData>
      <sheetData sheetId="5059">
        <row r="1">
          <cell r="A1" t="str">
            <v>1월 생산실적</v>
          </cell>
        </row>
      </sheetData>
      <sheetData sheetId="5060">
        <row r="1">
          <cell r="A1" t="str">
            <v>1월 생산실적</v>
          </cell>
        </row>
      </sheetData>
      <sheetData sheetId="5061">
        <row r="1">
          <cell r="A1" t="str">
            <v>1월 생산실적</v>
          </cell>
        </row>
      </sheetData>
      <sheetData sheetId="5062">
        <row r="1">
          <cell r="A1" t="str">
            <v>1월 생산실적</v>
          </cell>
        </row>
      </sheetData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>
        <row r="1">
          <cell r="A1" t="str">
            <v>1월 생산실적</v>
          </cell>
        </row>
      </sheetData>
      <sheetData sheetId="5098">
        <row r="1">
          <cell r="A1" t="str">
            <v>1월 생산실적</v>
          </cell>
        </row>
      </sheetData>
      <sheetData sheetId="5099">
        <row r="1">
          <cell r="A1" t="str">
            <v>1월 생산실적</v>
          </cell>
        </row>
      </sheetData>
      <sheetData sheetId="5100">
        <row r="1">
          <cell r="A1" t="str">
            <v>1월 생산실적</v>
          </cell>
        </row>
      </sheetData>
      <sheetData sheetId="5101">
        <row r="1">
          <cell r="A1" t="str">
            <v>1월 생산실적</v>
          </cell>
        </row>
      </sheetData>
      <sheetData sheetId="5102">
        <row r="1">
          <cell r="A1" t="str">
            <v>1월 생산실적</v>
          </cell>
        </row>
      </sheetData>
      <sheetData sheetId="5103">
        <row r="1">
          <cell r="A1" t="str">
            <v>1월 생산실적</v>
          </cell>
        </row>
      </sheetData>
      <sheetData sheetId="5104">
        <row r="1">
          <cell r="A1" t="str">
            <v>1월 생산실적</v>
          </cell>
        </row>
      </sheetData>
      <sheetData sheetId="5105">
        <row r="1">
          <cell r="A1" t="str">
            <v>1월 생산실적</v>
          </cell>
        </row>
      </sheetData>
      <sheetData sheetId="5106">
        <row r="1">
          <cell r="A1" t="str">
            <v>1월 생산실적</v>
          </cell>
        </row>
      </sheetData>
      <sheetData sheetId="5107">
        <row r="1">
          <cell r="A1" t="str">
            <v>1월 생산실적</v>
          </cell>
        </row>
      </sheetData>
      <sheetData sheetId="5108">
        <row r="1">
          <cell r="A1" t="str">
            <v>1월 생산실적</v>
          </cell>
        </row>
      </sheetData>
      <sheetData sheetId="5109">
        <row r="1">
          <cell r="A1" t="str">
            <v>1월 생산실적</v>
          </cell>
        </row>
      </sheetData>
      <sheetData sheetId="5110">
        <row r="1">
          <cell r="A1" t="str">
            <v>1월 생산실적</v>
          </cell>
        </row>
      </sheetData>
      <sheetData sheetId="5111">
        <row r="1">
          <cell r="A1" t="str">
            <v>1월 생산실적</v>
          </cell>
        </row>
      </sheetData>
      <sheetData sheetId="5112">
        <row r="1">
          <cell r="A1" t="str">
            <v>1월 생산실적</v>
          </cell>
        </row>
      </sheetData>
      <sheetData sheetId="5113">
        <row r="1">
          <cell r="A1" t="str">
            <v>1월 생산실적</v>
          </cell>
        </row>
      </sheetData>
      <sheetData sheetId="5114">
        <row r="1">
          <cell r="A1" t="str">
            <v>1월 생산실적</v>
          </cell>
        </row>
      </sheetData>
      <sheetData sheetId="5115">
        <row r="1">
          <cell r="A1" t="str">
            <v>1월 생산실적</v>
          </cell>
        </row>
      </sheetData>
      <sheetData sheetId="5116">
        <row r="1">
          <cell r="A1" t="str">
            <v>1월 생산실적</v>
          </cell>
        </row>
      </sheetData>
      <sheetData sheetId="5117">
        <row r="1">
          <cell r="A1" t="str">
            <v>1월 생산실적</v>
          </cell>
        </row>
      </sheetData>
      <sheetData sheetId="5118">
        <row r="1">
          <cell r="A1" t="str">
            <v>1월 생산실적</v>
          </cell>
        </row>
      </sheetData>
      <sheetData sheetId="5119">
        <row r="1">
          <cell r="A1" t="str">
            <v>1월 생산실적</v>
          </cell>
        </row>
      </sheetData>
      <sheetData sheetId="5120">
        <row r="1">
          <cell r="A1" t="str">
            <v>1월 생산실적</v>
          </cell>
        </row>
      </sheetData>
      <sheetData sheetId="5121">
        <row r="1">
          <cell r="A1" t="str">
            <v>1월 생산실적</v>
          </cell>
        </row>
      </sheetData>
      <sheetData sheetId="5122">
        <row r="1">
          <cell r="A1" t="str">
            <v>1월 생산실적</v>
          </cell>
        </row>
      </sheetData>
      <sheetData sheetId="5123">
        <row r="1">
          <cell r="A1" t="str">
            <v>1월 생산실적</v>
          </cell>
        </row>
      </sheetData>
      <sheetData sheetId="5124">
        <row r="1">
          <cell r="A1" t="str">
            <v>1월 생산실적</v>
          </cell>
        </row>
      </sheetData>
      <sheetData sheetId="5125">
        <row r="1">
          <cell r="A1" t="str">
            <v>1월 생산실적</v>
          </cell>
        </row>
      </sheetData>
      <sheetData sheetId="5126">
        <row r="1">
          <cell r="A1" t="str">
            <v>1월 생산실적</v>
          </cell>
        </row>
      </sheetData>
      <sheetData sheetId="5127">
        <row r="1">
          <cell r="A1" t="str">
            <v>1월 생산실적</v>
          </cell>
        </row>
      </sheetData>
      <sheetData sheetId="5128">
        <row r="1">
          <cell r="A1" t="str">
            <v>1월 생산실적</v>
          </cell>
        </row>
      </sheetData>
      <sheetData sheetId="5129">
        <row r="1">
          <cell r="A1" t="str">
            <v>1월 생산실적</v>
          </cell>
        </row>
      </sheetData>
      <sheetData sheetId="5130">
        <row r="1">
          <cell r="A1" t="str">
            <v>1월 생산실적</v>
          </cell>
        </row>
      </sheetData>
      <sheetData sheetId="5131">
        <row r="1">
          <cell r="A1" t="str">
            <v>1월 생산실적</v>
          </cell>
        </row>
      </sheetData>
      <sheetData sheetId="5132">
        <row r="1">
          <cell r="A1" t="str">
            <v>1월 생산실적</v>
          </cell>
        </row>
      </sheetData>
      <sheetData sheetId="5133">
        <row r="1">
          <cell r="A1" t="str">
            <v>1월 생산실적</v>
          </cell>
        </row>
      </sheetData>
      <sheetData sheetId="5134">
        <row r="1">
          <cell r="A1" t="str">
            <v>1월 생산실적</v>
          </cell>
        </row>
      </sheetData>
      <sheetData sheetId="5135">
        <row r="1">
          <cell r="A1" t="str">
            <v>1월 생산실적</v>
          </cell>
        </row>
      </sheetData>
      <sheetData sheetId="5136">
        <row r="1">
          <cell r="A1" t="str">
            <v>1월 생산실적</v>
          </cell>
        </row>
      </sheetData>
      <sheetData sheetId="5137">
        <row r="1">
          <cell r="A1" t="str">
            <v>1월 생산실적</v>
          </cell>
        </row>
      </sheetData>
      <sheetData sheetId="5138">
        <row r="1">
          <cell r="A1" t="str">
            <v>1월 생산실적</v>
          </cell>
        </row>
      </sheetData>
      <sheetData sheetId="5139">
        <row r="1">
          <cell r="A1" t="str">
            <v>1월 생산실적</v>
          </cell>
        </row>
      </sheetData>
      <sheetData sheetId="5140">
        <row r="1">
          <cell r="A1" t="str">
            <v>1월 생산실적</v>
          </cell>
        </row>
      </sheetData>
      <sheetData sheetId="5141">
        <row r="1">
          <cell r="A1" t="str">
            <v>1월 생산실적</v>
          </cell>
        </row>
      </sheetData>
      <sheetData sheetId="5142">
        <row r="1">
          <cell r="A1" t="str">
            <v>1월 생산실적</v>
          </cell>
        </row>
      </sheetData>
      <sheetData sheetId="5143">
        <row r="1">
          <cell r="A1" t="str">
            <v>1월 생산실적</v>
          </cell>
        </row>
      </sheetData>
      <sheetData sheetId="5144">
        <row r="1">
          <cell r="A1" t="str">
            <v>1월 생산실적</v>
          </cell>
        </row>
      </sheetData>
      <sheetData sheetId="5145">
        <row r="1">
          <cell r="A1" t="str">
            <v>1월 생산실적</v>
          </cell>
        </row>
      </sheetData>
      <sheetData sheetId="5146">
        <row r="1">
          <cell r="A1" t="str">
            <v>1월 생산실적</v>
          </cell>
        </row>
      </sheetData>
      <sheetData sheetId="5147">
        <row r="1">
          <cell r="A1" t="str">
            <v>1월 생산실적</v>
          </cell>
        </row>
      </sheetData>
      <sheetData sheetId="5148">
        <row r="1">
          <cell r="A1" t="str">
            <v>1월 생산실적</v>
          </cell>
        </row>
      </sheetData>
      <sheetData sheetId="5149">
        <row r="1">
          <cell r="A1" t="str">
            <v>1월 생산실적</v>
          </cell>
        </row>
      </sheetData>
      <sheetData sheetId="5150">
        <row r="1">
          <cell r="A1" t="str">
            <v>1월 생산실적</v>
          </cell>
        </row>
      </sheetData>
      <sheetData sheetId="5151">
        <row r="1">
          <cell r="A1" t="str">
            <v>1월 생산실적</v>
          </cell>
        </row>
      </sheetData>
      <sheetData sheetId="5152">
        <row r="1">
          <cell r="A1" t="str">
            <v>1월 생산실적</v>
          </cell>
        </row>
      </sheetData>
      <sheetData sheetId="5153">
        <row r="1">
          <cell r="A1" t="str">
            <v>1월 생산실적</v>
          </cell>
        </row>
      </sheetData>
      <sheetData sheetId="5154">
        <row r="1">
          <cell r="A1" t="str">
            <v>1월 생산실적</v>
          </cell>
        </row>
      </sheetData>
      <sheetData sheetId="5155">
        <row r="1">
          <cell r="A1" t="str">
            <v>1월 생산실적</v>
          </cell>
        </row>
      </sheetData>
      <sheetData sheetId="5156">
        <row r="1">
          <cell r="A1" t="str">
            <v>1월 생산실적</v>
          </cell>
        </row>
      </sheetData>
      <sheetData sheetId="5157">
        <row r="1">
          <cell r="A1" t="str">
            <v>1월 생산실적</v>
          </cell>
        </row>
      </sheetData>
      <sheetData sheetId="5158">
        <row r="1">
          <cell r="A1" t="str">
            <v>1월 생산실적</v>
          </cell>
        </row>
      </sheetData>
      <sheetData sheetId="5159">
        <row r="1">
          <cell r="A1" t="str">
            <v>1월 생산실적</v>
          </cell>
        </row>
      </sheetData>
      <sheetData sheetId="5160">
        <row r="1">
          <cell r="A1" t="str">
            <v>1월 생산실적</v>
          </cell>
        </row>
      </sheetData>
      <sheetData sheetId="5161">
        <row r="1">
          <cell r="A1" t="str">
            <v>1월 생산실적</v>
          </cell>
        </row>
      </sheetData>
      <sheetData sheetId="5162">
        <row r="1">
          <cell r="A1" t="str">
            <v>1월 생산실적</v>
          </cell>
        </row>
      </sheetData>
      <sheetData sheetId="5163">
        <row r="1">
          <cell r="A1" t="str">
            <v>1월 생산실적</v>
          </cell>
        </row>
      </sheetData>
      <sheetData sheetId="5164">
        <row r="1">
          <cell r="A1" t="str">
            <v>1월 생산실적</v>
          </cell>
        </row>
      </sheetData>
      <sheetData sheetId="5165">
        <row r="1">
          <cell r="A1" t="str">
            <v>1월 생산실적</v>
          </cell>
        </row>
      </sheetData>
      <sheetData sheetId="5166">
        <row r="1">
          <cell r="A1" t="str">
            <v>1월 생산실적</v>
          </cell>
        </row>
      </sheetData>
      <sheetData sheetId="5167">
        <row r="1">
          <cell r="A1" t="str">
            <v>1월 생산실적</v>
          </cell>
        </row>
      </sheetData>
      <sheetData sheetId="5168">
        <row r="1">
          <cell r="A1" t="str">
            <v>1월 생산실적</v>
          </cell>
        </row>
      </sheetData>
      <sheetData sheetId="5169">
        <row r="1">
          <cell r="A1" t="str">
            <v>1월 생산실적</v>
          </cell>
        </row>
      </sheetData>
      <sheetData sheetId="5170">
        <row r="1">
          <cell r="A1" t="str">
            <v>1월 생산실적</v>
          </cell>
        </row>
      </sheetData>
      <sheetData sheetId="5171">
        <row r="1">
          <cell r="A1" t="str">
            <v>1월 생산실적</v>
          </cell>
        </row>
      </sheetData>
      <sheetData sheetId="5172">
        <row r="1">
          <cell r="A1" t="str">
            <v>1월 생산실적</v>
          </cell>
        </row>
      </sheetData>
      <sheetData sheetId="5173">
        <row r="1">
          <cell r="A1" t="str">
            <v>1월 생산실적</v>
          </cell>
        </row>
      </sheetData>
      <sheetData sheetId="5174">
        <row r="1">
          <cell r="A1" t="str">
            <v>1월 생산실적</v>
          </cell>
        </row>
      </sheetData>
      <sheetData sheetId="5175">
        <row r="1">
          <cell r="A1" t="str">
            <v>1월 생산실적</v>
          </cell>
        </row>
      </sheetData>
      <sheetData sheetId="5176">
        <row r="1">
          <cell r="A1" t="str">
            <v>1월 생산실적</v>
          </cell>
        </row>
      </sheetData>
      <sheetData sheetId="5177">
        <row r="1">
          <cell r="A1" t="str">
            <v>1월 생산실적</v>
          </cell>
        </row>
      </sheetData>
      <sheetData sheetId="5178">
        <row r="1">
          <cell r="A1" t="str">
            <v>1월 생산실적</v>
          </cell>
        </row>
      </sheetData>
      <sheetData sheetId="5179">
        <row r="1">
          <cell r="A1" t="str">
            <v>1월 생산실적</v>
          </cell>
        </row>
      </sheetData>
      <sheetData sheetId="5180">
        <row r="1">
          <cell r="A1" t="str">
            <v>1월 생산실적</v>
          </cell>
        </row>
      </sheetData>
      <sheetData sheetId="5181">
        <row r="1">
          <cell r="A1" t="str">
            <v>1월 생산실적</v>
          </cell>
        </row>
      </sheetData>
      <sheetData sheetId="5182">
        <row r="1">
          <cell r="A1" t="str">
            <v>1월 생산실적</v>
          </cell>
        </row>
      </sheetData>
      <sheetData sheetId="5183">
        <row r="1">
          <cell r="A1" t="str">
            <v>1월 생산실적</v>
          </cell>
        </row>
      </sheetData>
      <sheetData sheetId="5184">
        <row r="1">
          <cell r="A1" t="str">
            <v>1월 생산실적</v>
          </cell>
        </row>
      </sheetData>
      <sheetData sheetId="5185">
        <row r="1">
          <cell r="A1" t="str">
            <v>1월 생산실적</v>
          </cell>
        </row>
      </sheetData>
      <sheetData sheetId="5186">
        <row r="1">
          <cell r="A1" t="str">
            <v>1월 생산실적</v>
          </cell>
        </row>
      </sheetData>
      <sheetData sheetId="5187">
        <row r="1">
          <cell r="A1" t="str">
            <v>1월 생산실적</v>
          </cell>
        </row>
      </sheetData>
      <sheetData sheetId="5188">
        <row r="1">
          <cell r="A1" t="str">
            <v>1월 생산실적</v>
          </cell>
        </row>
      </sheetData>
      <sheetData sheetId="5189">
        <row r="1">
          <cell r="A1" t="str">
            <v>1월 생산실적</v>
          </cell>
        </row>
      </sheetData>
      <sheetData sheetId="5190">
        <row r="1">
          <cell r="A1" t="str">
            <v>1월 생산실적</v>
          </cell>
        </row>
      </sheetData>
      <sheetData sheetId="5191">
        <row r="1">
          <cell r="A1" t="str">
            <v>1월 생산실적</v>
          </cell>
        </row>
      </sheetData>
      <sheetData sheetId="5192">
        <row r="1">
          <cell r="A1" t="str">
            <v>1월 생산실적</v>
          </cell>
        </row>
      </sheetData>
      <sheetData sheetId="5193">
        <row r="1">
          <cell r="A1" t="str">
            <v>1월 생산실적</v>
          </cell>
        </row>
      </sheetData>
      <sheetData sheetId="5194">
        <row r="1">
          <cell r="A1" t="str">
            <v>1월 생산실적</v>
          </cell>
        </row>
      </sheetData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>
        <row r="1">
          <cell r="A1" t="str">
            <v>1월 생산실적</v>
          </cell>
        </row>
      </sheetData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>
        <row r="1">
          <cell r="A1" t="str">
            <v>1월 생산실적</v>
          </cell>
        </row>
      </sheetData>
      <sheetData sheetId="5298">
        <row r="1">
          <cell r="A1" t="str">
            <v>1월 생산실적</v>
          </cell>
        </row>
      </sheetData>
      <sheetData sheetId="5299">
        <row r="1">
          <cell r="A1" t="str">
            <v>1월 생산실적</v>
          </cell>
        </row>
      </sheetData>
      <sheetData sheetId="5300">
        <row r="1">
          <cell r="A1" t="str">
            <v>1월 생산실적</v>
          </cell>
        </row>
      </sheetData>
      <sheetData sheetId="5301">
        <row r="1">
          <cell r="A1" t="str">
            <v>1월 생산실적</v>
          </cell>
        </row>
      </sheetData>
      <sheetData sheetId="5302">
        <row r="1">
          <cell r="A1" t="str">
            <v>1월 생산실적</v>
          </cell>
        </row>
      </sheetData>
      <sheetData sheetId="5303">
        <row r="1">
          <cell r="A1" t="str">
            <v>1월 생산실적</v>
          </cell>
        </row>
      </sheetData>
      <sheetData sheetId="5304">
        <row r="1">
          <cell r="A1" t="str">
            <v>1월 생산실적</v>
          </cell>
        </row>
      </sheetData>
      <sheetData sheetId="5305">
        <row r="1">
          <cell r="A1" t="str">
            <v>1월 생산실적</v>
          </cell>
        </row>
      </sheetData>
      <sheetData sheetId="5306">
        <row r="1">
          <cell r="A1" t="str">
            <v>1월 생산실적</v>
          </cell>
        </row>
      </sheetData>
      <sheetData sheetId="5307">
        <row r="1">
          <cell r="A1" t="str">
            <v>1월 생산실적</v>
          </cell>
        </row>
      </sheetData>
      <sheetData sheetId="5308">
        <row r="1">
          <cell r="A1" t="str">
            <v>1월 생산실적</v>
          </cell>
        </row>
      </sheetData>
      <sheetData sheetId="5309">
        <row r="1">
          <cell r="A1" t="str">
            <v>1월 생산실적</v>
          </cell>
        </row>
      </sheetData>
      <sheetData sheetId="5310">
        <row r="1">
          <cell r="A1" t="str">
            <v>1월 생산실적</v>
          </cell>
        </row>
      </sheetData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>
        <row r="1">
          <cell r="A1" t="str">
            <v>1월 생산실적</v>
          </cell>
        </row>
      </sheetData>
      <sheetData sheetId="5329">
        <row r="1">
          <cell r="A1" t="str">
            <v>1월 생산실적</v>
          </cell>
        </row>
      </sheetData>
      <sheetData sheetId="5330">
        <row r="1">
          <cell r="A1" t="str">
            <v>1월 생산실적</v>
          </cell>
        </row>
      </sheetData>
      <sheetData sheetId="5331">
        <row r="1">
          <cell r="A1" t="str">
            <v>1월 생산실적</v>
          </cell>
        </row>
      </sheetData>
      <sheetData sheetId="5332">
        <row r="1">
          <cell r="A1" t="str">
            <v>1월 생산실적</v>
          </cell>
        </row>
      </sheetData>
      <sheetData sheetId="5333">
        <row r="1">
          <cell r="A1" t="str">
            <v>1월 생산실적</v>
          </cell>
        </row>
      </sheetData>
      <sheetData sheetId="5334">
        <row r="1">
          <cell r="A1" t="str">
            <v>1월 생산실적</v>
          </cell>
        </row>
      </sheetData>
      <sheetData sheetId="5335">
        <row r="1">
          <cell r="A1" t="str">
            <v>1월 생산실적</v>
          </cell>
        </row>
      </sheetData>
      <sheetData sheetId="5336">
        <row r="1">
          <cell r="A1" t="str">
            <v>1월 생산실적</v>
          </cell>
        </row>
      </sheetData>
      <sheetData sheetId="5337">
        <row r="1">
          <cell r="A1" t="str">
            <v>1월 생산실적</v>
          </cell>
        </row>
      </sheetData>
      <sheetData sheetId="5338">
        <row r="1">
          <cell r="A1" t="str">
            <v>1월 생산실적</v>
          </cell>
        </row>
      </sheetData>
      <sheetData sheetId="5339">
        <row r="1">
          <cell r="A1" t="str">
            <v>1월 생산실적</v>
          </cell>
        </row>
      </sheetData>
      <sheetData sheetId="5340">
        <row r="1">
          <cell r="A1" t="str">
            <v>1월 생산실적</v>
          </cell>
        </row>
      </sheetData>
      <sheetData sheetId="5341">
        <row r="1">
          <cell r="A1" t="str">
            <v>1월 생산실적</v>
          </cell>
        </row>
      </sheetData>
      <sheetData sheetId="5342">
        <row r="1">
          <cell r="A1" t="str">
            <v>1월 생산실적</v>
          </cell>
        </row>
      </sheetData>
      <sheetData sheetId="5343">
        <row r="1">
          <cell r="A1" t="str">
            <v>1월 생산실적</v>
          </cell>
        </row>
      </sheetData>
      <sheetData sheetId="5344">
        <row r="1">
          <cell r="A1" t="str">
            <v>1월 생산실적</v>
          </cell>
        </row>
      </sheetData>
      <sheetData sheetId="5345">
        <row r="1">
          <cell r="A1" t="str">
            <v>1월 생산실적</v>
          </cell>
        </row>
      </sheetData>
      <sheetData sheetId="5346">
        <row r="1">
          <cell r="A1" t="str">
            <v>1월 생산실적</v>
          </cell>
        </row>
      </sheetData>
      <sheetData sheetId="5347">
        <row r="1">
          <cell r="A1" t="str">
            <v>1월 생산실적</v>
          </cell>
        </row>
      </sheetData>
      <sheetData sheetId="5348">
        <row r="1">
          <cell r="A1" t="str">
            <v>1월 생산실적</v>
          </cell>
        </row>
      </sheetData>
      <sheetData sheetId="5349">
        <row r="1">
          <cell r="A1" t="str">
            <v>1월 생산실적</v>
          </cell>
        </row>
      </sheetData>
      <sheetData sheetId="5350">
        <row r="1">
          <cell r="A1" t="str">
            <v>1월 생산실적</v>
          </cell>
        </row>
      </sheetData>
      <sheetData sheetId="5351">
        <row r="1">
          <cell r="A1" t="str">
            <v>1월 생산실적</v>
          </cell>
        </row>
      </sheetData>
      <sheetData sheetId="5352">
        <row r="1">
          <cell r="A1" t="str">
            <v>1월 생산실적</v>
          </cell>
        </row>
      </sheetData>
      <sheetData sheetId="5353">
        <row r="1">
          <cell r="A1" t="str">
            <v>1월 생산실적</v>
          </cell>
        </row>
      </sheetData>
      <sheetData sheetId="5354">
        <row r="1">
          <cell r="A1" t="str">
            <v>1월 생산실적</v>
          </cell>
        </row>
      </sheetData>
      <sheetData sheetId="5355">
        <row r="1">
          <cell r="A1" t="str">
            <v>1월 생산실적</v>
          </cell>
        </row>
      </sheetData>
      <sheetData sheetId="5356">
        <row r="1">
          <cell r="A1" t="str">
            <v>1월 생산실적</v>
          </cell>
        </row>
      </sheetData>
      <sheetData sheetId="5357">
        <row r="1">
          <cell r="A1" t="str">
            <v>1월 생산실적</v>
          </cell>
        </row>
      </sheetData>
      <sheetData sheetId="5358">
        <row r="1">
          <cell r="A1" t="str">
            <v>1월 생산실적</v>
          </cell>
        </row>
      </sheetData>
      <sheetData sheetId="5359">
        <row r="1">
          <cell r="A1" t="str">
            <v>1월 생산실적</v>
          </cell>
        </row>
      </sheetData>
      <sheetData sheetId="5360">
        <row r="1">
          <cell r="A1" t="str">
            <v>1월 생산실적</v>
          </cell>
        </row>
      </sheetData>
      <sheetData sheetId="5361">
        <row r="1">
          <cell r="A1" t="str">
            <v>1월 생산실적</v>
          </cell>
        </row>
      </sheetData>
      <sheetData sheetId="5362">
        <row r="1">
          <cell r="A1" t="str">
            <v>1월 생산실적</v>
          </cell>
        </row>
      </sheetData>
      <sheetData sheetId="5363">
        <row r="1">
          <cell r="A1" t="str">
            <v>1월 생산실적</v>
          </cell>
        </row>
      </sheetData>
      <sheetData sheetId="5364">
        <row r="1">
          <cell r="A1" t="str">
            <v>1월 생산실적</v>
          </cell>
        </row>
      </sheetData>
      <sheetData sheetId="5365">
        <row r="1">
          <cell r="A1" t="str">
            <v>1월 생산실적</v>
          </cell>
        </row>
      </sheetData>
      <sheetData sheetId="5366">
        <row r="1">
          <cell r="A1" t="str">
            <v>1월 생산실적</v>
          </cell>
        </row>
      </sheetData>
      <sheetData sheetId="5367">
        <row r="1">
          <cell r="A1" t="str">
            <v>1월 생산실적</v>
          </cell>
        </row>
      </sheetData>
      <sheetData sheetId="5368">
        <row r="1">
          <cell r="A1" t="str">
            <v>1월 생산실적</v>
          </cell>
        </row>
      </sheetData>
      <sheetData sheetId="5369">
        <row r="1">
          <cell r="A1" t="str">
            <v>1월 생산실적</v>
          </cell>
        </row>
      </sheetData>
      <sheetData sheetId="5370">
        <row r="1">
          <cell r="A1" t="str">
            <v>1월 생산실적</v>
          </cell>
        </row>
      </sheetData>
      <sheetData sheetId="5371">
        <row r="1">
          <cell r="A1" t="str">
            <v>1월 생산실적</v>
          </cell>
        </row>
      </sheetData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>
        <row r="1">
          <cell r="A1" t="str">
            <v>1월 생산실적</v>
          </cell>
        </row>
      </sheetData>
      <sheetData sheetId="5379">
        <row r="1">
          <cell r="A1" t="str">
            <v>1월 생산실적</v>
          </cell>
        </row>
      </sheetData>
      <sheetData sheetId="5380">
        <row r="1">
          <cell r="A1" t="str">
            <v>1월 생산실적</v>
          </cell>
        </row>
      </sheetData>
      <sheetData sheetId="5381">
        <row r="1">
          <cell r="A1" t="str">
            <v>1월 생산실적</v>
          </cell>
        </row>
      </sheetData>
      <sheetData sheetId="5382">
        <row r="1">
          <cell r="A1" t="str">
            <v>1월 생산실적</v>
          </cell>
        </row>
      </sheetData>
      <sheetData sheetId="5383">
        <row r="1">
          <cell r="A1" t="str">
            <v>1월 생산실적</v>
          </cell>
        </row>
      </sheetData>
      <sheetData sheetId="5384">
        <row r="1">
          <cell r="A1" t="str">
            <v>1월 생산실적</v>
          </cell>
        </row>
      </sheetData>
      <sheetData sheetId="5385">
        <row r="1">
          <cell r="A1" t="str">
            <v>1월 생산실적</v>
          </cell>
        </row>
      </sheetData>
      <sheetData sheetId="5386">
        <row r="1">
          <cell r="A1" t="str">
            <v>1월 생산실적</v>
          </cell>
        </row>
      </sheetData>
      <sheetData sheetId="5387">
        <row r="1">
          <cell r="A1" t="str">
            <v>1월 생산실적</v>
          </cell>
        </row>
      </sheetData>
      <sheetData sheetId="5388">
        <row r="1">
          <cell r="A1" t="str">
            <v>1월 생산실적</v>
          </cell>
        </row>
      </sheetData>
      <sheetData sheetId="5389">
        <row r="1">
          <cell r="A1" t="str">
            <v>1월 생산실적</v>
          </cell>
        </row>
      </sheetData>
      <sheetData sheetId="5390">
        <row r="1">
          <cell r="A1" t="str">
            <v>1월 생산실적</v>
          </cell>
        </row>
      </sheetData>
      <sheetData sheetId="5391">
        <row r="1">
          <cell r="A1" t="str">
            <v>1월 생산실적</v>
          </cell>
        </row>
      </sheetData>
      <sheetData sheetId="5392">
        <row r="1">
          <cell r="A1" t="str">
            <v>1월 생산실적</v>
          </cell>
        </row>
      </sheetData>
      <sheetData sheetId="5393">
        <row r="1">
          <cell r="A1" t="str">
            <v>1월 생산실적</v>
          </cell>
        </row>
      </sheetData>
      <sheetData sheetId="5394">
        <row r="1">
          <cell r="A1" t="str">
            <v>1월 생산실적</v>
          </cell>
        </row>
      </sheetData>
      <sheetData sheetId="5395">
        <row r="1">
          <cell r="A1" t="str">
            <v>1월 생산실적</v>
          </cell>
        </row>
      </sheetData>
      <sheetData sheetId="5396">
        <row r="1">
          <cell r="A1" t="str">
            <v>1월 생산실적</v>
          </cell>
        </row>
      </sheetData>
      <sheetData sheetId="5397">
        <row r="1">
          <cell r="A1" t="str">
            <v>1월 생산실적</v>
          </cell>
        </row>
      </sheetData>
      <sheetData sheetId="5398">
        <row r="1">
          <cell r="A1" t="str">
            <v>1월 생산실적</v>
          </cell>
        </row>
      </sheetData>
      <sheetData sheetId="5399">
        <row r="1">
          <cell r="A1" t="str">
            <v>1월 생산실적</v>
          </cell>
        </row>
      </sheetData>
      <sheetData sheetId="5400">
        <row r="1">
          <cell r="A1" t="str">
            <v>1월 생산실적</v>
          </cell>
        </row>
      </sheetData>
      <sheetData sheetId="5401">
        <row r="1">
          <cell r="A1" t="str">
            <v>1월 생산실적</v>
          </cell>
        </row>
      </sheetData>
      <sheetData sheetId="5402">
        <row r="1">
          <cell r="A1" t="str">
            <v>1월 생산실적</v>
          </cell>
        </row>
      </sheetData>
      <sheetData sheetId="5403">
        <row r="1">
          <cell r="A1" t="str">
            <v>1월 생산실적</v>
          </cell>
        </row>
      </sheetData>
      <sheetData sheetId="5404">
        <row r="1">
          <cell r="A1" t="str">
            <v>1월 생산실적</v>
          </cell>
        </row>
      </sheetData>
      <sheetData sheetId="5405">
        <row r="1">
          <cell r="A1" t="str">
            <v>1월 생산실적</v>
          </cell>
        </row>
      </sheetData>
      <sheetData sheetId="5406">
        <row r="1">
          <cell r="A1" t="str">
            <v>1월 생산실적</v>
          </cell>
        </row>
      </sheetData>
      <sheetData sheetId="5407">
        <row r="1">
          <cell r="A1" t="str">
            <v>1월 생산실적</v>
          </cell>
        </row>
      </sheetData>
      <sheetData sheetId="5408">
        <row r="1">
          <cell r="A1" t="str">
            <v>1월 생산실적</v>
          </cell>
        </row>
      </sheetData>
      <sheetData sheetId="5409">
        <row r="1">
          <cell r="A1" t="str">
            <v>1월 생산실적</v>
          </cell>
        </row>
      </sheetData>
      <sheetData sheetId="5410">
        <row r="1">
          <cell r="A1" t="str">
            <v>1월 생산실적</v>
          </cell>
        </row>
      </sheetData>
      <sheetData sheetId="5411">
        <row r="1">
          <cell r="A1" t="str">
            <v>1월 생산실적</v>
          </cell>
        </row>
      </sheetData>
      <sheetData sheetId="5412">
        <row r="1">
          <cell r="A1" t="str">
            <v>1월 생산실적</v>
          </cell>
        </row>
      </sheetData>
      <sheetData sheetId="5413">
        <row r="1">
          <cell r="A1" t="str">
            <v>1월 생산실적</v>
          </cell>
        </row>
      </sheetData>
      <sheetData sheetId="5414">
        <row r="1">
          <cell r="A1" t="str">
            <v>1월 생산실적</v>
          </cell>
        </row>
      </sheetData>
      <sheetData sheetId="5415">
        <row r="1">
          <cell r="A1" t="str">
            <v>1월 생산실적</v>
          </cell>
        </row>
      </sheetData>
      <sheetData sheetId="5416">
        <row r="1">
          <cell r="A1" t="str">
            <v>1월 생산실적</v>
          </cell>
        </row>
      </sheetData>
      <sheetData sheetId="5417">
        <row r="1">
          <cell r="A1" t="str">
            <v>1월 생산실적</v>
          </cell>
        </row>
      </sheetData>
      <sheetData sheetId="5418">
        <row r="1">
          <cell r="A1" t="str">
            <v>1월 생산실적</v>
          </cell>
        </row>
      </sheetData>
      <sheetData sheetId="5419">
        <row r="1">
          <cell r="A1" t="str">
            <v>1월 생산실적</v>
          </cell>
        </row>
      </sheetData>
      <sheetData sheetId="5420">
        <row r="1">
          <cell r="A1" t="str">
            <v>1월 생산실적</v>
          </cell>
        </row>
      </sheetData>
      <sheetData sheetId="5421">
        <row r="1">
          <cell r="A1" t="str">
            <v>1월 생산실적</v>
          </cell>
        </row>
      </sheetData>
      <sheetData sheetId="5422">
        <row r="1">
          <cell r="A1" t="str">
            <v>1월 생산실적</v>
          </cell>
        </row>
      </sheetData>
      <sheetData sheetId="5423">
        <row r="1">
          <cell r="A1" t="str">
            <v>1월 생산실적</v>
          </cell>
        </row>
      </sheetData>
      <sheetData sheetId="5424">
        <row r="1">
          <cell r="A1" t="str">
            <v>1월 생산실적</v>
          </cell>
        </row>
      </sheetData>
      <sheetData sheetId="5425">
        <row r="1">
          <cell r="A1" t="str">
            <v>1월 생산실적</v>
          </cell>
        </row>
      </sheetData>
      <sheetData sheetId="5426">
        <row r="1">
          <cell r="A1" t="str">
            <v>1월 생산실적</v>
          </cell>
        </row>
      </sheetData>
      <sheetData sheetId="5427">
        <row r="1">
          <cell r="A1" t="str">
            <v>1월 생산실적</v>
          </cell>
        </row>
      </sheetData>
      <sheetData sheetId="5428">
        <row r="1">
          <cell r="A1" t="str">
            <v>1월 생산실적</v>
          </cell>
        </row>
      </sheetData>
      <sheetData sheetId="5429">
        <row r="1">
          <cell r="A1" t="str">
            <v>1월 생산실적</v>
          </cell>
        </row>
      </sheetData>
      <sheetData sheetId="5430">
        <row r="1">
          <cell r="A1" t="str">
            <v>1월 생산실적</v>
          </cell>
        </row>
      </sheetData>
      <sheetData sheetId="5431">
        <row r="1">
          <cell r="A1" t="str">
            <v>1월 생산실적</v>
          </cell>
        </row>
      </sheetData>
      <sheetData sheetId="5432">
        <row r="1">
          <cell r="A1" t="str">
            <v>1월 생산실적</v>
          </cell>
        </row>
      </sheetData>
      <sheetData sheetId="5433">
        <row r="1">
          <cell r="A1" t="str">
            <v>1월 생산실적</v>
          </cell>
        </row>
      </sheetData>
      <sheetData sheetId="5434">
        <row r="1">
          <cell r="A1" t="str">
            <v>1월 생산실적</v>
          </cell>
        </row>
      </sheetData>
      <sheetData sheetId="5435">
        <row r="1">
          <cell r="A1" t="str">
            <v>1월 생산실적</v>
          </cell>
        </row>
      </sheetData>
      <sheetData sheetId="5436">
        <row r="1">
          <cell r="A1" t="str">
            <v>1월 생산실적</v>
          </cell>
        </row>
      </sheetData>
      <sheetData sheetId="5437">
        <row r="1">
          <cell r="A1" t="str">
            <v>1월 생산실적</v>
          </cell>
        </row>
      </sheetData>
      <sheetData sheetId="5438">
        <row r="1">
          <cell r="A1" t="str">
            <v>1월 생산실적</v>
          </cell>
        </row>
      </sheetData>
      <sheetData sheetId="5439">
        <row r="1">
          <cell r="A1" t="str">
            <v>1월 생산실적</v>
          </cell>
        </row>
      </sheetData>
      <sheetData sheetId="5440">
        <row r="1">
          <cell r="A1" t="str">
            <v>1월 생산실적</v>
          </cell>
        </row>
      </sheetData>
      <sheetData sheetId="5441">
        <row r="1">
          <cell r="A1" t="str">
            <v>1월 생산실적</v>
          </cell>
        </row>
      </sheetData>
      <sheetData sheetId="5442">
        <row r="1">
          <cell r="A1" t="str">
            <v>1월 생산실적</v>
          </cell>
        </row>
      </sheetData>
      <sheetData sheetId="5443">
        <row r="1">
          <cell r="A1" t="str">
            <v>1월 생산실적</v>
          </cell>
        </row>
      </sheetData>
      <sheetData sheetId="5444">
        <row r="1">
          <cell r="A1" t="str">
            <v>1월 생산실적</v>
          </cell>
        </row>
      </sheetData>
      <sheetData sheetId="5445">
        <row r="1">
          <cell r="A1" t="str">
            <v>1월 생산실적</v>
          </cell>
        </row>
      </sheetData>
      <sheetData sheetId="5446">
        <row r="1">
          <cell r="A1" t="str">
            <v>1월 생산실적</v>
          </cell>
        </row>
      </sheetData>
      <sheetData sheetId="5447">
        <row r="1">
          <cell r="A1" t="str">
            <v>1월 생산실적</v>
          </cell>
        </row>
      </sheetData>
      <sheetData sheetId="5448">
        <row r="1">
          <cell r="A1" t="str">
            <v>1월 생산실적</v>
          </cell>
        </row>
      </sheetData>
      <sheetData sheetId="5449">
        <row r="1">
          <cell r="A1" t="str">
            <v>1월 생산실적</v>
          </cell>
        </row>
      </sheetData>
      <sheetData sheetId="5450">
        <row r="1">
          <cell r="A1" t="str">
            <v>1월 생산실적</v>
          </cell>
        </row>
      </sheetData>
      <sheetData sheetId="5451">
        <row r="1">
          <cell r="A1" t="str">
            <v>1월 생산실적</v>
          </cell>
        </row>
      </sheetData>
      <sheetData sheetId="5452">
        <row r="1">
          <cell r="A1" t="str">
            <v>1월 생산실적</v>
          </cell>
        </row>
      </sheetData>
      <sheetData sheetId="5453">
        <row r="1">
          <cell r="A1" t="str">
            <v>1월 생산실적</v>
          </cell>
        </row>
      </sheetData>
      <sheetData sheetId="5454">
        <row r="1">
          <cell r="A1" t="str">
            <v>1월 생산실적</v>
          </cell>
        </row>
      </sheetData>
      <sheetData sheetId="5455">
        <row r="1">
          <cell r="A1" t="str">
            <v>1월 생산실적</v>
          </cell>
        </row>
      </sheetData>
      <sheetData sheetId="5456">
        <row r="1">
          <cell r="A1" t="str">
            <v>1월 생산실적</v>
          </cell>
        </row>
      </sheetData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>
        <row r="1">
          <cell r="A1" t="str">
            <v>1월 생산실적</v>
          </cell>
        </row>
      </sheetData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>
        <row r="1">
          <cell r="A1" t="str">
            <v>1월 생산실적</v>
          </cell>
        </row>
      </sheetData>
      <sheetData sheetId="5531">
        <row r="1">
          <cell r="A1" t="str">
            <v>1월 생산실적</v>
          </cell>
        </row>
      </sheetData>
      <sheetData sheetId="5532">
        <row r="1">
          <cell r="A1" t="str">
            <v>1월 생산실적</v>
          </cell>
        </row>
      </sheetData>
      <sheetData sheetId="5533">
        <row r="1">
          <cell r="A1" t="str">
            <v>1월 생산실적</v>
          </cell>
        </row>
      </sheetData>
      <sheetData sheetId="5534">
        <row r="1">
          <cell r="A1" t="str">
            <v>1월 생산실적</v>
          </cell>
        </row>
      </sheetData>
      <sheetData sheetId="5535">
        <row r="1">
          <cell r="A1" t="str">
            <v>1월 생산실적</v>
          </cell>
        </row>
      </sheetData>
      <sheetData sheetId="5536">
        <row r="1">
          <cell r="A1" t="str">
            <v>1월 생산실적</v>
          </cell>
        </row>
      </sheetData>
      <sheetData sheetId="5537">
        <row r="1">
          <cell r="A1" t="str">
            <v>1월 생산실적</v>
          </cell>
        </row>
      </sheetData>
      <sheetData sheetId="5538">
        <row r="1">
          <cell r="A1" t="str">
            <v>1월 생산실적</v>
          </cell>
        </row>
      </sheetData>
      <sheetData sheetId="5539">
        <row r="1">
          <cell r="A1" t="str">
            <v>1월 생산실적</v>
          </cell>
        </row>
      </sheetData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>
        <row r="1">
          <cell r="A1" t="str">
            <v>1월 생산실적</v>
          </cell>
        </row>
      </sheetData>
      <sheetData sheetId="5582">
        <row r="1">
          <cell r="A1" t="str">
            <v>1월 생산실적</v>
          </cell>
        </row>
      </sheetData>
      <sheetData sheetId="5583">
        <row r="1">
          <cell r="A1" t="str">
            <v>1월 생산실적</v>
          </cell>
        </row>
      </sheetData>
      <sheetData sheetId="5584">
        <row r="1">
          <cell r="A1" t="str">
            <v>1월 생산실적</v>
          </cell>
        </row>
      </sheetData>
      <sheetData sheetId="5585">
        <row r="1">
          <cell r="A1" t="str">
            <v>1월 생산실적</v>
          </cell>
        </row>
      </sheetData>
      <sheetData sheetId="5586">
        <row r="1">
          <cell r="A1" t="str">
            <v>1월 생산실적</v>
          </cell>
        </row>
      </sheetData>
      <sheetData sheetId="5587">
        <row r="1">
          <cell r="A1" t="str">
            <v>1월 생산실적</v>
          </cell>
        </row>
      </sheetData>
      <sheetData sheetId="5588">
        <row r="1">
          <cell r="A1" t="str">
            <v>1월 생산실적</v>
          </cell>
        </row>
      </sheetData>
      <sheetData sheetId="5589">
        <row r="1">
          <cell r="A1" t="str">
            <v>1월 생산실적</v>
          </cell>
        </row>
      </sheetData>
      <sheetData sheetId="5590">
        <row r="1">
          <cell r="A1" t="str">
            <v>1월 생산실적</v>
          </cell>
        </row>
      </sheetData>
      <sheetData sheetId="5591">
        <row r="1">
          <cell r="A1" t="str">
            <v>1월 생산실적</v>
          </cell>
        </row>
      </sheetData>
      <sheetData sheetId="5592">
        <row r="1">
          <cell r="A1" t="str">
            <v>1월 생산실적</v>
          </cell>
        </row>
      </sheetData>
      <sheetData sheetId="5593">
        <row r="1">
          <cell r="A1" t="str">
            <v>1월 생산실적</v>
          </cell>
        </row>
      </sheetData>
      <sheetData sheetId="5594">
        <row r="1">
          <cell r="A1" t="str">
            <v>1월 생산실적</v>
          </cell>
        </row>
      </sheetData>
      <sheetData sheetId="5595">
        <row r="1">
          <cell r="A1" t="str">
            <v>1월 생산실적</v>
          </cell>
        </row>
      </sheetData>
      <sheetData sheetId="5596">
        <row r="1">
          <cell r="A1" t="str">
            <v>1월 생산실적</v>
          </cell>
        </row>
      </sheetData>
      <sheetData sheetId="5597">
        <row r="1">
          <cell r="A1" t="str">
            <v>1월 생산실적</v>
          </cell>
        </row>
      </sheetData>
      <sheetData sheetId="5598">
        <row r="1">
          <cell r="A1" t="str">
            <v>1월 생산실적</v>
          </cell>
        </row>
      </sheetData>
      <sheetData sheetId="5599">
        <row r="1">
          <cell r="A1" t="str">
            <v>1월 생산실적</v>
          </cell>
        </row>
      </sheetData>
      <sheetData sheetId="5600">
        <row r="1">
          <cell r="A1" t="str">
            <v>1월 생산실적</v>
          </cell>
        </row>
      </sheetData>
      <sheetData sheetId="5601">
        <row r="1">
          <cell r="A1" t="str">
            <v>1월 생산실적</v>
          </cell>
        </row>
      </sheetData>
      <sheetData sheetId="5602">
        <row r="1">
          <cell r="A1" t="str">
            <v>1월 생산실적</v>
          </cell>
        </row>
      </sheetData>
      <sheetData sheetId="5603">
        <row r="1">
          <cell r="A1" t="str">
            <v>1월 생산실적</v>
          </cell>
        </row>
      </sheetData>
      <sheetData sheetId="5604">
        <row r="1">
          <cell r="A1" t="str">
            <v>1월 생산실적</v>
          </cell>
        </row>
      </sheetData>
      <sheetData sheetId="5605">
        <row r="1">
          <cell r="A1" t="str">
            <v>1월 생산실적</v>
          </cell>
        </row>
      </sheetData>
      <sheetData sheetId="5606">
        <row r="1">
          <cell r="A1" t="str">
            <v>1월 생산실적</v>
          </cell>
        </row>
      </sheetData>
      <sheetData sheetId="5607">
        <row r="1">
          <cell r="A1" t="str">
            <v>1월 생산실적</v>
          </cell>
        </row>
      </sheetData>
      <sheetData sheetId="5608">
        <row r="1">
          <cell r="A1" t="str">
            <v>1월 생산실적</v>
          </cell>
        </row>
      </sheetData>
      <sheetData sheetId="5609">
        <row r="1">
          <cell r="A1" t="str">
            <v>1월 생산실적</v>
          </cell>
        </row>
      </sheetData>
      <sheetData sheetId="5610">
        <row r="1">
          <cell r="A1" t="str">
            <v>1월 생산실적</v>
          </cell>
        </row>
      </sheetData>
      <sheetData sheetId="5611">
        <row r="1">
          <cell r="A1" t="str">
            <v>1월 생산실적</v>
          </cell>
        </row>
      </sheetData>
      <sheetData sheetId="5612">
        <row r="1">
          <cell r="A1" t="str">
            <v>1월 생산실적</v>
          </cell>
        </row>
      </sheetData>
      <sheetData sheetId="5613">
        <row r="1">
          <cell r="A1" t="str">
            <v>1월 생산실적</v>
          </cell>
        </row>
      </sheetData>
      <sheetData sheetId="5614">
        <row r="1">
          <cell r="A1" t="str">
            <v>1월 생산실적</v>
          </cell>
        </row>
      </sheetData>
      <sheetData sheetId="5615">
        <row r="1">
          <cell r="A1" t="str">
            <v>1월 생산실적</v>
          </cell>
        </row>
      </sheetData>
      <sheetData sheetId="5616">
        <row r="1">
          <cell r="A1" t="str">
            <v>1월 생산실적</v>
          </cell>
        </row>
      </sheetData>
      <sheetData sheetId="5617">
        <row r="1">
          <cell r="A1" t="str">
            <v>1월 생산실적</v>
          </cell>
        </row>
      </sheetData>
      <sheetData sheetId="5618">
        <row r="1">
          <cell r="A1" t="str">
            <v>1월 생산실적</v>
          </cell>
        </row>
      </sheetData>
      <sheetData sheetId="5619">
        <row r="1">
          <cell r="A1" t="str">
            <v>1월 생산실적</v>
          </cell>
        </row>
      </sheetData>
      <sheetData sheetId="5620">
        <row r="1">
          <cell r="A1" t="str">
            <v>1월 생산실적</v>
          </cell>
        </row>
      </sheetData>
      <sheetData sheetId="5621">
        <row r="1">
          <cell r="A1" t="str">
            <v>1월 생산실적</v>
          </cell>
        </row>
      </sheetData>
      <sheetData sheetId="5622">
        <row r="1">
          <cell r="A1" t="str">
            <v>1월 생산실적</v>
          </cell>
        </row>
      </sheetData>
      <sheetData sheetId="5623">
        <row r="1">
          <cell r="A1" t="str">
            <v>1월 생산실적</v>
          </cell>
        </row>
      </sheetData>
      <sheetData sheetId="5624">
        <row r="1">
          <cell r="A1" t="str">
            <v>1월 생산실적</v>
          </cell>
        </row>
      </sheetData>
      <sheetData sheetId="5625">
        <row r="1">
          <cell r="A1" t="str">
            <v>1월 생산실적</v>
          </cell>
        </row>
      </sheetData>
      <sheetData sheetId="5626">
        <row r="1">
          <cell r="A1" t="str">
            <v>1월 생산실적</v>
          </cell>
        </row>
      </sheetData>
      <sheetData sheetId="5627">
        <row r="1">
          <cell r="A1" t="str">
            <v>1월 생산실적</v>
          </cell>
        </row>
      </sheetData>
      <sheetData sheetId="5628">
        <row r="1">
          <cell r="A1" t="str">
            <v>1월 생산실적</v>
          </cell>
        </row>
      </sheetData>
      <sheetData sheetId="5629">
        <row r="1">
          <cell r="A1" t="str">
            <v>1월 생산실적</v>
          </cell>
        </row>
      </sheetData>
      <sheetData sheetId="5630">
        <row r="1">
          <cell r="A1" t="str">
            <v>1월 생산실적</v>
          </cell>
        </row>
      </sheetData>
      <sheetData sheetId="5631">
        <row r="1">
          <cell r="A1" t="str">
            <v>1월 생산실적</v>
          </cell>
        </row>
      </sheetData>
      <sheetData sheetId="5632">
        <row r="1">
          <cell r="A1" t="str">
            <v>1월 생산실적</v>
          </cell>
        </row>
      </sheetData>
      <sheetData sheetId="5633">
        <row r="1">
          <cell r="A1" t="str">
            <v>1월 생산실적</v>
          </cell>
        </row>
      </sheetData>
      <sheetData sheetId="5634">
        <row r="1">
          <cell r="A1" t="str">
            <v>1월 생산실적</v>
          </cell>
        </row>
      </sheetData>
      <sheetData sheetId="5635">
        <row r="1">
          <cell r="A1" t="str">
            <v>1월 생산실적</v>
          </cell>
        </row>
      </sheetData>
      <sheetData sheetId="5636">
        <row r="1">
          <cell r="A1" t="str">
            <v>1월 생산실적</v>
          </cell>
        </row>
      </sheetData>
      <sheetData sheetId="5637">
        <row r="1">
          <cell r="A1" t="str">
            <v>1월 생산실적</v>
          </cell>
        </row>
      </sheetData>
      <sheetData sheetId="5638">
        <row r="1">
          <cell r="A1" t="str">
            <v>1월 생산실적</v>
          </cell>
        </row>
      </sheetData>
      <sheetData sheetId="5639">
        <row r="1">
          <cell r="A1" t="str">
            <v>1월 생산실적</v>
          </cell>
        </row>
      </sheetData>
      <sheetData sheetId="5640">
        <row r="1">
          <cell r="A1" t="str">
            <v>1월 생산실적</v>
          </cell>
        </row>
      </sheetData>
      <sheetData sheetId="5641">
        <row r="1">
          <cell r="A1" t="str">
            <v>1월 생산실적</v>
          </cell>
        </row>
      </sheetData>
      <sheetData sheetId="5642">
        <row r="1">
          <cell r="A1" t="str">
            <v>1월 생산실적</v>
          </cell>
        </row>
      </sheetData>
      <sheetData sheetId="5643">
        <row r="1">
          <cell r="A1" t="str">
            <v>1월 생산실적</v>
          </cell>
        </row>
      </sheetData>
      <sheetData sheetId="5644">
        <row r="1">
          <cell r="A1" t="str">
            <v>1월 생산실적</v>
          </cell>
        </row>
      </sheetData>
      <sheetData sheetId="5645">
        <row r="1">
          <cell r="A1" t="str">
            <v>1월 생산실적</v>
          </cell>
        </row>
      </sheetData>
      <sheetData sheetId="5646">
        <row r="1">
          <cell r="A1" t="str">
            <v>1월 생산실적</v>
          </cell>
        </row>
      </sheetData>
      <sheetData sheetId="5647">
        <row r="1">
          <cell r="A1" t="str">
            <v>1월 생산실적</v>
          </cell>
        </row>
      </sheetData>
      <sheetData sheetId="5648">
        <row r="1">
          <cell r="A1" t="str">
            <v>1월 생산실적</v>
          </cell>
        </row>
      </sheetData>
      <sheetData sheetId="5649">
        <row r="1">
          <cell r="A1" t="str">
            <v>1월 생산실적</v>
          </cell>
        </row>
      </sheetData>
      <sheetData sheetId="5650">
        <row r="1">
          <cell r="A1" t="str">
            <v>1월 생산실적</v>
          </cell>
        </row>
      </sheetData>
      <sheetData sheetId="5651">
        <row r="1">
          <cell r="A1" t="str">
            <v>1월 생산실적</v>
          </cell>
        </row>
      </sheetData>
      <sheetData sheetId="5652">
        <row r="1">
          <cell r="A1" t="str">
            <v>1월 생산실적</v>
          </cell>
        </row>
      </sheetData>
      <sheetData sheetId="5653">
        <row r="1">
          <cell r="A1" t="str">
            <v>1월 생산실적</v>
          </cell>
        </row>
      </sheetData>
      <sheetData sheetId="5654">
        <row r="1">
          <cell r="A1" t="str">
            <v>1월 생산실적</v>
          </cell>
        </row>
      </sheetData>
      <sheetData sheetId="5655">
        <row r="1">
          <cell r="A1" t="str">
            <v>1월 생산실적</v>
          </cell>
        </row>
      </sheetData>
      <sheetData sheetId="5656">
        <row r="1">
          <cell r="A1" t="str">
            <v>1월 생산실적</v>
          </cell>
        </row>
      </sheetData>
      <sheetData sheetId="5657">
        <row r="1">
          <cell r="A1" t="str">
            <v>1월 생산실적</v>
          </cell>
        </row>
      </sheetData>
      <sheetData sheetId="5658">
        <row r="1">
          <cell r="A1" t="str">
            <v>1월 생산실적</v>
          </cell>
        </row>
      </sheetData>
      <sheetData sheetId="5659">
        <row r="1">
          <cell r="A1" t="str">
            <v>1월 생산실적</v>
          </cell>
        </row>
      </sheetData>
      <sheetData sheetId="5660">
        <row r="1">
          <cell r="A1" t="str">
            <v>1월 생산실적</v>
          </cell>
        </row>
      </sheetData>
      <sheetData sheetId="5661">
        <row r="1">
          <cell r="A1" t="str">
            <v>1월 생산실적</v>
          </cell>
        </row>
      </sheetData>
      <sheetData sheetId="5662">
        <row r="1">
          <cell r="A1" t="str">
            <v>1월 생산실적</v>
          </cell>
        </row>
      </sheetData>
      <sheetData sheetId="5663">
        <row r="1">
          <cell r="A1" t="str">
            <v>1월 생산실적</v>
          </cell>
        </row>
      </sheetData>
      <sheetData sheetId="5664">
        <row r="1">
          <cell r="A1" t="str">
            <v>1월 생산실적</v>
          </cell>
        </row>
      </sheetData>
      <sheetData sheetId="5665">
        <row r="1">
          <cell r="A1" t="str">
            <v>1월 생산실적</v>
          </cell>
        </row>
      </sheetData>
      <sheetData sheetId="5666">
        <row r="1">
          <cell r="A1" t="str">
            <v>1월 생산실적</v>
          </cell>
        </row>
      </sheetData>
      <sheetData sheetId="5667">
        <row r="1">
          <cell r="A1" t="str">
            <v>1월 생산실적</v>
          </cell>
        </row>
      </sheetData>
      <sheetData sheetId="5668">
        <row r="1">
          <cell r="A1" t="str">
            <v>1월 생산실적</v>
          </cell>
        </row>
      </sheetData>
      <sheetData sheetId="5669">
        <row r="1">
          <cell r="A1" t="str">
            <v>1월 생산실적</v>
          </cell>
        </row>
      </sheetData>
      <sheetData sheetId="5670">
        <row r="1">
          <cell r="A1" t="str">
            <v>1월 생산실적</v>
          </cell>
        </row>
      </sheetData>
      <sheetData sheetId="5671">
        <row r="1">
          <cell r="A1" t="str">
            <v>1월 생산실적</v>
          </cell>
        </row>
      </sheetData>
      <sheetData sheetId="5672">
        <row r="1">
          <cell r="A1" t="str">
            <v>1월 생산실적</v>
          </cell>
        </row>
      </sheetData>
      <sheetData sheetId="5673">
        <row r="1">
          <cell r="A1" t="str">
            <v>1월 생산실적</v>
          </cell>
        </row>
      </sheetData>
      <sheetData sheetId="5674">
        <row r="1">
          <cell r="A1" t="str">
            <v>1월 생산실적</v>
          </cell>
        </row>
      </sheetData>
      <sheetData sheetId="5675">
        <row r="1">
          <cell r="A1" t="str">
            <v>1월 생산실적</v>
          </cell>
        </row>
      </sheetData>
      <sheetData sheetId="5676">
        <row r="1">
          <cell r="A1" t="str">
            <v>1월 생산실적</v>
          </cell>
        </row>
      </sheetData>
      <sheetData sheetId="5677">
        <row r="1">
          <cell r="A1" t="str">
            <v>1월 생산실적</v>
          </cell>
        </row>
      </sheetData>
      <sheetData sheetId="5678">
        <row r="1">
          <cell r="A1" t="str">
            <v>1월 생산실적</v>
          </cell>
        </row>
      </sheetData>
      <sheetData sheetId="5679">
        <row r="1">
          <cell r="A1" t="str">
            <v>1월 생산실적</v>
          </cell>
        </row>
      </sheetData>
      <sheetData sheetId="5680">
        <row r="1">
          <cell r="A1" t="str">
            <v>1월 생산실적</v>
          </cell>
        </row>
      </sheetData>
      <sheetData sheetId="5681">
        <row r="1">
          <cell r="A1" t="str">
            <v>1월 생산실적</v>
          </cell>
        </row>
      </sheetData>
      <sheetData sheetId="5682">
        <row r="1">
          <cell r="A1" t="str">
            <v>1월 생산실적</v>
          </cell>
        </row>
      </sheetData>
      <sheetData sheetId="5683">
        <row r="1">
          <cell r="A1" t="str">
            <v>1월 생산실적</v>
          </cell>
        </row>
      </sheetData>
      <sheetData sheetId="5684">
        <row r="1">
          <cell r="A1" t="str">
            <v>1월 생산실적</v>
          </cell>
        </row>
      </sheetData>
      <sheetData sheetId="5685">
        <row r="1">
          <cell r="A1" t="str">
            <v>1월 생산실적</v>
          </cell>
        </row>
      </sheetData>
      <sheetData sheetId="5686">
        <row r="1">
          <cell r="A1" t="str">
            <v>1월 생산실적</v>
          </cell>
        </row>
      </sheetData>
      <sheetData sheetId="5687">
        <row r="1">
          <cell r="A1" t="str">
            <v>1월 생산실적</v>
          </cell>
        </row>
      </sheetData>
      <sheetData sheetId="5688">
        <row r="1">
          <cell r="A1" t="str">
            <v>1월 생산실적</v>
          </cell>
        </row>
      </sheetData>
      <sheetData sheetId="5689">
        <row r="1">
          <cell r="A1" t="str">
            <v>1월 생산실적</v>
          </cell>
        </row>
      </sheetData>
      <sheetData sheetId="5690">
        <row r="1">
          <cell r="A1" t="str">
            <v>1월 생산실적</v>
          </cell>
        </row>
      </sheetData>
      <sheetData sheetId="5691">
        <row r="1">
          <cell r="A1" t="str">
            <v>1월 생산실적</v>
          </cell>
        </row>
      </sheetData>
      <sheetData sheetId="5692">
        <row r="1">
          <cell r="A1" t="str">
            <v>1월 생산실적</v>
          </cell>
        </row>
      </sheetData>
      <sheetData sheetId="5693">
        <row r="1">
          <cell r="A1" t="str">
            <v>1월 생산실적</v>
          </cell>
        </row>
      </sheetData>
      <sheetData sheetId="5694">
        <row r="1">
          <cell r="A1" t="str">
            <v>1월 생산실적</v>
          </cell>
        </row>
      </sheetData>
      <sheetData sheetId="5695">
        <row r="1">
          <cell r="A1" t="str">
            <v>1월 생산실적</v>
          </cell>
        </row>
      </sheetData>
      <sheetData sheetId="5696">
        <row r="1">
          <cell r="A1" t="str">
            <v>1월 생산실적</v>
          </cell>
        </row>
      </sheetData>
      <sheetData sheetId="5697">
        <row r="1">
          <cell r="A1" t="str">
            <v>1월 생산실적</v>
          </cell>
        </row>
      </sheetData>
      <sheetData sheetId="5698">
        <row r="1">
          <cell r="A1" t="str">
            <v>1월 생산실적</v>
          </cell>
        </row>
      </sheetData>
      <sheetData sheetId="5699">
        <row r="1">
          <cell r="A1" t="str">
            <v>1월 생산실적</v>
          </cell>
        </row>
      </sheetData>
      <sheetData sheetId="5700">
        <row r="1">
          <cell r="A1" t="str">
            <v>1월 생산실적</v>
          </cell>
        </row>
      </sheetData>
      <sheetData sheetId="5701">
        <row r="1">
          <cell r="A1" t="str">
            <v>1월 생산실적</v>
          </cell>
        </row>
      </sheetData>
      <sheetData sheetId="5702">
        <row r="1">
          <cell r="A1" t="str">
            <v>1월 생산실적</v>
          </cell>
        </row>
      </sheetData>
      <sheetData sheetId="5703">
        <row r="1">
          <cell r="A1" t="str">
            <v>1월 생산실적</v>
          </cell>
        </row>
      </sheetData>
      <sheetData sheetId="5704">
        <row r="1">
          <cell r="A1" t="str">
            <v>1월 생산실적</v>
          </cell>
        </row>
      </sheetData>
      <sheetData sheetId="5705">
        <row r="1">
          <cell r="A1" t="str">
            <v>1월 생산실적</v>
          </cell>
        </row>
      </sheetData>
      <sheetData sheetId="5706">
        <row r="1">
          <cell r="A1" t="str">
            <v>1월 생산실적</v>
          </cell>
        </row>
      </sheetData>
      <sheetData sheetId="5707">
        <row r="1">
          <cell r="A1" t="str">
            <v>1월 생산실적</v>
          </cell>
        </row>
      </sheetData>
      <sheetData sheetId="5708">
        <row r="1">
          <cell r="A1" t="str">
            <v>1월 생산실적</v>
          </cell>
        </row>
      </sheetData>
      <sheetData sheetId="5709">
        <row r="1">
          <cell r="A1" t="str">
            <v>1월 생산실적</v>
          </cell>
        </row>
      </sheetData>
      <sheetData sheetId="5710">
        <row r="1">
          <cell r="A1" t="str">
            <v>1월 생산실적</v>
          </cell>
        </row>
      </sheetData>
      <sheetData sheetId="5711">
        <row r="1">
          <cell r="A1" t="str">
            <v>1월 생산실적</v>
          </cell>
        </row>
      </sheetData>
      <sheetData sheetId="5712">
        <row r="1">
          <cell r="A1" t="str">
            <v>1월 생산실적</v>
          </cell>
        </row>
      </sheetData>
      <sheetData sheetId="5713">
        <row r="1">
          <cell r="A1" t="str">
            <v>1월 생산실적</v>
          </cell>
        </row>
      </sheetData>
      <sheetData sheetId="5714">
        <row r="1">
          <cell r="A1" t="str">
            <v>1월 생산실적</v>
          </cell>
        </row>
      </sheetData>
      <sheetData sheetId="5715">
        <row r="1">
          <cell r="A1" t="str">
            <v>1월 생산실적</v>
          </cell>
        </row>
      </sheetData>
      <sheetData sheetId="5716">
        <row r="1">
          <cell r="A1" t="str">
            <v>1월 생산실적</v>
          </cell>
        </row>
      </sheetData>
      <sheetData sheetId="5717">
        <row r="1">
          <cell r="A1" t="str">
            <v>1월 생산실적</v>
          </cell>
        </row>
      </sheetData>
      <sheetData sheetId="5718">
        <row r="1">
          <cell r="A1" t="str">
            <v>1월 생산실적</v>
          </cell>
        </row>
      </sheetData>
      <sheetData sheetId="5719">
        <row r="1">
          <cell r="A1" t="str">
            <v>1월 생산실적</v>
          </cell>
        </row>
      </sheetData>
      <sheetData sheetId="5720">
        <row r="1">
          <cell r="A1" t="str">
            <v>1월 생산실적</v>
          </cell>
        </row>
      </sheetData>
      <sheetData sheetId="5721">
        <row r="1">
          <cell r="A1" t="str">
            <v>1월 생산실적</v>
          </cell>
        </row>
      </sheetData>
      <sheetData sheetId="5722">
        <row r="1">
          <cell r="A1" t="str">
            <v>1월 생산실적</v>
          </cell>
        </row>
      </sheetData>
      <sheetData sheetId="5723">
        <row r="1">
          <cell r="A1" t="str">
            <v>1월 생산실적</v>
          </cell>
        </row>
      </sheetData>
      <sheetData sheetId="5724">
        <row r="1">
          <cell r="A1" t="str">
            <v>1월 생산실적</v>
          </cell>
        </row>
      </sheetData>
      <sheetData sheetId="5725">
        <row r="1">
          <cell r="A1" t="str">
            <v>1월 생산실적</v>
          </cell>
        </row>
      </sheetData>
      <sheetData sheetId="5726">
        <row r="1">
          <cell r="A1" t="str">
            <v>1월 생산실적</v>
          </cell>
        </row>
      </sheetData>
      <sheetData sheetId="5727">
        <row r="1">
          <cell r="A1" t="str">
            <v>1월 생산실적</v>
          </cell>
        </row>
      </sheetData>
      <sheetData sheetId="5728">
        <row r="1">
          <cell r="A1" t="str">
            <v>1월 생산실적</v>
          </cell>
        </row>
      </sheetData>
      <sheetData sheetId="5729">
        <row r="1">
          <cell r="A1" t="str">
            <v>1월 생산실적</v>
          </cell>
        </row>
      </sheetData>
      <sheetData sheetId="5730">
        <row r="1">
          <cell r="A1" t="str">
            <v>1월 생산실적</v>
          </cell>
        </row>
      </sheetData>
      <sheetData sheetId="5731">
        <row r="1">
          <cell r="A1" t="str">
            <v>1월 생산실적</v>
          </cell>
        </row>
      </sheetData>
      <sheetData sheetId="5732">
        <row r="1">
          <cell r="A1" t="str">
            <v>1월 생산실적</v>
          </cell>
        </row>
      </sheetData>
      <sheetData sheetId="5733">
        <row r="1">
          <cell r="A1" t="str">
            <v>1월 생산실적</v>
          </cell>
        </row>
      </sheetData>
      <sheetData sheetId="5734">
        <row r="1">
          <cell r="A1" t="str">
            <v>1월 생산실적</v>
          </cell>
        </row>
      </sheetData>
      <sheetData sheetId="5735">
        <row r="1">
          <cell r="A1" t="str">
            <v>1월 생산실적</v>
          </cell>
        </row>
      </sheetData>
      <sheetData sheetId="5736">
        <row r="1">
          <cell r="A1" t="str">
            <v>1월 생산실적</v>
          </cell>
        </row>
      </sheetData>
      <sheetData sheetId="5737">
        <row r="1">
          <cell r="A1" t="str">
            <v>1월 생산실적</v>
          </cell>
        </row>
      </sheetData>
      <sheetData sheetId="5738">
        <row r="1">
          <cell r="A1" t="str">
            <v>1월 생산실적</v>
          </cell>
        </row>
      </sheetData>
      <sheetData sheetId="5739">
        <row r="1">
          <cell r="A1" t="str">
            <v>1월 생산실적</v>
          </cell>
        </row>
      </sheetData>
      <sheetData sheetId="5740">
        <row r="1">
          <cell r="A1" t="str">
            <v>1월 생산실적</v>
          </cell>
        </row>
      </sheetData>
      <sheetData sheetId="5741">
        <row r="1">
          <cell r="A1" t="str">
            <v>1월 생산실적</v>
          </cell>
        </row>
      </sheetData>
      <sheetData sheetId="5742">
        <row r="1">
          <cell r="A1" t="str">
            <v>1월 생산실적</v>
          </cell>
        </row>
      </sheetData>
      <sheetData sheetId="5743">
        <row r="1">
          <cell r="A1" t="str">
            <v>1월 생산실적</v>
          </cell>
        </row>
      </sheetData>
      <sheetData sheetId="5744">
        <row r="1">
          <cell r="A1" t="str">
            <v>1월 생산실적</v>
          </cell>
        </row>
      </sheetData>
      <sheetData sheetId="5745">
        <row r="1">
          <cell r="A1" t="str">
            <v>1월 생산실적</v>
          </cell>
        </row>
      </sheetData>
      <sheetData sheetId="5746">
        <row r="1">
          <cell r="A1" t="str">
            <v>1월 생산실적</v>
          </cell>
        </row>
      </sheetData>
      <sheetData sheetId="5747">
        <row r="1">
          <cell r="A1" t="str">
            <v>1월 생산실적</v>
          </cell>
        </row>
      </sheetData>
      <sheetData sheetId="5748">
        <row r="1">
          <cell r="A1" t="str">
            <v>1월 생산실적</v>
          </cell>
        </row>
      </sheetData>
      <sheetData sheetId="5749">
        <row r="1">
          <cell r="A1" t="str">
            <v>1월 생산실적</v>
          </cell>
        </row>
      </sheetData>
      <sheetData sheetId="5750">
        <row r="1">
          <cell r="A1" t="str">
            <v>1월 생산실적</v>
          </cell>
        </row>
      </sheetData>
      <sheetData sheetId="5751">
        <row r="1">
          <cell r="A1" t="str">
            <v>1월 생산실적</v>
          </cell>
        </row>
      </sheetData>
      <sheetData sheetId="5752">
        <row r="1">
          <cell r="A1" t="str">
            <v>1월 생산실적</v>
          </cell>
        </row>
      </sheetData>
      <sheetData sheetId="5753">
        <row r="1">
          <cell r="A1" t="str">
            <v>1월 생산실적</v>
          </cell>
        </row>
      </sheetData>
      <sheetData sheetId="5754">
        <row r="1">
          <cell r="A1" t="str">
            <v>1월 생산실적</v>
          </cell>
        </row>
      </sheetData>
      <sheetData sheetId="5755">
        <row r="1">
          <cell r="A1" t="str">
            <v>1월 생산실적</v>
          </cell>
        </row>
      </sheetData>
      <sheetData sheetId="5756">
        <row r="1">
          <cell r="A1" t="str">
            <v>1월 생산실적</v>
          </cell>
        </row>
      </sheetData>
      <sheetData sheetId="5757">
        <row r="1">
          <cell r="A1" t="str">
            <v>1월 생산실적</v>
          </cell>
        </row>
      </sheetData>
      <sheetData sheetId="5758">
        <row r="1">
          <cell r="A1" t="str">
            <v>1월 생산실적</v>
          </cell>
        </row>
      </sheetData>
      <sheetData sheetId="5759">
        <row r="1">
          <cell r="A1" t="str">
            <v>1월 생산실적</v>
          </cell>
        </row>
      </sheetData>
      <sheetData sheetId="5760">
        <row r="1">
          <cell r="A1" t="str">
            <v>1월 생산실적</v>
          </cell>
        </row>
      </sheetData>
      <sheetData sheetId="5761">
        <row r="1">
          <cell r="A1" t="str">
            <v>1월 생산실적</v>
          </cell>
        </row>
      </sheetData>
      <sheetData sheetId="5762">
        <row r="1">
          <cell r="A1" t="str">
            <v>1월 생산실적</v>
          </cell>
        </row>
      </sheetData>
      <sheetData sheetId="5763">
        <row r="1">
          <cell r="A1" t="str">
            <v>1월 생산실적</v>
          </cell>
        </row>
      </sheetData>
      <sheetData sheetId="5764">
        <row r="1">
          <cell r="A1" t="str">
            <v>1월 생산실적</v>
          </cell>
        </row>
      </sheetData>
      <sheetData sheetId="5765">
        <row r="1">
          <cell r="A1" t="str">
            <v>1월 생산실적</v>
          </cell>
        </row>
      </sheetData>
      <sheetData sheetId="5766">
        <row r="1">
          <cell r="A1" t="str">
            <v>1월 생산실적</v>
          </cell>
        </row>
      </sheetData>
      <sheetData sheetId="5767">
        <row r="1">
          <cell r="A1" t="str">
            <v>1월 생산실적</v>
          </cell>
        </row>
      </sheetData>
      <sheetData sheetId="5768">
        <row r="1">
          <cell r="A1" t="str">
            <v>1월 생산실적</v>
          </cell>
        </row>
      </sheetData>
      <sheetData sheetId="5769">
        <row r="1">
          <cell r="A1" t="str">
            <v>1월 생산실적</v>
          </cell>
        </row>
      </sheetData>
      <sheetData sheetId="5770">
        <row r="1">
          <cell r="A1" t="str">
            <v>1월 생산실적</v>
          </cell>
        </row>
      </sheetData>
      <sheetData sheetId="5771">
        <row r="1">
          <cell r="A1" t="str">
            <v>1월 생산실적</v>
          </cell>
        </row>
      </sheetData>
      <sheetData sheetId="5772">
        <row r="1">
          <cell r="A1" t="str">
            <v>1월 생산실적</v>
          </cell>
        </row>
      </sheetData>
      <sheetData sheetId="5773">
        <row r="1">
          <cell r="A1" t="str">
            <v>1월 생산실적</v>
          </cell>
        </row>
      </sheetData>
      <sheetData sheetId="5774">
        <row r="1">
          <cell r="A1" t="str">
            <v>1월 생산실적</v>
          </cell>
        </row>
      </sheetData>
      <sheetData sheetId="5775">
        <row r="1">
          <cell r="A1" t="str">
            <v>1월 생산실적</v>
          </cell>
        </row>
      </sheetData>
      <sheetData sheetId="5776">
        <row r="1">
          <cell r="A1" t="str">
            <v>1월 생산실적</v>
          </cell>
        </row>
      </sheetData>
      <sheetData sheetId="5777">
        <row r="1">
          <cell r="A1" t="str">
            <v>1월 생산실적</v>
          </cell>
        </row>
      </sheetData>
      <sheetData sheetId="5778">
        <row r="1">
          <cell r="A1" t="str">
            <v>1월 생산실적</v>
          </cell>
        </row>
      </sheetData>
      <sheetData sheetId="5779">
        <row r="1">
          <cell r="A1" t="str">
            <v>1월 생산실적</v>
          </cell>
        </row>
      </sheetData>
      <sheetData sheetId="5780">
        <row r="1">
          <cell r="A1" t="str">
            <v>1월 생산실적</v>
          </cell>
        </row>
      </sheetData>
      <sheetData sheetId="5781">
        <row r="1">
          <cell r="A1" t="str">
            <v>1월 생산실적</v>
          </cell>
        </row>
      </sheetData>
      <sheetData sheetId="5782">
        <row r="1">
          <cell r="A1" t="str">
            <v>1월 생산실적</v>
          </cell>
        </row>
      </sheetData>
      <sheetData sheetId="5783">
        <row r="1">
          <cell r="A1" t="str">
            <v>1월 생산실적</v>
          </cell>
        </row>
      </sheetData>
      <sheetData sheetId="5784">
        <row r="1">
          <cell r="A1" t="str">
            <v>1월 생산실적</v>
          </cell>
        </row>
      </sheetData>
      <sheetData sheetId="5785">
        <row r="1">
          <cell r="A1" t="str">
            <v>1월 생산실적</v>
          </cell>
        </row>
      </sheetData>
      <sheetData sheetId="5786">
        <row r="1">
          <cell r="A1" t="str">
            <v>1월 생산실적</v>
          </cell>
        </row>
      </sheetData>
      <sheetData sheetId="5787">
        <row r="1">
          <cell r="A1" t="str">
            <v>1월 생산실적</v>
          </cell>
        </row>
      </sheetData>
      <sheetData sheetId="5788">
        <row r="1">
          <cell r="A1" t="str">
            <v>1월 생산실적</v>
          </cell>
        </row>
      </sheetData>
      <sheetData sheetId="5789">
        <row r="1">
          <cell r="A1" t="str">
            <v>1월 생산실적</v>
          </cell>
        </row>
      </sheetData>
      <sheetData sheetId="5790">
        <row r="1">
          <cell r="A1" t="str">
            <v>1월 생산실적</v>
          </cell>
        </row>
      </sheetData>
      <sheetData sheetId="5791">
        <row r="1">
          <cell r="A1" t="str">
            <v>1월 생산실적</v>
          </cell>
        </row>
      </sheetData>
      <sheetData sheetId="5792">
        <row r="1">
          <cell r="A1" t="str">
            <v>1월 생산실적</v>
          </cell>
        </row>
      </sheetData>
      <sheetData sheetId="5793">
        <row r="1">
          <cell r="A1" t="str">
            <v>1월 생산실적</v>
          </cell>
        </row>
      </sheetData>
      <sheetData sheetId="5794">
        <row r="1">
          <cell r="A1" t="str">
            <v>1월 생산실적</v>
          </cell>
        </row>
      </sheetData>
      <sheetData sheetId="5795">
        <row r="1">
          <cell r="A1" t="str">
            <v>1월 생산실적</v>
          </cell>
        </row>
      </sheetData>
      <sheetData sheetId="5796">
        <row r="1">
          <cell r="A1" t="str">
            <v>1월 생산실적</v>
          </cell>
        </row>
      </sheetData>
      <sheetData sheetId="5797">
        <row r="1">
          <cell r="A1" t="str">
            <v>1월 생산실적</v>
          </cell>
        </row>
      </sheetData>
      <sheetData sheetId="5798">
        <row r="1">
          <cell r="A1" t="str">
            <v>1월 생산실적</v>
          </cell>
        </row>
      </sheetData>
      <sheetData sheetId="5799">
        <row r="1">
          <cell r="A1" t="str">
            <v>1월 생산실적</v>
          </cell>
        </row>
      </sheetData>
      <sheetData sheetId="5800">
        <row r="1">
          <cell r="A1" t="str">
            <v>1월 생산실적</v>
          </cell>
        </row>
      </sheetData>
      <sheetData sheetId="5801">
        <row r="1">
          <cell r="A1" t="str">
            <v>1월 생산실적</v>
          </cell>
        </row>
      </sheetData>
      <sheetData sheetId="5802">
        <row r="1">
          <cell r="A1" t="str">
            <v>1월 생산실적</v>
          </cell>
        </row>
      </sheetData>
      <sheetData sheetId="5803">
        <row r="1">
          <cell r="A1" t="str">
            <v>1월 생산실적</v>
          </cell>
        </row>
      </sheetData>
      <sheetData sheetId="5804">
        <row r="1">
          <cell r="A1" t="str">
            <v>1월 생산실적</v>
          </cell>
        </row>
      </sheetData>
      <sheetData sheetId="5805">
        <row r="1">
          <cell r="A1" t="str">
            <v>1월 생산실적</v>
          </cell>
        </row>
      </sheetData>
      <sheetData sheetId="5806">
        <row r="1">
          <cell r="A1" t="str">
            <v>1월 생산실적</v>
          </cell>
        </row>
      </sheetData>
      <sheetData sheetId="5807">
        <row r="1">
          <cell r="A1" t="str">
            <v>1월 생산실적</v>
          </cell>
        </row>
      </sheetData>
      <sheetData sheetId="5808">
        <row r="1">
          <cell r="A1" t="str">
            <v>1월 생산실적</v>
          </cell>
        </row>
      </sheetData>
      <sheetData sheetId="5809">
        <row r="1">
          <cell r="A1" t="str">
            <v>1월 생산실적</v>
          </cell>
        </row>
      </sheetData>
      <sheetData sheetId="5810">
        <row r="1">
          <cell r="A1" t="str">
            <v>1월 생산실적</v>
          </cell>
        </row>
      </sheetData>
      <sheetData sheetId="5811">
        <row r="1">
          <cell r="A1" t="str">
            <v>1월 생산실적</v>
          </cell>
        </row>
      </sheetData>
      <sheetData sheetId="5812">
        <row r="1">
          <cell r="A1" t="str">
            <v>1월 생산실적</v>
          </cell>
        </row>
      </sheetData>
      <sheetData sheetId="5813">
        <row r="1">
          <cell r="A1" t="str">
            <v>1월 생산실적</v>
          </cell>
        </row>
      </sheetData>
      <sheetData sheetId="5814">
        <row r="1">
          <cell r="A1" t="str">
            <v>1월 생산실적</v>
          </cell>
        </row>
      </sheetData>
      <sheetData sheetId="5815">
        <row r="1">
          <cell r="A1" t="str">
            <v>1월 생산실적</v>
          </cell>
        </row>
      </sheetData>
      <sheetData sheetId="5816">
        <row r="1">
          <cell r="A1" t="str">
            <v>1월 생산실적</v>
          </cell>
        </row>
      </sheetData>
      <sheetData sheetId="5817">
        <row r="1">
          <cell r="A1" t="str">
            <v>1월 생산실적</v>
          </cell>
        </row>
      </sheetData>
      <sheetData sheetId="5818">
        <row r="1">
          <cell r="A1" t="str">
            <v>1월 생산실적</v>
          </cell>
        </row>
      </sheetData>
      <sheetData sheetId="5819">
        <row r="1">
          <cell r="A1" t="str">
            <v>1월 생산실적</v>
          </cell>
        </row>
      </sheetData>
      <sheetData sheetId="5820">
        <row r="1">
          <cell r="A1" t="str">
            <v>1월 생산실적</v>
          </cell>
        </row>
      </sheetData>
      <sheetData sheetId="5821">
        <row r="1">
          <cell r="A1" t="str">
            <v>1월 생산실적</v>
          </cell>
        </row>
      </sheetData>
      <sheetData sheetId="5822">
        <row r="1">
          <cell r="A1" t="str">
            <v>1월 생산실적</v>
          </cell>
        </row>
      </sheetData>
      <sheetData sheetId="5823">
        <row r="1">
          <cell r="A1" t="str">
            <v>1월 생산실적</v>
          </cell>
        </row>
      </sheetData>
      <sheetData sheetId="5824">
        <row r="1">
          <cell r="A1" t="str">
            <v>1월 생산실적</v>
          </cell>
        </row>
      </sheetData>
      <sheetData sheetId="5825">
        <row r="1">
          <cell r="A1" t="str">
            <v>1월 생산실적</v>
          </cell>
        </row>
      </sheetData>
      <sheetData sheetId="5826">
        <row r="1">
          <cell r="A1" t="str">
            <v>1월 생산실적</v>
          </cell>
        </row>
      </sheetData>
      <sheetData sheetId="5827">
        <row r="1">
          <cell r="A1" t="str">
            <v>1월 생산실적</v>
          </cell>
        </row>
      </sheetData>
      <sheetData sheetId="5828">
        <row r="1">
          <cell r="A1" t="str">
            <v>1월 생산실적</v>
          </cell>
        </row>
      </sheetData>
      <sheetData sheetId="5829">
        <row r="1">
          <cell r="A1" t="str">
            <v>1월 생산실적</v>
          </cell>
        </row>
      </sheetData>
      <sheetData sheetId="5830">
        <row r="1">
          <cell r="A1" t="str">
            <v>1월 생산실적</v>
          </cell>
        </row>
      </sheetData>
      <sheetData sheetId="5831">
        <row r="1">
          <cell r="A1" t="str">
            <v>1월 생산실적</v>
          </cell>
        </row>
      </sheetData>
      <sheetData sheetId="5832">
        <row r="1">
          <cell r="A1" t="str">
            <v>1월 생산실적</v>
          </cell>
        </row>
      </sheetData>
      <sheetData sheetId="5833">
        <row r="1">
          <cell r="A1" t="str">
            <v>1월 생산실적</v>
          </cell>
        </row>
      </sheetData>
      <sheetData sheetId="5834">
        <row r="1">
          <cell r="A1" t="str">
            <v>1월 생산실적</v>
          </cell>
        </row>
      </sheetData>
      <sheetData sheetId="5835">
        <row r="1">
          <cell r="A1" t="str">
            <v>1월 생산실적</v>
          </cell>
        </row>
      </sheetData>
      <sheetData sheetId="5836">
        <row r="1">
          <cell r="A1" t="str">
            <v>1월 생산실적</v>
          </cell>
        </row>
      </sheetData>
      <sheetData sheetId="5837">
        <row r="1">
          <cell r="A1" t="str">
            <v>1월 생산실적</v>
          </cell>
        </row>
      </sheetData>
      <sheetData sheetId="5838">
        <row r="1">
          <cell r="A1" t="str">
            <v>1월 생산실적</v>
          </cell>
        </row>
      </sheetData>
      <sheetData sheetId="5839">
        <row r="1">
          <cell r="A1" t="str">
            <v>1월 생산실적</v>
          </cell>
        </row>
      </sheetData>
      <sheetData sheetId="5840">
        <row r="1">
          <cell r="A1" t="str">
            <v>1월 생산실적</v>
          </cell>
        </row>
      </sheetData>
      <sheetData sheetId="5841">
        <row r="1">
          <cell r="A1" t="str">
            <v>1월 생산실적</v>
          </cell>
        </row>
      </sheetData>
      <sheetData sheetId="5842">
        <row r="1">
          <cell r="A1" t="str">
            <v>1월 생산실적</v>
          </cell>
        </row>
      </sheetData>
      <sheetData sheetId="5843">
        <row r="1">
          <cell r="A1" t="str">
            <v>1월 생산실적</v>
          </cell>
        </row>
      </sheetData>
      <sheetData sheetId="5844">
        <row r="1">
          <cell r="A1" t="str">
            <v>1월 생산실적</v>
          </cell>
        </row>
      </sheetData>
      <sheetData sheetId="5845">
        <row r="1">
          <cell r="A1" t="str">
            <v>1월 생산실적</v>
          </cell>
        </row>
      </sheetData>
      <sheetData sheetId="5846">
        <row r="1">
          <cell r="A1" t="str">
            <v>1월 생산실적</v>
          </cell>
        </row>
      </sheetData>
      <sheetData sheetId="5847">
        <row r="1">
          <cell r="A1" t="str">
            <v>1월 생산실적</v>
          </cell>
        </row>
      </sheetData>
      <sheetData sheetId="5848">
        <row r="1">
          <cell r="A1" t="str">
            <v>1월 생산실적</v>
          </cell>
        </row>
      </sheetData>
      <sheetData sheetId="5849">
        <row r="1">
          <cell r="A1" t="str">
            <v>1월 생산실적</v>
          </cell>
        </row>
      </sheetData>
      <sheetData sheetId="5850">
        <row r="1">
          <cell r="A1" t="str">
            <v>1월 생산실적</v>
          </cell>
        </row>
      </sheetData>
      <sheetData sheetId="5851">
        <row r="1">
          <cell r="A1" t="str">
            <v>1월 생산실적</v>
          </cell>
        </row>
      </sheetData>
      <sheetData sheetId="5852">
        <row r="1">
          <cell r="A1" t="str">
            <v>1월 생산실적</v>
          </cell>
        </row>
      </sheetData>
      <sheetData sheetId="5853">
        <row r="1">
          <cell r="A1" t="str">
            <v>1월 생산실적</v>
          </cell>
        </row>
      </sheetData>
      <sheetData sheetId="5854">
        <row r="1">
          <cell r="A1" t="str">
            <v>1월 생산실적</v>
          </cell>
        </row>
      </sheetData>
      <sheetData sheetId="5855">
        <row r="1">
          <cell r="A1" t="str">
            <v>1월 생산실적</v>
          </cell>
        </row>
      </sheetData>
      <sheetData sheetId="5856">
        <row r="1">
          <cell r="A1" t="str">
            <v>1월 생산실적</v>
          </cell>
        </row>
      </sheetData>
      <sheetData sheetId="5857">
        <row r="1">
          <cell r="A1" t="str">
            <v>1월 생산실적</v>
          </cell>
        </row>
      </sheetData>
      <sheetData sheetId="5858">
        <row r="1">
          <cell r="A1" t="str">
            <v>1월 생산실적</v>
          </cell>
        </row>
      </sheetData>
      <sheetData sheetId="5859">
        <row r="1">
          <cell r="A1" t="str">
            <v>1월 생산실적</v>
          </cell>
        </row>
      </sheetData>
      <sheetData sheetId="5860">
        <row r="1">
          <cell r="A1" t="str">
            <v>1월 생산실적</v>
          </cell>
        </row>
      </sheetData>
      <sheetData sheetId="5861">
        <row r="1">
          <cell r="A1" t="str">
            <v>1월 생산실적</v>
          </cell>
        </row>
      </sheetData>
      <sheetData sheetId="5862">
        <row r="1">
          <cell r="A1" t="str">
            <v>1월 생산실적</v>
          </cell>
        </row>
      </sheetData>
      <sheetData sheetId="5863">
        <row r="1">
          <cell r="A1" t="str">
            <v>1월 생산실적</v>
          </cell>
        </row>
      </sheetData>
      <sheetData sheetId="5864">
        <row r="1">
          <cell r="A1" t="str">
            <v>1월 생산실적</v>
          </cell>
        </row>
      </sheetData>
      <sheetData sheetId="5865">
        <row r="1">
          <cell r="A1" t="str">
            <v>1월 생산실적</v>
          </cell>
        </row>
      </sheetData>
      <sheetData sheetId="5866">
        <row r="1">
          <cell r="A1" t="str">
            <v>1월 생산실적</v>
          </cell>
        </row>
      </sheetData>
      <sheetData sheetId="5867">
        <row r="1">
          <cell r="A1" t="str">
            <v>1월 생산실적</v>
          </cell>
        </row>
      </sheetData>
      <sheetData sheetId="5868">
        <row r="1">
          <cell r="A1" t="str">
            <v>1월 생산실적</v>
          </cell>
        </row>
      </sheetData>
      <sheetData sheetId="5869">
        <row r="1">
          <cell r="A1" t="str">
            <v>1월 생산실적</v>
          </cell>
        </row>
      </sheetData>
      <sheetData sheetId="5870">
        <row r="1">
          <cell r="A1" t="str">
            <v>1월 생산실적</v>
          </cell>
        </row>
      </sheetData>
      <sheetData sheetId="5871">
        <row r="1">
          <cell r="A1" t="str">
            <v>1월 생산실적</v>
          </cell>
        </row>
      </sheetData>
      <sheetData sheetId="5872">
        <row r="1">
          <cell r="A1" t="str">
            <v>1월 생산실적</v>
          </cell>
        </row>
      </sheetData>
      <sheetData sheetId="5873">
        <row r="1">
          <cell r="A1" t="str">
            <v>1월 생산실적</v>
          </cell>
        </row>
      </sheetData>
      <sheetData sheetId="5874">
        <row r="1">
          <cell r="A1" t="str">
            <v>1월 생산실적</v>
          </cell>
        </row>
      </sheetData>
      <sheetData sheetId="5875">
        <row r="1">
          <cell r="A1" t="str">
            <v>1월 생산실적</v>
          </cell>
        </row>
      </sheetData>
      <sheetData sheetId="5876">
        <row r="1">
          <cell r="A1" t="str">
            <v>1월 생산실적</v>
          </cell>
        </row>
      </sheetData>
      <sheetData sheetId="5877">
        <row r="1">
          <cell r="A1" t="str">
            <v>1월 생산실적</v>
          </cell>
        </row>
      </sheetData>
      <sheetData sheetId="5878">
        <row r="1">
          <cell r="A1" t="str">
            <v>1월 생산실적</v>
          </cell>
        </row>
      </sheetData>
      <sheetData sheetId="5879">
        <row r="1">
          <cell r="A1" t="str">
            <v>1월 생산실적</v>
          </cell>
        </row>
      </sheetData>
      <sheetData sheetId="5880">
        <row r="1">
          <cell r="A1" t="str">
            <v>1월 생산실적</v>
          </cell>
        </row>
      </sheetData>
      <sheetData sheetId="5881">
        <row r="1">
          <cell r="A1" t="str">
            <v>1월 생산실적</v>
          </cell>
        </row>
      </sheetData>
      <sheetData sheetId="5882">
        <row r="1">
          <cell r="A1" t="str">
            <v>1월 생산실적</v>
          </cell>
        </row>
      </sheetData>
      <sheetData sheetId="5883">
        <row r="1">
          <cell r="A1" t="str">
            <v>1월 생산실적</v>
          </cell>
        </row>
      </sheetData>
      <sheetData sheetId="5884">
        <row r="1">
          <cell r="A1" t="str">
            <v>1월 생산실적</v>
          </cell>
        </row>
      </sheetData>
      <sheetData sheetId="5885">
        <row r="1">
          <cell r="A1" t="str">
            <v>1월 생산실적</v>
          </cell>
        </row>
      </sheetData>
      <sheetData sheetId="5886">
        <row r="1">
          <cell r="A1" t="str">
            <v>1월 생산실적</v>
          </cell>
        </row>
      </sheetData>
      <sheetData sheetId="5887">
        <row r="1">
          <cell r="A1" t="str">
            <v>1월 생산실적</v>
          </cell>
        </row>
      </sheetData>
      <sheetData sheetId="5888">
        <row r="1">
          <cell r="A1" t="str">
            <v>1월 생산실적</v>
          </cell>
        </row>
      </sheetData>
      <sheetData sheetId="5889">
        <row r="1">
          <cell r="A1" t="str">
            <v>1월 생산실적</v>
          </cell>
        </row>
      </sheetData>
      <sheetData sheetId="5890">
        <row r="1">
          <cell r="A1" t="str">
            <v>1월 생산실적</v>
          </cell>
        </row>
      </sheetData>
      <sheetData sheetId="5891">
        <row r="1">
          <cell r="A1" t="str">
            <v>1월 생산실적</v>
          </cell>
        </row>
      </sheetData>
      <sheetData sheetId="5892">
        <row r="1">
          <cell r="A1" t="str">
            <v>1월 생산실적</v>
          </cell>
        </row>
      </sheetData>
      <sheetData sheetId="5893">
        <row r="1">
          <cell r="A1" t="str">
            <v>1월 생산실적</v>
          </cell>
        </row>
      </sheetData>
      <sheetData sheetId="5894">
        <row r="1">
          <cell r="A1" t="str">
            <v>1월 생산실적</v>
          </cell>
        </row>
      </sheetData>
      <sheetData sheetId="5895">
        <row r="1">
          <cell r="A1" t="str">
            <v>1월 생산실적</v>
          </cell>
        </row>
      </sheetData>
      <sheetData sheetId="5896">
        <row r="1">
          <cell r="A1" t="str">
            <v>1월 생산실적</v>
          </cell>
        </row>
      </sheetData>
      <sheetData sheetId="5897">
        <row r="1">
          <cell r="A1" t="str">
            <v>1월 생산실적</v>
          </cell>
        </row>
      </sheetData>
      <sheetData sheetId="5898">
        <row r="1">
          <cell r="A1" t="str">
            <v>1월 생산실적</v>
          </cell>
        </row>
      </sheetData>
      <sheetData sheetId="5899">
        <row r="1">
          <cell r="A1" t="str">
            <v>1월 생산실적</v>
          </cell>
        </row>
      </sheetData>
      <sheetData sheetId="5900">
        <row r="1">
          <cell r="A1" t="str">
            <v>1월 생산실적</v>
          </cell>
        </row>
      </sheetData>
      <sheetData sheetId="5901">
        <row r="1">
          <cell r="A1" t="str">
            <v>1월 생산실적</v>
          </cell>
        </row>
      </sheetData>
      <sheetData sheetId="5902">
        <row r="1">
          <cell r="A1" t="str">
            <v>1월 생산실적</v>
          </cell>
        </row>
      </sheetData>
      <sheetData sheetId="5903">
        <row r="1">
          <cell r="A1" t="str">
            <v>1월 생산실적</v>
          </cell>
        </row>
      </sheetData>
      <sheetData sheetId="5904">
        <row r="1">
          <cell r="A1" t="str">
            <v>1월 생산실적</v>
          </cell>
        </row>
      </sheetData>
      <sheetData sheetId="5905">
        <row r="1">
          <cell r="A1" t="str">
            <v>1월 생산실적</v>
          </cell>
        </row>
      </sheetData>
      <sheetData sheetId="5906">
        <row r="1">
          <cell r="A1" t="str">
            <v>1월 생산실적</v>
          </cell>
        </row>
      </sheetData>
      <sheetData sheetId="5907">
        <row r="1">
          <cell r="A1" t="str">
            <v>1월 생산실적</v>
          </cell>
        </row>
      </sheetData>
      <sheetData sheetId="5908">
        <row r="1">
          <cell r="A1" t="str">
            <v>1월 생산실적</v>
          </cell>
        </row>
      </sheetData>
      <sheetData sheetId="5909">
        <row r="1">
          <cell r="A1" t="str">
            <v>1월 생산실적</v>
          </cell>
        </row>
      </sheetData>
      <sheetData sheetId="5910">
        <row r="1">
          <cell r="A1" t="str">
            <v>1월 생산실적</v>
          </cell>
        </row>
      </sheetData>
      <sheetData sheetId="5911">
        <row r="1">
          <cell r="A1" t="str">
            <v>1월 생산실적</v>
          </cell>
        </row>
      </sheetData>
      <sheetData sheetId="5912">
        <row r="1">
          <cell r="A1" t="str">
            <v>1월 생산실적</v>
          </cell>
        </row>
      </sheetData>
      <sheetData sheetId="5913">
        <row r="1">
          <cell r="A1" t="str">
            <v>1월 생산실적</v>
          </cell>
        </row>
      </sheetData>
      <sheetData sheetId="5914">
        <row r="1">
          <cell r="A1" t="str">
            <v>1월 생산실적</v>
          </cell>
        </row>
      </sheetData>
      <sheetData sheetId="5915">
        <row r="1">
          <cell r="A1" t="str">
            <v>1월 생산실적</v>
          </cell>
        </row>
      </sheetData>
      <sheetData sheetId="5916">
        <row r="1">
          <cell r="A1" t="str">
            <v>1월 생산실적</v>
          </cell>
        </row>
      </sheetData>
      <sheetData sheetId="5917">
        <row r="1">
          <cell r="A1" t="str">
            <v>1월 생산실적</v>
          </cell>
        </row>
      </sheetData>
      <sheetData sheetId="5918">
        <row r="1">
          <cell r="A1" t="str">
            <v>1월 생산실적</v>
          </cell>
        </row>
      </sheetData>
      <sheetData sheetId="5919">
        <row r="1">
          <cell r="A1" t="str">
            <v>1월 생산실적</v>
          </cell>
        </row>
      </sheetData>
      <sheetData sheetId="5920">
        <row r="1">
          <cell r="A1" t="str">
            <v>1월 생산실적</v>
          </cell>
        </row>
      </sheetData>
      <sheetData sheetId="5921">
        <row r="1">
          <cell r="A1" t="str">
            <v>1월 생산실적</v>
          </cell>
        </row>
      </sheetData>
      <sheetData sheetId="5922">
        <row r="1">
          <cell r="A1" t="str">
            <v>1월 생산실적</v>
          </cell>
        </row>
      </sheetData>
      <sheetData sheetId="5923">
        <row r="1">
          <cell r="A1" t="str">
            <v>1월 생산실적</v>
          </cell>
        </row>
      </sheetData>
      <sheetData sheetId="5924">
        <row r="1">
          <cell r="A1" t="str">
            <v>1월 생산실적</v>
          </cell>
        </row>
      </sheetData>
      <sheetData sheetId="5925">
        <row r="1">
          <cell r="A1" t="str">
            <v>1월 생산실적</v>
          </cell>
        </row>
      </sheetData>
      <sheetData sheetId="5926">
        <row r="1">
          <cell r="A1" t="str">
            <v>1월 생산실적</v>
          </cell>
        </row>
      </sheetData>
      <sheetData sheetId="5927">
        <row r="1">
          <cell r="A1" t="str">
            <v>1월 생산실적</v>
          </cell>
        </row>
      </sheetData>
      <sheetData sheetId="5928">
        <row r="1">
          <cell r="A1" t="str">
            <v>1월 생산실적</v>
          </cell>
        </row>
      </sheetData>
      <sheetData sheetId="5929">
        <row r="1">
          <cell r="A1" t="str">
            <v>1월 생산실적</v>
          </cell>
        </row>
      </sheetData>
      <sheetData sheetId="5930">
        <row r="1">
          <cell r="A1" t="str">
            <v>1월 생산실적</v>
          </cell>
        </row>
      </sheetData>
      <sheetData sheetId="5931">
        <row r="1">
          <cell r="A1" t="str">
            <v>1월 생산실적</v>
          </cell>
        </row>
      </sheetData>
      <sheetData sheetId="5932">
        <row r="1">
          <cell r="A1" t="str">
            <v>1월 생산실적</v>
          </cell>
        </row>
      </sheetData>
      <sheetData sheetId="5933">
        <row r="1">
          <cell r="A1" t="str">
            <v>1월 생산실적</v>
          </cell>
        </row>
      </sheetData>
      <sheetData sheetId="5934">
        <row r="1">
          <cell r="A1" t="str">
            <v>1월 생산실적</v>
          </cell>
        </row>
      </sheetData>
      <sheetData sheetId="5935">
        <row r="1">
          <cell r="A1" t="str">
            <v>1월 생산실적</v>
          </cell>
        </row>
      </sheetData>
      <sheetData sheetId="5936">
        <row r="1">
          <cell r="A1" t="str">
            <v>1월 생산실적</v>
          </cell>
        </row>
      </sheetData>
      <sheetData sheetId="5937">
        <row r="1">
          <cell r="A1" t="str">
            <v>1월 생산실적</v>
          </cell>
        </row>
      </sheetData>
      <sheetData sheetId="5938">
        <row r="1">
          <cell r="A1" t="str">
            <v>1월 생산실적</v>
          </cell>
        </row>
      </sheetData>
      <sheetData sheetId="5939">
        <row r="1">
          <cell r="A1" t="str">
            <v>1월 생산실적</v>
          </cell>
        </row>
      </sheetData>
      <sheetData sheetId="5940">
        <row r="1">
          <cell r="A1" t="str">
            <v>1월 생산실적</v>
          </cell>
        </row>
      </sheetData>
      <sheetData sheetId="5941">
        <row r="1">
          <cell r="A1" t="str">
            <v>1월 생산실적</v>
          </cell>
        </row>
      </sheetData>
      <sheetData sheetId="5942">
        <row r="1">
          <cell r="A1" t="str">
            <v>1월 생산실적</v>
          </cell>
        </row>
      </sheetData>
      <sheetData sheetId="5943">
        <row r="1">
          <cell r="A1" t="str">
            <v>1월 생산실적</v>
          </cell>
        </row>
      </sheetData>
      <sheetData sheetId="5944">
        <row r="1">
          <cell r="A1" t="str">
            <v>1월 생산실적</v>
          </cell>
        </row>
      </sheetData>
      <sheetData sheetId="5945">
        <row r="1">
          <cell r="A1" t="str">
            <v>1월 생산실적</v>
          </cell>
        </row>
      </sheetData>
      <sheetData sheetId="5946">
        <row r="1">
          <cell r="A1" t="str">
            <v>1월 생산실적</v>
          </cell>
        </row>
      </sheetData>
      <sheetData sheetId="5947">
        <row r="1">
          <cell r="A1" t="str">
            <v>1월 생산실적</v>
          </cell>
        </row>
      </sheetData>
      <sheetData sheetId="5948">
        <row r="1">
          <cell r="A1" t="str">
            <v>1월 생산실적</v>
          </cell>
        </row>
      </sheetData>
      <sheetData sheetId="5949">
        <row r="1">
          <cell r="A1" t="str">
            <v>1월 생산실적</v>
          </cell>
        </row>
      </sheetData>
      <sheetData sheetId="5950">
        <row r="1">
          <cell r="A1" t="str">
            <v>1월 생산실적</v>
          </cell>
        </row>
      </sheetData>
      <sheetData sheetId="5951">
        <row r="1">
          <cell r="A1" t="str">
            <v>1월 생산실적</v>
          </cell>
        </row>
      </sheetData>
      <sheetData sheetId="5952">
        <row r="1">
          <cell r="A1" t="str">
            <v>1월 생산실적</v>
          </cell>
        </row>
      </sheetData>
      <sheetData sheetId="5953">
        <row r="1">
          <cell r="A1" t="str">
            <v>1월 생산실적</v>
          </cell>
        </row>
      </sheetData>
      <sheetData sheetId="5954">
        <row r="1">
          <cell r="A1" t="str">
            <v>1월 생산실적</v>
          </cell>
        </row>
      </sheetData>
      <sheetData sheetId="5955">
        <row r="1">
          <cell r="A1" t="str">
            <v>1월 생산실적</v>
          </cell>
        </row>
      </sheetData>
      <sheetData sheetId="5956">
        <row r="1">
          <cell r="A1" t="str">
            <v>1월 생산실적</v>
          </cell>
        </row>
      </sheetData>
      <sheetData sheetId="5957">
        <row r="1">
          <cell r="A1" t="str">
            <v>1월 생산실적</v>
          </cell>
        </row>
      </sheetData>
      <sheetData sheetId="5958">
        <row r="1">
          <cell r="A1" t="str">
            <v>1월 생산실적</v>
          </cell>
        </row>
      </sheetData>
      <sheetData sheetId="5959">
        <row r="1">
          <cell r="A1" t="str">
            <v>1월 생산실적</v>
          </cell>
        </row>
      </sheetData>
      <sheetData sheetId="5960">
        <row r="1">
          <cell r="A1" t="str">
            <v>1월 생산실적</v>
          </cell>
        </row>
      </sheetData>
      <sheetData sheetId="5961">
        <row r="1">
          <cell r="A1" t="str">
            <v>1월 생산실적</v>
          </cell>
        </row>
      </sheetData>
      <sheetData sheetId="5962">
        <row r="1">
          <cell r="A1" t="str">
            <v>1월 생산실적</v>
          </cell>
        </row>
      </sheetData>
      <sheetData sheetId="5963">
        <row r="1">
          <cell r="A1" t="str">
            <v>1월 생산실적</v>
          </cell>
        </row>
      </sheetData>
      <sheetData sheetId="5964">
        <row r="1">
          <cell r="A1" t="str">
            <v>1월 생산실적</v>
          </cell>
        </row>
      </sheetData>
      <sheetData sheetId="5965">
        <row r="1">
          <cell r="A1" t="str">
            <v>1월 생산실적</v>
          </cell>
        </row>
      </sheetData>
      <sheetData sheetId="5966">
        <row r="1">
          <cell r="A1" t="str">
            <v>1월 생산실적</v>
          </cell>
        </row>
      </sheetData>
      <sheetData sheetId="5967">
        <row r="1">
          <cell r="A1" t="str">
            <v>1월 생산실적</v>
          </cell>
        </row>
      </sheetData>
      <sheetData sheetId="5968">
        <row r="1">
          <cell r="A1" t="str">
            <v>1월 생산실적</v>
          </cell>
        </row>
      </sheetData>
      <sheetData sheetId="5969">
        <row r="1">
          <cell r="A1" t="str">
            <v>1월 생산실적</v>
          </cell>
        </row>
      </sheetData>
      <sheetData sheetId="5970">
        <row r="1">
          <cell r="A1" t="str">
            <v>1월 생산실적</v>
          </cell>
        </row>
      </sheetData>
      <sheetData sheetId="5971">
        <row r="1">
          <cell r="A1" t="str">
            <v>1월 생산실적</v>
          </cell>
        </row>
      </sheetData>
      <sheetData sheetId="5972">
        <row r="1">
          <cell r="A1" t="str">
            <v>1월 생산실적</v>
          </cell>
        </row>
      </sheetData>
      <sheetData sheetId="5973">
        <row r="1">
          <cell r="A1" t="str">
            <v>1월 생산실적</v>
          </cell>
        </row>
      </sheetData>
      <sheetData sheetId="5974">
        <row r="1">
          <cell r="A1" t="str">
            <v>1월 생산실적</v>
          </cell>
        </row>
      </sheetData>
      <sheetData sheetId="5975">
        <row r="1">
          <cell r="A1" t="str">
            <v>1월 생산실적</v>
          </cell>
        </row>
      </sheetData>
      <sheetData sheetId="5976">
        <row r="1">
          <cell r="A1" t="str">
            <v>1월 생산실적</v>
          </cell>
        </row>
      </sheetData>
      <sheetData sheetId="5977">
        <row r="1">
          <cell r="A1" t="str">
            <v>1월 생산실적</v>
          </cell>
        </row>
      </sheetData>
      <sheetData sheetId="5978">
        <row r="1">
          <cell r="A1" t="str">
            <v>1월 생산실적</v>
          </cell>
        </row>
      </sheetData>
      <sheetData sheetId="5979">
        <row r="1">
          <cell r="A1" t="str">
            <v>1월 생산실적</v>
          </cell>
        </row>
      </sheetData>
      <sheetData sheetId="5980">
        <row r="1">
          <cell r="A1" t="str">
            <v>1월 생산실적</v>
          </cell>
        </row>
      </sheetData>
      <sheetData sheetId="5981">
        <row r="1">
          <cell r="A1" t="str">
            <v>1월 생산실적</v>
          </cell>
        </row>
      </sheetData>
      <sheetData sheetId="5982">
        <row r="1">
          <cell r="A1" t="str">
            <v>1월 생산실적</v>
          </cell>
        </row>
      </sheetData>
      <sheetData sheetId="5983">
        <row r="1">
          <cell r="A1" t="str">
            <v>1월 생산실적</v>
          </cell>
        </row>
      </sheetData>
      <sheetData sheetId="5984">
        <row r="1">
          <cell r="A1" t="str">
            <v>1월 생산실적</v>
          </cell>
        </row>
      </sheetData>
      <sheetData sheetId="5985">
        <row r="1">
          <cell r="A1" t="str">
            <v>1월 생산실적</v>
          </cell>
        </row>
      </sheetData>
      <sheetData sheetId="5986">
        <row r="1">
          <cell r="A1" t="str">
            <v>1월 생산실적</v>
          </cell>
        </row>
      </sheetData>
      <sheetData sheetId="5987">
        <row r="1">
          <cell r="A1" t="str">
            <v>1월 생산실적</v>
          </cell>
        </row>
      </sheetData>
      <sheetData sheetId="5988">
        <row r="1">
          <cell r="A1" t="str">
            <v>1월 생산실적</v>
          </cell>
        </row>
      </sheetData>
      <sheetData sheetId="5989">
        <row r="1">
          <cell r="A1" t="str">
            <v>1월 생산실적</v>
          </cell>
        </row>
      </sheetData>
      <sheetData sheetId="5990">
        <row r="1">
          <cell r="A1" t="str">
            <v>1월 생산실적</v>
          </cell>
        </row>
      </sheetData>
      <sheetData sheetId="5991">
        <row r="1">
          <cell r="A1" t="str">
            <v>1월 생산실적</v>
          </cell>
        </row>
      </sheetData>
      <sheetData sheetId="5992">
        <row r="1">
          <cell r="A1" t="str">
            <v>1월 생산실적</v>
          </cell>
        </row>
      </sheetData>
      <sheetData sheetId="5993">
        <row r="1">
          <cell r="A1" t="str">
            <v>1월 생산실적</v>
          </cell>
        </row>
      </sheetData>
      <sheetData sheetId="5994">
        <row r="1">
          <cell r="A1" t="str">
            <v>1월 생산실적</v>
          </cell>
        </row>
      </sheetData>
      <sheetData sheetId="5995">
        <row r="1">
          <cell r="A1" t="str">
            <v>1월 생산실적</v>
          </cell>
        </row>
      </sheetData>
      <sheetData sheetId="5996">
        <row r="1">
          <cell r="A1" t="str">
            <v>1월 생산실적</v>
          </cell>
        </row>
      </sheetData>
      <sheetData sheetId="5997">
        <row r="1">
          <cell r="A1" t="str">
            <v>1월 생산실적</v>
          </cell>
        </row>
      </sheetData>
      <sheetData sheetId="5998">
        <row r="1">
          <cell r="A1" t="str">
            <v>1월 생산실적</v>
          </cell>
        </row>
      </sheetData>
      <sheetData sheetId="5999">
        <row r="1">
          <cell r="A1" t="str">
            <v>1월 생산실적</v>
          </cell>
        </row>
      </sheetData>
      <sheetData sheetId="6000">
        <row r="1">
          <cell r="A1" t="str">
            <v>1월 생산실적</v>
          </cell>
        </row>
      </sheetData>
      <sheetData sheetId="6001">
        <row r="1">
          <cell r="A1" t="str">
            <v>1월 생산실적</v>
          </cell>
        </row>
      </sheetData>
      <sheetData sheetId="6002">
        <row r="1">
          <cell r="A1" t="str">
            <v>1월 생산실적</v>
          </cell>
        </row>
      </sheetData>
      <sheetData sheetId="6003">
        <row r="1">
          <cell r="A1" t="str">
            <v>1월 생산실적</v>
          </cell>
        </row>
      </sheetData>
      <sheetData sheetId="6004">
        <row r="1">
          <cell r="A1" t="str">
            <v>1월 생산실적</v>
          </cell>
        </row>
      </sheetData>
      <sheetData sheetId="6005">
        <row r="1">
          <cell r="A1" t="str">
            <v>1월 생산실적</v>
          </cell>
        </row>
      </sheetData>
      <sheetData sheetId="6006">
        <row r="1">
          <cell r="A1" t="str">
            <v>1월 생산실적</v>
          </cell>
        </row>
      </sheetData>
      <sheetData sheetId="6007">
        <row r="1">
          <cell r="A1" t="str">
            <v>1월 생산실적</v>
          </cell>
        </row>
      </sheetData>
      <sheetData sheetId="6008">
        <row r="1">
          <cell r="A1" t="str">
            <v>1월 생산실적</v>
          </cell>
        </row>
      </sheetData>
      <sheetData sheetId="6009">
        <row r="1">
          <cell r="A1" t="str">
            <v>1월 생산실적</v>
          </cell>
        </row>
      </sheetData>
      <sheetData sheetId="6010">
        <row r="1">
          <cell r="A1" t="str">
            <v>1월 생산실적</v>
          </cell>
        </row>
      </sheetData>
      <sheetData sheetId="6011">
        <row r="1">
          <cell r="A1" t="str">
            <v>1월 생산실적</v>
          </cell>
        </row>
      </sheetData>
      <sheetData sheetId="6012">
        <row r="1">
          <cell r="A1" t="str">
            <v>1월 생산실적</v>
          </cell>
        </row>
      </sheetData>
      <sheetData sheetId="6013">
        <row r="1">
          <cell r="A1" t="str">
            <v>1월 생산실적</v>
          </cell>
        </row>
      </sheetData>
      <sheetData sheetId="6014">
        <row r="1">
          <cell r="A1" t="str">
            <v>1월 생산실적</v>
          </cell>
        </row>
      </sheetData>
      <sheetData sheetId="6015">
        <row r="1">
          <cell r="A1" t="str">
            <v>1월 생산실적</v>
          </cell>
        </row>
      </sheetData>
      <sheetData sheetId="6016">
        <row r="1">
          <cell r="A1" t="str">
            <v>1월 생산실적</v>
          </cell>
        </row>
      </sheetData>
      <sheetData sheetId="6017">
        <row r="1">
          <cell r="A1" t="str">
            <v>1월 생산실적</v>
          </cell>
        </row>
      </sheetData>
      <sheetData sheetId="6018">
        <row r="1">
          <cell r="A1" t="str">
            <v>1월 생산실적</v>
          </cell>
        </row>
      </sheetData>
      <sheetData sheetId="6019">
        <row r="1">
          <cell r="A1" t="str">
            <v>1월 생산실적</v>
          </cell>
        </row>
      </sheetData>
      <sheetData sheetId="6020">
        <row r="1">
          <cell r="A1" t="str">
            <v>1월 생산실적</v>
          </cell>
        </row>
      </sheetData>
      <sheetData sheetId="6021">
        <row r="1">
          <cell r="A1" t="str">
            <v>1월 생산실적</v>
          </cell>
        </row>
      </sheetData>
      <sheetData sheetId="6022">
        <row r="1">
          <cell r="A1" t="str">
            <v>1월 생산실적</v>
          </cell>
        </row>
      </sheetData>
      <sheetData sheetId="6023">
        <row r="1">
          <cell r="A1" t="str">
            <v>1월 생산실적</v>
          </cell>
        </row>
      </sheetData>
      <sheetData sheetId="6024">
        <row r="1">
          <cell r="A1" t="str">
            <v>1월 생산실적</v>
          </cell>
        </row>
      </sheetData>
      <sheetData sheetId="6025">
        <row r="1">
          <cell r="A1" t="str">
            <v>1월 생산실적</v>
          </cell>
        </row>
      </sheetData>
      <sheetData sheetId="6026">
        <row r="1">
          <cell r="A1" t="str">
            <v>1월 생산실적</v>
          </cell>
        </row>
      </sheetData>
      <sheetData sheetId="6027">
        <row r="1">
          <cell r="A1" t="str">
            <v>1월 생산실적</v>
          </cell>
        </row>
      </sheetData>
      <sheetData sheetId="6028">
        <row r="1">
          <cell r="A1" t="str">
            <v>1월 생산실적</v>
          </cell>
        </row>
      </sheetData>
      <sheetData sheetId="6029">
        <row r="1">
          <cell r="A1" t="str">
            <v>1월 생산실적</v>
          </cell>
        </row>
      </sheetData>
      <sheetData sheetId="6030">
        <row r="1">
          <cell r="A1" t="str">
            <v>1월 생산실적</v>
          </cell>
        </row>
      </sheetData>
      <sheetData sheetId="6031">
        <row r="1">
          <cell r="A1" t="str">
            <v>1월 생산실적</v>
          </cell>
        </row>
      </sheetData>
      <sheetData sheetId="6032">
        <row r="1">
          <cell r="A1" t="str">
            <v>1월 생산실적</v>
          </cell>
        </row>
      </sheetData>
      <sheetData sheetId="6033">
        <row r="1">
          <cell r="A1" t="str">
            <v>1월 생산실적</v>
          </cell>
        </row>
      </sheetData>
      <sheetData sheetId="6034">
        <row r="1">
          <cell r="A1" t="str">
            <v>1월 생산실적</v>
          </cell>
        </row>
      </sheetData>
      <sheetData sheetId="6035">
        <row r="1">
          <cell r="A1" t="str">
            <v>1월 생산실적</v>
          </cell>
        </row>
      </sheetData>
      <sheetData sheetId="6036">
        <row r="1">
          <cell r="A1" t="str">
            <v>1월 생산실적</v>
          </cell>
        </row>
      </sheetData>
      <sheetData sheetId="6037">
        <row r="1">
          <cell r="A1" t="str">
            <v>1월 생산실적</v>
          </cell>
        </row>
      </sheetData>
      <sheetData sheetId="6038">
        <row r="1">
          <cell r="A1" t="str">
            <v>1월 생산실적</v>
          </cell>
        </row>
      </sheetData>
      <sheetData sheetId="6039">
        <row r="1">
          <cell r="A1" t="str">
            <v>1월 생산실적</v>
          </cell>
        </row>
      </sheetData>
      <sheetData sheetId="6040">
        <row r="1">
          <cell r="A1" t="str">
            <v>1월 생산실적</v>
          </cell>
        </row>
      </sheetData>
      <sheetData sheetId="6041">
        <row r="1">
          <cell r="A1" t="str">
            <v>1월 생산실적</v>
          </cell>
        </row>
      </sheetData>
      <sheetData sheetId="6042">
        <row r="1">
          <cell r="A1" t="str">
            <v>1월 생산실적</v>
          </cell>
        </row>
      </sheetData>
      <sheetData sheetId="6043">
        <row r="1">
          <cell r="A1" t="str">
            <v>1월 생산실적</v>
          </cell>
        </row>
      </sheetData>
      <sheetData sheetId="6044">
        <row r="1">
          <cell r="A1" t="str">
            <v>1월 생산실적</v>
          </cell>
        </row>
      </sheetData>
      <sheetData sheetId="6045">
        <row r="1">
          <cell r="A1" t="str">
            <v>1월 생산실적</v>
          </cell>
        </row>
      </sheetData>
      <sheetData sheetId="6046">
        <row r="1">
          <cell r="A1" t="str">
            <v>1월 생산실적</v>
          </cell>
        </row>
      </sheetData>
      <sheetData sheetId="6047">
        <row r="1">
          <cell r="A1" t="str">
            <v>1월 생산실적</v>
          </cell>
        </row>
      </sheetData>
      <sheetData sheetId="6048">
        <row r="1">
          <cell r="A1" t="str">
            <v>1월 생산실적</v>
          </cell>
        </row>
      </sheetData>
      <sheetData sheetId="6049">
        <row r="1">
          <cell r="A1" t="str">
            <v>1월 생산실적</v>
          </cell>
        </row>
      </sheetData>
      <sheetData sheetId="6050">
        <row r="1">
          <cell r="A1" t="str">
            <v>1월 생산실적</v>
          </cell>
        </row>
      </sheetData>
      <sheetData sheetId="6051">
        <row r="1">
          <cell r="A1" t="str">
            <v>1월 생산실적</v>
          </cell>
        </row>
      </sheetData>
      <sheetData sheetId="6052">
        <row r="1">
          <cell r="A1" t="str">
            <v>1월 생산실적</v>
          </cell>
        </row>
      </sheetData>
      <sheetData sheetId="6053">
        <row r="1">
          <cell r="A1" t="str">
            <v>1월 생산실적</v>
          </cell>
        </row>
      </sheetData>
      <sheetData sheetId="6054">
        <row r="1">
          <cell r="A1" t="str">
            <v>1월 생산실적</v>
          </cell>
        </row>
      </sheetData>
      <sheetData sheetId="6055">
        <row r="1">
          <cell r="A1" t="str">
            <v>1월 생산실적</v>
          </cell>
        </row>
      </sheetData>
      <sheetData sheetId="6056">
        <row r="1">
          <cell r="A1" t="str">
            <v>1월 생산실적</v>
          </cell>
        </row>
      </sheetData>
      <sheetData sheetId="6057">
        <row r="1">
          <cell r="A1" t="str">
            <v>1월 생산실적</v>
          </cell>
        </row>
      </sheetData>
      <sheetData sheetId="6058">
        <row r="1">
          <cell r="A1" t="str">
            <v>1월 생산실적</v>
          </cell>
        </row>
      </sheetData>
      <sheetData sheetId="6059">
        <row r="1">
          <cell r="A1" t="str">
            <v>1월 생산실적</v>
          </cell>
        </row>
      </sheetData>
      <sheetData sheetId="6060">
        <row r="1">
          <cell r="A1" t="str">
            <v>1월 생산실적</v>
          </cell>
        </row>
      </sheetData>
      <sheetData sheetId="6061">
        <row r="1">
          <cell r="A1" t="str">
            <v>1월 생산실적</v>
          </cell>
        </row>
      </sheetData>
      <sheetData sheetId="6062">
        <row r="1">
          <cell r="A1" t="str">
            <v>1월 생산실적</v>
          </cell>
        </row>
      </sheetData>
      <sheetData sheetId="6063">
        <row r="1">
          <cell r="A1" t="str">
            <v>1월 생산실적</v>
          </cell>
        </row>
      </sheetData>
      <sheetData sheetId="6064">
        <row r="1">
          <cell r="A1" t="str">
            <v>1월 생산실적</v>
          </cell>
        </row>
      </sheetData>
      <sheetData sheetId="6065">
        <row r="1">
          <cell r="A1" t="str">
            <v>1월 생산실적</v>
          </cell>
        </row>
      </sheetData>
      <sheetData sheetId="6066">
        <row r="1">
          <cell r="A1" t="str">
            <v>1월 생산실적</v>
          </cell>
        </row>
      </sheetData>
      <sheetData sheetId="6067">
        <row r="1">
          <cell r="A1" t="str">
            <v>1월 생산실적</v>
          </cell>
        </row>
      </sheetData>
      <sheetData sheetId="6068">
        <row r="1">
          <cell r="A1" t="str">
            <v>1월 생산실적</v>
          </cell>
        </row>
      </sheetData>
      <sheetData sheetId="6069">
        <row r="1">
          <cell r="A1" t="str">
            <v>1월 생산실적</v>
          </cell>
        </row>
      </sheetData>
      <sheetData sheetId="6070">
        <row r="1">
          <cell r="A1" t="str">
            <v>1월 생산실적</v>
          </cell>
        </row>
      </sheetData>
      <sheetData sheetId="6071">
        <row r="1">
          <cell r="A1" t="str">
            <v>1월 생산실적</v>
          </cell>
        </row>
      </sheetData>
      <sheetData sheetId="6072">
        <row r="1">
          <cell r="A1" t="str">
            <v>1월 생산실적</v>
          </cell>
        </row>
      </sheetData>
      <sheetData sheetId="6073">
        <row r="1">
          <cell r="A1" t="str">
            <v>1월 생산실적</v>
          </cell>
        </row>
      </sheetData>
      <sheetData sheetId="6074">
        <row r="1">
          <cell r="A1" t="str">
            <v>1월 생산실적</v>
          </cell>
        </row>
      </sheetData>
      <sheetData sheetId="6075">
        <row r="1">
          <cell r="A1" t="str">
            <v>1월 생산실적</v>
          </cell>
        </row>
      </sheetData>
      <sheetData sheetId="6076">
        <row r="1">
          <cell r="A1" t="str">
            <v>1월 생산실적</v>
          </cell>
        </row>
      </sheetData>
      <sheetData sheetId="6077">
        <row r="1">
          <cell r="A1" t="str">
            <v>1월 생산실적</v>
          </cell>
        </row>
      </sheetData>
      <sheetData sheetId="6078">
        <row r="1">
          <cell r="A1" t="str">
            <v>1월 생산실적</v>
          </cell>
        </row>
      </sheetData>
      <sheetData sheetId="6079">
        <row r="1">
          <cell r="A1" t="str">
            <v>1월 생산실적</v>
          </cell>
        </row>
      </sheetData>
      <sheetData sheetId="6080">
        <row r="1">
          <cell r="A1" t="str">
            <v>1월 생산실적</v>
          </cell>
        </row>
      </sheetData>
      <sheetData sheetId="6081">
        <row r="1">
          <cell r="A1" t="str">
            <v>1월 생산실적</v>
          </cell>
        </row>
      </sheetData>
      <sheetData sheetId="6082">
        <row r="1">
          <cell r="A1" t="str">
            <v>1월 생산실적</v>
          </cell>
        </row>
      </sheetData>
      <sheetData sheetId="6083">
        <row r="1">
          <cell r="A1" t="str">
            <v>1월 생산실적</v>
          </cell>
        </row>
      </sheetData>
      <sheetData sheetId="6084">
        <row r="1">
          <cell r="A1" t="str">
            <v>1월 생산실적</v>
          </cell>
        </row>
      </sheetData>
      <sheetData sheetId="6085">
        <row r="1">
          <cell r="A1" t="str">
            <v>1월 생산실적</v>
          </cell>
        </row>
      </sheetData>
      <sheetData sheetId="6086">
        <row r="1">
          <cell r="A1" t="str">
            <v>1월 생산실적</v>
          </cell>
        </row>
      </sheetData>
      <sheetData sheetId="6087">
        <row r="1">
          <cell r="A1" t="str">
            <v>1월 생산실적</v>
          </cell>
        </row>
      </sheetData>
      <sheetData sheetId="6088">
        <row r="1">
          <cell r="A1" t="str">
            <v>1월 생산실적</v>
          </cell>
        </row>
      </sheetData>
      <sheetData sheetId="6089">
        <row r="1">
          <cell r="A1" t="str">
            <v>1월 생산실적</v>
          </cell>
        </row>
      </sheetData>
      <sheetData sheetId="6090">
        <row r="1">
          <cell r="A1" t="str">
            <v>1월 생산실적</v>
          </cell>
        </row>
      </sheetData>
      <sheetData sheetId="6091">
        <row r="1">
          <cell r="A1" t="str">
            <v>1월 생산실적</v>
          </cell>
        </row>
      </sheetData>
      <sheetData sheetId="6092">
        <row r="1">
          <cell r="A1" t="str">
            <v>1월 생산실적</v>
          </cell>
        </row>
      </sheetData>
      <sheetData sheetId="6093">
        <row r="1">
          <cell r="A1" t="str">
            <v>1월 생산실적</v>
          </cell>
        </row>
      </sheetData>
      <sheetData sheetId="6094">
        <row r="1">
          <cell r="A1" t="str">
            <v>1월 생산실적</v>
          </cell>
        </row>
      </sheetData>
      <sheetData sheetId="6095">
        <row r="1">
          <cell r="A1" t="str">
            <v>1월 생산실적</v>
          </cell>
        </row>
      </sheetData>
      <sheetData sheetId="6096">
        <row r="1">
          <cell r="A1" t="str">
            <v>1월 생산실적</v>
          </cell>
        </row>
      </sheetData>
      <sheetData sheetId="6097">
        <row r="1">
          <cell r="A1" t="str">
            <v>1월 생산실적</v>
          </cell>
        </row>
      </sheetData>
      <sheetData sheetId="6098">
        <row r="1">
          <cell r="A1" t="str">
            <v>1월 생산실적</v>
          </cell>
        </row>
      </sheetData>
      <sheetData sheetId="6099">
        <row r="1">
          <cell r="A1" t="str">
            <v>1월 생산실적</v>
          </cell>
        </row>
      </sheetData>
      <sheetData sheetId="6100">
        <row r="1">
          <cell r="A1" t="str">
            <v>1월 생산실적</v>
          </cell>
        </row>
      </sheetData>
      <sheetData sheetId="6101">
        <row r="1">
          <cell r="A1" t="str">
            <v>1월 생산실적</v>
          </cell>
        </row>
      </sheetData>
      <sheetData sheetId="6102">
        <row r="1">
          <cell r="A1" t="str">
            <v>1월 생산실적</v>
          </cell>
        </row>
      </sheetData>
      <sheetData sheetId="6103">
        <row r="1">
          <cell r="A1" t="str">
            <v>1월 생산실적</v>
          </cell>
        </row>
      </sheetData>
      <sheetData sheetId="6104">
        <row r="1">
          <cell r="A1" t="str">
            <v>1월 생산실적</v>
          </cell>
        </row>
      </sheetData>
      <sheetData sheetId="6105">
        <row r="1">
          <cell r="A1" t="str">
            <v>1월 생산실적</v>
          </cell>
        </row>
      </sheetData>
      <sheetData sheetId="6106">
        <row r="1">
          <cell r="A1" t="str">
            <v>1월 생산실적</v>
          </cell>
        </row>
      </sheetData>
      <sheetData sheetId="6107">
        <row r="1">
          <cell r="A1" t="str">
            <v>1월 생산실적</v>
          </cell>
        </row>
      </sheetData>
      <sheetData sheetId="6108">
        <row r="1">
          <cell r="A1" t="str">
            <v>1월 생산실적</v>
          </cell>
        </row>
      </sheetData>
      <sheetData sheetId="6109">
        <row r="1">
          <cell r="A1" t="str">
            <v>1월 생산실적</v>
          </cell>
        </row>
      </sheetData>
      <sheetData sheetId="6110">
        <row r="1">
          <cell r="A1" t="str">
            <v>1월 생산실적</v>
          </cell>
        </row>
      </sheetData>
      <sheetData sheetId="6111">
        <row r="1">
          <cell r="A1" t="str">
            <v>1월 생산실적</v>
          </cell>
        </row>
      </sheetData>
      <sheetData sheetId="6112">
        <row r="1">
          <cell r="A1" t="str">
            <v>1월 생산실적</v>
          </cell>
        </row>
      </sheetData>
      <sheetData sheetId="6113">
        <row r="1">
          <cell r="A1" t="str">
            <v>1월 생산실적</v>
          </cell>
        </row>
      </sheetData>
      <sheetData sheetId="6114">
        <row r="1">
          <cell r="A1" t="str">
            <v>1월 생산실적</v>
          </cell>
        </row>
      </sheetData>
      <sheetData sheetId="6115">
        <row r="1">
          <cell r="A1" t="str">
            <v>1월 생산실적</v>
          </cell>
        </row>
      </sheetData>
      <sheetData sheetId="6116">
        <row r="1">
          <cell r="A1" t="str">
            <v>1월 생산실적</v>
          </cell>
        </row>
      </sheetData>
      <sheetData sheetId="6117">
        <row r="1">
          <cell r="A1" t="str">
            <v>1월 생산실적</v>
          </cell>
        </row>
      </sheetData>
      <sheetData sheetId="6118">
        <row r="1">
          <cell r="A1" t="str">
            <v>1월 생산실적</v>
          </cell>
        </row>
      </sheetData>
      <sheetData sheetId="6119">
        <row r="1">
          <cell r="A1" t="str">
            <v>1월 생산실적</v>
          </cell>
        </row>
      </sheetData>
      <sheetData sheetId="6120">
        <row r="1">
          <cell r="A1" t="str">
            <v>1월 생산실적</v>
          </cell>
        </row>
      </sheetData>
      <sheetData sheetId="6121">
        <row r="1">
          <cell r="A1" t="str">
            <v>1월 생산실적</v>
          </cell>
        </row>
      </sheetData>
      <sheetData sheetId="6122">
        <row r="1">
          <cell r="A1" t="str">
            <v>1월 생산실적</v>
          </cell>
        </row>
      </sheetData>
      <sheetData sheetId="6123">
        <row r="1">
          <cell r="A1" t="str">
            <v>1월 생산실적</v>
          </cell>
        </row>
      </sheetData>
      <sheetData sheetId="6124">
        <row r="1">
          <cell r="A1" t="str">
            <v>1월 생산실적</v>
          </cell>
        </row>
      </sheetData>
      <sheetData sheetId="6125">
        <row r="1">
          <cell r="A1" t="str">
            <v>1월 생산실적</v>
          </cell>
        </row>
      </sheetData>
      <sheetData sheetId="6126">
        <row r="1">
          <cell r="A1" t="str">
            <v>1월 생산실적</v>
          </cell>
        </row>
      </sheetData>
      <sheetData sheetId="6127">
        <row r="1">
          <cell r="A1" t="str">
            <v>1월 생산실적</v>
          </cell>
        </row>
      </sheetData>
      <sheetData sheetId="6128">
        <row r="1">
          <cell r="A1" t="str">
            <v>1월 생산실적</v>
          </cell>
        </row>
      </sheetData>
      <sheetData sheetId="6129">
        <row r="1">
          <cell r="A1" t="str">
            <v>1월 생산실적</v>
          </cell>
        </row>
      </sheetData>
      <sheetData sheetId="6130">
        <row r="1">
          <cell r="A1" t="str">
            <v>1월 생산실적</v>
          </cell>
        </row>
      </sheetData>
      <sheetData sheetId="6131">
        <row r="1">
          <cell r="A1" t="str">
            <v>1월 생산실적</v>
          </cell>
        </row>
      </sheetData>
      <sheetData sheetId="6132">
        <row r="1">
          <cell r="A1" t="str">
            <v>1월 생산실적</v>
          </cell>
        </row>
      </sheetData>
      <sheetData sheetId="6133">
        <row r="1">
          <cell r="A1" t="str">
            <v>1월 생산실적</v>
          </cell>
        </row>
      </sheetData>
      <sheetData sheetId="6134">
        <row r="1">
          <cell r="A1" t="str">
            <v>1월 생산실적</v>
          </cell>
        </row>
      </sheetData>
      <sheetData sheetId="6135">
        <row r="1">
          <cell r="A1" t="str">
            <v>1월 생산실적</v>
          </cell>
        </row>
      </sheetData>
      <sheetData sheetId="6136">
        <row r="1">
          <cell r="A1" t="str">
            <v>1월 생산실적</v>
          </cell>
        </row>
      </sheetData>
      <sheetData sheetId="6137">
        <row r="1">
          <cell r="A1" t="str">
            <v>1월 생산실적</v>
          </cell>
        </row>
      </sheetData>
      <sheetData sheetId="6138">
        <row r="1">
          <cell r="A1" t="str">
            <v>1월 생산실적</v>
          </cell>
        </row>
      </sheetData>
      <sheetData sheetId="6139">
        <row r="1">
          <cell r="A1" t="str">
            <v>1월 생산실적</v>
          </cell>
        </row>
      </sheetData>
      <sheetData sheetId="6140">
        <row r="1">
          <cell r="A1" t="str">
            <v>1월 생산실적</v>
          </cell>
        </row>
      </sheetData>
      <sheetData sheetId="6141">
        <row r="1">
          <cell r="A1" t="str">
            <v>1월 생산실적</v>
          </cell>
        </row>
      </sheetData>
      <sheetData sheetId="6142">
        <row r="1">
          <cell r="A1" t="str">
            <v>1월 생산실적</v>
          </cell>
        </row>
      </sheetData>
      <sheetData sheetId="6143">
        <row r="1">
          <cell r="A1" t="str">
            <v>1월 생산실적</v>
          </cell>
        </row>
      </sheetData>
      <sheetData sheetId="6144">
        <row r="1">
          <cell r="A1" t="str">
            <v>1월 생산실적</v>
          </cell>
        </row>
      </sheetData>
      <sheetData sheetId="6145">
        <row r="1">
          <cell r="A1" t="str">
            <v>1월 생산실적</v>
          </cell>
        </row>
      </sheetData>
      <sheetData sheetId="6146">
        <row r="1">
          <cell r="A1" t="str">
            <v>1월 생산실적</v>
          </cell>
        </row>
      </sheetData>
      <sheetData sheetId="6147">
        <row r="1">
          <cell r="A1" t="str">
            <v>1월 생산실적</v>
          </cell>
        </row>
      </sheetData>
      <sheetData sheetId="6148">
        <row r="1">
          <cell r="A1" t="str">
            <v>1월 생산실적</v>
          </cell>
        </row>
      </sheetData>
      <sheetData sheetId="6149">
        <row r="1">
          <cell r="A1" t="str">
            <v>1월 생산실적</v>
          </cell>
        </row>
      </sheetData>
      <sheetData sheetId="6150">
        <row r="1">
          <cell r="A1" t="str">
            <v>1월 생산실적</v>
          </cell>
        </row>
      </sheetData>
      <sheetData sheetId="6151">
        <row r="1">
          <cell r="A1" t="str">
            <v>1월 생산실적</v>
          </cell>
        </row>
      </sheetData>
      <sheetData sheetId="6152">
        <row r="1">
          <cell r="A1" t="str">
            <v>1월 생산실적</v>
          </cell>
        </row>
      </sheetData>
      <sheetData sheetId="6153">
        <row r="1">
          <cell r="A1" t="str">
            <v>1월 생산실적</v>
          </cell>
        </row>
      </sheetData>
      <sheetData sheetId="6154">
        <row r="1">
          <cell r="A1" t="str">
            <v>1월 생산실적</v>
          </cell>
        </row>
      </sheetData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>
        <row r="1">
          <cell r="A1" t="str">
            <v>1월 생산실적</v>
          </cell>
        </row>
      </sheetData>
      <sheetData sheetId="6177">
        <row r="1">
          <cell r="A1" t="str">
            <v>1월 생산실적</v>
          </cell>
        </row>
      </sheetData>
      <sheetData sheetId="6178">
        <row r="1">
          <cell r="A1" t="str">
            <v>1월 생산실적</v>
          </cell>
        </row>
      </sheetData>
      <sheetData sheetId="6179">
        <row r="1">
          <cell r="A1" t="str">
            <v>1월 생산실적</v>
          </cell>
        </row>
      </sheetData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>
        <row r="1">
          <cell r="A1" t="str">
            <v>1월 생산실적</v>
          </cell>
        </row>
      </sheetData>
      <sheetData sheetId="6198">
        <row r="1">
          <cell r="A1" t="str">
            <v>1월 생산실적</v>
          </cell>
        </row>
      </sheetData>
      <sheetData sheetId="6199">
        <row r="1">
          <cell r="A1" t="str">
            <v>1월 생산실적</v>
          </cell>
        </row>
      </sheetData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>
        <row r="1">
          <cell r="A1" t="str">
            <v>1월 생산실적</v>
          </cell>
        </row>
      </sheetData>
      <sheetData sheetId="6207">
        <row r="1">
          <cell r="A1" t="str">
            <v>1월 생산실적</v>
          </cell>
        </row>
      </sheetData>
      <sheetData sheetId="6208">
        <row r="1">
          <cell r="A1" t="str">
            <v>1월 생산실적</v>
          </cell>
        </row>
      </sheetData>
      <sheetData sheetId="6209">
        <row r="1">
          <cell r="A1" t="str">
            <v>1월 생산실적</v>
          </cell>
        </row>
      </sheetData>
      <sheetData sheetId="6210">
        <row r="1">
          <cell r="A1" t="str">
            <v>1월 생산실적</v>
          </cell>
        </row>
      </sheetData>
      <sheetData sheetId="6211">
        <row r="1">
          <cell r="A1" t="str">
            <v>1월 생산실적</v>
          </cell>
        </row>
      </sheetData>
      <sheetData sheetId="6212">
        <row r="1">
          <cell r="A1" t="str">
            <v>1월 생산실적</v>
          </cell>
        </row>
      </sheetData>
      <sheetData sheetId="6213">
        <row r="1">
          <cell r="A1" t="str">
            <v>1월 생산실적</v>
          </cell>
        </row>
      </sheetData>
      <sheetData sheetId="6214">
        <row r="1">
          <cell r="A1" t="str">
            <v>1월 생산실적</v>
          </cell>
        </row>
      </sheetData>
      <sheetData sheetId="6215">
        <row r="1">
          <cell r="A1" t="str">
            <v>1월 생산실적</v>
          </cell>
        </row>
      </sheetData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>
        <row r="1">
          <cell r="A1" t="str">
            <v>1월 생산실적</v>
          </cell>
        </row>
      </sheetData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>
        <row r="1">
          <cell r="A1" t="str">
            <v>1월 생산실적</v>
          </cell>
        </row>
      </sheetData>
      <sheetData sheetId="6241">
        <row r="1">
          <cell r="A1" t="str">
            <v>1월 생산실적</v>
          </cell>
        </row>
      </sheetData>
      <sheetData sheetId="6242">
        <row r="1">
          <cell r="A1" t="str">
            <v>1월 생산실적</v>
          </cell>
        </row>
      </sheetData>
      <sheetData sheetId="6243">
        <row r="1">
          <cell r="A1" t="str">
            <v>1월 생산실적</v>
          </cell>
        </row>
      </sheetData>
      <sheetData sheetId="6244">
        <row r="1">
          <cell r="A1" t="str">
            <v>1월 생산실적</v>
          </cell>
        </row>
      </sheetData>
      <sheetData sheetId="6245">
        <row r="1">
          <cell r="A1" t="str">
            <v>1월 생산실적</v>
          </cell>
        </row>
      </sheetData>
      <sheetData sheetId="6246">
        <row r="1">
          <cell r="A1" t="str">
            <v>1월 생산실적</v>
          </cell>
        </row>
      </sheetData>
      <sheetData sheetId="6247">
        <row r="1">
          <cell r="A1" t="str">
            <v>1월 생산실적</v>
          </cell>
        </row>
      </sheetData>
      <sheetData sheetId="6248">
        <row r="1">
          <cell r="A1" t="str">
            <v>1월 생산실적</v>
          </cell>
        </row>
      </sheetData>
      <sheetData sheetId="6249">
        <row r="1">
          <cell r="A1" t="str">
            <v>1월 생산실적</v>
          </cell>
        </row>
      </sheetData>
      <sheetData sheetId="6250">
        <row r="1">
          <cell r="A1" t="str">
            <v>1월 생산실적</v>
          </cell>
        </row>
      </sheetData>
      <sheetData sheetId="6251">
        <row r="1">
          <cell r="A1" t="str">
            <v>1월 생산실적</v>
          </cell>
        </row>
      </sheetData>
      <sheetData sheetId="6252">
        <row r="1">
          <cell r="A1" t="str">
            <v>1월 생산실적</v>
          </cell>
        </row>
      </sheetData>
      <sheetData sheetId="6253">
        <row r="1">
          <cell r="A1" t="str">
            <v>1월 생산실적</v>
          </cell>
        </row>
      </sheetData>
      <sheetData sheetId="6254">
        <row r="1">
          <cell r="A1" t="str">
            <v>1월 생산실적</v>
          </cell>
        </row>
      </sheetData>
      <sheetData sheetId="6255">
        <row r="1">
          <cell r="A1" t="str">
            <v>1월 생산실적</v>
          </cell>
        </row>
      </sheetData>
      <sheetData sheetId="6256">
        <row r="1">
          <cell r="A1" t="str">
            <v>1월 생산실적</v>
          </cell>
        </row>
      </sheetData>
      <sheetData sheetId="6257">
        <row r="1">
          <cell r="A1" t="str">
            <v>1월 생산실적</v>
          </cell>
        </row>
      </sheetData>
      <sheetData sheetId="6258">
        <row r="1">
          <cell r="A1" t="str">
            <v>1월 생산실적</v>
          </cell>
        </row>
      </sheetData>
      <sheetData sheetId="6259">
        <row r="1">
          <cell r="A1" t="str">
            <v>1월 생산실적</v>
          </cell>
        </row>
      </sheetData>
      <sheetData sheetId="6260">
        <row r="1">
          <cell r="A1" t="str">
            <v>1월 생산실적</v>
          </cell>
        </row>
      </sheetData>
      <sheetData sheetId="6261">
        <row r="1">
          <cell r="A1" t="str">
            <v>1월 생산실적</v>
          </cell>
        </row>
      </sheetData>
      <sheetData sheetId="6262">
        <row r="1">
          <cell r="A1" t="str">
            <v>1월 생산실적</v>
          </cell>
        </row>
      </sheetData>
      <sheetData sheetId="6263">
        <row r="1">
          <cell r="A1" t="str">
            <v>1월 생산실적</v>
          </cell>
        </row>
      </sheetData>
      <sheetData sheetId="6264">
        <row r="1">
          <cell r="A1" t="str">
            <v>1월 생산실적</v>
          </cell>
        </row>
      </sheetData>
      <sheetData sheetId="6265">
        <row r="1">
          <cell r="A1" t="str">
            <v>1월 생산실적</v>
          </cell>
        </row>
      </sheetData>
      <sheetData sheetId="6266">
        <row r="1">
          <cell r="A1" t="str">
            <v>1월 생산실적</v>
          </cell>
        </row>
      </sheetData>
      <sheetData sheetId="6267">
        <row r="1">
          <cell r="A1" t="str">
            <v>1월 생산실적</v>
          </cell>
        </row>
      </sheetData>
      <sheetData sheetId="6268">
        <row r="1">
          <cell r="A1" t="str">
            <v>1월 생산실적</v>
          </cell>
        </row>
      </sheetData>
      <sheetData sheetId="6269">
        <row r="1">
          <cell r="A1" t="str">
            <v>1월 생산실적</v>
          </cell>
        </row>
      </sheetData>
      <sheetData sheetId="6270">
        <row r="1">
          <cell r="A1" t="str">
            <v>1월 생산실적</v>
          </cell>
        </row>
      </sheetData>
      <sheetData sheetId="6271">
        <row r="1">
          <cell r="A1" t="str">
            <v>1월 생산실적</v>
          </cell>
        </row>
      </sheetData>
      <sheetData sheetId="6272">
        <row r="1">
          <cell r="A1" t="str">
            <v>1월 생산실적</v>
          </cell>
        </row>
      </sheetData>
      <sheetData sheetId="6273">
        <row r="1">
          <cell r="A1" t="str">
            <v>1월 생산실적</v>
          </cell>
        </row>
      </sheetData>
      <sheetData sheetId="6274">
        <row r="1">
          <cell r="A1" t="str">
            <v>1월 생산실적</v>
          </cell>
        </row>
      </sheetData>
      <sheetData sheetId="6275">
        <row r="1">
          <cell r="A1" t="str">
            <v>1월 생산실적</v>
          </cell>
        </row>
      </sheetData>
      <sheetData sheetId="6276">
        <row r="1">
          <cell r="A1" t="str">
            <v>1월 생산실적</v>
          </cell>
        </row>
      </sheetData>
      <sheetData sheetId="6277">
        <row r="1">
          <cell r="A1" t="str">
            <v>1월 생산실적</v>
          </cell>
        </row>
      </sheetData>
      <sheetData sheetId="6278">
        <row r="1">
          <cell r="A1" t="str">
            <v>1월 생산실적</v>
          </cell>
        </row>
      </sheetData>
      <sheetData sheetId="6279">
        <row r="1">
          <cell r="A1" t="str">
            <v>1월 생산실적</v>
          </cell>
        </row>
      </sheetData>
      <sheetData sheetId="6280">
        <row r="1">
          <cell r="A1" t="str">
            <v>1월 생산실적</v>
          </cell>
        </row>
      </sheetData>
      <sheetData sheetId="6281" refreshError="1"/>
      <sheetData sheetId="6282">
        <row r="1">
          <cell r="A1" t="str">
            <v>1월 생산실적</v>
          </cell>
        </row>
      </sheetData>
      <sheetData sheetId="6283">
        <row r="1">
          <cell r="A1" t="str">
            <v>1월 생산실적</v>
          </cell>
        </row>
      </sheetData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>
        <row r="1">
          <cell r="A1" t="str">
            <v>1월 생산실적</v>
          </cell>
        </row>
      </sheetData>
      <sheetData sheetId="6312" refreshError="1"/>
      <sheetData sheetId="6313" refreshError="1"/>
      <sheetData sheetId="6314" refreshError="1"/>
      <sheetData sheetId="6315" refreshError="1"/>
      <sheetData sheetId="6316">
        <row r="1">
          <cell r="A1" t="str">
            <v>1월 생산실적</v>
          </cell>
        </row>
      </sheetData>
      <sheetData sheetId="6317">
        <row r="1">
          <cell r="A1" t="str">
            <v>1월 생산실적</v>
          </cell>
        </row>
      </sheetData>
      <sheetData sheetId="6318">
        <row r="1">
          <cell r="A1" t="str">
            <v>1월 생산실적</v>
          </cell>
        </row>
      </sheetData>
      <sheetData sheetId="6319">
        <row r="1">
          <cell r="A1" t="str">
            <v>1월 생산실적</v>
          </cell>
        </row>
      </sheetData>
      <sheetData sheetId="6320">
        <row r="1">
          <cell r="A1" t="str">
            <v>1월 생산실적</v>
          </cell>
        </row>
      </sheetData>
      <sheetData sheetId="6321">
        <row r="1">
          <cell r="A1" t="str">
            <v>1월 생산실적</v>
          </cell>
        </row>
      </sheetData>
      <sheetData sheetId="6322">
        <row r="1">
          <cell r="A1" t="str">
            <v>1월 생산실적</v>
          </cell>
        </row>
      </sheetData>
      <sheetData sheetId="6323">
        <row r="1">
          <cell r="A1" t="str">
            <v>1월 생산실적</v>
          </cell>
        </row>
      </sheetData>
      <sheetData sheetId="6324">
        <row r="1">
          <cell r="A1" t="str">
            <v>1월 생산실적</v>
          </cell>
        </row>
      </sheetData>
      <sheetData sheetId="6325">
        <row r="1">
          <cell r="A1" t="str">
            <v>1월 생산실적</v>
          </cell>
        </row>
      </sheetData>
      <sheetData sheetId="6326">
        <row r="1">
          <cell r="A1" t="str">
            <v>1월 생산실적</v>
          </cell>
        </row>
      </sheetData>
      <sheetData sheetId="6327">
        <row r="1">
          <cell r="A1" t="str">
            <v>1월 생산실적</v>
          </cell>
        </row>
      </sheetData>
      <sheetData sheetId="6328">
        <row r="1">
          <cell r="A1" t="str">
            <v>1월 생산실적</v>
          </cell>
        </row>
      </sheetData>
      <sheetData sheetId="6329">
        <row r="1">
          <cell r="A1" t="str">
            <v>1월 생산실적</v>
          </cell>
        </row>
      </sheetData>
      <sheetData sheetId="6330">
        <row r="1">
          <cell r="A1" t="str">
            <v>1월 생산실적</v>
          </cell>
        </row>
      </sheetData>
      <sheetData sheetId="6331">
        <row r="1">
          <cell r="A1" t="str">
            <v>1월 생산실적</v>
          </cell>
        </row>
      </sheetData>
      <sheetData sheetId="6332">
        <row r="1">
          <cell r="A1" t="str">
            <v>1월 생산실적</v>
          </cell>
        </row>
      </sheetData>
      <sheetData sheetId="6333">
        <row r="1">
          <cell r="A1" t="str">
            <v>1월 생산실적</v>
          </cell>
        </row>
      </sheetData>
      <sheetData sheetId="6334">
        <row r="1">
          <cell r="A1" t="str">
            <v>1월 생산실적</v>
          </cell>
        </row>
      </sheetData>
      <sheetData sheetId="6335">
        <row r="1">
          <cell r="A1" t="str">
            <v>1월 생산실적</v>
          </cell>
        </row>
      </sheetData>
      <sheetData sheetId="6336">
        <row r="1">
          <cell r="A1" t="str">
            <v>1월 생산실적</v>
          </cell>
        </row>
      </sheetData>
      <sheetData sheetId="6337">
        <row r="1">
          <cell r="A1" t="str">
            <v>1월 생산실적</v>
          </cell>
        </row>
      </sheetData>
      <sheetData sheetId="6338">
        <row r="1">
          <cell r="A1" t="str">
            <v>1월 생산실적</v>
          </cell>
        </row>
      </sheetData>
      <sheetData sheetId="6339">
        <row r="1">
          <cell r="A1" t="str">
            <v>1월 생산실적</v>
          </cell>
        </row>
      </sheetData>
      <sheetData sheetId="6340">
        <row r="1">
          <cell r="A1" t="str">
            <v>1월 생산실적</v>
          </cell>
        </row>
      </sheetData>
      <sheetData sheetId="6341">
        <row r="1">
          <cell r="A1" t="str">
            <v>1월 생산실적</v>
          </cell>
        </row>
      </sheetData>
      <sheetData sheetId="6342">
        <row r="1">
          <cell r="A1" t="str">
            <v>1월 생산실적</v>
          </cell>
        </row>
      </sheetData>
      <sheetData sheetId="6343">
        <row r="1">
          <cell r="A1" t="str">
            <v>1월 생산실적</v>
          </cell>
        </row>
      </sheetData>
      <sheetData sheetId="6344">
        <row r="1">
          <cell r="A1" t="str">
            <v>1월 생산실적</v>
          </cell>
        </row>
      </sheetData>
      <sheetData sheetId="6345">
        <row r="1">
          <cell r="A1" t="str">
            <v>1월 생산실적</v>
          </cell>
        </row>
      </sheetData>
      <sheetData sheetId="6346">
        <row r="1">
          <cell r="A1" t="str">
            <v>1월 생산실적</v>
          </cell>
        </row>
      </sheetData>
      <sheetData sheetId="6347">
        <row r="1">
          <cell r="A1" t="str">
            <v>1월 생산실적</v>
          </cell>
        </row>
      </sheetData>
      <sheetData sheetId="6348">
        <row r="1">
          <cell r="A1" t="str">
            <v>1월 생산실적</v>
          </cell>
        </row>
      </sheetData>
      <sheetData sheetId="6349">
        <row r="1">
          <cell r="A1" t="str">
            <v>1월 생산실적</v>
          </cell>
        </row>
      </sheetData>
      <sheetData sheetId="6350">
        <row r="1">
          <cell r="A1" t="str">
            <v>1월 생산실적</v>
          </cell>
        </row>
      </sheetData>
      <sheetData sheetId="6351">
        <row r="1">
          <cell r="A1" t="str">
            <v>1월 생산실적</v>
          </cell>
        </row>
      </sheetData>
      <sheetData sheetId="6352">
        <row r="1">
          <cell r="A1" t="str">
            <v>1월 생산실적</v>
          </cell>
        </row>
      </sheetData>
      <sheetData sheetId="6353">
        <row r="1">
          <cell r="A1" t="str">
            <v>1월 생산실적</v>
          </cell>
        </row>
      </sheetData>
      <sheetData sheetId="6354">
        <row r="1">
          <cell r="A1" t="str">
            <v>1월 생산실적</v>
          </cell>
        </row>
      </sheetData>
      <sheetData sheetId="6355">
        <row r="1">
          <cell r="A1" t="str">
            <v>1월 생산실적</v>
          </cell>
        </row>
      </sheetData>
      <sheetData sheetId="6356">
        <row r="1">
          <cell r="A1" t="str">
            <v>1월 생산실적</v>
          </cell>
        </row>
      </sheetData>
      <sheetData sheetId="6357">
        <row r="1">
          <cell r="A1" t="str">
            <v>1월 생산실적</v>
          </cell>
        </row>
      </sheetData>
      <sheetData sheetId="6358">
        <row r="1">
          <cell r="A1" t="str">
            <v>1월 생산실적</v>
          </cell>
        </row>
      </sheetData>
      <sheetData sheetId="6359">
        <row r="1">
          <cell r="A1" t="str">
            <v>1월 생산실적</v>
          </cell>
        </row>
      </sheetData>
      <sheetData sheetId="6360">
        <row r="1">
          <cell r="A1" t="str">
            <v>1월 생산실적</v>
          </cell>
        </row>
      </sheetData>
      <sheetData sheetId="6361">
        <row r="1">
          <cell r="A1" t="str">
            <v>1월 생산실적</v>
          </cell>
        </row>
      </sheetData>
      <sheetData sheetId="6362">
        <row r="1">
          <cell r="A1" t="str">
            <v>1월 생산실적</v>
          </cell>
        </row>
      </sheetData>
      <sheetData sheetId="6363">
        <row r="1">
          <cell r="A1" t="str">
            <v>1월 생산실적</v>
          </cell>
        </row>
      </sheetData>
      <sheetData sheetId="6364">
        <row r="1">
          <cell r="A1" t="str">
            <v>1월 생산실적</v>
          </cell>
        </row>
      </sheetData>
      <sheetData sheetId="6365">
        <row r="1">
          <cell r="A1" t="str">
            <v>1월 생산실적</v>
          </cell>
        </row>
      </sheetData>
      <sheetData sheetId="6366">
        <row r="1">
          <cell r="A1" t="str">
            <v>1월 생산실적</v>
          </cell>
        </row>
      </sheetData>
      <sheetData sheetId="6367">
        <row r="1">
          <cell r="A1" t="str">
            <v>1월 생산실적</v>
          </cell>
        </row>
      </sheetData>
      <sheetData sheetId="6368">
        <row r="1">
          <cell r="A1" t="str">
            <v>1월 생산실적</v>
          </cell>
        </row>
      </sheetData>
      <sheetData sheetId="6369">
        <row r="1">
          <cell r="A1" t="str">
            <v>1월 생산실적</v>
          </cell>
        </row>
      </sheetData>
      <sheetData sheetId="6370">
        <row r="1">
          <cell r="A1" t="str">
            <v>1월 생산실적</v>
          </cell>
        </row>
      </sheetData>
      <sheetData sheetId="6371">
        <row r="1">
          <cell r="A1" t="str">
            <v>1월 생산실적</v>
          </cell>
        </row>
      </sheetData>
      <sheetData sheetId="6372">
        <row r="1">
          <cell r="A1" t="str">
            <v>1월 생산실적</v>
          </cell>
        </row>
      </sheetData>
      <sheetData sheetId="6373">
        <row r="1">
          <cell r="A1" t="str">
            <v>1월 생산실적</v>
          </cell>
        </row>
      </sheetData>
      <sheetData sheetId="6374">
        <row r="1">
          <cell r="A1" t="str">
            <v>1월 생산실적</v>
          </cell>
        </row>
      </sheetData>
      <sheetData sheetId="6375">
        <row r="1">
          <cell r="A1" t="str">
            <v>1월 생산실적</v>
          </cell>
        </row>
      </sheetData>
      <sheetData sheetId="6376">
        <row r="1">
          <cell r="A1" t="str">
            <v>1월 생산실적</v>
          </cell>
        </row>
      </sheetData>
      <sheetData sheetId="6377">
        <row r="1">
          <cell r="A1" t="str">
            <v>1월 생산실적</v>
          </cell>
        </row>
      </sheetData>
      <sheetData sheetId="6378">
        <row r="1">
          <cell r="A1" t="str">
            <v>1월 생산실적</v>
          </cell>
        </row>
      </sheetData>
      <sheetData sheetId="6379">
        <row r="1">
          <cell r="A1" t="str">
            <v>1월 생산실적</v>
          </cell>
        </row>
      </sheetData>
      <sheetData sheetId="6380">
        <row r="1">
          <cell r="A1" t="str">
            <v>1월 생산실적</v>
          </cell>
        </row>
      </sheetData>
      <sheetData sheetId="6381">
        <row r="1">
          <cell r="A1" t="str">
            <v>1월 생산실적</v>
          </cell>
        </row>
      </sheetData>
      <sheetData sheetId="6382">
        <row r="1">
          <cell r="A1" t="str">
            <v>1월 생산실적</v>
          </cell>
        </row>
      </sheetData>
      <sheetData sheetId="6383">
        <row r="1">
          <cell r="A1" t="str">
            <v>1월 생산실적</v>
          </cell>
        </row>
      </sheetData>
      <sheetData sheetId="6384">
        <row r="1">
          <cell r="A1" t="str">
            <v>1월 생산실적</v>
          </cell>
        </row>
      </sheetData>
      <sheetData sheetId="6385">
        <row r="1">
          <cell r="A1" t="str">
            <v>1월 생산실적</v>
          </cell>
        </row>
      </sheetData>
      <sheetData sheetId="6386">
        <row r="1">
          <cell r="A1" t="str">
            <v>1월 생산실적</v>
          </cell>
        </row>
      </sheetData>
      <sheetData sheetId="6387">
        <row r="1">
          <cell r="A1" t="str">
            <v>1월 생산실적</v>
          </cell>
        </row>
      </sheetData>
      <sheetData sheetId="6388">
        <row r="1">
          <cell r="A1" t="str">
            <v>1월 생산실적</v>
          </cell>
        </row>
      </sheetData>
      <sheetData sheetId="6389">
        <row r="1">
          <cell r="A1" t="str">
            <v>1월 생산실적</v>
          </cell>
        </row>
      </sheetData>
      <sheetData sheetId="6390">
        <row r="1">
          <cell r="A1" t="str">
            <v>1월 생산실적</v>
          </cell>
        </row>
      </sheetData>
      <sheetData sheetId="6391">
        <row r="1">
          <cell r="A1" t="str">
            <v>1월 생산실적</v>
          </cell>
        </row>
      </sheetData>
      <sheetData sheetId="6392">
        <row r="1">
          <cell r="A1" t="str">
            <v>1월 생산실적</v>
          </cell>
        </row>
      </sheetData>
      <sheetData sheetId="6393">
        <row r="1">
          <cell r="A1" t="str">
            <v>1월 생산실적</v>
          </cell>
        </row>
      </sheetData>
      <sheetData sheetId="6394">
        <row r="1">
          <cell r="A1" t="str">
            <v>1월 생산실적</v>
          </cell>
        </row>
      </sheetData>
      <sheetData sheetId="6395">
        <row r="1">
          <cell r="A1" t="str">
            <v>1월 생산실적</v>
          </cell>
        </row>
      </sheetData>
      <sheetData sheetId="6396">
        <row r="1">
          <cell r="A1" t="str">
            <v>1월 생산실적</v>
          </cell>
        </row>
      </sheetData>
      <sheetData sheetId="6397">
        <row r="1">
          <cell r="A1" t="str">
            <v>1월 생산실적</v>
          </cell>
        </row>
      </sheetData>
      <sheetData sheetId="6398">
        <row r="1">
          <cell r="A1" t="str">
            <v>1월 생산실적</v>
          </cell>
        </row>
      </sheetData>
      <sheetData sheetId="6399">
        <row r="1">
          <cell r="A1" t="str">
            <v>1월 생산실적</v>
          </cell>
        </row>
      </sheetData>
      <sheetData sheetId="6400">
        <row r="1">
          <cell r="A1" t="str">
            <v>1월 생산실적</v>
          </cell>
        </row>
      </sheetData>
      <sheetData sheetId="6401">
        <row r="1">
          <cell r="A1" t="str">
            <v>1월 생산실적</v>
          </cell>
        </row>
      </sheetData>
      <sheetData sheetId="6402">
        <row r="1">
          <cell r="A1" t="str">
            <v>1월 생산실적</v>
          </cell>
        </row>
      </sheetData>
      <sheetData sheetId="6403">
        <row r="1">
          <cell r="A1" t="str">
            <v>1월 생산실적</v>
          </cell>
        </row>
      </sheetData>
      <sheetData sheetId="6404">
        <row r="1">
          <cell r="A1" t="str">
            <v>1월 생산실적</v>
          </cell>
        </row>
      </sheetData>
      <sheetData sheetId="6405">
        <row r="1">
          <cell r="A1" t="str">
            <v>1월 생산실적</v>
          </cell>
        </row>
      </sheetData>
      <sheetData sheetId="6406">
        <row r="1">
          <cell r="A1" t="str">
            <v>1월 생산실적</v>
          </cell>
        </row>
      </sheetData>
      <sheetData sheetId="6407">
        <row r="1">
          <cell r="A1" t="str">
            <v>1월 생산실적</v>
          </cell>
        </row>
      </sheetData>
      <sheetData sheetId="6408">
        <row r="1">
          <cell r="A1" t="str">
            <v>1월 생산실적</v>
          </cell>
        </row>
      </sheetData>
      <sheetData sheetId="6409">
        <row r="1">
          <cell r="A1" t="str">
            <v>1월 생산실적</v>
          </cell>
        </row>
      </sheetData>
      <sheetData sheetId="6410">
        <row r="1">
          <cell r="A1" t="str">
            <v>1월 생산실적</v>
          </cell>
        </row>
      </sheetData>
      <sheetData sheetId="6411">
        <row r="1">
          <cell r="A1" t="str">
            <v>1월 생산실적</v>
          </cell>
        </row>
      </sheetData>
      <sheetData sheetId="6412">
        <row r="1">
          <cell r="A1" t="str">
            <v>1월 생산실적</v>
          </cell>
        </row>
      </sheetData>
      <sheetData sheetId="6413">
        <row r="1">
          <cell r="A1" t="str">
            <v>1월 생산실적</v>
          </cell>
        </row>
      </sheetData>
      <sheetData sheetId="6414">
        <row r="1">
          <cell r="A1" t="str">
            <v>1월 생산실적</v>
          </cell>
        </row>
      </sheetData>
      <sheetData sheetId="6415">
        <row r="1">
          <cell r="A1" t="str">
            <v>1월 생산실적</v>
          </cell>
        </row>
      </sheetData>
      <sheetData sheetId="6416">
        <row r="1">
          <cell r="A1" t="str">
            <v>1월 생산실적</v>
          </cell>
        </row>
      </sheetData>
      <sheetData sheetId="6417">
        <row r="1">
          <cell r="A1" t="str">
            <v>1월 생산실적</v>
          </cell>
        </row>
      </sheetData>
      <sheetData sheetId="6418">
        <row r="1">
          <cell r="A1" t="str">
            <v>1월 생산실적</v>
          </cell>
        </row>
      </sheetData>
      <sheetData sheetId="6419">
        <row r="1">
          <cell r="A1" t="str">
            <v>1월 생산실적</v>
          </cell>
        </row>
      </sheetData>
      <sheetData sheetId="6420">
        <row r="1">
          <cell r="A1" t="str">
            <v>1월 생산실적</v>
          </cell>
        </row>
      </sheetData>
      <sheetData sheetId="6421">
        <row r="1">
          <cell r="A1" t="str">
            <v>1월 생산실적</v>
          </cell>
        </row>
      </sheetData>
      <sheetData sheetId="6422">
        <row r="1">
          <cell r="A1" t="str">
            <v>1월 생산실적</v>
          </cell>
        </row>
      </sheetData>
      <sheetData sheetId="6423">
        <row r="1">
          <cell r="A1" t="str">
            <v>1월 생산실적</v>
          </cell>
        </row>
      </sheetData>
      <sheetData sheetId="6424">
        <row r="1">
          <cell r="A1" t="str">
            <v>1월 생산실적</v>
          </cell>
        </row>
      </sheetData>
      <sheetData sheetId="6425">
        <row r="1">
          <cell r="A1" t="str">
            <v>1월 생산실적</v>
          </cell>
        </row>
      </sheetData>
      <sheetData sheetId="6426">
        <row r="1">
          <cell r="A1" t="str">
            <v>1월 생산실적</v>
          </cell>
        </row>
      </sheetData>
      <sheetData sheetId="6427">
        <row r="1">
          <cell r="A1" t="str">
            <v>1월 생산실적</v>
          </cell>
        </row>
      </sheetData>
      <sheetData sheetId="6428">
        <row r="1">
          <cell r="A1" t="str">
            <v>1월 생산실적</v>
          </cell>
        </row>
      </sheetData>
      <sheetData sheetId="6429">
        <row r="1">
          <cell r="A1" t="str">
            <v>1월 생산실적</v>
          </cell>
        </row>
      </sheetData>
      <sheetData sheetId="6430">
        <row r="1">
          <cell r="A1" t="str">
            <v>1월 생산실적</v>
          </cell>
        </row>
      </sheetData>
      <sheetData sheetId="6431">
        <row r="1">
          <cell r="A1" t="str">
            <v>1월 생산실적</v>
          </cell>
        </row>
      </sheetData>
      <sheetData sheetId="6432">
        <row r="1">
          <cell r="A1" t="str">
            <v>1월 생산실적</v>
          </cell>
        </row>
      </sheetData>
      <sheetData sheetId="6433">
        <row r="1">
          <cell r="A1" t="str">
            <v>1월 생산실적</v>
          </cell>
        </row>
      </sheetData>
      <sheetData sheetId="6434">
        <row r="1">
          <cell r="A1" t="str">
            <v>1월 생산실적</v>
          </cell>
        </row>
      </sheetData>
      <sheetData sheetId="6435">
        <row r="1">
          <cell r="A1" t="str">
            <v>1월 생산실적</v>
          </cell>
        </row>
      </sheetData>
      <sheetData sheetId="6436">
        <row r="1">
          <cell r="A1" t="str">
            <v>1월 생산실적</v>
          </cell>
        </row>
      </sheetData>
      <sheetData sheetId="6437">
        <row r="1">
          <cell r="A1" t="str">
            <v>1월 생산실적</v>
          </cell>
        </row>
      </sheetData>
      <sheetData sheetId="6438">
        <row r="1">
          <cell r="A1" t="str">
            <v>1월 생산실적</v>
          </cell>
        </row>
      </sheetData>
      <sheetData sheetId="6439">
        <row r="1">
          <cell r="A1" t="str">
            <v>1월 생산실적</v>
          </cell>
        </row>
      </sheetData>
      <sheetData sheetId="6440">
        <row r="1">
          <cell r="A1" t="str">
            <v>1월 생산실적</v>
          </cell>
        </row>
      </sheetData>
      <sheetData sheetId="6441">
        <row r="1">
          <cell r="A1" t="str">
            <v>1월 생산실적</v>
          </cell>
        </row>
      </sheetData>
      <sheetData sheetId="6442">
        <row r="1">
          <cell r="A1" t="str">
            <v>1월 생산실적</v>
          </cell>
        </row>
      </sheetData>
      <sheetData sheetId="6443">
        <row r="1">
          <cell r="A1" t="str">
            <v>1월 생산실적</v>
          </cell>
        </row>
      </sheetData>
      <sheetData sheetId="6444">
        <row r="1">
          <cell r="A1" t="str">
            <v>1월 생산실적</v>
          </cell>
        </row>
      </sheetData>
      <sheetData sheetId="6445">
        <row r="1">
          <cell r="A1" t="str">
            <v>1월 생산실적</v>
          </cell>
        </row>
      </sheetData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>
        <row r="1">
          <cell r="A1" t="str">
            <v>1월 생산실적</v>
          </cell>
        </row>
      </sheetData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>
        <row r="1">
          <cell r="A1" t="str">
            <v>1월 생산실적</v>
          </cell>
        </row>
      </sheetData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>
        <row r="1">
          <cell r="A1" t="str">
            <v>1월 생산실적</v>
          </cell>
        </row>
      </sheetData>
      <sheetData sheetId="6571">
        <row r="1">
          <cell r="A1" t="str">
            <v>1월 생산실적</v>
          </cell>
        </row>
      </sheetData>
      <sheetData sheetId="6572">
        <row r="1">
          <cell r="A1" t="str">
            <v>1월 생산실적</v>
          </cell>
        </row>
      </sheetData>
      <sheetData sheetId="6573">
        <row r="1">
          <cell r="A1" t="str">
            <v>1월 생산실적</v>
          </cell>
        </row>
      </sheetData>
      <sheetData sheetId="6574">
        <row r="1">
          <cell r="A1" t="str">
            <v>1월 생산실적</v>
          </cell>
        </row>
      </sheetData>
      <sheetData sheetId="6575">
        <row r="1">
          <cell r="A1" t="str">
            <v>1월 생산실적</v>
          </cell>
        </row>
      </sheetData>
      <sheetData sheetId="6576">
        <row r="1">
          <cell r="A1" t="str">
            <v>1월 생산실적</v>
          </cell>
        </row>
      </sheetData>
      <sheetData sheetId="6577">
        <row r="1">
          <cell r="A1" t="str">
            <v>1월 생산실적</v>
          </cell>
        </row>
      </sheetData>
      <sheetData sheetId="6578">
        <row r="1">
          <cell r="A1" t="str">
            <v>1월 생산실적</v>
          </cell>
        </row>
      </sheetData>
      <sheetData sheetId="6579">
        <row r="1">
          <cell r="A1" t="str">
            <v>1월 생산실적</v>
          </cell>
        </row>
      </sheetData>
      <sheetData sheetId="6580">
        <row r="1">
          <cell r="A1" t="str">
            <v>1월 생산실적</v>
          </cell>
        </row>
      </sheetData>
      <sheetData sheetId="6581">
        <row r="1">
          <cell r="A1" t="str">
            <v>1월 생산실적</v>
          </cell>
        </row>
      </sheetData>
      <sheetData sheetId="6582">
        <row r="1">
          <cell r="A1" t="str">
            <v>1월 생산실적</v>
          </cell>
        </row>
      </sheetData>
      <sheetData sheetId="6583">
        <row r="1">
          <cell r="A1" t="str">
            <v>1월 생산실적</v>
          </cell>
        </row>
      </sheetData>
      <sheetData sheetId="6584">
        <row r="1">
          <cell r="A1" t="str">
            <v>1월 생산실적</v>
          </cell>
        </row>
      </sheetData>
      <sheetData sheetId="6585">
        <row r="1">
          <cell r="A1" t="str">
            <v>1월 생산실적</v>
          </cell>
        </row>
      </sheetData>
      <sheetData sheetId="6586">
        <row r="1">
          <cell r="A1" t="str">
            <v>1월 생산실적</v>
          </cell>
        </row>
      </sheetData>
      <sheetData sheetId="6587">
        <row r="1">
          <cell r="A1" t="str">
            <v>1월 생산실적</v>
          </cell>
        </row>
      </sheetData>
      <sheetData sheetId="6588">
        <row r="1">
          <cell r="A1" t="str">
            <v>1월 생산실적</v>
          </cell>
        </row>
      </sheetData>
      <sheetData sheetId="6589">
        <row r="1">
          <cell r="A1" t="str">
            <v>1월 생산실적</v>
          </cell>
        </row>
      </sheetData>
      <sheetData sheetId="6590">
        <row r="1">
          <cell r="A1" t="str">
            <v>1월 생산실적</v>
          </cell>
        </row>
      </sheetData>
      <sheetData sheetId="6591">
        <row r="1">
          <cell r="A1" t="str">
            <v>1월 생산실적</v>
          </cell>
        </row>
      </sheetData>
      <sheetData sheetId="6592">
        <row r="1">
          <cell r="A1" t="str">
            <v>1월 생산실적</v>
          </cell>
        </row>
      </sheetData>
      <sheetData sheetId="6593">
        <row r="1">
          <cell r="A1" t="str">
            <v>1월 생산실적</v>
          </cell>
        </row>
      </sheetData>
      <sheetData sheetId="6594">
        <row r="1">
          <cell r="A1" t="str">
            <v>1월 생산실적</v>
          </cell>
        </row>
      </sheetData>
      <sheetData sheetId="6595">
        <row r="1">
          <cell r="A1" t="str">
            <v>1월 생산실적</v>
          </cell>
        </row>
      </sheetData>
      <sheetData sheetId="6596">
        <row r="1">
          <cell r="A1" t="str">
            <v>1월 생산실적</v>
          </cell>
        </row>
      </sheetData>
      <sheetData sheetId="6597">
        <row r="1">
          <cell r="A1" t="str">
            <v>1월 생산실적</v>
          </cell>
        </row>
      </sheetData>
      <sheetData sheetId="6598">
        <row r="1">
          <cell r="A1" t="str">
            <v>1월 생산실적</v>
          </cell>
        </row>
      </sheetData>
      <sheetData sheetId="6599">
        <row r="1">
          <cell r="A1" t="str">
            <v>1월 생산실적</v>
          </cell>
        </row>
      </sheetData>
      <sheetData sheetId="6600">
        <row r="1">
          <cell r="A1" t="str">
            <v>1월 생산실적</v>
          </cell>
        </row>
      </sheetData>
      <sheetData sheetId="6601">
        <row r="1">
          <cell r="A1" t="str">
            <v>1월 생산실적</v>
          </cell>
        </row>
      </sheetData>
      <sheetData sheetId="6602">
        <row r="1">
          <cell r="A1" t="str">
            <v>1월 생산실적</v>
          </cell>
        </row>
      </sheetData>
      <sheetData sheetId="6603">
        <row r="1">
          <cell r="A1" t="str">
            <v>1월 생산실적</v>
          </cell>
        </row>
      </sheetData>
      <sheetData sheetId="6604">
        <row r="1">
          <cell r="A1" t="str">
            <v>1월 생산실적</v>
          </cell>
        </row>
      </sheetData>
      <sheetData sheetId="6605">
        <row r="1">
          <cell r="A1" t="str">
            <v>1월 생산실적</v>
          </cell>
        </row>
      </sheetData>
      <sheetData sheetId="6606">
        <row r="1">
          <cell r="A1" t="str">
            <v>1월 생산실적</v>
          </cell>
        </row>
      </sheetData>
      <sheetData sheetId="6607">
        <row r="1">
          <cell r="A1" t="str">
            <v>1월 생산실적</v>
          </cell>
        </row>
      </sheetData>
      <sheetData sheetId="6608">
        <row r="1">
          <cell r="A1" t="str">
            <v>1월 생산실적</v>
          </cell>
        </row>
      </sheetData>
      <sheetData sheetId="6609">
        <row r="1">
          <cell r="A1" t="str">
            <v>1월 생산실적</v>
          </cell>
        </row>
      </sheetData>
      <sheetData sheetId="6610">
        <row r="1">
          <cell r="A1" t="str">
            <v>1월 생산실적</v>
          </cell>
        </row>
      </sheetData>
      <sheetData sheetId="6611">
        <row r="1">
          <cell r="A1" t="str">
            <v>1월 생산실적</v>
          </cell>
        </row>
      </sheetData>
      <sheetData sheetId="6612">
        <row r="1">
          <cell r="A1" t="str">
            <v>1월 생산실적</v>
          </cell>
        </row>
      </sheetData>
      <sheetData sheetId="6613">
        <row r="1">
          <cell r="A1" t="str">
            <v>1월 생산실적</v>
          </cell>
        </row>
      </sheetData>
      <sheetData sheetId="6614">
        <row r="1">
          <cell r="A1" t="str">
            <v>1월 생산실적</v>
          </cell>
        </row>
      </sheetData>
      <sheetData sheetId="6615">
        <row r="1">
          <cell r="A1" t="str">
            <v>1월 생산실적</v>
          </cell>
        </row>
      </sheetData>
      <sheetData sheetId="6616">
        <row r="1">
          <cell r="A1" t="str">
            <v>1월 생산실적</v>
          </cell>
        </row>
      </sheetData>
      <sheetData sheetId="6617">
        <row r="1">
          <cell r="A1" t="str">
            <v>1월 생산실적</v>
          </cell>
        </row>
      </sheetData>
      <sheetData sheetId="6618">
        <row r="1">
          <cell r="A1" t="str">
            <v>1월 생산실적</v>
          </cell>
        </row>
      </sheetData>
      <sheetData sheetId="6619">
        <row r="1">
          <cell r="A1" t="str">
            <v>1월 생산실적</v>
          </cell>
        </row>
      </sheetData>
      <sheetData sheetId="6620">
        <row r="1">
          <cell r="A1" t="str">
            <v>1월 생산실적</v>
          </cell>
        </row>
      </sheetData>
      <sheetData sheetId="6621">
        <row r="1">
          <cell r="A1" t="str">
            <v>1월 생산실적</v>
          </cell>
        </row>
      </sheetData>
      <sheetData sheetId="6622">
        <row r="1">
          <cell r="A1" t="str">
            <v>1월 생산실적</v>
          </cell>
        </row>
      </sheetData>
      <sheetData sheetId="6623">
        <row r="1">
          <cell r="A1" t="str">
            <v>1월 생산실적</v>
          </cell>
        </row>
      </sheetData>
      <sheetData sheetId="6624">
        <row r="1">
          <cell r="A1" t="str">
            <v>1월 생산실적</v>
          </cell>
        </row>
      </sheetData>
      <sheetData sheetId="6625">
        <row r="1">
          <cell r="A1" t="str">
            <v>1월 생산실적</v>
          </cell>
        </row>
      </sheetData>
      <sheetData sheetId="6626">
        <row r="1">
          <cell r="A1" t="str">
            <v>1월 생산실적</v>
          </cell>
        </row>
      </sheetData>
      <sheetData sheetId="6627">
        <row r="1">
          <cell r="A1" t="str">
            <v>1월 생산실적</v>
          </cell>
        </row>
      </sheetData>
      <sheetData sheetId="6628">
        <row r="1">
          <cell r="A1" t="str">
            <v>1월 생산실적</v>
          </cell>
        </row>
      </sheetData>
      <sheetData sheetId="6629">
        <row r="1">
          <cell r="A1" t="str">
            <v>1월 생산실적</v>
          </cell>
        </row>
      </sheetData>
      <sheetData sheetId="6630">
        <row r="1">
          <cell r="A1" t="str">
            <v>1월 생산실적</v>
          </cell>
        </row>
      </sheetData>
      <sheetData sheetId="6631">
        <row r="1">
          <cell r="A1" t="str">
            <v>1월 생산실적</v>
          </cell>
        </row>
      </sheetData>
      <sheetData sheetId="6632">
        <row r="1">
          <cell r="A1" t="str">
            <v>1월 생산실적</v>
          </cell>
        </row>
      </sheetData>
      <sheetData sheetId="6633">
        <row r="1">
          <cell r="A1" t="str">
            <v>1월 생산실적</v>
          </cell>
        </row>
      </sheetData>
      <sheetData sheetId="6634">
        <row r="1">
          <cell r="A1" t="str">
            <v>1월 생산실적</v>
          </cell>
        </row>
      </sheetData>
      <sheetData sheetId="6635">
        <row r="1">
          <cell r="A1" t="str">
            <v>1월 생산실적</v>
          </cell>
        </row>
      </sheetData>
      <sheetData sheetId="6636">
        <row r="1">
          <cell r="A1" t="str">
            <v>1월 생산실적</v>
          </cell>
        </row>
      </sheetData>
      <sheetData sheetId="6637">
        <row r="1">
          <cell r="A1" t="str">
            <v>1월 생산실적</v>
          </cell>
        </row>
      </sheetData>
      <sheetData sheetId="6638">
        <row r="1">
          <cell r="A1" t="str">
            <v>1월 생산실적</v>
          </cell>
        </row>
      </sheetData>
      <sheetData sheetId="6639">
        <row r="1">
          <cell r="A1" t="str">
            <v>1월 생산실적</v>
          </cell>
        </row>
      </sheetData>
      <sheetData sheetId="6640">
        <row r="1">
          <cell r="A1" t="str">
            <v>1월 생산실적</v>
          </cell>
        </row>
      </sheetData>
      <sheetData sheetId="6641">
        <row r="1">
          <cell r="A1" t="str">
            <v>1월 생산실적</v>
          </cell>
        </row>
      </sheetData>
      <sheetData sheetId="6642">
        <row r="1">
          <cell r="A1" t="str">
            <v>1월 생산실적</v>
          </cell>
        </row>
      </sheetData>
      <sheetData sheetId="6643">
        <row r="1">
          <cell r="A1" t="str">
            <v>1월 생산실적</v>
          </cell>
        </row>
      </sheetData>
      <sheetData sheetId="6644">
        <row r="1">
          <cell r="A1" t="str">
            <v>1월 생산실적</v>
          </cell>
        </row>
      </sheetData>
      <sheetData sheetId="6645">
        <row r="1">
          <cell r="A1" t="str">
            <v>1월 생산실적</v>
          </cell>
        </row>
      </sheetData>
      <sheetData sheetId="6646">
        <row r="1">
          <cell r="A1" t="str">
            <v>1월 생산실적</v>
          </cell>
        </row>
      </sheetData>
      <sheetData sheetId="6647">
        <row r="1">
          <cell r="A1" t="str">
            <v>1월 생산실적</v>
          </cell>
        </row>
      </sheetData>
      <sheetData sheetId="6648">
        <row r="1">
          <cell r="A1" t="str">
            <v>1월 생산실적</v>
          </cell>
        </row>
      </sheetData>
      <sheetData sheetId="6649">
        <row r="1">
          <cell r="A1" t="str">
            <v>1월 생산실적</v>
          </cell>
        </row>
      </sheetData>
      <sheetData sheetId="6650">
        <row r="1">
          <cell r="A1" t="str">
            <v>1월 생산실적</v>
          </cell>
        </row>
      </sheetData>
      <sheetData sheetId="6651">
        <row r="1">
          <cell r="A1" t="str">
            <v>1월 생산실적</v>
          </cell>
        </row>
      </sheetData>
      <sheetData sheetId="6652">
        <row r="1">
          <cell r="A1" t="str">
            <v>1월 생산실적</v>
          </cell>
        </row>
      </sheetData>
      <sheetData sheetId="6653">
        <row r="1">
          <cell r="A1" t="str">
            <v>1월 생산실적</v>
          </cell>
        </row>
      </sheetData>
      <sheetData sheetId="6654">
        <row r="1">
          <cell r="A1" t="str">
            <v>1월 생산실적</v>
          </cell>
        </row>
      </sheetData>
      <sheetData sheetId="6655">
        <row r="1">
          <cell r="A1" t="str">
            <v>1월 생산실적</v>
          </cell>
        </row>
      </sheetData>
      <sheetData sheetId="6656">
        <row r="1">
          <cell r="A1" t="str">
            <v>1월 생산실적</v>
          </cell>
        </row>
      </sheetData>
      <sheetData sheetId="6657">
        <row r="1">
          <cell r="A1" t="str">
            <v>1월 생산실적</v>
          </cell>
        </row>
      </sheetData>
      <sheetData sheetId="6658">
        <row r="1">
          <cell r="A1" t="str">
            <v>1월 생산실적</v>
          </cell>
        </row>
      </sheetData>
      <sheetData sheetId="6659">
        <row r="1">
          <cell r="A1" t="str">
            <v>1월 생산실적</v>
          </cell>
        </row>
      </sheetData>
      <sheetData sheetId="6660">
        <row r="1">
          <cell r="A1" t="str">
            <v>1월 생산실적</v>
          </cell>
        </row>
      </sheetData>
      <sheetData sheetId="6661">
        <row r="1">
          <cell r="A1" t="str">
            <v>1월 생산실적</v>
          </cell>
        </row>
      </sheetData>
      <sheetData sheetId="6662">
        <row r="1">
          <cell r="A1" t="str">
            <v>1월 생산실적</v>
          </cell>
        </row>
      </sheetData>
      <sheetData sheetId="6663">
        <row r="1">
          <cell r="A1" t="str">
            <v>1월 생산실적</v>
          </cell>
        </row>
      </sheetData>
      <sheetData sheetId="6664">
        <row r="1">
          <cell r="A1" t="str">
            <v>1월 생산실적</v>
          </cell>
        </row>
      </sheetData>
      <sheetData sheetId="6665">
        <row r="1">
          <cell r="A1" t="str">
            <v>1월 생산실적</v>
          </cell>
        </row>
      </sheetData>
      <sheetData sheetId="6666">
        <row r="1">
          <cell r="A1" t="str">
            <v>1월 생산실적</v>
          </cell>
        </row>
      </sheetData>
      <sheetData sheetId="6667">
        <row r="1">
          <cell r="A1" t="str">
            <v>1월 생산실적</v>
          </cell>
        </row>
      </sheetData>
      <sheetData sheetId="6668">
        <row r="1">
          <cell r="A1" t="str">
            <v>1월 생산실적</v>
          </cell>
        </row>
      </sheetData>
      <sheetData sheetId="6669">
        <row r="1">
          <cell r="A1" t="str">
            <v>1월 생산실적</v>
          </cell>
        </row>
      </sheetData>
      <sheetData sheetId="6670">
        <row r="1">
          <cell r="A1" t="str">
            <v>1월 생산실적</v>
          </cell>
        </row>
      </sheetData>
      <sheetData sheetId="6671">
        <row r="1">
          <cell r="A1" t="str">
            <v>1월 생산실적</v>
          </cell>
        </row>
      </sheetData>
      <sheetData sheetId="6672">
        <row r="1">
          <cell r="A1" t="str">
            <v>1월 생산실적</v>
          </cell>
        </row>
      </sheetData>
      <sheetData sheetId="6673">
        <row r="1">
          <cell r="A1" t="str">
            <v>1월 생산실적</v>
          </cell>
        </row>
      </sheetData>
      <sheetData sheetId="6674">
        <row r="1">
          <cell r="A1" t="str">
            <v>1월 생산실적</v>
          </cell>
        </row>
      </sheetData>
      <sheetData sheetId="6675">
        <row r="1">
          <cell r="A1" t="str">
            <v>1월 생산실적</v>
          </cell>
        </row>
      </sheetData>
      <sheetData sheetId="6676">
        <row r="1">
          <cell r="A1" t="str">
            <v>1월 생산실적</v>
          </cell>
        </row>
      </sheetData>
      <sheetData sheetId="6677">
        <row r="1">
          <cell r="A1" t="str">
            <v>1월 생산실적</v>
          </cell>
        </row>
      </sheetData>
      <sheetData sheetId="6678">
        <row r="1">
          <cell r="A1" t="str">
            <v>1월 생산실적</v>
          </cell>
        </row>
      </sheetData>
      <sheetData sheetId="6679">
        <row r="1">
          <cell r="A1" t="str">
            <v>1월 생산실적</v>
          </cell>
        </row>
      </sheetData>
      <sheetData sheetId="6680">
        <row r="1">
          <cell r="A1" t="str">
            <v>1월 생산실적</v>
          </cell>
        </row>
      </sheetData>
      <sheetData sheetId="6681">
        <row r="1">
          <cell r="A1" t="str">
            <v>1월 생산실적</v>
          </cell>
        </row>
      </sheetData>
      <sheetData sheetId="6682">
        <row r="1">
          <cell r="A1" t="str">
            <v>1월 생산실적</v>
          </cell>
        </row>
      </sheetData>
      <sheetData sheetId="6683">
        <row r="1">
          <cell r="A1" t="str">
            <v>1월 생산실적</v>
          </cell>
        </row>
      </sheetData>
      <sheetData sheetId="6684">
        <row r="1">
          <cell r="A1" t="str">
            <v>1월 생산실적</v>
          </cell>
        </row>
      </sheetData>
      <sheetData sheetId="6685">
        <row r="1">
          <cell r="A1" t="str">
            <v>1월 생산실적</v>
          </cell>
        </row>
      </sheetData>
      <sheetData sheetId="6686">
        <row r="1">
          <cell r="A1" t="str">
            <v>1월 생산실적</v>
          </cell>
        </row>
      </sheetData>
      <sheetData sheetId="6687">
        <row r="1">
          <cell r="A1" t="str">
            <v>1월 생산실적</v>
          </cell>
        </row>
      </sheetData>
      <sheetData sheetId="6688">
        <row r="1">
          <cell r="A1" t="str">
            <v>1월 생산실적</v>
          </cell>
        </row>
      </sheetData>
      <sheetData sheetId="6689">
        <row r="1">
          <cell r="A1" t="str">
            <v>1월 생산실적</v>
          </cell>
        </row>
      </sheetData>
      <sheetData sheetId="6690">
        <row r="1">
          <cell r="A1" t="str">
            <v>1월 생산실적</v>
          </cell>
        </row>
      </sheetData>
      <sheetData sheetId="6691">
        <row r="1">
          <cell r="A1" t="str">
            <v>1월 생산실적</v>
          </cell>
        </row>
      </sheetData>
      <sheetData sheetId="6692">
        <row r="1">
          <cell r="A1" t="str">
            <v>1월 생산실적</v>
          </cell>
        </row>
      </sheetData>
      <sheetData sheetId="6693">
        <row r="1">
          <cell r="A1" t="str">
            <v>1월 생산실적</v>
          </cell>
        </row>
      </sheetData>
      <sheetData sheetId="6694">
        <row r="1">
          <cell r="A1" t="str">
            <v>1월 생산실적</v>
          </cell>
        </row>
      </sheetData>
      <sheetData sheetId="6695">
        <row r="1">
          <cell r="A1" t="str">
            <v>1월 생산실적</v>
          </cell>
        </row>
      </sheetData>
      <sheetData sheetId="6696">
        <row r="1">
          <cell r="A1" t="str">
            <v>1월 생산실적</v>
          </cell>
        </row>
      </sheetData>
      <sheetData sheetId="6697">
        <row r="1">
          <cell r="A1" t="str">
            <v>1월 생산실적</v>
          </cell>
        </row>
      </sheetData>
      <sheetData sheetId="6698">
        <row r="1">
          <cell r="A1" t="str">
            <v>1월 생산실적</v>
          </cell>
        </row>
      </sheetData>
      <sheetData sheetId="6699">
        <row r="1">
          <cell r="A1" t="str">
            <v>1월 생산실적</v>
          </cell>
        </row>
      </sheetData>
      <sheetData sheetId="6700">
        <row r="1">
          <cell r="A1" t="str">
            <v>1월 생산실적</v>
          </cell>
        </row>
      </sheetData>
      <sheetData sheetId="6701">
        <row r="1">
          <cell r="A1" t="str">
            <v>1월 생산실적</v>
          </cell>
        </row>
      </sheetData>
      <sheetData sheetId="6702">
        <row r="1">
          <cell r="A1" t="str">
            <v>1월 생산실적</v>
          </cell>
        </row>
      </sheetData>
      <sheetData sheetId="6703">
        <row r="1">
          <cell r="A1" t="str">
            <v>1월 생산실적</v>
          </cell>
        </row>
      </sheetData>
      <sheetData sheetId="6704">
        <row r="1">
          <cell r="A1" t="str">
            <v>1월 생산실적</v>
          </cell>
        </row>
      </sheetData>
      <sheetData sheetId="6705">
        <row r="1">
          <cell r="A1" t="str">
            <v>1월 생산실적</v>
          </cell>
        </row>
      </sheetData>
      <sheetData sheetId="6706">
        <row r="1">
          <cell r="A1" t="str">
            <v>1월 생산실적</v>
          </cell>
        </row>
      </sheetData>
      <sheetData sheetId="6707">
        <row r="1">
          <cell r="A1" t="str">
            <v>1월 생산실적</v>
          </cell>
        </row>
      </sheetData>
      <sheetData sheetId="6708">
        <row r="1">
          <cell r="A1" t="str">
            <v>1월 생산실적</v>
          </cell>
        </row>
      </sheetData>
      <sheetData sheetId="6709">
        <row r="1">
          <cell r="A1" t="str">
            <v>1월 생산실적</v>
          </cell>
        </row>
      </sheetData>
      <sheetData sheetId="6710">
        <row r="1">
          <cell r="A1" t="str">
            <v>1월 생산실적</v>
          </cell>
        </row>
      </sheetData>
      <sheetData sheetId="6711">
        <row r="1">
          <cell r="A1" t="str">
            <v>1월 생산실적</v>
          </cell>
        </row>
      </sheetData>
      <sheetData sheetId="6712">
        <row r="1">
          <cell r="A1" t="str">
            <v>1월 생산실적</v>
          </cell>
        </row>
      </sheetData>
      <sheetData sheetId="6713">
        <row r="1">
          <cell r="A1" t="str">
            <v>1월 생산실적</v>
          </cell>
        </row>
      </sheetData>
      <sheetData sheetId="6714">
        <row r="1">
          <cell r="A1" t="str">
            <v>1월 생산실적</v>
          </cell>
        </row>
      </sheetData>
      <sheetData sheetId="6715">
        <row r="1">
          <cell r="A1" t="str">
            <v>1월 생산실적</v>
          </cell>
        </row>
      </sheetData>
      <sheetData sheetId="6716">
        <row r="1">
          <cell r="A1" t="str">
            <v>1월 생산실적</v>
          </cell>
        </row>
      </sheetData>
      <sheetData sheetId="6717">
        <row r="1">
          <cell r="A1" t="str">
            <v>1월 생산실적</v>
          </cell>
        </row>
      </sheetData>
      <sheetData sheetId="6718">
        <row r="1">
          <cell r="A1" t="str">
            <v>1월 생산실적</v>
          </cell>
        </row>
      </sheetData>
      <sheetData sheetId="6719">
        <row r="1">
          <cell r="A1" t="str">
            <v>1월 생산실적</v>
          </cell>
        </row>
      </sheetData>
      <sheetData sheetId="6720">
        <row r="1">
          <cell r="A1" t="str">
            <v>1월 생산실적</v>
          </cell>
        </row>
      </sheetData>
      <sheetData sheetId="6721">
        <row r="1">
          <cell r="A1" t="str">
            <v>1월 생산실적</v>
          </cell>
        </row>
      </sheetData>
      <sheetData sheetId="6722">
        <row r="1">
          <cell r="A1" t="str">
            <v>1월 생산실적</v>
          </cell>
        </row>
      </sheetData>
      <sheetData sheetId="6723">
        <row r="1">
          <cell r="A1" t="str">
            <v>1월 생산실적</v>
          </cell>
        </row>
      </sheetData>
      <sheetData sheetId="6724">
        <row r="1">
          <cell r="A1" t="str">
            <v>1월 생산실적</v>
          </cell>
        </row>
      </sheetData>
      <sheetData sheetId="6725">
        <row r="1">
          <cell r="A1" t="str">
            <v>1월 생산실적</v>
          </cell>
        </row>
      </sheetData>
      <sheetData sheetId="6726">
        <row r="1">
          <cell r="A1" t="str">
            <v>1월 생산실적</v>
          </cell>
        </row>
      </sheetData>
      <sheetData sheetId="6727">
        <row r="1">
          <cell r="A1" t="str">
            <v>1월 생산실적</v>
          </cell>
        </row>
      </sheetData>
      <sheetData sheetId="6728">
        <row r="1">
          <cell r="A1" t="str">
            <v>1월 생산실적</v>
          </cell>
        </row>
      </sheetData>
      <sheetData sheetId="6729">
        <row r="1">
          <cell r="A1" t="str">
            <v>1월 생산실적</v>
          </cell>
        </row>
      </sheetData>
      <sheetData sheetId="6730">
        <row r="1">
          <cell r="A1" t="str">
            <v>1월 생산실적</v>
          </cell>
        </row>
      </sheetData>
      <sheetData sheetId="6731">
        <row r="1">
          <cell r="A1" t="str">
            <v>1월 생산실적</v>
          </cell>
        </row>
      </sheetData>
      <sheetData sheetId="6732">
        <row r="1">
          <cell r="A1" t="str">
            <v>1월 생산실적</v>
          </cell>
        </row>
      </sheetData>
      <sheetData sheetId="6733">
        <row r="1">
          <cell r="A1" t="str">
            <v>1월 생산실적</v>
          </cell>
        </row>
      </sheetData>
      <sheetData sheetId="6734">
        <row r="1">
          <cell r="A1" t="str">
            <v>1월 생산실적</v>
          </cell>
        </row>
      </sheetData>
      <sheetData sheetId="6735">
        <row r="1">
          <cell r="A1" t="str">
            <v>1월 생산실적</v>
          </cell>
        </row>
      </sheetData>
      <sheetData sheetId="6736">
        <row r="1">
          <cell r="A1" t="str">
            <v>1월 생산실적</v>
          </cell>
        </row>
      </sheetData>
      <sheetData sheetId="6737">
        <row r="1">
          <cell r="A1" t="str">
            <v>1월 생산실적</v>
          </cell>
        </row>
      </sheetData>
      <sheetData sheetId="6738">
        <row r="1">
          <cell r="A1" t="str">
            <v>1월 생산실적</v>
          </cell>
        </row>
      </sheetData>
      <sheetData sheetId="6739">
        <row r="1">
          <cell r="A1" t="str">
            <v>1월 생산실적</v>
          </cell>
        </row>
      </sheetData>
      <sheetData sheetId="6740">
        <row r="1">
          <cell r="A1" t="str">
            <v>1월 생산실적</v>
          </cell>
        </row>
      </sheetData>
      <sheetData sheetId="6741">
        <row r="1">
          <cell r="A1" t="str">
            <v>1월 생산실적</v>
          </cell>
        </row>
      </sheetData>
      <sheetData sheetId="6742">
        <row r="1">
          <cell r="A1" t="str">
            <v>1월 생산실적</v>
          </cell>
        </row>
      </sheetData>
      <sheetData sheetId="6743">
        <row r="1">
          <cell r="A1" t="str">
            <v>1월 생산실적</v>
          </cell>
        </row>
      </sheetData>
      <sheetData sheetId="6744">
        <row r="1">
          <cell r="A1" t="str">
            <v>1월 생산실적</v>
          </cell>
        </row>
      </sheetData>
      <sheetData sheetId="6745">
        <row r="1">
          <cell r="A1" t="str">
            <v>1월 생산실적</v>
          </cell>
        </row>
      </sheetData>
      <sheetData sheetId="6746">
        <row r="1">
          <cell r="A1" t="str">
            <v>1월 생산실적</v>
          </cell>
        </row>
      </sheetData>
      <sheetData sheetId="6747">
        <row r="1">
          <cell r="A1" t="str">
            <v>1월 생산실적</v>
          </cell>
        </row>
      </sheetData>
      <sheetData sheetId="6748">
        <row r="1">
          <cell r="A1" t="str">
            <v>1월 생산실적</v>
          </cell>
        </row>
      </sheetData>
      <sheetData sheetId="6749">
        <row r="1">
          <cell r="A1" t="str">
            <v>1월 생산실적</v>
          </cell>
        </row>
      </sheetData>
      <sheetData sheetId="6750">
        <row r="1">
          <cell r="A1" t="str">
            <v>1월 생산실적</v>
          </cell>
        </row>
      </sheetData>
      <sheetData sheetId="6751">
        <row r="1">
          <cell r="A1" t="str">
            <v>1월 생산실적</v>
          </cell>
        </row>
      </sheetData>
      <sheetData sheetId="6752">
        <row r="1">
          <cell r="A1" t="str">
            <v>1월 생산실적</v>
          </cell>
        </row>
      </sheetData>
      <sheetData sheetId="6753">
        <row r="1">
          <cell r="A1" t="str">
            <v>1월 생산실적</v>
          </cell>
        </row>
      </sheetData>
      <sheetData sheetId="6754">
        <row r="1">
          <cell r="A1" t="str">
            <v>1월 생산실적</v>
          </cell>
        </row>
      </sheetData>
      <sheetData sheetId="6755">
        <row r="1">
          <cell r="A1" t="str">
            <v>1월 생산실적</v>
          </cell>
        </row>
      </sheetData>
      <sheetData sheetId="6756">
        <row r="1">
          <cell r="A1" t="str">
            <v>1월 생산실적</v>
          </cell>
        </row>
      </sheetData>
      <sheetData sheetId="6757">
        <row r="1">
          <cell r="A1" t="str">
            <v>1월 생산실적</v>
          </cell>
        </row>
      </sheetData>
      <sheetData sheetId="6758">
        <row r="1">
          <cell r="A1" t="str">
            <v>1월 생산실적</v>
          </cell>
        </row>
      </sheetData>
      <sheetData sheetId="6759">
        <row r="1">
          <cell r="A1" t="str">
            <v>1월 생산실적</v>
          </cell>
        </row>
      </sheetData>
      <sheetData sheetId="6760">
        <row r="1">
          <cell r="A1" t="str">
            <v>1월 생산실적</v>
          </cell>
        </row>
      </sheetData>
      <sheetData sheetId="6761">
        <row r="1">
          <cell r="A1" t="str">
            <v>1월 생산실적</v>
          </cell>
        </row>
      </sheetData>
      <sheetData sheetId="6762">
        <row r="1">
          <cell r="A1" t="str">
            <v>1월 생산실적</v>
          </cell>
        </row>
      </sheetData>
      <sheetData sheetId="6763">
        <row r="1">
          <cell r="A1" t="str">
            <v>1월 생산실적</v>
          </cell>
        </row>
      </sheetData>
      <sheetData sheetId="6764">
        <row r="1">
          <cell r="A1" t="str">
            <v>1월 생산실적</v>
          </cell>
        </row>
      </sheetData>
      <sheetData sheetId="6765">
        <row r="1">
          <cell r="A1" t="str">
            <v>1월 생산실적</v>
          </cell>
        </row>
      </sheetData>
      <sheetData sheetId="6766">
        <row r="1">
          <cell r="A1" t="str">
            <v>1월 생산실적</v>
          </cell>
        </row>
      </sheetData>
      <sheetData sheetId="6767">
        <row r="1">
          <cell r="A1" t="str">
            <v>1월 생산실적</v>
          </cell>
        </row>
      </sheetData>
      <sheetData sheetId="6768">
        <row r="1">
          <cell r="A1" t="str">
            <v>1월 생산실적</v>
          </cell>
        </row>
      </sheetData>
      <sheetData sheetId="6769">
        <row r="1">
          <cell r="A1" t="str">
            <v>1월 생산실적</v>
          </cell>
        </row>
      </sheetData>
      <sheetData sheetId="6770">
        <row r="1">
          <cell r="A1" t="str">
            <v>1월 생산실적</v>
          </cell>
        </row>
      </sheetData>
      <sheetData sheetId="6771">
        <row r="1">
          <cell r="A1" t="str">
            <v>1월 생산실적</v>
          </cell>
        </row>
      </sheetData>
      <sheetData sheetId="6772">
        <row r="1">
          <cell r="A1" t="str">
            <v>1월 생산실적</v>
          </cell>
        </row>
      </sheetData>
      <sheetData sheetId="6773">
        <row r="1">
          <cell r="A1" t="str">
            <v>1월 생산실적</v>
          </cell>
        </row>
      </sheetData>
      <sheetData sheetId="6774">
        <row r="1">
          <cell r="A1" t="str">
            <v>1월 생산실적</v>
          </cell>
        </row>
      </sheetData>
      <sheetData sheetId="6775">
        <row r="1">
          <cell r="A1" t="str">
            <v>1월 생산실적</v>
          </cell>
        </row>
      </sheetData>
      <sheetData sheetId="6776">
        <row r="1">
          <cell r="A1" t="str">
            <v>1월 생산실적</v>
          </cell>
        </row>
      </sheetData>
      <sheetData sheetId="6777">
        <row r="1">
          <cell r="A1" t="str">
            <v>1월 생산실적</v>
          </cell>
        </row>
      </sheetData>
      <sheetData sheetId="6778">
        <row r="1">
          <cell r="A1" t="str">
            <v>1월 생산실적</v>
          </cell>
        </row>
      </sheetData>
      <sheetData sheetId="6779">
        <row r="1">
          <cell r="A1" t="str">
            <v>1월 생산실적</v>
          </cell>
        </row>
      </sheetData>
      <sheetData sheetId="6780">
        <row r="1">
          <cell r="A1" t="str">
            <v>1월 생산실적</v>
          </cell>
        </row>
      </sheetData>
      <sheetData sheetId="6781">
        <row r="1">
          <cell r="A1" t="str">
            <v>1월 생산실적</v>
          </cell>
        </row>
      </sheetData>
      <sheetData sheetId="6782">
        <row r="1">
          <cell r="A1" t="str">
            <v>1월 생산실적</v>
          </cell>
        </row>
      </sheetData>
      <sheetData sheetId="6783">
        <row r="1">
          <cell r="A1" t="str">
            <v>1월 생산실적</v>
          </cell>
        </row>
      </sheetData>
      <sheetData sheetId="6784">
        <row r="1">
          <cell r="A1" t="str">
            <v>1월 생산실적</v>
          </cell>
        </row>
      </sheetData>
      <sheetData sheetId="6785">
        <row r="1">
          <cell r="A1" t="str">
            <v>1월 생산실적</v>
          </cell>
        </row>
      </sheetData>
      <sheetData sheetId="6786">
        <row r="1">
          <cell r="A1" t="str">
            <v>1월 생산실적</v>
          </cell>
        </row>
      </sheetData>
      <sheetData sheetId="6787">
        <row r="1">
          <cell r="A1" t="str">
            <v>1월 생산실적</v>
          </cell>
        </row>
      </sheetData>
      <sheetData sheetId="6788">
        <row r="1">
          <cell r="A1" t="str">
            <v>1월 생산실적</v>
          </cell>
        </row>
      </sheetData>
      <sheetData sheetId="6789">
        <row r="1">
          <cell r="A1" t="str">
            <v>1월 생산실적</v>
          </cell>
        </row>
      </sheetData>
      <sheetData sheetId="6790">
        <row r="1">
          <cell r="A1" t="str">
            <v>1월 생산실적</v>
          </cell>
        </row>
      </sheetData>
      <sheetData sheetId="6791">
        <row r="1">
          <cell r="A1" t="str">
            <v>1월 생산실적</v>
          </cell>
        </row>
      </sheetData>
      <sheetData sheetId="6792">
        <row r="1">
          <cell r="A1" t="str">
            <v>1월 생산실적</v>
          </cell>
        </row>
      </sheetData>
      <sheetData sheetId="6793">
        <row r="1">
          <cell r="A1" t="str">
            <v>1월 생산실적</v>
          </cell>
        </row>
      </sheetData>
      <sheetData sheetId="6794">
        <row r="1">
          <cell r="A1" t="str">
            <v>1월 생산실적</v>
          </cell>
        </row>
      </sheetData>
      <sheetData sheetId="6795">
        <row r="1">
          <cell r="A1" t="str">
            <v>1월 생산실적</v>
          </cell>
        </row>
      </sheetData>
      <sheetData sheetId="6796">
        <row r="1">
          <cell r="A1" t="str">
            <v>1월 생산실적</v>
          </cell>
        </row>
      </sheetData>
      <sheetData sheetId="6797">
        <row r="1">
          <cell r="A1" t="str">
            <v>1월 생산실적</v>
          </cell>
        </row>
      </sheetData>
      <sheetData sheetId="6798">
        <row r="1">
          <cell r="A1" t="str">
            <v>1월 생산실적</v>
          </cell>
        </row>
      </sheetData>
      <sheetData sheetId="6799">
        <row r="1">
          <cell r="A1" t="str">
            <v>1월 생산실적</v>
          </cell>
        </row>
      </sheetData>
      <sheetData sheetId="6800">
        <row r="1">
          <cell r="A1" t="str">
            <v>1월 생산실적</v>
          </cell>
        </row>
      </sheetData>
      <sheetData sheetId="6801">
        <row r="1">
          <cell r="A1" t="str">
            <v>1월 생산실적</v>
          </cell>
        </row>
      </sheetData>
      <sheetData sheetId="6802">
        <row r="1">
          <cell r="A1" t="str">
            <v>1월 생산실적</v>
          </cell>
        </row>
      </sheetData>
      <sheetData sheetId="6803">
        <row r="1">
          <cell r="A1" t="str">
            <v>1월 생산실적</v>
          </cell>
        </row>
      </sheetData>
      <sheetData sheetId="6804">
        <row r="1">
          <cell r="A1" t="str">
            <v>1월 생산실적</v>
          </cell>
        </row>
      </sheetData>
      <sheetData sheetId="6805">
        <row r="1">
          <cell r="A1" t="str">
            <v>1월 생산실적</v>
          </cell>
        </row>
      </sheetData>
      <sheetData sheetId="6806">
        <row r="1">
          <cell r="A1" t="str">
            <v>1월 생산실적</v>
          </cell>
        </row>
      </sheetData>
      <sheetData sheetId="6807">
        <row r="1">
          <cell r="A1" t="str">
            <v>1월 생산실적</v>
          </cell>
        </row>
      </sheetData>
      <sheetData sheetId="6808">
        <row r="1">
          <cell r="A1" t="str">
            <v>1월 생산실적</v>
          </cell>
        </row>
      </sheetData>
      <sheetData sheetId="6809">
        <row r="1">
          <cell r="A1" t="str">
            <v>1월 생산실적</v>
          </cell>
        </row>
      </sheetData>
      <sheetData sheetId="6810">
        <row r="1">
          <cell r="A1" t="str">
            <v>1월 생산실적</v>
          </cell>
        </row>
      </sheetData>
      <sheetData sheetId="6811">
        <row r="1">
          <cell r="A1" t="str">
            <v>1월 생산실적</v>
          </cell>
        </row>
      </sheetData>
      <sheetData sheetId="6812">
        <row r="1">
          <cell r="A1" t="str">
            <v>1월 생산실적</v>
          </cell>
        </row>
      </sheetData>
      <sheetData sheetId="6813">
        <row r="1">
          <cell r="A1" t="str">
            <v>1월 생산실적</v>
          </cell>
        </row>
      </sheetData>
      <sheetData sheetId="6814">
        <row r="1">
          <cell r="A1" t="str">
            <v>1월 생산실적</v>
          </cell>
        </row>
      </sheetData>
      <sheetData sheetId="6815">
        <row r="1">
          <cell r="A1" t="str">
            <v>1월 생산실적</v>
          </cell>
        </row>
      </sheetData>
      <sheetData sheetId="6816">
        <row r="1">
          <cell r="A1" t="str">
            <v>1월 생산실적</v>
          </cell>
        </row>
      </sheetData>
      <sheetData sheetId="6817">
        <row r="1">
          <cell r="A1" t="str">
            <v>1월 생산실적</v>
          </cell>
        </row>
      </sheetData>
      <sheetData sheetId="6818">
        <row r="1">
          <cell r="A1" t="str">
            <v>1월 생산실적</v>
          </cell>
        </row>
      </sheetData>
      <sheetData sheetId="6819">
        <row r="1">
          <cell r="A1" t="str">
            <v>1월 생산실적</v>
          </cell>
        </row>
      </sheetData>
      <sheetData sheetId="6820">
        <row r="1">
          <cell r="A1" t="str">
            <v>1월 생산실적</v>
          </cell>
        </row>
      </sheetData>
      <sheetData sheetId="6821">
        <row r="1">
          <cell r="A1" t="str">
            <v>1월 생산실적</v>
          </cell>
        </row>
      </sheetData>
      <sheetData sheetId="6822">
        <row r="1">
          <cell r="A1" t="str">
            <v>1월 생산실적</v>
          </cell>
        </row>
      </sheetData>
      <sheetData sheetId="6823">
        <row r="1">
          <cell r="A1" t="str">
            <v>1월 생산실적</v>
          </cell>
        </row>
      </sheetData>
      <sheetData sheetId="6824">
        <row r="1">
          <cell r="A1" t="str">
            <v>1월 생산실적</v>
          </cell>
        </row>
      </sheetData>
      <sheetData sheetId="6825">
        <row r="1">
          <cell r="A1" t="str">
            <v>1월 생산실적</v>
          </cell>
        </row>
      </sheetData>
      <sheetData sheetId="6826">
        <row r="1">
          <cell r="A1" t="str">
            <v>1월 생산실적</v>
          </cell>
        </row>
      </sheetData>
      <sheetData sheetId="6827">
        <row r="1">
          <cell r="A1" t="str">
            <v>1월 생산실적</v>
          </cell>
        </row>
      </sheetData>
      <sheetData sheetId="6828">
        <row r="1">
          <cell r="A1" t="str">
            <v>1월 생산실적</v>
          </cell>
        </row>
      </sheetData>
      <sheetData sheetId="6829">
        <row r="1">
          <cell r="A1" t="str">
            <v>1월 생산실적</v>
          </cell>
        </row>
      </sheetData>
      <sheetData sheetId="6830">
        <row r="1">
          <cell r="A1" t="str">
            <v>1월 생산실적</v>
          </cell>
        </row>
      </sheetData>
      <sheetData sheetId="6831">
        <row r="1">
          <cell r="A1" t="str">
            <v>1월 생산실적</v>
          </cell>
        </row>
      </sheetData>
      <sheetData sheetId="6832">
        <row r="1">
          <cell r="A1" t="str">
            <v>1월 생산실적</v>
          </cell>
        </row>
      </sheetData>
      <sheetData sheetId="6833">
        <row r="1">
          <cell r="A1" t="str">
            <v>1월 생산실적</v>
          </cell>
        </row>
      </sheetData>
      <sheetData sheetId="6834">
        <row r="1">
          <cell r="A1" t="str">
            <v>1월 생산실적</v>
          </cell>
        </row>
      </sheetData>
      <sheetData sheetId="6835">
        <row r="1">
          <cell r="A1" t="str">
            <v>1월 생산실적</v>
          </cell>
        </row>
      </sheetData>
      <sheetData sheetId="6836">
        <row r="1">
          <cell r="A1" t="str">
            <v>1월 생산실적</v>
          </cell>
        </row>
      </sheetData>
      <sheetData sheetId="6837">
        <row r="1">
          <cell r="A1" t="str">
            <v>1월 생산실적</v>
          </cell>
        </row>
      </sheetData>
      <sheetData sheetId="6838">
        <row r="1">
          <cell r="A1" t="str">
            <v>1월 생산실적</v>
          </cell>
        </row>
      </sheetData>
      <sheetData sheetId="6839">
        <row r="1">
          <cell r="A1" t="str">
            <v>1월 생산실적</v>
          </cell>
        </row>
      </sheetData>
      <sheetData sheetId="6840">
        <row r="1">
          <cell r="A1" t="str">
            <v>1월 생산실적</v>
          </cell>
        </row>
      </sheetData>
      <sheetData sheetId="6841">
        <row r="1">
          <cell r="A1" t="str">
            <v>1월 생산실적</v>
          </cell>
        </row>
      </sheetData>
      <sheetData sheetId="6842">
        <row r="1">
          <cell r="A1" t="str">
            <v>1월 생산실적</v>
          </cell>
        </row>
      </sheetData>
      <sheetData sheetId="6843">
        <row r="1">
          <cell r="A1" t="str">
            <v>1월 생산실적</v>
          </cell>
        </row>
      </sheetData>
      <sheetData sheetId="6844">
        <row r="1">
          <cell r="A1" t="str">
            <v>1월 생산실적</v>
          </cell>
        </row>
      </sheetData>
      <sheetData sheetId="6845">
        <row r="1">
          <cell r="A1" t="str">
            <v>1월 생산실적</v>
          </cell>
        </row>
      </sheetData>
      <sheetData sheetId="6846">
        <row r="1">
          <cell r="A1" t="str">
            <v>1월 생산실적</v>
          </cell>
        </row>
      </sheetData>
      <sheetData sheetId="6847">
        <row r="1">
          <cell r="A1" t="str">
            <v>1월 생산실적</v>
          </cell>
        </row>
      </sheetData>
      <sheetData sheetId="6848">
        <row r="1">
          <cell r="A1" t="str">
            <v>1월 생산실적</v>
          </cell>
        </row>
      </sheetData>
      <sheetData sheetId="6849">
        <row r="1">
          <cell r="A1" t="str">
            <v>1월 생산실적</v>
          </cell>
        </row>
      </sheetData>
      <sheetData sheetId="6850">
        <row r="1">
          <cell r="A1" t="str">
            <v>1월 생산실적</v>
          </cell>
        </row>
      </sheetData>
      <sheetData sheetId="6851">
        <row r="1">
          <cell r="A1" t="str">
            <v>1월 생산실적</v>
          </cell>
        </row>
      </sheetData>
      <sheetData sheetId="6852">
        <row r="1">
          <cell r="A1" t="str">
            <v>1월 생산실적</v>
          </cell>
        </row>
      </sheetData>
      <sheetData sheetId="6853">
        <row r="1">
          <cell r="A1" t="str">
            <v>1월 생산실적</v>
          </cell>
        </row>
      </sheetData>
      <sheetData sheetId="6854">
        <row r="1">
          <cell r="A1" t="str">
            <v>1월 생산실적</v>
          </cell>
        </row>
      </sheetData>
      <sheetData sheetId="6855">
        <row r="1">
          <cell r="A1" t="str">
            <v>1월 생산실적</v>
          </cell>
        </row>
      </sheetData>
      <sheetData sheetId="6856">
        <row r="1">
          <cell r="A1" t="str">
            <v>1월 생산실적</v>
          </cell>
        </row>
      </sheetData>
      <sheetData sheetId="6857">
        <row r="1">
          <cell r="A1" t="str">
            <v>1월 생산실적</v>
          </cell>
        </row>
      </sheetData>
      <sheetData sheetId="6858">
        <row r="1">
          <cell r="A1" t="str">
            <v>1월 생산실적</v>
          </cell>
        </row>
      </sheetData>
      <sheetData sheetId="6859">
        <row r="1">
          <cell r="A1" t="str">
            <v>1월 생산실적</v>
          </cell>
        </row>
      </sheetData>
      <sheetData sheetId="6860">
        <row r="1">
          <cell r="A1" t="str">
            <v>1월 생산실적</v>
          </cell>
        </row>
      </sheetData>
      <sheetData sheetId="6861">
        <row r="1">
          <cell r="A1" t="str">
            <v>1월 생산실적</v>
          </cell>
        </row>
      </sheetData>
      <sheetData sheetId="6862">
        <row r="1">
          <cell r="A1" t="str">
            <v>1월 생산실적</v>
          </cell>
        </row>
      </sheetData>
      <sheetData sheetId="6863">
        <row r="1">
          <cell r="A1" t="str">
            <v>1월 생산실적</v>
          </cell>
        </row>
      </sheetData>
      <sheetData sheetId="6864">
        <row r="1">
          <cell r="A1" t="str">
            <v>1월 생산실적</v>
          </cell>
        </row>
      </sheetData>
      <sheetData sheetId="6865">
        <row r="1">
          <cell r="A1" t="str">
            <v>1월 생산실적</v>
          </cell>
        </row>
      </sheetData>
      <sheetData sheetId="6866">
        <row r="1">
          <cell r="A1" t="str">
            <v>1월 생산실적</v>
          </cell>
        </row>
      </sheetData>
      <sheetData sheetId="6867">
        <row r="1">
          <cell r="A1" t="str">
            <v>1월 생산실적</v>
          </cell>
        </row>
      </sheetData>
      <sheetData sheetId="6868">
        <row r="1">
          <cell r="A1" t="str">
            <v>1월 생산실적</v>
          </cell>
        </row>
      </sheetData>
      <sheetData sheetId="6869">
        <row r="1">
          <cell r="A1" t="str">
            <v>1월 생산실적</v>
          </cell>
        </row>
      </sheetData>
      <sheetData sheetId="6870">
        <row r="1">
          <cell r="A1" t="str">
            <v>1월 생산실적</v>
          </cell>
        </row>
      </sheetData>
      <sheetData sheetId="6871">
        <row r="1">
          <cell r="A1" t="str">
            <v>1월 생산실적</v>
          </cell>
        </row>
      </sheetData>
      <sheetData sheetId="6872">
        <row r="1">
          <cell r="A1" t="str">
            <v>1월 생산실적</v>
          </cell>
        </row>
      </sheetData>
      <sheetData sheetId="6873">
        <row r="1">
          <cell r="A1" t="str">
            <v>1월 생산실적</v>
          </cell>
        </row>
      </sheetData>
      <sheetData sheetId="6874">
        <row r="1">
          <cell r="A1" t="str">
            <v>1월 생산실적</v>
          </cell>
        </row>
      </sheetData>
      <sheetData sheetId="6875">
        <row r="1">
          <cell r="A1" t="str">
            <v>1월 생산실적</v>
          </cell>
        </row>
      </sheetData>
      <sheetData sheetId="6876" refreshError="1"/>
      <sheetData sheetId="6877">
        <row r="1">
          <cell r="A1" t="str">
            <v>1월 생산실적</v>
          </cell>
        </row>
      </sheetData>
      <sheetData sheetId="6878">
        <row r="1">
          <cell r="A1" t="str">
            <v>1월 생산실적</v>
          </cell>
        </row>
      </sheetData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>
        <row r="1">
          <cell r="A1" t="str">
            <v>1월 생산실적</v>
          </cell>
        </row>
      </sheetData>
      <sheetData sheetId="6914">
        <row r="1">
          <cell r="A1" t="str">
            <v>1월 생산실적</v>
          </cell>
        </row>
      </sheetData>
      <sheetData sheetId="6915">
        <row r="1">
          <cell r="A1" t="str">
            <v>1월 생산실적</v>
          </cell>
        </row>
      </sheetData>
      <sheetData sheetId="6916">
        <row r="1">
          <cell r="A1" t="str">
            <v>1월 생산실적</v>
          </cell>
        </row>
      </sheetData>
      <sheetData sheetId="6917">
        <row r="1">
          <cell r="A1" t="str">
            <v>1월 생산실적</v>
          </cell>
        </row>
      </sheetData>
      <sheetData sheetId="6918">
        <row r="1">
          <cell r="A1" t="str">
            <v>1월 생산실적</v>
          </cell>
        </row>
      </sheetData>
      <sheetData sheetId="6919">
        <row r="1">
          <cell r="A1" t="str">
            <v>1월 생산실적</v>
          </cell>
        </row>
      </sheetData>
      <sheetData sheetId="6920">
        <row r="1">
          <cell r="A1" t="str">
            <v>1월 생산실적</v>
          </cell>
        </row>
      </sheetData>
      <sheetData sheetId="6921">
        <row r="1">
          <cell r="A1" t="str">
            <v>1월 생산실적</v>
          </cell>
        </row>
      </sheetData>
      <sheetData sheetId="6922">
        <row r="1">
          <cell r="A1" t="str">
            <v>1월 생산실적</v>
          </cell>
        </row>
      </sheetData>
      <sheetData sheetId="6923">
        <row r="1">
          <cell r="A1" t="str">
            <v>1월 생산실적</v>
          </cell>
        </row>
      </sheetData>
      <sheetData sheetId="6924">
        <row r="1">
          <cell r="A1" t="str">
            <v>1월 생산실적</v>
          </cell>
        </row>
      </sheetData>
      <sheetData sheetId="6925">
        <row r="1">
          <cell r="A1" t="str">
            <v>1월 생산실적</v>
          </cell>
        </row>
      </sheetData>
      <sheetData sheetId="6926">
        <row r="1">
          <cell r="A1" t="str">
            <v>1월 생산실적</v>
          </cell>
        </row>
      </sheetData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>
        <row r="1">
          <cell r="A1" t="str">
            <v>1월 생산실적</v>
          </cell>
        </row>
      </sheetData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>
        <row r="1">
          <cell r="A1" t="str">
            <v>1월 생산실적</v>
          </cell>
        </row>
      </sheetData>
      <sheetData sheetId="6967">
        <row r="1">
          <cell r="A1" t="str">
            <v>1월 생산실적</v>
          </cell>
        </row>
      </sheetData>
      <sheetData sheetId="6968">
        <row r="1">
          <cell r="A1" t="str">
            <v>1월 생산실적</v>
          </cell>
        </row>
      </sheetData>
      <sheetData sheetId="6969">
        <row r="1">
          <cell r="A1" t="str">
            <v>1월 생산실적</v>
          </cell>
        </row>
      </sheetData>
      <sheetData sheetId="6970">
        <row r="1">
          <cell r="A1" t="str">
            <v>1월 생산실적</v>
          </cell>
        </row>
      </sheetData>
      <sheetData sheetId="6971">
        <row r="1">
          <cell r="A1" t="str">
            <v>1월 생산실적</v>
          </cell>
        </row>
      </sheetData>
      <sheetData sheetId="6972">
        <row r="1">
          <cell r="A1" t="str">
            <v>1월 생산실적</v>
          </cell>
        </row>
      </sheetData>
      <sheetData sheetId="6973">
        <row r="1">
          <cell r="A1" t="str">
            <v>1월 생산실적</v>
          </cell>
        </row>
      </sheetData>
      <sheetData sheetId="6974">
        <row r="1">
          <cell r="A1" t="str">
            <v>1월 생산실적</v>
          </cell>
        </row>
      </sheetData>
      <sheetData sheetId="6975">
        <row r="1">
          <cell r="A1" t="str">
            <v>1월 생산실적</v>
          </cell>
        </row>
      </sheetData>
      <sheetData sheetId="6976">
        <row r="1">
          <cell r="A1" t="str">
            <v>1월 생산실적</v>
          </cell>
        </row>
      </sheetData>
      <sheetData sheetId="6977">
        <row r="1">
          <cell r="A1" t="str">
            <v>1월 생산실적</v>
          </cell>
        </row>
      </sheetData>
      <sheetData sheetId="6978">
        <row r="1">
          <cell r="A1" t="str">
            <v>1월 생산실적</v>
          </cell>
        </row>
      </sheetData>
      <sheetData sheetId="6979">
        <row r="1">
          <cell r="A1" t="str">
            <v>1월 생산실적</v>
          </cell>
        </row>
      </sheetData>
      <sheetData sheetId="6980">
        <row r="1">
          <cell r="A1" t="str">
            <v>1월 생산실적</v>
          </cell>
        </row>
      </sheetData>
      <sheetData sheetId="6981">
        <row r="1">
          <cell r="A1" t="str">
            <v>1월 생산실적</v>
          </cell>
        </row>
      </sheetData>
      <sheetData sheetId="6982">
        <row r="1">
          <cell r="A1" t="str">
            <v>1월 생산실적</v>
          </cell>
        </row>
      </sheetData>
      <sheetData sheetId="6983">
        <row r="1">
          <cell r="A1" t="str">
            <v>1월 생산실적</v>
          </cell>
        </row>
      </sheetData>
      <sheetData sheetId="6984">
        <row r="1">
          <cell r="A1" t="str">
            <v>1월 생산실적</v>
          </cell>
        </row>
      </sheetData>
      <sheetData sheetId="6985">
        <row r="1">
          <cell r="A1" t="str">
            <v>1월 생산실적</v>
          </cell>
        </row>
      </sheetData>
      <sheetData sheetId="6986">
        <row r="1">
          <cell r="A1" t="str">
            <v>1월 생산실적</v>
          </cell>
        </row>
      </sheetData>
      <sheetData sheetId="6987">
        <row r="1">
          <cell r="A1" t="str">
            <v>1월 생산실적</v>
          </cell>
        </row>
      </sheetData>
      <sheetData sheetId="6988">
        <row r="1">
          <cell r="A1" t="str">
            <v>1월 생산실적</v>
          </cell>
        </row>
      </sheetData>
      <sheetData sheetId="6989">
        <row r="1">
          <cell r="A1" t="str">
            <v>1월 생산실적</v>
          </cell>
        </row>
      </sheetData>
      <sheetData sheetId="6990">
        <row r="1">
          <cell r="A1" t="str">
            <v>1월 생산실적</v>
          </cell>
        </row>
      </sheetData>
      <sheetData sheetId="6991">
        <row r="1">
          <cell r="A1" t="str">
            <v>1월 생산실적</v>
          </cell>
        </row>
      </sheetData>
      <sheetData sheetId="6992">
        <row r="1">
          <cell r="A1" t="str">
            <v>1월 생산실적</v>
          </cell>
        </row>
      </sheetData>
      <sheetData sheetId="6993">
        <row r="1">
          <cell r="A1" t="str">
            <v>1월 생산실적</v>
          </cell>
        </row>
      </sheetData>
      <sheetData sheetId="6994">
        <row r="1">
          <cell r="A1" t="str">
            <v>1월 생산실적</v>
          </cell>
        </row>
      </sheetData>
      <sheetData sheetId="6995">
        <row r="1">
          <cell r="A1" t="str">
            <v>1월 생산실적</v>
          </cell>
        </row>
      </sheetData>
      <sheetData sheetId="6996">
        <row r="1">
          <cell r="A1" t="str">
            <v>1월 생산실적</v>
          </cell>
        </row>
      </sheetData>
      <sheetData sheetId="6997">
        <row r="1">
          <cell r="A1" t="str">
            <v>1월 생산실적</v>
          </cell>
        </row>
      </sheetData>
      <sheetData sheetId="6998">
        <row r="1">
          <cell r="A1" t="str">
            <v>1월 생산실적</v>
          </cell>
        </row>
      </sheetData>
      <sheetData sheetId="6999">
        <row r="1">
          <cell r="A1" t="str">
            <v>1월 생산실적</v>
          </cell>
        </row>
      </sheetData>
      <sheetData sheetId="7000">
        <row r="1">
          <cell r="A1" t="str">
            <v>1월 생산실적</v>
          </cell>
        </row>
      </sheetData>
      <sheetData sheetId="7001">
        <row r="1">
          <cell r="A1" t="str">
            <v>1월 생산실적</v>
          </cell>
        </row>
      </sheetData>
      <sheetData sheetId="7002">
        <row r="1">
          <cell r="A1" t="str">
            <v>1월 생산실적</v>
          </cell>
        </row>
      </sheetData>
      <sheetData sheetId="7003">
        <row r="1">
          <cell r="A1" t="str">
            <v>1월 생산실적</v>
          </cell>
        </row>
      </sheetData>
      <sheetData sheetId="7004">
        <row r="1">
          <cell r="A1" t="str">
            <v>1월 생산실적</v>
          </cell>
        </row>
      </sheetData>
      <sheetData sheetId="7005">
        <row r="1">
          <cell r="A1" t="str">
            <v>1월 생산실적</v>
          </cell>
        </row>
      </sheetData>
      <sheetData sheetId="7006">
        <row r="1">
          <cell r="A1" t="str">
            <v>1월 생산실적</v>
          </cell>
        </row>
      </sheetData>
      <sheetData sheetId="7007">
        <row r="1">
          <cell r="A1" t="str">
            <v>1월 생산실적</v>
          </cell>
        </row>
      </sheetData>
      <sheetData sheetId="7008">
        <row r="1">
          <cell r="A1" t="str">
            <v>1월 생산실적</v>
          </cell>
        </row>
      </sheetData>
      <sheetData sheetId="7009">
        <row r="1">
          <cell r="A1" t="str">
            <v>1월 생산실적</v>
          </cell>
        </row>
      </sheetData>
      <sheetData sheetId="7010">
        <row r="1">
          <cell r="A1" t="str">
            <v>1월 생산실적</v>
          </cell>
        </row>
      </sheetData>
      <sheetData sheetId="7011">
        <row r="1">
          <cell r="A1" t="str">
            <v>1월 생산실적</v>
          </cell>
        </row>
      </sheetData>
      <sheetData sheetId="7012">
        <row r="1">
          <cell r="A1" t="str">
            <v>1월 생산실적</v>
          </cell>
        </row>
      </sheetData>
      <sheetData sheetId="7013">
        <row r="1">
          <cell r="A1" t="str">
            <v>1월 생산실적</v>
          </cell>
        </row>
      </sheetData>
      <sheetData sheetId="7014">
        <row r="1">
          <cell r="A1" t="str">
            <v>1월 생산실적</v>
          </cell>
        </row>
      </sheetData>
      <sheetData sheetId="7015">
        <row r="1">
          <cell r="A1" t="str">
            <v>1월 생산실적</v>
          </cell>
        </row>
      </sheetData>
      <sheetData sheetId="7016">
        <row r="1">
          <cell r="A1" t="str">
            <v>1월 생산실적</v>
          </cell>
        </row>
      </sheetData>
      <sheetData sheetId="7017">
        <row r="1">
          <cell r="A1" t="str">
            <v>1월 생산실적</v>
          </cell>
        </row>
      </sheetData>
      <sheetData sheetId="7018">
        <row r="1">
          <cell r="A1" t="str">
            <v>1월 생산실적</v>
          </cell>
        </row>
      </sheetData>
      <sheetData sheetId="7019">
        <row r="1">
          <cell r="A1" t="str">
            <v>1월 생산실적</v>
          </cell>
        </row>
      </sheetData>
      <sheetData sheetId="7020">
        <row r="1">
          <cell r="A1" t="str">
            <v>1월 생산실적</v>
          </cell>
        </row>
      </sheetData>
      <sheetData sheetId="7021">
        <row r="1">
          <cell r="A1" t="str">
            <v>1월 생산실적</v>
          </cell>
        </row>
      </sheetData>
      <sheetData sheetId="7022">
        <row r="1">
          <cell r="A1" t="str">
            <v>1월 생산실적</v>
          </cell>
        </row>
      </sheetData>
      <sheetData sheetId="7023">
        <row r="1">
          <cell r="A1" t="str">
            <v>1월 생산실적</v>
          </cell>
        </row>
      </sheetData>
      <sheetData sheetId="7024">
        <row r="1">
          <cell r="A1" t="str">
            <v>1월 생산실적</v>
          </cell>
        </row>
      </sheetData>
      <sheetData sheetId="7025">
        <row r="1">
          <cell r="A1" t="str">
            <v>1월 생산실적</v>
          </cell>
        </row>
      </sheetData>
      <sheetData sheetId="7026">
        <row r="1">
          <cell r="A1" t="str">
            <v>1월 생산실적</v>
          </cell>
        </row>
      </sheetData>
      <sheetData sheetId="7027">
        <row r="1">
          <cell r="A1" t="str">
            <v>1월 생산실적</v>
          </cell>
        </row>
      </sheetData>
      <sheetData sheetId="7028">
        <row r="1">
          <cell r="A1" t="str">
            <v>1월 생산실적</v>
          </cell>
        </row>
      </sheetData>
      <sheetData sheetId="7029">
        <row r="1">
          <cell r="A1" t="str">
            <v>1월 생산실적</v>
          </cell>
        </row>
      </sheetData>
      <sheetData sheetId="7030">
        <row r="1">
          <cell r="A1" t="str">
            <v>1월 생산실적</v>
          </cell>
        </row>
      </sheetData>
      <sheetData sheetId="7031">
        <row r="1">
          <cell r="A1" t="str">
            <v>1월 생산실적</v>
          </cell>
        </row>
      </sheetData>
      <sheetData sheetId="7032">
        <row r="1">
          <cell r="A1" t="str">
            <v>1월 생산실적</v>
          </cell>
        </row>
      </sheetData>
      <sheetData sheetId="7033">
        <row r="1">
          <cell r="A1" t="str">
            <v>1월 생산실적</v>
          </cell>
        </row>
      </sheetData>
      <sheetData sheetId="7034">
        <row r="1">
          <cell r="A1" t="str">
            <v>1월 생산실적</v>
          </cell>
        </row>
      </sheetData>
      <sheetData sheetId="7035">
        <row r="1">
          <cell r="A1" t="str">
            <v>1월 생산실적</v>
          </cell>
        </row>
      </sheetData>
      <sheetData sheetId="7036">
        <row r="1">
          <cell r="A1" t="str">
            <v>1월 생산실적</v>
          </cell>
        </row>
      </sheetData>
      <sheetData sheetId="7037">
        <row r="1">
          <cell r="A1" t="str">
            <v>1월 생산실적</v>
          </cell>
        </row>
      </sheetData>
      <sheetData sheetId="7038">
        <row r="1">
          <cell r="A1" t="str">
            <v>1월 생산실적</v>
          </cell>
        </row>
      </sheetData>
      <sheetData sheetId="7039">
        <row r="1">
          <cell r="A1" t="str">
            <v>1월 생산실적</v>
          </cell>
        </row>
      </sheetData>
      <sheetData sheetId="7040">
        <row r="1">
          <cell r="A1" t="str">
            <v>1월 생산실적</v>
          </cell>
        </row>
      </sheetData>
      <sheetData sheetId="7041">
        <row r="1">
          <cell r="A1" t="str">
            <v>1월 생산실적</v>
          </cell>
        </row>
      </sheetData>
      <sheetData sheetId="7042">
        <row r="1">
          <cell r="A1" t="str">
            <v>1월 생산실적</v>
          </cell>
        </row>
      </sheetData>
      <sheetData sheetId="7043">
        <row r="1">
          <cell r="A1" t="str">
            <v>1월 생산실적</v>
          </cell>
        </row>
      </sheetData>
      <sheetData sheetId="7044">
        <row r="1">
          <cell r="A1" t="str">
            <v>1월 생산실적</v>
          </cell>
        </row>
      </sheetData>
      <sheetData sheetId="7045">
        <row r="1">
          <cell r="A1" t="str">
            <v>1월 생산실적</v>
          </cell>
        </row>
      </sheetData>
      <sheetData sheetId="7046">
        <row r="1">
          <cell r="A1" t="str">
            <v>1월 생산실적</v>
          </cell>
        </row>
      </sheetData>
      <sheetData sheetId="7047">
        <row r="1">
          <cell r="A1" t="str">
            <v>1월 생산실적</v>
          </cell>
        </row>
      </sheetData>
      <sheetData sheetId="7048">
        <row r="1">
          <cell r="A1" t="str">
            <v>1월 생산실적</v>
          </cell>
        </row>
      </sheetData>
      <sheetData sheetId="7049">
        <row r="1">
          <cell r="A1" t="str">
            <v>1월 생산실적</v>
          </cell>
        </row>
      </sheetData>
      <sheetData sheetId="7050">
        <row r="1">
          <cell r="A1" t="str">
            <v>1월 생산실적</v>
          </cell>
        </row>
      </sheetData>
      <sheetData sheetId="7051">
        <row r="1">
          <cell r="A1" t="str">
            <v>1월 생산실적</v>
          </cell>
        </row>
      </sheetData>
      <sheetData sheetId="7052">
        <row r="1">
          <cell r="A1" t="str">
            <v>1월 생산실적</v>
          </cell>
        </row>
      </sheetData>
      <sheetData sheetId="7053">
        <row r="1">
          <cell r="A1" t="str">
            <v>1월 생산실적</v>
          </cell>
        </row>
      </sheetData>
      <sheetData sheetId="7054">
        <row r="1">
          <cell r="A1" t="str">
            <v>1월 생산실적</v>
          </cell>
        </row>
      </sheetData>
      <sheetData sheetId="7055">
        <row r="1">
          <cell r="A1" t="str">
            <v>1월 생산실적</v>
          </cell>
        </row>
      </sheetData>
      <sheetData sheetId="7056">
        <row r="1">
          <cell r="A1" t="str">
            <v>1월 생산실적</v>
          </cell>
        </row>
      </sheetData>
      <sheetData sheetId="7057">
        <row r="1">
          <cell r="A1" t="str">
            <v>1월 생산실적</v>
          </cell>
        </row>
      </sheetData>
      <sheetData sheetId="7058">
        <row r="1">
          <cell r="A1" t="str">
            <v>1월 생산실적</v>
          </cell>
        </row>
      </sheetData>
      <sheetData sheetId="7059">
        <row r="1">
          <cell r="A1" t="str">
            <v>1월 생산실적</v>
          </cell>
        </row>
      </sheetData>
      <sheetData sheetId="7060">
        <row r="1">
          <cell r="A1" t="str">
            <v>1월 생산실적</v>
          </cell>
        </row>
      </sheetData>
      <sheetData sheetId="7061">
        <row r="1">
          <cell r="A1" t="str">
            <v>1월 생산실적</v>
          </cell>
        </row>
      </sheetData>
      <sheetData sheetId="7062">
        <row r="1">
          <cell r="A1" t="str">
            <v>1월 생산실적</v>
          </cell>
        </row>
      </sheetData>
      <sheetData sheetId="7063">
        <row r="1">
          <cell r="A1" t="str">
            <v>1월 생산실적</v>
          </cell>
        </row>
      </sheetData>
      <sheetData sheetId="7064">
        <row r="1">
          <cell r="A1" t="str">
            <v>1월 생산실적</v>
          </cell>
        </row>
      </sheetData>
      <sheetData sheetId="7065">
        <row r="1">
          <cell r="A1" t="str">
            <v>1월 생산실적</v>
          </cell>
        </row>
      </sheetData>
      <sheetData sheetId="7066">
        <row r="1">
          <cell r="A1" t="str">
            <v>1월 생산실적</v>
          </cell>
        </row>
      </sheetData>
      <sheetData sheetId="7067">
        <row r="1">
          <cell r="A1" t="str">
            <v>1월 생산실적</v>
          </cell>
        </row>
      </sheetData>
      <sheetData sheetId="7068">
        <row r="1">
          <cell r="A1" t="str">
            <v>1월 생산실적</v>
          </cell>
        </row>
      </sheetData>
      <sheetData sheetId="7069">
        <row r="1">
          <cell r="A1" t="str">
            <v>1월 생산실적</v>
          </cell>
        </row>
      </sheetData>
      <sheetData sheetId="7070">
        <row r="1">
          <cell r="A1" t="str">
            <v>1월 생산실적</v>
          </cell>
        </row>
      </sheetData>
      <sheetData sheetId="7071">
        <row r="1">
          <cell r="A1" t="str">
            <v>1월 생산실적</v>
          </cell>
        </row>
      </sheetData>
      <sheetData sheetId="7072">
        <row r="1">
          <cell r="A1" t="str">
            <v>1월 생산실적</v>
          </cell>
        </row>
      </sheetData>
      <sheetData sheetId="7073">
        <row r="1">
          <cell r="A1" t="str">
            <v>1월 생산실적</v>
          </cell>
        </row>
      </sheetData>
      <sheetData sheetId="7074">
        <row r="1">
          <cell r="A1" t="str">
            <v>1월 생산실적</v>
          </cell>
        </row>
      </sheetData>
      <sheetData sheetId="7075">
        <row r="1">
          <cell r="A1" t="str">
            <v>1월 생산실적</v>
          </cell>
        </row>
      </sheetData>
      <sheetData sheetId="7076">
        <row r="1">
          <cell r="A1" t="str">
            <v>1월 생산실적</v>
          </cell>
        </row>
      </sheetData>
      <sheetData sheetId="7077">
        <row r="1">
          <cell r="A1" t="str">
            <v>1월 생산실적</v>
          </cell>
        </row>
      </sheetData>
      <sheetData sheetId="7078">
        <row r="1">
          <cell r="A1" t="str">
            <v>1월 생산실적</v>
          </cell>
        </row>
      </sheetData>
      <sheetData sheetId="7079">
        <row r="1">
          <cell r="A1" t="str">
            <v>1월 생산실적</v>
          </cell>
        </row>
      </sheetData>
      <sheetData sheetId="7080">
        <row r="1">
          <cell r="A1" t="str">
            <v>1월 생산실적</v>
          </cell>
        </row>
      </sheetData>
      <sheetData sheetId="7081">
        <row r="1">
          <cell r="A1" t="str">
            <v>1월 생산실적</v>
          </cell>
        </row>
      </sheetData>
      <sheetData sheetId="7082">
        <row r="1">
          <cell r="A1" t="str">
            <v>1월 생산실적</v>
          </cell>
        </row>
      </sheetData>
      <sheetData sheetId="7083">
        <row r="1">
          <cell r="A1" t="str">
            <v>1월 생산실적</v>
          </cell>
        </row>
      </sheetData>
      <sheetData sheetId="7084">
        <row r="1">
          <cell r="A1" t="str">
            <v>1월 생산실적</v>
          </cell>
        </row>
      </sheetData>
      <sheetData sheetId="7085">
        <row r="1">
          <cell r="A1" t="str">
            <v>1월 생산실적</v>
          </cell>
        </row>
      </sheetData>
      <sheetData sheetId="7086">
        <row r="1">
          <cell r="A1" t="str">
            <v>1월 생산실적</v>
          </cell>
        </row>
      </sheetData>
      <sheetData sheetId="7087">
        <row r="1">
          <cell r="A1" t="str">
            <v>1월 생산실적</v>
          </cell>
        </row>
      </sheetData>
      <sheetData sheetId="7088">
        <row r="1">
          <cell r="A1" t="str">
            <v>1월 생산실적</v>
          </cell>
        </row>
      </sheetData>
      <sheetData sheetId="7089">
        <row r="1">
          <cell r="A1" t="str">
            <v>1월 생산실적</v>
          </cell>
        </row>
      </sheetData>
      <sheetData sheetId="7090">
        <row r="1">
          <cell r="A1" t="str">
            <v>1월 생산실적</v>
          </cell>
        </row>
      </sheetData>
      <sheetData sheetId="7091">
        <row r="1">
          <cell r="A1" t="str">
            <v>1월 생산실적</v>
          </cell>
        </row>
      </sheetData>
      <sheetData sheetId="7092">
        <row r="1">
          <cell r="A1" t="str">
            <v>1월 생산실적</v>
          </cell>
        </row>
      </sheetData>
      <sheetData sheetId="7093">
        <row r="1">
          <cell r="A1" t="str">
            <v>1월 생산실적</v>
          </cell>
        </row>
      </sheetData>
      <sheetData sheetId="7094">
        <row r="1">
          <cell r="A1" t="str">
            <v>1월 생산실적</v>
          </cell>
        </row>
      </sheetData>
      <sheetData sheetId="7095">
        <row r="1">
          <cell r="A1" t="str">
            <v>1월 생산실적</v>
          </cell>
        </row>
      </sheetData>
      <sheetData sheetId="7096">
        <row r="1">
          <cell r="A1" t="str">
            <v>1월 생산실적</v>
          </cell>
        </row>
      </sheetData>
      <sheetData sheetId="7097">
        <row r="1">
          <cell r="A1" t="str">
            <v>1월 생산실적</v>
          </cell>
        </row>
      </sheetData>
      <sheetData sheetId="7098">
        <row r="1">
          <cell r="A1" t="str">
            <v>1월 생산실적</v>
          </cell>
        </row>
      </sheetData>
      <sheetData sheetId="7099">
        <row r="1">
          <cell r="A1" t="str">
            <v>1월 생산실적</v>
          </cell>
        </row>
      </sheetData>
      <sheetData sheetId="7100">
        <row r="1">
          <cell r="A1" t="str">
            <v>1월 생산실적</v>
          </cell>
        </row>
      </sheetData>
      <sheetData sheetId="7101">
        <row r="1">
          <cell r="A1" t="str">
            <v>1월 생산실적</v>
          </cell>
        </row>
      </sheetData>
      <sheetData sheetId="7102">
        <row r="1">
          <cell r="A1" t="str">
            <v>1월 생산실적</v>
          </cell>
        </row>
      </sheetData>
      <sheetData sheetId="7103">
        <row r="1">
          <cell r="A1" t="str">
            <v>1월 생산실적</v>
          </cell>
        </row>
      </sheetData>
      <sheetData sheetId="7104">
        <row r="1">
          <cell r="A1" t="str">
            <v>1월 생산실적</v>
          </cell>
        </row>
      </sheetData>
      <sheetData sheetId="7105">
        <row r="1">
          <cell r="A1" t="str">
            <v>1월 생산실적</v>
          </cell>
        </row>
      </sheetData>
      <sheetData sheetId="7106">
        <row r="1">
          <cell r="A1" t="str">
            <v>1월 생산실적</v>
          </cell>
        </row>
      </sheetData>
      <sheetData sheetId="7107">
        <row r="1">
          <cell r="A1" t="str">
            <v>1월 생산실적</v>
          </cell>
        </row>
      </sheetData>
      <sheetData sheetId="7108">
        <row r="1">
          <cell r="A1" t="str">
            <v>1월 생산실적</v>
          </cell>
        </row>
      </sheetData>
      <sheetData sheetId="7109">
        <row r="1">
          <cell r="A1" t="str">
            <v>1월 생산실적</v>
          </cell>
        </row>
      </sheetData>
      <sheetData sheetId="7110">
        <row r="1">
          <cell r="A1" t="str">
            <v>1월 생산실적</v>
          </cell>
        </row>
      </sheetData>
      <sheetData sheetId="7111">
        <row r="1">
          <cell r="A1" t="str">
            <v>1월 생산실적</v>
          </cell>
        </row>
      </sheetData>
      <sheetData sheetId="7112">
        <row r="1">
          <cell r="A1" t="str">
            <v>1월 생산실적</v>
          </cell>
        </row>
      </sheetData>
      <sheetData sheetId="7113">
        <row r="1">
          <cell r="A1" t="str">
            <v>1월 생산실적</v>
          </cell>
        </row>
      </sheetData>
      <sheetData sheetId="7114">
        <row r="1">
          <cell r="A1" t="str">
            <v>1월 생산실적</v>
          </cell>
        </row>
      </sheetData>
      <sheetData sheetId="7115">
        <row r="1">
          <cell r="A1" t="str">
            <v>1월 생산실적</v>
          </cell>
        </row>
      </sheetData>
      <sheetData sheetId="7116">
        <row r="1">
          <cell r="A1" t="str">
            <v>1월 생산실적</v>
          </cell>
        </row>
      </sheetData>
      <sheetData sheetId="7117">
        <row r="1">
          <cell r="A1" t="str">
            <v>1월 생산실적</v>
          </cell>
        </row>
      </sheetData>
      <sheetData sheetId="7118">
        <row r="1">
          <cell r="A1" t="str">
            <v>1월 생산실적</v>
          </cell>
        </row>
      </sheetData>
      <sheetData sheetId="7119">
        <row r="1">
          <cell r="A1" t="str">
            <v>1월 생산실적</v>
          </cell>
        </row>
      </sheetData>
      <sheetData sheetId="7120">
        <row r="1">
          <cell r="A1" t="str">
            <v>1월 생산실적</v>
          </cell>
        </row>
      </sheetData>
      <sheetData sheetId="7121">
        <row r="1">
          <cell r="A1" t="str">
            <v>1월 생산실적</v>
          </cell>
        </row>
      </sheetData>
      <sheetData sheetId="7122">
        <row r="1">
          <cell r="A1" t="str">
            <v>1월 생산실적</v>
          </cell>
        </row>
      </sheetData>
      <sheetData sheetId="7123">
        <row r="1">
          <cell r="A1" t="str">
            <v>1월 생산실적</v>
          </cell>
        </row>
      </sheetData>
      <sheetData sheetId="7124">
        <row r="1">
          <cell r="A1" t="str">
            <v>1월 생산실적</v>
          </cell>
        </row>
      </sheetData>
      <sheetData sheetId="7125">
        <row r="1">
          <cell r="A1" t="str">
            <v>1월 생산실적</v>
          </cell>
        </row>
      </sheetData>
      <sheetData sheetId="7126">
        <row r="1">
          <cell r="A1" t="str">
            <v>1월 생산실적</v>
          </cell>
        </row>
      </sheetData>
      <sheetData sheetId="7127">
        <row r="1">
          <cell r="A1" t="str">
            <v>1월 생산실적</v>
          </cell>
        </row>
      </sheetData>
      <sheetData sheetId="7128">
        <row r="1">
          <cell r="A1" t="str">
            <v>1월 생산실적</v>
          </cell>
        </row>
      </sheetData>
      <sheetData sheetId="7129">
        <row r="1">
          <cell r="A1" t="str">
            <v>1월 생산실적</v>
          </cell>
        </row>
      </sheetData>
      <sheetData sheetId="7130">
        <row r="1">
          <cell r="A1" t="str">
            <v>1월 생산실적</v>
          </cell>
        </row>
      </sheetData>
      <sheetData sheetId="7131">
        <row r="1">
          <cell r="A1" t="str">
            <v>1월 생산실적</v>
          </cell>
        </row>
      </sheetData>
      <sheetData sheetId="7132">
        <row r="1">
          <cell r="A1" t="str">
            <v>1월 생산실적</v>
          </cell>
        </row>
      </sheetData>
      <sheetData sheetId="7133">
        <row r="1">
          <cell r="A1" t="str">
            <v>1월 생산실적</v>
          </cell>
        </row>
      </sheetData>
      <sheetData sheetId="7134">
        <row r="1">
          <cell r="A1" t="str">
            <v>1월 생산실적</v>
          </cell>
        </row>
      </sheetData>
      <sheetData sheetId="7135">
        <row r="1">
          <cell r="A1" t="str">
            <v>1월 생산실적</v>
          </cell>
        </row>
      </sheetData>
      <sheetData sheetId="7136">
        <row r="1">
          <cell r="A1" t="str">
            <v>1월 생산실적</v>
          </cell>
        </row>
      </sheetData>
      <sheetData sheetId="7137">
        <row r="1">
          <cell r="A1" t="str">
            <v>1월 생산실적</v>
          </cell>
        </row>
      </sheetData>
      <sheetData sheetId="7138">
        <row r="1">
          <cell r="A1" t="str">
            <v>1월 생산실적</v>
          </cell>
        </row>
      </sheetData>
      <sheetData sheetId="7139">
        <row r="1">
          <cell r="A1" t="str">
            <v>1월 생산실적</v>
          </cell>
        </row>
      </sheetData>
      <sheetData sheetId="7140">
        <row r="1">
          <cell r="A1" t="str">
            <v>1월 생산실적</v>
          </cell>
        </row>
      </sheetData>
      <sheetData sheetId="7141">
        <row r="1">
          <cell r="A1" t="str">
            <v>1월 생산실적</v>
          </cell>
        </row>
      </sheetData>
      <sheetData sheetId="7142">
        <row r="1">
          <cell r="A1" t="str">
            <v>1월 생산실적</v>
          </cell>
        </row>
      </sheetData>
      <sheetData sheetId="7143">
        <row r="1">
          <cell r="A1" t="str">
            <v>1월 생산실적</v>
          </cell>
        </row>
      </sheetData>
      <sheetData sheetId="7144">
        <row r="1">
          <cell r="A1" t="str">
            <v>1월 생산실적</v>
          </cell>
        </row>
      </sheetData>
      <sheetData sheetId="7145">
        <row r="1">
          <cell r="A1" t="str">
            <v>1월 생산실적</v>
          </cell>
        </row>
      </sheetData>
      <sheetData sheetId="7146">
        <row r="1">
          <cell r="A1" t="str">
            <v>1월 생산실적</v>
          </cell>
        </row>
      </sheetData>
      <sheetData sheetId="7147">
        <row r="1">
          <cell r="A1" t="str">
            <v>1월 생산실적</v>
          </cell>
        </row>
      </sheetData>
      <sheetData sheetId="7148">
        <row r="1">
          <cell r="A1" t="str">
            <v>1월 생산실적</v>
          </cell>
        </row>
      </sheetData>
      <sheetData sheetId="7149">
        <row r="1">
          <cell r="A1" t="str">
            <v>1월 생산실적</v>
          </cell>
        </row>
      </sheetData>
      <sheetData sheetId="7150">
        <row r="1">
          <cell r="A1" t="str">
            <v>1월 생산실적</v>
          </cell>
        </row>
      </sheetData>
      <sheetData sheetId="7151">
        <row r="1">
          <cell r="A1" t="str">
            <v>1월 생산실적</v>
          </cell>
        </row>
      </sheetData>
      <sheetData sheetId="7152">
        <row r="1">
          <cell r="A1" t="str">
            <v>1월 생산실적</v>
          </cell>
        </row>
      </sheetData>
      <sheetData sheetId="7153">
        <row r="1">
          <cell r="A1" t="str">
            <v>1월 생산실적</v>
          </cell>
        </row>
      </sheetData>
      <sheetData sheetId="7154">
        <row r="1">
          <cell r="A1" t="str">
            <v>1월 생산실적</v>
          </cell>
        </row>
      </sheetData>
      <sheetData sheetId="7155">
        <row r="1">
          <cell r="A1" t="str">
            <v>1월 생산실적</v>
          </cell>
        </row>
      </sheetData>
      <sheetData sheetId="7156">
        <row r="1">
          <cell r="A1" t="str">
            <v>1월 생산실적</v>
          </cell>
        </row>
      </sheetData>
      <sheetData sheetId="7157">
        <row r="1">
          <cell r="A1" t="str">
            <v>1월 생산실적</v>
          </cell>
        </row>
      </sheetData>
      <sheetData sheetId="7158">
        <row r="1">
          <cell r="A1" t="str">
            <v>1월 생산실적</v>
          </cell>
        </row>
      </sheetData>
      <sheetData sheetId="7159">
        <row r="1">
          <cell r="A1" t="str">
            <v>1월 생산실적</v>
          </cell>
        </row>
      </sheetData>
      <sheetData sheetId="7160">
        <row r="1">
          <cell r="A1" t="str">
            <v>1월 생산실적</v>
          </cell>
        </row>
      </sheetData>
      <sheetData sheetId="7161">
        <row r="1">
          <cell r="A1" t="str">
            <v>1월 생산실적</v>
          </cell>
        </row>
      </sheetData>
      <sheetData sheetId="7162">
        <row r="1">
          <cell r="A1" t="str">
            <v>1월 생산실적</v>
          </cell>
        </row>
      </sheetData>
      <sheetData sheetId="7163">
        <row r="1">
          <cell r="A1" t="str">
            <v>1월 생산실적</v>
          </cell>
        </row>
      </sheetData>
      <sheetData sheetId="7164">
        <row r="1">
          <cell r="A1" t="str">
            <v>1월 생산실적</v>
          </cell>
        </row>
      </sheetData>
      <sheetData sheetId="7165">
        <row r="1">
          <cell r="A1" t="str">
            <v>1월 생산실적</v>
          </cell>
        </row>
      </sheetData>
      <sheetData sheetId="7166">
        <row r="1">
          <cell r="A1" t="str">
            <v>1월 생산실적</v>
          </cell>
        </row>
      </sheetData>
      <sheetData sheetId="7167">
        <row r="1">
          <cell r="A1" t="str">
            <v>1월 생산실적</v>
          </cell>
        </row>
      </sheetData>
      <sheetData sheetId="7168">
        <row r="1">
          <cell r="A1" t="str">
            <v>1월 생산실적</v>
          </cell>
        </row>
      </sheetData>
      <sheetData sheetId="7169">
        <row r="1">
          <cell r="A1" t="str">
            <v>1월 생산실적</v>
          </cell>
        </row>
      </sheetData>
      <sheetData sheetId="7170">
        <row r="1">
          <cell r="A1" t="str">
            <v>1월 생산실적</v>
          </cell>
        </row>
      </sheetData>
      <sheetData sheetId="7171">
        <row r="1">
          <cell r="A1" t="str">
            <v>1월 생산실적</v>
          </cell>
        </row>
      </sheetData>
      <sheetData sheetId="7172">
        <row r="1">
          <cell r="A1" t="str">
            <v>1월 생산실적</v>
          </cell>
        </row>
      </sheetData>
      <sheetData sheetId="7173">
        <row r="1">
          <cell r="A1" t="str">
            <v>1월 생산실적</v>
          </cell>
        </row>
      </sheetData>
      <sheetData sheetId="7174">
        <row r="1">
          <cell r="A1" t="str">
            <v>1월 생산실적</v>
          </cell>
        </row>
      </sheetData>
      <sheetData sheetId="7175">
        <row r="1">
          <cell r="A1" t="str">
            <v>1월 생산실적</v>
          </cell>
        </row>
      </sheetData>
      <sheetData sheetId="7176">
        <row r="1">
          <cell r="A1" t="str">
            <v>1월 생산실적</v>
          </cell>
        </row>
      </sheetData>
      <sheetData sheetId="7177">
        <row r="1">
          <cell r="A1" t="str">
            <v>1월 생산실적</v>
          </cell>
        </row>
      </sheetData>
      <sheetData sheetId="7178">
        <row r="1">
          <cell r="A1" t="str">
            <v>1월 생산실적</v>
          </cell>
        </row>
      </sheetData>
      <sheetData sheetId="7179">
        <row r="1">
          <cell r="A1" t="str">
            <v>1월 생산실적</v>
          </cell>
        </row>
      </sheetData>
      <sheetData sheetId="7180">
        <row r="1">
          <cell r="A1" t="str">
            <v>1월 생산실적</v>
          </cell>
        </row>
      </sheetData>
      <sheetData sheetId="7181">
        <row r="1">
          <cell r="A1" t="str">
            <v>1월 생산실적</v>
          </cell>
        </row>
      </sheetData>
      <sheetData sheetId="7182">
        <row r="1">
          <cell r="A1" t="str">
            <v>1월 생산실적</v>
          </cell>
        </row>
      </sheetData>
      <sheetData sheetId="7183">
        <row r="1">
          <cell r="A1" t="str">
            <v>1월 생산실적</v>
          </cell>
        </row>
      </sheetData>
      <sheetData sheetId="7184">
        <row r="1">
          <cell r="A1" t="str">
            <v>1월 생산실적</v>
          </cell>
        </row>
      </sheetData>
      <sheetData sheetId="7185">
        <row r="1">
          <cell r="A1" t="str">
            <v>1월 생산실적</v>
          </cell>
        </row>
      </sheetData>
      <sheetData sheetId="7186">
        <row r="1">
          <cell r="A1" t="str">
            <v>1월 생산실적</v>
          </cell>
        </row>
      </sheetData>
      <sheetData sheetId="7187">
        <row r="1">
          <cell r="A1" t="str">
            <v>1월 생산실적</v>
          </cell>
        </row>
      </sheetData>
      <sheetData sheetId="7188">
        <row r="1">
          <cell r="A1" t="str">
            <v>1월 생산실적</v>
          </cell>
        </row>
      </sheetData>
      <sheetData sheetId="7189">
        <row r="1">
          <cell r="A1" t="str">
            <v>1월 생산실적</v>
          </cell>
        </row>
      </sheetData>
      <sheetData sheetId="7190">
        <row r="1">
          <cell r="A1" t="str">
            <v>1월 생산실적</v>
          </cell>
        </row>
      </sheetData>
      <sheetData sheetId="7191">
        <row r="1">
          <cell r="A1" t="str">
            <v>1월 생산실적</v>
          </cell>
        </row>
      </sheetData>
      <sheetData sheetId="7192">
        <row r="1">
          <cell r="A1" t="str">
            <v>1월 생산실적</v>
          </cell>
        </row>
      </sheetData>
      <sheetData sheetId="7193">
        <row r="1">
          <cell r="A1" t="str">
            <v>1월 생산실적</v>
          </cell>
        </row>
      </sheetData>
      <sheetData sheetId="7194">
        <row r="1">
          <cell r="A1" t="str">
            <v>1월 생산실적</v>
          </cell>
        </row>
      </sheetData>
      <sheetData sheetId="7195">
        <row r="1">
          <cell r="A1" t="str">
            <v>1월 생산실적</v>
          </cell>
        </row>
      </sheetData>
      <sheetData sheetId="7196">
        <row r="1">
          <cell r="A1" t="str">
            <v>1월 생산실적</v>
          </cell>
        </row>
      </sheetData>
      <sheetData sheetId="7197">
        <row r="1">
          <cell r="A1" t="str">
            <v>1월 생산실적</v>
          </cell>
        </row>
      </sheetData>
      <sheetData sheetId="7198">
        <row r="1">
          <cell r="A1" t="str">
            <v>1월 생산실적</v>
          </cell>
        </row>
      </sheetData>
      <sheetData sheetId="7199">
        <row r="1">
          <cell r="A1" t="str">
            <v>1월 생산실적</v>
          </cell>
        </row>
      </sheetData>
      <sheetData sheetId="7200">
        <row r="1">
          <cell r="A1" t="str">
            <v>1월 생산실적</v>
          </cell>
        </row>
      </sheetData>
      <sheetData sheetId="7201">
        <row r="1">
          <cell r="A1" t="str">
            <v>1월 생산실적</v>
          </cell>
        </row>
      </sheetData>
      <sheetData sheetId="7202">
        <row r="1">
          <cell r="A1" t="str">
            <v>1월 생산실적</v>
          </cell>
        </row>
      </sheetData>
      <sheetData sheetId="7203">
        <row r="1">
          <cell r="A1" t="str">
            <v>1월 생산실적</v>
          </cell>
        </row>
      </sheetData>
      <sheetData sheetId="7204">
        <row r="1">
          <cell r="A1" t="str">
            <v>1월 생산실적</v>
          </cell>
        </row>
      </sheetData>
      <sheetData sheetId="7205">
        <row r="1">
          <cell r="A1" t="str">
            <v>1월 생산실적</v>
          </cell>
        </row>
      </sheetData>
      <sheetData sheetId="7206">
        <row r="1">
          <cell r="A1" t="str">
            <v>1월 생산실적</v>
          </cell>
        </row>
      </sheetData>
      <sheetData sheetId="7207">
        <row r="1">
          <cell r="A1" t="str">
            <v>1월 생산실적</v>
          </cell>
        </row>
      </sheetData>
      <sheetData sheetId="7208">
        <row r="1">
          <cell r="A1" t="str">
            <v>1월 생산실적</v>
          </cell>
        </row>
      </sheetData>
      <sheetData sheetId="7209">
        <row r="1">
          <cell r="A1" t="str">
            <v>1월 생산실적</v>
          </cell>
        </row>
      </sheetData>
      <sheetData sheetId="7210">
        <row r="1">
          <cell r="A1" t="str">
            <v>1월 생산실적</v>
          </cell>
        </row>
      </sheetData>
      <sheetData sheetId="7211">
        <row r="1">
          <cell r="A1" t="str">
            <v>1월 생산실적</v>
          </cell>
        </row>
      </sheetData>
      <sheetData sheetId="7212">
        <row r="1">
          <cell r="A1" t="str">
            <v>1월 생산실적</v>
          </cell>
        </row>
      </sheetData>
      <sheetData sheetId="7213">
        <row r="1">
          <cell r="A1" t="str">
            <v>1월 생산실적</v>
          </cell>
        </row>
      </sheetData>
      <sheetData sheetId="7214">
        <row r="1">
          <cell r="A1" t="str">
            <v>1월 생산실적</v>
          </cell>
        </row>
      </sheetData>
      <sheetData sheetId="7215">
        <row r="1">
          <cell r="A1" t="str">
            <v>1월 생산실적</v>
          </cell>
        </row>
      </sheetData>
      <sheetData sheetId="7216">
        <row r="1">
          <cell r="A1" t="str">
            <v>1월 생산실적</v>
          </cell>
        </row>
      </sheetData>
      <sheetData sheetId="7217">
        <row r="1">
          <cell r="A1" t="str">
            <v>1월 생산실적</v>
          </cell>
        </row>
      </sheetData>
      <sheetData sheetId="7218">
        <row r="1">
          <cell r="A1" t="str">
            <v>1월 생산실적</v>
          </cell>
        </row>
      </sheetData>
      <sheetData sheetId="7219">
        <row r="1">
          <cell r="A1" t="str">
            <v>1월 생산실적</v>
          </cell>
        </row>
      </sheetData>
      <sheetData sheetId="7220">
        <row r="1">
          <cell r="A1" t="str">
            <v>1월 생산실적</v>
          </cell>
        </row>
      </sheetData>
      <sheetData sheetId="7221">
        <row r="1">
          <cell r="A1" t="str">
            <v>1월 생산실적</v>
          </cell>
        </row>
      </sheetData>
      <sheetData sheetId="7222">
        <row r="1">
          <cell r="A1" t="str">
            <v>1월 생산실적</v>
          </cell>
        </row>
      </sheetData>
      <sheetData sheetId="7223">
        <row r="1">
          <cell r="A1" t="str">
            <v>1월 생산실적</v>
          </cell>
        </row>
      </sheetData>
      <sheetData sheetId="7224">
        <row r="1">
          <cell r="A1" t="str">
            <v>1월 생산실적</v>
          </cell>
        </row>
      </sheetData>
      <sheetData sheetId="7225">
        <row r="1">
          <cell r="A1" t="str">
            <v>1월 생산실적</v>
          </cell>
        </row>
      </sheetData>
      <sheetData sheetId="7226">
        <row r="1">
          <cell r="A1" t="str">
            <v>1월 생산실적</v>
          </cell>
        </row>
      </sheetData>
      <sheetData sheetId="7227">
        <row r="1">
          <cell r="A1" t="str">
            <v>1월 생산실적</v>
          </cell>
        </row>
      </sheetData>
      <sheetData sheetId="7228">
        <row r="1">
          <cell r="A1" t="str">
            <v>1월 생산실적</v>
          </cell>
        </row>
      </sheetData>
      <sheetData sheetId="7229">
        <row r="1">
          <cell r="A1" t="str">
            <v>1월 생산실적</v>
          </cell>
        </row>
      </sheetData>
      <sheetData sheetId="7230">
        <row r="1">
          <cell r="A1" t="str">
            <v>1월 생산실적</v>
          </cell>
        </row>
      </sheetData>
      <sheetData sheetId="7231">
        <row r="1">
          <cell r="A1" t="str">
            <v>1월 생산실적</v>
          </cell>
        </row>
      </sheetData>
      <sheetData sheetId="7232">
        <row r="1">
          <cell r="A1" t="str">
            <v>1월 생산실적</v>
          </cell>
        </row>
      </sheetData>
      <sheetData sheetId="7233">
        <row r="1">
          <cell r="A1" t="str">
            <v>1월 생산실적</v>
          </cell>
        </row>
      </sheetData>
      <sheetData sheetId="7234">
        <row r="1">
          <cell r="A1" t="str">
            <v>1월 생산실적</v>
          </cell>
        </row>
      </sheetData>
      <sheetData sheetId="7235">
        <row r="1">
          <cell r="A1" t="str">
            <v>1월 생산실적</v>
          </cell>
        </row>
      </sheetData>
      <sheetData sheetId="7236">
        <row r="1">
          <cell r="A1" t="str">
            <v>1월 생산실적</v>
          </cell>
        </row>
      </sheetData>
      <sheetData sheetId="7237">
        <row r="1">
          <cell r="A1" t="str">
            <v>1월 생산실적</v>
          </cell>
        </row>
      </sheetData>
      <sheetData sheetId="7238">
        <row r="1">
          <cell r="A1" t="str">
            <v>1월 생산실적</v>
          </cell>
        </row>
      </sheetData>
      <sheetData sheetId="7239">
        <row r="1">
          <cell r="A1" t="str">
            <v>1월 생산실적</v>
          </cell>
        </row>
      </sheetData>
      <sheetData sheetId="7240">
        <row r="1">
          <cell r="A1" t="str">
            <v>1월 생산실적</v>
          </cell>
        </row>
      </sheetData>
      <sheetData sheetId="7241">
        <row r="1">
          <cell r="A1" t="str">
            <v>1월 생산실적</v>
          </cell>
        </row>
      </sheetData>
      <sheetData sheetId="7242">
        <row r="1">
          <cell r="A1" t="str">
            <v>1월 생산실적</v>
          </cell>
        </row>
      </sheetData>
      <sheetData sheetId="7243">
        <row r="1">
          <cell r="A1" t="str">
            <v>1월 생산실적</v>
          </cell>
        </row>
      </sheetData>
      <sheetData sheetId="7244">
        <row r="1">
          <cell r="A1" t="str">
            <v>1월 생산실적</v>
          </cell>
        </row>
      </sheetData>
      <sheetData sheetId="7245">
        <row r="1">
          <cell r="A1" t="str">
            <v>1월 생산실적</v>
          </cell>
        </row>
      </sheetData>
      <sheetData sheetId="7246">
        <row r="1">
          <cell r="A1" t="str">
            <v>1월 생산실적</v>
          </cell>
        </row>
      </sheetData>
      <sheetData sheetId="7247">
        <row r="1">
          <cell r="A1" t="str">
            <v>1월 생산실적</v>
          </cell>
        </row>
      </sheetData>
      <sheetData sheetId="7248">
        <row r="1">
          <cell r="A1" t="str">
            <v>1월 생산실적</v>
          </cell>
        </row>
      </sheetData>
      <sheetData sheetId="7249">
        <row r="1">
          <cell r="A1" t="str">
            <v>1월 생산실적</v>
          </cell>
        </row>
      </sheetData>
      <sheetData sheetId="7250">
        <row r="1">
          <cell r="A1" t="str">
            <v>1월 생산실적</v>
          </cell>
        </row>
      </sheetData>
      <sheetData sheetId="7251">
        <row r="1">
          <cell r="A1" t="str">
            <v>1월 생산실적</v>
          </cell>
        </row>
      </sheetData>
      <sheetData sheetId="7252">
        <row r="1">
          <cell r="A1" t="str">
            <v>1월 생산실적</v>
          </cell>
        </row>
      </sheetData>
      <sheetData sheetId="7253">
        <row r="1">
          <cell r="A1" t="str">
            <v>1월 생산실적</v>
          </cell>
        </row>
      </sheetData>
      <sheetData sheetId="7254">
        <row r="1">
          <cell r="A1" t="str">
            <v>1월 생산실적</v>
          </cell>
        </row>
      </sheetData>
      <sheetData sheetId="7255">
        <row r="1">
          <cell r="A1" t="str">
            <v>1월 생산실적</v>
          </cell>
        </row>
      </sheetData>
      <sheetData sheetId="7256">
        <row r="1">
          <cell r="A1" t="str">
            <v>1월 생산실적</v>
          </cell>
        </row>
      </sheetData>
      <sheetData sheetId="7257">
        <row r="1">
          <cell r="A1" t="str">
            <v>1월 생산실적</v>
          </cell>
        </row>
      </sheetData>
      <sheetData sheetId="7258">
        <row r="1">
          <cell r="A1" t="str">
            <v>1월 생산실적</v>
          </cell>
        </row>
      </sheetData>
      <sheetData sheetId="7259">
        <row r="1">
          <cell r="A1" t="str">
            <v>1월 생산실적</v>
          </cell>
        </row>
      </sheetData>
      <sheetData sheetId="7260">
        <row r="1">
          <cell r="A1" t="str">
            <v>1월 생산실적</v>
          </cell>
        </row>
      </sheetData>
      <sheetData sheetId="7261">
        <row r="1">
          <cell r="A1" t="str">
            <v>1월 생산실적</v>
          </cell>
        </row>
      </sheetData>
      <sheetData sheetId="7262">
        <row r="1">
          <cell r="A1" t="str">
            <v>1월 생산실적</v>
          </cell>
        </row>
      </sheetData>
      <sheetData sheetId="7263">
        <row r="1">
          <cell r="A1" t="str">
            <v>1월 생산실적</v>
          </cell>
        </row>
      </sheetData>
      <sheetData sheetId="7264">
        <row r="1">
          <cell r="A1" t="str">
            <v>1월 생산실적</v>
          </cell>
        </row>
      </sheetData>
      <sheetData sheetId="7265">
        <row r="1">
          <cell r="A1" t="str">
            <v>1월 생산실적</v>
          </cell>
        </row>
      </sheetData>
      <sheetData sheetId="7266">
        <row r="1">
          <cell r="A1" t="str">
            <v>1월 생산실적</v>
          </cell>
        </row>
      </sheetData>
      <sheetData sheetId="7267">
        <row r="1">
          <cell r="A1" t="str">
            <v>1월 생산실적</v>
          </cell>
        </row>
      </sheetData>
      <sheetData sheetId="7268">
        <row r="1">
          <cell r="A1" t="str">
            <v>1월 생산실적</v>
          </cell>
        </row>
      </sheetData>
      <sheetData sheetId="7269">
        <row r="1">
          <cell r="A1" t="str">
            <v>1월 생산실적</v>
          </cell>
        </row>
      </sheetData>
      <sheetData sheetId="7270">
        <row r="1">
          <cell r="A1" t="str">
            <v>1월 생산실적</v>
          </cell>
        </row>
      </sheetData>
      <sheetData sheetId="7271">
        <row r="1">
          <cell r="A1" t="str">
            <v>1월 생산실적</v>
          </cell>
        </row>
      </sheetData>
      <sheetData sheetId="7272">
        <row r="1">
          <cell r="A1" t="str">
            <v>1월 생산실적</v>
          </cell>
        </row>
      </sheetData>
      <sheetData sheetId="7273">
        <row r="1">
          <cell r="A1" t="str">
            <v>1월 생산실적</v>
          </cell>
        </row>
      </sheetData>
      <sheetData sheetId="7274">
        <row r="1">
          <cell r="A1" t="str">
            <v>1월 생산실적</v>
          </cell>
        </row>
      </sheetData>
      <sheetData sheetId="7275">
        <row r="1">
          <cell r="A1" t="str">
            <v>1월 생산실적</v>
          </cell>
        </row>
      </sheetData>
      <sheetData sheetId="7276">
        <row r="1">
          <cell r="A1" t="str">
            <v>1월 생산실적</v>
          </cell>
        </row>
      </sheetData>
      <sheetData sheetId="7277">
        <row r="1">
          <cell r="A1" t="str">
            <v>1월 생산실적</v>
          </cell>
        </row>
      </sheetData>
      <sheetData sheetId="7278">
        <row r="1">
          <cell r="A1" t="str">
            <v>1월 생산실적</v>
          </cell>
        </row>
      </sheetData>
      <sheetData sheetId="7279">
        <row r="1">
          <cell r="A1" t="str">
            <v>1월 생산실적</v>
          </cell>
        </row>
      </sheetData>
      <sheetData sheetId="7280">
        <row r="1">
          <cell r="A1" t="str">
            <v>1월 생산실적</v>
          </cell>
        </row>
      </sheetData>
      <sheetData sheetId="7281">
        <row r="1">
          <cell r="A1" t="str">
            <v>1월 생산실적</v>
          </cell>
        </row>
      </sheetData>
      <sheetData sheetId="7282">
        <row r="1">
          <cell r="A1" t="str">
            <v>1월 생산실적</v>
          </cell>
        </row>
      </sheetData>
      <sheetData sheetId="7283">
        <row r="1">
          <cell r="A1" t="str">
            <v>1월 생산실적</v>
          </cell>
        </row>
      </sheetData>
      <sheetData sheetId="7284">
        <row r="1">
          <cell r="A1" t="str">
            <v>1월 생산실적</v>
          </cell>
        </row>
      </sheetData>
      <sheetData sheetId="7285">
        <row r="1">
          <cell r="A1" t="str">
            <v>1월 생산실적</v>
          </cell>
        </row>
      </sheetData>
      <sheetData sheetId="7286">
        <row r="1">
          <cell r="A1" t="str">
            <v>1월 생산실적</v>
          </cell>
        </row>
      </sheetData>
      <sheetData sheetId="7287">
        <row r="1">
          <cell r="A1" t="str">
            <v>1월 생산실적</v>
          </cell>
        </row>
      </sheetData>
      <sheetData sheetId="7288">
        <row r="1">
          <cell r="A1" t="str">
            <v>1월 생산실적</v>
          </cell>
        </row>
      </sheetData>
      <sheetData sheetId="7289">
        <row r="1">
          <cell r="A1" t="str">
            <v>1월 생산실적</v>
          </cell>
        </row>
      </sheetData>
      <sheetData sheetId="7290">
        <row r="1">
          <cell r="A1" t="str">
            <v>1월 생산실적</v>
          </cell>
        </row>
      </sheetData>
      <sheetData sheetId="7291">
        <row r="1">
          <cell r="A1" t="str">
            <v>1월 생산실적</v>
          </cell>
        </row>
      </sheetData>
      <sheetData sheetId="7292">
        <row r="1">
          <cell r="A1" t="str">
            <v>1월 생산실적</v>
          </cell>
        </row>
      </sheetData>
      <sheetData sheetId="7293">
        <row r="1">
          <cell r="A1" t="str">
            <v>1월 생산실적</v>
          </cell>
        </row>
      </sheetData>
      <sheetData sheetId="7294">
        <row r="1">
          <cell r="A1" t="str">
            <v>1월 생산실적</v>
          </cell>
        </row>
      </sheetData>
      <sheetData sheetId="7295">
        <row r="1">
          <cell r="A1" t="str">
            <v>1월 생산실적</v>
          </cell>
        </row>
      </sheetData>
      <sheetData sheetId="7296">
        <row r="1">
          <cell r="A1" t="str">
            <v>1월 생산실적</v>
          </cell>
        </row>
      </sheetData>
      <sheetData sheetId="7297">
        <row r="1">
          <cell r="A1" t="str">
            <v>1월 생산실적</v>
          </cell>
        </row>
      </sheetData>
      <sheetData sheetId="7298">
        <row r="1">
          <cell r="A1" t="str">
            <v>1월 생산실적</v>
          </cell>
        </row>
      </sheetData>
      <sheetData sheetId="7299">
        <row r="1">
          <cell r="A1" t="str">
            <v>1월 생산실적</v>
          </cell>
        </row>
      </sheetData>
      <sheetData sheetId="7300">
        <row r="1">
          <cell r="A1" t="str">
            <v>1월 생산실적</v>
          </cell>
        </row>
      </sheetData>
      <sheetData sheetId="7301">
        <row r="1">
          <cell r="A1" t="str">
            <v>1월 생산실적</v>
          </cell>
        </row>
      </sheetData>
      <sheetData sheetId="7302">
        <row r="1">
          <cell r="A1" t="str">
            <v>1월 생산실적</v>
          </cell>
        </row>
      </sheetData>
      <sheetData sheetId="7303">
        <row r="1">
          <cell r="A1" t="str">
            <v>1월 생산실적</v>
          </cell>
        </row>
      </sheetData>
      <sheetData sheetId="7304">
        <row r="1">
          <cell r="A1" t="str">
            <v>1월 생산실적</v>
          </cell>
        </row>
      </sheetData>
      <sheetData sheetId="7305">
        <row r="1">
          <cell r="A1" t="str">
            <v>1월 생산실적</v>
          </cell>
        </row>
      </sheetData>
      <sheetData sheetId="7306">
        <row r="1">
          <cell r="A1" t="str">
            <v>1월 생산실적</v>
          </cell>
        </row>
      </sheetData>
      <sheetData sheetId="7307">
        <row r="1">
          <cell r="A1" t="str">
            <v>1월 생산실적</v>
          </cell>
        </row>
      </sheetData>
      <sheetData sheetId="7308">
        <row r="1">
          <cell r="A1" t="str">
            <v>1월 생산실적</v>
          </cell>
        </row>
      </sheetData>
      <sheetData sheetId="7309">
        <row r="1">
          <cell r="A1" t="str">
            <v>1월 생산실적</v>
          </cell>
        </row>
      </sheetData>
      <sheetData sheetId="7310">
        <row r="1">
          <cell r="A1" t="str">
            <v>1월 생산실적</v>
          </cell>
        </row>
      </sheetData>
      <sheetData sheetId="7311">
        <row r="1">
          <cell r="A1" t="str">
            <v>1월 생산실적</v>
          </cell>
        </row>
      </sheetData>
      <sheetData sheetId="7312">
        <row r="1">
          <cell r="A1" t="str">
            <v>1월 생산실적</v>
          </cell>
        </row>
      </sheetData>
      <sheetData sheetId="7313">
        <row r="1">
          <cell r="A1" t="str">
            <v>1월 생산실적</v>
          </cell>
        </row>
      </sheetData>
      <sheetData sheetId="7314">
        <row r="1">
          <cell r="A1" t="str">
            <v>1월 생산실적</v>
          </cell>
        </row>
      </sheetData>
      <sheetData sheetId="7315">
        <row r="1">
          <cell r="A1" t="str">
            <v>1월 생산실적</v>
          </cell>
        </row>
      </sheetData>
      <sheetData sheetId="7316">
        <row r="1">
          <cell r="A1" t="str">
            <v>1월 생산실적</v>
          </cell>
        </row>
      </sheetData>
      <sheetData sheetId="7317">
        <row r="1">
          <cell r="A1" t="str">
            <v>1월 생산실적</v>
          </cell>
        </row>
      </sheetData>
      <sheetData sheetId="7318" refreshError="1"/>
      <sheetData sheetId="7319">
        <row r="1">
          <cell r="A1" t="str">
            <v>1월 생산실적</v>
          </cell>
        </row>
      </sheetData>
      <sheetData sheetId="7320">
        <row r="1">
          <cell r="A1" t="str">
            <v>1월 생산실적</v>
          </cell>
        </row>
      </sheetData>
      <sheetData sheetId="7321">
        <row r="1">
          <cell r="A1" t="str">
            <v>1월 생산실적</v>
          </cell>
        </row>
      </sheetData>
      <sheetData sheetId="7322">
        <row r="1">
          <cell r="A1" t="str">
            <v>1월 생산실적</v>
          </cell>
        </row>
      </sheetData>
      <sheetData sheetId="7323">
        <row r="1">
          <cell r="A1" t="str">
            <v>1월 생산실적</v>
          </cell>
        </row>
      </sheetData>
      <sheetData sheetId="7324">
        <row r="1">
          <cell r="A1" t="str">
            <v>1월 생산실적</v>
          </cell>
        </row>
      </sheetData>
      <sheetData sheetId="7325">
        <row r="1">
          <cell r="A1" t="str">
            <v>1월 생산실적</v>
          </cell>
        </row>
      </sheetData>
      <sheetData sheetId="7326">
        <row r="1">
          <cell r="A1" t="str">
            <v>1월 생산실적</v>
          </cell>
        </row>
      </sheetData>
      <sheetData sheetId="7327">
        <row r="1">
          <cell r="A1" t="str">
            <v>1월 생산실적</v>
          </cell>
        </row>
      </sheetData>
      <sheetData sheetId="7328">
        <row r="1">
          <cell r="A1" t="str">
            <v>1월 생산실적</v>
          </cell>
        </row>
      </sheetData>
      <sheetData sheetId="7329">
        <row r="1">
          <cell r="A1" t="str">
            <v>1월 생산실적</v>
          </cell>
        </row>
      </sheetData>
      <sheetData sheetId="7330">
        <row r="1">
          <cell r="A1" t="str">
            <v>1월 생산실적</v>
          </cell>
        </row>
      </sheetData>
      <sheetData sheetId="7331">
        <row r="1">
          <cell r="A1" t="str">
            <v>1월 생산실적</v>
          </cell>
        </row>
      </sheetData>
      <sheetData sheetId="7332">
        <row r="1">
          <cell r="A1" t="str">
            <v>1월 생산실적</v>
          </cell>
        </row>
      </sheetData>
      <sheetData sheetId="7333">
        <row r="1">
          <cell r="A1" t="str">
            <v>1월 생산실적</v>
          </cell>
        </row>
      </sheetData>
      <sheetData sheetId="7334">
        <row r="1">
          <cell r="A1" t="str">
            <v>1월 생산실적</v>
          </cell>
        </row>
      </sheetData>
      <sheetData sheetId="7335">
        <row r="1">
          <cell r="A1" t="str">
            <v>1월 생산실적</v>
          </cell>
        </row>
      </sheetData>
      <sheetData sheetId="7336">
        <row r="1">
          <cell r="A1" t="str">
            <v>1월 생산실적</v>
          </cell>
        </row>
      </sheetData>
      <sheetData sheetId="7337">
        <row r="1">
          <cell r="A1" t="str">
            <v>1월 생산실적</v>
          </cell>
        </row>
      </sheetData>
      <sheetData sheetId="7338">
        <row r="1">
          <cell r="A1" t="str">
            <v>1월 생산실적</v>
          </cell>
        </row>
      </sheetData>
      <sheetData sheetId="7339">
        <row r="1">
          <cell r="A1" t="str">
            <v>1월 생산실적</v>
          </cell>
        </row>
      </sheetData>
      <sheetData sheetId="7340">
        <row r="1">
          <cell r="A1" t="str">
            <v>1월 생산실적</v>
          </cell>
        </row>
      </sheetData>
      <sheetData sheetId="7341">
        <row r="1">
          <cell r="A1" t="str">
            <v>1월 생산실적</v>
          </cell>
        </row>
      </sheetData>
      <sheetData sheetId="7342">
        <row r="1">
          <cell r="A1" t="str">
            <v>1월 생산실적</v>
          </cell>
        </row>
      </sheetData>
      <sheetData sheetId="7343">
        <row r="1">
          <cell r="A1" t="str">
            <v>1월 생산실적</v>
          </cell>
        </row>
      </sheetData>
      <sheetData sheetId="7344">
        <row r="1">
          <cell r="A1" t="str">
            <v>1월 생산실적</v>
          </cell>
        </row>
      </sheetData>
      <sheetData sheetId="7345">
        <row r="1">
          <cell r="A1" t="str">
            <v>1월 생산실적</v>
          </cell>
        </row>
      </sheetData>
      <sheetData sheetId="7346">
        <row r="1">
          <cell r="A1" t="str">
            <v>1월 생산실적</v>
          </cell>
        </row>
      </sheetData>
      <sheetData sheetId="7347">
        <row r="1">
          <cell r="A1" t="str">
            <v>1월 생산실적</v>
          </cell>
        </row>
      </sheetData>
      <sheetData sheetId="7348">
        <row r="1">
          <cell r="A1" t="str">
            <v>1월 생산실적</v>
          </cell>
        </row>
      </sheetData>
      <sheetData sheetId="7349">
        <row r="1">
          <cell r="A1" t="str">
            <v>1월 생산실적</v>
          </cell>
        </row>
      </sheetData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>
        <row r="1">
          <cell r="A1" t="str">
            <v>1월 생산실적</v>
          </cell>
        </row>
      </sheetData>
      <sheetData sheetId="7414">
        <row r="1">
          <cell r="A1" t="str">
            <v>1월 생산실적</v>
          </cell>
        </row>
      </sheetData>
      <sheetData sheetId="7415">
        <row r="1">
          <cell r="A1" t="str">
            <v>1월 생산실적</v>
          </cell>
        </row>
      </sheetData>
      <sheetData sheetId="7416">
        <row r="1">
          <cell r="A1" t="str">
            <v>1월 생산실적</v>
          </cell>
        </row>
      </sheetData>
      <sheetData sheetId="7417">
        <row r="1">
          <cell r="A1" t="str">
            <v>1월 생산실적</v>
          </cell>
        </row>
      </sheetData>
      <sheetData sheetId="7418">
        <row r="1">
          <cell r="A1" t="str">
            <v>1월 생산실적</v>
          </cell>
        </row>
      </sheetData>
      <sheetData sheetId="7419">
        <row r="1">
          <cell r="A1" t="str">
            <v>1월 생산실적</v>
          </cell>
        </row>
      </sheetData>
      <sheetData sheetId="7420">
        <row r="1">
          <cell r="A1" t="str">
            <v>1월 생산실적</v>
          </cell>
        </row>
      </sheetData>
      <sheetData sheetId="7421">
        <row r="1">
          <cell r="A1" t="str">
            <v>1월 생산실적</v>
          </cell>
        </row>
      </sheetData>
      <sheetData sheetId="7422">
        <row r="1">
          <cell r="A1" t="str">
            <v>1월 생산실적</v>
          </cell>
        </row>
      </sheetData>
      <sheetData sheetId="7423">
        <row r="1">
          <cell r="A1" t="str">
            <v>1월 생산실적</v>
          </cell>
        </row>
      </sheetData>
      <sheetData sheetId="7424">
        <row r="1">
          <cell r="A1" t="str">
            <v>1월 생산실적</v>
          </cell>
        </row>
      </sheetData>
      <sheetData sheetId="7425">
        <row r="1">
          <cell r="A1" t="str">
            <v>1월 생산실적</v>
          </cell>
        </row>
      </sheetData>
      <sheetData sheetId="7426">
        <row r="1">
          <cell r="A1" t="str">
            <v>1월 생산실적</v>
          </cell>
        </row>
      </sheetData>
      <sheetData sheetId="7427">
        <row r="1">
          <cell r="A1" t="str">
            <v>1월 생산실적</v>
          </cell>
        </row>
      </sheetData>
      <sheetData sheetId="7428">
        <row r="1">
          <cell r="A1" t="str">
            <v>1월 생산실적</v>
          </cell>
        </row>
      </sheetData>
      <sheetData sheetId="7429">
        <row r="1">
          <cell r="A1" t="str">
            <v>1월 생산실적</v>
          </cell>
        </row>
      </sheetData>
      <sheetData sheetId="7430">
        <row r="1">
          <cell r="A1" t="str">
            <v>1월 생산실적</v>
          </cell>
        </row>
      </sheetData>
      <sheetData sheetId="7431">
        <row r="1">
          <cell r="A1" t="str">
            <v>1월 생산실적</v>
          </cell>
        </row>
      </sheetData>
      <sheetData sheetId="7432">
        <row r="1">
          <cell r="A1" t="str">
            <v>1월 생산실적</v>
          </cell>
        </row>
      </sheetData>
      <sheetData sheetId="7433">
        <row r="1">
          <cell r="A1" t="str">
            <v>1월 생산실적</v>
          </cell>
        </row>
      </sheetData>
      <sheetData sheetId="7434">
        <row r="1">
          <cell r="A1" t="str">
            <v>1월 생산실적</v>
          </cell>
        </row>
      </sheetData>
      <sheetData sheetId="7435">
        <row r="1">
          <cell r="A1" t="str">
            <v>1월 생산실적</v>
          </cell>
        </row>
      </sheetData>
      <sheetData sheetId="7436">
        <row r="1">
          <cell r="A1" t="str">
            <v>1월 생산실적</v>
          </cell>
        </row>
      </sheetData>
      <sheetData sheetId="7437">
        <row r="1">
          <cell r="A1" t="str">
            <v>1월 생산실적</v>
          </cell>
        </row>
      </sheetData>
      <sheetData sheetId="7438">
        <row r="1">
          <cell r="A1" t="str">
            <v>1월 생산실적</v>
          </cell>
        </row>
      </sheetData>
      <sheetData sheetId="7439">
        <row r="1">
          <cell r="A1" t="str">
            <v>1월 생산실적</v>
          </cell>
        </row>
      </sheetData>
      <sheetData sheetId="7440">
        <row r="1">
          <cell r="A1" t="str">
            <v>1월 생산실적</v>
          </cell>
        </row>
      </sheetData>
      <sheetData sheetId="7441">
        <row r="1">
          <cell r="A1" t="str">
            <v>1월 생산실적</v>
          </cell>
        </row>
      </sheetData>
      <sheetData sheetId="7442">
        <row r="1">
          <cell r="A1" t="str">
            <v>1월 생산실적</v>
          </cell>
        </row>
      </sheetData>
      <sheetData sheetId="7443">
        <row r="1">
          <cell r="A1" t="str">
            <v>1월 생산실적</v>
          </cell>
        </row>
      </sheetData>
      <sheetData sheetId="7444">
        <row r="1">
          <cell r="A1" t="str">
            <v>1월 생산실적</v>
          </cell>
        </row>
      </sheetData>
      <sheetData sheetId="7445">
        <row r="1">
          <cell r="A1" t="str">
            <v>1월 생산실적</v>
          </cell>
        </row>
      </sheetData>
      <sheetData sheetId="7446">
        <row r="1">
          <cell r="A1" t="str">
            <v>1월 생산실적</v>
          </cell>
        </row>
      </sheetData>
      <sheetData sheetId="7447">
        <row r="1">
          <cell r="A1" t="str">
            <v>1월 생산실적</v>
          </cell>
        </row>
      </sheetData>
      <sheetData sheetId="7448">
        <row r="1">
          <cell r="A1" t="str">
            <v>1월 생산실적</v>
          </cell>
        </row>
      </sheetData>
      <sheetData sheetId="7449">
        <row r="1">
          <cell r="A1" t="str">
            <v>1월 생산실적</v>
          </cell>
        </row>
      </sheetData>
      <sheetData sheetId="7450">
        <row r="1">
          <cell r="A1" t="str">
            <v>1월 생산실적</v>
          </cell>
        </row>
      </sheetData>
      <sheetData sheetId="7451">
        <row r="1">
          <cell r="A1" t="str">
            <v>1월 생산실적</v>
          </cell>
        </row>
      </sheetData>
      <sheetData sheetId="7452">
        <row r="1">
          <cell r="A1" t="str">
            <v>1월 생산실적</v>
          </cell>
        </row>
      </sheetData>
      <sheetData sheetId="7453">
        <row r="1">
          <cell r="A1" t="str">
            <v>1월 생산실적</v>
          </cell>
        </row>
      </sheetData>
      <sheetData sheetId="7454">
        <row r="1">
          <cell r="A1" t="str">
            <v>1월 생산실적</v>
          </cell>
        </row>
      </sheetData>
      <sheetData sheetId="7455">
        <row r="1">
          <cell r="A1" t="str">
            <v>1월 생산실적</v>
          </cell>
        </row>
      </sheetData>
      <sheetData sheetId="7456">
        <row r="1">
          <cell r="A1" t="str">
            <v>1월 생산실적</v>
          </cell>
        </row>
      </sheetData>
      <sheetData sheetId="7457">
        <row r="1">
          <cell r="A1" t="str">
            <v>1월 생산실적</v>
          </cell>
        </row>
      </sheetData>
      <sheetData sheetId="7458">
        <row r="1">
          <cell r="A1" t="str">
            <v>1월 생산실적</v>
          </cell>
        </row>
      </sheetData>
      <sheetData sheetId="7459">
        <row r="1">
          <cell r="A1" t="str">
            <v>1월 생산실적</v>
          </cell>
        </row>
      </sheetData>
      <sheetData sheetId="7460">
        <row r="1">
          <cell r="A1" t="str">
            <v>1월 생산실적</v>
          </cell>
        </row>
      </sheetData>
      <sheetData sheetId="7461">
        <row r="1">
          <cell r="A1" t="str">
            <v>1월 생산실적</v>
          </cell>
        </row>
      </sheetData>
      <sheetData sheetId="7462">
        <row r="1">
          <cell r="A1" t="str">
            <v>1월 생산실적</v>
          </cell>
        </row>
      </sheetData>
      <sheetData sheetId="7463">
        <row r="1">
          <cell r="A1" t="str">
            <v>1월 생산실적</v>
          </cell>
        </row>
      </sheetData>
      <sheetData sheetId="7464">
        <row r="1">
          <cell r="A1" t="str">
            <v>1월 생산실적</v>
          </cell>
        </row>
      </sheetData>
      <sheetData sheetId="7465">
        <row r="1">
          <cell r="A1" t="str">
            <v>1월 생산실적</v>
          </cell>
        </row>
      </sheetData>
      <sheetData sheetId="7466">
        <row r="1">
          <cell r="A1" t="str">
            <v>1월 생산실적</v>
          </cell>
        </row>
      </sheetData>
      <sheetData sheetId="7467">
        <row r="1">
          <cell r="A1" t="str">
            <v>1월 생산실적</v>
          </cell>
        </row>
      </sheetData>
      <sheetData sheetId="7468">
        <row r="1">
          <cell r="A1" t="str">
            <v>1월 생산실적</v>
          </cell>
        </row>
      </sheetData>
      <sheetData sheetId="7469">
        <row r="1">
          <cell r="A1" t="str">
            <v>1월 생산실적</v>
          </cell>
        </row>
      </sheetData>
      <sheetData sheetId="7470">
        <row r="1">
          <cell r="A1" t="str">
            <v>1월 생산실적</v>
          </cell>
        </row>
      </sheetData>
      <sheetData sheetId="7471">
        <row r="1">
          <cell r="A1" t="str">
            <v>1월 생산실적</v>
          </cell>
        </row>
      </sheetData>
      <sheetData sheetId="7472">
        <row r="1">
          <cell r="A1" t="str">
            <v>1월 생산실적</v>
          </cell>
        </row>
      </sheetData>
      <sheetData sheetId="7473">
        <row r="1">
          <cell r="A1" t="str">
            <v>1월 생산실적</v>
          </cell>
        </row>
      </sheetData>
      <sheetData sheetId="7474">
        <row r="1">
          <cell r="A1" t="str">
            <v>1월 생산실적</v>
          </cell>
        </row>
      </sheetData>
      <sheetData sheetId="7475">
        <row r="1">
          <cell r="A1" t="str">
            <v>1월 생산실적</v>
          </cell>
        </row>
      </sheetData>
      <sheetData sheetId="7476">
        <row r="1">
          <cell r="A1" t="str">
            <v>1월 생산실적</v>
          </cell>
        </row>
      </sheetData>
      <sheetData sheetId="7477">
        <row r="1">
          <cell r="A1" t="str">
            <v>1월 생산실적</v>
          </cell>
        </row>
      </sheetData>
      <sheetData sheetId="7478">
        <row r="1">
          <cell r="A1" t="str">
            <v>1월 생산실적</v>
          </cell>
        </row>
      </sheetData>
      <sheetData sheetId="7479">
        <row r="1">
          <cell r="A1" t="str">
            <v>1월 생산실적</v>
          </cell>
        </row>
      </sheetData>
      <sheetData sheetId="7480">
        <row r="1">
          <cell r="A1" t="str">
            <v>1월 생산실적</v>
          </cell>
        </row>
      </sheetData>
      <sheetData sheetId="7481">
        <row r="1">
          <cell r="A1" t="str">
            <v>1월 생산실적</v>
          </cell>
        </row>
      </sheetData>
      <sheetData sheetId="7482">
        <row r="1">
          <cell r="A1" t="str">
            <v>1월 생산실적</v>
          </cell>
        </row>
      </sheetData>
      <sheetData sheetId="7483">
        <row r="1">
          <cell r="A1" t="str">
            <v>1월 생산실적</v>
          </cell>
        </row>
      </sheetData>
      <sheetData sheetId="7484">
        <row r="1">
          <cell r="A1" t="str">
            <v>1월 생산실적</v>
          </cell>
        </row>
      </sheetData>
      <sheetData sheetId="7485">
        <row r="1">
          <cell r="A1" t="str">
            <v>1월 생산실적</v>
          </cell>
        </row>
      </sheetData>
      <sheetData sheetId="7486">
        <row r="1">
          <cell r="A1" t="str">
            <v>1월 생산실적</v>
          </cell>
        </row>
      </sheetData>
      <sheetData sheetId="7487">
        <row r="1">
          <cell r="A1" t="str">
            <v>1월 생산실적</v>
          </cell>
        </row>
      </sheetData>
      <sheetData sheetId="7488">
        <row r="1">
          <cell r="A1" t="str">
            <v>1월 생산실적</v>
          </cell>
        </row>
      </sheetData>
      <sheetData sheetId="7489">
        <row r="1">
          <cell r="A1" t="str">
            <v>1월 생산실적</v>
          </cell>
        </row>
      </sheetData>
      <sheetData sheetId="7490">
        <row r="1">
          <cell r="A1" t="str">
            <v>1월 생산실적</v>
          </cell>
        </row>
      </sheetData>
      <sheetData sheetId="7491">
        <row r="1">
          <cell r="A1" t="str">
            <v>1월 생산실적</v>
          </cell>
        </row>
      </sheetData>
      <sheetData sheetId="7492">
        <row r="1">
          <cell r="A1" t="str">
            <v>1월 생산실적</v>
          </cell>
        </row>
      </sheetData>
      <sheetData sheetId="7493">
        <row r="1">
          <cell r="A1" t="str">
            <v>1월 생산실적</v>
          </cell>
        </row>
      </sheetData>
      <sheetData sheetId="7494">
        <row r="1">
          <cell r="A1" t="str">
            <v>1월 생산실적</v>
          </cell>
        </row>
      </sheetData>
      <sheetData sheetId="7495">
        <row r="1">
          <cell r="A1" t="str">
            <v>1월 생산실적</v>
          </cell>
        </row>
      </sheetData>
      <sheetData sheetId="7496">
        <row r="1">
          <cell r="A1" t="str">
            <v>1월 생산실적</v>
          </cell>
        </row>
      </sheetData>
      <sheetData sheetId="7497">
        <row r="1">
          <cell r="A1" t="str">
            <v>1월 생산실적</v>
          </cell>
        </row>
      </sheetData>
      <sheetData sheetId="7498">
        <row r="1">
          <cell r="A1" t="str">
            <v>1월 생산실적</v>
          </cell>
        </row>
      </sheetData>
      <sheetData sheetId="7499">
        <row r="1">
          <cell r="A1" t="str">
            <v>1월 생산실적</v>
          </cell>
        </row>
      </sheetData>
      <sheetData sheetId="7500">
        <row r="1">
          <cell r="A1" t="str">
            <v>1월 생산실적</v>
          </cell>
        </row>
      </sheetData>
      <sheetData sheetId="7501">
        <row r="1">
          <cell r="A1" t="str">
            <v>1월 생산실적</v>
          </cell>
        </row>
      </sheetData>
      <sheetData sheetId="7502">
        <row r="1">
          <cell r="A1" t="str">
            <v>1월 생산실적</v>
          </cell>
        </row>
      </sheetData>
      <sheetData sheetId="7503">
        <row r="1">
          <cell r="A1" t="str">
            <v>1월 생산실적</v>
          </cell>
        </row>
      </sheetData>
      <sheetData sheetId="7504">
        <row r="1">
          <cell r="A1" t="str">
            <v>1월 생산실적</v>
          </cell>
        </row>
      </sheetData>
      <sheetData sheetId="7505">
        <row r="1">
          <cell r="A1" t="str">
            <v>1월 생산실적</v>
          </cell>
        </row>
      </sheetData>
      <sheetData sheetId="7506">
        <row r="1">
          <cell r="A1" t="str">
            <v>1월 생산실적</v>
          </cell>
        </row>
      </sheetData>
      <sheetData sheetId="7507">
        <row r="1">
          <cell r="A1" t="str">
            <v>1월 생산실적</v>
          </cell>
        </row>
      </sheetData>
      <sheetData sheetId="7508">
        <row r="1">
          <cell r="A1" t="str">
            <v>1월 생산실적</v>
          </cell>
        </row>
      </sheetData>
      <sheetData sheetId="7509">
        <row r="1">
          <cell r="A1" t="str">
            <v>1월 생산실적</v>
          </cell>
        </row>
      </sheetData>
      <sheetData sheetId="7510">
        <row r="1">
          <cell r="A1" t="str">
            <v>1월 생산실적</v>
          </cell>
        </row>
      </sheetData>
      <sheetData sheetId="7511">
        <row r="1">
          <cell r="A1" t="str">
            <v>1월 생산실적</v>
          </cell>
        </row>
      </sheetData>
      <sheetData sheetId="7512">
        <row r="1">
          <cell r="A1" t="str">
            <v>1월 생산실적</v>
          </cell>
        </row>
      </sheetData>
      <sheetData sheetId="7513">
        <row r="1">
          <cell r="A1" t="str">
            <v>1월 생산실적</v>
          </cell>
        </row>
      </sheetData>
      <sheetData sheetId="7514">
        <row r="1">
          <cell r="A1" t="str">
            <v>1월 생산실적</v>
          </cell>
        </row>
      </sheetData>
      <sheetData sheetId="7515">
        <row r="1">
          <cell r="A1" t="str">
            <v>1월 생산실적</v>
          </cell>
        </row>
      </sheetData>
      <sheetData sheetId="7516">
        <row r="1">
          <cell r="A1" t="str">
            <v>1월 생산실적</v>
          </cell>
        </row>
      </sheetData>
      <sheetData sheetId="7517">
        <row r="1">
          <cell r="A1" t="str">
            <v>1월 생산실적</v>
          </cell>
        </row>
      </sheetData>
      <sheetData sheetId="7518">
        <row r="1">
          <cell r="A1" t="str">
            <v>1월 생산실적</v>
          </cell>
        </row>
      </sheetData>
      <sheetData sheetId="7519">
        <row r="1">
          <cell r="A1" t="str">
            <v>1월 생산실적</v>
          </cell>
        </row>
      </sheetData>
      <sheetData sheetId="7520">
        <row r="1">
          <cell r="A1" t="str">
            <v>1월 생산실적</v>
          </cell>
        </row>
      </sheetData>
      <sheetData sheetId="7521">
        <row r="1">
          <cell r="A1" t="str">
            <v>1월 생산실적</v>
          </cell>
        </row>
      </sheetData>
      <sheetData sheetId="7522">
        <row r="1">
          <cell r="A1" t="str">
            <v>1월 생산실적</v>
          </cell>
        </row>
      </sheetData>
      <sheetData sheetId="7523">
        <row r="1">
          <cell r="A1" t="str">
            <v>1월 생산실적</v>
          </cell>
        </row>
      </sheetData>
      <sheetData sheetId="7524">
        <row r="1">
          <cell r="A1" t="str">
            <v>1월 생산실적</v>
          </cell>
        </row>
      </sheetData>
      <sheetData sheetId="7525">
        <row r="1">
          <cell r="A1" t="str">
            <v>1월 생산실적</v>
          </cell>
        </row>
      </sheetData>
      <sheetData sheetId="7526">
        <row r="1">
          <cell r="A1" t="str">
            <v>1월 생산실적</v>
          </cell>
        </row>
      </sheetData>
      <sheetData sheetId="7527">
        <row r="1">
          <cell r="A1" t="str">
            <v>1월 생산실적</v>
          </cell>
        </row>
      </sheetData>
      <sheetData sheetId="7528">
        <row r="1">
          <cell r="A1" t="str">
            <v>1월 생산실적</v>
          </cell>
        </row>
      </sheetData>
      <sheetData sheetId="7529">
        <row r="1">
          <cell r="A1" t="str">
            <v>1월 생산실적</v>
          </cell>
        </row>
      </sheetData>
      <sheetData sheetId="7530">
        <row r="1">
          <cell r="A1" t="str">
            <v>1월 생산실적</v>
          </cell>
        </row>
      </sheetData>
      <sheetData sheetId="7531">
        <row r="1">
          <cell r="A1" t="str">
            <v>1월 생산실적</v>
          </cell>
        </row>
      </sheetData>
      <sheetData sheetId="7532">
        <row r="1">
          <cell r="A1" t="str">
            <v>1월 생산실적</v>
          </cell>
        </row>
      </sheetData>
      <sheetData sheetId="7533">
        <row r="1">
          <cell r="A1" t="str">
            <v>1월 생산실적</v>
          </cell>
        </row>
      </sheetData>
      <sheetData sheetId="7534">
        <row r="1">
          <cell r="A1" t="str">
            <v>1월 생산실적</v>
          </cell>
        </row>
      </sheetData>
      <sheetData sheetId="7535">
        <row r="1">
          <cell r="A1" t="str">
            <v>1월 생산실적</v>
          </cell>
        </row>
      </sheetData>
      <sheetData sheetId="7536">
        <row r="1">
          <cell r="A1" t="str">
            <v>1월 생산실적</v>
          </cell>
        </row>
      </sheetData>
      <sheetData sheetId="7537">
        <row r="1">
          <cell r="A1" t="str">
            <v>1월 생산실적</v>
          </cell>
        </row>
      </sheetData>
      <sheetData sheetId="7538">
        <row r="1">
          <cell r="A1" t="str">
            <v>1월 생산실적</v>
          </cell>
        </row>
      </sheetData>
      <sheetData sheetId="7539">
        <row r="1">
          <cell r="A1" t="str">
            <v>1월 생산실적</v>
          </cell>
        </row>
      </sheetData>
      <sheetData sheetId="7540">
        <row r="1">
          <cell r="A1" t="str">
            <v>1월 생산실적</v>
          </cell>
        </row>
      </sheetData>
      <sheetData sheetId="7541">
        <row r="1">
          <cell r="A1" t="str">
            <v>1월 생산실적</v>
          </cell>
        </row>
      </sheetData>
      <sheetData sheetId="7542">
        <row r="1">
          <cell r="A1" t="str">
            <v>1월 생산실적</v>
          </cell>
        </row>
      </sheetData>
      <sheetData sheetId="7543">
        <row r="1">
          <cell r="A1" t="str">
            <v>1월 생산실적</v>
          </cell>
        </row>
      </sheetData>
      <sheetData sheetId="7544">
        <row r="1">
          <cell r="A1" t="str">
            <v>1월 생산실적</v>
          </cell>
        </row>
      </sheetData>
      <sheetData sheetId="7545">
        <row r="1">
          <cell r="A1" t="str">
            <v>1월 생산실적</v>
          </cell>
        </row>
      </sheetData>
      <sheetData sheetId="7546">
        <row r="1">
          <cell r="A1" t="str">
            <v>1월 생산실적</v>
          </cell>
        </row>
      </sheetData>
      <sheetData sheetId="7547">
        <row r="1">
          <cell r="A1" t="str">
            <v>1월 생산실적</v>
          </cell>
        </row>
      </sheetData>
      <sheetData sheetId="7548">
        <row r="1">
          <cell r="A1" t="str">
            <v>1월 생산실적</v>
          </cell>
        </row>
      </sheetData>
      <sheetData sheetId="7549">
        <row r="1">
          <cell r="A1" t="str">
            <v>1월 생산실적</v>
          </cell>
        </row>
      </sheetData>
      <sheetData sheetId="7550">
        <row r="1">
          <cell r="A1" t="str">
            <v>1월 생산실적</v>
          </cell>
        </row>
      </sheetData>
      <sheetData sheetId="7551">
        <row r="1">
          <cell r="A1" t="str">
            <v>1월 생산실적</v>
          </cell>
        </row>
      </sheetData>
      <sheetData sheetId="7552">
        <row r="1">
          <cell r="A1" t="str">
            <v>1월 생산실적</v>
          </cell>
        </row>
      </sheetData>
      <sheetData sheetId="7553">
        <row r="1">
          <cell r="A1" t="str">
            <v>1월 생산실적</v>
          </cell>
        </row>
      </sheetData>
      <sheetData sheetId="7554">
        <row r="1">
          <cell r="A1" t="str">
            <v>1월 생산실적</v>
          </cell>
        </row>
      </sheetData>
      <sheetData sheetId="7555">
        <row r="1">
          <cell r="A1" t="str">
            <v>1월 생산실적</v>
          </cell>
        </row>
      </sheetData>
      <sheetData sheetId="7556">
        <row r="1">
          <cell r="A1" t="str">
            <v>1월 생산실적</v>
          </cell>
        </row>
      </sheetData>
      <sheetData sheetId="7557">
        <row r="1">
          <cell r="A1" t="str">
            <v>1월 생산실적</v>
          </cell>
        </row>
      </sheetData>
      <sheetData sheetId="7558">
        <row r="1">
          <cell r="A1" t="str">
            <v>1월 생산실적</v>
          </cell>
        </row>
      </sheetData>
      <sheetData sheetId="7559">
        <row r="1">
          <cell r="A1" t="str">
            <v>1월 생산실적</v>
          </cell>
        </row>
      </sheetData>
      <sheetData sheetId="7560">
        <row r="1">
          <cell r="A1" t="str">
            <v>1월 생산실적</v>
          </cell>
        </row>
      </sheetData>
      <sheetData sheetId="7561">
        <row r="1">
          <cell r="A1" t="str">
            <v>1월 생산실적</v>
          </cell>
        </row>
      </sheetData>
      <sheetData sheetId="7562">
        <row r="1">
          <cell r="A1" t="str">
            <v>1월 생산실적</v>
          </cell>
        </row>
      </sheetData>
      <sheetData sheetId="7563">
        <row r="1">
          <cell r="A1" t="str">
            <v>1월 생산실적</v>
          </cell>
        </row>
      </sheetData>
      <sheetData sheetId="7564">
        <row r="1">
          <cell r="A1" t="str">
            <v>1월 생산실적</v>
          </cell>
        </row>
      </sheetData>
      <sheetData sheetId="7565">
        <row r="1">
          <cell r="A1" t="str">
            <v>1월 생산실적</v>
          </cell>
        </row>
      </sheetData>
      <sheetData sheetId="7566">
        <row r="1">
          <cell r="A1" t="str">
            <v>1월 생산실적</v>
          </cell>
        </row>
      </sheetData>
      <sheetData sheetId="7567">
        <row r="1">
          <cell r="A1" t="str">
            <v>1월 생산실적</v>
          </cell>
        </row>
      </sheetData>
      <sheetData sheetId="7568">
        <row r="1">
          <cell r="A1" t="str">
            <v>1월 생산실적</v>
          </cell>
        </row>
      </sheetData>
      <sheetData sheetId="7569">
        <row r="1">
          <cell r="A1" t="str">
            <v>1월 생산실적</v>
          </cell>
        </row>
      </sheetData>
      <sheetData sheetId="7570">
        <row r="1">
          <cell r="A1" t="str">
            <v>1월 생산실적</v>
          </cell>
        </row>
      </sheetData>
      <sheetData sheetId="7571">
        <row r="1">
          <cell r="A1" t="str">
            <v>1월 생산실적</v>
          </cell>
        </row>
      </sheetData>
      <sheetData sheetId="7572">
        <row r="1">
          <cell r="A1" t="str">
            <v>1월 생산실적</v>
          </cell>
        </row>
      </sheetData>
      <sheetData sheetId="7573">
        <row r="1">
          <cell r="A1" t="str">
            <v>1월 생산실적</v>
          </cell>
        </row>
      </sheetData>
      <sheetData sheetId="7574">
        <row r="1">
          <cell r="A1" t="str">
            <v>1월 생산실적</v>
          </cell>
        </row>
      </sheetData>
      <sheetData sheetId="7575">
        <row r="1">
          <cell r="A1" t="str">
            <v>1월 생산실적</v>
          </cell>
        </row>
      </sheetData>
      <sheetData sheetId="7576">
        <row r="1">
          <cell r="A1" t="str">
            <v>1월 생산실적</v>
          </cell>
        </row>
      </sheetData>
      <sheetData sheetId="7577">
        <row r="1">
          <cell r="A1" t="str">
            <v>1월 생산실적</v>
          </cell>
        </row>
      </sheetData>
      <sheetData sheetId="7578">
        <row r="1">
          <cell r="A1" t="str">
            <v>1월 생산실적</v>
          </cell>
        </row>
      </sheetData>
      <sheetData sheetId="7579">
        <row r="1">
          <cell r="A1" t="str">
            <v>1월 생산실적</v>
          </cell>
        </row>
      </sheetData>
      <sheetData sheetId="7580">
        <row r="1">
          <cell r="A1" t="str">
            <v>1월 생산실적</v>
          </cell>
        </row>
      </sheetData>
      <sheetData sheetId="7581">
        <row r="1">
          <cell r="A1" t="str">
            <v>1월 생산실적</v>
          </cell>
        </row>
      </sheetData>
      <sheetData sheetId="7582">
        <row r="1">
          <cell r="A1" t="str">
            <v>1월 생산실적</v>
          </cell>
        </row>
      </sheetData>
      <sheetData sheetId="7583">
        <row r="1">
          <cell r="A1" t="str">
            <v>1월 생산실적</v>
          </cell>
        </row>
      </sheetData>
      <sheetData sheetId="7584">
        <row r="1">
          <cell r="A1" t="str">
            <v>1월 생산실적</v>
          </cell>
        </row>
      </sheetData>
      <sheetData sheetId="7585">
        <row r="1">
          <cell r="A1" t="str">
            <v>1월 생산실적</v>
          </cell>
        </row>
      </sheetData>
      <sheetData sheetId="7586">
        <row r="1">
          <cell r="A1" t="str">
            <v>1월 생산실적</v>
          </cell>
        </row>
      </sheetData>
      <sheetData sheetId="7587">
        <row r="1">
          <cell r="A1" t="str">
            <v>1월 생산실적</v>
          </cell>
        </row>
      </sheetData>
      <sheetData sheetId="7588">
        <row r="1">
          <cell r="A1" t="str">
            <v>1월 생산실적</v>
          </cell>
        </row>
      </sheetData>
      <sheetData sheetId="7589">
        <row r="1">
          <cell r="A1" t="str">
            <v>1월 생산실적</v>
          </cell>
        </row>
      </sheetData>
      <sheetData sheetId="7590">
        <row r="1">
          <cell r="A1" t="str">
            <v>1월 생산실적</v>
          </cell>
        </row>
      </sheetData>
      <sheetData sheetId="7591">
        <row r="1">
          <cell r="A1" t="str">
            <v>1월 생산실적</v>
          </cell>
        </row>
      </sheetData>
      <sheetData sheetId="7592">
        <row r="1">
          <cell r="A1" t="str">
            <v>1월 생산실적</v>
          </cell>
        </row>
      </sheetData>
      <sheetData sheetId="7593">
        <row r="1">
          <cell r="A1" t="str">
            <v>1월 생산실적</v>
          </cell>
        </row>
      </sheetData>
      <sheetData sheetId="7594">
        <row r="1">
          <cell r="A1" t="str">
            <v>1월 생산실적</v>
          </cell>
        </row>
      </sheetData>
      <sheetData sheetId="7595">
        <row r="1">
          <cell r="A1" t="str">
            <v>1월 생산실적</v>
          </cell>
        </row>
      </sheetData>
      <sheetData sheetId="7596">
        <row r="1">
          <cell r="A1" t="str">
            <v>1월 생산실적</v>
          </cell>
        </row>
      </sheetData>
      <sheetData sheetId="7597">
        <row r="1">
          <cell r="A1" t="str">
            <v>1월 생산실적</v>
          </cell>
        </row>
      </sheetData>
      <sheetData sheetId="7598">
        <row r="1">
          <cell r="A1" t="str">
            <v>1월 생산실적</v>
          </cell>
        </row>
      </sheetData>
      <sheetData sheetId="7599">
        <row r="1">
          <cell r="A1" t="str">
            <v>1월 생산실적</v>
          </cell>
        </row>
      </sheetData>
      <sheetData sheetId="7600">
        <row r="1">
          <cell r="A1" t="str">
            <v>1월 생산실적</v>
          </cell>
        </row>
      </sheetData>
      <sheetData sheetId="7601">
        <row r="1">
          <cell r="A1" t="str">
            <v>1월 생산실적</v>
          </cell>
        </row>
      </sheetData>
      <sheetData sheetId="7602">
        <row r="1">
          <cell r="A1" t="str">
            <v>1월 생산실적</v>
          </cell>
        </row>
      </sheetData>
      <sheetData sheetId="7603">
        <row r="1">
          <cell r="A1" t="str">
            <v>1월 생산실적</v>
          </cell>
        </row>
      </sheetData>
      <sheetData sheetId="7604">
        <row r="1">
          <cell r="A1" t="str">
            <v>1월 생산실적</v>
          </cell>
        </row>
      </sheetData>
      <sheetData sheetId="7605">
        <row r="1">
          <cell r="A1" t="str">
            <v>1월 생산실적</v>
          </cell>
        </row>
      </sheetData>
      <sheetData sheetId="7606">
        <row r="1">
          <cell r="A1" t="str">
            <v>1월 생산실적</v>
          </cell>
        </row>
      </sheetData>
      <sheetData sheetId="7607">
        <row r="1">
          <cell r="A1" t="str">
            <v>1월 생산실적</v>
          </cell>
        </row>
      </sheetData>
      <sheetData sheetId="7608">
        <row r="1">
          <cell r="A1" t="str">
            <v>1월 생산실적</v>
          </cell>
        </row>
      </sheetData>
      <sheetData sheetId="7609">
        <row r="1">
          <cell r="A1" t="str">
            <v>1월 생산실적</v>
          </cell>
        </row>
      </sheetData>
      <sheetData sheetId="7610">
        <row r="1">
          <cell r="A1" t="str">
            <v>1월 생산실적</v>
          </cell>
        </row>
      </sheetData>
      <sheetData sheetId="7611">
        <row r="1">
          <cell r="A1" t="str">
            <v>1월 생산실적</v>
          </cell>
        </row>
      </sheetData>
      <sheetData sheetId="7612">
        <row r="1">
          <cell r="A1" t="str">
            <v>1월 생산실적</v>
          </cell>
        </row>
      </sheetData>
      <sheetData sheetId="7613">
        <row r="1">
          <cell r="A1" t="str">
            <v>1월 생산실적</v>
          </cell>
        </row>
      </sheetData>
      <sheetData sheetId="7614">
        <row r="1">
          <cell r="A1" t="str">
            <v>1월 생산실적</v>
          </cell>
        </row>
      </sheetData>
      <sheetData sheetId="7615">
        <row r="1">
          <cell r="A1" t="str">
            <v>1월 생산실적</v>
          </cell>
        </row>
      </sheetData>
      <sheetData sheetId="7616">
        <row r="1">
          <cell r="A1" t="str">
            <v>1월 생산실적</v>
          </cell>
        </row>
      </sheetData>
      <sheetData sheetId="7617">
        <row r="1">
          <cell r="A1" t="str">
            <v>1월 생산실적</v>
          </cell>
        </row>
      </sheetData>
      <sheetData sheetId="7618">
        <row r="1">
          <cell r="A1" t="str">
            <v>1월 생산실적</v>
          </cell>
        </row>
      </sheetData>
      <sheetData sheetId="7619">
        <row r="1">
          <cell r="A1" t="str">
            <v>1월 생산실적</v>
          </cell>
        </row>
      </sheetData>
      <sheetData sheetId="7620">
        <row r="1">
          <cell r="A1" t="str">
            <v>1월 생산실적</v>
          </cell>
        </row>
      </sheetData>
      <sheetData sheetId="7621">
        <row r="1">
          <cell r="A1" t="str">
            <v>1월 생산실적</v>
          </cell>
        </row>
      </sheetData>
      <sheetData sheetId="7622">
        <row r="1">
          <cell r="A1" t="str">
            <v>1월 생산실적</v>
          </cell>
        </row>
      </sheetData>
      <sheetData sheetId="7623">
        <row r="1">
          <cell r="A1" t="str">
            <v>1월 생산실적</v>
          </cell>
        </row>
      </sheetData>
      <sheetData sheetId="7624">
        <row r="1">
          <cell r="A1" t="str">
            <v>1월 생산실적</v>
          </cell>
        </row>
      </sheetData>
      <sheetData sheetId="7625">
        <row r="1">
          <cell r="A1" t="str">
            <v>1월 생산실적</v>
          </cell>
        </row>
      </sheetData>
      <sheetData sheetId="7626">
        <row r="1">
          <cell r="A1" t="str">
            <v>1월 생산실적</v>
          </cell>
        </row>
      </sheetData>
      <sheetData sheetId="7627">
        <row r="1">
          <cell r="A1" t="str">
            <v>1월 생산실적</v>
          </cell>
        </row>
      </sheetData>
      <sheetData sheetId="7628">
        <row r="1">
          <cell r="A1" t="str">
            <v>1월 생산실적</v>
          </cell>
        </row>
      </sheetData>
      <sheetData sheetId="7629">
        <row r="1">
          <cell r="A1" t="str">
            <v>1월 생산실적</v>
          </cell>
        </row>
      </sheetData>
      <sheetData sheetId="7630">
        <row r="1">
          <cell r="A1" t="str">
            <v>1월 생산실적</v>
          </cell>
        </row>
      </sheetData>
      <sheetData sheetId="7631">
        <row r="1">
          <cell r="A1" t="str">
            <v>1월 생산실적</v>
          </cell>
        </row>
      </sheetData>
      <sheetData sheetId="7632">
        <row r="1">
          <cell r="A1" t="str">
            <v>1월 생산실적</v>
          </cell>
        </row>
      </sheetData>
      <sheetData sheetId="7633">
        <row r="1">
          <cell r="A1" t="str">
            <v>1월 생산실적</v>
          </cell>
        </row>
      </sheetData>
      <sheetData sheetId="7634">
        <row r="1">
          <cell r="A1" t="str">
            <v>1월 생산실적</v>
          </cell>
        </row>
      </sheetData>
      <sheetData sheetId="7635">
        <row r="1">
          <cell r="A1" t="str">
            <v>1월 생산실적</v>
          </cell>
        </row>
      </sheetData>
      <sheetData sheetId="7636">
        <row r="1">
          <cell r="A1" t="str">
            <v>1월 생산실적</v>
          </cell>
        </row>
      </sheetData>
      <sheetData sheetId="7637">
        <row r="1">
          <cell r="A1" t="str">
            <v>1월 생산실적</v>
          </cell>
        </row>
      </sheetData>
      <sheetData sheetId="7638">
        <row r="1">
          <cell r="A1" t="str">
            <v>1월 생산실적</v>
          </cell>
        </row>
      </sheetData>
      <sheetData sheetId="7639">
        <row r="1">
          <cell r="A1" t="str">
            <v>1월 생산실적</v>
          </cell>
        </row>
      </sheetData>
      <sheetData sheetId="7640">
        <row r="1">
          <cell r="A1" t="str">
            <v>1월 생산실적</v>
          </cell>
        </row>
      </sheetData>
      <sheetData sheetId="7641">
        <row r="1">
          <cell r="A1" t="str">
            <v>1월 생산실적</v>
          </cell>
        </row>
      </sheetData>
      <sheetData sheetId="7642">
        <row r="1">
          <cell r="A1" t="str">
            <v>1월 생산실적</v>
          </cell>
        </row>
      </sheetData>
      <sheetData sheetId="7643">
        <row r="1">
          <cell r="A1" t="str">
            <v>1월 생산실적</v>
          </cell>
        </row>
      </sheetData>
      <sheetData sheetId="7644">
        <row r="1">
          <cell r="A1" t="str">
            <v>1월 생산실적</v>
          </cell>
        </row>
      </sheetData>
      <sheetData sheetId="7645">
        <row r="1">
          <cell r="A1" t="str">
            <v>1월 생산실적</v>
          </cell>
        </row>
      </sheetData>
      <sheetData sheetId="7646">
        <row r="1">
          <cell r="A1" t="str">
            <v>1월 생산실적</v>
          </cell>
        </row>
      </sheetData>
      <sheetData sheetId="7647">
        <row r="1">
          <cell r="A1" t="str">
            <v>1월 생산실적</v>
          </cell>
        </row>
      </sheetData>
      <sheetData sheetId="7648">
        <row r="1">
          <cell r="A1" t="str">
            <v>1월 생산실적</v>
          </cell>
        </row>
      </sheetData>
      <sheetData sheetId="7649">
        <row r="1">
          <cell r="A1" t="str">
            <v>1월 생산실적</v>
          </cell>
        </row>
      </sheetData>
      <sheetData sheetId="7650">
        <row r="1">
          <cell r="A1" t="str">
            <v>1월 생산실적</v>
          </cell>
        </row>
      </sheetData>
      <sheetData sheetId="7651">
        <row r="1">
          <cell r="A1" t="str">
            <v>1월 생산실적</v>
          </cell>
        </row>
      </sheetData>
      <sheetData sheetId="7652">
        <row r="1">
          <cell r="A1" t="str">
            <v>1월 생산실적</v>
          </cell>
        </row>
      </sheetData>
      <sheetData sheetId="7653">
        <row r="1">
          <cell r="A1" t="str">
            <v>1월 생산실적</v>
          </cell>
        </row>
      </sheetData>
      <sheetData sheetId="7654">
        <row r="1">
          <cell r="A1" t="str">
            <v>1월 생산실적</v>
          </cell>
        </row>
      </sheetData>
      <sheetData sheetId="7655">
        <row r="1">
          <cell r="A1" t="str">
            <v>1월 생산실적</v>
          </cell>
        </row>
      </sheetData>
      <sheetData sheetId="7656">
        <row r="1">
          <cell r="A1" t="str">
            <v>1월 생산실적</v>
          </cell>
        </row>
      </sheetData>
      <sheetData sheetId="7657">
        <row r="1">
          <cell r="A1" t="str">
            <v>1월 생산실적</v>
          </cell>
        </row>
      </sheetData>
      <sheetData sheetId="7658">
        <row r="1">
          <cell r="A1" t="str">
            <v>1월 생산실적</v>
          </cell>
        </row>
      </sheetData>
      <sheetData sheetId="7659">
        <row r="1">
          <cell r="A1" t="str">
            <v>1월 생산실적</v>
          </cell>
        </row>
      </sheetData>
      <sheetData sheetId="7660">
        <row r="1">
          <cell r="A1" t="str">
            <v>1월 생산실적</v>
          </cell>
        </row>
      </sheetData>
      <sheetData sheetId="7661">
        <row r="1">
          <cell r="A1" t="str">
            <v>1월 생산실적</v>
          </cell>
        </row>
      </sheetData>
      <sheetData sheetId="7662">
        <row r="1">
          <cell r="A1" t="str">
            <v>1월 생산실적</v>
          </cell>
        </row>
      </sheetData>
      <sheetData sheetId="7663">
        <row r="1">
          <cell r="A1" t="str">
            <v>1월 생산실적</v>
          </cell>
        </row>
      </sheetData>
      <sheetData sheetId="7664">
        <row r="1">
          <cell r="A1" t="str">
            <v>1월 생산실적</v>
          </cell>
        </row>
      </sheetData>
      <sheetData sheetId="7665">
        <row r="1">
          <cell r="A1" t="str">
            <v>1월 생산실적</v>
          </cell>
        </row>
      </sheetData>
      <sheetData sheetId="7666">
        <row r="1">
          <cell r="A1" t="str">
            <v>1월 생산실적</v>
          </cell>
        </row>
      </sheetData>
      <sheetData sheetId="7667">
        <row r="1">
          <cell r="A1" t="str">
            <v>1월 생산실적</v>
          </cell>
        </row>
      </sheetData>
      <sheetData sheetId="7668">
        <row r="1">
          <cell r="A1" t="str">
            <v>1월 생산실적</v>
          </cell>
        </row>
      </sheetData>
      <sheetData sheetId="7669">
        <row r="1">
          <cell r="A1" t="str">
            <v>1월 생산실적</v>
          </cell>
        </row>
      </sheetData>
      <sheetData sheetId="7670">
        <row r="1">
          <cell r="A1" t="str">
            <v>1월 생산실적</v>
          </cell>
        </row>
      </sheetData>
      <sheetData sheetId="7671">
        <row r="1">
          <cell r="A1" t="str">
            <v>1월 생산실적</v>
          </cell>
        </row>
      </sheetData>
      <sheetData sheetId="7672">
        <row r="1">
          <cell r="A1" t="str">
            <v>1월 생산실적</v>
          </cell>
        </row>
      </sheetData>
      <sheetData sheetId="7673">
        <row r="1">
          <cell r="A1" t="str">
            <v>1월 생산실적</v>
          </cell>
        </row>
      </sheetData>
      <sheetData sheetId="7674">
        <row r="1">
          <cell r="A1" t="str">
            <v>1월 생산실적</v>
          </cell>
        </row>
      </sheetData>
      <sheetData sheetId="7675">
        <row r="1">
          <cell r="A1" t="str">
            <v>1월 생산실적</v>
          </cell>
        </row>
      </sheetData>
      <sheetData sheetId="7676">
        <row r="1">
          <cell r="A1" t="str">
            <v>1월 생산실적</v>
          </cell>
        </row>
      </sheetData>
      <sheetData sheetId="7677">
        <row r="1">
          <cell r="A1" t="str">
            <v>1월 생산실적</v>
          </cell>
        </row>
      </sheetData>
      <sheetData sheetId="7678">
        <row r="1">
          <cell r="A1" t="str">
            <v>1월 생산실적</v>
          </cell>
        </row>
      </sheetData>
      <sheetData sheetId="7679">
        <row r="1">
          <cell r="A1" t="str">
            <v>1월 생산실적</v>
          </cell>
        </row>
      </sheetData>
      <sheetData sheetId="7680">
        <row r="1">
          <cell r="A1" t="str">
            <v>1월 생산실적</v>
          </cell>
        </row>
      </sheetData>
      <sheetData sheetId="7681">
        <row r="1">
          <cell r="A1" t="str">
            <v>1월 생산실적</v>
          </cell>
        </row>
      </sheetData>
      <sheetData sheetId="7682">
        <row r="1">
          <cell r="A1" t="str">
            <v>1월 생산실적</v>
          </cell>
        </row>
      </sheetData>
      <sheetData sheetId="7683">
        <row r="1">
          <cell r="A1" t="str">
            <v>1월 생산실적</v>
          </cell>
        </row>
      </sheetData>
      <sheetData sheetId="7684">
        <row r="1">
          <cell r="A1" t="str">
            <v>1월 생산실적</v>
          </cell>
        </row>
      </sheetData>
      <sheetData sheetId="7685">
        <row r="1">
          <cell r="A1" t="str">
            <v>1월 생산실적</v>
          </cell>
        </row>
      </sheetData>
      <sheetData sheetId="7686">
        <row r="1">
          <cell r="A1" t="str">
            <v>1월 생산실적</v>
          </cell>
        </row>
      </sheetData>
      <sheetData sheetId="7687">
        <row r="1">
          <cell r="A1" t="str">
            <v>1월 생산실적</v>
          </cell>
        </row>
      </sheetData>
      <sheetData sheetId="7688">
        <row r="1">
          <cell r="A1" t="str">
            <v>1월 생산실적</v>
          </cell>
        </row>
      </sheetData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A1" t="str">
            <v>1월 생산실적</v>
          </cell>
        </row>
      </sheetData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>
        <row r="1">
          <cell r="A1" t="str">
            <v>1월 생산실적</v>
          </cell>
        </row>
      </sheetData>
      <sheetData sheetId="7739">
        <row r="1">
          <cell r="A1" t="str">
            <v>1월 생산실적</v>
          </cell>
        </row>
      </sheetData>
      <sheetData sheetId="7740">
        <row r="1">
          <cell r="A1" t="str">
            <v>1월 생산실적</v>
          </cell>
        </row>
      </sheetData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>
        <row r="1">
          <cell r="A1" t="str">
            <v>1월 생산실적</v>
          </cell>
        </row>
      </sheetData>
      <sheetData sheetId="7771">
        <row r="1">
          <cell r="A1" t="str">
            <v>1월 생산실적</v>
          </cell>
        </row>
      </sheetData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>
        <row r="1">
          <cell r="A1" t="str">
            <v>1월 생산실적</v>
          </cell>
        </row>
      </sheetData>
      <sheetData sheetId="7790">
        <row r="1">
          <cell r="A1" t="str">
            <v>1월 생산실적</v>
          </cell>
        </row>
      </sheetData>
      <sheetData sheetId="7791">
        <row r="5">
          <cell r="D5" t="str">
            <v>PROCESS PERFORMANCE STUDY</v>
          </cell>
        </row>
      </sheetData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>
        <row r="1">
          <cell r="A1" t="str">
            <v>1월 생산실적</v>
          </cell>
        </row>
      </sheetData>
      <sheetData sheetId="7798">
        <row r="1">
          <cell r="A1" t="str">
            <v>1월 생산실적</v>
          </cell>
        </row>
      </sheetData>
      <sheetData sheetId="7799">
        <row r="1">
          <cell r="A1" t="str">
            <v>1월 생산실적</v>
          </cell>
        </row>
      </sheetData>
      <sheetData sheetId="7800">
        <row r="1">
          <cell r="A1" t="str">
            <v>1월 생산실적</v>
          </cell>
        </row>
      </sheetData>
      <sheetData sheetId="7801">
        <row r="1">
          <cell r="A1" t="str">
            <v>1월 생산실적</v>
          </cell>
        </row>
      </sheetData>
      <sheetData sheetId="7802">
        <row r="1">
          <cell r="A1" t="str">
            <v>1월 생산실적</v>
          </cell>
        </row>
      </sheetData>
      <sheetData sheetId="7803">
        <row r="1">
          <cell r="A1" t="str">
            <v>1월 생산실적</v>
          </cell>
        </row>
      </sheetData>
      <sheetData sheetId="7804">
        <row r="1">
          <cell r="A1" t="str">
            <v>1월 생산실적</v>
          </cell>
        </row>
      </sheetData>
      <sheetData sheetId="7805">
        <row r="1">
          <cell r="A1" t="str">
            <v>1월 생산실적</v>
          </cell>
        </row>
      </sheetData>
      <sheetData sheetId="7806">
        <row r="1">
          <cell r="A1" t="str">
            <v>1월 생산실적</v>
          </cell>
        </row>
      </sheetData>
      <sheetData sheetId="7807">
        <row r="1">
          <cell r="A1" t="str">
            <v>1월 생산실적</v>
          </cell>
        </row>
      </sheetData>
      <sheetData sheetId="7808">
        <row r="1">
          <cell r="A1" t="str">
            <v>1월 생산실적</v>
          </cell>
        </row>
      </sheetData>
      <sheetData sheetId="7809">
        <row r="1">
          <cell r="A1" t="str">
            <v>1월 생산실적</v>
          </cell>
        </row>
      </sheetData>
      <sheetData sheetId="7810">
        <row r="1">
          <cell r="A1" t="str">
            <v>1월 생산실적</v>
          </cell>
        </row>
      </sheetData>
      <sheetData sheetId="7811">
        <row r="1">
          <cell r="A1" t="str">
            <v>1월 생산실적</v>
          </cell>
        </row>
      </sheetData>
      <sheetData sheetId="7812">
        <row r="1">
          <cell r="A1" t="str">
            <v>1월 생산실적</v>
          </cell>
        </row>
      </sheetData>
      <sheetData sheetId="7813">
        <row r="1">
          <cell r="A1" t="str">
            <v>1월 생산실적</v>
          </cell>
        </row>
      </sheetData>
      <sheetData sheetId="7814">
        <row r="1">
          <cell r="A1" t="str">
            <v>1월 생산실적</v>
          </cell>
        </row>
      </sheetData>
      <sheetData sheetId="7815">
        <row r="1">
          <cell r="A1" t="str">
            <v>1월 생산실적</v>
          </cell>
        </row>
      </sheetData>
      <sheetData sheetId="7816">
        <row r="1">
          <cell r="A1" t="str">
            <v>1월 생산실적</v>
          </cell>
        </row>
      </sheetData>
      <sheetData sheetId="7817">
        <row r="1">
          <cell r="A1" t="str">
            <v>1월 생산실적</v>
          </cell>
        </row>
      </sheetData>
      <sheetData sheetId="7818">
        <row r="1">
          <cell r="A1" t="str">
            <v>1월 생산실적</v>
          </cell>
        </row>
      </sheetData>
      <sheetData sheetId="7819">
        <row r="1">
          <cell r="A1" t="str">
            <v>1월 생산실적</v>
          </cell>
        </row>
      </sheetData>
      <sheetData sheetId="7820">
        <row r="1">
          <cell r="A1" t="str">
            <v>1월 생산실적</v>
          </cell>
        </row>
      </sheetData>
      <sheetData sheetId="7821">
        <row r="1">
          <cell r="A1" t="str">
            <v>1월 생산실적</v>
          </cell>
        </row>
      </sheetData>
      <sheetData sheetId="7822">
        <row r="1">
          <cell r="A1" t="str">
            <v>1월 생산실적</v>
          </cell>
        </row>
      </sheetData>
      <sheetData sheetId="7823">
        <row r="1">
          <cell r="A1" t="str">
            <v>1월 생산실적</v>
          </cell>
        </row>
      </sheetData>
      <sheetData sheetId="7824">
        <row r="1">
          <cell r="A1" t="str">
            <v>1월 생산실적</v>
          </cell>
        </row>
      </sheetData>
      <sheetData sheetId="7825">
        <row r="1">
          <cell r="A1" t="str">
            <v>1월 생산실적</v>
          </cell>
        </row>
      </sheetData>
      <sheetData sheetId="7826">
        <row r="1">
          <cell r="A1" t="str">
            <v>1월 생산실적</v>
          </cell>
        </row>
      </sheetData>
      <sheetData sheetId="7827">
        <row r="1">
          <cell r="A1" t="str">
            <v>1월 생산실적</v>
          </cell>
        </row>
      </sheetData>
      <sheetData sheetId="7828">
        <row r="1">
          <cell r="A1" t="str">
            <v>1월 생산실적</v>
          </cell>
        </row>
      </sheetData>
      <sheetData sheetId="7829">
        <row r="1">
          <cell r="A1" t="str">
            <v>1월 생산실적</v>
          </cell>
        </row>
      </sheetData>
      <sheetData sheetId="7830">
        <row r="1">
          <cell r="A1" t="str">
            <v>1월 생산실적</v>
          </cell>
        </row>
      </sheetData>
      <sheetData sheetId="7831">
        <row r="1">
          <cell r="A1" t="str">
            <v>1월 생산실적</v>
          </cell>
        </row>
      </sheetData>
      <sheetData sheetId="7832">
        <row r="1">
          <cell r="A1" t="str">
            <v>1월 생산실적</v>
          </cell>
        </row>
      </sheetData>
      <sheetData sheetId="7833">
        <row r="1">
          <cell r="A1" t="str">
            <v>1월 생산실적</v>
          </cell>
        </row>
      </sheetData>
      <sheetData sheetId="7834">
        <row r="1">
          <cell r="A1" t="str">
            <v>1월 생산실적</v>
          </cell>
        </row>
      </sheetData>
      <sheetData sheetId="7835">
        <row r="1">
          <cell r="A1" t="str">
            <v>1월 생산실적</v>
          </cell>
        </row>
      </sheetData>
      <sheetData sheetId="7836">
        <row r="1">
          <cell r="A1" t="str">
            <v>1월 생산실적</v>
          </cell>
        </row>
      </sheetData>
      <sheetData sheetId="7837">
        <row r="1">
          <cell r="A1" t="str">
            <v>1월 생산실적</v>
          </cell>
        </row>
      </sheetData>
      <sheetData sheetId="7838">
        <row r="1">
          <cell r="A1" t="str">
            <v>1월 생산실적</v>
          </cell>
        </row>
      </sheetData>
      <sheetData sheetId="7839">
        <row r="1">
          <cell r="A1" t="str">
            <v>1월 생산실적</v>
          </cell>
        </row>
      </sheetData>
      <sheetData sheetId="7840">
        <row r="1">
          <cell r="A1" t="str">
            <v>1월 생산실적</v>
          </cell>
        </row>
      </sheetData>
      <sheetData sheetId="7841">
        <row r="1">
          <cell r="A1" t="str">
            <v>1월 생산실적</v>
          </cell>
        </row>
      </sheetData>
      <sheetData sheetId="7842">
        <row r="1">
          <cell r="A1" t="str">
            <v>1월 생산실적</v>
          </cell>
        </row>
      </sheetData>
      <sheetData sheetId="7843">
        <row r="1">
          <cell r="A1" t="str">
            <v>1월 생산실적</v>
          </cell>
        </row>
      </sheetData>
      <sheetData sheetId="7844">
        <row r="1">
          <cell r="A1" t="str">
            <v>1월 생산실적</v>
          </cell>
        </row>
      </sheetData>
      <sheetData sheetId="7845">
        <row r="1">
          <cell r="A1" t="str">
            <v>1월 생산실적</v>
          </cell>
        </row>
      </sheetData>
      <sheetData sheetId="7846">
        <row r="1">
          <cell r="A1" t="str">
            <v>1월 생산실적</v>
          </cell>
        </row>
      </sheetData>
      <sheetData sheetId="7847">
        <row r="1">
          <cell r="A1" t="str">
            <v>1월 생산실적</v>
          </cell>
        </row>
      </sheetData>
      <sheetData sheetId="7848">
        <row r="1">
          <cell r="A1" t="str">
            <v>1월 생산실적</v>
          </cell>
        </row>
      </sheetData>
      <sheetData sheetId="7849">
        <row r="1">
          <cell r="A1" t="str">
            <v>1월 생산실적</v>
          </cell>
        </row>
      </sheetData>
      <sheetData sheetId="7850">
        <row r="1">
          <cell r="A1" t="str">
            <v>1월 생산실적</v>
          </cell>
        </row>
      </sheetData>
      <sheetData sheetId="7851">
        <row r="1">
          <cell r="A1" t="str">
            <v>1월 생산실적</v>
          </cell>
        </row>
      </sheetData>
      <sheetData sheetId="7852">
        <row r="1">
          <cell r="A1" t="str">
            <v>1월 생산실적</v>
          </cell>
        </row>
      </sheetData>
      <sheetData sheetId="7853">
        <row r="1">
          <cell r="A1" t="str">
            <v>1월 생산실적</v>
          </cell>
        </row>
      </sheetData>
      <sheetData sheetId="7854">
        <row r="1">
          <cell r="A1" t="str">
            <v>1월 생산실적</v>
          </cell>
        </row>
      </sheetData>
      <sheetData sheetId="7855">
        <row r="1">
          <cell r="A1" t="str">
            <v>1월 생산실적</v>
          </cell>
        </row>
      </sheetData>
      <sheetData sheetId="7856">
        <row r="1">
          <cell r="A1" t="str">
            <v>1월 생산실적</v>
          </cell>
        </row>
      </sheetData>
      <sheetData sheetId="7857">
        <row r="1">
          <cell r="A1" t="str">
            <v>1월 생산실적</v>
          </cell>
        </row>
      </sheetData>
      <sheetData sheetId="7858">
        <row r="1">
          <cell r="A1" t="str">
            <v>1월 생산실적</v>
          </cell>
        </row>
      </sheetData>
      <sheetData sheetId="7859">
        <row r="1">
          <cell r="A1" t="str">
            <v>1월 생산실적</v>
          </cell>
        </row>
      </sheetData>
      <sheetData sheetId="7860">
        <row r="1">
          <cell r="A1" t="str">
            <v>1월 생산실적</v>
          </cell>
        </row>
      </sheetData>
      <sheetData sheetId="7861">
        <row r="1">
          <cell r="A1" t="str">
            <v>1월 생산실적</v>
          </cell>
        </row>
      </sheetData>
      <sheetData sheetId="7862">
        <row r="1">
          <cell r="A1" t="str">
            <v>1월 생산실적</v>
          </cell>
        </row>
      </sheetData>
      <sheetData sheetId="7863">
        <row r="1">
          <cell r="A1" t="str">
            <v>1월 생산실적</v>
          </cell>
        </row>
      </sheetData>
      <sheetData sheetId="7864">
        <row r="1">
          <cell r="A1" t="str">
            <v>1월 생산실적</v>
          </cell>
        </row>
      </sheetData>
      <sheetData sheetId="7865">
        <row r="1">
          <cell r="A1" t="str">
            <v>1월 생산실적</v>
          </cell>
        </row>
      </sheetData>
      <sheetData sheetId="7866">
        <row r="1">
          <cell r="A1" t="str">
            <v>1월 생산실적</v>
          </cell>
        </row>
      </sheetData>
      <sheetData sheetId="7867">
        <row r="1">
          <cell r="A1" t="str">
            <v>1월 생산실적</v>
          </cell>
        </row>
      </sheetData>
      <sheetData sheetId="7868">
        <row r="1">
          <cell r="A1" t="str">
            <v>1월 생산실적</v>
          </cell>
        </row>
      </sheetData>
      <sheetData sheetId="7869">
        <row r="1">
          <cell r="A1" t="str">
            <v>1월 생산실적</v>
          </cell>
        </row>
      </sheetData>
      <sheetData sheetId="7870">
        <row r="1">
          <cell r="A1" t="str">
            <v>1월 생산실적</v>
          </cell>
        </row>
      </sheetData>
      <sheetData sheetId="7871">
        <row r="1">
          <cell r="A1" t="str">
            <v>1월 생산실적</v>
          </cell>
        </row>
      </sheetData>
      <sheetData sheetId="7872">
        <row r="1">
          <cell r="A1" t="str">
            <v>1월 생산실적</v>
          </cell>
        </row>
      </sheetData>
      <sheetData sheetId="7873">
        <row r="1">
          <cell r="A1" t="str">
            <v>1월 생산실적</v>
          </cell>
        </row>
      </sheetData>
      <sheetData sheetId="7874">
        <row r="1">
          <cell r="A1" t="str">
            <v>1월 생산실적</v>
          </cell>
        </row>
      </sheetData>
      <sheetData sheetId="7875">
        <row r="1">
          <cell r="A1" t="str">
            <v>1월 생산실적</v>
          </cell>
        </row>
      </sheetData>
      <sheetData sheetId="7876">
        <row r="1">
          <cell r="A1" t="str">
            <v>1월 생산실적</v>
          </cell>
        </row>
      </sheetData>
      <sheetData sheetId="7877">
        <row r="1">
          <cell r="A1" t="str">
            <v>1월 생산실적</v>
          </cell>
        </row>
      </sheetData>
      <sheetData sheetId="7878">
        <row r="1">
          <cell r="A1" t="str">
            <v>1월 생산실적</v>
          </cell>
        </row>
      </sheetData>
      <sheetData sheetId="7879">
        <row r="1">
          <cell r="A1" t="str">
            <v>1월 생산실적</v>
          </cell>
        </row>
      </sheetData>
      <sheetData sheetId="7880">
        <row r="1">
          <cell r="A1" t="str">
            <v>1월 생산실적</v>
          </cell>
        </row>
      </sheetData>
      <sheetData sheetId="7881">
        <row r="1">
          <cell r="A1" t="str">
            <v>1월 생산실적</v>
          </cell>
        </row>
      </sheetData>
      <sheetData sheetId="7882">
        <row r="1">
          <cell r="A1" t="str">
            <v>1월 생산실적</v>
          </cell>
        </row>
      </sheetData>
      <sheetData sheetId="7883">
        <row r="1">
          <cell r="A1" t="str">
            <v>1월 생산실적</v>
          </cell>
        </row>
      </sheetData>
      <sheetData sheetId="7884">
        <row r="1">
          <cell r="A1" t="str">
            <v>1월 생산실적</v>
          </cell>
        </row>
      </sheetData>
      <sheetData sheetId="7885">
        <row r="1">
          <cell r="A1" t="str">
            <v>1월 생산실적</v>
          </cell>
        </row>
      </sheetData>
      <sheetData sheetId="7886">
        <row r="1">
          <cell r="A1" t="str">
            <v>1월 생산실적</v>
          </cell>
        </row>
      </sheetData>
      <sheetData sheetId="7887">
        <row r="1">
          <cell r="A1" t="str">
            <v>1월 생산실적</v>
          </cell>
        </row>
      </sheetData>
      <sheetData sheetId="7888">
        <row r="1">
          <cell r="A1" t="str">
            <v>1월 생산실적</v>
          </cell>
        </row>
      </sheetData>
      <sheetData sheetId="7889">
        <row r="1">
          <cell r="A1" t="str">
            <v>1월 생산실적</v>
          </cell>
        </row>
      </sheetData>
      <sheetData sheetId="7890">
        <row r="1">
          <cell r="A1" t="str">
            <v>1월 생산실적</v>
          </cell>
        </row>
      </sheetData>
      <sheetData sheetId="7891">
        <row r="1">
          <cell r="A1" t="str">
            <v>1월 생산실적</v>
          </cell>
        </row>
      </sheetData>
      <sheetData sheetId="7892">
        <row r="1">
          <cell r="A1" t="str">
            <v>1월 생산실적</v>
          </cell>
        </row>
      </sheetData>
      <sheetData sheetId="7893">
        <row r="1">
          <cell r="A1" t="str">
            <v>1월 생산실적</v>
          </cell>
        </row>
      </sheetData>
      <sheetData sheetId="7894">
        <row r="1">
          <cell r="A1" t="str">
            <v>1월 생산실적</v>
          </cell>
        </row>
      </sheetData>
      <sheetData sheetId="7895">
        <row r="1">
          <cell r="A1" t="str">
            <v>1월 생산실적</v>
          </cell>
        </row>
      </sheetData>
      <sheetData sheetId="7896">
        <row r="1">
          <cell r="A1" t="str">
            <v>1월 생산실적</v>
          </cell>
        </row>
      </sheetData>
      <sheetData sheetId="7897">
        <row r="1">
          <cell r="A1" t="str">
            <v>1월 생산실적</v>
          </cell>
        </row>
      </sheetData>
      <sheetData sheetId="7898">
        <row r="1">
          <cell r="A1" t="str">
            <v>1월 생산실적</v>
          </cell>
        </row>
      </sheetData>
      <sheetData sheetId="7899">
        <row r="1">
          <cell r="A1" t="str">
            <v>1월 생산실적</v>
          </cell>
        </row>
      </sheetData>
      <sheetData sheetId="7900">
        <row r="1">
          <cell r="A1" t="str">
            <v>1월 생산실적</v>
          </cell>
        </row>
      </sheetData>
      <sheetData sheetId="7901">
        <row r="1">
          <cell r="A1" t="str">
            <v>1월 생산실적</v>
          </cell>
        </row>
      </sheetData>
      <sheetData sheetId="7902">
        <row r="1">
          <cell r="A1" t="str">
            <v>1월 생산실적</v>
          </cell>
        </row>
      </sheetData>
      <sheetData sheetId="7903">
        <row r="1">
          <cell r="A1" t="str">
            <v>1월 생산실적</v>
          </cell>
        </row>
      </sheetData>
      <sheetData sheetId="7904">
        <row r="1">
          <cell r="A1" t="str">
            <v>1월 생산실적</v>
          </cell>
        </row>
      </sheetData>
      <sheetData sheetId="7905">
        <row r="1">
          <cell r="A1" t="str">
            <v>1월 생산실적</v>
          </cell>
        </row>
      </sheetData>
      <sheetData sheetId="7906">
        <row r="1">
          <cell r="A1" t="str">
            <v>1월 생산실적</v>
          </cell>
        </row>
      </sheetData>
      <sheetData sheetId="7907">
        <row r="1">
          <cell r="A1" t="str">
            <v>1월 생산실적</v>
          </cell>
        </row>
      </sheetData>
      <sheetData sheetId="7908">
        <row r="1">
          <cell r="A1" t="str">
            <v>1월 생산실적</v>
          </cell>
        </row>
      </sheetData>
      <sheetData sheetId="7909">
        <row r="1">
          <cell r="A1" t="str">
            <v>1월 생산실적</v>
          </cell>
        </row>
      </sheetData>
      <sheetData sheetId="7910">
        <row r="1">
          <cell r="A1" t="str">
            <v>1월 생산실적</v>
          </cell>
        </row>
      </sheetData>
      <sheetData sheetId="7911">
        <row r="1">
          <cell r="A1" t="str">
            <v>1월 생산실적</v>
          </cell>
        </row>
      </sheetData>
      <sheetData sheetId="7912">
        <row r="1">
          <cell r="A1" t="str">
            <v>1월 생산실적</v>
          </cell>
        </row>
      </sheetData>
      <sheetData sheetId="7913">
        <row r="1">
          <cell r="A1" t="str">
            <v>1월 생산실적</v>
          </cell>
        </row>
      </sheetData>
      <sheetData sheetId="7914">
        <row r="1">
          <cell r="A1" t="str">
            <v>1월 생산실적</v>
          </cell>
        </row>
      </sheetData>
      <sheetData sheetId="7915">
        <row r="1">
          <cell r="A1" t="str">
            <v>1월 생산실적</v>
          </cell>
        </row>
      </sheetData>
      <sheetData sheetId="7916">
        <row r="1">
          <cell r="A1" t="str">
            <v>1월 생산실적</v>
          </cell>
        </row>
      </sheetData>
      <sheetData sheetId="7917">
        <row r="1">
          <cell r="A1" t="str">
            <v>1월 생산실적</v>
          </cell>
        </row>
      </sheetData>
      <sheetData sheetId="7918">
        <row r="1">
          <cell r="A1" t="str">
            <v>1월 생산실적</v>
          </cell>
        </row>
      </sheetData>
      <sheetData sheetId="7919">
        <row r="1">
          <cell r="A1" t="str">
            <v>1월 생산실적</v>
          </cell>
        </row>
      </sheetData>
      <sheetData sheetId="7920">
        <row r="1">
          <cell r="A1" t="str">
            <v>1월 생산실적</v>
          </cell>
        </row>
      </sheetData>
      <sheetData sheetId="7921">
        <row r="1">
          <cell r="A1" t="str">
            <v>1월 생산실적</v>
          </cell>
        </row>
      </sheetData>
      <sheetData sheetId="7922">
        <row r="1">
          <cell r="A1" t="str">
            <v>1월 생산실적</v>
          </cell>
        </row>
      </sheetData>
      <sheetData sheetId="7923">
        <row r="1">
          <cell r="A1" t="str">
            <v>1월 생산실적</v>
          </cell>
        </row>
      </sheetData>
      <sheetData sheetId="7924">
        <row r="1">
          <cell r="A1" t="str">
            <v>1월 생산실적</v>
          </cell>
        </row>
      </sheetData>
      <sheetData sheetId="7925">
        <row r="1">
          <cell r="A1" t="str">
            <v>1월 생산실적</v>
          </cell>
        </row>
      </sheetData>
      <sheetData sheetId="7926">
        <row r="1">
          <cell r="A1" t="str">
            <v>1월 생산실적</v>
          </cell>
        </row>
      </sheetData>
      <sheetData sheetId="7927">
        <row r="1">
          <cell r="A1" t="str">
            <v>1월 생산실적</v>
          </cell>
        </row>
      </sheetData>
      <sheetData sheetId="7928">
        <row r="1">
          <cell r="A1" t="str">
            <v>1월 생산실적</v>
          </cell>
        </row>
      </sheetData>
      <sheetData sheetId="7929">
        <row r="1">
          <cell r="A1" t="str">
            <v>1월 생산실적</v>
          </cell>
        </row>
      </sheetData>
      <sheetData sheetId="7930">
        <row r="1">
          <cell r="A1" t="str">
            <v>1월 생산실적</v>
          </cell>
        </row>
      </sheetData>
      <sheetData sheetId="7931">
        <row r="1">
          <cell r="A1" t="str">
            <v>1월 생산실적</v>
          </cell>
        </row>
      </sheetData>
      <sheetData sheetId="7932">
        <row r="1">
          <cell r="A1" t="str">
            <v>1월 생산실적</v>
          </cell>
        </row>
      </sheetData>
      <sheetData sheetId="7933">
        <row r="1">
          <cell r="A1" t="str">
            <v>1월 생산실적</v>
          </cell>
        </row>
      </sheetData>
      <sheetData sheetId="7934">
        <row r="1">
          <cell r="A1" t="str">
            <v>1월 생산실적</v>
          </cell>
        </row>
      </sheetData>
      <sheetData sheetId="7935">
        <row r="1">
          <cell r="A1" t="str">
            <v>1월 생산실적</v>
          </cell>
        </row>
      </sheetData>
      <sheetData sheetId="7936">
        <row r="1">
          <cell r="A1" t="str">
            <v>1월 생산실적</v>
          </cell>
        </row>
      </sheetData>
      <sheetData sheetId="7937">
        <row r="1">
          <cell r="A1" t="str">
            <v>1월 생산실적</v>
          </cell>
        </row>
      </sheetData>
      <sheetData sheetId="7938">
        <row r="1">
          <cell r="A1" t="str">
            <v>1월 생산실적</v>
          </cell>
        </row>
      </sheetData>
      <sheetData sheetId="7939">
        <row r="1">
          <cell r="A1" t="str">
            <v>1월 생산실적</v>
          </cell>
        </row>
      </sheetData>
      <sheetData sheetId="7940">
        <row r="1">
          <cell r="A1" t="str">
            <v>1월 생산실적</v>
          </cell>
        </row>
      </sheetData>
      <sheetData sheetId="7941">
        <row r="1">
          <cell r="A1" t="str">
            <v>1월 생산실적</v>
          </cell>
        </row>
      </sheetData>
      <sheetData sheetId="7942">
        <row r="1">
          <cell r="A1" t="str">
            <v>1월 생산실적</v>
          </cell>
        </row>
      </sheetData>
      <sheetData sheetId="7943">
        <row r="1">
          <cell r="A1" t="str">
            <v>1월 생산실적</v>
          </cell>
        </row>
      </sheetData>
      <sheetData sheetId="7944">
        <row r="1">
          <cell r="A1" t="str">
            <v>1월 생산실적</v>
          </cell>
        </row>
      </sheetData>
      <sheetData sheetId="7945">
        <row r="1">
          <cell r="A1" t="str">
            <v>1월 생산실적</v>
          </cell>
        </row>
      </sheetData>
      <sheetData sheetId="7946">
        <row r="1">
          <cell r="A1" t="str">
            <v>1월 생산실적</v>
          </cell>
        </row>
      </sheetData>
      <sheetData sheetId="7947">
        <row r="1">
          <cell r="A1" t="str">
            <v>1월 생산실적</v>
          </cell>
        </row>
      </sheetData>
      <sheetData sheetId="7948">
        <row r="1">
          <cell r="A1" t="str">
            <v>1월 생산실적</v>
          </cell>
        </row>
      </sheetData>
      <sheetData sheetId="7949">
        <row r="1">
          <cell r="A1" t="str">
            <v>1월 생산실적</v>
          </cell>
        </row>
      </sheetData>
      <sheetData sheetId="7950">
        <row r="1">
          <cell r="A1" t="str">
            <v>1월 생산실적</v>
          </cell>
        </row>
      </sheetData>
      <sheetData sheetId="7951">
        <row r="1">
          <cell r="A1" t="str">
            <v>1월 생산실적</v>
          </cell>
        </row>
      </sheetData>
      <sheetData sheetId="7952">
        <row r="1">
          <cell r="A1" t="str">
            <v>1월 생산실적</v>
          </cell>
        </row>
      </sheetData>
      <sheetData sheetId="7953">
        <row r="1">
          <cell r="A1" t="str">
            <v>1월 생산실적</v>
          </cell>
        </row>
      </sheetData>
      <sheetData sheetId="7954">
        <row r="1">
          <cell r="A1" t="str">
            <v>1월 생산실적</v>
          </cell>
        </row>
      </sheetData>
      <sheetData sheetId="7955">
        <row r="1">
          <cell r="A1" t="str">
            <v>1월 생산실적</v>
          </cell>
        </row>
      </sheetData>
      <sheetData sheetId="7956">
        <row r="1">
          <cell r="A1" t="str">
            <v>1월 생산실적</v>
          </cell>
        </row>
      </sheetData>
      <sheetData sheetId="7957">
        <row r="1">
          <cell r="A1" t="str">
            <v>1월 생산실적</v>
          </cell>
        </row>
      </sheetData>
      <sheetData sheetId="7958">
        <row r="1">
          <cell r="A1" t="str">
            <v>1월 생산실적</v>
          </cell>
        </row>
      </sheetData>
      <sheetData sheetId="7959">
        <row r="1">
          <cell r="A1" t="str">
            <v>1월 생산실적</v>
          </cell>
        </row>
      </sheetData>
      <sheetData sheetId="7960">
        <row r="1">
          <cell r="A1" t="str">
            <v>1월 생산실적</v>
          </cell>
        </row>
      </sheetData>
      <sheetData sheetId="7961">
        <row r="1">
          <cell r="A1" t="str">
            <v>1월 생산실적</v>
          </cell>
        </row>
      </sheetData>
      <sheetData sheetId="7962">
        <row r="1">
          <cell r="A1" t="str">
            <v>1월 생산실적</v>
          </cell>
        </row>
      </sheetData>
      <sheetData sheetId="7963">
        <row r="1">
          <cell r="A1" t="str">
            <v>1월 생산실적</v>
          </cell>
        </row>
      </sheetData>
      <sheetData sheetId="7964">
        <row r="1">
          <cell r="A1" t="str">
            <v>1월 생산실적</v>
          </cell>
        </row>
      </sheetData>
      <sheetData sheetId="7965">
        <row r="1">
          <cell r="A1" t="str">
            <v>1월 생산실적</v>
          </cell>
        </row>
      </sheetData>
      <sheetData sheetId="7966">
        <row r="1">
          <cell r="A1" t="str">
            <v>1월 생산실적</v>
          </cell>
        </row>
      </sheetData>
      <sheetData sheetId="7967">
        <row r="1">
          <cell r="A1" t="str">
            <v>1월 생산실적</v>
          </cell>
        </row>
      </sheetData>
      <sheetData sheetId="7968">
        <row r="1">
          <cell r="A1" t="str">
            <v>1월 생산실적</v>
          </cell>
        </row>
      </sheetData>
      <sheetData sheetId="7969">
        <row r="1">
          <cell r="A1" t="str">
            <v>1월 생산실적</v>
          </cell>
        </row>
      </sheetData>
      <sheetData sheetId="7970">
        <row r="1">
          <cell r="A1" t="str">
            <v>1월 생산실적</v>
          </cell>
        </row>
      </sheetData>
      <sheetData sheetId="7971">
        <row r="1">
          <cell r="A1" t="str">
            <v>1월 생산실적</v>
          </cell>
        </row>
      </sheetData>
      <sheetData sheetId="7972">
        <row r="1">
          <cell r="A1" t="str">
            <v>1월 생산실적</v>
          </cell>
        </row>
      </sheetData>
      <sheetData sheetId="7973">
        <row r="1">
          <cell r="A1" t="str">
            <v>1월 생산실적</v>
          </cell>
        </row>
      </sheetData>
      <sheetData sheetId="7974">
        <row r="1">
          <cell r="A1" t="str">
            <v>1월 생산실적</v>
          </cell>
        </row>
      </sheetData>
      <sheetData sheetId="7975">
        <row r="1">
          <cell r="A1" t="str">
            <v>1월 생산실적</v>
          </cell>
        </row>
      </sheetData>
      <sheetData sheetId="7976">
        <row r="1">
          <cell r="A1" t="str">
            <v>1월 생산실적</v>
          </cell>
        </row>
      </sheetData>
      <sheetData sheetId="7977">
        <row r="1">
          <cell r="A1" t="str">
            <v>1월 생산실적</v>
          </cell>
        </row>
      </sheetData>
      <sheetData sheetId="7978">
        <row r="1">
          <cell r="A1" t="str">
            <v>1월 생산실적</v>
          </cell>
        </row>
      </sheetData>
      <sheetData sheetId="7979">
        <row r="1">
          <cell r="A1" t="str">
            <v>1월 생산실적</v>
          </cell>
        </row>
      </sheetData>
      <sheetData sheetId="7980">
        <row r="1">
          <cell r="A1" t="str">
            <v>1월 생산실적</v>
          </cell>
        </row>
      </sheetData>
      <sheetData sheetId="7981">
        <row r="1">
          <cell r="A1" t="str">
            <v>1월 생산실적</v>
          </cell>
        </row>
      </sheetData>
      <sheetData sheetId="7982">
        <row r="1">
          <cell r="A1" t="str">
            <v>1월 생산실적</v>
          </cell>
        </row>
      </sheetData>
      <sheetData sheetId="7983">
        <row r="1">
          <cell r="A1" t="str">
            <v>1월 생산실적</v>
          </cell>
        </row>
      </sheetData>
      <sheetData sheetId="7984">
        <row r="1">
          <cell r="A1" t="str">
            <v>1월 생산실적</v>
          </cell>
        </row>
      </sheetData>
      <sheetData sheetId="7985">
        <row r="1">
          <cell r="A1" t="str">
            <v>1월 생산실적</v>
          </cell>
        </row>
      </sheetData>
      <sheetData sheetId="7986">
        <row r="1">
          <cell r="A1" t="str">
            <v>1월 생산실적</v>
          </cell>
        </row>
      </sheetData>
      <sheetData sheetId="7987">
        <row r="1">
          <cell r="A1" t="str">
            <v>1월 생산실적</v>
          </cell>
        </row>
      </sheetData>
      <sheetData sheetId="7988">
        <row r="1">
          <cell r="A1" t="str">
            <v>1월 생산실적</v>
          </cell>
        </row>
      </sheetData>
      <sheetData sheetId="7989">
        <row r="1">
          <cell r="A1" t="str">
            <v>1월 생산실적</v>
          </cell>
        </row>
      </sheetData>
      <sheetData sheetId="7990">
        <row r="1">
          <cell r="A1" t="str">
            <v>1월 생산실적</v>
          </cell>
        </row>
      </sheetData>
      <sheetData sheetId="7991">
        <row r="1">
          <cell r="A1" t="str">
            <v>1월 생산실적</v>
          </cell>
        </row>
      </sheetData>
      <sheetData sheetId="7992">
        <row r="1">
          <cell r="A1" t="str">
            <v>1월 생산실적</v>
          </cell>
        </row>
      </sheetData>
      <sheetData sheetId="7993">
        <row r="1">
          <cell r="A1" t="str">
            <v>1월 생산실적</v>
          </cell>
        </row>
      </sheetData>
      <sheetData sheetId="7994">
        <row r="1">
          <cell r="A1" t="str">
            <v>1월 생산실적</v>
          </cell>
        </row>
      </sheetData>
      <sheetData sheetId="7995">
        <row r="1">
          <cell r="A1" t="str">
            <v>1월 생산실적</v>
          </cell>
        </row>
      </sheetData>
      <sheetData sheetId="7996">
        <row r="1">
          <cell r="A1" t="str">
            <v>1월 생산실적</v>
          </cell>
        </row>
      </sheetData>
      <sheetData sheetId="7997">
        <row r="1">
          <cell r="A1" t="str">
            <v>1월 생산실적</v>
          </cell>
        </row>
      </sheetData>
      <sheetData sheetId="7998">
        <row r="1">
          <cell r="A1" t="str">
            <v>1월 생산실적</v>
          </cell>
        </row>
      </sheetData>
      <sheetData sheetId="7999">
        <row r="1">
          <cell r="A1" t="str">
            <v>1월 생산실적</v>
          </cell>
        </row>
      </sheetData>
      <sheetData sheetId="8000">
        <row r="1">
          <cell r="A1" t="str">
            <v>1월 생산실적</v>
          </cell>
        </row>
      </sheetData>
      <sheetData sheetId="8001">
        <row r="1">
          <cell r="A1" t="str">
            <v>1월 생산실적</v>
          </cell>
        </row>
      </sheetData>
      <sheetData sheetId="8002">
        <row r="1">
          <cell r="A1" t="str">
            <v>1월 생산실적</v>
          </cell>
        </row>
      </sheetData>
      <sheetData sheetId="8003">
        <row r="1">
          <cell r="A1" t="str">
            <v>1월 생산실적</v>
          </cell>
        </row>
      </sheetData>
      <sheetData sheetId="8004">
        <row r="1">
          <cell r="A1" t="str">
            <v>1월 생산실적</v>
          </cell>
        </row>
      </sheetData>
      <sheetData sheetId="8005">
        <row r="1">
          <cell r="A1" t="str">
            <v>1월 생산실적</v>
          </cell>
        </row>
      </sheetData>
      <sheetData sheetId="8006">
        <row r="1">
          <cell r="A1" t="str">
            <v>1월 생산실적</v>
          </cell>
        </row>
      </sheetData>
      <sheetData sheetId="8007">
        <row r="1">
          <cell r="A1" t="str">
            <v>1월 생산실적</v>
          </cell>
        </row>
      </sheetData>
      <sheetData sheetId="8008">
        <row r="1">
          <cell r="A1" t="str">
            <v>1월 생산실적</v>
          </cell>
        </row>
      </sheetData>
      <sheetData sheetId="8009">
        <row r="1">
          <cell r="A1" t="str">
            <v>1월 생산실적</v>
          </cell>
        </row>
      </sheetData>
      <sheetData sheetId="8010">
        <row r="1">
          <cell r="A1" t="str">
            <v>1월 생산실적</v>
          </cell>
        </row>
      </sheetData>
      <sheetData sheetId="8011">
        <row r="1">
          <cell r="A1" t="str">
            <v>1월 생산실적</v>
          </cell>
        </row>
      </sheetData>
      <sheetData sheetId="8012">
        <row r="1">
          <cell r="A1" t="str">
            <v>1월 생산실적</v>
          </cell>
        </row>
      </sheetData>
      <sheetData sheetId="8013">
        <row r="1">
          <cell r="A1" t="str">
            <v>1월 생산실적</v>
          </cell>
        </row>
      </sheetData>
      <sheetData sheetId="8014">
        <row r="1">
          <cell r="A1" t="str">
            <v>1월 생산실적</v>
          </cell>
        </row>
      </sheetData>
      <sheetData sheetId="8015">
        <row r="1">
          <cell r="A1" t="str">
            <v>1월 생산실적</v>
          </cell>
        </row>
      </sheetData>
      <sheetData sheetId="8016">
        <row r="1">
          <cell r="A1" t="str">
            <v>1월 생산실적</v>
          </cell>
        </row>
      </sheetData>
      <sheetData sheetId="8017">
        <row r="1">
          <cell r="A1" t="str">
            <v>1월 생산실적</v>
          </cell>
        </row>
      </sheetData>
      <sheetData sheetId="8018">
        <row r="1">
          <cell r="A1" t="str">
            <v>1월 생산실적</v>
          </cell>
        </row>
      </sheetData>
      <sheetData sheetId="8019">
        <row r="1">
          <cell r="A1" t="str">
            <v>1월 생산실적</v>
          </cell>
        </row>
      </sheetData>
      <sheetData sheetId="8020">
        <row r="1">
          <cell r="A1" t="str">
            <v>1월 생산실적</v>
          </cell>
        </row>
      </sheetData>
      <sheetData sheetId="8021">
        <row r="1">
          <cell r="A1" t="str">
            <v>1월 생산실적</v>
          </cell>
        </row>
      </sheetData>
      <sheetData sheetId="8022">
        <row r="1">
          <cell r="A1" t="str">
            <v>1월 생산실적</v>
          </cell>
        </row>
      </sheetData>
      <sheetData sheetId="8023">
        <row r="1">
          <cell r="A1" t="str">
            <v>1월 생산실적</v>
          </cell>
        </row>
      </sheetData>
      <sheetData sheetId="8024">
        <row r="1">
          <cell r="A1" t="str">
            <v>1월 생산실적</v>
          </cell>
        </row>
      </sheetData>
      <sheetData sheetId="8025">
        <row r="1">
          <cell r="A1" t="str">
            <v>1월 생산실적</v>
          </cell>
        </row>
      </sheetData>
      <sheetData sheetId="8026">
        <row r="1">
          <cell r="A1" t="str">
            <v>1월 생산실적</v>
          </cell>
        </row>
      </sheetData>
      <sheetData sheetId="8027">
        <row r="1">
          <cell r="A1" t="str">
            <v>1월 생산실적</v>
          </cell>
        </row>
      </sheetData>
      <sheetData sheetId="8028">
        <row r="1">
          <cell r="A1" t="str">
            <v>1월 생산실적</v>
          </cell>
        </row>
      </sheetData>
      <sheetData sheetId="8029">
        <row r="1">
          <cell r="A1" t="str">
            <v>1월 생산실적</v>
          </cell>
        </row>
      </sheetData>
      <sheetData sheetId="8030">
        <row r="1">
          <cell r="A1" t="str">
            <v>1월 생산실적</v>
          </cell>
        </row>
      </sheetData>
      <sheetData sheetId="8031">
        <row r="1">
          <cell r="A1" t="str">
            <v>1월 생산실적</v>
          </cell>
        </row>
      </sheetData>
      <sheetData sheetId="8032">
        <row r="1">
          <cell r="A1" t="str">
            <v>1월 생산실적</v>
          </cell>
        </row>
      </sheetData>
      <sheetData sheetId="8033">
        <row r="1">
          <cell r="A1" t="str">
            <v>1월 생산실적</v>
          </cell>
        </row>
      </sheetData>
      <sheetData sheetId="8034">
        <row r="1">
          <cell r="A1" t="str">
            <v>1월 생산실적</v>
          </cell>
        </row>
      </sheetData>
      <sheetData sheetId="8035">
        <row r="1">
          <cell r="A1" t="str">
            <v>1월 생산실적</v>
          </cell>
        </row>
      </sheetData>
      <sheetData sheetId="8036">
        <row r="1">
          <cell r="A1" t="str">
            <v>1월 생산실적</v>
          </cell>
        </row>
      </sheetData>
      <sheetData sheetId="8037">
        <row r="1">
          <cell r="A1" t="str">
            <v>1월 생산실적</v>
          </cell>
        </row>
      </sheetData>
      <sheetData sheetId="8038">
        <row r="1">
          <cell r="A1" t="str">
            <v>1월 생산실적</v>
          </cell>
        </row>
      </sheetData>
      <sheetData sheetId="8039">
        <row r="1">
          <cell r="A1" t="str">
            <v>1월 생산실적</v>
          </cell>
        </row>
      </sheetData>
      <sheetData sheetId="8040">
        <row r="1">
          <cell r="A1" t="str">
            <v>1월 생산실적</v>
          </cell>
        </row>
      </sheetData>
      <sheetData sheetId="8041">
        <row r="1">
          <cell r="A1" t="str">
            <v>1월 생산실적</v>
          </cell>
        </row>
      </sheetData>
      <sheetData sheetId="8042">
        <row r="1">
          <cell r="A1" t="str">
            <v>1월 생산실적</v>
          </cell>
        </row>
      </sheetData>
      <sheetData sheetId="8043">
        <row r="1">
          <cell r="A1" t="str">
            <v>1월 생산실적</v>
          </cell>
        </row>
      </sheetData>
      <sheetData sheetId="8044">
        <row r="1">
          <cell r="A1" t="str">
            <v>1월 생산실적</v>
          </cell>
        </row>
      </sheetData>
      <sheetData sheetId="8045">
        <row r="1">
          <cell r="A1" t="str">
            <v>1월 생산실적</v>
          </cell>
        </row>
      </sheetData>
      <sheetData sheetId="8046">
        <row r="1">
          <cell r="A1" t="str">
            <v>1월 생산실적</v>
          </cell>
        </row>
      </sheetData>
      <sheetData sheetId="8047">
        <row r="1">
          <cell r="A1" t="str">
            <v>1월 생산실적</v>
          </cell>
        </row>
      </sheetData>
      <sheetData sheetId="8048">
        <row r="1">
          <cell r="A1" t="str">
            <v>1월 생산실적</v>
          </cell>
        </row>
      </sheetData>
      <sheetData sheetId="8049">
        <row r="1">
          <cell r="A1" t="str">
            <v>1월 생산실적</v>
          </cell>
        </row>
      </sheetData>
      <sheetData sheetId="8050">
        <row r="1">
          <cell r="A1" t="str">
            <v>1월 생산실적</v>
          </cell>
        </row>
      </sheetData>
      <sheetData sheetId="8051">
        <row r="1">
          <cell r="A1" t="str">
            <v>1월 생산실적</v>
          </cell>
        </row>
      </sheetData>
      <sheetData sheetId="8052">
        <row r="1">
          <cell r="A1" t="str">
            <v>1월 생산실적</v>
          </cell>
        </row>
      </sheetData>
      <sheetData sheetId="8053">
        <row r="1">
          <cell r="A1" t="str">
            <v>1월 생산실적</v>
          </cell>
        </row>
      </sheetData>
      <sheetData sheetId="8054">
        <row r="1">
          <cell r="A1" t="str">
            <v>1월 생산실적</v>
          </cell>
        </row>
      </sheetData>
      <sheetData sheetId="8055">
        <row r="1">
          <cell r="A1" t="str">
            <v>1월 생산실적</v>
          </cell>
        </row>
      </sheetData>
      <sheetData sheetId="8056">
        <row r="1">
          <cell r="A1" t="str">
            <v>1월 생산실적</v>
          </cell>
        </row>
      </sheetData>
      <sheetData sheetId="8057">
        <row r="1">
          <cell r="A1" t="str">
            <v>1월 생산실적</v>
          </cell>
        </row>
      </sheetData>
      <sheetData sheetId="8058">
        <row r="1">
          <cell r="A1" t="str">
            <v>1월 생산실적</v>
          </cell>
        </row>
      </sheetData>
      <sheetData sheetId="8059">
        <row r="1">
          <cell r="A1" t="str">
            <v>1월 생산실적</v>
          </cell>
        </row>
      </sheetData>
      <sheetData sheetId="8060">
        <row r="1">
          <cell r="A1" t="str">
            <v>1월 생산실적</v>
          </cell>
        </row>
      </sheetData>
      <sheetData sheetId="8061">
        <row r="1">
          <cell r="A1" t="str">
            <v>1월 생산실적</v>
          </cell>
        </row>
      </sheetData>
      <sheetData sheetId="8062">
        <row r="1">
          <cell r="A1" t="str">
            <v>1월 생산실적</v>
          </cell>
        </row>
      </sheetData>
      <sheetData sheetId="8063">
        <row r="1">
          <cell r="A1" t="str">
            <v>1월 생산실적</v>
          </cell>
        </row>
      </sheetData>
      <sheetData sheetId="8064">
        <row r="1">
          <cell r="A1" t="str">
            <v>1월 생산실적</v>
          </cell>
        </row>
      </sheetData>
      <sheetData sheetId="8065">
        <row r="1">
          <cell r="A1" t="str">
            <v>1월 생산실적</v>
          </cell>
        </row>
      </sheetData>
      <sheetData sheetId="8066">
        <row r="1">
          <cell r="A1" t="str">
            <v>1월 생산실적</v>
          </cell>
        </row>
      </sheetData>
      <sheetData sheetId="8067">
        <row r="1">
          <cell r="A1" t="str">
            <v>1월 생산실적</v>
          </cell>
        </row>
      </sheetData>
      <sheetData sheetId="8068">
        <row r="1">
          <cell r="A1" t="str">
            <v>1월 생산실적</v>
          </cell>
        </row>
      </sheetData>
      <sheetData sheetId="8069">
        <row r="1">
          <cell r="A1" t="str">
            <v>1월 생산실적</v>
          </cell>
        </row>
      </sheetData>
      <sheetData sheetId="8070">
        <row r="1">
          <cell r="A1" t="str">
            <v>1월 생산실적</v>
          </cell>
        </row>
      </sheetData>
      <sheetData sheetId="8071">
        <row r="1">
          <cell r="A1" t="str">
            <v>1월 생산실적</v>
          </cell>
        </row>
      </sheetData>
      <sheetData sheetId="8072">
        <row r="1">
          <cell r="A1" t="str">
            <v>1월 생산실적</v>
          </cell>
        </row>
      </sheetData>
      <sheetData sheetId="8073">
        <row r="1">
          <cell r="A1" t="str">
            <v>1월 생산실적</v>
          </cell>
        </row>
      </sheetData>
      <sheetData sheetId="8074">
        <row r="1">
          <cell r="A1" t="str">
            <v>1월 생산실적</v>
          </cell>
        </row>
      </sheetData>
      <sheetData sheetId="8075">
        <row r="1">
          <cell r="A1" t="str">
            <v>1월 생산실적</v>
          </cell>
        </row>
      </sheetData>
      <sheetData sheetId="8076">
        <row r="1">
          <cell r="A1" t="str">
            <v>1월 생산실적</v>
          </cell>
        </row>
      </sheetData>
      <sheetData sheetId="8077">
        <row r="1">
          <cell r="A1" t="str">
            <v>1월 생산실적</v>
          </cell>
        </row>
      </sheetData>
      <sheetData sheetId="8078">
        <row r="1">
          <cell r="A1" t="str">
            <v>1월 생산실적</v>
          </cell>
        </row>
      </sheetData>
      <sheetData sheetId="8079">
        <row r="1">
          <cell r="A1" t="str">
            <v>1월 생산실적</v>
          </cell>
        </row>
      </sheetData>
      <sheetData sheetId="8080">
        <row r="1">
          <cell r="A1" t="str">
            <v>1월 생산실적</v>
          </cell>
        </row>
      </sheetData>
      <sheetData sheetId="8081">
        <row r="1">
          <cell r="A1" t="str">
            <v>1월 생산실적</v>
          </cell>
        </row>
      </sheetData>
      <sheetData sheetId="8082">
        <row r="1">
          <cell r="A1" t="str">
            <v>1월 생산실적</v>
          </cell>
        </row>
      </sheetData>
      <sheetData sheetId="8083">
        <row r="1">
          <cell r="A1" t="str">
            <v>1월 생산실적</v>
          </cell>
        </row>
      </sheetData>
      <sheetData sheetId="8084">
        <row r="1">
          <cell r="A1" t="str">
            <v>1월 생산실적</v>
          </cell>
        </row>
      </sheetData>
      <sheetData sheetId="8085">
        <row r="1">
          <cell r="A1" t="str">
            <v>1월 생산실적</v>
          </cell>
        </row>
      </sheetData>
      <sheetData sheetId="8086">
        <row r="1">
          <cell r="A1" t="str">
            <v>1월 생산실적</v>
          </cell>
        </row>
      </sheetData>
      <sheetData sheetId="8087">
        <row r="1">
          <cell r="A1" t="str">
            <v>1월 생산실적</v>
          </cell>
        </row>
      </sheetData>
      <sheetData sheetId="8088">
        <row r="1">
          <cell r="A1" t="str">
            <v>1월 생산실적</v>
          </cell>
        </row>
      </sheetData>
      <sheetData sheetId="8089">
        <row r="1">
          <cell r="A1" t="str">
            <v>1월 생산실적</v>
          </cell>
        </row>
      </sheetData>
      <sheetData sheetId="8090">
        <row r="1">
          <cell r="A1" t="str">
            <v>1월 생산실적</v>
          </cell>
        </row>
      </sheetData>
      <sheetData sheetId="8091">
        <row r="1">
          <cell r="A1" t="str">
            <v>1월 생산실적</v>
          </cell>
        </row>
      </sheetData>
      <sheetData sheetId="8092">
        <row r="1">
          <cell r="A1" t="str">
            <v>1월 생산실적</v>
          </cell>
        </row>
      </sheetData>
      <sheetData sheetId="8093">
        <row r="1">
          <cell r="A1" t="str">
            <v>1월 생산실적</v>
          </cell>
        </row>
      </sheetData>
      <sheetData sheetId="8094">
        <row r="1">
          <cell r="A1" t="str">
            <v>1월 생산실적</v>
          </cell>
        </row>
      </sheetData>
      <sheetData sheetId="8095">
        <row r="1">
          <cell r="A1" t="str">
            <v>1월 생산실적</v>
          </cell>
        </row>
      </sheetData>
      <sheetData sheetId="8096">
        <row r="1">
          <cell r="A1" t="str">
            <v>1월 생산실적</v>
          </cell>
        </row>
      </sheetData>
      <sheetData sheetId="8097">
        <row r="1">
          <cell r="A1" t="str">
            <v>1월 생산실적</v>
          </cell>
        </row>
      </sheetData>
      <sheetData sheetId="8098">
        <row r="1">
          <cell r="A1" t="str">
            <v>1월 생산실적</v>
          </cell>
        </row>
      </sheetData>
      <sheetData sheetId="8099">
        <row r="1">
          <cell r="A1" t="str">
            <v>1월 생산실적</v>
          </cell>
        </row>
      </sheetData>
      <sheetData sheetId="8100">
        <row r="1">
          <cell r="A1" t="str">
            <v>1월 생산실적</v>
          </cell>
        </row>
      </sheetData>
      <sheetData sheetId="8101">
        <row r="1">
          <cell r="A1" t="str">
            <v>1월 생산실적</v>
          </cell>
        </row>
      </sheetData>
      <sheetData sheetId="8102">
        <row r="1">
          <cell r="A1" t="str">
            <v>1월 생산실적</v>
          </cell>
        </row>
      </sheetData>
      <sheetData sheetId="8103">
        <row r="1">
          <cell r="A1" t="str">
            <v>1월 생산실적</v>
          </cell>
        </row>
      </sheetData>
      <sheetData sheetId="8104">
        <row r="1">
          <cell r="A1" t="str">
            <v>1월 생산실적</v>
          </cell>
        </row>
      </sheetData>
      <sheetData sheetId="8105">
        <row r="1">
          <cell r="A1" t="str">
            <v>1월 생산실적</v>
          </cell>
        </row>
      </sheetData>
      <sheetData sheetId="8106">
        <row r="1">
          <cell r="A1" t="str">
            <v>1월 생산실적</v>
          </cell>
        </row>
      </sheetData>
      <sheetData sheetId="8107">
        <row r="1">
          <cell r="A1" t="str">
            <v>1월 생산실적</v>
          </cell>
        </row>
      </sheetData>
      <sheetData sheetId="8108">
        <row r="1">
          <cell r="A1" t="str">
            <v>1월 생산실적</v>
          </cell>
        </row>
      </sheetData>
      <sheetData sheetId="8109">
        <row r="1">
          <cell r="A1" t="str">
            <v>1월 생산실적</v>
          </cell>
        </row>
      </sheetData>
      <sheetData sheetId="8110">
        <row r="1">
          <cell r="A1" t="str">
            <v>1월 생산실적</v>
          </cell>
        </row>
      </sheetData>
      <sheetData sheetId="8111">
        <row r="1">
          <cell r="A1" t="str">
            <v>1월 생산실적</v>
          </cell>
        </row>
      </sheetData>
      <sheetData sheetId="8112">
        <row r="1">
          <cell r="A1" t="str">
            <v>1월 생산실적</v>
          </cell>
        </row>
      </sheetData>
      <sheetData sheetId="8113">
        <row r="1">
          <cell r="A1" t="str">
            <v>1월 생산실적</v>
          </cell>
        </row>
      </sheetData>
      <sheetData sheetId="8114">
        <row r="1">
          <cell r="A1" t="str">
            <v>1월 생산실적</v>
          </cell>
        </row>
      </sheetData>
      <sheetData sheetId="8115">
        <row r="1">
          <cell r="A1" t="str">
            <v>1월 생산실적</v>
          </cell>
        </row>
      </sheetData>
      <sheetData sheetId="8116">
        <row r="1">
          <cell r="A1" t="str">
            <v>1월 생산실적</v>
          </cell>
        </row>
      </sheetData>
      <sheetData sheetId="8117">
        <row r="1">
          <cell r="A1" t="str">
            <v>1월 생산실적</v>
          </cell>
        </row>
      </sheetData>
      <sheetData sheetId="8118">
        <row r="1">
          <cell r="A1" t="str">
            <v>1월 생산실적</v>
          </cell>
        </row>
      </sheetData>
      <sheetData sheetId="8119">
        <row r="1">
          <cell r="A1" t="str">
            <v>1월 생산실적</v>
          </cell>
        </row>
      </sheetData>
      <sheetData sheetId="8120">
        <row r="1">
          <cell r="A1" t="str">
            <v>1월 생산실적</v>
          </cell>
        </row>
      </sheetData>
      <sheetData sheetId="8121">
        <row r="1">
          <cell r="A1" t="str">
            <v>1월 생산실적</v>
          </cell>
        </row>
      </sheetData>
      <sheetData sheetId="8122">
        <row r="1">
          <cell r="A1" t="str">
            <v>1월 생산실적</v>
          </cell>
        </row>
      </sheetData>
      <sheetData sheetId="8123">
        <row r="1">
          <cell r="A1" t="str">
            <v>1월 생산실적</v>
          </cell>
        </row>
      </sheetData>
      <sheetData sheetId="8124">
        <row r="1">
          <cell r="A1" t="str">
            <v>1월 생산실적</v>
          </cell>
        </row>
      </sheetData>
      <sheetData sheetId="8125">
        <row r="1">
          <cell r="A1" t="str">
            <v>1월 생산실적</v>
          </cell>
        </row>
      </sheetData>
      <sheetData sheetId="8126">
        <row r="1">
          <cell r="A1" t="str">
            <v>1월 생산실적</v>
          </cell>
        </row>
      </sheetData>
      <sheetData sheetId="8127">
        <row r="1">
          <cell r="A1" t="str">
            <v>1월 생산실적</v>
          </cell>
        </row>
      </sheetData>
      <sheetData sheetId="8128">
        <row r="1">
          <cell r="A1" t="str">
            <v>1월 생산실적</v>
          </cell>
        </row>
      </sheetData>
      <sheetData sheetId="8129">
        <row r="1">
          <cell r="A1" t="str">
            <v>1월 생산실적</v>
          </cell>
        </row>
      </sheetData>
      <sheetData sheetId="8130">
        <row r="1">
          <cell r="A1" t="str">
            <v>1월 생산실적</v>
          </cell>
        </row>
      </sheetData>
      <sheetData sheetId="8131">
        <row r="1">
          <cell r="A1" t="str">
            <v>1월 생산실적</v>
          </cell>
        </row>
      </sheetData>
      <sheetData sheetId="8132">
        <row r="1">
          <cell r="A1" t="str">
            <v>1월 생산실적</v>
          </cell>
        </row>
      </sheetData>
      <sheetData sheetId="8133">
        <row r="1">
          <cell r="A1" t="str">
            <v>1월 생산실적</v>
          </cell>
        </row>
      </sheetData>
      <sheetData sheetId="8134">
        <row r="1">
          <cell r="A1" t="str">
            <v>1월 생산실적</v>
          </cell>
        </row>
      </sheetData>
      <sheetData sheetId="8135">
        <row r="1">
          <cell r="A1" t="str">
            <v>1월 생산실적</v>
          </cell>
        </row>
      </sheetData>
      <sheetData sheetId="8136">
        <row r="1">
          <cell r="A1" t="str">
            <v>1월 생산실적</v>
          </cell>
        </row>
      </sheetData>
      <sheetData sheetId="8137">
        <row r="1">
          <cell r="A1" t="str">
            <v>1월 생산실적</v>
          </cell>
        </row>
      </sheetData>
      <sheetData sheetId="8138">
        <row r="1">
          <cell r="A1" t="str">
            <v>1월 생산실적</v>
          </cell>
        </row>
      </sheetData>
      <sheetData sheetId="8139">
        <row r="1">
          <cell r="A1" t="str">
            <v>1월 생산실적</v>
          </cell>
        </row>
      </sheetData>
      <sheetData sheetId="8140">
        <row r="1">
          <cell r="A1" t="str">
            <v>1월 생산실적</v>
          </cell>
        </row>
      </sheetData>
      <sheetData sheetId="8141">
        <row r="1">
          <cell r="A1" t="str">
            <v>1월 생산실적</v>
          </cell>
        </row>
      </sheetData>
      <sheetData sheetId="8142">
        <row r="1">
          <cell r="A1" t="str">
            <v>1월 생산실적</v>
          </cell>
        </row>
      </sheetData>
      <sheetData sheetId="8143">
        <row r="1">
          <cell r="A1" t="str">
            <v>1월 생산실적</v>
          </cell>
        </row>
      </sheetData>
      <sheetData sheetId="8144">
        <row r="1">
          <cell r="A1" t="str">
            <v>1월 생산실적</v>
          </cell>
        </row>
      </sheetData>
      <sheetData sheetId="8145">
        <row r="1">
          <cell r="A1" t="str">
            <v>1월 생산실적</v>
          </cell>
        </row>
      </sheetData>
      <sheetData sheetId="8146">
        <row r="1">
          <cell r="A1" t="str">
            <v>1월 생산실적</v>
          </cell>
        </row>
      </sheetData>
      <sheetData sheetId="8147">
        <row r="1">
          <cell r="A1" t="str">
            <v>1월 생산실적</v>
          </cell>
        </row>
      </sheetData>
      <sheetData sheetId="8148">
        <row r="1">
          <cell r="A1" t="str">
            <v>1월 생산실적</v>
          </cell>
        </row>
      </sheetData>
      <sheetData sheetId="8149">
        <row r="1">
          <cell r="A1" t="str">
            <v>1월 생산실적</v>
          </cell>
        </row>
      </sheetData>
      <sheetData sheetId="8150">
        <row r="1">
          <cell r="A1" t="str">
            <v>1월 생산실적</v>
          </cell>
        </row>
      </sheetData>
      <sheetData sheetId="8151">
        <row r="1">
          <cell r="A1" t="str">
            <v>1월 생산실적</v>
          </cell>
        </row>
      </sheetData>
      <sheetData sheetId="8152">
        <row r="1">
          <cell r="A1" t="str">
            <v>1월 생산실적</v>
          </cell>
        </row>
      </sheetData>
      <sheetData sheetId="8153">
        <row r="1">
          <cell r="A1" t="str">
            <v>1월 생산실적</v>
          </cell>
        </row>
      </sheetData>
      <sheetData sheetId="8154">
        <row r="1">
          <cell r="A1" t="str">
            <v>1월 생산실적</v>
          </cell>
        </row>
      </sheetData>
      <sheetData sheetId="8155">
        <row r="1">
          <cell r="A1" t="str">
            <v>1월 생산실적</v>
          </cell>
        </row>
      </sheetData>
      <sheetData sheetId="8156">
        <row r="1">
          <cell r="A1" t="str">
            <v>1월 생산실적</v>
          </cell>
        </row>
      </sheetData>
      <sheetData sheetId="8157">
        <row r="1">
          <cell r="A1" t="str">
            <v>1월 생산실적</v>
          </cell>
        </row>
      </sheetData>
      <sheetData sheetId="8158">
        <row r="1">
          <cell r="A1" t="str">
            <v>1월 생산실적</v>
          </cell>
        </row>
      </sheetData>
      <sheetData sheetId="8159">
        <row r="1">
          <cell r="A1" t="str">
            <v>1월 생산실적</v>
          </cell>
        </row>
      </sheetData>
      <sheetData sheetId="8160">
        <row r="1">
          <cell r="A1" t="str">
            <v>1월 생산실적</v>
          </cell>
        </row>
      </sheetData>
      <sheetData sheetId="8161">
        <row r="1">
          <cell r="A1" t="str">
            <v>1월 생산실적</v>
          </cell>
        </row>
      </sheetData>
      <sheetData sheetId="8162">
        <row r="1">
          <cell r="A1" t="str">
            <v>1월 생산실적</v>
          </cell>
        </row>
      </sheetData>
      <sheetData sheetId="8163">
        <row r="1">
          <cell r="A1" t="str">
            <v>1월 생산실적</v>
          </cell>
        </row>
      </sheetData>
      <sheetData sheetId="8164">
        <row r="1">
          <cell r="A1" t="str">
            <v>1월 생산실적</v>
          </cell>
        </row>
      </sheetData>
      <sheetData sheetId="8165">
        <row r="1">
          <cell r="A1" t="str">
            <v>1월 생산실적</v>
          </cell>
        </row>
      </sheetData>
      <sheetData sheetId="8166">
        <row r="1">
          <cell r="A1" t="str">
            <v>1월 생산실적</v>
          </cell>
        </row>
      </sheetData>
      <sheetData sheetId="8167">
        <row r="1">
          <cell r="A1" t="str">
            <v>1월 생산실적</v>
          </cell>
        </row>
      </sheetData>
      <sheetData sheetId="8168">
        <row r="1">
          <cell r="A1" t="str">
            <v>1월 생산실적</v>
          </cell>
        </row>
      </sheetData>
      <sheetData sheetId="8169">
        <row r="1">
          <cell r="A1" t="str">
            <v>1월 생산실적</v>
          </cell>
        </row>
      </sheetData>
      <sheetData sheetId="8170">
        <row r="1">
          <cell r="A1" t="str">
            <v>1월 생산실적</v>
          </cell>
        </row>
      </sheetData>
      <sheetData sheetId="8171">
        <row r="1">
          <cell r="A1" t="str">
            <v>1월 생산실적</v>
          </cell>
        </row>
      </sheetData>
      <sheetData sheetId="8172">
        <row r="1">
          <cell r="A1" t="str">
            <v>1월 생산실적</v>
          </cell>
        </row>
      </sheetData>
      <sheetData sheetId="8173">
        <row r="1">
          <cell r="A1" t="str">
            <v>1월 생산실적</v>
          </cell>
        </row>
      </sheetData>
      <sheetData sheetId="8174">
        <row r="1">
          <cell r="A1" t="str">
            <v>1월 생산실적</v>
          </cell>
        </row>
      </sheetData>
      <sheetData sheetId="8175">
        <row r="1">
          <cell r="A1" t="str">
            <v>1월 생산실적</v>
          </cell>
        </row>
      </sheetData>
      <sheetData sheetId="8176">
        <row r="1">
          <cell r="A1" t="str">
            <v>1월 생산실적</v>
          </cell>
        </row>
      </sheetData>
      <sheetData sheetId="8177">
        <row r="1">
          <cell r="A1" t="str">
            <v>1월 생산실적</v>
          </cell>
        </row>
      </sheetData>
      <sheetData sheetId="8178">
        <row r="1">
          <cell r="A1" t="str">
            <v>1월 생산실적</v>
          </cell>
        </row>
      </sheetData>
      <sheetData sheetId="8179">
        <row r="1">
          <cell r="A1" t="str">
            <v>1월 생산실적</v>
          </cell>
        </row>
      </sheetData>
      <sheetData sheetId="8180">
        <row r="1">
          <cell r="A1" t="str">
            <v>1월 생산실적</v>
          </cell>
        </row>
      </sheetData>
      <sheetData sheetId="8181">
        <row r="1">
          <cell r="A1" t="str">
            <v>1월 생산실적</v>
          </cell>
        </row>
      </sheetData>
      <sheetData sheetId="8182">
        <row r="1">
          <cell r="A1" t="str">
            <v>1월 생산실적</v>
          </cell>
        </row>
      </sheetData>
      <sheetData sheetId="8183">
        <row r="1">
          <cell r="A1" t="str">
            <v>1월 생산실적</v>
          </cell>
        </row>
      </sheetData>
      <sheetData sheetId="8184">
        <row r="1">
          <cell r="A1" t="str">
            <v>1월 생산실적</v>
          </cell>
        </row>
      </sheetData>
      <sheetData sheetId="8185">
        <row r="1">
          <cell r="A1" t="str">
            <v>1월 생산실적</v>
          </cell>
        </row>
      </sheetData>
      <sheetData sheetId="8186">
        <row r="1">
          <cell r="A1" t="str">
            <v>1월 생산실적</v>
          </cell>
        </row>
      </sheetData>
      <sheetData sheetId="8187">
        <row r="1">
          <cell r="A1" t="str">
            <v>1월 생산실적</v>
          </cell>
        </row>
      </sheetData>
      <sheetData sheetId="8188">
        <row r="1">
          <cell r="A1" t="str">
            <v>1월 생산실적</v>
          </cell>
        </row>
      </sheetData>
      <sheetData sheetId="8189">
        <row r="1">
          <cell r="A1" t="str">
            <v>1월 생산실적</v>
          </cell>
        </row>
      </sheetData>
      <sheetData sheetId="8190">
        <row r="1">
          <cell r="A1" t="str">
            <v>1월 생산실적</v>
          </cell>
        </row>
      </sheetData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>
        <row r="1">
          <cell r="A1" t="str">
            <v>1월 생산실적</v>
          </cell>
        </row>
      </sheetData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>
        <row r="1">
          <cell r="A1" t="str">
            <v>1월 생산실적</v>
          </cell>
        </row>
      </sheetData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>
        <row r="1">
          <cell r="A1" t="str">
            <v>1월 생산실적</v>
          </cell>
        </row>
      </sheetData>
      <sheetData sheetId="8288">
        <row r="1">
          <cell r="A1" t="str">
            <v>1월 생산실적</v>
          </cell>
        </row>
      </sheetData>
      <sheetData sheetId="8289">
        <row r="1">
          <cell r="A1" t="str">
            <v>1월 생산실적</v>
          </cell>
        </row>
      </sheetData>
      <sheetData sheetId="8290">
        <row r="1">
          <cell r="A1" t="str">
            <v>1월 생산실적</v>
          </cell>
        </row>
      </sheetData>
      <sheetData sheetId="8291">
        <row r="1">
          <cell r="A1" t="str">
            <v>1월 생산실적</v>
          </cell>
        </row>
      </sheetData>
      <sheetData sheetId="8292">
        <row r="1">
          <cell r="A1" t="str">
            <v>1월 생산실적</v>
          </cell>
        </row>
      </sheetData>
      <sheetData sheetId="8293">
        <row r="1">
          <cell r="A1" t="str">
            <v>1월 생산실적</v>
          </cell>
        </row>
      </sheetData>
      <sheetData sheetId="8294">
        <row r="1">
          <cell r="A1" t="str">
            <v>1월 생산실적</v>
          </cell>
        </row>
      </sheetData>
      <sheetData sheetId="8295">
        <row r="1">
          <cell r="A1" t="str">
            <v>1월 생산실적</v>
          </cell>
        </row>
      </sheetData>
      <sheetData sheetId="8296">
        <row r="1">
          <cell r="A1" t="str">
            <v>1월 생산실적</v>
          </cell>
        </row>
      </sheetData>
      <sheetData sheetId="8297">
        <row r="1">
          <cell r="A1" t="str">
            <v>1월 생산실적</v>
          </cell>
        </row>
      </sheetData>
      <sheetData sheetId="8298">
        <row r="1">
          <cell r="A1" t="str">
            <v>1월 생산실적</v>
          </cell>
        </row>
      </sheetData>
      <sheetData sheetId="8299">
        <row r="1">
          <cell r="A1" t="str">
            <v>1월 생산실적</v>
          </cell>
        </row>
      </sheetData>
      <sheetData sheetId="8300">
        <row r="1">
          <cell r="A1" t="str">
            <v>1월 생산실적</v>
          </cell>
        </row>
      </sheetData>
      <sheetData sheetId="8301">
        <row r="1">
          <cell r="A1" t="str">
            <v>1월 생산실적</v>
          </cell>
        </row>
      </sheetData>
      <sheetData sheetId="8302">
        <row r="1">
          <cell r="A1" t="str">
            <v>1월 생산실적</v>
          </cell>
        </row>
      </sheetData>
      <sheetData sheetId="8303">
        <row r="1">
          <cell r="A1" t="str">
            <v>1월 생산실적</v>
          </cell>
        </row>
      </sheetData>
      <sheetData sheetId="8304">
        <row r="1">
          <cell r="A1" t="str">
            <v>1월 생산실적</v>
          </cell>
        </row>
      </sheetData>
      <sheetData sheetId="8305">
        <row r="1">
          <cell r="A1" t="str">
            <v>1월 생산실적</v>
          </cell>
        </row>
      </sheetData>
      <sheetData sheetId="8306">
        <row r="1">
          <cell r="A1" t="str">
            <v>1월 생산실적</v>
          </cell>
        </row>
      </sheetData>
      <sheetData sheetId="8307">
        <row r="1">
          <cell r="A1" t="str">
            <v>1월 생산실적</v>
          </cell>
        </row>
      </sheetData>
      <sheetData sheetId="8308">
        <row r="1">
          <cell r="A1" t="str">
            <v>1월 생산실적</v>
          </cell>
        </row>
      </sheetData>
      <sheetData sheetId="8309">
        <row r="1">
          <cell r="A1" t="str">
            <v>1월 생산실적</v>
          </cell>
        </row>
      </sheetData>
      <sheetData sheetId="8310">
        <row r="1">
          <cell r="A1" t="str">
            <v>1월 생산실적</v>
          </cell>
        </row>
      </sheetData>
      <sheetData sheetId="8311">
        <row r="1">
          <cell r="A1" t="str">
            <v>1월 생산실적</v>
          </cell>
        </row>
      </sheetData>
      <sheetData sheetId="8312">
        <row r="1">
          <cell r="A1" t="str">
            <v>1월 생산실적</v>
          </cell>
        </row>
      </sheetData>
      <sheetData sheetId="8313">
        <row r="1">
          <cell r="A1" t="str">
            <v>1월 생산실적</v>
          </cell>
        </row>
      </sheetData>
      <sheetData sheetId="8314">
        <row r="1">
          <cell r="A1" t="str">
            <v>1월 생산실적</v>
          </cell>
        </row>
      </sheetData>
      <sheetData sheetId="8315">
        <row r="1">
          <cell r="A1" t="str">
            <v>1월 생산실적</v>
          </cell>
        </row>
      </sheetData>
      <sheetData sheetId="8316">
        <row r="1">
          <cell r="A1" t="str">
            <v>1월 생산실적</v>
          </cell>
        </row>
      </sheetData>
      <sheetData sheetId="8317">
        <row r="1">
          <cell r="A1" t="str">
            <v>1월 생산실적</v>
          </cell>
        </row>
      </sheetData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>
        <row r="1">
          <cell r="A1" t="str">
            <v>1월 생산실적</v>
          </cell>
        </row>
      </sheetData>
      <sheetData sheetId="8327">
        <row r="1">
          <cell r="A1" t="str">
            <v>1월 생산실적</v>
          </cell>
        </row>
      </sheetData>
      <sheetData sheetId="8328">
        <row r="1">
          <cell r="A1" t="str">
            <v>1월 생산실적</v>
          </cell>
        </row>
      </sheetData>
      <sheetData sheetId="8329">
        <row r="1">
          <cell r="A1" t="str">
            <v>1월 생산실적</v>
          </cell>
        </row>
      </sheetData>
      <sheetData sheetId="8330">
        <row r="1">
          <cell r="A1" t="str">
            <v>1월 생산실적</v>
          </cell>
        </row>
      </sheetData>
      <sheetData sheetId="8331">
        <row r="1">
          <cell r="A1" t="str">
            <v>1월 생산실적</v>
          </cell>
        </row>
      </sheetData>
      <sheetData sheetId="8332">
        <row r="1">
          <cell r="A1" t="str">
            <v>1월 생산실적</v>
          </cell>
        </row>
      </sheetData>
      <sheetData sheetId="8333">
        <row r="1">
          <cell r="A1" t="str">
            <v>1월 생산실적</v>
          </cell>
        </row>
      </sheetData>
      <sheetData sheetId="8334">
        <row r="1">
          <cell r="A1" t="str">
            <v>1월 생산실적</v>
          </cell>
        </row>
      </sheetData>
      <sheetData sheetId="8335">
        <row r="1">
          <cell r="A1" t="str">
            <v>1월 생산실적</v>
          </cell>
        </row>
      </sheetData>
      <sheetData sheetId="8336">
        <row r="1">
          <cell r="A1" t="str">
            <v>1월 생산실적</v>
          </cell>
        </row>
      </sheetData>
      <sheetData sheetId="8337">
        <row r="1">
          <cell r="A1" t="str">
            <v>1월 생산실적</v>
          </cell>
        </row>
      </sheetData>
      <sheetData sheetId="8338">
        <row r="1">
          <cell r="A1" t="str">
            <v>1월 생산실적</v>
          </cell>
        </row>
      </sheetData>
      <sheetData sheetId="8339">
        <row r="1">
          <cell r="A1" t="str">
            <v>1월 생산실적</v>
          </cell>
        </row>
      </sheetData>
      <sheetData sheetId="8340">
        <row r="1">
          <cell r="A1" t="str">
            <v>1월 생산실적</v>
          </cell>
        </row>
      </sheetData>
      <sheetData sheetId="8341">
        <row r="1">
          <cell r="A1" t="str">
            <v>1월 생산실적</v>
          </cell>
        </row>
      </sheetData>
      <sheetData sheetId="8342">
        <row r="1">
          <cell r="A1" t="str">
            <v>1월 생산실적</v>
          </cell>
        </row>
      </sheetData>
      <sheetData sheetId="8343">
        <row r="1">
          <cell r="A1" t="str">
            <v>1월 생산실적</v>
          </cell>
        </row>
      </sheetData>
      <sheetData sheetId="8344">
        <row r="1">
          <cell r="A1" t="str">
            <v>1월 생산실적</v>
          </cell>
        </row>
      </sheetData>
      <sheetData sheetId="8345">
        <row r="1">
          <cell r="A1" t="str">
            <v>1월 생산실적</v>
          </cell>
        </row>
      </sheetData>
      <sheetData sheetId="8346">
        <row r="1">
          <cell r="A1" t="str">
            <v>1월 생산실적</v>
          </cell>
        </row>
      </sheetData>
      <sheetData sheetId="8347">
        <row r="1">
          <cell r="A1" t="str">
            <v>1월 생산실적</v>
          </cell>
        </row>
      </sheetData>
      <sheetData sheetId="8348">
        <row r="1">
          <cell r="A1" t="str">
            <v>1월 생산실적</v>
          </cell>
        </row>
      </sheetData>
      <sheetData sheetId="8349">
        <row r="1">
          <cell r="A1" t="str">
            <v>1월 생산실적</v>
          </cell>
        </row>
      </sheetData>
      <sheetData sheetId="8350">
        <row r="1">
          <cell r="A1" t="str">
            <v>1월 생산실적</v>
          </cell>
        </row>
      </sheetData>
      <sheetData sheetId="8351">
        <row r="1">
          <cell r="A1" t="str">
            <v>1월 생산실적</v>
          </cell>
        </row>
      </sheetData>
      <sheetData sheetId="8352">
        <row r="1">
          <cell r="A1" t="str">
            <v>1월 생산실적</v>
          </cell>
        </row>
      </sheetData>
      <sheetData sheetId="8353">
        <row r="1">
          <cell r="A1" t="str">
            <v>1월 생산실적</v>
          </cell>
        </row>
      </sheetData>
      <sheetData sheetId="8354">
        <row r="1">
          <cell r="A1" t="str">
            <v>1월 생산실적</v>
          </cell>
        </row>
      </sheetData>
      <sheetData sheetId="8355">
        <row r="1">
          <cell r="A1" t="str">
            <v>1월 생산실적</v>
          </cell>
        </row>
      </sheetData>
      <sheetData sheetId="8356">
        <row r="1">
          <cell r="A1" t="str">
            <v>1월 생산실적</v>
          </cell>
        </row>
      </sheetData>
      <sheetData sheetId="8357">
        <row r="1">
          <cell r="A1" t="str">
            <v>1월 생산실적</v>
          </cell>
        </row>
      </sheetData>
      <sheetData sheetId="8358">
        <row r="1">
          <cell r="A1" t="str">
            <v>1월 생산실적</v>
          </cell>
        </row>
      </sheetData>
      <sheetData sheetId="8359">
        <row r="1">
          <cell r="A1" t="str">
            <v>1월 생산실적</v>
          </cell>
        </row>
      </sheetData>
      <sheetData sheetId="8360">
        <row r="1">
          <cell r="A1" t="str">
            <v>1월 생산실적</v>
          </cell>
        </row>
      </sheetData>
      <sheetData sheetId="8361">
        <row r="1">
          <cell r="A1" t="str">
            <v>1월 생산실적</v>
          </cell>
        </row>
      </sheetData>
      <sheetData sheetId="8362">
        <row r="1">
          <cell r="A1" t="str">
            <v>1월 생산실적</v>
          </cell>
        </row>
      </sheetData>
      <sheetData sheetId="8363">
        <row r="1">
          <cell r="A1" t="str">
            <v>1월 생산실적</v>
          </cell>
        </row>
      </sheetData>
      <sheetData sheetId="8364">
        <row r="1">
          <cell r="A1" t="str">
            <v>1월 생산실적</v>
          </cell>
        </row>
      </sheetData>
      <sheetData sheetId="8365">
        <row r="1">
          <cell r="A1" t="str">
            <v>1월 생산실적</v>
          </cell>
        </row>
      </sheetData>
      <sheetData sheetId="8366">
        <row r="1">
          <cell r="A1" t="str">
            <v>1월 생산실적</v>
          </cell>
        </row>
      </sheetData>
      <sheetData sheetId="8367">
        <row r="1">
          <cell r="A1" t="str">
            <v>1월 생산실적</v>
          </cell>
        </row>
      </sheetData>
      <sheetData sheetId="8368">
        <row r="1">
          <cell r="A1" t="str">
            <v>1월 생산실적</v>
          </cell>
        </row>
      </sheetData>
      <sheetData sheetId="8369">
        <row r="1">
          <cell r="A1" t="str">
            <v>1월 생산실적</v>
          </cell>
        </row>
      </sheetData>
      <sheetData sheetId="8370">
        <row r="1">
          <cell r="A1" t="str">
            <v>1월 생산실적</v>
          </cell>
        </row>
      </sheetData>
      <sheetData sheetId="8371">
        <row r="1">
          <cell r="A1" t="str">
            <v>1월 생산실적</v>
          </cell>
        </row>
      </sheetData>
      <sheetData sheetId="8372">
        <row r="1">
          <cell r="A1" t="str">
            <v>1월 생산실적</v>
          </cell>
        </row>
      </sheetData>
      <sheetData sheetId="8373">
        <row r="1">
          <cell r="A1" t="str">
            <v>1월 생산실적</v>
          </cell>
        </row>
      </sheetData>
      <sheetData sheetId="8374">
        <row r="1">
          <cell r="A1" t="str">
            <v>1월 생산실적</v>
          </cell>
        </row>
      </sheetData>
      <sheetData sheetId="8375">
        <row r="1">
          <cell r="A1" t="str">
            <v>1월 생산실적</v>
          </cell>
        </row>
      </sheetData>
      <sheetData sheetId="8376">
        <row r="1">
          <cell r="A1" t="str">
            <v>1월 생산실적</v>
          </cell>
        </row>
      </sheetData>
      <sheetData sheetId="8377">
        <row r="1">
          <cell r="A1" t="str">
            <v>1월 생산실적</v>
          </cell>
        </row>
      </sheetData>
      <sheetData sheetId="8378">
        <row r="1">
          <cell r="A1" t="str">
            <v>1월 생산실적</v>
          </cell>
        </row>
      </sheetData>
      <sheetData sheetId="8379">
        <row r="1">
          <cell r="A1" t="str">
            <v>1월 생산실적</v>
          </cell>
        </row>
      </sheetData>
      <sheetData sheetId="8380">
        <row r="1">
          <cell r="A1" t="str">
            <v>1월 생산실적</v>
          </cell>
        </row>
      </sheetData>
      <sheetData sheetId="8381">
        <row r="1">
          <cell r="A1" t="str">
            <v>1월 생산실적</v>
          </cell>
        </row>
      </sheetData>
      <sheetData sheetId="8382">
        <row r="1">
          <cell r="A1" t="str">
            <v>1월 생산실적</v>
          </cell>
        </row>
      </sheetData>
      <sheetData sheetId="8383">
        <row r="1">
          <cell r="A1" t="str">
            <v>1월 생산실적</v>
          </cell>
        </row>
      </sheetData>
      <sheetData sheetId="8384">
        <row r="1">
          <cell r="A1" t="str">
            <v>1월 생산실적</v>
          </cell>
        </row>
      </sheetData>
      <sheetData sheetId="8385">
        <row r="1">
          <cell r="A1" t="str">
            <v>1월 생산실적</v>
          </cell>
        </row>
      </sheetData>
      <sheetData sheetId="8386">
        <row r="1">
          <cell r="A1" t="str">
            <v>1월 생산실적</v>
          </cell>
        </row>
      </sheetData>
      <sheetData sheetId="8387">
        <row r="1">
          <cell r="A1" t="str">
            <v>1월 생산실적</v>
          </cell>
        </row>
      </sheetData>
      <sheetData sheetId="8388">
        <row r="1">
          <cell r="A1" t="str">
            <v>1월 생산실적</v>
          </cell>
        </row>
      </sheetData>
      <sheetData sheetId="8389">
        <row r="1">
          <cell r="A1" t="str">
            <v>1월 생산실적</v>
          </cell>
        </row>
      </sheetData>
      <sheetData sheetId="8390">
        <row r="1">
          <cell r="A1" t="str">
            <v>1월 생산실적</v>
          </cell>
        </row>
      </sheetData>
      <sheetData sheetId="8391">
        <row r="1">
          <cell r="A1" t="str">
            <v>1월 생산실적</v>
          </cell>
        </row>
      </sheetData>
      <sheetData sheetId="8392">
        <row r="1">
          <cell r="A1" t="str">
            <v>1월 생산실적</v>
          </cell>
        </row>
      </sheetData>
      <sheetData sheetId="8393">
        <row r="1">
          <cell r="A1" t="str">
            <v>1월 생산실적</v>
          </cell>
        </row>
      </sheetData>
      <sheetData sheetId="8394">
        <row r="1">
          <cell r="A1" t="str">
            <v>1월 생산실적</v>
          </cell>
        </row>
      </sheetData>
      <sheetData sheetId="8395">
        <row r="1">
          <cell r="A1" t="str">
            <v>1월 생산실적</v>
          </cell>
        </row>
      </sheetData>
      <sheetData sheetId="8396">
        <row r="1">
          <cell r="A1" t="str">
            <v>1월 생산실적</v>
          </cell>
        </row>
      </sheetData>
      <sheetData sheetId="8397">
        <row r="1">
          <cell r="A1" t="str">
            <v>1월 생산실적</v>
          </cell>
        </row>
      </sheetData>
      <sheetData sheetId="8398">
        <row r="1">
          <cell r="A1" t="str">
            <v>1월 생산실적</v>
          </cell>
        </row>
      </sheetData>
      <sheetData sheetId="8399">
        <row r="1">
          <cell r="A1" t="str">
            <v>1월 생산실적</v>
          </cell>
        </row>
      </sheetData>
      <sheetData sheetId="8400">
        <row r="1">
          <cell r="A1" t="str">
            <v>1월 생산실적</v>
          </cell>
        </row>
      </sheetData>
      <sheetData sheetId="8401">
        <row r="1">
          <cell r="A1" t="str">
            <v>1월 생산실적</v>
          </cell>
        </row>
      </sheetData>
      <sheetData sheetId="8402">
        <row r="1">
          <cell r="A1" t="str">
            <v>1월 생산실적</v>
          </cell>
        </row>
      </sheetData>
      <sheetData sheetId="8403">
        <row r="1">
          <cell r="A1" t="str">
            <v>1월 생산실적</v>
          </cell>
        </row>
      </sheetData>
      <sheetData sheetId="8404">
        <row r="1">
          <cell r="A1" t="str">
            <v>1월 생산실적</v>
          </cell>
        </row>
      </sheetData>
      <sheetData sheetId="8405">
        <row r="1">
          <cell r="A1" t="str">
            <v>1월 생산실적</v>
          </cell>
        </row>
      </sheetData>
      <sheetData sheetId="8406">
        <row r="1">
          <cell r="A1" t="str">
            <v>1월 생산실적</v>
          </cell>
        </row>
      </sheetData>
      <sheetData sheetId="8407">
        <row r="1">
          <cell r="A1" t="str">
            <v>1월 생산실적</v>
          </cell>
        </row>
      </sheetData>
      <sheetData sheetId="8408">
        <row r="1">
          <cell r="A1" t="str">
            <v>1월 생산실적</v>
          </cell>
        </row>
      </sheetData>
      <sheetData sheetId="8409">
        <row r="1">
          <cell r="A1" t="str">
            <v>1월 생산실적</v>
          </cell>
        </row>
      </sheetData>
      <sheetData sheetId="8410">
        <row r="1">
          <cell r="A1" t="str">
            <v>1월 생산실적</v>
          </cell>
        </row>
      </sheetData>
      <sheetData sheetId="8411">
        <row r="1">
          <cell r="A1" t="str">
            <v>1월 생산실적</v>
          </cell>
        </row>
      </sheetData>
      <sheetData sheetId="8412">
        <row r="1">
          <cell r="A1" t="str">
            <v>1월 생산실적</v>
          </cell>
        </row>
      </sheetData>
      <sheetData sheetId="8413">
        <row r="1">
          <cell r="A1" t="str">
            <v>1월 생산실적</v>
          </cell>
        </row>
      </sheetData>
      <sheetData sheetId="8414">
        <row r="1">
          <cell r="A1" t="str">
            <v>1월 생산실적</v>
          </cell>
        </row>
      </sheetData>
      <sheetData sheetId="8415">
        <row r="1">
          <cell r="A1" t="str">
            <v>1월 생산실적</v>
          </cell>
        </row>
      </sheetData>
      <sheetData sheetId="8416">
        <row r="1">
          <cell r="A1" t="str">
            <v>1월 생산실적</v>
          </cell>
        </row>
      </sheetData>
      <sheetData sheetId="8417">
        <row r="1">
          <cell r="A1" t="str">
            <v>1월 생산실적</v>
          </cell>
        </row>
      </sheetData>
      <sheetData sheetId="8418">
        <row r="1">
          <cell r="A1" t="str">
            <v>1월 생산실적</v>
          </cell>
        </row>
      </sheetData>
      <sheetData sheetId="8419">
        <row r="1">
          <cell r="A1" t="str">
            <v>1월 생산실적</v>
          </cell>
        </row>
      </sheetData>
      <sheetData sheetId="8420">
        <row r="1">
          <cell r="A1" t="str">
            <v>1월 생산실적</v>
          </cell>
        </row>
      </sheetData>
      <sheetData sheetId="8421">
        <row r="1">
          <cell r="A1" t="str">
            <v>1월 생산실적</v>
          </cell>
        </row>
      </sheetData>
      <sheetData sheetId="8422">
        <row r="1">
          <cell r="A1" t="str">
            <v>1월 생산실적</v>
          </cell>
        </row>
      </sheetData>
      <sheetData sheetId="8423">
        <row r="1">
          <cell r="A1" t="str">
            <v>1월 생산실적</v>
          </cell>
        </row>
      </sheetData>
      <sheetData sheetId="8424">
        <row r="1">
          <cell r="A1" t="str">
            <v>1월 생산실적</v>
          </cell>
        </row>
      </sheetData>
      <sheetData sheetId="8425">
        <row r="1">
          <cell r="A1" t="str">
            <v>1월 생산실적</v>
          </cell>
        </row>
      </sheetData>
      <sheetData sheetId="8426">
        <row r="1">
          <cell r="A1" t="str">
            <v>1월 생산실적</v>
          </cell>
        </row>
      </sheetData>
      <sheetData sheetId="8427">
        <row r="1">
          <cell r="A1" t="str">
            <v>1월 생산실적</v>
          </cell>
        </row>
      </sheetData>
      <sheetData sheetId="8428">
        <row r="1">
          <cell r="A1" t="str">
            <v>1월 생산실적</v>
          </cell>
        </row>
      </sheetData>
      <sheetData sheetId="8429">
        <row r="1">
          <cell r="A1" t="str">
            <v>1월 생산실적</v>
          </cell>
        </row>
      </sheetData>
      <sheetData sheetId="8430">
        <row r="1">
          <cell r="A1" t="str">
            <v>1월 생산실적</v>
          </cell>
        </row>
      </sheetData>
      <sheetData sheetId="8431">
        <row r="1">
          <cell r="A1" t="str">
            <v>1월 생산실적</v>
          </cell>
        </row>
      </sheetData>
      <sheetData sheetId="8432">
        <row r="1">
          <cell r="A1" t="str">
            <v>1월 생산실적</v>
          </cell>
        </row>
      </sheetData>
      <sheetData sheetId="8433">
        <row r="1">
          <cell r="A1" t="str">
            <v>1월 생산실적</v>
          </cell>
        </row>
      </sheetData>
      <sheetData sheetId="8434">
        <row r="1">
          <cell r="A1" t="str">
            <v>1월 생산실적</v>
          </cell>
        </row>
      </sheetData>
      <sheetData sheetId="8435">
        <row r="1">
          <cell r="A1" t="str">
            <v>1월 생산실적</v>
          </cell>
        </row>
      </sheetData>
      <sheetData sheetId="8436">
        <row r="1">
          <cell r="A1" t="str">
            <v>1월 생산실적</v>
          </cell>
        </row>
      </sheetData>
      <sheetData sheetId="8437">
        <row r="1">
          <cell r="A1" t="str">
            <v>1월 생산실적</v>
          </cell>
        </row>
      </sheetData>
      <sheetData sheetId="8438">
        <row r="1">
          <cell r="A1" t="str">
            <v>1월 생산실적</v>
          </cell>
        </row>
      </sheetData>
      <sheetData sheetId="8439">
        <row r="1">
          <cell r="A1" t="str">
            <v>1월 생산실적</v>
          </cell>
        </row>
      </sheetData>
      <sheetData sheetId="8440">
        <row r="1">
          <cell r="A1" t="str">
            <v>1월 생산실적</v>
          </cell>
        </row>
      </sheetData>
      <sheetData sheetId="8441">
        <row r="1">
          <cell r="A1" t="str">
            <v>1월 생산실적</v>
          </cell>
        </row>
      </sheetData>
      <sheetData sheetId="8442">
        <row r="1">
          <cell r="A1" t="str">
            <v>1월 생산실적</v>
          </cell>
        </row>
      </sheetData>
      <sheetData sheetId="8443">
        <row r="1">
          <cell r="A1" t="str">
            <v>1월 생산실적</v>
          </cell>
        </row>
      </sheetData>
      <sheetData sheetId="8444">
        <row r="1">
          <cell r="A1" t="str">
            <v>1월 생산실적</v>
          </cell>
        </row>
      </sheetData>
      <sheetData sheetId="8445">
        <row r="1">
          <cell r="A1" t="str">
            <v>1월 생산실적</v>
          </cell>
        </row>
      </sheetData>
      <sheetData sheetId="8446">
        <row r="1">
          <cell r="A1" t="str">
            <v>1월 생산실적</v>
          </cell>
        </row>
      </sheetData>
      <sheetData sheetId="8447">
        <row r="1">
          <cell r="A1" t="str">
            <v>1월 생산실적</v>
          </cell>
        </row>
      </sheetData>
      <sheetData sheetId="8448">
        <row r="1">
          <cell r="A1" t="str">
            <v>1월 생산실적</v>
          </cell>
        </row>
      </sheetData>
      <sheetData sheetId="8449">
        <row r="1">
          <cell r="A1" t="str">
            <v>1월 생산실적</v>
          </cell>
        </row>
      </sheetData>
      <sheetData sheetId="8450">
        <row r="1">
          <cell r="A1" t="str">
            <v>1월 생산실적</v>
          </cell>
        </row>
      </sheetData>
      <sheetData sheetId="8451">
        <row r="1">
          <cell r="A1" t="str">
            <v>1월 생산실적</v>
          </cell>
        </row>
      </sheetData>
      <sheetData sheetId="8452">
        <row r="1">
          <cell r="A1" t="str">
            <v>1월 생산실적</v>
          </cell>
        </row>
      </sheetData>
      <sheetData sheetId="8453">
        <row r="1">
          <cell r="A1" t="str">
            <v>1월 생산실적</v>
          </cell>
        </row>
      </sheetData>
      <sheetData sheetId="8454">
        <row r="1">
          <cell r="A1" t="str">
            <v>1월 생산실적</v>
          </cell>
        </row>
      </sheetData>
      <sheetData sheetId="8455">
        <row r="1">
          <cell r="A1" t="str">
            <v>1월 생산실적</v>
          </cell>
        </row>
      </sheetData>
      <sheetData sheetId="8456">
        <row r="1">
          <cell r="A1" t="str">
            <v>1월 생산실적</v>
          </cell>
        </row>
      </sheetData>
      <sheetData sheetId="8457">
        <row r="1">
          <cell r="A1" t="str">
            <v>1월 생산실적</v>
          </cell>
        </row>
      </sheetData>
      <sheetData sheetId="8458">
        <row r="1">
          <cell r="A1" t="str">
            <v>1월 생산실적</v>
          </cell>
        </row>
      </sheetData>
      <sheetData sheetId="8459">
        <row r="1">
          <cell r="A1" t="str">
            <v>1월 생산실적</v>
          </cell>
        </row>
      </sheetData>
      <sheetData sheetId="8460">
        <row r="1">
          <cell r="A1" t="str">
            <v>1월 생산실적</v>
          </cell>
        </row>
      </sheetData>
      <sheetData sheetId="8461">
        <row r="1">
          <cell r="A1" t="str">
            <v>1월 생산실적</v>
          </cell>
        </row>
      </sheetData>
      <sheetData sheetId="8462">
        <row r="1">
          <cell r="A1" t="str">
            <v>1월 생산실적</v>
          </cell>
        </row>
      </sheetData>
      <sheetData sheetId="8463">
        <row r="1">
          <cell r="A1" t="str">
            <v>1월 생산실적</v>
          </cell>
        </row>
      </sheetData>
      <sheetData sheetId="8464">
        <row r="1">
          <cell r="A1" t="str">
            <v>1월 생산실적</v>
          </cell>
        </row>
      </sheetData>
      <sheetData sheetId="8465">
        <row r="1">
          <cell r="A1" t="str">
            <v>1월 생산실적</v>
          </cell>
        </row>
      </sheetData>
      <sheetData sheetId="8466">
        <row r="1">
          <cell r="A1" t="str">
            <v>1월 생산실적</v>
          </cell>
        </row>
      </sheetData>
      <sheetData sheetId="8467">
        <row r="1">
          <cell r="A1" t="str">
            <v>1월 생산실적</v>
          </cell>
        </row>
      </sheetData>
      <sheetData sheetId="8468">
        <row r="1">
          <cell r="A1" t="str">
            <v>1월 생산실적</v>
          </cell>
        </row>
      </sheetData>
      <sheetData sheetId="8469">
        <row r="1">
          <cell r="A1" t="str">
            <v>1월 생산실적</v>
          </cell>
        </row>
      </sheetData>
      <sheetData sheetId="8470">
        <row r="1">
          <cell r="A1" t="str">
            <v>1월 생산실적</v>
          </cell>
        </row>
      </sheetData>
      <sheetData sheetId="8471">
        <row r="1">
          <cell r="A1" t="str">
            <v>1월 생산실적</v>
          </cell>
        </row>
      </sheetData>
      <sheetData sheetId="8472">
        <row r="1">
          <cell r="A1" t="str">
            <v>1월 생산실적</v>
          </cell>
        </row>
      </sheetData>
      <sheetData sheetId="8473">
        <row r="1">
          <cell r="A1" t="str">
            <v>1월 생산실적</v>
          </cell>
        </row>
      </sheetData>
      <sheetData sheetId="8474">
        <row r="1">
          <cell r="A1" t="str">
            <v>1월 생산실적</v>
          </cell>
        </row>
      </sheetData>
      <sheetData sheetId="8475">
        <row r="1">
          <cell r="A1" t="str">
            <v>1월 생산실적</v>
          </cell>
        </row>
      </sheetData>
      <sheetData sheetId="8476">
        <row r="1">
          <cell r="A1" t="str">
            <v>1월 생산실적</v>
          </cell>
        </row>
      </sheetData>
      <sheetData sheetId="8477">
        <row r="1">
          <cell r="A1" t="str">
            <v>1월 생산실적</v>
          </cell>
        </row>
      </sheetData>
      <sheetData sheetId="8478">
        <row r="1">
          <cell r="A1" t="str">
            <v>1월 생산실적</v>
          </cell>
        </row>
      </sheetData>
      <sheetData sheetId="8479">
        <row r="1">
          <cell r="A1" t="str">
            <v>1월 생산실적</v>
          </cell>
        </row>
      </sheetData>
      <sheetData sheetId="8480">
        <row r="1">
          <cell r="A1" t="str">
            <v>1월 생산실적</v>
          </cell>
        </row>
      </sheetData>
      <sheetData sheetId="8481">
        <row r="1">
          <cell r="A1" t="str">
            <v>1월 생산실적</v>
          </cell>
        </row>
      </sheetData>
      <sheetData sheetId="8482">
        <row r="1">
          <cell r="A1" t="str">
            <v>1월 생산실적</v>
          </cell>
        </row>
      </sheetData>
      <sheetData sheetId="8483">
        <row r="1">
          <cell r="A1" t="str">
            <v>1월 생산실적</v>
          </cell>
        </row>
      </sheetData>
      <sheetData sheetId="8484">
        <row r="1">
          <cell r="A1" t="str">
            <v>1월 생산실적</v>
          </cell>
        </row>
      </sheetData>
      <sheetData sheetId="8485">
        <row r="1">
          <cell r="A1" t="str">
            <v>1월 생산실적</v>
          </cell>
        </row>
      </sheetData>
      <sheetData sheetId="8486">
        <row r="1">
          <cell r="A1" t="str">
            <v>1월 생산실적</v>
          </cell>
        </row>
      </sheetData>
      <sheetData sheetId="8487">
        <row r="1">
          <cell r="A1" t="str">
            <v>1월 생산실적</v>
          </cell>
        </row>
      </sheetData>
      <sheetData sheetId="8488">
        <row r="1">
          <cell r="A1" t="str">
            <v>1월 생산실적</v>
          </cell>
        </row>
      </sheetData>
      <sheetData sheetId="8489">
        <row r="1">
          <cell r="A1" t="str">
            <v>1월 생산실적</v>
          </cell>
        </row>
      </sheetData>
      <sheetData sheetId="8490">
        <row r="1">
          <cell r="A1" t="str">
            <v>1월 생산실적</v>
          </cell>
        </row>
      </sheetData>
      <sheetData sheetId="8491">
        <row r="1">
          <cell r="A1" t="str">
            <v>1월 생산실적</v>
          </cell>
        </row>
      </sheetData>
      <sheetData sheetId="8492">
        <row r="1">
          <cell r="A1" t="str">
            <v>1월 생산실적</v>
          </cell>
        </row>
      </sheetData>
      <sheetData sheetId="8493">
        <row r="1">
          <cell r="A1" t="str">
            <v>1월 생산실적</v>
          </cell>
        </row>
      </sheetData>
      <sheetData sheetId="8494">
        <row r="1">
          <cell r="A1" t="str">
            <v>1월 생산실적</v>
          </cell>
        </row>
      </sheetData>
      <sheetData sheetId="8495">
        <row r="1">
          <cell r="A1" t="str">
            <v>1월 생산실적</v>
          </cell>
        </row>
      </sheetData>
      <sheetData sheetId="8496">
        <row r="1">
          <cell r="A1" t="str">
            <v>1월 생산실적</v>
          </cell>
        </row>
      </sheetData>
      <sheetData sheetId="8497">
        <row r="1">
          <cell r="A1" t="str">
            <v>1월 생산실적</v>
          </cell>
        </row>
      </sheetData>
      <sheetData sheetId="8498">
        <row r="1">
          <cell r="A1" t="str">
            <v>1월 생산실적</v>
          </cell>
        </row>
      </sheetData>
      <sheetData sheetId="8499">
        <row r="1">
          <cell r="A1" t="str">
            <v>1월 생산실적</v>
          </cell>
        </row>
      </sheetData>
      <sheetData sheetId="8500">
        <row r="1">
          <cell r="A1" t="str">
            <v>1월 생산실적</v>
          </cell>
        </row>
      </sheetData>
      <sheetData sheetId="8501">
        <row r="1">
          <cell r="A1" t="str">
            <v>1월 생산실적</v>
          </cell>
        </row>
      </sheetData>
      <sheetData sheetId="8502">
        <row r="1">
          <cell r="A1" t="str">
            <v>1월 생산실적</v>
          </cell>
        </row>
      </sheetData>
      <sheetData sheetId="8503">
        <row r="1">
          <cell r="A1" t="str">
            <v>1월 생산실적</v>
          </cell>
        </row>
      </sheetData>
      <sheetData sheetId="8504">
        <row r="1">
          <cell r="A1" t="str">
            <v>1월 생산실적</v>
          </cell>
        </row>
      </sheetData>
      <sheetData sheetId="8505">
        <row r="1">
          <cell r="A1" t="str">
            <v>1월 생산실적</v>
          </cell>
        </row>
      </sheetData>
      <sheetData sheetId="8506">
        <row r="1">
          <cell r="A1" t="str">
            <v>1월 생산실적</v>
          </cell>
        </row>
      </sheetData>
      <sheetData sheetId="8507">
        <row r="1">
          <cell r="A1" t="str">
            <v>1월 생산실적</v>
          </cell>
        </row>
      </sheetData>
      <sheetData sheetId="8508">
        <row r="1">
          <cell r="A1" t="str">
            <v>1월 생산실적</v>
          </cell>
        </row>
      </sheetData>
      <sheetData sheetId="8509">
        <row r="1">
          <cell r="A1" t="str">
            <v>1월 생산실적</v>
          </cell>
        </row>
      </sheetData>
      <sheetData sheetId="8510">
        <row r="1">
          <cell r="A1" t="str">
            <v>1월 생산실적</v>
          </cell>
        </row>
      </sheetData>
      <sheetData sheetId="8511">
        <row r="1">
          <cell r="A1" t="str">
            <v>1월 생산실적</v>
          </cell>
        </row>
      </sheetData>
      <sheetData sheetId="8512">
        <row r="1">
          <cell r="A1" t="str">
            <v>1월 생산실적</v>
          </cell>
        </row>
      </sheetData>
      <sheetData sheetId="8513">
        <row r="1">
          <cell r="A1" t="str">
            <v>1월 생산실적</v>
          </cell>
        </row>
      </sheetData>
      <sheetData sheetId="8514">
        <row r="1">
          <cell r="A1" t="str">
            <v>1월 생산실적</v>
          </cell>
        </row>
      </sheetData>
      <sheetData sheetId="8515">
        <row r="1">
          <cell r="A1" t="str">
            <v>1월 생산실적</v>
          </cell>
        </row>
      </sheetData>
      <sheetData sheetId="8516">
        <row r="1">
          <cell r="A1" t="str">
            <v>1월 생산실적</v>
          </cell>
        </row>
      </sheetData>
      <sheetData sheetId="8517">
        <row r="1">
          <cell r="A1" t="str">
            <v>1월 생산실적</v>
          </cell>
        </row>
      </sheetData>
      <sheetData sheetId="8518">
        <row r="1">
          <cell r="A1" t="str">
            <v>1월 생산실적</v>
          </cell>
        </row>
      </sheetData>
      <sheetData sheetId="8519">
        <row r="1">
          <cell r="A1" t="str">
            <v>1월 생산실적</v>
          </cell>
        </row>
      </sheetData>
      <sheetData sheetId="8520">
        <row r="1">
          <cell r="A1" t="str">
            <v>1월 생산실적</v>
          </cell>
        </row>
      </sheetData>
      <sheetData sheetId="8521">
        <row r="1">
          <cell r="A1" t="str">
            <v>1월 생산실적</v>
          </cell>
        </row>
      </sheetData>
      <sheetData sheetId="8522">
        <row r="1">
          <cell r="A1" t="str">
            <v>1월 생산실적</v>
          </cell>
        </row>
      </sheetData>
      <sheetData sheetId="8523">
        <row r="1">
          <cell r="A1" t="str">
            <v>1월 생산실적</v>
          </cell>
        </row>
      </sheetData>
      <sheetData sheetId="8524">
        <row r="1">
          <cell r="A1" t="str">
            <v>1월 생산실적</v>
          </cell>
        </row>
      </sheetData>
      <sheetData sheetId="8525">
        <row r="1">
          <cell r="A1" t="str">
            <v>1월 생산실적</v>
          </cell>
        </row>
      </sheetData>
      <sheetData sheetId="8526">
        <row r="1">
          <cell r="A1" t="str">
            <v>1월 생산실적</v>
          </cell>
        </row>
      </sheetData>
      <sheetData sheetId="8527">
        <row r="1">
          <cell r="A1" t="str">
            <v>1월 생산실적</v>
          </cell>
        </row>
      </sheetData>
      <sheetData sheetId="8528">
        <row r="1">
          <cell r="A1" t="str">
            <v>1월 생산실적</v>
          </cell>
        </row>
      </sheetData>
      <sheetData sheetId="8529">
        <row r="1">
          <cell r="A1" t="str">
            <v>1월 생산실적</v>
          </cell>
        </row>
      </sheetData>
      <sheetData sheetId="8530">
        <row r="1">
          <cell r="A1" t="str">
            <v>1월 생산실적</v>
          </cell>
        </row>
      </sheetData>
      <sheetData sheetId="8531">
        <row r="1">
          <cell r="A1" t="str">
            <v>1월 생산실적</v>
          </cell>
        </row>
      </sheetData>
      <sheetData sheetId="8532">
        <row r="1">
          <cell r="A1" t="str">
            <v>1월 생산실적</v>
          </cell>
        </row>
      </sheetData>
      <sheetData sheetId="8533">
        <row r="1">
          <cell r="A1" t="str">
            <v>1월 생산실적</v>
          </cell>
        </row>
      </sheetData>
      <sheetData sheetId="8534">
        <row r="1">
          <cell r="A1" t="str">
            <v>1월 생산실적</v>
          </cell>
        </row>
      </sheetData>
      <sheetData sheetId="8535">
        <row r="1">
          <cell r="A1" t="str">
            <v>1월 생산실적</v>
          </cell>
        </row>
      </sheetData>
      <sheetData sheetId="8536">
        <row r="1">
          <cell r="A1" t="str">
            <v>1월 생산실적</v>
          </cell>
        </row>
      </sheetData>
      <sheetData sheetId="8537">
        <row r="1">
          <cell r="A1" t="str">
            <v>1월 생산실적</v>
          </cell>
        </row>
      </sheetData>
      <sheetData sheetId="8538">
        <row r="1">
          <cell r="A1" t="str">
            <v>1월 생산실적</v>
          </cell>
        </row>
      </sheetData>
      <sheetData sheetId="8539">
        <row r="1">
          <cell r="A1" t="str">
            <v>1월 생산실적</v>
          </cell>
        </row>
      </sheetData>
      <sheetData sheetId="8540">
        <row r="1">
          <cell r="A1" t="str">
            <v>1월 생산실적</v>
          </cell>
        </row>
      </sheetData>
      <sheetData sheetId="8541">
        <row r="1">
          <cell r="A1" t="str">
            <v>1월 생산실적</v>
          </cell>
        </row>
      </sheetData>
      <sheetData sheetId="8542">
        <row r="1">
          <cell r="A1" t="str">
            <v>1월 생산실적</v>
          </cell>
        </row>
      </sheetData>
      <sheetData sheetId="8543">
        <row r="1">
          <cell r="A1" t="str">
            <v>1월 생산실적</v>
          </cell>
        </row>
      </sheetData>
      <sheetData sheetId="8544">
        <row r="1">
          <cell r="A1" t="str">
            <v>1월 생산실적</v>
          </cell>
        </row>
      </sheetData>
      <sheetData sheetId="8545">
        <row r="1">
          <cell r="A1" t="str">
            <v>1월 생산실적</v>
          </cell>
        </row>
      </sheetData>
      <sheetData sheetId="8546">
        <row r="1">
          <cell r="A1" t="str">
            <v>1월 생산실적</v>
          </cell>
        </row>
      </sheetData>
      <sheetData sheetId="8547">
        <row r="1">
          <cell r="A1" t="str">
            <v>1월 생산실적</v>
          </cell>
        </row>
      </sheetData>
      <sheetData sheetId="8548">
        <row r="1">
          <cell r="A1" t="str">
            <v>1월 생산실적</v>
          </cell>
        </row>
      </sheetData>
      <sheetData sheetId="8549">
        <row r="1">
          <cell r="A1" t="str">
            <v>1월 생산실적</v>
          </cell>
        </row>
      </sheetData>
      <sheetData sheetId="8550">
        <row r="1">
          <cell r="A1" t="str">
            <v>1월 생산실적</v>
          </cell>
        </row>
      </sheetData>
      <sheetData sheetId="8551">
        <row r="1">
          <cell r="A1" t="str">
            <v>1월 생산실적</v>
          </cell>
        </row>
      </sheetData>
      <sheetData sheetId="8552">
        <row r="1">
          <cell r="A1" t="str">
            <v>1월 생산실적</v>
          </cell>
        </row>
      </sheetData>
      <sheetData sheetId="8553">
        <row r="1">
          <cell r="A1" t="str">
            <v>1월 생산실적</v>
          </cell>
        </row>
      </sheetData>
      <sheetData sheetId="8554">
        <row r="1">
          <cell r="A1" t="str">
            <v>1월 생산실적</v>
          </cell>
        </row>
      </sheetData>
      <sheetData sheetId="8555">
        <row r="1">
          <cell r="A1" t="str">
            <v>1월 생산실적</v>
          </cell>
        </row>
      </sheetData>
      <sheetData sheetId="8556">
        <row r="1">
          <cell r="A1" t="str">
            <v>1월 생산실적</v>
          </cell>
        </row>
      </sheetData>
      <sheetData sheetId="8557">
        <row r="1">
          <cell r="A1" t="str">
            <v>1월 생산실적</v>
          </cell>
        </row>
      </sheetData>
      <sheetData sheetId="8558">
        <row r="1">
          <cell r="A1" t="str">
            <v>1월 생산실적</v>
          </cell>
        </row>
      </sheetData>
      <sheetData sheetId="8559">
        <row r="1">
          <cell r="A1" t="str">
            <v>1월 생산실적</v>
          </cell>
        </row>
      </sheetData>
      <sheetData sheetId="8560">
        <row r="1">
          <cell r="A1" t="str">
            <v>1월 생산실적</v>
          </cell>
        </row>
      </sheetData>
      <sheetData sheetId="8561">
        <row r="1">
          <cell r="A1" t="str">
            <v>1월 생산실적</v>
          </cell>
        </row>
      </sheetData>
      <sheetData sheetId="8562">
        <row r="1">
          <cell r="A1" t="str">
            <v>1월 생산실적</v>
          </cell>
        </row>
      </sheetData>
      <sheetData sheetId="8563">
        <row r="1">
          <cell r="A1" t="str">
            <v>1월 생산실적</v>
          </cell>
        </row>
      </sheetData>
      <sheetData sheetId="8564">
        <row r="1">
          <cell r="A1" t="str">
            <v>1월 생산실적</v>
          </cell>
        </row>
      </sheetData>
      <sheetData sheetId="8565">
        <row r="1">
          <cell r="A1" t="str">
            <v>1월 생산실적</v>
          </cell>
        </row>
      </sheetData>
      <sheetData sheetId="8566">
        <row r="1">
          <cell r="A1" t="str">
            <v>1월 생산실적</v>
          </cell>
        </row>
      </sheetData>
      <sheetData sheetId="8567">
        <row r="1">
          <cell r="A1" t="str">
            <v>1월 생산실적</v>
          </cell>
        </row>
      </sheetData>
      <sheetData sheetId="8568">
        <row r="1">
          <cell r="A1" t="str">
            <v>1월 생산실적</v>
          </cell>
        </row>
      </sheetData>
      <sheetData sheetId="8569">
        <row r="1">
          <cell r="A1" t="str">
            <v>1월 생산실적</v>
          </cell>
        </row>
      </sheetData>
      <sheetData sheetId="8570">
        <row r="1">
          <cell r="A1" t="str">
            <v>1월 생산실적</v>
          </cell>
        </row>
      </sheetData>
      <sheetData sheetId="8571">
        <row r="1">
          <cell r="A1" t="str">
            <v>1월 생산실적</v>
          </cell>
        </row>
      </sheetData>
      <sheetData sheetId="8572">
        <row r="1">
          <cell r="A1" t="str">
            <v>1월 생산실적</v>
          </cell>
        </row>
      </sheetData>
      <sheetData sheetId="8573">
        <row r="1">
          <cell r="A1" t="str">
            <v>1월 생산실적</v>
          </cell>
        </row>
      </sheetData>
      <sheetData sheetId="8574">
        <row r="1">
          <cell r="A1" t="str">
            <v>1월 생산실적</v>
          </cell>
        </row>
      </sheetData>
      <sheetData sheetId="8575">
        <row r="1">
          <cell r="A1" t="str">
            <v>1월 생산실적</v>
          </cell>
        </row>
      </sheetData>
      <sheetData sheetId="8576">
        <row r="1">
          <cell r="A1" t="str">
            <v>1월 생산실적</v>
          </cell>
        </row>
      </sheetData>
      <sheetData sheetId="8577">
        <row r="1">
          <cell r="A1" t="str">
            <v>1월 생산실적</v>
          </cell>
        </row>
      </sheetData>
      <sheetData sheetId="8578">
        <row r="1">
          <cell r="A1" t="str">
            <v>1월 생산실적</v>
          </cell>
        </row>
      </sheetData>
      <sheetData sheetId="8579">
        <row r="1">
          <cell r="A1" t="str">
            <v>1월 생산실적</v>
          </cell>
        </row>
      </sheetData>
      <sheetData sheetId="8580">
        <row r="1">
          <cell r="A1" t="str">
            <v>1월 생산실적</v>
          </cell>
        </row>
      </sheetData>
      <sheetData sheetId="8581">
        <row r="1">
          <cell r="A1" t="str">
            <v>1월 생산실적</v>
          </cell>
        </row>
      </sheetData>
      <sheetData sheetId="8582">
        <row r="1">
          <cell r="A1" t="str">
            <v>1월 생산실적</v>
          </cell>
        </row>
      </sheetData>
      <sheetData sheetId="8583">
        <row r="1">
          <cell r="A1" t="str">
            <v>1월 생산실적</v>
          </cell>
        </row>
      </sheetData>
      <sheetData sheetId="8584">
        <row r="1">
          <cell r="A1" t="str">
            <v>1월 생산실적</v>
          </cell>
        </row>
      </sheetData>
      <sheetData sheetId="8585">
        <row r="1">
          <cell r="A1" t="str">
            <v>1월 생산실적</v>
          </cell>
        </row>
      </sheetData>
      <sheetData sheetId="8586">
        <row r="1">
          <cell r="A1" t="str">
            <v>1월 생산실적</v>
          </cell>
        </row>
      </sheetData>
      <sheetData sheetId="8587">
        <row r="1">
          <cell r="A1" t="str">
            <v>1월 생산실적</v>
          </cell>
        </row>
      </sheetData>
      <sheetData sheetId="8588">
        <row r="1">
          <cell r="A1" t="str">
            <v>1월 생산실적</v>
          </cell>
        </row>
      </sheetData>
      <sheetData sheetId="8589">
        <row r="1">
          <cell r="A1" t="str">
            <v>1월 생산실적</v>
          </cell>
        </row>
      </sheetData>
      <sheetData sheetId="8590">
        <row r="1">
          <cell r="A1" t="str">
            <v>1월 생산실적</v>
          </cell>
        </row>
      </sheetData>
      <sheetData sheetId="8591">
        <row r="1">
          <cell r="A1" t="str">
            <v>1월 생산실적</v>
          </cell>
        </row>
      </sheetData>
      <sheetData sheetId="8592">
        <row r="1">
          <cell r="A1" t="str">
            <v>1월 생산실적</v>
          </cell>
        </row>
      </sheetData>
      <sheetData sheetId="8593">
        <row r="1">
          <cell r="A1" t="str">
            <v>1월 생산실적</v>
          </cell>
        </row>
      </sheetData>
      <sheetData sheetId="8594">
        <row r="1">
          <cell r="A1" t="str">
            <v>1월 생산실적</v>
          </cell>
        </row>
      </sheetData>
      <sheetData sheetId="8595">
        <row r="1">
          <cell r="A1" t="str">
            <v>1월 생산실적</v>
          </cell>
        </row>
      </sheetData>
      <sheetData sheetId="8596">
        <row r="1">
          <cell r="A1" t="str">
            <v>1월 생산실적</v>
          </cell>
        </row>
      </sheetData>
      <sheetData sheetId="8597">
        <row r="1">
          <cell r="A1" t="str">
            <v>1월 생산실적</v>
          </cell>
        </row>
      </sheetData>
      <sheetData sheetId="8598">
        <row r="1">
          <cell r="A1" t="str">
            <v>1월 생산실적</v>
          </cell>
        </row>
      </sheetData>
      <sheetData sheetId="8599">
        <row r="1">
          <cell r="A1" t="str">
            <v>1월 생산실적</v>
          </cell>
        </row>
      </sheetData>
      <sheetData sheetId="8600">
        <row r="1">
          <cell r="A1" t="str">
            <v>1월 생산실적</v>
          </cell>
        </row>
      </sheetData>
      <sheetData sheetId="8601">
        <row r="1">
          <cell r="A1" t="str">
            <v>1월 생산실적</v>
          </cell>
        </row>
      </sheetData>
      <sheetData sheetId="8602">
        <row r="1">
          <cell r="A1" t="str">
            <v>1월 생산실적</v>
          </cell>
        </row>
      </sheetData>
      <sheetData sheetId="8603">
        <row r="1">
          <cell r="A1" t="str">
            <v>1월 생산실적</v>
          </cell>
        </row>
      </sheetData>
      <sheetData sheetId="8604">
        <row r="1">
          <cell r="A1" t="str">
            <v>1월 생산실적</v>
          </cell>
        </row>
      </sheetData>
      <sheetData sheetId="8605">
        <row r="1">
          <cell r="A1" t="str">
            <v>1월 생산실적</v>
          </cell>
        </row>
      </sheetData>
      <sheetData sheetId="8606">
        <row r="1">
          <cell r="A1" t="str">
            <v>1월 생산실적</v>
          </cell>
        </row>
      </sheetData>
      <sheetData sheetId="8607">
        <row r="1">
          <cell r="A1" t="str">
            <v>1월 생산실적</v>
          </cell>
        </row>
      </sheetData>
      <sheetData sheetId="8608">
        <row r="1">
          <cell r="A1" t="str">
            <v>1월 생산실적</v>
          </cell>
        </row>
      </sheetData>
      <sheetData sheetId="8609">
        <row r="1">
          <cell r="A1" t="str">
            <v>1월 생산실적</v>
          </cell>
        </row>
      </sheetData>
      <sheetData sheetId="8610">
        <row r="1">
          <cell r="A1" t="str">
            <v>1월 생산실적</v>
          </cell>
        </row>
      </sheetData>
      <sheetData sheetId="8611">
        <row r="1">
          <cell r="A1" t="str">
            <v>1월 생산실적</v>
          </cell>
        </row>
      </sheetData>
      <sheetData sheetId="8612">
        <row r="1">
          <cell r="A1" t="str">
            <v>1월 생산실적</v>
          </cell>
        </row>
      </sheetData>
      <sheetData sheetId="8613">
        <row r="1">
          <cell r="A1" t="str">
            <v>1월 생산실적</v>
          </cell>
        </row>
      </sheetData>
      <sheetData sheetId="8614">
        <row r="1">
          <cell r="A1" t="str">
            <v>1월 생산실적</v>
          </cell>
        </row>
      </sheetData>
      <sheetData sheetId="8615">
        <row r="1">
          <cell r="A1" t="str">
            <v>1월 생산실적</v>
          </cell>
        </row>
      </sheetData>
      <sheetData sheetId="8616">
        <row r="1">
          <cell r="A1" t="str">
            <v>1월 생산실적</v>
          </cell>
        </row>
      </sheetData>
      <sheetData sheetId="8617">
        <row r="1">
          <cell r="A1" t="str">
            <v>1월 생산실적</v>
          </cell>
        </row>
      </sheetData>
      <sheetData sheetId="8618">
        <row r="1">
          <cell r="A1" t="str">
            <v>1월 생산실적</v>
          </cell>
        </row>
      </sheetData>
      <sheetData sheetId="8619">
        <row r="1">
          <cell r="A1" t="str">
            <v>1월 생산실적</v>
          </cell>
        </row>
      </sheetData>
      <sheetData sheetId="8620">
        <row r="1">
          <cell r="A1" t="str">
            <v>1월 생산실적</v>
          </cell>
        </row>
      </sheetData>
      <sheetData sheetId="8621">
        <row r="1">
          <cell r="A1" t="str">
            <v>1월 생산실적</v>
          </cell>
        </row>
      </sheetData>
      <sheetData sheetId="8622">
        <row r="1">
          <cell r="A1" t="str">
            <v>1월 생산실적</v>
          </cell>
        </row>
      </sheetData>
      <sheetData sheetId="8623">
        <row r="1">
          <cell r="A1" t="str">
            <v>1월 생산실적</v>
          </cell>
        </row>
      </sheetData>
      <sheetData sheetId="8624">
        <row r="1">
          <cell r="A1" t="str">
            <v>1월 생산실적</v>
          </cell>
        </row>
      </sheetData>
      <sheetData sheetId="8625">
        <row r="1">
          <cell r="A1" t="str">
            <v>1월 생산실적</v>
          </cell>
        </row>
      </sheetData>
      <sheetData sheetId="8626">
        <row r="1">
          <cell r="A1" t="str">
            <v>1월 생산실적</v>
          </cell>
        </row>
      </sheetData>
      <sheetData sheetId="8627">
        <row r="1">
          <cell r="A1" t="str">
            <v>1월 생산실적</v>
          </cell>
        </row>
      </sheetData>
      <sheetData sheetId="8628">
        <row r="1">
          <cell r="A1" t="str">
            <v>1월 생산실적</v>
          </cell>
        </row>
      </sheetData>
      <sheetData sheetId="8629">
        <row r="1">
          <cell r="A1" t="str">
            <v>1월 생산실적</v>
          </cell>
        </row>
      </sheetData>
      <sheetData sheetId="8630">
        <row r="1">
          <cell r="A1" t="str">
            <v>1월 생산실적</v>
          </cell>
        </row>
      </sheetData>
      <sheetData sheetId="8631">
        <row r="1">
          <cell r="A1" t="str">
            <v>1월 생산실적</v>
          </cell>
        </row>
      </sheetData>
      <sheetData sheetId="8632">
        <row r="1">
          <cell r="A1" t="str">
            <v>1월 생산실적</v>
          </cell>
        </row>
      </sheetData>
      <sheetData sheetId="8633">
        <row r="1">
          <cell r="A1" t="str">
            <v>1월 생산실적</v>
          </cell>
        </row>
      </sheetData>
      <sheetData sheetId="8634">
        <row r="1">
          <cell r="A1" t="str">
            <v>1월 생산실적</v>
          </cell>
        </row>
      </sheetData>
      <sheetData sheetId="8635">
        <row r="1">
          <cell r="A1" t="str">
            <v>1월 생산실적</v>
          </cell>
        </row>
      </sheetData>
      <sheetData sheetId="8636">
        <row r="1">
          <cell r="A1" t="str">
            <v>1월 생산실적</v>
          </cell>
        </row>
      </sheetData>
      <sheetData sheetId="8637">
        <row r="1">
          <cell r="A1" t="str">
            <v>1월 생산실적</v>
          </cell>
        </row>
      </sheetData>
      <sheetData sheetId="8638">
        <row r="1">
          <cell r="A1" t="str">
            <v>1월 생산실적</v>
          </cell>
        </row>
      </sheetData>
      <sheetData sheetId="8639">
        <row r="1">
          <cell r="A1" t="str">
            <v>1월 생산실적</v>
          </cell>
        </row>
      </sheetData>
      <sheetData sheetId="8640">
        <row r="1">
          <cell r="A1" t="str">
            <v>1월 생산실적</v>
          </cell>
        </row>
      </sheetData>
      <sheetData sheetId="8641">
        <row r="1">
          <cell r="A1" t="str">
            <v>1월 생산실적</v>
          </cell>
        </row>
      </sheetData>
      <sheetData sheetId="8642">
        <row r="1">
          <cell r="A1" t="str">
            <v>1월 생산실적</v>
          </cell>
        </row>
      </sheetData>
      <sheetData sheetId="8643">
        <row r="1">
          <cell r="A1" t="str">
            <v>1월 생산실적</v>
          </cell>
        </row>
      </sheetData>
      <sheetData sheetId="8644">
        <row r="1">
          <cell r="A1" t="str">
            <v>1월 생산실적</v>
          </cell>
        </row>
      </sheetData>
      <sheetData sheetId="8645">
        <row r="1">
          <cell r="A1" t="str">
            <v>1월 생산실적</v>
          </cell>
        </row>
      </sheetData>
      <sheetData sheetId="8646">
        <row r="1">
          <cell r="A1" t="str">
            <v>1월 생산실적</v>
          </cell>
        </row>
      </sheetData>
      <sheetData sheetId="8647">
        <row r="1">
          <cell r="A1" t="str">
            <v>1월 생산실적</v>
          </cell>
        </row>
      </sheetData>
      <sheetData sheetId="8648">
        <row r="1">
          <cell r="A1" t="str">
            <v>1월 생산실적</v>
          </cell>
        </row>
      </sheetData>
      <sheetData sheetId="8649">
        <row r="1">
          <cell r="A1" t="str">
            <v>1월 생산실적</v>
          </cell>
        </row>
      </sheetData>
      <sheetData sheetId="8650">
        <row r="1">
          <cell r="A1" t="str">
            <v>1월 생산실적</v>
          </cell>
        </row>
      </sheetData>
      <sheetData sheetId="8651">
        <row r="1">
          <cell r="A1" t="str">
            <v>1월 생산실적</v>
          </cell>
        </row>
      </sheetData>
      <sheetData sheetId="8652">
        <row r="1">
          <cell r="A1" t="str">
            <v>1월 생산실적</v>
          </cell>
        </row>
      </sheetData>
      <sheetData sheetId="8653">
        <row r="1">
          <cell r="A1" t="str">
            <v>1월 생산실적</v>
          </cell>
        </row>
      </sheetData>
      <sheetData sheetId="8654">
        <row r="1">
          <cell r="A1" t="str">
            <v>1월 생산실적</v>
          </cell>
        </row>
      </sheetData>
      <sheetData sheetId="8655">
        <row r="1">
          <cell r="A1" t="str">
            <v>1월 생산실적</v>
          </cell>
        </row>
      </sheetData>
      <sheetData sheetId="8656">
        <row r="1">
          <cell r="A1" t="str">
            <v>1월 생산실적</v>
          </cell>
        </row>
      </sheetData>
      <sheetData sheetId="8657">
        <row r="1">
          <cell r="A1" t="str">
            <v>1월 생산실적</v>
          </cell>
        </row>
      </sheetData>
      <sheetData sheetId="8658">
        <row r="1">
          <cell r="A1" t="str">
            <v>1월 생산실적</v>
          </cell>
        </row>
      </sheetData>
      <sheetData sheetId="8659">
        <row r="1">
          <cell r="A1" t="str">
            <v>1월 생산실적</v>
          </cell>
        </row>
      </sheetData>
      <sheetData sheetId="8660">
        <row r="1">
          <cell r="A1" t="str">
            <v>1월 생산실적</v>
          </cell>
        </row>
      </sheetData>
      <sheetData sheetId="8661">
        <row r="1">
          <cell r="A1" t="str">
            <v>1월 생산실적</v>
          </cell>
        </row>
      </sheetData>
      <sheetData sheetId="8662">
        <row r="1">
          <cell r="A1" t="str">
            <v>1월 생산실적</v>
          </cell>
        </row>
      </sheetData>
      <sheetData sheetId="8663">
        <row r="1">
          <cell r="A1" t="str">
            <v>1월 생산실적</v>
          </cell>
        </row>
      </sheetData>
      <sheetData sheetId="8664">
        <row r="1">
          <cell r="A1" t="str">
            <v>1월 생산실적</v>
          </cell>
        </row>
      </sheetData>
      <sheetData sheetId="8665">
        <row r="1">
          <cell r="A1" t="str">
            <v>1월 생산실적</v>
          </cell>
        </row>
      </sheetData>
      <sheetData sheetId="8666">
        <row r="1">
          <cell r="A1" t="str">
            <v>1월 생산실적</v>
          </cell>
        </row>
      </sheetData>
      <sheetData sheetId="8667">
        <row r="1">
          <cell r="A1" t="str">
            <v>1월 생산실적</v>
          </cell>
        </row>
      </sheetData>
      <sheetData sheetId="8668">
        <row r="1">
          <cell r="A1" t="str">
            <v>1월 생산실적</v>
          </cell>
        </row>
      </sheetData>
      <sheetData sheetId="8669">
        <row r="1">
          <cell r="A1" t="str">
            <v>1월 생산실적</v>
          </cell>
        </row>
      </sheetData>
      <sheetData sheetId="8670">
        <row r="1">
          <cell r="A1" t="str">
            <v>1월 생산실적</v>
          </cell>
        </row>
      </sheetData>
      <sheetData sheetId="8671">
        <row r="1">
          <cell r="A1" t="str">
            <v>1월 생산실적</v>
          </cell>
        </row>
      </sheetData>
      <sheetData sheetId="8672">
        <row r="1">
          <cell r="A1" t="str">
            <v>1월 생산실적</v>
          </cell>
        </row>
      </sheetData>
      <sheetData sheetId="8673">
        <row r="1">
          <cell r="A1" t="str">
            <v>1월 생산실적</v>
          </cell>
        </row>
      </sheetData>
      <sheetData sheetId="8674">
        <row r="1">
          <cell r="A1" t="str">
            <v>1월 생산실적</v>
          </cell>
        </row>
      </sheetData>
      <sheetData sheetId="8675">
        <row r="1">
          <cell r="A1" t="str">
            <v>1월 생산실적</v>
          </cell>
        </row>
      </sheetData>
      <sheetData sheetId="8676">
        <row r="1">
          <cell r="A1" t="str">
            <v>1월 생산실적</v>
          </cell>
        </row>
      </sheetData>
      <sheetData sheetId="8677">
        <row r="1">
          <cell r="A1" t="str">
            <v>1월 생산실적</v>
          </cell>
        </row>
      </sheetData>
      <sheetData sheetId="8678">
        <row r="1">
          <cell r="A1" t="str">
            <v>1월 생산실적</v>
          </cell>
        </row>
      </sheetData>
      <sheetData sheetId="8679">
        <row r="1">
          <cell r="A1" t="str">
            <v>1월 생산실적</v>
          </cell>
        </row>
      </sheetData>
      <sheetData sheetId="8680">
        <row r="1">
          <cell r="A1" t="str">
            <v>1월 생산실적</v>
          </cell>
        </row>
      </sheetData>
      <sheetData sheetId="8681">
        <row r="1">
          <cell r="A1" t="str">
            <v>1월 생산실적</v>
          </cell>
        </row>
      </sheetData>
      <sheetData sheetId="8682">
        <row r="1">
          <cell r="A1" t="str">
            <v>1월 생산실적</v>
          </cell>
        </row>
      </sheetData>
      <sheetData sheetId="8683">
        <row r="1">
          <cell r="A1" t="str">
            <v>1월 생산실적</v>
          </cell>
        </row>
      </sheetData>
      <sheetData sheetId="8684">
        <row r="1">
          <cell r="A1" t="str">
            <v>1월 생산실적</v>
          </cell>
        </row>
      </sheetData>
      <sheetData sheetId="8685">
        <row r="1">
          <cell r="A1" t="str">
            <v>1월 생산실적</v>
          </cell>
        </row>
      </sheetData>
      <sheetData sheetId="8686">
        <row r="1">
          <cell r="A1" t="str">
            <v>1월 생산실적</v>
          </cell>
        </row>
      </sheetData>
      <sheetData sheetId="8687">
        <row r="1">
          <cell r="A1" t="str">
            <v>1월 생산실적</v>
          </cell>
        </row>
      </sheetData>
      <sheetData sheetId="8688">
        <row r="1">
          <cell r="A1" t="str">
            <v>1월 생산실적</v>
          </cell>
        </row>
      </sheetData>
      <sheetData sheetId="8689">
        <row r="1">
          <cell r="A1" t="str">
            <v>1월 생산실적</v>
          </cell>
        </row>
      </sheetData>
      <sheetData sheetId="8690">
        <row r="1">
          <cell r="A1" t="str">
            <v>1월 생산실적</v>
          </cell>
        </row>
      </sheetData>
      <sheetData sheetId="8691">
        <row r="1">
          <cell r="A1" t="str">
            <v>1월 생산실적</v>
          </cell>
        </row>
      </sheetData>
      <sheetData sheetId="8692">
        <row r="1">
          <cell r="A1" t="str">
            <v>1월 생산실적</v>
          </cell>
        </row>
      </sheetData>
      <sheetData sheetId="8693">
        <row r="1">
          <cell r="A1" t="str">
            <v>1월 생산실적</v>
          </cell>
        </row>
      </sheetData>
      <sheetData sheetId="8694">
        <row r="1">
          <cell r="A1" t="str">
            <v>1월 생산실적</v>
          </cell>
        </row>
      </sheetData>
      <sheetData sheetId="8695">
        <row r="1">
          <cell r="A1" t="str">
            <v>1월 생산실적</v>
          </cell>
        </row>
      </sheetData>
      <sheetData sheetId="8696">
        <row r="1">
          <cell r="A1" t="str">
            <v>1월 생산실적</v>
          </cell>
        </row>
      </sheetData>
      <sheetData sheetId="8697">
        <row r="1">
          <cell r="A1" t="str">
            <v>1월 생산실적</v>
          </cell>
        </row>
      </sheetData>
      <sheetData sheetId="8698">
        <row r="1">
          <cell r="A1" t="str">
            <v>1월 생산실적</v>
          </cell>
        </row>
      </sheetData>
      <sheetData sheetId="8699">
        <row r="1">
          <cell r="A1" t="str">
            <v>1월 생산실적</v>
          </cell>
        </row>
      </sheetData>
      <sheetData sheetId="8700">
        <row r="1">
          <cell r="A1" t="str">
            <v>1월 생산실적</v>
          </cell>
        </row>
      </sheetData>
      <sheetData sheetId="8701">
        <row r="1">
          <cell r="A1" t="str">
            <v>1월 생산실적</v>
          </cell>
        </row>
      </sheetData>
      <sheetData sheetId="8702">
        <row r="1">
          <cell r="A1" t="str">
            <v>1월 생산실적</v>
          </cell>
        </row>
      </sheetData>
      <sheetData sheetId="8703">
        <row r="1">
          <cell r="A1" t="str">
            <v>1월 생산실적</v>
          </cell>
        </row>
      </sheetData>
      <sheetData sheetId="8704">
        <row r="1">
          <cell r="A1" t="str">
            <v>1월 생산실적</v>
          </cell>
        </row>
      </sheetData>
      <sheetData sheetId="8705">
        <row r="1">
          <cell r="A1" t="str">
            <v>1월 생산실적</v>
          </cell>
        </row>
      </sheetData>
      <sheetData sheetId="8706">
        <row r="1">
          <cell r="A1" t="str">
            <v>1월 생산실적</v>
          </cell>
        </row>
      </sheetData>
      <sheetData sheetId="8707">
        <row r="1">
          <cell r="A1" t="str">
            <v>1월 생산실적</v>
          </cell>
        </row>
      </sheetData>
      <sheetData sheetId="8708">
        <row r="1">
          <cell r="A1" t="str">
            <v>1월 생산실적</v>
          </cell>
        </row>
      </sheetData>
      <sheetData sheetId="8709">
        <row r="1">
          <cell r="A1" t="str">
            <v>1월 생산실적</v>
          </cell>
        </row>
      </sheetData>
      <sheetData sheetId="8710">
        <row r="1">
          <cell r="A1" t="str">
            <v>1월 생산실적</v>
          </cell>
        </row>
      </sheetData>
      <sheetData sheetId="8711">
        <row r="1">
          <cell r="A1" t="str">
            <v>1월 생산실적</v>
          </cell>
        </row>
      </sheetData>
      <sheetData sheetId="8712">
        <row r="1">
          <cell r="A1" t="str">
            <v>1월 생산실적</v>
          </cell>
        </row>
      </sheetData>
      <sheetData sheetId="8713">
        <row r="1">
          <cell r="A1" t="str">
            <v>1월 생산실적</v>
          </cell>
        </row>
      </sheetData>
      <sheetData sheetId="8714">
        <row r="1">
          <cell r="A1" t="str">
            <v>1월 생산실적</v>
          </cell>
        </row>
      </sheetData>
      <sheetData sheetId="8715">
        <row r="1">
          <cell r="A1" t="str">
            <v>1월 생산실적</v>
          </cell>
        </row>
      </sheetData>
      <sheetData sheetId="8716">
        <row r="1">
          <cell r="A1" t="str">
            <v>1월 생산실적</v>
          </cell>
        </row>
      </sheetData>
      <sheetData sheetId="8717">
        <row r="1">
          <cell r="A1" t="str">
            <v>1월 생산실적</v>
          </cell>
        </row>
      </sheetData>
      <sheetData sheetId="8718">
        <row r="1">
          <cell r="A1" t="str">
            <v>1월 생산실적</v>
          </cell>
        </row>
      </sheetData>
      <sheetData sheetId="8719">
        <row r="1">
          <cell r="A1" t="str">
            <v>1월 생산실적</v>
          </cell>
        </row>
      </sheetData>
      <sheetData sheetId="8720">
        <row r="1">
          <cell r="A1" t="str">
            <v>1월 생산실적</v>
          </cell>
        </row>
      </sheetData>
      <sheetData sheetId="8721">
        <row r="1">
          <cell r="A1" t="str">
            <v>1월 생산실적</v>
          </cell>
        </row>
      </sheetData>
      <sheetData sheetId="8722">
        <row r="1">
          <cell r="A1" t="str">
            <v>1월 생산실적</v>
          </cell>
        </row>
      </sheetData>
      <sheetData sheetId="8723">
        <row r="1">
          <cell r="A1" t="str">
            <v>1월 생산실적</v>
          </cell>
        </row>
      </sheetData>
      <sheetData sheetId="8724">
        <row r="1">
          <cell r="A1" t="str">
            <v>1월 생산실적</v>
          </cell>
        </row>
      </sheetData>
      <sheetData sheetId="8725">
        <row r="1">
          <cell r="A1" t="str">
            <v>1월 생산실적</v>
          </cell>
        </row>
      </sheetData>
      <sheetData sheetId="8726">
        <row r="1">
          <cell r="A1" t="str">
            <v>1월 생산실적</v>
          </cell>
        </row>
      </sheetData>
      <sheetData sheetId="8727">
        <row r="1">
          <cell r="A1" t="str">
            <v>1월 생산실적</v>
          </cell>
        </row>
      </sheetData>
      <sheetData sheetId="8728">
        <row r="1">
          <cell r="A1" t="str">
            <v>1월 생산실적</v>
          </cell>
        </row>
      </sheetData>
      <sheetData sheetId="8729">
        <row r="1">
          <cell r="A1" t="str">
            <v>1월 생산실적</v>
          </cell>
        </row>
      </sheetData>
      <sheetData sheetId="8730">
        <row r="1">
          <cell r="A1" t="str">
            <v>1월 생산실적</v>
          </cell>
        </row>
      </sheetData>
      <sheetData sheetId="8731">
        <row r="1">
          <cell r="A1" t="str">
            <v>1월 생산실적</v>
          </cell>
        </row>
      </sheetData>
      <sheetData sheetId="8732">
        <row r="1">
          <cell r="A1" t="str">
            <v>1월 생산실적</v>
          </cell>
        </row>
      </sheetData>
      <sheetData sheetId="8733">
        <row r="1">
          <cell r="A1" t="str">
            <v>1월 생산실적</v>
          </cell>
        </row>
      </sheetData>
      <sheetData sheetId="8734">
        <row r="1">
          <cell r="A1" t="str">
            <v>1월 생산실적</v>
          </cell>
        </row>
      </sheetData>
      <sheetData sheetId="8735">
        <row r="1">
          <cell r="A1" t="str">
            <v>1월 생산실적</v>
          </cell>
        </row>
      </sheetData>
      <sheetData sheetId="8736">
        <row r="1">
          <cell r="A1" t="str">
            <v>1월 생산실적</v>
          </cell>
        </row>
      </sheetData>
      <sheetData sheetId="8737">
        <row r="1">
          <cell r="A1" t="str">
            <v>1월 생산실적</v>
          </cell>
        </row>
      </sheetData>
      <sheetData sheetId="8738">
        <row r="1">
          <cell r="A1" t="str">
            <v>1월 생산실적</v>
          </cell>
        </row>
      </sheetData>
      <sheetData sheetId="8739">
        <row r="1">
          <cell r="A1" t="str">
            <v>1월 생산실적</v>
          </cell>
        </row>
      </sheetData>
      <sheetData sheetId="8740">
        <row r="1">
          <cell r="A1" t="str">
            <v>1월 생산실적</v>
          </cell>
        </row>
      </sheetData>
      <sheetData sheetId="8741">
        <row r="1">
          <cell r="A1" t="str">
            <v>1월 생산실적</v>
          </cell>
        </row>
      </sheetData>
      <sheetData sheetId="8742">
        <row r="1">
          <cell r="A1" t="str">
            <v>1월 생산실적</v>
          </cell>
        </row>
      </sheetData>
      <sheetData sheetId="8743">
        <row r="1">
          <cell r="A1" t="str">
            <v>1월 생산실적</v>
          </cell>
        </row>
      </sheetData>
      <sheetData sheetId="8744">
        <row r="1">
          <cell r="A1" t="str">
            <v>1월 생산실적</v>
          </cell>
        </row>
      </sheetData>
      <sheetData sheetId="8745">
        <row r="1">
          <cell r="A1" t="str">
            <v>1월 생산실적</v>
          </cell>
        </row>
      </sheetData>
      <sheetData sheetId="8746">
        <row r="1">
          <cell r="A1" t="str">
            <v>1월 생산실적</v>
          </cell>
        </row>
      </sheetData>
      <sheetData sheetId="8747">
        <row r="1">
          <cell r="A1" t="str">
            <v>1월 생산실적</v>
          </cell>
        </row>
      </sheetData>
      <sheetData sheetId="8748">
        <row r="1">
          <cell r="A1" t="str">
            <v>1월 생산실적</v>
          </cell>
        </row>
      </sheetData>
      <sheetData sheetId="8749">
        <row r="1">
          <cell r="A1" t="str">
            <v>1월 생산실적</v>
          </cell>
        </row>
      </sheetData>
      <sheetData sheetId="8750">
        <row r="1">
          <cell r="A1" t="str">
            <v>1월 생산실적</v>
          </cell>
        </row>
      </sheetData>
      <sheetData sheetId="8751">
        <row r="1">
          <cell r="A1" t="str">
            <v>1월 생산실적</v>
          </cell>
        </row>
      </sheetData>
      <sheetData sheetId="8752">
        <row r="1">
          <cell r="A1" t="str">
            <v>1월 생산실적</v>
          </cell>
        </row>
      </sheetData>
      <sheetData sheetId="8753">
        <row r="1">
          <cell r="A1" t="str">
            <v>1월 생산실적</v>
          </cell>
        </row>
      </sheetData>
      <sheetData sheetId="8754">
        <row r="1">
          <cell r="A1" t="str">
            <v>1월 생산실적</v>
          </cell>
        </row>
      </sheetData>
      <sheetData sheetId="8755">
        <row r="1">
          <cell r="A1" t="str">
            <v>1월 생산실적</v>
          </cell>
        </row>
      </sheetData>
      <sheetData sheetId="8756">
        <row r="1">
          <cell r="A1" t="str">
            <v>1월 생산실적</v>
          </cell>
        </row>
      </sheetData>
      <sheetData sheetId="8757">
        <row r="1">
          <cell r="A1" t="str">
            <v>1월 생산실적</v>
          </cell>
        </row>
      </sheetData>
      <sheetData sheetId="8758">
        <row r="1">
          <cell r="A1" t="str">
            <v>1월 생산실적</v>
          </cell>
        </row>
      </sheetData>
      <sheetData sheetId="8759">
        <row r="1">
          <cell r="A1" t="str">
            <v>1월 생산실적</v>
          </cell>
        </row>
      </sheetData>
      <sheetData sheetId="8760">
        <row r="1">
          <cell r="A1" t="str">
            <v>1월 생산실적</v>
          </cell>
        </row>
      </sheetData>
      <sheetData sheetId="8761">
        <row r="1">
          <cell r="A1" t="str">
            <v>1월 생산실적</v>
          </cell>
        </row>
      </sheetData>
      <sheetData sheetId="8762">
        <row r="1">
          <cell r="A1" t="str">
            <v>1월 생산실적</v>
          </cell>
        </row>
      </sheetData>
      <sheetData sheetId="8763">
        <row r="1">
          <cell r="A1" t="str">
            <v>1월 생산실적</v>
          </cell>
        </row>
      </sheetData>
      <sheetData sheetId="8764">
        <row r="1">
          <cell r="A1" t="str">
            <v>1월 생산실적</v>
          </cell>
        </row>
      </sheetData>
      <sheetData sheetId="8765">
        <row r="1">
          <cell r="A1" t="str">
            <v>1월 생산실적</v>
          </cell>
        </row>
      </sheetData>
      <sheetData sheetId="8766">
        <row r="1">
          <cell r="A1" t="str">
            <v>1월 생산실적</v>
          </cell>
        </row>
      </sheetData>
      <sheetData sheetId="8767">
        <row r="1">
          <cell r="A1" t="str">
            <v>1월 생산실적</v>
          </cell>
        </row>
      </sheetData>
      <sheetData sheetId="8768">
        <row r="1">
          <cell r="A1" t="str">
            <v>1월 생산실적</v>
          </cell>
        </row>
      </sheetData>
      <sheetData sheetId="8769">
        <row r="1">
          <cell r="A1" t="str">
            <v>1월 생산실적</v>
          </cell>
        </row>
      </sheetData>
      <sheetData sheetId="8770">
        <row r="1">
          <cell r="A1" t="str">
            <v>1월 생산실적</v>
          </cell>
        </row>
      </sheetData>
      <sheetData sheetId="8771">
        <row r="1">
          <cell r="A1" t="str">
            <v>1월 생산실적</v>
          </cell>
        </row>
      </sheetData>
      <sheetData sheetId="8772">
        <row r="1">
          <cell r="A1" t="str">
            <v>1월 생산실적</v>
          </cell>
        </row>
      </sheetData>
      <sheetData sheetId="8773">
        <row r="1">
          <cell r="A1" t="str">
            <v>1월 생산실적</v>
          </cell>
        </row>
      </sheetData>
      <sheetData sheetId="8774">
        <row r="1">
          <cell r="A1" t="str">
            <v>1월 생산실적</v>
          </cell>
        </row>
      </sheetData>
      <sheetData sheetId="8775">
        <row r="1">
          <cell r="A1" t="str">
            <v>1월 생산실적</v>
          </cell>
        </row>
      </sheetData>
      <sheetData sheetId="8776">
        <row r="1">
          <cell r="A1" t="str">
            <v>1월 생산실적</v>
          </cell>
        </row>
      </sheetData>
      <sheetData sheetId="8777">
        <row r="1">
          <cell r="A1" t="str">
            <v>1월 생산실적</v>
          </cell>
        </row>
      </sheetData>
      <sheetData sheetId="8778">
        <row r="1">
          <cell r="A1" t="str">
            <v>1월 생산실적</v>
          </cell>
        </row>
      </sheetData>
      <sheetData sheetId="8779">
        <row r="1">
          <cell r="A1" t="str">
            <v>1월 생산실적</v>
          </cell>
        </row>
      </sheetData>
      <sheetData sheetId="8780">
        <row r="1">
          <cell r="A1" t="str">
            <v>1월 생산실적</v>
          </cell>
        </row>
      </sheetData>
      <sheetData sheetId="8781">
        <row r="1">
          <cell r="A1" t="str">
            <v>1월 생산실적</v>
          </cell>
        </row>
      </sheetData>
      <sheetData sheetId="8782">
        <row r="1">
          <cell r="A1" t="str">
            <v>1월 생산실적</v>
          </cell>
        </row>
      </sheetData>
      <sheetData sheetId="8783">
        <row r="1">
          <cell r="A1" t="str">
            <v>1월 생산실적</v>
          </cell>
        </row>
      </sheetData>
      <sheetData sheetId="8784">
        <row r="1">
          <cell r="A1" t="str">
            <v>1월 생산실적</v>
          </cell>
        </row>
      </sheetData>
      <sheetData sheetId="8785">
        <row r="1">
          <cell r="A1" t="str">
            <v>1월 생산실적</v>
          </cell>
        </row>
      </sheetData>
      <sheetData sheetId="8786">
        <row r="1">
          <cell r="A1" t="str">
            <v>1월 생산실적</v>
          </cell>
        </row>
      </sheetData>
      <sheetData sheetId="8787">
        <row r="1">
          <cell r="A1" t="str">
            <v>1월 생산실적</v>
          </cell>
        </row>
      </sheetData>
      <sheetData sheetId="8788">
        <row r="1">
          <cell r="A1" t="str">
            <v>1월 생산실적</v>
          </cell>
        </row>
      </sheetData>
      <sheetData sheetId="8789">
        <row r="1">
          <cell r="A1" t="str">
            <v>1월 생산실적</v>
          </cell>
        </row>
      </sheetData>
      <sheetData sheetId="8790">
        <row r="1">
          <cell r="A1" t="str">
            <v>1월 생산실적</v>
          </cell>
        </row>
      </sheetData>
      <sheetData sheetId="8791">
        <row r="1">
          <cell r="A1" t="str">
            <v>1월 생산실적</v>
          </cell>
        </row>
      </sheetData>
      <sheetData sheetId="8792">
        <row r="1">
          <cell r="A1" t="str">
            <v>1월 생산실적</v>
          </cell>
        </row>
      </sheetData>
      <sheetData sheetId="8793">
        <row r="1">
          <cell r="A1" t="str">
            <v>1월 생산실적</v>
          </cell>
        </row>
      </sheetData>
      <sheetData sheetId="8794">
        <row r="1">
          <cell r="A1" t="str">
            <v>1월 생산실적</v>
          </cell>
        </row>
      </sheetData>
      <sheetData sheetId="8795">
        <row r="1">
          <cell r="A1" t="str">
            <v>1월 생산실적</v>
          </cell>
        </row>
      </sheetData>
      <sheetData sheetId="8796">
        <row r="1">
          <cell r="A1" t="str">
            <v>1월 생산실적</v>
          </cell>
        </row>
      </sheetData>
      <sheetData sheetId="8797">
        <row r="1">
          <cell r="A1" t="str">
            <v>1월 생산실적</v>
          </cell>
        </row>
      </sheetData>
      <sheetData sheetId="8798">
        <row r="1">
          <cell r="A1" t="str">
            <v>1월 생산실적</v>
          </cell>
        </row>
      </sheetData>
      <sheetData sheetId="8799">
        <row r="1">
          <cell r="A1" t="str">
            <v>1월 생산실적</v>
          </cell>
        </row>
      </sheetData>
      <sheetData sheetId="8800">
        <row r="1">
          <cell r="A1" t="str">
            <v>1월 생산실적</v>
          </cell>
        </row>
      </sheetData>
      <sheetData sheetId="8801">
        <row r="1">
          <cell r="A1" t="str">
            <v>1월 생산실적</v>
          </cell>
        </row>
      </sheetData>
      <sheetData sheetId="8802">
        <row r="1">
          <cell r="A1" t="str">
            <v>1월 생산실적</v>
          </cell>
        </row>
      </sheetData>
      <sheetData sheetId="8803">
        <row r="1">
          <cell r="A1" t="str">
            <v>1월 생산실적</v>
          </cell>
        </row>
      </sheetData>
      <sheetData sheetId="8804">
        <row r="1">
          <cell r="A1" t="str">
            <v>1월 생산실적</v>
          </cell>
        </row>
      </sheetData>
      <sheetData sheetId="8805">
        <row r="1">
          <cell r="A1" t="str">
            <v>1월 생산실적</v>
          </cell>
        </row>
      </sheetData>
      <sheetData sheetId="8806">
        <row r="1">
          <cell r="A1" t="str">
            <v>1월 생산실적</v>
          </cell>
        </row>
      </sheetData>
      <sheetData sheetId="8807">
        <row r="1">
          <cell r="A1" t="str">
            <v>1월 생산실적</v>
          </cell>
        </row>
      </sheetData>
      <sheetData sheetId="8808">
        <row r="1">
          <cell r="A1" t="str">
            <v>1월 생산실적</v>
          </cell>
        </row>
      </sheetData>
      <sheetData sheetId="8809">
        <row r="1">
          <cell r="A1" t="str">
            <v>1월 생산실적</v>
          </cell>
        </row>
      </sheetData>
      <sheetData sheetId="8810">
        <row r="1">
          <cell r="A1" t="str">
            <v>1월 생산실적</v>
          </cell>
        </row>
      </sheetData>
      <sheetData sheetId="8811">
        <row r="1">
          <cell r="A1" t="str">
            <v>1월 생산실적</v>
          </cell>
        </row>
      </sheetData>
      <sheetData sheetId="8812">
        <row r="1">
          <cell r="A1" t="str">
            <v>1월 생산실적</v>
          </cell>
        </row>
      </sheetData>
      <sheetData sheetId="8813">
        <row r="1">
          <cell r="A1" t="str">
            <v>1월 생산실적</v>
          </cell>
        </row>
      </sheetData>
      <sheetData sheetId="8814">
        <row r="1">
          <cell r="A1" t="str">
            <v>1월 생산실적</v>
          </cell>
        </row>
      </sheetData>
      <sheetData sheetId="8815">
        <row r="1">
          <cell r="A1" t="str">
            <v>1월 생산실적</v>
          </cell>
        </row>
      </sheetData>
      <sheetData sheetId="8816">
        <row r="1">
          <cell r="A1" t="str">
            <v>1월 생산실적</v>
          </cell>
        </row>
      </sheetData>
      <sheetData sheetId="8817">
        <row r="1">
          <cell r="A1" t="str">
            <v>1월 생산실적</v>
          </cell>
        </row>
      </sheetData>
      <sheetData sheetId="8818">
        <row r="1">
          <cell r="A1" t="str">
            <v>1월 생산실적</v>
          </cell>
        </row>
      </sheetData>
      <sheetData sheetId="8819">
        <row r="1">
          <cell r="A1" t="str">
            <v>1월 생산실적</v>
          </cell>
        </row>
      </sheetData>
      <sheetData sheetId="8820">
        <row r="1">
          <cell r="A1" t="str">
            <v>1월 생산실적</v>
          </cell>
        </row>
      </sheetData>
      <sheetData sheetId="8821">
        <row r="1">
          <cell r="A1" t="str">
            <v>1월 생산실적</v>
          </cell>
        </row>
      </sheetData>
      <sheetData sheetId="8822">
        <row r="1">
          <cell r="A1" t="str">
            <v>1월 생산실적</v>
          </cell>
        </row>
      </sheetData>
      <sheetData sheetId="8823">
        <row r="1">
          <cell r="A1" t="str">
            <v>1월 생산실적</v>
          </cell>
        </row>
      </sheetData>
      <sheetData sheetId="8824">
        <row r="1">
          <cell r="A1" t="str">
            <v>1월 생산실적</v>
          </cell>
        </row>
      </sheetData>
      <sheetData sheetId="8825">
        <row r="1">
          <cell r="A1" t="str">
            <v>1월 생산실적</v>
          </cell>
        </row>
      </sheetData>
      <sheetData sheetId="8826">
        <row r="1">
          <cell r="A1" t="str">
            <v>1월 생산실적</v>
          </cell>
        </row>
      </sheetData>
      <sheetData sheetId="8827">
        <row r="1">
          <cell r="A1" t="str">
            <v>1월 생산실적</v>
          </cell>
        </row>
      </sheetData>
      <sheetData sheetId="8828">
        <row r="1">
          <cell r="A1" t="str">
            <v>1월 생산실적</v>
          </cell>
        </row>
      </sheetData>
      <sheetData sheetId="8829">
        <row r="1">
          <cell r="A1" t="str">
            <v>1월 생산실적</v>
          </cell>
        </row>
      </sheetData>
      <sheetData sheetId="8830">
        <row r="1">
          <cell r="A1" t="str">
            <v>1월 생산실적</v>
          </cell>
        </row>
      </sheetData>
      <sheetData sheetId="8831">
        <row r="1">
          <cell r="A1" t="str">
            <v>1월 생산실적</v>
          </cell>
        </row>
      </sheetData>
      <sheetData sheetId="8832">
        <row r="1">
          <cell r="A1" t="str">
            <v>1월 생산실적</v>
          </cell>
        </row>
      </sheetData>
      <sheetData sheetId="8833">
        <row r="1">
          <cell r="A1" t="str">
            <v>1월 생산실적</v>
          </cell>
        </row>
      </sheetData>
      <sheetData sheetId="8834">
        <row r="1">
          <cell r="A1" t="str">
            <v>1월 생산실적</v>
          </cell>
        </row>
      </sheetData>
      <sheetData sheetId="8835">
        <row r="1">
          <cell r="A1" t="str">
            <v>1월 생산실적</v>
          </cell>
        </row>
      </sheetData>
      <sheetData sheetId="8836">
        <row r="1">
          <cell r="A1" t="str">
            <v>1월 생산실적</v>
          </cell>
        </row>
      </sheetData>
      <sheetData sheetId="8837">
        <row r="1">
          <cell r="A1" t="str">
            <v>1월 생산실적</v>
          </cell>
        </row>
      </sheetData>
      <sheetData sheetId="8838">
        <row r="1">
          <cell r="A1" t="str">
            <v>1월 생산실적</v>
          </cell>
        </row>
      </sheetData>
      <sheetData sheetId="8839">
        <row r="1">
          <cell r="A1" t="str">
            <v>1월 생산실적</v>
          </cell>
        </row>
      </sheetData>
      <sheetData sheetId="8840">
        <row r="1">
          <cell r="A1" t="str">
            <v>1월 생산실적</v>
          </cell>
        </row>
      </sheetData>
      <sheetData sheetId="8841">
        <row r="1">
          <cell r="A1" t="str">
            <v>1월 생산실적</v>
          </cell>
        </row>
      </sheetData>
      <sheetData sheetId="8842">
        <row r="1">
          <cell r="A1" t="str">
            <v>1월 생산실적</v>
          </cell>
        </row>
      </sheetData>
      <sheetData sheetId="8843">
        <row r="1">
          <cell r="A1" t="str">
            <v>1월 생산실적</v>
          </cell>
        </row>
      </sheetData>
      <sheetData sheetId="8844">
        <row r="1">
          <cell r="A1" t="str">
            <v>1월 생산실적</v>
          </cell>
        </row>
      </sheetData>
      <sheetData sheetId="8845">
        <row r="1">
          <cell r="A1" t="str">
            <v>1월 생산실적</v>
          </cell>
        </row>
      </sheetData>
      <sheetData sheetId="8846">
        <row r="1">
          <cell r="A1" t="str">
            <v>1월 생산실적</v>
          </cell>
        </row>
      </sheetData>
      <sheetData sheetId="8847">
        <row r="1">
          <cell r="A1" t="str">
            <v>1월 생산실적</v>
          </cell>
        </row>
      </sheetData>
      <sheetData sheetId="8848">
        <row r="1">
          <cell r="A1" t="str">
            <v>1월 생산실적</v>
          </cell>
        </row>
      </sheetData>
      <sheetData sheetId="8849">
        <row r="1">
          <cell r="A1" t="str">
            <v>1월 생산실적</v>
          </cell>
        </row>
      </sheetData>
      <sheetData sheetId="8850">
        <row r="1">
          <cell r="A1" t="str">
            <v>1월 생산실적</v>
          </cell>
        </row>
      </sheetData>
      <sheetData sheetId="8851">
        <row r="1">
          <cell r="A1" t="str">
            <v>1월 생산실적</v>
          </cell>
        </row>
      </sheetData>
      <sheetData sheetId="8852">
        <row r="1">
          <cell r="A1" t="str">
            <v>1월 생산실적</v>
          </cell>
        </row>
      </sheetData>
      <sheetData sheetId="8853">
        <row r="1">
          <cell r="A1" t="str">
            <v>1월 생산실적</v>
          </cell>
        </row>
      </sheetData>
      <sheetData sheetId="8854">
        <row r="1">
          <cell r="A1" t="str">
            <v>1월 생산실적</v>
          </cell>
        </row>
      </sheetData>
      <sheetData sheetId="8855">
        <row r="1">
          <cell r="A1" t="str">
            <v>1월 생산실적</v>
          </cell>
        </row>
      </sheetData>
      <sheetData sheetId="8856">
        <row r="1">
          <cell r="A1" t="str">
            <v>1월 생산실적</v>
          </cell>
        </row>
      </sheetData>
      <sheetData sheetId="8857">
        <row r="1">
          <cell r="A1" t="str">
            <v>1월 생산실적</v>
          </cell>
        </row>
      </sheetData>
      <sheetData sheetId="8858">
        <row r="1">
          <cell r="A1" t="str">
            <v>1월 생산실적</v>
          </cell>
        </row>
      </sheetData>
      <sheetData sheetId="8859">
        <row r="1">
          <cell r="A1" t="str">
            <v>1월 생산실적</v>
          </cell>
        </row>
      </sheetData>
      <sheetData sheetId="8860">
        <row r="1">
          <cell r="A1" t="str">
            <v>1월 생산실적</v>
          </cell>
        </row>
      </sheetData>
      <sheetData sheetId="8861">
        <row r="1">
          <cell r="A1" t="str">
            <v>1월 생산실적</v>
          </cell>
        </row>
      </sheetData>
      <sheetData sheetId="8862">
        <row r="1">
          <cell r="A1" t="str">
            <v>1월 생산실적</v>
          </cell>
        </row>
      </sheetData>
      <sheetData sheetId="8863">
        <row r="1">
          <cell r="A1" t="str">
            <v>1월 생산실적</v>
          </cell>
        </row>
      </sheetData>
      <sheetData sheetId="8864">
        <row r="1">
          <cell r="A1" t="str">
            <v>1월 생산실적</v>
          </cell>
        </row>
      </sheetData>
      <sheetData sheetId="8865">
        <row r="1">
          <cell r="A1" t="str">
            <v>1월 생산실적</v>
          </cell>
        </row>
      </sheetData>
      <sheetData sheetId="8866">
        <row r="1">
          <cell r="A1" t="str">
            <v>1월 생산실적</v>
          </cell>
        </row>
      </sheetData>
      <sheetData sheetId="8867">
        <row r="1">
          <cell r="A1" t="str">
            <v>1월 생산실적</v>
          </cell>
        </row>
      </sheetData>
      <sheetData sheetId="8868">
        <row r="1">
          <cell r="A1" t="str">
            <v>1월 생산실적</v>
          </cell>
        </row>
      </sheetData>
      <sheetData sheetId="8869">
        <row r="1">
          <cell r="A1" t="str">
            <v>1월 생산실적</v>
          </cell>
        </row>
      </sheetData>
      <sheetData sheetId="8870">
        <row r="1">
          <cell r="A1" t="str">
            <v>1월 생산실적</v>
          </cell>
        </row>
      </sheetData>
      <sheetData sheetId="8871">
        <row r="1">
          <cell r="A1" t="str">
            <v>1월 생산실적</v>
          </cell>
        </row>
      </sheetData>
      <sheetData sheetId="8872">
        <row r="1">
          <cell r="A1" t="str">
            <v>1월 생산실적</v>
          </cell>
        </row>
      </sheetData>
      <sheetData sheetId="8873">
        <row r="1">
          <cell r="A1" t="str">
            <v>1월 생산실적</v>
          </cell>
        </row>
      </sheetData>
      <sheetData sheetId="8874">
        <row r="1">
          <cell r="A1" t="str">
            <v>1월 생산실적</v>
          </cell>
        </row>
      </sheetData>
      <sheetData sheetId="8875">
        <row r="1">
          <cell r="A1" t="str">
            <v>1월 생산실적</v>
          </cell>
        </row>
      </sheetData>
      <sheetData sheetId="8876">
        <row r="1">
          <cell r="A1" t="str">
            <v>1월 생산실적</v>
          </cell>
        </row>
      </sheetData>
      <sheetData sheetId="8877">
        <row r="1">
          <cell r="A1" t="str">
            <v>1월 생산실적</v>
          </cell>
        </row>
      </sheetData>
      <sheetData sheetId="8878">
        <row r="1">
          <cell r="A1" t="str">
            <v>1월 생산실적</v>
          </cell>
        </row>
      </sheetData>
      <sheetData sheetId="8879">
        <row r="1">
          <cell r="A1" t="str">
            <v>1월 생산실적</v>
          </cell>
        </row>
      </sheetData>
      <sheetData sheetId="8880">
        <row r="1">
          <cell r="A1" t="str">
            <v>1월 생산실적</v>
          </cell>
        </row>
      </sheetData>
      <sheetData sheetId="8881">
        <row r="1">
          <cell r="A1" t="str">
            <v>1월 생산실적</v>
          </cell>
        </row>
      </sheetData>
      <sheetData sheetId="8882">
        <row r="1">
          <cell r="A1" t="str">
            <v>1월 생산실적</v>
          </cell>
        </row>
      </sheetData>
      <sheetData sheetId="8883">
        <row r="1">
          <cell r="A1" t="str">
            <v>1월 생산실적</v>
          </cell>
        </row>
      </sheetData>
      <sheetData sheetId="8884">
        <row r="1">
          <cell r="A1" t="str">
            <v>1월 생산실적</v>
          </cell>
        </row>
      </sheetData>
      <sheetData sheetId="8885">
        <row r="1">
          <cell r="A1" t="str">
            <v>1월 생산실적</v>
          </cell>
        </row>
      </sheetData>
      <sheetData sheetId="8886">
        <row r="1">
          <cell r="A1" t="str">
            <v>1월 생산실적</v>
          </cell>
        </row>
      </sheetData>
      <sheetData sheetId="8887">
        <row r="1">
          <cell r="A1" t="str">
            <v>1월 생산실적</v>
          </cell>
        </row>
      </sheetData>
      <sheetData sheetId="8888">
        <row r="1">
          <cell r="A1" t="str">
            <v>1월 생산실적</v>
          </cell>
        </row>
      </sheetData>
      <sheetData sheetId="8889">
        <row r="1">
          <cell r="A1" t="str">
            <v>1월 생산실적</v>
          </cell>
        </row>
      </sheetData>
      <sheetData sheetId="8890">
        <row r="1">
          <cell r="A1" t="str">
            <v>1월 생산실적</v>
          </cell>
        </row>
      </sheetData>
      <sheetData sheetId="8891">
        <row r="1">
          <cell r="A1" t="str">
            <v>1월 생산실적</v>
          </cell>
        </row>
      </sheetData>
      <sheetData sheetId="8892">
        <row r="1">
          <cell r="A1" t="str">
            <v>1월 생산실적</v>
          </cell>
        </row>
      </sheetData>
      <sheetData sheetId="8893">
        <row r="1">
          <cell r="A1" t="str">
            <v>1월 생산실적</v>
          </cell>
        </row>
      </sheetData>
      <sheetData sheetId="8894">
        <row r="1">
          <cell r="A1" t="str">
            <v>1월 생산실적</v>
          </cell>
        </row>
      </sheetData>
      <sheetData sheetId="8895">
        <row r="1">
          <cell r="A1" t="str">
            <v>1월 생산실적</v>
          </cell>
        </row>
      </sheetData>
      <sheetData sheetId="8896">
        <row r="1">
          <cell r="A1" t="str">
            <v>1월 생산실적</v>
          </cell>
        </row>
      </sheetData>
      <sheetData sheetId="8897">
        <row r="1">
          <cell r="A1" t="str">
            <v>1월 생산실적</v>
          </cell>
        </row>
      </sheetData>
      <sheetData sheetId="8898">
        <row r="1">
          <cell r="A1" t="str">
            <v>1월 생산실적</v>
          </cell>
        </row>
      </sheetData>
      <sheetData sheetId="8899">
        <row r="1">
          <cell r="A1" t="str">
            <v>1월 생산실적</v>
          </cell>
        </row>
      </sheetData>
      <sheetData sheetId="8900">
        <row r="1">
          <cell r="A1" t="str">
            <v>1월 생산실적</v>
          </cell>
        </row>
      </sheetData>
      <sheetData sheetId="8901">
        <row r="1">
          <cell r="A1" t="str">
            <v>1월 생산실적</v>
          </cell>
        </row>
      </sheetData>
      <sheetData sheetId="8902">
        <row r="1">
          <cell r="A1" t="str">
            <v>1월 생산실적</v>
          </cell>
        </row>
      </sheetData>
      <sheetData sheetId="8903">
        <row r="1">
          <cell r="A1" t="str">
            <v>1월 생산실적</v>
          </cell>
        </row>
      </sheetData>
      <sheetData sheetId="8904">
        <row r="1">
          <cell r="A1" t="str">
            <v>1월 생산실적</v>
          </cell>
        </row>
      </sheetData>
      <sheetData sheetId="8905">
        <row r="1">
          <cell r="A1" t="str">
            <v>1월 생산실적</v>
          </cell>
        </row>
      </sheetData>
      <sheetData sheetId="8906">
        <row r="1">
          <cell r="A1" t="str">
            <v>1월 생산실적</v>
          </cell>
        </row>
      </sheetData>
      <sheetData sheetId="8907">
        <row r="1">
          <cell r="A1" t="str">
            <v>1월 생산실적</v>
          </cell>
        </row>
      </sheetData>
      <sheetData sheetId="8908">
        <row r="1">
          <cell r="A1" t="str">
            <v>1월 생산실적</v>
          </cell>
        </row>
      </sheetData>
      <sheetData sheetId="8909">
        <row r="1">
          <cell r="A1" t="str">
            <v>1월 생산실적</v>
          </cell>
        </row>
      </sheetData>
      <sheetData sheetId="8910">
        <row r="1">
          <cell r="A1" t="str">
            <v>1월 생산실적</v>
          </cell>
        </row>
      </sheetData>
      <sheetData sheetId="8911">
        <row r="1">
          <cell r="A1" t="str">
            <v>1월 생산실적</v>
          </cell>
        </row>
      </sheetData>
      <sheetData sheetId="8912">
        <row r="1">
          <cell r="A1" t="str">
            <v>1월 생산실적</v>
          </cell>
        </row>
      </sheetData>
      <sheetData sheetId="8913">
        <row r="1">
          <cell r="A1" t="str">
            <v>1월 생산실적</v>
          </cell>
        </row>
      </sheetData>
      <sheetData sheetId="8914">
        <row r="1">
          <cell r="A1" t="str">
            <v>1월 생산실적</v>
          </cell>
        </row>
      </sheetData>
      <sheetData sheetId="8915">
        <row r="1">
          <cell r="A1" t="str">
            <v>1월 생산실적</v>
          </cell>
        </row>
      </sheetData>
      <sheetData sheetId="8916">
        <row r="1">
          <cell r="A1" t="str">
            <v>1월 생산실적</v>
          </cell>
        </row>
      </sheetData>
      <sheetData sheetId="8917">
        <row r="1">
          <cell r="A1" t="str">
            <v>1월 생산실적</v>
          </cell>
        </row>
      </sheetData>
      <sheetData sheetId="8918">
        <row r="1">
          <cell r="A1" t="str">
            <v>1월 생산실적</v>
          </cell>
        </row>
      </sheetData>
      <sheetData sheetId="8919">
        <row r="1">
          <cell r="A1" t="str">
            <v>1월 생산실적</v>
          </cell>
        </row>
      </sheetData>
      <sheetData sheetId="8920">
        <row r="1">
          <cell r="A1" t="str">
            <v>1월 생산실적</v>
          </cell>
        </row>
      </sheetData>
      <sheetData sheetId="8921">
        <row r="1">
          <cell r="A1" t="str">
            <v>1월 생산실적</v>
          </cell>
        </row>
      </sheetData>
      <sheetData sheetId="8922">
        <row r="1">
          <cell r="A1" t="str">
            <v>1월 생산실적</v>
          </cell>
        </row>
      </sheetData>
      <sheetData sheetId="8923">
        <row r="1">
          <cell r="A1" t="str">
            <v>1월 생산실적</v>
          </cell>
        </row>
      </sheetData>
      <sheetData sheetId="8924">
        <row r="1">
          <cell r="A1" t="str">
            <v>1월 생산실적</v>
          </cell>
        </row>
      </sheetData>
      <sheetData sheetId="8925">
        <row r="1">
          <cell r="A1" t="str">
            <v>1월 생산실적</v>
          </cell>
        </row>
      </sheetData>
      <sheetData sheetId="8926">
        <row r="1">
          <cell r="A1" t="str">
            <v>1월 생산실적</v>
          </cell>
        </row>
      </sheetData>
      <sheetData sheetId="8927">
        <row r="1">
          <cell r="A1" t="str">
            <v>1월 생산실적</v>
          </cell>
        </row>
      </sheetData>
      <sheetData sheetId="8928">
        <row r="1">
          <cell r="A1" t="str">
            <v>1월 생산실적</v>
          </cell>
        </row>
      </sheetData>
      <sheetData sheetId="8929">
        <row r="1">
          <cell r="A1" t="str">
            <v>1월 생산실적</v>
          </cell>
        </row>
      </sheetData>
      <sheetData sheetId="8930">
        <row r="1">
          <cell r="A1" t="str">
            <v>1월 생산실적</v>
          </cell>
        </row>
      </sheetData>
      <sheetData sheetId="8931">
        <row r="1">
          <cell r="A1" t="str">
            <v>1월 생산실적</v>
          </cell>
        </row>
      </sheetData>
      <sheetData sheetId="8932">
        <row r="1">
          <cell r="A1" t="str">
            <v>1월 생산실적</v>
          </cell>
        </row>
      </sheetData>
      <sheetData sheetId="8933">
        <row r="1">
          <cell r="A1" t="str">
            <v>1월 생산실적</v>
          </cell>
        </row>
      </sheetData>
      <sheetData sheetId="8934">
        <row r="1">
          <cell r="A1" t="str">
            <v>1월 생산실적</v>
          </cell>
        </row>
      </sheetData>
      <sheetData sheetId="8935">
        <row r="1">
          <cell r="A1" t="str">
            <v>1월 생산실적</v>
          </cell>
        </row>
      </sheetData>
      <sheetData sheetId="8936">
        <row r="1">
          <cell r="A1" t="str">
            <v>1월 생산실적</v>
          </cell>
        </row>
      </sheetData>
      <sheetData sheetId="8937">
        <row r="1">
          <cell r="A1" t="str">
            <v>1월 생산실적</v>
          </cell>
        </row>
      </sheetData>
      <sheetData sheetId="8938">
        <row r="1">
          <cell r="A1" t="str">
            <v>1월 생산실적</v>
          </cell>
        </row>
      </sheetData>
      <sheetData sheetId="8939">
        <row r="1">
          <cell r="A1" t="str">
            <v>1월 생산실적</v>
          </cell>
        </row>
      </sheetData>
      <sheetData sheetId="8940">
        <row r="1">
          <cell r="A1" t="str">
            <v>1월 생산실적</v>
          </cell>
        </row>
      </sheetData>
      <sheetData sheetId="8941">
        <row r="1">
          <cell r="A1" t="str">
            <v>1월 생산실적</v>
          </cell>
        </row>
      </sheetData>
      <sheetData sheetId="8942">
        <row r="1">
          <cell r="A1" t="str">
            <v>1월 생산실적</v>
          </cell>
        </row>
      </sheetData>
      <sheetData sheetId="8943">
        <row r="1">
          <cell r="A1" t="str">
            <v>1월 생산실적</v>
          </cell>
        </row>
      </sheetData>
      <sheetData sheetId="8944">
        <row r="1">
          <cell r="A1" t="str">
            <v>1월 생산실적</v>
          </cell>
        </row>
      </sheetData>
      <sheetData sheetId="8945">
        <row r="1">
          <cell r="A1" t="str">
            <v>1월 생산실적</v>
          </cell>
        </row>
      </sheetData>
      <sheetData sheetId="8946">
        <row r="1">
          <cell r="A1" t="str">
            <v>1월 생산실적</v>
          </cell>
        </row>
      </sheetData>
      <sheetData sheetId="8947">
        <row r="1">
          <cell r="A1" t="str">
            <v>1월 생산실적</v>
          </cell>
        </row>
      </sheetData>
      <sheetData sheetId="8948">
        <row r="1">
          <cell r="A1" t="str">
            <v>1월 생산실적</v>
          </cell>
        </row>
      </sheetData>
      <sheetData sheetId="8949">
        <row r="1">
          <cell r="A1" t="str">
            <v>1월 생산실적</v>
          </cell>
        </row>
      </sheetData>
      <sheetData sheetId="8950">
        <row r="1">
          <cell r="A1" t="str">
            <v>1월 생산실적</v>
          </cell>
        </row>
      </sheetData>
      <sheetData sheetId="8951">
        <row r="1">
          <cell r="A1" t="str">
            <v>1월 생산실적</v>
          </cell>
        </row>
      </sheetData>
      <sheetData sheetId="8952">
        <row r="1">
          <cell r="A1" t="str">
            <v>1월 생산실적</v>
          </cell>
        </row>
      </sheetData>
      <sheetData sheetId="8953">
        <row r="1">
          <cell r="A1" t="str">
            <v>1월 생산실적</v>
          </cell>
        </row>
      </sheetData>
      <sheetData sheetId="8954">
        <row r="1">
          <cell r="A1" t="str">
            <v>1월 생산실적</v>
          </cell>
        </row>
      </sheetData>
      <sheetData sheetId="8955">
        <row r="1">
          <cell r="A1" t="str">
            <v>1월 생산실적</v>
          </cell>
        </row>
      </sheetData>
      <sheetData sheetId="8956">
        <row r="1">
          <cell r="A1" t="str">
            <v>1월 생산실적</v>
          </cell>
        </row>
      </sheetData>
      <sheetData sheetId="8957">
        <row r="1">
          <cell r="A1" t="str">
            <v>1월 생산실적</v>
          </cell>
        </row>
      </sheetData>
      <sheetData sheetId="8958">
        <row r="1">
          <cell r="A1" t="str">
            <v>1월 생산실적</v>
          </cell>
        </row>
      </sheetData>
      <sheetData sheetId="8959">
        <row r="1">
          <cell r="A1" t="str">
            <v>1월 생산실적</v>
          </cell>
        </row>
      </sheetData>
      <sheetData sheetId="8960">
        <row r="1">
          <cell r="A1" t="str">
            <v>1월 생산실적</v>
          </cell>
        </row>
      </sheetData>
      <sheetData sheetId="8961">
        <row r="1">
          <cell r="A1" t="str">
            <v>1월 생산실적</v>
          </cell>
        </row>
      </sheetData>
      <sheetData sheetId="8962">
        <row r="1">
          <cell r="A1" t="str">
            <v>1월 생산실적</v>
          </cell>
        </row>
      </sheetData>
      <sheetData sheetId="8963">
        <row r="1">
          <cell r="A1" t="str">
            <v>1월 생산실적</v>
          </cell>
        </row>
      </sheetData>
      <sheetData sheetId="8964">
        <row r="1">
          <cell r="A1" t="str">
            <v>1월 생산실적</v>
          </cell>
        </row>
      </sheetData>
      <sheetData sheetId="8965">
        <row r="1">
          <cell r="A1" t="str">
            <v>1월 생산실적</v>
          </cell>
        </row>
      </sheetData>
      <sheetData sheetId="8966">
        <row r="1">
          <cell r="A1" t="str">
            <v>1월 생산실적</v>
          </cell>
        </row>
      </sheetData>
      <sheetData sheetId="8967">
        <row r="1">
          <cell r="A1" t="str">
            <v>1월 생산실적</v>
          </cell>
        </row>
      </sheetData>
      <sheetData sheetId="8968">
        <row r="1">
          <cell r="A1" t="str">
            <v>1월 생산실적</v>
          </cell>
        </row>
      </sheetData>
      <sheetData sheetId="8969">
        <row r="1">
          <cell r="A1" t="str">
            <v>1월 생산실적</v>
          </cell>
        </row>
      </sheetData>
      <sheetData sheetId="8970">
        <row r="1">
          <cell r="A1" t="str">
            <v>1월 생산실적</v>
          </cell>
        </row>
      </sheetData>
      <sheetData sheetId="8971">
        <row r="1">
          <cell r="A1" t="str">
            <v>1월 생산실적</v>
          </cell>
        </row>
      </sheetData>
      <sheetData sheetId="8972">
        <row r="1">
          <cell r="A1" t="str">
            <v>1월 생산실적</v>
          </cell>
        </row>
      </sheetData>
      <sheetData sheetId="8973">
        <row r="1">
          <cell r="A1" t="str">
            <v>1월 생산실적</v>
          </cell>
        </row>
      </sheetData>
      <sheetData sheetId="8974">
        <row r="1">
          <cell r="A1" t="str">
            <v>1월 생산실적</v>
          </cell>
        </row>
      </sheetData>
      <sheetData sheetId="8975">
        <row r="1">
          <cell r="A1" t="str">
            <v>1월 생산실적</v>
          </cell>
        </row>
      </sheetData>
      <sheetData sheetId="8976">
        <row r="1">
          <cell r="A1" t="str">
            <v>1월 생산실적</v>
          </cell>
        </row>
      </sheetData>
      <sheetData sheetId="8977">
        <row r="1">
          <cell r="A1" t="str">
            <v>1월 생산실적</v>
          </cell>
        </row>
      </sheetData>
      <sheetData sheetId="8978">
        <row r="1">
          <cell r="A1" t="str">
            <v>1월 생산실적</v>
          </cell>
        </row>
      </sheetData>
      <sheetData sheetId="8979">
        <row r="1">
          <cell r="A1" t="str">
            <v>1월 생산실적</v>
          </cell>
        </row>
      </sheetData>
      <sheetData sheetId="8980">
        <row r="1">
          <cell r="A1" t="str">
            <v>1월 생산실적</v>
          </cell>
        </row>
      </sheetData>
      <sheetData sheetId="8981">
        <row r="1">
          <cell r="A1" t="str">
            <v>1월 생산실적</v>
          </cell>
        </row>
      </sheetData>
      <sheetData sheetId="8982">
        <row r="1">
          <cell r="A1" t="str">
            <v>1월 생산실적</v>
          </cell>
        </row>
      </sheetData>
      <sheetData sheetId="8983">
        <row r="1">
          <cell r="A1" t="str">
            <v>1월 생산실적</v>
          </cell>
        </row>
      </sheetData>
      <sheetData sheetId="8984">
        <row r="1">
          <cell r="A1" t="str">
            <v>1월 생산실적</v>
          </cell>
        </row>
      </sheetData>
      <sheetData sheetId="8985">
        <row r="1">
          <cell r="A1" t="str">
            <v>1월 생산실적</v>
          </cell>
        </row>
      </sheetData>
      <sheetData sheetId="8986">
        <row r="1">
          <cell r="A1" t="str">
            <v>1월 생산실적</v>
          </cell>
        </row>
      </sheetData>
      <sheetData sheetId="8987">
        <row r="1">
          <cell r="A1" t="str">
            <v>1월 생산실적</v>
          </cell>
        </row>
      </sheetData>
      <sheetData sheetId="8988">
        <row r="1">
          <cell r="A1" t="str">
            <v>1월 생산실적</v>
          </cell>
        </row>
      </sheetData>
      <sheetData sheetId="8989">
        <row r="1">
          <cell r="A1" t="str">
            <v>1월 생산실적</v>
          </cell>
        </row>
      </sheetData>
      <sheetData sheetId="8990">
        <row r="1">
          <cell r="A1" t="str">
            <v>1월 생산실적</v>
          </cell>
        </row>
      </sheetData>
      <sheetData sheetId="8991">
        <row r="1">
          <cell r="A1" t="str">
            <v>1월 생산실적</v>
          </cell>
        </row>
      </sheetData>
      <sheetData sheetId="8992">
        <row r="1">
          <cell r="A1" t="str">
            <v>1월 생산실적</v>
          </cell>
        </row>
      </sheetData>
      <sheetData sheetId="8993">
        <row r="1">
          <cell r="A1" t="str">
            <v>1월 생산실적</v>
          </cell>
        </row>
      </sheetData>
      <sheetData sheetId="8994">
        <row r="1">
          <cell r="A1" t="str">
            <v>1월 생산실적</v>
          </cell>
        </row>
      </sheetData>
      <sheetData sheetId="8995">
        <row r="1">
          <cell r="A1" t="str">
            <v>1월 생산실적</v>
          </cell>
        </row>
      </sheetData>
      <sheetData sheetId="8996">
        <row r="1">
          <cell r="A1" t="str">
            <v>1월 생산실적</v>
          </cell>
        </row>
      </sheetData>
      <sheetData sheetId="8997">
        <row r="1">
          <cell r="A1" t="str">
            <v>1월 생산실적</v>
          </cell>
        </row>
      </sheetData>
      <sheetData sheetId="8998">
        <row r="1">
          <cell r="A1" t="str">
            <v>1월 생산실적</v>
          </cell>
        </row>
      </sheetData>
      <sheetData sheetId="8999">
        <row r="1">
          <cell r="A1" t="str">
            <v>1월 생산실적</v>
          </cell>
        </row>
      </sheetData>
      <sheetData sheetId="9000">
        <row r="1">
          <cell r="A1" t="str">
            <v>1월 생산실적</v>
          </cell>
        </row>
      </sheetData>
      <sheetData sheetId="9001">
        <row r="1">
          <cell r="A1" t="str">
            <v>1월 생산실적</v>
          </cell>
        </row>
      </sheetData>
      <sheetData sheetId="9002">
        <row r="1">
          <cell r="A1" t="str">
            <v>1월 생산실적</v>
          </cell>
        </row>
      </sheetData>
      <sheetData sheetId="9003">
        <row r="1">
          <cell r="A1" t="str">
            <v>1월 생산실적</v>
          </cell>
        </row>
      </sheetData>
      <sheetData sheetId="9004">
        <row r="1">
          <cell r="A1" t="str">
            <v>1월 생산실적</v>
          </cell>
        </row>
      </sheetData>
      <sheetData sheetId="9005">
        <row r="1">
          <cell r="A1" t="str">
            <v>1월 생산실적</v>
          </cell>
        </row>
      </sheetData>
      <sheetData sheetId="9006">
        <row r="1">
          <cell r="A1" t="str">
            <v>1월 생산실적</v>
          </cell>
        </row>
      </sheetData>
      <sheetData sheetId="9007">
        <row r="1">
          <cell r="A1" t="str">
            <v>1월 생산실적</v>
          </cell>
        </row>
      </sheetData>
      <sheetData sheetId="9008">
        <row r="1">
          <cell r="A1" t="str">
            <v>1월 생산실적</v>
          </cell>
        </row>
      </sheetData>
      <sheetData sheetId="9009">
        <row r="1">
          <cell r="A1" t="str">
            <v>1월 생산실적</v>
          </cell>
        </row>
      </sheetData>
      <sheetData sheetId="9010">
        <row r="1">
          <cell r="A1" t="str">
            <v>1월 생산실적</v>
          </cell>
        </row>
      </sheetData>
      <sheetData sheetId="9011">
        <row r="1">
          <cell r="A1" t="str">
            <v>1월 생산실적</v>
          </cell>
        </row>
      </sheetData>
      <sheetData sheetId="9012">
        <row r="1">
          <cell r="A1" t="str">
            <v>1월 생산실적</v>
          </cell>
        </row>
      </sheetData>
      <sheetData sheetId="9013">
        <row r="1">
          <cell r="A1" t="str">
            <v>1월 생산실적</v>
          </cell>
        </row>
      </sheetData>
      <sheetData sheetId="9014">
        <row r="1">
          <cell r="A1" t="str">
            <v>1월 생산실적</v>
          </cell>
        </row>
      </sheetData>
      <sheetData sheetId="9015">
        <row r="1">
          <cell r="A1" t="str">
            <v>1월 생산실적</v>
          </cell>
        </row>
      </sheetData>
      <sheetData sheetId="9016">
        <row r="1">
          <cell r="A1" t="str">
            <v>1월 생산실적</v>
          </cell>
        </row>
      </sheetData>
      <sheetData sheetId="9017">
        <row r="1">
          <cell r="A1" t="str">
            <v>1월 생산실적</v>
          </cell>
        </row>
      </sheetData>
      <sheetData sheetId="9018">
        <row r="1">
          <cell r="A1" t="str">
            <v>1월 생산실적</v>
          </cell>
        </row>
      </sheetData>
      <sheetData sheetId="9019">
        <row r="1">
          <cell r="A1" t="str">
            <v>1월 생산실적</v>
          </cell>
        </row>
      </sheetData>
      <sheetData sheetId="9020">
        <row r="1">
          <cell r="A1" t="str">
            <v>1월 생산실적</v>
          </cell>
        </row>
      </sheetData>
      <sheetData sheetId="9021">
        <row r="1">
          <cell r="A1" t="str">
            <v>1월 생산실적</v>
          </cell>
        </row>
      </sheetData>
      <sheetData sheetId="9022">
        <row r="1">
          <cell r="A1" t="str">
            <v>1월 생산실적</v>
          </cell>
        </row>
      </sheetData>
      <sheetData sheetId="9023">
        <row r="1">
          <cell r="A1" t="str">
            <v>1월 생산실적</v>
          </cell>
        </row>
      </sheetData>
      <sheetData sheetId="9024">
        <row r="1">
          <cell r="A1" t="str">
            <v>1월 생산실적</v>
          </cell>
        </row>
      </sheetData>
      <sheetData sheetId="9025">
        <row r="1">
          <cell r="A1" t="str">
            <v>1월 생산실적</v>
          </cell>
        </row>
      </sheetData>
      <sheetData sheetId="9026">
        <row r="1">
          <cell r="A1" t="str">
            <v>1월 생산실적</v>
          </cell>
        </row>
      </sheetData>
      <sheetData sheetId="9027">
        <row r="1">
          <cell r="A1" t="str">
            <v>1월 생산실적</v>
          </cell>
        </row>
      </sheetData>
      <sheetData sheetId="9028">
        <row r="1">
          <cell r="A1" t="str">
            <v>1월 생산실적</v>
          </cell>
        </row>
      </sheetData>
      <sheetData sheetId="9029">
        <row r="1">
          <cell r="A1" t="str">
            <v>1월 생산실적</v>
          </cell>
        </row>
      </sheetData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>
        <row r="5">
          <cell r="D5" t="str">
            <v>PROCESS PERFORMANCE STUDY</v>
          </cell>
        </row>
      </sheetData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>
        <row r="5">
          <cell r="D5" t="str">
            <v>PROCESS PERFORMANCE STUDY</v>
          </cell>
        </row>
      </sheetData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>
        <row r="1">
          <cell r="A1" t="str">
            <v>1월 생산실적</v>
          </cell>
        </row>
      </sheetData>
      <sheetData sheetId="9108">
        <row r="1">
          <cell r="A1" t="str">
            <v>1월 생산실적</v>
          </cell>
        </row>
      </sheetData>
      <sheetData sheetId="9109">
        <row r="1">
          <cell r="A1" t="str">
            <v>1월 생산실적</v>
          </cell>
        </row>
      </sheetData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>
        <row r="1">
          <cell r="A1" t="str">
            <v>1월 생산실적</v>
          </cell>
        </row>
      </sheetData>
      <sheetData sheetId="9235">
        <row r="1">
          <cell r="A1" t="str">
            <v>1월 생산실적</v>
          </cell>
        </row>
      </sheetData>
      <sheetData sheetId="9236">
        <row r="1">
          <cell r="A1" t="str">
            <v>1월 생산실적</v>
          </cell>
        </row>
      </sheetData>
      <sheetData sheetId="9237">
        <row r="1">
          <cell r="A1" t="str">
            <v>1월 생산실적</v>
          </cell>
        </row>
      </sheetData>
      <sheetData sheetId="9238"/>
      <sheetData sheetId="9239"/>
      <sheetData sheetId="9240" refreshError="1"/>
      <sheetData sheetId="9241" refreshError="1"/>
      <sheetData sheetId="9242" refreshError="1"/>
      <sheetData sheetId="9243">
        <row r="6">
          <cell r="A6">
            <v>1</v>
          </cell>
        </row>
      </sheetData>
      <sheetData sheetId="9244"/>
      <sheetData sheetId="9245">
        <row r="1">
          <cell r="A1" t="str">
            <v>1월 생산실적</v>
          </cell>
        </row>
      </sheetData>
      <sheetData sheetId="9246">
        <row r="1">
          <cell r="A1" t="str">
            <v>1월 생산실적</v>
          </cell>
        </row>
      </sheetData>
      <sheetData sheetId="9247"/>
      <sheetData sheetId="9248"/>
      <sheetData sheetId="9249">
        <row r="1">
          <cell r="A1" t="str">
            <v>1월 생산실적</v>
          </cell>
        </row>
      </sheetData>
      <sheetData sheetId="9250"/>
      <sheetData sheetId="9251"/>
      <sheetData sheetId="9252">
        <row r="6">
          <cell r="A6">
            <v>1</v>
          </cell>
        </row>
      </sheetData>
      <sheetData sheetId="9253">
        <row r="6">
          <cell r="A6">
            <v>1</v>
          </cell>
        </row>
      </sheetData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>
        <row r="73">
          <cell r="E73">
            <v>-1978066.1999669024</v>
          </cell>
        </row>
      </sheetData>
      <sheetData sheetId="9263">
        <row r="73">
          <cell r="E73">
            <v>-1978066.1999669024</v>
          </cell>
        </row>
      </sheetData>
      <sheetData sheetId="9264">
        <row r="73">
          <cell r="E73">
            <v>-1978066.1999669024</v>
          </cell>
        </row>
      </sheetData>
      <sheetData sheetId="9265">
        <row r="73">
          <cell r="E73">
            <v>-1978066.1999669024</v>
          </cell>
        </row>
      </sheetData>
      <sheetData sheetId="9266"/>
      <sheetData sheetId="9267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 refreshError="1"/>
      <sheetData sheetId="9341" refreshError="1"/>
      <sheetData sheetId="9342" refreshError="1"/>
      <sheetData sheetId="9343">
        <row r="1">
          <cell r="A1" t="str">
            <v>1월 생산실적</v>
          </cell>
        </row>
      </sheetData>
      <sheetData sheetId="9344">
        <row r="1">
          <cell r="A1" t="str">
            <v>1월 생산실적</v>
          </cell>
        </row>
      </sheetData>
      <sheetData sheetId="9345"/>
      <sheetData sheetId="9346"/>
      <sheetData sheetId="9347"/>
      <sheetData sheetId="9348"/>
      <sheetData sheetId="9349">
        <row r="1">
          <cell r="A1" t="str">
            <v>1월 생산실적</v>
          </cell>
        </row>
      </sheetData>
      <sheetData sheetId="9350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>
        <row r="1">
          <cell r="A1" t="str">
            <v>1월 생산실적</v>
          </cell>
        </row>
      </sheetData>
      <sheetData sheetId="9358">
        <row r="1">
          <cell r="A1" t="str">
            <v>1월 생산실적</v>
          </cell>
        </row>
      </sheetData>
      <sheetData sheetId="9359">
        <row r="1">
          <cell r="A1" t="str">
            <v>1월 생산실적</v>
          </cell>
        </row>
      </sheetData>
      <sheetData sheetId="9360">
        <row r="1">
          <cell r="A1" t="str">
            <v>1월 생산실적</v>
          </cell>
        </row>
      </sheetData>
      <sheetData sheetId="9361">
        <row r="1">
          <cell r="A1" t="str">
            <v>1월 생산실적</v>
          </cell>
        </row>
      </sheetData>
      <sheetData sheetId="9362">
        <row r="1">
          <cell r="A1" t="str">
            <v>1월 생산실적</v>
          </cell>
        </row>
      </sheetData>
      <sheetData sheetId="9363">
        <row r="1">
          <cell r="A1" t="str">
            <v>1월 생산실적</v>
          </cell>
        </row>
      </sheetData>
      <sheetData sheetId="9364">
        <row r="1">
          <cell r="A1" t="str">
            <v>1월 생산실적</v>
          </cell>
        </row>
      </sheetData>
      <sheetData sheetId="9365">
        <row r="1">
          <cell r="A1" t="str">
            <v>1월 생산실적</v>
          </cell>
        </row>
      </sheetData>
      <sheetData sheetId="9366">
        <row r="1">
          <cell r="A1" t="str">
            <v>1월 생산실적</v>
          </cell>
        </row>
      </sheetData>
      <sheetData sheetId="9367">
        <row r="5">
          <cell r="D5" t="str">
            <v>PROCESS PERFORMANCE STUDY</v>
          </cell>
        </row>
      </sheetData>
      <sheetData sheetId="9368">
        <row r="5">
          <cell r="D5" t="str">
            <v>PROCESS PERFORMANCE STUDY</v>
          </cell>
        </row>
      </sheetData>
      <sheetData sheetId="9369">
        <row r="1">
          <cell r="A1" t="str">
            <v>1월 생산실적</v>
          </cell>
        </row>
      </sheetData>
      <sheetData sheetId="9370">
        <row r="1">
          <cell r="A1" t="str">
            <v>1월 생산실적</v>
          </cell>
        </row>
      </sheetData>
      <sheetData sheetId="9371">
        <row r="1">
          <cell r="A1" t="str">
            <v>1월 생산실적</v>
          </cell>
        </row>
      </sheetData>
      <sheetData sheetId="9372">
        <row r="5">
          <cell r="D5" t="str">
            <v>PROCESS PERFORMANCE STUDY</v>
          </cell>
        </row>
      </sheetData>
      <sheetData sheetId="9373">
        <row r="5">
          <cell r="D5" t="str">
            <v>PROCESS PERFORMANCE STUDY</v>
          </cell>
        </row>
      </sheetData>
      <sheetData sheetId="9374">
        <row r="5">
          <cell r="D5" t="str">
            <v>PROCESS PERFORMANCE STUDY</v>
          </cell>
        </row>
      </sheetData>
      <sheetData sheetId="9375">
        <row r="5">
          <cell r="D5" t="str">
            <v>PROCESS PERFORMANCE STUDY</v>
          </cell>
        </row>
      </sheetData>
      <sheetData sheetId="9376">
        <row r="5">
          <cell r="D5" t="str">
            <v>PROCESS PERFORMANCE STUDY</v>
          </cell>
        </row>
      </sheetData>
      <sheetData sheetId="9377">
        <row r="5">
          <cell r="D5" t="str">
            <v>PROCESS PERFORMANCE STUDY</v>
          </cell>
        </row>
      </sheetData>
      <sheetData sheetId="9378">
        <row r="5">
          <cell r="D5" t="str">
            <v>PROCESS PERFORMANCE STUDY</v>
          </cell>
        </row>
      </sheetData>
      <sheetData sheetId="9379">
        <row r="5">
          <cell r="D5" t="str">
            <v>PROCESS PERFORMANCE STUDY</v>
          </cell>
        </row>
      </sheetData>
      <sheetData sheetId="9380">
        <row r="5">
          <cell r="D5" t="str">
            <v>PROCESS PERFORMANCE STUDY</v>
          </cell>
        </row>
      </sheetData>
      <sheetData sheetId="9381">
        <row r="5">
          <cell r="D5" t="str">
            <v>PROCESS PERFORMANCE STUDY</v>
          </cell>
        </row>
      </sheetData>
      <sheetData sheetId="9382">
        <row r="5">
          <cell r="D5" t="str">
            <v>PROCESS PERFORMANCE STUDY</v>
          </cell>
        </row>
      </sheetData>
      <sheetData sheetId="9383">
        <row r="5">
          <cell r="D5" t="str">
            <v>PROCESS PERFORMANCE STUDY</v>
          </cell>
        </row>
      </sheetData>
      <sheetData sheetId="9384">
        <row r="5">
          <cell r="D5" t="str">
            <v>PROCESS PERFORMANCE STUDY</v>
          </cell>
        </row>
      </sheetData>
      <sheetData sheetId="9385">
        <row r="5">
          <cell r="D5" t="str">
            <v>PROCESS PERFORMANCE STUDY</v>
          </cell>
        </row>
      </sheetData>
      <sheetData sheetId="9386">
        <row r="5">
          <cell r="D5" t="str">
            <v>PROCESS PERFORMANCE STUDY</v>
          </cell>
        </row>
      </sheetData>
      <sheetData sheetId="9387">
        <row r="5">
          <cell r="D5" t="str">
            <v>PROCESS PERFORMANCE STUDY</v>
          </cell>
        </row>
      </sheetData>
      <sheetData sheetId="9388">
        <row r="5">
          <cell r="D5" t="str">
            <v>PROCESS PERFORMANCE STUDY</v>
          </cell>
        </row>
      </sheetData>
      <sheetData sheetId="9389">
        <row r="5">
          <cell r="D5" t="str">
            <v>PROCESS PERFORMANCE STUDY</v>
          </cell>
        </row>
      </sheetData>
      <sheetData sheetId="9390">
        <row r="5">
          <cell r="D5" t="str">
            <v>PROCESS PERFORMANCE STUDY</v>
          </cell>
        </row>
      </sheetData>
      <sheetData sheetId="9391">
        <row r="5">
          <cell r="D5" t="str">
            <v>PROCESS PERFORMANCE STUDY</v>
          </cell>
        </row>
      </sheetData>
      <sheetData sheetId="9392">
        <row r="5">
          <cell r="D5" t="str">
            <v>PROCESS PERFORMANCE STUDY</v>
          </cell>
        </row>
      </sheetData>
      <sheetData sheetId="9393">
        <row r="5">
          <cell r="D5" t="str">
            <v>PROCESS PERFORMANCE STUDY</v>
          </cell>
        </row>
      </sheetData>
      <sheetData sheetId="9394">
        <row r="5">
          <cell r="D5" t="str">
            <v>PROCESS PERFORMANCE STUDY</v>
          </cell>
        </row>
      </sheetData>
      <sheetData sheetId="9395">
        <row r="5">
          <cell r="D5" t="str">
            <v>PROCESS PERFORMANCE STUDY</v>
          </cell>
        </row>
      </sheetData>
      <sheetData sheetId="9396">
        <row r="5">
          <cell r="D5" t="str">
            <v>PROCESS PERFORMANCE STUDY</v>
          </cell>
        </row>
      </sheetData>
      <sheetData sheetId="9397">
        <row r="5">
          <cell r="D5" t="str">
            <v>PROCESS PERFORMANCE STUDY</v>
          </cell>
        </row>
      </sheetData>
      <sheetData sheetId="9398">
        <row r="5">
          <cell r="D5" t="str">
            <v>PROCESS PERFORMANCE STUDY</v>
          </cell>
        </row>
      </sheetData>
      <sheetData sheetId="9399">
        <row r="5">
          <cell r="D5" t="str">
            <v>PROCESS PERFORMANCE STUDY</v>
          </cell>
        </row>
      </sheetData>
      <sheetData sheetId="9400">
        <row r="5">
          <cell r="D5" t="str">
            <v>PROCESS PERFORMANCE STUDY</v>
          </cell>
        </row>
      </sheetData>
      <sheetData sheetId="9401">
        <row r="6">
          <cell r="A6">
            <v>1</v>
          </cell>
        </row>
      </sheetData>
      <sheetData sheetId="9402">
        <row r="6">
          <cell r="A6">
            <v>1</v>
          </cell>
        </row>
      </sheetData>
      <sheetData sheetId="9403">
        <row r="6">
          <cell r="A6">
            <v>1</v>
          </cell>
        </row>
      </sheetData>
      <sheetData sheetId="9404">
        <row r="6">
          <cell r="A6">
            <v>1</v>
          </cell>
        </row>
      </sheetData>
      <sheetData sheetId="9405">
        <row r="6">
          <cell r="A6">
            <v>1</v>
          </cell>
        </row>
      </sheetData>
      <sheetData sheetId="9406">
        <row r="6">
          <cell r="A6">
            <v>1</v>
          </cell>
        </row>
      </sheetData>
      <sheetData sheetId="9407">
        <row r="6">
          <cell r="A6">
            <v>1</v>
          </cell>
        </row>
      </sheetData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>
        <row r="73">
          <cell r="E73">
            <v>-1978066.1999669024</v>
          </cell>
        </row>
      </sheetData>
      <sheetData sheetId="9440"/>
      <sheetData sheetId="9441">
        <row r="73">
          <cell r="E73">
            <v>-1978066.1999669024</v>
          </cell>
        </row>
      </sheetData>
      <sheetData sheetId="9442"/>
      <sheetData sheetId="9443"/>
      <sheetData sheetId="9444"/>
      <sheetData sheetId="9445"/>
      <sheetData sheetId="9446"/>
      <sheetData sheetId="9447"/>
      <sheetData sheetId="9448">
        <row r="5">
          <cell r="D5" t="str">
            <v>PROCESS PERFORMANCE STUDY</v>
          </cell>
        </row>
      </sheetData>
      <sheetData sheetId="9449">
        <row r="5">
          <cell r="D5" t="str">
            <v>PROCESS PERFORMANCE STUDY</v>
          </cell>
        </row>
      </sheetData>
      <sheetData sheetId="9450">
        <row r="5">
          <cell r="D5" t="str">
            <v>PROCESS PERFORMANCE STUDY</v>
          </cell>
        </row>
      </sheetData>
      <sheetData sheetId="9451">
        <row r="5">
          <cell r="D5" t="str">
            <v>PROCESS PERFORMANCE STUDY</v>
          </cell>
        </row>
      </sheetData>
      <sheetData sheetId="9452">
        <row r="5">
          <cell r="D5" t="str">
            <v>PROCESS PERFORMANCE STUDY</v>
          </cell>
        </row>
      </sheetData>
      <sheetData sheetId="9453">
        <row r="5">
          <cell r="D5" t="str">
            <v>PROCESS PERFORMANCE STUDY</v>
          </cell>
        </row>
      </sheetData>
      <sheetData sheetId="9454">
        <row r="5">
          <cell r="D5" t="str">
            <v>PROCESS PERFORMANCE STUDY</v>
          </cell>
        </row>
      </sheetData>
      <sheetData sheetId="9455">
        <row r="5">
          <cell r="D5" t="str">
            <v>PROCESS PERFORMANCE STUDY</v>
          </cell>
        </row>
      </sheetData>
      <sheetData sheetId="9456">
        <row r="5">
          <cell r="D5" t="str">
            <v>PROCESS PERFORMANCE STUDY</v>
          </cell>
        </row>
      </sheetData>
      <sheetData sheetId="9457">
        <row r="5">
          <cell r="D5" t="str">
            <v>PROCESS PERFORMANCE STUDY</v>
          </cell>
        </row>
      </sheetData>
      <sheetData sheetId="9458">
        <row r="5">
          <cell r="D5" t="str">
            <v>PROCESS PERFORMANCE STUDY</v>
          </cell>
        </row>
      </sheetData>
      <sheetData sheetId="9459">
        <row r="5">
          <cell r="D5" t="str">
            <v>PROCESS PERFORMANCE STUDY</v>
          </cell>
        </row>
      </sheetData>
      <sheetData sheetId="9460">
        <row r="5">
          <cell r="D5" t="str">
            <v>PROCESS PERFORMANCE STUDY</v>
          </cell>
        </row>
      </sheetData>
      <sheetData sheetId="9461">
        <row r="6">
          <cell r="A6">
            <v>1</v>
          </cell>
        </row>
      </sheetData>
      <sheetData sheetId="9462">
        <row r="6">
          <cell r="A6">
            <v>1</v>
          </cell>
        </row>
      </sheetData>
      <sheetData sheetId="9463">
        <row r="6">
          <cell r="A6">
            <v>1</v>
          </cell>
        </row>
      </sheetData>
      <sheetData sheetId="9464">
        <row r="6">
          <cell r="A6">
            <v>1</v>
          </cell>
        </row>
      </sheetData>
      <sheetData sheetId="9465">
        <row r="6">
          <cell r="A6">
            <v>1</v>
          </cell>
        </row>
      </sheetData>
      <sheetData sheetId="9466">
        <row r="6">
          <cell r="A6">
            <v>1</v>
          </cell>
        </row>
      </sheetData>
      <sheetData sheetId="9467">
        <row r="6">
          <cell r="A6">
            <v>1</v>
          </cell>
        </row>
      </sheetData>
      <sheetData sheetId="9468"/>
      <sheetData sheetId="9469"/>
      <sheetData sheetId="9470"/>
      <sheetData sheetId="9471"/>
      <sheetData sheetId="9472"/>
      <sheetData sheetId="9473"/>
      <sheetData sheetId="9474">
        <row r="1">
          <cell r="A1" t="str">
            <v>1월 생산실적</v>
          </cell>
        </row>
      </sheetData>
      <sheetData sheetId="9475"/>
      <sheetData sheetId="9476"/>
      <sheetData sheetId="9477">
        <row r="5">
          <cell r="D5" t="str">
            <v>PROCESS PERFORMANCE STUDY</v>
          </cell>
        </row>
      </sheetData>
      <sheetData sheetId="9478">
        <row r="5">
          <cell r="D5" t="str">
            <v>PROCESS PERFORMANCE STUDY</v>
          </cell>
        </row>
      </sheetData>
      <sheetData sheetId="9479">
        <row r="1">
          <cell r="A1" t="str">
            <v>1월 생산실적</v>
          </cell>
        </row>
      </sheetData>
      <sheetData sheetId="9480">
        <row r="1">
          <cell r="A1" t="str">
            <v>1월 생산실적</v>
          </cell>
        </row>
      </sheetData>
      <sheetData sheetId="9481">
        <row r="1">
          <cell r="A1" t="str">
            <v>1월 생산실적</v>
          </cell>
        </row>
      </sheetData>
      <sheetData sheetId="9482">
        <row r="1">
          <cell r="A1" t="str">
            <v>1월 생산실적</v>
          </cell>
        </row>
      </sheetData>
      <sheetData sheetId="9483">
        <row r="1">
          <cell r="A1" t="str">
            <v>1월 생산실적</v>
          </cell>
        </row>
      </sheetData>
      <sheetData sheetId="9484">
        <row r="1">
          <cell r="A1" t="str">
            <v>1월 생산실적</v>
          </cell>
        </row>
      </sheetData>
      <sheetData sheetId="9485">
        <row r="1">
          <cell r="A1" t="str">
            <v>1월 생산실적</v>
          </cell>
        </row>
      </sheetData>
      <sheetData sheetId="9486">
        <row r="1">
          <cell r="A1" t="str">
            <v>1월 생산실적</v>
          </cell>
        </row>
      </sheetData>
      <sheetData sheetId="9487">
        <row r="5">
          <cell r="D5" t="str">
            <v>PROCESS PERFORMANCE STUDY</v>
          </cell>
        </row>
      </sheetData>
      <sheetData sheetId="9488">
        <row r="1">
          <cell r="A1" t="str">
            <v>1월 생산실적</v>
          </cell>
        </row>
      </sheetData>
      <sheetData sheetId="9489">
        <row r="5">
          <cell r="D5" t="str">
            <v>PROCESS PERFORMANCE STUDY</v>
          </cell>
        </row>
      </sheetData>
      <sheetData sheetId="9490">
        <row r="6">
          <cell r="A6">
            <v>1</v>
          </cell>
        </row>
      </sheetData>
      <sheetData sheetId="9491">
        <row r="6">
          <cell r="A6">
            <v>1</v>
          </cell>
        </row>
      </sheetData>
      <sheetData sheetId="9492">
        <row r="6">
          <cell r="A6">
            <v>1</v>
          </cell>
        </row>
      </sheetData>
      <sheetData sheetId="9493">
        <row r="6">
          <cell r="A6">
            <v>1</v>
          </cell>
        </row>
      </sheetData>
      <sheetData sheetId="9494">
        <row r="6">
          <cell r="A6">
            <v>1</v>
          </cell>
        </row>
      </sheetData>
      <sheetData sheetId="9495">
        <row r="6">
          <cell r="A6">
            <v>1</v>
          </cell>
        </row>
      </sheetData>
      <sheetData sheetId="9496">
        <row r="6">
          <cell r="A6">
            <v>1</v>
          </cell>
        </row>
      </sheetData>
      <sheetData sheetId="9497"/>
      <sheetData sheetId="9498"/>
      <sheetData sheetId="9499">
        <row r="1">
          <cell r="A1" t="str">
            <v>1월 생산실적</v>
          </cell>
        </row>
      </sheetData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>
        <row r="1">
          <cell r="A1" t="str">
            <v>1월 생산실적</v>
          </cell>
        </row>
      </sheetData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>
        <row r="6">
          <cell r="A6">
            <v>1</v>
          </cell>
        </row>
      </sheetData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>
        <row r="1">
          <cell r="A1" t="str">
            <v>1월 생산실적</v>
          </cell>
        </row>
      </sheetData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>
        <row r="1">
          <cell r="A1" t="str">
            <v>1월 생산실적</v>
          </cell>
        </row>
      </sheetData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>
        <row r="6">
          <cell r="A6">
            <v>1</v>
          </cell>
        </row>
      </sheetData>
      <sheetData sheetId="9583"/>
      <sheetData sheetId="9584">
        <row r="6">
          <cell r="A6">
            <v>1</v>
          </cell>
        </row>
      </sheetData>
      <sheetData sheetId="9585">
        <row r="6">
          <cell r="A6">
            <v>1</v>
          </cell>
        </row>
      </sheetData>
      <sheetData sheetId="9586"/>
      <sheetData sheetId="9587">
        <row r="1">
          <cell r="A1" t="str">
            <v>1월 생산실적</v>
          </cell>
        </row>
      </sheetData>
      <sheetData sheetId="9588">
        <row r="1">
          <cell r="A1" t="str">
            <v>1월 생산실적</v>
          </cell>
        </row>
      </sheetData>
      <sheetData sheetId="9589">
        <row r="1">
          <cell r="A1" t="str">
            <v>1월 생산실적</v>
          </cell>
        </row>
      </sheetData>
      <sheetData sheetId="9590">
        <row r="1">
          <cell r="A1" t="str">
            <v>1월 생산실적</v>
          </cell>
        </row>
      </sheetData>
      <sheetData sheetId="9591">
        <row r="1">
          <cell r="A1" t="str">
            <v>1월 생산실적</v>
          </cell>
        </row>
      </sheetData>
      <sheetData sheetId="9592">
        <row r="1">
          <cell r="A1" t="str">
            <v>1월 생산실적</v>
          </cell>
        </row>
      </sheetData>
      <sheetData sheetId="9593">
        <row r="1">
          <cell r="A1" t="str">
            <v>1월 생산실적</v>
          </cell>
        </row>
      </sheetData>
      <sheetData sheetId="9594">
        <row r="1">
          <cell r="A1" t="str">
            <v>1월 생산실적</v>
          </cell>
        </row>
      </sheetData>
      <sheetData sheetId="9595">
        <row r="1">
          <cell r="A1" t="str">
            <v>1월 생산실적</v>
          </cell>
        </row>
      </sheetData>
      <sheetData sheetId="9596">
        <row r="1">
          <cell r="A1" t="str">
            <v>1월 생산실적</v>
          </cell>
        </row>
      </sheetData>
      <sheetData sheetId="9597">
        <row r="1">
          <cell r="A1" t="str">
            <v>1월 생산실적</v>
          </cell>
        </row>
      </sheetData>
      <sheetData sheetId="9598">
        <row r="1">
          <cell r="A1" t="str">
            <v>1월 생산실적</v>
          </cell>
        </row>
      </sheetData>
      <sheetData sheetId="9599">
        <row r="1">
          <cell r="A1" t="str">
            <v>1월 생산실적</v>
          </cell>
        </row>
      </sheetData>
      <sheetData sheetId="9600">
        <row r="1">
          <cell r="A1" t="str">
            <v>1월 생산실적</v>
          </cell>
        </row>
      </sheetData>
      <sheetData sheetId="9601">
        <row r="1">
          <cell r="A1" t="str">
            <v>1월 생산실적</v>
          </cell>
        </row>
      </sheetData>
      <sheetData sheetId="9602">
        <row r="1">
          <cell r="A1" t="str">
            <v>1월 생산실적</v>
          </cell>
        </row>
      </sheetData>
      <sheetData sheetId="9603">
        <row r="1">
          <cell r="A1" t="str">
            <v>1월 생산실적</v>
          </cell>
        </row>
      </sheetData>
      <sheetData sheetId="9604">
        <row r="1">
          <cell r="A1" t="str">
            <v>1월 생산실적</v>
          </cell>
        </row>
      </sheetData>
      <sheetData sheetId="9605">
        <row r="1">
          <cell r="A1" t="str">
            <v>1월 생산실적</v>
          </cell>
        </row>
      </sheetData>
      <sheetData sheetId="9606">
        <row r="1">
          <cell r="A1" t="str">
            <v>1월 생산실적</v>
          </cell>
        </row>
      </sheetData>
      <sheetData sheetId="9607">
        <row r="1">
          <cell r="A1" t="str">
            <v>1월 생산실적</v>
          </cell>
        </row>
      </sheetData>
      <sheetData sheetId="9608">
        <row r="1">
          <cell r="A1" t="str">
            <v>1월 생산실적</v>
          </cell>
        </row>
      </sheetData>
      <sheetData sheetId="9609">
        <row r="1">
          <cell r="A1" t="str">
            <v>1월 생산실적</v>
          </cell>
        </row>
      </sheetData>
      <sheetData sheetId="9610">
        <row r="1">
          <cell r="A1" t="str">
            <v>1월 생산실적</v>
          </cell>
        </row>
      </sheetData>
      <sheetData sheetId="9611">
        <row r="1">
          <cell r="A1" t="str">
            <v>1월 생산실적</v>
          </cell>
        </row>
      </sheetData>
      <sheetData sheetId="9612">
        <row r="1">
          <cell r="A1" t="str">
            <v>1월 생산실적</v>
          </cell>
        </row>
      </sheetData>
      <sheetData sheetId="9613">
        <row r="1">
          <cell r="A1" t="str">
            <v>1월 생산실적</v>
          </cell>
        </row>
      </sheetData>
      <sheetData sheetId="9614">
        <row r="1">
          <cell r="A1" t="str">
            <v>1월 생산실적</v>
          </cell>
        </row>
      </sheetData>
      <sheetData sheetId="9615">
        <row r="1">
          <cell r="A1" t="str">
            <v>1월 생산실적</v>
          </cell>
        </row>
      </sheetData>
      <sheetData sheetId="9616">
        <row r="1">
          <cell r="A1" t="str">
            <v>1월 생산실적</v>
          </cell>
        </row>
      </sheetData>
      <sheetData sheetId="9617">
        <row r="1">
          <cell r="A1" t="str">
            <v>1월 생산실적</v>
          </cell>
        </row>
      </sheetData>
      <sheetData sheetId="9618">
        <row r="1">
          <cell r="A1" t="str">
            <v>1월 생산실적</v>
          </cell>
        </row>
      </sheetData>
      <sheetData sheetId="9619">
        <row r="1">
          <cell r="A1" t="str">
            <v>1월 생산실적</v>
          </cell>
        </row>
      </sheetData>
      <sheetData sheetId="9620">
        <row r="1">
          <cell r="A1" t="str">
            <v>1월 생산실적</v>
          </cell>
        </row>
      </sheetData>
      <sheetData sheetId="9621">
        <row r="1">
          <cell r="A1" t="str">
            <v>1월 생산실적</v>
          </cell>
        </row>
      </sheetData>
      <sheetData sheetId="9622">
        <row r="1">
          <cell r="A1" t="str">
            <v>1월 생산실적</v>
          </cell>
        </row>
      </sheetData>
      <sheetData sheetId="9623">
        <row r="1">
          <cell r="A1" t="str">
            <v>1월 생산실적</v>
          </cell>
        </row>
      </sheetData>
      <sheetData sheetId="9624">
        <row r="1">
          <cell r="A1" t="str">
            <v>1월 생산실적</v>
          </cell>
        </row>
      </sheetData>
      <sheetData sheetId="9625">
        <row r="1">
          <cell r="A1" t="str">
            <v>1월 생산실적</v>
          </cell>
        </row>
      </sheetData>
      <sheetData sheetId="9626">
        <row r="1">
          <cell r="A1" t="str">
            <v>1월 생산실적</v>
          </cell>
        </row>
      </sheetData>
      <sheetData sheetId="9627">
        <row r="1">
          <cell r="A1" t="str">
            <v>1월 생산실적</v>
          </cell>
        </row>
      </sheetData>
      <sheetData sheetId="9628">
        <row r="1">
          <cell r="A1" t="str">
            <v>1월 생산실적</v>
          </cell>
        </row>
      </sheetData>
      <sheetData sheetId="9629">
        <row r="1">
          <cell r="A1" t="str">
            <v>1월 생산실적</v>
          </cell>
        </row>
      </sheetData>
      <sheetData sheetId="9630">
        <row r="1">
          <cell r="A1" t="str">
            <v>1월 생산실적</v>
          </cell>
        </row>
      </sheetData>
      <sheetData sheetId="9631">
        <row r="1">
          <cell r="A1" t="str">
            <v>1월 생산실적</v>
          </cell>
        </row>
      </sheetData>
      <sheetData sheetId="9632">
        <row r="1">
          <cell r="A1" t="str">
            <v>1월 생산실적</v>
          </cell>
        </row>
      </sheetData>
      <sheetData sheetId="9633">
        <row r="1">
          <cell r="A1" t="str">
            <v>1월 생산실적</v>
          </cell>
        </row>
      </sheetData>
      <sheetData sheetId="9634">
        <row r="1">
          <cell r="A1" t="str">
            <v>1월 생산실적</v>
          </cell>
        </row>
      </sheetData>
      <sheetData sheetId="9635">
        <row r="1">
          <cell r="A1" t="str">
            <v>1월 생산실적</v>
          </cell>
        </row>
      </sheetData>
      <sheetData sheetId="9636">
        <row r="1">
          <cell r="A1" t="str">
            <v>1월 생산실적</v>
          </cell>
        </row>
      </sheetData>
      <sheetData sheetId="9637">
        <row r="1">
          <cell r="A1" t="str">
            <v>1월 생산실적</v>
          </cell>
        </row>
      </sheetData>
      <sheetData sheetId="9638">
        <row r="1">
          <cell r="A1" t="str">
            <v>1월 생산실적</v>
          </cell>
        </row>
      </sheetData>
      <sheetData sheetId="9639">
        <row r="1">
          <cell r="A1" t="str">
            <v>1월 생산실적</v>
          </cell>
        </row>
      </sheetData>
      <sheetData sheetId="9640">
        <row r="1">
          <cell r="A1" t="str">
            <v>1월 생산실적</v>
          </cell>
        </row>
      </sheetData>
      <sheetData sheetId="9641">
        <row r="1">
          <cell r="A1" t="str">
            <v>1월 생산실적</v>
          </cell>
        </row>
      </sheetData>
      <sheetData sheetId="9642">
        <row r="1">
          <cell r="A1" t="str">
            <v>1월 생산실적</v>
          </cell>
        </row>
      </sheetData>
      <sheetData sheetId="9643">
        <row r="1">
          <cell r="A1" t="str">
            <v>1월 생산실적</v>
          </cell>
        </row>
      </sheetData>
      <sheetData sheetId="9644">
        <row r="1">
          <cell r="A1" t="str">
            <v>1월 생산실적</v>
          </cell>
        </row>
      </sheetData>
      <sheetData sheetId="9645">
        <row r="1">
          <cell r="A1" t="str">
            <v>1월 생산실적</v>
          </cell>
        </row>
      </sheetData>
      <sheetData sheetId="9646">
        <row r="1">
          <cell r="A1" t="str">
            <v>1월 생산실적</v>
          </cell>
        </row>
      </sheetData>
      <sheetData sheetId="9647">
        <row r="1">
          <cell r="A1" t="str">
            <v>1월 생산실적</v>
          </cell>
        </row>
      </sheetData>
      <sheetData sheetId="9648">
        <row r="1">
          <cell r="A1" t="str">
            <v>1월 생산실적</v>
          </cell>
        </row>
      </sheetData>
      <sheetData sheetId="9649">
        <row r="1">
          <cell r="A1" t="str">
            <v>1월 생산실적</v>
          </cell>
        </row>
      </sheetData>
      <sheetData sheetId="9650">
        <row r="1">
          <cell r="A1" t="str">
            <v>1월 생산실적</v>
          </cell>
        </row>
      </sheetData>
      <sheetData sheetId="9651">
        <row r="1">
          <cell r="A1" t="str">
            <v>1월 생산실적</v>
          </cell>
        </row>
      </sheetData>
      <sheetData sheetId="9652">
        <row r="1">
          <cell r="A1" t="str">
            <v>1월 생산실적</v>
          </cell>
        </row>
      </sheetData>
      <sheetData sheetId="9653">
        <row r="1">
          <cell r="A1" t="str">
            <v>1월 생산실적</v>
          </cell>
        </row>
      </sheetData>
      <sheetData sheetId="9654">
        <row r="1">
          <cell r="A1" t="str">
            <v>1월 생산실적</v>
          </cell>
        </row>
      </sheetData>
      <sheetData sheetId="9655">
        <row r="1">
          <cell r="A1" t="str">
            <v>1월 생산실적</v>
          </cell>
        </row>
      </sheetData>
      <sheetData sheetId="9656">
        <row r="1">
          <cell r="A1" t="str">
            <v>1월 생산실적</v>
          </cell>
        </row>
      </sheetData>
      <sheetData sheetId="9657">
        <row r="1">
          <cell r="A1" t="str">
            <v>1월 생산실적</v>
          </cell>
        </row>
      </sheetData>
      <sheetData sheetId="9658">
        <row r="1">
          <cell r="A1" t="str">
            <v>1월 생산실적</v>
          </cell>
        </row>
      </sheetData>
      <sheetData sheetId="9659">
        <row r="1">
          <cell r="A1" t="str">
            <v>1월 생산실적</v>
          </cell>
        </row>
      </sheetData>
      <sheetData sheetId="9660">
        <row r="1">
          <cell r="A1" t="str">
            <v>1월 생산실적</v>
          </cell>
        </row>
      </sheetData>
      <sheetData sheetId="9661">
        <row r="1">
          <cell r="A1" t="str">
            <v>1월 생산실적</v>
          </cell>
        </row>
      </sheetData>
      <sheetData sheetId="9662">
        <row r="1">
          <cell r="A1" t="str">
            <v>1월 생산실적</v>
          </cell>
        </row>
      </sheetData>
      <sheetData sheetId="9663">
        <row r="1">
          <cell r="A1" t="str">
            <v>1월 생산실적</v>
          </cell>
        </row>
      </sheetData>
      <sheetData sheetId="9664">
        <row r="1">
          <cell r="A1" t="str">
            <v>1월 생산실적</v>
          </cell>
        </row>
      </sheetData>
      <sheetData sheetId="9665">
        <row r="1">
          <cell r="A1" t="str">
            <v>1월 생산실적</v>
          </cell>
        </row>
      </sheetData>
      <sheetData sheetId="9666">
        <row r="1">
          <cell r="A1" t="str">
            <v>1월 생산실적</v>
          </cell>
        </row>
      </sheetData>
      <sheetData sheetId="9667">
        <row r="1">
          <cell r="A1" t="str">
            <v>1월 생산실적</v>
          </cell>
        </row>
      </sheetData>
      <sheetData sheetId="9668">
        <row r="1">
          <cell r="A1" t="str">
            <v>1월 생산실적</v>
          </cell>
        </row>
      </sheetData>
      <sheetData sheetId="9669">
        <row r="1">
          <cell r="A1" t="str">
            <v>1월 생산실적</v>
          </cell>
        </row>
      </sheetData>
      <sheetData sheetId="9670">
        <row r="1">
          <cell r="A1" t="str">
            <v>1월 생산실적</v>
          </cell>
        </row>
      </sheetData>
      <sheetData sheetId="9671">
        <row r="1">
          <cell r="A1" t="str">
            <v>1월 생산실적</v>
          </cell>
        </row>
      </sheetData>
      <sheetData sheetId="9672">
        <row r="1">
          <cell r="A1" t="str">
            <v>1월 생산실적</v>
          </cell>
        </row>
      </sheetData>
      <sheetData sheetId="9673">
        <row r="1">
          <cell r="A1" t="str">
            <v>1월 생산실적</v>
          </cell>
        </row>
      </sheetData>
      <sheetData sheetId="9674">
        <row r="1">
          <cell r="A1" t="str">
            <v>1월 생산실적</v>
          </cell>
        </row>
      </sheetData>
      <sheetData sheetId="9675">
        <row r="1">
          <cell r="A1" t="str">
            <v>1월 생산실적</v>
          </cell>
        </row>
      </sheetData>
      <sheetData sheetId="9676">
        <row r="1">
          <cell r="A1" t="str">
            <v>1월 생산실적</v>
          </cell>
        </row>
      </sheetData>
      <sheetData sheetId="9677">
        <row r="1">
          <cell r="A1" t="str">
            <v>1월 생산실적</v>
          </cell>
        </row>
      </sheetData>
      <sheetData sheetId="9678">
        <row r="1">
          <cell r="A1" t="str">
            <v>1월 생산실적</v>
          </cell>
        </row>
      </sheetData>
      <sheetData sheetId="9679">
        <row r="1">
          <cell r="A1" t="str">
            <v>1월 생산실적</v>
          </cell>
        </row>
      </sheetData>
      <sheetData sheetId="9680">
        <row r="1">
          <cell r="A1" t="str">
            <v>1월 생산실적</v>
          </cell>
        </row>
      </sheetData>
      <sheetData sheetId="9681">
        <row r="1">
          <cell r="A1" t="str">
            <v>1월 생산실적</v>
          </cell>
        </row>
      </sheetData>
      <sheetData sheetId="9682">
        <row r="1">
          <cell r="A1" t="str">
            <v>1월 생산실적</v>
          </cell>
        </row>
      </sheetData>
      <sheetData sheetId="9683">
        <row r="1">
          <cell r="A1" t="str">
            <v>1월 생산실적</v>
          </cell>
        </row>
      </sheetData>
      <sheetData sheetId="9684">
        <row r="1">
          <cell r="A1" t="str">
            <v>1월 생산실적</v>
          </cell>
        </row>
      </sheetData>
      <sheetData sheetId="9685">
        <row r="1">
          <cell r="A1" t="str">
            <v>1월 생산실적</v>
          </cell>
        </row>
      </sheetData>
      <sheetData sheetId="9686">
        <row r="1">
          <cell r="A1" t="str">
            <v>1월 생산실적</v>
          </cell>
        </row>
      </sheetData>
      <sheetData sheetId="9687">
        <row r="1">
          <cell r="A1" t="str">
            <v>1월 생산실적</v>
          </cell>
        </row>
      </sheetData>
      <sheetData sheetId="9688">
        <row r="1">
          <cell r="A1" t="str">
            <v>1월 생산실적</v>
          </cell>
        </row>
      </sheetData>
      <sheetData sheetId="9689">
        <row r="1">
          <cell r="A1" t="str">
            <v>1월 생산실적</v>
          </cell>
        </row>
      </sheetData>
      <sheetData sheetId="9690">
        <row r="1">
          <cell r="A1" t="str">
            <v>1월 생산실적</v>
          </cell>
        </row>
      </sheetData>
      <sheetData sheetId="9691">
        <row r="1">
          <cell r="A1" t="str">
            <v>1월 생산실적</v>
          </cell>
        </row>
      </sheetData>
      <sheetData sheetId="9692">
        <row r="1">
          <cell r="A1" t="str">
            <v>1월 생산실적</v>
          </cell>
        </row>
      </sheetData>
      <sheetData sheetId="9693">
        <row r="1">
          <cell r="A1" t="str">
            <v>1월 생산실적</v>
          </cell>
        </row>
      </sheetData>
      <sheetData sheetId="9694">
        <row r="1">
          <cell r="A1" t="str">
            <v>1월 생산실적</v>
          </cell>
        </row>
      </sheetData>
      <sheetData sheetId="9695">
        <row r="1">
          <cell r="A1" t="str">
            <v>1월 생산실적</v>
          </cell>
        </row>
      </sheetData>
      <sheetData sheetId="9696">
        <row r="1">
          <cell r="A1" t="str">
            <v>1월 생산실적</v>
          </cell>
        </row>
      </sheetData>
      <sheetData sheetId="9697">
        <row r="1">
          <cell r="A1" t="str">
            <v>1월 생산실적</v>
          </cell>
        </row>
      </sheetData>
      <sheetData sheetId="9698">
        <row r="1">
          <cell r="A1" t="str">
            <v>1월 생산실적</v>
          </cell>
        </row>
      </sheetData>
      <sheetData sheetId="9699">
        <row r="1">
          <cell r="A1" t="str">
            <v>1월 생산실적</v>
          </cell>
        </row>
      </sheetData>
      <sheetData sheetId="9700">
        <row r="1">
          <cell r="A1" t="str">
            <v>1월 생산실적</v>
          </cell>
        </row>
      </sheetData>
      <sheetData sheetId="9701">
        <row r="1">
          <cell r="A1" t="str">
            <v>1월 생산실적</v>
          </cell>
        </row>
      </sheetData>
      <sheetData sheetId="9702">
        <row r="1">
          <cell r="A1" t="str">
            <v>1월 생산실적</v>
          </cell>
        </row>
      </sheetData>
      <sheetData sheetId="9703">
        <row r="1">
          <cell r="A1" t="str">
            <v>1월 생산실적</v>
          </cell>
        </row>
      </sheetData>
      <sheetData sheetId="9704">
        <row r="1">
          <cell r="A1" t="str">
            <v>1월 생산실적</v>
          </cell>
        </row>
      </sheetData>
      <sheetData sheetId="9705">
        <row r="1">
          <cell r="A1" t="str">
            <v>1월 생산실적</v>
          </cell>
        </row>
      </sheetData>
      <sheetData sheetId="9706">
        <row r="1">
          <cell r="A1" t="str">
            <v>1월 생산실적</v>
          </cell>
        </row>
      </sheetData>
      <sheetData sheetId="9707">
        <row r="1">
          <cell r="A1" t="str">
            <v>1월 생산실적</v>
          </cell>
        </row>
      </sheetData>
      <sheetData sheetId="9708">
        <row r="1">
          <cell r="A1" t="str">
            <v>1월 생산실적</v>
          </cell>
        </row>
      </sheetData>
      <sheetData sheetId="9709">
        <row r="1">
          <cell r="A1" t="str">
            <v>1월 생산실적</v>
          </cell>
        </row>
      </sheetData>
      <sheetData sheetId="9710">
        <row r="1">
          <cell r="A1" t="str">
            <v>1월 생산실적</v>
          </cell>
        </row>
      </sheetData>
      <sheetData sheetId="9711">
        <row r="1">
          <cell r="A1" t="str">
            <v>1월 생산실적</v>
          </cell>
        </row>
      </sheetData>
      <sheetData sheetId="9712">
        <row r="1">
          <cell r="A1" t="str">
            <v>1월 생산실적</v>
          </cell>
        </row>
      </sheetData>
      <sheetData sheetId="9713">
        <row r="1">
          <cell r="A1" t="str">
            <v>1월 생산실적</v>
          </cell>
        </row>
      </sheetData>
      <sheetData sheetId="9714">
        <row r="1">
          <cell r="A1" t="str">
            <v>1월 생산실적</v>
          </cell>
        </row>
      </sheetData>
      <sheetData sheetId="9715">
        <row r="1">
          <cell r="A1" t="str">
            <v>1월 생산실적</v>
          </cell>
        </row>
      </sheetData>
      <sheetData sheetId="9716">
        <row r="1">
          <cell r="A1" t="str">
            <v>1월 생산실적</v>
          </cell>
        </row>
      </sheetData>
      <sheetData sheetId="9717">
        <row r="1">
          <cell r="A1" t="str">
            <v>1월 생산실적</v>
          </cell>
        </row>
      </sheetData>
      <sheetData sheetId="9718">
        <row r="1">
          <cell r="A1" t="str">
            <v>1월 생산실적</v>
          </cell>
        </row>
      </sheetData>
      <sheetData sheetId="9719">
        <row r="1">
          <cell r="A1" t="str">
            <v>1월 생산실적</v>
          </cell>
        </row>
      </sheetData>
      <sheetData sheetId="9720">
        <row r="1">
          <cell r="A1" t="str">
            <v>1월 생산실적</v>
          </cell>
        </row>
      </sheetData>
      <sheetData sheetId="9721">
        <row r="1">
          <cell r="A1" t="str">
            <v>1월 생산실적</v>
          </cell>
        </row>
      </sheetData>
      <sheetData sheetId="9722">
        <row r="1">
          <cell r="A1" t="str">
            <v>1월 생산실적</v>
          </cell>
        </row>
      </sheetData>
      <sheetData sheetId="9723">
        <row r="1">
          <cell r="A1" t="str">
            <v>1월 생산실적</v>
          </cell>
        </row>
      </sheetData>
      <sheetData sheetId="9724">
        <row r="1">
          <cell r="A1" t="str">
            <v>1월 생산실적</v>
          </cell>
        </row>
      </sheetData>
      <sheetData sheetId="9725">
        <row r="1">
          <cell r="A1" t="str">
            <v>1월 생산실적</v>
          </cell>
        </row>
      </sheetData>
      <sheetData sheetId="9726">
        <row r="1">
          <cell r="A1" t="str">
            <v>1월 생산실적</v>
          </cell>
        </row>
      </sheetData>
      <sheetData sheetId="9727">
        <row r="1">
          <cell r="A1" t="str">
            <v>1월 생산실적</v>
          </cell>
        </row>
      </sheetData>
      <sheetData sheetId="9728">
        <row r="1">
          <cell r="A1" t="str">
            <v>1월 생산실적</v>
          </cell>
        </row>
      </sheetData>
      <sheetData sheetId="9729">
        <row r="1">
          <cell r="A1" t="str">
            <v>1월 생산실적</v>
          </cell>
        </row>
      </sheetData>
      <sheetData sheetId="9730">
        <row r="1">
          <cell r="A1" t="str">
            <v>1월 생산실적</v>
          </cell>
        </row>
      </sheetData>
      <sheetData sheetId="9731">
        <row r="1">
          <cell r="A1" t="str">
            <v>1월 생산실적</v>
          </cell>
        </row>
      </sheetData>
      <sheetData sheetId="9732">
        <row r="1">
          <cell r="A1" t="str">
            <v>1월 생산실적</v>
          </cell>
        </row>
      </sheetData>
      <sheetData sheetId="9733">
        <row r="1">
          <cell r="A1" t="str">
            <v>1월 생산실적</v>
          </cell>
        </row>
      </sheetData>
      <sheetData sheetId="9734">
        <row r="1">
          <cell r="A1" t="str">
            <v>1월 생산실적</v>
          </cell>
        </row>
      </sheetData>
      <sheetData sheetId="9735">
        <row r="1">
          <cell r="A1" t="str">
            <v>1월 생산실적</v>
          </cell>
        </row>
      </sheetData>
      <sheetData sheetId="9736">
        <row r="1">
          <cell r="A1" t="str">
            <v>1월 생산실적</v>
          </cell>
        </row>
      </sheetData>
      <sheetData sheetId="9737">
        <row r="1">
          <cell r="A1" t="str">
            <v>1월 생산실적</v>
          </cell>
        </row>
      </sheetData>
      <sheetData sheetId="9738">
        <row r="1">
          <cell r="A1" t="str">
            <v>1월 생산실적</v>
          </cell>
        </row>
      </sheetData>
      <sheetData sheetId="9739">
        <row r="1">
          <cell r="A1" t="str">
            <v>1월 생산실적</v>
          </cell>
        </row>
      </sheetData>
      <sheetData sheetId="9740">
        <row r="1">
          <cell r="A1" t="str">
            <v>1월 생산실적</v>
          </cell>
        </row>
      </sheetData>
      <sheetData sheetId="9741">
        <row r="1">
          <cell r="A1" t="str">
            <v>1월 생산실적</v>
          </cell>
        </row>
      </sheetData>
      <sheetData sheetId="9742">
        <row r="1">
          <cell r="A1" t="str">
            <v>1월 생산실적</v>
          </cell>
        </row>
      </sheetData>
      <sheetData sheetId="9743">
        <row r="1">
          <cell r="A1" t="str">
            <v>1월 생산실적</v>
          </cell>
        </row>
      </sheetData>
      <sheetData sheetId="9744">
        <row r="1">
          <cell r="A1" t="str">
            <v>1월 생산실적</v>
          </cell>
        </row>
      </sheetData>
      <sheetData sheetId="9745">
        <row r="1">
          <cell r="A1" t="str">
            <v>1월 생산실적</v>
          </cell>
        </row>
      </sheetData>
      <sheetData sheetId="9746">
        <row r="1">
          <cell r="A1" t="str">
            <v>1월 생산실적</v>
          </cell>
        </row>
      </sheetData>
      <sheetData sheetId="9747">
        <row r="1">
          <cell r="A1" t="str">
            <v>1월 생산실적</v>
          </cell>
        </row>
      </sheetData>
      <sheetData sheetId="9748">
        <row r="1">
          <cell r="A1" t="str">
            <v>1월 생산실적</v>
          </cell>
        </row>
      </sheetData>
      <sheetData sheetId="9749">
        <row r="1">
          <cell r="A1" t="str">
            <v>1월 생산실적</v>
          </cell>
        </row>
      </sheetData>
      <sheetData sheetId="9750">
        <row r="1">
          <cell r="A1" t="str">
            <v>1월 생산실적</v>
          </cell>
        </row>
      </sheetData>
      <sheetData sheetId="9751">
        <row r="1">
          <cell r="A1" t="str">
            <v>1월 생산실적</v>
          </cell>
        </row>
      </sheetData>
      <sheetData sheetId="9752">
        <row r="1">
          <cell r="A1" t="str">
            <v>1월 생산실적</v>
          </cell>
        </row>
      </sheetData>
      <sheetData sheetId="9753">
        <row r="1">
          <cell r="A1" t="str">
            <v>1월 생산실적</v>
          </cell>
        </row>
      </sheetData>
      <sheetData sheetId="9754">
        <row r="1">
          <cell r="A1" t="str">
            <v>1월 생산실적</v>
          </cell>
        </row>
      </sheetData>
      <sheetData sheetId="9755">
        <row r="1">
          <cell r="A1" t="str">
            <v>1월 생산실적</v>
          </cell>
        </row>
      </sheetData>
      <sheetData sheetId="9756">
        <row r="1">
          <cell r="A1" t="str">
            <v>1월 생산실적</v>
          </cell>
        </row>
      </sheetData>
      <sheetData sheetId="9757">
        <row r="1">
          <cell r="A1" t="str">
            <v>1월 생산실적</v>
          </cell>
        </row>
      </sheetData>
      <sheetData sheetId="9758">
        <row r="1">
          <cell r="A1" t="str">
            <v>1월 생산실적</v>
          </cell>
        </row>
      </sheetData>
      <sheetData sheetId="9759">
        <row r="1">
          <cell r="A1" t="str">
            <v>1월 생산실적</v>
          </cell>
        </row>
      </sheetData>
      <sheetData sheetId="9760">
        <row r="1">
          <cell r="A1" t="str">
            <v>1월 생산실적</v>
          </cell>
        </row>
      </sheetData>
      <sheetData sheetId="9761">
        <row r="1">
          <cell r="A1" t="str">
            <v>1월 생산실적</v>
          </cell>
        </row>
      </sheetData>
      <sheetData sheetId="9762">
        <row r="1">
          <cell r="A1" t="str">
            <v>1월 생산실적</v>
          </cell>
        </row>
      </sheetData>
      <sheetData sheetId="9763">
        <row r="1">
          <cell r="A1" t="str">
            <v>1월 생산실적</v>
          </cell>
        </row>
      </sheetData>
      <sheetData sheetId="9764">
        <row r="1">
          <cell r="A1" t="str">
            <v>1월 생산실적</v>
          </cell>
        </row>
      </sheetData>
      <sheetData sheetId="9765">
        <row r="1">
          <cell r="A1" t="str">
            <v>1월 생산실적</v>
          </cell>
        </row>
      </sheetData>
      <sheetData sheetId="9766">
        <row r="1">
          <cell r="A1" t="str">
            <v>1월 생산실적</v>
          </cell>
        </row>
      </sheetData>
      <sheetData sheetId="9767">
        <row r="1">
          <cell r="A1" t="str">
            <v>1월 생산실적</v>
          </cell>
        </row>
      </sheetData>
      <sheetData sheetId="9768">
        <row r="1">
          <cell r="A1" t="str">
            <v>1월 생산실적</v>
          </cell>
        </row>
      </sheetData>
      <sheetData sheetId="9769">
        <row r="1">
          <cell r="A1" t="str">
            <v>1월 생산실적</v>
          </cell>
        </row>
      </sheetData>
      <sheetData sheetId="9770">
        <row r="1">
          <cell r="A1" t="str">
            <v>1월 생산실적</v>
          </cell>
        </row>
      </sheetData>
      <sheetData sheetId="9771">
        <row r="1">
          <cell r="A1" t="str">
            <v>1월 생산실적</v>
          </cell>
        </row>
      </sheetData>
      <sheetData sheetId="9772">
        <row r="1">
          <cell r="A1" t="str">
            <v>1월 생산실적</v>
          </cell>
        </row>
      </sheetData>
      <sheetData sheetId="9773">
        <row r="1">
          <cell r="A1" t="str">
            <v>1월 생산실적</v>
          </cell>
        </row>
      </sheetData>
      <sheetData sheetId="9774">
        <row r="1">
          <cell r="A1" t="str">
            <v>1월 생산실적</v>
          </cell>
        </row>
      </sheetData>
      <sheetData sheetId="9775">
        <row r="1">
          <cell r="A1" t="str">
            <v>1월 생산실적</v>
          </cell>
        </row>
      </sheetData>
      <sheetData sheetId="9776">
        <row r="1">
          <cell r="A1" t="str">
            <v>1월 생산실적</v>
          </cell>
        </row>
      </sheetData>
      <sheetData sheetId="9777">
        <row r="1">
          <cell r="A1" t="str">
            <v>1월 생산실적</v>
          </cell>
        </row>
      </sheetData>
      <sheetData sheetId="9778">
        <row r="1">
          <cell r="A1" t="str">
            <v>1월 생산실적</v>
          </cell>
        </row>
      </sheetData>
      <sheetData sheetId="9779">
        <row r="1">
          <cell r="A1" t="str">
            <v>1월 생산실적</v>
          </cell>
        </row>
      </sheetData>
      <sheetData sheetId="9780">
        <row r="1">
          <cell r="A1" t="str">
            <v>1월 생산실적</v>
          </cell>
        </row>
      </sheetData>
      <sheetData sheetId="9781">
        <row r="1">
          <cell r="A1" t="str">
            <v>1월 생산실적</v>
          </cell>
        </row>
      </sheetData>
      <sheetData sheetId="9782">
        <row r="1">
          <cell r="A1" t="str">
            <v>1월 생산실적</v>
          </cell>
        </row>
      </sheetData>
      <sheetData sheetId="9783">
        <row r="1">
          <cell r="A1" t="str">
            <v>1월 생산실적</v>
          </cell>
        </row>
      </sheetData>
      <sheetData sheetId="9784">
        <row r="1">
          <cell r="A1" t="str">
            <v>1월 생산실적</v>
          </cell>
        </row>
      </sheetData>
      <sheetData sheetId="9785">
        <row r="1">
          <cell r="A1" t="str">
            <v>1월 생산실적</v>
          </cell>
        </row>
      </sheetData>
      <sheetData sheetId="9786">
        <row r="1">
          <cell r="A1" t="str">
            <v>1월 생산실적</v>
          </cell>
        </row>
      </sheetData>
      <sheetData sheetId="9787">
        <row r="1">
          <cell r="A1" t="str">
            <v>1월 생산실적</v>
          </cell>
        </row>
      </sheetData>
      <sheetData sheetId="9788">
        <row r="1">
          <cell r="A1" t="str">
            <v>1월 생산실적</v>
          </cell>
        </row>
      </sheetData>
      <sheetData sheetId="9789">
        <row r="1">
          <cell r="A1" t="str">
            <v>1월 생산실적</v>
          </cell>
        </row>
      </sheetData>
      <sheetData sheetId="9790">
        <row r="1">
          <cell r="A1" t="str">
            <v>1월 생산실적</v>
          </cell>
        </row>
      </sheetData>
      <sheetData sheetId="9791">
        <row r="1">
          <cell r="A1" t="str">
            <v>1월 생산실적</v>
          </cell>
        </row>
      </sheetData>
      <sheetData sheetId="9792">
        <row r="1">
          <cell r="A1" t="str">
            <v>1월 생산실적</v>
          </cell>
        </row>
      </sheetData>
      <sheetData sheetId="9793">
        <row r="1">
          <cell r="A1" t="str">
            <v>1월 생산실적</v>
          </cell>
        </row>
      </sheetData>
      <sheetData sheetId="9794">
        <row r="1">
          <cell r="A1" t="str">
            <v>1월 생산실적</v>
          </cell>
        </row>
      </sheetData>
      <sheetData sheetId="9795">
        <row r="1">
          <cell r="A1" t="str">
            <v>1월 생산실적</v>
          </cell>
        </row>
      </sheetData>
      <sheetData sheetId="9796">
        <row r="1">
          <cell r="A1" t="str">
            <v>1월 생산실적</v>
          </cell>
        </row>
      </sheetData>
      <sheetData sheetId="9797">
        <row r="1">
          <cell r="A1" t="str">
            <v>1월 생산실적</v>
          </cell>
        </row>
      </sheetData>
      <sheetData sheetId="9798">
        <row r="1">
          <cell r="A1" t="str">
            <v>1월 생산실적</v>
          </cell>
        </row>
      </sheetData>
      <sheetData sheetId="9799">
        <row r="1">
          <cell r="A1" t="str">
            <v>1월 생산실적</v>
          </cell>
        </row>
      </sheetData>
      <sheetData sheetId="9800">
        <row r="1">
          <cell r="A1" t="str">
            <v>1월 생산실적</v>
          </cell>
        </row>
      </sheetData>
      <sheetData sheetId="9801">
        <row r="1">
          <cell r="A1" t="str">
            <v>1월 생산실적</v>
          </cell>
        </row>
      </sheetData>
      <sheetData sheetId="9802">
        <row r="1">
          <cell r="A1" t="str">
            <v>1월 생산실적</v>
          </cell>
        </row>
      </sheetData>
      <sheetData sheetId="9803">
        <row r="1">
          <cell r="A1" t="str">
            <v>1월 생산실적</v>
          </cell>
        </row>
      </sheetData>
      <sheetData sheetId="9804">
        <row r="1">
          <cell r="A1" t="str">
            <v>1월 생산실적</v>
          </cell>
        </row>
      </sheetData>
      <sheetData sheetId="9805">
        <row r="1">
          <cell r="A1" t="str">
            <v>1월 생산실적</v>
          </cell>
        </row>
      </sheetData>
      <sheetData sheetId="9806">
        <row r="1">
          <cell r="A1" t="str">
            <v>1월 생산실적</v>
          </cell>
        </row>
      </sheetData>
      <sheetData sheetId="9807">
        <row r="1">
          <cell r="A1" t="str">
            <v>1월 생산실적</v>
          </cell>
        </row>
      </sheetData>
      <sheetData sheetId="9808">
        <row r="1">
          <cell r="A1" t="str">
            <v>1월 생산실적</v>
          </cell>
        </row>
      </sheetData>
      <sheetData sheetId="9809">
        <row r="1">
          <cell r="A1" t="str">
            <v>1월 생산실적</v>
          </cell>
        </row>
      </sheetData>
      <sheetData sheetId="9810">
        <row r="1">
          <cell r="A1" t="str">
            <v>1월 생산실적</v>
          </cell>
        </row>
      </sheetData>
      <sheetData sheetId="9811">
        <row r="1">
          <cell r="A1" t="str">
            <v>1월 생산실적</v>
          </cell>
        </row>
      </sheetData>
      <sheetData sheetId="9812">
        <row r="1">
          <cell r="A1" t="str">
            <v>1월 생산실적</v>
          </cell>
        </row>
      </sheetData>
      <sheetData sheetId="9813">
        <row r="1">
          <cell r="A1" t="str">
            <v>1월 생산실적</v>
          </cell>
        </row>
      </sheetData>
      <sheetData sheetId="9814">
        <row r="1">
          <cell r="A1" t="str">
            <v>1월 생산실적</v>
          </cell>
        </row>
      </sheetData>
      <sheetData sheetId="9815">
        <row r="1">
          <cell r="A1" t="str">
            <v>1월 생산실적</v>
          </cell>
        </row>
      </sheetData>
      <sheetData sheetId="9816">
        <row r="1">
          <cell r="A1" t="str">
            <v>1월 생산실적</v>
          </cell>
        </row>
      </sheetData>
      <sheetData sheetId="9817">
        <row r="1">
          <cell r="A1" t="str">
            <v>1월 생산실적</v>
          </cell>
        </row>
      </sheetData>
      <sheetData sheetId="9818">
        <row r="1">
          <cell r="A1" t="str">
            <v>1월 생산실적</v>
          </cell>
        </row>
      </sheetData>
      <sheetData sheetId="9819">
        <row r="1">
          <cell r="A1" t="str">
            <v>1월 생산실적</v>
          </cell>
        </row>
      </sheetData>
      <sheetData sheetId="9820">
        <row r="1">
          <cell r="A1" t="str">
            <v>1월 생산실적</v>
          </cell>
        </row>
      </sheetData>
      <sheetData sheetId="9821">
        <row r="1">
          <cell r="A1" t="str">
            <v>1월 생산실적</v>
          </cell>
        </row>
      </sheetData>
      <sheetData sheetId="9822">
        <row r="1">
          <cell r="A1" t="str">
            <v>1월 생산실적</v>
          </cell>
        </row>
      </sheetData>
      <sheetData sheetId="9823">
        <row r="1">
          <cell r="A1" t="str">
            <v>1월 생산실적</v>
          </cell>
        </row>
      </sheetData>
      <sheetData sheetId="9824">
        <row r="1">
          <cell r="A1" t="str">
            <v>1월 생산실적</v>
          </cell>
        </row>
      </sheetData>
      <sheetData sheetId="9825">
        <row r="1">
          <cell r="A1" t="str">
            <v>1월 생산실적</v>
          </cell>
        </row>
      </sheetData>
      <sheetData sheetId="9826">
        <row r="1">
          <cell r="A1" t="str">
            <v>1월 생산실적</v>
          </cell>
        </row>
      </sheetData>
      <sheetData sheetId="9827">
        <row r="1">
          <cell r="A1" t="str">
            <v>1월 생산실적</v>
          </cell>
        </row>
      </sheetData>
      <sheetData sheetId="9828">
        <row r="1">
          <cell r="A1" t="str">
            <v>1월 생산실적</v>
          </cell>
        </row>
      </sheetData>
      <sheetData sheetId="9829">
        <row r="1">
          <cell r="A1" t="str">
            <v>1월 생산실적</v>
          </cell>
        </row>
      </sheetData>
      <sheetData sheetId="9830">
        <row r="1">
          <cell r="A1" t="str">
            <v>1월 생산실적</v>
          </cell>
        </row>
      </sheetData>
      <sheetData sheetId="9831">
        <row r="1">
          <cell r="A1" t="str">
            <v>1월 생산실적</v>
          </cell>
        </row>
      </sheetData>
      <sheetData sheetId="9832">
        <row r="1">
          <cell r="A1" t="str">
            <v>1월 생산실적</v>
          </cell>
        </row>
      </sheetData>
      <sheetData sheetId="9833">
        <row r="1">
          <cell r="A1" t="str">
            <v>1월 생산실적</v>
          </cell>
        </row>
      </sheetData>
      <sheetData sheetId="9834">
        <row r="1">
          <cell r="A1" t="str">
            <v>1월 생산실적</v>
          </cell>
        </row>
      </sheetData>
      <sheetData sheetId="9835">
        <row r="1">
          <cell r="A1" t="str">
            <v>1월 생산실적</v>
          </cell>
        </row>
      </sheetData>
      <sheetData sheetId="9836">
        <row r="1">
          <cell r="A1" t="str">
            <v>1월 생산실적</v>
          </cell>
        </row>
      </sheetData>
      <sheetData sheetId="9837">
        <row r="1">
          <cell r="A1" t="str">
            <v>1월 생산실적</v>
          </cell>
        </row>
      </sheetData>
      <sheetData sheetId="9838">
        <row r="1">
          <cell r="A1" t="str">
            <v>1월 생산실적</v>
          </cell>
        </row>
      </sheetData>
      <sheetData sheetId="9839">
        <row r="1">
          <cell r="A1" t="str">
            <v>1월 생산실적</v>
          </cell>
        </row>
      </sheetData>
      <sheetData sheetId="9840">
        <row r="1">
          <cell r="A1" t="str">
            <v>1월 생산실적</v>
          </cell>
        </row>
      </sheetData>
      <sheetData sheetId="9841">
        <row r="1">
          <cell r="A1" t="str">
            <v>1월 생산실적</v>
          </cell>
        </row>
      </sheetData>
      <sheetData sheetId="9842">
        <row r="1">
          <cell r="A1" t="str">
            <v>1월 생산실적</v>
          </cell>
        </row>
      </sheetData>
      <sheetData sheetId="9843">
        <row r="1">
          <cell r="A1" t="str">
            <v>1월 생산실적</v>
          </cell>
        </row>
      </sheetData>
      <sheetData sheetId="9844">
        <row r="1">
          <cell r="A1" t="str">
            <v>1월 생산실적</v>
          </cell>
        </row>
      </sheetData>
      <sheetData sheetId="9845">
        <row r="1">
          <cell r="A1" t="str">
            <v>1월 생산실적</v>
          </cell>
        </row>
      </sheetData>
      <sheetData sheetId="9846">
        <row r="1">
          <cell r="A1" t="str">
            <v>1월 생산실적</v>
          </cell>
        </row>
      </sheetData>
      <sheetData sheetId="9847">
        <row r="1">
          <cell r="A1" t="str">
            <v>1월 생산실적</v>
          </cell>
        </row>
      </sheetData>
      <sheetData sheetId="9848">
        <row r="1">
          <cell r="A1" t="str">
            <v>1월 생산실적</v>
          </cell>
        </row>
      </sheetData>
      <sheetData sheetId="9849">
        <row r="1">
          <cell r="A1" t="str">
            <v>1월 생산실적</v>
          </cell>
        </row>
      </sheetData>
      <sheetData sheetId="9850">
        <row r="1">
          <cell r="A1" t="str">
            <v>1월 생산실적</v>
          </cell>
        </row>
      </sheetData>
      <sheetData sheetId="9851">
        <row r="1">
          <cell r="A1" t="str">
            <v>1월 생산실적</v>
          </cell>
        </row>
      </sheetData>
      <sheetData sheetId="9852">
        <row r="1">
          <cell r="A1" t="str">
            <v>1월 생산실적</v>
          </cell>
        </row>
      </sheetData>
      <sheetData sheetId="9853">
        <row r="1">
          <cell r="A1" t="str">
            <v>1월 생산실적</v>
          </cell>
        </row>
      </sheetData>
      <sheetData sheetId="9854">
        <row r="1">
          <cell r="A1" t="str">
            <v>1월 생산실적</v>
          </cell>
        </row>
      </sheetData>
      <sheetData sheetId="9855">
        <row r="1">
          <cell r="A1" t="str">
            <v>1월 생산실적</v>
          </cell>
        </row>
      </sheetData>
      <sheetData sheetId="9856">
        <row r="1">
          <cell r="A1" t="str">
            <v>1월 생산실적</v>
          </cell>
        </row>
      </sheetData>
      <sheetData sheetId="9857">
        <row r="1">
          <cell r="A1" t="str">
            <v>1월 생산실적</v>
          </cell>
        </row>
      </sheetData>
      <sheetData sheetId="9858">
        <row r="1">
          <cell r="A1" t="str">
            <v>1월 생산실적</v>
          </cell>
        </row>
      </sheetData>
      <sheetData sheetId="9859">
        <row r="1">
          <cell r="A1" t="str">
            <v>1월 생산실적</v>
          </cell>
        </row>
      </sheetData>
      <sheetData sheetId="9860">
        <row r="1">
          <cell r="A1" t="str">
            <v>1월 생산실적</v>
          </cell>
        </row>
      </sheetData>
      <sheetData sheetId="9861">
        <row r="1">
          <cell r="A1" t="str">
            <v>1월 생산실적</v>
          </cell>
        </row>
      </sheetData>
      <sheetData sheetId="9862">
        <row r="1">
          <cell r="A1" t="str">
            <v>1월 생산실적</v>
          </cell>
        </row>
      </sheetData>
      <sheetData sheetId="9863">
        <row r="1">
          <cell r="A1" t="str">
            <v>1월 생산실적</v>
          </cell>
        </row>
      </sheetData>
      <sheetData sheetId="9864">
        <row r="1">
          <cell r="A1" t="str">
            <v>1월 생산실적</v>
          </cell>
        </row>
      </sheetData>
      <sheetData sheetId="9865">
        <row r="1">
          <cell r="A1" t="str">
            <v>1월 생산실적</v>
          </cell>
        </row>
      </sheetData>
      <sheetData sheetId="9866">
        <row r="1">
          <cell r="A1" t="str">
            <v>1월 생산실적</v>
          </cell>
        </row>
      </sheetData>
      <sheetData sheetId="9867">
        <row r="1">
          <cell r="A1" t="str">
            <v>1월 생산실적</v>
          </cell>
        </row>
      </sheetData>
      <sheetData sheetId="9868">
        <row r="1">
          <cell r="A1" t="str">
            <v>1월 생산실적</v>
          </cell>
        </row>
      </sheetData>
      <sheetData sheetId="9869">
        <row r="1">
          <cell r="A1" t="str">
            <v>1월 생산실적</v>
          </cell>
        </row>
      </sheetData>
      <sheetData sheetId="9870">
        <row r="1">
          <cell r="A1" t="str">
            <v>1월 생산실적</v>
          </cell>
        </row>
      </sheetData>
      <sheetData sheetId="9871">
        <row r="1">
          <cell r="A1" t="str">
            <v>1월 생산실적</v>
          </cell>
        </row>
      </sheetData>
      <sheetData sheetId="9872">
        <row r="1">
          <cell r="A1" t="str">
            <v>1월 생산실적</v>
          </cell>
        </row>
      </sheetData>
      <sheetData sheetId="9873">
        <row r="1">
          <cell r="A1" t="str">
            <v>1월 생산실적</v>
          </cell>
        </row>
      </sheetData>
      <sheetData sheetId="9874">
        <row r="1">
          <cell r="A1" t="str">
            <v>1월 생산실적</v>
          </cell>
        </row>
      </sheetData>
      <sheetData sheetId="9875">
        <row r="1">
          <cell r="A1" t="str">
            <v>1월 생산실적</v>
          </cell>
        </row>
      </sheetData>
      <sheetData sheetId="9876">
        <row r="1">
          <cell r="A1" t="str">
            <v>1월 생산실적</v>
          </cell>
        </row>
      </sheetData>
      <sheetData sheetId="9877">
        <row r="1">
          <cell r="A1" t="str">
            <v>1월 생산실적</v>
          </cell>
        </row>
      </sheetData>
      <sheetData sheetId="9878">
        <row r="1">
          <cell r="A1" t="str">
            <v>1월 생산실적</v>
          </cell>
        </row>
      </sheetData>
      <sheetData sheetId="9879">
        <row r="1">
          <cell r="A1" t="str">
            <v>1월 생산실적</v>
          </cell>
        </row>
      </sheetData>
      <sheetData sheetId="9880">
        <row r="1">
          <cell r="A1" t="str">
            <v>1월 생산실적</v>
          </cell>
        </row>
      </sheetData>
      <sheetData sheetId="9881">
        <row r="1">
          <cell r="A1" t="str">
            <v>1월 생산실적</v>
          </cell>
        </row>
      </sheetData>
      <sheetData sheetId="9882">
        <row r="1">
          <cell r="A1" t="str">
            <v>1월 생산실적</v>
          </cell>
        </row>
      </sheetData>
      <sheetData sheetId="9883">
        <row r="1">
          <cell r="A1" t="str">
            <v>1월 생산실적</v>
          </cell>
        </row>
      </sheetData>
      <sheetData sheetId="9884">
        <row r="1">
          <cell r="A1" t="str">
            <v>1월 생산실적</v>
          </cell>
        </row>
      </sheetData>
      <sheetData sheetId="9885">
        <row r="1">
          <cell r="A1" t="str">
            <v>1월 생산실적</v>
          </cell>
        </row>
      </sheetData>
      <sheetData sheetId="9886">
        <row r="1">
          <cell r="A1" t="str">
            <v>1월 생산실적</v>
          </cell>
        </row>
      </sheetData>
      <sheetData sheetId="9887">
        <row r="1">
          <cell r="A1" t="str">
            <v>1월 생산실적</v>
          </cell>
        </row>
      </sheetData>
      <sheetData sheetId="9888">
        <row r="1">
          <cell r="A1" t="str">
            <v>1월 생산실적</v>
          </cell>
        </row>
      </sheetData>
      <sheetData sheetId="9889">
        <row r="1">
          <cell r="A1" t="str">
            <v>1월 생산실적</v>
          </cell>
        </row>
      </sheetData>
      <sheetData sheetId="9890">
        <row r="1">
          <cell r="A1" t="str">
            <v>1월 생산실적</v>
          </cell>
        </row>
      </sheetData>
      <sheetData sheetId="9891">
        <row r="1">
          <cell r="A1" t="str">
            <v>1월 생산실적</v>
          </cell>
        </row>
      </sheetData>
      <sheetData sheetId="9892">
        <row r="1">
          <cell r="A1" t="str">
            <v>1월 생산실적</v>
          </cell>
        </row>
      </sheetData>
      <sheetData sheetId="9893">
        <row r="1">
          <cell r="A1" t="str">
            <v>1월 생산실적</v>
          </cell>
        </row>
      </sheetData>
      <sheetData sheetId="9894">
        <row r="1">
          <cell r="A1" t="str">
            <v>1월 생산실적</v>
          </cell>
        </row>
      </sheetData>
      <sheetData sheetId="9895">
        <row r="1">
          <cell r="A1" t="str">
            <v>1월 생산실적</v>
          </cell>
        </row>
      </sheetData>
      <sheetData sheetId="9896">
        <row r="1">
          <cell r="A1" t="str">
            <v>1월 생산실적</v>
          </cell>
        </row>
      </sheetData>
      <sheetData sheetId="9897">
        <row r="1">
          <cell r="A1" t="str">
            <v>1월 생산실적</v>
          </cell>
        </row>
      </sheetData>
      <sheetData sheetId="9898">
        <row r="1">
          <cell r="A1" t="str">
            <v>1월 생산실적</v>
          </cell>
        </row>
      </sheetData>
      <sheetData sheetId="9899">
        <row r="1">
          <cell r="A1" t="str">
            <v>1월 생산실적</v>
          </cell>
        </row>
      </sheetData>
      <sheetData sheetId="9900">
        <row r="1">
          <cell r="A1" t="str">
            <v>1월 생산실적</v>
          </cell>
        </row>
      </sheetData>
      <sheetData sheetId="9901">
        <row r="1">
          <cell r="A1" t="str">
            <v>1월 생산실적</v>
          </cell>
        </row>
      </sheetData>
      <sheetData sheetId="9902">
        <row r="1">
          <cell r="A1" t="str">
            <v>1월 생산실적</v>
          </cell>
        </row>
      </sheetData>
      <sheetData sheetId="9903">
        <row r="1">
          <cell r="A1" t="str">
            <v>1월 생산실적</v>
          </cell>
        </row>
      </sheetData>
      <sheetData sheetId="9904">
        <row r="1">
          <cell r="A1" t="str">
            <v>1월 생산실적</v>
          </cell>
        </row>
      </sheetData>
      <sheetData sheetId="9905">
        <row r="1">
          <cell r="A1" t="str">
            <v>1월 생산실적</v>
          </cell>
        </row>
      </sheetData>
      <sheetData sheetId="9906">
        <row r="1">
          <cell r="A1" t="str">
            <v>1월 생산실적</v>
          </cell>
        </row>
      </sheetData>
      <sheetData sheetId="9907">
        <row r="1">
          <cell r="A1" t="str">
            <v>1월 생산실적</v>
          </cell>
        </row>
      </sheetData>
      <sheetData sheetId="9908">
        <row r="1">
          <cell r="A1" t="str">
            <v>1월 생산실적</v>
          </cell>
        </row>
      </sheetData>
      <sheetData sheetId="9909">
        <row r="1">
          <cell r="A1" t="str">
            <v>1월 생산실적</v>
          </cell>
        </row>
      </sheetData>
      <sheetData sheetId="9910">
        <row r="1">
          <cell r="A1" t="str">
            <v>1월 생산실적</v>
          </cell>
        </row>
      </sheetData>
      <sheetData sheetId="9911">
        <row r="1">
          <cell r="A1" t="str">
            <v>1월 생산실적</v>
          </cell>
        </row>
      </sheetData>
      <sheetData sheetId="9912">
        <row r="1">
          <cell r="A1" t="str">
            <v>1월 생산실적</v>
          </cell>
        </row>
      </sheetData>
      <sheetData sheetId="9913">
        <row r="1">
          <cell r="A1" t="str">
            <v>1월 생산실적</v>
          </cell>
        </row>
      </sheetData>
      <sheetData sheetId="9914">
        <row r="1">
          <cell r="A1" t="str">
            <v>1월 생산실적</v>
          </cell>
        </row>
      </sheetData>
      <sheetData sheetId="9915">
        <row r="1">
          <cell r="A1" t="str">
            <v>1월 생산실적</v>
          </cell>
        </row>
      </sheetData>
      <sheetData sheetId="9916">
        <row r="1">
          <cell r="A1" t="str">
            <v>1월 생산실적</v>
          </cell>
        </row>
      </sheetData>
      <sheetData sheetId="9917">
        <row r="1">
          <cell r="A1" t="str">
            <v>1월 생산실적</v>
          </cell>
        </row>
      </sheetData>
      <sheetData sheetId="9918">
        <row r="1">
          <cell r="A1" t="str">
            <v>1월 생산실적</v>
          </cell>
        </row>
      </sheetData>
      <sheetData sheetId="9919">
        <row r="1">
          <cell r="A1" t="str">
            <v>1월 생산실적</v>
          </cell>
        </row>
      </sheetData>
      <sheetData sheetId="9920">
        <row r="1">
          <cell r="A1" t="str">
            <v>1월 생산실적</v>
          </cell>
        </row>
      </sheetData>
      <sheetData sheetId="9921">
        <row r="1">
          <cell r="A1" t="str">
            <v>1월 생산실적</v>
          </cell>
        </row>
      </sheetData>
      <sheetData sheetId="9922">
        <row r="1">
          <cell r="A1" t="str">
            <v>1월 생산실적</v>
          </cell>
        </row>
      </sheetData>
      <sheetData sheetId="9923">
        <row r="1">
          <cell r="A1" t="str">
            <v>1월 생산실적</v>
          </cell>
        </row>
      </sheetData>
      <sheetData sheetId="9924">
        <row r="1">
          <cell r="A1" t="str">
            <v>1월 생산실적</v>
          </cell>
        </row>
      </sheetData>
      <sheetData sheetId="9925">
        <row r="1">
          <cell r="A1" t="str">
            <v>1월 생산실적</v>
          </cell>
        </row>
      </sheetData>
      <sheetData sheetId="9926">
        <row r="1">
          <cell r="A1" t="str">
            <v>1월 생산실적</v>
          </cell>
        </row>
      </sheetData>
      <sheetData sheetId="9927">
        <row r="1">
          <cell r="A1" t="str">
            <v>1월 생산실적</v>
          </cell>
        </row>
      </sheetData>
      <sheetData sheetId="9928">
        <row r="1">
          <cell r="A1" t="str">
            <v>1월 생산실적</v>
          </cell>
        </row>
      </sheetData>
      <sheetData sheetId="9929">
        <row r="1">
          <cell r="A1" t="str">
            <v>1월 생산실적</v>
          </cell>
        </row>
      </sheetData>
      <sheetData sheetId="9930">
        <row r="1">
          <cell r="A1" t="str">
            <v>1월 생산실적</v>
          </cell>
        </row>
      </sheetData>
      <sheetData sheetId="9931">
        <row r="1">
          <cell r="A1" t="str">
            <v>1월 생산실적</v>
          </cell>
        </row>
      </sheetData>
      <sheetData sheetId="9932">
        <row r="1">
          <cell r="A1" t="str">
            <v>1월 생산실적</v>
          </cell>
        </row>
      </sheetData>
      <sheetData sheetId="9933">
        <row r="1">
          <cell r="A1" t="str">
            <v>1월 생산실적</v>
          </cell>
        </row>
      </sheetData>
      <sheetData sheetId="9934">
        <row r="1">
          <cell r="A1" t="str">
            <v>1월 생산실적</v>
          </cell>
        </row>
      </sheetData>
      <sheetData sheetId="9935">
        <row r="1">
          <cell r="A1" t="str">
            <v>1월 생산실적</v>
          </cell>
        </row>
      </sheetData>
      <sheetData sheetId="9936">
        <row r="1">
          <cell r="A1" t="str">
            <v>1월 생산실적</v>
          </cell>
        </row>
      </sheetData>
      <sheetData sheetId="9937">
        <row r="1">
          <cell r="A1" t="str">
            <v>1월 생산실적</v>
          </cell>
        </row>
      </sheetData>
      <sheetData sheetId="9938">
        <row r="1">
          <cell r="A1" t="str">
            <v>1월 생산실적</v>
          </cell>
        </row>
      </sheetData>
      <sheetData sheetId="9939">
        <row r="1">
          <cell r="A1" t="str">
            <v>1월 생산실적</v>
          </cell>
        </row>
      </sheetData>
      <sheetData sheetId="9940">
        <row r="1">
          <cell r="A1" t="str">
            <v>1월 생산실적</v>
          </cell>
        </row>
      </sheetData>
      <sheetData sheetId="9941">
        <row r="1">
          <cell r="A1" t="str">
            <v>1월 생산실적</v>
          </cell>
        </row>
      </sheetData>
      <sheetData sheetId="9942">
        <row r="1">
          <cell r="A1" t="str">
            <v>1월 생산실적</v>
          </cell>
        </row>
      </sheetData>
      <sheetData sheetId="9943">
        <row r="1">
          <cell r="A1" t="str">
            <v>1월 생산실적</v>
          </cell>
        </row>
      </sheetData>
      <sheetData sheetId="9944">
        <row r="1">
          <cell r="A1" t="str">
            <v>1월 생산실적</v>
          </cell>
        </row>
      </sheetData>
      <sheetData sheetId="9945">
        <row r="1">
          <cell r="A1" t="str">
            <v>1월 생산실적</v>
          </cell>
        </row>
      </sheetData>
      <sheetData sheetId="9946">
        <row r="1">
          <cell r="A1" t="str">
            <v>1월 생산실적</v>
          </cell>
        </row>
      </sheetData>
      <sheetData sheetId="9947">
        <row r="1">
          <cell r="A1" t="str">
            <v>1월 생산실적</v>
          </cell>
        </row>
      </sheetData>
      <sheetData sheetId="9948">
        <row r="1">
          <cell r="A1" t="str">
            <v>1월 생산실적</v>
          </cell>
        </row>
      </sheetData>
      <sheetData sheetId="9949">
        <row r="1">
          <cell r="A1" t="str">
            <v>1월 생산실적</v>
          </cell>
        </row>
      </sheetData>
      <sheetData sheetId="9950">
        <row r="1">
          <cell r="A1" t="str">
            <v>1월 생산실적</v>
          </cell>
        </row>
      </sheetData>
      <sheetData sheetId="9951">
        <row r="1">
          <cell r="A1" t="str">
            <v>1월 생산실적</v>
          </cell>
        </row>
      </sheetData>
      <sheetData sheetId="9952">
        <row r="1">
          <cell r="A1" t="str">
            <v>1월 생산실적</v>
          </cell>
        </row>
      </sheetData>
      <sheetData sheetId="9953">
        <row r="1">
          <cell r="A1" t="str">
            <v>1월 생산실적</v>
          </cell>
        </row>
      </sheetData>
      <sheetData sheetId="9954">
        <row r="1">
          <cell r="A1" t="str">
            <v>1월 생산실적</v>
          </cell>
        </row>
      </sheetData>
      <sheetData sheetId="9955">
        <row r="1">
          <cell r="A1" t="str">
            <v>1월 생산실적</v>
          </cell>
        </row>
      </sheetData>
      <sheetData sheetId="9956">
        <row r="1">
          <cell r="A1" t="str">
            <v>1월 생산실적</v>
          </cell>
        </row>
      </sheetData>
      <sheetData sheetId="9957">
        <row r="1">
          <cell r="A1" t="str">
            <v>1월 생산실적</v>
          </cell>
        </row>
      </sheetData>
      <sheetData sheetId="9958">
        <row r="1">
          <cell r="A1" t="str">
            <v>1월 생산실적</v>
          </cell>
        </row>
      </sheetData>
      <sheetData sheetId="9959">
        <row r="1">
          <cell r="A1" t="str">
            <v>1월 생산실적</v>
          </cell>
        </row>
      </sheetData>
      <sheetData sheetId="9960">
        <row r="1">
          <cell r="A1" t="str">
            <v>1월 생산실적</v>
          </cell>
        </row>
      </sheetData>
      <sheetData sheetId="9961">
        <row r="1">
          <cell r="A1" t="str">
            <v>1월 생산실적</v>
          </cell>
        </row>
      </sheetData>
      <sheetData sheetId="9962">
        <row r="1">
          <cell r="A1" t="str">
            <v>1월 생산실적</v>
          </cell>
        </row>
      </sheetData>
      <sheetData sheetId="9963">
        <row r="1">
          <cell r="A1" t="str">
            <v>1월 생산실적</v>
          </cell>
        </row>
      </sheetData>
      <sheetData sheetId="9964">
        <row r="1">
          <cell r="A1" t="str">
            <v>1월 생산실적</v>
          </cell>
        </row>
      </sheetData>
      <sheetData sheetId="9965">
        <row r="1">
          <cell r="A1" t="str">
            <v>1월 생산실적</v>
          </cell>
        </row>
      </sheetData>
      <sheetData sheetId="9966">
        <row r="1">
          <cell r="A1" t="str">
            <v>1월 생산실적</v>
          </cell>
        </row>
      </sheetData>
      <sheetData sheetId="9967">
        <row r="1">
          <cell r="A1" t="str">
            <v>1월 생산실적</v>
          </cell>
        </row>
      </sheetData>
      <sheetData sheetId="9968">
        <row r="1">
          <cell r="A1" t="str">
            <v>1월 생산실적</v>
          </cell>
        </row>
      </sheetData>
      <sheetData sheetId="9969">
        <row r="1">
          <cell r="A1" t="str">
            <v>1월 생산실적</v>
          </cell>
        </row>
      </sheetData>
      <sheetData sheetId="9970">
        <row r="1">
          <cell r="A1" t="str">
            <v>1월 생산실적</v>
          </cell>
        </row>
      </sheetData>
      <sheetData sheetId="9971">
        <row r="1">
          <cell r="A1" t="str">
            <v>1월 생산실적</v>
          </cell>
        </row>
      </sheetData>
      <sheetData sheetId="9972">
        <row r="1">
          <cell r="A1" t="str">
            <v>1월 생산실적</v>
          </cell>
        </row>
      </sheetData>
      <sheetData sheetId="9973">
        <row r="1">
          <cell r="A1" t="str">
            <v>1월 생산실적</v>
          </cell>
        </row>
      </sheetData>
      <sheetData sheetId="9974">
        <row r="1">
          <cell r="A1" t="str">
            <v>1월 생산실적</v>
          </cell>
        </row>
      </sheetData>
      <sheetData sheetId="9975">
        <row r="1">
          <cell r="A1" t="str">
            <v>1월 생산실적</v>
          </cell>
        </row>
      </sheetData>
      <sheetData sheetId="9976">
        <row r="1">
          <cell r="A1" t="str">
            <v>1월 생산실적</v>
          </cell>
        </row>
      </sheetData>
      <sheetData sheetId="9977">
        <row r="1">
          <cell r="A1" t="str">
            <v>1월 생산실적</v>
          </cell>
        </row>
      </sheetData>
      <sheetData sheetId="9978">
        <row r="1">
          <cell r="A1" t="str">
            <v>1월 생산실적</v>
          </cell>
        </row>
      </sheetData>
      <sheetData sheetId="9979">
        <row r="1">
          <cell r="A1" t="str">
            <v>1월 생산실적</v>
          </cell>
        </row>
      </sheetData>
      <sheetData sheetId="9980">
        <row r="1">
          <cell r="A1" t="str">
            <v>1월 생산실적</v>
          </cell>
        </row>
      </sheetData>
      <sheetData sheetId="9981">
        <row r="1">
          <cell r="A1" t="str">
            <v>1월 생산실적</v>
          </cell>
        </row>
      </sheetData>
      <sheetData sheetId="9982">
        <row r="1">
          <cell r="A1" t="str">
            <v>1월 생산실적</v>
          </cell>
        </row>
      </sheetData>
      <sheetData sheetId="9983">
        <row r="1">
          <cell r="A1" t="str">
            <v>1월 생산실적</v>
          </cell>
        </row>
      </sheetData>
      <sheetData sheetId="9984">
        <row r="1">
          <cell r="A1" t="str">
            <v>1월 생산실적</v>
          </cell>
        </row>
      </sheetData>
      <sheetData sheetId="9985">
        <row r="1">
          <cell r="A1" t="str">
            <v>1월 생산실적</v>
          </cell>
        </row>
      </sheetData>
      <sheetData sheetId="9986">
        <row r="1">
          <cell r="A1" t="str">
            <v>1월 생산실적</v>
          </cell>
        </row>
      </sheetData>
      <sheetData sheetId="9987">
        <row r="1">
          <cell r="A1" t="str">
            <v>1월 생산실적</v>
          </cell>
        </row>
      </sheetData>
      <sheetData sheetId="9988">
        <row r="1">
          <cell r="A1" t="str">
            <v>1월 생산실적</v>
          </cell>
        </row>
      </sheetData>
      <sheetData sheetId="9989">
        <row r="1">
          <cell r="A1" t="str">
            <v>1월 생산실적</v>
          </cell>
        </row>
      </sheetData>
      <sheetData sheetId="9990">
        <row r="1">
          <cell r="A1" t="str">
            <v>1월 생산실적</v>
          </cell>
        </row>
      </sheetData>
      <sheetData sheetId="9991">
        <row r="1">
          <cell r="A1" t="str">
            <v>1월 생산실적</v>
          </cell>
        </row>
      </sheetData>
      <sheetData sheetId="9992">
        <row r="1">
          <cell r="A1" t="str">
            <v>1월 생산실적</v>
          </cell>
        </row>
      </sheetData>
      <sheetData sheetId="9993">
        <row r="1">
          <cell r="A1" t="str">
            <v>1월 생산실적</v>
          </cell>
        </row>
      </sheetData>
      <sheetData sheetId="9994">
        <row r="1">
          <cell r="A1" t="str">
            <v>1월 생산실적</v>
          </cell>
        </row>
      </sheetData>
      <sheetData sheetId="9995">
        <row r="1">
          <cell r="A1" t="str">
            <v>1월 생산실적</v>
          </cell>
        </row>
      </sheetData>
      <sheetData sheetId="9996">
        <row r="1">
          <cell r="A1" t="str">
            <v>1월 생산실적</v>
          </cell>
        </row>
      </sheetData>
      <sheetData sheetId="9997">
        <row r="1">
          <cell r="A1" t="str">
            <v>1월 생산실적</v>
          </cell>
        </row>
      </sheetData>
      <sheetData sheetId="9998">
        <row r="1">
          <cell r="A1" t="str">
            <v>1월 생산실적</v>
          </cell>
        </row>
      </sheetData>
      <sheetData sheetId="9999">
        <row r="1">
          <cell r="A1" t="str">
            <v>1월 생산실적</v>
          </cell>
        </row>
      </sheetData>
      <sheetData sheetId="10000">
        <row r="1">
          <cell r="A1" t="str">
            <v>1월 생산실적</v>
          </cell>
        </row>
      </sheetData>
      <sheetData sheetId="10001">
        <row r="1">
          <cell r="A1" t="str">
            <v>1월 생산실적</v>
          </cell>
        </row>
      </sheetData>
      <sheetData sheetId="10002">
        <row r="1">
          <cell r="A1" t="str">
            <v>1월 생산실적</v>
          </cell>
        </row>
      </sheetData>
      <sheetData sheetId="10003">
        <row r="1">
          <cell r="A1" t="str">
            <v>1월 생산실적</v>
          </cell>
        </row>
      </sheetData>
      <sheetData sheetId="10004">
        <row r="1">
          <cell r="A1" t="str">
            <v>1월 생산실적</v>
          </cell>
        </row>
      </sheetData>
      <sheetData sheetId="10005">
        <row r="1">
          <cell r="A1" t="str">
            <v>1월 생산실적</v>
          </cell>
        </row>
      </sheetData>
      <sheetData sheetId="10006">
        <row r="1">
          <cell r="A1" t="str">
            <v>1월 생산실적</v>
          </cell>
        </row>
      </sheetData>
      <sheetData sheetId="10007">
        <row r="1">
          <cell r="A1" t="str">
            <v>1월 생산실적</v>
          </cell>
        </row>
      </sheetData>
      <sheetData sheetId="10008">
        <row r="1">
          <cell r="A1" t="str">
            <v>1월 생산실적</v>
          </cell>
        </row>
      </sheetData>
      <sheetData sheetId="10009">
        <row r="1">
          <cell r="A1" t="str">
            <v>1월 생산실적</v>
          </cell>
        </row>
      </sheetData>
      <sheetData sheetId="10010">
        <row r="1">
          <cell r="A1" t="str">
            <v>1월 생산실적</v>
          </cell>
        </row>
      </sheetData>
      <sheetData sheetId="10011">
        <row r="1">
          <cell r="A1" t="str">
            <v>1월 생산실적</v>
          </cell>
        </row>
      </sheetData>
      <sheetData sheetId="10012">
        <row r="1">
          <cell r="A1" t="str">
            <v>1월 생산실적</v>
          </cell>
        </row>
      </sheetData>
      <sheetData sheetId="10013">
        <row r="1">
          <cell r="A1" t="str">
            <v>1월 생산실적</v>
          </cell>
        </row>
      </sheetData>
      <sheetData sheetId="10014">
        <row r="1">
          <cell r="A1" t="str">
            <v>1월 생산실적</v>
          </cell>
        </row>
      </sheetData>
      <sheetData sheetId="10015">
        <row r="1">
          <cell r="A1" t="str">
            <v>1월 생산실적</v>
          </cell>
        </row>
      </sheetData>
      <sheetData sheetId="10016">
        <row r="1">
          <cell r="A1" t="str">
            <v>1월 생산실적</v>
          </cell>
        </row>
      </sheetData>
      <sheetData sheetId="10017">
        <row r="1">
          <cell r="A1" t="str">
            <v>1월 생산실적</v>
          </cell>
        </row>
      </sheetData>
      <sheetData sheetId="10018">
        <row r="1">
          <cell r="A1" t="str">
            <v>1월 생산실적</v>
          </cell>
        </row>
      </sheetData>
      <sheetData sheetId="10019">
        <row r="1">
          <cell r="A1" t="str">
            <v>1월 생산실적</v>
          </cell>
        </row>
      </sheetData>
      <sheetData sheetId="10020">
        <row r="1">
          <cell r="A1" t="str">
            <v>1월 생산실적</v>
          </cell>
        </row>
      </sheetData>
      <sheetData sheetId="10021">
        <row r="1">
          <cell r="A1" t="str">
            <v>1월 생산실적</v>
          </cell>
        </row>
      </sheetData>
      <sheetData sheetId="10022">
        <row r="1">
          <cell r="A1" t="str">
            <v>1월 생산실적</v>
          </cell>
        </row>
      </sheetData>
      <sheetData sheetId="10023">
        <row r="1">
          <cell r="A1" t="str">
            <v>1월 생산실적</v>
          </cell>
        </row>
      </sheetData>
      <sheetData sheetId="10024">
        <row r="1">
          <cell r="A1" t="str">
            <v>1월 생산실적</v>
          </cell>
        </row>
      </sheetData>
      <sheetData sheetId="10025">
        <row r="1">
          <cell r="A1" t="str">
            <v>1월 생산실적</v>
          </cell>
        </row>
      </sheetData>
      <sheetData sheetId="10026">
        <row r="1">
          <cell r="A1" t="str">
            <v>1월 생산실적</v>
          </cell>
        </row>
      </sheetData>
      <sheetData sheetId="10027">
        <row r="1">
          <cell r="A1" t="str">
            <v>1월 생산실적</v>
          </cell>
        </row>
      </sheetData>
      <sheetData sheetId="10028">
        <row r="1">
          <cell r="A1" t="str">
            <v>1월 생산실적</v>
          </cell>
        </row>
      </sheetData>
      <sheetData sheetId="10029">
        <row r="1">
          <cell r="A1" t="str">
            <v>1월 생산실적</v>
          </cell>
        </row>
      </sheetData>
      <sheetData sheetId="10030">
        <row r="1">
          <cell r="A1" t="str">
            <v>1월 생산실적</v>
          </cell>
        </row>
      </sheetData>
      <sheetData sheetId="10031">
        <row r="1">
          <cell r="A1" t="str">
            <v>1월 생산실적</v>
          </cell>
        </row>
      </sheetData>
      <sheetData sheetId="10032">
        <row r="1">
          <cell r="A1" t="str">
            <v>1월 생산실적</v>
          </cell>
        </row>
      </sheetData>
      <sheetData sheetId="10033">
        <row r="1">
          <cell r="A1" t="str">
            <v>1월 생산실적</v>
          </cell>
        </row>
      </sheetData>
      <sheetData sheetId="10034">
        <row r="1">
          <cell r="A1" t="str">
            <v>1월 생산실적</v>
          </cell>
        </row>
      </sheetData>
      <sheetData sheetId="10035">
        <row r="1">
          <cell r="A1" t="str">
            <v>1월 생산실적</v>
          </cell>
        </row>
      </sheetData>
      <sheetData sheetId="10036">
        <row r="1">
          <cell r="A1" t="str">
            <v>1월 생산실적</v>
          </cell>
        </row>
      </sheetData>
      <sheetData sheetId="10037">
        <row r="1">
          <cell r="A1" t="str">
            <v>1월 생산실적</v>
          </cell>
        </row>
      </sheetData>
      <sheetData sheetId="10038">
        <row r="1">
          <cell r="A1" t="str">
            <v>1월 생산실적</v>
          </cell>
        </row>
      </sheetData>
      <sheetData sheetId="10039">
        <row r="1">
          <cell r="A1" t="str">
            <v>1월 생산실적</v>
          </cell>
        </row>
      </sheetData>
      <sheetData sheetId="10040">
        <row r="1">
          <cell r="A1" t="str">
            <v>1월 생산실적</v>
          </cell>
        </row>
      </sheetData>
      <sheetData sheetId="10041">
        <row r="1">
          <cell r="A1" t="str">
            <v>1월 생산실적</v>
          </cell>
        </row>
      </sheetData>
      <sheetData sheetId="10042">
        <row r="1">
          <cell r="A1" t="str">
            <v>1월 생산실적</v>
          </cell>
        </row>
      </sheetData>
      <sheetData sheetId="10043">
        <row r="1">
          <cell r="A1" t="str">
            <v>1월 생산실적</v>
          </cell>
        </row>
      </sheetData>
      <sheetData sheetId="10044">
        <row r="1">
          <cell r="A1" t="str">
            <v>1월 생산실적</v>
          </cell>
        </row>
      </sheetData>
      <sheetData sheetId="10045">
        <row r="1">
          <cell r="A1" t="str">
            <v>1월 생산실적</v>
          </cell>
        </row>
      </sheetData>
      <sheetData sheetId="10046">
        <row r="1">
          <cell r="A1" t="str">
            <v>1월 생산실적</v>
          </cell>
        </row>
      </sheetData>
      <sheetData sheetId="10047">
        <row r="1">
          <cell r="A1" t="str">
            <v>1월 생산실적</v>
          </cell>
        </row>
      </sheetData>
      <sheetData sheetId="10048">
        <row r="1">
          <cell r="A1" t="str">
            <v>1월 생산실적</v>
          </cell>
        </row>
      </sheetData>
      <sheetData sheetId="10049">
        <row r="1">
          <cell r="A1" t="str">
            <v>1월 생산실적</v>
          </cell>
        </row>
      </sheetData>
      <sheetData sheetId="10050">
        <row r="1">
          <cell r="A1" t="str">
            <v>1월 생산실적</v>
          </cell>
        </row>
      </sheetData>
      <sheetData sheetId="10051">
        <row r="1">
          <cell r="A1" t="str">
            <v>1월 생산실적</v>
          </cell>
        </row>
      </sheetData>
      <sheetData sheetId="10052">
        <row r="1">
          <cell r="A1" t="str">
            <v>1월 생산실적</v>
          </cell>
        </row>
      </sheetData>
      <sheetData sheetId="10053">
        <row r="1">
          <cell r="A1" t="str">
            <v>1월 생산실적</v>
          </cell>
        </row>
      </sheetData>
      <sheetData sheetId="10054">
        <row r="1">
          <cell r="A1" t="str">
            <v>1월 생산실적</v>
          </cell>
        </row>
      </sheetData>
      <sheetData sheetId="10055">
        <row r="1">
          <cell r="A1" t="str">
            <v>1월 생산실적</v>
          </cell>
        </row>
      </sheetData>
      <sheetData sheetId="10056">
        <row r="1">
          <cell r="A1" t="str">
            <v>1월 생산실적</v>
          </cell>
        </row>
      </sheetData>
      <sheetData sheetId="10057">
        <row r="1">
          <cell r="A1" t="str">
            <v>1월 생산실적</v>
          </cell>
        </row>
      </sheetData>
      <sheetData sheetId="10058">
        <row r="1">
          <cell r="A1" t="str">
            <v>1월 생산실적</v>
          </cell>
        </row>
      </sheetData>
      <sheetData sheetId="10059">
        <row r="1">
          <cell r="A1" t="str">
            <v>1월 생산실적</v>
          </cell>
        </row>
      </sheetData>
      <sheetData sheetId="10060">
        <row r="1">
          <cell r="A1" t="str">
            <v>1월 생산실적</v>
          </cell>
        </row>
      </sheetData>
      <sheetData sheetId="10061">
        <row r="1">
          <cell r="A1" t="str">
            <v>1월 생산실적</v>
          </cell>
        </row>
      </sheetData>
      <sheetData sheetId="10062">
        <row r="1">
          <cell r="A1" t="str">
            <v>1월 생산실적</v>
          </cell>
        </row>
      </sheetData>
      <sheetData sheetId="10063">
        <row r="1">
          <cell r="A1" t="str">
            <v>1월 생산실적</v>
          </cell>
        </row>
      </sheetData>
      <sheetData sheetId="10064">
        <row r="1">
          <cell r="A1" t="str">
            <v>1월 생산실적</v>
          </cell>
        </row>
      </sheetData>
      <sheetData sheetId="10065">
        <row r="1">
          <cell r="A1" t="str">
            <v>1월 생산실적</v>
          </cell>
        </row>
      </sheetData>
      <sheetData sheetId="10066">
        <row r="1">
          <cell r="A1" t="str">
            <v>1월 생산실적</v>
          </cell>
        </row>
      </sheetData>
      <sheetData sheetId="10067">
        <row r="1">
          <cell r="A1" t="str">
            <v>1월 생산실적</v>
          </cell>
        </row>
      </sheetData>
      <sheetData sheetId="10068">
        <row r="1">
          <cell r="A1" t="str">
            <v>1월 생산실적</v>
          </cell>
        </row>
      </sheetData>
      <sheetData sheetId="10069">
        <row r="1">
          <cell r="A1" t="str">
            <v>1월 생산실적</v>
          </cell>
        </row>
      </sheetData>
      <sheetData sheetId="10070">
        <row r="1">
          <cell r="A1" t="str">
            <v>1월 생산실적</v>
          </cell>
        </row>
      </sheetData>
      <sheetData sheetId="10071">
        <row r="1">
          <cell r="A1" t="str">
            <v>1월 생산실적</v>
          </cell>
        </row>
      </sheetData>
      <sheetData sheetId="10072">
        <row r="1">
          <cell r="A1" t="str">
            <v>1월 생산실적</v>
          </cell>
        </row>
      </sheetData>
      <sheetData sheetId="10073">
        <row r="1">
          <cell r="A1" t="str">
            <v>1월 생산실적</v>
          </cell>
        </row>
      </sheetData>
      <sheetData sheetId="10074">
        <row r="1">
          <cell r="A1" t="str">
            <v>1월 생산실적</v>
          </cell>
        </row>
      </sheetData>
      <sheetData sheetId="10075">
        <row r="1">
          <cell r="A1" t="str">
            <v>1월 생산실적</v>
          </cell>
        </row>
      </sheetData>
      <sheetData sheetId="10076">
        <row r="1">
          <cell r="A1" t="str">
            <v>1월 생산실적</v>
          </cell>
        </row>
      </sheetData>
      <sheetData sheetId="10077">
        <row r="1">
          <cell r="A1" t="str">
            <v>1월 생산실적</v>
          </cell>
        </row>
      </sheetData>
      <sheetData sheetId="10078">
        <row r="1">
          <cell r="A1" t="str">
            <v>1월 생산실적</v>
          </cell>
        </row>
      </sheetData>
      <sheetData sheetId="10079">
        <row r="1">
          <cell r="A1" t="str">
            <v>1월 생산실적</v>
          </cell>
        </row>
      </sheetData>
      <sheetData sheetId="10080">
        <row r="1">
          <cell r="A1" t="str">
            <v>1월 생산실적</v>
          </cell>
        </row>
      </sheetData>
      <sheetData sheetId="10081">
        <row r="1">
          <cell r="A1" t="str">
            <v>1월 생산실적</v>
          </cell>
        </row>
      </sheetData>
      <sheetData sheetId="10082">
        <row r="1">
          <cell r="A1" t="str">
            <v>1월 생산실적</v>
          </cell>
        </row>
      </sheetData>
      <sheetData sheetId="10083">
        <row r="1">
          <cell r="A1" t="str">
            <v>1월 생산실적</v>
          </cell>
        </row>
      </sheetData>
      <sheetData sheetId="10084">
        <row r="1">
          <cell r="A1" t="str">
            <v>1월 생산실적</v>
          </cell>
        </row>
      </sheetData>
      <sheetData sheetId="10085">
        <row r="1">
          <cell r="A1" t="str">
            <v>1월 생산실적</v>
          </cell>
        </row>
      </sheetData>
      <sheetData sheetId="10086">
        <row r="1">
          <cell r="A1" t="str">
            <v>1월 생산실적</v>
          </cell>
        </row>
      </sheetData>
      <sheetData sheetId="10087">
        <row r="1">
          <cell r="A1" t="str">
            <v>1월 생산실적</v>
          </cell>
        </row>
      </sheetData>
      <sheetData sheetId="10088">
        <row r="1">
          <cell r="A1" t="str">
            <v>1월 생산실적</v>
          </cell>
        </row>
      </sheetData>
      <sheetData sheetId="10089">
        <row r="1">
          <cell r="A1" t="str">
            <v>1월 생산실적</v>
          </cell>
        </row>
      </sheetData>
      <sheetData sheetId="10090">
        <row r="1">
          <cell r="A1" t="str">
            <v>1월 생산실적</v>
          </cell>
        </row>
      </sheetData>
      <sheetData sheetId="10091">
        <row r="1">
          <cell r="A1" t="str">
            <v>1월 생산실적</v>
          </cell>
        </row>
      </sheetData>
      <sheetData sheetId="10092">
        <row r="1">
          <cell r="A1" t="str">
            <v>1월 생산실적</v>
          </cell>
        </row>
      </sheetData>
      <sheetData sheetId="10093">
        <row r="1">
          <cell r="A1" t="str">
            <v>1월 생산실적</v>
          </cell>
        </row>
      </sheetData>
      <sheetData sheetId="10094">
        <row r="1">
          <cell r="A1" t="str">
            <v>1월 생산실적</v>
          </cell>
        </row>
      </sheetData>
      <sheetData sheetId="10095">
        <row r="1">
          <cell r="A1" t="str">
            <v>1월 생산실적</v>
          </cell>
        </row>
      </sheetData>
      <sheetData sheetId="10096">
        <row r="1">
          <cell r="A1" t="str">
            <v>1월 생산실적</v>
          </cell>
        </row>
      </sheetData>
      <sheetData sheetId="10097">
        <row r="1">
          <cell r="A1" t="str">
            <v>1월 생산실적</v>
          </cell>
        </row>
      </sheetData>
      <sheetData sheetId="10098">
        <row r="1">
          <cell r="A1" t="str">
            <v>1월 생산실적</v>
          </cell>
        </row>
      </sheetData>
      <sheetData sheetId="10099">
        <row r="1">
          <cell r="A1" t="str">
            <v>1월 생산실적</v>
          </cell>
        </row>
      </sheetData>
      <sheetData sheetId="10100">
        <row r="1">
          <cell r="A1" t="str">
            <v>1월 생산실적</v>
          </cell>
        </row>
      </sheetData>
      <sheetData sheetId="10101">
        <row r="1">
          <cell r="A1" t="str">
            <v>1월 생산실적</v>
          </cell>
        </row>
      </sheetData>
      <sheetData sheetId="10102">
        <row r="1">
          <cell r="A1" t="str">
            <v>1월 생산실적</v>
          </cell>
        </row>
      </sheetData>
      <sheetData sheetId="10103">
        <row r="1">
          <cell r="A1" t="str">
            <v>1월 생산실적</v>
          </cell>
        </row>
      </sheetData>
      <sheetData sheetId="10104">
        <row r="1">
          <cell r="A1" t="str">
            <v>1월 생산실적</v>
          </cell>
        </row>
      </sheetData>
      <sheetData sheetId="10105">
        <row r="1">
          <cell r="A1" t="str">
            <v>1월 생산실적</v>
          </cell>
        </row>
      </sheetData>
      <sheetData sheetId="10106">
        <row r="1">
          <cell r="A1" t="str">
            <v>1월 생산실적</v>
          </cell>
        </row>
      </sheetData>
      <sheetData sheetId="10107">
        <row r="1">
          <cell r="A1" t="str">
            <v>1월 생산실적</v>
          </cell>
        </row>
      </sheetData>
      <sheetData sheetId="10108">
        <row r="1">
          <cell r="A1" t="str">
            <v>1월 생산실적</v>
          </cell>
        </row>
      </sheetData>
      <sheetData sheetId="10109">
        <row r="1">
          <cell r="A1" t="str">
            <v>1월 생산실적</v>
          </cell>
        </row>
      </sheetData>
      <sheetData sheetId="10110">
        <row r="1">
          <cell r="A1" t="str">
            <v>1월 생산실적</v>
          </cell>
        </row>
      </sheetData>
      <sheetData sheetId="10111">
        <row r="1">
          <cell r="A1" t="str">
            <v>1월 생산실적</v>
          </cell>
        </row>
      </sheetData>
      <sheetData sheetId="10112">
        <row r="1">
          <cell r="A1" t="str">
            <v>1월 생산실적</v>
          </cell>
        </row>
      </sheetData>
      <sheetData sheetId="10113">
        <row r="1">
          <cell r="A1" t="str">
            <v>1월 생산실적</v>
          </cell>
        </row>
      </sheetData>
      <sheetData sheetId="10114">
        <row r="1">
          <cell r="A1" t="str">
            <v>1월 생산실적</v>
          </cell>
        </row>
      </sheetData>
      <sheetData sheetId="10115">
        <row r="1">
          <cell r="A1" t="str">
            <v>1월 생산실적</v>
          </cell>
        </row>
      </sheetData>
      <sheetData sheetId="10116">
        <row r="1">
          <cell r="A1" t="str">
            <v>1월 생산실적</v>
          </cell>
        </row>
      </sheetData>
      <sheetData sheetId="10117">
        <row r="1">
          <cell r="A1" t="str">
            <v>1월 생산실적</v>
          </cell>
        </row>
      </sheetData>
      <sheetData sheetId="10118">
        <row r="1">
          <cell r="A1" t="str">
            <v>1월 생산실적</v>
          </cell>
        </row>
      </sheetData>
      <sheetData sheetId="10119">
        <row r="1">
          <cell r="A1" t="str">
            <v>1월 생산실적</v>
          </cell>
        </row>
      </sheetData>
      <sheetData sheetId="10120">
        <row r="1">
          <cell r="A1" t="str">
            <v>1월 생산실적</v>
          </cell>
        </row>
      </sheetData>
      <sheetData sheetId="10121">
        <row r="1">
          <cell r="A1" t="str">
            <v>1월 생산실적</v>
          </cell>
        </row>
      </sheetData>
      <sheetData sheetId="10122">
        <row r="1">
          <cell r="A1" t="str">
            <v>1월 생산실적</v>
          </cell>
        </row>
      </sheetData>
      <sheetData sheetId="10123">
        <row r="1">
          <cell r="A1" t="str">
            <v>1월 생산실적</v>
          </cell>
        </row>
      </sheetData>
      <sheetData sheetId="10124">
        <row r="1">
          <cell r="A1" t="str">
            <v>1월 생산실적</v>
          </cell>
        </row>
      </sheetData>
      <sheetData sheetId="10125">
        <row r="1">
          <cell r="A1" t="str">
            <v>1월 생산실적</v>
          </cell>
        </row>
      </sheetData>
      <sheetData sheetId="10126">
        <row r="1">
          <cell r="A1" t="str">
            <v>1월 생산실적</v>
          </cell>
        </row>
      </sheetData>
      <sheetData sheetId="10127">
        <row r="1">
          <cell r="A1" t="str">
            <v>1월 생산실적</v>
          </cell>
        </row>
      </sheetData>
      <sheetData sheetId="10128">
        <row r="1">
          <cell r="A1" t="str">
            <v>1월 생산실적</v>
          </cell>
        </row>
      </sheetData>
      <sheetData sheetId="10129">
        <row r="1">
          <cell r="A1" t="str">
            <v>1월 생산실적</v>
          </cell>
        </row>
      </sheetData>
      <sheetData sheetId="10130">
        <row r="1">
          <cell r="A1" t="str">
            <v>1월 생산실적</v>
          </cell>
        </row>
      </sheetData>
      <sheetData sheetId="10131">
        <row r="1">
          <cell r="A1" t="str">
            <v>1월 생산실적</v>
          </cell>
        </row>
      </sheetData>
      <sheetData sheetId="10132">
        <row r="1">
          <cell r="A1" t="str">
            <v>1월 생산실적</v>
          </cell>
        </row>
      </sheetData>
      <sheetData sheetId="10133">
        <row r="1">
          <cell r="A1" t="str">
            <v>1월 생산실적</v>
          </cell>
        </row>
      </sheetData>
      <sheetData sheetId="10134">
        <row r="1">
          <cell r="A1" t="str">
            <v>1월 생산실적</v>
          </cell>
        </row>
      </sheetData>
      <sheetData sheetId="10135">
        <row r="1">
          <cell r="A1" t="str">
            <v>1월 생산실적</v>
          </cell>
        </row>
      </sheetData>
      <sheetData sheetId="10136">
        <row r="1">
          <cell r="A1" t="str">
            <v>1월 생산실적</v>
          </cell>
        </row>
      </sheetData>
      <sheetData sheetId="10137"/>
      <sheetData sheetId="10138">
        <row r="6">
          <cell r="A6">
            <v>1</v>
          </cell>
        </row>
      </sheetData>
      <sheetData sheetId="10139"/>
      <sheetData sheetId="10140"/>
      <sheetData sheetId="10141">
        <row r="5">
          <cell r="D5" t="str">
            <v>PROCESS PERFORMANCE STUDY</v>
          </cell>
        </row>
      </sheetData>
      <sheetData sheetId="10142"/>
      <sheetData sheetId="10143">
        <row r="6">
          <cell r="A6">
            <v>1</v>
          </cell>
        </row>
      </sheetData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>
        <row r="1">
          <cell r="A1" t="str">
            <v>1월 생산실적</v>
          </cell>
        </row>
      </sheetData>
      <sheetData sheetId="10153">
        <row r="1">
          <cell r="A1" t="str">
            <v>1월 생산실적</v>
          </cell>
        </row>
      </sheetData>
      <sheetData sheetId="10154">
        <row r="1">
          <cell r="A1" t="str">
            <v>1월 생산실적</v>
          </cell>
        </row>
      </sheetData>
      <sheetData sheetId="10155">
        <row r="1">
          <cell r="A1" t="str">
            <v>1월 생산실적</v>
          </cell>
        </row>
      </sheetData>
      <sheetData sheetId="10156">
        <row r="1">
          <cell r="A1" t="str">
            <v>1월 생산실적</v>
          </cell>
        </row>
      </sheetData>
      <sheetData sheetId="10157"/>
      <sheetData sheetId="10158"/>
      <sheetData sheetId="10159"/>
      <sheetData sheetId="10160">
        <row r="1">
          <cell r="A1" t="str">
            <v>1월 생산실적</v>
          </cell>
        </row>
      </sheetData>
      <sheetData sheetId="10161">
        <row r="1">
          <cell r="A1" t="str">
            <v>1월 생산실적</v>
          </cell>
        </row>
      </sheetData>
      <sheetData sheetId="10162">
        <row r="1">
          <cell r="A1" t="str">
            <v>1월 생산실적</v>
          </cell>
        </row>
      </sheetData>
      <sheetData sheetId="10163">
        <row r="1">
          <cell r="A1" t="str">
            <v>1월 생산실적</v>
          </cell>
        </row>
      </sheetData>
      <sheetData sheetId="10164">
        <row r="1">
          <cell r="A1" t="str">
            <v>1월 생산실적</v>
          </cell>
        </row>
      </sheetData>
      <sheetData sheetId="10165">
        <row r="1">
          <cell r="A1" t="str">
            <v>1월 생산실적</v>
          </cell>
        </row>
      </sheetData>
      <sheetData sheetId="10166">
        <row r="1">
          <cell r="A1" t="str">
            <v>1월 생산실적</v>
          </cell>
        </row>
      </sheetData>
      <sheetData sheetId="10167">
        <row r="1">
          <cell r="A1" t="str">
            <v>1월 생산실적</v>
          </cell>
        </row>
      </sheetData>
      <sheetData sheetId="10168">
        <row r="1">
          <cell r="A1" t="str">
            <v>1월 생산실적</v>
          </cell>
        </row>
      </sheetData>
      <sheetData sheetId="10169">
        <row r="1">
          <cell r="A1" t="str">
            <v>1월 생산실적</v>
          </cell>
        </row>
      </sheetData>
      <sheetData sheetId="10170">
        <row r="1">
          <cell r="A1" t="str">
            <v>1월 생산실적</v>
          </cell>
        </row>
      </sheetData>
      <sheetData sheetId="10171">
        <row r="1">
          <cell r="A1" t="str">
            <v>1월 생산실적</v>
          </cell>
        </row>
      </sheetData>
      <sheetData sheetId="10172">
        <row r="1">
          <cell r="A1" t="str">
            <v>1월 생산실적</v>
          </cell>
        </row>
      </sheetData>
      <sheetData sheetId="10173">
        <row r="1">
          <cell r="A1" t="str">
            <v>1월 생산실적</v>
          </cell>
        </row>
      </sheetData>
      <sheetData sheetId="10174">
        <row r="1">
          <cell r="A1" t="str">
            <v>1월 생산실적</v>
          </cell>
        </row>
      </sheetData>
      <sheetData sheetId="10175">
        <row r="1">
          <cell r="A1" t="str">
            <v>1월 생산실적</v>
          </cell>
        </row>
      </sheetData>
      <sheetData sheetId="10176">
        <row r="1">
          <cell r="A1" t="str">
            <v>1월 생산실적</v>
          </cell>
        </row>
      </sheetData>
      <sheetData sheetId="10177">
        <row r="1">
          <cell r="A1" t="str">
            <v>1월 생산실적</v>
          </cell>
        </row>
      </sheetData>
      <sheetData sheetId="10178">
        <row r="1">
          <cell r="A1" t="str">
            <v>1월 생산실적</v>
          </cell>
        </row>
      </sheetData>
      <sheetData sheetId="10179">
        <row r="1">
          <cell r="A1" t="str">
            <v>1월 생산실적</v>
          </cell>
        </row>
      </sheetData>
      <sheetData sheetId="10180">
        <row r="1">
          <cell r="A1" t="str">
            <v>1월 생산실적</v>
          </cell>
        </row>
      </sheetData>
      <sheetData sheetId="10181">
        <row r="1">
          <cell r="A1" t="str">
            <v>1월 생산실적</v>
          </cell>
        </row>
      </sheetData>
      <sheetData sheetId="10182">
        <row r="1">
          <cell r="A1" t="str">
            <v>1월 생산실적</v>
          </cell>
        </row>
      </sheetData>
      <sheetData sheetId="10183">
        <row r="1">
          <cell r="A1" t="str">
            <v>1월 생산실적</v>
          </cell>
        </row>
      </sheetData>
      <sheetData sheetId="10184">
        <row r="1">
          <cell r="A1" t="str">
            <v>1월 생산실적</v>
          </cell>
        </row>
      </sheetData>
      <sheetData sheetId="10185">
        <row r="1">
          <cell r="A1" t="str">
            <v>1월 생산실적</v>
          </cell>
        </row>
      </sheetData>
      <sheetData sheetId="10186">
        <row r="1">
          <cell r="A1" t="str">
            <v>1월 생산실적</v>
          </cell>
        </row>
      </sheetData>
      <sheetData sheetId="10187">
        <row r="1">
          <cell r="A1" t="str">
            <v>1월 생산실적</v>
          </cell>
        </row>
      </sheetData>
      <sheetData sheetId="10188">
        <row r="1">
          <cell r="A1" t="str">
            <v>1월 생산실적</v>
          </cell>
        </row>
      </sheetData>
      <sheetData sheetId="10189">
        <row r="1">
          <cell r="A1" t="str">
            <v>1월 생산실적</v>
          </cell>
        </row>
      </sheetData>
      <sheetData sheetId="10190">
        <row r="1">
          <cell r="A1" t="str">
            <v>1월 생산실적</v>
          </cell>
        </row>
      </sheetData>
      <sheetData sheetId="10191">
        <row r="1">
          <cell r="A1" t="str">
            <v>1월 생산실적</v>
          </cell>
        </row>
      </sheetData>
      <sheetData sheetId="10192">
        <row r="1">
          <cell r="A1" t="str">
            <v>1월 생산실적</v>
          </cell>
        </row>
      </sheetData>
      <sheetData sheetId="10193">
        <row r="5">
          <cell r="D5" t="str">
            <v>PROCESS PERFORMANCE STUDY</v>
          </cell>
        </row>
      </sheetData>
      <sheetData sheetId="10194">
        <row r="1">
          <cell r="A1" t="str">
            <v>1월 생산실적</v>
          </cell>
        </row>
      </sheetData>
      <sheetData sheetId="10195">
        <row r="1">
          <cell r="A1" t="str">
            <v>1월 생산실적</v>
          </cell>
        </row>
      </sheetData>
      <sheetData sheetId="10196">
        <row r="1">
          <cell r="A1" t="str">
            <v>1월 생산실적</v>
          </cell>
        </row>
      </sheetData>
      <sheetData sheetId="10197">
        <row r="5">
          <cell r="D5" t="str">
            <v>PROCESS PERFORMANCE STUDY</v>
          </cell>
        </row>
      </sheetData>
      <sheetData sheetId="10198">
        <row r="5">
          <cell r="D5" t="str">
            <v>PROCESS PERFORMANCE STUDY</v>
          </cell>
        </row>
      </sheetData>
      <sheetData sheetId="10199" refreshError="1"/>
      <sheetData sheetId="10200" refreshError="1"/>
      <sheetData sheetId="10201" refreshError="1"/>
      <sheetData sheetId="10202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>
        <row r="1">
          <cell r="A1" t="str">
            <v>1월 생산실적</v>
          </cell>
        </row>
      </sheetData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>
        <row r="5">
          <cell r="D5" t="str">
            <v>PROCESS PERFORMANCE STUDY</v>
          </cell>
        </row>
      </sheetData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>
        <row r="1">
          <cell r="A1" t="str">
            <v>1월 생산실적</v>
          </cell>
        </row>
      </sheetData>
      <sheetData sheetId="10351">
        <row r="1">
          <cell r="A1" t="str">
            <v>1월 생산실적</v>
          </cell>
        </row>
      </sheetData>
      <sheetData sheetId="10352">
        <row r="1">
          <cell r="A1" t="str">
            <v>1월 생산실적</v>
          </cell>
        </row>
      </sheetData>
      <sheetData sheetId="10353">
        <row r="1">
          <cell r="A1" t="str">
            <v>1월 생산실적</v>
          </cell>
        </row>
      </sheetData>
      <sheetData sheetId="10354">
        <row r="1">
          <cell r="A1" t="str">
            <v>1월 생산실적</v>
          </cell>
        </row>
      </sheetData>
      <sheetData sheetId="10355">
        <row r="1">
          <cell r="A1" t="str">
            <v>1월 생산실적</v>
          </cell>
        </row>
      </sheetData>
      <sheetData sheetId="10356">
        <row r="1">
          <cell r="A1" t="str">
            <v>1월 생산실적</v>
          </cell>
        </row>
      </sheetData>
      <sheetData sheetId="10357">
        <row r="1">
          <cell r="A1" t="str">
            <v>1월 생산실적</v>
          </cell>
        </row>
      </sheetData>
      <sheetData sheetId="10358">
        <row r="1">
          <cell r="A1" t="str">
            <v>1월 생산실적</v>
          </cell>
        </row>
      </sheetData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>
        <row r="1">
          <cell r="A1" t="str">
            <v>1월 생산실적</v>
          </cell>
        </row>
      </sheetData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>
        <row r="1">
          <cell r="A1" t="str">
            <v>1월 생산실적</v>
          </cell>
        </row>
      </sheetData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>
        <row r="1">
          <cell r="A1" t="str">
            <v>1월 생산실적</v>
          </cell>
        </row>
      </sheetData>
      <sheetData sheetId="10442">
        <row r="1">
          <cell r="A1" t="str">
            <v>1월 생산실적</v>
          </cell>
        </row>
      </sheetData>
      <sheetData sheetId="10443">
        <row r="1">
          <cell r="A1" t="str">
            <v>1월 생산실적</v>
          </cell>
        </row>
      </sheetData>
      <sheetData sheetId="10444">
        <row r="1">
          <cell r="A1" t="str">
            <v>1월 생산실적</v>
          </cell>
        </row>
      </sheetData>
      <sheetData sheetId="10445">
        <row r="1">
          <cell r="A1" t="str">
            <v>1월 생산실적</v>
          </cell>
        </row>
      </sheetData>
      <sheetData sheetId="10446">
        <row r="1">
          <cell r="A1" t="str">
            <v>1월 생산실적</v>
          </cell>
        </row>
      </sheetData>
      <sheetData sheetId="10447">
        <row r="1">
          <cell r="A1" t="str">
            <v>1월 생산실적</v>
          </cell>
        </row>
      </sheetData>
      <sheetData sheetId="10448">
        <row r="1">
          <cell r="A1" t="str">
            <v>1월 생산실적</v>
          </cell>
        </row>
      </sheetData>
      <sheetData sheetId="10449">
        <row r="1">
          <cell r="A1" t="str">
            <v>1월 생산실적</v>
          </cell>
        </row>
      </sheetData>
      <sheetData sheetId="10450">
        <row r="1">
          <cell r="A1" t="str">
            <v>1월 생산실적</v>
          </cell>
        </row>
      </sheetData>
      <sheetData sheetId="10451">
        <row r="1">
          <cell r="A1" t="str">
            <v>1월 생산실적</v>
          </cell>
        </row>
      </sheetData>
      <sheetData sheetId="10452">
        <row r="1">
          <cell r="A1" t="str">
            <v>1월 생산실적</v>
          </cell>
        </row>
      </sheetData>
      <sheetData sheetId="10453"/>
      <sheetData sheetId="10454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/>
      <sheetData sheetId="11418"/>
      <sheetData sheetId="11419"/>
      <sheetData sheetId="11420"/>
      <sheetData sheetId="1142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S Solutions Worksheet Hidden"/>
      <sheetName val="★HMC Group"/>
      <sheetName val="Pivot"/>
      <sheetName val="작성기준"/>
      <sheetName val="완성차물량기준(한국중국)"/>
      <sheetName val="완성차물량기준(유럽북미인도)"/>
      <sheetName val="SAS용"/>
      <sheetName val="기준코드"/>
      <sheetName val="차종"/>
      <sheetName val="변경이력"/>
      <sheetName val="Global_Production_Trend_by_740만"/>
      <sheetName val="H_cut_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A3" t="str">
            <v>Korea</v>
          </cell>
          <cell r="C3" t="str">
            <v>OEM</v>
          </cell>
        </row>
        <row r="4">
          <cell r="A4" t="str">
            <v>N.A</v>
          </cell>
          <cell r="C4" t="str">
            <v>CSM</v>
          </cell>
        </row>
        <row r="5">
          <cell r="A5" t="str">
            <v>China</v>
          </cell>
          <cell r="C5" t="str">
            <v>JD POWER</v>
          </cell>
        </row>
        <row r="6">
          <cell r="A6" t="str">
            <v>Europe</v>
          </cell>
          <cell r="C6" t="str">
            <v>RFQ</v>
          </cell>
        </row>
        <row r="7">
          <cell r="A7" t="str">
            <v>India</v>
          </cell>
          <cell r="C7" t="str">
            <v>Mando</v>
          </cell>
        </row>
        <row r="8">
          <cell r="A8" t="str">
            <v>Others</v>
          </cell>
          <cell r="C8" t="str">
            <v>Others</v>
          </cell>
        </row>
      </sheetData>
      <sheetData sheetId="8"/>
      <sheetData sheetId="9"/>
      <sheetData sheetId="10"/>
      <sheetData sheetId="1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_History"/>
      <sheetName val="Pack Structure BOM"/>
      <sheetName val="Module BOM"/>
      <sheetName val="전장품BOM"/>
      <sheetName val="유첨1) Exploded view_모듈"/>
      <sheetName val="유첨1_2) Exploded view_팩"/>
      <sheetName val="유첨2)Endplate Assy_절연시트"/>
      <sheetName val="유첨3) Repeating_Frame_Assy_융착부"/>
      <sheetName val="부품 분류"/>
      <sheetName val="유첨4) Coolant port 가공부 (다이케이스팅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20">
          <cell r="E120" t="str">
            <v>Bending</v>
          </cell>
        </row>
        <row r="121">
          <cell r="E121" t="str">
            <v>Label_Foaming</v>
          </cell>
        </row>
        <row r="122">
          <cell r="E122" t="str">
            <v>Painting</v>
          </cell>
        </row>
        <row r="123">
          <cell r="E123" t="str">
            <v>Tape_부착</v>
          </cell>
        </row>
        <row r="124">
          <cell r="E124" t="str">
            <v>기계가공</v>
          </cell>
        </row>
        <row r="125">
          <cell r="E125" t="str">
            <v>도장(분채)</v>
          </cell>
        </row>
        <row r="126">
          <cell r="E126" t="str">
            <v>도장(전착)</v>
          </cell>
        </row>
        <row r="127">
          <cell r="E127" t="str">
            <v>수조립</v>
          </cell>
        </row>
        <row r="128">
          <cell r="E128" t="str">
            <v>아노다이징</v>
          </cell>
        </row>
        <row r="129">
          <cell r="E129" t="str">
            <v>압입</v>
          </cell>
        </row>
        <row r="130">
          <cell r="E130" t="str">
            <v>열처리</v>
          </cell>
        </row>
        <row r="131">
          <cell r="E131" t="str">
            <v>용접 (Spot)</v>
          </cell>
        </row>
        <row r="132">
          <cell r="E132" t="str">
            <v>용접(Brazing)</v>
          </cell>
        </row>
        <row r="133">
          <cell r="E133" t="str">
            <v>용접(Laser)</v>
          </cell>
        </row>
        <row r="134">
          <cell r="E134" t="str">
            <v>용접(초음파)</v>
          </cell>
        </row>
        <row r="135">
          <cell r="E135" t="str">
            <v>융착(열)</v>
          </cell>
        </row>
        <row r="136">
          <cell r="E136" t="str">
            <v>융착(초음파)</v>
          </cell>
        </row>
        <row r="137">
          <cell r="E137" t="str">
            <v>코팅</v>
          </cell>
        </row>
        <row r="138">
          <cell r="E138" t="str">
            <v>ETC</v>
          </cell>
        </row>
      </sheetData>
      <sheetData sheetId="9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1 Summary1"/>
      <sheetName val="AP I4"/>
      <sheetName val="AP DW"/>
      <sheetName val="Autoliv"/>
      <sheetName val="Antolin"/>
      <sheetName val="Benteler"/>
      <sheetName val="Bosch"/>
      <sheetName val="Brose"/>
      <sheetName val="Conti Teves"/>
      <sheetName val="Dynamid"/>
      <sheetName val="Fico"/>
      <sheetName val="GKN"/>
      <sheetName val="JCI"/>
      <sheetName val="Kautex 4WD Lev.II P"/>
      <sheetName val="Kautex 4WD St.IV P&amp;D"/>
      <sheetName val="Kautex 2WD ISG P&amp;D"/>
      <sheetName val="Kautex 2WD Lev II P&amp;D"/>
      <sheetName val="Kutsch Kirchhoff"/>
      <sheetName val="Lear"/>
      <sheetName val="Lemforder"/>
      <sheetName val="Meritor"/>
      <sheetName val="NSK"/>
      <sheetName val="Ortech"/>
      <sheetName val="Paulstra"/>
      <sheetName val="Pelzer"/>
      <sheetName val="Presta Krupp"/>
      <sheetName val="Sommer Allibert"/>
      <sheetName val="SAL"/>
      <sheetName val="SAS"/>
      <sheetName val="Sachs FTE"/>
      <sheetName val="Sachs Clutch"/>
      <sheetName val="Sachs FL WH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">
          <cell r="E4" t="str">
            <v>Kautex Textron</v>
          </cell>
        </row>
      </sheetData>
      <sheetData sheetId="15">
        <row r="4">
          <cell r="E4" t="str">
            <v>Kautex Textron</v>
          </cell>
        </row>
      </sheetData>
      <sheetData sheetId="16">
        <row r="4">
          <cell r="E4" t="str">
            <v>Kautex Textron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4">
          <cell r="E4" t="str">
            <v>Sommer Allibert SAI Automotive SAL GmbH</v>
          </cell>
        </row>
      </sheetData>
      <sheetData sheetId="28">
        <row r="4">
          <cell r="E4" t="str">
            <v>SAS Autosystemtechnik / SAI Automotive SAL GmbH</v>
          </cell>
        </row>
      </sheetData>
      <sheetData sheetId="29"/>
      <sheetData sheetId="30"/>
      <sheetData sheetId="3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대외공문"/>
      <sheetName val="64164"/>
      <sheetName val="3"/>
      <sheetName val="내수1.8GL"/>
      <sheetName val="BUS제원1"/>
      <sheetName val="직원신상"/>
      <sheetName val="2.대외공문"/>
      <sheetName val="GRACE"/>
      <sheetName val="MTO"/>
      <sheetName val="협조전"/>
      <sheetName val=" SR3차원단위 (3)"/>
      <sheetName val="SANTAMO"/>
      <sheetName val="ASEQ"/>
      <sheetName val="DBL LPG시험"/>
      <sheetName val="C100"/>
      <sheetName val="M1master"/>
      <sheetName val="Sheet1"/>
      <sheetName val="1.변경범위"/>
      <sheetName val="주행"/>
      <sheetName val="비교원RD-S"/>
      <sheetName val="__"/>
      <sheetName val="정산내역"/>
      <sheetName val="HCCE01"/>
      <sheetName val="MACRO1.XLM"/>
      <sheetName val="RD제품개발투자비(매가)"/>
      <sheetName val="구동"/>
      <sheetName val="9907협력"/>
      <sheetName val="금형사양서"/>
      <sheetName val="표지"/>
      <sheetName val="engline"/>
      <sheetName val="2006 Business Plan (eng)"/>
      <sheetName val="상용"/>
      <sheetName val="125PIECE"/>
      <sheetName val="VPP(BD-010) 이상보고"/>
      <sheetName val="p2-1"/>
      <sheetName val="HP1AMLIST"/>
      <sheetName val="원단위"/>
      <sheetName val="key"/>
      <sheetName val="AD원"/>
      <sheetName val="DI-ESTI"/>
      <sheetName val="SPL (2)"/>
      <sheetName val="126.255"/>
      <sheetName val="major"/>
      <sheetName val="CAUDIT"/>
      <sheetName val="BASE"/>
      <sheetName val="1.개발개요"/>
      <sheetName val="5.WIRE적용LIST"/>
      <sheetName val="X3"/>
      <sheetName val="SOURCE"/>
      <sheetName val="DATA"/>
      <sheetName val="SUB"/>
      <sheetName val="내수1_8GL"/>
      <sheetName val="2_대외공문"/>
      <sheetName val="_SR3차원단위_(3)"/>
      <sheetName val="DBL_LPG시험"/>
      <sheetName val="1_변경범위"/>
      <sheetName val="RM길이"/>
      <sheetName val="#REF"/>
      <sheetName val="하기종합"/>
      <sheetName val="2"/>
      <sheetName val="KD율"/>
      <sheetName val="BRAKE"/>
      <sheetName val="ML"/>
      <sheetName val="MACRO1_XLM"/>
      <sheetName val="공정"/>
      <sheetName val="QtrComp"/>
      <sheetName val="HOLE 9905(1)"/>
      <sheetName val="BOX ASSY"/>
      <sheetName val="2006_Business_Plan_(eng)"/>
      <sheetName val="VPP(BD-010)_이상보고"/>
      <sheetName val="SPL_(2)"/>
      <sheetName val="내수1_8GL1"/>
      <sheetName val="2_대외공문1"/>
      <sheetName val="_SR3차원단위_(3)1"/>
      <sheetName val="DBL_LPG시험1"/>
      <sheetName val="1_변경범위1"/>
      <sheetName val="126_255"/>
      <sheetName val="1_개발개요"/>
      <sheetName val="5_WIRE적용LIST"/>
      <sheetName val="Eingaben"/>
      <sheetName val="PAKAGE4362"/>
      <sheetName val="초기화면"/>
      <sheetName val="매각단가"/>
      <sheetName val="상세 계산 내역"/>
      <sheetName val="계산 DATA 입력"/>
      <sheetName val="품의양"/>
      <sheetName val="S300V-MBOM"/>
      <sheetName val="군산공장추가구매"/>
      <sheetName val="seat-sdn only"/>
      <sheetName val="신고서.전"/>
      <sheetName val="94B"/>
      <sheetName val="주소(한문)"/>
      <sheetName val="CVT산정"/>
      <sheetName val="Sheet3"/>
      <sheetName val="공문송부업체"/>
      <sheetName val="R&amp;R(DATA)"/>
      <sheetName val="회의록"/>
      <sheetName val="WEIGHT"/>
      <sheetName val="RES"/>
      <sheetName val="ܖῐխ_x0002__x000f_烐ܒ_x0000__x0000__x0000__x0000__x0000__x0000__x0000__x0000__x0000__x0000__x0000_耠_xffff__xffff__xffff__xffff_툨ܔ_x0000__x0000__x0000__x0000__x0000__x0000_"/>
      <sheetName val="예산계획"/>
      <sheetName val="#REF!"/>
      <sheetName val="full (2)"/>
      <sheetName val="TIMESHEET"/>
      <sheetName val="박두익"/>
      <sheetName val="CD-실적"/>
      <sheetName val="XGPROD"/>
      <sheetName val="Value Analysis - Sheet 1"/>
      <sheetName val="첨부5"/>
      <sheetName val="Main Model"/>
      <sheetName val="????"/>
      <sheetName val="검구사양서"/>
      <sheetName val="6월17"/>
      <sheetName val="99Shop코드"/>
      <sheetName val="자체실적1Q"/>
      <sheetName val="Sheet5"/>
      <sheetName val="Sheet2"/>
      <sheetName val="작성양식"/>
      <sheetName val="신규DEP"/>
      <sheetName val="상용_mp"/>
      <sheetName val="11"/>
      <sheetName val="내수1_8GL2"/>
      <sheetName val="2_대외공문2"/>
      <sheetName val="_SR3차원단위_(3)2"/>
      <sheetName val="DBL_LPG시험2"/>
      <sheetName val="1_변경범위2"/>
      <sheetName val="2006_Business_Plan_(eng)1"/>
      <sheetName val="MACRO1_XLM1"/>
      <sheetName val="VPP(BD-010)_이상보고1"/>
      <sheetName val="1_개발개요1"/>
      <sheetName val="5_WIRE적용LIST1"/>
      <sheetName val="SPL_(2)1"/>
      <sheetName val="126_2551"/>
      <sheetName val="HOLE_9905(1)"/>
      <sheetName val="BOX_ASSY"/>
      <sheetName val="상세_계산_내역"/>
      <sheetName val="계산_DATA_입력"/>
      <sheetName val="ܖῐխ烐ܒ耠툨ܔܖ烠ܒ煀ܒ耠퉀ܔ䅿뉀À"/>
      <sheetName val="full_(2)"/>
      <sheetName val="Value_Analysis_-_Sheet_1"/>
      <sheetName val="QC계산"/>
      <sheetName val="FCGraph(창녕)"/>
      <sheetName val="실적(Q11)"/>
      <sheetName val="예산(Q11)"/>
      <sheetName val="RHN"/>
      <sheetName val="스틸금형"/>
      <sheetName val="업무담당"/>
      <sheetName val="조립지적"/>
      <sheetName val="ܖῐխ_x0002__x000f_烐ܒ"/>
      <sheetName val="PIVOT"/>
      <sheetName val="하나로통신"/>
      <sheetName val="ܖῐխ_x0002__x000f_烐ܒ耠_xffff__xffff__xffff__xffff_툨ܔܖ烠ܒ_x0002__x000f_煀ܒ_x0008_耠_xffff__xffff__xffff__xffff_퉀ܔ䅿"/>
      <sheetName val="96"/>
      <sheetName val="계정"/>
      <sheetName val="차수"/>
      <sheetName val="전체현황"/>
      <sheetName val="9"/>
      <sheetName val="품평회"/>
      <sheetName val="CR CODE"/>
      <sheetName val="부서CODE"/>
      <sheetName val="THEME CODE"/>
      <sheetName val="CR_CODE"/>
      <sheetName val="THEME_CODE"/>
      <sheetName val="현황"/>
      <sheetName val="6월"/>
      <sheetName val="Kobd(sm3)"/>
      <sheetName val="대일"/>
      <sheetName val="분석mast"/>
      <sheetName val="BM_NEW2"/>
      <sheetName val="Form"/>
      <sheetName val="SUMMARY (3)"/>
      <sheetName val="W-현원가"/>
      <sheetName val="coo"/>
      <sheetName val="재정"/>
      <sheetName val="일반"/>
      <sheetName val="Codes - NNA - 04.27.01 logic"/>
      <sheetName val="TOTAL"/>
      <sheetName val="PC%계산"/>
      <sheetName val="B053 (990701)공정실적PP%계산"/>
      <sheetName val="K-5"/>
      <sheetName val="교육계획"/>
      <sheetName val="K-2"/>
      <sheetName val="Chantill ohd dir lab"/>
      <sheetName val="매입코드-외주-기타"/>
      <sheetName val="MAKER견적"/>
      <sheetName val="cv"/>
      <sheetName val="단가"/>
      <sheetName val="2팀"/>
      <sheetName val="95하U$가격"/>
      <sheetName val="Value "/>
      <sheetName val="DB1029_4"/>
      <sheetName val="seat-sdn_only"/>
      <sheetName val="MACRO1_XLM2"/>
      <sheetName val="효율계획(당월)"/>
      <sheetName val="전체실적"/>
      <sheetName val="신고서_전"/>
      <sheetName val="Dropdown Menus"/>
      <sheetName val="CLM-MP"/>
      <sheetName val="6월실적집계"/>
      <sheetName val="ce_planix04"/>
      <sheetName val="Evap"/>
      <sheetName val="5.세운W-A"/>
      <sheetName val="T진도"/>
      <sheetName val="소요량"/>
      <sheetName val="불량"/>
      <sheetName val="송부용"/>
      <sheetName val="불량건수"/>
      <sheetName val="불량코드"/>
      <sheetName val="외주집계"/>
      <sheetName val="TCA"/>
      <sheetName val="소유주(원)"/>
      <sheetName val="현금경비중역"/>
      <sheetName val="ܖῐխ_x0002__x000f_烐ܒ???????????耠_xffff__xffff__xffff__xffff_툨ܔ??????"/>
      <sheetName val="2안"/>
      <sheetName val="계산정보"/>
      <sheetName val="성보6"/>
      <sheetName val="9600S5B"/>
      <sheetName val="p2_1"/>
      <sheetName val="Input"/>
      <sheetName val="CY2001 Salary Calculation"/>
      <sheetName val="Financials SWS"/>
      <sheetName val="계산DATA입력"/>
      <sheetName val="GB-IC Villingen GG"/>
      <sheetName val="A-A"/>
      <sheetName val="기안(2)"/>
      <sheetName val="삼성(중)"/>
      <sheetName val="삼성(자)"/>
      <sheetName val="2_대외공문!"/>
      <sheetName val="분담율"/>
      <sheetName val="98종합"/>
      <sheetName val="SR"/>
      <sheetName val="내수1_8GL3"/>
      <sheetName val="2_대외공문3"/>
      <sheetName val="_SR3차원단위_(3)3"/>
      <sheetName val="DBL_LPG시험3"/>
      <sheetName val="1_변경범위3"/>
      <sheetName val="VPP(BD-010)_이상보고2"/>
      <sheetName val="2006_Business_Plan_(eng)2"/>
      <sheetName val="SPL_(2)2"/>
      <sheetName val="1_개발개요2"/>
      <sheetName val="5_WIRE적용LIST2"/>
      <sheetName val="126_2552"/>
      <sheetName val="HOLE_9905(1)1"/>
      <sheetName val="BOX_ASSY1"/>
      <sheetName val="상세_계산_내역1"/>
      <sheetName val="계산_DATA_입력1"/>
      <sheetName val="ܖῐխ烐ܒ耠툨ܔ"/>
      <sheetName val="full_(2)1"/>
      <sheetName val="Value_Analysis_-_Sheet_11"/>
      <sheetName val="Main_Model"/>
      <sheetName val="5_세운W-A"/>
      <sheetName val="ܖῐխ烐ܒ"/>
      <sheetName val="ܖῐխ烐ܒ耠툨ܔܖ烠ܒ煀ܒ耠퉀ܔ䅿"/>
      <sheetName val="TTT"/>
      <sheetName val="출장거리"/>
      <sheetName val="어음1876(4377)"/>
      <sheetName val="재료율"/>
      <sheetName val="간이연락"/>
      <sheetName val="가격표"/>
      <sheetName val="검기갑지"/>
      <sheetName val="ܖῐխ_x0002__x000f_烐ܒ_x0000_耠_xffff__xffff__xffff__xffff_툨ܔ_x0000_ܖ烠ܒ_x0002__x000f_煀ܒ_x0000__x0008_耠_xffff__xffff__xffff__xffff_"/>
      <sheetName val="카메라"/>
      <sheetName val="PRO (참조)"/>
      <sheetName val="CR_CODE1"/>
      <sheetName val="THEME_CODE1"/>
      <sheetName val="차체부품 INS REPORT(갑)"/>
      <sheetName val="ܖῐխ_x005f_x0002__x005f_x000f_烐ܒ_x005f_x0000__x000"/>
      <sheetName val="ܖῐխ_x005f_x0002__x005f_x000f_烐ܒ"/>
      <sheetName val="ܖῐխ_x005f_x0002__x005f_x000f_烐ܒ耠_x005f_xffff__xff"/>
      <sheetName val="국내 pilot sample"/>
      <sheetName val="경쟁실분"/>
      <sheetName val="환율변동기준"/>
      <sheetName val="ܖῐխ_x0002__x000f_烐ܒ耠_xffff__xffff__xffff__xffff_툨ܔ€ܖ烠ܒ_x0002__x000f_煀ܒ_x0008_耠_xffff__xffff__xffff__xffff_퉀ܔ䅿"/>
      <sheetName val="사양조정"/>
      <sheetName val="JANG_DOM"/>
      <sheetName val="입력"/>
      <sheetName val="Tiburon"/>
      <sheetName val="9806-9901"/>
      <sheetName val="외화금융(97-03)"/>
      <sheetName val="ܖῐխ烐ܒ???????????耠툨ܔ??????"/>
      <sheetName val="R&amp;D"/>
      <sheetName val="REPAIR DATA - CONTAINER #5"/>
      <sheetName val="하자DB"/>
      <sheetName val="일괄인쇄"/>
      <sheetName val="DATE"/>
      <sheetName val="이력"/>
      <sheetName val="OPT손익 내수"/>
      <sheetName val="OPT손익 수출"/>
      <sheetName val="MAIN"/>
      <sheetName val="ENG"/>
      <sheetName val="CONT"/>
      <sheetName val="수정시산표"/>
      <sheetName val="본문"/>
      <sheetName val="1_변경범위4"/>
      <sheetName val="2006_Business_Plan_(eng)4"/>
      <sheetName val="2_대외공문4"/>
      <sheetName val="1_개발개요4"/>
      <sheetName val="5_WIRE적용LIST3"/>
      <sheetName val="2006_Business_Plan_(eng)3"/>
      <sheetName val="1_개발개요3"/>
      <sheetName val="TEMP TORQUE"/>
      <sheetName val=" SUMMARY(P.P&amp;S.O.P)"/>
      <sheetName val="생산전망"/>
      <sheetName val="CD㗐2_x0000_"/>
      <sheetName val=""/>
      <sheetName val="full_(2)2"/>
      <sheetName val="Value_Analysis_-_Sheet_12"/>
      <sheetName val="상세_계산_내역2"/>
      <sheetName val="계산_DATA_입력2"/>
      <sheetName val="PRO_(참조)"/>
      <sheetName val="ܖῐխ烐ܒ耠툨ܔܖ烠ܒ煀ܒ耠"/>
      <sheetName val="국내_pilot_sample"/>
      <sheetName val="회사정보"/>
      <sheetName val="선반OPT"/>
      <sheetName val="Issues List"/>
      <sheetName val="일일수불현황"/>
      <sheetName val="R1"/>
      <sheetName val="全ＴＭ"/>
      <sheetName val="1을"/>
      <sheetName val="전사"/>
      <sheetName val="MACRO1_XLM3"/>
      <sheetName val="VPP(BD-010)_이상보고3"/>
      <sheetName val="MACRO1_XLM4"/>
      <sheetName val="SPL_(2)3"/>
      <sheetName val="126_2553"/>
      <sheetName val="내수1_8GL4"/>
      <sheetName val="_SR3차원단위_(3)4"/>
      <sheetName val="DBL_LPG시험4"/>
      <sheetName val="VPP(BD-010)_이상보고4"/>
      <sheetName val="MACRO1_XLM5"/>
      <sheetName val="SPL_(2)4"/>
      <sheetName val="5_WIRE적용LIST4"/>
      <sheetName val="126_2554"/>
      <sheetName val="2_대외공문5"/>
      <sheetName val="내수1_8GL5"/>
      <sheetName val="_SR3차원단위_(3)5"/>
      <sheetName val="DBL_LPG시험5"/>
      <sheetName val="1_변경범위5"/>
      <sheetName val="2006_Business_Plan_(eng)5"/>
      <sheetName val="MACRO1_XLM6"/>
      <sheetName val="VPP(BD-010)_이상보고5"/>
      <sheetName val="SPL_(2)5"/>
      <sheetName val="126_2555"/>
      <sheetName val="1_개발개요5"/>
      <sheetName val="5_WIRE적용LIST5"/>
      <sheetName val="2_대외공문6"/>
      <sheetName val="내수1_8GL6"/>
      <sheetName val="_SR3차원단위_(3)6"/>
      <sheetName val="DBL_LPG시험6"/>
      <sheetName val="1_변경범위6"/>
      <sheetName val="SPL_(2)6"/>
      <sheetName val="VPP(BD-010)_이상보고6"/>
      <sheetName val="2006_Business_Plan_(eng)6"/>
      <sheetName val="MACRO1_XLM7"/>
      <sheetName val="1_개발개요6"/>
      <sheetName val="5_WIRE적용LIST6"/>
      <sheetName val="126_2556"/>
      <sheetName val="2_대외공문7"/>
      <sheetName val="내수1_8GL7"/>
      <sheetName val="_SR3차원단위_(3)7"/>
      <sheetName val="DBL_LPG시험7"/>
      <sheetName val="1_변경범위7"/>
      <sheetName val="SPL_(2)7"/>
      <sheetName val="VPP(BD-010)_이상보고7"/>
      <sheetName val="2006_Business_Plan_(eng)7"/>
      <sheetName val="MACRO1_XLM8"/>
      <sheetName val="1_개발개요7"/>
      <sheetName val="5_WIRE적용LIST7"/>
      <sheetName val="126_2557"/>
      <sheetName val="BOX_ASSY2"/>
      <sheetName val="HOLE_9905(1)2"/>
      <sheetName val="2_대외공문9"/>
      <sheetName val="내수1_8GL9"/>
      <sheetName val="_SR3차원단위_(3)9"/>
      <sheetName val="DBL_LPG시험9"/>
      <sheetName val="1_변경범위9"/>
      <sheetName val="SPL_(2)9"/>
      <sheetName val="VPP(BD-010)_이상보고9"/>
      <sheetName val="2006_Business_Plan_(eng)9"/>
      <sheetName val="MACRO1_XLM10"/>
      <sheetName val="1_개발개요9"/>
      <sheetName val="5_WIRE적용LIST9"/>
      <sheetName val="126_2559"/>
      <sheetName val="BOX_ASSY4"/>
      <sheetName val="HOLE_9905(1)4"/>
      <sheetName val="2_대외공문8"/>
      <sheetName val="내수1_8GL8"/>
      <sheetName val="_SR3차원단위_(3)8"/>
      <sheetName val="DBL_LPG시험8"/>
      <sheetName val="1_변경범위8"/>
      <sheetName val="SPL_(2)8"/>
      <sheetName val="VPP(BD-010)_이상보고8"/>
      <sheetName val="2006_Business_Plan_(eng)8"/>
      <sheetName val="MACRO1_XLM9"/>
      <sheetName val="1_개발개요8"/>
      <sheetName val="5_WIRE적용LIST8"/>
      <sheetName val="126_2558"/>
      <sheetName val="BOX_ASSY3"/>
      <sheetName val="HOLE_9905(1)3"/>
      <sheetName val="2_대외공문10"/>
      <sheetName val="내수1_8GL10"/>
      <sheetName val="_SR3차원단위_(3)10"/>
      <sheetName val="DBL_LPG시험10"/>
      <sheetName val="1_변경범위10"/>
      <sheetName val="SPL_(2)10"/>
      <sheetName val="VPP(BD-010)_이상보고10"/>
      <sheetName val="2006_Business_Plan_(eng)10"/>
      <sheetName val="MACRO1_XLM11"/>
      <sheetName val="1_개발개요10"/>
      <sheetName val="5_WIRE적용LIST10"/>
      <sheetName val="126_25510"/>
      <sheetName val="BOX_ASSY5"/>
      <sheetName val="HOLE_9905(1)5"/>
      <sheetName val="2_대외공문11"/>
      <sheetName val="내수1_8GL11"/>
      <sheetName val="_SR3차원단위_(3)11"/>
      <sheetName val="DBL_LPG시험11"/>
      <sheetName val="1_변경범위11"/>
      <sheetName val="SPL_(2)11"/>
      <sheetName val="VPP(BD-010)_이상보고11"/>
      <sheetName val="2006_Business_Plan_(eng)11"/>
      <sheetName val="MACRO1_XLM12"/>
      <sheetName val="1_개발개요11"/>
      <sheetName val="5_WIRE적용LIST11"/>
      <sheetName val="126_25511"/>
      <sheetName val="BOX_ASSY6"/>
      <sheetName val="HOLE_9905(1)6"/>
      <sheetName val="기초정보_입력"/>
      <sheetName val="COST관리"/>
      <sheetName val="주요공사"/>
      <sheetName val="원본"/>
      <sheetName val="table"/>
      <sheetName val="Manufacturing"/>
      <sheetName val="NOV2"/>
      <sheetName val="Kautex 4WD St.IV P&amp;D"/>
      <sheetName val="Sachs FL WHL"/>
      <sheetName val="BU ttl"/>
      <sheetName val="Base Table"/>
      <sheetName val="エクセル起動"/>
      <sheetName val="사정표"/>
      <sheetName val="요약IS"/>
      <sheetName val="일일불량"/>
      <sheetName val="내수"/>
      <sheetName val="Rates"/>
      <sheetName val="수출가격"/>
      <sheetName val="PTR台손익"/>
      <sheetName val="모델표준"/>
      <sheetName val="평가기준"/>
      <sheetName val="seat-sdn_only1"/>
      <sheetName val="Codes_-_NNA_-_04_27_01_logic"/>
      <sheetName val="GB-IC_Villingen_GG"/>
      <sheetName val="B053_(990701)공정실적PP%계산"/>
      <sheetName val="Chantill_ohd_dir_lab"/>
      <sheetName val="SUMMARY_(3)"/>
      <sheetName val="____"/>
      <sheetName val="판매일보"/>
      <sheetName val="유용한기능"/>
      <sheetName val="항목"/>
      <sheetName val="피엘"/>
      <sheetName val="comm to ins"/>
      <sheetName val="T.blcok pull load"/>
      <sheetName val="관리도1"/>
      <sheetName val="승용STEEL"/>
      <sheetName val="법인세신고자료"/>
      <sheetName val="DATASHT2"/>
      <sheetName val="HPM C6487C 004"/>
      <sheetName val="HPM C6487D 004"/>
      <sheetName val="HPM C6489A 001"/>
      <sheetName val="HPM C6489A 004"/>
      <sheetName val="HPM C6487A 001"/>
      <sheetName val="HPM C6487C 001"/>
      <sheetName val="단가 및 재료비"/>
      <sheetName val="단가산출2"/>
      <sheetName val="일위대가"/>
      <sheetName val="Macro1"/>
      <sheetName val="ܖῐխ_x0002__x000f_烐ܒ___________耠_xffff__xffff__xffff__xffff_툨ܔ______"/>
      <sheetName val="ܖῐխ_x005f_x0002__x005f_x000f_烐ܒ___________耠"/>
      <sheetName val="ܖῐխ_x005f_x0002__x005f_x000f_烐ܒ???????????耠"/>
      <sheetName val="ܖῐխ_x005f_x005f_x005f_x0002__x005f_x005f_x005f_x000f_烐ܒ"/>
      <sheetName val="OPT손익_내수"/>
      <sheetName val="OPT손익_수출"/>
      <sheetName val="HPM_C6487C_004"/>
      <sheetName val="HPM_C6487D_004"/>
      <sheetName val="HPM_C6489A_001"/>
      <sheetName val="HPM_C6489A_004"/>
      <sheetName val="HPM_C6487A_001"/>
      <sheetName val="HPM_C6487C_001"/>
      <sheetName val="단가_및_재료비"/>
      <sheetName val="ܖῐխ烐ܒ___________耠툨ܔ______"/>
      <sheetName val="OPT손익_내수1"/>
      <sheetName val="OPT손익_수출1"/>
      <sheetName val="HPM_C6487C_0041"/>
      <sheetName val="HPM_C6487D_0041"/>
      <sheetName val="HPM_C6489A_0011"/>
      <sheetName val="HPM_C6489A_0041"/>
      <sheetName val="HPM_C6487A_0011"/>
      <sheetName val="HPM_C6487C_0011"/>
      <sheetName val="seat-sdn_only2"/>
      <sheetName val="신고서_전1"/>
      <sheetName val="단가_및_재료비1"/>
      <sheetName val="Main_Model1"/>
      <sheetName val="B053_(990701)공정실적PP%계산1"/>
      <sheetName val="Chantill_ohd_dir_lab1"/>
      <sheetName val="5_세운W-A1"/>
      <sheetName val="CR_CODE2"/>
      <sheetName val="THEME_CODE2"/>
      <sheetName val="PRO_(참조)1"/>
      <sheetName val="SPOT"/>
      <sheetName val="Valorisation"/>
      <sheetName val="FTE_Pricing"/>
      <sheetName val="Other Services Pricing"/>
      <sheetName val="KMCWD"/>
      <sheetName val="______________________________2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 refreshError="1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/>
      <sheetData sheetId="240" refreshError="1"/>
      <sheetData sheetId="241" refreshError="1"/>
      <sheetData sheetId="242"/>
      <sheetData sheetId="243"/>
      <sheetData sheetId="244"/>
      <sheetData sheetId="245" refreshError="1"/>
      <sheetData sheetId="246" refreshError="1"/>
      <sheetData sheetId="247"/>
      <sheetData sheetId="248" refreshError="1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/>
      <sheetData sheetId="265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 FIRST"/>
      <sheetName val="GM1829 - Part &amp; Contact Info"/>
      <sheetName val="GM1829 - ADV Plan &amp; Report"/>
      <sheetName val="Document Control Information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OK</v>
          </cell>
          <cell r="B1" t="str">
            <v>NOK</v>
          </cell>
          <cell r="C1" t="str">
            <v>O</v>
          </cell>
        </row>
        <row r="2">
          <cell r="A2" t="str">
            <v>G</v>
          </cell>
          <cell r="B2" t="str">
            <v>X</v>
          </cell>
          <cell r="C2" t="str">
            <v>O</v>
          </cell>
        </row>
      </sheetData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SW DV"/>
      <sheetName val="부품 분류"/>
    </sheetNames>
    <sheetDataSet>
      <sheetData sheetId="0"/>
      <sheetData sheetId="1">
        <row r="120">
          <cell r="E120" t="str">
            <v>Bending</v>
          </cell>
        </row>
        <row r="121">
          <cell r="E121" t="str">
            <v>Label_Foaming</v>
          </cell>
        </row>
        <row r="122">
          <cell r="E122" t="str">
            <v>Painting</v>
          </cell>
        </row>
        <row r="123">
          <cell r="E123" t="str">
            <v>Tape_부착</v>
          </cell>
        </row>
        <row r="124">
          <cell r="E124" t="str">
            <v>기계가공</v>
          </cell>
        </row>
        <row r="125">
          <cell r="E125" t="str">
            <v>도장(분채)</v>
          </cell>
        </row>
        <row r="126">
          <cell r="E126" t="str">
            <v>도장(전착)</v>
          </cell>
        </row>
        <row r="127">
          <cell r="E127" t="str">
            <v>수조립</v>
          </cell>
        </row>
        <row r="128">
          <cell r="E128" t="str">
            <v>아노다이징</v>
          </cell>
        </row>
        <row r="129">
          <cell r="E129" t="str">
            <v>압입</v>
          </cell>
        </row>
        <row r="130">
          <cell r="E130" t="str">
            <v>열처리</v>
          </cell>
        </row>
        <row r="131">
          <cell r="E131" t="str">
            <v>용접 (Spot)</v>
          </cell>
        </row>
        <row r="132">
          <cell r="E132" t="str">
            <v>용접(Brazing)</v>
          </cell>
        </row>
        <row r="133">
          <cell r="E133" t="str">
            <v>용접(Laser)</v>
          </cell>
        </row>
        <row r="134">
          <cell r="E134" t="str">
            <v>용접(초음파)</v>
          </cell>
        </row>
        <row r="135">
          <cell r="E135" t="str">
            <v>융착(열)</v>
          </cell>
        </row>
        <row r="136">
          <cell r="E136" t="str">
            <v>융착(초음파)</v>
          </cell>
        </row>
        <row r="137">
          <cell r="E137" t="str">
            <v>코팅</v>
          </cell>
        </row>
        <row r="138">
          <cell r="E138" t="str">
            <v>ETC</v>
          </cell>
        </row>
      </sheetData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"/>
      <sheetName val="단일압출"/>
      <sheetName val="이중압출"/>
      <sheetName val="외면압출"/>
      <sheetName val="이중+외면"/>
      <sheetName val="DATA"/>
      <sheetName val="공수"/>
      <sheetName val="SUB"/>
      <sheetName val="금형 내역"/>
      <sheetName val="57560-3M000T"/>
      <sheetName val="57562-3M000T"/>
      <sheetName val="57561-3M000"/>
      <sheetName val="57563-3M000"/>
    </sheetNames>
    <sheetDataSet>
      <sheetData sheetId="0" refreshError="1">
        <row r="2">
          <cell r="B2" t="str">
            <v>HS6310-01-001</v>
          </cell>
          <cell r="AM2">
            <v>4.5</v>
          </cell>
          <cell r="AN2">
            <v>5</v>
          </cell>
          <cell r="AO2">
            <v>5.5</v>
          </cell>
        </row>
        <row r="3">
          <cell r="AM3">
            <v>5</v>
          </cell>
          <cell r="AN3">
            <v>5.5</v>
          </cell>
          <cell r="AO3">
            <v>6</v>
          </cell>
        </row>
        <row r="4">
          <cell r="AM4">
            <v>5.5</v>
          </cell>
          <cell r="AN4">
            <v>6</v>
          </cell>
          <cell r="AO4">
            <v>6.5</v>
          </cell>
        </row>
        <row r="5">
          <cell r="AM5">
            <v>6</v>
          </cell>
          <cell r="AN5">
            <v>6.5</v>
          </cell>
          <cell r="AO5">
            <v>7</v>
          </cell>
        </row>
        <row r="6">
          <cell r="AM6">
            <v>6.5</v>
          </cell>
          <cell r="AN6">
            <v>7</v>
          </cell>
          <cell r="AO6">
            <v>7.5</v>
          </cell>
        </row>
        <row r="7">
          <cell r="AM7">
            <v>7</v>
          </cell>
          <cell r="AN7">
            <v>7.5</v>
          </cell>
          <cell r="AO7">
            <v>8</v>
          </cell>
        </row>
        <row r="8">
          <cell r="AM8">
            <v>7.5</v>
          </cell>
          <cell r="AN8">
            <v>8</v>
          </cell>
          <cell r="AO8">
            <v>8.5</v>
          </cell>
        </row>
      </sheetData>
      <sheetData sheetId="1" refreshError="1">
        <row r="12">
          <cell r="Y12">
            <v>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C/VALVE</v>
          </cell>
          <cell r="B1" t="str">
            <v>59133-22000</v>
          </cell>
          <cell r="C1">
            <v>614</v>
          </cell>
        </row>
        <row r="2">
          <cell r="A2" t="str">
            <v>CLIP</v>
          </cell>
          <cell r="B2" t="str">
            <v>14720-10008</v>
          </cell>
          <cell r="C2">
            <v>10</v>
          </cell>
        </row>
        <row r="3">
          <cell r="A3" t="str">
            <v>CLIP</v>
          </cell>
          <cell r="B3" t="str">
            <v>14720-12006</v>
          </cell>
          <cell r="C3">
            <v>11.5</v>
          </cell>
        </row>
        <row r="4">
          <cell r="A4" t="str">
            <v>CLIP</v>
          </cell>
          <cell r="B4" t="str">
            <v>14720-12008</v>
          </cell>
          <cell r="C4">
            <v>19</v>
          </cell>
        </row>
        <row r="5">
          <cell r="A5" t="str">
            <v>CLIP</v>
          </cell>
          <cell r="B5" t="str">
            <v>14720-13006</v>
          </cell>
          <cell r="C5">
            <v>13</v>
          </cell>
        </row>
        <row r="6">
          <cell r="A6" t="str">
            <v>CLIP</v>
          </cell>
          <cell r="B6" t="str">
            <v>14720-13008</v>
          </cell>
          <cell r="C6">
            <v>13</v>
          </cell>
        </row>
        <row r="7">
          <cell r="A7" t="str">
            <v>CLIP</v>
          </cell>
          <cell r="B7" t="str">
            <v>14720-14008</v>
          </cell>
          <cell r="C7">
            <v>22</v>
          </cell>
        </row>
        <row r="8">
          <cell r="A8" t="str">
            <v>CLIP</v>
          </cell>
          <cell r="B8" t="str">
            <v>14720-15006</v>
          </cell>
          <cell r="C8">
            <v>14</v>
          </cell>
        </row>
        <row r="9">
          <cell r="A9" t="str">
            <v>CLIP</v>
          </cell>
          <cell r="B9" t="str">
            <v>14720-15506</v>
          </cell>
          <cell r="C9">
            <v>27.6</v>
          </cell>
        </row>
        <row r="10">
          <cell r="A10" t="str">
            <v>CLIP</v>
          </cell>
          <cell r="B10" t="str">
            <v>14720-18006</v>
          </cell>
          <cell r="C10">
            <v>24.3</v>
          </cell>
        </row>
        <row r="11">
          <cell r="A11" t="str">
            <v>CLIP</v>
          </cell>
          <cell r="B11" t="str">
            <v>14720-21006B</v>
          </cell>
          <cell r="C11">
            <v>31</v>
          </cell>
        </row>
        <row r="12">
          <cell r="A12" t="str">
            <v>CLIP</v>
          </cell>
          <cell r="B12" t="str">
            <v>14720-21006BP</v>
          </cell>
          <cell r="C12">
            <v>40.380000000000003</v>
          </cell>
        </row>
        <row r="13">
          <cell r="A13" t="str">
            <v>CLIP</v>
          </cell>
          <cell r="B13" t="str">
            <v>14720-21008</v>
          </cell>
          <cell r="C13">
            <v>37</v>
          </cell>
        </row>
        <row r="14">
          <cell r="A14" t="str">
            <v>CLIP</v>
          </cell>
          <cell r="B14" t="str">
            <v>14720-22001</v>
          </cell>
          <cell r="C14">
            <v>26</v>
          </cell>
        </row>
        <row r="15">
          <cell r="A15" t="str">
            <v>CLIP</v>
          </cell>
          <cell r="B15" t="str">
            <v>14720-23001</v>
          </cell>
          <cell r="C15">
            <v>33</v>
          </cell>
        </row>
        <row r="16">
          <cell r="A16" t="str">
            <v>CLIP</v>
          </cell>
          <cell r="B16" t="str">
            <v>14720-24001</v>
          </cell>
          <cell r="C16">
            <v>34</v>
          </cell>
        </row>
        <row r="17">
          <cell r="A17" t="str">
            <v>CLIP</v>
          </cell>
          <cell r="B17" t="str">
            <v>14720-26008</v>
          </cell>
          <cell r="C17">
            <v>40</v>
          </cell>
        </row>
        <row r="18">
          <cell r="A18" t="str">
            <v>CLIP</v>
          </cell>
          <cell r="B18" t="str">
            <v>14725-12003</v>
          </cell>
          <cell r="C18">
            <v>24.62</v>
          </cell>
        </row>
        <row r="19">
          <cell r="A19" t="str">
            <v>CLIP</v>
          </cell>
          <cell r="B19" t="str">
            <v>25331-24215</v>
          </cell>
          <cell r="C19">
            <v>38</v>
          </cell>
        </row>
        <row r="20">
          <cell r="A20" t="str">
            <v>CLIP</v>
          </cell>
          <cell r="B20" t="str">
            <v>25331-38215</v>
          </cell>
          <cell r="C20">
            <v>127</v>
          </cell>
        </row>
        <row r="21">
          <cell r="A21" t="str">
            <v>CLIP</v>
          </cell>
          <cell r="B21" t="str">
            <v>25331-43000</v>
          </cell>
          <cell r="C21">
            <v>38</v>
          </cell>
        </row>
        <row r="22">
          <cell r="A22" t="str">
            <v>CLIP</v>
          </cell>
          <cell r="B22" t="str">
            <v>25331-43001</v>
          </cell>
          <cell r="C22">
            <v>38</v>
          </cell>
        </row>
        <row r="23">
          <cell r="A23" t="str">
            <v>CLIP</v>
          </cell>
          <cell r="B23" t="str">
            <v>31352-29000</v>
          </cell>
          <cell r="C23">
            <v>25</v>
          </cell>
        </row>
        <row r="24">
          <cell r="A24" t="str">
            <v>CLIP</v>
          </cell>
          <cell r="B24" t="str">
            <v>31352-34000</v>
          </cell>
          <cell r="C24">
            <v>25</v>
          </cell>
        </row>
        <row r="25">
          <cell r="A25" t="str">
            <v>CLIP</v>
          </cell>
          <cell r="B25" t="str">
            <v>31352-37000</v>
          </cell>
          <cell r="C25">
            <v>67</v>
          </cell>
        </row>
        <row r="26">
          <cell r="A26" t="str">
            <v>CLIP</v>
          </cell>
          <cell r="B26" t="str">
            <v>31379-21000</v>
          </cell>
          <cell r="C26">
            <v>14.6</v>
          </cell>
        </row>
        <row r="27">
          <cell r="A27" t="str">
            <v>CLIP</v>
          </cell>
          <cell r="B27" t="str">
            <v>41645-43000</v>
          </cell>
          <cell r="C27">
            <v>40</v>
          </cell>
        </row>
        <row r="28">
          <cell r="A28" t="str">
            <v>CLIP</v>
          </cell>
          <cell r="B28" t="str">
            <v>57263-31300</v>
          </cell>
          <cell r="C28">
            <v>44</v>
          </cell>
        </row>
        <row r="29">
          <cell r="A29" t="str">
            <v>CLIP</v>
          </cell>
          <cell r="B29" t="str">
            <v>57587-34500</v>
          </cell>
          <cell r="C29">
            <v>50</v>
          </cell>
        </row>
        <row r="30">
          <cell r="A30" t="str">
            <v>CLIP</v>
          </cell>
          <cell r="B30" t="str">
            <v>57587-34600</v>
          </cell>
          <cell r="C30">
            <v>51</v>
          </cell>
        </row>
        <row r="31">
          <cell r="A31" t="str">
            <v>CLIP</v>
          </cell>
          <cell r="B31" t="str">
            <v>57587-34900</v>
          </cell>
          <cell r="C31">
            <v>57</v>
          </cell>
        </row>
        <row r="32">
          <cell r="A32" t="str">
            <v>CLIP</v>
          </cell>
          <cell r="B32" t="str">
            <v>57587-38000</v>
          </cell>
          <cell r="C32">
            <v>195</v>
          </cell>
        </row>
        <row r="33">
          <cell r="A33" t="str">
            <v>CLIP</v>
          </cell>
          <cell r="B33" t="str">
            <v>57587-39000</v>
          </cell>
          <cell r="C33">
            <v>42.3</v>
          </cell>
        </row>
      </sheetData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712"/>
      <sheetName val="간이연락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V-E+BEV-E2"/>
      <sheetName val="BEV-H"/>
      <sheetName val="PHEV "/>
      <sheetName val="QtyPart- Resp. Chart"/>
      <sheetName val="Open Points"/>
      <sheetName val="summary List_06122021"/>
    </sheetNames>
    <definedNames>
      <definedName name="targets" refersTo="#REF!"/>
    </defined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3"/>
      <sheetName val="#REF"/>
      <sheetName val="GRACE"/>
      <sheetName val="외주현황.wq1"/>
      <sheetName val="단가"/>
      <sheetName val="CAUDIT"/>
      <sheetName val="재1"/>
      <sheetName val="M1master"/>
      <sheetName val="Sheet1"/>
      <sheetName val="5.WIRE적용LIST"/>
      <sheetName val="2018 TOTAL"/>
      <sheetName val="FW 07"/>
      <sheetName val="6월 VS 7월"/>
      <sheetName val="General cost 2019"/>
      <sheetName val="TRUCK COST"/>
      <sheetName val="2019"/>
      <sheetName val="SALES DETAILS 2019"/>
      <sheetName val="COST DETAILS 2019"/>
      <sheetName val="FEB 24T"/>
      <sheetName val="SALES DETAILS 2018 - KAROL"/>
      <sheetName val="2018"/>
      <sheetName val="COST DETAILS 2018"/>
      <sheetName val="SALES DETAILS - STANISLAW"/>
      <sheetName val="매출채권"/>
      <sheetName val="신규DEP"/>
      <sheetName val="04.03월소일정계획"/>
      <sheetName val="추이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B2" t="str">
            <v>1. ACL Truck Sales (21-20)</v>
          </cell>
        </row>
      </sheetData>
      <sheetData sheetId="11"/>
      <sheetData sheetId="12">
        <row r="2">
          <cell r="B2" t="str">
            <v>Customers</v>
          </cell>
        </row>
      </sheetData>
      <sheetData sheetId="13"/>
      <sheetData sheetId="14"/>
      <sheetData sheetId="15">
        <row r="2">
          <cell r="B2" t="str">
            <v>1. ACL Truck Sales (21-20)</v>
          </cell>
        </row>
      </sheetData>
      <sheetData sheetId="16"/>
      <sheetData sheetId="17"/>
      <sheetData sheetId="18"/>
      <sheetData sheetId="19"/>
      <sheetData sheetId="20">
        <row r="2">
          <cell r="B2" t="str">
            <v>Customers</v>
          </cell>
        </row>
      </sheetData>
      <sheetData sheetId="21"/>
      <sheetData sheetId="22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골드결정가"/>
      <sheetName val="SD"/>
      <sheetName val="496323 - 258019 626"/>
      <sheetName val="WCT"/>
      <sheetName val="차체부품 INS REPORT(갑)"/>
      <sheetName val="선우미단가list"/>
      <sheetName val="상품금형"/>
      <sheetName val="월드솔루션"/>
      <sheetName val="제품-06"/>
      <sheetName val="Sheet4"/>
      <sheetName val="Sheet5"/>
      <sheetName val="Sheet6"/>
      <sheetName val="Cargo_Tracing_Ocean"/>
      <sheetName val="제품금형"/>
      <sheetName val="목산"/>
      <sheetName val="키프코천안"/>
      <sheetName val="SHEET1 (2)"/>
      <sheetName val="전계좌요약 리스트"/>
      <sheetName val="청구내역"/>
      <sheetName val="카드"/>
      <sheetName val="712"/>
      <sheetName val="P09H9589"/>
      <sheetName val="PurhcaseOrderStatus"/>
      <sheetName val="2차협력사 현황"/>
      <sheetName val="간이연락"/>
      <sheetName val="12월"/>
      <sheetName val="대외공문"/>
      <sheetName val="매출내역"/>
      <sheetName val="P10H0932"/>
      <sheetName val="P09H8773"/>
      <sheetName val="P09H8997"/>
      <sheetName val="ec32020"/>
      <sheetName val="ec33020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/>
      <sheetData sheetId="34"/>
      <sheetData sheetId="35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계획"/>
      <sheetName val="간이연락"/>
      <sheetName val="2.대외공문"/>
      <sheetName val="협조전"/>
      <sheetName val="우스끼"/>
      <sheetName val="TOTAL"/>
      <sheetName val="원단위"/>
      <sheetName val="1-5-2"/>
      <sheetName val="so-021"/>
      <sheetName val="기안"/>
      <sheetName val="매출손익"/>
      <sheetName val="수입"/>
      <sheetName val="Subject_to_PDI"/>
      <sheetName val="9907협력"/>
      <sheetName val="THEME CODE"/>
      <sheetName val="CR CODE"/>
      <sheetName val="부서COD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hecklist"/>
      <sheetName val="SupVehPivotExample"/>
      <sheetName val="OldvsNewComparison"/>
      <sheetName val="PT3conversion"/>
      <sheetName val="StartData"/>
      <sheetName val="SupplierVehicleSplit"/>
      <sheetName val="DoNothingTurnoverNA"/>
      <sheetName val="DoNothingPerUnitsNA"/>
      <sheetName val="DoNothingTurnoverEu"/>
      <sheetName val="DoNothingPerUnitsEu"/>
      <sheetName val="ResultantPerUnitsEu"/>
      <sheetName val="IdeasInput"/>
      <sheetName val="Graph Data"/>
      <sheetName val="TurnoverCombined"/>
      <sheetName val="Slide1Glidepath"/>
      <sheetName val="Slide2Consol"/>
      <sheetName val="Slide3Roadmap"/>
      <sheetName val="AnalyticalSummaries"/>
      <sheetName val="Volumes"/>
      <sheetName val="MenuPicks"/>
      <sheetName val="Versions"/>
      <sheetName val="Config"/>
      <sheetName val="Plan Progrés vierge"/>
      <sheetName val="Assumptions"/>
      <sheetName val="Volume"/>
      <sheetName val="Cost_Estimation"/>
      <sheetName val="00-1"/>
      <sheetName val="Constants"/>
      <sheetName val="Kautex 4WD St.IV P&amp;D"/>
      <sheetName val="Sachs FL WHL"/>
      <sheetName val="Variáveis"/>
      <sheetName val="TKBN_TKBNA"/>
      <sheetName val="96isstoiss"/>
      <sheetName val="salesfy04"/>
      <sheetName val="20-Astra"/>
      <sheetName val="Cover-Summary"/>
      <sheetName val="DESIGN CNTRL PLN"/>
      <sheetName val="GMX 002"/>
      <sheetName val="Graph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E1" t="str">
            <v>Affordable Expressive (C407)</v>
          </cell>
        </row>
        <row r="2">
          <cell r="E2" t="str">
            <v>B232 (B232)</v>
          </cell>
        </row>
        <row r="3">
          <cell r="E3" t="str">
            <v>C-MAX (C344 Compact)</v>
          </cell>
        </row>
        <row r="4">
          <cell r="E4" t="str">
            <v>C-MAX (C344 Grand)</v>
          </cell>
        </row>
        <row r="5">
          <cell r="E5" t="str">
            <v>Fiesta (B256/7)</v>
          </cell>
        </row>
        <row r="6">
          <cell r="E6" t="str">
            <v>Fiesta (B299)</v>
          </cell>
        </row>
        <row r="7">
          <cell r="E7" t="str">
            <v>C-Max MCA (C214)</v>
          </cell>
        </row>
        <row r="8">
          <cell r="E8" t="str">
            <v>Focus MCA (C307)</v>
          </cell>
        </row>
        <row r="9">
          <cell r="E9" t="str">
            <v>Focus Eu/ROW (C346)</v>
          </cell>
        </row>
        <row r="10">
          <cell r="E10" t="str">
            <v>Fusion (B226)</v>
          </cell>
        </row>
        <row r="11">
          <cell r="E11" t="str">
            <v>CD340 LMV/SAV</v>
          </cell>
        </row>
        <row r="12">
          <cell r="E12" t="str">
            <v>Galaxy (CD390 LMV7)</v>
          </cell>
        </row>
        <row r="13">
          <cell r="E13" t="str">
            <v>Ka</v>
          </cell>
        </row>
        <row r="14">
          <cell r="E14" t="str">
            <v>Kuga (C394)</v>
          </cell>
        </row>
        <row r="15">
          <cell r="E15" t="str">
            <v>Mondeo - CD345</v>
          </cell>
        </row>
        <row r="16">
          <cell r="E16" t="str">
            <v>Ranger Thai (P246)</v>
          </cell>
        </row>
        <row r="17">
          <cell r="E17" t="str">
            <v>Ranger Thai (P375)</v>
          </cell>
        </row>
        <row r="18">
          <cell r="E18" t="str">
            <v>S-Max (CD390 SAV5)</v>
          </cell>
        </row>
        <row r="19">
          <cell r="E19" t="str">
            <v>Transit V347/8</v>
          </cell>
        </row>
        <row r="20">
          <cell r="E20" t="str">
            <v>Transit (V362) (Southampton)</v>
          </cell>
        </row>
        <row r="21">
          <cell r="E21" t="str">
            <v>Transit (V362) (Kocaeli)</v>
          </cell>
        </row>
        <row r="22">
          <cell r="E22" t="str">
            <v>Transit (V363) (Kocaeli)</v>
          </cell>
        </row>
        <row r="23">
          <cell r="E23" t="str">
            <v>Transit Connect (V227)</v>
          </cell>
        </row>
        <row r="24">
          <cell r="E24" t="str">
            <v>AFRICA_D2E5A</v>
          </cell>
        </row>
        <row r="25">
          <cell r="E25" t="str">
            <v>AM_PETROL 0100A (Eng) Aston Martin V12</v>
          </cell>
        </row>
        <row r="26">
          <cell r="E26" t="str">
            <v>AM_PETROL 0100A (Eng) Aston Martin V8 / V12</v>
          </cell>
        </row>
        <row r="27">
          <cell r="E27" t="str">
            <v>ARGEN_FI07A</v>
          </cell>
        </row>
        <row r="28">
          <cell r="E28" t="str">
            <v>BRAZIL_BCMLA</v>
          </cell>
        </row>
        <row r="29">
          <cell r="E29" t="str">
            <v>BRAZIL_FI05A</v>
          </cell>
        </row>
        <row r="30">
          <cell r="E30" t="str">
            <v>BRAZIL_FI05D</v>
          </cell>
        </row>
        <row r="31">
          <cell r="E31" t="str">
            <v>BRAZIL_FI05E</v>
          </cell>
        </row>
        <row r="32">
          <cell r="E32" t="str">
            <v>CHINA_BVT8A</v>
          </cell>
        </row>
        <row r="33">
          <cell r="E33" t="str">
            <v>CHINA_CPM4A</v>
          </cell>
        </row>
        <row r="34">
          <cell r="E34" t="str">
            <v>CHINA_S7DSE</v>
          </cell>
        </row>
        <row r="35">
          <cell r="E35" t="str">
            <v>FIAT_EJCBA - FIAT/PSA Diesel Engine made at Dagenham</v>
          </cell>
        </row>
        <row r="36">
          <cell r="E36" t="str">
            <v>FSA_PETROL AX9WA (Eng) 4LV6 in Ford South African Vehicle</v>
          </cell>
        </row>
        <row r="37">
          <cell r="E37" t="str">
            <v>GFT_6651C GFT components shipped from Cologne Die Cast</v>
          </cell>
        </row>
        <row r="38">
          <cell r="E38" t="str">
            <v>INDIA_1055D</v>
          </cell>
        </row>
        <row r="39">
          <cell r="E39" t="str">
            <v>INDIA_1055E</v>
          </cell>
        </row>
        <row r="40">
          <cell r="E40" t="str">
            <v>INDIA_1055Q</v>
          </cell>
        </row>
        <row r="41">
          <cell r="E41" t="str">
            <v>JAG_DIESEL  02641 Halewood (Eng) Puma 2.0/2.2L in X-Type</v>
          </cell>
        </row>
        <row r="42">
          <cell r="E42" t="str">
            <v>JAG_DIESEL 0264F (Eng) Lion V6 in S-Type &amp; Xj</v>
          </cell>
        </row>
        <row r="43">
          <cell r="E43" t="str">
            <v>JAG_PETROL 0264F (Eng) V8 in S-Type/XJ/XK</v>
          </cell>
        </row>
        <row r="44">
          <cell r="E44" t="str">
            <v>JAG_STAMP X204</v>
          </cell>
        </row>
        <row r="45">
          <cell r="E45" t="str">
            <v>JAG_STAMP X400</v>
          </cell>
        </row>
        <row r="46">
          <cell r="E46" t="str">
            <v>JLRPTL_02641 - Land Rover Petrol Engine made at Bridgend</v>
          </cell>
        </row>
        <row r="47">
          <cell r="E47" t="str">
            <v>LR_DIESEL 0117A (Eng) Lion V6/V8, Puma 2.4L in Land Rover</v>
          </cell>
        </row>
        <row r="48">
          <cell r="E48" t="str">
            <v>LR_PETROL 0100A (Eng) 4LV6 in Land Rover</v>
          </cell>
        </row>
        <row r="49">
          <cell r="E49" t="str">
            <v>LR_PETROL 0115A (Eng) V8 in Land Rover</v>
          </cell>
        </row>
        <row r="50">
          <cell r="E50" t="str">
            <v>LR_STAMP 0119A - Land Rover Stampings</v>
          </cell>
        </row>
        <row r="51">
          <cell r="E51" t="str">
            <v>MAZDA_T525B (Eng) PSA DV4/DV6/DW10 in Mazda Vehicles</v>
          </cell>
        </row>
        <row r="52">
          <cell r="E52" t="str">
            <v>Mazda_T525I (Eng) Petrol I4 1.8L/2.0L in Mazda Vehicles</v>
          </cell>
        </row>
        <row r="53">
          <cell r="E53" t="str">
            <v>PEUG_DMBRA - PSA Diesel Engine made at Dagenham</v>
          </cell>
        </row>
        <row r="54">
          <cell r="E54" t="str">
            <v>PHILI_A08DA - Philippines components shipped by Consolidator</v>
          </cell>
        </row>
        <row r="55">
          <cell r="E55" t="str">
            <v>PININ_AX5UA</v>
          </cell>
        </row>
        <row r="56">
          <cell r="E56" t="str">
            <v>PSA_DIESEL 0117A (Eng) Puma/Lion V6 in PSA Vehicles</v>
          </cell>
        </row>
        <row r="57">
          <cell r="E57" t="str">
            <v>TAIWAN_FI1LC</v>
          </cell>
        </row>
        <row r="58">
          <cell r="E58" t="str">
            <v>TAIWAN_FI1LF</v>
          </cell>
        </row>
        <row r="59">
          <cell r="E59" t="str">
            <v>TURKEY_D1D4F</v>
          </cell>
        </row>
        <row r="60">
          <cell r="E60" t="str">
            <v>TURKEY_D1D4H</v>
          </cell>
        </row>
        <row r="61">
          <cell r="E61" t="str">
            <v>US_PETROL 0100A (Eng) 4LV6 in Explorer/Mountaineer</v>
          </cell>
        </row>
        <row r="62">
          <cell r="E62" t="str">
            <v>US_PETROL 0100A (Eng) 4LV6 in Mustang</v>
          </cell>
        </row>
        <row r="63">
          <cell r="E63" t="str">
            <v>US_PETROL 0100A (Eng) 4LV6 in Ranger</v>
          </cell>
        </row>
        <row r="64">
          <cell r="E64" t="str">
            <v>US_TRANSM 6653A</v>
          </cell>
        </row>
        <row r="65">
          <cell r="E65" t="str">
            <v>VENEZ_2902A</v>
          </cell>
        </row>
        <row r="66">
          <cell r="E66" t="str">
            <v>VOLV1_BS8CB (Eng) Petrol 3.2L Si6/Sigma 1.6L in Volvo</v>
          </cell>
        </row>
        <row r="67">
          <cell r="E67" t="str">
            <v>VOLV2_BS8CB (Eng) Petrol I4 1.8L/2.0L in Volvo</v>
          </cell>
        </row>
        <row r="68">
          <cell r="E68" t="str">
            <v>VOLVO_BP2TC - Volvo Stampings</v>
          </cell>
        </row>
        <row r="69">
          <cell r="E69" t="str">
            <v>VOLVO_BP2TG - Volvo Petrol Engines made at Bridgend</v>
          </cell>
        </row>
        <row r="70">
          <cell r="E70" t="str">
            <v>VOLVO_BS8CA - Volvo Stampings</v>
          </cell>
        </row>
        <row r="71">
          <cell r="E71" t="str">
            <v xml:space="preserve">VOLVO_BSNRA </v>
          </cell>
        </row>
        <row r="72">
          <cell r="E72" t="str">
            <v>B-Sedan (B299N)</v>
          </cell>
        </row>
        <row r="73">
          <cell r="E73" t="str">
            <v>Focus NA (C170)</v>
          </cell>
        </row>
        <row r="74">
          <cell r="E74" t="str">
            <v>Fusion (CD338)</v>
          </cell>
        </row>
        <row r="75">
          <cell r="E75" t="str">
            <v>Fusion HEV (CD338)</v>
          </cell>
        </row>
        <row r="76">
          <cell r="E76" t="str">
            <v>Milan</v>
          </cell>
        </row>
        <row r="77">
          <cell r="E77" t="str">
            <v>MKZ</v>
          </cell>
        </row>
        <row r="78">
          <cell r="E78" t="str">
            <v>Crown Victoria</v>
          </cell>
        </row>
        <row r="79">
          <cell r="E79" t="str">
            <v>Grand Marquis</v>
          </cell>
        </row>
        <row r="80">
          <cell r="E80" t="str">
            <v>Taurus X</v>
          </cell>
        </row>
        <row r="81">
          <cell r="E81" t="str">
            <v>Taurus</v>
          </cell>
        </row>
        <row r="82">
          <cell r="E82" t="str">
            <v>Sable</v>
          </cell>
        </row>
        <row r="83">
          <cell r="E83" t="str">
            <v>Town Car</v>
          </cell>
        </row>
        <row r="84">
          <cell r="E84" t="str">
            <v>D385 ('09 MY)</v>
          </cell>
        </row>
        <row r="85">
          <cell r="E85" t="str">
            <v>Mustang - S197 (AAI)</v>
          </cell>
        </row>
        <row r="86">
          <cell r="E86" t="str">
            <v>Expedition</v>
          </cell>
        </row>
        <row r="87">
          <cell r="E87" t="str">
            <v>Navigator</v>
          </cell>
        </row>
        <row r="88">
          <cell r="E88" t="str">
            <v>Econoline</v>
          </cell>
        </row>
        <row r="89">
          <cell r="E89" t="str">
            <v>F-150 PN96</v>
          </cell>
        </row>
        <row r="90">
          <cell r="E90" t="str">
            <v>F-150 P221</v>
          </cell>
        </row>
        <row r="91">
          <cell r="E91" t="str">
            <v>F-250+ Super Duty</v>
          </cell>
        </row>
        <row r="92">
          <cell r="E92" t="str">
            <v>Motorhome</v>
          </cell>
        </row>
        <row r="93">
          <cell r="E93" t="str">
            <v>Mark LT</v>
          </cell>
        </row>
        <row r="94">
          <cell r="E94" t="str">
            <v>Escape/Maverick</v>
          </cell>
        </row>
        <row r="95">
          <cell r="E95" t="str">
            <v>Escape HEV</v>
          </cell>
        </row>
        <row r="96">
          <cell r="E96" t="str">
            <v>Mazda Tribute</v>
          </cell>
        </row>
        <row r="97">
          <cell r="E97" t="str">
            <v>Mazda Tribute HEV</v>
          </cell>
        </row>
        <row r="98">
          <cell r="E98" t="str">
            <v>Mariner</v>
          </cell>
        </row>
        <row r="99">
          <cell r="E99" t="str">
            <v>Mariner HEV</v>
          </cell>
        </row>
        <row r="100">
          <cell r="E100" t="str">
            <v>D471 Ford</v>
          </cell>
        </row>
        <row r="101">
          <cell r="E101" t="str">
            <v>D472 Lincoln</v>
          </cell>
        </row>
        <row r="102">
          <cell r="E102" t="str">
            <v>Ranger</v>
          </cell>
        </row>
        <row r="103">
          <cell r="E103" t="str">
            <v>Mazda B-Series Picku</v>
          </cell>
        </row>
        <row r="104">
          <cell r="E104" t="str">
            <v>Explorer Sport Trac</v>
          </cell>
        </row>
        <row r="105">
          <cell r="E105" t="str">
            <v>Explorer</v>
          </cell>
        </row>
        <row r="106">
          <cell r="E106" t="str">
            <v>Lincoln Small SUV</v>
          </cell>
        </row>
        <row r="107">
          <cell r="E107" t="str">
            <v>Ford SAV</v>
          </cell>
        </row>
        <row r="108">
          <cell r="E108" t="str">
            <v>Mountaineer</v>
          </cell>
        </row>
        <row r="109">
          <cell r="E109" t="str">
            <v>Edge</v>
          </cell>
        </row>
        <row r="110">
          <cell r="E110" t="str">
            <v>MKX</v>
          </cell>
        </row>
        <row r="111">
          <cell r="E111" t="str">
            <v>4.6L 3V Eng Must MT</v>
          </cell>
        </row>
        <row r="112">
          <cell r="E112" t="str">
            <v>4.6L 3V Eng Mustang</v>
          </cell>
        </row>
        <row r="113">
          <cell r="E113" t="str">
            <v>AAI 2.3L Eng Maz MT</v>
          </cell>
        </row>
        <row r="114">
          <cell r="E114" t="str">
            <v>AAI 2.3L I4 Eng Mazd</v>
          </cell>
        </row>
        <row r="115">
          <cell r="E115" t="str">
            <v>AAI 3.0L Eng Maz MT</v>
          </cell>
        </row>
        <row r="116">
          <cell r="E116" t="str">
            <v>AAI 3.0L Eng Mazda 6</v>
          </cell>
        </row>
        <row r="117">
          <cell r="E117" t="str">
            <v>Asia 3.0L Eng Escape</v>
          </cell>
        </row>
        <row r="118">
          <cell r="E118" t="str">
            <v>Mustang to AAI EF03</v>
          </cell>
        </row>
        <row r="119">
          <cell r="E119" t="str">
            <v>Mustang to AAI MS05</v>
          </cell>
        </row>
        <row r="120">
          <cell r="E120" t="str">
            <v>Mustang to AAI MS08</v>
          </cell>
        </row>
        <row r="121">
          <cell r="E121" t="str">
            <v>Mustang to AAI MS09</v>
          </cell>
        </row>
        <row r="122">
          <cell r="E122" t="str">
            <v>NA 1.8L Eng Mondeo</v>
          </cell>
        </row>
        <row r="123">
          <cell r="E123" t="str">
            <v>NA 2.0L Eng Focus</v>
          </cell>
        </row>
        <row r="124">
          <cell r="E124" t="str">
            <v>NA 2.0L Eng Mondeo</v>
          </cell>
        </row>
        <row r="125">
          <cell r="E125" t="str">
            <v>NA 2.3L Eng Galaxy</v>
          </cell>
        </row>
        <row r="126">
          <cell r="E126" t="str">
            <v>NA 2.3L Eng Ranger</v>
          </cell>
        </row>
        <row r="127">
          <cell r="E127" t="str">
            <v>NA 2.3L Eng Transit</v>
          </cell>
        </row>
        <row r="128">
          <cell r="E128" t="str">
            <v>NA 2.5L Eng Jag  MT</v>
          </cell>
        </row>
        <row r="129">
          <cell r="E129" t="str">
            <v>NA 2.5L Eng Jag X400</v>
          </cell>
        </row>
        <row r="130">
          <cell r="E130" t="str">
            <v>NA 2.5L Eng Jaguar</v>
          </cell>
        </row>
        <row r="131">
          <cell r="E131" t="str">
            <v>NA 3.0L Eng Jag MT</v>
          </cell>
        </row>
        <row r="132">
          <cell r="E132" t="str">
            <v>NA 3.0L Eng Jag X350</v>
          </cell>
        </row>
        <row r="133">
          <cell r="E133" t="str">
            <v>NA 3.0L Eng Jag X400</v>
          </cell>
        </row>
        <row r="134">
          <cell r="E134" t="str">
            <v>NA 3.0L Eng Jaguar</v>
          </cell>
        </row>
        <row r="135">
          <cell r="E135" t="str">
            <v>NA 4Sp Tran Focus-E</v>
          </cell>
        </row>
        <row r="136">
          <cell r="E136" t="str">
            <v>NA 5.4L Eng Falcon</v>
          </cell>
        </row>
        <row r="137">
          <cell r="E137" t="str">
            <v>NA 5.4L Eng Mustang</v>
          </cell>
        </row>
        <row r="138">
          <cell r="E138" t="str">
            <v>NA 6.8L to PPO</v>
          </cell>
        </row>
        <row r="139">
          <cell r="E139" t="str">
            <v>NA FN Trans Focus</v>
          </cell>
        </row>
        <row r="140">
          <cell r="E140" t="str">
            <v>NA R8 Trans to PPO</v>
          </cell>
        </row>
        <row r="141">
          <cell r="E141" t="str">
            <v>NA Z6 Trans to PPO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2 Budget $"/>
      <sheetName val="Local Bdgt"/>
      <sheetName val="Local Fringes"/>
      <sheetName val="2 WAY"/>
      <sheetName val="Labor Rates"/>
      <sheetName val="Detail Outlook"/>
      <sheetName val="Total Outlook"/>
      <sheetName val="Balance Sheet"/>
      <sheetName val="Fringes"/>
      <sheetName val="Tabulador"/>
      <sheetName val="Inv.Ventas"/>
      <sheetName val="Volumen"/>
      <sheetName val="AnaGastos"/>
      <sheetName val="Module1"/>
      <sheetName val="Module2"/>
      <sheetName val="Module3"/>
      <sheetName val="Module4"/>
      <sheetName val="Module5"/>
      <sheetName val="Module6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 refreshError="1"/>
      <sheetData sheetId="11">
        <row r="6">
          <cell r="E6" t="str">
            <v>PART NUMBER</v>
          </cell>
          <cell r="H6" t="str">
            <v>1ST. Q.</v>
          </cell>
          <cell r="I6" t="str">
            <v>2ND. Q.</v>
          </cell>
          <cell r="J6" t="str">
            <v>3RD. Q.</v>
          </cell>
          <cell r="K6" t="str">
            <v>4TH. Q.</v>
          </cell>
          <cell r="L6" t="str">
            <v>TOT. 2002</v>
          </cell>
          <cell r="M6">
            <v>2003</v>
          </cell>
          <cell r="N6">
            <v>2004</v>
          </cell>
          <cell r="O6">
            <v>2005</v>
          </cell>
          <cell r="P6">
            <v>2006</v>
          </cell>
        </row>
        <row r="7">
          <cell r="G7" t="str">
            <v>TAURUS/SABLE</v>
          </cell>
          <cell r="H7">
            <v>127342</v>
          </cell>
          <cell r="I7">
            <v>131596</v>
          </cell>
          <cell r="J7">
            <v>106565</v>
          </cell>
          <cell r="K7">
            <v>114919</v>
          </cell>
          <cell r="L7">
            <v>480422</v>
          </cell>
          <cell r="M7">
            <v>445494</v>
          </cell>
          <cell r="N7">
            <v>169310</v>
          </cell>
          <cell r="O7">
            <v>0</v>
          </cell>
          <cell r="P7">
            <v>0</v>
          </cell>
        </row>
        <row r="8">
          <cell r="G8" t="str">
            <v>T/S Replacement</v>
          </cell>
          <cell r="N8">
            <v>122123</v>
          </cell>
          <cell r="O8">
            <v>274100</v>
          </cell>
          <cell r="P8">
            <v>269278</v>
          </cell>
        </row>
        <row r="9">
          <cell r="E9" t="str">
            <v>1F1T -12B637-A</v>
          </cell>
          <cell r="F9">
            <v>0.72</v>
          </cell>
          <cell r="G9">
            <v>1.2504</v>
          </cell>
          <cell r="H9">
            <v>114644.47449599998</v>
          </cell>
          <cell r="I9">
            <v>118474.29964799999</v>
          </cell>
          <cell r="J9">
            <v>95939.190719999999</v>
          </cell>
          <cell r="K9">
            <v>103460.19667199999</v>
          </cell>
          <cell r="L9">
            <v>432518.16153599997</v>
          </cell>
          <cell r="M9">
            <v>401072.90227199998</v>
          </cell>
          <cell r="N9">
            <v>262373.63270399999</v>
          </cell>
          <cell r="O9">
            <v>246768.94079999998</v>
          </cell>
          <cell r="P9">
            <v>242427.752064</v>
          </cell>
        </row>
        <row r="10">
          <cell r="E10" t="str">
            <v>1F1T -12B637-E</v>
          </cell>
          <cell r="F10">
            <v>0.27</v>
          </cell>
          <cell r="G10">
            <v>1.2918000000000001</v>
          </cell>
          <cell r="H10">
            <v>44415.106812000005</v>
          </cell>
          <cell r="I10">
            <v>45898.842456000006</v>
          </cell>
          <cell r="J10">
            <v>37168.380090000006</v>
          </cell>
          <cell r="K10">
            <v>40082.138334000003</v>
          </cell>
          <cell r="L10">
            <v>167564.46769200001</v>
          </cell>
          <cell r="M10">
            <v>155382.07028400002</v>
          </cell>
          <cell r="N10">
            <v>101647.75033800001</v>
          </cell>
          <cell r="O10">
            <v>95602.242599999998</v>
          </cell>
          <cell r="P10">
            <v>93920.396508000005</v>
          </cell>
        </row>
        <row r="11">
          <cell r="E11" t="str">
            <v>1F1T -12B637-G</v>
          </cell>
          <cell r="F11">
            <v>0.01</v>
          </cell>
          <cell r="G11">
            <v>1.1197999999999999</v>
          </cell>
          <cell r="H11">
            <v>1425.9757159999999</v>
          </cell>
          <cell r="I11">
            <v>1473.6120079999998</v>
          </cell>
          <cell r="J11">
            <v>1193.3148699999999</v>
          </cell>
          <cell r="K11">
            <v>1286.8629619999999</v>
          </cell>
          <cell r="L11">
            <v>5379.7655559999985</v>
          </cell>
          <cell r="M11">
            <v>4988.6418119999998</v>
          </cell>
          <cell r="N11">
            <v>3263.4667339999996</v>
          </cell>
          <cell r="O11">
            <v>3069.3717999999999</v>
          </cell>
          <cell r="P11">
            <v>3015.3750439999999</v>
          </cell>
        </row>
        <row r="12">
          <cell r="G12" t="str">
            <v>TSH. DN101/186</v>
          </cell>
          <cell r="H12">
            <v>160485.55702399998</v>
          </cell>
          <cell r="I12">
            <v>165846.754112</v>
          </cell>
          <cell r="J12">
            <v>134300.88568000001</v>
          </cell>
          <cell r="K12">
            <v>144829.19796800002</v>
          </cell>
          <cell r="L12">
            <v>605462.394784</v>
          </cell>
          <cell r="M12">
            <v>561443.61436799995</v>
          </cell>
          <cell r="N12">
            <v>367284.84977600002</v>
          </cell>
          <cell r="O12">
            <v>345440.5552</v>
          </cell>
          <cell r="P12">
            <v>339363.52361599996</v>
          </cell>
        </row>
        <row r="13">
          <cell r="G13" t="str">
            <v>FOCUS (C170)</v>
          </cell>
          <cell r="H13">
            <v>97307</v>
          </cell>
          <cell r="I13">
            <v>98833</v>
          </cell>
          <cell r="J13">
            <v>78838</v>
          </cell>
          <cell r="K13">
            <v>89093</v>
          </cell>
          <cell r="L13">
            <v>364071</v>
          </cell>
          <cell r="M13">
            <v>349670</v>
          </cell>
          <cell r="N13">
            <v>335750</v>
          </cell>
          <cell r="O13">
            <v>240106</v>
          </cell>
          <cell r="P13">
            <v>0</v>
          </cell>
        </row>
        <row r="14">
          <cell r="G14" t="str">
            <v>FOCUS MFV (C214)</v>
          </cell>
          <cell r="O14">
            <v>35936</v>
          </cell>
          <cell r="P14">
            <v>53380</v>
          </cell>
        </row>
        <row r="15">
          <cell r="E15" t="str">
            <v>2M5T-14014-GA</v>
          </cell>
          <cell r="F15">
            <v>0.04</v>
          </cell>
          <cell r="G15">
            <v>0.67820000000000003</v>
          </cell>
          <cell r="H15">
            <v>2639.7442960000003</v>
          </cell>
          <cell r="I15">
            <v>2681.1416240000003</v>
          </cell>
          <cell r="J15">
            <v>2138.7172639999999</v>
          </cell>
          <cell r="K15">
            <v>2416.9149040000002</v>
          </cell>
          <cell r="L15">
            <v>9876.5180879999989</v>
          </cell>
          <cell r="M15">
            <v>9485.8477600000006</v>
          </cell>
          <cell r="N15">
            <v>9108.2260000000006</v>
          </cell>
          <cell r="O15">
            <v>7488.4673759999996</v>
          </cell>
          <cell r="P15">
            <v>1448.0926399999998</v>
          </cell>
        </row>
        <row r="16">
          <cell r="E16" t="str">
            <v>2M5T-14014-GB</v>
          </cell>
          <cell r="F16">
            <v>0.02</v>
          </cell>
          <cell r="G16">
            <v>0.93740000000000001</v>
          </cell>
          <cell r="H16">
            <v>1824.3116360000001</v>
          </cell>
          <cell r="I16">
            <v>1852.9210840000001</v>
          </cell>
          <cell r="J16">
            <v>1478.0548240000001</v>
          </cell>
          <cell r="K16">
            <v>1670.3155640000002</v>
          </cell>
          <cell r="L16">
            <v>6825.6031079999993</v>
          </cell>
          <cell r="M16">
            <v>6555.6131600000008</v>
          </cell>
          <cell r="N16">
            <v>6294.6409999999996</v>
          </cell>
          <cell r="O16">
            <v>5175.2354159999995</v>
          </cell>
          <cell r="P16">
            <v>1000.7682399999999</v>
          </cell>
        </row>
        <row r="17">
          <cell r="E17" t="str">
            <v>2M5T-14014-GD</v>
          </cell>
          <cell r="F17">
            <v>0.08</v>
          </cell>
          <cell r="G17">
            <v>0.7984</v>
          </cell>
          <cell r="H17">
            <v>6215.192704</v>
          </cell>
          <cell r="I17">
            <v>6312.661376</v>
          </cell>
          <cell r="J17">
            <v>5035.5407359999999</v>
          </cell>
          <cell r="K17">
            <v>5690.5480960000004</v>
          </cell>
          <cell r="L17">
            <v>23253.942911999999</v>
          </cell>
          <cell r="M17">
            <v>22334.122240000001</v>
          </cell>
          <cell r="N17">
            <v>21445.024000000001</v>
          </cell>
          <cell r="O17">
            <v>17631.354624</v>
          </cell>
          <cell r="P17">
            <v>3409.4873599999996</v>
          </cell>
        </row>
        <row r="18">
          <cell r="E18" t="str">
            <v>2M5T-14014-GE</v>
          </cell>
          <cell r="F18">
            <v>0.39</v>
          </cell>
          <cell r="G18">
            <v>0.97140000000000004</v>
          </cell>
          <cell r="H18">
            <v>36864.367722000003</v>
          </cell>
          <cell r="I18">
            <v>37442.486718000007</v>
          </cell>
          <cell r="J18">
            <v>29867.460948</v>
          </cell>
          <cell r="K18">
            <v>33752.526678000002</v>
          </cell>
          <cell r="L18">
            <v>137926.84206599998</v>
          </cell>
          <cell r="M18">
            <v>132471.08082000003</v>
          </cell>
          <cell r="N18">
            <v>127197.5445</v>
          </cell>
          <cell r="O18">
            <v>104577.407532</v>
          </cell>
          <cell r="P18">
            <v>20222.799480000001</v>
          </cell>
        </row>
        <row r="19">
          <cell r="E19" t="str">
            <v>2M5T-14014-GF</v>
          </cell>
          <cell r="F19">
            <v>0.05</v>
          </cell>
          <cell r="G19">
            <v>1.2013</v>
          </cell>
          <cell r="H19">
            <v>5844.744955000001</v>
          </cell>
          <cell r="I19">
            <v>5936.4041450000004</v>
          </cell>
          <cell r="J19">
            <v>4735.4044700000004</v>
          </cell>
          <cell r="K19">
            <v>5351.3710450000008</v>
          </cell>
          <cell r="L19">
            <v>21867.924615</v>
          </cell>
          <cell r="M19">
            <v>21002.928550000001</v>
          </cell>
          <cell r="N19">
            <v>20166.82375</v>
          </cell>
          <cell r="O19">
            <v>16580.462730000003</v>
          </cell>
          <cell r="P19">
            <v>3206.2697000000003</v>
          </cell>
        </row>
        <row r="20">
          <cell r="E20" t="str">
            <v>2M5T-14014-GG</v>
          </cell>
          <cell r="F20">
            <v>0.01</v>
          </cell>
          <cell r="G20">
            <v>1.2278</v>
          </cell>
          <cell r="H20">
            <v>1194.7353460000002</v>
          </cell>
          <cell r="I20">
            <v>1213.4715740000001</v>
          </cell>
          <cell r="J20">
            <v>967.97296400000005</v>
          </cell>
          <cell r="K20">
            <v>1093.8838540000002</v>
          </cell>
          <cell r="L20">
            <v>4470.0637379999998</v>
          </cell>
          <cell r="M20">
            <v>4293.2482600000003</v>
          </cell>
          <cell r="N20">
            <v>4122.3384999999998</v>
          </cell>
          <cell r="O20">
            <v>3389.2436760000001</v>
          </cell>
          <cell r="P20">
            <v>655.39963999999998</v>
          </cell>
        </row>
        <row r="21">
          <cell r="E21" t="str">
            <v>2M5T-14014-GJ</v>
          </cell>
          <cell r="F21">
            <v>0.02</v>
          </cell>
          <cell r="G21">
            <v>0.88539999999999996</v>
          </cell>
          <cell r="H21">
            <v>1723.1123560000001</v>
          </cell>
          <cell r="I21">
            <v>1750.1347639999999</v>
          </cell>
          <cell r="J21">
            <v>1396.063304</v>
          </cell>
          <cell r="K21">
            <v>1577.658844</v>
          </cell>
          <cell r="L21">
            <v>6446.9692679999989</v>
          </cell>
          <cell r="M21">
            <v>6191.9563600000001</v>
          </cell>
          <cell r="N21">
            <v>5945.4609999999993</v>
          </cell>
          <cell r="O21">
            <v>4888.1517359999998</v>
          </cell>
          <cell r="P21">
            <v>945.25303999999983</v>
          </cell>
        </row>
        <row r="22">
          <cell r="E22" t="str">
            <v>2M5T-14014-GR</v>
          </cell>
          <cell r="F22">
            <v>0.04</v>
          </cell>
          <cell r="G22">
            <v>1.0533999999999999</v>
          </cell>
          <cell r="H22">
            <v>4100.1277519999994</v>
          </cell>
          <cell r="I22">
            <v>4164.4272879999999</v>
          </cell>
          <cell r="J22">
            <v>3321.9179679999997</v>
          </cell>
          <cell r="K22">
            <v>3754.0226479999997</v>
          </cell>
          <cell r="L22">
            <v>15340.495655999997</v>
          </cell>
          <cell r="M22">
            <v>14733.69512</v>
          </cell>
          <cell r="N22">
            <v>14147.161999999998</v>
          </cell>
          <cell r="O22">
            <v>11631.305711999999</v>
          </cell>
          <cell r="P22">
            <v>2249.2196799999997</v>
          </cell>
        </row>
        <row r="23">
          <cell r="E23" t="str">
            <v>2M5T-14014-GS</v>
          </cell>
          <cell r="F23">
            <v>0.02</v>
          </cell>
          <cell r="G23">
            <v>1.1240000000000001</v>
          </cell>
          <cell r="H23">
            <v>2187.4613600000002</v>
          </cell>
          <cell r="I23">
            <v>2221.7658400000005</v>
          </cell>
          <cell r="J23">
            <v>1772.2782400000001</v>
          </cell>
          <cell r="K23">
            <v>2002.8106400000004</v>
          </cell>
          <cell r="L23">
            <v>8184.3160799999996</v>
          </cell>
          <cell r="M23">
            <v>7860.5816000000013</v>
          </cell>
          <cell r="N23">
            <v>7547.66</v>
          </cell>
          <cell r="O23">
            <v>6205.4241600000005</v>
          </cell>
          <cell r="P23">
            <v>1199.9824000000001</v>
          </cell>
        </row>
        <row r="24">
          <cell r="E24" t="str">
            <v>2M5T-14014-GT</v>
          </cell>
          <cell r="F24">
            <v>0.04</v>
          </cell>
          <cell r="G24">
            <v>1.0548</v>
          </cell>
          <cell r="H24">
            <v>4105.5769440000004</v>
          </cell>
          <cell r="I24">
            <v>4169.9619359999997</v>
          </cell>
          <cell r="J24">
            <v>3326.3328959999999</v>
          </cell>
          <cell r="K24">
            <v>3759.0118560000001</v>
          </cell>
          <cell r="L24">
            <v>15360.883631999997</v>
          </cell>
          <cell r="M24">
            <v>14753.27664</v>
          </cell>
          <cell r="N24">
            <v>14165.964</v>
          </cell>
          <cell r="O24">
            <v>11646.764063999999</v>
          </cell>
          <cell r="P24">
            <v>2252.2089599999999</v>
          </cell>
        </row>
        <row r="25">
          <cell r="E25" t="str">
            <v>2M5T-14014-GV</v>
          </cell>
          <cell r="F25">
            <v>0.02</v>
          </cell>
          <cell r="G25">
            <v>1.1444000000000001</v>
          </cell>
          <cell r="H25">
            <v>2227.1626160000001</v>
          </cell>
          <cell r="I25">
            <v>2262.0897040000004</v>
          </cell>
          <cell r="J25">
            <v>1804.4441440000001</v>
          </cell>
          <cell r="K25">
            <v>2039.1605840000002</v>
          </cell>
          <cell r="L25">
            <v>8332.8570479999998</v>
          </cell>
          <cell r="M25">
            <v>8003.2469600000013</v>
          </cell>
          <cell r="N25">
            <v>7684.6460000000006</v>
          </cell>
          <cell r="O25">
            <v>6318.0492960000001</v>
          </cell>
          <cell r="P25">
            <v>1221.76144</v>
          </cell>
        </row>
        <row r="26">
          <cell r="E26" t="str">
            <v>2M5T-14014-GZ</v>
          </cell>
          <cell r="F26">
            <v>0.05</v>
          </cell>
          <cell r="G26">
            <v>1.036</v>
          </cell>
          <cell r="H26">
            <v>5040.5026000000007</v>
          </cell>
          <cell r="I26">
            <v>5119.5494000000008</v>
          </cell>
          <cell r="J26">
            <v>4083.8084000000003</v>
          </cell>
          <cell r="K26">
            <v>4615.0174000000006</v>
          </cell>
          <cell r="L26">
            <v>18858.877799999998</v>
          </cell>
          <cell r="M26">
            <v>18112.905999999999</v>
          </cell>
          <cell r="N26">
            <v>17391.849999999999</v>
          </cell>
          <cell r="O26">
            <v>14298.975600000002</v>
          </cell>
          <cell r="P26">
            <v>2765.0840000000003</v>
          </cell>
        </row>
        <row r="27">
          <cell r="E27" t="str">
            <v>2M5T-14014-HA</v>
          </cell>
          <cell r="F27">
            <v>0.01</v>
          </cell>
          <cell r="G27">
            <v>0.94350000000000001</v>
          </cell>
          <cell r="H27">
            <v>918.091545</v>
          </cell>
          <cell r="I27">
            <v>932.48935500000005</v>
          </cell>
          <cell r="J27">
            <v>743.83653000000004</v>
          </cell>
          <cell r="K27">
            <v>840.59245500000009</v>
          </cell>
          <cell r="L27">
            <v>3435.0098849999995</v>
          </cell>
          <cell r="M27">
            <v>3299.1364500000004</v>
          </cell>
          <cell r="N27">
            <v>3167.80125</v>
          </cell>
          <cell r="O27">
            <v>2604.4562700000001</v>
          </cell>
          <cell r="P27">
            <v>503.64029999999997</v>
          </cell>
        </row>
        <row r="28">
          <cell r="E28" t="str">
            <v>2M5T-14014-HB</v>
          </cell>
          <cell r="F28">
            <v>0.01</v>
          </cell>
          <cell r="G28">
            <v>0.91779999999999995</v>
          </cell>
          <cell r="H28">
            <v>893.08364600000004</v>
          </cell>
          <cell r="I28">
            <v>907.08927399999993</v>
          </cell>
          <cell r="J28">
            <v>723.57516399999997</v>
          </cell>
          <cell r="K28">
            <v>817.69555400000002</v>
          </cell>
          <cell r="L28">
            <v>3341.4436379999993</v>
          </cell>
          <cell r="M28">
            <v>3209.27126</v>
          </cell>
          <cell r="N28">
            <v>3081.5135</v>
          </cell>
          <cell r="O28">
            <v>2533.5134759999996</v>
          </cell>
          <cell r="P28">
            <v>489.92163999999991</v>
          </cell>
        </row>
        <row r="29">
          <cell r="E29" t="str">
            <v>2M5T-14014-HC</v>
          </cell>
          <cell r="F29">
            <v>0.01</v>
          </cell>
          <cell r="G29">
            <v>1.2156</v>
          </cell>
          <cell r="H29">
            <v>1182.8638920000001</v>
          </cell>
          <cell r="I29">
            <v>1201.4139480000001</v>
          </cell>
          <cell r="J29">
            <v>958.35472800000002</v>
          </cell>
          <cell r="K29">
            <v>1083.014508</v>
          </cell>
          <cell r="L29">
            <v>4425.6470759999993</v>
          </cell>
          <cell r="M29">
            <v>4250.5885200000002</v>
          </cell>
          <cell r="N29">
            <v>4081.377</v>
          </cell>
          <cell r="O29">
            <v>3355.5665520000002</v>
          </cell>
          <cell r="P29">
            <v>648.88727999999992</v>
          </cell>
        </row>
        <row r="30">
          <cell r="E30" t="str">
            <v>2M5T-14014-HD</v>
          </cell>
          <cell r="F30">
            <v>0.01</v>
          </cell>
          <cell r="G30">
            <v>0.98819999999999997</v>
          </cell>
          <cell r="H30">
            <v>961.58777399999997</v>
          </cell>
          <cell r="I30">
            <v>976.66770599999995</v>
          </cell>
          <cell r="J30">
            <v>779.07711599999993</v>
          </cell>
          <cell r="K30">
            <v>880.41702600000008</v>
          </cell>
          <cell r="L30">
            <v>3597.7496219999994</v>
          </cell>
          <cell r="M30">
            <v>3455.43894</v>
          </cell>
          <cell r="N30">
            <v>3317.8815</v>
          </cell>
          <cell r="O30">
            <v>2727.8470440000001</v>
          </cell>
          <cell r="P30">
            <v>527.50115999999991</v>
          </cell>
        </row>
        <row r="31">
          <cell r="E31" t="str">
            <v>2M5T-14014-HE</v>
          </cell>
          <cell r="F31">
            <v>0.01</v>
          </cell>
          <cell r="G31">
            <v>1.1673</v>
          </cell>
          <cell r="H31">
            <v>1135.864611</v>
          </cell>
          <cell r="I31">
            <v>1153.6776090000001</v>
          </cell>
          <cell r="J31">
            <v>920.27597400000002</v>
          </cell>
          <cell r="K31">
            <v>1039.9825890000002</v>
          </cell>
          <cell r="L31">
            <v>4249.8007829999997</v>
          </cell>
          <cell r="M31">
            <v>4081.6979100000003</v>
          </cell>
          <cell r="N31">
            <v>3919.20975</v>
          </cell>
          <cell r="O31">
            <v>3222.2382659999998</v>
          </cell>
          <cell r="P31">
            <v>623.10473999999999</v>
          </cell>
        </row>
        <row r="32">
          <cell r="E32" t="str">
            <v>2M5T-14014-HF</v>
          </cell>
          <cell r="F32">
            <v>0.01</v>
          </cell>
          <cell r="G32">
            <v>0.94159999999999999</v>
          </cell>
          <cell r="H32">
            <v>916.24271199999998</v>
          </cell>
          <cell r="I32">
            <v>930.61152800000002</v>
          </cell>
          <cell r="J32">
            <v>742.33860800000002</v>
          </cell>
          <cell r="K32">
            <v>838.89968800000008</v>
          </cell>
          <cell r="L32">
            <v>3428.0925359999997</v>
          </cell>
          <cell r="M32">
            <v>3292.4927200000002</v>
          </cell>
          <cell r="N32">
            <v>3161.422</v>
          </cell>
          <cell r="O32">
            <v>2599.211472</v>
          </cell>
          <cell r="P32">
            <v>502.62607999999994</v>
          </cell>
        </row>
        <row r="33">
          <cell r="E33" t="str">
            <v>2M5T-14014-HG</v>
          </cell>
          <cell r="F33">
            <v>0.02</v>
          </cell>
          <cell r="G33">
            <v>1.2156</v>
          </cell>
          <cell r="H33">
            <v>2365.7277840000002</v>
          </cell>
          <cell r="I33">
            <v>2402.8278960000002</v>
          </cell>
          <cell r="J33">
            <v>1916.709456</v>
          </cell>
          <cell r="K33">
            <v>2166.029016</v>
          </cell>
          <cell r="L33">
            <v>8851.2941519999986</v>
          </cell>
          <cell r="M33">
            <v>8501.1770400000005</v>
          </cell>
          <cell r="N33">
            <v>8162.7539999999999</v>
          </cell>
          <cell r="O33">
            <v>6711.1331040000005</v>
          </cell>
          <cell r="P33">
            <v>1297.7745599999998</v>
          </cell>
        </row>
        <row r="34">
          <cell r="E34" t="str">
            <v>2M5T-14014-HH</v>
          </cell>
          <cell r="F34">
            <v>0.01</v>
          </cell>
          <cell r="G34">
            <v>0.98819999999999997</v>
          </cell>
          <cell r="H34">
            <v>961.58777399999997</v>
          </cell>
          <cell r="I34">
            <v>976.66770599999995</v>
          </cell>
          <cell r="J34">
            <v>779.07711599999993</v>
          </cell>
          <cell r="K34">
            <v>880.41702600000008</v>
          </cell>
          <cell r="L34">
            <v>3597.7496219999994</v>
          </cell>
          <cell r="M34">
            <v>3455.43894</v>
          </cell>
          <cell r="N34">
            <v>3317.8815</v>
          </cell>
          <cell r="O34">
            <v>2727.8470440000001</v>
          </cell>
          <cell r="P34">
            <v>527.50115999999991</v>
          </cell>
        </row>
        <row r="35">
          <cell r="E35" t="str">
            <v>2M5T-14014-HJ</v>
          </cell>
          <cell r="F35">
            <v>0.01</v>
          </cell>
          <cell r="G35">
            <v>1.2156</v>
          </cell>
          <cell r="H35">
            <v>1182.8638920000001</v>
          </cell>
          <cell r="I35">
            <v>1201.4139480000001</v>
          </cell>
          <cell r="J35">
            <v>958.35472800000002</v>
          </cell>
          <cell r="K35">
            <v>1083.014508</v>
          </cell>
          <cell r="L35">
            <v>4425.6470759999993</v>
          </cell>
          <cell r="M35">
            <v>4250.5885200000002</v>
          </cell>
          <cell r="N35">
            <v>4081.377</v>
          </cell>
          <cell r="O35">
            <v>3355.5665520000002</v>
          </cell>
          <cell r="P35">
            <v>648.88727999999992</v>
          </cell>
        </row>
        <row r="36">
          <cell r="E36" t="str">
            <v>2M5T-14014-HK</v>
          </cell>
          <cell r="F36">
            <v>0.02</v>
          </cell>
          <cell r="G36">
            <v>0.98819999999999997</v>
          </cell>
          <cell r="H36">
            <v>1923.1755479999999</v>
          </cell>
          <cell r="I36">
            <v>1953.3354119999999</v>
          </cell>
          <cell r="J36">
            <v>1558.1542319999999</v>
          </cell>
          <cell r="K36">
            <v>1760.8340520000002</v>
          </cell>
          <cell r="L36">
            <v>7195.4992439999987</v>
          </cell>
          <cell r="M36">
            <v>6910.87788</v>
          </cell>
          <cell r="N36">
            <v>6635.7629999999999</v>
          </cell>
          <cell r="O36">
            <v>5455.6940880000002</v>
          </cell>
          <cell r="P36">
            <v>1055.0023199999998</v>
          </cell>
        </row>
        <row r="37">
          <cell r="E37" t="str">
            <v>2M5T-14014-HL</v>
          </cell>
          <cell r="F37">
            <v>0.01</v>
          </cell>
          <cell r="G37">
            <v>1.2278</v>
          </cell>
          <cell r="H37">
            <v>1194.7353460000002</v>
          </cell>
          <cell r="I37">
            <v>1213.4715740000001</v>
          </cell>
          <cell r="J37">
            <v>967.97296400000005</v>
          </cell>
          <cell r="K37">
            <v>1093.8838540000002</v>
          </cell>
          <cell r="L37">
            <v>4470.0637379999998</v>
          </cell>
          <cell r="M37">
            <v>4293.2482600000003</v>
          </cell>
          <cell r="N37">
            <v>4122.3384999999998</v>
          </cell>
          <cell r="O37">
            <v>3389.2436760000001</v>
          </cell>
          <cell r="P37">
            <v>655.39963999999998</v>
          </cell>
        </row>
        <row r="38">
          <cell r="E38" t="str">
            <v>2M5T-14401-GB</v>
          </cell>
          <cell r="F38">
            <v>0.01</v>
          </cell>
          <cell r="G38">
            <v>1.7009000000000001</v>
          </cell>
          <cell r="H38">
            <v>1655.0947630000001</v>
          </cell>
          <cell r="I38">
            <v>1681.0504970000002</v>
          </cell>
          <cell r="J38">
            <v>1340.9555420000002</v>
          </cell>
          <cell r="K38">
            <v>1515.3828370000001</v>
          </cell>
          <cell r="L38">
            <v>6192.4836389999991</v>
          </cell>
          <cell r="M38">
            <v>5947.5370300000004</v>
          </cell>
          <cell r="N38">
            <v>5710.7717499999999</v>
          </cell>
          <cell r="O38">
            <v>4695.198378</v>
          </cell>
          <cell r="P38">
            <v>907.94042000000002</v>
          </cell>
        </row>
        <row r="39">
          <cell r="E39" t="str">
            <v>2M5T-14401-GD</v>
          </cell>
          <cell r="F39">
            <v>0.01</v>
          </cell>
          <cell r="G39">
            <v>1.7182999999999999</v>
          </cell>
          <cell r="H39">
            <v>1672.026181</v>
          </cell>
          <cell r="I39">
            <v>1698.247439</v>
          </cell>
          <cell r="J39">
            <v>1354.673354</v>
          </cell>
          <cell r="K39">
            <v>1530.8850190000001</v>
          </cell>
          <cell r="L39">
            <v>6255.8319929999989</v>
          </cell>
          <cell r="M39">
            <v>6008.37961</v>
          </cell>
          <cell r="N39">
            <v>5769.1922500000001</v>
          </cell>
          <cell r="O39">
            <v>4743.2296860000006</v>
          </cell>
          <cell r="P39">
            <v>917.22853999999984</v>
          </cell>
        </row>
        <row r="40">
          <cell r="E40" t="str">
            <v>2M5T-14401-KK</v>
          </cell>
          <cell r="F40">
            <v>0.03</v>
          </cell>
          <cell r="G40">
            <v>1.53</v>
          </cell>
          <cell r="H40">
            <v>4466.3913000000002</v>
          </cell>
          <cell r="I40">
            <v>4536.4346999999998</v>
          </cell>
          <cell r="J40">
            <v>3618.6641999999997</v>
          </cell>
          <cell r="K40">
            <v>4089.3687</v>
          </cell>
          <cell r="L40">
            <v>16710.858899999996</v>
          </cell>
          <cell r="M40">
            <v>16049.853000000001</v>
          </cell>
          <cell r="N40">
            <v>15410.925000000001</v>
          </cell>
          <cell r="O40">
            <v>12670.327799999999</v>
          </cell>
          <cell r="P40">
            <v>2450.1419999999998</v>
          </cell>
        </row>
        <row r="41">
          <cell r="E41" t="str">
            <v>2M5T-14401-KE</v>
          </cell>
          <cell r="F41">
            <v>0.39</v>
          </cell>
          <cell r="G41">
            <v>1.5031000000000001</v>
          </cell>
          <cell r="H41">
            <v>57042.239163000006</v>
          </cell>
          <cell r="I41">
            <v>57936.794097000005</v>
          </cell>
          <cell r="J41">
            <v>46215.545142000003</v>
          </cell>
          <cell r="K41">
            <v>52227.118437000012</v>
          </cell>
          <cell r="L41">
            <v>213421.69683899998</v>
          </cell>
          <cell r="M41">
            <v>204979.70103000005</v>
          </cell>
          <cell r="N41">
            <v>196819.67175000001</v>
          </cell>
          <cell r="O41">
            <v>161818.30477800002</v>
          </cell>
          <cell r="P41">
            <v>31291.836420000003</v>
          </cell>
        </row>
        <row r="42">
          <cell r="E42" t="str">
            <v>2M5T-14401-KJ</v>
          </cell>
          <cell r="F42">
            <v>0.16</v>
          </cell>
          <cell r="G42">
            <v>1.5427999999999999</v>
          </cell>
          <cell r="H42">
            <v>24020.038336000001</v>
          </cell>
          <cell r="I42">
            <v>24396.728384000002</v>
          </cell>
          <cell r="J42">
            <v>19461.002624000001</v>
          </cell>
          <cell r="K42">
            <v>21992.428864000001</v>
          </cell>
          <cell r="L42">
            <v>89870.198207999987</v>
          </cell>
          <cell r="M42">
            <v>86315.340160000007</v>
          </cell>
          <cell r="N42">
            <v>82879.216</v>
          </cell>
          <cell r="O42">
            <v>68140.415615999998</v>
          </cell>
          <cell r="P42">
            <v>13176.746239999999</v>
          </cell>
        </row>
        <row r="43">
          <cell r="E43" t="str">
            <v>2M5T-14401-KH</v>
          </cell>
          <cell r="F43">
            <v>0.1</v>
          </cell>
          <cell r="G43">
            <v>1.5291999999999999</v>
          </cell>
          <cell r="H43">
            <v>14880.186439999999</v>
          </cell>
          <cell r="I43">
            <v>15113.542360000001</v>
          </cell>
          <cell r="J43">
            <v>12055.90696</v>
          </cell>
          <cell r="K43">
            <v>13624.101560000001</v>
          </cell>
          <cell r="L43">
            <v>55673.737319999993</v>
          </cell>
          <cell r="M43">
            <v>53471.536399999997</v>
          </cell>
          <cell r="N43">
            <v>51342.89</v>
          </cell>
          <cell r="O43">
            <v>42212.342640000003</v>
          </cell>
          <cell r="P43">
            <v>8162.8695999999991</v>
          </cell>
        </row>
        <row r="44">
          <cell r="E44" t="str">
            <v>2M5T-14401-HM</v>
          </cell>
          <cell r="F44">
            <v>0.01</v>
          </cell>
          <cell r="G44">
            <v>1.6008</v>
          </cell>
          <cell r="H44">
            <v>1557.690456</v>
          </cell>
          <cell r="I44">
            <v>1582.1186640000001</v>
          </cell>
          <cell r="J44">
            <v>1262.0387040000001</v>
          </cell>
          <cell r="K44">
            <v>1426.2007440000002</v>
          </cell>
          <cell r="L44">
            <v>5828.0485679999992</v>
          </cell>
          <cell r="M44">
            <v>5597.5173600000007</v>
          </cell>
          <cell r="N44">
            <v>5374.6859999999997</v>
          </cell>
          <cell r="O44">
            <v>4418.8803360000002</v>
          </cell>
          <cell r="P44">
            <v>854.50703999999996</v>
          </cell>
        </row>
        <row r="45">
          <cell r="E45" t="str">
            <v>2M5T-14401-KF</v>
          </cell>
          <cell r="F45">
            <v>0.14000000000000001</v>
          </cell>
          <cell r="G45">
            <v>1.5983000000000001</v>
          </cell>
          <cell r="H45">
            <v>21773.608934000004</v>
          </cell>
          <cell r="I45">
            <v>22115.069746000001</v>
          </cell>
          <cell r="J45">
            <v>17640.948556000003</v>
          </cell>
          <cell r="K45">
            <v>19935.627866000003</v>
          </cell>
          <cell r="L45">
            <v>81465.255101999996</v>
          </cell>
          <cell r="M45">
            <v>78242.858540000001</v>
          </cell>
          <cell r="N45">
            <v>75128.09150000001</v>
          </cell>
          <cell r="O45">
            <v>61767.710004000008</v>
          </cell>
          <cell r="P45">
            <v>11944.415560000001</v>
          </cell>
        </row>
        <row r="46">
          <cell r="E46" t="str">
            <v>2M5T-14401-KG</v>
          </cell>
          <cell r="F46">
            <v>0.08</v>
          </cell>
          <cell r="G46">
            <v>1.6347</v>
          </cell>
          <cell r="H46">
            <v>12725.420232</v>
          </cell>
          <cell r="I46">
            <v>12924.984408</v>
          </cell>
          <cell r="J46">
            <v>10310.118288</v>
          </cell>
          <cell r="K46">
            <v>11651.226168000001</v>
          </cell>
          <cell r="L46">
            <v>47611.749095999992</v>
          </cell>
          <cell r="M46">
            <v>45728.443920000005</v>
          </cell>
          <cell r="N46">
            <v>43908.042000000001</v>
          </cell>
          <cell r="O46">
            <v>36099.668592000002</v>
          </cell>
          <cell r="P46">
            <v>6980.8228799999997</v>
          </cell>
        </row>
        <row r="47">
          <cell r="E47" t="str">
            <v>2M5T-14401-KD</v>
          </cell>
          <cell r="F47">
            <v>7.0000000000000007E-2</v>
          </cell>
          <cell r="G47">
            <v>1.5532999999999999</v>
          </cell>
          <cell r="H47">
            <v>10580.287417</v>
          </cell>
          <cell r="I47">
            <v>10746.210923000001</v>
          </cell>
          <cell r="J47">
            <v>8572.1345780000011</v>
          </cell>
          <cell r="K47">
            <v>9687.170983</v>
          </cell>
          <cell r="L47">
            <v>39585.803900999992</v>
          </cell>
          <cell r="M47">
            <v>38019.968769999999</v>
          </cell>
          <cell r="N47">
            <v>36506.433250000002</v>
          </cell>
          <cell r="O47">
            <v>30014.322702000001</v>
          </cell>
          <cell r="P47">
            <v>5804.0607799999998</v>
          </cell>
        </row>
        <row r="48">
          <cell r="G48" t="str">
            <v>TSH. C170</v>
          </cell>
          <cell r="H48">
            <v>237975.84803300002</v>
          </cell>
          <cell r="I48">
            <v>241707.86262700002</v>
          </cell>
          <cell r="J48">
            <v>192807.71072199999</v>
          </cell>
          <cell r="K48">
            <v>217887.53356700001</v>
          </cell>
          <cell r="L48">
            <v>890378.95494899957</v>
          </cell>
          <cell r="M48">
            <v>855159.59573000029</v>
          </cell>
          <cell r="N48">
            <v>821116.57925000018</v>
          </cell>
          <cell r="O48">
            <v>675093.55999800004</v>
          </cell>
          <cell r="P48">
            <v>130547.14222000001</v>
          </cell>
        </row>
        <row r="49">
          <cell r="G49" t="str">
            <v>Total Plant Vol. (Std./Hrs.)</v>
          </cell>
          <cell r="H49">
            <v>398461.405057</v>
          </cell>
          <cell r="I49">
            <v>407554.61673900002</v>
          </cell>
          <cell r="J49">
            <v>327108.596402</v>
          </cell>
          <cell r="K49">
            <v>362716.73153500003</v>
          </cell>
          <cell r="L49">
            <v>1495841.3497329997</v>
          </cell>
          <cell r="M49">
            <v>1416603.2100980002</v>
          </cell>
          <cell r="N49">
            <v>1188401.4290260002</v>
          </cell>
          <cell r="O49">
            <v>1020534.1151980001</v>
          </cell>
          <cell r="P49">
            <v>469910.665836</v>
          </cell>
        </row>
        <row r="50">
          <cell r="G50" t="str">
            <v>Total Plant Sh/Mo</v>
          </cell>
          <cell r="H50">
            <v>132820.46835233332</v>
          </cell>
          <cell r="I50">
            <v>135851.538913</v>
          </cell>
          <cell r="J50">
            <v>109036.19880066667</v>
          </cell>
          <cell r="K50">
            <v>120905.57717833335</v>
          </cell>
          <cell r="L50">
            <v>124653.44581108331</v>
          </cell>
          <cell r="M50">
            <v>118050.26750816668</v>
          </cell>
          <cell r="N50">
            <v>99033.452418833345</v>
          </cell>
          <cell r="O50">
            <v>85044.509599833342</v>
          </cell>
          <cell r="P50">
            <v>39159.222153000002</v>
          </cell>
        </row>
        <row r="51">
          <cell r="G51" t="str">
            <v>G. CHEROKEE(WJ/WK)</v>
          </cell>
          <cell r="H51">
            <v>53173</v>
          </cell>
          <cell r="I51">
            <v>55347</v>
          </cell>
          <cell r="J51">
            <v>50469</v>
          </cell>
          <cell r="K51">
            <v>57237</v>
          </cell>
          <cell r="L51">
            <v>216226</v>
          </cell>
          <cell r="M51">
            <v>215366</v>
          </cell>
          <cell r="N51">
            <v>221331</v>
          </cell>
          <cell r="O51">
            <v>244270</v>
          </cell>
          <cell r="P51">
            <v>226471</v>
          </cell>
        </row>
        <row r="52">
          <cell r="G52" t="str">
            <v>G. CHEROKEE(WG)</v>
          </cell>
          <cell r="H52">
            <v>5416</v>
          </cell>
          <cell r="I52">
            <v>4871</v>
          </cell>
          <cell r="J52">
            <v>3578</v>
          </cell>
          <cell r="K52">
            <v>4464</v>
          </cell>
          <cell r="L52">
            <v>18329</v>
          </cell>
          <cell r="M52">
            <v>25630</v>
          </cell>
          <cell r="N52">
            <v>26172</v>
          </cell>
          <cell r="O52">
            <v>24009</v>
          </cell>
          <cell r="P52">
            <v>22347</v>
          </cell>
        </row>
        <row r="53">
          <cell r="G53" t="str">
            <v>TOT. G. CHEROKEE</v>
          </cell>
          <cell r="H53">
            <v>58589</v>
          </cell>
          <cell r="I53">
            <v>60218</v>
          </cell>
          <cell r="J53">
            <v>54047</v>
          </cell>
          <cell r="K53">
            <v>61701</v>
          </cell>
          <cell r="L53">
            <v>234555</v>
          </cell>
          <cell r="M53">
            <v>240996</v>
          </cell>
          <cell r="N53">
            <v>247503</v>
          </cell>
          <cell r="O53">
            <v>268279</v>
          </cell>
          <cell r="P53">
            <v>248818</v>
          </cell>
        </row>
        <row r="54">
          <cell r="E54" t="str">
            <v>56041966AD</v>
          </cell>
          <cell r="F54">
            <v>9.4000000000000004E-3</v>
          </cell>
          <cell r="G54">
            <v>1.0900000000000001</v>
          </cell>
          <cell r="H54">
            <v>55.492336000000009</v>
          </cell>
          <cell r="I54">
            <v>49.908266000000012</v>
          </cell>
          <cell r="J54">
            <v>36.660188000000005</v>
          </cell>
          <cell r="K54">
            <v>45.738144000000005</v>
          </cell>
          <cell r="L54">
            <v>187.798934</v>
          </cell>
          <cell r="M54">
            <v>262.60498000000001</v>
          </cell>
          <cell r="N54">
            <v>268.15831200000002</v>
          </cell>
          <cell r="O54">
            <v>245.99621400000004</v>
          </cell>
          <cell r="P54">
            <v>228.96736200000001</v>
          </cell>
        </row>
        <row r="55">
          <cell r="E55" t="str">
            <v>56041989AD</v>
          </cell>
          <cell r="F55">
            <v>5.0000000000000001E-3</v>
          </cell>
          <cell r="G55">
            <v>1.198</v>
          </cell>
          <cell r="H55">
            <v>318.50626999999997</v>
          </cell>
          <cell r="I55">
            <v>331.52852999999999</v>
          </cell>
          <cell r="J55">
            <v>302.30930999999998</v>
          </cell>
          <cell r="K55">
            <v>342.84962999999999</v>
          </cell>
          <cell r="L55">
            <v>1295.1937400000002</v>
          </cell>
          <cell r="M55">
            <v>1290.04234</v>
          </cell>
          <cell r="N55">
            <v>1325.77269</v>
          </cell>
          <cell r="O55">
            <v>1463.1773000000001</v>
          </cell>
          <cell r="P55">
            <v>1356.5612899999999</v>
          </cell>
        </row>
        <row r="56">
          <cell r="E56" t="str">
            <v>56041990AD</v>
          </cell>
          <cell r="F56">
            <v>1.5E-3</v>
          </cell>
          <cell r="G56">
            <v>1.113</v>
          </cell>
          <cell r="H56">
            <v>9.0420119999999997</v>
          </cell>
          <cell r="I56">
            <v>8.1321344999999994</v>
          </cell>
          <cell r="J56">
            <v>5.973471</v>
          </cell>
          <cell r="K56">
            <v>7.4526479999999999</v>
          </cell>
          <cell r="L56">
            <v>30.600265499999999</v>
          </cell>
          <cell r="M56">
            <v>42.789285</v>
          </cell>
          <cell r="N56">
            <v>43.694154000000005</v>
          </cell>
          <cell r="O56">
            <v>40.083025499999998</v>
          </cell>
          <cell r="P56">
            <v>37.308316499999997</v>
          </cell>
        </row>
        <row r="57">
          <cell r="E57" t="str">
            <v>56041991AC</v>
          </cell>
          <cell r="F57">
            <v>0.3296</v>
          </cell>
          <cell r="G57">
            <v>2.0510000000000002</v>
          </cell>
          <cell r="H57">
            <v>39606.726454400006</v>
          </cell>
          <cell r="I57">
            <v>40707.946092800004</v>
          </cell>
          <cell r="J57">
            <v>36536.290851200007</v>
          </cell>
          <cell r="K57">
            <v>41710.468329600008</v>
          </cell>
          <cell r="L57">
            <v>158561.431728</v>
          </cell>
          <cell r="M57">
            <v>162915.60956160002</v>
          </cell>
          <cell r="N57">
            <v>167314.40402880003</v>
          </cell>
          <cell r="O57">
            <v>181359.17947840004</v>
          </cell>
          <cell r="P57">
            <v>168203.35665280002</v>
          </cell>
        </row>
        <row r="58">
          <cell r="E58" t="str">
            <v>56041992AD</v>
          </cell>
          <cell r="F58">
            <v>1.5799999999999999E-4</v>
          </cell>
          <cell r="G58">
            <v>1.92</v>
          </cell>
          <cell r="H58">
            <v>1.6429977599999999</v>
          </cell>
          <cell r="I58">
            <v>1.4776665599999999</v>
          </cell>
          <cell r="J58">
            <v>1.0854220799999998</v>
          </cell>
          <cell r="K58">
            <v>1.3541990399999999</v>
          </cell>
          <cell r="L58">
            <v>5.5602854399999995</v>
          </cell>
          <cell r="M58">
            <v>7.7751167999999984</v>
          </cell>
          <cell r="N58">
            <v>7.9395379199999985</v>
          </cell>
          <cell r="O58">
            <v>7.2833702399999991</v>
          </cell>
          <cell r="P58">
            <v>6.7791859199999998</v>
          </cell>
        </row>
        <row r="59">
          <cell r="E59" t="str">
            <v>56041993AC</v>
          </cell>
          <cell r="F59">
            <v>0.1232</v>
          </cell>
          <cell r="G59">
            <v>2.0819999999999999</v>
          </cell>
          <cell r="H59">
            <v>13639.002115199999</v>
          </cell>
          <cell r="I59">
            <v>14196.638332799999</v>
          </cell>
          <cell r="J59">
            <v>12945.4196256</v>
          </cell>
          <cell r="K59">
            <v>14681.427868799999</v>
          </cell>
          <cell r="L59">
            <v>55462.487942399996</v>
          </cell>
          <cell r="M59">
            <v>55241.895878399999</v>
          </cell>
          <cell r="N59">
            <v>56771.932694399999</v>
          </cell>
          <cell r="O59">
            <v>62655.841247999997</v>
          </cell>
          <cell r="P59">
            <v>58090.355030400002</v>
          </cell>
        </row>
        <row r="60">
          <cell r="E60" t="str">
            <v>56041994AD</v>
          </cell>
          <cell r="F60">
            <v>1E-4</v>
          </cell>
          <cell r="G60">
            <v>1.954</v>
          </cell>
          <cell r="H60">
            <v>1.0582864000000001</v>
          </cell>
          <cell r="I60">
            <v>0.95179340000000001</v>
          </cell>
          <cell r="J60">
            <v>0.69914120000000002</v>
          </cell>
          <cell r="K60">
            <v>0.87226559999999997</v>
          </cell>
          <cell r="L60">
            <v>3.5814866000000003</v>
          </cell>
          <cell r="M60">
            <v>5.0081020000000001</v>
          </cell>
          <cell r="N60">
            <v>5.1140087999999997</v>
          </cell>
          <cell r="O60">
            <v>4.6913586</v>
          </cell>
          <cell r="P60">
            <v>4.3666038</v>
          </cell>
        </row>
        <row r="61">
          <cell r="E61" t="str">
            <v>56044219AA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</row>
        <row r="62">
          <cell r="E62" t="str">
            <v>56044222AA</v>
          </cell>
        </row>
        <row r="63">
          <cell r="E63" t="str">
            <v>56042220AE</v>
          </cell>
          <cell r="F63">
            <v>1</v>
          </cell>
          <cell r="G63">
            <v>0.2419</v>
          </cell>
          <cell r="H63">
            <v>14172.679099999999</v>
          </cell>
          <cell r="I63">
            <v>14566.734200000001</v>
          </cell>
          <cell r="J63">
            <v>13073.969300000001</v>
          </cell>
          <cell r="K63">
            <v>14925.4719</v>
          </cell>
          <cell r="L63">
            <v>56738.854500000001</v>
          </cell>
          <cell r="M63">
            <v>58296.932399999998</v>
          </cell>
          <cell r="N63">
            <v>59870.975700000003</v>
          </cell>
          <cell r="O63">
            <v>64896.6901</v>
          </cell>
          <cell r="P63">
            <v>60189.074200000003</v>
          </cell>
        </row>
        <row r="64">
          <cell r="E64" t="str">
            <v>56042219AE</v>
          </cell>
          <cell r="F64">
            <v>0.4</v>
          </cell>
          <cell r="G64">
            <v>0.254</v>
          </cell>
          <cell r="H64">
            <v>5952.6424000000006</v>
          </cell>
          <cell r="I64">
            <v>6118.1487999999999</v>
          </cell>
          <cell r="J64">
            <v>5491.1752000000006</v>
          </cell>
          <cell r="K64">
            <v>6268.8216000000002</v>
          </cell>
          <cell r="L64">
            <v>23830.788</v>
          </cell>
          <cell r="M64">
            <v>24485.193600000002</v>
          </cell>
          <cell r="N64">
            <v>25146.304800000002</v>
          </cell>
          <cell r="O64">
            <v>27257.146400000001</v>
          </cell>
          <cell r="P64">
            <v>25279.908800000005</v>
          </cell>
        </row>
        <row r="65">
          <cell r="E65" t="str">
            <v>56042221AE</v>
          </cell>
          <cell r="F65">
            <v>0.3</v>
          </cell>
          <cell r="G65">
            <v>0.2167</v>
          </cell>
          <cell r="H65">
            <v>3456.77673</v>
          </cell>
          <cell r="I65">
            <v>3598.1084699999997</v>
          </cell>
          <cell r="J65">
            <v>3280.9896899999999</v>
          </cell>
          <cell r="K65">
            <v>3720.9773699999996</v>
          </cell>
          <cell r="L65">
            <v>14056.85226</v>
          </cell>
          <cell r="M65">
            <v>14000.943659999999</v>
          </cell>
          <cell r="N65">
            <v>14388.72831</v>
          </cell>
          <cell r="O65">
            <v>15879.992700000001</v>
          </cell>
          <cell r="P65">
            <v>14722.879710000001</v>
          </cell>
        </row>
        <row r="66">
          <cell r="E66" t="str">
            <v>56042824AF</v>
          </cell>
          <cell r="G66">
            <v>0.29759999999999998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E67" t="str">
            <v>56042538AG</v>
          </cell>
          <cell r="F67">
            <v>2</v>
          </cell>
          <cell r="G67">
            <v>0.19600000000000001</v>
          </cell>
          <cell r="H67">
            <v>22966.888000000003</v>
          </cell>
          <cell r="I67">
            <v>23605.456000000002</v>
          </cell>
          <cell r="J67">
            <v>21186.423999999999</v>
          </cell>
          <cell r="K67">
            <v>24186.792000000001</v>
          </cell>
          <cell r="L67">
            <v>91945.56</v>
          </cell>
          <cell r="M67">
            <v>94470.432000000001</v>
          </cell>
          <cell r="N67">
            <v>97021.176000000007</v>
          </cell>
          <cell r="O67">
            <v>105165.368</v>
          </cell>
          <cell r="P67">
            <v>97536.656000000003</v>
          </cell>
        </row>
        <row r="68">
          <cell r="E68">
            <v>551549</v>
          </cell>
          <cell r="F68">
            <v>7.0000000000000001E-3</v>
          </cell>
          <cell r="G68">
            <v>5.0000000000000001E-3</v>
          </cell>
          <cell r="H68">
            <v>1.8610550000000001</v>
          </cell>
          <cell r="I68">
            <v>1.9371450000000001</v>
          </cell>
          <cell r="J68">
            <v>1.7664150000000001</v>
          </cell>
          <cell r="K68">
            <v>2.003295</v>
          </cell>
          <cell r="L68">
            <v>7.5679100000000004</v>
          </cell>
          <cell r="M68">
            <v>7.5378100000000003</v>
          </cell>
          <cell r="N68">
            <v>7.7465850000000005</v>
          </cell>
          <cell r="O68">
            <v>8.5494500000000002</v>
          </cell>
          <cell r="P68">
            <v>7.9264850000000004</v>
          </cell>
        </row>
        <row r="69">
          <cell r="E69">
            <v>551551</v>
          </cell>
          <cell r="F69">
            <v>2E-3</v>
          </cell>
          <cell r="G69">
            <v>5.0000000000000001E-3</v>
          </cell>
          <cell r="H69">
            <v>0.53173000000000004</v>
          </cell>
          <cell r="I69">
            <v>0.55347000000000002</v>
          </cell>
          <cell r="J69">
            <v>0.50468999999999997</v>
          </cell>
          <cell r="K69">
            <v>0.57237000000000005</v>
          </cell>
          <cell r="L69">
            <v>2.1622599999999998</v>
          </cell>
          <cell r="M69">
            <v>2.1536600000000004</v>
          </cell>
          <cell r="N69">
            <v>2.2133100000000003</v>
          </cell>
          <cell r="O69">
            <v>2.4427000000000003</v>
          </cell>
          <cell r="P69">
            <v>2.26471</v>
          </cell>
        </row>
        <row r="70">
          <cell r="E70">
            <v>551550</v>
          </cell>
          <cell r="F70">
            <v>2E-3</v>
          </cell>
          <cell r="G70">
            <v>5.0000000000000001E-3</v>
          </cell>
          <cell r="H70">
            <v>0.53173000000000004</v>
          </cell>
          <cell r="I70">
            <v>0.55347000000000002</v>
          </cell>
          <cell r="J70">
            <v>0.50468999999999997</v>
          </cell>
          <cell r="K70">
            <v>0.57237000000000005</v>
          </cell>
          <cell r="L70">
            <v>2.1622599999999998</v>
          </cell>
          <cell r="M70">
            <v>2.1536600000000004</v>
          </cell>
          <cell r="N70">
            <v>2.2133100000000003</v>
          </cell>
          <cell r="O70">
            <v>2.4427000000000003</v>
          </cell>
          <cell r="P70">
            <v>2.26471</v>
          </cell>
        </row>
        <row r="71">
          <cell r="E71">
            <v>551552</v>
          </cell>
          <cell r="F71">
            <v>4.0000000000000001E-3</v>
          </cell>
          <cell r="G71">
            <v>5.0000000000000001E-3</v>
          </cell>
          <cell r="H71">
            <v>1.0634600000000001</v>
          </cell>
          <cell r="I71">
            <v>1.10694</v>
          </cell>
          <cell r="J71">
            <v>1.0093799999999999</v>
          </cell>
          <cell r="K71">
            <v>1.1447400000000001</v>
          </cell>
          <cell r="L71">
            <v>4.3245199999999997</v>
          </cell>
          <cell r="M71">
            <v>4.3073200000000007</v>
          </cell>
          <cell r="N71">
            <v>4.4266200000000007</v>
          </cell>
          <cell r="O71">
            <v>4.8854000000000006</v>
          </cell>
          <cell r="P71">
            <v>4.52942</v>
          </cell>
        </row>
        <row r="72">
          <cell r="E72">
            <v>506269</v>
          </cell>
          <cell r="F72">
            <v>6.9999999999999994E-5</v>
          </cell>
          <cell r="G72">
            <v>0.14199999999999999</v>
          </cell>
          <cell r="H72">
            <v>0.52853961999999988</v>
          </cell>
          <cell r="I72">
            <v>0.5501491799999999</v>
          </cell>
          <cell r="J72">
            <v>0.5016618599999999</v>
          </cell>
          <cell r="K72">
            <v>0.56893577999999989</v>
          </cell>
          <cell r="L72">
            <v>2.1492864399999996</v>
          </cell>
          <cell r="M72">
            <v>2.1407380399999996</v>
          </cell>
          <cell r="N72">
            <v>2.2000301399999995</v>
          </cell>
          <cell r="O72">
            <v>2.4280437999999993</v>
          </cell>
          <cell r="P72">
            <v>2.2511217399999999</v>
          </cell>
        </row>
        <row r="73">
          <cell r="E73">
            <v>551548</v>
          </cell>
          <cell r="F73">
            <v>1</v>
          </cell>
          <cell r="G73">
            <v>0.161</v>
          </cell>
          <cell r="H73">
            <v>8560.853000000001</v>
          </cell>
          <cell r="I73">
            <v>8910.8670000000002</v>
          </cell>
          <cell r="J73">
            <v>8125.509</v>
          </cell>
          <cell r="K73">
            <v>9215.1570000000011</v>
          </cell>
          <cell r="L73">
            <v>34812.385999999999</v>
          </cell>
          <cell r="M73">
            <v>34673.925999999999</v>
          </cell>
          <cell r="N73">
            <v>35634.290999999997</v>
          </cell>
          <cell r="O73">
            <v>39327.47</v>
          </cell>
          <cell r="P73">
            <v>36461.830999999998</v>
          </cell>
        </row>
        <row r="74">
          <cell r="E74">
            <v>542039</v>
          </cell>
          <cell r="F74">
            <v>0.5</v>
          </cell>
          <cell r="G74">
            <v>5.0000000000000001E-3</v>
          </cell>
          <cell r="H74">
            <v>132.9325</v>
          </cell>
          <cell r="I74">
            <v>138.36750000000001</v>
          </cell>
          <cell r="J74">
            <v>126.1725</v>
          </cell>
          <cell r="K74">
            <v>143.0925</v>
          </cell>
          <cell r="L74">
            <v>540.56500000000005</v>
          </cell>
          <cell r="M74">
            <v>538.41499999999996</v>
          </cell>
          <cell r="N74">
            <v>553.32749999999999</v>
          </cell>
          <cell r="O74">
            <v>610.67499999999995</v>
          </cell>
          <cell r="P74">
            <v>566.17750000000001</v>
          </cell>
        </row>
        <row r="75">
          <cell r="E75">
            <v>542038</v>
          </cell>
          <cell r="F75">
            <v>0.4</v>
          </cell>
          <cell r="G75">
            <v>0.24299999999999999</v>
          </cell>
          <cell r="H75">
            <v>5168.4156000000003</v>
          </cell>
          <cell r="I75">
            <v>5379.7284000000009</v>
          </cell>
          <cell r="J75">
            <v>4905.5868</v>
          </cell>
          <cell r="K75">
            <v>5563.4364000000005</v>
          </cell>
          <cell r="L75">
            <v>21017.1672</v>
          </cell>
          <cell r="M75">
            <v>20933.575200000003</v>
          </cell>
          <cell r="N75">
            <v>21513.373200000002</v>
          </cell>
          <cell r="O75">
            <v>23743.043999999998</v>
          </cell>
          <cell r="P75">
            <v>22012.981200000002</v>
          </cell>
        </row>
        <row r="76">
          <cell r="E76">
            <v>56042544</v>
          </cell>
          <cell r="F76">
            <v>1</v>
          </cell>
          <cell r="G76">
            <v>2.5000000000000001E-2</v>
          </cell>
          <cell r="H76">
            <v>1464.7249999999999</v>
          </cell>
          <cell r="I76">
            <v>1505.45</v>
          </cell>
          <cell r="J76">
            <v>1351.175</v>
          </cell>
          <cell r="K76">
            <v>1542.5250000000001</v>
          </cell>
          <cell r="L76">
            <v>5863.875</v>
          </cell>
          <cell r="M76">
            <v>6024.9</v>
          </cell>
          <cell r="N76">
            <v>6187.5750000000007</v>
          </cell>
          <cell r="O76">
            <v>6706.9750000000004</v>
          </cell>
          <cell r="P76">
            <v>6220.45</v>
          </cell>
        </row>
        <row r="77">
          <cell r="E77" t="str">
            <v>56042545AD</v>
          </cell>
          <cell r="F77">
            <v>1</v>
          </cell>
          <cell r="G77">
            <v>0.13800000000000001</v>
          </cell>
          <cell r="H77">
            <v>8085.2820000000011</v>
          </cell>
          <cell r="I77">
            <v>8310.0840000000007</v>
          </cell>
          <cell r="J77">
            <v>7458.4860000000008</v>
          </cell>
          <cell r="K77">
            <v>8514.7380000000012</v>
          </cell>
          <cell r="L77">
            <v>32368.59</v>
          </cell>
          <cell r="M77">
            <v>33257.448000000004</v>
          </cell>
          <cell r="N77">
            <v>34155.414000000004</v>
          </cell>
          <cell r="O77">
            <v>37022.502</v>
          </cell>
          <cell r="P77">
            <v>34336.884000000005</v>
          </cell>
        </row>
        <row r="78">
          <cell r="E78" t="str">
            <v>56042934AA</v>
          </cell>
          <cell r="F78">
            <v>0.5</v>
          </cell>
          <cell r="G78">
            <v>0.11799999999999999</v>
          </cell>
          <cell r="H78">
            <v>3456.7509999999997</v>
          </cell>
          <cell r="I78">
            <v>3552.8619999999996</v>
          </cell>
          <cell r="J78">
            <v>3188.7729999999997</v>
          </cell>
          <cell r="K78">
            <v>3640.3589999999999</v>
          </cell>
          <cell r="L78">
            <v>13838.744999999999</v>
          </cell>
          <cell r="M78">
            <v>14218.763999999999</v>
          </cell>
          <cell r="N78">
            <v>14602.677</v>
          </cell>
          <cell r="O78">
            <v>15828.460999999999</v>
          </cell>
          <cell r="P78">
            <v>14680.261999999999</v>
          </cell>
        </row>
        <row r="79">
          <cell r="E79" t="str">
            <v>56042937AA</v>
          </cell>
          <cell r="F79">
            <v>0.5</v>
          </cell>
          <cell r="G79">
            <v>7.3999999999999996E-2</v>
          </cell>
          <cell r="H79">
            <v>2167.7929999999997</v>
          </cell>
          <cell r="I79">
            <v>2228.0659999999998</v>
          </cell>
          <cell r="J79">
            <v>1999.7389999999998</v>
          </cell>
          <cell r="K79">
            <v>2282.9369999999999</v>
          </cell>
          <cell r="L79">
            <v>8678.5349999999999</v>
          </cell>
          <cell r="M79">
            <v>8916.851999999999</v>
          </cell>
          <cell r="N79">
            <v>9157.610999999999</v>
          </cell>
          <cell r="O79">
            <v>9926.3230000000003</v>
          </cell>
          <cell r="P79">
            <v>9206.2659999999996</v>
          </cell>
        </row>
        <row r="80">
          <cell r="E80" t="str">
            <v>56042571AE</v>
          </cell>
          <cell r="F80">
            <v>0.2</v>
          </cell>
          <cell r="G80">
            <v>5.7000000000000002E-2</v>
          </cell>
          <cell r="H80">
            <v>61.742400000000004</v>
          </cell>
          <cell r="I80">
            <v>55.529400000000003</v>
          </cell>
          <cell r="J80">
            <v>40.789200000000001</v>
          </cell>
          <cell r="K80">
            <v>50.889600000000009</v>
          </cell>
          <cell r="L80">
            <v>208.95060000000001</v>
          </cell>
          <cell r="M80">
            <v>292.18200000000002</v>
          </cell>
          <cell r="N80">
            <v>298.36080000000004</v>
          </cell>
          <cell r="O80">
            <v>273.70260000000002</v>
          </cell>
          <cell r="P80">
            <v>254.75580000000005</v>
          </cell>
        </row>
        <row r="81">
          <cell r="E81" t="str">
            <v>56042569AE</v>
          </cell>
          <cell r="F81">
            <v>0.2</v>
          </cell>
          <cell r="G81">
            <v>0.11</v>
          </cell>
          <cell r="H81">
            <v>119.152</v>
          </cell>
          <cell r="I81">
            <v>107.16200000000001</v>
          </cell>
          <cell r="J81">
            <v>78.716000000000008</v>
          </cell>
          <cell r="K81">
            <v>98.208000000000013</v>
          </cell>
          <cell r="L81">
            <v>403.238</v>
          </cell>
          <cell r="M81">
            <v>563.86</v>
          </cell>
          <cell r="N81">
            <v>575.78400000000011</v>
          </cell>
          <cell r="O81">
            <v>528.19799999999998</v>
          </cell>
          <cell r="P81">
            <v>491.63400000000007</v>
          </cell>
        </row>
        <row r="82">
          <cell r="E82" t="str">
            <v>56042570AE</v>
          </cell>
          <cell r="F82">
            <v>0.2</v>
          </cell>
          <cell r="G82">
            <v>9.4E-2</v>
          </cell>
          <cell r="H82">
            <v>101.82080000000001</v>
          </cell>
          <cell r="I82">
            <v>91.57480000000001</v>
          </cell>
          <cell r="J82">
            <v>67.266400000000004</v>
          </cell>
          <cell r="K82">
            <v>83.923200000000008</v>
          </cell>
          <cell r="L82">
            <v>344.58520000000004</v>
          </cell>
          <cell r="M82">
            <v>481.84399999999999</v>
          </cell>
          <cell r="N82">
            <v>492.03360000000004</v>
          </cell>
          <cell r="O82">
            <v>451.36920000000003</v>
          </cell>
          <cell r="P82">
            <v>420.12360000000007</v>
          </cell>
        </row>
        <row r="83">
          <cell r="E83" t="str">
            <v>56042527AE</v>
          </cell>
          <cell r="F83">
            <v>1.24</v>
          </cell>
          <cell r="G83">
            <v>4.4999999999999998E-2</v>
          </cell>
          <cell r="H83">
            <v>3269.2662</v>
          </cell>
          <cell r="I83">
            <v>3360.1643999999997</v>
          </cell>
          <cell r="J83">
            <v>3015.8226</v>
          </cell>
          <cell r="K83">
            <v>3442.9158000000002</v>
          </cell>
          <cell r="L83">
            <v>13088.169</v>
          </cell>
          <cell r="M83">
            <v>13447.576799999999</v>
          </cell>
          <cell r="N83">
            <v>13810.667399999998</v>
          </cell>
          <cell r="O83">
            <v>14969.968200000001</v>
          </cell>
          <cell r="P83">
            <v>13884.044400000001</v>
          </cell>
        </row>
        <row r="84">
          <cell r="E84" t="str">
            <v>56042526AE</v>
          </cell>
          <cell r="F84">
            <v>3.8E-3</v>
          </cell>
          <cell r="G84">
            <v>8.7999999999999995E-2</v>
          </cell>
          <cell r="H84">
            <v>17.7810512</v>
          </cell>
          <cell r="I84">
            <v>18.508036799999999</v>
          </cell>
          <cell r="J84">
            <v>16.876833599999998</v>
          </cell>
          <cell r="K84">
            <v>19.140052799999999</v>
          </cell>
          <cell r="L84">
            <v>72.305974399999997</v>
          </cell>
          <cell r="M84">
            <v>72.018390400000001</v>
          </cell>
          <cell r="N84">
            <v>74.013086400000006</v>
          </cell>
          <cell r="O84">
            <v>81.683887999999996</v>
          </cell>
          <cell r="P84">
            <v>75.731902399999996</v>
          </cell>
        </row>
        <row r="85">
          <cell r="E85" t="str">
            <v>56042525AE</v>
          </cell>
          <cell r="F85">
            <v>3.8E-3</v>
          </cell>
          <cell r="G85">
            <v>0.106</v>
          </cell>
        </row>
        <row r="86">
          <cell r="G86" t="str">
            <v>TSH. WJ/WK/WG</v>
          </cell>
          <cell r="H86">
            <v>132791.48776758005</v>
          </cell>
          <cell r="I86">
            <v>136848.09499704003</v>
          </cell>
          <cell r="J86">
            <v>123240.19536954004</v>
          </cell>
          <cell r="K86">
            <v>140494.40921861999</v>
          </cell>
          <cell r="L86">
            <v>533374.18735278002</v>
          </cell>
          <cell r="M86">
            <v>544458.88150224008</v>
          </cell>
          <cell r="N86">
            <v>559238.12767746008</v>
          </cell>
          <cell r="O86">
            <v>608466.56937654002</v>
          </cell>
          <cell r="P86">
            <v>564286.59100056009</v>
          </cell>
        </row>
        <row r="87">
          <cell r="G87" t="str">
            <v>LIBERTY (KJ)</v>
          </cell>
          <cell r="H87">
            <v>48394</v>
          </cell>
          <cell r="I87">
            <v>46006</v>
          </cell>
          <cell r="J87">
            <v>38190</v>
          </cell>
          <cell r="K87">
            <v>45639</v>
          </cell>
          <cell r="L87">
            <v>178229</v>
          </cell>
          <cell r="M87">
            <v>175955</v>
          </cell>
          <cell r="N87">
            <v>171333</v>
          </cell>
          <cell r="O87">
            <v>167688</v>
          </cell>
          <cell r="P87">
            <v>170375</v>
          </cell>
        </row>
        <row r="88">
          <cell r="E88" t="str">
            <v>56044106AG</v>
          </cell>
          <cell r="F88">
            <v>0.09</v>
          </cell>
          <cell r="G88">
            <v>0.84319999999999995</v>
          </cell>
          <cell r="H88">
            <v>3672.5238719999998</v>
          </cell>
          <cell r="I88">
            <v>3491.303328</v>
          </cell>
          <cell r="J88">
            <v>2898.1627199999998</v>
          </cell>
          <cell r="K88">
            <v>3463.452432</v>
          </cell>
          <cell r="L88">
            <v>13525.442351999998</v>
          </cell>
          <cell r="M88">
            <v>13352.873039999999</v>
          </cell>
          <cell r="N88">
            <v>13002.118703999999</v>
          </cell>
          <cell r="O88">
            <v>12725.506943999999</v>
          </cell>
          <cell r="P88">
            <v>12929.418</v>
          </cell>
        </row>
        <row r="89">
          <cell r="E89" t="str">
            <v>56044107AG</v>
          </cell>
          <cell r="F89">
            <v>0.09</v>
          </cell>
          <cell r="G89">
            <v>0.87109999999999999</v>
          </cell>
          <cell r="H89">
            <v>3794.0412059999999</v>
          </cell>
          <cell r="I89">
            <v>3606.8243939999998</v>
          </cell>
          <cell r="J89">
            <v>2994.0578099999998</v>
          </cell>
          <cell r="K89">
            <v>3578.0519610000001</v>
          </cell>
          <cell r="L89">
            <v>13972.975370999999</v>
          </cell>
          <cell r="M89">
            <v>13794.696044999999</v>
          </cell>
          <cell r="N89">
            <v>13432.335867</v>
          </cell>
          <cell r="O89">
            <v>13146.571512</v>
          </cell>
          <cell r="P89">
            <v>13357.229625</v>
          </cell>
        </row>
        <row r="90">
          <cell r="E90" t="str">
            <v>56044109AF</v>
          </cell>
          <cell r="F90">
            <v>0.62</v>
          </cell>
          <cell r="G90">
            <v>1.3638999999999999</v>
          </cell>
          <cell r="H90">
            <v>40922.837491999999</v>
          </cell>
          <cell r="I90">
            <v>38903.501707999996</v>
          </cell>
          <cell r="J90">
            <v>32294.151419999995</v>
          </cell>
          <cell r="K90">
            <v>38593.159901999999</v>
          </cell>
          <cell r="L90">
            <v>150713.65052199998</v>
          </cell>
          <cell r="M90">
            <v>148790.71518999999</v>
          </cell>
          <cell r="N90">
            <v>144882.268794</v>
          </cell>
          <cell r="O90">
            <v>141799.99118399998</v>
          </cell>
          <cell r="P90">
            <v>144072.16674999997</v>
          </cell>
        </row>
        <row r="91">
          <cell r="E91" t="str">
            <v>56041555AF</v>
          </cell>
          <cell r="F91">
            <v>0.2</v>
          </cell>
          <cell r="G91">
            <v>1.3644000000000001</v>
          </cell>
          <cell r="H91">
            <v>13205.754720000003</v>
          </cell>
          <cell r="I91">
            <v>12554.117280000002</v>
          </cell>
          <cell r="J91">
            <v>10421.287200000001</v>
          </cell>
          <cell r="K91">
            <v>12453.970320000002</v>
          </cell>
          <cell r="L91">
            <v>48635.12952000001</v>
          </cell>
          <cell r="M91">
            <v>48014.600400000003</v>
          </cell>
          <cell r="N91">
            <v>46753.349040000001</v>
          </cell>
          <cell r="O91">
            <v>45758.701439999997</v>
          </cell>
          <cell r="P91">
            <v>46491.93</v>
          </cell>
        </row>
        <row r="92">
          <cell r="E92" t="str">
            <v xml:space="preserve">56041825AE </v>
          </cell>
          <cell r="F92">
            <v>1</v>
          </cell>
          <cell r="G92">
            <v>0.46850000000000003</v>
          </cell>
          <cell r="H92">
            <v>22672.589</v>
          </cell>
          <cell r="I92">
            <v>21553.811000000002</v>
          </cell>
          <cell r="J92">
            <v>17892.014999999999</v>
          </cell>
          <cell r="K92">
            <v>21381.871500000001</v>
          </cell>
          <cell r="L92">
            <v>83500.286500000002</v>
          </cell>
          <cell r="M92">
            <v>82434.91750000001</v>
          </cell>
          <cell r="N92">
            <v>80269.510500000004</v>
          </cell>
          <cell r="O92">
            <v>78561.828000000009</v>
          </cell>
          <cell r="P92">
            <v>79820.6875</v>
          </cell>
        </row>
        <row r="93">
          <cell r="E93" t="str">
            <v>56009992AE</v>
          </cell>
          <cell r="F93">
            <v>0.06</v>
          </cell>
          <cell r="G93">
            <v>0.1168</v>
          </cell>
          <cell r="H93">
            <v>339.145152</v>
          </cell>
          <cell r="I93">
            <v>322.41004799999996</v>
          </cell>
          <cell r="J93">
            <v>267.63551999999999</v>
          </cell>
          <cell r="K93">
            <v>319.83811199999997</v>
          </cell>
          <cell r="L93">
            <v>1249.028832</v>
          </cell>
          <cell r="M93">
            <v>1233.0926399999998</v>
          </cell>
          <cell r="N93">
            <v>1200.7016639999999</v>
          </cell>
          <cell r="O93">
            <v>1175.1575039999998</v>
          </cell>
          <cell r="P93">
            <v>1193.9880000000001</v>
          </cell>
        </row>
        <row r="94">
          <cell r="E94" t="str">
            <v>56009993AF</v>
          </cell>
          <cell r="F94">
            <v>0.93</v>
          </cell>
          <cell r="G94">
            <v>0.14879999999999999</v>
          </cell>
          <cell r="H94">
            <v>6696.9552960000001</v>
          </cell>
          <cell r="I94">
            <v>6366.4943039999998</v>
          </cell>
          <cell r="J94">
            <v>5284.8849600000003</v>
          </cell>
          <cell r="K94">
            <v>6315.7073760000003</v>
          </cell>
          <cell r="L94">
            <v>24664.041935999998</v>
          </cell>
          <cell r="M94">
            <v>24349.356719999996</v>
          </cell>
          <cell r="N94">
            <v>23709.745872</v>
          </cell>
          <cell r="O94">
            <v>23205.336191999999</v>
          </cell>
          <cell r="P94">
            <v>23577.173999999999</v>
          </cell>
        </row>
        <row r="95">
          <cell r="E95" t="str">
            <v>56010502AB</v>
          </cell>
          <cell r="F95">
            <v>0.01</v>
          </cell>
          <cell r="G95">
            <v>0.13039999999999999</v>
          </cell>
          <cell r="H95">
            <v>63.105775999999992</v>
          </cell>
          <cell r="I95">
            <v>59.991823999999994</v>
          </cell>
          <cell r="J95">
            <v>49.799759999999999</v>
          </cell>
          <cell r="K95">
            <v>59.513255999999991</v>
          </cell>
          <cell r="L95">
            <v>232.41061599999998</v>
          </cell>
          <cell r="M95">
            <v>229.44531999999998</v>
          </cell>
          <cell r="N95">
            <v>223.41823199999996</v>
          </cell>
          <cell r="O95">
            <v>218.66515200000001</v>
          </cell>
          <cell r="P95">
            <v>222.16899999999998</v>
          </cell>
        </row>
        <row r="96">
          <cell r="E96" t="str">
            <v>56010016AH</v>
          </cell>
          <cell r="F96">
            <v>0.5</v>
          </cell>
          <cell r="G96">
            <v>0.31190000000000001</v>
          </cell>
          <cell r="H96">
            <v>7547.0443000000005</v>
          </cell>
          <cell r="I96">
            <v>7174.6356999999998</v>
          </cell>
          <cell r="J96">
            <v>5955.7305000000006</v>
          </cell>
          <cell r="K96">
            <v>7117.4020500000006</v>
          </cell>
          <cell r="L96">
            <v>27794.812550000002</v>
          </cell>
          <cell r="M96">
            <v>27440.182250000002</v>
          </cell>
          <cell r="N96">
            <v>26719.38135</v>
          </cell>
          <cell r="O96">
            <v>26150.943600000002</v>
          </cell>
          <cell r="P96">
            <v>26569.981250000001</v>
          </cell>
        </row>
        <row r="97">
          <cell r="E97" t="str">
            <v>56010018AH</v>
          </cell>
          <cell r="F97">
            <v>0.45</v>
          </cell>
          <cell r="G97">
            <v>0.32919999999999999</v>
          </cell>
          <cell r="H97">
            <v>7169.08716</v>
          </cell>
          <cell r="I97">
            <v>6815.3288400000001</v>
          </cell>
          <cell r="J97">
            <v>5657.4665999999997</v>
          </cell>
          <cell r="K97">
            <v>6760.9614599999995</v>
          </cell>
          <cell r="L97">
            <v>26402.844059999999</v>
          </cell>
          <cell r="M97">
            <v>26065.973699999999</v>
          </cell>
          <cell r="N97">
            <v>25381.270620000003</v>
          </cell>
          <cell r="O97">
            <v>24841.300320000002</v>
          </cell>
          <cell r="P97">
            <v>25239.352500000001</v>
          </cell>
        </row>
        <row r="98">
          <cell r="E98" t="str">
            <v>56010026AH</v>
          </cell>
          <cell r="F98">
            <v>0.02</v>
          </cell>
          <cell r="G98">
            <v>0.27750000000000002</v>
          </cell>
          <cell r="H98">
            <v>268.58670000000001</v>
          </cell>
          <cell r="I98">
            <v>255.33330000000004</v>
          </cell>
          <cell r="J98">
            <v>211.95450000000002</v>
          </cell>
          <cell r="K98">
            <v>253.29645000000002</v>
          </cell>
          <cell r="L98">
            <v>989.17095000000006</v>
          </cell>
          <cell r="M98">
            <v>976.55025000000001</v>
          </cell>
          <cell r="N98">
            <v>950.89814999999999</v>
          </cell>
          <cell r="O98">
            <v>930.66840000000013</v>
          </cell>
          <cell r="P98">
            <v>945.58125000000007</v>
          </cell>
        </row>
        <row r="99">
          <cell r="E99" t="str">
            <v>56010033AH</v>
          </cell>
          <cell r="F99">
            <v>0.03</v>
          </cell>
          <cell r="G99">
            <v>0.31809999999999999</v>
          </cell>
          <cell r="H99">
            <v>461.82394199999999</v>
          </cell>
          <cell r="I99">
            <v>439.03525799999994</v>
          </cell>
          <cell r="J99">
            <v>364.44717000000003</v>
          </cell>
          <cell r="K99">
            <v>435.53297699999996</v>
          </cell>
          <cell r="L99">
            <v>1700.8393469999999</v>
          </cell>
          <cell r="M99">
            <v>1679.1385649999997</v>
          </cell>
          <cell r="N99">
            <v>1635.0308189999998</v>
          </cell>
          <cell r="O99">
            <v>1600.2465839999998</v>
          </cell>
          <cell r="P99">
            <v>1625.888625</v>
          </cell>
        </row>
        <row r="100">
          <cell r="E100" t="str">
            <v>56010036AH</v>
          </cell>
          <cell r="F100">
            <v>0.01</v>
          </cell>
          <cell r="G100">
            <v>0.1862</v>
          </cell>
          <cell r="H100">
            <v>90.109628000000001</v>
          </cell>
          <cell r="I100">
            <v>85.663172000000003</v>
          </cell>
          <cell r="J100">
            <v>71.109780000000015</v>
          </cell>
          <cell r="K100">
            <v>84.979817999999995</v>
          </cell>
          <cell r="L100">
            <v>331.86239799999998</v>
          </cell>
          <cell r="M100">
            <v>327.62821000000002</v>
          </cell>
          <cell r="N100">
            <v>319.02204599999999</v>
          </cell>
          <cell r="O100">
            <v>312.23505600000004</v>
          </cell>
          <cell r="P100">
            <v>317.23824999999999</v>
          </cell>
        </row>
        <row r="101">
          <cell r="E101" t="str">
            <v>56010015AI</v>
          </cell>
          <cell r="F101">
            <v>0.01</v>
          </cell>
          <cell r="G101">
            <v>0.33810000000000001</v>
          </cell>
          <cell r="H101">
            <v>163.620114</v>
          </cell>
          <cell r="I101">
            <v>155.54628600000001</v>
          </cell>
          <cell r="J101">
            <v>129.12039000000001</v>
          </cell>
          <cell r="K101">
            <v>154.30545900000001</v>
          </cell>
          <cell r="L101">
            <v>602.59224900000004</v>
          </cell>
          <cell r="M101">
            <v>594.90385500000002</v>
          </cell>
          <cell r="N101">
            <v>579.27687300000002</v>
          </cell>
          <cell r="O101">
            <v>566.95312800000011</v>
          </cell>
          <cell r="P101">
            <v>576.03787499999999</v>
          </cell>
        </row>
        <row r="102">
          <cell r="E102" t="str">
            <v>56010017AI</v>
          </cell>
          <cell r="F102">
            <v>0.51</v>
          </cell>
          <cell r="G102">
            <v>0.35110000000000002</v>
          </cell>
          <cell r="H102">
            <v>8665.4780339999998</v>
          </cell>
          <cell r="I102">
            <v>8237.8803660000012</v>
          </cell>
          <cell r="J102">
            <v>6838.3395900000014</v>
          </cell>
          <cell r="K102">
            <v>8172.1649790000001</v>
          </cell>
          <cell r="L102">
            <v>31913.862969000005</v>
          </cell>
          <cell r="M102">
            <v>31506.678255000003</v>
          </cell>
          <cell r="N102">
            <v>30679.058313000001</v>
          </cell>
          <cell r="O102">
            <v>30026.380968000005</v>
          </cell>
          <cell r="P102">
            <v>30507.517875000001</v>
          </cell>
        </row>
        <row r="103">
          <cell r="E103" t="str">
            <v>56010019AH</v>
          </cell>
          <cell r="F103">
            <v>0.02</v>
          </cell>
          <cell r="G103">
            <v>0.33019999999999999</v>
          </cell>
          <cell r="H103">
            <v>319.593976</v>
          </cell>
          <cell r="I103">
            <v>303.823624</v>
          </cell>
          <cell r="J103">
            <v>252.20676000000003</v>
          </cell>
          <cell r="K103">
            <v>301.39995599999997</v>
          </cell>
          <cell r="L103">
            <v>1177.024316</v>
          </cell>
          <cell r="M103">
            <v>1162.0068199999998</v>
          </cell>
          <cell r="N103">
            <v>1131.4831319999998</v>
          </cell>
          <cell r="O103">
            <v>1107.411552</v>
          </cell>
          <cell r="P103">
            <v>1125.1565000000001</v>
          </cell>
        </row>
        <row r="104">
          <cell r="E104" t="str">
            <v>56010032AF</v>
          </cell>
          <cell r="F104">
            <v>0.02</v>
          </cell>
          <cell r="G104">
            <v>0.1862</v>
          </cell>
          <cell r="H104">
            <v>180.219256</v>
          </cell>
          <cell r="I104">
            <v>171.32634400000001</v>
          </cell>
          <cell r="J104">
            <v>142.21956000000003</v>
          </cell>
          <cell r="K104">
            <v>169.95963599999999</v>
          </cell>
          <cell r="L104">
            <v>663.72479599999997</v>
          </cell>
          <cell r="M104">
            <v>655.25642000000005</v>
          </cell>
          <cell r="N104">
            <v>638.04409199999998</v>
          </cell>
          <cell r="O104">
            <v>624.47011200000009</v>
          </cell>
          <cell r="P104">
            <v>634.47649999999999</v>
          </cell>
        </row>
        <row r="105">
          <cell r="E105" t="str">
            <v>56010035AH</v>
          </cell>
          <cell r="F105">
            <v>0.01</v>
          </cell>
          <cell r="G105">
            <v>0.35020000000000001</v>
          </cell>
          <cell r="H105">
            <v>169.47578799999999</v>
          </cell>
          <cell r="I105">
            <v>161.113012</v>
          </cell>
          <cell r="J105">
            <v>133.74138000000002</v>
          </cell>
          <cell r="K105">
            <v>159.827778</v>
          </cell>
          <cell r="L105">
            <v>624.15795800000001</v>
          </cell>
          <cell r="M105">
            <v>616.19440999999995</v>
          </cell>
          <cell r="N105">
            <v>600.00816599999996</v>
          </cell>
          <cell r="O105">
            <v>587.24337600000001</v>
          </cell>
          <cell r="P105">
            <v>596.65325000000007</v>
          </cell>
        </row>
        <row r="106">
          <cell r="E106" t="str">
            <v>56010040AI</v>
          </cell>
          <cell r="F106">
            <v>0.43</v>
          </cell>
          <cell r="G106">
            <v>0.3377</v>
          </cell>
          <cell r="H106">
            <v>7027.3411339999993</v>
          </cell>
          <cell r="I106">
            <v>6680.5772659999993</v>
          </cell>
          <cell r="J106">
            <v>5545.6080900000006</v>
          </cell>
          <cell r="K106">
            <v>6627.2848290000002</v>
          </cell>
          <cell r="L106">
            <v>25880.811319</v>
          </cell>
          <cell r="M106">
            <v>25550.601504999999</v>
          </cell>
          <cell r="N106">
            <v>24879.436263</v>
          </cell>
          <cell r="O106">
            <v>24350.142167999998</v>
          </cell>
          <cell r="P106">
            <v>24740.324124999999</v>
          </cell>
        </row>
        <row r="107">
          <cell r="E107" t="str">
            <v>56044100AK</v>
          </cell>
          <cell r="F107">
            <v>0.67</v>
          </cell>
          <cell r="G107">
            <v>2.2092999999999998</v>
          </cell>
          <cell r="H107">
            <v>71634.299014000004</v>
          </cell>
          <cell r="I107">
            <v>68099.507385999997</v>
          </cell>
          <cell r="J107">
            <v>56530.021890000004</v>
          </cell>
          <cell r="K107">
            <v>67556.262608999998</v>
          </cell>
          <cell r="L107">
            <v>263820.090899</v>
          </cell>
          <cell r="M107">
            <v>260454.04560499999</v>
          </cell>
          <cell r="N107">
            <v>253612.41792299997</v>
          </cell>
          <cell r="O107">
            <v>248216.975928</v>
          </cell>
          <cell r="P107">
            <v>252194.35662499999</v>
          </cell>
        </row>
        <row r="108">
          <cell r="E108" t="str">
            <v>56044101AK</v>
          </cell>
          <cell r="F108">
            <v>0.04</v>
          </cell>
          <cell r="G108">
            <v>2.2061000000000002</v>
          </cell>
          <cell r="H108">
            <v>4270.4801360000001</v>
          </cell>
          <cell r="I108">
            <v>4059.7534640000003</v>
          </cell>
          <cell r="J108">
            <v>3370.0383600000005</v>
          </cell>
          <cell r="K108">
            <v>4027.3679160000002</v>
          </cell>
          <cell r="L108">
            <v>15727.639876000001</v>
          </cell>
          <cell r="M108">
            <v>15526.973020000001</v>
          </cell>
          <cell r="N108">
            <v>15119.109252</v>
          </cell>
          <cell r="O108">
            <v>14797.459872000001</v>
          </cell>
          <cell r="P108">
            <v>15034.571500000002</v>
          </cell>
        </row>
        <row r="109">
          <cell r="E109" t="str">
            <v>56044102AK</v>
          </cell>
          <cell r="F109">
            <v>0.03</v>
          </cell>
          <cell r="G109">
            <v>1.5925</v>
          </cell>
          <cell r="H109">
            <v>2312.0233499999999</v>
          </cell>
          <cell r="I109">
            <v>2197.9366499999996</v>
          </cell>
          <cell r="J109">
            <v>1824.5272500000001</v>
          </cell>
          <cell r="K109">
            <v>2180.4032249999996</v>
          </cell>
          <cell r="L109">
            <v>8514.8904750000002</v>
          </cell>
          <cell r="M109">
            <v>8406.2501249999987</v>
          </cell>
          <cell r="N109">
            <v>8185.4340750000001</v>
          </cell>
          <cell r="O109">
            <v>8011.2941999999994</v>
          </cell>
          <cell r="P109">
            <v>8139.6656250000005</v>
          </cell>
        </row>
        <row r="110">
          <cell r="E110" t="str">
            <v>56044210AA</v>
          </cell>
          <cell r="F110">
            <v>0.25</v>
          </cell>
          <cell r="G110">
            <v>2.1865999999999999</v>
          </cell>
          <cell r="H110">
            <v>26454.580099999999</v>
          </cell>
          <cell r="I110">
            <v>25149.179899999999</v>
          </cell>
          <cell r="J110">
            <v>20876.5635</v>
          </cell>
          <cell r="K110">
            <v>24948.55935</v>
          </cell>
          <cell r="L110">
            <v>97428.882849999995</v>
          </cell>
          <cell r="M110">
            <v>96185.800749999995</v>
          </cell>
          <cell r="N110">
            <v>93659.184450000001</v>
          </cell>
          <cell r="O110">
            <v>91666.645199999999</v>
          </cell>
          <cell r="P110">
            <v>93135.493749999994</v>
          </cell>
        </row>
        <row r="111">
          <cell r="E111" t="str">
            <v>56044211AA</v>
          </cell>
          <cell r="F111">
            <v>0.01</v>
          </cell>
          <cell r="G111">
            <v>1.5702</v>
          </cell>
          <cell r="H111">
            <v>759.88258800000006</v>
          </cell>
          <cell r="I111">
            <v>722.386212</v>
          </cell>
          <cell r="J111">
            <v>599.65938000000006</v>
          </cell>
          <cell r="K111">
            <v>716.62357799999995</v>
          </cell>
          <cell r="L111">
            <v>2798.5517580000001</v>
          </cell>
          <cell r="M111">
            <v>2762.8454099999999</v>
          </cell>
          <cell r="N111">
            <v>2690.2707660000001</v>
          </cell>
          <cell r="O111">
            <v>2633.0369760000003</v>
          </cell>
          <cell r="P111">
            <v>2675.2282500000001</v>
          </cell>
        </row>
        <row r="112">
          <cell r="E112" t="str">
            <v>LB4-000-B</v>
          </cell>
          <cell r="G112">
            <v>0.20680000000000001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</row>
        <row r="113">
          <cell r="E113" t="str">
            <v>LB2-000-B</v>
          </cell>
          <cell r="G113">
            <v>0.12920000000000001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</row>
        <row r="114">
          <cell r="E114" t="str">
            <v>56010419AA</v>
          </cell>
          <cell r="G114">
            <v>6.9199999999999998E-2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</row>
        <row r="115">
          <cell r="E115" t="str">
            <v>56009989AG</v>
          </cell>
          <cell r="F115">
            <v>1</v>
          </cell>
          <cell r="G115">
            <v>0.23499999999999999</v>
          </cell>
          <cell r="H115">
            <v>4021.5413999999996</v>
          </cell>
          <cell r="I115">
            <v>3823.0985999999998</v>
          </cell>
          <cell r="J115">
            <v>3173.5889999999999</v>
          </cell>
          <cell r="K115">
            <v>3792.6008999999999</v>
          </cell>
          <cell r="L115">
            <v>14810.829899999999</v>
          </cell>
          <cell r="M115">
            <v>14621.860499999999</v>
          </cell>
          <cell r="N115">
            <v>14237.772299999999</v>
          </cell>
          <cell r="O115">
            <v>13934.872799999999</v>
          </cell>
          <cell r="P115">
            <v>14158.162499999999</v>
          </cell>
        </row>
        <row r="116">
          <cell r="E116" t="str">
            <v>56010170AC</v>
          </cell>
          <cell r="F116">
            <v>0.45</v>
          </cell>
          <cell r="G116">
            <v>8.3099999999999993E-2</v>
          </cell>
          <cell r="H116">
            <v>1809.6936299999998</v>
          </cell>
          <cell r="I116">
            <v>1720.39437</v>
          </cell>
          <cell r="J116">
            <v>1428.1150499999999</v>
          </cell>
          <cell r="K116">
            <v>1706.6704049999998</v>
          </cell>
          <cell r="L116">
            <v>6664.8734549999999</v>
          </cell>
          <cell r="M116">
            <v>6579.8372249999993</v>
          </cell>
          <cell r="N116">
            <v>6406.9975349999995</v>
          </cell>
          <cell r="O116">
            <v>6270.6927599999999</v>
          </cell>
          <cell r="P116">
            <v>6371.1731249999993</v>
          </cell>
        </row>
        <row r="117">
          <cell r="E117" t="str">
            <v>56010171AC</v>
          </cell>
          <cell r="F117">
            <v>0.43</v>
          </cell>
          <cell r="G117">
            <v>0.13569999999999999</v>
          </cell>
          <cell r="H117">
            <v>2823.8382939999997</v>
          </cell>
          <cell r="I117">
            <v>2684.4961059999996</v>
          </cell>
          <cell r="J117">
            <v>2228.4246899999998</v>
          </cell>
          <cell r="K117">
            <v>2663.0812889999997</v>
          </cell>
          <cell r="L117">
            <v>10399.840378999999</v>
          </cell>
          <cell r="M117">
            <v>10267.150204999998</v>
          </cell>
          <cell r="N117">
            <v>9997.4518829999997</v>
          </cell>
          <cell r="O117">
            <v>9784.7624879999985</v>
          </cell>
          <cell r="P117">
            <v>9941.5516249999982</v>
          </cell>
        </row>
        <row r="118">
          <cell r="E118" t="str">
            <v>56010185AB</v>
          </cell>
          <cell r="F118">
            <v>0.12</v>
          </cell>
          <cell r="G118">
            <v>2.2800000000000001E-2</v>
          </cell>
          <cell r="H118">
            <v>132.40598399999999</v>
          </cell>
          <cell r="I118">
            <v>125.87241599999999</v>
          </cell>
          <cell r="J118">
            <v>104.48784000000001</v>
          </cell>
          <cell r="K118">
            <v>124.86830399999999</v>
          </cell>
          <cell r="L118">
            <v>487.63454400000001</v>
          </cell>
          <cell r="M118">
            <v>481.41287999999997</v>
          </cell>
          <cell r="N118">
            <v>468.767088</v>
          </cell>
          <cell r="O118">
            <v>458.79436799999996</v>
          </cell>
          <cell r="P118">
            <v>466.14600000000002</v>
          </cell>
        </row>
        <row r="119">
          <cell r="E119" t="str">
            <v>56010329AB</v>
          </cell>
          <cell r="F119">
            <v>1</v>
          </cell>
          <cell r="G119">
            <v>4.6699999999999998E-2</v>
          </cell>
          <cell r="H119">
            <v>2259.9998000000001</v>
          </cell>
          <cell r="I119">
            <v>2148.4802</v>
          </cell>
          <cell r="J119">
            <v>1783.473</v>
          </cell>
          <cell r="K119">
            <v>2131.3413</v>
          </cell>
          <cell r="L119">
            <v>8323.2942999999996</v>
          </cell>
          <cell r="M119">
            <v>8217.0985000000001</v>
          </cell>
          <cell r="N119">
            <v>8001.2510999999995</v>
          </cell>
          <cell r="O119">
            <v>7831.0295999999998</v>
          </cell>
          <cell r="P119">
            <v>7956.5124999999998</v>
          </cell>
        </row>
        <row r="120">
          <cell r="E120">
            <v>524673</v>
          </cell>
          <cell r="F120">
            <v>0.75</v>
          </cell>
          <cell r="G120">
            <v>0.14549999999999999</v>
          </cell>
          <cell r="H120">
            <v>5280.9952499999999</v>
          </cell>
          <cell r="I120">
            <v>5020.4047499999997</v>
          </cell>
          <cell r="J120">
            <v>4167.4837499999994</v>
          </cell>
          <cell r="K120">
            <v>4980.3558749999993</v>
          </cell>
          <cell r="L120">
            <v>19449.239624999998</v>
          </cell>
          <cell r="M120">
            <v>19201.089375</v>
          </cell>
          <cell r="N120">
            <v>18696.713625</v>
          </cell>
          <cell r="O120">
            <v>18298.952999999998</v>
          </cell>
          <cell r="P120">
            <v>18592.171875</v>
          </cell>
        </row>
        <row r="121">
          <cell r="E121">
            <v>528034</v>
          </cell>
          <cell r="F121">
            <v>0.25</v>
          </cell>
          <cell r="G121">
            <v>0.34460000000000002</v>
          </cell>
          <cell r="H121">
            <v>4169.1431000000002</v>
          </cell>
          <cell r="I121">
            <v>3963.4169000000002</v>
          </cell>
          <cell r="J121">
            <v>3290.0685000000003</v>
          </cell>
          <cell r="K121">
            <v>3931.7998500000003</v>
          </cell>
          <cell r="L121">
            <v>15354.42835</v>
          </cell>
          <cell r="M121">
            <v>15158.52325</v>
          </cell>
          <cell r="N121">
            <v>14760.337950000001</v>
          </cell>
          <cell r="O121">
            <v>14446.3212</v>
          </cell>
          <cell r="P121">
            <v>14677.806250000001</v>
          </cell>
        </row>
        <row r="122">
          <cell r="E122">
            <v>528736</v>
          </cell>
          <cell r="F122">
            <v>0.75</v>
          </cell>
          <cell r="G122">
            <v>0.14560000000000001</v>
          </cell>
          <cell r="H122">
            <v>5284.6248000000005</v>
          </cell>
          <cell r="I122">
            <v>5023.8552</v>
          </cell>
          <cell r="J122">
            <v>4170.348</v>
          </cell>
          <cell r="K122">
            <v>4983.7788</v>
          </cell>
          <cell r="L122">
            <v>19462.606800000001</v>
          </cell>
          <cell r="M122">
            <v>19214.286</v>
          </cell>
          <cell r="N122">
            <v>18709.563600000001</v>
          </cell>
          <cell r="O122">
            <v>18311.529600000002</v>
          </cell>
          <cell r="P122">
            <v>18604.95</v>
          </cell>
        </row>
        <row r="123">
          <cell r="E123">
            <v>528738</v>
          </cell>
          <cell r="F123">
            <v>0.25</v>
          </cell>
          <cell r="G123">
            <v>0.27089999999999997</v>
          </cell>
          <cell r="H123">
            <v>3277.4836499999997</v>
          </cell>
          <cell r="I123">
            <v>3115.7563499999997</v>
          </cell>
          <cell r="J123">
            <v>2586.4177499999996</v>
          </cell>
          <cell r="K123">
            <v>3090.9012749999997</v>
          </cell>
          <cell r="L123">
            <v>12070.559024999999</v>
          </cell>
          <cell r="M123">
            <v>11916.552374999999</v>
          </cell>
          <cell r="N123">
            <v>11603.527424999998</v>
          </cell>
          <cell r="O123">
            <v>11356.6698</v>
          </cell>
          <cell r="P123">
            <v>11538.646874999999</v>
          </cell>
        </row>
        <row r="124">
          <cell r="E124">
            <v>535642</v>
          </cell>
          <cell r="F124">
            <v>1</v>
          </cell>
          <cell r="G124">
            <v>4.3700000000000003E-2</v>
          </cell>
          <cell r="H124">
            <v>2114.8178000000003</v>
          </cell>
          <cell r="I124">
            <v>2010.4622000000002</v>
          </cell>
          <cell r="J124">
            <v>1668.903</v>
          </cell>
          <cell r="K124">
            <v>1994.4243000000001</v>
          </cell>
          <cell r="L124">
            <v>7788.6073000000006</v>
          </cell>
          <cell r="M124">
            <v>7689.2335000000003</v>
          </cell>
          <cell r="N124">
            <v>7487.2521000000006</v>
          </cell>
          <cell r="O124">
            <v>7327.9656000000004</v>
          </cell>
          <cell r="P124">
            <v>7445.3875000000007</v>
          </cell>
        </row>
        <row r="125">
          <cell r="E125">
            <v>547887</v>
          </cell>
          <cell r="G125">
            <v>4.1700000000000001E-2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</row>
        <row r="126">
          <cell r="G126" t="str">
            <v>TSH. KJ</v>
          </cell>
          <cell r="H126">
            <v>260035.14144199996</v>
          </cell>
          <cell r="I126">
            <v>247203.71775799998</v>
          </cell>
          <cell r="J126">
            <v>205206.05966999996</v>
          </cell>
          <cell r="K126">
            <v>245231.71922700002</v>
          </cell>
          <cell r="L126">
            <v>957676.63809699984</v>
          </cell>
          <cell r="M126">
            <v>945457.76981499942</v>
          </cell>
          <cell r="N126">
            <v>920622.40956899989</v>
          </cell>
          <cell r="O126">
            <v>901036.75658400008</v>
          </cell>
          <cell r="P126">
            <v>915474.79487499967</v>
          </cell>
        </row>
        <row r="127">
          <cell r="G127" t="str">
            <v>Total Plant Vol. (Std./Hrs.)</v>
          </cell>
          <cell r="H127">
            <v>392826.62920958002</v>
          </cell>
          <cell r="I127">
            <v>384051.81275504001</v>
          </cell>
          <cell r="J127">
            <v>328446.25503954</v>
          </cell>
          <cell r="K127">
            <v>385726.12844562001</v>
          </cell>
          <cell r="L127">
            <v>1491050.8254497799</v>
          </cell>
          <cell r="M127">
            <v>1489916.6513172395</v>
          </cell>
          <cell r="N127">
            <v>1479860.5372464601</v>
          </cell>
          <cell r="O127">
            <v>1509503.3259605402</v>
          </cell>
          <cell r="P127">
            <v>1479761.3858755599</v>
          </cell>
        </row>
        <row r="128">
          <cell r="G128" t="str">
            <v>Total Plant Sh/Mo</v>
          </cell>
          <cell r="H128">
            <v>130942.20973652667</v>
          </cell>
          <cell r="I128">
            <v>128017.27091834666</v>
          </cell>
          <cell r="J128">
            <v>109482.08501318</v>
          </cell>
          <cell r="K128">
            <v>128575.37614854</v>
          </cell>
          <cell r="L128">
            <v>124254.23545414832</v>
          </cell>
          <cell r="M128">
            <v>124159.7209431033</v>
          </cell>
          <cell r="N128">
            <v>123321.71143720501</v>
          </cell>
          <cell r="O128">
            <v>125791.94383004501</v>
          </cell>
          <cell r="P128">
            <v>123313.44882296333</v>
          </cell>
        </row>
        <row r="129">
          <cell r="G129" t="str">
            <v>U207</v>
          </cell>
          <cell r="H129">
            <v>21374</v>
          </cell>
          <cell r="I129">
            <v>21371</v>
          </cell>
          <cell r="J129">
            <v>17936</v>
          </cell>
          <cell r="K129">
            <v>20659</v>
          </cell>
          <cell r="L129">
            <v>81340</v>
          </cell>
          <cell r="M129">
            <v>74658</v>
          </cell>
          <cell r="N129">
            <v>71878</v>
          </cell>
          <cell r="O129">
            <v>32407</v>
          </cell>
          <cell r="P129">
            <v>0</v>
          </cell>
        </row>
        <row r="130">
          <cell r="E130" t="str">
            <v>1L2T-14398 (8%)</v>
          </cell>
          <cell r="F130">
            <v>8.0530000000000004E-2</v>
          </cell>
          <cell r="G130">
            <v>1.5518000000000001</v>
          </cell>
          <cell r="H130">
            <v>2671.0329877960003</v>
          </cell>
          <cell r="I130">
            <v>2670.6580884340001</v>
          </cell>
          <cell r="J130">
            <v>2241.398318944</v>
          </cell>
          <cell r="K130">
            <v>2581.6819731860001</v>
          </cell>
          <cell r="L130">
            <v>10164.771368360001</v>
          </cell>
          <cell r="M130">
            <v>9329.7455227320006</v>
          </cell>
          <cell r="N130">
            <v>8982.3387806120008</v>
          </cell>
          <cell r="O130">
            <v>4049.7878747780001</v>
          </cell>
          <cell r="P130">
            <v>0</v>
          </cell>
        </row>
        <row r="131">
          <cell r="E131" t="str">
            <v>1L2T-14401(8%)</v>
          </cell>
          <cell r="F131">
            <v>8.0520000000000008E-2</v>
          </cell>
          <cell r="G131">
            <v>0.82030000000000003</v>
          </cell>
          <cell r="H131">
            <v>1411.7645839440002</v>
          </cell>
          <cell r="I131">
            <v>1411.5664322760001</v>
          </cell>
          <cell r="J131">
            <v>1184.6827724160003</v>
          </cell>
          <cell r="K131">
            <v>1364.5384364040001</v>
          </cell>
          <cell r="L131">
            <v>5372.5522250400008</v>
          </cell>
          <cell r="M131">
            <v>4931.2024098480006</v>
          </cell>
          <cell r="N131">
            <v>4747.5818641680007</v>
          </cell>
          <cell r="O131">
            <v>2140.5003682920001</v>
          </cell>
          <cell r="P131">
            <v>0</v>
          </cell>
        </row>
        <row r="132">
          <cell r="G132" t="str">
            <v>TSH. U207</v>
          </cell>
          <cell r="H132">
            <v>4082.7975717400004</v>
          </cell>
          <cell r="I132">
            <v>4082.2245207100004</v>
          </cell>
          <cell r="J132">
            <v>3426.0810913600003</v>
          </cell>
          <cell r="K132">
            <v>3946.2204095900001</v>
          </cell>
          <cell r="L132">
            <v>15537.323593400002</v>
          </cell>
          <cell r="M132">
            <v>14260.947932580002</v>
          </cell>
          <cell r="N132">
            <v>13729.920644780002</v>
          </cell>
          <cell r="O132">
            <v>6190.2882430700001</v>
          </cell>
          <cell r="P132">
            <v>0</v>
          </cell>
        </row>
        <row r="133">
          <cell r="G133" t="str">
            <v>Total Plant Vol. (Std./Hrs.)</v>
          </cell>
          <cell r="H133">
            <v>4082.7975717400004</v>
          </cell>
          <cell r="I133">
            <v>4082.2245207100004</v>
          </cell>
          <cell r="J133">
            <v>3426.0810913600003</v>
          </cell>
          <cell r="K133">
            <v>3946.2204095900001</v>
          </cell>
          <cell r="L133">
            <v>15537.323593400002</v>
          </cell>
          <cell r="M133">
            <v>14260.947932580002</v>
          </cell>
          <cell r="N133">
            <v>13729.920644780002</v>
          </cell>
          <cell r="O133">
            <v>6190.2882430700001</v>
          </cell>
          <cell r="P133">
            <v>0</v>
          </cell>
        </row>
        <row r="134">
          <cell r="G134" t="str">
            <v>Total Plant Sh/Mo</v>
          </cell>
          <cell r="H134">
            <v>1360.9325239133334</v>
          </cell>
          <cell r="I134">
            <v>1360.7415069033334</v>
          </cell>
          <cell r="J134">
            <v>1142.0270304533335</v>
          </cell>
          <cell r="K134">
            <v>1315.4068031966667</v>
          </cell>
          <cell r="L134">
            <v>1294.7769661166669</v>
          </cell>
          <cell r="M134">
            <v>1188.4123277150002</v>
          </cell>
          <cell r="N134">
            <v>1144.1600537316669</v>
          </cell>
          <cell r="O134">
            <v>515.85735358916668</v>
          </cell>
          <cell r="P134">
            <v>0</v>
          </cell>
        </row>
        <row r="135">
          <cell r="G135" t="str">
            <v>RANGER</v>
          </cell>
          <cell r="H135">
            <v>90272</v>
          </cell>
          <cell r="I135">
            <v>97926</v>
          </cell>
          <cell r="J135">
            <v>57826</v>
          </cell>
          <cell r="K135">
            <v>73782</v>
          </cell>
          <cell r="L135">
            <v>319806</v>
          </cell>
          <cell r="M135">
            <v>340321</v>
          </cell>
          <cell r="N135">
            <v>347755</v>
          </cell>
          <cell r="O135">
            <v>168609</v>
          </cell>
          <cell r="P135">
            <v>0</v>
          </cell>
        </row>
        <row r="136">
          <cell r="E136" t="str">
            <v>1L5T-14401-BNF</v>
          </cell>
          <cell r="F136">
            <v>0.47</v>
          </cell>
          <cell r="G136">
            <v>1.6473</v>
          </cell>
          <cell r="H136">
            <v>42427.839999999997</v>
          </cell>
          <cell r="I136">
            <v>46025.22</v>
          </cell>
          <cell r="J136">
            <v>27178.22</v>
          </cell>
          <cell r="K136">
            <v>34677.54</v>
          </cell>
          <cell r="L136">
            <v>150308.82</v>
          </cell>
          <cell r="M136">
            <v>159950.87</v>
          </cell>
          <cell r="N136">
            <v>163444.85</v>
          </cell>
          <cell r="O136">
            <v>79246.23</v>
          </cell>
          <cell r="P136">
            <v>0</v>
          </cell>
          <cell r="Q136">
            <v>247603.719186</v>
          </cell>
        </row>
        <row r="137">
          <cell r="E137" t="str">
            <v>1L5T-14401-BPF</v>
          </cell>
          <cell r="F137">
            <v>0.23</v>
          </cell>
          <cell r="G137">
            <v>1.7519333333333333</v>
          </cell>
          <cell r="H137">
            <v>20762.560000000001</v>
          </cell>
          <cell r="I137">
            <v>22522.98</v>
          </cell>
          <cell r="J137">
            <v>13299.98</v>
          </cell>
          <cell r="K137">
            <v>16969.86</v>
          </cell>
          <cell r="L137">
            <v>73555.38</v>
          </cell>
          <cell r="M137">
            <v>78273.83</v>
          </cell>
          <cell r="N137">
            <v>79983.649999999994</v>
          </cell>
          <cell r="O137">
            <v>38780.07</v>
          </cell>
          <cell r="P137">
            <v>0</v>
          </cell>
          <cell r="Q137">
            <v>128864.12206800001</v>
          </cell>
        </row>
        <row r="138">
          <cell r="E138" t="str">
            <v>1L5T-14401-BTF</v>
          </cell>
          <cell r="F138">
            <v>0.08</v>
          </cell>
          <cell r="G138">
            <v>1.9452500000000001</v>
          </cell>
          <cell r="H138">
            <v>7221.76</v>
          </cell>
          <cell r="I138">
            <v>7834.08</v>
          </cell>
          <cell r="J138">
            <v>4626.08</v>
          </cell>
          <cell r="K138">
            <v>5902.56</v>
          </cell>
          <cell r="L138">
            <v>25584.48</v>
          </cell>
          <cell r="M138">
            <v>27225.68</v>
          </cell>
          <cell r="N138">
            <v>27820.400000000001</v>
          </cell>
          <cell r="O138">
            <v>13488.72</v>
          </cell>
          <cell r="P138">
            <v>0</v>
          </cell>
          <cell r="Q138">
            <v>49768.209720000006</v>
          </cell>
        </row>
        <row r="139">
          <cell r="E139" t="str">
            <v>1L5T-14401-BRF</v>
          </cell>
          <cell r="F139">
            <v>0.19</v>
          </cell>
          <cell r="G139">
            <v>1.8665833333333335</v>
          </cell>
          <cell r="H139">
            <v>17151.68</v>
          </cell>
          <cell r="I139">
            <v>18605.939999999999</v>
          </cell>
          <cell r="J139">
            <v>10986.94</v>
          </cell>
          <cell r="K139">
            <v>14018.58</v>
          </cell>
          <cell r="L139">
            <v>60763.14</v>
          </cell>
          <cell r="M139">
            <v>64660.99</v>
          </cell>
          <cell r="N139">
            <v>66073.45</v>
          </cell>
          <cell r="O139">
            <v>32035.71</v>
          </cell>
          <cell r="P139">
            <v>0</v>
          </cell>
          <cell r="Q139">
            <v>113419.46440500001</v>
          </cell>
        </row>
        <row r="140">
          <cell r="E140" t="str">
            <v>1L5T-14401-BUF</v>
          </cell>
          <cell r="F140">
            <v>0.02</v>
          </cell>
          <cell r="G140">
            <v>1.5431999999999999</v>
          </cell>
          <cell r="H140">
            <v>1805.44</v>
          </cell>
          <cell r="I140">
            <v>1958.52</v>
          </cell>
          <cell r="J140">
            <v>1156.52</v>
          </cell>
          <cell r="K140">
            <v>1475.64</v>
          </cell>
          <cell r="L140">
            <v>6396.12</v>
          </cell>
          <cell r="M140">
            <v>6806.42</v>
          </cell>
          <cell r="N140">
            <v>6955.1</v>
          </cell>
          <cell r="O140">
            <v>3372.18</v>
          </cell>
          <cell r="P140">
            <v>0</v>
          </cell>
          <cell r="Q140">
            <v>9870.4923839999992</v>
          </cell>
        </row>
        <row r="141">
          <cell r="E141" t="str">
            <v>1L5T-14401-BVF</v>
          </cell>
          <cell r="F141">
            <v>0.01</v>
          </cell>
          <cell r="G141">
            <v>1.8388</v>
          </cell>
          <cell r="H141">
            <v>902.72</v>
          </cell>
          <cell r="I141">
            <v>979.26</v>
          </cell>
          <cell r="J141">
            <v>578.26</v>
          </cell>
          <cell r="K141">
            <v>737.82</v>
          </cell>
          <cell r="L141">
            <v>3198.06</v>
          </cell>
          <cell r="M141">
            <v>3403.21</v>
          </cell>
          <cell r="N141">
            <v>3477.55</v>
          </cell>
          <cell r="O141">
            <v>1686.09</v>
          </cell>
          <cell r="P141">
            <v>0</v>
          </cell>
          <cell r="Q141">
            <v>5880.5927279999996</v>
          </cell>
        </row>
        <row r="142">
          <cell r="G142" t="str">
            <v>TSH. PN105/150</v>
          </cell>
          <cell r="H142">
            <v>90272</v>
          </cell>
          <cell r="I142">
            <v>97926</v>
          </cell>
          <cell r="J142">
            <v>57826</v>
          </cell>
          <cell r="K142">
            <v>73782</v>
          </cell>
          <cell r="L142">
            <v>319806</v>
          </cell>
          <cell r="M142">
            <v>340321</v>
          </cell>
          <cell r="N142">
            <v>347755</v>
          </cell>
          <cell r="O142">
            <v>168609</v>
          </cell>
          <cell r="P142">
            <v>0</v>
          </cell>
        </row>
        <row r="143">
          <cell r="G143" t="str">
            <v>FOCUS (C170)</v>
          </cell>
          <cell r="H143">
            <v>97307</v>
          </cell>
          <cell r="I143">
            <v>98833</v>
          </cell>
          <cell r="J143">
            <v>78838</v>
          </cell>
          <cell r="K143">
            <v>89093</v>
          </cell>
          <cell r="L143">
            <v>364071</v>
          </cell>
          <cell r="M143">
            <v>349670</v>
          </cell>
          <cell r="N143">
            <v>335750</v>
          </cell>
          <cell r="O143">
            <v>240106</v>
          </cell>
          <cell r="P143">
            <v>0</v>
          </cell>
        </row>
        <row r="144">
          <cell r="E144" t="str">
            <v>2M5V-9H589-AB</v>
          </cell>
          <cell r="F144">
            <v>0.1</v>
          </cell>
          <cell r="G144">
            <v>0.36199999999999999</v>
          </cell>
          <cell r="H144">
            <v>9730.7000000000007</v>
          </cell>
          <cell r="I144">
            <v>9883.2999999999993</v>
          </cell>
          <cell r="J144">
            <v>7883.8</v>
          </cell>
          <cell r="K144">
            <v>8909.2999999999993</v>
          </cell>
          <cell r="L144">
            <v>36407.1</v>
          </cell>
          <cell r="M144">
            <v>34967</v>
          </cell>
          <cell r="N144">
            <v>33575</v>
          </cell>
          <cell r="O144">
            <v>24010.6</v>
          </cell>
          <cell r="P144">
            <v>0</v>
          </cell>
          <cell r="Q144">
            <v>13179.370199999999</v>
          </cell>
        </row>
        <row r="145">
          <cell r="E145" t="str">
            <v>2M5T-9H589-GAA</v>
          </cell>
          <cell r="F145">
            <v>0.9</v>
          </cell>
          <cell r="G145">
            <v>0.28213333333333335</v>
          </cell>
          <cell r="H145">
            <v>87576.3</v>
          </cell>
          <cell r="I145">
            <v>88949.7</v>
          </cell>
          <cell r="J145">
            <v>70954.2</v>
          </cell>
          <cell r="K145">
            <v>80183.7</v>
          </cell>
          <cell r="L145">
            <v>327663.90000000002</v>
          </cell>
          <cell r="M145">
            <v>314703</v>
          </cell>
          <cell r="N145">
            <v>302175</v>
          </cell>
          <cell r="O145">
            <v>216095.4</v>
          </cell>
          <cell r="P145">
            <v>0</v>
          </cell>
          <cell r="Q145">
            <v>92444.908320000017</v>
          </cell>
        </row>
        <row r="146">
          <cell r="G146" t="str">
            <v>TSH. C170</v>
          </cell>
          <cell r="H146">
            <v>97307</v>
          </cell>
          <cell r="I146">
            <v>98833</v>
          </cell>
          <cell r="J146">
            <v>78838</v>
          </cell>
          <cell r="K146">
            <v>89093</v>
          </cell>
          <cell r="L146">
            <v>364071</v>
          </cell>
          <cell r="M146">
            <v>349670</v>
          </cell>
          <cell r="N146">
            <v>335750</v>
          </cell>
          <cell r="O146">
            <v>240106</v>
          </cell>
          <cell r="P146">
            <v>0</v>
          </cell>
        </row>
        <row r="147">
          <cell r="G147" t="str">
            <v>TRIBUTE</v>
          </cell>
          <cell r="H147">
            <v>9150</v>
          </cell>
          <cell r="I147">
            <v>9594</v>
          </cell>
          <cell r="J147">
            <v>7627</v>
          </cell>
          <cell r="K147">
            <v>8749</v>
          </cell>
          <cell r="L147">
            <v>35120</v>
          </cell>
          <cell r="M147">
            <v>31196</v>
          </cell>
          <cell r="N147">
            <v>26895</v>
          </cell>
          <cell r="O147">
            <v>25900</v>
          </cell>
          <cell r="P147">
            <v>23914</v>
          </cell>
        </row>
        <row r="148">
          <cell r="G148" t="str">
            <v>ESCAPE</v>
          </cell>
          <cell r="H148">
            <v>51573</v>
          </cell>
          <cell r="I148">
            <v>55183</v>
          </cell>
          <cell r="J148">
            <v>46018</v>
          </cell>
          <cell r="K148">
            <v>48862</v>
          </cell>
          <cell r="L148">
            <v>201636</v>
          </cell>
          <cell r="M148">
            <v>195659</v>
          </cell>
          <cell r="N148">
            <v>187889</v>
          </cell>
          <cell r="O148">
            <v>183550</v>
          </cell>
          <cell r="P148">
            <v>179307</v>
          </cell>
        </row>
        <row r="149">
          <cell r="E149" t="str">
            <v>YL84-9H589-AK</v>
          </cell>
          <cell r="F149">
            <v>0.8</v>
          </cell>
          <cell r="G149">
            <v>0.60836666666666672</v>
          </cell>
          <cell r="H149">
            <v>41258.400000000001</v>
          </cell>
          <cell r="I149">
            <v>44146.400000000001</v>
          </cell>
          <cell r="J149">
            <v>36814.400000000001</v>
          </cell>
          <cell r="K149">
            <v>39089.599999999999</v>
          </cell>
          <cell r="L149">
            <v>161308.79999999999</v>
          </cell>
          <cell r="M149">
            <v>156527.20000000001</v>
          </cell>
          <cell r="N149">
            <v>150311.20000000001</v>
          </cell>
          <cell r="O149">
            <v>146840</v>
          </cell>
          <cell r="P149">
            <v>143445.6</v>
          </cell>
          <cell r="Q149">
            <v>98134.896959999998</v>
          </cell>
        </row>
        <row r="150">
          <cell r="E150" t="str">
            <v>YL84-9H589-BF</v>
          </cell>
          <cell r="F150">
            <v>0.2</v>
          </cell>
          <cell r="G150">
            <v>0.20475000000000002</v>
          </cell>
          <cell r="H150">
            <v>10314.6</v>
          </cell>
          <cell r="I150">
            <v>11036.6</v>
          </cell>
          <cell r="J150">
            <v>9203.6</v>
          </cell>
          <cell r="K150">
            <v>9772.4</v>
          </cell>
          <cell r="L150">
            <v>40327.199999999997</v>
          </cell>
          <cell r="M150">
            <v>39131.800000000003</v>
          </cell>
          <cell r="N150">
            <v>37577.800000000003</v>
          </cell>
          <cell r="O150">
            <v>36710</v>
          </cell>
          <cell r="P150">
            <v>35861.4</v>
          </cell>
          <cell r="Q150">
            <v>8256.9941999999992</v>
          </cell>
        </row>
        <row r="151">
          <cell r="G151" t="str">
            <v>TSH. 589</v>
          </cell>
          <cell r="H151">
            <v>51573</v>
          </cell>
          <cell r="I151">
            <v>55183</v>
          </cell>
          <cell r="J151">
            <v>46018</v>
          </cell>
          <cell r="K151">
            <v>48862</v>
          </cell>
          <cell r="L151">
            <v>201636</v>
          </cell>
          <cell r="M151">
            <v>195659</v>
          </cell>
          <cell r="N151">
            <v>187889</v>
          </cell>
          <cell r="O151">
            <v>183550</v>
          </cell>
          <cell r="P151">
            <v>179307</v>
          </cell>
        </row>
        <row r="152">
          <cell r="E152" t="str">
            <v>2T24-14290-AA</v>
          </cell>
          <cell r="F152">
            <v>0.01</v>
          </cell>
          <cell r="G152">
            <v>1.6514166666666665</v>
          </cell>
          <cell r="H152">
            <v>91.5</v>
          </cell>
          <cell r="I152">
            <v>95.94</v>
          </cell>
          <cell r="J152">
            <v>76.27</v>
          </cell>
          <cell r="K152">
            <v>87.49</v>
          </cell>
          <cell r="L152">
            <v>351.2</v>
          </cell>
          <cell r="M152">
            <v>311.95999999999998</v>
          </cell>
          <cell r="N152">
            <v>268.95</v>
          </cell>
          <cell r="O152">
            <v>259</v>
          </cell>
          <cell r="P152">
            <v>239.14</v>
          </cell>
          <cell r="Q152">
            <v>579.97753333333321</v>
          </cell>
        </row>
        <row r="153">
          <cell r="E153" t="str">
            <v>2T24-14290-BA</v>
          </cell>
          <cell r="F153">
            <v>0.01</v>
          </cell>
          <cell r="G153">
            <v>1.7203833333333334</v>
          </cell>
          <cell r="H153">
            <v>91.5</v>
          </cell>
          <cell r="I153">
            <v>95.94</v>
          </cell>
          <cell r="J153">
            <v>76.27</v>
          </cell>
          <cell r="K153">
            <v>87.49</v>
          </cell>
          <cell r="L153">
            <v>351.2</v>
          </cell>
          <cell r="M153">
            <v>311.95999999999998</v>
          </cell>
          <cell r="N153">
            <v>268.95</v>
          </cell>
          <cell r="O153">
            <v>259</v>
          </cell>
          <cell r="P153">
            <v>239.14</v>
          </cell>
          <cell r="Q153">
            <v>604.19862666666666</v>
          </cell>
        </row>
        <row r="154">
          <cell r="E154" t="str">
            <v>2T24-14290-CA</v>
          </cell>
          <cell r="F154">
            <v>0.01</v>
          </cell>
          <cell r="G154">
            <v>1.9728666666666668</v>
          </cell>
          <cell r="H154">
            <v>91.5</v>
          </cell>
          <cell r="I154">
            <v>95.94</v>
          </cell>
          <cell r="J154">
            <v>76.27</v>
          </cell>
          <cell r="K154">
            <v>87.49</v>
          </cell>
          <cell r="L154">
            <v>351.2</v>
          </cell>
          <cell r="M154">
            <v>311.95999999999998</v>
          </cell>
          <cell r="N154">
            <v>268.95</v>
          </cell>
          <cell r="O154">
            <v>259</v>
          </cell>
          <cell r="P154">
            <v>239.14</v>
          </cell>
          <cell r="Q154">
            <v>692.87077333333332</v>
          </cell>
        </row>
        <row r="155">
          <cell r="E155" t="str">
            <v>2T24-14290-JA</v>
          </cell>
          <cell r="F155">
            <v>0.01</v>
          </cell>
          <cell r="G155">
            <v>1.9231833333333335</v>
          </cell>
          <cell r="H155">
            <v>91.5</v>
          </cell>
          <cell r="I155">
            <v>95.94</v>
          </cell>
          <cell r="J155">
            <v>76.27</v>
          </cell>
          <cell r="K155">
            <v>87.49</v>
          </cell>
          <cell r="L155">
            <v>351.2</v>
          </cell>
          <cell r="M155">
            <v>311.95999999999998</v>
          </cell>
          <cell r="N155">
            <v>268.95</v>
          </cell>
          <cell r="O155">
            <v>259</v>
          </cell>
          <cell r="P155">
            <v>239.14</v>
          </cell>
          <cell r="Q155">
            <v>675.42198666666673</v>
          </cell>
        </row>
        <row r="156">
          <cell r="E156" t="str">
            <v>2T24-14290-LA</v>
          </cell>
          <cell r="F156">
            <v>0.03</v>
          </cell>
          <cell r="G156">
            <v>1.6607666666666667</v>
          </cell>
          <cell r="H156">
            <v>274.5</v>
          </cell>
          <cell r="I156">
            <v>287.82</v>
          </cell>
          <cell r="J156">
            <v>228.81</v>
          </cell>
          <cell r="K156">
            <v>262.47000000000003</v>
          </cell>
          <cell r="L156">
            <v>1053.5999999999999</v>
          </cell>
          <cell r="M156">
            <v>935.88</v>
          </cell>
          <cell r="N156">
            <v>806.85</v>
          </cell>
          <cell r="O156">
            <v>777</v>
          </cell>
          <cell r="P156">
            <v>717.42</v>
          </cell>
          <cell r="Q156">
            <v>1749.7837599999998</v>
          </cell>
        </row>
        <row r="157">
          <cell r="E157" t="str">
            <v>2T24-14290-NA</v>
          </cell>
          <cell r="F157">
            <v>0.03</v>
          </cell>
          <cell r="G157">
            <v>2.0574333333333334</v>
          </cell>
          <cell r="H157">
            <v>274.5</v>
          </cell>
          <cell r="I157">
            <v>287.82</v>
          </cell>
          <cell r="J157">
            <v>228.81</v>
          </cell>
          <cell r="K157">
            <v>262.47000000000003</v>
          </cell>
          <cell r="L157">
            <v>1053.5999999999999</v>
          </cell>
          <cell r="M157">
            <v>935.88</v>
          </cell>
          <cell r="N157">
            <v>806.85</v>
          </cell>
          <cell r="O157">
            <v>777</v>
          </cell>
          <cell r="P157">
            <v>717.42</v>
          </cell>
          <cell r="Q157">
            <v>2167.7117600000001</v>
          </cell>
        </row>
        <row r="158">
          <cell r="E158" t="str">
            <v>2T24-14290-MA</v>
          </cell>
          <cell r="F158">
            <v>0.11</v>
          </cell>
          <cell r="G158">
            <v>1.7618333333333331</v>
          </cell>
          <cell r="H158">
            <v>1006.5</v>
          </cell>
          <cell r="I158">
            <v>1055.3399999999999</v>
          </cell>
          <cell r="J158">
            <v>838.97</v>
          </cell>
          <cell r="K158">
            <v>962.39</v>
          </cell>
          <cell r="L158">
            <v>3863.2</v>
          </cell>
          <cell r="M158">
            <v>3431.56</v>
          </cell>
          <cell r="N158">
            <v>2958.45</v>
          </cell>
          <cell r="O158">
            <v>2849</v>
          </cell>
          <cell r="P158">
            <v>2630.54</v>
          </cell>
          <cell r="Q158">
            <v>6806.3145333333323</v>
          </cell>
        </row>
        <row r="159">
          <cell r="E159" t="str">
            <v>2T24-14290-VA</v>
          </cell>
          <cell r="F159">
            <v>0.01</v>
          </cell>
          <cell r="G159">
            <v>1.9547999999999999</v>
          </cell>
          <cell r="H159">
            <v>91.5</v>
          </cell>
          <cell r="I159">
            <v>95.94</v>
          </cell>
          <cell r="J159">
            <v>76.27</v>
          </cell>
          <cell r="K159">
            <v>87.49</v>
          </cell>
          <cell r="L159">
            <v>351.2</v>
          </cell>
          <cell r="M159">
            <v>311.95999999999998</v>
          </cell>
          <cell r="N159">
            <v>268.95</v>
          </cell>
          <cell r="O159">
            <v>259</v>
          </cell>
          <cell r="P159">
            <v>239.14</v>
          </cell>
          <cell r="Q159">
            <v>686.52575999999988</v>
          </cell>
        </row>
        <row r="160">
          <cell r="E160" t="str">
            <v>2L84-14290-AAA</v>
          </cell>
          <cell r="F160">
            <v>0.01</v>
          </cell>
          <cell r="G160">
            <v>1.9821</v>
          </cell>
          <cell r="H160">
            <v>515.73</v>
          </cell>
          <cell r="I160">
            <v>551.83000000000004</v>
          </cell>
          <cell r="J160">
            <v>460.18</v>
          </cell>
          <cell r="K160">
            <v>488.62</v>
          </cell>
          <cell r="L160">
            <v>2016.36</v>
          </cell>
          <cell r="M160">
            <v>1956.59</v>
          </cell>
          <cell r="N160">
            <v>1878.89</v>
          </cell>
          <cell r="O160">
            <v>1835.5</v>
          </cell>
          <cell r="P160">
            <v>1793.07</v>
          </cell>
          <cell r="Q160">
            <v>3996.6271559999996</v>
          </cell>
        </row>
        <row r="161">
          <cell r="E161" t="str">
            <v>2L84-14290-ABA</v>
          </cell>
          <cell r="F161">
            <v>0.01</v>
          </cell>
          <cell r="G161">
            <v>2.2710833333333329</v>
          </cell>
          <cell r="H161">
            <v>515.73</v>
          </cell>
          <cell r="I161">
            <v>551.83000000000004</v>
          </cell>
          <cell r="J161">
            <v>460.18</v>
          </cell>
          <cell r="K161">
            <v>488.62</v>
          </cell>
          <cell r="L161">
            <v>2016.36</v>
          </cell>
          <cell r="M161">
            <v>1956.59</v>
          </cell>
          <cell r="N161">
            <v>1878.89</v>
          </cell>
          <cell r="O161">
            <v>1835.5</v>
          </cell>
          <cell r="P161">
            <v>1793.07</v>
          </cell>
          <cell r="Q161">
            <v>4579.3215899999987</v>
          </cell>
        </row>
        <row r="162">
          <cell r="E162" t="str">
            <v>2L84-14290-ACA</v>
          </cell>
          <cell r="F162">
            <v>0.02</v>
          </cell>
          <cell r="G162">
            <v>1.9848999999999999</v>
          </cell>
          <cell r="H162">
            <v>1031.46</v>
          </cell>
          <cell r="I162">
            <v>1103.6600000000001</v>
          </cell>
          <cell r="J162">
            <v>920.36</v>
          </cell>
          <cell r="K162">
            <v>977.24</v>
          </cell>
          <cell r="L162">
            <v>4032.72</v>
          </cell>
          <cell r="M162">
            <v>3913.18</v>
          </cell>
          <cell r="N162">
            <v>3757.78</v>
          </cell>
          <cell r="O162">
            <v>3671</v>
          </cell>
          <cell r="P162">
            <v>3586.14</v>
          </cell>
          <cell r="Q162">
            <v>8004.5459279999995</v>
          </cell>
        </row>
        <row r="163">
          <cell r="E163" t="str">
            <v>2L84-14290-ADA</v>
          </cell>
          <cell r="F163">
            <v>7.0000000000000007E-2</v>
          </cell>
          <cell r="G163">
            <v>1.8970666666666667</v>
          </cell>
          <cell r="H163">
            <v>3610.11</v>
          </cell>
          <cell r="I163">
            <v>3862.81</v>
          </cell>
          <cell r="J163">
            <v>3221.26</v>
          </cell>
          <cell r="K163">
            <v>3420.34</v>
          </cell>
          <cell r="L163">
            <v>14114.52</v>
          </cell>
          <cell r="M163">
            <v>13696.13</v>
          </cell>
          <cell r="N163">
            <v>13152.23</v>
          </cell>
          <cell r="O163">
            <v>12848.5</v>
          </cell>
          <cell r="P163">
            <v>12551.49</v>
          </cell>
          <cell r="Q163">
            <v>26776.185408000001</v>
          </cell>
        </row>
        <row r="164">
          <cell r="E164" t="str">
            <v>2L84-14290-AEA</v>
          </cell>
          <cell r="F164">
            <v>0.3</v>
          </cell>
          <cell r="G164">
            <v>2.0271666666666666</v>
          </cell>
          <cell r="H164">
            <v>15471.9</v>
          </cell>
          <cell r="I164">
            <v>16554.900000000001</v>
          </cell>
          <cell r="J164">
            <v>13805.4</v>
          </cell>
          <cell r="K164">
            <v>14658.6</v>
          </cell>
          <cell r="L164">
            <v>60490.8</v>
          </cell>
          <cell r="M164">
            <v>58697.7</v>
          </cell>
          <cell r="N164">
            <v>56366.7</v>
          </cell>
          <cell r="O164">
            <v>55065</v>
          </cell>
          <cell r="P164">
            <v>53792.1</v>
          </cell>
          <cell r="Q164">
            <v>122624.93339999999</v>
          </cell>
        </row>
        <row r="165">
          <cell r="E165" t="str">
            <v>2L84-14290-AGA</v>
          </cell>
          <cell r="F165">
            <v>0.08</v>
          </cell>
          <cell r="G165">
            <v>1.9477166666666668</v>
          </cell>
          <cell r="H165">
            <v>4125.84</v>
          </cell>
          <cell r="I165">
            <v>4414.6400000000003</v>
          </cell>
          <cell r="J165">
            <v>3681.44</v>
          </cell>
          <cell r="K165">
            <v>3908.96</v>
          </cell>
          <cell r="L165">
            <v>16130.88</v>
          </cell>
          <cell r="M165">
            <v>15652.72</v>
          </cell>
          <cell r="N165">
            <v>15031.12</v>
          </cell>
          <cell r="O165">
            <v>14684</v>
          </cell>
          <cell r="P165">
            <v>14344.56</v>
          </cell>
          <cell r="Q165">
            <v>31418.383824</v>
          </cell>
        </row>
        <row r="166">
          <cell r="E166" t="str">
            <v>2L84-14290-EA</v>
          </cell>
          <cell r="F166">
            <v>0.01</v>
          </cell>
          <cell r="G166">
            <v>1.8767500000000001</v>
          </cell>
          <cell r="H166">
            <v>515.73</v>
          </cell>
          <cell r="I166">
            <v>551.83000000000004</v>
          </cell>
          <cell r="J166">
            <v>460.18</v>
          </cell>
          <cell r="K166">
            <v>488.62</v>
          </cell>
          <cell r="L166">
            <v>2016.36</v>
          </cell>
          <cell r="M166">
            <v>1956.59</v>
          </cell>
          <cell r="N166">
            <v>1878.89</v>
          </cell>
          <cell r="O166">
            <v>1835.5</v>
          </cell>
          <cell r="P166">
            <v>1793.07</v>
          </cell>
          <cell r="Q166">
            <v>3784.20363</v>
          </cell>
        </row>
        <row r="167">
          <cell r="E167" t="str">
            <v>2L84-14290-FA</v>
          </cell>
          <cell r="F167">
            <v>0.01</v>
          </cell>
          <cell r="G167">
            <v>2.1511166666666668</v>
          </cell>
          <cell r="H167">
            <v>515.73</v>
          </cell>
          <cell r="I167">
            <v>551.83000000000004</v>
          </cell>
          <cell r="J167">
            <v>460.18</v>
          </cell>
          <cell r="K167">
            <v>488.62</v>
          </cell>
          <cell r="L167">
            <v>2016.36</v>
          </cell>
          <cell r="M167">
            <v>1956.59</v>
          </cell>
          <cell r="N167">
            <v>1878.89</v>
          </cell>
          <cell r="O167">
            <v>1835.5</v>
          </cell>
          <cell r="P167">
            <v>1793.07</v>
          </cell>
          <cell r="Q167">
            <v>4337.4256020000003</v>
          </cell>
        </row>
        <row r="168">
          <cell r="E168" t="str">
            <v>2L84-14290-GA</v>
          </cell>
          <cell r="F168">
            <v>0.01</v>
          </cell>
          <cell r="G168">
            <v>1.5720833333333333</v>
          </cell>
          <cell r="H168">
            <v>515.73</v>
          </cell>
          <cell r="I168">
            <v>551.83000000000004</v>
          </cell>
          <cell r="J168">
            <v>460.18</v>
          </cell>
          <cell r="K168">
            <v>488.62</v>
          </cell>
          <cell r="L168">
            <v>2016.36</v>
          </cell>
          <cell r="M168">
            <v>1956.59</v>
          </cell>
          <cell r="N168">
            <v>1878.89</v>
          </cell>
          <cell r="O168">
            <v>1835.5</v>
          </cell>
          <cell r="P168">
            <v>1793.07</v>
          </cell>
          <cell r="Q168">
            <v>3169.8859499999999</v>
          </cell>
        </row>
        <row r="169">
          <cell r="E169" t="str">
            <v>2L84-14290-HA</v>
          </cell>
          <cell r="F169">
            <v>0.02</v>
          </cell>
          <cell r="G169">
            <v>1.6756500000000001</v>
          </cell>
          <cell r="H169">
            <v>1031.46</v>
          </cell>
          <cell r="I169">
            <v>1103.6600000000001</v>
          </cell>
          <cell r="J169">
            <v>920.36</v>
          </cell>
          <cell r="K169">
            <v>977.24</v>
          </cell>
          <cell r="L169">
            <v>4032.72</v>
          </cell>
          <cell r="M169">
            <v>3913.18</v>
          </cell>
          <cell r="N169">
            <v>3757.78</v>
          </cell>
          <cell r="O169">
            <v>3671</v>
          </cell>
          <cell r="P169">
            <v>3586.14</v>
          </cell>
          <cell r="Q169">
            <v>6757.4272680000004</v>
          </cell>
        </row>
        <row r="170">
          <cell r="E170" t="str">
            <v>2L84-14290-RA</v>
          </cell>
          <cell r="F170">
            <v>0.02</v>
          </cell>
          <cell r="G170">
            <v>1.9113333333333336</v>
          </cell>
          <cell r="H170">
            <v>1031.46</v>
          </cell>
          <cell r="I170">
            <v>1103.6600000000001</v>
          </cell>
          <cell r="J170">
            <v>920.36</v>
          </cell>
          <cell r="K170">
            <v>977.24</v>
          </cell>
          <cell r="L170">
            <v>4032.72</v>
          </cell>
          <cell r="M170">
            <v>3913.18</v>
          </cell>
          <cell r="N170">
            <v>3757.78</v>
          </cell>
          <cell r="O170">
            <v>3671</v>
          </cell>
          <cell r="P170">
            <v>3586.14</v>
          </cell>
          <cell r="Q170">
            <v>7707.8721600000008</v>
          </cell>
        </row>
        <row r="171">
          <cell r="E171" t="str">
            <v>2L84-14290-SA</v>
          </cell>
          <cell r="F171">
            <v>0.03</v>
          </cell>
          <cell r="G171">
            <v>2.2318500000000001</v>
          </cell>
          <cell r="H171">
            <v>1547.19</v>
          </cell>
          <cell r="I171">
            <v>1655.49</v>
          </cell>
          <cell r="J171">
            <v>1380.54</v>
          </cell>
          <cell r="K171">
            <v>1465.86</v>
          </cell>
          <cell r="L171">
            <v>6049.08</v>
          </cell>
          <cell r="M171">
            <v>5869.77</v>
          </cell>
          <cell r="N171">
            <v>5636.67</v>
          </cell>
          <cell r="O171">
            <v>5506.5</v>
          </cell>
          <cell r="P171">
            <v>5379.21</v>
          </cell>
          <cell r="Q171">
            <v>13500.639198000001</v>
          </cell>
        </row>
        <row r="172">
          <cell r="E172" t="str">
            <v>2L84-14290-TA</v>
          </cell>
          <cell r="F172">
            <v>0.03</v>
          </cell>
          <cell r="G172">
            <v>1.7356333333333334</v>
          </cell>
          <cell r="H172">
            <v>1547.19</v>
          </cell>
          <cell r="I172">
            <v>1655.49</v>
          </cell>
          <cell r="J172">
            <v>1380.54</v>
          </cell>
          <cell r="K172">
            <v>1465.86</v>
          </cell>
          <cell r="L172">
            <v>6049.08</v>
          </cell>
          <cell r="M172">
            <v>5869.77</v>
          </cell>
          <cell r="N172">
            <v>5636.67</v>
          </cell>
          <cell r="O172">
            <v>5506.5</v>
          </cell>
          <cell r="P172">
            <v>5379.21</v>
          </cell>
          <cell r="Q172">
            <v>10498.984884</v>
          </cell>
        </row>
        <row r="173">
          <cell r="E173" t="str">
            <v>2L84-14290-UA</v>
          </cell>
          <cell r="F173">
            <v>0.12</v>
          </cell>
          <cell r="G173">
            <v>1.7438499999999999</v>
          </cell>
          <cell r="H173">
            <v>6188.76</v>
          </cell>
          <cell r="I173">
            <v>6621.96</v>
          </cell>
          <cell r="J173">
            <v>5522.16</v>
          </cell>
          <cell r="K173">
            <v>5863.44</v>
          </cell>
          <cell r="L173">
            <v>24196.32</v>
          </cell>
          <cell r="M173">
            <v>23479.08</v>
          </cell>
          <cell r="N173">
            <v>22546.68</v>
          </cell>
          <cell r="O173">
            <v>22026</v>
          </cell>
          <cell r="P173">
            <v>21516.84</v>
          </cell>
          <cell r="Q173">
            <v>42194.752631999996</v>
          </cell>
        </row>
        <row r="174">
          <cell r="E174" t="str">
            <v>2L84-14290-YA</v>
          </cell>
          <cell r="F174">
            <v>0.01</v>
          </cell>
          <cell r="G174">
            <v>1.9758833333333332</v>
          </cell>
          <cell r="H174">
            <v>515.73</v>
          </cell>
          <cell r="I174">
            <v>551.83000000000004</v>
          </cell>
          <cell r="J174">
            <v>460.18</v>
          </cell>
          <cell r="K174">
            <v>488.62</v>
          </cell>
          <cell r="L174">
            <v>2016.36</v>
          </cell>
          <cell r="M174">
            <v>1956.59</v>
          </cell>
          <cell r="N174">
            <v>1878.89</v>
          </cell>
          <cell r="O174">
            <v>1835.5</v>
          </cell>
          <cell r="P174">
            <v>1793.07</v>
          </cell>
          <cell r="Q174">
            <v>3984.0921179999996</v>
          </cell>
        </row>
        <row r="175">
          <cell r="E175" t="str">
            <v>2L84-14290-ZA</v>
          </cell>
          <cell r="F175">
            <v>0.03</v>
          </cell>
          <cell r="G175">
            <v>2.1978999999999997</v>
          </cell>
          <cell r="H175">
            <v>1547.19</v>
          </cell>
          <cell r="I175">
            <v>1655.49</v>
          </cell>
          <cell r="J175">
            <v>1380.54</v>
          </cell>
          <cell r="K175">
            <v>1465.86</v>
          </cell>
          <cell r="L175">
            <v>6049.08</v>
          </cell>
          <cell r="M175">
            <v>5869.77</v>
          </cell>
          <cell r="N175">
            <v>5636.67</v>
          </cell>
          <cell r="O175">
            <v>5506.5</v>
          </cell>
          <cell r="P175">
            <v>5379.21</v>
          </cell>
          <cell r="Q175">
            <v>13295.272931999998</v>
          </cell>
        </row>
        <row r="176">
          <cell r="F176">
            <v>1</v>
          </cell>
          <cell r="G176" t="str">
            <v>TSH. 14290</v>
          </cell>
          <cell r="H176">
            <v>42239.94</v>
          </cell>
          <cell r="I176">
            <v>45153.42</v>
          </cell>
          <cell r="J176">
            <v>37571.980000000003</v>
          </cell>
          <cell r="K176">
            <v>40037.14</v>
          </cell>
          <cell r="L176">
            <v>165002.48000000001</v>
          </cell>
          <cell r="M176">
            <v>159477.14000000001</v>
          </cell>
          <cell r="N176">
            <v>152470.32</v>
          </cell>
          <cell r="O176">
            <v>148867</v>
          </cell>
          <cell r="P176">
            <v>145120.54</v>
          </cell>
        </row>
        <row r="177">
          <cell r="E177" t="str">
            <v>2T24-14405-VA</v>
          </cell>
          <cell r="F177">
            <v>0.02</v>
          </cell>
          <cell r="G177">
            <v>1.84795</v>
          </cell>
          <cell r="H177">
            <v>183</v>
          </cell>
          <cell r="I177">
            <v>191.88</v>
          </cell>
          <cell r="J177">
            <v>152.54</v>
          </cell>
          <cell r="K177">
            <v>174.98</v>
          </cell>
          <cell r="L177">
            <v>702.4</v>
          </cell>
          <cell r="M177">
            <v>623.91999999999996</v>
          </cell>
          <cell r="N177">
            <v>537.9</v>
          </cell>
          <cell r="O177">
            <v>518</v>
          </cell>
          <cell r="P177">
            <v>478.28</v>
          </cell>
          <cell r="Q177">
            <v>1298.00008</v>
          </cell>
        </row>
        <row r="178">
          <cell r="E178" t="str">
            <v>2T24-14405-XA</v>
          </cell>
          <cell r="F178">
            <v>0.01</v>
          </cell>
          <cell r="G178">
            <v>1.9698166666666665</v>
          </cell>
          <cell r="H178">
            <v>91.5</v>
          </cell>
          <cell r="I178">
            <v>95.94</v>
          </cell>
          <cell r="J178">
            <v>76.27</v>
          </cell>
          <cell r="K178">
            <v>87.49</v>
          </cell>
          <cell r="L178">
            <v>351.2</v>
          </cell>
          <cell r="M178">
            <v>311.95999999999998</v>
          </cell>
          <cell r="N178">
            <v>268.95</v>
          </cell>
          <cell r="O178">
            <v>259</v>
          </cell>
          <cell r="P178">
            <v>239.14</v>
          </cell>
          <cell r="Q178">
            <v>691.79961333333324</v>
          </cell>
        </row>
        <row r="179">
          <cell r="E179" t="str">
            <v>2T24-14405-GA</v>
          </cell>
          <cell r="F179">
            <v>0.09</v>
          </cell>
          <cell r="G179">
            <v>1.7163999999999999</v>
          </cell>
          <cell r="H179">
            <v>823.5</v>
          </cell>
          <cell r="I179">
            <v>863.46</v>
          </cell>
          <cell r="J179">
            <v>686.43</v>
          </cell>
          <cell r="K179">
            <v>787.41</v>
          </cell>
          <cell r="L179">
            <v>3160.8</v>
          </cell>
          <cell r="M179">
            <v>2807.64</v>
          </cell>
          <cell r="N179">
            <v>2420.5500000000002</v>
          </cell>
          <cell r="O179">
            <v>2331</v>
          </cell>
          <cell r="P179">
            <v>2152.2600000000002</v>
          </cell>
          <cell r="Q179">
            <v>5425.1971199999998</v>
          </cell>
        </row>
        <row r="180">
          <cell r="E180" t="str">
            <v>2T24-14405-JA</v>
          </cell>
          <cell r="F180">
            <v>0.03</v>
          </cell>
          <cell r="G180">
            <v>1.7733833333333335</v>
          </cell>
          <cell r="H180">
            <v>274.5</v>
          </cell>
          <cell r="I180">
            <v>287.82</v>
          </cell>
          <cell r="J180">
            <v>228.81</v>
          </cell>
          <cell r="K180">
            <v>262.47000000000003</v>
          </cell>
          <cell r="L180">
            <v>1053.5999999999999</v>
          </cell>
          <cell r="M180">
            <v>935.88</v>
          </cell>
          <cell r="N180">
            <v>806.85</v>
          </cell>
          <cell r="O180">
            <v>777</v>
          </cell>
          <cell r="P180">
            <v>717.42</v>
          </cell>
          <cell r="Q180">
            <v>1868.43668</v>
          </cell>
        </row>
        <row r="181">
          <cell r="E181" t="str">
            <v>2T24-14405-YA</v>
          </cell>
          <cell r="F181">
            <v>0.06</v>
          </cell>
          <cell r="G181">
            <v>1.7549999999999999</v>
          </cell>
          <cell r="H181">
            <v>549</v>
          </cell>
          <cell r="I181">
            <v>575.64</v>
          </cell>
          <cell r="J181">
            <v>457.62</v>
          </cell>
          <cell r="K181">
            <v>524.94000000000005</v>
          </cell>
          <cell r="L181">
            <v>2107.1999999999998</v>
          </cell>
          <cell r="M181">
            <v>1871.76</v>
          </cell>
          <cell r="N181">
            <v>1613.7</v>
          </cell>
          <cell r="O181">
            <v>1554</v>
          </cell>
          <cell r="P181">
            <v>1434.84</v>
          </cell>
          <cell r="Q181">
            <v>3698.1359999999995</v>
          </cell>
        </row>
        <row r="182">
          <cell r="E182" t="str">
            <v>2T24-14405-ZA</v>
          </cell>
          <cell r="F182">
            <v>0.01</v>
          </cell>
          <cell r="G182">
            <v>1.88365</v>
          </cell>
          <cell r="H182">
            <v>91.5</v>
          </cell>
          <cell r="I182">
            <v>95.94</v>
          </cell>
          <cell r="J182">
            <v>76.27</v>
          </cell>
          <cell r="K182">
            <v>87.49</v>
          </cell>
          <cell r="L182">
            <v>351.2</v>
          </cell>
          <cell r="M182">
            <v>311.95999999999998</v>
          </cell>
          <cell r="N182">
            <v>268.95</v>
          </cell>
          <cell r="O182">
            <v>259</v>
          </cell>
          <cell r="P182">
            <v>239.14</v>
          </cell>
          <cell r="Q182">
            <v>661.53787999999997</v>
          </cell>
        </row>
        <row r="183">
          <cell r="E183" t="str">
            <v>2T24-14405-LA</v>
          </cell>
          <cell r="F183">
            <v>0.01</v>
          </cell>
          <cell r="G183">
            <v>1.6157333333333335</v>
          </cell>
          <cell r="H183">
            <v>91.5</v>
          </cell>
          <cell r="I183">
            <v>95.94</v>
          </cell>
          <cell r="J183">
            <v>76.27</v>
          </cell>
          <cell r="K183">
            <v>87.49</v>
          </cell>
          <cell r="L183">
            <v>351.2</v>
          </cell>
          <cell r="M183">
            <v>311.95999999999998</v>
          </cell>
          <cell r="N183">
            <v>268.95</v>
          </cell>
          <cell r="O183">
            <v>259</v>
          </cell>
          <cell r="P183">
            <v>239.14</v>
          </cell>
          <cell r="Q183">
            <v>567.4455466666667</v>
          </cell>
        </row>
        <row r="184">
          <cell r="E184" t="str">
            <v>2T24-14405-PA</v>
          </cell>
          <cell r="F184">
            <v>0.03</v>
          </cell>
          <cell r="G184">
            <v>1.7335833333333333</v>
          </cell>
          <cell r="H184">
            <v>274.5</v>
          </cell>
          <cell r="I184">
            <v>287.82</v>
          </cell>
          <cell r="J184">
            <v>228.81</v>
          </cell>
          <cell r="K184">
            <v>262.47000000000003</v>
          </cell>
          <cell r="L184">
            <v>1053.5999999999999</v>
          </cell>
          <cell r="M184">
            <v>935.88</v>
          </cell>
          <cell r="N184">
            <v>806.85</v>
          </cell>
          <cell r="O184">
            <v>777</v>
          </cell>
          <cell r="P184">
            <v>717.42</v>
          </cell>
          <cell r="Q184">
            <v>1826.5033999999998</v>
          </cell>
        </row>
        <row r="185">
          <cell r="E185" t="str">
            <v>2T24-14405-TA</v>
          </cell>
          <cell r="F185">
            <v>0.01</v>
          </cell>
          <cell r="G185">
            <v>1.6311166666666668</v>
          </cell>
          <cell r="H185">
            <v>91.5</v>
          </cell>
          <cell r="I185">
            <v>95.94</v>
          </cell>
          <cell r="J185">
            <v>76.27</v>
          </cell>
          <cell r="K185">
            <v>87.49</v>
          </cell>
          <cell r="L185">
            <v>351.2</v>
          </cell>
          <cell r="M185">
            <v>311.95999999999998</v>
          </cell>
          <cell r="N185">
            <v>268.95</v>
          </cell>
          <cell r="O185">
            <v>259</v>
          </cell>
          <cell r="P185">
            <v>239.14</v>
          </cell>
          <cell r="Q185">
            <v>572.84817333333331</v>
          </cell>
        </row>
        <row r="186">
          <cell r="E186" t="str">
            <v>2T24-14405-UA</v>
          </cell>
          <cell r="F186">
            <v>0.01</v>
          </cell>
          <cell r="G186">
            <v>1.7276166666666666</v>
          </cell>
          <cell r="H186">
            <v>91.5</v>
          </cell>
          <cell r="I186">
            <v>95.94</v>
          </cell>
          <cell r="J186">
            <v>76.27</v>
          </cell>
          <cell r="K186">
            <v>87.49</v>
          </cell>
          <cell r="L186">
            <v>351.2</v>
          </cell>
          <cell r="M186">
            <v>311.95999999999998</v>
          </cell>
          <cell r="N186">
            <v>268.95</v>
          </cell>
          <cell r="O186">
            <v>259</v>
          </cell>
          <cell r="P186">
            <v>239.14</v>
          </cell>
          <cell r="Q186">
            <v>606.73897333333332</v>
          </cell>
        </row>
        <row r="187">
          <cell r="E187" t="str">
            <v>2L84-14405-DA</v>
          </cell>
          <cell r="F187">
            <v>7.0000000000000007E-2</v>
          </cell>
          <cell r="G187">
            <v>1.8624833333333333</v>
          </cell>
          <cell r="H187">
            <v>3610.11</v>
          </cell>
          <cell r="I187">
            <v>3862.81</v>
          </cell>
          <cell r="J187">
            <v>3221.26</v>
          </cell>
          <cell r="K187">
            <v>3420.34</v>
          </cell>
          <cell r="L187">
            <v>14114.52</v>
          </cell>
          <cell r="M187">
            <v>13696.13</v>
          </cell>
          <cell r="N187">
            <v>13152.23</v>
          </cell>
          <cell r="O187">
            <v>12848.5</v>
          </cell>
          <cell r="P187">
            <v>12551.49</v>
          </cell>
          <cell r="Q187">
            <v>26288.058258000001</v>
          </cell>
        </row>
        <row r="188">
          <cell r="E188" t="str">
            <v>2L84-14405-FA</v>
          </cell>
          <cell r="F188">
            <v>0.02</v>
          </cell>
          <cell r="G188">
            <v>1.9375500000000001</v>
          </cell>
          <cell r="H188">
            <v>1031.46</v>
          </cell>
          <cell r="I188">
            <v>1103.6600000000001</v>
          </cell>
          <cell r="J188">
            <v>920.36</v>
          </cell>
          <cell r="K188">
            <v>977.24</v>
          </cell>
          <cell r="L188">
            <v>4032.72</v>
          </cell>
          <cell r="M188">
            <v>3913.18</v>
          </cell>
          <cell r="N188">
            <v>3757.78</v>
          </cell>
          <cell r="O188">
            <v>3671</v>
          </cell>
          <cell r="P188">
            <v>3586.14</v>
          </cell>
          <cell r="Q188">
            <v>7813.5966360000002</v>
          </cell>
        </row>
        <row r="189">
          <cell r="E189" t="str">
            <v>2L84-14405-ABA</v>
          </cell>
          <cell r="F189">
            <v>0.09</v>
          </cell>
          <cell r="G189">
            <v>1.58</v>
          </cell>
          <cell r="H189">
            <v>4641.57</v>
          </cell>
          <cell r="I189">
            <v>4966.47</v>
          </cell>
          <cell r="J189">
            <v>4141.62</v>
          </cell>
          <cell r="K189">
            <v>4397.58</v>
          </cell>
          <cell r="L189">
            <v>18147.240000000002</v>
          </cell>
          <cell r="M189">
            <v>17609.310000000001</v>
          </cell>
          <cell r="N189">
            <v>16910.009999999998</v>
          </cell>
          <cell r="O189">
            <v>16519.5</v>
          </cell>
          <cell r="P189">
            <v>16137.63</v>
          </cell>
          <cell r="Q189">
            <v>28672.639200000005</v>
          </cell>
        </row>
        <row r="190">
          <cell r="E190" t="str">
            <v>2L84-14405-AAA</v>
          </cell>
          <cell r="F190">
            <v>0.08</v>
          </cell>
          <cell r="G190">
            <v>1.6468500000000001</v>
          </cell>
          <cell r="H190">
            <v>4125.84</v>
          </cell>
          <cell r="I190">
            <v>4414.6400000000003</v>
          </cell>
          <cell r="J190">
            <v>3681.44</v>
          </cell>
          <cell r="K190">
            <v>3908.96</v>
          </cell>
          <cell r="L190">
            <v>16130.88</v>
          </cell>
          <cell r="M190">
            <v>15652.72</v>
          </cell>
          <cell r="N190">
            <v>15031.12</v>
          </cell>
          <cell r="O190">
            <v>14684</v>
          </cell>
          <cell r="P190">
            <v>14344.56</v>
          </cell>
          <cell r="Q190">
            <v>26565.139728000002</v>
          </cell>
        </row>
        <row r="191">
          <cell r="E191" t="str">
            <v>2L84-14405-ACA</v>
          </cell>
          <cell r="F191">
            <v>0.06</v>
          </cell>
          <cell r="G191">
            <v>1.7787499999999998</v>
          </cell>
          <cell r="H191">
            <v>3094.38</v>
          </cell>
          <cell r="I191">
            <v>3310.98</v>
          </cell>
          <cell r="J191">
            <v>2761.08</v>
          </cell>
          <cell r="K191">
            <v>2931.72</v>
          </cell>
          <cell r="L191">
            <v>12098.16</v>
          </cell>
          <cell r="M191">
            <v>11739.54</v>
          </cell>
          <cell r="N191">
            <v>11273.34</v>
          </cell>
          <cell r="O191">
            <v>11013</v>
          </cell>
          <cell r="P191">
            <v>10758.42</v>
          </cell>
          <cell r="Q191">
            <v>21519.602099999996</v>
          </cell>
        </row>
        <row r="192">
          <cell r="E192" t="str">
            <v>2L84-14405-CA</v>
          </cell>
          <cell r="F192">
            <v>0.25</v>
          </cell>
          <cell r="G192">
            <v>1.6823000000000001</v>
          </cell>
          <cell r="H192">
            <v>12893.25</v>
          </cell>
          <cell r="I192">
            <v>13795.75</v>
          </cell>
          <cell r="J192">
            <v>11504.5</v>
          </cell>
          <cell r="K192">
            <v>12215.5</v>
          </cell>
          <cell r="L192">
            <v>50409</v>
          </cell>
          <cell r="M192">
            <v>48914.75</v>
          </cell>
          <cell r="N192">
            <v>46972.25</v>
          </cell>
          <cell r="O192">
            <v>45887.5</v>
          </cell>
          <cell r="P192">
            <v>44826.75</v>
          </cell>
          <cell r="Q192">
            <v>84803.060700000002</v>
          </cell>
        </row>
        <row r="193">
          <cell r="E193" t="str">
            <v>2L84-14405-EA</v>
          </cell>
          <cell r="F193">
            <v>7.0000000000000007E-2</v>
          </cell>
          <cell r="G193">
            <v>1.8143</v>
          </cell>
          <cell r="H193">
            <v>3610.11</v>
          </cell>
          <cell r="I193">
            <v>3862.81</v>
          </cell>
          <cell r="J193">
            <v>3221.26</v>
          </cell>
          <cell r="K193">
            <v>3420.34</v>
          </cell>
          <cell r="L193">
            <v>14114.52</v>
          </cell>
          <cell r="M193">
            <v>13696.13</v>
          </cell>
          <cell r="N193">
            <v>13152.23</v>
          </cell>
          <cell r="O193">
            <v>12848.5</v>
          </cell>
          <cell r="P193">
            <v>12551.49</v>
          </cell>
          <cell r="Q193">
            <v>25607.973636000002</v>
          </cell>
        </row>
        <row r="194">
          <cell r="E194" t="str">
            <v>2L84-14405-MA</v>
          </cell>
          <cell r="F194">
            <v>0.04</v>
          </cell>
          <cell r="G194">
            <v>1.7574166666666666</v>
          </cell>
          <cell r="H194">
            <v>2062.92</v>
          </cell>
          <cell r="I194">
            <v>2207.3200000000002</v>
          </cell>
          <cell r="J194">
            <v>1840.72</v>
          </cell>
          <cell r="K194">
            <v>1954.48</v>
          </cell>
          <cell r="L194">
            <v>8065.44</v>
          </cell>
          <cell r="M194">
            <v>7826.36</v>
          </cell>
          <cell r="N194">
            <v>7515.56</v>
          </cell>
          <cell r="O194">
            <v>7342</v>
          </cell>
          <cell r="P194">
            <v>7172.28</v>
          </cell>
          <cell r="Q194">
            <v>14174.338679999999</v>
          </cell>
        </row>
        <row r="195">
          <cell r="E195" t="str">
            <v>2L84-14405-ADA</v>
          </cell>
          <cell r="F195">
            <v>0.01</v>
          </cell>
          <cell r="G195">
            <v>1.6695833333333332</v>
          </cell>
          <cell r="H195">
            <v>515.73</v>
          </cell>
          <cell r="I195">
            <v>551.83000000000004</v>
          </cell>
          <cell r="J195">
            <v>460.18</v>
          </cell>
          <cell r="K195">
            <v>488.62</v>
          </cell>
          <cell r="L195">
            <v>2016.36</v>
          </cell>
          <cell r="M195">
            <v>1956.59</v>
          </cell>
          <cell r="N195">
            <v>1878.89</v>
          </cell>
          <cell r="O195">
            <v>1835.5</v>
          </cell>
          <cell r="P195">
            <v>1793.07</v>
          </cell>
          <cell r="Q195">
            <v>3366.4810499999994</v>
          </cell>
        </row>
        <row r="196">
          <cell r="E196" t="str">
            <v>2L84-14405-AEA</v>
          </cell>
          <cell r="F196">
            <v>0.01</v>
          </cell>
          <cell r="G196">
            <v>1.8880833333333333</v>
          </cell>
          <cell r="H196">
            <v>515.73</v>
          </cell>
          <cell r="I196">
            <v>551.83000000000004</v>
          </cell>
          <cell r="J196">
            <v>460.18</v>
          </cell>
          <cell r="K196">
            <v>488.62</v>
          </cell>
          <cell r="L196">
            <v>2016.36</v>
          </cell>
          <cell r="M196">
            <v>1956.59</v>
          </cell>
          <cell r="N196">
            <v>1878.89</v>
          </cell>
          <cell r="O196">
            <v>1835.5</v>
          </cell>
          <cell r="P196">
            <v>1793.07</v>
          </cell>
          <cell r="Q196">
            <v>3807.0557099999996</v>
          </cell>
        </row>
        <row r="197">
          <cell r="E197" t="str">
            <v>2L84-14405-RA</v>
          </cell>
          <cell r="F197">
            <v>0.01</v>
          </cell>
          <cell r="G197">
            <v>1.6385166666666668</v>
          </cell>
          <cell r="H197">
            <v>515.73</v>
          </cell>
          <cell r="I197">
            <v>551.83000000000004</v>
          </cell>
          <cell r="J197">
            <v>460.18</v>
          </cell>
          <cell r="K197">
            <v>488.62</v>
          </cell>
          <cell r="L197">
            <v>2016.36</v>
          </cell>
          <cell r="M197">
            <v>1956.59</v>
          </cell>
          <cell r="N197">
            <v>1878.89</v>
          </cell>
          <cell r="O197">
            <v>1835.5</v>
          </cell>
          <cell r="P197">
            <v>1793.07</v>
          </cell>
          <cell r="Q197">
            <v>3303.8394660000004</v>
          </cell>
        </row>
        <row r="198">
          <cell r="E198" t="str">
            <v>2L84-14405-SA</v>
          </cell>
          <cell r="F198">
            <v>0.01</v>
          </cell>
          <cell r="G198">
            <v>1.7738</v>
          </cell>
          <cell r="H198">
            <v>515.73</v>
          </cell>
          <cell r="I198">
            <v>551.83000000000004</v>
          </cell>
          <cell r="J198">
            <v>460.18</v>
          </cell>
          <cell r="K198">
            <v>488.62</v>
          </cell>
          <cell r="L198">
            <v>2016.36</v>
          </cell>
          <cell r="M198">
            <v>1956.59</v>
          </cell>
          <cell r="N198">
            <v>1878.89</v>
          </cell>
          <cell r="O198">
            <v>1835.5</v>
          </cell>
          <cell r="P198">
            <v>1793.07</v>
          </cell>
          <cell r="Q198">
            <v>3576.6193680000001</v>
          </cell>
        </row>
        <row r="199">
          <cell r="G199" t="str">
            <v>TSH. 14405</v>
          </cell>
          <cell r="H199">
            <v>39694.559999999998</v>
          </cell>
          <cell r="I199">
            <v>42418.080000000002</v>
          </cell>
          <cell r="J199">
            <v>35268.519999999997</v>
          </cell>
          <cell r="K199">
            <v>37630.36</v>
          </cell>
          <cell r="L199">
            <v>155011.51999999999</v>
          </cell>
          <cell r="M199">
            <v>149609.35999999999</v>
          </cell>
          <cell r="N199">
            <v>142810.68</v>
          </cell>
          <cell r="O199">
            <v>139408</v>
          </cell>
          <cell r="P199">
            <v>135796.96</v>
          </cell>
        </row>
        <row r="200">
          <cell r="G200" t="str">
            <v>U207 / U251</v>
          </cell>
          <cell r="H200">
            <v>21374</v>
          </cell>
          <cell r="I200">
            <v>21371</v>
          </cell>
          <cell r="J200">
            <v>17936</v>
          </cell>
          <cell r="K200">
            <v>20659</v>
          </cell>
          <cell r="L200">
            <v>81340</v>
          </cell>
          <cell r="M200">
            <v>74658</v>
          </cell>
          <cell r="N200">
            <v>71878</v>
          </cell>
          <cell r="O200">
            <v>32407</v>
          </cell>
          <cell r="P200">
            <v>0</v>
          </cell>
        </row>
        <row r="201">
          <cell r="G201" t="str">
            <v>P207 / P251</v>
          </cell>
          <cell r="H201">
            <v>17621</v>
          </cell>
          <cell r="I201">
            <v>19441</v>
          </cell>
          <cell r="J201">
            <v>15147</v>
          </cell>
          <cell r="K201">
            <v>18266</v>
          </cell>
          <cell r="L201">
            <v>70475</v>
          </cell>
          <cell r="M201">
            <v>64079</v>
          </cell>
          <cell r="N201">
            <v>54103</v>
          </cell>
          <cell r="O201">
            <v>24568</v>
          </cell>
          <cell r="P201">
            <v>0</v>
          </cell>
        </row>
        <row r="202">
          <cell r="E202" t="str">
            <v>2L2T-14290-AB</v>
          </cell>
          <cell r="F202">
            <v>0.7</v>
          </cell>
          <cell r="G202">
            <v>1.9058833333333332</v>
          </cell>
          <cell r="H202">
            <v>14961.8</v>
          </cell>
          <cell r="I202">
            <v>14959.7</v>
          </cell>
          <cell r="J202">
            <v>12555.2</v>
          </cell>
          <cell r="K202">
            <v>14461.3</v>
          </cell>
          <cell r="L202">
            <v>56938</v>
          </cell>
          <cell r="M202">
            <v>52260.6</v>
          </cell>
          <cell r="N202">
            <v>50314.6</v>
          </cell>
          <cell r="O202">
            <v>22684.9</v>
          </cell>
          <cell r="P202">
            <v>0</v>
          </cell>
          <cell r="Q202">
            <v>108517.18523333332</v>
          </cell>
        </row>
        <row r="203">
          <cell r="E203" t="str">
            <v>2L2T-14290-BB</v>
          </cell>
          <cell r="F203">
            <v>0.3</v>
          </cell>
          <cell r="G203">
            <v>1.8162333333333334</v>
          </cell>
          <cell r="H203">
            <v>6412.2</v>
          </cell>
          <cell r="I203">
            <v>6411.3</v>
          </cell>
          <cell r="J203">
            <v>5380.8</v>
          </cell>
          <cell r="K203">
            <v>6197.7</v>
          </cell>
          <cell r="L203">
            <v>24402</v>
          </cell>
          <cell r="M203">
            <v>22397.4</v>
          </cell>
          <cell r="N203">
            <v>21563.4</v>
          </cell>
          <cell r="O203">
            <v>9722.1</v>
          </cell>
          <cell r="P203">
            <v>0</v>
          </cell>
          <cell r="Q203">
            <v>44319.7258</v>
          </cell>
        </row>
        <row r="204">
          <cell r="E204" t="str">
            <v>2L2T-14290-CC</v>
          </cell>
          <cell r="F204">
            <v>0.7</v>
          </cell>
          <cell r="G204">
            <v>1.9538</v>
          </cell>
          <cell r="H204">
            <v>12334.7</v>
          </cell>
          <cell r="I204">
            <v>13608.7</v>
          </cell>
          <cell r="J204">
            <v>10602.9</v>
          </cell>
          <cell r="K204">
            <v>12786.2</v>
          </cell>
          <cell r="L204">
            <v>49332.5</v>
          </cell>
          <cell r="M204">
            <v>44855.3</v>
          </cell>
          <cell r="N204">
            <v>37872.1</v>
          </cell>
          <cell r="O204">
            <v>17197.599999999999</v>
          </cell>
          <cell r="P204">
            <v>0</v>
          </cell>
          <cell r="Q204">
            <v>96385.838499999998</v>
          </cell>
        </row>
        <row r="205">
          <cell r="E205" t="str">
            <v>2L2T-14290-DC</v>
          </cell>
          <cell r="F205">
            <v>0.3</v>
          </cell>
          <cell r="G205">
            <v>1.8290166666666667</v>
          </cell>
          <cell r="H205">
            <v>5286.3</v>
          </cell>
          <cell r="I205">
            <v>5832.3</v>
          </cell>
          <cell r="J205">
            <v>4544.1000000000004</v>
          </cell>
          <cell r="K205">
            <v>5479.8</v>
          </cell>
          <cell r="L205">
            <v>21142.5</v>
          </cell>
          <cell r="M205">
            <v>19223.7</v>
          </cell>
          <cell r="N205">
            <v>16230.9</v>
          </cell>
          <cell r="O205">
            <v>7370.4</v>
          </cell>
          <cell r="P205">
            <v>0</v>
          </cell>
          <cell r="Q205">
            <v>38669.984875000002</v>
          </cell>
        </row>
        <row r="206">
          <cell r="E206" t="str">
            <v>1L5T-14A005-GJ</v>
          </cell>
          <cell r="F206">
            <v>0.1</v>
          </cell>
          <cell r="G206">
            <v>1.04955</v>
          </cell>
          <cell r="H206">
            <v>1762.1</v>
          </cell>
          <cell r="I206">
            <v>1944.1</v>
          </cell>
          <cell r="J206">
            <v>1514.7</v>
          </cell>
          <cell r="K206">
            <v>1826.6</v>
          </cell>
          <cell r="L206">
            <v>7047.5</v>
          </cell>
          <cell r="M206">
            <v>6407.9</v>
          </cell>
          <cell r="N206">
            <v>5410.3</v>
          </cell>
          <cell r="O206">
            <v>2456.8000000000002</v>
          </cell>
          <cell r="P206">
            <v>0</v>
          </cell>
          <cell r="Q206">
            <v>7396.7036250000001</v>
          </cell>
        </row>
        <row r="207">
          <cell r="E207" t="str">
            <v>1L5T-14A005-JK</v>
          </cell>
          <cell r="F207">
            <v>0.2</v>
          </cell>
          <cell r="G207">
            <v>1.1186833333333333</v>
          </cell>
          <cell r="H207">
            <v>3524.2</v>
          </cell>
          <cell r="I207">
            <v>3888.2</v>
          </cell>
          <cell r="J207">
            <v>3029.4</v>
          </cell>
          <cell r="K207">
            <v>3653.2</v>
          </cell>
          <cell r="L207">
            <v>14095</v>
          </cell>
          <cell r="M207">
            <v>12815.8</v>
          </cell>
          <cell r="N207">
            <v>10820.6</v>
          </cell>
          <cell r="O207">
            <v>4913.6000000000004</v>
          </cell>
          <cell r="P207">
            <v>0</v>
          </cell>
          <cell r="Q207">
            <v>15767.841583333333</v>
          </cell>
        </row>
        <row r="208">
          <cell r="E208" t="str">
            <v>2L2T-14A005-AB</v>
          </cell>
          <cell r="F208">
            <v>0.7</v>
          </cell>
          <cell r="G208">
            <v>1.2216333333333333</v>
          </cell>
          <cell r="H208">
            <v>12334.7</v>
          </cell>
          <cell r="I208">
            <v>13608.7</v>
          </cell>
          <cell r="J208">
            <v>10602.9</v>
          </cell>
          <cell r="K208">
            <v>12786.2</v>
          </cell>
          <cell r="L208">
            <v>49332.5</v>
          </cell>
          <cell r="M208">
            <v>44855.3</v>
          </cell>
          <cell r="N208">
            <v>37872.1</v>
          </cell>
          <cell r="O208">
            <v>17197.599999999999</v>
          </cell>
          <cell r="P208">
            <v>0</v>
          </cell>
          <cell r="Q208">
            <v>60266.226416666665</v>
          </cell>
        </row>
        <row r="209">
          <cell r="E209" t="str">
            <v>2L2T-14A005-BC</v>
          </cell>
          <cell r="F209">
            <v>0.03</v>
          </cell>
          <cell r="G209">
            <v>1.2305999999999999</v>
          </cell>
          <cell r="H209">
            <v>641.22</v>
          </cell>
          <cell r="I209">
            <v>641.13</v>
          </cell>
          <cell r="J209">
            <v>538.08000000000004</v>
          </cell>
          <cell r="K209">
            <v>619.77</v>
          </cell>
          <cell r="L209">
            <v>2440.1999999999998</v>
          </cell>
          <cell r="M209">
            <v>2239.7399999999998</v>
          </cell>
          <cell r="N209">
            <v>2156.34</v>
          </cell>
          <cell r="O209">
            <v>972.21</v>
          </cell>
          <cell r="P209">
            <v>0</v>
          </cell>
          <cell r="Q209">
            <v>3002.9101199999996</v>
          </cell>
        </row>
        <row r="210">
          <cell r="E210" t="str">
            <v>2L2T-14A005-CC</v>
          </cell>
          <cell r="F210">
            <v>0.32</v>
          </cell>
          <cell r="G210">
            <v>1.2604333333333335</v>
          </cell>
          <cell r="H210">
            <v>6839.68</v>
          </cell>
          <cell r="I210">
            <v>6838.72</v>
          </cell>
          <cell r="J210">
            <v>5739.52</v>
          </cell>
          <cell r="K210">
            <v>6610.88</v>
          </cell>
          <cell r="L210">
            <v>26028.799999999999</v>
          </cell>
          <cell r="M210">
            <v>23890.560000000001</v>
          </cell>
          <cell r="N210">
            <v>23000.959999999999</v>
          </cell>
          <cell r="O210">
            <v>10370.24</v>
          </cell>
          <cell r="P210">
            <v>0</v>
          </cell>
          <cell r="Q210">
            <v>32807.567146666668</v>
          </cell>
        </row>
        <row r="211">
          <cell r="E211" t="str">
            <v>2L2T-14A005-EC</v>
          </cell>
          <cell r="F211">
            <v>0.65</v>
          </cell>
          <cell r="G211">
            <v>1.4097666666666666</v>
          </cell>
          <cell r="H211">
            <v>13893.1</v>
          </cell>
          <cell r="I211">
            <v>13891.15</v>
          </cell>
          <cell r="J211">
            <v>11658.4</v>
          </cell>
          <cell r="K211">
            <v>13428.35</v>
          </cell>
          <cell r="L211">
            <v>52871</v>
          </cell>
          <cell r="M211">
            <v>48527.7</v>
          </cell>
          <cell r="N211">
            <v>46720.7</v>
          </cell>
          <cell r="O211">
            <v>21064.55</v>
          </cell>
          <cell r="P211">
            <v>0</v>
          </cell>
          <cell r="Q211">
            <v>74535.773433333336</v>
          </cell>
        </row>
        <row r="212">
          <cell r="E212" t="str">
            <v>1L5T-14B079-AB</v>
          </cell>
          <cell r="F212" t="str">
            <v>70-70%</v>
          </cell>
          <cell r="G212">
            <v>0.19823333333333334</v>
          </cell>
          <cell r="H212">
            <v>27296.5</v>
          </cell>
          <cell r="I212">
            <v>28568.400000000001</v>
          </cell>
          <cell r="J212">
            <v>23158.1</v>
          </cell>
          <cell r="K212">
            <v>27247.5</v>
          </cell>
          <cell r="L212">
            <v>106270.5</v>
          </cell>
          <cell r="M212">
            <v>97115.9</v>
          </cell>
          <cell r="N212">
            <v>88186.7</v>
          </cell>
          <cell r="O212">
            <v>39882.5</v>
          </cell>
          <cell r="P212">
            <v>0</v>
          </cell>
          <cell r="Q212">
            <v>21066.355450000003</v>
          </cell>
        </row>
        <row r="213">
          <cell r="E213" t="str">
            <v>1L5T-14C719-AA</v>
          </cell>
          <cell r="F213" t="str">
            <v>55-70%</v>
          </cell>
          <cell r="G213">
            <v>6.6816666666666677E-2</v>
          </cell>
          <cell r="H213">
            <v>24090.400000000001</v>
          </cell>
          <cell r="I213">
            <v>25362.75</v>
          </cell>
          <cell r="J213">
            <v>20467.7</v>
          </cell>
          <cell r="K213">
            <v>24148.65</v>
          </cell>
          <cell r="L213">
            <v>94069.5</v>
          </cell>
          <cell r="M213">
            <v>85917.2</v>
          </cell>
          <cell r="N213">
            <v>77405</v>
          </cell>
          <cell r="O213">
            <v>35021.449999999997</v>
          </cell>
          <cell r="P213">
            <v>0</v>
          </cell>
          <cell r="Q213">
            <v>6285.4104250000009</v>
          </cell>
        </row>
        <row r="214">
          <cell r="E214" t="str">
            <v>1L5T-7A786-AB</v>
          </cell>
          <cell r="F214" t="str">
            <v>45-50%</v>
          </cell>
          <cell r="G214">
            <v>7.5216666666666668E-2</v>
          </cell>
          <cell r="H214">
            <v>18428.8</v>
          </cell>
          <cell r="I214">
            <v>19337.45</v>
          </cell>
          <cell r="J214">
            <v>15644.7</v>
          </cell>
          <cell r="K214">
            <v>18429.55</v>
          </cell>
          <cell r="L214">
            <v>71840.5</v>
          </cell>
          <cell r="M214">
            <v>65635.600000000006</v>
          </cell>
          <cell r="N214">
            <v>59396.6</v>
          </cell>
          <cell r="O214">
            <v>26867.15</v>
          </cell>
          <cell r="P214">
            <v>0</v>
          </cell>
          <cell r="Q214">
            <v>5403.602941666667</v>
          </cell>
        </row>
        <row r="215">
          <cell r="E215" t="str">
            <v>1L5T-14334-AC</v>
          </cell>
          <cell r="F215" t="str">
            <v>35-30%</v>
          </cell>
          <cell r="G215">
            <v>9.9683333333333332E-2</v>
          </cell>
          <cell r="H215">
            <v>12767.2</v>
          </cell>
          <cell r="I215">
            <v>13312.15</v>
          </cell>
          <cell r="J215">
            <v>10821.7</v>
          </cell>
          <cell r="K215">
            <v>12710.45</v>
          </cell>
          <cell r="L215">
            <v>49611.5</v>
          </cell>
          <cell r="M215">
            <v>45354</v>
          </cell>
          <cell r="N215">
            <v>41388.199999999997</v>
          </cell>
          <cell r="O215">
            <v>18712.849999999999</v>
          </cell>
          <cell r="P215">
            <v>0</v>
          </cell>
          <cell r="Q215">
            <v>4945.4396916666665</v>
          </cell>
        </row>
        <row r="216">
          <cell r="E216" t="str">
            <v>2L2T-14334-LA</v>
          </cell>
          <cell r="F216" t="str">
            <v>40-50%</v>
          </cell>
          <cell r="G216">
            <v>0.1424</v>
          </cell>
          <cell r="H216">
            <v>17360.099999999999</v>
          </cell>
          <cell r="I216">
            <v>18268.900000000001</v>
          </cell>
          <cell r="J216">
            <v>14747.9</v>
          </cell>
          <cell r="K216">
            <v>17396.599999999999</v>
          </cell>
          <cell r="L216">
            <v>67773.5</v>
          </cell>
          <cell r="M216">
            <v>61902.7</v>
          </cell>
          <cell r="N216">
            <v>55802.7</v>
          </cell>
          <cell r="O216">
            <v>25246.799999999999</v>
          </cell>
          <cell r="P216">
            <v>0</v>
          </cell>
          <cell r="Q216">
            <v>9650.9464000000007</v>
          </cell>
        </row>
        <row r="217">
          <cell r="E217" t="str">
            <v>2L2T-14334-MA</v>
          </cell>
          <cell r="F217" t="str">
            <v>25-20%</v>
          </cell>
          <cell r="G217">
            <v>0.19281666666666669</v>
          </cell>
          <cell r="H217">
            <v>8867.7000000000007</v>
          </cell>
          <cell r="I217">
            <v>9230.9500000000007</v>
          </cell>
          <cell r="J217">
            <v>7513.4</v>
          </cell>
          <cell r="K217">
            <v>8817.9500000000007</v>
          </cell>
          <cell r="L217">
            <v>34430</v>
          </cell>
          <cell r="M217">
            <v>31480.3</v>
          </cell>
          <cell r="N217">
            <v>28790.1</v>
          </cell>
          <cell r="O217">
            <v>13015.35</v>
          </cell>
          <cell r="P217">
            <v>0</v>
          </cell>
          <cell r="Q217">
            <v>6638.6778333333341</v>
          </cell>
        </row>
        <row r="218">
          <cell r="E218" t="str">
            <v>F87B-14A320-CC</v>
          </cell>
          <cell r="F218" t="str">
            <v>100-100%</v>
          </cell>
          <cell r="G218">
            <v>6.9316666666666665E-2</v>
          </cell>
          <cell r="H218">
            <v>38995</v>
          </cell>
          <cell r="I218">
            <v>40812</v>
          </cell>
          <cell r="J218">
            <v>33083</v>
          </cell>
          <cell r="K218">
            <v>38925</v>
          </cell>
          <cell r="L218">
            <v>151815</v>
          </cell>
          <cell r="M218">
            <v>138737</v>
          </cell>
          <cell r="N218">
            <v>125981</v>
          </cell>
          <cell r="O218">
            <v>56975</v>
          </cell>
          <cell r="P218">
            <v>0</v>
          </cell>
          <cell r="Q218">
            <v>10523.30975</v>
          </cell>
        </row>
        <row r="219">
          <cell r="E219" t="str">
            <v>1L2T-14630-DD</v>
          </cell>
          <cell r="F219">
            <v>0.03</v>
          </cell>
          <cell r="G219">
            <v>0.25801666666666667</v>
          </cell>
          <cell r="H219">
            <v>641.22</v>
          </cell>
          <cell r="I219">
            <v>641.13</v>
          </cell>
          <cell r="J219">
            <v>538.08000000000004</v>
          </cell>
          <cell r="K219">
            <v>619.77</v>
          </cell>
          <cell r="L219">
            <v>2440.1999999999998</v>
          </cell>
          <cell r="M219">
            <v>2239.7399999999998</v>
          </cell>
          <cell r="N219">
            <v>2156.34</v>
          </cell>
          <cell r="O219">
            <v>972.21</v>
          </cell>
          <cell r="P219">
            <v>0</v>
          </cell>
          <cell r="Q219">
            <v>629.61226999999997</v>
          </cell>
        </row>
        <row r="220">
          <cell r="E220" t="str">
            <v>1L2T-14630-HD</v>
          </cell>
          <cell r="F220">
            <v>0.97</v>
          </cell>
          <cell r="G220">
            <v>0.25858333333333333</v>
          </cell>
          <cell r="H220">
            <v>20732.78</v>
          </cell>
          <cell r="I220">
            <v>20729.87</v>
          </cell>
          <cell r="J220">
            <v>17397.919999999998</v>
          </cell>
          <cell r="K220">
            <v>20039.23</v>
          </cell>
          <cell r="L220">
            <v>78899.8</v>
          </cell>
          <cell r="M220">
            <v>72418.259999999995</v>
          </cell>
          <cell r="N220">
            <v>69721.66</v>
          </cell>
          <cell r="O220">
            <v>31434.79</v>
          </cell>
          <cell r="P220">
            <v>0</v>
          </cell>
          <cell r="Q220">
            <v>20402.173283333334</v>
          </cell>
        </row>
        <row r="221">
          <cell r="E221" t="str">
            <v>1L2T-14631-KK</v>
          </cell>
          <cell r="F221">
            <v>0.97</v>
          </cell>
          <cell r="G221">
            <v>0.35175000000000001</v>
          </cell>
          <cell r="H221">
            <v>20732.78</v>
          </cell>
          <cell r="I221">
            <v>20729.87</v>
          </cell>
          <cell r="J221">
            <v>17397.919999999998</v>
          </cell>
          <cell r="K221">
            <v>20039.23</v>
          </cell>
          <cell r="L221">
            <v>78899.8</v>
          </cell>
          <cell r="M221">
            <v>72418.259999999995</v>
          </cell>
          <cell r="N221">
            <v>69721.66</v>
          </cell>
          <cell r="O221">
            <v>31434.79</v>
          </cell>
          <cell r="P221">
            <v>0</v>
          </cell>
          <cell r="Q221">
            <v>27753.004650000003</v>
          </cell>
        </row>
        <row r="222">
          <cell r="E222" t="str">
            <v>1L2T-14631-LG</v>
          </cell>
          <cell r="F222">
            <v>0.03</v>
          </cell>
          <cell r="G222">
            <v>0.29486666666666667</v>
          </cell>
          <cell r="H222">
            <v>641.22</v>
          </cell>
          <cell r="I222">
            <v>641.13</v>
          </cell>
          <cell r="J222">
            <v>538.08000000000004</v>
          </cell>
          <cell r="K222">
            <v>619.77</v>
          </cell>
          <cell r="L222">
            <v>2440.1999999999998</v>
          </cell>
          <cell r="M222">
            <v>2239.7399999999998</v>
          </cell>
          <cell r="N222">
            <v>2156.34</v>
          </cell>
          <cell r="O222">
            <v>972.21</v>
          </cell>
          <cell r="P222">
            <v>0</v>
          </cell>
          <cell r="Q222">
            <v>719.53363999999999</v>
          </cell>
        </row>
        <row r="223">
          <cell r="E223" t="str">
            <v>1L5T-13A409-BE</v>
          </cell>
          <cell r="F223">
            <v>1</v>
          </cell>
          <cell r="G223">
            <v>0.22346666666666665</v>
          </cell>
          <cell r="H223">
            <v>17621</v>
          </cell>
          <cell r="I223">
            <v>19441</v>
          </cell>
          <cell r="J223">
            <v>15147</v>
          </cell>
          <cell r="K223">
            <v>18266</v>
          </cell>
          <cell r="L223">
            <v>70475</v>
          </cell>
          <cell r="M223">
            <v>64079</v>
          </cell>
          <cell r="N223">
            <v>54103</v>
          </cell>
          <cell r="O223">
            <v>24568</v>
          </cell>
          <cell r="P223">
            <v>0</v>
          </cell>
          <cell r="Q223">
            <v>15748.813333333332</v>
          </cell>
        </row>
        <row r="224">
          <cell r="E224" t="str">
            <v>1L5T-14A435-AG</v>
          </cell>
          <cell r="F224">
            <v>1</v>
          </cell>
          <cell r="G224">
            <v>7.0766666666666672E-2</v>
          </cell>
          <cell r="H224">
            <v>17621</v>
          </cell>
          <cell r="I224">
            <v>19441</v>
          </cell>
          <cell r="J224">
            <v>15147</v>
          </cell>
          <cell r="K224">
            <v>18266</v>
          </cell>
          <cell r="L224">
            <v>70475</v>
          </cell>
          <cell r="M224">
            <v>64079</v>
          </cell>
          <cell r="N224">
            <v>54103</v>
          </cell>
          <cell r="O224">
            <v>24568</v>
          </cell>
          <cell r="P224">
            <v>0</v>
          </cell>
          <cell r="Q224">
            <v>4987.2808333333342</v>
          </cell>
        </row>
        <row r="225">
          <cell r="E225" t="str">
            <v>1L5T-14630-BE</v>
          </cell>
          <cell r="F225">
            <v>0.97</v>
          </cell>
          <cell r="G225">
            <v>0.25343333333333334</v>
          </cell>
          <cell r="H225">
            <v>17092.37</v>
          </cell>
          <cell r="I225">
            <v>18857.77</v>
          </cell>
          <cell r="J225">
            <v>14692.59</v>
          </cell>
          <cell r="K225">
            <v>17718.02</v>
          </cell>
          <cell r="L225">
            <v>68360.75</v>
          </cell>
          <cell r="M225">
            <v>62156.63</v>
          </cell>
          <cell r="N225">
            <v>52479.91</v>
          </cell>
          <cell r="O225">
            <v>23830.959999999999</v>
          </cell>
          <cell r="P225">
            <v>0</v>
          </cell>
          <cell r="Q225">
            <v>17324.892741666667</v>
          </cell>
        </row>
        <row r="226">
          <cell r="E226" t="str">
            <v>1L5T-14630-FE</v>
          </cell>
          <cell r="F226">
            <v>0.03</v>
          </cell>
          <cell r="G226">
            <v>0.26483333333333337</v>
          </cell>
          <cell r="H226">
            <v>528.63</v>
          </cell>
          <cell r="I226">
            <v>583.23</v>
          </cell>
          <cell r="J226">
            <v>454.41</v>
          </cell>
          <cell r="K226">
            <v>547.98</v>
          </cell>
          <cell r="L226">
            <v>2114.25</v>
          </cell>
          <cell r="M226">
            <v>1922.37</v>
          </cell>
          <cell r="N226">
            <v>1623.09</v>
          </cell>
          <cell r="O226">
            <v>737.04</v>
          </cell>
          <cell r="P226">
            <v>0</v>
          </cell>
          <cell r="Q226">
            <v>559.92387500000007</v>
          </cell>
        </row>
        <row r="227">
          <cell r="E227" t="str">
            <v>1L5T-14632-BH</v>
          </cell>
          <cell r="F227">
            <v>1</v>
          </cell>
          <cell r="G227">
            <v>0.18751666666666666</v>
          </cell>
          <cell r="H227">
            <v>17621</v>
          </cell>
          <cell r="I227">
            <v>19441</v>
          </cell>
          <cell r="J227">
            <v>15147</v>
          </cell>
          <cell r="K227">
            <v>18266</v>
          </cell>
          <cell r="L227">
            <v>70475</v>
          </cell>
          <cell r="M227">
            <v>64079</v>
          </cell>
          <cell r="N227">
            <v>54103</v>
          </cell>
          <cell r="O227">
            <v>24568</v>
          </cell>
          <cell r="P227">
            <v>0</v>
          </cell>
          <cell r="Q227">
            <v>13215.237083333333</v>
          </cell>
        </row>
        <row r="228">
          <cell r="E228" t="str">
            <v>1L5T-14631-GK</v>
          </cell>
          <cell r="F228">
            <v>0.97</v>
          </cell>
          <cell r="G228">
            <v>0.35688333333333333</v>
          </cell>
          <cell r="H228">
            <v>17092.37</v>
          </cell>
          <cell r="I228">
            <v>18857.77</v>
          </cell>
          <cell r="J228">
            <v>14692.59</v>
          </cell>
          <cell r="K228">
            <v>17718.02</v>
          </cell>
          <cell r="L228">
            <v>68360.75</v>
          </cell>
          <cell r="M228">
            <v>62156.63</v>
          </cell>
          <cell r="N228">
            <v>52479.91</v>
          </cell>
          <cell r="O228">
            <v>23830.959999999999</v>
          </cell>
          <cell r="P228">
            <v>0</v>
          </cell>
          <cell r="Q228">
            <v>24396.812329166667</v>
          </cell>
        </row>
        <row r="229">
          <cell r="E229" t="str">
            <v>1L5T-14631-HF</v>
          </cell>
          <cell r="F229">
            <v>0.03</v>
          </cell>
          <cell r="G229">
            <v>0.30940000000000001</v>
          </cell>
          <cell r="H229">
            <v>528.63</v>
          </cell>
          <cell r="I229">
            <v>583.23</v>
          </cell>
          <cell r="J229">
            <v>454.41</v>
          </cell>
          <cell r="K229">
            <v>547.98</v>
          </cell>
          <cell r="L229">
            <v>2114.25</v>
          </cell>
          <cell r="M229">
            <v>1922.37</v>
          </cell>
          <cell r="N229">
            <v>1623.09</v>
          </cell>
          <cell r="O229">
            <v>737.04</v>
          </cell>
          <cell r="P229">
            <v>0</v>
          </cell>
          <cell r="Q229">
            <v>654.14895000000001</v>
          </cell>
        </row>
        <row r="230">
          <cell r="E230" t="str">
            <v>1L5T-14633-BH</v>
          </cell>
          <cell r="F230">
            <v>1</v>
          </cell>
          <cell r="G230">
            <v>0.18576666666666669</v>
          </cell>
          <cell r="H230">
            <v>17621</v>
          </cell>
          <cell r="I230">
            <v>19441</v>
          </cell>
          <cell r="J230">
            <v>15147</v>
          </cell>
          <cell r="K230">
            <v>18266</v>
          </cell>
          <cell r="L230">
            <v>70475</v>
          </cell>
          <cell r="M230">
            <v>64079</v>
          </cell>
          <cell r="N230">
            <v>54103</v>
          </cell>
          <cell r="O230">
            <v>24568</v>
          </cell>
          <cell r="P230">
            <v>0</v>
          </cell>
          <cell r="Q230">
            <v>13091.905833333334</v>
          </cell>
        </row>
        <row r="231">
          <cell r="E231" t="str">
            <v>2L2T-14A584-AA</v>
          </cell>
          <cell r="F231">
            <v>1</v>
          </cell>
          <cell r="G231">
            <v>0.21876666666666666</v>
          </cell>
          <cell r="H231">
            <v>21374</v>
          </cell>
          <cell r="I231">
            <v>21371</v>
          </cell>
          <cell r="J231">
            <v>17936</v>
          </cell>
          <cell r="K231">
            <v>20659</v>
          </cell>
          <cell r="L231">
            <v>81340</v>
          </cell>
          <cell r="M231">
            <v>74658</v>
          </cell>
          <cell r="N231">
            <v>71878</v>
          </cell>
          <cell r="O231">
            <v>32407</v>
          </cell>
          <cell r="P231">
            <v>0</v>
          </cell>
          <cell r="Q231">
            <v>17794.480666666666</v>
          </cell>
        </row>
        <row r="232">
          <cell r="E232" t="str">
            <v>2L2T-17A413-BA</v>
          </cell>
          <cell r="F232">
            <v>1</v>
          </cell>
          <cell r="G232">
            <v>8.4999999999999992E-2</v>
          </cell>
          <cell r="H232">
            <v>21374</v>
          </cell>
          <cell r="I232">
            <v>21371</v>
          </cell>
          <cell r="J232">
            <v>17936</v>
          </cell>
          <cell r="K232">
            <v>20659</v>
          </cell>
          <cell r="L232">
            <v>81340</v>
          </cell>
          <cell r="M232">
            <v>74658</v>
          </cell>
          <cell r="N232">
            <v>71878</v>
          </cell>
          <cell r="O232">
            <v>32407</v>
          </cell>
          <cell r="P232">
            <v>0</v>
          </cell>
          <cell r="Q232">
            <v>6913.9</v>
          </cell>
        </row>
        <row r="233">
          <cell r="E233" t="str">
            <v>2L2T-14401-AGD</v>
          </cell>
          <cell r="F233">
            <v>0.02</v>
          </cell>
          <cell r="G233">
            <v>1.7827166666666665</v>
          </cell>
          <cell r="H233">
            <v>427.48</v>
          </cell>
          <cell r="I233">
            <v>427.42</v>
          </cell>
          <cell r="J233">
            <v>358.72</v>
          </cell>
          <cell r="K233">
            <v>413.18</v>
          </cell>
          <cell r="L233">
            <v>1626.8</v>
          </cell>
          <cell r="M233">
            <v>1493.16</v>
          </cell>
          <cell r="N233">
            <v>1437.56</v>
          </cell>
          <cell r="O233">
            <v>648.14</v>
          </cell>
          <cell r="P233">
            <v>0</v>
          </cell>
          <cell r="Q233">
            <v>2900.1234733333331</v>
          </cell>
        </row>
        <row r="234">
          <cell r="E234" t="str">
            <v>2L2T-14401-AHD</v>
          </cell>
          <cell r="F234">
            <v>0.02</v>
          </cell>
          <cell r="G234">
            <v>1.87005</v>
          </cell>
          <cell r="H234">
            <v>427.48</v>
          </cell>
          <cell r="I234">
            <v>427.42</v>
          </cell>
          <cell r="J234">
            <v>358.72</v>
          </cell>
          <cell r="K234">
            <v>413.18</v>
          </cell>
          <cell r="L234">
            <v>1626.8</v>
          </cell>
          <cell r="M234">
            <v>1493.16</v>
          </cell>
          <cell r="N234">
            <v>1437.56</v>
          </cell>
          <cell r="O234">
            <v>648.14</v>
          </cell>
          <cell r="P234">
            <v>0</v>
          </cell>
          <cell r="Q234">
            <v>3042.1973399999997</v>
          </cell>
        </row>
        <row r="235">
          <cell r="E235" t="str">
            <v>2L2T-14401-AJD</v>
          </cell>
          <cell r="F235">
            <v>0.17</v>
          </cell>
          <cell r="G235">
            <v>1.9147500000000002</v>
          </cell>
          <cell r="H235">
            <v>3633.58</v>
          </cell>
          <cell r="I235">
            <v>3633.07</v>
          </cell>
          <cell r="J235">
            <v>3049.12</v>
          </cell>
          <cell r="K235">
            <v>3512.03</v>
          </cell>
          <cell r="L235">
            <v>13827.8</v>
          </cell>
          <cell r="M235">
            <v>12691.86</v>
          </cell>
          <cell r="N235">
            <v>12219.26</v>
          </cell>
          <cell r="O235">
            <v>5509.19</v>
          </cell>
          <cell r="P235">
            <v>0</v>
          </cell>
          <cell r="Q235">
            <v>26476.780050000001</v>
          </cell>
        </row>
        <row r="236">
          <cell r="E236" t="str">
            <v>2L2T-14401-AKD</v>
          </cell>
          <cell r="F236">
            <v>0.15</v>
          </cell>
          <cell r="G236">
            <v>2.00115</v>
          </cell>
          <cell r="H236">
            <v>3206.1</v>
          </cell>
          <cell r="I236">
            <v>3205.65</v>
          </cell>
          <cell r="J236">
            <v>2690.4</v>
          </cell>
          <cell r="K236">
            <v>3098.85</v>
          </cell>
          <cell r="L236">
            <v>12201</v>
          </cell>
          <cell r="M236">
            <v>11198.7</v>
          </cell>
          <cell r="N236">
            <v>10781.7</v>
          </cell>
          <cell r="O236">
            <v>4861.05</v>
          </cell>
          <cell r="P236">
            <v>0</v>
          </cell>
          <cell r="Q236">
            <v>24416.031149999999</v>
          </cell>
        </row>
        <row r="237">
          <cell r="E237" t="str">
            <v>2L2T-14401-AND</v>
          </cell>
          <cell r="F237">
            <v>0.32</v>
          </cell>
          <cell r="G237">
            <v>1.9833166666666666</v>
          </cell>
          <cell r="H237">
            <v>6839.68</v>
          </cell>
          <cell r="I237">
            <v>6838.72</v>
          </cell>
          <cell r="J237">
            <v>5739.52</v>
          </cell>
          <cell r="K237">
            <v>6610.88</v>
          </cell>
          <cell r="L237">
            <v>26028.799999999999</v>
          </cell>
          <cell r="M237">
            <v>23890.560000000001</v>
          </cell>
          <cell r="N237">
            <v>23000.959999999999</v>
          </cell>
          <cell r="O237">
            <v>10370.24</v>
          </cell>
          <cell r="P237">
            <v>0</v>
          </cell>
          <cell r="Q237">
            <v>51623.35285333333</v>
          </cell>
        </row>
        <row r="238">
          <cell r="E238" t="str">
            <v>2L2T-14401-APD</v>
          </cell>
          <cell r="F238">
            <v>0.32</v>
          </cell>
          <cell r="G238">
            <v>2.0948166666666665</v>
          </cell>
          <cell r="H238">
            <v>6839.68</v>
          </cell>
          <cell r="I238">
            <v>6838.72</v>
          </cell>
          <cell r="J238">
            <v>5739.52</v>
          </cell>
          <cell r="K238">
            <v>6610.88</v>
          </cell>
          <cell r="L238">
            <v>26028.799999999999</v>
          </cell>
          <cell r="M238">
            <v>23890.560000000001</v>
          </cell>
          <cell r="N238">
            <v>23000.959999999999</v>
          </cell>
          <cell r="O238">
            <v>10370.24</v>
          </cell>
          <cell r="P238">
            <v>0</v>
          </cell>
          <cell r="Q238">
            <v>54525.564053333328</v>
          </cell>
        </row>
        <row r="239">
          <cell r="E239" t="str">
            <v>2L2T-14401-YC</v>
          </cell>
          <cell r="F239">
            <v>0.01</v>
          </cell>
          <cell r="G239">
            <v>1.7195333333333334</v>
          </cell>
          <cell r="H239">
            <v>176.21</v>
          </cell>
          <cell r="I239">
            <v>194.41</v>
          </cell>
          <cell r="J239">
            <v>151.47</v>
          </cell>
          <cell r="K239">
            <v>182.66</v>
          </cell>
          <cell r="L239">
            <v>704.75</v>
          </cell>
          <cell r="M239">
            <v>640.79</v>
          </cell>
          <cell r="N239">
            <v>541.03</v>
          </cell>
          <cell r="O239">
            <v>245.68</v>
          </cell>
          <cell r="P239">
            <v>0</v>
          </cell>
          <cell r="Q239">
            <v>1211.8411166666667</v>
          </cell>
        </row>
        <row r="240">
          <cell r="E240" t="str">
            <v>2L2T-14401-ZC</v>
          </cell>
          <cell r="F240">
            <v>0.02</v>
          </cell>
          <cell r="G240">
            <v>1.8087333333333333</v>
          </cell>
          <cell r="H240">
            <v>352.42</v>
          </cell>
          <cell r="I240">
            <v>388.82</v>
          </cell>
          <cell r="J240">
            <v>302.94</v>
          </cell>
          <cell r="K240">
            <v>365.32</v>
          </cell>
          <cell r="L240">
            <v>1409.5</v>
          </cell>
          <cell r="M240">
            <v>1281.58</v>
          </cell>
          <cell r="N240">
            <v>1082.06</v>
          </cell>
          <cell r="O240">
            <v>491.36</v>
          </cell>
          <cell r="P240">
            <v>0</v>
          </cell>
          <cell r="Q240">
            <v>2549.4096333333332</v>
          </cell>
        </row>
        <row r="241">
          <cell r="E241" t="str">
            <v>2L2T-14401-AAC</v>
          </cell>
          <cell r="F241">
            <v>0.13</v>
          </cell>
          <cell r="G241">
            <v>1.8364833333333332</v>
          </cell>
          <cell r="H241">
            <v>2290.73</v>
          </cell>
          <cell r="I241">
            <v>2527.33</v>
          </cell>
          <cell r="J241">
            <v>1969.11</v>
          </cell>
          <cell r="K241">
            <v>2374.58</v>
          </cell>
          <cell r="L241">
            <v>9161.75</v>
          </cell>
          <cell r="M241">
            <v>8330.27</v>
          </cell>
          <cell r="N241">
            <v>7033.39</v>
          </cell>
          <cell r="O241">
            <v>3193.84</v>
          </cell>
          <cell r="P241">
            <v>0</v>
          </cell>
          <cell r="Q241">
            <v>16825.401179166667</v>
          </cell>
        </row>
        <row r="242">
          <cell r="E242" t="str">
            <v>2L2T-14401-ABC</v>
          </cell>
          <cell r="F242">
            <v>0.14000000000000001</v>
          </cell>
          <cell r="G242">
            <v>1.9369666666666667</v>
          </cell>
          <cell r="H242">
            <v>2466.94</v>
          </cell>
          <cell r="I242">
            <v>2721.74</v>
          </cell>
          <cell r="J242">
            <v>2120.58</v>
          </cell>
          <cell r="K242">
            <v>2557.2399999999998</v>
          </cell>
          <cell r="L242">
            <v>9866.5</v>
          </cell>
          <cell r="M242">
            <v>8971.06</v>
          </cell>
          <cell r="N242">
            <v>7574.42</v>
          </cell>
          <cell r="O242">
            <v>3439.52</v>
          </cell>
          <cell r="P242">
            <v>0</v>
          </cell>
          <cell r="Q242">
            <v>19111.081616666666</v>
          </cell>
        </row>
        <row r="243">
          <cell r="E243" t="str">
            <v>2L2T-14401-AEC</v>
          </cell>
          <cell r="F243">
            <v>0.34</v>
          </cell>
          <cell r="G243">
            <v>1.9048</v>
          </cell>
          <cell r="H243">
            <v>5991.14</v>
          </cell>
          <cell r="I243">
            <v>6609.94</v>
          </cell>
          <cell r="J243">
            <v>5149.9799999999996</v>
          </cell>
          <cell r="K243">
            <v>6210.44</v>
          </cell>
          <cell r="L243">
            <v>23961.5</v>
          </cell>
          <cell r="M243">
            <v>21786.86</v>
          </cell>
          <cell r="N243">
            <v>18395.02</v>
          </cell>
          <cell r="O243">
            <v>8353.1200000000008</v>
          </cell>
          <cell r="P243">
            <v>0</v>
          </cell>
          <cell r="Q243">
            <v>45641.8652</v>
          </cell>
        </row>
        <row r="244">
          <cell r="E244" t="str">
            <v>2L2T-14401-AFC</v>
          </cell>
          <cell r="F244">
            <v>0.36</v>
          </cell>
          <cell r="G244">
            <v>1.9999499999999999</v>
          </cell>
          <cell r="H244">
            <v>6343.56</v>
          </cell>
          <cell r="I244">
            <v>6998.76</v>
          </cell>
          <cell r="J244">
            <v>5452.92</v>
          </cell>
          <cell r="K244">
            <v>6575.76</v>
          </cell>
          <cell r="L244">
            <v>25371</v>
          </cell>
          <cell r="M244">
            <v>23068.44</v>
          </cell>
          <cell r="N244">
            <v>19477.080000000002</v>
          </cell>
          <cell r="O244">
            <v>8844.48</v>
          </cell>
          <cell r="P244">
            <v>0</v>
          </cell>
          <cell r="Q244">
            <v>50740.731449999999</v>
          </cell>
        </row>
        <row r="245">
          <cell r="E245" t="str">
            <v>2L2T-14405-CC</v>
          </cell>
          <cell r="F245">
            <v>1</v>
          </cell>
          <cell r="G245">
            <v>0.5672666666666667</v>
          </cell>
          <cell r="H245">
            <v>17621</v>
          </cell>
          <cell r="I245">
            <v>19441</v>
          </cell>
          <cell r="J245">
            <v>15147</v>
          </cell>
          <cell r="K245">
            <v>18266</v>
          </cell>
          <cell r="L245">
            <v>70475</v>
          </cell>
          <cell r="M245">
            <v>64079</v>
          </cell>
          <cell r="N245">
            <v>54103</v>
          </cell>
          <cell r="O245">
            <v>24568</v>
          </cell>
          <cell r="P245">
            <v>0</v>
          </cell>
          <cell r="Q245">
            <v>39978.118333333332</v>
          </cell>
        </row>
        <row r="246">
          <cell r="E246" t="str">
            <v>2L2T-14405-BC</v>
          </cell>
          <cell r="F246">
            <v>1</v>
          </cell>
          <cell r="G246">
            <v>0.3202666666666667</v>
          </cell>
          <cell r="H246">
            <v>21374</v>
          </cell>
          <cell r="I246">
            <v>21371</v>
          </cell>
          <cell r="J246">
            <v>17936</v>
          </cell>
          <cell r="K246">
            <v>20659</v>
          </cell>
          <cell r="L246">
            <v>81340</v>
          </cell>
          <cell r="M246">
            <v>74658</v>
          </cell>
          <cell r="N246">
            <v>71878</v>
          </cell>
          <cell r="O246">
            <v>32407</v>
          </cell>
          <cell r="P246">
            <v>0</v>
          </cell>
          <cell r="Q246">
            <v>26050.490666666668</v>
          </cell>
        </row>
        <row r="247">
          <cell r="G247" t="str">
            <v>TSH. UP207</v>
          </cell>
          <cell r="H247">
            <v>495007.7</v>
          </cell>
          <cell r="I247">
            <v>520270.6</v>
          </cell>
          <cell r="J247">
            <v>420394.5</v>
          </cell>
          <cell r="K247">
            <v>495607.7</v>
          </cell>
          <cell r="L247">
            <v>1931280.5</v>
          </cell>
          <cell r="M247">
            <v>1764196.7</v>
          </cell>
          <cell r="N247">
            <v>1593004.3</v>
          </cell>
          <cell r="O247">
            <v>720657.1</v>
          </cell>
          <cell r="P247">
            <v>0</v>
          </cell>
        </row>
        <row r="248">
          <cell r="G248" t="str">
            <v>Total Plant Vol. Piezas</v>
          </cell>
          <cell r="H248">
            <v>816094.2</v>
          </cell>
          <cell r="I248">
            <v>859784.1</v>
          </cell>
          <cell r="J248">
            <v>675917</v>
          </cell>
          <cell r="K248">
            <v>785012.2</v>
          </cell>
          <cell r="L248">
            <v>3136807.5</v>
          </cell>
          <cell r="M248">
            <v>2958933.2</v>
          </cell>
          <cell r="N248">
            <v>2759679.3</v>
          </cell>
          <cell r="O248">
            <v>1601197.1</v>
          </cell>
          <cell r="P248">
            <v>460224.5</v>
          </cell>
          <cell r="Q248">
            <v>2430199.3834129991</v>
          </cell>
        </row>
        <row r="249">
          <cell r="G249" t="str">
            <v>Total Plant Piezas</v>
          </cell>
          <cell r="H249">
            <v>816094.2</v>
          </cell>
          <cell r="I249">
            <v>859784.1</v>
          </cell>
          <cell r="J249">
            <v>675917</v>
          </cell>
          <cell r="K249">
            <v>785012.2</v>
          </cell>
          <cell r="L249">
            <v>3136807.5</v>
          </cell>
          <cell r="M249">
            <v>246577.76666666669</v>
          </cell>
          <cell r="N249">
            <v>229973.27499999999</v>
          </cell>
          <cell r="O249">
            <v>133433.09166666667</v>
          </cell>
          <cell r="P249">
            <v>38352.041666666672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HEANCIER"/>
      <sheetName val="BILAN  ETP"/>
      <sheetName val="BILAN TEI"/>
      <sheetName val="X3"/>
      <sheetName val="KXV01"/>
      <sheetName val="M1master"/>
      <sheetName val="S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f(step2)ｺｽﾄ"/>
      <sheetName val="カチオン・コストテーブル"/>
      <sheetName val="WJ素材費"/>
    </sheetNames>
    <definedNames>
      <definedName name="見積書DB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절압_피벗"/>
      <sheetName val="절단압착검사"/>
      <sheetName val="회로_피벗"/>
      <sheetName val="회로검사"/>
      <sheetName val="최종_피벗"/>
      <sheetName val="최종검사"/>
      <sheetName val="외주입고_피벗"/>
      <sheetName val="외주입고검사"/>
      <sheetName val="고객피벗"/>
      <sheetName val="고객입고"/>
      <sheetName val="업체탐색"/>
      <sheetName val="대외공문"/>
    </sheetNames>
    <sheetDataSet>
      <sheetData sheetId="0"/>
      <sheetData sheetId="1">
        <row r="2">
          <cell r="G2" t="str">
            <v>절단압착검사!B3:H1496</v>
          </cell>
        </row>
      </sheetData>
      <sheetData sheetId="2"/>
      <sheetData sheetId="3">
        <row r="2">
          <cell r="J2" t="str">
            <v>회로검사!B3:H1000</v>
          </cell>
        </row>
      </sheetData>
      <sheetData sheetId="4"/>
      <sheetData sheetId="5">
        <row r="3">
          <cell r="J3" t="str">
            <v>최종검사!b4:H2022</v>
          </cell>
        </row>
      </sheetData>
      <sheetData sheetId="6"/>
      <sheetData sheetId="7">
        <row r="2">
          <cell r="K2" t="str">
            <v>외주입고검사!B3:J2195</v>
          </cell>
        </row>
      </sheetData>
      <sheetData sheetId="8"/>
      <sheetData sheetId="9"/>
      <sheetData sheetId="10"/>
      <sheetData sheetId="11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년잔여data"/>
      <sheetName val="04년data"/>
      <sheetName val="고객별매출"/>
      <sheetName val="제품별매출"/>
      <sheetName val="요약"/>
      <sheetName val="요약2"/>
      <sheetName val="근간data"/>
      <sheetName val="D1.2 COF모듈자재 입출재고 (B급)"/>
      <sheetName val="구동"/>
      <sheetName val="총괄"/>
      <sheetName val="XREF"/>
      <sheetName val="연구인원내역"/>
      <sheetName val="CAUDIT"/>
      <sheetName val="08"/>
      <sheetName val="12"/>
      <sheetName val="07"/>
      <sheetName val="06"/>
      <sheetName val="11"/>
      <sheetName val="10"/>
      <sheetName val="09"/>
      <sheetName val="본부총괄표"/>
      <sheetName val="요인분석"/>
      <sheetName val="2004매출사업계획(기획개발팀)-1007조정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A2" t="str">
            <v>GBS1</v>
          </cell>
          <cell r="C2" t="str">
            <v>각형</v>
          </cell>
          <cell r="E2" t="str">
            <v>cell</v>
          </cell>
          <cell r="G2" t="str">
            <v>제품</v>
          </cell>
          <cell r="K2" t="str">
            <v>레보텍</v>
          </cell>
        </row>
        <row r="3">
          <cell r="C3" t="str">
            <v>원통형</v>
          </cell>
          <cell r="E3" t="str">
            <v>pack</v>
          </cell>
          <cell r="G3" t="str">
            <v>상품</v>
          </cell>
          <cell r="K3" t="str">
            <v>레인콤</v>
          </cell>
        </row>
        <row r="4">
          <cell r="C4" t="str">
            <v>폴리머</v>
          </cell>
          <cell r="E4" t="str">
            <v>부자재</v>
          </cell>
          <cell r="G4" t="str">
            <v>other</v>
          </cell>
          <cell r="K4" t="str">
            <v>맥슨텔레콤</v>
          </cell>
        </row>
        <row r="5">
          <cell r="C5" t="str">
            <v>other</v>
          </cell>
          <cell r="E5" t="str">
            <v>other</v>
          </cell>
          <cell r="K5" t="str">
            <v>벡셀</v>
          </cell>
        </row>
        <row r="6">
          <cell r="K6" t="str">
            <v>새한</v>
          </cell>
        </row>
        <row r="7">
          <cell r="K7" t="str">
            <v>세원</v>
          </cell>
        </row>
        <row r="8">
          <cell r="K8" t="str">
            <v>이노스트림</v>
          </cell>
        </row>
        <row r="9">
          <cell r="K9" t="str">
            <v>인터큐브</v>
          </cell>
        </row>
        <row r="10">
          <cell r="K10" t="str">
            <v>터보테크</v>
          </cell>
        </row>
        <row r="11">
          <cell r="K11" t="str">
            <v>한국 T&amp;TE</v>
          </cell>
        </row>
        <row r="12">
          <cell r="K12" t="str">
            <v>Acer</v>
          </cell>
        </row>
        <row r="13">
          <cell r="K13" t="str">
            <v>Appeal</v>
          </cell>
        </row>
        <row r="14">
          <cell r="K14" t="str">
            <v>Apple</v>
          </cell>
        </row>
        <row r="15">
          <cell r="K15" t="str">
            <v>BANQ</v>
          </cell>
        </row>
        <row r="16">
          <cell r="K16" t="str">
            <v>Bird</v>
          </cell>
        </row>
        <row r="17">
          <cell r="K17" t="str">
            <v>C.N.A</v>
          </cell>
        </row>
        <row r="18">
          <cell r="K18" t="str">
            <v>Clevo</v>
          </cell>
        </row>
        <row r="19">
          <cell r="K19" t="str">
            <v>DNP</v>
          </cell>
        </row>
        <row r="20">
          <cell r="K20" t="str">
            <v>Eastcom</v>
          </cell>
        </row>
        <row r="21">
          <cell r="K21" t="str">
            <v>ECS</v>
          </cell>
        </row>
        <row r="22">
          <cell r="K22" t="str">
            <v>Fattafa</v>
          </cell>
        </row>
        <row r="23">
          <cell r="K23" t="str">
            <v>Foxlink</v>
          </cell>
        </row>
        <row r="24">
          <cell r="K24" t="str">
            <v>Haier</v>
          </cell>
        </row>
        <row r="25">
          <cell r="K25" t="str">
            <v>HP</v>
          </cell>
        </row>
        <row r="26">
          <cell r="K26" t="str">
            <v>Kanebo</v>
          </cell>
        </row>
        <row r="27">
          <cell r="K27" t="str">
            <v>KTFT</v>
          </cell>
        </row>
        <row r="28">
          <cell r="K28" t="str">
            <v>LEES</v>
          </cell>
        </row>
        <row r="29">
          <cell r="K29" t="str">
            <v>Dell</v>
          </cell>
        </row>
        <row r="30">
          <cell r="K30" t="str">
            <v>Lenovo</v>
          </cell>
        </row>
        <row r="31">
          <cell r="K31" t="str">
            <v>LGE</v>
          </cell>
        </row>
        <row r="32">
          <cell r="K32" t="str">
            <v>LGE CDMA</v>
          </cell>
        </row>
        <row r="33">
          <cell r="K33" t="str">
            <v>LGE PC</v>
          </cell>
        </row>
        <row r="34">
          <cell r="K34" t="str">
            <v>LGE UMTS</v>
          </cell>
        </row>
        <row r="35">
          <cell r="K35" t="str">
            <v>LGT</v>
          </cell>
        </row>
        <row r="36">
          <cell r="K36" t="str">
            <v>Motorola</v>
          </cell>
        </row>
        <row r="37">
          <cell r="K37" t="str">
            <v>Nokia</v>
          </cell>
        </row>
        <row r="38">
          <cell r="K38" t="str">
            <v>P&amp;Curitel</v>
          </cell>
        </row>
        <row r="39">
          <cell r="K39" t="str">
            <v>Philips</v>
          </cell>
        </row>
        <row r="40">
          <cell r="K40" t="str">
            <v>Portapower</v>
          </cell>
        </row>
        <row r="41">
          <cell r="K41" t="str">
            <v>Sagem</v>
          </cell>
        </row>
        <row r="42">
          <cell r="K42" t="str">
            <v>SEM</v>
          </cell>
        </row>
        <row r="43">
          <cell r="K43" t="str">
            <v>Shinco</v>
          </cell>
        </row>
        <row r="44">
          <cell r="K44" t="str">
            <v>Siemens</v>
          </cell>
        </row>
        <row r="45">
          <cell r="K45" t="str">
            <v>SKTT</v>
          </cell>
        </row>
        <row r="46">
          <cell r="K46" t="str">
            <v>Sony</v>
          </cell>
        </row>
        <row r="47">
          <cell r="K47" t="str">
            <v>SPS</v>
          </cell>
        </row>
        <row r="48">
          <cell r="K48" t="str">
            <v>TCL</v>
          </cell>
        </row>
        <row r="49">
          <cell r="K49" t="str">
            <v>Telsda</v>
          </cell>
        </row>
        <row r="50">
          <cell r="K50" t="str">
            <v>Vacom</v>
          </cell>
        </row>
        <row r="51">
          <cell r="K51" t="str">
            <v>other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외주입고검사"/>
      <sheetName val="고객피벗"/>
      <sheetName val="고객입고"/>
      <sheetName val="절단압착검사"/>
      <sheetName val="최종검사"/>
      <sheetName val="회로검사"/>
    </sheetNames>
    <sheetDataSet>
      <sheetData sheetId="0"/>
      <sheetData sheetId="1" refreshError="1"/>
      <sheetData sheetId="2">
        <row r="2">
          <cell r="O2" t="str">
            <v>고객입고!B3:N126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PT개발계획"/>
      <sheetName val="contents"/>
      <sheetName val="1_synthesis"/>
      <sheetName val="2.가_96mp"/>
      <sheetName val="2.나_중기project"/>
      <sheetName val="#93"/>
      <sheetName val="2.대외공문"/>
      <sheetName val="출장거리"/>
      <sheetName val="동아합의"/>
      <sheetName val="기종별 합계"/>
      <sheetName val="p2-1"/>
      <sheetName val="기초자료"/>
      <sheetName val="공수1"/>
      <sheetName val="경쟁실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.1 기계가공부 (Monoframe)"/>
      <sheetName val="가공Tool"/>
      <sheetName val="작성예시)Advanced_Module"/>
      <sheetName val="부품 분류"/>
    </sheetNames>
    <sheetDataSet>
      <sheetData sheetId="0"/>
      <sheetData sheetId="1">
        <row r="4">
          <cell r="F4" t="str">
            <v>F_MILL</v>
          </cell>
          <cell r="G4" t="str">
            <v>T/AWAY</v>
          </cell>
          <cell r="J4" t="str">
            <v>F_MILL</v>
          </cell>
          <cell r="K4" t="str">
            <v>T/AWAY</v>
          </cell>
          <cell r="L4" t="str">
            <v>▽</v>
          </cell>
        </row>
        <row r="5">
          <cell r="F5" t="str">
            <v>F_MILL</v>
          </cell>
          <cell r="G5" t="str">
            <v>T/AWAY</v>
          </cell>
          <cell r="J5" t="str">
            <v>F_MILL</v>
          </cell>
          <cell r="K5" t="str">
            <v>T/AWAY</v>
          </cell>
          <cell r="L5" t="str">
            <v>▽</v>
          </cell>
        </row>
        <row r="6">
          <cell r="F6" t="str">
            <v>F_MILL</v>
          </cell>
          <cell r="G6" t="str">
            <v>T/AWAY</v>
          </cell>
          <cell r="J6" t="str">
            <v>F_MILL</v>
          </cell>
          <cell r="K6" t="str">
            <v>T/AWAY</v>
          </cell>
          <cell r="L6" t="str">
            <v>▽</v>
          </cell>
        </row>
        <row r="7">
          <cell r="F7" t="str">
            <v>F_MILL</v>
          </cell>
          <cell r="G7" t="str">
            <v>T/AWAY</v>
          </cell>
          <cell r="J7" t="str">
            <v>F_MILL</v>
          </cell>
          <cell r="K7" t="str">
            <v>T/AWAY</v>
          </cell>
          <cell r="L7" t="str">
            <v>▽</v>
          </cell>
        </row>
        <row r="8">
          <cell r="F8" t="str">
            <v>S_MILL</v>
          </cell>
          <cell r="G8" t="str">
            <v>BRAZE</v>
          </cell>
          <cell r="J8" t="str">
            <v>F_MILL</v>
          </cell>
          <cell r="K8" t="str">
            <v>T/AWAY</v>
          </cell>
          <cell r="L8" t="str">
            <v>▽</v>
          </cell>
        </row>
        <row r="9">
          <cell r="F9" t="str">
            <v>S_MILL</v>
          </cell>
          <cell r="G9" t="str">
            <v>BRAZE</v>
          </cell>
          <cell r="J9" t="str">
            <v>F_MILL</v>
          </cell>
          <cell r="K9" t="str">
            <v>T/AWAY</v>
          </cell>
          <cell r="L9" t="str">
            <v>▽</v>
          </cell>
        </row>
        <row r="10">
          <cell r="F10" t="str">
            <v>S_MILL</v>
          </cell>
          <cell r="G10" t="str">
            <v>HSS</v>
          </cell>
          <cell r="J10" t="str">
            <v>F_MILL</v>
          </cell>
          <cell r="K10" t="str">
            <v>T/AWAY</v>
          </cell>
          <cell r="L10" t="str">
            <v>▽</v>
          </cell>
        </row>
        <row r="11">
          <cell r="F11" t="str">
            <v>S_MILL</v>
          </cell>
          <cell r="G11" t="str">
            <v>HSS</v>
          </cell>
          <cell r="J11" t="str">
            <v>F_MILL</v>
          </cell>
          <cell r="K11" t="str">
            <v>T/AWAY</v>
          </cell>
          <cell r="L11" t="str">
            <v>▽</v>
          </cell>
        </row>
        <row r="12">
          <cell r="F12" t="str">
            <v>S_MILL</v>
          </cell>
          <cell r="G12" t="str">
            <v>T/AWAY</v>
          </cell>
          <cell r="J12" t="str">
            <v>F_MILL</v>
          </cell>
          <cell r="K12" t="str">
            <v>T/AWAY</v>
          </cell>
          <cell r="L12" t="str">
            <v>▽</v>
          </cell>
        </row>
        <row r="13">
          <cell r="F13" t="str">
            <v>S_MILL</v>
          </cell>
          <cell r="G13" t="str">
            <v>T/AWAY</v>
          </cell>
          <cell r="J13" t="str">
            <v>F_MILL</v>
          </cell>
          <cell r="K13" t="str">
            <v>T/AWAY</v>
          </cell>
          <cell r="L13" t="str">
            <v>▽▽</v>
          </cell>
        </row>
        <row r="14">
          <cell r="F14" t="str">
            <v>E_MILL</v>
          </cell>
          <cell r="G14" t="str">
            <v>HSS</v>
          </cell>
          <cell r="J14" t="str">
            <v>F_MILL</v>
          </cell>
          <cell r="K14" t="str">
            <v>T/AWAY</v>
          </cell>
          <cell r="L14" t="str">
            <v>▽▽</v>
          </cell>
        </row>
        <row r="15">
          <cell r="F15" t="str">
            <v>E_MILL</v>
          </cell>
          <cell r="G15" t="str">
            <v>HSS</v>
          </cell>
          <cell r="J15" t="str">
            <v>F_MILL</v>
          </cell>
          <cell r="K15" t="str">
            <v>T/AWAY</v>
          </cell>
          <cell r="L15" t="str">
            <v>▽▽</v>
          </cell>
        </row>
        <row r="16">
          <cell r="F16" t="str">
            <v>E_MILL</v>
          </cell>
          <cell r="G16" t="str">
            <v>HSS</v>
          </cell>
          <cell r="J16" t="str">
            <v>F_MILL</v>
          </cell>
          <cell r="K16" t="str">
            <v>T/AWAY</v>
          </cell>
          <cell r="L16" t="str">
            <v>▽▽</v>
          </cell>
        </row>
        <row r="17">
          <cell r="F17" t="str">
            <v>E_MILL</v>
          </cell>
          <cell r="G17" t="str">
            <v>초경2날</v>
          </cell>
          <cell r="J17" t="str">
            <v>F_MILL</v>
          </cell>
          <cell r="K17" t="str">
            <v>T/AWAY</v>
          </cell>
          <cell r="L17" t="str">
            <v>▽▽</v>
          </cell>
        </row>
        <row r="18">
          <cell r="F18" t="str">
            <v>E_MILL</v>
          </cell>
          <cell r="G18" t="str">
            <v>초경2날</v>
          </cell>
          <cell r="J18" t="str">
            <v>F_MILL</v>
          </cell>
          <cell r="K18" t="str">
            <v>T/AWAY</v>
          </cell>
          <cell r="L18" t="str">
            <v>▽▽</v>
          </cell>
        </row>
        <row r="19">
          <cell r="F19" t="str">
            <v>E_MILL</v>
          </cell>
          <cell r="G19" t="str">
            <v>초경2날</v>
          </cell>
          <cell r="J19" t="str">
            <v>F_MILL</v>
          </cell>
          <cell r="K19" t="str">
            <v>T/AWAY</v>
          </cell>
          <cell r="L19" t="str">
            <v>▽▽</v>
          </cell>
        </row>
        <row r="20">
          <cell r="F20" t="str">
            <v>E_MILL</v>
          </cell>
          <cell r="G20" t="str">
            <v>초경4날</v>
          </cell>
          <cell r="J20" t="str">
            <v>F_MILL</v>
          </cell>
          <cell r="K20" t="str">
            <v>T/AWAY</v>
          </cell>
          <cell r="L20" t="str">
            <v>▽▽</v>
          </cell>
        </row>
        <row r="21">
          <cell r="F21" t="str">
            <v>E_MILL</v>
          </cell>
          <cell r="G21" t="str">
            <v>초경4날</v>
          </cell>
          <cell r="J21" t="str">
            <v>F_MILL</v>
          </cell>
          <cell r="K21" t="str">
            <v>T/AWAY</v>
          </cell>
          <cell r="L21" t="str">
            <v>▽▽</v>
          </cell>
        </row>
        <row r="22">
          <cell r="F22" t="str">
            <v>E_MILL</v>
          </cell>
          <cell r="G22" t="str">
            <v>초경4날</v>
          </cell>
          <cell r="J22" t="str">
            <v>F_MILL</v>
          </cell>
          <cell r="K22" t="str">
            <v>T/AWAY</v>
          </cell>
          <cell r="L22" t="str">
            <v>▽▽12.5S</v>
          </cell>
        </row>
        <row r="23">
          <cell r="F23" t="str">
            <v>E_MILL</v>
          </cell>
          <cell r="G23" t="str">
            <v>초경BALL</v>
          </cell>
          <cell r="J23" t="str">
            <v>F_MILL</v>
          </cell>
          <cell r="K23" t="str">
            <v>T/AWAY</v>
          </cell>
          <cell r="L23" t="str">
            <v>▽▽12.5S</v>
          </cell>
        </row>
        <row r="24">
          <cell r="F24" t="str">
            <v>E_MILL</v>
          </cell>
          <cell r="G24" t="str">
            <v>초경BALL</v>
          </cell>
          <cell r="J24" t="str">
            <v>F_MILL</v>
          </cell>
          <cell r="K24" t="str">
            <v>T/AWAY</v>
          </cell>
          <cell r="L24" t="str">
            <v>▽▽12.5S</v>
          </cell>
        </row>
        <row r="25">
          <cell r="F25" t="str">
            <v>E_MILL</v>
          </cell>
          <cell r="G25" t="str">
            <v>초경BALL</v>
          </cell>
          <cell r="J25" t="str">
            <v>F_MILL</v>
          </cell>
          <cell r="K25" t="str">
            <v>T/AWAY</v>
          </cell>
          <cell r="L25" t="str">
            <v>▽▽12.5S</v>
          </cell>
        </row>
        <row r="26">
          <cell r="F26" t="str">
            <v>BOR</v>
          </cell>
          <cell r="G26" t="str">
            <v>초경</v>
          </cell>
          <cell r="J26" t="str">
            <v>F_MILL</v>
          </cell>
          <cell r="K26" t="str">
            <v>T/AWAY</v>
          </cell>
          <cell r="L26" t="str">
            <v>▽▽12.5S</v>
          </cell>
        </row>
        <row r="27">
          <cell r="F27" t="str">
            <v>BOR</v>
          </cell>
          <cell r="G27" t="str">
            <v>초경</v>
          </cell>
          <cell r="J27" t="str">
            <v>F_MILL</v>
          </cell>
          <cell r="K27" t="str">
            <v>T/AWAY</v>
          </cell>
          <cell r="L27" t="str">
            <v>▽▽12.5S</v>
          </cell>
        </row>
        <row r="28">
          <cell r="F28" t="str">
            <v>BOR</v>
          </cell>
          <cell r="G28" t="str">
            <v>초경</v>
          </cell>
          <cell r="J28" t="str">
            <v>F_MILL</v>
          </cell>
          <cell r="K28" t="str">
            <v>T/AWAY</v>
          </cell>
          <cell r="L28" t="str">
            <v>▽▽12.5S</v>
          </cell>
        </row>
        <row r="29">
          <cell r="F29" t="str">
            <v>S_FACE</v>
          </cell>
          <cell r="G29" t="str">
            <v>HSS2날</v>
          </cell>
          <cell r="J29" t="str">
            <v>F_MILL</v>
          </cell>
          <cell r="K29" t="str">
            <v>T/AWAY</v>
          </cell>
          <cell r="L29" t="str">
            <v>▽▽12.5S</v>
          </cell>
        </row>
        <row r="30">
          <cell r="F30" t="str">
            <v>S_FACE</v>
          </cell>
          <cell r="G30" t="str">
            <v>HSS2날</v>
          </cell>
          <cell r="J30" t="str">
            <v>F_MILL</v>
          </cell>
          <cell r="K30" t="str">
            <v>T/AWAY</v>
          </cell>
          <cell r="L30" t="str">
            <v>▽▽12.5S</v>
          </cell>
        </row>
        <row r="31">
          <cell r="F31" t="str">
            <v>S_FACE</v>
          </cell>
          <cell r="G31" t="str">
            <v>HSS4날</v>
          </cell>
          <cell r="J31" t="str">
            <v>F_MILL</v>
          </cell>
          <cell r="K31" t="str">
            <v>T/AWAY</v>
          </cell>
          <cell r="L31" t="str">
            <v>▽▽▽</v>
          </cell>
        </row>
        <row r="32">
          <cell r="F32" t="str">
            <v>S_FACE</v>
          </cell>
          <cell r="G32" t="str">
            <v>HSS4날</v>
          </cell>
          <cell r="J32" t="str">
            <v>F_MILL</v>
          </cell>
          <cell r="K32" t="str">
            <v>T/AWAY</v>
          </cell>
          <cell r="L32" t="str">
            <v>▽▽▽</v>
          </cell>
        </row>
        <row r="33">
          <cell r="F33" t="str">
            <v>S_FACE</v>
          </cell>
          <cell r="G33" t="str">
            <v>초경2날</v>
          </cell>
          <cell r="J33" t="str">
            <v>F_MILL</v>
          </cell>
          <cell r="K33" t="str">
            <v>T/AWAY</v>
          </cell>
          <cell r="L33" t="str">
            <v>▽▽▽</v>
          </cell>
        </row>
        <row r="34">
          <cell r="F34" t="str">
            <v>S_FACE</v>
          </cell>
          <cell r="G34" t="str">
            <v>초경2날</v>
          </cell>
          <cell r="J34" t="str">
            <v>F_MILL</v>
          </cell>
          <cell r="K34" t="str">
            <v>T/AWAY</v>
          </cell>
          <cell r="L34" t="str">
            <v>▽▽▽</v>
          </cell>
        </row>
        <row r="35">
          <cell r="F35" t="str">
            <v>S_FACE</v>
          </cell>
          <cell r="G35" t="str">
            <v>초경4날</v>
          </cell>
          <cell r="J35" t="str">
            <v>F_MILL</v>
          </cell>
          <cell r="K35" t="str">
            <v>T/AWAY</v>
          </cell>
          <cell r="L35" t="str">
            <v>▽▽▽</v>
          </cell>
        </row>
        <row r="36">
          <cell r="F36" t="str">
            <v>S_FACE</v>
          </cell>
          <cell r="G36" t="str">
            <v>초경4날</v>
          </cell>
          <cell r="J36" t="str">
            <v>F_MILL</v>
          </cell>
          <cell r="K36" t="str">
            <v>T/AWAY</v>
          </cell>
          <cell r="L36" t="str">
            <v>▽▽▽</v>
          </cell>
        </row>
        <row r="37">
          <cell r="F37" t="str">
            <v>DR</v>
          </cell>
          <cell r="G37" t="str">
            <v>GUN DR</v>
          </cell>
          <cell r="J37" t="str">
            <v>F_MILL</v>
          </cell>
          <cell r="K37" t="str">
            <v>T/AWAY</v>
          </cell>
          <cell r="L37" t="str">
            <v>▽▽▽</v>
          </cell>
        </row>
        <row r="38">
          <cell r="F38" t="str">
            <v>DR</v>
          </cell>
          <cell r="G38" t="str">
            <v>HSS</v>
          </cell>
          <cell r="J38" t="str">
            <v>F_MILL</v>
          </cell>
          <cell r="K38" t="str">
            <v>T/AWAY</v>
          </cell>
          <cell r="L38" t="str">
            <v>▽▽▽</v>
          </cell>
        </row>
        <row r="39">
          <cell r="F39" t="str">
            <v>DR</v>
          </cell>
          <cell r="G39" t="str">
            <v>초경</v>
          </cell>
          <cell r="J39" t="str">
            <v>F_MILL</v>
          </cell>
          <cell r="K39" t="str">
            <v>T/AWAY</v>
          </cell>
          <cell r="L39" t="str">
            <v>▽▽▽</v>
          </cell>
        </row>
        <row r="40">
          <cell r="F40" t="str">
            <v>REAM</v>
          </cell>
          <cell r="G40" t="str">
            <v>초경</v>
          </cell>
          <cell r="J40" t="str">
            <v>S_MILL</v>
          </cell>
          <cell r="K40" t="str">
            <v>T/AWAY</v>
          </cell>
          <cell r="L40" t="str">
            <v>▽</v>
          </cell>
        </row>
        <row r="41">
          <cell r="F41" t="str">
            <v>REAM</v>
          </cell>
          <cell r="G41" t="str">
            <v>초경</v>
          </cell>
          <cell r="J41" t="str">
            <v>S_MILL</v>
          </cell>
          <cell r="K41" t="str">
            <v>T/AWAY</v>
          </cell>
          <cell r="L41" t="str">
            <v>▽</v>
          </cell>
        </row>
        <row r="42">
          <cell r="F42" t="str">
            <v>TAP</v>
          </cell>
          <cell r="G42" t="str">
            <v>초경</v>
          </cell>
          <cell r="J42" t="str">
            <v>S_MILL</v>
          </cell>
          <cell r="K42" t="str">
            <v>T/AWAY</v>
          </cell>
          <cell r="L42" t="str">
            <v>▽</v>
          </cell>
        </row>
        <row r="43">
          <cell r="F43" t="str">
            <v>TAP</v>
          </cell>
          <cell r="G43" t="str">
            <v>초경</v>
          </cell>
          <cell r="J43" t="str">
            <v>S_MILL</v>
          </cell>
          <cell r="K43" t="str">
            <v>T/AWAY</v>
          </cell>
          <cell r="L43" t="str">
            <v>▽</v>
          </cell>
        </row>
        <row r="44">
          <cell r="F44" t="str">
            <v>TAP</v>
          </cell>
          <cell r="G44" t="str">
            <v>초경</v>
          </cell>
          <cell r="J44" t="str">
            <v>S_MILL</v>
          </cell>
          <cell r="K44" t="str">
            <v>T/AWAY</v>
          </cell>
          <cell r="L44" t="str">
            <v>▽</v>
          </cell>
        </row>
        <row r="45">
          <cell r="F45" t="str">
            <v>CHAMFER</v>
          </cell>
          <cell r="G45" t="str">
            <v>초경</v>
          </cell>
          <cell r="J45" t="str">
            <v>S_MILL</v>
          </cell>
          <cell r="K45" t="str">
            <v>T/AWAY</v>
          </cell>
          <cell r="L45" t="str">
            <v>▽</v>
          </cell>
        </row>
        <row r="46">
          <cell r="J46" t="str">
            <v>S_MILL</v>
          </cell>
          <cell r="K46" t="str">
            <v>T/AWAY</v>
          </cell>
          <cell r="L46" t="str">
            <v>▽</v>
          </cell>
        </row>
        <row r="47">
          <cell r="J47" t="str">
            <v>S_MILL</v>
          </cell>
          <cell r="K47" t="str">
            <v>BRAZE</v>
          </cell>
          <cell r="L47" t="str">
            <v>▽</v>
          </cell>
        </row>
        <row r="48">
          <cell r="J48" t="str">
            <v>S_MILL</v>
          </cell>
          <cell r="K48" t="str">
            <v>BRAZE</v>
          </cell>
          <cell r="L48" t="str">
            <v>▽</v>
          </cell>
        </row>
        <row r="49">
          <cell r="J49" t="str">
            <v>S_MILL</v>
          </cell>
          <cell r="K49" t="str">
            <v>BRAZE</v>
          </cell>
          <cell r="L49" t="str">
            <v>▽</v>
          </cell>
        </row>
        <row r="50">
          <cell r="J50" t="str">
            <v>S_MILL</v>
          </cell>
          <cell r="K50" t="str">
            <v>BRAZE</v>
          </cell>
          <cell r="L50" t="str">
            <v>▽</v>
          </cell>
        </row>
        <row r="51">
          <cell r="J51" t="str">
            <v>S_MILL</v>
          </cell>
          <cell r="K51" t="str">
            <v>BRAZE</v>
          </cell>
          <cell r="L51" t="str">
            <v>▽</v>
          </cell>
        </row>
        <row r="52">
          <cell r="J52" t="str">
            <v>S_MILL</v>
          </cell>
          <cell r="K52" t="str">
            <v>BRAZE</v>
          </cell>
          <cell r="L52" t="str">
            <v>▽</v>
          </cell>
        </row>
        <row r="53">
          <cell r="J53" t="str">
            <v>S_MILL</v>
          </cell>
          <cell r="K53" t="str">
            <v>BRAZE</v>
          </cell>
          <cell r="L53" t="str">
            <v>▽</v>
          </cell>
        </row>
        <row r="54">
          <cell r="J54" t="str">
            <v>S_MILL</v>
          </cell>
          <cell r="K54" t="str">
            <v>BRAZE</v>
          </cell>
          <cell r="L54" t="str">
            <v>▽</v>
          </cell>
        </row>
        <row r="55">
          <cell r="J55" t="str">
            <v>S_MILL</v>
          </cell>
          <cell r="K55" t="str">
            <v>BRAZE</v>
          </cell>
          <cell r="L55" t="str">
            <v>▽</v>
          </cell>
        </row>
        <row r="56">
          <cell r="J56" t="str">
            <v>S_MILL</v>
          </cell>
          <cell r="K56" t="str">
            <v>BRAZE</v>
          </cell>
          <cell r="L56" t="str">
            <v>▽</v>
          </cell>
        </row>
        <row r="57">
          <cell r="J57" t="str">
            <v>S_MILL</v>
          </cell>
          <cell r="K57" t="str">
            <v>BRAZE</v>
          </cell>
          <cell r="L57" t="str">
            <v>▽</v>
          </cell>
        </row>
        <row r="58">
          <cell r="J58" t="str">
            <v>S_MILL</v>
          </cell>
          <cell r="K58" t="str">
            <v>HSS</v>
          </cell>
          <cell r="L58" t="str">
            <v>▽</v>
          </cell>
        </row>
        <row r="59">
          <cell r="J59" t="str">
            <v>S_MILL</v>
          </cell>
          <cell r="K59" t="str">
            <v>HSS</v>
          </cell>
          <cell r="L59" t="str">
            <v>▽</v>
          </cell>
        </row>
        <row r="60">
          <cell r="J60" t="str">
            <v>S_MILL</v>
          </cell>
          <cell r="K60" t="str">
            <v>HSS</v>
          </cell>
          <cell r="L60" t="str">
            <v>▽</v>
          </cell>
        </row>
        <row r="61">
          <cell r="J61" t="str">
            <v>S_MILL</v>
          </cell>
          <cell r="K61" t="str">
            <v>HSS</v>
          </cell>
          <cell r="L61" t="str">
            <v>▽</v>
          </cell>
        </row>
        <row r="62">
          <cell r="J62" t="str">
            <v>S_MILL</v>
          </cell>
          <cell r="K62" t="str">
            <v>HSS</v>
          </cell>
          <cell r="L62" t="str">
            <v>▽</v>
          </cell>
        </row>
        <row r="63">
          <cell r="J63" t="str">
            <v>S_MILL</v>
          </cell>
          <cell r="K63" t="str">
            <v>HSS</v>
          </cell>
          <cell r="L63" t="str">
            <v>▽</v>
          </cell>
        </row>
        <row r="64">
          <cell r="J64" t="str">
            <v>S_MILL</v>
          </cell>
          <cell r="K64" t="str">
            <v>HSS</v>
          </cell>
          <cell r="L64" t="str">
            <v>▽</v>
          </cell>
        </row>
        <row r="65">
          <cell r="J65" t="str">
            <v>S_MILL</v>
          </cell>
          <cell r="K65" t="str">
            <v>HSS</v>
          </cell>
          <cell r="L65" t="str">
            <v>▽</v>
          </cell>
        </row>
        <row r="66">
          <cell r="J66" t="str">
            <v>S_MILL</v>
          </cell>
          <cell r="K66" t="str">
            <v>T/AWAY</v>
          </cell>
          <cell r="L66" t="str">
            <v>▽▽</v>
          </cell>
        </row>
        <row r="67">
          <cell r="J67" t="str">
            <v>S_MILL</v>
          </cell>
          <cell r="K67" t="str">
            <v>T/AWAY</v>
          </cell>
          <cell r="L67" t="str">
            <v>▽▽</v>
          </cell>
        </row>
        <row r="68">
          <cell r="J68" t="str">
            <v>S_MILL</v>
          </cell>
          <cell r="K68" t="str">
            <v>T/AWAY</v>
          </cell>
          <cell r="L68" t="str">
            <v>▽▽</v>
          </cell>
        </row>
        <row r="69">
          <cell r="J69" t="str">
            <v>S_MILL</v>
          </cell>
          <cell r="K69" t="str">
            <v>T/AWAY</v>
          </cell>
          <cell r="L69" t="str">
            <v>▽▽</v>
          </cell>
        </row>
        <row r="70">
          <cell r="J70" t="str">
            <v>S_MILL</v>
          </cell>
          <cell r="K70" t="str">
            <v>T/AWAY</v>
          </cell>
          <cell r="L70" t="str">
            <v>▽▽</v>
          </cell>
        </row>
        <row r="71">
          <cell r="J71" t="str">
            <v>S_MILL</v>
          </cell>
          <cell r="K71" t="str">
            <v>T/AWAY</v>
          </cell>
          <cell r="L71" t="str">
            <v>▽▽</v>
          </cell>
        </row>
        <row r="72">
          <cell r="J72" t="str">
            <v>S_MILL</v>
          </cell>
          <cell r="K72" t="str">
            <v>T/AWAY</v>
          </cell>
          <cell r="L72" t="str">
            <v>▽▽</v>
          </cell>
        </row>
        <row r="73">
          <cell r="J73" t="str">
            <v>S_MILL</v>
          </cell>
          <cell r="K73" t="str">
            <v>BRAZE</v>
          </cell>
          <cell r="L73" t="str">
            <v>▽▽</v>
          </cell>
        </row>
        <row r="74">
          <cell r="J74" t="str">
            <v>S_MILL</v>
          </cell>
          <cell r="K74" t="str">
            <v>BRAZE</v>
          </cell>
          <cell r="L74" t="str">
            <v>▽▽</v>
          </cell>
        </row>
        <row r="75">
          <cell r="J75" t="str">
            <v>S_MILL</v>
          </cell>
          <cell r="K75" t="str">
            <v>BRAZE</v>
          </cell>
          <cell r="L75" t="str">
            <v>▽▽</v>
          </cell>
        </row>
        <row r="76">
          <cell r="J76" t="str">
            <v>S_MILL</v>
          </cell>
          <cell r="K76" t="str">
            <v>BRAZE</v>
          </cell>
          <cell r="L76" t="str">
            <v>▽▽</v>
          </cell>
        </row>
        <row r="77">
          <cell r="J77" t="str">
            <v>S_MILL</v>
          </cell>
          <cell r="K77" t="str">
            <v>BRAZE</v>
          </cell>
          <cell r="L77" t="str">
            <v>▽▽</v>
          </cell>
        </row>
        <row r="78">
          <cell r="J78" t="str">
            <v>S_MILL</v>
          </cell>
          <cell r="K78" t="str">
            <v>BRAZE</v>
          </cell>
          <cell r="L78" t="str">
            <v>▽▽</v>
          </cell>
        </row>
        <row r="79">
          <cell r="J79" t="str">
            <v>S_MILL</v>
          </cell>
          <cell r="K79" t="str">
            <v>BRAZE</v>
          </cell>
          <cell r="L79" t="str">
            <v>▽▽</v>
          </cell>
        </row>
        <row r="80">
          <cell r="J80" t="str">
            <v>S_MILL</v>
          </cell>
          <cell r="K80" t="str">
            <v>BRAZE</v>
          </cell>
          <cell r="L80" t="str">
            <v>▽▽</v>
          </cell>
        </row>
        <row r="81">
          <cell r="J81" t="str">
            <v>S_MILL</v>
          </cell>
          <cell r="K81" t="str">
            <v>BRAZE</v>
          </cell>
          <cell r="L81" t="str">
            <v>▽▽</v>
          </cell>
        </row>
        <row r="82">
          <cell r="J82" t="str">
            <v>S_MILL</v>
          </cell>
          <cell r="K82" t="str">
            <v>BRAZE</v>
          </cell>
          <cell r="L82" t="str">
            <v>▽▽</v>
          </cell>
        </row>
        <row r="83">
          <cell r="J83" t="str">
            <v>S_MILL</v>
          </cell>
          <cell r="K83" t="str">
            <v>BRAZE</v>
          </cell>
          <cell r="L83" t="str">
            <v>▽▽</v>
          </cell>
        </row>
        <row r="84">
          <cell r="J84" t="str">
            <v>S_MILL</v>
          </cell>
          <cell r="K84" t="str">
            <v>HSS</v>
          </cell>
          <cell r="L84" t="str">
            <v>▽▽</v>
          </cell>
        </row>
        <row r="85">
          <cell r="J85" t="str">
            <v>S_MILL</v>
          </cell>
          <cell r="K85" t="str">
            <v>HSS</v>
          </cell>
          <cell r="L85" t="str">
            <v>▽▽</v>
          </cell>
        </row>
        <row r="86">
          <cell r="J86" t="str">
            <v>S_MILL</v>
          </cell>
          <cell r="K86" t="str">
            <v>HSS</v>
          </cell>
          <cell r="L86" t="str">
            <v>▽▽</v>
          </cell>
        </row>
        <row r="87">
          <cell r="J87" t="str">
            <v>S_MILL</v>
          </cell>
          <cell r="K87" t="str">
            <v>HSS</v>
          </cell>
          <cell r="L87" t="str">
            <v>▽▽</v>
          </cell>
        </row>
        <row r="88">
          <cell r="J88" t="str">
            <v>S_MILL</v>
          </cell>
          <cell r="K88" t="str">
            <v>HSS</v>
          </cell>
          <cell r="L88" t="str">
            <v>▽▽</v>
          </cell>
        </row>
        <row r="89">
          <cell r="J89" t="str">
            <v>S_MILL</v>
          </cell>
          <cell r="K89" t="str">
            <v>HSS</v>
          </cell>
          <cell r="L89" t="str">
            <v>▽▽</v>
          </cell>
        </row>
        <row r="90">
          <cell r="J90" t="str">
            <v>S_MILL</v>
          </cell>
          <cell r="K90" t="str">
            <v>HSS</v>
          </cell>
          <cell r="L90" t="str">
            <v>▽▽</v>
          </cell>
        </row>
        <row r="91">
          <cell r="J91" t="str">
            <v>S_MILL</v>
          </cell>
          <cell r="K91" t="str">
            <v>HSS</v>
          </cell>
          <cell r="L91" t="str">
            <v>▽▽</v>
          </cell>
        </row>
        <row r="92">
          <cell r="J92" t="str">
            <v>E_MILL</v>
          </cell>
          <cell r="K92" t="str">
            <v>HSS</v>
          </cell>
          <cell r="L92" t="str">
            <v>▽</v>
          </cell>
        </row>
        <row r="93">
          <cell r="J93" t="str">
            <v>E_MILL</v>
          </cell>
          <cell r="K93" t="str">
            <v>HSS</v>
          </cell>
          <cell r="L93" t="str">
            <v>▽</v>
          </cell>
        </row>
        <row r="94">
          <cell r="J94" t="str">
            <v>E_MILL</v>
          </cell>
          <cell r="K94" t="str">
            <v>HSS</v>
          </cell>
          <cell r="L94" t="str">
            <v>▽</v>
          </cell>
        </row>
        <row r="95">
          <cell r="J95" t="str">
            <v>E_MILL</v>
          </cell>
          <cell r="K95" t="str">
            <v>HSS</v>
          </cell>
          <cell r="L95" t="str">
            <v>▽</v>
          </cell>
        </row>
        <row r="96">
          <cell r="J96" t="str">
            <v>E_MILL</v>
          </cell>
          <cell r="K96" t="str">
            <v>HSS</v>
          </cell>
          <cell r="L96" t="str">
            <v>▽</v>
          </cell>
        </row>
        <row r="97">
          <cell r="J97" t="str">
            <v>E_MILL</v>
          </cell>
          <cell r="K97" t="str">
            <v>초경2날</v>
          </cell>
          <cell r="L97" t="str">
            <v>▽</v>
          </cell>
        </row>
        <row r="98">
          <cell r="J98" t="str">
            <v>E_MILL</v>
          </cell>
          <cell r="K98" t="str">
            <v>초경2날</v>
          </cell>
          <cell r="L98" t="str">
            <v>▽</v>
          </cell>
        </row>
        <row r="99">
          <cell r="J99" t="str">
            <v>E_MILL</v>
          </cell>
          <cell r="K99" t="str">
            <v>초경2날</v>
          </cell>
          <cell r="L99" t="str">
            <v>▽</v>
          </cell>
        </row>
        <row r="100">
          <cell r="J100" t="str">
            <v>E_MILL</v>
          </cell>
          <cell r="K100" t="str">
            <v>초경2날</v>
          </cell>
          <cell r="L100" t="str">
            <v>▽</v>
          </cell>
        </row>
        <row r="101">
          <cell r="J101" t="str">
            <v>E_MILL</v>
          </cell>
          <cell r="K101" t="str">
            <v>초경2날</v>
          </cell>
          <cell r="L101" t="str">
            <v>▽</v>
          </cell>
        </row>
        <row r="102">
          <cell r="J102" t="str">
            <v>E_MILL</v>
          </cell>
          <cell r="K102" t="str">
            <v>초경4날</v>
          </cell>
          <cell r="L102" t="str">
            <v>▽</v>
          </cell>
        </row>
        <row r="103">
          <cell r="J103" t="str">
            <v>E_MILL</v>
          </cell>
          <cell r="K103" t="str">
            <v>초경4날</v>
          </cell>
          <cell r="L103" t="str">
            <v>▽</v>
          </cell>
        </row>
        <row r="104">
          <cell r="J104" t="str">
            <v>E_MILL</v>
          </cell>
          <cell r="K104" t="str">
            <v>초경4날</v>
          </cell>
          <cell r="L104" t="str">
            <v>▽</v>
          </cell>
        </row>
        <row r="105">
          <cell r="J105" t="str">
            <v>E_MILL</v>
          </cell>
          <cell r="K105" t="str">
            <v>초경4날</v>
          </cell>
          <cell r="L105" t="str">
            <v>▽</v>
          </cell>
        </row>
        <row r="106">
          <cell r="J106" t="str">
            <v>E_MILL</v>
          </cell>
          <cell r="K106" t="str">
            <v>초경4날</v>
          </cell>
          <cell r="L106" t="str">
            <v>▽</v>
          </cell>
        </row>
        <row r="107">
          <cell r="J107" t="str">
            <v>E_MILL</v>
          </cell>
          <cell r="K107" t="str">
            <v>초경BALL</v>
          </cell>
          <cell r="L107" t="str">
            <v>▽</v>
          </cell>
        </row>
        <row r="108">
          <cell r="J108" t="str">
            <v>E_MILL</v>
          </cell>
          <cell r="K108" t="str">
            <v>초경BALL</v>
          </cell>
          <cell r="L108" t="str">
            <v>▽</v>
          </cell>
        </row>
        <row r="109">
          <cell r="J109" t="str">
            <v>E_MILL</v>
          </cell>
          <cell r="K109" t="str">
            <v>초경BALL</v>
          </cell>
          <cell r="L109" t="str">
            <v>▽</v>
          </cell>
        </row>
        <row r="110">
          <cell r="J110" t="str">
            <v>E_MILL</v>
          </cell>
          <cell r="K110" t="str">
            <v>초경BALL</v>
          </cell>
          <cell r="L110" t="str">
            <v>▽</v>
          </cell>
        </row>
        <row r="111">
          <cell r="J111" t="str">
            <v>E_MILL</v>
          </cell>
          <cell r="K111" t="str">
            <v>HSS</v>
          </cell>
          <cell r="L111" t="str">
            <v>▽▽</v>
          </cell>
        </row>
        <row r="112">
          <cell r="J112" t="str">
            <v>E_MILL</v>
          </cell>
          <cell r="K112" t="str">
            <v>HSS</v>
          </cell>
          <cell r="L112" t="str">
            <v>▽▽</v>
          </cell>
        </row>
        <row r="113">
          <cell r="J113" t="str">
            <v>E_MILL</v>
          </cell>
          <cell r="K113" t="str">
            <v>HSS</v>
          </cell>
          <cell r="L113" t="str">
            <v>▽▽</v>
          </cell>
        </row>
        <row r="114">
          <cell r="J114" t="str">
            <v>E_MILL</v>
          </cell>
          <cell r="K114" t="str">
            <v>HSS</v>
          </cell>
          <cell r="L114" t="str">
            <v>▽▽</v>
          </cell>
        </row>
        <row r="115">
          <cell r="J115" t="str">
            <v>E_MILL</v>
          </cell>
          <cell r="K115" t="str">
            <v>HSS</v>
          </cell>
          <cell r="L115" t="str">
            <v>▽▽</v>
          </cell>
        </row>
        <row r="116">
          <cell r="J116" t="str">
            <v>E_MILL</v>
          </cell>
          <cell r="K116" t="str">
            <v>초경2날</v>
          </cell>
          <cell r="L116" t="str">
            <v>▽▽</v>
          </cell>
        </row>
        <row r="117">
          <cell r="J117" t="str">
            <v>E_MILL</v>
          </cell>
          <cell r="K117" t="str">
            <v>초경2날</v>
          </cell>
          <cell r="L117" t="str">
            <v>▽▽</v>
          </cell>
        </row>
        <row r="118">
          <cell r="J118" t="str">
            <v>E_MILL</v>
          </cell>
          <cell r="K118" t="str">
            <v>초경2날</v>
          </cell>
          <cell r="L118" t="str">
            <v>▽▽</v>
          </cell>
        </row>
        <row r="119">
          <cell r="J119" t="str">
            <v>E_MILL</v>
          </cell>
          <cell r="K119" t="str">
            <v>초경2날</v>
          </cell>
          <cell r="L119" t="str">
            <v>▽▽</v>
          </cell>
        </row>
        <row r="120">
          <cell r="J120" t="str">
            <v>E_MILL</v>
          </cell>
          <cell r="K120" t="str">
            <v>초경2날</v>
          </cell>
          <cell r="L120" t="str">
            <v>▽▽</v>
          </cell>
        </row>
        <row r="121">
          <cell r="J121" t="str">
            <v>E_MILL</v>
          </cell>
          <cell r="K121" t="str">
            <v>초경4날</v>
          </cell>
          <cell r="L121" t="str">
            <v>▽▽</v>
          </cell>
        </row>
        <row r="122">
          <cell r="J122" t="str">
            <v>E_MILL</v>
          </cell>
          <cell r="K122" t="str">
            <v>초경4날</v>
          </cell>
          <cell r="L122" t="str">
            <v>▽▽</v>
          </cell>
        </row>
        <row r="123">
          <cell r="J123" t="str">
            <v>E_MILL</v>
          </cell>
          <cell r="K123" t="str">
            <v>초경4날</v>
          </cell>
          <cell r="L123" t="str">
            <v>▽▽</v>
          </cell>
        </row>
        <row r="124">
          <cell r="J124" t="str">
            <v>E_MILL</v>
          </cell>
          <cell r="K124" t="str">
            <v>초경4날</v>
          </cell>
          <cell r="L124" t="str">
            <v>▽▽</v>
          </cell>
        </row>
        <row r="125">
          <cell r="J125" t="str">
            <v>E_MILL</v>
          </cell>
          <cell r="K125" t="str">
            <v>초경4날</v>
          </cell>
          <cell r="L125" t="str">
            <v>▽▽</v>
          </cell>
        </row>
        <row r="126">
          <cell r="J126" t="str">
            <v>E_MILL</v>
          </cell>
          <cell r="K126" t="str">
            <v>초경BALL</v>
          </cell>
          <cell r="L126" t="str">
            <v>▽▽</v>
          </cell>
        </row>
        <row r="127">
          <cell r="J127" t="str">
            <v>E_MILL</v>
          </cell>
          <cell r="K127" t="str">
            <v>초경BALL</v>
          </cell>
          <cell r="L127" t="str">
            <v>▽▽</v>
          </cell>
        </row>
        <row r="128">
          <cell r="J128" t="str">
            <v>E_MILL</v>
          </cell>
          <cell r="K128" t="str">
            <v>초경BALL</v>
          </cell>
          <cell r="L128" t="str">
            <v>▽▽</v>
          </cell>
        </row>
        <row r="129">
          <cell r="J129" t="str">
            <v>E_MILL</v>
          </cell>
          <cell r="K129" t="str">
            <v>초경BALL</v>
          </cell>
          <cell r="L129" t="str">
            <v>▽▽</v>
          </cell>
        </row>
        <row r="130">
          <cell r="J130" t="str">
            <v>E_MILL</v>
          </cell>
          <cell r="K130" t="str">
            <v>HSS</v>
          </cell>
          <cell r="L130" t="str">
            <v>▽▽▽</v>
          </cell>
        </row>
        <row r="131">
          <cell r="J131" t="str">
            <v>E_MILL</v>
          </cell>
          <cell r="K131" t="str">
            <v>HSS</v>
          </cell>
          <cell r="L131" t="str">
            <v>▽▽▽</v>
          </cell>
        </row>
        <row r="132">
          <cell r="J132" t="str">
            <v>E_MILL</v>
          </cell>
          <cell r="K132" t="str">
            <v>HSS</v>
          </cell>
          <cell r="L132" t="str">
            <v>▽▽▽</v>
          </cell>
        </row>
        <row r="133">
          <cell r="J133" t="str">
            <v>E_MILL</v>
          </cell>
          <cell r="K133" t="str">
            <v>HSS</v>
          </cell>
          <cell r="L133" t="str">
            <v>▽▽▽</v>
          </cell>
        </row>
        <row r="134">
          <cell r="J134" t="str">
            <v>E_MILL</v>
          </cell>
          <cell r="K134" t="str">
            <v>HSS</v>
          </cell>
          <cell r="L134" t="str">
            <v>▽▽▽</v>
          </cell>
        </row>
        <row r="135">
          <cell r="J135" t="str">
            <v>E_MILL</v>
          </cell>
          <cell r="K135" t="str">
            <v>초경2날</v>
          </cell>
          <cell r="L135" t="str">
            <v>▽▽▽</v>
          </cell>
        </row>
        <row r="136">
          <cell r="J136" t="str">
            <v>E_MILL</v>
          </cell>
          <cell r="K136" t="str">
            <v>초경2날</v>
          </cell>
          <cell r="L136" t="str">
            <v>▽▽▽</v>
          </cell>
        </row>
        <row r="137">
          <cell r="J137" t="str">
            <v>E_MILL</v>
          </cell>
          <cell r="K137" t="str">
            <v>초경2날</v>
          </cell>
          <cell r="L137" t="str">
            <v>▽▽▽</v>
          </cell>
        </row>
        <row r="138">
          <cell r="J138" t="str">
            <v>E_MILL</v>
          </cell>
          <cell r="K138" t="str">
            <v>초경2날</v>
          </cell>
          <cell r="L138" t="str">
            <v>▽▽▽</v>
          </cell>
        </row>
        <row r="139">
          <cell r="J139" t="str">
            <v>E_MILL</v>
          </cell>
          <cell r="K139" t="str">
            <v>초경2날</v>
          </cell>
          <cell r="L139" t="str">
            <v>▽▽▽</v>
          </cell>
        </row>
        <row r="140">
          <cell r="J140" t="str">
            <v>E_MILL</v>
          </cell>
          <cell r="K140" t="str">
            <v>초경4날</v>
          </cell>
          <cell r="L140" t="str">
            <v>▽▽▽</v>
          </cell>
        </row>
        <row r="141">
          <cell r="J141" t="str">
            <v>E_MILL</v>
          </cell>
          <cell r="K141" t="str">
            <v>초경4날</v>
          </cell>
          <cell r="L141" t="str">
            <v>▽▽▽</v>
          </cell>
        </row>
        <row r="142">
          <cell r="J142" t="str">
            <v>E_MILL</v>
          </cell>
          <cell r="K142" t="str">
            <v>초경4날</v>
          </cell>
          <cell r="L142" t="str">
            <v>▽▽▽</v>
          </cell>
        </row>
        <row r="143">
          <cell r="J143" t="str">
            <v>E_MILL</v>
          </cell>
          <cell r="K143" t="str">
            <v>초경4날</v>
          </cell>
          <cell r="L143" t="str">
            <v>▽▽▽</v>
          </cell>
        </row>
        <row r="144">
          <cell r="J144" t="str">
            <v>E_MILL</v>
          </cell>
          <cell r="K144" t="str">
            <v>초경4날</v>
          </cell>
          <cell r="L144" t="str">
            <v>▽▽▽</v>
          </cell>
        </row>
        <row r="145">
          <cell r="J145" t="str">
            <v>E_MILL</v>
          </cell>
          <cell r="K145" t="str">
            <v>초경BALL</v>
          </cell>
          <cell r="L145" t="str">
            <v>▽▽▽</v>
          </cell>
        </row>
        <row r="146">
          <cell r="J146" t="str">
            <v>E_MILL</v>
          </cell>
          <cell r="K146" t="str">
            <v>초경BALL</v>
          </cell>
          <cell r="L146" t="str">
            <v>▽▽▽</v>
          </cell>
        </row>
        <row r="147">
          <cell r="J147" t="str">
            <v>E_MILL</v>
          </cell>
          <cell r="K147" t="str">
            <v>초경BALL</v>
          </cell>
          <cell r="L147" t="str">
            <v>▽▽▽</v>
          </cell>
        </row>
        <row r="148">
          <cell r="J148" t="str">
            <v>E_MILL</v>
          </cell>
          <cell r="K148" t="str">
            <v>초경BALL</v>
          </cell>
          <cell r="L148" t="str">
            <v>▽▽▽</v>
          </cell>
        </row>
        <row r="149">
          <cell r="J149" t="str">
            <v>BOR</v>
          </cell>
          <cell r="K149" t="str">
            <v>초경</v>
          </cell>
          <cell r="L149" t="str">
            <v>▽</v>
          </cell>
        </row>
        <row r="150">
          <cell r="J150" t="str">
            <v>BOR</v>
          </cell>
          <cell r="K150" t="str">
            <v>초경</v>
          </cell>
          <cell r="L150" t="str">
            <v>▽</v>
          </cell>
        </row>
        <row r="151">
          <cell r="J151" t="str">
            <v>BOR</v>
          </cell>
          <cell r="K151" t="str">
            <v>초경</v>
          </cell>
          <cell r="L151" t="str">
            <v>▽</v>
          </cell>
        </row>
        <row r="152">
          <cell r="J152" t="str">
            <v>BOR</v>
          </cell>
          <cell r="K152" t="str">
            <v>초경</v>
          </cell>
          <cell r="L152" t="str">
            <v>▽</v>
          </cell>
        </row>
        <row r="153">
          <cell r="J153" t="str">
            <v>BOR</v>
          </cell>
          <cell r="K153" t="str">
            <v>초경</v>
          </cell>
          <cell r="L153" t="str">
            <v>▽</v>
          </cell>
        </row>
        <row r="154">
          <cell r="J154" t="str">
            <v>BOR</v>
          </cell>
          <cell r="K154" t="str">
            <v>초경</v>
          </cell>
          <cell r="L154" t="str">
            <v>▽</v>
          </cell>
        </row>
        <row r="155">
          <cell r="J155" t="str">
            <v>BOR</v>
          </cell>
          <cell r="K155" t="str">
            <v>초경</v>
          </cell>
          <cell r="L155" t="str">
            <v>▽</v>
          </cell>
        </row>
        <row r="156">
          <cell r="J156" t="str">
            <v>BOR</v>
          </cell>
          <cell r="K156" t="str">
            <v>초경</v>
          </cell>
          <cell r="L156" t="str">
            <v>▽</v>
          </cell>
        </row>
        <row r="157">
          <cell r="J157" t="str">
            <v>BOR</v>
          </cell>
          <cell r="K157" t="str">
            <v>초경</v>
          </cell>
          <cell r="L157" t="str">
            <v>▽</v>
          </cell>
        </row>
        <row r="158">
          <cell r="J158" t="str">
            <v>BOR</v>
          </cell>
          <cell r="K158" t="str">
            <v>초경</v>
          </cell>
          <cell r="L158" t="str">
            <v>▽</v>
          </cell>
        </row>
        <row r="159">
          <cell r="J159" t="str">
            <v>BOR</v>
          </cell>
          <cell r="K159" t="str">
            <v>초경</v>
          </cell>
          <cell r="L159" t="str">
            <v>▽</v>
          </cell>
        </row>
        <row r="160">
          <cell r="J160" t="str">
            <v>BOR</v>
          </cell>
          <cell r="K160" t="str">
            <v>초경</v>
          </cell>
          <cell r="L160" t="str">
            <v>▽</v>
          </cell>
        </row>
        <row r="161">
          <cell r="J161" t="str">
            <v>BOR</v>
          </cell>
          <cell r="K161" t="str">
            <v>초경</v>
          </cell>
          <cell r="L161" t="str">
            <v>▽</v>
          </cell>
        </row>
        <row r="162">
          <cell r="J162" t="str">
            <v>BOR</v>
          </cell>
          <cell r="K162" t="str">
            <v>초경</v>
          </cell>
          <cell r="L162" t="str">
            <v>▽</v>
          </cell>
        </row>
        <row r="163">
          <cell r="J163" t="str">
            <v>BOR</v>
          </cell>
          <cell r="K163" t="str">
            <v>초경</v>
          </cell>
          <cell r="L163" t="str">
            <v>▽</v>
          </cell>
        </row>
        <row r="164">
          <cell r="J164" t="str">
            <v>BOR</v>
          </cell>
          <cell r="K164" t="str">
            <v>초경</v>
          </cell>
          <cell r="L164" t="str">
            <v>▽</v>
          </cell>
        </row>
        <row r="165">
          <cell r="J165" t="str">
            <v>BOR</v>
          </cell>
          <cell r="K165" t="str">
            <v>초경</v>
          </cell>
          <cell r="L165" t="str">
            <v>▽</v>
          </cell>
        </row>
        <row r="166">
          <cell r="J166" t="str">
            <v>BOR</v>
          </cell>
          <cell r="K166" t="str">
            <v>초경</v>
          </cell>
          <cell r="L166" t="str">
            <v>▽</v>
          </cell>
        </row>
        <row r="167">
          <cell r="J167" t="str">
            <v>BOR</v>
          </cell>
          <cell r="K167" t="str">
            <v>초경</v>
          </cell>
          <cell r="L167" t="str">
            <v>▽</v>
          </cell>
        </row>
        <row r="168">
          <cell r="J168" t="str">
            <v>BOR</v>
          </cell>
          <cell r="K168" t="str">
            <v>초경</v>
          </cell>
          <cell r="L168" t="str">
            <v>▽</v>
          </cell>
        </row>
        <row r="169">
          <cell r="J169" t="str">
            <v>BOR</v>
          </cell>
          <cell r="K169" t="str">
            <v>초경</v>
          </cell>
          <cell r="L169" t="str">
            <v>▽</v>
          </cell>
        </row>
        <row r="170">
          <cell r="J170" t="str">
            <v>BOR</v>
          </cell>
          <cell r="K170" t="str">
            <v>초경</v>
          </cell>
          <cell r="L170" t="str">
            <v>▽</v>
          </cell>
        </row>
        <row r="171">
          <cell r="J171" t="str">
            <v>BOR</v>
          </cell>
          <cell r="K171" t="str">
            <v>초경</v>
          </cell>
          <cell r="L171" t="str">
            <v>▽</v>
          </cell>
        </row>
        <row r="172">
          <cell r="J172" t="str">
            <v>BOR</v>
          </cell>
          <cell r="K172" t="str">
            <v>초경</v>
          </cell>
          <cell r="L172" t="str">
            <v>▽</v>
          </cell>
        </row>
        <row r="173">
          <cell r="J173" t="str">
            <v>BOR</v>
          </cell>
          <cell r="K173" t="str">
            <v>초경</v>
          </cell>
          <cell r="L173" t="str">
            <v>▽</v>
          </cell>
        </row>
        <row r="174">
          <cell r="J174" t="str">
            <v>BOR</v>
          </cell>
          <cell r="K174" t="str">
            <v>초경</v>
          </cell>
          <cell r="L174" t="str">
            <v>▽</v>
          </cell>
        </row>
        <row r="175">
          <cell r="J175" t="str">
            <v>BOR</v>
          </cell>
          <cell r="K175" t="str">
            <v>초경</v>
          </cell>
          <cell r="L175" t="str">
            <v>▽</v>
          </cell>
        </row>
        <row r="176">
          <cell r="J176" t="str">
            <v>BOR</v>
          </cell>
          <cell r="K176" t="str">
            <v>초경</v>
          </cell>
          <cell r="L176" t="str">
            <v>▽</v>
          </cell>
        </row>
        <row r="177">
          <cell r="J177" t="str">
            <v>BOR</v>
          </cell>
          <cell r="K177" t="str">
            <v>초경</v>
          </cell>
          <cell r="L177" t="str">
            <v>▽</v>
          </cell>
        </row>
        <row r="178">
          <cell r="J178" t="str">
            <v>BOR</v>
          </cell>
          <cell r="K178" t="str">
            <v>초경</v>
          </cell>
          <cell r="L178" t="str">
            <v>▽</v>
          </cell>
        </row>
        <row r="179">
          <cell r="J179" t="str">
            <v>BOR</v>
          </cell>
          <cell r="K179" t="str">
            <v>초경</v>
          </cell>
          <cell r="L179" t="str">
            <v>▽</v>
          </cell>
        </row>
        <row r="180">
          <cell r="J180" t="str">
            <v>BOR</v>
          </cell>
          <cell r="K180" t="str">
            <v>초경</v>
          </cell>
          <cell r="L180" t="str">
            <v>▽</v>
          </cell>
        </row>
        <row r="181">
          <cell r="J181" t="str">
            <v>BOR</v>
          </cell>
          <cell r="K181" t="str">
            <v>초경</v>
          </cell>
          <cell r="L181" t="str">
            <v>▽</v>
          </cell>
        </row>
        <row r="182">
          <cell r="J182" t="str">
            <v>BOR</v>
          </cell>
          <cell r="K182" t="str">
            <v>초경</v>
          </cell>
          <cell r="L182" t="str">
            <v>▽</v>
          </cell>
        </row>
        <row r="183">
          <cell r="J183" t="str">
            <v>BOR</v>
          </cell>
          <cell r="K183" t="str">
            <v>초경</v>
          </cell>
          <cell r="L183" t="str">
            <v>▽</v>
          </cell>
        </row>
        <row r="184">
          <cell r="J184" t="str">
            <v>BOR</v>
          </cell>
          <cell r="K184" t="str">
            <v>초경</v>
          </cell>
          <cell r="L184" t="str">
            <v>▽</v>
          </cell>
        </row>
        <row r="185">
          <cell r="J185" t="str">
            <v>BOR</v>
          </cell>
          <cell r="K185" t="str">
            <v>초경</v>
          </cell>
          <cell r="L185" t="str">
            <v>▽▽</v>
          </cell>
        </row>
        <row r="186">
          <cell r="J186" t="str">
            <v>BOR</v>
          </cell>
          <cell r="K186" t="str">
            <v>초경</v>
          </cell>
          <cell r="L186" t="str">
            <v>▽▽</v>
          </cell>
        </row>
        <row r="187">
          <cell r="J187" t="str">
            <v>BOR</v>
          </cell>
          <cell r="K187" t="str">
            <v>초경</v>
          </cell>
          <cell r="L187" t="str">
            <v>▽▽</v>
          </cell>
        </row>
        <row r="188">
          <cell r="J188" t="str">
            <v>BOR</v>
          </cell>
          <cell r="K188" t="str">
            <v>초경</v>
          </cell>
          <cell r="L188" t="str">
            <v>▽▽</v>
          </cell>
        </row>
        <row r="189">
          <cell r="J189" t="str">
            <v>BOR</v>
          </cell>
          <cell r="K189" t="str">
            <v>초경</v>
          </cell>
          <cell r="L189" t="str">
            <v>▽▽</v>
          </cell>
        </row>
        <row r="190">
          <cell r="J190" t="str">
            <v>BOR</v>
          </cell>
          <cell r="K190" t="str">
            <v>초경</v>
          </cell>
          <cell r="L190" t="str">
            <v>▽▽</v>
          </cell>
        </row>
        <row r="191">
          <cell r="J191" t="str">
            <v>BOR</v>
          </cell>
          <cell r="K191" t="str">
            <v>초경</v>
          </cell>
          <cell r="L191" t="str">
            <v>▽▽</v>
          </cell>
        </row>
        <row r="192">
          <cell r="J192" t="str">
            <v>BOR</v>
          </cell>
          <cell r="K192" t="str">
            <v>초경</v>
          </cell>
          <cell r="L192" t="str">
            <v>▽▽</v>
          </cell>
        </row>
        <row r="193">
          <cell r="J193" t="str">
            <v>BOR</v>
          </cell>
          <cell r="K193" t="str">
            <v>초경</v>
          </cell>
          <cell r="L193" t="str">
            <v>▽▽</v>
          </cell>
        </row>
        <row r="194">
          <cell r="J194" t="str">
            <v>BOR</v>
          </cell>
          <cell r="K194" t="str">
            <v>초경</v>
          </cell>
          <cell r="L194" t="str">
            <v>▽▽</v>
          </cell>
        </row>
        <row r="195">
          <cell r="J195" t="str">
            <v>BOR</v>
          </cell>
          <cell r="K195" t="str">
            <v>초경</v>
          </cell>
          <cell r="L195" t="str">
            <v>▽▽</v>
          </cell>
        </row>
        <row r="196">
          <cell r="J196" t="str">
            <v>BOR</v>
          </cell>
          <cell r="K196" t="str">
            <v>초경</v>
          </cell>
          <cell r="L196" t="str">
            <v>▽▽</v>
          </cell>
        </row>
        <row r="197">
          <cell r="J197" t="str">
            <v>BOR</v>
          </cell>
          <cell r="K197" t="str">
            <v>초경</v>
          </cell>
          <cell r="L197" t="str">
            <v>▽▽</v>
          </cell>
        </row>
        <row r="198">
          <cell r="J198" t="str">
            <v>BOR</v>
          </cell>
          <cell r="K198" t="str">
            <v>초경</v>
          </cell>
          <cell r="L198" t="str">
            <v>▽▽</v>
          </cell>
        </row>
        <row r="199">
          <cell r="J199" t="str">
            <v>BOR</v>
          </cell>
          <cell r="K199" t="str">
            <v>초경</v>
          </cell>
          <cell r="L199" t="str">
            <v>▽▽</v>
          </cell>
        </row>
        <row r="200">
          <cell r="J200" t="str">
            <v>BOR</v>
          </cell>
          <cell r="K200" t="str">
            <v>초경</v>
          </cell>
          <cell r="L200" t="str">
            <v>▽▽</v>
          </cell>
        </row>
        <row r="201">
          <cell r="J201" t="str">
            <v>BOR</v>
          </cell>
          <cell r="K201" t="str">
            <v>초경</v>
          </cell>
          <cell r="L201" t="str">
            <v>▽▽</v>
          </cell>
        </row>
        <row r="202">
          <cell r="J202" t="str">
            <v>BOR</v>
          </cell>
          <cell r="K202" t="str">
            <v>초경</v>
          </cell>
          <cell r="L202" t="str">
            <v>▽▽</v>
          </cell>
        </row>
        <row r="203">
          <cell r="J203" t="str">
            <v>BOR</v>
          </cell>
          <cell r="K203" t="str">
            <v>초경</v>
          </cell>
          <cell r="L203" t="str">
            <v>▽▽</v>
          </cell>
        </row>
        <row r="204">
          <cell r="J204" t="str">
            <v>BOR</v>
          </cell>
          <cell r="K204" t="str">
            <v>초경</v>
          </cell>
          <cell r="L204" t="str">
            <v>▽▽</v>
          </cell>
        </row>
        <row r="205">
          <cell r="J205" t="str">
            <v>BOR</v>
          </cell>
          <cell r="K205" t="str">
            <v>초경</v>
          </cell>
          <cell r="L205" t="str">
            <v>▽▽</v>
          </cell>
        </row>
        <row r="206">
          <cell r="J206" t="str">
            <v>BOR</v>
          </cell>
          <cell r="K206" t="str">
            <v>초경</v>
          </cell>
          <cell r="L206" t="str">
            <v>▽▽</v>
          </cell>
        </row>
        <row r="207">
          <cell r="J207" t="str">
            <v>BOR</v>
          </cell>
          <cell r="K207" t="str">
            <v>초경</v>
          </cell>
          <cell r="L207" t="str">
            <v>▽▽</v>
          </cell>
        </row>
        <row r="208">
          <cell r="J208" t="str">
            <v>BOR</v>
          </cell>
          <cell r="K208" t="str">
            <v>초경</v>
          </cell>
          <cell r="L208" t="str">
            <v>▽▽</v>
          </cell>
        </row>
        <row r="209">
          <cell r="J209" t="str">
            <v>BOR</v>
          </cell>
          <cell r="K209" t="str">
            <v>초경</v>
          </cell>
          <cell r="L209" t="str">
            <v>▽▽</v>
          </cell>
        </row>
        <row r="210">
          <cell r="J210" t="str">
            <v>BOR</v>
          </cell>
          <cell r="K210" t="str">
            <v>초경</v>
          </cell>
          <cell r="L210" t="str">
            <v>▽▽</v>
          </cell>
        </row>
        <row r="211">
          <cell r="J211" t="str">
            <v>BOR</v>
          </cell>
          <cell r="K211" t="str">
            <v>초경</v>
          </cell>
          <cell r="L211" t="str">
            <v>▽▽</v>
          </cell>
        </row>
        <row r="212">
          <cell r="J212" t="str">
            <v>BOR</v>
          </cell>
          <cell r="K212" t="str">
            <v>초경</v>
          </cell>
          <cell r="L212" t="str">
            <v>▽▽</v>
          </cell>
        </row>
        <row r="213">
          <cell r="J213" t="str">
            <v>BOR</v>
          </cell>
          <cell r="K213" t="str">
            <v>초경</v>
          </cell>
          <cell r="L213" t="str">
            <v>▽▽</v>
          </cell>
        </row>
        <row r="214">
          <cell r="J214" t="str">
            <v>BOR</v>
          </cell>
          <cell r="K214" t="str">
            <v>초경</v>
          </cell>
          <cell r="L214" t="str">
            <v>▽▽</v>
          </cell>
        </row>
        <row r="215">
          <cell r="J215" t="str">
            <v>BOR</v>
          </cell>
          <cell r="K215" t="str">
            <v>초경</v>
          </cell>
          <cell r="L215" t="str">
            <v>▽▽</v>
          </cell>
        </row>
        <row r="216">
          <cell r="J216" t="str">
            <v>BOR</v>
          </cell>
          <cell r="K216" t="str">
            <v>초경</v>
          </cell>
          <cell r="L216" t="str">
            <v>▽▽</v>
          </cell>
        </row>
        <row r="217">
          <cell r="J217" t="str">
            <v>BOR</v>
          </cell>
          <cell r="K217" t="str">
            <v>초경</v>
          </cell>
          <cell r="L217" t="str">
            <v>▽▽</v>
          </cell>
        </row>
        <row r="218">
          <cell r="J218" t="str">
            <v>BOR</v>
          </cell>
          <cell r="K218" t="str">
            <v>초경</v>
          </cell>
          <cell r="L218" t="str">
            <v>▽▽</v>
          </cell>
        </row>
        <row r="219">
          <cell r="J219" t="str">
            <v>BOR</v>
          </cell>
          <cell r="K219" t="str">
            <v>초경</v>
          </cell>
          <cell r="L219" t="str">
            <v>▽▽</v>
          </cell>
        </row>
        <row r="220">
          <cell r="J220" t="str">
            <v>BOR</v>
          </cell>
          <cell r="K220" t="str">
            <v>초경</v>
          </cell>
          <cell r="L220" t="str">
            <v>▽▽</v>
          </cell>
        </row>
        <row r="221">
          <cell r="J221" t="str">
            <v>BOR</v>
          </cell>
          <cell r="K221" t="str">
            <v>초경</v>
          </cell>
          <cell r="L221" t="str">
            <v>▽▽▽</v>
          </cell>
        </row>
        <row r="222">
          <cell r="J222" t="str">
            <v>BOR</v>
          </cell>
          <cell r="K222" t="str">
            <v>초경</v>
          </cell>
          <cell r="L222" t="str">
            <v>▽▽▽</v>
          </cell>
        </row>
        <row r="223">
          <cell r="J223" t="str">
            <v>BOR</v>
          </cell>
          <cell r="K223" t="str">
            <v>초경</v>
          </cell>
          <cell r="L223" t="str">
            <v>▽▽▽</v>
          </cell>
        </row>
        <row r="224">
          <cell r="J224" t="str">
            <v>BOR</v>
          </cell>
          <cell r="K224" t="str">
            <v>초경</v>
          </cell>
          <cell r="L224" t="str">
            <v>▽▽▽</v>
          </cell>
        </row>
        <row r="225">
          <cell r="J225" t="str">
            <v>BOR</v>
          </cell>
          <cell r="K225" t="str">
            <v>초경</v>
          </cell>
          <cell r="L225" t="str">
            <v>▽▽▽</v>
          </cell>
        </row>
        <row r="226">
          <cell r="J226" t="str">
            <v>BOR</v>
          </cell>
          <cell r="K226" t="str">
            <v>초경</v>
          </cell>
          <cell r="L226" t="str">
            <v>▽▽▽</v>
          </cell>
        </row>
        <row r="227">
          <cell r="J227" t="str">
            <v>BOR</v>
          </cell>
          <cell r="K227" t="str">
            <v>초경</v>
          </cell>
          <cell r="L227" t="str">
            <v>▽▽▽</v>
          </cell>
        </row>
        <row r="228">
          <cell r="J228" t="str">
            <v>BOR</v>
          </cell>
          <cell r="K228" t="str">
            <v>초경</v>
          </cell>
          <cell r="L228" t="str">
            <v>▽▽▽</v>
          </cell>
        </row>
        <row r="229">
          <cell r="J229" t="str">
            <v>BOR</v>
          </cell>
          <cell r="K229" t="str">
            <v>초경</v>
          </cell>
          <cell r="L229" t="str">
            <v>▽▽▽</v>
          </cell>
        </row>
        <row r="230">
          <cell r="J230" t="str">
            <v>BOR</v>
          </cell>
          <cell r="K230" t="str">
            <v>초경</v>
          </cell>
          <cell r="L230" t="str">
            <v>▽▽▽</v>
          </cell>
        </row>
        <row r="231">
          <cell r="J231" t="str">
            <v>BOR</v>
          </cell>
          <cell r="K231" t="str">
            <v>초경</v>
          </cell>
          <cell r="L231" t="str">
            <v>▽▽▽</v>
          </cell>
        </row>
        <row r="232">
          <cell r="J232" t="str">
            <v>BOR</v>
          </cell>
          <cell r="K232" t="str">
            <v>초경</v>
          </cell>
          <cell r="L232" t="str">
            <v>▽▽▽</v>
          </cell>
        </row>
        <row r="233">
          <cell r="J233" t="str">
            <v>BOR</v>
          </cell>
          <cell r="K233" t="str">
            <v>초경</v>
          </cell>
          <cell r="L233" t="str">
            <v>▽▽▽</v>
          </cell>
        </row>
        <row r="234">
          <cell r="J234" t="str">
            <v>BOR</v>
          </cell>
          <cell r="K234" t="str">
            <v>초경</v>
          </cell>
          <cell r="L234" t="str">
            <v>▽▽▽</v>
          </cell>
        </row>
        <row r="235">
          <cell r="J235" t="str">
            <v>BOR</v>
          </cell>
          <cell r="K235" t="str">
            <v>초경</v>
          </cell>
          <cell r="L235" t="str">
            <v>▽▽▽</v>
          </cell>
        </row>
        <row r="236">
          <cell r="J236" t="str">
            <v>BOR</v>
          </cell>
          <cell r="K236" t="str">
            <v>초경</v>
          </cell>
          <cell r="L236" t="str">
            <v>▽▽▽</v>
          </cell>
        </row>
        <row r="237">
          <cell r="J237" t="str">
            <v>BOR</v>
          </cell>
          <cell r="K237" t="str">
            <v>초경</v>
          </cell>
          <cell r="L237" t="str">
            <v>▽▽▽</v>
          </cell>
        </row>
        <row r="238">
          <cell r="J238" t="str">
            <v>BOR</v>
          </cell>
          <cell r="K238" t="str">
            <v>초경</v>
          </cell>
          <cell r="L238" t="str">
            <v>▽▽▽</v>
          </cell>
        </row>
        <row r="239">
          <cell r="J239" t="str">
            <v>BOR</v>
          </cell>
          <cell r="K239" t="str">
            <v>초경</v>
          </cell>
          <cell r="L239" t="str">
            <v>▽▽▽</v>
          </cell>
        </row>
        <row r="240">
          <cell r="J240" t="str">
            <v>BOR</v>
          </cell>
          <cell r="K240" t="str">
            <v>초경</v>
          </cell>
          <cell r="L240" t="str">
            <v>▽▽▽</v>
          </cell>
        </row>
        <row r="241">
          <cell r="J241" t="str">
            <v>BOR</v>
          </cell>
          <cell r="K241" t="str">
            <v>초경</v>
          </cell>
          <cell r="L241" t="str">
            <v>▽▽▽</v>
          </cell>
        </row>
        <row r="242">
          <cell r="J242" t="str">
            <v>BOR</v>
          </cell>
          <cell r="K242" t="str">
            <v>초경</v>
          </cell>
          <cell r="L242" t="str">
            <v>▽▽▽</v>
          </cell>
        </row>
        <row r="243">
          <cell r="J243" t="str">
            <v>BOR</v>
          </cell>
          <cell r="K243" t="str">
            <v>초경</v>
          </cell>
          <cell r="L243" t="str">
            <v>▽▽▽</v>
          </cell>
        </row>
        <row r="244">
          <cell r="J244" t="str">
            <v>BOR</v>
          </cell>
          <cell r="K244" t="str">
            <v>초경</v>
          </cell>
          <cell r="L244" t="str">
            <v>▽▽▽</v>
          </cell>
        </row>
        <row r="245">
          <cell r="J245" t="str">
            <v>BOR</v>
          </cell>
          <cell r="K245" t="str">
            <v>초경</v>
          </cell>
          <cell r="L245" t="str">
            <v>▽▽▽</v>
          </cell>
        </row>
        <row r="246">
          <cell r="J246" t="str">
            <v>BOR</v>
          </cell>
          <cell r="K246" t="str">
            <v>초경</v>
          </cell>
          <cell r="L246" t="str">
            <v>▽▽▽</v>
          </cell>
        </row>
        <row r="247">
          <cell r="J247" t="str">
            <v>BOR</v>
          </cell>
          <cell r="K247" t="str">
            <v>초경</v>
          </cell>
          <cell r="L247" t="str">
            <v>▽▽▽</v>
          </cell>
        </row>
        <row r="248">
          <cell r="J248" t="str">
            <v>BOR</v>
          </cell>
          <cell r="K248" t="str">
            <v>초경</v>
          </cell>
          <cell r="L248" t="str">
            <v>▽▽▽</v>
          </cell>
        </row>
        <row r="249">
          <cell r="J249" t="str">
            <v>BOR</v>
          </cell>
          <cell r="K249" t="str">
            <v>초경</v>
          </cell>
          <cell r="L249" t="str">
            <v>▽▽▽</v>
          </cell>
        </row>
        <row r="250">
          <cell r="J250" t="str">
            <v>BOR</v>
          </cell>
          <cell r="K250" t="str">
            <v>초경</v>
          </cell>
          <cell r="L250" t="str">
            <v>▽▽▽</v>
          </cell>
        </row>
        <row r="251">
          <cell r="J251" t="str">
            <v>BOR</v>
          </cell>
          <cell r="K251" t="str">
            <v>초경</v>
          </cell>
          <cell r="L251" t="str">
            <v>▽▽▽</v>
          </cell>
        </row>
        <row r="252">
          <cell r="J252" t="str">
            <v>BOR</v>
          </cell>
          <cell r="K252" t="str">
            <v>초경</v>
          </cell>
          <cell r="L252" t="str">
            <v>▽▽▽</v>
          </cell>
        </row>
        <row r="253">
          <cell r="J253" t="str">
            <v>BOR</v>
          </cell>
          <cell r="K253" t="str">
            <v>초경</v>
          </cell>
          <cell r="L253" t="str">
            <v>▽▽▽</v>
          </cell>
        </row>
        <row r="254">
          <cell r="J254" t="str">
            <v>BOR</v>
          </cell>
          <cell r="K254" t="str">
            <v>초경</v>
          </cell>
          <cell r="L254" t="str">
            <v>▽▽▽</v>
          </cell>
        </row>
        <row r="255">
          <cell r="J255" t="str">
            <v>BOR</v>
          </cell>
          <cell r="K255" t="str">
            <v>초경</v>
          </cell>
          <cell r="L255" t="str">
            <v>▽▽▽</v>
          </cell>
        </row>
        <row r="256">
          <cell r="J256" t="str">
            <v>BOR</v>
          </cell>
          <cell r="K256" t="str">
            <v>초경</v>
          </cell>
          <cell r="L256" t="str">
            <v>▽▽▽</v>
          </cell>
        </row>
        <row r="257">
          <cell r="J257" t="str">
            <v>S_FACE</v>
          </cell>
          <cell r="K257" t="str">
            <v>HSS2날</v>
          </cell>
          <cell r="L257" t="str">
            <v>▽</v>
          </cell>
        </row>
        <row r="258">
          <cell r="J258" t="str">
            <v>S_FACE</v>
          </cell>
          <cell r="K258" t="str">
            <v>HSS2날</v>
          </cell>
          <cell r="L258" t="str">
            <v>▽</v>
          </cell>
        </row>
        <row r="259">
          <cell r="J259" t="str">
            <v>S_FACE</v>
          </cell>
          <cell r="K259" t="str">
            <v>HSS2날</v>
          </cell>
          <cell r="L259" t="str">
            <v>▽</v>
          </cell>
        </row>
        <row r="260">
          <cell r="J260" t="str">
            <v>S_FACE</v>
          </cell>
          <cell r="K260" t="str">
            <v>HSS2날</v>
          </cell>
          <cell r="L260" t="str">
            <v>▽</v>
          </cell>
        </row>
        <row r="261">
          <cell r="J261" t="str">
            <v>S_FACE</v>
          </cell>
          <cell r="K261" t="str">
            <v>HSS2날</v>
          </cell>
          <cell r="L261" t="str">
            <v>▽</v>
          </cell>
        </row>
        <row r="262">
          <cell r="J262" t="str">
            <v>S_FACE</v>
          </cell>
          <cell r="K262" t="str">
            <v>HSS4날</v>
          </cell>
          <cell r="L262" t="str">
            <v>▽</v>
          </cell>
        </row>
        <row r="263">
          <cell r="J263" t="str">
            <v>S_FACE</v>
          </cell>
          <cell r="K263" t="str">
            <v>HSS4날</v>
          </cell>
          <cell r="L263" t="str">
            <v>▽</v>
          </cell>
        </row>
        <row r="264">
          <cell r="J264" t="str">
            <v>S_FACE</v>
          </cell>
          <cell r="K264" t="str">
            <v>HSS4날</v>
          </cell>
          <cell r="L264" t="str">
            <v>▽</v>
          </cell>
        </row>
        <row r="265">
          <cell r="J265" t="str">
            <v>S_FACE</v>
          </cell>
          <cell r="K265" t="str">
            <v>HSS4날</v>
          </cell>
          <cell r="L265" t="str">
            <v>▽</v>
          </cell>
        </row>
        <row r="266">
          <cell r="J266" t="str">
            <v>S_FACE</v>
          </cell>
          <cell r="K266" t="str">
            <v>HSS4날</v>
          </cell>
          <cell r="L266" t="str">
            <v>▽</v>
          </cell>
        </row>
        <row r="267">
          <cell r="J267" t="str">
            <v>S_FACE</v>
          </cell>
          <cell r="K267" t="str">
            <v>초경2날</v>
          </cell>
          <cell r="L267" t="str">
            <v>▽</v>
          </cell>
        </row>
        <row r="268">
          <cell r="J268" t="str">
            <v>S_FACE</v>
          </cell>
          <cell r="K268" t="str">
            <v>초경2날</v>
          </cell>
          <cell r="L268" t="str">
            <v>▽</v>
          </cell>
        </row>
        <row r="269">
          <cell r="J269" t="str">
            <v>S_FACE</v>
          </cell>
          <cell r="K269" t="str">
            <v>초경2날</v>
          </cell>
          <cell r="L269" t="str">
            <v>▽</v>
          </cell>
        </row>
        <row r="270">
          <cell r="J270" t="str">
            <v>S_FACE</v>
          </cell>
          <cell r="K270" t="str">
            <v>초경2날</v>
          </cell>
          <cell r="L270" t="str">
            <v>▽</v>
          </cell>
        </row>
        <row r="271">
          <cell r="J271" t="str">
            <v>S_FACE</v>
          </cell>
          <cell r="K271" t="str">
            <v>초경2날</v>
          </cell>
          <cell r="L271" t="str">
            <v>▽</v>
          </cell>
        </row>
        <row r="272">
          <cell r="J272" t="str">
            <v>S_FACE</v>
          </cell>
          <cell r="K272" t="str">
            <v>초경4날</v>
          </cell>
          <cell r="L272" t="str">
            <v>▽</v>
          </cell>
        </row>
        <row r="273">
          <cell r="J273" t="str">
            <v>S_FACE</v>
          </cell>
          <cell r="K273" t="str">
            <v>초경4날</v>
          </cell>
          <cell r="L273" t="str">
            <v>▽</v>
          </cell>
        </row>
        <row r="274">
          <cell r="J274" t="str">
            <v>S_FACE</v>
          </cell>
          <cell r="K274" t="str">
            <v>초경4날</v>
          </cell>
          <cell r="L274" t="str">
            <v>▽</v>
          </cell>
        </row>
        <row r="275">
          <cell r="J275" t="str">
            <v>S_FACE</v>
          </cell>
          <cell r="K275" t="str">
            <v>초경4날</v>
          </cell>
          <cell r="L275" t="str">
            <v>▽</v>
          </cell>
        </row>
        <row r="276">
          <cell r="J276" t="str">
            <v>S_FACE</v>
          </cell>
          <cell r="K276" t="str">
            <v>초경4날</v>
          </cell>
          <cell r="L276" t="str">
            <v>▽</v>
          </cell>
        </row>
        <row r="277">
          <cell r="J277" t="str">
            <v>S_FACE</v>
          </cell>
          <cell r="K277" t="str">
            <v>HSS2날</v>
          </cell>
          <cell r="L277" t="str">
            <v>▽▽</v>
          </cell>
        </row>
        <row r="278">
          <cell r="J278" t="str">
            <v>S_FACE</v>
          </cell>
          <cell r="K278" t="str">
            <v>HSS2날</v>
          </cell>
          <cell r="L278" t="str">
            <v>▽▽</v>
          </cell>
        </row>
        <row r="279">
          <cell r="J279" t="str">
            <v>S_FACE</v>
          </cell>
          <cell r="K279" t="str">
            <v>HSS2날</v>
          </cell>
          <cell r="L279" t="str">
            <v>▽▽</v>
          </cell>
        </row>
        <row r="280">
          <cell r="J280" t="str">
            <v>S_FACE</v>
          </cell>
          <cell r="K280" t="str">
            <v>HSS2날</v>
          </cell>
          <cell r="L280" t="str">
            <v>▽▽</v>
          </cell>
        </row>
        <row r="281">
          <cell r="J281" t="str">
            <v>S_FACE</v>
          </cell>
          <cell r="K281" t="str">
            <v>HSS2날</v>
          </cell>
          <cell r="L281" t="str">
            <v>▽▽</v>
          </cell>
        </row>
        <row r="282">
          <cell r="J282" t="str">
            <v>S_FACE</v>
          </cell>
          <cell r="K282" t="str">
            <v>HSS4날</v>
          </cell>
          <cell r="L282" t="str">
            <v>▽▽</v>
          </cell>
        </row>
        <row r="283">
          <cell r="J283" t="str">
            <v>S_FACE</v>
          </cell>
          <cell r="K283" t="str">
            <v>HSS4날</v>
          </cell>
          <cell r="L283" t="str">
            <v>▽▽</v>
          </cell>
        </row>
        <row r="284">
          <cell r="J284" t="str">
            <v>S_FACE</v>
          </cell>
          <cell r="K284" t="str">
            <v>HSS4날</v>
          </cell>
          <cell r="L284" t="str">
            <v>▽▽</v>
          </cell>
        </row>
        <row r="285">
          <cell r="J285" t="str">
            <v>S_FACE</v>
          </cell>
          <cell r="K285" t="str">
            <v>HSS4날</v>
          </cell>
          <cell r="L285" t="str">
            <v>▽▽</v>
          </cell>
        </row>
        <row r="286">
          <cell r="J286" t="str">
            <v>S_FACE</v>
          </cell>
          <cell r="K286" t="str">
            <v>HSS4날</v>
          </cell>
          <cell r="L286" t="str">
            <v>▽▽</v>
          </cell>
        </row>
        <row r="287">
          <cell r="J287" t="str">
            <v>S_FACE</v>
          </cell>
          <cell r="K287" t="str">
            <v>초경2날</v>
          </cell>
          <cell r="L287" t="str">
            <v>▽▽</v>
          </cell>
        </row>
        <row r="288">
          <cell r="J288" t="str">
            <v>S_FACE</v>
          </cell>
          <cell r="K288" t="str">
            <v>초경2날</v>
          </cell>
          <cell r="L288" t="str">
            <v>▽▽</v>
          </cell>
        </row>
        <row r="289">
          <cell r="J289" t="str">
            <v>S_FACE</v>
          </cell>
          <cell r="K289" t="str">
            <v>초경2날</v>
          </cell>
          <cell r="L289" t="str">
            <v>▽▽</v>
          </cell>
        </row>
        <row r="290">
          <cell r="J290" t="str">
            <v>S_FACE</v>
          </cell>
          <cell r="K290" t="str">
            <v>초경2날</v>
          </cell>
          <cell r="L290" t="str">
            <v>▽▽</v>
          </cell>
        </row>
        <row r="291">
          <cell r="J291" t="str">
            <v>S_FACE</v>
          </cell>
          <cell r="K291" t="str">
            <v>초경2날</v>
          </cell>
          <cell r="L291" t="str">
            <v>▽▽</v>
          </cell>
        </row>
        <row r="292">
          <cell r="J292" t="str">
            <v>S_FACE</v>
          </cell>
          <cell r="K292" t="str">
            <v>초경4날</v>
          </cell>
          <cell r="L292" t="str">
            <v>▽▽</v>
          </cell>
        </row>
        <row r="293">
          <cell r="J293" t="str">
            <v>S_FACE</v>
          </cell>
          <cell r="K293" t="str">
            <v>초경4날</v>
          </cell>
          <cell r="L293" t="str">
            <v>▽▽</v>
          </cell>
        </row>
        <row r="294">
          <cell r="J294" t="str">
            <v>S_FACE</v>
          </cell>
          <cell r="K294" t="str">
            <v>초경4날</v>
          </cell>
          <cell r="L294" t="str">
            <v>▽▽</v>
          </cell>
        </row>
        <row r="295">
          <cell r="J295" t="str">
            <v>S_FACE</v>
          </cell>
          <cell r="K295" t="str">
            <v>초경4날</v>
          </cell>
          <cell r="L295" t="str">
            <v>▽▽</v>
          </cell>
        </row>
        <row r="296">
          <cell r="J296" t="str">
            <v>S_FACE</v>
          </cell>
          <cell r="K296" t="str">
            <v>초경4날</v>
          </cell>
          <cell r="L296" t="str">
            <v>▽▽</v>
          </cell>
        </row>
        <row r="297">
          <cell r="J297" t="str">
            <v>DR</v>
          </cell>
          <cell r="K297" t="str">
            <v>HSS</v>
          </cell>
          <cell r="L297" t="str">
            <v>▽</v>
          </cell>
        </row>
        <row r="298">
          <cell r="J298" t="str">
            <v>DR</v>
          </cell>
          <cell r="K298" t="str">
            <v>HSS</v>
          </cell>
          <cell r="L298" t="str">
            <v>▽</v>
          </cell>
        </row>
        <row r="299">
          <cell r="J299" t="str">
            <v>DR</v>
          </cell>
          <cell r="K299" t="str">
            <v>HSS</v>
          </cell>
          <cell r="L299" t="str">
            <v>▽</v>
          </cell>
        </row>
        <row r="300">
          <cell r="J300" t="str">
            <v>DR</v>
          </cell>
          <cell r="K300" t="str">
            <v>HSS</v>
          </cell>
          <cell r="L300" t="str">
            <v>▽</v>
          </cell>
        </row>
        <row r="301">
          <cell r="J301" t="str">
            <v>DR</v>
          </cell>
          <cell r="K301" t="str">
            <v>HSS</v>
          </cell>
          <cell r="L301" t="str">
            <v>▽</v>
          </cell>
        </row>
        <row r="302">
          <cell r="J302" t="str">
            <v>DR</v>
          </cell>
          <cell r="K302" t="str">
            <v>HSS</v>
          </cell>
          <cell r="L302" t="str">
            <v>▽</v>
          </cell>
        </row>
        <row r="303">
          <cell r="J303" t="str">
            <v>DR</v>
          </cell>
          <cell r="K303" t="str">
            <v>HSS</v>
          </cell>
          <cell r="L303" t="str">
            <v>▽</v>
          </cell>
        </row>
        <row r="304">
          <cell r="J304" t="str">
            <v>DR</v>
          </cell>
          <cell r="K304" t="str">
            <v>HSS</v>
          </cell>
          <cell r="L304" t="str">
            <v>▽</v>
          </cell>
        </row>
        <row r="305">
          <cell r="J305" t="str">
            <v>DR</v>
          </cell>
          <cell r="K305" t="str">
            <v>HSS</v>
          </cell>
          <cell r="L305" t="str">
            <v>▽</v>
          </cell>
        </row>
        <row r="306">
          <cell r="J306" t="str">
            <v>DR</v>
          </cell>
          <cell r="K306" t="str">
            <v>HSS</v>
          </cell>
          <cell r="L306" t="str">
            <v>▽</v>
          </cell>
        </row>
        <row r="307">
          <cell r="J307" t="str">
            <v>DR</v>
          </cell>
          <cell r="K307" t="str">
            <v>HSS</v>
          </cell>
          <cell r="L307" t="str">
            <v>▽</v>
          </cell>
        </row>
        <row r="308">
          <cell r="J308" t="str">
            <v>DR</v>
          </cell>
          <cell r="K308" t="str">
            <v>HSS</v>
          </cell>
          <cell r="L308" t="str">
            <v>▽</v>
          </cell>
        </row>
        <row r="309">
          <cell r="J309" t="str">
            <v>DR</v>
          </cell>
          <cell r="K309" t="str">
            <v>HSS</v>
          </cell>
          <cell r="L309" t="str">
            <v>▽</v>
          </cell>
        </row>
        <row r="310">
          <cell r="J310" t="str">
            <v>DR</v>
          </cell>
          <cell r="K310" t="str">
            <v>HSS</v>
          </cell>
          <cell r="L310" t="str">
            <v>▽</v>
          </cell>
        </row>
        <row r="311">
          <cell r="J311" t="str">
            <v>DR</v>
          </cell>
          <cell r="K311" t="str">
            <v>HSS</v>
          </cell>
          <cell r="L311" t="str">
            <v>▽</v>
          </cell>
        </row>
        <row r="312">
          <cell r="J312" t="str">
            <v>DR</v>
          </cell>
          <cell r="K312" t="str">
            <v>HSS</v>
          </cell>
          <cell r="L312" t="str">
            <v>▽</v>
          </cell>
        </row>
        <row r="313">
          <cell r="J313" t="str">
            <v>DR</v>
          </cell>
          <cell r="K313" t="str">
            <v>HSS</v>
          </cell>
          <cell r="L313" t="str">
            <v>▽</v>
          </cell>
        </row>
        <row r="314">
          <cell r="J314" t="str">
            <v>DR</v>
          </cell>
          <cell r="K314" t="str">
            <v>HSS</v>
          </cell>
          <cell r="L314" t="str">
            <v>▽</v>
          </cell>
        </row>
        <row r="315">
          <cell r="J315" t="str">
            <v>DR</v>
          </cell>
          <cell r="K315" t="str">
            <v>HSS</v>
          </cell>
          <cell r="L315" t="str">
            <v>▽</v>
          </cell>
        </row>
        <row r="316">
          <cell r="J316" t="str">
            <v>DR</v>
          </cell>
          <cell r="K316" t="str">
            <v>HSS</v>
          </cell>
          <cell r="L316" t="str">
            <v>▽</v>
          </cell>
        </row>
        <row r="317">
          <cell r="J317" t="str">
            <v>DR</v>
          </cell>
          <cell r="K317" t="str">
            <v>초경</v>
          </cell>
          <cell r="L317" t="str">
            <v>▽</v>
          </cell>
        </row>
        <row r="318">
          <cell r="J318" t="str">
            <v>DR</v>
          </cell>
          <cell r="K318" t="str">
            <v>초경</v>
          </cell>
          <cell r="L318" t="str">
            <v>▽</v>
          </cell>
        </row>
        <row r="319">
          <cell r="J319" t="str">
            <v>DR</v>
          </cell>
          <cell r="K319" t="str">
            <v>초경</v>
          </cell>
          <cell r="L319" t="str">
            <v>▽</v>
          </cell>
        </row>
        <row r="320">
          <cell r="J320" t="str">
            <v>DR</v>
          </cell>
          <cell r="K320" t="str">
            <v>초경</v>
          </cell>
          <cell r="L320" t="str">
            <v>▽</v>
          </cell>
        </row>
        <row r="321">
          <cell r="J321" t="str">
            <v>DR</v>
          </cell>
          <cell r="K321" t="str">
            <v>초경</v>
          </cell>
          <cell r="L321" t="str">
            <v>▽</v>
          </cell>
        </row>
        <row r="322">
          <cell r="J322" t="str">
            <v>DR</v>
          </cell>
          <cell r="K322" t="str">
            <v>초경</v>
          </cell>
          <cell r="L322" t="str">
            <v>▽</v>
          </cell>
        </row>
        <row r="323">
          <cell r="J323" t="str">
            <v>DR</v>
          </cell>
          <cell r="K323" t="str">
            <v>초경</v>
          </cell>
          <cell r="L323" t="str">
            <v>▽</v>
          </cell>
        </row>
        <row r="324">
          <cell r="J324" t="str">
            <v>DR</v>
          </cell>
          <cell r="K324" t="str">
            <v>초경</v>
          </cell>
          <cell r="L324" t="str">
            <v>▽</v>
          </cell>
        </row>
        <row r="325">
          <cell r="J325" t="str">
            <v>DR</v>
          </cell>
          <cell r="K325" t="str">
            <v>초경</v>
          </cell>
          <cell r="L325" t="str">
            <v>▽</v>
          </cell>
        </row>
        <row r="326">
          <cell r="J326" t="str">
            <v>DR</v>
          </cell>
          <cell r="K326" t="str">
            <v>초경</v>
          </cell>
          <cell r="L326" t="str">
            <v>▽</v>
          </cell>
        </row>
        <row r="327">
          <cell r="J327" t="str">
            <v>DR</v>
          </cell>
          <cell r="K327" t="str">
            <v>초경</v>
          </cell>
          <cell r="L327" t="str">
            <v>▽</v>
          </cell>
        </row>
        <row r="328">
          <cell r="J328" t="str">
            <v>DR</v>
          </cell>
          <cell r="K328" t="str">
            <v>초경</v>
          </cell>
          <cell r="L328" t="str">
            <v>▽</v>
          </cell>
        </row>
        <row r="329">
          <cell r="J329" t="str">
            <v>DR</v>
          </cell>
          <cell r="K329" t="str">
            <v>초경</v>
          </cell>
          <cell r="L329" t="str">
            <v>▽</v>
          </cell>
        </row>
        <row r="330">
          <cell r="J330" t="str">
            <v>DR</v>
          </cell>
          <cell r="K330" t="str">
            <v>초경</v>
          </cell>
          <cell r="L330" t="str">
            <v>▽</v>
          </cell>
        </row>
        <row r="331">
          <cell r="J331" t="str">
            <v>DR</v>
          </cell>
          <cell r="K331" t="str">
            <v>초경</v>
          </cell>
          <cell r="L331" t="str">
            <v>▽</v>
          </cell>
        </row>
        <row r="332">
          <cell r="J332" t="str">
            <v>DR</v>
          </cell>
          <cell r="K332" t="str">
            <v>초경</v>
          </cell>
          <cell r="L332" t="str">
            <v>▽</v>
          </cell>
        </row>
        <row r="333">
          <cell r="J333" t="str">
            <v>DR</v>
          </cell>
          <cell r="K333" t="str">
            <v>초경</v>
          </cell>
          <cell r="L333" t="str">
            <v>▽</v>
          </cell>
        </row>
        <row r="334">
          <cell r="J334" t="str">
            <v>DR</v>
          </cell>
          <cell r="K334" t="str">
            <v>초경</v>
          </cell>
          <cell r="L334" t="str">
            <v>▽</v>
          </cell>
        </row>
        <row r="335">
          <cell r="J335" t="str">
            <v>DR</v>
          </cell>
          <cell r="K335" t="str">
            <v>초경</v>
          </cell>
          <cell r="L335" t="str">
            <v>▽</v>
          </cell>
        </row>
        <row r="336">
          <cell r="J336" t="str">
            <v>DR</v>
          </cell>
          <cell r="K336" t="str">
            <v>초경</v>
          </cell>
          <cell r="L336" t="str">
            <v>▽</v>
          </cell>
        </row>
        <row r="337">
          <cell r="J337" t="str">
            <v>DR</v>
          </cell>
          <cell r="K337" t="str">
            <v>GUN DR</v>
          </cell>
          <cell r="L337" t="str">
            <v>▽</v>
          </cell>
        </row>
        <row r="338">
          <cell r="J338" t="str">
            <v>DR</v>
          </cell>
          <cell r="K338" t="str">
            <v>GUN DR</v>
          </cell>
          <cell r="L338" t="str">
            <v>▽</v>
          </cell>
        </row>
        <row r="339">
          <cell r="J339" t="str">
            <v>DR</v>
          </cell>
          <cell r="K339" t="str">
            <v>GUN DR</v>
          </cell>
          <cell r="L339" t="str">
            <v>▽</v>
          </cell>
        </row>
        <row r="340">
          <cell r="J340" t="str">
            <v>DR</v>
          </cell>
          <cell r="K340" t="str">
            <v>GUN DR</v>
          </cell>
          <cell r="L340" t="str">
            <v>▽</v>
          </cell>
        </row>
        <row r="341">
          <cell r="J341" t="str">
            <v>DR</v>
          </cell>
          <cell r="K341" t="str">
            <v>GUN DR</v>
          </cell>
          <cell r="L341" t="str">
            <v>▽</v>
          </cell>
        </row>
        <row r="342">
          <cell r="J342" t="str">
            <v>DR</v>
          </cell>
          <cell r="K342" t="str">
            <v>GUN DR</v>
          </cell>
          <cell r="L342" t="str">
            <v>▽</v>
          </cell>
        </row>
        <row r="343">
          <cell r="J343" t="str">
            <v>DR</v>
          </cell>
          <cell r="K343" t="str">
            <v>GUN DR</v>
          </cell>
          <cell r="L343" t="str">
            <v>▽</v>
          </cell>
        </row>
        <row r="344">
          <cell r="J344" t="str">
            <v>DR</v>
          </cell>
          <cell r="K344" t="str">
            <v>GUN DR</v>
          </cell>
          <cell r="L344" t="str">
            <v>▽</v>
          </cell>
        </row>
        <row r="345">
          <cell r="J345" t="str">
            <v>DR</v>
          </cell>
          <cell r="K345" t="str">
            <v>GUN DR</v>
          </cell>
          <cell r="L345" t="str">
            <v>▽</v>
          </cell>
        </row>
        <row r="346">
          <cell r="J346" t="str">
            <v>DR</v>
          </cell>
          <cell r="K346" t="str">
            <v>GUN DR</v>
          </cell>
          <cell r="L346" t="str">
            <v>▽</v>
          </cell>
        </row>
        <row r="347">
          <cell r="J347" t="str">
            <v>DR</v>
          </cell>
          <cell r="K347" t="str">
            <v>GUN DR</v>
          </cell>
          <cell r="L347" t="str">
            <v>▽</v>
          </cell>
        </row>
        <row r="348">
          <cell r="J348" t="str">
            <v>DR</v>
          </cell>
          <cell r="K348" t="str">
            <v>GUN DR</v>
          </cell>
          <cell r="L348" t="str">
            <v>▽</v>
          </cell>
        </row>
        <row r="349">
          <cell r="J349" t="str">
            <v>DR</v>
          </cell>
          <cell r="K349" t="str">
            <v>GUN DR</v>
          </cell>
          <cell r="L349" t="str">
            <v>▽</v>
          </cell>
        </row>
        <row r="350">
          <cell r="J350" t="str">
            <v>DR</v>
          </cell>
          <cell r="K350" t="str">
            <v>GUN DR</v>
          </cell>
          <cell r="L350" t="str">
            <v>▽</v>
          </cell>
        </row>
        <row r="351">
          <cell r="J351" t="str">
            <v>DR</v>
          </cell>
          <cell r="K351" t="str">
            <v>GUN DR</v>
          </cell>
          <cell r="L351" t="str">
            <v>▽</v>
          </cell>
        </row>
        <row r="352">
          <cell r="J352" t="str">
            <v>DR</v>
          </cell>
          <cell r="K352" t="str">
            <v>GUN DR</v>
          </cell>
          <cell r="L352" t="str">
            <v>▽</v>
          </cell>
        </row>
        <row r="353">
          <cell r="J353" t="str">
            <v>DR</v>
          </cell>
          <cell r="K353" t="str">
            <v>GUN DR</v>
          </cell>
          <cell r="L353" t="str">
            <v>▽</v>
          </cell>
        </row>
        <row r="354">
          <cell r="J354" t="str">
            <v>REAM</v>
          </cell>
          <cell r="K354" t="str">
            <v>초경</v>
          </cell>
          <cell r="L354" t="str">
            <v>▽▽</v>
          </cell>
        </row>
        <row r="355">
          <cell r="J355" t="str">
            <v>REAM</v>
          </cell>
          <cell r="K355" t="str">
            <v>초경</v>
          </cell>
          <cell r="L355" t="str">
            <v>▽▽</v>
          </cell>
        </row>
        <row r="356">
          <cell r="J356" t="str">
            <v>REAM</v>
          </cell>
          <cell r="K356" t="str">
            <v>초경</v>
          </cell>
          <cell r="L356" t="str">
            <v>▽▽</v>
          </cell>
        </row>
        <row r="357">
          <cell r="J357" t="str">
            <v>REAM</v>
          </cell>
          <cell r="K357" t="str">
            <v>초경</v>
          </cell>
          <cell r="L357" t="str">
            <v>▽▽▽</v>
          </cell>
        </row>
        <row r="358">
          <cell r="J358" t="str">
            <v>REAM</v>
          </cell>
          <cell r="K358" t="str">
            <v>초경</v>
          </cell>
          <cell r="L358" t="str">
            <v>▽▽▽</v>
          </cell>
        </row>
        <row r="359">
          <cell r="J359" t="str">
            <v>REAM</v>
          </cell>
          <cell r="K359" t="str">
            <v>초경</v>
          </cell>
          <cell r="L359" t="str">
            <v>▽▽▽</v>
          </cell>
        </row>
        <row r="360">
          <cell r="J360" t="str">
            <v>TAP</v>
          </cell>
          <cell r="K360" t="str">
            <v>초경</v>
          </cell>
          <cell r="L360" t="str">
            <v>▽</v>
          </cell>
        </row>
        <row r="361">
          <cell r="J361" t="str">
            <v>TAP</v>
          </cell>
          <cell r="K361" t="str">
            <v>초경</v>
          </cell>
          <cell r="L361" t="str">
            <v>▽▽</v>
          </cell>
        </row>
        <row r="362">
          <cell r="J362" t="str">
            <v>TAP</v>
          </cell>
          <cell r="K362" t="str">
            <v>초경</v>
          </cell>
          <cell r="L362" t="str">
            <v>▽▽▽</v>
          </cell>
        </row>
        <row r="363">
          <cell r="J363" t="str">
            <v>CHAMFER</v>
          </cell>
          <cell r="K363" t="str">
            <v>초경</v>
          </cell>
          <cell r="L363" t="str">
            <v>N/A</v>
          </cell>
        </row>
      </sheetData>
      <sheetData sheetId="2" refreshError="1"/>
      <sheetData sheetId="3">
        <row r="6">
          <cell r="B6" t="str">
            <v>Cell</v>
          </cell>
        </row>
      </sheetData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_History"/>
      <sheetName val="Module BOM"/>
      <sheetName val="작성예시)Advanced_Module"/>
      <sheetName val="부품 분류"/>
      <sheetName val="예시) App.1 기계가공부"/>
      <sheetName val="가공Tool"/>
      <sheetName val="App.1 기계가공부 (U-frame)"/>
      <sheetName val="App.1 기계가공부 (Top plate)"/>
      <sheetName val="App.1 기계가공부 (Endplate FRT)"/>
      <sheetName val="App.1 기계가공부 (Endplate RR)"/>
      <sheetName val="Sheet1"/>
    </sheetNames>
    <sheetDataSet>
      <sheetData sheetId="0"/>
      <sheetData sheetId="1"/>
      <sheetData sheetId="2"/>
      <sheetData sheetId="3"/>
      <sheetData sheetId="4">
        <row r="5">
          <cell r="I5" t="str">
            <v>E_MILL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연간일정"/>
      <sheetName val="달력"/>
      <sheetName val="12간지"/>
    </sheetNames>
    <sheetDataSet>
      <sheetData sheetId="0">
        <row r="30">
          <cell r="G30">
            <v>42370</v>
          </cell>
        </row>
        <row r="31">
          <cell r="G31">
            <v>42407</v>
          </cell>
        </row>
        <row r="32">
          <cell r="G32">
            <v>42408</v>
          </cell>
        </row>
        <row r="33">
          <cell r="G33">
            <v>42409</v>
          </cell>
        </row>
        <row r="34">
          <cell r="G34">
            <v>42410</v>
          </cell>
        </row>
        <row r="35">
          <cell r="G35">
            <v>42430</v>
          </cell>
        </row>
        <row r="36">
          <cell r="G36">
            <v>42491</v>
          </cell>
        </row>
        <row r="37">
          <cell r="G37">
            <v>42495</v>
          </cell>
        </row>
        <row r="38">
          <cell r="G38" t="str">
            <v>×</v>
          </cell>
        </row>
        <row r="39">
          <cell r="G39">
            <v>42504</v>
          </cell>
        </row>
        <row r="40">
          <cell r="G40">
            <v>42527</v>
          </cell>
        </row>
        <row r="41">
          <cell r="G41">
            <v>42597</v>
          </cell>
        </row>
        <row r="42">
          <cell r="G42">
            <v>42627</v>
          </cell>
        </row>
        <row r="43">
          <cell r="G43">
            <v>42628</v>
          </cell>
        </row>
        <row r="44">
          <cell r="G44">
            <v>42629</v>
          </cell>
        </row>
        <row r="45">
          <cell r="G45" t="str">
            <v>×</v>
          </cell>
        </row>
        <row r="46">
          <cell r="G46">
            <v>42646</v>
          </cell>
        </row>
        <row r="47">
          <cell r="G47">
            <v>42652</v>
          </cell>
        </row>
        <row r="48">
          <cell r="G48">
            <v>42729</v>
          </cell>
        </row>
      </sheetData>
      <sheetData sheetId="1" refreshError="1"/>
      <sheetData sheetId="2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최종 정리(BP  외)"/>
      <sheetName val="Case별 BP"/>
      <sheetName val="PPT_보고자료"/>
      <sheetName val="보고서 정리용"/>
      <sheetName val="Detail_BizPlan"/>
      <sheetName val="Sheet2"/>
      <sheetName val="Details_Assumption"/>
      <sheetName val="Detail_Logistics"/>
      <sheetName val="매입 물동량"/>
      <sheetName val="매출 물동량"/>
      <sheetName val="(가정) 물류 관련"/>
      <sheetName val="(관리) 아이템 마스터"/>
      <sheetName val="참조. 물류비 정보_견적기준"/>
      <sheetName val="(내부용) 투자규모"/>
      <sheetName val="(Total) KSCP 매입재료비"/>
      <sheetName val="국가별 인건비 가정(컨셉1_금액 환산버전)"/>
      <sheetName val="국가별 인건비 가정(컨셉2_인원환산_BP 반영)"/>
      <sheetName val="(raw) 인원계획"/>
      <sheetName val="(검토용) 물동량+가운임 기준 KSCP 물류비"/>
      <sheetName val="(검토용) 현재기준 노무비"/>
      <sheetName val="생산액(완)"/>
      <sheetName val="(raw) 인원계획 (원계획)"/>
      <sheetName val="매출액(완)"/>
      <sheetName val="매입재료비(완)"/>
      <sheetName val="매입재료비_재고(완)"/>
      <sheetName val="생산수량(완)"/>
      <sheetName val="매출수량(완)"/>
      <sheetName val="제품재고수량(완)"/>
      <sheetName val="샘플수량(완)"/>
      <sheetName val="판매가(완)"/>
      <sheetName val="재료재고수량(완)"/>
      <sheetName val="매입재료수량(완)"/>
      <sheetName val="매입가(완)"/>
      <sheetName val="매입재료비_raw_수급처 매입가"/>
      <sheetName val="매입재료비_raw_수급처 관리비"/>
      <sheetName val="매입재료비_raw_수급처 아웃바운드"/>
      <sheetName val="매입재료비_raw_생산처 매입가"/>
      <sheetName val="매입재료비_raw_생산처 LDC"/>
      <sheetName val="매입재료비_raw_생산처 관세"/>
      <sheetName val="(재검) 매입재료비_raw_생산처 가공비"/>
      <sheetName val="(재검) 매입재료비_raw_생산처 관리비"/>
      <sheetName val="매입재료비_raw_생산처 아웃바운드"/>
      <sheetName val="매입재료비_raw_매출처 매입가"/>
      <sheetName val="매입재료비_raw_매출처 LDC"/>
      <sheetName val="매입재료비_raw_매출처 관세"/>
      <sheetName val="(재검) 제조경비_raw_매출처 관리비"/>
      <sheetName val="(재검) 제조경비_raw_매출처 RnD비"/>
      <sheetName val="판관비_운반비_아웃바운드"/>
      <sheetName val="(참조) 재료비 산출 고려사항"/>
      <sheetName val="매입 물동량_raw_수량"/>
      <sheetName val="매입 물동량_raw_중량"/>
      <sheetName val="매입 물동량_raw_포장사양"/>
      <sheetName val="매출 물동량_raw_수량"/>
      <sheetName val="매출 물동량_raw_중량"/>
      <sheetName val="매출 물동량_raw_포장사양"/>
      <sheetName val="(Total) Layout"/>
      <sheetName val="(raw) Layout"/>
      <sheetName val="감가상각_신규"/>
      <sheetName val="감가상각_기존"/>
      <sheetName val="(Total) Labor"/>
      <sheetName val="(raw) Labor"/>
      <sheetName val="(raw) Investment"/>
      <sheetName val="참조. KSCC 설비 투자비"/>
      <sheetName val="(검토결론) 현지화 효과"/>
      <sheetName val="(결론) 1차 후보지 가정"/>
      <sheetName val="검토용_20190919_C"/>
      <sheetName val="검토용_20190923_d"/>
      <sheetName val="검토 종합용_20190923"/>
      <sheetName val="Sheet1"/>
      <sheetName val="검토용_참조_창저우 생산인원"/>
      <sheetName val="감가상각_신규(계산탭).건물포함"/>
      <sheetName val="(참조) 창저우 물류 흐름"/>
      <sheetName val="(참조) 태일 공정 투자비_VW MEB, EV2020"/>
      <sheetName val="(참조) 패키징"/>
      <sheetName val="(참조) 창저우_레이아웃"/>
      <sheetName val="(참조) 태일_공정 투자비"/>
      <sheetName val="(Ref) key fact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J4" t="str">
            <v>Lookup</v>
          </cell>
          <cell r="K4" t="str">
            <v>이동거리</v>
          </cell>
          <cell r="L4" t="str">
            <v>운임</v>
          </cell>
          <cell r="M4" t="str">
            <v>소요일</v>
          </cell>
        </row>
        <row r="5">
          <cell r="K5" t="str">
            <v>(km)</v>
          </cell>
          <cell r="L5" t="str">
            <v>(원/km/40ft 1CT)
해양의 경우 총운임</v>
          </cell>
          <cell r="M5" t="str">
            <v>(일)</v>
          </cell>
        </row>
        <row r="6">
          <cell r="J6" t="str">
            <v>내륙전장사업부평택항</v>
          </cell>
          <cell r="K6">
            <v>100</v>
          </cell>
          <cell r="L6">
            <v>2000</v>
          </cell>
        </row>
        <row r="7">
          <cell r="J7" t="str">
            <v>내륙전장사업부부산항</v>
          </cell>
          <cell r="K7">
            <v>410</v>
          </cell>
          <cell r="L7">
            <v>1730.4878048780488</v>
          </cell>
        </row>
        <row r="8">
          <cell r="J8" t="str">
            <v>해상평택항연운항</v>
          </cell>
          <cell r="L8">
            <v>2500000</v>
          </cell>
        </row>
        <row r="9">
          <cell r="J9" t="str">
            <v>해상평택항그단스크항</v>
          </cell>
          <cell r="L9">
            <v>1600000</v>
          </cell>
        </row>
        <row r="10">
          <cell r="J10" t="str">
            <v>해상부산항연운항</v>
          </cell>
          <cell r="L10">
            <v>2500000</v>
          </cell>
        </row>
        <row r="11">
          <cell r="J11" t="str">
            <v>해상부산항그단스크항</v>
          </cell>
          <cell r="L11">
            <v>1595000</v>
          </cell>
        </row>
        <row r="12">
          <cell r="J12" t="str">
            <v>해상부산항알바니아수입항</v>
          </cell>
          <cell r="L12">
            <v>1595000</v>
          </cell>
        </row>
        <row r="13">
          <cell r="J13" t="str">
            <v>해상부산항세르비아수입항</v>
          </cell>
          <cell r="L13">
            <v>1595000</v>
          </cell>
        </row>
        <row r="14">
          <cell r="J14" t="str">
            <v>해상부산항모로코수입항</v>
          </cell>
          <cell r="L14">
            <v>2420000</v>
          </cell>
        </row>
        <row r="15">
          <cell r="J15" t="str">
            <v>해상부산항불가리아수입항</v>
          </cell>
          <cell r="L15">
            <v>1595000</v>
          </cell>
        </row>
        <row r="16">
          <cell r="J16" t="str">
            <v>내륙연운항KSCC</v>
          </cell>
          <cell r="K16">
            <v>269</v>
          </cell>
          <cell r="L16">
            <v>2200</v>
          </cell>
        </row>
        <row r="17">
          <cell r="J17" t="str">
            <v>내륙그단스크항KSCP</v>
          </cell>
          <cell r="K17">
            <v>486</v>
          </cell>
          <cell r="L17">
            <v>2847.0106470106466</v>
          </cell>
        </row>
        <row r="18">
          <cell r="J18" t="str">
            <v>내륙그단스크항폴란드후보지</v>
          </cell>
          <cell r="K18">
            <v>570</v>
          </cell>
          <cell r="L18">
            <v>2941.1764705882351</v>
          </cell>
        </row>
        <row r="19">
          <cell r="J19" t="str">
            <v>내륙알바니아수입항알바니아후보지</v>
          </cell>
          <cell r="K19">
            <v>1319</v>
          </cell>
          <cell r="L19">
            <v>2166</v>
          </cell>
        </row>
        <row r="20">
          <cell r="J20" t="str">
            <v>내륙세르비아수입항세르비아후보지</v>
          </cell>
          <cell r="K20">
            <v>713</v>
          </cell>
          <cell r="L20">
            <v>2477</v>
          </cell>
        </row>
        <row r="21">
          <cell r="J21" t="str">
            <v>내륙모로코수입항모로코후보지</v>
          </cell>
          <cell r="K21">
            <v>70</v>
          </cell>
          <cell r="L21">
            <v>6086.065573770491</v>
          </cell>
        </row>
        <row r="22">
          <cell r="J22" t="str">
            <v>내륙불가리아수입항불가리아후보지</v>
          </cell>
          <cell r="K22">
            <v>350</v>
          </cell>
          <cell r="L22">
            <v>2477</v>
          </cell>
        </row>
        <row r="23">
          <cell r="J23" t="str">
            <v>내륙KSCC연운항</v>
          </cell>
          <cell r="K23">
            <v>269</v>
          </cell>
          <cell r="L23">
            <v>2200</v>
          </cell>
        </row>
        <row r="24">
          <cell r="J24" t="str">
            <v>내륙알바니아후보지알바니아수출항</v>
          </cell>
          <cell r="K24">
            <v>1319</v>
          </cell>
          <cell r="L24">
            <v>2166</v>
          </cell>
        </row>
        <row r="25">
          <cell r="J25" t="str">
            <v>내륙세르비아후보지세르비아수출항</v>
          </cell>
          <cell r="K25">
            <v>713</v>
          </cell>
          <cell r="L25">
            <v>2477</v>
          </cell>
        </row>
        <row r="26">
          <cell r="J26" t="str">
            <v>내륙모로코후보지모로코수출항</v>
          </cell>
          <cell r="K26">
            <v>25</v>
          </cell>
          <cell r="L26">
            <v>6086.065573770491</v>
          </cell>
        </row>
        <row r="27">
          <cell r="J27" t="str">
            <v>내륙불가리아후보지불가리아수출항</v>
          </cell>
          <cell r="K27">
            <v>350</v>
          </cell>
          <cell r="L27">
            <v>2477</v>
          </cell>
        </row>
        <row r="28">
          <cell r="J28" t="str">
            <v>해상연운항그단스크항</v>
          </cell>
          <cell r="K28">
            <v>20500</v>
          </cell>
          <cell r="L28">
            <v>1600000</v>
          </cell>
        </row>
        <row r="29">
          <cell r="J29" t="str">
            <v>해상연운항알바니아수입항</v>
          </cell>
          <cell r="L29">
            <v>1600000</v>
          </cell>
        </row>
        <row r="30">
          <cell r="J30" t="str">
            <v>해상연운항세르비아수입항</v>
          </cell>
          <cell r="L30">
            <v>1600000</v>
          </cell>
        </row>
        <row r="31">
          <cell r="J31" t="str">
            <v>해상연운항모로코수입항</v>
          </cell>
          <cell r="L31">
            <v>1600000</v>
          </cell>
        </row>
        <row r="32">
          <cell r="J32" t="str">
            <v>해상연운항불가리아수입항</v>
          </cell>
          <cell r="L32">
            <v>1600000</v>
          </cell>
        </row>
        <row r="33">
          <cell r="J33" t="str">
            <v>내륙그단스크항KSCP</v>
          </cell>
          <cell r="K33">
            <v>486</v>
          </cell>
          <cell r="L33">
            <v>2847.0106470106466</v>
          </cell>
        </row>
        <row r="34">
          <cell r="J34" t="str">
            <v>내륙그단스크항폴란드후보지</v>
          </cell>
          <cell r="K34">
            <v>570</v>
          </cell>
          <cell r="L34">
            <v>2847.0106470106466</v>
          </cell>
        </row>
        <row r="35">
          <cell r="J35" t="str">
            <v>내륙알바니아수입항알바니아후보지</v>
          </cell>
          <cell r="K35">
            <v>1319</v>
          </cell>
          <cell r="L35">
            <v>2166</v>
          </cell>
        </row>
        <row r="36">
          <cell r="J36" t="str">
            <v>내륙세르비아수입항세르비아후보지</v>
          </cell>
          <cell r="K36">
            <v>713</v>
          </cell>
          <cell r="L36">
            <v>2477</v>
          </cell>
        </row>
        <row r="37">
          <cell r="J37" t="str">
            <v>내륙모로코수입항모로코후보지</v>
          </cell>
          <cell r="K37">
            <v>70</v>
          </cell>
          <cell r="L37">
            <v>6086.065573770491</v>
          </cell>
        </row>
        <row r="38">
          <cell r="J38" t="str">
            <v>내륙불가리아수입항불가리아후보지</v>
          </cell>
          <cell r="K38">
            <v>350</v>
          </cell>
          <cell r="L38">
            <v>2477</v>
          </cell>
        </row>
        <row r="39">
          <cell r="J39" t="str">
            <v>내륙KSCPLGC</v>
          </cell>
          <cell r="K39">
            <v>7</v>
          </cell>
          <cell r="L39">
            <v>3586.2068965517242</v>
          </cell>
        </row>
        <row r="40">
          <cell r="J40" t="str">
            <v>내륙KSCPSKI</v>
          </cell>
          <cell r="K40">
            <v>553</v>
          </cell>
          <cell r="L40">
            <v>2468.3544303797466</v>
          </cell>
        </row>
        <row r="41">
          <cell r="J41" t="str">
            <v>내륙폴란드후보지LGC</v>
          </cell>
          <cell r="K41">
            <v>65</v>
          </cell>
          <cell r="L41">
            <v>3586.2068965517242</v>
          </cell>
        </row>
        <row r="42">
          <cell r="J42" t="str">
            <v>내륙폴란드후보지SKI</v>
          </cell>
          <cell r="K42">
            <v>600</v>
          </cell>
          <cell r="L42">
            <v>2166</v>
          </cell>
        </row>
        <row r="43">
          <cell r="J43" t="str">
            <v>내륙알바니아후보지LGC</v>
          </cell>
          <cell r="K43">
            <v>1800</v>
          </cell>
          <cell r="L43">
            <v>1986</v>
          </cell>
        </row>
        <row r="44">
          <cell r="J44" t="str">
            <v>내륙알바니아후보지SKI</v>
          </cell>
          <cell r="K44">
            <v>1200</v>
          </cell>
          <cell r="L44">
            <v>2166</v>
          </cell>
        </row>
        <row r="45">
          <cell r="J45" t="str">
            <v>내륙알바니아후보지KSCP(창고)</v>
          </cell>
          <cell r="K45">
            <v>1790</v>
          </cell>
          <cell r="L45">
            <v>1986</v>
          </cell>
        </row>
        <row r="46">
          <cell r="J46" t="str">
            <v>내륙세르비아후보지LGC</v>
          </cell>
          <cell r="K46">
            <v>1163</v>
          </cell>
          <cell r="L46">
            <v>2477</v>
          </cell>
        </row>
        <row r="47">
          <cell r="J47" t="str">
            <v>내륙세르비아후보지SKI</v>
          </cell>
          <cell r="K47">
            <v>546</v>
          </cell>
          <cell r="L47">
            <v>2477</v>
          </cell>
        </row>
        <row r="48">
          <cell r="J48" t="str">
            <v>내륙세르비아후보지KSCP(창고)</v>
          </cell>
          <cell r="K48">
            <v>1153</v>
          </cell>
          <cell r="L48">
            <v>2477</v>
          </cell>
        </row>
        <row r="49">
          <cell r="J49" t="str">
            <v>내륙모로코후보지LGC</v>
          </cell>
          <cell r="K49">
            <v>500</v>
          </cell>
          <cell r="L49">
            <v>6086.065573770491</v>
          </cell>
        </row>
        <row r="50">
          <cell r="J50" t="str">
            <v>내륙모로코후보지SKI</v>
          </cell>
          <cell r="K50">
            <v>530</v>
          </cell>
          <cell r="L50">
            <v>6086.065573770491</v>
          </cell>
        </row>
        <row r="51">
          <cell r="J51" t="str">
            <v>내륙모로코후보지KSCP(창고)</v>
          </cell>
          <cell r="K51">
            <v>490</v>
          </cell>
          <cell r="L51">
            <v>6086.065573770491</v>
          </cell>
        </row>
        <row r="52">
          <cell r="J52" t="str">
            <v>내륙불가리아후보지LGC</v>
          </cell>
          <cell r="K52">
            <v>1654</v>
          </cell>
          <cell r="L52">
            <v>2477</v>
          </cell>
        </row>
        <row r="53">
          <cell r="J53" t="str">
            <v>내륙불가리아후보지SKI</v>
          </cell>
          <cell r="K53">
            <v>964</v>
          </cell>
          <cell r="L53">
            <v>2477</v>
          </cell>
        </row>
        <row r="54">
          <cell r="J54" t="str">
            <v>내륙불가리아후보지KSCP(창고)</v>
          </cell>
          <cell r="K54">
            <v>1644</v>
          </cell>
          <cell r="L54">
            <v>2477</v>
          </cell>
        </row>
        <row r="55">
          <cell r="J55" t="str">
            <v>내륙KSCPSKI(북미)</v>
          </cell>
          <cell r="K55">
            <v>15000</v>
          </cell>
          <cell r="L55">
            <v>6233090.9090909092</v>
          </cell>
        </row>
        <row r="56">
          <cell r="J56" t="str">
            <v>내륙폴란드후보지SKI(북미)</v>
          </cell>
          <cell r="L56">
            <v>6233090.9090909092</v>
          </cell>
        </row>
        <row r="57">
          <cell r="J57" t="str">
            <v>내륙알바니아후보지SKI(북미)</v>
          </cell>
          <cell r="L57">
            <v>6544745.454545456</v>
          </cell>
        </row>
        <row r="58">
          <cell r="J58" t="str">
            <v>내륙세르비아후보지SKI(북미)</v>
          </cell>
          <cell r="L58">
            <v>5262100</v>
          </cell>
        </row>
        <row r="59">
          <cell r="J59" t="str">
            <v>내륙모로코후보지SKI(북미)</v>
          </cell>
          <cell r="L59">
            <v>4035400</v>
          </cell>
        </row>
        <row r="60">
          <cell r="J60" t="str">
            <v>내륙불가리아후보지SKI(북미)</v>
          </cell>
          <cell r="L60">
            <v>4998995</v>
          </cell>
        </row>
      </sheetData>
      <sheetData sheetId="11"/>
      <sheetData sheetId="12"/>
      <sheetData sheetId="13"/>
      <sheetData sheetId="14">
        <row r="12">
          <cell r="A12">
            <v>1</v>
          </cell>
          <cell r="B12" t="str">
            <v>팩 부품</v>
          </cell>
          <cell r="C12" t="str">
            <v xml:space="preserve">BDU </v>
          </cell>
          <cell r="D12" t="str">
            <v>PSA WAVE1_SDN</v>
          </cell>
          <cell r="E12" t="str">
            <v>BDU_ASSY</v>
          </cell>
          <cell r="F12" t="str">
            <v>-</v>
          </cell>
          <cell r="G12" t="str">
            <v>전장사업부</v>
          </cell>
          <cell r="H12" t="str">
            <v>확정</v>
          </cell>
          <cell r="I12" t="str">
            <v>2019년 6월</v>
          </cell>
          <cell r="J12" t="str">
            <v>2024년</v>
          </cell>
          <cell r="K12" t="str">
            <v>부품</v>
          </cell>
          <cell r="L12" t="str">
            <v>전장사업부</v>
          </cell>
          <cell r="M12" t="str">
            <v>세르비아후보지</v>
          </cell>
          <cell r="N12" t="str">
            <v>내작</v>
          </cell>
          <cell r="O12" t="str">
            <v>세르비아후보지</v>
          </cell>
        </row>
        <row r="13">
          <cell r="A13">
            <v>1</v>
          </cell>
          <cell r="B13" t="str">
            <v>팩 부품</v>
          </cell>
          <cell r="C13" t="str">
            <v xml:space="preserve">BDU </v>
          </cell>
          <cell r="D13" t="str">
            <v>PSA WAVE1_SDN</v>
          </cell>
          <cell r="E13" t="str">
            <v>BDU_ASSY</v>
          </cell>
          <cell r="F13" t="str">
            <v>-</v>
          </cell>
          <cell r="G13" t="str">
            <v>전장사업부</v>
          </cell>
          <cell r="H13" t="str">
            <v>확정</v>
          </cell>
          <cell r="I13" t="str">
            <v>2019년 6월</v>
          </cell>
          <cell r="J13" t="str">
            <v>2024년</v>
          </cell>
          <cell r="K13" t="str">
            <v>부품</v>
          </cell>
          <cell r="L13" t="str">
            <v>전장사업부</v>
          </cell>
          <cell r="M13" t="str">
            <v>세르비아후보지</v>
          </cell>
          <cell r="N13" t="str">
            <v>내작</v>
          </cell>
          <cell r="O13" t="str">
            <v>세르비아후보지</v>
          </cell>
        </row>
        <row r="14">
          <cell r="A14">
            <v>1</v>
          </cell>
          <cell r="B14" t="str">
            <v>팩 부품</v>
          </cell>
          <cell r="C14" t="str">
            <v xml:space="preserve">BDU </v>
          </cell>
          <cell r="D14" t="str">
            <v>PSA WAVE1_SDN</v>
          </cell>
          <cell r="E14" t="str">
            <v>BDU_ASSY</v>
          </cell>
          <cell r="F14" t="str">
            <v>-</v>
          </cell>
          <cell r="G14" t="str">
            <v>전장사업부</v>
          </cell>
          <cell r="H14" t="str">
            <v>확정</v>
          </cell>
          <cell r="I14" t="str">
            <v>2019년 6월</v>
          </cell>
          <cell r="J14" t="str">
            <v>2024년</v>
          </cell>
          <cell r="K14" t="str">
            <v>부품</v>
          </cell>
          <cell r="L14" t="str">
            <v>전장사업부</v>
          </cell>
          <cell r="M14" t="str">
            <v>세르비아후보지</v>
          </cell>
          <cell r="N14" t="str">
            <v>내작</v>
          </cell>
          <cell r="O14" t="str">
            <v>세르비아후보지</v>
          </cell>
        </row>
        <row r="15">
          <cell r="A15">
            <v>1</v>
          </cell>
          <cell r="B15" t="str">
            <v>팩 부품</v>
          </cell>
          <cell r="C15" t="str">
            <v xml:space="preserve">BDU </v>
          </cell>
          <cell r="D15" t="str">
            <v>PSA WAVE1_SDN</v>
          </cell>
          <cell r="E15" t="str">
            <v>BDU_ASSY</v>
          </cell>
          <cell r="F15" t="str">
            <v>-</v>
          </cell>
          <cell r="G15" t="str">
            <v>전장사업부</v>
          </cell>
          <cell r="H15" t="str">
            <v>확정</v>
          </cell>
          <cell r="I15" t="str">
            <v>2019년 6월</v>
          </cell>
          <cell r="J15" t="str">
            <v>2024년</v>
          </cell>
          <cell r="K15" t="str">
            <v>부품</v>
          </cell>
          <cell r="L15" t="str">
            <v>전장사업부</v>
          </cell>
          <cell r="M15" t="str">
            <v>세르비아후보지</v>
          </cell>
          <cell r="N15" t="str">
            <v>내작</v>
          </cell>
          <cell r="O15" t="str">
            <v>세르비아후보지</v>
          </cell>
        </row>
        <row r="16">
          <cell r="A16">
            <v>1</v>
          </cell>
          <cell r="B16" t="str">
            <v>팩 부품</v>
          </cell>
          <cell r="C16" t="str">
            <v xml:space="preserve">BDU </v>
          </cell>
          <cell r="D16" t="str">
            <v>PSA WAVE1_SDN</v>
          </cell>
          <cell r="E16" t="str">
            <v>BDU_ASSY</v>
          </cell>
          <cell r="F16" t="str">
            <v>-</v>
          </cell>
          <cell r="G16" t="str">
            <v>전장사업부</v>
          </cell>
          <cell r="H16" t="str">
            <v>확정</v>
          </cell>
          <cell r="I16" t="str">
            <v>2019년 6월</v>
          </cell>
          <cell r="J16" t="str">
            <v>2024년</v>
          </cell>
          <cell r="K16" t="str">
            <v>부품</v>
          </cell>
          <cell r="L16" t="str">
            <v>전장사업부</v>
          </cell>
          <cell r="M16" t="str">
            <v>세르비아후보지</v>
          </cell>
          <cell r="N16" t="str">
            <v>내작</v>
          </cell>
          <cell r="O16" t="str">
            <v>세르비아후보지</v>
          </cell>
        </row>
        <row r="17">
          <cell r="A17">
            <v>1</v>
          </cell>
          <cell r="B17" t="str">
            <v>팩 부품</v>
          </cell>
          <cell r="C17" t="str">
            <v xml:space="preserve">BDU </v>
          </cell>
          <cell r="D17" t="str">
            <v>PSA WAVE1_SDN</v>
          </cell>
          <cell r="E17" t="str">
            <v>BDU_ASSY</v>
          </cell>
          <cell r="F17" t="str">
            <v>-</v>
          </cell>
          <cell r="G17" t="str">
            <v>전장사업부</v>
          </cell>
          <cell r="H17" t="str">
            <v>확정</v>
          </cell>
          <cell r="I17" t="str">
            <v>2019년 6월</v>
          </cell>
          <cell r="J17" t="str">
            <v>2024년</v>
          </cell>
          <cell r="K17" t="str">
            <v>부품</v>
          </cell>
          <cell r="L17" t="str">
            <v>전장사업부</v>
          </cell>
          <cell r="M17" t="str">
            <v>세르비아후보지</v>
          </cell>
          <cell r="N17" t="str">
            <v>내작</v>
          </cell>
          <cell r="O17" t="str">
            <v>세르비아후보지</v>
          </cell>
        </row>
        <row r="18">
          <cell r="A18">
            <v>1</v>
          </cell>
          <cell r="B18" t="str">
            <v>팩 부품</v>
          </cell>
          <cell r="C18" t="str">
            <v xml:space="preserve">BDU </v>
          </cell>
          <cell r="D18" t="str">
            <v>PSA WAVE1_SDN</v>
          </cell>
          <cell r="E18" t="str">
            <v>BDU_ASSY</v>
          </cell>
          <cell r="F18" t="str">
            <v>-</v>
          </cell>
          <cell r="G18" t="str">
            <v>전장사업부</v>
          </cell>
          <cell r="H18" t="str">
            <v>확정</v>
          </cell>
          <cell r="I18" t="str">
            <v>2019년 6월</v>
          </cell>
          <cell r="J18" t="str">
            <v>2024년</v>
          </cell>
          <cell r="K18" t="str">
            <v>부품</v>
          </cell>
          <cell r="L18" t="str">
            <v>전장사업부</v>
          </cell>
          <cell r="M18" t="str">
            <v>세르비아후보지</v>
          </cell>
          <cell r="N18" t="str">
            <v>내작</v>
          </cell>
          <cell r="O18" t="str">
            <v>세르비아후보지</v>
          </cell>
        </row>
        <row r="19">
          <cell r="A19">
            <v>1</v>
          </cell>
          <cell r="B19" t="str">
            <v>팩 부품</v>
          </cell>
          <cell r="C19" t="str">
            <v xml:space="preserve">BDU </v>
          </cell>
          <cell r="D19" t="str">
            <v>PSA WAVE1_SDN</v>
          </cell>
          <cell r="E19" t="str">
            <v>BDU_ASSY</v>
          </cell>
          <cell r="F19" t="str">
            <v>-</v>
          </cell>
          <cell r="G19" t="str">
            <v>전장사업부</v>
          </cell>
          <cell r="H19" t="str">
            <v>확정</v>
          </cell>
          <cell r="I19" t="str">
            <v>2019년 6월</v>
          </cell>
          <cell r="J19" t="str">
            <v>2024년</v>
          </cell>
          <cell r="K19" t="str">
            <v>부품</v>
          </cell>
          <cell r="L19" t="str">
            <v>전장사업부</v>
          </cell>
          <cell r="M19" t="str">
            <v>세르비아후보지</v>
          </cell>
          <cell r="N19" t="str">
            <v>내작</v>
          </cell>
          <cell r="O19" t="str">
            <v>세르비아후보지</v>
          </cell>
        </row>
        <row r="20">
          <cell r="A20">
            <v>1</v>
          </cell>
          <cell r="B20" t="str">
            <v>팩 부품</v>
          </cell>
          <cell r="C20" t="str">
            <v xml:space="preserve">BDU </v>
          </cell>
          <cell r="D20" t="str">
            <v>PSA WAVE1_SDN</v>
          </cell>
          <cell r="E20" t="str">
            <v>BDU_ASSY</v>
          </cell>
          <cell r="F20" t="str">
            <v>-</v>
          </cell>
          <cell r="G20" t="str">
            <v>전장사업부</v>
          </cell>
          <cell r="H20" t="str">
            <v>확정</v>
          </cell>
          <cell r="I20" t="str">
            <v>2019년 6월</v>
          </cell>
          <cell r="J20" t="str">
            <v>2024년</v>
          </cell>
          <cell r="K20" t="str">
            <v>부품</v>
          </cell>
          <cell r="L20" t="str">
            <v>전장사업부</v>
          </cell>
          <cell r="M20" t="str">
            <v>세르비아후보지</v>
          </cell>
          <cell r="N20" t="str">
            <v>내작</v>
          </cell>
          <cell r="O20" t="str">
            <v>세르비아후보지</v>
          </cell>
        </row>
        <row r="21">
          <cell r="A21">
            <v>1</v>
          </cell>
          <cell r="B21" t="str">
            <v>팩 부품</v>
          </cell>
          <cell r="C21" t="str">
            <v xml:space="preserve">BDU </v>
          </cell>
          <cell r="D21" t="str">
            <v>PSA WAVE1_SDN</v>
          </cell>
          <cell r="E21" t="str">
            <v>BDU_ASSY</v>
          </cell>
          <cell r="F21" t="str">
            <v>-</v>
          </cell>
          <cell r="G21" t="str">
            <v>전장사업부</v>
          </cell>
          <cell r="H21" t="str">
            <v>확정</v>
          </cell>
          <cell r="I21" t="str">
            <v>2019년 6월</v>
          </cell>
          <cell r="J21" t="str">
            <v>2024년</v>
          </cell>
          <cell r="K21" t="str">
            <v>부품</v>
          </cell>
          <cell r="L21" t="str">
            <v>전장사업부</v>
          </cell>
          <cell r="M21" t="str">
            <v>세르비아후보지</v>
          </cell>
          <cell r="N21" t="str">
            <v>내작</v>
          </cell>
          <cell r="O21" t="str">
            <v>세르비아후보지</v>
          </cell>
        </row>
        <row r="22">
          <cell r="A22">
            <v>1</v>
          </cell>
          <cell r="B22" t="str">
            <v>팩 부품</v>
          </cell>
          <cell r="C22" t="str">
            <v xml:space="preserve">BDU </v>
          </cell>
          <cell r="D22" t="str">
            <v>PSA WAVE1_SDN</v>
          </cell>
          <cell r="E22" t="str">
            <v>BDU_ASSY</v>
          </cell>
          <cell r="F22" t="str">
            <v>-</v>
          </cell>
          <cell r="G22" t="str">
            <v>전장사업부</v>
          </cell>
          <cell r="H22" t="str">
            <v>확정</v>
          </cell>
          <cell r="I22" t="str">
            <v>2019년 6월</v>
          </cell>
          <cell r="J22" t="str">
            <v>2024년</v>
          </cell>
          <cell r="K22" t="str">
            <v>부품</v>
          </cell>
          <cell r="L22" t="str">
            <v>전장사업부</v>
          </cell>
          <cell r="M22" t="str">
            <v>세르비아후보지</v>
          </cell>
          <cell r="N22" t="str">
            <v>내작</v>
          </cell>
          <cell r="O22" t="str">
            <v>세르비아후보지</v>
          </cell>
        </row>
        <row r="23">
          <cell r="A23">
            <v>1</v>
          </cell>
          <cell r="B23" t="str">
            <v>팩 부품</v>
          </cell>
          <cell r="C23" t="str">
            <v xml:space="preserve">BDU </v>
          </cell>
          <cell r="D23" t="str">
            <v>PSA WAVE1_SDN</v>
          </cell>
          <cell r="E23" t="str">
            <v>BDU_ASSY</v>
          </cell>
          <cell r="F23" t="str">
            <v>-</v>
          </cell>
          <cell r="G23" t="str">
            <v>전장사업부</v>
          </cell>
          <cell r="H23" t="str">
            <v>확정</v>
          </cell>
          <cell r="I23" t="str">
            <v>2019년 6월</v>
          </cell>
          <cell r="J23" t="str">
            <v>2024년</v>
          </cell>
          <cell r="K23" t="str">
            <v>부품</v>
          </cell>
          <cell r="L23" t="str">
            <v>전장사업부</v>
          </cell>
          <cell r="M23" t="str">
            <v>세르비아후보지</v>
          </cell>
          <cell r="N23" t="str">
            <v>내작</v>
          </cell>
          <cell r="O23" t="str">
            <v>세르비아후보지</v>
          </cell>
        </row>
        <row r="24">
          <cell r="A24">
            <v>1</v>
          </cell>
          <cell r="B24" t="str">
            <v>팩 부품</v>
          </cell>
          <cell r="C24" t="str">
            <v xml:space="preserve">BDU </v>
          </cell>
          <cell r="D24" t="str">
            <v>PSA WAVE1_SDN</v>
          </cell>
          <cell r="E24" t="str">
            <v>BDU_ASSY</v>
          </cell>
          <cell r="F24" t="str">
            <v>-</v>
          </cell>
          <cell r="G24" t="str">
            <v>전장사업부</v>
          </cell>
          <cell r="H24" t="str">
            <v>확정</v>
          </cell>
          <cell r="I24" t="str">
            <v>2019년 6월</v>
          </cell>
          <cell r="J24" t="str">
            <v>2024년</v>
          </cell>
          <cell r="K24" t="str">
            <v>부품</v>
          </cell>
          <cell r="L24" t="str">
            <v>전장사업부</v>
          </cell>
          <cell r="M24" t="str">
            <v>세르비아후보지</v>
          </cell>
          <cell r="N24" t="str">
            <v>내작</v>
          </cell>
          <cell r="O24" t="str">
            <v>세르비아후보지</v>
          </cell>
        </row>
        <row r="25">
          <cell r="A25">
            <v>1</v>
          </cell>
          <cell r="B25" t="str">
            <v>팩 부품</v>
          </cell>
          <cell r="C25" t="str">
            <v xml:space="preserve">BDU </v>
          </cell>
          <cell r="D25" t="str">
            <v>PSA WAVE1_SDN</v>
          </cell>
          <cell r="E25" t="str">
            <v>BDU_ASSY</v>
          </cell>
          <cell r="F25" t="str">
            <v>-</v>
          </cell>
          <cell r="G25" t="str">
            <v>전장사업부</v>
          </cell>
          <cell r="H25" t="str">
            <v>확정</v>
          </cell>
          <cell r="I25" t="str">
            <v>2019년 6월</v>
          </cell>
          <cell r="J25" t="str">
            <v>2024년</v>
          </cell>
          <cell r="K25" t="str">
            <v>부품</v>
          </cell>
          <cell r="L25" t="str">
            <v>전장사업부</v>
          </cell>
          <cell r="M25" t="str">
            <v>세르비아후보지</v>
          </cell>
          <cell r="N25" t="str">
            <v>내작</v>
          </cell>
          <cell r="O25" t="str">
            <v>세르비아후보지</v>
          </cell>
        </row>
        <row r="26">
          <cell r="A26">
            <v>1</v>
          </cell>
          <cell r="B26" t="str">
            <v>팩 부품</v>
          </cell>
          <cell r="C26" t="str">
            <v xml:space="preserve">BDU </v>
          </cell>
          <cell r="D26" t="str">
            <v>PSA WAVE1_SDN</v>
          </cell>
          <cell r="E26" t="str">
            <v>BDU_ASSY</v>
          </cell>
          <cell r="F26" t="str">
            <v>-</v>
          </cell>
          <cell r="G26" t="str">
            <v>전장사업부</v>
          </cell>
          <cell r="H26" t="str">
            <v>확정</v>
          </cell>
          <cell r="I26" t="str">
            <v>2019년 6월</v>
          </cell>
          <cell r="J26" t="str">
            <v>2024년</v>
          </cell>
          <cell r="K26" t="str">
            <v>부품</v>
          </cell>
          <cell r="L26" t="str">
            <v>전장사업부</v>
          </cell>
          <cell r="M26" t="str">
            <v>세르비아후보지</v>
          </cell>
          <cell r="N26" t="str">
            <v>내작</v>
          </cell>
          <cell r="O26" t="str">
            <v>세르비아후보지</v>
          </cell>
        </row>
        <row r="33">
          <cell r="A33">
            <v>2</v>
          </cell>
          <cell r="B33" t="str">
            <v>팩 부품</v>
          </cell>
          <cell r="C33" t="str">
            <v>FUSE BOX</v>
          </cell>
          <cell r="D33" t="str">
            <v>PSA WAVE1_SDN</v>
          </cell>
          <cell r="E33" t="str">
            <v>FUSE_BOX_ASSY</v>
          </cell>
          <cell r="F33" t="str">
            <v>-</v>
          </cell>
          <cell r="G33" t="str">
            <v>전장사업부</v>
          </cell>
          <cell r="H33" t="str">
            <v>확정</v>
          </cell>
          <cell r="I33" t="str">
            <v>2019년 6월</v>
          </cell>
          <cell r="J33" t="str">
            <v>2024년</v>
          </cell>
          <cell r="K33" t="str">
            <v>부품</v>
          </cell>
          <cell r="L33" t="str">
            <v>전장사업부</v>
          </cell>
          <cell r="M33" t="str">
            <v>세르비아후보지</v>
          </cell>
          <cell r="N33" t="str">
            <v>내작</v>
          </cell>
          <cell r="O33" t="str">
            <v>세르비아후보지</v>
          </cell>
        </row>
        <row r="34">
          <cell r="A34">
            <v>2</v>
          </cell>
          <cell r="B34" t="str">
            <v>팩 부품</v>
          </cell>
          <cell r="C34" t="str">
            <v>FUSE BOX</v>
          </cell>
          <cell r="D34" t="str">
            <v>PSA WAVE1_SDN</v>
          </cell>
          <cell r="E34" t="str">
            <v>FUSE_BOX_ASSY</v>
          </cell>
          <cell r="F34" t="str">
            <v>-</v>
          </cell>
          <cell r="G34" t="str">
            <v>전장사업부</v>
          </cell>
          <cell r="H34" t="str">
            <v>확정</v>
          </cell>
          <cell r="I34" t="str">
            <v>2019년 6월</v>
          </cell>
          <cell r="J34" t="str">
            <v>2024년</v>
          </cell>
          <cell r="K34" t="str">
            <v>부품</v>
          </cell>
          <cell r="L34" t="str">
            <v>전장사업부</v>
          </cell>
          <cell r="M34" t="str">
            <v>세르비아후보지</v>
          </cell>
          <cell r="N34" t="str">
            <v>내작</v>
          </cell>
          <cell r="O34" t="str">
            <v>세르비아후보지</v>
          </cell>
        </row>
        <row r="35">
          <cell r="A35">
            <v>2</v>
          </cell>
          <cell r="B35" t="str">
            <v>팩 부품</v>
          </cell>
          <cell r="C35" t="str">
            <v>FUSE BOX</v>
          </cell>
          <cell r="D35" t="str">
            <v>PSA WAVE1_SDN</v>
          </cell>
          <cell r="E35" t="str">
            <v>FUSE_BOX_ASSY</v>
          </cell>
          <cell r="F35" t="str">
            <v>-</v>
          </cell>
          <cell r="G35" t="str">
            <v>전장사업부</v>
          </cell>
          <cell r="H35" t="str">
            <v>확정</v>
          </cell>
          <cell r="I35" t="str">
            <v>2019년 6월</v>
          </cell>
          <cell r="J35" t="str">
            <v>2024년</v>
          </cell>
          <cell r="K35" t="str">
            <v>부품</v>
          </cell>
          <cell r="L35" t="str">
            <v>전장사업부</v>
          </cell>
          <cell r="M35" t="str">
            <v>세르비아후보지</v>
          </cell>
          <cell r="N35" t="str">
            <v>내작</v>
          </cell>
          <cell r="O35" t="str">
            <v>세르비아후보지</v>
          </cell>
        </row>
        <row r="36">
          <cell r="A36">
            <v>2</v>
          </cell>
          <cell r="B36" t="str">
            <v>팩 부품</v>
          </cell>
          <cell r="C36" t="str">
            <v>FUSE BOX</v>
          </cell>
          <cell r="D36" t="str">
            <v>PSA WAVE1_SDN</v>
          </cell>
          <cell r="E36" t="str">
            <v>FUSE_BOX_ASSY</v>
          </cell>
          <cell r="F36" t="str">
            <v>-</v>
          </cell>
          <cell r="G36" t="str">
            <v>전장사업부</v>
          </cell>
          <cell r="H36" t="str">
            <v>확정</v>
          </cell>
          <cell r="I36" t="str">
            <v>2019년 6월</v>
          </cell>
          <cell r="J36" t="str">
            <v>2024년</v>
          </cell>
          <cell r="K36" t="str">
            <v>부품</v>
          </cell>
          <cell r="L36" t="str">
            <v>전장사업부</v>
          </cell>
          <cell r="M36" t="str">
            <v>세르비아후보지</v>
          </cell>
          <cell r="N36" t="str">
            <v>내작</v>
          </cell>
          <cell r="O36" t="str">
            <v>세르비아후보지</v>
          </cell>
        </row>
        <row r="37">
          <cell r="A37">
            <v>2</v>
          </cell>
          <cell r="B37" t="str">
            <v>팩 부품</v>
          </cell>
          <cell r="C37" t="str">
            <v>FUSE BOX</v>
          </cell>
          <cell r="D37" t="str">
            <v>PSA WAVE1_SDN</v>
          </cell>
          <cell r="E37" t="str">
            <v>FUSE_BOX_ASSY</v>
          </cell>
          <cell r="F37" t="str">
            <v>-</v>
          </cell>
          <cell r="G37" t="str">
            <v>전장사업부</v>
          </cell>
          <cell r="H37" t="str">
            <v>확정</v>
          </cell>
          <cell r="I37" t="str">
            <v>2019년 6월</v>
          </cell>
          <cell r="J37" t="str">
            <v>2024년</v>
          </cell>
          <cell r="K37" t="str">
            <v>부품</v>
          </cell>
          <cell r="L37" t="str">
            <v>전장사업부</v>
          </cell>
          <cell r="M37" t="str">
            <v>세르비아후보지</v>
          </cell>
          <cell r="N37" t="str">
            <v>내작</v>
          </cell>
          <cell r="O37" t="str">
            <v>세르비아후보지</v>
          </cell>
        </row>
        <row r="38">
          <cell r="A38">
            <v>2</v>
          </cell>
          <cell r="B38" t="str">
            <v>팩 부품</v>
          </cell>
          <cell r="C38" t="str">
            <v>FUSE BOX</v>
          </cell>
          <cell r="D38" t="str">
            <v>PSA WAVE1_SDN</v>
          </cell>
          <cell r="E38" t="str">
            <v>FUSE_BOX_ASSY</v>
          </cell>
          <cell r="F38" t="str">
            <v>-</v>
          </cell>
          <cell r="G38" t="str">
            <v>전장사업부</v>
          </cell>
          <cell r="H38" t="str">
            <v>확정</v>
          </cell>
          <cell r="I38" t="str">
            <v>2019년 6월</v>
          </cell>
          <cell r="J38" t="str">
            <v>2024년</v>
          </cell>
          <cell r="K38" t="str">
            <v>부품</v>
          </cell>
          <cell r="L38" t="str">
            <v>전장사업부</v>
          </cell>
          <cell r="M38" t="str">
            <v>세르비아후보지</v>
          </cell>
          <cell r="N38" t="str">
            <v>내작</v>
          </cell>
          <cell r="O38" t="str">
            <v>세르비아후보지</v>
          </cell>
        </row>
        <row r="39">
          <cell r="A39">
            <v>2</v>
          </cell>
          <cell r="B39" t="str">
            <v>팩 부품</v>
          </cell>
          <cell r="C39" t="str">
            <v>FUSE BOX</v>
          </cell>
          <cell r="D39" t="str">
            <v>PSA WAVE1_SDN</v>
          </cell>
          <cell r="E39" t="str">
            <v>FUSE_BOX_ASSY</v>
          </cell>
          <cell r="F39" t="str">
            <v>-</v>
          </cell>
          <cell r="G39" t="str">
            <v>전장사업부</v>
          </cell>
          <cell r="H39" t="str">
            <v>확정</v>
          </cell>
          <cell r="I39" t="str">
            <v>2019년 6월</v>
          </cell>
          <cell r="J39" t="str">
            <v>2024년</v>
          </cell>
          <cell r="K39" t="str">
            <v>부품</v>
          </cell>
          <cell r="L39" t="str">
            <v>전장사업부</v>
          </cell>
          <cell r="M39" t="str">
            <v>세르비아후보지</v>
          </cell>
          <cell r="N39" t="str">
            <v>내작</v>
          </cell>
          <cell r="O39" t="str">
            <v>세르비아후보지</v>
          </cell>
        </row>
        <row r="40">
          <cell r="A40">
            <v>2</v>
          </cell>
          <cell r="B40" t="str">
            <v>팩 부품</v>
          </cell>
          <cell r="C40" t="str">
            <v>FUSE BOX</v>
          </cell>
          <cell r="D40" t="str">
            <v>PSA WAVE1_SDN</v>
          </cell>
          <cell r="E40" t="str">
            <v>FUSE_BOX_ASSY</v>
          </cell>
          <cell r="F40" t="str">
            <v>-</v>
          </cell>
          <cell r="G40" t="str">
            <v>전장사업부</v>
          </cell>
          <cell r="H40" t="str">
            <v>확정</v>
          </cell>
          <cell r="I40" t="str">
            <v>2019년 6월</v>
          </cell>
          <cell r="J40" t="str">
            <v>2024년</v>
          </cell>
          <cell r="K40" t="str">
            <v>부품</v>
          </cell>
          <cell r="L40" t="str">
            <v>전장사업부</v>
          </cell>
          <cell r="M40" t="str">
            <v>세르비아후보지</v>
          </cell>
          <cell r="N40" t="str">
            <v>내작</v>
          </cell>
          <cell r="O40" t="str">
            <v>세르비아후보지</v>
          </cell>
        </row>
        <row r="41">
          <cell r="A41">
            <v>2</v>
          </cell>
          <cell r="B41" t="str">
            <v>팩 부품</v>
          </cell>
          <cell r="C41" t="str">
            <v>FUSE BOX</v>
          </cell>
          <cell r="D41" t="str">
            <v>PSA WAVE1_SDN</v>
          </cell>
          <cell r="E41" t="str">
            <v>FUSE_BOX_ASSY</v>
          </cell>
          <cell r="F41" t="str">
            <v>-</v>
          </cell>
          <cell r="G41" t="str">
            <v>전장사업부</v>
          </cell>
          <cell r="H41" t="str">
            <v>확정</v>
          </cell>
          <cell r="I41" t="str">
            <v>2019년 6월</v>
          </cell>
          <cell r="J41" t="str">
            <v>2024년</v>
          </cell>
          <cell r="K41" t="str">
            <v>부품</v>
          </cell>
          <cell r="L41" t="str">
            <v>전장사업부</v>
          </cell>
          <cell r="M41" t="str">
            <v>세르비아후보지</v>
          </cell>
          <cell r="N41" t="str">
            <v>내작</v>
          </cell>
          <cell r="O41" t="str">
            <v>세르비아후보지</v>
          </cell>
        </row>
        <row r="42">
          <cell r="A42">
            <v>2</v>
          </cell>
          <cell r="B42" t="str">
            <v>팩 부품</v>
          </cell>
          <cell r="C42" t="str">
            <v>FUSE BOX</v>
          </cell>
          <cell r="D42" t="str">
            <v>PSA WAVE1_SDN</v>
          </cell>
          <cell r="E42" t="str">
            <v>FUSE_BOX_ASSY</v>
          </cell>
          <cell r="F42" t="str">
            <v>-</v>
          </cell>
          <cell r="G42" t="str">
            <v>전장사업부</v>
          </cell>
          <cell r="H42" t="str">
            <v>확정</v>
          </cell>
          <cell r="I42" t="str">
            <v>2019년 6월</v>
          </cell>
          <cell r="J42" t="str">
            <v>2024년</v>
          </cell>
          <cell r="K42" t="str">
            <v>부품</v>
          </cell>
          <cell r="L42" t="str">
            <v>전장사업부</v>
          </cell>
          <cell r="M42" t="str">
            <v>세르비아후보지</v>
          </cell>
          <cell r="N42" t="str">
            <v>내작</v>
          </cell>
          <cell r="O42" t="str">
            <v>세르비아후보지</v>
          </cell>
        </row>
        <row r="43">
          <cell r="A43">
            <v>2</v>
          </cell>
          <cell r="B43" t="str">
            <v>팩 부품</v>
          </cell>
          <cell r="C43" t="str">
            <v>FUSE BOX</v>
          </cell>
          <cell r="D43" t="str">
            <v>PSA WAVE1_SDN</v>
          </cell>
          <cell r="E43" t="str">
            <v>FUSE_BOX_ASSY</v>
          </cell>
          <cell r="F43" t="str">
            <v>-</v>
          </cell>
          <cell r="G43" t="str">
            <v>전장사업부</v>
          </cell>
          <cell r="H43" t="str">
            <v>확정</v>
          </cell>
          <cell r="I43" t="str">
            <v>2019년 6월</v>
          </cell>
          <cell r="J43" t="str">
            <v>2024년</v>
          </cell>
          <cell r="K43" t="str">
            <v>부품</v>
          </cell>
          <cell r="L43" t="str">
            <v>전장사업부</v>
          </cell>
          <cell r="M43" t="str">
            <v>세르비아후보지</v>
          </cell>
          <cell r="N43" t="str">
            <v>내작</v>
          </cell>
          <cell r="O43" t="str">
            <v>세르비아후보지</v>
          </cell>
        </row>
        <row r="44">
          <cell r="A44">
            <v>2</v>
          </cell>
          <cell r="B44" t="str">
            <v>팩 부품</v>
          </cell>
          <cell r="C44" t="str">
            <v>FUSE BOX</v>
          </cell>
          <cell r="D44" t="str">
            <v>PSA WAVE1_SDN</v>
          </cell>
          <cell r="E44" t="str">
            <v>FUSE_BOX_ASSY</v>
          </cell>
          <cell r="F44" t="str">
            <v>-</v>
          </cell>
          <cell r="G44" t="str">
            <v>전장사업부</v>
          </cell>
          <cell r="H44" t="str">
            <v>확정</v>
          </cell>
          <cell r="I44" t="str">
            <v>2019년 6월</v>
          </cell>
          <cell r="J44" t="str">
            <v>2024년</v>
          </cell>
          <cell r="K44" t="str">
            <v>부품</v>
          </cell>
          <cell r="L44" t="str">
            <v>전장사업부</v>
          </cell>
          <cell r="M44" t="str">
            <v>세르비아후보지</v>
          </cell>
          <cell r="N44" t="str">
            <v>내작</v>
          </cell>
          <cell r="O44" t="str">
            <v>세르비아후보지</v>
          </cell>
        </row>
        <row r="45">
          <cell r="A45">
            <v>2</v>
          </cell>
          <cell r="B45" t="str">
            <v>팩 부품</v>
          </cell>
          <cell r="C45" t="str">
            <v>FUSE BOX</v>
          </cell>
          <cell r="D45" t="str">
            <v>PSA WAVE1_SDN</v>
          </cell>
          <cell r="E45" t="str">
            <v>FUSE_BOX_ASSY</v>
          </cell>
          <cell r="F45" t="str">
            <v>-</v>
          </cell>
          <cell r="G45" t="str">
            <v>전장사업부</v>
          </cell>
          <cell r="H45" t="str">
            <v>확정</v>
          </cell>
          <cell r="I45" t="str">
            <v>2019년 6월</v>
          </cell>
          <cell r="J45" t="str">
            <v>2024년</v>
          </cell>
          <cell r="K45" t="str">
            <v>부품</v>
          </cell>
          <cell r="L45" t="str">
            <v>전장사업부</v>
          </cell>
          <cell r="M45" t="str">
            <v>세르비아후보지</v>
          </cell>
          <cell r="N45" t="str">
            <v>내작</v>
          </cell>
          <cell r="O45" t="str">
            <v>세르비아후보지</v>
          </cell>
        </row>
        <row r="46">
          <cell r="A46">
            <v>2</v>
          </cell>
          <cell r="B46" t="str">
            <v>팩 부품</v>
          </cell>
          <cell r="C46" t="str">
            <v>FUSE BOX</v>
          </cell>
          <cell r="D46" t="str">
            <v>PSA WAVE1_SDN</v>
          </cell>
          <cell r="E46" t="str">
            <v>FUSE_BOX_ASSY</v>
          </cell>
          <cell r="F46" t="str">
            <v>-</v>
          </cell>
          <cell r="G46" t="str">
            <v>전장사업부</v>
          </cell>
          <cell r="H46" t="str">
            <v>확정</v>
          </cell>
          <cell r="I46" t="str">
            <v>2019년 6월</v>
          </cell>
          <cell r="J46" t="str">
            <v>2024년</v>
          </cell>
          <cell r="K46" t="str">
            <v>부품</v>
          </cell>
          <cell r="L46" t="str">
            <v>전장사업부</v>
          </cell>
          <cell r="M46" t="str">
            <v>세르비아후보지</v>
          </cell>
          <cell r="N46" t="str">
            <v>내작</v>
          </cell>
          <cell r="O46" t="str">
            <v>세르비아후보지</v>
          </cell>
        </row>
        <row r="47">
          <cell r="A47">
            <v>2</v>
          </cell>
          <cell r="B47" t="str">
            <v>팩 부품</v>
          </cell>
          <cell r="C47" t="str">
            <v>FUSE BOX</v>
          </cell>
          <cell r="D47" t="str">
            <v>PSA WAVE1_SDN</v>
          </cell>
          <cell r="E47" t="str">
            <v>FUSE_BOX_ASSY</v>
          </cell>
          <cell r="F47" t="str">
            <v>-</v>
          </cell>
          <cell r="G47" t="str">
            <v>전장사업부</v>
          </cell>
          <cell r="H47" t="str">
            <v>확정</v>
          </cell>
          <cell r="I47" t="str">
            <v>2019년 6월</v>
          </cell>
          <cell r="J47" t="str">
            <v>2024년</v>
          </cell>
          <cell r="K47" t="str">
            <v>부품</v>
          </cell>
          <cell r="L47" t="str">
            <v>전장사업부</v>
          </cell>
          <cell r="M47" t="str">
            <v>세르비아후보지</v>
          </cell>
          <cell r="N47" t="str">
            <v>내작</v>
          </cell>
          <cell r="O47" t="str">
            <v>세르비아후보지</v>
          </cell>
        </row>
        <row r="54">
          <cell r="A54">
            <v>3</v>
          </cell>
          <cell r="B54" t="str">
            <v>팩 기타</v>
          </cell>
          <cell r="C54" t="str">
            <v>팩 기타</v>
          </cell>
          <cell r="D54" t="str">
            <v>PSA WAVE1_SDN</v>
          </cell>
          <cell r="E54" t="str">
            <v>INTER_BUSBAR_ASSY</v>
          </cell>
          <cell r="F54" t="str">
            <v>-</v>
          </cell>
          <cell r="G54" t="str">
            <v>전장사업부</v>
          </cell>
          <cell r="H54" t="str">
            <v>확정</v>
          </cell>
          <cell r="I54" t="str">
            <v>2019년 6월</v>
          </cell>
          <cell r="J54" t="str">
            <v>2024년</v>
          </cell>
          <cell r="K54" t="str">
            <v>상품</v>
          </cell>
          <cell r="L54" t="str">
            <v>전장사업부</v>
          </cell>
          <cell r="M54" t="str">
            <v>-</v>
          </cell>
          <cell r="N54" t="str">
            <v>상품</v>
          </cell>
          <cell r="O54" t="str">
            <v>세르비아후보지</v>
          </cell>
        </row>
        <row r="55">
          <cell r="A55">
            <v>3</v>
          </cell>
          <cell r="B55" t="str">
            <v>팩 기타</v>
          </cell>
          <cell r="C55" t="str">
            <v>팩 기타</v>
          </cell>
          <cell r="D55" t="str">
            <v>PSA WAVE1_SDN</v>
          </cell>
          <cell r="E55" t="str">
            <v>INTER_BUSBAR_ASSY</v>
          </cell>
          <cell r="F55" t="str">
            <v>-</v>
          </cell>
          <cell r="G55" t="str">
            <v>전장사업부</v>
          </cell>
          <cell r="H55" t="str">
            <v>확정</v>
          </cell>
          <cell r="I55" t="str">
            <v>2019년 6월</v>
          </cell>
          <cell r="J55" t="str">
            <v>2024년</v>
          </cell>
          <cell r="K55" t="str">
            <v>상품</v>
          </cell>
          <cell r="L55" t="str">
            <v>전장사업부</v>
          </cell>
          <cell r="M55" t="str">
            <v>-</v>
          </cell>
          <cell r="N55" t="str">
            <v>상품</v>
          </cell>
          <cell r="O55" t="str">
            <v>세르비아후보지</v>
          </cell>
        </row>
        <row r="56">
          <cell r="A56">
            <v>3</v>
          </cell>
          <cell r="B56" t="str">
            <v>팩 기타</v>
          </cell>
          <cell r="C56" t="str">
            <v>팩 기타</v>
          </cell>
          <cell r="D56" t="str">
            <v>PSA WAVE1_SDN</v>
          </cell>
          <cell r="E56" t="str">
            <v>INTER_BUSBAR_ASSY</v>
          </cell>
          <cell r="F56" t="str">
            <v>-</v>
          </cell>
          <cell r="G56" t="str">
            <v>전장사업부</v>
          </cell>
          <cell r="H56" t="str">
            <v>확정</v>
          </cell>
          <cell r="I56" t="str">
            <v>2019년 6월</v>
          </cell>
          <cell r="J56" t="str">
            <v>2024년</v>
          </cell>
          <cell r="K56" t="str">
            <v>상품</v>
          </cell>
          <cell r="L56" t="str">
            <v>전장사업부</v>
          </cell>
          <cell r="M56" t="str">
            <v>-</v>
          </cell>
          <cell r="N56" t="str">
            <v>상품</v>
          </cell>
          <cell r="O56" t="str">
            <v>세르비아후보지</v>
          </cell>
        </row>
        <row r="57">
          <cell r="A57">
            <v>3</v>
          </cell>
          <cell r="B57" t="str">
            <v>팩 기타</v>
          </cell>
          <cell r="C57" t="str">
            <v>팩 기타</v>
          </cell>
          <cell r="D57" t="str">
            <v>PSA WAVE1_SDN</v>
          </cell>
          <cell r="E57" t="str">
            <v>INTER_BUSBAR_ASSY</v>
          </cell>
          <cell r="F57" t="str">
            <v>-</v>
          </cell>
          <cell r="G57" t="str">
            <v>전장사업부</v>
          </cell>
          <cell r="H57" t="str">
            <v>확정</v>
          </cell>
          <cell r="I57" t="str">
            <v>2019년 6월</v>
          </cell>
          <cell r="J57" t="str">
            <v>2024년</v>
          </cell>
          <cell r="K57" t="str">
            <v>상품</v>
          </cell>
          <cell r="L57" t="str">
            <v>전장사업부</v>
          </cell>
          <cell r="M57" t="str">
            <v>-</v>
          </cell>
          <cell r="N57" t="str">
            <v>상품</v>
          </cell>
          <cell r="O57" t="str">
            <v>세르비아후보지</v>
          </cell>
        </row>
        <row r="58">
          <cell r="A58">
            <v>3</v>
          </cell>
          <cell r="B58" t="str">
            <v>팩 기타</v>
          </cell>
          <cell r="C58" t="str">
            <v>팩 기타</v>
          </cell>
          <cell r="D58" t="str">
            <v>PSA WAVE1_SDN</v>
          </cell>
          <cell r="E58" t="str">
            <v>INTER_BUSBAR_ASSY</v>
          </cell>
          <cell r="F58" t="str">
            <v>-</v>
          </cell>
          <cell r="G58" t="str">
            <v>전장사업부</v>
          </cell>
          <cell r="H58" t="str">
            <v>확정</v>
          </cell>
          <cell r="I58" t="str">
            <v>2019년 6월</v>
          </cell>
          <cell r="J58" t="str">
            <v>2024년</v>
          </cell>
          <cell r="K58" t="str">
            <v>상품</v>
          </cell>
          <cell r="L58" t="str">
            <v>전장사업부</v>
          </cell>
          <cell r="M58" t="str">
            <v>-</v>
          </cell>
          <cell r="N58" t="str">
            <v>상품</v>
          </cell>
          <cell r="O58" t="str">
            <v>세르비아후보지</v>
          </cell>
        </row>
        <row r="59">
          <cell r="A59">
            <v>3</v>
          </cell>
          <cell r="B59" t="str">
            <v>팩 기타</v>
          </cell>
          <cell r="C59" t="str">
            <v>팩 기타</v>
          </cell>
          <cell r="D59" t="str">
            <v>PSA WAVE1_SDN</v>
          </cell>
          <cell r="E59" t="str">
            <v>INTER_BUSBAR_ASSY</v>
          </cell>
          <cell r="F59" t="str">
            <v>-</v>
          </cell>
          <cell r="G59" t="str">
            <v>전장사업부</v>
          </cell>
          <cell r="H59" t="str">
            <v>확정</v>
          </cell>
          <cell r="I59" t="str">
            <v>2019년 6월</v>
          </cell>
          <cell r="J59" t="str">
            <v>2024년</v>
          </cell>
          <cell r="K59" t="str">
            <v>상품</v>
          </cell>
          <cell r="L59" t="str">
            <v>전장사업부</v>
          </cell>
          <cell r="M59" t="str">
            <v>-</v>
          </cell>
          <cell r="N59" t="str">
            <v>상품</v>
          </cell>
          <cell r="O59" t="str">
            <v>세르비아후보지</v>
          </cell>
        </row>
        <row r="60">
          <cell r="A60">
            <v>3</v>
          </cell>
          <cell r="B60" t="str">
            <v>팩 기타</v>
          </cell>
          <cell r="C60" t="str">
            <v>팩 기타</v>
          </cell>
          <cell r="D60" t="str">
            <v>PSA WAVE1_SDN</v>
          </cell>
          <cell r="E60" t="str">
            <v>INTER_BUSBAR_ASSY</v>
          </cell>
          <cell r="F60" t="str">
            <v>-</v>
          </cell>
          <cell r="G60" t="str">
            <v>전장사업부</v>
          </cell>
          <cell r="H60" t="str">
            <v>확정</v>
          </cell>
          <cell r="I60" t="str">
            <v>2019년 6월</v>
          </cell>
          <cell r="J60" t="str">
            <v>2024년</v>
          </cell>
          <cell r="K60" t="str">
            <v>상품</v>
          </cell>
          <cell r="L60" t="str">
            <v>전장사업부</v>
          </cell>
          <cell r="M60" t="str">
            <v>-</v>
          </cell>
          <cell r="N60" t="str">
            <v>상품</v>
          </cell>
          <cell r="O60" t="str">
            <v>세르비아후보지</v>
          </cell>
        </row>
        <row r="61">
          <cell r="A61">
            <v>3</v>
          </cell>
          <cell r="B61" t="str">
            <v>팩 기타</v>
          </cell>
          <cell r="C61" t="str">
            <v>팩 기타</v>
          </cell>
          <cell r="D61" t="str">
            <v>PSA WAVE1_SDN</v>
          </cell>
          <cell r="E61" t="str">
            <v>INTER_BUSBAR_ASSY</v>
          </cell>
          <cell r="F61" t="str">
            <v>-</v>
          </cell>
          <cell r="G61" t="str">
            <v>전장사업부</v>
          </cell>
          <cell r="H61" t="str">
            <v>확정</v>
          </cell>
          <cell r="I61" t="str">
            <v>2019년 6월</v>
          </cell>
          <cell r="J61" t="str">
            <v>2024년</v>
          </cell>
          <cell r="K61" t="str">
            <v>상품</v>
          </cell>
          <cell r="L61" t="str">
            <v>전장사업부</v>
          </cell>
          <cell r="M61" t="str">
            <v>-</v>
          </cell>
          <cell r="N61" t="str">
            <v>상품</v>
          </cell>
          <cell r="O61" t="str">
            <v>세르비아후보지</v>
          </cell>
        </row>
        <row r="62">
          <cell r="A62">
            <v>3</v>
          </cell>
          <cell r="B62" t="str">
            <v>팩 기타</v>
          </cell>
          <cell r="C62" t="str">
            <v>팩 기타</v>
          </cell>
          <cell r="D62" t="str">
            <v>PSA WAVE1_SDN</v>
          </cell>
          <cell r="E62" t="str">
            <v>INTER_BUSBAR_ASSY</v>
          </cell>
          <cell r="F62" t="str">
            <v>-</v>
          </cell>
          <cell r="G62" t="str">
            <v>전장사업부</v>
          </cell>
          <cell r="H62" t="str">
            <v>확정</v>
          </cell>
          <cell r="I62" t="str">
            <v>2019년 6월</v>
          </cell>
          <cell r="J62" t="str">
            <v>2024년</v>
          </cell>
          <cell r="K62" t="str">
            <v>상품</v>
          </cell>
          <cell r="L62" t="str">
            <v>전장사업부</v>
          </cell>
          <cell r="M62" t="str">
            <v>-</v>
          </cell>
          <cell r="N62" t="str">
            <v>상품</v>
          </cell>
          <cell r="O62" t="str">
            <v>세르비아후보지</v>
          </cell>
        </row>
        <row r="63">
          <cell r="A63">
            <v>3</v>
          </cell>
          <cell r="B63" t="str">
            <v>팩 기타</v>
          </cell>
          <cell r="C63" t="str">
            <v>팩 기타</v>
          </cell>
          <cell r="D63" t="str">
            <v>PSA WAVE1_SDN</v>
          </cell>
          <cell r="E63" t="str">
            <v>INTER_BUSBAR_ASSY</v>
          </cell>
          <cell r="F63" t="str">
            <v>-</v>
          </cell>
          <cell r="G63" t="str">
            <v>전장사업부</v>
          </cell>
          <cell r="H63" t="str">
            <v>확정</v>
          </cell>
          <cell r="I63" t="str">
            <v>2019년 6월</v>
          </cell>
          <cell r="J63" t="str">
            <v>2024년</v>
          </cell>
          <cell r="K63" t="str">
            <v>상품</v>
          </cell>
          <cell r="L63" t="str">
            <v>전장사업부</v>
          </cell>
          <cell r="M63" t="str">
            <v>-</v>
          </cell>
          <cell r="N63" t="str">
            <v>상품</v>
          </cell>
          <cell r="O63" t="str">
            <v>세르비아후보지</v>
          </cell>
        </row>
        <row r="64">
          <cell r="A64">
            <v>3</v>
          </cell>
          <cell r="B64" t="str">
            <v>팩 기타</v>
          </cell>
          <cell r="C64" t="str">
            <v>팩 기타</v>
          </cell>
          <cell r="D64" t="str">
            <v>PSA WAVE1_SDN</v>
          </cell>
          <cell r="E64" t="str">
            <v>INTER_BUSBAR_ASSY</v>
          </cell>
          <cell r="F64" t="str">
            <v>-</v>
          </cell>
          <cell r="G64" t="str">
            <v>전장사업부</v>
          </cell>
          <cell r="H64" t="str">
            <v>확정</v>
          </cell>
          <cell r="I64" t="str">
            <v>2019년 6월</v>
          </cell>
          <cell r="J64" t="str">
            <v>2024년</v>
          </cell>
          <cell r="K64" t="str">
            <v>상품</v>
          </cell>
          <cell r="L64" t="str">
            <v>전장사업부</v>
          </cell>
          <cell r="M64" t="str">
            <v>-</v>
          </cell>
          <cell r="N64" t="str">
            <v>상품</v>
          </cell>
          <cell r="O64" t="str">
            <v>세르비아후보지</v>
          </cell>
        </row>
        <row r="65">
          <cell r="A65">
            <v>3</v>
          </cell>
          <cell r="B65" t="str">
            <v>팩 기타</v>
          </cell>
          <cell r="C65" t="str">
            <v>팩 기타</v>
          </cell>
          <cell r="D65" t="str">
            <v>PSA WAVE1_SDN</v>
          </cell>
          <cell r="E65" t="str">
            <v>INTER_BUSBAR_ASSY</v>
          </cell>
          <cell r="F65" t="str">
            <v>-</v>
          </cell>
          <cell r="G65" t="str">
            <v>전장사업부</v>
          </cell>
          <cell r="H65" t="str">
            <v>확정</v>
          </cell>
          <cell r="I65" t="str">
            <v>2019년 6월</v>
          </cell>
          <cell r="J65" t="str">
            <v>2024년</v>
          </cell>
          <cell r="K65" t="str">
            <v>상품</v>
          </cell>
          <cell r="L65" t="str">
            <v>전장사업부</v>
          </cell>
          <cell r="M65" t="str">
            <v>-</v>
          </cell>
          <cell r="N65" t="str">
            <v>상품</v>
          </cell>
          <cell r="O65" t="str">
            <v>세르비아후보지</v>
          </cell>
        </row>
        <row r="66">
          <cell r="A66">
            <v>3</v>
          </cell>
          <cell r="B66" t="str">
            <v>팩 기타</v>
          </cell>
          <cell r="C66" t="str">
            <v>팩 기타</v>
          </cell>
          <cell r="D66" t="str">
            <v>PSA WAVE1_SDN</v>
          </cell>
          <cell r="E66" t="str">
            <v>INTER_BUSBAR_ASSY</v>
          </cell>
          <cell r="F66" t="str">
            <v>-</v>
          </cell>
          <cell r="G66" t="str">
            <v>전장사업부</v>
          </cell>
          <cell r="H66" t="str">
            <v>확정</v>
          </cell>
          <cell r="I66" t="str">
            <v>2019년 6월</v>
          </cell>
          <cell r="J66" t="str">
            <v>2024년</v>
          </cell>
          <cell r="K66" t="str">
            <v>상품</v>
          </cell>
          <cell r="L66" t="str">
            <v>전장사업부</v>
          </cell>
          <cell r="M66" t="str">
            <v>-</v>
          </cell>
          <cell r="N66" t="str">
            <v>상품</v>
          </cell>
          <cell r="O66" t="str">
            <v>세르비아후보지</v>
          </cell>
        </row>
        <row r="67">
          <cell r="A67">
            <v>3</v>
          </cell>
          <cell r="B67" t="str">
            <v>팩 기타</v>
          </cell>
          <cell r="C67" t="str">
            <v>팩 기타</v>
          </cell>
          <cell r="D67" t="str">
            <v>PSA WAVE1_SDN</v>
          </cell>
          <cell r="E67" t="str">
            <v>INTER_BUSBAR_ASSY</v>
          </cell>
          <cell r="F67" t="str">
            <v>-</v>
          </cell>
          <cell r="G67" t="str">
            <v>전장사업부</v>
          </cell>
          <cell r="H67" t="str">
            <v>확정</v>
          </cell>
          <cell r="I67" t="str">
            <v>2019년 6월</v>
          </cell>
          <cell r="J67" t="str">
            <v>2024년</v>
          </cell>
          <cell r="K67" t="str">
            <v>상품</v>
          </cell>
          <cell r="L67" t="str">
            <v>전장사업부</v>
          </cell>
          <cell r="M67" t="str">
            <v>-</v>
          </cell>
          <cell r="N67" t="str">
            <v>상품</v>
          </cell>
          <cell r="O67" t="str">
            <v>세르비아후보지</v>
          </cell>
        </row>
        <row r="68">
          <cell r="A68">
            <v>3</v>
          </cell>
          <cell r="B68" t="str">
            <v>팩 기타</v>
          </cell>
          <cell r="C68" t="str">
            <v>팩 기타</v>
          </cell>
          <cell r="D68" t="str">
            <v>PSA WAVE1_SDN</v>
          </cell>
          <cell r="E68" t="str">
            <v>INTER_BUSBAR_ASSY</v>
          </cell>
          <cell r="F68" t="str">
            <v>-</v>
          </cell>
          <cell r="G68" t="str">
            <v>전장사업부</v>
          </cell>
          <cell r="H68" t="str">
            <v>확정</v>
          </cell>
          <cell r="I68" t="str">
            <v>2019년 6월</v>
          </cell>
          <cell r="J68" t="str">
            <v>2024년</v>
          </cell>
          <cell r="K68" t="str">
            <v>상품</v>
          </cell>
          <cell r="L68" t="str">
            <v>전장사업부</v>
          </cell>
          <cell r="M68" t="str">
            <v>-</v>
          </cell>
          <cell r="N68" t="str">
            <v>상품</v>
          </cell>
          <cell r="O68" t="str">
            <v>세르비아후보지</v>
          </cell>
        </row>
        <row r="75">
          <cell r="A75">
            <v>4</v>
          </cell>
          <cell r="B75" t="str">
            <v>팩 와이어링</v>
          </cell>
          <cell r="C75" t="str">
            <v>HV 와이어링</v>
          </cell>
          <cell r="D75" t="str">
            <v>PSA WAVE1_SDN</v>
          </cell>
          <cell r="E75" t="str">
            <v>Wiring Harness Ass'y_SDN</v>
          </cell>
          <cell r="F75" t="str">
            <v>-</v>
          </cell>
          <cell r="G75" t="str">
            <v>전장사업부</v>
          </cell>
          <cell r="H75" t="str">
            <v>확정</v>
          </cell>
          <cell r="I75" t="str">
            <v>2019년 6월</v>
          </cell>
          <cell r="J75" t="str">
            <v>2024년</v>
          </cell>
          <cell r="K75" t="str">
            <v>부품</v>
          </cell>
          <cell r="L75" t="str">
            <v>전장사업부</v>
          </cell>
          <cell r="M75" t="str">
            <v>세르비아후보지</v>
          </cell>
          <cell r="N75" t="str">
            <v>내작</v>
          </cell>
          <cell r="O75" t="str">
            <v>세르비아후보지</v>
          </cell>
        </row>
        <row r="76">
          <cell r="A76">
            <v>4</v>
          </cell>
          <cell r="B76" t="str">
            <v>팩 와이어링</v>
          </cell>
          <cell r="C76" t="str">
            <v>HV 와이어링</v>
          </cell>
          <cell r="D76" t="str">
            <v>PSA WAVE1_SDN</v>
          </cell>
          <cell r="E76" t="str">
            <v>Wiring Harness Ass'y_SDN</v>
          </cell>
          <cell r="F76" t="str">
            <v>-</v>
          </cell>
          <cell r="G76" t="str">
            <v>전장사업부</v>
          </cell>
          <cell r="H76" t="str">
            <v>확정</v>
          </cell>
          <cell r="I76" t="str">
            <v>2019년 6월</v>
          </cell>
          <cell r="J76" t="str">
            <v>2024년</v>
          </cell>
          <cell r="K76" t="str">
            <v>부품</v>
          </cell>
          <cell r="L76" t="str">
            <v>전장사업부</v>
          </cell>
          <cell r="M76" t="str">
            <v>세르비아후보지</v>
          </cell>
          <cell r="N76" t="str">
            <v>내작</v>
          </cell>
          <cell r="O76" t="str">
            <v>세르비아후보지</v>
          </cell>
        </row>
        <row r="77">
          <cell r="A77">
            <v>4</v>
          </cell>
          <cell r="B77" t="str">
            <v>팩 와이어링</v>
          </cell>
          <cell r="C77" t="str">
            <v>HV 와이어링</v>
          </cell>
          <cell r="D77" t="str">
            <v>PSA WAVE1_SDN</v>
          </cell>
          <cell r="E77" t="str">
            <v>Wiring Harness Ass'y_SDN</v>
          </cell>
          <cell r="F77" t="str">
            <v>-</v>
          </cell>
          <cell r="G77" t="str">
            <v>전장사업부</v>
          </cell>
          <cell r="H77" t="str">
            <v>확정</v>
          </cell>
          <cell r="I77" t="str">
            <v>2019년 6월</v>
          </cell>
          <cell r="J77" t="str">
            <v>2024년</v>
          </cell>
          <cell r="K77" t="str">
            <v>부품</v>
          </cell>
          <cell r="L77" t="str">
            <v>전장사업부</v>
          </cell>
          <cell r="M77" t="str">
            <v>세르비아후보지</v>
          </cell>
          <cell r="N77" t="str">
            <v>내작</v>
          </cell>
          <cell r="O77" t="str">
            <v>세르비아후보지</v>
          </cell>
        </row>
        <row r="78">
          <cell r="A78">
            <v>4</v>
          </cell>
          <cell r="B78" t="str">
            <v>팩 와이어링</v>
          </cell>
          <cell r="C78" t="str">
            <v>HV 와이어링</v>
          </cell>
          <cell r="D78" t="str">
            <v>PSA WAVE1_SDN</v>
          </cell>
          <cell r="E78" t="str">
            <v>Wiring Harness Ass'y_SDN</v>
          </cell>
          <cell r="F78" t="str">
            <v>-</v>
          </cell>
          <cell r="G78" t="str">
            <v>전장사업부</v>
          </cell>
          <cell r="H78" t="str">
            <v>확정</v>
          </cell>
          <cell r="I78" t="str">
            <v>2019년 6월</v>
          </cell>
          <cell r="J78" t="str">
            <v>2024년</v>
          </cell>
          <cell r="K78" t="str">
            <v>부품</v>
          </cell>
          <cell r="L78" t="str">
            <v>전장사업부</v>
          </cell>
          <cell r="M78" t="str">
            <v>세르비아후보지</v>
          </cell>
          <cell r="N78" t="str">
            <v>내작</v>
          </cell>
          <cell r="O78" t="str">
            <v>세르비아후보지</v>
          </cell>
        </row>
        <row r="79">
          <cell r="A79">
            <v>4</v>
          </cell>
          <cell r="B79" t="str">
            <v>팩 와이어링</v>
          </cell>
          <cell r="C79" t="str">
            <v>HV 와이어링</v>
          </cell>
          <cell r="D79" t="str">
            <v>PSA WAVE1_SDN</v>
          </cell>
          <cell r="E79" t="str">
            <v>Wiring Harness Ass'y_SDN</v>
          </cell>
          <cell r="F79" t="str">
            <v>-</v>
          </cell>
          <cell r="G79" t="str">
            <v>전장사업부</v>
          </cell>
          <cell r="H79" t="str">
            <v>확정</v>
          </cell>
          <cell r="I79" t="str">
            <v>2019년 6월</v>
          </cell>
          <cell r="J79" t="str">
            <v>2024년</v>
          </cell>
          <cell r="K79" t="str">
            <v>부품</v>
          </cell>
          <cell r="L79" t="str">
            <v>전장사업부</v>
          </cell>
          <cell r="M79" t="str">
            <v>세르비아후보지</v>
          </cell>
          <cell r="N79" t="str">
            <v>내작</v>
          </cell>
          <cell r="O79" t="str">
            <v>세르비아후보지</v>
          </cell>
        </row>
        <row r="80">
          <cell r="A80">
            <v>4</v>
          </cell>
          <cell r="B80" t="str">
            <v>팩 와이어링</v>
          </cell>
          <cell r="C80" t="str">
            <v>HV 와이어링</v>
          </cell>
          <cell r="D80" t="str">
            <v>PSA WAVE1_SDN</v>
          </cell>
          <cell r="E80" t="str">
            <v>Wiring Harness Ass'y_SDN</v>
          </cell>
          <cell r="F80" t="str">
            <v>-</v>
          </cell>
          <cell r="G80" t="str">
            <v>전장사업부</v>
          </cell>
          <cell r="H80" t="str">
            <v>확정</v>
          </cell>
          <cell r="I80" t="str">
            <v>2019년 6월</v>
          </cell>
          <cell r="J80" t="str">
            <v>2024년</v>
          </cell>
          <cell r="K80" t="str">
            <v>부품</v>
          </cell>
          <cell r="L80" t="str">
            <v>전장사업부</v>
          </cell>
          <cell r="M80" t="str">
            <v>세르비아후보지</v>
          </cell>
          <cell r="N80" t="str">
            <v>내작</v>
          </cell>
          <cell r="O80" t="str">
            <v>세르비아후보지</v>
          </cell>
        </row>
        <row r="81">
          <cell r="A81">
            <v>4</v>
          </cell>
          <cell r="B81" t="str">
            <v>팩 와이어링</v>
          </cell>
          <cell r="C81" t="str">
            <v>HV 와이어링</v>
          </cell>
          <cell r="D81" t="str">
            <v>PSA WAVE1_SDN</v>
          </cell>
          <cell r="E81" t="str">
            <v>Wiring Harness Ass'y_SDN</v>
          </cell>
          <cell r="F81" t="str">
            <v>-</v>
          </cell>
          <cell r="G81" t="str">
            <v>전장사업부</v>
          </cell>
          <cell r="H81" t="str">
            <v>확정</v>
          </cell>
          <cell r="I81" t="str">
            <v>2019년 6월</v>
          </cell>
          <cell r="J81" t="str">
            <v>2024년</v>
          </cell>
          <cell r="K81" t="str">
            <v>부품</v>
          </cell>
          <cell r="L81" t="str">
            <v>전장사업부</v>
          </cell>
          <cell r="M81" t="str">
            <v>세르비아후보지</v>
          </cell>
          <cell r="N81" t="str">
            <v>내작</v>
          </cell>
          <cell r="O81" t="str">
            <v>세르비아후보지</v>
          </cell>
        </row>
        <row r="82">
          <cell r="A82">
            <v>4</v>
          </cell>
          <cell r="B82" t="str">
            <v>팩 와이어링</v>
          </cell>
          <cell r="C82" t="str">
            <v>HV 와이어링</v>
          </cell>
          <cell r="D82" t="str">
            <v>PSA WAVE1_SDN</v>
          </cell>
          <cell r="E82" t="str">
            <v>Wiring Harness Ass'y_SDN</v>
          </cell>
          <cell r="F82" t="str">
            <v>-</v>
          </cell>
          <cell r="G82" t="str">
            <v>전장사업부</v>
          </cell>
          <cell r="H82" t="str">
            <v>확정</v>
          </cell>
          <cell r="I82" t="str">
            <v>2019년 6월</v>
          </cell>
          <cell r="J82" t="str">
            <v>2024년</v>
          </cell>
          <cell r="K82" t="str">
            <v>부품</v>
          </cell>
          <cell r="L82" t="str">
            <v>전장사업부</v>
          </cell>
          <cell r="M82" t="str">
            <v>세르비아후보지</v>
          </cell>
          <cell r="N82" t="str">
            <v>내작</v>
          </cell>
          <cell r="O82" t="str">
            <v>세르비아후보지</v>
          </cell>
        </row>
        <row r="83">
          <cell r="A83">
            <v>4</v>
          </cell>
          <cell r="B83" t="str">
            <v>팩 와이어링</v>
          </cell>
          <cell r="C83" t="str">
            <v>HV 와이어링</v>
          </cell>
          <cell r="D83" t="str">
            <v>PSA WAVE1_SDN</v>
          </cell>
          <cell r="E83" t="str">
            <v>Wiring Harness Ass'y_SDN</v>
          </cell>
          <cell r="F83" t="str">
            <v>-</v>
          </cell>
          <cell r="G83" t="str">
            <v>전장사업부</v>
          </cell>
          <cell r="H83" t="str">
            <v>확정</v>
          </cell>
          <cell r="I83" t="str">
            <v>2019년 6월</v>
          </cell>
          <cell r="J83" t="str">
            <v>2024년</v>
          </cell>
          <cell r="K83" t="str">
            <v>부품</v>
          </cell>
          <cell r="L83" t="str">
            <v>전장사업부</v>
          </cell>
          <cell r="M83" t="str">
            <v>세르비아후보지</v>
          </cell>
          <cell r="N83" t="str">
            <v>내작</v>
          </cell>
          <cell r="O83" t="str">
            <v>세르비아후보지</v>
          </cell>
        </row>
        <row r="84">
          <cell r="A84">
            <v>4</v>
          </cell>
          <cell r="B84" t="str">
            <v>팩 와이어링</v>
          </cell>
          <cell r="C84" t="str">
            <v>HV 와이어링</v>
          </cell>
          <cell r="D84" t="str">
            <v>PSA WAVE1_SDN</v>
          </cell>
          <cell r="E84" t="str">
            <v>Wiring Harness Ass'y_SDN</v>
          </cell>
          <cell r="F84" t="str">
            <v>-</v>
          </cell>
          <cell r="G84" t="str">
            <v>전장사업부</v>
          </cell>
          <cell r="H84" t="str">
            <v>확정</v>
          </cell>
          <cell r="I84" t="str">
            <v>2019년 6월</v>
          </cell>
          <cell r="J84" t="str">
            <v>2024년</v>
          </cell>
          <cell r="K84" t="str">
            <v>부품</v>
          </cell>
          <cell r="L84" t="str">
            <v>전장사업부</v>
          </cell>
          <cell r="M84" t="str">
            <v>세르비아후보지</v>
          </cell>
          <cell r="N84" t="str">
            <v>내작</v>
          </cell>
          <cell r="O84" t="str">
            <v>세르비아후보지</v>
          </cell>
        </row>
        <row r="85">
          <cell r="A85">
            <v>4</v>
          </cell>
          <cell r="B85" t="str">
            <v>팩 와이어링</v>
          </cell>
          <cell r="C85" t="str">
            <v>HV 와이어링</v>
          </cell>
          <cell r="D85" t="str">
            <v>PSA WAVE1_SDN</v>
          </cell>
          <cell r="E85" t="str">
            <v>Wiring Harness Ass'y_SDN</v>
          </cell>
          <cell r="F85" t="str">
            <v>-</v>
          </cell>
          <cell r="G85" t="str">
            <v>전장사업부</v>
          </cell>
          <cell r="H85" t="str">
            <v>확정</v>
          </cell>
          <cell r="I85" t="str">
            <v>2019년 6월</v>
          </cell>
          <cell r="J85" t="str">
            <v>2024년</v>
          </cell>
          <cell r="K85" t="str">
            <v>부품</v>
          </cell>
          <cell r="L85" t="str">
            <v>전장사업부</v>
          </cell>
          <cell r="M85" t="str">
            <v>세르비아후보지</v>
          </cell>
          <cell r="N85" t="str">
            <v>내작</v>
          </cell>
          <cell r="O85" t="str">
            <v>세르비아후보지</v>
          </cell>
        </row>
        <row r="86">
          <cell r="A86">
            <v>4</v>
          </cell>
          <cell r="B86" t="str">
            <v>팩 와이어링</v>
          </cell>
          <cell r="C86" t="str">
            <v>HV 와이어링</v>
          </cell>
          <cell r="D86" t="str">
            <v>PSA WAVE1_SDN</v>
          </cell>
          <cell r="E86" t="str">
            <v>Wiring Harness Ass'y_SDN</v>
          </cell>
          <cell r="F86" t="str">
            <v>-</v>
          </cell>
          <cell r="G86" t="str">
            <v>전장사업부</v>
          </cell>
          <cell r="H86" t="str">
            <v>확정</v>
          </cell>
          <cell r="I86" t="str">
            <v>2019년 6월</v>
          </cell>
          <cell r="J86" t="str">
            <v>2024년</v>
          </cell>
          <cell r="K86" t="str">
            <v>부품</v>
          </cell>
          <cell r="L86" t="str">
            <v>전장사업부</v>
          </cell>
          <cell r="M86" t="str">
            <v>세르비아후보지</v>
          </cell>
          <cell r="N86" t="str">
            <v>내작</v>
          </cell>
          <cell r="O86" t="str">
            <v>세르비아후보지</v>
          </cell>
        </row>
        <row r="87">
          <cell r="A87">
            <v>4</v>
          </cell>
          <cell r="B87" t="str">
            <v>팩 와이어링</v>
          </cell>
          <cell r="C87" t="str">
            <v>HV 와이어링</v>
          </cell>
          <cell r="D87" t="str">
            <v>PSA WAVE1_SDN</v>
          </cell>
          <cell r="E87" t="str">
            <v>Wiring Harness Ass'y_SDN</v>
          </cell>
          <cell r="F87" t="str">
            <v>-</v>
          </cell>
          <cell r="G87" t="str">
            <v>전장사업부</v>
          </cell>
          <cell r="H87" t="str">
            <v>확정</v>
          </cell>
          <cell r="I87" t="str">
            <v>2019년 6월</v>
          </cell>
          <cell r="J87" t="str">
            <v>2024년</v>
          </cell>
          <cell r="K87" t="str">
            <v>부품</v>
          </cell>
          <cell r="L87" t="str">
            <v>전장사업부</v>
          </cell>
          <cell r="M87" t="str">
            <v>세르비아후보지</v>
          </cell>
          <cell r="N87" t="str">
            <v>내작</v>
          </cell>
          <cell r="O87" t="str">
            <v>세르비아후보지</v>
          </cell>
        </row>
        <row r="88">
          <cell r="A88">
            <v>4</v>
          </cell>
          <cell r="B88" t="str">
            <v>팩 와이어링</v>
          </cell>
          <cell r="C88" t="str">
            <v>HV 와이어링</v>
          </cell>
          <cell r="D88" t="str">
            <v>PSA WAVE1_SDN</v>
          </cell>
          <cell r="E88" t="str">
            <v>Wiring Harness Ass'y_SDN</v>
          </cell>
          <cell r="F88" t="str">
            <v>-</v>
          </cell>
          <cell r="G88" t="str">
            <v>전장사업부</v>
          </cell>
          <cell r="H88" t="str">
            <v>확정</v>
          </cell>
          <cell r="I88" t="str">
            <v>2019년 6월</v>
          </cell>
          <cell r="J88" t="str">
            <v>2024년</v>
          </cell>
          <cell r="K88" t="str">
            <v>부품</v>
          </cell>
          <cell r="L88" t="str">
            <v>전장사업부</v>
          </cell>
          <cell r="M88" t="str">
            <v>세르비아후보지</v>
          </cell>
          <cell r="N88" t="str">
            <v>내작</v>
          </cell>
          <cell r="O88" t="str">
            <v>세르비아후보지</v>
          </cell>
        </row>
        <row r="89">
          <cell r="A89">
            <v>4</v>
          </cell>
          <cell r="B89" t="str">
            <v>팩 와이어링</v>
          </cell>
          <cell r="C89" t="str">
            <v>HV 와이어링</v>
          </cell>
          <cell r="D89" t="str">
            <v>PSA WAVE1_SDN</v>
          </cell>
          <cell r="E89" t="str">
            <v>Wiring Harness Ass'y_SDN</v>
          </cell>
          <cell r="F89" t="str">
            <v>-</v>
          </cell>
          <cell r="G89" t="str">
            <v>전장사업부</v>
          </cell>
          <cell r="H89" t="str">
            <v>확정</v>
          </cell>
          <cell r="I89" t="str">
            <v>2019년 6월</v>
          </cell>
          <cell r="J89" t="str">
            <v>2024년</v>
          </cell>
          <cell r="K89" t="str">
            <v>부품</v>
          </cell>
          <cell r="L89" t="str">
            <v>전장사업부</v>
          </cell>
          <cell r="M89" t="str">
            <v>세르비아후보지</v>
          </cell>
          <cell r="N89" t="str">
            <v>내작</v>
          </cell>
          <cell r="O89" t="str">
            <v>세르비아후보지</v>
          </cell>
        </row>
        <row r="96">
          <cell r="A96">
            <v>5</v>
          </cell>
          <cell r="B96" t="str">
            <v>팩 와이어링</v>
          </cell>
          <cell r="C96" t="str">
            <v>F/BUSBAR</v>
          </cell>
          <cell r="D96" t="str">
            <v>PSA WAVE1_SDN</v>
          </cell>
          <cell r="E96" t="str">
            <v>BUSBAR_ASSY_#1_SDN</v>
          </cell>
          <cell r="F96" t="str">
            <v>EBB00412AC</v>
          </cell>
          <cell r="G96" t="str">
            <v>전장사업부</v>
          </cell>
          <cell r="H96" t="str">
            <v>확정</v>
          </cell>
          <cell r="I96" t="str">
            <v>2019년 6월</v>
          </cell>
          <cell r="J96" t="str">
            <v>2024년</v>
          </cell>
          <cell r="K96" t="str">
            <v>부품</v>
          </cell>
          <cell r="L96" t="str">
            <v>전장사업부</v>
          </cell>
          <cell r="M96" t="str">
            <v>세르비아후보지</v>
          </cell>
          <cell r="N96" t="str">
            <v>내작</v>
          </cell>
          <cell r="O96" t="str">
            <v>세르비아후보지</v>
          </cell>
        </row>
        <row r="97">
          <cell r="A97">
            <v>5</v>
          </cell>
          <cell r="B97" t="str">
            <v>팩 와이어링</v>
          </cell>
          <cell r="C97" t="str">
            <v>F/BUSBAR</v>
          </cell>
          <cell r="D97" t="str">
            <v>PSA WAVE1_SDN</v>
          </cell>
          <cell r="E97" t="str">
            <v>BUSBAR_ASSY_#1_SDN</v>
          </cell>
          <cell r="F97" t="str">
            <v>EBB00412AC</v>
          </cell>
          <cell r="G97" t="str">
            <v>전장사업부</v>
          </cell>
          <cell r="H97" t="str">
            <v>확정</v>
          </cell>
          <cell r="I97" t="str">
            <v>2019년 6월</v>
          </cell>
          <cell r="J97" t="str">
            <v>2024년</v>
          </cell>
          <cell r="K97" t="str">
            <v>부품</v>
          </cell>
          <cell r="L97" t="str">
            <v>전장사업부</v>
          </cell>
          <cell r="M97" t="str">
            <v>세르비아후보지</v>
          </cell>
          <cell r="N97" t="str">
            <v>내작</v>
          </cell>
          <cell r="O97" t="str">
            <v>세르비아후보지</v>
          </cell>
        </row>
        <row r="98">
          <cell r="A98">
            <v>5</v>
          </cell>
          <cell r="B98" t="str">
            <v>팩 와이어링</v>
          </cell>
          <cell r="C98" t="str">
            <v>F/BUSBAR</v>
          </cell>
          <cell r="D98" t="str">
            <v>PSA WAVE1_SDN</v>
          </cell>
          <cell r="E98" t="str">
            <v>BUSBAR_ASSY_#1_SDN</v>
          </cell>
          <cell r="F98" t="str">
            <v>EBB00412AC</v>
          </cell>
          <cell r="G98" t="str">
            <v>전장사업부</v>
          </cell>
          <cell r="H98" t="str">
            <v>확정</v>
          </cell>
          <cell r="I98" t="str">
            <v>2019년 6월</v>
          </cell>
          <cell r="J98" t="str">
            <v>2024년</v>
          </cell>
          <cell r="K98" t="str">
            <v>부품</v>
          </cell>
          <cell r="L98" t="str">
            <v>전장사업부</v>
          </cell>
          <cell r="M98" t="str">
            <v>세르비아후보지</v>
          </cell>
          <cell r="N98" t="str">
            <v>내작</v>
          </cell>
          <cell r="O98" t="str">
            <v>세르비아후보지</v>
          </cell>
        </row>
        <row r="99">
          <cell r="A99">
            <v>5</v>
          </cell>
          <cell r="B99" t="str">
            <v>팩 와이어링</v>
          </cell>
          <cell r="C99" t="str">
            <v>F/BUSBAR</v>
          </cell>
          <cell r="D99" t="str">
            <v>PSA WAVE1_SDN</v>
          </cell>
          <cell r="E99" t="str">
            <v>BUSBAR_ASSY_#1_SDN</v>
          </cell>
          <cell r="F99" t="str">
            <v>EBB00412AC</v>
          </cell>
          <cell r="G99" t="str">
            <v>전장사업부</v>
          </cell>
          <cell r="H99" t="str">
            <v>확정</v>
          </cell>
          <cell r="I99" t="str">
            <v>2019년 6월</v>
          </cell>
          <cell r="J99" t="str">
            <v>2024년</v>
          </cell>
          <cell r="K99" t="str">
            <v>부품</v>
          </cell>
          <cell r="L99" t="str">
            <v>전장사업부</v>
          </cell>
          <cell r="M99" t="str">
            <v>세르비아후보지</v>
          </cell>
          <cell r="N99" t="str">
            <v>내작</v>
          </cell>
          <cell r="O99" t="str">
            <v>세르비아후보지</v>
          </cell>
        </row>
        <row r="100">
          <cell r="A100">
            <v>5</v>
          </cell>
          <cell r="B100" t="str">
            <v>팩 와이어링</v>
          </cell>
          <cell r="C100" t="str">
            <v>F/BUSBAR</v>
          </cell>
          <cell r="D100" t="str">
            <v>PSA WAVE1_SDN</v>
          </cell>
          <cell r="E100" t="str">
            <v>BUSBAR_ASSY_#1_SDN</v>
          </cell>
          <cell r="F100" t="str">
            <v>EBB00412AC</v>
          </cell>
          <cell r="G100" t="str">
            <v>전장사업부</v>
          </cell>
          <cell r="H100" t="str">
            <v>확정</v>
          </cell>
          <cell r="I100" t="str">
            <v>2019년 6월</v>
          </cell>
          <cell r="J100" t="str">
            <v>2024년</v>
          </cell>
          <cell r="K100" t="str">
            <v>부품</v>
          </cell>
          <cell r="L100" t="str">
            <v>전장사업부</v>
          </cell>
          <cell r="M100" t="str">
            <v>세르비아후보지</v>
          </cell>
          <cell r="N100" t="str">
            <v>내작</v>
          </cell>
          <cell r="O100" t="str">
            <v>세르비아후보지</v>
          </cell>
        </row>
        <row r="101">
          <cell r="A101">
            <v>5</v>
          </cell>
          <cell r="B101" t="str">
            <v>팩 와이어링</v>
          </cell>
          <cell r="C101" t="str">
            <v>F/BUSBAR</v>
          </cell>
          <cell r="D101" t="str">
            <v>PSA WAVE1_SDN</v>
          </cell>
          <cell r="E101" t="str">
            <v>BUSBAR_ASSY_#1_SDN</v>
          </cell>
          <cell r="F101" t="str">
            <v>EBB00412AC</v>
          </cell>
          <cell r="G101" t="str">
            <v>전장사업부</v>
          </cell>
          <cell r="H101" t="str">
            <v>확정</v>
          </cell>
          <cell r="I101" t="str">
            <v>2019년 6월</v>
          </cell>
          <cell r="J101" t="str">
            <v>2024년</v>
          </cell>
          <cell r="K101" t="str">
            <v>부품</v>
          </cell>
          <cell r="L101" t="str">
            <v>전장사업부</v>
          </cell>
          <cell r="M101" t="str">
            <v>세르비아후보지</v>
          </cell>
          <cell r="N101" t="str">
            <v>내작</v>
          </cell>
          <cell r="O101" t="str">
            <v>세르비아후보지</v>
          </cell>
        </row>
        <row r="102">
          <cell r="A102">
            <v>5</v>
          </cell>
          <cell r="B102" t="str">
            <v>팩 와이어링</v>
          </cell>
          <cell r="C102" t="str">
            <v>F/BUSBAR</v>
          </cell>
          <cell r="D102" t="str">
            <v>PSA WAVE1_SDN</v>
          </cell>
          <cell r="E102" t="str">
            <v>BUSBAR_ASSY_#1_SDN</v>
          </cell>
          <cell r="F102" t="str">
            <v>EBB00412AC</v>
          </cell>
          <cell r="G102" t="str">
            <v>전장사업부</v>
          </cell>
          <cell r="H102" t="str">
            <v>확정</v>
          </cell>
          <cell r="I102" t="str">
            <v>2019년 6월</v>
          </cell>
          <cell r="J102" t="str">
            <v>2024년</v>
          </cell>
          <cell r="K102" t="str">
            <v>부품</v>
          </cell>
          <cell r="L102" t="str">
            <v>전장사업부</v>
          </cell>
          <cell r="M102" t="str">
            <v>세르비아후보지</v>
          </cell>
          <cell r="N102" t="str">
            <v>내작</v>
          </cell>
          <cell r="O102" t="str">
            <v>세르비아후보지</v>
          </cell>
        </row>
        <row r="103">
          <cell r="A103">
            <v>5</v>
          </cell>
          <cell r="B103" t="str">
            <v>팩 와이어링</v>
          </cell>
          <cell r="C103" t="str">
            <v>F/BUSBAR</v>
          </cell>
          <cell r="D103" t="str">
            <v>PSA WAVE1_SDN</v>
          </cell>
          <cell r="E103" t="str">
            <v>BUSBAR_ASSY_#1_SDN</v>
          </cell>
          <cell r="F103" t="str">
            <v>EBB00412AC</v>
          </cell>
          <cell r="G103" t="str">
            <v>전장사업부</v>
          </cell>
          <cell r="H103" t="str">
            <v>확정</v>
          </cell>
          <cell r="I103" t="str">
            <v>2019년 6월</v>
          </cell>
          <cell r="J103" t="str">
            <v>2024년</v>
          </cell>
          <cell r="K103" t="str">
            <v>부품</v>
          </cell>
          <cell r="L103" t="str">
            <v>전장사업부</v>
          </cell>
          <cell r="M103" t="str">
            <v>세르비아후보지</v>
          </cell>
          <cell r="N103" t="str">
            <v>내작</v>
          </cell>
          <cell r="O103" t="str">
            <v>세르비아후보지</v>
          </cell>
        </row>
        <row r="104">
          <cell r="A104">
            <v>5</v>
          </cell>
          <cell r="B104" t="str">
            <v>팩 와이어링</v>
          </cell>
          <cell r="C104" t="str">
            <v>F/BUSBAR</v>
          </cell>
          <cell r="D104" t="str">
            <v>PSA WAVE1_SDN</v>
          </cell>
          <cell r="E104" t="str">
            <v>BUSBAR_ASSY_#1_SDN</v>
          </cell>
          <cell r="F104" t="str">
            <v>EBB00412AC</v>
          </cell>
          <cell r="G104" t="str">
            <v>전장사업부</v>
          </cell>
          <cell r="H104" t="str">
            <v>확정</v>
          </cell>
          <cell r="I104" t="str">
            <v>2019년 6월</v>
          </cell>
          <cell r="J104" t="str">
            <v>2024년</v>
          </cell>
          <cell r="K104" t="str">
            <v>부품</v>
          </cell>
          <cell r="L104" t="str">
            <v>전장사업부</v>
          </cell>
          <cell r="M104" t="str">
            <v>세르비아후보지</v>
          </cell>
          <cell r="N104" t="str">
            <v>내작</v>
          </cell>
          <cell r="O104" t="str">
            <v>세르비아후보지</v>
          </cell>
        </row>
        <row r="105">
          <cell r="A105">
            <v>5</v>
          </cell>
          <cell r="B105" t="str">
            <v>팩 와이어링</v>
          </cell>
          <cell r="C105" t="str">
            <v>F/BUSBAR</v>
          </cell>
          <cell r="D105" t="str">
            <v>PSA WAVE1_SDN</v>
          </cell>
          <cell r="E105" t="str">
            <v>BUSBAR_ASSY_#1_SDN</v>
          </cell>
          <cell r="F105" t="str">
            <v>EBB00412AC</v>
          </cell>
          <cell r="G105" t="str">
            <v>전장사업부</v>
          </cell>
          <cell r="H105" t="str">
            <v>확정</v>
          </cell>
          <cell r="I105" t="str">
            <v>2019년 6월</v>
          </cell>
          <cell r="J105" t="str">
            <v>2024년</v>
          </cell>
          <cell r="K105" t="str">
            <v>부품</v>
          </cell>
          <cell r="L105" t="str">
            <v>전장사업부</v>
          </cell>
          <cell r="M105" t="str">
            <v>세르비아후보지</v>
          </cell>
          <cell r="N105" t="str">
            <v>내작</v>
          </cell>
          <cell r="O105" t="str">
            <v>세르비아후보지</v>
          </cell>
        </row>
        <row r="106">
          <cell r="A106">
            <v>5</v>
          </cell>
          <cell r="B106" t="str">
            <v>팩 와이어링</v>
          </cell>
          <cell r="C106" t="str">
            <v>F/BUSBAR</v>
          </cell>
          <cell r="D106" t="str">
            <v>PSA WAVE1_SDN</v>
          </cell>
          <cell r="E106" t="str">
            <v>BUSBAR_ASSY_#1_SDN</v>
          </cell>
          <cell r="F106" t="str">
            <v>EBB00412AC</v>
          </cell>
          <cell r="G106" t="str">
            <v>전장사업부</v>
          </cell>
          <cell r="H106" t="str">
            <v>확정</v>
          </cell>
          <cell r="I106" t="str">
            <v>2019년 6월</v>
          </cell>
          <cell r="J106" t="str">
            <v>2024년</v>
          </cell>
          <cell r="K106" t="str">
            <v>부품</v>
          </cell>
          <cell r="L106" t="str">
            <v>전장사업부</v>
          </cell>
          <cell r="M106" t="str">
            <v>세르비아후보지</v>
          </cell>
          <cell r="N106" t="str">
            <v>내작</v>
          </cell>
          <cell r="O106" t="str">
            <v>세르비아후보지</v>
          </cell>
        </row>
        <row r="107">
          <cell r="A107">
            <v>5</v>
          </cell>
          <cell r="B107" t="str">
            <v>팩 와이어링</v>
          </cell>
          <cell r="C107" t="str">
            <v>F/BUSBAR</v>
          </cell>
          <cell r="D107" t="str">
            <v>PSA WAVE1_SDN</v>
          </cell>
          <cell r="E107" t="str">
            <v>BUSBAR_ASSY_#1_SDN</v>
          </cell>
          <cell r="F107" t="str">
            <v>EBB00412AC</v>
          </cell>
          <cell r="G107" t="str">
            <v>전장사업부</v>
          </cell>
          <cell r="H107" t="str">
            <v>확정</v>
          </cell>
          <cell r="I107" t="str">
            <v>2019년 6월</v>
          </cell>
          <cell r="J107" t="str">
            <v>2024년</v>
          </cell>
          <cell r="K107" t="str">
            <v>부품</v>
          </cell>
          <cell r="L107" t="str">
            <v>전장사업부</v>
          </cell>
          <cell r="M107" t="str">
            <v>세르비아후보지</v>
          </cell>
          <cell r="N107" t="str">
            <v>내작</v>
          </cell>
          <cell r="O107" t="str">
            <v>세르비아후보지</v>
          </cell>
        </row>
        <row r="108">
          <cell r="A108">
            <v>5</v>
          </cell>
          <cell r="B108" t="str">
            <v>팩 와이어링</v>
          </cell>
          <cell r="C108" t="str">
            <v>F/BUSBAR</v>
          </cell>
          <cell r="D108" t="str">
            <v>PSA WAVE1_SDN</v>
          </cell>
          <cell r="E108" t="str">
            <v>BUSBAR_ASSY_#1_SDN</v>
          </cell>
          <cell r="F108" t="str">
            <v>EBB00412AC</v>
          </cell>
          <cell r="G108" t="str">
            <v>전장사업부</v>
          </cell>
          <cell r="H108" t="str">
            <v>확정</v>
          </cell>
          <cell r="I108" t="str">
            <v>2019년 6월</v>
          </cell>
          <cell r="J108" t="str">
            <v>2024년</v>
          </cell>
          <cell r="K108" t="str">
            <v>부품</v>
          </cell>
          <cell r="L108" t="str">
            <v>전장사업부</v>
          </cell>
          <cell r="M108" t="str">
            <v>세르비아후보지</v>
          </cell>
          <cell r="N108" t="str">
            <v>내작</v>
          </cell>
          <cell r="O108" t="str">
            <v>세르비아후보지</v>
          </cell>
        </row>
        <row r="109">
          <cell r="A109">
            <v>5</v>
          </cell>
          <cell r="B109" t="str">
            <v>팩 와이어링</v>
          </cell>
          <cell r="C109" t="str">
            <v>F/BUSBAR</v>
          </cell>
          <cell r="D109" t="str">
            <v>PSA WAVE1_SDN</v>
          </cell>
          <cell r="E109" t="str">
            <v>BUSBAR_ASSY_#1_SDN</v>
          </cell>
          <cell r="F109" t="str">
            <v>EBB00412AC</v>
          </cell>
          <cell r="G109" t="str">
            <v>전장사업부</v>
          </cell>
          <cell r="H109" t="str">
            <v>확정</v>
          </cell>
          <cell r="I109" t="str">
            <v>2019년 6월</v>
          </cell>
          <cell r="J109" t="str">
            <v>2024년</v>
          </cell>
          <cell r="K109" t="str">
            <v>부품</v>
          </cell>
          <cell r="L109" t="str">
            <v>전장사업부</v>
          </cell>
          <cell r="M109" t="str">
            <v>세르비아후보지</v>
          </cell>
          <cell r="N109" t="str">
            <v>내작</v>
          </cell>
          <cell r="O109" t="str">
            <v>세르비아후보지</v>
          </cell>
        </row>
        <row r="110">
          <cell r="A110">
            <v>5</v>
          </cell>
          <cell r="B110" t="str">
            <v>팩 와이어링</v>
          </cell>
          <cell r="C110" t="str">
            <v>F/BUSBAR</v>
          </cell>
          <cell r="D110" t="str">
            <v>PSA WAVE1_SDN</v>
          </cell>
          <cell r="E110" t="str">
            <v>BUSBAR_ASSY_#1_SDN</v>
          </cell>
          <cell r="F110" t="str">
            <v>EBB00412AC</v>
          </cell>
          <cell r="G110" t="str">
            <v>전장사업부</v>
          </cell>
          <cell r="H110" t="str">
            <v>확정</v>
          </cell>
          <cell r="I110" t="str">
            <v>2019년 6월</v>
          </cell>
          <cell r="J110" t="str">
            <v>2024년</v>
          </cell>
          <cell r="K110" t="str">
            <v>부품</v>
          </cell>
          <cell r="L110" t="str">
            <v>전장사업부</v>
          </cell>
          <cell r="M110" t="str">
            <v>세르비아후보지</v>
          </cell>
          <cell r="N110" t="str">
            <v>내작</v>
          </cell>
          <cell r="O110" t="str">
            <v>세르비아후보지</v>
          </cell>
        </row>
        <row r="117">
          <cell r="A117">
            <v>6</v>
          </cell>
          <cell r="B117" t="str">
            <v>팩 와이어링</v>
          </cell>
          <cell r="C117" t="str">
            <v>F/BUSBAR</v>
          </cell>
          <cell r="D117" t="str">
            <v>PSA WAVE1_SDN</v>
          </cell>
          <cell r="E117" t="str">
            <v>BUSBAR_ASSY_#4_SDN</v>
          </cell>
          <cell r="F117" t="str">
            <v>EBB00414AC</v>
          </cell>
          <cell r="G117" t="str">
            <v>전장사업부</v>
          </cell>
          <cell r="H117" t="str">
            <v>확정</v>
          </cell>
          <cell r="I117" t="str">
            <v>2019년 6월</v>
          </cell>
          <cell r="J117" t="str">
            <v>2024년</v>
          </cell>
          <cell r="K117" t="str">
            <v>부품</v>
          </cell>
          <cell r="L117" t="str">
            <v>전장사업부</v>
          </cell>
          <cell r="M117" t="str">
            <v>세르비아후보지</v>
          </cell>
          <cell r="N117" t="str">
            <v>내작</v>
          </cell>
          <cell r="O117" t="str">
            <v>세르비아후보지</v>
          </cell>
        </row>
        <row r="118">
          <cell r="A118">
            <v>6</v>
          </cell>
          <cell r="B118" t="str">
            <v>팩 와이어링</v>
          </cell>
          <cell r="C118" t="str">
            <v>F/BUSBAR</v>
          </cell>
          <cell r="D118" t="str">
            <v>PSA WAVE1_SDN</v>
          </cell>
          <cell r="E118" t="str">
            <v>BUSBAR_ASSY_#4_SDN</v>
          </cell>
          <cell r="F118" t="str">
            <v>EBB00414AC</v>
          </cell>
          <cell r="G118" t="str">
            <v>전장사업부</v>
          </cell>
          <cell r="H118" t="str">
            <v>확정</v>
          </cell>
          <cell r="I118" t="str">
            <v>2019년 6월</v>
          </cell>
          <cell r="J118" t="str">
            <v>2024년</v>
          </cell>
          <cell r="K118" t="str">
            <v>부품</v>
          </cell>
          <cell r="L118" t="str">
            <v>전장사업부</v>
          </cell>
          <cell r="M118" t="str">
            <v>세르비아후보지</v>
          </cell>
          <cell r="N118" t="str">
            <v>내작</v>
          </cell>
          <cell r="O118" t="str">
            <v>세르비아후보지</v>
          </cell>
        </row>
        <row r="119">
          <cell r="A119">
            <v>6</v>
          </cell>
          <cell r="B119" t="str">
            <v>팩 와이어링</v>
          </cell>
          <cell r="C119" t="str">
            <v>F/BUSBAR</v>
          </cell>
          <cell r="D119" t="str">
            <v>PSA WAVE1_SDN</v>
          </cell>
          <cell r="E119" t="str">
            <v>BUSBAR_ASSY_#4_SDN</v>
          </cell>
          <cell r="F119" t="str">
            <v>EBB00414AC</v>
          </cell>
          <cell r="G119" t="str">
            <v>전장사업부</v>
          </cell>
          <cell r="H119" t="str">
            <v>확정</v>
          </cell>
          <cell r="I119" t="str">
            <v>2019년 6월</v>
          </cell>
          <cell r="J119" t="str">
            <v>2024년</v>
          </cell>
          <cell r="K119" t="str">
            <v>부품</v>
          </cell>
          <cell r="L119" t="str">
            <v>전장사업부</v>
          </cell>
          <cell r="M119" t="str">
            <v>세르비아후보지</v>
          </cell>
          <cell r="N119" t="str">
            <v>내작</v>
          </cell>
          <cell r="O119" t="str">
            <v>세르비아후보지</v>
          </cell>
        </row>
        <row r="120">
          <cell r="A120">
            <v>6</v>
          </cell>
          <cell r="B120" t="str">
            <v>팩 와이어링</v>
          </cell>
          <cell r="C120" t="str">
            <v>F/BUSBAR</v>
          </cell>
          <cell r="D120" t="str">
            <v>PSA WAVE1_SDN</v>
          </cell>
          <cell r="E120" t="str">
            <v>BUSBAR_ASSY_#4_SDN</v>
          </cell>
          <cell r="F120" t="str">
            <v>EBB00414AC</v>
          </cell>
          <cell r="G120" t="str">
            <v>전장사업부</v>
          </cell>
          <cell r="H120" t="str">
            <v>확정</v>
          </cell>
          <cell r="I120" t="str">
            <v>2019년 6월</v>
          </cell>
          <cell r="J120" t="str">
            <v>2024년</v>
          </cell>
          <cell r="K120" t="str">
            <v>부품</v>
          </cell>
          <cell r="L120" t="str">
            <v>전장사업부</v>
          </cell>
          <cell r="M120" t="str">
            <v>세르비아후보지</v>
          </cell>
          <cell r="N120" t="str">
            <v>내작</v>
          </cell>
          <cell r="O120" t="str">
            <v>세르비아후보지</v>
          </cell>
        </row>
        <row r="121">
          <cell r="A121">
            <v>6</v>
          </cell>
          <cell r="B121" t="str">
            <v>팩 와이어링</v>
          </cell>
          <cell r="C121" t="str">
            <v>F/BUSBAR</v>
          </cell>
          <cell r="D121" t="str">
            <v>PSA WAVE1_SDN</v>
          </cell>
          <cell r="E121" t="str">
            <v>BUSBAR_ASSY_#4_SDN</v>
          </cell>
          <cell r="F121" t="str">
            <v>EBB00414AC</v>
          </cell>
          <cell r="G121" t="str">
            <v>전장사업부</v>
          </cell>
          <cell r="H121" t="str">
            <v>확정</v>
          </cell>
          <cell r="I121" t="str">
            <v>2019년 6월</v>
          </cell>
          <cell r="J121" t="str">
            <v>2024년</v>
          </cell>
          <cell r="K121" t="str">
            <v>부품</v>
          </cell>
          <cell r="L121" t="str">
            <v>전장사업부</v>
          </cell>
          <cell r="M121" t="str">
            <v>세르비아후보지</v>
          </cell>
          <cell r="N121" t="str">
            <v>내작</v>
          </cell>
          <cell r="O121" t="str">
            <v>세르비아후보지</v>
          </cell>
        </row>
        <row r="122">
          <cell r="A122">
            <v>6</v>
          </cell>
          <cell r="B122" t="str">
            <v>팩 와이어링</v>
          </cell>
          <cell r="C122" t="str">
            <v>F/BUSBAR</v>
          </cell>
          <cell r="D122" t="str">
            <v>PSA WAVE1_SDN</v>
          </cell>
          <cell r="E122" t="str">
            <v>BUSBAR_ASSY_#4_SDN</v>
          </cell>
          <cell r="F122" t="str">
            <v>EBB00414AC</v>
          </cell>
          <cell r="G122" t="str">
            <v>전장사업부</v>
          </cell>
          <cell r="H122" t="str">
            <v>확정</v>
          </cell>
          <cell r="I122" t="str">
            <v>2019년 6월</v>
          </cell>
          <cell r="J122" t="str">
            <v>2024년</v>
          </cell>
          <cell r="K122" t="str">
            <v>부품</v>
          </cell>
          <cell r="L122" t="str">
            <v>전장사업부</v>
          </cell>
          <cell r="M122" t="str">
            <v>세르비아후보지</v>
          </cell>
          <cell r="N122" t="str">
            <v>내작</v>
          </cell>
          <cell r="O122" t="str">
            <v>세르비아후보지</v>
          </cell>
        </row>
        <row r="123">
          <cell r="A123">
            <v>6</v>
          </cell>
          <cell r="B123" t="str">
            <v>팩 와이어링</v>
          </cell>
          <cell r="C123" t="str">
            <v>F/BUSBAR</v>
          </cell>
          <cell r="D123" t="str">
            <v>PSA WAVE1_SDN</v>
          </cell>
          <cell r="E123" t="str">
            <v>BUSBAR_ASSY_#4_SDN</v>
          </cell>
          <cell r="F123" t="str">
            <v>EBB00414AC</v>
          </cell>
          <cell r="G123" t="str">
            <v>전장사업부</v>
          </cell>
          <cell r="H123" t="str">
            <v>확정</v>
          </cell>
          <cell r="I123" t="str">
            <v>2019년 6월</v>
          </cell>
          <cell r="J123" t="str">
            <v>2024년</v>
          </cell>
          <cell r="K123" t="str">
            <v>부품</v>
          </cell>
          <cell r="L123" t="str">
            <v>전장사업부</v>
          </cell>
          <cell r="M123" t="str">
            <v>세르비아후보지</v>
          </cell>
          <cell r="N123" t="str">
            <v>내작</v>
          </cell>
          <cell r="O123" t="str">
            <v>세르비아후보지</v>
          </cell>
        </row>
        <row r="124">
          <cell r="A124">
            <v>6</v>
          </cell>
          <cell r="B124" t="str">
            <v>팩 와이어링</v>
          </cell>
          <cell r="C124" t="str">
            <v>F/BUSBAR</v>
          </cell>
          <cell r="D124" t="str">
            <v>PSA WAVE1_SDN</v>
          </cell>
          <cell r="E124" t="str">
            <v>BUSBAR_ASSY_#4_SDN</v>
          </cell>
          <cell r="F124" t="str">
            <v>EBB00414AC</v>
          </cell>
          <cell r="G124" t="str">
            <v>전장사업부</v>
          </cell>
          <cell r="H124" t="str">
            <v>확정</v>
          </cell>
          <cell r="I124" t="str">
            <v>2019년 6월</v>
          </cell>
          <cell r="J124" t="str">
            <v>2024년</v>
          </cell>
          <cell r="K124" t="str">
            <v>부품</v>
          </cell>
          <cell r="L124" t="str">
            <v>전장사업부</v>
          </cell>
          <cell r="M124" t="str">
            <v>세르비아후보지</v>
          </cell>
          <cell r="N124" t="str">
            <v>내작</v>
          </cell>
          <cell r="O124" t="str">
            <v>세르비아후보지</v>
          </cell>
        </row>
        <row r="125">
          <cell r="A125">
            <v>6</v>
          </cell>
          <cell r="B125" t="str">
            <v>팩 와이어링</v>
          </cell>
          <cell r="C125" t="str">
            <v>F/BUSBAR</v>
          </cell>
          <cell r="D125" t="str">
            <v>PSA WAVE1_SDN</v>
          </cell>
          <cell r="E125" t="str">
            <v>BUSBAR_ASSY_#4_SDN</v>
          </cell>
          <cell r="F125" t="str">
            <v>EBB00414AC</v>
          </cell>
          <cell r="G125" t="str">
            <v>전장사업부</v>
          </cell>
          <cell r="H125" t="str">
            <v>확정</v>
          </cell>
          <cell r="I125" t="str">
            <v>2019년 6월</v>
          </cell>
          <cell r="J125" t="str">
            <v>2024년</v>
          </cell>
          <cell r="K125" t="str">
            <v>부품</v>
          </cell>
          <cell r="L125" t="str">
            <v>전장사업부</v>
          </cell>
          <cell r="M125" t="str">
            <v>세르비아후보지</v>
          </cell>
          <cell r="N125" t="str">
            <v>내작</v>
          </cell>
          <cell r="O125" t="str">
            <v>세르비아후보지</v>
          </cell>
        </row>
        <row r="126">
          <cell r="A126">
            <v>6</v>
          </cell>
          <cell r="B126" t="str">
            <v>팩 와이어링</v>
          </cell>
          <cell r="C126" t="str">
            <v>F/BUSBAR</v>
          </cell>
          <cell r="D126" t="str">
            <v>PSA WAVE1_SDN</v>
          </cell>
          <cell r="E126" t="str">
            <v>BUSBAR_ASSY_#4_SDN</v>
          </cell>
          <cell r="F126" t="str">
            <v>EBB00414AC</v>
          </cell>
          <cell r="G126" t="str">
            <v>전장사업부</v>
          </cell>
          <cell r="H126" t="str">
            <v>확정</v>
          </cell>
          <cell r="I126" t="str">
            <v>2019년 6월</v>
          </cell>
          <cell r="J126" t="str">
            <v>2024년</v>
          </cell>
          <cell r="K126" t="str">
            <v>부품</v>
          </cell>
          <cell r="L126" t="str">
            <v>전장사업부</v>
          </cell>
          <cell r="M126" t="str">
            <v>세르비아후보지</v>
          </cell>
          <cell r="N126" t="str">
            <v>내작</v>
          </cell>
          <cell r="O126" t="str">
            <v>세르비아후보지</v>
          </cell>
        </row>
        <row r="127">
          <cell r="A127">
            <v>6</v>
          </cell>
          <cell r="B127" t="str">
            <v>팩 와이어링</v>
          </cell>
          <cell r="C127" t="str">
            <v>F/BUSBAR</v>
          </cell>
          <cell r="D127" t="str">
            <v>PSA WAVE1_SDN</v>
          </cell>
          <cell r="E127" t="str">
            <v>BUSBAR_ASSY_#4_SDN</v>
          </cell>
          <cell r="F127" t="str">
            <v>EBB00414AC</v>
          </cell>
          <cell r="G127" t="str">
            <v>전장사업부</v>
          </cell>
          <cell r="H127" t="str">
            <v>확정</v>
          </cell>
          <cell r="I127" t="str">
            <v>2019년 6월</v>
          </cell>
          <cell r="J127" t="str">
            <v>2024년</v>
          </cell>
          <cell r="K127" t="str">
            <v>부품</v>
          </cell>
          <cell r="L127" t="str">
            <v>전장사업부</v>
          </cell>
          <cell r="M127" t="str">
            <v>세르비아후보지</v>
          </cell>
          <cell r="N127" t="str">
            <v>내작</v>
          </cell>
          <cell r="O127" t="str">
            <v>세르비아후보지</v>
          </cell>
        </row>
        <row r="128">
          <cell r="A128">
            <v>6</v>
          </cell>
          <cell r="B128" t="str">
            <v>팩 와이어링</v>
          </cell>
          <cell r="C128" t="str">
            <v>F/BUSBAR</v>
          </cell>
          <cell r="D128" t="str">
            <v>PSA WAVE1_SDN</v>
          </cell>
          <cell r="E128" t="str">
            <v>BUSBAR_ASSY_#4_SDN</v>
          </cell>
          <cell r="F128" t="str">
            <v>EBB00414AC</v>
          </cell>
          <cell r="G128" t="str">
            <v>전장사업부</v>
          </cell>
          <cell r="H128" t="str">
            <v>확정</v>
          </cell>
          <cell r="I128" t="str">
            <v>2019년 6월</v>
          </cell>
          <cell r="J128" t="str">
            <v>2024년</v>
          </cell>
          <cell r="K128" t="str">
            <v>부품</v>
          </cell>
          <cell r="L128" t="str">
            <v>전장사업부</v>
          </cell>
          <cell r="M128" t="str">
            <v>세르비아후보지</v>
          </cell>
          <cell r="N128" t="str">
            <v>내작</v>
          </cell>
          <cell r="O128" t="str">
            <v>세르비아후보지</v>
          </cell>
        </row>
        <row r="129">
          <cell r="A129">
            <v>6</v>
          </cell>
          <cell r="B129" t="str">
            <v>팩 와이어링</v>
          </cell>
          <cell r="C129" t="str">
            <v>F/BUSBAR</v>
          </cell>
          <cell r="D129" t="str">
            <v>PSA WAVE1_SDN</v>
          </cell>
          <cell r="E129" t="str">
            <v>BUSBAR_ASSY_#4_SDN</v>
          </cell>
          <cell r="F129" t="str">
            <v>EBB00414AC</v>
          </cell>
          <cell r="G129" t="str">
            <v>전장사업부</v>
          </cell>
          <cell r="H129" t="str">
            <v>확정</v>
          </cell>
          <cell r="I129" t="str">
            <v>2019년 6월</v>
          </cell>
          <cell r="J129" t="str">
            <v>2024년</v>
          </cell>
          <cell r="K129" t="str">
            <v>부품</v>
          </cell>
          <cell r="L129" t="str">
            <v>전장사업부</v>
          </cell>
          <cell r="M129" t="str">
            <v>세르비아후보지</v>
          </cell>
          <cell r="N129" t="str">
            <v>내작</v>
          </cell>
          <cell r="O129" t="str">
            <v>세르비아후보지</v>
          </cell>
        </row>
        <row r="130">
          <cell r="A130">
            <v>6</v>
          </cell>
          <cell r="B130" t="str">
            <v>팩 와이어링</v>
          </cell>
          <cell r="C130" t="str">
            <v>F/BUSBAR</v>
          </cell>
          <cell r="D130" t="str">
            <v>PSA WAVE1_SDN</v>
          </cell>
          <cell r="E130" t="str">
            <v>BUSBAR_ASSY_#4_SDN</v>
          </cell>
          <cell r="F130" t="str">
            <v>EBB00414AC</v>
          </cell>
          <cell r="G130" t="str">
            <v>전장사업부</v>
          </cell>
          <cell r="H130" t="str">
            <v>확정</v>
          </cell>
          <cell r="I130" t="str">
            <v>2019년 6월</v>
          </cell>
          <cell r="J130" t="str">
            <v>2024년</v>
          </cell>
          <cell r="K130" t="str">
            <v>부품</v>
          </cell>
          <cell r="L130" t="str">
            <v>전장사업부</v>
          </cell>
          <cell r="M130" t="str">
            <v>세르비아후보지</v>
          </cell>
          <cell r="N130" t="str">
            <v>내작</v>
          </cell>
          <cell r="O130" t="str">
            <v>세르비아후보지</v>
          </cell>
        </row>
        <row r="131">
          <cell r="A131">
            <v>6</v>
          </cell>
          <cell r="B131" t="str">
            <v>팩 와이어링</v>
          </cell>
          <cell r="C131" t="str">
            <v>F/BUSBAR</v>
          </cell>
          <cell r="D131" t="str">
            <v>PSA WAVE1_SDN</v>
          </cell>
          <cell r="E131" t="str">
            <v>BUSBAR_ASSY_#4_SDN</v>
          </cell>
          <cell r="F131" t="str">
            <v>EBB00414AC</v>
          </cell>
          <cell r="G131" t="str">
            <v>전장사업부</v>
          </cell>
          <cell r="H131" t="str">
            <v>확정</v>
          </cell>
          <cell r="I131" t="str">
            <v>2019년 6월</v>
          </cell>
          <cell r="J131" t="str">
            <v>2024년</v>
          </cell>
          <cell r="K131" t="str">
            <v>부품</v>
          </cell>
          <cell r="L131" t="str">
            <v>전장사업부</v>
          </cell>
          <cell r="M131" t="str">
            <v>세르비아후보지</v>
          </cell>
          <cell r="N131" t="str">
            <v>내작</v>
          </cell>
          <cell r="O131" t="str">
            <v>세르비아후보지</v>
          </cell>
        </row>
        <row r="138">
          <cell r="A138">
            <v>7</v>
          </cell>
          <cell r="B138" t="str">
            <v>팩 부품</v>
          </cell>
          <cell r="C138" t="str">
            <v xml:space="preserve">BDU </v>
          </cell>
          <cell r="D138" t="str">
            <v>PSA WAVE1_SUV</v>
          </cell>
          <cell r="E138" t="str">
            <v>BDU_ASSY</v>
          </cell>
          <cell r="F138" t="str">
            <v>-</v>
          </cell>
          <cell r="G138" t="str">
            <v>전장사업부</v>
          </cell>
          <cell r="H138" t="str">
            <v>확정</v>
          </cell>
          <cell r="I138" t="str">
            <v>2019년 6월</v>
          </cell>
          <cell r="J138" t="str">
            <v>2024년</v>
          </cell>
          <cell r="K138" t="str">
            <v>부품</v>
          </cell>
          <cell r="L138" t="str">
            <v>전장사업부</v>
          </cell>
          <cell r="M138" t="str">
            <v>세르비아후보지</v>
          </cell>
          <cell r="N138" t="str">
            <v>내작</v>
          </cell>
          <cell r="O138" t="str">
            <v>세르비아후보지</v>
          </cell>
        </row>
        <row r="139">
          <cell r="A139">
            <v>7</v>
          </cell>
          <cell r="B139" t="str">
            <v>팩 부품</v>
          </cell>
          <cell r="C139" t="str">
            <v xml:space="preserve">BDU </v>
          </cell>
          <cell r="D139" t="str">
            <v>PSA WAVE1_SUV</v>
          </cell>
          <cell r="E139" t="str">
            <v>BDU_ASSY</v>
          </cell>
          <cell r="F139" t="str">
            <v>-</v>
          </cell>
          <cell r="G139" t="str">
            <v>전장사업부</v>
          </cell>
          <cell r="H139" t="str">
            <v>확정</v>
          </cell>
          <cell r="I139" t="str">
            <v>2019년 6월</v>
          </cell>
          <cell r="J139" t="str">
            <v>2024년</v>
          </cell>
          <cell r="K139" t="str">
            <v>부품</v>
          </cell>
          <cell r="L139" t="str">
            <v>전장사업부</v>
          </cell>
          <cell r="M139" t="str">
            <v>세르비아후보지</v>
          </cell>
          <cell r="N139" t="str">
            <v>내작</v>
          </cell>
          <cell r="O139" t="str">
            <v>세르비아후보지</v>
          </cell>
        </row>
        <row r="140">
          <cell r="A140">
            <v>7</v>
          </cell>
          <cell r="B140" t="str">
            <v>팩 부품</v>
          </cell>
          <cell r="C140" t="str">
            <v xml:space="preserve">BDU </v>
          </cell>
          <cell r="D140" t="str">
            <v>PSA WAVE1_SUV</v>
          </cell>
          <cell r="E140" t="str">
            <v>BDU_ASSY</v>
          </cell>
          <cell r="F140" t="str">
            <v>-</v>
          </cell>
          <cell r="G140" t="str">
            <v>전장사업부</v>
          </cell>
          <cell r="H140" t="str">
            <v>확정</v>
          </cell>
          <cell r="I140" t="str">
            <v>2019년 6월</v>
          </cell>
          <cell r="J140" t="str">
            <v>2024년</v>
          </cell>
          <cell r="K140" t="str">
            <v>부품</v>
          </cell>
          <cell r="L140" t="str">
            <v>전장사업부</v>
          </cell>
          <cell r="M140" t="str">
            <v>세르비아후보지</v>
          </cell>
          <cell r="N140" t="str">
            <v>내작</v>
          </cell>
          <cell r="O140" t="str">
            <v>세르비아후보지</v>
          </cell>
        </row>
        <row r="141">
          <cell r="A141">
            <v>7</v>
          </cell>
          <cell r="B141" t="str">
            <v>팩 부품</v>
          </cell>
          <cell r="C141" t="str">
            <v xml:space="preserve">BDU </v>
          </cell>
          <cell r="D141" t="str">
            <v>PSA WAVE1_SUV</v>
          </cell>
          <cell r="E141" t="str">
            <v>BDU_ASSY</v>
          </cell>
          <cell r="F141" t="str">
            <v>-</v>
          </cell>
          <cell r="G141" t="str">
            <v>전장사업부</v>
          </cell>
          <cell r="H141" t="str">
            <v>확정</v>
          </cell>
          <cell r="I141" t="str">
            <v>2019년 6월</v>
          </cell>
          <cell r="J141" t="str">
            <v>2024년</v>
          </cell>
          <cell r="K141" t="str">
            <v>부품</v>
          </cell>
          <cell r="L141" t="str">
            <v>전장사업부</v>
          </cell>
          <cell r="M141" t="str">
            <v>세르비아후보지</v>
          </cell>
          <cell r="N141" t="str">
            <v>내작</v>
          </cell>
          <cell r="O141" t="str">
            <v>세르비아후보지</v>
          </cell>
        </row>
        <row r="142">
          <cell r="A142">
            <v>7</v>
          </cell>
          <cell r="B142" t="str">
            <v>팩 부품</v>
          </cell>
          <cell r="C142" t="str">
            <v xml:space="preserve">BDU </v>
          </cell>
          <cell r="D142" t="str">
            <v>PSA WAVE1_SUV</v>
          </cell>
          <cell r="E142" t="str">
            <v>BDU_ASSY</v>
          </cell>
          <cell r="F142" t="str">
            <v>-</v>
          </cell>
          <cell r="G142" t="str">
            <v>전장사업부</v>
          </cell>
          <cell r="H142" t="str">
            <v>확정</v>
          </cell>
          <cell r="I142" t="str">
            <v>2019년 6월</v>
          </cell>
          <cell r="J142" t="str">
            <v>2024년</v>
          </cell>
          <cell r="K142" t="str">
            <v>부품</v>
          </cell>
          <cell r="L142" t="str">
            <v>전장사업부</v>
          </cell>
          <cell r="M142" t="str">
            <v>세르비아후보지</v>
          </cell>
          <cell r="N142" t="str">
            <v>내작</v>
          </cell>
          <cell r="O142" t="str">
            <v>세르비아후보지</v>
          </cell>
        </row>
        <row r="143">
          <cell r="A143">
            <v>7</v>
          </cell>
          <cell r="B143" t="str">
            <v>팩 부품</v>
          </cell>
          <cell r="C143" t="str">
            <v xml:space="preserve">BDU </v>
          </cell>
          <cell r="D143" t="str">
            <v>PSA WAVE1_SUV</v>
          </cell>
          <cell r="E143" t="str">
            <v>BDU_ASSY</v>
          </cell>
          <cell r="F143" t="str">
            <v>-</v>
          </cell>
          <cell r="G143" t="str">
            <v>전장사업부</v>
          </cell>
          <cell r="H143" t="str">
            <v>확정</v>
          </cell>
          <cell r="I143" t="str">
            <v>2019년 6월</v>
          </cell>
          <cell r="J143" t="str">
            <v>2024년</v>
          </cell>
          <cell r="K143" t="str">
            <v>부품</v>
          </cell>
          <cell r="L143" t="str">
            <v>전장사업부</v>
          </cell>
          <cell r="M143" t="str">
            <v>세르비아후보지</v>
          </cell>
          <cell r="N143" t="str">
            <v>내작</v>
          </cell>
          <cell r="O143" t="str">
            <v>세르비아후보지</v>
          </cell>
        </row>
        <row r="144">
          <cell r="A144">
            <v>7</v>
          </cell>
          <cell r="B144" t="str">
            <v>팩 부품</v>
          </cell>
          <cell r="C144" t="str">
            <v xml:space="preserve">BDU </v>
          </cell>
          <cell r="D144" t="str">
            <v>PSA WAVE1_SUV</v>
          </cell>
          <cell r="E144" t="str">
            <v>BDU_ASSY</v>
          </cell>
          <cell r="F144" t="str">
            <v>-</v>
          </cell>
          <cell r="G144" t="str">
            <v>전장사업부</v>
          </cell>
          <cell r="H144" t="str">
            <v>확정</v>
          </cell>
          <cell r="I144" t="str">
            <v>2019년 6월</v>
          </cell>
          <cell r="J144" t="str">
            <v>2024년</v>
          </cell>
          <cell r="K144" t="str">
            <v>부품</v>
          </cell>
          <cell r="L144" t="str">
            <v>전장사업부</v>
          </cell>
          <cell r="M144" t="str">
            <v>세르비아후보지</v>
          </cell>
          <cell r="N144" t="str">
            <v>내작</v>
          </cell>
          <cell r="O144" t="str">
            <v>세르비아후보지</v>
          </cell>
        </row>
        <row r="145">
          <cell r="A145">
            <v>7</v>
          </cell>
          <cell r="B145" t="str">
            <v>팩 부품</v>
          </cell>
          <cell r="C145" t="str">
            <v xml:space="preserve">BDU </v>
          </cell>
          <cell r="D145" t="str">
            <v>PSA WAVE1_SUV</v>
          </cell>
          <cell r="E145" t="str">
            <v>BDU_ASSY</v>
          </cell>
          <cell r="F145" t="str">
            <v>-</v>
          </cell>
          <cell r="G145" t="str">
            <v>전장사업부</v>
          </cell>
          <cell r="H145" t="str">
            <v>확정</v>
          </cell>
          <cell r="I145" t="str">
            <v>2019년 6월</v>
          </cell>
          <cell r="J145" t="str">
            <v>2024년</v>
          </cell>
          <cell r="K145" t="str">
            <v>부품</v>
          </cell>
          <cell r="L145" t="str">
            <v>전장사업부</v>
          </cell>
          <cell r="M145" t="str">
            <v>세르비아후보지</v>
          </cell>
          <cell r="N145" t="str">
            <v>내작</v>
          </cell>
          <cell r="O145" t="str">
            <v>세르비아후보지</v>
          </cell>
        </row>
        <row r="146">
          <cell r="A146">
            <v>7</v>
          </cell>
          <cell r="B146" t="str">
            <v>팩 부품</v>
          </cell>
          <cell r="C146" t="str">
            <v xml:space="preserve">BDU </v>
          </cell>
          <cell r="D146" t="str">
            <v>PSA WAVE1_SUV</v>
          </cell>
          <cell r="E146" t="str">
            <v>BDU_ASSY</v>
          </cell>
          <cell r="F146" t="str">
            <v>-</v>
          </cell>
          <cell r="G146" t="str">
            <v>전장사업부</v>
          </cell>
          <cell r="H146" t="str">
            <v>확정</v>
          </cell>
          <cell r="I146" t="str">
            <v>2019년 6월</v>
          </cell>
          <cell r="J146" t="str">
            <v>2024년</v>
          </cell>
          <cell r="K146" t="str">
            <v>부품</v>
          </cell>
          <cell r="L146" t="str">
            <v>전장사업부</v>
          </cell>
          <cell r="M146" t="str">
            <v>세르비아후보지</v>
          </cell>
          <cell r="N146" t="str">
            <v>내작</v>
          </cell>
          <cell r="O146" t="str">
            <v>세르비아후보지</v>
          </cell>
        </row>
        <row r="147">
          <cell r="A147">
            <v>7</v>
          </cell>
          <cell r="B147" t="str">
            <v>팩 부품</v>
          </cell>
          <cell r="C147" t="str">
            <v xml:space="preserve">BDU </v>
          </cell>
          <cell r="D147" t="str">
            <v>PSA WAVE1_SUV</v>
          </cell>
          <cell r="E147" t="str">
            <v>BDU_ASSY</v>
          </cell>
          <cell r="F147" t="str">
            <v>-</v>
          </cell>
          <cell r="G147" t="str">
            <v>전장사업부</v>
          </cell>
          <cell r="H147" t="str">
            <v>확정</v>
          </cell>
          <cell r="I147" t="str">
            <v>2019년 6월</v>
          </cell>
          <cell r="J147" t="str">
            <v>2024년</v>
          </cell>
          <cell r="K147" t="str">
            <v>부품</v>
          </cell>
          <cell r="L147" t="str">
            <v>전장사업부</v>
          </cell>
          <cell r="M147" t="str">
            <v>세르비아후보지</v>
          </cell>
          <cell r="N147" t="str">
            <v>내작</v>
          </cell>
          <cell r="O147" t="str">
            <v>세르비아후보지</v>
          </cell>
        </row>
        <row r="148">
          <cell r="A148">
            <v>7</v>
          </cell>
          <cell r="B148" t="str">
            <v>팩 부품</v>
          </cell>
          <cell r="C148" t="str">
            <v xml:space="preserve">BDU </v>
          </cell>
          <cell r="D148" t="str">
            <v>PSA WAVE1_SUV</v>
          </cell>
          <cell r="E148" t="str">
            <v>BDU_ASSY</v>
          </cell>
          <cell r="F148" t="str">
            <v>-</v>
          </cell>
          <cell r="G148" t="str">
            <v>전장사업부</v>
          </cell>
          <cell r="H148" t="str">
            <v>확정</v>
          </cell>
          <cell r="I148" t="str">
            <v>2019년 6월</v>
          </cell>
          <cell r="J148" t="str">
            <v>2024년</v>
          </cell>
          <cell r="K148" t="str">
            <v>부품</v>
          </cell>
          <cell r="L148" t="str">
            <v>전장사업부</v>
          </cell>
          <cell r="M148" t="str">
            <v>세르비아후보지</v>
          </cell>
          <cell r="N148" t="str">
            <v>내작</v>
          </cell>
          <cell r="O148" t="str">
            <v>세르비아후보지</v>
          </cell>
        </row>
        <row r="149">
          <cell r="A149">
            <v>7</v>
          </cell>
          <cell r="B149" t="str">
            <v>팩 부품</v>
          </cell>
          <cell r="C149" t="str">
            <v xml:space="preserve">BDU </v>
          </cell>
          <cell r="D149" t="str">
            <v>PSA WAVE1_SUV</v>
          </cell>
          <cell r="E149" t="str">
            <v>BDU_ASSY</v>
          </cell>
          <cell r="F149" t="str">
            <v>-</v>
          </cell>
          <cell r="G149" t="str">
            <v>전장사업부</v>
          </cell>
          <cell r="H149" t="str">
            <v>확정</v>
          </cell>
          <cell r="I149" t="str">
            <v>2019년 6월</v>
          </cell>
          <cell r="J149" t="str">
            <v>2024년</v>
          </cell>
          <cell r="K149" t="str">
            <v>부품</v>
          </cell>
          <cell r="L149" t="str">
            <v>전장사업부</v>
          </cell>
          <cell r="M149" t="str">
            <v>세르비아후보지</v>
          </cell>
          <cell r="N149" t="str">
            <v>내작</v>
          </cell>
          <cell r="O149" t="str">
            <v>세르비아후보지</v>
          </cell>
        </row>
        <row r="150">
          <cell r="A150">
            <v>7</v>
          </cell>
          <cell r="B150" t="str">
            <v>팩 부품</v>
          </cell>
          <cell r="C150" t="str">
            <v xml:space="preserve">BDU </v>
          </cell>
          <cell r="D150" t="str">
            <v>PSA WAVE1_SUV</v>
          </cell>
          <cell r="E150" t="str">
            <v>BDU_ASSY</v>
          </cell>
          <cell r="F150" t="str">
            <v>-</v>
          </cell>
          <cell r="G150" t="str">
            <v>전장사업부</v>
          </cell>
          <cell r="H150" t="str">
            <v>확정</v>
          </cell>
          <cell r="I150" t="str">
            <v>2019년 6월</v>
          </cell>
          <cell r="J150" t="str">
            <v>2024년</v>
          </cell>
          <cell r="K150" t="str">
            <v>부품</v>
          </cell>
          <cell r="L150" t="str">
            <v>전장사업부</v>
          </cell>
          <cell r="M150" t="str">
            <v>세르비아후보지</v>
          </cell>
          <cell r="N150" t="str">
            <v>내작</v>
          </cell>
          <cell r="O150" t="str">
            <v>세르비아후보지</v>
          </cell>
        </row>
        <row r="151">
          <cell r="A151">
            <v>7</v>
          </cell>
          <cell r="B151" t="str">
            <v>팩 부품</v>
          </cell>
          <cell r="C151" t="str">
            <v xml:space="preserve">BDU </v>
          </cell>
          <cell r="D151" t="str">
            <v>PSA WAVE1_SUV</v>
          </cell>
          <cell r="E151" t="str">
            <v>BDU_ASSY</v>
          </cell>
          <cell r="F151" t="str">
            <v>-</v>
          </cell>
          <cell r="G151" t="str">
            <v>전장사업부</v>
          </cell>
          <cell r="H151" t="str">
            <v>확정</v>
          </cell>
          <cell r="I151" t="str">
            <v>2019년 6월</v>
          </cell>
          <cell r="J151" t="str">
            <v>2024년</v>
          </cell>
          <cell r="K151" t="str">
            <v>부품</v>
          </cell>
          <cell r="L151" t="str">
            <v>전장사업부</v>
          </cell>
          <cell r="M151" t="str">
            <v>세르비아후보지</v>
          </cell>
          <cell r="N151" t="str">
            <v>내작</v>
          </cell>
          <cell r="O151" t="str">
            <v>세르비아후보지</v>
          </cell>
        </row>
        <row r="152">
          <cell r="A152">
            <v>7</v>
          </cell>
          <cell r="B152" t="str">
            <v>팩 부품</v>
          </cell>
          <cell r="C152" t="str">
            <v xml:space="preserve">BDU </v>
          </cell>
          <cell r="D152" t="str">
            <v>PSA WAVE1_SUV</v>
          </cell>
          <cell r="E152" t="str">
            <v>BDU_ASSY</v>
          </cell>
          <cell r="F152" t="str">
            <v>-</v>
          </cell>
          <cell r="G152" t="str">
            <v>전장사업부</v>
          </cell>
          <cell r="H152" t="str">
            <v>확정</v>
          </cell>
          <cell r="I152" t="str">
            <v>2019년 6월</v>
          </cell>
          <cell r="J152" t="str">
            <v>2024년</v>
          </cell>
          <cell r="K152" t="str">
            <v>부품</v>
          </cell>
          <cell r="L152" t="str">
            <v>전장사업부</v>
          </cell>
          <cell r="M152" t="str">
            <v>세르비아후보지</v>
          </cell>
          <cell r="N152" t="str">
            <v>내작</v>
          </cell>
          <cell r="O152" t="str">
            <v>세르비아후보지</v>
          </cell>
        </row>
        <row r="159">
          <cell r="A159">
            <v>8</v>
          </cell>
          <cell r="B159" t="str">
            <v>팩 부품</v>
          </cell>
          <cell r="C159" t="str">
            <v>FUSE BOX</v>
          </cell>
          <cell r="D159" t="str">
            <v>PSA WAVE1_SUV</v>
          </cell>
          <cell r="E159" t="str">
            <v>FUSE_BOX_ASSY</v>
          </cell>
          <cell r="F159" t="str">
            <v>-</v>
          </cell>
          <cell r="G159" t="str">
            <v>전장사업부</v>
          </cell>
          <cell r="H159" t="str">
            <v>확정</v>
          </cell>
          <cell r="I159" t="str">
            <v>2019년 6월</v>
          </cell>
          <cell r="J159" t="str">
            <v>2024년</v>
          </cell>
          <cell r="K159" t="str">
            <v>부품</v>
          </cell>
          <cell r="L159" t="str">
            <v>전장사업부</v>
          </cell>
          <cell r="M159" t="str">
            <v>세르비아후보지</v>
          </cell>
          <cell r="N159" t="str">
            <v>내작</v>
          </cell>
          <cell r="O159" t="str">
            <v>세르비아후보지</v>
          </cell>
        </row>
        <row r="160">
          <cell r="A160">
            <v>8</v>
          </cell>
          <cell r="B160" t="str">
            <v>팩 부품</v>
          </cell>
          <cell r="C160" t="str">
            <v>FUSE BOX</v>
          </cell>
          <cell r="D160" t="str">
            <v>PSA WAVE1_SUV</v>
          </cell>
          <cell r="E160" t="str">
            <v>FUSE_BOX_ASSY</v>
          </cell>
          <cell r="F160" t="str">
            <v>-</v>
          </cell>
          <cell r="G160" t="str">
            <v>전장사업부</v>
          </cell>
          <cell r="H160" t="str">
            <v>확정</v>
          </cell>
          <cell r="I160" t="str">
            <v>2019년 6월</v>
          </cell>
          <cell r="J160" t="str">
            <v>2024년</v>
          </cell>
          <cell r="K160" t="str">
            <v>부품</v>
          </cell>
          <cell r="L160" t="str">
            <v>전장사업부</v>
          </cell>
          <cell r="M160" t="str">
            <v>세르비아후보지</v>
          </cell>
          <cell r="N160" t="str">
            <v>내작</v>
          </cell>
          <cell r="O160" t="str">
            <v>세르비아후보지</v>
          </cell>
        </row>
        <row r="161">
          <cell r="A161">
            <v>8</v>
          </cell>
          <cell r="B161" t="str">
            <v>팩 부품</v>
          </cell>
          <cell r="C161" t="str">
            <v>FUSE BOX</v>
          </cell>
          <cell r="D161" t="str">
            <v>PSA WAVE1_SUV</v>
          </cell>
          <cell r="E161" t="str">
            <v>FUSE_BOX_ASSY</v>
          </cell>
          <cell r="F161" t="str">
            <v>-</v>
          </cell>
          <cell r="G161" t="str">
            <v>전장사업부</v>
          </cell>
          <cell r="H161" t="str">
            <v>확정</v>
          </cell>
          <cell r="I161" t="str">
            <v>2019년 6월</v>
          </cell>
          <cell r="J161" t="str">
            <v>2024년</v>
          </cell>
          <cell r="K161" t="str">
            <v>부품</v>
          </cell>
          <cell r="L161" t="str">
            <v>전장사업부</v>
          </cell>
          <cell r="M161" t="str">
            <v>세르비아후보지</v>
          </cell>
          <cell r="N161" t="str">
            <v>내작</v>
          </cell>
          <cell r="O161" t="str">
            <v>세르비아후보지</v>
          </cell>
        </row>
        <row r="162">
          <cell r="A162">
            <v>8</v>
          </cell>
          <cell r="B162" t="str">
            <v>팩 부품</v>
          </cell>
          <cell r="C162" t="str">
            <v>FUSE BOX</v>
          </cell>
          <cell r="D162" t="str">
            <v>PSA WAVE1_SUV</v>
          </cell>
          <cell r="E162" t="str">
            <v>FUSE_BOX_ASSY</v>
          </cell>
          <cell r="F162" t="str">
            <v>-</v>
          </cell>
          <cell r="G162" t="str">
            <v>전장사업부</v>
          </cell>
          <cell r="H162" t="str">
            <v>확정</v>
          </cell>
          <cell r="I162" t="str">
            <v>2019년 6월</v>
          </cell>
          <cell r="J162" t="str">
            <v>2024년</v>
          </cell>
          <cell r="K162" t="str">
            <v>부품</v>
          </cell>
          <cell r="L162" t="str">
            <v>전장사업부</v>
          </cell>
          <cell r="M162" t="str">
            <v>세르비아후보지</v>
          </cell>
          <cell r="N162" t="str">
            <v>내작</v>
          </cell>
          <cell r="O162" t="str">
            <v>세르비아후보지</v>
          </cell>
        </row>
        <row r="163">
          <cell r="A163">
            <v>8</v>
          </cell>
          <cell r="B163" t="str">
            <v>팩 부품</v>
          </cell>
          <cell r="C163" t="str">
            <v>FUSE BOX</v>
          </cell>
          <cell r="D163" t="str">
            <v>PSA WAVE1_SUV</v>
          </cell>
          <cell r="E163" t="str">
            <v>FUSE_BOX_ASSY</v>
          </cell>
          <cell r="F163" t="str">
            <v>-</v>
          </cell>
          <cell r="G163" t="str">
            <v>전장사업부</v>
          </cell>
          <cell r="H163" t="str">
            <v>확정</v>
          </cell>
          <cell r="I163" t="str">
            <v>2019년 6월</v>
          </cell>
          <cell r="J163" t="str">
            <v>2024년</v>
          </cell>
          <cell r="K163" t="str">
            <v>부품</v>
          </cell>
          <cell r="L163" t="str">
            <v>전장사업부</v>
          </cell>
          <cell r="M163" t="str">
            <v>세르비아후보지</v>
          </cell>
          <cell r="N163" t="str">
            <v>내작</v>
          </cell>
          <cell r="O163" t="str">
            <v>세르비아후보지</v>
          </cell>
        </row>
        <row r="164">
          <cell r="A164">
            <v>8</v>
          </cell>
          <cell r="B164" t="str">
            <v>팩 부품</v>
          </cell>
          <cell r="C164" t="str">
            <v>FUSE BOX</v>
          </cell>
          <cell r="D164" t="str">
            <v>PSA WAVE1_SUV</v>
          </cell>
          <cell r="E164" t="str">
            <v>FUSE_BOX_ASSY</v>
          </cell>
          <cell r="F164" t="str">
            <v>-</v>
          </cell>
          <cell r="G164" t="str">
            <v>전장사업부</v>
          </cell>
          <cell r="H164" t="str">
            <v>확정</v>
          </cell>
          <cell r="I164" t="str">
            <v>2019년 6월</v>
          </cell>
          <cell r="J164" t="str">
            <v>2024년</v>
          </cell>
          <cell r="K164" t="str">
            <v>부품</v>
          </cell>
          <cell r="L164" t="str">
            <v>전장사업부</v>
          </cell>
          <cell r="M164" t="str">
            <v>세르비아후보지</v>
          </cell>
          <cell r="N164" t="str">
            <v>내작</v>
          </cell>
          <cell r="O164" t="str">
            <v>세르비아후보지</v>
          </cell>
        </row>
        <row r="165">
          <cell r="A165">
            <v>8</v>
          </cell>
          <cell r="B165" t="str">
            <v>팩 부품</v>
          </cell>
          <cell r="C165" t="str">
            <v>FUSE BOX</v>
          </cell>
          <cell r="D165" t="str">
            <v>PSA WAVE1_SUV</v>
          </cell>
          <cell r="E165" t="str">
            <v>FUSE_BOX_ASSY</v>
          </cell>
          <cell r="F165" t="str">
            <v>-</v>
          </cell>
          <cell r="G165" t="str">
            <v>전장사업부</v>
          </cell>
          <cell r="H165" t="str">
            <v>확정</v>
          </cell>
          <cell r="I165" t="str">
            <v>2019년 6월</v>
          </cell>
          <cell r="J165" t="str">
            <v>2024년</v>
          </cell>
          <cell r="K165" t="str">
            <v>부품</v>
          </cell>
          <cell r="L165" t="str">
            <v>전장사업부</v>
          </cell>
          <cell r="M165" t="str">
            <v>세르비아후보지</v>
          </cell>
          <cell r="N165" t="str">
            <v>내작</v>
          </cell>
          <cell r="O165" t="str">
            <v>세르비아후보지</v>
          </cell>
        </row>
        <row r="166">
          <cell r="A166">
            <v>8</v>
          </cell>
          <cell r="B166" t="str">
            <v>팩 부품</v>
          </cell>
          <cell r="C166" t="str">
            <v>FUSE BOX</v>
          </cell>
          <cell r="D166" t="str">
            <v>PSA WAVE1_SUV</v>
          </cell>
          <cell r="E166" t="str">
            <v>FUSE_BOX_ASSY</v>
          </cell>
          <cell r="F166" t="str">
            <v>-</v>
          </cell>
          <cell r="G166" t="str">
            <v>전장사업부</v>
          </cell>
          <cell r="H166" t="str">
            <v>확정</v>
          </cell>
          <cell r="I166" t="str">
            <v>2019년 6월</v>
          </cell>
          <cell r="J166" t="str">
            <v>2024년</v>
          </cell>
          <cell r="K166" t="str">
            <v>부품</v>
          </cell>
          <cell r="L166" t="str">
            <v>전장사업부</v>
          </cell>
          <cell r="M166" t="str">
            <v>세르비아후보지</v>
          </cell>
          <cell r="N166" t="str">
            <v>내작</v>
          </cell>
          <cell r="O166" t="str">
            <v>세르비아후보지</v>
          </cell>
        </row>
        <row r="167">
          <cell r="A167">
            <v>8</v>
          </cell>
          <cell r="B167" t="str">
            <v>팩 부품</v>
          </cell>
          <cell r="C167" t="str">
            <v>FUSE BOX</v>
          </cell>
          <cell r="D167" t="str">
            <v>PSA WAVE1_SUV</v>
          </cell>
          <cell r="E167" t="str">
            <v>FUSE_BOX_ASSY</v>
          </cell>
          <cell r="F167" t="str">
            <v>-</v>
          </cell>
          <cell r="G167" t="str">
            <v>전장사업부</v>
          </cell>
          <cell r="H167" t="str">
            <v>확정</v>
          </cell>
          <cell r="I167" t="str">
            <v>2019년 6월</v>
          </cell>
          <cell r="J167" t="str">
            <v>2024년</v>
          </cell>
          <cell r="K167" t="str">
            <v>부품</v>
          </cell>
          <cell r="L167" t="str">
            <v>전장사업부</v>
          </cell>
          <cell r="M167" t="str">
            <v>세르비아후보지</v>
          </cell>
          <cell r="N167" t="str">
            <v>내작</v>
          </cell>
          <cell r="O167" t="str">
            <v>세르비아후보지</v>
          </cell>
        </row>
        <row r="168">
          <cell r="A168">
            <v>8</v>
          </cell>
          <cell r="B168" t="str">
            <v>팩 부품</v>
          </cell>
          <cell r="C168" t="str">
            <v>FUSE BOX</v>
          </cell>
          <cell r="D168" t="str">
            <v>PSA WAVE1_SUV</v>
          </cell>
          <cell r="E168" t="str">
            <v>FUSE_BOX_ASSY</v>
          </cell>
          <cell r="F168" t="str">
            <v>-</v>
          </cell>
          <cell r="G168" t="str">
            <v>전장사업부</v>
          </cell>
          <cell r="H168" t="str">
            <v>확정</v>
          </cell>
          <cell r="I168" t="str">
            <v>2019년 6월</v>
          </cell>
          <cell r="J168" t="str">
            <v>2024년</v>
          </cell>
          <cell r="K168" t="str">
            <v>부품</v>
          </cell>
          <cell r="L168" t="str">
            <v>전장사업부</v>
          </cell>
          <cell r="M168" t="str">
            <v>세르비아후보지</v>
          </cell>
          <cell r="N168" t="str">
            <v>내작</v>
          </cell>
          <cell r="O168" t="str">
            <v>세르비아후보지</v>
          </cell>
        </row>
        <row r="169">
          <cell r="A169">
            <v>8</v>
          </cell>
          <cell r="B169" t="str">
            <v>팩 부품</v>
          </cell>
          <cell r="C169" t="str">
            <v>FUSE BOX</v>
          </cell>
          <cell r="D169" t="str">
            <v>PSA WAVE1_SUV</v>
          </cell>
          <cell r="E169" t="str">
            <v>FUSE_BOX_ASSY</v>
          </cell>
          <cell r="F169" t="str">
            <v>-</v>
          </cell>
          <cell r="G169" t="str">
            <v>전장사업부</v>
          </cell>
          <cell r="H169" t="str">
            <v>확정</v>
          </cell>
          <cell r="I169" t="str">
            <v>2019년 6월</v>
          </cell>
          <cell r="J169" t="str">
            <v>2024년</v>
          </cell>
          <cell r="K169" t="str">
            <v>부품</v>
          </cell>
          <cell r="L169" t="str">
            <v>전장사업부</v>
          </cell>
          <cell r="M169" t="str">
            <v>세르비아후보지</v>
          </cell>
          <cell r="N169" t="str">
            <v>내작</v>
          </cell>
          <cell r="O169" t="str">
            <v>세르비아후보지</v>
          </cell>
        </row>
        <row r="170">
          <cell r="A170">
            <v>8</v>
          </cell>
          <cell r="B170" t="str">
            <v>팩 부품</v>
          </cell>
          <cell r="C170" t="str">
            <v>FUSE BOX</v>
          </cell>
          <cell r="D170" t="str">
            <v>PSA WAVE1_SUV</v>
          </cell>
          <cell r="E170" t="str">
            <v>FUSE_BOX_ASSY</v>
          </cell>
          <cell r="F170" t="str">
            <v>-</v>
          </cell>
          <cell r="G170" t="str">
            <v>전장사업부</v>
          </cell>
          <cell r="H170" t="str">
            <v>확정</v>
          </cell>
          <cell r="I170" t="str">
            <v>2019년 6월</v>
          </cell>
          <cell r="J170" t="str">
            <v>2024년</v>
          </cell>
          <cell r="K170" t="str">
            <v>부품</v>
          </cell>
          <cell r="L170" t="str">
            <v>전장사업부</v>
          </cell>
          <cell r="M170" t="str">
            <v>세르비아후보지</v>
          </cell>
          <cell r="N170" t="str">
            <v>내작</v>
          </cell>
          <cell r="O170" t="str">
            <v>세르비아후보지</v>
          </cell>
        </row>
        <row r="171">
          <cell r="A171">
            <v>8</v>
          </cell>
          <cell r="B171" t="str">
            <v>팩 부품</v>
          </cell>
          <cell r="C171" t="str">
            <v>FUSE BOX</v>
          </cell>
          <cell r="D171" t="str">
            <v>PSA WAVE1_SUV</v>
          </cell>
          <cell r="E171" t="str">
            <v>FUSE_BOX_ASSY</v>
          </cell>
          <cell r="F171" t="str">
            <v>-</v>
          </cell>
          <cell r="G171" t="str">
            <v>전장사업부</v>
          </cell>
          <cell r="H171" t="str">
            <v>확정</v>
          </cell>
          <cell r="I171" t="str">
            <v>2019년 6월</v>
          </cell>
          <cell r="J171" t="str">
            <v>2024년</v>
          </cell>
          <cell r="K171" t="str">
            <v>부품</v>
          </cell>
          <cell r="L171" t="str">
            <v>전장사업부</v>
          </cell>
          <cell r="M171" t="str">
            <v>세르비아후보지</v>
          </cell>
          <cell r="N171" t="str">
            <v>내작</v>
          </cell>
          <cell r="O171" t="str">
            <v>세르비아후보지</v>
          </cell>
        </row>
        <row r="172">
          <cell r="A172">
            <v>8</v>
          </cell>
          <cell r="B172" t="str">
            <v>팩 부품</v>
          </cell>
          <cell r="C172" t="str">
            <v>FUSE BOX</v>
          </cell>
          <cell r="D172" t="str">
            <v>PSA WAVE1_SUV</v>
          </cell>
          <cell r="E172" t="str">
            <v>FUSE_BOX_ASSY</v>
          </cell>
          <cell r="F172" t="str">
            <v>-</v>
          </cell>
          <cell r="G172" t="str">
            <v>전장사업부</v>
          </cell>
          <cell r="H172" t="str">
            <v>확정</v>
          </cell>
          <cell r="I172" t="str">
            <v>2019년 6월</v>
          </cell>
          <cell r="J172" t="str">
            <v>2024년</v>
          </cell>
          <cell r="K172" t="str">
            <v>부품</v>
          </cell>
          <cell r="L172" t="str">
            <v>전장사업부</v>
          </cell>
          <cell r="M172" t="str">
            <v>세르비아후보지</v>
          </cell>
          <cell r="N172" t="str">
            <v>내작</v>
          </cell>
          <cell r="O172" t="str">
            <v>세르비아후보지</v>
          </cell>
        </row>
        <row r="173">
          <cell r="A173">
            <v>8</v>
          </cell>
          <cell r="B173" t="str">
            <v>팩 부품</v>
          </cell>
          <cell r="C173" t="str">
            <v>FUSE BOX</v>
          </cell>
          <cell r="D173" t="str">
            <v>PSA WAVE1_SUV</v>
          </cell>
          <cell r="E173" t="str">
            <v>FUSE_BOX_ASSY</v>
          </cell>
          <cell r="F173" t="str">
            <v>-</v>
          </cell>
          <cell r="G173" t="str">
            <v>전장사업부</v>
          </cell>
          <cell r="H173" t="str">
            <v>확정</v>
          </cell>
          <cell r="I173" t="str">
            <v>2019년 6월</v>
          </cell>
          <cell r="J173" t="str">
            <v>2024년</v>
          </cell>
          <cell r="K173" t="str">
            <v>부품</v>
          </cell>
          <cell r="L173" t="str">
            <v>전장사업부</v>
          </cell>
          <cell r="M173" t="str">
            <v>세르비아후보지</v>
          </cell>
          <cell r="N173" t="str">
            <v>내작</v>
          </cell>
          <cell r="O173" t="str">
            <v>세르비아후보지</v>
          </cell>
        </row>
        <row r="180">
          <cell r="A180">
            <v>9</v>
          </cell>
          <cell r="B180" t="str">
            <v>팩 기타</v>
          </cell>
          <cell r="C180" t="str">
            <v>팩 기타</v>
          </cell>
          <cell r="D180" t="str">
            <v>PSA WAVE1_SUV</v>
          </cell>
          <cell r="E180" t="str">
            <v>INTER_BUSBAR_ASSY</v>
          </cell>
          <cell r="F180" t="str">
            <v>-</v>
          </cell>
          <cell r="G180" t="str">
            <v>전장사업부</v>
          </cell>
          <cell r="H180" t="str">
            <v>확정</v>
          </cell>
          <cell r="I180" t="str">
            <v>2019년 6월</v>
          </cell>
          <cell r="J180" t="str">
            <v>2024년</v>
          </cell>
          <cell r="K180" t="str">
            <v>상품</v>
          </cell>
          <cell r="L180" t="str">
            <v>전장사업부</v>
          </cell>
          <cell r="M180" t="str">
            <v>-</v>
          </cell>
          <cell r="N180" t="str">
            <v>상품</v>
          </cell>
          <cell r="O180" t="str">
            <v>세르비아후보지</v>
          </cell>
        </row>
        <row r="181">
          <cell r="A181">
            <v>9</v>
          </cell>
          <cell r="B181" t="str">
            <v>팩 기타</v>
          </cell>
          <cell r="C181" t="str">
            <v>팩 기타</v>
          </cell>
          <cell r="D181" t="str">
            <v>PSA WAVE1_SUV</v>
          </cell>
          <cell r="E181" t="str">
            <v>INTER_BUSBAR_ASSY</v>
          </cell>
          <cell r="F181" t="str">
            <v>-</v>
          </cell>
          <cell r="G181" t="str">
            <v>전장사업부</v>
          </cell>
          <cell r="H181" t="str">
            <v>확정</v>
          </cell>
          <cell r="I181" t="str">
            <v>2019년 6월</v>
          </cell>
          <cell r="J181" t="str">
            <v>2024년</v>
          </cell>
          <cell r="K181" t="str">
            <v>상품</v>
          </cell>
          <cell r="L181" t="str">
            <v>전장사업부</v>
          </cell>
          <cell r="M181" t="str">
            <v>-</v>
          </cell>
          <cell r="N181" t="str">
            <v>상품</v>
          </cell>
          <cell r="O181" t="str">
            <v>세르비아후보지</v>
          </cell>
        </row>
        <row r="182">
          <cell r="A182">
            <v>9</v>
          </cell>
          <cell r="B182" t="str">
            <v>팩 기타</v>
          </cell>
          <cell r="C182" t="str">
            <v>팩 기타</v>
          </cell>
          <cell r="D182" t="str">
            <v>PSA WAVE1_SUV</v>
          </cell>
          <cell r="E182" t="str">
            <v>INTER_BUSBAR_ASSY</v>
          </cell>
          <cell r="F182" t="str">
            <v>-</v>
          </cell>
          <cell r="G182" t="str">
            <v>전장사업부</v>
          </cell>
          <cell r="H182" t="str">
            <v>확정</v>
          </cell>
          <cell r="I182" t="str">
            <v>2019년 6월</v>
          </cell>
          <cell r="J182" t="str">
            <v>2024년</v>
          </cell>
          <cell r="K182" t="str">
            <v>상품</v>
          </cell>
          <cell r="L182" t="str">
            <v>전장사업부</v>
          </cell>
          <cell r="M182" t="str">
            <v>-</v>
          </cell>
          <cell r="N182" t="str">
            <v>상품</v>
          </cell>
          <cell r="O182" t="str">
            <v>세르비아후보지</v>
          </cell>
        </row>
        <row r="183">
          <cell r="A183">
            <v>9</v>
          </cell>
          <cell r="B183" t="str">
            <v>팩 기타</v>
          </cell>
          <cell r="C183" t="str">
            <v>팩 기타</v>
          </cell>
          <cell r="D183" t="str">
            <v>PSA WAVE1_SUV</v>
          </cell>
          <cell r="E183" t="str">
            <v>INTER_BUSBAR_ASSY</v>
          </cell>
          <cell r="F183" t="str">
            <v>-</v>
          </cell>
          <cell r="G183" t="str">
            <v>전장사업부</v>
          </cell>
          <cell r="H183" t="str">
            <v>확정</v>
          </cell>
          <cell r="I183" t="str">
            <v>2019년 6월</v>
          </cell>
          <cell r="J183" t="str">
            <v>2024년</v>
          </cell>
          <cell r="K183" t="str">
            <v>상품</v>
          </cell>
          <cell r="L183" t="str">
            <v>전장사업부</v>
          </cell>
          <cell r="M183" t="str">
            <v>-</v>
          </cell>
          <cell r="N183" t="str">
            <v>상품</v>
          </cell>
          <cell r="O183" t="str">
            <v>세르비아후보지</v>
          </cell>
        </row>
        <row r="184">
          <cell r="A184">
            <v>9</v>
          </cell>
          <cell r="B184" t="str">
            <v>팩 기타</v>
          </cell>
          <cell r="C184" t="str">
            <v>팩 기타</v>
          </cell>
          <cell r="D184" t="str">
            <v>PSA WAVE1_SUV</v>
          </cell>
          <cell r="E184" t="str">
            <v>INTER_BUSBAR_ASSY</v>
          </cell>
          <cell r="F184" t="str">
            <v>-</v>
          </cell>
          <cell r="G184" t="str">
            <v>전장사업부</v>
          </cell>
          <cell r="H184" t="str">
            <v>확정</v>
          </cell>
          <cell r="I184" t="str">
            <v>2019년 6월</v>
          </cell>
          <cell r="J184" t="str">
            <v>2024년</v>
          </cell>
          <cell r="K184" t="str">
            <v>상품</v>
          </cell>
          <cell r="L184" t="str">
            <v>전장사업부</v>
          </cell>
          <cell r="M184" t="str">
            <v>-</v>
          </cell>
          <cell r="N184" t="str">
            <v>상품</v>
          </cell>
          <cell r="O184" t="str">
            <v>세르비아후보지</v>
          </cell>
        </row>
        <row r="185">
          <cell r="A185">
            <v>9</v>
          </cell>
          <cell r="B185" t="str">
            <v>팩 기타</v>
          </cell>
          <cell r="C185" t="str">
            <v>팩 기타</v>
          </cell>
          <cell r="D185" t="str">
            <v>PSA WAVE1_SUV</v>
          </cell>
          <cell r="E185" t="str">
            <v>INTER_BUSBAR_ASSY</v>
          </cell>
          <cell r="F185" t="str">
            <v>-</v>
          </cell>
          <cell r="G185" t="str">
            <v>전장사업부</v>
          </cell>
          <cell r="H185" t="str">
            <v>확정</v>
          </cell>
          <cell r="I185" t="str">
            <v>2019년 6월</v>
          </cell>
          <cell r="J185" t="str">
            <v>2024년</v>
          </cell>
          <cell r="K185" t="str">
            <v>상품</v>
          </cell>
          <cell r="L185" t="str">
            <v>전장사업부</v>
          </cell>
          <cell r="M185" t="str">
            <v>-</v>
          </cell>
          <cell r="N185" t="str">
            <v>상품</v>
          </cell>
          <cell r="O185" t="str">
            <v>세르비아후보지</v>
          </cell>
        </row>
        <row r="186">
          <cell r="A186">
            <v>9</v>
          </cell>
          <cell r="B186" t="str">
            <v>팩 기타</v>
          </cell>
          <cell r="C186" t="str">
            <v>팩 기타</v>
          </cell>
          <cell r="D186" t="str">
            <v>PSA WAVE1_SUV</v>
          </cell>
          <cell r="E186" t="str">
            <v>INTER_BUSBAR_ASSY</v>
          </cell>
          <cell r="F186" t="str">
            <v>-</v>
          </cell>
          <cell r="G186" t="str">
            <v>전장사업부</v>
          </cell>
          <cell r="H186" t="str">
            <v>확정</v>
          </cell>
          <cell r="I186" t="str">
            <v>2019년 6월</v>
          </cell>
          <cell r="J186" t="str">
            <v>2024년</v>
          </cell>
          <cell r="K186" t="str">
            <v>상품</v>
          </cell>
          <cell r="L186" t="str">
            <v>전장사업부</v>
          </cell>
          <cell r="M186" t="str">
            <v>-</v>
          </cell>
          <cell r="N186" t="str">
            <v>상품</v>
          </cell>
          <cell r="O186" t="str">
            <v>세르비아후보지</v>
          </cell>
        </row>
        <row r="187">
          <cell r="A187">
            <v>9</v>
          </cell>
          <cell r="B187" t="str">
            <v>팩 기타</v>
          </cell>
          <cell r="C187" t="str">
            <v>팩 기타</v>
          </cell>
          <cell r="D187" t="str">
            <v>PSA WAVE1_SUV</v>
          </cell>
          <cell r="E187" t="str">
            <v>INTER_BUSBAR_ASSY</v>
          </cell>
          <cell r="F187" t="str">
            <v>-</v>
          </cell>
          <cell r="G187" t="str">
            <v>전장사업부</v>
          </cell>
          <cell r="H187" t="str">
            <v>확정</v>
          </cell>
          <cell r="I187" t="str">
            <v>2019년 6월</v>
          </cell>
          <cell r="J187" t="str">
            <v>2024년</v>
          </cell>
          <cell r="K187" t="str">
            <v>상품</v>
          </cell>
          <cell r="L187" t="str">
            <v>전장사업부</v>
          </cell>
          <cell r="M187" t="str">
            <v>-</v>
          </cell>
          <cell r="N187" t="str">
            <v>상품</v>
          </cell>
          <cell r="O187" t="str">
            <v>세르비아후보지</v>
          </cell>
        </row>
        <row r="188">
          <cell r="A188">
            <v>9</v>
          </cell>
          <cell r="B188" t="str">
            <v>팩 기타</v>
          </cell>
          <cell r="C188" t="str">
            <v>팩 기타</v>
          </cell>
          <cell r="D188" t="str">
            <v>PSA WAVE1_SUV</v>
          </cell>
          <cell r="E188" t="str">
            <v>INTER_BUSBAR_ASSY</v>
          </cell>
          <cell r="F188" t="str">
            <v>-</v>
          </cell>
          <cell r="G188" t="str">
            <v>전장사업부</v>
          </cell>
          <cell r="H188" t="str">
            <v>확정</v>
          </cell>
          <cell r="I188" t="str">
            <v>2019년 6월</v>
          </cell>
          <cell r="J188" t="str">
            <v>2024년</v>
          </cell>
          <cell r="K188" t="str">
            <v>상품</v>
          </cell>
          <cell r="L188" t="str">
            <v>전장사업부</v>
          </cell>
          <cell r="M188" t="str">
            <v>-</v>
          </cell>
          <cell r="N188" t="str">
            <v>상품</v>
          </cell>
          <cell r="O188" t="str">
            <v>세르비아후보지</v>
          </cell>
        </row>
        <row r="189">
          <cell r="A189">
            <v>9</v>
          </cell>
          <cell r="B189" t="str">
            <v>팩 기타</v>
          </cell>
          <cell r="C189" t="str">
            <v>팩 기타</v>
          </cell>
          <cell r="D189" t="str">
            <v>PSA WAVE1_SUV</v>
          </cell>
          <cell r="E189" t="str">
            <v>INTER_BUSBAR_ASSY</v>
          </cell>
          <cell r="F189" t="str">
            <v>-</v>
          </cell>
          <cell r="G189" t="str">
            <v>전장사업부</v>
          </cell>
          <cell r="H189" t="str">
            <v>확정</v>
          </cell>
          <cell r="I189" t="str">
            <v>2019년 6월</v>
          </cell>
          <cell r="J189" t="str">
            <v>2024년</v>
          </cell>
          <cell r="K189" t="str">
            <v>상품</v>
          </cell>
          <cell r="L189" t="str">
            <v>전장사업부</v>
          </cell>
          <cell r="M189" t="str">
            <v>-</v>
          </cell>
          <cell r="N189" t="str">
            <v>상품</v>
          </cell>
          <cell r="O189" t="str">
            <v>세르비아후보지</v>
          </cell>
        </row>
        <row r="190">
          <cell r="A190">
            <v>9</v>
          </cell>
          <cell r="B190" t="str">
            <v>팩 기타</v>
          </cell>
          <cell r="C190" t="str">
            <v>팩 기타</v>
          </cell>
          <cell r="D190" t="str">
            <v>PSA WAVE1_SUV</v>
          </cell>
          <cell r="E190" t="str">
            <v>INTER_BUSBAR_ASSY</v>
          </cell>
          <cell r="F190" t="str">
            <v>-</v>
          </cell>
          <cell r="G190" t="str">
            <v>전장사업부</v>
          </cell>
          <cell r="H190" t="str">
            <v>확정</v>
          </cell>
          <cell r="I190" t="str">
            <v>2019년 6월</v>
          </cell>
          <cell r="J190" t="str">
            <v>2024년</v>
          </cell>
          <cell r="K190" t="str">
            <v>상품</v>
          </cell>
          <cell r="L190" t="str">
            <v>전장사업부</v>
          </cell>
          <cell r="M190" t="str">
            <v>-</v>
          </cell>
          <cell r="N190" t="str">
            <v>상품</v>
          </cell>
          <cell r="O190" t="str">
            <v>세르비아후보지</v>
          </cell>
        </row>
        <row r="191">
          <cell r="A191">
            <v>9</v>
          </cell>
          <cell r="B191" t="str">
            <v>팩 기타</v>
          </cell>
          <cell r="C191" t="str">
            <v>팩 기타</v>
          </cell>
          <cell r="D191" t="str">
            <v>PSA WAVE1_SUV</v>
          </cell>
          <cell r="E191" t="str">
            <v>INTER_BUSBAR_ASSY</v>
          </cell>
          <cell r="F191" t="str">
            <v>-</v>
          </cell>
          <cell r="G191" t="str">
            <v>전장사업부</v>
          </cell>
          <cell r="H191" t="str">
            <v>확정</v>
          </cell>
          <cell r="I191" t="str">
            <v>2019년 6월</v>
          </cell>
          <cell r="J191" t="str">
            <v>2024년</v>
          </cell>
          <cell r="K191" t="str">
            <v>상품</v>
          </cell>
          <cell r="L191" t="str">
            <v>전장사업부</v>
          </cell>
          <cell r="M191" t="str">
            <v>-</v>
          </cell>
          <cell r="N191" t="str">
            <v>상품</v>
          </cell>
          <cell r="O191" t="str">
            <v>세르비아후보지</v>
          </cell>
        </row>
        <row r="192">
          <cell r="A192">
            <v>9</v>
          </cell>
          <cell r="B192" t="str">
            <v>팩 기타</v>
          </cell>
          <cell r="C192" t="str">
            <v>팩 기타</v>
          </cell>
          <cell r="D192" t="str">
            <v>PSA WAVE1_SUV</v>
          </cell>
          <cell r="E192" t="str">
            <v>INTER_BUSBAR_ASSY</v>
          </cell>
          <cell r="F192" t="str">
            <v>-</v>
          </cell>
          <cell r="G192" t="str">
            <v>전장사업부</v>
          </cell>
          <cell r="H192" t="str">
            <v>확정</v>
          </cell>
          <cell r="I192" t="str">
            <v>2019년 6월</v>
          </cell>
          <cell r="J192" t="str">
            <v>2024년</v>
          </cell>
          <cell r="K192" t="str">
            <v>상품</v>
          </cell>
          <cell r="L192" t="str">
            <v>전장사업부</v>
          </cell>
          <cell r="M192" t="str">
            <v>-</v>
          </cell>
          <cell r="N192" t="str">
            <v>상품</v>
          </cell>
          <cell r="O192" t="str">
            <v>세르비아후보지</v>
          </cell>
        </row>
        <row r="193">
          <cell r="A193">
            <v>9</v>
          </cell>
          <cell r="B193" t="str">
            <v>팩 기타</v>
          </cell>
          <cell r="C193" t="str">
            <v>팩 기타</v>
          </cell>
          <cell r="D193" t="str">
            <v>PSA WAVE1_SUV</v>
          </cell>
          <cell r="E193" t="str">
            <v>INTER_BUSBAR_ASSY</v>
          </cell>
          <cell r="F193" t="str">
            <v>-</v>
          </cell>
          <cell r="G193" t="str">
            <v>전장사업부</v>
          </cell>
          <cell r="H193" t="str">
            <v>확정</v>
          </cell>
          <cell r="I193" t="str">
            <v>2019년 6월</v>
          </cell>
          <cell r="J193" t="str">
            <v>2024년</v>
          </cell>
          <cell r="K193" t="str">
            <v>상품</v>
          </cell>
          <cell r="L193" t="str">
            <v>전장사업부</v>
          </cell>
          <cell r="M193" t="str">
            <v>-</v>
          </cell>
          <cell r="N193" t="str">
            <v>상품</v>
          </cell>
          <cell r="O193" t="str">
            <v>세르비아후보지</v>
          </cell>
        </row>
        <row r="194">
          <cell r="A194">
            <v>9</v>
          </cell>
          <cell r="B194" t="str">
            <v>팩 기타</v>
          </cell>
          <cell r="C194" t="str">
            <v>팩 기타</v>
          </cell>
          <cell r="D194" t="str">
            <v>PSA WAVE1_SUV</v>
          </cell>
          <cell r="E194" t="str">
            <v>INTER_BUSBAR_ASSY</v>
          </cell>
          <cell r="F194" t="str">
            <v>-</v>
          </cell>
          <cell r="G194" t="str">
            <v>전장사업부</v>
          </cell>
          <cell r="H194" t="str">
            <v>확정</v>
          </cell>
          <cell r="I194" t="str">
            <v>2019년 6월</v>
          </cell>
          <cell r="J194" t="str">
            <v>2024년</v>
          </cell>
          <cell r="K194" t="str">
            <v>상품</v>
          </cell>
          <cell r="L194" t="str">
            <v>전장사업부</v>
          </cell>
          <cell r="M194" t="str">
            <v>-</v>
          </cell>
          <cell r="N194" t="str">
            <v>상품</v>
          </cell>
          <cell r="O194" t="str">
            <v>세르비아후보지</v>
          </cell>
        </row>
        <row r="201">
          <cell r="A201">
            <v>10</v>
          </cell>
          <cell r="B201" t="str">
            <v>팩 와이어링</v>
          </cell>
          <cell r="C201" t="str">
            <v>HV 와이어링</v>
          </cell>
          <cell r="D201" t="str">
            <v>PSA WAVE1_SUV</v>
          </cell>
          <cell r="E201" t="str">
            <v>Wiring Harness Ass'y_SUV</v>
          </cell>
          <cell r="F201" t="str">
            <v>-</v>
          </cell>
          <cell r="G201" t="str">
            <v>전장사업부</v>
          </cell>
          <cell r="H201" t="str">
            <v>확정</v>
          </cell>
          <cell r="I201" t="str">
            <v>2019년 6월</v>
          </cell>
          <cell r="J201" t="str">
            <v>2024년</v>
          </cell>
          <cell r="K201" t="str">
            <v>부품</v>
          </cell>
          <cell r="L201" t="str">
            <v>전장사업부</v>
          </cell>
          <cell r="M201" t="str">
            <v>세르비아후보지</v>
          </cell>
          <cell r="N201" t="str">
            <v>내작</v>
          </cell>
          <cell r="O201" t="str">
            <v>세르비아후보지</v>
          </cell>
        </row>
        <row r="202">
          <cell r="A202">
            <v>10</v>
          </cell>
          <cell r="B202" t="str">
            <v>팩 와이어링</v>
          </cell>
          <cell r="C202" t="str">
            <v>HV 와이어링</v>
          </cell>
          <cell r="D202" t="str">
            <v>PSA WAVE1_SUV</v>
          </cell>
          <cell r="E202" t="str">
            <v>Wiring Harness Ass'y_SUV</v>
          </cell>
          <cell r="F202" t="str">
            <v>-</v>
          </cell>
          <cell r="G202" t="str">
            <v>전장사업부</v>
          </cell>
          <cell r="H202" t="str">
            <v>확정</v>
          </cell>
          <cell r="I202" t="str">
            <v>2019년 6월</v>
          </cell>
          <cell r="J202" t="str">
            <v>2024년</v>
          </cell>
          <cell r="K202" t="str">
            <v>부품</v>
          </cell>
          <cell r="L202" t="str">
            <v>전장사업부</v>
          </cell>
          <cell r="M202" t="str">
            <v>세르비아후보지</v>
          </cell>
          <cell r="N202" t="str">
            <v>내작</v>
          </cell>
          <cell r="O202" t="str">
            <v>세르비아후보지</v>
          </cell>
        </row>
        <row r="203">
          <cell r="A203">
            <v>10</v>
          </cell>
          <cell r="B203" t="str">
            <v>팩 와이어링</v>
          </cell>
          <cell r="C203" t="str">
            <v>HV 와이어링</v>
          </cell>
          <cell r="D203" t="str">
            <v>PSA WAVE1_SUV</v>
          </cell>
          <cell r="E203" t="str">
            <v>Wiring Harness Ass'y_SUV</v>
          </cell>
          <cell r="F203" t="str">
            <v>-</v>
          </cell>
          <cell r="G203" t="str">
            <v>전장사업부</v>
          </cell>
          <cell r="H203" t="str">
            <v>확정</v>
          </cell>
          <cell r="I203" t="str">
            <v>2019년 6월</v>
          </cell>
          <cell r="J203" t="str">
            <v>2024년</v>
          </cell>
          <cell r="K203" t="str">
            <v>부품</v>
          </cell>
          <cell r="L203" t="str">
            <v>전장사업부</v>
          </cell>
          <cell r="M203" t="str">
            <v>세르비아후보지</v>
          </cell>
          <cell r="N203" t="str">
            <v>내작</v>
          </cell>
          <cell r="O203" t="str">
            <v>세르비아후보지</v>
          </cell>
        </row>
        <row r="204">
          <cell r="A204">
            <v>10</v>
          </cell>
          <cell r="B204" t="str">
            <v>팩 와이어링</v>
          </cell>
          <cell r="C204" t="str">
            <v>HV 와이어링</v>
          </cell>
          <cell r="D204" t="str">
            <v>PSA WAVE1_SUV</v>
          </cell>
          <cell r="E204" t="str">
            <v>Wiring Harness Ass'y_SUV</v>
          </cell>
          <cell r="F204" t="str">
            <v>-</v>
          </cell>
          <cell r="G204" t="str">
            <v>전장사업부</v>
          </cell>
          <cell r="H204" t="str">
            <v>확정</v>
          </cell>
          <cell r="I204" t="str">
            <v>2019년 6월</v>
          </cell>
          <cell r="J204" t="str">
            <v>2024년</v>
          </cell>
          <cell r="K204" t="str">
            <v>부품</v>
          </cell>
          <cell r="L204" t="str">
            <v>전장사업부</v>
          </cell>
          <cell r="M204" t="str">
            <v>세르비아후보지</v>
          </cell>
          <cell r="N204" t="str">
            <v>내작</v>
          </cell>
          <cell r="O204" t="str">
            <v>세르비아후보지</v>
          </cell>
        </row>
        <row r="205">
          <cell r="A205">
            <v>10</v>
          </cell>
          <cell r="B205" t="str">
            <v>팩 와이어링</v>
          </cell>
          <cell r="C205" t="str">
            <v>HV 와이어링</v>
          </cell>
          <cell r="D205" t="str">
            <v>PSA WAVE1_SUV</v>
          </cell>
          <cell r="E205" t="str">
            <v>Wiring Harness Ass'y_SUV</v>
          </cell>
          <cell r="F205" t="str">
            <v>-</v>
          </cell>
          <cell r="G205" t="str">
            <v>전장사업부</v>
          </cell>
          <cell r="H205" t="str">
            <v>확정</v>
          </cell>
          <cell r="I205" t="str">
            <v>2019년 6월</v>
          </cell>
          <cell r="J205" t="str">
            <v>2024년</v>
          </cell>
          <cell r="K205" t="str">
            <v>부품</v>
          </cell>
          <cell r="L205" t="str">
            <v>전장사업부</v>
          </cell>
          <cell r="M205" t="str">
            <v>세르비아후보지</v>
          </cell>
          <cell r="N205" t="str">
            <v>내작</v>
          </cell>
          <cell r="O205" t="str">
            <v>세르비아후보지</v>
          </cell>
        </row>
        <row r="206">
          <cell r="A206">
            <v>10</v>
          </cell>
          <cell r="B206" t="str">
            <v>팩 와이어링</v>
          </cell>
          <cell r="C206" t="str">
            <v>HV 와이어링</v>
          </cell>
          <cell r="D206" t="str">
            <v>PSA WAVE1_SUV</v>
          </cell>
          <cell r="E206" t="str">
            <v>Wiring Harness Ass'y_SUV</v>
          </cell>
          <cell r="F206" t="str">
            <v>-</v>
          </cell>
          <cell r="G206" t="str">
            <v>전장사업부</v>
          </cell>
          <cell r="H206" t="str">
            <v>확정</v>
          </cell>
          <cell r="I206" t="str">
            <v>2019년 6월</v>
          </cell>
          <cell r="J206" t="str">
            <v>2024년</v>
          </cell>
          <cell r="K206" t="str">
            <v>부품</v>
          </cell>
          <cell r="L206" t="str">
            <v>전장사업부</v>
          </cell>
          <cell r="M206" t="str">
            <v>세르비아후보지</v>
          </cell>
          <cell r="N206" t="str">
            <v>내작</v>
          </cell>
          <cell r="O206" t="str">
            <v>세르비아후보지</v>
          </cell>
        </row>
        <row r="207">
          <cell r="A207">
            <v>10</v>
          </cell>
          <cell r="B207" t="str">
            <v>팩 와이어링</v>
          </cell>
          <cell r="C207" t="str">
            <v>HV 와이어링</v>
          </cell>
          <cell r="D207" t="str">
            <v>PSA WAVE1_SUV</v>
          </cell>
          <cell r="E207" t="str">
            <v>Wiring Harness Ass'y_SUV</v>
          </cell>
          <cell r="F207" t="str">
            <v>-</v>
          </cell>
          <cell r="G207" t="str">
            <v>전장사업부</v>
          </cell>
          <cell r="H207" t="str">
            <v>확정</v>
          </cell>
          <cell r="I207" t="str">
            <v>2019년 6월</v>
          </cell>
          <cell r="J207" t="str">
            <v>2024년</v>
          </cell>
          <cell r="K207" t="str">
            <v>부품</v>
          </cell>
          <cell r="L207" t="str">
            <v>전장사업부</v>
          </cell>
          <cell r="M207" t="str">
            <v>세르비아후보지</v>
          </cell>
          <cell r="N207" t="str">
            <v>내작</v>
          </cell>
          <cell r="O207" t="str">
            <v>세르비아후보지</v>
          </cell>
        </row>
        <row r="208">
          <cell r="A208">
            <v>10</v>
          </cell>
          <cell r="B208" t="str">
            <v>팩 와이어링</v>
          </cell>
          <cell r="C208" t="str">
            <v>HV 와이어링</v>
          </cell>
          <cell r="D208" t="str">
            <v>PSA WAVE1_SUV</v>
          </cell>
          <cell r="E208" t="str">
            <v>Wiring Harness Ass'y_SUV</v>
          </cell>
          <cell r="F208" t="str">
            <v>-</v>
          </cell>
          <cell r="G208" t="str">
            <v>전장사업부</v>
          </cell>
          <cell r="H208" t="str">
            <v>확정</v>
          </cell>
          <cell r="I208" t="str">
            <v>2019년 6월</v>
          </cell>
          <cell r="J208" t="str">
            <v>2024년</v>
          </cell>
          <cell r="K208" t="str">
            <v>부품</v>
          </cell>
          <cell r="L208" t="str">
            <v>전장사업부</v>
          </cell>
          <cell r="M208" t="str">
            <v>세르비아후보지</v>
          </cell>
          <cell r="N208" t="str">
            <v>내작</v>
          </cell>
          <cell r="O208" t="str">
            <v>세르비아후보지</v>
          </cell>
        </row>
        <row r="209">
          <cell r="A209">
            <v>10</v>
          </cell>
          <cell r="B209" t="str">
            <v>팩 와이어링</v>
          </cell>
          <cell r="C209" t="str">
            <v>HV 와이어링</v>
          </cell>
          <cell r="D209" t="str">
            <v>PSA WAVE1_SUV</v>
          </cell>
          <cell r="E209" t="str">
            <v>Wiring Harness Ass'y_SUV</v>
          </cell>
          <cell r="F209" t="str">
            <v>-</v>
          </cell>
          <cell r="G209" t="str">
            <v>전장사업부</v>
          </cell>
          <cell r="H209" t="str">
            <v>확정</v>
          </cell>
          <cell r="I209" t="str">
            <v>2019년 6월</v>
          </cell>
          <cell r="J209" t="str">
            <v>2024년</v>
          </cell>
          <cell r="K209" t="str">
            <v>부품</v>
          </cell>
          <cell r="L209" t="str">
            <v>전장사업부</v>
          </cell>
          <cell r="M209" t="str">
            <v>세르비아후보지</v>
          </cell>
          <cell r="N209" t="str">
            <v>내작</v>
          </cell>
          <cell r="O209" t="str">
            <v>세르비아후보지</v>
          </cell>
        </row>
        <row r="210">
          <cell r="A210">
            <v>10</v>
          </cell>
          <cell r="B210" t="str">
            <v>팩 와이어링</v>
          </cell>
          <cell r="C210" t="str">
            <v>HV 와이어링</v>
          </cell>
          <cell r="D210" t="str">
            <v>PSA WAVE1_SUV</v>
          </cell>
          <cell r="E210" t="str">
            <v>Wiring Harness Ass'y_SUV</v>
          </cell>
          <cell r="F210" t="str">
            <v>-</v>
          </cell>
          <cell r="G210" t="str">
            <v>전장사업부</v>
          </cell>
          <cell r="H210" t="str">
            <v>확정</v>
          </cell>
          <cell r="I210" t="str">
            <v>2019년 6월</v>
          </cell>
          <cell r="J210" t="str">
            <v>2024년</v>
          </cell>
          <cell r="K210" t="str">
            <v>부품</v>
          </cell>
          <cell r="L210" t="str">
            <v>전장사업부</v>
          </cell>
          <cell r="M210" t="str">
            <v>세르비아후보지</v>
          </cell>
          <cell r="N210" t="str">
            <v>내작</v>
          </cell>
          <cell r="O210" t="str">
            <v>세르비아후보지</v>
          </cell>
        </row>
        <row r="211">
          <cell r="A211">
            <v>10</v>
          </cell>
          <cell r="B211" t="str">
            <v>팩 와이어링</v>
          </cell>
          <cell r="C211" t="str">
            <v>HV 와이어링</v>
          </cell>
          <cell r="D211" t="str">
            <v>PSA WAVE1_SUV</v>
          </cell>
          <cell r="E211" t="str">
            <v>Wiring Harness Ass'y_SUV</v>
          </cell>
          <cell r="F211" t="str">
            <v>-</v>
          </cell>
          <cell r="G211" t="str">
            <v>전장사업부</v>
          </cell>
          <cell r="H211" t="str">
            <v>확정</v>
          </cell>
          <cell r="I211" t="str">
            <v>2019년 6월</v>
          </cell>
          <cell r="J211" t="str">
            <v>2024년</v>
          </cell>
          <cell r="K211" t="str">
            <v>부품</v>
          </cell>
          <cell r="L211" t="str">
            <v>전장사업부</v>
          </cell>
          <cell r="M211" t="str">
            <v>세르비아후보지</v>
          </cell>
          <cell r="N211" t="str">
            <v>내작</v>
          </cell>
          <cell r="O211" t="str">
            <v>세르비아후보지</v>
          </cell>
        </row>
        <row r="212">
          <cell r="A212">
            <v>10</v>
          </cell>
          <cell r="B212" t="str">
            <v>팩 와이어링</v>
          </cell>
          <cell r="C212" t="str">
            <v>HV 와이어링</v>
          </cell>
          <cell r="D212" t="str">
            <v>PSA WAVE1_SUV</v>
          </cell>
          <cell r="E212" t="str">
            <v>Wiring Harness Ass'y_SUV</v>
          </cell>
          <cell r="F212" t="str">
            <v>-</v>
          </cell>
          <cell r="G212" t="str">
            <v>전장사업부</v>
          </cell>
          <cell r="H212" t="str">
            <v>확정</v>
          </cell>
          <cell r="I212" t="str">
            <v>2019년 6월</v>
          </cell>
          <cell r="J212" t="str">
            <v>2024년</v>
          </cell>
          <cell r="K212" t="str">
            <v>부품</v>
          </cell>
          <cell r="L212" t="str">
            <v>전장사업부</v>
          </cell>
          <cell r="M212" t="str">
            <v>세르비아후보지</v>
          </cell>
          <cell r="N212" t="str">
            <v>내작</v>
          </cell>
          <cell r="O212" t="str">
            <v>세르비아후보지</v>
          </cell>
        </row>
        <row r="213">
          <cell r="A213">
            <v>10</v>
          </cell>
          <cell r="B213" t="str">
            <v>팩 와이어링</v>
          </cell>
          <cell r="C213" t="str">
            <v>HV 와이어링</v>
          </cell>
          <cell r="D213" t="str">
            <v>PSA WAVE1_SUV</v>
          </cell>
          <cell r="E213" t="str">
            <v>Wiring Harness Ass'y_SUV</v>
          </cell>
          <cell r="F213" t="str">
            <v>-</v>
          </cell>
          <cell r="G213" t="str">
            <v>전장사업부</v>
          </cell>
          <cell r="H213" t="str">
            <v>확정</v>
          </cell>
          <cell r="I213" t="str">
            <v>2019년 6월</v>
          </cell>
          <cell r="J213" t="str">
            <v>2024년</v>
          </cell>
          <cell r="K213" t="str">
            <v>부품</v>
          </cell>
          <cell r="L213" t="str">
            <v>전장사업부</v>
          </cell>
          <cell r="M213" t="str">
            <v>세르비아후보지</v>
          </cell>
          <cell r="N213" t="str">
            <v>내작</v>
          </cell>
          <cell r="O213" t="str">
            <v>세르비아후보지</v>
          </cell>
        </row>
        <row r="214">
          <cell r="A214">
            <v>10</v>
          </cell>
          <cell r="B214" t="str">
            <v>팩 와이어링</v>
          </cell>
          <cell r="C214" t="str">
            <v>HV 와이어링</v>
          </cell>
          <cell r="D214" t="str">
            <v>PSA WAVE1_SUV</v>
          </cell>
          <cell r="E214" t="str">
            <v>Wiring Harness Ass'y_SUV</v>
          </cell>
          <cell r="F214" t="str">
            <v>-</v>
          </cell>
          <cell r="G214" t="str">
            <v>전장사업부</v>
          </cell>
          <cell r="H214" t="str">
            <v>확정</v>
          </cell>
          <cell r="I214" t="str">
            <v>2019년 6월</v>
          </cell>
          <cell r="J214" t="str">
            <v>2024년</v>
          </cell>
          <cell r="K214" t="str">
            <v>부품</v>
          </cell>
          <cell r="L214" t="str">
            <v>전장사업부</v>
          </cell>
          <cell r="M214" t="str">
            <v>세르비아후보지</v>
          </cell>
          <cell r="N214" t="str">
            <v>내작</v>
          </cell>
          <cell r="O214" t="str">
            <v>세르비아후보지</v>
          </cell>
        </row>
        <row r="215">
          <cell r="A215">
            <v>10</v>
          </cell>
          <cell r="B215" t="str">
            <v>팩 와이어링</v>
          </cell>
          <cell r="C215" t="str">
            <v>HV 와이어링</v>
          </cell>
          <cell r="D215" t="str">
            <v>PSA WAVE1_SUV</v>
          </cell>
          <cell r="E215" t="str">
            <v>Wiring Harness Ass'y_SUV</v>
          </cell>
          <cell r="F215" t="str">
            <v>-</v>
          </cell>
          <cell r="G215" t="str">
            <v>전장사업부</v>
          </cell>
          <cell r="H215" t="str">
            <v>확정</v>
          </cell>
          <cell r="I215" t="str">
            <v>2019년 6월</v>
          </cell>
          <cell r="J215" t="str">
            <v>2024년</v>
          </cell>
          <cell r="K215" t="str">
            <v>부품</v>
          </cell>
          <cell r="L215" t="str">
            <v>전장사업부</v>
          </cell>
          <cell r="M215" t="str">
            <v>세르비아후보지</v>
          </cell>
          <cell r="N215" t="str">
            <v>내작</v>
          </cell>
          <cell r="O215" t="str">
            <v>세르비아후보지</v>
          </cell>
        </row>
        <row r="222">
          <cell r="A222">
            <v>11</v>
          </cell>
          <cell r="B222" t="str">
            <v>팩 와이어링</v>
          </cell>
          <cell r="C222" t="str">
            <v>F/BUSBAR</v>
          </cell>
          <cell r="D222" t="str">
            <v>PSA WAVE1_SUV</v>
          </cell>
          <cell r="E222" t="str">
            <v>BUSBAR_ASSY_#1_SUV</v>
          </cell>
          <cell r="F222" t="str">
            <v>EBB00418AC</v>
          </cell>
          <cell r="G222" t="str">
            <v>전장사업부</v>
          </cell>
          <cell r="H222" t="str">
            <v>확정</v>
          </cell>
          <cell r="I222" t="str">
            <v>2019년 6월</v>
          </cell>
          <cell r="J222" t="str">
            <v>2024년</v>
          </cell>
          <cell r="K222" t="str">
            <v>부품</v>
          </cell>
          <cell r="L222" t="str">
            <v>전장사업부</v>
          </cell>
          <cell r="M222" t="str">
            <v>세르비아후보지</v>
          </cell>
          <cell r="N222" t="str">
            <v>내작</v>
          </cell>
          <cell r="O222" t="str">
            <v>세르비아후보지</v>
          </cell>
        </row>
        <row r="223">
          <cell r="A223">
            <v>11</v>
          </cell>
          <cell r="B223" t="str">
            <v>팩 와이어링</v>
          </cell>
          <cell r="C223" t="str">
            <v>F/BUSBAR</v>
          </cell>
          <cell r="D223" t="str">
            <v>PSA WAVE1_SUV</v>
          </cell>
          <cell r="E223" t="str">
            <v>BUSBAR_ASSY_#1_SUV</v>
          </cell>
          <cell r="F223" t="str">
            <v>EBB00418AC</v>
          </cell>
          <cell r="G223" t="str">
            <v>전장사업부</v>
          </cell>
          <cell r="H223" t="str">
            <v>확정</v>
          </cell>
          <cell r="I223" t="str">
            <v>2019년 6월</v>
          </cell>
          <cell r="J223" t="str">
            <v>2024년</v>
          </cell>
          <cell r="K223" t="str">
            <v>부품</v>
          </cell>
          <cell r="L223" t="str">
            <v>전장사업부</v>
          </cell>
          <cell r="M223" t="str">
            <v>세르비아후보지</v>
          </cell>
          <cell r="N223" t="str">
            <v>내작</v>
          </cell>
          <cell r="O223" t="str">
            <v>세르비아후보지</v>
          </cell>
        </row>
        <row r="224">
          <cell r="A224">
            <v>11</v>
          </cell>
          <cell r="B224" t="str">
            <v>팩 와이어링</v>
          </cell>
          <cell r="C224" t="str">
            <v>F/BUSBAR</v>
          </cell>
          <cell r="D224" t="str">
            <v>PSA WAVE1_SUV</v>
          </cell>
          <cell r="E224" t="str">
            <v>BUSBAR_ASSY_#1_SUV</v>
          </cell>
          <cell r="F224" t="str">
            <v>EBB00418AC</v>
          </cell>
          <cell r="G224" t="str">
            <v>전장사업부</v>
          </cell>
          <cell r="H224" t="str">
            <v>확정</v>
          </cell>
          <cell r="I224" t="str">
            <v>2019년 6월</v>
          </cell>
          <cell r="J224" t="str">
            <v>2024년</v>
          </cell>
          <cell r="K224" t="str">
            <v>부품</v>
          </cell>
          <cell r="L224" t="str">
            <v>전장사업부</v>
          </cell>
          <cell r="M224" t="str">
            <v>세르비아후보지</v>
          </cell>
          <cell r="N224" t="str">
            <v>내작</v>
          </cell>
          <cell r="O224" t="str">
            <v>세르비아후보지</v>
          </cell>
        </row>
        <row r="225">
          <cell r="A225">
            <v>11</v>
          </cell>
          <cell r="B225" t="str">
            <v>팩 와이어링</v>
          </cell>
          <cell r="C225" t="str">
            <v>F/BUSBAR</v>
          </cell>
          <cell r="D225" t="str">
            <v>PSA WAVE1_SUV</v>
          </cell>
          <cell r="E225" t="str">
            <v>BUSBAR_ASSY_#1_SUV</v>
          </cell>
          <cell r="F225" t="str">
            <v>EBB00418AC</v>
          </cell>
          <cell r="G225" t="str">
            <v>전장사업부</v>
          </cell>
          <cell r="H225" t="str">
            <v>확정</v>
          </cell>
          <cell r="I225" t="str">
            <v>2019년 6월</v>
          </cell>
          <cell r="J225" t="str">
            <v>2024년</v>
          </cell>
          <cell r="K225" t="str">
            <v>부품</v>
          </cell>
          <cell r="L225" t="str">
            <v>전장사업부</v>
          </cell>
          <cell r="M225" t="str">
            <v>세르비아후보지</v>
          </cell>
          <cell r="N225" t="str">
            <v>내작</v>
          </cell>
          <cell r="O225" t="str">
            <v>세르비아후보지</v>
          </cell>
        </row>
        <row r="226">
          <cell r="A226">
            <v>11</v>
          </cell>
          <cell r="B226" t="str">
            <v>팩 와이어링</v>
          </cell>
          <cell r="C226" t="str">
            <v>F/BUSBAR</v>
          </cell>
          <cell r="D226" t="str">
            <v>PSA WAVE1_SUV</v>
          </cell>
          <cell r="E226" t="str">
            <v>BUSBAR_ASSY_#1_SUV</v>
          </cell>
          <cell r="F226" t="str">
            <v>EBB00418AC</v>
          </cell>
          <cell r="G226" t="str">
            <v>전장사업부</v>
          </cell>
          <cell r="H226" t="str">
            <v>확정</v>
          </cell>
          <cell r="I226" t="str">
            <v>2019년 6월</v>
          </cell>
          <cell r="J226" t="str">
            <v>2024년</v>
          </cell>
          <cell r="K226" t="str">
            <v>부품</v>
          </cell>
          <cell r="L226" t="str">
            <v>전장사업부</v>
          </cell>
          <cell r="M226" t="str">
            <v>세르비아후보지</v>
          </cell>
          <cell r="N226" t="str">
            <v>내작</v>
          </cell>
          <cell r="O226" t="str">
            <v>세르비아후보지</v>
          </cell>
        </row>
        <row r="227">
          <cell r="A227">
            <v>11</v>
          </cell>
          <cell r="B227" t="str">
            <v>팩 와이어링</v>
          </cell>
          <cell r="C227" t="str">
            <v>F/BUSBAR</v>
          </cell>
          <cell r="D227" t="str">
            <v>PSA WAVE1_SUV</v>
          </cell>
          <cell r="E227" t="str">
            <v>BUSBAR_ASSY_#1_SUV</v>
          </cell>
          <cell r="F227" t="str">
            <v>EBB00418AC</v>
          </cell>
          <cell r="G227" t="str">
            <v>전장사업부</v>
          </cell>
          <cell r="H227" t="str">
            <v>확정</v>
          </cell>
          <cell r="I227" t="str">
            <v>2019년 6월</v>
          </cell>
          <cell r="J227" t="str">
            <v>2024년</v>
          </cell>
          <cell r="K227" t="str">
            <v>부품</v>
          </cell>
          <cell r="L227" t="str">
            <v>전장사업부</v>
          </cell>
          <cell r="M227" t="str">
            <v>세르비아후보지</v>
          </cell>
          <cell r="N227" t="str">
            <v>내작</v>
          </cell>
          <cell r="O227" t="str">
            <v>세르비아후보지</v>
          </cell>
        </row>
        <row r="228">
          <cell r="A228">
            <v>11</v>
          </cell>
          <cell r="B228" t="str">
            <v>팩 와이어링</v>
          </cell>
          <cell r="C228" t="str">
            <v>F/BUSBAR</v>
          </cell>
          <cell r="D228" t="str">
            <v>PSA WAVE1_SUV</v>
          </cell>
          <cell r="E228" t="str">
            <v>BUSBAR_ASSY_#1_SUV</v>
          </cell>
          <cell r="F228" t="str">
            <v>EBB00418AC</v>
          </cell>
          <cell r="G228" t="str">
            <v>전장사업부</v>
          </cell>
          <cell r="H228" t="str">
            <v>확정</v>
          </cell>
          <cell r="I228" t="str">
            <v>2019년 6월</v>
          </cell>
          <cell r="J228" t="str">
            <v>2024년</v>
          </cell>
          <cell r="K228" t="str">
            <v>부품</v>
          </cell>
          <cell r="L228" t="str">
            <v>전장사업부</v>
          </cell>
          <cell r="M228" t="str">
            <v>세르비아후보지</v>
          </cell>
          <cell r="N228" t="str">
            <v>내작</v>
          </cell>
          <cell r="O228" t="str">
            <v>세르비아후보지</v>
          </cell>
        </row>
        <row r="229">
          <cell r="A229">
            <v>11</v>
          </cell>
          <cell r="B229" t="str">
            <v>팩 와이어링</v>
          </cell>
          <cell r="C229" t="str">
            <v>F/BUSBAR</v>
          </cell>
          <cell r="D229" t="str">
            <v>PSA WAVE1_SUV</v>
          </cell>
          <cell r="E229" t="str">
            <v>BUSBAR_ASSY_#1_SUV</v>
          </cell>
          <cell r="F229" t="str">
            <v>EBB00418AC</v>
          </cell>
          <cell r="G229" t="str">
            <v>전장사업부</v>
          </cell>
          <cell r="H229" t="str">
            <v>확정</v>
          </cell>
          <cell r="I229" t="str">
            <v>2019년 6월</v>
          </cell>
          <cell r="J229" t="str">
            <v>2024년</v>
          </cell>
          <cell r="K229" t="str">
            <v>부품</v>
          </cell>
          <cell r="L229" t="str">
            <v>전장사업부</v>
          </cell>
          <cell r="M229" t="str">
            <v>세르비아후보지</v>
          </cell>
          <cell r="N229" t="str">
            <v>내작</v>
          </cell>
          <cell r="O229" t="str">
            <v>세르비아후보지</v>
          </cell>
        </row>
        <row r="230">
          <cell r="A230">
            <v>11</v>
          </cell>
          <cell r="B230" t="str">
            <v>팩 와이어링</v>
          </cell>
          <cell r="C230" t="str">
            <v>F/BUSBAR</v>
          </cell>
          <cell r="D230" t="str">
            <v>PSA WAVE1_SUV</v>
          </cell>
          <cell r="E230" t="str">
            <v>BUSBAR_ASSY_#1_SUV</v>
          </cell>
          <cell r="F230" t="str">
            <v>EBB00418AC</v>
          </cell>
          <cell r="G230" t="str">
            <v>전장사업부</v>
          </cell>
          <cell r="H230" t="str">
            <v>확정</v>
          </cell>
          <cell r="I230" t="str">
            <v>2019년 6월</v>
          </cell>
          <cell r="J230" t="str">
            <v>2024년</v>
          </cell>
          <cell r="K230" t="str">
            <v>부품</v>
          </cell>
          <cell r="L230" t="str">
            <v>전장사업부</v>
          </cell>
          <cell r="M230" t="str">
            <v>세르비아후보지</v>
          </cell>
          <cell r="N230" t="str">
            <v>내작</v>
          </cell>
          <cell r="O230" t="str">
            <v>세르비아후보지</v>
          </cell>
        </row>
        <row r="231">
          <cell r="A231">
            <v>11</v>
          </cell>
          <cell r="B231" t="str">
            <v>팩 와이어링</v>
          </cell>
          <cell r="C231" t="str">
            <v>F/BUSBAR</v>
          </cell>
          <cell r="D231" t="str">
            <v>PSA WAVE1_SUV</v>
          </cell>
          <cell r="E231" t="str">
            <v>BUSBAR_ASSY_#1_SUV</v>
          </cell>
          <cell r="F231" t="str">
            <v>EBB00418AC</v>
          </cell>
          <cell r="G231" t="str">
            <v>전장사업부</v>
          </cell>
          <cell r="H231" t="str">
            <v>확정</v>
          </cell>
          <cell r="I231" t="str">
            <v>2019년 6월</v>
          </cell>
          <cell r="J231" t="str">
            <v>2024년</v>
          </cell>
          <cell r="K231" t="str">
            <v>부품</v>
          </cell>
          <cell r="L231" t="str">
            <v>전장사업부</v>
          </cell>
          <cell r="M231" t="str">
            <v>세르비아후보지</v>
          </cell>
          <cell r="N231" t="str">
            <v>내작</v>
          </cell>
          <cell r="O231" t="str">
            <v>세르비아후보지</v>
          </cell>
        </row>
        <row r="232">
          <cell r="A232">
            <v>11</v>
          </cell>
          <cell r="B232" t="str">
            <v>팩 와이어링</v>
          </cell>
          <cell r="C232" t="str">
            <v>F/BUSBAR</v>
          </cell>
          <cell r="D232" t="str">
            <v>PSA WAVE1_SUV</v>
          </cell>
          <cell r="E232" t="str">
            <v>BUSBAR_ASSY_#1_SUV</v>
          </cell>
          <cell r="F232" t="str">
            <v>EBB00418AC</v>
          </cell>
          <cell r="G232" t="str">
            <v>전장사업부</v>
          </cell>
          <cell r="H232" t="str">
            <v>확정</v>
          </cell>
          <cell r="I232" t="str">
            <v>2019년 6월</v>
          </cell>
          <cell r="J232" t="str">
            <v>2024년</v>
          </cell>
          <cell r="K232" t="str">
            <v>부품</v>
          </cell>
          <cell r="L232" t="str">
            <v>전장사업부</v>
          </cell>
          <cell r="M232" t="str">
            <v>세르비아후보지</v>
          </cell>
          <cell r="N232" t="str">
            <v>내작</v>
          </cell>
          <cell r="O232" t="str">
            <v>세르비아후보지</v>
          </cell>
        </row>
        <row r="233">
          <cell r="A233">
            <v>11</v>
          </cell>
          <cell r="B233" t="str">
            <v>팩 와이어링</v>
          </cell>
          <cell r="C233" t="str">
            <v>F/BUSBAR</v>
          </cell>
          <cell r="D233" t="str">
            <v>PSA WAVE1_SUV</v>
          </cell>
          <cell r="E233" t="str">
            <v>BUSBAR_ASSY_#1_SUV</v>
          </cell>
          <cell r="F233" t="str">
            <v>EBB00418AC</v>
          </cell>
          <cell r="G233" t="str">
            <v>전장사업부</v>
          </cell>
          <cell r="H233" t="str">
            <v>확정</v>
          </cell>
          <cell r="I233" t="str">
            <v>2019년 6월</v>
          </cell>
          <cell r="J233" t="str">
            <v>2024년</v>
          </cell>
          <cell r="K233" t="str">
            <v>부품</v>
          </cell>
          <cell r="L233" t="str">
            <v>전장사업부</v>
          </cell>
          <cell r="M233" t="str">
            <v>세르비아후보지</v>
          </cell>
          <cell r="N233" t="str">
            <v>내작</v>
          </cell>
          <cell r="O233" t="str">
            <v>세르비아후보지</v>
          </cell>
        </row>
        <row r="234">
          <cell r="A234">
            <v>11</v>
          </cell>
          <cell r="B234" t="str">
            <v>팩 와이어링</v>
          </cell>
          <cell r="C234" t="str">
            <v>F/BUSBAR</v>
          </cell>
          <cell r="D234" t="str">
            <v>PSA WAVE1_SUV</v>
          </cell>
          <cell r="E234" t="str">
            <v>BUSBAR_ASSY_#1_SUV</v>
          </cell>
          <cell r="F234" t="str">
            <v>EBB00418AC</v>
          </cell>
          <cell r="G234" t="str">
            <v>전장사업부</v>
          </cell>
          <cell r="H234" t="str">
            <v>확정</v>
          </cell>
          <cell r="I234" t="str">
            <v>2019년 6월</v>
          </cell>
          <cell r="J234" t="str">
            <v>2024년</v>
          </cell>
          <cell r="K234" t="str">
            <v>부품</v>
          </cell>
          <cell r="L234" t="str">
            <v>전장사업부</v>
          </cell>
          <cell r="M234" t="str">
            <v>세르비아후보지</v>
          </cell>
          <cell r="N234" t="str">
            <v>내작</v>
          </cell>
          <cell r="O234" t="str">
            <v>세르비아후보지</v>
          </cell>
        </row>
        <row r="235">
          <cell r="A235">
            <v>11</v>
          </cell>
          <cell r="B235" t="str">
            <v>팩 와이어링</v>
          </cell>
          <cell r="C235" t="str">
            <v>F/BUSBAR</v>
          </cell>
          <cell r="D235" t="str">
            <v>PSA WAVE1_SUV</v>
          </cell>
          <cell r="E235" t="str">
            <v>BUSBAR_ASSY_#1_SUV</v>
          </cell>
          <cell r="F235" t="str">
            <v>EBB00418AC</v>
          </cell>
          <cell r="G235" t="str">
            <v>전장사업부</v>
          </cell>
          <cell r="H235" t="str">
            <v>확정</v>
          </cell>
          <cell r="I235" t="str">
            <v>2019년 6월</v>
          </cell>
          <cell r="J235" t="str">
            <v>2024년</v>
          </cell>
          <cell r="K235" t="str">
            <v>부품</v>
          </cell>
          <cell r="L235" t="str">
            <v>전장사업부</v>
          </cell>
          <cell r="M235" t="str">
            <v>세르비아후보지</v>
          </cell>
          <cell r="N235" t="str">
            <v>내작</v>
          </cell>
          <cell r="O235" t="str">
            <v>세르비아후보지</v>
          </cell>
        </row>
        <row r="236">
          <cell r="A236">
            <v>11</v>
          </cell>
          <cell r="B236" t="str">
            <v>팩 와이어링</v>
          </cell>
          <cell r="C236" t="str">
            <v>F/BUSBAR</v>
          </cell>
          <cell r="D236" t="str">
            <v>PSA WAVE1_SUV</v>
          </cell>
          <cell r="E236" t="str">
            <v>BUSBAR_ASSY_#1_SUV</v>
          </cell>
          <cell r="F236" t="str">
            <v>EBB00418AC</v>
          </cell>
          <cell r="G236" t="str">
            <v>전장사업부</v>
          </cell>
          <cell r="H236" t="str">
            <v>확정</v>
          </cell>
          <cell r="I236" t="str">
            <v>2019년 6월</v>
          </cell>
          <cell r="J236" t="str">
            <v>2024년</v>
          </cell>
          <cell r="K236" t="str">
            <v>부품</v>
          </cell>
          <cell r="L236" t="str">
            <v>전장사업부</v>
          </cell>
          <cell r="M236" t="str">
            <v>세르비아후보지</v>
          </cell>
          <cell r="N236" t="str">
            <v>내작</v>
          </cell>
          <cell r="O236" t="str">
            <v>세르비아후보지</v>
          </cell>
        </row>
        <row r="243">
          <cell r="A243">
            <v>12</v>
          </cell>
          <cell r="B243" t="str">
            <v>팩 와이어링</v>
          </cell>
          <cell r="C243" t="str">
            <v>F/BUSBAR</v>
          </cell>
          <cell r="D243" t="str">
            <v>PSA WAVE1_SUV</v>
          </cell>
          <cell r="E243" t="str">
            <v>BUSBAR_ASSY_#4_SUV</v>
          </cell>
          <cell r="F243" t="str">
            <v>EBB00420AC</v>
          </cell>
          <cell r="G243" t="str">
            <v>전장사업부</v>
          </cell>
          <cell r="H243" t="str">
            <v>확정</v>
          </cell>
          <cell r="I243" t="str">
            <v>2019년 6월</v>
          </cell>
          <cell r="J243" t="str">
            <v>2024년</v>
          </cell>
          <cell r="K243" t="str">
            <v>부품</v>
          </cell>
          <cell r="L243" t="str">
            <v>전장사업부</v>
          </cell>
          <cell r="M243" t="str">
            <v>세르비아후보지</v>
          </cell>
          <cell r="N243" t="str">
            <v>내작</v>
          </cell>
          <cell r="O243" t="str">
            <v>세르비아후보지</v>
          </cell>
        </row>
        <row r="244">
          <cell r="A244">
            <v>12</v>
          </cell>
          <cell r="B244" t="str">
            <v>팩 와이어링</v>
          </cell>
          <cell r="C244" t="str">
            <v>F/BUSBAR</v>
          </cell>
          <cell r="D244" t="str">
            <v>PSA WAVE1_SUV</v>
          </cell>
          <cell r="E244" t="str">
            <v>BUSBAR_ASSY_#4_SUV</v>
          </cell>
          <cell r="F244" t="str">
            <v>EBB00420AC</v>
          </cell>
          <cell r="G244" t="str">
            <v>전장사업부</v>
          </cell>
          <cell r="H244" t="str">
            <v>확정</v>
          </cell>
          <cell r="I244" t="str">
            <v>2019년 6월</v>
          </cell>
          <cell r="J244" t="str">
            <v>2024년</v>
          </cell>
          <cell r="K244" t="str">
            <v>부품</v>
          </cell>
          <cell r="L244" t="str">
            <v>전장사업부</v>
          </cell>
          <cell r="M244" t="str">
            <v>세르비아후보지</v>
          </cell>
          <cell r="N244" t="str">
            <v>내작</v>
          </cell>
          <cell r="O244" t="str">
            <v>세르비아후보지</v>
          </cell>
        </row>
        <row r="245">
          <cell r="A245">
            <v>12</v>
          </cell>
          <cell r="B245" t="str">
            <v>팩 와이어링</v>
          </cell>
          <cell r="C245" t="str">
            <v>F/BUSBAR</v>
          </cell>
          <cell r="D245" t="str">
            <v>PSA WAVE1_SUV</v>
          </cell>
          <cell r="E245" t="str">
            <v>BUSBAR_ASSY_#4_SUV</v>
          </cell>
          <cell r="F245" t="str">
            <v>EBB00420AC</v>
          </cell>
          <cell r="G245" t="str">
            <v>전장사업부</v>
          </cell>
          <cell r="H245" t="str">
            <v>확정</v>
          </cell>
          <cell r="I245" t="str">
            <v>2019년 6월</v>
          </cell>
          <cell r="J245" t="str">
            <v>2024년</v>
          </cell>
          <cell r="K245" t="str">
            <v>부품</v>
          </cell>
          <cell r="L245" t="str">
            <v>전장사업부</v>
          </cell>
          <cell r="M245" t="str">
            <v>세르비아후보지</v>
          </cell>
          <cell r="N245" t="str">
            <v>내작</v>
          </cell>
          <cell r="O245" t="str">
            <v>세르비아후보지</v>
          </cell>
        </row>
        <row r="246">
          <cell r="A246">
            <v>12</v>
          </cell>
          <cell r="B246" t="str">
            <v>팩 와이어링</v>
          </cell>
          <cell r="C246" t="str">
            <v>F/BUSBAR</v>
          </cell>
          <cell r="D246" t="str">
            <v>PSA WAVE1_SUV</v>
          </cell>
          <cell r="E246" t="str">
            <v>BUSBAR_ASSY_#4_SUV</v>
          </cell>
          <cell r="F246" t="str">
            <v>EBB00420AC</v>
          </cell>
          <cell r="G246" t="str">
            <v>전장사업부</v>
          </cell>
          <cell r="H246" t="str">
            <v>확정</v>
          </cell>
          <cell r="I246" t="str">
            <v>2019년 6월</v>
          </cell>
          <cell r="J246" t="str">
            <v>2024년</v>
          </cell>
          <cell r="K246" t="str">
            <v>부품</v>
          </cell>
          <cell r="L246" t="str">
            <v>전장사업부</v>
          </cell>
          <cell r="M246" t="str">
            <v>세르비아후보지</v>
          </cell>
          <cell r="N246" t="str">
            <v>내작</v>
          </cell>
          <cell r="O246" t="str">
            <v>세르비아후보지</v>
          </cell>
        </row>
        <row r="247">
          <cell r="A247">
            <v>12</v>
          </cell>
          <cell r="B247" t="str">
            <v>팩 와이어링</v>
          </cell>
          <cell r="C247" t="str">
            <v>F/BUSBAR</v>
          </cell>
          <cell r="D247" t="str">
            <v>PSA WAVE1_SUV</v>
          </cell>
          <cell r="E247" t="str">
            <v>BUSBAR_ASSY_#4_SUV</v>
          </cell>
          <cell r="F247" t="str">
            <v>EBB00420AC</v>
          </cell>
          <cell r="G247" t="str">
            <v>전장사업부</v>
          </cell>
          <cell r="H247" t="str">
            <v>확정</v>
          </cell>
          <cell r="I247" t="str">
            <v>2019년 6월</v>
          </cell>
          <cell r="J247" t="str">
            <v>2024년</v>
          </cell>
          <cell r="K247" t="str">
            <v>부품</v>
          </cell>
          <cell r="L247" t="str">
            <v>전장사업부</v>
          </cell>
          <cell r="M247" t="str">
            <v>세르비아후보지</v>
          </cell>
          <cell r="N247" t="str">
            <v>내작</v>
          </cell>
          <cell r="O247" t="str">
            <v>세르비아후보지</v>
          </cell>
        </row>
        <row r="248">
          <cell r="A248">
            <v>12</v>
          </cell>
          <cell r="B248" t="str">
            <v>팩 와이어링</v>
          </cell>
          <cell r="C248" t="str">
            <v>F/BUSBAR</v>
          </cell>
          <cell r="D248" t="str">
            <v>PSA WAVE1_SUV</v>
          </cell>
          <cell r="E248" t="str">
            <v>BUSBAR_ASSY_#4_SUV</v>
          </cell>
          <cell r="F248" t="str">
            <v>EBB00420AC</v>
          </cell>
          <cell r="G248" t="str">
            <v>전장사업부</v>
          </cell>
          <cell r="H248" t="str">
            <v>확정</v>
          </cell>
          <cell r="I248" t="str">
            <v>2019년 6월</v>
          </cell>
          <cell r="J248" t="str">
            <v>2024년</v>
          </cell>
          <cell r="K248" t="str">
            <v>부품</v>
          </cell>
          <cell r="L248" t="str">
            <v>전장사업부</v>
          </cell>
          <cell r="M248" t="str">
            <v>세르비아후보지</v>
          </cell>
          <cell r="N248" t="str">
            <v>내작</v>
          </cell>
          <cell r="O248" t="str">
            <v>세르비아후보지</v>
          </cell>
        </row>
        <row r="249">
          <cell r="A249">
            <v>12</v>
          </cell>
          <cell r="B249" t="str">
            <v>팩 와이어링</v>
          </cell>
          <cell r="C249" t="str">
            <v>F/BUSBAR</v>
          </cell>
          <cell r="D249" t="str">
            <v>PSA WAVE1_SUV</v>
          </cell>
          <cell r="E249" t="str">
            <v>BUSBAR_ASSY_#4_SUV</v>
          </cell>
          <cell r="F249" t="str">
            <v>EBB00420AC</v>
          </cell>
          <cell r="G249" t="str">
            <v>전장사업부</v>
          </cell>
          <cell r="H249" t="str">
            <v>확정</v>
          </cell>
          <cell r="I249" t="str">
            <v>2019년 6월</v>
          </cell>
          <cell r="J249" t="str">
            <v>2024년</v>
          </cell>
          <cell r="K249" t="str">
            <v>부품</v>
          </cell>
          <cell r="L249" t="str">
            <v>전장사업부</v>
          </cell>
          <cell r="M249" t="str">
            <v>세르비아후보지</v>
          </cell>
          <cell r="N249" t="str">
            <v>내작</v>
          </cell>
          <cell r="O249" t="str">
            <v>세르비아후보지</v>
          </cell>
        </row>
        <row r="250">
          <cell r="A250">
            <v>12</v>
          </cell>
          <cell r="B250" t="str">
            <v>팩 와이어링</v>
          </cell>
          <cell r="C250" t="str">
            <v>F/BUSBAR</v>
          </cell>
          <cell r="D250" t="str">
            <v>PSA WAVE1_SUV</v>
          </cell>
          <cell r="E250" t="str">
            <v>BUSBAR_ASSY_#4_SUV</v>
          </cell>
          <cell r="F250" t="str">
            <v>EBB00420AC</v>
          </cell>
          <cell r="G250" t="str">
            <v>전장사업부</v>
          </cell>
          <cell r="H250" t="str">
            <v>확정</v>
          </cell>
          <cell r="I250" t="str">
            <v>2019년 6월</v>
          </cell>
          <cell r="J250" t="str">
            <v>2024년</v>
          </cell>
          <cell r="K250" t="str">
            <v>부품</v>
          </cell>
          <cell r="L250" t="str">
            <v>전장사업부</v>
          </cell>
          <cell r="M250" t="str">
            <v>세르비아후보지</v>
          </cell>
          <cell r="N250" t="str">
            <v>내작</v>
          </cell>
          <cell r="O250" t="str">
            <v>세르비아후보지</v>
          </cell>
        </row>
        <row r="251">
          <cell r="A251">
            <v>12</v>
          </cell>
          <cell r="B251" t="str">
            <v>팩 와이어링</v>
          </cell>
          <cell r="C251" t="str">
            <v>F/BUSBAR</v>
          </cell>
          <cell r="D251" t="str">
            <v>PSA WAVE1_SUV</v>
          </cell>
          <cell r="E251" t="str">
            <v>BUSBAR_ASSY_#4_SUV</v>
          </cell>
          <cell r="F251" t="str">
            <v>EBB00420AC</v>
          </cell>
          <cell r="G251" t="str">
            <v>전장사업부</v>
          </cell>
          <cell r="H251" t="str">
            <v>확정</v>
          </cell>
          <cell r="I251" t="str">
            <v>2019년 6월</v>
          </cell>
          <cell r="J251" t="str">
            <v>2024년</v>
          </cell>
          <cell r="K251" t="str">
            <v>부품</v>
          </cell>
          <cell r="L251" t="str">
            <v>전장사업부</v>
          </cell>
          <cell r="M251" t="str">
            <v>세르비아후보지</v>
          </cell>
          <cell r="N251" t="str">
            <v>내작</v>
          </cell>
          <cell r="O251" t="str">
            <v>세르비아후보지</v>
          </cell>
        </row>
        <row r="252">
          <cell r="A252">
            <v>12</v>
          </cell>
          <cell r="B252" t="str">
            <v>팩 와이어링</v>
          </cell>
          <cell r="C252" t="str">
            <v>F/BUSBAR</v>
          </cell>
          <cell r="D252" t="str">
            <v>PSA WAVE1_SUV</v>
          </cell>
          <cell r="E252" t="str">
            <v>BUSBAR_ASSY_#4_SUV</v>
          </cell>
          <cell r="F252" t="str">
            <v>EBB00420AC</v>
          </cell>
          <cell r="G252" t="str">
            <v>전장사업부</v>
          </cell>
          <cell r="H252" t="str">
            <v>확정</v>
          </cell>
          <cell r="I252" t="str">
            <v>2019년 6월</v>
          </cell>
          <cell r="J252" t="str">
            <v>2024년</v>
          </cell>
          <cell r="K252" t="str">
            <v>부품</v>
          </cell>
          <cell r="L252" t="str">
            <v>전장사업부</v>
          </cell>
          <cell r="M252" t="str">
            <v>세르비아후보지</v>
          </cell>
          <cell r="N252" t="str">
            <v>내작</v>
          </cell>
          <cell r="O252" t="str">
            <v>세르비아후보지</v>
          </cell>
        </row>
        <row r="253">
          <cell r="A253">
            <v>12</v>
          </cell>
          <cell r="B253" t="str">
            <v>팩 와이어링</v>
          </cell>
          <cell r="C253" t="str">
            <v>F/BUSBAR</v>
          </cell>
          <cell r="D253" t="str">
            <v>PSA WAVE1_SUV</v>
          </cell>
          <cell r="E253" t="str">
            <v>BUSBAR_ASSY_#4_SUV</v>
          </cell>
          <cell r="F253" t="str">
            <v>EBB00420AC</v>
          </cell>
          <cell r="G253" t="str">
            <v>전장사업부</v>
          </cell>
          <cell r="H253" t="str">
            <v>확정</v>
          </cell>
          <cell r="I253" t="str">
            <v>2019년 6월</v>
          </cell>
          <cell r="J253" t="str">
            <v>2024년</v>
          </cell>
          <cell r="K253" t="str">
            <v>부품</v>
          </cell>
          <cell r="L253" t="str">
            <v>전장사업부</v>
          </cell>
          <cell r="M253" t="str">
            <v>세르비아후보지</v>
          </cell>
          <cell r="N253" t="str">
            <v>내작</v>
          </cell>
          <cell r="O253" t="str">
            <v>세르비아후보지</v>
          </cell>
        </row>
        <row r="254">
          <cell r="A254">
            <v>12</v>
          </cell>
          <cell r="B254" t="str">
            <v>팩 와이어링</v>
          </cell>
          <cell r="C254" t="str">
            <v>F/BUSBAR</v>
          </cell>
          <cell r="D254" t="str">
            <v>PSA WAVE1_SUV</v>
          </cell>
          <cell r="E254" t="str">
            <v>BUSBAR_ASSY_#4_SUV</v>
          </cell>
          <cell r="F254" t="str">
            <v>EBB00420AC</v>
          </cell>
          <cell r="G254" t="str">
            <v>전장사업부</v>
          </cell>
          <cell r="H254" t="str">
            <v>확정</v>
          </cell>
          <cell r="I254" t="str">
            <v>2019년 6월</v>
          </cell>
          <cell r="J254" t="str">
            <v>2024년</v>
          </cell>
          <cell r="K254" t="str">
            <v>부품</v>
          </cell>
          <cell r="L254" t="str">
            <v>전장사업부</v>
          </cell>
          <cell r="M254" t="str">
            <v>세르비아후보지</v>
          </cell>
          <cell r="N254" t="str">
            <v>내작</v>
          </cell>
          <cell r="O254" t="str">
            <v>세르비아후보지</v>
          </cell>
        </row>
        <row r="255">
          <cell r="A255">
            <v>12</v>
          </cell>
          <cell r="B255" t="str">
            <v>팩 와이어링</v>
          </cell>
          <cell r="C255" t="str">
            <v>F/BUSBAR</v>
          </cell>
          <cell r="D255" t="str">
            <v>PSA WAVE1_SUV</v>
          </cell>
          <cell r="E255" t="str">
            <v>BUSBAR_ASSY_#4_SUV</v>
          </cell>
          <cell r="F255" t="str">
            <v>EBB00420AC</v>
          </cell>
          <cell r="G255" t="str">
            <v>전장사업부</v>
          </cell>
          <cell r="H255" t="str">
            <v>확정</v>
          </cell>
          <cell r="I255" t="str">
            <v>2019년 6월</v>
          </cell>
          <cell r="J255" t="str">
            <v>2024년</v>
          </cell>
          <cell r="K255" t="str">
            <v>부품</v>
          </cell>
          <cell r="L255" t="str">
            <v>전장사업부</v>
          </cell>
          <cell r="M255" t="str">
            <v>세르비아후보지</v>
          </cell>
          <cell r="N255" t="str">
            <v>내작</v>
          </cell>
          <cell r="O255" t="str">
            <v>세르비아후보지</v>
          </cell>
        </row>
        <row r="256">
          <cell r="A256">
            <v>12</v>
          </cell>
          <cell r="B256" t="str">
            <v>팩 와이어링</v>
          </cell>
          <cell r="C256" t="str">
            <v>F/BUSBAR</v>
          </cell>
          <cell r="D256" t="str">
            <v>PSA WAVE1_SUV</v>
          </cell>
          <cell r="E256" t="str">
            <v>BUSBAR_ASSY_#4_SUV</v>
          </cell>
          <cell r="F256" t="str">
            <v>EBB00420AC</v>
          </cell>
          <cell r="G256" t="str">
            <v>전장사업부</v>
          </cell>
          <cell r="H256" t="str">
            <v>확정</v>
          </cell>
          <cell r="I256" t="str">
            <v>2019년 6월</v>
          </cell>
          <cell r="J256" t="str">
            <v>2024년</v>
          </cell>
          <cell r="K256" t="str">
            <v>부품</v>
          </cell>
          <cell r="L256" t="str">
            <v>전장사업부</v>
          </cell>
          <cell r="M256" t="str">
            <v>세르비아후보지</v>
          </cell>
          <cell r="N256" t="str">
            <v>내작</v>
          </cell>
          <cell r="O256" t="str">
            <v>세르비아후보지</v>
          </cell>
        </row>
        <row r="257">
          <cell r="A257">
            <v>12</v>
          </cell>
          <cell r="B257" t="str">
            <v>팩 와이어링</v>
          </cell>
          <cell r="C257" t="str">
            <v>F/BUSBAR</v>
          </cell>
          <cell r="D257" t="str">
            <v>PSA WAVE1_SUV</v>
          </cell>
          <cell r="E257" t="str">
            <v>BUSBAR_ASSY_#4_SUV</v>
          </cell>
          <cell r="F257" t="str">
            <v>EBB00420AC</v>
          </cell>
          <cell r="G257" t="str">
            <v>전장사업부</v>
          </cell>
          <cell r="H257" t="str">
            <v>확정</v>
          </cell>
          <cell r="I257" t="str">
            <v>2019년 6월</v>
          </cell>
          <cell r="J257" t="str">
            <v>2024년</v>
          </cell>
          <cell r="K257" t="str">
            <v>부품</v>
          </cell>
          <cell r="L257" t="str">
            <v>전장사업부</v>
          </cell>
          <cell r="M257" t="str">
            <v>세르비아후보지</v>
          </cell>
          <cell r="N257" t="str">
            <v>내작</v>
          </cell>
          <cell r="O257" t="str">
            <v>세르비아후보지</v>
          </cell>
        </row>
        <row r="264">
          <cell r="A264">
            <v>13</v>
          </cell>
          <cell r="B264" t="str">
            <v>팩 와이어링</v>
          </cell>
          <cell r="C264" t="str">
            <v>F/BUSBAR</v>
          </cell>
          <cell r="D264" t="str">
            <v>PSA WAVE1_SUV</v>
          </cell>
          <cell r="E264" t="str">
            <v>BUSBAR_ASSY_#5_SUV</v>
          </cell>
          <cell r="F264" t="str">
            <v>EBB00422AC</v>
          </cell>
          <cell r="G264" t="str">
            <v>전장사업부</v>
          </cell>
          <cell r="H264" t="str">
            <v>확정</v>
          </cell>
          <cell r="I264" t="str">
            <v>2019년 6월</v>
          </cell>
          <cell r="J264" t="str">
            <v>2024년</v>
          </cell>
          <cell r="K264" t="str">
            <v>부품</v>
          </cell>
          <cell r="L264" t="str">
            <v>전장사업부</v>
          </cell>
          <cell r="M264" t="str">
            <v>세르비아후보지</v>
          </cell>
          <cell r="N264" t="str">
            <v>내작</v>
          </cell>
          <cell r="O264" t="str">
            <v>세르비아후보지</v>
          </cell>
        </row>
        <row r="265">
          <cell r="A265">
            <v>13</v>
          </cell>
          <cell r="B265" t="str">
            <v>팩 와이어링</v>
          </cell>
          <cell r="C265" t="str">
            <v>F/BUSBAR</v>
          </cell>
          <cell r="D265" t="str">
            <v>PSA WAVE1_SUV</v>
          </cell>
          <cell r="E265" t="str">
            <v>BUSBAR_ASSY_#5_SUV</v>
          </cell>
          <cell r="F265" t="str">
            <v>EBB00422AC</v>
          </cell>
          <cell r="G265" t="str">
            <v>전장사업부</v>
          </cell>
          <cell r="H265" t="str">
            <v>확정</v>
          </cell>
          <cell r="I265" t="str">
            <v>2019년 6월</v>
          </cell>
          <cell r="J265" t="str">
            <v>2024년</v>
          </cell>
          <cell r="K265" t="str">
            <v>부품</v>
          </cell>
          <cell r="L265" t="str">
            <v>전장사업부</v>
          </cell>
          <cell r="M265" t="str">
            <v>세르비아후보지</v>
          </cell>
          <cell r="N265" t="str">
            <v>내작</v>
          </cell>
          <cell r="O265" t="str">
            <v>세르비아후보지</v>
          </cell>
        </row>
        <row r="266">
          <cell r="A266">
            <v>13</v>
          </cell>
          <cell r="B266" t="str">
            <v>팩 와이어링</v>
          </cell>
          <cell r="C266" t="str">
            <v>F/BUSBAR</v>
          </cell>
          <cell r="D266" t="str">
            <v>PSA WAVE1_SUV</v>
          </cell>
          <cell r="E266" t="str">
            <v>BUSBAR_ASSY_#5_SUV</v>
          </cell>
          <cell r="F266" t="str">
            <v>EBB00422AC</v>
          </cell>
          <cell r="G266" t="str">
            <v>전장사업부</v>
          </cell>
          <cell r="H266" t="str">
            <v>확정</v>
          </cell>
          <cell r="I266" t="str">
            <v>2019년 6월</v>
          </cell>
          <cell r="J266" t="str">
            <v>2024년</v>
          </cell>
          <cell r="K266" t="str">
            <v>부품</v>
          </cell>
          <cell r="L266" t="str">
            <v>전장사업부</v>
          </cell>
          <cell r="M266" t="str">
            <v>세르비아후보지</v>
          </cell>
          <cell r="N266" t="str">
            <v>내작</v>
          </cell>
          <cell r="O266" t="str">
            <v>세르비아후보지</v>
          </cell>
        </row>
        <row r="267">
          <cell r="A267">
            <v>13</v>
          </cell>
          <cell r="B267" t="str">
            <v>팩 와이어링</v>
          </cell>
          <cell r="C267" t="str">
            <v>F/BUSBAR</v>
          </cell>
          <cell r="D267" t="str">
            <v>PSA WAVE1_SUV</v>
          </cell>
          <cell r="E267" t="str">
            <v>BUSBAR_ASSY_#5_SUV</v>
          </cell>
          <cell r="F267" t="str">
            <v>EBB00422AC</v>
          </cell>
          <cell r="G267" t="str">
            <v>전장사업부</v>
          </cell>
          <cell r="H267" t="str">
            <v>확정</v>
          </cell>
          <cell r="I267" t="str">
            <v>2019년 6월</v>
          </cell>
          <cell r="J267" t="str">
            <v>2024년</v>
          </cell>
          <cell r="K267" t="str">
            <v>부품</v>
          </cell>
          <cell r="L267" t="str">
            <v>전장사업부</v>
          </cell>
          <cell r="M267" t="str">
            <v>세르비아후보지</v>
          </cell>
          <cell r="N267" t="str">
            <v>내작</v>
          </cell>
          <cell r="O267" t="str">
            <v>세르비아후보지</v>
          </cell>
        </row>
        <row r="268">
          <cell r="A268">
            <v>13</v>
          </cell>
          <cell r="B268" t="str">
            <v>팩 와이어링</v>
          </cell>
          <cell r="C268" t="str">
            <v>F/BUSBAR</v>
          </cell>
          <cell r="D268" t="str">
            <v>PSA WAVE1_SUV</v>
          </cell>
          <cell r="E268" t="str">
            <v>BUSBAR_ASSY_#5_SUV</v>
          </cell>
          <cell r="F268" t="str">
            <v>EBB00422AC</v>
          </cell>
          <cell r="G268" t="str">
            <v>전장사업부</v>
          </cell>
          <cell r="H268" t="str">
            <v>확정</v>
          </cell>
          <cell r="I268" t="str">
            <v>2019년 6월</v>
          </cell>
          <cell r="J268" t="str">
            <v>2024년</v>
          </cell>
          <cell r="K268" t="str">
            <v>부품</v>
          </cell>
          <cell r="L268" t="str">
            <v>전장사업부</v>
          </cell>
          <cell r="M268" t="str">
            <v>세르비아후보지</v>
          </cell>
          <cell r="N268" t="str">
            <v>내작</v>
          </cell>
          <cell r="O268" t="str">
            <v>세르비아후보지</v>
          </cell>
        </row>
        <row r="269">
          <cell r="A269">
            <v>13</v>
          </cell>
          <cell r="B269" t="str">
            <v>팩 와이어링</v>
          </cell>
          <cell r="C269" t="str">
            <v>F/BUSBAR</v>
          </cell>
          <cell r="D269" t="str">
            <v>PSA WAVE1_SUV</v>
          </cell>
          <cell r="E269" t="str">
            <v>BUSBAR_ASSY_#5_SUV</v>
          </cell>
          <cell r="F269" t="str">
            <v>EBB00422AC</v>
          </cell>
          <cell r="G269" t="str">
            <v>전장사업부</v>
          </cell>
          <cell r="H269" t="str">
            <v>확정</v>
          </cell>
          <cell r="I269" t="str">
            <v>2019년 6월</v>
          </cell>
          <cell r="J269" t="str">
            <v>2024년</v>
          </cell>
          <cell r="K269" t="str">
            <v>부품</v>
          </cell>
          <cell r="L269" t="str">
            <v>전장사업부</v>
          </cell>
          <cell r="M269" t="str">
            <v>세르비아후보지</v>
          </cell>
          <cell r="N269" t="str">
            <v>내작</v>
          </cell>
          <cell r="O269" t="str">
            <v>세르비아후보지</v>
          </cell>
        </row>
        <row r="270">
          <cell r="A270">
            <v>13</v>
          </cell>
          <cell r="B270" t="str">
            <v>팩 와이어링</v>
          </cell>
          <cell r="C270" t="str">
            <v>F/BUSBAR</v>
          </cell>
          <cell r="D270" t="str">
            <v>PSA WAVE1_SUV</v>
          </cell>
          <cell r="E270" t="str">
            <v>BUSBAR_ASSY_#5_SUV</v>
          </cell>
          <cell r="F270" t="str">
            <v>EBB00422AC</v>
          </cell>
          <cell r="G270" t="str">
            <v>전장사업부</v>
          </cell>
          <cell r="H270" t="str">
            <v>확정</v>
          </cell>
          <cell r="I270" t="str">
            <v>2019년 6월</v>
          </cell>
          <cell r="J270" t="str">
            <v>2024년</v>
          </cell>
          <cell r="K270" t="str">
            <v>부품</v>
          </cell>
          <cell r="L270" t="str">
            <v>전장사업부</v>
          </cell>
          <cell r="M270" t="str">
            <v>세르비아후보지</v>
          </cell>
          <cell r="N270" t="str">
            <v>내작</v>
          </cell>
          <cell r="O270" t="str">
            <v>세르비아후보지</v>
          </cell>
        </row>
        <row r="271">
          <cell r="A271">
            <v>13</v>
          </cell>
          <cell r="B271" t="str">
            <v>팩 와이어링</v>
          </cell>
          <cell r="C271" t="str">
            <v>F/BUSBAR</v>
          </cell>
          <cell r="D271" t="str">
            <v>PSA WAVE1_SUV</v>
          </cell>
          <cell r="E271" t="str">
            <v>BUSBAR_ASSY_#5_SUV</v>
          </cell>
          <cell r="F271" t="str">
            <v>EBB00422AC</v>
          </cell>
          <cell r="G271" t="str">
            <v>전장사업부</v>
          </cell>
          <cell r="H271" t="str">
            <v>확정</v>
          </cell>
          <cell r="I271" t="str">
            <v>2019년 6월</v>
          </cell>
          <cell r="J271" t="str">
            <v>2024년</v>
          </cell>
          <cell r="K271" t="str">
            <v>부품</v>
          </cell>
          <cell r="L271" t="str">
            <v>전장사업부</v>
          </cell>
          <cell r="M271" t="str">
            <v>세르비아후보지</v>
          </cell>
          <cell r="N271" t="str">
            <v>내작</v>
          </cell>
          <cell r="O271" t="str">
            <v>세르비아후보지</v>
          </cell>
        </row>
        <row r="272">
          <cell r="A272">
            <v>13</v>
          </cell>
          <cell r="B272" t="str">
            <v>팩 와이어링</v>
          </cell>
          <cell r="C272" t="str">
            <v>F/BUSBAR</v>
          </cell>
          <cell r="D272" t="str">
            <v>PSA WAVE1_SUV</v>
          </cell>
          <cell r="E272" t="str">
            <v>BUSBAR_ASSY_#5_SUV</v>
          </cell>
          <cell r="F272" t="str">
            <v>EBB00422AC</v>
          </cell>
          <cell r="G272" t="str">
            <v>전장사업부</v>
          </cell>
          <cell r="H272" t="str">
            <v>확정</v>
          </cell>
          <cell r="I272" t="str">
            <v>2019년 6월</v>
          </cell>
          <cell r="J272" t="str">
            <v>2024년</v>
          </cell>
          <cell r="K272" t="str">
            <v>부품</v>
          </cell>
          <cell r="L272" t="str">
            <v>전장사업부</v>
          </cell>
          <cell r="M272" t="str">
            <v>세르비아후보지</v>
          </cell>
          <cell r="N272" t="str">
            <v>내작</v>
          </cell>
          <cell r="O272" t="str">
            <v>세르비아후보지</v>
          </cell>
        </row>
        <row r="273">
          <cell r="A273">
            <v>13</v>
          </cell>
          <cell r="B273" t="str">
            <v>팩 와이어링</v>
          </cell>
          <cell r="C273" t="str">
            <v>F/BUSBAR</v>
          </cell>
          <cell r="D273" t="str">
            <v>PSA WAVE1_SUV</v>
          </cell>
          <cell r="E273" t="str">
            <v>BUSBAR_ASSY_#5_SUV</v>
          </cell>
          <cell r="F273" t="str">
            <v>EBB00422AC</v>
          </cell>
          <cell r="G273" t="str">
            <v>전장사업부</v>
          </cell>
          <cell r="H273" t="str">
            <v>확정</v>
          </cell>
          <cell r="I273" t="str">
            <v>2019년 6월</v>
          </cell>
          <cell r="J273" t="str">
            <v>2024년</v>
          </cell>
          <cell r="K273" t="str">
            <v>부품</v>
          </cell>
          <cell r="L273" t="str">
            <v>전장사업부</v>
          </cell>
          <cell r="M273" t="str">
            <v>세르비아후보지</v>
          </cell>
          <cell r="N273" t="str">
            <v>내작</v>
          </cell>
          <cell r="O273" t="str">
            <v>세르비아후보지</v>
          </cell>
        </row>
        <row r="274">
          <cell r="A274">
            <v>13</v>
          </cell>
          <cell r="B274" t="str">
            <v>팩 와이어링</v>
          </cell>
          <cell r="C274" t="str">
            <v>F/BUSBAR</v>
          </cell>
          <cell r="D274" t="str">
            <v>PSA WAVE1_SUV</v>
          </cell>
          <cell r="E274" t="str">
            <v>BUSBAR_ASSY_#5_SUV</v>
          </cell>
          <cell r="F274" t="str">
            <v>EBB00422AC</v>
          </cell>
          <cell r="G274" t="str">
            <v>전장사업부</v>
          </cell>
          <cell r="H274" t="str">
            <v>확정</v>
          </cell>
          <cell r="I274" t="str">
            <v>2019년 6월</v>
          </cell>
          <cell r="J274" t="str">
            <v>2024년</v>
          </cell>
          <cell r="K274" t="str">
            <v>부품</v>
          </cell>
          <cell r="L274" t="str">
            <v>전장사업부</v>
          </cell>
          <cell r="M274" t="str">
            <v>세르비아후보지</v>
          </cell>
          <cell r="N274" t="str">
            <v>내작</v>
          </cell>
          <cell r="O274" t="str">
            <v>세르비아후보지</v>
          </cell>
        </row>
        <row r="275">
          <cell r="A275">
            <v>13</v>
          </cell>
          <cell r="B275" t="str">
            <v>팩 와이어링</v>
          </cell>
          <cell r="C275" t="str">
            <v>F/BUSBAR</v>
          </cell>
          <cell r="D275" t="str">
            <v>PSA WAVE1_SUV</v>
          </cell>
          <cell r="E275" t="str">
            <v>BUSBAR_ASSY_#5_SUV</v>
          </cell>
          <cell r="F275" t="str">
            <v>EBB00422AC</v>
          </cell>
          <cell r="G275" t="str">
            <v>전장사업부</v>
          </cell>
          <cell r="H275" t="str">
            <v>확정</v>
          </cell>
          <cell r="I275" t="str">
            <v>2019년 6월</v>
          </cell>
          <cell r="J275" t="str">
            <v>2024년</v>
          </cell>
          <cell r="K275" t="str">
            <v>부품</v>
          </cell>
          <cell r="L275" t="str">
            <v>전장사업부</v>
          </cell>
          <cell r="M275" t="str">
            <v>세르비아후보지</v>
          </cell>
          <cell r="N275" t="str">
            <v>내작</v>
          </cell>
          <cell r="O275" t="str">
            <v>세르비아후보지</v>
          </cell>
        </row>
        <row r="276">
          <cell r="A276">
            <v>13</v>
          </cell>
          <cell r="B276" t="str">
            <v>팩 와이어링</v>
          </cell>
          <cell r="C276" t="str">
            <v>F/BUSBAR</v>
          </cell>
          <cell r="D276" t="str">
            <v>PSA WAVE1_SUV</v>
          </cell>
          <cell r="E276" t="str">
            <v>BUSBAR_ASSY_#5_SUV</v>
          </cell>
          <cell r="F276" t="str">
            <v>EBB00422AC</v>
          </cell>
          <cell r="G276" t="str">
            <v>전장사업부</v>
          </cell>
          <cell r="H276" t="str">
            <v>확정</v>
          </cell>
          <cell r="I276" t="str">
            <v>2019년 6월</v>
          </cell>
          <cell r="J276" t="str">
            <v>2024년</v>
          </cell>
          <cell r="K276" t="str">
            <v>부품</v>
          </cell>
          <cell r="L276" t="str">
            <v>전장사업부</v>
          </cell>
          <cell r="M276" t="str">
            <v>세르비아후보지</v>
          </cell>
          <cell r="N276" t="str">
            <v>내작</v>
          </cell>
          <cell r="O276" t="str">
            <v>세르비아후보지</v>
          </cell>
        </row>
        <row r="277">
          <cell r="A277">
            <v>13</v>
          </cell>
          <cell r="B277" t="str">
            <v>팩 와이어링</v>
          </cell>
          <cell r="C277" t="str">
            <v>F/BUSBAR</v>
          </cell>
          <cell r="D277" t="str">
            <v>PSA WAVE1_SUV</v>
          </cell>
          <cell r="E277" t="str">
            <v>BUSBAR_ASSY_#5_SUV</v>
          </cell>
          <cell r="F277" t="str">
            <v>EBB00422AC</v>
          </cell>
          <cell r="G277" t="str">
            <v>전장사업부</v>
          </cell>
          <cell r="H277" t="str">
            <v>확정</v>
          </cell>
          <cell r="I277" t="str">
            <v>2019년 6월</v>
          </cell>
          <cell r="J277" t="str">
            <v>2024년</v>
          </cell>
          <cell r="K277" t="str">
            <v>부품</v>
          </cell>
          <cell r="L277" t="str">
            <v>전장사업부</v>
          </cell>
          <cell r="M277" t="str">
            <v>세르비아후보지</v>
          </cell>
          <cell r="N277" t="str">
            <v>내작</v>
          </cell>
          <cell r="O277" t="str">
            <v>세르비아후보지</v>
          </cell>
        </row>
        <row r="278">
          <cell r="A278">
            <v>13</v>
          </cell>
          <cell r="B278" t="str">
            <v>팩 와이어링</v>
          </cell>
          <cell r="C278" t="str">
            <v>F/BUSBAR</v>
          </cell>
          <cell r="D278" t="str">
            <v>PSA WAVE1_SUV</v>
          </cell>
          <cell r="E278" t="str">
            <v>BUSBAR_ASSY_#5_SUV</v>
          </cell>
          <cell r="F278" t="str">
            <v>EBB00422AC</v>
          </cell>
          <cell r="G278" t="str">
            <v>전장사업부</v>
          </cell>
          <cell r="H278" t="str">
            <v>확정</v>
          </cell>
          <cell r="I278" t="str">
            <v>2019년 6월</v>
          </cell>
          <cell r="J278" t="str">
            <v>2024년</v>
          </cell>
          <cell r="K278" t="str">
            <v>부품</v>
          </cell>
          <cell r="L278" t="str">
            <v>전장사업부</v>
          </cell>
          <cell r="M278" t="str">
            <v>세르비아후보지</v>
          </cell>
          <cell r="N278" t="str">
            <v>내작</v>
          </cell>
          <cell r="O278" t="str">
            <v>세르비아후보지</v>
          </cell>
        </row>
        <row r="285">
          <cell r="A285">
            <v>14</v>
          </cell>
          <cell r="B285" t="str">
            <v>셀모듈부품</v>
          </cell>
          <cell r="C285" t="str">
            <v>셀모듈부품</v>
          </cell>
          <cell r="D285" t="str">
            <v>르노_LOCO</v>
          </cell>
          <cell r="E285" t="str">
            <v>HOUSING UNIT</v>
          </cell>
          <cell r="F285" t="str">
            <v>-</v>
          </cell>
          <cell r="G285" t="str">
            <v>전장사업부</v>
          </cell>
          <cell r="H285" t="str">
            <v>확정</v>
          </cell>
          <cell r="I285" t="str">
            <v>2019년 9월</v>
          </cell>
          <cell r="J285" t="str">
            <v>2024년</v>
          </cell>
          <cell r="K285" t="str">
            <v>부품</v>
          </cell>
          <cell r="L285" t="str">
            <v>전장사업부</v>
          </cell>
          <cell r="M285" t="str">
            <v>세르비아후보지</v>
          </cell>
          <cell r="N285" t="str">
            <v>내작</v>
          </cell>
          <cell r="O285" t="str">
            <v>세르비아후보지</v>
          </cell>
        </row>
        <row r="286">
          <cell r="A286">
            <v>14</v>
          </cell>
          <cell r="B286" t="str">
            <v>셀모듈부품</v>
          </cell>
          <cell r="C286" t="str">
            <v>셀모듈부품</v>
          </cell>
          <cell r="D286" t="str">
            <v>르노_LOCO</v>
          </cell>
          <cell r="E286" t="str">
            <v>HOUSING UNIT</v>
          </cell>
          <cell r="F286" t="str">
            <v>-</v>
          </cell>
          <cell r="G286" t="str">
            <v>전장사업부</v>
          </cell>
          <cell r="H286" t="str">
            <v>확정</v>
          </cell>
          <cell r="I286" t="str">
            <v>2019년 9월</v>
          </cell>
          <cell r="J286" t="str">
            <v>2024년</v>
          </cell>
          <cell r="K286" t="str">
            <v>부품</v>
          </cell>
          <cell r="L286" t="str">
            <v>전장사업부</v>
          </cell>
          <cell r="M286" t="str">
            <v>세르비아후보지</v>
          </cell>
          <cell r="N286" t="str">
            <v>내작</v>
          </cell>
          <cell r="O286" t="str">
            <v>세르비아후보지</v>
          </cell>
        </row>
        <row r="287">
          <cell r="A287">
            <v>14</v>
          </cell>
          <cell r="B287" t="str">
            <v>셀모듈부품</v>
          </cell>
          <cell r="C287" t="str">
            <v>셀모듈부품</v>
          </cell>
          <cell r="D287" t="str">
            <v>르노_LOCO</v>
          </cell>
          <cell r="E287" t="str">
            <v>HOUSING UNIT</v>
          </cell>
          <cell r="F287" t="str">
            <v>-</v>
          </cell>
          <cell r="G287" t="str">
            <v>전장사업부</v>
          </cell>
          <cell r="H287" t="str">
            <v>확정</v>
          </cell>
          <cell r="I287" t="str">
            <v>2019년 9월</v>
          </cell>
          <cell r="J287" t="str">
            <v>2024년</v>
          </cell>
          <cell r="K287" t="str">
            <v>부품</v>
          </cell>
          <cell r="L287" t="str">
            <v>전장사업부</v>
          </cell>
          <cell r="M287" t="str">
            <v>세르비아후보지</v>
          </cell>
          <cell r="N287" t="str">
            <v>내작</v>
          </cell>
          <cell r="O287" t="str">
            <v>세르비아후보지</v>
          </cell>
        </row>
        <row r="288">
          <cell r="A288">
            <v>14</v>
          </cell>
          <cell r="B288" t="str">
            <v>셀모듈부품</v>
          </cell>
          <cell r="C288" t="str">
            <v>셀모듈부품</v>
          </cell>
          <cell r="D288" t="str">
            <v>르노_LOCO</v>
          </cell>
          <cell r="E288" t="str">
            <v>HOUSING UNIT</v>
          </cell>
          <cell r="F288" t="str">
            <v>-</v>
          </cell>
          <cell r="G288" t="str">
            <v>전장사업부</v>
          </cell>
          <cell r="H288" t="str">
            <v>확정</v>
          </cell>
          <cell r="I288" t="str">
            <v>2019년 9월</v>
          </cell>
          <cell r="J288" t="str">
            <v>2024년</v>
          </cell>
          <cell r="K288" t="str">
            <v>부품</v>
          </cell>
          <cell r="L288" t="str">
            <v>전장사업부</v>
          </cell>
          <cell r="M288" t="str">
            <v>세르비아후보지</v>
          </cell>
          <cell r="N288" t="str">
            <v>내작</v>
          </cell>
          <cell r="O288" t="str">
            <v>세르비아후보지</v>
          </cell>
        </row>
        <row r="289">
          <cell r="A289">
            <v>14</v>
          </cell>
          <cell r="B289" t="str">
            <v>셀모듈부품</v>
          </cell>
          <cell r="C289" t="str">
            <v>셀모듈부품</v>
          </cell>
          <cell r="D289" t="str">
            <v>르노_LOCO</v>
          </cell>
          <cell r="E289" t="str">
            <v>HOUSING UNIT</v>
          </cell>
          <cell r="F289" t="str">
            <v>-</v>
          </cell>
          <cell r="G289" t="str">
            <v>전장사업부</v>
          </cell>
          <cell r="H289" t="str">
            <v>확정</v>
          </cell>
          <cell r="I289" t="str">
            <v>2019년 9월</v>
          </cell>
          <cell r="J289" t="str">
            <v>2024년</v>
          </cell>
          <cell r="K289" t="str">
            <v>부품</v>
          </cell>
          <cell r="L289" t="str">
            <v>전장사업부</v>
          </cell>
          <cell r="M289" t="str">
            <v>세르비아후보지</v>
          </cell>
          <cell r="N289" t="str">
            <v>내작</v>
          </cell>
          <cell r="O289" t="str">
            <v>세르비아후보지</v>
          </cell>
        </row>
        <row r="290">
          <cell r="A290">
            <v>14</v>
          </cell>
          <cell r="B290" t="str">
            <v>셀모듈부품</v>
          </cell>
          <cell r="C290" t="str">
            <v>셀모듈부품</v>
          </cell>
          <cell r="D290" t="str">
            <v>르노_LOCO</v>
          </cell>
          <cell r="E290" t="str">
            <v>HOUSING UNIT</v>
          </cell>
          <cell r="F290" t="str">
            <v>-</v>
          </cell>
          <cell r="G290" t="str">
            <v>전장사업부</v>
          </cell>
          <cell r="H290" t="str">
            <v>확정</v>
          </cell>
          <cell r="I290" t="str">
            <v>2019년 9월</v>
          </cell>
          <cell r="J290" t="str">
            <v>2024년</v>
          </cell>
          <cell r="K290" t="str">
            <v>부품</v>
          </cell>
          <cell r="L290" t="str">
            <v>전장사업부</v>
          </cell>
          <cell r="M290" t="str">
            <v>세르비아후보지</v>
          </cell>
          <cell r="N290" t="str">
            <v>내작</v>
          </cell>
          <cell r="O290" t="str">
            <v>세르비아후보지</v>
          </cell>
        </row>
        <row r="291">
          <cell r="A291">
            <v>14</v>
          </cell>
          <cell r="B291" t="str">
            <v>셀모듈부품</v>
          </cell>
          <cell r="C291" t="str">
            <v>셀모듈부품</v>
          </cell>
          <cell r="D291" t="str">
            <v>르노_LOCO</v>
          </cell>
          <cell r="E291" t="str">
            <v>HOUSING UNIT</v>
          </cell>
          <cell r="F291" t="str">
            <v>-</v>
          </cell>
          <cell r="G291" t="str">
            <v>전장사업부</v>
          </cell>
          <cell r="H291" t="str">
            <v>확정</v>
          </cell>
          <cell r="I291" t="str">
            <v>2019년 9월</v>
          </cell>
          <cell r="J291" t="str">
            <v>2024년</v>
          </cell>
          <cell r="K291" t="str">
            <v>부품</v>
          </cell>
          <cell r="L291" t="str">
            <v>전장사업부</v>
          </cell>
          <cell r="M291" t="str">
            <v>세르비아후보지</v>
          </cell>
          <cell r="N291" t="str">
            <v>내작</v>
          </cell>
          <cell r="O291" t="str">
            <v>세르비아후보지</v>
          </cell>
        </row>
        <row r="292">
          <cell r="A292">
            <v>14</v>
          </cell>
          <cell r="B292" t="str">
            <v>셀모듈부품</v>
          </cell>
          <cell r="C292" t="str">
            <v>셀모듈부품</v>
          </cell>
          <cell r="D292" t="str">
            <v>르노_LOCO</v>
          </cell>
          <cell r="E292" t="str">
            <v>HOUSING UNIT</v>
          </cell>
          <cell r="F292" t="str">
            <v>-</v>
          </cell>
          <cell r="G292" t="str">
            <v>전장사업부</v>
          </cell>
          <cell r="H292" t="str">
            <v>확정</v>
          </cell>
          <cell r="I292" t="str">
            <v>2019년 9월</v>
          </cell>
          <cell r="J292" t="str">
            <v>2024년</v>
          </cell>
          <cell r="K292" t="str">
            <v>부품</v>
          </cell>
          <cell r="L292" t="str">
            <v>전장사업부</v>
          </cell>
          <cell r="M292" t="str">
            <v>세르비아후보지</v>
          </cell>
          <cell r="N292" t="str">
            <v>내작</v>
          </cell>
          <cell r="O292" t="str">
            <v>세르비아후보지</v>
          </cell>
        </row>
        <row r="293">
          <cell r="A293">
            <v>14</v>
          </cell>
          <cell r="B293" t="str">
            <v>셀모듈부품</v>
          </cell>
          <cell r="C293" t="str">
            <v>셀모듈부품</v>
          </cell>
          <cell r="D293" t="str">
            <v>르노_LOCO</v>
          </cell>
          <cell r="E293" t="str">
            <v>HOUSING UNIT</v>
          </cell>
          <cell r="F293" t="str">
            <v>-</v>
          </cell>
          <cell r="G293" t="str">
            <v>전장사업부</v>
          </cell>
          <cell r="H293" t="str">
            <v>확정</v>
          </cell>
          <cell r="I293" t="str">
            <v>2019년 9월</v>
          </cell>
          <cell r="J293" t="str">
            <v>2024년</v>
          </cell>
          <cell r="K293" t="str">
            <v>부품</v>
          </cell>
          <cell r="L293" t="str">
            <v>전장사업부</v>
          </cell>
          <cell r="M293" t="str">
            <v>세르비아후보지</v>
          </cell>
          <cell r="N293" t="str">
            <v>내작</v>
          </cell>
          <cell r="O293" t="str">
            <v>세르비아후보지</v>
          </cell>
        </row>
        <row r="294">
          <cell r="A294">
            <v>14</v>
          </cell>
          <cell r="B294" t="str">
            <v>셀모듈부품</v>
          </cell>
          <cell r="C294" t="str">
            <v>셀모듈부품</v>
          </cell>
          <cell r="D294" t="str">
            <v>르노_LOCO</v>
          </cell>
          <cell r="E294" t="str">
            <v>HOUSING UNIT</v>
          </cell>
          <cell r="F294" t="str">
            <v>-</v>
          </cell>
          <cell r="G294" t="str">
            <v>전장사업부</v>
          </cell>
          <cell r="H294" t="str">
            <v>확정</v>
          </cell>
          <cell r="I294" t="str">
            <v>2019년 9월</v>
          </cell>
          <cell r="J294" t="str">
            <v>2024년</v>
          </cell>
          <cell r="K294" t="str">
            <v>부품</v>
          </cell>
          <cell r="L294" t="str">
            <v>전장사업부</v>
          </cell>
          <cell r="M294" t="str">
            <v>세르비아후보지</v>
          </cell>
          <cell r="N294" t="str">
            <v>내작</v>
          </cell>
          <cell r="O294" t="str">
            <v>세르비아후보지</v>
          </cell>
        </row>
        <row r="295">
          <cell r="A295">
            <v>14</v>
          </cell>
          <cell r="B295" t="str">
            <v>셀모듈부품</v>
          </cell>
          <cell r="C295" t="str">
            <v>셀모듈부품</v>
          </cell>
          <cell r="D295" t="str">
            <v>르노_LOCO</v>
          </cell>
          <cell r="E295" t="str">
            <v>HOUSING UNIT</v>
          </cell>
          <cell r="F295" t="str">
            <v>-</v>
          </cell>
          <cell r="G295" t="str">
            <v>전장사업부</v>
          </cell>
          <cell r="H295" t="str">
            <v>확정</v>
          </cell>
          <cell r="I295" t="str">
            <v>2019년 9월</v>
          </cell>
          <cell r="J295" t="str">
            <v>2024년</v>
          </cell>
          <cell r="K295" t="str">
            <v>부품</v>
          </cell>
          <cell r="L295" t="str">
            <v>전장사업부</v>
          </cell>
          <cell r="M295" t="str">
            <v>세르비아후보지</v>
          </cell>
          <cell r="N295" t="str">
            <v>내작</v>
          </cell>
          <cell r="O295" t="str">
            <v>세르비아후보지</v>
          </cell>
        </row>
        <row r="296">
          <cell r="A296">
            <v>14</v>
          </cell>
          <cell r="B296" t="str">
            <v>셀모듈부품</v>
          </cell>
          <cell r="C296" t="str">
            <v>셀모듈부품</v>
          </cell>
          <cell r="D296" t="str">
            <v>르노_LOCO</v>
          </cell>
          <cell r="E296" t="str">
            <v>HOUSING UNIT</v>
          </cell>
          <cell r="F296" t="str">
            <v>-</v>
          </cell>
          <cell r="G296" t="str">
            <v>전장사업부</v>
          </cell>
          <cell r="H296" t="str">
            <v>확정</v>
          </cell>
          <cell r="I296" t="str">
            <v>2019년 9월</v>
          </cell>
          <cell r="J296" t="str">
            <v>2024년</v>
          </cell>
          <cell r="K296" t="str">
            <v>부품</v>
          </cell>
          <cell r="L296" t="str">
            <v>전장사업부</v>
          </cell>
          <cell r="M296" t="str">
            <v>세르비아후보지</v>
          </cell>
          <cell r="N296" t="str">
            <v>내작</v>
          </cell>
          <cell r="O296" t="str">
            <v>세르비아후보지</v>
          </cell>
        </row>
        <row r="297">
          <cell r="A297">
            <v>14</v>
          </cell>
          <cell r="B297" t="str">
            <v>셀모듈부품</v>
          </cell>
          <cell r="C297" t="str">
            <v>셀모듈부품</v>
          </cell>
          <cell r="D297" t="str">
            <v>르노_LOCO</v>
          </cell>
          <cell r="E297" t="str">
            <v>HOUSING UNIT</v>
          </cell>
          <cell r="F297" t="str">
            <v>-</v>
          </cell>
          <cell r="G297" t="str">
            <v>전장사업부</v>
          </cell>
          <cell r="H297" t="str">
            <v>확정</v>
          </cell>
          <cell r="I297" t="str">
            <v>2019년 9월</v>
          </cell>
          <cell r="J297" t="str">
            <v>2024년</v>
          </cell>
          <cell r="K297" t="str">
            <v>부품</v>
          </cell>
          <cell r="L297" t="str">
            <v>전장사업부</v>
          </cell>
          <cell r="M297" t="str">
            <v>세르비아후보지</v>
          </cell>
          <cell r="N297" t="str">
            <v>내작</v>
          </cell>
          <cell r="O297" t="str">
            <v>세르비아후보지</v>
          </cell>
        </row>
        <row r="298">
          <cell r="A298">
            <v>14</v>
          </cell>
          <cell r="B298" t="str">
            <v>셀모듈부품</v>
          </cell>
          <cell r="C298" t="str">
            <v>셀모듈부품</v>
          </cell>
          <cell r="D298" t="str">
            <v>르노_LOCO</v>
          </cell>
          <cell r="E298" t="str">
            <v>HOUSING UNIT</v>
          </cell>
          <cell r="F298" t="str">
            <v>-</v>
          </cell>
          <cell r="G298" t="str">
            <v>전장사업부</v>
          </cell>
          <cell r="H298" t="str">
            <v>확정</v>
          </cell>
          <cell r="I298" t="str">
            <v>2019년 9월</v>
          </cell>
          <cell r="J298" t="str">
            <v>2024년</v>
          </cell>
          <cell r="K298" t="str">
            <v>부품</v>
          </cell>
          <cell r="L298" t="str">
            <v>전장사업부</v>
          </cell>
          <cell r="M298" t="str">
            <v>세르비아후보지</v>
          </cell>
          <cell r="N298" t="str">
            <v>내작</v>
          </cell>
          <cell r="O298" t="str">
            <v>세르비아후보지</v>
          </cell>
        </row>
        <row r="299">
          <cell r="A299">
            <v>14</v>
          </cell>
          <cell r="B299" t="str">
            <v>셀모듈부품</v>
          </cell>
          <cell r="C299" t="str">
            <v>셀모듈부품</v>
          </cell>
          <cell r="D299" t="str">
            <v>르노_LOCO</v>
          </cell>
          <cell r="E299" t="str">
            <v>HOUSING UNIT</v>
          </cell>
          <cell r="F299" t="str">
            <v>-</v>
          </cell>
          <cell r="G299" t="str">
            <v>전장사업부</v>
          </cell>
          <cell r="H299" t="str">
            <v>확정</v>
          </cell>
          <cell r="I299" t="str">
            <v>2019년 9월</v>
          </cell>
          <cell r="J299" t="str">
            <v>2024년</v>
          </cell>
          <cell r="K299" t="str">
            <v>부품</v>
          </cell>
          <cell r="L299" t="str">
            <v>전장사업부</v>
          </cell>
          <cell r="M299" t="str">
            <v>세르비아후보지</v>
          </cell>
          <cell r="N299" t="str">
            <v>내작</v>
          </cell>
          <cell r="O299" t="str">
            <v>세르비아후보지</v>
          </cell>
        </row>
        <row r="306">
          <cell r="A306">
            <v>15</v>
          </cell>
          <cell r="B306" t="str">
            <v>팩 와이어링</v>
          </cell>
          <cell r="C306" t="str">
            <v>HV 와이어링</v>
          </cell>
          <cell r="D306" t="str">
            <v>FCA GSW</v>
          </cell>
          <cell r="E306" t="str">
            <v>CABLE ASSY PIM TO P1 CONNECTOR</v>
          </cell>
          <cell r="F306" t="str">
            <v>EEA00383</v>
          </cell>
          <cell r="G306" t="str">
            <v>전장사업부</v>
          </cell>
          <cell r="H306" t="str">
            <v>확정</v>
          </cell>
          <cell r="I306" t="str">
            <v>2020년 1월</v>
          </cell>
          <cell r="J306" t="str">
            <v>2025년</v>
          </cell>
          <cell r="K306" t="str">
            <v>부품</v>
          </cell>
          <cell r="L306" t="str">
            <v>전장사업부</v>
          </cell>
          <cell r="M306" t="str">
            <v>세르비아후보지</v>
          </cell>
          <cell r="N306" t="str">
            <v>내작</v>
          </cell>
          <cell r="O306" t="str">
            <v>세르비아후보지</v>
          </cell>
        </row>
        <row r="307">
          <cell r="A307">
            <v>15</v>
          </cell>
          <cell r="B307" t="str">
            <v>팩 와이어링</v>
          </cell>
          <cell r="C307" t="str">
            <v>HV 와이어링</v>
          </cell>
          <cell r="D307" t="str">
            <v>FCA GSW</v>
          </cell>
          <cell r="E307" t="str">
            <v>CABLE ASSY PIM TO P1 CONNECTOR</v>
          </cell>
          <cell r="F307" t="str">
            <v>EEA00383</v>
          </cell>
          <cell r="G307" t="str">
            <v>전장사업부</v>
          </cell>
          <cell r="H307" t="str">
            <v>확정</v>
          </cell>
          <cell r="I307" t="str">
            <v>2020년 1월</v>
          </cell>
          <cell r="J307" t="str">
            <v>2025년</v>
          </cell>
          <cell r="K307" t="str">
            <v>부품</v>
          </cell>
          <cell r="L307" t="str">
            <v>전장사업부</v>
          </cell>
          <cell r="M307" t="str">
            <v>세르비아후보지</v>
          </cell>
          <cell r="N307" t="str">
            <v>내작</v>
          </cell>
          <cell r="O307" t="str">
            <v>세르비아후보지</v>
          </cell>
        </row>
        <row r="308">
          <cell r="A308">
            <v>15</v>
          </cell>
          <cell r="B308" t="str">
            <v>팩 와이어링</v>
          </cell>
          <cell r="C308" t="str">
            <v>HV 와이어링</v>
          </cell>
          <cell r="D308" t="str">
            <v>FCA GSW</v>
          </cell>
          <cell r="E308" t="str">
            <v>CABLE ASSY PIM TO P1 CONNECTOR</v>
          </cell>
          <cell r="F308" t="str">
            <v>EEA00383</v>
          </cell>
          <cell r="G308" t="str">
            <v>전장사업부</v>
          </cell>
          <cell r="H308" t="str">
            <v>확정</v>
          </cell>
          <cell r="I308" t="str">
            <v>2020년 1월</v>
          </cell>
          <cell r="J308" t="str">
            <v>2025년</v>
          </cell>
          <cell r="K308" t="str">
            <v>부품</v>
          </cell>
          <cell r="L308" t="str">
            <v>전장사업부</v>
          </cell>
          <cell r="M308" t="str">
            <v>세르비아후보지</v>
          </cell>
          <cell r="N308" t="str">
            <v>내작</v>
          </cell>
          <cell r="O308" t="str">
            <v>세르비아후보지</v>
          </cell>
        </row>
        <row r="309">
          <cell r="A309">
            <v>15</v>
          </cell>
          <cell r="B309" t="str">
            <v>팩 와이어링</v>
          </cell>
          <cell r="C309" t="str">
            <v>HV 와이어링</v>
          </cell>
          <cell r="D309" t="str">
            <v>FCA GSW</v>
          </cell>
          <cell r="E309" t="str">
            <v>CABLE ASSY PIM TO P1 CONNECTOR</v>
          </cell>
          <cell r="F309" t="str">
            <v>EEA00383</v>
          </cell>
          <cell r="G309" t="str">
            <v>전장사업부</v>
          </cell>
          <cell r="H309" t="str">
            <v>확정</v>
          </cell>
          <cell r="I309" t="str">
            <v>2020년 1월</v>
          </cell>
          <cell r="J309" t="str">
            <v>2025년</v>
          </cell>
          <cell r="K309" t="str">
            <v>부품</v>
          </cell>
          <cell r="L309" t="str">
            <v>전장사업부</v>
          </cell>
          <cell r="M309" t="str">
            <v>세르비아후보지</v>
          </cell>
          <cell r="N309" t="str">
            <v>내작</v>
          </cell>
          <cell r="O309" t="str">
            <v>세르비아후보지</v>
          </cell>
        </row>
        <row r="310">
          <cell r="A310">
            <v>15</v>
          </cell>
          <cell r="B310" t="str">
            <v>팩 와이어링</v>
          </cell>
          <cell r="C310" t="str">
            <v>HV 와이어링</v>
          </cell>
          <cell r="D310" t="str">
            <v>FCA GSW</v>
          </cell>
          <cell r="E310" t="str">
            <v>CABLE ASSY PIM TO P1 CONNECTOR</v>
          </cell>
          <cell r="F310" t="str">
            <v>EEA00383</v>
          </cell>
          <cell r="G310" t="str">
            <v>전장사업부</v>
          </cell>
          <cell r="H310" t="str">
            <v>확정</v>
          </cell>
          <cell r="I310" t="str">
            <v>2020년 1월</v>
          </cell>
          <cell r="J310" t="str">
            <v>2025년</v>
          </cell>
          <cell r="K310" t="str">
            <v>부품</v>
          </cell>
          <cell r="L310" t="str">
            <v>전장사업부</v>
          </cell>
          <cell r="M310" t="str">
            <v>세르비아후보지</v>
          </cell>
          <cell r="N310" t="str">
            <v>내작</v>
          </cell>
          <cell r="O310" t="str">
            <v>세르비아후보지</v>
          </cell>
        </row>
        <row r="311">
          <cell r="A311">
            <v>15</v>
          </cell>
          <cell r="B311" t="str">
            <v>팩 와이어링</v>
          </cell>
          <cell r="C311" t="str">
            <v>HV 와이어링</v>
          </cell>
          <cell r="D311" t="str">
            <v>FCA GSW</v>
          </cell>
          <cell r="E311" t="str">
            <v>CABLE ASSY PIM TO P1 CONNECTOR</v>
          </cell>
          <cell r="F311" t="str">
            <v>EEA00383</v>
          </cell>
          <cell r="G311" t="str">
            <v>전장사업부</v>
          </cell>
          <cell r="H311" t="str">
            <v>확정</v>
          </cell>
          <cell r="I311" t="str">
            <v>2020년 1월</v>
          </cell>
          <cell r="J311" t="str">
            <v>2025년</v>
          </cell>
          <cell r="K311" t="str">
            <v>부품</v>
          </cell>
          <cell r="L311" t="str">
            <v>전장사업부</v>
          </cell>
          <cell r="M311" t="str">
            <v>세르비아후보지</v>
          </cell>
          <cell r="N311" t="str">
            <v>내작</v>
          </cell>
          <cell r="O311" t="str">
            <v>세르비아후보지</v>
          </cell>
        </row>
        <row r="312">
          <cell r="A312">
            <v>15</v>
          </cell>
          <cell r="B312" t="str">
            <v>팩 와이어링</v>
          </cell>
          <cell r="C312" t="str">
            <v>HV 와이어링</v>
          </cell>
          <cell r="D312" t="str">
            <v>FCA GSW</v>
          </cell>
          <cell r="E312" t="str">
            <v>CABLE ASSY PIM TO P1 CONNECTOR</v>
          </cell>
          <cell r="F312" t="str">
            <v>EEA00383</v>
          </cell>
          <cell r="G312" t="str">
            <v>전장사업부</v>
          </cell>
          <cell r="H312" t="str">
            <v>확정</v>
          </cell>
          <cell r="I312" t="str">
            <v>2020년 1월</v>
          </cell>
          <cell r="J312" t="str">
            <v>2025년</v>
          </cell>
          <cell r="K312" t="str">
            <v>부품</v>
          </cell>
          <cell r="L312" t="str">
            <v>전장사업부</v>
          </cell>
          <cell r="M312" t="str">
            <v>세르비아후보지</v>
          </cell>
          <cell r="N312" t="str">
            <v>내작</v>
          </cell>
          <cell r="O312" t="str">
            <v>세르비아후보지</v>
          </cell>
        </row>
        <row r="313">
          <cell r="A313">
            <v>15</v>
          </cell>
          <cell r="B313" t="str">
            <v>팩 와이어링</v>
          </cell>
          <cell r="C313" t="str">
            <v>HV 와이어링</v>
          </cell>
          <cell r="D313" t="str">
            <v>FCA GSW</v>
          </cell>
          <cell r="E313" t="str">
            <v>CABLE ASSY PIM TO P1 CONNECTOR</v>
          </cell>
          <cell r="F313" t="str">
            <v>EEA00383</v>
          </cell>
          <cell r="G313" t="str">
            <v>전장사업부</v>
          </cell>
          <cell r="H313" t="str">
            <v>확정</v>
          </cell>
          <cell r="I313" t="str">
            <v>2020년 1월</v>
          </cell>
          <cell r="J313" t="str">
            <v>2025년</v>
          </cell>
          <cell r="K313" t="str">
            <v>부품</v>
          </cell>
          <cell r="L313" t="str">
            <v>전장사업부</v>
          </cell>
          <cell r="M313" t="str">
            <v>세르비아후보지</v>
          </cell>
          <cell r="N313" t="str">
            <v>내작</v>
          </cell>
          <cell r="O313" t="str">
            <v>세르비아후보지</v>
          </cell>
        </row>
        <row r="314">
          <cell r="A314">
            <v>15</v>
          </cell>
          <cell r="B314" t="str">
            <v>팩 와이어링</v>
          </cell>
          <cell r="C314" t="str">
            <v>HV 와이어링</v>
          </cell>
          <cell r="D314" t="str">
            <v>FCA GSW</v>
          </cell>
          <cell r="E314" t="str">
            <v>CABLE ASSY PIM TO P1 CONNECTOR</v>
          </cell>
          <cell r="F314" t="str">
            <v>EEA00383</v>
          </cell>
          <cell r="G314" t="str">
            <v>전장사업부</v>
          </cell>
          <cell r="H314" t="str">
            <v>확정</v>
          </cell>
          <cell r="I314" t="str">
            <v>2020년 1월</v>
          </cell>
          <cell r="J314" t="str">
            <v>2025년</v>
          </cell>
          <cell r="K314" t="str">
            <v>부품</v>
          </cell>
          <cell r="L314" t="str">
            <v>전장사업부</v>
          </cell>
          <cell r="M314" t="str">
            <v>세르비아후보지</v>
          </cell>
          <cell r="N314" t="str">
            <v>내작</v>
          </cell>
          <cell r="O314" t="str">
            <v>세르비아후보지</v>
          </cell>
        </row>
        <row r="315">
          <cell r="A315">
            <v>15</v>
          </cell>
          <cell r="B315" t="str">
            <v>팩 와이어링</v>
          </cell>
          <cell r="C315" t="str">
            <v>HV 와이어링</v>
          </cell>
          <cell r="D315" t="str">
            <v>FCA GSW</v>
          </cell>
          <cell r="E315" t="str">
            <v>CABLE ASSY PIM TO P1 CONNECTOR</v>
          </cell>
          <cell r="F315" t="str">
            <v>EEA00383</v>
          </cell>
          <cell r="G315" t="str">
            <v>전장사업부</v>
          </cell>
          <cell r="H315" t="str">
            <v>확정</v>
          </cell>
          <cell r="I315" t="str">
            <v>2020년 1월</v>
          </cell>
          <cell r="J315" t="str">
            <v>2025년</v>
          </cell>
          <cell r="K315" t="str">
            <v>부품</v>
          </cell>
          <cell r="L315" t="str">
            <v>전장사업부</v>
          </cell>
          <cell r="M315" t="str">
            <v>세르비아후보지</v>
          </cell>
          <cell r="N315" t="str">
            <v>내작</v>
          </cell>
          <cell r="O315" t="str">
            <v>세르비아후보지</v>
          </cell>
        </row>
        <row r="316">
          <cell r="A316">
            <v>15</v>
          </cell>
          <cell r="B316" t="str">
            <v>팩 와이어링</v>
          </cell>
          <cell r="C316" t="str">
            <v>HV 와이어링</v>
          </cell>
          <cell r="D316" t="str">
            <v>FCA GSW</v>
          </cell>
          <cell r="E316" t="str">
            <v>CABLE ASSY PIM TO P1 CONNECTOR</v>
          </cell>
          <cell r="F316" t="str">
            <v>EEA00383</v>
          </cell>
          <cell r="G316" t="str">
            <v>전장사업부</v>
          </cell>
          <cell r="H316" t="str">
            <v>확정</v>
          </cell>
          <cell r="I316" t="str">
            <v>2020년 1월</v>
          </cell>
          <cell r="J316" t="str">
            <v>2025년</v>
          </cell>
          <cell r="K316" t="str">
            <v>부품</v>
          </cell>
          <cell r="L316" t="str">
            <v>전장사업부</v>
          </cell>
          <cell r="M316" t="str">
            <v>세르비아후보지</v>
          </cell>
          <cell r="N316" t="str">
            <v>내작</v>
          </cell>
          <cell r="O316" t="str">
            <v>세르비아후보지</v>
          </cell>
        </row>
        <row r="317">
          <cell r="A317">
            <v>15</v>
          </cell>
          <cell r="B317" t="str">
            <v>팩 와이어링</v>
          </cell>
          <cell r="C317" t="str">
            <v>HV 와이어링</v>
          </cell>
          <cell r="D317" t="str">
            <v>FCA GSW</v>
          </cell>
          <cell r="E317" t="str">
            <v>CABLE ASSY PIM TO P1 CONNECTOR</v>
          </cell>
          <cell r="F317" t="str">
            <v>EEA00383</v>
          </cell>
          <cell r="G317" t="str">
            <v>전장사업부</v>
          </cell>
          <cell r="H317" t="str">
            <v>확정</v>
          </cell>
          <cell r="I317" t="str">
            <v>2020년 1월</v>
          </cell>
          <cell r="J317" t="str">
            <v>2025년</v>
          </cell>
          <cell r="K317" t="str">
            <v>부품</v>
          </cell>
          <cell r="L317" t="str">
            <v>전장사업부</v>
          </cell>
          <cell r="M317" t="str">
            <v>세르비아후보지</v>
          </cell>
          <cell r="N317" t="str">
            <v>내작</v>
          </cell>
          <cell r="O317" t="str">
            <v>세르비아후보지</v>
          </cell>
        </row>
        <row r="318">
          <cell r="A318">
            <v>15</v>
          </cell>
          <cell r="B318" t="str">
            <v>팩 와이어링</v>
          </cell>
          <cell r="C318" t="str">
            <v>HV 와이어링</v>
          </cell>
          <cell r="D318" t="str">
            <v>FCA GSW</v>
          </cell>
          <cell r="E318" t="str">
            <v>CABLE ASSY PIM TO P1 CONNECTOR</v>
          </cell>
          <cell r="F318" t="str">
            <v>EEA00383</v>
          </cell>
          <cell r="G318" t="str">
            <v>전장사업부</v>
          </cell>
          <cell r="H318" t="str">
            <v>확정</v>
          </cell>
          <cell r="I318" t="str">
            <v>2020년 1월</v>
          </cell>
          <cell r="J318" t="str">
            <v>2025년</v>
          </cell>
          <cell r="K318" t="str">
            <v>부품</v>
          </cell>
          <cell r="L318" t="str">
            <v>전장사업부</v>
          </cell>
          <cell r="M318" t="str">
            <v>세르비아후보지</v>
          </cell>
          <cell r="N318" t="str">
            <v>내작</v>
          </cell>
          <cell r="O318" t="str">
            <v>세르비아후보지</v>
          </cell>
        </row>
        <row r="319">
          <cell r="A319">
            <v>15</v>
          </cell>
          <cell r="B319" t="str">
            <v>팩 와이어링</v>
          </cell>
          <cell r="C319" t="str">
            <v>HV 와이어링</v>
          </cell>
          <cell r="D319" t="str">
            <v>FCA GSW</v>
          </cell>
          <cell r="E319" t="str">
            <v>CABLE ASSY PIM TO P1 CONNECTOR</v>
          </cell>
          <cell r="F319" t="str">
            <v>EEA00383</v>
          </cell>
          <cell r="G319" t="str">
            <v>전장사업부</v>
          </cell>
          <cell r="H319" t="str">
            <v>확정</v>
          </cell>
          <cell r="I319" t="str">
            <v>2020년 1월</v>
          </cell>
          <cell r="J319" t="str">
            <v>2025년</v>
          </cell>
          <cell r="K319" t="str">
            <v>부품</v>
          </cell>
          <cell r="L319" t="str">
            <v>전장사업부</v>
          </cell>
          <cell r="M319" t="str">
            <v>세르비아후보지</v>
          </cell>
          <cell r="N319" t="str">
            <v>내작</v>
          </cell>
          <cell r="O319" t="str">
            <v>세르비아후보지</v>
          </cell>
        </row>
        <row r="320">
          <cell r="A320">
            <v>15</v>
          </cell>
          <cell r="B320" t="str">
            <v>팩 와이어링</v>
          </cell>
          <cell r="C320" t="str">
            <v>HV 와이어링</v>
          </cell>
          <cell r="D320" t="str">
            <v>FCA GSW</v>
          </cell>
          <cell r="E320" t="str">
            <v>CABLE ASSY PIM TO P1 CONNECTOR</v>
          </cell>
          <cell r="F320" t="str">
            <v>EEA00383</v>
          </cell>
          <cell r="G320" t="str">
            <v>전장사업부</v>
          </cell>
          <cell r="H320" t="str">
            <v>확정</v>
          </cell>
          <cell r="I320" t="str">
            <v>2020년 1월</v>
          </cell>
          <cell r="J320" t="str">
            <v>2025년</v>
          </cell>
          <cell r="K320" t="str">
            <v>부품</v>
          </cell>
          <cell r="L320" t="str">
            <v>전장사업부</v>
          </cell>
          <cell r="M320" t="str">
            <v>세르비아후보지</v>
          </cell>
          <cell r="N320" t="str">
            <v>내작</v>
          </cell>
          <cell r="O320" t="str">
            <v>세르비아후보지</v>
          </cell>
        </row>
        <row r="327">
          <cell r="A327">
            <v>16</v>
          </cell>
          <cell r="B327" t="str">
            <v>팩 와이어링</v>
          </cell>
          <cell r="C327" t="str">
            <v>HV 와이어링</v>
          </cell>
          <cell r="D327" t="str">
            <v>FCA GSW</v>
          </cell>
          <cell r="E327" t="str">
            <v>CABLE-PIM TO P4 CONNECTOR ASSEMBLY</v>
          </cell>
          <cell r="F327" t="str">
            <v>ECW01503</v>
          </cell>
          <cell r="G327" t="str">
            <v>전장사업부</v>
          </cell>
          <cell r="H327" t="str">
            <v>확정</v>
          </cell>
          <cell r="I327" t="str">
            <v>2020년 1월</v>
          </cell>
          <cell r="J327" t="str">
            <v>2025년</v>
          </cell>
          <cell r="K327" t="str">
            <v>부품</v>
          </cell>
          <cell r="L327" t="str">
            <v>전장사업부</v>
          </cell>
          <cell r="M327" t="str">
            <v>세르비아후보지</v>
          </cell>
          <cell r="N327" t="str">
            <v>내작</v>
          </cell>
          <cell r="O327" t="str">
            <v>세르비아후보지</v>
          </cell>
        </row>
        <row r="328">
          <cell r="A328">
            <v>16</v>
          </cell>
          <cell r="B328" t="str">
            <v>팩 와이어링</v>
          </cell>
          <cell r="C328" t="str">
            <v>HV 와이어링</v>
          </cell>
          <cell r="D328" t="str">
            <v>FCA GSW</v>
          </cell>
          <cell r="E328" t="str">
            <v>CABLE-PIM TO P4 CONNECTOR ASSEMBLY</v>
          </cell>
          <cell r="F328" t="str">
            <v>ECW01503</v>
          </cell>
          <cell r="G328" t="str">
            <v>전장사업부</v>
          </cell>
          <cell r="H328" t="str">
            <v>확정</v>
          </cell>
          <cell r="I328" t="str">
            <v>2020년 1월</v>
          </cell>
          <cell r="J328" t="str">
            <v>2025년</v>
          </cell>
          <cell r="K328" t="str">
            <v>부품</v>
          </cell>
          <cell r="L328" t="str">
            <v>전장사업부</v>
          </cell>
          <cell r="M328" t="str">
            <v>세르비아후보지</v>
          </cell>
          <cell r="N328" t="str">
            <v>내작</v>
          </cell>
          <cell r="O328" t="str">
            <v>세르비아후보지</v>
          </cell>
        </row>
        <row r="329">
          <cell r="A329">
            <v>16</v>
          </cell>
          <cell r="B329" t="str">
            <v>팩 와이어링</v>
          </cell>
          <cell r="C329" t="str">
            <v>HV 와이어링</v>
          </cell>
          <cell r="D329" t="str">
            <v>FCA GSW</v>
          </cell>
          <cell r="E329" t="str">
            <v>CABLE-PIM TO P4 CONNECTOR ASSEMBLY</v>
          </cell>
          <cell r="F329" t="str">
            <v>ECW01503</v>
          </cell>
          <cell r="G329" t="str">
            <v>전장사업부</v>
          </cell>
          <cell r="H329" t="str">
            <v>확정</v>
          </cell>
          <cell r="I329" t="str">
            <v>2020년 1월</v>
          </cell>
          <cell r="J329" t="str">
            <v>2025년</v>
          </cell>
          <cell r="K329" t="str">
            <v>부품</v>
          </cell>
          <cell r="L329" t="str">
            <v>전장사업부</v>
          </cell>
          <cell r="M329" t="str">
            <v>세르비아후보지</v>
          </cell>
          <cell r="N329" t="str">
            <v>내작</v>
          </cell>
          <cell r="O329" t="str">
            <v>세르비아후보지</v>
          </cell>
        </row>
        <row r="330">
          <cell r="A330">
            <v>16</v>
          </cell>
          <cell r="B330" t="str">
            <v>팩 와이어링</v>
          </cell>
          <cell r="C330" t="str">
            <v>HV 와이어링</v>
          </cell>
          <cell r="D330" t="str">
            <v>FCA GSW</v>
          </cell>
          <cell r="E330" t="str">
            <v>CABLE-PIM TO P4 CONNECTOR ASSEMBLY</v>
          </cell>
          <cell r="F330" t="str">
            <v>ECW01503</v>
          </cell>
          <cell r="G330" t="str">
            <v>전장사업부</v>
          </cell>
          <cell r="H330" t="str">
            <v>확정</v>
          </cell>
          <cell r="I330" t="str">
            <v>2020년 1월</v>
          </cell>
          <cell r="J330" t="str">
            <v>2025년</v>
          </cell>
          <cell r="K330" t="str">
            <v>부품</v>
          </cell>
          <cell r="L330" t="str">
            <v>전장사업부</v>
          </cell>
          <cell r="M330" t="str">
            <v>세르비아후보지</v>
          </cell>
          <cell r="N330" t="str">
            <v>내작</v>
          </cell>
          <cell r="O330" t="str">
            <v>세르비아후보지</v>
          </cell>
        </row>
        <row r="331">
          <cell r="A331">
            <v>16</v>
          </cell>
          <cell r="B331" t="str">
            <v>팩 와이어링</v>
          </cell>
          <cell r="C331" t="str">
            <v>HV 와이어링</v>
          </cell>
          <cell r="D331" t="str">
            <v>FCA GSW</v>
          </cell>
          <cell r="E331" t="str">
            <v>CABLE-PIM TO P4 CONNECTOR ASSEMBLY</v>
          </cell>
          <cell r="F331" t="str">
            <v>ECW01503</v>
          </cell>
          <cell r="G331" t="str">
            <v>전장사업부</v>
          </cell>
          <cell r="H331" t="str">
            <v>확정</v>
          </cell>
          <cell r="I331" t="str">
            <v>2020년 1월</v>
          </cell>
          <cell r="J331" t="str">
            <v>2025년</v>
          </cell>
          <cell r="K331" t="str">
            <v>부품</v>
          </cell>
          <cell r="L331" t="str">
            <v>전장사업부</v>
          </cell>
          <cell r="M331" t="str">
            <v>세르비아후보지</v>
          </cell>
          <cell r="N331" t="str">
            <v>내작</v>
          </cell>
          <cell r="O331" t="str">
            <v>세르비아후보지</v>
          </cell>
        </row>
        <row r="332">
          <cell r="A332">
            <v>16</v>
          </cell>
          <cell r="B332" t="str">
            <v>팩 와이어링</v>
          </cell>
          <cell r="C332" t="str">
            <v>HV 와이어링</v>
          </cell>
          <cell r="D332" t="str">
            <v>FCA GSW</v>
          </cell>
          <cell r="E332" t="str">
            <v>CABLE-PIM TO P4 CONNECTOR ASSEMBLY</v>
          </cell>
          <cell r="F332" t="str">
            <v>ECW01503</v>
          </cell>
          <cell r="G332" t="str">
            <v>전장사업부</v>
          </cell>
          <cell r="H332" t="str">
            <v>확정</v>
          </cell>
          <cell r="I332" t="str">
            <v>2020년 1월</v>
          </cell>
          <cell r="J332" t="str">
            <v>2025년</v>
          </cell>
          <cell r="K332" t="str">
            <v>부품</v>
          </cell>
          <cell r="L332" t="str">
            <v>전장사업부</v>
          </cell>
          <cell r="M332" t="str">
            <v>세르비아후보지</v>
          </cell>
          <cell r="N332" t="str">
            <v>내작</v>
          </cell>
          <cell r="O332" t="str">
            <v>세르비아후보지</v>
          </cell>
        </row>
        <row r="333">
          <cell r="A333">
            <v>16</v>
          </cell>
          <cell r="B333" t="str">
            <v>팩 와이어링</v>
          </cell>
          <cell r="C333" t="str">
            <v>HV 와이어링</v>
          </cell>
          <cell r="D333" t="str">
            <v>FCA GSW</v>
          </cell>
          <cell r="E333" t="str">
            <v>CABLE-PIM TO P4 CONNECTOR ASSEMBLY</v>
          </cell>
          <cell r="F333" t="str">
            <v>ECW01503</v>
          </cell>
          <cell r="G333" t="str">
            <v>전장사업부</v>
          </cell>
          <cell r="H333" t="str">
            <v>확정</v>
          </cell>
          <cell r="I333" t="str">
            <v>2020년 1월</v>
          </cell>
          <cell r="J333" t="str">
            <v>2025년</v>
          </cell>
          <cell r="K333" t="str">
            <v>부품</v>
          </cell>
          <cell r="L333" t="str">
            <v>전장사업부</v>
          </cell>
          <cell r="M333" t="str">
            <v>세르비아후보지</v>
          </cell>
          <cell r="N333" t="str">
            <v>내작</v>
          </cell>
          <cell r="O333" t="str">
            <v>세르비아후보지</v>
          </cell>
        </row>
        <row r="334">
          <cell r="A334">
            <v>16</v>
          </cell>
          <cell r="B334" t="str">
            <v>팩 와이어링</v>
          </cell>
          <cell r="C334" t="str">
            <v>HV 와이어링</v>
          </cell>
          <cell r="D334" t="str">
            <v>FCA GSW</v>
          </cell>
          <cell r="E334" t="str">
            <v>CABLE-PIM TO P4 CONNECTOR ASSEMBLY</v>
          </cell>
          <cell r="F334" t="str">
            <v>ECW01503</v>
          </cell>
          <cell r="G334" t="str">
            <v>전장사업부</v>
          </cell>
          <cell r="H334" t="str">
            <v>확정</v>
          </cell>
          <cell r="I334" t="str">
            <v>2020년 1월</v>
          </cell>
          <cell r="J334" t="str">
            <v>2025년</v>
          </cell>
          <cell r="K334" t="str">
            <v>부품</v>
          </cell>
          <cell r="L334" t="str">
            <v>전장사업부</v>
          </cell>
          <cell r="M334" t="str">
            <v>세르비아후보지</v>
          </cell>
          <cell r="N334" t="str">
            <v>내작</v>
          </cell>
          <cell r="O334" t="str">
            <v>세르비아후보지</v>
          </cell>
        </row>
        <row r="335">
          <cell r="A335">
            <v>16</v>
          </cell>
          <cell r="B335" t="str">
            <v>팩 와이어링</v>
          </cell>
          <cell r="C335" t="str">
            <v>HV 와이어링</v>
          </cell>
          <cell r="D335" t="str">
            <v>FCA GSW</v>
          </cell>
          <cell r="E335" t="str">
            <v>CABLE-PIM TO P4 CONNECTOR ASSEMBLY</v>
          </cell>
          <cell r="F335" t="str">
            <v>ECW01503</v>
          </cell>
          <cell r="G335" t="str">
            <v>전장사업부</v>
          </cell>
          <cell r="H335" t="str">
            <v>확정</v>
          </cell>
          <cell r="I335" t="str">
            <v>2020년 1월</v>
          </cell>
          <cell r="J335" t="str">
            <v>2025년</v>
          </cell>
          <cell r="K335" t="str">
            <v>부품</v>
          </cell>
          <cell r="L335" t="str">
            <v>전장사업부</v>
          </cell>
          <cell r="M335" t="str">
            <v>세르비아후보지</v>
          </cell>
          <cell r="N335" t="str">
            <v>내작</v>
          </cell>
          <cell r="O335" t="str">
            <v>세르비아후보지</v>
          </cell>
        </row>
        <row r="336">
          <cell r="A336">
            <v>16</v>
          </cell>
          <cell r="B336" t="str">
            <v>팩 와이어링</v>
          </cell>
          <cell r="C336" t="str">
            <v>HV 와이어링</v>
          </cell>
          <cell r="D336" t="str">
            <v>FCA GSW</v>
          </cell>
          <cell r="E336" t="str">
            <v>CABLE-PIM TO P4 CONNECTOR ASSEMBLY</v>
          </cell>
          <cell r="F336" t="str">
            <v>ECW01503</v>
          </cell>
          <cell r="G336" t="str">
            <v>전장사업부</v>
          </cell>
          <cell r="H336" t="str">
            <v>확정</v>
          </cell>
          <cell r="I336" t="str">
            <v>2020년 1월</v>
          </cell>
          <cell r="J336" t="str">
            <v>2025년</v>
          </cell>
          <cell r="K336" t="str">
            <v>부품</v>
          </cell>
          <cell r="L336" t="str">
            <v>전장사업부</v>
          </cell>
          <cell r="M336" t="str">
            <v>세르비아후보지</v>
          </cell>
          <cell r="N336" t="str">
            <v>내작</v>
          </cell>
          <cell r="O336" t="str">
            <v>세르비아후보지</v>
          </cell>
        </row>
        <row r="337">
          <cell r="A337">
            <v>16</v>
          </cell>
          <cell r="B337" t="str">
            <v>팩 와이어링</v>
          </cell>
          <cell r="C337" t="str">
            <v>HV 와이어링</v>
          </cell>
          <cell r="D337" t="str">
            <v>FCA GSW</v>
          </cell>
          <cell r="E337" t="str">
            <v>CABLE-PIM TO P4 CONNECTOR ASSEMBLY</v>
          </cell>
          <cell r="F337" t="str">
            <v>ECW01503</v>
          </cell>
          <cell r="G337" t="str">
            <v>전장사업부</v>
          </cell>
          <cell r="H337" t="str">
            <v>확정</v>
          </cell>
          <cell r="I337" t="str">
            <v>2020년 1월</v>
          </cell>
          <cell r="J337" t="str">
            <v>2025년</v>
          </cell>
          <cell r="K337" t="str">
            <v>부품</v>
          </cell>
          <cell r="L337" t="str">
            <v>전장사업부</v>
          </cell>
          <cell r="M337" t="str">
            <v>세르비아후보지</v>
          </cell>
          <cell r="N337" t="str">
            <v>내작</v>
          </cell>
          <cell r="O337" t="str">
            <v>세르비아후보지</v>
          </cell>
        </row>
        <row r="338">
          <cell r="A338">
            <v>16</v>
          </cell>
          <cell r="B338" t="str">
            <v>팩 와이어링</v>
          </cell>
          <cell r="C338" t="str">
            <v>HV 와이어링</v>
          </cell>
          <cell r="D338" t="str">
            <v>FCA GSW</v>
          </cell>
          <cell r="E338" t="str">
            <v>CABLE-PIM TO P4 CONNECTOR ASSEMBLY</v>
          </cell>
          <cell r="F338" t="str">
            <v>ECW01503</v>
          </cell>
          <cell r="G338" t="str">
            <v>전장사업부</v>
          </cell>
          <cell r="H338" t="str">
            <v>확정</v>
          </cell>
          <cell r="I338" t="str">
            <v>2020년 1월</v>
          </cell>
          <cell r="J338" t="str">
            <v>2025년</v>
          </cell>
          <cell r="K338" t="str">
            <v>부품</v>
          </cell>
          <cell r="L338" t="str">
            <v>전장사업부</v>
          </cell>
          <cell r="M338" t="str">
            <v>세르비아후보지</v>
          </cell>
          <cell r="N338" t="str">
            <v>내작</v>
          </cell>
          <cell r="O338" t="str">
            <v>세르비아후보지</v>
          </cell>
        </row>
        <row r="339">
          <cell r="A339">
            <v>16</v>
          </cell>
          <cell r="B339" t="str">
            <v>팩 와이어링</v>
          </cell>
          <cell r="C339" t="str">
            <v>HV 와이어링</v>
          </cell>
          <cell r="D339" t="str">
            <v>FCA GSW</v>
          </cell>
          <cell r="E339" t="str">
            <v>CABLE-PIM TO P4 CONNECTOR ASSEMBLY</v>
          </cell>
          <cell r="F339" t="str">
            <v>ECW01503</v>
          </cell>
          <cell r="G339" t="str">
            <v>전장사업부</v>
          </cell>
          <cell r="H339" t="str">
            <v>확정</v>
          </cell>
          <cell r="I339" t="str">
            <v>2020년 1월</v>
          </cell>
          <cell r="J339" t="str">
            <v>2025년</v>
          </cell>
          <cell r="K339" t="str">
            <v>부품</v>
          </cell>
          <cell r="L339" t="str">
            <v>전장사업부</v>
          </cell>
          <cell r="M339" t="str">
            <v>세르비아후보지</v>
          </cell>
          <cell r="N339" t="str">
            <v>내작</v>
          </cell>
          <cell r="O339" t="str">
            <v>세르비아후보지</v>
          </cell>
        </row>
        <row r="340">
          <cell r="A340">
            <v>16</v>
          </cell>
          <cell r="B340" t="str">
            <v>팩 와이어링</v>
          </cell>
          <cell r="C340" t="str">
            <v>HV 와이어링</v>
          </cell>
          <cell r="D340" t="str">
            <v>FCA GSW</v>
          </cell>
          <cell r="E340" t="str">
            <v>CABLE-PIM TO P4 CONNECTOR ASSEMBLY</v>
          </cell>
          <cell r="F340" t="str">
            <v>ECW01503</v>
          </cell>
          <cell r="G340" t="str">
            <v>전장사업부</v>
          </cell>
          <cell r="H340" t="str">
            <v>확정</v>
          </cell>
          <cell r="I340" t="str">
            <v>2020년 1월</v>
          </cell>
          <cell r="J340" t="str">
            <v>2025년</v>
          </cell>
          <cell r="K340" t="str">
            <v>부품</v>
          </cell>
          <cell r="L340" t="str">
            <v>전장사업부</v>
          </cell>
          <cell r="M340" t="str">
            <v>세르비아후보지</v>
          </cell>
          <cell r="N340" t="str">
            <v>내작</v>
          </cell>
          <cell r="O340" t="str">
            <v>세르비아후보지</v>
          </cell>
        </row>
        <row r="341">
          <cell r="A341">
            <v>16</v>
          </cell>
          <cell r="B341" t="str">
            <v>팩 와이어링</v>
          </cell>
          <cell r="C341" t="str">
            <v>HV 와이어링</v>
          </cell>
          <cell r="D341" t="str">
            <v>FCA GSW</v>
          </cell>
          <cell r="E341" t="str">
            <v>CABLE-PIM TO P4 CONNECTOR ASSEMBLY</v>
          </cell>
          <cell r="F341" t="str">
            <v>ECW01503</v>
          </cell>
          <cell r="G341" t="str">
            <v>전장사업부</v>
          </cell>
          <cell r="H341" t="str">
            <v>확정</v>
          </cell>
          <cell r="I341" t="str">
            <v>2020년 1월</v>
          </cell>
          <cell r="J341" t="str">
            <v>2025년</v>
          </cell>
          <cell r="K341" t="str">
            <v>부품</v>
          </cell>
          <cell r="L341" t="str">
            <v>전장사업부</v>
          </cell>
          <cell r="M341" t="str">
            <v>세르비아후보지</v>
          </cell>
          <cell r="N341" t="str">
            <v>내작</v>
          </cell>
          <cell r="O341" t="str">
            <v>세르비아후보지</v>
          </cell>
        </row>
        <row r="348">
          <cell r="A348">
            <v>17</v>
          </cell>
          <cell r="B348" t="str">
            <v>팩 와이어링</v>
          </cell>
          <cell r="C348" t="str">
            <v>HV 와이어링</v>
          </cell>
          <cell r="D348" t="str">
            <v>FCA GSW</v>
          </cell>
          <cell r="E348" t="str">
            <v>CABLE-PIM TO P4 CONNECTOR ASSEMBLY</v>
          </cell>
          <cell r="F348" t="str">
            <v>ECW01504</v>
          </cell>
          <cell r="G348" t="str">
            <v>전장사업부</v>
          </cell>
          <cell r="H348" t="str">
            <v>확정</v>
          </cell>
          <cell r="I348" t="str">
            <v>2020년 1월</v>
          </cell>
          <cell r="J348" t="str">
            <v>2025년</v>
          </cell>
          <cell r="K348" t="str">
            <v>부품</v>
          </cell>
          <cell r="L348" t="str">
            <v>전장사업부</v>
          </cell>
          <cell r="M348" t="str">
            <v>세르비아후보지</v>
          </cell>
          <cell r="N348" t="str">
            <v>내작</v>
          </cell>
          <cell r="O348" t="str">
            <v>세르비아후보지</v>
          </cell>
        </row>
        <row r="349">
          <cell r="A349">
            <v>17</v>
          </cell>
          <cell r="B349" t="str">
            <v>팩 와이어링</v>
          </cell>
          <cell r="C349" t="str">
            <v>HV 와이어링</v>
          </cell>
          <cell r="D349" t="str">
            <v>FCA GSW</v>
          </cell>
          <cell r="E349" t="str">
            <v>CABLE-PIM TO P4 CONNECTOR ASSEMBLY</v>
          </cell>
          <cell r="F349" t="str">
            <v>ECW01504</v>
          </cell>
          <cell r="G349" t="str">
            <v>전장사업부</v>
          </cell>
          <cell r="H349" t="str">
            <v>확정</v>
          </cell>
          <cell r="I349" t="str">
            <v>2020년 1월</v>
          </cell>
          <cell r="J349" t="str">
            <v>2025년</v>
          </cell>
          <cell r="K349" t="str">
            <v>부품</v>
          </cell>
          <cell r="L349" t="str">
            <v>전장사업부</v>
          </cell>
          <cell r="M349" t="str">
            <v>세르비아후보지</v>
          </cell>
          <cell r="N349" t="str">
            <v>내작</v>
          </cell>
          <cell r="O349" t="str">
            <v>세르비아후보지</v>
          </cell>
        </row>
        <row r="350">
          <cell r="A350">
            <v>17</v>
          </cell>
          <cell r="B350" t="str">
            <v>팩 와이어링</v>
          </cell>
          <cell r="C350" t="str">
            <v>HV 와이어링</v>
          </cell>
          <cell r="D350" t="str">
            <v>FCA GSW</v>
          </cell>
          <cell r="E350" t="str">
            <v>CABLE-PIM TO P4 CONNECTOR ASSEMBLY</v>
          </cell>
          <cell r="F350" t="str">
            <v>ECW01504</v>
          </cell>
          <cell r="G350" t="str">
            <v>전장사업부</v>
          </cell>
          <cell r="H350" t="str">
            <v>확정</v>
          </cell>
          <cell r="I350" t="str">
            <v>2020년 1월</v>
          </cell>
          <cell r="J350" t="str">
            <v>2025년</v>
          </cell>
          <cell r="K350" t="str">
            <v>부품</v>
          </cell>
          <cell r="L350" t="str">
            <v>전장사업부</v>
          </cell>
          <cell r="M350" t="str">
            <v>세르비아후보지</v>
          </cell>
          <cell r="N350" t="str">
            <v>내작</v>
          </cell>
          <cell r="O350" t="str">
            <v>세르비아후보지</v>
          </cell>
        </row>
        <row r="351">
          <cell r="A351">
            <v>17</v>
          </cell>
          <cell r="B351" t="str">
            <v>팩 와이어링</v>
          </cell>
          <cell r="C351" t="str">
            <v>HV 와이어링</v>
          </cell>
          <cell r="D351" t="str">
            <v>FCA GSW</v>
          </cell>
          <cell r="E351" t="str">
            <v>CABLE-PIM TO P4 CONNECTOR ASSEMBLY</v>
          </cell>
          <cell r="F351" t="str">
            <v>ECW01504</v>
          </cell>
          <cell r="G351" t="str">
            <v>전장사업부</v>
          </cell>
          <cell r="H351" t="str">
            <v>확정</v>
          </cell>
          <cell r="I351" t="str">
            <v>2020년 1월</v>
          </cell>
          <cell r="J351" t="str">
            <v>2025년</v>
          </cell>
          <cell r="K351" t="str">
            <v>부품</v>
          </cell>
          <cell r="L351" t="str">
            <v>전장사업부</v>
          </cell>
          <cell r="M351" t="str">
            <v>세르비아후보지</v>
          </cell>
          <cell r="N351" t="str">
            <v>내작</v>
          </cell>
          <cell r="O351" t="str">
            <v>세르비아후보지</v>
          </cell>
        </row>
        <row r="352">
          <cell r="A352">
            <v>17</v>
          </cell>
          <cell r="B352" t="str">
            <v>팩 와이어링</v>
          </cell>
          <cell r="C352" t="str">
            <v>HV 와이어링</v>
          </cell>
          <cell r="D352" t="str">
            <v>FCA GSW</v>
          </cell>
          <cell r="E352" t="str">
            <v>CABLE-PIM TO P4 CONNECTOR ASSEMBLY</v>
          </cell>
          <cell r="F352" t="str">
            <v>ECW01504</v>
          </cell>
          <cell r="G352" t="str">
            <v>전장사업부</v>
          </cell>
          <cell r="H352" t="str">
            <v>확정</v>
          </cell>
          <cell r="I352" t="str">
            <v>2020년 1월</v>
          </cell>
          <cell r="J352" t="str">
            <v>2025년</v>
          </cell>
          <cell r="K352" t="str">
            <v>부품</v>
          </cell>
          <cell r="L352" t="str">
            <v>전장사업부</v>
          </cell>
          <cell r="M352" t="str">
            <v>세르비아후보지</v>
          </cell>
          <cell r="N352" t="str">
            <v>내작</v>
          </cell>
          <cell r="O352" t="str">
            <v>세르비아후보지</v>
          </cell>
        </row>
        <row r="353">
          <cell r="A353">
            <v>17</v>
          </cell>
          <cell r="B353" t="str">
            <v>팩 와이어링</v>
          </cell>
          <cell r="C353" t="str">
            <v>HV 와이어링</v>
          </cell>
          <cell r="D353" t="str">
            <v>FCA GSW</v>
          </cell>
          <cell r="E353" t="str">
            <v>CABLE-PIM TO P4 CONNECTOR ASSEMBLY</v>
          </cell>
          <cell r="F353" t="str">
            <v>ECW01504</v>
          </cell>
          <cell r="G353" t="str">
            <v>전장사업부</v>
          </cell>
          <cell r="H353" t="str">
            <v>확정</v>
          </cell>
          <cell r="I353" t="str">
            <v>2020년 1월</v>
          </cell>
          <cell r="J353" t="str">
            <v>2025년</v>
          </cell>
          <cell r="K353" t="str">
            <v>부품</v>
          </cell>
          <cell r="L353" t="str">
            <v>전장사업부</v>
          </cell>
          <cell r="M353" t="str">
            <v>세르비아후보지</v>
          </cell>
          <cell r="N353" t="str">
            <v>내작</v>
          </cell>
          <cell r="O353" t="str">
            <v>세르비아후보지</v>
          </cell>
        </row>
        <row r="354">
          <cell r="A354">
            <v>17</v>
          </cell>
          <cell r="B354" t="str">
            <v>팩 와이어링</v>
          </cell>
          <cell r="C354" t="str">
            <v>HV 와이어링</v>
          </cell>
          <cell r="D354" t="str">
            <v>FCA GSW</v>
          </cell>
          <cell r="E354" t="str">
            <v>CABLE-PIM TO P4 CONNECTOR ASSEMBLY</v>
          </cell>
          <cell r="F354" t="str">
            <v>ECW01504</v>
          </cell>
          <cell r="G354" t="str">
            <v>전장사업부</v>
          </cell>
          <cell r="H354" t="str">
            <v>확정</v>
          </cell>
          <cell r="I354" t="str">
            <v>2020년 1월</v>
          </cell>
          <cell r="J354" t="str">
            <v>2025년</v>
          </cell>
          <cell r="K354" t="str">
            <v>부품</v>
          </cell>
          <cell r="L354" t="str">
            <v>전장사업부</v>
          </cell>
          <cell r="M354" t="str">
            <v>세르비아후보지</v>
          </cell>
          <cell r="N354" t="str">
            <v>내작</v>
          </cell>
          <cell r="O354" t="str">
            <v>세르비아후보지</v>
          </cell>
        </row>
        <row r="355">
          <cell r="A355">
            <v>17</v>
          </cell>
          <cell r="B355" t="str">
            <v>팩 와이어링</v>
          </cell>
          <cell r="C355" t="str">
            <v>HV 와이어링</v>
          </cell>
          <cell r="D355" t="str">
            <v>FCA GSW</v>
          </cell>
          <cell r="E355" t="str">
            <v>CABLE-PIM TO P4 CONNECTOR ASSEMBLY</v>
          </cell>
          <cell r="F355" t="str">
            <v>ECW01504</v>
          </cell>
          <cell r="G355" t="str">
            <v>전장사업부</v>
          </cell>
          <cell r="H355" t="str">
            <v>확정</v>
          </cell>
          <cell r="I355" t="str">
            <v>2020년 1월</v>
          </cell>
          <cell r="J355" t="str">
            <v>2025년</v>
          </cell>
          <cell r="K355" t="str">
            <v>부품</v>
          </cell>
          <cell r="L355" t="str">
            <v>전장사업부</v>
          </cell>
          <cell r="M355" t="str">
            <v>세르비아후보지</v>
          </cell>
          <cell r="N355" t="str">
            <v>내작</v>
          </cell>
          <cell r="O355" t="str">
            <v>세르비아후보지</v>
          </cell>
        </row>
        <row r="356">
          <cell r="A356">
            <v>17</v>
          </cell>
          <cell r="B356" t="str">
            <v>팩 와이어링</v>
          </cell>
          <cell r="C356" t="str">
            <v>HV 와이어링</v>
          </cell>
          <cell r="D356" t="str">
            <v>FCA GSW</v>
          </cell>
          <cell r="E356" t="str">
            <v>CABLE-PIM TO P4 CONNECTOR ASSEMBLY</v>
          </cell>
          <cell r="F356" t="str">
            <v>ECW01504</v>
          </cell>
          <cell r="G356" t="str">
            <v>전장사업부</v>
          </cell>
          <cell r="H356" t="str">
            <v>확정</v>
          </cell>
          <cell r="I356" t="str">
            <v>2020년 1월</v>
          </cell>
          <cell r="J356" t="str">
            <v>2025년</v>
          </cell>
          <cell r="K356" t="str">
            <v>부품</v>
          </cell>
          <cell r="L356" t="str">
            <v>전장사업부</v>
          </cell>
          <cell r="M356" t="str">
            <v>세르비아후보지</v>
          </cell>
          <cell r="N356" t="str">
            <v>내작</v>
          </cell>
          <cell r="O356" t="str">
            <v>세르비아후보지</v>
          </cell>
        </row>
        <row r="357">
          <cell r="A357">
            <v>17</v>
          </cell>
          <cell r="B357" t="str">
            <v>팩 와이어링</v>
          </cell>
          <cell r="C357" t="str">
            <v>HV 와이어링</v>
          </cell>
          <cell r="D357" t="str">
            <v>FCA GSW</v>
          </cell>
          <cell r="E357" t="str">
            <v>CABLE-PIM TO P4 CONNECTOR ASSEMBLY</v>
          </cell>
          <cell r="F357" t="str">
            <v>ECW01504</v>
          </cell>
          <cell r="G357" t="str">
            <v>전장사업부</v>
          </cell>
          <cell r="H357" t="str">
            <v>확정</v>
          </cell>
          <cell r="I357" t="str">
            <v>2020년 1월</v>
          </cell>
          <cell r="J357" t="str">
            <v>2025년</v>
          </cell>
          <cell r="K357" t="str">
            <v>부품</v>
          </cell>
          <cell r="L357" t="str">
            <v>전장사업부</v>
          </cell>
          <cell r="M357" t="str">
            <v>세르비아후보지</v>
          </cell>
          <cell r="N357" t="str">
            <v>내작</v>
          </cell>
          <cell r="O357" t="str">
            <v>세르비아후보지</v>
          </cell>
        </row>
        <row r="358">
          <cell r="A358">
            <v>17</v>
          </cell>
          <cell r="B358" t="str">
            <v>팩 와이어링</v>
          </cell>
          <cell r="C358" t="str">
            <v>HV 와이어링</v>
          </cell>
          <cell r="D358" t="str">
            <v>FCA GSW</v>
          </cell>
          <cell r="E358" t="str">
            <v>CABLE-PIM TO P4 CONNECTOR ASSEMBLY</v>
          </cell>
          <cell r="F358" t="str">
            <v>ECW01504</v>
          </cell>
          <cell r="G358" t="str">
            <v>전장사업부</v>
          </cell>
          <cell r="H358" t="str">
            <v>확정</v>
          </cell>
          <cell r="I358" t="str">
            <v>2020년 1월</v>
          </cell>
          <cell r="J358" t="str">
            <v>2025년</v>
          </cell>
          <cell r="K358" t="str">
            <v>부품</v>
          </cell>
          <cell r="L358" t="str">
            <v>전장사업부</v>
          </cell>
          <cell r="M358" t="str">
            <v>세르비아후보지</v>
          </cell>
          <cell r="N358" t="str">
            <v>내작</v>
          </cell>
          <cell r="O358" t="str">
            <v>세르비아후보지</v>
          </cell>
        </row>
        <row r="359">
          <cell r="A359">
            <v>17</v>
          </cell>
          <cell r="B359" t="str">
            <v>팩 와이어링</v>
          </cell>
          <cell r="C359" t="str">
            <v>HV 와이어링</v>
          </cell>
          <cell r="D359" t="str">
            <v>FCA GSW</v>
          </cell>
          <cell r="E359" t="str">
            <v>CABLE-PIM TO P4 CONNECTOR ASSEMBLY</v>
          </cell>
          <cell r="F359" t="str">
            <v>ECW01504</v>
          </cell>
          <cell r="G359" t="str">
            <v>전장사업부</v>
          </cell>
          <cell r="H359" t="str">
            <v>확정</v>
          </cell>
          <cell r="I359" t="str">
            <v>2020년 1월</v>
          </cell>
          <cell r="J359" t="str">
            <v>2025년</v>
          </cell>
          <cell r="K359" t="str">
            <v>부품</v>
          </cell>
          <cell r="L359" t="str">
            <v>전장사업부</v>
          </cell>
          <cell r="M359" t="str">
            <v>세르비아후보지</v>
          </cell>
          <cell r="N359" t="str">
            <v>내작</v>
          </cell>
          <cell r="O359" t="str">
            <v>세르비아후보지</v>
          </cell>
        </row>
        <row r="360">
          <cell r="A360">
            <v>17</v>
          </cell>
          <cell r="B360" t="str">
            <v>팩 와이어링</v>
          </cell>
          <cell r="C360" t="str">
            <v>HV 와이어링</v>
          </cell>
          <cell r="D360" t="str">
            <v>FCA GSW</v>
          </cell>
          <cell r="E360" t="str">
            <v>CABLE-PIM TO P4 CONNECTOR ASSEMBLY</v>
          </cell>
          <cell r="F360" t="str">
            <v>ECW01504</v>
          </cell>
          <cell r="G360" t="str">
            <v>전장사업부</v>
          </cell>
          <cell r="H360" t="str">
            <v>확정</v>
          </cell>
          <cell r="I360" t="str">
            <v>2020년 1월</v>
          </cell>
          <cell r="J360" t="str">
            <v>2025년</v>
          </cell>
          <cell r="K360" t="str">
            <v>부품</v>
          </cell>
          <cell r="L360" t="str">
            <v>전장사업부</v>
          </cell>
          <cell r="M360" t="str">
            <v>세르비아후보지</v>
          </cell>
          <cell r="N360" t="str">
            <v>내작</v>
          </cell>
          <cell r="O360" t="str">
            <v>세르비아후보지</v>
          </cell>
        </row>
        <row r="361">
          <cell r="A361">
            <v>17</v>
          </cell>
          <cell r="B361" t="str">
            <v>팩 와이어링</v>
          </cell>
          <cell r="C361" t="str">
            <v>HV 와이어링</v>
          </cell>
          <cell r="D361" t="str">
            <v>FCA GSW</v>
          </cell>
          <cell r="E361" t="str">
            <v>CABLE-PIM TO P4 CONNECTOR ASSEMBLY</v>
          </cell>
          <cell r="F361" t="str">
            <v>ECW01504</v>
          </cell>
          <cell r="G361" t="str">
            <v>전장사업부</v>
          </cell>
          <cell r="H361" t="str">
            <v>확정</v>
          </cell>
          <cell r="I361" t="str">
            <v>2020년 1월</v>
          </cell>
          <cell r="J361" t="str">
            <v>2025년</v>
          </cell>
          <cell r="K361" t="str">
            <v>부품</v>
          </cell>
          <cell r="L361" t="str">
            <v>전장사업부</v>
          </cell>
          <cell r="M361" t="str">
            <v>세르비아후보지</v>
          </cell>
          <cell r="N361" t="str">
            <v>내작</v>
          </cell>
          <cell r="O361" t="str">
            <v>세르비아후보지</v>
          </cell>
        </row>
        <row r="362">
          <cell r="A362">
            <v>17</v>
          </cell>
          <cell r="B362" t="str">
            <v>팩 와이어링</v>
          </cell>
          <cell r="C362" t="str">
            <v>HV 와이어링</v>
          </cell>
          <cell r="D362" t="str">
            <v>FCA GSW</v>
          </cell>
          <cell r="E362" t="str">
            <v>CABLE-PIM TO P4 CONNECTOR ASSEMBLY</v>
          </cell>
          <cell r="F362" t="str">
            <v>ECW01504</v>
          </cell>
          <cell r="G362" t="str">
            <v>전장사업부</v>
          </cell>
          <cell r="H362" t="str">
            <v>확정</v>
          </cell>
          <cell r="I362" t="str">
            <v>2020년 1월</v>
          </cell>
          <cell r="J362" t="str">
            <v>2025년</v>
          </cell>
          <cell r="K362" t="str">
            <v>부품</v>
          </cell>
          <cell r="L362" t="str">
            <v>전장사업부</v>
          </cell>
          <cell r="M362" t="str">
            <v>세르비아후보지</v>
          </cell>
          <cell r="N362" t="str">
            <v>내작</v>
          </cell>
          <cell r="O362" t="str">
            <v>세르비아후보지</v>
          </cell>
        </row>
      </sheetData>
      <sheetData sheetId="15"/>
      <sheetData sheetId="16">
        <row r="5">
          <cell r="D5" t="str">
            <v>Lookup</v>
          </cell>
          <cell r="E5" t="str">
            <v>단위</v>
          </cell>
          <cell r="F5" t="str">
            <v>Salary(net)</v>
          </cell>
          <cell r="G5" t="str">
            <v>Benefit</v>
          </cell>
          <cell r="H5" t="str">
            <v>tax</v>
          </cell>
          <cell r="I5" t="str">
            <v>Gross Salary</v>
          </cell>
          <cell r="J5" t="str">
            <v>원화</v>
          </cell>
          <cell r="K5">
            <v>0</v>
          </cell>
          <cell r="L5" t="str">
            <v>(단위 : 원)</v>
          </cell>
          <cell r="M5" t="str">
            <v>인상율</v>
          </cell>
          <cell r="N5" t="str">
            <v>급여테이블</v>
          </cell>
          <cell r="U5" t="str">
            <v>(단위 : 천원)</v>
          </cell>
          <cell r="V5" t="str">
            <v>총급여 비</v>
          </cell>
          <cell r="W5" t="str">
            <v>급여계획</v>
          </cell>
          <cell r="AE5" t="str">
            <v>(단위 : 천원)</v>
          </cell>
          <cell r="AF5" t="str">
            <v>환산 인원 비</v>
          </cell>
          <cell r="AG5" t="str">
            <v>환산 인원계획</v>
          </cell>
          <cell r="AN5" t="str">
            <v>(단위 : 명)</v>
          </cell>
          <cell r="AO5" t="str">
            <v>생산성</v>
          </cell>
          <cell r="AP5" t="str">
            <v>기준근무시간</v>
          </cell>
          <cell r="AQ5" t="str">
            <v>기준근무일수</v>
          </cell>
          <cell r="AR5" t="str">
            <v>인원계획</v>
          </cell>
          <cell r="AY5" t="str">
            <v>(단위 : 명)</v>
          </cell>
        </row>
        <row r="6">
          <cell r="J6" t="str">
            <v>환율</v>
          </cell>
          <cell r="K6" t="str">
            <v>월급</v>
          </cell>
          <cell r="L6" t="str">
            <v>연봉</v>
          </cell>
          <cell r="M6">
            <v>0</v>
          </cell>
          <cell r="N6">
            <v>2019</v>
          </cell>
          <cell r="O6">
            <v>2020</v>
          </cell>
          <cell r="P6">
            <v>2021</v>
          </cell>
          <cell r="Q6">
            <v>2022</v>
          </cell>
          <cell r="R6">
            <v>2023</v>
          </cell>
          <cell r="S6">
            <v>2024</v>
          </cell>
          <cell r="T6">
            <v>2025</v>
          </cell>
          <cell r="U6">
            <v>2026</v>
          </cell>
          <cell r="W6" t="str">
            <v>Total</v>
          </cell>
          <cell r="X6">
            <v>2019</v>
          </cell>
          <cell r="Y6">
            <v>2020</v>
          </cell>
          <cell r="Z6">
            <v>2021</v>
          </cell>
          <cell r="AA6">
            <v>2022</v>
          </cell>
          <cell r="AB6">
            <v>2023</v>
          </cell>
          <cell r="AC6">
            <v>2024</v>
          </cell>
          <cell r="AD6">
            <v>2025</v>
          </cell>
          <cell r="AE6">
            <v>2026</v>
          </cell>
          <cell r="AF6">
            <v>2019</v>
          </cell>
          <cell r="AG6">
            <v>2019</v>
          </cell>
          <cell r="AH6">
            <v>2020</v>
          </cell>
          <cell r="AI6">
            <v>2021</v>
          </cell>
          <cell r="AJ6">
            <v>2022</v>
          </cell>
          <cell r="AK6">
            <v>2023</v>
          </cell>
          <cell r="AL6">
            <v>2024</v>
          </cell>
          <cell r="AM6">
            <v>2025</v>
          </cell>
          <cell r="AN6">
            <v>2026</v>
          </cell>
          <cell r="AP6">
            <v>9.6</v>
          </cell>
          <cell r="AQ6">
            <v>250</v>
          </cell>
          <cell r="AR6">
            <v>2019</v>
          </cell>
          <cell r="AS6">
            <v>2020</v>
          </cell>
          <cell r="AT6">
            <v>2021</v>
          </cell>
          <cell r="AU6">
            <v>2022</v>
          </cell>
          <cell r="AV6">
            <v>2023</v>
          </cell>
          <cell r="AW6">
            <v>2024</v>
          </cell>
          <cell r="AX6">
            <v>2025</v>
          </cell>
          <cell r="AY6">
            <v>2026</v>
          </cell>
        </row>
        <row r="7">
          <cell r="D7" t="str">
            <v>전체주재원</v>
          </cell>
          <cell r="E7" t="str">
            <v>KRW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>
            <v>0</v>
          </cell>
          <cell r="K7" t="str">
            <v>-</v>
          </cell>
          <cell r="L7">
            <v>80000000</v>
          </cell>
          <cell r="M7">
            <v>0</v>
          </cell>
          <cell r="N7">
            <v>80000000</v>
          </cell>
          <cell r="O7">
            <v>80000000</v>
          </cell>
          <cell r="P7">
            <v>80000000</v>
          </cell>
          <cell r="Q7">
            <v>80000000</v>
          </cell>
          <cell r="R7">
            <v>80000000</v>
          </cell>
          <cell r="S7">
            <v>80000000</v>
          </cell>
          <cell r="T7">
            <v>80000000</v>
          </cell>
          <cell r="U7">
            <v>80000000</v>
          </cell>
          <cell r="V7" t="str">
            <v>-</v>
          </cell>
          <cell r="W7">
            <v>4560000000</v>
          </cell>
          <cell r="X7">
            <v>560000000</v>
          </cell>
          <cell r="Y7">
            <v>640000000</v>
          </cell>
          <cell r="Z7">
            <v>640000000</v>
          </cell>
          <cell r="AA7">
            <v>640000000</v>
          </cell>
          <cell r="AB7">
            <v>640000000</v>
          </cell>
          <cell r="AC7">
            <v>479999999.99999994</v>
          </cell>
          <cell r="AD7">
            <v>479999999.99999994</v>
          </cell>
          <cell r="AE7">
            <v>479999999.99999994</v>
          </cell>
          <cell r="AF7">
            <v>2.4782608695652173</v>
          </cell>
          <cell r="AG7">
            <v>7</v>
          </cell>
          <cell r="AH7">
            <v>8</v>
          </cell>
          <cell r="AI7">
            <v>8</v>
          </cell>
          <cell r="AJ7">
            <v>8</v>
          </cell>
          <cell r="AK7">
            <v>8</v>
          </cell>
          <cell r="AL7">
            <v>5.9999999999999991</v>
          </cell>
          <cell r="AM7">
            <v>5.9999999999999991</v>
          </cell>
          <cell r="AN7">
            <v>5.9999999999999991</v>
          </cell>
          <cell r="AO7">
            <v>1</v>
          </cell>
          <cell r="AP7">
            <v>9.6</v>
          </cell>
          <cell r="AQ7">
            <v>250</v>
          </cell>
          <cell r="AR7">
            <v>2</v>
          </cell>
          <cell r="AS7">
            <v>3</v>
          </cell>
          <cell r="AT7">
            <v>3</v>
          </cell>
          <cell r="AU7">
            <v>3</v>
          </cell>
          <cell r="AV7">
            <v>3</v>
          </cell>
          <cell r="AW7">
            <v>3</v>
          </cell>
          <cell r="AX7">
            <v>3</v>
          </cell>
          <cell r="AY7">
            <v>3</v>
          </cell>
        </row>
        <row r="8">
          <cell r="D8" t="str">
            <v>폴란드사무직</v>
          </cell>
          <cell r="E8" t="str">
            <v>PLN</v>
          </cell>
          <cell r="F8">
            <v>5000</v>
          </cell>
          <cell r="G8">
            <v>7.3999999999999996E-2</v>
          </cell>
          <cell r="H8">
            <v>0.53980000000000006</v>
          </cell>
          <cell r="I8">
            <v>8069.0000000000009</v>
          </cell>
          <cell r="J8">
            <v>300</v>
          </cell>
          <cell r="K8">
            <v>2420700.0000000005</v>
          </cell>
          <cell r="L8">
            <v>29048400.000000007</v>
          </cell>
          <cell r="M8">
            <v>7.0000000000000007E-2</v>
          </cell>
          <cell r="N8">
            <v>29048400.000000007</v>
          </cell>
          <cell r="O8">
            <v>31081788.000000011</v>
          </cell>
          <cell r="P8">
            <v>31081788.000000011</v>
          </cell>
          <cell r="Q8">
            <v>31081788.000000011</v>
          </cell>
          <cell r="R8">
            <v>31081788.000000011</v>
          </cell>
          <cell r="S8">
            <v>31081788.000000011</v>
          </cell>
          <cell r="T8">
            <v>31081788.000000011</v>
          </cell>
          <cell r="U8">
            <v>31081788.000000011</v>
          </cell>
          <cell r="V8">
            <v>1</v>
          </cell>
          <cell r="W8">
            <v>6912539987.8064537</v>
          </cell>
          <cell r="X8">
            <v>489137574.19354856</v>
          </cell>
          <cell r="Y8">
            <v>1105408750.6451616</v>
          </cell>
          <cell r="Z8">
            <v>1143007687.7419357</v>
          </cell>
          <cell r="AA8">
            <v>1143007687.7419357</v>
          </cell>
          <cell r="AB8">
            <v>1143007687.7419357</v>
          </cell>
          <cell r="AC8">
            <v>955013002.25806487</v>
          </cell>
          <cell r="AD8">
            <v>485778267.29032278</v>
          </cell>
          <cell r="AE8">
            <v>448179330.19354856</v>
          </cell>
          <cell r="AF8">
            <v>2.0135135135135132</v>
          </cell>
          <cell r="AG8">
            <v>16.838709677419356</v>
          </cell>
          <cell r="AH8">
            <v>35.564516129032256</v>
          </cell>
          <cell r="AI8">
            <v>36.774193548387089</v>
          </cell>
          <cell r="AJ8">
            <v>36.774193548387089</v>
          </cell>
          <cell r="AK8">
            <v>36.774193548387089</v>
          </cell>
          <cell r="AL8">
            <v>30.725806451612904</v>
          </cell>
          <cell r="AM8">
            <v>15.629032258064516</v>
          </cell>
          <cell r="AN8">
            <v>14.419354838709678</v>
          </cell>
          <cell r="AO8">
            <v>1</v>
          </cell>
          <cell r="AP8">
            <v>8</v>
          </cell>
          <cell r="AQ8">
            <v>200</v>
          </cell>
          <cell r="AR8">
            <v>12</v>
          </cell>
          <cell r="AS8">
            <v>15</v>
          </cell>
          <cell r="AT8">
            <v>15</v>
          </cell>
          <cell r="AU8">
            <v>15</v>
          </cell>
          <cell r="AV8">
            <v>15</v>
          </cell>
          <cell r="AW8">
            <v>15</v>
          </cell>
          <cell r="AX8">
            <v>12</v>
          </cell>
          <cell r="AY8">
            <v>12</v>
          </cell>
        </row>
        <row r="9">
          <cell r="D9" t="str">
            <v>폴란드간접직</v>
          </cell>
          <cell r="E9" t="str">
            <v>PLN</v>
          </cell>
          <cell r="F9">
            <v>6336.0000000000009</v>
          </cell>
          <cell r="G9">
            <v>5.8396464646464641E-2</v>
          </cell>
          <cell r="H9">
            <v>0</v>
          </cell>
          <cell r="I9">
            <v>6706</v>
          </cell>
          <cell r="J9">
            <v>300</v>
          </cell>
          <cell r="K9">
            <v>2011800</v>
          </cell>
          <cell r="L9">
            <v>24141600</v>
          </cell>
          <cell r="M9">
            <v>7.0000000000000007E-2</v>
          </cell>
          <cell r="N9">
            <v>24141600</v>
          </cell>
          <cell r="O9">
            <v>25831512</v>
          </cell>
          <cell r="P9">
            <v>25831512</v>
          </cell>
          <cell r="Q9">
            <v>25831512</v>
          </cell>
          <cell r="R9">
            <v>25831512</v>
          </cell>
          <cell r="S9">
            <v>25831512</v>
          </cell>
          <cell r="T9">
            <v>25831512</v>
          </cell>
          <cell r="U9">
            <v>25831512</v>
          </cell>
          <cell r="V9">
            <v>1</v>
          </cell>
          <cell r="W9">
            <v>8326860848.9736071</v>
          </cell>
          <cell r="X9">
            <v>273451407.62463343</v>
          </cell>
          <cell r="Y9">
            <v>1019814458.3577714</v>
          </cell>
          <cell r="Z9">
            <v>1494212827.5659823</v>
          </cell>
          <cell r="AA9">
            <v>1587956217.8885629</v>
          </cell>
          <cell r="AB9">
            <v>1587956217.8885629</v>
          </cell>
          <cell r="AC9">
            <v>1414672981.2316716</v>
          </cell>
          <cell r="AD9">
            <v>778354210.55718482</v>
          </cell>
          <cell r="AE9">
            <v>170442527.85923755</v>
          </cell>
          <cell r="AF9">
            <v>2.0448977319128403</v>
          </cell>
          <cell r="AG9">
            <v>11.326979472140764</v>
          </cell>
          <cell r="AH9">
            <v>39.479472140762468</v>
          </cell>
          <cell r="AI9">
            <v>57.84457478005865</v>
          </cell>
          <cell r="AJ9">
            <v>61.473607038123163</v>
          </cell>
          <cell r="AK9">
            <v>61.473607038123163</v>
          </cell>
          <cell r="AL9">
            <v>54.765395894428153</v>
          </cell>
          <cell r="AM9">
            <v>30.131964809384165</v>
          </cell>
          <cell r="AN9">
            <v>6.5982404692082115</v>
          </cell>
          <cell r="AO9">
            <v>1</v>
          </cell>
          <cell r="AP9">
            <v>11</v>
          </cell>
          <cell r="AQ9">
            <v>248</v>
          </cell>
          <cell r="AR9">
            <v>5</v>
          </cell>
          <cell r="AS9">
            <v>13</v>
          </cell>
          <cell r="AT9">
            <v>26</v>
          </cell>
          <cell r="AU9">
            <v>29</v>
          </cell>
          <cell r="AV9">
            <v>29</v>
          </cell>
          <cell r="AW9">
            <v>30</v>
          </cell>
          <cell r="AX9">
            <v>22</v>
          </cell>
          <cell r="AY9">
            <v>4</v>
          </cell>
        </row>
        <row r="10">
          <cell r="D10" t="str">
            <v>폴란드직접직</v>
          </cell>
          <cell r="E10" t="str">
            <v>PLN</v>
          </cell>
          <cell r="F10">
            <v>5760</v>
          </cell>
          <cell r="G10">
            <v>6.4236111111111105E-2</v>
          </cell>
          <cell r="H10">
            <v>0</v>
          </cell>
          <cell r="I10">
            <v>6130</v>
          </cell>
          <cell r="J10">
            <v>300</v>
          </cell>
          <cell r="K10">
            <v>1839000</v>
          </cell>
          <cell r="L10">
            <v>22068000</v>
          </cell>
          <cell r="M10">
            <v>7.0000000000000007E-2</v>
          </cell>
          <cell r="N10">
            <v>22068000</v>
          </cell>
          <cell r="O10">
            <v>23612760</v>
          </cell>
          <cell r="P10">
            <v>23612760</v>
          </cell>
          <cell r="Q10">
            <v>23612760</v>
          </cell>
          <cell r="R10">
            <v>23612760</v>
          </cell>
          <cell r="S10">
            <v>23612760</v>
          </cell>
          <cell r="T10">
            <v>23612760</v>
          </cell>
          <cell r="U10">
            <v>23612760</v>
          </cell>
          <cell r="V10">
            <v>1</v>
          </cell>
          <cell r="W10">
            <v>24753889161.290325</v>
          </cell>
          <cell r="X10">
            <v>749891348.97360694</v>
          </cell>
          <cell r="Y10">
            <v>3048538882.6979475</v>
          </cell>
          <cell r="Z10">
            <v>4455956322.5806446</v>
          </cell>
          <cell r="AA10">
            <v>4790932060.1173019</v>
          </cell>
          <cell r="AB10">
            <v>4757174815.2492666</v>
          </cell>
          <cell r="AC10">
            <v>4211865475.0733137</v>
          </cell>
          <cell r="AD10">
            <v>2285105806.4516129</v>
          </cell>
          <cell r="AE10">
            <v>454424450.1466276</v>
          </cell>
          <cell r="AF10">
            <v>2.0399026279076389</v>
          </cell>
          <cell r="AG10">
            <v>33.980938416422283</v>
          </cell>
          <cell r="AH10">
            <v>129.10557184750735</v>
          </cell>
          <cell r="AI10">
            <v>188.70967741935482</v>
          </cell>
          <cell r="AJ10">
            <v>202.8958944281525</v>
          </cell>
          <cell r="AK10">
            <v>201.46627565982402</v>
          </cell>
          <cell r="AL10">
            <v>178.37243401759531</v>
          </cell>
          <cell r="AM10">
            <v>96.774193548387089</v>
          </cell>
          <cell r="AN10">
            <v>19.244868035190617</v>
          </cell>
          <cell r="AO10">
            <v>1</v>
          </cell>
          <cell r="AP10">
            <v>11</v>
          </cell>
          <cell r="AQ10">
            <v>248</v>
          </cell>
          <cell r="AR10">
            <v>15</v>
          </cell>
          <cell r="AS10">
            <v>42</v>
          </cell>
          <cell r="AT10">
            <v>84</v>
          </cell>
          <cell r="AU10">
            <v>95</v>
          </cell>
          <cell r="AV10">
            <v>96</v>
          </cell>
          <cell r="AW10">
            <v>98</v>
          </cell>
          <cell r="AX10">
            <v>72</v>
          </cell>
          <cell r="AY10">
            <v>13</v>
          </cell>
        </row>
        <row r="11">
          <cell r="D11" t="str">
            <v>알바니아사무직</v>
          </cell>
          <cell r="E11" t="str">
            <v>ALL</v>
          </cell>
          <cell r="F11">
            <v>100000</v>
          </cell>
          <cell r="G11">
            <v>0</v>
          </cell>
          <cell r="H11">
            <v>0.38</v>
          </cell>
          <cell r="I11">
            <v>138000</v>
          </cell>
          <cell r="J11">
            <v>11</v>
          </cell>
          <cell r="K11">
            <v>1518000</v>
          </cell>
          <cell r="L11">
            <v>18216000</v>
          </cell>
          <cell r="M11">
            <v>0.04</v>
          </cell>
          <cell r="N11">
            <v>18216000</v>
          </cell>
          <cell r="O11">
            <v>18944640</v>
          </cell>
          <cell r="P11">
            <v>18944640</v>
          </cell>
          <cell r="Q11">
            <v>18944640</v>
          </cell>
          <cell r="R11">
            <v>18944640</v>
          </cell>
          <cell r="S11">
            <v>18944640</v>
          </cell>
          <cell r="T11">
            <v>18944640</v>
          </cell>
          <cell r="U11">
            <v>18944640</v>
          </cell>
          <cell r="V11">
            <v>0.55435446531469323</v>
          </cell>
          <cell r="W11">
            <v>3831997408.9068828</v>
          </cell>
          <cell r="X11">
            <v>265496356.27530363</v>
          </cell>
          <cell r="Y11">
            <v>621261473.68421054</v>
          </cell>
          <cell r="Z11">
            <v>644271157.89473677</v>
          </cell>
          <cell r="AA11">
            <v>644271157.89473677</v>
          </cell>
          <cell r="AB11">
            <v>644271157.89473677</v>
          </cell>
          <cell r="AC11">
            <v>529222736.84210521</v>
          </cell>
          <cell r="AD11">
            <v>253106526.31578946</v>
          </cell>
          <cell r="AE11">
            <v>230096842.10526317</v>
          </cell>
          <cell r="AF11">
            <v>1.8273334062807745</v>
          </cell>
          <cell r="AG11">
            <v>14.5748987854251</v>
          </cell>
          <cell r="AH11">
            <v>32.793522267206477</v>
          </cell>
          <cell r="AI11">
            <v>34.008097165991899</v>
          </cell>
          <cell r="AJ11">
            <v>34.008097165991899</v>
          </cell>
          <cell r="AK11">
            <v>34.008097165991899</v>
          </cell>
          <cell r="AL11">
            <v>27.935222672064775</v>
          </cell>
          <cell r="AM11">
            <v>13.360323886639675</v>
          </cell>
          <cell r="AN11">
            <v>12.145748987854251</v>
          </cell>
          <cell r="AO11">
            <v>1</v>
          </cell>
          <cell r="AP11">
            <v>8</v>
          </cell>
          <cell r="AQ11">
            <v>247</v>
          </cell>
          <cell r="AR11">
            <v>12</v>
          </cell>
          <cell r="AS11">
            <v>15</v>
          </cell>
          <cell r="AT11">
            <v>15</v>
          </cell>
          <cell r="AU11">
            <v>15</v>
          </cell>
          <cell r="AV11">
            <v>15</v>
          </cell>
          <cell r="AW11">
            <v>15</v>
          </cell>
          <cell r="AX11">
            <v>12</v>
          </cell>
          <cell r="AY11">
            <v>12</v>
          </cell>
        </row>
        <row r="12">
          <cell r="D12" t="str">
            <v>알바니아간접직</v>
          </cell>
          <cell r="E12" t="str">
            <v>ALL</v>
          </cell>
          <cell r="F12">
            <v>40000</v>
          </cell>
          <cell r="G12">
            <v>0</v>
          </cell>
          <cell r="H12">
            <v>0.38</v>
          </cell>
          <cell r="I12">
            <v>55199.999999999993</v>
          </cell>
          <cell r="J12">
            <v>11</v>
          </cell>
          <cell r="K12">
            <v>607199.99999999988</v>
          </cell>
          <cell r="L12">
            <v>7286399.9999999981</v>
          </cell>
          <cell r="M12">
            <v>0.04</v>
          </cell>
          <cell r="N12">
            <v>7286399.9999999981</v>
          </cell>
          <cell r="O12">
            <v>7577855.9999999981</v>
          </cell>
          <cell r="P12">
            <v>7577855.9999999981</v>
          </cell>
          <cell r="Q12">
            <v>7577855.9999999981</v>
          </cell>
          <cell r="R12">
            <v>7577855.9999999981</v>
          </cell>
          <cell r="S12">
            <v>7577855.9999999981</v>
          </cell>
          <cell r="T12">
            <v>7577855.9999999981</v>
          </cell>
          <cell r="U12">
            <v>7577855.9999999981</v>
          </cell>
          <cell r="V12">
            <v>0.38806455319176736</v>
          </cell>
          <cell r="W12">
            <v>3231359534.8469634</v>
          </cell>
          <cell r="X12">
            <v>110289153.03643721</v>
          </cell>
          <cell r="Y12">
            <v>410140973.81052625</v>
          </cell>
          <cell r="Z12">
            <v>584662781.30526304</v>
          </cell>
          <cell r="AA12">
            <v>618140337.85263145</v>
          </cell>
          <cell r="AB12">
            <v>618140337.85263145</v>
          </cell>
          <cell r="AC12">
            <v>540942335.99999988</v>
          </cell>
          <cell r="AD12">
            <v>284771942.39999992</v>
          </cell>
          <cell r="AE12">
            <v>64271672.589473672</v>
          </cell>
          <cell r="AF12">
            <v>2.7025538529868975</v>
          </cell>
          <cell r="AG12">
            <v>15.13630229419703</v>
          </cell>
          <cell r="AH12">
            <v>54.123616734143056</v>
          </cell>
          <cell r="AI12">
            <v>77.15411605937922</v>
          </cell>
          <cell r="AJ12">
            <v>81.571929824561408</v>
          </cell>
          <cell r="AK12">
            <v>81.571929824561408</v>
          </cell>
          <cell r="AL12">
            <v>71.384615384615387</v>
          </cell>
          <cell r="AM12">
            <v>37.579487179487181</v>
          </cell>
          <cell r="AN12">
            <v>8.481511470985156</v>
          </cell>
          <cell r="AO12">
            <v>1</v>
          </cell>
          <cell r="AP12">
            <v>7.5</v>
          </cell>
          <cell r="AQ12">
            <v>247</v>
          </cell>
          <cell r="AR12">
            <v>5</v>
          </cell>
          <cell r="AS12">
            <v>13</v>
          </cell>
          <cell r="AT12">
            <v>26</v>
          </cell>
          <cell r="AU12">
            <v>29</v>
          </cell>
          <cell r="AV12">
            <v>29</v>
          </cell>
          <cell r="AW12">
            <v>30</v>
          </cell>
          <cell r="AX12">
            <v>22</v>
          </cell>
          <cell r="AY12">
            <v>4</v>
          </cell>
        </row>
        <row r="13">
          <cell r="D13" t="str">
            <v>알바니아직접직</v>
          </cell>
          <cell r="E13" t="str">
            <v>ALL</v>
          </cell>
          <cell r="F13">
            <v>30000</v>
          </cell>
          <cell r="G13">
            <v>0</v>
          </cell>
          <cell r="H13">
            <v>0.38</v>
          </cell>
          <cell r="I13">
            <v>41400</v>
          </cell>
          <cell r="J13">
            <v>11</v>
          </cell>
          <cell r="K13">
            <v>455400</v>
          </cell>
          <cell r="L13">
            <v>5464800</v>
          </cell>
          <cell r="M13">
            <v>0.04</v>
          </cell>
          <cell r="N13">
            <v>5464800</v>
          </cell>
          <cell r="O13">
            <v>5683392</v>
          </cell>
          <cell r="P13">
            <v>5683392</v>
          </cell>
          <cell r="Q13">
            <v>5683392</v>
          </cell>
          <cell r="R13">
            <v>5683392</v>
          </cell>
          <cell r="S13">
            <v>5683392</v>
          </cell>
          <cell r="T13">
            <v>5683392</v>
          </cell>
          <cell r="U13">
            <v>5683392</v>
          </cell>
          <cell r="V13">
            <v>0.3182843479174231</v>
          </cell>
          <cell r="W13">
            <v>7878775470.1214581</v>
          </cell>
          <cell r="X13">
            <v>248150594.33198377</v>
          </cell>
          <cell r="Y13">
            <v>1006830150.0631578</v>
          </cell>
          <cell r="Z13">
            <v>1431975483.2842104</v>
          </cell>
          <cell r="AA13">
            <v>1531401862.7368422</v>
          </cell>
          <cell r="AB13">
            <v>1517681955.031579</v>
          </cell>
          <cell r="AC13">
            <v>1320890863.831579</v>
          </cell>
          <cell r="AD13">
            <v>683590106.27368414</v>
          </cell>
          <cell r="AE13">
            <v>138254454.56842107</v>
          </cell>
          <cell r="AF13">
            <v>2.6951980399093327</v>
          </cell>
          <cell r="AG13">
            <v>45.40890688259109</v>
          </cell>
          <cell r="AH13">
            <v>177.15303643724695</v>
          </cell>
          <cell r="AI13">
            <v>251.95789473684209</v>
          </cell>
          <cell r="AJ13">
            <v>269.45209176788126</v>
          </cell>
          <cell r="AK13">
            <v>267.03805668016196</v>
          </cell>
          <cell r="AL13">
            <v>232.41241565452094</v>
          </cell>
          <cell r="AM13">
            <v>120.27854251012145</v>
          </cell>
          <cell r="AN13">
            <v>24.326045883940623</v>
          </cell>
          <cell r="AO13">
            <v>1</v>
          </cell>
          <cell r="AP13">
            <v>7.5</v>
          </cell>
          <cell r="AQ13">
            <v>247</v>
          </cell>
          <cell r="AR13">
            <v>15</v>
          </cell>
          <cell r="AS13">
            <v>42</v>
          </cell>
          <cell r="AT13">
            <v>84</v>
          </cell>
          <cell r="AU13">
            <v>95</v>
          </cell>
          <cell r="AV13">
            <v>96</v>
          </cell>
          <cell r="AW13">
            <v>98</v>
          </cell>
          <cell r="AX13">
            <v>72</v>
          </cell>
          <cell r="AY13">
            <v>13</v>
          </cell>
        </row>
        <row r="14">
          <cell r="D14" t="str">
            <v>세르비아사무직</v>
          </cell>
          <cell r="E14" t="str">
            <v>EUR</v>
          </cell>
          <cell r="F14">
            <v>846.15384615384619</v>
          </cell>
          <cell r="G14">
            <v>6.5000000000000002E-2</v>
          </cell>
          <cell r="H14">
            <v>0.60919999999999996</v>
          </cell>
          <cell r="I14">
            <v>1416.6307692307691</v>
          </cell>
          <cell r="J14">
            <v>1300</v>
          </cell>
          <cell r="K14">
            <v>1841620</v>
          </cell>
          <cell r="L14">
            <v>22099440</v>
          </cell>
          <cell r="M14">
            <v>0.06</v>
          </cell>
          <cell r="N14">
            <v>22099440</v>
          </cell>
          <cell r="O14">
            <v>23425406.400000002</v>
          </cell>
          <cell r="P14">
            <v>23425406.400000002</v>
          </cell>
          <cell r="Q14">
            <v>23425406.400000002</v>
          </cell>
          <cell r="R14">
            <v>23425406.400000002</v>
          </cell>
          <cell r="S14">
            <v>23425406.400000002</v>
          </cell>
          <cell r="T14">
            <v>23425406.400000002</v>
          </cell>
          <cell r="U14">
            <v>23425406.400000002</v>
          </cell>
          <cell r="V14">
            <v>0.67907514038702654</v>
          </cell>
          <cell r="W14">
            <v>4694134062.6506023</v>
          </cell>
          <cell r="X14">
            <v>319509975.90361452</v>
          </cell>
          <cell r="Y14">
            <v>762031292.53012049</v>
          </cell>
          <cell r="Z14">
            <v>790254673.73493969</v>
          </cell>
          <cell r="AA14">
            <v>790254673.73493969</v>
          </cell>
          <cell r="AB14">
            <v>790254673.73493969</v>
          </cell>
          <cell r="AC14">
            <v>649137767.71084344</v>
          </cell>
          <cell r="AD14">
            <v>310457193.25301212</v>
          </cell>
          <cell r="AE14">
            <v>282233812.0481928</v>
          </cell>
          <cell r="AF14">
            <v>1.8126560295234992</v>
          </cell>
          <cell r="AG14">
            <v>14.457831325301207</v>
          </cell>
          <cell r="AH14">
            <v>32.53012048192771</v>
          </cell>
          <cell r="AI14">
            <v>33.734939759036138</v>
          </cell>
          <cell r="AJ14">
            <v>33.734939759036138</v>
          </cell>
          <cell r="AK14">
            <v>33.734939759036138</v>
          </cell>
          <cell r="AL14">
            <v>27.710843373493976</v>
          </cell>
          <cell r="AM14">
            <v>13.253012048192772</v>
          </cell>
          <cell r="AN14">
            <v>12.048192771084338</v>
          </cell>
          <cell r="AO14">
            <v>1</v>
          </cell>
          <cell r="AP14">
            <v>8</v>
          </cell>
          <cell r="AQ14">
            <v>249</v>
          </cell>
          <cell r="AR14">
            <v>12</v>
          </cell>
          <cell r="AS14">
            <v>15</v>
          </cell>
          <cell r="AT14">
            <v>15</v>
          </cell>
          <cell r="AU14">
            <v>15</v>
          </cell>
          <cell r="AV14">
            <v>15</v>
          </cell>
          <cell r="AW14">
            <v>15</v>
          </cell>
          <cell r="AX14">
            <v>12</v>
          </cell>
          <cell r="AY14">
            <v>12</v>
          </cell>
        </row>
        <row r="15">
          <cell r="D15" t="str">
            <v>세르비아간접직</v>
          </cell>
          <cell r="E15" t="str">
            <v>EUR</v>
          </cell>
          <cell r="F15">
            <v>400</v>
          </cell>
          <cell r="G15">
            <v>0.13750000000000001</v>
          </cell>
          <cell r="H15">
            <v>0.60919999999999996</v>
          </cell>
          <cell r="I15">
            <v>698.68</v>
          </cell>
          <cell r="J15">
            <v>1300</v>
          </cell>
          <cell r="K15">
            <v>908283.99999999988</v>
          </cell>
          <cell r="L15">
            <v>10899407.999999998</v>
          </cell>
          <cell r="M15">
            <v>0.06</v>
          </cell>
          <cell r="N15">
            <v>10899407.999999998</v>
          </cell>
          <cell r="O15">
            <v>11553372.479999999</v>
          </cell>
          <cell r="P15">
            <v>11553372.479999999</v>
          </cell>
          <cell r="Q15">
            <v>11553372.479999999</v>
          </cell>
          <cell r="R15">
            <v>11553372.479999999</v>
          </cell>
          <cell r="S15">
            <v>11553372.479999999</v>
          </cell>
          <cell r="T15">
            <v>11553372.479999999</v>
          </cell>
          <cell r="U15">
            <v>11553372.479999999</v>
          </cell>
          <cell r="V15">
            <v>0.58652191182395386</v>
          </cell>
          <cell r="W15">
            <v>4883886344.6320314</v>
          </cell>
          <cell r="X15">
            <v>163651619.98393568</v>
          </cell>
          <cell r="Y15">
            <v>620287731.37066662</v>
          </cell>
          <cell r="Z15">
            <v>884230480.22567058</v>
          </cell>
          <cell r="AA15">
            <v>934861163.15810418</v>
          </cell>
          <cell r="AB15">
            <v>934861163.15810418</v>
          </cell>
          <cell r="AC15">
            <v>818108689.02554202</v>
          </cell>
          <cell r="AD15">
            <v>430682505.25712442</v>
          </cell>
          <cell r="AE15">
            <v>97202992.452883527</v>
          </cell>
          <cell r="AF15">
            <v>2.6808465931235492</v>
          </cell>
          <cell r="AG15">
            <v>15.014725568942435</v>
          </cell>
          <cell r="AH15">
            <v>53.68888888888889</v>
          </cell>
          <cell r="AI15">
            <v>76.534404283801877</v>
          </cell>
          <cell r="AJ15">
            <v>80.916733601070945</v>
          </cell>
          <cell r="AK15">
            <v>80.916733601070945</v>
          </cell>
          <cell r="AL15">
            <v>70.811244979919678</v>
          </cell>
          <cell r="AM15">
            <v>37.27764390896921</v>
          </cell>
          <cell r="AN15">
            <v>8.4133868808567609</v>
          </cell>
          <cell r="AO15">
            <v>1</v>
          </cell>
          <cell r="AP15">
            <v>7.5</v>
          </cell>
          <cell r="AQ15">
            <v>249</v>
          </cell>
          <cell r="AR15">
            <v>5</v>
          </cell>
          <cell r="AS15">
            <v>13</v>
          </cell>
          <cell r="AT15">
            <v>26</v>
          </cell>
          <cell r="AU15">
            <v>29</v>
          </cell>
          <cell r="AV15">
            <v>29</v>
          </cell>
          <cell r="AW15">
            <v>30</v>
          </cell>
          <cell r="AX15">
            <v>22</v>
          </cell>
          <cell r="AY15">
            <v>4</v>
          </cell>
        </row>
        <row r="16">
          <cell r="D16" t="str">
            <v>세르비아직접직</v>
          </cell>
          <cell r="E16" t="str">
            <v>EUR</v>
          </cell>
          <cell r="F16">
            <v>350</v>
          </cell>
          <cell r="G16">
            <v>0.15714285714285714</v>
          </cell>
          <cell r="H16">
            <v>0.60919999999999996</v>
          </cell>
          <cell r="I16">
            <v>618.21999999999991</v>
          </cell>
          <cell r="J16">
            <v>1300</v>
          </cell>
          <cell r="K16">
            <v>803685.99999999988</v>
          </cell>
          <cell r="L16">
            <v>9644231.9999999981</v>
          </cell>
          <cell r="M16">
            <v>0.06</v>
          </cell>
          <cell r="N16">
            <v>9644231.9999999981</v>
          </cell>
          <cell r="O16">
            <v>10222885.919999998</v>
          </cell>
          <cell r="P16">
            <v>10222885.919999998</v>
          </cell>
          <cell r="Q16">
            <v>10222885.919999998</v>
          </cell>
          <cell r="R16">
            <v>10222885.919999998</v>
          </cell>
          <cell r="S16">
            <v>10222885.919999998</v>
          </cell>
          <cell r="T16">
            <v>10222885.919999998</v>
          </cell>
          <cell r="U16">
            <v>10222885.919999998</v>
          </cell>
          <cell r="V16">
            <v>0.56757156310322088</v>
          </cell>
          <cell r="W16">
            <v>14049603564.157427</v>
          </cell>
          <cell r="X16">
            <v>434416490.4096384</v>
          </cell>
          <cell r="Y16">
            <v>1796468974.3946021</v>
          </cell>
          <cell r="Z16">
            <v>2555048165.4253488</v>
          </cell>
          <cell r="AA16">
            <v>2732452870.5902004</v>
          </cell>
          <cell r="AB16">
            <v>2707972685.4045296</v>
          </cell>
          <cell r="AC16">
            <v>2356841871.7753572</v>
          </cell>
          <cell r="AD16">
            <v>1219717563.1329155</v>
          </cell>
          <cell r="AE16">
            <v>246684943.02483532</v>
          </cell>
          <cell r="AF16">
            <v>2.6735498628819485</v>
          </cell>
          <cell r="AG16">
            <v>45.044176706827301</v>
          </cell>
          <cell r="AH16">
            <v>175.73012048192771</v>
          </cell>
          <cell r="AI16">
            <v>249.93413654618473</v>
          </cell>
          <cell r="AJ16">
            <v>267.28781793842035</v>
          </cell>
          <cell r="AK16">
            <v>264.89317269076304</v>
          </cell>
          <cell r="AL16">
            <v>230.54564926372157</v>
          </cell>
          <cell r="AM16">
            <v>119.31244979919678</v>
          </cell>
          <cell r="AN16">
            <v>24.130655957161984</v>
          </cell>
          <cell r="AO16">
            <v>1</v>
          </cell>
          <cell r="AP16">
            <v>7.5</v>
          </cell>
          <cell r="AQ16">
            <v>249</v>
          </cell>
          <cell r="AR16">
            <v>15</v>
          </cell>
          <cell r="AS16">
            <v>42</v>
          </cell>
          <cell r="AT16">
            <v>84</v>
          </cell>
          <cell r="AU16">
            <v>95</v>
          </cell>
          <cell r="AV16">
            <v>96</v>
          </cell>
          <cell r="AW16">
            <v>98</v>
          </cell>
          <cell r="AX16">
            <v>72</v>
          </cell>
          <cell r="AY16">
            <v>13</v>
          </cell>
        </row>
        <row r="17">
          <cell r="D17" t="str">
            <v>모로코사무직</v>
          </cell>
          <cell r="E17" t="str">
            <v>EUR</v>
          </cell>
          <cell r="F17">
            <v>1100</v>
          </cell>
          <cell r="G17">
            <v>0.13524475524475524</v>
          </cell>
          <cell r="H17">
            <v>0.2109</v>
          </cell>
          <cell r="I17">
            <v>1480.759230769231</v>
          </cell>
          <cell r="J17">
            <v>1300</v>
          </cell>
          <cell r="K17">
            <v>1924987.0000000002</v>
          </cell>
          <cell r="L17">
            <v>23099844.000000004</v>
          </cell>
          <cell r="M17">
            <v>0.05</v>
          </cell>
          <cell r="N17">
            <v>23099844.000000004</v>
          </cell>
          <cell r="O17">
            <v>24254836.200000007</v>
          </cell>
          <cell r="P17">
            <v>24254836.200000007</v>
          </cell>
          <cell r="Q17">
            <v>24254836.200000007</v>
          </cell>
          <cell r="R17">
            <v>24254836.200000007</v>
          </cell>
          <cell r="S17">
            <v>24254836.200000007</v>
          </cell>
          <cell r="T17">
            <v>24254836.200000007</v>
          </cell>
          <cell r="U17">
            <v>24254836.200000007</v>
          </cell>
          <cell r="V17">
            <v>0.70641213103182077</v>
          </cell>
          <cell r="W17">
            <v>4883102103.6290331</v>
          </cell>
          <cell r="X17">
            <v>335320316.12903231</v>
          </cell>
          <cell r="Y17">
            <v>792194246.85483897</v>
          </cell>
          <cell r="Z17">
            <v>821534774.51612914</v>
          </cell>
          <cell r="AA17">
            <v>821534774.51612914</v>
          </cell>
          <cell r="AB17">
            <v>821534774.51612914</v>
          </cell>
          <cell r="AC17">
            <v>674832136.2096777</v>
          </cell>
          <cell r="AD17">
            <v>322745804.27419364</v>
          </cell>
          <cell r="AE17">
            <v>293405276.6129033</v>
          </cell>
          <cell r="AF17">
            <v>1.8199651264167391</v>
          </cell>
          <cell r="AG17">
            <v>14.516129032258064</v>
          </cell>
          <cell r="AH17">
            <v>32.661290322580648</v>
          </cell>
          <cell r="AI17">
            <v>33.87096774193548</v>
          </cell>
          <cell r="AJ17">
            <v>33.87096774193548</v>
          </cell>
          <cell r="AK17">
            <v>33.87096774193548</v>
          </cell>
          <cell r="AL17">
            <v>27.822580645161292</v>
          </cell>
          <cell r="AM17">
            <v>13.306451612903226</v>
          </cell>
          <cell r="AN17">
            <v>12.096774193548388</v>
          </cell>
          <cell r="AO17">
            <v>1</v>
          </cell>
          <cell r="AP17">
            <v>8</v>
          </cell>
          <cell r="AQ17">
            <v>248</v>
          </cell>
          <cell r="AR17">
            <v>12</v>
          </cell>
          <cell r="AS17">
            <v>15</v>
          </cell>
          <cell r="AT17">
            <v>15</v>
          </cell>
          <cell r="AU17">
            <v>15</v>
          </cell>
          <cell r="AV17">
            <v>15</v>
          </cell>
          <cell r="AW17">
            <v>15</v>
          </cell>
          <cell r="AX17">
            <v>12</v>
          </cell>
          <cell r="AY17">
            <v>12</v>
          </cell>
        </row>
        <row r="18">
          <cell r="D18" t="str">
            <v>모로코간접직</v>
          </cell>
          <cell r="E18" t="str">
            <v>EUR</v>
          </cell>
          <cell r="F18">
            <v>500</v>
          </cell>
          <cell r="G18">
            <v>7.7538461538461528E-2</v>
          </cell>
          <cell r="H18">
            <v>0.2109</v>
          </cell>
          <cell r="I18">
            <v>644.21923076923088</v>
          </cell>
          <cell r="J18">
            <v>1300</v>
          </cell>
          <cell r="K18">
            <v>837485.00000000012</v>
          </cell>
          <cell r="L18">
            <v>10049820.000000002</v>
          </cell>
          <cell r="M18">
            <v>0.04</v>
          </cell>
          <cell r="N18">
            <v>10049820.000000002</v>
          </cell>
          <cell r="O18">
            <v>10451812.800000003</v>
          </cell>
          <cell r="P18">
            <v>10451812.800000003</v>
          </cell>
          <cell r="Q18">
            <v>10451812.800000003</v>
          </cell>
          <cell r="R18">
            <v>10451812.800000003</v>
          </cell>
          <cell r="S18">
            <v>10451812.800000003</v>
          </cell>
          <cell r="T18">
            <v>10451812.800000003</v>
          </cell>
          <cell r="U18">
            <v>10451812.800000003</v>
          </cell>
          <cell r="V18">
            <v>0.49477728002161692</v>
          </cell>
          <cell r="W18">
            <v>4119941561.9736533</v>
          </cell>
          <cell r="X18">
            <v>140617241.91616771</v>
          </cell>
          <cell r="Y18">
            <v>522924430.42874271</v>
          </cell>
          <cell r="Z18">
            <v>745437474.98922181</v>
          </cell>
          <cell r="AA18">
            <v>788120926.0646708</v>
          </cell>
          <cell r="AB18">
            <v>788120926.0646708</v>
          </cell>
          <cell r="AC18">
            <v>689694473.38922179</v>
          </cell>
          <cell r="AD18">
            <v>363080538.86467081</v>
          </cell>
          <cell r="AE18">
            <v>81945550.256287456</v>
          </cell>
          <cell r="AF18">
            <v>2.4982440182925294</v>
          </cell>
          <cell r="AG18">
            <v>13.992015968063873</v>
          </cell>
          <cell r="AH18">
            <v>50.031936127744515</v>
          </cell>
          <cell r="AI18">
            <v>71.321357285429144</v>
          </cell>
          <cell r="AJ18">
            <v>75.405189620758478</v>
          </cell>
          <cell r="AK18">
            <v>75.405189620758478</v>
          </cell>
          <cell r="AL18">
            <v>65.988023952095816</v>
          </cell>
          <cell r="AM18">
            <v>34.73852295409182</v>
          </cell>
          <cell r="AN18">
            <v>7.8403193612774462</v>
          </cell>
          <cell r="AO18">
            <v>1</v>
          </cell>
          <cell r="AP18">
            <v>7.5</v>
          </cell>
          <cell r="AQ18">
            <v>267.2</v>
          </cell>
          <cell r="AR18">
            <v>5</v>
          </cell>
          <cell r="AS18">
            <v>13</v>
          </cell>
          <cell r="AT18">
            <v>26</v>
          </cell>
          <cell r="AU18">
            <v>29</v>
          </cell>
          <cell r="AV18">
            <v>29</v>
          </cell>
          <cell r="AW18">
            <v>30</v>
          </cell>
          <cell r="AX18">
            <v>22</v>
          </cell>
          <cell r="AY18">
            <v>4</v>
          </cell>
        </row>
        <row r="19">
          <cell r="D19" t="str">
            <v>모로코직접직</v>
          </cell>
          <cell r="E19" t="str">
            <v>EUR</v>
          </cell>
          <cell r="F19">
            <v>267</v>
          </cell>
          <cell r="G19">
            <v>0.14520311149524631</v>
          </cell>
          <cell r="H19">
            <v>0.2109</v>
          </cell>
          <cell r="I19">
            <v>362.07953076923081</v>
          </cell>
          <cell r="J19">
            <v>1300</v>
          </cell>
          <cell r="K19">
            <v>470703.39000000007</v>
          </cell>
          <cell r="L19">
            <v>5648440.6800000006</v>
          </cell>
          <cell r="M19">
            <v>0.04</v>
          </cell>
          <cell r="N19">
            <v>5648440.6800000006</v>
          </cell>
          <cell r="O19">
            <v>5874378.3072000006</v>
          </cell>
          <cell r="P19">
            <v>5874378.3072000006</v>
          </cell>
          <cell r="Q19">
            <v>5874378.3072000006</v>
          </cell>
          <cell r="R19">
            <v>5874378.3072000006</v>
          </cell>
          <cell r="S19">
            <v>5874378.3072000006</v>
          </cell>
          <cell r="T19">
            <v>5874378.3072000006</v>
          </cell>
          <cell r="U19">
            <v>5874378.3072000006</v>
          </cell>
          <cell r="V19">
            <v>0.30410956596787986</v>
          </cell>
          <cell r="W19">
            <v>7527894488.8570061</v>
          </cell>
          <cell r="X19">
            <v>237099216.56766471</v>
          </cell>
          <cell r="Y19">
            <v>961991005.66051269</v>
          </cell>
          <cell r="Z19">
            <v>1368202506.8074925</v>
          </cell>
          <cell r="AA19">
            <v>1463200936.0388985</v>
          </cell>
          <cell r="AB19">
            <v>1450092043.9282205</v>
          </cell>
          <cell r="AC19">
            <v>1262065036.873811</v>
          </cell>
          <cell r="AD19">
            <v>653146445.55742288</v>
          </cell>
          <cell r="AE19">
            <v>132097297.42298444</v>
          </cell>
          <cell r="AF19">
            <v>2.4914442958742713</v>
          </cell>
          <cell r="AG19">
            <v>41.976047904191617</v>
          </cell>
          <cell r="AH19">
            <v>163.76047904191617</v>
          </cell>
          <cell r="AI19">
            <v>232.91017964071858</v>
          </cell>
          <cell r="AJ19">
            <v>249.08183632734531</v>
          </cell>
          <cell r="AK19">
            <v>246.85029940119762</v>
          </cell>
          <cell r="AL19">
            <v>214.84231536926148</v>
          </cell>
          <cell r="AM19">
            <v>111.18562874251498</v>
          </cell>
          <cell r="AN19">
            <v>22.487025948103792</v>
          </cell>
          <cell r="AO19">
            <v>1</v>
          </cell>
          <cell r="AP19">
            <v>7.5</v>
          </cell>
          <cell r="AQ19">
            <v>267.2</v>
          </cell>
          <cell r="AR19">
            <v>15</v>
          </cell>
          <cell r="AS19">
            <v>42</v>
          </cell>
          <cell r="AT19">
            <v>84</v>
          </cell>
          <cell r="AU19">
            <v>95</v>
          </cell>
          <cell r="AV19">
            <v>96</v>
          </cell>
          <cell r="AW19">
            <v>98</v>
          </cell>
          <cell r="AX19">
            <v>72</v>
          </cell>
          <cell r="AY19">
            <v>13</v>
          </cell>
        </row>
        <row r="20">
          <cell r="D20" t="str">
            <v>불가리아사무직</v>
          </cell>
          <cell r="E20" t="str">
            <v>EUR</v>
          </cell>
          <cell r="F20">
            <v>805</v>
          </cell>
          <cell r="G20">
            <v>0.17453416149068324</v>
          </cell>
          <cell r="H20">
            <v>0.56200000000000006</v>
          </cell>
          <cell r="I20">
            <v>1397.91</v>
          </cell>
          <cell r="J20">
            <v>1300</v>
          </cell>
          <cell r="K20">
            <v>1817283</v>
          </cell>
          <cell r="L20">
            <v>21807396</v>
          </cell>
          <cell r="M20">
            <v>0.08</v>
          </cell>
          <cell r="N20">
            <v>21807396</v>
          </cell>
          <cell r="O20">
            <v>23551987.68</v>
          </cell>
          <cell r="P20">
            <v>23551987.68</v>
          </cell>
          <cell r="Q20">
            <v>23551987.68</v>
          </cell>
          <cell r="R20">
            <v>23551987.68</v>
          </cell>
          <cell r="S20">
            <v>23551987.68</v>
          </cell>
          <cell r="T20">
            <v>23551987.68</v>
          </cell>
          <cell r="U20">
            <v>23551987.68</v>
          </cell>
          <cell r="V20">
            <v>0.69019965787541604</v>
          </cell>
          <cell r="W20">
            <v>4771032734.6341467</v>
          </cell>
          <cell r="X20">
            <v>319132624.39024389</v>
          </cell>
          <cell r="Y20">
            <v>775492277.26829255</v>
          </cell>
          <cell r="Z20">
            <v>804214213.46341455</v>
          </cell>
          <cell r="AA20">
            <v>804214213.46341455</v>
          </cell>
          <cell r="AB20">
            <v>804214213.46341455</v>
          </cell>
          <cell r="AC20">
            <v>660604532.48780477</v>
          </cell>
          <cell r="AD20">
            <v>315941298.14634144</v>
          </cell>
          <cell r="AE20">
            <v>287219361.9512195</v>
          </cell>
          <cell r="AF20">
            <v>1.8347615908591512</v>
          </cell>
          <cell r="AG20">
            <v>14.634146341463413</v>
          </cell>
          <cell r="AH20">
            <v>32.926829268292678</v>
          </cell>
          <cell r="AI20">
            <v>34.146341463414629</v>
          </cell>
          <cell r="AJ20">
            <v>34.146341463414629</v>
          </cell>
          <cell r="AK20">
            <v>34.146341463414629</v>
          </cell>
          <cell r="AL20">
            <v>28.048780487804876</v>
          </cell>
          <cell r="AM20">
            <v>13.414634146341463</v>
          </cell>
          <cell r="AN20">
            <v>12.195121951219512</v>
          </cell>
          <cell r="AO20">
            <v>1</v>
          </cell>
          <cell r="AP20">
            <v>8</v>
          </cell>
          <cell r="AQ20">
            <v>246</v>
          </cell>
          <cell r="AR20">
            <v>12</v>
          </cell>
          <cell r="AS20">
            <v>15</v>
          </cell>
          <cell r="AT20">
            <v>15</v>
          </cell>
          <cell r="AU20">
            <v>15</v>
          </cell>
          <cell r="AV20">
            <v>15</v>
          </cell>
          <cell r="AW20">
            <v>15</v>
          </cell>
          <cell r="AX20">
            <v>12</v>
          </cell>
          <cell r="AY20">
            <v>12</v>
          </cell>
        </row>
        <row r="21">
          <cell r="D21" t="str">
            <v>불가리아간접직</v>
          </cell>
          <cell r="E21" t="str">
            <v>EUR</v>
          </cell>
          <cell r="F21">
            <v>406</v>
          </cell>
          <cell r="G21">
            <v>0.24778325123152711</v>
          </cell>
          <cell r="H21">
            <v>0.56200000000000006</v>
          </cell>
          <cell r="I21">
            <v>734.77200000000005</v>
          </cell>
          <cell r="J21">
            <v>1300</v>
          </cell>
          <cell r="K21">
            <v>955203.60000000009</v>
          </cell>
          <cell r="L21">
            <v>11462443.200000001</v>
          </cell>
          <cell r="M21">
            <v>0.08</v>
          </cell>
          <cell r="N21">
            <v>11462443.200000001</v>
          </cell>
          <cell r="O21">
            <v>12379438.656000001</v>
          </cell>
          <cell r="P21">
            <v>12379438.656000001</v>
          </cell>
          <cell r="Q21">
            <v>12379438.656000001</v>
          </cell>
          <cell r="R21">
            <v>12379438.656000001</v>
          </cell>
          <cell r="S21">
            <v>12379438.656000001</v>
          </cell>
          <cell r="T21">
            <v>12379438.656000001</v>
          </cell>
          <cell r="U21">
            <v>12379438.656000001</v>
          </cell>
          <cell r="V21">
            <v>0.63572762411672479</v>
          </cell>
          <cell r="W21">
            <v>5293615463.8685656</v>
          </cell>
          <cell r="X21">
            <v>174204285.81463417</v>
          </cell>
          <cell r="Y21">
            <v>672743651.710127</v>
          </cell>
          <cell r="Z21">
            <v>959007267.33049774</v>
          </cell>
          <cell r="AA21">
            <v>1013919639.1249171</v>
          </cell>
          <cell r="AB21">
            <v>1013919639.1249171</v>
          </cell>
          <cell r="AC21">
            <v>887293749.52273178</v>
          </cell>
          <cell r="AD21">
            <v>467104065.84070247</v>
          </cell>
          <cell r="AE21">
            <v>105423165.40003905</v>
          </cell>
          <cell r="AF21">
            <v>2.7135398442592025</v>
          </cell>
          <cell r="AG21">
            <v>15.197831978319783</v>
          </cell>
          <cell r="AH21">
            <v>54.343631436314368</v>
          </cell>
          <cell r="AI21">
            <v>77.467750677506785</v>
          </cell>
          <cell r="AJ21">
            <v>81.90352303523035</v>
          </cell>
          <cell r="AK21">
            <v>81.90352303523035</v>
          </cell>
          <cell r="AL21">
            <v>71.674796747967477</v>
          </cell>
          <cell r="AM21">
            <v>37.732249322493224</v>
          </cell>
          <cell r="AN21">
            <v>8.5159891598915998</v>
          </cell>
          <cell r="AO21">
            <v>1</v>
          </cell>
          <cell r="AP21">
            <v>7.5</v>
          </cell>
          <cell r="AQ21">
            <v>246</v>
          </cell>
          <cell r="AR21">
            <v>5</v>
          </cell>
          <cell r="AS21">
            <v>13</v>
          </cell>
          <cell r="AT21">
            <v>26</v>
          </cell>
          <cell r="AU21">
            <v>29</v>
          </cell>
          <cell r="AV21">
            <v>29</v>
          </cell>
          <cell r="AW21">
            <v>30</v>
          </cell>
          <cell r="AX21">
            <v>22</v>
          </cell>
          <cell r="AY21">
            <v>4</v>
          </cell>
        </row>
        <row r="22">
          <cell r="D22" t="str">
            <v>불가리아직접직</v>
          </cell>
          <cell r="E22" t="str">
            <v>EUR</v>
          </cell>
          <cell r="F22">
            <v>343</v>
          </cell>
          <cell r="G22">
            <v>0.2749271137026239</v>
          </cell>
          <cell r="H22">
            <v>0.56200000000000006</v>
          </cell>
          <cell r="I22">
            <v>630.06600000000003</v>
          </cell>
          <cell r="J22">
            <v>1300</v>
          </cell>
          <cell r="K22">
            <v>819085.8</v>
          </cell>
          <cell r="L22">
            <v>9829029.6000000015</v>
          </cell>
          <cell r="M22">
            <v>0.08</v>
          </cell>
          <cell r="N22">
            <v>9829029.6000000015</v>
          </cell>
          <cell r="O22">
            <v>10615351.968000002</v>
          </cell>
          <cell r="P22">
            <v>10615351.968000002</v>
          </cell>
          <cell r="Q22">
            <v>10615351.968000002</v>
          </cell>
          <cell r="R22">
            <v>10615351.968000002</v>
          </cell>
          <cell r="S22">
            <v>10615351.968000002</v>
          </cell>
          <cell r="T22">
            <v>10615351.968000002</v>
          </cell>
          <cell r="U22">
            <v>10615351.968000002</v>
          </cell>
          <cell r="V22">
            <v>0.59620691030714934</v>
          </cell>
          <cell r="W22">
            <v>14758439774.938538</v>
          </cell>
          <cell r="X22">
            <v>448139821.11219519</v>
          </cell>
          <cell r="Y22">
            <v>1888186312.9812298</v>
          </cell>
          <cell r="Z22">
            <v>2685494179.8200197</v>
          </cell>
          <cell r="AA22">
            <v>2871956145.4454641</v>
          </cell>
          <cell r="AB22">
            <v>2846226143.2769566</v>
          </cell>
          <cell r="AC22">
            <v>2477168616.645308</v>
          </cell>
          <cell r="AD22">
            <v>1281989303.0362539</v>
          </cell>
          <cell r="AE22">
            <v>259279252.62111226</v>
          </cell>
          <cell r="AF22">
            <v>2.7061541295024596</v>
          </cell>
          <cell r="AG22">
            <v>45.59349593495935</v>
          </cell>
          <cell r="AH22">
            <v>177.87317073170732</v>
          </cell>
          <cell r="AI22">
            <v>252.9821138211382</v>
          </cell>
          <cell r="AJ22">
            <v>270.54742547425474</v>
          </cell>
          <cell r="AK22">
            <v>268.12357723577236</v>
          </cell>
          <cell r="AL22">
            <v>233.35718157181572</v>
          </cell>
          <cell r="AM22">
            <v>120.76747967479675</v>
          </cell>
          <cell r="AN22">
            <v>24.424932249322495</v>
          </cell>
          <cell r="AO22">
            <v>1</v>
          </cell>
          <cell r="AP22">
            <v>7.5</v>
          </cell>
          <cell r="AQ22">
            <v>246</v>
          </cell>
          <cell r="AR22">
            <v>15</v>
          </cell>
          <cell r="AS22">
            <v>42</v>
          </cell>
          <cell r="AT22">
            <v>84</v>
          </cell>
          <cell r="AU22">
            <v>95</v>
          </cell>
          <cell r="AV22">
            <v>96</v>
          </cell>
          <cell r="AW22">
            <v>98</v>
          </cell>
          <cell r="AX22">
            <v>72</v>
          </cell>
          <cell r="AY22">
            <v>13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LT"/>
      <sheetName val="Ref_List"/>
    </sheetNames>
    <sheetDataSet>
      <sheetData sheetId="0">
        <row r="9">
          <cell r="H9" t="str">
            <v>THINSULATOR</v>
          </cell>
        </row>
        <row r="74">
          <cell r="M74" t="str">
            <v>상세구분</v>
          </cell>
        </row>
        <row r="75">
          <cell r="I75" t="str">
            <v>일반 PUNCH'G PET 
(LM 30%)</v>
          </cell>
          <cell r="M75" t="str">
            <v>일반 PUNCH'G PET 
(LM 30%)</v>
          </cell>
        </row>
        <row r="76">
          <cell r="I76" t="str">
            <v>일반 견면 PET 
(LM 40%)</v>
          </cell>
          <cell r="M76" t="str">
            <v>일반 PUNCH'G PET 
(LM 30%)</v>
          </cell>
        </row>
        <row r="77">
          <cell r="I77" t="str">
            <v>일반 PET 
(RECYCLE PET)</v>
          </cell>
          <cell r="M77" t="str">
            <v>일반 PUNCH'G PET 
(LM 30%)</v>
          </cell>
        </row>
        <row r="78">
          <cell r="I78" t="str">
            <v>VIRTICAL PET
(LM40%)</v>
          </cell>
          <cell r="M78" t="str">
            <v>일반 PUNCH'G PET 
(LM 30%)</v>
          </cell>
        </row>
        <row r="79">
          <cell r="I79" t="str">
            <v>PUNCHING PET 
(BLACK LM 40%)</v>
          </cell>
          <cell r="M79" t="str">
            <v>일반 PUNCH'G PET 
(LM 30%)</v>
          </cell>
        </row>
        <row r="80">
          <cell r="I80" t="str">
            <v>PET(20%)</v>
          </cell>
          <cell r="M80" t="str">
            <v>일반 PUNCH'G PET 
(LM 30%)</v>
          </cell>
        </row>
        <row r="81">
          <cell r="I81" t="str">
            <v>RESIN FELT</v>
          </cell>
          <cell r="M81" t="str">
            <v>일반 PUNCH'G PET 
(LM 30%)</v>
          </cell>
        </row>
        <row r="82">
          <cell r="I82" t="str">
            <v>NEEDLE FELT</v>
          </cell>
          <cell r="M82" t="str">
            <v>일반 PUNCH'G PET 
(LM 30%)</v>
          </cell>
        </row>
        <row r="83">
          <cell r="I83" t="str">
            <v>THINSULATOR</v>
          </cell>
          <cell r="M83" t="str">
            <v>일반 PUNCH'G PET 
(LM 30%)</v>
          </cell>
        </row>
        <row r="84">
          <cell r="M84" t="str">
            <v>일반 PUNCH'G PET 
(LM 30%)</v>
          </cell>
        </row>
        <row r="85">
          <cell r="M85" t="str">
            <v>일반 PUNCH'G PET 
(LM 30%)</v>
          </cell>
        </row>
        <row r="86">
          <cell r="M86" t="str">
            <v>일반 PUNCH'G PET 
(LM 30%)</v>
          </cell>
        </row>
        <row r="87">
          <cell r="M87" t="str">
            <v>일반 PUNCH'G PET 
(LM 30%)</v>
          </cell>
        </row>
        <row r="88">
          <cell r="M88" t="str">
            <v>일반 PUNCH'G PET 
(LM 30%)</v>
          </cell>
        </row>
        <row r="89">
          <cell r="M89" t="str">
            <v>일반 PUNCH'G PET 
(LM 30%)</v>
          </cell>
        </row>
        <row r="90">
          <cell r="M90" t="str">
            <v>일반 PUNCH'G PET 
(LM 30%)</v>
          </cell>
        </row>
        <row r="91">
          <cell r="M91" t="str">
            <v>일반 PUNCH'G PET 
(LM 30%)</v>
          </cell>
        </row>
        <row r="92">
          <cell r="M92" t="str">
            <v>일반 PUNCH'G PET 
(LM 30%)</v>
          </cell>
        </row>
        <row r="93">
          <cell r="M93" t="str">
            <v>일반 PUNCH'G PET 
(LM 30%)</v>
          </cell>
        </row>
        <row r="94">
          <cell r="M94" t="str">
            <v>일반 PUNCH'G PET 
(LM 30%)</v>
          </cell>
        </row>
        <row r="95">
          <cell r="M95" t="str">
            <v>일반 PUNCH'G PET 
(LM 30%)</v>
          </cell>
        </row>
        <row r="96">
          <cell r="M96" t="str">
            <v>일반 PUNCH'G PET 
(LM 30%)</v>
          </cell>
        </row>
        <row r="97">
          <cell r="M97" t="str">
            <v>일반 PUNCH'G PET 
(LM 30%)</v>
          </cell>
        </row>
        <row r="98">
          <cell r="M98" t="str">
            <v>일반 PUNCH'G PET 
(LM 30%)</v>
          </cell>
        </row>
        <row r="99">
          <cell r="M99" t="str">
            <v>일반 견면 PET 
(LM 40%)</v>
          </cell>
        </row>
        <row r="100">
          <cell r="M100" t="str">
            <v>일반 견면 PET 
(LM 40%)</v>
          </cell>
        </row>
        <row r="101">
          <cell r="M101" t="str">
            <v>일반 견면 PET 
(LM 40%)</v>
          </cell>
        </row>
        <row r="102">
          <cell r="M102" t="str">
            <v>일반 견면 PET 
(LM 40%)</v>
          </cell>
        </row>
        <row r="103">
          <cell r="M103" t="str">
            <v>일반 견면 PET 
(LM 40%)</v>
          </cell>
        </row>
        <row r="104">
          <cell r="M104" t="str">
            <v>일반 견면 PET 
(LM 40%)</v>
          </cell>
        </row>
        <row r="105">
          <cell r="M105" t="str">
            <v>일반 견면 PET 
(LM 40%)</v>
          </cell>
        </row>
        <row r="106">
          <cell r="M106" t="str">
            <v>일반 견면 PET 
(LM 40%)</v>
          </cell>
        </row>
        <row r="107">
          <cell r="M107" t="str">
            <v>일반 견면 PET 
(LM 40%)</v>
          </cell>
        </row>
        <row r="108">
          <cell r="M108" t="str">
            <v>일반 견면 PET 
(LM 40%)</v>
          </cell>
        </row>
        <row r="109">
          <cell r="M109" t="str">
            <v>일반 견면 PET 
(LM 40%)</v>
          </cell>
        </row>
        <row r="110">
          <cell r="M110" t="str">
            <v>일반 견면 PET 
(LM 40%)</v>
          </cell>
        </row>
        <row r="111">
          <cell r="M111" t="str">
            <v>일반 견면 PET 
(LM 40%)</v>
          </cell>
        </row>
        <row r="112">
          <cell r="M112" t="str">
            <v>일반 견면 PET 
(LM 40%)</v>
          </cell>
        </row>
        <row r="113">
          <cell r="M113" t="str">
            <v>일반 견면 PET 
(LM 40%)</v>
          </cell>
        </row>
        <row r="114">
          <cell r="M114" t="str">
            <v>일반 견면 PET 
(LM 40%)</v>
          </cell>
        </row>
        <row r="115">
          <cell r="M115" t="str">
            <v>일반 견면 PET 
(LM 40%)</v>
          </cell>
        </row>
        <row r="116">
          <cell r="M116" t="str">
            <v>일반 견면 PET 
(LM 40%)</v>
          </cell>
        </row>
        <row r="117">
          <cell r="M117" t="str">
            <v>일반 견면 PET 
(LM 40%)</v>
          </cell>
        </row>
        <row r="118">
          <cell r="M118" t="str">
            <v>일반 견면 PET 
(LM 40%)</v>
          </cell>
        </row>
        <row r="119">
          <cell r="M119" t="str">
            <v>일반 견면 PET 
(LM 40%)</v>
          </cell>
        </row>
        <row r="120">
          <cell r="M120" t="str">
            <v>일반 견면 PET 
(LM 40%)</v>
          </cell>
        </row>
        <row r="121">
          <cell r="M121" t="str">
            <v>일반 견면 PET 
(LM 40%)</v>
          </cell>
        </row>
        <row r="122">
          <cell r="M122" t="str">
            <v>일반 견면 PET 
(LM 40%)</v>
          </cell>
        </row>
        <row r="123">
          <cell r="M123" t="str">
            <v>일반 PET 
(RECYCLE PET)</v>
          </cell>
        </row>
        <row r="124">
          <cell r="M124" t="str">
            <v>일반 PET 
(RECYCLE PET)</v>
          </cell>
        </row>
        <row r="125">
          <cell r="M125" t="str">
            <v>일반 PET 
(RECYCLE PET)</v>
          </cell>
        </row>
        <row r="126">
          <cell r="M126" t="str">
            <v>일반 PET 
(RECYCLE PET)</v>
          </cell>
        </row>
        <row r="127">
          <cell r="M127" t="str">
            <v>일반 PET 
(RECYCLE PET)</v>
          </cell>
        </row>
        <row r="128">
          <cell r="M128" t="str">
            <v>일반 PET 
(RECYCLE PET)</v>
          </cell>
        </row>
        <row r="129">
          <cell r="M129" t="str">
            <v>일반 PET 
(RECYCLE PET)</v>
          </cell>
        </row>
        <row r="130">
          <cell r="M130" t="str">
            <v>일반 PET 
(RECYCLE PET)</v>
          </cell>
        </row>
        <row r="131">
          <cell r="M131" t="str">
            <v>일반 PET 
(RECYCLE PET)</v>
          </cell>
        </row>
        <row r="132">
          <cell r="M132" t="str">
            <v>일반 PET 
(RECYCLE PET)</v>
          </cell>
        </row>
        <row r="133">
          <cell r="M133" t="str">
            <v>일반 PET 
(RECYCLE PET)</v>
          </cell>
        </row>
        <row r="134">
          <cell r="M134" t="str">
            <v>일반 PET 
(RECYCLE PET)</v>
          </cell>
        </row>
        <row r="135">
          <cell r="M135" t="str">
            <v>일반 PET 
(RECYCLE PET)</v>
          </cell>
        </row>
        <row r="136">
          <cell r="M136" t="str">
            <v>일반 PET 
(RECYCLE PET)</v>
          </cell>
        </row>
        <row r="137">
          <cell r="M137" t="str">
            <v>일반 PET 
(RECYCLE PET)</v>
          </cell>
        </row>
        <row r="138">
          <cell r="M138" t="str">
            <v>일반 PET 
(RECYCLE PET)</v>
          </cell>
        </row>
        <row r="139">
          <cell r="M139" t="str">
            <v>일반 PET 
(RECYCLE PET)</v>
          </cell>
        </row>
        <row r="140">
          <cell r="M140" t="str">
            <v>일반 PET 
(RECYCLE PET)</v>
          </cell>
        </row>
        <row r="141">
          <cell r="M141" t="str">
            <v>일반 PET 
(RECYCLE PET)</v>
          </cell>
        </row>
        <row r="142">
          <cell r="M142" t="str">
            <v>일반 PET 
(RECYCLE PET)</v>
          </cell>
        </row>
        <row r="143">
          <cell r="M143" t="str">
            <v>일반 PET 
(RECYCLE PET)</v>
          </cell>
        </row>
        <row r="144">
          <cell r="M144" t="str">
            <v>일반 PET 
(RECYCLE PET)</v>
          </cell>
        </row>
        <row r="145">
          <cell r="M145" t="str">
            <v>일반 PET 
(RECYCLE PET)</v>
          </cell>
        </row>
        <row r="146">
          <cell r="M146" t="str">
            <v>일반 PET 
(RECYCLE PET)</v>
          </cell>
        </row>
        <row r="147">
          <cell r="M147" t="str">
            <v>VIRTICAL PET
(LM40%)</v>
          </cell>
        </row>
        <row r="148">
          <cell r="M148" t="str">
            <v>VIRTICAL PET
(LM40%)</v>
          </cell>
        </row>
        <row r="149">
          <cell r="M149" t="str">
            <v>VIRTICAL PET
(LM40%)</v>
          </cell>
        </row>
        <row r="150">
          <cell r="M150" t="str">
            <v>VIRTICAL PET
(LM40%)</v>
          </cell>
        </row>
        <row r="151">
          <cell r="M151" t="str">
            <v>VIRTICAL PET
(LM40%)</v>
          </cell>
        </row>
        <row r="152">
          <cell r="M152" t="str">
            <v>VIRTICAL PET
(LM40%)</v>
          </cell>
        </row>
        <row r="153">
          <cell r="M153" t="str">
            <v>VIRTICAL PET
(LM40%)</v>
          </cell>
        </row>
        <row r="154">
          <cell r="M154" t="str">
            <v>VIRTICAL PET
(LM40%)</v>
          </cell>
        </row>
        <row r="155">
          <cell r="M155" t="str">
            <v>VIRTICAL PET
(LM40%)</v>
          </cell>
        </row>
        <row r="156">
          <cell r="M156" t="str">
            <v>VIRTICAL PET
(LM40%)</v>
          </cell>
        </row>
        <row r="157">
          <cell r="M157" t="str">
            <v>VIRTICAL PET
(LM40%)</v>
          </cell>
        </row>
        <row r="158">
          <cell r="M158" t="str">
            <v>VIRTICAL PET
(LM40%)</v>
          </cell>
        </row>
        <row r="159">
          <cell r="M159" t="str">
            <v>VIRTICAL PET
(LM40%)</v>
          </cell>
        </row>
        <row r="160">
          <cell r="M160" t="str">
            <v>VIRTICAL PET
(LM40%)</v>
          </cell>
        </row>
        <row r="161">
          <cell r="M161" t="str">
            <v>PUNCHING PET 
(BLACK LM 40%)</v>
          </cell>
        </row>
        <row r="162">
          <cell r="M162" t="str">
            <v>PUNCHING PET 
(BLACK LM 40%)</v>
          </cell>
        </row>
        <row r="163">
          <cell r="M163" t="str">
            <v>PUNCHING PET 
(BLACK LM 40%)</v>
          </cell>
        </row>
        <row r="164">
          <cell r="M164" t="str">
            <v>PUNCHING PET 
(BLACK LM 40%)</v>
          </cell>
        </row>
        <row r="165">
          <cell r="M165" t="str">
            <v>PUNCHING PET 
(BLACK LM 40%)</v>
          </cell>
        </row>
        <row r="166">
          <cell r="M166" t="str">
            <v>PUNCHING PET 
(BLACK LM 40%)</v>
          </cell>
        </row>
        <row r="167">
          <cell r="M167" t="str">
            <v>PUNCHING PET 
(BLACK LM 40%)</v>
          </cell>
        </row>
        <row r="168">
          <cell r="M168" t="str">
            <v>PUNCHING PET 
(BLACK LM 40%)</v>
          </cell>
        </row>
        <row r="169">
          <cell r="M169" t="str">
            <v>PUNCHING PET 
(BLACK LM 40%)</v>
          </cell>
        </row>
        <row r="170">
          <cell r="M170" t="str">
            <v>PUNCHING PET 
(BLACK LM 40%)</v>
          </cell>
        </row>
        <row r="171">
          <cell r="M171" t="str">
            <v>PUNCHING PET 
(BLACK LM 40%)</v>
          </cell>
        </row>
        <row r="172">
          <cell r="M172" t="str">
            <v>PUNCHING PET 
(BLACK LM 40%)</v>
          </cell>
        </row>
        <row r="173">
          <cell r="M173" t="str">
            <v>PUNCHING PET 
(BLACK LM 40%)</v>
          </cell>
        </row>
        <row r="174">
          <cell r="M174" t="str">
            <v>PUNCHING PET 
(BLACK LM 40%)</v>
          </cell>
        </row>
        <row r="175">
          <cell r="M175" t="str">
            <v>PUNCHING PET 
(BLACK LM 40%)</v>
          </cell>
        </row>
        <row r="176">
          <cell r="M176" t="str">
            <v>PET(20%)</v>
          </cell>
        </row>
        <row r="177">
          <cell r="M177" t="str">
            <v>PET(20%)</v>
          </cell>
        </row>
        <row r="178">
          <cell r="M178" t="str">
            <v>RESIN FELT</v>
          </cell>
        </row>
        <row r="179">
          <cell r="M179" t="str">
            <v>RESIN FELT</v>
          </cell>
        </row>
        <row r="180">
          <cell r="M180" t="str">
            <v>RESIN FELT</v>
          </cell>
        </row>
        <row r="181">
          <cell r="M181" t="str">
            <v>RESIN FELT</v>
          </cell>
        </row>
        <row r="182">
          <cell r="M182" t="str">
            <v>RESIN FELT</v>
          </cell>
        </row>
        <row r="183">
          <cell r="M183" t="str">
            <v>RESIN FELT</v>
          </cell>
        </row>
        <row r="184">
          <cell r="M184" t="str">
            <v>RESIN FELT</v>
          </cell>
        </row>
        <row r="185">
          <cell r="M185" t="str">
            <v>RESIN FELT</v>
          </cell>
        </row>
        <row r="186">
          <cell r="M186" t="str">
            <v>RESIN FELT</v>
          </cell>
        </row>
        <row r="187">
          <cell r="M187" t="str">
            <v>RESIN FELT</v>
          </cell>
        </row>
        <row r="188">
          <cell r="M188" t="str">
            <v>RESIN FELT</v>
          </cell>
        </row>
        <row r="189">
          <cell r="M189" t="str">
            <v>RESIN FELT</v>
          </cell>
        </row>
        <row r="190">
          <cell r="M190" t="str">
            <v>RESIN FELT</v>
          </cell>
        </row>
        <row r="191">
          <cell r="M191" t="str">
            <v>RESIN FELT</v>
          </cell>
        </row>
        <row r="192">
          <cell r="M192" t="str">
            <v>RESIN FELT</v>
          </cell>
        </row>
        <row r="193">
          <cell r="M193" t="str">
            <v>RESIN FELT</v>
          </cell>
        </row>
        <row r="194">
          <cell r="M194" t="str">
            <v>RESIN FELT</v>
          </cell>
        </row>
        <row r="195">
          <cell r="M195" t="str">
            <v>NEEDLE FELT</v>
          </cell>
        </row>
        <row r="196">
          <cell r="M196" t="str">
            <v>NEEDLE FELT</v>
          </cell>
        </row>
        <row r="197">
          <cell r="M197" t="str">
            <v>NEEDLE FELT</v>
          </cell>
        </row>
        <row r="198">
          <cell r="M198" t="str">
            <v>NEEDLE FELT</v>
          </cell>
        </row>
        <row r="199">
          <cell r="M199" t="str">
            <v>NEEDLE FELT</v>
          </cell>
        </row>
        <row r="200">
          <cell r="M200" t="str">
            <v>NEEDLE FELT</v>
          </cell>
        </row>
        <row r="201">
          <cell r="M201" t="str">
            <v>NEEDLE FELT</v>
          </cell>
        </row>
        <row r="202">
          <cell r="M202" t="str">
            <v>NEEDLE FELT</v>
          </cell>
        </row>
        <row r="203">
          <cell r="M203" t="str">
            <v>NEEDLE FELT</v>
          </cell>
        </row>
        <row r="204">
          <cell r="M204" t="str">
            <v>NEEDLE FELT</v>
          </cell>
        </row>
        <row r="205">
          <cell r="M205" t="str">
            <v>NEEDLE FELT</v>
          </cell>
        </row>
        <row r="206">
          <cell r="M206" t="str">
            <v>THINSULATOR</v>
          </cell>
        </row>
        <row r="207">
          <cell r="M207" t="str">
            <v>THINSULATOR</v>
          </cell>
        </row>
        <row r="208">
          <cell r="M208" t="str">
            <v>THINSULATOR</v>
          </cell>
        </row>
        <row r="209">
          <cell r="M209" t="str">
            <v>THINSULATOR</v>
          </cell>
        </row>
        <row r="210">
          <cell r="M210" t="str">
            <v>THINSULATOR</v>
          </cell>
        </row>
        <row r="211">
          <cell r="M211" t="str">
            <v>THINSULATOR</v>
          </cell>
        </row>
      </sheetData>
      <sheetData sheetId="1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본정보"/>
      <sheetName val="P-NO별 가격"/>
      <sheetName val="1-1. Price Synthesis(KOR)"/>
      <sheetName val="1-2. BOM Cost"/>
      <sheetName val="1-3. Production"/>
      <sheetName val="1-4. Machinery and Equiment TSA"/>
      <sheetName val="1-5. Packaging &amp; Logistics"/>
      <sheetName val="1-6 생산직임율"/>
      <sheetName val="단가LIST(참조)"/>
      <sheetName val="부품마스터(매출)"/>
      <sheetName val="2018 모델별 재료비(매입)"/>
      <sheetName val="SMD 표준시간"/>
      <sheetName val="1-4. Machinery and Equi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">
          <cell r="K3">
            <v>0</v>
          </cell>
        </row>
        <row r="4">
          <cell r="K4" t="str">
            <v xml:space="preserve">개  별  경  비/hr </v>
          </cell>
        </row>
        <row r="5">
          <cell r="K5" t="str">
            <v>기계상각비</v>
          </cell>
        </row>
        <row r="6">
          <cell r="F6">
            <v>6400000</v>
          </cell>
          <cell r="G6">
            <v>1.4267999999999998</v>
          </cell>
          <cell r="H6">
            <v>0.35</v>
          </cell>
          <cell r="I6">
            <v>0.3</v>
          </cell>
          <cell r="K6">
            <v>246.15384615384616</v>
          </cell>
        </row>
        <row r="7">
          <cell r="F7">
            <v>6400000</v>
          </cell>
          <cell r="G7">
            <v>0.48999999999999994</v>
          </cell>
          <cell r="H7">
            <v>0.35</v>
          </cell>
          <cell r="I7">
            <v>0.3</v>
          </cell>
          <cell r="K7">
            <v>246.15384615384616</v>
          </cell>
        </row>
        <row r="8">
          <cell r="F8">
            <v>9000000</v>
          </cell>
          <cell r="G8">
            <v>0.36</v>
          </cell>
          <cell r="H8">
            <v>0.35</v>
          </cell>
          <cell r="I8">
            <v>0.1</v>
          </cell>
          <cell r="K8">
            <v>346.15384615384613</v>
          </cell>
        </row>
        <row r="9">
          <cell r="F9">
            <v>87000000</v>
          </cell>
          <cell r="G9">
            <v>1.9046050000000001</v>
          </cell>
          <cell r="H9">
            <v>0.35</v>
          </cell>
          <cell r="I9">
            <v>1</v>
          </cell>
          <cell r="K9">
            <v>3346.1538461538462</v>
          </cell>
        </row>
        <row r="10">
          <cell r="F10">
            <v>105000000</v>
          </cell>
          <cell r="G10">
            <v>1.0242500000000001</v>
          </cell>
          <cell r="H10">
            <v>0.35</v>
          </cell>
          <cell r="I10">
            <v>1.35</v>
          </cell>
          <cell r="K10">
            <v>4038.4615384615386</v>
          </cell>
        </row>
        <row r="11">
          <cell r="F11">
            <v>5500000</v>
          </cell>
          <cell r="G11">
            <v>0.25</v>
          </cell>
          <cell r="H11">
            <v>0.35</v>
          </cell>
          <cell r="I11">
            <v>0.3</v>
          </cell>
          <cell r="K11">
            <v>211.53846153846155</v>
          </cell>
        </row>
        <row r="12">
          <cell r="F12">
            <v>164000000</v>
          </cell>
          <cell r="G12">
            <v>2.7885</v>
          </cell>
          <cell r="H12">
            <v>0.35</v>
          </cell>
          <cell r="I12">
            <v>5</v>
          </cell>
          <cell r="K12">
            <v>6307.6923076923076</v>
          </cell>
        </row>
        <row r="13">
          <cell r="F13">
            <v>110000000</v>
          </cell>
          <cell r="G13">
            <v>2.7885</v>
          </cell>
          <cell r="H13">
            <v>0.35</v>
          </cell>
          <cell r="I13">
            <v>4.7</v>
          </cell>
          <cell r="K13">
            <v>4230.7692307692305</v>
          </cell>
        </row>
        <row r="14">
          <cell r="F14">
            <v>7800000</v>
          </cell>
          <cell r="G14">
            <v>0.48</v>
          </cell>
          <cell r="H14">
            <v>0.35</v>
          </cell>
          <cell r="I14">
            <v>0.2</v>
          </cell>
          <cell r="K14">
            <v>300</v>
          </cell>
        </row>
        <row r="15">
          <cell r="F15">
            <v>75000000</v>
          </cell>
          <cell r="G15">
            <v>8.3999999999999986</v>
          </cell>
          <cell r="H15">
            <v>0.35</v>
          </cell>
          <cell r="I15">
            <v>11</v>
          </cell>
          <cell r="K15">
            <v>2884.6153846153848</v>
          </cell>
        </row>
        <row r="16">
          <cell r="F16">
            <v>75000000</v>
          </cell>
          <cell r="G16">
            <v>0.83</v>
          </cell>
          <cell r="H16">
            <v>0.35</v>
          </cell>
          <cell r="I16">
            <v>1.3</v>
          </cell>
          <cell r="K16">
            <v>0</v>
          </cell>
        </row>
        <row r="17">
          <cell r="F17">
            <v>7800000</v>
          </cell>
          <cell r="G17">
            <v>1.8704999999999998</v>
          </cell>
          <cell r="H17">
            <v>0.35</v>
          </cell>
          <cell r="I17">
            <v>0.3</v>
          </cell>
          <cell r="K17">
            <v>300</v>
          </cell>
        </row>
        <row r="18">
          <cell r="F18">
            <v>84000000</v>
          </cell>
          <cell r="G18">
            <v>0.23</v>
          </cell>
          <cell r="H18">
            <v>0.35</v>
          </cell>
          <cell r="I18">
            <v>4.0000000000000002E-4</v>
          </cell>
          <cell r="K18">
            <v>3230.7692307692309</v>
          </cell>
        </row>
        <row r="19">
          <cell r="F19">
            <v>667900000</v>
          </cell>
          <cell r="G19">
            <v>1.4267999999999998</v>
          </cell>
          <cell r="H19">
            <v>0.35</v>
          </cell>
          <cell r="I19">
            <v>0.3</v>
          </cell>
          <cell r="K19">
            <v>20.990423076923076</v>
          </cell>
        </row>
        <row r="20">
          <cell r="F20">
            <v>6400000</v>
          </cell>
          <cell r="G20">
            <v>1.4267999999999998</v>
          </cell>
          <cell r="H20">
            <v>0.35</v>
          </cell>
          <cell r="I20">
            <v>0.3</v>
          </cell>
          <cell r="K20">
            <v>246.15384615384616</v>
          </cell>
        </row>
        <row r="21">
          <cell r="F21">
            <v>6400000</v>
          </cell>
          <cell r="G21">
            <v>0.48999999999999994</v>
          </cell>
          <cell r="H21">
            <v>0.35</v>
          </cell>
          <cell r="I21">
            <v>0.3</v>
          </cell>
          <cell r="K21">
            <v>246.15384615384616</v>
          </cell>
        </row>
        <row r="22">
          <cell r="F22">
            <v>21000000</v>
          </cell>
          <cell r="G22">
            <v>0.36</v>
          </cell>
          <cell r="H22">
            <v>0.35</v>
          </cell>
          <cell r="I22">
            <v>0.1</v>
          </cell>
          <cell r="K22">
            <v>807.69230769230774</v>
          </cell>
        </row>
        <row r="23">
          <cell r="F23">
            <v>87000000</v>
          </cell>
          <cell r="G23">
            <v>1.9046050000000001</v>
          </cell>
          <cell r="H23">
            <v>0.35</v>
          </cell>
          <cell r="I23">
            <v>1</v>
          </cell>
          <cell r="K23">
            <v>3346.1538461538462</v>
          </cell>
        </row>
        <row r="24">
          <cell r="F24">
            <v>65000000</v>
          </cell>
          <cell r="G24">
            <v>1.0242500000000001</v>
          </cell>
          <cell r="H24">
            <v>0.35</v>
          </cell>
          <cell r="I24">
            <v>1.35</v>
          </cell>
          <cell r="K24">
            <v>2500</v>
          </cell>
        </row>
        <row r="25">
          <cell r="F25">
            <v>5500000</v>
          </cell>
          <cell r="G25">
            <v>0.25</v>
          </cell>
          <cell r="H25">
            <v>0.35</v>
          </cell>
          <cell r="I25">
            <v>0.3</v>
          </cell>
          <cell r="K25">
            <v>211.53846153846155</v>
          </cell>
        </row>
        <row r="26">
          <cell r="F26">
            <v>164000000</v>
          </cell>
          <cell r="G26">
            <v>2.7885</v>
          </cell>
          <cell r="H26">
            <v>0.35</v>
          </cell>
          <cell r="I26">
            <v>5</v>
          </cell>
          <cell r="K26">
            <v>6307.6923076923076</v>
          </cell>
        </row>
        <row r="27">
          <cell r="F27">
            <v>164000000</v>
          </cell>
          <cell r="G27">
            <v>2.7885</v>
          </cell>
          <cell r="H27">
            <v>0.35</v>
          </cell>
          <cell r="I27">
            <v>5</v>
          </cell>
          <cell r="K27">
            <v>6307.6923076923076</v>
          </cell>
        </row>
        <row r="28">
          <cell r="F28">
            <v>110000000</v>
          </cell>
          <cell r="G28">
            <v>2.7885</v>
          </cell>
          <cell r="H28">
            <v>0.35</v>
          </cell>
          <cell r="I28">
            <v>4.7</v>
          </cell>
          <cell r="K28">
            <v>4230.7692307692305</v>
          </cell>
        </row>
        <row r="29">
          <cell r="F29">
            <v>7800000</v>
          </cell>
          <cell r="G29">
            <v>0.48</v>
          </cell>
          <cell r="H29">
            <v>0.35</v>
          </cell>
          <cell r="I29">
            <v>0.2</v>
          </cell>
          <cell r="K29">
            <v>300</v>
          </cell>
        </row>
        <row r="30">
          <cell r="F30">
            <v>51800000</v>
          </cell>
          <cell r="G30">
            <v>8.3999999999999986</v>
          </cell>
          <cell r="H30">
            <v>0.35</v>
          </cell>
          <cell r="I30">
            <v>7.5</v>
          </cell>
          <cell r="K30">
            <v>1992.3076923076924</v>
          </cell>
        </row>
        <row r="31">
          <cell r="F31">
            <v>84000000</v>
          </cell>
          <cell r="G31">
            <v>0.88</v>
          </cell>
          <cell r="H31">
            <v>0.35</v>
          </cell>
          <cell r="I31">
            <v>1.3</v>
          </cell>
          <cell r="K31">
            <v>0</v>
          </cell>
        </row>
        <row r="32">
          <cell r="F32">
            <v>7800000</v>
          </cell>
          <cell r="G32">
            <v>1.8704999999999998</v>
          </cell>
          <cell r="H32">
            <v>0.35</v>
          </cell>
          <cell r="I32">
            <v>0.3</v>
          </cell>
          <cell r="K32">
            <v>300</v>
          </cell>
        </row>
        <row r="33">
          <cell r="F33">
            <v>84000000</v>
          </cell>
          <cell r="G33">
            <v>0.23</v>
          </cell>
          <cell r="H33">
            <v>0.35</v>
          </cell>
          <cell r="I33">
            <v>4.0000000000000002E-4</v>
          </cell>
          <cell r="K33">
            <v>3230.7692307692309</v>
          </cell>
        </row>
        <row r="34">
          <cell r="F34">
            <v>780700000</v>
          </cell>
          <cell r="G34">
            <v>1.25</v>
          </cell>
          <cell r="H34">
            <v>0.35</v>
          </cell>
          <cell r="I34">
            <v>3</v>
          </cell>
          <cell r="K34">
            <v>18.389423076923077</v>
          </cell>
        </row>
        <row r="35">
          <cell r="F35">
            <v>4800000</v>
          </cell>
          <cell r="G35">
            <v>1.2717000000000001</v>
          </cell>
          <cell r="H35">
            <v>0.35</v>
          </cell>
          <cell r="I35">
            <v>0.3</v>
          </cell>
          <cell r="K35">
            <v>184.61538461538461</v>
          </cell>
        </row>
        <row r="36">
          <cell r="F36">
            <v>5300000</v>
          </cell>
          <cell r="G36">
            <v>0.39600000000000002</v>
          </cell>
          <cell r="H36">
            <v>0.35</v>
          </cell>
          <cell r="I36">
            <v>0.3</v>
          </cell>
          <cell r="K36">
            <v>203.84615384615384</v>
          </cell>
        </row>
        <row r="37">
          <cell r="F37">
            <v>62000000</v>
          </cell>
          <cell r="G37">
            <v>1.25</v>
          </cell>
          <cell r="H37">
            <v>0.35</v>
          </cell>
          <cell r="I37">
            <v>3</v>
          </cell>
          <cell r="K37">
            <v>2384.6153846153848</v>
          </cell>
        </row>
        <row r="38">
          <cell r="F38">
            <v>72000000</v>
          </cell>
          <cell r="G38">
            <v>1.9046050000000001</v>
          </cell>
          <cell r="H38">
            <v>0.35</v>
          </cell>
          <cell r="I38">
            <v>1</v>
          </cell>
          <cell r="K38">
            <v>2769.2307692307691</v>
          </cell>
        </row>
        <row r="39">
          <cell r="F39">
            <v>65000000</v>
          </cell>
          <cell r="G39">
            <v>1.0242500000000001</v>
          </cell>
          <cell r="H39">
            <v>0.35</v>
          </cell>
          <cell r="I39">
            <v>1.35</v>
          </cell>
          <cell r="K39">
            <v>2500</v>
          </cell>
        </row>
        <row r="40">
          <cell r="F40">
            <v>3800000</v>
          </cell>
          <cell r="G40">
            <v>7.4999999999999997E-2</v>
          </cell>
          <cell r="H40">
            <v>0.35</v>
          </cell>
          <cell r="I40">
            <v>0.3</v>
          </cell>
          <cell r="K40">
            <v>146.15384615384616</v>
          </cell>
        </row>
        <row r="41">
          <cell r="F41">
            <v>145000000</v>
          </cell>
          <cell r="G41">
            <v>2.4882</v>
          </cell>
          <cell r="H41">
            <v>0.35</v>
          </cell>
          <cell r="I41">
            <v>5</v>
          </cell>
          <cell r="K41">
            <v>5576.9230769230771</v>
          </cell>
        </row>
        <row r="42">
          <cell r="F42">
            <v>145000000</v>
          </cell>
          <cell r="G42">
            <v>2.4882</v>
          </cell>
          <cell r="H42">
            <v>0.35</v>
          </cell>
          <cell r="I42">
            <v>5</v>
          </cell>
          <cell r="K42">
            <v>5576.9230769230771</v>
          </cell>
        </row>
        <row r="43">
          <cell r="F43">
            <v>144000000</v>
          </cell>
          <cell r="G43">
            <v>2.4882</v>
          </cell>
          <cell r="H43">
            <v>0.35</v>
          </cell>
          <cell r="I43">
            <v>5</v>
          </cell>
          <cell r="K43">
            <v>5538.4615384615381</v>
          </cell>
        </row>
        <row r="44">
          <cell r="F44">
            <v>2800000</v>
          </cell>
          <cell r="G44">
            <v>0.52459999999999996</v>
          </cell>
          <cell r="H44">
            <v>0.35</v>
          </cell>
          <cell r="I44">
            <v>0.2</v>
          </cell>
          <cell r="K44">
            <v>107.69230769230769</v>
          </cell>
        </row>
        <row r="45">
          <cell r="F45">
            <v>85000000</v>
          </cell>
          <cell r="G45">
            <v>8.3999999999999986</v>
          </cell>
          <cell r="H45">
            <v>0.35</v>
          </cell>
          <cell r="I45">
            <v>9</v>
          </cell>
          <cell r="K45">
            <v>3269.2307692307691</v>
          </cell>
        </row>
        <row r="46">
          <cell r="F46">
            <v>7500000</v>
          </cell>
          <cell r="G46">
            <v>0.81</v>
          </cell>
          <cell r="H46">
            <v>0.35</v>
          </cell>
          <cell r="I46">
            <v>3.3</v>
          </cell>
          <cell r="K46">
            <v>0</v>
          </cell>
        </row>
        <row r="47">
          <cell r="F47">
            <v>9000000</v>
          </cell>
          <cell r="G47">
            <v>0.87121999999999999</v>
          </cell>
          <cell r="H47">
            <v>0.35</v>
          </cell>
          <cell r="I47">
            <v>0.3</v>
          </cell>
          <cell r="K47">
            <v>346.15384615384613</v>
          </cell>
        </row>
        <row r="48">
          <cell r="F48">
            <v>135000000</v>
          </cell>
          <cell r="G48">
            <v>1.2949999999999999</v>
          </cell>
          <cell r="H48">
            <v>0.35</v>
          </cell>
          <cell r="I48">
            <v>2.4</v>
          </cell>
          <cell r="K48">
            <v>5192.3076923076924</v>
          </cell>
        </row>
        <row r="49">
          <cell r="F49">
            <v>4900000</v>
          </cell>
          <cell r="G49">
            <v>8.2500000000000004E-2</v>
          </cell>
          <cell r="H49">
            <v>0.35</v>
          </cell>
          <cell r="I49">
            <v>0.3</v>
          </cell>
          <cell r="K49">
            <v>188.46153846153845</v>
          </cell>
        </row>
        <row r="50">
          <cell r="F50">
            <v>7500000</v>
          </cell>
          <cell r="G50">
            <v>1.6767000000000001</v>
          </cell>
          <cell r="H50">
            <v>0.35</v>
          </cell>
          <cell r="I50">
            <v>0.3</v>
          </cell>
          <cell r="K50">
            <v>288.46153846153845</v>
          </cell>
        </row>
        <row r="51">
          <cell r="F51">
            <v>47000000</v>
          </cell>
          <cell r="G51">
            <v>0.97749999999999992</v>
          </cell>
          <cell r="H51">
            <v>0.35</v>
          </cell>
          <cell r="I51">
            <v>1.5</v>
          </cell>
          <cell r="K51">
            <v>1807.6923076923076</v>
          </cell>
        </row>
        <row r="52">
          <cell r="F52">
            <v>938100000</v>
          </cell>
          <cell r="G52">
            <v>0.58500000000000008</v>
          </cell>
          <cell r="H52">
            <v>0.35</v>
          </cell>
          <cell r="I52">
            <v>0.2</v>
          </cell>
          <cell r="K52">
            <v>8.6062500000000011</v>
          </cell>
        </row>
        <row r="53">
          <cell r="F53">
            <v>18000000</v>
          </cell>
          <cell r="G53">
            <v>0.81074999999999986</v>
          </cell>
          <cell r="H53">
            <v>0.35</v>
          </cell>
          <cell r="I53">
            <v>0.2</v>
          </cell>
          <cell r="K53">
            <v>692.30769230769226</v>
          </cell>
        </row>
        <row r="54">
          <cell r="F54">
            <v>18000000</v>
          </cell>
          <cell r="G54">
            <v>0.81074999999999986</v>
          </cell>
          <cell r="H54">
            <v>0.35</v>
          </cell>
          <cell r="I54">
            <v>0.2</v>
          </cell>
          <cell r="K54">
            <v>692.30769230769226</v>
          </cell>
        </row>
        <row r="55">
          <cell r="F55">
            <v>18000000</v>
          </cell>
          <cell r="G55">
            <v>0.81074999999999986</v>
          </cell>
          <cell r="H55">
            <v>0.35</v>
          </cell>
          <cell r="I55">
            <v>0.2</v>
          </cell>
          <cell r="K55">
            <v>692.30769230769226</v>
          </cell>
        </row>
        <row r="56">
          <cell r="F56">
            <v>18000000</v>
          </cell>
          <cell r="G56">
            <v>0.81074999999999986</v>
          </cell>
          <cell r="H56">
            <v>0.35</v>
          </cell>
          <cell r="I56">
            <v>0.2</v>
          </cell>
          <cell r="K56">
            <v>692.30769230769226</v>
          </cell>
        </row>
        <row r="57">
          <cell r="F57">
            <v>34000000</v>
          </cell>
          <cell r="G57">
            <v>0.58500000000000008</v>
          </cell>
          <cell r="H57">
            <v>0.35</v>
          </cell>
          <cell r="I57">
            <v>0.2</v>
          </cell>
          <cell r="K57">
            <v>1307.6923076923076</v>
          </cell>
        </row>
        <row r="58">
          <cell r="F58">
            <v>53700000</v>
          </cell>
          <cell r="G58">
            <v>0.81</v>
          </cell>
          <cell r="H58">
            <v>0.35</v>
          </cell>
          <cell r="I58">
            <v>0.2</v>
          </cell>
          <cell r="K58">
            <v>2065.3846153846152</v>
          </cell>
        </row>
        <row r="59">
          <cell r="F59">
            <v>53800000</v>
          </cell>
          <cell r="G59">
            <v>4.3470000000000004</v>
          </cell>
          <cell r="H59">
            <v>0.35</v>
          </cell>
          <cell r="I59">
            <v>23</v>
          </cell>
          <cell r="K59">
            <v>2069.2307692307691</v>
          </cell>
        </row>
        <row r="60">
          <cell r="F60">
            <v>47500000</v>
          </cell>
          <cell r="G60">
            <v>1.375</v>
          </cell>
          <cell r="H60">
            <v>0.35</v>
          </cell>
          <cell r="I60">
            <v>2</v>
          </cell>
          <cell r="K60">
            <v>0</v>
          </cell>
        </row>
        <row r="61">
          <cell r="F61">
            <v>240000</v>
          </cell>
          <cell r="G61">
            <v>1.375</v>
          </cell>
          <cell r="H61">
            <v>0.35</v>
          </cell>
          <cell r="I61">
            <v>2</v>
          </cell>
          <cell r="K61">
            <v>0</v>
          </cell>
        </row>
        <row r="62">
          <cell r="F62">
            <v>500000</v>
          </cell>
          <cell r="G62">
            <v>1.44</v>
          </cell>
          <cell r="H62">
            <v>0.35</v>
          </cell>
          <cell r="I62">
            <v>1</v>
          </cell>
          <cell r="K62">
            <v>0</v>
          </cell>
        </row>
        <row r="63">
          <cell r="F63">
            <v>77000000</v>
          </cell>
          <cell r="G63">
            <v>4.3470000000000004</v>
          </cell>
          <cell r="H63">
            <v>0.35</v>
          </cell>
          <cell r="I63">
            <v>23</v>
          </cell>
          <cell r="K63">
            <v>2961.5384615384614</v>
          </cell>
        </row>
        <row r="64">
          <cell r="F64">
            <v>20000000</v>
          </cell>
          <cell r="G64">
            <v>1.55</v>
          </cell>
          <cell r="H64">
            <v>0.35</v>
          </cell>
          <cell r="I64">
            <v>2.2000000000000002</v>
          </cell>
          <cell r="K64">
            <v>769.23076923076928</v>
          </cell>
        </row>
        <row r="65">
          <cell r="F65">
            <v>125000000</v>
          </cell>
          <cell r="G65">
            <v>5.3199999999999994</v>
          </cell>
          <cell r="H65">
            <v>0.35</v>
          </cell>
          <cell r="I65">
            <v>50</v>
          </cell>
          <cell r="K65">
            <v>4807.6923076923076</v>
          </cell>
        </row>
        <row r="66">
          <cell r="F66">
            <v>20000000</v>
          </cell>
          <cell r="G66">
            <v>1.55</v>
          </cell>
          <cell r="H66">
            <v>0.35</v>
          </cell>
          <cell r="I66">
            <v>2.2000000000000002</v>
          </cell>
          <cell r="K66">
            <v>769.23076923076928</v>
          </cell>
        </row>
        <row r="67">
          <cell r="F67">
            <v>80430000</v>
          </cell>
          <cell r="G67">
            <v>1.2649999999999999</v>
          </cell>
          <cell r="H67">
            <v>0.35</v>
          </cell>
          <cell r="I67">
            <v>3</v>
          </cell>
          <cell r="K67">
            <v>3093.4615384615386</v>
          </cell>
        </row>
        <row r="68">
          <cell r="F68">
            <v>183100000</v>
          </cell>
          <cell r="G68">
            <v>1.2649999999999999</v>
          </cell>
          <cell r="H68">
            <v>0.35</v>
          </cell>
          <cell r="I68">
            <v>2.6</v>
          </cell>
          <cell r="K68">
            <v>7042.3076923076924</v>
          </cell>
        </row>
        <row r="69">
          <cell r="F69">
            <v>55000000</v>
          </cell>
          <cell r="G69">
            <v>0.95</v>
          </cell>
          <cell r="H69">
            <v>0.35</v>
          </cell>
          <cell r="I69">
            <v>2</v>
          </cell>
          <cell r="K69">
            <v>2115.3846153846152</v>
          </cell>
        </row>
        <row r="70">
          <cell r="F70">
            <v>59000000</v>
          </cell>
          <cell r="G70">
            <v>1</v>
          </cell>
          <cell r="H70">
            <v>0.35</v>
          </cell>
          <cell r="I70">
            <v>3</v>
          </cell>
          <cell r="K70">
            <v>2269.2307692307691</v>
          </cell>
        </row>
        <row r="71">
          <cell r="F71">
            <v>47500000</v>
          </cell>
          <cell r="G71">
            <v>0.59449999999999992</v>
          </cell>
          <cell r="H71">
            <v>0.35</v>
          </cell>
          <cell r="I71">
            <v>3</v>
          </cell>
          <cell r="K71">
            <v>1826.9230769230769</v>
          </cell>
        </row>
        <row r="72">
          <cell r="F72">
            <v>3000000</v>
          </cell>
          <cell r="G72">
            <v>0.35</v>
          </cell>
          <cell r="H72">
            <v>0.35</v>
          </cell>
          <cell r="I72">
            <v>0.1</v>
          </cell>
          <cell r="K72">
            <v>115.38461538461539</v>
          </cell>
        </row>
        <row r="73">
          <cell r="F73">
            <v>55000000</v>
          </cell>
          <cell r="G73">
            <v>0.81</v>
          </cell>
          <cell r="H73">
            <v>0.35</v>
          </cell>
          <cell r="I73">
            <v>2.2000000000000002</v>
          </cell>
          <cell r="K73">
            <v>2115.3846153846152</v>
          </cell>
        </row>
        <row r="74">
          <cell r="F74">
            <v>77000000</v>
          </cell>
          <cell r="G74">
            <v>0.81</v>
          </cell>
          <cell r="H74">
            <v>0.35</v>
          </cell>
          <cell r="I74">
            <v>2.2000000000000002</v>
          </cell>
          <cell r="K74">
            <v>2961.5384615384614</v>
          </cell>
        </row>
        <row r="75">
          <cell r="F75">
            <v>33000000</v>
          </cell>
          <cell r="G75">
            <v>0.81</v>
          </cell>
          <cell r="H75">
            <v>0.35</v>
          </cell>
          <cell r="I75">
            <v>2.2000000000000002</v>
          </cell>
          <cell r="K75">
            <v>1269.2307692307693</v>
          </cell>
        </row>
        <row r="76">
          <cell r="F76">
            <v>63180000</v>
          </cell>
          <cell r="G76">
            <v>0.81</v>
          </cell>
          <cell r="H76">
            <v>0.35</v>
          </cell>
          <cell r="I76">
            <v>2.2000000000000002</v>
          </cell>
          <cell r="K76">
            <v>2430</v>
          </cell>
        </row>
        <row r="77">
          <cell r="F77">
            <v>41800000</v>
          </cell>
          <cell r="G77">
            <v>0.81</v>
          </cell>
          <cell r="H77">
            <v>0.35</v>
          </cell>
          <cell r="I77">
            <v>2.2000000000000002</v>
          </cell>
          <cell r="K77">
            <v>1607.6923076923076</v>
          </cell>
        </row>
        <row r="78">
          <cell r="F78">
            <v>59600000</v>
          </cell>
          <cell r="G78">
            <v>0.81</v>
          </cell>
          <cell r="H78">
            <v>0.35</v>
          </cell>
          <cell r="I78">
            <v>2.2000000000000002</v>
          </cell>
          <cell r="K78">
            <v>2292.3076923076924</v>
          </cell>
        </row>
        <row r="79">
          <cell r="F79">
            <v>59600000</v>
          </cell>
          <cell r="G79">
            <v>0.81</v>
          </cell>
          <cell r="H79">
            <v>0.35</v>
          </cell>
          <cell r="I79">
            <v>2.2000000000000002</v>
          </cell>
          <cell r="K79">
            <v>2292.3076923076924</v>
          </cell>
        </row>
        <row r="80">
          <cell r="F80">
            <v>66500000</v>
          </cell>
          <cell r="G80">
            <v>1.2</v>
          </cell>
          <cell r="H80">
            <v>0.35</v>
          </cell>
          <cell r="I80">
            <v>2.2000000000000002</v>
          </cell>
          <cell r="K80">
            <v>2557.6923076923076</v>
          </cell>
        </row>
        <row r="81">
          <cell r="F81">
            <v>51500000</v>
          </cell>
          <cell r="G81">
            <v>0.81</v>
          </cell>
          <cell r="H81">
            <v>0.35</v>
          </cell>
          <cell r="I81">
            <v>2.2000000000000002</v>
          </cell>
          <cell r="K81">
            <v>3961.5384615384614</v>
          </cell>
        </row>
        <row r="82">
          <cell r="F82">
            <v>40000000</v>
          </cell>
          <cell r="G82">
            <v>0.81</v>
          </cell>
          <cell r="H82">
            <v>0.35</v>
          </cell>
          <cell r="I82">
            <v>2.2000000000000002</v>
          </cell>
          <cell r="K82">
            <v>3076.9230769230771</v>
          </cell>
        </row>
        <row r="83">
          <cell r="F83">
            <v>78000000</v>
          </cell>
          <cell r="G83">
            <v>0.81</v>
          </cell>
          <cell r="H83">
            <v>0.35</v>
          </cell>
          <cell r="I83">
            <v>2.2000000000000002</v>
          </cell>
          <cell r="K83">
            <v>3000</v>
          </cell>
        </row>
        <row r="84">
          <cell r="F84">
            <v>55000000</v>
          </cell>
          <cell r="G84">
            <v>0.81</v>
          </cell>
          <cell r="H84">
            <v>0.35</v>
          </cell>
          <cell r="I84">
            <v>2.2000000000000002</v>
          </cell>
          <cell r="K84">
            <v>4230.7692307692305</v>
          </cell>
        </row>
        <row r="85">
          <cell r="F85">
            <v>32000000</v>
          </cell>
          <cell r="G85">
            <v>0.81</v>
          </cell>
          <cell r="H85">
            <v>0.35</v>
          </cell>
          <cell r="I85">
            <v>2.2000000000000002</v>
          </cell>
          <cell r="K85">
            <v>2461.5384615384614</v>
          </cell>
        </row>
        <row r="86">
          <cell r="F86">
            <v>63630000</v>
          </cell>
          <cell r="G86">
            <v>0.81</v>
          </cell>
          <cell r="H86">
            <v>0.35</v>
          </cell>
          <cell r="I86">
            <v>2.2000000000000002</v>
          </cell>
          <cell r="K86">
            <v>2447.3076923076924</v>
          </cell>
        </row>
        <row r="87">
          <cell r="F87">
            <v>34000000</v>
          </cell>
          <cell r="G87">
            <v>0.81</v>
          </cell>
          <cell r="H87">
            <v>0.35</v>
          </cell>
          <cell r="I87">
            <v>2.2000000000000002</v>
          </cell>
          <cell r="K87">
            <v>2615.3846153846152</v>
          </cell>
        </row>
        <row r="88">
          <cell r="F88">
            <v>55000000</v>
          </cell>
          <cell r="G88">
            <v>0.81</v>
          </cell>
          <cell r="H88">
            <v>0.35</v>
          </cell>
          <cell r="I88">
            <v>2.2000000000000002</v>
          </cell>
          <cell r="K88">
            <v>2115.3846153846152</v>
          </cell>
        </row>
        <row r="89">
          <cell r="F89">
            <v>7000000</v>
          </cell>
          <cell r="G89">
            <v>0.1</v>
          </cell>
          <cell r="H89">
            <v>0.35</v>
          </cell>
          <cell r="I89">
            <v>0.2</v>
          </cell>
          <cell r="K89">
            <v>538.46153846153845</v>
          </cell>
        </row>
        <row r="90">
          <cell r="F90">
            <v>7000000</v>
          </cell>
          <cell r="G90">
            <v>0.1</v>
          </cell>
          <cell r="H90">
            <v>0.35</v>
          </cell>
          <cell r="I90">
            <v>0.2</v>
          </cell>
          <cell r="K90">
            <v>538.46153846153845</v>
          </cell>
        </row>
        <row r="91">
          <cell r="F91" t="str">
            <v>고객임대</v>
          </cell>
          <cell r="G91">
            <v>1.2</v>
          </cell>
          <cell r="H91">
            <v>0.35</v>
          </cell>
          <cell r="I91">
            <v>2.2000000000000002</v>
          </cell>
          <cell r="K91">
            <v>0</v>
          </cell>
        </row>
        <row r="92">
          <cell r="F92" t="str">
            <v>고객임대</v>
          </cell>
          <cell r="G92">
            <v>0.81</v>
          </cell>
          <cell r="H92">
            <v>0.35</v>
          </cell>
          <cell r="I92">
            <v>2.2000000000000002</v>
          </cell>
          <cell r="K92">
            <v>0</v>
          </cell>
        </row>
        <row r="93">
          <cell r="F93" t="str">
            <v>고객임대</v>
          </cell>
          <cell r="G93">
            <v>0.81</v>
          </cell>
          <cell r="H93">
            <v>0.35</v>
          </cell>
          <cell r="I93">
            <v>2.2000000000000002</v>
          </cell>
          <cell r="K93">
            <v>0</v>
          </cell>
        </row>
        <row r="94">
          <cell r="F94" t="str">
            <v>고객임대</v>
          </cell>
          <cell r="G94">
            <v>0.72000000000000008</v>
          </cell>
          <cell r="H94">
            <v>0.35</v>
          </cell>
          <cell r="I94">
            <v>2.2000000000000002</v>
          </cell>
          <cell r="K94">
            <v>0</v>
          </cell>
        </row>
        <row r="95">
          <cell r="F95" t="str">
            <v>고객임대</v>
          </cell>
          <cell r="G95">
            <v>0.1</v>
          </cell>
          <cell r="H95">
            <v>0.35</v>
          </cell>
          <cell r="I95">
            <v>0.2</v>
          </cell>
          <cell r="K95">
            <v>0</v>
          </cell>
        </row>
        <row r="96">
          <cell r="F96" t="str">
            <v>고객임대</v>
          </cell>
          <cell r="G96">
            <v>0.81</v>
          </cell>
          <cell r="H96">
            <v>0.35</v>
          </cell>
          <cell r="I96">
            <v>0.2</v>
          </cell>
          <cell r="K96">
            <v>0</v>
          </cell>
        </row>
        <row r="97">
          <cell r="F97" t="str">
            <v>고객임대</v>
          </cell>
          <cell r="G97">
            <v>0.72000000000000008</v>
          </cell>
          <cell r="H97">
            <v>0.35</v>
          </cell>
          <cell r="I97">
            <v>2.2000000000000002</v>
          </cell>
          <cell r="K97">
            <v>0</v>
          </cell>
        </row>
        <row r="98">
          <cell r="F98" t="str">
            <v>고객임대</v>
          </cell>
          <cell r="G98">
            <v>0.72000000000000008</v>
          </cell>
          <cell r="H98">
            <v>0.35</v>
          </cell>
          <cell r="I98">
            <v>2.2000000000000002</v>
          </cell>
          <cell r="K98">
            <v>0</v>
          </cell>
        </row>
        <row r="99">
          <cell r="F99">
            <v>240000</v>
          </cell>
          <cell r="G99">
            <v>0.45</v>
          </cell>
          <cell r="H99">
            <v>0.35</v>
          </cell>
          <cell r="I99">
            <v>0.05</v>
          </cell>
          <cell r="K99">
            <v>9.2307692307692299</v>
          </cell>
        </row>
        <row r="100">
          <cell r="F100">
            <v>500000</v>
          </cell>
          <cell r="G100">
            <v>0.04</v>
          </cell>
          <cell r="H100">
            <v>0.35</v>
          </cell>
          <cell r="I100">
            <v>7.4999999999999997E-2</v>
          </cell>
          <cell r="K100">
            <v>19.23076923076923</v>
          </cell>
        </row>
        <row r="101">
          <cell r="F101">
            <v>6900000</v>
          </cell>
          <cell r="G101">
            <v>0.2</v>
          </cell>
          <cell r="H101">
            <v>0.35</v>
          </cell>
          <cell r="I101">
            <v>1</v>
          </cell>
          <cell r="K101">
            <v>265.38461538461536</v>
          </cell>
        </row>
        <row r="102">
          <cell r="F102">
            <v>24000000</v>
          </cell>
          <cell r="G102">
            <v>0.91349999999999998</v>
          </cell>
          <cell r="H102">
            <v>0.35</v>
          </cell>
          <cell r="I102">
            <v>10</v>
          </cell>
          <cell r="K102">
            <v>923.07692307692309</v>
          </cell>
        </row>
        <row r="103">
          <cell r="F103">
            <v>860000</v>
          </cell>
          <cell r="G103">
            <v>0.04</v>
          </cell>
          <cell r="H103">
            <v>0.35</v>
          </cell>
          <cell r="I103">
            <v>0.06</v>
          </cell>
          <cell r="K103">
            <v>33.07692307692308</v>
          </cell>
        </row>
        <row r="104">
          <cell r="F104">
            <v>18000000</v>
          </cell>
          <cell r="G104">
            <v>0.72000000000000008</v>
          </cell>
          <cell r="H104">
            <v>0.35</v>
          </cell>
          <cell r="I104">
            <v>2.5</v>
          </cell>
          <cell r="K104">
            <v>1384.6153846153845</v>
          </cell>
        </row>
        <row r="105">
          <cell r="F105">
            <v>9400000</v>
          </cell>
          <cell r="G105">
            <v>0.5</v>
          </cell>
          <cell r="H105">
            <v>0.35</v>
          </cell>
          <cell r="I105">
            <v>3.6</v>
          </cell>
          <cell r="K105">
            <v>723.07692307692309</v>
          </cell>
        </row>
        <row r="106">
          <cell r="F106">
            <v>560000</v>
          </cell>
          <cell r="G106">
            <v>0.04</v>
          </cell>
          <cell r="H106">
            <v>0.35</v>
          </cell>
          <cell r="I106">
            <v>0.06</v>
          </cell>
          <cell r="K106">
            <v>21.53846153846154</v>
          </cell>
        </row>
        <row r="107">
          <cell r="F107">
            <v>560000</v>
          </cell>
          <cell r="G107">
            <v>0.04</v>
          </cell>
          <cell r="H107">
            <v>0.35</v>
          </cell>
          <cell r="I107">
            <v>0.06</v>
          </cell>
          <cell r="K107">
            <v>21.53846153846154</v>
          </cell>
        </row>
        <row r="108">
          <cell r="F108">
            <v>7200000</v>
          </cell>
          <cell r="G108">
            <v>0.15</v>
          </cell>
          <cell r="H108">
            <v>0.35</v>
          </cell>
          <cell r="I108">
            <v>0.2</v>
          </cell>
          <cell r="K108">
            <v>553.84615384615381</v>
          </cell>
        </row>
        <row r="109">
          <cell r="F109" t="str">
            <v>고객임대</v>
          </cell>
          <cell r="G109">
            <v>0.72</v>
          </cell>
          <cell r="H109">
            <v>0.35</v>
          </cell>
          <cell r="I109">
            <v>6</v>
          </cell>
          <cell r="K109">
            <v>0</v>
          </cell>
        </row>
        <row r="110">
          <cell r="K110">
            <v>0</v>
          </cell>
        </row>
        <row r="111">
          <cell r="K111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준정보"/>
      <sheetName val="재료비"/>
      <sheetName val="가공비"/>
      <sheetName val="변경전마스터"/>
      <sheetName val="설변내역"/>
      <sheetName val="설변검증"/>
      <sheetName val="#REF"/>
    </sheetNames>
    <sheetDataSet>
      <sheetData sheetId="0">
        <row r="2">
          <cell r="C2" t="str">
            <v>차종</v>
          </cell>
          <cell r="D2" t="str">
            <v>HG</v>
          </cell>
        </row>
        <row r="3">
          <cell r="C3" t="str">
            <v>생산수량</v>
          </cell>
          <cell r="D3" t="str">
            <v>10만대초과</v>
          </cell>
        </row>
        <row r="4">
          <cell r="C4" t="str">
            <v>차종년도</v>
          </cell>
          <cell r="D4">
            <v>2010</v>
          </cell>
        </row>
        <row r="5">
          <cell r="C5" t="str">
            <v>기준년도</v>
          </cell>
          <cell r="D5">
            <v>2012</v>
          </cell>
        </row>
        <row r="6">
          <cell r="C6" t="str">
            <v>등록년월</v>
          </cell>
          <cell r="D6" t="str">
            <v>2012-02</v>
          </cell>
        </row>
        <row r="7">
          <cell r="C7" t="str">
            <v>임율</v>
          </cell>
          <cell r="D7">
            <v>5200</v>
          </cell>
        </row>
        <row r="8">
          <cell r="C8" t="str">
            <v>USD</v>
          </cell>
          <cell r="D8">
            <v>1000</v>
          </cell>
        </row>
        <row r="9">
          <cell r="C9" t="str">
            <v>JPY</v>
          </cell>
          <cell r="D9">
            <v>13</v>
          </cell>
        </row>
        <row r="10">
          <cell r="C10" t="str">
            <v>EUR</v>
          </cell>
          <cell r="D10">
            <v>1250</v>
          </cell>
        </row>
        <row r="11">
          <cell r="C11" t="str">
            <v>일본</v>
          </cell>
          <cell r="D11">
            <v>1.0948800000000001</v>
          </cell>
        </row>
        <row r="12">
          <cell r="C12" t="str">
            <v>중국</v>
          </cell>
          <cell r="D12">
            <v>1.1020000000000001</v>
          </cell>
        </row>
        <row r="13">
          <cell r="C13" t="str">
            <v>홍콩</v>
          </cell>
          <cell r="D13">
            <v>1.1008599999999999</v>
          </cell>
        </row>
        <row r="14">
          <cell r="C14" t="str">
            <v>유럽</v>
          </cell>
          <cell r="D14">
            <v>1.0204899999999999</v>
          </cell>
        </row>
        <row r="15">
          <cell r="C15" t="str">
            <v>유럽연합</v>
          </cell>
          <cell r="D15">
            <v>1.0204899999999999</v>
          </cell>
        </row>
        <row r="16">
          <cell r="C16" t="str">
            <v>오스트리아</v>
          </cell>
          <cell r="D16">
            <v>1.0204899999999999</v>
          </cell>
        </row>
        <row r="17">
          <cell r="C17" t="str">
            <v>독일</v>
          </cell>
          <cell r="D17">
            <v>1.0204899999999999</v>
          </cell>
        </row>
        <row r="18">
          <cell r="C18" t="str">
            <v>미국</v>
          </cell>
          <cell r="D18">
            <v>1.10375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력"/>
      <sheetName val="김경원"/>
      <sheetName val="개발일정현황"/>
      <sheetName val="검구현황"/>
      <sheetName val="금형현황1"/>
      <sheetName val="조립지그"/>
      <sheetName val="외주부품"/>
      <sheetName val="일정"/>
      <sheetName val="Sheet2"/>
      <sheetName val="2.대외공문"/>
      <sheetName val="경쟁실분"/>
      <sheetName val="긴급근무"/>
      <sheetName val="Fan_Motor(가공비)"/>
      <sheetName val="2_대외공문"/>
      <sheetName val="2_대외공문1"/>
      <sheetName val="2_대외공문2"/>
      <sheetName val="Tbom-tot"/>
      <sheetName val="가공비"/>
      <sheetName val="신1"/>
      <sheetName val="64164"/>
      <sheetName val="투자-국내2"/>
      <sheetName val="단일압출"/>
    </sheetNames>
    <sheetDataSet>
      <sheetData sheetId="0" refreshError="1"/>
      <sheetData sheetId="1" refreshError="1">
        <row r="7">
          <cell r="C7" t="str">
            <v>품번</v>
          </cell>
          <cell r="D7" t="str">
            <v>품명</v>
          </cell>
          <cell r="E7" t="str">
            <v>차종</v>
          </cell>
          <cell r="F7" t="str">
            <v>EO NO</v>
          </cell>
          <cell r="G7" t="str">
            <v>구분</v>
          </cell>
          <cell r="H7" t="str">
            <v>업체명</v>
          </cell>
          <cell r="I7" t="str">
            <v>개발팀명</v>
          </cell>
          <cell r="J7" t="str">
            <v>담당자</v>
          </cell>
          <cell r="K7" t="str">
            <v>계획1</v>
          </cell>
          <cell r="L7" t="str">
            <v>완료1</v>
          </cell>
          <cell r="M7" t="str">
            <v>계획2</v>
          </cell>
          <cell r="N7" t="str">
            <v>완료2</v>
          </cell>
          <cell r="O7" t="str">
            <v>계획3</v>
          </cell>
          <cell r="P7" t="str">
            <v>완료3</v>
          </cell>
          <cell r="Q7" t="str">
            <v>계획4</v>
          </cell>
          <cell r="R7" t="str">
            <v>완료4</v>
          </cell>
          <cell r="S7" t="str">
            <v>계획5</v>
          </cell>
          <cell r="T7" t="str">
            <v>완료5</v>
          </cell>
          <cell r="U7" t="str">
            <v>계획6</v>
          </cell>
          <cell r="V7" t="str">
            <v>완료6</v>
          </cell>
          <cell r="W7" t="str">
            <v>계획7</v>
          </cell>
          <cell r="X7" t="str">
            <v>완료7</v>
          </cell>
          <cell r="Y7" t="str">
            <v>계획8</v>
          </cell>
          <cell r="Z7" t="str">
            <v>완료8</v>
          </cell>
          <cell r="AA7" t="str">
            <v>1차</v>
          </cell>
          <cell r="AB7" t="str">
            <v>2차</v>
          </cell>
          <cell r="AC7" t="str">
            <v>완료</v>
          </cell>
          <cell r="AD7" t="str">
            <v>계획9</v>
          </cell>
          <cell r="AE7" t="str">
            <v>완료9</v>
          </cell>
          <cell r="AF7" t="str">
            <v>계획10</v>
          </cell>
          <cell r="AG7" t="str">
            <v>완료10</v>
          </cell>
          <cell r="AH7" t="str">
            <v>계획11</v>
          </cell>
          <cell r="AI7" t="str">
            <v>완료11</v>
          </cell>
          <cell r="AJ7" t="str">
            <v>계획12</v>
          </cell>
          <cell r="AK7" t="str">
            <v>완료12</v>
          </cell>
          <cell r="AL7" t="str">
            <v>계획13</v>
          </cell>
          <cell r="AM7" t="str">
            <v>완료13</v>
          </cell>
        </row>
        <row r="8">
          <cell r="B8">
            <v>1</v>
          </cell>
          <cell r="C8" t="str">
            <v>37200-2C000</v>
          </cell>
          <cell r="D8" t="str">
            <v>BATT CABLE BETA(AT)</v>
          </cell>
          <cell r="E8" t="str">
            <v>GK</v>
          </cell>
          <cell r="F8" t="str">
            <v>N2CY0114</v>
          </cell>
          <cell r="G8" t="str">
            <v>내수</v>
          </cell>
          <cell r="H8" t="str">
            <v>태성전장</v>
          </cell>
          <cell r="I8" t="str">
            <v>전장개발2팀</v>
          </cell>
          <cell r="J8" t="str">
            <v>김경원</v>
          </cell>
          <cell r="K8" t="str">
            <v>해당무</v>
          </cell>
          <cell r="L8" t="str">
            <v>해당무</v>
          </cell>
          <cell r="M8" t="str">
            <v>해당무</v>
          </cell>
          <cell r="N8" t="str">
            <v>해당무</v>
          </cell>
          <cell r="O8" t="str">
            <v>해당무</v>
          </cell>
          <cell r="P8" t="str">
            <v>해당무</v>
          </cell>
          <cell r="Q8" t="str">
            <v>해당무</v>
          </cell>
          <cell r="R8" t="str">
            <v>해당무</v>
          </cell>
          <cell r="S8">
            <v>36748</v>
          </cell>
          <cell r="T8">
            <v>36748</v>
          </cell>
          <cell r="U8">
            <v>36799</v>
          </cell>
          <cell r="V8">
            <v>0</v>
          </cell>
          <cell r="W8">
            <v>36824</v>
          </cell>
          <cell r="X8">
            <v>0</v>
          </cell>
          <cell r="Y8">
            <v>36829</v>
          </cell>
          <cell r="Z8">
            <v>0</v>
          </cell>
          <cell r="AA8">
            <v>36835</v>
          </cell>
          <cell r="AB8">
            <v>0</v>
          </cell>
          <cell r="AC8">
            <v>0</v>
          </cell>
          <cell r="AD8">
            <v>36800</v>
          </cell>
          <cell r="AE8">
            <v>0</v>
          </cell>
          <cell r="AF8">
            <v>36829</v>
          </cell>
          <cell r="AG8">
            <v>0</v>
          </cell>
          <cell r="AH8">
            <v>36835</v>
          </cell>
          <cell r="AI8">
            <v>0</v>
          </cell>
          <cell r="AJ8" t="str">
            <v>해당무</v>
          </cell>
          <cell r="AK8" t="str">
            <v>해당무</v>
          </cell>
          <cell r="AL8" t="str">
            <v>해당무</v>
          </cell>
          <cell r="AM8" t="str">
            <v>해당무</v>
          </cell>
        </row>
        <row r="9">
          <cell r="B9">
            <v>2</v>
          </cell>
          <cell r="C9" t="str">
            <v>37200-2C010</v>
          </cell>
          <cell r="D9" t="str">
            <v>BATT CABLE TELTA(AT)</v>
          </cell>
          <cell r="E9" t="str">
            <v>GK</v>
          </cell>
          <cell r="F9" t="str">
            <v>N2CY0114</v>
          </cell>
          <cell r="G9" t="str">
            <v>내수</v>
          </cell>
          <cell r="H9" t="str">
            <v>태성전장</v>
          </cell>
          <cell r="I9" t="str">
            <v>전장개발2팀</v>
          </cell>
          <cell r="J9" t="str">
            <v>김경원</v>
          </cell>
        </row>
        <row r="10">
          <cell r="B10">
            <v>3</v>
          </cell>
          <cell r="C10" t="str">
            <v>37200-2C030</v>
          </cell>
          <cell r="D10" t="str">
            <v>BATT CABLE BETA(MT)</v>
          </cell>
          <cell r="E10" t="str">
            <v>GK</v>
          </cell>
          <cell r="F10" t="str">
            <v>N2CY0114</v>
          </cell>
          <cell r="G10" t="str">
            <v>내수</v>
          </cell>
          <cell r="H10" t="str">
            <v>태성전장</v>
          </cell>
          <cell r="I10" t="str">
            <v>전장개발2팀</v>
          </cell>
          <cell r="J10" t="str">
            <v>김경원</v>
          </cell>
          <cell r="K10" t="str">
            <v>해당무</v>
          </cell>
          <cell r="L10" t="str">
            <v>해당무</v>
          </cell>
          <cell r="M10" t="str">
            <v>해당무</v>
          </cell>
          <cell r="N10" t="str">
            <v>해당무</v>
          </cell>
          <cell r="O10" t="str">
            <v>해당무</v>
          </cell>
          <cell r="P10" t="str">
            <v>해당무</v>
          </cell>
          <cell r="Q10" t="str">
            <v>해당무</v>
          </cell>
          <cell r="R10" t="str">
            <v>해당무</v>
          </cell>
          <cell r="S10">
            <v>36748</v>
          </cell>
          <cell r="T10">
            <v>36748</v>
          </cell>
          <cell r="U10">
            <v>36799</v>
          </cell>
          <cell r="V10">
            <v>0</v>
          </cell>
          <cell r="W10">
            <v>36824</v>
          </cell>
          <cell r="X10">
            <v>0</v>
          </cell>
          <cell r="Y10">
            <v>36829</v>
          </cell>
          <cell r="Z10">
            <v>0</v>
          </cell>
          <cell r="AA10">
            <v>36835</v>
          </cell>
          <cell r="AB10">
            <v>0</v>
          </cell>
          <cell r="AC10">
            <v>0</v>
          </cell>
          <cell r="AD10">
            <v>36800</v>
          </cell>
          <cell r="AE10">
            <v>0</v>
          </cell>
          <cell r="AF10">
            <v>36829</v>
          </cell>
          <cell r="AG10">
            <v>0</v>
          </cell>
          <cell r="AH10">
            <v>36835</v>
          </cell>
          <cell r="AI10">
            <v>0</v>
          </cell>
          <cell r="AJ10" t="str">
            <v>해당무</v>
          </cell>
          <cell r="AK10" t="str">
            <v>해당무</v>
          </cell>
          <cell r="AL10" t="str">
            <v>해당무</v>
          </cell>
          <cell r="AM10" t="str">
            <v>해당무</v>
          </cell>
        </row>
        <row r="11">
          <cell r="B11">
            <v>4</v>
          </cell>
          <cell r="C11" t="str">
            <v>37200-2C040</v>
          </cell>
          <cell r="D11" t="str">
            <v>BATT CABLE TELTA(MT)</v>
          </cell>
          <cell r="E11" t="str">
            <v>GK</v>
          </cell>
          <cell r="F11" t="str">
            <v>N2CY0114</v>
          </cell>
          <cell r="G11" t="str">
            <v>내수</v>
          </cell>
          <cell r="H11" t="str">
            <v>동해전장</v>
          </cell>
          <cell r="I11" t="str">
            <v>의장개발1팀</v>
          </cell>
          <cell r="J11" t="str">
            <v>김경원</v>
          </cell>
        </row>
        <row r="12">
          <cell r="B12">
            <v>5</v>
          </cell>
          <cell r="C12" t="str">
            <v>91100-2C000</v>
          </cell>
          <cell r="D12" t="str">
            <v>MAIN WIR`G</v>
          </cell>
          <cell r="E12" t="str">
            <v>GK</v>
          </cell>
          <cell r="F12" t="str">
            <v>N2CY0114</v>
          </cell>
          <cell r="G12" t="str">
            <v>내수</v>
          </cell>
          <cell r="H12" t="str">
            <v>동해전장</v>
          </cell>
          <cell r="I12" t="str">
            <v>의장개발1팀</v>
          </cell>
          <cell r="J12" t="str">
            <v>김경원</v>
          </cell>
          <cell r="K12" t="str">
            <v>해당무</v>
          </cell>
          <cell r="L12" t="str">
            <v>해당무</v>
          </cell>
          <cell r="M12" t="str">
            <v>해당무</v>
          </cell>
          <cell r="N12" t="str">
            <v>해당무</v>
          </cell>
          <cell r="O12" t="str">
            <v>해당무</v>
          </cell>
          <cell r="P12" t="str">
            <v>해당무</v>
          </cell>
          <cell r="Q12" t="str">
            <v>해당무</v>
          </cell>
          <cell r="R12" t="str">
            <v>해당무</v>
          </cell>
          <cell r="S12" t="str">
            <v>해당무</v>
          </cell>
          <cell r="T12" t="str">
            <v>해당무</v>
          </cell>
          <cell r="U12" t="str">
            <v>해당무</v>
          </cell>
          <cell r="V12" t="str">
            <v>해당무</v>
          </cell>
          <cell r="W12" t="str">
            <v>해당무</v>
          </cell>
          <cell r="X12" t="str">
            <v>해당무</v>
          </cell>
          <cell r="Y12" t="str">
            <v>해당무</v>
          </cell>
          <cell r="Z12" t="str">
            <v>해당무</v>
          </cell>
          <cell r="AA12" t="str">
            <v>해당무</v>
          </cell>
          <cell r="AB12" t="str">
            <v>해당무</v>
          </cell>
          <cell r="AC12" t="str">
            <v>해당무</v>
          </cell>
          <cell r="AD12">
            <v>36743</v>
          </cell>
          <cell r="AE12">
            <v>36743</v>
          </cell>
          <cell r="AF12">
            <v>36750</v>
          </cell>
          <cell r="AG12">
            <v>36750</v>
          </cell>
          <cell r="AH12">
            <v>36754</v>
          </cell>
          <cell r="AI12">
            <v>36754</v>
          </cell>
          <cell r="AJ12">
            <v>36800</v>
          </cell>
          <cell r="AK12">
            <v>0</v>
          </cell>
          <cell r="AL12">
            <v>36809</v>
          </cell>
        </row>
        <row r="13">
          <cell r="B13">
            <v>6</v>
          </cell>
          <cell r="C13" t="str">
            <v>91100-2C010</v>
          </cell>
          <cell r="D13" t="str">
            <v>MAIN WIR`G</v>
          </cell>
          <cell r="E13" t="str">
            <v>GK</v>
          </cell>
          <cell r="F13" t="str">
            <v>N2CY0114</v>
          </cell>
          <cell r="G13" t="str">
            <v>내수</v>
          </cell>
          <cell r="H13" t="str">
            <v>동해전장</v>
          </cell>
          <cell r="I13" t="str">
            <v>의장개발1팀</v>
          </cell>
          <cell r="J13" t="str">
            <v>김경원</v>
          </cell>
        </row>
        <row r="14">
          <cell r="B14">
            <v>7</v>
          </cell>
          <cell r="C14" t="str">
            <v>91100-2C020</v>
          </cell>
          <cell r="D14" t="str">
            <v>MAIN WIR`G</v>
          </cell>
          <cell r="E14" t="str">
            <v>GK</v>
          </cell>
          <cell r="F14" t="str">
            <v>N2CY0114</v>
          </cell>
          <cell r="G14" t="str">
            <v>내수</v>
          </cell>
          <cell r="H14" t="str">
            <v>동해전장</v>
          </cell>
          <cell r="I14" t="str">
            <v>의장개발1팀</v>
          </cell>
          <cell r="J14" t="str">
            <v>김경원</v>
          </cell>
        </row>
        <row r="15">
          <cell r="B15">
            <v>8</v>
          </cell>
          <cell r="C15" t="str">
            <v>91100-2C030</v>
          </cell>
          <cell r="D15" t="str">
            <v>MAIN WIR`G</v>
          </cell>
          <cell r="E15" t="str">
            <v>GK</v>
          </cell>
          <cell r="F15" t="str">
            <v>N2CY0114</v>
          </cell>
          <cell r="G15" t="str">
            <v>내수</v>
          </cell>
          <cell r="H15" t="str">
            <v>동해전장</v>
          </cell>
          <cell r="I15" t="str">
            <v>의장개발1팀</v>
          </cell>
          <cell r="J15" t="str">
            <v>김경원</v>
          </cell>
        </row>
        <row r="16">
          <cell r="B16">
            <v>9</v>
          </cell>
          <cell r="C16" t="str">
            <v>91100-2C040</v>
          </cell>
          <cell r="D16" t="str">
            <v>MAIN WIR`G</v>
          </cell>
          <cell r="E16" t="str">
            <v>GK</v>
          </cell>
          <cell r="F16" t="str">
            <v>N2CY0114</v>
          </cell>
          <cell r="G16" t="str">
            <v>내수</v>
          </cell>
          <cell r="H16" t="str">
            <v>동해전장</v>
          </cell>
          <cell r="I16" t="str">
            <v>의장개발1팀</v>
          </cell>
          <cell r="J16" t="str">
            <v>김경원</v>
          </cell>
        </row>
        <row r="17">
          <cell r="B17">
            <v>10</v>
          </cell>
          <cell r="C17" t="str">
            <v>91100-2C050</v>
          </cell>
          <cell r="D17" t="str">
            <v>MAIN WIR`G</v>
          </cell>
          <cell r="E17" t="str">
            <v>GK</v>
          </cell>
          <cell r="F17" t="str">
            <v>N2CY0114</v>
          </cell>
          <cell r="G17" t="str">
            <v>내수</v>
          </cell>
          <cell r="H17" t="str">
            <v>동해전장</v>
          </cell>
          <cell r="I17" t="str">
            <v>의장개발1팀</v>
          </cell>
          <cell r="J17" t="str">
            <v>김경원</v>
          </cell>
        </row>
        <row r="18">
          <cell r="B18">
            <v>11</v>
          </cell>
          <cell r="C18" t="str">
            <v>91100-2C060</v>
          </cell>
          <cell r="D18" t="str">
            <v>MAIN WIR`G</v>
          </cell>
          <cell r="E18" t="str">
            <v>GK</v>
          </cell>
          <cell r="F18" t="str">
            <v>N2CY0114</v>
          </cell>
          <cell r="G18" t="str">
            <v>내수</v>
          </cell>
          <cell r="H18" t="str">
            <v>동해전장</v>
          </cell>
          <cell r="I18" t="str">
            <v>의장개발1팀</v>
          </cell>
          <cell r="J18" t="str">
            <v>김경원</v>
          </cell>
        </row>
        <row r="19">
          <cell r="B19">
            <v>12</v>
          </cell>
          <cell r="C19" t="str">
            <v>91100-2C070</v>
          </cell>
          <cell r="D19" t="str">
            <v>MAIN WIR`G</v>
          </cell>
          <cell r="E19" t="str">
            <v>GK</v>
          </cell>
          <cell r="F19" t="str">
            <v>N2CY0114</v>
          </cell>
          <cell r="G19" t="str">
            <v>내수</v>
          </cell>
          <cell r="H19" t="str">
            <v>동해전장</v>
          </cell>
          <cell r="I19" t="str">
            <v>의장개발1팀</v>
          </cell>
          <cell r="J19" t="str">
            <v>김경원</v>
          </cell>
          <cell r="Z19">
            <v>0</v>
          </cell>
          <cell r="AB19">
            <v>0</v>
          </cell>
          <cell r="AD19">
            <v>0</v>
          </cell>
          <cell r="AF19">
            <v>0</v>
          </cell>
          <cell r="AH19">
            <v>0</v>
          </cell>
          <cell r="AJ19">
            <v>0</v>
          </cell>
        </row>
        <row r="20">
          <cell r="B20">
            <v>13</v>
          </cell>
          <cell r="C20" t="str">
            <v>91100-2C080</v>
          </cell>
          <cell r="D20" t="str">
            <v>MAIN WIR`G</v>
          </cell>
          <cell r="E20" t="str">
            <v>GK</v>
          </cell>
          <cell r="F20" t="str">
            <v>N2CY0114</v>
          </cell>
          <cell r="G20" t="str">
            <v>내수</v>
          </cell>
          <cell r="H20" t="str">
            <v>동해전장</v>
          </cell>
          <cell r="I20" t="str">
            <v>의장개발1팀</v>
          </cell>
          <cell r="J20" t="str">
            <v>김경원</v>
          </cell>
        </row>
        <row r="21">
          <cell r="B21">
            <v>14</v>
          </cell>
          <cell r="C21" t="str">
            <v>91100-2C090</v>
          </cell>
          <cell r="D21" t="str">
            <v>MAIN WIR`G</v>
          </cell>
          <cell r="E21" t="str">
            <v>GK</v>
          </cell>
          <cell r="F21" t="str">
            <v>N2CY0114</v>
          </cell>
          <cell r="G21" t="str">
            <v>내수</v>
          </cell>
          <cell r="H21" t="str">
            <v>동해전장</v>
          </cell>
          <cell r="I21" t="str">
            <v>의장개발1팀</v>
          </cell>
          <cell r="J21" t="str">
            <v>김경원</v>
          </cell>
        </row>
        <row r="22">
          <cell r="B22">
            <v>15</v>
          </cell>
          <cell r="C22" t="str">
            <v>91100-2C100</v>
          </cell>
          <cell r="D22" t="str">
            <v>MAIN WIR`G</v>
          </cell>
          <cell r="E22" t="str">
            <v>GK</v>
          </cell>
          <cell r="F22" t="str">
            <v>N2CY0114</v>
          </cell>
          <cell r="G22" t="str">
            <v>내수</v>
          </cell>
          <cell r="H22" t="str">
            <v>동해전장</v>
          </cell>
          <cell r="I22" t="str">
            <v>의장개발1팀</v>
          </cell>
          <cell r="J22" t="str">
            <v>김경원</v>
          </cell>
        </row>
        <row r="23">
          <cell r="B23">
            <v>16</v>
          </cell>
          <cell r="C23" t="str">
            <v>91100-2C110</v>
          </cell>
          <cell r="D23" t="str">
            <v>MAIN WIR`G</v>
          </cell>
          <cell r="E23" t="str">
            <v>GK</v>
          </cell>
          <cell r="F23" t="str">
            <v>N2CY0114</v>
          </cell>
          <cell r="G23" t="str">
            <v>내수</v>
          </cell>
          <cell r="H23" t="str">
            <v>동해전장</v>
          </cell>
          <cell r="I23" t="str">
            <v>의장개발1팀</v>
          </cell>
          <cell r="J23" t="str">
            <v>김경원</v>
          </cell>
        </row>
        <row r="24">
          <cell r="B24">
            <v>17</v>
          </cell>
          <cell r="C24" t="str">
            <v>91100-2C120</v>
          </cell>
          <cell r="D24" t="str">
            <v>MAIN WIR`G</v>
          </cell>
          <cell r="E24" t="str">
            <v>GK</v>
          </cell>
          <cell r="F24" t="str">
            <v>N2CY0114</v>
          </cell>
          <cell r="G24" t="str">
            <v>내수</v>
          </cell>
          <cell r="H24" t="str">
            <v>동해전장</v>
          </cell>
          <cell r="I24" t="str">
            <v>의장개발1팀</v>
          </cell>
          <cell r="J24" t="str">
            <v>김경원</v>
          </cell>
        </row>
        <row r="25">
          <cell r="B25">
            <v>18</v>
          </cell>
          <cell r="C25" t="str">
            <v>91100-2C130</v>
          </cell>
          <cell r="D25" t="str">
            <v>MAIN WIR`G</v>
          </cell>
          <cell r="E25" t="str">
            <v>GK</v>
          </cell>
          <cell r="F25" t="str">
            <v>N2CY0114</v>
          </cell>
          <cell r="G25" t="str">
            <v>내수</v>
          </cell>
          <cell r="H25" t="str">
            <v>동해전장</v>
          </cell>
          <cell r="I25" t="str">
            <v>의장개발1팀</v>
          </cell>
          <cell r="J25" t="str">
            <v>김경원</v>
          </cell>
        </row>
        <row r="26">
          <cell r="B26">
            <v>19</v>
          </cell>
          <cell r="C26" t="str">
            <v>91100-2C140</v>
          </cell>
          <cell r="D26" t="str">
            <v>MAIN WIR`G</v>
          </cell>
          <cell r="E26" t="str">
            <v>GK</v>
          </cell>
          <cell r="F26" t="str">
            <v>N2CY0114</v>
          </cell>
          <cell r="G26" t="str">
            <v>내수</v>
          </cell>
          <cell r="H26" t="str">
            <v>동해전장</v>
          </cell>
          <cell r="I26" t="str">
            <v>의장개발1팀</v>
          </cell>
          <cell r="J26" t="str">
            <v>김경원</v>
          </cell>
        </row>
        <row r="27">
          <cell r="B27">
            <v>20</v>
          </cell>
          <cell r="C27" t="str">
            <v>91100-2C150</v>
          </cell>
          <cell r="D27" t="str">
            <v>MAIN WIR`G</v>
          </cell>
          <cell r="E27" t="str">
            <v>GK</v>
          </cell>
          <cell r="F27" t="str">
            <v>N2CY0114</v>
          </cell>
          <cell r="G27" t="str">
            <v>내수</v>
          </cell>
          <cell r="H27" t="str">
            <v>동해전장</v>
          </cell>
          <cell r="I27" t="str">
            <v>의장개발1팀</v>
          </cell>
          <cell r="J27" t="str">
            <v>김경원</v>
          </cell>
        </row>
        <row r="28">
          <cell r="B28">
            <v>21</v>
          </cell>
          <cell r="C28" t="str">
            <v>91100-2C160</v>
          </cell>
          <cell r="D28" t="str">
            <v>MAIN WIR`G</v>
          </cell>
          <cell r="E28" t="str">
            <v>GK</v>
          </cell>
          <cell r="F28" t="str">
            <v>N2CY0114</v>
          </cell>
          <cell r="G28" t="str">
            <v>내수</v>
          </cell>
          <cell r="H28" t="str">
            <v>동해전장</v>
          </cell>
          <cell r="I28" t="str">
            <v>의장개발1팀</v>
          </cell>
          <cell r="J28" t="str">
            <v>김경원</v>
          </cell>
        </row>
        <row r="29">
          <cell r="B29">
            <v>22</v>
          </cell>
          <cell r="C29" t="str">
            <v>91100-2C170</v>
          </cell>
          <cell r="D29" t="str">
            <v>MAIN WIR`G</v>
          </cell>
          <cell r="E29" t="str">
            <v>GK</v>
          </cell>
          <cell r="F29" t="str">
            <v>N2CY0114</v>
          </cell>
          <cell r="G29" t="str">
            <v>내수</v>
          </cell>
          <cell r="H29" t="str">
            <v>동해전장</v>
          </cell>
          <cell r="I29" t="str">
            <v>의장개발1팀</v>
          </cell>
          <cell r="J29" t="str">
            <v>김경원</v>
          </cell>
        </row>
        <row r="30">
          <cell r="B30">
            <v>23</v>
          </cell>
          <cell r="C30" t="str">
            <v>91100-2C180</v>
          </cell>
          <cell r="D30" t="str">
            <v>MAIN WIR`G</v>
          </cell>
          <cell r="E30" t="str">
            <v>GK</v>
          </cell>
          <cell r="F30" t="str">
            <v>N2CY0114</v>
          </cell>
          <cell r="G30" t="str">
            <v>내수</v>
          </cell>
          <cell r="H30" t="str">
            <v>동해전장</v>
          </cell>
          <cell r="I30" t="str">
            <v>의장개발1팀</v>
          </cell>
          <cell r="J30" t="str">
            <v>김경원</v>
          </cell>
        </row>
        <row r="31">
          <cell r="B31">
            <v>24</v>
          </cell>
          <cell r="C31" t="str">
            <v>91100-2C190</v>
          </cell>
          <cell r="D31" t="str">
            <v>MAIN WIR`G</v>
          </cell>
          <cell r="E31" t="str">
            <v>GK</v>
          </cell>
          <cell r="F31" t="str">
            <v>N2CY0114</v>
          </cell>
          <cell r="G31" t="str">
            <v>내수</v>
          </cell>
          <cell r="H31" t="str">
            <v>동해전장</v>
          </cell>
          <cell r="I31" t="str">
            <v>의장개발1팀</v>
          </cell>
          <cell r="J31" t="str">
            <v>김경원</v>
          </cell>
        </row>
        <row r="32">
          <cell r="B32">
            <v>25</v>
          </cell>
          <cell r="C32" t="str">
            <v>91100-2C200</v>
          </cell>
          <cell r="D32" t="str">
            <v>MAIN WIR`G</v>
          </cell>
          <cell r="E32" t="str">
            <v>GK</v>
          </cell>
          <cell r="F32" t="str">
            <v>N2CY0114</v>
          </cell>
          <cell r="G32" t="str">
            <v>내수</v>
          </cell>
          <cell r="H32" t="str">
            <v>동해전장</v>
          </cell>
          <cell r="I32" t="str">
            <v>의장개발1팀</v>
          </cell>
          <cell r="J32" t="str">
            <v>김경원</v>
          </cell>
        </row>
        <row r="33">
          <cell r="B33">
            <v>26</v>
          </cell>
          <cell r="C33" t="str">
            <v>91100-2C210</v>
          </cell>
          <cell r="D33" t="str">
            <v>MAIN WIR`G</v>
          </cell>
          <cell r="E33" t="str">
            <v>GK</v>
          </cell>
          <cell r="F33" t="str">
            <v>N2CY0114</v>
          </cell>
          <cell r="G33" t="str">
            <v>내수</v>
          </cell>
          <cell r="H33" t="str">
            <v>동해전장</v>
          </cell>
          <cell r="I33" t="str">
            <v>의장개발1팀</v>
          </cell>
          <cell r="J33" t="str">
            <v>김경원</v>
          </cell>
        </row>
        <row r="34">
          <cell r="B34">
            <v>27</v>
          </cell>
          <cell r="C34" t="str">
            <v>91100-2C220</v>
          </cell>
          <cell r="D34" t="str">
            <v>MAIN WIR`G</v>
          </cell>
          <cell r="E34" t="str">
            <v>GK</v>
          </cell>
          <cell r="F34" t="str">
            <v>N2CY0114</v>
          </cell>
          <cell r="G34" t="str">
            <v>내수</v>
          </cell>
          <cell r="H34" t="str">
            <v>동해전장</v>
          </cell>
          <cell r="I34" t="str">
            <v>의장개발1팀</v>
          </cell>
          <cell r="J34" t="str">
            <v>김경원</v>
          </cell>
        </row>
        <row r="35">
          <cell r="B35">
            <v>28</v>
          </cell>
          <cell r="C35" t="str">
            <v>91100-2C230</v>
          </cell>
          <cell r="D35" t="str">
            <v>MAIN WIR`G</v>
          </cell>
          <cell r="E35" t="str">
            <v>GK</v>
          </cell>
          <cell r="F35" t="str">
            <v>N2CY0114</v>
          </cell>
          <cell r="G35" t="str">
            <v>내수</v>
          </cell>
          <cell r="H35" t="str">
            <v>동해전장</v>
          </cell>
          <cell r="I35" t="str">
            <v>의장개발1팀</v>
          </cell>
          <cell r="J35" t="str">
            <v>김경원</v>
          </cell>
        </row>
        <row r="36">
          <cell r="B36">
            <v>29</v>
          </cell>
          <cell r="C36" t="str">
            <v>91100-2C240</v>
          </cell>
          <cell r="D36" t="str">
            <v>MAIN WIR`G</v>
          </cell>
          <cell r="E36" t="str">
            <v>GK</v>
          </cell>
          <cell r="F36" t="str">
            <v>N2CY0114</v>
          </cell>
          <cell r="G36" t="str">
            <v>북미</v>
          </cell>
          <cell r="H36" t="str">
            <v>동해전장</v>
          </cell>
          <cell r="I36" t="str">
            <v>의장개발1팀</v>
          </cell>
          <cell r="J36" t="str">
            <v>김경원</v>
          </cell>
        </row>
        <row r="37">
          <cell r="B37">
            <v>30</v>
          </cell>
          <cell r="C37" t="str">
            <v>91100-2C250</v>
          </cell>
          <cell r="D37" t="str">
            <v>MAIN WIR`G</v>
          </cell>
          <cell r="E37" t="str">
            <v>GK</v>
          </cell>
          <cell r="F37" t="str">
            <v>N2CY0114</v>
          </cell>
          <cell r="G37" t="str">
            <v>북미</v>
          </cell>
          <cell r="H37" t="str">
            <v>동해전장</v>
          </cell>
          <cell r="I37" t="str">
            <v>의장개발1팀</v>
          </cell>
          <cell r="J37" t="str">
            <v>김경원</v>
          </cell>
        </row>
        <row r="38">
          <cell r="B38">
            <v>31</v>
          </cell>
          <cell r="C38" t="str">
            <v>91100-2C260</v>
          </cell>
          <cell r="D38" t="str">
            <v>MAIN WIR`G</v>
          </cell>
          <cell r="E38" t="str">
            <v>GK</v>
          </cell>
          <cell r="F38" t="str">
            <v>N2CY0114</v>
          </cell>
          <cell r="G38" t="str">
            <v>북미</v>
          </cell>
          <cell r="H38" t="str">
            <v>동해전장</v>
          </cell>
          <cell r="I38" t="str">
            <v>의장개발1팀</v>
          </cell>
          <cell r="J38" t="str">
            <v>김경원</v>
          </cell>
        </row>
        <row r="39">
          <cell r="B39">
            <v>32</v>
          </cell>
          <cell r="C39" t="str">
            <v>91100-2C270</v>
          </cell>
          <cell r="D39" t="str">
            <v>MAIN WIR`G</v>
          </cell>
          <cell r="E39" t="str">
            <v>GK</v>
          </cell>
          <cell r="F39" t="str">
            <v>N2CY0114</v>
          </cell>
          <cell r="G39" t="str">
            <v>북미</v>
          </cell>
          <cell r="H39" t="str">
            <v>동해전장</v>
          </cell>
          <cell r="I39" t="str">
            <v>의장개발1팀</v>
          </cell>
          <cell r="J39" t="str">
            <v>김경원</v>
          </cell>
        </row>
        <row r="40">
          <cell r="B40">
            <v>33</v>
          </cell>
          <cell r="C40" t="str">
            <v>91100-2C280</v>
          </cell>
          <cell r="D40" t="str">
            <v>MAIN WIR`G</v>
          </cell>
          <cell r="E40" t="str">
            <v>GK</v>
          </cell>
          <cell r="F40" t="str">
            <v>N2CY0114</v>
          </cell>
          <cell r="G40" t="str">
            <v>북미</v>
          </cell>
          <cell r="H40" t="str">
            <v>동해전장</v>
          </cell>
          <cell r="I40" t="str">
            <v>의장개발1팀</v>
          </cell>
          <cell r="J40" t="str">
            <v>김경원</v>
          </cell>
        </row>
        <row r="41">
          <cell r="B41">
            <v>34</v>
          </cell>
          <cell r="C41" t="str">
            <v>91100-2C290</v>
          </cell>
          <cell r="D41" t="str">
            <v>MAIN WIR`G</v>
          </cell>
          <cell r="E41" t="str">
            <v>GK</v>
          </cell>
          <cell r="F41" t="str">
            <v>N2CY0114</v>
          </cell>
          <cell r="G41" t="str">
            <v>북미</v>
          </cell>
          <cell r="H41" t="str">
            <v>동해전장</v>
          </cell>
          <cell r="I41" t="str">
            <v>의장개발1팀</v>
          </cell>
          <cell r="J41" t="str">
            <v>김경원</v>
          </cell>
        </row>
        <row r="42">
          <cell r="B42">
            <v>35</v>
          </cell>
          <cell r="C42" t="str">
            <v>91100-2C300</v>
          </cell>
          <cell r="D42" t="str">
            <v>MAIN WIR`G</v>
          </cell>
          <cell r="E42" t="str">
            <v>GK</v>
          </cell>
          <cell r="F42" t="str">
            <v>N2CY0114</v>
          </cell>
          <cell r="G42" t="str">
            <v>북미</v>
          </cell>
          <cell r="H42" t="str">
            <v>동해전장</v>
          </cell>
          <cell r="I42" t="str">
            <v>의장개발1팀</v>
          </cell>
          <cell r="J42" t="str">
            <v>김경원</v>
          </cell>
        </row>
        <row r="43">
          <cell r="B43">
            <v>36</v>
          </cell>
          <cell r="C43" t="str">
            <v>91100-2C310</v>
          </cell>
          <cell r="D43" t="str">
            <v>MAIN WIR`G</v>
          </cell>
          <cell r="E43" t="str">
            <v>GK</v>
          </cell>
          <cell r="F43" t="str">
            <v>N2CY0114</v>
          </cell>
          <cell r="G43" t="str">
            <v>북미</v>
          </cell>
          <cell r="H43" t="str">
            <v>동해전장</v>
          </cell>
          <cell r="I43" t="str">
            <v>의장개발1팀</v>
          </cell>
          <cell r="J43" t="str">
            <v>김경원</v>
          </cell>
        </row>
        <row r="44">
          <cell r="B44">
            <v>37</v>
          </cell>
          <cell r="C44" t="str">
            <v>91100-2C320</v>
          </cell>
          <cell r="D44" t="str">
            <v>MAIN WIR`G</v>
          </cell>
          <cell r="E44" t="str">
            <v>GK</v>
          </cell>
          <cell r="F44" t="str">
            <v>N2CY0114</v>
          </cell>
          <cell r="G44" t="str">
            <v>북미</v>
          </cell>
          <cell r="H44" t="str">
            <v>동해전장</v>
          </cell>
          <cell r="I44" t="str">
            <v>의장개발1팀</v>
          </cell>
          <cell r="J44" t="str">
            <v>김경원</v>
          </cell>
        </row>
        <row r="45">
          <cell r="B45">
            <v>38</v>
          </cell>
          <cell r="C45" t="str">
            <v>91100-2C330</v>
          </cell>
          <cell r="D45" t="str">
            <v>MAIN WIR`G</v>
          </cell>
          <cell r="E45" t="str">
            <v>GK</v>
          </cell>
          <cell r="F45" t="str">
            <v>N2CY0114</v>
          </cell>
          <cell r="G45" t="str">
            <v>북미</v>
          </cell>
          <cell r="H45" t="str">
            <v>동해전장</v>
          </cell>
          <cell r="I45" t="str">
            <v>의장개발1팀</v>
          </cell>
          <cell r="J45" t="str">
            <v>김경원</v>
          </cell>
        </row>
        <row r="46">
          <cell r="B46">
            <v>39</v>
          </cell>
          <cell r="C46" t="str">
            <v>91100-2C340</v>
          </cell>
          <cell r="D46" t="str">
            <v>MAIN WIR`G</v>
          </cell>
          <cell r="E46" t="str">
            <v>GK</v>
          </cell>
          <cell r="F46" t="str">
            <v>N2CY0114</v>
          </cell>
          <cell r="G46" t="str">
            <v>북미</v>
          </cell>
          <cell r="H46" t="str">
            <v>동해전장</v>
          </cell>
          <cell r="I46" t="str">
            <v>의장개발1팀</v>
          </cell>
          <cell r="J46" t="str">
            <v>김경원</v>
          </cell>
        </row>
        <row r="47">
          <cell r="B47">
            <v>40</v>
          </cell>
          <cell r="C47" t="str">
            <v>91100-2C350</v>
          </cell>
          <cell r="D47" t="str">
            <v>MAIN WIR`G</v>
          </cell>
          <cell r="E47" t="str">
            <v>GK</v>
          </cell>
          <cell r="F47" t="str">
            <v>N2CY0114</v>
          </cell>
          <cell r="G47" t="str">
            <v>북미</v>
          </cell>
          <cell r="H47" t="str">
            <v>동해전장</v>
          </cell>
          <cell r="I47" t="str">
            <v>의장개발1팀</v>
          </cell>
          <cell r="J47" t="str">
            <v>김경원</v>
          </cell>
        </row>
        <row r="48">
          <cell r="B48">
            <v>41</v>
          </cell>
          <cell r="C48" t="str">
            <v>91100-2C360</v>
          </cell>
          <cell r="D48" t="str">
            <v>MAIN WIR`G</v>
          </cell>
          <cell r="E48" t="str">
            <v>GK</v>
          </cell>
          <cell r="F48" t="str">
            <v>N2CY0114</v>
          </cell>
          <cell r="G48" t="str">
            <v>북미</v>
          </cell>
          <cell r="H48" t="str">
            <v>동해전장</v>
          </cell>
          <cell r="I48" t="str">
            <v>의장개발1팀</v>
          </cell>
          <cell r="J48" t="str">
            <v>김경원</v>
          </cell>
        </row>
        <row r="49">
          <cell r="B49">
            <v>42</v>
          </cell>
          <cell r="C49" t="str">
            <v>91100-2C370</v>
          </cell>
          <cell r="D49" t="str">
            <v>MAIN WIR`G</v>
          </cell>
          <cell r="E49" t="str">
            <v>GK</v>
          </cell>
          <cell r="F49" t="str">
            <v>N2CY0114</v>
          </cell>
          <cell r="G49" t="str">
            <v>북미</v>
          </cell>
          <cell r="H49" t="str">
            <v>동해전장</v>
          </cell>
          <cell r="I49" t="str">
            <v>의장개발1팀</v>
          </cell>
          <cell r="J49" t="str">
            <v>김경원</v>
          </cell>
        </row>
        <row r="50">
          <cell r="B50">
            <v>43</v>
          </cell>
          <cell r="C50" t="str">
            <v>91100-2C380</v>
          </cell>
          <cell r="D50" t="str">
            <v>MAIN WIR`G</v>
          </cell>
          <cell r="E50" t="str">
            <v>GK</v>
          </cell>
          <cell r="F50" t="str">
            <v>N2CY0114</v>
          </cell>
          <cell r="G50" t="str">
            <v>북미</v>
          </cell>
          <cell r="H50" t="str">
            <v>동해전장</v>
          </cell>
          <cell r="I50" t="str">
            <v>의장개발1팀</v>
          </cell>
          <cell r="J50" t="str">
            <v>김경원</v>
          </cell>
        </row>
        <row r="51">
          <cell r="B51">
            <v>44</v>
          </cell>
          <cell r="C51" t="str">
            <v>91100-2C390</v>
          </cell>
          <cell r="D51" t="str">
            <v>MAIN WIR`G</v>
          </cell>
          <cell r="E51" t="str">
            <v>GK</v>
          </cell>
          <cell r="F51" t="str">
            <v>N2CY0114</v>
          </cell>
          <cell r="G51" t="str">
            <v>북미</v>
          </cell>
          <cell r="H51" t="str">
            <v>동해전장</v>
          </cell>
          <cell r="I51" t="str">
            <v>의장개발1팀</v>
          </cell>
          <cell r="J51" t="str">
            <v>김경원</v>
          </cell>
        </row>
        <row r="52">
          <cell r="B52">
            <v>45</v>
          </cell>
          <cell r="C52" t="str">
            <v>91101-2C000</v>
          </cell>
          <cell r="D52" t="str">
            <v>MAIN WIR`G</v>
          </cell>
          <cell r="E52" t="str">
            <v>GK</v>
          </cell>
          <cell r="F52" t="str">
            <v>N2CY0114</v>
          </cell>
          <cell r="G52" t="str">
            <v>일반</v>
          </cell>
          <cell r="H52" t="str">
            <v>동해전장</v>
          </cell>
          <cell r="I52" t="str">
            <v>의장개발1팀</v>
          </cell>
          <cell r="J52" t="str">
            <v>김경원</v>
          </cell>
        </row>
        <row r="53">
          <cell r="B53">
            <v>46</v>
          </cell>
          <cell r="C53" t="str">
            <v>91101-2C010</v>
          </cell>
          <cell r="D53" t="str">
            <v>MAIN WIR`G</v>
          </cell>
          <cell r="E53" t="str">
            <v>GK</v>
          </cell>
          <cell r="F53" t="str">
            <v>N2CY0114</v>
          </cell>
          <cell r="G53" t="str">
            <v>일반</v>
          </cell>
          <cell r="H53" t="str">
            <v>동해전장</v>
          </cell>
          <cell r="I53" t="str">
            <v>의장개발1팀</v>
          </cell>
          <cell r="J53" t="str">
            <v>김경원</v>
          </cell>
        </row>
        <row r="54">
          <cell r="B54">
            <v>47</v>
          </cell>
          <cell r="C54" t="str">
            <v>91101-2C020</v>
          </cell>
          <cell r="D54" t="str">
            <v>MAIN WIR`G</v>
          </cell>
          <cell r="E54" t="str">
            <v>GK</v>
          </cell>
          <cell r="F54" t="str">
            <v>N2CY0114</v>
          </cell>
          <cell r="G54" t="str">
            <v>일반</v>
          </cell>
          <cell r="H54" t="str">
            <v>동해전장</v>
          </cell>
          <cell r="I54" t="str">
            <v>의장개발1팀</v>
          </cell>
          <cell r="J54" t="str">
            <v>김경원</v>
          </cell>
        </row>
        <row r="55">
          <cell r="B55">
            <v>48</v>
          </cell>
          <cell r="C55" t="str">
            <v>91101-2C030</v>
          </cell>
          <cell r="D55" t="str">
            <v>MAIN WIR`G</v>
          </cell>
          <cell r="E55" t="str">
            <v>GK</v>
          </cell>
          <cell r="F55" t="str">
            <v>N2CY0114</v>
          </cell>
          <cell r="G55" t="str">
            <v>일반</v>
          </cell>
          <cell r="H55" t="str">
            <v>동해전장</v>
          </cell>
          <cell r="I55" t="str">
            <v>의장개발1팀</v>
          </cell>
          <cell r="J55" t="str">
            <v>김경원</v>
          </cell>
        </row>
        <row r="56">
          <cell r="B56">
            <v>49</v>
          </cell>
          <cell r="C56" t="str">
            <v>91101-2C040</v>
          </cell>
          <cell r="D56" t="str">
            <v>MAIN WIR`G</v>
          </cell>
          <cell r="E56" t="str">
            <v>GK</v>
          </cell>
          <cell r="F56" t="str">
            <v>N2CY0114</v>
          </cell>
          <cell r="G56" t="str">
            <v>일반</v>
          </cell>
          <cell r="H56" t="str">
            <v>동해전장</v>
          </cell>
          <cell r="I56" t="str">
            <v>의장개발1팀</v>
          </cell>
          <cell r="J56" t="str">
            <v>김경원</v>
          </cell>
        </row>
        <row r="57">
          <cell r="B57">
            <v>50</v>
          </cell>
          <cell r="C57" t="str">
            <v>91101-2C050</v>
          </cell>
          <cell r="D57" t="str">
            <v>MAIN WIR`G</v>
          </cell>
          <cell r="E57" t="str">
            <v>GK</v>
          </cell>
          <cell r="F57" t="str">
            <v>N2CY0114</v>
          </cell>
          <cell r="G57" t="str">
            <v>일반</v>
          </cell>
          <cell r="H57" t="str">
            <v>동해전장</v>
          </cell>
          <cell r="I57" t="str">
            <v>의장개발1팀</v>
          </cell>
          <cell r="J57" t="str">
            <v>김경원</v>
          </cell>
        </row>
        <row r="58">
          <cell r="B58">
            <v>51</v>
          </cell>
          <cell r="C58" t="str">
            <v>91101-2C060</v>
          </cell>
          <cell r="D58" t="str">
            <v>MAIN WIR`G</v>
          </cell>
          <cell r="E58" t="str">
            <v>GK</v>
          </cell>
          <cell r="F58" t="str">
            <v>N2CY0114</v>
          </cell>
          <cell r="G58" t="str">
            <v>일반</v>
          </cell>
          <cell r="H58" t="str">
            <v>동해전장</v>
          </cell>
          <cell r="I58" t="str">
            <v>의장개발1팀</v>
          </cell>
          <cell r="J58" t="str">
            <v>김경원</v>
          </cell>
        </row>
        <row r="59">
          <cell r="B59">
            <v>52</v>
          </cell>
          <cell r="C59" t="str">
            <v>91101-2C070</v>
          </cell>
          <cell r="D59" t="str">
            <v>MAIN WIR`G</v>
          </cell>
          <cell r="E59" t="str">
            <v>GK</v>
          </cell>
          <cell r="F59" t="str">
            <v>N2CY0114</v>
          </cell>
          <cell r="G59" t="str">
            <v>일반</v>
          </cell>
          <cell r="H59" t="str">
            <v>동해전장</v>
          </cell>
          <cell r="I59" t="str">
            <v>의장개발1팀</v>
          </cell>
          <cell r="J59" t="str">
            <v>김경원</v>
          </cell>
        </row>
        <row r="60">
          <cell r="B60">
            <v>53</v>
          </cell>
          <cell r="C60" t="str">
            <v>91101-2C080</v>
          </cell>
          <cell r="D60" t="str">
            <v>MAIN WIR`G</v>
          </cell>
          <cell r="E60" t="str">
            <v>GK</v>
          </cell>
          <cell r="F60" t="str">
            <v>N2CY0114</v>
          </cell>
          <cell r="G60" t="str">
            <v>일반</v>
          </cell>
          <cell r="H60" t="str">
            <v>동해전장</v>
          </cell>
          <cell r="I60" t="str">
            <v>의장개발1팀</v>
          </cell>
          <cell r="J60" t="str">
            <v>김경원</v>
          </cell>
        </row>
        <row r="61">
          <cell r="B61">
            <v>54</v>
          </cell>
          <cell r="C61" t="str">
            <v>91101-2C090</v>
          </cell>
          <cell r="D61" t="str">
            <v>MAIN WIR`G</v>
          </cell>
          <cell r="E61" t="str">
            <v>GK</v>
          </cell>
          <cell r="F61" t="str">
            <v>N2CY0114</v>
          </cell>
          <cell r="G61" t="str">
            <v>일반</v>
          </cell>
          <cell r="H61" t="str">
            <v>동해전장</v>
          </cell>
          <cell r="I61" t="str">
            <v>의장개발1팀</v>
          </cell>
          <cell r="J61" t="str">
            <v>김경원</v>
          </cell>
        </row>
        <row r="62">
          <cell r="B62">
            <v>55</v>
          </cell>
          <cell r="C62" t="str">
            <v>91101-2C100</v>
          </cell>
          <cell r="D62" t="str">
            <v>MAIN WIR`G</v>
          </cell>
          <cell r="E62" t="str">
            <v>GK</v>
          </cell>
          <cell r="F62" t="str">
            <v>N2CY0114</v>
          </cell>
          <cell r="G62" t="str">
            <v>일반</v>
          </cell>
          <cell r="H62" t="str">
            <v>동해전장</v>
          </cell>
          <cell r="I62" t="str">
            <v>의장개발1팀</v>
          </cell>
          <cell r="J62" t="str">
            <v>김경원</v>
          </cell>
        </row>
        <row r="63">
          <cell r="B63">
            <v>56</v>
          </cell>
          <cell r="C63" t="str">
            <v>91101-2C110</v>
          </cell>
          <cell r="D63" t="str">
            <v>MAIN WIR`G</v>
          </cell>
          <cell r="E63" t="str">
            <v>GK</v>
          </cell>
          <cell r="F63" t="str">
            <v>N2CY0114</v>
          </cell>
          <cell r="G63" t="str">
            <v>일반</v>
          </cell>
          <cell r="H63" t="str">
            <v>동해전장</v>
          </cell>
          <cell r="I63" t="str">
            <v>의장개발1팀</v>
          </cell>
          <cell r="J63" t="str">
            <v>김경원</v>
          </cell>
        </row>
        <row r="64">
          <cell r="B64">
            <v>57</v>
          </cell>
          <cell r="C64" t="str">
            <v>91101-2C120</v>
          </cell>
          <cell r="D64" t="str">
            <v>MAIN WIR`G</v>
          </cell>
          <cell r="E64" t="str">
            <v>GK</v>
          </cell>
          <cell r="F64" t="str">
            <v>N2CY0114</v>
          </cell>
          <cell r="G64" t="str">
            <v>일반</v>
          </cell>
          <cell r="H64" t="str">
            <v>동해전장</v>
          </cell>
          <cell r="I64" t="str">
            <v>의장개발1팀</v>
          </cell>
          <cell r="J64" t="str">
            <v>김경원</v>
          </cell>
        </row>
        <row r="65">
          <cell r="B65">
            <v>58</v>
          </cell>
          <cell r="C65" t="str">
            <v>91101-2C130</v>
          </cell>
          <cell r="D65" t="str">
            <v>MAIN WIR`G</v>
          </cell>
          <cell r="E65" t="str">
            <v>GK</v>
          </cell>
          <cell r="F65" t="str">
            <v>N2CY0114</v>
          </cell>
          <cell r="G65" t="str">
            <v>일반</v>
          </cell>
          <cell r="H65" t="str">
            <v>동해전장</v>
          </cell>
          <cell r="I65" t="str">
            <v>의장개발1팀</v>
          </cell>
          <cell r="J65" t="str">
            <v>김경원</v>
          </cell>
        </row>
        <row r="66">
          <cell r="B66">
            <v>59</v>
          </cell>
          <cell r="C66" t="str">
            <v>91101-2C140</v>
          </cell>
          <cell r="D66" t="str">
            <v>MAIN WIR`G</v>
          </cell>
          <cell r="E66" t="str">
            <v>GK</v>
          </cell>
          <cell r="F66" t="str">
            <v>N2CY0114</v>
          </cell>
          <cell r="G66" t="str">
            <v>일반</v>
          </cell>
          <cell r="H66" t="str">
            <v>동해전장</v>
          </cell>
          <cell r="I66" t="str">
            <v>의장개발1팀</v>
          </cell>
          <cell r="J66" t="str">
            <v>김경원</v>
          </cell>
        </row>
        <row r="67">
          <cell r="B67">
            <v>60</v>
          </cell>
          <cell r="C67" t="str">
            <v>91101-2C150</v>
          </cell>
          <cell r="D67" t="str">
            <v>MAIN WIR`G</v>
          </cell>
          <cell r="E67" t="str">
            <v>GK</v>
          </cell>
          <cell r="F67" t="str">
            <v>N2CY0114</v>
          </cell>
          <cell r="G67" t="str">
            <v>일반</v>
          </cell>
          <cell r="H67" t="str">
            <v>동해전장</v>
          </cell>
          <cell r="I67" t="str">
            <v>의장개발1팀</v>
          </cell>
          <cell r="J67" t="str">
            <v>김경원</v>
          </cell>
        </row>
        <row r="68">
          <cell r="B68">
            <v>61</v>
          </cell>
          <cell r="C68" t="str">
            <v>91101-2C160</v>
          </cell>
          <cell r="D68" t="str">
            <v>MAIN WIR`G</v>
          </cell>
          <cell r="E68" t="str">
            <v>GK</v>
          </cell>
          <cell r="F68" t="str">
            <v>N2CY0114</v>
          </cell>
          <cell r="G68" t="str">
            <v>일반</v>
          </cell>
          <cell r="H68" t="str">
            <v>동해전장</v>
          </cell>
          <cell r="I68" t="str">
            <v>의장개발1팀</v>
          </cell>
          <cell r="J68" t="str">
            <v>김경원</v>
          </cell>
        </row>
        <row r="69">
          <cell r="B69">
            <v>62</v>
          </cell>
          <cell r="C69" t="str">
            <v>91101-2C170</v>
          </cell>
          <cell r="D69" t="str">
            <v>MAIN WIR`G</v>
          </cell>
          <cell r="E69" t="str">
            <v>GK</v>
          </cell>
          <cell r="F69" t="str">
            <v>N2CY0114</v>
          </cell>
          <cell r="G69" t="str">
            <v>일반</v>
          </cell>
          <cell r="H69" t="str">
            <v>동해전장</v>
          </cell>
          <cell r="I69" t="str">
            <v>의장개발1팀</v>
          </cell>
          <cell r="J69" t="str">
            <v>김경원</v>
          </cell>
        </row>
        <row r="70">
          <cell r="B70">
            <v>63</v>
          </cell>
          <cell r="C70" t="str">
            <v>91101-2C180</v>
          </cell>
          <cell r="D70" t="str">
            <v>MAIN WIR`G</v>
          </cell>
          <cell r="E70" t="str">
            <v>GK</v>
          </cell>
          <cell r="F70" t="str">
            <v>N2CY0114</v>
          </cell>
          <cell r="G70" t="str">
            <v>일반</v>
          </cell>
          <cell r="H70" t="str">
            <v>동해전장</v>
          </cell>
          <cell r="I70" t="str">
            <v>의장개발1팀</v>
          </cell>
          <cell r="J70" t="str">
            <v>김경원</v>
          </cell>
        </row>
        <row r="71">
          <cell r="B71">
            <v>64</v>
          </cell>
          <cell r="C71" t="str">
            <v>91101-2C190</v>
          </cell>
          <cell r="D71" t="str">
            <v>MAIN WIR`G</v>
          </cell>
          <cell r="E71" t="str">
            <v>GK</v>
          </cell>
          <cell r="F71" t="str">
            <v>N2CY0114</v>
          </cell>
          <cell r="G71" t="str">
            <v>일반</v>
          </cell>
          <cell r="H71" t="str">
            <v>동해전장</v>
          </cell>
          <cell r="I71" t="str">
            <v>의장개발1팀</v>
          </cell>
          <cell r="J71" t="str">
            <v>김경원</v>
          </cell>
        </row>
        <row r="72">
          <cell r="B72">
            <v>65</v>
          </cell>
          <cell r="C72" t="str">
            <v>91101-2C200</v>
          </cell>
          <cell r="D72" t="str">
            <v>MAIN WIR`G</v>
          </cell>
          <cell r="E72" t="str">
            <v>GK</v>
          </cell>
          <cell r="F72" t="str">
            <v>N2CY0114</v>
          </cell>
          <cell r="G72" t="str">
            <v>일반</v>
          </cell>
          <cell r="H72" t="str">
            <v>동해전장</v>
          </cell>
          <cell r="I72" t="str">
            <v>의장개발1팀</v>
          </cell>
          <cell r="J72" t="str">
            <v>김경원</v>
          </cell>
        </row>
        <row r="73">
          <cell r="B73">
            <v>66</v>
          </cell>
          <cell r="C73" t="str">
            <v>91101-2C210</v>
          </cell>
          <cell r="D73" t="str">
            <v>MAIN WIR`G</v>
          </cell>
          <cell r="E73" t="str">
            <v>GK</v>
          </cell>
          <cell r="F73" t="str">
            <v>N2CY0114</v>
          </cell>
          <cell r="G73" t="str">
            <v>일반</v>
          </cell>
          <cell r="H73" t="str">
            <v>동해전장</v>
          </cell>
          <cell r="I73" t="str">
            <v>의장개발1팀</v>
          </cell>
          <cell r="J73" t="str">
            <v>김경원</v>
          </cell>
        </row>
        <row r="74">
          <cell r="B74">
            <v>67</v>
          </cell>
          <cell r="C74" t="str">
            <v>91101-2C220</v>
          </cell>
          <cell r="D74" t="str">
            <v>MAIN WIR`G</v>
          </cell>
          <cell r="E74" t="str">
            <v>GK</v>
          </cell>
          <cell r="F74" t="str">
            <v>N2CY0114</v>
          </cell>
          <cell r="G74" t="str">
            <v>일반</v>
          </cell>
          <cell r="H74" t="str">
            <v>동해전장</v>
          </cell>
          <cell r="I74" t="str">
            <v>의장개발1팀</v>
          </cell>
          <cell r="J74" t="str">
            <v>김경원</v>
          </cell>
        </row>
        <row r="75">
          <cell r="B75">
            <v>68</v>
          </cell>
          <cell r="C75" t="str">
            <v>91101-2C230</v>
          </cell>
          <cell r="D75" t="str">
            <v>MAIN WIR`G</v>
          </cell>
          <cell r="E75" t="str">
            <v>GK</v>
          </cell>
          <cell r="F75" t="str">
            <v>N2CY0114</v>
          </cell>
          <cell r="G75" t="str">
            <v>일반</v>
          </cell>
          <cell r="H75" t="str">
            <v>동해전장</v>
          </cell>
          <cell r="I75" t="str">
            <v>의장개발1팀</v>
          </cell>
          <cell r="J75" t="str">
            <v>김경원</v>
          </cell>
        </row>
        <row r="76">
          <cell r="B76">
            <v>69</v>
          </cell>
          <cell r="C76" t="str">
            <v>91101-2C240</v>
          </cell>
          <cell r="D76" t="str">
            <v>MAIN WIR`G</v>
          </cell>
          <cell r="E76" t="str">
            <v>GK</v>
          </cell>
          <cell r="F76" t="str">
            <v>N2CY0114</v>
          </cell>
          <cell r="G76" t="str">
            <v>일반</v>
          </cell>
          <cell r="H76" t="str">
            <v>동해전장</v>
          </cell>
          <cell r="I76" t="str">
            <v>의장개발1팀</v>
          </cell>
          <cell r="J76" t="str">
            <v>김경원</v>
          </cell>
        </row>
        <row r="77">
          <cell r="B77">
            <v>70</v>
          </cell>
          <cell r="C77" t="str">
            <v>91101-2C250</v>
          </cell>
          <cell r="D77" t="str">
            <v>MAIN WIR`G</v>
          </cell>
          <cell r="E77" t="str">
            <v>GK</v>
          </cell>
          <cell r="F77" t="str">
            <v>N2CY0114</v>
          </cell>
          <cell r="G77" t="str">
            <v>일반</v>
          </cell>
          <cell r="H77" t="str">
            <v>동해전장</v>
          </cell>
          <cell r="I77" t="str">
            <v>의장개발1팀</v>
          </cell>
          <cell r="J77" t="str">
            <v>김경원</v>
          </cell>
        </row>
        <row r="78">
          <cell r="B78">
            <v>71</v>
          </cell>
          <cell r="C78" t="str">
            <v>91101-2C260</v>
          </cell>
          <cell r="D78" t="str">
            <v>MAIN WIR`G</v>
          </cell>
          <cell r="E78" t="str">
            <v>GK</v>
          </cell>
          <cell r="F78" t="str">
            <v>N2CY0114</v>
          </cell>
          <cell r="G78" t="str">
            <v>일반</v>
          </cell>
          <cell r="H78" t="str">
            <v>동해전장</v>
          </cell>
          <cell r="I78" t="str">
            <v>의장개발1팀</v>
          </cell>
          <cell r="J78" t="str">
            <v>김경원</v>
          </cell>
        </row>
        <row r="79">
          <cell r="B79">
            <v>72</v>
          </cell>
          <cell r="C79" t="str">
            <v>91101-2C270</v>
          </cell>
          <cell r="D79" t="str">
            <v>MAIN WIR`G</v>
          </cell>
          <cell r="E79" t="str">
            <v>GK</v>
          </cell>
          <cell r="F79" t="str">
            <v>N2CY0114</v>
          </cell>
          <cell r="G79" t="str">
            <v>일반</v>
          </cell>
          <cell r="H79" t="str">
            <v>동해전장</v>
          </cell>
          <cell r="I79" t="str">
            <v>의장개발1팀</v>
          </cell>
          <cell r="J79" t="str">
            <v>김경원</v>
          </cell>
        </row>
        <row r="80">
          <cell r="B80">
            <v>73</v>
          </cell>
          <cell r="C80" t="str">
            <v>91101-2C280</v>
          </cell>
          <cell r="D80" t="str">
            <v>MAIN WIR`G</v>
          </cell>
          <cell r="E80" t="str">
            <v>GK</v>
          </cell>
          <cell r="F80" t="str">
            <v>N2CY0114</v>
          </cell>
          <cell r="G80" t="str">
            <v>일반</v>
          </cell>
          <cell r="H80" t="str">
            <v>동해전장</v>
          </cell>
          <cell r="I80" t="str">
            <v>의장개발1팀</v>
          </cell>
          <cell r="J80" t="str">
            <v>김경원</v>
          </cell>
        </row>
        <row r="81">
          <cell r="B81">
            <v>74</v>
          </cell>
          <cell r="C81" t="str">
            <v>91101-2C290</v>
          </cell>
          <cell r="D81" t="str">
            <v>MAIN WIR`G</v>
          </cell>
          <cell r="E81" t="str">
            <v>GK</v>
          </cell>
          <cell r="F81" t="str">
            <v>N2CY0114</v>
          </cell>
          <cell r="G81" t="str">
            <v>일반</v>
          </cell>
          <cell r="H81" t="str">
            <v>동해전장</v>
          </cell>
          <cell r="I81" t="str">
            <v>의장개발1팀</v>
          </cell>
          <cell r="J81" t="str">
            <v>김경원</v>
          </cell>
        </row>
        <row r="82">
          <cell r="B82">
            <v>75</v>
          </cell>
          <cell r="C82" t="str">
            <v>91101-2C300</v>
          </cell>
          <cell r="D82" t="str">
            <v>MAIN WIR`G</v>
          </cell>
          <cell r="E82" t="str">
            <v>GK</v>
          </cell>
          <cell r="F82" t="str">
            <v>N2CY0114</v>
          </cell>
          <cell r="G82" t="str">
            <v>일반</v>
          </cell>
          <cell r="H82" t="str">
            <v>동해전장</v>
          </cell>
          <cell r="I82" t="str">
            <v>의장개발1팀</v>
          </cell>
          <cell r="J82" t="str">
            <v>김경원</v>
          </cell>
        </row>
        <row r="83">
          <cell r="B83">
            <v>76</v>
          </cell>
          <cell r="C83" t="str">
            <v>91101-2C310</v>
          </cell>
          <cell r="D83" t="str">
            <v>MAIN WIR`G</v>
          </cell>
          <cell r="E83" t="str">
            <v>GK</v>
          </cell>
          <cell r="F83" t="str">
            <v>N2CY0114</v>
          </cell>
          <cell r="G83" t="str">
            <v>일반</v>
          </cell>
          <cell r="H83" t="str">
            <v>동해전장</v>
          </cell>
          <cell r="I83" t="str">
            <v>의장개발1팀</v>
          </cell>
          <cell r="J83" t="str">
            <v>김경원</v>
          </cell>
        </row>
        <row r="84">
          <cell r="B84">
            <v>77</v>
          </cell>
          <cell r="C84" t="str">
            <v>91101-2C320</v>
          </cell>
          <cell r="D84" t="str">
            <v>MAIN WIR`G</v>
          </cell>
          <cell r="E84" t="str">
            <v>GK</v>
          </cell>
          <cell r="F84" t="str">
            <v>N2CY0114</v>
          </cell>
          <cell r="G84" t="str">
            <v>일반</v>
          </cell>
          <cell r="H84" t="str">
            <v>동해전장</v>
          </cell>
          <cell r="I84" t="str">
            <v>의장개발1팀</v>
          </cell>
          <cell r="J84" t="str">
            <v>김경원</v>
          </cell>
        </row>
        <row r="85">
          <cell r="B85">
            <v>78</v>
          </cell>
          <cell r="C85" t="str">
            <v>91101-2C330</v>
          </cell>
          <cell r="D85" t="str">
            <v>MAIN WIR`G</v>
          </cell>
          <cell r="E85" t="str">
            <v>GK</v>
          </cell>
          <cell r="F85" t="str">
            <v>N2CY0114</v>
          </cell>
          <cell r="G85" t="str">
            <v>일반</v>
          </cell>
          <cell r="H85" t="str">
            <v>동해전장</v>
          </cell>
          <cell r="I85" t="str">
            <v>의장개발1팀</v>
          </cell>
          <cell r="J85" t="str">
            <v>김경원</v>
          </cell>
        </row>
        <row r="86">
          <cell r="B86">
            <v>79</v>
          </cell>
          <cell r="C86" t="str">
            <v>91101-2C340</v>
          </cell>
          <cell r="D86" t="str">
            <v>MAIN WIR`G</v>
          </cell>
          <cell r="E86" t="str">
            <v>GK</v>
          </cell>
          <cell r="F86" t="str">
            <v>N2CY0114</v>
          </cell>
          <cell r="G86" t="str">
            <v>일반</v>
          </cell>
          <cell r="H86" t="str">
            <v>동해전장</v>
          </cell>
          <cell r="I86" t="str">
            <v>의장개발1팀</v>
          </cell>
          <cell r="J86" t="str">
            <v>김경원</v>
          </cell>
        </row>
        <row r="87">
          <cell r="B87">
            <v>80</v>
          </cell>
          <cell r="C87" t="str">
            <v>91101-2C350</v>
          </cell>
          <cell r="D87" t="str">
            <v>MAIN WIR`G</v>
          </cell>
          <cell r="E87" t="str">
            <v>GK</v>
          </cell>
          <cell r="F87" t="str">
            <v>N2CY0114</v>
          </cell>
          <cell r="G87" t="str">
            <v>일반</v>
          </cell>
          <cell r="H87" t="str">
            <v>동해전장</v>
          </cell>
          <cell r="I87" t="str">
            <v>의장개발1팀</v>
          </cell>
          <cell r="J87" t="str">
            <v>김경원</v>
          </cell>
        </row>
        <row r="88">
          <cell r="B88">
            <v>81</v>
          </cell>
          <cell r="C88" t="str">
            <v>91101-2C360</v>
          </cell>
          <cell r="D88" t="str">
            <v>MAIN WIR`G</v>
          </cell>
          <cell r="E88" t="str">
            <v>GK</v>
          </cell>
          <cell r="F88" t="str">
            <v>N2CY0114</v>
          </cell>
          <cell r="G88" t="str">
            <v>일반</v>
          </cell>
          <cell r="H88" t="str">
            <v>동해전장</v>
          </cell>
          <cell r="I88" t="str">
            <v>의장개발1팀</v>
          </cell>
          <cell r="J88" t="str">
            <v>김경원</v>
          </cell>
        </row>
        <row r="89">
          <cell r="B89">
            <v>82</v>
          </cell>
          <cell r="C89" t="str">
            <v>91101-2C370</v>
          </cell>
          <cell r="D89" t="str">
            <v>MAIN WIR`G</v>
          </cell>
          <cell r="E89" t="str">
            <v>GK</v>
          </cell>
          <cell r="F89" t="str">
            <v>N2CY0114</v>
          </cell>
          <cell r="G89" t="str">
            <v>일반</v>
          </cell>
          <cell r="H89" t="str">
            <v>동해전장</v>
          </cell>
          <cell r="I89" t="str">
            <v>의장개발1팀</v>
          </cell>
          <cell r="J89" t="str">
            <v>김경원</v>
          </cell>
        </row>
        <row r="90">
          <cell r="B90">
            <v>83</v>
          </cell>
          <cell r="C90" t="str">
            <v>91101-2C380</v>
          </cell>
          <cell r="D90" t="str">
            <v>MAIN WIR`G</v>
          </cell>
          <cell r="E90" t="str">
            <v>GK</v>
          </cell>
          <cell r="F90" t="str">
            <v>N2CY0114</v>
          </cell>
          <cell r="G90" t="str">
            <v>일반</v>
          </cell>
          <cell r="H90" t="str">
            <v>동해전장</v>
          </cell>
          <cell r="I90" t="str">
            <v>의장개발1팀</v>
          </cell>
          <cell r="J90" t="str">
            <v>김경원</v>
          </cell>
        </row>
        <row r="91">
          <cell r="B91">
            <v>84</v>
          </cell>
          <cell r="C91" t="str">
            <v>91101-2C390</v>
          </cell>
          <cell r="D91" t="str">
            <v>MAIN WIR`G</v>
          </cell>
          <cell r="E91" t="str">
            <v>GK</v>
          </cell>
          <cell r="F91" t="str">
            <v>N2CY0114</v>
          </cell>
          <cell r="G91" t="str">
            <v>일반</v>
          </cell>
          <cell r="H91" t="str">
            <v>동해전장</v>
          </cell>
          <cell r="I91" t="str">
            <v>의장개발1팀</v>
          </cell>
          <cell r="J91" t="str">
            <v>김경원</v>
          </cell>
        </row>
        <row r="92">
          <cell r="B92">
            <v>85</v>
          </cell>
          <cell r="C92" t="str">
            <v>91101-2C400</v>
          </cell>
          <cell r="D92" t="str">
            <v>MAIN WIR`G</v>
          </cell>
          <cell r="E92" t="str">
            <v>GK</v>
          </cell>
          <cell r="F92" t="str">
            <v>N2CY0114</v>
          </cell>
          <cell r="G92" t="str">
            <v>일반</v>
          </cell>
          <cell r="H92" t="str">
            <v>동해전장</v>
          </cell>
          <cell r="I92" t="str">
            <v>의장개발1팀</v>
          </cell>
          <cell r="J92" t="str">
            <v>김경원</v>
          </cell>
        </row>
        <row r="93">
          <cell r="B93">
            <v>86</v>
          </cell>
          <cell r="C93" t="str">
            <v>91101-2C410</v>
          </cell>
          <cell r="D93" t="str">
            <v>MAIN WIR`G</v>
          </cell>
          <cell r="E93" t="str">
            <v>GK</v>
          </cell>
          <cell r="F93" t="str">
            <v>N2CY0114</v>
          </cell>
          <cell r="G93" t="str">
            <v>일반</v>
          </cell>
          <cell r="H93" t="str">
            <v>동해전장</v>
          </cell>
          <cell r="I93" t="str">
            <v>의장개발1팀</v>
          </cell>
          <cell r="J93" t="str">
            <v>김경원</v>
          </cell>
        </row>
        <row r="94">
          <cell r="B94">
            <v>87</v>
          </cell>
          <cell r="C94" t="str">
            <v>91101-2C420</v>
          </cell>
          <cell r="D94" t="str">
            <v>MAIN WIR`G</v>
          </cell>
          <cell r="E94" t="str">
            <v>GK</v>
          </cell>
          <cell r="F94" t="str">
            <v>N2CY0114</v>
          </cell>
          <cell r="G94" t="str">
            <v>일반</v>
          </cell>
          <cell r="H94" t="str">
            <v>동해전장</v>
          </cell>
          <cell r="I94" t="str">
            <v>의장개발1팀</v>
          </cell>
          <cell r="J94" t="str">
            <v>김경원</v>
          </cell>
        </row>
        <row r="95">
          <cell r="B95">
            <v>88</v>
          </cell>
          <cell r="C95" t="str">
            <v>91101-2C430</v>
          </cell>
          <cell r="D95" t="str">
            <v>MAIN WIR`G</v>
          </cell>
          <cell r="E95" t="str">
            <v>GK</v>
          </cell>
          <cell r="F95" t="str">
            <v>N2CY0114</v>
          </cell>
          <cell r="G95" t="str">
            <v>일반</v>
          </cell>
          <cell r="H95" t="str">
            <v>동해전장</v>
          </cell>
          <cell r="I95" t="str">
            <v>의장개발1팀</v>
          </cell>
          <cell r="J95" t="str">
            <v>김경원</v>
          </cell>
        </row>
        <row r="96">
          <cell r="B96">
            <v>89</v>
          </cell>
          <cell r="C96" t="str">
            <v>91101-2C440</v>
          </cell>
          <cell r="D96" t="str">
            <v>MAIN WIR`G</v>
          </cell>
          <cell r="E96" t="str">
            <v>GK</v>
          </cell>
          <cell r="F96" t="str">
            <v>N2CY0114</v>
          </cell>
          <cell r="G96" t="str">
            <v>일반</v>
          </cell>
          <cell r="H96" t="str">
            <v>동해전장</v>
          </cell>
          <cell r="I96" t="str">
            <v>의장개발1팀</v>
          </cell>
          <cell r="J96" t="str">
            <v>김경원</v>
          </cell>
        </row>
        <row r="97">
          <cell r="B97">
            <v>90</v>
          </cell>
          <cell r="C97" t="str">
            <v>91101-2C450</v>
          </cell>
          <cell r="D97" t="str">
            <v>MAIN WIR`G</v>
          </cell>
          <cell r="E97" t="str">
            <v>GK</v>
          </cell>
          <cell r="F97" t="str">
            <v>N2CY0114</v>
          </cell>
          <cell r="G97" t="str">
            <v>일반</v>
          </cell>
          <cell r="H97" t="str">
            <v>동해전장</v>
          </cell>
          <cell r="I97" t="str">
            <v>의장개발1팀</v>
          </cell>
          <cell r="J97" t="str">
            <v>김경원</v>
          </cell>
        </row>
        <row r="98">
          <cell r="B98">
            <v>91</v>
          </cell>
          <cell r="C98" t="str">
            <v>91101-2C460</v>
          </cell>
          <cell r="D98" t="str">
            <v>MAIN WIR`G</v>
          </cell>
          <cell r="E98" t="str">
            <v>GK</v>
          </cell>
          <cell r="F98" t="str">
            <v>N2CY0114</v>
          </cell>
          <cell r="G98" t="str">
            <v>일반</v>
          </cell>
          <cell r="H98" t="str">
            <v>동해전장</v>
          </cell>
          <cell r="I98" t="str">
            <v>의장개발1팀</v>
          </cell>
          <cell r="J98" t="str">
            <v>김경원</v>
          </cell>
        </row>
        <row r="99">
          <cell r="B99">
            <v>92</v>
          </cell>
          <cell r="C99" t="str">
            <v>91101-2C470</v>
          </cell>
          <cell r="D99" t="str">
            <v>MAIN WIR`G</v>
          </cell>
          <cell r="E99" t="str">
            <v>GK</v>
          </cell>
          <cell r="F99" t="str">
            <v>N2CY0114</v>
          </cell>
          <cell r="G99" t="str">
            <v>일반</v>
          </cell>
          <cell r="H99" t="str">
            <v>동해전장</v>
          </cell>
          <cell r="I99" t="str">
            <v>의장개발1팀</v>
          </cell>
          <cell r="J99" t="str">
            <v>김경원</v>
          </cell>
        </row>
        <row r="100">
          <cell r="B100">
            <v>93</v>
          </cell>
          <cell r="C100" t="str">
            <v>91101-2C480</v>
          </cell>
          <cell r="D100" t="str">
            <v>MAIN WIR`G</v>
          </cell>
          <cell r="E100" t="str">
            <v>GK</v>
          </cell>
          <cell r="F100" t="str">
            <v>N2CY0114</v>
          </cell>
          <cell r="G100" t="str">
            <v>일반</v>
          </cell>
          <cell r="H100" t="str">
            <v>동해전장</v>
          </cell>
          <cell r="I100" t="str">
            <v>의장개발1팀</v>
          </cell>
          <cell r="J100" t="str">
            <v>김경원</v>
          </cell>
        </row>
        <row r="101">
          <cell r="B101">
            <v>94</v>
          </cell>
          <cell r="C101" t="str">
            <v>91101-2C490</v>
          </cell>
          <cell r="D101" t="str">
            <v>MAIN WIR`G</v>
          </cell>
          <cell r="E101" t="str">
            <v>GK</v>
          </cell>
          <cell r="F101" t="str">
            <v>N2CY0114</v>
          </cell>
          <cell r="G101" t="str">
            <v>일반</v>
          </cell>
          <cell r="H101" t="str">
            <v>동해전장</v>
          </cell>
          <cell r="I101" t="str">
            <v>의장개발1팀</v>
          </cell>
          <cell r="J101" t="str">
            <v>김경원</v>
          </cell>
        </row>
        <row r="102">
          <cell r="B102">
            <v>95</v>
          </cell>
          <cell r="C102" t="str">
            <v>91101-2C500</v>
          </cell>
          <cell r="D102" t="str">
            <v>MAIN WIR`G</v>
          </cell>
          <cell r="E102" t="str">
            <v>GK</v>
          </cell>
          <cell r="F102" t="str">
            <v>N2CY0114</v>
          </cell>
          <cell r="G102" t="str">
            <v>일반</v>
          </cell>
          <cell r="H102" t="str">
            <v>동해전장</v>
          </cell>
          <cell r="I102" t="str">
            <v>의장개발1팀</v>
          </cell>
          <cell r="J102" t="str">
            <v>김경원</v>
          </cell>
        </row>
        <row r="103">
          <cell r="B103">
            <v>96</v>
          </cell>
          <cell r="C103" t="str">
            <v>91101-2C510</v>
          </cell>
          <cell r="D103" t="str">
            <v>MAIN WIR`G</v>
          </cell>
          <cell r="E103" t="str">
            <v>GK</v>
          </cell>
          <cell r="F103" t="str">
            <v>N2CY0114</v>
          </cell>
          <cell r="G103" t="str">
            <v>일반</v>
          </cell>
          <cell r="H103" t="str">
            <v>동해전장</v>
          </cell>
          <cell r="I103" t="str">
            <v>의장개발1팀</v>
          </cell>
          <cell r="J103" t="str">
            <v>김경원</v>
          </cell>
        </row>
        <row r="104">
          <cell r="B104">
            <v>97</v>
          </cell>
          <cell r="C104" t="str">
            <v>91101-2C520</v>
          </cell>
          <cell r="D104" t="str">
            <v>MAIN WIR`G</v>
          </cell>
          <cell r="E104" t="str">
            <v>GK</v>
          </cell>
          <cell r="F104" t="str">
            <v>N2CY0114</v>
          </cell>
          <cell r="G104" t="str">
            <v>일반</v>
          </cell>
          <cell r="H104" t="str">
            <v>동해전장</v>
          </cell>
          <cell r="I104" t="str">
            <v>의장개발1팀</v>
          </cell>
          <cell r="J104" t="str">
            <v>김경원</v>
          </cell>
        </row>
        <row r="105">
          <cell r="B105">
            <v>98</v>
          </cell>
          <cell r="C105" t="str">
            <v>91101-2C530</v>
          </cell>
          <cell r="D105" t="str">
            <v>MAIN WIR`G</v>
          </cell>
          <cell r="E105" t="str">
            <v>GK</v>
          </cell>
          <cell r="F105" t="str">
            <v>N2CY0114</v>
          </cell>
          <cell r="G105" t="str">
            <v>일반</v>
          </cell>
          <cell r="H105" t="str">
            <v>동해전장</v>
          </cell>
          <cell r="I105" t="str">
            <v>의장개발1팀</v>
          </cell>
          <cell r="J105" t="str">
            <v>김경원</v>
          </cell>
        </row>
        <row r="106">
          <cell r="B106">
            <v>99</v>
          </cell>
          <cell r="C106" t="str">
            <v>91101-2C540</v>
          </cell>
          <cell r="D106" t="str">
            <v>MAIN WIR`G</v>
          </cell>
          <cell r="E106" t="str">
            <v>GK</v>
          </cell>
          <cell r="F106" t="str">
            <v>N2CY0114</v>
          </cell>
          <cell r="G106" t="str">
            <v>일반</v>
          </cell>
          <cell r="H106" t="str">
            <v>동해전장</v>
          </cell>
          <cell r="I106" t="str">
            <v>의장개발1팀</v>
          </cell>
          <cell r="J106" t="str">
            <v>김경원</v>
          </cell>
        </row>
        <row r="107">
          <cell r="B107">
            <v>100</v>
          </cell>
          <cell r="C107" t="str">
            <v>91101-2C550</v>
          </cell>
          <cell r="D107" t="str">
            <v>MAIN WIR`G</v>
          </cell>
          <cell r="E107" t="str">
            <v>GK</v>
          </cell>
          <cell r="F107" t="str">
            <v>N2CY0114</v>
          </cell>
          <cell r="G107" t="str">
            <v>일반</v>
          </cell>
          <cell r="H107" t="str">
            <v>동해전장</v>
          </cell>
          <cell r="I107" t="str">
            <v>의장개발1팀</v>
          </cell>
          <cell r="J107" t="str">
            <v>김경원</v>
          </cell>
        </row>
        <row r="108">
          <cell r="B108">
            <v>101</v>
          </cell>
          <cell r="C108" t="str">
            <v>91102-2C000</v>
          </cell>
          <cell r="D108" t="str">
            <v>MAIN WIR`G</v>
          </cell>
          <cell r="E108" t="str">
            <v>GK</v>
          </cell>
          <cell r="F108" t="str">
            <v>N2CY0114</v>
          </cell>
          <cell r="G108" t="str">
            <v>RHD</v>
          </cell>
          <cell r="H108" t="str">
            <v>동해전장</v>
          </cell>
          <cell r="I108" t="str">
            <v>의장개발1팀</v>
          </cell>
          <cell r="J108" t="str">
            <v>김경원</v>
          </cell>
        </row>
        <row r="109">
          <cell r="B109">
            <v>102</v>
          </cell>
          <cell r="C109" t="str">
            <v>91102-2C010</v>
          </cell>
          <cell r="D109" t="str">
            <v>MAIN WIR`G</v>
          </cell>
          <cell r="E109" t="str">
            <v>GK</v>
          </cell>
          <cell r="F109" t="str">
            <v>N2CY0114</v>
          </cell>
          <cell r="G109" t="str">
            <v>RHD</v>
          </cell>
          <cell r="H109" t="str">
            <v>동해전장</v>
          </cell>
          <cell r="I109" t="str">
            <v>의장개발1팀</v>
          </cell>
          <cell r="J109" t="str">
            <v>김경원</v>
          </cell>
        </row>
        <row r="110">
          <cell r="B110">
            <v>103</v>
          </cell>
          <cell r="C110" t="str">
            <v>91102-2C020</v>
          </cell>
          <cell r="D110" t="str">
            <v>MAIN WIR`G</v>
          </cell>
          <cell r="E110" t="str">
            <v>GK</v>
          </cell>
          <cell r="F110" t="str">
            <v>N2CY0114</v>
          </cell>
          <cell r="G110" t="str">
            <v>RHD</v>
          </cell>
          <cell r="H110" t="str">
            <v>동해전장</v>
          </cell>
          <cell r="I110" t="str">
            <v>의장개발1팀</v>
          </cell>
          <cell r="J110" t="str">
            <v>김경원</v>
          </cell>
        </row>
        <row r="111">
          <cell r="B111">
            <v>104</v>
          </cell>
          <cell r="C111" t="str">
            <v>91102-2C030</v>
          </cell>
          <cell r="D111" t="str">
            <v>MAIN WIR`G</v>
          </cell>
          <cell r="E111" t="str">
            <v>GK</v>
          </cell>
          <cell r="F111" t="str">
            <v>N2CY0114</v>
          </cell>
          <cell r="G111" t="str">
            <v>RHD</v>
          </cell>
          <cell r="H111" t="str">
            <v>동해전장</v>
          </cell>
          <cell r="I111" t="str">
            <v>의장개발1팀</v>
          </cell>
          <cell r="J111" t="str">
            <v>김경원</v>
          </cell>
        </row>
        <row r="112">
          <cell r="B112">
            <v>105</v>
          </cell>
          <cell r="C112" t="str">
            <v>91102-2C040</v>
          </cell>
          <cell r="D112" t="str">
            <v>MAIN WIR`G</v>
          </cell>
          <cell r="E112" t="str">
            <v>GK</v>
          </cell>
          <cell r="F112" t="str">
            <v>N2CY0114</v>
          </cell>
          <cell r="G112" t="str">
            <v>RHD</v>
          </cell>
          <cell r="H112" t="str">
            <v>동해전장</v>
          </cell>
          <cell r="I112" t="str">
            <v>의장개발1팀</v>
          </cell>
          <cell r="J112" t="str">
            <v>김경원</v>
          </cell>
        </row>
        <row r="113">
          <cell r="B113">
            <v>106</v>
          </cell>
          <cell r="C113" t="str">
            <v>91102-2C050</v>
          </cell>
          <cell r="D113" t="str">
            <v>MAIN WIR`G</v>
          </cell>
          <cell r="E113" t="str">
            <v>GK</v>
          </cell>
          <cell r="F113" t="str">
            <v>N2CY0114</v>
          </cell>
          <cell r="G113" t="str">
            <v>RHD</v>
          </cell>
          <cell r="H113" t="str">
            <v>동해전장</v>
          </cell>
          <cell r="I113" t="str">
            <v>의장개발1팀</v>
          </cell>
          <cell r="J113" t="str">
            <v>김경원</v>
          </cell>
        </row>
        <row r="114">
          <cell r="B114">
            <v>107</v>
          </cell>
          <cell r="C114" t="str">
            <v>91102-2C060</v>
          </cell>
          <cell r="D114" t="str">
            <v>MAIN WIR`G</v>
          </cell>
          <cell r="E114" t="str">
            <v>GK</v>
          </cell>
          <cell r="F114" t="str">
            <v>N2CY0114</v>
          </cell>
          <cell r="G114" t="str">
            <v>RHD</v>
          </cell>
          <cell r="H114" t="str">
            <v>동해전장</v>
          </cell>
          <cell r="I114" t="str">
            <v>의장개발1팀</v>
          </cell>
          <cell r="J114" t="str">
            <v>김경원</v>
          </cell>
        </row>
        <row r="115">
          <cell r="B115">
            <v>108</v>
          </cell>
          <cell r="C115" t="str">
            <v>91102-2C070</v>
          </cell>
          <cell r="D115" t="str">
            <v>MAIN WIR`G</v>
          </cell>
          <cell r="E115" t="str">
            <v>GK</v>
          </cell>
          <cell r="F115" t="str">
            <v>N2CY0114</v>
          </cell>
          <cell r="G115" t="str">
            <v>RHD</v>
          </cell>
          <cell r="H115" t="str">
            <v>동해전장</v>
          </cell>
          <cell r="I115" t="str">
            <v>의장개발1팀</v>
          </cell>
          <cell r="J115" t="str">
            <v>김경원</v>
          </cell>
        </row>
        <row r="116">
          <cell r="B116">
            <v>109</v>
          </cell>
          <cell r="C116" t="str">
            <v>91102-2C080</v>
          </cell>
          <cell r="D116" t="str">
            <v>MAIN WIR`G</v>
          </cell>
          <cell r="E116" t="str">
            <v>GK</v>
          </cell>
          <cell r="F116" t="str">
            <v>N2CY0114</v>
          </cell>
          <cell r="G116" t="str">
            <v>RHD</v>
          </cell>
          <cell r="H116" t="str">
            <v>동해전장</v>
          </cell>
          <cell r="I116" t="str">
            <v>의장개발1팀</v>
          </cell>
          <cell r="J116" t="str">
            <v>김경원</v>
          </cell>
        </row>
        <row r="117">
          <cell r="B117">
            <v>110</v>
          </cell>
          <cell r="C117" t="str">
            <v>91102-2C090</v>
          </cell>
          <cell r="D117" t="str">
            <v>MAIN WIR`G</v>
          </cell>
          <cell r="E117" t="str">
            <v>GK</v>
          </cell>
          <cell r="F117" t="str">
            <v>N2CY0114</v>
          </cell>
          <cell r="G117" t="str">
            <v>RHD</v>
          </cell>
          <cell r="H117" t="str">
            <v>동해전장</v>
          </cell>
          <cell r="I117" t="str">
            <v>의장개발1팀</v>
          </cell>
          <cell r="J117" t="str">
            <v>김경원</v>
          </cell>
        </row>
        <row r="118">
          <cell r="B118">
            <v>111</v>
          </cell>
          <cell r="C118" t="str">
            <v>91102-2C100</v>
          </cell>
          <cell r="D118" t="str">
            <v>MAIN WIR`G</v>
          </cell>
          <cell r="E118" t="str">
            <v>GK</v>
          </cell>
          <cell r="F118" t="str">
            <v>N2CY0114</v>
          </cell>
          <cell r="G118" t="str">
            <v>RHD</v>
          </cell>
          <cell r="H118" t="str">
            <v>동해전장</v>
          </cell>
          <cell r="I118" t="str">
            <v>의장개발1팀</v>
          </cell>
          <cell r="J118" t="str">
            <v>김경원</v>
          </cell>
        </row>
        <row r="119">
          <cell r="B119">
            <v>112</v>
          </cell>
          <cell r="C119" t="str">
            <v>91102-2C110</v>
          </cell>
          <cell r="D119" t="str">
            <v>MAIN WIR`G</v>
          </cell>
          <cell r="E119" t="str">
            <v>GK</v>
          </cell>
          <cell r="F119" t="str">
            <v>N2CY0114</v>
          </cell>
          <cell r="G119" t="str">
            <v>RHD</v>
          </cell>
          <cell r="H119" t="str">
            <v>동해전장</v>
          </cell>
          <cell r="I119" t="str">
            <v>의장개발1팀</v>
          </cell>
          <cell r="J119" t="str">
            <v>김경원</v>
          </cell>
        </row>
        <row r="120">
          <cell r="B120">
            <v>113</v>
          </cell>
          <cell r="C120" t="str">
            <v>91102-2C120</v>
          </cell>
          <cell r="D120" t="str">
            <v>MAIN WIR`G</v>
          </cell>
          <cell r="E120" t="str">
            <v>GK</v>
          </cell>
          <cell r="F120" t="str">
            <v>N2CY0114</v>
          </cell>
          <cell r="G120" t="str">
            <v>RHD</v>
          </cell>
          <cell r="H120" t="str">
            <v>동해전장</v>
          </cell>
          <cell r="I120" t="str">
            <v>의장개발1팀</v>
          </cell>
          <cell r="J120" t="str">
            <v>김경원</v>
          </cell>
        </row>
        <row r="121">
          <cell r="B121">
            <v>114</v>
          </cell>
          <cell r="C121" t="str">
            <v>91102-2C130</v>
          </cell>
          <cell r="D121" t="str">
            <v>MAIN WIR`G</v>
          </cell>
          <cell r="E121" t="str">
            <v>GK</v>
          </cell>
          <cell r="F121" t="str">
            <v>N2CY0114</v>
          </cell>
          <cell r="G121" t="str">
            <v>RHD</v>
          </cell>
          <cell r="H121" t="str">
            <v>동해전장</v>
          </cell>
          <cell r="I121" t="str">
            <v>의장개발1팀</v>
          </cell>
          <cell r="J121" t="str">
            <v>김경원</v>
          </cell>
        </row>
        <row r="122">
          <cell r="B122">
            <v>115</v>
          </cell>
          <cell r="C122" t="str">
            <v>91102-2C140</v>
          </cell>
          <cell r="D122" t="str">
            <v>MAIN WIR`G</v>
          </cell>
          <cell r="E122" t="str">
            <v>GK</v>
          </cell>
          <cell r="F122" t="str">
            <v>N2CY0114</v>
          </cell>
          <cell r="G122" t="str">
            <v>RHD</v>
          </cell>
          <cell r="H122" t="str">
            <v>동해전장</v>
          </cell>
          <cell r="I122" t="str">
            <v>의장개발1팀</v>
          </cell>
          <cell r="J122" t="str">
            <v>김경원</v>
          </cell>
        </row>
        <row r="123">
          <cell r="B123">
            <v>116</v>
          </cell>
          <cell r="C123" t="str">
            <v>91102-2C150</v>
          </cell>
          <cell r="D123" t="str">
            <v>MAIN WIR`G</v>
          </cell>
          <cell r="E123" t="str">
            <v>GK</v>
          </cell>
          <cell r="F123" t="str">
            <v>N2CY0114</v>
          </cell>
          <cell r="G123" t="str">
            <v>RHD</v>
          </cell>
          <cell r="H123" t="str">
            <v>동해전장</v>
          </cell>
          <cell r="I123" t="str">
            <v>의장개발1팀</v>
          </cell>
          <cell r="J123" t="str">
            <v>김경원</v>
          </cell>
        </row>
        <row r="124">
          <cell r="B124">
            <v>117</v>
          </cell>
          <cell r="C124" t="str">
            <v>91102-2C160</v>
          </cell>
          <cell r="D124" t="str">
            <v>MAIN WIR`G</v>
          </cell>
          <cell r="E124" t="str">
            <v>GK</v>
          </cell>
          <cell r="F124" t="str">
            <v>N2CY0114</v>
          </cell>
          <cell r="G124" t="str">
            <v>RHD</v>
          </cell>
          <cell r="H124" t="str">
            <v>동해전장</v>
          </cell>
          <cell r="I124" t="str">
            <v>의장개발1팀</v>
          </cell>
          <cell r="J124" t="str">
            <v>김경원</v>
          </cell>
        </row>
        <row r="125">
          <cell r="B125">
            <v>118</v>
          </cell>
          <cell r="C125" t="str">
            <v>91102-2C170</v>
          </cell>
          <cell r="D125" t="str">
            <v>MAIN WIR`G</v>
          </cell>
          <cell r="E125" t="str">
            <v>GK</v>
          </cell>
          <cell r="F125" t="str">
            <v>N2CY0114</v>
          </cell>
          <cell r="G125" t="str">
            <v>RHD</v>
          </cell>
          <cell r="H125" t="str">
            <v>동해전장</v>
          </cell>
          <cell r="I125" t="str">
            <v>의장개발1팀</v>
          </cell>
          <cell r="J125" t="str">
            <v>김경원</v>
          </cell>
        </row>
        <row r="126">
          <cell r="B126">
            <v>119</v>
          </cell>
          <cell r="C126" t="str">
            <v>91102-2C180</v>
          </cell>
          <cell r="D126" t="str">
            <v>MAIN WIR`G</v>
          </cell>
          <cell r="E126" t="str">
            <v>GK</v>
          </cell>
          <cell r="F126" t="str">
            <v>N2CY0114</v>
          </cell>
          <cell r="G126" t="str">
            <v>RHD</v>
          </cell>
          <cell r="H126" t="str">
            <v>동해전장</v>
          </cell>
          <cell r="I126" t="str">
            <v>의장개발1팀</v>
          </cell>
          <cell r="J126" t="str">
            <v>김경원</v>
          </cell>
        </row>
        <row r="127">
          <cell r="B127">
            <v>120</v>
          </cell>
          <cell r="C127" t="str">
            <v>91102-2C190</v>
          </cell>
          <cell r="D127" t="str">
            <v>MAIN WIR`G</v>
          </cell>
          <cell r="E127" t="str">
            <v>GK</v>
          </cell>
          <cell r="F127" t="str">
            <v>N2CY0114</v>
          </cell>
          <cell r="G127" t="str">
            <v>RHD</v>
          </cell>
          <cell r="H127" t="str">
            <v>동해전장</v>
          </cell>
          <cell r="I127" t="str">
            <v>의장개발1팀</v>
          </cell>
          <cell r="J127" t="str">
            <v>김경원</v>
          </cell>
        </row>
        <row r="128">
          <cell r="B128">
            <v>121</v>
          </cell>
          <cell r="C128" t="str">
            <v>91102-2C200</v>
          </cell>
          <cell r="D128" t="str">
            <v>MAIN WIR`G</v>
          </cell>
          <cell r="E128" t="str">
            <v>GK</v>
          </cell>
          <cell r="F128" t="str">
            <v>N2CY0114</v>
          </cell>
          <cell r="G128" t="str">
            <v>RHD</v>
          </cell>
          <cell r="H128" t="str">
            <v>동해전장</v>
          </cell>
          <cell r="I128" t="str">
            <v>의장개발1팀</v>
          </cell>
          <cell r="J128" t="str">
            <v>김경원</v>
          </cell>
        </row>
        <row r="129">
          <cell r="B129">
            <v>122</v>
          </cell>
          <cell r="C129" t="str">
            <v>91102-2C210</v>
          </cell>
          <cell r="D129" t="str">
            <v>MAIN WIR`G</v>
          </cell>
          <cell r="E129" t="str">
            <v>GK</v>
          </cell>
          <cell r="F129" t="str">
            <v>N2CY0114</v>
          </cell>
          <cell r="G129" t="str">
            <v>RHD</v>
          </cell>
          <cell r="H129" t="str">
            <v>동해전장</v>
          </cell>
          <cell r="I129" t="str">
            <v>의장개발1팀</v>
          </cell>
          <cell r="J129" t="str">
            <v>김경원</v>
          </cell>
        </row>
        <row r="130">
          <cell r="B130">
            <v>123</v>
          </cell>
          <cell r="C130" t="str">
            <v>91102-2C220</v>
          </cell>
          <cell r="D130" t="str">
            <v>MAIN WIR`G</v>
          </cell>
          <cell r="E130" t="str">
            <v>GK</v>
          </cell>
          <cell r="F130" t="str">
            <v>N2CY0114</v>
          </cell>
          <cell r="G130" t="str">
            <v>RHD</v>
          </cell>
          <cell r="H130" t="str">
            <v>동해전장</v>
          </cell>
          <cell r="I130" t="str">
            <v>의장개발1팀</v>
          </cell>
          <cell r="J130" t="str">
            <v>김경원</v>
          </cell>
        </row>
        <row r="131">
          <cell r="B131">
            <v>124</v>
          </cell>
          <cell r="C131" t="str">
            <v>91102-2C230</v>
          </cell>
          <cell r="D131" t="str">
            <v>MAIN WIR`G</v>
          </cell>
          <cell r="E131" t="str">
            <v>GK</v>
          </cell>
          <cell r="F131" t="str">
            <v>N2CY0114</v>
          </cell>
          <cell r="G131" t="str">
            <v>RHD</v>
          </cell>
          <cell r="H131" t="str">
            <v>동해전장</v>
          </cell>
          <cell r="I131" t="str">
            <v>의장개발1팀</v>
          </cell>
          <cell r="J131" t="str">
            <v>김경원</v>
          </cell>
        </row>
        <row r="132">
          <cell r="B132">
            <v>125</v>
          </cell>
          <cell r="C132" t="str">
            <v>91102-2C240</v>
          </cell>
          <cell r="D132" t="str">
            <v>MAIN WIR`G</v>
          </cell>
          <cell r="E132" t="str">
            <v>GK</v>
          </cell>
          <cell r="F132" t="str">
            <v>N2CY0114</v>
          </cell>
          <cell r="G132" t="str">
            <v>RHD</v>
          </cell>
          <cell r="H132" t="str">
            <v>동해전장</v>
          </cell>
          <cell r="I132" t="str">
            <v>의장개발1팀</v>
          </cell>
          <cell r="J132" t="str">
            <v>김경원</v>
          </cell>
        </row>
        <row r="133">
          <cell r="B133">
            <v>126</v>
          </cell>
          <cell r="C133" t="str">
            <v>91102-2C250</v>
          </cell>
          <cell r="D133" t="str">
            <v>MAIN WIR`G</v>
          </cell>
          <cell r="E133" t="str">
            <v>GK</v>
          </cell>
          <cell r="F133" t="str">
            <v>N2CY0114</v>
          </cell>
          <cell r="G133" t="str">
            <v>RHD</v>
          </cell>
          <cell r="H133" t="str">
            <v>동해전장</v>
          </cell>
          <cell r="I133" t="str">
            <v>의장개발1팀</v>
          </cell>
          <cell r="J133" t="str">
            <v>김경원</v>
          </cell>
        </row>
        <row r="134">
          <cell r="B134">
            <v>127</v>
          </cell>
          <cell r="C134" t="str">
            <v>91102-2C260</v>
          </cell>
          <cell r="D134" t="str">
            <v>MAIN WIR`G</v>
          </cell>
          <cell r="E134" t="str">
            <v>GK</v>
          </cell>
          <cell r="F134" t="str">
            <v>N2CY0114</v>
          </cell>
          <cell r="G134" t="str">
            <v>RHD</v>
          </cell>
          <cell r="H134" t="str">
            <v>동해전장</v>
          </cell>
          <cell r="I134" t="str">
            <v>의장개발1팀</v>
          </cell>
          <cell r="J134" t="str">
            <v>김경원</v>
          </cell>
        </row>
        <row r="135">
          <cell r="B135">
            <v>128</v>
          </cell>
          <cell r="C135" t="str">
            <v>91102-2C270</v>
          </cell>
          <cell r="D135" t="str">
            <v>MAIN WIR`G</v>
          </cell>
          <cell r="E135" t="str">
            <v>GK</v>
          </cell>
          <cell r="F135" t="str">
            <v>N2CY0114</v>
          </cell>
          <cell r="G135" t="str">
            <v>RHD</v>
          </cell>
          <cell r="H135" t="str">
            <v>동해전장</v>
          </cell>
          <cell r="I135" t="str">
            <v>의장개발1팀</v>
          </cell>
          <cell r="J135" t="str">
            <v>김경원</v>
          </cell>
        </row>
        <row r="136">
          <cell r="B136">
            <v>129</v>
          </cell>
          <cell r="C136" t="str">
            <v>91102-2C280</v>
          </cell>
          <cell r="D136" t="str">
            <v>MAIN WIR`G</v>
          </cell>
          <cell r="E136" t="str">
            <v>GK</v>
          </cell>
          <cell r="F136" t="str">
            <v>N2CY0114</v>
          </cell>
          <cell r="G136" t="str">
            <v>RHD</v>
          </cell>
          <cell r="H136" t="str">
            <v>동해전장</v>
          </cell>
          <cell r="I136" t="str">
            <v>의장개발1팀</v>
          </cell>
          <cell r="J136" t="str">
            <v>김경원</v>
          </cell>
        </row>
        <row r="137">
          <cell r="B137">
            <v>130</v>
          </cell>
          <cell r="C137" t="str">
            <v>91102-2C290</v>
          </cell>
          <cell r="D137" t="str">
            <v>MAIN WIR`G</v>
          </cell>
          <cell r="E137" t="str">
            <v>GK</v>
          </cell>
          <cell r="F137" t="str">
            <v>N2CY0114</v>
          </cell>
          <cell r="G137" t="str">
            <v>RHD</v>
          </cell>
          <cell r="H137" t="str">
            <v>동해전장</v>
          </cell>
          <cell r="I137" t="str">
            <v>의장개발1팀</v>
          </cell>
          <cell r="J137" t="str">
            <v>김경원</v>
          </cell>
        </row>
        <row r="138">
          <cell r="B138">
            <v>131</v>
          </cell>
          <cell r="C138" t="str">
            <v>91102-2C300</v>
          </cell>
          <cell r="D138" t="str">
            <v>MAIN WIR`G</v>
          </cell>
          <cell r="E138" t="str">
            <v>GK</v>
          </cell>
          <cell r="F138" t="str">
            <v>N2CY0114</v>
          </cell>
          <cell r="G138" t="str">
            <v>RHD</v>
          </cell>
          <cell r="H138" t="str">
            <v>동해전장</v>
          </cell>
          <cell r="I138" t="str">
            <v>의장개발1팀</v>
          </cell>
          <cell r="J138" t="str">
            <v>김경원</v>
          </cell>
        </row>
        <row r="139">
          <cell r="B139">
            <v>132</v>
          </cell>
          <cell r="C139" t="str">
            <v>91102-2C310</v>
          </cell>
          <cell r="D139" t="str">
            <v>MAIN WIR`G</v>
          </cell>
          <cell r="E139" t="str">
            <v>GK</v>
          </cell>
          <cell r="F139" t="str">
            <v>N2CY0114</v>
          </cell>
          <cell r="G139" t="str">
            <v>RHD</v>
          </cell>
          <cell r="H139" t="str">
            <v>동해전장</v>
          </cell>
          <cell r="I139" t="str">
            <v>의장개발1팀</v>
          </cell>
          <cell r="J139" t="str">
            <v>김경원</v>
          </cell>
        </row>
        <row r="140">
          <cell r="B140">
            <v>133</v>
          </cell>
          <cell r="C140" t="str">
            <v>91102-2C320</v>
          </cell>
          <cell r="D140" t="str">
            <v>MAIN WIR`G</v>
          </cell>
          <cell r="E140" t="str">
            <v>GK</v>
          </cell>
          <cell r="F140" t="str">
            <v>N2CY0114</v>
          </cell>
          <cell r="G140" t="str">
            <v>RHD</v>
          </cell>
          <cell r="H140" t="str">
            <v>동해전장</v>
          </cell>
          <cell r="I140" t="str">
            <v>의장개발1팀</v>
          </cell>
          <cell r="J140" t="str">
            <v>김경원</v>
          </cell>
        </row>
        <row r="141">
          <cell r="B141">
            <v>134</v>
          </cell>
          <cell r="C141" t="str">
            <v>91102-2C330</v>
          </cell>
          <cell r="D141" t="str">
            <v>MAIN WIR`G</v>
          </cell>
          <cell r="E141" t="str">
            <v>GK</v>
          </cell>
          <cell r="F141" t="str">
            <v>N2CY0114</v>
          </cell>
          <cell r="G141" t="str">
            <v>RHD</v>
          </cell>
          <cell r="H141" t="str">
            <v>동해전장</v>
          </cell>
          <cell r="I141" t="str">
            <v>의장개발1팀</v>
          </cell>
          <cell r="J141" t="str">
            <v>김경원</v>
          </cell>
        </row>
        <row r="142">
          <cell r="B142">
            <v>135</v>
          </cell>
          <cell r="C142" t="str">
            <v>91102-2C340</v>
          </cell>
          <cell r="D142" t="str">
            <v>MAIN WIR`G</v>
          </cell>
          <cell r="E142" t="str">
            <v>GK</v>
          </cell>
          <cell r="F142" t="str">
            <v>N2CY0114</v>
          </cell>
          <cell r="G142" t="str">
            <v>RHD</v>
          </cell>
          <cell r="H142" t="str">
            <v>동해전장</v>
          </cell>
          <cell r="I142" t="str">
            <v>의장개발1팀</v>
          </cell>
          <cell r="J142" t="str">
            <v>김경원</v>
          </cell>
        </row>
        <row r="143">
          <cell r="B143">
            <v>136</v>
          </cell>
          <cell r="C143" t="str">
            <v>91102-2C350</v>
          </cell>
          <cell r="D143" t="str">
            <v>MAIN WIR`G</v>
          </cell>
          <cell r="E143" t="str">
            <v>GK</v>
          </cell>
          <cell r="F143" t="str">
            <v>N2CY0114</v>
          </cell>
          <cell r="G143" t="str">
            <v>RHD</v>
          </cell>
          <cell r="H143" t="str">
            <v>동해전장</v>
          </cell>
          <cell r="I143" t="str">
            <v>의장개발1팀</v>
          </cell>
          <cell r="J143" t="str">
            <v>김경원</v>
          </cell>
        </row>
        <row r="144">
          <cell r="B144">
            <v>137</v>
          </cell>
          <cell r="C144" t="str">
            <v>91102-2C360</v>
          </cell>
          <cell r="D144" t="str">
            <v>MAIN WIR`G</v>
          </cell>
          <cell r="E144" t="str">
            <v>GK</v>
          </cell>
          <cell r="F144" t="str">
            <v>N2CY0114</v>
          </cell>
          <cell r="G144" t="str">
            <v>RHD</v>
          </cell>
          <cell r="H144" t="str">
            <v>동해전장</v>
          </cell>
          <cell r="I144" t="str">
            <v>의장개발1팀</v>
          </cell>
          <cell r="J144" t="str">
            <v>김경원</v>
          </cell>
        </row>
        <row r="145">
          <cell r="B145">
            <v>138</v>
          </cell>
          <cell r="C145" t="str">
            <v>91102-2C370</v>
          </cell>
          <cell r="D145" t="str">
            <v>MAIN WIR`G</v>
          </cell>
          <cell r="E145" t="str">
            <v>GK</v>
          </cell>
          <cell r="F145" t="str">
            <v>N2CY0114</v>
          </cell>
          <cell r="G145" t="str">
            <v>RHD</v>
          </cell>
          <cell r="H145" t="str">
            <v>동해전장</v>
          </cell>
          <cell r="I145" t="str">
            <v>의장개발1팀</v>
          </cell>
          <cell r="J145" t="str">
            <v>김경원</v>
          </cell>
        </row>
        <row r="146">
          <cell r="B146">
            <v>139</v>
          </cell>
          <cell r="C146" t="str">
            <v>91102-2C380</v>
          </cell>
          <cell r="D146" t="str">
            <v>MAIN WIR`G</v>
          </cell>
          <cell r="E146" t="str">
            <v>GK</v>
          </cell>
          <cell r="F146" t="str">
            <v>N2CY0114</v>
          </cell>
          <cell r="G146" t="str">
            <v>RHD</v>
          </cell>
          <cell r="H146" t="str">
            <v>동해전장</v>
          </cell>
          <cell r="I146" t="str">
            <v>의장개발1팀</v>
          </cell>
          <cell r="J146" t="str">
            <v>김경원</v>
          </cell>
        </row>
        <row r="147">
          <cell r="B147">
            <v>140</v>
          </cell>
          <cell r="C147" t="str">
            <v>91102-2C390</v>
          </cell>
          <cell r="D147" t="str">
            <v>MAIN WIR`G</v>
          </cell>
          <cell r="E147" t="str">
            <v>GK</v>
          </cell>
          <cell r="F147" t="str">
            <v>N2CY0114</v>
          </cell>
          <cell r="G147" t="str">
            <v>RHD</v>
          </cell>
          <cell r="H147" t="str">
            <v>동해전장</v>
          </cell>
          <cell r="I147" t="str">
            <v>의장개발1팀</v>
          </cell>
          <cell r="J147" t="str">
            <v>김경원</v>
          </cell>
        </row>
        <row r="148">
          <cell r="B148">
            <v>141</v>
          </cell>
          <cell r="C148" t="str">
            <v>91102-2C400</v>
          </cell>
          <cell r="D148" t="str">
            <v>MAIN WIR`G</v>
          </cell>
          <cell r="E148" t="str">
            <v>GK</v>
          </cell>
          <cell r="F148" t="str">
            <v>N2CY0114</v>
          </cell>
          <cell r="G148" t="str">
            <v>RHD</v>
          </cell>
          <cell r="H148" t="str">
            <v>동해전장</v>
          </cell>
          <cell r="I148" t="str">
            <v>의장개발1팀</v>
          </cell>
          <cell r="J148" t="str">
            <v>김경원</v>
          </cell>
        </row>
        <row r="149">
          <cell r="B149">
            <v>142</v>
          </cell>
          <cell r="C149" t="str">
            <v>91102-2C410</v>
          </cell>
          <cell r="D149" t="str">
            <v>MAIN WIR`G</v>
          </cell>
          <cell r="E149" t="str">
            <v>GK</v>
          </cell>
          <cell r="F149" t="str">
            <v>N2CY0114</v>
          </cell>
          <cell r="G149" t="str">
            <v>RHD</v>
          </cell>
          <cell r="H149" t="str">
            <v>동해전장</v>
          </cell>
          <cell r="I149" t="str">
            <v>의장개발1팀</v>
          </cell>
          <cell r="J149" t="str">
            <v>김경원</v>
          </cell>
        </row>
        <row r="150">
          <cell r="B150">
            <v>143</v>
          </cell>
          <cell r="C150" t="str">
            <v>91102-2C420</v>
          </cell>
          <cell r="D150" t="str">
            <v>MAIN WIR`G</v>
          </cell>
          <cell r="E150" t="str">
            <v>GK</v>
          </cell>
          <cell r="F150" t="str">
            <v>N2CY0114</v>
          </cell>
          <cell r="G150" t="str">
            <v>RHD</v>
          </cell>
          <cell r="H150" t="str">
            <v>동해전장</v>
          </cell>
          <cell r="I150" t="str">
            <v>의장개발1팀</v>
          </cell>
          <cell r="J150" t="str">
            <v>김경원</v>
          </cell>
        </row>
        <row r="151">
          <cell r="B151">
            <v>144</v>
          </cell>
          <cell r="C151" t="str">
            <v>91102-2C430</v>
          </cell>
          <cell r="D151" t="str">
            <v>MAIN WIR`G</v>
          </cell>
          <cell r="E151" t="str">
            <v>GK</v>
          </cell>
          <cell r="F151" t="str">
            <v>N2CY0114</v>
          </cell>
          <cell r="G151" t="str">
            <v>RHD</v>
          </cell>
          <cell r="H151" t="str">
            <v>동해전장</v>
          </cell>
          <cell r="I151" t="str">
            <v>의장개발1팀</v>
          </cell>
          <cell r="J151" t="str">
            <v>김경원</v>
          </cell>
        </row>
        <row r="152">
          <cell r="B152">
            <v>145</v>
          </cell>
          <cell r="C152" t="str">
            <v>91102-2C440</v>
          </cell>
          <cell r="D152" t="str">
            <v>MAIN WIR`G</v>
          </cell>
          <cell r="E152" t="str">
            <v>GK</v>
          </cell>
          <cell r="F152" t="str">
            <v>N2CY0114</v>
          </cell>
          <cell r="G152" t="str">
            <v>RHD</v>
          </cell>
          <cell r="H152" t="str">
            <v>동해전장</v>
          </cell>
          <cell r="I152" t="str">
            <v>의장개발1팀</v>
          </cell>
          <cell r="J152" t="str">
            <v>김경원</v>
          </cell>
        </row>
        <row r="153">
          <cell r="B153">
            <v>146</v>
          </cell>
          <cell r="C153" t="str">
            <v>91102-2C450</v>
          </cell>
          <cell r="D153" t="str">
            <v>MAIN WIR`G</v>
          </cell>
          <cell r="E153" t="str">
            <v>GK</v>
          </cell>
          <cell r="F153" t="str">
            <v>N2CY0114</v>
          </cell>
          <cell r="G153" t="str">
            <v>RHD</v>
          </cell>
          <cell r="H153" t="str">
            <v>동해전장</v>
          </cell>
          <cell r="I153" t="str">
            <v>의장개발1팀</v>
          </cell>
          <cell r="J153" t="str">
            <v>김경원</v>
          </cell>
        </row>
        <row r="154">
          <cell r="B154">
            <v>147</v>
          </cell>
          <cell r="C154" t="str">
            <v>91102-2C460</v>
          </cell>
          <cell r="D154" t="str">
            <v>MAIN WIR`G</v>
          </cell>
          <cell r="E154" t="str">
            <v>GK</v>
          </cell>
          <cell r="F154" t="str">
            <v>N2CY0114</v>
          </cell>
          <cell r="G154" t="str">
            <v>RHD</v>
          </cell>
          <cell r="H154" t="str">
            <v>동해전장</v>
          </cell>
          <cell r="I154" t="str">
            <v>의장개발1팀</v>
          </cell>
          <cell r="J154" t="str">
            <v>김경원</v>
          </cell>
        </row>
        <row r="155">
          <cell r="B155">
            <v>148</v>
          </cell>
          <cell r="C155" t="str">
            <v>91102-2C470</v>
          </cell>
          <cell r="D155" t="str">
            <v>MAIN WIR`G</v>
          </cell>
          <cell r="E155" t="str">
            <v>GK</v>
          </cell>
          <cell r="F155" t="str">
            <v>N2CY0114</v>
          </cell>
          <cell r="G155" t="str">
            <v>RHD</v>
          </cell>
          <cell r="H155" t="str">
            <v>동해전장</v>
          </cell>
          <cell r="I155" t="str">
            <v>의장개발1팀</v>
          </cell>
          <cell r="J155" t="str">
            <v>김경원</v>
          </cell>
        </row>
        <row r="156">
          <cell r="B156">
            <v>149</v>
          </cell>
          <cell r="C156" t="str">
            <v>91102-2C480</v>
          </cell>
          <cell r="D156" t="str">
            <v>MAIN WIR`G</v>
          </cell>
          <cell r="E156" t="str">
            <v>GK</v>
          </cell>
          <cell r="F156" t="str">
            <v>N2CY0114</v>
          </cell>
          <cell r="G156" t="str">
            <v>RHD</v>
          </cell>
          <cell r="H156" t="str">
            <v>동해전장</v>
          </cell>
          <cell r="I156" t="str">
            <v>의장개발1팀</v>
          </cell>
          <cell r="J156" t="str">
            <v>김경원</v>
          </cell>
        </row>
        <row r="157">
          <cell r="B157">
            <v>150</v>
          </cell>
          <cell r="C157" t="str">
            <v>91102-2C490</v>
          </cell>
          <cell r="D157" t="str">
            <v>MAIN WIR`G</v>
          </cell>
          <cell r="E157" t="str">
            <v>GK</v>
          </cell>
          <cell r="F157" t="str">
            <v>N2CY0114</v>
          </cell>
          <cell r="G157" t="str">
            <v>RHD</v>
          </cell>
          <cell r="H157" t="str">
            <v>동해전장</v>
          </cell>
          <cell r="I157" t="str">
            <v>의장개발1팀</v>
          </cell>
          <cell r="J157" t="str">
            <v>김경원</v>
          </cell>
        </row>
        <row r="158">
          <cell r="B158">
            <v>151</v>
          </cell>
          <cell r="C158" t="str">
            <v>91102-2C500</v>
          </cell>
          <cell r="D158" t="str">
            <v>MAIN WIR`G</v>
          </cell>
          <cell r="E158" t="str">
            <v>GK</v>
          </cell>
          <cell r="F158" t="str">
            <v>N2CY0114</v>
          </cell>
          <cell r="G158" t="str">
            <v>RHD</v>
          </cell>
          <cell r="H158" t="str">
            <v>동해전장</v>
          </cell>
          <cell r="I158" t="str">
            <v>의장개발1팀</v>
          </cell>
          <cell r="J158" t="str">
            <v>김경원</v>
          </cell>
        </row>
        <row r="159">
          <cell r="B159">
            <v>152</v>
          </cell>
          <cell r="C159" t="str">
            <v>91102-2C510</v>
          </cell>
          <cell r="D159" t="str">
            <v>MAIN WIR`G</v>
          </cell>
          <cell r="E159" t="str">
            <v>GK</v>
          </cell>
          <cell r="F159" t="str">
            <v>N2CY0114</v>
          </cell>
          <cell r="G159" t="str">
            <v>RHD</v>
          </cell>
          <cell r="H159" t="str">
            <v>동해전장</v>
          </cell>
          <cell r="I159" t="str">
            <v>의장개발1팀</v>
          </cell>
          <cell r="J159" t="str">
            <v>김경원</v>
          </cell>
        </row>
        <row r="160">
          <cell r="B160">
            <v>153</v>
          </cell>
          <cell r="C160" t="str">
            <v>91102-2C520</v>
          </cell>
          <cell r="D160" t="str">
            <v>MAIN WIR`G</v>
          </cell>
          <cell r="E160" t="str">
            <v>GK</v>
          </cell>
          <cell r="F160" t="str">
            <v>N2CY0114</v>
          </cell>
          <cell r="G160" t="str">
            <v>RHD</v>
          </cell>
          <cell r="H160" t="str">
            <v>동해전장</v>
          </cell>
          <cell r="I160" t="str">
            <v>의장개발1팀</v>
          </cell>
          <cell r="J160" t="str">
            <v>김경원</v>
          </cell>
        </row>
        <row r="161">
          <cell r="B161">
            <v>154</v>
          </cell>
          <cell r="C161" t="str">
            <v>91102-2C530</v>
          </cell>
          <cell r="D161" t="str">
            <v>MAIN WIR`G</v>
          </cell>
          <cell r="E161" t="str">
            <v>GK</v>
          </cell>
          <cell r="F161" t="str">
            <v>N2CY0114</v>
          </cell>
          <cell r="G161" t="str">
            <v>RHD</v>
          </cell>
          <cell r="H161" t="str">
            <v>동해전장</v>
          </cell>
          <cell r="I161" t="str">
            <v>의장개발1팀</v>
          </cell>
          <cell r="J161" t="str">
            <v>김경원</v>
          </cell>
        </row>
        <row r="162">
          <cell r="B162">
            <v>155</v>
          </cell>
          <cell r="C162" t="str">
            <v>91102-2C540</v>
          </cell>
          <cell r="D162" t="str">
            <v>MAIN WIR`G</v>
          </cell>
          <cell r="E162" t="str">
            <v>GK</v>
          </cell>
          <cell r="F162" t="str">
            <v>N2CY0114</v>
          </cell>
          <cell r="G162" t="str">
            <v>RHD</v>
          </cell>
          <cell r="H162" t="str">
            <v>동해전장</v>
          </cell>
          <cell r="I162" t="str">
            <v>의장개발1팀</v>
          </cell>
          <cell r="J162" t="str">
            <v>김경원</v>
          </cell>
        </row>
        <row r="163">
          <cell r="B163">
            <v>156</v>
          </cell>
          <cell r="C163" t="str">
            <v>91102-2C550</v>
          </cell>
          <cell r="D163" t="str">
            <v>MAIN WIR`G</v>
          </cell>
          <cell r="E163" t="str">
            <v>GK</v>
          </cell>
          <cell r="F163" t="str">
            <v>N2CY0114</v>
          </cell>
          <cell r="G163" t="str">
            <v>RHD</v>
          </cell>
          <cell r="H163" t="str">
            <v>동해전장</v>
          </cell>
          <cell r="I163" t="str">
            <v>의장개발1팀</v>
          </cell>
          <cell r="J163" t="str">
            <v>김경원</v>
          </cell>
        </row>
        <row r="164">
          <cell r="B164">
            <v>157</v>
          </cell>
          <cell r="C164" t="str">
            <v>91102-2C560</v>
          </cell>
          <cell r="D164" t="str">
            <v>MAIN WIR`G</v>
          </cell>
          <cell r="E164" t="str">
            <v>GK</v>
          </cell>
          <cell r="F164" t="str">
            <v>N2CY0114</v>
          </cell>
          <cell r="G164" t="str">
            <v>RHD</v>
          </cell>
          <cell r="H164" t="str">
            <v>동해전장</v>
          </cell>
          <cell r="I164" t="str">
            <v>의장개발1팀</v>
          </cell>
          <cell r="J164" t="str">
            <v>김경원</v>
          </cell>
        </row>
        <row r="165">
          <cell r="B165">
            <v>158</v>
          </cell>
          <cell r="C165" t="str">
            <v>91102-2C570</v>
          </cell>
          <cell r="D165" t="str">
            <v>MAIN WIR`G</v>
          </cell>
          <cell r="E165" t="str">
            <v>GK</v>
          </cell>
          <cell r="F165" t="str">
            <v>N2CY0114</v>
          </cell>
          <cell r="G165" t="str">
            <v>RHD</v>
          </cell>
          <cell r="H165" t="str">
            <v>동해전장</v>
          </cell>
          <cell r="I165" t="str">
            <v>의장개발1팀</v>
          </cell>
          <cell r="J165" t="str">
            <v>김경원</v>
          </cell>
        </row>
        <row r="166">
          <cell r="B166">
            <v>159</v>
          </cell>
          <cell r="C166" t="str">
            <v>91102-2C580</v>
          </cell>
          <cell r="D166" t="str">
            <v>MAIN WIR`G</v>
          </cell>
          <cell r="E166" t="str">
            <v>GK</v>
          </cell>
          <cell r="F166" t="str">
            <v>N2CY0114</v>
          </cell>
          <cell r="G166" t="str">
            <v>RHD</v>
          </cell>
          <cell r="H166" t="str">
            <v>동해전장</v>
          </cell>
          <cell r="I166" t="str">
            <v>의장개발1팀</v>
          </cell>
          <cell r="J166" t="str">
            <v>김경원</v>
          </cell>
        </row>
        <row r="167">
          <cell r="B167">
            <v>160</v>
          </cell>
          <cell r="C167" t="str">
            <v>91102-2C590</v>
          </cell>
          <cell r="D167" t="str">
            <v>MAIN WIR`G</v>
          </cell>
          <cell r="E167" t="str">
            <v>GK</v>
          </cell>
          <cell r="F167" t="str">
            <v>N2CY0114</v>
          </cell>
          <cell r="G167" t="str">
            <v>RHD</v>
          </cell>
          <cell r="H167" t="str">
            <v>동해전장</v>
          </cell>
          <cell r="I167" t="str">
            <v>의장개발1팀</v>
          </cell>
          <cell r="J167" t="str">
            <v>김경원</v>
          </cell>
        </row>
        <row r="168">
          <cell r="B168">
            <v>161</v>
          </cell>
          <cell r="C168" t="str">
            <v>91102-2C600</v>
          </cell>
          <cell r="D168" t="str">
            <v>MAIN WIR`G</v>
          </cell>
          <cell r="E168" t="str">
            <v>GK</v>
          </cell>
          <cell r="F168" t="str">
            <v>N2CY0114</v>
          </cell>
          <cell r="G168" t="str">
            <v>RHD</v>
          </cell>
          <cell r="H168" t="str">
            <v>동해전장</v>
          </cell>
          <cell r="I168" t="str">
            <v>의장개발1팀</v>
          </cell>
          <cell r="J168" t="str">
            <v>김경원</v>
          </cell>
        </row>
        <row r="169">
          <cell r="B169">
            <v>162</v>
          </cell>
          <cell r="C169" t="str">
            <v>91102-2C610</v>
          </cell>
          <cell r="D169" t="str">
            <v>MAIN WIR`G</v>
          </cell>
          <cell r="E169" t="str">
            <v>GK</v>
          </cell>
          <cell r="F169" t="str">
            <v>N2CY0114</v>
          </cell>
          <cell r="G169" t="str">
            <v>RHD</v>
          </cell>
          <cell r="H169" t="str">
            <v>동해전장</v>
          </cell>
          <cell r="I169" t="str">
            <v>의장개발1팀</v>
          </cell>
          <cell r="J169" t="str">
            <v>김경원</v>
          </cell>
        </row>
        <row r="170">
          <cell r="B170">
            <v>163</v>
          </cell>
          <cell r="C170" t="str">
            <v>91102-2C620</v>
          </cell>
          <cell r="D170" t="str">
            <v>MAIN WIR`G</v>
          </cell>
          <cell r="E170" t="str">
            <v>GK</v>
          </cell>
          <cell r="F170" t="str">
            <v>N2CY0114</v>
          </cell>
          <cell r="G170" t="str">
            <v>RHD</v>
          </cell>
          <cell r="H170" t="str">
            <v>동해전장</v>
          </cell>
          <cell r="I170" t="str">
            <v>의장개발1팀</v>
          </cell>
          <cell r="J170" t="str">
            <v>김경원</v>
          </cell>
        </row>
        <row r="171">
          <cell r="B171">
            <v>164</v>
          </cell>
          <cell r="C171" t="str">
            <v>91102-2C630</v>
          </cell>
          <cell r="D171" t="str">
            <v>MAIN WIR`G</v>
          </cell>
          <cell r="E171" t="str">
            <v>GK</v>
          </cell>
          <cell r="F171" t="str">
            <v>N2CY0114</v>
          </cell>
          <cell r="G171" t="str">
            <v>RHD</v>
          </cell>
          <cell r="H171" t="str">
            <v>동해전장</v>
          </cell>
          <cell r="I171" t="str">
            <v>의장개발1팀</v>
          </cell>
          <cell r="J171" t="str">
            <v>김경원</v>
          </cell>
        </row>
        <row r="172">
          <cell r="B172">
            <v>165</v>
          </cell>
          <cell r="C172" t="str">
            <v>91102-2C640</v>
          </cell>
          <cell r="D172" t="str">
            <v>MAIN WIR`G</v>
          </cell>
          <cell r="E172" t="str">
            <v>GK</v>
          </cell>
          <cell r="F172" t="str">
            <v>N2CY0114</v>
          </cell>
          <cell r="G172" t="str">
            <v>RHD</v>
          </cell>
          <cell r="H172" t="str">
            <v>동해전장</v>
          </cell>
          <cell r="I172" t="str">
            <v>의장개발1팀</v>
          </cell>
          <cell r="J172" t="str">
            <v>김경원</v>
          </cell>
        </row>
        <row r="173">
          <cell r="B173">
            <v>166</v>
          </cell>
          <cell r="C173" t="str">
            <v>91102-2C650</v>
          </cell>
          <cell r="D173" t="str">
            <v>MAIN WIR`G</v>
          </cell>
          <cell r="E173" t="str">
            <v>GK</v>
          </cell>
          <cell r="F173" t="str">
            <v>N2CY0114</v>
          </cell>
          <cell r="G173" t="str">
            <v>RHD</v>
          </cell>
          <cell r="H173" t="str">
            <v>동해전장</v>
          </cell>
          <cell r="I173" t="str">
            <v>의장개발1팀</v>
          </cell>
          <cell r="J173" t="str">
            <v>김경원</v>
          </cell>
        </row>
        <row r="174">
          <cell r="B174">
            <v>167</v>
          </cell>
          <cell r="C174" t="str">
            <v>91200-2C000</v>
          </cell>
          <cell r="D174" t="str">
            <v>ENG WIR`G</v>
          </cell>
          <cell r="E174" t="str">
            <v>GK</v>
          </cell>
          <cell r="F174" t="str">
            <v>N2CY0114</v>
          </cell>
          <cell r="G174" t="str">
            <v>내수</v>
          </cell>
          <cell r="H174" t="str">
            <v>동해전장</v>
          </cell>
          <cell r="I174" t="str">
            <v>의장개발1팀</v>
          </cell>
          <cell r="J174" t="str">
            <v>김경원</v>
          </cell>
          <cell r="K174" t="str">
            <v>해당무</v>
          </cell>
          <cell r="L174" t="str">
            <v>해당무</v>
          </cell>
          <cell r="M174" t="str">
            <v>해당무</v>
          </cell>
          <cell r="N174" t="str">
            <v>해당무</v>
          </cell>
          <cell r="O174" t="str">
            <v>해당무</v>
          </cell>
          <cell r="P174" t="str">
            <v>해당무</v>
          </cell>
          <cell r="Q174" t="str">
            <v>해당무</v>
          </cell>
          <cell r="R174" t="str">
            <v>해당무</v>
          </cell>
          <cell r="S174" t="str">
            <v>해당무</v>
          </cell>
          <cell r="T174" t="str">
            <v>해당무</v>
          </cell>
          <cell r="U174" t="str">
            <v>해당무</v>
          </cell>
          <cell r="V174" t="str">
            <v>해당무</v>
          </cell>
          <cell r="W174" t="str">
            <v>해당무</v>
          </cell>
          <cell r="X174" t="str">
            <v>해당무</v>
          </cell>
          <cell r="Y174" t="str">
            <v>해당무</v>
          </cell>
          <cell r="Z174" t="str">
            <v>해당무</v>
          </cell>
          <cell r="AA174" t="str">
            <v>해당무</v>
          </cell>
          <cell r="AB174" t="str">
            <v>해당무</v>
          </cell>
          <cell r="AC174" t="str">
            <v>해당무</v>
          </cell>
          <cell r="AD174">
            <v>36743</v>
          </cell>
          <cell r="AE174">
            <v>36743</v>
          </cell>
          <cell r="AF174">
            <v>36750</v>
          </cell>
          <cell r="AG174">
            <v>36750</v>
          </cell>
          <cell r="AH174">
            <v>36754</v>
          </cell>
          <cell r="AI174">
            <v>36754</v>
          </cell>
          <cell r="AJ174">
            <v>36800</v>
          </cell>
          <cell r="AK174">
            <v>0</v>
          </cell>
          <cell r="AL174">
            <v>36809</v>
          </cell>
        </row>
        <row r="175">
          <cell r="B175">
            <v>168</v>
          </cell>
          <cell r="C175" t="str">
            <v>91200-2C010</v>
          </cell>
          <cell r="D175" t="str">
            <v>ENG WIR`G</v>
          </cell>
          <cell r="E175" t="str">
            <v>GK</v>
          </cell>
          <cell r="F175" t="str">
            <v>N2CY0114</v>
          </cell>
          <cell r="G175" t="str">
            <v>내수</v>
          </cell>
          <cell r="H175" t="str">
            <v>동해전장</v>
          </cell>
          <cell r="I175" t="str">
            <v>의장개발1팀</v>
          </cell>
          <cell r="J175" t="str">
            <v>김경원</v>
          </cell>
        </row>
        <row r="176">
          <cell r="B176">
            <v>169</v>
          </cell>
          <cell r="C176" t="str">
            <v>91200-2C020</v>
          </cell>
          <cell r="D176" t="str">
            <v>ENG WIR`G</v>
          </cell>
          <cell r="E176" t="str">
            <v>GK</v>
          </cell>
          <cell r="F176" t="str">
            <v>N2CY0114</v>
          </cell>
          <cell r="G176" t="str">
            <v>내수</v>
          </cell>
          <cell r="H176" t="str">
            <v>동해전장</v>
          </cell>
          <cell r="I176" t="str">
            <v>의장개발1팀</v>
          </cell>
          <cell r="J176" t="str">
            <v>김경원</v>
          </cell>
        </row>
        <row r="177">
          <cell r="B177">
            <v>170</v>
          </cell>
          <cell r="C177" t="str">
            <v>91200-2C030</v>
          </cell>
          <cell r="D177" t="str">
            <v>ENG WIR`G</v>
          </cell>
          <cell r="E177" t="str">
            <v>GK</v>
          </cell>
          <cell r="F177" t="str">
            <v>N2CY0114</v>
          </cell>
          <cell r="G177" t="str">
            <v>내수</v>
          </cell>
          <cell r="H177" t="str">
            <v>동해전장</v>
          </cell>
          <cell r="I177" t="str">
            <v>의장개발1팀</v>
          </cell>
          <cell r="J177" t="str">
            <v>김경원</v>
          </cell>
        </row>
        <row r="178">
          <cell r="B178">
            <v>171</v>
          </cell>
          <cell r="C178" t="str">
            <v>91200-2C040</v>
          </cell>
          <cell r="D178" t="str">
            <v>ENG WIR`G</v>
          </cell>
          <cell r="E178" t="str">
            <v>GK</v>
          </cell>
          <cell r="F178" t="str">
            <v>N2CY0114</v>
          </cell>
          <cell r="G178" t="str">
            <v>내수</v>
          </cell>
          <cell r="H178" t="str">
            <v>동해전장</v>
          </cell>
          <cell r="I178" t="str">
            <v>의장개발1팀</v>
          </cell>
          <cell r="J178" t="str">
            <v>김경원</v>
          </cell>
        </row>
        <row r="179">
          <cell r="B179">
            <v>172</v>
          </cell>
          <cell r="C179" t="str">
            <v>91200-2C050</v>
          </cell>
          <cell r="D179" t="str">
            <v>ENG WIR`G</v>
          </cell>
          <cell r="E179" t="str">
            <v>GK</v>
          </cell>
          <cell r="F179" t="str">
            <v>N2CY0114</v>
          </cell>
          <cell r="G179" t="str">
            <v>내수</v>
          </cell>
          <cell r="H179" t="str">
            <v>동해전장</v>
          </cell>
          <cell r="I179" t="str">
            <v>의장개발1팀</v>
          </cell>
          <cell r="J179" t="str">
            <v>김경원</v>
          </cell>
        </row>
        <row r="180">
          <cell r="B180">
            <v>173</v>
          </cell>
          <cell r="C180" t="str">
            <v>91200-2C060</v>
          </cell>
          <cell r="D180" t="str">
            <v>ENG WIR`G</v>
          </cell>
          <cell r="E180" t="str">
            <v>GK</v>
          </cell>
          <cell r="F180" t="str">
            <v>N2CY0114</v>
          </cell>
          <cell r="G180" t="str">
            <v>내수</v>
          </cell>
          <cell r="H180" t="str">
            <v>동해전장</v>
          </cell>
          <cell r="I180" t="str">
            <v>의장개발1팀</v>
          </cell>
          <cell r="J180" t="str">
            <v>김경원</v>
          </cell>
        </row>
        <row r="181">
          <cell r="B181">
            <v>174</v>
          </cell>
          <cell r="C181" t="str">
            <v>91200-2C070</v>
          </cell>
          <cell r="D181" t="str">
            <v>ENG WIR`G</v>
          </cell>
          <cell r="E181" t="str">
            <v>GK</v>
          </cell>
          <cell r="F181" t="str">
            <v>N2CY0114</v>
          </cell>
          <cell r="G181" t="str">
            <v>내수</v>
          </cell>
          <cell r="H181" t="str">
            <v>동해전장</v>
          </cell>
          <cell r="I181" t="str">
            <v>의장개발1팀</v>
          </cell>
          <cell r="J181" t="str">
            <v>김경원</v>
          </cell>
        </row>
        <row r="182">
          <cell r="B182">
            <v>175</v>
          </cell>
          <cell r="C182" t="str">
            <v>91200-2C080</v>
          </cell>
          <cell r="D182" t="str">
            <v>ENG WIR`G</v>
          </cell>
          <cell r="E182" t="str">
            <v>GK</v>
          </cell>
          <cell r="F182" t="str">
            <v>N2CY0114</v>
          </cell>
          <cell r="G182" t="str">
            <v>내수</v>
          </cell>
          <cell r="H182" t="str">
            <v>동해전장</v>
          </cell>
          <cell r="I182" t="str">
            <v>의장개발1팀</v>
          </cell>
          <cell r="J182" t="str">
            <v>김경원</v>
          </cell>
        </row>
        <row r="183">
          <cell r="B183">
            <v>176</v>
          </cell>
          <cell r="C183" t="str">
            <v>91200-2C090</v>
          </cell>
          <cell r="D183" t="str">
            <v>ENG WIR`G</v>
          </cell>
          <cell r="E183" t="str">
            <v>GK</v>
          </cell>
          <cell r="F183" t="str">
            <v>N2CY0114</v>
          </cell>
          <cell r="G183" t="str">
            <v>내수</v>
          </cell>
          <cell r="H183" t="str">
            <v>동해전장</v>
          </cell>
          <cell r="I183" t="str">
            <v>의장개발1팀</v>
          </cell>
          <cell r="J183" t="str">
            <v>김경원</v>
          </cell>
        </row>
        <row r="184">
          <cell r="B184">
            <v>177</v>
          </cell>
          <cell r="C184" t="str">
            <v>91200-2C100</v>
          </cell>
          <cell r="D184" t="str">
            <v>ENG WIR`G</v>
          </cell>
          <cell r="E184" t="str">
            <v>GK</v>
          </cell>
          <cell r="F184" t="str">
            <v>N2CY0114</v>
          </cell>
          <cell r="G184" t="str">
            <v>내수</v>
          </cell>
          <cell r="H184" t="str">
            <v>동해전장</v>
          </cell>
          <cell r="I184" t="str">
            <v>의장개발1팀</v>
          </cell>
          <cell r="J184" t="str">
            <v>김경원</v>
          </cell>
        </row>
        <row r="185">
          <cell r="B185">
            <v>178</v>
          </cell>
          <cell r="C185" t="str">
            <v>91200-2C110</v>
          </cell>
          <cell r="D185" t="str">
            <v>ENG WIR`G</v>
          </cell>
          <cell r="E185" t="str">
            <v>GK</v>
          </cell>
          <cell r="F185" t="str">
            <v>N2CY0114</v>
          </cell>
          <cell r="G185" t="str">
            <v>내수</v>
          </cell>
          <cell r="H185" t="str">
            <v>동해전장</v>
          </cell>
          <cell r="I185" t="str">
            <v>의장개발1팀</v>
          </cell>
          <cell r="J185" t="str">
            <v>김경원</v>
          </cell>
        </row>
        <row r="186">
          <cell r="B186">
            <v>179</v>
          </cell>
          <cell r="C186" t="str">
            <v>91200-2C120</v>
          </cell>
          <cell r="D186" t="str">
            <v>ENG WIR`G</v>
          </cell>
          <cell r="E186" t="str">
            <v>GK</v>
          </cell>
          <cell r="F186" t="str">
            <v>N2CY0114</v>
          </cell>
          <cell r="G186" t="str">
            <v>내수</v>
          </cell>
          <cell r="H186" t="str">
            <v>동해전장</v>
          </cell>
          <cell r="I186" t="str">
            <v>의장개발1팀</v>
          </cell>
          <cell r="J186" t="str">
            <v>김경원</v>
          </cell>
        </row>
        <row r="187">
          <cell r="B187">
            <v>180</v>
          </cell>
          <cell r="C187" t="str">
            <v>91200-2C130</v>
          </cell>
          <cell r="D187" t="str">
            <v>ENG WIR`G</v>
          </cell>
          <cell r="E187" t="str">
            <v>GK</v>
          </cell>
          <cell r="F187" t="str">
            <v>N2CY0114</v>
          </cell>
          <cell r="G187" t="str">
            <v>북미</v>
          </cell>
          <cell r="H187" t="str">
            <v>동해전장</v>
          </cell>
          <cell r="I187" t="str">
            <v>의장개발1팀</v>
          </cell>
          <cell r="J187" t="str">
            <v>김경원</v>
          </cell>
        </row>
        <row r="188">
          <cell r="B188">
            <v>181</v>
          </cell>
          <cell r="C188" t="str">
            <v>91200-2C140</v>
          </cell>
          <cell r="D188" t="str">
            <v>ENG WIR`G</v>
          </cell>
          <cell r="E188" t="str">
            <v>GK</v>
          </cell>
          <cell r="F188" t="str">
            <v>N2CY0114</v>
          </cell>
          <cell r="G188" t="str">
            <v>북미</v>
          </cell>
          <cell r="H188" t="str">
            <v>동해전장</v>
          </cell>
          <cell r="I188" t="str">
            <v>의장개발1팀</v>
          </cell>
          <cell r="J188" t="str">
            <v>김경원</v>
          </cell>
        </row>
        <row r="189">
          <cell r="B189">
            <v>182</v>
          </cell>
          <cell r="C189" t="str">
            <v>91200-2C150</v>
          </cell>
          <cell r="D189" t="str">
            <v>ENG WIR`G</v>
          </cell>
          <cell r="E189" t="str">
            <v>GK</v>
          </cell>
          <cell r="F189" t="str">
            <v>N2CY0114</v>
          </cell>
          <cell r="G189" t="str">
            <v>북미</v>
          </cell>
          <cell r="H189" t="str">
            <v>동해전장</v>
          </cell>
          <cell r="I189" t="str">
            <v>의장개발1팀</v>
          </cell>
          <cell r="J189" t="str">
            <v>김경원</v>
          </cell>
        </row>
        <row r="190">
          <cell r="B190">
            <v>183</v>
          </cell>
          <cell r="C190" t="str">
            <v>91200-2C160</v>
          </cell>
          <cell r="D190" t="str">
            <v>ENG WIR`G</v>
          </cell>
          <cell r="E190" t="str">
            <v>GK</v>
          </cell>
          <cell r="F190" t="str">
            <v>N2CY0114</v>
          </cell>
          <cell r="G190" t="str">
            <v>북미</v>
          </cell>
          <cell r="H190" t="str">
            <v>동해전장</v>
          </cell>
          <cell r="I190" t="str">
            <v>의장개발1팀</v>
          </cell>
          <cell r="J190" t="str">
            <v>김경원</v>
          </cell>
        </row>
        <row r="191">
          <cell r="B191">
            <v>184</v>
          </cell>
          <cell r="C191" t="str">
            <v>91200-2C170</v>
          </cell>
          <cell r="D191" t="str">
            <v>ENG WIR`G</v>
          </cell>
          <cell r="E191" t="str">
            <v>GK</v>
          </cell>
          <cell r="F191" t="str">
            <v>N2CY0114</v>
          </cell>
          <cell r="G191" t="str">
            <v>북미</v>
          </cell>
          <cell r="H191" t="str">
            <v>동해전장</v>
          </cell>
          <cell r="I191" t="str">
            <v>의장개발1팀</v>
          </cell>
          <cell r="J191" t="str">
            <v>김경원</v>
          </cell>
        </row>
        <row r="192">
          <cell r="B192">
            <v>185</v>
          </cell>
          <cell r="C192" t="str">
            <v>91200-2C180</v>
          </cell>
          <cell r="D192" t="str">
            <v>ENG WIR`G</v>
          </cell>
          <cell r="E192" t="str">
            <v>GK</v>
          </cell>
          <cell r="F192" t="str">
            <v>N2CY0114</v>
          </cell>
          <cell r="G192" t="str">
            <v>북미</v>
          </cell>
          <cell r="H192" t="str">
            <v>동해전장</v>
          </cell>
          <cell r="I192" t="str">
            <v>의장개발1팀</v>
          </cell>
          <cell r="J192" t="str">
            <v>김경원</v>
          </cell>
        </row>
        <row r="193">
          <cell r="B193">
            <v>186</v>
          </cell>
          <cell r="C193" t="str">
            <v>91200-2C190</v>
          </cell>
          <cell r="D193" t="str">
            <v>ENG WIR`G</v>
          </cell>
          <cell r="E193" t="str">
            <v>GK</v>
          </cell>
          <cell r="F193" t="str">
            <v>N2CY0114</v>
          </cell>
          <cell r="G193" t="str">
            <v>북미</v>
          </cell>
          <cell r="H193" t="str">
            <v>동해전장</v>
          </cell>
          <cell r="I193" t="str">
            <v>의장개발1팀</v>
          </cell>
          <cell r="J193" t="str">
            <v>김경원</v>
          </cell>
        </row>
        <row r="194">
          <cell r="B194">
            <v>187</v>
          </cell>
          <cell r="C194" t="str">
            <v>91200-2C200</v>
          </cell>
          <cell r="D194" t="str">
            <v>ENG WIR`G</v>
          </cell>
          <cell r="E194" t="str">
            <v>GK</v>
          </cell>
          <cell r="F194" t="str">
            <v>N2CY0114</v>
          </cell>
          <cell r="G194" t="str">
            <v>북미</v>
          </cell>
          <cell r="H194" t="str">
            <v>동해전장</v>
          </cell>
          <cell r="I194" t="str">
            <v>의장개발1팀</v>
          </cell>
          <cell r="J194" t="str">
            <v>김경원</v>
          </cell>
        </row>
        <row r="195">
          <cell r="B195">
            <v>188</v>
          </cell>
          <cell r="C195" t="str">
            <v>91200-2C210</v>
          </cell>
          <cell r="D195" t="str">
            <v>ENG WIR`G</v>
          </cell>
          <cell r="E195" t="str">
            <v>GK</v>
          </cell>
          <cell r="F195" t="str">
            <v>N2CY0114</v>
          </cell>
          <cell r="G195" t="str">
            <v>북미</v>
          </cell>
          <cell r="H195" t="str">
            <v>동해전장</v>
          </cell>
          <cell r="I195" t="str">
            <v>의장개발1팀</v>
          </cell>
          <cell r="J195" t="str">
            <v>김경원</v>
          </cell>
        </row>
        <row r="196">
          <cell r="B196">
            <v>189</v>
          </cell>
          <cell r="C196" t="str">
            <v>91200-2C220</v>
          </cell>
          <cell r="D196" t="str">
            <v>ENG WIR`G</v>
          </cell>
          <cell r="E196" t="str">
            <v>GK</v>
          </cell>
          <cell r="F196" t="str">
            <v>N2CY0114</v>
          </cell>
          <cell r="G196" t="str">
            <v>북미</v>
          </cell>
          <cell r="H196" t="str">
            <v>동해전장</v>
          </cell>
          <cell r="I196" t="str">
            <v>의장개발1팀</v>
          </cell>
          <cell r="J196" t="str">
            <v>김경원</v>
          </cell>
        </row>
        <row r="197">
          <cell r="B197">
            <v>190</v>
          </cell>
          <cell r="C197" t="str">
            <v>91200-2C230</v>
          </cell>
          <cell r="D197" t="str">
            <v>ENG WIR`G</v>
          </cell>
          <cell r="E197" t="str">
            <v>GK</v>
          </cell>
          <cell r="F197" t="str">
            <v>N2CY0114</v>
          </cell>
          <cell r="G197" t="str">
            <v>북미</v>
          </cell>
          <cell r="H197" t="str">
            <v>동해전장</v>
          </cell>
          <cell r="I197" t="str">
            <v>의장개발1팀</v>
          </cell>
          <cell r="J197" t="str">
            <v>김경원</v>
          </cell>
        </row>
        <row r="198">
          <cell r="B198">
            <v>191</v>
          </cell>
          <cell r="C198" t="str">
            <v>91200-2C240</v>
          </cell>
          <cell r="D198" t="str">
            <v>ENG WIR`G</v>
          </cell>
          <cell r="E198" t="str">
            <v>GK</v>
          </cell>
          <cell r="F198" t="str">
            <v>N2CY0114</v>
          </cell>
          <cell r="G198" t="str">
            <v>북미</v>
          </cell>
          <cell r="H198" t="str">
            <v>동해전장</v>
          </cell>
          <cell r="I198" t="str">
            <v>의장개발1팀</v>
          </cell>
          <cell r="J198" t="str">
            <v>김경원</v>
          </cell>
        </row>
        <row r="199">
          <cell r="B199">
            <v>192</v>
          </cell>
          <cell r="C199" t="str">
            <v>91200-2C250</v>
          </cell>
          <cell r="D199" t="str">
            <v>ENG WIR`G</v>
          </cell>
          <cell r="E199" t="str">
            <v>GK</v>
          </cell>
          <cell r="F199" t="str">
            <v>N2CY0114</v>
          </cell>
          <cell r="G199" t="str">
            <v>북미</v>
          </cell>
          <cell r="H199" t="str">
            <v>동해전장</v>
          </cell>
          <cell r="I199" t="str">
            <v>의장개발1팀</v>
          </cell>
          <cell r="J199" t="str">
            <v>김경원</v>
          </cell>
        </row>
        <row r="200">
          <cell r="B200">
            <v>193</v>
          </cell>
          <cell r="C200" t="str">
            <v>91200-2C260</v>
          </cell>
          <cell r="D200" t="str">
            <v>ENG WIR`G</v>
          </cell>
          <cell r="E200" t="str">
            <v>GK</v>
          </cell>
          <cell r="F200" t="str">
            <v>N2CY0114</v>
          </cell>
          <cell r="G200" t="str">
            <v>북미</v>
          </cell>
          <cell r="H200" t="str">
            <v>동해전장</v>
          </cell>
          <cell r="I200" t="str">
            <v>의장개발1팀</v>
          </cell>
          <cell r="J200" t="str">
            <v>김경원</v>
          </cell>
        </row>
        <row r="201">
          <cell r="B201">
            <v>194</v>
          </cell>
          <cell r="C201" t="str">
            <v>91200-2C270</v>
          </cell>
          <cell r="D201" t="str">
            <v>ENG WIR`G</v>
          </cell>
          <cell r="E201" t="str">
            <v>GK</v>
          </cell>
          <cell r="F201" t="str">
            <v>N2CY0114</v>
          </cell>
          <cell r="G201" t="str">
            <v>북미</v>
          </cell>
          <cell r="H201" t="str">
            <v>동해전장</v>
          </cell>
          <cell r="I201" t="str">
            <v>의장개발1팀</v>
          </cell>
          <cell r="J201" t="str">
            <v>김경원</v>
          </cell>
        </row>
        <row r="202">
          <cell r="B202">
            <v>195</v>
          </cell>
          <cell r="C202" t="str">
            <v>91200-2C280</v>
          </cell>
          <cell r="D202" t="str">
            <v>ENG WIR`G</v>
          </cell>
          <cell r="E202" t="str">
            <v>GK</v>
          </cell>
          <cell r="F202" t="str">
            <v>N2CY0114</v>
          </cell>
          <cell r="G202" t="str">
            <v>북미</v>
          </cell>
          <cell r="H202" t="str">
            <v>동해전장</v>
          </cell>
          <cell r="I202" t="str">
            <v>의장개발1팀</v>
          </cell>
          <cell r="J202" t="str">
            <v>김경원</v>
          </cell>
        </row>
        <row r="203">
          <cell r="B203">
            <v>196</v>
          </cell>
          <cell r="C203" t="str">
            <v>91200-2C290</v>
          </cell>
          <cell r="D203" t="str">
            <v>ENG WIR`G</v>
          </cell>
          <cell r="E203" t="str">
            <v>GK</v>
          </cell>
          <cell r="F203" t="str">
            <v>N2CY0114</v>
          </cell>
          <cell r="G203" t="str">
            <v>북미</v>
          </cell>
          <cell r="H203" t="str">
            <v>동해전장</v>
          </cell>
          <cell r="I203" t="str">
            <v>의장개발1팀</v>
          </cell>
          <cell r="J203" t="str">
            <v>김경원</v>
          </cell>
        </row>
        <row r="204">
          <cell r="B204">
            <v>197</v>
          </cell>
          <cell r="C204" t="str">
            <v>91200-2C300</v>
          </cell>
          <cell r="D204" t="str">
            <v>ENG WIR`G</v>
          </cell>
          <cell r="E204" t="str">
            <v>GK</v>
          </cell>
          <cell r="F204" t="str">
            <v>N2CY0114</v>
          </cell>
          <cell r="G204" t="str">
            <v>북미</v>
          </cell>
          <cell r="H204" t="str">
            <v>동해전장</v>
          </cell>
          <cell r="I204" t="str">
            <v>의장개발1팀</v>
          </cell>
          <cell r="J204" t="str">
            <v>김경원</v>
          </cell>
        </row>
        <row r="205">
          <cell r="B205">
            <v>198</v>
          </cell>
          <cell r="C205" t="str">
            <v>91200-2C310</v>
          </cell>
          <cell r="D205" t="str">
            <v>ENG WIR`G</v>
          </cell>
          <cell r="E205" t="str">
            <v>GK</v>
          </cell>
          <cell r="F205" t="str">
            <v>N2CY0114</v>
          </cell>
          <cell r="G205" t="str">
            <v>북미</v>
          </cell>
          <cell r="H205" t="str">
            <v>동해전장</v>
          </cell>
          <cell r="I205" t="str">
            <v>의장개발1팀</v>
          </cell>
          <cell r="J205" t="str">
            <v>김경원</v>
          </cell>
        </row>
        <row r="206">
          <cell r="B206">
            <v>199</v>
          </cell>
          <cell r="C206" t="str">
            <v>91200-2C320</v>
          </cell>
          <cell r="D206" t="str">
            <v>ENG WIR`G</v>
          </cell>
          <cell r="E206" t="str">
            <v>GK</v>
          </cell>
          <cell r="F206" t="str">
            <v>N2CY0114</v>
          </cell>
          <cell r="G206" t="str">
            <v>북미</v>
          </cell>
          <cell r="H206" t="str">
            <v>동해전장</v>
          </cell>
          <cell r="I206" t="str">
            <v>의장개발1팀</v>
          </cell>
          <cell r="J206" t="str">
            <v>김경원</v>
          </cell>
        </row>
        <row r="207">
          <cell r="B207">
            <v>200</v>
          </cell>
          <cell r="C207" t="str">
            <v>91200-2C330</v>
          </cell>
          <cell r="D207" t="str">
            <v>ENG WIR`G</v>
          </cell>
          <cell r="E207" t="str">
            <v>GK</v>
          </cell>
          <cell r="F207" t="str">
            <v>N2CY0114</v>
          </cell>
          <cell r="G207" t="str">
            <v>북미</v>
          </cell>
          <cell r="H207" t="str">
            <v>동해전장</v>
          </cell>
          <cell r="I207" t="str">
            <v>의장개발1팀</v>
          </cell>
          <cell r="J207" t="str">
            <v>김경원</v>
          </cell>
        </row>
        <row r="208">
          <cell r="B208">
            <v>201</v>
          </cell>
          <cell r="C208" t="str">
            <v>91200-2C340</v>
          </cell>
          <cell r="D208" t="str">
            <v>ENG WIR`G</v>
          </cell>
          <cell r="E208" t="str">
            <v>GK</v>
          </cell>
          <cell r="F208" t="str">
            <v>N2CY0114</v>
          </cell>
          <cell r="G208" t="str">
            <v>북미</v>
          </cell>
          <cell r="H208" t="str">
            <v>동해전장</v>
          </cell>
          <cell r="I208" t="str">
            <v>의장개발1팀</v>
          </cell>
          <cell r="J208" t="str">
            <v>김경원</v>
          </cell>
        </row>
        <row r="209">
          <cell r="B209">
            <v>202</v>
          </cell>
          <cell r="C209" t="str">
            <v>91200-2C350</v>
          </cell>
          <cell r="D209" t="str">
            <v>ENG WIR`G</v>
          </cell>
          <cell r="E209" t="str">
            <v>GK</v>
          </cell>
          <cell r="F209" t="str">
            <v>N2CY0114</v>
          </cell>
          <cell r="G209" t="str">
            <v>북미</v>
          </cell>
          <cell r="H209" t="str">
            <v>동해전장</v>
          </cell>
          <cell r="I209" t="str">
            <v>의장개발1팀</v>
          </cell>
          <cell r="J209" t="str">
            <v>김경원</v>
          </cell>
        </row>
        <row r="210">
          <cell r="B210">
            <v>203</v>
          </cell>
          <cell r="C210" t="str">
            <v>91200-2C360</v>
          </cell>
          <cell r="D210" t="str">
            <v>ENG WIR`G</v>
          </cell>
          <cell r="E210" t="str">
            <v>GK</v>
          </cell>
          <cell r="F210" t="str">
            <v>N2CY0114</v>
          </cell>
          <cell r="G210" t="str">
            <v>북미</v>
          </cell>
          <cell r="H210" t="str">
            <v>동해전장</v>
          </cell>
          <cell r="I210" t="str">
            <v>의장개발1팀</v>
          </cell>
          <cell r="J210" t="str">
            <v>김경원</v>
          </cell>
        </row>
        <row r="211">
          <cell r="B211">
            <v>204</v>
          </cell>
          <cell r="C211" t="str">
            <v>91200-2C370</v>
          </cell>
          <cell r="D211" t="str">
            <v>ENG WIR`G</v>
          </cell>
          <cell r="E211" t="str">
            <v>GK</v>
          </cell>
          <cell r="F211" t="str">
            <v>N2CY0114</v>
          </cell>
          <cell r="G211" t="str">
            <v>북미</v>
          </cell>
          <cell r="H211" t="str">
            <v>동해전장</v>
          </cell>
          <cell r="I211" t="str">
            <v>의장개발1팀</v>
          </cell>
          <cell r="J211" t="str">
            <v>김경원</v>
          </cell>
        </row>
        <row r="212">
          <cell r="B212">
            <v>205</v>
          </cell>
          <cell r="C212" t="str">
            <v>91200-2C380</v>
          </cell>
          <cell r="D212" t="str">
            <v>ENG WIR`G</v>
          </cell>
          <cell r="E212" t="str">
            <v>GK</v>
          </cell>
          <cell r="F212" t="str">
            <v>N2CY0114</v>
          </cell>
          <cell r="G212" t="str">
            <v>북미</v>
          </cell>
          <cell r="H212" t="str">
            <v>동해전장</v>
          </cell>
          <cell r="I212" t="str">
            <v>의장개발1팀</v>
          </cell>
          <cell r="J212" t="str">
            <v>김경원</v>
          </cell>
        </row>
        <row r="213">
          <cell r="B213">
            <v>206</v>
          </cell>
          <cell r="C213" t="str">
            <v>91200-2C390</v>
          </cell>
          <cell r="D213" t="str">
            <v>ENG WIR`G</v>
          </cell>
          <cell r="E213" t="str">
            <v>GK</v>
          </cell>
          <cell r="F213" t="str">
            <v>N2CY0114</v>
          </cell>
          <cell r="G213" t="str">
            <v>북미</v>
          </cell>
          <cell r="H213" t="str">
            <v>동해전장</v>
          </cell>
          <cell r="I213" t="str">
            <v>의장개발1팀</v>
          </cell>
          <cell r="J213" t="str">
            <v>김경원</v>
          </cell>
        </row>
        <row r="214">
          <cell r="B214">
            <v>207</v>
          </cell>
          <cell r="C214" t="str">
            <v>91200-2C400</v>
          </cell>
          <cell r="D214" t="str">
            <v>ENG WIR`G</v>
          </cell>
          <cell r="E214" t="str">
            <v>GK</v>
          </cell>
          <cell r="F214" t="str">
            <v>N2CY0114</v>
          </cell>
          <cell r="G214" t="str">
            <v>북미</v>
          </cell>
          <cell r="H214" t="str">
            <v>동해전장</v>
          </cell>
          <cell r="I214" t="str">
            <v>의장개발1팀</v>
          </cell>
          <cell r="J214" t="str">
            <v>김경원</v>
          </cell>
        </row>
        <row r="215">
          <cell r="B215">
            <v>208</v>
          </cell>
          <cell r="C215" t="str">
            <v>91200-2C410</v>
          </cell>
          <cell r="D215" t="str">
            <v>ENG WIR`G</v>
          </cell>
          <cell r="E215" t="str">
            <v>GK</v>
          </cell>
          <cell r="F215" t="str">
            <v>N2CY0114</v>
          </cell>
          <cell r="G215" t="str">
            <v>북미</v>
          </cell>
          <cell r="H215" t="str">
            <v>동해전장</v>
          </cell>
          <cell r="I215" t="str">
            <v>의장개발1팀</v>
          </cell>
          <cell r="J215" t="str">
            <v>김경원</v>
          </cell>
        </row>
        <row r="216">
          <cell r="B216">
            <v>209</v>
          </cell>
          <cell r="C216" t="str">
            <v>91200-2C420</v>
          </cell>
          <cell r="D216" t="str">
            <v>ENG WIR`G</v>
          </cell>
          <cell r="E216" t="str">
            <v>GK</v>
          </cell>
          <cell r="F216" t="str">
            <v>N2CY0114</v>
          </cell>
          <cell r="G216" t="str">
            <v>북미</v>
          </cell>
          <cell r="H216" t="str">
            <v>동해전장</v>
          </cell>
          <cell r="I216" t="str">
            <v>의장개발1팀</v>
          </cell>
          <cell r="J216" t="str">
            <v>김경원</v>
          </cell>
        </row>
        <row r="217">
          <cell r="B217">
            <v>210</v>
          </cell>
          <cell r="C217" t="str">
            <v>91200-2C430</v>
          </cell>
          <cell r="D217" t="str">
            <v>ENG WIR`G</v>
          </cell>
          <cell r="E217" t="str">
            <v>GK</v>
          </cell>
          <cell r="F217" t="str">
            <v>N2CY0114</v>
          </cell>
          <cell r="G217" t="str">
            <v>북미</v>
          </cell>
          <cell r="H217" t="str">
            <v>동해전장</v>
          </cell>
          <cell r="I217" t="str">
            <v>의장개발1팀</v>
          </cell>
          <cell r="J217" t="str">
            <v>김경원</v>
          </cell>
        </row>
        <row r="218">
          <cell r="B218">
            <v>211</v>
          </cell>
          <cell r="C218" t="str">
            <v>91200-2C440</v>
          </cell>
          <cell r="D218" t="str">
            <v>ENG WIR`G</v>
          </cell>
          <cell r="E218" t="str">
            <v>GK</v>
          </cell>
          <cell r="F218" t="str">
            <v>N2CY0114</v>
          </cell>
          <cell r="G218" t="str">
            <v>북미</v>
          </cell>
          <cell r="H218" t="str">
            <v>동해전장</v>
          </cell>
          <cell r="I218" t="str">
            <v>의장개발1팀</v>
          </cell>
          <cell r="J218" t="str">
            <v>김경원</v>
          </cell>
        </row>
        <row r="219">
          <cell r="B219">
            <v>212</v>
          </cell>
          <cell r="C219" t="str">
            <v>91201-2C000</v>
          </cell>
          <cell r="D219" t="str">
            <v>ENG WIR`G</v>
          </cell>
          <cell r="E219" t="str">
            <v>GK</v>
          </cell>
          <cell r="F219" t="str">
            <v>N2CY0114</v>
          </cell>
          <cell r="G219" t="str">
            <v>일반</v>
          </cell>
          <cell r="H219" t="str">
            <v>동해전장</v>
          </cell>
          <cell r="I219" t="str">
            <v>의장개발1팀</v>
          </cell>
          <cell r="J219" t="str">
            <v>김경원</v>
          </cell>
        </row>
        <row r="220">
          <cell r="B220">
            <v>213</v>
          </cell>
          <cell r="C220" t="str">
            <v>91201-2C010</v>
          </cell>
          <cell r="D220" t="str">
            <v>ENG WIR`G</v>
          </cell>
          <cell r="E220" t="str">
            <v>GK</v>
          </cell>
          <cell r="F220" t="str">
            <v>N2CY0114</v>
          </cell>
          <cell r="G220" t="str">
            <v>일반</v>
          </cell>
          <cell r="H220" t="str">
            <v>동해전장</v>
          </cell>
          <cell r="I220" t="str">
            <v>의장개발1팀</v>
          </cell>
          <cell r="J220" t="str">
            <v>김경원</v>
          </cell>
        </row>
        <row r="221">
          <cell r="B221">
            <v>214</v>
          </cell>
          <cell r="C221" t="str">
            <v>91201-2C020</v>
          </cell>
          <cell r="D221" t="str">
            <v>ENG WIR`G</v>
          </cell>
          <cell r="E221" t="str">
            <v>GK</v>
          </cell>
          <cell r="F221" t="str">
            <v>N2CY0114</v>
          </cell>
          <cell r="G221" t="str">
            <v>일반</v>
          </cell>
          <cell r="H221" t="str">
            <v>동해전장</v>
          </cell>
          <cell r="I221" t="str">
            <v>의장개발1팀</v>
          </cell>
          <cell r="J221" t="str">
            <v>김경원</v>
          </cell>
        </row>
        <row r="222">
          <cell r="B222">
            <v>215</v>
          </cell>
          <cell r="C222" t="str">
            <v>91201-2C030</v>
          </cell>
          <cell r="D222" t="str">
            <v>ENG WIR`G</v>
          </cell>
          <cell r="E222" t="str">
            <v>GK</v>
          </cell>
          <cell r="F222" t="str">
            <v>N2CY0114</v>
          </cell>
          <cell r="G222" t="str">
            <v>일반</v>
          </cell>
          <cell r="H222" t="str">
            <v>동해전장</v>
          </cell>
          <cell r="I222" t="str">
            <v>의장개발1팀</v>
          </cell>
          <cell r="J222" t="str">
            <v>김경원</v>
          </cell>
        </row>
        <row r="223">
          <cell r="B223">
            <v>216</v>
          </cell>
          <cell r="C223" t="str">
            <v>91201-2C040</v>
          </cell>
          <cell r="D223" t="str">
            <v>ENG WIR`G</v>
          </cell>
          <cell r="E223" t="str">
            <v>GK</v>
          </cell>
          <cell r="F223" t="str">
            <v>N2CY0114</v>
          </cell>
          <cell r="G223" t="str">
            <v>일반</v>
          </cell>
          <cell r="H223" t="str">
            <v>동해전장</v>
          </cell>
          <cell r="I223" t="str">
            <v>의장개발1팀</v>
          </cell>
          <cell r="J223" t="str">
            <v>김경원</v>
          </cell>
        </row>
        <row r="224">
          <cell r="B224">
            <v>217</v>
          </cell>
          <cell r="C224" t="str">
            <v>91201-2C050</v>
          </cell>
          <cell r="D224" t="str">
            <v>ENG WIR`G</v>
          </cell>
          <cell r="E224" t="str">
            <v>GK</v>
          </cell>
          <cell r="F224" t="str">
            <v>N2CY0114</v>
          </cell>
          <cell r="G224" t="str">
            <v>일반</v>
          </cell>
          <cell r="H224" t="str">
            <v>동해전장</v>
          </cell>
          <cell r="I224" t="str">
            <v>의장개발1팀</v>
          </cell>
          <cell r="J224" t="str">
            <v>김경원</v>
          </cell>
        </row>
        <row r="225">
          <cell r="B225">
            <v>218</v>
          </cell>
          <cell r="C225" t="str">
            <v>91201-2C060</v>
          </cell>
          <cell r="D225" t="str">
            <v>ENG WIR`G</v>
          </cell>
          <cell r="E225" t="str">
            <v>GK</v>
          </cell>
          <cell r="F225" t="str">
            <v>N2CY0114</v>
          </cell>
          <cell r="G225" t="str">
            <v>일반</v>
          </cell>
          <cell r="H225" t="str">
            <v>동해전장</v>
          </cell>
          <cell r="I225" t="str">
            <v>의장개발1팀</v>
          </cell>
          <cell r="J225" t="str">
            <v>김경원</v>
          </cell>
        </row>
        <row r="226">
          <cell r="B226">
            <v>219</v>
          </cell>
          <cell r="C226" t="str">
            <v>91201-2C070</v>
          </cell>
          <cell r="D226" t="str">
            <v>ENG WIR`G</v>
          </cell>
          <cell r="E226" t="str">
            <v>GK</v>
          </cell>
          <cell r="F226" t="str">
            <v>N2CY0114</v>
          </cell>
          <cell r="G226" t="str">
            <v>일반</v>
          </cell>
          <cell r="H226" t="str">
            <v>동해전장</v>
          </cell>
          <cell r="I226" t="str">
            <v>의장개발1팀</v>
          </cell>
          <cell r="J226" t="str">
            <v>김경원</v>
          </cell>
        </row>
        <row r="227">
          <cell r="B227">
            <v>220</v>
          </cell>
          <cell r="C227" t="str">
            <v>91201-2C080</v>
          </cell>
          <cell r="D227" t="str">
            <v>ENG WIR`G</v>
          </cell>
          <cell r="E227" t="str">
            <v>GK</v>
          </cell>
          <cell r="F227" t="str">
            <v>N2CY0114</v>
          </cell>
          <cell r="G227" t="str">
            <v>일반</v>
          </cell>
          <cell r="H227" t="str">
            <v>동해전장</v>
          </cell>
          <cell r="I227" t="str">
            <v>의장개발1팀</v>
          </cell>
          <cell r="J227" t="str">
            <v>김경원</v>
          </cell>
        </row>
        <row r="228">
          <cell r="B228">
            <v>221</v>
          </cell>
          <cell r="C228" t="str">
            <v>91201-2C090</v>
          </cell>
          <cell r="D228" t="str">
            <v>ENG WIR`G</v>
          </cell>
          <cell r="E228" t="str">
            <v>GK</v>
          </cell>
          <cell r="F228" t="str">
            <v>N2CY0114</v>
          </cell>
          <cell r="G228" t="str">
            <v>일반</v>
          </cell>
          <cell r="H228" t="str">
            <v>동해전장</v>
          </cell>
          <cell r="I228" t="str">
            <v>의장개발1팀</v>
          </cell>
          <cell r="J228" t="str">
            <v>김경원</v>
          </cell>
        </row>
        <row r="229">
          <cell r="B229">
            <v>222</v>
          </cell>
          <cell r="C229" t="str">
            <v>91201-2C100</v>
          </cell>
          <cell r="D229" t="str">
            <v>ENG WIR`G</v>
          </cell>
          <cell r="E229" t="str">
            <v>GK</v>
          </cell>
          <cell r="F229" t="str">
            <v>N2CY0114</v>
          </cell>
          <cell r="G229" t="str">
            <v>일반</v>
          </cell>
          <cell r="H229" t="str">
            <v>동해전장</v>
          </cell>
          <cell r="I229" t="str">
            <v>의장개발1팀</v>
          </cell>
          <cell r="J229" t="str">
            <v>김경원</v>
          </cell>
        </row>
        <row r="230">
          <cell r="B230">
            <v>223</v>
          </cell>
          <cell r="C230" t="str">
            <v>91201-2C110</v>
          </cell>
          <cell r="D230" t="str">
            <v>ENG WIR`G</v>
          </cell>
          <cell r="E230" t="str">
            <v>GK</v>
          </cell>
          <cell r="F230" t="str">
            <v>N2CY0114</v>
          </cell>
          <cell r="G230" t="str">
            <v>일반</v>
          </cell>
          <cell r="H230" t="str">
            <v>동해전장</v>
          </cell>
          <cell r="I230" t="str">
            <v>의장개발1팀</v>
          </cell>
          <cell r="J230" t="str">
            <v>김경원</v>
          </cell>
        </row>
        <row r="231">
          <cell r="B231">
            <v>224</v>
          </cell>
          <cell r="C231" t="str">
            <v>91201-2C120</v>
          </cell>
          <cell r="D231" t="str">
            <v>ENG WIR`G</v>
          </cell>
          <cell r="E231" t="str">
            <v>GK</v>
          </cell>
          <cell r="F231" t="str">
            <v>N2CY0114</v>
          </cell>
          <cell r="G231" t="str">
            <v>일반</v>
          </cell>
          <cell r="H231" t="str">
            <v>동해전장</v>
          </cell>
          <cell r="I231" t="str">
            <v>의장개발1팀</v>
          </cell>
          <cell r="J231" t="str">
            <v>김경원</v>
          </cell>
        </row>
        <row r="232">
          <cell r="B232">
            <v>225</v>
          </cell>
          <cell r="C232" t="str">
            <v>91201-2C130</v>
          </cell>
          <cell r="D232" t="str">
            <v>ENG WIR`G</v>
          </cell>
          <cell r="E232" t="str">
            <v>GK</v>
          </cell>
          <cell r="F232" t="str">
            <v>N2CY0114</v>
          </cell>
          <cell r="G232" t="str">
            <v>일반</v>
          </cell>
          <cell r="H232" t="str">
            <v>동해전장</v>
          </cell>
          <cell r="I232" t="str">
            <v>의장개발1팀</v>
          </cell>
          <cell r="J232" t="str">
            <v>김경원</v>
          </cell>
        </row>
        <row r="233">
          <cell r="B233">
            <v>226</v>
          </cell>
          <cell r="C233" t="str">
            <v>91201-2C140</v>
          </cell>
          <cell r="D233" t="str">
            <v>ENG WIR`G</v>
          </cell>
          <cell r="E233" t="str">
            <v>GK</v>
          </cell>
          <cell r="F233" t="str">
            <v>N2CY0114</v>
          </cell>
          <cell r="G233" t="str">
            <v>일반</v>
          </cell>
          <cell r="H233" t="str">
            <v>동해전장</v>
          </cell>
          <cell r="I233" t="str">
            <v>의장개발1팀</v>
          </cell>
          <cell r="J233" t="str">
            <v>김경원</v>
          </cell>
        </row>
        <row r="234">
          <cell r="B234">
            <v>227</v>
          </cell>
          <cell r="C234" t="str">
            <v>91201-2C150</v>
          </cell>
          <cell r="D234" t="str">
            <v>ENG WIR`G</v>
          </cell>
          <cell r="E234" t="str">
            <v>GK</v>
          </cell>
          <cell r="F234" t="str">
            <v>N2CY0114</v>
          </cell>
          <cell r="G234" t="str">
            <v>일반</v>
          </cell>
          <cell r="H234" t="str">
            <v>동해전장</v>
          </cell>
          <cell r="I234" t="str">
            <v>의장개발1팀</v>
          </cell>
          <cell r="J234" t="str">
            <v>김경원</v>
          </cell>
        </row>
        <row r="235">
          <cell r="B235">
            <v>228</v>
          </cell>
          <cell r="C235" t="str">
            <v>91201-2C160</v>
          </cell>
          <cell r="D235" t="str">
            <v>ENG WIR`G</v>
          </cell>
          <cell r="E235" t="str">
            <v>GK</v>
          </cell>
          <cell r="F235" t="str">
            <v>N2CY0114</v>
          </cell>
          <cell r="G235" t="str">
            <v>일반</v>
          </cell>
          <cell r="H235" t="str">
            <v>동해전장</v>
          </cell>
          <cell r="I235" t="str">
            <v>의장개발1팀</v>
          </cell>
          <cell r="J235" t="str">
            <v>김경원</v>
          </cell>
        </row>
        <row r="236">
          <cell r="B236">
            <v>229</v>
          </cell>
          <cell r="C236" t="str">
            <v>91201-2C170</v>
          </cell>
          <cell r="D236" t="str">
            <v>ENG WIR`G</v>
          </cell>
          <cell r="E236" t="str">
            <v>GK</v>
          </cell>
          <cell r="F236" t="str">
            <v>N2CY0114</v>
          </cell>
          <cell r="G236" t="str">
            <v>일반</v>
          </cell>
          <cell r="H236" t="str">
            <v>동해전장</v>
          </cell>
          <cell r="I236" t="str">
            <v>의장개발1팀</v>
          </cell>
          <cell r="J236" t="str">
            <v>김경원</v>
          </cell>
        </row>
        <row r="237">
          <cell r="B237">
            <v>230</v>
          </cell>
          <cell r="C237" t="str">
            <v>91201-2C180</v>
          </cell>
          <cell r="D237" t="str">
            <v>ENG WIR`G</v>
          </cell>
          <cell r="E237" t="str">
            <v>GK</v>
          </cell>
          <cell r="F237" t="str">
            <v>N2CY0114</v>
          </cell>
          <cell r="G237" t="str">
            <v>일반</v>
          </cell>
          <cell r="H237" t="str">
            <v>동해전장</v>
          </cell>
          <cell r="I237" t="str">
            <v>의장개발1팀</v>
          </cell>
          <cell r="J237" t="str">
            <v>김경원</v>
          </cell>
        </row>
        <row r="238">
          <cell r="B238">
            <v>231</v>
          </cell>
          <cell r="C238" t="str">
            <v>91201-2C190</v>
          </cell>
          <cell r="D238" t="str">
            <v>ENG WIR`G</v>
          </cell>
          <cell r="E238" t="str">
            <v>GK</v>
          </cell>
          <cell r="F238" t="str">
            <v>N2CY0114</v>
          </cell>
          <cell r="G238" t="str">
            <v>일반</v>
          </cell>
          <cell r="H238" t="str">
            <v>동해전장</v>
          </cell>
          <cell r="I238" t="str">
            <v>의장개발1팀</v>
          </cell>
          <cell r="J238" t="str">
            <v>김경원</v>
          </cell>
        </row>
        <row r="239">
          <cell r="B239">
            <v>232</v>
          </cell>
          <cell r="C239" t="str">
            <v>91201-2C200</v>
          </cell>
          <cell r="D239" t="str">
            <v>ENG WIR`G</v>
          </cell>
          <cell r="E239" t="str">
            <v>GK</v>
          </cell>
          <cell r="F239" t="str">
            <v>N2CY0114</v>
          </cell>
          <cell r="G239" t="str">
            <v>일반</v>
          </cell>
          <cell r="H239" t="str">
            <v>동해전장</v>
          </cell>
          <cell r="I239" t="str">
            <v>의장개발1팀</v>
          </cell>
          <cell r="J239" t="str">
            <v>김경원</v>
          </cell>
        </row>
        <row r="240">
          <cell r="B240">
            <v>233</v>
          </cell>
          <cell r="C240" t="str">
            <v>91201-2C210</v>
          </cell>
          <cell r="D240" t="str">
            <v>ENG WIR`G</v>
          </cell>
          <cell r="E240" t="str">
            <v>GK</v>
          </cell>
          <cell r="F240" t="str">
            <v>N2CY0114</v>
          </cell>
          <cell r="G240" t="str">
            <v>일반</v>
          </cell>
          <cell r="H240" t="str">
            <v>동해전장</v>
          </cell>
          <cell r="I240" t="str">
            <v>의장개발1팀</v>
          </cell>
          <cell r="J240" t="str">
            <v>김경원</v>
          </cell>
        </row>
        <row r="241">
          <cell r="B241">
            <v>234</v>
          </cell>
          <cell r="C241" t="str">
            <v>91201-2C220</v>
          </cell>
          <cell r="D241" t="str">
            <v>ENG WIR`G</v>
          </cell>
          <cell r="E241" t="str">
            <v>GK</v>
          </cell>
          <cell r="F241" t="str">
            <v>N2CY0114</v>
          </cell>
          <cell r="G241" t="str">
            <v>일반</v>
          </cell>
          <cell r="H241" t="str">
            <v>동해전장</v>
          </cell>
          <cell r="I241" t="str">
            <v>의장개발1팀</v>
          </cell>
          <cell r="J241" t="str">
            <v>김경원</v>
          </cell>
        </row>
        <row r="242">
          <cell r="B242">
            <v>235</v>
          </cell>
          <cell r="C242" t="str">
            <v>91201-2C230</v>
          </cell>
          <cell r="D242" t="str">
            <v>ENG WIR`G</v>
          </cell>
          <cell r="E242" t="str">
            <v>GK</v>
          </cell>
          <cell r="F242" t="str">
            <v>N2CY0114</v>
          </cell>
          <cell r="G242" t="str">
            <v>일반</v>
          </cell>
          <cell r="H242" t="str">
            <v>동해전장</v>
          </cell>
          <cell r="I242" t="str">
            <v>의장개발1팀</v>
          </cell>
          <cell r="J242" t="str">
            <v>김경원</v>
          </cell>
        </row>
        <row r="243">
          <cell r="B243">
            <v>236</v>
          </cell>
          <cell r="C243" t="str">
            <v>91201-2C240</v>
          </cell>
          <cell r="D243" t="str">
            <v>ENG WIR`G</v>
          </cell>
          <cell r="E243" t="str">
            <v>GK</v>
          </cell>
          <cell r="F243" t="str">
            <v>N2CY0114</v>
          </cell>
          <cell r="G243" t="str">
            <v>일반</v>
          </cell>
          <cell r="H243" t="str">
            <v>동해전장</v>
          </cell>
          <cell r="I243" t="str">
            <v>의장개발1팀</v>
          </cell>
          <cell r="J243" t="str">
            <v>김경원</v>
          </cell>
        </row>
        <row r="244">
          <cell r="B244">
            <v>237</v>
          </cell>
          <cell r="C244" t="str">
            <v>91201-2C250</v>
          </cell>
          <cell r="D244" t="str">
            <v>ENG WIR`G</v>
          </cell>
          <cell r="E244" t="str">
            <v>GK</v>
          </cell>
          <cell r="F244" t="str">
            <v>N2CY0114</v>
          </cell>
          <cell r="G244" t="str">
            <v>일반</v>
          </cell>
          <cell r="H244" t="str">
            <v>동해전장</v>
          </cell>
          <cell r="I244" t="str">
            <v>의장개발1팀</v>
          </cell>
          <cell r="J244" t="str">
            <v>김경원</v>
          </cell>
        </row>
        <row r="245">
          <cell r="B245">
            <v>238</v>
          </cell>
          <cell r="C245" t="str">
            <v>91201-2C260</v>
          </cell>
          <cell r="D245" t="str">
            <v>ENG WIR`G</v>
          </cell>
          <cell r="E245" t="str">
            <v>GK</v>
          </cell>
          <cell r="F245" t="str">
            <v>N2CY0114</v>
          </cell>
          <cell r="G245" t="str">
            <v>일반</v>
          </cell>
          <cell r="H245" t="str">
            <v>동해전장</v>
          </cell>
          <cell r="I245" t="str">
            <v>의장개발1팀</v>
          </cell>
          <cell r="J245" t="str">
            <v>김경원</v>
          </cell>
        </row>
        <row r="246">
          <cell r="B246">
            <v>239</v>
          </cell>
          <cell r="C246" t="str">
            <v>91201-2C270</v>
          </cell>
          <cell r="D246" t="str">
            <v>ENG WIR`G</v>
          </cell>
          <cell r="E246" t="str">
            <v>GK</v>
          </cell>
          <cell r="F246" t="str">
            <v>N2CY0114</v>
          </cell>
          <cell r="G246" t="str">
            <v>일반</v>
          </cell>
          <cell r="H246" t="str">
            <v>동해전장</v>
          </cell>
          <cell r="I246" t="str">
            <v>의장개발1팀</v>
          </cell>
          <cell r="J246" t="str">
            <v>김경원</v>
          </cell>
        </row>
        <row r="247">
          <cell r="B247">
            <v>240</v>
          </cell>
          <cell r="C247" t="str">
            <v>91201-2C280</v>
          </cell>
          <cell r="D247" t="str">
            <v>ENG WIR`G</v>
          </cell>
          <cell r="E247" t="str">
            <v>GK</v>
          </cell>
          <cell r="F247" t="str">
            <v>N2CY0114</v>
          </cell>
          <cell r="G247" t="str">
            <v>일반</v>
          </cell>
          <cell r="H247" t="str">
            <v>동해전장</v>
          </cell>
          <cell r="I247" t="str">
            <v>의장개발1팀</v>
          </cell>
          <cell r="J247" t="str">
            <v>김경원</v>
          </cell>
        </row>
        <row r="248">
          <cell r="B248">
            <v>241</v>
          </cell>
          <cell r="C248" t="str">
            <v>91201-2C290</v>
          </cell>
          <cell r="D248" t="str">
            <v>ENG WIR`G</v>
          </cell>
          <cell r="E248" t="str">
            <v>GK</v>
          </cell>
          <cell r="F248" t="str">
            <v>N2CY0114</v>
          </cell>
          <cell r="G248" t="str">
            <v>일반</v>
          </cell>
          <cell r="H248" t="str">
            <v>동해전장</v>
          </cell>
          <cell r="I248" t="str">
            <v>의장개발1팀</v>
          </cell>
          <cell r="J248" t="str">
            <v>김경원</v>
          </cell>
        </row>
        <row r="249">
          <cell r="B249">
            <v>242</v>
          </cell>
          <cell r="C249" t="str">
            <v>91201-2C300</v>
          </cell>
          <cell r="D249" t="str">
            <v>ENG WIR`G</v>
          </cell>
          <cell r="E249" t="str">
            <v>GK</v>
          </cell>
          <cell r="F249" t="str">
            <v>N2CY0114</v>
          </cell>
          <cell r="G249" t="str">
            <v>일반</v>
          </cell>
          <cell r="H249" t="str">
            <v>동해전장</v>
          </cell>
          <cell r="I249" t="str">
            <v>의장개발1팀</v>
          </cell>
          <cell r="J249" t="str">
            <v>김경원</v>
          </cell>
        </row>
        <row r="250">
          <cell r="B250">
            <v>243</v>
          </cell>
          <cell r="C250" t="str">
            <v>91201-2C310</v>
          </cell>
          <cell r="D250" t="str">
            <v>ENG WIR`G</v>
          </cell>
          <cell r="E250" t="str">
            <v>GK</v>
          </cell>
          <cell r="F250" t="str">
            <v>N2CY0114</v>
          </cell>
          <cell r="G250" t="str">
            <v>일반</v>
          </cell>
          <cell r="H250" t="str">
            <v>동해전장</v>
          </cell>
          <cell r="I250" t="str">
            <v>의장개발1팀</v>
          </cell>
          <cell r="J250" t="str">
            <v>김경원</v>
          </cell>
        </row>
        <row r="251">
          <cell r="B251">
            <v>244</v>
          </cell>
          <cell r="C251" t="str">
            <v>91201-2C320</v>
          </cell>
          <cell r="D251" t="str">
            <v>ENG WIR`G</v>
          </cell>
          <cell r="E251" t="str">
            <v>GK</v>
          </cell>
          <cell r="F251" t="str">
            <v>N2CY0114</v>
          </cell>
          <cell r="G251" t="str">
            <v>일반</v>
          </cell>
          <cell r="H251" t="str">
            <v>동해전장</v>
          </cell>
          <cell r="I251" t="str">
            <v>의장개발1팀</v>
          </cell>
          <cell r="J251" t="str">
            <v>김경원</v>
          </cell>
        </row>
        <row r="252">
          <cell r="B252">
            <v>245</v>
          </cell>
          <cell r="C252" t="str">
            <v>91201-2C330</v>
          </cell>
          <cell r="D252" t="str">
            <v>ENG WIR`G</v>
          </cell>
          <cell r="E252" t="str">
            <v>GK</v>
          </cell>
          <cell r="F252" t="str">
            <v>N2CY0114</v>
          </cell>
          <cell r="G252" t="str">
            <v>일반</v>
          </cell>
          <cell r="H252" t="str">
            <v>동해전장</v>
          </cell>
          <cell r="I252" t="str">
            <v>의장개발1팀</v>
          </cell>
          <cell r="J252" t="str">
            <v>김경원</v>
          </cell>
        </row>
        <row r="253">
          <cell r="B253">
            <v>246</v>
          </cell>
          <cell r="C253" t="str">
            <v>91201-2C340</v>
          </cell>
          <cell r="D253" t="str">
            <v>ENG WIR`G</v>
          </cell>
          <cell r="E253" t="str">
            <v>GK</v>
          </cell>
          <cell r="F253" t="str">
            <v>N2CY0114</v>
          </cell>
          <cell r="G253" t="str">
            <v>일반</v>
          </cell>
          <cell r="H253" t="str">
            <v>동해전장</v>
          </cell>
          <cell r="I253" t="str">
            <v>의장개발1팀</v>
          </cell>
          <cell r="J253" t="str">
            <v>김경원</v>
          </cell>
        </row>
        <row r="254">
          <cell r="B254">
            <v>247</v>
          </cell>
          <cell r="C254" t="str">
            <v>91201-2C350</v>
          </cell>
          <cell r="D254" t="str">
            <v>ENG WIR`G</v>
          </cell>
          <cell r="E254" t="str">
            <v>GK</v>
          </cell>
          <cell r="F254" t="str">
            <v>N2CY0114</v>
          </cell>
          <cell r="G254" t="str">
            <v>일반</v>
          </cell>
          <cell r="H254" t="str">
            <v>동해전장</v>
          </cell>
          <cell r="I254" t="str">
            <v>의장개발1팀</v>
          </cell>
          <cell r="J254" t="str">
            <v>김경원</v>
          </cell>
        </row>
        <row r="255">
          <cell r="B255">
            <v>248</v>
          </cell>
          <cell r="C255" t="str">
            <v>91201-2C360</v>
          </cell>
          <cell r="D255" t="str">
            <v>ENG WIR`G</v>
          </cell>
          <cell r="E255" t="str">
            <v>GK</v>
          </cell>
          <cell r="F255" t="str">
            <v>N2CY0114</v>
          </cell>
          <cell r="G255" t="str">
            <v>일반</v>
          </cell>
          <cell r="H255" t="str">
            <v>동해전장</v>
          </cell>
          <cell r="I255" t="str">
            <v>의장개발1팀</v>
          </cell>
          <cell r="J255" t="str">
            <v>김경원</v>
          </cell>
        </row>
        <row r="256">
          <cell r="B256">
            <v>249</v>
          </cell>
          <cell r="C256" t="str">
            <v>91201-2C370</v>
          </cell>
          <cell r="D256" t="str">
            <v>ENG WIR`G</v>
          </cell>
          <cell r="E256" t="str">
            <v>GK</v>
          </cell>
          <cell r="F256" t="str">
            <v>N2CY0114</v>
          </cell>
          <cell r="G256" t="str">
            <v>일반</v>
          </cell>
          <cell r="H256" t="str">
            <v>동해전장</v>
          </cell>
          <cell r="I256" t="str">
            <v>의장개발1팀</v>
          </cell>
          <cell r="J256" t="str">
            <v>김경원</v>
          </cell>
        </row>
        <row r="257">
          <cell r="B257">
            <v>250</v>
          </cell>
          <cell r="C257" t="str">
            <v>91201-2C380</v>
          </cell>
          <cell r="D257" t="str">
            <v>ENG WIR`G</v>
          </cell>
          <cell r="E257" t="str">
            <v>GK</v>
          </cell>
          <cell r="F257" t="str">
            <v>N2CY0114</v>
          </cell>
          <cell r="G257" t="str">
            <v>일반</v>
          </cell>
          <cell r="H257" t="str">
            <v>동해전장</v>
          </cell>
          <cell r="I257" t="str">
            <v>의장개발1팀</v>
          </cell>
          <cell r="J257" t="str">
            <v>김경원</v>
          </cell>
        </row>
        <row r="258">
          <cell r="B258">
            <v>251</v>
          </cell>
          <cell r="C258" t="str">
            <v>91201-2C390</v>
          </cell>
          <cell r="D258" t="str">
            <v>ENG WIR`G</v>
          </cell>
          <cell r="E258" t="str">
            <v>GK</v>
          </cell>
          <cell r="F258" t="str">
            <v>N2CY0114</v>
          </cell>
          <cell r="G258" t="str">
            <v>일반</v>
          </cell>
          <cell r="H258" t="str">
            <v>동해전장</v>
          </cell>
          <cell r="I258" t="str">
            <v>의장개발1팀</v>
          </cell>
          <cell r="J258" t="str">
            <v>김경원</v>
          </cell>
        </row>
        <row r="259">
          <cell r="B259">
            <v>252</v>
          </cell>
          <cell r="C259" t="str">
            <v>91201-2C400</v>
          </cell>
          <cell r="D259" t="str">
            <v>ENG WIR`G</v>
          </cell>
          <cell r="E259" t="str">
            <v>GK</v>
          </cell>
          <cell r="F259" t="str">
            <v>N2CY0114</v>
          </cell>
          <cell r="G259" t="str">
            <v>일반</v>
          </cell>
          <cell r="H259" t="str">
            <v>동해전장</v>
          </cell>
          <cell r="I259" t="str">
            <v>의장개발1팀</v>
          </cell>
          <cell r="J259" t="str">
            <v>김경원</v>
          </cell>
        </row>
        <row r="260">
          <cell r="B260">
            <v>253</v>
          </cell>
          <cell r="C260" t="str">
            <v>91201-2C410</v>
          </cell>
          <cell r="D260" t="str">
            <v>ENG WIR`G</v>
          </cell>
          <cell r="E260" t="str">
            <v>GK</v>
          </cell>
          <cell r="F260" t="str">
            <v>N2CY0114</v>
          </cell>
          <cell r="G260" t="str">
            <v>일반</v>
          </cell>
          <cell r="H260" t="str">
            <v>동해전장</v>
          </cell>
          <cell r="I260" t="str">
            <v>의장개발1팀</v>
          </cell>
          <cell r="J260" t="str">
            <v>김경원</v>
          </cell>
        </row>
        <row r="261">
          <cell r="B261">
            <v>254</v>
          </cell>
          <cell r="C261" t="str">
            <v>91201-2C420</v>
          </cell>
          <cell r="D261" t="str">
            <v>ENG WIR`G</v>
          </cell>
          <cell r="E261" t="str">
            <v>GK</v>
          </cell>
          <cell r="F261" t="str">
            <v>N2CY0114</v>
          </cell>
          <cell r="G261" t="str">
            <v>일반</v>
          </cell>
          <cell r="H261" t="str">
            <v>동해전장</v>
          </cell>
          <cell r="I261" t="str">
            <v>의장개발1팀</v>
          </cell>
          <cell r="J261" t="str">
            <v>김경원</v>
          </cell>
        </row>
        <row r="262">
          <cell r="B262">
            <v>255</v>
          </cell>
          <cell r="C262" t="str">
            <v>91201-2C430</v>
          </cell>
          <cell r="D262" t="str">
            <v>ENG WIR`G</v>
          </cell>
          <cell r="E262" t="str">
            <v>GK</v>
          </cell>
          <cell r="F262" t="str">
            <v>N2CY0114</v>
          </cell>
          <cell r="G262" t="str">
            <v>일반</v>
          </cell>
          <cell r="H262" t="str">
            <v>동해전장</v>
          </cell>
          <cell r="I262" t="str">
            <v>의장개발1팀</v>
          </cell>
          <cell r="J262" t="str">
            <v>김경원</v>
          </cell>
        </row>
        <row r="263">
          <cell r="B263">
            <v>256</v>
          </cell>
          <cell r="C263" t="str">
            <v>91201-2C440</v>
          </cell>
          <cell r="D263" t="str">
            <v>ENG WIR`G</v>
          </cell>
          <cell r="E263" t="str">
            <v>GK</v>
          </cell>
          <cell r="F263" t="str">
            <v>N2CY0114</v>
          </cell>
          <cell r="G263" t="str">
            <v>일반</v>
          </cell>
          <cell r="H263" t="str">
            <v>동해전장</v>
          </cell>
          <cell r="I263" t="str">
            <v>의장개발1팀</v>
          </cell>
          <cell r="J263" t="str">
            <v>김경원</v>
          </cell>
        </row>
        <row r="264">
          <cell r="B264">
            <v>257</v>
          </cell>
          <cell r="C264" t="str">
            <v>91201-2C450</v>
          </cell>
          <cell r="D264" t="str">
            <v>ENG WIR`G</v>
          </cell>
          <cell r="E264" t="str">
            <v>GK</v>
          </cell>
          <cell r="F264" t="str">
            <v>N2CY0114</v>
          </cell>
          <cell r="G264" t="str">
            <v>일반</v>
          </cell>
          <cell r="H264" t="str">
            <v>동해전장</v>
          </cell>
          <cell r="I264" t="str">
            <v>의장개발1팀</v>
          </cell>
          <cell r="J264" t="str">
            <v>김경원</v>
          </cell>
        </row>
        <row r="265">
          <cell r="B265">
            <v>258</v>
          </cell>
          <cell r="C265" t="str">
            <v>91201-2C460</v>
          </cell>
          <cell r="D265" t="str">
            <v>ENG WIR`G</v>
          </cell>
          <cell r="E265" t="str">
            <v>GK</v>
          </cell>
          <cell r="F265" t="str">
            <v>N2CY0114</v>
          </cell>
          <cell r="G265" t="str">
            <v>일반</v>
          </cell>
          <cell r="H265" t="str">
            <v>동해전장</v>
          </cell>
          <cell r="I265" t="str">
            <v>의장개발1팀</v>
          </cell>
          <cell r="J265" t="str">
            <v>김경원</v>
          </cell>
        </row>
        <row r="266">
          <cell r="B266">
            <v>259</v>
          </cell>
          <cell r="C266" t="str">
            <v>91201-2C470</v>
          </cell>
          <cell r="D266" t="str">
            <v>ENG WIR`G</v>
          </cell>
          <cell r="E266" t="str">
            <v>GK</v>
          </cell>
          <cell r="F266" t="str">
            <v>N2CY0114</v>
          </cell>
          <cell r="G266" t="str">
            <v>일반</v>
          </cell>
          <cell r="H266" t="str">
            <v>동해전장</v>
          </cell>
          <cell r="I266" t="str">
            <v>의장개발1팀</v>
          </cell>
          <cell r="J266" t="str">
            <v>김경원</v>
          </cell>
        </row>
        <row r="267">
          <cell r="B267">
            <v>260</v>
          </cell>
          <cell r="C267" t="str">
            <v>91201-2C480</v>
          </cell>
          <cell r="D267" t="str">
            <v>ENG WIR`G</v>
          </cell>
          <cell r="E267" t="str">
            <v>GK</v>
          </cell>
          <cell r="F267" t="str">
            <v>N2CY0114</v>
          </cell>
          <cell r="G267" t="str">
            <v>일반</v>
          </cell>
          <cell r="H267" t="str">
            <v>동해전장</v>
          </cell>
          <cell r="I267" t="str">
            <v>의장개발1팀</v>
          </cell>
          <cell r="J267" t="str">
            <v>김경원</v>
          </cell>
        </row>
        <row r="268">
          <cell r="B268">
            <v>261</v>
          </cell>
          <cell r="C268" t="str">
            <v>91201-2C490</v>
          </cell>
          <cell r="D268" t="str">
            <v>ENG WIR`G</v>
          </cell>
          <cell r="E268" t="str">
            <v>GK</v>
          </cell>
          <cell r="F268" t="str">
            <v>N2CY0114</v>
          </cell>
          <cell r="G268" t="str">
            <v>일반</v>
          </cell>
          <cell r="H268" t="str">
            <v>동해전장</v>
          </cell>
          <cell r="I268" t="str">
            <v>의장개발1팀</v>
          </cell>
          <cell r="J268" t="str">
            <v>김경원</v>
          </cell>
        </row>
        <row r="269">
          <cell r="B269">
            <v>262</v>
          </cell>
          <cell r="C269" t="str">
            <v>91201-2C500</v>
          </cell>
          <cell r="D269" t="str">
            <v>ENG WIR`G</v>
          </cell>
          <cell r="E269" t="str">
            <v>GK</v>
          </cell>
          <cell r="F269" t="str">
            <v>N2CY0114</v>
          </cell>
          <cell r="G269" t="str">
            <v>일반</v>
          </cell>
          <cell r="H269" t="str">
            <v>동해전장</v>
          </cell>
          <cell r="I269" t="str">
            <v>의장개발1팀</v>
          </cell>
          <cell r="J269" t="str">
            <v>김경원</v>
          </cell>
        </row>
        <row r="270">
          <cell r="B270">
            <v>263</v>
          </cell>
          <cell r="C270" t="str">
            <v>91201-2C510</v>
          </cell>
          <cell r="D270" t="str">
            <v>ENG WIR`G</v>
          </cell>
          <cell r="E270" t="str">
            <v>GK</v>
          </cell>
          <cell r="F270" t="str">
            <v>N2CY0114</v>
          </cell>
          <cell r="G270" t="str">
            <v>일반</v>
          </cell>
          <cell r="H270" t="str">
            <v>동해전장</v>
          </cell>
          <cell r="I270" t="str">
            <v>의장개발1팀</v>
          </cell>
          <cell r="J270" t="str">
            <v>김경원</v>
          </cell>
        </row>
        <row r="271">
          <cell r="B271">
            <v>264</v>
          </cell>
          <cell r="C271" t="str">
            <v>91201-2C520</v>
          </cell>
          <cell r="D271" t="str">
            <v>ENG WIR`G</v>
          </cell>
          <cell r="E271" t="str">
            <v>GK</v>
          </cell>
          <cell r="F271" t="str">
            <v>N2CY0114</v>
          </cell>
          <cell r="G271" t="str">
            <v>일반</v>
          </cell>
          <cell r="H271" t="str">
            <v>동해전장</v>
          </cell>
          <cell r="I271" t="str">
            <v>의장개발1팀</v>
          </cell>
          <cell r="J271" t="str">
            <v>김경원</v>
          </cell>
        </row>
        <row r="272">
          <cell r="B272">
            <v>265</v>
          </cell>
          <cell r="C272" t="str">
            <v>91201-2C530</v>
          </cell>
          <cell r="D272" t="str">
            <v>ENG WIR`G</v>
          </cell>
          <cell r="E272" t="str">
            <v>GK</v>
          </cell>
          <cell r="F272" t="str">
            <v>N2CY0114</v>
          </cell>
          <cell r="G272" t="str">
            <v>일반</v>
          </cell>
          <cell r="H272" t="str">
            <v>동해전장</v>
          </cell>
          <cell r="I272" t="str">
            <v>의장개발1팀</v>
          </cell>
          <cell r="J272" t="str">
            <v>김경원</v>
          </cell>
        </row>
        <row r="273">
          <cell r="B273">
            <v>266</v>
          </cell>
          <cell r="C273" t="str">
            <v>91201-2C540</v>
          </cell>
          <cell r="D273" t="str">
            <v>ENG WIR`G</v>
          </cell>
          <cell r="E273" t="str">
            <v>GK</v>
          </cell>
          <cell r="F273" t="str">
            <v>N2CY0114</v>
          </cell>
          <cell r="G273" t="str">
            <v>일반</v>
          </cell>
          <cell r="H273" t="str">
            <v>동해전장</v>
          </cell>
          <cell r="I273" t="str">
            <v>의장개발1팀</v>
          </cell>
          <cell r="J273" t="str">
            <v>김경원</v>
          </cell>
        </row>
        <row r="274">
          <cell r="B274">
            <v>267</v>
          </cell>
          <cell r="C274" t="str">
            <v>91201-2C550</v>
          </cell>
          <cell r="D274" t="str">
            <v>ENG WIR`G</v>
          </cell>
          <cell r="E274" t="str">
            <v>GK</v>
          </cell>
          <cell r="F274" t="str">
            <v>N2CY0114</v>
          </cell>
          <cell r="G274" t="str">
            <v>일반</v>
          </cell>
          <cell r="H274" t="str">
            <v>동해전장</v>
          </cell>
          <cell r="I274" t="str">
            <v>의장개발1팀</v>
          </cell>
          <cell r="J274" t="str">
            <v>김경원</v>
          </cell>
        </row>
        <row r="275">
          <cell r="B275">
            <v>268</v>
          </cell>
          <cell r="C275" t="str">
            <v>91201-2C560</v>
          </cell>
          <cell r="D275" t="str">
            <v>ENG WIR`G</v>
          </cell>
          <cell r="E275" t="str">
            <v>GK</v>
          </cell>
          <cell r="F275" t="str">
            <v>N2CY0114</v>
          </cell>
          <cell r="G275" t="str">
            <v>일반</v>
          </cell>
          <cell r="H275" t="str">
            <v>동해전장</v>
          </cell>
          <cell r="I275" t="str">
            <v>의장개발1팀</v>
          </cell>
          <cell r="J275" t="str">
            <v>김경원</v>
          </cell>
        </row>
        <row r="276">
          <cell r="B276">
            <v>269</v>
          </cell>
          <cell r="C276" t="str">
            <v>91201-2C570</v>
          </cell>
          <cell r="D276" t="str">
            <v>ENG WIR`G</v>
          </cell>
          <cell r="E276" t="str">
            <v>GK</v>
          </cell>
          <cell r="F276" t="str">
            <v>N2CY0114</v>
          </cell>
          <cell r="G276" t="str">
            <v>일반</v>
          </cell>
          <cell r="H276" t="str">
            <v>동해전장</v>
          </cell>
          <cell r="I276" t="str">
            <v>의장개발1팀</v>
          </cell>
          <cell r="J276" t="str">
            <v>김경원</v>
          </cell>
        </row>
        <row r="277">
          <cell r="B277">
            <v>270</v>
          </cell>
          <cell r="C277" t="str">
            <v>91201-2C580</v>
          </cell>
          <cell r="D277" t="str">
            <v>ENG WIR`G</v>
          </cell>
          <cell r="E277" t="str">
            <v>GK</v>
          </cell>
          <cell r="F277" t="str">
            <v>N2CY0114</v>
          </cell>
          <cell r="G277" t="str">
            <v>일반</v>
          </cell>
          <cell r="H277" t="str">
            <v>동해전장</v>
          </cell>
          <cell r="I277" t="str">
            <v>의장개발1팀</v>
          </cell>
          <cell r="J277" t="str">
            <v>김경원</v>
          </cell>
        </row>
        <row r="278">
          <cell r="B278">
            <v>271</v>
          </cell>
          <cell r="C278" t="str">
            <v>91201-2C590</v>
          </cell>
          <cell r="D278" t="str">
            <v>ENG WIR`G</v>
          </cell>
          <cell r="E278" t="str">
            <v>GK</v>
          </cell>
          <cell r="F278" t="str">
            <v>N2CY0114</v>
          </cell>
          <cell r="G278" t="str">
            <v>일반</v>
          </cell>
          <cell r="H278" t="str">
            <v>동해전장</v>
          </cell>
          <cell r="I278" t="str">
            <v>의장개발1팀</v>
          </cell>
          <cell r="J278" t="str">
            <v>김경원</v>
          </cell>
        </row>
        <row r="279">
          <cell r="B279">
            <v>272</v>
          </cell>
          <cell r="C279" t="str">
            <v>91201-2C600</v>
          </cell>
          <cell r="D279" t="str">
            <v>ENG WIR`G</v>
          </cell>
          <cell r="E279" t="str">
            <v>GK</v>
          </cell>
          <cell r="F279" t="str">
            <v>N2CY0114</v>
          </cell>
          <cell r="G279" t="str">
            <v>일반</v>
          </cell>
          <cell r="H279" t="str">
            <v>동해전장</v>
          </cell>
          <cell r="I279" t="str">
            <v>의장개발1팀</v>
          </cell>
          <cell r="J279" t="str">
            <v>김경원</v>
          </cell>
        </row>
        <row r="280">
          <cell r="B280">
            <v>273</v>
          </cell>
          <cell r="C280" t="str">
            <v>91201-2C610</v>
          </cell>
          <cell r="D280" t="str">
            <v>ENG WIR`G</v>
          </cell>
          <cell r="E280" t="str">
            <v>GK</v>
          </cell>
          <cell r="F280" t="str">
            <v>N2CY0114</v>
          </cell>
          <cell r="G280" t="str">
            <v>일반</v>
          </cell>
          <cell r="H280" t="str">
            <v>동해전장</v>
          </cell>
          <cell r="I280" t="str">
            <v>의장개발1팀</v>
          </cell>
          <cell r="J280" t="str">
            <v>김경원</v>
          </cell>
        </row>
        <row r="281">
          <cell r="B281">
            <v>274</v>
          </cell>
          <cell r="C281" t="str">
            <v>91201-2C620</v>
          </cell>
          <cell r="D281" t="str">
            <v>ENG WIR`G</v>
          </cell>
          <cell r="E281" t="str">
            <v>GK</v>
          </cell>
          <cell r="F281" t="str">
            <v>N2CY0114</v>
          </cell>
          <cell r="G281" t="str">
            <v>일반</v>
          </cell>
          <cell r="H281" t="str">
            <v>동해전장</v>
          </cell>
          <cell r="I281" t="str">
            <v>의장개발1팀</v>
          </cell>
          <cell r="J281" t="str">
            <v>김경원</v>
          </cell>
        </row>
        <row r="282">
          <cell r="B282">
            <v>275</v>
          </cell>
          <cell r="C282" t="str">
            <v>91201-2C630</v>
          </cell>
          <cell r="D282" t="str">
            <v>ENG WIR`G</v>
          </cell>
          <cell r="E282" t="str">
            <v>GK</v>
          </cell>
          <cell r="F282" t="str">
            <v>N2CY0114</v>
          </cell>
          <cell r="G282" t="str">
            <v>일반</v>
          </cell>
          <cell r="H282" t="str">
            <v>동해전장</v>
          </cell>
          <cell r="I282" t="str">
            <v>의장개발1팀</v>
          </cell>
          <cell r="J282" t="str">
            <v>김경원</v>
          </cell>
        </row>
        <row r="283">
          <cell r="B283">
            <v>276</v>
          </cell>
          <cell r="C283" t="str">
            <v>91201-2C640</v>
          </cell>
          <cell r="D283" t="str">
            <v>ENG WIR`G</v>
          </cell>
          <cell r="E283" t="str">
            <v>GK</v>
          </cell>
          <cell r="F283" t="str">
            <v>N2CY0114</v>
          </cell>
          <cell r="G283" t="str">
            <v>일반</v>
          </cell>
          <cell r="H283" t="str">
            <v>동해전장</v>
          </cell>
          <cell r="I283" t="str">
            <v>의장개발1팀</v>
          </cell>
          <cell r="J283" t="str">
            <v>김경원</v>
          </cell>
        </row>
        <row r="284">
          <cell r="B284">
            <v>277</v>
          </cell>
          <cell r="C284" t="str">
            <v>91201-2C650</v>
          </cell>
          <cell r="D284" t="str">
            <v>ENG WIR`G</v>
          </cell>
          <cell r="E284" t="str">
            <v>GK</v>
          </cell>
          <cell r="F284" t="str">
            <v>N2CY0114</v>
          </cell>
          <cell r="G284" t="str">
            <v>일반</v>
          </cell>
          <cell r="H284" t="str">
            <v>동해전장</v>
          </cell>
          <cell r="I284" t="str">
            <v>의장개발1팀</v>
          </cell>
          <cell r="J284" t="str">
            <v>김경원</v>
          </cell>
        </row>
        <row r="285">
          <cell r="B285">
            <v>278</v>
          </cell>
          <cell r="C285" t="str">
            <v>91201-2C660</v>
          </cell>
          <cell r="D285" t="str">
            <v>ENG WIR`G</v>
          </cell>
          <cell r="E285" t="str">
            <v>GK</v>
          </cell>
          <cell r="F285" t="str">
            <v>N2CY0114</v>
          </cell>
          <cell r="G285" t="str">
            <v>일반</v>
          </cell>
          <cell r="H285" t="str">
            <v>동해전장</v>
          </cell>
          <cell r="I285" t="str">
            <v>의장개발1팀</v>
          </cell>
          <cell r="J285" t="str">
            <v>김경원</v>
          </cell>
        </row>
        <row r="286">
          <cell r="B286">
            <v>279</v>
          </cell>
          <cell r="C286" t="str">
            <v>91201-2C670</v>
          </cell>
          <cell r="D286" t="str">
            <v>ENG WIR`G</v>
          </cell>
          <cell r="E286" t="str">
            <v>GK</v>
          </cell>
          <cell r="F286" t="str">
            <v>N2CY0114</v>
          </cell>
          <cell r="G286" t="str">
            <v>일반</v>
          </cell>
          <cell r="H286" t="str">
            <v>동해전장</v>
          </cell>
          <cell r="I286" t="str">
            <v>의장개발1팀</v>
          </cell>
          <cell r="J286" t="str">
            <v>김경원</v>
          </cell>
        </row>
        <row r="287">
          <cell r="B287">
            <v>280</v>
          </cell>
          <cell r="C287" t="str">
            <v>91201-2C680</v>
          </cell>
          <cell r="D287" t="str">
            <v>ENG WIR`G</v>
          </cell>
          <cell r="E287" t="str">
            <v>GK</v>
          </cell>
          <cell r="F287" t="str">
            <v>N2CY0114</v>
          </cell>
          <cell r="G287" t="str">
            <v>일반</v>
          </cell>
          <cell r="H287" t="str">
            <v>동해전장</v>
          </cell>
          <cell r="I287" t="str">
            <v>의장개발1팀</v>
          </cell>
          <cell r="J287" t="str">
            <v>김경원</v>
          </cell>
        </row>
        <row r="288">
          <cell r="B288">
            <v>281</v>
          </cell>
          <cell r="C288" t="str">
            <v>91201-2C690</v>
          </cell>
          <cell r="D288" t="str">
            <v>ENG WIR`G</v>
          </cell>
          <cell r="E288" t="str">
            <v>GK</v>
          </cell>
          <cell r="F288" t="str">
            <v>N2CY0114</v>
          </cell>
          <cell r="G288" t="str">
            <v>일반</v>
          </cell>
          <cell r="H288" t="str">
            <v>동해전장</v>
          </cell>
          <cell r="I288" t="str">
            <v>의장개발1팀</v>
          </cell>
          <cell r="J288" t="str">
            <v>김경원</v>
          </cell>
        </row>
        <row r="289">
          <cell r="B289">
            <v>282</v>
          </cell>
          <cell r="C289" t="str">
            <v>91201-2C700</v>
          </cell>
          <cell r="D289" t="str">
            <v>ENG WIR`G</v>
          </cell>
          <cell r="E289" t="str">
            <v>GK</v>
          </cell>
          <cell r="F289" t="str">
            <v>N2CY0114</v>
          </cell>
          <cell r="G289" t="str">
            <v>일반</v>
          </cell>
          <cell r="H289" t="str">
            <v>동해전장</v>
          </cell>
          <cell r="I289" t="str">
            <v>의장개발1팀</v>
          </cell>
          <cell r="J289" t="str">
            <v>김경원</v>
          </cell>
        </row>
        <row r="290">
          <cell r="B290">
            <v>283</v>
          </cell>
          <cell r="C290" t="str">
            <v>91201-2C710</v>
          </cell>
          <cell r="D290" t="str">
            <v>ENG WIR`G</v>
          </cell>
          <cell r="E290" t="str">
            <v>GK</v>
          </cell>
          <cell r="F290" t="str">
            <v>N2CY0114</v>
          </cell>
          <cell r="G290" t="str">
            <v>일반</v>
          </cell>
          <cell r="H290" t="str">
            <v>동해전장</v>
          </cell>
          <cell r="I290" t="str">
            <v>의장개발1팀</v>
          </cell>
          <cell r="J290" t="str">
            <v>김경원</v>
          </cell>
        </row>
        <row r="291">
          <cell r="B291">
            <v>284</v>
          </cell>
          <cell r="C291" t="str">
            <v>91201-2C720</v>
          </cell>
          <cell r="D291" t="str">
            <v>ENG WIR`G</v>
          </cell>
          <cell r="E291" t="str">
            <v>GK</v>
          </cell>
          <cell r="F291" t="str">
            <v>N2CY0114</v>
          </cell>
          <cell r="G291" t="str">
            <v>일반</v>
          </cell>
          <cell r="H291" t="str">
            <v>동해전장</v>
          </cell>
          <cell r="I291" t="str">
            <v>의장개발1팀</v>
          </cell>
          <cell r="J291" t="str">
            <v>김경원</v>
          </cell>
        </row>
        <row r="292">
          <cell r="B292">
            <v>285</v>
          </cell>
          <cell r="C292" t="str">
            <v>91201-2C730</v>
          </cell>
          <cell r="D292" t="str">
            <v>ENG WIR`G</v>
          </cell>
          <cell r="E292" t="str">
            <v>GK</v>
          </cell>
          <cell r="F292" t="str">
            <v>N2CY0114</v>
          </cell>
          <cell r="G292" t="str">
            <v>일반</v>
          </cell>
          <cell r="H292" t="str">
            <v>동해전장</v>
          </cell>
          <cell r="I292" t="str">
            <v>의장개발1팀</v>
          </cell>
          <cell r="J292" t="str">
            <v>김경원</v>
          </cell>
        </row>
        <row r="293">
          <cell r="B293">
            <v>286</v>
          </cell>
          <cell r="C293" t="str">
            <v>91201-2C740</v>
          </cell>
          <cell r="D293" t="str">
            <v>ENG WIR`G</v>
          </cell>
          <cell r="E293" t="str">
            <v>GK</v>
          </cell>
          <cell r="F293" t="str">
            <v>N2CY0114</v>
          </cell>
          <cell r="G293" t="str">
            <v>일반</v>
          </cell>
          <cell r="H293" t="str">
            <v>동해전장</v>
          </cell>
          <cell r="I293" t="str">
            <v>의장개발1팀</v>
          </cell>
          <cell r="J293" t="str">
            <v>김경원</v>
          </cell>
        </row>
        <row r="294">
          <cell r="B294">
            <v>287</v>
          </cell>
          <cell r="C294" t="str">
            <v>91201-2C750</v>
          </cell>
          <cell r="D294" t="str">
            <v>ENG WIR`G</v>
          </cell>
          <cell r="E294" t="str">
            <v>GK</v>
          </cell>
          <cell r="F294" t="str">
            <v>N2CY0114</v>
          </cell>
          <cell r="G294" t="str">
            <v>일반</v>
          </cell>
          <cell r="H294" t="str">
            <v>동해전장</v>
          </cell>
          <cell r="I294" t="str">
            <v>의장개발1팀</v>
          </cell>
          <cell r="J294" t="str">
            <v>김경원</v>
          </cell>
        </row>
        <row r="295">
          <cell r="B295">
            <v>288</v>
          </cell>
          <cell r="C295" t="str">
            <v>91201-2C760</v>
          </cell>
          <cell r="D295" t="str">
            <v>ENG WIR`G</v>
          </cell>
          <cell r="E295" t="str">
            <v>GK</v>
          </cell>
          <cell r="F295" t="str">
            <v>N2CY0114</v>
          </cell>
          <cell r="G295" t="str">
            <v>일반</v>
          </cell>
          <cell r="H295" t="str">
            <v>동해전장</v>
          </cell>
          <cell r="I295" t="str">
            <v>의장개발1팀</v>
          </cell>
          <cell r="J295" t="str">
            <v>김경원</v>
          </cell>
        </row>
        <row r="296">
          <cell r="B296">
            <v>289</v>
          </cell>
          <cell r="C296" t="str">
            <v>91201-2C770</v>
          </cell>
          <cell r="D296" t="str">
            <v>ENG WIR`G</v>
          </cell>
          <cell r="E296" t="str">
            <v>GK</v>
          </cell>
          <cell r="F296" t="str">
            <v>N2CY0114</v>
          </cell>
          <cell r="G296" t="str">
            <v>일반</v>
          </cell>
          <cell r="H296" t="str">
            <v>동해전장</v>
          </cell>
          <cell r="I296" t="str">
            <v>의장개발1팀</v>
          </cell>
          <cell r="J296" t="str">
            <v>김경원</v>
          </cell>
        </row>
        <row r="297">
          <cell r="B297">
            <v>290</v>
          </cell>
          <cell r="C297" t="str">
            <v>91202-2C000</v>
          </cell>
          <cell r="D297" t="str">
            <v>ENG WIR`G</v>
          </cell>
          <cell r="E297" t="str">
            <v>GK</v>
          </cell>
          <cell r="F297" t="str">
            <v>N2CY0114</v>
          </cell>
          <cell r="G297" t="str">
            <v>RHD</v>
          </cell>
          <cell r="H297" t="str">
            <v>동해전장</v>
          </cell>
          <cell r="I297" t="str">
            <v>의장개발1팀</v>
          </cell>
          <cell r="J297" t="str">
            <v>김경원</v>
          </cell>
        </row>
        <row r="298">
          <cell r="B298">
            <v>291</v>
          </cell>
          <cell r="C298" t="str">
            <v>91202-2C010</v>
          </cell>
          <cell r="D298" t="str">
            <v>ENG WIR`G</v>
          </cell>
          <cell r="E298" t="str">
            <v>GK</v>
          </cell>
          <cell r="F298" t="str">
            <v>N2CY0114</v>
          </cell>
          <cell r="G298" t="str">
            <v>RHD</v>
          </cell>
          <cell r="H298" t="str">
            <v>동해전장</v>
          </cell>
          <cell r="I298" t="str">
            <v>의장개발1팀</v>
          </cell>
          <cell r="J298" t="str">
            <v>김경원</v>
          </cell>
        </row>
        <row r="299">
          <cell r="B299">
            <v>292</v>
          </cell>
          <cell r="C299" t="str">
            <v>91202-2C020</v>
          </cell>
          <cell r="D299" t="str">
            <v>ENG WIR`G</v>
          </cell>
          <cell r="E299" t="str">
            <v>GK</v>
          </cell>
          <cell r="F299" t="str">
            <v>N2CY0114</v>
          </cell>
          <cell r="G299" t="str">
            <v>RHD</v>
          </cell>
          <cell r="H299" t="str">
            <v>동해전장</v>
          </cell>
          <cell r="I299" t="str">
            <v>의장개발1팀</v>
          </cell>
          <cell r="J299" t="str">
            <v>김경원</v>
          </cell>
        </row>
        <row r="300">
          <cell r="B300">
            <v>293</v>
          </cell>
          <cell r="C300" t="str">
            <v>91202-2C030</v>
          </cell>
          <cell r="D300" t="str">
            <v>ENG WIR`G</v>
          </cell>
          <cell r="E300" t="str">
            <v>GK</v>
          </cell>
          <cell r="F300" t="str">
            <v>N2CY0114</v>
          </cell>
          <cell r="G300" t="str">
            <v>RHD</v>
          </cell>
          <cell r="H300" t="str">
            <v>동해전장</v>
          </cell>
          <cell r="I300" t="str">
            <v>의장개발1팀</v>
          </cell>
          <cell r="J300" t="str">
            <v>김경원</v>
          </cell>
        </row>
        <row r="301">
          <cell r="B301">
            <v>294</v>
          </cell>
          <cell r="C301" t="str">
            <v>91202-2C040</v>
          </cell>
          <cell r="D301" t="str">
            <v>ENG WIR`G</v>
          </cell>
          <cell r="E301" t="str">
            <v>GK</v>
          </cell>
          <cell r="F301" t="str">
            <v>N2CY0114</v>
          </cell>
          <cell r="G301" t="str">
            <v>RHD</v>
          </cell>
          <cell r="H301" t="str">
            <v>동해전장</v>
          </cell>
          <cell r="I301" t="str">
            <v>의장개발1팀</v>
          </cell>
          <cell r="J301" t="str">
            <v>김경원</v>
          </cell>
        </row>
        <row r="302">
          <cell r="B302">
            <v>295</v>
          </cell>
          <cell r="C302" t="str">
            <v>91202-2C050</v>
          </cell>
          <cell r="D302" t="str">
            <v>ENG WIR`G</v>
          </cell>
          <cell r="E302" t="str">
            <v>GK</v>
          </cell>
          <cell r="F302" t="str">
            <v>N2CY0114</v>
          </cell>
          <cell r="G302" t="str">
            <v>RHD</v>
          </cell>
          <cell r="H302" t="str">
            <v>동해전장</v>
          </cell>
          <cell r="I302" t="str">
            <v>의장개발1팀</v>
          </cell>
          <cell r="J302" t="str">
            <v>김경원</v>
          </cell>
        </row>
        <row r="303">
          <cell r="B303">
            <v>296</v>
          </cell>
          <cell r="C303" t="str">
            <v>91202-2C060</v>
          </cell>
          <cell r="D303" t="str">
            <v>ENG WIR`G</v>
          </cell>
          <cell r="E303" t="str">
            <v>GK</v>
          </cell>
          <cell r="F303" t="str">
            <v>N2CY0114</v>
          </cell>
          <cell r="G303" t="str">
            <v>RHD</v>
          </cell>
          <cell r="H303" t="str">
            <v>동해전장</v>
          </cell>
          <cell r="I303" t="str">
            <v>의장개발1팀</v>
          </cell>
          <cell r="J303" t="str">
            <v>김경원</v>
          </cell>
        </row>
        <row r="304">
          <cell r="B304">
            <v>297</v>
          </cell>
          <cell r="C304" t="str">
            <v>91202-2C070</v>
          </cell>
          <cell r="D304" t="str">
            <v>ENG WIR`G</v>
          </cell>
          <cell r="E304" t="str">
            <v>GK</v>
          </cell>
          <cell r="F304" t="str">
            <v>N2CY0114</v>
          </cell>
          <cell r="G304" t="str">
            <v>RHD</v>
          </cell>
          <cell r="H304" t="str">
            <v>동해전장</v>
          </cell>
          <cell r="I304" t="str">
            <v>의장개발1팀</v>
          </cell>
          <cell r="J304" t="str">
            <v>김경원</v>
          </cell>
        </row>
        <row r="305">
          <cell r="B305">
            <v>298</v>
          </cell>
          <cell r="C305" t="str">
            <v>91202-2C080</v>
          </cell>
          <cell r="D305" t="str">
            <v>ENG WIR`G</v>
          </cell>
          <cell r="E305" t="str">
            <v>GK</v>
          </cell>
          <cell r="F305" t="str">
            <v>N2CY0114</v>
          </cell>
          <cell r="G305" t="str">
            <v>RHD</v>
          </cell>
          <cell r="H305" t="str">
            <v>동해전장</v>
          </cell>
          <cell r="I305" t="str">
            <v>의장개발1팀</v>
          </cell>
          <cell r="J305" t="str">
            <v>김경원</v>
          </cell>
        </row>
        <row r="306">
          <cell r="B306">
            <v>299</v>
          </cell>
          <cell r="C306" t="str">
            <v>91202-2C090</v>
          </cell>
          <cell r="D306" t="str">
            <v>ENG WIR`G</v>
          </cell>
          <cell r="E306" t="str">
            <v>GK</v>
          </cell>
          <cell r="F306" t="str">
            <v>N2CY0114</v>
          </cell>
          <cell r="G306" t="str">
            <v>RHD</v>
          </cell>
          <cell r="H306" t="str">
            <v>동해전장</v>
          </cell>
          <cell r="I306" t="str">
            <v>의장개발1팀</v>
          </cell>
          <cell r="J306" t="str">
            <v>김경원</v>
          </cell>
        </row>
        <row r="307">
          <cell r="B307">
            <v>300</v>
          </cell>
          <cell r="C307" t="str">
            <v>91202-2C100</v>
          </cell>
          <cell r="D307" t="str">
            <v>ENG WIR`G</v>
          </cell>
          <cell r="E307" t="str">
            <v>GK</v>
          </cell>
          <cell r="F307" t="str">
            <v>N2CY0114</v>
          </cell>
          <cell r="G307" t="str">
            <v>RHD</v>
          </cell>
          <cell r="H307" t="str">
            <v>동해전장</v>
          </cell>
          <cell r="I307" t="str">
            <v>의장개발1팀</v>
          </cell>
          <cell r="J307" t="str">
            <v>김경원</v>
          </cell>
        </row>
        <row r="308">
          <cell r="B308">
            <v>301</v>
          </cell>
          <cell r="C308" t="str">
            <v>91202-2C110</v>
          </cell>
          <cell r="D308" t="str">
            <v>ENG WIR`G</v>
          </cell>
          <cell r="E308" t="str">
            <v>GK</v>
          </cell>
          <cell r="F308" t="str">
            <v>N2CY0114</v>
          </cell>
          <cell r="G308" t="str">
            <v>RHD</v>
          </cell>
          <cell r="H308" t="str">
            <v>동해전장</v>
          </cell>
          <cell r="I308" t="str">
            <v>의장개발1팀</v>
          </cell>
          <cell r="J308" t="str">
            <v>김경원</v>
          </cell>
        </row>
        <row r="309">
          <cell r="B309">
            <v>302</v>
          </cell>
          <cell r="C309" t="str">
            <v>91202-2C120</v>
          </cell>
          <cell r="D309" t="str">
            <v>ENG WIR`G</v>
          </cell>
          <cell r="E309" t="str">
            <v>GK</v>
          </cell>
          <cell r="F309" t="str">
            <v>N2CY0114</v>
          </cell>
          <cell r="G309" t="str">
            <v>RHD</v>
          </cell>
          <cell r="H309" t="str">
            <v>동해전장</v>
          </cell>
          <cell r="I309" t="str">
            <v>의장개발1팀</v>
          </cell>
          <cell r="J309" t="str">
            <v>김경원</v>
          </cell>
        </row>
        <row r="310">
          <cell r="B310">
            <v>303</v>
          </cell>
          <cell r="C310" t="str">
            <v>91202-2C130</v>
          </cell>
          <cell r="D310" t="str">
            <v>ENG WIR`G</v>
          </cell>
          <cell r="E310" t="str">
            <v>GK</v>
          </cell>
          <cell r="F310" t="str">
            <v>N2CY0114</v>
          </cell>
          <cell r="G310" t="str">
            <v>RHD</v>
          </cell>
          <cell r="H310" t="str">
            <v>동해전장</v>
          </cell>
          <cell r="I310" t="str">
            <v>의장개발1팀</v>
          </cell>
          <cell r="J310" t="str">
            <v>김경원</v>
          </cell>
        </row>
        <row r="311">
          <cell r="B311">
            <v>304</v>
          </cell>
          <cell r="C311" t="str">
            <v>91202-2C140</v>
          </cell>
          <cell r="D311" t="str">
            <v>ENG WIR`G</v>
          </cell>
          <cell r="E311" t="str">
            <v>GK</v>
          </cell>
          <cell r="F311" t="str">
            <v>N2CY0114</v>
          </cell>
          <cell r="G311" t="str">
            <v>RHD</v>
          </cell>
          <cell r="H311" t="str">
            <v>동해전장</v>
          </cell>
          <cell r="I311" t="str">
            <v>의장개발1팀</v>
          </cell>
          <cell r="J311" t="str">
            <v>김경원</v>
          </cell>
        </row>
        <row r="312">
          <cell r="B312">
            <v>305</v>
          </cell>
          <cell r="C312" t="str">
            <v>91202-2C150</v>
          </cell>
          <cell r="D312" t="str">
            <v>ENG WIR`G</v>
          </cell>
          <cell r="E312" t="str">
            <v>GK</v>
          </cell>
          <cell r="F312" t="str">
            <v>N2CY0114</v>
          </cell>
          <cell r="G312" t="str">
            <v>RHD</v>
          </cell>
          <cell r="H312" t="str">
            <v>동해전장</v>
          </cell>
          <cell r="I312" t="str">
            <v>의장개발1팀</v>
          </cell>
          <cell r="J312" t="str">
            <v>김경원</v>
          </cell>
        </row>
        <row r="313">
          <cell r="B313">
            <v>306</v>
          </cell>
          <cell r="C313" t="str">
            <v>91202-2C160</v>
          </cell>
          <cell r="D313" t="str">
            <v>ENG WIR`G</v>
          </cell>
          <cell r="E313" t="str">
            <v>GK</v>
          </cell>
          <cell r="F313" t="str">
            <v>N2CY0114</v>
          </cell>
          <cell r="G313" t="str">
            <v>RHD</v>
          </cell>
          <cell r="H313" t="str">
            <v>동해전장</v>
          </cell>
          <cell r="I313" t="str">
            <v>의장개발1팀</v>
          </cell>
          <cell r="J313" t="str">
            <v>김경원</v>
          </cell>
        </row>
        <row r="314">
          <cell r="B314">
            <v>307</v>
          </cell>
          <cell r="C314" t="str">
            <v>91202-2C170</v>
          </cell>
          <cell r="D314" t="str">
            <v>ENG WIR`G</v>
          </cell>
          <cell r="E314" t="str">
            <v>GK</v>
          </cell>
          <cell r="F314" t="str">
            <v>N2CY0114</v>
          </cell>
          <cell r="G314" t="str">
            <v>RHD</v>
          </cell>
          <cell r="H314" t="str">
            <v>동해전장</v>
          </cell>
          <cell r="I314" t="str">
            <v>의장개발1팀</v>
          </cell>
          <cell r="J314" t="str">
            <v>김경원</v>
          </cell>
        </row>
        <row r="315">
          <cell r="B315">
            <v>308</v>
          </cell>
          <cell r="C315" t="str">
            <v>91202-2C180</v>
          </cell>
          <cell r="D315" t="str">
            <v>ENG WIR`G</v>
          </cell>
          <cell r="E315" t="str">
            <v>GK</v>
          </cell>
          <cell r="F315" t="str">
            <v>N2CY0114</v>
          </cell>
          <cell r="G315" t="str">
            <v>RHD</v>
          </cell>
          <cell r="H315" t="str">
            <v>동해전장</v>
          </cell>
          <cell r="I315" t="str">
            <v>의장개발1팀</v>
          </cell>
          <cell r="J315" t="str">
            <v>김경원</v>
          </cell>
        </row>
        <row r="316">
          <cell r="B316">
            <v>309</v>
          </cell>
          <cell r="C316" t="str">
            <v>91202-2C190</v>
          </cell>
          <cell r="D316" t="str">
            <v>ENG WIR`G</v>
          </cell>
          <cell r="E316" t="str">
            <v>GK</v>
          </cell>
          <cell r="F316" t="str">
            <v>N2CY0114</v>
          </cell>
          <cell r="G316" t="str">
            <v>RHD</v>
          </cell>
          <cell r="H316" t="str">
            <v>동해전장</v>
          </cell>
          <cell r="I316" t="str">
            <v>의장개발1팀</v>
          </cell>
          <cell r="J316" t="str">
            <v>김경원</v>
          </cell>
        </row>
        <row r="317">
          <cell r="B317">
            <v>310</v>
          </cell>
          <cell r="C317" t="str">
            <v>91202-2C200</v>
          </cell>
          <cell r="D317" t="str">
            <v>ENG WIR`G</v>
          </cell>
          <cell r="E317" t="str">
            <v>GK</v>
          </cell>
          <cell r="F317" t="str">
            <v>N2CY0114</v>
          </cell>
          <cell r="G317" t="str">
            <v>RHD</v>
          </cell>
          <cell r="H317" t="str">
            <v>동해전장</v>
          </cell>
          <cell r="I317" t="str">
            <v>의장개발1팀</v>
          </cell>
          <cell r="J317" t="str">
            <v>김경원</v>
          </cell>
        </row>
        <row r="318">
          <cell r="B318">
            <v>311</v>
          </cell>
          <cell r="C318" t="str">
            <v>91202-2C210</v>
          </cell>
          <cell r="D318" t="str">
            <v>ENG WIR`G</v>
          </cell>
          <cell r="E318" t="str">
            <v>GK</v>
          </cell>
          <cell r="F318" t="str">
            <v>N2CY0114</v>
          </cell>
          <cell r="G318" t="str">
            <v>RHD</v>
          </cell>
          <cell r="H318" t="str">
            <v>동해전장</v>
          </cell>
          <cell r="I318" t="str">
            <v>의장개발1팀</v>
          </cell>
          <cell r="J318" t="str">
            <v>김경원</v>
          </cell>
        </row>
        <row r="319">
          <cell r="B319">
            <v>312</v>
          </cell>
          <cell r="C319" t="str">
            <v>91202-2C220</v>
          </cell>
          <cell r="D319" t="str">
            <v>ENG WIR`G</v>
          </cell>
          <cell r="E319" t="str">
            <v>GK</v>
          </cell>
          <cell r="F319" t="str">
            <v>N2CY0114</v>
          </cell>
          <cell r="G319" t="str">
            <v>RHD</v>
          </cell>
          <cell r="H319" t="str">
            <v>동해전장</v>
          </cell>
          <cell r="I319" t="str">
            <v>의장개발1팀</v>
          </cell>
          <cell r="J319" t="str">
            <v>김경원</v>
          </cell>
        </row>
        <row r="320">
          <cell r="B320">
            <v>313</v>
          </cell>
          <cell r="C320" t="str">
            <v>91202-2C230</v>
          </cell>
          <cell r="D320" t="str">
            <v>ENG WIR`G</v>
          </cell>
          <cell r="E320" t="str">
            <v>GK</v>
          </cell>
          <cell r="F320" t="str">
            <v>N2CY0114</v>
          </cell>
          <cell r="G320" t="str">
            <v>RHD</v>
          </cell>
          <cell r="H320" t="str">
            <v>동해전장</v>
          </cell>
          <cell r="I320" t="str">
            <v>의장개발1팀</v>
          </cell>
          <cell r="J320" t="str">
            <v>김경원</v>
          </cell>
        </row>
        <row r="321">
          <cell r="B321">
            <v>314</v>
          </cell>
          <cell r="C321" t="str">
            <v>91202-2C240</v>
          </cell>
          <cell r="D321" t="str">
            <v>ENG WIR`G</v>
          </cell>
          <cell r="E321" t="str">
            <v>GK</v>
          </cell>
          <cell r="F321" t="str">
            <v>N2CY0114</v>
          </cell>
          <cell r="G321" t="str">
            <v>RHD</v>
          </cell>
          <cell r="H321" t="str">
            <v>동해전장</v>
          </cell>
          <cell r="I321" t="str">
            <v>의장개발1팀</v>
          </cell>
          <cell r="J321" t="str">
            <v>김경원</v>
          </cell>
        </row>
        <row r="322">
          <cell r="B322">
            <v>315</v>
          </cell>
          <cell r="C322" t="str">
            <v>91202-2C250</v>
          </cell>
          <cell r="D322" t="str">
            <v>ENG WIR`G</v>
          </cell>
          <cell r="E322" t="str">
            <v>GK</v>
          </cell>
          <cell r="F322" t="str">
            <v>N2CY0114</v>
          </cell>
          <cell r="G322" t="str">
            <v>RHD</v>
          </cell>
          <cell r="H322" t="str">
            <v>동해전장</v>
          </cell>
          <cell r="I322" t="str">
            <v>의장개발1팀</v>
          </cell>
          <cell r="J322" t="str">
            <v>김경원</v>
          </cell>
        </row>
        <row r="323">
          <cell r="B323">
            <v>316</v>
          </cell>
          <cell r="C323" t="str">
            <v>91202-2C260</v>
          </cell>
          <cell r="D323" t="str">
            <v>ENG WIR`G</v>
          </cell>
          <cell r="E323" t="str">
            <v>GK</v>
          </cell>
          <cell r="F323" t="str">
            <v>N2CY0114</v>
          </cell>
          <cell r="G323" t="str">
            <v>RHD</v>
          </cell>
          <cell r="H323" t="str">
            <v>동해전장</v>
          </cell>
          <cell r="I323" t="str">
            <v>의장개발1팀</v>
          </cell>
          <cell r="J323" t="str">
            <v>김경원</v>
          </cell>
        </row>
        <row r="324">
          <cell r="B324">
            <v>317</v>
          </cell>
          <cell r="C324" t="str">
            <v>91202-2C270</v>
          </cell>
          <cell r="D324" t="str">
            <v>ENG WIR`G</v>
          </cell>
          <cell r="E324" t="str">
            <v>GK</v>
          </cell>
          <cell r="F324" t="str">
            <v>N2CY0114</v>
          </cell>
          <cell r="G324" t="str">
            <v>RHD</v>
          </cell>
          <cell r="H324" t="str">
            <v>동해전장</v>
          </cell>
          <cell r="I324" t="str">
            <v>의장개발1팀</v>
          </cell>
          <cell r="J324" t="str">
            <v>김경원</v>
          </cell>
        </row>
        <row r="325">
          <cell r="B325">
            <v>318</v>
          </cell>
          <cell r="C325" t="str">
            <v>91202-2C280</v>
          </cell>
          <cell r="D325" t="str">
            <v>ENG WIR`G</v>
          </cell>
          <cell r="E325" t="str">
            <v>GK</v>
          </cell>
          <cell r="F325" t="str">
            <v>N2CY0114</v>
          </cell>
          <cell r="G325" t="str">
            <v>RHD</v>
          </cell>
          <cell r="H325" t="str">
            <v>동해전장</v>
          </cell>
          <cell r="I325" t="str">
            <v>의장개발1팀</v>
          </cell>
          <cell r="J325" t="str">
            <v>김경원</v>
          </cell>
        </row>
        <row r="326">
          <cell r="B326">
            <v>319</v>
          </cell>
          <cell r="C326" t="str">
            <v>91202-2C290</v>
          </cell>
          <cell r="D326" t="str">
            <v>ENG WIR`G</v>
          </cell>
          <cell r="E326" t="str">
            <v>GK</v>
          </cell>
          <cell r="F326" t="str">
            <v>N2CY0114</v>
          </cell>
          <cell r="G326" t="str">
            <v>RHD</v>
          </cell>
          <cell r="H326" t="str">
            <v>동해전장</v>
          </cell>
          <cell r="I326" t="str">
            <v>의장개발1팀</v>
          </cell>
          <cell r="J326" t="str">
            <v>김경원</v>
          </cell>
        </row>
        <row r="327">
          <cell r="B327">
            <v>320</v>
          </cell>
          <cell r="C327" t="str">
            <v>91202-2C300</v>
          </cell>
          <cell r="D327" t="str">
            <v>ENG WIR`G</v>
          </cell>
          <cell r="E327" t="str">
            <v>GK</v>
          </cell>
          <cell r="F327" t="str">
            <v>N2CY0114</v>
          </cell>
          <cell r="G327" t="str">
            <v>RHD</v>
          </cell>
          <cell r="H327" t="str">
            <v>동해전장</v>
          </cell>
          <cell r="I327" t="str">
            <v>의장개발1팀</v>
          </cell>
          <cell r="J327" t="str">
            <v>김경원</v>
          </cell>
        </row>
        <row r="328">
          <cell r="B328">
            <v>321</v>
          </cell>
          <cell r="C328" t="str">
            <v>91202-2C310</v>
          </cell>
          <cell r="D328" t="str">
            <v>ENG WIR`G</v>
          </cell>
          <cell r="E328" t="str">
            <v>GK</v>
          </cell>
          <cell r="F328" t="str">
            <v>N2CY0114</v>
          </cell>
          <cell r="G328" t="str">
            <v>RHD</v>
          </cell>
          <cell r="H328" t="str">
            <v>동해전장</v>
          </cell>
          <cell r="I328" t="str">
            <v>의장개발1팀</v>
          </cell>
          <cell r="J328" t="str">
            <v>김경원</v>
          </cell>
        </row>
        <row r="329">
          <cell r="B329">
            <v>322</v>
          </cell>
          <cell r="C329" t="str">
            <v>91202-2C320</v>
          </cell>
          <cell r="D329" t="str">
            <v>ENG WIR`G</v>
          </cell>
          <cell r="E329" t="str">
            <v>GK</v>
          </cell>
          <cell r="F329" t="str">
            <v>N2CY0114</v>
          </cell>
          <cell r="G329" t="str">
            <v>RHD</v>
          </cell>
          <cell r="H329" t="str">
            <v>동해전장</v>
          </cell>
          <cell r="I329" t="str">
            <v>의장개발1팀</v>
          </cell>
          <cell r="J329" t="str">
            <v>김경원</v>
          </cell>
        </row>
        <row r="330">
          <cell r="B330">
            <v>323</v>
          </cell>
          <cell r="C330" t="str">
            <v>91202-2C330</v>
          </cell>
          <cell r="D330" t="str">
            <v>ENG WIR`G</v>
          </cell>
          <cell r="E330" t="str">
            <v>GK</v>
          </cell>
          <cell r="F330" t="str">
            <v>N2CY0114</v>
          </cell>
          <cell r="G330" t="str">
            <v>RHD</v>
          </cell>
          <cell r="H330" t="str">
            <v>동해전장</v>
          </cell>
          <cell r="I330" t="str">
            <v>의장개발1팀</v>
          </cell>
          <cell r="J330" t="str">
            <v>김경원</v>
          </cell>
        </row>
        <row r="331">
          <cell r="B331">
            <v>324</v>
          </cell>
          <cell r="C331" t="str">
            <v>91202-2C340</v>
          </cell>
          <cell r="D331" t="str">
            <v>ENG WIR`G</v>
          </cell>
          <cell r="E331" t="str">
            <v>GK</v>
          </cell>
          <cell r="F331" t="str">
            <v>N2CY0114</v>
          </cell>
          <cell r="G331" t="str">
            <v>RHD</v>
          </cell>
          <cell r="H331" t="str">
            <v>동해전장</v>
          </cell>
          <cell r="I331" t="str">
            <v>의장개발1팀</v>
          </cell>
          <cell r="J331" t="str">
            <v>김경원</v>
          </cell>
        </row>
        <row r="332">
          <cell r="B332">
            <v>325</v>
          </cell>
          <cell r="C332" t="str">
            <v>91202-2C350</v>
          </cell>
          <cell r="D332" t="str">
            <v>ENG WIR`G</v>
          </cell>
          <cell r="E332" t="str">
            <v>GK</v>
          </cell>
          <cell r="F332" t="str">
            <v>N2CY0114</v>
          </cell>
          <cell r="G332" t="str">
            <v>RHD</v>
          </cell>
          <cell r="H332" t="str">
            <v>동해전장</v>
          </cell>
          <cell r="I332" t="str">
            <v>의장개발1팀</v>
          </cell>
          <cell r="J332" t="str">
            <v>김경원</v>
          </cell>
        </row>
        <row r="333">
          <cell r="B333">
            <v>326</v>
          </cell>
          <cell r="C333" t="str">
            <v>91202-2C360</v>
          </cell>
          <cell r="D333" t="str">
            <v>ENG WIR`G</v>
          </cell>
          <cell r="E333" t="str">
            <v>GK</v>
          </cell>
          <cell r="F333" t="str">
            <v>N2CY0114</v>
          </cell>
          <cell r="G333" t="str">
            <v>RHD</v>
          </cell>
          <cell r="H333" t="str">
            <v>동해전장</v>
          </cell>
          <cell r="I333" t="str">
            <v>의장개발1팀</v>
          </cell>
          <cell r="J333" t="str">
            <v>김경원</v>
          </cell>
        </row>
        <row r="334">
          <cell r="B334">
            <v>327</v>
          </cell>
          <cell r="C334" t="str">
            <v>91202-2C370</v>
          </cell>
          <cell r="D334" t="str">
            <v>ENG WIR`G</v>
          </cell>
          <cell r="E334" t="str">
            <v>GK</v>
          </cell>
          <cell r="F334" t="str">
            <v>N2CY0114</v>
          </cell>
          <cell r="G334" t="str">
            <v>RHD</v>
          </cell>
          <cell r="H334" t="str">
            <v>동해전장</v>
          </cell>
          <cell r="I334" t="str">
            <v>의장개발1팀</v>
          </cell>
          <cell r="J334" t="str">
            <v>김경원</v>
          </cell>
        </row>
        <row r="335">
          <cell r="B335">
            <v>328</v>
          </cell>
          <cell r="C335" t="str">
            <v>91202-2C380</v>
          </cell>
          <cell r="D335" t="str">
            <v>ENG WIR`G</v>
          </cell>
          <cell r="E335" t="str">
            <v>GK</v>
          </cell>
          <cell r="F335" t="str">
            <v>N2CY0114</v>
          </cell>
          <cell r="G335" t="str">
            <v>RHD</v>
          </cell>
          <cell r="H335" t="str">
            <v>동해전장</v>
          </cell>
          <cell r="I335" t="str">
            <v>의장개발1팀</v>
          </cell>
          <cell r="J335" t="str">
            <v>김경원</v>
          </cell>
        </row>
        <row r="336">
          <cell r="B336">
            <v>329</v>
          </cell>
          <cell r="C336" t="str">
            <v>91202-2C390</v>
          </cell>
          <cell r="D336" t="str">
            <v>ENG WIR`G</v>
          </cell>
          <cell r="E336" t="str">
            <v>GK</v>
          </cell>
          <cell r="F336" t="str">
            <v>N2CY0114</v>
          </cell>
          <cell r="G336" t="str">
            <v>RHD</v>
          </cell>
          <cell r="H336" t="str">
            <v>동해전장</v>
          </cell>
          <cell r="I336" t="str">
            <v>의장개발1팀</v>
          </cell>
          <cell r="J336" t="str">
            <v>김경원</v>
          </cell>
        </row>
        <row r="337">
          <cell r="B337">
            <v>330</v>
          </cell>
          <cell r="C337" t="str">
            <v>91202-2C400</v>
          </cell>
          <cell r="D337" t="str">
            <v>ENG WIR`G</v>
          </cell>
          <cell r="E337" t="str">
            <v>GK</v>
          </cell>
          <cell r="F337" t="str">
            <v>N2CY0114</v>
          </cell>
          <cell r="G337" t="str">
            <v>RHD</v>
          </cell>
          <cell r="H337" t="str">
            <v>동해전장</v>
          </cell>
          <cell r="I337" t="str">
            <v>의장개발1팀</v>
          </cell>
          <cell r="J337" t="str">
            <v>김경원</v>
          </cell>
        </row>
        <row r="338">
          <cell r="B338">
            <v>331</v>
          </cell>
          <cell r="C338" t="str">
            <v>91202-2C410</v>
          </cell>
          <cell r="D338" t="str">
            <v>ENG WIR`G</v>
          </cell>
          <cell r="E338" t="str">
            <v>GK</v>
          </cell>
          <cell r="F338" t="str">
            <v>N2CY0114</v>
          </cell>
          <cell r="G338" t="str">
            <v>RHD</v>
          </cell>
          <cell r="H338" t="str">
            <v>동해전장</v>
          </cell>
          <cell r="I338" t="str">
            <v>의장개발1팀</v>
          </cell>
          <cell r="J338" t="str">
            <v>김경원</v>
          </cell>
        </row>
        <row r="339">
          <cell r="B339">
            <v>332</v>
          </cell>
          <cell r="C339" t="str">
            <v>91202-2C420</v>
          </cell>
          <cell r="D339" t="str">
            <v>ENG WIR`G</v>
          </cell>
          <cell r="E339" t="str">
            <v>GK</v>
          </cell>
          <cell r="F339" t="str">
            <v>N2CY0114</v>
          </cell>
          <cell r="G339" t="str">
            <v>RHD</v>
          </cell>
          <cell r="H339" t="str">
            <v>동해전장</v>
          </cell>
          <cell r="I339" t="str">
            <v>의장개발1팀</v>
          </cell>
          <cell r="J339" t="str">
            <v>김경원</v>
          </cell>
        </row>
        <row r="340">
          <cell r="B340">
            <v>333</v>
          </cell>
          <cell r="C340" t="str">
            <v>91202-2C430</v>
          </cell>
          <cell r="D340" t="str">
            <v>ENG WIR`G</v>
          </cell>
          <cell r="E340" t="str">
            <v>GK</v>
          </cell>
          <cell r="F340" t="str">
            <v>N2CY0114</v>
          </cell>
          <cell r="G340" t="str">
            <v>RHD</v>
          </cell>
          <cell r="H340" t="str">
            <v>동해전장</v>
          </cell>
          <cell r="I340" t="str">
            <v>의장개발1팀</v>
          </cell>
          <cell r="J340" t="str">
            <v>김경원</v>
          </cell>
        </row>
        <row r="341">
          <cell r="B341">
            <v>334</v>
          </cell>
          <cell r="C341" t="str">
            <v>91202-2C440</v>
          </cell>
          <cell r="D341" t="str">
            <v>ENG WIR`G</v>
          </cell>
          <cell r="E341" t="str">
            <v>GK</v>
          </cell>
          <cell r="F341" t="str">
            <v>N2CY0114</v>
          </cell>
          <cell r="G341" t="str">
            <v>RHD</v>
          </cell>
          <cell r="H341" t="str">
            <v>동해전장</v>
          </cell>
          <cell r="I341" t="str">
            <v>의장개발1팀</v>
          </cell>
          <cell r="J341" t="str">
            <v>김경원</v>
          </cell>
        </row>
        <row r="342">
          <cell r="B342">
            <v>335</v>
          </cell>
          <cell r="C342" t="str">
            <v>91202-2C450</v>
          </cell>
          <cell r="D342" t="str">
            <v>ENG WIR`G</v>
          </cell>
          <cell r="E342" t="str">
            <v>GK</v>
          </cell>
          <cell r="F342" t="str">
            <v>N2CY0114</v>
          </cell>
          <cell r="G342" t="str">
            <v>RHD</v>
          </cell>
          <cell r="H342" t="str">
            <v>동해전장</v>
          </cell>
          <cell r="I342" t="str">
            <v>의장개발1팀</v>
          </cell>
          <cell r="J342" t="str">
            <v>김경원</v>
          </cell>
        </row>
        <row r="343">
          <cell r="B343">
            <v>336</v>
          </cell>
          <cell r="C343" t="str">
            <v>91202-2C460</v>
          </cell>
          <cell r="D343" t="str">
            <v>ENG WIR`G</v>
          </cell>
          <cell r="E343" t="str">
            <v>GK</v>
          </cell>
          <cell r="F343" t="str">
            <v>N2CY0114</v>
          </cell>
          <cell r="G343" t="str">
            <v>RHD</v>
          </cell>
          <cell r="H343" t="str">
            <v>동해전장</v>
          </cell>
          <cell r="I343" t="str">
            <v>의장개발1팀</v>
          </cell>
          <cell r="J343" t="str">
            <v>김경원</v>
          </cell>
        </row>
        <row r="344">
          <cell r="B344">
            <v>337</v>
          </cell>
          <cell r="C344" t="str">
            <v>91202-2C470</v>
          </cell>
          <cell r="D344" t="str">
            <v>ENG WIR`G</v>
          </cell>
          <cell r="E344" t="str">
            <v>GK</v>
          </cell>
          <cell r="F344" t="str">
            <v>N2CY0114</v>
          </cell>
          <cell r="G344" t="str">
            <v>RHD</v>
          </cell>
          <cell r="H344" t="str">
            <v>동해전장</v>
          </cell>
          <cell r="I344" t="str">
            <v>의장개발1팀</v>
          </cell>
          <cell r="J344" t="str">
            <v>김경원</v>
          </cell>
        </row>
        <row r="345">
          <cell r="B345">
            <v>338</v>
          </cell>
          <cell r="C345" t="str">
            <v>91202-2C480</v>
          </cell>
          <cell r="D345" t="str">
            <v>ENG WIR`G</v>
          </cell>
          <cell r="E345" t="str">
            <v>GK</v>
          </cell>
          <cell r="F345" t="str">
            <v>N2CY0114</v>
          </cell>
          <cell r="G345" t="str">
            <v>RHD</v>
          </cell>
          <cell r="H345" t="str">
            <v>동해전장</v>
          </cell>
          <cell r="I345" t="str">
            <v>의장개발1팀</v>
          </cell>
          <cell r="J345" t="str">
            <v>김경원</v>
          </cell>
        </row>
        <row r="346">
          <cell r="B346">
            <v>339</v>
          </cell>
          <cell r="C346" t="str">
            <v>91202-2C490</v>
          </cell>
          <cell r="D346" t="str">
            <v>ENG WIR`G</v>
          </cell>
          <cell r="E346" t="str">
            <v>GK</v>
          </cell>
          <cell r="F346" t="str">
            <v>N2CY0114</v>
          </cell>
          <cell r="G346" t="str">
            <v>RHD</v>
          </cell>
          <cell r="H346" t="str">
            <v>동해전장</v>
          </cell>
          <cell r="I346" t="str">
            <v>의장개발1팀</v>
          </cell>
          <cell r="J346" t="str">
            <v>김경원</v>
          </cell>
        </row>
        <row r="347">
          <cell r="B347">
            <v>340</v>
          </cell>
          <cell r="C347" t="str">
            <v>91202-2C500</v>
          </cell>
          <cell r="D347" t="str">
            <v>ENG WIR`G</v>
          </cell>
          <cell r="E347" t="str">
            <v>GK</v>
          </cell>
          <cell r="F347" t="str">
            <v>N2CY0114</v>
          </cell>
          <cell r="G347" t="str">
            <v>RHD</v>
          </cell>
          <cell r="H347" t="str">
            <v>동해전장</v>
          </cell>
          <cell r="I347" t="str">
            <v>의장개발1팀</v>
          </cell>
          <cell r="J347" t="str">
            <v>김경원</v>
          </cell>
        </row>
        <row r="348">
          <cell r="B348">
            <v>341</v>
          </cell>
          <cell r="C348" t="str">
            <v>91202-2C510</v>
          </cell>
          <cell r="D348" t="str">
            <v>ENG WIR`G</v>
          </cell>
          <cell r="E348" t="str">
            <v>GK</v>
          </cell>
          <cell r="F348" t="str">
            <v>N2CY0114</v>
          </cell>
          <cell r="G348" t="str">
            <v>RHD</v>
          </cell>
          <cell r="H348" t="str">
            <v>동해전장</v>
          </cell>
          <cell r="I348" t="str">
            <v>의장개발1팀</v>
          </cell>
          <cell r="J348" t="str">
            <v>김경원</v>
          </cell>
        </row>
        <row r="349">
          <cell r="B349">
            <v>342</v>
          </cell>
          <cell r="C349" t="str">
            <v>91202-2C520</v>
          </cell>
          <cell r="D349" t="str">
            <v>ENG WIR`G</v>
          </cell>
          <cell r="E349" t="str">
            <v>GK</v>
          </cell>
          <cell r="F349" t="str">
            <v>N2CY0114</v>
          </cell>
          <cell r="G349" t="str">
            <v>RHD</v>
          </cell>
          <cell r="H349" t="str">
            <v>동해전장</v>
          </cell>
          <cell r="I349" t="str">
            <v>의장개발1팀</v>
          </cell>
          <cell r="J349" t="str">
            <v>김경원</v>
          </cell>
        </row>
        <row r="350">
          <cell r="B350">
            <v>343</v>
          </cell>
          <cell r="C350" t="str">
            <v>91202-2C530</v>
          </cell>
          <cell r="D350" t="str">
            <v>ENG WIR`G</v>
          </cell>
          <cell r="E350" t="str">
            <v>GK</v>
          </cell>
          <cell r="F350" t="str">
            <v>N2CY0114</v>
          </cell>
          <cell r="G350" t="str">
            <v>RHD</v>
          </cell>
          <cell r="H350" t="str">
            <v>동해전장</v>
          </cell>
          <cell r="I350" t="str">
            <v>의장개발1팀</v>
          </cell>
          <cell r="J350" t="str">
            <v>김경원</v>
          </cell>
        </row>
        <row r="351">
          <cell r="B351">
            <v>344</v>
          </cell>
          <cell r="C351" t="str">
            <v>91202-2C540</v>
          </cell>
          <cell r="D351" t="str">
            <v>ENG WIR`G</v>
          </cell>
          <cell r="E351" t="str">
            <v>GK</v>
          </cell>
          <cell r="F351" t="str">
            <v>N2CY0114</v>
          </cell>
          <cell r="G351" t="str">
            <v>RHD</v>
          </cell>
          <cell r="H351" t="str">
            <v>동해전장</v>
          </cell>
          <cell r="I351" t="str">
            <v>의장개발1팀</v>
          </cell>
          <cell r="J351" t="str">
            <v>김경원</v>
          </cell>
        </row>
        <row r="352">
          <cell r="B352">
            <v>345</v>
          </cell>
          <cell r="C352" t="str">
            <v>91202-2C550</v>
          </cell>
          <cell r="D352" t="str">
            <v>ENG WIR`G</v>
          </cell>
          <cell r="E352" t="str">
            <v>GK</v>
          </cell>
          <cell r="F352" t="str">
            <v>N2CY0114</v>
          </cell>
          <cell r="G352" t="str">
            <v>RHD</v>
          </cell>
          <cell r="H352" t="str">
            <v>동해전장</v>
          </cell>
          <cell r="I352" t="str">
            <v>의장개발1팀</v>
          </cell>
          <cell r="J352" t="str">
            <v>김경원</v>
          </cell>
        </row>
        <row r="353">
          <cell r="B353">
            <v>346</v>
          </cell>
          <cell r="C353" t="str">
            <v>91202-2C560</v>
          </cell>
          <cell r="D353" t="str">
            <v>ENG WIR`G</v>
          </cell>
          <cell r="E353" t="str">
            <v>GK</v>
          </cell>
          <cell r="F353" t="str">
            <v>N2CY0114</v>
          </cell>
          <cell r="G353" t="str">
            <v>RHD</v>
          </cell>
          <cell r="H353" t="str">
            <v>동해전장</v>
          </cell>
          <cell r="I353" t="str">
            <v>의장개발1팀</v>
          </cell>
          <cell r="J353" t="str">
            <v>김경원</v>
          </cell>
        </row>
        <row r="354">
          <cell r="B354">
            <v>347</v>
          </cell>
          <cell r="C354" t="str">
            <v>91202-2C570</v>
          </cell>
          <cell r="D354" t="str">
            <v>ENG WIR`G</v>
          </cell>
          <cell r="E354" t="str">
            <v>GK</v>
          </cell>
          <cell r="F354" t="str">
            <v>N2CY0114</v>
          </cell>
          <cell r="G354" t="str">
            <v>RHD</v>
          </cell>
          <cell r="H354" t="str">
            <v>동해전장</v>
          </cell>
          <cell r="I354" t="str">
            <v>의장개발1팀</v>
          </cell>
          <cell r="J354" t="str">
            <v>김경원</v>
          </cell>
        </row>
        <row r="355">
          <cell r="B355">
            <v>348</v>
          </cell>
          <cell r="C355" t="str">
            <v>91202-2C580</v>
          </cell>
          <cell r="D355" t="str">
            <v>ENG WIR`G</v>
          </cell>
          <cell r="E355" t="str">
            <v>GK</v>
          </cell>
          <cell r="F355" t="str">
            <v>N2CY0114</v>
          </cell>
          <cell r="G355" t="str">
            <v>RHD</v>
          </cell>
          <cell r="H355" t="str">
            <v>동해전장</v>
          </cell>
          <cell r="I355" t="str">
            <v>의장개발1팀</v>
          </cell>
          <cell r="J355" t="str">
            <v>김경원</v>
          </cell>
        </row>
        <row r="356">
          <cell r="B356">
            <v>349</v>
          </cell>
          <cell r="C356" t="str">
            <v>91202-2C590</v>
          </cell>
          <cell r="D356" t="str">
            <v>ENG WIR`G</v>
          </cell>
          <cell r="E356" t="str">
            <v>GK</v>
          </cell>
          <cell r="F356" t="str">
            <v>N2CY0114</v>
          </cell>
          <cell r="G356" t="str">
            <v>RHD</v>
          </cell>
          <cell r="H356" t="str">
            <v>동해전장</v>
          </cell>
          <cell r="I356" t="str">
            <v>의장개발1팀</v>
          </cell>
          <cell r="J356" t="str">
            <v>김경원</v>
          </cell>
        </row>
        <row r="357">
          <cell r="B357">
            <v>350</v>
          </cell>
          <cell r="C357" t="str">
            <v>91202-2C600</v>
          </cell>
          <cell r="D357" t="str">
            <v>ENG WIR`G</v>
          </cell>
          <cell r="E357" t="str">
            <v>GK</v>
          </cell>
          <cell r="F357" t="str">
            <v>N2CY0114</v>
          </cell>
          <cell r="G357" t="str">
            <v>RHD</v>
          </cell>
          <cell r="H357" t="str">
            <v>동해전장</v>
          </cell>
          <cell r="I357" t="str">
            <v>의장개발1팀</v>
          </cell>
          <cell r="J357" t="str">
            <v>김경원</v>
          </cell>
        </row>
        <row r="358">
          <cell r="B358">
            <v>351</v>
          </cell>
          <cell r="C358" t="str">
            <v>91202-2C610</v>
          </cell>
          <cell r="D358" t="str">
            <v>ENG WIR`G</v>
          </cell>
          <cell r="E358" t="str">
            <v>GK</v>
          </cell>
          <cell r="F358" t="str">
            <v>N2CY0114</v>
          </cell>
          <cell r="G358" t="str">
            <v>RHD</v>
          </cell>
          <cell r="H358" t="str">
            <v>동해전장</v>
          </cell>
          <cell r="I358" t="str">
            <v>의장개발1팀</v>
          </cell>
          <cell r="J358" t="str">
            <v>김경원</v>
          </cell>
        </row>
        <row r="359">
          <cell r="B359">
            <v>352</v>
          </cell>
          <cell r="C359" t="str">
            <v>91202-2C620</v>
          </cell>
          <cell r="D359" t="str">
            <v>ENG WIR`G</v>
          </cell>
          <cell r="E359" t="str">
            <v>GK</v>
          </cell>
          <cell r="F359" t="str">
            <v>N2CY0114</v>
          </cell>
          <cell r="G359" t="str">
            <v>RHD</v>
          </cell>
          <cell r="H359" t="str">
            <v>동해전장</v>
          </cell>
          <cell r="I359" t="str">
            <v>의장개발1팀</v>
          </cell>
          <cell r="J359" t="str">
            <v>김경원</v>
          </cell>
        </row>
        <row r="360">
          <cell r="B360">
            <v>353</v>
          </cell>
          <cell r="C360" t="str">
            <v>91202-2C630</v>
          </cell>
          <cell r="D360" t="str">
            <v>ENG WIR`G</v>
          </cell>
          <cell r="E360" t="str">
            <v>GK</v>
          </cell>
          <cell r="F360" t="str">
            <v>N2CY0114</v>
          </cell>
          <cell r="G360" t="str">
            <v>RHD</v>
          </cell>
          <cell r="H360" t="str">
            <v>동해전장</v>
          </cell>
          <cell r="I360" t="str">
            <v>의장개발1팀</v>
          </cell>
          <cell r="J360" t="str">
            <v>김경원</v>
          </cell>
        </row>
        <row r="361">
          <cell r="B361">
            <v>354</v>
          </cell>
          <cell r="C361" t="str">
            <v>91202-2C640</v>
          </cell>
          <cell r="D361" t="str">
            <v>ENG WIR`G</v>
          </cell>
          <cell r="E361" t="str">
            <v>GK</v>
          </cell>
          <cell r="F361" t="str">
            <v>N2CY0114</v>
          </cell>
          <cell r="G361" t="str">
            <v>RHD</v>
          </cell>
          <cell r="H361" t="str">
            <v>동해전장</v>
          </cell>
          <cell r="I361" t="str">
            <v>의장개발1팀</v>
          </cell>
          <cell r="J361" t="str">
            <v>김경원</v>
          </cell>
        </row>
        <row r="362">
          <cell r="B362">
            <v>355</v>
          </cell>
          <cell r="C362" t="str">
            <v>91202-2C650</v>
          </cell>
          <cell r="D362" t="str">
            <v>ENG WIR`G</v>
          </cell>
          <cell r="E362" t="str">
            <v>GK</v>
          </cell>
          <cell r="F362" t="str">
            <v>N2CY0114</v>
          </cell>
          <cell r="G362" t="str">
            <v>RHD</v>
          </cell>
          <cell r="H362" t="str">
            <v>동해전장</v>
          </cell>
          <cell r="I362" t="str">
            <v>의장개발1팀</v>
          </cell>
          <cell r="J362" t="str">
            <v>김경원</v>
          </cell>
        </row>
        <row r="363">
          <cell r="B363">
            <v>356</v>
          </cell>
          <cell r="C363" t="str">
            <v>91202-2C660</v>
          </cell>
          <cell r="D363" t="str">
            <v>ENG WIR`G</v>
          </cell>
          <cell r="E363" t="str">
            <v>GK</v>
          </cell>
          <cell r="F363" t="str">
            <v>N2CY0114</v>
          </cell>
          <cell r="G363" t="str">
            <v>RHD</v>
          </cell>
          <cell r="H363" t="str">
            <v>동해전장</v>
          </cell>
          <cell r="I363" t="str">
            <v>의장개발1팀</v>
          </cell>
          <cell r="J363" t="str">
            <v>김경원</v>
          </cell>
        </row>
        <row r="364">
          <cell r="B364">
            <v>357</v>
          </cell>
          <cell r="C364" t="str">
            <v>91202-2C670</v>
          </cell>
          <cell r="D364" t="str">
            <v>ENG WIR`G</v>
          </cell>
          <cell r="E364" t="str">
            <v>GK</v>
          </cell>
          <cell r="F364" t="str">
            <v>N2CY0114</v>
          </cell>
          <cell r="G364" t="str">
            <v>RHD</v>
          </cell>
          <cell r="H364" t="str">
            <v>동해전장</v>
          </cell>
          <cell r="I364" t="str">
            <v>의장개발1팀</v>
          </cell>
          <cell r="J364" t="str">
            <v>김경원</v>
          </cell>
        </row>
        <row r="365">
          <cell r="B365">
            <v>358</v>
          </cell>
          <cell r="C365" t="str">
            <v>91202-2C680</v>
          </cell>
          <cell r="D365" t="str">
            <v>ENG WIR`G</v>
          </cell>
          <cell r="E365" t="str">
            <v>GK</v>
          </cell>
          <cell r="F365" t="str">
            <v>N2CY0114</v>
          </cell>
          <cell r="G365" t="str">
            <v>RHD</v>
          </cell>
          <cell r="H365" t="str">
            <v>동해전장</v>
          </cell>
          <cell r="I365" t="str">
            <v>의장개발1팀</v>
          </cell>
          <cell r="J365" t="str">
            <v>김경원</v>
          </cell>
        </row>
        <row r="366">
          <cell r="B366">
            <v>359</v>
          </cell>
          <cell r="C366" t="str">
            <v>91202-2C690</v>
          </cell>
          <cell r="D366" t="str">
            <v>ENG WIR`G</v>
          </cell>
          <cell r="E366" t="str">
            <v>GK</v>
          </cell>
          <cell r="F366" t="str">
            <v>N2CY0114</v>
          </cell>
          <cell r="G366" t="str">
            <v>RHD</v>
          </cell>
          <cell r="H366" t="str">
            <v>동해전장</v>
          </cell>
          <cell r="I366" t="str">
            <v>의장개발1팀</v>
          </cell>
          <cell r="J366" t="str">
            <v>김경원</v>
          </cell>
        </row>
        <row r="367">
          <cell r="B367">
            <v>360</v>
          </cell>
          <cell r="C367" t="str">
            <v>91202-2C700</v>
          </cell>
          <cell r="D367" t="str">
            <v>ENG WIR`G</v>
          </cell>
          <cell r="E367" t="str">
            <v>GK</v>
          </cell>
          <cell r="F367" t="str">
            <v>N2CY0114</v>
          </cell>
          <cell r="G367" t="str">
            <v>RHD</v>
          </cell>
          <cell r="H367" t="str">
            <v>동해전장</v>
          </cell>
          <cell r="I367" t="str">
            <v>의장개발1팀</v>
          </cell>
          <cell r="J367" t="str">
            <v>김경원</v>
          </cell>
        </row>
        <row r="368">
          <cell r="B368">
            <v>361</v>
          </cell>
          <cell r="C368" t="str">
            <v>91202-2C710</v>
          </cell>
          <cell r="D368" t="str">
            <v>ENG WIR`G</v>
          </cell>
          <cell r="E368" t="str">
            <v>GK</v>
          </cell>
          <cell r="F368" t="str">
            <v>N2CY0114</v>
          </cell>
          <cell r="G368" t="str">
            <v>RHD</v>
          </cell>
          <cell r="H368" t="str">
            <v>동해전장</v>
          </cell>
          <cell r="I368" t="str">
            <v>의장개발1팀</v>
          </cell>
          <cell r="J368" t="str">
            <v>김경원</v>
          </cell>
        </row>
        <row r="369">
          <cell r="B369">
            <v>362</v>
          </cell>
          <cell r="C369" t="str">
            <v>91202-2C720</v>
          </cell>
          <cell r="D369" t="str">
            <v>ENG WIR`G</v>
          </cell>
          <cell r="E369" t="str">
            <v>GK</v>
          </cell>
          <cell r="F369" t="str">
            <v>N2CY0114</v>
          </cell>
          <cell r="G369" t="str">
            <v>RHD</v>
          </cell>
          <cell r="H369" t="str">
            <v>동해전장</v>
          </cell>
          <cell r="I369" t="str">
            <v>의장개발1팀</v>
          </cell>
          <cell r="J369" t="str">
            <v>김경원</v>
          </cell>
        </row>
        <row r="370">
          <cell r="B370">
            <v>363</v>
          </cell>
          <cell r="C370" t="str">
            <v>91202-2C730</v>
          </cell>
          <cell r="D370" t="str">
            <v>ENG WIR`G</v>
          </cell>
          <cell r="E370" t="str">
            <v>GK</v>
          </cell>
          <cell r="F370" t="str">
            <v>N2CY0114</v>
          </cell>
          <cell r="G370" t="str">
            <v>RHD</v>
          </cell>
          <cell r="H370" t="str">
            <v>동해전장</v>
          </cell>
          <cell r="I370" t="str">
            <v>의장개발1팀</v>
          </cell>
          <cell r="J370" t="str">
            <v>김경원</v>
          </cell>
        </row>
        <row r="371">
          <cell r="B371">
            <v>364</v>
          </cell>
          <cell r="C371" t="str">
            <v>91202-2C740</v>
          </cell>
          <cell r="D371" t="str">
            <v>ENG WIR`G</v>
          </cell>
          <cell r="E371" t="str">
            <v>GK</v>
          </cell>
          <cell r="F371" t="str">
            <v>N2CY0114</v>
          </cell>
          <cell r="G371" t="str">
            <v>RHD</v>
          </cell>
          <cell r="H371" t="str">
            <v>동해전장</v>
          </cell>
          <cell r="I371" t="str">
            <v>의장개발1팀</v>
          </cell>
          <cell r="J371" t="str">
            <v>김경원</v>
          </cell>
        </row>
        <row r="372">
          <cell r="B372">
            <v>365</v>
          </cell>
          <cell r="C372" t="str">
            <v>91202-2C750</v>
          </cell>
          <cell r="D372" t="str">
            <v>ENG WIR`G</v>
          </cell>
          <cell r="E372" t="str">
            <v>GK</v>
          </cell>
          <cell r="F372" t="str">
            <v>N2CY0114</v>
          </cell>
          <cell r="G372" t="str">
            <v>RHD</v>
          </cell>
          <cell r="H372" t="str">
            <v>동해전장</v>
          </cell>
          <cell r="I372" t="str">
            <v>의장개발1팀</v>
          </cell>
          <cell r="J372" t="str">
            <v>김경원</v>
          </cell>
        </row>
        <row r="373">
          <cell r="B373">
            <v>366</v>
          </cell>
          <cell r="C373" t="str">
            <v>91202-2C760</v>
          </cell>
          <cell r="D373" t="str">
            <v>ENG WIR`G</v>
          </cell>
          <cell r="E373" t="str">
            <v>GK</v>
          </cell>
          <cell r="F373" t="str">
            <v>N2CY0114</v>
          </cell>
          <cell r="G373" t="str">
            <v>RHD</v>
          </cell>
          <cell r="H373" t="str">
            <v>동해전장</v>
          </cell>
          <cell r="I373" t="str">
            <v>의장개발1팀</v>
          </cell>
          <cell r="J373" t="str">
            <v>김경원</v>
          </cell>
        </row>
        <row r="374">
          <cell r="B374">
            <v>367</v>
          </cell>
          <cell r="C374" t="str">
            <v>91202-2C770</v>
          </cell>
          <cell r="D374" t="str">
            <v>ENG WIR`G</v>
          </cell>
          <cell r="E374" t="str">
            <v>GK</v>
          </cell>
          <cell r="F374" t="str">
            <v>N2CY0114</v>
          </cell>
          <cell r="G374" t="str">
            <v>RHD</v>
          </cell>
          <cell r="H374" t="str">
            <v>동해전장</v>
          </cell>
          <cell r="I374" t="str">
            <v>의장개발1팀</v>
          </cell>
          <cell r="J374" t="str">
            <v>김경원</v>
          </cell>
        </row>
        <row r="375">
          <cell r="B375">
            <v>368</v>
          </cell>
          <cell r="C375" t="str">
            <v>91400-2C000</v>
          </cell>
          <cell r="D375" t="str">
            <v>CONT WIR`G(알파)</v>
          </cell>
          <cell r="E375" t="str">
            <v>GK</v>
          </cell>
          <cell r="F375" t="str">
            <v>N2CY0114</v>
          </cell>
          <cell r="G375" t="str">
            <v>내수</v>
          </cell>
          <cell r="H375" t="str">
            <v>동해전장</v>
          </cell>
          <cell r="I375" t="str">
            <v>의장개발1팀</v>
          </cell>
          <cell r="J375" t="str">
            <v>김경원</v>
          </cell>
          <cell r="K375" t="str">
            <v>해당무</v>
          </cell>
          <cell r="L375" t="str">
            <v>해당무</v>
          </cell>
          <cell r="M375" t="str">
            <v>해당무</v>
          </cell>
          <cell r="N375" t="str">
            <v>해당무</v>
          </cell>
          <cell r="O375" t="str">
            <v>해당무</v>
          </cell>
          <cell r="P375" t="str">
            <v>해당무</v>
          </cell>
          <cell r="Q375" t="str">
            <v>해당무</v>
          </cell>
          <cell r="R375" t="str">
            <v>해당무</v>
          </cell>
          <cell r="S375" t="str">
            <v>해당무</v>
          </cell>
          <cell r="T375" t="str">
            <v>해당무</v>
          </cell>
          <cell r="U375" t="str">
            <v>해당무</v>
          </cell>
          <cell r="V375" t="str">
            <v>해당무</v>
          </cell>
          <cell r="W375" t="str">
            <v>해당무</v>
          </cell>
          <cell r="X375" t="str">
            <v>해당무</v>
          </cell>
          <cell r="Y375" t="str">
            <v>해당무</v>
          </cell>
          <cell r="Z375" t="str">
            <v>해당무</v>
          </cell>
          <cell r="AA375" t="str">
            <v>해당무</v>
          </cell>
          <cell r="AB375" t="str">
            <v>해당무</v>
          </cell>
          <cell r="AC375" t="str">
            <v>해당무</v>
          </cell>
          <cell r="AD375">
            <v>36743</v>
          </cell>
          <cell r="AE375">
            <v>36743</v>
          </cell>
          <cell r="AF375">
            <v>36750</v>
          </cell>
          <cell r="AG375">
            <v>36750</v>
          </cell>
          <cell r="AH375">
            <v>36754</v>
          </cell>
          <cell r="AI375">
            <v>36754</v>
          </cell>
          <cell r="AJ375">
            <v>36800</v>
          </cell>
          <cell r="AK375">
            <v>0</v>
          </cell>
          <cell r="AL375">
            <v>36809</v>
          </cell>
        </row>
        <row r="376">
          <cell r="B376">
            <v>369</v>
          </cell>
          <cell r="C376" t="str">
            <v>91400-2C010</v>
          </cell>
          <cell r="D376" t="str">
            <v>CONT WIR`G(알파)</v>
          </cell>
          <cell r="E376" t="str">
            <v>GK</v>
          </cell>
          <cell r="F376" t="str">
            <v>N2CY0114</v>
          </cell>
          <cell r="G376" t="str">
            <v>내수</v>
          </cell>
          <cell r="H376" t="str">
            <v>동해전장</v>
          </cell>
          <cell r="I376" t="str">
            <v>의장개발1팀</v>
          </cell>
          <cell r="J376" t="str">
            <v>김경원</v>
          </cell>
        </row>
        <row r="377">
          <cell r="B377">
            <v>370</v>
          </cell>
          <cell r="C377" t="str">
            <v>91400-2C020</v>
          </cell>
          <cell r="D377" t="str">
            <v>CONT WIR`G(알파)</v>
          </cell>
          <cell r="E377" t="str">
            <v>GK</v>
          </cell>
          <cell r="F377" t="str">
            <v>N2CY0114</v>
          </cell>
          <cell r="G377" t="str">
            <v>내수</v>
          </cell>
          <cell r="H377" t="str">
            <v>동해전장</v>
          </cell>
          <cell r="I377" t="str">
            <v>의장개발1팀</v>
          </cell>
          <cell r="J377" t="str">
            <v>김경원</v>
          </cell>
        </row>
        <row r="378">
          <cell r="B378">
            <v>371</v>
          </cell>
          <cell r="C378" t="str">
            <v>91400-2C030</v>
          </cell>
          <cell r="D378" t="str">
            <v>CONT WIR`G(알파)</v>
          </cell>
          <cell r="E378" t="str">
            <v>GK</v>
          </cell>
          <cell r="F378" t="str">
            <v>N2CY0114</v>
          </cell>
          <cell r="G378" t="str">
            <v>내수</v>
          </cell>
          <cell r="H378" t="str">
            <v>동해전장</v>
          </cell>
          <cell r="I378" t="str">
            <v>의장개발1팀</v>
          </cell>
          <cell r="J378" t="str">
            <v>김경원</v>
          </cell>
        </row>
        <row r="379">
          <cell r="B379">
            <v>372</v>
          </cell>
          <cell r="C379" t="str">
            <v>91400-2C040</v>
          </cell>
          <cell r="D379" t="str">
            <v>CONT WIR`G(알파)</v>
          </cell>
          <cell r="E379" t="str">
            <v>GK</v>
          </cell>
          <cell r="F379" t="str">
            <v>N2CY0114</v>
          </cell>
          <cell r="G379" t="str">
            <v>내수</v>
          </cell>
          <cell r="H379" t="str">
            <v>동해전장</v>
          </cell>
          <cell r="I379" t="str">
            <v>의장개발1팀</v>
          </cell>
          <cell r="J379" t="str">
            <v>김경원</v>
          </cell>
        </row>
        <row r="380">
          <cell r="B380">
            <v>373</v>
          </cell>
          <cell r="C380" t="str">
            <v>91400-2C050</v>
          </cell>
          <cell r="D380" t="str">
            <v>CONT WIR`G(알파)</v>
          </cell>
          <cell r="E380" t="str">
            <v>GK</v>
          </cell>
          <cell r="F380" t="str">
            <v>N2CY0114</v>
          </cell>
          <cell r="G380" t="str">
            <v>내수</v>
          </cell>
          <cell r="H380" t="str">
            <v>동해전장</v>
          </cell>
          <cell r="I380" t="str">
            <v>의장개발1팀</v>
          </cell>
          <cell r="J380" t="str">
            <v>김경원</v>
          </cell>
        </row>
        <row r="381">
          <cell r="B381">
            <v>374</v>
          </cell>
          <cell r="C381" t="str">
            <v>91400-2C060</v>
          </cell>
          <cell r="D381" t="str">
            <v>CONT WIR`G(알파)</v>
          </cell>
          <cell r="E381" t="str">
            <v>GK</v>
          </cell>
          <cell r="F381" t="str">
            <v>N2CY0114</v>
          </cell>
          <cell r="G381" t="str">
            <v>내수</v>
          </cell>
          <cell r="H381" t="str">
            <v>동해전장</v>
          </cell>
          <cell r="I381" t="str">
            <v>의장개발1팀</v>
          </cell>
          <cell r="J381" t="str">
            <v>김경원</v>
          </cell>
        </row>
        <row r="382">
          <cell r="B382">
            <v>375</v>
          </cell>
          <cell r="C382" t="str">
            <v>91400-2C070</v>
          </cell>
          <cell r="D382" t="str">
            <v>CONT WIR`G(알파)</v>
          </cell>
          <cell r="E382" t="str">
            <v>GK</v>
          </cell>
          <cell r="F382" t="str">
            <v>N2CY0114</v>
          </cell>
          <cell r="G382" t="str">
            <v>내수</v>
          </cell>
          <cell r="H382" t="str">
            <v>동해전장</v>
          </cell>
          <cell r="I382" t="str">
            <v>의장개발1팀</v>
          </cell>
          <cell r="J382" t="str">
            <v>김경원</v>
          </cell>
        </row>
        <row r="383">
          <cell r="B383">
            <v>376</v>
          </cell>
          <cell r="C383" t="str">
            <v>91400-2C080</v>
          </cell>
          <cell r="D383" t="str">
            <v>CONT WIR`G(알파)</v>
          </cell>
          <cell r="E383" t="str">
            <v>GK</v>
          </cell>
          <cell r="F383" t="str">
            <v>N2CY0114</v>
          </cell>
          <cell r="G383" t="str">
            <v>RHD</v>
          </cell>
          <cell r="H383" t="str">
            <v>동해전장</v>
          </cell>
          <cell r="I383" t="str">
            <v>의장개발1팀</v>
          </cell>
          <cell r="J383" t="str">
            <v>김경원</v>
          </cell>
        </row>
        <row r="384">
          <cell r="B384">
            <v>377</v>
          </cell>
          <cell r="C384" t="str">
            <v>91400-2C090</v>
          </cell>
          <cell r="D384" t="str">
            <v>CONT WIR`G(알파)</v>
          </cell>
          <cell r="E384" t="str">
            <v>GK</v>
          </cell>
          <cell r="F384" t="str">
            <v>N2CY0114</v>
          </cell>
          <cell r="G384" t="str">
            <v>RHD</v>
          </cell>
          <cell r="H384" t="str">
            <v>동해전장</v>
          </cell>
          <cell r="I384" t="str">
            <v>의장개발1팀</v>
          </cell>
          <cell r="J384" t="str">
            <v>김경원</v>
          </cell>
        </row>
        <row r="385">
          <cell r="B385">
            <v>378</v>
          </cell>
          <cell r="C385" t="str">
            <v>91400-2C100</v>
          </cell>
          <cell r="D385" t="str">
            <v>CONT WIR`G(알파)</v>
          </cell>
          <cell r="E385" t="str">
            <v>GK</v>
          </cell>
          <cell r="F385" t="str">
            <v>N2CY0114</v>
          </cell>
          <cell r="G385" t="str">
            <v>RHD</v>
          </cell>
          <cell r="H385" t="str">
            <v>동해전장</v>
          </cell>
          <cell r="I385" t="str">
            <v>의장개발1팀</v>
          </cell>
          <cell r="J385" t="str">
            <v>김경원</v>
          </cell>
        </row>
        <row r="386">
          <cell r="B386">
            <v>379</v>
          </cell>
          <cell r="C386" t="str">
            <v>91400-2C110</v>
          </cell>
          <cell r="D386" t="str">
            <v>CONT WIR`G(알파)</v>
          </cell>
          <cell r="E386" t="str">
            <v>GK</v>
          </cell>
          <cell r="F386" t="str">
            <v>N2CY0114</v>
          </cell>
          <cell r="G386" t="str">
            <v>RHD</v>
          </cell>
          <cell r="H386" t="str">
            <v>동해전장</v>
          </cell>
          <cell r="I386" t="str">
            <v>의장개발1팀</v>
          </cell>
          <cell r="J386" t="str">
            <v>김경원</v>
          </cell>
        </row>
        <row r="387">
          <cell r="B387">
            <v>380</v>
          </cell>
          <cell r="C387" t="str">
            <v>91400-2C120</v>
          </cell>
          <cell r="D387" t="str">
            <v>CONT WIR`G(알파)</v>
          </cell>
          <cell r="E387" t="str">
            <v>GK</v>
          </cell>
          <cell r="F387" t="str">
            <v>N2CY0114</v>
          </cell>
          <cell r="G387" t="str">
            <v>RHD</v>
          </cell>
          <cell r="H387" t="str">
            <v>동해전장</v>
          </cell>
          <cell r="I387" t="str">
            <v>의장개발1팀</v>
          </cell>
          <cell r="J387" t="str">
            <v>김경원</v>
          </cell>
        </row>
        <row r="388">
          <cell r="B388">
            <v>381</v>
          </cell>
          <cell r="C388" t="str">
            <v>91400-2C130</v>
          </cell>
          <cell r="D388" t="str">
            <v>CONT WIR`G(알파)</v>
          </cell>
          <cell r="E388" t="str">
            <v>GK</v>
          </cell>
          <cell r="F388" t="str">
            <v>N2CY0114</v>
          </cell>
          <cell r="G388" t="str">
            <v>RHD</v>
          </cell>
          <cell r="H388" t="str">
            <v>동해전장</v>
          </cell>
          <cell r="I388" t="str">
            <v>의장개발1팀</v>
          </cell>
          <cell r="J388" t="str">
            <v>김경원</v>
          </cell>
        </row>
        <row r="389">
          <cell r="B389">
            <v>382</v>
          </cell>
          <cell r="C389" t="str">
            <v>91400-2C140</v>
          </cell>
          <cell r="D389" t="str">
            <v>CONT WIR`G(알파)</v>
          </cell>
          <cell r="E389" t="str">
            <v>GK</v>
          </cell>
          <cell r="F389" t="str">
            <v>N2CY0114</v>
          </cell>
          <cell r="G389" t="str">
            <v>RHD</v>
          </cell>
          <cell r="H389" t="str">
            <v>동해전장</v>
          </cell>
          <cell r="I389" t="str">
            <v>의장개발1팀</v>
          </cell>
          <cell r="J389" t="str">
            <v>김경원</v>
          </cell>
        </row>
        <row r="390">
          <cell r="B390">
            <v>383</v>
          </cell>
          <cell r="C390" t="str">
            <v>91400-2C150</v>
          </cell>
          <cell r="D390" t="str">
            <v>CONT WIR`G(알파)</v>
          </cell>
          <cell r="E390" t="str">
            <v>GK</v>
          </cell>
          <cell r="F390" t="str">
            <v>N2CY0114</v>
          </cell>
          <cell r="G390" t="str">
            <v>RHD</v>
          </cell>
          <cell r="H390" t="str">
            <v>동해전장</v>
          </cell>
          <cell r="I390" t="str">
            <v>의장개발1팀</v>
          </cell>
          <cell r="J390" t="str">
            <v>김경원</v>
          </cell>
        </row>
        <row r="391">
          <cell r="B391">
            <v>384</v>
          </cell>
          <cell r="C391" t="str">
            <v>91410-2C000</v>
          </cell>
          <cell r="D391" t="str">
            <v>CONT WIR`G(베타)</v>
          </cell>
          <cell r="E391" t="str">
            <v>GK</v>
          </cell>
          <cell r="F391" t="str">
            <v>N2CY0114</v>
          </cell>
          <cell r="G391" t="str">
            <v>내수</v>
          </cell>
          <cell r="H391" t="str">
            <v>동해전장</v>
          </cell>
          <cell r="I391" t="str">
            <v>의장개발1팀</v>
          </cell>
          <cell r="J391" t="str">
            <v>김경원</v>
          </cell>
          <cell r="K391" t="str">
            <v>해당무</v>
          </cell>
          <cell r="L391" t="str">
            <v>해당무</v>
          </cell>
          <cell r="M391" t="str">
            <v>해당무</v>
          </cell>
          <cell r="N391" t="str">
            <v>해당무</v>
          </cell>
          <cell r="O391" t="str">
            <v>해당무</v>
          </cell>
          <cell r="P391" t="str">
            <v>해당무</v>
          </cell>
          <cell r="Q391" t="str">
            <v>해당무</v>
          </cell>
          <cell r="R391" t="str">
            <v>해당무</v>
          </cell>
          <cell r="S391" t="str">
            <v>해당무</v>
          </cell>
          <cell r="T391" t="str">
            <v>해당무</v>
          </cell>
          <cell r="U391" t="str">
            <v>해당무</v>
          </cell>
          <cell r="V391" t="str">
            <v>해당무</v>
          </cell>
          <cell r="W391" t="str">
            <v>해당무</v>
          </cell>
          <cell r="X391" t="str">
            <v>해당무</v>
          </cell>
          <cell r="Y391" t="str">
            <v>해당무</v>
          </cell>
          <cell r="Z391" t="str">
            <v>해당무</v>
          </cell>
          <cell r="AA391" t="str">
            <v>해당무</v>
          </cell>
          <cell r="AB391" t="str">
            <v>해당무</v>
          </cell>
          <cell r="AC391" t="str">
            <v>해당무</v>
          </cell>
          <cell r="AD391">
            <v>36743</v>
          </cell>
          <cell r="AE391">
            <v>36743</v>
          </cell>
          <cell r="AF391">
            <v>36750</v>
          </cell>
          <cell r="AG391">
            <v>36750</v>
          </cell>
          <cell r="AH391">
            <v>36754</v>
          </cell>
          <cell r="AI391">
            <v>36754</v>
          </cell>
          <cell r="AJ391">
            <v>36800</v>
          </cell>
          <cell r="AK391">
            <v>0</v>
          </cell>
          <cell r="AL391">
            <v>36809</v>
          </cell>
        </row>
        <row r="392">
          <cell r="B392">
            <v>385</v>
          </cell>
          <cell r="C392" t="str">
            <v>91410-2C010</v>
          </cell>
          <cell r="D392" t="str">
            <v>CONT WIR`G(베타)</v>
          </cell>
          <cell r="E392" t="str">
            <v>GK</v>
          </cell>
          <cell r="F392" t="str">
            <v>N2CY0114</v>
          </cell>
          <cell r="G392" t="str">
            <v>내수</v>
          </cell>
          <cell r="H392" t="str">
            <v>동해전장</v>
          </cell>
          <cell r="I392" t="str">
            <v>의장개발1팀</v>
          </cell>
          <cell r="J392" t="str">
            <v>김경원</v>
          </cell>
        </row>
        <row r="393">
          <cell r="B393">
            <v>386</v>
          </cell>
          <cell r="C393" t="str">
            <v>91410-2C020</v>
          </cell>
          <cell r="D393" t="str">
            <v>CONT WIR`G(베타)</v>
          </cell>
          <cell r="E393" t="str">
            <v>GK</v>
          </cell>
          <cell r="F393" t="str">
            <v>N2CY0114</v>
          </cell>
          <cell r="G393" t="str">
            <v>일반</v>
          </cell>
          <cell r="H393" t="str">
            <v>동해전장</v>
          </cell>
          <cell r="I393" t="str">
            <v>의장개발1팀</v>
          </cell>
          <cell r="J393" t="str">
            <v>김경원</v>
          </cell>
        </row>
        <row r="394">
          <cell r="B394">
            <v>387</v>
          </cell>
          <cell r="C394" t="str">
            <v>91410-2C030</v>
          </cell>
          <cell r="D394" t="str">
            <v>CONT WIR`G(베타)</v>
          </cell>
          <cell r="E394" t="str">
            <v>GK</v>
          </cell>
          <cell r="F394" t="str">
            <v>N2CY0114</v>
          </cell>
          <cell r="G394" t="str">
            <v>일반</v>
          </cell>
          <cell r="H394" t="str">
            <v>동해전장</v>
          </cell>
          <cell r="I394" t="str">
            <v>의장개발1팀</v>
          </cell>
          <cell r="J394" t="str">
            <v>김경원</v>
          </cell>
        </row>
        <row r="395">
          <cell r="B395">
            <v>388</v>
          </cell>
          <cell r="C395" t="str">
            <v>91410-2C040</v>
          </cell>
          <cell r="D395" t="str">
            <v>CONT WIR`G(베타)</v>
          </cell>
          <cell r="E395" t="str">
            <v>GK</v>
          </cell>
          <cell r="F395" t="str">
            <v>N2CY0114</v>
          </cell>
          <cell r="G395" t="str">
            <v>일반</v>
          </cell>
          <cell r="H395" t="str">
            <v>동해전장</v>
          </cell>
          <cell r="I395" t="str">
            <v>의장개발1팀</v>
          </cell>
          <cell r="J395" t="str">
            <v>김경원</v>
          </cell>
        </row>
        <row r="396">
          <cell r="B396">
            <v>389</v>
          </cell>
          <cell r="C396" t="str">
            <v>91410-2C050</v>
          </cell>
          <cell r="D396" t="str">
            <v>CONT WIR`G(베타)</v>
          </cell>
          <cell r="E396" t="str">
            <v>GK</v>
          </cell>
          <cell r="F396" t="str">
            <v>N2CY0114</v>
          </cell>
          <cell r="G396" t="str">
            <v>일반</v>
          </cell>
          <cell r="H396" t="str">
            <v>동해전장</v>
          </cell>
          <cell r="I396" t="str">
            <v>의장개발1팀</v>
          </cell>
          <cell r="J396" t="str">
            <v>김경원</v>
          </cell>
        </row>
        <row r="397">
          <cell r="B397">
            <v>390</v>
          </cell>
          <cell r="C397" t="str">
            <v>91410-2C060</v>
          </cell>
          <cell r="D397" t="str">
            <v>CONT WIR`G(베타)</v>
          </cell>
          <cell r="E397" t="str">
            <v>GK</v>
          </cell>
          <cell r="F397" t="str">
            <v>N2CY0114</v>
          </cell>
          <cell r="G397" t="str">
            <v>일반</v>
          </cell>
          <cell r="H397" t="str">
            <v>동해전장</v>
          </cell>
          <cell r="I397" t="str">
            <v>의장개발1팀</v>
          </cell>
          <cell r="J397" t="str">
            <v>김경원</v>
          </cell>
        </row>
        <row r="398">
          <cell r="B398">
            <v>391</v>
          </cell>
          <cell r="C398" t="str">
            <v>91410-2C070</v>
          </cell>
          <cell r="D398" t="str">
            <v>CONT WIR`G(베타)</v>
          </cell>
          <cell r="E398" t="str">
            <v>GK</v>
          </cell>
          <cell r="F398" t="str">
            <v>N2CY0114</v>
          </cell>
          <cell r="G398" t="str">
            <v>일반</v>
          </cell>
          <cell r="H398" t="str">
            <v>동해전장</v>
          </cell>
          <cell r="I398" t="str">
            <v>의장개발1팀</v>
          </cell>
          <cell r="J398" t="str">
            <v>김경원</v>
          </cell>
        </row>
        <row r="399">
          <cell r="B399">
            <v>392</v>
          </cell>
          <cell r="C399" t="str">
            <v>91410-2C080</v>
          </cell>
          <cell r="D399" t="str">
            <v>CONT WIR`G(베타)</v>
          </cell>
          <cell r="E399" t="str">
            <v>GK</v>
          </cell>
          <cell r="F399" t="str">
            <v>N2CY0114</v>
          </cell>
          <cell r="G399" t="str">
            <v>일반</v>
          </cell>
          <cell r="H399" t="str">
            <v>동해전장</v>
          </cell>
          <cell r="I399" t="str">
            <v>의장개발1팀</v>
          </cell>
          <cell r="J399" t="str">
            <v>김경원</v>
          </cell>
        </row>
        <row r="400">
          <cell r="B400">
            <v>393</v>
          </cell>
          <cell r="C400" t="str">
            <v>91410-2C090</v>
          </cell>
          <cell r="D400" t="str">
            <v>CONT WIR`G(베타)</v>
          </cell>
          <cell r="E400" t="str">
            <v>GK</v>
          </cell>
          <cell r="F400" t="str">
            <v>N2CY0114</v>
          </cell>
          <cell r="G400" t="str">
            <v>일반</v>
          </cell>
          <cell r="H400" t="str">
            <v>동해전장</v>
          </cell>
          <cell r="I400" t="str">
            <v>의장개발1팀</v>
          </cell>
          <cell r="J400" t="str">
            <v>김경원</v>
          </cell>
        </row>
        <row r="401">
          <cell r="B401">
            <v>394</v>
          </cell>
          <cell r="C401" t="str">
            <v>91410-2C100</v>
          </cell>
          <cell r="D401" t="str">
            <v>CONT WIR`G(베타)</v>
          </cell>
          <cell r="E401" t="str">
            <v>GK</v>
          </cell>
          <cell r="F401" t="str">
            <v>N2CY0114</v>
          </cell>
          <cell r="G401" t="str">
            <v>일반</v>
          </cell>
          <cell r="H401" t="str">
            <v>동해전장</v>
          </cell>
          <cell r="I401" t="str">
            <v>의장개발1팀</v>
          </cell>
          <cell r="J401" t="str">
            <v>김경원</v>
          </cell>
        </row>
        <row r="402">
          <cell r="B402">
            <v>395</v>
          </cell>
          <cell r="C402" t="str">
            <v>91410-2C110</v>
          </cell>
          <cell r="D402" t="str">
            <v>CONT WIR`G(베타)</v>
          </cell>
          <cell r="E402" t="str">
            <v>GK</v>
          </cell>
          <cell r="F402" t="str">
            <v>N2CY0114</v>
          </cell>
          <cell r="G402" t="str">
            <v>일반</v>
          </cell>
          <cell r="H402" t="str">
            <v>동해전장</v>
          </cell>
          <cell r="I402" t="str">
            <v>의장개발1팀</v>
          </cell>
          <cell r="J402" t="str">
            <v>김경원</v>
          </cell>
        </row>
        <row r="403">
          <cell r="B403">
            <v>396</v>
          </cell>
          <cell r="C403" t="str">
            <v>91410-2C120</v>
          </cell>
          <cell r="D403" t="str">
            <v>CONT WIR`G(베타)</v>
          </cell>
          <cell r="E403" t="str">
            <v>GK</v>
          </cell>
          <cell r="F403" t="str">
            <v>N2CY0114</v>
          </cell>
          <cell r="G403" t="str">
            <v>RHD</v>
          </cell>
          <cell r="H403" t="str">
            <v>동해전장</v>
          </cell>
          <cell r="I403" t="str">
            <v>의장개발1팀</v>
          </cell>
          <cell r="J403" t="str">
            <v>김경원</v>
          </cell>
        </row>
        <row r="404">
          <cell r="B404">
            <v>397</v>
          </cell>
          <cell r="C404" t="str">
            <v>91410-2C130</v>
          </cell>
          <cell r="D404" t="str">
            <v>CONT WIR`G(베타)</v>
          </cell>
          <cell r="E404" t="str">
            <v>GK</v>
          </cell>
          <cell r="F404" t="str">
            <v>N2CY0114</v>
          </cell>
          <cell r="G404" t="str">
            <v>RHD</v>
          </cell>
          <cell r="H404" t="str">
            <v>동해전장</v>
          </cell>
          <cell r="I404" t="str">
            <v>의장개발1팀</v>
          </cell>
          <cell r="J404" t="str">
            <v>김경원</v>
          </cell>
        </row>
        <row r="405">
          <cell r="B405">
            <v>398</v>
          </cell>
          <cell r="C405" t="str">
            <v>91410-2C140</v>
          </cell>
          <cell r="D405" t="str">
            <v>CONT WIR`G(베타)</v>
          </cell>
          <cell r="E405" t="str">
            <v>GK</v>
          </cell>
          <cell r="F405" t="str">
            <v>N2CY0114</v>
          </cell>
          <cell r="G405" t="str">
            <v>RHD</v>
          </cell>
          <cell r="H405" t="str">
            <v>동해전장</v>
          </cell>
          <cell r="I405" t="str">
            <v>의장개발1팀</v>
          </cell>
          <cell r="J405" t="str">
            <v>김경원</v>
          </cell>
        </row>
        <row r="406">
          <cell r="B406">
            <v>399</v>
          </cell>
          <cell r="C406" t="str">
            <v>91410-2C150</v>
          </cell>
          <cell r="D406" t="str">
            <v>CONT WIR`G(베타)</v>
          </cell>
          <cell r="E406" t="str">
            <v>GK</v>
          </cell>
          <cell r="F406" t="str">
            <v>N2CY0114</v>
          </cell>
          <cell r="G406" t="str">
            <v>RHD</v>
          </cell>
          <cell r="H406" t="str">
            <v>동해전장</v>
          </cell>
          <cell r="I406" t="str">
            <v>의장개발1팀</v>
          </cell>
          <cell r="J406" t="str">
            <v>김경원</v>
          </cell>
        </row>
        <row r="407">
          <cell r="B407">
            <v>400</v>
          </cell>
          <cell r="C407" t="str">
            <v>91410-2C160</v>
          </cell>
          <cell r="D407" t="str">
            <v>CONT WIR`G(베타)</v>
          </cell>
          <cell r="E407" t="str">
            <v>GK</v>
          </cell>
          <cell r="F407" t="str">
            <v>N2CY0114</v>
          </cell>
          <cell r="G407" t="str">
            <v>RHD</v>
          </cell>
          <cell r="H407" t="str">
            <v>동해전장</v>
          </cell>
          <cell r="I407" t="str">
            <v>의장개발1팀</v>
          </cell>
          <cell r="J407" t="str">
            <v>김경원</v>
          </cell>
        </row>
        <row r="408">
          <cell r="B408">
            <v>401</v>
          </cell>
          <cell r="C408" t="str">
            <v>91410-2C170</v>
          </cell>
          <cell r="D408" t="str">
            <v>CONT WIR`G(베타)</v>
          </cell>
          <cell r="E408" t="str">
            <v>GK</v>
          </cell>
          <cell r="F408" t="str">
            <v>N2CY0114</v>
          </cell>
          <cell r="G408" t="str">
            <v>RHD</v>
          </cell>
          <cell r="H408" t="str">
            <v>동해전장</v>
          </cell>
          <cell r="I408" t="str">
            <v>의장개발1팀</v>
          </cell>
          <cell r="J408" t="str">
            <v>김경원</v>
          </cell>
        </row>
        <row r="409">
          <cell r="B409">
            <v>402</v>
          </cell>
          <cell r="C409" t="str">
            <v>91410-2C180</v>
          </cell>
          <cell r="D409" t="str">
            <v>CONT WIR`G(베타)</v>
          </cell>
          <cell r="E409" t="str">
            <v>GK</v>
          </cell>
          <cell r="F409" t="str">
            <v>N2CY0114</v>
          </cell>
          <cell r="G409" t="str">
            <v>RHD</v>
          </cell>
          <cell r="H409" t="str">
            <v>동해전장</v>
          </cell>
          <cell r="I409" t="str">
            <v>의장개발1팀</v>
          </cell>
          <cell r="J409" t="str">
            <v>김경원</v>
          </cell>
          <cell r="K409">
            <v>0</v>
          </cell>
          <cell r="L409">
            <v>0</v>
          </cell>
          <cell r="M409">
            <v>402</v>
          </cell>
          <cell r="N409" t="b">
            <v>1</v>
          </cell>
          <cell r="O409">
            <v>0</v>
          </cell>
          <cell r="P409">
            <v>402</v>
          </cell>
          <cell r="Q409">
            <v>0</v>
          </cell>
          <cell r="R409">
            <v>0</v>
          </cell>
          <cell r="S409">
            <v>402</v>
          </cell>
          <cell r="T409">
            <v>0</v>
          </cell>
          <cell r="U409">
            <v>402</v>
          </cell>
          <cell r="V409">
            <v>0</v>
          </cell>
          <cell r="W409">
            <v>0</v>
          </cell>
          <cell r="X409">
            <v>402</v>
          </cell>
          <cell r="Y409">
            <v>0</v>
          </cell>
          <cell r="Z409">
            <v>402</v>
          </cell>
          <cell r="AA409" t="b">
            <v>1</v>
          </cell>
          <cell r="AB409">
            <v>0</v>
          </cell>
          <cell r="AC409">
            <v>402</v>
          </cell>
          <cell r="AD409">
            <v>0</v>
          </cell>
          <cell r="AE409" t="b">
            <v>1</v>
          </cell>
          <cell r="AF409">
            <v>0</v>
          </cell>
          <cell r="AG409">
            <v>402</v>
          </cell>
          <cell r="AH409">
            <v>0</v>
          </cell>
          <cell r="AI409" t="b">
            <v>1</v>
          </cell>
          <cell r="AJ409">
            <v>0</v>
          </cell>
          <cell r="AK409">
            <v>402</v>
          </cell>
          <cell r="AL409">
            <v>0</v>
          </cell>
          <cell r="AM409" t="b">
            <v>1</v>
          </cell>
        </row>
        <row r="410">
          <cell r="B410">
            <v>403</v>
          </cell>
          <cell r="C410" t="str">
            <v>91410-2C190</v>
          </cell>
          <cell r="D410" t="str">
            <v>CONT WIR`G(베타)</v>
          </cell>
          <cell r="E410" t="str">
            <v>GK</v>
          </cell>
          <cell r="F410" t="str">
            <v>N2CY0114</v>
          </cell>
          <cell r="G410" t="str">
            <v>RHD</v>
          </cell>
          <cell r="H410" t="str">
            <v>동해전장</v>
          </cell>
          <cell r="I410" t="str">
            <v>의장개발1팀</v>
          </cell>
          <cell r="J410" t="str">
            <v>김경원</v>
          </cell>
        </row>
        <row r="411">
          <cell r="B411">
            <v>404</v>
          </cell>
          <cell r="C411" t="str">
            <v>91410-2C200</v>
          </cell>
          <cell r="D411" t="str">
            <v>CONT WIR`G(베타)</v>
          </cell>
          <cell r="E411" t="str">
            <v>GK</v>
          </cell>
          <cell r="F411" t="str">
            <v>N2CY0114</v>
          </cell>
          <cell r="G411" t="str">
            <v>RHD</v>
          </cell>
          <cell r="H411" t="str">
            <v>동해전장</v>
          </cell>
          <cell r="I411" t="str">
            <v>의장개발1팀</v>
          </cell>
          <cell r="J411" t="str">
            <v>김경원</v>
          </cell>
        </row>
        <row r="412">
          <cell r="B412">
            <v>405</v>
          </cell>
          <cell r="C412" t="str">
            <v>91410-2C210</v>
          </cell>
          <cell r="D412" t="str">
            <v>CONT WIR`G(베타)</v>
          </cell>
          <cell r="E412" t="str">
            <v>GK</v>
          </cell>
          <cell r="F412" t="str">
            <v>N2CY0114</v>
          </cell>
          <cell r="G412" t="str">
            <v>RHD</v>
          </cell>
          <cell r="H412" t="str">
            <v>동해전장</v>
          </cell>
          <cell r="I412" t="str">
            <v>의장개발1팀</v>
          </cell>
          <cell r="J412" t="str">
            <v>김경원</v>
          </cell>
        </row>
        <row r="413">
          <cell r="B413">
            <v>406</v>
          </cell>
          <cell r="C413" t="str">
            <v>91410-2C220</v>
          </cell>
          <cell r="D413" t="str">
            <v>CONT WIR`G(베타)</v>
          </cell>
          <cell r="E413" t="str">
            <v>GK</v>
          </cell>
          <cell r="F413" t="str">
            <v>N2CY0114</v>
          </cell>
          <cell r="G413" t="str">
            <v>RHD</v>
          </cell>
          <cell r="H413" t="str">
            <v>동해전장</v>
          </cell>
          <cell r="I413" t="str">
            <v>의장개발1팀</v>
          </cell>
          <cell r="J413" t="str">
            <v>김경원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406</v>
          </cell>
          <cell r="R413">
            <v>0</v>
          </cell>
          <cell r="S413">
            <v>406</v>
          </cell>
          <cell r="T413">
            <v>0</v>
          </cell>
          <cell r="U413" t="b">
            <v>1</v>
          </cell>
          <cell r="V413">
            <v>0</v>
          </cell>
          <cell r="W413">
            <v>406</v>
          </cell>
          <cell r="X413">
            <v>406</v>
          </cell>
          <cell r="Y413">
            <v>0</v>
          </cell>
          <cell r="Z413">
            <v>0</v>
          </cell>
          <cell r="AA413">
            <v>0</v>
          </cell>
          <cell r="AB413" t="b">
            <v>1</v>
          </cell>
          <cell r="AC413">
            <v>0</v>
          </cell>
          <cell r="AD413">
            <v>406</v>
          </cell>
          <cell r="AE413">
            <v>406</v>
          </cell>
          <cell r="AF413">
            <v>0</v>
          </cell>
          <cell r="AG413">
            <v>406</v>
          </cell>
          <cell r="AH413">
            <v>0</v>
          </cell>
          <cell r="AI413">
            <v>406</v>
          </cell>
          <cell r="AJ413">
            <v>0</v>
          </cell>
          <cell r="AK413">
            <v>406</v>
          </cell>
          <cell r="AL413">
            <v>406</v>
          </cell>
          <cell r="AM413">
            <v>0</v>
          </cell>
        </row>
        <row r="414">
          <cell r="B414">
            <v>407</v>
          </cell>
          <cell r="C414" t="str">
            <v>91410-2C230</v>
          </cell>
          <cell r="D414" t="str">
            <v>CONT WIR`G(베타)</v>
          </cell>
          <cell r="E414" t="str">
            <v>GK</v>
          </cell>
          <cell r="F414" t="str">
            <v>N2CY0114</v>
          </cell>
          <cell r="G414" t="str">
            <v>RHD</v>
          </cell>
          <cell r="H414" t="str">
            <v>동해전장</v>
          </cell>
          <cell r="I414" t="str">
            <v>의장개발1팀</v>
          </cell>
          <cell r="J414" t="str">
            <v>김경원</v>
          </cell>
        </row>
        <row r="415">
          <cell r="B415">
            <v>408</v>
          </cell>
          <cell r="C415" t="str">
            <v>91410-2C240</v>
          </cell>
          <cell r="D415" t="str">
            <v>CONT WIR`G(베타)</v>
          </cell>
          <cell r="E415" t="str">
            <v>GK</v>
          </cell>
          <cell r="F415" t="str">
            <v>N2CY0114</v>
          </cell>
          <cell r="G415" t="str">
            <v>내수</v>
          </cell>
          <cell r="H415" t="str">
            <v>동해전장</v>
          </cell>
          <cell r="I415" t="str">
            <v>의장개발1팀</v>
          </cell>
          <cell r="J415" t="str">
            <v>김경원</v>
          </cell>
        </row>
        <row r="416">
          <cell r="B416">
            <v>409</v>
          </cell>
          <cell r="C416" t="str">
            <v>91410-2C250</v>
          </cell>
          <cell r="D416" t="str">
            <v>CONT WIR`G(베타)</v>
          </cell>
          <cell r="E416" t="str">
            <v>GK</v>
          </cell>
          <cell r="F416" t="str">
            <v>N2CY0114</v>
          </cell>
          <cell r="G416" t="str">
            <v>내수</v>
          </cell>
          <cell r="H416" t="str">
            <v>동해전장</v>
          </cell>
          <cell r="I416" t="str">
            <v>의장개발1팀</v>
          </cell>
          <cell r="J416" t="str">
            <v>김경원</v>
          </cell>
        </row>
        <row r="417">
          <cell r="B417">
            <v>410</v>
          </cell>
          <cell r="C417" t="str">
            <v>91410-2C260</v>
          </cell>
          <cell r="D417" t="str">
            <v>CONT WIR`G(베타)</v>
          </cell>
          <cell r="E417" t="str">
            <v>GK</v>
          </cell>
          <cell r="F417" t="str">
            <v>N2CY0114</v>
          </cell>
          <cell r="G417" t="str">
            <v>일반</v>
          </cell>
          <cell r="H417" t="str">
            <v>동해전장</v>
          </cell>
          <cell r="I417" t="str">
            <v>의장개발1팀</v>
          </cell>
          <cell r="J417" t="str">
            <v>김경원</v>
          </cell>
        </row>
        <row r="418">
          <cell r="B418">
            <v>411</v>
          </cell>
          <cell r="C418" t="str">
            <v>91410-2C270</v>
          </cell>
          <cell r="D418" t="str">
            <v>CONT WIR`G(베타)</v>
          </cell>
          <cell r="E418" t="str">
            <v>GK</v>
          </cell>
          <cell r="F418" t="str">
            <v>N2CY0114</v>
          </cell>
          <cell r="G418" t="str">
            <v>일반</v>
          </cell>
          <cell r="H418" t="str">
            <v>동해전장</v>
          </cell>
          <cell r="I418" t="str">
            <v>의장개발1팀</v>
          </cell>
          <cell r="J418" t="str">
            <v>김경원</v>
          </cell>
        </row>
        <row r="419">
          <cell r="B419">
            <v>412</v>
          </cell>
          <cell r="C419" t="str">
            <v>91410-2C280</v>
          </cell>
          <cell r="D419" t="str">
            <v>CONT WIR`G(베타)</v>
          </cell>
          <cell r="E419" t="str">
            <v>GK</v>
          </cell>
          <cell r="F419" t="str">
            <v>N2CY0114</v>
          </cell>
          <cell r="G419" t="str">
            <v>일반</v>
          </cell>
          <cell r="H419" t="str">
            <v>동해전장</v>
          </cell>
          <cell r="I419" t="str">
            <v>의장개발1팀</v>
          </cell>
          <cell r="J419" t="str">
            <v>김경원</v>
          </cell>
        </row>
        <row r="420">
          <cell r="B420">
            <v>413</v>
          </cell>
          <cell r="C420" t="str">
            <v>91410-2C290</v>
          </cell>
          <cell r="D420" t="str">
            <v>CONT WIR`G(베타)</v>
          </cell>
          <cell r="E420" t="str">
            <v>GK</v>
          </cell>
          <cell r="F420" t="str">
            <v>N2CY0114</v>
          </cell>
          <cell r="G420" t="str">
            <v>일반</v>
          </cell>
          <cell r="H420" t="str">
            <v>동해전장</v>
          </cell>
          <cell r="I420" t="str">
            <v>의장개발1팀</v>
          </cell>
          <cell r="J420" t="str">
            <v>김경원</v>
          </cell>
        </row>
        <row r="421">
          <cell r="B421">
            <v>414</v>
          </cell>
          <cell r="C421" t="str">
            <v>91410-2C300</v>
          </cell>
          <cell r="D421" t="str">
            <v>CONT WIR`G(베타)</v>
          </cell>
          <cell r="E421" t="str">
            <v>GK</v>
          </cell>
          <cell r="F421" t="str">
            <v>N2CY0114</v>
          </cell>
          <cell r="G421" t="str">
            <v>일반</v>
          </cell>
          <cell r="H421" t="str">
            <v>동해전장</v>
          </cell>
          <cell r="I421" t="str">
            <v>의장개발1팀</v>
          </cell>
          <cell r="J421" t="str">
            <v>김경원</v>
          </cell>
        </row>
        <row r="422">
          <cell r="B422">
            <v>415</v>
          </cell>
          <cell r="C422" t="str">
            <v>91410-2C310</v>
          </cell>
          <cell r="D422" t="str">
            <v>CONT WIR`G(베타)</v>
          </cell>
          <cell r="E422" t="str">
            <v>GK</v>
          </cell>
          <cell r="F422" t="str">
            <v>N2CY0114</v>
          </cell>
          <cell r="G422" t="str">
            <v>일반</v>
          </cell>
          <cell r="H422" t="str">
            <v>동해전장</v>
          </cell>
          <cell r="I422" t="str">
            <v>의장개발1팀</v>
          </cell>
          <cell r="J422" t="str">
            <v>김경원</v>
          </cell>
        </row>
        <row r="423">
          <cell r="B423">
            <v>416</v>
          </cell>
          <cell r="C423" t="str">
            <v>91410-2C320</v>
          </cell>
          <cell r="D423" t="str">
            <v>CONT WIR`G(베타)</v>
          </cell>
          <cell r="E423" t="str">
            <v>GK</v>
          </cell>
          <cell r="F423" t="str">
            <v>N2CY0114</v>
          </cell>
          <cell r="G423" t="str">
            <v>일반</v>
          </cell>
          <cell r="H423" t="str">
            <v>동해전장</v>
          </cell>
          <cell r="I423" t="str">
            <v>의장개발1팀</v>
          </cell>
          <cell r="J423" t="str">
            <v>김경원</v>
          </cell>
        </row>
        <row r="424">
          <cell r="B424">
            <v>417</v>
          </cell>
          <cell r="C424" t="str">
            <v>91410-2C330</v>
          </cell>
          <cell r="D424" t="str">
            <v>CONT WIR`G(베타)</v>
          </cell>
          <cell r="E424" t="str">
            <v>GK</v>
          </cell>
          <cell r="F424" t="str">
            <v>N2CY0114</v>
          </cell>
          <cell r="G424" t="str">
            <v>일반</v>
          </cell>
          <cell r="H424" t="str">
            <v>동해전장</v>
          </cell>
          <cell r="I424" t="str">
            <v>의장개발1팀</v>
          </cell>
          <cell r="J424" t="str">
            <v>김경원</v>
          </cell>
        </row>
        <row r="425">
          <cell r="B425">
            <v>418</v>
          </cell>
          <cell r="C425" t="str">
            <v>91410-2C340</v>
          </cell>
          <cell r="D425" t="str">
            <v>CONT WIR`G(베타)</v>
          </cell>
          <cell r="E425" t="str">
            <v>GK</v>
          </cell>
          <cell r="F425" t="str">
            <v>N2CY0114</v>
          </cell>
          <cell r="G425" t="str">
            <v>일반</v>
          </cell>
          <cell r="H425" t="str">
            <v>동해전장</v>
          </cell>
          <cell r="I425" t="str">
            <v>의장개발1팀</v>
          </cell>
          <cell r="J425" t="str">
            <v>김경원</v>
          </cell>
        </row>
        <row r="426">
          <cell r="B426">
            <v>419</v>
          </cell>
          <cell r="C426" t="str">
            <v>91410-2C350</v>
          </cell>
          <cell r="D426" t="str">
            <v>CONT WIR`G(베타)</v>
          </cell>
          <cell r="E426" t="str">
            <v>GK</v>
          </cell>
          <cell r="F426" t="str">
            <v>N2CY0114</v>
          </cell>
          <cell r="G426" t="str">
            <v>일반</v>
          </cell>
          <cell r="H426" t="str">
            <v>동해전장</v>
          </cell>
          <cell r="I426" t="str">
            <v>의장개발1팀</v>
          </cell>
          <cell r="J426" t="str">
            <v>김경원</v>
          </cell>
        </row>
        <row r="427">
          <cell r="B427">
            <v>420</v>
          </cell>
          <cell r="C427" t="str">
            <v>91410-2C360</v>
          </cell>
          <cell r="D427" t="str">
            <v>CONT WIR`G(베타)</v>
          </cell>
          <cell r="E427" t="str">
            <v>GK</v>
          </cell>
          <cell r="F427" t="str">
            <v>N2CY0114</v>
          </cell>
          <cell r="G427" t="str">
            <v>일반</v>
          </cell>
          <cell r="H427" t="str">
            <v>동해전장</v>
          </cell>
          <cell r="I427" t="str">
            <v>의장개발1팀</v>
          </cell>
          <cell r="J427" t="str">
            <v>김경원</v>
          </cell>
        </row>
        <row r="428">
          <cell r="B428">
            <v>421</v>
          </cell>
          <cell r="C428" t="str">
            <v>91410-2C370</v>
          </cell>
          <cell r="D428" t="str">
            <v>CONT WIR`G(베타)</v>
          </cell>
          <cell r="E428" t="str">
            <v>GK</v>
          </cell>
          <cell r="F428" t="str">
            <v>N2CY0114</v>
          </cell>
          <cell r="G428" t="str">
            <v>일반</v>
          </cell>
          <cell r="H428" t="str">
            <v>동해전장</v>
          </cell>
          <cell r="I428" t="str">
            <v>의장개발1팀</v>
          </cell>
          <cell r="J428" t="str">
            <v>김경원</v>
          </cell>
        </row>
        <row r="429">
          <cell r="B429">
            <v>422</v>
          </cell>
          <cell r="C429" t="str">
            <v>91410-2C380</v>
          </cell>
          <cell r="D429" t="str">
            <v>CONT WIR`G(베타)</v>
          </cell>
          <cell r="E429" t="str">
            <v>GK</v>
          </cell>
          <cell r="F429" t="str">
            <v>N2CY0114</v>
          </cell>
          <cell r="G429" t="str">
            <v>일반</v>
          </cell>
          <cell r="H429" t="str">
            <v>동해전장</v>
          </cell>
          <cell r="I429" t="str">
            <v>의장개발1팀</v>
          </cell>
          <cell r="J429" t="str">
            <v>김경원</v>
          </cell>
        </row>
        <row r="430">
          <cell r="B430">
            <v>423</v>
          </cell>
          <cell r="C430" t="str">
            <v>91410-2C390</v>
          </cell>
          <cell r="D430" t="str">
            <v>CONT WIR`G(베타)</v>
          </cell>
          <cell r="E430" t="str">
            <v>GK</v>
          </cell>
          <cell r="F430" t="str">
            <v>N2CY0114</v>
          </cell>
          <cell r="G430" t="str">
            <v>일반</v>
          </cell>
          <cell r="H430" t="str">
            <v>동해전장</v>
          </cell>
          <cell r="I430" t="str">
            <v>의장개발1팀</v>
          </cell>
          <cell r="J430" t="str">
            <v>김경원</v>
          </cell>
        </row>
        <row r="431">
          <cell r="B431">
            <v>424</v>
          </cell>
          <cell r="C431" t="str">
            <v>91410-2C400</v>
          </cell>
          <cell r="D431" t="str">
            <v>CONT WIR`G(베타)</v>
          </cell>
          <cell r="E431" t="str">
            <v>GK</v>
          </cell>
          <cell r="F431" t="str">
            <v>N2CY0114</v>
          </cell>
          <cell r="G431" t="str">
            <v>일반</v>
          </cell>
          <cell r="H431" t="str">
            <v>동해전장</v>
          </cell>
          <cell r="I431" t="str">
            <v>의장개발1팀</v>
          </cell>
          <cell r="J431" t="str">
            <v>김경원</v>
          </cell>
        </row>
        <row r="432">
          <cell r="B432">
            <v>425</v>
          </cell>
          <cell r="C432" t="str">
            <v>91410-2C410</v>
          </cell>
          <cell r="D432" t="str">
            <v>CONT WIR`G(베타)</v>
          </cell>
          <cell r="E432" t="str">
            <v>GK</v>
          </cell>
          <cell r="F432" t="str">
            <v>N2CY0114</v>
          </cell>
          <cell r="G432" t="str">
            <v>일반</v>
          </cell>
          <cell r="H432" t="str">
            <v>동해전장</v>
          </cell>
          <cell r="I432" t="str">
            <v>의장개발1팀</v>
          </cell>
          <cell r="J432" t="str">
            <v>김경원</v>
          </cell>
        </row>
        <row r="433">
          <cell r="B433">
            <v>426</v>
          </cell>
          <cell r="C433" t="str">
            <v>91410-2C420</v>
          </cell>
          <cell r="D433" t="str">
            <v>CONT WIR`G(베타)</v>
          </cell>
          <cell r="E433" t="str">
            <v>GK</v>
          </cell>
          <cell r="F433" t="str">
            <v>N2CY0114</v>
          </cell>
          <cell r="G433" t="str">
            <v>RHD</v>
          </cell>
          <cell r="H433" t="str">
            <v>동해전장</v>
          </cell>
          <cell r="I433" t="str">
            <v>의장개발1팀</v>
          </cell>
          <cell r="J433" t="str">
            <v>김경원</v>
          </cell>
        </row>
        <row r="434">
          <cell r="B434">
            <v>427</v>
          </cell>
          <cell r="C434" t="str">
            <v>91410-2C430</v>
          </cell>
          <cell r="D434" t="str">
            <v>CONT WIR`G(베타)</v>
          </cell>
          <cell r="E434" t="str">
            <v>GK</v>
          </cell>
          <cell r="F434" t="str">
            <v>N2CY0114</v>
          </cell>
          <cell r="G434" t="str">
            <v>RHD</v>
          </cell>
          <cell r="H434" t="str">
            <v>동해전장</v>
          </cell>
          <cell r="I434" t="str">
            <v>의장개발1팀</v>
          </cell>
          <cell r="J434" t="str">
            <v>김경원</v>
          </cell>
        </row>
        <row r="435">
          <cell r="B435">
            <v>428</v>
          </cell>
          <cell r="C435" t="str">
            <v>91410-2C440</v>
          </cell>
          <cell r="D435" t="str">
            <v>CONT WIR`G(베타)</v>
          </cell>
          <cell r="E435" t="str">
            <v>GK</v>
          </cell>
          <cell r="F435" t="str">
            <v>N2CY0114</v>
          </cell>
          <cell r="G435" t="str">
            <v>RHD</v>
          </cell>
          <cell r="H435" t="str">
            <v>동해전장</v>
          </cell>
          <cell r="I435" t="str">
            <v>의장개발1팀</v>
          </cell>
          <cell r="J435" t="str">
            <v>김경원</v>
          </cell>
        </row>
        <row r="436">
          <cell r="B436">
            <v>429</v>
          </cell>
          <cell r="C436" t="str">
            <v>91410-2C450</v>
          </cell>
          <cell r="D436" t="str">
            <v>CONT WIR`G(베타)</v>
          </cell>
          <cell r="E436" t="str">
            <v>GK</v>
          </cell>
          <cell r="F436" t="str">
            <v>N2CY0114</v>
          </cell>
          <cell r="G436" t="str">
            <v>RHD</v>
          </cell>
          <cell r="H436" t="str">
            <v>동해전장</v>
          </cell>
          <cell r="I436" t="str">
            <v>의장개발1팀</v>
          </cell>
          <cell r="J436" t="str">
            <v>김경원</v>
          </cell>
        </row>
        <row r="437">
          <cell r="B437">
            <v>430</v>
          </cell>
          <cell r="C437" t="str">
            <v>91410-2C460</v>
          </cell>
          <cell r="D437" t="str">
            <v>CONT WIR`G(베타)</v>
          </cell>
          <cell r="E437" t="str">
            <v>GK</v>
          </cell>
          <cell r="F437" t="str">
            <v>N2CY0114</v>
          </cell>
          <cell r="G437" t="str">
            <v>RHD</v>
          </cell>
          <cell r="H437" t="str">
            <v>동해전장</v>
          </cell>
          <cell r="I437" t="str">
            <v>의장개발1팀</v>
          </cell>
          <cell r="J437" t="str">
            <v>김경원</v>
          </cell>
        </row>
        <row r="438">
          <cell r="B438">
            <v>431</v>
          </cell>
          <cell r="C438" t="str">
            <v>91410-2C470</v>
          </cell>
          <cell r="D438" t="str">
            <v>CONT WIR`G(베타)</v>
          </cell>
          <cell r="E438" t="str">
            <v>GK</v>
          </cell>
          <cell r="F438" t="str">
            <v>N2CY0114</v>
          </cell>
          <cell r="G438" t="str">
            <v>RHD</v>
          </cell>
          <cell r="H438" t="str">
            <v>동해전장</v>
          </cell>
          <cell r="I438" t="str">
            <v>의장개발1팀</v>
          </cell>
          <cell r="J438" t="str">
            <v>김경원</v>
          </cell>
        </row>
        <row r="439">
          <cell r="B439">
            <v>432</v>
          </cell>
          <cell r="C439" t="str">
            <v>91410-2C480</v>
          </cell>
          <cell r="D439" t="str">
            <v>CONT WIR`G(베타)</v>
          </cell>
          <cell r="E439" t="str">
            <v>GK</v>
          </cell>
          <cell r="F439" t="str">
            <v>N2CY0114</v>
          </cell>
          <cell r="G439" t="str">
            <v>RHD</v>
          </cell>
          <cell r="H439" t="str">
            <v>동해전장</v>
          </cell>
          <cell r="I439" t="str">
            <v>의장개발1팀</v>
          </cell>
          <cell r="J439" t="str">
            <v>김경원</v>
          </cell>
        </row>
        <row r="440">
          <cell r="B440">
            <v>433</v>
          </cell>
          <cell r="C440" t="str">
            <v>91410-2C490</v>
          </cell>
          <cell r="D440" t="str">
            <v>CONT WIR`G(베타)</v>
          </cell>
          <cell r="E440" t="str">
            <v>GK</v>
          </cell>
          <cell r="F440" t="str">
            <v>N2CY0114</v>
          </cell>
          <cell r="G440" t="str">
            <v>RHD</v>
          </cell>
          <cell r="H440" t="str">
            <v>동해전장</v>
          </cell>
          <cell r="I440" t="str">
            <v>의장개발1팀</v>
          </cell>
          <cell r="J440" t="str">
            <v>김경원</v>
          </cell>
        </row>
        <row r="441">
          <cell r="B441">
            <v>434</v>
          </cell>
          <cell r="C441" t="str">
            <v>91410-2C500</v>
          </cell>
          <cell r="D441" t="str">
            <v>CONT WIR`G(베타)</v>
          </cell>
          <cell r="E441" t="str">
            <v>GK</v>
          </cell>
          <cell r="F441" t="str">
            <v>N2CY0114</v>
          </cell>
          <cell r="G441" t="str">
            <v>RHD</v>
          </cell>
          <cell r="H441" t="str">
            <v>동해전장</v>
          </cell>
          <cell r="I441" t="str">
            <v>의장개발1팀</v>
          </cell>
          <cell r="J441" t="str">
            <v>김경원</v>
          </cell>
        </row>
        <row r="442">
          <cell r="B442">
            <v>435</v>
          </cell>
          <cell r="C442" t="str">
            <v>91410-2C510</v>
          </cell>
          <cell r="D442" t="str">
            <v>CONT WIR`G(베타)</v>
          </cell>
          <cell r="E442" t="str">
            <v>GK</v>
          </cell>
          <cell r="F442" t="str">
            <v>N2CY0114</v>
          </cell>
          <cell r="G442" t="str">
            <v>RHD</v>
          </cell>
          <cell r="H442" t="str">
            <v>동해전장</v>
          </cell>
          <cell r="I442" t="str">
            <v>의장개발1팀</v>
          </cell>
          <cell r="J442" t="str">
            <v>김경원</v>
          </cell>
        </row>
        <row r="443">
          <cell r="B443">
            <v>436</v>
          </cell>
          <cell r="C443" t="str">
            <v>91410-2C520</v>
          </cell>
          <cell r="D443" t="str">
            <v>CONT WIR`G(베타)</v>
          </cell>
          <cell r="E443" t="str">
            <v>GK</v>
          </cell>
          <cell r="F443" t="str">
            <v>N2CY0114</v>
          </cell>
          <cell r="G443" t="str">
            <v>RHD</v>
          </cell>
          <cell r="H443" t="str">
            <v>동해전장</v>
          </cell>
          <cell r="I443" t="str">
            <v>의장개발1팀</v>
          </cell>
          <cell r="J443" t="str">
            <v>김경원</v>
          </cell>
        </row>
        <row r="444">
          <cell r="B444">
            <v>437</v>
          </cell>
          <cell r="C444" t="str">
            <v>91410-2C530</v>
          </cell>
          <cell r="D444" t="str">
            <v>CONT WIR`G(베타)</v>
          </cell>
          <cell r="E444" t="str">
            <v>GK</v>
          </cell>
          <cell r="F444" t="str">
            <v>N2CY0114</v>
          </cell>
          <cell r="G444" t="str">
            <v>RHD</v>
          </cell>
          <cell r="H444" t="str">
            <v>동해전장</v>
          </cell>
          <cell r="I444" t="str">
            <v>의장개발1팀</v>
          </cell>
          <cell r="J444" t="str">
            <v>김경원</v>
          </cell>
        </row>
        <row r="445">
          <cell r="B445">
            <v>438</v>
          </cell>
          <cell r="C445" t="str">
            <v>91410-2C540</v>
          </cell>
          <cell r="D445" t="str">
            <v>CONT WIR`G(베타)</v>
          </cell>
          <cell r="E445" t="str">
            <v>GK</v>
          </cell>
          <cell r="F445" t="str">
            <v>N2CY0114</v>
          </cell>
          <cell r="G445" t="str">
            <v>북미</v>
          </cell>
          <cell r="H445" t="str">
            <v>동해전장</v>
          </cell>
          <cell r="I445" t="str">
            <v>의장개발1팀</v>
          </cell>
          <cell r="J445" t="str">
            <v>김경원</v>
          </cell>
        </row>
        <row r="446">
          <cell r="B446">
            <v>439</v>
          </cell>
          <cell r="C446" t="str">
            <v>91410-2C550</v>
          </cell>
          <cell r="D446" t="str">
            <v>CONT WIR`G(베타)</v>
          </cell>
          <cell r="E446" t="str">
            <v>GK</v>
          </cell>
          <cell r="F446" t="str">
            <v>N2CY0114</v>
          </cell>
          <cell r="G446" t="str">
            <v>북미</v>
          </cell>
          <cell r="H446" t="str">
            <v>동해전장</v>
          </cell>
          <cell r="I446" t="str">
            <v>의장개발1팀</v>
          </cell>
          <cell r="J446" t="str">
            <v>김경원</v>
          </cell>
        </row>
        <row r="447">
          <cell r="B447">
            <v>440</v>
          </cell>
          <cell r="C447" t="str">
            <v>91410-2C560</v>
          </cell>
          <cell r="D447" t="str">
            <v>CONT WIR`G(베타)</v>
          </cell>
          <cell r="E447" t="str">
            <v>GK</v>
          </cell>
          <cell r="F447" t="str">
            <v>N2CY0114</v>
          </cell>
          <cell r="G447" t="str">
            <v>북미</v>
          </cell>
          <cell r="H447" t="str">
            <v>동해전장</v>
          </cell>
          <cell r="I447" t="str">
            <v>의장개발1팀</v>
          </cell>
          <cell r="J447" t="str">
            <v>김경원</v>
          </cell>
        </row>
        <row r="448">
          <cell r="B448">
            <v>441</v>
          </cell>
          <cell r="C448" t="str">
            <v>91410-2C570</v>
          </cell>
          <cell r="D448" t="str">
            <v>CONT WIR`G(베타)</v>
          </cell>
          <cell r="E448" t="str">
            <v>GK</v>
          </cell>
          <cell r="F448" t="str">
            <v>N2CY0114</v>
          </cell>
          <cell r="G448" t="str">
            <v>북미</v>
          </cell>
          <cell r="H448" t="str">
            <v>동해전장</v>
          </cell>
          <cell r="I448" t="str">
            <v>의장개발1팀</v>
          </cell>
          <cell r="J448" t="str">
            <v>김경원</v>
          </cell>
        </row>
        <row r="449">
          <cell r="B449">
            <v>442</v>
          </cell>
          <cell r="C449" t="str">
            <v>91420-2C000</v>
          </cell>
          <cell r="D449" t="str">
            <v>CONT WIR`G(T)</v>
          </cell>
          <cell r="E449" t="str">
            <v>GK</v>
          </cell>
          <cell r="F449" t="str">
            <v>N2CY0114</v>
          </cell>
          <cell r="G449" t="str">
            <v>내수</v>
          </cell>
          <cell r="H449" t="str">
            <v>동해전장</v>
          </cell>
          <cell r="I449" t="str">
            <v>의장개발1팀</v>
          </cell>
          <cell r="J449" t="str">
            <v>김경원</v>
          </cell>
          <cell r="K449" t="str">
            <v>해당무</v>
          </cell>
          <cell r="L449" t="str">
            <v>해당무</v>
          </cell>
          <cell r="M449" t="str">
            <v>해당무</v>
          </cell>
          <cell r="N449" t="str">
            <v>해당무</v>
          </cell>
          <cell r="O449" t="str">
            <v>해당무</v>
          </cell>
          <cell r="P449" t="str">
            <v>해당무</v>
          </cell>
          <cell r="Q449" t="str">
            <v>해당무</v>
          </cell>
          <cell r="R449" t="str">
            <v>해당무</v>
          </cell>
          <cell r="S449" t="str">
            <v>해당무</v>
          </cell>
          <cell r="T449" t="str">
            <v>해당무</v>
          </cell>
          <cell r="U449" t="str">
            <v>해당무</v>
          </cell>
          <cell r="V449" t="str">
            <v>해당무</v>
          </cell>
          <cell r="W449" t="str">
            <v>해당무</v>
          </cell>
          <cell r="X449" t="str">
            <v>해당무</v>
          </cell>
          <cell r="Y449" t="str">
            <v>해당무</v>
          </cell>
          <cell r="Z449" t="str">
            <v>해당무</v>
          </cell>
          <cell r="AA449" t="str">
            <v>해당무</v>
          </cell>
          <cell r="AB449" t="str">
            <v>해당무</v>
          </cell>
          <cell r="AC449" t="str">
            <v>해당무</v>
          </cell>
          <cell r="AD449">
            <v>36743</v>
          </cell>
          <cell r="AE449">
            <v>36743</v>
          </cell>
          <cell r="AF449">
            <v>36750</v>
          </cell>
          <cell r="AG449">
            <v>36750</v>
          </cell>
          <cell r="AH449">
            <v>36754</v>
          </cell>
          <cell r="AI449">
            <v>36754</v>
          </cell>
          <cell r="AJ449">
            <v>36800</v>
          </cell>
          <cell r="AK449">
            <v>0</v>
          </cell>
          <cell r="AL449">
            <v>36809</v>
          </cell>
        </row>
        <row r="450">
          <cell r="B450">
            <v>443</v>
          </cell>
          <cell r="C450" t="str">
            <v>91420-2C010</v>
          </cell>
          <cell r="D450" t="str">
            <v>CONT WIR`G(T)</v>
          </cell>
          <cell r="E450" t="str">
            <v>GK</v>
          </cell>
          <cell r="F450" t="str">
            <v>N2CY0114</v>
          </cell>
          <cell r="G450" t="str">
            <v>내수</v>
          </cell>
          <cell r="H450" t="str">
            <v>동해전장</v>
          </cell>
          <cell r="I450" t="str">
            <v>의장개발1팀</v>
          </cell>
          <cell r="J450" t="str">
            <v>김경원</v>
          </cell>
        </row>
        <row r="451">
          <cell r="B451">
            <v>444</v>
          </cell>
          <cell r="C451" t="str">
            <v>91420-2C020</v>
          </cell>
          <cell r="D451" t="str">
            <v>CONT WIR`G(T)</v>
          </cell>
          <cell r="E451" t="str">
            <v>GK</v>
          </cell>
          <cell r="F451" t="str">
            <v>N2CY0114</v>
          </cell>
          <cell r="G451" t="str">
            <v>일반</v>
          </cell>
          <cell r="H451" t="str">
            <v>동해전장</v>
          </cell>
          <cell r="I451" t="str">
            <v>의장개발1팀</v>
          </cell>
          <cell r="J451" t="str">
            <v>김경원</v>
          </cell>
        </row>
        <row r="452">
          <cell r="B452">
            <v>445</v>
          </cell>
          <cell r="C452" t="str">
            <v>91420-2C030</v>
          </cell>
          <cell r="D452" t="str">
            <v>CONT WIR`G(T)</v>
          </cell>
          <cell r="E452" t="str">
            <v>GK</v>
          </cell>
          <cell r="F452" t="str">
            <v>N2CY0114</v>
          </cell>
          <cell r="G452" t="str">
            <v>일반</v>
          </cell>
          <cell r="H452" t="str">
            <v>동해전장</v>
          </cell>
          <cell r="I452" t="str">
            <v>의장개발1팀</v>
          </cell>
          <cell r="J452" t="str">
            <v>김경원</v>
          </cell>
        </row>
        <row r="453">
          <cell r="B453">
            <v>446</v>
          </cell>
          <cell r="C453" t="str">
            <v>91420-2C040</v>
          </cell>
          <cell r="D453" t="str">
            <v>CONT WIR`G(T)</v>
          </cell>
          <cell r="E453" t="str">
            <v>GK</v>
          </cell>
          <cell r="F453" t="str">
            <v>N2CY0114</v>
          </cell>
          <cell r="G453" t="str">
            <v>일반</v>
          </cell>
          <cell r="H453" t="str">
            <v>동해전장</v>
          </cell>
          <cell r="I453" t="str">
            <v>의장개발1팀</v>
          </cell>
          <cell r="J453" t="str">
            <v>김경원</v>
          </cell>
        </row>
        <row r="454">
          <cell r="B454">
            <v>447</v>
          </cell>
          <cell r="C454" t="str">
            <v>91420-2C050</v>
          </cell>
          <cell r="D454" t="str">
            <v>CONT WIR`G(T)</v>
          </cell>
          <cell r="E454" t="str">
            <v>GK</v>
          </cell>
          <cell r="F454" t="str">
            <v>N2CY0114</v>
          </cell>
          <cell r="G454" t="str">
            <v>일반</v>
          </cell>
          <cell r="H454" t="str">
            <v>동해전장</v>
          </cell>
          <cell r="I454" t="str">
            <v>의장개발1팀</v>
          </cell>
          <cell r="J454" t="str">
            <v>김경원</v>
          </cell>
        </row>
        <row r="455">
          <cell r="B455">
            <v>448</v>
          </cell>
          <cell r="C455" t="str">
            <v>91420-2C060</v>
          </cell>
          <cell r="D455" t="str">
            <v>CONT WIR`G(T)</v>
          </cell>
          <cell r="E455" t="str">
            <v>GK</v>
          </cell>
          <cell r="F455" t="str">
            <v>N2CY0114</v>
          </cell>
          <cell r="G455" t="str">
            <v>일반</v>
          </cell>
          <cell r="H455" t="str">
            <v>동해전장</v>
          </cell>
          <cell r="I455" t="str">
            <v>의장개발1팀</v>
          </cell>
          <cell r="J455" t="str">
            <v>김경원</v>
          </cell>
        </row>
        <row r="456">
          <cell r="B456">
            <v>449</v>
          </cell>
          <cell r="C456" t="str">
            <v>91420-2C070</v>
          </cell>
          <cell r="D456" t="str">
            <v>CONT WIR`G(T)</v>
          </cell>
          <cell r="E456" t="str">
            <v>GK</v>
          </cell>
          <cell r="F456" t="str">
            <v>N2CY0114</v>
          </cell>
          <cell r="G456" t="str">
            <v>일반</v>
          </cell>
          <cell r="H456" t="str">
            <v>동해전장</v>
          </cell>
          <cell r="I456" t="str">
            <v>의장개발1팀</v>
          </cell>
          <cell r="J456" t="str">
            <v>김경원</v>
          </cell>
        </row>
        <row r="457">
          <cell r="B457">
            <v>450</v>
          </cell>
          <cell r="C457" t="str">
            <v>91420-2C080</v>
          </cell>
          <cell r="D457" t="str">
            <v>CONT WIR`G(T)</v>
          </cell>
          <cell r="E457" t="str">
            <v>GK</v>
          </cell>
          <cell r="F457" t="str">
            <v>N2CY0114</v>
          </cell>
          <cell r="G457" t="str">
            <v>일반</v>
          </cell>
          <cell r="H457" t="str">
            <v>동해전장</v>
          </cell>
          <cell r="I457" t="str">
            <v>의장개발1팀</v>
          </cell>
          <cell r="J457" t="str">
            <v>김경원</v>
          </cell>
        </row>
        <row r="458">
          <cell r="B458">
            <v>451</v>
          </cell>
          <cell r="C458" t="str">
            <v>91420-2C090</v>
          </cell>
          <cell r="D458" t="str">
            <v>CONT WIR`G(T)</v>
          </cell>
          <cell r="E458" t="str">
            <v>GK</v>
          </cell>
          <cell r="F458" t="str">
            <v>N2CY0114</v>
          </cell>
          <cell r="G458" t="str">
            <v>일반</v>
          </cell>
          <cell r="H458" t="str">
            <v>동해전장</v>
          </cell>
          <cell r="I458" t="str">
            <v>의장개발1팀</v>
          </cell>
          <cell r="J458" t="str">
            <v>김경원</v>
          </cell>
        </row>
        <row r="459">
          <cell r="B459">
            <v>452</v>
          </cell>
          <cell r="C459" t="str">
            <v>91420-2C100</v>
          </cell>
          <cell r="D459" t="str">
            <v>CONT WIR`G(T)</v>
          </cell>
          <cell r="E459" t="str">
            <v>GK</v>
          </cell>
          <cell r="F459" t="str">
            <v>N2CY0114</v>
          </cell>
          <cell r="G459" t="str">
            <v>일반</v>
          </cell>
          <cell r="H459" t="str">
            <v>동해전장</v>
          </cell>
          <cell r="I459" t="str">
            <v>의장개발1팀</v>
          </cell>
          <cell r="J459" t="str">
            <v>김경원</v>
          </cell>
        </row>
        <row r="460">
          <cell r="B460">
            <v>453</v>
          </cell>
          <cell r="C460" t="str">
            <v>91420-2C110</v>
          </cell>
          <cell r="D460" t="str">
            <v>CONT WIR`G(T)</v>
          </cell>
          <cell r="E460" t="str">
            <v>GK</v>
          </cell>
          <cell r="F460" t="str">
            <v>N2CY0114</v>
          </cell>
          <cell r="G460" t="str">
            <v>일반</v>
          </cell>
          <cell r="H460" t="str">
            <v>동해전장</v>
          </cell>
          <cell r="I460" t="str">
            <v>의장개발1팀</v>
          </cell>
          <cell r="J460" t="str">
            <v>김경원</v>
          </cell>
        </row>
        <row r="461">
          <cell r="B461">
            <v>454</v>
          </cell>
          <cell r="C461" t="str">
            <v>91420-2C120</v>
          </cell>
          <cell r="D461" t="str">
            <v>CONT WIR`G(T)</v>
          </cell>
          <cell r="E461" t="str">
            <v>GK</v>
          </cell>
          <cell r="F461" t="str">
            <v>N2CY0114</v>
          </cell>
          <cell r="G461" t="str">
            <v>RHD</v>
          </cell>
          <cell r="H461" t="str">
            <v>동해전장</v>
          </cell>
          <cell r="I461" t="str">
            <v>의장개발1팀</v>
          </cell>
          <cell r="J461" t="str">
            <v>김경원</v>
          </cell>
        </row>
        <row r="462">
          <cell r="B462">
            <v>455</v>
          </cell>
          <cell r="C462" t="str">
            <v>91420-2C130</v>
          </cell>
          <cell r="D462" t="str">
            <v>CONT WIR`G(T)</v>
          </cell>
          <cell r="E462" t="str">
            <v>GK</v>
          </cell>
          <cell r="F462" t="str">
            <v>N2CY0114</v>
          </cell>
          <cell r="G462" t="str">
            <v>RHD</v>
          </cell>
          <cell r="H462" t="str">
            <v>동해전장</v>
          </cell>
          <cell r="I462" t="str">
            <v>의장개발1팀</v>
          </cell>
          <cell r="J462" t="str">
            <v>김경원</v>
          </cell>
        </row>
        <row r="463">
          <cell r="B463">
            <v>456</v>
          </cell>
          <cell r="C463" t="str">
            <v>91420-2C140</v>
          </cell>
          <cell r="D463" t="str">
            <v>CONT WIR`G(T)</v>
          </cell>
          <cell r="E463" t="str">
            <v>GK</v>
          </cell>
          <cell r="F463" t="str">
            <v>N2CY0114</v>
          </cell>
          <cell r="G463" t="str">
            <v>RHD</v>
          </cell>
          <cell r="H463" t="str">
            <v>동해전장</v>
          </cell>
          <cell r="I463" t="str">
            <v>의장개발1팀</v>
          </cell>
          <cell r="J463" t="str">
            <v>김경원</v>
          </cell>
        </row>
        <row r="464">
          <cell r="B464">
            <v>457</v>
          </cell>
          <cell r="C464" t="str">
            <v>91420-2C150</v>
          </cell>
          <cell r="D464" t="str">
            <v>CONT WIR`G(T)</v>
          </cell>
          <cell r="E464" t="str">
            <v>GK</v>
          </cell>
          <cell r="F464" t="str">
            <v>N2CY0114</v>
          </cell>
          <cell r="G464" t="str">
            <v>RHD</v>
          </cell>
          <cell r="H464" t="str">
            <v>동해전장</v>
          </cell>
          <cell r="I464" t="str">
            <v>의장개발1팀</v>
          </cell>
          <cell r="J464" t="str">
            <v>김경원</v>
          </cell>
        </row>
        <row r="465">
          <cell r="B465">
            <v>458</v>
          </cell>
          <cell r="C465" t="str">
            <v>91420-2C160</v>
          </cell>
          <cell r="D465" t="str">
            <v>CONT WIR`G(T)</v>
          </cell>
          <cell r="E465" t="str">
            <v>GK</v>
          </cell>
          <cell r="F465" t="str">
            <v>N2CY0114</v>
          </cell>
          <cell r="G465" t="str">
            <v>RHD</v>
          </cell>
          <cell r="H465" t="str">
            <v>동해전장</v>
          </cell>
          <cell r="I465" t="str">
            <v>의장개발1팀</v>
          </cell>
          <cell r="J465" t="str">
            <v>김경원</v>
          </cell>
        </row>
        <row r="466">
          <cell r="B466">
            <v>459</v>
          </cell>
          <cell r="C466" t="str">
            <v>91420-2C170</v>
          </cell>
          <cell r="D466" t="str">
            <v>CONT WIR`G(T)</v>
          </cell>
          <cell r="E466" t="str">
            <v>GK</v>
          </cell>
          <cell r="F466" t="str">
            <v>N2CY0114</v>
          </cell>
          <cell r="G466" t="str">
            <v>RHD</v>
          </cell>
          <cell r="H466" t="str">
            <v>동해전장</v>
          </cell>
          <cell r="I466" t="str">
            <v>의장개발1팀</v>
          </cell>
          <cell r="J466" t="str">
            <v>김경원</v>
          </cell>
        </row>
        <row r="467">
          <cell r="B467">
            <v>460</v>
          </cell>
          <cell r="C467" t="str">
            <v>91420-2C180</v>
          </cell>
          <cell r="D467" t="str">
            <v>CONT WIR`G(T)</v>
          </cell>
          <cell r="E467" t="str">
            <v>GK</v>
          </cell>
          <cell r="F467" t="str">
            <v>N2CY0114</v>
          </cell>
          <cell r="G467" t="str">
            <v>RHD</v>
          </cell>
          <cell r="H467" t="str">
            <v>동해전장</v>
          </cell>
          <cell r="I467" t="str">
            <v>의장개발1팀</v>
          </cell>
          <cell r="J467" t="str">
            <v>김경원</v>
          </cell>
        </row>
        <row r="468">
          <cell r="B468">
            <v>461</v>
          </cell>
          <cell r="C468" t="str">
            <v>91420-2C190</v>
          </cell>
          <cell r="D468" t="str">
            <v>CONT WIR`G(T)</v>
          </cell>
          <cell r="E468" t="str">
            <v>GK</v>
          </cell>
          <cell r="F468" t="str">
            <v>N2CY0114</v>
          </cell>
          <cell r="G468" t="str">
            <v>RHD</v>
          </cell>
          <cell r="H468" t="str">
            <v>동해전장</v>
          </cell>
          <cell r="I468" t="str">
            <v>의장개발1팀</v>
          </cell>
          <cell r="J468" t="str">
            <v>김경원</v>
          </cell>
        </row>
        <row r="469">
          <cell r="B469">
            <v>462</v>
          </cell>
          <cell r="C469" t="str">
            <v>91420-2C200</v>
          </cell>
          <cell r="D469" t="str">
            <v>CONT WIR`G(T)</v>
          </cell>
          <cell r="E469" t="str">
            <v>GK</v>
          </cell>
          <cell r="F469" t="str">
            <v>N2CY0114</v>
          </cell>
          <cell r="G469" t="str">
            <v>RHD</v>
          </cell>
          <cell r="H469" t="str">
            <v>동해전장</v>
          </cell>
          <cell r="I469" t="str">
            <v>의장개발1팀</v>
          </cell>
          <cell r="J469" t="str">
            <v>김경원</v>
          </cell>
        </row>
        <row r="470">
          <cell r="B470">
            <v>463</v>
          </cell>
          <cell r="C470" t="str">
            <v>91420-2C210</v>
          </cell>
          <cell r="D470" t="str">
            <v>CONT WIR`G(T)</v>
          </cell>
          <cell r="E470" t="str">
            <v>GK</v>
          </cell>
          <cell r="F470" t="str">
            <v>N2CY0114</v>
          </cell>
          <cell r="G470" t="str">
            <v>RHD</v>
          </cell>
          <cell r="H470" t="str">
            <v>동해전장</v>
          </cell>
          <cell r="I470" t="str">
            <v>의장개발1팀</v>
          </cell>
          <cell r="J470" t="str">
            <v>김경원</v>
          </cell>
        </row>
        <row r="471">
          <cell r="B471">
            <v>464</v>
          </cell>
          <cell r="C471" t="str">
            <v>91420-2C220</v>
          </cell>
          <cell r="D471" t="str">
            <v>CONT WIR`G(T)</v>
          </cell>
          <cell r="E471" t="str">
            <v>GK</v>
          </cell>
          <cell r="F471" t="str">
            <v>N2CY0114</v>
          </cell>
          <cell r="G471" t="str">
            <v>RHD</v>
          </cell>
          <cell r="H471" t="str">
            <v>동해전장</v>
          </cell>
          <cell r="I471" t="str">
            <v>의장개발1팀</v>
          </cell>
          <cell r="J471" t="str">
            <v>김경원</v>
          </cell>
        </row>
        <row r="472">
          <cell r="B472">
            <v>465</v>
          </cell>
          <cell r="C472" t="str">
            <v>91420-2C230</v>
          </cell>
          <cell r="D472" t="str">
            <v>CONT WIR`G(T)</v>
          </cell>
          <cell r="E472" t="str">
            <v>GK</v>
          </cell>
          <cell r="F472" t="str">
            <v>N2CY0114</v>
          </cell>
          <cell r="G472" t="str">
            <v>RHD</v>
          </cell>
          <cell r="H472" t="str">
            <v>동해전장</v>
          </cell>
          <cell r="I472" t="str">
            <v>의장개발1팀</v>
          </cell>
          <cell r="J472" t="str">
            <v>김경원</v>
          </cell>
        </row>
        <row r="473">
          <cell r="B473">
            <v>466</v>
          </cell>
          <cell r="C473" t="str">
            <v>91420-2C240</v>
          </cell>
          <cell r="D473" t="str">
            <v>CONT WIR`G(T)</v>
          </cell>
          <cell r="E473" t="str">
            <v>GK</v>
          </cell>
          <cell r="F473" t="str">
            <v>N2CY0114</v>
          </cell>
          <cell r="G473" t="str">
            <v>내수</v>
          </cell>
          <cell r="H473" t="str">
            <v>동해전장</v>
          </cell>
          <cell r="I473" t="str">
            <v>의장개발1팀</v>
          </cell>
          <cell r="J473" t="str">
            <v>김경원</v>
          </cell>
        </row>
        <row r="474">
          <cell r="B474">
            <v>467</v>
          </cell>
          <cell r="C474" t="str">
            <v>91420-2C250</v>
          </cell>
          <cell r="D474" t="str">
            <v>CONT WIR`G(T)</v>
          </cell>
          <cell r="E474" t="str">
            <v>GK</v>
          </cell>
          <cell r="F474" t="str">
            <v>N2CY0114</v>
          </cell>
          <cell r="G474" t="str">
            <v>내수</v>
          </cell>
          <cell r="H474" t="str">
            <v>동해전장</v>
          </cell>
          <cell r="I474" t="str">
            <v>의장개발1팀</v>
          </cell>
          <cell r="J474" t="str">
            <v>김경원</v>
          </cell>
        </row>
        <row r="475">
          <cell r="B475">
            <v>468</v>
          </cell>
          <cell r="C475" t="str">
            <v>91420-2C260</v>
          </cell>
          <cell r="D475" t="str">
            <v>CONT WIR`G(T)</v>
          </cell>
          <cell r="E475" t="str">
            <v>GK</v>
          </cell>
          <cell r="F475" t="str">
            <v>N2CY0114</v>
          </cell>
          <cell r="G475" t="str">
            <v>일반</v>
          </cell>
          <cell r="H475" t="str">
            <v>동해전장</v>
          </cell>
          <cell r="I475" t="str">
            <v>의장개발1팀</v>
          </cell>
          <cell r="J475" t="str">
            <v>김경원</v>
          </cell>
        </row>
        <row r="476">
          <cell r="B476">
            <v>469</v>
          </cell>
          <cell r="C476" t="str">
            <v>91420-2C270</v>
          </cell>
          <cell r="D476" t="str">
            <v>CONT WIR`G(T)</v>
          </cell>
          <cell r="E476" t="str">
            <v>GK</v>
          </cell>
          <cell r="F476" t="str">
            <v>N2CY0114</v>
          </cell>
          <cell r="G476" t="str">
            <v>일반</v>
          </cell>
          <cell r="H476" t="str">
            <v>동해전장</v>
          </cell>
          <cell r="I476" t="str">
            <v>의장개발1팀</v>
          </cell>
          <cell r="J476" t="str">
            <v>김경원</v>
          </cell>
        </row>
        <row r="477">
          <cell r="B477">
            <v>470</v>
          </cell>
          <cell r="C477" t="str">
            <v>91420-2C280</v>
          </cell>
          <cell r="D477" t="str">
            <v>CONT WIR`G(T)</v>
          </cell>
          <cell r="E477" t="str">
            <v>GK</v>
          </cell>
          <cell r="F477" t="str">
            <v>N2CY0114</v>
          </cell>
          <cell r="G477" t="str">
            <v>일반</v>
          </cell>
          <cell r="H477" t="str">
            <v>동해전장</v>
          </cell>
          <cell r="I477" t="str">
            <v>의장개발1팀</v>
          </cell>
          <cell r="J477" t="str">
            <v>김경원</v>
          </cell>
        </row>
        <row r="478">
          <cell r="B478">
            <v>471</v>
          </cell>
          <cell r="C478" t="str">
            <v>91420-2C290</v>
          </cell>
          <cell r="D478" t="str">
            <v>CONT WIR`G(T)</v>
          </cell>
          <cell r="E478" t="str">
            <v>GK</v>
          </cell>
          <cell r="F478" t="str">
            <v>N2CY0114</v>
          </cell>
          <cell r="G478" t="str">
            <v>일반</v>
          </cell>
          <cell r="H478" t="str">
            <v>동해전장</v>
          </cell>
          <cell r="I478" t="str">
            <v>의장개발1팀</v>
          </cell>
          <cell r="J478" t="str">
            <v>김경원</v>
          </cell>
        </row>
        <row r="479">
          <cell r="B479">
            <v>472</v>
          </cell>
          <cell r="C479" t="str">
            <v>91420-2C300</v>
          </cell>
          <cell r="D479" t="str">
            <v>CONT WIR`G(T)</v>
          </cell>
          <cell r="E479" t="str">
            <v>GK</v>
          </cell>
          <cell r="F479" t="str">
            <v>N2CY0114</v>
          </cell>
          <cell r="G479" t="str">
            <v>일반</v>
          </cell>
          <cell r="H479" t="str">
            <v>동해전장</v>
          </cell>
          <cell r="I479" t="str">
            <v>의장개발1팀</v>
          </cell>
          <cell r="J479" t="str">
            <v>김경원</v>
          </cell>
        </row>
        <row r="480">
          <cell r="B480">
            <v>473</v>
          </cell>
          <cell r="C480" t="str">
            <v>91420-2C310</v>
          </cell>
          <cell r="D480" t="str">
            <v>CONT WIR`G(T)</v>
          </cell>
          <cell r="E480" t="str">
            <v>GK</v>
          </cell>
          <cell r="F480" t="str">
            <v>N2CY0114</v>
          </cell>
          <cell r="G480" t="str">
            <v>일반</v>
          </cell>
          <cell r="H480" t="str">
            <v>동해전장</v>
          </cell>
          <cell r="I480" t="str">
            <v>의장개발1팀</v>
          </cell>
          <cell r="J480" t="str">
            <v>김경원</v>
          </cell>
        </row>
        <row r="481">
          <cell r="B481">
            <v>474</v>
          </cell>
          <cell r="C481" t="str">
            <v>91420-2C320</v>
          </cell>
          <cell r="D481" t="str">
            <v>CONT WIR`G(T)</v>
          </cell>
          <cell r="E481" t="str">
            <v>GK</v>
          </cell>
          <cell r="F481" t="str">
            <v>N2CY0114</v>
          </cell>
          <cell r="G481" t="str">
            <v>일반</v>
          </cell>
          <cell r="H481" t="str">
            <v>동해전장</v>
          </cell>
          <cell r="I481" t="str">
            <v>의장개발1팀</v>
          </cell>
          <cell r="J481" t="str">
            <v>김경원</v>
          </cell>
        </row>
        <row r="482">
          <cell r="B482">
            <v>475</v>
          </cell>
          <cell r="C482" t="str">
            <v>91420-2C330</v>
          </cell>
          <cell r="D482" t="str">
            <v>CONT WIR`G(T)</v>
          </cell>
          <cell r="E482" t="str">
            <v>GK</v>
          </cell>
          <cell r="F482" t="str">
            <v>N2CY0114</v>
          </cell>
          <cell r="G482" t="str">
            <v>일반</v>
          </cell>
          <cell r="H482" t="str">
            <v>동해전장</v>
          </cell>
          <cell r="I482" t="str">
            <v>의장개발1팀</v>
          </cell>
          <cell r="J482" t="str">
            <v>김경원</v>
          </cell>
        </row>
        <row r="483">
          <cell r="B483">
            <v>476</v>
          </cell>
          <cell r="C483" t="str">
            <v>91420-2C340</v>
          </cell>
          <cell r="D483" t="str">
            <v>CONT WIR`G(T)</v>
          </cell>
          <cell r="E483" t="str">
            <v>GK</v>
          </cell>
          <cell r="F483" t="str">
            <v>N2CY0114</v>
          </cell>
          <cell r="G483" t="str">
            <v>일반</v>
          </cell>
          <cell r="H483" t="str">
            <v>동해전장</v>
          </cell>
          <cell r="I483" t="str">
            <v>의장개발1팀</v>
          </cell>
          <cell r="J483" t="str">
            <v>김경원</v>
          </cell>
        </row>
        <row r="484">
          <cell r="B484">
            <v>477</v>
          </cell>
          <cell r="C484" t="str">
            <v>91420-2C350</v>
          </cell>
          <cell r="D484" t="str">
            <v>CONT WIR`G(T)</v>
          </cell>
          <cell r="E484" t="str">
            <v>GK</v>
          </cell>
          <cell r="F484" t="str">
            <v>N2CY0114</v>
          </cell>
          <cell r="G484" t="str">
            <v>일반</v>
          </cell>
          <cell r="H484" t="str">
            <v>동해전장</v>
          </cell>
          <cell r="I484" t="str">
            <v>의장개발1팀</v>
          </cell>
          <cell r="J484" t="str">
            <v>김경원</v>
          </cell>
        </row>
        <row r="485">
          <cell r="B485">
            <v>478</v>
          </cell>
          <cell r="C485" t="str">
            <v>91420-2C360</v>
          </cell>
          <cell r="D485" t="str">
            <v>CONT WIR`G(T)</v>
          </cell>
          <cell r="E485" t="str">
            <v>GK</v>
          </cell>
          <cell r="F485" t="str">
            <v>N2CY0114</v>
          </cell>
          <cell r="G485" t="str">
            <v>일반</v>
          </cell>
          <cell r="H485" t="str">
            <v>동해전장</v>
          </cell>
          <cell r="I485" t="str">
            <v>의장개발1팀</v>
          </cell>
          <cell r="J485" t="str">
            <v>김경원</v>
          </cell>
        </row>
        <row r="486">
          <cell r="B486">
            <v>479</v>
          </cell>
          <cell r="C486" t="str">
            <v>91420-2C370</v>
          </cell>
          <cell r="D486" t="str">
            <v>CONT WIR`G(T)</v>
          </cell>
          <cell r="E486" t="str">
            <v>GK</v>
          </cell>
          <cell r="F486" t="str">
            <v>N2CY0114</v>
          </cell>
          <cell r="G486" t="str">
            <v>일반</v>
          </cell>
          <cell r="H486" t="str">
            <v>동해전장</v>
          </cell>
          <cell r="I486" t="str">
            <v>의장개발1팀</v>
          </cell>
          <cell r="J486" t="str">
            <v>김경원</v>
          </cell>
        </row>
        <row r="487">
          <cell r="B487">
            <v>480</v>
          </cell>
          <cell r="C487" t="str">
            <v>91420-2C380</v>
          </cell>
          <cell r="D487" t="str">
            <v>CONT WIR`G(T)</v>
          </cell>
          <cell r="E487" t="str">
            <v>GK</v>
          </cell>
          <cell r="F487" t="str">
            <v>N2CY0114</v>
          </cell>
          <cell r="G487" t="str">
            <v>일반</v>
          </cell>
          <cell r="H487" t="str">
            <v>동해전장</v>
          </cell>
          <cell r="I487" t="str">
            <v>의장개발1팀</v>
          </cell>
          <cell r="J487" t="str">
            <v>김경원</v>
          </cell>
        </row>
        <row r="488">
          <cell r="B488">
            <v>481</v>
          </cell>
          <cell r="C488" t="str">
            <v>91420-2C390</v>
          </cell>
          <cell r="D488" t="str">
            <v>CONT WIR`G(T)</v>
          </cell>
          <cell r="E488" t="str">
            <v>GK</v>
          </cell>
          <cell r="F488" t="str">
            <v>N2CY0114</v>
          </cell>
          <cell r="G488" t="str">
            <v>일반</v>
          </cell>
          <cell r="H488" t="str">
            <v>동해전장</v>
          </cell>
          <cell r="I488" t="str">
            <v>의장개발1팀</v>
          </cell>
          <cell r="J488" t="str">
            <v>김경원</v>
          </cell>
        </row>
        <row r="489">
          <cell r="B489">
            <v>482</v>
          </cell>
          <cell r="C489" t="str">
            <v>91420-2C400</v>
          </cell>
          <cell r="D489" t="str">
            <v>CONT WIR`G(T)</v>
          </cell>
          <cell r="E489" t="str">
            <v>GK</v>
          </cell>
          <cell r="F489" t="str">
            <v>N2CY0114</v>
          </cell>
          <cell r="G489" t="str">
            <v>일반</v>
          </cell>
          <cell r="H489" t="str">
            <v>동해전장</v>
          </cell>
          <cell r="I489" t="str">
            <v>의장개발1팀</v>
          </cell>
          <cell r="J489" t="str">
            <v>김경원</v>
          </cell>
        </row>
        <row r="490">
          <cell r="B490">
            <v>483</v>
          </cell>
          <cell r="C490" t="str">
            <v>91420-2C410</v>
          </cell>
          <cell r="D490" t="str">
            <v>CONT WIR`G(T)</v>
          </cell>
          <cell r="E490" t="str">
            <v>GK</v>
          </cell>
          <cell r="F490" t="str">
            <v>N2CY0114</v>
          </cell>
          <cell r="G490" t="str">
            <v>일반</v>
          </cell>
          <cell r="H490" t="str">
            <v>동해전장</v>
          </cell>
          <cell r="I490" t="str">
            <v>의장개발1팀</v>
          </cell>
          <cell r="J490" t="str">
            <v>김경원</v>
          </cell>
        </row>
        <row r="491">
          <cell r="B491">
            <v>484</v>
          </cell>
          <cell r="C491" t="str">
            <v>91420-2C420</v>
          </cell>
          <cell r="D491" t="str">
            <v>CONT WIR`G(T)</v>
          </cell>
          <cell r="E491" t="str">
            <v>GK</v>
          </cell>
          <cell r="F491" t="str">
            <v>N2CY0114</v>
          </cell>
          <cell r="G491" t="str">
            <v>RHD</v>
          </cell>
          <cell r="H491" t="str">
            <v>동해전장</v>
          </cell>
          <cell r="I491" t="str">
            <v>의장개발1팀</v>
          </cell>
          <cell r="J491" t="str">
            <v>김경원</v>
          </cell>
        </row>
        <row r="492">
          <cell r="B492">
            <v>485</v>
          </cell>
          <cell r="C492" t="str">
            <v>91420-2C430</v>
          </cell>
          <cell r="D492" t="str">
            <v>CONT WIR`G(T)</v>
          </cell>
          <cell r="E492" t="str">
            <v>GK</v>
          </cell>
          <cell r="F492" t="str">
            <v>N2CY0114</v>
          </cell>
          <cell r="G492" t="str">
            <v>RHD</v>
          </cell>
          <cell r="H492" t="str">
            <v>동해전장</v>
          </cell>
          <cell r="I492" t="str">
            <v>의장개발1팀</v>
          </cell>
          <cell r="J492" t="str">
            <v>김경원</v>
          </cell>
        </row>
        <row r="493">
          <cell r="B493">
            <v>486</v>
          </cell>
          <cell r="C493" t="str">
            <v>91420-2C440</v>
          </cell>
          <cell r="D493" t="str">
            <v>CONT WIR`G(T)</v>
          </cell>
          <cell r="E493" t="str">
            <v>GK</v>
          </cell>
          <cell r="F493" t="str">
            <v>N2CY0114</v>
          </cell>
          <cell r="G493" t="str">
            <v>RHD</v>
          </cell>
          <cell r="H493" t="str">
            <v>동해전장</v>
          </cell>
          <cell r="I493" t="str">
            <v>의장개발1팀</v>
          </cell>
          <cell r="J493" t="str">
            <v>김경원</v>
          </cell>
        </row>
        <row r="494">
          <cell r="B494">
            <v>487</v>
          </cell>
          <cell r="C494" t="str">
            <v>91420-2C450</v>
          </cell>
          <cell r="D494" t="str">
            <v>CONT WIR`G(T)</v>
          </cell>
          <cell r="E494" t="str">
            <v>GK</v>
          </cell>
          <cell r="F494" t="str">
            <v>N2CY0114</v>
          </cell>
          <cell r="G494" t="str">
            <v>RHD</v>
          </cell>
          <cell r="H494" t="str">
            <v>동해전장</v>
          </cell>
          <cell r="I494" t="str">
            <v>의장개발1팀</v>
          </cell>
          <cell r="J494" t="str">
            <v>김경원</v>
          </cell>
        </row>
        <row r="495">
          <cell r="B495">
            <v>488</v>
          </cell>
          <cell r="C495" t="str">
            <v>91420-2C460</v>
          </cell>
          <cell r="D495" t="str">
            <v>CONT WIR`G(T)</v>
          </cell>
          <cell r="E495" t="str">
            <v>GK</v>
          </cell>
          <cell r="F495" t="str">
            <v>N2CY0114</v>
          </cell>
          <cell r="G495" t="str">
            <v>RHD</v>
          </cell>
          <cell r="H495" t="str">
            <v>동해전장</v>
          </cell>
          <cell r="I495" t="str">
            <v>의장개발1팀</v>
          </cell>
          <cell r="J495" t="str">
            <v>김경원</v>
          </cell>
        </row>
        <row r="496">
          <cell r="B496">
            <v>489</v>
          </cell>
          <cell r="C496" t="str">
            <v>91420-2C470</v>
          </cell>
          <cell r="D496" t="str">
            <v>CONT WIR`G(T)</v>
          </cell>
          <cell r="E496" t="str">
            <v>GK</v>
          </cell>
          <cell r="F496" t="str">
            <v>N2CY0114</v>
          </cell>
          <cell r="G496" t="str">
            <v>RHD</v>
          </cell>
          <cell r="H496" t="str">
            <v>동해전장</v>
          </cell>
          <cell r="I496" t="str">
            <v>의장개발1팀</v>
          </cell>
          <cell r="J496" t="str">
            <v>김경원</v>
          </cell>
        </row>
        <row r="497">
          <cell r="B497">
            <v>490</v>
          </cell>
          <cell r="C497" t="str">
            <v>91420-2C480</v>
          </cell>
          <cell r="D497" t="str">
            <v>CONT WIR`G(T)</v>
          </cell>
          <cell r="E497" t="str">
            <v>GK</v>
          </cell>
          <cell r="F497" t="str">
            <v>N2CY0114</v>
          </cell>
          <cell r="G497" t="str">
            <v>RHD</v>
          </cell>
          <cell r="H497" t="str">
            <v>동해전장</v>
          </cell>
          <cell r="I497" t="str">
            <v>의장개발1팀</v>
          </cell>
          <cell r="J497" t="str">
            <v>김경원</v>
          </cell>
        </row>
        <row r="498">
          <cell r="B498">
            <v>491</v>
          </cell>
          <cell r="C498" t="str">
            <v>91420-2C490</v>
          </cell>
          <cell r="D498" t="str">
            <v>CONT WIR`G(T)</v>
          </cell>
          <cell r="E498" t="str">
            <v>GK</v>
          </cell>
          <cell r="F498" t="str">
            <v>N2CY0114</v>
          </cell>
          <cell r="G498" t="str">
            <v>RHD</v>
          </cell>
          <cell r="H498" t="str">
            <v>동해전장</v>
          </cell>
          <cell r="I498" t="str">
            <v>의장개발1팀</v>
          </cell>
          <cell r="J498" t="str">
            <v>김경원</v>
          </cell>
        </row>
        <row r="499">
          <cell r="B499">
            <v>492</v>
          </cell>
          <cell r="C499" t="str">
            <v>91420-2C500</v>
          </cell>
          <cell r="D499" t="str">
            <v>CONT WIR`G(T)</v>
          </cell>
          <cell r="E499" t="str">
            <v>GK</v>
          </cell>
          <cell r="F499" t="str">
            <v>N2CY0114</v>
          </cell>
          <cell r="G499" t="str">
            <v>RHD</v>
          </cell>
          <cell r="H499" t="str">
            <v>동해전장</v>
          </cell>
          <cell r="I499" t="str">
            <v>의장개발1팀</v>
          </cell>
          <cell r="J499" t="str">
            <v>김경원</v>
          </cell>
        </row>
        <row r="500">
          <cell r="B500">
            <v>493</v>
          </cell>
          <cell r="C500" t="str">
            <v>91420-2C510</v>
          </cell>
          <cell r="D500" t="str">
            <v>CONT WIR`G(T)</v>
          </cell>
          <cell r="E500" t="str">
            <v>GK</v>
          </cell>
          <cell r="F500" t="str">
            <v>N2CY0114</v>
          </cell>
          <cell r="G500" t="str">
            <v>RHD</v>
          </cell>
          <cell r="H500" t="str">
            <v>동해전장</v>
          </cell>
          <cell r="I500" t="str">
            <v>의장개발1팀</v>
          </cell>
          <cell r="J500" t="str">
            <v>김경원</v>
          </cell>
        </row>
        <row r="501">
          <cell r="B501">
            <v>494</v>
          </cell>
          <cell r="C501" t="str">
            <v>91420-2C520</v>
          </cell>
          <cell r="D501" t="str">
            <v>CONT WIR`G(T)</v>
          </cell>
          <cell r="E501" t="str">
            <v>GK</v>
          </cell>
          <cell r="F501" t="str">
            <v>N2CY0114</v>
          </cell>
          <cell r="G501" t="str">
            <v>RHD</v>
          </cell>
          <cell r="H501" t="str">
            <v>동해전장</v>
          </cell>
          <cell r="I501" t="str">
            <v>의장개발1팀</v>
          </cell>
          <cell r="J501" t="str">
            <v>김경원</v>
          </cell>
        </row>
        <row r="502">
          <cell r="B502">
            <v>495</v>
          </cell>
          <cell r="C502" t="str">
            <v>91420-2C530</v>
          </cell>
          <cell r="D502" t="str">
            <v>CONT WIR`G(T)</v>
          </cell>
          <cell r="E502" t="str">
            <v>GK</v>
          </cell>
          <cell r="F502" t="str">
            <v>N2CY0114</v>
          </cell>
          <cell r="G502" t="str">
            <v>RHD</v>
          </cell>
          <cell r="H502" t="str">
            <v>동해전장</v>
          </cell>
          <cell r="I502" t="str">
            <v>의장개발1팀</v>
          </cell>
          <cell r="J502" t="str">
            <v>김경원</v>
          </cell>
        </row>
        <row r="503">
          <cell r="B503">
            <v>496</v>
          </cell>
          <cell r="C503" t="str">
            <v>91420-2C540</v>
          </cell>
          <cell r="D503" t="str">
            <v>CONT WIR`G(T)</v>
          </cell>
          <cell r="E503" t="str">
            <v>GK</v>
          </cell>
          <cell r="F503" t="str">
            <v>N2CY0114</v>
          </cell>
          <cell r="G503" t="str">
            <v>북미</v>
          </cell>
          <cell r="H503" t="str">
            <v>동해전장</v>
          </cell>
          <cell r="I503" t="str">
            <v>의장개발1팀</v>
          </cell>
          <cell r="J503" t="str">
            <v>김경원</v>
          </cell>
        </row>
        <row r="504">
          <cell r="B504">
            <v>497</v>
          </cell>
          <cell r="C504" t="str">
            <v>91420-2C550</v>
          </cell>
          <cell r="D504" t="str">
            <v>CONT WIR`G(T)</v>
          </cell>
          <cell r="E504" t="str">
            <v>GK</v>
          </cell>
          <cell r="F504" t="str">
            <v>N2CY0114</v>
          </cell>
          <cell r="G504" t="str">
            <v>북미</v>
          </cell>
          <cell r="H504" t="str">
            <v>동해전장</v>
          </cell>
          <cell r="I504" t="str">
            <v>의장개발1팀</v>
          </cell>
          <cell r="J504" t="str">
            <v>김경원</v>
          </cell>
        </row>
        <row r="505">
          <cell r="B505">
            <v>498</v>
          </cell>
          <cell r="C505" t="str">
            <v>91420-2C560</v>
          </cell>
          <cell r="D505" t="str">
            <v>CONT WIR`G(T)</v>
          </cell>
          <cell r="E505" t="str">
            <v>GK</v>
          </cell>
          <cell r="F505" t="str">
            <v>N2CY0114</v>
          </cell>
          <cell r="G505" t="str">
            <v>북미</v>
          </cell>
          <cell r="H505" t="str">
            <v>동해전장</v>
          </cell>
          <cell r="I505" t="str">
            <v>의장개발1팀</v>
          </cell>
          <cell r="J505" t="str">
            <v>김경원</v>
          </cell>
        </row>
        <row r="506">
          <cell r="B506">
            <v>499</v>
          </cell>
          <cell r="C506" t="str">
            <v>91420-2C570</v>
          </cell>
          <cell r="D506" t="str">
            <v>CONT WIR`G(T)</v>
          </cell>
          <cell r="E506" t="str">
            <v>GK</v>
          </cell>
          <cell r="F506" t="str">
            <v>N2CY0114</v>
          </cell>
          <cell r="G506" t="str">
            <v>북미</v>
          </cell>
          <cell r="H506" t="str">
            <v>동해전장</v>
          </cell>
          <cell r="I506" t="str">
            <v>의장개발1팀</v>
          </cell>
          <cell r="J506" t="str">
            <v>김경원</v>
          </cell>
        </row>
        <row r="507">
          <cell r="B507">
            <v>500</v>
          </cell>
          <cell r="C507" t="str">
            <v>91500-2C000</v>
          </cell>
          <cell r="D507" t="str">
            <v>FLOOR WIR`G</v>
          </cell>
          <cell r="E507" t="str">
            <v>GK</v>
          </cell>
          <cell r="F507" t="str">
            <v>N2CY0114</v>
          </cell>
          <cell r="G507" t="str">
            <v>내수</v>
          </cell>
          <cell r="H507" t="str">
            <v>동해전장</v>
          </cell>
          <cell r="I507" t="str">
            <v>의장개발1팀</v>
          </cell>
          <cell r="J507" t="str">
            <v>김경원</v>
          </cell>
          <cell r="K507" t="str">
            <v>해당무</v>
          </cell>
          <cell r="L507" t="str">
            <v>해당무</v>
          </cell>
          <cell r="M507" t="str">
            <v>해당무</v>
          </cell>
          <cell r="N507" t="str">
            <v>해당무</v>
          </cell>
          <cell r="O507" t="str">
            <v>해당무</v>
          </cell>
          <cell r="P507" t="str">
            <v>해당무</v>
          </cell>
          <cell r="Q507" t="str">
            <v>해당무</v>
          </cell>
          <cell r="R507" t="str">
            <v>해당무</v>
          </cell>
          <cell r="S507" t="str">
            <v>해당무</v>
          </cell>
          <cell r="T507" t="str">
            <v>해당무</v>
          </cell>
          <cell r="U507" t="str">
            <v>해당무</v>
          </cell>
          <cell r="V507" t="str">
            <v>해당무</v>
          </cell>
          <cell r="W507" t="str">
            <v>해당무</v>
          </cell>
          <cell r="X507" t="str">
            <v>해당무</v>
          </cell>
          <cell r="Y507" t="str">
            <v>해당무</v>
          </cell>
          <cell r="Z507" t="str">
            <v>해당무</v>
          </cell>
          <cell r="AA507" t="str">
            <v>해당무</v>
          </cell>
          <cell r="AB507" t="str">
            <v>해당무</v>
          </cell>
          <cell r="AC507" t="str">
            <v>해당무</v>
          </cell>
          <cell r="AD507">
            <v>36743</v>
          </cell>
          <cell r="AE507">
            <v>36743</v>
          </cell>
          <cell r="AF507">
            <v>36750</v>
          </cell>
          <cell r="AG507">
            <v>36750</v>
          </cell>
          <cell r="AH507">
            <v>36754</v>
          </cell>
          <cell r="AI507">
            <v>36754</v>
          </cell>
          <cell r="AJ507">
            <v>36800</v>
          </cell>
          <cell r="AK507">
            <v>0</v>
          </cell>
          <cell r="AL507">
            <v>36809</v>
          </cell>
        </row>
        <row r="508">
          <cell r="B508">
            <v>501</v>
          </cell>
          <cell r="C508" t="str">
            <v>91500-2C010</v>
          </cell>
          <cell r="D508" t="str">
            <v>FLOOR WIR`G</v>
          </cell>
          <cell r="E508" t="str">
            <v>GK</v>
          </cell>
          <cell r="F508" t="str">
            <v>N2CY0114</v>
          </cell>
          <cell r="G508" t="str">
            <v>내수</v>
          </cell>
          <cell r="H508" t="str">
            <v>동해전장</v>
          </cell>
          <cell r="I508" t="str">
            <v>의장개발1팀</v>
          </cell>
          <cell r="J508" t="str">
            <v>김경원</v>
          </cell>
        </row>
        <row r="509">
          <cell r="B509">
            <v>502</v>
          </cell>
          <cell r="C509" t="str">
            <v>91500-2C020</v>
          </cell>
          <cell r="D509" t="str">
            <v>FLOOR WIR`G</v>
          </cell>
          <cell r="E509" t="str">
            <v>GK</v>
          </cell>
          <cell r="F509" t="str">
            <v>N2CY0114</v>
          </cell>
          <cell r="G509" t="str">
            <v>내수</v>
          </cell>
          <cell r="H509" t="str">
            <v>동해전장</v>
          </cell>
          <cell r="I509" t="str">
            <v>의장개발1팀</v>
          </cell>
          <cell r="J509" t="str">
            <v>김경원</v>
          </cell>
        </row>
        <row r="510">
          <cell r="B510">
            <v>503</v>
          </cell>
          <cell r="C510" t="str">
            <v>91500-2C030</v>
          </cell>
          <cell r="D510" t="str">
            <v>FLOOR WIR`G</v>
          </cell>
          <cell r="E510" t="str">
            <v>GK</v>
          </cell>
          <cell r="F510" t="str">
            <v>N2CY0114</v>
          </cell>
          <cell r="G510" t="str">
            <v>내수</v>
          </cell>
          <cell r="H510" t="str">
            <v>동해전장</v>
          </cell>
          <cell r="I510" t="str">
            <v>의장개발1팀</v>
          </cell>
          <cell r="J510" t="str">
            <v>김경원</v>
          </cell>
        </row>
        <row r="511">
          <cell r="B511">
            <v>504</v>
          </cell>
          <cell r="C511" t="str">
            <v>91500-2C040</v>
          </cell>
          <cell r="D511" t="str">
            <v>FLOOR WIR`G</v>
          </cell>
          <cell r="E511" t="str">
            <v>GK</v>
          </cell>
          <cell r="F511" t="str">
            <v>N2CY0114</v>
          </cell>
          <cell r="G511" t="str">
            <v>내수</v>
          </cell>
          <cell r="H511" t="str">
            <v>동해전장</v>
          </cell>
          <cell r="I511" t="str">
            <v>의장개발1팀</v>
          </cell>
          <cell r="J511" t="str">
            <v>김경원</v>
          </cell>
        </row>
        <row r="512">
          <cell r="B512">
            <v>505</v>
          </cell>
          <cell r="C512" t="str">
            <v>91500-2C050</v>
          </cell>
          <cell r="D512" t="str">
            <v>FLOOR WIR`G</v>
          </cell>
          <cell r="E512" t="str">
            <v>GK</v>
          </cell>
          <cell r="F512" t="str">
            <v>N2CY0114</v>
          </cell>
          <cell r="G512" t="str">
            <v>내수</v>
          </cell>
          <cell r="H512" t="str">
            <v>동해전장</v>
          </cell>
          <cell r="I512" t="str">
            <v>의장개발1팀</v>
          </cell>
          <cell r="J512" t="str">
            <v>김경원</v>
          </cell>
        </row>
        <row r="513">
          <cell r="B513">
            <v>506</v>
          </cell>
          <cell r="C513" t="str">
            <v>91500-2C060</v>
          </cell>
          <cell r="D513" t="str">
            <v>FLOOR WIR`G</v>
          </cell>
          <cell r="E513" t="str">
            <v>GK</v>
          </cell>
          <cell r="F513" t="str">
            <v>N2CY0114</v>
          </cell>
          <cell r="G513" t="str">
            <v>내수</v>
          </cell>
          <cell r="H513" t="str">
            <v>동해전장</v>
          </cell>
          <cell r="I513" t="str">
            <v>의장개발1팀</v>
          </cell>
          <cell r="J513" t="str">
            <v>김경원</v>
          </cell>
        </row>
        <row r="514">
          <cell r="B514">
            <v>507</v>
          </cell>
          <cell r="C514" t="str">
            <v>91500-2C070</v>
          </cell>
          <cell r="D514" t="str">
            <v>FLOOR WIR`G</v>
          </cell>
          <cell r="E514" t="str">
            <v>GK</v>
          </cell>
          <cell r="F514" t="str">
            <v>N2CY0114</v>
          </cell>
          <cell r="G514" t="str">
            <v>일반</v>
          </cell>
          <cell r="H514" t="str">
            <v>동해전장</v>
          </cell>
          <cell r="I514" t="str">
            <v>의장개발1팀</v>
          </cell>
          <cell r="J514" t="str">
            <v>김경원</v>
          </cell>
        </row>
        <row r="515">
          <cell r="B515">
            <v>508</v>
          </cell>
          <cell r="C515" t="str">
            <v>91500-2C080</v>
          </cell>
          <cell r="D515" t="str">
            <v>FLOOR WIR`G</v>
          </cell>
          <cell r="E515" t="str">
            <v>GK</v>
          </cell>
          <cell r="F515" t="str">
            <v>N2CY0114</v>
          </cell>
          <cell r="G515" t="str">
            <v>일반</v>
          </cell>
          <cell r="H515" t="str">
            <v>동해전장</v>
          </cell>
          <cell r="I515" t="str">
            <v>의장개발1팀</v>
          </cell>
          <cell r="J515" t="str">
            <v>김경원</v>
          </cell>
        </row>
        <row r="516">
          <cell r="B516">
            <v>509</v>
          </cell>
          <cell r="C516" t="str">
            <v>91500-2C090</v>
          </cell>
          <cell r="D516" t="str">
            <v>FLOOR WIR`G</v>
          </cell>
          <cell r="E516" t="str">
            <v>GK</v>
          </cell>
          <cell r="F516" t="str">
            <v>N2CY0114</v>
          </cell>
          <cell r="G516" t="str">
            <v>일반</v>
          </cell>
          <cell r="H516" t="str">
            <v>동해전장</v>
          </cell>
          <cell r="I516" t="str">
            <v>의장개발1팀</v>
          </cell>
          <cell r="J516" t="str">
            <v>김경원</v>
          </cell>
        </row>
        <row r="517">
          <cell r="B517">
            <v>510</v>
          </cell>
          <cell r="C517" t="str">
            <v>91500-2C100</v>
          </cell>
          <cell r="D517" t="str">
            <v>FLOOR WIR`G</v>
          </cell>
          <cell r="E517" t="str">
            <v>GK</v>
          </cell>
          <cell r="F517" t="str">
            <v>N2CY0114</v>
          </cell>
          <cell r="G517" t="str">
            <v>일반</v>
          </cell>
          <cell r="H517" t="str">
            <v>동해전장</v>
          </cell>
          <cell r="I517" t="str">
            <v>의장개발1팀</v>
          </cell>
          <cell r="J517" t="str">
            <v>김경원</v>
          </cell>
        </row>
        <row r="518">
          <cell r="B518">
            <v>511</v>
          </cell>
          <cell r="C518" t="str">
            <v>91500-2C110</v>
          </cell>
          <cell r="D518" t="str">
            <v>FLOOR WIR`G</v>
          </cell>
          <cell r="E518" t="str">
            <v>GK</v>
          </cell>
          <cell r="F518" t="str">
            <v>N2CY0114</v>
          </cell>
          <cell r="G518" t="str">
            <v>일반</v>
          </cell>
          <cell r="H518" t="str">
            <v>동해전장</v>
          </cell>
          <cell r="I518" t="str">
            <v>의장개발1팀</v>
          </cell>
          <cell r="J518" t="str">
            <v>김경원</v>
          </cell>
        </row>
        <row r="519">
          <cell r="B519">
            <v>512</v>
          </cell>
          <cell r="C519" t="str">
            <v>91500-2C120</v>
          </cell>
          <cell r="D519" t="str">
            <v>FLOOR WIR`G</v>
          </cell>
          <cell r="E519" t="str">
            <v>GK</v>
          </cell>
          <cell r="F519" t="str">
            <v>N2CY0114</v>
          </cell>
          <cell r="G519" t="str">
            <v>일반</v>
          </cell>
          <cell r="H519" t="str">
            <v>동해전장</v>
          </cell>
          <cell r="I519" t="str">
            <v>의장개발1팀</v>
          </cell>
          <cell r="J519" t="str">
            <v>김경원</v>
          </cell>
        </row>
        <row r="520">
          <cell r="B520">
            <v>513</v>
          </cell>
          <cell r="C520" t="str">
            <v>91500-2C130</v>
          </cell>
          <cell r="D520" t="str">
            <v>FLOOR WIR`G</v>
          </cell>
          <cell r="E520" t="str">
            <v>GK</v>
          </cell>
          <cell r="F520" t="str">
            <v>N2CY0114</v>
          </cell>
          <cell r="G520" t="str">
            <v>일반</v>
          </cell>
          <cell r="H520" t="str">
            <v>동해전장</v>
          </cell>
          <cell r="I520" t="str">
            <v>의장개발1팀</v>
          </cell>
          <cell r="J520" t="str">
            <v>김경원</v>
          </cell>
        </row>
        <row r="521">
          <cell r="B521">
            <v>514</v>
          </cell>
          <cell r="C521" t="str">
            <v>91500-2C140</v>
          </cell>
          <cell r="D521" t="str">
            <v>FLOOR WIR`G</v>
          </cell>
          <cell r="E521" t="str">
            <v>GK</v>
          </cell>
          <cell r="F521" t="str">
            <v>N2CY0114</v>
          </cell>
          <cell r="G521" t="str">
            <v>일반</v>
          </cell>
          <cell r="H521" t="str">
            <v>동해전장</v>
          </cell>
          <cell r="I521" t="str">
            <v>의장개발1팀</v>
          </cell>
          <cell r="J521" t="str">
            <v>김경원</v>
          </cell>
        </row>
        <row r="522">
          <cell r="B522">
            <v>515</v>
          </cell>
          <cell r="C522" t="str">
            <v>91500-2C150</v>
          </cell>
          <cell r="D522" t="str">
            <v>FLOOR WIR`G</v>
          </cell>
          <cell r="E522" t="str">
            <v>GK</v>
          </cell>
          <cell r="F522" t="str">
            <v>N2CY0114</v>
          </cell>
          <cell r="G522" t="str">
            <v>일반</v>
          </cell>
          <cell r="H522" t="str">
            <v>동해전장</v>
          </cell>
          <cell r="I522" t="str">
            <v>의장개발1팀</v>
          </cell>
          <cell r="J522" t="str">
            <v>김경원</v>
          </cell>
        </row>
        <row r="523">
          <cell r="B523">
            <v>516</v>
          </cell>
          <cell r="C523" t="str">
            <v>91500-2C160</v>
          </cell>
          <cell r="D523" t="str">
            <v>FLOOR WIR`G</v>
          </cell>
          <cell r="E523" t="str">
            <v>GK</v>
          </cell>
          <cell r="F523" t="str">
            <v>N2CY0114</v>
          </cell>
          <cell r="G523" t="str">
            <v>북미</v>
          </cell>
          <cell r="H523" t="str">
            <v>동해전장</v>
          </cell>
          <cell r="I523" t="str">
            <v>의장개발1팀</v>
          </cell>
          <cell r="J523" t="str">
            <v>김경원</v>
          </cell>
        </row>
        <row r="524">
          <cell r="B524">
            <v>517</v>
          </cell>
          <cell r="C524" t="str">
            <v>91500-2C170</v>
          </cell>
          <cell r="D524" t="str">
            <v>FLOOR WIR`G</v>
          </cell>
          <cell r="E524" t="str">
            <v>GK</v>
          </cell>
          <cell r="F524" t="str">
            <v>N2CY0114</v>
          </cell>
          <cell r="G524" t="str">
            <v>북미</v>
          </cell>
          <cell r="H524" t="str">
            <v>동해전장</v>
          </cell>
          <cell r="I524" t="str">
            <v>의장개발1팀</v>
          </cell>
          <cell r="J524" t="str">
            <v>김경원</v>
          </cell>
        </row>
        <row r="525">
          <cell r="B525">
            <v>518</v>
          </cell>
          <cell r="C525" t="str">
            <v>91500-2C180</v>
          </cell>
          <cell r="D525" t="str">
            <v>FLOOR WIR`G</v>
          </cell>
          <cell r="E525" t="str">
            <v>GK</v>
          </cell>
          <cell r="F525" t="str">
            <v>N2CY0114</v>
          </cell>
          <cell r="G525" t="str">
            <v>북미</v>
          </cell>
          <cell r="H525" t="str">
            <v>동해전장</v>
          </cell>
          <cell r="I525" t="str">
            <v>의장개발1팀</v>
          </cell>
          <cell r="J525" t="str">
            <v>김경원</v>
          </cell>
        </row>
        <row r="526">
          <cell r="B526">
            <v>519</v>
          </cell>
          <cell r="C526" t="str">
            <v>91500-2C190</v>
          </cell>
          <cell r="D526" t="str">
            <v>FLOOR WIR`G</v>
          </cell>
          <cell r="E526" t="str">
            <v>GK</v>
          </cell>
          <cell r="F526" t="str">
            <v>N2CY0114</v>
          </cell>
          <cell r="G526" t="str">
            <v>북미</v>
          </cell>
          <cell r="H526" t="str">
            <v>동해전장</v>
          </cell>
          <cell r="I526" t="str">
            <v>의장개발1팀</v>
          </cell>
          <cell r="J526" t="str">
            <v>김경원</v>
          </cell>
        </row>
        <row r="527">
          <cell r="B527">
            <v>520</v>
          </cell>
          <cell r="C527" t="str">
            <v>91500-2C200</v>
          </cell>
          <cell r="D527" t="str">
            <v>FLOOR WIR`G</v>
          </cell>
          <cell r="E527" t="str">
            <v>GK</v>
          </cell>
          <cell r="F527" t="str">
            <v>N2CY0114</v>
          </cell>
          <cell r="G527" t="str">
            <v>RHD</v>
          </cell>
          <cell r="H527" t="str">
            <v>동해전장</v>
          </cell>
          <cell r="I527" t="str">
            <v>의장개발1팀</v>
          </cell>
          <cell r="J527" t="str">
            <v>김경원</v>
          </cell>
        </row>
        <row r="528">
          <cell r="B528">
            <v>521</v>
          </cell>
          <cell r="C528" t="str">
            <v>91500-2C210</v>
          </cell>
          <cell r="D528" t="str">
            <v>FLOOR WIR`G</v>
          </cell>
          <cell r="E528" t="str">
            <v>GK</v>
          </cell>
          <cell r="F528" t="str">
            <v>N2CY0114</v>
          </cell>
          <cell r="G528" t="str">
            <v>RHD</v>
          </cell>
          <cell r="H528" t="str">
            <v>동해전장</v>
          </cell>
          <cell r="I528" t="str">
            <v>의장개발1팀</v>
          </cell>
          <cell r="J528" t="str">
            <v>김경원</v>
          </cell>
        </row>
        <row r="529">
          <cell r="B529">
            <v>522</v>
          </cell>
          <cell r="C529" t="str">
            <v>91500-2C220</v>
          </cell>
          <cell r="D529" t="str">
            <v>FLOOR WIR`G</v>
          </cell>
          <cell r="E529" t="str">
            <v>GK</v>
          </cell>
          <cell r="F529" t="str">
            <v>N2CY0114</v>
          </cell>
          <cell r="G529" t="str">
            <v>RHD</v>
          </cell>
          <cell r="H529" t="str">
            <v>동해전장</v>
          </cell>
          <cell r="I529" t="str">
            <v>의장개발1팀</v>
          </cell>
          <cell r="J529" t="str">
            <v>김경원</v>
          </cell>
        </row>
        <row r="530">
          <cell r="B530">
            <v>523</v>
          </cell>
          <cell r="C530" t="str">
            <v>91500-2C230</v>
          </cell>
          <cell r="D530" t="str">
            <v>FLOOR WIR`G</v>
          </cell>
          <cell r="E530" t="str">
            <v>GK</v>
          </cell>
          <cell r="F530" t="str">
            <v>N2CY0114</v>
          </cell>
          <cell r="G530" t="str">
            <v>RHD</v>
          </cell>
          <cell r="H530" t="str">
            <v>동해전장</v>
          </cell>
          <cell r="I530" t="str">
            <v>의장개발1팀</v>
          </cell>
          <cell r="J530" t="str">
            <v>김경원</v>
          </cell>
        </row>
        <row r="531">
          <cell r="B531">
            <v>524</v>
          </cell>
          <cell r="C531" t="str">
            <v>91500-2C240</v>
          </cell>
          <cell r="D531" t="str">
            <v>FLOOR WIR`G</v>
          </cell>
          <cell r="E531" t="str">
            <v>GK</v>
          </cell>
          <cell r="F531" t="str">
            <v>N2CY0114</v>
          </cell>
          <cell r="G531" t="str">
            <v>RHD</v>
          </cell>
          <cell r="H531" t="str">
            <v>동해전장</v>
          </cell>
          <cell r="I531" t="str">
            <v>의장개발1팀</v>
          </cell>
          <cell r="J531" t="str">
            <v>김경원</v>
          </cell>
        </row>
        <row r="532">
          <cell r="B532">
            <v>525</v>
          </cell>
          <cell r="C532" t="str">
            <v>91500-2C250</v>
          </cell>
          <cell r="D532" t="str">
            <v>FLOOR WIR`G</v>
          </cell>
          <cell r="E532" t="str">
            <v>GK</v>
          </cell>
          <cell r="F532" t="str">
            <v>N2CY0114</v>
          </cell>
          <cell r="G532" t="str">
            <v>RHD</v>
          </cell>
          <cell r="H532" t="str">
            <v>동해전장</v>
          </cell>
          <cell r="I532" t="str">
            <v>의장개발1팀</v>
          </cell>
          <cell r="J532" t="str">
            <v>김경원</v>
          </cell>
        </row>
        <row r="533">
          <cell r="B533">
            <v>526</v>
          </cell>
          <cell r="C533" t="str">
            <v>91500-2C260</v>
          </cell>
          <cell r="D533" t="str">
            <v>FLOOR WIR`G</v>
          </cell>
          <cell r="E533" t="str">
            <v>GK</v>
          </cell>
          <cell r="F533" t="str">
            <v>N2CY0114</v>
          </cell>
          <cell r="G533" t="str">
            <v>RHD</v>
          </cell>
          <cell r="H533" t="str">
            <v>동해전장</v>
          </cell>
          <cell r="I533" t="str">
            <v>의장개발1팀</v>
          </cell>
          <cell r="J533" t="str">
            <v>김경원</v>
          </cell>
        </row>
        <row r="534">
          <cell r="B534">
            <v>527</v>
          </cell>
          <cell r="C534" t="str">
            <v>91500-2C270</v>
          </cell>
          <cell r="D534" t="str">
            <v>FLOOR WIR`G</v>
          </cell>
          <cell r="E534" t="str">
            <v>GK</v>
          </cell>
          <cell r="F534" t="str">
            <v>N2CY0114</v>
          </cell>
          <cell r="G534" t="str">
            <v>RHD</v>
          </cell>
          <cell r="H534" t="str">
            <v>동해전장</v>
          </cell>
          <cell r="I534" t="str">
            <v>의장개발1팀</v>
          </cell>
          <cell r="J534" t="str">
            <v>김경원</v>
          </cell>
        </row>
        <row r="535">
          <cell r="B535">
            <v>528</v>
          </cell>
          <cell r="C535" t="str">
            <v>91500-2C280</v>
          </cell>
          <cell r="D535" t="str">
            <v>FLOOR WIR`G</v>
          </cell>
          <cell r="E535" t="str">
            <v>GK</v>
          </cell>
          <cell r="F535" t="str">
            <v>N2CY0114</v>
          </cell>
          <cell r="G535" t="str">
            <v>RHD</v>
          </cell>
          <cell r="H535" t="str">
            <v>동해전장</v>
          </cell>
          <cell r="I535" t="str">
            <v>의장개발1팀</v>
          </cell>
          <cell r="J535" t="str">
            <v>김경원</v>
          </cell>
        </row>
        <row r="536">
          <cell r="B536">
            <v>529</v>
          </cell>
          <cell r="C536" t="str">
            <v>91500-2C290</v>
          </cell>
          <cell r="D536" t="str">
            <v>FLOOR WIR`G</v>
          </cell>
          <cell r="E536" t="str">
            <v>GK</v>
          </cell>
          <cell r="F536" t="str">
            <v>N2CY0114</v>
          </cell>
          <cell r="G536" t="str">
            <v>RHD</v>
          </cell>
          <cell r="H536" t="str">
            <v>동해전장</v>
          </cell>
          <cell r="I536" t="str">
            <v>의장개발1팀</v>
          </cell>
          <cell r="J536" t="str">
            <v>김경원</v>
          </cell>
        </row>
        <row r="537">
          <cell r="B537">
            <v>530</v>
          </cell>
          <cell r="C537" t="str">
            <v>91500-2C300</v>
          </cell>
          <cell r="D537" t="str">
            <v>FLOOR WIR`G</v>
          </cell>
          <cell r="E537" t="str">
            <v>GK</v>
          </cell>
          <cell r="F537" t="str">
            <v>N2CY0114</v>
          </cell>
          <cell r="G537" t="str">
            <v>RHD</v>
          </cell>
          <cell r="H537" t="str">
            <v>동해전장</v>
          </cell>
          <cell r="I537" t="str">
            <v>의장개발1팀</v>
          </cell>
          <cell r="J537" t="str">
            <v>김경원</v>
          </cell>
        </row>
        <row r="538">
          <cell r="B538">
            <v>531</v>
          </cell>
          <cell r="C538" t="str">
            <v>91500-2C310</v>
          </cell>
          <cell r="D538" t="str">
            <v>FLOOR WIR`G</v>
          </cell>
          <cell r="E538" t="str">
            <v>GK</v>
          </cell>
          <cell r="F538" t="str">
            <v>N2CY0114</v>
          </cell>
          <cell r="G538" t="str">
            <v>RHD</v>
          </cell>
          <cell r="H538" t="str">
            <v>동해전장</v>
          </cell>
          <cell r="I538" t="str">
            <v>의장개발1팀</v>
          </cell>
          <cell r="J538" t="str">
            <v>김경원</v>
          </cell>
        </row>
        <row r="539">
          <cell r="B539">
            <v>532</v>
          </cell>
          <cell r="C539" t="str">
            <v>91600-2C000</v>
          </cell>
          <cell r="D539" t="str">
            <v>DRIVE DR WIR`G</v>
          </cell>
          <cell r="E539" t="str">
            <v>GK</v>
          </cell>
          <cell r="F539" t="str">
            <v>N2CY0114</v>
          </cell>
          <cell r="G539" t="str">
            <v>내수</v>
          </cell>
          <cell r="H539" t="str">
            <v>동해전장</v>
          </cell>
          <cell r="I539" t="str">
            <v>의장개발1팀</v>
          </cell>
          <cell r="J539" t="str">
            <v>김경원</v>
          </cell>
          <cell r="K539" t="str">
            <v>해당무</v>
          </cell>
          <cell r="L539" t="str">
            <v>해당무</v>
          </cell>
          <cell r="M539" t="str">
            <v>해당무</v>
          </cell>
          <cell r="N539" t="str">
            <v>해당무</v>
          </cell>
          <cell r="O539" t="str">
            <v>해당무</v>
          </cell>
          <cell r="P539" t="str">
            <v>해당무</v>
          </cell>
          <cell r="Q539" t="str">
            <v>해당무</v>
          </cell>
          <cell r="R539" t="str">
            <v>해당무</v>
          </cell>
          <cell r="S539" t="str">
            <v>해당무</v>
          </cell>
          <cell r="T539" t="str">
            <v>해당무</v>
          </cell>
          <cell r="U539" t="str">
            <v>해당무</v>
          </cell>
          <cell r="V539" t="str">
            <v>해당무</v>
          </cell>
          <cell r="W539" t="str">
            <v>해당무</v>
          </cell>
          <cell r="X539" t="str">
            <v>해당무</v>
          </cell>
          <cell r="Y539" t="str">
            <v>해당무</v>
          </cell>
          <cell r="Z539" t="str">
            <v>해당무</v>
          </cell>
          <cell r="AA539" t="str">
            <v>해당무</v>
          </cell>
          <cell r="AB539" t="str">
            <v>해당무</v>
          </cell>
          <cell r="AC539" t="str">
            <v>해당무</v>
          </cell>
          <cell r="AD539">
            <v>36743</v>
          </cell>
          <cell r="AE539">
            <v>36743</v>
          </cell>
          <cell r="AF539">
            <v>36750</v>
          </cell>
          <cell r="AG539">
            <v>36750</v>
          </cell>
          <cell r="AH539">
            <v>36754</v>
          </cell>
          <cell r="AI539">
            <v>36754</v>
          </cell>
          <cell r="AJ539">
            <v>36800</v>
          </cell>
          <cell r="AK539">
            <v>0</v>
          </cell>
          <cell r="AL539">
            <v>36809</v>
          </cell>
        </row>
        <row r="540">
          <cell r="B540">
            <v>533</v>
          </cell>
          <cell r="C540" t="str">
            <v>91600-2C010</v>
          </cell>
          <cell r="D540" t="str">
            <v>DRIVE DR WIR`G</v>
          </cell>
          <cell r="E540" t="str">
            <v>GK</v>
          </cell>
          <cell r="F540" t="str">
            <v>N2CY0114</v>
          </cell>
          <cell r="G540" t="str">
            <v>내수</v>
          </cell>
          <cell r="H540" t="str">
            <v>동해전장</v>
          </cell>
          <cell r="I540" t="str">
            <v>의장개발1팀</v>
          </cell>
          <cell r="J540" t="str">
            <v>김경원</v>
          </cell>
        </row>
        <row r="541">
          <cell r="B541">
            <v>534</v>
          </cell>
          <cell r="C541" t="str">
            <v>91600-2C020</v>
          </cell>
          <cell r="D541" t="str">
            <v>DRIVE DR WIR`G</v>
          </cell>
          <cell r="E541" t="str">
            <v>GK</v>
          </cell>
          <cell r="F541" t="str">
            <v>N2CY0114</v>
          </cell>
          <cell r="G541" t="str">
            <v>일반</v>
          </cell>
          <cell r="H541" t="str">
            <v>동해전장</v>
          </cell>
          <cell r="I541" t="str">
            <v>의장개발1팀</v>
          </cell>
          <cell r="J541" t="str">
            <v>김경원</v>
          </cell>
        </row>
        <row r="542">
          <cell r="B542">
            <v>535</v>
          </cell>
          <cell r="C542" t="str">
            <v>91600-2C030</v>
          </cell>
          <cell r="D542" t="str">
            <v>DRIVE DR WIR`G</v>
          </cell>
          <cell r="E542" t="str">
            <v>GK</v>
          </cell>
          <cell r="F542" t="str">
            <v>N2CY0114</v>
          </cell>
          <cell r="G542" t="str">
            <v>일반</v>
          </cell>
          <cell r="H542" t="str">
            <v>동해전장</v>
          </cell>
          <cell r="I542" t="str">
            <v>의장개발1팀</v>
          </cell>
          <cell r="J542" t="str">
            <v>김경원</v>
          </cell>
        </row>
        <row r="543">
          <cell r="B543">
            <v>536</v>
          </cell>
          <cell r="C543" t="str">
            <v>91650-2C000</v>
          </cell>
          <cell r="D543" t="str">
            <v>ASST DR WIR`G</v>
          </cell>
          <cell r="E543" t="str">
            <v>GK</v>
          </cell>
          <cell r="F543" t="str">
            <v>N2CY0114</v>
          </cell>
          <cell r="G543" t="str">
            <v>내수</v>
          </cell>
          <cell r="H543" t="str">
            <v>동해전장</v>
          </cell>
          <cell r="I543" t="str">
            <v>의장개발1팀</v>
          </cell>
          <cell r="J543" t="str">
            <v>김경원</v>
          </cell>
          <cell r="K543" t="str">
            <v>해당무</v>
          </cell>
          <cell r="L543" t="str">
            <v>해당무</v>
          </cell>
          <cell r="M543" t="str">
            <v>해당무</v>
          </cell>
          <cell r="N543" t="str">
            <v>해당무</v>
          </cell>
          <cell r="O543" t="str">
            <v>해당무</v>
          </cell>
          <cell r="P543" t="str">
            <v>해당무</v>
          </cell>
          <cell r="Q543" t="str">
            <v>해당무</v>
          </cell>
          <cell r="R543" t="str">
            <v>해당무</v>
          </cell>
          <cell r="S543" t="str">
            <v>해당무</v>
          </cell>
          <cell r="T543" t="str">
            <v>해당무</v>
          </cell>
          <cell r="U543" t="str">
            <v>해당무</v>
          </cell>
          <cell r="V543" t="str">
            <v>해당무</v>
          </cell>
          <cell r="W543" t="str">
            <v>해당무</v>
          </cell>
          <cell r="X543" t="str">
            <v>해당무</v>
          </cell>
          <cell r="Y543" t="str">
            <v>해당무</v>
          </cell>
          <cell r="Z543" t="str">
            <v>해당무</v>
          </cell>
          <cell r="AA543" t="str">
            <v>해당무</v>
          </cell>
          <cell r="AB543" t="str">
            <v>해당무</v>
          </cell>
          <cell r="AC543" t="str">
            <v>해당무</v>
          </cell>
          <cell r="AD543">
            <v>36743</v>
          </cell>
          <cell r="AE543">
            <v>36743</v>
          </cell>
          <cell r="AF543">
            <v>36750</v>
          </cell>
          <cell r="AG543">
            <v>36750</v>
          </cell>
          <cell r="AH543">
            <v>36754</v>
          </cell>
          <cell r="AI543">
            <v>36754</v>
          </cell>
          <cell r="AJ543">
            <v>36800</v>
          </cell>
          <cell r="AK543">
            <v>0</v>
          </cell>
          <cell r="AL543">
            <v>36809</v>
          </cell>
        </row>
        <row r="544">
          <cell r="B544">
            <v>537</v>
          </cell>
          <cell r="C544" t="str">
            <v>91650-2C010</v>
          </cell>
          <cell r="D544" t="str">
            <v>ASST DR WIR`G</v>
          </cell>
          <cell r="E544" t="str">
            <v>GK</v>
          </cell>
          <cell r="F544" t="str">
            <v>N2CY0114</v>
          </cell>
          <cell r="G544" t="str">
            <v>내수</v>
          </cell>
          <cell r="H544" t="str">
            <v>동해전장</v>
          </cell>
          <cell r="I544" t="str">
            <v>의장개발1팀</v>
          </cell>
          <cell r="J544" t="str">
            <v>김경원</v>
          </cell>
        </row>
        <row r="545">
          <cell r="B545">
            <v>538</v>
          </cell>
          <cell r="C545" t="str">
            <v>91650-2C020</v>
          </cell>
          <cell r="D545" t="str">
            <v>ASST DR WIR`G</v>
          </cell>
          <cell r="E545" t="str">
            <v>GK</v>
          </cell>
          <cell r="F545" t="str">
            <v>N2CY0114</v>
          </cell>
          <cell r="G545" t="str">
            <v>일반</v>
          </cell>
          <cell r="H545" t="str">
            <v>동해전장</v>
          </cell>
          <cell r="I545" t="str">
            <v>의장개발1팀</v>
          </cell>
          <cell r="J545" t="str">
            <v>김경원</v>
          </cell>
        </row>
        <row r="546">
          <cell r="B546">
            <v>539</v>
          </cell>
          <cell r="C546" t="str">
            <v>91650-2C030</v>
          </cell>
          <cell r="D546" t="str">
            <v>ASST DR WIR`G</v>
          </cell>
          <cell r="E546" t="str">
            <v>GK</v>
          </cell>
          <cell r="F546" t="str">
            <v>N2CY0114</v>
          </cell>
          <cell r="G546" t="str">
            <v>일반</v>
          </cell>
          <cell r="H546" t="str">
            <v>동해전장</v>
          </cell>
          <cell r="I546" t="str">
            <v>의장개발1팀</v>
          </cell>
          <cell r="J546" t="str">
            <v>김경원</v>
          </cell>
        </row>
        <row r="547">
          <cell r="B547">
            <v>540</v>
          </cell>
          <cell r="C547" t="str">
            <v>91660-2C000</v>
          </cell>
          <cell r="D547" t="str">
            <v>ROOF WIR`G</v>
          </cell>
          <cell r="E547" t="str">
            <v>GK</v>
          </cell>
          <cell r="F547" t="str">
            <v>N2CY0114</v>
          </cell>
          <cell r="G547" t="str">
            <v>내수</v>
          </cell>
          <cell r="H547" t="str">
            <v>동해전장</v>
          </cell>
          <cell r="I547" t="str">
            <v>의장개발1팀</v>
          </cell>
          <cell r="J547" t="str">
            <v>김경원</v>
          </cell>
          <cell r="K547" t="str">
            <v>해당무</v>
          </cell>
          <cell r="L547" t="str">
            <v>해당무</v>
          </cell>
          <cell r="M547" t="str">
            <v>해당무</v>
          </cell>
          <cell r="N547" t="str">
            <v>해당무</v>
          </cell>
          <cell r="O547" t="str">
            <v>해당무</v>
          </cell>
          <cell r="P547" t="str">
            <v>해당무</v>
          </cell>
          <cell r="Q547" t="str">
            <v>해당무</v>
          </cell>
          <cell r="R547" t="str">
            <v>해당무</v>
          </cell>
          <cell r="S547" t="str">
            <v>해당무</v>
          </cell>
          <cell r="T547" t="str">
            <v>해당무</v>
          </cell>
          <cell r="U547" t="str">
            <v>해당무</v>
          </cell>
          <cell r="V547" t="str">
            <v>해당무</v>
          </cell>
          <cell r="W547" t="str">
            <v>해당무</v>
          </cell>
          <cell r="X547" t="str">
            <v>해당무</v>
          </cell>
          <cell r="Y547" t="str">
            <v>해당무</v>
          </cell>
          <cell r="Z547" t="str">
            <v>해당무</v>
          </cell>
          <cell r="AA547" t="str">
            <v>해당무</v>
          </cell>
          <cell r="AB547" t="str">
            <v>해당무</v>
          </cell>
          <cell r="AC547" t="str">
            <v>해당무</v>
          </cell>
          <cell r="AD547">
            <v>36743</v>
          </cell>
          <cell r="AE547">
            <v>36743</v>
          </cell>
          <cell r="AF547">
            <v>36750</v>
          </cell>
          <cell r="AG547">
            <v>36750</v>
          </cell>
          <cell r="AH547">
            <v>36754</v>
          </cell>
          <cell r="AI547">
            <v>36754</v>
          </cell>
          <cell r="AJ547">
            <v>36800</v>
          </cell>
          <cell r="AK547">
            <v>0</v>
          </cell>
          <cell r="AL547">
            <v>36809</v>
          </cell>
        </row>
        <row r="548">
          <cell r="B548">
            <v>541</v>
          </cell>
          <cell r="C548" t="str">
            <v>91660-2C010</v>
          </cell>
          <cell r="D548" t="str">
            <v>ROOF WIR`G</v>
          </cell>
          <cell r="E548" t="str">
            <v>GK</v>
          </cell>
          <cell r="F548" t="str">
            <v>N2CY0114</v>
          </cell>
          <cell r="G548" t="str">
            <v>내수</v>
          </cell>
          <cell r="H548" t="str">
            <v>동해전장</v>
          </cell>
          <cell r="I548" t="str">
            <v>의장개발1팀</v>
          </cell>
          <cell r="J548" t="str">
            <v>김경원</v>
          </cell>
        </row>
        <row r="549">
          <cell r="B549">
            <v>542</v>
          </cell>
          <cell r="C549" t="str">
            <v>91660-2C020</v>
          </cell>
          <cell r="D549" t="str">
            <v>ROOF WIR`G</v>
          </cell>
          <cell r="E549" t="str">
            <v>GK</v>
          </cell>
          <cell r="F549" t="str">
            <v>N2CY0114</v>
          </cell>
          <cell r="G549" t="str">
            <v>내수</v>
          </cell>
          <cell r="H549" t="str">
            <v>동해전장</v>
          </cell>
          <cell r="I549" t="str">
            <v>의장개발1팀</v>
          </cell>
          <cell r="J549" t="str">
            <v>김경원</v>
          </cell>
        </row>
        <row r="550">
          <cell r="B550">
            <v>543</v>
          </cell>
          <cell r="C550" t="str">
            <v>91660-2C030</v>
          </cell>
          <cell r="D550" t="str">
            <v>ROOF WIR`G</v>
          </cell>
          <cell r="E550" t="str">
            <v>GK</v>
          </cell>
          <cell r="F550" t="str">
            <v>N2CY0114</v>
          </cell>
          <cell r="G550" t="str">
            <v>내수</v>
          </cell>
          <cell r="H550" t="str">
            <v>동해전장</v>
          </cell>
          <cell r="I550" t="str">
            <v>의장개발1팀</v>
          </cell>
          <cell r="J550" t="str">
            <v>김경원</v>
          </cell>
        </row>
        <row r="551">
          <cell r="B551">
            <v>544</v>
          </cell>
          <cell r="C551" t="str">
            <v>91700-2C000</v>
          </cell>
          <cell r="D551" t="str">
            <v xml:space="preserve"> A/BAG WIR`G</v>
          </cell>
          <cell r="E551" t="str">
            <v>GK</v>
          </cell>
          <cell r="F551" t="str">
            <v>N2CY0114</v>
          </cell>
          <cell r="G551" t="str">
            <v>내수</v>
          </cell>
          <cell r="H551" t="str">
            <v>동해전장</v>
          </cell>
          <cell r="I551" t="str">
            <v>의장개발1팀</v>
          </cell>
          <cell r="J551" t="str">
            <v>김경원</v>
          </cell>
          <cell r="K551" t="str">
            <v>해당무</v>
          </cell>
          <cell r="L551" t="str">
            <v>해당무</v>
          </cell>
          <cell r="M551" t="str">
            <v>해당무</v>
          </cell>
          <cell r="N551" t="str">
            <v>해당무</v>
          </cell>
          <cell r="O551" t="str">
            <v>해당무</v>
          </cell>
          <cell r="P551" t="str">
            <v>해당무</v>
          </cell>
          <cell r="Q551" t="str">
            <v>해당무</v>
          </cell>
          <cell r="R551" t="str">
            <v>해당무</v>
          </cell>
          <cell r="S551" t="str">
            <v>해당무</v>
          </cell>
          <cell r="T551" t="str">
            <v>해당무</v>
          </cell>
          <cell r="U551" t="str">
            <v>해당무</v>
          </cell>
          <cell r="V551" t="str">
            <v>해당무</v>
          </cell>
          <cell r="W551" t="str">
            <v>해당무</v>
          </cell>
          <cell r="X551" t="str">
            <v>해당무</v>
          </cell>
          <cell r="Y551" t="str">
            <v>해당무</v>
          </cell>
          <cell r="Z551" t="str">
            <v>해당무</v>
          </cell>
          <cell r="AA551" t="str">
            <v>해당무</v>
          </cell>
          <cell r="AB551" t="str">
            <v>해당무</v>
          </cell>
          <cell r="AC551" t="str">
            <v>해당무</v>
          </cell>
          <cell r="AD551">
            <v>36743</v>
          </cell>
          <cell r="AE551">
            <v>36743</v>
          </cell>
          <cell r="AF551">
            <v>36750</v>
          </cell>
          <cell r="AG551">
            <v>36750</v>
          </cell>
          <cell r="AH551">
            <v>36754</v>
          </cell>
          <cell r="AI551">
            <v>36754</v>
          </cell>
          <cell r="AJ551">
            <v>36800</v>
          </cell>
          <cell r="AK551">
            <v>0</v>
          </cell>
          <cell r="AL551">
            <v>36809</v>
          </cell>
        </row>
        <row r="552">
          <cell r="B552">
            <v>545</v>
          </cell>
          <cell r="C552" t="str">
            <v>91700-2C010</v>
          </cell>
          <cell r="D552" t="str">
            <v xml:space="preserve">  A/BAG WIR`G</v>
          </cell>
          <cell r="E552" t="str">
            <v>GK</v>
          </cell>
          <cell r="F552" t="str">
            <v>N2CY0114</v>
          </cell>
          <cell r="G552" t="str">
            <v>내수</v>
          </cell>
          <cell r="H552" t="str">
            <v>동해전장</v>
          </cell>
          <cell r="I552" t="str">
            <v>의장개발1팀</v>
          </cell>
          <cell r="J552" t="str">
            <v>김경원</v>
          </cell>
        </row>
        <row r="553">
          <cell r="B553">
            <v>546</v>
          </cell>
          <cell r="C553" t="str">
            <v>91700-2C020</v>
          </cell>
          <cell r="D553" t="str">
            <v xml:space="preserve">  A/BAG WIR`G</v>
          </cell>
          <cell r="E553" t="str">
            <v>GK</v>
          </cell>
          <cell r="F553" t="str">
            <v>N2CY0114</v>
          </cell>
          <cell r="G553" t="str">
            <v>내수</v>
          </cell>
          <cell r="H553" t="str">
            <v>동해전장</v>
          </cell>
          <cell r="I553" t="str">
            <v>의장개발1팀</v>
          </cell>
          <cell r="J553" t="str">
            <v>김경원</v>
          </cell>
        </row>
        <row r="554">
          <cell r="B554">
            <v>547</v>
          </cell>
          <cell r="C554" t="str">
            <v>91700-2C030</v>
          </cell>
          <cell r="D554" t="str">
            <v xml:space="preserve">  A/BAG WIR`G</v>
          </cell>
          <cell r="E554" t="str">
            <v>GK</v>
          </cell>
          <cell r="F554" t="str">
            <v>N2CY0114</v>
          </cell>
          <cell r="G554" t="str">
            <v>RHD</v>
          </cell>
          <cell r="H554" t="str">
            <v>동해전장</v>
          </cell>
          <cell r="I554" t="str">
            <v>의장개발1팀</v>
          </cell>
          <cell r="J554" t="str">
            <v>김경원</v>
          </cell>
        </row>
        <row r="555">
          <cell r="B555">
            <v>548</v>
          </cell>
          <cell r="C555" t="str">
            <v>91700-2C040</v>
          </cell>
          <cell r="D555" t="str">
            <v xml:space="preserve">  A/BAG WIR`G</v>
          </cell>
          <cell r="E555" t="str">
            <v>GK</v>
          </cell>
          <cell r="F555" t="str">
            <v>N2CY0114</v>
          </cell>
          <cell r="G555" t="str">
            <v>RHD</v>
          </cell>
          <cell r="H555" t="str">
            <v>동해전장</v>
          </cell>
          <cell r="I555" t="str">
            <v>의장개발1팀</v>
          </cell>
          <cell r="J555" t="str">
            <v>김경원</v>
          </cell>
        </row>
        <row r="556">
          <cell r="B556">
            <v>549</v>
          </cell>
          <cell r="C556" t="str">
            <v>91700-2C050</v>
          </cell>
          <cell r="D556" t="str">
            <v xml:space="preserve">  A/BAG WIR`G</v>
          </cell>
          <cell r="E556" t="str">
            <v>GK</v>
          </cell>
          <cell r="F556" t="str">
            <v>N2CY0114</v>
          </cell>
          <cell r="G556" t="str">
            <v>RHD</v>
          </cell>
          <cell r="H556" t="str">
            <v>동해전장</v>
          </cell>
          <cell r="I556" t="str">
            <v>의장개발1팀</v>
          </cell>
          <cell r="J556" t="str">
            <v>김경원</v>
          </cell>
        </row>
        <row r="557">
          <cell r="B557">
            <v>550</v>
          </cell>
          <cell r="C557" t="str">
            <v>91950-2C000</v>
          </cell>
          <cell r="D557" t="str">
            <v>T/GATE  WIR`G</v>
          </cell>
          <cell r="E557" t="str">
            <v>GK</v>
          </cell>
          <cell r="F557" t="str">
            <v>N2CY0114</v>
          </cell>
          <cell r="G557" t="str">
            <v>내수</v>
          </cell>
          <cell r="H557" t="str">
            <v>동해전장</v>
          </cell>
          <cell r="I557" t="str">
            <v>의장개발1팀</v>
          </cell>
          <cell r="J557" t="str">
            <v>김경원</v>
          </cell>
          <cell r="K557" t="str">
            <v>해당무</v>
          </cell>
          <cell r="L557" t="str">
            <v>해당무</v>
          </cell>
          <cell r="M557" t="str">
            <v>해당무</v>
          </cell>
          <cell r="N557" t="str">
            <v>해당무</v>
          </cell>
          <cell r="O557" t="str">
            <v>해당무</v>
          </cell>
          <cell r="P557" t="str">
            <v>해당무</v>
          </cell>
          <cell r="Q557" t="str">
            <v>해당무</v>
          </cell>
          <cell r="R557" t="str">
            <v>해당무</v>
          </cell>
          <cell r="S557" t="str">
            <v>해당무</v>
          </cell>
          <cell r="T557" t="str">
            <v>해당무</v>
          </cell>
          <cell r="U557" t="str">
            <v>해당무</v>
          </cell>
          <cell r="V557" t="str">
            <v>해당무</v>
          </cell>
          <cell r="W557" t="str">
            <v>해당무</v>
          </cell>
          <cell r="X557" t="str">
            <v>해당무</v>
          </cell>
          <cell r="Y557" t="str">
            <v>해당무</v>
          </cell>
          <cell r="Z557" t="str">
            <v>해당무</v>
          </cell>
          <cell r="AA557" t="str">
            <v>해당무</v>
          </cell>
          <cell r="AB557" t="str">
            <v>해당무</v>
          </cell>
          <cell r="AC557" t="str">
            <v>해당무</v>
          </cell>
          <cell r="AD557">
            <v>36743</v>
          </cell>
          <cell r="AE557">
            <v>36743</v>
          </cell>
          <cell r="AF557">
            <v>36750</v>
          </cell>
          <cell r="AG557">
            <v>36750</v>
          </cell>
          <cell r="AH557">
            <v>36754</v>
          </cell>
          <cell r="AI557">
            <v>36754</v>
          </cell>
          <cell r="AJ557">
            <v>36800</v>
          </cell>
          <cell r="AK557">
            <v>0</v>
          </cell>
          <cell r="AL557">
            <v>36809</v>
          </cell>
        </row>
        <row r="558">
          <cell r="B558">
            <v>551</v>
          </cell>
          <cell r="C558" t="str">
            <v>91950-2C010</v>
          </cell>
          <cell r="D558" t="str">
            <v>T/GATE  WIR`G</v>
          </cell>
          <cell r="E558" t="str">
            <v>GK</v>
          </cell>
          <cell r="F558" t="str">
            <v>N2CY0114</v>
          </cell>
          <cell r="G558" t="str">
            <v>내수</v>
          </cell>
          <cell r="H558" t="str">
            <v>동해전장</v>
          </cell>
          <cell r="I558" t="str">
            <v>의장개발1팀</v>
          </cell>
          <cell r="J558" t="str">
            <v>김경원</v>
          </cell>
        </row>
        <row r="559">
          <cell r="B559">
            <v>552</v>
          </cell>
          <cell r="C559" t="str">
            <v>91960-2C000</v>
          </cell>
          <cell r="D559" t="str">
            <v>T/GATE EXT WIR`G</v>
          </cell>
          <cell r="E559" t="str">
            <v>GK</v>
          </cell>
          <cell r="F559" t="str">
            <v>N2CY0114</v>
          </cell>
          <cell r="G559" t="str">
            <v>내수</v>
          </cell>
          <cell r="H559" t="str">
            <v>동해전장</v>
          </cell>
          <cell r="I559" t="str">
            <v>의장개발1팀</v>
          </cell>
          <cell r="J559" t="str">
            <v>김경원</v>
          </cell>
          <cell r="K559" t="str">
            <v>해당무</v>
          </cell>
          <cell r="L559" t="str">
            <v>해당무</v>
          </cell>
          <cell r="M559" t="str">
            <v>해당무</v>
          </cell>
          <cell r="N559" t="str">
            <v>해당무</v>
          </cell>
          <cell r="O559" t="str">
            <v>해당무</v>
          </cell>
          <cell r="P559" t="str">
            <v>해당무</v>
          </cell>
          <cell r="Q559" t="str">
            <v>해당무</v>
          </cell>
          <cell r="R559" t="str">
            <v>해당무</v>
          </cell>
          <cell r="S559" t="str">
            <v>해당무</v>
          </cell>
          <cell r="T559" t="str">
            <v>해당무</v>
          </cell>
          <cell r="U559" t="str">
            <v>해당무</v>
          </cell>
          <cell r="V559" t="str">
            <v>해당무</v>
          </cell>
          <cell r="W559" t="str">
            <v>해당무</v>
          </cell>
          <cell r="X559" t="str">
            <v>해당무</v>
          </cell>
          <cell r="Y559" t="str">
            <v>해당무</v>
          </cell>
          <cell r="Z559" t="str">
            <v>해당무</v>
          </cell>
          <cell r="AA559" t="str">
            <v>해당무</v>
          </cell>
          <cell r="AB559" t="str">
            <v>해당무</v>
          </cell>
          <cell r="AC559" t="str">
            <v>해당무</v>
          </cell>
          <cell r="AD559">
            <v>36743</v>
          </cell>
          <cell r="AE559">
            <v>36743</v>
          </cell>
          <cell r="AF559">
            <v>36750</v>
          </cell>
          <cell r="AG559">
            <v>36750</v>
          </cell>
          <cell r="AH559">
            <v>36754</v>
          </cell>
          <cell r="AI559">
            <v>36754</v>
          </cell>
          <cell r="AJ559">
            <v>36800</v>
          </cell>
          <cell r="AK559">
            <v>0</v>
          </cell>
          <cell r="AL559">
            <v>36809</v>
          </cell>
        </row>
        <row r="560">
          <cell r="B560">
            <v>553</v>
          </cell>
          <cell r="C560" t="str">
            <v>95410-2C000</v>
          </cell>
          <cell r="D560" t="str">
            <v>UNIT ASSY-BCM</v>
          </cell>
          <cell r="E560" t="str">
            <v>GK</v>
          </cell>
          <cell r="F560" t="str">
            <v>N2CY0114</v>
          </cell>
          <cell r="G560" t="str">
            <v>내수</v>
          </cell>
          <cell r="H560" t="str">
            <v>신창전기</v>
          </cell>
          <cell r="I560" t="str">
            <v>전장개발2팀</v>
          </cell>
          <cell r="J560" t="str">
            <v>김경원</v>
          </cell>
          <cell r="K560" t="str">
            <v>해당무</v>
          </cell>
          <cell r="L560" t="str">
            <v>해당무</v>
          </cell>
          <cell r="M560" t="str">
            <v>해당무</v>
          </cell>
          <cell r="N560" t="str">
            <v>해당무</v>
          </cell>
          <cell r="O560" t="str">
            <v>해당무</v>
          </cell>
          <cell r="P560" t="str">
            <v>해당무</v>
          </cell>
          <cell r="Q560" t="str">
            <v>해당무</v>
          </cell>
          <cell r="R560" t="str">
            <v>해당무</v>
          </cell>
          <cell r="S560">
            <v>36814</v>
          </cell>
          <cell r="T560">
            <v>0</v>
          </cell>
          <cell r="U560">
            <v>36819</v>
          </cell>
          <cell r="V560">
            <v>0</v>
          </cell>
          <cell r="W560">
            <v>36824</v>
          </cell>
          <cell r="X560">
            <v>0</v>
          </cell>
          <cell r="Y560">
            <v>36829</v>
          </cell>
          <cell r="Z560">
            <v>0</v>
          </cell>
          <cell r="AA560">
            <v>36850</v>
          </cell>
          <cell r="AB560">
            <v>0</v>
          </cell>
          <cell r="AC560">
            <v>0</v>
          </cell>
          <cell r="AD560">
            <v>0</v>
          </cell>
          <cell r="AE560">
            <v>36848</v>
          </cell>
          <cell r="AF560">
            <v>0</v>
          </cell>
          <cell r="AG560">
            <v>36850</v>
          </cell>
          <cell r="AH560">
            <v>0</v>
          </cell>
          <cell r="AI560">
            <v>36855</v>
          </cell>
          <cell r="AJ560" t="str">
            <v>해당무</v>
          </cell>
          <cell r="AK560" t="str">
            <v>해당무</v>
          </cell>
          <cell r="AL560" t="str">
            <v>해당무</v>
          </cell>
          <cell r="AM560" t="str">
            <v>해당무</v>
          </cell>
        </row>
        <row r="561">
          <cell r="B561">
            <v>554</v>
          </cell>
          <cell r="C561" t="str">
            <v>95410-2C100</v>
          </cell>
          <cell r="D561" t="str">
            <v>UNIT ASSY-BCM</v>
          </cell>
          <cell r="E561" t="str">
            <v>GK</v>
          </cell>
          <cell r="F561" t="str">
            <v>N2CY0114</v>
          </cell>
          <cell r="G561" t="str">
            <v>내수</v>
          </cell>
          <cell r="H561" t="str">
            <v>신창전기</v>
          </cell>
          <cell r="I561" t="str">
            <v>전장개발2팀</v>
          </cell>
          <cell r="J561" t="str">
            <v>김경원</v>
          </cell>
        </row>
        <row r="562">
          <cell r="B562">
            <v>555</v>
          </cell>
          <cell r="C562" t="str">
            <v>95410-2C200</v>
          </cell>
          <cell r="D562" t="str">
            <v>UNIT ASSY-BCM</v>
          </cell>
          <cell r="E562" t="str">
            <v>GK</v>
          </cell>
          <cell r="F562" t="str">
            <v>N2CY0114</v>
          </cell>
          <cell r="G562" t="str">
            <v>내수</v>
          </cell>
          <cell r="H562" t="str">
            <v>신창전기</v>
          </cell>
          <cell r="I562" t="str">
            <v>전장개발2팀</v>
          </cell>
          <cell r="J562" t="str">
            <v>김경원</v>
          </cell>
        </row>
        <row r="563">
          <cell r="B563">
            <v>556</v>
          </cell>
          <cell r="C563" t="str">
            <v>95410-2C300</v>
          </cell>
          <cell r="D563" t="str">
            <v>UNIT ASSY-BCM</v>
          </cell>
          <cell r="E563" t="str">
            <v>GK</v>
          </cell>
          <cell r="F563" t="str">
            <v>N2CY0114</v>
          </cell>
          <cell r="G563" t="str">
            <v>내수</v>
          </cell>
          <cell r="H563" t="str">
            <v>신창전기</v>
          </cell>
          <cell r="I563" t="str">
            <v>전장개발2팀</v>
          </cell>
          <cell r="J563" t="str">
            <v>김경원</v>
          </cell>
        </row>
        <row r="564">
          <cell r="B564">
            <v>557</v>
          </cell>
          <cell r="C564" t="str">
            <v>95410-2C400</v>
          </cell>
          <cell r="D564" t="str">
            <v>UNIT ASSY-BCM</v>
          </cell>
          <cell r="E564" t="str">
            <v>GK</v>
          </cell>
          <cell r="F564" t="str">
            <v>N2CY0114</v>
          </cell>
          <cell r="G564" t="str">
            <v>내수</v>
          </cell>
          <cell r="H564" t="str">
            <v>신창전기</v>
          </cell>
          <cell r="I564" t="str">
            <v>전장개발2팀</v>
          </cell>
          <cell r="J564" t="str">
            <v>김경원</v>
          </cell>
        </row>
        <row r="565">
          <cell r="B565">
            <v>558</v>
          </cell>
          <cell r="C565" t="str">
            <v>95410-2C500</v>
          </cell>
          <cell r="D565" t="str">
            <v>UNIT ASSY-BCM</v>
          </cell>
          <cell r="E565" t="str">
            <v>GK</v>
          </cell>
          <cell r="F565" t="str">
            <v>N2CY0114</v>
          </cell>
          <cell r="G565" t="str">
            <v>내수</v>
          </cell>
          <cell r="H565" t="str">
            <v>신창전기</v>
          </cell>
          <cell r="I565" t="str">
            <v>전장개발2팀</v>
          </cell>
          <cell r="J565" t="str">
            <v>김경원</v>
          </cell>
        </row>
        <row r="566">
          <cell r="B566">
            <v>559</v>
          </cell>
          <cell r="C566" t="str">
            <v>95410-2C600</v>
          </cell>
          <cell r="D566" t="str">
            <v>UNIT ASSY-BCM</v>
          </cell>
          <cell r="E566" t="str">
            <v>GK</v>
          </cell>
          <cell r="F566" t="str">
            <v>N2CY0114</v>
          </cell>
          <cell r="G566" t="str">
            <v>내수</v>
          </cell>
          <cell r="H566" t="str">
            <v>신창전기</v>
          </cell>
          <cell r="I566" t="str">
            <v>전장개발2팀</v>
          </cell>
          <cell r="J566" t="str">
            <v>김경원</v>
          </cell>
        </row>
        <row r="567">
          <cell r="B567">
            <v>560</v>
          </cell>
          <cell r="C567" t="str">
            <v>95410-2C700</v>
          </cell>
          <cell r="D567" t="str">
            <v>UNIT ASSY-BCM</v>
          </cell>
          <cell r="E567" t="str">
            <v>GK</v>
          </cell>
          <cell r="F567" t="str">
            <v>N2CY0114</v>
          </cell>
          <cell r="G567" t="str">
            <v>내수</v>
          </cell>
          <cell r="H567" t="str">
            <v>신창전기</v>
          </cell>
          <cell r="I567" t="str">
            <v>전장개발2팀</v>
          </cell>
          <cell r="J567" t="str">
            <v>김경원</v>
          </cell>
        </row>
        <row r="568">
          <cell r="B568">
            <v>561</v>
          </cell>
          <cell r="C568" t="str">
            <v>95440-2C000</v>
          </cell>
          <cell r="D568" t="str">
            <v>TX ASSY-KEYLESS ENTRY</v>
          </cell>
          <cell r="E568" t="str">
            <v>GK</v>
          </cell>
          <cell r="F568" t="str">
            <v>N2CY0114</v>
          </cell>
          <cell r="G568" t="str">
            <v>내수</v>
          </cell>
          <cell r="H568" t="str">
            <v>신창전기</v>
          </cell>
          <cell r="I568" t="str">
            <v>전장개발2팀</v>
          </cell>
          <cell r="J568" t="str">
            <v>김경원</v>
          </cell>
          <cell r="K568" t="str">
            <v>해당무</v>
          </cell>
          <cell r="L568" t="str">
            <v>해당무</v>
          </cell>
          <cell r="M568" t="str">
            <v>해당무</v>
          </cell>
          <cell r="N568" t="str">
            <v>해당무</v>
          </cell>
          <cell r="O568" t="str">
            <v>해당무</v>
          </cell>
          <cell r="P568" t="str">
            <v>해당무</v>
          </cell>
          <cell r="Q568" t="str">
            <v>해당무</v>
          </cell>
          <cell r="R568" t="str">
            <v>해당무</v>
          </cell>
          <cell r="S568">
            <v>36814</v>
          </cell>
          <cell r="T568">
            <v>0</v>
          </cell>
          <cell r="U568">
            <v>36819</v>
          </cell>
          <cell r="V568">
            <v>0</v>
          </cell>
          <cell r="W568">
            <v>36824</v>
          </cell>
          <cell r="X568">
            <v>0</v>
          </cell>
          <cell r="Y568">
            <v>36829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36848</v>
          </cell>
          <cell r="AF568">
            <v>0</v>
          </cell>
          <cell r="AG568">
            <v>36850</v>
          </cell>
          <cell r="AH568">
            <v>0</v>
          </cell>
          <cell r="AI568">
            <v>36855</v>
          </cell>
          <cell r="AJ568" t="str">
            <v>해당무</v>
          </cell>
          <cell r="AK568" t="str">
            <v>해당무</v>
          </cell>
          <cell r="AL568" t="str">
            <v>해당무</v>
          </cell>
          <cell r="AM568" t="str">
            <v>해당무</v>
          </cell>
        </row>
        <row r="569">
          <cell r="B569">
            <v>562</v>
          </cell>
          <cell r="C569" t="str">
            <v>95440-2C100</v>
          </cell>
          <cell r="D569" t="str">
            <v>TX ASSY-KEYLESS ENTRY</v>
          </cell>
          <cell r="E569" t="str">
            <v>GK</v>
          </cell>
          <cell r="F569" t="str">
            <v>N2CY0114</v>
          </cell>
          <cell r="G569" t="str">
            <v>내수</v>
          </cell>
          <cell r="H569" t="str">
            <v>신창전기</v>
          </cell>
          <cell r="I569" t="str">
            <v>전장개발2팀</v>
          </cell>
          <cell r="J569" t="str">
            <v>김경원</v>
          </cell>
        </row>
        <row r="570">
          <cell r="B570">
            <v>563</v>
          </cell>
          <cell r="C570" t="str">
            <v>95440-2C200</v>
          </cell>
          <cell r="D570" t="str">
            <v>TX ASSY-KEYLESS ENTRY</v>
          </cell>
          <cell r="E570" t="str">
            <v>GK</v>
          </cell>
          <cell r="F570" t="str">
            <v>N2CY0114</v>
          </cell>
          <cell r="G570" t="str">
            <v>내수</v>
          </cell>
          <cell r="H570" t="str">
            <v>신창전기</v>
          </cell>
          <cell r="I570" t="str">
            <v>전장개발2팀</v>
          </cell>
          <cell r="J570" t="str">
            <v>김경원</v>
          </cell>
        </row>
        <row r="571">
          <cell r="B571">
            <v>564</v>
          </cell>
          <cell r="C571" t="str">
            <v>95440-2C300</v>
          </cell>
          <cell r="D571" t="str">
            <v>TX ASSY-REMOTE START</v>
          </cell>
          <cell r="E571" t="str">
            <v>GK</v>
          </cell>
          <cell r="F571" t="str">
            <v>N2CY0114</v>
          </cell>
          <cell r="G571" t="str">
            <v>내수</v>
          </cell>
          <cell r="H571" t="str">
            <v>신창전기</v>
          </cell>
          <cell r="I571" t="str">
            <v>전장개발2팀</v>
          </cell>
          <cell r="J571" t="str">
            <v>김경원</v>
          </cell>
        </row>
        <row r="572">
          <cell r="B572">
            <v>565</v>
          </cell>
          <cell r="C572" t="str">
            <v>91550-2C000</v>
          </cell>
          <cell r="D572" t="str">
            <v>BRKT-CTR FLR MT`G</v>
          </cell>
          <cell r="E572" t="str">
            <v>GK</v>
          </cell>
          <cell r="F572" t="str">
            <v>N2CX0082</v>
          </cell>
          <cell r="G572" t="str">
            <v>내수</v>
          </cell>
          <cell r="H572" t="str">
            <v>한일금속</v>
          </cell>
          <cell r="I572" t="str">
            <v>차체개발1팀</v>
          </cell>
          <cell r="J572" t="str">
            <v>김경원</v>
          </cell>
          <cell r="K572">
            <v>36729</v>
          </cell>
          <cell r="L572">
            <v>36730</v>
          </cell>
          <cell r="M572">
            <v>36770</v>
          </cell>
          <cell r="N572">
            <v>0</v>
          </cell>
          <cell r="O572">
            <v>36799</v>
          </cell>
          <cell r="P572">
            <v>0</v>
          </cell>
          <cell r="Q572">
            <v>36809</v>
          </cell>
          <cell r="R572">
            <v>0</v>
          </cell>
          <cell r="S572">
            <v>36758</v>
          </cell>
          <cell r="T572">
            <v>0</v>
          </cell>
          <cell r="U572">
            <v>36789</v>
          </cell>
          <cell r="V572">
            <v>0</v>
          </cell>
          <cell r="W572">
            <v>36809</v>
          </cell>
          <cell r="X572">
            <v>0</v>
          </cell>
          <cell r="Y572">
            <v>36814</v>
          </cell>
          <cell r="Z572">
            <v>0</v>
          </cell>
          <cell r="AA572">
            <v>36815</v>
          </cell>
          <cell r="AB572">
            <v>0</v>
          </cell>
          <cell r="AC572">
            <v>0</v>
          </cell>
          <cell r="AD572" t="str">
            <v>해당무</v>
          </cell>
          <cell r="AE572" t="str">
            <v>해당무</v>
          </cell>
          <cell r="AF572" t="str">
            <v>해당무</v>
          </cell>
          <cell r="AG572" t="str">
            <v>해당무</v>
          </cell>
          <cell r="AH572" t="str">
            <v>해당무</v>
          </cell>
          <cell r="AI572" t="str">
            <v>해당무</v>
          </cell>
          <cell r="AJ572" t="str">
            <v>해당무</v>
          </cell>
          <cell r="AK572" t="str">
            <v>해당무</v>
          </cell>
          <cell r="AL572" t="str">
            <v>해당무</v>
          </cell>
          <cell r="AM572" t="str">
            <v>해당무</v>
          </cell>
        </row>
        <row r="769">
          <cell r="M769">
            <v>36815</v>
          </cell>
          <cell r="N769">
            <v>0</v>
          </cell>
          <cell r="O769">
            <v>36815</v>
          </cell>
          <cell r="P769">
            <v>0</v>
          </cell>
          <cell r="Q769">
            <v>36815</v>
          </cell>
          <cell r="R769">
            <v>0</v>
          </cell>
          <cell r="S769">
            <v>36815</v>
          </cell>
          <cell r="T769">
            <v>0</v>
          </cell>
          <cell r="U769">
            <v>36815</v>
          </cell>
          <cell r="V769">
            <v>0</v>
          </cell>
          <cell r="W769">
            <v>36815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3-LIST"/>
      <sheetName val="Y3_LIST"/>
      <sheetName val="Sheet3"/>
      <sheetName val="품의서"/>
      <sheetName val="2.대외공문"/>
      <sheetName val="R&amp;D"/>
      <sheetName val="OUTLINE"/>
      <sheetName val="그패프"/>
      <sheetName val="RES"/>
      <sheetName val="회의록"/>
      <sheetName val="승용스틸자체"/>
      <sheetName val="총괄표"/>
      <sheetName val="#REF"/>
      <sheetName val="TCA"/>
      <sheetName val="불량현상별END"/>
      <sheetName val="기안"/>
      <sheetName val="현금경비중역"/>
      <sheetName val="2_대외공문"/>
      <sheetName val="2_대외공문1"/>
      <sheetName val="2_대외공문2"/>
    </sheetNames>
    <sheetDataSet>
      <sheetData sheetId="0" refreshError="1">
        <row r="2">
          <cell r="B2" t="str">
            <v>P/NO</v>
          </cell>
          <cell r="C2" t="str">
            <v>P/NAME</v>
          </cell>
          <cell r="D2" t="str">
            <v>GRP</v>
          </cell>
          <cell r="E2" t="str">
            <v>업 체 명</v>
          </cell>
          <cell r="F2" t="str">
            <v>단  가</v>
          </cell>
          <cell r="G2" t="str">
            <v>U/S</v>
          </cell>
        </row>
        <row r="3">
          <cell r="B3" t="str">
            <v>71138-34000</v>
          </cell>
          <cell r="C3" t="str">
            <v>RAIL-DRIP FR,LH</v>
          </cell>
          <cell r="D3" t="str">
            <v>B</v>
          </cell>
          <cell r="E3" t="str">
            <v>동원금속</v>
          </cell>
          <cell r="F3">
            <v>542</v>
          </cell>
          <cell r="G3">
            <v>1</v>
          </cell>
        </row>
        <row r="4">
          <cell r="B4" t="str">
            <v>71148-34000</v>
          </cell>
          <cell r="C4" t="str">
            <v>RAIL-DRIP FR,RH</v>
          </cell>
          <cell r="D4" t="str">
            <v>B</v>
          </cell>
          <cell r="E4" t="str">
            <v>동원금속</v>
          </cell>
          <cell r="F4">
            <v>542</v>
          </cell>
          <cell r="G4">
            <v>1</v>
          </cell>
        </row>
        <row r="5">
          <cell r="B5" t="str">
            <v>71532-34000</v>
          </cell>
          <cell r="C5" t="str">
            <v>RAIL-DRIP RR,LH</v>
          </cell>
          <cell r="D5" t="str">
            <v>B</v>
          </cell>
          <cell r="E5" t="str">
            <v>동원금속</v>
          </cell>
          <cell r="F5">
            <v>378</v>
          </cell>
          <cell r="G5">
            <v>1</v>
          </cell>
        </row>
        <row r="6">
          <cell r="B6" t="str">
            <v>71542-34000</v>
          </cell>
          <cell r="C6" t="str">
            <v>RAIL-DRIP RR,RH</v>
          </cell>
          <cell r="D6" t="str">
            <v>B</v>
          </cell>
          <cell r="E6" t="str">
            <v>동원금속</v>
          </cell>
          <cell r="F6">
            <v>378</v>
          </cell>
          <cell r="G6">
            <v>1</v>
          </cell>
        </row>
        <row r="7">
          <cell r="B7" t="str">
            <v>76150-34010</v>
          </cell>
          <cell r="C7" t="str">
            <v>BEAM ASSY-FR DR REIN</v>
          </cell>
          <cell r="D7" t="str">
            <v>B</v>
          </cell>
          <cell r="E7" t="str">
            <v>동원금속</v>
          </cell>
          <cell r="F7">
            <v>2172</v>
          </cell>
          <cell r="G7">
            <v>1</v>
          </cell>
        </row>
        <row r="8">
          <cell r="B8" t="str">
            <v>76160-34010</v>
          </cell>
          <cell r="C8" t="str">
            <v>BEAM ASSY-FR DR REIN</v>
          </cell>
          <cell r="D8" t="str">
            <v>B</v>
          </cell>
          <cell r="E8" t="str">
            <v>동원금속</v>
          </cell>
          <cell r="F8">
            <v>2172</v>
          </cell>
          <cell r="G8">
            <v>1</v>
          </cell>
        </row>
        <row r="9">
          <cell r="B9" t="str">
            <v>76410-34002</v>
          </cell>
          <cell r="C9" t="str">
            <v>FRAME &amp; CHNL ASSY-FR</v>
          </cell>
          <cell r="D9" t="str">
            <v>B</v>
          </cell>
          <cell r="E9" t="str">
            <v>동원금속</v>
          </cell>
          <cell r="F9">
            <v>6110</v>
          </cell>
          <cell r="G9">
            <v>1</v>
          </cell>
        </row>
        <row r="10">
          <cell r="B10" t="str">
            <v>76420-34002</v>
          </cell>
          <cell r="C10" t="str">
            <v>FRAME &amp; CHNL ASSY-FR</v>
          </cell>
          <cell r="D10" t="str">
            <v>B</v>
          </cell>
          <cell r="E10" t="str">
            <v>동원금속</v>
          </cell>
          <cell r="F10">
            <v>6110</v>
          </cell>
          <cell r="G10">
            <v>1</v>
          </cell>
        </row>
        <row r="11">
          <cell r="B11" t="str">
            <v>77150-34010</v>
          </cell>
          <cell r="C11" t="str">
            <v>BEAM ASSY-RR DR REIN</v>
          </cell>
          <cell r="D11" t="str">
            <v>B</v>
          </cell>
          <cell r="E11" t="str">
            <v>동원금속</v>
          </cell>
          <cell r="F11">
            <v>1714</v>
          </cell>
          <cell r="G11">
            <v>1</v>
          </cell>
        </row>
        <row r="12">
          <cell r="B12" t="str">
            <v>77160-34010</v>
          </cell>
          <cell r="C12" t="str">
            <v>BEAM ASSY-RR DR REIN</v>
          </cell>
          <cell r="D12" t="str">
            <v>B</v>
          </cell>
          <cell r="E12" t="str">
            <v>동원금속</v>
          </cell>
          <cell r="F12">
            <v>1714</v>
          </cell>
          <cell r="G12">
            <v>1</v>
          </cell>
        </row>
        <row r="13">
          <cell r="B13" t="str">
            <v>77410-34000</v>
          </cell>
          <cell r="C13" t="str">
            <v>FRAME ASSY-RR DR,LH</v>
          </cell>
          <cell r="D13" t="str">
            <v>B</v>
          </cell>
          <cell r="E13" t="str">
            <v>동원금속</v>
          </cell>
          <cell r="F13">
            <v>4041</v>
          </cell>
          <cell r="G13">
            <v>1</v>
          </cell>
        </row>
        <row r="14">
          <cell r="B14" t="str">
            <v>77420-34000</v>
          </cell>
          <cell r="C14" t="str">
            <v>FRAME &amp; CHNL ASSY-FR</v>
          </cell>
          <cell r="D14" t="str">
            <v>B</v>
          </cell>
          <cell r="E14" t="str">
            <v>동원금속</v>
          </cell>
          <cell r="F14">
            <v>4041</v>
          </cell>
          <cell r="G14">
            <v>1</v>
          </cell>
        </row>
        <row r="15">
          <cell r="B15" t="str">
            <v>83510-34000</v>
          </cell>
          <cell r="C15" t="str">
            <v>CHNL ASSY-RR DR DIV,</v>
          </cell>
          <cell r="D15" t="str">
            <v>T</v>
          </cell>
          <cell r="E15" t="str">
            <v>동원금속</v>
          </cell>
          <cell r="F15">
            <v>1276</v>
          </cell>
          <cell r="G15">
            <v>1</v>
          </cell>
        </row>
        <row r="16">
          <cell r="B16" t="str">
            <v>83520-34000</v>
          </cell>
          <cell r="C16" t="str">
            <v>CHNL ASSY-RR DR DIV,</v>
          </cell>
          <cell r="D16" t="str">
            <v>T</v>
          </cell>
          <cell r="E16" t="str">
            <v>동원금속</v>
          </cell>
          <cell r="F16">
            <v>1276</v>
          </cell>
          <cell r="G16">
            <v>1</v>
          </cell>
        </row>
        <row r="17">
          <cell r="B17" t="str">
            <v>83550-34000</v>
          </cell>
          <cell r="C17" t="str">
            <v>CHNL &amp; RUN ASSY-RR D</v>
          </cell>
          <cell r="D17" t="str">
            <v>T</v>
          </cell>
          <cell r="E17" t="str">
            <v>동원금속</v>
          </cell>
          <cell r="F17">
            <v>1098</v>
          </cell>
          <cell r="G17">
            <v>1</v>
          </cell>
        </row>
        <row r="18">
          <cell r="B18" t="str">
            <v>83560-34000</v>
          </cell>
          <cell r="C18" t="str">
            <v>CHNL &amp; RUN ASSY-RR D</v>
          </cell>
          <cell r="D18" t="str">
            <v>T</v>
          </cell>
          <cell r="E18" t="str">
            <v>동원금속</v>
          </cell>
          <cell r="F18">
            <v>1098</v>
          </cell>
          <cell r="G18">
            <v>1</v>
          </cell>
        </row>
        <row r="19">
          <cell r="B19" t="str">
            <v>31161-34000</v>
          </cell>
          <cell r="C19" t="str">
            <v>LOWER BODY-FUEL TANK</v>
          </cell>
          <cell r="D19" t="str">
            <v>C</v>
          </cell>
          <cell r="E19" t="str">
            <v>명신산업</v>
          </cell>
          <cell r="F19">
            <v>5343</v>
          </cell>
          <cell r="G19">
            <v>1</v>
          </cell>
        </row>
        <row r="20">
          <cell r="B20" t="str">
            <v>31171-34000</v>
          </cell>
          <cell r="C20" t="str">
            <v>UPPER BODY-FUEL TANK</v>
          </cell>
          <cell r="D20" t="str">
            <v>C</v>
          </cell>
          <cell r="E20" t="str">
            <v>명신산업</v>
          </cell>
          <cell r="F20">
            <v>5390</v>
          </cell>
          <cell r="G20">
            <v>1</v>
          </cell>
        </row>
        <row r="21">
          <cell r="B21" t="str">
            <v>64630-34000</v>
          </cell>
          <cell r="C21" t="str">
            <v>MBR ASSY-FR SIDE COM</v>
          </cell>
          <cell r="D21" t="str">
            <v>B</v>
          </cell>
          <cell r="E21" t="str">
            <v>명신산업</v>
          </cell>
          <cell r="F21">
            <v>22519</v>
          </cell>
          <cell r="G21">
            <v>1</v>
          </cell>
        </row>
        <row r="22">
          <cell r="B22" t="str">
            <v>64640-34000</v>
          </cell>
          <cell r="C22" t="str">
            <v>MBR ASSY-FR SIDE COM</v>
          </cell>
          <cell r="D22" t="str">
            <v>B</v>
          </cell>
          <cell r="E22" t="str">
            <v>명신산업</v>
          </cell>
          <cell r="F22">
            <v>23420</v>
          </cell>
          <cell r="G22">
            <v>1</v>
          </cell>
        </row>
        <row r="23">
          <cell r="B23" t="str">
            <v>67122-34001</v>
          </cell>
          <cell r="C23" t="str">
            <v>RAIL-ROOF CTR NO2</v>
          </cell>
          <cell r="D23" t="str">
            <v>B</v>
          </cell>
          <cell r="E23" t="str">
            <v>명신산업</v>
          </cell>
          <cell r="F23">
            <v>594</v>
          </cell>
          <cell r="G23">
            <v>1</v>
          </cell>
        </row>
        <row r="24">
          <cell r="B24" t="str">
            <v>67124-34001</v>
          </cell>
          <cell r="C24" t="str">
            <v>RAIL-ROOF CTR NO1</v>
          </cell>
          <cell r="D24" t="str">
            <v>B</v>
          </cell>
          <cell r="E24" t="str">
            <v>명신산업</v>
          </cell>
          <cell r="F24">
            <v>579</v>
          </cell>
          <cell r="G24">
            <v>1</v>
          </cell>
        </row>
        <row r="25">
          <cell r="B25" t="str">
            <v>67311-34000</v>
          </cell>
          <cell r="C25" t="str">
            <v>RAIL-ROOF FR</v>
          </cell>
          <cell r="D25" t="str">
            <v>B</v>
          </cell>
          <cell r="E25" t="str">
            <v>명신산업</v>
          </cell>
          <cell r="F25">
            <v>883</v>
          </cell>
          <cell r="G25">
            <v>1</v>
          </cell>
        </row>
        <row r="26">
          <cell r="B26" t="str">
            <v>71232-34000</v>
          </cell>
          <cell r="C26" t="str">
            <v>PLR-FR INR UPR,LH</v>
          </cell>
          <cell r="D26" t="str">
            <v>B</v>
          </cell>
          <cell r="E26" t="str">
            <v>명신산업</v>
          </cell>
          <cell r="F26">
            <v>1799</v>
          </cell>
          <cell r="G26">
            <v>1</v>
          </cell>
        </row>
        <row r="27">
          <cell r="B27" t="str">
            <v>71242-34000</v>
          </cell>
          <cell r="C27" t="str">
            <v>PLR-FR INR UPR,RH</v>
          </cell>
          <cell r="D27" t="str">
            <v>B</v>
          </cell>
          <cell r="E27" t="str">
            <v>명신산업</v>
          </cell>
          <cell r="F27">
            <v>1770</v>
          </cell>
          <cell r="G27">
            <v>1</v>
          </cell>
        </row>
        <row r="28">
          <cell r="B28" t="str">
            <v>65521-34000</v>
          </cell>
          <cell r="C28" t="str">
            <v>PNL ASSY-RR FLR SIDE</v>
          </cell>
          <cell r="D28" t="str">
            <v>B</v>
          </cell>
          <cell r="E28" t="str">
            <v>미주금속</v>
          </cell>
          <cell r="F28">
            <v>1089</v>
          </cell>
          <cell r="G28">
            <v>1</v>
          </cell>
        </row>
        <row r="29">
          <cell r="B29" t="str">
            <v>65522-34000</v>
          </cell>
          <cell r="C29" t="str">
            <v>PNL ASSY-RR FLR SIDE</v>
          </cell>
          <cell r="D29" t="str">
            <v>B</v>
          </cell>
          <cell r="E29" t="str">
            <v>미주금속</v>
          </cell>
          <cell r="F29">
            <v>1089</v>
          </cell>
          <cell r="G29">
            <v>1</v>
          </cell>
        </row>
        <row r="30">
          <cell r="B30" t="str">
            <v>66756-34000</v>
          </cell>
          <cell r="C30" t="str">
            <v>PNL-COWL SIDE UPR OT</v>
          </cell>
          <cell r="D30" t="str">
            <v>B</v>
          </cell>
          <cell r="E30" t="str">
            <v>미주금속</v>
          </cell>
          <cell r="F30">
            <v>357</v>
          </cell>
          <cell r="G30">
            <v>1</v>
          </cell>
        </row>
        <row r="31">
          <cell r="B31" t="str">
            <v>66766-34000</v>
          </cell>
          <cell r="C31" t="str">
            <v>PNL-COWL SIDE UPR OT</v>
          </cell>
          <cell r="D31" t="str">
            <v>B</v>
          </cell>
          <cell r="E31" t="str">
            <v>미주금속</v>
          </cell>
          <cell r="F31">
            <v>357</v>
          </cell>
          <cell r="G31">
            <v>1</v>
          </cell>
        </row>
        <row r="32">
          <cell r="B32" t="str">
            <v>69520-34000</v>
          </cell>
          <cell r="C32" t="str">
            <v>HSG ASSY-FUEL FILLER</v>
          </cell>
          <cell r="D32" t="str">
            <v>B</v>
          </cell>
          <cell r="E32" t="str">
            <v>미주금속</v>
          </cell>
          <cell r="F32">
            <v>517</v>
          </cell>
          <cell r="G32">
            <v>1</v>
          </cell>
        </row>
        <row r="33">
          <cell r="B33" t="str">
            <v>71431-34001</v>
          </cell>
          <cell r="C33" t="str">
            <v>REINF ASSY-RR DR HIN</v>
          </cell>
          <cell r="D33" t="str">
            <v>B</v>
          </cell>
          <cell r="E33" t="str">
            <v>미주금속</v>
          </cell>
          <cell r="F33">
            <v>3376</v>
          </cell>
          <cell r="G33">
            <v>1</v>
          </cell>
        </row>
        <row r="34">
          <cell r="B34" t="str">
            <v>71441-34001</v>
          </cell>
          <cell r="C34" t="str">
            <v>REINF ASSY-RR DR HIN</v>
          </cell>
          <cell r="D34" t="str">
            <v>B</v>
          </cell>
          <cell r="E34" t="str">
            <v>미주금속</v>
          </cell>
          <cell r="F34">
            <v>3376</v>
          </cell>
          <cell r="G34">
            <v>1</v>
          </cell>
        </row>
        <row r="35">
          <cell r="B35" t="str">
            <v>77155-34000</v>
          </cell>
          <cell r="C35" t="str">
            <v>MBR-RR DR UPR,LH</v>
          </cell>
          <cell r="D35" t="str">
            <v>B</v>
          </cell>
          <cell r="E35" t="str">
            <v>미주금속</v>
          </cell>
          <cell r="F35">
            <v>1438</v>
          </cell>
          <cell r="G35">
            <v>1</v>
          </cell>
        </row>
        <row r="36">
          <cell r="B36" t="str">
            <v>77165-34000</v>
          </cell>
          <cell r="C36" t="str">
            <v>MBR-RR DR UPR,RH</v>
          </cell>
          <cell r="D36" t="str">
            <v>B</v>
          </cell>
          <cell r="E36" t="str">
            <v>미주금속</v>
          </cell>
          <cell r="F36">
            <v>1438</v>
          </cell>
          <cell r="G36">
            <v>1</v>
          </cell>
        </row>
        <row r="37">
          <cell r="B37" t="str">
            <v>79115-34000</v>
          </cell>
          <cell r="C37" t="str">
            <v>SHIM-HOOD HINGE</v>
          </cell>
          <cell r="D37" t="str">
            <v>B</v>
          </cell>
          <cell r="E37" t="str">
            <v>삼원산업</v>
          </cell>
          <cell r="F37">
            <v>28</v>
          </cell>
          <cell r="G37">
            <v>2</v>
          </cell>
        </row>
        <row r="38">
          <cell r="B38" t="str">
            <v>65150-34002</v>
          </cell>
          <cell r="C38" t="str">
            <v>MBR ASSY-FR SEAT CRO</v>
          </cell>
          <cell r="D38" t="str">
            <v>B</v>
          </cell>
          <cell r="E38" t="str">
            <v>세원(주)</v>
          </cell>
          <cell r="F38">
            <v>4233</v>
          </cell>
          <cell r="G38">
            <v>1</v>
          </cell>
        </row>
        <row r="39">
          <cell r="B39" t="str">
            <v>71637-34000</v>
          </cell>
          <cell r="C39" t="str">
            <v>PNL ASSY-RR SPRG HSE</v>
          </cell>
          <cell r="D39" t="str">
            <v>B</v>
          </cell>
          <cell r="E39" t="str">
            <v>세원(주)</v>
          </cell>
          <cell r="F39">
            <v>1887</v>
          </cell>
          <cell r="G39">
            <v>1</v>
          </cell>
        </row>
        <row r="40">
          <cell r="B40" t="str">
            <v>71647-34000</v>
          </cell>
          <cell r="C40" t="str">
            <v>PNL ASSY-RR SPRG HSE</v>
          </cell>
          <cell r="D40" t="str">
            <v>B</v>
          </cell>
          <cell r="E40" t="str">
            <v>세원(주)</v>
          </cell>
          <cell r="F40">
            <v>1887</v>
          </cell>
          <cell r="G40">
            <v>1</v>
          </cell>
        </row>
        <row r="41">
          <cell r="B41" t="str">
            <v>71655-34000</v>
          </cell>
          <cell r="C41" t="str">
            <v>REINF ASSY-RR SPRG H</v>
          </cell>
          <cell r="D41" t="str">
            <v>B</v>
          </cell>
          <cell r="E41" t="str">
            <v>세원(주)</v>
          </cell>
          <cell r="F41">
            <v>809</v>
          </cell>
          <cell r="G41">
            <v>1</v>
          </cell>
        </row>
        <row r="42">
          <cell r="B42" t="str">
            <v>71665-34000</v>
          </cell>
          <cell r="C42" t="str">
            <v>REINF ASSY-RR SPRG H</v>
          </cell>
          <cell r="D42" t="str">
            <v>B</v>
          </cell>
          <cell r="E42" t="str">
            <v>세원(주)</v>
          </cell>
          <cell r="F42">
            <v>809</v>
          </cell>
          <cell r="G42">
            <v>1</v>
          </cell>
        </row>
        <row r="43">
          <cell r="B43" t="str">
            <v>76230-34000</v>
          </cell>
          <cell r="C43" t="str">
            <v>REINF ASSY-FR DR H/F</v>
          </cell>
          <cell r="D43" t="str">
            <v>B</v>
          </cell>
          <cell r="E43" t="str">
            <v>세원(주)</v>
          </cell>
          <cell r="F43">
            <v>2004</v>
          </cell>
          <cell r="G43">
            <v>1</v>
          </cell>
        </row>
        <row r="44">
          <cell r="B44" t="str">
            <v>76240-34000</v>
          </cell>
          <cell r="C44" t="str">
            <v>REINF ASSY-FR DR H/F</v>
          </cell>
          <cell r="D44" t="str">
            <v>B</v>
          </cell>
          <cell r="E44" t="str">
            <v>세원(주)</v>
          </cell>
          <cell r="F44">
            <v>2004</v>
          </cell>
          <cell r="G44">
            <v>1</v>
          </cell>
        </row>
        <row r="45">
          <cell r="B45" t="str">
            <v>77230-34000</v>
          </cell>
          <cell r="C45" t="str">
            <v>REINF ASSY-RR DR H/F</v>
          </cell>
          <cell r="D45" t="str">
            <v>B</v>
          </cell>
          <cell r="E45" t="str">
            <v>세원(주)</v>
          </cell>
          <cell r="F45">
            <v>1461</v>
          </cell>
          <cell r="G45">
            <v>1</v>
          </cell>
        </row>
        <row r="46">
          <cell r="B46" t="str">
            <v>77240-34000</v>
          </cell>
          <cell r="C46" t="str">
            <v>REINF ASSY-RR DR H/F</v>
          </cell>
          <cell r="D46" t="str">
            <v>B</v>
          </cell>
          <cell r="E46" t="str">
            <v>세원(주)</v>
          </cell>
          <cell r="F46">
            <v>1461</v>
          </cell>
          <cell r="G46">
            <v>1</v>
          </cell>
        </row>
        <row r="47">
          <cell r="B47" t="str">
            <v>66540-34000</v>
          </cell>
          <cell r="C47" t="str">
            <v>MBR ASSY-COWL CROSS</v>
          </cell>
          <cell r="D47" t="str">
            <v>B</v>
          </cell>
          <cell r="E47" t="str">
            <v>세원정공</v>
          </cell>
          <cell r="F47">
            <v>7785</v>
          </cell>
          <cell r="G47">
            <v>1</v>
          </cell>
        </row>
        <row r="48">
          <cell r="B48" t="str">
            <v>71670-34000</v>
          </cell>
          <cell r="C48" t="str">
            <v>REINF ASSY-T/LID HIN</v>
          </cell>
          <cell r="D48" t="str">
            <v>B</v>
          </cell>
          <cell r="E48" t="str">
            <v>세원정공</v>
          </cell>
          <cell r="F48">
            <v>2588</v>
          </cell>
          <cell r="G48">
            <v>1</v>
          </cell>
        </row>
        <row r="49">
          <cell r="B49" t="str">
            <v>71680-34000</v>
          </cell>
          <cell r="C49" t="str">
            <v>REINF ASSY-T/LID HIN</v>
          </cell>
          <cell r="D49" t="str">
            <v>B</v>
          </cell>
          <cell r="E49" t="str">
            <v>세원정공</v>
          </cell>
          <cell r="F49">
            <v>2618</v>
          </cell>
          <cell r="G49">
            <v>1</v>
          </cell>
        </row>
        <row r="50">
          <cell r="B50" t="str">
            <v>67132-34001</v>
          </cell>
          <cell r="C50" t="str">
            <v>RAIL-ROOF RR</v>
          </cell>
          <cell r="D50" t="str">
            <v>B</v>
          </cell>
          <cell r="E50" t="str">
            <v>신아금속</v>
          </cell>
          <cell r="F50">
            <v>32</v>
          </cell>
          <cell r="G50">
            <v>1</v>
          </cell>
        </row>
        <row r="51">
          <cell r="B51" t="str">
            <v>69100-34001</v>
          </cell>
          <cell r="C51" t="str">
            <v>PNL ASSY-BACK COMPL</v>
          </cell>
          <cell r="D51" t="str">
            <v>B</v>
          </cell>
          <cell r="E51" t="str">
            <v>신아금속</v>
          </cell>
          <cell r="F51">
            <v>5640</v>
          </cell>
          <cell r="G51">
            <v>1</v>
          </cell>
        </row>
        <row r="52">
          <cell r="B52" t="str">
            <v>71153-34000</v>
          </cell>
          <cell r="C52" t="str">
            <v>REINF ASSY-FR PLR OT</v>
          </cell>
          <cell r="D52" t="str">
            <v>B</v>
          </cell>
          <cell r="E52" t="str">
            <v>신아금속</v>
          </cell>
          <cell r="F52">
            <v>2270</v>
          </cell>
          <cell r="G52">
            <v>1</v>
          </cell>
        </row>
        <row r="53">
          <cell r="B53" t="str">
            <v>71163-34000</v>
          </cell>
          <cell r="C53" t="str">
            <v>REINF ASSY-FR PLR OT</v>
          </cell>
          <cell r="D53" t="str">
            <v>B</v>
          </cell>
          <cell r="E53" t="str">
            <v>신아금속</v>
          </cell>
          <cell r="F53">
            <v>2270</v>
          </cell>
          <cell r="G53">
            <v>1</v>
          </cell>
        </row>
        <row r="54">
          <cell r="B54" t="str">
            <v>71211-34000</v>
          </cell>
          <cell r="C54" t="str">
            <v>PLR ASSY-FR INR LWR,</v>
          </cell>
          <cell r="D54" t="str">
            <v>B</v>
          </cell>
          <cell r="E54" t="str">
            <v>신아금속</v>
          </cell>
          <cell r="F54">
            <v>2116</v>
          </cell>
          <cell r="G54">
            <v>1</v>
          </cell>
        </row>
        <row r="55">
          <cell r="B55" t="str">
            <v>71221-34000</v>
          </cell>
          <cell r="C55" t="str">
            <v>PLR ASSY-FR INR LWR,</v>
          </cell>
          <cell r="D55" t="str">
            <v>B</v>
          </cell>
          <cell r="E55" t="str">
            <v>신아금속</v>
          </cell>
          <cell r="F55">
            <v>1779</v>
          </cell>
          <cell r="G55">
            <v>1</v>
          </cell>
        </row>
        <row r="56">
          <cell r="B56" t="str">
            <v>62490-36000</v>
          </cell>
          <cell r="C56" t="str">
            <v>PLATE-LOWER B</v>
          </cell>
          <cell r="D56" t="str">
            <v>C</v>
          </cell>
          <cell r="E56" t="str">
            <v>영진(주)</v>
          </cell>
          <cell r="F56">
            <v>42</v>
          </cell>
          <cell r="G56">
            <v>2</v>
          </cell>
        </row>
        <row r="57">
          <cell r="B57" t="str">
            <v>62491-36000</v>
          </cell>
          <cell r="C57" t="str">
            <v>PLATE-LOWER A</v>
          </cell>
          <cell r="D57" t="str">
            <v>C</v>
          </cell>
          <cell r="E57" t="str">
            <v>영진(주)</v>
          </cell>
          <cell r="F57">
            <v>47</v>
          </cell>
          <cell r="G57">
            <v>2</v>
          </cell>
        </row>
        <row r="58">
          <cell r="B58" t="str">
            <v>84630-34000</v>
          </cell>
          <cell r="C58" t="str">
            <v>BRKT ASSY-CTR SUPT L</v>
          </cell>
          <cell r="D58" t="str">
            <v>T</v>
          </cell>
          <cell r="E58" t="str">
            <v>영진(주)</v>
          </cell>
          <cell r="F58">
            <v>265</v>
          </cell>
          <cell r="G58">
            <v>1</v>
          </cell>
        </row>
        <row r="59">
          <cell r="B59" t="str">
            <v>84631-34101</v>
          </cell>
          <cell r="C59" t="str">
            <v>BRKT ASSY-FLR CONSOL</v>
          </cell>
          <cell r="D59" t="str">
            <v>T</v>
          </cell>
          <cell r="E59" t="str">
            <v>영진(주)</v>
          </cell>
          <cell r="F59">
            <v>175</v>
          </cell>
          <cell r="G59">
            <v>1</v>
          </cell>
        </row>
        <row r="60">
          <cell r="B60" t="str">
            <v>84635-34102</v>
          </cell>
          <cell r="C60" t="str">
            <v>BRKT ASSY-FLR CONSOL</v>
          </cell>
          <cell r="D60" t="str">
            <v>T</v>
          </cell>
          <cell r="E60" t="str">
            <v>영진(주)</v>
          </cell>
          <cell r="F60">
            <v>267</v>
          </cell>
          <cell r="G60">
            <v>1</v>
          </cell>
        </row>
        <row r="61">
          <cell r="B61" t="str">
            <v>84730-34100</v>
          </cell>
          <cell r="C61" t="str">
            <v>BRKT ASSY-CTR SUPT</v>
          </cell>
          <cell r="D61" t="str">
            <v>T</v>
          </cell>
          <cell r="E61" t="str">
            <v>영진(주)</v>
          </cell>
          <cell r="F61">
            <v>2393</v>
          </cell>
          <cell r="G61">
            <v>1</v>
          </cell>
        </row>
        <row r="62">
          <cell r="B62" t="str">
            <v>84758-34000</v>
          </cell>
          <cell r="C62" t="str">
            <v>BRKT ASSY-CTR C/PAD</v>
          </cell>
          <cell r="D62" t="str">
            <v>T</v>
          </cell>
          <cell r="E62" t="str">
            <v>영진(주)</v>
          </cell>
          <cell r="F62">
            <v>304</v>
          </cell>
          <cell r="G62">
            <v>1</v>
          </cell>
        </row>
        <row r="63">
          <cell r="B63" t="str">
            <v>84780-34000</v>
          </cell>
          <cell r="C63" t="str">
            <v>BRKT ASSY-LWR C/PAD</v>
          </cell>
          <cell r="D63" t="str">
            <v>T</v>
          </cell>
          <cell r="E63" t="str">
            <v>영진(주)</v>
          </cell>
          <cell r="F63">
            <v>211</v>
          </cell>
          <cell r="G63">
            <v>1</v>
          </cell>
        </row>
        <row r="64">
          <cell r="B64" t="str">
            <v>84782-34000</v>
          </cell>
          <cell r="C64" t="str">
            <v>BRKT ASSY-LWR C/PAD</v>
          </cell>
          <cell r="D64" t="str">
            <v>T</v>
          </cell>
          <cell r="E64" t="str">
            <v>영진(주)</v>
          </cell>
          <cell r="F64">
            <v>229</v>
          </cell>
          <cell r="G64">
            <v>1</v>
          </cell>
        </row>
        <row r="65">
          <cell r="B65" t="str">
            <v>79380-34000</v>
          </cell>
          <cell r="C65" t="str">
            <v>CHECKER ASSY-FR DR,L</v>
          </cell>
          <cell r="D65" t="str">
            <v>T</v>
          </cell>
          <cell r="E65" t="str">
            <v>일진산업</v>
          </cell>
          <cell r="F65">
            <v>1000</v>
          </cell>
          <cell r="G65">
            <v>1</v>
          </cell>
        </row>
        <row r="66">
          <cell r="B66" t="str">
            <v>79390-34000</v>
          </cell>
          <cell r="C66" t="str">
            <v>CHECKER ASSY-FR DR,R</v>
          </cell>
          <cell r="D66" t="str">
            <v>T</v>
          </cell>
          <cell r="E66" t="str">
            <v>일진산업</v>
          </cell>
          <cell r="F66">
            <v>1000</v>
          </cell>
          <cell r="G66">
            <v>1</v>
          </cell>
        </row>
        <row r="67">
          <cell r="B67" t="str">
            <v>79480-34000</v>
          </cell>
          <cell r="C67" t="str">
            <v>CHECKER ASSY-RR DR,L</v>
          </cell>
          <cell r="D67" t="str">
            <v>T</v>
          </cell>
          <cell r="E67" t="str">
            <v>일진산업</v>
          </cell>
          <cell r="F67">
            <v>1000</v>
          </cell>
          <cell r="G67">
            <v>1</v>
          </cell>
        </row>
        <row r="68">
          <cell r="B68" t="str">
            <v>79490-34000</v>
          </cell>
          <cell r="C68" t="str">
            <v>CHECKER ASSY-RR DR,R</v>
          </cell>
          <cell r="D68" t="str">
            <v>T</v>
          </cell>
          <cell r="E68" t="str">
            <v>일진산업</v>
          </cell>
          <cell r="F68">
            <v>1000</v>
          </cell>
          <cell r="G68">
            <v>1</v>
          </cell>
        </row>
        <row r="69">
          <cell r="B69" t="str">
            <v>65321-34000</v>
          </cell>
          <cell r="C69" t="str">
            <v>BRKT ASSY-RR SEAT BA</v>
          </cell>
          <cell r="D69" t="str">
            <v>B</v>
          </cell>
          <cell r="E69" t="str">
            <v>태창공업</v>
          </cell>
          <cell r="F69">
            <v>70</v>
          </cell>
          <cell r="G69">
            <v>2</v>
          </cell>
        </row>
        <row r="70">
          <cell r="B70" t="str">
            <v>65323-34000</v>
          </cell>
          <cell r="C70" t="str">
            <v>BRKT ASSY-RR SEAT MT</v>
          </cell>
          <cell r="D70" t="str">
            <v>B</v>
          </cell>
          <cell r="E70" t="str">
            <v>태창공업</v>
          </cell>
          <cell r="F70">
            <v>205</v>
          </cell>
          <cell r="G70">
            <v>1</v>
          </cell>
        </row>
        <row r="71">
          <cell r="B71" t="str">
            <v>65326-34000</v>
          </cell>
          <cell r="C71" t="str">
            <v>BRKT ASSY-PARKG CABL</v>
          </cell>
          <cell r="D71" t="str">
            <v>B</v>
          </cell>
          <cell r="E71" t="str">
            <v>태창공업</v>
          </cell>
          <cell r="F71">
            <v>81</v>
          </cell>
          <cell r="G71">
            <v>1</v>
          </cell>
        </row>
        <row r="72">
          <cell r="B72" t="str">
            <v>67318-34000</v>
          </cell>
          <cell r="C72" t="str">
            <v>BRKT-MAP LAMP MTG</v>
          </cell>
          <cell r="D72" t="str">
            <v>B</v>
          </cell>
          <cell r="E72" t="str">
            <v>태창공업</v>
          </cell>
          <cell r="F72">
            <v>83</v>
          </cell>
          <cell r="G72">
            <v>1</v>
          </cell>
        </row>
        <row r="73">
          <cell r="B73" t="str">
            <v>71117-34000</v>
          </cell>
          <cell r="C73" t="str">
            <v>BRKT ASSY-FENDER MTG</v>
          </cell>
          <cell r="D73" t="str">
            <v>B</v>
          </cell>
          <cell r="E73" t="str">
            <v>태창공업</v>
          </cell>
          <cell r="F73">
            <v>49</v>
          </cell>
          <cell r="G73">
            <v>1</v>
          </cell>
        </row>
        <row r="74">
          <cell r="B74" t="str">
            <v>71158-34000</v>
          </cell>
          <cell r="C74" t="str">
            <v>REINF-FR PLR CTR OTR</v>
          </cell>
          <cell r="D74" t="str">
            <v>B</v>
          </cell>
          <cell r="E74" t="str">
            <v>태창공업</v>
          </cell>
          <cell r="F74">
            <v>183</v>
          </cell>
          <cell r="G74">
            <v>1</v>
          </cell>
        </row>
        <row r="75">
          <cell r="B75" t="str">
            <v>71168-34000</v>
          </cell>
          <cell r="C75" t="str">
            <v>REINF-FR PLR CTR OTR</v>
          </cell>
          <cell r="D75" t="str">
            <v>B</v>
          </cell>
          <cell r="E75" t="str">
            <v>태창공업</v>
          </cell>
          <cell r="F75">
            <v>183</v>
          </cell>
          <cell r="G75">
            <v>1</v>
          </cell>
        </row>
        <row r="76">
          <cell r="B76" t="str">
            <v>76213-34000</v>
          </cell>
          <cell r="C76" t="str">
            <v>REINF ASSY-FR DR BEL</v>
          </cell>
          <cell r="D76" t="str">
            <v>B</v>
          </cell>
          <cell r="E76" t="str">
            <v>태창공업</v>
          </cell>
          <cell r="F76">
            <v>307</v>
          </cell>
          <cell r="G76">
            <v>1</v>
          </cell>
        </row>
        <row r="77">
          <cell r="B77" t="str">
            <v>76215-34100</v>
          </cell>
          <cell r="C77" t="str">
            <v>REINF-DR LATCH,LH</v>
          </cell>
          <cell r="D77" t="str">
            <v>B</v>
          </cell>
          <cell r="E77" t="str">
            <v>태창공업</v>
          </cell>
          <cell r="F77">
            <v>56</v>
          </cell>
          <cell r="G77">
            <v>1</v>
          </cell>
        </row>
        <row r="78">
          <cell r="B78" t="str">
            <v>76215-34100</v>
          </cell>
          <cell r="C78" t="str">
            <v>REINF-DR LATCH,LH</v>
          </cell>
          <cell r="D78" t="str">
            <v>B</v>
          </cell>
          <cell r="E78" t="str">
            <v>태창공업</v>
          </cell>
          <cell r="F78">
            <v>56</v>
          </cell>
          <cell r="G78">
            <v>1</v>
          </cell>
        </row>
        <row r="79">
          <cell r="B79" t="str">
            <v>76223-34000</v>
          </cell>
          <cell r="C79" t="str">
            <v>REINF ASSY-FR DR BEL</v>
          </cell>
          <cell r="D79" t="str">
            <v>B</v>
          </cell>
          <cell r="E79" t="str">
            <v>태창공업</v>
          </cell>
          <cell r="F79">
            <v>307</v>
          </cell>
          <cell r="G79">
            <v>1</v>
          </cell>
        </row>
        <row r="80">
          <cell r="B80" t="str">
            <v>76225-34100</v>
          </cell>
          <cell r="C80" t="str">
            <v>REINF-DR LATCH,RH</v>
          </cell>
          <cell r="D80" t="str">
            <v>B</v>
          </cell>
          <cell r="E80" t="str">
            <v>태창공업</v>
          </cell>
          <cell r="F80">
            <v>56</v>
          </cell>
          <cell r="G80">
            <v>1</v>
          </cell>
        </row>
        <row r="81">
          <cell r="B81" t="str">
            <v>76225-34100</v>
          </cell>
          <cell r="C81" t="str">
            <v>REINF-DR LATCH,RH</v>
          </cell>
          <cell r="D81" t="str">
            <v>B</v>
          </cell>
          <cell r="E81" t="str">
            <v>태창공업</v>
          </cell>
          <cell r="F81">
            <v>56</v>
          </cell>
          <cell r="G81">
            <v>1</v>
          </cell>
        </row>
        <row r="82">
          <cell r="B82" t="str">
            <v>81193-37000</v>
          </cell>
          <cell r="C82" t="str">
            <v>PROTECTOR-HOOD LATCH</v>
          </cell>
          <cell r="D82" t="str">
            <v>T</v>
          </cell>
          <cell r="E82" t="str">
            <v>태창공업</v>
          </cell>
          <cell r="F82">
            <v>75</v>
          </cell>
          <cell r="G82">
            <v>1</v>
          </cell>
        </row>
        <row r="83">
          <cell r="B83" t="str">
            <v>81355-33000</v>
          </cell>
          <cell r="C83" t="str">
            <v>SHIM-DR STRIKER</v>
          </cell>
          <cell r="D83" t="str">
            <v>T</v>
          </cell>
          <cell r="E83" t="str">
            <v>태창공업</v>
          </cell>
          <cell r="F83">
            <v>22</v>
          </cell>
          <cell r="G83">
            <v>1</v>
          </cell>
        </row>
        <row r="84">
          <cell r="B84" t="str">
            <v>81355-33000</v>
          </cell>
          <cell r="C84" t="str">
            <v>SHIM-DR STRIKER</v>
          </cell>
          <cell r="D84" t="str">
            <v>T</v>
          </cell>
          <cell r="E84" t="str">
            <v>태창공업</v>
          </cell>
          <cell r="F84">
            <v>22</v>
          </cell>
          <cell r="G84">
            <v>8</v>
          </cell>
        </row>
        <row r="85">
          <cell r="B85" t="str">
            <v>79210-34000</v>
          </cell>
          <cell r="C85" t="str">
            <v>HINGE ASSY-T/LID,LH</v>
          </cell>
          <cell r="D85" t="str">
            <v>B</v>
          </cell>
          <cell r="E85" t="str">
            <v>평화정공</v>
          </cell>
          <cell r="F85">
            <v>1680</v>
          </cell>
          <cell r="G85">
            <v>1</v>
          </cell>
        </row>
        <row r="86">
          <cell r="B86" t="str">
            <v>79220-34000</v>
          </cell>
          <cell r="C86" t="str">
            <v>HINGE ASSY-T/LID,RH</v>
          </cell>
          <cell r="D86" t="str">
            <v>B</v>
          </cell>
          <cell r="E86" t="str">
            <v>평화정공</v>
          </cell>
          <cell r="F86">
            <v>1680</v>
          </cell>
          <cell r="G86">
            <v>1</v>
          </cell>
        </row>
        <row r="87">
          <cell r="B87" t="str">
            <v>79310-34000</v>
          </cell>
          <cell r="C87" t="str">
            <v>HINGE ASSY-FR DR UPR</v>
          </cell>
          <cell r="D87" t="str">
            <v>B</v>
          </cell>
          <cell r="E87" t="str">
            <v>평화정공</v>
          </cell>
          <cell r="F87">
            <v>892</v>
          </cell>
          <cell r="G87">
            <v>2</v>
          </cell>
        </row>
        <row r="88">
          <cell r="B88" t="str">
            <v>79320-34000</v>
          </cell>
          <cell r="C88" t="str">
            <v>HINGE ASSY-FR DR UPR</v>
          </cell>
          <cell r="D88" t="str">
            <v>B</v>
          </cell>
          <cell r="E88" t="str">
            <v>평화정공</v>
          </cell>
          <cell r="F88">
            <v>892</v>
          </cell>
          <cell r="G88">
            <v>2</v>
          </cell>
        </row>
        <row r="89">
          <cell r="B89" t="str">
            <v>79330-34000</v>
          </cell>
          <cell r="C89" t="str">
            <v>HINGE ASSY-RR DR UPR</v>
          </cell>
          <cell r="D89" t="str">
            <v>B</v>
          </cell>
          <cell r="E89" t="str">
            <v>평화정공</v>
          </cell>
          <cell r="F89">
            <v>904</v>
          </cell>
          <cell r="G89">
            <v>1</v>
          </cell>
        </row>
        <row r="90">
          <cell r="B90" t="str">
            <v>79340-34000</v>
          </cell>
          <cell r="C90" t="str">
            <v>HINGE ASSY-RR DR UPR</v>
          </cell>
          <cell r="D90" t="str">
            <v>B</v>
          </cell>
          <cell r="E90" t="str">
            <v>평화정공</v>
          </cell>
          <cell r="F90">
            <v>904</v>
          </cell>
          <cell r="G90">
            <v>1</v>
          </cell>
        </row>
        <row r="91">
          <cell r="B91" t="str">
            <v>79350-34000</v>
          </cell>
          <cell r="C91" t="str">
            <v>HINGE ASSY-RR DR LWR</v>
          </cell>
          <cell r="D91" t="str">
            <v>B</v>
          </cell>
          <cell r="E91" t="str">
            <v>평화정공</v>
          </cell>
          <cell r="F91">
            <v>939</v>
          </cell>
          <cell r="G91">
            <v>1</v>
          </cell>
        </row>
        <row r="92">
          <cell r="B92" t="str">
            <v>79360-34000</v>
          </cell>
          <cell r="C92" t="str">
            <v>HINGE ASSY-RR DR LWR</v>
          </cell>
          <cell r="D92" t="str">
            <v>B</v>
          </cell>
          <cell r="E92" t="str">
            <v>평화정공</v>
          </cell>
          <cell r="F92">
            <v>939</v>
          </cell>
          <cell r="G92">
            <v>1</v>
          </cell>
        </row>
        <row r="94">
          <cell r="B94" t="str">
            <v>71553-34000</v>
          </cell>
          <cell r="C94" t="str">
            <v>GUSSET ASSY-QTR RR,L</v>
          </cell>
          <cell r="D94" t="str">
            <v>B</v>
          </cell>
          <cell r="E94" t="str">
            <v>구영(주)</v>
          </cell>
          <cell r="F94">
            <v>889</v>
          </cell>
          <cell r="G94">
            <v>1</v>
          </cell>
        </row>
        <row r="95">
          <cell r="B95" t="str">
            <v>71563-34000</v>
          </cell>
          <cell r="C95" t="str">
            <v>GUSSET ASSY-QTR RR,R</v>
          </cell>
          <cell r="D95" t="str">
            <v>B</v>
          </cell>
          <cell r="E95" t="str">
            <v>구영(주)</v>
          </cell>
          <cell r="F95">
            <v>889</v>
          </cell>
          <cell r="G95">
            <v>1</v>
          </cell>
        </row>
        <row r="96">
          <cell r="B96" t="str">
            <v>83317-34000</v>
          </cell>
          <cell r="C96" t="str">
            <v>BRKT ASSY-RR DR TRIM</v>
          </cell>
          <cell r="D96" t="str">
            <v>T</v>
          </cell>
          <cell r="E96" t="str">
            <v>구영(주)</v>
          </cell>
          <cell r="F96">
            <v>70</v>
          </cell>
          <cell r="G96">
            <v>8</v>
          </cell>
        </row>
        <row r="97">
          <cell r="B97" t="str">
            <v>64581-34000</v>
          </cell>
          <cell r="C97" t="str">
            <v>BRKT ASSY-FNDR TO FR</v>
          </cell>
          <cell r="D97" t="str">
            <v>B</v>
          </cell>
          <cell r="E97" t="str">
            <v>금정산업</v>
          </cell>
          <cell r="F97">
            <v>375</v>
          </cell>
          <cell r="G97">
            <v>1</v>
          </cell>
        </row>
        <row r="98">
          <cell r="B98" t="str">
            <v>64583-34000</v>
          </cell>
          <cell r="C98" t="str">
            <v>BRKT ASSY-FNDR TO FR</v>
          </cell>
          <cell r="D98" t="str">
            <v>B</v>
          </cell>
          <cell r="E98" t="str">
            <v>금정산업</v>
          </cell>
          <cell r="F98">
            <v>375</v>
          </cell>
          <cell r="G98">
            <v>1</v>
          </cell>
        </row>
        <row r="99">
          <cell r="B99" t="str">
            <v>65115-34000</v>
          </cell>
          <cell r="C99" t="str">
            <v>BRKT ASSY-M/T LEVER</v>
          </cell>
          <cell r="D99" t="str">
            <v>B</v>
          </cell>
          <cell r="E99" t="str">
            <v>금정산업</v>
          </cell>
          <cell r="F99">
            <v>654</v>
          </cell>
          <cell r="G99">
            <v>1</v>
          </cell>
        </row>
        <row r="100">
          <cell r="B100" t="str">
            <v>69225-34000</v>
          </cell>
          <cell r="C100" t="str">
            <v>RAIL-T/LID UPR OTR</v>
          </cell>
          <cell r="D100" t="str">
            <v>B</v>
          </cell>
          <cell r="E100" t="str">
            <v>금정산업</v>
          </cell>
          <cell r="F100">
            <v>209</v>
          </cell>
          <cell r="G100">
            <v>1</v>
          </cell>
        </row>
        <row r="101">
          <cell r="B101" t="str">
            <v>71731-34000</v>
          </cell>
          <cell r="C101" t="str">
            <v>RETAINER ASSY-RR DR</v>
          </cell>
          <cell r="D101" t="str">
            <v>B</v>
          </cell>
          <cell r="E101" t="str">
            <v>금정산업</v>
          </cell>
          <cell r="F101">
            <v>200</v>
          </cell>
          <cell r="G101">
            <v>1</v>
          </cell>
        </row>
        <row r="102">
          <cell r="B102" t="str">
            <v>71741-34000</v>
          </cell>
          <cell r="C102" t="str">
            <v>RETAINER ASSY-RR DR</v>
          </cell>
          <cell r="D102" t="str">
            <v>B</v>
          </cell>
          <cell r="E102" t="str">
            <v>금정산업</v>
          </cell>
          <cell r="F102">
            <v>200</v>
          </cell>
          <cell r="G102">
            <v>1</v>
          </cell>
        </row>
        <row r="103">
          <cell r="B103" t="str">
            <v>77214-34000</v>
          </cell>
          <cell r="C103" t="str">
            <v>REINF-RR DR BELT FIX</v>
          </cell>
          <cell r="D103" t="str">
            <v>B</v>
          </cell>
          <cell r="E103" t="str">
            <v>금정산업</v>
          </cell>
          <cell r="F103">
            <v>116</v>
          </cell>
          <cell r="G103">
            <v>1</v>
          </cell>
        </row>
        <row r="104">
          <cell r="B104" t="str">
            <v>77224-34000</v>
          </cell>
          <cell r="C104" t="str">
            <v>REINF-RR DR BELT FIX</v>
          </cell>
          <cell r="D104" t="str">
            <v>B</v>
          </cell>
          <cell r="E104" t="str">
            <v>금정산업</v>
          </cell>
          <cell r="F104">
            <v>116</v>
          </cell>
          <cell r="G104">
            <v>1</v>
          </cell>
        </row>
        <row r="105">
          <cell r="B105" t="str">
            <v>79130-34000</v>
          </cell>
          <cell r="C105" t="str">
            <v>REINF ASSY-HOOD SIDE</v>
          </cell>
          <cell r="D105" t="str">
            <v>B</v>
          </cell>
          <cell r="E105" t="str">
            <v>금정산업</v>
          </cell>
          <cell r="F105">
            <v>113</v>
          </cell>
          <cell r="G105">
            <v>1</v>
          </cell>
        </row>
        <row r="106">
          <cell r="B106" t="str">
            <v>79140-34000</v>
          </cell>
          <cell r="C106" t="str">
            <v>REINF ASSY-HOOD SIDE</v>
          </cell>
          <cell r="D106" t="str">
            <v>B</v>
          </cell>
          <cell r="E106" t="str">
            <v>금정산업</v>
          </cell>
          <cell r="F106">
            <v>113</v>
          </cell>
          <cell r="G106">
            <v>1</v>
          </cell>
        </row>
        <row r="107">
          <cell r="B107" t="str">
            <v>88501-34101</v>
          </cell>
          <cell r="C107" t="str">
            <v>ADJ ASSY,LH</v>
          </cell>
          <cell r="D107" t="str">
            <v>S</v>
          </cell>
          <cell r="E107" t="str">
            <v>대부기공</v>
          </cell>
          <cell r="F107">
            <v>24442</v>
          </cell>
          <cell r="G107">
            <v>1</v>
          </cell>
        </row>
        <row r="108">
          <cell r="B108" t="str">
            <v>88512-34031</v>
          </cell>
          <cell r="C108" t="str">
            <v>ADJ ASSY-INR,RH</v>
          </cell>
          <cell r="D108" t="str">
            <v>S</v>
          </cell>
          <cell r="E108" t="str">
            <v>대부기공</v>
          </cell>
          <cell r="F108">
            <v>7453</v>
          </cell>
          <cell r="G108">
            <v>1</v>
          </cell>
        </row>
        <row r="109">
          <cell r="B109" t="str">
            <v>88522-34030</v>
          </cell>
          <cell r="C109" t="str">
            <v>ADJUSTER ASSY-OUT,RH</v>
          </cell>
          <cell r="D109" t="str">
            <v>S</v>
          </cell>
          <cell r="E109" t="str">
            <v>대부기공</v>
          </cell>
          <cell r="F109">
            <v>10980</v>
          </cell>
          <cell r="G109">
            <v>1</v>
          </cell>
        </row>
        <row r="110">
          <cell r="B110" t="str">
            <v>88751-37000AQ</v>
          </cell>
          <cell r="C110" t="str">
            <v>KNOB-FR SEAT RECLINE</v>
          </cell>
          <cell r="D110" t="str">
            <v>S</v>
          </cell>
          <cell r="E110" t="str">
            <v>대부기공</v>
          </cell>
          <cell r="F110">
            <v>100</v>
          </cell>
          <cell r="G110">
            <v>1</v>
          </cell>
        </row>
        <row r="111">
          <cell r="B111" t="str">
            <v>88752-37000AQ</v>
          </cell>
          <cell r="C111" t="str">
            <v>KNOB-FR SEAT RECLINE</v>
          </cell>
          <cell r="D111" t="str">
            <v>S</v>
          </cell>
          <cell r="E111" t="str">
            <v>대부기공</v>
          </cell>
          <cell r="F111">
            <v>100</v>
          </cell>
          <cell r="G111">
            <v>1</v>
          </cell>
        </row>
        <row r="112">
          <cell r="B112" t="str">
            <v>14611-08001</v>
          </cell>
          <cell r="C112" t="str">
            <v>SNAP RING</v>
          </cell>
          <cell r="D112" t="str">
            <v>S</v>
          </cell>
          <cell r="E112" t="str">
            <v>대창SPRG</v>
          </cell>
          <cell r="F112">
            <v>10</v>
          </cell>
          <cell r="G112">
            <v>1</v>
          </cell>
        </row>
        <row r="113">
          <cell r="B113" t="str">
            <v>79270-34000</v>
          </cell>
          <cell r="C113" t="str">
            <v>BAR ASSY-T/LID TORSI</v>
          </cell>
          <cell r="D113" t="str">
            <v>T</v>
          </cell>
          <cell r="E113" t="str">
            <v>대창SPRG</v>
          </cell>
          <cell r="F113">
            <v>1318</v>
          </cell>
          <cell r="G113">
            <v>1</v>
          </cell>
        </row>
        <row r="114">
          <cell r="B114" t="str">
            <v>79280-34000</v>
          </cell>
          <cell r="C114" t="str">
            <v>BAR ASSY-T/LID TORSI</v>
          </cell>
          <cell r="D114" t="str">
            <v>T</v>
          </cell>
          <cell r="E114" t="str">
            <v>대창SPRG</v>
          </cell>
          <cell r="F114">
            <v>1318</v>
          </cell>
          <cell r="G114">
            <v>1</v>
          </cell>
        </row>
        <row r="115">
          <cell r="B115" t="str">
            <v>88122-37000</v>
          </cell>
          <cell r="C115" t="str">
            <v>BAR-TRACK RELEASE CO</v>
          </cell>
          <cell r="D115" t="str">
            <v>S</v>
          </cell>
          <cell r="E115" t="str">
            <v>대창SPRG</v>
          </cell>
          <cell r="F115">
            <v>50</v>
          </cell>
          <cell r="G115">
            <v>1</v>
          </cell>
        </row>
        <row r="116">
          <cell r="B116" t="str">
            <v>88301-37000C</v>
          </cell>
          <cell r="C116" t="str">
            <v>PIPE F/BACK(88312/41</v>
          </cell>
          <cell r="D116" t="str">
            <v>S</v>
          </cell>
          <cell r="E116" t="str">
            <v>대창SPRG</v>
          </cell>
          <cell r="F116">
            <v>684</v>
          </cell>
          <cell r="G116">
            <v>1</v>
          </cell>
        </row>
        <row r="117">
          <cell r="B117" t="str">
            <v>88301-37000C</v>
          </cell>
          <cell r="C117" t="str">
            <v>PIPE F/BACK(88312/41</v>
          </cell>
          <cell r="D117" t="str">
            <v>S</v>
          </cell>
          <cell r="E117" t="str">
            <v>대창SPRG</v>
          </cell>
          <cell r="F117">
            <v>684</v>
          </cell>
          <cell r="G117">
            <v>1</v>
          </cell>
        </row>
        <row r="118">
          <cell r="B118" t="str">
            <v>88313-37000</v>
          </cell>
          <cell r="C118" t="str">
            <v>CROSS FRAME-FR BACK</v>
          </cell>
          <cell r="D118" t="str">
            <v>S</v>
          </cell>
          <cell r="E118" t="str">
            <v>대창SPRG</v>
          </cell>
          <cell r="F118">
            <v>374</v>
          </cell>
          <cell r="G118">
            <v>1</v>
          </cell>
        </row>
        <row r="119">
          <cell r="B119" t="str">
            <v>88313-37000</v>
          </cell>
          <cell r="C119" t="str">
            <v>CROSS FRAME-FR BACK</v>
          </cell>
          <cell r="D119" t="str">
            <v>S</v>
          </cell>
          <cell r="E119" t="str">
            <v>대창SPRG</v>
          </cell>
          <cell r="F119">
            <v>374</v>
          </cell>
          <cell r="G119">
            <v>1</v>
          </cell>
        </row>
        <row r="120">
          <cell r="B120" t="str">
            <v>88316-37001</v>
          </cell>
          <cell r="C120" t="str">
            <v>SIDE SUPT FRM ASSY-F</v>
          </cell>
          <cell r="D120" t="str">
            <v>S</v>
          </cell>
          <cell r="E120" t="str">
            <v>대창SPRG</v>
          </cell>
          <cell r="F120">
            <v>599</v>
          </cell>
          <cell r="G120">
            <v>1</v>
          </cell>
        </row>
        <row r="121">
          <cell r="B121" t="str">
            <v>88324-34100</v>
          </cell>
          <cell r="C121" t="str">
            <v>WIRE ASSY-FR SEAT BA</v>
          </cell>
          <cell r="D121" t="str">
            <v>S</v>
          </cell>
          <cell r="E121" t="str">
            <v>대창SPRG</v>
          </cell>
          <cell r="F121">
            <v>732</v>
          </cell>
          <cell r="G121">
            <v>1</v>
          </cell>
        </row>
        <row r="122">
          <cell r="B122" t="str">
            <v>88324-34100</v>
          </cell>
          <cell r="C122" t="str">
            <v>WIRE ASSY-FR SEAT BA</v>
          </cell>
          <cell r="D122" t="str">
            <v>S</v>
          </cell>
          <cell r="E122" t="str">
            <v>대창SPRG</v>
          </cell>
          <cell r="F122">
            <v>732</v>
          </cell>
          <cell r="G122">
            <v>1</v>
          </cell>
        </row>
        <row r="123">
          <cell r="B123" t="str">
            <v>88330-37001</v>
          </cell>
          <cell r="C123" t="str">
            <v>BRKT ASSY-LUMBAR SUP</v>
          </cell>
          <cell r="D123" t="str">
            <v>S</v>
          </cell>
          <cell r="E123" t="str">
            <v>대창SPRG</v>
          </cell>
          <cell r="F123">
            <v>224</v>
          </cell>
          <cell r="G123">
            <v>1</v>
          </cell>
        </row>
        <row r="124">
          <cell r="B124" t="str">
            <v>88334-37001</v>
          </cell>
          <cell r="C124" t="str">
            <v>SPRING-LUMBAR SUPT R</v>
          </cell>
          <cell r="D124" t="str">
            <v>S</v>
          </cell>
          <cell r="E124" t="str">
            <v>대창SPRG</v>
          </cell>
          <cell r="F124">
            <v>36</v>
          </cell>
          <cell r="G124">
            <v>1</v>
          </cell>
        </row>
        <row r="125">
          <cell r="B125" t="str">
            <v>88336-37000</v>
          </cell>
          <cell r="C125" t="str">
            <v>CAM ASSY-L/SUPT</v>
          </cell>
          <cell r="D125" t="str">
            <v>S</v>
          </cell>
          <cell r="E125" t="str">
            <v>대창SPRG</v>
          </cell>
          <cell r="F125">
            <v>375</v>
          </cell>
          <cell r="G125">
            <v>1</v>
          </cell>
        </row>
        <row r="126">
          <cell r="B126" t="str">
            <v>88348-37001</v>
          </cell>
          <cell r="C126" t="str">
            <v>SIDE SUPT FRM ASSY-F</v>
          </cell>
          <cell r="D126" t="str">
            <v>S</v>
          </cell>
          <cell r="E126" t="str">
            <v>대창SPRG</v>
          </cell>
          <cell r="F126">
            <v>564</v>
          </cell>
          <cell r="G126">
            <v>1</v>
          </cell>
        </row>
        <row r="127">
          <cell r="B127" t="str">
            <v>88349-37001</v>
          </cell>
          <cell r="C127" t="str">
            <v>SUPT WIRE ASSY-LUMBA</v>
          </cell>
          <cell r="D127" t="str">
            <v>S</v>
          </cell>
          <cell r="E127" t="str">
            <v>대창SPRG</v>
          </cell>
          <cell r="F127">
            <v>338</v>
          </cell>
          <cell r="G127">
            <v>1</v>
          </cell>
        </row>
        <row r="128">
          <cell r="B128" t="str">
            <v>88416-37001</v>
          </cell>
          <cell r="C128" t="str">
            <v>SIDE SUPT FRM ASSY-F</v>
          </cell>
          <cell r="D128" t="str">
            <v>S</v>
          </cell>
          <cell r="E128" t="str">
            <v>대창SPRG</v>
          </cell>
          <cell r="F128">
            <v>599</v>
          </cell>
          <cell r="G128">
            <v>1</v>
          </cell>
        </row>
        <row r="129">
          <cell r="B129" t="str">
            <v>88448-37001</v>
          </cell>
          <cell r="C129" t="str">
            <v>SIDE SUPT FRM ASSY-F</v>
          </cell>
          <cell r="D129" t="str">
            <v>S</v>
          </cell>
          <cell r="E129" t="str">
            <v>대창SPRG</v>
          </cell>
          <cell r="F129">
            <v>564</v>
          </cell>
          <cell r="G129">
            <v>1</v>
          </cell>
        </row>
        <row r="130">
          <cell r="B130" t="str">
            <v>89110-34000</v>
          </cell>
          <cell r="C130" t="str">
            <v>FRAME &amp; PAD ASSY-RR</v>
          </cell>
          <cell r="D130" t="str">
            <v>S</v>
          </cell>
          <cell r="E130" t="str">
            <v>대창SPRG</v>
          </cell>
          <cell r="F130">
            <v>2100</v>
          </cell>
          <cell r="G130">
            <v>1</v>
          </cell>
        </row>
        <row r="131">
          <cell r="B131" t="str">
            <v>89335-34000</v>
          </cell>
          <cell r="C131" t="str">
            <v>HINGE BRKT ASSY-ARM</v>
          </cell>
          <cell r="D131" t="str">
            <v>S</v>
          </cell>
          <cell r="E131" t="str">
            <v>대창SPRG</v>
          </cell>
          <cell r="F131">
            <v>649</v>
          </cell>
          <cell r="G131">
            <v>1</v>
          </cell>
        </row>
        <row r="132">
          <cell r="B132" t="str">
            <v>81170-34000</v>
          </cell>
          <cell r="C132" t="str">
            <v>ROD ASSY-HOOD STAY</v>
          </cell>
          <cell r="D132" t="str">
            <v>T</v>
          </cell>
          <cell r="E132" t="str">
            <v>삼영공업</v>
          </cell>
          <cell r="F132">
            <v>491</v>
          </cell>
          <cell r="G132">
            <v>1</v>
          </cell>
        </row>
        <row r="133">
          <cell r="B133" t="str">
            <v>81176-33000</v>
          </cell>
          <cell r="C133" t="str">
            <v>BRKT-HOOD STAY ROD</v>
          </cell>
          <cell r="D133" t="str">
            <v>T</v>
          </cell>
          <cell r="E133" t="str">
            <v>삼영공업</v>
          </cell>
          <cell r="F133">
            <v>20</v>
          </cell>
          <cell r="G133">
            <v>1</v>
          </cell>
        </row>
        <row r="134">
          <cell r="B134" t="str">
            <v>81370-34000AQ</v>
          </cell>
          <cell r="C134" t="str">
            <v>ROD&amp;KNOB ASSY-FR DR</v>
          </cell>
          <cell r="D134" t="str">
            <v>T</v>
          </cell>
          <cell r="E134" t="str">
            <v>삼영공업</v>
          </cell>
          <cell r="F134">
            <v>225</v>
          </cell>
          <cell r="G134">
            <v>1</v>
          </cell>
        </row>
        <row r="135">
          <cell r="B135" t="str">
            <v>81371-34000</v>
          </cell>
          <cell r="C135" t="str">
            <v>ROD-FR DR I/S HDL,LH</v>
          </cell>
          <cell r="D135" t="str">
            <v>T</v>
          </cell>
          <cell r="E135" t="str">
            <v>삼영공업</v>
          </cell>
          <cell r="F135">
            <v>101</v>
          </cell>
          <cell r="G135">
            <v>1</v>
          </cell>
        </row>
        <row r="136">
          <cell r="B136" t="str">
            <v>81372-34000</v>
          </cell>
          <cell r="C136" t="str">
            <v>ROD-FR DR I/S HDL,RH</v>
          </cell>
          <cell r="D136" t="str">
            <v>T</v>
          </cell>
          <cell r="E136" t="str">
            <v>삼영공업</v>
          </cell>
          <cell r="F136">
            <v>97</v>
          </cell>
          <cell r="G136">
            <v>1</v>
          </cell>
        </row>
        <row r="137">
          <cell r="B137" t="str">
            <v>81380-34000AQ</v>
          </cell>
          <cell r="C137" t="str">
            <v>ROD&amp;KNOB ASSY-FR DR</v>
          </cell>
          <cell r="D137" t="str">
            <v>T</v>
          </cell>
          <cell r="E137" t="str">
            <v>삼영공업</v>
          </cell>
          <cell r="F137">
            <v>221</v>
          </cell>
          <cell r="G137">
            <v>1</v>
          </cell>
        </row>
        <row r="138">
          <cell r="B138" t="str">
            <v>81470-34010AQ</v>
          </cell>
          <cell r="C138" t="str">
            <v>ROD ASSY-RR DR S/LOC</v>
          </cell>
          <cell r="D138" t="str">
            <v>T</v>
          </cell>
          <cell r="E138" t="str">
            <v>삼영공업</v>
          </cell>
          <cell r="F138">
            <v>485</v>
          </cell>
          <cell r="G138">
            <v>1</v>
          </cell>
        </row>
        <row r="139">
          <cell r="B139" t="str">
            <v>81471-34000</v>
          </cell>
          <cell r="C139" t="str">
            <v>ROD-RR DR I/S HDL,LH</v>
          </cell>
          <cell r="D139" t="str">
            <v>T</v>
          </cell>
          <cell r="E139" t="str">
            <v>삼영공업</v>
          </cell>
          <cell r="F139">
            <v>112</v>
          </cell>
          <cell r="G139">
            <v>1</v>
          </cell>
        </row>
        <row r="140">
          <cell r="B140" t="str">
            <v>81472-34000</v>
          </cell>
          <cell r="C140" t="str">
            <v>ROD-RR DR I/S HDL,LH</v>
          </cell>
          <cell r="D140" t="str">
            <v>T</v>
          </cell>
          <cell r="E140" t="str">
            <v>삼영공업</v>
          </cell>
          <cell r="F140">
            <v>108</v>
          </cell>
          <cell r="G140">
            <v>1</v>
          </cell>
        </row>
        <row r="141">
          <cell r="B141" t="str">
            <v>81480-34010AQ</v>
          </cell>
          <cell r="C141" t="str">
            <v>ROD ASSY-RR DR S/LOC</v>
          </cell>
          <cell r="D141" t="str">
            <v>T</v>
          </cell>
          <cell r="E141" t="str">
            <v>삼영공업</v>
          </cell>
          <cell r="F141">
            <v>479</v>
          </cell>
          <cell r="G141">
            <v>1</v>
          </cell>
        </row>
        <row r="142">
          <cell r="B142" t="str">
            <v>81513-34000</v>
          </cell>
          <cell r="C142" t="str">
            <v>STRIKER ASSY-GL/BOX</v>
          </cell>
          <cell r="D142" t="str">
            <v>T</v>
          </cell>
          <cell r="E142" t="str">
            <v>삼영공업</v>
          </cell>
          <cell r="F142">
            <v>87</v>
          </cell>
          <cell r="G142">
            <v>1</v>
          </cell>
        </row>
        <row r="143">
          <cell r="B143" t="str">
            <v>64100-34000</v>
          </cell>
          <cell r="C143" t="str">
            <v>PNL ASSY-RAD SUPT CO</v>
          </cell>
          <cell r="D143" t="str">
            <v>B</v>
          </cell>
          <cell r="E143" t="str">
            <v>아진산업</v>
          </cell>
          <cell r="F143">
            <v>12589</v>
          </cell>
          <cell r="G143">
            <v>1</v>
          </cell>
        </row>
        <row r="144">
          <cell r="B144" t="str">
            <v>76154-34000</v>
          </cell>
          <cell r="C144" t="str">
            <v>MEMBER ASSY-FR DR UP</v>
          </cell>
          <cell r="D144" t="str">
            <v>B</v>
          </cell>
          <cell r="E144" t="str">
            <v>아진산업</v>
          </cell>
          <cell r="F144">
            <v>1243</v>
          </cell>
          <cell r="G144">
            <v>1</v>
          </cell>
        </row>
        <row r="145">
          <cell r="B145" t="str">
            <v>76164-34000</v>
          </cell>
          <cell r="C145" t="str">
            <v>MEMBER ASSY-FR DR UP</v>
          </cell>
          <cell r="D145" t="str">
            <v>B</v>
          </cell>
          <cell r="E145" t="str">
            <v>아진산업</v>
          </cell>
          <cell r="F145">
            <v>1243</v>
          </cell>
          <cell r="G145">
            <v>1</v>
          </cell>
        </row>
        <row r="146">
          <cell r="B146" t="str">
            <v>88115-37000</v>
          </cell>
          <cell r="C146" t="str">
            <v>"S"SPRING ASSY-FR SE</v>
          </cell>
          <cell r="D146" t="str">
            <v>S</v>
          </cell>
          <cell r="E146" t="str">
            <v>유진기업</v>
          </cell>
          <cell r="F146">
            <v>122</v>
          </cell>
          <cell r="G146">
            <v>1</v>
          </cell>
        </row>
        <row r="147">
          <cell r="B147" t="str">
            <v>88115-37000</v>
          </cell>
          <cell r="C147" t="str">
            <v>"S"SPRING ASSY-FR SE</v>
          </cell>
          <cell r="D147" t="str">
            <v>S</v>
          </cell>
          <cell r="E147" t="str">
            <v>유진기업</v>
          </cell>
          <cell r="F147">
            <v>122</v>
          </cell>
          <cell r="G147">
            <v>1</v>
          </cell>
        </row>
        <row r="148">
          <cell r="B148" t="str">
            <v>88345-37000</v>
          </cell>
          <cell r="C148" t="str">
            <v>S'SPRING-FR LOW</v>
          </cell>
          <cell r="D148" t="str">
            <v>S</v>
          </cell>
          <cell r="E148" t="str">
            <v>유진기업</v>
          </cell>
          <cell r="F148">
            <v>167</v>
          </cell>
          <cell r="G148">
            <v>1</v>
          </cell>
        </row>
        <row r="149">
          <cell r="B149" t="str">
            <v>88347-37000</v>
          </cell>
          <cell r="C149" t="str">
            <v>S'SPRG-FR/BACK UPR</v>
          </cell>
          <cell r="D149" t="str">
            <v>S</v>
          </cell>
          <cell r="E149" t="str">
            <v>유진기업</v>
          </cell>
          <cell r="F149">
            <v>143</v>
          </cell>
          <cell r="G149">
            <v>1</v>
          </cell>
        </row>
        <row r="150">
          <cell r="B150" t="str">
            <v>88347-37000</v>
          </cell>
          <cell r="C150" t="str">
            <v>S'SPRG-FR/BACK UPR</v>
          </cell>
          <cell r="D150" t="str">
            <v>S</v>
          </cell>
          <cell r="E150" t="str">
            <v>유진기업</v>
          </cell>
          <cell r="F150">
            <v>143</v>
          </cell>
          <cell r="G150">
            <v>1</v>
          </cell>
        </row>
        <row r="151">
          <cell r="B151" t="str">
            <v>88446-37000</v>
          </cell>
          <cell r="C151" t="str">
            <v>"S" SPRING-FR SEAT B</v>
          </cell>
          <cell r="D151" t="str">
            <v>S</v>
          </cell>
          <cell r="E151" t="str">
            <v>유진기업</v>
          </cell>
          <cell r="F151">
            <v>167</v>
          </cell>
          <cell r="G151">
            <v>1</v>
          </cell>
        </row>
        <row r="152">
          <cell r="B152" t="str">
            <v>88446-37000</v>
          </cell>
          <cell r="C152" t="str">
            <v>"S" SPRING-FR SEAT B</v>
          </cell>
          <cell r="D152" t="str">
            <v>S</v>
          </cell>
          <cell r="E152" t="str">
            <v>유진기업</v>
          </cell>
          <cell r="F152">
            <v>167</v>
          </cell>
          <cell r="G152">
            <v>1</v>
          </cell>
        </row>
        <row r="153">
          <cell r="B153" t="str">
            <v>65770-34000</v>
          </cell>
          <cell r="C153" t="str">
            <v>MBR ASSY-RR FLR CTR</v>
          </cell>
          <cell r="D153" t="str">
            <v>B</v>
          </cell>
          <cell r="E153" t="str">
            <v>일지산업</v>
          </cell>
          <cell r="F153">
            <v>2661</v>
          </cell>
          <cell r="G153">
            <v>1</v>
          </cell>
        </row>
        <row r="154">
          <cell r="B154" t="str">
            <v>71653-34000</v>
          </cell>
          <cell r="C154" t="str">
            <v>PNL ASSY-QTR INR UPR</v>
          </cell>
          <cell r="D154" t="str">
            <v>B</v>
          </cell>
          <cell r="E154" t="str">
            <v>일지산업</v>
          </cell>
          <cell r="F154">
            <v>1937</v>
          </cell>
          <cell r="G154">
            <v>1</v>
          </cell>
        </row>
        <row r="155">
          <cell r="B155" t="str">
            <v>71663-34000</v>
          </cell>
          <cell r="C155" t="str">
            <v>PNL ASSY-QTR INR UPR</v>
          </cell>
          <cell r="D155" t="str">
            <v>B</v>
          </cell>
          <cell r="E155" t="str">
            <v>일지산업</v>
          </cell>
          <cell r="F155">
            <v>1917</v>
          </cell>
          <cell r="G155">
            <v>1</v>
          </cell>
        </row>
        <row r="156">
          <cell r="B156" t="str">
            <v>88153-34000</v>
          </cell>
          <cell r="C156" t="str">
            <v>TENSION WIRE-FR SEAT</v>
          </cell>
          <cell r="D156" t="str">
            <v>S</v>
          </cell>
          <cell r="E156" t="str">
            <v>홍명기업</v>
          </cell>
          <cell r="F156">
            <v>84</v>
          </cell>
          <cell r="G156">
            <v>1</v>
          </cell>
        </row>
        <row r="157">
          <cell r="B157" t="str">
            <v>88153-34000</v>
          </cell>
          <cell r="C157" t="str">
            <v>TENSION WIRE-FR SEAT</v>
          </cell>
          <cell r="D157" t="str">
            <v>S</v>
          </cell>
          <cell r="E157" t="str">
            <v>홍명기업</v>
          </cell>
          <cell r="F157">
            <v>84</v>
          </cell>
          <cell r="G157">
            <v>1</v>
          </cell>
        </row>
        <row r="158">
          <cell r="B158" t="str">
            <v>88153-37001</v>
          </cell>
          <cell r="C158" t="str">
            <v>INSERT WIRE ASSY-FR</v>
          </cell>
          <cell r="D158" t="str">
            <v>S</v>
          </cell>
          <cell r="E158" t="str">
            <v>홍명기업</v>
          </cell>
          <cell r="F158">
            <v>378</v>
          </cell>
          <cell r="G158">
            <v>1</v>
          </cell>
        </row>
        <row r="159">
          <cell r="B159" t="str">
            <v>88253-37001</v>
          </cell>
          <cell r="C159" t="str">
            <v>INSERT WIRE ASSY-FR</v>
          </cell>
          <cell r="D159" t="str">
            <v>S</v>
          </cell>
          <cell r="E159" t="str">
            <v>홍명기업</v>
          </cell>
          <cell r="F159">
            <v>378</v>
          </cell>
          <cell r="G159">
            <v>1</v>
          </cell>
        </row>
        <row r="160">
          <cell r="B160" t="str">
            <v>89153-23000</v>
          </cell>
          <cell r="C160" t="str">
            <v>TENSION WIRE</v>
          </cell>
          <cell r="D160" t="str">
            <v>S</v>
          </cell>
          <cell r="E160" t="str">
            <v>홍명기업</v>
          </cell>
          <cell r="F160">
            <v>17</v>
          </cell>
          <cell r="G160">
            <v>1</v>
          </cell>
        </row>
        <row r="161">
          <cell r="B161" t="str">
            <v>89153-34000</v>
          </cell>
          <cell r="C161" t="str">
            <v>TENSION WIRE-RR CUSH</v>
          </cell>
          <cell r="D161" t="str">
            <v>S</v>
          </cell>
          <cell r="E161" t="str">
            <v>홍명기업</v>
          </cell>
          <cell r="F161">
            <v>84</v>
          </cell>
          <cell r="G161">
            <v>1</v>
          </cell>
        </row>
        <row r="162">
          <cell r="B162" t="str">
            <v>89154-14000</v>
          </cell>
          <cell r="C162" t="str">
            <v>TENSION WIRE</v>
          </cell>
          <cell r="D162" t="str">
            <v>S</v>
          </cell>
          <cell r="E162" t="str">
            <v>홍명기업</v>
          </cell>
          <cell r="F162">
            <v>20</v>
          </cell>
          <cell r="G162">
            <v>1</v>
          </cell>
        </row>
        <row r="163">
          <cell r="B163" t="str">
            <v>89154-14000</v>
          </cell>
          <cell r="C163" t="str">
            <v>TENSION WIRE</v>
          </cell>
          <cell r="D163" t="str">
            <v>S</v>
          </cell>
          <cell r="E163" t="str">
            <v>홍명기업</v>
          </cell>
          <cell r="F163">
            <v>20</v>
          </cell>
          <cell r="G163">
            <v>1</v>
          </cell>
        </row>
        <row r="164">
          <cell r="B164" t="str">
            <v>89154-34000</v>
          </cell>
          <cell r="C164" t="str">
            <v>TENSION WIRE-RR CUSH</v>
          </cell>
          <cell r="D164" t="str">
            <v>S</v>
          </cell>
          <cell r="E164" t="str">
            <v>홍명기업</v>
          </cell>
          <cell r="F164">
            <v>84</v>
          </cell>
          <cell r="G164">
            <v>1</v>
          </cell>
        </row>
        <row r="166">
          <cell r="B166" t="str">
            <v>65113-34000</v>
          </cell>
          <cell r="C166" t="str">
            <v>MBR-CTR FLR RR CROSS</v>
          </cell>
          <cell r="D166" t="str">
            <v>B</v>
          </cell>
          <cell r="E166" t="str">
            <v>대덕사</v>
          </cell>
          <cell r="F166">
            <v>954</v>
          </cell>
          <cell r="G166">
            <v>1</v>
          </cell>
        </row>
        <row r="167">
          <cell r="B167" t="str">
            <v>65114-34000</v>
          </cell>
          <cell r="C167" t="str">
            <v>MBR-CTR FLR RR CROSS</v>
          </cell>
          <cell r="D167" t="str">
            <v>B</v>
          </cell>
          <cell r="E167" t="str">
            <v>대덕사</v>
          </cell>
          <cell r="F167">
            <v>954</v>
          </cell>
          <cell r="G167">
            <v>1</v>
          </cell>
        </row>
        <row r="168">
          <cell r="B168" t="str">
            <v>65121-34000</v>
          </cell>
          <cell r="C168" t="str">
            <v>PNL ASSY-CTR FLR REI</v>
          </cell>
          <cell r="D168" t="str">
            <v>B</v>
          </cell>
          <cell r="E168" t="str">
            <v>대덕사</v>
          </cell>
          <cell r="F168">
            <v>5819</v>
          </cell>
          <cell r="G168">
            <v>1</v>
          </cell>
        </row>
        <row r="169">
          <cell r="B169" t="str">
            <v>65126-34000</v>
          </cell>
          <cell r="C169" t="str">
            <v>SUPT-CTR FLR FR,LH</v>
          </cell>
          <cell r="D169" t="str">
            <v>B</v>
          </cell>
          <cell r="E169" t="str">
            <v>대덕사</v>
          </cell>
          <cell r="F169">
            <v>345</v>
          </cell>
          <cell r="G169">
            <v>1</v>
          </cell>
        </row>
        <row r="170">
          <cell r="B170" t="str">
            <v>65136-34000</v>
          </cell>
          <cell r="C170" t="str">
            <v>SUPT-CTR FLR FR,RH</v>
          </cell>
          <cell r="D170" t="str">
            <v>B</v>
          </cell>
          <cell r="E170" t="str">
            <v>대덕사</v>
          </cell>
          <cell r="F170">
            <v>345</v>
          </cell>
          <cell r="G170">
            <v>1</v>
          </cell>
        </row>
        <row r="171">
          <cell r="B171" t="str">
            <v>65210-34000</v>
          </cell>
          <cell r="C171" t="str">
            <v>MBR ASSY-CTR FLR SID</v>
          </cell>
          <cell r="D171" t="str">
            <v>B</v>
          </cell>
          <cell r="E171" t="str">
            <v>대덕사</v>
          </cell>
          <cell r="F171">
            <v>1470</v>
          </cell>
          <cell r="G171">
            <v>1</v>
          </cell>
        </row>
        <row r="172">
          <cell r="B172" t="str">
            <v>65220-34000</v>
          </cell>
          <cell r="C172" t="str">
            <v>MBR ASSY-CTR FLR SID</v>
          </cell>
          <cell r="D172" t="str">
            <v>B</v>
          </cell>
          <cell r="E172" t="str">
            <v>대덕사</v>
          </cell>
          <cell r="F172">
            <v>1470</v>
          </cell>
          <cell r="G172">
            <v>1</v>
          </cell>
        </row>
        <row r="173">
          <cell r="B173" t="str">
            <v>65314-34000</v>
          </cell>
          <cell r="C173" t="str">
            <v>MBR-RR SEAT MTG CROS</v>
          </cell>
          <cell r="D173" t="str">
            <v>B</v>
          </cell>
          <cell r="E173" t="str">
            <v>대덕사</v>
          </cell>
          <cell r="F173">
            <v>1634</v>
          </cell>
          <cell r="G173">
            <v>1</v>
          </cell>
        </row>
        <row r="174">
          <cell r="B174" t="str">
            <v>65581-34000</v>
          </cell>
          <cell r="C174" t="str">
            <v>BRKT ASSY-SPARE TIRE</v>
          </cell>
          <cell r="D174" t="str">
            <v>B</v>
          </cell>
          <cell r="E174" t="str">
            <v>대덕사</v>
          </cell>
          <cell r="F174">
            <v>217</v>
          </cell>
          <cell r="G174">
            <v>1</v>
          </cell>
        </row>
        <row r="175">
          <cell r="B175" t="str">
            <v>37150-34101</v>
          </cell>
          <cell r="C175" t="str">
            <v>TRAY ASSY-BATTERY</v>
          </cell>
          <cell r="D175" t="str">
            <v>L</v>
          </cell>
          <cell r="E175" t="str">
            <v>세호(주)</v>
          </cell>
          <cell r="F175">
            <v>1248</v>
          </cell>
          <cell r="G175">
            <v>1</v>
          </cell>
        </row>
        <row r="176">
          <cell r="B176" t="str">
            <v>64741-34000</v>
          </cell>
          <cell r="C176" t="str">
            <v>PNL ASSY-SIDE SILL I</v>
          </cell>
          <cell r="D176" t="str">
            <v>B</v>
          </cell>
          <cell r="E176" t="str">
            <v>세호(주)</v>
          </cell>
          <cell r="F176">
            <v>884</v>
          </cell>
          <cell r="G176">
            <v>1</v>
          </cell>
        </row>
        <row r="177">
          <cell r="B177" t="str">
            <v>64742-34000</v>
          </cell>
          <cell r="C177" t="str">
            <v>PNL ASSY-SIDE SILL I</v>
          </cell>
          <cell r="D177" t="str">
            <v>B</v>
          </cell>
          <cell r="E177" t="str">
            <v>세호(주)</v>
          </cell>
          <cell r="F177">
            <v>884</v>
          </cell>
          <cell r="G177">
            <v>1</v>
          </cell>
        </row>
        <row r="178">
          <cell r="B178" t="str">
            <v>65331-34000</v>
          </cell>
          <cell r="C178" t="str">
            <v>BRKT ASSY-RR S/BELT</v>
          </cell>
          <cell r="D178" t="str">
            <v>B</v>
          </cell>
          <cell r="E178" t="str">
            <v>세호(주)</v>
          </cell>
          <cell r="F178">
            <v>951</v>
          </cell>
          <cell r="G178">
            <v>1</v>
          </cell>
        </row>
        <row r="179">
          <cell r="B179" t="str">
            <v>65332-34000</v>
          </cell>
          <cell r="C179" t="str">
            <v>BRKT ASSY-RR S/BELT</v>
          </cell>
          <cell r="D179" t="str">
            <v>B</v>
          </cell>
          <cell r="E179" t="str">
            <v>세호(주)</v>
          </cell>
          <cell r="F179">
            <v>951</v>
          </cell>
          <cell r="G179">
            <v>1</v>
          </cell>
        </row>
        <row r="180">
          <cell r="B180" t="str">
            <v>65525-34000</v>
          </cell>
          <cell r="C180" t="str">
            <v>REINF ASSY-RR JACK U</v>
          </cell>
          <cell r="D180" t="str">
            <v>B</v>
          </cell>
          <cell r="E180" t="str">
            <v>세호(주)</v>
          </cell>
          <cell r="F180">
            <v>1888</v>
          </cell>
          <cell r="G180">
            <v>1</v>
          </cell>
        </row>
        <row r="181">
          <cell r="B181" t="str">
            <v>71315-34000</v>
          </cell>
          <cell r="C181" t="str">
            <v>REINF ASSY-S/SILL OT</v>
          </cell>
          <cell r="D181" t="str">
            <v>B</v>
          </cell>
          <cell r="E181" t="str">
            <v>세호(주)</v>
          </cell>
          <cell r="F181">
            <v>1654</v>
          </cell>
          <cell r="G181">
            <v>1</v>
          </cell>
        </row>
        <row r="182">
          <cell r="B182" t="str">
            <v>71325-34000</v>
          </cell>
          <cell r="C182" t="str">
            <v>REINF ASSY-S/SILL OT</v>
          </cell>
          <cell r="D182" t="str">
            <v>B</v>
          </cell>
          <cell r="E182" t="str">
            <v>세호(주)</v>
          </cell>
          <cell r="F182">
            <v>1654</v>
          </cell>
          <cell r="G182">
            <v>1</v>
          </cell>
        </row>
        <row r="183">
          <cell r="B183" t="str">
            <v>71401-34000</v>
          </cell>
          <cell r="C183" t="str">
            <v>PLR ASSY-CTR INR COM</v>
          </cell>
          <cell r="D183" t="str">
            <v>B</v>
          </cell>
          <cell r="E183" t="str">
            <v>세호(주)</v>
          </cell>
          <cell r="F183">
            <v>6379</v>
          </cell>
          <cell r="G183">
            <v>1</v>
          </cell>
        </row>
        <row r="184">
          <cell r="B184" t="str">
            <v>71402-34000</v>
          </cell>
          <cell r="C184" t="str">
            <v>PLR ASSY-CTR INR COM</v>
          </cell>
          <cell r="D184" t="str">
            <v>B</v>
          </cell>
          <cell r="E184" t="str">
            <v>세호(주)</v>
          </cell>
          <cell r="F184">
            <v>6379</v>
          </cell>
          <cell r="G184">
            <v>1</v>
          </cell>
        </row>
        <row r="185">
          <cell r="B185" t="str">
            <v>71352-34000</v>
          </cell>
          <cell r="C185" t="str">
            <v>RAIL-ROOF SIDE OTR F</v>
          </cell>
          <cell r="D185" t="str">
            <v>B</v>
          </cell>
          <cell r="E185" t="str">
            <v>영화공업</v>
          </cell>
          <cell r="F185">
            <v>292</v>
          </cell>
          <cell r="G185">
            <v>1</v>
          </cell>
        </row>
        <row r="186">
          <cell r="B186" t="str">
            <v>71354-34000</v>
          </cell>
          <cell r="C186" t="str">
            <v>RAIL-ROOF SIDE OTR R</v>
          </cell>
          <cell r="D186" t="str">
            <v>B</v>
          </cell>
          <cell r="E186" t="str">
            <v>영화공업</v>
          </cell>
          <cell r="F186">
            <v>261</v>
          </cell>
          <cell r="G186">
            <v>1</v>
          </cell>
        </row>
        <row r="187">
          <cell r="B187" t="str">
            <v>71362-34000</v>
          </cell>
          <cell r="C187" t="str">
            <v>RAIL-ROOF SIDE OTR F</v>
          </cell>
          <cell r="D187" t="str">
            <v>B</v>
          </cell>
          <cell r="E187" t="str">
            <v>영화공업</v>
          </cell>
          <cell r="F187">
            <v>292</v>
          </cell>
          <cell r="G187">
            <v>1</v>
          </cell>
        </row>
        <row r="188">
          <cell r="B188" t="str">
            <v>71364-34000</v>
          </cell>
          <cell r="C188" t="str">
            <v>RAIL-ROOF SIDE OTR R</v>
          </cell>
          <cell r="D188" t="str">
            <v>B</v>
          </cell>
          <cell r="E188" t="str">
            <v>영화공업</v>
          </cell>
          <cell r="F188">
            <v>261</v>
          </cell>
          <cell r="G188">
            <v>1</v>
          </cell>
        </row>
        <row r="189">
          <cell r="B189" t="str">
            <v>71693-37000</v>
          </cell>
          <cell r="C189" t="str">
            <v>BRKT ASSY-RR W/GUARD</v>
          </cell>
          <cell r="D189" t="str">
            <v>B</v>
          </cell>
          <cell r="E189" t="str">
            <v>영화공업</v>
          </cell>
          <cell r="F189">
            <v>47</v>
          </cell>
          <cell r="G189">
            <v>1</v>
          </cell>
        </row>
        <row r="190">
          <cell r="B190" t="str">
            <v>79710-34000</v>
          </cell>
          <cell r="C190" t="str">
            <v>REINF ASSY-T/LID LAT</v>
          </cell>
          <cell r="D190" t="str">
            <v>B</v>
          </cell>
          <cell r="E190" t="str">
            <v>영화공업</v>
          </cell>
          <cell r="F190">
            <v>126</v>
          </cell>
          <cell r="G190">
            <v>1</v>
          </cell>
        </row>
        <row r="191">
          <cell r="B191" t="str">
            <v>79730-34000</v>
          </cell>
          <cell r="C191" t="str">
            <v>REINF ASSY-T/LID HIN</v>
          </cell>
          <cell r="D191" t="str">
            <v>B</v>
          </cell>
          <cell r="E191" t="str">
            <v>영화공업</v>
          </cell>
          <cell r="F191">
            <v>170</v>
          </cell>
          <cell r="G191">
            <v>1</v>
          </cell>
        </row>
        <row r="192">
          <cell r="B192" t="str">
            <v>79740-34000</v>
          </cell>
          <cell r="C192" t="str">
            <v>REINF ASSY-T/LID HIN</v>
          </cell>
          <cell r="D192" t="str">
            <v>B</v>
          </cell>
          <cell r="E192" t="str">
            <v>영화공업</v>
          </cell>
          <cell r="F192">
            <v>170</v>
          </cell>
          <cell r="G192">
            <v>1</v>
          </cell>
        </row>
        <row r="193">
          <cell r="B193" t="str">
            <v>86849-33000</v>
          </cell>
          <cell r="C193" t="str">
            <v>SPRG NUT-RR M/GUARD</v>
          </cell>
          <cell r="D193" t="str">
            <v>T</v>
          </cell>
          <cell r="E193" t="str">
            <v>영화공업</v>
          </cell>
          <cell r="F193">
            <v>33</v>
          </cell>
          <cell r="G193">
            <v>4</v>
          </cell>
        </row>
        <row r="195">
          <cell r="B195" t="str">
            <v>64501-34000</v>
          </cell>
          <cell r="C195" t="str">
            <v>PNL ASSY-F/APRON I/O</v>
          </cell>
          <cell r="D195" t="str">
            <v>B</v>
          </cell>
          <cell r="E195" t="str">
            <v>대성사</v>
          </cell>
          <cell r="F195">
            <v>13303</v>
          </cell>
          <cell r="G195">
            <v>1</v>
          </cell>
        </row>
        <row r="196">
          <cell r="B196" t="str">
            <v>64502-34000</v>
          </cell>
          <cell r="C196" t="str">
            <v>PNL ASSY-F/APRON I/O</v>
          </cell>
          <cell r="D196" t="str">
            <v>B</v>
          </cell>
          <cell r="E196" t="str">
            <v>대성사</v>
          </cell>
          <cell r="F196">
            <v>12069</v>
          </cell>
          <cell r="G196">
            <v>1</v>
          </cell>
        </row>
        <row r="197">
          <cell r="B197" t="str">
            <v>66701-34000</v>
          </cell>
          <cell r="C197" t="str">
            <v>PNL ASSY-COWL COMPL</v>
          </cell>
          <cell r="D197" t="str">
            <v>B</v>
          </cell>
          <cell r="E197" t="str">
            <v>대성사</v>
          </cell>
          <cell r="F197">
            <v>16457</v>
          </cell>
          <cell r="G197">
            <v>1</v>
          </cell>
        </row>
        <row r="198">
          <cell r="B198" t="str">
            <v>88118-34001</v>
          </cell>
          <cell r="C198" t="str">
            <v>FRAME ASSY-FR CUSHIO</v>
          </cell>
          <cell r="D198" t="str">
            <v>S</v>
          </cell>
          <cell r="E198" t="str">
            <v>대성사</v>
          </cell>
          <cell r="F198">
            <v>1977</v>
          </cell>
          <cell r="G198">
            <v>1</v>
          </cell>
        </row>
        <row r="199">
          <cell r="B199" t="str">
            <v>88118-34001</v>
          </cell>
          <cell r="C199" t="str">
            <v>FRAME ASSY-FR CUSHIO</v>
          </cell>
          <cell r="D199" t="str">
            <v>S</v>
          </cell>
          <cell r="E199" t="str">
            <v>대성사</v>
          </cell>
          <cell r="F199">
            <v>1977</v>
          </cell>
          <cell r="G199">
            <v>1</v>
          </cell>
        </row>
        <row r="200">
          <cell r="B200" t="str">
            <v>65170-34000</v>
          </cell>
          <cell r="C200" t="str">
            <v>PNL ASSY-S/SILL INR,</v>
          </cell>
          <cell r="D200" t="str">
            <v>B</v>
          </cell>
          <cell r="E200" t="str">
            <v>대흥공업</v>
          </cell>
          <cell r="F200">
            <v>3266</v>
          </cell>
          <cell r="G200">
            <v>1</v>
          </cell>
        </row>
        <row r="201">
          <cell r="B201" t="str">
            <v>65180-34000</v>
          </cell>
          <cell r="C201" t="str">
            <v>PNL ASSY-S/SILL INR,</v>
          </cell>
          <cell r="D201" t="str">
            <v>B</v>
          </cell>
          <cell r="E201" t="str">
            <v>대흥공업</v>
          </cell>
          <cell r="F201">
            <v>3266</v>
          </cell>
          <cell r="G201">
            <v>1</v>
          </cell>
        </row>
        <row r="202">
          <cell r="B202" t="str">
            <v>69300-34002</v>
          </cell>
          <cell r="C202" t="str">
            <v>PNL ASSY-RR P/TRAY C</v>
          </cell>
          <cell r="D202" t="str">
            <v>B</v>
          </cell>
          <cell r="E202" t="str">
            <v>대흥공업</v>
          </cell>
          <cell r="F202">
            <v>5881</v>
          </cell>
          <cell r="G202">
            <v>1</v>
          </cell>
        </row>
        <row r="203">
          <cell r="B203" t="str">
            <v>66855-34002D</v>
          </cell>
          <cell r="C203" t="str">
            <v>PLT &amp; BAR ASSY-S/COL</v>
          </cell>
          <cell r="D203" t="str">
            <v>B</v>
          </cell>
          <cell r="E203" t="str">
            <v>덕성산업</v>
          </cell>
          <cell r="F203">
            <v>1070</v>
          </cell>
          <cell r="G203">
            <v>1</v>
          </cell>
        </row>
        <row r="204">
          <cell r="B204" t="str">
            <v>88320-37000</v>
          </cell>
          <cell r="C204" t="str">
            <v>TUBE-FR SEAT H/REST,</v>
          </cell>
          <cell r="D204" t="str">
            <v>S</v>
          </cell>
          <cell r="E204" t="str">
            <v>동지물산</v>
          </cell>
          <cell r="F204">
            <v>124</v>
          </cell>
          <cell r="G204">
            <v>1</v>
          </cell>
        </row>
        <row r="205">
          <cell r="B205" t="str">
            <v>88320-37000</v>
          </cell>
          <cell r="C205" t="str">
            <v>TUBE-FR SEAT H/REST,</v>
          </cell>
          <cell r="D205" t="str">
            <v>S</v>
          </cell>
          <cell r="E205" t="str">
            <v>동지물산</v>
          </cell>
          <cell r="F205">
            <v>124</v>
          </cell>
          <cell r="G205">
            <v>1</v>
          </cell>
        </row>
        <row r="206">
          <cell r="B206" t="str">
            <v>88420-37001</v>
          </cell>
          <cell r="C206" t="str">
            <v>TUBE-FR SEAT H/REST,</v>
          </cell>
          <cell r="D206" t="str">
            <v>S</v>
          </cell>
          <cell r="E206" t="str">
            <v>동지물산</v>
          </cell>
          <cell r="F206">
            <v>124</v>
          </cell>
          <cell r="G206">
            <v>1</v>
          </cell>
        </row>
        <row r="207">
          <cell r="B207" t="str">
            <v>88420-37001</v>
          </cell>
          <cell r="C207" t="str">
            <v>TUBE-FR SEAT H/REST,</v>
          </cell>
          <cell r="D207" t="str">
            <v>S</v>
          </cell>
          <cell r="E207" t="str">
            <v>동지물산</v>
          </cell>
          <cell r="F207">
            <v>124</v>
          </cell>
          <cell r="G207">
            <v>1</v>
          </cell>
        </row>
        <row r="208">
          <cell r="B208" t="str">
            <v>65340-34000</v>
          </cell>
          <cell r="C208" t="str">
            <v>MBR ASSY-RR FLR FR</v>
          </cell>
          <cell r="D208" t="str">
            <v>B</v>
          </cell>
          <cell r="E208" t="str">
            <v>성우금속</v>
          </cell>
          <cell r="F208">
            <v>5586</v>
          </cell>
          <cell r="G208">
            <v>1</v>
          </cell>
        </row>
        <row r="209">
          <cell r="B209" t="str">
            <v>65701-34000</v>
          </cell>
          <cell r="C209" t="str">
            <v>MBR ASSY-RR FLR SIDE</v>
          </cell>
          <cell r="D209" t="str">
            <v>B</v>
          </cell>
          <cell r="E209" t="str">
            <v>성우금속</v>
          </cell>
          <cell r="F209">
            <v>15076</v>
          </cell>
          <cell r="G209">
            <v>1</v>
          </cell>
        </row>
        <row r="210">
          <cell r="B210" t="str">
            <v>65702-34000</v>
          </cell>
          <cell r="C210" t="str">
            <v>MBR ASSY-RR FLR SIDE</v>
          </cell>
          <cell r="D210" t="str">
            <v>B</v>
          </cell>
          <cell r="E210" t="str">
            <v>성우금속</v>
          </cell>
          <cell r="F210">
            <v>15386</v>
          </cell>
          <cell r="G210">
            <v>1</v>
          </cell>
        </row>
        <row r="211">
          <cell r="B211" t="str">
            <v>87783-34000</v>
          </cell>
          <cell r="C211" t="str">
            <v>MLDG ASSY-DRIP RAIL</v>
          </cell>
          <cell r="D211" t="str">
            <v>T</v>
          </cell>
          <cell r="E211" t="str">
            <v>성우금속</v>
          </cell>
          <cell r="F211">
            <v>7037</v>
          </cell>
          <cell r="G211">
            <v>1</v>
          </cell>
        </row>
        <row r="212">
          <cell r="B212" t="str">
            <v>87784-34000</v>
          </cell>
          <cell r="C212" t="str">
            <v>MLDG ASSY-DRIP RAIL</v>
          </cell>
          <cell r="D212" t="str">
            <v>T</v>
          </cell>
          <cell r="E212" t="str">
            <v>성우금속</v>
          </cell>
          <cell r="F212">
            <v>7037</v>
          </cell>
          <cell r="G212">
            <v>1</v>
          </cell>
        </row>
        <row r="213">
          <cell r="B213" t="str">
            <v>82210-34100</v>
          </cell>
          <cell r="C213" t="str">
            <v>W/STRIP ASSY-FR DR B</v>
          </cell>
          <cell r="D213" t="str">
            <v>T</v>
          </cell>
          <cell r="E213" t="str">
            <v>세동(주)</v>
          </cell>
          <cell r="F213">
            <v>1682</v>
          </cell>
          <cell r="G213">
            <v>1</v>
          </cell>
        </row>
        <row r="214">
          <cell r="B214" t="str">
            <v>82220-34100</v>
          </cell>
          <cell r="C214" t="str">
            <v>W/STRIP ASSY-FR DR B</v>
          </cell>
          <cell r="D214" t="str">
            <v>T</v>
          </cell>
          <cell r="E214" t="str">
            <v>세동(주)</v>
          </cell>
          <cell r="F214">
            <v>1682</v>
          </cell>
          <cell r="G214">
            <v>1</v>
          </cell>
        </row>
        <row r="215">
          <cell r="B215" t="str">
            <v>83210-34100</v>
          </cell>
          <cell r="C215" t="str">
            <v>W/STRIP ASSY-RR DR B</v>
          </cell>
          <cell r="D215" t="str">
            <v>T</v>
          </cell>
          <cell r="E215" t="str">
            <v>세동(주)</v>
          </cell>
          <cell r="F215">
            <v>1576</v>
          </cell>
          <cell r="G215">
            <v>1</v>
          </cell>
        </row>
        <row r="216">
          <cell r="B216" t="str">
            <v>83220-34100</v>
          </cell>
          <cell r="C216" t="str">
            <v>W/STRIP ASSY-RR DR B</v>
          </cell>
          <cell r="D216" t="str">
            <v>T</v>
          </cell>
          <cell r="E216" t="str">
            <v>세동(주)</v>
          </cell>
          <cell r="F216">
            <v>1576</v>
          </cell>
          <cell r="G216">
            <v>1</v>
          </cell>
        </row>
        <row r="217">
          <cell r="B217" t="str">
            <v>86131-34100</v>
          </cell>
          <cell r="C217" t="str">
            <v>MLDG-W/S GLASS UPR(B</v>
          </cell>
          <cell r="D217" t="str">
            <v>T</v>
          </cell>
          <cell r="E217" t="str">
            <v>우영산업</v>
          </cell>
          <cell r="F217">
            <v>1925</v>
          </cell>
          <cell r="G217">
            <v>1</v>
          </cell>
        </row>
        <row r="218">
          <cell r="B218" t="str">
            <v>86132-34100</v>
          </cell>
          <cell r="C218" t="str">
            <v>MLDG-W/S GLASS(BR),R</v>
          </cell>
          <cell r="D218" t="str">
            <v>T</v>
          </cell>
          <cell r="E218" t="str">
            <v>우영산업</v>
          </cell>
          <cell r="F218">
            <v>1071</v>
          </cell>
          <cell r="G218">
            <v>1</v>
          </cell>
        </row>
        <row r="219">
          <cell r="B219" t="str">
            <v>87130-34100</v>
          </cell>
          <cell r="C219" t="str">
            <v>MLDG ASSY-RR WDW GLA</v>
          </cell>
          <cell r="D219" t="str">
            <v>T</v>
          </cell>
          <cell r="E219" t="str">
            <v>우영산업</v>
          </cell>
          <cell r="F219">
            <v>3581</v>
          </cell>
          <cell r="G219">
            <v>1</v>
          </cell>
        </row>
        <row r="220">
          <cell r="B220" t="str">
            <v>87135-34000</v>
          </cell>
          <cell r="C220" t="str">
            <v>MLDG-RR WDW LWR COVE</v>
          </cell>
          <cell r="D220" t="str">
            <v>T</v>
          </cell>
          <cell r="E220" t="str">
            <v>우영산업</v>
          </cell>
          <cell r="F220">
            <v>934</v>
          </cell>
          <cell r="G220">
            <v>1</v>
          </cell>
        </row>
        <row r="221">
          <cell r="B221" t="str">
            <v>87140-34100</v>
          </cell>
          <cell r="C221" t="str">
            <v>MLDG ASSY-RR WDW GLA</v>
          </cell>
          <cell r="D221" t="str">
            <v>T</v>
          </cell>
          <cell r="E221" t="str">
            <v>우영산업</v>
          </cell>
          <cell r="F221">
            <v>1942</v>
          </cell>
          <cell r="G221">
            <v>1</v>
          </cell>
        </row>
        <row r="222">
          <cell r="B222" t="str">
            <v>87781-34000</v>
          </cell>
          <cell r="C222" t="str">
            <v>MLDG ASSY-DRIP RAIL</v>
          </cell>
          <cell r="D222" t="str">
            <v>T</v>
          </cell>
          <cell r="E222" t="str">
            <v>우영산업</v>
          </cell>
          <cell r="F222">
            <v>2606</v>
          </cell>
          <cell r="G222">
            <v>1</v>
          </cell>
        </row>
        <row r="223">
          <cell r="B223" t="str">
            <v>87782-34000</v>
          </cell>
          <cell r="C223" t="str">
            <v>MLDG ASSY-DRIP RAIL</v>
          </cell>
          <cell r="D223" t="str">
            <v>T</v>
          </cell>
          <cell r="E223" t="str">
            <v>우영산업</v>
          </cell>
          <cell r="F223">
            <v>2606</v>
          </cell>
          <cell r="G223">
            <v>1</v>
          </cell>
        </row>
        <row r="224">
          <cell r="B224" t="str">
            <v>65317-33000</v>
          </cell>
          <cell r="C224" t="str">
            <v>BRKT ASSY-RR SEAT MT</v>
          </cell>
          <cell r="D224" t="str">
            <v>B</v>
          </cell>
          <cell r="E224" t="str">
            <v>태흥금속</v>
          </cell>
          <cell r="F224">
            <v>30</v>
          </cell>
          <cell r="G224">
            <v>2</v>
          </cell>
        </row>
        <row r="225">
          <cell r="B225" t="str">
            <v>71551-34000</v>
          </cell>
          <cell r="C225" t="str">
            <v>EXTN ASSY-RR SIDE OT</v>
          </cell>
          <cell r="D225" t="str">
            <v>B</v>
          </cell>
          <cell r="E225" t="str">
            <v>태흥금속</v>
          </cell>
          <cell r="F225">
            <v>545</v>
          </cell>
          <cell r="G225">
            <v>1</v>
          </cell>
        </row>
        <row r="226">
          <cell r="B226" t="str">
            <v>71558-34001</v>
          </cell>
          <cell r="C226" t="str">
            <v>PILLER-RR SIDE OTR R</v>
          </cell>
          <cell r="D226" t="str">
            <v>B</v>
          </cell>
          <cell r="E226" t="str">
            <v>태흥금속</v>
          </cell>
          <cell r="F226">
            <v>454</v>
          </cell>
          <cell r="G226">
            <v>1</v>
          </cell>
        </row>
        <row r="227">
          <cell r="B227" t="str">
            <v>71561-34000</v>
          </cell>
          <cell r="C227" t="str">
            <v>EXTN ASSY-RR SIDE OT</v>
          </cell>
          <cell r="D227" t="str">
            <v>B</v>
          </cell>
          <cell r="E227" t="str">
            <v>태흥금속</v>
          </cell>
          <cell r="F227">
            <v>545</v>
          </cell>
          <cell r="G227">
            <v>1</v>
          </cell>
        </row>
        <row r="228">
          <cell r="B228" t="str">
            <v>71568-34001</v>
          </cell>
          <cell r="C228" t="str">
            <v>PILLER-RR SIDE OTR R</v>
          </cell>
          <cell r="D228" t="str">
            <v>B</v>
          </cell>
          <cell r="E228" t="str">
            <v>태흥금속</v>
          </cell>
          <cell r="F228">
            <v>454</v>
          </cell>
          <cell r="G228">
            <v>1</v>
          </cell>
        </row>
        <row r="229">
          <cell r="B229" t="str">
            <v>91787-33000</v>
          </cell>
          <cell r="C229" t="str">
            <v>CLIP-BATT CABLE</v>
          </cell>
          <cell r="D229" t="str">
            <v>L</v>
          </cell>
          <cell r="E229" t="str">
            <v>하남공업</v>
          </cell>
          <cell r="F229">
            <v>40</v>
          </cell>
          <cell r="G229">
            <v>1</v>
          </cell>
        </row>
        <row r="230">
          <cell r="B230" t="str">
            <v>82385-34000</v>
          </cell>
          <cell r="C230" t="str">
            <v>SUPPORT ASSY-FR DR T</v>
          </cell>
          <cell r="D230" t="str">
            <v>T</v>
          </cell>
          <cell r="E230" t="str">
            <v>한일금속</v>
          </cell>
          <cell r="F230">
            <v>74</v>
          </cell>
          <cell r="G230">
            <v>2</v>
          </cell>
        </row>
        <row r="231">
          <cell r="B231" t="str">
            <v>82718-34000</v>
          </cell>
          <cell r="C231" t="str">
            <v>SUPPORT-DR PULL HDL</v>
          </cell>
          <cell r="D231" t="str">
            <v>T</v>
          </cell>
          <cell r="E231" t="str">
            <v>한일금속</v>
          </cell>
          <cell r="F231">
            <v>202</v>
          </cell>
          <cell r="G231">
            <v>2</v>
          </cell>
        </row>
        <row r="232">
          <cell r="B232" t="str">
            <v>82718-34000</v>
          </cell>
          <cell r="C232" t="str">
            <v>SUPPORT-DR PULL HDL</v>
          </cell>
          <cell r="D232" t="str">
            <v>T</v>
          </cell>
          <cell r="E232" t="str">
            <v>한일금속</v>
          </cell>
          <cell r="F232">
            <v>202</v>
          </cell>
          <cell r="G232">
            <v>2</v>
          </cell>
        </row>
        <row r="233">
          <cell r="B233" t="str">
            <v>84138-37000</v>
          </cell>
          <cell r="C233" t="str">
            <v>PLUG-DASH PNL</v>
          </cell>
          <cell r="D233" t="str">
            <v>B</v>
          </cell>
          <cell r="E233" t="str">
            <v>한일금속</v>
          </cell>
          <cell r="F233">
            <v>54</v>
          </cell>
          <cell r="G233">
            <v>2</v>
          </cell>
        </row>
        <row r="234">
          <cell r="B234" t="str">
            <v>71533-34000</v>
          </cell>
          <cell r="C234" t="str">
            <v>EXTN ASSY-RR SIDE OT</v>
          </cell>
          <cell r="D234" t="str">
            <v>B</v>
          </cell>
          <cell r="E234" t="str">
            <v>해성공업</v>
          </cell>
          <cell r="F234">
            <v>946</v>
          </cell>
          <cell r="G234">
            <v>1</v>
          </cell>
        </row>
        <row r="235">
          <cell r="B235" t="str">
            <v>71543-34000</v>
          </cell>
          <cell r="C235" t="str">
            <v>EXTN ASSY-RR SIDE OT</v>
          </cell>
          <cell r="D235" t="str">
            <v>B</v>
          </cell>
          <cell r="E235" t="str">
            <v>해성공업</v>
          </cell>
          <cell r="F235">
            <v>946</v>
          </cell>
          <cell r="G235">
            <v>1</v>
          </cell>
        </row>
        <row r="236">
          <cell r="B236" t="str">
            <v>91767-34000</v>
          </cell>
          <cell r="C236" t="str">
            <v>WIRING CLIP</v>
          </cell>
          <cell r="D236" t="str">
            <v>L</v>
          </cell>
          <cell r="E236" t="str">
            <v>해성공업</v>
          </cell>
          <cell r="F236">
            <v>109</v>
          </cell>
          <cell r="G236">
            <v>1</v>
          </cell>
        </row>
        <row r="237">
          <cell r="B237" t="str">
            <v>81570-37000AQ</v>
          </cell>
          <cell r="C237" t="str">
            <v>HDL ASSY-F/FILLER DR</v>
          </cell>
          <cell r="D237" t="str">
            <v>T</v>
          </cell>
          <cell r="E237" t="str">
            <v>홍익기공</v>
          </cell>
          <cell r="F237">
            <v>530</v>
          </cell>
          <cell r="G237">
            <v>1</v>
          </cell>
        </row>
        <row r="238">
          <cell r="B238" t="str">
            <v>84133-33000</v>
          </cell>
          <cell r="C238" t="str">
            <v>PLUG-FR FLR PAINT DR</v>
          </cell>
          <cell r="D238" t="str">
            <v>B</v>
          </cell>
          <cell r="E238" t="str">
            <v>홍익기공</v>
          </cell>
          <cell r="F238">
            <v>36</v>
          </cell>
          <cell r="G238">
            <v>2</v>
          </cell>
        </row>
        <row r="239">
          <cell r="B239" t="str">
            <v>88112-37002</v>
          </cell>
          <cell r="C239" t="str">
            <v>REINF-FR CUSH SIDE,L</v>
          </cell>
          <cell r="D239" t="str">
            <v>S</v>
          </cell>
          <cell r="E239" t="str">
            <v>홍익기공</v>
          </cell>
          <cell r="F239">
            <v>508</v>
          </cell>
          <cell r="G239">
            <v>1</v>
          </cell>
        </row>
        <row r="240">
          <cell r="B240" t="str">
            <v>88212-37002</v>
          </cell>
          <cell r="C240" t="str">
            <v>REINF-FR CUSH SIDE,R</v>
          </cell>
          <cell r="D240" t="str">
            <v>S</v>
          </cell>
          <cell r="E240" t="str">
            <v>홍익기공</v>
          </cell>
          <cell r="F240">
            <v>508</v>
          </cell>
          <cell r="G240">
            <v>1</v>
          </cell>
        </row>
        <row r="241">
          <cell r="B241" t="str">
            <v>88314-37001</v>
          </cell>
          <cell r="C241" t="str">
            <v>SIDE BRKT ASSY-FR SE</v>
          </cell>
          <cell r="D241" t="str">
            <v>S</v>
          </cell>
          <cell r="E241" t="str">
            <v>홍익기공</v>
          </cell>
          <cell r="F241">
            <v>305</v>
          </cell>
          <cell r="G241">
            <v>1</v>
          </cell>
        </row>
        <row r="242">
          <cell r="B242" t="str">
            <v>88317-37000</v>
          </cell>
          <cell r="C242" t="str">
            <v>REINF-FR SEAT BACK F</v>
          </cell>
          <cell r="D242" t="str">
            <v>S</v>
          </cell>
          <cell r="E242" t="str">
            <v>홍익기공</v>
          </cell>
          <cell r="F242">
            <v>172</v>
          </cell>
          <cell r="G242">
            <v>1</v>
          </cell>
        </row>
        <row r="243">
          <cell r="B243" t="str">
            <v>88317-37000</v>
          </cell>
          <cell r="C243" t="str">
            <v>REINF-FR SEAT BACK F</v>
          </cell>
          <cell r="D243" t="str">
            <v>S</v>
          </cell>
          <cell r="E243" t="str">
            <v>홍익기공</v>
          </cell>
          <cell r="F243">
            <v>172</v>
          </cell>
          <cell r="G243">
            <v>1</v>
          </cell>
        </row>
        <row r="244">
          <cell r="B244" t="str">
            <v>88414-37000</v>
          </cell>
          <cell r="C244" t="str">
            <v>SIDE BRKT ASSY-FR BA</v>
          </cell>
          <cell r="D244" t="str">
            <v>S</v>
          </cell>
          <cell r="E244" t="str">
            <v>홍익기공</v>
          </cell>
          <cell r="F244">
            <v>209</v>
          </cell>
          <cell r="G244">
            <v>1</v>
          </cell>
        </row>
        <row r="246">
          <cell r="B246" t="str">
            <v>88328-37000</v>
          </cell>
          <cell r="C246" t="str">
            <v>PIN-FR BACK HINGE</v>
          </cell>
          <cell r="D246" t="str">
            <v>S</v>
          </cell>
          <cell r="E246" t="str">
            <v>신일금속</v>
          </cell>
          <cell r="F246">
            <v>130</v>
          </cell>
          <cell r="G246">
            <v>1</v>
          </cell>
        </row>
        <row r="247">
          <cell r="B247" t="str">
            <v>88328-37000</v>
          </cell>
          <cell r="C247" t="str">
            <v>PIN-FR BACK HINGE</v>
          </cell>
          <cell r="D247" t="str">
            <v>S</v>
          </cell>
          <cell r="E247" t="str">
            <v>신일금속</v>
          </cell>
          <cell r="F247">
            <v>130</v>
          </cell>
          <cell r="G247">
            <v>1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체계획"/>
      <sheetName val="품목계획"/>
      <sheetName val="신규계획"/>
      <sheetName val="00년비교"/>
      <sheetName val="출고량비교"/>
      <sheetName val="매출그래프"/>
      <sheetName val="이익그래프"/>
      <sheetName val="장기채권회수"/>
      <sheetName val="신규매출"/>
      <sheetName val="동해,정성,유진"/>
      <sheetName val="이름정의"/>
      <sheetName val="원창,풍림"/>
      <sheetName val="20071-5"/>
      <sheetName val="참고_관리지표(월별)"/>
      <sheetName val="매입 변동 현황"/>
      <sheetName val="CAUD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경신홀딩스"/>
      <sheetName val="이하참조"/>
      <sheetName val="18계획"/>
      <sheetName val="18실적"/>
    </sheetNames>
    <sheetDataSet>
      <sheetData sheetId="0"/>
      <sheetData sheetId="1"/>
      <sheetData sheetId="2">
        <row r="3">
          <cell r="B3" t="str">
            <v>비교</v>
          </cell>
          <cell r="C3" t="str">
            <v>코스트센터</v>
          </cell>
          <cell r="D3" t="str">
            <v>계정코드</v>
          </cell>
          <cell r="E3" t="str">
            <v>1월</v>
          </cell>
          <cell r="F3" t="str">
            <v>2월</v>
          </cell>
          <cell r="G3" t="str">
            <v>3월</v>
          </cell>
          <cell r="H3" t="str">
            <v>4월</v>
          </cell>
          <cell r="I3" t="str">
            <v>5월</v>
          </cell>
          <cell r="J3" t="str">
            <v>6월</v>
          </cell>
          <cell r="K3" t="str">
            <v>7월</v>
          </cell>
          <cell r="L3" t="str">
            <v>8월</v>
          </cell>
          <cell r="M3" t="str">
            <v>9월</v>
          </cell>
          <cell r="N3" t="str">
            <v>10월</v>
          </cell>
          <cell r="O3" t="str">
            <v>11월</v>
          </cell>
          <cell r="P3" t="str">
            <v>12월</v>
          </cell>
        </row>
        <row r="4">
          <cell r="B4" t="str">
            <v>HJ10000052330102</v>
          </cell>
          <cell r="C4" t="str">
            <v>HJ100000</v>
          </cell>
          <cell r="D4">
            <v>52330102</v>
          </cell>
          <cell r="G4">
            <v>370000</v>
          </cell>
          <cell r="J4">
            <v>300000</v>
          </cell>
          <cell r="M4">
            <v>300000</v>
          </cell>
          <cell r="P4">
            <v>300000</v>
          </cell>
        </row>
        <row r="5">
          <cell r="B5" t="str">
            <v>HJ50000052330102</v>
          </cell>
          <cell r="C5" t="str">
            <v>HJ500000</v>
          </cell>
          <cell r="D5">
            <v>52330102</v>
          </cell>
          <cell r="E5">
            <v>90000</v>
          </cell>
          <cell r="F5">
            <v>90000</v>
          </cell>
          <cell r="G5">
            <v>120000</v>
          </cell>
          <cell r="H5">
            <v>120000</v>
          </cell>
          <cell r="I5">
            <v>120000</v>
          </cell>
          <cell r="J5">
            <v>120000</v>
          </cell>
          <cell r="K5">
            <v>120000</v>
          </cell>
          <cell r="L5">
            <v>120000</v>
          </cell>
          <cell r="M5">
            <v>120000</v>
          </cell>
          <cell r="N5">
            <v>120000</v>
          </cell>
          <cell r="O5">
            <v>120000</v>
          </cell>
          <cell r="P5">
            <v>120000</v>
          </cell>
        </row>
        <row r="6">
          <cell r="B6" t="str">
            <v>HJ10000052330101</v>
          </cell>
          <cell r="C6" t="str">
            <v>HJ100000</v>
          </cell>
          <cell r="D6">
            <v>52330101</v>
          </cell>
          <cell r="P6">
            <v>200000</v>
          </cell>
        </row>
        <row r="7">
          <cell r="B7" t="str">
            <v>HJ50000052330101</v>
          </cell>
          <cell r="C7" t="str">
            <v>HJ500000</v>
          </cell>
          <cell r="D7">
            <v>52330101</v>
          </cell>
          <cell r="E7">
            <v>150000</v>
          </cell>
          <cell r="F7">
            <v>150000</v>
          </cell>
          <cell r="G7">
            <v>200000</v>
          </cell>
          <cell r="H7">
            <v>200000</v>
          </cell>
          <cell r="I7">
            <v>200000</v>
          </cell>
          <cell r="J7">
            <v>200000</v>
          </cell>
          <cell r="K7">
            <v>200000</v>
          </cell>
          <cell r="L7">
            <v>200000</v>
          </cell>
          <cell r="M7">
            <v>200000</v>
          </cell>
          <cell r="N7">
            <v>200000</v>
          </cell>
          <cell r="O7">
            <v>200000</v>
          </cell>
          <cell r="P7">
            <v>200000</v>
          </cell>
        </row>
        <row r="8">
          <cell r="B8" t="str">
            <v>HJ10000052339900</v>
          </cell>
          <cell r="C8" t="str">
            <v>HJ100000</v>
          </cell>
          <cell r="D8">
            <v>52339900</v>
          </cell>
          <cell r="E8">
            <v>0</v>
          </cell>
          <cell r="F8">
            <v>0</v>
          </cell>
          <cell r="G8">
            <v>450000</v>
          </cell>
          <cell r="H8">
            <v>0</v>
          </cell>
          <cell r="I8">
            <v>0</v>
          </cell>
          <cell r="J8">
            <v>450000</v>
          </cell>
          <cell r="K8">
            <v>0</v>
          </cell>
          <cell r="L8">
            <v>0</v>
          </cell>
          <cell r="M8">
            <v>450000</v>
          </cell>
          <cell r="N8">
            <v>0</v>
          </cell>
          <cell r="O8">
            <v>0</v>
          </cell>
          <cell r="P8">
            <v>450000</v>
          </cell>
        </row>
        <row r="9">
          <cell r="B9" t="str">
            <v>HJ50000052339900</v>
          </cell>
          <cell r="C9" t="str">
            <v>HJ500000</v>
          </cell>
          <cell r="D9">
            <v>52339900</v>
          </cell>
          <cell r="E9">
            <v>0</v>
          </cell>
          <cell r="F9">
            <v>0</v>
          </cell>
          <cell r="G9">
            <v>1000000</v>
          </cell>
          <cell r="H9">
            <v>0</v>
          </cell>
          <cell r="I9">
            <v>0</v>
          </cell>
          <cell r="J9">
            <v>1000000</v>
          </cell>
          <cell r="K9">
            <v>0</v>
          </cell>
          <cell r="L9">
            <v>0</v>
          </cell>
          <cell r="M9">
            <v>1000000</v>
          </cell>
          <cell r="N9">
            <v>0</v>
          </cell>
          <cell r="O9">
            <v>0</v>
          </cell>
          <cell r="P9">
            <v>1000000</v>
          </cell>
        </row>
        <row r="10">
          <cell r="B10" t="str">
            <v>HJ10000052280317</v>
          </cell>
          <cell r="C10" t="str">
            <v>HJ100000</v>
          </cell>
          <cell r="D10">
            <v>52280317</v>
          </cell>
          <cell r="E10">
            <v>20000000</v>
          </cell>
          <cell r="K10">
            <v>20000000</v>
          </cell>
        </row>
        <row r="11">
          <cell r="B11" t="str">
            <v>HJ50000052280317</v>
          </cell>
          <cell r="C11" t="str">
            <v>HJ500000</v>
          </cell>
          <cell r="D11">
            <v>52280317</v>
          </cell>
          <cell r="E11">
            <v>1100000</v>
          </cell>
          <cell r="F11">
            <v>100000</v>
          </cell>
          <cell r="G11">
            <v>100000</v>
          </cell>
          <cell r="H11">
            <v>1100000</v>
          </cell>
          <cell r="I11">
            <v>100000</v>
          </cell>
          <cell r="J11">
            <v>100000</v>
          </cell>
          <cell r="K11">
            <v>1100000</v>
          </cell>
          <cell r="L11">
            <v>100000</v>
          </cell>
          <cell r="M11">
            <v>100000</v>
          </cell>
          <cell r="N11">
            <v>1100000</v>
          </cell>
          <cell r="O11">
            <v>100000</v>
          </cell>
          <cell r="P11">
            <v>100000</v>
          </cell>
        </row>
        <row r="12">
          <cell r="B12" t="str">
            <v>HJ10000052180131</v>
          </cell>
          <cell r="C12" t="str">
            <v>HJ100000</v>
          </cell>
          <cell r="D12">
            <v>52180131</v>
          </cell>
          <cell r="E12">
            <v>430000</v>
          </cell>
          <cell r="F12">
            <v>430000</v>
          </cell>
          <cell r="G12">
            <v>430000</v>
          </cell>
          <cell r="H12">
            <v>442900</v>
          </cell>
          <cell r="I12">
            <v>442900</v>
          </cell>
          <cell r="J12">
            <v>442900</v>
          </cell>
          <cell r="K12">
            <v>442900</v>
          </cell>
          <cell r="L12">
            <v>442900</v>
          </cell>
          <cell r="M12">
            <v>442900</v>
          </cell>
          <cell r="N12">
            <v>442900</v>
          </cell>
          <cell r="O12">
            <v>442900</v>
          </cell>
          <cell r="P12">
            <v>442900</v>
          </cell>
        </row>
        <row r="13">
          <cell r="B13" t="str">
            <v>HJ20000052180131</v>
          </cell>
          <cell r="C13" t="str">
            <v>HJ200000</v>
          </cell>
          <cell r="D13">
            <v>52180131</v>
          </cell>
          <cell r="E13">
            <v>380000</v>
          </cell>
          <cell r="F13">
            <v>380000</v>
          </cell>
          <cell r="G13">
            <v>380000</v>
          </cell>
          <cell r="H13">
            <v>391400</v>
          </cell>
          <cell r="I13">
            <v>391400</v>
          </cell>
          <cell r="J13">
            <v>391400</v>
          </cell>
          <cell r="K13">
            <v>391400</v>
          </cell>
          <cell r="L13">
            <v>391400</v>
          </cell>
          <cell r="M13">
            <v>391400</v>
          </cell>
          <cell r="N13">
            <v>391400</v>
          </cell>
          <cell r="O13">
            <v>391400</v>
          </cell>
          <cell r="P13">
            <v>391400</v>
          </cell>
        </row>
        <row r="14">
          <cell r="B14" t="str">
            <v>HJ30000052180131</v>
          </cell>
          <cell r="C14" t="str">
            <v>HJ300000</v>
          </cell>
          <cell r="D14">
            <v>52180131</v>
          </cell>
          <cell r="E14">
            <v>600000</v>
          </cell>
          <cell r="F14">
            <v>600000</v>
          </cell>
          <cell r="G14">
            <v>600000</v>
          </cell>
          <cell r="H14">
            <v>618000</v>
          </cell>
          <cell r="I14">
            <v>618000</v>
          </cell>
          <cell r="J14">
            <v>618000</v>
          </cell>
          <cell r="K14">
            <v>618000</v>
          </cell>
          <cell r="L14">
            <v>618000</v>
          </cell>
          <cell r="M14">
            <v>618000</v>
          </cell>
          <cell r="N14">
            <v>618000</v>
          </cell>
          <cell r="O14">
            <v>618000</v>
          </cell>
          <cell r="P14">
            <v>618000</v>
          </cell>
        </row>
        <row r="15">
          <cell r="B15" t="str">
            <v>HJ40000052180131</v>
          </cell>
          <cell r="C15" t="str">
            <v>HJ400000</v>
          </cell>
          <cell r="D15">
            <v>52180131</v>
          </cell>
          <cell r="E15">
            <v>572430</v>
          </cell>
          <cell r="F15">
            <v>572430</v>
          </cell>
          <cell r="G15">
            <v>572430</v>
          </cell>
          <cell r="H15">
            <v>589602.9</v>
          </cell>
          <cell r="I15">
            <v>589602.9</v>
          </cell>
          <cell r="J15">
            <v>589602.9</v>
          </cell>
          <cell r="K15">
            <v>589602.9</v>
          </cell>
          <cell r="L15">
            <v>589602.9</v>
          </cell>
          <cell r="M15">
            <v>589602.9</v>
          </cell>
          <cell r="N15">
            <v>589602.9</v>
          </cell>
          <cell r="O15">
            <v>589602.9</v>
          </cell>
          <cell r="P15">
            <v>589602.9</v>
          </cell>
        </row>
        <row r="16">
          <cell r="B16" t="str">
            <v>HJ50000052180131</v>
          </cell>
          <cell r="C16" t="str">
            <v>HJ500000</v>
          </cell>
          <cell r="D16">
            <v>52180131</v>
          </cell>
          <cell r="E16">
            <v>2266000</v>
          </cell>
          <cell r="F16">
            <v>2266000</v>
          </cell>
          <cell r="G16">
            <v>2266000</v>
          </cell>
          <cell r="H16">
            <v>2266000</v>
          </cell>
          <cell r="I16">
            <v>2266000</v>
          </cell>
          <cell r="J16">
            <v>2266000</v>
          </cell>
          <cell r="K16">
            <v>2266000</v>
          </cell>
          <cell r="L16">
            <v>2266000</v>
          </cell>
          <cell r="M16">
            <v>2266000</v>
          </cell>
          <cell r="N16">
            <v>2266000</v>
          </cell>
          <cell r="O16">
            <v>2266000</v>
          </cell>
          <cell r="P16">
            <v>2266000</v>
          </cell>
        </row>
        <row r="17">
          <cell r="B17" t="str">
            <v>HJ10000052180132</v>
          </cell>
          <cell r="C17" t="str">
            <v>HJ100000</v>
          </cell>
          <cell r="D17">
            <v>52180132</v>
          </cell>
          <cell r="E17">
            <v>220000</v>
          </cell>
          <cell r="F17">
            <v>220000</v>
          </cell>
          <cell r="G17">
            <v>220000</v>
          </cell>
          <cell r="H17">
            <v>220000</v>
          </cell>
          <cell r="I17">
            <v>220000</v>
          </cell>
          <cell r="J17">
            <v>220000</v>
          </cell>
          <cell r="K17">
            <v>227699.99999999997</v>
          </cell>
          <cell r="L17">
            <v>227699.99999999997</v>
          </cell>
          <cell r="M17">
            <v>227699.99999999997</v>
          </cell>
          <cell r="N17">
            <v>227699.99999999997</v>
          </cell>
          <cell r="O17">
            <v>227699.99999999997</v>
          </cell>
          <cell r="P17">
            <v>227699.99999999997</v>
          </cell>
        </row>
        <row r="18">
          <cell r="B18" t="str">
            <v>HJ20000052180132</v>
          </cell>
          <cell r="C18" t="str">
            <v>HJ200000</v>
          </cell>
          <cell r="D18">
            <v>52180132</v>
          </cell>
          <cell r="E18">
            <v>450000</v>
          </cell>
          <cell r="F18">
            <v>450000</v>
          </cell>
          <cell r="G18">
            <v>450000</v>
          </cell>
          <cell r="H18">
            <v>450000</v>
          </cell>
          <cell r="I18">
            <v>450000</v>
          </cell>
          <cell r="J18">
            <v>450000</v>
          </cell>
          <cell r="K18">
            <v>465749.99999999994</v>
          </cell>
          <cell r="L18">
            <v>465749.99999999994</v>
          </cell>
          <cell r="M18">
            <v>465749.99999999994</v>
          </cell>
          <cell r="N18">
            <v>465749.99999999994</v>
          </cell>
          <cell r="O18">
            <v>465749.99999999994</v>
          </cell>
          <cell r="P18">
            <v>465749.99999999994</v>
          </cell>
        </row>
        <row r="19">
          <cell r="B19" t="str">
            <v>HJ30000052180132</v>
          </cell>
          <cell r="C19" t="str">
            <v>HJ300000</v>
          </cell>
          <cell r="D19">
            <v>52180132</v>
          </cell>
          <cell r="E19">
            <v>500000</v>
          </cell>
          <cell r="F19">
            <v>500000</v>
          </cell>
          <cell r="G19">
            <v>500000</v>
          </cell>
          <cell r="H19">
            <v>500000</v>
          </cell>
          <cell r="I19">
            <v>500000</v>
          </cell>
          <cell r="J19">
            <v>500000</v>
          </cell>
          <cell r="K19">
            <v>517499.99999999994</v>
          </cell>
          <cell r="L19">
            <v>517499.99999999994</v>
          </cell>
          <cell r="M19">
            <v>517499.99999999994</v>
          </cell>
          <cell r="N19">
            <v>517499.99999999994</v>
          </cell>
          <cell r="O19">
            <v>517499.99999999994</v>
          </cell>
          <cell r="P19">
            <v>517499.99999999994</v>
          </cell>
        </row>
        <row r="20">
          <cell r="B20" t="str">
            <v>HJ40000052180132</v>
          </cell>
          <cell r="C20" t="str">
            <v>HJ400000</v>
          </cell>
          <cell r="D20">
            <v>52180132</v>
          </cell>
          <cell r="E20">
            <v>519480</v>
          </cell>
          <cell r="F20">
            <v>519480</v>
          </cell>
          <cell r="G20">
            <v>519480</v>
          </cell>
          <cell r="H20">
            <v>519480</v>
          </cell>
          <cell r="I20">
            <v>519480</v>
          </cell>
          <cell r="J20">
            <v>519480</v>
          </cell>
          <cell r="K20">
            <v>537661.79999999993</v>
          </cell>
          <cell r="L20">
            <v>537661.79999999993</v>
          </cell>
          <cell r="M20">
            <v>537661.79999999993</v>
          </cell>
          <cell r="N20">
            <v>537661.79999999993</v>
          </cell>
          <cell r="O20">
            <v>537661.79999999993</v>
          </cell>
          <cell r="P20">
            <v>537661.79999999993</v>
          </cell>
        </row>
        <row r="21">
          <cell r="B21" t="str">
            <v>HJ50000052180132</v>
          </cell>
          <cell r="C21" t="str">
            <v>HJ500000</v>
          </cell>
          <cell r="D21">
            <v>52180132</v>
          </cell>
          <cell r="E21">
            <v>3500000</v>
          </cell>
          <cell r="F21">
            <v>3500000</v>
          </cell>
          <cell r="G21">
            <v>3500000</v>
          </cell>
          <cell r="H21">
            <v>3500000</v>
          </cell>
          <cell r="I21">
            <v>3500000</v>
          </cell>
          <cell r="J21">
            <v>3500000</v>
          </cell>
          <cell r="K21">
            <v>3500000</v>
          </cell>
          <cell r="L21">
            <v>3500000</v>
          </cell>
          <cell r="M21">
            <v>3500000</v>
          </cell>
          <cell r="N21">
            <v>3500000</v>
          </cell>
          <cell r="O21">
            <v>3500000</v>
          </cell>
          <cell r="P21">
            <v>3500000</v>
          </cell>
        </row>
        <row r="22">
          <cell r="B22" t="str">
            <v>HJ10000052180133</v>
          </cell>
          <cell r="C22" t="str">
            <v>HJ100000</v>
          </cell>
          <cell r="D22">
            <v>52180133</v>
          </cell>
          <cell r="E22">
            <v>159780</v>
          </cell>
          <cell r="F22">
            <v>159780</v>
          </cell>
          <cell r="G22">
            <v>159780</v>
          </cell>
          <cell r="H22">
            <v>163774.5</v>
          </cell>
          <cell r="I22">
            <v>163774.5</v>
          </cell>
          <cell r="J22">
            <v>163774.5</v>
          </cell>
          <cell r="K22">
            <v>163774.5</v>
          </cell>
          <cell r="L22">
            <v>163774.5</v>
          </cell>
          <cell r="M22">
            <v>163774.5</v>
          </cell>
          <cell r="N22">
            <v>163774.5</v>
          </cell>
          <cell r="O22">
            <v>163774.5</v>
          </cell>
          <cell r="P22">
            <v>163774.5</v>
          </cell>
        </row>
        <row r="23">
          <cell r="B23" t="str">
            <v>HJ20000052180133</v>
          </cell>
          <cell r="C23" t="str">
            <v>HJ200000</v>
          </cell>
          <cell r="D23">
            <v>52180133</v>
          </cell>
          <cell r="E23">
            <v>202200</v>
          </cell>
          <cell r="F23">
            <v>202200</v>
          </cell>
          <cell r="G23">
            <v>202200</v>
          </cell>
          <cell r="H23">
            <v>207254.99999999997</v>
          </cell>
          <cell r="I23">
            <v>207254.99999999997</v>
          </cell>
          <cell r="J23">
            <v>207254.99999999997</v>
          </cell>
          <cell r="K23">
            <v>207254.99999999997</v>
          </cell>
          <cell r="L23">
            <v>207254.99999999997</v>
          </cell>
          <cell r="M23">
            <v>207254.99999999997</v>
          </cell>
          <cell r="N23">
            <v>207254.99999999997</v>
          </cell>
          <cell r="O23">
            <v>207254.99999999997</v>
          </cell>
          <cell r="P23">
            <v>207254.99999999997</v>
          </cell>
        </row>
        <row r="24">
          <cell r="B24" t="str">
            <v>HJ30000052180133</v>
          </cell>
          <cell r="C24" t="str">
            <v>HJ300000</v>
          </cell>
          <cell r="D24">
            <v>52180133</v>
          </cell>
          <cell r="E24">
            <v>220000</v>
          </cell>
          <cell r="F24">
            <v>220000</v>
          </cell>
          <cell r="G24">
            <v>220000</v>
          </cell>
          <cell r="H24">
            <v>225499.99999999997</v>
          </cell>
          <cell r="I24">
            <v>225499.99999999997</v>
          </cell>
          <cell r="J24">
            <v>225499.99999999997</v>
          </cell>
          <cell r="K24">
            <v>225499.99999999997</v>
          </cell>
          <cell r="L24">
            <v>270000</v>
          </cell>
          <cell r="M24">
            <v>270000</v>
          </cell>
          <cell r="N24">
            <v>270000</v>
          </cell>
          <cell r="O24">
            <v>270000</v>
          </cell>
          <cell r="P24">
            <v>270000</v>
          </cell>
        </row>
        <row r="25">
          <cell r="B25" t="str">
            <v>HJ40000052180133</v>
          </cell>
          <cell r="C25" t="str">
            <v>HJ400000</v>
          </cell>
          <cell r="D25">
            <v>52180133</v>
          </cell>
          <cell r="E25">
            <v>145960</v>
          </cell>
          <cell r="F25">
            <v>145960</v>
          </cell>
          <cell r="G25">
            <v>145960</v>
          </cell>
          <cell r="H25">
            <v>149609</v>
          </cell>
          <cell r="I25">
            <v>149609</v>
          </cell>
          <cell r="J25">
            <v>149609</v>
          </cell>
          <cell r="K25">
            <v>149609</v>
          </cell>
          <cell r="L25">
            <v>149609</v>
          </cell>
          <cell r="M25">
            <v>149609</v>
          </cell>
          <cell r="N25">
            <v>149609</v>
          </cell>
          <cell r="O25">
            <v>149609</v>
          </cell>
          <cell r="P25">
            <v>149609</v>
          </cell>
        </row>
        <row r="26">
          <cell r="B26" t="str">
            <v>HJ10000052189900</v>
          </cell>
          <cell r="C26" t="str">
            <v>HJ100000</v>
          </cell>
          <cell r="D26">
            <v>52189900</v>
          </cell>
          <cell r="E26">
            <v>2400000</v>
          </cell>
          <cell r="F26">
            <v>2400000</v>
          </cell>
          <cell r="G26">
            <v>2400000</v>
          </cell>
          <cell r="H26">
            <v>2400000</v>
          </cell>
          <cell r="I26">
            <v>2400000</v>
          </cell>
          <cell r="J26">
            <v>2400000</v>
          </cell>
          <cell r="K26">
            <v>2400000</v>
          </cell>
          <cell r="L26">
            <v>3200000</v>
          </cell>
          <cell r="M26">
            <v>3200000</v>
          </cell>
          <cell r="N26">
            <v>3200000</v>
          </cell>
          <cell r="O26">
            <v>3200000</v>
          </cell>
          <cell r="P26">
            <v>3200000</v>
          </cell>
        </row>
        <row r="27">
          <cell r="B27" t="str">
            <v>HJ10000052220103</v>
          </cell>
          <cell r="C27" t="str">
            <v>HJ100000</v>
          </cell>
          <cell r="D27">
            <v>52220103</v>
          </cell>
          <cell r="E27">
            <v>108570</v>
          </cell>
          <cell r="F27">
            <v>108570</v>
          </cell>
          <cell r="G27">
            <v>108570</v>
          </cell>
          <cell r="H27">
            <v>111827.1</v>
          </cell>
          <cell r="I27">
            <v>111827.1</v>
          </cell>
          <cell r="J27">
            <v>111827.1</v>
          </cell>
          <cell r="K27">
            <v>111827.1</v>
          </cell>
          <cell r="L27">
            <v>111827.1</v>
          </cell>
          <cell r="M27">
            <v>111827.1</v>
          </cell>
          <cell r="N27">
            <v>111827.1</v>
          </cell>
          <cell r="O27">
            <v>111827.1</v>
          </cell>
          <cell r="P27">
            <v>111827.1</v>
          </cell>
        </row>
        <row r="28">
          <cell r="B28" t="str">
            <v>HJ20000052220103</v>
          </cell>
          <cell r="C28" t="str">
            <v>HJ200000</v>
          </cell>
          <cell r="D28">
            <v>52220103</v>
          </cell>
          <cell r="E28">
            <v>88840</v>
          </cell>
          <cell r="F28">
            <v>128840</v>
          </cell>
          <cell r="G28">
            <v>128840</v>
          </cell>
          <cell r="H28">
            <v>132705.20000000001</v>
          </cell>
          <cell r="I28">
            <v>132705.20000000001</v>
          </cell>
          <cell r="J28">
            <v>132705.20000000001</v>
          </cell>
          <cell r="K28">
            <v>132705.20000000001</v>
          </cell>
          <cell r="L28">
            <v>132705.20000000001</v>
          </cell>
          <cell r="M28">
            <v>132705.20000000001</v>
          </cell>
          <cell r="N28">
            <v>132705.20000000001</v>
          </cell>
          <cell r="O28">
            <v>132705.20000000001</v>
          </cell>
          <cell r="P28">
            <v>132705.20000000001</v>
          </cell>
        </row>
        <row r="29">
          <cell r="B29" t="str">
            <v>HJ30000052220103</v>
          </cell>
          <cell r="C29" t="str">
            <v>HJ300000</v>
          </cell>
          <cell r="D29">
            <v>52220103</v>
          </cell>
          <cell r="E29">
            <v>101420</v>
          </cell>
          <cell r="F29">
            <v>141420</v>
          </cell>
          <cell r="G29">
            <v>141420</v>
          </cell>
          <cell r="H29">
            <v>145662.6</v>
          </cell>
          <cell r="I29">
            <v>145662.6</v>
          </cell>
          <cell r="J29">
            <v>145662.6</v>
          </cell>
          <cell r="K29">
            <v>145662.6</v>
          </cell>
          <cell r="L29">
            <v>145662.6</v>
          </cell>
          <cell r="M29">
            <v>145662.6</v>
          </cell>
          <cell r="N29">
            <v>145662.6</v>
          </cell>
          <cell r="O29">
            <v>145662.6</v>
          </cell>
          <cell r="P29">
            <v>145662.6</v>
          </cell>
        </row>
        <row r="30">
          <cell r="B30" t="str">
            <v>HJ40000052220103</v>
          </cell>
          <cell r="C30" t="str">
            <v>HJ400000</v>
          </cell>
          <cell r="D30">
            <v>52220103</v>
          </cell>
          <cell r="E30">
            <v>137040</v>
          </cell>
          <cell r="F30">
            <v>137040</v>
          </cell>
          <cell r="G30">
            <v>137040</v>
          </cell>
          <cell r="H30">
            <v>141151.20000000001</v>
          </cell>
          <cell r="I30">
            <v>141151.20000000001</v>
          </cell>
          <cell r="J30">
            <v>141151.20000000001</v>
          </cell>
          <cell r="K30">
            <v>141151.20000000001</v>
          </cell>
          <cell r="L30">
            <v>141151.20000000001</v>
          </cell>
          <cell r="M30">
            <v>141151.20000000001</v>
          </cell>
          <cell r="N30">
            <v>141151.20000000001</v>
          </cell>
          <cell r="O30">
            <v>141151.20000000001</v>
          </cell>
          <cell r="P30">
            <v>141151.20000000001</v>
          </cell>
        </row>
        <row r="31">
          <cell r="B31" t="str">
            <v>HJ50000052220104</v>
          </cell>
          <cell r="C31" t="str">
            <v>HJ500000</v>
          </cell>
          <cell r="D31">
            <v>52220104</v>
          </cell>
          <cell r="M31">
            <v>1830133</v>
          </cell>
        </row>
        <row r="32">
          <cell r="B32" t="str">
            <v>HJ10000052220101</v>
          </cell>
          <cell r="C32" t="str">
            <v>HJ100000</v>
          </cell>
          <cell r="D32">
            <v>52220101</v>
          </cell>
          <cell r="K32">
            <v>967900</v>
          </cell>
        </row>
        <row r="33">
          <cell r="B33" t="str">
            <v>HJ50000052220101</v>
          </cell>
          <cell r="C33" t="str">
            <v>HJ500000</v>
          </cell>
          <cell r="D33">
            <v>52220101</v>
          </cell>
          <cell r="M33">
            <v>4245083</v>
          </cell>
        </row>
        <row r="34">
          <cell r="B34" t="str">
            <v>HJ10000052130123</v>
          </cell>
          <cell r="C34" t="str">
            <v>HJ100000</v>
          </cell>
          <cell r="D34">
            <v>52130123</v>
          </cell>
          <cell r="E34">
            <v>100000</v>
          </cell>
          <cell r="F34">
            <v>100000</v>
          </cell>
          <cell r="G34">
            <v>100000</v>
          </cell>
          <cell r="H34">
            <v>100000</v>
          </cell>
          <cell r="I34">
            <v>100000</v>
          </cell>
          <cell r="J34">
            <v>100000</v>
          </cell>
          <cell r="K34">
            <v>100000</v>
          </cell>
          <cell r="L34">
            <v>100000</v>
          </cell>
          <cell r="M34">
            <v>100000</v>
          </cell>
          <cell r="N34">
            <v>100000</v>
          </cell>
          <cell r="O34">
            <v>100000</v>
          </cell>
          <cell r="P34">
            <v>100000</v>
          </cell>
        </row>
        <row r="35">
          <cell r="B35" t="str">
            <v>HJ20000052130123</v>
          </cell>
          <cell r="C35" t="str">
            <v>HJ200000</v>
          </cell>
          <cell r="D35">
            <v>52130123</v>
          </cell>
          <cell r="E35">
            <v>96000</v>
          </cell>
          <cell r="F35">
            <v>192000</v>
          </cell>
          <cell r="G35">
            <v>192000</v>
          </cell>
          <cell r="H35">
            <v>192000</v>
          </cell>
          <cell r="I35">
            <v>192000</v>
          </cell>
          <cell r="J35">
            <v>192000</v>
          </cell>
          <cell r="K35">
            <v>192000</v>
          </cell>
          <cell r="L35">
            <v>192000</v>
          </cell>
          <cell r="M35">
            <v>192000</v>
          </cell>
          <cell r="N35">
            <v>192000</v>
          </cell>
          <cell r="O35">
            <v>192000</v>
          </cell>
          <cell r="P35">
            <v>192000</v>
          </cell>
        </row>
        <row r="36">
          <cell r="B36" t="str">
            <v>HJ40000052130123</v>
          </cell>
          <cell r="C36" t="str">
            <v>HJ400000</v>
          </cell>
          <cell r="D36">
            <v>52130123</v>
          </cell>
          <cell r="E36">
            <v>96000</v>
          </cell>
          <cell r="F36">
            <v>128000</v>
          </cell>
          <cell r="G36">
            <v>128000</v>
          </cell>
          <cell r="H36">
            <v>128000</v>
          </cell>
          <cell r="I36">
            <v>128000</v>
          </cell>
          <cell r="J36">
            <v>128000</v>
          </cell>
          <cell r="K36">
            <v>128000</v>
          </cell>
          <cell r="L36">
            <v>128000</v>
          </cell>
          <cell r="M36">
            <v>128000</v>
          </cell>
          <cell r="N36">
            <v>128000</v>
          </cell>
          <cell r="O36">
            <v>128000</v>
          </cell>
          <cell r="P36">
            <v>128000</v>
          </cell>
        </row>
        <row r="37">
          <cell r="B37" t="str">
            <v>HJ30000052130123</v>
          </cell>
          <cell r="C37" t="str">
            <v>HJ300000</v>
          </cell>
          <cell r="D37">
            <v>52130123</v>
          </cell>
          <cell r="E37">
            <v>160000</v>
          </cell>
          <cell r="F37">
            <v>192000</v>
          </cell>
          <cell r="G37">
            <v>192000</v>
          </cell>
          <cell r="H37">
            <v>192000</v>
          </cell>
          <cell r="I37">
            <v>192000</v>
          </cell>
          <cell r="J37">
            <v>192000</v>
          </cell>
          <cell r="K37">
            <v>192000</v>
          </cell>
          <cell r="L37">
            <v>192000</v>
          </cell>
          <cell r="M37">
            <v>192000</v>
          </cell>
          <cell r="N37">
            <v>192000</v>
          </cell>
          <cell r="O37">
            <v>192000</v>
          </cell>
          <cell r="P37">
            <v>192000</v>
          </cell>
        </row>
        <row r="38">
          <cell r="B38" t="str">
            <v>HJ50000052130123</v>
          </cell>
          <cell r="C38" t="str">
            <v>HJ500000</v>
          </cell>
          <cell r="D38">
            <v>52130123</v>
          </cell>
          <cell r="E38">
            <v>1200000</v>
          </cell>
          <cell r="F38">
            <v>1200000</v>
          </cell>
          <cell r="G38">
            <v>1600000</v>
          </cell>
          <cell r="H38">
            <v>1600000</v>
          </cell>
          <cell r="I38">
            <v>1600000</v>
          </cell>
          <cell r="J38">
            <v>1600000</v>
          </cell>
          <cell r="K38">
            <v>1600000</v>
          </cell>
          <cell r="L38">
            <v>1600000</v>
          </cell>
          <cell r="M38">
            <v>1600000</v>
          </cell>
          <cell r="N38">
            <v>1600000</v>
          </cell>
          <cell r="O38">
            <v>1600000</v>
          </cell>
          <cell r="P38">
            <v>1600000</v>
          </cell>
        </row>
        <row r="39">
          <cell r="B39" t="str">
            <v>HJ10000052130124</v>
          </cell>
          <cell r="C39" t="str">
            <v>HJ100000</v>
          </cell>
          <cell r="D39">
            <v>52130124</v>
          </cell>
          <cell r="E39">
            <v>150000</v>
          </cell>
          <cell r="F39">
            <v>150000</v>
          </cell>
          <cell r="G39">
            <v>150000</v>
          </cell>
          <cell r="H39">
            <v>150000</v>
          </cell>
          <cell r="I39">
            <v>150000</v>
          </cell>
          <cell r="J39">
            <v>150000</v>
          </cell>
          <cell r="K39">
            <v>150000</v>
          </cell>
          <cell r="L39">
            <v>150000</v>
          </cell>
          <cell r="M39">
            <v>150000</v>
          </cell>
          <cell r="N39">
            <v>150000</v>
          </cell>
          <cell r="O39">
            <v>150000</v>
          </cell>
          <cell r="P39">
            <v>150000</v>
          </cell>
        </row>
        <row r="40">
          <cell r="B40" t="str">
            <v>HJ20000052130124</v>
          </cell>
          <cell r="C40" t="str">
            <v>HJ200000</v>
          </cell>
          <cell r="D40">
            <v>52130124</v>
          </cell>
          <cell r="E40">
            <v>60000</v>
          </cell>
          <cell r="F40">
            <v>120000</v>
          </cell>
          <cell r="G40">
            <v>120000</v>
          </cell>
          <cell r="H40">
            <v>120000</v>
          </cell>
          <cell r="I40">
            <v>120000</v>
          </cell>
          <cell r="J40">
            <v>120000</v>
          </cell>
          <cell r="K40">
            <v>120000</v>
          </cell>
          <cell r="L40">
            <v>120000</v>
          </cell>
          <cell r="M40">
            <v>120000</v>
          </cell>
          <cell r="N40">
            <v>120000</v>
          </cell>
          <cell r="O40">
            <v>120000</v>
          </cell>
          <cell r="P40">
            <v>120000</v>
          </cell>
        </row>
        <row r="41">
          <cell r="B41" t="str">
            <v>HJ40000052130124</v>
          </cell>
          <cell r="C41" t="str">
            <v>HJ400000</v>
          </cell>
          <cell r="D41">
            <v>52130124</v>
          </cell>
          <cell r="E41">
            <v>90000</v>
          </cell>
          <cell r="F41">
            <v>120000</v>
          </cell>
          <cell r="G41">
            <v>120000</v>
          </cell>
          <cell r="H41">
            <v>120000</v>
          </cell>
          <cell r="I41">
            <v>120000</v>
          </cell>
          <cell r="J41">
            <v>120000</v>
          </cell>
          <cell r="K41">
            <v>120000</v>
          </cell>
          <cell r="L41">
            <v>120000</v>
          </cell>
          <cell r="M41">
            <v>120000</v>
          </cell>
          <cell r="N41">
            <v>120000</v>
          </cell>
          <cell r="O41">
            <v>120000</v>
          </cell>
          <cell r="P41">
            <v>120000</v>
          </cell>
        </row>
        <row r="42">
          <cell r="B42" t="str">
            <v>HJ30000052130124</v>
          </cell>
          <cell r="C42" t="str">
            <v>HJ300000</v>
          </cell>
          <cell r="D42">
            <v>52130124</v>
          </cell>
          <cell r="E42">
            <v>150000</v>
          </cell>
          <cell r="F42">
            <v>180000</v>
          </cell>
          <cell r="G42">
            <v>180000</v>
          </cell>
          <cell r="H42">
            <v>180000</v>
          </cell>
          <cell r="I42">
            <v>180000</v>
          </cell>
          <cell r="J42">
            <v>180000</v>
          </cell>
          <cell r="K42">
            <v>180000</v>
          </cell>
          <cell r="L42">
            <v>180000</v>
          </cell>
          <cell r="M42">
            <v>180000</v>
          </cell>
          <cell r="N42">
            <v>180000</v>
          </cell>
          <cell r="O42">
            <v>180000</v>
          </cell>
          <cell r="P42">
            <v>180000</v>
          </cell>
        </row>
        <row r="43">
          <cell r="B43" t="str">
            <v>HJ50000052130124</v>
          </cell>
          <cell r="C43" t="str">
            <v>HJ500000</v>
          </cell>
          <cell r="D43">
            <v>52130124</v>
          </cell>
          <cell r="E43">
            <v>90000</v>
          </cell>
          <cell r="F43">
            <v>90000</v>
          </cell>
          <cell r="G43">
            <v>120000</v>
          </cell>
          <cell r="H43">
            <v>120000</v>
          </cell>
          <cell r="I43">
            <v>120000</v>
          </cell>
          <cell r="J43">
            <v>120000</v>
          </cell>
          <cell r="K43">
            <v>120000</v>
          </cell>
          <cell r="L43">
            <v>120000</v>
          </cell>
          <cell r="M43">
            <v>120000</v>
          </cell>
          <cell r="N43">
            <v>120000</v>
          </cell>
          <cell r="O43">
            <v>120000</v>
          </cell>
          <cell r="P43">
            <v>120000</v>
          </cell>
        </row>
        <row r="44">
          <cell r="B44" t="str">
            <v>HJ10000052130125</v>
          </cell>
          <cell r="C44" t="str">
            <v>HJ100000</v>
          </cell>
          <cell r="D44">
            <v>52130125</v>
          </cell>
          <cell r="E44">
            <v>200000</v>
          </cell>
          <cell r="F44">
            <v>200000</v>
          </cell>
          <cell r="G44">
            <v>200000</v>
          </cell>
          <cell r="H44">
            <v>700000</v>
          </cell>
          <cell r="I44">
            <v>200000</v>
          </cell>
          <cell r="J44">
            <v>700000</v>
          </cell>
          <cell r="K44">
            <v>200000</v>
          </cell>
          <cell r="L44">
            <v>200000</v>
          </cell>
          <cell r="M44">
            <v>200000</v>
          </cell>
          <cell r="N44">
            <v>200000</v>
          </cell>
          <cell r="O44">
            <v>200000</v>
          </cell>
          <cell r="P44">
            <v>960000</v>
          </cell>
        </row>
        <row r="45">
          <cell r="B45" t="str">
            <v>HJ20000052130125</v>
          </cell>
          <cell r="C45" t="str">
            <v>HJ200000</v>
          </cell>
          <cell r="D45">
            <v>52130125</v>
          </cell>
          <cell r="E45">
            <v>32000</v>
          </cell>
          <cell r="F45">
            <v>64000</v>
          </cell>
          <cell r="G45">
            <v>64000</v>
          </cell>
          <cell r="H45">
            <v>64000</v>
          </cell>
          <cell r="I45">
            <v>64000</v>
          </cell>
          <cell r="J45">
            <v>64000</v>
          </cell>
          <cell r="K45">
            <v>64000</v>
          </cell>
          <cell r="L45">
            <v>64000</v>
          </cell>
          <cell r="M45">
            <v>64000</v>
          </cell>
          <cell r="N45">
            <v>64000</v>
          </cell>
          <cell r="O45">
            <v>64000</v>
          </cell>
          <cell r="P45">
            <v>64000</v>
          </cell>
        </row>
        <row r="46">
          <cell r="B46" t="str">
            <v>HJ40000052130125</v>
          </cell>
          <cell r="C46" t="str">
            <v>HJ400000</v>
          </cell>
          <cell r="D46">
            <v>52130125</v>
          </cell>
          <cell r="E46">
            <v>48000</v>
          </cell>
          <cell r="F46">
            <v>64000</v>
          </cell>
          <cell r="G46">
            <v>64000</v>
          </cell>
          <cell r="H46">
            <v>64000</v>
          </cell>
          <cell r="I46">
            <v>64000</v>
          </cell>
          <cell r="J46">
            <v>64000</v>
          </cell>
          <cell r="K46">
            <v>64000</v>
          </cell>
          <cell r="L46">
            <v>64000</v>
          </cell>
          <cell r="M46">
            <v>64000</v>
          </cell>
          <cell r="N46">
            <v>64000</v>
          </cell>
          <cell r="O46">
            <v>64000</v>
          </cell>
          <cell r="P46">
            <v>64000</v>
          </cell>
        </row>
        <row r="47">
          <cell r="B47" t="str">
            <v>HJ30000052130125</v>
          </cell>
          <cell r="C47" t="str">
            <v>HJ300000</v>
          </cell>
          <cell r="D47">
            <v>52130125</v>
          </cell>
          <cell r="E47">
            <v>80000</v>
          </cell>
          <cell r="F47">
            <v>96000</v>
          </cell>
          <cell r="G47">
            <v>96000</v>
          </cell>
          <cell r="H47">
            <v>96000</v>
          </cell>
          <cell r="I47">
            <v>96000</v>
          </cell>
          <cell r="J47">
            <v>96000</v>
          </cell>
          <cell r="K47">
            <v>96000</v>
          </cell>
          <cell r="L47">
            <v>96000</v>
          </cell>
          <cell r="M47">
            <v>96000</v>
          </cell>
          <cell r="N47">
            <v>96000</v>
          </cell>
          <cell r="O47">
            <v>96000</v>
          </cell>
          <cell r="P47">
            <v>96000</v>
          </cell>
        </row>
        <row r="48">
          <cell r="B48" t="str">
            <v>HJ50000052130125</v>
          </cell>
          <cell r="C48" t="str">
            <v>HJ500000</v>
          </cell>
          <cell r="D48">
            <v>52130125</v>
          </cell>
          <cell r="E48">
            <v>120000</v>
          </cell>
          <cell r="F48">
            <v>120000</v>
          </cell>
          <cell r="G48">
            <v>160000</v>
          </cell>
          <cell r="H48">
            <v>160000</v>
          </cell>
          <cell r="I48">
            <v>160000</v>
          </cell>
          <cell r="J48">
            <v>160000</v>
          </cell>
          <cell r="K48">
            <v>160000</v>
          </cell>
          <cell r="L48">
            <v>160000</v>
          </cell>
          <cell r="M48">
            <v>160000</v>
          </cell>
          <cell r="N48">
            <v>160000</v>
          </cell>
          <cell r="O48">
            <v>160000</v>
          </cell>
          <cell r="P48">
            <v>160000</v>
          </cell>
        </row>
        <row r="49">
          <cell r="B49" t="str">
            <v>HJ30000052130121</v>
          </cell>
          <cell r="C49" t="str">
            <v>HJ300000</v>
          </cell>
          <cell r="D49">
            <v>52130121</v>
          </cell>
          <cell r="F49">
            <v>450000</v>
          </cell>
          <cell r="H49">
            <v>450000</v>
          </cell>
          <cell r="O49">
            <v>300000</v>
          </cell>
        </row>
        <row r="50">
          <cell r="B50" t="str">
            <v>HJ10000052130133</v>
          </cell>
          <cell r="C50" t="str">
            <v>HJ100000</v>
          </cell>
          <cell r="D50">
            <v>52130133</v>
          </cell>
          <cell r="I50">
            <v>1600000</v>
          </cell>
        </row>
        <row r="51">
          <cell r="B51" t="str">
            <v>HJ10000052130109</v>
          </cell>
          <cell r="C51" t="str">
            <v>HJ100000</v>
          </cell>
          <cell r="D51">
            <v>52130109</v>
          </cell>
          <cell r="E51">
            <v>80000</v>
          </cell>
          <cell r="F51">
            <v>120000</v>
          </cell>
          <cell r="G51">
            <v>120000</v>
          </cell>
          <cell r="H51">
            <v>120000</v>
          </cell>
          <cell r="I51">
            <v>120000</v>
          </cell>
          <cell r="J51">
            <v>120000</v>
          </cell>
          <cell r="K51">
            <v>120000</v>
          </cell>
          <cell r="L51">
            <v>140000</v>
          </cell>
          <cell r="M51">
            <v>140000</v>
          </cell>
          <cell r="N51">
            <v>140000</v>
          </cell>
          <cell r="O51">
            <v>140000</v>
          </cell>
          <cell r="P51">
            <v>140000</v>
          </cell>
        </row>
        <row r="52">
          <cell r="B52" t="str">
            <v>HJ50000052130109</v>
          </cell>
          <cell r="C52" t="str">
            <v>HJ500000</v>
          </cell>
          <cell r="D52">
            <v>52130109</v>
          </cell>
          <cell r="E52">
            <v>200000</v>
          </cell>
          <cell r="F52">
            <v>200000</v>
          </cell>
          <cell r="G52">
            <v>200000</v>
          </cell>
          <cell r="H52">
            <v>200000</v>
          </cell>
          <cell r="I52">
            <v>200000</v>
          </cell>
          <cell r="J52">
            <v>200000</v>
          </cell>
          <cell r="K52">
            <v>200000</v>
          </cell>
          <cell r="L52">
            <v>200000</v>
          </cell>
          <cell r="M52">
            <v>200000</v>
          </cell>
          <cell r="N52">
            <v>200000</v>
          </cell>
          <cell r="O52">
            <v>200000</v>
          </cell>
          <cell r="P52">
            <v>200000</v>
          </cell>
        </row>
        <row r="53">
          <cell r="B53" t="str">
            <v>HJ10000052130108</v>
          </cell>
          <cell r="C53" t="str">
            <v>HJ100000</v>
          </cell>
          <cell r="D53">
            <v>52130108</v>
          </cell>
          <cell r="G53">
            <v>5155200</v>
          </cell>
          <cell r="M53">
            <v>5155200</v>
          </cell>
        </row>
        <row r="54">
          <cell r="B54" t="str">
            <v>HJ20000052139900</v>
          </cell>
          <cell r="C54" t="str">
            <v>HJ200000</v>
          </cell>
          <cell r="D54">
            <v>52139900</v>
          </cell>
          <cell r="M54">
            <v>2663700</v>
          </cell>
        </row>
        <row r="55">
          <cell r="B55" t="str">
            <v>HJ50000052139900</v>
          </cell>
          <cell r="C55" t="str">
            <v>HJ500000</v>
          </cell>
          <cell r="D55">
            <v>52139900</v>
          </cell>
          <cell r="E55">
            <v>1100000</v>
          </cell>
          <cell r="F55">
            <v>1100000</v>
          </cell>
          <cell r="G55">
            <v>1100000</v>
          </cell>
          <cell r="H55">
            <v>1100000</v>
          </cell>
          <cell r="I55">
            <v>1100000</v>
          </cell>
          <cell r="J55">
            <v>1100000</v>
          </cell>
          <cell r="K55">
            <v>1100000</v>
          </cell>
          <cell r="L55">
            <v>1100000</v>
          </cell>
          <cell r="M55">
            <v>1100000</v>
          </cell>
          <cell r="N55">
            <v>1100000</v>
          </cell>
          <cell r="O55">
            <v>1100000</v>
          </cell>
          <cell r="P55">
            <v>1100000</v>
          </cell>
        </row>
        <row r="56">
          <cell r="B56" t="str">
            <v>HJ20000052250105</v>
          </cell>
          <cell r="C56" t="str">
            <v>HJ200000</v>
          </cell>
          <cell r="D56">
            <v>52250105</v>
          </cell>
          <cell r="G56">
            <v>50000</v>
          </cell>
          <cell r="J56">
            <v>50000</v>
          </cell>
          <cell r="M56">
            <v>50000</v>
          </cell>
          <cell r="P56">
            <v>50000</v>
          </cell>
        </row>
        <row r="57">
          <cell r="B57" t="str">
            <v>HJ40000052250105</v>
          </cell>
          <cell r="C57" t="str">
            <v>HJ400000</v>
          </cell>
          <cell r="D57">
            <v>52250105</v>
          </cell>
          <cell r="G57">
            <v>400000</v>
          </cell>
          <cell r="J57">
            <v>400000</v>
          </cell>
          <cell r="M57">
            <v>400000</v>
          </cell>
          <cell r="P57">
            <v>400000</v>
          </cell>
        </row>
        <row r="58">
          <cell r="B58" t="str">
            <v>HJ30000052250105</v>
          </cell>
          <cell r="C58" t="str">
            <v>HJ300000</v>
          </cell>
          <cell r="D58">
            <v>52250105</v>
          </cell>
          <cell r="G58">
            <v>400000</v>
          </cell>
          <cell r="J58">
            <v>400000</v>
          </cell>
          <cell r="M58">
            <v>400000</v>
          </cell>
          <cell r="P58">
            <v>400000</v>
          </cell>
        </row>
        <row r="59">
          <cell r="B59" t="str">
            <v>HJ30000052270161</v>
          </cell>
          <cell r="C59" t="str">
            <v>HJ300000</v>
          </cell>
          <cell r="D59">
            <v>52270161</v>
          </cell>
          <cell r="G59">
            <v>200000</v>
          </cell>
          <cell r="J59">
            <v>200000</v>
          </cell>
          <cell r="M59">
            <v>200000</v>
          </cell>
          <cell r="P59">
            <v>200000</v>
          </cell>
        </row>
        <row r="60">
          <cell r="B60" t="str">
            <v>HJ10000052350101</v>
          </cell>
          <cell r="C60" t="str">
            <v>HJ100000</v>
          </cell>
          <cell r="D60">
            <v>52350101</v>
          </cell>
          <cell r="E60">
            <v>500000</v>
          </cell>
          <cell r="F60">
            <v>500000</v>
          </cell>
          <cell r="G60">
            <v>500000</v>
          </cell>
          <cell r="H60">
            <v>500000</v>
          </cell>
          <cell r="I60">
            <v>500000</v>
          </cell>
          <cell r="J60">
            <v>500000</v>
          </cell>
          <cell r="K60">
            <v>500000</v>
          </cell>
          <cell r="L60">
            <v>500000</v>
          </cell>
          <cell r="M60">
            <v>500000</v>
          </cell>
          <cell r="N60">
            <v>500000</v>
          </cell>
          <cell r="O60">
            <v>500000</v>
          </cell>
          <cell r="P60">
            <v>500000</v>
          </cell>
        </row>
        <row r="61">
          <cell r="B61" t="str">
            <v>HJ30000052350101</v>
          </cell>
          <cell r="C61" t="str">
            <v>HJ300000</v>
          </cell>
          <cell r="D61">
            <v>52350101</v>
          </cell>
          <cell r="E61">
            <v>200000</v>
          </cell>
          <cell r="F61">
            <v>200000</v>
          </cell>
          <cell r="G61">
            <v>200000</v>
          </cell>
          <cell r="H61">
            <v>200000</v>
          </cell>
          <cell r="I61">
            <v>200000</v>
          </cell>
          <cell r="J61">
            <v>200000</v>
          </cell>
          <cell r="K61">
            <v>200000</v>
          </cell>
          <cell r="L61">
            <v>200000</v>
          </cell>
          <cell r="M61">
            <v>200000</v>
          </cell>
          <cell r="N61">
            <v>200000</v>
          </cell>
          <cell r="O61">
            <v>200000</v>
          </cell>
          <cell r="P61">
            <v>200000</v>
          </cell>
        </row>
        <row r="62">
          <cell r="B62" t="str">
            <v>HJ50000052350101</v>
          </cell>
          <cell r="C62" t="str">
            <v>HJ500000</v>
          </cell>
          <cell r="D62">
            <v>52350101</v>
          </cell>
          <cell r="G62">
            <v>300000</v>
          </cell>
          <cell r="H62">
            <v>300000</v>
          </cell>
          <cell r="I62">
            <v>300000</v>
          </cell>
          <cell r="J62">
            <v>300000</v>
          </cell>
          <cell r="K62">
            <v>300000</v>
          </cell>
          <cell r="L62">
            <v>300000</v>
          </cell>
          <cell r="M62">
            <v>300000</v>
          </cell>
          <cell r="N62">
            <v>300000</v>
          </cell>
          <cell r="O62">
            <v>300000</v>
          </cell>
          <cell r="P62">
            <v>300000</v>
          </cell>
        </row>
        <row r="63">
          <cell r="B63" t="str">
            <v>HJ10000052350103</v>
          </cell>
          <cell r="C63" t="str">
            <v>HJ100000</v>
          </cell>
          <cell r="D63">
            <v>52350103</v>
          </cell>
          <cell r="J63">
            <v>600000</v>
          </cell>
          <cell r="P63">
            <v>600000</v>
          </cell>
        </row>
        <row r="64">
          <cell r="B64" t="str">
            <v>HJ10000052310114</v>
          </cell>
          <cell r="C64" t="str">
            <v>HJ100000</v>
          </cell>
          <cell r="D64">
            <v>52310114</v>
          </cell>
          <cell r="E64">
            <v>11000000</v>
          </cell>
          <cell r="G64">
            <v>40000000</v>
          </cell>
          <cell r="J64">
            <v>40000000</v>
          </cell>
          <cell r="M64">
            <v>40000000</v>
          </cell>
          <cell r="P64">
            <v>40000000</v>
          </cell>
        </row>
        <row r="65">
          <cell r="B65" t="str">
            <v>HJ30000052310114</v>
          </cell>
          <cell r="C65" t="str">
            <v>HJ300000</v>
          </cell>
          <cell r="D65">
            <v>52310114</v>
          </cell>
          <cell r="E65">
            <v>10000000</v>
          </cell>
          <cell r="F65">
            <v>30000000</v>
          </cell>
        </row>
        <row r="66">
          <cell r="B66" t="str">
            <v>HJ40000052310114</v>
          </cell>
          <cell r="C66" t="str">
            <v>HJ400000</v>
          </cell>
          <cell r="D66">
            <v>52310114</v>
          </cell>
          <cell r="E66">
            <v>118000000</v>
          </cell>
          <cell r="F66">
            <v>500000</v>
          </cell>
          <cell r="G66">
            <v>82000000</v>
          </cell>
          <cell r="H66">
            <v>500000</v>
          </cell>
          <cell r="I66">
            <v>1250000</v>
          </cell>
          <cell r="J66">
            <v>122145000</v>
          </cell>
          <cell r="K66">
            <v>31250000</v>
          </cell>
          <cell r="L66">
            <v>60700000</v>
          </cell>
          <cell r="M66">
            <v>1250000</v>
          </cell>
          <cell r="N66">
            <v>231250000</v>
          </cell>
          <cell r="O66">
            <v>1250000</v>
          </cell>
          <cell r="P66">
            <v>253570000</v>
          </cell>
        </row>
        <row r="67">
          <cell r="B67" t="str">
            <v>HJ40000052310114</v>
          </cell>
          <cell r="C67" t="str">
            <v>HJ400000</v>
          </cell>
          <cell r="D67">
            <v>52310114</v>
          </cell>
          <cell r="E67">
            <v>200000000</v>
          </cell>
          <cell r="F67">
            <v>800000000</v>
          </cell>
          <cell r="H67">
            <v>100000000</v>
          </cell>
          <cell r="L67">
            <v>300000000</v>
          </cell>
          <cell r="M67">
            <v>600000000</v>
          </cell>
        </row>
        <row r="68">
          <cell r="B68" t="str">
            <v>HJ40000052310114</v>
          </cell>
          <cell r="C68" t="str">
            <v>HJ400000</v>
          </cell>
          <cell r="D68">
            <v>52310114</v>
          </cell>
          <cell r="E68">
            <v>69000000</v>
          </cell>
          <cell r="J68">
            <v>69000000</v>
          </cell>
          <cell r="P68">
            <v>92000000</v>
          </cell>
        </row>
        <row r="69">
          <cell r="B69" t="str">
            <v>HJ30000052310127</v>
          </cell>
          <cell r="C69" t="str">
            <v>HJ300000</v>
          </cell>
          <cell r="D69">
            <v>52310127</v>
          </cell>
          <cell r="E69">
            <v>10000000</v>
          </cell>
          <cell r="I69">
            <v>15000000</v>
          </cell>
          <cell r="K69">
            <v>6000000</v>
          </cell>
        </row>
        <row r="70">
          <cell r="B70" t="str">
            <v>HJ50000052310127</v>
          </cell>
          <cell r="C70" t="str">
            <v>HJ500000</v>
          </cell>
          <cell r="D70">
            <v>52310127</v>
          </cell>
          <cell r="E70">
            <v>80000</v>
          </cell>
          <cell r="F70">
            <v>80000</v>
          </cell>
          <cell r="G70">
            <v>80000</v>
          </cell>
          <cell r="H70">
            <v>80000</v>
          </cell>
          <cell r="I70">
            <v>80000</v>
          </cell>
          <cell r="J70">
            <v>80000</v>
          </cell>
          <cell r="K70">
            <v>80000</v>
          </cell>
          <cell r="L70">
            <v>80000</v>
          </cell>
          <cell r="M70">
            <v>80000</v>
          </cell>
          <cell r="N70">
            <v>80000</v>
          </cell>
          <cell r="O70">
            <v>80000</v>
          </cell>
          <cell r="P70">
            <v>80000</v>
          </cell>
        </row>
        <row r="71">
          <cell r="B71" t="str">
            <v>HJ10000052319900</v>
          </cell>
          <cell r="C71" t="str">
            <v>HJ100000</v>
          </cell>
          <cell r="D71">
            <v>52319900</v>
          </cell>
          <cell r="G71">
            <v>500000</v>
          </cell>
          <cell r="J71">
            <v>500000</v>
          </cell>
          <cell r="M71">
            <v>500000</v>
          </cell>
          <cell r="P71">
            <v>500000</v>
          </cell>
        </row>
        <row r="72">
          <cell r="B72" t="str">
            <v>HJ50000052319900</v>
          </cell>
          <cell r="C72" t="str">
            <v>HJ500000</v>
          </cell>
          <cell r="D72">
            <v>52319900</v>
          </cell>
          <cell r="E72">
            <v>140000</v>
          </cell>
          <cell r="F72">
            <v>140000</v>
          </cell>
          <cell r="G72">
            <v>140000</v>
          </cell>
          <cell r="H72">
            <v>140000</v>
          </cell>
          <cell r="I72">
            <v>140000</v>
          </cell>
          <cell r="J72">
            <v>140000</v>
          </cell>
          <cell r="K72">
            <v>140000</v>
          </cell>
          <cell r="L72">
            <v>140000</v>
          </cell>
          <cell r="M72">
            <v>140000</v>
          </cell>
          <cell r="N72">
            <v>140000</v>
          </cell>
          <cell r="O72">
            <v>140000</v>
          </cell>
          <cell r="P72">
            <v>140000</v>
          </cell>
        </row>
        <row r="73">
          <cell r="B73" t="str">
            <v>HJ10000052230103</v>
          </cell>
          <cell r="C73" t="str">
            <v>HJ100000</v>
          </cell>
          <cell r="D73">
            <v>52230103</v>
          </cell>
          <cell r="E73">
            <v>2000000</v>
          </cell>
          <cell r="F73">
            <v>2000000</v>
          </cell>
          <cell r="G73">
            <v>2000000</v>
          </cell>
          <cell r="H73">
            <v>2000000</v>
          </cell>
          <cell r="I73">
            <v>2000000</v>
          </cell>
          <cell r="J73">
            <v>2000000</v>
          </cell>
          <cell r="K73">
            <v>2000000</v>
          </cell>
          <cell r="L73">
            <v>2000000</v>
          </cell>
          <cell r="M73">
            <v>2000000</v>
          </cell>
          <cell r="N73">
            <v>2000000</v>
          </cell>
          <cell r="O73">
            <v>2000000</v>
          </cell>
          <cell r="P73">
            <v>2000000</v>
          </cell>
        </row>
        <row r="74">
          <cell r="B74" t="str">
            <v>HJ20000052230103</v>
          </cell>
          <cell r="C74" t="str">
            <v>HJ200000</v>
          </cell>
          <cell r="D74">
            <v>52230103</v>
          </cell>
          <cell r="E74">
            <v>500000</v>
          </cell>
          <cell r="F74">
            <v>500000</v>
          </cell>
          <cell r="G74">
            <v>500000</v>
          </cell>
          <cell r="H74">
            <v>500000</v>
          </cell>
          <cell r="I74">
            <v>500000</v>
          </cell>
          <cell r="J74">
            <v>500000</v>
          </cell>
          <cell r="K74">
            <v>500000</v>
          </cell>
          <cell r="L74">
            <v>500000</v>
          </cell>
          <cell r="M74">
            <v>500000</v>
          </cell>
          <cell r="N74">
            <v>500000</v>
          </cell>
          <cell r="O74">
            <v>500000</v>
          </cell>
          <cell r="P74">
            <v>500000</v>
          </cell>
        </row>
        <row r="75">
          <cell r="B75" t="str">
            <v>HJ40000052230103</v>
          </cell>
          <cell r="C75" t="str">
            <v>HJ400000</v>
          </cell>
          <cell r="D75">
            <v>52230103</v>
          </cell>
          <cell r="E75">
            <v>6250000</v>
          </cell>
          <cell r="F75">
            <v>1250000</v>
          </cell>
          <cell r="G75">
            <v>1750000</v>
          </cell>
          <cell r="H75">
            <v>1250000</v>
          </cell>
          <cell r="I75">
            <v>1250000</v>
          </cell>
          <cell r="J75">
            <v>1750000</v>
          </cell>
          <cell r="K75">
            <v>4250000</v>
          </cell>
          <cell r="L75">
            <v>1250000</v>
          </cell>
          <cell r="M75">
            <v>1750000</v>
          </cell>
          <cell r="N75">
            <v>1250000</v>
          </cell>
          <cell r="O75">
            <v>1250000</v>
          </cell>
          <cell r="P75">
            <v>1750000</v>
          </cell>
        </row>
        <row r="76">
          <cell r="B76" t="str">
            <v>HJ30000052230103</v>
          </cell>
          <cell r="C76" t="str">
            <v>HJ300000</v>
          </cell>
          <cell r="D76">
            <v>52230103</v>
          </cell>
          <cell r="E76">
            <v>500000</v>
          </cell>
          <cell r="F76">
            <v>500000</v>
          </cell>
          <cell r="G76">
            <v>500000</v>
          </cell>
          <cell r="H76">
            <v>500000</v>
          </cell>
          <cell r="I76">
            <v>500000</v>
          </cell>
          <cell r="J76">
            <v>500000</v>
          </cell>
          <cell r="K76">
            <v>500000</v>
          </cell>
          <cell r="L76">
            <v>500000</v>
          </cell>
          <cell r="M76">
            <v>500000</v>
          </cell>
          <cell r="N76">
            <v>500000</v>
          </cell>
          <cell r="O76">
            <v>500000</v>
          </cell>
          <cell r="P76">
            <v>500000</v>
          </cell>
        </row>
        <row r="77">
          <cell r="B77" t="str">
            <v>HJ10000052230105</v>
          </cell>
          <cell r="C77" t="str">
            <v>HJ100000</v>
          </cell>
          <cell r="D77">
            <v>52230105</v>
          </cell>
          <cell r="E77">
            <v>500000</v>
          </cell>
          <cell r="F77">
            <v>500000</v>
          </cell>
          <cell r="G77">
            <v>500000</v>
          </cell>
          <cell r="H77">
            <v>500000</v>
          </cell>
          <cell r="I77">
            <v>500000</v>
          </cell>
          <cell r="J77">
            <v>500000</v>
          </cell>
          <cell r="K77">
            <v>500000</v>
          </cell>
          <cell r="L77">
            <v>500000</v>
          </cell>
          <cell r="M77">
            <v>500000</v>
          </cell>
          <cell r="N77">
            <v>500000</v>
          </cell>
          <cell r="O77">
            <v>500000</v>
          </cell>
          <cell r="P77">
            <v>500000</v>
          </cell>
        </row>
        <row r="78">
          <cell r="B78" t="str">
            <v>HJ20000052230105</v>
          </cell>
          <cell r="C78" t="str">
            <v>HJ200000</v>
          </cell>
          <cell r="D78">
            <v>52230105</v>
          </cell>
          <cell r="E78">
            <v>500000</v>
          </cell>
          <cell r="F78">
            <v>0</v>
          </cell>
          <cell r="G78">
            <v>500000</v>
          </cell>
          <cell r="H78">
            <v>0</v>
          </cell>
          <cell r="I78">
            <v>0</v>
          </cell>
          <cell r="J78">
            <v>500000</v>
          </cell>
          <cell r="K78">
            <v>0</v>
          </cell>
          <cell r="L78">
            <v>0</v>
          </cell>
          <cell r="M78">
            <v>500000</v>
          </cell>
          <cell r="N78">
            <v>0</v>
          </cell>
          <cell r="O78">
            <v>0</v>
          </cell>
          <cell r="P78">
            <v>500000</v>
          </cell>
        </row>
        <row r="79">
          <cell r="B79" t="str">
            <v>HJ40000052230105</v>
          </cell>
          <cell r="C79" t="str">
            <v>HJ400000</v>
          </cell>
          <cell r="D79">
            <v>52230105</v>
          </cell>
          <cell r="E79">
            <v>800000</v>
          </cell>
          <cell r="F79">
            <v>800000</v>
          </cell>
          <cell r="G79">
            <v>800000</v>
          </cell>
          <cell r="H79">
            <v>800000</v>
          </cell>
          <cell r="I79">
            <v>800000</v>
          </cell>
          <cell r="J79">
            <v>800000</v>
          </cell>
          <cell r="K79">
            <v>800000</v>
          </cell>
          <cell r="L79">
            <v>800000</v>
          </cell>
          <cell r="M79">
            <v>800000</v>
          </cell>
          <cell r="N79">
            <v>800000</v>
          </cell>
          <cell r="O79">
            <v>800000</v>
          </cell>
          <cell r="P79">
            <v>800000</v>
          </cell>
        </row>
        <row r="80">
          <cell r="B80" t="str">
            <v>HJ30000052230105</v>
          </cell>
          <cell r="C80" t="str">
            <v>HJ300000</v>
          </cell>
          <cell r="D80">
            <v>52230105</v>
          </cell>
          <cell r="E80">
            <v>500000</v>
          </cell>
          <cell r="F80">
            <v>500000</v>
          </cell>
          <cell r="G80">
            <v>500000</v>
          </cell>
          <cell r="H80">
            <v>500000</v>
          </cell>
          <cell r="I80">
            <v>500000</v>
          </cell>
          <cell r="J80">
            <v>500000</v>
          </cell>
          <cell r="K80">
            <v>500000</v>
          </cell>
          <cell r="L80">
            <v>500000</v>
          </cell>
          <cell r="M80">
            <v>500000</v>
          </cell>
          <cell r="N80">
            <v>500000</v>
          </cell>
          <cell r="O80">
            <v>500000</v>
          </cell>
          <cell r="P80">
            <v>500000</v>
          </cell>
        </row>
        <row r="81">
          <cell r="B81" t="str">
            <v>HJ50000052230105</v>
          </cell>
          <cell r="C81" t="str">
            <v>HJ500000</v>
          </cell>
          <cell r="D81">
            <v>52230105</v>
          </cell>
          <cell r="E81">
            <v>500000</v>
          </cell>
          <cell r="F81">
            <v>500000</v>
          </cell>
          <cell r="G81">
            <v>500000</v>
          </cell>
          <cell r="H81">
            <v>500000</v>
          </cell>
          <cell r="I81">
            <v>500000</v>
          </cell>
          <cell r="J81">
            <v>500000</v>
          </cell>
          <cell r="K81">
            <v>500000</v>
          </cell>
          <cell r="L81">
            <v>500000</v>
          </cell>
          <cell r="M81">
            <v>500000</v>
          </cell>
          <cell r="N81">
            <v>500000</v>
          </cell>
          <cell r="O81">
            <v>500000</v>
          </cell>
          <cell r="P81">
            <v>500000</v>
          </cell>
        </row>
        <row r="82">
          <cell r="B82" t="str">
            <v>HJ10000052150103</v>
          </cell>
          <cell r="C82" t="str">
            <v>HJ100000</v>
          </cell>
          <cell r="D82">
            <v>52150103</v>
          </cell>
          <cell r="E82">
            <v>8400000</v>
          </cell>
          <cell r="F82">
            <v>8400000</v>
          </cell>
          <cell r="G82">
            <v>8400000</v>
          </cell>
          <cell r="H82">
            <v>8400000</v>
          </cell>
          <cell r="I82">
            <v>8400000</v>
          </cell>
          <cell r="J82">
            <v>8400000</v>
          </cell>
          <cell r="K82">
            <v>8400000</v>
          </cell>
          <cell r="L82">
            <v>8400000</v>
          </cell>
          <cell r="M82">
            <v>8400000</v>
          </cell>
          <cell r="N82">
            <v>8400000</v>
          </cell>
          <cell r="O82">
            <v>8400000</v>
          </cell>
          <cell r="P82">
            <v>8400000</v>
          </cell>
        </row>
        <row r="83">
          <cell r="B83" t="str">
            <v>HJ20000052150103</v>
          </cell>
          <cell r="C83" t="str">
            <v>HJ200000</v>
          </cell>
          <cell r="D83">
            <v>52150103</v>
          </cell>
          <cell r="E83">
            <v>9925500</v>
          </cell>
          <cell r="F83">
            <v>2779500</v>
          </cell>
          <cell r="G83">
            <v>1218750</v>
          </cell>
          <cell r="H83">
            <v>0</v>
          </cell>
          <cell r="I83">
            <v>0</v>
          </cell>
          <cell r="J83">
            <v>1218750</v>
          </cell>
          <cell r="K83">
            <v>0</v>
          </cell>
          <cell r="L83">
            <v>1136250</v>
          </cell>
          <cell r="M83">
            <v>3021500</v>
          </cell>
          <cell r="N83">
            <v>0</v>
          </cell>
          <cell r="O83">
            <v>0</v>
          </cell>
          <cell r="P83">
            <v>0</v>
          </cell>
        </row>
        <row r="84">
          <cell r="B84" t="str">
            <v>HJ30000052150103</v>
          </cell>
          <cell r="C84" t="str">
            <v>HJ300000</v>
          </cell>
          <cell r="D84">
            <v>52150103</v>
          </cell>
          <cell r="E84">
            <v>14322000</v>
          </cell>
          <cell r="F84">
            <v>2889600</v>
          </cell>
          <cell r="G84">
            <v>37485500</v>
          </cell>
          <cell r="H84">
            <v>2889600</v>
          </cell>
          <cell r="I84">
            <v>17813000</v>
          </cell>
          <cell r="J84">
            <v>22562100</v>
          </cell>
          <cell r="K84">
            <v>0</v>
          </cell>
          <cell r="L84">
            <v>0</v>
          </cell>
          <cell r="M84">
            <v>37485500</v>
          </cell>
          <cell r="N84">
            <v>0</v>
          </cell>
          <cell r="O84">
            <v>0</v>
          </cell>
          <cell r="P84">
            <v>19672500</v>
          </cell>
        </row>
        <row r="85">
          <cell r="B85" t="str">
            <v>HJ40000052150103</v>
          </cell>
          <cell r="C85" t="str">
            <v>HJ400000</v>
          </cell>
          <cell r="D85">
            <v>52150103</v>
          </cell>
          <cell r="E85">
            <v>0</v>
          </cell>
          <cell r="F85">
            <v>3021500</v>
          </cell>
          <cell r="G85">
            <v>1218750</v>
          </cell>
          <cell r="H85">
            <v>15324000</v>
          </cell>
          <cell r="I85">
            <v>2437500</v>
          </cell>
          <cell r="J85">
            <v>3021500</v>
          </cell>
          <cell r="K85">
            <v>1218750</v>
          </cell>
          <cell r="L85">
            <v>7144500</v>
          </cell>
          <cell r="M85">
            <v>1218750</v>
          </cell>
          <cell r="N85">
            <v>11201000</v>
          </cell>
          <cell r="O85">
            <v>2437500</v>
          </cell>
          <cell r="P85">
            <v>7144500</v>
          </cell>
        </row>
        <row r="86">
          <cell r="B86" t="str">
            <v>HJ50000052150103</v>
          </cell>
          <cell r="C86" t="str">
            <v>HJ500000</v>
          </cell>
          <cell r="D86">
            <v>52150103</v>
          </cell>
          <cell r="E86">
            <v>9650000</v>
          </cell>
          <cell r="F86">
            <v>3980000</v>
          </cell>
          <cell r="G86">
            <v>9650000</v>
          </cell>
          <cell r="H86">
            <v>3980000</v>
          </cell>
          <cell r="I86">
            <v>9650000</v>
          </cell>
          <cell r="J86">
            <v>3980000</v>
          </cell>
          <cell r="K86">
            <v>9650000</v>
          </cell>
          <cell r="L86">
            <v>3980000</v>
          </cell>
          <cell r="M86">
            <v>9650000</v>
          </cell>
          <cell r="N86">
            <v>3980000</v>
          </cell>
          <cell r="O86">
            <v>4900000</v>
          </cell>
          <cell r="P86">
            <v>8730000</v>
          </cell>
        </row>
        <row r="87">
          <cell r="B87" t="str">
            <v>HJ10000052150105</v>
          </cell>
          <cell r="C87" t="str">
            <v>HJ100000</v>
          </cell>
          <cell r="D87">
            <v>52150105</v>
          </cell>
          <cell r="E87">
            <v>800000</v>
          </cell>
          <cell r="F87">
            <v>800000</v>
          </cell>
          <cell r="G87">
            <v>800000</v>
          </cell>
          <cell r="H87">
            <v>800000</v>
          </cell>
          <cell r="I87">
            <v>800000</v>
          </cell>
          <cell r="J87">
            <v>800000</v>
          </cell>
          <cell r="K87">
            <v>800000</v>
          </cell>
          <cell r="L87">
            <v>800000</v>
          </cell>
          <cell r="M87">
            <v>800000</v>
          </cell>
          <cell r="N87">
            <v>800000</v>
          </cell>
          <cell r="O87">
            <v>800000</v>
          </cell>
          <cell r="P87">
            <v>800000</v>
          </cell>
        </row>
        <row r="88">
          <cell r="B88" t="str">
            <v>HJ20000052150105</v>
          </cell>
          <cell r="C88" t="str">
            <v>HJ200000</v>
          </cell>
          <cell r="D88">
            <v>52150105</v>
          </cell>
          <cell r="E88">
            <v>360000</v>
          </cell>
          <cell r="F88">
            <v>720000</v>
          </cell>
          <cell r="G88">
            <v>720000</v>
          </cell>
          <cell r="H88">
            <v>720000</v>
          </cell>
          <cell r="I88">
            <v>720000</v>
          </cell>
          <cell r="J88">
            <v>720000</v>
          </cell>
          <cell r="K88">
            <v>720000</v>
          </cell>
          <cell r="L88">
            <v>720000</v>
          </cell>
          <cell r="M88">
            <v>720000</v>
          </cell>
          <cell r="N88">
            <v>720000</v>
          </cell>
          <cell r="O88">
            <v>720000</v>
          </cell>
          <cell r="P88">
            <v>720000</v>
          </cell>
        </row>
        <row r="89">
          <cell r="B89" t="str">
            <v>HJ40000052150105</v>
          </cell>
          <cell r="C89" t="str">
            <v>HJ400000</v>
          </cell>
          <cell r="D89">
            <v>52150105</v>
          </cell>
          <cell r="E89">
            <v>540000</v>
          </cell>
          <cell r="F89">
            <v>720000</v>
          </cell>
          <cell r="G89">
            <v>720000</v>
          </cell>
          <cell r="H89">
            <v>720000</v>
          </cell>
          <cell r="I89">
            <v>720000</v>
          </cell>
          <cell r="J89">
            <v>720000</v>
          </cell>
          <cell r="K89">
            <v>720000</v>
          </cell>
          <cell r="L89">
            <v>720000</v>
          </cell>
          <cell r="M89">
            <v>720000</v>
          </cell>
          <cell r="N89">
            <v>720000</v>
          </cell>
          <cell r="O89">
            <v>720000</v>
          </cell>
          <cell r="P89">
            <v>720000</v>
          </cell>
        </row>
        <row r="90">
          <cell r="B90" t="str">
            <v>HJ30000052150105</v>
          </cell>
          <cell r="C90" t="str">
            <v>HJ300000</v>
          </cell>
          <cell r="D90">
            <v>52150105</v>
          </cell>
          <cell r="E90">
            <v>600000</v>
          </cell>
          <cell r="F90">
            <v>600000</v>
          </cell>
          <cell r="G90">
            <v>600000</v>
          </cell>
          <cell r="H90">
            <v>600000</v>
          </cell>
          <cell r="I90">
            <v>600000</v>
          </cell>
          <cell r="J90">
            <v>600000</v>
          </cell>
          <cell r="K90">
            <v>600000</v>
          </cell>
          <cell r="L90">
            <v>600000</v>
          </cell>
          <cell r="M90">
            <v>600000</v>
          </cell>
          <cell r="N90">
            <v>600000</v>
          </cell>
          <cell r="O90">
            <v>600000</v>
          </cell>
          <cell r="P90">
            <v>600000</v>
          </cell>
        </row>
        <row r="91">
          <cell r="B91" t="str">
            <v>HJ50000052150105</v>
          </cell>
          <cell r="C91" t="str">
            <v>HJ500000</v>
          </cell>
          <cell r="D91">
            <v>52150105</v>
          </cell>
          <cell r="E91">
            <v>600000</v>
          </cell>
          <cell r="F91">
            <v>600000</v>
          </cell>
          <cell r="G91">
            <v>800000</v>
          </cell>
          <cell r="H91">
            <v>800000</v>
          </cell>
          <cell r="I91">
            <v>800000</v>
          </cell>
          <cell r="J91">
            <v>800000</v>
          </cell>
          <cell r="K91">
            <v>800000</v>
          </cell>
          <cell r="L91">
            <v>800000</v>
          </cell>
          <cell r="M91">
            <v>800000</v>
          </cell>
          <cell r="N91">
            <v>800000</v>
          </cell>
          <cell r="O91">
            <v>800000</v>
          </cell>
          <cell r="P91">
            <v>800000</v>
          </cell>
        </row>
        <row r="92">
          <cell r="B92" t="str">
            <v>HJ50000052160101</v>
          </cell>
          <cell r="C92" t="str">
            <v>HJ500000</v>
          </cell>
          <cell r="D92">
            <v>52160101</v>
          </cell>
          <cell r="E92">
            <v>125400</v>
          </cell>
          <cell r="F92">
            <v>124300</v>
          </cell>
          <cell r="G92">
            <v>123200</v>
          </cell>
          <cell r="H92">
            <v>125400</v>
          </cell>
          <cell r="I92">
            <v>123200</v>
          </cell>
          <cell r="J92">
            <v>123200</v>
          </cell>
          <cell r="K92">
            <v>123200</v>
          </cell>
          <cell r="L92">
            <v>126500</v>
          </cell>
          <cell r="M92">
            <v>126500</v>
          </cell>
          <cell r="N92">
            <v>124300</v>
          </cell>
          <cell r="O92">
            <v>125400</v>
          </cell>
          <cell r="P92">
            <v>127600</v>
          </cell>
        </row>
        <row r="93">
          <cell r="B93" t="str">
            <v>HJ20000052160103</v>
          </cell>
          <cell r="C93" t="str">
            <v>HJ200000</v>
          </cell>
          <cell r="D93">
            <v>52160103</v>
          </cell>
          <cell r="E93">
            <v>10000</v>
          </cell>
          <cell r="F93">
            <v>10000</v>
          </cell>
          <cell r="G93">
            <v>10000</v>
          </cell>
          <cell r="H93">
            <v>10000</v>
          </cell>
          <cell r="I93">
            <v>10000</v>
          </cell>
          <cell r="J93">
            <v>10000</v>
          </cell>
          <cell r="K93">
            <v>10000</v>
          </cell>
          <cell r="L93">
            <v>10000</v>
          </cell>
          <cell r="M93">
            <v>10000</v>
          </cell>
          <cell r="N93">
            <v>10000</v>
          </cell>
          <cell r="O93">
            <v>10000</v>
          </cell>
          <cell r="P93">
            <v>10000</v>
          </cell>
        </row>
        <row r="94">
          <cell r="B94" t="str">
            <v>HJ20000052320102</v>
          </cell>
          <cell r="C94" t="str">
            <v>HJ200000</v>
          </cell>
          <cell r="D94">
            <v>52320102</v>
          </cell>
          <cell r="E94">
            <v>0</v>
          </cell>
          <cell r="F94">
            <v>0</v>
          </cell>
          <cell r="G94">
            <v>100000</v>
          </cell>
          <cell r="H94">
            <v>0</v>
          </cell>
          <cell r="I94">
            <v>0</v>
          </cell>
          <cell r="J94">
            <v>100000</v>
          </cell>
          <cell r="K94">
            <v>0</v>
          </cell>
          <cell r="L94">
            <v>0</v>
          </cell>
          <cell r="M94">
            <v>100000</v>
          </cell>
          <cell r="N94">
            <v>0</v>
          </cell>
          <cell r="O94">
            <v>0</v>
          </cell>
          <cell r="P94">
            <v>100000</v>
          </cell>
        </row>
        <row r="95">
          <cell r="B95" t="str">
            <v>HJ40000052320102</v>
          </cell>
          <cell r="C95" t="str">
            <v>HJ400000</v>
          </cell>
          <cell r="D95">
            <v>52320102</v>
          </cell>
          <cell r="E95">
            <v>0</v>
          </cell>
          <cell r="F95">
            <v>0</v>
          </cell>
          <cell r="G95">
            <v>100000</v>
          </cell>
          <cell r="H95">
            <v>0</v>
          </cell>
          <cell r="I95">
            <v>0</v>
          </cell>
          <cell r="J95">
            <v>100000</v>
          </cell>
          <cell r="K95">
            <v>0</v>
          </cell>
          <cell r="L95">
            <v>0</v>
          </cell>
          <cell r="M95">
            <v>100000</v>
          </cell>
          <cell r="N95">
            <v>0</v>
          </cell>
          <cell r="O95">
            <v>0</v>
          </cell>
          <cell r="P95">
            <v>100000</v>
          </cell>
        </row>
        <row r="96">
          <cell r="B96" t="str">
            <v>HJ30000052320102</v>
          </cell>
          <cell r="C96" t="str">
            <v>HJ300000</v>
          </cell>
          <cell r="D96">
            <v>52320102</v>
          </cell>
          <cell r="E96">
            <v>700000</v>
          </cell>
          <cell r="F96">
            <v>200000</v>
          </cell>
          <cell r="G96">
            <v>200000</v>
          </cell>
          <cell r="H96">
            <v>200000</v>
          </cell>
          <cell r="I96">
            <v>200000</v>
          </cell>
          <cell r="J96">
            <v>200000</v>
          </cell>
          <cell r="K96">
            <v>200000</v>
          </cell>
          <cell r="L96">
            <v>200000</v>
          </cell>
          <cell r="M96">
            <v>200000</v>
          </cell>
          <cell r="N96">
            <v>200000</v>
          </cell>
          <cell r="O96">
            <v>200000</v>
          </cell>
          <cell r="P96">
            <v>200000</v>
          </cell>
        </row>
        <row r="97">
          <cell r="B97" t="str">
            <v>HJ50000052320102</v>
          </cell>
          <cell r="C97" t="str">
            <v>HJ500000</v>
          </cell>
          <cell r="D97">
            <v>52320102</v>
          </cell>
          <cell r="E97">
            <v>200000</v>
          </cell>
          <cell r="F97">
            <v>200000</v>
          </cell>
          <cell r="G97">
            <v>200000</v>
          </cell>
          <cell r="H97">
            <v>200000</v>
          </cell>
          <cell r="I97">
            <v>200000</v>
          </cell>
          <cell r="J97">
            <v>200000</v>
          </cell>
          <cell r="K97">
            <v>200000</v>
          </cell>
          <cell r="L97">
            <v>200000</v>
          </cell>
          <cell r="M97">
            <v>200000</v>
          </cell>
          <cell r="N97">
            <v>200000</v>
          </cell>
          <cell r="O97">
            <v>200000</v>
          </cell>
          <cell r="P97">
            <v>200000</v>
          </cell>
        </row>
        <row r="98">
          <cell r="B98" t="str">
            <v>HJ10000052320101</v>
          </cell>
          <cell r="C98" t="str">
            <v>HJ100000</v>
          </cell>
          <cell r="D98">
            <v>52320101</v>
          </cell>
          <cell r="E98">
            <v>300000</v>
          </cell>
          <cell r="F98">
            <v>100000</v>
          </cell>
          <cell r="G98">
            <v>100000</v>
          </cell>
          <cell r="H98">
            <v>100000</v>
          </cell>
          <cell r="I98">
            <v>100000</v>
          </cell>
          <cell r="J98">
            <v>100000</v>
          </cell>
          <cell r="K98">
            <v>100000</v>
          </cell>
          <cell r="L98">
            <v>100000</v>
          </cell>
          <cell r="M98">
            <v>100000</v>
          </cell>
          <cell r="N98">
            <v>100000</v>
          </cell>
          <cell r="O98">
            <v>100000</v>
          </cell>
          <cell r="P98">
            <v>100000</v>
          </cell>
        </row>
        <row r="99">
          <cell r="B99" t="str">
            <v>HJ20000052140101</v>
          </cell>
          <cell r="C99" t="str">
            <v>HJ200000</v>
          </cell>
          <cell r="D99">
            <v>52140101</v>
          </cell>
          <cell r="E99">
            <v>0</v>
          </cell>
          <cell r="F99">
            <v>0</v>
          </cell>
          <cell r="G99">
            <v>470000</v>
          </cell>
          <cell r="H99">
            <v>490000</v>
          </cell>
          <cell r="I99">
            <v>580000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390000</v>
          </cell>
          <cell r="O99">
            <v>0</v>
          </cell>
          <cell r="P99">
            <v>0</v>
          </cell>
        </row>
        <row r="100">
          <cell r="B100" t="str">
            <v>HJ40000052140101</v>
          </cell>
          <cell r="C100" t="str">
            <v>HJ400000</v>
          </cell>
          <cell r="D100">
            <v>52140101</v>
          </cell>
          <cell r="E100">
            <v>900000</v>
          </cell>
          <cell r="F100">
            <v>0</v>
          </cell>
          <cell r="G100">
            <v>0</v>
          </cell>
          <cell r="H100">
            <v>2180000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490000</v>
          </cell>
          <cell r="N100">
            <v>0</v>
          </cell>
          <cell r="O100">
            <v>0</v>
          </cell>
          <cell r="P100">
            <v>0</v>
          </cell>
        </row>
        <row r="101">
          <cell r="B101" t="str">
            <v>HJ30000052140101</v>
          </cell>
          <cell r="C101" t="str">
            <v>HJ300000</v>
          </cell>
          <cell r="D101">
            <v>52140101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990000</v>
          </cell>
          <cell r="N101">
            <v>825000</v>
          </cell>
          <cell r="O101">
            <v>1650000</v>
          </cell>
          <cell r="P101">
            <v>0</v>
          </cell>
        </row>
        <row r="102">
          <cell r="B102" t="str">
            <v>HJ50000052140101</v>
          </cell>
          <cell r="C102" t="str">
            <v>HJ500000</v>
          </cell>
          <cell r="D102">
            <v>52140101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2000000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2000000</v>
          </cell>
          <cell r="P102">
            <v>0</v>
          </cell>
        </row>
        <row r="103">
          <cell r="B103" t="str">
            <v>HJ10000052200170</v>
          </cell>
          <cell r="C103" t="str">
            <v>HJ100000</v>
          </cell>
          <cell r="D103">
            <v>52200170</v>
          </cell>
          <cell r="E103">
            <v>2050442</v>
          </cell>
          <cell r="F103">
            <v>2531508</v>
          </cell>
          <cell r="G103">
            <v>2531508</v>
          </cell>
          <cell r="H103">
            <v>2531508</v>
          </cell>
          <cell r="I103">
            <v>2531508</v>
          </cell>
          <cell r="J103">
            <v>2531508</v>
          </cell>
          <cell r="K103">
            <v>2531508</v>
          </cell>
          <cell r="L103">
            <v>2531508</v>
          </cell>
          <cell r="M103">
            <v>3012574</v>
          </cell>
          <cell r="N103">
            <v>3012574</v>
          </cell>
          <cell r="O103">
            <v>3012574</v>
          </cell>
          <cell r="P103">
            <v>3012574</v>
          </cell>
        </row>
        <row r="104">
          <cell r="B104" t="str">
            <v>HJ10000052200180</v>
          </cell>
          <cell r="C104" t="str">
            <v>HJ100000</v>
          </cell>
          <cell r="D104">
            <v>52200180</v>
          </cell>
          <cell r="E104">
            <v>2000000</v>
          </cell>
          <cell r="F104">
            <v>2000000</v>
          </cell>
          <cell r="G104">
            <v>2000000</v>
          </cell>
          <cell r="H104">
            <v>2000000</v>
          </cell>
          <cell r="I104">
            <v>2000000</v>
          </cell>
          <cell r="J104">
            <v>2000000</v>
          </cell>
          <cell r="K104">
            <v>2000000</v>
          </cell>
          <cell r="L104">
            <v>2000000</v>
          </cell>
          <cell r="M104">
            <v>2000000</v>
          </cell>
          <cell r="N104">
            <v>2000000</v>
          </cell>
          <cell r="O104">
            <v>2000000</v>
          </cell>
          <cell r="P104">
            <v>2000000</v>
          </cell>
        </row>
        <row r="105">
          <cell r="B105" t="str">
            <v>HJ10000052190101</v>
          </cell>
          <cell r="C105" t="str">
            <v>HJ100000</v>
          </cell>
          <cell r="D105">
            <v>52190101</v>
          </cell>
          <cell r="E105">
            <v>13000000</v>
          </cell>
          <cell r="F105">
            <v>13000000</v>
          </cell>
          <cell r="G105">
            <v>13000000</v>
          </cell>
          <cell r="H105">
            <v>13000000</v>
          </cell>
          <cell r="I105">
            <v>13000000</v>
          </cell>
          <cell r="J105">
            <v>13000000</v>
          </cell>
          <cell r="K105">
            <v>13000000</v>
          </cell>
          <cell r="L105">
            <v>13000000</v>
          </cell>
          <cell r="M105">
            <v>13000000</v>
          </cell>
          <cell r="N105">
            <v>13000000</v>
          </cell>
          <cell r="O105">
            <v>13000000</v>
          </cell>
          <cell r="P105">
            <v>13000000</v>
          </cell>
        </row>
        <row r="106">
          <cell r="B106" t="str">
            <v>HJ50000052190101</v>
          </cell>
          <cell r="C106" t="str">
            <v>HJ500000</v>
          </cell>
          <cell r="D106">
            <v>52190101</v>
          </cell>
          <cell r="E106">
            <v>1932300</v>
          </cell>
          <cell r="F106">
            <v>1915350</v>
          </cell>
          <cell r="G106">
            <v>1898400</v>
          </cell>
          <cell r="H106">
            <v>1932300</v>
          </cell>
          <cell r="I106">
            <v>1898400</v>
          </cell>
          <cell r="J106">
            <v>1898400</v>
          </cell>
          <cell r="K106">
            <v>1898400</v>
          </cell>
          <cell r="L106">
            <v>1949250</v>
          </cell>
          <cell r="M106">
            <v>1949250</v>
          </cell>
          <cell r="N106">
            <v>1915350</v>
          </cell>
          <cell r="O106">
            <v>1932300</v>
          </cell>
          <cell r="P106">
            <v>1966200</v>
          </cell>
        </row>
        <row r="107">
          <cell r="B107" t="str">
            <v>HJ10000052190102</v>
          </cell>
          <cell r="C107" t="str">
            <v>HJ100000</v>
          </cell>
          <cell r="D107">
            <v>52190102</v>
          </cell>
          <cell r="E107">
            <v>650000</v>
          </cell>
          <cell r="F107">
            <v>650000</v>
          </cell>
          <cell r="G107">
            <v>650000</v>
          </cell>
          <cell r="H107">
            <v>650000</v>
          </cell>
          <cell r="I107">
            <v>650000</v>
          </cell>
          <cell r="J107">
            <v>650000</v>
          </cell>
          <cell r="K107">
            <v>650000</v>
          </cell>
          <cell r="L107">
            <v>650000</v>
          </cell>
          <cell r="M107">
            <v>650000</v>
          </cell>
          <cell r="N107">
            <v>650000</v>
          </cell>
          <cell r="O107">
            <v>650000</v>
          </cell>
          <cell r="P107">
            <v>650000</v>
          </cell>
        </row>
        <row r="108">
          <cell r="B108" t="str">
            <v>HJ50000052190102</v>
          </cell>
          <cell r="C108" t="str">
            <v>HJ500000</v>
          </cell>
          <cell r="D108">
            <v>52190102</v>
          </cell>
          <cell r="E108">
            <v>1500000</v>
          </cell>
          <cell r="F108">
            <v>1500000</v>
          </cell>
          <cell r="G108">
            <v>1500000</v>
          </cell>
          <cell r="H108">
            <v>1500000</v>
          </cell>
          <cell r="I108">
            <v>1500000</v>
          </cell>
          <cell r="J108">
            <v>1500000</v>
          </cell>
          <cell r="K108">
            <v>1500000</v>
          </cell>
          <cell r="L108">
            <v>1500000</v>
          </cell>
          <cell r="M108">
            <v>1500000</v>
          </cell>
          <cell r="N108">
            <v>1500000</v>
          </cell>
          <cell r="O108">
            <v>1500000</v>
          </cell>
          <cell r="P108">
            <v>1500000</v>
          </cell>
        </row>
        <row r="109">
          <cell r="B109" t="str">
            <v>HJ10000052190103</v>
          </cell>
          <cell r="C109" t="str">
            <v>HJ100000</v>
          </cell>
          <cell r="D109">
            <v>52190103</v>
          </cell>
          <cell r="E109">
            <v>500000</v>
          </cell>
          <cell r="F109">
            <v>500000</v>
          </cell>
          <cell r="G109">
            <v>500000</v>
          </cell>
          <cell r="H109">
            <v>500000</v>
          </cell>
          <cell r="I109">
            <v>500000</v>
          </cell>
          <cell r="J109">
            <v>500000</v>
          </cell>
          <cell r="K109">
            <v>500000</v>
          </cell>
          <cell r="L109">
            <v>500000</v>
          </cell>
          <cell r="M109">
            <v>500000</v>
          </cell>
          <cell r="N109">
            <v>500000</v>
          </cell>
          <cell r="O109">
            <v>500000</v>
          </cell>
          <cell r="P109">
            <v>500000</v>
          </cell>
        </row>
        <row r="110">
          <cell r="B110" t="str">
            <v>HJ10000052199900</v>
          </cell>
          <cell r="C110" t="str">
            <v>HJ100000</v>
          </cell>
          <cell r="D110">
            <v>52199900</v>
          </cell>
          <cell r="E110">
            <v>3500000</v>
          </cell>
          <cell r="F110">
            <v>3500000</v>
          </cell>
          <cell r="G110">
            <v>3500000</v>
          </cell>
          <cell r="H110">
            <v>3500000</v>
          </cell>
          <cell r="I110">
            <v>3500000</v>
          </cell>
          <cell r="J110">
            <v>3500000</v>
          </cell>
          <cell r="K110">
            <v>3500000</v>
          </cell>
          <cell r="L110">
            <v>3500000</v>
          </cell>
          <cell r="M110">
            <v>3500000</v>
          </cell>
          <cell r="N110">
            <v>3500000</v>
          </cell>
          <cell r="O110">
            <v>3500000</v>
          </cell>
          <cell r="P110">
            <v>3500000</v>
          </cell>
        </row>
        <row r="111">
          <cell r="B111" t="str">
            <v>HN10000052500101</v>
          </cell>
          <cell r="C111" t="str">
            <v>HN100000</v>
          </cell>
          <cell r="D111">
            <v>52500101</v>
          </cell>
          <cell r="E111">
            <v>47002819.933013849</v>
          </cell>
          <cell r="F111">
            <v>42273521.94188185</v>
          </cell>
          <cell r="G111">
            <v>42660308.56638319</v>
          </cell>
          <cell r="H111">
            <v>36311644.132338993</v>
          </cell>
          <cell r="I111">
            <v>31761492.785730299</v>
          </cell>
          <cell r="J111">
            <v>31257070.555199336</v>
          </cell>
          <cell r="K111">
            <v>47636843.628980495</v>
          </cell>
          <cell r="L111">
            <v>50416697.500595681</v>
          </cell>
          <cell r="M111">
            <v>47223543.23702383</v>
          </cell>
          <cell r="N111">
            <v>34210199.151485525</v>
          </cell>
          <cell r="O111">
            <v>37498482.279210903</v>
          </cell>
          <cell r="P111">
            <v>43441206.053282194</v>
          </cell>
        </row>
        <row r="112">
          <cell r="B112" t="str">
            <v>HN10000052170102</v>
          </cell>
          <cell r="C112" t="str">
            <v>HN100000</v>
          </cell>
          <cell r="D112">
            <v>52170102</v>
          </cell>
          <cell r="E112">
            <v>520000</v>
          </cell>
          <cell r="F112">
            <v>520000</v>
          </cell>
          <cell r="G112">
            <v>520000</v>
          </cell>
          <cell r="H112">
            <v>520000</v>
          </cell>
          <cell r="I112">
            <v>520000</v>
          </cell>
          <cell r="J112">
            <v>520000</v>
          </cell>
          <cell r="K112">
            <v>520000</v>
          </cell>
          <cell r="L112">
            <v>520000</v>
          </cell>
          <cell r="M112">
            <v>520000</v>
          </cell>
          <cell r="N112">
            <v>520000</v>
          </cell>
          <cell r="O112">
            <v>520000</v>
          </cell>
          <cell r="P112">
            <v>520000</v>
          </cell>
        </row>
        <row r="113">
          <cell r="B113" t="str">
            <v>HN10000052170106</v>
          </cell>
          <cell r="C113" t="str">
            <v>HN100000</v>
          </cell>
          <cell r="D113">
            <v>52170106</v>
          </cell>
          <cell r="E113">
            <v>230000</v>
          </cell>
          <cell r="F113">
            <v>230000</v>
          </cell>
          <cell r="G113">
            <v>230000</v>
          </cell>
          <cell r="H113">
            <v>230000</v>
          </cell>
          <cell r="I113">
            <v>230000</v>
          </cell>
          <cell r="J113">
            <v>230000</v>
          </cell>
          <cell r="K113">
            <v>230000</v>
          </cell>
          <cell r="L113">
            <v>230000</v>
          </cell>
          <cell r="M113">
            <v>230000</v>
          </cell>
          <cell r="N113">
            <v>230000</v>
          </cell>
          <cell r="O113">
            <v>230000</v>
          </cell>
          <cell r="P113">
            <v>230000</v>
          </cell>
        </row>
        <row r="114">
          <cell r="B114" t="str">
            <v>HN20000052330102</v>
          </cell>
          <cell r="C114" t="str">
            <v>HN200000</v>
          </cell>
          <cell r="D114">
            <v>52330102</v>
          </cell>
          <cell r="E114">
            <v>100000</v>
          </cell>
          <cell r="F114">
            <v>100000</v>
          </cell>
          <cell r="G114">
            <v>100000</v>
          </cell>
          <cell r="H114">
            <v>100000</v>
          </cell>
          <cell r="I114">
            <v>100000</v>
          </cell>
          <cell r="J114">
            <v>100000</v>
          </cell>
          <cell r="K114">
            <v>100000</v>
          </cell>
          <cell r="L114">
            <v>100000</v>
          </cell>
          <cell r="M114">
            <v>100000</v>
          </cell>
          <cell r="N114">
            <v>100000</v>
          </cell>
          <cell r="O114">
            <v>100000</v>
          </cell>
          <cell r="P114">
            <v>100000</v>
          </cell>
        </row>
        <row r="115">
          <cell r="B115" t="str">
            <v>HN20000052330101</v>
          </cell>
          <cell r="C115" t="str">
            <v>HN200000</v>
          </cell>
          <cell r="D115">
            <v>52330101</v>
          </cell>
          <cell r="G115">
            <v>450000</v>
          </cell>
          <cell r="M115">
            <v>450000</v>
          </cell>
        </row>
        <row r="116">
          <cell r="B116" t="str">
            <v>HN30000052330101</v>
          </cell>
          <cell r="C116" t="str">
            <v>HN300000</v>
          </cell>
          <cell r="D116">
            <v>52330101</v>
          </cell>
          <cell r="E116">
            <v>393000</v>
          </cell>
          <cell r="F116">
            <v>110000</v>
          </cell>
          <cell r="I116">
            <v>504000</v>
          </cell>
          <cell r="L116">
            <v>110000</v>
          </cell>
          <cell r="M116">
            <v>393000</v>
          </cell>
          <cell r="O116">
            <v>110000</v>
          </cell>
        </row>
        <row r="117">
          <cell r="B117" t="str">
            <v>HN20000052339900</v>
          </cell>
          <cell r="C117" t="str">
            <v>HN200000</v>
          </cell>
          <cell r="D117">
            <v>52339900</v>
          </cell>
          <cell r="E117">
            <v>130000</v>
          </cell>
          <cell r="F117">
            <v>130000</v>
          </cell>
          <cell r="G117">
            <v>130000</v>
          </cell>
          <cell r="H117">
            <v>130000</v>
          </cell>
          <cell r="I117">
            <v>130000</v>
          </cell>
          <cell r="J117">
            <v>130000</v>
          </cell>
          <cell r="K117">
            <v>130000</v>
          </cell>
          <cell r="L117">
            <v>130000</v>
          </cell>
          <cell r="M117">
            <v>130000</v>
          </cell>
          <cell r="N117">
            <v>130000</v>
          </cell>
          <cell r="O117">
            <v>130000</v>
          </cell>
          <cell r="P117">
            <v>130000</v>
          </cell>
        </row>
        <row r="118">
          <cell r="B118" t="str">
            <v>HN40000052339900</v>
          </cell>
          <cell r="C118" t="str">
            <v>HN400000</v>
          </cell>
          <cell r="D118">
            <v>52339900</v>
          </cell>
          <cell r="E118">
            <v>100000</v>
          </cell>
        </row>
        <row r="119">
          <cell r="B119" t="str">
            <v>HN20000052330106</v>
          </cell>
          <cell r="C119" t="str">
            <v>HN200000</v>
          </cell>
          <cell r="D119">
            <v>52330106</v>
          </cell>
          <cell r="E119">
            <v>8000000</v>
          </cell>
          <cell r="F119">
            <v>8000000</v>
          </cell>
          <cell r="G119">
            <v>8000000</v>
          </cell>
          <cell r="H119">
            <v>8000000</v>
          </cell>
          <cell r="I119">
            <v>8000000</v>
          </cell>
          <cell r="J119">
            <v>8000000</v>
          </cell>
          <cell r="K119">
            <v>8000000</v>
          </cell>
          <cell r="L119">
            <v>8000000</v>
          </cell>
          <cell r="M119">
            <v>8000000</v>
          </cell>
          <cell r="N119">
            <v>8000000</v>
          </cell>
          <cell r="O119">
            <v>8000000</v>
          </cell>
          <cell r="P119">
            <v>8000000</v>
          </cell>
        </row>
        <row r="120">
          <cell r="B120" t="str">
            <v>HN30000052330106</v>
          </cell>
          <cell r="C120" t="str">
            <v>HN300000</v>
          </cell>
          <cell r="D120">
            <v>52330106</v>
          </cell>
          <cell r="E120">
            <v>58915000</v>
          </cell>
          <cell r="F120">
            <v>37843000</v>
          </cell>
          <cell r="G120">
            <v>31950000</v>
          </cell>
          <cell r="H120">
            <v>37548000</v>
          </cell>
          <cell r="I120">
            <v>17865000</v>
          </cell>
          <cell r="J120">
            <v>62763000</v>
          </cell>
          <cell r="K120">
            <v>17115000</v>
          </cell>
          <cell r="L120">
            <v>25399000</v>
          </cell>
          <cell r="M120">
            <v>27310000</v>
          </cell>
          <cell r="N120">
            <v>26149000</v>
          </cell>
          <cell r="O120">
            <v>16365000</v>
          </cell>
          <cell r="P120">
            <v>36623000</v>
          </cell>
        </row>
        <row r="121">
          <cell r="B121" t="str">
            <v>HN30000052210150</v>
          </cell>
          <cell r="C121" t="str">
            <v>HN300000</v>
          </cell>
          <cell r="D121">
            <v>52210150</v>
          </cell>
          <cell r="E121">
            <v>2000000</v>
          </cell>
          <cell r="F121">
            <v>12000000</v>
          </cell>
          <cell r="G121">
            <v>6000000</v>
          </cell>
          <cell r="H121">
            <v>15500000</v>
          </cell>
          <cell r="I121">
            <v>14000000</v>
          </cell>
          <cell r="J121">
            <v>2000000</v>
          </cell>
          <cell r="K121">
            <v>5500000</v>
          </cell>
          <cell r="L121">
            <v>6000000</v>
          </cell>
          <cell r="M121">
            <v>4000000</v>
          </cell>
          <cell r="N121">
            <v>10500000</v>
          </cell>
          <cell r="O121">
            <v>14500000</v>
          </cell>
          <cell r="P121">
            <v>6000000</v>
          </cell>
        </row>
        <row r="122">
          <cell r="B122" t="str">
            <v>HN20000052219900</v>
          </cell>
          <cell r="C122" t="str">
            <v>HN200000</v>
          </cell>
          <cell r="D122">
            <v>52219900</v>
          </cell>
          <cell r="J122">
            <v>200000</v>
          </cell>
          <cell r="P122">
            <v>200000</v>
          </cell>
        </row>
        <row r="123">
          <cell r="B123" t="str">
            <v>HN40000052219900</v>
          </cell>
          <cell r="C123" t="str">
            <v>HN400000</v>
          </cell>
          <cell r="D123">
            <v>52219900</v>
          </cell>
          <cell r="H123">
            <v>150000</v>
          </cell>
          <cell r="I123">
            <v>150000</v>
          </cell>
          <cell r="J123">
            <v>150000</v>
          </cell>
        </row>
        <row r="124">
          <cell r="B124" t="str">
            <v>HN10000052180131</v>
          </cell>
          <cell r="C124" t="str">
            <v>HN100000</v>
          </cell>
          <cell r="D124">
            <v>52180131</v>
          </cell>
          <cell r="E124">
            <v>386840.19</v>
          </cell>
          <cell r="F124">
            <v>386840.19</v>
          </cell>
          <cell r="G124">
            <v>386840.19</v>
          </cell>
          <cell r="H124">
            <v>398445.39569999999</v>
          </cell>
          <cell r="I124">
            <v>398445.39569999999</v>
          </cell>
          <cell r="J124">
            <v>398445.39569999999</v>
          </cell>
          <cell r="K124">
            <v>398445.39569999999</v>
          </cell>
          <cell r="L124">
            <v>398445.39569999999</v>
          </cell>
          <cell r="M124">
            <v>398445.39569999999</v>
          </cell>
          <cell r="N124">
            <v>398445.39569999999</v>
          </cell>
          <cell r="O124">
            <v>398445.39569999999</v>
          </cell>
          <cell r="P124">
            <v>398445.39569999999</v>
          </cell>
        </row>
        <row r="125">
          <cell r="B125" t="str">
            <v>HN20000052180131</v>
          </cell>
          <cell r="C125" t="str">
            <v>HN200000</v>
          </cell>
          <cell r="D125">
            <v>52180131</v>
          </cell>
          <cell r="E125">
            <v>568926.31950000022</v>
          </cell>
          <cell r="F125">
            <v>568926.31950000022</v>
          </cell>
          <cell r="G125">
            <v>568926.31950000022</v>
          </cell>
          <cell r="H125">
            <v>585994.10908500024</v>
          </cell>
          <cell r="I125">
            <v>585994.10908500024</v>
          </cell>
          <cell r="J125">
            <v>585994.10908500024</v>
          </cell>
          <cell r="K125">
            <v>585994.10908500024</v>
          </cell>
          <cell r="L125">
            <v>585994.10908500024</v>
          </cell>
          <cell r="M125">
            <v>585994.10908500024</v>
          </cell>
          <cell r="N125">
            <v>585994.10908500024</v>
          </cell>
          <cell r="O125">
            <v>585994.10908500024</v>
          </cell>
          <cell r="P125">
            <v>585994.10908500024</v>
          </cell>
        </row>
        <row r="126">
          <cell r="B126" t="str">
            <v>HN30000052180131</v>
          </cell>
          <cell r="C126" t="str">
            <v>HN300000</v>
          </cell>
          <cell r="D126">
            <v>52180131</v>
          </cell>
          <cell r="E126">
            <v>891411.54300000006</v>
          </cell>
          <cell r="F126">
            <v>891411.54300000006</v>
          </cell>
          <cell r="G126">
            <v>891411.54300000006</v>
          </cell>
          <cell r="H126">
            <v>918153.88929000008</v>
          </cell>
          <cell r="I126">
            <v>918153.88929000008</v>
          </cell>
          <cell r="J126">
            <v>918153.88929000008</v>
          </cell>
          <cell r="K126">
            <v>918153.88929000008</v>
          </cell>
          <cell r="L126">
            <v>918153.88929000008</v>
          </cell>
          <cell r="M126">
            <v>918153.88929000008</v>
          </cell>
          <cell r="N126">
            <v>918153.88929000008</v>
          </cell>
          <cell r="O126">
            <v>918153.88929000008</v>
          </cell>
          <cell r="P126">
            <v>918153.88929000008</v>
          </cell>
        </row>
        <row r="127">
          <cell r="B127" t="str">
            <v>HN40000052180131</v>
          </cell>
          <cell r="C127" t="str">
            <v>HN400000</v>
          </cell>
          <cell r="D127">
            <v>52180131</v>
          </cell>
          <cell r="E127">
            <v>458611.20799999993</v>
          </cell>
          <cell r="F127">
            <v>458611.20799999993</v>
          </cell>
          <cell r="G127">
            <v>458611.20799999993</v>
          </cell>
          <cell r="H127">
            <v>472369.54423999996</v>
          </cell>
          <cell r="I127">
            <v>472369.54423999996</v>
          </cell>
          <cell r="J127">
            <v>472369.54423999996</v>
          </cell>
          <cell r="K127">
            <v>472369.54423999996</v>
          </cell>
          <cell r="L127">
            <v>472369.54423999996</v>
          </cell>
          <cell r="M127">
            <v>472369.54423999996</v>
          </cell>
          <cell r="N127">
            <v>472369.54423999996</v>
          </cell>
          <cell r="O127">
            <v>472369.54423999996</v>
          </cell>
          <cell r="P127">
            <v>472369.54423999996</v>
          </cell>
        </row>
        <row r="128">
          <cell r="B128" t="str">
            <v>HN10000052180132</v>
          </cell>
          <cell r="C128" t="str">
            <v>HN100000</v>
          </cell>
          <cell r="D128" t="str">
            <v>52180132</v>
          </cell>
          <cell r="E128">
            <v>207188.88749999998</v>
          </cell>
          <cell r="F128">
            <v>207188.88749999998</v>
          </cell>
          <cell r="G128">
            <v>207188.88749999998</v>
          </cell>
          <cell r="H128">
            <v>207188.88749999998</v>
          </cell>
          <cell r="I128">
            <v>207188.88749999998</v>
          </cell>
          <cell r="J128">
            <v>207188.88749999998</v>
          </cell>
          <cell r="K128">
            <v>214440.49856249997</v>
          </cell>
          <cell r="L128">
            <v>214440.49856249997</v>
          </cell>
          <cell r="M128">
            <v>214440.49856249997</v>
          </cell>
          <cell r="N128">
            <v>214440.49856249997</v>
          </cell>
          <cell r="O128">
            <v>214440.49856249997</v>
          </cell>
          <cell r="P128">
            <v>214440.49856249997</v>
          </cell>
        </row>
        <row r="129">
          <cell r="B129" t="str">
            <v>HN20000052180132</v>
          </cell>
          <cell r="C129" t="str">
            <v>HN200000</v>
          </cell>
          <cell r="D129" t="str">
            <v>52180132</v>
          </cell>
          <cell r="E129">
            <v>734316.4574999999</v>
          </cell>
          <cell r="F129">
            <v>734316.4574999999</v>
          </cell>
          <cell r="G129">
            <v>734316.4574999999</v>
          </cell>
          <cell r="H129">
            <v>734316.4574999999</v>
          </cell>
          <cell r="I129">
            <v>734316.4574999999</v>
          </cell>
          <cell r="J129">
            <v>734316.4574999999</v>
          </cell>
          <cell r="K129">
            <v>760017.53351249988</v>
          </cell>
          <cell r="L129">
            <v>760017.53351249988</v>
          </cell>
          <cell r="M129">
            <v>760017.53351249988</v>
          </cell>
          <cell r="N129">
            <v>760017.53351249988</v>
          </cell>
          <cell r="O129">
            <v>760017.53351249988</v>
          </cell>
          <cell r="P129">
            <v>760017.53351249988</v>
          </cell>
        </row>
        <row r="130">
          <cell r="B130" t="str">
            <v>HN30000052180132</v>
          </cell>
          <cell r="C130" t="str">
            <v>HN300000</v>
          </cell>
          <cell r="D130" t="str">
            <v>52180132</v>
          </cell>
          <cell r="E130">
            <v>740193.70499999996</v>
          </cell>
          <cell r="F130">
            <v>740193.70499999996</v>
          </cell>
          <cell r="G130">
            <v>740193.70499999996</v>
          </cell>
          <cell r="H130">
            <v>740193.70499999996</v>
          </cell>
          <cell r="I130">
            <v>740193.70499999996</v>
          </cell>
          <cell r="J130">
            <v>740193.70499999996</v>
          </cell>
          <cell r="K130">
            <v>766100.48467499984</v>
          </cell>
          <cell r="L130">
            <v>766100.48467499984</v>
          </cell>
          <cell r="M130">
            <v>766100.48467499984</v>
          </cell>
          <cell r="N130">
            <v>766100.48467499984</v>
          </cell>
          <cell r="O130">
            <v>766100.48467499984</v>
          </cell>
          <cell r="P130">
            <v>766100.48467499984</v>
          </cell>
        </row>
        <row r="131">
          <cell r="B131" t="str">
            <v>HN40000052180132</v>
          </cell>
          <cell r="C131" t="str">
            <v>HN400000</v>
          </cell>
          <cell r="D131" t="str">
            <v>52180132</v>
          </cell>
          <cell r="E131">
            <v>480735.50624999998</v>
          </cell>
          <cell r="F131">
            <v>480735.50624999998</v>
          </cell>
          <cell r="G131">
            <v>480735.50624999998</v>
          </cell>
          <cell r="H131">
            <v>480735.50624999998</v>
          </cell>
          <cell r="I131">
            <v>480735.50624999998</v>
          </cell>
          <cell r="J131">
            <v>480735.50624999998</v>
          </cell>
          <cell r="K131">
            <v>497561.24896874995</v>
          </cell>
          <cell r="L131">
            <v>497561.24896874995</v>
          </cell>
          <cell r="M131">
            <v>497561.24896874995</v>
          </cell>
          <cell r="N131">
            <v>497561.24896874995</v>
          </cell>
          <cell r="O131">
            <v>497561.24896874995</v>
          </cell>
          <cell r="P131">
            <v>497561.24896874995</v>
          </cell>
        </row>
        <row r="132">
          <cell r="B132" t="str">
            <v>HN10000052180133</v>
          </cell>
          <cell r="C132" t="str">
            <v>HN100000</v>
          </cell>
          <cell r="D132" t="str">
            <v>52180133</v>
          </cell>
          <cell r="E132">
            <v>117318.42499999999</v>
          </cell>
          <cell r="F132">
            <v>117318.42499999999</v>
          </cell>
          <cell r="G132">
            <v>117318.42499999999</v>
          </cell>
          <cell r="H132">
            <v>120251.38562499998</v>
          </cell>
          <cell r="I132">
            <v>120251.38562499998</v>
          </cell>
          <cell r="J132">
            <v>120251.38562499998</v>
          </cell>
          <cell r="K132">
            <v>120251.38562499998</v>
          </cell>
          <cell r="L132">
            <v>120251.38562499998</v>
          </cell>
          <cell r="M132">
            <v>120251.38562499998</v>
          </cell>
          <cell r="N132">
            <v>120251.38562499998</v>
          </cell>
          <cell r="O132">
            <v>120251.38562499998</v>
          </cell>
          <cell r="P132">
            <v>120251.38562499998</v>
          </cell>
        </row>
        <row r="133">
          <cell r="B133" t="str">
            <v>HN20000052180133</v>
          </cell>
          <cell r="C133" t="str">
            <v>HN200000</v>
          </cell>
          <cell r="D133" t="str">
            <v>52180133</v>
          </cell>
          <cell r="E133">
            <v>150540.21249999999</v>
          </cell>
          <cell r="F133">
            <v>150540.21249999999</v>
          </cell>
          <cell r="G133">
            <v>150540.21249999999</v>
          </cell>
          <cell r="H133">
            <v>154303.71781249999</v>
          </cell>
          <cell r="I133">
            <v>154303.71781249999</v>
          </cell>
          <cell r="J133">
            <v>154303.71781249999</v>
          </cell>
          <cell r="K133">
            <v>154303.71781249999</v>
          </cell>
          <cell r="L133">
            <v>154303.71781249999</v>
          </cell>
          <cell r="M133">
            <v>154303.71781249999</v>
          </cell>
          <cell r="N133">
            <v>154303.71781249999</v>
          </cell>
          <cell r="O133">
            <v>154303.71781249999</v>
          </cell>
          <cell r="P133">
            <v>154303.71781249999</v>
          </cell>
        </row>
        <row r="134">
          <cell r="B134" t="str">
            <v>HN30000052180133</v>
          </cell>
          <cell r="C134" t="str">
            <v>HN300000</v>
          </cell>
          <cell r="D134" t="str">
            <v>52180133</v>
          </cell>
          <cell r="E134">
            <v>264732.13124999998</v>
          </cell>
          <cell r="F134">
            <v>264732.13124999998</v>
          </cell>
          <cell r="G134">
            <v>264732.13124999998</v>
          </cell>
          <cell r="H134">
            <v>271350.43453124998</v>
          </cell>
          <cell r="I134">
            <v>271350.43453124998</v>
          </cell>
          <cell r="J134">
            <v>271350.43453124998</v>
          </cell>
          <cell r="K134">
            <v>271350.43453124998</v>
          </cell>
          <cell r="L134">
            <v>271350.43453124998</v>
          </cell>
          <cell r="M134">
            <v>271350.43453124998</v>
          </cell>
          <cell r="N134">
            <v>271350.43453124998</v>
          </cell>
          <cell r="O134">
            <v>271350.43453124998</v>
          </cell>
          <cell r="P134">
            <v>271350.43453124998</v>
          </cell>
        </row>
        <row r="135">
          <cell r="B135" t="str">
            <v>HN40000052180133</v>
          </cell>
          <cell r="C135" t="str">
            <v>HN400000</v>
          </cell>
          <cell r="D135" t="str">
            <v>52180133</v>
          </cell>
          <cell r="E135">
            <v>146222.65625</v>
          </cell>
          <cell r="F135">
            <v>146222.65625</v>
          </cell>
          <cell r="G135">
            <v>146222.65625</v>
          </cell>
          <cell r="H135">
            <v>149878.22265625</v>
          </cell>
          <cell r="I135">
            <v>149878.22265625</v>
          </cell>
          <cell r="J135">
            <v>149878.22265625</v>
          </cell>
          <cell r="K135">
            <v>149878.22265625</v>
          </cell>
          <cell r="L135">
            <v>149878.22265625</v>
          </cell>
          <cell r="M135">
            <v>149878.22265625</v>
          </cell>
          <cell r="N135">
            <v>149878.22265625</v>
          </cell>
          <cell r="O135">
            <v>149878.22265625</v>
          </cell>
          <cell r="P135">
            <v>149878.22265625</v>
          </cell>
        </row>
        <row r="136">
          <cell r="B136" t="str">
            <v>HN10000052180105</v>
          </cell>
          <cell r="C136" t="str">
            <v>HN100000</v>
          </cell>
          <cell r="D136">
            <v>52180105</v>
          </cell>
          <cell r="E136">
            <v>140000</v>
          </cell>
        </row>
        <row r="137">
          <cell r="B137" t="str">
            <v>HN10000052180115</v>
          </cell>
          <cell r="C137" t="str">
            <v>HN100000</v>
          </cell>
          <cell r="D137">
            <v>52180115</v>
          </cell>
          <cell r="E137">
            <v>700000</v>
          </cell>
          <cell r="F137">
            <v>400000</v>
          </cell>
          <cell r="G137">
            <v>400000</v>
          </cell>
          <cell r="H137">
            <v>400000</v>
          </cell>
          <cell r="I137">
            <v>400000</v>
          </cell>
          <cell r="J137">
            <v>400000</v>
          </cell>
          <cell r="K137">
            <v>400000</v>
          </cell>
          <cell r="L137">
            <v>400000</v>
          </cell>
          <cell r="M137">
            <v>400000</v>
          </cell>
          <cell r="N137">
            <v>400000</v>
          </cell>
          <cell r="O137">
            <v>400000</v>
          </cell>
          <cell r="P137">
            <v>400000</v>
          </cell>
        </row>
        <row r="138">
          <cell r="B138" t="str">
            <v>HN10000052180113</v>
          </cell>
          <cell r="C138" t="str">
            <v>HN100000</v>
          </cell>
          <cell r="D138">
            <v>52180113</v>
          </cell>
          <cell r="K138">
            <v>17200000</v>
          </cell>
          <cell r="M138">
            <v>14000000</v>
          </cell>
        </row>
        <row r="139">
          <cell r="B139" t="str">
            <v>HN10000052189900</v>
          </cell>
          <cell r="C139" t="str">
            <v>HN100000</v>
          </cell>
          <cell r="D139" t="str">
            <v>52189900</v>
          </cell>
          <cell r="H139">
            <v>800000</v>
          </cell>
          <cell r="L139">
            <v>200000</v>
          </cell>
        </row>
        <row r="140">
          <cell r="B140" t="str">
            <v>HN10000052220103</v>
          </cell>
          <cell r="C140" t="str">
            <v>HN100000</v>
          </cell>
          <cell r="D140">
            <v>52220103</v>
          </cell>
          <cell r="E140">
            <v>78940</v>
          </cell>
          <cell r="F140">
            <v>78940</v>
          </cell>
          <cell r="G140">
            <v>78940</v>
          </cell>
          <cell r="H140">
            <v>80913.5</v>
          </cell>
          <cell r="I140">
            <v>80913.5</v>
          </cell>
          <cell r="J140">
            <v>80913.5</v>
          </cell>
          <cell r="K140">
            <v>80913.5</v>
          </cell>
          <cell r="L140">
            <v>80913.5</v>
          </cell>
          <cell r="M140">
            <v>80913.5</v>
          </cell>
          <cell r="N140">
            <v>80913.5</v>
          </cell>
          <cell r="O140">
            <v>80913.5</v>
          </cell>
          <cell r="P140">
            <v>80913.5</v>
          </cell>
        </row>
        <row r="141">
          <cell r="B141" t="str">
            <v>HN20000052220103</v>
          </cell>
          <cell r="C141" t="str">
            <v>HN200000</v>
          </cell>
          <cell r="D141">
            <v>52220103</v>
          </cell>
          <cell r="E141">
            <v>128500</v>
          </cell>
          <cell r="F141">
            <v>128500</v>
          </cell>
          <cell r="G141">
            <v>128500</v>
          </cell>
          <cell r="H141">
            <v>131712.5</v>
          </cell>
          <cell r="I141">
            <v>131712.5</v>
          </cell>
          <cell r="J141">
            <v>131712.5</v>
          </cell>
          <cell r="K141">
            <v>131712.5</v>
          </cell>
          <cell r="L141">
            <v>131712.5</v>
          </cell>
          <cell r="M141">
            <v>131712.5</v>
          </cell>
          <cell r="N141">
            <v>131712.5</v>
          </cell>
          <cell r="O141">
            <v>131712.5</v>
          </cell>
          <cell r="P141">
            <v>131712.5</v>
          </cell>
        </row>
        <row r="142">
          <cell r="B142" t="str">
            <v>HN30000052220103</v>
          </cell>
          <cell r="C142" t="str">
            <v>HN300000</v>
          </cell>
          <cell r="D142">
            <v>52220103</v>
          </cell>
          <cell r="E142">
            <v>206260</v>
          </cell>
          <cell r="F142">
            <v>206260</v>
          </cell>
          <cell r="G142">
            <v>206260</v>
          </cell>
          <cell r="H142">
            <v>211416.49999999997</v>
          </cell>
          <cell r="I142">
            <v>211416.49999999997</v>
          </cell>
          <cell r="J142">
            <v>211416.49999999997</v>
          </cell>
          <cell r="K142">
            <v>211416.49999999997</v>
          </cell>
          <cell r="L142">
            <v>211416.49999999997</v>
          </cell>
          <cell r="M142">
            <v>211416.49999999997</v>
          </cell>
          <cell r="N142">
            <v>211416.49999999997</v>
          </cell>
          <cell r="O142">
            <v>211416.49999999997</v>
          </cell>
          <cell r="P142">
            <v>211416.49999999997</v>
          </cell>
        </row>
        <row r="143">
          <cell r="B143" t="str">
            <v>HN40000052220103</v>
          </cell>
          <cell r="C143" t="str">
            <v>HN400000</v>
          </cell>
          <cell r="D143">
            <v>52220103</v>
          </cell>
          <cell r="E143">
            <v>105040</v>
          </cell>
          <cell r="F143">
            <v>105040</v>
          </cell>
          <cell r="G143">
            <v>105040</v>
          </cell>
          <cell r="H143">
            <v>107665.99999999999</v>
          </cell>
          <cell r="I143">
            <v>107665.99999999999</v>
          </cell>
          <cell r="J143">
            <v>107665.99999999999</v>
          </cell>
          <cell r="K143">
            <v>107665.99999999999</v>
          </cell>
          <cell r="L143">
            <v>107665.99999999999</v>
          </cell>
          <cell r="M143">
            <v>107665.99999999999</v>
          </cell>
          <cell r="N143">
            <v>107665.99999999999</v>
          </cell>
          <cell r="O143">
            <v>107665.99999999999</v>
          </cell>
          <cell r="P143">
            <v>107665.99999999999</v>
          </cell>
        </row>
        <row r="144">
          <cell r="B144" t="str">
            <v>HN20000052220104</v>
          </cell>
          <cell r="C144" t="str">
            <v>HN200000</v>
          </cell>
          <cell r="D144">
            <v>52220104</v>
          </cell>
          <cell r="E144">
            <v>1666111</v>
          </cell>
          <cell r="F144">
            <v>1504428</v>
          </cell>
          <cell r="G144">
            <v>1731640</v>
          </cell>
          <cell r="H144">
            <v>1752114</v>
          </cell>
          <cell r="I144">
            <v>1810518</v>
          </cell>
          <cell r="J144">
            <v>1752114</v>
          </cell>
          <cell r="K144">
            <v>1810518</v>
          </cell>
          <cell r="L144">
            <v>1810518</v>
          </cell>
          <cell r="M144">
            <v>1752114</v>
          </cell>
          <cell r="N144">
            <v>1808819</v>
          </cell>
          <cell r="O144">
            <v>1810518</v>
          </cell>
          <cell r="P144">
            <v>1810518</v>
          </cell>
        </row>
        <row r="145">
          <cell r="B145" t="str">
            <v>HN10000052130129</v>
          </cell>
          <cell r="C145" t="str">
            <v>HN100000</v>
          </cell>
          <cell r="D145">
            <v>52130129</v>
          </cell>
          <cell r="E145">
            <v>3801600</v>
          </cell>
          <cell r="F145">
            <v>3110400</v>
          </cell>
          <cell r="G145">
            <v>3628800</v>
          </cell>
          <cell r="H145">
            <v>3628800</v>
          </cell>
          <cell r="I145">
            <v>3456000</v>
          </cell>
          <cell r="J145">
            <v>3283200</v>
          </cell>
          <cell r="K145">
            <v>3456000</v>
          </cell>
          <cell r="L145">
            <v>3628800</v>
          </cell>
          <cell r="M145">
            <v>2937600</v>
          </cell>
          <cell r="N145">
            <v>3628800</v>
          </cell>
          <cell r="O145">
            <v>3801600</v>
          </cell>
          <cell r="P145">
            <v>3456000</v>
          </cell>
        </row>
        <row r="146">
          <cell r="B146" t="str">
            <v>HN20000052130123</v>
          </cell>
          <cell r="C146" t="str">
            <v>HN200000</v>
          </cell>
          <cell r="D146">
            <v>52130123</v>
          </cell>
          <cell r="E146">
            <v>30000</v>
          </cell>
          <cell r="F146">
            <v>30000</v>
          </cell>
          <cell r="G146">
            <v>30000</v>
          </cell>
          <cell r="H146">
            <v>30000</v>
          </cell>
          <cell r="I146">
            <v>30000</v>
          </cell>
          <cell r="J146">
            <v>30000</v>
          </cell>
          <cell r="K146">
            <v>30000</v>
          </cell>
          <cell r="L146">
            <v>30000</v>
          </cell>
          <cell r="M146">
            <v>30000</v>
          </cell>
          <cell r="N146">
            <v>30000</v>
          </cell>
          <cell r="O146">
            <v>30000</v>
          </cell>
          <cell r="P146">
            <v>30000</v>
          </cell>
        </row>
        <row r="147">
          <cell r="B147" t="str">
            <v>HN30000052130123</v>
          </cell>
          <cell r="C147" t="str">
            <v>HN300000</v>
          </cell>
          <cell r="D147">
            <v>52130123</v>
          </cell>
          <cell r="E147">
            <v>50000</v>
          </cell>
          <cell r="F147">
            <v>50000</v>
          </cell>
          <cell r="G147">
            <v>50000</v>
          </cell>
          <cell r="H147">
            <v>50000</v>
          </cell>
          <cell r="I147">
            <v>50000</v>
          </cell>
          <cell r="J147">
            <v>50000</v>
          </cell>
          <cell r="K147">
            <v>50000</v>
          </cell>
          <cell r="L147">
            <v>50000</v>
          </cell>
          <cell r="M147">
            <v>50000</v>
          </cell>
          <cell r="N147">
            <v>50000</v>
          </cell>
          <cell r="O147">
            <v>50000</v>
          </cell>
          <cell r="P147">
            <v>50000</v>
          </cell>
        </row>
        <row r="148">
          <cell r="B148" t="str">
            <v>HN40000052130123</v>
          </cell>
          <cell r="C148" t="str">
            <v>HN400000</v>
          </cell>
          <cell r="D148">
            <v>52130123</v>
          </cell>
          <cell r="E148">
            <v>70000</v>
          </cell>
          <cell r="F148">
            <v>70000</v>
          </cell>
          <cell r="G148">
            <v>70000</v>
          </cell>
          <cell r="H148">
            <v>70000</v>
          </cell>
          <cell r="I148">
            <v>70000</v>
          </cell>
          <cell r="J148">
            <v>70000</v>
          </cell>
          <cell r="K148">
            <v>50000</v>
          </cell>
          <cell r="L148">
            <v>50000</v>
          </cell>
          <cell r="M148">
            <v>50000</v>
          </cell>
          <cell r="N148">
            <v>50000</v>
          </cell>
          <cell r="O148">
            <v>50000</v>
          </cell>
          <cell r="P148">
            <v>50000</v>
          </cell>
        </row>
        <row r="149">
          <cell r="B149" t="str">
            <v>HN10000052130124</v>
          </cell>
          <cell r="C149" t="str">
            <v>HN100000</v>
          </cell>
          <cell r="D149">
            <v>52130124</v>
          </cell>
          <cell r="E149">
            <v>100000</v>
          </cell>
          <cell r="F149">
            <v>100000</v>
          </cell>
          <cell r="G149">
            <v>100000</v>
          </cell>
          <cell r="H149">
            <v>100000</v>
          </cell>
          <cell r="I149">
            <v>100000</v>
          </cell>
          <cell r="J149">
            <v>100000</v>
          </cell>
          <cell r="K149">
            <v>100000</v>
          </cell>
          <cell r="L149">
            <v>100000</v>
          </cell>
          <cell r="M149">
            <v>100000</v>
          </cell>
          <cell r="N149">
            <v>100000</v>
          </cell>
          <cell r="O149">
            <v>100000</v>
          </cell>
          <cell r="P149">
            <v>100000</v>
          </cell>
        </row>
        <row r="150">
          <cell r="B150" t="str">
            <v>HN20000052130124</v>
          </cell>
          <cell r="C150" t="str">
            <v>HN200000</v>
          </cell>
          <cell r="D150">
            <v>52130124</v>
          </cell>
          <cell r="E150">
            <v>200000</v>
          </cell>
          <cell r="F150">
            <v>200000</v>
          </cell>
          <cell r="G150">
            <v>200000</v>
          </cell>
          <cell r="H150">
            <v>200000</v>
          </cell>
          <cell r="I150">
            <v>200000</v>
          </cell>
          <cell r="J150">
            <v>200000</v>
          </cell>
          <cell r="K150">
            <v>200000</v>
          </cell>
          <cell r="L150">
            <v>200000</v>
          </cell>
          <cell r="M150">
            <v>200000</v>
          </cell>
          <cell r="N150">
            <v>200000</v>
          </cell>
          <cell r="O150">
            <v>200000</v>
          </cell>
          <cell r="P150">
            <v>200000</v>
          </cell>
        </row>
        <row r="151">
          <cell r="B151" t="str">
            <v>HN30000052130124</v>
          </cell>
          <cell r="C151" t="str">
            <v>HN300000</v>
          </cell>
          <cell r="D151">
            <v>52130124</v>
          </cell>
          <cell r="E151">
            <v>300000</v>
          </cell>
          <cell r="F151">
            <v>300000</v>
          </cell>
          <cell r="G151">
            <v>300000</v>
          </cell>
          <cell r="H151">
            <v>300000</v>
          </cell>
          <cell r="I151">
            <v>300000</v>
          </cell>
          <cell r="J151">
            <v>300000</v>
          </cell>
          <cell r="K151">
            <v>300000</v>
          </cell>
          <cell r="L151">
            <v>300000</v>
          </cell>
          <cell r="M151">
            <v>300000</v>
          </cell>
          <cell r="N151">
            <v>300000</v>
          </cell>
          <cell r="O151">
            <v>300000</v>
          </cell>
          <cell r="P151">
            <v>300000</v>
          </cell>
        </row>
        <row r="152">
          <cell r="B152" t="str">
            <v>HN40000052130124</v>
          </cell>
          <cell r="C152" t="str">
            <v>HN400000</v>
          </cell>
          <cell r="D152">
            <v>52130124</v>
          </cell>
          <cell r="E152">
            <v>100000</v>
          </cell>
          <cell r="F152">
            <v>100000</v>
          </cell>
          <cell r="G152">
            <v>100000</v>
          </cell>
          <cell r="H152">
            <v>100000</v>
          </cell>
          <cell r="I152">
            <v>100000</v>
          </cell>
          <cell r="J152">
            <v>100000</v>
          </cell>
          <cell r="K152">
            <v>100000</v>
          </cell>
          <cell r="L152">
            <v>100000</v>
          </cell>
          <cell r="M152">
            <v>100000</v>
          </cell>
          <cell r="N152">
            <v>100000</v>
          </cell>
          <cell r="O152">
            <v>100000</v>
          </cell>
          <cell r="P152">
            <v>100000</v>
          </cell>
        </row>
        <row r="153">
          <cell r="B153" t="str">
            <v>HN10000052130125</v>
          </cell>
          <cell r="C153" t="str">
            <v>HN100000</v>
          </cell>
          <cell r="D153">
            <v>52130125</v>
          </cell>
          <cell r="E153">
            <v>100000</v>
          </cell>
          <cell r="F153">
            <v>100000</v>
          </cell>
          <cell r="G153">
            <v>100000</v>
          </cell>
          <cell r="H153">
            <v>600000</v>
          </cell>
          <cell r="I153">
            <v>100000</v>
          </cell>
          <cell r="J153">
            <v>600000</v>
          </cell>
          <cell r="K153">
            <v>100000</v>
          </cell>
          <cell r="L153">
            <v>100000</v>
          </cell>
          <cell r="M153">
            <v>100000</v>
          </cell>
          <cell r="N153">
            <v>100000</v>
          </cell>
          <cell r="O153">
            <v>100000</v>
          </cell>
          <cell r="P153">
            <v>700000</v>
          </cell>
        </row>
        <row r="154">
          <cell r="B154" t="str">
            <v>HN20000052130125</v>
          </cell>
          <cell r="C154" t="str">
            <v>HN200000</v>
          </cell>
          <cell r="D154">
            <v>52130125</v>
          </cell>
          <cell r="G154">
            <v>1000000</v>
          </cell>
          <cell r="J154">
            <v>1000000</v>
          </cell>
          <cell r="M154">
            <v>1000000</v>
          </cell>
          <cell r="P154">
            <v>1000000</v>
          </cell>
        </row>
        <row r="155">
          <cell r="B155" t="str">
            <v>HN30000052130125</v>
          </cell>
          <cell r="C155" t="str">
            <v>HN300000</v>
          </cell>
          <cell r="D155">
            <v>52130125</v>
          </cell>
          <cell r="E155">
            <v>100000</v>
          </cell>
          <cell r="F155">
            <v>100000</v>
          </cell>
          <cell r="G155">
            <v>100000</v>
          </cell>
          <cell r="H155">
            <v>100000</v>
          </cell>
          <cell r="I155">
            <v>100000</v>
          </cell>
          <cell r="J155">
            <v>100000</v>
          </cell>
          <cell r="K155">
            <v>100000</v>
          </cell>
          <cell r="L155">
            <v>100000</v>
          </cell>
          <cell r="M155">
            <v>100000</v>
          </cell>
          <cell r="N155">
            <v>100000</v>
          </cell>
          <cell r="O155">
            <v>100000</v>
          </cell>
          <cell r="P155">
            <v>100000</v>
          </cell>
        </row>
        <row r="156">
          <cell r="B156" t="str">
            <v>HN40000052130125</v>
          </cell>
          <cell r="C156" t="str">
            <v>HN400000</v>
          </cell>
          <cell r="D156">
            <v>52130125</v>
          </cell>
          <cell r="E156">
            <v>20000</v>
          </cell>
          <cell r="H156">
            <v>20000</v>
          </cell>
          <cell r="K156">
            <v>20000</v>
          </cell>
          <cell r="N156">
            <v>20000</v>
          </cell>
        </row>
        <row r="157">
          <cell r="B157" t="str">
            <v>HN20000052130121</v>
          </cell>
          <cell r="C157" t="str">
            <v>HN200000</v>
          </cell>
          <cell r="D157">
            <v>52130121</v>
          </cell>
          <cell r="H157">
            <v>929100</v>
          </cell>
          <cell r="N157">
            <v>1523100</v>
          </cell>
        </row>
        <row r="158">
          <cell r="B158" t="str">
            <v>HN20000052130133</v>
          </cell>
          <cell r="C158" t="str">
            <v>HN200000</v>
          </cell>
          <cell r="D158">
            <v>52130133</v>
          </cell>
          <cell r="I158">
            <v>1700000</v>
          </cell>
        </row>
        <row r="159">
          <cell r="B159" t="str">
            <v>HN20000052130109</v>
          </cell>
          <cell r="C159" t="str">
            <v>HN200000</v>
          </cell>
          <cell r="D159">
            <v>52130109</v>
          </cell>
          <cell r="E159">
            <v>500000</v>
          </cell>
          <cell r="F159">
            <v>500000</v>
          </cell>
          <cell r="G159">
            <v>500000</v>
          </cell>
          <cell r="H159">
            <v>500000</v>
          </cell>
          <cell r="I159">
            <v>500000</v>
          </cell>
          <cell r="J159">
            <v>500000</v>
          </cell>
          <cell r="K159">
            <v>500000</v>
          </cell>
          <cell r="L159">
            <v>500000</v>
          </cell>
          <cell r="M159">
            <v>500000</v>
          </cell>
          <cell r="N159">
            <v>500000</v>
          </cell>
          <cell r="O159">
            <v>500000</v>
          </cell>
          <cell r="P159">
            <v>500000</v>
          </cell>
        </row>
        <row r="160">
          <cell r="B160" t="str">
            <v>HN30000052130108</v>
          </cell>
          <cell r="C160" t="str">
            <v>HN300000</v>
          </cell>
          <cell r="D160">
            <v>52130108</v>
          </cell>
          <cell r="G160">
            <v>3500000</v>
          </cell>
          <cell r="L160">
            <v>3200000</v>
          </cell>
        </row>
        <row r="161">
          <cell r="B161" t="str">
            <v>HN20000052250101</v>
          </cell>
          <cell r="C161" t="str">
            <v>HN200000</v>
          </cell>
          <cell r="D161">
            <v>52250101</v>
          </cell>
          <cell r="E161">
            <v>19770000</v>
          </cell>
          <cell r="F161">
            <v>21170000</v>
          </cell>
          <cell r="G161">
            <v>20470000</v>
          </cell>
          <cell r="H161">
            <v>20470000</v>
          </cell>
          <cell r="I161">
            <v>21020000</v>
          </cell>
          <cell r="J161">
            <v>21020000</v>
          </cell>
          <cell r="K161">
            <v>21020000</v>
          </cell>
          <cell r="L161">
            <v>21020000</v>
          </cell>
          <cell r="M161">
            <v>21020000</v>
          </cell>
          <cell r="N161">
            <v>21020000</v>
          </cell>
          <cell r="O161">
            <v>21020000</v>
          </cell>
          <cell r="P161">
            <v>21020000</v>
          </cell>
        </row>
        <row r="162">
          <cell r="B162" t="str">
            <v>HN20000052250105</v>
          </cell>
          <cell r="C162" t="str">
            <v>HN200000</v>
          </cell>
          <cell r="D162">
            <v>52250105</v>
          </cell>
          <cell r="E162">
            <v>5000</v>
          </cell>
          <cell r="F162">
            <v>5000</v>
          </cell>
          <cell r="G162">
            <v>5000</v>
          </cell>
          <cell r="H162">
            <v>5000</v>
          </cell>
          <cell r="I162">
            <v>5000</v>
          </cell>
          <cell r="J162">
            <v>5000</v>
          </cell>
          <cell r="K162">
            <v>5000</v>
          </cell>
          <cell r="L162">
            <v>5000</v>
          </cell>
          <cell r="M162">
            <v>5000</v>
          </cell>
          <cell r="N162">
            <v>5000</v>
          </cell>
          <cell r="O162">
            <v>5000</v>
          </cell>
          <cell r="P162">
            <v>5000</v>
          </cell>
        </row>
        <row r="163">
          <cell r="B163" t="str">
            <v>HN40000052250105</v>
          </cell>
          <cell r="C163" t="str">
            <v>HN400000</v>
          </cell>
          <cell r="D163">
            <v>52250105</v>
          </cell>
          <cell r="F163">
            <v>30000</v>
          </cell>
          <cell r="H163">
            <v>30000</v>
          </cell>
          <cell r="J163">
            <v>30000</v>
          </cell>
          <cell r="L163">
            <v>30000</v>
          </cell>
          <cell r="N163">
            <v>30000</v>
          </cell>
          <cell r="P163">
            <v>30000</v>
          </cell>
        </row>
        <row r="164">
          <cell r="B164" t="str">
            <v>HN20000052259900</v>
          </cell>
          <cell r="C164" t="str">
            <v>HN200000</v>
          </cell>
          <cell r="D164">
            <v>52259900</v>
          </cell>
          <cell r="E164">
            <v>1000000</v>
          </cell>
          <cell r="F164">
            <v>1000000</v>
          </cell>
          <cell r="G164">
            <v>1000000</v>
          </cell>
          <cell r="H164">
            <v>1000000</v>
          </cell>
          <cell r="I164">
            <v>1000000</v>
          </cell>
          <cell r="J164">
            <v>1000000</v>
          </cell>
          <cell r="K164">
            <v>1000000</v>
          </cell>
          <cell r="L164">
            <v>1000000</v>
          </cell>
          <cell r="M164">
            <v>1000000</v>
          </cell>
          <cell r="N164">
            <v>1000000</v>
          </cell>
          <cell r="O164">
            <v>1000000</v>
          </cell>
          <cell r="P164">
            <v>1000000</v>
          </cell>
        </row>
        <row r="165">
          <cell r="B165" t="str">
            <v>HN40000052259900</v>
          </cell>
          <cell r="C165" t="str">
            <v>HN400000</v>
          </cell>
          <cell r="D165">
            <v>52259900</v>
          </cell>
          <cell r="E165">
            <v>20000</v>
          </cell>
          <cell r="F165">
            <v>20000</v>
          </cell>
          <cell r="G165">
            <v>20000</v>
          </cell>
          <cell r="H165">
            <v>20000</v>
          </cell>
          <cell r="I165">
            <v>20000</v>
          </cell>
          <cell r="J165">
            <v>20000</v>
          </cell>
          <cell r="K165">
            <v>20000</v>
          </cell>
          <cell r="L165">
            <v>20000</v>
          </cell>
          <cell r="M165">
            <v>20000</v>
          </cell>
          <cell r="N165">
            <v>20000</v>
          </cell>
          <cell r="O165">
            <v>20000</v>
          </cell>
          <cell r="P165">
            <v>20000</v>
          </cell>
        </row>
        <row r="166">
          <cell r="B166" t="str">
            <v>HN10000052350101</v>
          </cell>
          <cell r="C166" t="str">
            <v>HN100000</v>
          </cell>
          <cell r="D166">
            <v>52350101</v>
          </cell>
          <cell r="E166">
            <v>250000</v>
          </cell>
          <cell r="F166">
            <v>250000</v>
          </cell>
          <cell r="G166">
            <v>250000</v>
          </cell>
          <cell r="H166">
            <v>250000</v>
          </cell>
          <cell r="I166">
            <v>250000</v>
          </cell>
          <cell r="J166">
            <v>250000</v>
          </cell>
          <cell r="K166">
            <v>250000</v>
          </cell>
          <cell r="L166">
            <v>250000</v>
          </cell>
          <cell r="M166">
            <v>250000</v>
          </cell>
          <cell r="N166">
            <v>250000</v>
          </cell>
          <cell r="O166">
            <v>250000</v>
          </cell>
          <cell r="P166">
            <v>250000</v>
          </cell>
        </row>
        <row r="167">
          <cell r="B167" t="str">
            <v>HN10000052359900</v>
          </cell>
          <cell r="C167" t="str">
            <v>HN100000</v>
          </cell>
          <cell r="D167">
            <v>52359900</v>
          </cell>
          <cell r="G167">
            <v>50000</v>
          </cell>
          <cell r="J167">
            <v>50000</v>
          </cell>
          <cell r="M167">
            <v>50000</v>
          </cell>
          <cell r="P167">
            <v>50000</v>
          </cell>
        </row>
        <row r="168">
          <cell r="B168" t="str">
            <v>HN40000052310111</v>
          </cell>
          <cell r="C168" t="str">
            <v>HN400000</v>
          </cell>
          <cell r="D168">
            <v>52310111</v>
          </cell>
          <cell r="F168">
            <v>1000000</v>
          </cell>
          <cell r="I168">
            <v>1000000</v>
          </cell>
          <cell r="L168">
            <v>1000000</v>
          </cell>
          <cell r="O168">
            <v>1000000</v>
          </cell>
        </row>
        <row r="169">
          <cell r="B169" t="str">
            <v>HN10000052310113</v>
          </cell>
          <cell r="C169" t="str">
            <v>HN100000</v>
          </cell>
          <cell r="D169">
            <v>52310113</v>
          </cell>
          <cell r="E169">
            <v>2000000</v>
          </cell>
          <cell r="F169">
            <v>2000000</v>
          </cell>
          <cell r="G169">
            <v>2000000</v>
          </cell>
          <cell r="H169">
            <v>2000000</v>
          </cell>
          <cell r="I169">
            <v>2000000</v>
          </cell>
          <cell r="J169">
            <v>2000000</v>
          </cell>
          <cell r="K169">
            <v>2000000</v>
          </cell>
          <cell r="L169">
            <v>2000000</v>
          </cell>
          <cell r="M169">
            <v>2000000</v>
          </cell>
          <cell r="N169">
            <v>2000000</v>
          </cell>
          <cell r="O169">
            <v>2000000</v>
          </cell>
          <cell r="P169">
            <v>2000000</v>
          </cell>
        </row>
        <row r="170">
          <cell r="B170" t="str">
            <v>HN10000052310114</v>
          </cell>
          <cell r="C170" t="str">
            <v>HN100000</v>
          </cell>
          <cell r="D170">
            <v>52310114</v>
          </cell>
          <cell r="E170">
            <v>14500000</v>
          </cell>
          <cell r="F170">
            <v>14500000</v>
          </cell>
          <cell r="G170">
            <v>14500000</v>
          </cell>
          <cell r="H170">
            <v>14500000</v>
          </cell>
          <cell r="I170">
            <v>14500000</v>
          </cell>
          <cell r="J170">
            <v>14500000</v>
          </cell>
          <cell r="K170">
            <v>14500000</v>
          </cell>
          <cell r="L170">
            <v>14500000</v>
          </cell>
          <cell r="M170">
            <v>14500000</v>
          </cell>
          <cell r="N170">
            <v>14500000</v>
          </cell>
          <cell r="O170">
            <v>14500000</v>
          </cell>
          <cell r="P170">
            <v>14500000</v>
          </cell>
        </row>
        <row r="171">
          <cell r="B171" t="str">
            <v>HN30000052310114</v>
          </cell>
          <cell r="C171" t="str">
            <v>HN300000</v>
          </cell>
          <cell r="D171">
            <v>52310114</v>
          </cell>
          <cell r="E171">
            <v>3173333</v>
          </cell>
          <cell r="F171">
            <v>3173333</v>
          </cell>
          <cell r="G171">
            <v>3173333</v>
          </cell>
          <cell r="H171">
            <v>3173333</v>
          </cell>
          <cell r="I171">
            <v>3173333</v>
          </cell>
          <cell r="J171">
            <v>3173333</v>
          </cell>
          <cell r="K171">
            <v>3173333</v>
          </cell>
          <cell r="L171">
            <v>3173333</v>
          </cell>
          <cell r="M171">
            <v>3173333</v>
          </cell>
          <cell r="N171">
            <v>3173333</v>
          </cell>
          <cell r="O171">
            <v>3173333</v>
          </cell>
          <cell r="P171">
            <v>3173333</v>
          </cell>
        </row>
        <row r="172">
          <cell r="B172" t="str">
            <v>HN40000052310116</v>
          </cell>
          <cell r="C172" t="str">
            <v>HN400000</v>
          </cell>
          <cell r="D172">
            <v>52310116</v>
          </cell>
          <cell r="G172">
            <v>1500000</v>
          </cell>
          <cell r="J172">
            <v>1500000</v>
          </cell>
          <cell r="M172">
            <v>1500000</v>
          </cell>
          <cell r="P172">
            <v>1500000</v>
          </cell>
        </row>
        <row r="173">
          <cell r="B173" t="str">
            <v>HN10000052310122</v>
          </cell>
          <cell r="C173" t="str">
            <v>HN100000</v>
          </cell>
          <cell r="D173">
            <v>52310122</v>
          </cell>
          <cell r="E173">
            <v>202000</v>
          </cell>
          <cell r="F173">
            <v>700000</v>
          </cell>
          <cell r="J173">
            <v>3200000</v>
          </cell>
          <cell r="L173">
            <v>3000000</v>
          </cell>
          <cell r="P173">
            <v>3200000</v>
          </cell>
        </row>
        <row r="174">
          <cell r="B174" t="str">
            <v>HN10000052319900</v>
          </cell>
          <cell r="C174" t="str">
            <v>HN100000</v>
          </cell>
          <cell r="D174">
            <v>52319900</v>
          </cell>
          <cell r="E174">
            <v>770000</v>
          </cell>
          <cell r="F174">
            <v>770000</v>
          </cell>
          <cell r="G174">
            <v>770000</v>
          </cell>
          <cell r="H174">
            <v>770000</v>
          </cell>
          <cell r="I174">
            <v>770000</v>
          </cell>
          <cell r="J174">
            <v>770000</v>
          </cell>
          <cell r="K174">
            <v>770000</v>
          </cell>
          <cell r="L174">
            <v>770000</v>
          </cell>
          <cell r="M174">
            <v>770000</v>
          </cell>
          <cell r="N174">
            <v>770000</v>
          </cell>
          <cell r="O174">
            <v>770000</v>
          </cell>
          <cell r="P174">
            <v>770000</v>
          </cell>
        </row>
        <row r="175">
          <cell r="B175" t="str">
            <v>HN20000052319900</v>
          </cell>
          <cell r="C175" t="str">
            <v>HN200000</v>
          </cell>
          <cell r="D175">
            <v>52319900</v>
          </cell>
          <cell r="E175">
            <v>48000</v>
          </cell>
          <cell r="F175">
            <v>100000</v>
          </cell>
        </row>
        <row r="176">
          <cell r="B176" t="str">
            <v>HN10000052230103</v>
          </cell>
          <cell r="C176" t="str">
            <v>HN100000</v>
          </cell>
          <cell r="D176">
            <v>52230103</v>
          </cell>
          <cell r="E176">
            <v>500000</v>
          </cell>
          <cell r="F176">
            <v>500000</v>
          </cell>
          <cell r="G176">
            <v>1500000</v>
          </cell>
          <cell r="H176">
            <v>500000</v>
          </cell>
          <cell r="I176">
            <v>500000</v>
          </cell>
          <cell r="J176">
            <v>500000</v>
          </cell>
          <cell r="K176">
            <v>500000</v>
          </cell>
          <cell r="L176">
            <v>500000</v>
          </cell>
          <cell r="M176">
            <v>1500000</v>
          </cell>
          <cell r="N176">
            <v>500000</v>
          </cell>
          <cell r="O176">
            <v>500000</v>
          </cell>
          <cell r="P176">
            <v>500000</v>
          </cell>
        </row>
        <row r="177">
          <cell r="B177" t="str">
            <v>HN20000052230103</v>
          </cell>
          <cell r="C177" t="str">
            <v>HN200000</v>
          </cell>
          <cell r="D177">
            <v>52230103</v>
          </cell>
          <cell r="E177">
            <v>100000</v>
          </cell>
          <cell r="F177">
            <v>100000</v>
          </cell>
          <cell r="G177">
            <v>100000</v>
          </cell>
          <cell r="H177">
            <v>100000</v>
          </cell>
          <cell r="I177">
            <v>100000</v>
          </cell>
          <cell r="J177">
            <v>100000</v>
          </cell>
          <cell r="K177">
            <v>100000</v>
          </cell>
          <cell r="L177">
            <v>100000</v>
          </cell>
          <cell r="M177">
            <v>100000</v>
          </cell>
          <cell r="N177">
            <v>100000</v>
          </cell>
          <cell r="O177">
            <v>100000</v>
          </cell>
          <cell r="P177">
            <v>100000</v>
          </cell>
        </row>
        <row r="178">
          <cell r="B178" t="str">
            <v>HN30000052230103</v>
          </cell>
          <cell r="C178" t="str">
            <v>HN300000</v>
          </cell>
          <cell r="D178">
            <v>52230103</v>
          </cell>
          <cell r="G178">
            <v>300000</v>
          </cell>
          <cell r="J178">
            <v>300000</v>
          </cell>
          <cell r="M178">
            <v>300000</v>
          </cell>
          <cell r="P178">
            <v>300000</v>
          </cell>
        </row>
        <row r="179">
          <cell r="B179" t="str">
            <v>HN40000052230103</v>
          </cell>
          <cell r="C179" t="str">
            <v>HN400000</v>
          </cell>
          <cell r="D179">
            <v>52230103</v>
          </cell>
          <cell r="E179">
            <v>150000</v>
          </cell>
          <cell r="F179">
            <v>150000</v>
          </cell>
          <cell r="G179">
            <v>150000</v>
          </cell>
          <cell r="H179">
            <v>150000</v>
          </cell>
          <cell r="I179">
            <v>150000</v>
          </cell>
          <cell r="J179">
            <v>150000</v>
          </cell>
          <cell r="K179">
            <v>100000</v>
          </cell>
          <cell r="L179">
            <v>100000</v>
          </cell>
          <cell r="M179">
            <v>100000</v>
          </cell>
          <cell r="N179">
            <v>100000</v>
          </cell>
          <cell r="O179">
            <v>100000</v>
          </cell>
          <cell r="P179">
            <v>100000</v>
          </cell>
        </row>
        <row r="180">
          <cell r="B180" t="str">
            <v>HN10000052230105</v>
          </cell>
          <cell r="C180" t="str">
            <v>HN100000</v>
          </cell>
          <cell r="D180">
            <v>52230105</v>
          </cell>
          <cell r="E180">
            <v>0</v>
          </cell>
          <cell r="F180">
            <v>300000</v>
          </cell>
          <cell r="G180">
            <v>0</v>
          </cell>
          <cell r="H180">
            <v>0</v>
          </cell>
          <cell r="I180">
            <v>300000</v>
          </cell>
          <cell r="J180">
            <v>0</v>
          </cell>
          <cell r="K180">
            <v>0</v>
          </cell>
          <cell r="L180">
            <v>300000</v>
          </cell>
          <cell r="M180">
            <v>0</v>
          </cell>
          <cell r="N180">
            <v>0</v>
          </cell>
          <cell r="O180">
            <v>300000</v>
          </cell>
          <cell r="P180">
            <v>0</v>
          </cell>
        </row>
        <row r="181">
          <cell r="B181" t="str">
            <v>HN30000052270161</v>
          </cell>
          <cell r="C181" t="str">
            <v>HN300000</v>
          </cell>
          <cell r="D181">
            <v>52270161</v>
          </cell>
          <cell r="E181">
            <v>6538000</v>
          </cell>
          <cell r="F181">
            <v>6538000</v>
          </cell>
          <cell r="G181">
            <v>6538000</v>
          </cell>
          <cell r="H181">
            <v>6538000</v>
          </cell>
          <cell r="I181">
            <v>6648000</v>
          </cell>
          <cell r="J181">
            <v>6648000</v>
          </cell>
          <cell r="K181">
            <v>6648000</v>
          </cell>
          <cell r="L181">
            <v>6256000</v>
          </cell>
          <cell r="M181">
            <v>6256000</v>
          </cell>
          <cell r="N181">
            <v>6256000</v>
          </cell>
          <cell r="O181">
            <v>6256000</v>
          </cell>
          <cell r="P181">
            <v>6822000</v>
          </cell>
        </row>
        <row r="182">
          <cell r="B182" t="str">
            <v>HN30000052270122</v>
          </cell>
          <cell r="C182" t="str">
            <v>HN300000</v>
          </cell>
          <cell r="D182">
            <v>52270122</v>
          </cell>
          <cell r="E182">
            <v>18577000</v>
          </cell>
          <cell r="F182">
            <v>16809000</v>
          </cell>
          <cell r="G182">
            <v>17739000</v>
          </cell>
          <cell r="H182">
            <v>17959000</v>
          </cell>
          <cell r="I182">
            <v>17206000</v>
          </cell>
          <cell r="J182">
            <v>17206000</v>
          </cell>
          <cell r="K182">
            <v>17206000</v>
          </cell>
          <cell r="L182">
            <v>16106000</v>
          </cell>
          <cell r="M182">
            <v>16106000</v>
          </cell>
          <cell r="N182">
            <v>16106000</v>
          </cell>
          <cell r="O182">
            <v>16106000</v>
          </cell>
          <cell r="P182">
            <v>18330000</v>
          </cell>
        </row>
        <row r="183">
          <cell r="B183" t="str">
            <v>HN10000052150105</v>
          </cell>
          <cell r="C183" t="str">
            <v>HN100000</v>
          </cell>
          <cell r="D183">
            <v>52150105</v>
          </cell>
          <cell r="E183">
            <v>200000</v>
          </cell>
          <cell r="F183">
            <v>200000</v>
          </cell>
          <cell r="G183">
            <v>200000</v>
          </cell>
          <cell r="H183">
            <v>200000</v>
          </cell>
          <cell r="I183">
            <v>200000</v>
          </cell>
          <cell r="J183">
            <v>200000</v>
          </cell>
          <cell r="K183">
            <v>200000</v>
          </cell>
          <cell r="L183">
            <v>200000</v>
          </cell>
          <cell r="M183">
            <v>200000</v>
          </cell>
          <cell r="N183">
            <v>200000</v>
          </cell>
          <cell r="O183">
            <v>200000</v>
          </cell>
          <cell r="P183">
            <v>200000</v>
          </cell>
        </row>
        <row r="184">
          <cell r="B184" t="str">
            <v>HN20000052150105</v>
          </cell>
          <cell r="C184" t="str">
            <v>HN200000</v>
          </cell>
          <cell r="D184">
            <v>52150105</v>
          </cell>
          <cell r="E184">
            <v>300000</v>
          </cell>
          <cell r="F184">
            <v>300000</v>
          </cell>
          <cell r="G184">
            <v>300000</v>
          </cell>
          <cell r="H184">
            <v>300000</v>
          </cell>
          <cell r="I184">
            <v>300000</v>
          </cell>
          <cell r="J184">
            <v>300000</v>
          </cell>
          <cell r="K184">
            <v>300000</v>
          </cell>
          <cell r="L184">
            <v>300000</v>
          </cell>
          <cell r="M184">
            <v>300000</v>
          </cell>
          <cell r="N184">
            <v>300000</v>
          </cell>
          <cell r="O184">
            <v>300000</v>
          </cell>
          <cell r="P184">
            <v>300000</v>
          </cell>
        </row>
        <row r="185">
          <cell r="B185" t="str">
            <v>HN30000052150105</v>
          </cell>
          <cell r="C185" t="str">
            <v>HN300000</v>
          </cell>
          <cell r="D185">
            <v>52150105</v>
          </cell>
          <cell r="E185">
            <v>150000</v>
          </cell>
          <cell r="F185">
            <v>150000</v>
          </cell>
          <cell r="G185">
            <v>150000</v>
          </cell>
          <cell r="H185">
            <v>150000</v>
          </cell>
          <cell r="I185">
            <v>150000</v>
          </cell>
          <cell r="J185">
            <v>150000</v>
          </cell>
          <cell r="K185">
            <v>30000</v>
          </cell>
          <cell r="L185">
            <v>30000</v>
          </cell>
          <cell r="M185">
            <v>30000</v>
          </cell>
          <cell r="N185">
            <v>30000</v>
          </cell>
          <cell r="O185">
            <v>30000</v>
          </cell>
          <cell r="P185">
            <v>30000</v>
          </cell>
        </row>
        <row r="186">
          <cell r="B186" t="str">
            <v>HN40000052150105</v>
          </cell>
          <cell r="C186" t="str">
            <v>HN400000</v>
          </cell>
          <cell r="D186">
            <v>52150105</v>
          </cell>
          <cell r="E186">
            <v>100000</v>
          </cell>
          <cell r="F186">
            <v>100000</v>
          </cell>
          <cell r="G186">
            <v>100000</v>
          </cell>
          <cell r="H186">
            <v>100000</v>
          </cell>
          <cell r="I186">
            <v>100000</v>
          </cell>
          <cell r="J186">
            <v>100000</v>
          </cell>
          <cell r="K186">
            <v>100000</v>
          </cell>
          <cell r="L186">
            <v>100000</v>
          </cell>
          <cell r="M186">
            <v>100000</v>
          </cell>
          <cell r="N186">
            <v>100000</v>
          </cell>
          <cell r="O186">
            <v>100000</v>
          </cell>
          <cell r="P186">
            <v>100000</v>
          </cell>
        </row>
        <row r="187">
          <cell r="B187" t="str">
            <v>HN10000052160101</v>
          </cell>
          <cell r="C187" t="str">
            <v>HN100000</v>
          </cell>
          <cell r="D187">
            <v>52160101</v>
          </cell>
          <cell r="E187">
            <v>500000</v>
          </cell>
          <cell r="F187">
            <v>500000</v>
          </cell>
          <cell r="G187">
            <v>500000</v>
          </cell>
          <cell r="H187">
            <v>500000</v>
          </cell>
          <cell r="I187">
            <v>500000</v>
          </cell>
          <cell r="J187">
            <v>500000</v>
          </cell>
          <cell r="K187">
            <v>500000</v>
          </cell>
          <cell r="L187">
            <v>500000</v>
          </cell>
          <cell r="M187">
            <v>500000</v>
          </cell>
          <cell r="N187">
            <v>500000</v>
          </cell>
          <cell r="O187">
            <v>500000</v>
          </cell>
          <cell r="P187">
            <v>500000</v>
          </cell>
        </row>
        <row r="188">
          <cell r="B188" t="str">
            <v>HN20000052160103</v>
          </cell>
          <cell r="C188" t="str">
            <v>HN200000</v>
          </cell>
          <cell r="D188">
            <v>52160103</v>
          </cell>
          <cell r="E188">
            <v>5000</v>
          </cell>
          <cell r="F188">
            <v>5000</v>
          </cell>
          <cell r="G188">
            <v>5000</v>
          </cell>
          <cell r="H188">
            <v>5000</v>
          </cell>
          <cell r="I188">
            <v>5000</v>
          </cell>
          <cell r="J188">
            <v>5000</v>
          </cell>
          <cell r="K188">
            <v>5000</v>
          </cell>
          <cell r="L188">
            <v>5000</v>
          </cell>
          <cell r="M188">
            <v>5000</v>
          </cell>
          <cell r="N188">
            <v>5000</v>
          </cell>
          <cell r="O188">
            <v>5000</v>
          </cell>
          <cell r="P188">
            <v>5000</v>
          </cell>
        </row>
        <row r="189">
          <cell r="B189" t="str">
            <v>HN30000052160103</v>
          </cell>
          <cell r="C189" t="str">
            <v>HN300000</v>
          </cell>
          <cell r="D189">
            <v>52160103</v>
          </cell>
          <cell r="E189">
            <v>13183</v>
          </cell>
          <cell r="F189">
            <v>13183</v>
          </cell>
          <cell r="G189">
            <v>13183</v>
          </cell>
          <cell r="H189">
            <v>13183</v>
          </cell>
          <cell r="I189">
            <v>13183</v>
          </cell>
          <cell r="J189">
            <v>13183</v>
          </cell>
          <cell r="K189">
            <v>13183</v>
          </cell>
          <cell r="L189">
            <v>13183</v>
          </cell>
          <cell r="M189">
            <v>13183</v>
          </cell>
          <cell r="N189">
            <v>13183</v>
          </cell>
          <cell r="O189">
            <v>13183</v>
          </cell>
          <cell r="P189">
            <v>13183</v>
          </cell>
        </row>
        <row r="190">
          <cell r="B190" t="str">
            <v>HN40000052160103</v>
          </cell>
          <cell r="C190" t="str">
            <v>HN400000</v>
          </cell>
          <cell r="D190">
            <v>52160103</v>
          </cell>
          <cell r="E190">
            <v>20000</v>
          </cell>
          <cell r="F190">
            <v>20000</v>
          </cell>
          <cell r="G190">
            <v>20000</v>
          </cell>
          <cell r="H190">
            <v>20000</v>
          </cell>
          <cell r="I190">
            <v>20000</v>
          </cell>
          <cell r="J190">
            <v>20000</v>
          </cell>
          <cell r="K190">
            <v>20000</v>
          </cell>
          <cell r="L190">
            <v>20000</v>
          </cell>
          <cell r="M190">
            <v>20000</v>
          </cell>
          <cell r="N190">
            <v>20000</v>
          </cell>
          <cell r="O190">
            <v>20000</v>
          </cell>
          <cell r="P190">
            <v>20000</v>
          </cell>
        </row>
        <row r="191">
          <cell r="B191" t="str">
            <v>HN20000052320102</v>
          </cell>
          <cell r="C191" t="str">
            <v>HN200000</v>
          </cell>
          <cell r="D191">
            <v>52320102</v>
          </cell>
          <cell r="E191">
            <v>50000</v>
          </cell>
          <cell r="F191">
            <v>50000</v>
          </cell>
          <cell r="G191">
            <v>50000</v>
          </cell>
          <cell r="H191">
            <v>50000</v>
          </cell>
          <cell r="I191">
            <v>50000</v>
          </cell>
          <cell r="J191">
            <v>50000</v>
          </cell>
          <cell r="K191">
            <v>50000</v>
          </cell>
          <cell r="L191">
            <v>50000</v>
          </cell>
          <cell r="M191">
            <v>50000</v>
          </cell>
          <cell r="N191">
            <v>50000</v>
          </cell>
          <cell r="O191">
            <v>50000</v>
          </cell>
          <cell r="P191">
            <v>50000</v>
          </cell>
        </row>
        <row r="192">
          <cell r="B192" t="str">
            <v>HN20000052320101</v>
          </cell>
          <cell r="C192" t="str">
            <v>HN200000</v>
          </cell>
          <cell r="D192">
            <v>52320101</v>
          </cell>
          <cell r="E192">
            <v>1200000</v>
          </cell>
          <cell r="J192">
            <v>80000</v>
          </cell>
          <cell r="P192">
            <v>80000</v>
          </cell>
        </row>
        <row r="193">
          <cell r="B193" t="str">
            <v>HN10000052320103</v>
          </cell>
          <cell r="C193" t="str">
            <v>HN100000</v>
          </cell>
          <cell r="D193">
            <v>52320103</v>
          </cell>
          <cell r="E193">
            <v>15000</v>
          </cell>
          <cell r="F193">
            <v>15000</v>
          </cell>
          <cell r="G193">
            <v>15000</v>
          </cell>
          <cell r="H193">
            <v>15000</v>
          </cell>
          <cell r="I193">
            <v>15000</v>
          </cell>
          <cell r="J193">
            <v>15000</v>
          </cell>
          <cell r="K193">
            <v>15000</v>
          </cell>
          <cell r="L193">
            <v>15000</v>
          </cell>
          <cell r="M193">
            <v>15000</v>
          </cell>
          <cell r="N193">
            <v>15000</v>
          </cell>
          <cell r="O193">
            <v>15000</v>
          </cell>
          <cell r="P193">
            <v>15000</v>
          </cell>
        </row>
        <row r="194">
          <cell r="B194" t="str">
            <v>HN10000052329900</v>
          </cell>
          <cell r="C194" t="str">
            <v>HN100000</v>
          </cell>
          <cell r="D194">
            <v>52329900</v>
          </cell>
          <cell r="O194">
            <v>200000</v>
          </cell>
        </row>
        <row r="195">
          <cell r="B195" t="str">
            <v>HN10000052149900</v>
          </cell>
          <cell r="C195" t="str">
            <v>HN100000</v>
          </cell>
          <cell r="D195">
            <v>52149900</v>
          </cell>
          <cell r="E195">
            <v>200000</v>
          </cell>
          <cell r="F195">
            <v>200000</v>
          </cell>
          <cell r="G195">
            <v>200000</v>
          </cell>
          <cell r="H195">
            <v>200000</v>
          </cell>
          <cell r="I195">
            <v>200000</v>
          </cell>
          <cell r="J195">
            <v>200000</v>
          </cell>
          <cell r="K195">
            <v>200000</v>
          </cell>
          <cell r="L195">
            <v>200000</v>
          </cell>
          <cell r="M195">
            <v>200000</v>
          </cell>
          <cell r="N195">
            <v>200000</v>
          </cell>
          <cell r="O195">
            <v>200000</v>
          </cell>
          <cell r="P195">
            <v>200000</v>
          </cell>
        </row>
        <row r="196">
          <cell r="B196" t="str">
            <v>HN20000052140101</v>
          </cell>
          <cell r="C196" t="str">
            <v>HN200000</v>
          </cell>
          <cell r="D196">
            <v>52140101</v>
          </cell>
          <cell r="F196">
            <v>490000</v>
          </cell>
          <cell r="H196">
            <v>550000</v>
          </cell>
          <cell r="I196">
            <v>490000</v>
          </cell>
          <cell r="K196">
            <v>1000000</v>
          </cell>
          <cell r="N196">
            <v>580000</v>
          </cell>
        </row>
        <row r="197">
          <cell r="B197" t="str">
            <v>HN30000052140101</v>
          </cell>
          <cell r="C197" t="str">
            <v>HN300000</v>
          </cell>
          <cell r="D197">
            <v>52140101</v>
          </cell>
          <cell r="G197">
            <v>490000</v>
          </cell>
          <cell r="H197">
            <v>490000</v>
          </cell>
          <cell r="J197">
            <v>710000</v>
          </cell>
          <cell r="K197">
            <v>560000</v>
          </cell>
          <cell r="L197">
            <v>490000</v>
          </cell>
          <cell r="N197">
            <v>510000</v>
          </cell>
        </row>
        <row r="198">
          <cell r="B198" t="str">
            <v>HN40000052140101</v>
          </cell>
          <cell r="C198" t="str">
            <v>HN400000</v>
          </cell>
          <cell r="D198">
            <v>52140101</v>
          </cell>
          <cell r="F198">
            <v>450000</v>
          </cell>
          <cell r="H198">
            <v>540000</v>
          </cell>
          <cell r="N198">
            <v>1550000</v>
          </cell>
          <cell r="O198">
            <v>420000</v>
          </cell>
        </row>
        <row r="199">
          <cell r="B199" t="str">
            <v>HN10000052200120</v>
          </cell>
          <cell r="C199" t="str">
            <v>HN100000</v>
          </cell>
          <cell r="D199" t="str">
            <v>52200120</v>
          </cell>
          <cell r="E199">
            <v>18916407</v>
          </cell>
          <cell r="F199">
            <v>18916407</v>
          </cell>
          <cell r="G199">
            <v>18916407</v>
          </cell>
          <cell r="H199">
            <v>18916407</v>
          </cell>
          <cell r="I199">
            <v>18916407</v>
          </cell>
          <cell r="J199">
            <v>18916407</v>
          </cell>
          <cell r="K199">
            <v>18916407</v>
          </cell>
          <cell r="L199">
            <v>18916407</v>
          </cell>
          <cell r="M199">
            <v>18916407</v>
          </cell>
          <cell r="N199">
            <v>18916407</v>
          </cell>
          <cell r="O199">
            <v>18916407</v>
          </cell>
          <cell r="P199">
            <v>18916407</v>
          </cell>
        </row>
        <row r="200">
          <cell r="B200" t="str">
            <v>HN10000052200130</v>
          </cell>
          <cell r="C200" t="str">
            <v>HN100000</v>
          </cell>
          <cell r="D200" t="str">
            <v>52200130</v>
          </cell>
          <cell r="E200">
            <v>4843505</v>
          </cell>
          <cell r="F200">
            <v>4843505</v>
          </cell>
          <cell r="G200">
            <v>4843505</v>
          </cell>
          <cell r="H200">
            <v>4843505</v>
          </cell>
          <cell r="I200">
            <v>4843505</v>
          </cell>
          <cell r="J200">
            <v>4843505</v>
          </cell>
          <cell r="K200">
            <v>4843505</v>
          </cell>
          <cell r="L200">
            <v>4843505</v>
          </cell>
          <cell r="M200">
            <v>4843505</v>
          </cell>
          <cell r="N200">
            <v>4843505</v>
          </cell>
          <cell r="O200">
            <v>4843505</v>
          </cell>
          <cell r="P200">
            <v>4843505</v>
          </cell>
        </row>
        <row r="201">
          <cell r="B201" t="str">
            <v>HN10000052200150</v>
          </cell>
          <cell r="C201" t="str">
            <v>HN100000</v>
          </cell>
          <cell r="D201">
            <v>52200150</v>
          </cell>
          <cell r="E201">
            <v>140740600</v>
          </cell>
          <cell r="F201">
            <v>140740600</v>
          </cell>
          <cell r="G201">
            <v>143348933</v>
          </cell>
          <cell r="H201">
            <v>143348933</v>
          </cell>
          <cell r="I201">
            <v>143348933</v>
          </cell>
          <cell r="J201">
            <v>143348933</v>
          </cell>
          <cell r="K201">
            <v>143348933</v>
          </cell>
          <cell r="L201">
            <v>143348933</v>
          </cell>
          <cell r="M201">
            <v>143348933</v>
          </cell>
          <cell r="N201">
            <v>143348933</v>
          </cell>
          <cell r="O201">
            <v>143348933</v>
          </cell>
          <cell r="P201">
            <v>143348933</v>
          </cell>
        </row>
        <row r="202">
          <cell r="B202" t="str">
            <v>HN10000052200160</v>
          </cell>
          <cell r="C202" t="str">
            <v>HN100000</v>
          </cell>
          <cell r="D202">
            <v>52200160</v>
          </cell>
          <cell r="E202">
            <v>309234</v>
          </cell>
          <cell r="F202">
            <v>309234</v>
          </cell>
          <cell r="G202">
            <v>309234</v>
          </cell>
          <cell r="H202">
            <v>309234</v>
          </cell>
          <cell r="I202">
            <v>309234</v>
          </cell>
          <cell r="J202">
            <v>309234</v>
          </cell>
          <cell r="K202">
            <v>309234</v>
          </cell>
          <cell r="L202">
            <v>309234</v>
          </cell>
          <cell r="M202">
            <v>309234</v>
          </cell>
          <cell r="N202">
            <v>309234</v>
          </cell>
          <cell r="O202">
            <v>309234</v>
          </cell>
          <cell r="P202">
            <v>309234</v>
          </cell>
        </row>
        <row r="203">
          <cell r="B203" t="str">
            <v>HN10000052200170</v>
          </cell>
          <cell r="C203" t="str">
            <v>HN100000</v>
          </cell>
          <cell r="D203">
            <v>52200170</v>
          </cell>
          <cell r="E203">
            <v>4336090</v>
          </cell>
          <cell r="F203">
            <v>4482665</v>
          </cell>
          <cell r="G203">
            <v>4482665</v>
          </cell>
          <cell r="H203">
            <v>4482665</v>
          </cell>
          <cell r="I203">
            <v>4482665</v>
          </cell>
          <cell r="J203">
            <v>4482665</v>
          </cell>
          <cell r="K203">
            <v>4482665</v>
          </cell>
          <cell r="L203">
            <v>4482665</v>
          </cell>
          <cell r="M203">
            <v>4482665</v>
          </cell>
          <cell r="N203">
            <v>4482665</v>
          </cell>
          <cell r="O203">
            <v>4482665</v>
          </cell>
          <cell r="P203">
            <v>4482665</v>
          </cell>
        </row>
        <row r="204">
          <cell r="B204" t="str">
            <v>HN10000052400102</v>
          </cell>
          <cell r="C204" t="str">
            <v>HN100000</v>
          </cell>
          <cell r="D204">
            <v>52400102</v>
          </cell>
          <cell r="E204">
            <v>328258195.6462965</v>
          </cell>
          <cell r="F204">
            <v>337749119.06999636</v>
          </cell>
          <cell r="G204">
            <v>430646869.50059676</v>
          </cell>
          <cell r="H204">
            <v>410144116.66666663</v>
          </cell>
          <cell r="I204">
            <v>442411498.6122449</v>
          </cell>
          <cell r="J204">
            <v>417821004.78625137</v>
          </cell>
          <cell r="K204">
            <v>429739095.42105263</v>
          </cell>
          <cell r="L204">
            <v>421203305.3254565</v>
          </cell>
          <cell r="M204">
            <v>394658003.82342768</v>
          </cell>
          <cell r="N204">
            <v>472005290.99707603</v>
          </cell>
          <cell r="O204">
            <v>465339228.89121616</v>
          </cell>
          <cell r="P204">
            <v>430716334.80379522</v>
          </cell>
        </row>
        <row r="205">
          <cell r="B205" t="str">
            <v>HN10000052190102</v>
          </cell>
          <cell r="C205" t="str">
            <v>HN100000</v>
          </cell>
          <cell r="D205">
            <v>52190102</v>
          </cell>
          <cell r="E205">
            <v>720500</v>
          </cell>
          <cell r="F205">
            <v>720500</v>
          </cell>
          <cell r="G205">
            <v>720500</v>
          </cell>
          <cell r="H205">
            <v>720500</v>
          </cell>
          <cell r="I205">
            <v>720500</v>
          </cell>
          <cell r="J205">
            <v>720500</v>
          </cell>
          <cell r="K205">
            <v>720500</v>
          </cell>
          <cell r="L205">
            <v>720500</v>
          </cell>
          <cell r="M205">
            <v>720500</v>
          </cell>
          <cell r="N205">
            <v>720500</v>
          </cell>
          <cell r="O205">
            <v>720500</v>
          </cell>
          <cell r="P205">
            <v>720500</v>
          </cell>
        </row>
        <row r="206">
          <cell r="B206" t="str">
            <v>HN10000052190103</v>
          </cell>
          <cell r="C206" t="str">
            <v>HN100000</v>
          </cell>
          <cell r="D206">
            <v>52190103</v>
          </cell>
          <cell r="E206">
            <v>620000</v>
          </cell>
          <cell r="F206">
            <v>620000</v>
          </cell>
          <cell r="G206">
            <v>620000</v>
          </cell>
          <cell r="H206">
            <v>620000</v>
          </cell>
          <cell r="I206">
            <v>620000</v>
          </cell>
          <cell r="J206">
            <v>620000</v>
          </cell>
          <cell r="K206">
            <v>620000</v>
          </cell>
          <cell r="L206">
            <v>620000</v>
          </cell>
          <cell r="M206">
            <v>620000</v>
          </cell>
          <cell r="N206">
            <v>620000</v>
          </cell>
          <cell r="O206">
            <v>620000</v>
          </cell>
          <cell r="P206">
            <v>620000</v>
          </cell>
        </row>
        <row r="207">
          <cell r="B207" t="str">
            <v>HN10000052199900</v>
          </cell>
          <cell r="C207" t="str">
            <v>HN100000</v>
          </cell>
          <cell r="D207">
            <v>52199900</v>
          </cell>
          <cell r="E207">
            <v>130000</v>
          </cell>
          <cell r="F207">
            <v>130000</v>
          </cell>
          <cell r="G207">
            <v>130000</v>
          </cell>
          <cell r="H207">
            <v>130000</v>
          </cell>
          <cell r="I207">
            <v>130000</v>
          </cell>
          <cell r="J207">
            <v>130000</v>
          </cell>
          <cell r="K207">
            <v>130000</v>
          </cell>
          <cell r="L207">
            <v>130000</v>
          </cell>
          <cell r="M207">
            <v>130000</v>
          </cell>
          <cell r="N207">
            <v>130000</v>
          </cell>
          <cell r="O207">
            <v>130000</v>
          </cell>
          <cell r="P207">
            <v>130000</v>
          </cell>
        </row>
        <row r="208">
          <cell r="B208" t="str">
            <v>HB20000052500101</v>
          </cell>
          <cell r="C208" t="str">
            <v>HB200000</v>
          </cell>
          <cell r="D208">
            <v>52500101</v>
          </cell>
          <cell r="E208">
            <v>3000000</v>
          </cell>
          <cell r="F208">
            <v>3000000</v>
          </cell>
          <cell r="G208">
            <v>3000000</v>
          </cell>
          <cell r="H208">
            <v>3000000</v>
          </cell>
          <cell r="I208">
            <v>3000000</v>
          </cell>
          <cell r="J208">
            <v>3000000</v>
          </cell>
          <cell r="K208">
            <v>3000000</v>
          </cell>
          <cell r="L208">
            <v>3000000</v>
          </cell>
          <cell r="M208">
            <v>3000000</v>
          </cell>
          <cell r="N208">
            <v>3000000</v>
          </cell>
          <cell r="O208">
            <v>3000000</v>
          </cell>
          <cell r="P208">
            <v>3000000</v>
          </cell>
        </row>
        <row r="209">
          <cell r="B209" t="str">
            <v>HB20000052330102</v>
          </cell>
          <cell r="C209" t="str">
            <v>HB200000</v>
          </cell>
          <cell r="D209">
            <v>52330102</v>
          </cell>
          <cell r="G209">
            <v>100000</v>
          </cell>
          <cell r="J209">
            <v>100000</v>
          </cell>
          <cell r="M209">
            <v>100000</v>
          </cell>
          <cell r="P209">
            <v>400000</v>
          </cell>
        </row>
        <row r="210">
          <cell r="B210" t="str">
            <v>HB60000052330102</v>
          </cell>
          <cell r="C210" t="str">
            <v>HB600000</v>
          </cell>
          <cell r="D210">
            <v>52330102</v>
          </cell>
          <cell r="G210">
            <v>40000</v>
          </cell>
          <cell r="J210">
            <v>40000</v>
          </cell>
          <cell r="M210">
            <v>40000</v>
          </cell>
          <cell r="P210">
            <v>40000</v>
          </cell>
        </row>
        <row r="211">
          <cell r="B211" t="str">
            <v>HB60000052330101</v>
          </cell>
          <cell r="C211" t="str">
            <v>HB600000</v>
          </cell>
          <cell r="D211">
            <v>52330101</v>
          </cell>
          <cell r="G211">
            <v>40000</v>
          </cell>
          <cell r="J211">
            <v>40000</v>
          </cell>
          <cell r="M211">
            <v>40000</v>
          </cell>
          <cell r="P211">
            <v>40000</v>
          </cell>
        </row>
        <row r="212">
          <cell r="B212" t="str">
            <v>HB20000052330101</v>
          </cell>
          <cell r="C212" t="str">
            <v>HB200000</v>
          </cell>
          <cell r="D212">
            <v>52330101</v>
          </cell>
          <cell r="G212">
            <v>100000</v>
          </cell>
          <cell r="J212">
            <v>100000</v>
          </cell>
          <cell r="M212">
            <v>100000</v>
          </cell>
          <cell r="P212">
            <v>100000</v>
          </cell>
        </row>
        <row r="213">
          <cell r="B213" t="str">
            <v>HB20000052339900</v>
          </cell>
          <cell r="C213" t="str">
            <v>HB200000</v>
          </cell>
          <cell r="D213">
            <v>52339900</v>
          </cell>
          <cell r="E213">
            <v>100000</v>
          </cell>
        </row>
        <row r="214">
          <cell r="B214" t="str">
            <v>HB60000052339900</v>
          </cell>
          <cell r="C214" t="str">
            <v>HB600000</v>
          </cell>
          <cell r="D214">
            <v>52339900</v>
          </cell>
          <cell r="G214">
            <v>50000</v>
          </cell>
          <cell r="J214">
            <v>50000</v>
          </cell>
          <cell r="M214">
            <v>50000</v>
          </cell>
          <cell r="P214">
            <v>50000</v>
          </cell>
        </row>
        <row r="215">
          <cell r="B215" t="str">
            <v>HB20000052210170</v>
          </cell>
          <cell r="C215" t="str">
            <v>HB200000</v>
          </cell>
          <cell r="D215">
            <v>52210170</v>
          </cell>
          <cell r="J215">
            <v>300000</v>
          </cell>
          <cell r="P215">
            <v>300000</v>
          </cell>
        </row>
        <row r="216">
          <cell r="B216" t="str">
            <v>HA10000052180131</v>
          </cell>
          <cell r="C216" t="str">
            <v>HA100000</v>
          </cell>
          <cell r="D216">
            <v>52180131</v>
          </cell>
          <cell r="E216">
            <v>890000</v>
          </cell>
          <cell r="F216">
            <v>890000</v>
          </cell>
          <cell r="G216">
            <v>890000</v>
          </cell>
          <cell r="H216">
            <v>890000</v>
          </cell>
          <cell r="I216">
            <v>890000</v>
          </cell>
          <cell r="J216">
            <v>890000</v>
          </cell>
          <cell r="K216">
            <v>890000</v>
          </cell>
          <cell r="L216">
            <v>890000</v>
          </cell>
          <cell r="M216">
            <v>890000</v>
          </cell>
          <cell r="N216">
            <v>890000</v>
          </cell>
          <cell r="O216">
            <v>890000</v>
          </cell>
          <cell r="P216">
            <v>890000</v>
          </cell>
        </row>
        <row r="217">
          <cell r="B217" t="str">
            <v>HB10000052180131</v>
          </cell>
          <cell r="C217" t="str">
            <v>HB100000</v>
          </cell>
          <cell r="D217">
            <v>52180131</v>
          </cell>
          <cell r="E217">
            <v>320000</v>
          </cell>
          <cell r="F217">
            <v>320000</v>
          </cell>
          <cell r="G217">
            <v>320000</v>
          </cell>
          <cell r="H217">
            <v>320000</v>
          </cell>
          <cell r="I217">
            <v>320000</v>
          </cell>
          <cell r="J217">
            <v>320000</v>
          </cell>
          <cell r="K217">
            <v>320000</v>
          </cell>
          <cell r="L217">
            <v>320000</v>
          </cell>
          <cell r="M217">
            <v>320000</v>
          </cell>
          <cell r="N217">
            <v>320000</v>
          </cell>
          <cell r="O217">
            <v>320000</v>
          </cell>
          <cell r="P217">
            <v>320000</v>
          </cell>
        </row>
        <row r="218">
          <cell r="B218" t="str">
            <v>HB60000052180131</v>
          </cell>
          <cell r="C218" t="str">
            <v>HB600000</v>
          </cell>
          <cell r="D218">
            <v>52180131</v>
          </cell>
          <cell r="E218">
            <v>750000</v>
          </cell>
          <cell r="F218">
            <v>750000</v>
          </cell>
          <cell r="G218">
            <v>750000</v>
          </cell>
          <cell r="H218">
            <v>750000</v>
          </cell>
          <cell r="I218">
            <v>750000</v>
          </cell>
          <cell r="J218">
            <v>750000</v>
          </cell>
          <cell r="K218">
            <v>750000</v>
          </cell>
          <cell r="L218">
            <v>750000</v>
          </cell>
          <cell r="M218">
            <v>750000</v>
          </cell>
          <cell r="N218">
            <v>750000</v>
          </cell>
          <cell r="O218">
            <v>750000</v>
          </cell>
          <cell r="P218">
            <v>750000</v>
          </cell>
        </row>
        <row r="219">
          <cell r="B219" t="str">
            <v>HB50000052180131</v>
          </cell>
          <cell r="C219" t="str">
            <v>HB500000</v>
          </cell>
          <cell r="D219">
            <v>52180131</v>
          </cell>
          <cell r="E219">
            <v>600000</v>
          </cell>
          <cell r="F219">
            <v>600000</v>
          </cell>
          <cell r="G219">
            <v>600000</v>
          </cell>
          <cell r="H219">
            <v>650000</v>
          </cell>
          <cell r="I219">
            <v>650000</v>
          </cell>
          <cell r="J219">
            <v>650000</v>
          </cell>
          <cell r="K219">
            <v>650000</v>
          </cell>
          <cell r="L219">
            <v>650000</v>
          </cell>
          <cell r="M219">
            <v>650000</v>
          </cell>
          <cell r="N219">
            <v>650000</v>
          </cell>
          <cell r="O219">
            <v>650000</v>
          </cell>
          <cell r="P219">
            <v>650000</v>
          </cell>
        </row>
        <row r="220">
          <cell r="B220" t="str">
            <v>HB20000052180131</v>
          </cell>
          <cell r="C220" t="str">
            <v>HB200000</v>
          </cell>
          <cell r="D220">
            <v>52180131</v>
          </cell>
          <cell r="E220">
            <v>600000</v>
          </cell>
          <cell r="F220">
            <v>600000</v>
          </cell>
          <cell r="G220">
            <v>600000</v>
          </cell>
          <cell r="H220">
            <v>650000</v>
          </cell>
          <cell r="I220">
            <v>650000</v>
          </cell>
          <cell r="J220">
            <v>650000</v>
          </cell>
          <cell r="K220">
            <v>650000</v>
          </cell>
          <cell r="L220">
            <v>650000</v>
          </cell>
          <cell r="M220">
            <v>650000</v>
          </cell>
          <cell r="N220">
            <v>650000</v>
          </cell>
          <cell r="O220">
            <v>650000</v>
          </cell>
          <cell r="P220">
            <v>650000</v>
          </cell>
        </row>
        <row r="221">
          <cell r="B221" t="str">
            <v>HB30000052180131</v>
          </cell>
          <cell r="C221" t="str">
            <v>HB300000</v>
          </cell>
          <cell r="D221">
            <v>52180131</v>
          </cell>
          <cell r="E221">
            <v>300000</v>
          </cell>
          <cell r="F221">
            <v>420000</v>
          </cell>
          <cell r="G221">
            <v>420000</v>
          </cell>
          <cell r="H221">
            <v>420000</v>
          </cell>
          <cell r="I221">
            <v>420000</v>
          </cell>
          <cell r="J221">
            <v>420000</v>
          </cell>
          <cell r="K221">
            <v>420000</v>
          </cell>
          <cell r="L221">
            <v>420000</v>
          </cell>
          <cell r="M221">
            <v>420000</v>
          </cell>
          <cell r="N221">
            <v>420000</v>
          </cell>
          <cell r="O221">
            <v>420000</v>
          </cell>
          <cell r="P221">
            <v>420000</v>
          </cell>
        </row>
        <row r="222">
          <cell r="B222" t="str">
            <v>HA10000052180132</v>
          </cell>
          <cell r="C222" t="str">
            <v>HA100000</v>
          </cell>
          <cell r="D222" t="str">
            <v>52180132</v>
          </cell>
          <cell r="E222">
            <v>70000</v>
          </cell>
          <cell r="F222">
            <v>70000</v>
          </cell>
          <cell r="G222">
            <v>70000</v>
          </cell>
          <cell r="H222">
            <v>70000</v>
          </cell>
          <cell r="I222">
            <v>70000</v>
          </cell>
          <cell r="J222">
            <v>70000</v>
          </cell>
          <cell r="K222">
            <v>70000</v>
          </cell>
          <cell r="L222">
            <v>70000</v>
          </cell>
          <cell r="M222">
            <v>70000</v>
          </cell>
          <cell r="N222">
            <v>70000</v>
          </cell>
          <cell r="O222">
            <v>70000</v>
          </cell>
          <cell r="P222">
            <v>70000</v>
          </cell>
        </row>
        <row r="223">
          <cell r="B223" t="str">
            <v>HB10000052180132</v>
          </cell>
          <cell r="C223" t="str">
            <v>HB100000</v>
          </cell>
          <cell r="D223" t="str">
            <v>52180132</v>
          </cell>
          <cell r="E223">
            <v>220000</v>
          </cell>
          <cell r="F223">
            <v>220000</v>
          </cell>
          <cell r="G223">
            <v>220000</v>
          </cell>
          <cell r="H223">
            <v>220000</v>
          </cell>
          <cell r="I223">
            <v>220000</v>
          </cell>
          <cell r="J223">
            <v>220000</v>
          </cell>
          <cell r="K223">
            <v>220000</v>
          </cell>
          <cell r="L223">
            <v>220000</v>
          </cell>
          <cell r="M223">
            <v>220000</v>
          </cell>
          <cell r="N223">
            <v>220000</v>
          </cell>
          <cell r="O223">
            <v>220000</v>
          </cell>
          <cell r="P223">
            <v>220000</v>
          </cell>
        </row>
        <row r="224">
          <cell r="B224" t="str">
            <v>HB60000052180132</v>
          </cell>
          <cell r="C224" t="str">
            <v>HB600000</v>
          </cell>
          <cell r="D224" t="str">
            <v>52180132</v>
          </cell>
          <cell r="E224">
            <v>660000</v>
          </cell>
          <cell r="F224">
            <v>660000</v>
          </cell>
          <cell r="G224">
            <v>660000</v>
          </cell>
          <cell r="H224">
            <v>660000</v>
          </cell>
          <cell r="I224">
            <v>660000</v>
          </cell>
          <cell r="J224">
            <v>660000</v>
          </cell>
          <cell r="K224">
            <v>660000</v>
          </cell>
          <cell r="L224">
            <v>660000</v>
          </cell>
          <cell r="M224">
            <v>660000</v>
          </cell>
          <cell r="N224">
            <v>660000</v>
          </cell>
          <cell r="O224">
            <v>660000</v>
          </cell>
          <cell r="P224">
            <v>660000</v>
          </cell>
        </row>
        <row r="225">
          <cell r="B225" t="str">
            <v>HB50000052180132</v>
          </cell>
          <cell r="C225" t="str">
            <v>HB500000</v>
          </cell>
          <cell r="D225" t="str">
            <v>52180132</v>
          </cell>
          <cell r="E225">
            <v>660000</v>
          </cell>
          <cell r="F225">
            <v>660000</v>
          </cell>
          <cell r="G225">
            <v>660000</v>
          </cell>
          <cell r="H225">
            <v>660000</v>
          </cell>
          <cell r="I225">
            <v>660000</v>
          </cell>
          <cell r="J225">
            <v>660000</v>
          </cell>
          <cell r="K225">
            <v>660000</v>
          </cell>
          <cell r="L225">
            <v>660000</v>
          </cell>
          <cell r="M225">
            <v>660000</v>
          </cell>
          <cell r="N225">
            <v>660000</v>
          </cell>
          <cell r="O225">
            <v>660000</v>
          </cell>
          <cell r="P225">
            <v>660000</v>
          </cell>
        </row>
        <row r="226">
          <cell r="B226" t="str">
            <v>HB20000052180132</v>
          </cell>
          <cell r="C226" t="str">
            <v>HB200000</v>
          </cell>
          <cell r="D226" t="str">
            <v>52180132</v>
          </cell>
          <cell r="E226">
            <v>660000</v>
          </cell>
          <cell r="F226">
            <v>660000</v>
          </cell>
          <cell r="G226">
            <v>660000</v>
          </cell>
          <cell r="H226">
            <v>660000</v>
          </cell>
          <cell r="I226">
            <v>660000</v>
          </cell>
          <cell r="J226">
            <v>660000</v>
          </cell>
          <cell r="K226">
            <v>660000</v>
          </cell>
          <cell r="L226">
            <v>660000</v>
          </cell>
          <cell r="M226">
            <v>660000</v>
          </cell>
          <cell r="N226">
            <v>660000</v>
          </cell>
          <cell r="O226">
            <v>660000</v>
          </cell>
          <cell r="P226">
            <v>660000</v>
          </cell>
        </row>
        <row r="227">
          <cell r="B227" t="str">
            <v>HB30000052180132</v>
          </cell>
          <cell r="C227" t="str">
            <v>HB300000</v>
          </cell>
          <cell r="D227" t="str">
            <v>52180132</v>
          </cell>
          <cell r="E227">
            <v>300000</v>
          </cell>
          <cell r="F227">
            <v>400000</v>
          </cell>
          <cell r="G227">
            <v>400000</v>
          </cell>
          <cell r="H227">
            <v>400000</v>
          </cell>
          <cell r="I227">
            <v>400000</v>
          </cell>
          <cell r="J227">
            <v>400000</v>
          </cell>
          <cell r="K227">
            <v>400000</v>
          </cell>
          <cell r="L227">
            <v>400000</v>
          </cell>
          <cell r="M227">
            <v>400000</v>
          </cell>
          <cell r="N227">
            <v>400000</v>
          </cell>
          <cell r="O227">
            <v>400000</v>
          </cell>
          <cell r="P227">
            <v>400000</v>
          </cell>
        </row>
        <row r="228">
          <cell r="B228" t="str">
            <v>HB10000052180133</v>
          </cell>
          <cell r="C228" t="str">
            <v>HB100000</v>
          </cell>
          <cell r="D228" t="str">
            <v>52180133</v>
          </cell>
          <cell r="E228">
            <v>120000</v>
          </cell>
          <cell r="F228">
            <v>120000</v>
          </cell>
          <cell r="G228">
            <v>120000</v>
          </cell>
          <cell r="H228">
            <v>120000</v>
          </cell>
          <cell r="I228">
            <v>120000</v>
          </cell>
          <cell r="J228">
            <v>120000</v>
          </cell>
          <cell r="K228">
            <v>120000</v>
          </cell>
          <cell r="L228">
            <v>120000</v>
          </cell>
          <cell r="M228">
            <v>120000</v>
          </cell>
          <cell r="N228">
            <v>120000</v>
          </cell>
          <cell r="O228">
            <v>120000</v>
          </cell>
          <cell r="P228">
            <v>120000</v>
          </cell>
        </row>
        <row r="229">
          <cell r="B229" t="str">
            <v>HB60000052180133</v>
          </cell>
          <cell r="C229" t="str">
            <v>HB600000</v>
          </cell>
          <cell r="D229" t="str">
            <v>52180133</v>
          </cell>
          <cell r="E229">
            <v>360000</v>
          </cell>
          <cell r="F229">
            <v>360000</v>
          </cell>
          <cell r="G229">
            <v>360000</v>
          </cell>
          <cell r="H229">
            <v>360000</v>
          </cell>
          <cell r="I229">
            <v>360000</v>
          </cell>
          <cell r="J229">
            <v>360000</v>
          </cell>
          <cell r="K229">
            <v>360000</v>
          </cell>
          <cell r="L229">
            <v>360000</v>
          </cell>
          <cell r="M229">
            <v>360000</v>
          </cell>
          <cell r="N229">
            <v>360000</v>
          </cell>
          <cell r="O229">
            <v>360000</v>
          </cell>
          <cell r="P229">
            <v>360000</v>
          </cell>
        </row>
        <row r="230">
          <cell r="B230" t="str">
            <v>HB50000052180133</v>
          </cell>
          <cell r="C230" t="str">
            <v>HB500000</v>
          </cell>
          <cell r="D230" t="str">
            <v>52180133</v>
          </cell>
          <cell r="E230">
            <v>360000</v>
          </cell>
          <cell r="F230">
            <v>360000</v>
          </cell>
          <cell r="G230">
            <v>360000</v>
          </cell>
          <cell r="H230">
            <v>360000</v>
          </cell>
          <cell r="I230">
            <v>360000</v>
          </cell>
          <cell r="J230">
            <v>360000</v>
          </cell>
          <cell r="K230">
            <v>360000</v>
          </cell>
          <cell r="L230">
            <v>360000</v>
          </cell>
          <cell r="M230">
            <v>360000</v>
          </cell>
          <cell r="N230">
            <v>360000</v>
          </cell>
          <cell r="O230">
            <v>360000</v>
          </cell>
          <cell r="P230">
            <v>360000</v>
          </cell>
        </row>
        <row r="231">
          <cell r="B231" t="str">
            <v>HB20000052180133</v>
          </cell>
          <cell r="C231" t="str">
            <v>HB200000</v>
          </cell>
          <cell r="D231" t="str">
            <v>52180133</v>
          </cell>
          <cell r="E231">
            <v>360000</v>
          </cell>
          <cell r="F231">
            <v>360000</v>
          </cell>
          <cell r="G231">
            <v>360000</v>
          </cell>
          <cell r="H231">
            <v>360000</v>
          </cell>
          <cell r="I231">
            <v>360000</v>
          </cell>
          <cell r="J231">
            <v>360000</v>
          </cell>
          <cell r="K231">
            <v>360000</v>
          </cell>
          <cell r="L231">
            <v>360000</v>
          </cell>
          <cell r="M231">
            <v>360000</v>
          </cell>
          <cell r="N231">
            <v>360000</v>
          </cell>
          <cell r="O231">
            <v>360000</v>
          </cell>
          <cell r="P231">
            <v>360000</v>
          </cell>
        </row>
        <row r="232">
          <cell r="B232" t="str">
            <v>HB30000052180133</v>
          </cell>
          <cell r="C232" t="str">
            <v>HB300000</v>
          </cell>
          <cell r="D232" t="str">
            <v>52180133</v>
          </cell>
          <cell r="E232">
            <v>120000</v>
          </cell>
          <cell r="F232">
            <v>160000</v>
          </cell>
          <cell r="G232">
            <v>160000</v>
          </cell>
          <cell r="H232">
            <v>160000</v>
          </cell>
          <cell r="I232">
            <v>160000</v>
          </cell>
          <cell r="J232">
            <v>160000</v>
          </cell>
          <cell r="K232">
            <v>160000</v>
          </cell>
          <cell r="L232">
            <v>160000</v>
          </cell>
          <cell r="M232">
            <v>160000</v>
          </cell>
          <cell r="N232">
            <v>160000</v>
          </cell>
          <cell r="O232">
            <v>160000</v>
          </cell>
          <cell r="P232">
            <v>160000</v>
          </cell>
        </row>
        <row r="233">
          <cell r="B233" t="str">
            <v>HB20000052180113</v>
          </cell>
          <cell r="C233" t="str">
            <v>HB200000</v>
          </cell>
          <cell r="D233">
            <v>52180113</v>
          </cell>
          <cell r="K233">
            <v>8800000</v>
          </cell>
          <cell r="M233">
            <v>15100000</v>
          </cell>
        </row>
        <row r="234">
          <cell r="B234" t="str">
            <v>HB20000052189900</v>
          </cell>
          <cell r="C234" t="str">
            <v>HB200000</v>
          </cell>
          <cell r="D234" t="str">
            <v>52189900</v>
          </cell>
          <cell r="I234">
            <v>300000000</v>
          </cell>
          <cell r="M234">
            <v>600000</v>
          </cell>
        </row>
        <row r="235">
          <cell r="B235" t="str">
            <v>HB10000052220103</v>
          </cell>
          <cell r="C235" t="str">
            <v>HB100000</v>
          </cell>
          <cell r="D235">
            <v>52220103</v>
          </cell>
          <cell r="E235">
            <v>72000</v>
          </cell>
          <cell r="F235">
            <v>72000</v>
          </cell>
          <cell r="G235">
            <v>72000</v>
          </cell>
          <cell r="H235">
            <v>72000</v>
          </cell>
          <cell r="I235">
            <v>72000</v>
          </cell>
          <cell r="J235">
            <v>72000</v>
          </cell>
          <cell r="K235">
            <v>72000</v>
          </cell>
          <cell r="L235">
            <v>72000</v>
          </cell>
          <cell r="M235">
            <v>72000</v>
          </cell>
          <cell r="N235">
            <v>72000</v>
          </cell>
          <cell r="O235">
            <v>72000</v>
          </cell>
          <cell r="P235">
            <v>72000</v>
          </cell>
        </row>
        <row r="236">
          <cell r="B236" t="str">
            <v>HB60000052220103</v>
          </cell>
          <cell r="C236" t="str">
            <v>HB600000</v>
          </cell>
          <cell r="D236">
            <v>52220103</v>
          </cell>
          <cell r="E236">
            <v>140000</v>
          </cell>
          <cell r="F236">
            <v>140000</v>
          </cell>
          <cell r="G236">
            <v>140000</v>
          </cell>
          <cell r="H236">
            <v>140000</v>
          </cell>
          <cell r="I236">
            <v>140000</v>
          </cell>
          <cell r="J236">
            <v>140000</v>
          </cell>
          <cell r="K236">
            <v>140000</v>
          </cell>
          <cell r="L236">
            <v>140000</v>
          </cell>
          <cell r="M236">
            <v>140000</v>
          </cell>
          <cell r="N236">
            <v>140000</v>
          </cell>
          <cell r="O236">
            <v>140000</v>
          </cell>
          <cell r="P236">
            <v>140000</v>
          </cell>
        </row>
        <row r="237">
          <cell r="B237" t="str">
            <v>HB50000052220103</v>
          </cell>
          <cell r="C237" t="str">
            <v>HB500000</v>
          </cell>
          <cell r="D237">
            <v>52220103</v>
          </cell>
          <cell r="E237">
            <v>140000</v>
          </cell>
          <cell r="F237">
            <v>140000</v>
          </cell>
          <cell r="G237">
            <v>140000</v>
          </cell>
          <cell r="H237">
            <v>140000</v>
          </cell>
          <cell r="I237">
            <v>140000</v>
          </cell>
          <cell r="J237">
            <v>140000</v>
          </cell>
          <cell r="K237">
            <v>140000</v>
          </cell>
          <cell r="L237">
            <v>140000</v>
          </cell>
          <cell r="M237">
            <v>140000</v>
          </cell>
          <cell r="N237">
            <v>140000</v>
          </cell>
          <cell r="O237">
            <v>140000</v>
          </cell>
          <cell r="P237">
            <v>140000</v>
          </cell>
        </row>
        <row r="238">
          <cell r="B238" t="str">
            <v>HB20000052220103</v>
          </cell>
          <cell r="C238" t="str">
            <v>HB200000</v>
          </cell>
          <cell r="D238">
            <v>52220103</v>
          </cell>
          <cell r="E238">
            <v>140000</v>
          </cell>
          <cell r="F238">
            <v>140000</v>
          </cell>
          <cell r="G238">
            <v>140000</v>
          </cell>
          <cell r="H238">
            <v>140000</v>
          </cell>
          <cell r="I238">
            <v>140000</v>
          </cell>
          <cell r="J238">
            <v>140000</v>
          </cell>
          <cell r="K238">
            <v>140000</v>
          </cell>
          <cell r="L238">
            <v>140000</v>
          </cell>
          <cell r="M238">
            <v>140000</v>
          </cell>
          <cell r="N238">
            <v>140000</v>
          </cell>
          <cell r="O238">
            <v>140000</v>
          </cell>
          <cell r="P238">
            <v>140000</v>
          </cell>
        </row>
        <row r="239">
          <cell r="B239" t="str">
            <v>HB30000052220103</v>
          </cell>
          <cell r="C239" t="str">
            <v>HB300000</v>
          </cell>
          <cell r="D239">
            <v>52220103</v>
          </cell>
          <cell r="E239">
            <v>70000</v>
          </cell>
          <cell r="F239">
            <v>70000</v>
          </cell>
          <cell r="G239">
            <v>70000</v>
          </cell>
          <cell r="H239">
            <v>70000</v>
          </cell>
          <cell r="I239">
            <v>70000</v>
          </cell>
          <cell r="J239">
            <v>70000</v>
          </cell>
          <cell r="K239">
            <v>70000</v>
          </cell>
          <cell r="L239">
            <v>70000</v>
          </cell>
          <cell r="M239">
            <v>70000</v>
          </cell>
          <cell r="N239">
            <v>70000</v>
          </cell>
          <cell r="O239">
            <v>70000</v>
          </cell>
          <cell r="P239">
            <v>70000</v>
          </cell>
        </row>
        <row r="240">
          <cell r="B240" t="str">
            <v>HB10000052130123</v>
          </cell>
          <cell r="C240" t="str">
            <v>HB100000</v>
          </cell>
          <cell r="D240">
            <v>52130123</v>
          </cell>
          <cell r="E240">
            <v>100000</v>
          </cell>
          <cell r="F240">
            <v>100000</v>
          </cell>
          <cell r="G240">
            <v>100000</v>
          </cell>
          <cell r="H240">
            <v>100000</v>
          </cell>
          <cell r="I240">
            <v>100000</v>
          </cell>
          <cell r="J240">
            <v>100000</v>
          </cell>
          <cell r="K240">
            <v>100000</v>
          </cell>
          <cell r="L240">
            <v>100000</v>
          </cell>
          <cell r="M240">
            <v>100000</v>
          </cell>
          <cell r="N240">
            <v>100000</v>
          </cell>
          <cell r="O240">
            <v>100000</v>
          </cell>
          <cell r="P240">
            <v>100000</v>
          </cell>
        </row>
        <row r="241">
          <cell r="B241" t="str">
            <v>HB60000052130123</v>
          </cell>
          <cell r="C241" t="str">
            <v>HB600000</v>
          </cell>
          <cell r="D241">
            <v>52130123</v>
          </cell>
          <cell r="E241">
            <v>690000</v>
          </cell>
          <cell r="F241">
            <v>690000</v>
          </cell>
          <cell r="G241">
            <v>690000</v>
          </cell>
          <cell r="H241">
            <v>690000</v>
          </cell>
          <cell r="I241">
            <v>690000</v>
          </cell>
          <cell r="J241">
            <v>690000</v>
          </cell>
          <cell r="K241">
            <v>690000</v>
          </cell>
          <cell r="L241">
            <v>690000</v>
          </cell>
          <cell r="M241">
            <v>690000</v>
          </cell>
          <cell r="N241">
            <v>690000</v>
          </cell>
          <cell r="O241">
            <v>690000</v>
          </cell>
          <cell r="P241">
            <v>690000</v>
          </cell>
        </row>
        <row r="242">
          <cell r="B242" t="str">
            <v>HB50000052130123</v>
          </cell>
          <cell r="C242" t="str">
            <v>HB500000</v>
          </cell>
          <cell r="D242">
            <v>52130123</v>
          </cell>
          <cell r="E242">
            <v>30000</v>
          </cell>
          <cell r="F242">
            <v>30000</v>
          </cell>
          <cell r="G242">
            <v>30000</v>
          </cell>
          <cell r="H242">
            <v>30000</v>
          </cell>
          <cell r="I242">
            <v>30000</v>
          </cell>
          <cell r="J242">
            <v>20000</v>
          </cell>
          <cell r="K242">
            <v>20000</v>
          </cell>
          <cell r="L242">
            <v>20000</v>
          </cell>
          <cell r="M242">
            <v>20000</v>
          </cell>
          <cell r="N242">
            <v>20000</v>
          </cell>
          <cell r="O242">
            <v>20000</v>
          </cell>
          <cell r="P242">
            <v>20000</v>
          </cell>
        </row>
        <row r="243">
          <cell r="B243" t="str">
            <v>HB20000052130123</v>
          </cell>
          <cell r="C243" t="str">
            <v>HB200000</v>
          </cell>
          <cell r="D243">
            <v>52130123</v>
          </cell>
          <cell r="E243">
            <v>30000</v>
          </cell>
          <cell r="F243">
            <v>30000</v>
          </cell>
          <cell r="G243">
            <v>30000</v>
          </cell>
          <cell r="H243">
            <v>30000</v>
          </cell>
          <cell r="I243">
            <v>30000</v>
          </cell>
          <cell r="J243">
            <v>20000</v>
          </cell>
          <cell r="K243">
            <v>20000</v>
          </cell>
          <cell r="L243">
            <v>20000</v>
          </cell>
          <cell r="M243">
            <v>20000</v>
          </cell>
          <cell r="N243">
            <v>20000</v>
          </cell>
          <cell r="O243">
            <v>20000</v>
          </cell>
          <cell r="P243">
            <v>20000</v>
          </cell>
        </row>
        <row r="244">
          <cell r="B244" t="str">
            <v>HB30000052130123</v>
          </cell>
          <cell r="C244" t="str">
            <v>HB300000</v>
          </cell>
          <cell r="D244">
            <v>52130123</v>
          </cell>
          <cell r="G244">
            <v>100000</v>
          </cell>
          <cell r="J244">
            <v>100000</v>
          </cell>
          <cell r="M244">
            <v>100000</v>
          </cell>
          <cell r="P244">
            <v>100000</v>
          </cell>
        </row>
        <row r="245">
          <cell r="B245" t="str">
            <v>HB10000052130124</v>
          </cell>
          <cell r="C245" t="str">
            <v>HB100000</v>
          </cell>
          <cell r="D245">
            <v>52130124</v>
          </cell>
          <cell r="E245">
            <v>150000</v>
          </cell>
          <cell r="F245">
            <v>150000</v>
          </cell>
          <cell r="G245">
            <v>150000</v>
          </cell>
          <cell r="H245">
            <v>150000</v>
          </cell>
          <cell r="I245">
            <v>150000</v>
          </cell>
          <cell r="J245">
            <v>150000</v>
          </cell>
          <cell r="K245">
            <v>150000</v>
          </cell>
          <cell r="L245">
            <v>150000</v>
          </cell>
          <cell r="M245">
            <v>150000</v>
          </cell>
          <cell r="N245">
            <v>150000</v>
          </cell>
          <cell r="O245">
            <v>150000</v>
          </cell>
          <cell r="P245">
            <v>150000</v>
          </cell>
        </row>
        <row r="246">
          <cell r="B246" t="str">
            <v>HB60000052130124</v>
          </cell>
          <cell r="C246" t="str">
            <v>HB600000</v>
          </cell>
          <cell r="D246">
            <v>52130124</v>
          </cell>
          <cell r="E246">
            <v>100000</v>
          </cell>
          <cell r="F246">
            <v>100000</v>
          </cell>
          <cell r="G246">
            <v>100000</v>
          </cell>
          <cell r="H246">
            <v>100000</v>
          </cell>
          <cell r="I246">
            <v>100000</v>
          </cell>
          <cell r="J246">
            <v>100000</v>
          </cell>
          <cell r="K246">
            <v>100000</v>
          </cell>
          <cell r="L246">
            <v>100000</v>
          </cell>
          <cell r="M246">
            <v>100000</v>
          </cell>
          <cell r="N246">
            <v>100000</v>
          </cell>
          <cell r="O246">
            <v>100000</v>
          </cell>
          <cell r="P246">
            <v>100000</v>
          </cell>
        </row>
        <row r="247">
          <cell r="B247" t="str">
            <v>HB50000052130124</v>
          </cell>
          <cell r="C247" t="str">
            <v>HB500000</v>
          </cell>
          <cell r="D247">
            <v>52130124</v>
          </cell>
          <cell r="E247">
            <v>60000</v>
          </cell>
          <cell r="F247">
            <v>60000</v>
          </cell>
          <cell r="G247">
            <v>60000</v>
          </cell>
          <cell r="H247">
            <v>60000</v>
          </cell>
          <cell r="I247">
            <v>60000</v>
          </cell>
          <cell r="J247">
            <v>60000</v>
          </cell>
          <cell r="K247">
            <v>60000</v>
          </cell>
          <cell r="L247">
            <v>60000</v>
          </cell>
          <cell r="M247">
            <v>60000</v>
          </cell>
          <cell r="N247">
            <v>60000</v>
          </cell>
          <cell r="O247">
            <v>60000</v>
          </cell>
          <cell r="P247">
            <v>60000</v>
          </cell>
        </row>
        <row r="248">
          <cell r="B248" t="str">
            <v>HB20000052130124</v>
          </cell>
          <cell r="C248" t="str">
            <v>HB200000</v>
          </cell>
          <cell r="D248">
            <v>52130124</v>
          </cell>
          <cell r="E248">
            <v>60000</v>
          </cell>
          <cell r="F248">
            <v>60000</v>
          </cell>
          <cell r="G248">
            <v>60000</v>
          </cell>
          <cell r="H248">
            <v>60000</v>
          </cell>
          <cell r="I248">
            <v>60000</v>
          </cell>
          <cell r="J248">
            <v>60000</v>
          </cell>
          <cell r="K248">
            <v>60000</v>
          </cell>
          <cell r="L248">
            <v>60000</v>
          </cell>
          <cell r="M248">
            <v>60000</v>
          </cell>
          <cell r="N248">
            <v>60000</v>
          </cell>
          <cell r="O248">
            <v>60000</v>
          </cell>
          <cell r="P248">
            <v>60000</v>
          </cell>
        </row>
        <row r="249">
          <cell r="B249" t="str">
            <v>HB30000052130124</v>
          </cell>
          <cell r="C249" t="str">
            <v>HB300000</v>
          </cell>
          <cell r="D249">
            <v>52130124</v>
          </cell>
          <cell r="E249">
            <v>50000</v>
          </cell>
          <cell r="F249">
            <v>50000</v>
          </cell>
          <cell r="G249">
            <v>50000</v>
          </cell>
          <cell r="H249">
            <v>50000</v>
          </cell>
          <cell r="I249">
            <v>50000</v>
          </cell>
          <cell r="J249">
            <v>50000</v>
          </cell>
          <cell r="K249">
            <v>50000</v>
          </cell>
          <cell r="L249">
            <v>50000</v>
          </cell>
          <cell r="M249">
            <v>50000</v>
          </cell>
          <cell r="N249">
            <v>50000</v>
          </cell>
          <cell r="O249">
            <v>50000</v>
          </cell>
          <cell r="P249">
            <v>50000</v>
          </cell>
        </row>
        <row r="250">
          <cell r="B250" t="str">
            <v>HB10000052130125</v>
          </cell>
          <cell r="C250" t="str">
            <v>HB100000</v>
          </cell>
          <cell r="D250">
            <v>52130125</v>
          </cell>
          <cell r="E250">
            <v>300000</v>
          </cell>
          <cell r="H250">
            <v>800000</v>
          </cell>
          <cell r="J250">
            <v>800000</v>
          </cell>
          <cell r="M250">
            <v>450000</v>
          </cell>
          <cell r="O250">
            <v>300000</v>
          </cell>
          <cell r="P250">
            <v>1200000</v>
          </cell>
        </row>
        <row r="251">
          <cell r="B251" t="str">
            <v>HB60000052130125</v>
          </cell>
          <cell r="C251" t="str">
            <v>HB600000</v>
          </cell>
          <cell r="D251">
            <v>52130125</v>
          </cell>
          <cell r="E251">
            <v>2000000</v>
          </cell>
          <cell r="J251">
            <v>500000</v>
          </cell>
          <cell r="M251">
            <v>500000</v>
          </cell>
          <cell r="O251">
            <v>2000000</v>
          </cell>
        </row>
        <row r="252">
          <cell r="B252" t="str">
            <v>HB20000052130121</v>
          </cell>
          <cell r="C252" t="str">
            <v>HB200000</v>
          </cell>
          <cell r="D252">
            <v>52130121</v>
          </cell>
          <cell r="G252">
            <v>390000</v>
          </cell>
          <cell r="O252">
            <v>390000</v>
          </cell>
        </row>
        <row r="253">
          <cell r="B253" t="str">
            <v>HB10000052130133</v>
          </cell>
          <cell r="C253" t="str">
            <v>HB100000</v>
          </cell>
          <cell r="D253">
            <v>52130133</v>
          </cell>
          <cell r="I253">
            <v>2700000</v>
          </cell>
        </row>
        <row r="254">
          <cell r="B254" t="str">
            <v>HB60000052130109</v>
          </cell>
          <cell r="C254" t="str">
            <v>HB600000</v>
          </cell>
          <cell r="D254">
            <v>52130109</v>
          </cell>
          <cell r="E254">
            <v>60000</v>
          </cell>
          <cell r="F254">
            <v>60000</v>
          </cell>
          <cell r="G254">
            <v>60000</v>
          </cell>
          <cell r="H254">
            <v>60000</v>
          </cell>
          <cell r="I254">
            <v>60000</v>
          </cell>
          <cell r="J254">
            <v>60000</v>
          </cell>
          <cell r="K254">
            <v>60000</v>
          </cell>
          <cell r="L254">
            <v>60000</v>
          </cell>
          <cell r="M254">
            <v>60000</v>
          </cell>
          <cell r="N254">
            <v>60000</v>
          </cell>
          <cell r="O254">
            <v>60000</v>
          </cell>
          <cell r="P254">
            <v>60000</v>
          </cell>
        </row>
        <row r="255">
          <cell r="B255" t="str">
            <v>HB20000052130109</v>
          </cell>
          <cell r="C255" t="str">
            <v>HB200000</v>
          </cell>
          <cell r="D255">
            <v>52130109</v>
          </cell>
          <cell r="E255">
            <v>100000</v>
          </cell>
          <cell r="F255">
            <v>100000</v>
          </cell>
          <cell r="G255">
            <v>100000</v>
          </cell>
          <cell r="H255">
            <v>100000</v>
          </cell>
          <cell r="I255">
            <v>100000</v>
          </cell>
          <cell r="J255">
            <v>100000</v>
          </cell>
          <cell r="K255">
            <v>100000</v>
          </cell>
          <cell r="L255">
            <v>100000</v>
          </cell>
          <cell r="M255">
            <v>100000</v>
          </cell>
          <cell r="N255">
            <v>100000</v>
          </cell>
          <cell r="O255">
            <v>100000</v>
          </cell>
          <cell r="P255">
            <v>100000</v>
          </cell>
        </row>
        <row r="256">
          <cell r="B256" t="str">
            <v>HB60000052130108</v>
          </cell>
          <cell r="C256" t="str">
            <v>HB600000</v>
          </cell>
          <cell r="D256">
            <v>52130108</v>
          </cell>
          <cell r="G256">
            <v>3500000</v>
          </cell>
          <cell r="L256">
            <v>3500000</v>
          </cell>
        </row>
        <row r="257">
          <cell r="B257" t="str">
            <v>HB20000052139900</v>
          </cell>
          <cell r="C257" t="str">
            <v>HB200000</v>
          </cell>
          <cell r="D257">
            <v>52139900</v>
          </cell>
          <cell r="E257">
            <v>680589</v>
          </cell>
          <cell r="F257">
            <v>705569</v>
          </cell>
          <cell r="G257">
            <v>616462</v>
          </cell>
          <cell r="H257">
            <v>509092</v>
          </cell>
          <cell r="I257">
            <v>518290</v>
          </cell>
          <cell r="J257">
            <v>598703</v>
          </cell>
          <cell r="K257">
            <v>764984</v>
          </cell>
          <cell r="L257">
            <v>964257</v>
          </cell>
          <cell r="M257">
            <v>761686</v>
          </cell>
          <cell r="N257">
            <v>547366</v>
          </cell>
          <cell r="O257">
            <v>600000</v>
          </cell>
          <cell r="P257">
            <v>600000</v>
          </cell>
        </row>
        <row r="258">
          <cell r="B258" t="str">
            <v>HB30000052139900</v>
          </cell>
          <cell r="C258" t="str">
            <v>HB300000</v>
          </cell>
          <cell r="D258">
            <v>52139900</v>
          </cell>
          <cell r="I258">
            <v>1621600</v>
          </cell>
        </row>
        <row r="259">
          <cell r="B259" t="str">
            <v>HB60000052250105</v>
          </cell>
          <cell r="C259" t="str">
            <v>HB600000</v>
          </cell>
          <cell r="D259">
            <v>52250105</v>
          </cell>
          <cell r="G259">
            <v>20000</v>
          </cell>
          <cell r="J259">
            <v>20000</v>
          </cell>
          <cell r="M259">
            <v>20000</v>
          </cell>
          <cell r="P259">
            <v>20000</v>
          </cell>
        </row>
        <row r="260">
          <cell r="B260" t="str">
            <v>HB20000052250105</v>
          </cell>
          <cell r="C260" t="str">
            <v>HB200000</v>
          </cell>
          <cell r="D260">
            <v>52250105</v>
          </cell>
          <cell r="E260">
            <v>10000</v>
          </cell>
          <cell r="F260">
            <v>10000</v>
          </cell>
          <cell r="G260">
            <v>10000</v>
          </cell>
          <cell r="H260">
            <v>10000</v>
          </cell>
          <cell r="I260">
            <v>10000</v>
          </cell>
          <cell r="J260">
            <v>10000</v>
          </cell>
          <cell r="K260">
            <v>10000</v>
          </cell>
          <cell r="L260">
            <v>10000</v>
          </cell>
          <cell r="M260">
            <v>10000</v>
          </cell>
          <cell r="N260">
            <v>10000</v>
          </cell>
          <cell r="O260">
            <v>10000</v>
          </cell>
          <cell r="P260">
            <v>10000</v>
          </cell>
        </row>
        <row r="261">
          <cell r="B261" t="str">
            <v>HB10000052350101</v>
          </cell>
          <cell r="C261" t="str">
            <v>HB100000</v>
          </cell>
          <cell r="D261">
            <v>52350101</v>
          </cell>
          <cell r="E261">
            <v>300000</v>
          </cell>
          <cell r="F261">
            <v>300000</v>
          </cell>
          <cell r="G261">
            <v>300000</v>
          </cell>
          <cell r="H261">
            <v>300000</v>
          </cell>
          <cell r="I261">
            <v>300000</v>
          </cell>
          <cell r="J261">
            <v>300000</v>
          </cell>
          <cell r="K261">
            <v>300000</v>
          </cell>
          <cell r="L261">
            <v>300000</v>
          </cell>
          <cell r="M261">
            <v>300000</v>
          </cell>
          <cell r="N261">
            <v>300000</v>
          </cell>
          <cell r="O261">
            <v>300000</v>
          </cell>
          <cell r="P261">
            <v>300000</v>
          </cell>
        </row>
        <row r="262">
          <cell r="B262" t="str">
            <v>HB20000052350101</v>
          </cell>
          <cell r="C262" t="str">
            <v>HB200000</v>
          </cell>
          <cell r="D262">
            <v>52350101</v>
          </cell>
          <cell r="E262">
            <v>800000</v>
          </cell>
          <cell r="F262">
            <v>800000</v>
          </cell>
          <cell r="G262">
            <v>600000</v>
          </cell>
          <cell r="H262">
            <v>600000</v>
          </cell>
          <cell r="I262">
            <v>600000</v>
          </cell>
          <cell r="J262">
            <v>600000</v>
          </cell>
          <cell r="K262">
            <v>600000</v>
          </cell>
          <cell r="L262">
            <v>600000</v>
          </cell>
          <cell r="M262">
            <v>600000</v>
          </cell>
          <cell r="N262">
            <v>600000</v>
          </cell>
          <cell r="O262">
            <v>600000</v>
          </cell>
          <cell r="P262">
            <v>600000</v>
          </cell>
        </row>
        <row r="263">
          <cell r="B263" t="str">
            <v>HB60000052359900</v>
          </cell>
          <cell r="C263" t="str">
            <v>HB600000</v>
          </cell>
          <cell r="D263">
            <v>52359900</v>
          </cell>
          <cell r="E263">
            <v>50000</v>
          </cell>
          <cell r="F263">
            <v>50000</v>
          </cell>
          <cell r="G263">
            <v>50000</v>
          </cell>
          <cell r="H263">
            <v>50000</v>
          </cell>
          <cell r="I263">
            <v>50000</v>
          </cell>
          <cell r="J263">
            <v>50000</v>
          </cell>
          <cell r="K263">
            <v>50000</v>
          </cell>
          <cell r="L263">
            <v>50000</v>
          </cell>
          <cell r="M263">
            <v>50000</v>
          </cell>
          <cell r="N263">
            <v>50000</v>
          </cell>
          <cell r="O263">
            <v>50000</v>
          </cell>
          <cell r="P263">
            <v>50000</v>
          </cell>
        </row>
        <row r="264">
          <cell r="B264" t="str">
            <v>HB50000052359900</v>
          </cell>
          <cell r="C264" t="str">
            <v>HB500000</v>
          </cell>
          <cell r="D264">
            <v>52359900</v>
          </cell>
          <cell r="G264">
            <v>30000</v>
          </cell>
          <cell r="J264">
            <v>30000</v>
          </cell>
          <cell r="M264">
            <v>30000</v>
          </cell>
          <cell r="P264">
            <v>30000</v>
          </cell>
        </row>
        <row r="265">
          <cell r="B265" t="str">
            <v>HB30000052310101</v>
          </cell>
          <cell r="C265" t="str">
            <v>HB300000</v>
          </cell>
          <cell r="D265">
            <v>52310101</v>
          </cell>
          <cell r="E265">
            <v>200000</v>
          </cell>
          <cell r="F265">
            <v>200000</v>
          </cell>
          <cell r="G265">
            <v>200000</v>
          </cell>
          <cell r="H265">
            <v>200000</v>
          </cell>
          <cell r="I265">
            <v>200000</v>
          </cell>
          <cell r="J265">
            <v>200000</v>
          </cell>
          <cell r="K265">
            <v>200000</v>
          </cell>
          <cell r="L265">
            <v>200000</v>
          </cell>
          <cell r="M265">
            <v>200000</v>
          </cell>
          <cell r="N265">
            <v>200000</v>
          </cell>
          <cell r="O265">
            <v>200000</v>
          </cell>
          <cell r="P265">
            <v>200000</v>
          </cell>
        </row>
        <row r="266">
          <cell r="B266" t="str">
            <v>HB30000052310102</v>
          </cell>
          <cell r="C266" t="str">
            <v>HB300000</v>
          </cell>
          <cell r="D266">
            <v>52310102</v>
          </cell>
          <cell r="E266">
            <v>30000</v>
          </cell>
          <cell r="F266">
            <v>30000</v>
          </cell>
          <cell r="G266">
            <v>30000</v>
          </cell>
          <cell r="H266">
            <v>30000</v>
          </cell>
          <cell r="I266">
            <v>30000</v>
          </cell>
          <cell r="J266">
            <v>30000</v>
          </cell>
          <cell r="K266">
            <v>30000</v>
          </cell>
          <cell r="L266">
            <v>30000</v>
          </cell>
          <cell r="M266">
            <v>30000</v>
          </cell>
          <cell r="N266">
            <v>30000</v>
          </cell>
          <cell r="O266">
            <v>30000</v>
          </cell>
          <cell r="P266">
            <v>30000</v>
          </cell>
        </row>
        <row r="267">
          <cell r="B267" t="str">
            <v>HB30000052310103</v>
          </cell>
          <cell r="C267" t="str">
            <v>HB300000</v>
          </cell>
          <cell r="D267">
            <v>52310103</v>
          </cell>
          <cell r="F267">
            <v>7200000</v>
          </cell>
          <cell r="H267">
            <v>24000000</v>
          </cell>
          <cell r="I267">
            <v>7200000</v>
          </cell>
          <cell r="K267">
            <v>7200000</v>
          </cell>
          <cell r="O267">
            <v>7200000</v>
          </cell>
        </row>
        <row r="268">
          <cell r="B268" t="str">
            <v>HB30000052310104</v>
          </cell>
          <cell r="C268" t="str">
            <v>HB300000</v>
          </cell>
          <cell r="D268">
            <v>52310104</v>
          </cell>
          <cell r="H268">
            <v>8000000</v>
          </cell>
        </row>
        <row r="269">
          <cell r="B269" t="str">
            <v>HB20000052310106</v>
          </cell>
          <cell r="C269" t="str">
            <v>HB200000</v>
          </cell>
          <cell r="D269">
            <v>52310106</v>
          </cell>
          <cell r="H269">
            <v>200000</v>
          </cell>
        </row>
        <row r="270">
          <cell r="B270" t="str">
            <v>HB10000052310108</v>
          </cell>
          <cell r="C270" t="str">
            <v>HB100000</v>
          </cell>
          <cell r="D270">
            <v>52310108</v>
          </cell>
          <cell r="E270">
            <v>6000000</v>
          </cell>
          <cell r="K270">
            <v>6000000</v>
          </cell>
        </row>
        <row r="271">
          <cell r="B271" t="str">
            <v>HB20000052310114</v>
          </cell>
          <cell r="C271" t="str">
            <v>HB200000</v>
          </cell>
          <cell r="D271">
            <v>52310114</v>
          </cell>
          <cell r="G271">
            <v>300000</v>
          </cell>
          <cell r="J271">
            <v>300000</v>
          </cell>
          <cell r="M271">
            <v>300000</v>
          </cell>
          <cell r="P271">
            <v>300000</v>
          </cell>
        </row>
        <row r="272">
          <cell r="B272" t="str">
            <v>HB50000052310114</v>
          </cell>
          <cell r="C272" t="str">
            <v>HB500000</v>
          </cell>
          <cell r="D272">
            <v>52310114</v>
          </cell>
          <cell r="E272">
            <v>10000000</v>
          </cell>
        </row>
        <row r="273">
          <cell r="B273" t="str">
            <v>HB20000052310119</v>
          </cell>
          <cell r="C273" t="str">
            <v>HB200000</v>
          </cell>
          <cell r="D273">
            <v>52310119</v>
          </cell>
          <cell r="E273">
            <v>500000</v>
          </cell>
          <cell r="F273">
            <v>500000</v>
          </cell>
          <cell r="G273">
            <v>500000</v>
          </cell>
          <cell r="H273">
            <v>500000</v>
          </cell>
          <cell r="I273">
            <v>500000</v>
          </cell>
          <cell r="J273">
            <v>500000</v>
          </cell>
          <cell r="K273">
            <v>500000</v>
          </cell>
          <cell r="L273">
            <v>500000</v>
          </cell>
          <cell r="M273">
            <v>500000</v>
          </cell>
          <cell r="N273">
            <v>500000</v>
          </cell>
          <cell r="O273">
            <v>500000</v>
          </cell>
          <cell r="P273">
            <v>500000</v>
          </cell>
        </row>
        <row r="274">
          <cell r="B274" t="str">
            <v>HB20000052310121</v>
          </cell>
          <cell r="C274" t="str">
            <v>HB200000</v>
          </cell>
          <cell r="D274">
            <v>52310121</v>
          </cell>
          <cell r="E274">
            <v>300000</v>
          </cell>
          <cell r="H274">
            <v>60000</v>
          </cell>
          <cell r="L274">
            <v>60000</v>
          </cell>
        </row>
        <row r="275">
          <cell r="B275" t="str">
            <v>HB20000052310122</v>
          </cell>
          <cell r="C275" t="str">
            <v>HB200000</v>
          </cell>
          <cell r="D275">
            <v>52310122</v>
          </cell>
          <cell r="E275">
            <v>300000</v>
          </cell>
          <cell r="F275">
            <v>300000</v>
          </cell>
          <cell r="G275">
            <v>300000</v>
          </cell>
          <cell r="H275">
            <v>300000</v>
          </cell>
          <cell r="I275">
            <v>300000</v>
          </cell>
          <cell r="J275">
            <v>300000</v>
          </cell>
          <cell r="K275">
            <v>300000</v>
          </cell>
          <cell r="L275">
            <v>300000</v>
          </cell>
          <cell r="M275">
            <v>300000</v>
          </cell>
          <cell r="N275">
            <v>300000</v>
          </cell>
          <cell r="O275">
            <v>300000</v>
          </cell>
          <cell r="P275">
            <v>300000</v>
          </cell>
        </row>
        <row r="276">
          <cell r="B276" t="str">
            <v>HB20000052310127</v>
          </cell>
          <cell r="C276" t="str">
            <v>HB200000</v>
          </cell>
          <cell r="D276">
            <v>52310127</v>
          </cell>
          <cell r="E276">
            <v>13391000</v>
          </cell>
          <cell r="F276">
            <v>513391000</v>
          </cell>
          <cell r="G276">
            <v>471791000</v>
          </cell>
          <cell r="H276">
            <v>16241000</v>
          </cell>
          <cell r="I276">
            <v>13391000</v>
          </cell>
          <cell r="J276">
            <v>13391000</v>
          </cell>
          <cell r="K276">
            <v>13391000</v>
          </cell>
          <cell r="L276">
            <v>17825000</v>
          </cell>
          <cell r="M276">
            <v>12325000</v>
          </cell>
          <cell r="N276">
            <v>12325000</v>
          </cell>
          <cell r="O276">
            <v>12325000</v>
          </cell>
          <cell r="P276">
            <v>12325000</v>
          </cell>
        </row>
        <row r="277">
          <cell r="B277" t="str">
            <v>HB20000052319900</v>
          </cell>
          <cell r="C277" t="str">
            <v>HB200000</v>
          </cell>
          <cell r="D277">
            <v>52319900</v>
          </cell>
          <cell r="E277">
            <v>4000000</v>
          </cell>
          <cell r="F277">
            <v>800000</v>
          </cell>
          <cell r="G277">
            <v>200000</v>
          </cell>
          <cell r="I277">
            <v>800000</v>
          </cell>
          <cell r="J277">
            <v>200000</v>
          </cell>
          <cell r="M277">
            <v>200000</v>
          </cell>
          <cell r="O277">
            <v>800000</v>
          </cell>
          <cell r="P277">
            <v>200000</v>
          </cell>
        </row>
        <row r="278">
          <cell r="B278" t="str">
            <v>HB30000052319900</v>
          </cell>
          <cell r="C278" t="str">
            <v>HB300000</v>
          </cell>
          <cell r="D278">
            <v>52319900</v>
          </cell>
          <cell r="E278">
            <v>100000</v>
          </cell>
          <cell r="F278">
            <v>100000</v>
          </cell>
          <cell r="G278">
            <v>100000</v>
          </cell>
          <cell r="H278">
            <v>100000</v>
          </cell>
          <cell r="I278">
            <v>100000</v>
          </cell>
          <cell r="J278">
            <v>100000</v>
          </cell>
          <cell r="K278">
            <v>100000</v>
          </cell>
          <cell r="L278">
            <v>100000</v>
          </cell>
          <cell r="M278">
            <v>100000</v>
          </cell>
          <cell r="N278">
            <v>100000</v>
          </cell>
          <cell r="O278">
            <v>100000</v>
          </cell>
          <cell r="P278">
            <v>100000</v>
          </cell>
        </row>
        <row r="279">
          <cell r="B279" t="str">
            <v>HB10000052230103</v>
          </cell>
          <cell r="C279" t="str">
            <v>HB100000</v>
          </cell>
          <cell r="D279">
            <v>52230103</v>
          </cell>
          <cell r="E279">
            <v>500000</v>
          </cell>
          <cell r="F279">
            <v>500000</v>
          </cell>
          <cell r="G279">
            <v>500000</v>
          </cell>
          <cell r="H279">
            <v>500000</v>
          </cell>
          <cell r="I279">
            <v>500000</v>
          </cell>
          <cell r="J279">
            <v>3000000</v>
          </cell>
          <cell r="K279">
            <v>500000</v>
          </cell>
          <cell r="L279">
            <v>500000</v>
          </cell>
          <cell r="M279">
            <v>500000</v>
          </cell>
          <cell r="N279">
            <v>500000</v>
          </cell>
          <cell r="O279">
            <v>5000000</v>
          </cell>
          <cell r="P279">
            <v>1000000</v>
          </cell>
        </row>
        <row r="280">
          <cell r="B280" t="str">
            <v>HB60000052230103</v>
          </cell>
          <cell r="C280" t="str">
            <v>HB600000</v>
          </cell>
          <cell r="D280">
            <v>52230103</v>
          </cell>
          <cell r="E280">
            <v>650000</v>
          </cell>
          <cell r="F280">
            <v>650000</v>
          </cell>
          <cell r="G280">
            <v>650000</v>
          </cell>
          <cell r="H280">
            <v>650000</v>
          </cell>
          <cell r="I280">
            <v>650000</v>
          </cell>
          <cell r="J280">
            <v>650000</v>
          </cell>
          <cell r="K280">
            <v>650000</v>
          </cell>
          <cell r="L280">
            <v>650000</v>
          </cell>
          <cell r="M280">
            <v>650000</v>
          </cell>
          <cell r="N280">
            <v>650000</v>
          </cell>
          <cell r="O280">
            <v>650000</v>
          </cell>
          <cell r="P280">
            <v>650000</v>
          </cell>
        </row>
        <row r="281">
          <cell r="B281" t="str">
            <v>HB50000052230103</v>
          </cell>
          <cell r="C281" t="str">
            <v>HB500000</v>
          </cell>
          <cell r="D281">
            <v>52230103</v>
          </cell>
          <cell r="E281">
            <v>300000</v>
          </cell>
          <cell r="F281">
            <v>200000</v>
          </cell>
          <cell r="G281">
            <v>200000</v>
          </cell>
          <cell r="H281">
            <v>200000</v>
          </cell>
          <cell r="J281">
            <v>200000</v>
          </cell>
          <cell r="L281">
            <v>200000</v>
          </cell>
          <cell r="N281">
            <v>200000</v>
          </cell>
          <cell r="P281">
            <v>200000</v>
          </cell>
        </row>
        <row r="282">
          <cell r="B282" t="str">
            <v>HB20000052230103</v>
          </cell>
          <cell r="C282" t="str">
            <v>HB200000</v>
          </cell>
          <cell r="D282">
            <v>52230103</v>
          </cell>
          <cell r="G282">
            <v>200000</v>
          </cell>
          <cell r="J282">
            <v>200000</v>
          </cell>
          <cell r="M282">
            <v>200000</v>
          </cell>
          <cell r="P282">
            <v>200000</v>
          </cell>
        </row>
        <row r="283">
          <cell r="B283" t="str">
            <v>HB30000052230103</v>
          </cell>
          <cell r="C283" t="str">
            <v>HB300000</v>
          </cell>
          <cell r="D283">
            <v>52230103</v>
          </cell>
          <cell r="E283">
            <v>300000</v>
          </cell>
          <cell r="F283">
            <v>300000</v>
          </cell>
          <cell r="G283">
            <v>300000</v>
          </cell>
          <cell r="J283">
            <v>200000</v>
          </cell>
          <cell r="L283">
            <v>200000</v>
          </cell>
          <cell r="N283">
            <v>200000</v>
          </cell>
          <cell r="P283">
            <v>200000</v>
          </cell>
        </row>
        <row r="284">
          <cell r="B284" t="str">
            <v>HB10000052230105</v>
          </cell>
          <cell r="C284" t="str">
            <v>HB100000</v>
          </cell>
          <cell r="D284">
            <v>52230105</v>
          </cell>
          <cell r="F284">
            <v>500000</v>
          </cell>
          <cell r="M284">
            <v>500000</v>
          </cell>
          <cell r="P284">
            <v>500000</v>
          </cell>
        </row>
        <row r="285">
          <cell r="B285" t="str">
            <v>HB60000052230105</v>
          </cell>
          <cell r="C285" t="str">
            <v>HB600000</v>
          </cell>
          <cell r="D285">
            <v>52230105</v>
          </cell>
          <cell r="G285">
            <v>300000</v>
          </cell>
          <cell r="J285">
            <v>300000</v>
          </cell>
          <cell r="M285">
            <v>300000</v>
          </cell>
          <cell r="P285">
            <v>300000</v>
          </cell>
        </row>
        <row r="286">
          <cell r="B286" t="str">
            <v>HB50000052230105</v>
          </cell>
          <cell r="C286" t="str">
            <v>HB500000</v>
          </cell>
          <cell r="D286">
            <v>52230105</v>
          </cell>
          <cell r="F286">
            <v>300000</v>
          </cell>
          <cell r="J286">
            <v>300000</v>
          </cell>
          <cell r="M286">
            <v>300000</v>
          </cell>
          <cell r="P286">
            <v>300000</v>
          </cell>
        </row>
        <row r="287">
          <cell r="B287" t="str">
            <v>HB10000052150103</v>
          </cell>
          <cell r="C287" t="str">
            <v>HB100000</v>
          </cell>
          <cell r="D287">
            <v>52150103</v>
          </cell>
          <cell r="F287">
            <v>8600000</v>
          </cell>
          <cell r="M287">
            <v>8600000</v>
          </cell>
          <cell r="P287">
            <v>8600000</v>
          </cell>
        </row>
        <row r="288">
          <cell r="B288" t="str">
            <v>HB60000052150103</v>
          </cell>
          <cell r="C288" t="str">
            <v>HB600000</v>
          </cell>
          <cell r="D288">
            <v>52150103</v>
          </cell>
          <cell r="E288">
            <v>3944000</v>
          </cell>
          <cell r="F288">
            <v>5887000</v>
          </cell>
          <cell r="H288">
            <v>21489000</v>
          </cell>
          <cell r="J288">
            <v>4872000</v>
          </cell>
          <cell r="L288">
            <v>5017000</v>
          </cell>
          <cell r="M288">
            <v>8990000</v>
          </cell>
        </row>
        <row r="289">
          <cell r="B289" t="str">
            <v>HB50000052150103</v>
          </cell>
          <cell r="C289" t="str">
            <v>HB500000</v>
          </cell>
          <cell r="D289">
            <v>52150103</v>
          </cell>
          <cell r="G289">
            <v>6000000</v>
          </cell>
          <cell r="J289">
            <v>8000000</v>
          </cell>
          <cell r="M289">
            <v>4000000</v>
          </cell>
          <cell r="O289">
            <v>3000000</v>
          </cell>
        </row>
        <row r="290">
          <cell r="B290" t="str">
            <v>HB20000052150103</v>
          </cell>
          <cell r="C290" t="str">
            <v>HB200000</v>
          </cell>
          <cell r="D290">
            <v>52150103</v>
          </cell>
          <cell r="G290">
            <v>4000000</v>
          </cell>
          <cell r="O290">
            <v>3000000</v>
          </cell>
        </row>
        <row r="291">
          <cell r="B291" t="str">
            <v>HB30000052150103</v>
          </cell>
          <cell r="C291" t="str">
            <v>HB300000</v>
          </cell>
          <cell r="D291">
            <v>52150103</v>
          </cell>
          <cell r="F291">
            <v>4000000</v>
          </cell>
          <cell r="M291">
            <v>4000000</v>
          </cell>
          <cell r="P291">
            <v>4000000</v>
          </cell>
        </row>
        <row r="292">
          <cell r="B292" t="str">
            <v>HB10000052150101</v>
          </cell>
          <cell r="C292" t="str">
            <v>HB100000</v>
          </cell>
          <cell r="D292">
            <v>52150101</v>
          </cell>
          <cell r="E292">
            <v>280000</v>
          </cell>
          <cell r="M292">
            <v>100000</v>
          </cell>
          <cell r="P292">
            <v>100000</v>
          </cell>
        </row>
        <row r="293">
          <cell r="B293" t="str">
            <v>HB60000052150101</v>
          </cell>
          <cell r="C293" t="str">
            <v>HB600000</v>
          </cell>
          <cell r="D293">
            <v>52150101</v>
          </cell>
          <cell r="E293">
            <v>150000</v>
          </cell>
          <cell r="F293">
            <v>150000</v>
          </cell>
          <cell r="G293">
            <v>150000</v>
          </cell>
          <cell r="H293">
            <v>150000</v>
          </cell>
          <cell r="I293">
            <v>150000</v>
          </cell>
          <cell r="J293">
            <v>150000</v>
          </cell>
          <cell r="K293">
            <v>150000</v>
          </cell>
          <cell r="L293">
            <v>150000</v>
          </cell>
          <cell r="M293">
            <v>150000</v>
          </cell>
          <cell r="N293">
            <v>150000</v>
          </cell>
          <cell r="O293">
            <v>150000</v>
          </cell>
          <cell r="P293">
            <v>150000</v>
          </cell>
        </row>
        <row r="294">
          <cell r="B294" t="str">
            <v>HB50000052150101</v>
          </cell>
          <cell r="C294" t="str">
            <v>HB500000</v>
          </cell>
          <cell r="D294">
            <v>52150101</v>
          </cell>
          <cell r="E294">
            <v>700000</v>
          </cell>
          <cell r="F294">
            <v>100000</v>
          </cell>
          <cell r="J294">
            <v>100000</v>
          </cell>
          <cell r="M294">
            <v>100000</v>
          </cell>
          <cell r="P294">
            <v>100000</v>
          </cell>
        </row>
        <row r="295">
          <cell r="B295" t="str">
            <v>HB20000052150101</v>
          </cell>
          <cell r="C295" t="str">
            <v>HB200000</v>
          </cell>
          <cell r="D295">
            <v>52150101</v>
          </cell>
          <cell r="E295">
            <v>350000</v>
          </cell>
        </row>
        <row r="296">
          <cell r="B296" t="str">
            <v>HB30000052150101</v>
          </cell>
          <cell r="C296" t="str">
            <v>HB300000</v>
          </cell>
          <cell r="D296">
            <v>52150101</v>
          </cell>
          <cell r="E296">
            <v>100000</v>
          </cell>
          <cell r="F296">
            <v>100000</v>
          </cell>
          <cell r="G296">
            <v>100000</v>
          </cell>
          <cell r="J296">
            <v>100000</v>
          </cell>
          <cell r="M296">
            <v>100000</v>
          </cell>
          <cell r="P296">
            <v>100000</v>
          </cell>
        </row>
        <row r="297">
          <cell r="B297" t="str">
            <v>HB10000052150105</v>
          </cell>
          <cell r="C297" t="str">
            <v>HB100000</v>
          </cell>
          <cell r="D297">
            <v>52150105</v>
          </cell>
          <cell r="E297">
            <v>200000</v>
          </cell>
          <cell r="F297">
            <v>200000</v>
          </cell>
          <cell r="G297">
            <v>200000</v>
          </cell>
          <cell r="H297">
            <v>200000</v>
          </cell>
          <cell r="I297">
            <v>200000</v>
          </cell>
          <cell r="J297">
            <v>200000</v>
          </cell>
          <cell r="K297">
            <v>200000</v>
          </cell>
          <cell r="L297">
            <v>200000</v>
          </cell>
          <cell r="M297">
            <v>200000</v>
          </cell>
          <cell r="N297">
            <v>200000</v>
          </cell>
          <cell r="O297">
            <v>200000</v>
          </cell>
          <cell r="P297">
            <v>200000</v>
          </cell>
        </row>
        <row r="298">
          <cell r="B298" t="str">
            <v>HB60000052150105</v>
          </cell>
          <cell r="C298" t="str">
            <v>HB600000</v>
          </cell>
          <cell r="D298">
            <v>52150105</v>
          </cell>
          <cell r="E298">
            <v>300000</v>
          </cell>
          <cell r="F298">
            <v>300000</v>
          </cell>
          <cell r="G298">
            <v>300000</v>
          </cell>
          <cell r="H298">
            <v>300000</v>
          </cell>
          <cell r="I298">
            <v>300000</v>
          </cell>
          <cell r="J298">
            <v>300000</v>
          </cell>
          <cell r="K298">
            <v>300000</v>
          </cell>
          <cell r="L298">
            <v>300000</v>
          </cell>
          <cell r="M298">
            <v>300000</v>
          </cell>
          <cell r="N298">
            <v>300000</v>
          </cell>
          <cell r="O298">
            <v>300000</v>
          </cell>
          <cell r="P298">
            <v>300000</v>
          </cell>
        </row>
        <row r="299">
          <cell r="B299" t="str">
            <v>HB50000052150105</v>
          </cell>
          <cell r="C299" t="str">
            <v>HB500000</v>
          </cell>
          <cell r="D299">
            <v>52150105</v>
          </cell>
          <cell r="E299">
            <v>100000</v>
          </cell>
          <cell r="F299">
            <v>100000</v>
          </cell>
          <cell r="G299">
            <v>100000</v>
          </cell>
          <cell r="H299">
            <v>100000</v>
          </cell>
          <cell r="I299">
            <v>100000</v>
          </cell>
          <cell r="J299">
            <v>100000</v>
          </cell>
          <cell r="K299">
            <v>60000</v>
          </cell>
          <cell r="L299">
            <v>60000</v>
          </cell>
          <cell r="M299">
            <v>60000</v>
          </cell>
          <cell r="N299">
            <v>60000</v>
          </cell>
          <cell r="O299">
            <v>60000</v>
          </cell>
          <cell r="P299">
            <v>60000</v>
          </cell>
        </row>
        <row r="300">
          <cell r="B300" t="str">
            <v>HB20000052150105</v>
          </cell>
          <cell r="C300" t="str">
            <v>HB200000</v>
          </cell>
          <cell r="D300">
            <v>52150105</v>
          </cell>
          <cell r="G300">
            <v>100000</v>
          </cell>
          <cell r="J300">
            <v>100000</v>
          </cell>
          <cell r="M300">
            <v>100000</v>
          </cell>
          <cell r="P300">
            <v>100000</v>
          </cell>
        </row>
        <row r="301">
          <cell r="B301" t="str">
            <v>HB20000052159900</v>
          </cell>
          <cell r="C301" t="str">
            <v>HB200000</v>
          </cell>
          <cell r="D301">
            <v>52159900</v>
          </cell>
          <cell r="G301">
            <v>500000</v>
          </cell>
        </row>
        <row r="302">
          <cell r="B302" t="str">
            <v>HB60000052160103</v>
          </cell>
          <cell r="C302" t="str">
            <v>HB600000</v>
          </cell>
          <cell r="D302">
            <v>52160103</v>
          </cell>
          <cell r="G302">
            <v>30000</v>
          </cell>
          <cell r="J302">
            <v>30000</v>
          </cell>
          <cell r="M302">
            <v>30000</v>
          </cell>
          <cell r="P302">
            <v>30000</v>
          </cell>
        </row>
        <row r="303">
          <cell r="B303" t="str">
            <v>HB50000052160103</v>
          </cell>
          <cell r="C303" t="str">
            <v>HB500000</v>
          </cell>
          <cell r="D303">
            <v>52160103</v>
          </cell>
          <cell r="G303">
            <v>50000</v>
          </cell>
          <cell r="J303">
            <v>50000</v>
          </cell>
          <cell r="M303">
            <v>50000</v>
          </cell>
          <cell r="P303">
            <v>50000</v>
          </cell>
        </row>
        <row r="304">
          <cell r="B304" t="str">
            <v>HB20000052160103</v>
          </cell>
          <cell r="C304" t="str">
            <v>HB200000</v>
          </cell>
          <cell r="D304">
            <v>52160103</v>
          </cell>
          <cell r="E304">
            <v>10000</v>
          </cell>
          <cell r="F304">
            <v>10000</v>
          </cell>
          <cell r="G304">
            <v>10000</v>
          </cell>
          <cell r="H304">
            <v>10000</v>
          </cell>
          <cell r="I304">
            <v>10000</v>
          </cell>
          <cell r="J304">
            <v>10000</v>
          </cell>
          <cell r="K304">
            <v>10000</v>
          </cell>
          <cell r="L304">
            <v>10000</v>
          </cell>
          <cell r="M304">
            <v>10000</v>
          </cell>
          <cell r="N304">
            <v>10000</v>
          </cell>
          <cell r="O304">
            <v>10000</v>
          </cell>
          <cell r="P304">
            <v>10000</v>
          </cell>
        </row>
        <row r="305">
          <cell r="B305" t="str">
            <v>HB30000052160103</v>
          </cell>
          <cell r="C305" t="str">
            <v>HB300000</v>
          </cell>
          <cell r="D305">
            <v>52160103</v>
          </cell>
          <cell r="E305">
            <v>10000</v>
          </cell>
          <cell r="F305">
            <v>10000</v>
          </cell>
          <cell r="G305">
            <v>10000</v>
          </cell>
          <cell r="H305">
            <v>10000</v>
          </cell>
          <cell r="I305">
            <v>10000</v>
          </cell>
          <cell r="J305">
            <v>10000</v>
          </cell>
          <cell r="K305">
            <v>10000</v>
          </cell>
          <cell r="L305">
            <v>10000</v>
          </cell>
          <cell r="M305">
            <v>10000</v>
          </cell>
          <cell r="N305">
            <v>10000</v>
          </cell>
          <cell r="O305">
            <v>10000</v>
          </cell>
          <cell r="P305">
            <v>10000</v>
          </cell>
        </row>
        <row r="306">
          <cell r="B306" t="str">
            <v>HB60000052320102</v>
          </cell>
          <cell r="C306" t="str">
            <v>HB600000</v>
          </cell>
          <cell r="D306">
            <v>52320102</v>
          </cell>
          <cell r="G306">
            <v>250000</v>
          </cell>
          <cell r="J306">
            <v>250000</v>
          </cell>
          <cell r="M306">
            <v>250000</v>
          </cell>
          <cell r="O306">
            <v>250000</v>
          </cell>
          <cell r="P306">
            <v>1500000</v>
          </cell>
        </row>
        <row r="307">
          <cell r="B307" t="str">
            <v>HB50000052320102</v>
          </cell>
          <cell r="C307" t="str">
            <v>HB500000</v>
          </cell>
          <cell r="D307">
            <v>52320102</v>
          </cell>
          <cell r="G307">
            <v>100000</v>
          </cell>
          <cell r="J307">
            <v>100000</v>
          </cell>
          <cell r="M307">
            <v>100000</v>
          </cell>
          <cell r="P307">
            <v>100000</v>
          </cell>
        </row>
        <row r="308">
          <cell r="B308" t="str">
            <v>HB20000052320102</v>
          </cell>
          <cell r="C308" t="str">
            <v>HB200000</v>
          </cell>
          <cell r="D308">
            <v>52320102</v>
          </cell>
          <cell r="G308">
            <v>100000</v>
          </cell>
          <cell r="J308">
            <v>100000</v>
          </cell>
          <cell r="M308">
            <v>100000</v>
          </cell>
          <cell r="P308">
            <v>100000</v>
          </cell>
        </row>
        <row r="309">
          <cell r="B309" t="str">
            <v>HB30000052320102</v>
          </cell>
          <cell r="C309" t="str">
            <v>HB300000</v>
          </cell>
          <cell r="D309">
            <v>52320102</v>
          </cell>
          <cell r="G309">
            <v>100000</v>
          </cell>
          <cell r="J309">
            <v>100000</v>
          </cell>
          <cell r="M309">
            <v>100000</v>
          </cell>
          <cell r="P309">
            <v>100000</v>
          </cell>
        </row>
        <row r="310">
          <cell r="B310" t="str">
            <v>HB50000052320101</v>
          </cell>
          <cell r="C310" t="str">
            <v>HB500000</v>
          </cell>
          <cell r="D310">
            <v>52320101</v>
          </cell>
          <cell r="O310">
            <v>300000</v>
          </cell>
        </row>
        <row r="311">
          <cell r="B311" t="str">
            <v>HB20000052320101</v>
          </cell>
          <cell r="C311" t="str">
            <v>HB200000</v>
          </cell>
          <cell r="D311">
            <v>52320101</v>
          </cell>
          <cell r="F311">
            <v>300000</v>
          </cell>
        </row>
        <row r="312">
          <cell r="B312" t="str">
            <v>HB30000052320101</v>
          </cell>
          <cell r="C312" t="str">
            <v>HB300000</v>
          </cell>
          <cell r="D312">
            <v>52320101</v>
          </cell>
          <cell r="G312">
            <v>250000</v>
          </cell>
          <cell r="H312">
            <v>1200000</v>
          </cell>
        </row>
        <row r="313">
          <cell r="B313" t="str">
            <v>HB10000052329900</v>
          </cell>
          <cell r="C313" t="str">
            <v>HB100000</v>
          </cell>
          <cell r="D313">
            <v>52329900</v>
          </cell>
          <cell r="O313">
            <v>600000</v>
          </cell>
        </row>
        <row r="314">
          <cell r="B314" t="str">
            <v>HB20000052149900</v>
          </cell>
          <cell r="C314" t="str">
            <v>HB200000</v>
          </cell>
          <cell r="D314">
            <v>52149900</v>
          </cell>
          <cell r="E314">
            <v>2500000</v>
          </cell>
          <cell r="M314">
            <v>5000000</v>
          </cell>
        </row>
        <row r="315">
          <cell r="B315" t="str">
            <v>HB60000052140101</v>
          </cell>
          <cell r="C315" t="str">
            <v>HB600000</v>
          </cell>
          <cell r="D315">
            <v>52140101</v>
          </cell>
          <cell r="E315">
            <v>570000</v>
          </cell>
          <cell r="F315">
            <v>320000</v>
          </cell>
          <cell r="G315">
            <v>4170000</v>
          </cell>
          <cell r="H315">
            <v>1090000</v>
          </cell>
          <cell r="I315">
            <v>1050000</v>
          </cell>
          <cell r="J315">
            <v>2000000</v>
          </cell>
          <cell r="K315">
            <v>530000</v>
          </cell>
          <cell r="L315">
            <v>500000</v>
          </cell>
          <cell r="M315">
            <v>2000000</v>
          </cell>
          <cell r="N315">
            <v>520000</v>
          </cell>
        </row>
        <row r="316">
          <cell r="B316" t="str">
            <v>HB50000052140101</v>
          </cell>
          <cell r="C316" t="str">
            <v>HB500000</v>
          </cell>
          <cell r="D316">
            <v>52140101</v>
          </cell>
          <cell r="F316">
            <v>840000</v>
          </cell>
          <cell r="G316">
            <v>1170000</v>
          </cell>
          <cell r="H316">
            <v>1170000</v>
          </cell>
          <cell r="I316">
            <v>1130000</v>
          </cell>
          <cell r="J316">
            <v>500000</v>
          </cell>
        </row>
        <row r="317">
          <cell r="B317" t="str">
            <v>HB20000052140101</v>
          </cell>
          <cell r="C317" t="str">
            <v>HB200000</v>
          </cell>
          <cell r="D317">
            <v>52140101</v>
          </cell>
          <cell r="F317">
            <v>1500000</v>
          </cell>
          <cell r="G317">
            <v>600000</v>
          </cell>
          <cell r="H317">
            <v>520000</v>
          </cell>
          <cell r="K317">
            <v>520000</v>
          </cell>
          <cell r="N317">
            <v>500000</v>
          </cell>
        </row>
        <row r="318">
          <cell r="B318" t="str">
            <v>HB30000052140101</v>
          </cell>
          <cell r="C318" t="str">
            <v>HB300000</v>
          </cell>
          <cell r="D318">
            <v>52140101</v>
          </cell>
          <cell r="G318">
            <v>500000</v>
          </cell>
          <cell r="H318">
            <v>570000</v>
          </cell>
          <cell r="I318">
            <v>480000</v>
          </cell>
          <cell r="L318">
            <v>520000</v>
          </cell>
        </row>
        <row r="319">
          <cell r="B319" t="str">
            <v>HB20000052200120</v>
          </cell>
          <cell r="C319" t="str">
            <v>HB200000</v>
          </cell>
          <cell r="D319" t="str">
            <v>52200120</v>
          </cell>
          <cell r="E319">
            <v>10055356</v>
          </cell>
          <cell r="F319">
            <v>10055356</v>
          </cell>
          <cell r="G319">
            <v>10055356</v>
          </cell>
          <cell r="H319">
            <v>10055356</v>
          </cell>
          <cell r="I319">
            <v>10055356</v>
          </cell>
          <cell r="J319">
            <v>10055356</v>
          </cell>
          <cell r="K319">
            <v>10055356</v>
          </cell>
          <cell r="L319">
            <v>10055356</v>
          </cell>
          <cell r="M319">
            <v>10055356</v>
          </cell>
          <cell r="N319">
            <v>10055356</v>
          </cell>
          <cell r="O319">
            <v>10055356</v>
          </cell>
          <cell r="P319">
            <v>10055356</v>
          </cell>
        </row>
        <row r="320">
          <cell r="B320" t="str">
            <v>HB20000052200130</v>
          </cell>
          <cell r="C320" t="str">
            <v>HB200000</v>
          </cell>
          <cell r="D320" t="str">
            <v>52200130</v>
          </cell>
          <cell r="E320">
            <v>1153650</v>
          </cell>
          <cell r="F320">
            <v>1153650</v>
          </cell>
          <cell r="G320">
            <v>1153650</v>
          </cell>
          <cell r="H320">
            <v>1153650</v>
          </cell>
          <cell r="I320">
            <v>1153650</v>
          </cell>
          <cell r="J320">
            <v>1153650</v>
          </cell>
          <cell r="K320">
            <v>1153650</v>
          </cell>
          <cell r="L320">
            <v>1153650</v>
          </cell>
          <cell r="M320">
            <v>1153650</v>
          </cell>
          <cell r="N320">
            <v>1153650</v>
          </cell>
          <cell r="O320">
            <v>1153650</v>
          </cell>
          <cell r="P320">
            <v>1153650</v>
          </cell>
        </row>
        <row r="321">
          <cell r="B321" t="str">
            <v>HB20000052200170</v>
          </cell>
          <cell r="C321" t="str">
            <v>HB200000</v>
          </cell>
          <cell r="D321">
            <v>52200170</v>
          </cell>
          <cell r="E321">
            <v>31112526</v>
          </cell>
          <cell r="F321">
            <v>31112526</v>
          </cell>
          <cell r="G321">
            <v>31112526</v>
          </cell>
          <cell r="H321">
            <v>31112526</v>
          </cell>
          <cell r="I321">
            <v>31112526</v>
          </cell>
          <cell r="J321">
            <v>31112526</v>
          </cell>
          <cell r="K321">
            <v>31112526</v>
          </cell>
          <cell r="L321">
            <v>31112526</v>
          </cell>
          <cell r="M321">
            <v>31112526</v>
          </cell>
          <cell r="N321">
            <v>31112526</v>
          </cell>
          <cell r="O321">
            <v>31112526</v>
          </cell>
          <cell r="P321">
            <v>31112526</v>
          </cell>
        </row>
        <row r="322">
          <cell r="B322" t="str">
            <v>HB60000052200170</v>
          </cell>
          <cell r="C322" t="str">
            <v>HB600000</v>
          </cell>
          <cell r="D322">
            <v>52200170</v>
          </cell>
          <cell r="E322">
            <v>281875</v>
          </cell>
          <cell r="F322">
            <v>281875</v>
          </cell>
          <cell r="G322">
            <v>281875</v>
          </cell>
          <cell r="H322">
            <v>281875</v>
          </cell>
          <cell r="I322">
            <v>281875</v>
          </cell>
          <cell r="J322">
            <v>281875</v>
          </cell>
          <cell r="K322">
            <v>281875</v>
          </cell>
          <cell r="L322">
            <v>281875</v>
          </cell>
          <cell r="M322">
            <v>281875</v>
          </cell>
          <cell r="N322">
            <v>281875</v>
          </cell>
          <cell r="O322">
            <v>281875</v>
          </cell>
          <cell r="P322">
            <v>281875</v>
          </cell>
        </row>
        <row r="323">
          <cell r="B323" t="str">
            <v>HB10000052190101</v>
          </cell>
          <cell r="C323" t="str">
            <v>HB100000</v>
          </cell>
          <cell r="D323">
            <v>52190101</v>
          </cell>
          <cell r="E323">
            <v>8300000</v>
          </cell>
          <cell r="F323">
            <v>8300000</v>
          </cell>
          <cell r="G323">
            <v>8300000</v>
          </cell>
          <cell r="H323">
            <v>8300000</v>
          </cell>
          <cell r="I323">
            <v>8300000</v>
          </cell>
          <cell r="J323">
            <v>8300000</v>
          </cell>
          <cell r="K323">
            <v>8300000</v>
          </cell>
          <cell r="L323">
            <v>8300000</v>
          </cell>
          <cell r="M323">
            <v>8300000</v>
          </cell>
          <cell r="N323">
            <v>8300000</v>
          </cell>
          <cell r="O323">
            <v>8300000</v>
          </cell>
          <cell r="P323">
            <v>8300000</v>
          </cell>
        </row>
        <row r="324">
          <cell r="B324" t="str">
            <v>HB20000052190103</v>
          </cell>
          <cell r="C324" t="str">
            <v>HB200000</v>
          </cell>
          <cell r="D324">
            <v>52190103</v>
          </cell>
          <cell r="E324">
            <v>500000</v>
          </cell>
          <cell r="F324">
            <v>500000</v>
          </cell>
          <cell r="G324">
            <v>500000</v>
          </cell>
          <cell r="H324">
            <v>500000</v>
          </cell>
          <cell r="I324">
            <v>500000</v>
          </cell>
          <cell r="J324">
            <v>500000</v>
          </cell>
          <cell r="K324">
            <v>500000</v>
          </cell>
          <cell r="L324">
            <v>500000</v>
          </cell>
          <cell r="M324">
            <v>500000</v>
          </cell>
          <cell r="N324">
            <v>500000</v>
          </cell>
          <cell r="O324">
            <v>500000</v>
          </cell>
          <cell r="P324">
            <v>500000</v>
          </cell>
        </row>
        <row r="325">
          <cell r="B325" t="str">
            <v>HB60000052190103</v>
          </cell>
          <cell r="C325" t="str">
            <v>HB600000</v>
          </cell>
          <cell r="D325">
            <v>52190103</v>
          </cell>
          <cell r="E325">
            <v>500000</v>
          </cell>
          <cell r="F325">
            <v>500000</v>
          </cell>
          <cell r="G325">
            <v>500000</v>
          </cell>
          <cell r="H325">
            <v>500000</v>
          </cell>
          <cell r="I325">
            <v>500000</v>
          </cell>
          <cell r="J325">
            <v>500000</v>
          </cell>
          <cell r="K325">
            <v>500000</v>
          </cell>
          <cell r="L325">
            <v>500000</v>
          </cell>
          <cell r="M325">
            <v>500000</v>
          </cell>
          <cell r="N325">
            <v>500000</v>
          </cell>
          <cell r="O325">
            <v>500000</v>
          </cell>
          <cell r="P325">
            <v>500000</v>
          </cell>
        </row>
        <row r="326">
          <cell r="B326" t="str">
            <v>HB10000052190102</v>
          </cell>
          <cell r="C326" t="str">
            <v>HB100000</v>
          </cell>
          <cell r="D326">
            <v>52190102</v>
          </cell>
          <cell r="E326">
            <v>610000</v>
          </cell>
          <cell r="F326">
            <v>610000</v>
          </cell>
          <cell r="G326">
            <v>610000</v>
          </cell>
          <cell r="H326">
            <v>610000</v>
          </cell>
          <cell r="I326">
            <v>610000</v>
          </cell>
          <cell r="J326">
            <v>610000</v>
          </cell>
          <cell r="K326">
            <v>610000</v>
          </cell>
          <cell r="L326">
            <v>610000</v>
          </cell>
          <cell r="M326">
            <v>610000</v>
          </cell>
          <cell r="N326">
            <v>610000</v>
          </cell>
          <cell r="O326">
            <v>610000</v>
          </cell>
          <cell r="P326">
            <v>610000</v>
          </cell>
        </row>
        <row r="327">
          <cell r="B327" t="str">
            <v>HB20000052190102</v>
          </cell>
          <cell r="C327" t="str">
            <v>HB200000</v>
          </cell>
          <cell r="D327">
            <v>52190102</v>
          </cell>
          <cell r="E327">
            <v>1068000</v>
          </cell>
          <cell r="F327">
            <v>1068000</v>
          </cell>
          <cell r="G327">
            <v>1068000</v>
          </cell>
          <cell r="H327">
            <v>1068000</v>
          </cell>
          <cell r="I327">
            <v>1068000</v>
          </cell>
          <cell r="J327">
            <v>1068000</v>
          </cell>
          <cell r="K327">
            <v>1068000</v>
          </cell>
          <cell r="L327">
            <v>1068000</v>
          </cell>
          <cell r="M327">
            <v>1068000</v>
          </cell>
          <cell r="N327">
            <v>1068000</v>
          </cell>
          <cell r="O327">
            <v>1068000</v>
          </cell>
          <cell r="P327">
            <v>1068000</v>
          </cell>
        </row>
        <row r="328">
          <cell r="B328" t="str">
            <v>HB20000052199900</v>
          </cell>
          <cell r="C328" t="str">
            <v>HB200000</v>
          </cell>
          <cell r="D328">
            <v>52199900</v>
          </cell>
          <cell r="E328">
            <v>4800000</v>
          </cell>
          <cell r="F328">
            <v>4800000</v>
          </cell>
          <cell r="G328">
            <v>4800000</v>
          </cell>
          <cell r="H328">
            <v>4800000</v>
          </cell>
          <cell r="I328">
            <v>4800000</v>
          </cell>
          <cell r="J328">
            <v>4800000</v>
          </cell>
          <cell r="K328">
            <v>4800000</v>
          </cell>
          <cell r="L328">
            <v>4800000</v>
          </cell>
          <cell r="M328">
            <v>4800000</v>
          </cell>
          <cell r="N328">
            <v>4800000</v>
          </cell>
          <cell r="O328">
            <v>4800000</v>
          </cell>
          <cell r="P328">
            <v>4800000</v>
          </cell>
        </row>
        <row r="329">
          <cell r="B329" t="str">
            <v>HC10000052330102</v>
          </cell>
          <cell r="C329" t="str">
            <v>HC100000</v>
          </cell>
          <cell r="D329">
            <v>52330102</v>
          </cell>
          <cell r="G329">
            <v>100000</v>
          </cell>
          <cell r="J329">
            <v>100000</v>
          </cell>
          <cell r="M329">
            <v>100000</v>
          </cell>
          <cell r="P329">
            <v>100000</v>
          </cell>
        </row>
        <row r="330">
          <cell r="B330" t="str">
            <v>HC10000052330101</v>
          </cell>
          <cell r="C330" t="str">
            <v>HC100000</v>
          </cell>
          <cell r="D330">
            <v>52330101</v>
          </cell>
          <cell r="G330">
            <v>100000</v>
          </cell>
          <cell r="J330">
            <v>100000</v>
          </cell>
          <cell r="M330">
            <v>100000</v>
          </cell>
          <cell r="P330">
            <v>100000</v>
          </cell>
        </row>
        <row r="331">
          <cell r="B331" t="str">
            <v>HC10000052339900</v>
          </cell>
          <cell r="C331" t="str">
            <v>HC100000</v>
          </cell>
          <cell r="D331">
            <v>52339900</v>
          </cell>
          <cell r="G331">
            <v>50000</v>
          </cell>
          <cell r="J331">
            <v>50000</v>
          </cell>
          <cell r="M331">
            <v>50000</v>
          </cell>
          <cell r="P331">
            <v>50000</v>
          </cell>
        </row>
        <row r="332">
          <cell r="B332" t="str">
            <v>HC10000052210170</v>
          </cell>
          <cell r="C332" t="str">
            <v>HC100000</v>
          </cell>
          <cell r="D332">
            <v>52210170</v>
          </cell>
          <cell r="J332">
            <v>300000</v>
          </cell>
          <cell r="P332">
            <v>300000</v>
          </cell>
        </row>
        <row r="333">
          <cell r="B333" t="str">
            <v>HC10000052180131</v>
          </cell>
          <cell r="C333" t="str">
            <v>HC100000</v>
          </cell>
          <cell r="D333">
            <v>52180131</v>
          </cell>
          <cell r="E333">
            <v>1600000</v>
          </cell>
          <cell r="F333">
            <v>1600000</v>
          </cell>
          <cell r="G333">
            <v>1600000</v>
          </cell>
          <cell r="H333">
            <v>1600000</v>
          </cell>
          <cell r="I333">
            <v>1600000</v>
          </cell>
          <cell r="J333">
            <v>1600000</v>
          </cell>
          <cell r="K333">
            <v>1600000</v>
          </cell>
          <cell r="L333">
            <v>1600000</v>
          </cell>
          <cell r="M333">
            <v>1600000</v>
          </cell>
          <cell r="N333">
            <v>1600000</v>
          </cell>
          <cell r="O333">
            <v>1600000</v>
          </cell>
          <cell r="P333">
            <v>1600000</v>
          </cell>
        </row>
        <row r="334">
          <cell r="B334" t="str">
            <v>HC10000052180132</v>
          </cell>
          <cell r="C334" t="str">
            <v>HC100000</v>
          </cell>
          <cell r="D334" t="str">
            <v>52180132</v>
          </cell>
          <cell r="E334">
            <v>1600000</v>
          </cell>
          <cell r="F334">
            <v>1600000</v>
          </cell>
          <cell r="G334">
            <v>1600000</v>
          </cell>
          <cell r="H334">
            <v>1600000</v>
          </cell>
          <cell r="I334">
            <v>1600000</v>
          </cell>
          <cell r="J334">
            <v>1600000</v>
          </cell>
          <cell r="K334">
            <v>1600000</v>
          </cell>
          <cell r="L334">
            <v>1600000</v>
          </cell>
          <cell r="M334">
            <v>1600000</v>
          </cell>
          <cell r="N334">
            <v>1600000</v>
          </cell>
          <cell r="O334">
            <v>1600000</v>
          </cell>
          <cell r="P334">
            <v>1600000</v>
          </cell>
        </row>
        <row r="335">
          <cell r="B335" t="str">
            <v>HC10000052180133</v>
          </cell>
          <cell r="C335" t="str">
            <v>HC100000</v>
          </cell>
          <cell r="D335" t="str">
            <v>52180133</v>
          </cell>
          <cell r="E335">
            <v>560000</v>
          </cell>
          <cell r="F335">
            <v>560000</v>
          </cell>
          <cell r="G335">
            <v>560000</v>
          </cell>
          <cell r="H335">
            <v>560000</v>
          </cell>
          <cell r="I335">
            <v>560000</v>
          </cell>
          <cell r="J335">
            <v>560000</v>
          </cell>
          <cell r="K335">
            <v>560000</v>
          </cell>
          <cell r="L335">
            <v>560000</v>
          </cell>
          <cell r="M335">
            <v>560000</v>
          </cell>
          <cell r="N335">
            <v>560000</v>
          </cell>
          <cell r="O335">
            <v>560000</v>
          </cell>
          <cell r="P335">
            <v>560000</v>
          </cell>
        </row>
        <row r="336">
          <cell r="B336" t="str">
            <v>HC10000052220103</v>
          </cell>
          <cell r="C336" t="str">
            <v>HC100000</v>
          </cell>
          <cell r="D336">
            <v>52220103</v>
          </cell>
          <cell r="E336">
            <v>300000</v>
          </cell>
          <cell r="F336">
            <v>300000</v>
          </cell>
          <cell r="G336">
            <v>300000</v>
          </cell>
          <cell r="H336">
            <v>300000</v>
          </cell>
          <cell r="I336">
            <v>300000</v>
          </cell>
          <cell r="J336">
            <v>300000</v>
          </cell>
          <cell r="K336">
            <v>300000</v>
          </cell>
          <cell r="L336">
            <v>300000</v>
          </cell>
          <cell r="M336">
            <v>300000</v>
          </cell>
          <cell r="N336">
            <v>300000</v>
          </cell>
          <cell r="O336">
            <v>300000</v>
          </cell>
          <cell r="P336">
            <v>300000</v>
          </cell>
        </row>
        <row r="337">
          <cell r="B337" t="str">
            <v>HC10000052130123</v>
          </cell>
          <cell r="C337" t="str">
            <v>HC100000</v>
          </cell>
          <cell r="D337">
            <v>52130123</v>
          </cell>
          <cell r="E337">
            <v>150000</v>
          </cell>
          <cell r="F337">
            <v>150000</v>
          </cell>
          <cell r="G337">
            <v>150000</v>
          </cell>
          <cell r="H337">
            <v>150000</v>
          </cell>
          <cell r="I337">
            <v>150000</v>
          </cell>
          <cell r="J337">
            <v>150000</v>
          </cell>
          <cell r="K337">
            <v>150000</v>
          </cell>
          <cell r="L337">
            <v>150000</v>
          </cell>
          <cell r="M337">
            <v>150000</v>
          </cell>
          <cell r="N337">
            <v>150000</v>
          </cell>
          <cell r="O337">
            <v>150000</v>
          </cell>
          <cell r="P337">
            <v>150000</v>
          </cell>
        </row>
        <row r="338">
          <cell r="B338" t="str">
            <v>HC10000052130124</v>
          </cell>
          <cell r="C338" t="str">
            <v>HC100000</v>
          </cell>
          <cell r="D338">
            <v>52130124</v>
          </cell>
          <cell r="E338">
            <v>200000</v>
          </cell>
          <cell r="F338">
            <v>200000</v>
          </cell>
          <cell r="G338">
            <v>200000</v>
          </cell>
          <cell r="H338">
            <v>200000</v>
          </cell>
          <cell r="I338">
            <v>200000</v>
          </cell>
          <cell r="J338">
            <v>200000</v>
          </cell>
          <cell r="K338">
            <v>200000</v>
          </cell>
          <cell r="L338">
            <v>200000</v>
          </cell>
          <cell r="M338">
            <v>200000</v>
          </cell>
          <cell r="N338">
            <v>200000</v>
          </cell>
          <cell r="O338">
            <v>200000</v>
          </cell>
          <cell r="P338">
            <v>200000</v>
          </cell>
        </row>
        <row r="339">
          <cell r="B339" t="str">
            <v>HC10000052130125</v>
          </cell>
          <cell r="C339" t="str">
            <v>HC100000</v>
          </cell>
          <cell r="D339">
            <v>52130125</v>
          </cell>
          <cell r="E339">
            <v>100000</v>
          </cell>
          <cell r="F339">
            <v>100000</v>
          </cell>
          <cell r="G339">
            <v>100000</v>
          </cell>
          <cell r="H339">
            <v>100000</v>
          </cell>
          <cell r="I339">
            <v>100000</v>
          </cell>
          <cell r="J339">
            <v>500000</v>
          </cell>
          <cell r="K339">
            <v>100000</v>
          </cell>
          <cell r="L339">
            <v>100000</v>
          </cell>
          <cell r="M339">
            <v>1000000</v>
          </cell>
          <cell r="N339">
            <v>100000</v>
          </cell>
          <cell r="O339">
            <v>100000</v>
          </cell>
          <cell r="P339">
            <v>500000</v>
          </cell>
        </row>
        <row r="340">
          <cell r="B340" t="str">
            <v>HC10000052130121</v>
          </cell>
          <cell r="C340" t="str">
            <v>HC100000</v>
          </cell>
          <cell r="D340">
            <v>52130121</v>
          </cell>
          <cell r="G340">
            <v>270000</v>
          </cell>
          <cell r="O340">
            <v>270000</v>
          </cell>
        </row>
        <row r="341">
          <cell r="B341" t="str">
            <v>HC10000052130109</v>
          </cell>
          <cell r="C341" t="str">
            <v>HC100000</v>
          </cell>
          <cell r="D341">
            <v>52130109</v>
          </cell>
          <cell r="E341">
            <v>80000</v>
          </cell>
          <cell r="F341">
            <v>80000</v>
          </cell>
          <cell r="G341">
            <v>80000</v>
          </cell>
          <cell r="H341">
            <v>80000</v>
          </cell>
          <cell r="I341">
            <v>80000</v>
          </cell>
          <cell r="J341">
            <v>80000</v>
          </cell>
          <cell r="K341">
            <v>80000</v>
          </cell>
          <cell r="L341">
            <v>80000</v>
          </cell>
          <cell r="M341">
            <v>80000</v>
          </cell>
          <cell r="N341">
            <v>80000</v>
          </cell>
          <cell r="O341">
            <v>80000</v>
          </cell>
          <cell r="P341">
            <v>80000</v>
          </cell>
        </row>
        <row r="342">
          <cell r="B342" t="str">
            <v>HC10000052250105</v>
          </cell>
          <cell r="C342" t="str">
            <v>HC100000</v>
          </cell>
          <cell r="D342">
            <v>52250105</v>
          </cell>
          <cell r="E342">
            <v>20000</v>
          </cell>
          <cell r="F342">
            <v>20000</v>
          </cell>
          <cell r="G342">
            <v>20000</v>
          </cell>
          <cell r="H342">
            <v>20000</v>
          </cell>
          <cell r="I342">
            <v>20000</v>
          </cell>
          <cell r="J342">
            <v>20000</v>
          </cell>
          <cell r="K342">
            <v>20000</v>
          </cell>
          <cell r="L342">
            <v>20000</v>
          </cell>
          <cell r="M342">
            <v>20000</v>
          </cell>
          <cell r="N342">
            <v>20000</v>
          </cell>
          <cell r="O342">
            <v>20000</v>
          </cell>
          <cell r="P342">
            <v>20000</v>
          </cell>
        </row>
        <row r="343">
          <cell r="B343" t="str">
            <v>HC10000052350101</v>
          </cell>
          <cell r="C343" t="str">
            <v>HC100000</v>
          </cell>
          <cell r="D343">
            <v>52350101</v>
          </cell>
          <cell r="E343">
            <v>1000000</v>
          </cell>
          <cell r="F343">
            <v>1000000</v>
          </cell>
          <cell r="G343">
            <v>1000000</v>
          </cell>
          <cell r="H343">
            <v>1000000</v>
          </cell>
          <cell r="I343">
            <v>1000000</v>
          </cell>
          <cell r="J343">
            <v>1000000</v>
          </cell>
          <cell r="K343">
            <v>1000000</v>
          </cell>
          <cell r="L343">
            <v>1000000</v>
          </cell>
          <cell r="M343">
            <v>1000000</v>
          </cell>
          <cell r="N343">
            <v>1000000</v>
          </cell>
          <cell r="O343">
            <v>1000000</v>
          </cell>
          <cell r="P343">
            <v>1000000</v>
          </cell>
        </row>
        <row r="344">
          <cell r="B344" t="str">
            <v>HC10000052359900</v>
          </cell>
          <cell r="C344" t="str">
            <v>HC100000</v>
          </cell>
          <cell r="D344">
            <v>52359900</v>
          </cell>
          <cell r="E344">
            <v>100000</v>
          </cell>
          <cell r="F344">
            <v>100000</v>
          </cell>
          <cell r="G344">
            <v>100000</v>
          </cell>
          <cell r="H344">
            <v>100000</v>
          </cell>
          <cell r="I344">
            <v>100000</v>
          </cell>
          <cell r="J344">
            <v>100000</v>
          </cell>
          <cell r="K344">
            <v>100000</v>
          </cell>
          <cell r="L344">
            <v>100000</v>
          </cell>
          <cell r="M344">
            <v>100000</v>
          </cell>
          <cell r="N344">
            <v>100000</v>
          </cell>
          <cell r="O344">
            <v>100000</v>
          </cell>
          <cell r="P344">
            <v>100000</v>
          </cell>
        </row>
        <row r="345">
          <cell r="B345" t="str">
            <v>HC10000052319900</v>
          </cell>
          <cell r="C345" t="str">
            <v>HC100000</v>
          </cell>
          <cell r="D345">
            <v>52319900</v>
          </cell>
          <cell r="G345">
            <v>200000</v>
          </cell>
          <cell r="J345">
            <v>200000</v>
          </cell>
          <cell r="M345">
            <v>200000</v>
          </cell>
          <cell r="P345">
            <v>200000</v>
          </cell>
        </row>
        <row r="346">
          <cell r="B346" t="str">
            <v>HC10000052230103</v>
          </cell>
          <cell r="C346" t="str">
            <v>HC100000</v>
          </cell>
          <cell r="D346">
            <v>52230103</v>
          </cell>
          <cell r="E346">
            <v>3000000</v>
          </cell>
          <cell r="F346">
            <v>3000000</v>
          </cell>
          <cell r="G346">
            <v>3000000</v>
          </cell>
          <cell r="H346">
            <v>3000000</v>
          </cell>
          <cell r="I346">
            <v>3000000</v>
          </cell>
          <cell r="J346">
            <v>3000000</v>
          </cell>
          <cell r="K346">
            <v>3000000</v>
          </cell>
          <cell r="L346">
            <v>3000000</v>
          </cell>
          <cell r="M346">
            <v>3000000</v>
          </cell>
          <cell r="N346">
            <v>3000000</v>
          </cell>
          <cell r="O346">
            <v>3000000</v>
          </cell>
          <cell r="P346">
            <v>3000000</v>
          </cell>
        </row>
        <row r="347">
          <cell r="B347" t="str">
            <v>HC10000052230105</v>
          </cell>
          <cell r="C347" t="str">
            <v>HC100000</v>
          </cell>
          <cell r="D347">
            <v>52230105</v>
          </cell>
          <cell r="G347">
            <v>300000</v>
          </cell>
          <cell r="J347">
            <v>300000</v>
          </cell>
          <cell r="M347">
            <v>300000</v>
          </cell>
          <cell r="P347">
            <v>300000</v>
          </cell>
        </row>
        <row r="348">
          <cell r="B348" t="str">
            <v>HC10000052150103</v>
          </cell>
          <cell r="C348" t="str">
            <v>HC100000</v>
          </cell>
          <cell r="D348">
            <v>52150103</v>
          </cell>
          <cell r="G348">
            <v>3000000</v>
          </cell>
          <cell r="J348">
            <v>3000000</v>
          </cell>
          <cell r="M348">
            <v>3000000</v>
          </cell>
          <cell r="P348">
            <v>3000000</v>
          </cell>
        </row>
        <row r="349">
          <cell r="B349" t="str">
            <v>HC10000052150101</v>
          </cell>
          <cell r="C349" t="str">
            <v>HC100000</v>
          </cell>
          <cell r="D349">
            <v>52150101</v>
          </cell>
          <cell r="G349">
            <v>1000000</v>
          </cell>
          <cell r="J349">
            <v>1000000</v>
          </cell>
          <cell r="M349">
            <v>1000000</v>
          </cell>
          <cell r="P349">
            <v>1000000</v>
          </cell>
        </row>
        <row r="350">
          <cell r="B350" t="str">
            <v>HC10000052150105</v>
          </cell>
          <cell r="C350" t="str">
            <v>HC100000</v>
          </cell>
          <cell r="D350">
            <v>52150105</v>
          </cell>
          <cell r="E350">
            <v>500000</v>
          </cell>
          <cell r="F350">
            <v>500000</v>
          </cell>
          <cell r="G350">
            <v>500000</v>
          </cell>
          <cell r="H350">
            <v>500000</v>
          </cell>
          <cell r="I350">
            <v>500000</v>
          </cell>
          <cell r="J350">
            <v>500000</v>
          </cell>
          <cell r="K350">
            <v>500000</v>
          </cell>
          <cell r="L350">
            <v>500000</v>
          </cell>
          <cell r="M350">
            <v>500000</v>
          </cell>
          <cell r="N350">
            <v>500000</v>
          </cell>
          <cell r="O350">
            <v>500000</v>
          </cell>
          <cell r="P350">
            <v>500000</v>
          </cell>
        </row>
        <row r="351">
          <cell r="B351" t="str">
            <v>HC10000052150105</v>
          </cell>
          <cell r="C351" t="str">
            <v>HC100000</v>
          </cell>
          <cell r="D351">
            <v>52150105</v>
          </cell>
          <cell r="E351">
            <v>200000</v>
          </cell>
          <cell r="F351">
            <v>200000</v>
          </cell>
          <cell r="G351">
            <v>200000</v>
          </cell>
          <cell r="H351">
            <v>200000</v>
          </cell>
          <cell r="I351">
            <v>200000</v>
          </cell>
          <cell r="J351">
            <v>200000</v>
          </cell>
          <cell r="K351">
            <v>200000</v>
          </cell>
          <cell r="L351">
            <v>200000</v>
          </cell>
          <cell r="M351">
            <v>200000</v>
          </cell>
          <cell r="N351">
            <v>200000</v>
          </cell>
          <cell r="O351">
            <v>200000</v>
          </cell>
          <cell r="P351">
            <v>200000</v>
          </cell>
        </row>
        <row r="352">
          <cell r="B352" t="str">
            <v>HC10000052160103</v>
          </cell>
          <cell r="C352" t="str">
            <v>HC100000</v>
          </cell>
          <cell r="D352">
            <v>52160103</v>
          </cell>
          <cell r="E352">
            <v>20000</v>
          </cell>
          <cell r="F352">
            <v>20000</v>
          </cell>
          <cell r="G352">
            <v>20000</v>
          </cell>
          <cell r="H352">
            <v>20000</v>
          </cell>
          <cell r="I352">
            <v>20000</v>
          </cell>
          <cell r="J352">
            <v>20000</v>
          </cell>
          <cell r="K352">
            <v>20000</v>
          </cell>
          <cell r="L352">
            <v>20000</v>
          </cell>
          <cell r="M352">
            <v>20000</v>
          </cell>
          <cell r="N352">
            <v>20000</v>
          </cell>
          <cell r="O352">
            <v>20000</v>
          </cell>
          <cell r="P352">
            <v>20000</v>
          </cell>
        </row>
        <row r="353">
          <cell r="B353" t="str">
            <v>HC10000052320102</v>
          </cell>
          <cell r="C353" t="str">
            <v>HC100000</v>
          </cell>
          <cell r="D353">
            <v>52320102</v>
          </cell>
          <cell r="E353">
            <v>200000</v>
          </cell>
          <cell r="F353">
            <v>200000</v>
          </cell>
          <cell r="G353">
            <v>200000</v>
          </cell>
          <cell r="I353">
            <v>200000</v>
          </cell>
          <cell r="J353">
            <v>200000</v>
          </cell>
          <cell r="L353">
            <v>200000</v>
          </cell>
          <cell r="M353">
            <v>200000</v>
          </cell>
          <cell r="O353">
            <v>200000</v>
          </cell>
          <cell r="P353">
            <v>200000</v>
          </cell>
        </row>
        <row r="354">
          <cell r="B354" t="str">
            <v>HC10000052329900</v>
          </cell>
          <cell r="C354" t="str">
            <v>HC100000</v>
          </cell>
          <cell r="D354">
            <v>52329900</v>
          </cell>
          <cell r="O354">
            <v>100000</v>
          </cell>
        </row>
        <row r="355">
          <cell r="B355" t="str">
            <v>HC10000052140101</v>
          </cell>
          <cell r="C355" t="str">
            <v>HC100000</v>
          </cell>
          <cell r="D355">
            <v>52140101</v>
          </cell>
          <cell r="F355">
            <v>490000</v>
          </cell>
          <cell r="G355">
            <v>3890000</v>
          </cell>
          <cell r="H355">
            <v>1260000</v>
          </cell>
          <cell r="K355">
            <v>800000</v>
          </cell>
          <cell r="M355">
            <v>3200000</v>
          </cell>
        </row>
        <row r="356">
          <cell r="B356" t="str">
            <v>HC10000052200170</v>
          </cell>
          <cell r="C356" t="str">
            <v>HC100000</v>
          </cell>
          <cell r="D356">
            <v>52200170</v>
          </cell>
          <cell r="E356">
            <v>451000</v>
          </cell>
          <cell r="F356">
            <v>451000</v>
          </cell>
          <cell r="G356">
            <v>451000</v>
          </cell>
          <cell r="H356">
            <v>451000</v>
          </cell>
          <cell r="I356">
            <v>451000</v>
          </cell>
          <cell r="J356">
            <v>451000</v>
          </cell>
          <cell r="K356">
            <v>451000</v>
          </cell>
          <cell r="L356">
            <v>451000</v>
          </cell>
          <cell r="M356">
            <v>451000</v>
          </cell>
          <cell r="N356">
            <v>451000</v>
          </cell>
          <cell r="O356">
            <v>451000</v>
          </cell>
          <cell r="P356">
            <v>451000</v>
          </cell>
        </row>
        <row r="357">
          <cell r="B357" t="str">
            <v>HC10000052190101</v>
          </cell>
          <cell r="C357" t="str">
            <v>HC100000</v>
          </cell>
          <cell r="D357">
            <v>52190101</v>
          </cell>
          <cell r="E357">
            <v>2700000</v>
          </cell>
          <cell r="F357">
            <v>2700000</v>
          </cell>
          <cell r="G357">
            <v>2700000</v>
          </cell>
          <cell r="H357">
            <v>2700000</v>
          </cell>
          <cell r="I357">
            <v>2700000</v>
          </cell>
          <cell r="J357">
            <v>2700000</v>
          </cell>
          <cell r="K357">
            <v>2700000</v>
          </cell>
          <cell r="L357">
            <v>2700000</v>
          </cell>
          <cell r="M357">
            <v>2700000</v>
          </cell>
          <cell r="N357">
            <v>2700000</v>
          </cell>
          <cell r="O357">
            <v>2700000</v>
          </cell>
          <cell r="P357">
            <v>2700000</v>
          </cell>
        </row>
        <row r="358">
          <cell r="B358" t="str">
            <v>HC10000052190103</v>
          </cell>
          <cell r="C358" t="str">
            <v>HC100000</v>
          </cell>
          <cell r="D358">
            <v>52190103</v>
          </cell>
          <cell r="E358">
            <v>500000</v>
          </cell>
          <cell r="F358">
            <v>500000</v>
          </cell>
          <cell r="G358">
            <v>500000</v>
          </cell>
          <cell r="H358">
            <v>500000</v>
          </cell>
          <cell r="I358">
            <v>500000</v>
          </cell>
          <cell r="J358">
            <v>500000</v>
          </cell>
          <cell r="K358">
            <v>500000</v>
          </cell>
          <cell r="L358">
            <v>500000</v>
          </cell>
          <cell r="M358">
            <v>500000</v>
          </cell>
          <cell r="N358">
            <v>500000</v>
          </cell>
          <cell r="O358">
            <v>500000</v>
          </cell>
          <cell r="P358">
            <v>500000</v>
          </cell>
        </row>
        <row r="359">
          <cell r="B359" t="str">
            <v>HC10000052190102</v>
          </cell>
          <cell r="C359" t="str">
            <v>HC100000</v>
          </cell>
          <cell r="D359">
            <v>52190102</v>
          </cell>
          <cell r="E359">
            <v>3108600</v>
          </cell>
          <cell r="F359">
            <v>1177000</v>
          </cell>
          <cell r="G359">
            <v>1177000</v>
          </cell>
          <cell r="H359">
            <v>1177000</v>
          </cell>
          <cell r="I359">
            <v>1177000</v>
          </cell>
          <cell r="J359">
            <v>1177000</v>
          </cell>
          <cell r="K359">
            <v>1177000</v>
          </cell>
          <cell r="L359">
            <v>1177000</v>
          </cell>
          <cell r="M359">
            <v>1177000</v>
          </cell>
          <cell r="N359">
            <v>1177000</v>
          </cell>
          <cell r="O359">
            <v>1177000</v>
          </cell>
          <cell r="P359">
            <v>1177000</v>
          </cell>
        </row>
        <row r="360">
          <cell r="B360" t="str">
            <v>HC10000052199900</v>
          </cell>
          <cell r="C360" t="str">
            <v>HC100000</v>
          </cell>
          <cell r="D360">
            <v>52199900</v>
          </cell>
          <cell r="E360">
            <v>2200000</v>
          </cell>
          <cell r="F360">
            <v>2200000</v>
          </cell>
          <cell r="G360">
            <v>2200000</v>
          </cell>
          <cell r="H360">
            <v>2200000</v>
          </cell>
          <cell r="I360">
            <v>2200000</v>
          </cell>
          <cell r="J360">
            <v>2200000</v>
          </cell>
          <cell r="K360">
            <v>2200000</v>
          </cell>
          <cell r="L360">
            <v>2200000</v>
          </cell>
          <cell r="M360">
            <v>2200000</v>
          </cell>
          <cell r="N360">
            <v>2200000</v>
          </cell>
          <cell r="O360">
            <v>2200000</v>
          </cell>
          <cell r="P360">
            <v>2200000</v>
          </cell>
        </row>
      </sheetData>
      <sheetData sheetId="3">
        <row r="3">
          <cell r="B3" t="str">
            <v>비교</v>
          </cell>
          <cell r="C3" t="str">
            <v>코스트센터</v>
          </cell>
          <cell r="D3" t="str">
            <v>계정코드</v>
          </cell>
          <cell r="E3" t="str">
            <v>1월</v>
          </cell>
          <cell r="F3" t="str">
            <v>2월</v>
          </cell>
          <cell r="G3" t="str">
            <v>3월</v>
          </cell>
          <cell r="H3" t="str">
            <v>4월</v>
          </cell>
          <cell r="I3" t="str">
            <v>5월</v>
          </cell>
          <cell r="J3" t="str">
            <v>6월</v>
          </cell>
          <cell r="K3" t="str">
            <v>7월</v>
          </cell>
          <cell r="L3" t="str">
            <v>8월</v>
          </cell>
          <cell r="M3" t="str">
            <v>9월</v>
          </cell>
          <cell r="N3" t="str">
            <v>10월</v>
          </cell>
          <cell r="O3" t="str">
            <v>11월</v>
          </cell>
          <cell r="P3" t="str">
            <v>12월</v>
          </cell>
        </row>
        <row r="4">
          <cell r="B4" t="str">
            <v>HA10000052110111</v>
          </cell>
          <cell r="C4" t="str">
            <v>HA100000</v>
          </cell>
          <cell r="D4">
            <v>52110111</v>
          </cell>
          <cell r="E4">
            <v>22382500</v>
          </cell>
          <cell r="F4">
            <v>22382500</v>
          </cell>
          <cell r="G4">
            <v>22382500</v>
          </cell>
          <cell r="H4">
            <v>20000000</v>
          </cell>
          <cell r="I4">
            <v>20000000</v>
          </cell>
          <cell r="J4">
            <v>20000000</v>
          </cell>
          <cell r="K4">
            <v>20000000</v>
          </cell>
          <cell r="L4">
            <v>20000000</v>
          </cell>
          <cell r="M4">
            <v>20000000</v>
          </cell>
          <cell r="N4">
            <v>0</v>
          </cell>
          <cell r="O4">
            <v>0</v>
          </cell>
          <cell r="P4">
            <v>0</v>
          </cell>
        </row>
        <row r="5">
          <cell r="B5" t="str">
            <v>HA10000052110512</v>
          </cell>
          <cell r="C5" t="str">
            <v>HA100000</v>
          </cell>
          <cell r="D5">
            <v>52110512</v>
          </cell>
          <cell r="E5">
            <v>0</v>
          </cell>
          <cell r="F5">
            <v>500000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1500000</v>
          </cell>
          <cell r="L5">
            <v>0</v>
          </cell>
          <cell r="M5">
            <v>400000</v>
          </cell>
          <cell r="N5">
            <v>0</v>
          </cell>
          <cell r="O5">
            <v>0</v>
          </cell>
          <cell r="P5">
            <v>0</v>
          </cell>
        </row>
        <row r="6">
          <cell r="B6" t="str">
            <v>HA10000052120101</v>
          </cell>
          <cell r="C6" t="str">
            <v>HA100000</v>
          </cell>
          <cell r="D6">
            <v>52120101</v>
          </cell>
          <cell r="E6">
            <v>419664</v>
          </cell>
          <cell r="F6">
            <v>24572088</v>
          </cell>
          <cell r="G6">
            <v>11191473</v>
          </cell>
          <cell r="H6">
            <v>-16231815</v>
          </cell>
          <cell r="I6">
            <v>-54244503</v>
          </cell>
          <cell r="J6">
            <v>-17434995</v>
          </cell>
          <cell r="K6">
            <v>-3789222</v>
          </cell>
          <cell r="L6">
            <v>4925952</v>
          </cell>
          <cell r="M6">
            <v>4925949</v>
          </cell>
          <cell r="N6">
            <v>0</v>
          </cell>
          <cell r="O6">
            <v>0</v>
          </cell>
          <cell r="P6">
            <v>0</v>
          </cell>
        </row>
        <row r="7">
          <cell r="B7" t="str">
            <v>HA10000052180131</v>
          </cell>
          <cell r="C7" t="str">
            <v>HA100000</v>
          </cell>
          <cell r="D7">
            <v>52180131</v>
          </cell>
          <cell r="E7">
            <v>822490</v>
          </cell>
          <cell r="F7">
            <v>822490</v>
          </cell>
          <cell r="G7">
            <v>822490</v>
          </cell>
          <cell r="H7">
            <v>100070</v>
          </cell>
          <cell r="I7">
            <v>-46340</v>
          </cell>
          <cell r="J7">
            <v>776150</v>
          </cell>
          <cell r="K7">
            <v>776150</v>
          </cell>
          <cell r="L7">
            <v>776150</v>
          </cell>
          <cell r="M7">
            <v>776150</v>
          </cell>
          <cell r="N7">
            <v>0</v>
          </cell>
          <cell r="O7">
            <v>0</v>
          </cell>
          <cell r="P7">
            <v>0</v>
          </cell>
        </row>
        <row r="8">
          <cell r="B8" t="str">
            <v>HA10000052180132</v>
          </cell>
          <cell r="C8" t="str">
            <v>HA100000</v>
          </cell>
          <cell r="D8">
            <v>52180132</v>
          </cell>
          <cell r="E8">
            <v>67320</v>
          </cell>
          <cell r="F8">
            <v>67320</v>
          </cell>
          <cell r="G8">
            <v>67320</v>
          </cell>
          <cell r="H8">
            <v>67320</v>
          </cell>
          <cell r="I8">
            <v>67320</v>
          </cell>
          <cell r="J8">
            <v>67320</v>
          </cell>
          <cell r="K8">
            <v>70150</v>
          </cell>
          <cell r="L8">
            <v>70150</v>
          </cell>
          <cell r="M8">
            <v>70150</v>
          </cell>
          <cell r="N8">
            <v>0</v>
          </cell>
          <cell r="O8">
            <v>0</v>
          </cell>
          <cell r="P8">
            <v>0</v>
          </cell>
        </row>
        <row r="9">
          <cell r="B9" t="str">
            <v>HB10000052110111</v>
          </cell>
          <cell r="C9" t="str">
            <v>HB100000</v>
          </cell>
          <cell r="D9">
            <v>52110111</v>
          </cell>
          <cell r="E9">
            <v>8934000</v>
          </cell>
          <cell r="F9">
            <v>8934000</v>
          </cell>
          <cell r="G9">
            <v>8934000</v>
          </cell>
          <cell r="H9">
            <v>8934000</v>
          </cell>
          <cell r="I9">
            <v>8934000</v>
          </cell>
          <cell r="J9">
            <v>8934000</v>
          </cell>
          <cell r="K9">
            <v>8934000</v>
          </cell>
          <cell r="L9">
            <v>8934000</v>
          </cell>
          <cell r="M9">
            <v>4934000</v>
          </cell>
          <cell r="N9">
            <v>0</v>
          </cell>
          <cell r="O9">
            <v>0</v>
          </cell>
          <cell r="P9">
            <v>0</v>
          </cell>
        </row>
        <row r="10">
          <cell r="B10" t="str">
            <v>HB10000052110512</v>
          </cell>
          <cell r="C10" t="str">
            <v>HB100000</v>
          </cell>
          <cell r="D10">
            <v>52110512</v>
          </cell>
          <cell r="E10">
            <v>0</v>
          </cell>
          <cell r="F10">
            <v>500000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1500000</v>
          </cell>
          <cell r="L10">
            <v>0</v>
          </cell>
          <cell r="M10">
            <v>400000</v>
          </cell>
          <cell r="N10">
            <v>0</v>
          </cell>
          <cell r="O10">
            <v>0</v>
          </cell>
          <cell r="P10">
            <v>0</v>
          </cell>
        </row>
        <row r="11">
          <cell r="B11" t="str">
            <v>HB10000052120101</v>
          </cell>
          <cell r="C11" t="str">
            <v>HB100000</v>
          </cell>
          <cell r="D11">
            <v>52120101</v>
          </cell>
          <cell r="E11">
            <v>814118</v>
          </cell>
          <cell r="F11">
            <v>1651556</v>
          </cell>
          <cell r="G11">
            <v>1716132</v>
          </cell>
          <cell r="H11">
            <v>1657304</v>
          </cell>
          <cell r="I11">
            <v>893642</v>
          </cell>
          <cell r="J11">
            <v>1648912</v>
          </cell>
          <cell r="K11">
            <v>1383632</v>
          </cell>
          <cell r="L11">
            <v>1470218</v>
          </cell>
          <cell r="M11">
            <v>-2292872</v>
          </cell>
          <cell r="N11">
            <v>0</v>
          </cell>
          <cell r="O11">
            <v>0</v>
          </cell>
          <cell r="P11">
            <v>0</v>
          </cell>
        </row>
        <row r="12">
          <cell r="B12" t="str">
            <v>HB10000052130117</v>
          </cell>
          <cell r="C12" t="str">
            <v>HB100000</v>
          </cell>
          <cell r="D12">
            <v>52130117</v>
          </cell>
          <cell r="E12">
            <v>0</v>
          </cell>
          <cell r="F12">
            <v>0</v>
          </cell>
          <cell r="G12">
            <v>0</v>
          </cell>
          <cell r="H12">
            <v>63000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B13" t="str">
            <v>HB10000052130119</v>
          </cell>
          <cell r="C13" t="str">
            <v>HB100000</v>
          </cell>
          <cell r="D13">
            <v>52130119</v>
          </cell>
          <cell r="E13">
            <v>553560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B14" t="str">
            <v>HB10000052130123</v>
          </cell>
          <cell r="C14" t="str">
            <v>HB100000</v>
          </cell>
          <cell r="D14">
            <v>52130123</v>
          </cell>
          <cell r="E14">
            <v>54546</v>
          </cell>
          <cell r="F14">
            <v>0</v>
          </cell>
          <cell r="G14">
            <v>58819</v>
          </cell>
          <cell r="H14">
            <v>8364</v>
          </cell>
          <cell r="I14">
            <v>12727</v>
          </cell>
          <cell r="J14">
            <v>0</v>
          </cell>
          <cell r="K14">
            <v>26182</v>
          </cell>
          <cell r="L14">
            <v>109773</v>
          </cell>
          <cell r="M14">
            <v>62363</v>
          </cell>
          <cell r="N14">
            <v>0</v>
          </cell>
          <cell r="O14">
            <v>0</v>
          </cell>
          <cell r="P14">
            <v>0</v>
          </cell>
        </row>
        <row r="15">
          <cell r="B15" t="str">
            <v>HB10000052130124</v>
          </cell>
          <cell r="C15" t="str">
            <v>HB100000</v>
          </cell>
          <cell r="D15">
            <v>52130124</v>
          </cell>
          <cell r="E15">
            <v>974190</v>
          </cell>
          <cell r="F15">
            <v>26273</v>
          </cell>
          <cell r="G15">
            <v>487192</v>
          </cell>
          <cell r="H15">
            <v>1106286</v>
          </cell>
          <cell r="I15">
            <v>381001</v>
          </cell>
          <cell r="J15">
            <v>0</v>
          </cell>
          <cell r="K15">
            <v>557737</v>
          </cell>
          <cell r="L15">
            <v>557827</v>
          </cell>
          <cell r="M15">
            <v>578191</v>
          </cell>
          <cell r="N15">
            <v>0</v>
          </cell>
          <cell r="O15">
            <v>0</v>
          </cell>
          <cell r="P15">
            <v>0</v>
          </cell>
        </row>
        <row r="16">
          <cell r="B16" t="str">
            <v>HB10000052130125</v>
          </cell>
          <cell r="C16" t="str">
            <v>HB100000</v>
          </cell>
          <cell r="D16">
            <v>52130125</v>
          </cell>
          <cell r="E16">
            <v>906675</v>
          </cell>
          <cell r="F16">
            <v>5455</v>
          </cell>
          <cell r="G16">
            <v>286930</v>
          </cell>
          <cell r="H16">
            <v>365458</v>
          </cell>
          <cell r="I16">
            <v>0</v>
          </cell>
          <cell r="J16">
            <v>86136</v>
          </cell>
          <cell r="K16">
            <v>118068</v>
          </cell>
          <cell r="L16">
            <v>0</v>
          </cell>
          <cell r="M16">
            <v>107100</v>
          </cell>
          <cell r="N16">
            <v>0</v>
          </cell>
          <cell r="O16">
            <v>0</v>
          </cell>
          <cell r="P16">
            <v>0</v>
          </cell>
        </row>
        <row r="17">
          <cell r="B17" t="str">
            <v>HB10000052130129</v>
          </cell>
          <cell r="C17" t="str">
            <v>HB100000</v>
          </cell>
          <cell r="D17">
            <v>52130129</v>
          </cell>
          <cell r="E17">
            <v>1666667</v>
          </cell>
          <cell r="F17">
            <v>1666667</v>
          </cell>
          <cell r="G17">
            <v>1666667</v>
          </cell>
          <cell r="H17">
            <v>1666667</v>
          </cell>
          <cell r="I17">
            <v>1666667</v>
          </cell>
          <cell r="J17">
            <v>1666667</v>
          </cell>
          <cell r="K17">
            <v>1666667</v>
          </cell>
          <cell r="L17">
            <v>1666667</v>
          </cell>
          <cell r="M17">
            <v>1666667</v>
          </cell>
          <cell r="N17">
            <v>0</v>
          </cell>
          <cell r="O17">
            <v>0</v>
          </cell>
          <cell r="P17">
            <v>0</v>
          </cell>
        </row>
        <row r="18">
          <cell r="B18" t="str">
            <v>HB10000052130133</v>
          </cell>
          <cell r="C18" t="str">
            <v>HB100000</v>
          </cell>
          <cell r="D18">
            <v>52130133</v>
          </cell>
          <cell r="E18">
            <v>0</v>
          </cell>
          <cell r="F18">
            <v>0</v>
          </cell>
          <cell r="G18">
            <v>0</v>
          </cell>
          <cell r="H18">
            <v>2100000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B19" t="str">
            <v>HB10000052140101</v>
          </cell>
          <cell r="C19" t="str">
            <v>HB100000</v>
          </cell>
          <cell r="D19">
            <v>52140101</v>
          </cell>
          <cell r="E19">
            <v>0</v>
          </cell>
          <cell r="F19">
            <v>0</v>
          </cell>
          <cell r="G19">
            <v>5900000</v>
          </cell>
          <cell r="H19">
            <v>0</v>
          </cell>
          <cell r="I19">
            <v>600000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B20" t="str">
            <v>HB10000052150101</v>
          </cell>
          <cell r="C20" t="str">
            <v>HB100000</v>
          </cell>
          <cell r="D20">
            <v>52150101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251900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B21" t="str">
            <v>HB10000052150103</v>
          </cell>
          <cell r="C21" t="str">
            <v>HB100000</v>
          </cell>
          <cell r="D21">
            <v>52150103</v>
          </cell>
          <cell r="E21">
            <v>8419800</v>
          </cell>
          <cell r="F21">
            <v>1719587</v>
          </cell>
          <cell r="G21">
            <v>0</v>
          </cell>
          <cell r="H21">
            <v>0</v>
          </cell>
          <cell r="I21">
            <v>11158056</v>
          </cell>
          <cell r="J21">
            <v>1719226</v>
          </cell>
          <cell r="K21">
            <v>0</v>
          </cell>
          <cell r="L21">
            <v>393100</v>
          </cell>
          <cell r="M21">
            <v>1613078</v>
          </cell>
          <cell r="N21">
            <v>0</v>
          </cell>
          <cell r="O21">
            <v>0</v>
          </cell>
          <cell r="P21">
            <v>0</v>
          </cell>
        </row>
        <row r="22">
          <cell r="B22" t="str">
            <v>HB10000052150105</v>
          </cell>
          <cell r="C22" t="str">
            <v>HB100000</v>
          </cell>
          <cell r="D22">
            <v>52150105</v>
          </cell>
          <cell r="E22">
            <v>284355</v>
          </cell>
          <cell r="F22">
            <v>299525</v>
          </cell>
          <cell r="G22">
            <v>303439</v>
          </cell>
          <cell r="H22">
            <v>496023</v>
          </cell>
          <cell r="I22">
            <v>164900</v>
          </cell>
          <cell r="J22">
            <v>141720</v>
          </cell>
          <cell r="K22">
            <v>185766</v>
          </cell>
          <cell r="L22">
            <v>67500</v>
          </cell>
          <cell r="M22">
            <v>152259</v>
          </cell>
          <cell r="N22">
            <v>0</v>
          </cell>
          <cell r="O22">
            <v>0</v>
          </cell>
          <cell r="P22">
            <v>0</v>
          </cell>
        </row>
        <row r="23">
          <cell r="B23" t="str">
            <v>HB10000052160101</v>
          </cell>
          <cell r="C23" t="str">
            <v>HB100000</v>
          </cell>
          <cell r="D23">
            <v>52160101</v>
          </cell>
          <cell r="E23">
            <v>129160</v>
          </cell>
          <cell r="F23">
            <v>100000</v>
          </cell>
          <cell r="G23">
            <v>100000</v>
          </cell>
          <cell r="H23">
            <v>100000</v>
          </cell>
          <cell r="I23">
            <v>100000</v>
          </cell>
          <cell r="J23">
            <v>100000</v>
          </cell>
          <cell r="K23">
            <v>100000</v>
          </cell>
          <cell r="L23">
            <v>100000</v>
          </cell>
          <cell r="M23">
            <v>100000</v>
          </cell>
          <cell r="N23">
            <v>0</v>
          </cell>
          <cell r="O23">
            <v>0</v>
          </cell>
          <cell r="P23">
            <v>0</v>
          </cell>
        </row>
        <row r="24">
          <cell r="B24" t="str">
            <v>HB10000052160103</v>
          </cell>
          <cell r="C24" t="str">
            <v>HB100000</v>
          </cell>
          <cell r="D24">
            <v>52160103</v>
          </cell>
          <cell r="E24">
            <v>80490</v>
          </cell>
          <cell r="F24">
            <v>0</v>
          </cell>
          <cell r="G24">
            <v>281350</v>
          </cell>
          <cell r="H24">
            <v>43120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B25" t="str">
            <v>HB10000052170102</v>
          </cell>
          <cell r="C25" t="str">
            <v>HB100000</v>
          </cell>
          <cell r="D25">
            <v>52170102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506874</v>
          </cell>
          <cell r="M25">
            <v>703975</v>
          </cell>
          <cell r="N25">
            <v>0</v>
          </cell>
          <cell r="O25">
            <v>0</v>
          </cell>
          <cell r="P25">
            <v>0</v>
          </cell>
        </row>
        <row r="26">
          <cell r="B26" t="str">
            <v>HB10000052180101</v>
          </cell>
          <cell r="C26" t="str">
            <v>HB100000</v>
          </cell>
          <cell r="D26">
            <v>52180101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375000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B27" t="str">
            <v>HB10000052180115</v>
          </cell>
          <cell r="C27" t="str">
            <v>HB100000</v>
          </cell>
          <cell r="D27">
            <v>52180115</v>
          </cell>
          <cell r="E27">
            <v>512880</v>
          </cell>
          <cell r="F27">
            <v>1306370</v>
          </cell>
          <cell r="G27">
            <v>833440</v>
          </cell>
          <cell r="H27">
            <v>1547360</v>
          </cell>
          <cell r="I27">
            <v>1105130</v>
          </cell>
          <cell r="J27">
            <v>1617840</v>
          </cell>
          <cell r="K27">
            <v>1345760</v>
          </cell>
          <cell r="L27">
            <v>1596290</v>
          </cell>
          <cell r="M27">
            <v>1145570</v>
          </cell>
          <cell r="N27">
            <v>0</v>
          </cell>
          <cell r="O27">
            <v>0</v>
          </cell>
          <cell r="P27">
            <v>0</v>
          </cell>
        </row>
        <row r="28">
          <cell r="B28" t="str">
            <v>HB10000052180131</v>
          </cell>
          <cell r="C28" t="str">
            <v>HB100000</v>
          </cell>
          <cell r="D28">
            <v>52180131</v>
          </cell>
          <cell r="E28">
            <v>304050</v>
          </cell>
          <cell r="F28">
            <v>304050</v>
          </cell>
          <cell r="G28">
            <v>304050</v>
          </cell>
          <cell r="H28">
            <v>304050</v>
          </cell>
          <cell r="I28">
            <v>304050</v>
          </cell>
          <cell r="J28">
            <v>304050</v>
          </cell>
          <cell r="K28">
            <v>304050</v>
          </cell>
          <cell r="L28">
            <v>304050</v>
          </cell>
          <cell r="M28">
            <v>192660</v>
          </cell>
          <cell r="N28">
            <v>0</v>
          </cell>
          <cell r="O28">
            <v>0</v>
          </cell>
          <cell r="P28">
            <v>0</v>
          </cell>
        </row>
        <row r="29">
          <cell r="B29" t="str">
            <v>HB10000052180132</v>
          </cell>
          <cell r="C29" t="str">
            <v>HB100000</v>
          </cell>
          <cell r="D29">
            <v>52180132</v>
          </cell>
          <cell r="E29">
            <v>202050</v>
          </cell>
          <cell r="F29">
            <v>202050</v>
          </cell>
          <cell r="G29">
            <v>307520</v>
          </cell>
          <cell r="H29">
            <v>202050</v>
          </cell>
          <cell r="I29">
            <v>202050</v>
          </cell>
          <cell r="J29">
            <v>202050</v>
          </cell>
          <cell r="K29">
            <v>210600</v>
          </cell>
          <cell r="L29">
            <v>210600</v>
          </cell>
          <cell r="M29">
            <v>210600</v>
          </cell>
          <cell r="N29">
            <v>0</v>
          </cell>
          <cell r="O29">
            <v>0</v>
          </cell>
          <cell r="P29">
            <v>0</v>
          </cell>
        </row>
        <row r="30">
          <cell r="B30" t="str">
            <v>HB10000052180133</v>
          </cell>
          <cell r="C30" t="str">
            <v>HB100000</v>
          </cell>
          <cell r="D30">
            <v>52180133</v>
          </cell>
          <cell r="E30">
            <v>116140</v>
          </cell>
          <cell r="F30">
            <v>116140</v>
          </cell>
          <cell r="G30">
            <v>116140</v>
          </cell>
          <cell r="H30">
            <v>116140</v>
          </cell>
          <cell r="I30">
            <v>116140</v>
          </cell>
          <cell r="J30">
            <v>116140</v>
          </cell>
          <cell r="K30">
            <v>116140</v>
          </cell>
          <cell r="L30">
            <v>116140</v>
          </cell>
          <cell r="M30">
            <v>64140</v>
          </cell>
          <cell r="N30">
            <v>0</v>
          </cell>
          <cell r="O30">
            <v>0</v>
          </cell>
          <cell r="P30">
            <v>0</v>
          </cell>
        </row>
        <row r="31">
          <cell r="B31" t="str">
            <v>HB10000052190101</v>
          </cell>
          <cell r="C31" t="str">
            <v>HB100000</v>
          </cell>
          <cell r="D31">
            <v>52190101</v>
          </cell>
          <cell r="E31">
            <v>10033332</v>
          </cell>
          <cell r="F31">
            <v>10033333</v>
          </cell>
          <cell r="G31">
            <v>10033333</v>
          </cell>
          <cell r="H31">
            <v>10033333</v>
          </cell>
          <cell r="I31">
            <v>10033333</v>
          </cell>
          <cell r="J31">
            <v>10033333</v>
          </cell>
          <cell r="K31">
            <v>10033333</v>
          </cell>
          <cell r="L31">
            <v>10033333</v>
          </cell>
          <cell r="M31">
            <v>10033333</v>
          </cell>
          <cell r="N31">
            <v>0</v>
          </cell>
          <cell r="O31">
            <v>0</v>
          </cell>
          <cell r="P31">
            <v>0</v>
          </cell>
        </row>
        <row r="32">
          <cell r="B32" t="str">
            <v>HB10000052190102</v>
          </cell>
          <cell r="C32" t="str">
            <v>HB100000</v>
          </cell>
          <cell r="D32">
            <v>52190102</v>
          </cell>
          <cell r="E32">
            <v>610000</v>
          </cell>
          <cell r="F32">
            <v>610000</v>
          </cell>
          <cell r="G32">
            <v>610000</v>
          </cell>
          <cell r="H32">
            <v>610000</v>
          </cell>
          <cell r="I32">
            <v>610000</v>
          </cell>
          <cell r="J32">
            <v>610000</v>
          </cell>
          <cell r="K32">
            <v>610000</v>
          </cell>
          <cell r="L32">
            <v>610000</v>
          </cell>
          <cell r="M32">
            <v>610000</v>
          </cell>
          <cell r="N32">
            <v>0</v>
          </cell>
          <cell r="O32">
            <v>0</v>
          </cell>
          <cell r="P32">
            <v>0</v>
          </cell>
        </row>
        <row r="33">
          <cell r="B33" t="str">
            <v>HB10000052190103</v>
          </cell>
          <cell r="C33" t="str">
            <v>HB100000</v>
          </cell>
          <cell r="D33">
            <v>52190103</v>
          </cell>
          <cell r="E33">
            <v>287320</v>
          </cell>
          <cell r="F33">
            <v>309827</v>
          </cell>
          <cell r="G33">
            <v>340200</v>
          </cell>
          <cell r="H33">
            <v>322312</v>
          </cell>
          <cell r="I33">
            <v>278280</v>
          </cell>
          <cell r="J33">
            <v>316574</v>
          </cell>
          <cell r="K33">
            <v>314147</v>
          </cell>
          <cell r="L33">
            <v>293880</v>
          </cell>
          <cell r="M33">
            <v>295294</v>
          </cell>
          <cell r="N33">
            <v>0</v>
          </cell>
          <cell r="O33">
            <v>0</v>
          </cell>
          <cell r="P33">
            <v>0</v>
          </cell>
        </row>
        <row r="34">
          <cell r="B34" t="str">
            <v>HB10000052200120</v>
          </cell>
          <cell r="C34" t="str">
            <v>HB100000</v>
          </cell>
          <cell r="D34">
            <v>52200120</v>
          </cell>
          <cell r="E34">
            <v>18132471</v>
          </cell>
          <cell r="F34">
            <v>18132474</v>
          </cell>
          <cell r="G34">
            <v>18132471</v>
          </cell>
          <cell r="H34">
            <v>18132473</v>
          </cell>
          <cell r="I34">
            <v>18132471</v>
          </cell>
          <cell r="J34">
            <v>-42162794</v>
          </cell>
          <cell r="K34">
            <v>6073417</v>
          </cell>
          <cell r="L34">
            <v>6073421</v>
          </cell>
          <cell r="M34">
            <v>6073417</v>
          </cell>
          <cell r="N34">
            <v>0</v>
          </cell>
          <cell r="O34">
            <v>0</v>
          </cell>
          <cell r="P34">
            <v>0</v>
          </cell>
        </row>
        <row r="35">
          <cell r="B35" t="str">
            <v>HB10000052200130</v>
          </cell>
          <cell r="C35" t="str">
            <v>HB100000</v>
          </cell>
          <cell r="D35">
            <v>52200130</v>
          </cell>
          <cell r="E35">
            <v>5994190</v>
          </cell>
          <cell r="F35">
            <v>5994191</v>
          </cell>
          <cell r="G35">
            <v>5994191</v>
          </cell>
          <cell r="H35">
            <v>5994189</v>
          </cell>
          <cell r="I35">
            <v>5994191</v>
          </cell>
          <cell r="J35">
            <v>-23976762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B36" t="str">
            <v>HB10000052200170</v>
          </cell>
          <cell r="C36" t="str">
            <v>HB100000</v>
          </cell>
          <cell r="D36">
            <v>52200170</v>
          </cell>
          <cell r="E36">
            <v>21002185</v>
          </cell>
          <cell r="F36">
            <v>30993710</v>
          </cell>
          <cell r="G36">
            <v>30993713</v>
          </cell>
          <cell r="H36">
            <v>30993710</v>
          </cell>
          <cell r="I36">
            <v>30993712</v>
          </cell>
          <cell r="J36">
            <v>30993710</v>
          </cell>
          <cell r="K36">
            <v>30993715</v>
          </cell>
          <cell r="L36">
            <v>30993710</v>
          </cell>
          <cell r="M36">
            <v>30993713</v>
          </cell>
          <cell r="N36">
            <v>0</v>
          </cell>
          <cell r="O36">
            <v>0</v>
          </cell>
          <cell r="P36">
            <v>0</v>
          </cell>
        </row>
        <row r="37">
          <cell r="B37" t="str">
            <v>HB10000052220103</v>
          </cell>
          <cell r="C37" t="str">
            <v>HB100000</v>
          </cell>
          <cell r="D37">
            <v>52220103</v>
          </cell>
          <cell r="E37">
            <v>599855</v>
          </cell>
          <cell r="F37">
            <v>988510</v>
          </cell>
          <cell r="G37">
            <v>1011975</v>
          </cell>
          <cell r="H37">
            <v>1619430</v>
          </cell>
          <cell r="I37">
            <v>1937845</v>
          </cell>
          <cell r="J37">
            <v>1780736</v>
          </cell>
          <cell r="K37">
            <v>6071020</v>
          </cell>
          <cell r="L37">
            <v>2971270</v>
          </cell>
          <cell r="M37">
            <v>2994510</v>
          </cell>
          <cell r="N37">
            <v>0</v>
          </cell>
          <cell r="O37">
            <v>0</v>
          </cell>
          <cell r="P37">
            <v>0</v>
          </cell>
        </row>
        <row r="38">
          <cell r="B38" t="str">
            <v>HB10000052230101</v>
          </cell>
          <cell r="C38" t="str">
            <v>HB100000</v>
          </cell>
          <cell r="D38">
            <v>52230101</v>
          </cell>
          <cell r="E38">
            <v>120000</v>
          </cell>
          <cell r="F38">
            <v>0</v>
          </cell>
          <cell r="G38">
            <v>100000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</row>
        <row r="39">
          <cell r="B39" t="str">
            <v>HB10000052230102</v>
          </cell>
          <cell r="C39" t="str">
            <v>HB100000</v>
          </cell>
          <cell r="D39">
            <v>52230102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100000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</row>
        <row r="40">
          <cell r="B40" t="str">
            <v>HB10000052230103</v>
          </cell>
          <cell r="C40" t="str">
            <v>HB100000</v>
          </cell>
          <cell r="D40">
            <v>52230103</v>
          </cell>
          <cell r="E40">
            <v>0</v>
          </cell>
          <cell r="F40">
            <v>133798</v>
          </cell>
          <cell r="G40">
            <v>510000</v>
          </cell>
          <cell r="H40">
            <v>139000</v>
          </cell>
          <cell r="I40">
            <v>220700</v>
          </cell>
          <cell r="J40">
            <v>345100</v>
          </cell>
          <cell r="K40">
            <v>346700</v>
          </cell>
          <cell r="L40">
            <v>73000</v>
          </cell>
          <cell r="M40">
            <v>794000</v>
          </cell>
          <cell r="N40">
            <v>0</v>
          </cell>
          <cell r="O40">
            <v>0</v>
          </cell>
          <cell r="P40">
            <v>0</v>
          </cell>
        </row>
        <row r="41">
          <cell r="B41" t="str">
            <v>HB10000052230105</v>
          </cell>
          <cell r="C41" t="str">
            <v>HB100000</v>
          </cell>
          <cell r="D41">
            <v>52230105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55850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</row>
        <row r="42">
          <cell r="B42" t="str">
            <v>HB10000052250105</v>
          </cell>
          <cell r="C42" t="str">
            <v>HB100000</v>
          </cell>
          <cell r="D42">
            <v>52250105</v>
          </cell>
          <cell r="E42">
            <v>0</v>
          </cell>
          <cell r="F42">
            <v>0</v>
          </cell>
          <cell r="G42">
            <v>0</v>
          </cell>
          <cell r="H42">
            <v>40000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B43" t="str">
            <v>HB10000052310107</v>
          </cell>
          <cell r="C43" t="str">
            <v>HB100000</v>
          </cell>
          <cell r="D43">
            <v>52310107</v>
          </cell>
          <cell r="E43">
            <v>396000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</row>
        <row r="44">
          <cell r="B44" t="str">
            <v>HB10000052310114</v>
          </cell>
          <cell r="C44" t="str">
            <v>HB100000</v>
          </cell>
          <cell r="D44">
            <v>52310114</v>
          </cell>
          <cell r="E44">
            <v>73920</v>
          </cell>
          <cell r="F44">
            <v>0</v>
          </cell>
          <cell r="G44">
            <v>350000</v>
          </cell>
          <cell r="H44">
            <v>0</v>
          </cell>
          <cell r="I44">
            <v>358542</v>
          </cell>
          <cell r="J44">
            <v>28886</v>
          </cell>
          <cell r="K44">
            <v>0</v>
          </cell>
          <cell r="L44">
            <v>18300</v>
          </cell>
          <cell r="M44">
            <v>12600</v>
          </cell>
          <cell r="N44">
            <v>0</v>
          </cell>
          <cell r="O44">
            <v>0</v>
          </cell>
          <cell r="P44">
            <v>0</v>
          </cell>
        </row>
        <row r="45">
          <cell r="B45" t="str">
            <v>HB10000052310127</v>
          </cell>
          <cell r="C45" t="str">
            <v>HB100000</v>
          </cell>
          <cell r="D45">
            <v>52310127</v>
          </cell>
          <cell r="E45">
            <v>0</v>
          </cell>
          <cell r="F45">
            <v>21750000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B46" t="str">
            <v>HB10000052320101</v>
          </cell>
          <cell r="C46" t="str">
            <v>HB100000</v>
          </cell>
          <cell r="D46">
            <v>52320101</v>
          </cell>
          <cell r="E46">
            <v>1158000</v>
          </cell>
          <cell r="F46">
            <v>0</v>
          </cell>
          <cell r="G46">
            <v>4000</v>
          </cell>
          <cell r="H46">
            <v>16000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B47" t="str">
            <v>HB10000052320102</v>
          </cell>
          <cell r="C47" t="str">
            <v>HB100000</v>
          </cell>
          <cell r="D47">
            <v>52320102</v>
          </cell>
          <cell r="E47">
            <v>0</v>
          </cell>
          <cell r="F47">
            <v>14400</v>
          </cell>
          <cell r="G47">
            <v>0</v>
          </cell>
          <cell r="H47">
            <v>27540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  <row r="48">
          <cell r="B48" t="str">
            <v>HB10000052330102</v>
          </cell>
          <cell r="C48" t="str">
            <v>HB100000</v>
          </cell>
          <cell r="D48">
            <v>52330102</v>
          </cell>
          <cell r="E48">
            <v>52182</v>
          </cell>
          <cell r="F48">
            <v>0</v>
          </cell>
          <cell r="G48">
            <v>0</v>
          </cell>
          <cell r="H48">
            <v>148000</v>
          </cell>
          <cell r="I48">
            <v>0</v>
          </cell>
          <cell r="J48">
            <v>0</v>
          </cell>
          <cell r="K48">
            <v>0</v>
          </cell>
          <cell r="L48">
            <v>51500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</row>
        <row r="49">
          <cell r="B49" t="str">
            <v>HB10000052330105</v>
          </cell>
          <cell r="C49" t="str">
            <v>HB100000</v>
          </cell>
          <cell r="D49">
            <v>52330105</v>
          </cell>
          <cell r="E49">
            <v>0</v>
          </cell>
          <cell r="F49">
            <v>0</v>
          </cell>
          <cell r="G49">
            <v>1415000</v>
          </cell>
          <cell r="H49">
            <v>625340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</row>
        <row r="50">
          <cell r="B50" t="str">
            <v>HB10000052339900</v>
          </cell>
          <cell r="C50" t="str">
            <v>HB100000</v>
          </cell>
          <cell r="D50">
            <v>52339900</v>
          </cell>
          <cell r="E50">
            <v>10757445</v>
          </cell>
          <cell r="F50">
            <v>9471880</v>
          </cell>
          <cell r="G50">
            <v>53320</v>
          </cell>
          <cell r="H50">
            <v>111537</v>
          </cell>
          <cell r="I50">
            <v>0</v>
          </cell>
          <cell r="J50">
            <v>85210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B51" t="str">
            <v>HB10000052350101</v>
          </cell>
          <cell r="C51" t="str">
            <v>HB100000</v>
          </cell>
          <cell r="D51">
            <v>52350101</v>
          </cell>
          <cell r="E51">
            <v>178000</v>
          </cell>
          <cell r="F51">
            <v>92940</v>
          </cell>
          <cell r="G51">
            <v>170881</v>
          </cell>
          <cell r="H51">
            <v>190670</v>
          </cell>
          <cell r="I51">
            <v>87000</v>
          </cell>
          <cell r="J51">
            <v>194021</v>
          </cell>
          <cell r="K51">
            <v>297000</v>
          </cell>
          <cell r="L51">
            <v>178000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B52" t="str">
            <v>HB10000052359900</v>
          </cell>
          <cell r="C52" t="str">
            <v>HB100000</v>
          </cell>
          <cell r="D52">
            <v>52359900</v>
          </cell>
          <cell r="E52">
            <v>0</v>
          </cell>
          <cell r="F52">
            <v>44000</v>
          </cell>
          <cell r="G52">
            <v>88000</v>
          </cell>
          <cell r="H52">
            <v>88000</v>
          </cell>
          <cell r="I52">
            <v>44000</v>
          </cell>
          <cell r="J52">
            <v>88000</v>
          </cell>
          <cell r="K52">
            <v>44000</v>
          </cell>
          <cell r="L52">
            <v>44000</v>
          </cell>
          <cell r="M52">
            <v>44000</v>
          </cell>
          <cell r="N52">
            <v>0</v>
          </cell>
          <cell r="O52">
            <v>0</v>
          </cell>
          <cell r="P52">
            <v>0</v>
          </cell>
        </row>
        <row r="53">
          <cell r="B53" t="str">
            <v>HB10000052500101</v>
          </cell>
          <cell r="C53" t="str">
            <v>HB100000</v>
          </cell>
          <cell r="D53">
            <v>52500101</v>
          </cell>
          <cell r="E53">
            <v>2300927</v>
          </cell>
          <cell r="F53">
            <v>3384135</v>
          </cell>
          <cell r="G53">
            <v>2277648</v>
          </cell>
          <cell r="H53">
            <v>1464135</v>
          </cell>
          <cell r="I53">
            <v>1254267</v>
          </cell>
          <cell r="J53">
            <v>1499595</v>
          </cell>
          <cell r="K53">
            <v>2573800</v>
          </cell>
          <cell r="L53">
            <v>3058472</v>
          </cell>
          <cell r="M53">
            <v>3368499</v>
          </cell>
          <cell r="N53">
            <v>0</v>
          </cell>
          <cell r="O53">
            <v>0</v>
          </cell>
          <cell r="P53">
            <v>0</v>
          </cell>
        </row>
        <row r="54">
          <cell r="B54" t="str">
            <v>HB10000066300109</v>
          </cell>
          <cell r="C54" t="str">
            <v>HB100000</v>
          </cell>
          <cell r="D54">
            <v>66300109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</row>
        <row r="55">
          <cell r="B55" t="str">
            <v>HB20000052110111</v>
          </cell>
          <cell r="C55" t="str">
            <v>HB200000</v>
          </cell>
          <cell r="D55">
            <v>52110111</v>
          </cell>
          <cell r="E55">
            <v>5337000</v>
          </cell>
          <cell r="F55">
            <v>5337000</v>
          </cell>
          <cell r="G55">
            <v>6543998</v>
          </cell>
          <cell r="H55">
            <v>24872870</v>
          </cell>
          <cell r="I55">
            <v>24872870</v>
          </cell>
          <cell r="J55">
            <v>24872870</v>
          </cell>
          <cell r="K55">
            <v>24872870</v>
          </cell>
          <cell r="L55">
            <v>24872870</v>
          </cell>
          <cell r="M55">
            <v>24872870</v>
          </cell>
          <cell r="N55">
            <v>0</v>
          </cell>
          <cell r="O55">
            <v>0</v>
          </cell>
          <cell r="P55">
            <v>0</v>
          </cell>
        </row>
        <row r="56">
          <cell r="B56" t="str">
            <v>HB20000052110301</v>
          </cell>
          <cell r="C56" t="str">
            <v>HB200000</v>
          </cell>
          <cell r="D56">
            <v>52110301</v>
          </cell>
          <cell r="E56">
            <v>780000</v>
          </cell>
          <cell r="F56">
            <v>780000</v>
          </cell>
          <cell r="G56">
            <v>980000</v>
          </cell>
          <cell r="H56">
            <v>1980000</v>
          </cell>
          <cell r="I56">
            <v>1997224</v>
          </cell>
          <cell r="J56">
            <v>1980000</v>
          </cell>
          <cell r="K56">
            <v>1980000</v>
          </cell>
          <cell r="L56">
            <v>1980000</v>
          </cell>
          <cell r="M56">
            <v>1980000</v>
          </cell>
          <cell r="N56">
            <v>0</v>
          </cell>
          <cell r="O56">
            <v>0</v>
          </cell>
          <cell r="P56">
            <v>0</v>
          </cell>
        </row>
        <row r="57">
          <cell r="B57" t="str">
            <v>HB20000052110303</v>
          </cell>
          <cell r="C57" t="str">
            <v>HB200000</v>
          </cell>
          <cell r="D57">
            <v>52110303</v>
          </cell>
          <cell r="E57">
            <v>2802258</v>
          </cell>
          <cell r="F57">
            <v>2113272</v>
          </cell>
          <cell r="G57">
            <v>3030054</v>
          </cell>
          <cell r="H57">
            <v>5266588</v>
          </cell>
          <cell r="I57">
            <v>4600032</v>
          </cell>
          <cell r="J57">
            <v>4600032</v>
          </cell>
          <cell r="K57">
            <v>4600032</v>
          </cell>
          <cell r="L57">
            <v>4600032</v>
          </cell>
          <cell r="M57">
            <v>4600032</v>
          </cell>
          <cell r="N57">
            <v>0</v>
          </cell>
          <cell r="O57">
            <v>0</v>
          </cell>
          <cell r="P57">
            <v>0</v>
          </cell>
        </row>
        <row r="58">
          <cell r="B58" t="str">
            <v>HB20000052110511</v>
          </cell>
          <cell r="C58" t="str">
            <v>HB200000</v>
          </cell>
          <cell r="D58">
            <v>52110511</v>
          </cell>
          <cell r="E58">
            <v>0</v>
          </cell>
          <cell r="F58">
            <v>6358750</v>
          </cell>
          <cell r="G58">
            <v>0</v>
          </cell>
          <cell r="H58">
            <v>14485153</v>
          </cell>
          <cell r="I58">
            <v>0</v>
          </cell>
          <cell r="J58">
            <v>14505153</v>
          </cell>
          <cell r="K58">
            <v>0</v>
          </cell>
          <cell r="L58">
            <v>16591088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</row>
        <row r="59">
          <cell r="B59" t="str">
            <v>HB20000052110512</v>
          </cell>
          <cell r="C59" t="str">
            <v>HB200000</v>
          </cell>
          <cell r="D59">
            <v>52110512</v>
          </cell>
          <cell r="E59">
            <v>0</v>
          </cell>
          <cell r="F59">
            <v>1000000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7500000</v>
          </cell>
          <cell r="L59">
            <v>0</v>
          </cell>
          <cell r="M59">
            <v>2000000</v>
          </cell>
          <cell r="N59">
            <v>0</v>
          </cell>
          <cell r="O59">
            <v>0</v>
          </cell>
          <cell r="P59">
            <v>0</v>
          </cell>
        </row>
        <row r="60">
          <cell r="B60" t="str">
            <v>HB20000052120101</v>
          </cell>
          <cell r="C60" t="str">
            <v>HB200000</v>
          </cell>
          <cell r="D60">
            <v>52120101</v>
          </cell>
          <cell r="E60">
            <v>7758057</v>
          </cell>
          <cell r="F60">
            <v>1925115</v>
          </cell>
          <cell r="G60">
            <v>7668265</v>
          </cell>
          <cell r="H60">
            <v>37968295</v>
          </cell>
          <cell r="I60">
            <v>-6435172</v>
          </cell>
          <cell r="J60">
            <v>6665445</v>
          </cell>
          <cell r="K60">
            <v>-2853550</v>
          </cell>
          <cell r="L60">
            <v>6256213</v>
          </cell>
          <cell r="M60">
            <v>-15467906</v>
          </cell>
          <cell r="N60">
            <v>0</v>
          </cell>
          <cell r="O60">
            <v>0</v>
          </cell>
          <cell r="P60">
            <v>0</v>
          </cell>
        </row>
        <row r="61">
          <cell r="B61" t="str">
            <v>HB20000052130108</v>
          </cell>
          <cell r="C61" t="str">
            <v>HB200000</v>
          </cell>
          <cell r="D61">
            <v>52130108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300900</v>
          </cell>
          <cell r="K61">
            <v>0</v>
          </cell>
          <cell r="L61">
            <v>0</v>
          </cell>
          <cell r="M61">
            <v>300900</v>
          </cell>
          <cell r="N61">
            <v>0</v>
          </cell>
          <cell r="O61">
            <v>0</v>
          </cell>
          <cell r="P61">
            <v>0</v>
          </cell>
        </row>
        <row r="62">
          <cell r="B62" t="str">
            <v>HB20000052130109</v>
          </cell>
          <cell r="C62" t="str">
            <v>HB200000</v>
          </cell>
          <cell r="D62">
            <v>52130109</v>
          </cell>
          <cell r="E62">
            <v>213395</v>
          </cell>
          <cell r="F62">
            <v>84610</v>
          </cell>
          <cell r="G62">
            <v>0</v>
          </cell>
          <cell r="H62">
            <v>148790</v>
          </cell>
          <cell r="I62">
            <v>95858</v>
          </cell>
          <cell r="J62">
            <v>53600</v>
          </cell>
          <cell r="K62">
            <v>83732</v>
          </cell>
          <cell r="L62">
            <v>177214</v>
          </cell>
          <cell r="M62">
            <v>18327</v>
          </cell>
          <cell r="N62">
            <v>0</v>
          </cell>
          <cell r="O62">
            <v>0</v>
          </cell>
          <cell r="P62">
            <v>0</v>
          </cell>
        </row>
        <row r="63">
          <cell r="B63" t="str">
            <v>HB20000052130111</v>
          </cell>
          <cell r="C63" t="str">
            <v>HB200000</v>
          </cell>
          <cell r="D63">
            <v>52130111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1765000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</row>
        <row r="64">
          <cell r="B64" t="str">
            <v>HB20000052130117</v>
          </cell>
          <cell r="C64" t="str">
            <v>HB200000</v>
          </cell>
          <cell r="D64">
            <v>52130117</v>
          </cell>
          <cell r="E64">
            <v>0</v>
          </cell>
          <cell r="F64">
            <v>0</v>
          </cell>
          <cell r="G64">
            <v>0</v>
          </cell>
          <cell r="H64">
            <v>94330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B65" t="str">
            <v>HB20000052130119</v>
          </cell>
          <cell r="C65" t="str">
            <v>HB200000</v>
          </cell>
          <cell r="D65">
            <v>52130119</v>
          </cell>
          <cell r="E65">
            <v>500000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80500</v>
          </cell>
          <cell r="M65">
            <v>1000000</v>
          </cell>
          <cell r="N65">
            <v>0</v>
          </cell>
          <cell r="O65">
            <v>0</v>
          </cell>
          <cell r="P65">
            <v>0</v>
          </cell>
        </row>
        <row r="66">
          <cell r="B66" t="str">
            <v>HB20000052130123</v>
          </cell>
          <cell r="C66" t="str">
            <v>HB200000</v>
          </cell>
          <cell r="D66">
            <v>52130123</v>
          </cell>
          <cell r="E66">
            <v>12728</v>
          </cell>
          <cell r="F66">
            <v>0</v>
          </cell>
          <cell r="G66">
            <v>0</v>
          </cell>
          <cell r="H66">
            <v>20091</v>
          </cell>
          <cell r="I66">
            <v>56364</v>
          </cell>
          <cell r="J66">
            <v>0</v>
          </cell>
          <cell r="K66">
            <v>8000</v>
          </cell>
          <cell r="L66">
            <v>0</v>
          </cell>
          <cell r="M66">
            <v>17274</v>
          </cell>
          <cell r="N66">
            <v>0</v>
          </cell>
          <cell r="O66">
            <v>0</v>
          </cell>
          <cell r="P66">
            <v>0</v>
          </cell>
        </row>
        <row r="67">
          <cell r="B67" t="str">
            <v>HB20000052130124</v>
          </cell>
          <cell r="C67" t="str">
            <v>HB200000</v>
          </cell>
          <cell r="D67">
            <v>52130124</v>
          </cell>
          <cell r="E67">
            <v>125909</v>
          </cell>
          <cell r="F67">
            <v>54091</v>
          </cell>
          <cell r="G67">
            <v>0</v>
          </cell>
          <cell r="H67">
            <v>36367</v>
          </cell>
          <cell r="I67">
            <v>36364</v>
          </cell>
          <cell r="J67">
            <v>99092</v>
          </cell>
          <cell r="K67">
            <v>178256</v>
          </cell>
          <cell r="L67">
            <v>0</v>
          </cell>
          <cell r="M67">
            <v>122747</v>
          </cell>
          <cell r="N67">
            <v>0</v>
          </cell>
          <cell r="O67">
            <v>0</v>
          </cell>
          <cell r="P67">
            <v>0</v>
          </cell>
        </row>
        <row r="68">
          <cell r="B68" t="str">
            <v>HB20000052130125</v>
          </cell>
          <cell r="C68" t="str">
            <v>HB200000</v>
          </cell>
          <cell r="D68">
            <v>52130125</v>
          </cell>
          <cell r="E68">
            <v>56001</v>
          </cell>
          <cell r="F68">
            <v>10910</v>
          </cell>
          <cell r="G68">
            <v>0</v>
          </cell>
          <cell r="H68">
            <v>5000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B69" t="str">
            <v>HB20000052139900</v>
          </cell>
          <cell r="C69" t="str">
            <v>HB200000</v>
          </cell>
          <cell r="D69">
            <v>52139900</v>
          </cell>
          <cell r="E69">
            <v>707680</v>
          </cell>
          <cell r="F69">
            <v>0</v>
          </cell>
          <cell r="G69">
            <v>0</v>
          </cell>
          <cell r="H69">
            <v>0</v>
          </cell>
          <cell r="I69">
            <v>1475100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</row>
        <row r="70">
          <cell r="B70" t="str">
            <v>HB20000052140101</v>
          </cell>
          <cell r="C70" t="str">
            <v>HB200000</v>
          </cell>
          <cell r="D70">
            <v>52140101</v>
          </cell>
          <cell r="E70">
            <v>0</v>
          </cell>
          <cell r="F70">
            <v>1440000</v>
          </cell>
          <cell r="G70">
            <v>15000</v>
          </cell>
          <cell r="H70">
            <v>810000</v>
          </cell>
          <cell r="I70">
            <v>439000</v>
          </cell>
          <cell r="J70">
            <v>1102795</v>
          </cell>
          <cell r="K70">
            <v>1207444</v>
          </cell>
          <cell r="L70">
            <v>-205480</v>
          </cell>
          <cell r="M70">
            <v>786934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HB20000052150101</v>
          </cell>
          <cell r="C71" t="str">
            <v>HB200000</v>
          </cell>
          <cell r="D71">
            <v>52150101</v>
          </cell>
          <cell r="E71">
            <v>144200</v>
          </cell>
          <cell r="F71">
            <v>0</v>
          </cell>
          <cell r="G71">
            <v>0</v>
          </cell>
          <cell r="H71">
            <v>19350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535224</v>
          </cell>
          <cell r="N71">
            <v>0</v>
          </cell>
          <cell r="O71">
            <v>0</v>
          </cell>
          <cell r="P71">
            <v>0</v>
          </cell>
        </row>
        <row r="72">
          <cell r="B72" t="str">
            <v>HB20000052150103</v>
          </cell>
          <cell r="C72" t="str">
            <v>HB200000</v>
          </cell>
          <cell r="D72">
            <v>52150103</v>
          </cell>
          <cell r="E72">
            <v>0</v>
          </cell>
          <cell r="F72">
            <v>0</v>
          </cell>
          <cell r="G72">
            <v>0</v>
          </cell>
          <cell r="H72">
            <v>4506370</v>
          </cell>
          <cell r="I72">
            <v>10817805</v>
          </cell>
          <cell r="J72">
            <v>10604950</v>
          </cell>
          <cell r="K72">
            <v>11213391</v>
          </cell>
          <cell r="L72">
            <v>8692172</v>
          </cell>
          <cell r="M72">
            <v>11038006</v>
          </cell>
          <cell r="N72">
            <v>0</v>
          </cell>
          <cell r="O72">
            <v>0</v>
          </cell>
          <cell r="P72">
            <v>0</v>
          </cell>
        </row>
        <row r="73">
          <cell r="B73" t="str">
            <v>HB20000052150105</v>
          </cell>
          <cell r="C73" t="str">
            <v>HB200000</v>
          </cell>
          <cell r="D73">
            <v>52150105</v>
          </cell>
          <cell r="E73">
            <v>52850</v>
          </cell>
          <cell r="F73">
            <v>1317150</v>
          </cell>
          <cell r="G73">
            <v>289300</v>
          </cell>
          <cell r="H73">
            <v>173000</v>
          </cell>
          <cell r="I73">
            <v>204870</v>
          </cell>
          <cell r="J73">
            <v>151400</v>
          </cell>
          <cell r="K73">
            <v>198800</v>
          </cell>
          <cell r="L73">
            <v>199220</v>
          </cell>
          <cell r="M73">
            <v>218000</v>
          </cell>
          <cell r="N73">
            <v>0</v>
          </cell>
          <cell r="O73">
            <v>0</v>
          </cell>
          <cell r="P73">
            <v>0</v>
          </cell>
        </row>
        <row r="74">
          <cell r="B74" t="str">
            <v>HB20000052160103</v>
          </cell>
          <cell r="C74" t="str">
            <v>HB200000</v>
          </cell>
          <cell r="D74">
            <v>52160103</v>
          </cell>
          <cell r="E74">
            <v>0</v>
          </cell>
          <cell r="F74">
            <v>5220</v>
          </cell>
          <cell r="G74">
            <v>5340</v>
          </cell>
          <cell r="H74">
            <v>0</v>
          </cell>
          <cell r="I74">
            <v>0</v>
          </cell>
          <cell r="J74">
            <v>20610</v>
          </cell>
          <cell r="K74">
            <v>0</v>
          </cell>
          <cell r="L74">
            <v>2960</v>
          </cell>
          <cell r="M74">
            <v>5000</v>
          </cell>
          <cell r="N74">
            <v>0</v>
          </cell>
          <cell r="O74">
            <v>0</v>
          </cell>
          <cell r="P74">
            <v>0</v>
          </cell>
        </row>
        <row r="75">
          <cell r="B75" t="str">
            <v>HB20000052170102</v>
          </cell>
          <cell r="C75" t="str">
            <v>HB200000</v>
          </cell>
          <cell r="D75">
            <v>52170102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1349180</v>
          </cell>
          <cell r="J75">
            <v>445260</v>
          </cell>
          <cell r="K75">
            <v>1665580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B76" t="str">
            <v>HB20000052180101</v>
          </cell>
          <cell r="C76" t="str">
            <v>HB200000</v>
          </cell>
          <cell r="D76">
            <v>52180101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426250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</row>
        <row r="77">
          <cell r="B77" t="str">
            <v>HB20000052180113</v>
          </cell>
          <cell r="C77" t="str">
            <v>HB200000</v>
          </cell>
          <cell r="D77">
            <v>52180113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8332450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</row>
        <row r="78">
          <cell r="B78" t="str">
            <v>HB20000052180131</v>
          </cell>
          <cell r="C78" t="str">
            <v>HB200000</v>
          </cell>
          <cell r="D78">
            <v>52180131</v>
          </cell>
          <cell r="E78">
            <v>365170</v>
          </cell>
          <cell r="F78">
            <v>365170</v>
          </cell>
          <cell r="G78">
            <v>473890</v>
          </cell>
          <cell r="H78">
            <v>1241280</v>
          </cell>
          <cell r="I78">
            <v>1347200</v>
          </cell>
          <cell r="J78">
            <v>1347200</v>
          </cell>
          <cell r="K78">
            <v>1127010</v>
          </cell>
          <cell r="L78">
            <v>906820</v>
          </cell>
          <cell r="M78">
            <v>1347200</v>
          </cell>
          <cell r="N78">
            <v>0</v>
          </cell>
          <cell r="O78">
            <v>0</v>
          </cell>
          <cell r="P78">
            <v>0</v>
          </cell>
        </row>
        <row r="79">
          <cell r="B79" t="str">
            <v>HB20000052180132</v>
          </cell>
          <cell r="C79" t="str">
            <v>HB200000</v>
          </cell>
          <cell r="D79">
            <v>52180132</v>
          </cell>
          <cell r="E79">
            <v>404100</v>
          </cell>
          <cell r="F79">
            <v>404100</v>
          </cell>
          <cell r="G79">
            <v>544450</v>
          </cell>
          <cell r="H79">
            <v>948550</v>
          </cell>
          <cell r="I79">
            <v>948550</v>
          </cell>
          <cell r="J79">
            <v>948550</v>
          </cell>
          <cell r="K79">
            <v>875240</v>
          </cell>
          <cell r="L79">
            <v>1090260</v>
          </cell>
          <cell r="M79">
            <v>982750</v>
          </cell>
          <cell r="N79">
            <v>0</v>
          </cell>
          <cell r="O79">
            <v>0</v>
          </cell>
          <cell r="P79">
            <v>0</v>
          </cell>
        </row>
        <row r="80">
          <cell r="B80" t="str">
            <v>HB20000052180133</v>
          </cell>
          <cell r="C80" t="str">
            <v>HB200000</v>
          </cell>
          <cell r="D80">
            <v>52180133</v>
          </cell>
          <cell r="E80">
            <v>102920</v>
          </cell>
          <cell r="F80">
            <v>240660</v>
          </cell>
          <cell r="G80">
            <v>124160</v>
          </cell>
          <cell r="H80">
            <v>592740</v>
          </cell>
          <cell r="I80">
            <v>396040</v>
          </cell>
          <cell r="J80">
            <v>584320</v>
          </cell>
          <cell r="K80">
            <v>395820</v>
          </cell>
          <cell r="L80">
            <v>611440</v>
          </cell>
          <cell r="M80">
            <v>395820</v>
          </cell>
          <cell r="N80">
            <v>0</v>
          </cell>
          <cell r="O80">
            <v>0</v>
          </cell>
          <cell r="P80">
            <v>0</v>
          </cell>
        </row>
        <row r="81">
          <cell r="B81" t="str">
            <v>HB20000052190101</v>
          </cell>
          <cell r="C81" t="str">
            <v>HB200000</v>
          </cell>
          <cell r="D81">
            <v>52190101</v>
          </cell>
          <cell r="E81">
            <v>900000</v>
          </cell>
          <cell r="F81">
            <v>900000</v>
          </cell>
          <cell r="G81">
            <v>900000</v>
          </cell>
          <cell r="H81">
            <v>900000</v>
          </cell>
          <cell r="I81">
            <v>900000</v>
          </cell>
          <cell r="J81">
            <v>900000</v>
          </cell>
          <cell r="K81">
            <v>900000</v>
          </cell>
          <cell r="L81">
            <v>900000</v>
          </cell>
          <cell r="M81">
            <v>900000</v>
          </cell>
          <cell r="N81">
            <v>0</v>
          </cell>
          <cell r="O81">
            <v>0</v>
          </cell>
          <cell r="P81">
            <v>0</v>
          </cell>
        </row>
        <row r="82">
          <cell r="B82" t="str">
            <v>HB20000052190102</v>
          </cell>
          <cell r="C82" t="str">
            <v>HB200000</v>
          </cell>
          <cell r="D82">
            <v>52190102</v>
          </cell>
          <cell r="E82">
            <v>531999</v>
          </cell>
          <cell r="F82">
            <v>1067000</v>
          </cell>
          <cell r="G82">
            <v>1067000</v>
          </cell>
          <cell r="H82">
            <v>2937000</v>
          </cell>
          <cell r="I82">
            <v>2937000</v>
          </cell>
          <cell r="J82">
            <v>2937000</v>
          </cell>
          <cell r="K82">
            <v>2937000</v>
          </cell>
          <cell r="L82">
            <v>2937000</v>
          </cell>
          <cell r="M82">
            <v>2937000</v>
          </cell>
          <cell r="N82">
            <v>0</v>
          </cell>
          <cell r="O82">
            <v>0</v>
          </cell>
          <cell r="P82">
            <v>0</v>
          </cell>
        </row>
        <row r="83">
          <cell r="B83" t="str">
            <v>HB20000052200170</v>
          </cell>
          <cell r="C83" t="str">
            <v>HB200000</v>
          </cell>
          <cell r="D83">
            <v>52200170</v>
          </cell>
          <cell r="E83">
            <v>10389980</v>
          </cell>
          <cell r="F83">
            <v>10438464</v>
          </cell>
          <cell r="G83">
            <v>10438464</v>
          </cell>
          <cell r="H83">
            <v>10438465</v>
          </cell>
          <cell r="I83">
            <v>10438462</v>
          </cell>
          <cell r="J83">
            <v>10438463</v>
          </cell>
          <cell r="K83">
            <v>10438465</v>
          </cell>
          <cell r="L83">
            <v>10438464</v>
          </cell>
          <cell r="M83">
            <v>10438462</v>
          </cell>
          <cell r="N83">
            <v>0</v>
          </cell>
          <cell r="O83">
            <v>0</v>
          </cell>
          <cell r="P83">
            <v>0</v>
          </cell>
        </row>
        <row r="84">
          <cell r="B84" t="str">
            <v>HB20000052230102</v>
          </cell>
          <cell r="C84" t="str">
            <v>HB200000</v>
          </cell>
          <cell r="D84">
            <v>52230102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100000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5">
          <cell r="B85" t="str">
            <v>HB20000052230103</v>
          </cell>
          <cell r="C85" t="str">
            <v>HB200000</v>
          </cell>
          <cell r="D85">
            <v>52230103</v>
          </cell>
          <cell r="E85">
            <v>0</v>
          </cell>
          <cell r="F85">
            <v>529000</v>
          </cell>
          <cell r="G85">
            <v>0</v>
          </cell>
          <cell r="H85">
            <v>167000</v>
          </cell>
          <cell r="I85">
            <v>281490</v>
          </cell>
          <cell r="J85">
            <v>0</v>
          </cell>
          <cell r="K85">
            <v>0</v>
          </cell>
          <cell r="L85">
            <v>200000</v>
          </cell>
          <cell r="M85">
            <v>275400</v>
          </cell>
          <cell r="N85">
            <v>0</v>
          </cell>
          <cell r="O85">
            <v>0</v>
          </cell>
          <cell r="P85">
            <v>0</v>
          </cell>
        </row>
        <row r="86">
          <cell r="B86" t="str">
            <v>HB20000052230105</v>
          </cell>
          <cell r="C86" t="str">
            <v>HB200000</v>
          </cell>
          <cell r="D86">
            <v>52230105</v>
          </cell>
          <cell r="E86">
            <v>0</v>
          </cell>
          <cell r="F86">
            <v>0</v>
          </cell>
          <cell r="G86">
            <v>0</v>
          </cell>
          <cell r="H86">
            <v>611224</v>
          </cell>
          <cell r="I86">
            <v>0</v>
          </cell>
          <cell r="J86">
            <v>350654</v>
          </cell>
          <cell r="K86">
            <v>454356</v>
          </cell>
          <cell r="L86">
            <v>480865</v>
          </cell>
          <cell r="M86">
            <v>426776</v>
          </cell>
          <cell r="N86">
            <v>0</v>
          </cell>
          <cell r="O86">
            <v>0</v>
          </cell>
          <cell r="P86">
            <v>0</v>
          </cell>
        </row>
        <row r="87">
          <cell r="B87" t="str">
            <v>HB20000052310106</v>
          </cell>
          <cell r="C87" t="str">
            <v>HB200000</v>
          </cell>
          <cell r="D87">
            <v>52310106</v>
          </cell>
          <cell r="E87">
            <v>0</v>
          </cell>
          <cell r="F87">
            <v>30000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B88" t="str">
            <v>HB20000052310107</v>
          </cell>
          <cell r="C88" t="str">
            <v>HB200000</v>
          </cell>
          <cell r="D88">
            <v>52310107</v>
          </cell>
          <cell r="E88">
            <v>0</v>
          </cell>
          <cell r="F88">
            <v>39600</v>
          </cell>
          <cell r="G88">
            <v>13200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B89" t="str">
            <v>HB20000052310114</v>
          </cell>
          <cell r="C89" t="str">
            <v>HB200000</v>
          </cell>
          <cell r="D89">
            <v>52310114</v>
          </cell>
          <cell r="E89">
            <v>7296551</v>
          </cell>
          <cell r="F89">
            <v>31000000</v>
          </cell>
          <cell r="G89">
            <v>0</v>
          </cell>
          <cell r="H89">
            <v>492512</v>
          </cell>
          <cell r="I89">
            <v>1049460</v>
          </cell>
          <cell r="J89">
            <v>6998600</v>
          </cell>
          <cell r="K89">
            <v>2401530</v>
          </cell>
          <cell r="L89">
            <v>0</v>
          </cell>
          <cell r="M89">
            <v>275600</v>
          </cell>
          <cell r="N89">
            <v>0</v>
          </cell>
          <cell r="O89">
            <v>0</v>
          </cell>
          <cell r="P89">
            <v>0</v>
          </cell>
        </row>
        <row r="90">
          <cell r="B90" t="str">
            <v>HB20000052310119</v>
          </cell>
          <cell r="C90" t="str">
            <v>HB200000</v>
          </cell>
          <cell r="D90">
            <v>52310119</v>
          </cell>
          <cell r="E90">
            <v>500000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</row>
        <row r="91">
          <cell r="B91" t="str">
            <v>HB20000052310121</v>
          </cell>
          <cell r="C91" t="str">
            <v>HB200000</v>
          </cell>
          <cell r="D91">
            <v>52310121</v>
          </cell>
          <cell r="E91">
            <v>0</v>
          </cell>
          <cell r="F91">
            <v>0</v>
          </cell>
          <cell r="G91">
            <v>51000</v>
          </cell>
          <cell r="H91">
            <v>0</v>
          </cell>
          <cell r="I91">
            <v>313000</v>
          </cell>
          <cell r="J91">
            <v>0</v>
          </cell>
          <cell r="K91">
            <v>0</v>
          </cell>
          <cell r="L91">
            <v>51000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</row>
        <row r="92">
          <cell r="B92" t="str">
            <v>HB20000052310122</v>
          </cell>
          <cell r="C92" t="str">
            <v>HB200000</v>
          </cell>
          <cell r="D92">
            <v>52310122</v>
          </cell>
          <cell r="E92">
            <v>300000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3">
          <cell r="B93" t="str">
            <v>HB20000052310124</v>
          </cell>
          <cell r="C93" t="str">
            <v>HB200000</v>
          </cell>
          <cell r="D93">
            <v>52310124</v>
          </cell>
          <cell r="E93">
            <v>0</v>
          </cell>
          <cell r="F93">
            <v>0</v>
          </cell>
          <cell r="G93">
            <v>240000</v>
          </cell>
          <cell r="H93">
            <v>0</v>
          </cell>
          <cell r="I93">
            <v>416000</v>
          </cell>
          <cell r="J93">
            <v>90000</v>
          </cell>
          <cell r="K93">
            <v>145455</v>
          </cell>
          <cell r="L93">
            <v>0</v>
          </cell>
          <cell r="M93">
            <v>53000</v>
          </cell>
          <cell r="N93">
            <v>0</v>
          </cell>
          <cell r="O93">
            <v>0</v>
          </cell>
          <cell r="P93">
            <v>0</v>
          </cell>
        </row>
        <row r="94">
          <cell r="B94" t="str">
            <v>HB20000052310127</v>
          </cell>
          <cell r="C94" t="str">
            <v>HB200000</v>
          </cell>
          <cell r="D94">
            <v>52310127</v>
          </cell>
          <cell r="E94">
            <v>90260439</v>
          </cell>
          <cell r="F94">
            <v>1000000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5">
          <cell r="B95" t="str">
            <v>HB20000052319900</v>
          </cell>
          <cell r="C95" t="str">
            <v>HB200000</v>
          </cell>
          <cell r="D95">
            <v>52319900</v>
          </cell>
          <cell r="E95">
            <v>6915000</v>
          </cell>
          <cell r="F95">
            <v>40700</v>
          </cell>
          <cell r="G95">
            <v>0</v>
          </cell>
          <cell r="H95">
            <v>0</v>
          </cell>
          <cell r="I95">
            <v>1185703</v>
          </cell>
          <cell r="J95">
            <v>0</v>
          </cell>
          <cell r="K95">
            <v>0</v>
          </cell>
          <cell r="L95">
            <v>3000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</row>
        <row r="96">
          <cell r="B96" t="str">
            <v>HB20000052320101</v>
          </cell>
          <cell r="C96" t="str">
            <v>HB200000</v>
          </cell>
          <cell r="D96">
            <v>52320101</v>
          </cell>
          <cell r="E96">
            <v>0</v>
          </cell>
          <cell r="F96">
            <v>145876</v>
          </cell>
          <cell r="G96">
            <v>40000</v>
          </cell>
          <cell r="H96">
            <v>42000</v>
          </cell>
          <cell r="I96">
            <v>44000</v>
          </cell>
          <cell r="J96">
            <v>35250</v>
          </cell>
          <cell r="K96">
            <v>0</v>
          </cell>
          <cell r="L96">
            <v>0</v>
          </cell>
          <cell r="M96">
            <v>25100</v>
          </cell>
          <cell r="N96">
            <v>0</v>
          </cell>
          <cell r="O96">
            <v>0</v>
          </cell>
          <cell r="P96">
            <v>0</v>
          </cell>
        </row>
        <row r="97">
          <cell r="B97" t="str">
            <v>HB20000052330101</v>
          </cell>
          <cell r="C97" t="str">
            <v>HB200000</v>
          </cell>
          <cell r="D97">
            <v>52330101</v>
          </cell>
          <cell r="E97">
            <v>0</v>
          </cell>
          <cell r="F97">
            <v>199000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HB20000052330102</v>
          </cell>
          <cell r="C98" t="str">
            <v>HB200000</v>
          </cell>
          <cell r="D98">
            <v>52330102</v>
          </cell>
          <cell r="E98">
            <v>10909</v>
          </cell>
          <cell r="F98">
            <v>0</v>
          </cell>
          <cell r="G98">
            <v>0</v>
          </cell>
          <cell r="H98">
            <v>116731</v>
          </cell>
          <cell r="I98">
            <v>0</v>
          </cell>
          <cell r="J98">
            <v>0</v>
          </cell>
          <cell r="K98">
            <v>26300</v>
          </cell>
          <cell r="L98">
            <v>47000</v>
          </cell>
          <cell r="M98">
            <v>22500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HB20000052339900</v>
          </cell>
          <cell r="C99" t="str">
            <v>HB200000</v>
          </cell>
          <cell r="D99">
            <v>52339900</v>
          </cell>
          <cell r="E99">
            <v>3291730</v>
          </cell>
          <cell r="F99">
            <v>854000</v>
          </cell>
          <cell r="G99">
            <v>1555000</v>
          </cell>
          <cell r="H99">
            <v>4513594</v>
          </cell>
          <cell r="I99">
            <v>228000</v>
          </cell>
          <cell r="J99">
            <v>0</v>
          </cell>
          <cell r="K99">
            <v>0</v>
          </cell>
          <cell r="L99">
            <v>0</v>
          </cell>
          <cell r="M99">
            <v>-4800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HB20000052350101</v>
          </cell>
          <cell r="C100" t="str">
            <v>HB200000</v>
          </cell>
          <cell r="D100">
            <v>52350101</v>
          </cell>
          <cell r="E100">
            <v>152280</v>
          </cell>
          <cell r="F100">
            <v>439420</v>
          </cell>
          <cell r="G100">
            <v>532880</v>
          </cell>
          <cell r="H100">
            <v>374212</v>
          </cell>
          <cell r="I100">
            <v>598390</v>
          </cell>
          <cell r="J100">
            <v>343960</v>
          </cell>
          <cell r="K100">
            <v>545620</v>
          </cell>
          <cell r="L100">
            <v>578818</v>
          </cell>
          <cell r="M100">
            <v>387364</v>
          </cell>
          <cell r="N100">
            <v>0</v>
          </cell>
          <cell r="O100">
            <v>0</v>
          </cell>
          <cell r="P100">
            <v>0</v>
          </cell>
        </row>
        <row r="101">
          <cell r="B101" t="str">
            <v>HB20000052359900</v>
          </cell>
          <cell r="C101" t="str">
            <v>HB200000</v>
          </cell>
          <cell r="D101">
            <v>52359900</v>
          </cell>
          <cell r="E101">
            <v>0</v>
          </cell>
          <cell r="F101">
            <v>66000</v>
          </cell>
          <cell r="G101">
            <v>33000</v>
          </cell>
          <cell r="H101">
            <v>165000</v>
          </cell>
          <cell r="I101">
            <v>176000</v>
          </cell>
          <cell r="J101">
            <v>132000</v>
          </cell>
          <cell r="K101">
            <v>77000</v>
          </cell>
          <cell r="L101">
            <v>110000</v>
          </cell>
          <cell r="M101">
            <v>82500</v>
          </cell>
          <cell r="N101">
            <v>0</v>
          </cell>
          <cell r="O101">
            <v>0</v>
          </cell>
          <cell r="P101">
            <v>0</v>
          </cell>
        </row>
        <row r="102">
          <cell r="B102" t="str">
            <v>HB20000052380109</v>
          </cell>
          <cell r="C102" t="str">
            <v>HB200000</v>
          </cell>
          <cell r="D102">
            <v>52380109</v>
          </cell>
          <cell r="E102">
            <v>1666667</v>
          </cell>
          <cell r="F102">
            <v>1666666</v>
          </cell>
          <cell r="G102">
            <v>1666667</v>
          </cell>
          <cell r="H102">
            <v>1666667</v>
          </cell>
          <cell r="I102">
            <v>1666666</v>
          </cell>
          <cell r="J102">
            <v>1666667</v>
          </cell>
          <cell r="K102">
            <v>1666667</v>
          </cell>
          <cell r="L102">
            <v>1666666</v>
          </cell>
          <cell r="M102">
            <v>1666667</v>
          </cell>
          <cell r="N102">
            <v>0</v>
          </cell>
          <cell r="O102">
            <v>0</v>
          </cell>
          <cell r="P102">
            <v>0</v>
          </cell>
        </row>
        <row r="103">
          <cell r="B103" t="str">
            <v>HB20000061909900</v>
          </cell>
          <cell r="C103" t="str">
            <v>HB200000</v>
          </cell>
          <cell r="D103">
            <v>61909900</v>
          </cell>
          <cell r="E103">
            <v>-2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B104" t="str">
            <v>HB30000052110111</v>
          </cell>
          <cell r="C104" t="str">
            <v>HB300000</v>
          </cell>
          <cell r="D104">
            <v>52110111</v>
          </cell>
          <cell r="E104">
            <v>3905119</v>
          </cell>
          <cell r="F104">
            <v>3905119</v>
          </cell>
          <cell r="G104">
            <v>3905119</v>
          </cell>
          <cell r="H104">
            <v>5559158</v>
          </cell>
          <cell r="I104">
            <v>5559158</v>
          </cell>
          <cell r="J104">
            <v>5559158</v>
          </cell>
          <cell r="K104">
            <v>5559158</v>
          </cell>
          <cell r="L104">
            <v>5559158</v>
          </cell>
          <cell r="M104">
            <v>5559158</v>
          </cell>
          <cell r="N104">
            <v>0</v>
          </cell>
          <cell r="O104">
            <v>0</v>
          </cell>
          <cell r="P104">
            <v>0</v>
          </cell>
        </row>
        <row r="105">
          <cell r="B105" t="str">
            <v>HB30000052110301</v>
          </cell>
          <cell r="C105" t="str">
            <v>HB300000</v>
          </cell>
          <cell r="D105">
            <v>52110301</v>
          </cell>
          <cell r="E105">
            <v>630000</v>
          </cell>
          <cell r="F105">
            <v>630000</v>
          </cell>
          <cell r="G105">
            <v>630000</v>
          </cell>
          <cell r="H105">
            <v>790000</v>
          </cell>
          <cell r="I105">
            <v>970000</v>
          </cell>
          <cell r="J105">
            <v>880000</v>
          </cell>
          <cell r="K105">
            <v>880000</v>
          </cell>
          <cell r="L105">
            <v>890000</v>
          </cell>
          <cell r="M105">
            <v>890000</v>
          </cell>
          <cell r="N105">
            <v>0</v>
          </cell>
          <cell r="O105">
            <v>0</v>
          </cell>
          <cell r="P105">
            <v>0</v>
          </cell>
        </row>
        <row r="106">
          <cell r="B106" t="str">
            <v>HB30000052110303</v>
          </cell>
          <cell r="C106" t="str">
            <v>HB300000</v>
          </cell>
          <cell r="D106">
            <v>52110303</v>
          </cell>
          <cell r="E106">
            <v>1801234</v>
          </cell>
          <cell r="F106">
            <v>1641970</v>
          </cell>
          <cell r="G106">
            <v>1562338</v>
          </cell>
          <cell r="H106">
            <v>2218275</v>
          </cell>
          <cell r="I106">
            <v>2218275</v>
          </cell>
          <cell r="J106">
            <v>2218275</v>
          </cell>
          <cell r="K106">
            <v>2218275</v>
          </cell>
          <cell r="L106">
            <v>2221720</v>
          </cell>
          <cell r="M106">
            <v>2221720</v>
          </cell>
          <cell r="N106">
            <v>0</v>
          </cell>
          <cell r="O106">
            <v>0</v>
          </cell>
          <cell r="P106">
            <v>0</v>
          </cell>
        </row>
        <row r="107">
          <cell r="B107" t="str">
            <v>HB30000052110511</v>
          </cell>
          <cell r="C107" t="str">
            <v>HB300000</v>
          </cell>
          <cell r="D107">
            <v>52110511</v>
          </cell>
          <cell r="E107">
            <v>0</v>
          </cell>
          <cell r="F107">
            <v>3479743</v>
          </cell>
          <cell r="G107">
            <v>0</v>
          </cell>
          <cell r="H107">
            <v>8011448</v>
          </cell>
          <cell r="I107">
            <v>0</v>
          </cell>
          <cell r="J107">
            <v>8011448</v>
          </cell>
          <cell r="K107">
            <v>0</v>
          </cell>
          <cell r="L107">
            <v>8011448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</row>
        <row r="108">
          <cell r="B108" t="str">
            <v>HB30000052110512</v>
          </cell>
          <cell r="C108" t="str">
            <v>HB300000</v>
          </cell>
          <cell r="D108">
            <v>52110512</v>
          </cell>
          <cell r="E108">
            <v>0</v>
          </cell>
          <cell r="F108">
            <v>1000000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4500000</v>
          </cell>
          <cell r="L108">
            <v>0</v>
          </cell>
          <cell r="M108">
            <v>1200000</v>
          </cell>
          <cell r="N108">
            <v>0</v>
          </cell>
          <cell r="O108">
            <v>0</v>
          </cell>
          <cell r="P108">
            <v>0</v>
          </cell>
        </row>
        <row r="109">
          <cell r="B109" t="str">
            <v>HB30000052120101</v>
          </cell>
          <cell r="C109" t="str">
            <v>HB300000</v>
          </cell>
          <cell r="D109">
            <v>52120101</v>
          </cell>
          <cell r="E109">
            <v>2566505</v>
          </cell>
          <cell r="F109">
            <v>973007</v>
          </cell>
          <cell r="G109">
            <v>2141215</v>
          </cell>
          <cell r="H109">
            <v>576199</v>
          </cell>
          <cell r="I109">
            <v>-1418941</v>
          </cell>
          <cell r="J109">
            <v>1211146</v>
          </cell>
          <cell r="K109">
            <v>-65620</v>
          </cell>
          <cell r="L109">
            <v>652318</v>
          </cell>
          <cell r="M109">
            <v>1191354</v>
          </cell>
          <cell r="N109">
            <v>0</v>
          </cell>
          <cell r="O109">
            <v>0</v>
          </cell>
          <cell r="P109">
            <v>0</v>
          </cell>
        </row>
        <row r="110">
          <cell r="B110" t="str">
            <v>HB30000052130123</v>
          </cell>
          <cell r="C110" t="str">
            <v>HB300000</v>
          </cell>
          <cell r="D110">
            <v>52130123</v>
          </cell>
          <cell r="E110">
            <v>17727</v>
          </cell>
          <cell r="F110">
            <v>0</v>
          </cell>
          <cell r="G110">
            <v>16819</v>
          </cell>
          <cell r="H110">
            <v>0</v>
          </cell>
          <cell r="I110">
            <v>32727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</row>
        <row r="111">
          <cell r="B111" t="str">
            <v>HB30000052130124</v>
          </cell>
          <cell r="C111" t="str">
            <v>HB300000</v>
          </cell>
          <cell r="D111">
            <v>52130124</v>
          </cell>
          <cell r="E111">
            <v>0</v>
          </cell>
          <cell r="F111">
            <v>94560</v>
          </cell>
          <cell r="G111">
            <v>50546</v>
          </cell>
          <cell r="H111">
            <v>40363</v>
          </cell>
          <cell r="I111">
            <v>0</v>
          </cell>
          <cell r="J111">
            <v>0</v>
          </cell>
          <cell r="K111">
            <v>106364</v>
          </cell>
          <cell r="L111">
            <v>0</v>
          </cell>
          <cell r="M111">
            <v>39091</v>
          </cell>
          <cell r="N111">
            <v>0</v>
          </cell>
          <cell r="O111">
            <v>0</v>
          </cell>
          <cell r="P111">
            <v>0</v>
          </cell>
        </row>
        <row r="112">
          <cell r="B112" t="str">
            <v>HB30000052130125</v>
          </cell>
          <cell r="C112" t="str">
            <v>HB300000</v>
          </cell>
          <cell r="D112">
            <v>52130125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5000</v>
          </cell>
          <cell r="K112">
            <v>5000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</row>
        <row r="113">
          <cell r="B113" t="str">
            <v>HB30000052140101</v>
          </cell>
          <cell r="C113" t="str">
            <v>HB300000</v>
          </cell>
          <cell r="D113">
            <v>52140101</v>
          </cell>
          <cell r="E113">
            <v>0</v>
          </cell>
          <cell r="F113">
            <v>434000</v>
          </cell>
          <cell r="G113">
            <v>-19300</v>
          </cell>
          <cell r="H113">
            <v>1397600</v>
          </cell>
          <cell r="I113">
            <v>944000</v>
          </cell>
          <cell r="J113">
            <v>1127479</v>
          </cell>
          <cell r="K113">
            <v>254100</v>
          </cell>
          <cell r="L113">
            <v>2163350</v>
          </cell>
          <cell r="M113">
            <v>83644</v>
          </cell>
          <cell r="N113">
            <v>0</v>
          </cell>
          <cell r="O113">
            <v>0</v>
          </cell>
          <cell r="P113">
            <v>0</v>
          </cell>
        </row>
        <row r="114">
          <cell r="B114" t="str">
            <v>HB30000052150101</v>
          </cell>
          <cell r="C114" t="str">
            <v>HB300000</v>
          </cell>
          <cell r="D114">
            <v>52150101</v>
          </cell>
          <cell r="E114">
            <v>2400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</row>
        <row r="115">
          <cell r="B115" t="str">
            <v>HB30000052150103</v>
          </cell>
          <cell r="C115" t="str">
            <v>HB300000</v>
          </cell>
          <cell r="D115">
            <v>52150103</v>
          </cell>
          <cell r="E115">
            <v>47591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</row>
        <row r="116">
          <cell r="B116" t="str">
            <v>HB30000052150105</v>
          </cell>
          <cell r="C116" t="str">
            <v>HB300000</v>
          </cell>
          <cell r="D116">
            <v>52150105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800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</row>
        <row r="117">
          <cell r="B117" t="str">
            <v>HB30000052150109</v>
          </cell>
          <cell r="C117" t="str">
            <v>HB300000</v>
          </cell>
          <cell r="D117">
            <v>52150109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16500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</row>
        <row r="118">
          <cell r="B118" t="str">
            <v>HB30000052160103</v>
          </cell>
          <cell r="C118" t="str">
            <v>HB300000</v>
          </cell>
          <cell r="D118">
            <v>52160103</v>
          </cell>
          <cell r="E118">
            <v>88790</v>
          </cell>
          <cell r="F118">
            <v>0</v>
          </cell>
          <cell r="G118">
            <v>3750</v>
          </cell>
          <cell r="H118">
            <v>12600</v>
          </cell>
          <cell r="I118">
            <v>10800</v>
          </cell>
          <cell r="J118">
            <v>0</v>
          </cell>
          <cell r="K118">
            <v>0</v>
          </cell>
          <cell r="L118">
            <v>3080</v>
          </cell>
          <cell r="M118">
            <v>31510</v>
          </cell>
          <cell r="N118">
            <v>0</v>
          </cell>
          <cell r="O118">
            <v>0</v>
          </cell>
          <cell r="P118">
            <v>0</v>
          </cell>
        </row>
        <row r="119">
          <cell r="B119" t="str">
            <v>HB30000052180105</v>
          </cell>
          <cell r="C119" t="str">
            <v>HB300000</v>
          </cell>
          <cell r="D119">
            <v>52180105</v>
          </cell>
          <cell r="E119">
            <v>18000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28800</v>
          </cell>
          <cell r="N119">
            <v>0</v>
          </cell>
          <cell r="O119">
            <v>0</v>
          </cell>
          <cell r="P119">
            <v>0</v>
          </cell>
        </row>
        <row r="120">
          <cell r="B120" t="str">
            <v>HB30000052180109</v>
          </cell>
          <cell r="C120" t="str">
            <v>HB300000</v>
          </cell>
          <cell r="D120">
            <v>52180109</v>
          </cell>
          <cell r="E120">
            <v>723370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1">
          <cell r="B121" t="str">
            <v>HB30000052180131</v>
          </cell>
          <cell r="C121" t="str">
            <v>HB300000</v>
          </cell>
          <cell r="D121">
            <v>52180131</v>
          </cell>
          <cell r="E121">
            <v>319420</v>
          </cell>
          <cell r="F121">
            <v>319420</v>
          </cell>
          <cell r="G121">
            <v>319420</v>
          </cell>
          <cell r="H121">
            <v>360780</v>
          </cell>
          <cell r="I121">
            <v>439970</v>
          </cell>
          <cell r="J121">
            <v>439970</v>
          </cell>
          <cell r="K121">
            <v>439970</v>
          </cell>
          <cell r="L121">
            <v>439970</v>
          </cell>
          <cell r="M121">
            <v>439970</v>
          </cell>
          <cell r="N121">
            <v>0</v>
          </cell>
          <cell r="O121">
            <v>0</v>
          </cell>
          <cell r="P121">
            <v>0</v>
          </cell>
        </row>
        <row r="122">
          <cell r="B122" t="str">
            <v>HB30000052180132</v>
          </cell>
          <cell r="C122" t="str">
            <v>HB300000</v>
          </cell>
          <cell r="D122">
            <v>52180132</v>
          </cell>
          <cell r="E122">
            <v>354150</v>
          </cell>
          <cell r="F122">
            <v>354150</v>
          </cell>
          <cell r="G122">
            <v>354150</v>
          </cell>
          <cell r="H122">
            <v>529240</v>
          </cell>
          <cell r="I122">
            <v>529240</v>
          </cell>
          <cell r="J122">
            <v>529240</v>
          </cell>
          <cell r="K122">
            <v>537790</v>
          </cell>
          <cell r="L122">
            <v>537790</v>
          </cell>
          <cell r="M122">
            <v>537790</v>
          </cell>
          <cell r="N122">
            <v>0</v>
          </cell>
          <cell r="O122">
            <v>0</v>
          </cell>
          <cell r="P122">
            <v>0</v>
          </cell>
        </row>
        <row r="123">
          <cell r="B123" t="str">
            <v>HB30000052180133</v>
          </cell>
          <cell r="C123" t="str">
            <v>HB300000</v>
          </cell>
          <cell r="D123">
            <v>52180133</v>
          </cell>
          <cell r="E123">
            <v>82360</v>
          </cell>
          <cell r="F123">
            <v>180120</v>
          </cell>
          <cell r="G123">
            <v>79260</v>
          </cell>
          <cell r="H123">
            <v>215480</v>
          </cell>
          <cell r="I123">
            <v>113680</v>
          </cell>
          <cell r="J123">
            <v>216660</v>
          </cell>
          <cell r="K123">
            <v>112520</v>
          </cell>
          <cell r="L123">
            <v>216840</v>
          </cell>
          <cell r="M123">
            <v>112700</v>
          </cell>
          <cell r="N123">
            <v>0</v>
          </cell>
          <cell r="O123">
            <v>0</v>
          </cell>
          <cell r="P123">
            <v>0</v>
          </cell>
        </row>
        <row r="124">
          <cell r="B124" t="str">
            <v>HB30000052189900</v>
          </cell>
          <cell r="C124" t="str">
            <v>HB300000</v>
          </cell>
          <cell r="D124">
            <v>52189900</v>
          </cell>
          <cell r="E124">
            <v>20400</v>
          </cell>
          <cell r="F124">
            <v>20400</v>
          </cell>
          <cell r="G124">
            <v>0</v>
          </cell>
          <cell r="H124">
            <v>20400</v>
          </cell>
          <cell r="I124">
            <v>17510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</row>
        <row r="125">
          <cell r="B125" t="str">
            <v>HB30000052200170</v>
          </cell>
          <cell r="C125" t="str">
            <v>HB300000</v>
          </cell>
          <cell r="D125">
            <v>52200170</v>
          </cell>
          <cell r="E125">
            <v>81457</v>
          </cell>
          <cell r="F125">
            <v>131068</v>
          </cell>
          <cell r="G125">
            <v>179550</v>
          </cell>
          <cell r="H125">
            <v>179550</v>
          </cell>
          <cell r="I125">
            <v>179550</v>
          </cell>
          <cell r="J125">
            <v>179550</v>
          </cell>
          <cell r="K125">
            <v>179550</v>
          </cell>
          <cell r="L125">
            <v>179549</v>
          </cell>
          <cell r="M125">
            <v>179551</v>
          </cell>
          <cell r="N125">
            <v>0</v>
          </cell>
          <cell r="O125">
            <v>0</v>
          </cell>
          <cell r="P125">
            <v>0</v>
          </cell>
        </row>
        <row r="126">
          <cell r="B126" t="str">
            <v>HB30000052230103</v>
          </cell>
          <cell r="C126" t="str">
            <v>HB300000</v>
          </cell>
          <cell r="D126">
            <v>52230103</v>
          </cell>
          <cell r="E126">
            <v>0</v>
          </cell>
          <cell r="F126">
            <v>235500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160000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</row>
        <row r="127">
          <cell r="B127" t="str">
            <v>HB30000052259900</v>
          </cell>
          <cell r="C127" t="str">
            <v>HB300000</v>
          </cell>
          <cell r="D127">
            <v>52259900</v>
          </cell>
          <cell r="E127">
            <v>17690000</v>
          </cell>
          <cell r="F127">
            <v>15650000</v>
          </cell>
          <cell r="G127">
            <v>18050000</v>
          </cell>
          <cell r="H127">
            <v>19630000</v>
          </cell>
          <cell r="I127">
            <v>20840000</v>
          </cell>
          <cell r="J127">
            <v>19310000</v>
          </cell>
          <cell r="K127">
            <v>17840000</v>
          </cell>
          <cell r="L127">
            <v>19030000</v>
          </cell>
          <cell r="M127">
            <v>16720000</v>
          </cell>
          <cell r="N127">
            <v>0</v>
          </cell>
          <cell r="O127">
            <v>0</v>
          </cell>
          <cell r="P127">
            <v>0</v>
          </cell>
        </row>
        <row r="128">
          <cell r="B128" t="str">
            <v>HB30000052310101</v>
          </cell>
          <cell r="C128" t="str">
            <v>HB300000</v>
          </cell>
          <cell r="D128">
            <v>52310101</v>
          </cell>
          <cell r="E128">
            <v>68923</v>
          </cell>
          <cell r="F128">
            <v>594091</v>
          </cell>
          <cell r="G128">
            <v>256623</v>
          </cell>
          <cell r="H128">
            <v>97044</v>
          </cell>
          <cell r="I128">
            <v>132698</v>
          </cell>
          <cell r="J128">
            <v>189968</v>
          </cell>
          <cell r="K128">
            <v>116538</v>
          </cell>
          <cell r="L128">
            <v>244263</v>
          </cell>
          <cell r="M128">
            <v>314907</v>
          </cell>
          <cell r="N128">
            <v>0</v>
          </cell>
          <cell r="O128">
            <v>0</v>
          </cell>
          <cell r="P128">
            <v>0</v>
          </cell>
        </row>
        <row r="129">
          <cell r="B129" t="str">
            <v>HB30000052310103</v>
          </cell>
          <cell r="C129" t="str">
            <v>HB300000</v>
          </cell>
          <cell r="D129">
            <v>52310103</v>
          </cell>
          <cell r="E129">
            <v>6800000</v>
          </cell>
          <cell r="F129">
            <v>0</v>
          </cell>
          <cell r="G129">
            <v>0</v>
          </cell>
          <cell r="H129">
            <v>0</v>
          </cell>
          <cell r="I129">
            <v>23100000</v>
          </cell>
          <cell r="J129">
            <v>0</v>
          </cell>
          <cell r="K129">
            <v>10000000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HB30000052310104</v>
          </cell>
          <cell r="C130" t="str">
            <v>HB300000</v>
          </cell>
          <cell r="D130">
            <v>52310104</v>
          </cell>
          <cell r="E130">
            <v>0</v>
          </cell>
          <cell r="F130">
            <v>0</v>
          </cell>
          <cell r="G130">
            <v>0</v>
          </cell>
          <cell r="H130">
            <v>7541880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1">
          <cell r="B131" t="str">
            <v>HB30000052310106</v>
          </cell>
          <cell r="C131" t="str">
            <v>HB300000</v>
          </cell>
          <cell r="D131">
            <v>52310106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10000</v>
          </cell>
          <cell r="L131">
            <v>0</v>
          </cell>
          <cell r="M131">
            <v>58910</v>
          </cell>
          <cell r="N131">
            <v>0</v>
          </cell>
          <cell r="O131">
            <v>0</v>
          </cell>
          <cell r="P131">
            <v>0</v>
          </cell>
        </row>
        <row r="132">
          <cell r="B132" t="str">
            <v>HB30000052310107</v>
          </cell>
          <cell r="C132" t="str">
            <v>HB300000</v>
          </cell>
          <cell r="D132">
            <v>52310107</v>
          </cell>
          <cell r="E132">
            <v>0</v>
          </cell>
          <cell r="F132">
            <v>0</v>
          </cell>
          <cell r="G132">
            <v>13200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B133" t="str">
            <v>HB30000052310114</v>
          </cell>
          <cell r="C133" t="str">
            <v>HB300000</v>
          </cell>
          <cell r="D133">
            <v>52310114</v>
          </cell>
          <cell r="E133">
            <v>0</v>
          </cell>
          <cell r="F133">
            <v>120000000</v>
          </cell>
          <cell r="G133">
            <v>0</v>
          </cell>
          <cell r="H133">
            <v>8000000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</row>
        <row r="134">
          <cell r="B134" t="str">
            <v>HB30000052319900</v>
          </cell>
          <cell r="C134" t="str">
            <v>HB300000</v>
          </cell>
          <cell r="D134">
            <v>52319900</v>
          </cell>
          <cell r="E134">
            <v>62000</v>
          </cell>
          <cell r="F134">
            <v>70000</v>
          </cell>
          <cell r="G134">
            <v>60000</v>
          </cell>
          <cell r="H134">
            <v>482000</v>
          </cell>
          <cell r="I134">
            <v>60000</v>
          </cell>
          <cell r="J134">
            <v>60000</v>
          </cell>
          <cell r="K134">
            <v>61200</v>
          </cell>
          <cell r="L134">
            <v>61000</v>
          </cell>
          <cell r="M134">
            <v>75000</v>
          </cell>
          <cell r="N134">
            <v>0</v>
          </cell>
          <cell r="O134">
            <v>0</v>
          </cell>
          <cell r="P134">
            <v>0</v>
          </cell>
        </row>
        <row r="135">
          <cell r="B135" t="str">
            <v>HB30000052320101</v>
          </cell>
          <cell r="C135" t="str">
            <v>HB300000</v>
          </cell>
          <cell r="D135">
            <v>52320101</v>
          </cell>
          <cell r="E135">
            <v>0</v>
          </cell>
          <cell r="F135">
            <v>0</v>
          </cell>
          <cell r="G135">
            <v>1308000</v>
          </cell>
          <cell r="H135">
            <v>0</v>
          </cell>
          <cell r="I135">
            <v>0</v>
          </cell>
          <cell r="J135">
            <v>46950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</row>
        <row r="136">
          <cell r="B136" t="str">
            <v>HB30000052320102</v>
          </cell>
          <cell r="C136" t="str">
            <v>HB300000</v>
          </cell>
          <cell r="D136">
            <v>52320102</v>
          </cell>
          <cell r="E136">
            <v>0</v>
          </cell>
          <cell r="F136">
            <v>0</v>
          </cell>
          <cell r="G136">
            <v>258000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90000</v>
          </cell>
          <cell r="N136">
            <v>0</v>
          </cell>
          <cell r="O136">
            <v>0</v>
          </cell>
          <cell r="P136">
            <v>0</v>
          </cell>
        </row>
        <row r="137">
          <cell r="B137" t="str">
            <v>HB30000052330101</v>
          </cell>
          <cell r="C137" t="str">
            <v>HB300000</v>
          </cell>
          <cell r="D137">
            <v>52330101</v>
          </cell>
          <cell r="E137">
            <v>0</v>
          </cell>
          <cell r="F137">
            <v>40000</v>
          </cell>
          <cell r="G137">
            <v>189000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</row>
        <row r="138">
          <cell r="B138" t="str">
            <v>HB30000052330102</v>
          </cell>
          <cell r="C138" t="str">
            <v>HB300000</v>
          </cell>
          <cell r="D138">
            <v>52330102</v>
          </cell>
          <cell r="E138">
            <v>33636</v>
          </cell>
          <cell r="F138">
            <v>0</v>
          </cell>
          <cell r="G138">
            <v>0</v>
          </cell>
          <cell r="H138">
            <v>5540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</row>
        <row r="139">
          <cell r="B139" t="str">
            <v>HB30000061909900</v>
          </cell>
          <cell r="C139" t="str">
            <v>HB300000</v>
          </cell>
          <cell r="D139">
            <v>61909900</v>
          </cell>
          <cell r="E139">
            <v>-10001</v>
          </cell>
          <cell r="F139">
            <v>0</v>
          </cell>
          <cell r="G139">
            <v>-7</v>
          </cell>
          <cell r="H139">
            <v>-12</v>
          </cell>
          <cell r="I139">
            <v>0</v>
          </cell>
          <cell r="J139">
            <v>-63265270</v>
          </cell>
          <cell r="K139">
            <v>-20013</v>
          </cell>
          <cell r="L139">
            <v>-9</v>
          </cell>
          <cell r="M139">
            <v>-250000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HB30000066900105</v>
          </cell>
          <cell r="C140" t="str">
            <v>HB300000</v>
          </cell>
          <cell r="D140">
            <v>66900105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5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1">
          <cell r="B141" t="str">
            <v>HB30000071110101</v>
          </cell>
          <cell r="C141" t="str">
            <v>HB300000</v>
          </cell>
          <cell r="D141">
            <v>71110101</v>
          </cell>
          <cell r="E141">
            <v>-56</v>
          </cell>
          <cell r="F141">
            <v>-2967</v>
          </cell>
          <cell r="G141">
            <v>-1342343</v>
          </cell>
          <cell r="H141">
            <v>-752625</v>
          </cell>
          <cell r="I141">
            <v>-60</v>
          </cell>
          <cell r="J141">
            <v>-1784645</v>
          </cell>
          <cell r="K141">
            <v>-724</v>
          </cell>
          <cell r="L141">
            <v>-275</v>
          </cell>
          <cell r="M141">
            <v>-1885838</v>
          </cell>
          <cell r="N141">
            <v>0</v>
          </cell>
          <cell r="O141">
            <v>0</v>
          </cell>
          <cell r="P141">
            <v>0</v>
          </cell>
        </row>
        <row r="142">
          <cell r="B142" t="str">
            <v>HB30000071110103</v>
          </cell>
          <cell r="C142" t="str">
            <v>HB300000</v>
          </cell>
          <cell r="D142">
            <v>71110103</v>
          </cell>
          <cell r="E142">
            <v>0</v>
          </cell>
          <cell r="F142">
            <v>-2367123</v>
          </cell>
          <cell r="G142">
            <v>-14334245</v>
          </cell>
          <cell r="H142">
            <v>-23671232</v>
          </cell>
          <cell r="I142">
            <v>-24460272</v>
          </cell>
          <cell r="J142">
            <v>-23986848</v>
          </cell>
          <cell r="K142">
            <v>-27721641</v>
          </cell>
          <cell r="L142">
            <v>-28208216</v>
          </cell>
          <cell r="M142">
            <v>-28602738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HB30000071119900</v>
          </cell>
          <cell r="C143" t="str">
            <v>HB300000</v>
          </cell>
          <cell r="D143">
            <v>71119900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-103730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4">
          <cell r="B144" t="str">
            <v>HB30000071130101</v>
          </cell>
          <cell r="C144" t="str">
            <v>HB300000</v>
          </cell>
          <cell r="D144">
            <v>71130101</v>
          </cell>
          <cell r="E144">
            <v>0</v>
          </cell>
          <cell r="F144">
            <v>-5581</v>
          </cell>
          <cell r="G144">
            <v>-134385</v>
          </cell>
          <cell r="H144">
            <v>0</v>
          </cell>
          <cell r="I144">
            <v>0</v>
          </cell>
          <cell r="J144">
            <v>-392365</v>
          </cell>
          <cell r="K144">
            <v>-416164</v>
          </cell>
          <cell r="L144">
            <v>-421537</v>
          </cell>
          <cell r="M144">
            <v>-9368</v>
          </cell>
          <cell r="N144">
            <v>0</v>
          </cell>
          <cell r="O144">
            <v>0</v>
          </cell>
          <cell r="P144">
            <v>0</v>
          </cell>
        </row>
        <row r="145">
          <cell r="B145" t="str">
            <v>HB30000071130107</v>
          </cell>
          <cell r="C145" t="str">
            <v>HB300000</v>
          </cell>
          <cell r="D145">
            <v>71130107</v>
          </cell>
          <cell r="E145">
            <v>0</v>
          </cell>
          <cell r="F145">
            <v>0</v>
          </cell>
          <cell r="G145">
            <v>-1</v>
          </cell>
          <cell r="H145">
            <v>-780028</v>
          </cell>
          <cell r="I145">
            <v>-7</v>
          </cell>
          <cell r="J145">
            <v>-10</v>
          </cell>
          <cell r="K145">
            <v>-15</v>
          </cell>
          <cell r="L145">
            <v>-542028</v>
          </cell>
          <cell r="M145">
            <v>-338327</v>
          </cell>
          <cell r="N145">
            <v>0</v>
          </cell>
          <cell r="O145">
            <v>0</v>
          </cell>
          <cell r="P145">
            <v>0</v>
          </cell>
        </row>
        <row r="146">
          <cell r="B146" t="str">
            <v>HB30000071130109</v>
          </cell>
          <cell r="C146" t="str">
            <v>HB300000</v>
          </cell>
          <cell r="D146">
            <v>71130109</v>
          </cell>
          <cell r="E146">
            <v>-61504</v>
          </cell>
          <cell r="F146">
            <v>-10083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</row>
        <row r="147">
          <cell r="B147" t="str">
            <v>HB30000071130113</v>
          </cell>
          <cell r="C147" t="str">
            <v>HB300000</v>
          </cell>
          <cell r="D147">
            <v>71130113</v>
          </cell>
          <cell r="E147">
            <v>-13863</v>
          </cell>
          <cell r="F147">
            <v>-393491</v>
          </cell>
          <cell r="G147">
            <v>-17180</v>
          </cell>
          <cell r="H147">
            <v>21099</v>
          </cell>
          <cell r="I147">
            <v>-29</v>
          </cell>
          <cell r="J147">
            <v>-80350</v>
          </cell>
          <cell r="K147">
            <v>-294193</v>
          </cell>
          <cell r="L147">
            <v>-40637</v>
          </cell>
          <cell r="M147">
            <v>-9940</v>
          </cell>
          <cell r="N147">
            <v>0</v>
          </cell>
          <cell r="O147">
            <v>0</v>
          </cell>
          <cell r="P147">
            <v>0</v>
          </cell>
        </row>
        <row r="148">
          <cell r="B148" t="str">
            <v>HB30000071140109</v>
          </cell>
          <cell r="C148" t="str">
            <v>HB300000</v>
          </cell>
          <cell r="D148">
            <v>71140109</v>
          </cell>
          <cell r="E148">
            <v>29370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</row>
        <row r="149">
          <cell r="B149" t="str">
            <v>HB30000072110101</v>
          </cell>
          <cell r="C149" t="str">
            <v>HB300000</v>
          </cell>
          <cell r="D149">
            <v>72110101</v>
          </cell>
          <cell r="E149">
            <v>30464806</v>
          </cell>
          <cell r="F149">
            <v>46646266</v>
          </cell>
          <cell r="G149">
            <v>49600471</v>
          </cell>
          <cell r="H149">
            <v>64697878</v>
          </cell>
          <cell r="I149">
            <v>61361638</v>
          </cell>
          <cell r="J149">
            <v>63772069</v>
          </cell>
          <cell r="K149">
            <v>62299276</v>
          </cell>
          <cell r="L149">
            <v>65621669</v>
          </cell>
          <cell r="M149">
            <v>73829948</v>
          </cell>
          <cell r="N149">
            <v>0</v>
          </cell>
          <cell r="O149">
            <v>0</v>
          </cell>
          <cell r="P149">
            <v>0</v>
          </cell>
        </row>
        <row r="150">
          <cell r="B150" t="str">
            <v>HB30000072120101</v>
          </cell>
          <cell r="C150" t="str">
            <v>HB300000</v>
          </cell>
          <cell r="D150">
            <v>72120101</v>
          </cell>
          <cell r="E150">
            <v>82955</v>
          </cell>
          <cell r="F150">
            <v>0</v>
          </cell>
          <cell r="G150">
            <v>138630</v>
          </cell>
          <cell r="H150">
            <v>82927</v>
          </cell>
          <cell r="I150">
            <v>185485</v>
          </cell>
          <cell r="J150">
            <v>50773</v>
          </cell>
          <cell r="K150">
            <v>0</v>
          </cell>
          <cell r="L150">
            <v>210178</v>
          </cell>
          <cell r="M150">
            <v>90866</v>
          </cell>
          <cell r="N150">
            <v>0</v>
          </cell>
          <cell r="O150">
            <v>0</v>
          </cell>
          <cell r="P150">
            <v>0</v>
          </cell>
        </row>
        <row r="151">
          <cell r="B151" t="str">
            <v>HB30000072120107</v>
          </cell>
          <cell r="C151" t="str">
            <v>HB300000</v>
          </cell>
          <cell r="D151">
            <v>72120107</v>
          </cell>
          <cell r="E151">
            <v>0</v>
          </cell>
          <cell r="F151">
            <v>1030968</v>
          </cell>
          <cell r="G151">
            <v>0</v>
          </cell>
          <cell r="H151">
            <v>0</v>
          </cell>
          <cell r="I151">
            <v>0</v>
          </cell>
          <cell r="J151">
            <v>2779617</v>
          </cell>
          <cell r="K151">
            <v>4659336</v>
          </cell>
          <cell r="L151">
            <v>313020</v>
          </cell>
          <cell r="M151">
            <v>144419</v>
          </cell>
          <cell r="N151">
            <v>0</v>
          </cell>
          <cell r="O151">
            <v>0</v>
          </cell>
          <cell r="P151">
            <v>0</v>
          </cell>
        </row>
        <row r="152">
          <cell r="B152" t="str">
            <v>HB30000072120109</v>
          </cell>
          <cell r="C152" t="str">
            <v>HB300000</v>
          </cell>
          <cell r="D152">
            <v>72120109</v>
          </cell>
          <cell r="E152">
            <v>49852</v>
          </cell>
          <cell r="F152">
            <v>6131</v>
          </cell>
          <cell r="G152">
            <v>5645</v>
          </cell>
          <cell r="H152">
            <v>860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B153" t="str">
            <v>HB30000072120113</v>
          </cell>
          <cell r="C153" t="str">
            <v>HB300000</v>
          </cell>
          <cell r="D153">
            <v>72120113</v>
          </cell>
          <cell r="E153">
            <v>152976</v>
          </cell>
          <cell r="F153">
            <v>0</v>
          </cell>
          <cell r="G153">
            <v>68104</v>
          </cell>
          <cell r="H153">
            <v>181336</v>
          </cell>
          <cell r="I153">
            <v>62964</v>
          </cell>
          <cell r="J153">
            <v>28721</v>
          </cell>
          <cell r="K153">
            <v>45369</v>
          </cell>
          <cell r="L153">
            <v>57461</v>
          </cell>
          <cell r="M153">
            <v>136194</v>
          </cell>
          <cell r="N153">
            <v>0</v>
          </cell>
          <cell r="O153">
            <v>0</v>
          </cell>
          <cell r="P153">
            <v>0</v>
          </cell>
        </row>
        <row r="154">
          <cell r="B154" t="str">
            <v>HB30000072130101</v>
          </cell>
          <cell r="C154" t="str">
            <v>HB300000</v>
          </cell>
          <cell r="D154">
            <v>72130101</v>
          </cell>
          <cell r="E154">
            <v>-235010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B155" t="str">
            <v>HB50000052110111</v>
          </cell>
          <cell r="C155" t="str">
            <v>HB500000</v>
          </cell>
          <cell r="D155">
            <v>52110111</v>
          </cell>
          <cell r="E155">
            <v>11750988</v>
          </cell>
          <cell r="F155">
            <v>11750988</v>
          </cell>
          <cell r="G155">
            <v>11750988</v>
          </cell>
          <cell r="H155">
            <v>11750988</v>
          </cell>
          <cell r="I155">
            <v>11750988</v>
          </cell>
          <cell r="J155">
            <v>11750988</v>
          </cell>
          <cell r="K155">
            <v>11750988</v>
          </cell>
          <cell r="L155">
            <v>11750988</v>
          </cell>
          <cell r="M155">
            <v>11750988</v>
          </cell>
          <cell r="N155">
            <v>0</v>
          </cell>
          <cell r="O155">
            <v>0</v>
          </cell>
          <cell r="P155">
            <v>0</v>
          </cell>
        </row>
        <row r="156">
          <cell r="B156" t="str">
            <v>HB50000052110301</v>
          </cell>
          <cell r="C156" t="str">
            <v>HB500000</v>
          </cell>
          <cell r="D156">
            <v>52110301</v>
          </cell>
          <cell r="E156">
            <v>2295000</v>
          </cell>
          <cell r="F156">
            <v>2295000</v>
          </cell>
          <cell r="G156">
            <v>2295000</v>
          </cell>
          <cell r="H156">
            <v>2295000</v>
          </cell>
          <cell r="I156">
            <v>2295000</v>
          </cell>
          <cell r="J156">
            <v>2295000</v>
          </cell>
          <cell r="K156">
            <v>2295000</v>
          </cell>
          <cell r="L156">
            <v>2295000</v>
          </cell>
          <cell r="M156">
            <v>2295000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HB50000052110303</v>
          </cell>
          <cell r="C157" t="str">
            <v>HB500000</v>
          </cell>
          <cell r="D157">
            <v>52110303</v>
          </cell>
          <cell r="E157">
            <v>5805888</v>
          </cell>
          <cell r="F157">
            <v>4971996</v>
          </cell>
          <cell r="G157">
            <v>4838808</v>
          </cell>
          <cell r="H157">
            <v>5105184</v>
          </cell>
          <cell r="I157">
            <v>5959944</v>
          </cell>
          <cell r="J157">
            <v>5238372</v>
          </cell>
          <cell r="K157">
            <v>4838808</v>
          </cell>
          <cell r="L157">
            <v>4838808</v>
          </cell>
          <cell r="M157">
            <v>4997460</v>
          </cell>
          <cell r="N157">
            <v>0</v>
          </cell>
          <cell r="O157">
            <v>0</v>
          </cell>
          <cell r="P157">
            <v>0</v>
          </cell>
        </row>
        <row r="158">
          <cell r="B158" t="str">
            <v>HB50000052110511</v>
          </cell>
          <cell r="C158" t="str">
            <v>HB500000</v>
          </cell>
          <cell r="D158">
            <v>52110511</v>
          </cell>
          <cell r="E158">
            <v>0</v>
          </cell>
          <cell r="F158">
            <v>17251235</v>
          </cell>
          <cell r="G158">
            <v>0</v>
          </cell>
          <cell r="H158">
            <v>17251235</v>
          </cell>
          <cell r="I158">
            <v>0</v>
          </cell>
          <cell r="J158">
            <v>17251235</v>
          </cell>
          <cell r="K158">
            <v>0</v>
          </cell>
          <cell r="L158">
            <v>17251235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</row>
        <row r="159">
          <cell r="B159" t="str">
            <v>HB50000052110512</v>
          </cell>
          <cell r="C159" t="str">
            <v>HB500000</v>
          </cell>
          <cell r="D159">
            <v>52110512</v>
          </cell>
          <cell r="E159">
            <v>0</v>
          </cell>
          <cell r="F159">
            <v>2500000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7500000</v>
          </cell>
          <cell r="L159">
            <v>0</v>
          </cell>
          <cell r="M159">
            <v>2000000</v>
          </cell>
          <cell r="N159">
            <v>0</v>
          </cell>
          <cell r="O159">
            <v>0</v>
          </cell>
          <cell r="P159">
            <v>0</v>
          </cell>
        </row>
        <row r="160">
          <cell r="B160" t="str">
            <v>HB50000052120101</v>
          </cell>
          <cell r="C160" t="str">
            <v>HB500000</v>
          </cell>
          <cell r="D160">
            <v>52120101</v>
          </cell>
          <cell r="E160">
            <v>9129566</v>
          </cell>
          <cell r="F160">
            <v>1282003</v>
          </cell>
          <cell r="G160">
            <v>17088396</v>
          </cell>
          <cell r="H160">
            <v>2304398</v>
          </cell>
          <cell r="I160">
            <v>-2689043</v>
          </cell>
          <cell r="J160">
            <v>12131727</v>
          </cell>
          <cell r="K160">
            <v>-1039101</v>
          </cell>
          <cell r="L160">
            <v>-1141859</v>
          </cell>
          <cell r="M160">
            <v>-1355423</v>
          </cell>
          <cell r="N160">
            <v>0</v>
          </cell>
          <cell r="O160">
            <v>0</v>
          </cell>
          <cell r="P160">
            <v>0</v>
          </cell>
        </row>
        <row r="161">
          <cell r="B161" t="str">
            <v>HB50000052130108</v>
          </cell>
          <cell r="C161" t="str">
            <v>HB500000</v>
          </cell>
          <cell r="D161">
            <v>52130108</v>
          </cell>
          <cell r="E161">
            <v>0</v>
          </cell>
          <cell r="F161">
            <v>0</v>
          </cell>
          <cell r="G161">
            <v>200000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</row>
        <row r="162">
          <cell r="B162" t="str">
            <v>HB50000052130117</v>
          </cell>
          <cell r="C162" t="str">
            <v>HB500000</v>
          </cell>
          <cell r="D162">
            <v>52130117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150000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</row>
        <row r="163">
          <cell r="B163" t="str">
            <v>HB50000052130123</v>
          </cell>
          <cell r="C163" t="str">
            <v>HB500000</v>
          </cell>
          <cell r="D163">
            <v>52130123</v>
          </cell>
          <cell r="E163">
            <v>41274</v>
          </cell>
          <cell r="F163">
            <v>35910</v>
          </cell>
          <cell r="G163">
            <v>30001</v>
          </cell>
          <cell r="H163">
            <v>76366</v>
          </cell>
          <cell r="I163">
            <v>42275</v>
          </cell>
          <cell r="J163">
            <v>6546</v>
          </cell>
          <cell r="K163">
            <v>81819</v>
          </cell>
          <cell r="L163">
            <v>23182</v>
          </cell>
          <cell r="M163">
            <v>47365</v>
          </cell>
          <cell r="N163">
            <v>0</v>
          </cell>
          <cell r="O163">
            <v>0</v>
          </cell>
          <cell r="P163">
            <v>0</v>
          </cell>
        </row>
        <row r="164">
          <cell r="B164" t="str">
            <v>HB50000052130124</v>
          </cell>
          <cell r="C164" t="str">
            <v>HB500000</v>
          </cell>
          <cell r="D164">
            <v>52130124</v>
          </cell>
          <cell r="E164">
            <v>0</v>
          </cell>
          <cell r="F164">
            <v>180000</v>
          </cell>
          <cell r="G164">
            <v>0</v>
          </cell>
          <cell r="H164">
            <v>178291</v>
          </cell>
          <cell r="I164">
            <v>0</v>
          </cell>
          <cell r="J164">
            <v>0</v>
          </cell>
          <cell r="K164">
            <v>12727</v>
          </cell>
          <cell r="L164">
            <v>138640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</row>
        <row r="165">
          <cell r="B165" t="str">
            <v>HB50000052130125</v>
          </cell>
          <cell r="C165" t="str">
            <v>HB500000</v>
          </cell>
          <cell r="D165">
            <v>52130125</v>
          </cell>
          <cell r="E165">
            <v>32727</v>
          </cell>
          <cell r="F165">
            <v>21818</v>
          </cell>
          <cell r="G165">
            <v>0</v>
          </cell>
          <cell r="H165">
            <v>542000</v>
          </cell>
          <cell r="I165">
            <v>0</v>
          </cell>
          <cell r="J165">
            <v>7273</v>
          </cell>
          <cell r="K165">
            <v>251546</v>
          </cell>
          <cell r="L165">
            <v>0</v>
          </cell>
          <cell r="M165">
            <v>1137219</v>
          </cell>
          <cell r="N165">
            <v>0</v>
          </cell>
          <cell r="O165">
            <v>0</v>
          </cell>
          <cell r="P165">
            <v>0</v>
          </cell>
        </row>
        <row r="166">
          <cell r="B166" t="str">
            <v>HB50000052139900</v>
          </cell>
          <cell r="C166" t="str">
            <v>HB500000</v>
          </cell>
          <cell r="D166">
            <v>52139900</v>
          </cell>
          <cell r="E166">
            <v>0</v>
          </cell>
          <cell r="F166">
            <v>717537</v>
          </cell>
          <cell r="G166">
            <v>472618</v>
          </cell>
          <cell r="H166">
            <v>423966</v>
          </cell>
          <cell r="I166">
            <v>436207</v>
          </cell>
          <cell r="J166">
            <v>547264</v>
          </cell>
          <cell r="K166">
            <v>714574</v>
          </cell>
          <cell r="L166">
            <v>927116</v>
          </cell>
          <cell r="M166">
            <v>817375</v>
          </cell>
          <cell r="N166">
            <v>0</v>
          </cell>
          <cell r="O166">
            <v>0</v>
          </cell>
          <cell r="P166">
            <v>0</v>
          </cell>
        </row>
        <row r="167">
          <cell r="B167" t="str">
            <v>HB50000052140101</v>
          </cell>
          <cell r="C167" t="str">
            <v>HB500000</v>
          </cell>
          <cell r="D167">
            <v>52140101</v>
          </cell>
          <cell r="E167">
            <v>1504771</v>
          </cell>
          <cell r="F167">
            <v>1399800</v>
          </cell>
          <cell r="G167">
            <v>1050000</v>
          </cell>
          <cell r="H167">
            <v>989000</v>
          </cell>
          <cell r="I167">
            <v>-292370</v>
          </cell>
          <cell r="J167">
            <v>404704</v>
          </cell>
          <cell r="K167">
            <v>751264</v>
          </cell>
          <cell r="L167">
            <v>579388</v>
          </cell>
          <cell r="M167">
            <v>1047146</v>
          </cell>
          <cell r="N167">
            <v>0</v>
          </cell>
          <cell r="O167">
            <v>0</v>
          </cell>
          <cell r="P167">
            <v>0</v>
          </cell>
        </row>
        <row r="168">
          <cell r="B168" t="str">
            <v>HB50000052150101</v>
          </cell>
          <cell r="C168" t="str">
            <v>HB500000</v>
          </cell>
          <cell r="D168">
            <v>52150101</v>
          </cell>
          <cell r="E168">
            <v>261891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</row>
        <row r="169">
          <cell r="B169" t="str">
            <v>HB50000052150103</v>
          </cell>
          <cell r="C169" t="str">
            <v>HB500000</v>
          </cell>
          <cell r="D169">
            <v>52150103</v>
          </cell>
          <cell r="E169">
            <v>3859755</v>
          </cell>
          <cell r="F169">
            <v>628223</v>
          </cell>
          <cell r="G169">
            <v>1626077</v>
          </cell>
          <cell r="H169">
            <v>636324</v>
          </cell>
          <cell r="I169">
            <v>16613929</v>
          </cell>
          <cell r="J169">
            <v>5054943</v>
          </cell>
          <cell r="K169">
            <v>0</v>
          </cell>
          <cell r="L169">
            <v>944494</v>
          </cell>
          <cell r="M169">
            <v>401166</v>
          </cell>
          <cell r="N169">
            <v>0</v>
          </cell>
          <cell r="O169">
            <v>0</v>
          </cell>
          <cell r="P169">
            <v>0</v>
          </cell>
        </row>
        <row r="170">
          <cell r="B170" t="str">
            <v>HB50000052150105</v>
          </cell>
          <cell r="C170" t="str">
            <v>HB500000</v>
          </cell>
          <cell r="D170">
            <v>52150105</v>
          </cell>
          <cell r="E170">
            <v>26400</v>
          </cell>
          <cell r="F170">
            <v>9200</v>
          </cell>
          <cell r="G170">
            <v>0</v>
          </cell>
          <cell r="H170">
            <v>23000</v>
          </cell>
          <cell r="I170">
            <v>0</v>
          </cell>
          <cell r="J170">
            <v>0</v>
          </cell>
          <cell r="K170">
            <v>500</v>
          </cell>
          <cell r="L170">
            <v>12000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</row>
        <row r="171">
          <cell r="B171" t="str">
            <v>HB50000052160103</v>
          </cell>
          <cell r="C171" t="str">
            <v>HB500000</v>
          </cell>
          <cell r="D171">
            <v>52160103</v>
          </cell>
          <cell r="E171">
            <v>5580</v>
          </cell>
          <cell r="F171">
            <v>2790</v>
          </cell>
          <cell r="G171">
            <v>53430</v>
          </cell>
          <cell r="H171">
            <v>91760</v>
          </cell>
          <cell r="I171">
            <v>0</v>
          </cell>
          <cell r="J171">
            <v>5340</v>
          </cell>
          <cell r="K171">
            <v>23280</v>
          </cell>
          <cell r="L171">
            <v>86330</v>
          </cell>
          <cell r="M171">
            <v>28960</v>
          </cell>
          <cell r="N171">
            <v>0</v>
          </cell>
          <cell r="O171">
            <v>0</v>
          </cell>
          <cell r="P171">
            <v>0</v>
          </cell>
        </row>
        <row r="172">
          <cell r="B172" t="str">
            <v>HB50000052180131</v>
          </cell>
          <cell r="C172" t="str">
            <v>HB500000</v>
          </cell>
          <cell r="D172">
            <v>52180131</v>
          </cell>
          <cell r="E172">
            <v>926920</v>
          </cell>
          <cell r="F172">
            <v>926920</v>
          </cell>
          <cell r="G172">
            <v>926920</v>
          </cell>
          <cell r="H172">
            <v>940500</v>
          </cell>
          <cell r="I172">
            <v>921960</v>
          </cell>
          <cell r="J172">
            <v>939450</v>
          </cell>
          <cell r="K172">
            <v>939450</v>
          </cell>
          <cell r="L172">
            <v>939450</v>
          </cell>
          <cell r="M172">
            <v>939450</v>
          </cell>
          <cell r="N172">
            <v>0</v>
          </cell>
          <cell r="O172">
            <v>0</v>
          </cell>
          <cell r="P172">
            <v>0</v>
          </cell>
        </row>
        <row r="173">
          <cell r="B173" t="str">
            <v>HB50000052180132</v>
          </cell>
          <cell r="C173" t="str">
            <v>HB500000</v>
          </cell>
          <cell r="D173">
            <v>52180132</v>
          </cell>
          <cell r="E173">
            <v>996390</v>
          </cell>
          <cell r="F173">
            <v>996390</v>
          </cell>
          <cell r="G173">
            <v>996390</v>
          </cell>
          <cell r="H173">
            <v>996390</v>
          </cell>
          <cell r="I173">
            <v>996390</v>
          </cell>
          <cell r="J173">
            <v>996390</v>
          </cell>
          <cell r="K173">
            <v>1030590</v>
          </cell>
          <cell r="L173">
            <v>1030590</v>
          </cell>
          <cell r="M173">
            <v>1030590</v>
          </cell>
          <cell r="N173">
            <v>0</v>
          </cell>
          <cell r="O173">
            <v>0</v>
          </cell>
          <cell r="P173">
            <v>0</v>
          </cell>
        </row>
        <row r="174">
          <cell r="B174" t="str">
            <v>HB50000052180133</v>
          </cell>
          <cell r="C174" t="str">
            <v>HB500000</v>
          </cell>
          <cell r="D174">
            <v>52180133</v>
          </cell>
          <cell r="E174">
            <v>258040</v>
          </cell>
          <cell r="F174">
            <v>534840</v>
          </cell>
          <cell r="G174">
            <v>245460</v>
          </cell>
          <cell r="H174">
            <v>473120</v>
          </cell>
          <cell r="I174">
            <v>260020</v>
          </cell>
          <cell r="J174">
            <v>474840</v>
          </cell>
          <cell r="K174">
            <v>245460</v>
          </cell>
          <cell r="L174">
            <v>469660</v>
          </cell>
          <cell r="M174">
            <v>247520</v>
          </cell>
          <cell r="N174">
            <v>0</v>
          </cell>
          <cell r="O174">
            <v>0</v>
          </cell>
          <cell r="P174">
            <v>0</v>
          </cell>
        </row>
        <row r="175">
          <cell r="B175" t="str">
            <v>HB50000052189900</v>
          </cell>
          <cell r="C175" t="str">
            <v>HB500000</v>
          </cell>
          <cell r="D175">
            <v>52189900</v>
          </cell>
          <cell r="E175">
            <v>744000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</row>
        <row r="176">
          <cell r="B176" t="str">
            <v>HB50000052200170</v>
          </cell>
          <cell r="C176" t="str">
            <v>HB500000</v>
          </cell>
          <cell r="D176">
            <v>52200170</v>
          </cell>
          <cell r="E176">
            <v>124510</v>
          </cell>
          <cell r="F176">
            <v>124509</v>
          </cell>
          <cell r="G176">
            <v>124513</v>
          </cell>
          <cell r="H176">
            <v>124509</v>
          </cell>
          <cell r="I176">
            <v>124510</v>
          </cell>
          <cell r="J176">
            <v>124509</v>
          </cell>
          <cell r="K176">
            <v>124511</v>
          </cell>
          <cell r="L176">
            <v>124509</v>
          </cell>
          <cell r="M176">
            <v>124512</v>
          </cell>
          <cell r="N176">
            <v>0</v>
          </cell>
          <cell r="O176">
            <v>0</v>
          </cell>
          <cell r="P176">
            <v>0</v>
          </cell>
        </row>
        <row r="177">
          <cell r="B177" t="str">
            <v>HB50000052230103</v>
          </cell>
          <cell r="C177" t="str">
            <v>HB500000</v>
          </cell>
          <cell r="D177">
            <v>52230103</v>
          </cell>
          <cell r="E177">
            <v>0</v>
          </cell>
          <cell r="F177">
            <v>0</v>
          </cell>
          <cell r="G177">
            <v>0</v>
          </cell>
          <cell r="H177">
            <v>115000</v>
          </cell>
          <cell r="I177">
            <v>53400</v>
          </cell>
          <cell r="J177">
            <v>230317</v>
          </cell>
          <cell r="K177">
            <v>132500</v>
          </cell>
          <cell r="L177">
            <v>86580</v>
          </cell>
          <cell r="M177">
            <v>29500</v>
          </cell>
          <cell r="N177">
            <v>0</v>
          </cell>
          <cell r="O177">
            <v>0</v>
          </cell>
          <cell r="P177">
            <v>0</v>
          </cell>
        </row>
        <row r="178">
          <cell r="B178" t="str">
            <v>HB50000052230105</v>
          </cell>
          <cell r="C178" t="str">
            <v>HB500000</v>
          </cell>
          <cell r="D178">
            <v>52230105</v>
          </cell>
          <cell r="E178">
            <v>0</v>
          </cell>
          <cell r="F178">
            <v>0</v>
          </cell>
          <cell r="G178">
            <v>56690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</row>
        <row r="179">
          <cell r="B179" t="str">
            <v>HB50000052310108</v>
          </cell>
          <cell r="C179" t="str">
            <v>HB500000</v>
          </cell>
          <cell r="D179">
            <v>52310108</v>
          </cell>
          <cell r="E179">
            <v>3600000</v>
          </cell>
          <cell r="F179">
            <v>0</v>
          </cell>
          <cell r="G179">
            <v>0</v>
          </cell>
          <cell r="H179">
            <v>0</v>
          </cell>
          <cell r="I179">
            <v>4800000</v>
          </cell>
          <cell r="J179">
            <v>2070794</v>
          </cell>
          <cell r="K179">
            <v>3600000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</row>
        <row r="180">
          <cell r="B180" t="str">
            <v>HB50000052310114</v>
          </cell>
          <cell r="C180" t="str">
            <v>HB500000</v>
          </cell>
          <cell r="D180">
            <v>52310114</v>
          </cell>
          <cell r="E180">
            <v>96927</v>
          </cell>
          <cell r="F180">
            <v>0</v>
          </cell>
          <cell r="G180">
            <v>4931750</v>
          </cell>
          <cell r="H180">
            <v>226114</v>
          </cell>
          <cell r="I180">
            <v>407991</v>
          </cell>
          <cell r="J180">
            <v>492080</v>
          </cell>
          <cell r="K180">
            <v>0</v>
          </cell>
          <cell r="L180">
            <v>22300</v>
          </cell>
          <cell r="M180">
            <v>37500</v>
          </cell>
          <cell r="N180">
            <v>0</v>
          </cell>
          <cell r="O180">
            <v>0</v>
          </cell>
          <cell r="P180">
            <v>0</v>
          </cell>
        </row>
        <row r="181">
          <cell r="B181" t="str">
            <v>HB50000052310124</v>
          </cell>
          <cell r="C181" t="str">
            <v>HB500000</v>
          </cell>
          <cell r="D181">
            <v>52310124</v>
          </cell>
          <cell r="E181">
            <v>0</v>
          </cell>
          <cell r="F181">
            <v>0</v>
          </cell>
          <cell r="G181">
            <v>154000</v>
          </cell>
          <cell r="H181">
            <v>15425</v>
          </cell>
          <cell r="I181">
            <v>0</v>
          </cell>
          <cell r="J181">
            <v>0</v>
          </cell>
          <cell r="K181">
            <v>72728</v>
          </cell>
          <cell r="L181">
            <v>0</v>
          </cell>
          <cell r="M181">
            <v>295455</v>
          </cell>
          <cell r="N181">
            <v>0</v>
          </cell>
          <cell r="O181">
            <v>0</v>
          </cell>
          <cell r="P181">
            <v>0</v>
          </cell>
        </row>
        <row r="182">
          <cell r="B182" t="str">
            <v>HB50000052310127</v>
          </cell>
          <cell r="C182" t="str">
            <v>HB500000</v>
          </cell>
          <cell r="D182">
            <v>52310127</v>
          </cell>
          <cell r="E182">
            <v>0</v>
          </cell>
          <cell r="F182">
            <v>496789565</v>
          </cell>
          <cell r="G182">
            <v>589270825</v>
          </cell>
          <cell r="H182">
            <v>399018462</v>
          </cell>
          <cell r="I182">
            <v>11161161</v>
          </cell>
          <cell r="J182">
            <v>11161157</v>
          </cell>
          <cell r="K182">
            <v>22095000</v>
          </cell>
          <cell r="L182">
            <v>48779000</v>
          </cell>
          <cell r="M182">
            <v>12036000</v>
          </cell>
          <cell r="N182">
            <v>0</v>
          </cell>
          <cell r="O182">
            <v>0</v>
          </cell>
          <cell r="P182">
            <v>0</v>
          </cell>
        </row>
        <row r="183">
          <cell r="B183" t="str">
            <v>HB50000052319900</v>
          </cell>
          <cell r="C183" t="str">
            <v>HB500000</v>
          </cell>
          <cell r="D183">
            <v>52319900</v>
          </cell>
          <cell r="E183">
            <v>15310</v>
          </cell>
          <cell r="F183">
            <v>0</v>
          </cell>
          <cell r="G183">
            <v>13200000</v>
          </cell>
          <cell r="H183">
            <v>0</v>
          </cell>
          <cell r="I183">
            <v>214847</v>
          </cell>
          <cell r="J183">
            <v>0</v>
          </cell>
          <cell r="K183">
            <v>1819</v>
          </cell>
          <cell r="L183">
            <v>220000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</row>
        <row r="184">
          <cell r="B184" t="str">
            <v>HB50000052320101</v>
          </cell>
          <cell r="C184" t="str">
            <v>HB500000</v>
          </cell>
          <cell r="D184">
            <v>52320101</v>
          </cell>
          <cell r="E184">
            <v>0</v>
          </cell>
          <cell r="F184">
            <v>67500</v>
          </cell>
          <cell r="G184">
            <v>0</v>
          </cell>
          <cell r="H184">
            <v>133500</v>
          </cell>
          <cell r="I184">
            <v>0</v>
          </cell>
          <cell r="J184">
            <v>50900</v>
          </cell>
          <cell r="K184">
            <v>0</v>
          </cell>
          <cell r="L184">
            <v>0</v>
          </cell>
          <cell r="M184">
            <v>25100</v>
          </cell>
          <cell r="N184">
            <v>0</v>
          </cell>
          <cell r="O184">
            <v>0</v>
          </cell>
          <cell r="P184">
            <v>0</v>
          </cell>
        </row>
        <row r="185">
          <cell r="B185" t="str">
            <v>HB50000052320102</v>
          </cell>
          <cell r="C185" t="str">
            <v>HB500000</v>
          </cell>
          <cell r="D185">
            <v>52320102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16200</v>
          </cell>
          <cell r="N185">
            <v>0</v>
          </cell>
          <cell r="O185">
            <v>0</v>
          </cell>
          <cell r="P185">
            <v>0</v>
          </cell>
        </row>
        <row r="186">
          <cell r="B186" t="str">
            <v>HB50000052330101</v>
          </cell>
          <cell r="C186" t="str">
            <v>HB500000</v>
          </cell>
          <cell r="D186">
            <v>52330101</v>
          </cell>
          <cell r="E186">
            <v>0</v>
          </cell>
          <cell r="F186">
            <v>410000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</row>
        <row r="187">
          <cell r="B187" t="str">
            <v>HB50000052350101</v>
          </cell>
          <cell r="C187" t="str">
            <v>HB500000</v>
          </cell>
          <cell r="D187">
            <v>52350101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60000</v>
          </cell>
          <cell r="N187">
            <v>0</v>
          </cell>
          <cell r="O187">
            <v>0</v>
          </cell>
          <cell r="P187">
            <v>0</v>
          </cell>
        </row>
        <row r="188">
          <cell r="B188" t="str">
            <v>HB50000052500101</v>
          </cell>
          <cell r="C188" t="str">
            <v>HB500000</v>
          </cell>
          <cell r="D188">
            <v>52500101</v>
          </cell>
          <cell r="E188">
            <v>2452834</v>
          </cell>
          <cell r="F188">
            <v>2451078</v>
          </cell>
          <cell r="G188">
            <v>2449660</v>
          </cell>
          <cell r="H188">
            <v>1862314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</row>
        <row r="189">
          <cell r="B189" t="str">
            <v>HB50000061909900</v>
          </cell>
          <cell r="C189" t="str">
            <v>HB500000</v>
          </cell>
          <cell r="D189">
            <v>61909900</v>
          </cell>
          <cell r="E189">
            <v>-6</v>
          </cell>
          <cell r="F189">
            <v>-1</v>
          </cell>
          <cell r="G189">
            <v>-9</v>
          </cell>
          <cell r="H189">
            <v>-1</v>
          </cell>
          <cell r="I189">
            <v>-1</v>
          </cell>
          <cell r="J189">
            <v>-7</v>
          </cell>
          <cell r="K189">
            <v>-1</v>
          </cell>
          <cell r="L189">
            <v>-9</v>
          </cell>
          <cell r="M189">
            <v>-6</v>
          </cell>
          <cell r="N189">
            <v>0</v>
          </cell>
          <cell r="O189">
            <v>0</v>
          </cell>
          <cell r="P189">
            <v>0</v>
          </cell>
        </row>
        <row r="190">
          <cell r="B190" t="str">
            <v>HB60000052110111</v>
          </cell>
          <cell r="C190" t="str">
            <v>HB600000</v>
          </cell>
          <cell r="D190">
            <v>52110111</v>
          </cell>
          <cell r="E190">
            <v>11112139</v>
          </cell>
          <cell r="F190">
            <v>11112139</v>
          </cell>
          <cell r="G190">
            <v>20324538</v>
          </cell>
          <cell r="H190">
            <v>14784719</v>
          </cell>
          <cell r="I190">
            <v>10733227</v>
          </cell>
          <cell r="J190">
            <v>10733227</v>
          </cell>
          <cell r="K190">
            <v>10733227</v>
          </cell>
          <cell r="L190">
            <v>10733227</v>
          </cell>
          <cell r="M190">
            <v>10733227</v>
          </cell>
          <cell r="N190">
            <v>0</v>
          </cell>
          <cell r="O190">
            <v>0</v>
          </cell>
          <cell r="P190">
            <v>0</v>
          </cell>
        </row>
        <row r="191">
          <cell r="B191" t="str">
            <v>HB60000052110301</v>
          </cell>
          <cell r="C191" t="str">
            <v>HB600000</v>
          </cell>
          <cell r="D191">
            <v>52110301</v>
          </cell>
          <cell r="E191">
            <v>2025000</v>
          </cell>
          <cell r="F191">
            <v>2025000</v>
          </cell>
          <cell r="G191">
            <v>3750000</v>
          </cell>
          <cell r="H191">
            <v>2720000</v>
          </cell>
          <cell r="I191">
            <v>2045000</v>
          </cell>
          <cell r="J191">
            <v>2045000</v>
          </cell>
          <cell r="K191">
            <v>2051890</v>
          </cell>
          <cell r="L191">
            <v>2045000</v>
          </cell>
          <cell r="M191">
            <v>2045000</v>
          </cell>
          <cell r="N191">
            <v>0</v>
          </cell>
          <cell r="O191">
            <v>0</v>
          </cell>
          <cell r="P191">
            <v>0</v>
          </cell>
        </row>
        <row r="192">
          <cell r="B192" t="str">
            <v>HB60000052110303</v>
          </cell>
          <cell r="C192" t="str">
            <v>HB600000</v>
          </cell>
          <cell r="D192">
            <v>52110303</v>
          </cell>
          <cell r="E192">
            <v>5106968</v>
          </cell>
          <cell r="F192">
            <v>4525712</v>
          </cell>
          <cell r="G192">
            <v>8278118</v>
          </cell>
          <cell r="H192">
            <v>7778704</v>
          </cell>
          <cell r="I192">
            <v>5448583</v>
          </cell>
          <cell r="J192">
            <v>4876123</v>
          </cell>
          <cell r="K192">
            <v>4402069</v>
          </cell>
          <cell r="L192">
            <v>4559353</v>
          </cell>
          <cell r="M192">
            <v>4874389</v>
          </cell>
          <cell r="N192">
            <v>0</v>
          </cell>
          <cell r="O192">
            <v>0</v>
          </cell>
          <cell r="P192">
            <v>0</v>
          </cell>
        </row>
        <row r="193">
          <cell r="B193" t="str">
            <v>HB60000052110511</v>
          </cell>
          <cell r="C193" t="str">
            <v>HB600000</v>
          </cell>
          <cell r="D193">
            <v>52110511</v>
          </cell>
          <cell r="E193">
            <v>0</v>
          </cell>
          <cell r="F193">
            <v>13988518</v>
          </cell>
          <cell r="G193">
            <v>0</v>
          </cell>
          <cell r="H193">
            <v>21543399</v>
          </cell>
          <cell r="I193">
            <v>0</v>
          </cell>
          <cell r="J193">
            <v>15666534</v>
          </cell>
          <cell r="K193">
            <v>0</v>
          </cell>
          <cell r="L193">
            <v>15666534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</row>
        <row r="194">
          <cell r="B194" t="str">
            <v>HB60000052110512</v>
          </cell>
          <cell r="C194" t="str">
            <v>HB600000</v>
          </cell>
          <cell r="D194">
            <v>52110512</v>
          </cell>
          <cell r="E194">
            <v>0</v>
          </cell>
          <cell r="F194">
            <v>2500000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7500000</v>
          </cell>
          <cell r="L194">
            <v>0</v>
          </cell>
          <cell r="M194">
            <v>2000000</v>
          </cell>
          <cell r="N194">
            <v>0</v>
          </cell>
          <cell r="O194">
            <v>0</v>
          </cell>
          <cell r="P194">
            <v>0</v>
          </cell>
        </row>
        <row r="195">
          <cell r="B195" t="str">
            <v>HB60000052120101</v>
          </cell>
          <cell r="C195" t="str">
            <v>HB600000</v>
          </cell>
          <cell r="D195">
            <v>52120101</v>
          </cell>
          <cell r="E195">
            <v>113229592</v>
          </cell>
          <cell r="F195">
            <v>-4592170</v>
          </cell>
          <cell r="G195">
            <v>-134790654</v>
          </cell>
          <cell r="H195">
            <v>13497485</v>
          </cell>
          <cell r="I195">
            <v>-2092835</v>
          </cell>
          <cell r="J195">
            <v>8924389</v>
          </cell>
          <cell r="K195">
            <v>-5894324</v>
          </cell>
          <cell r="L195">
            <v>790157</v>
          </cell>
          <cell r="M195">
            <v>7637585</v>
          </cell>
          <cell r="N195">
            <v>0</v>
          </cell>
          <cell r="O195">
            <v>0</v>
          </cell>
          <cell r="P195">
            <v>0</v>
          </cell>
        </row>
        <row r="196">
          <cell r="B196" t="str">
            <v>HB60000052130108</v>
          </cell>
          <cell r="C196" t="str">
            <v>HB600000</v>
          </cell>
          <cell r="D196">
            <v>52130108</v>
          </cell>
          <cell r="E196">
            <v>300900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HB60000052130109</v>
          </cell>
          <cell r="C197" t="str">
            <v>HB600000</v>
          </cell>
          <cell r="D197">
            <v>52130109</v>
          </cell>
          <cell r="E197">
            <v>0</v>
          </cell>
          <cell r="F197">
            <v>32000</v>
          </cell>
          <cell r="G197">
            <v>116550</v>
          </cell>
          <cell r="H197">
            <v>101430</v>
          </cell>
          <cell r="I197">
            <v>78570</v>
          </cell>
          <cell r="J197">
            <v>0</v>
          </cell>
          <cell r="K197">
            <v>0</v>
          </cell>
          <cell r="L197">
            <v>0</v>
          </cell>
          <cell r="M197">
            <v>180000</v>
          </cell>
          <cell r="N197">
            <v>0</v>
          </cell>
          <cell r="O197">
            <v>0</v>
          </cell>
          <cell r="P197">
            <v>0</v>
          </cell>
        </row>
        <row r="198">
          <cell r="B198" t="str">
            <v>HB60000052130111</v>
          </cell>
          <cell r="C198" t="str">
            <v>HB600000</v>
          </cell>
          <cell r="D198">
            <v>52130111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1765000</v>
          </cell>
          <cell r="M198">
            <v>1000000</v>
          </cell>
          <cell r="N198">
            <v>0</v>
          </cell>
          <cell r="O198">
            <v>0</v>
          </cell>
          <cell r="P198">
            <v>0</v>
          </cell>
        </row>
        <row r="199">
          <cell r="B199" t="str">
            <v>HB60000052130123</v>
          </cell>
          <cell r="C199" t="str">
            <v>HB600000</v>
          </cell>
          <cell r="D199">
            <v>52130123</v>
          </cell>
          <cell r="E199">
            <v>63500</v>
          </cell>
          <cell r="F199">
            <v>94909</v>
          </cell>
          <cell r="G199">
            <v>148910</v>
          </cell>
          <cell r="H199">
            <v>94091</v>
          </cell>
          <cell r="I199">
            <v>71729</v>
          </cell>
          <cell r="J199">
            <v>139727</v>
          </cell>
          <cell r="K199">
            <v>0</v>
          </cell>
          <cell r="L199">
            <v>70821</v>
          </cell>
          <cell r="M199">
            <v>21818</v>
          </cell>
          <cell r="N199">
            <v>0</v>
          </cell>
          <cell r="O199">
            <v>0</v>
          </cell>
          <cell r="P199">
            <v>0</v>
          </cell>
        </row>
        <row r="200">
          <cell r="B200" t="str">
            <v>HB60000052130124</v>
          </cell>
          <cell r="C200" t="str">
            <v>HB600000</v>
          </cell>
          <cell r="D200">
            <v>52130124</v>
          </cell>
          <cell r="E200">
            <v>36364</v>
          </cell>
          <cell r="F200">
            <v>25000</v>
          </cell>
          <cell r="G200">
            <v>178187</v>
          </cell>
          <cell r="H200">
            <v>0</v>
          </cell>
          <cell r="I200">
            <v>291728</v>
          </cell>
          <cell r="J200">
            <v>0</v>
          </cell>
          <cell r="K200">
            <v>212739</v>
          </cell>
          <cell r="L200">
            <v>72364</v>
          </cell>
          <cell r="M200">
            <v>267281</v>
          </cell>
          <cell r="N200">
            <v>0</v>
          </cell>
          <cell r="O200">
            <v>0</v>
          </cell>
          <cell r="P200">
            <v>0</v>
          </cell>
        </row>
        <row r="201">
          <cell r="B201" t="str">
            <v>HB60000052130125</v>
          </cell>
          <cell r="C201" t="str">
            <v>HB600000</v>
          </cell>
          <cell r="D201">
            <v>52130125</v>
          </cell>
          <cell r="E201">
            <v>53637</v>
          </cell>
          <cell r="F201">
            <v>0</v>
          </cell>
          <cell r="G201">
            <v>678188</v>
          </cell>
          <cell r="H201">
            <v>79364</v>
          </cell>
          <cell r="I201">
            <v>900300</v>
          </cell>
          <cell r="J201">
            <v>0</v>
          </cell>
          <cell r="K201">
            <v>0</v>
          </cell>
          <cell r="L201">
            <v>0</v>
          </cell>
          <cell r="M201">
            <v>399460</v>
          </cell>
          <cell r="N201">
            <v>0</v>
          </cell>
          <cell r="O201">
            <v>0</v>
          </cell>
          <cell r="P201">
            <v>0</v>
          </cell>
        </row>
        <row r="202">
          <cell r="B202" t="str">
            <v>HB60000052130141</v>
          </cell>
          <cell r="C202" t="str">
            <v>HB600000</v>
          </cell>
          <cell r="D202">
            <v>52130141</v>
          </cell>
          <cell r="E202">
            <v>0</v>
          </cell>
          <cell r="F202">
            <v>0</v>
          </cell>
          <cell r="G202">
            <v>0</v>
          </cell>
          <cell r="H202">
            <v>3176068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</row>
        <row r="203">
          <cell r="B203" t="str">
            <v>HB60000052140101</v>
          </cell>
          <cell r="C203" t="str">
            <v>HB600000</v>
          </cell>
          <cell r="D203">
            <v>52140101</v>
          </cell>
          <cell r="E203">
            <v>0</v>
          </cell>
          <cell r="F203">
            <v>48000</v>
          </cell>
          <cell r="G203">
            <v>68500</v>
          </cell>
          <cell r="H203">
            <v>110000</v>
          </cell>
          <cell r="I203">
            <v>530000</v>
          </cell>
          <cell r="J203">
            <v>415556</v>
          </cell>
          <cell r="K203">
            <v>939444</v>
          </cell>
          <cell r="L203">
            <v>191458</v>
          </cell>
          <cell r="M203">
            <v>985666</v>
          </cell>
          <cell r="N203">
            <v>0</v>
          </cell>
          <cell r="O203">
            <v>0</v>
          </cell>
          <cell r="P203">
            <v>0</v>
          </cell>
        </row>
        <row r="204">
          <cell r="B204" t="str">
            <v>HB60000052150101</v>
          </cell>
          <cell r="C204" t="str">
            <v>HB600000</v>
          </cell>
          <cell r="D204">
            <v>52150101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1079201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</row>
        <row r="205">
          <cell r="B205" t="str">
            <v>HB60000052150103</v>
          </cell>
          <cell r="C205" t="str">
            <v>HB600000</v>
          </cell>
          <cell r="D205">
            <v>52150103</v>
          </cell>
          <cell r="E205">
            <v>0</v>
          </cell>
          <cell r="F205">
            <v>3081228</v>
          </cell>
          <cell r="G205">
            <v>6940608</v>
          </cell>
          <cell r="H205">
            <v>23939558</v>
          </cell>
          <cell r="I205">
            <v>12296983</v>
          </cell>
          <cell r="J205">
            <v>1016507</v>
          </cell>
          <cell r="K205">
            <v>2256269</v>
          </cell>
          <cell r="L205">
            <v>2222513</v>
          </cell>
          <cell r="M205">
            <v>394839</v>
          </cell>
          <cell r="N205">
            <v>0</v>
          </cell>
          <cell r="O205">
            <v>0</v>
          </cell>
          <cell r="P205">
            <v>0</v>
          </cell>
        </row>
        <row r="206">
          <cell r="B206" t="str">
            <v>HB60000052150105</v>
          </cell>
          <cell r="C206" t="str">
            <v>HB600000</v>
          </cell>
          <cell r="D206">
            <v>52150105</v>
          </cell>
          <cell r="E206">
            <v>6600</v>
          </cell>
          <cell r="F206">
            <v>19700</v>
          </cell>
          <cell r="G206">
            <v>1900</v>
          </cell>
          <cell r="H206">
            <v>24900</v>
          </cell>
          <cell r="I206">
            <v>25000</v>
          </cell>
          <cell r="J206">
            <v>0</v>
          </cell>
          <cell r="K206">
            <v>3600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</row>
        <row r="207">
          <cell r="B207" t="str">
            <v>HB60000052159900</v>
          </cell>
          <cell r="C207" t="str">
            <v>HB600000</v>
          </cell>
          <cell r="D207">
            <v>52159900</v>
          </cell>
          <cell r="E207">
            <v>0</v>
          </cell>
          <cell r="F207">
            <v>0</v>
          </cell>
          <cell r="G207">
            <v>6500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</row>
        <row r="208">
          <cell r="B208" t="str">
            <v>HB60000052160103</v>
          </cell>
          <cell r="C208" t="str">
            <v>HB600000</v>
          </cell>
          <cell r="D208">
            <v>52160103</v>
          </cell>
          <cell r="E208">
            <v>0</v>
          </cell>
          <cell r="F208">
            <v>0</v>
          </cell>
          <cell r="G208">
            <v>3150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348100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</row>
        <row r="209">
          <cell r="B209" t="str">
            <v>HB60000052180131</v>
          </cell>
          <cell r="C209" t="str">
            <v>HB600000</v>
          </cell>
          <cell r="D209">
            <v>52180131</v>
          </cell>
          <cell r="E209">
            <v>881150</v>
          </cell>
          <cell r="F209">
            <v>881150</v>
          </cell>
          <cell r="G209">
            <v>1613160</v>
          </cell>
          <cell r="H209">
            <v>1283110</v>
          </cell>
          <cell r="I209">
            <v>851800</v>
          </cell>
          <cell r="J209">
            <v>851800</v>
          </cell>
          <cell r="K209">
            <v>851800</v>
          </cell>
          <cell r="L209">
            <v>851800</v>
          </cell>
          <cell r="M209">
            <v>851800</v>
          </cell>
          <cell r="N209">
            <v>0</v>
          </cell>
          <cell r="O209">
            <v>0</v>
          </cell>
          <cell r="P209">
            <v>0</v>
          </cell>
        </row>
        <row r="210">
          <cell r="B210" t="str">
            <v>HB60000052180132</v>
          </cell>
          <cell r="C210" t="str">
            <v>HB600000</v>
          </cell>
          <cell r="D210">
            <v>52180132</v>
          </cell>
          <cell r="E210">
            <v>953010</v>
          </cell>
          <cell r="F210">
            <v>953010</v>
          </cell>
          <cell r="G210">
            <v>1761210</v>
          </cell>
          <cell r="H210">
            <v>1357110</v>
          </cell>
          <cell r="I210">
            <v>970650</v>
          </cell>
          <cell r="J210">
            <v>970650</v>
          </cell>
          <cell r="K210">
            <v>1004850</v>
          </cell>
          <cell r="L210">
            <v>1004850</v>
          </cell>
          <cell r="M210">
            <v>1004850</v>
          </cell>
          <cell r="N210">
            <v>0</v>
          </cell>
          <cell r="O210">
            <v>0</v>
          </cell>
          <cell r="P210">
            <v>0</v>
          </cell>
        </row>
        <row r="211">
          <cell r="B211" t="str">
            <v>HB60000052180133</v>
          </cell>
          <cell r="C211" t="str">
            <v>HB600000</v>
          </cell>
          <cell r="D211">
            <v>52180133</v>
          </cell>
          <cell r="E211">
            <v>237120</v>
          </cell>
          <cell r="F211">
            <v>688280</v>
          </cell>
          <cell r="G211">
            <v>420500</v>
          </cell>
          <cell r="H211">
            <v>663020</v>
          </cell>
          <cell r="I211">
            <v>236880</v>
          </cell>
          <cell r="J211">
            <v>433100</v>
          </cell>
          <cell r="K211">
            <v>223400</v>
          </cell>
          <cell r="L211">
            <v>428960</v>
          </cell>
          <cell r="M211">
            <v>229420</v>
          </cell>
          <cell r="N211">
            <v>0</v>
          </cell>
          <cell r="O211">
            <v>0</v>
          </cell>
          <cell r="P211">
            <v>0</v>
          </cell>
        </row>
        <row r="212">
          <cell r="B212" t="str">
            <v>HB60000052200170</v>
          </cell>
          <cell r="C212" t="str">
            <v>HB600000</v>
          </cell>
          <cell r="D212">
            <v>52200170</v>
          </cell>
          <cell r="E212">
            <v>253690</v>
          </cell>
          <cell r="F212">
            <v>302168</v>
          </cell>
          <cell r="G212">
            <v>447621</v>
          </cell>
          <cell r="H212">
            <v>447614</v>
          </cell>
          <cell r="I212">
            <v>447621</v>
          </cell>
          <cell r="J212">
            <v>447614</v>
          </cell>
          <cell r="K212">
            <v>447621</v>
          </cell>
          <cell r="L212">
            <v>447614</v>
          </cell>
          <cell r="M212">
            <v>447621</v>
          </cell>
          <cell r="N212">
            <v>0</v>
          </cell>
          <cell r="O212">
            <v>0</v>
          </cell>
          <cell r="P212">
            <v>0</v>
          </cell>
        </row>
        <row r="213">
          <cell r="B213" t="str">
            <v>HB60000052230103</v>
          </cell>
          <cell r="C213" t="str">
            <v>HB600000</v>
          </cell>
          <cell r="D213">
            <v>52230103</v>
          </cell>
          <cell r="E213">
            <v>28000</v>
          </cell>
          <cell r="F213">
            <v>754500</v>
          </cell>
          <cell r="G213">
            <v>374000</v>
          </cell>
          <cell r="H213">
            <v>433800</v>
          </cell>
          <cell r="I213">
            <v>180150</v>
          </cell>
          <cell r="J213">
            <v>0</v>
          </cell>
          <cell r="K213">
            <v>88000</v>
          </cell>
          <cell r="L213">
            <v>160000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</row>
        <row r="214">
          <cell r="B214" t="str">
            <v>HB60000052310107</v>
          </cell>
          <cell r="C214" t="str">
            <v>HB600000</v>
          </cell>
          <cell r="D214">
            <v>52310107</v>
          </cell>
          <cell r="E214">
            <v>0</v>
          </cell>
          <cell r="F214">
            <v>0</v>
          </cell>
          <cell r="G214">
            <v>52800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</row>
        <row r="215">
          <cell r="B215" t="str">
            <v>HB60000052310114</v>
          </cell>
          <cell r="C215" t="str">
            <v>HB600000</v>
          </cell>
          <cell r="D215">
            <v>52310114</v>
          </cell>
          <cell r="E215">
            <v>0</v>
          </cell>
          <cell r="F215">
            <v>71991</v>
          </cell>
          <cell r="G215">
            <v>0</v>
          </cell>
          <cell r="H215">
            <v>614142</v>
          </cell>
          <cell r="I215">
            <v>212501</v>
          </cell>
          <cell r="J215">
            <v>0</v>
          </cell>
          <cell r="K215">
            <v>38800</v>
          </cell>
          <cell r="L215">
            <v>26500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</row>
        <row r="216">
          <cell r="B216" t="str">
            <v>HB60000052310124</v>
          </cell>
          <cell r="C216" t="str">
            <v>HB600000</v>
          </cell>
          <cell r="D216">
            <v>52310124</v>
          </cell>
          <cell r="E216">
            <v>0</v>
          </cell>
          <cell r="F216">
            <v>0</v>
          </cell>
          <cell r="G216">
            <v>99000</v>
          </cell>
          <cell r="H216">
            <v>0</v>
          </cell>
          <cell r="I216">
            <v>135418</v>
          </cell>
          <cell r="J216">
            <v>0</v>
          </cell>
          <cell r="K216">
            <v>200000</v>
          </cell>
          <cell r="L216">
            <v>0</v>
          </cell>
          <cell r="M216">
            <v>95455</v>
          </cell>
          <cell r="N216">
            <v>0</v>
          </cell>
          <cell r="O216">
            <v>0</v>
          </cell>
          <cell r="P216">
            <v>0</v>
          </cell>
        </row>
        <row r="217">
          <cell r="B217" t="str">
            <v>HB60000052319900</v>
          </cell>
          <cell r="C217" t="str">
            <v>HB600000</v>
          </cell>
          <cell r="D217">
            <v>52319900</v>
          </cell>
          <cell r="E217">
            <v>330000</v>
          </cell>
          <cell r="F217">
            <v>0</v>
          </cell>
          <cell r="G217">
            <v>184366</v>
          </cell>
          <cell r="H217">
            <v>931421</v>
          </cell>
          <cell r="I217">
            <v>130607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</row>
        <row r="218">
          <cell r="B218" t="str">
            <v>HB60000052320101</v>
          </cell>
          <cell r="C218" t="str">
            <v>HB600000</v>
          </cell>
          <cell r="D218">
            <v>52320101</v>
          </cell>
          <cell r="E218">
            <v>0</v>
          </cell>
          <cell r="F218">
            <v>0</v>
          </cell>
          <cell r="G218">
            <v>160000</v>
          </cell>
          <cell r="H218">
            <v>0</v>
          </cell>
          <cell r="I218">
            <v>0</v>
          </cell>
          <cell r="J218">
            <v>35250</v>
          </cell>
          <cell r="K218">
            <v>0</v>
          </cell>
          <cell r="L218">
            <v>1594000</v>
          </cell>
          <cell r="M218">
            <v>12550</v>
          </cell>
          <cell r="N218">
            <v>0</v>
          </cell>
          <cell r="O218">
            <v>0</v>
          </cell>
          <cell r="P218">
            <v>0</v>
          </cell>
        </row>
        <row r="219">
          <cell r="B219" t="str">
            <v>HB60000052320102</v>
          </cell>
          <cell r="C219" t="str">
            <v>HB600000</v>
          </cell>
          <cell r="D219">
            <v>52320102</v>
          </cell>
          <cell r="E219">
            <v>0</v>
          </cell>
          <cell r="F219">
            <v>0</v>
          </cell>
          <cell r="G219">
            <v>186980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</row>
        <row r="220">
          <cell r="B220" t="str">
            <v>HB60000052330101</v>
          </cell>
          <cell r="C220" t="str">
            <v>HB600000</v>
          </cell>
          <cell r="D220">
            <v>52330101</v>
          </cell>
          <cell r="E220">
            <v>0</v>
          </cell>
          <cell r="F220">
            <v>210330</v>
          </cell>
          <cell r="G220">
            <v>567000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</row>
        <row r="221">
          <cell r="B221" t="str">
            <v>HB60000052330102</v>
          </cell>
          <cell r="C221" t="str">
            <v>HB600000</v>
          </cell>
          <cell r="D221">
            <v>52330102</v>
          </cell>
          <cell r="E221">
            <v>0</v>
          </cell>
          <cell r="F221">
            <v>0</v>
          </cell>
          <cell r="G221">
            <v>0</v>
          </cell>
          <cell r="H221">
            <v>40000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39364</v>
          </cell>
          <cell r="N221">
            <v>0</v>
          </cell>
          <cell r="O221">
            <v>0</v>
          </cell>
          <cell r="P221">
            <v>0</v>
          </cell>
        </row>
        <row r="222">
          <cell r="B222" t="str">
            <v>HB60000052339900</v>
          </cell>
          <cell r="C222" t="str">
            <v>HB600000</v>
          </cell>
          <cell r="D222">
            <v>52339900</v>
          </cell>
          <cell r="E222">
            <v>0</v>
          </cell>
          <cell r="F222">
            <v>19900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</row>
        <row r="223">
          <cell r="B223" t="str">
            <v>HC10000052110111</v>
          </cell>
          <cell r="C223" t="str">
            <v>HC100000</v>
          </cell>
          <cell r="D223">
            <v>52110111</v>
          </cell>
          <cell r="E223">
            <v>29267300</v>
          </cell>
          <cell r="F223">
            <v>35338729</v>
          </cell>
          <cell r="G223">
            <v>39267300</v>
          </cell>
          <cell r="H223">
            <v>39267300</v>
          </cell>
          <cell r="I223">
            <v>39267300</v>
          </cell>
          <cell r="J223">
            <v>38382549</v>
          </cell>
          <cell r="K223">
            <v>37705975</v>
          </cell>
          <cell r="L223">
            <v>37705975</v>
          </cell>
          <cell r="M223">
            <v>37705975</v>
          </cell>
          <cell r="N223">
            <v>0</v>
          </cell>
          <cell r="O223">
            <v>0</v>
          </cell>
          <cell r="P223">
            <v>0</v>
          </cell>
        </row>
        <row r="224">
          <cell r="B224" t="str">
            <v>HC10000052110301</v>
          </cell>
          <cell r="C224" t="str">
            <v>HC100000</v>
          </cell>
          <cell r="D224">
            <v>52110301</v>
          </cell>
          <cell r="E224">
            <v>1925000</v>
          </cell>
          <cell r="F224">
            <v>1925000</v>
          </cell>
          <cell r="G224">
            <v>1925000</v>
          </cell>
          <cell r="H224">
            <v>1925000</v>
          </cell>
          <cell r="I224">
            <v>1925000</v>
          </cell>
          <cell r="J224">
            <v>1811667</v>
          </cell>
          <cell r="K224">
            <v>1730000</v>
          </cell>
          <cell r="L224">
            <v>1730000</v>
          </cell>
          <cell r="M224">
            <v>1730000</v>
          </cell>
          <cell r="N224">
            <v>0</v>
          </cell>
          <cell r="O224">
            <v>0</v>
          </cell>
          <cell r="P224">
            <v>0</v>
          </cell>
        </row>
        <row r="225">
          <cell r="B225" t="str">
            <v>HC10000052110303</v>
          </cell>
          <cell r="C225" t="str">
            <v>HC100000</v>
          </cell>
          <cell r="D225">
            <v>52110303</v>
          </cell>
          <cell r="E225">
            <v>4358687</v>
          </cell>
          <cell r="F225">
            <v>4358687</v>
          </cell>
          <cell r="G225">
            <v>5417267</v>
          </cell>
          <cell r="H225">
            <v>5417267</v>
          </cell>
          <cell r="I225">
            <v>5064407</v>
          </cell>
          <cell r="J225">
            <v>6017560</v>
          </cell>
          <cell r="K225">
            <v>4459358</v>
          </cell>
          <cell r="L225">
            <v>3753638</v>
          </cell>
          <cell r="M225">
            <v>3753638</v>
          </cell>
          <cell r="N225">
            <v>0</v>
          </cell>
          <cell r="O225">
            <v>0</v>
          </cell>
          <cell r="P225">
            <v>0</v>
          </cell>
        </row>
        <row r="226">
          <cell r="B226" t="str">
            <v>HC10000052110511</v>
          </cell>
          <cell r="C226" t="str">
            <v>HC100000</v>
          </cell>
          <cell r="D226">
            <v>52110511</v>
          </cell>
          <cell r="E226">
            <v>0</v>
          </cell>
          <cell r="F226">
            <v>13507469</v>
          </cell>
          <cell r="G226">
            <v>0</v>
          </cell>
          <cell r="H226">
            <v>15659125</v>
          </cell>
          <cell r="I226">
            <v>0</v>
          </cell>
          <cell r="J226">
            <v>13457469</v>
          </cell>
          <cell r="K226">
            <v>0</v>
          </cell>
          <cell r="L226">
            <v>13457469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</row>
        <row r="227">
          <cell r="B227" t="str">
            <v>HC10000052110512</v>
          </cell>
          <cell r="C227" t="str">
            <v>HC100000</v>
          </cell>
          <cell r="D227">
            <v>52110512</v>
          </cell>
          <cell r="E227">
            <v>0</v>
          </cell>
          <cell r="F227">
            <v>3500000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9000000</v>
          </cell>
          <cell r="L227">
            <v>0</v>
          </cell>
          <cell r="M227">
            <v>2400000</v>
          </cell>
          <cell r="N227">
            <v>0</v>
          </cell>
          <cell r="O227">
            <v>0</v>
          </cell>
          <cell r="P227">
            <v>0</v>
          </cell>
        </row>
        <row r="228">
          <cell r="B228" t="str">
            <v>HC10000052120101</v>
          </cell>
          <cell r="C228" t="str">
            <v>HC100000</v>
          </cell>
          <cell r="D228">
            <v>52120101</v>
          </cell>
          <cell r="E228">
            <v>23587341</v>
          </cell>
          <cell r="F228">
            <v>22100512</v>
          </cell>
          <cell r="G228">
            <v>-13467054</v>
          </cell>
          <cell r="H228">
            <v>14328165</v>
          </cell>
          <cell r="I228">
            <v>-4349863</v>
          </cell>
          <cell r="J228">
            <v>13247775</v>
          </cell>
          <cell r="K228">
            <v>-404779</v>
          </cell>
          <cell r="L228">
            <v>2411016</v>
          </cell>
          <cell r="M228">
            <v>-2815443</v>
          </cell>
          <cell r="N228">
            <v>0</v>
          </cell>
          <cell r="O228">
            <v>0</v>
          </cell>
          <cell r="P228">
            <v>0</v>
          </cell>
        </row>
        <row r="229">
          <cell r="B229" t="str">
            <v>HC10000052130108</v>
          </cell>
          <cell r="C229" t="str">
            <v>HC100000</v>
          </cell>
          <cell r="D229">
            <v>52130108</v>
          </cell>
          <cell r="E229">
            <v>0</v>
          </cell>
          <cell r="F229">
            <v>0</v>
          </cell>
          <cell r="G229">
            <v>3875100</v>
          </cell>
          <cell r="H229">
            <v>0</v>
          </cell>
          <cell r="I229">
            <v>0</v>
          </cell>
          <cell r="J229">
            <v>1403100</v>
          </cell>
          <cell r="K229">
            <v>0</v>
          </cell>
          <cell r="L229">
            <v>0</v>
          </cell>
          <cell r="M229">
            <v>3475100</v>
          </cell>
          <cell r="N229">
            <v>0</v>
          </cell>
          <cell r="O229">
            <v>0</v>
          </cell>
          <cell r="P229">
            <v>0</v>
          </cell>
        </row>
        <row r="230">
          <cell r="B230" t="str">
            <v>HC10000052130109</v>
          </cell>
          <cell r="C230" t="str">
            <v>HC100000</v>
          </cell>
          <cell r="D230">
            <v>52130109</v>
          </cell>
          <cell r="E230">
            <v>59863</v>
          </cell>
          <cell r="F230">
            <v>179700</v>
          </cell>
          <cell r="G230">
            <v>0</v>
          </cell>
          <cell r="H230">
            <v>86017</v>
          </cell>
          <cell r="I230">
            <v>73280</v>
          </cell>
          <cell r="J230">
            <v>79820</v>
          </cell>
          <cell r="K230">
            <v>119282</v>
          </cell>
          <cell r="L230">
            <v>83000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</row>
        <row r="231">
          <cell r="B231" t="str">
            <v>HC10000052130117</v>
          </cell>
          <cell r="C231" t="str">
            <v>HC100000</v>
          </cell>
          <cell r="D231">
            <v>52130117</v>
          </cell>
          <cell r="E231">
            <v>400000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100000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</row>
        <row r="232">
          <cell r="B232" t="str">
            <v>HC10000052130119</v>
          </cell>
          <cell r="C232" t="str">
            <v>HC100000</v>
          </cell>
          <cell r="D232">
            <v>52130119</v>
          </cell>
          <cell r="E232">
            <v>230000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</row>
        <row r="233">
          <cell r="B233" t="str">
            <v>HC10000052130123</v>
          </cell>
          <cell r="C233" t="str">
            <v>HC100000</v>
          </cell>
          <cell r="D233">
            <v>52130123</v>
          </cell>
          <cell r="E233">
            <v>109455</v>
          </cell>
          <cell r="F233">
            <v>153913</v>
          </cell>
          <cell r="G233">
            <v>94637</v>
          </cell>
          <cell r="H233">
            <v>68637</v>
          </cell>
          <cell r="I233">
            <v>220274</v>
          </cell>
          <cell r="J233">
            <v>69047</v>
          </cell>
          <cell r="K233">
            <v>0</v>
          </cell>
          <cell r="L233">
            <v>67273</v>
          </cell>
          <cell r="M233">
            <v>29282</v>
          </cell>
          <cell r="N233">
            <v>0</v>
          </cell>
          <cell r="O233">
            <v>0</v>
          </cell>
          <cell r="P233">
            <v>0</v>
          </cell>
        </row>
        <row r="234">
          <cell r="B234" t="str">
            <v>HC10000052130124</v>
          </cell>
          <cell r="C234" t="str">
            <v>HC100000</v>
          </cell>
          <cell r="D234">
            <v>52130124</v>
          </cell>
          <cell r="E234">
            <v>359913</v>
          </cell>
          <cell r="F234">
            <v>157274</v>
          </cell>
          <cell r="G234">
            <v>57000</v>
          </cell>
          <cell r="H234">
            <v>193636</v>
          </cell>
          <cell r="I234">
            <v>12727</v>
          </cell>
          <cell r="J234">
            <v>112274</v>
          </cell>
          <cell r="K234">
            <v>242820</v>
          </cell>
          <cell r="L234">
            <v>45458</v>
          </cell>
          <cell r="M234">
            <v>79545</v>
          </cell>
          <cell r="N234">
            <v>0</v>
          </cell>
          <cell r="O234">
            <v>0</v>
          </cell>
          <cell r="P234">
            <v>0</v>
          </cell>
        </row>
        <row r="235">
          <cell r="B235" t="str">
            <v>HC10000052130125</v>
          </cell>
          <cell r="C235" t="str">
            <v>HC100000</v>
          </cell>
          <cell r="D235">
            <v>52130125</v>
          </cell>
          <cell r="E235">
            <v>30909</v>
          </cell>
          <cell r="F235">
            <v>0</v>
          </cell>
          <cell r="G235">
            <v>43637</v>
          </cell>
          <cell r="H235">
            <v>365454</v>
          </cell>
          <cell r="I235">
            <v>0</v>
          </cell>
          <cell r="J235">
            <v>34091</v>
          </cell>
          <cell r="K235">
            <v>0</v>
          </cell>
          <cell r="L235">
            <v>0</v>
          </cell>
          <cell r="M235">
            <v>42728</v>
          </cell>
          <cell r="N235">
            <v>0</v>
          </cell>
          <cell r="O235">
            <v>0</v>
          </cell>
          <cell r="P235">
            <v>0</v>
          </cell>
        </row>
        <row r="236">
          <cell r="B236" t="str">
            <v>HC10000052130129</v>
          </cell>
          <cell r="C236" t="str">
            <v>HC100000</v>
          </cell>
          <cell r="D236">
            <v>52130129</v>
          </cell>
          <cell r="E236">
            <v>1666667</v>
          </cell>
          <cell r="F236">
            <v>1666667</v>
          </cell>
          <cell r="G236">
            <v>1666667</v>
          </cell>
          <cell r="H236">
            <v>1666667</v>
          </cell>
          <cell r="I236">
            <v>1666667</v>
          </cell>
          <cell r="J236">
            <v>1666667</v>
          </cell>
          <cell r="K236">
            <v>1666667</v>
          </cell>
          <cell r="L236">
            <v>1666667</v>
          </cell>
          <cell r="M236">
            <v>1666667</v>
          </cell>
          <cell r="N236">
            <v>0</v>
          </cell>
          <cell r="O236">
            <v>0</v>
          </cell>
          <cell r="P236">
            <v>0</v>
          </cell>
        </row>
        <row r="237">
          <cell r="B237" t="str">
            <v>HC10000052130133</v>
          </cell>
          <cell r="C237" t="str">
            <v>HC100000</v>
          </cell>
          <cell r="D237">
            <v>52130133</v>
          </cell>
          <cell r="E237">
            <v>0</v>
          </cell>
          <cell r="F237">
            <v>0</v>
          </cell>
          <cell r="G237">
            <v>0</v>
          </cell>
          <cell r="H237">
            <v>700000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</row>
        <row r="238">
          <cell r="B238" t="str">
            <v>HC10000052140101</v>
          </cell>
          <cell r="C238" t="str">
            <v>HC100000</v>
          </cell>
          <cell r="D238">
            <v>52140101</v>
          </cell>
          <cell r="E238">
            <v>0</v>
          </cell>
          <cell r="F238">
            <v>490000</v>
          </cell>
          <cell r="G238">
            <v>4949400</v>
          </cell>
          <cell r="H238">
            <v>755020</v>
          </cell>
          <cell r="I238">
            <v>395020</v>
          </cell>
          <cell r="J238">
            <v>468900</v>
          </cell>
          <cell r="K238">
            <v>47790</v>
          </cell>
          <cell r="L238">
            <v>-1623840</v>
          </cell>
          <cell r="M238">
            <v>-50160</v>
          </cell>
          <cell r="N238">
            <v>0</v>
          </cell>
          <cell r="O238">
            <v>0</v>
          </cell>
          <cell r="P238">
            <v>0</v>
          </cell>
        </row>
        <row r="239">
          <cell r="B239" t="str">
            <v>HC10000052150101</v>
          </cell>
          <cell r="C239" t="str">
            <v>HC100000</v>
          </cell>
          <cell r="D239">
            <v>52150101</v>
          </cell>
          <cell r="E239">
            <v>45000</v>
          </cell>
          <cell r="F239">
            <v>0</v>
          </cell>
          <cell r="G239">
            <v>110000</v>
          </cell>
          <cell r="H239">
            <v>0</v>
          </cell>
          <cell r="I239">
            <v>138890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</row>
        <row r="240">
          <cell r="B240" t="str">
            <v>HC10000052150105</v>
          </cell>
          <cell r="C240" t="str">
            <v>HC100000</v>
          </cell>
          <cell r="D240">
            <v>52150105</v>
          </cell>
          <cell r="E240">
            <v>494875</v>
          </cell>
          <cell r="F240">
            <v>396900</v>
          </cell>
          <cell r="G240">
            <v>471992</v>
          </cell>
          <cell r="H240">
            <v>404900</v>
          </cell>
          <cell r="I240">
            <v>444541</v>
          </cell>
          <cell r="J240">
            <v>348801</v>
          </cell>
          <cell r="K240">
            <v>269400</v>
          </cell>
          <cell r="L240">
            <v>296804</v>
          </cell>
          <cell r="M240">
            <v>272740</v>
          </cell>
          <cell r="N240">
            <v>0</v>
          </cell>
          <cell r="O240">
            <v>0</v>
          </cell>
          <cell r="P240">
            <v>0</v>
          </cell>
        </row>
        <row r="241">
          <cell r="B241" t="str">
            <v>HC10000052160101</v>
          </cell>
          <cell r="C241" t="str">
            <v>HC100000</v>
          </cell>
          <cell r="D241">
            <v>52160101</v>
          </cell>
          <cell r="E241">
            <v>100000</v>
          </cell>
          <cell r="F241">
            <v>100000</v>
          </cell>
          <cell r="G241">
            <v>100000</v>
          </cell>
          <cell r="H241">
            <v>100000</v>
          </cell>
          <cell r="I241">
            <v>100000</v>
          </cell>
          <cell r="J241">
            <v>100000</v>
          </cell>
          <cell r="K241">
            <v>100000</v>
          </cell>
          <cell r="L241">
            <v>100000</v>
          </cell>
          <cell r="M241">
            <v>100000</v>
          </cell>
          <cell r="N241">
            <v>0</v>
          </cell>
          <cell r="O241">
            <v>0</v>
          </cell>
          <cell r="P241">
            <v>0</v>
          </cell>
        </row>
        <row r="242">
          <cell r="B242" t="str">
            <v>HC10000052160103</v>
          </cell>
          <cell r="C242" t="str">
            <v>HC100000</v>
          </cell>
          <cell r="D242">
            <v>52160103</v>
          </cell>
          <cell r="E242">
            <v>4100</v>
          </cell>
          <cell r="F242">
            <v>8250</v>
          </cell>
          <cell r="G242">
            <v>6060</v>
          </cell>
          <cell r="H242">
            <v>12390</v>
          </cell>
          <cell r="I242">
            <v>0</v>
          </cell>
          <cell r="J242">
            <v>2670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</row>
        <row r="243">
          <cell r="B243" t="str">
            <v>HC10000052170102</v>
          </cell>
          <cell r="C243" t="str">
            <v>HC100000</v>
          </cell>
          <cell r="D243">
            <v>52170102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506873</v>
          </cell>
          <cell r="M243">
            <v>703975</v>
          </cell>
          <cell r="N243">
            <v>0</v>
          </cell>
          <cell r="O243">
            <v>0</v>
          </cell>
          <cell r="P243">
            <v>0</v>
          </cell>
        </row>
        <row r="244">
          <cell r="B244" t="str">
            <v>HC10000052180131</v>
          </cell>
          <cell r="C244" t="str">
            <v>HC100000</v>
          </cell>
          <cell r="D244">
            <v>52180131</v>
          </cell>
          <cell r="E244">
            <v>1461810</v>
          </cell>
          <cell r="F244">
            <v>1461810</v>
          </cell>
          <cell r="G244">
            <v>1796830</v>
          </cell>
          <cell r="H244">
            <v>1796830</v>
          </cell>
          <cell r="I244">
            <v>1796830</v>
          </cell>
          <cell r="J244">
            <v>1640650</v>
          </cell>
          <cell r="K244">
            <v>1683600</v>
          </cell>
          <cell r="L244">
            <v>1683600</v>
          </cell>
          <cell r="M244">
            <v>1683600</v>
          </cell>
          <cell r="N244">
            <v>0</v>
          </cell>
          <cell r="O244">
            <v>0</v>
          </cell>
          <cell r="P244">
            <v>0</v>
          </cell>
        </row>
        <row r="245">
          <cell r="B245" t="str">
            <v>HC10000052180132</v>
          </cell>
          <cell r="C245" t="str">
            <v>HC100000</v>
          </cell>
          <cell r="D245">
            <v>52180132</v>
          </cell>
          <cell r="E245">
            <v>1162350</v>
          </cell>
          <cell r="F245">
            <v>1162350</v>
          </cell>
          <cell r="G245">
            <v>1566450</v>
          </cell>
          <cell r="H245">
            <v>1364400</v>
          </cell>
          <cell r="I245">
            <v>1364400</v>
          </cell>
          <cell r="J245">
            <v>1364400</v>
          </cell>
          <cell r="K245">
            <v>1263600</v>
          </cell>
          <cell r="L245">
            <v>1263600</v>
          </cell>
          <cell r="M245">
            <v>1263600</v>
          </cell>
          <cell r="N245">
            <v>0</v>
          </cell>
          <cell r="O245">
            <v>0</v>
          </cell>
          <cell r="P245">
            <v>0</v>
          </cell>
        </row>
        <row r="246">
          <cell r="B246" t="str">
            <v>HC10000052180133</v>
          </cell>
          <cell r="C246" t="str">
            <v>HC100000</v>
          </cell>
          <cell r="D246">
            <v>52180133</v>
          </cell>
          <cell r="E246">
            <v>462120</v>
          </cell>
          <cell r="F246">
            <v>710580</v>
          </cell>
          <cell r="G246">
            <v>605880</v>
          </cell>
          <cell r="H246">
            <v>809400</v>
          </cell>
          <cell r="I246">
            <v>601280</v>
          </cell>
          <cell r="J246">
            <v>782120</v>
          </cell>
          <cell r="K246">
            <v>570600</v>
          </cell>
          <cell r="L246">
            <v>736340</v>
          </cell>
          <cell r="M246">
            <v>561440</v>
          </cell>
          <cell r="N246">
            <v>0</v>
          </cell>
          <cell r="O246">
            <v>0</v>
          </cell>
          <cell r="P246">
            <v>0</v>
          </cell>
        </row>
        <row r="247">
          <cell r="B247" t="str">
            <v>HC10000052190101</v>
          </cell>
          <cell r="C247" t="str">
            <v>HC100000</v>
          </cell>
          <cell r="D247">
            <v>52190101</v>
          </cell>
          <cell r="E247">
            <v>4433333</v>
          </cell>
          <cell r="F247">
            <v>4433333</v>
          </cell>
          <cell r="G247">
            <v>4433333</v>
          </cell>
          <cell r="H247">
            <v>4433333</v>
          </cell>
          <cell r="I247">
            <v>4433333</v>
          </cell>
          <cell r="J247">
            <v>4433333</v>
          </cell>
          <cell r="K247">
            <v>4433333</v>
          </cell>
          <cell r="L247">
            <v>4433333</v>
          </cell>
          <cell r="M247">
            <v>4433333</v>
          </cell>
          <cell r="N247">
            <v>0</v>
          </cell>
          <cell r="O247">
            <v>0</v>
          </cell>
          <cell r="P247">
            <v>0</v>
          </cell>
        </row>
        <row r="248">
          <cell r="B248" t="str">
            <v>HC10000052190102</v>
          </cell>
          <cell r="C248" t="str">
            <v>HC100000</v>
          </cell>
          <cell r="D248">
            <v>52190102</v>
          </cell>
          <cell r="E248">
            <v>3101201</v>
          </cell>
          <cell r="F248">
            <v>1177000</v>
          </cell>
          <cell r="G248">
            <v>1177000</v>
          </cell>
          <cell r="H248">
            <v>1177000</v>
          </cell>
          <cell r="I248">
            <v>1177000</v>
          </cell>
          <cell r="J248">
            <v>1177000</v>
          </cell>
          <cell r="K248">
            <v>1177000</v>
          </cell>
          <cell r="L248">
            <v>1177000</v>
          </cell>
          <cell r="M248">
            <v>1177000</v>
          </cell>
          <cell r="N248">
            <v>0</v>
          </cell>
          <cell r="O248">
            <v>0</v>
          </cell>
          <cell r="P248">
            <v>0</v>
          </cell>
        </row>
        <row r="249">
          <cell r="B249" t="str">
            <v>HC10000052190103</v>
          </cell>
          <cell r="C249" t="str">
            <v>HC100000</v>
          </cell>
          <cell r="D249">
            <v>52190103</v>
          </cell>
          <cell r="E249">
            <v>287320</v>
          </cell>
          <cell r="F249">
            <v>309827</v>
          </cell>
          <cell r="G249">
            <v>340200</v>
          </cell>
          <cell r="H249">
            <v>322312</v>
          </cell>
          <cell r="I249">
            <v>278280</v>
          </cell>
          <cell r="J249">
            <v>316573</v>
          </cell>
          <cell r="K249">
            <v>314146</v>
          </cell>
          <cell r="L249">
            <v>293880</v>
          </cell>
          <cell r="M249">
            <v>295293</v>
          </cell>
          <cell r="N249">
            <v>0</v>
          </cell>
          <cell r="O249">
            <v>0</v>
          </cell>
          <cell r="P249">
            <v>0</v>
          </cell>
        </row>
        <row r="250">
          <cell r="B250" t="str">
            <v>HC10000052200170</v>
          </cell>
          <cell r="C250" t="str">
            <v>HC100000</v>
          </cell>
          <cell r="D250">
            <v>52200170</v>
          </cell>
          <cell r="E250">
            <v>257125</v>
          </cell>
          <cell r="F250">
            <v>305607</v>
          </cell>
          <cell r="G250">
            <v>305608</v>
          </cell>
          <cell r="H250">
            <v>305605</v>
          </cell>
          <cell r="I250">
            <v>305608</v>
          </cell>
          <cell r="J250">
            <v>305606</v>
          </cell>
          <cell r="K250">
            <v>305607</v>
          </cell>
          <cell r="L250">
            <v>305605</v>
          </cell>
          <cell r="M250">
            <v>305610</v>
          </cell>
          <cell r="N250">
            <v>0</v>
          </cell>
          <cell r="O250">
            <v>0</v>
          </cell>
          <cell r="P250">
            <v>0</v>
          </cell>
        </row>
        <row r="251">
          <cell r="B251" t="str">
            <v>HC10000052230103</v>
          </cell>
          <cell r="C251" t="str">
            <v>HC100000</v>
          </cell>
          <cell r="D251">
            <v>52230103</v>
          </cell>
          <cell r="E251">
            <v>652000</v>
          </cell>
          <cell r="F251">
            <v>1937600</v>
          </cell>
          <cell r="G251">
            <v>2423600</v>
          </cell>
          <cell r="H251">
            <v>2043700</v>
          </cell>
          <cell r="I251">
            <v>1504100</v>
          </cell>
          <cell r="J251">
            <v>1632100</v>
          </cell>
          <cell r="K251">
            <v>1372200</v>
          </cell>
          <cell r="L251">
            <v>514400</v>
          </cell>
          <cell r="M251">
            <v>1750800</v>
          </cell>
          <cell r="N251">
            <v>0</v>
          </cell>
          <cell r="O251">
            <v>0</v>
          </cell>
          <cell r="P251">
            <v>0</v>
          </cell>
        </row>
        <row r="252">
          <cell r="B252" t="str">
            <v>HC10000052259900</v>
          </cell>
          <cell r="C252" t="str">
            <v>HC100000</v>
          </cell>
          <cell r="D252">
            <v>52259900</v>
          </cell>
          <cell r="E252">
            <v>0</v>
          </cell>
          <cell r="F252">
            <v>0</v>
          </cell>
          <cell r="G252">
            <v>0</v>
          </cell>
          <cell r="H252">
            <v>41800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</row>
        <row r="253">
          <cell r="B253" t="str">
            <v>HC10000052310107</v>
          </cell>
          <cell r="C253" t="str">
            <v>HC100000</v>
          </cell>
          <cell r="D253">
            <v>52310107</v>
          </cell>
          <cell r="E253">
            <v>105600</v>
          </cell>
          <cell r="F253">
            <v>13200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</row>
        <row r="254">
          <cell r="B254" t="str">
            <v>HC10000052310114</v>
          </cell>
          <cell r="C254" t="str">
            <v>HC100000</v>
          </cell>
          <cell r="D254">
            <v>52310114</v>
          </cell>
          <cell r="E254">
            <v>0</v>
          </cell>
          <cell r="F254">
            <v>8333333</v>
          </cell>
          <cell r="G254">
            <v>8333333</v>
          </cell>
          <cell r="H254">
            <v>8333333</v>
          </cell>
          <cell r="I254">
            <v>8333333</v>
          </cell>
          <cell r="J254">
            <v>8333333</v>
          </cell>
          <cell r="K254">
            <v>8333333</v>
          </cell>
          <cell r="L254">
            <v>8333333</v>
          </cell>
          <cell r="M254">
            <v>8333333</v>
          </cell>
          <cell r="N254">
            <v>0</v>
          </cell>
          <cell r="O254">
            <v>0</v>
          </cell>
          <cell r="P254">
            <v>0</v>
          </cell>
        </row>
        <row r="255">
          <cell r="B255" t="str">
            <v>HC10000052319900</v>
          </cell>
          <cell r="C255" t="str">
            <v>HC100000</v>
          </cell>
          <cell r="D255">
            <v>52319900</v>
          </cell>
          <cell r="E255">
            <v>1400</v>
          </cell>
          <cell r="F255">
            <v>0</v>
          </cell>
          <cell r="G255">
            <v>3011000</v>
          </cell>
          <cell r="H255">
            <v>17000</v>
          </cell>
          <cell r="I255">
            <v>0</v>
          </cell>
          <cell r="J255">
            <v>0</v>
          </cell>
          <cell r="K255">
            <v>0</v>
          </cell>
          <cell r="L255">
            <v>2800</v>
          </cell>
          <cell r="M255">
            <v>3000</v>
          </cell>
          <cell r="N255">
            <v>0</v>
          </cell>
          <cell r="O255">
            <v>0</v>
          </cell>
          <cell r="P255">
            <v>0</v>
          </cell>
        </row>
        <row r="256">
          <cell r="B256" t="str">
            <v>HC10000052320101</v>
          </cell>
          <cell r="C256" t="str">
            <v>HC100000</v>
          </cell>
          <cell r="D256">
            <v>52320101</v>
          </cell>
          <cell r="E256">
            <v>836000</v>
          </cell>
          <cell r="F256">
            <v>44000</v>
          </cell>
          <cell r="G256">
            <v>0</v>
          </cell>
          <cell r="H256">
            <v>0</v>
          </cell>
          <cell r="I256">
            <v>0</v>
          </cell>
          <cell r="J256">
            <v>44000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</row>
        <row r="257">
          <cell r="B257" t="str">
            <v>HC10000052320102</v>
          </cell>
          <cell r="C257" t="str">
            <v>HC100000</v>
          </cell>
          <cell r="D257">
            <v>52320102</v>
          </cell>
          <cell r="E257">
            <v>0</v>
          </cell>
          <cell r="F257">
            <v>50310</v>
          </cell>
          <cell r="G257">
            <v>75420</v>
          </cell>
          <cell r="H257">
            <v>102000</v>
          </cell>
          <cell r="I257">
            <v>0</v>
          </cell>
          <cell r="J257">
            <v>0</v>
          </cell>
          <cell r="K257">
            <v>0</v>
          </cell>
          <cell r="L257">
            <v>23400</v>
          </cell>
          <cell r="M257">
            <v>200600</v>
          </cell>
          <cell r="N257">
            <v>0</v>
          </cell>
          <cell r="O257">
            <v>0</v>
          </cell>
          <cell r="P257">
            <v>0</v>
          </cell>
        </row>
        <row r="258">
          <cell r="B258" t="str">
            <v>HC10000052330101</v>
          </cell>
          <cell r="C258" t="str">
            <v>HC100000</v>
          </cell>
          <cell r="D258">
            <v>52330101</v>
          </cell>
          <cell r="E258">
            <v>0</v>
          </cell>
          <cell r="F258">
            <v>40000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18400</v>
          </cell>
          <cell r="L258">
            <v>77800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</row>
        <row r="259">
          <cell r="B259" t="str">
            <v>HC10000052330102</v>
          </cell>
          <cell r="C259" t="str">
            <v>HC100000</v>
          </cell>
          <cell r="D259">
            <v>52330102</v>
          </cell>
          <cell r="E259">
            <v>144482</v>
          </cell>
          <cell r="F259">
            <v>0</v>
          </cell>
          <cell r="G259">
            <v>33182</v>
          </cell>
          <cell r="H259">
            <v>113819</v>
          </cell>
          <cell r="I259">
            <v>0</v>
          </cell>
          <cell r="J259">
            <v>32000</v>
          </cell>
          <cell r="K259">
            <v>42630</v>
          </cell>
          <cell r="L259">
            <v>48000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</row>
        <row r="260">
          <cell r="B260" t="str">
            <v>HC10000052339900</v>
          </cell>
          <cell r="C260" t="str">
            <v>HC100000</v>
          </cell>
          <cell r="D260">
            <v>52339900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29900</v>
          </cell>
          <cell r="J260">
            <v>14200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</row>
        <row r="261">
          <cell r="B261" t="str">
            <v>HC10000052350101</v>
          </cell>
          <cell r="C261" t="str">
            <v>HC100000</v>
          </cell>
          <cell r="D261">
            <v>52350101</v>
          </cell>
          <cell r="E261">
            <v>791822</v>
          </cell>
          <cell r="F261">
            <v>616580</v>
          </cell>
          <cell r="G261">
            <v>694552</v>
          </cell>
          <cell r="H261">
            <v>717000</v>
          </cell>
          <cell r="I261">
            <v>544000</v>
          </cell>
          <cell r="J261">
            <v>588000</v>
          </cell>
          <cell r="K261">
            <v>522000</v>
          </cell>
          <cell r="L261">
            <v>613000</v>
          </cell>
          <cell r="M261">
            <v>526000</v>
          </cell>
          <cell r="N261">
            <v>0</v>
          </cell>
          <cell r="O261">
            <v>0</v>
          </cell>
          <cell r="P261">
            <v>0</v>
          </cell>
        </row>
        <row r="262">
          <cell r="B262" t="str">
            <v>HC10000052359900</v>
          </cell>
          <cell r="C262" t="str">
            <v>HC100000</v>
          </cell>
          <cell r="D262">
            <v>52359900</v>
          </cell>
          <cell r="E262">
            <v>30800</v>
          </cell>
          <cell r="F262">
            <v>44000</v>
          </cell>
          <cell r="G262">
            <v>44000</v>
          </cell>
          <cell r="H262">
            <v>88000</v>
          </cell>
          <cell r="I262">
            <v>132000</v>
          </cell>
          <cell r="J262">
            <v>44000</v>
          </cell>
          <cell r="K262">
            <v>0</v>
          </cell>
          <cell r="L262">
            <v>44000</v>
          </cell>
          <cell r="M262">
            <v>44000</v>
          </cell>
          <cell r="N262">
            <v>0</v>
          </cell>
          <cell r="O262">
            <v>0</v>
          </cell>
          <cell r="P262">
            <v>0</v>
          </cell>
        </row>
        <row r="263">
          <cell r="B263" t="str">
            <v>HC10000052500101</v>
          </cell>
          <cell r="C263" t="str">
            <v>HC100000</v>
          </cell>
          <cell r="D263">
            <v>52500101</v>
          </cell>
          <cell r="E263">
            <v>2300927</v>
          </cell>
          <cell r="F263">
            <v>3384135</v>
          </cell>
          <cell r="G263">
            <v>2277648</v>
          </cell>
          <cell r="H263">
            <v>1464134</v>
          </cell>
          <cell r="I263">
            <v>1254267</v>
          </cell>
          <cell r="J263">
            <v>1499595</v>
          </cell>
          <cell r="K263">
            <v>2573800</v>
          </cell>
          <cell r="L263">
            <v>3058472</v>
          </cell>
          <cell r="M263">
            <v>3368499</v>
          </cell>
          <cell r="N263">
            <v>0</v>
          </cell>
          <cell r="O263">
            <v>0</v>
          </cell>
          <cell r="P263">
            <v>0</v>
          </cell>
        </row>
        <row r="264">
          <cell r="B264" t="str">
            <v>HJ10000052110111</v>
          </cell>
          <cell r="C264" t="str">
            <v>HJ100000</v>
          </cell>
          <cell r="D264">
            <v>52110111</v>
          </cell>
          <cell r="E264">
            <v>12291500</v>
          </cell>
          <cell r="F264">
            <v>12291500</v>
          </cell>
          <cell r="G264">
            <v>12291500</v>
          </cell>
          <cell r="H264">
            <v>12291500</v>
          </cell>
          <cell r="I264">
            <v>12291500</v>
          </cell>
          <cell r="J264">
            <v>12291500</v>
          </cell>
          <cell r="K264">
            <v>12291500</v>
          </cell>
          <cell r="L264">
            <v>12291500</v>
          </cell>
          <cell r="M264">
            <v>12291500</v>
          </cell>
          <cell r="N264">
            <v>0</v>
          </cell>
          <cell r="O264">
            <v>0</v>
          </cell>
          <cell r="P264">
            <v>0</v>
          </cell>
        </row>
        <row r="265">
          <cell r="B265" t="str">
            <v>HJ10000052110512</v>
          </cell>
          <cell r="C265" t="str">
            <v>HJ100000</v>
          </cell>
          <cell r="D265">
            <v>52110512</v>
          </cell>
          <cell r="E265">
            <v>0</v>
          </cell>
          <cell r="F265">
            <v>500000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1500000</v>
          </cell>
          <cell r="L265">
            <v>0</v>
          </cell>
          <cell r="M265">
            <v>400000</v>
          </cell>
          <cell r="N265">
            <v>0</v>
          </cell>
          <cell r="O265">
            <v>0</v>
          </cell>
          <cell r="P265">
            <v>0</v>
          </cell>
        </row>
        <row r="266">
          <cell r="B266" t="str">
            <v>HJ10000052120101</v>
          </cell>
          <cell r="C266" t="str">
            <v>HJ100000</v>
          </cell>
          <cell r="D266">
            <v>52120101</v>
          </cell>
          <cell r="E266">
            <v>1330140</v>
          </cell>
          <cell r="F266">
            <v>3473688</v>
          </cell>
          <cell r="G266">
            <v>2851364</v>
          </cell>
          <cell r="H266">
            <v>2887104</v>
          </cell>
          <cell r="I266">
            <v>-364438</v>
          </cell>
          <cell r="J266">
            <v>2851378</v>
          </cell>
          <cell r="K266">
            <v>1202916</v>
          </cell>
          <cell r="L266">
            <v>2027146</v>
          </cell>
          <cell r="M266">
            <v>2027146</v>
          </cell>
          <cell r="N266">
            <v>0</v>
          </cell>
          <cell r="O266">
            <v>0</v>
          </cell>
          <cell r="P266">
            <v>0</v>
          </cell>
        </row>
        <row r="267">
          <cell r="B267" t="str">
            <v>HJ10000052130108</v>
          </cell>
          <cell r="C267" t="str">
            <v>HJ100000</v>
          </cell>
          <cell r="D267">
            <v>52130108</v>
          </cell>
          <cell r="E267">
            <v>0</v>
          </cell>
          <cell r="F267">
            <v>0</v>
          </cell>
          <cell r="G267">
            <v>2577600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2577600</v>
          </cell>
          <cell r="N267">
            <v>0</v>
          </cell>
          <cell r="O267">
            <v>0</v>
          </cell>
          <cell r="P267">
            <v>0</v>
          </cell>
        </row>
        <row r="268">
          <cell r="B268" t="str">
            <v>HJ10000052130109</v>
          </cell>
          <cell r="C268" t="str">
            <v>HJ100000</v>
          </cell>
          <cell r="D268">
            <v>52130109</v>
          </cell>
          <cell r="E268">
            <v>267916</v>
          </cell>
          <cell r="F268">
            <v>51400</v>
          </cell>
          <cell r="G268">
            <v>0</v>
          </cell>
          <cell r="H268">
            <v>230385</v>
          </cell>
          <cell r="I268">
            <v>119391</v>
          </cell>
          <cell r="J268">
            <v>0</v>
          </cell>
          <cell r="K268">
            <v>115155</v>
          </cell>
          <cell r="L268">
            <v>215409</v>
          </cell>
          <cell r="M268">
            <v>63850</v>
          </cell>
          <cell r="N268">
            <v>0</v>
          </cell>
          <cell r="O268">
            <v>0</v>
          </cell>
          <cell r="P268">
            <v>0</v>
          </cell>
        </row>
        <row r="269">
          <cell r="B269" t="str">
            <v>HJ10000052130119</v>
          </cell>
          <cell r="C269" t="str">
            <v>HJ100000</v>
          </cell>
          <cell r="D269">
            <v>52130119</v>
          </cell>
          <cell r="E269">
            <v>370000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</row>
        <row r="270">
          <cell r="B270" t="str">
            <v>HJ10000052130123</v>
          </cell>
          <cell r="C270" t="str">
            <v>HJ100000</v>
          </cell>
          <cell r="D270">
            <v>52130123</v>
          </cell>
          <cell r="E270">
            <v>0</v>
          </cell>
          <cell r="F270">
            <v>15455</v>
          </cell>
          <cell r="G270">
            <v>8636</v>
          </cell>
          <cell r="H270">
            <v>0</v>
          </cell>
          <cell r="I270">
            <v>0</v>
          </cell>
          <cell r="J270">
            <v>0</v>
          </cell>
          <cell r="K270">
            <v>7273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</row>
        <row r="271">
          <cell r="B271" t="str">
            <v>HJ10000052130124</v>
          </cell>
          <cell r="C271" t="str">
            <v>HJ100000</v>
          </cell>
          <cell r="D271">
            <v>52130124</v>
          </cell>
          <cell r="E271">
            <v>0</v>
          </cell>
          <cell r="F271">
            <v>0</v>
          </cell>
          <cell r="G271">
            <v>0</v>
          </cell>
          <cell r="H271">
            <v>287276</v>
          </cell>
          <cell r="I271">
            <v>0</v>
          </cell>
          <cell r="J271">
            <v>160622</v>
          </cell>
          <cell r="K271">
            <v>170549</v>
          </cell>
          <cell r="L271">
            <v>257272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</row>
        <row r="272">
          <cell r="B272" t="str">
            <v>HJ10000052130125</v>
          </cell>
          <cell r="C272" t="str">
            <v>HJ100000</v>
          </cell>
          <cell r="D272">
            <v>52130125</v>
          </cell>
          <cell r="E272">
            <v>617576</v>
          </cell>
          <cell r="F272">
            <v>0</v>
          </cell>
          <cell r="G272">
            <v>0</v>
          </cell>
          <cell r="H272">
            <v>365454</v>
          </cell>
          <cell r="I272">
            <v>440000</v>
          </cell>
          <cell r="J272">
            <v>90637</v>
          </cell>
          <cell r="K272">
            <v>0</v>
          </cell>
          <cell r="L272">
            <v>0</v>
          </cell>
          <cell r="M272">
            <v>57800</v>
          </cell>
          <cell r="N272">
            <v>0</v>
          </cell>
          <cell r="O272">
            <v>0</v>
          </cell>
          <cell r="P272">
            <v>0</v>
          </cell>
        </row>
        <row r="273">
          <cell r="B273" t="str">
            <v>HJ10000052130129</v>
          </cell>
          <cell r="C273" t="str">
            <v>HJ100000</v>
          </cell>
          <cell r="D273">
            <v>52130129</v>
          </cell>
          <cell r="E273">
            <v>1666667</v>
          </cell>
          <cell r="F273">
            <v>1666667</v>
          </cell>
          <cell r="G273">
            <v>1666667</v>
          </cell>
          <cell r="H273">
            <v>1666667</v>
          </cell>
          <cell r="I273">
            <v>1666667</v>
          </cell>
          <cell r="J273">
            <v>1666667</v>
          </cell>
          <cell r="K273">
            <v>1666667</v>
          </cell>
          <cell r="L273">
            <v>1666667</v>
          </cell>
          <cell r="M273">
            <v>1666666</v>
          </cell>
          <cell r="N273">
            <v>0</v>
          </cell>
          <cell r="O273">
            <v>0</v>
          </cell>
          <cell r="P273">
            <v>0</v>
          </cell>
        </row>
        <row r="274">
          <cell r="B274" t="str">
            <v>HJ10000052130133</v>
          </cell>
          <cell r="C274" t="str">
            <v>HJ100000</v>
          </cell>
          <cell r="D274">
            <v>52130133</v>
          </cell>
          <cell r="E274">
            <v>0</v>
          </cell>
          <cell r="F274">
            <v>0</v>
          </cell>
          <cell r="G274">
            <v>0</v>
          </cell>
          <cell r="H274">
            <v>1500000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</row>
        <row r="275">
          <cell r="B275" t="str">
            <v>HJ10000052139900</v>
          </cell>
          <cell r="C275" t="str">
            <v>HJ100000</v>
          </cell>
          <cell r="D275">
            <v>52139900</v>
          </cell>
          <cell r="E275">
            <v>182628</v>
          </cell>
          <cell r="F275">
            <v>187307</v>
          </cell>
          <cell r="G275">
            <v>142086</v>
          </cell>
          <cell r="H275">
            <v>114153</v>
          </cell>
          <cell r="I275">
            <v>123207</v>
          </cell>
          <cell r="J275">
            <v>108812</v>
          </cell>
          <cell r="K275">
            <v>106274</v>
          </cell>
          <cell r="L275">
            <v>117507</v>
          </cell>
          <cell r="M275">
            <v>119565</v>
          </cell>
          <cell r="N275">
            <v>0</v>
          </cell>
          <cell r="O275">
            <v>0</v>
          </cell>
          <cell r="P275">
            <v>0</v>
          </cell>
        </row>
        <row r="276">
          <cell r="B276" t="str">
            <v>HJ10000052150103</v>
          </cell>
          <cell r="C276" t="str">
            <v>HJ100000</v>
          </cell>
          <cell r="D276">
            <v>52150103</v>
          </cell>
          <cell r="E276">
            <v>874123</v>
          </cell>
          <cell r="F276">
            <v>80599</v>
          </cell>
          <cell r="G276">
            <v>825476</v>
          </cell>
          <cell r="H276">
            <v>618996</v>
          </cell>
          <cell r="I276">
            <v>504657</v>
          </cell>
          <cell r="J276">
            <v>806403</v>
          </cell>
          <cell r="K276">
            <v>6878200</v>
          </cell>
          <cell r="L276">
            <v>955240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</row>
        <row r="277">
          <cell r="B277" t="str">
            <v>HJ10000052150105</v>
          </cell>
          <cell r="C277" t="str">
            <v>HJ100000</v>
          </cell>
          <cell r="D277">
            <v>52150105</v>
          </cell>
          <cell r="E277">
            <v>1311743</v>
          </cell>
          <cell r="F277">
            <v>696144</v>
          </cell>
          <cell r="G277">
            <v>667186</v>
          </cell>
          <cell r="H277">
            <v>561912</v>
          </cell>
          <cell r="I277">
            <v>931732</v>
          </cell>
          <cell r="J277">
            <v>629566</v>
          </cell>
          <cell r="K277">
            <v>689025</v>
          </cell>
          <cell r="L277">
            <v>407497</v>
          </cell>
          <cell r="M277">
            <v>601674</v>
          </cell>
          <cell r="N277">
            <v>0</v>
          </cell>
          <cell r="O277">
            <v>0</v>
          </cell>
          <cell r="P277">
            <v>0</v>
          </cell>
        </row>
        <row r="278">
          <cell r="B278" t="str">
            <v>HJ10000052160101</v>
          </cell>
          <cell r="C278" t="str">
            <v>HJ100000</v>
          </cell>
          <cell r="D278">
            <v>52160101</v>
          </cell>
          <cell r="E278">
            <v>100000</v>
          </cell>
          <cell r="F278">
            <v>100000</v>
          </cell>
          <cell r="G278">
            <v>100000</v>
          </cell>
          <cell r="H278">
            <v>100000</v>
          </cell>
          <cell r="I278">
            <v>100000</v>
          </cell>
          <cell r="J278">
            <v>100000</v>
          </cell>
          <cell r="K278">
            <v>100000</v>
          </cell>
          <cell r="L278">
            <v>100000</v>
          </cell>
          <cell r="M278">
            <v>100000</v>
          </cell>
          <cell r="N278">
            <v>0</v>
          </cell>
          <cell r="O278">
            <v>0</v>
          </cell>
          <cell r="P278">
            <v>0</v>
          </cell>
        </row>
        <row r="279">
          <cell r="B279" t="str">
            <v>HJ10000052160103</v>
          </cell>
          <cell r="C279" t="str">
            <v>HJ100000</v>
          </cell>
          <cell r="D279">
            <v>52160103</v>
          </cell>
          <cell r="E279">
            <v>2790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</row>
        <row r="280">
          <cell r="B280" t="str">
            <v>HJ10000052170102</v>
          </cell>
          <cell r="C280" t="str">
            <v>HJ100000</v>
          </cell>
          <cell r="D280">
            <v>52170102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506873</v>
          </cell>
          <cell r="M280">
            <v>703975</v>
          </cell>
          <cell r="N280">
            <v>0</v>
          </cell>
          <cell r="O280">
            <v>0</v>
          </cell>
          <cell r="P280">
            <v>0</v>
          </cell>
        </row>
        <row r="281">
          <cell r="B281" t="str">
            <v>HJ10000052180109</v>
          </cell>
          <cell r="C281" t="str">
            <v>HJ100000</v>
          </cell>
          <cell r="D281">
            <v>52180109</v>
          </cell>
          <cell r="E281">
            <v>412730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</row>
        <row r="282">
          <cell r="B282" t="str">
            <v>HJ10000052180131</v>
          </cell>
          <cell r="C282" t="str">
            <v>HJ100000</v>
          </cell>
          <cell r="D282">
            <v>52180131</v>
          </cell>
          <cell r="E282">
            <v>436670</v>
          </cell>
          <cell r="F282">
            <v>436670</v>
          </cell>
          <cell r="G282">
            <v>436670</v>
          </cell>
          <cell r="H282">
            <v>540790</v>
          </cell>
          <cell r="I282">
            <v>426520</v>
          </cell>
          <cell r="J282">
            <v>426520</v>
          </cell>
          <cell r="K282">
            <v>426520</v>
          </cell>
          <cell r="L282">
            <v>426520</v>
          </cell>
          <cell r="M282">
            <v>426520</v>
          </cell>
          <cell r="N282">
            <v>0</v>
          </cell>
          <cell r="O282">
            <v>0</v>
          </cell>
          <cell r="P282">
            <v>0</v>
          </cell>
        </row>
        <row r="283">
          <cell r="B283" t="str">
            <v>HJ10000052180132</v>
          </cell>
          <cell r="C283" t="str">
            <v>HJ100000</v>
          </cell>
          <cell r="D283">
            <v>52180132</v>
          </cell>
          <cell r="E283">
            <v>202050</v>
          </cell>
          <cell r="F283">
            <v>202050</v>
          </cell>
          <cell r="G283">
            <v>202050</v>
          </cell>
          <cell r="H283">
            <v>202050</v>
          </cell>
          <cell r="I283">
            <v>202050</v>
          </cell>
          <cell r="J283">
            <v>202050</v>
          </cell>
          <cell r="K283">
            <v>210600</v>
          </cell>
          <cell r="L283">
            <v>210600</v>
          </cell>
          <cell r="M283">
            <v>210600</v>
          </cell>
          <cell r="N283">
            <v>0</v>
          </cell>
          <cell r="O283">
            <v>0</v>
          </cell>
          <cell r="P283">
            <v>0</v>
          </cell>
        </row>
        <row r="284">
          <cell r="B284" t="str">
            <v>HJ10000052180133</v>
          </cell>
          <cell r="C284" t="str">
            <v>HJ100000</v>
          </cell>
          <cell r="D284">
            <v>52180133</v>
          </cell>
          <cell r="E284">
            <v>159780</v>
          </cell>
          <cell r="F284">
            <v>228500</v>
          </cell>
          <cell r="G284">
            <v>159780</v>
          </cell>
          <cell r="H284">
            <v>159780</v>
          </cell>
          <cell r="I284">
            <v>159780</v>
          </cell>
          <cell r="J284">
            <v>159780</v>
          </cell>
          <cell r="K284">
            <v>159780</v>
          </cell>
          <cell r="L284">
            <v>159780</v>
          </cell>
          <cell r="M284">
            <v>159780</v>
          </cell>
          <cell r="N284">
            <v>0</v>
          </cell>
          <cell r="O284">
            <v>0</v>
          </cell>
          <cell r="P284">
            <v>0</v>
          </cell>
        </row>
        <row r="285">
          <cell r="B285" t="str">
            <v>HJ10000052190101</v>
          </cell>
          <cell r="C285" t="str">
            <v>HJ100000</v>
          </cell>
          <cell r="D285">
            <v>52190101</v>
          </cell>
          <cell r="E285">
            <v>14733333</v>
          </cell>
          <cell r="F285">
            <v>14733333</v>
          </cell>
          <cell r="G285">
            <v>14733333</v>
          </cell>
          <cell r="H285">
            <v>14733333</v>
          </cell>
          <cell r="I285">
            <v>14733333</v>
          </cell>
          <cell r="J285">
            <v>14733333</v>
          </cell>
          <cell r="K285">
            <v>14733333</v>
          </cell>
          <cell r="L285">
            <v>14733333</v>
          </cell>
          <cell r="M285">
            <v>14733334</v>
          </cell>
          <cell r="N285">
            <v>0</v>
          </cell>
          <cell r="O285">
            <v>0</v>
          </cell>
          <cell r="P285">
            <v>0</v>
          </cell>
        </row>
        <row r="286">
          <cell r="B286" t="str">
            <v>HJ10000052190102</v>
          </cell>
          <cell r="C286" t="str">
            <v>HJ100000</v>
          </cell>
          <cell r="D286">
            <v>52190102</v>
          </cell>
          <cell r="E286">
            <v>753000</v>
          </cell>
          <cell r="F286">
            <v>635900</v>
          </cell>
          <cell r="G286">
            <v>638000</v>
          </cell>
          <cell r="H286">
            <v>638000</v>
          </cell>
          <cell r="I286">
            <v>638000</v>
          </cell>
          <cell r="J286">
            <v>638000</v>
          </cell>
          <cell r="K286">
            <v>638000</v>
          </cell>
          <cell r="L286">
            <v>638000</v>
          </cell>
          <cell r="M286">
            <v>638000</v>
          </cell>
          <cell r="N286">
            <v>0</v>
          </cell>
          <cell r="O286">
            <v>0</v>
          </cell>
          <cell r="P286">
            <v>0</v>
          </cell>
        </row>
        <row r="287">
          <cell r="B287" t="str">
            <v>HJ10000052190103</v>
          </cell>
          <cell r="C287" t="str">
            <v>HJ100000</v>
          </cell>
          <cell r="D287">
            <v>52190103</v>
          </cell>
          <cell r="E287">
            <v>287320</v>
          </cell>
          <cell r="F287">
            <v>309826</v>
          </cell>
          <cell r="G287">
            <v>340200</v>
          </cell>
          <cell r="H287">
            <v>322312</v>
          </cell>
          <cell r="I287">
            <v>278280</v>
          </cell>
          <cell r="J287">
            <v>316573</v>
          </cell>
          <cell r="K287">
            <v>314147</v>
          </cell>
          <cell r="L287">
            <v>293880</v>
          </cell>
          <cell r="M287">
            <v>295293</v>
          </cell>
          <cell r="N287">
            <v>0</v>
          </cell>
          <cell r="O287">
            <v>0</v>
          </cell>
          <cell r="P287">
            <v>0</v>
          </cell>
        </row>
        <row r="288">
          <cell r="B288" t="str">
            <v>HJ10000052200170</v>
          </cell>
          <cell r="C288" t="str">
            <v>HJ100000</v>
          </cell>
          <cell r="D288">
            <v>52200170</v>
          </cell>
          <cell r="E288">
            <v>3685364</v>
          </cell>
          <cell r="F288">
            <v>3685365</v>
          </cell>
          <cell r="G288">
            <v>3685362</v>
          </cell>
          <cell r="H288">
            <v>3685360</v>
          </cell>
          <cell r="I288">
            <v>3685365</v>
          </cell>
          <cell r="J288">
            <v>3685365</v>
          </cell>
          <cell r="K288">
            <v>3685364</v>
          </cell>
          <cell r="L288">
            <v>3685362</v>
          </cell>
          <cell r="M288">
            <v>3685364</v>
          </cell>
          <cell r="N288">
            <v>0</v>
          </cell>
          <cell r="O288">
            <v>0</v>
          </cell>
          <cell r="P288">
            <v>0</v>
          </cell>
        </row>
        <row r="289">
          <cell r="B289" t="str">
            <v>HJ10000052200180</v>
          </cell>
          <cell r="C289" t="str">
            <v>HJ100000</v>
          </cell>
          <cell r="D289">
            <v>52200180</v>
          </cell>
          <cell r="E289">
            <v>1755277</v>
          </cell>
          <cell r="F289">
            <v>1755278</v>
          </cell>
          <cell r="G289">
            <v>1755277</v>
          </cell>
          <cell r="H289">
            <v>1755274</v>
          </cell>
          <cell r="I289">
            <v>1755280</v>
          </cell>
          <cell r="J289">
            <v>1755276</v>
          </cell>
          <cell r="K289">
            <v>4624444</v>
          </cell>
          <cell r="L289">
            <v>4624445</v>
          </cell>
          <cell r="M289">
            <v>4624443</v>
          </cell>
          <cell r="N289">
            <v>0</v>
          </cell>
          <cell r="O289">
            <v>0</v>
          </cell>
          <cell r="P289">
            <v>0</v>
          </cell>
        </row>
        <row r="290">
          <cell r="B290" t="str">
            <v>HJ10000052220101</v>
          </cell>
          <cell r="C290" t="str">
            <v>HJ100000</v>
          </cell>
          <cell r="D290">
            <v>52220101</v>
          </cell>
          <cell r="E290">
            <v>0</v>
          </cell>
          <cell r="F290">
            <v>0</v>
          </cell>
          <cell r="G290">
            <v>2379520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</row>
        <row r="291">
          <cell r="B291" t="str">
            <v>HJ10000052230102</v>
          </cell>
          <cell r="C291" t="str">
            <v>HJ100000</v>
          </cell>
          <cell r="D291">
            <v>52230102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100000</v>
          </cell>
          <cell r="N291">
            <v>0</v>
          </cell>
          <cell r="O291">
            <v>0</v>
          </cell>
          <cell r="P291">
            <v>0</v>
          </cell>
        </row>
        <row r="292">
          <cell r="B292" t="str">
            <v>HJ10000052230103</v>
          </cell>
          <cell r="C292" t="str">
            <v>HJ100000</v>
          </cell>
          <cell r="D292">
            <v>52230103</v>
          </cell>
          <cell r="E292">
            <v>170000</v>
          </cell>
          <cell r="F292">
            <v>330100</v>
          </cell>
          <cell r="G292">
            <v>250300</v>
          </cell>
          <cell r="H292">
            <v>253000</v>
          </cell>
          <cell r="I292">
            <v>188000</v>
          </cell>
          <cell r="J292">
            <v>391000</v>
          </cell>
          <cell r="K292">
            <v>1956000</v>
          </cell>
          <cell r="L292">
            <v>784930</v>
          </cell>
          <cell r="M292">
            <v>146500</v>
          </cell>
          <cell r="N292">
            <v>0</v>
          </cell>
          <cell r="O292">
            <v>0</v>
          </cell>
          <cell r="P292">
            <v>0</v>
          </cell>
        </row>
        <row r="293">
          <cell r="B293" t="str">
            <v>HJ10000052230105</v>
          </cell>
          <cell r="C293" t="str">
            <v>HJ100000</v>
          </cell>
          <cell r="D293">
            <v>52230105</v>
          </cell>
          <cell r="E293">
            <v>568430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562310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</row>
        <row r="294">
          <cell r="B294" t="str">
            <v>HJ10000052250105</v>
          </cell>
          <cell r="C294" t="str">
            <v>HJ100000</v>
          </cell>
          <cell r="D294">
            <v>52250105</v>
          </cell>
          <cell r="E294">
            <v>0</v>
          </cell>
          <cell r="F294">
            <v>0</v>
          </cell>
          <cell r="G294">
            <v>245139</v>
          </cell>
          <cell r="H294">
            <v>40000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</row>
        <row r="295">
          <cell r="B295" t="str">
            <v>HJ10000052310101</v>
          </cell>
          <cell r="C295" t="str">
            <v>HJ100000</v>
          </cell>
          <cell r="D295">
            <v>52310101</v>
          </cell>
          <cell r="E295">
            <v>27317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</row>
        <row r="296">
          <cell r="B296" t="str">
            <v>HJ10000052310107</v>
          </cell>
          <cell r="C296" t="str">
            <v>HJ100000</v>
          </cell>
          <cell r="D296">
            <v>52310107</v>
          </cell>
          <cell r="E296">
            <v>158400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</row>
        <row r="297">
          <cell r="B297" t="str">
            <v>HJ10000052310114</v>
          </cell>
          <cell r="C297" t="str">
            <v>HJ100000</v>
          </cell>
          <cell r="D297">
            <v>52310114</v>
          </cell>
          <cell r="E297">
            <v>71559147</v>
          </cell>
          <cell r="F297">
            <v>881457</v>
          </cell>
          <cell r="G297">
            <v>40026558</v>
          </cell>
          <cell r="H297">
            <v>2985495</v>
          </cell>
          <cell r="I297">
            <v>42260461</v>
          </cell>
          <cell r="J297">
            <v>62396702</v>
          </cell>
          <cell r="K297">
            <v>2510552</v>
          </cell>
          <cell r="L297">
            <v>42640535</v>
          </cell>
          <cell r="M297">
            <v>2732945</v>
          </cell>
          <cell r="N297">
            <v>0</v>
          </cell>
          <cell r="O297">
            <v>0</v>
          </cell>
          <cell r="P297">
            <v>0</v>
          </cell>
        </row>
        <row r="298">
          <cell r="B298" t="str">
            <v>HJ10000052310124</v>
          </cell>
          <cell r="C298" t="str">
            <v>HJ100000</v>
          </cell>
          <cell r="D298">
            <v>52310124</v>
          </cell>
          <cell r="E298">
            <v>154000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16123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</row>
        <row r="299">
          <cell r="B299" t="str">
            <v>HJ10000052310127</v>
          </cell>
          <cell r="C299" t="str">
            <v>HJ100000</v>
          </cell>
          <cell r="D299">
            <v>52310127</v>
          </cell>
          <cell r="E299">
            <v>0</v>
          </cell>
          <cell r="F299">
            <v>0</v>
          </cell>
          <cell r="G299">
            <v>0</v>
          </cell>
          <cell r="H299">
            <v>21928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</row>
        <row r="300">
          <cell r="B300" t="str">
            <v>HJ10000052319900</v>
          </cell>
          <cell r="C300" t="str">
            <v>HJ100000</v>
          </cell>
          <cell r="D300">
            <v>52319900</v>
          </cell>
          <cell r="E300">
            <v>0</v>
          </cell>
          <cell r="F300">
            <v>7426600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</row>
        <row r="301">
          <cell r="B301" t="str">
            <v>HJ10000052320101</v>
          </cell>
          <cell r="C301" t="str">
            <v>HJ100000</v>
          </cell>
          <cell r="D301">
            <v>52320101</v>
          </cell>
          <cell r="E301">
            <v>484000</v>
          </cell>
          <cell r="F301">
            <v>0</v>
          </cell>
          <cell r="G301">
            <v>4000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44000</v>
          </cell>
          <cell r="N301">
            <v>0</v>
          </cell>
          <cell r="O301">
            <v>0</v>
          </cell>
          <cell r="P301">
            <v>0</v>
          </cell>
        </row>
        <row r="302">
          <cell r="B302" t="str">
            <v>HJ10000052330101</v>
          </cell>
          <cell r="C302" t="str">
            <v>HJ100000</v>
          </cell>
          <cell r="D302">
            <v>52330101</v>
          </cell>
          <cell r="E302">
            <v>40189</v>
          </cell>
          <cell r="F302">
            <v>0</v>
          </cell>
          <cell r="G302">
            <v>0</v>
          </cell>
          <cell r="H302">
            <v>11389840</v>
          </cell>
          <cell r="I302">
            <v>90000</v>
          </cell>
          <cell r="J302">
            <v>0</v>
          </cell>
          <cell r="K302">
            <v>22700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</row>
        <row r="303">
          <cell r="B303" t="str">
            <v>HJ10000052330102</v>
          </cell>
          <cell r="C303" t="str">
            <v>HJ100000</v>
          </cell>
          <cell r="D303">
            <v>52330102</v>
          </cell>
          <cell r="E303">
            <v>91600</v>
          </cell>
          <cell r="F303">
            <v>0</v>
          </cell>
          <cell r="G303">
            <v>231518</v>
          </cell>
          <cell r="H303">
            <v>0</v>
          </cell>
          <cell r="I303">
            <v>36850</v>
          </cell>
          <cell r="J303">
            <v>335096</v>
          </cell>
          <cell r="K303">
            <v>5909</v>
          </cell>
          <cell r="L303">
            <v>47100</v>
          </cell>
          <cell r="M303">
            <v>127600</v>
          </cell>
          <cell r="N303">
            <v>0</v>
          </cell>
          <cell r="O303">
            <v>0</v>
          </cell>
          <cell r="P303">
            <v>0</v>
          </cell>
        </row>
        <row r="304">
          <cell r="B304" t="str">
            <v>HJ10000052330105</v>
          </cell>
          <cell r="C304" t="str">
            <v>HJ100000</v>
          </cell>
          <cell r="D304">
            <v>52330105</v>
          </cell>
          <cell r="E304">
            <v>0</v>
          </cell>
          <cell r="F304">
            <v>0</v>
          </cell>
          <cell r="G304">
            <v>0</v>
          </cell>
          <cell r="H304">
            <v>438000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8747000</v>
          </cell>
          <cell r="N304">
            <v>0</v>
          </cell>
          <cell r="O304">
            <v>0</v>
          </cell>
          <cell r="P304">
            <v>0</v>
          </cell>
        </row>
        <row r="305">
          <cell r="B305" t="str">
            <v>HJ10000052339900</v>
          </cell>
          <cell r="C305" t="str">
            <v>HJ100000</v>
          </cell>
          <cell r="D305">
            <v>52339900</v>
          </cell>
          <cell r="E305">
            <v>774210</v>
          </cell>
          <cell r="F305">
            <v>0</v>
          </cell>
          <cell r="G305">
            <v>67362</v>
          </cell>
          <cell r="H305">
            <v>143245</v>
          </cell>
          <cell r="I305">
            <v>0</v>
          </cell>
          <cell r="J305">
            <v>324618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</row>
        <row r="306">
          <cell r="B306" t="str">
            <v>HJ10000052350101</v>
          </cell>
          <cell r="C306" t="str">
            <v>HJ100000</v>
          </cell>
          <cell r="D306">
            <v>52350101</v>
          </cell>
          <cell r="E306">
            <v>375500</v>
          </cell>
          <cell r="F306">
            <v>333000</v>
          </cell>
          <cell r="G306">
            <v>309000</v>
          </cell>
          <cell r="H306">
            <v>642050</v>
          </cell>
          <cell r="I306">
            <v>792000</v>
          </cell>
          <cell r="J306">
            <v>745000</v>
          </cell>
          <cell r="K306">
            <v>669089</v>
          </cell>
          <cell r="L306">
            <v>414000</v>
          </cell>
          <cell r="M306">
            <v>341000</v>
          </cell>
          <cell r="N306">
            <v>0</v>
          </cell>
          <cell r="O306">
            <v>0</v>
          </cell>
          <cell r="P306">
            <v>0</v>
          </cell>
        </row>
        <row r="307">
          <cell r="B307" t="str">
            <v>HJ10000052359900</v>
          </cell>
          <cell r="C307" t="str">
            <v>HJ100000</v>
          </cell>
          <cell r="D307">
            <v>52359900</v>
          </cell>
          <cell r="E307">
            <v>0</v>
          </cell>
          <cell r="F307">
            <v>132000</v>
          </cell>
          <cell r="G307">
            <v>480000</v>
          </cell>
          <cell r="H307">
            <v>176000</v>
          </cell>
          <cell r="I307">
            <v>88000</v>
          </cell>
          <cell r="J307">
            <v>218020</v>
          </cell>
          <cell r="K307">
            <v>132000</v>
          </cell>
          <cell r="L307">
            <v>132000</v>
          </cell>
          <cell r="M307">
            <v>44000</v>
          </cell>
          <cell r="N307">
            <v>0</v>
          </cell>
          <cell r="O307">
            <v>0</v>
          </cell>
          <cell r="P307">
            <v>0</v>
          </cell>
        </row>
        <row r="308">
          <cell r="B308" t="str">
            <v>HJ10000052500101</v>
          </cell>
          <cell r="C308" t="str">
            <v>HJ100000</v>
          </cell>
          <cell r="D308">
            <v>52500101</v>
          </cell>
          <cell r="E308">
            <v>2300927</v>
          </cell>
          <cell r="F308">
            <v>3384135</v>
          </cell>
          <cell r="G308">
            <v>2277648</v>
          </cell>
          <cell r="H308">
            <v>1464134</v>
          </cell>
          <cell r="I308">
            <v>1254267</v>
          </cell>
          <cell r="J308">
            <v>1499595</v>
          </cell>
          <cell r="K308">
            <v>2573800</v>
          </cell>
          <cell r="L308">
            <v>3058471</v>
          </cell>
          <cell r="M308">
            <v>3368499</v>
          </cell>
          <cell r="N308">
            <v>0</v>
          </cell>
          <cell r="O308">
            <v>0</v>
          </cell>
          <cell r="P308">
            <v>0</v>
          </cell>
        </row>
        <row r="309">
          <cell r="B309" t="str">
            <v>HJ20000052110111</v>
          </cell>
          <cell r="C309" t="str">
            <v>HJ200000</v>
          </cell>
          <cell r="D309">
            <v>52110111</v>
          </cell>
          <cell r="E309">
            <v>4506422</v>
          </cell>
          <cell r="F309">
            <v>4506422</v>
          </cell>
          <cell r="G309">
            <v>4506422</v>
          </cell>
          <cell r="H309">
            <v>6083525</v>
          </cell>
          <cell r="I309">
            <v>6083525</v>
          </cell>
          <cell r="J309">
            <v>6083525</v>
          </cell>
          <cell r="K309">
            <v>6083525</v>
          </cell>
          <cell r="L309">
            <v>6083525</v>
          </cell>
          <cell r="M309">
            <v>7593249</v>
          </cell>
          <cell r="N309">
            <v>0</v>
          </cell>
          <cell r="O309">
            <v>0</v>
          </cell>
          <cell r="P309">
            <v>0</v>
          </cell>
        </row>
        <row r="310">
          <cell r="B310" t="str">
            <v>HJ20000052110301</v>
          </cell>
          <cell r="C310" t="str">
            <v>HJ200000</v>
          </cell>
          <cell r="D310">
            <v>52110301</v>
          </cell>
          <cell r="E310">
            <v>950000</v>
          </cell>
          <cell r="F310">
            <v>950000</v>
          </cell>
          <cell r="G310">
            <v>950000</v>
          </cell>
          <cell r="H310">
            <v>1150000</v>
          </cell>
          <cell r="I310">
            <v>1150000</v>
          </cell>
          <cell r="J310">
            <v>1150000</v>
          </cell>
          <cell r="K310">
            <v>1150000</v>
          </cell>
          <cell r="L310">
            <v>1150000</v>
          </cell>
          <cell r="M310">
            <v>1525000</v>
          </cell>
          <cell r="N310">
            <v>0</v>
          </cell>
          <cell r="O310">
            <v>0</v>
          </cell>
          <cell r="P310">
            <v>0</v>
          </cell>
        </row>
        <row r="311">
          <cell r="B311" t="str">
            <v>HJ20000052110303</v>
          </cell>
          <cell r="C311" t="str">
            <v>HJ200000</v>
          </cell>
          <cell r="D311">
            <v>52110303</v>
          </cell>
          <cell r="E311">
            <v>2011496</v>
          </cell>
          <cell r="F311">
            <v>1879724</v>
          </cell>
          <cell r="G311">
            <v>1879724</v>
          </cell>
          <cell r="H311">
            <v>2491932</v>
          </cell>
          <cell r="I311">
            <v>2491932</v>
          </cell>
          <cell r="J311">
            <v>2491932</v>
          </cell>
          <cell r="K311">
            <v>2491932</v>
          </cell>
          <cell r="L311">
            <v>2491932</v>
          </cell>
          <cell r="M311">
            <v>3141215</v>
          </cell>
          <cell r="N311">
            <v>0</v>
          </cell>
          <cell r="O311">
            <v>0</v>
          </cell>
          <cell r="P311">
            <v>0</v>
          </cell>
        </row>
        <row r="312">
          <cell r="B312" t="str">
            <v>HJ20000052110511</v>
          </cell>
          <cell r="C312" t="str">
            <v>HJ200000</v>
          </cell>
          <cell r="D312">
            <v>52110511</v>
          </cell>
          <cell r="E312">
            <v>0</v>
          </cell>
          <cell r="F312">
            <v>6633027</v>
          </cell>
          <cell r="G312">
            <v>0</v>
          </cell>
          <cell r="H312">
            <v>8854406</v>
          </cell>
          <cell r="I312">
            <v>0</v>
          </cell>
          <cell r="J312">
            <v>8854406</v>
          </cell>
          <cell r="K312">
            <v>0</v>
          </cell>
          <cell r="L312">
            <v>8854406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</row>
        <row r="313">
          <cell r="B313" t="str">
            <v>HJ20000052110512</v>
          </cell>
          <cell r="C313" t="str">
            <v>HJ200000</v>
          </cell>
          <cell r="D313">
            <v>52110512</v>
          </cell>
          <cell r="E313">
            <v>0</v>
          </cell>
          <cell r="F313">
            <v>1000000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4500000</v>
          </cell>
          <cell r="L313">
            <v>0</v>
          </cell>
          <cell r="M313">
            <v>1200000</v>
          </cell>
          <cell r="N313">
            <v>0</v>
          </cell>
          <cell r="O313">
            <v>0</v>
          </cell>
          <cell r="P313">
            <v>0</v>
          </cell>
        </row>
        <row r="314">
          <cell r="B314" t="str">
            <v>HJ20000052120101</v>
          </cell>
          <cell r="C314" t="str">
            <v>HJ200000</v>
          </cell>
          <cell r="D314">
            <v>52120101</v>
          </cell>
          <cell r="E314">
            <v>5667321</v>
          </cell>
          <cell r="F314">
            <v>4549376</v>
          </cell>
          <cell r="G314">
            <v>6703740</v>
          </cell>
          <cell r="H314">
            <v>2578829</v>
          </cell>
          <cell r="I314">
            <v>-2761880</v>
          </cell>
          <cell r="J314">
            <v>2620907</v>
          </cell>
          <cell r="K314">
            <v>-259028</v>
          </cell>
          <cell r="L314">
            <v>1421792</v>
          </cell>
          <cell r="M314">
            <v>-378057</v>
          </cell>
          <cell r="N314">
            <v>0</v>
          </cell>
          <cell r="O314">
            <v>0</v>
          </cell>
          <cell r="P314">
            <v>0</v>
          </cell>
        </row>
        <row r="315">
          <cell r="B315" t="str">
            <v>HJ20000052130111</v>
          </cell>
          <cell r="C315" t="str">
            <v>HJ200000</v>
          </cell>
          <cell r="D315">
            <v>52130111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1765000</v>
          </cell>
          <cell r="M315">
            <v>500000</v>
          </cell>
          <cell r="N315">
            <v>0</v>
          </cell>
          <cell r="O315">
            <v>0</v>
          </cell>
          <cell r="P315">
            <v>0</v>
          </cell>
        </row>
        <row r="316">
          <cell r="B316" t="str">
            <v>HJ20000052130123</v>
          </cell>
          <cell r="C316" t="str">
            <v>HJ200000</v>
          </cell>
          <cell r="D316">
            <v>52130123</v>
          </cell>
          <cell r="E316">
            <v>4545</v>
          </cell>
          <cell r="F316">
            <v>6545</v>
          </cell>
          <cell r="G316">
            <v>7273</v>
          </cell>
          <cell r="H316">
            <v>6364</v>
          </cell>
          <cell r="I316">
            <v>25910</v>
          </cell>
          <cell r="J316">
            <v>28000</v>
          </cell>
          <cell r="K316">
            <v>27274</v>
          </cell>
          <cell r="L316">
            <v>0</v>
          </cell>
          <cell r="M316">
            <v>9000</v>
          </cell>
          <cell r="N316">
            <v>0</v>
          </cell>
          <cell r="O316">
            <v>0</v>
          </cell>
          <cell r="P316">
            <v>0</v>
          </cell>
        </row>
        <row r="317">
          <cell r="B317" t="str">
            <v>HJ20000052130124</v>
          </cell>
          <cell r="C317" t="str">
            <v>HJ200000</v>
          </cell>
          <cell r="D317">
            <v>52130124</v>
          </cell>
          <cell r="E317">
            <v>0</v>
          </cell>
          <cell r="F317">
            <v>0</v>
          </cell>
          <cell r="G317">
            <v>0</v>
          </cell>
          <cell r="H317">
            <v>90909</v>
          </cell>
          <cell r="I317">
            <v>25364</v>
          </cell>
          <cell r="J317">
            <v>243727</v>
          </cell>
          <cell r="K317">
            <v>90913</v>
          </cell>
          <cell r="L317">
            <v>186090</v>
          </cell>
          <cell r="M317">
            <v>26363</v>
          </cell>
          <cell r="N317">
            <v>0</v>
          </cell>
          <cell r="O317">
            <v>0</v>
          </cell>
          <cell r="P317">
            <v>0</v>
          </cell>
        </row>
        <row r="318">
          <cell r="B318" t="str">
            <v>HJ20000052130125</v>
          </cell>
          <cell r="C318" t="str">
            <v>HJ200000</v>
          </cell>
          <cell r="D318">
            <v>52130125</v>
          </cell>
          <cell r="E318">
            <v>0</v>
          </cell>
          <cell r="F318">
            <v>0</v>
          </cell>
          <cell r="G318">
            <v>5000</v>
          </cell>
          <cell r="H318">
            <v>0</v>
          </cell>
          <cell r="I318">
            <v>0</v>
          </cell>
          <cell r="J318">
            <v>7274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</row>
        <row r="319">
          <cell r="B319" t="str">
            <v>HJ20000052140101</v>
          </cell>
          <cell r="C319" t="str">
            <v>HJ200000</v>
          </cell>
          <cell r="D319">
            <v>52140101</v>
          </cell>
          <cell r="E319">
            <v>0</v>
          </cell>
          <cell r="F319">
            <v>378000</v>
          </cell>
          <cell r="G319">
            <v>754000</v>
          </cell>
          <cell r="H319">
            <v>0</v>
          </cell>
          <cell r="I319">
            <v>378000</v>
          </cell>
          <cell r="J319">
            <v>139400</v>
          </cell>
          <cell r="K319">
            <v>575500</v>
          </cell>
          <cell r="L319">
            <v>428000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</row>
        <row r="320">
          <cell r="B320" t="str">
            <v>HJ20000052150101</v>
          </cell>
          <cell r="C320" t="str">
            <v>HJ200000</v>
          </cell>
          <cell r="D320">
            <v>52150101</v>
          </cell>
          <cell r="E320">
            <v>45000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</row>
        <row r="321">
          <cell r="B321" t="str">
            <v>HJ20000052150103</v>
          </cell>
          <cell r="C321" t="str">
            <v>HJ200000</v>
          </cell>
          <cell r="D321">
            <v>52150103</v>
          </cell>
          <cell r="E321">
            <v>3038604</v>
          </cell>
          <cell r="F321">
            <v>0</v>
          </cell>
          <cell r="G321">
            <v>1158270</v>
          </cell>
          <cell r="H321">
            <v>391850</v>
          </cell>
          <cell r="I321">
            <v>0</v>
          </cell>
          <cell r="J321">
            <v>717992</v>
          </cell>
          <cell r="K321">
            <v>0</v>
          </cell>
          <cell r="L321">
            <v>0</v>
          </cell>
          <cell r="M321">
            <v>336400</v>
          </cell>
          <cell r="N321">
            <v>0</v>
          </cell>
          <cell r="O321">
            <v>0</v>
          </cell>
          <cell r="P321">
            <v>0</v>
          </cell>
        </row>
        <row r="322">
          <cell r="B322" t="str">
            <v>HJ20000052150105</v>
          </cell>
          <cell r="C322" t="str">
            <v>HJ200000</v>
          </cell>
          <cell r="D322">
            <v>52150105</v>
          </cell>
          <cell r="E322">
            <v>10000</v>
          </cell>
          <cell r="F322">
            <v>0</v>
          </cell>
          <cell r="G322">
            <v>6400</v>
          </cell>
          <cell r="H322">
            <v>0</v>
          </cell>
          <cell r="I322">
            <v>20000</v>
          </cell>
          <cell r="J322">
            <v>0</v>
          </cell>
          <cell r="K322">
            <v>0</v>
          </cell>
          <cell r="L322">
            <v>0</v>
          </cell>
          <cell r="M322">
            <v>79100</v>
          </cell>
          <cell r="N322">
            <v>0</v>
          </cell>
          <cell r="O322">
            <v>0</v>
          </cell>
          <cell r="P322">
            <v>0</v>
          </cell>
        </row>
        <row r="323">
          <cell r="B323" t="str">
            <v>HJ20000052160103</v>
          </cell>
          <cell r="C323" t="str">
            <v>HJ200000</v>
          </cell>
          <cell r="D323">
            <v>52160103</v>
          </cell>
          <cell r="E323">
            <v>0</v>
          </cell>
          <cell r="F323">
            <v>0</v>
          </cell>
          <cell r="G323">
            <v>3800</v>
          </cell>
          <cell r="H323">
            <v>8700</v>
          </cell>
          <cell r="I323">
            <v>0</v>
          </cell>
          <cell r="J323">
            <v>3800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</row>
        <row r="324">
          <cell r="B324" t="str">
            <v>HJ20000052180131</v>
          </cell>
          <cell r="C324" t="str">
            <v>HJ200000</v>
          </cell>
          <cell r="D324">
            <v>52180131</v>
          </cell>
          <cell r="E324">
            <v>364960</v>
          </cell>
          <cell r="F324">
            <v>364960</v>
          </cell>
          <cell r="G324">
            <v>364960</v>
          </cell>
          <cell r="H324">
            <v>397750</v>
          </cell>
          <cell r="I324">
            <v>477940</v>
          </cell>
          <cell r="J324">
            <v>493620</v>
          </cell>
          <cell r="K324">
            <v>493620</v>
          </cell>
          <cell r="L324">
            <v>493620</v>
          </cell>
          <cell r="M324">
            <v>612200</v>
          </cell>
          <cell r="N324">
            <v>0</v>
          </cell>
          <cell r="O324">
            <v>0</v>
          </cell>
          <cell r="P324">
            <v>0</v>
          </cell>
        </row>
        <row r="325">
          <cell r="B325" t="str">
            <v>HJ20000052180132</v>
          </cell>
          <cell r="C325" t="str">
            <v>HJ200000</v>
          </cell>
          <cell r="D325">
            <v>52180132</v>
          </cell>
          <cell r="E325">
            <v>404100</v>
          </cell>
          <cell r="F325">
            <v>404100</v>
          </cell>
          <cell r="G325">
            <v>364260</v>
          </cell>
          <cell r="H325">
            <v>554570</v>
          </cell>
          <cell r="I325">
            <v>554750</v>
          </cell>
          <cell r="J325">
            <v>554660</v>
          </cell>
          <cell r="K325">
            <v>560560</v>
          </cell>
          <cell r="L325">
            <v>560560</v>
          </cell>
          <cell r="M325">
            <v>607320</v>
          </cell>
          <cell r="N325">
            <v>0</v>
          </cell>
          <cell r="O325">
            <v>0</v>
          </cell>
          <cell r="P325">
            <v>0</v>
          </cell>
        </row>
        <row r="326">
          <cell r="B326" t="str">
            <v>HJ20000052180133</v>
          </cell>
          <cell r="C326" t="str">
            <v>HJ200000</v>
          </cell>
          <cell r="D326">
            <v>52180133</v>
          </cell>
          <cell r="E326">
            <v>97060</v>
          </cell>
          <cell r="F326">
            <v>289220</v>
          </cell>
          <cell r="G326">
            <v>95340</v>
          </cell>
          <cell r="H326">
            <v>241460</v>
          </cell>
          <cell r="I326">
            <v>126400</v>
          </cell>
          <cell r="J326">
            <v>241460</v>
          </cell>
          <cell r="K326">
            <v>126400</v>
          </cell>
          <cell r="L326">
            <v>241460</v>
          </cell>
          <cell r="M326">
            <v>80720</v>
          </cell>
          <cell r="N326">
            <v>0</v>
          </cell>
          <cell r="O326">
            <v>0</v>
          </cell>
          <cell r="P326">
            <v>0</v>
          </cell>
        </row>
        <row r="327">
          <cell r="B327" t="str">
            <v>HJ20000052200170</v>
          </cell>
          <cell r="C327" t="str">
            <v>HJ200000</v>
          </cell>
          <cell r="D327">
            <v>52200170</v>
          </cell>
          <cell r="E327">
            <v>35729</v>
          </cell>
          <cell r="F327">
            <v>84212</v>
          </cell>
          <cell r="G327">
            <v>132694</v>
          </cell>
          <cell r="H327">
            <v>132694</v>
          </cell>
          <cell r="I327">
            <v>132694</v>
          </cell>
          <cell r="J327">
            <v>132694</v>
          </cell>
          <cell r="K327">
            <v>132695</v>
          </cell>
          <cell r="L327">
            <v>132693</v>
          </cell>
          <cell r="M327">
            <v>132694</v>
          </cell>
          <cell r="N327">
            <v>0</v>
          </cell>
          <cell r="O327">
            <v>0</v>
          </cell>
          <cell r="P327">
            <v>0</v>
          </cell>
        </row>
        <row r="328">
          <cell r="B328" t="str">
            <v>HJ20000052230103</v>
          </cell>
          <cell r="C328" t="str">
            <v>HJ200000</v>
          </cell>
          <cell r="D328">
            <v>52230103</v>
          </cell>
          <cell r="E328">
            <v>102000</v>
          </cell>
          <cell r="F328">
            <v>28410</v>
          </cell>
          <cell r="G328">
            <v>40450</v>
          </cell>
          <cell r="H328">
            <v>0</v>
          </cell>
          <cell r="I328">
            <v>353000</v>
          </cell>
          <cell r="J328">
            <v>0</v>
          </cell>
          <cell r="K328">
            <v>0</v>
          </cell>
          <cell r="L328">
            <v>0</v>
          </cell>
          <cell r="M328">
            <v>20200</v>
          </cell>
          <cell r="N328">
            <v>0</v>
          </cell>
          <cell r="O328">
            <v>0</v>
          </cell>
          <cell r="P328">
            <v>0</v>
          </cell>
        </row>
        <row r="329">
          <cell r="B329" t="str">
            <v>HJ20000052310107</v>
          </cell>
          <cell r="C329" t="str">
            <v>HJ200000</v>
          </cell>
          <cell r="D329">
            <v>52310107</v>
          </cell>
          <cell r="E329">
            <v>0</v>
          </cell>
          <cell r="F329">
            <v>0</v>
          </cell>
          <cell r="G329">
            <v>39600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</row>
        <row r="330">
          <cell r="B330" t="str">
            <v>HJ20000052310108</v>
          </cell>
          <cell r="C330" t="str">
            <v>HJ200000</v>
          </cell>
          <cell r="D330">
            <v>52310108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321199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</row>
        <row r="331">
          <cell r="B331" t="str">
            <v>HJ20000052310114</v>
          </cell>
          <cell r="C331" t="str">
            <v>HJ200000</v>
          </cell>
          <cell r="D331">
            <v>52310114</v>
          </cell>
          <cell r="E331">
            <v>0</v>
          </cell>
          <cell r="F331">
            <v>155714</v>
          </cell>
          <cell r="G331">
            <v>802610</v>
          </cell>
          <cell r="H331">
            <v>2601935</v>
          </cell>
          <cell r="I331">
            <v>2180000</v>
          </cell>
          <cell r="J331">
            <v>2205348</v>
          </cell>
          <cell r="K331">
            <v>0</v>
          </cell>
          <cell r="L331">
            <v>2180000</v>
          </cell>
          <cell r="M331">
            <v>402476530</v>
          </cell>
          <cell r="N331">
            <v>0</v>
          </cell>
          <cell r="O331">
            <v>0</v>
          </cell>
          <cell r="P331">
            <v>0</v>
          </cell>
        </row>
        <row r="332">
          <cell r="B332" t="str">
            <v>HJ20000052310124</v>
          </cell>
          <cell r="C332" t="str">
            <v>HJ200000</v>
          </cell>
          <cell r="D332">
            <v>52310124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120000</v>
          </cell>
          <cell r="K332">
            <v>0</v>
          </cell>
          <cell r="L332">
            <v>0</v>
          </cell>
          <cell r="M332">
            <v>254546</v>
          </cell>
          <cell r="N332">
            <v>0</v>
          </cell>
          <cell r="O332">
            <v>0</v>
          </cell>
          <cell r="P332">
            <v>0</v>
          </cell>
        </row>
        <row r="333">
          <cell r="B333" t="str">
            <v>HJ20000052319900</v>
          </cell>
          <cell r="C333" t="str">
            <v>HJ200000</v>
          </cell>
          <cell r="D333">
            <v>52319900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550000</v>
          </cell>
          <cell r="J333">
            <v>0</v>
          </cell>
          <cell r="K333">
            <v>17600</v>
          </cell>
          <cell r="L333">
            <v>0</v>
          </cell>
          <cell r="M333">
            <v>461350</v>
          </cell>
          <cell r="N333">
            <v>0</v>
          </cell>
          <cell r="O333">
            <v>0</v>
          </cell>
          <cell r="P333">
            <v>0</v>
          </cell>
        </row>
        <row r="334">
          <cell r="B334" t="str">
            <v>HJ20000052320101</v>
          </cell>
          <cell r="C334" t="str">
            <v>HJ200000</v>
          </cell>
          <cell r="D334">
            <v>52320101</v>
          </cell>
          <cell r="E334">
            <v>0</v>
          </cell>
          <cell r="F334">
            <v>0</v>
          </cell>
          <cell r="G334">
            <v>80000</v>
          </cell>
          <cell r="H334">
            <v>0</v>
          </cell>
          <cell r="I334">
            <v>0</v>
          </cell>
          <cell r="J334">
            <v>44000</v>
          </cell>
          <cell r="K334">
            <v>0</v>
          </cell>
          <cell r="L334">
            <v>44000</v>
          </cell>
          <cell r="M334">
            <v>80000</v>
          </cell>
          <cell r="N334">
            <v>0</v>
          </cell>
          <cell r="O334">
            <v>0</v>
          </cell>
          <cell r="P334">
            <v>0</v>
          </cell>
        </row>
        <row r="335">
          <cell r="B335" t="str">
            <v>HJ20000052320102</v>
          </cell>
          <cell r="C335" t="str">
            <v>HJ200000</v>
          </cell>
          <cell r="D335">
            <v>52320102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15750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</row>
        <row r="336">
          <cell r="B336" t="str">
            <v>HJ20000052330101</v>
          </cell>
          <cell r="C336" t="str">
            <v>HJ200000</v>
          </cell>
          <cell r="D336">
            <v>52330101</v>
          </cell>
          <cell r="E336">
            <v>0</v>
          </cell>
          <cell r="F336">
            <v>205000</v>
          </cell>
          <cell r="G336">
            <v>189000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</row>
        <row r="337">
          <cell r="B337" t="str">
            <v>HJ20000052330102</v>
          </cell>
          <cell r="C337" t="str">
            <v>HJ200000</v>
          </cell>
          <cell r="D337">
            <v>52330102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12727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</row>
        <row r="338">
          <cell r="B338" t="str">
            <v>HJ20000052339900</v>
          </cell>
          <cell r="C338" t="str">
            <v>HJ200000</v>
          </cell>
          <cell r="D338">
            <v>52339900</v>
          </cell>
          <cell r="E338">
            <v>0</v>
          </cell>
          <cell r="F338">
            <v>23636</v>
          </cell>
          <cell r="G338">
            <v>81535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</row>
        <row r="339">
          <cell r="B339" t="str">
            <v>HJ20000052350101</v>
          </cell>
          <cell r="C339" t="str">
            <v>HJ200000</v>
          </cell>
          <cell r="D339">
            <v>52350101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88000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</row>
        <row r="340">
          <cell r="B340" t="str">
            <v>HJ20000061909900</v>
          </cell>
          <cell r="C340" t="str">
            <v>HJ200000</v>
          </cell>
          <cell r="D340">
            <v>61909900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-250000</v>
          </cell>
          <cell r="N340">
            <v>0</v>
          </cell>
          <cell r="O340">
            <v>0</v>
          </cell>
          <cell r="P340">
            <v>0</v>
          </cell>
        </row>
        <row r="341">
          <cell r="B341" t="str">
            <v>HJ30000052110111</v>
          </cell>
          <cell r="C341" t="str">
            <v>HJ300000</v>
          </cell>
          <cell r="D341">
            <v>52110111</v>
          </cell>
          <cell r="E341">
            <v>6837791</v>
          </cell>
          <cell r="F341">
            <v>6837791</v>
          </cell>
          <cell r="G341">
            <v>6837791</v>
          </cell>
          <cell r="H341">
            <v>12488460</v>
          </cell>
          <cell r="I341">
            <v>12488460</v>
          </cell>
          <cell r="J341">
            <v>12488460</v>
          </cell>
          <cell r="K341">
            <v>12488460</v>
          </cell>
          <cell r="L341">
            <v>12488460</v>
          </cell>
          <cell r="M341">
            <v>10553613</v>
          </cell>
          <cell r="N341">
            <v>0</v>
          </cell>
          <cell r="O341">
            <v>0</v>
          </cell>
          <cell r="P341">
            <v>0</v>
          </cell>
        </row>
        <row r="342">
          <cell r="B342" t="str">
            <v>HJ30000052110301</v>
          </cell>
          <cell r="C342" t="str">
            <v>HJ300000</v>
          </cell>
          <cell r="D342">
            <v>52110301</v>
          </cell>
          <cell r="E342">
            <v>1405000</v>
          </cell>
          <cell r="F342">
            <v>1405000</v>
          </cell>
          <cell r="G342">
            <v>1405000</v>
          </cell>
          <cell r="H342">
            <v>2355000</v>
          </cell>
          <cell r="I342">
            <v>2355000</v>
          </cell>
          <cell r="J342">
            <v>2355000</v>
          </cell>
          <cell r="K342">
            <v>2355000</v>
          </cell>
          <cell r="L342">
            <v>2385000</v>
          </cell>
          <cell r="M342">
            <v>2040000</v>
          </cell>
          <cell r="N342">
            <v>0</v>
          </cell>
          <cell r="O342">
            <v>0</v>
          </cell>
          <cell r="P342">
            <v>0</v>
          </cell>
        </row>
        <row r="343">
          <cell r="B343" t="str">
            <v>HJ30000052110303</v>
          </cell>
          <cell r="C343" t="str">
            <v>HJ300000</v>
          </cell>
          <cell r="D343">
            <v>52110303</v>
          </cell>
          <cell r="E343">
            <v>2973134</v>
          </cell>
          <cell r="F343">
            <v>2839622</v>
          </cell>
          <cell r="G343">
            <v>2839622</v>
          </cell>
          <cell r="H343">
            <v>5113536</v>
          </cell>
          <cell r="I343">
            <v>5113536</v>
          </cell>
          <cell r="J343">
            <v>5441496</v>
          </cell>
          <cell r="K343">
            <v>5244720</v>
          </cell>
          <cell r="L343">
            <v>5123871</v>
          </cell>
          <cell r="M343">
            <v>4338469</v>
          </cell>
          <cell r="N343">
            <v>0</v>
          </cell>
          <cell r="O343">
            <v>0</v>
          </cell>
          <cell r="P343">
            <v>0</v>
          </cell>
        </row>
        <row r="344">
          <cell r="B344" t="str">
            <v>HJ30000052110511</v>
          </cell>
          <cell r="C344" t="str">
            <v>HJ300000</v>
          </cell>
          <cell r="D344">
            <v>52110511</v>
          </cell>
          <cell r="E344">
            <v>0</v>
          </cell>
          <cell r="F344">
            <v>10047240</v>
          </cell>
          <cell r="G344">
            <v>0</v>
          </cell>
          <cell r="H344">
            <v>18298077</v>
          </cell>
          <cell r="I344">
            <v>0</v>
          </cell>
          <cell r="J344">
            <v>18298077</v>
          </cell>
          <cell r="K344">
            <v>0</v>
          </cell>
          <cell r="L344">
            <v>18298077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</row>
        <row r="345">
          <cell r="B345" t="str">
            <v>HJ30000052110512</v>
          </cell>
          <cell r="C345" t="str">
            <v>HJ300000</v>
          </cell>
          <cell r="D345">
            <v>52110512</v>
          </cell>
          <cell r="E345">
            <v>0</v>
          </cell>
          <cell r="F345">
            <v>1500000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9000000</v>
          </cell>
          <cell r="L345">
            <v>0</v>
          </cell>
          <cell r="M345">
            <v>2000000</v>
          </cell>
          <cell r="N345">
            <v>0</v>
          </cell>
          <cell r="O345">
            <v>0</v>
          </cell>
          <cell r="P345">
            <v>0</v>
          </cell>
        </row>
        <row r="346">
          <cell r="B346" t="str">
            <v>HJ30000052120101</v>
          </cell>
          <cell r="C346" t="str">
            <v>HJ300000</v>
          </cell>
          <cell r="D346">
            <v>52120101</v>
          </cell>
          <cell r="E346">
            <v>1645569</v>
          </cell>
          <cell r="F346">
            <v>1005142</v>
          </cell>
          <cell r="G346">
            <v>1585232</v>
          </cell>
          <cell r="H346">
            <v>1073516</v>
          </cell>
          <cell r="I346">
            <v>41529</v>
          </cell>
          <cell r="J346">
            <v>1151972</v>
          </cell>
          <cell r="K346">
            <v>558534</v>
          </cell>
          <cell r="L346">
            <v>891149</v>
          </cell>
          <cell r="M346">
            <v>-432951</v>
          </cell>
          <cell r="N346">
            <v>0</v>
          </cell>
          <cell r="O346">
            <v>0</v>
          </cell>
          <cell r="P346">
            <v>0</v>
          </cell>
        </row>
        <row r="347">
          <cell r="B347" t="str">
            <v>HJ30000052130123</v>
          </cell>
          <cell r="C347" t="str">
            <v>HJ300000</v>
          </cell>
          <cell r="D347">
            <v>52130123</v>
          </cell>
          <cell r="E347">
            <v>16000</v>
          </cell>
          <cell r="F347">
            <v>0</v>
          </cell>
          <cell r="G347">
            <v>5182</v>
          </cell>
          <cell r="H347">
            <v>87003</v>
          </cell>
          <cell r="I347">
            <v>45456</v>
          </cell>
          <cell r="J347">
            <v>80546</v>
          </cell>
          <cell r="K347">
            <v>76363</v>
          </cell>
          <cell r="L347">
            <v>50910</v>
          </cell>
          <cell r="M347">
            <v>15000</v>
          </cell>
          <cell r="N347">
            <v>0</v>
          </cell>
          <cell r="O347">
            <v>0</v>
          </cell>
          <cell r="P347">
            <v>0</v>
          </cell>
        </row>
        <row r="348">
          <cell r="B348" t="str">
            <v>HJ30000052130124</v>
          </cell>
          <cell r="C348" t="str">
            <v>HJ300000</v>
          </cell>
          <cell r="D348">
            <v>52130124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292735</v>
          </cell>
          <cell r="J348">
            <v>247265</v>
          </cell>
          <cell r="K348">
            <v>0</v>
          </cell>
          <cell r="L348">
            <v>101181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</row>
        <row r="349">
          <cell r="B349" t="str">
            <v>HJ30000052130125</v>
          </cell>
          <cell r="C349" t="str">
            <v>HJ300000</v>
          </cell>
          <cell r="D349">
            <v>52130125</v>
          </cell>
          <cell r="E349">
            <v>0</v>
          </cell>
          <cell r="F349">
            <v>0</v>
          </cell>
          <cell r="G349">
            <v>0</v>
          </cell>
          <cell r="H349">
            <v>10000</v>
          </cell>
          <cell r="I349">
            <v>5000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</row>
        <row r="350">
          <cell r="B350" t="str">
            <v>HJ30000052130141</v>
          </cell>
          <cell r="C350" t="str">
            <v>HJ300000</v>
          </cell>
          <cell r="D350">
            <v>52130141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</row>
        <row r="351">
          <cell r="B351" t="str">
            <v>HJ30000052140101</v>
          </cell>
          <cell r="C351" t="str">
            <v>HJ300000</v>
          </cell>
          <cell r="D351">
            <v>52140101</v>
          </cell>
          <cell r="E351">
            <v>0</v>
          </cell>
          <cell r="F351">
            <v>0</v>
          </cell>
          <cell r="G351">
            <v>756000</v>
          </cell>
          <cell r="H351">
            <v>30000</v>
          </cell>
          <cell r="I351">
            <v>423000</v>
          </cell>
          <cell r="J351">
            <v>756000</v>
          </cell>
          <cell r="K351">
            <v>45000</v>
          </cell>
          <cell r="L351">
            <v>0</v>
          </cell>
          <cell r="M351">
            <v>756000</v>
          </cell>
          <cell r="N351">
            <v>0</v>
          </cell>
          <cell r="O351">
            <v>0</v>
          </cell>
          <cell r="P351">
            <v>0</v>
          </cell>
        </row>
        <row r="352">
          <cell r="B352" t="str">
            <v>HJ30000052150101</v>
          </cell>
          <cell r="C352" t="str">
            <v>HJ300000</v>
          </cell>
          <cell r="D352">
            <v>52150101</v>
          </cell>
          <cell r="E352">
            <v>0</v>
          </cell>
          <cell r="F352">
            <v>0</v>
          </cell>
          <cell r="G352">
            <v>0</v>
          </cell>
          <cell r="H352">
            <v>38000</v>
          </cell>
          <cell r="I352">
            <v>407620</v>
          </cell>
          <cell r="J352">
            <v>115910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</row>
        <row r="353">
          <cell r="B353" t="str">
            <v>HJ30000052150103</v>
          </cell>
          <cell r="C353" t="str">
            <v>HJ300000</v>
          </cell>
          <cell r="D353">
            <v>52150103</v>
          </cell>
          <cell r="E353">
            <v>2629439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</row>
        <row r="354">
          <cell r="B354" t="str">
            <v>HJ30000052150105</v>
          </cell>
          <cell r="C354" t="str">
            <v>HJ300000</v>
          </cell>
          <cell r="D354">
            <v>52150105</v>
          </cell>
          <cell r="E354">
            <v>0</v>
          </cell>
          <cell r="F354">
            <v>39500</v>
          </cell>
          <cell r="G354">
            <v>0</v>
          </cell>
          <cell r="H354">
            <v>0</v>
          </cell>
          <cell r="I354">
            <v>4500</v>
          </cell>
          <cell r="J354">
            <v>32000</v>
          </cell>
          <cell r="K354">
            <v>16500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</row>
        <row r="355">
          <cell r="B355" t="str">
            <v>HJ30000052180131</v>
          </cell>
          <cell r="C355" t="str">
            <v>HJ300000</v>
          </cell>
          <cell r="D355">
            <v>52180131</v>
          </cell>
          <cell r="E355">
            <v>552080</v>
          </cell>
          <cell r="F355">
            <v>552080</v>
          </cell>
          <cell r="G355">
            <v>552080</v>
          </cell>
          <cell r="H355">
            <v>1042940</v>
          </cell>
          <cell r="I355">
            <v>994580</v>
          </cell>
          <cell r="J355">
            <v>994580</v>
          </cell>
          <cell r="K355">
            <v>994580</v>
          </cell>
          <cell r="L355">
            <v>1084330</v>
          </cell>
          <cell r="M355">
            <v>839080</v>
          </cell>
          <cell r="N355">
            <v>0</v>
          </cell>
          <cell r="O355">
            <v>0</v>
          </cell>
          <cell r="P355">
            <v>0</v>
          </cell>
        </row>
        <row r="356">
          <cell r="B356" t="str">
            <v>HJ30000052180132</v>
          </cell>
          <cell r="C356" t="str">
            <v>HJ300000</v>
          </cell>
          <cell r="D356">
            <v>52180132</v>
          </cell>
          <cell r="E356">
            <v>606150</v>
          </cell>
          <cell r="F356">
            <v>606150</v>
          </cell>
          <cell r="G356">
            <v>606150</v>
          </cell>
          <cell r="H356">
            <v>1196590</v>
          </cell>
          <cell r="I356">
            <v>1196590</v>
          </cell>
          <cell r="J356">
            <v>1196590</v>
          </cell>
          <cell r="K356">
            <v>1232310</v>
          </cell>
          <cell r="L356">
            <v>1232310</v>
          </cell>
          <cell r="M356">
            <v>1023470</v>
          </cell>
          <cell r="N356">
            <v>0</v>
          </cell>
          <cell r="O356">
            <v>0</v>
          </cell>
          <cell r="P356">
            <v>0</v>
          </cell>
        </row>
        <row r="357">
          <cell r="B357" t="str">
            <v>HJ30000052180133</v>
          </cell>
          <cell r="C357" t="str">
            <v>HJ300000</v>
          </cell>
          <cell r="D357">
            <v>52180133</v>
          </cell>
          <cell r="E357">
            <v>145780</v>
          </cell>
          <cell r="F357">
            <v>360680</v>
          </cell>
          <cell r="G357">
            <v>144060</v>
          </cell>
          <cell r="H357">
            <v>497220</v>
          </cell>
          <cell r="I357">
            <v>259380</v>
          </cell>
          <cell r="J357">
            <v>501480</v>
          </cell>
          <cell r="K357">
            <v>261100</v>
          </cell>
          <cell r="L357">
            <v>517340</v>
          </cell>
          <cell r="M357">
            <v>220080</v>
          </cell>
          <cell r="N357">
            <v>0</v>
          </cell>
          <cell r="O357">
            <v>0</v>
          </cell>
          <cell r="P357">
            <v>0</v>
          </cell>
        </row>
        <row r="358">
          <cell r="B358" t="str">
            <v>HJ30000052200170</v>
          </cell>
          <cell r="C358" t="str">
            <v>HJ300000</v>
          </cell>
          <cell r="D358">
            <v>52200170</v>
          </cell>
          <cell r="E358">
            <v>88619</v>
          </cell>
          <cell r="F358">
            <v>88618</v>
          </cell>
          <cell r="G358">
            <v>494519</v>
          </cell>
          <cell r="H358">
            <v>877868</v>
          </cell>
          <cell r="I358">
            <v>877869</v>
          </cell>
          <cell r="J358">
            <v>877868</v>
          </cell>
          <cell r="K358">
            <v>1636263</v>
          </cell>
          <cell r="L358">
            <v>1636262</v>
          </cell>
          <cell r="M358">
            <v>1500963</v>
          </cell>
          <cell r="N358">
            <v>0</v>
          </cell>
          <cell r="O358">
            <v>0</v>
          </cell>
          <cell r="P358">
            <v>0</v>
          </cell>
        </row>
        <row r="359">
          <cell r="B359" t="str">
            <v>HJ30000052200180</v>
          </cell>
          <cell r="C359" t="str">
            <v>HJ300000</v>
          </cell>
          <cell r="D359">
            <v>52200180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83467</v>
          </cell>
          <cell r="L359">
            <v>83466</v>
          </cell>
          <cell r="M359">
            <v>83467</v>
          </cell>
          <cell r="N359">
            <v>0</v>
          </cell>
          <cell r="O359">
            <v>0</v>
          </cell>
          <cell r="P359">
            <v>0</v>
          </cell>
        </row>
        <row r="360">
          <cell r="B360" t="str">
            <v>HJ30000052220101</v>
          </cell>
          <cell r="C360" t="str">
            <v>HJ300000</v>
          </cell>
          <cell r="D360">
            <v>52220101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811590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</row>
        <row r="361">
          <cell r="B361" t="str">
            <v>HJ30000052230103</v>
          </cell>
          <cell r="C361" t="str">
            <v>HJ300000</v>
          </cell>
          <cell r="D361">
            <v>52230103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48280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</row>
        <row r="362">
          <cell r="B362" t="str">
            <v>HJ30000052250105</v>
          </cell>
          <cell r="C362" t="str">
            <v>HJ300000</v>
          </cell>
          <cell r="D362">
            <v>52250105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123809</v>
          </cell>
          <cell r="J362">
            <v>107735</v>
          </cell>
          <cell r="K362">
            <v>3100</v>
          </cell>
          <cell r="L362">
            <v>3900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</row>
        <row r="363">
          <cell r="B363" t="str">
            <v>HJ30000052310107</v>
          </cell>
          <cell r="C363" t="str">
            <v>HJ300000</v>
          </cell>
          <cell r="D363">
            <v>52310107</v>
          </cell>
          <cell r="E363">
            <v>0</v>
          </cell>
          <cell r="F363">
            <v>0</v>
          </cell>
          <cell r="G363">
            <v>39600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</row>
        <row r="364">
          <cell r="B364" t="str">
            <v>HJ30000052310124</v>
          </cell>
          <cell r="C364" t="str">
            <v>HJ300000</v>
          </cell>
          <cell r="D364">
            <v>52310124</v>
          </cell>
          <cell r="E364">
            <v>0</v>
          </cell>
          <cell r="F364">
            <v>120000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</row>
        <row r="365">
          <cell r="B365" t="str">
            <v>HJ30000052310127</v>
          </cell>
          <cell r="C365" t="str">
            <v>HJ300000</v>
          </cell>
          <cell r="D365">
            <v>52310127</v>
          </cell>
          <cell r="E365">
            <v>0</v>
          </cell>
          <cell r="F365">
            <v>0</v>
          </cell>
          <cell r="G365">
            <v>0</v>
          </cell>
          <cell r="H365">
            <v>15106500</v>
          </cell>
          <cell r="I365">
            <v>0</v>
          </cell>
          <cell r="J365">
            <v>11848000</v>
          </cell>
          <cell r="K365">
            <v>0</v>
          </cell>
          <cell r="L365">
            <v>0</v>
          </cell>
          <cell r="M365">
            <v>46165</v>
          </cell>
          <cell r="N365">
            <v>0</v>
          </cell>
          <cell r="O365">
            <v>0</v>
          </cell>
          <cell r="P365">
            <v>0</v>
          </cell>
        </row>
        <row r="366">
          <cell r="B366" t="str">
            <v>HJ30000052320101</v>
          </cell>
          <cell r="C366" t="str">
            <v>HJ300000</v>
          </cell>
          <cell r="D366">
            <v>52320101</v>
          </cell>
          <cell r="E366">
            <v>0</v>
          </cell>
          <cell r="F366">
            <v>0</v>
          </cell>
          <cell r="G366">
            <v>120000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200000</v>
          </cell>
          <cell r="N366">
            <v>0</v>
          </cell>
          <cell r="O366">
            <v>0</v>
          </cell>
          <cell r="P366">
            <v>0</v>
          </cell>
        </row>
        <row r="367">
          <cell r="B367" t="str">
            <v>HJ30000052320102</v>
          </cell>
          <cell r="C367" t="str">
            <v>HJ300000</v>
          </cell>
          <cell r="D367">
            <v>52320102</v>
          </cell>
          <cell r="E367">
            <v>52200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</row>
        <row r="368">
          <cell r="B368" t="str">
            <v>HJ30000052330101</v>
          </cell>
          <cell r="C368" t="str">
            <v>HJ300000</v>
          </cell>
          <cell r="D368">
            <v>52330101</v>
          </cell>
          <cell r="E368">
            <v>399280</v>
          </cell>
          <cell r="F368">
            <v>22636</v>
          </cell>
          <cell r="G368">
            <v>1110000</v>
          </cell>
          <cell r="H368">
            <v>0</v>
          </cell>
          <cell r="I368">
            <v>0</v>
          </cell>
          <cell r="J368">
            <v>0</v>
          </cell>
          <cell r="K368">
            <v>1147382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</row>
        <row r="369">
          <cell r="B369" t="str">
            <v>HJ30000052330102</v>
          </cell>
          <cell r="C369" t="str">
            <v>HJ300000</v>
          </cell>
          <cell r="D369">
            <v>52330102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4400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</row>
        <row r="370">
          <cell r="B370" t="str">
            <v>HJ30000052330105</v>
          </cell>
          <cell r="C370" t="str">
            <v>HJ300000</v>
          </cell>
          <cell r="D370">
            <v>52330105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119680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</row>
        <row r="371">
          <cell r="B371" t="str">
            <v>HJ30000052330110</v>
          </cell>
          <cell r="C371" t="str">
            <v>HJ300000</v>
          </cell>
          <cell r="D371">
            <v>52330110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1107014</v>
          </cell>
          <cell r="K371">
            <v>2247595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</row>
        <row r="372">
          <cell r="B372" t="str">
            <v>HJ30000052339900</v>
          </cell>
          <cell r="C372" t="str">
            <v>HJ300000</v>
          </cell>
          <cell r="D372">
            <v>52339900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28364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</row>
        <row r="373">
          <cell r="B373" t="str">
            <v>HJ30000052350101</v>
          </cell>
          <cell r="C373" t="str">
            <v>HJ300000</v>
          </cell>
          <cell r="D373">
            <v>52350101</v>
          </cell>
          <cell r="E373">
            <v>0</v>
          </cell>
          <cell r="F373">
            <v>90000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</row>
        <row r="374">
          <cell r="B374" t="str">
            <v>HJ30000052359900</v>
          </cell>
          <cell r="C374" t="str">
            <v>HJ300000</v>
          </cell>
          <cell r="D374">
            <v>52359900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163300</v>
          </cell>
          <cell r="L374">
            <v>0</v>
          </cell>
          <cell r="M374">
            <v>32600</v>
          </cell>
          <cell r="N374">
            <v>0</v>
          </cell>
          <cell r="O374">
            <v>0</v>
          </cell>
          <cell r="P374">
            <v>0</v>
          </cell>
        </row>
        <row r="375">
          <cell r="B375" t="str">
            <v>HJ30000061150107</v>
          </cell>
          <cell r="C375" t="str">
            <v>HJ300000</v>
          </cell>
          <cell r="D375">
            <v>61150107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</row>
        <row r="376">
          <cell r="B376" t="str">
            <v>HJ30000061909900</v>
          </cell>
          <cell r="C376" t="str">
            <v>HJ300000</v>
          </cell>
          <cell r="D376">
            <v>61909900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-750000</v>
          </cell>
          <cell r="N376">
            <v>0</v>
          </cell>
          <cell r="O376">
            <v>0</v>
          </cell>
          <cell r="P376">
            <v>0</v>
          </cell>
        </row>
        <row r="377">
          <cell r="B377" t="str">
            <v>HJ40000052110111</v>
          </cell>
          <cell r="C377" t="str">
            <v>HJ400000</v>
          </cell>
          <cell r="D377">
            <v>52110111</v>
          </cell>
          <cell r="E377">
            <v>7389521</v>
          </cell>
          <cell r="F377">
            <v>7389521</v>
          </cell>
          <cell r="G377">
            <v>9364521</v>
          </cell>
          <cell r="H377">
            <v>9364521</v>
          </cell>
          <cell r="I377">
            <v>9813986</v>
          </cell>
          <cell r="J377">
            <v>9813986</v>
          </cell>
          <cell r="K377">
            <v>9813986</v>
          </cell>
          <cell r="L377">
            <v>9813986</v>
          </cell>
          <cell r="M377">
            <v>6715523</v>
          </cell>
          <cell r="N377">
            <v>0</v>
          </cell>
          <cell r="O377">
            <v>0</v>
          </cell>
          <cell r="P377">
            <v>0</v>
          </cell>
        </row>
        <row r="378">
          <cell r="B378" t="str">
            <v>HJ40000052110301</v>
          </cell>
          <cell r="C378" t="str">
            <v>HJ400000</v>
          </cell>
          <cell r="D378">
            <v>52110301</v>
          </cell>
          <cell r="E378">
            <v>1500000</v>
          </cell>
          <cell r="F378">
            <v>1500000</v>
          </cell>
          <cell r="G378">
            <v>1850000</v>
          </cell>
          <cell r="H378">
            <v>1850000</v>
          </cell>
          <cell r="I378">
            <v>2454305</v>
          </cell>
          <cell r="J378">
            <v>1850000</v>
          </cell>
          <cell r="K378">
            <v>1850000</v>
          </cell>
          <cell r="L378">
            <v>1850000</v>
          </cell>
          <cell r="M378">
            <v>1275000</v>
          </cell>
          <cell r="N378">
            <v>0</v>
          </cell>
          <cell r="O378">
            <v>0</v>
          </cell>
          <cell r="P378">
            <v>0</v>
          </cell>
        </row>
        <row r="379">
          <cell r="B379" t="str">
            <v>HJ40000052110303</v>
          </cell>
          <cell r="C379" t="str">
            <v>HJ400000</v>
          </cell>
          <cell r="D379">
            <v>52110303</v>
          </cell>
          <cell r="E379">
            <v>3062418</v>
          </cell>
          <cell r="F379">
            <v>3062418</v>
          </cell>
          <cell r="G379">
            <v>3863375</v>
          </cell>
          <cell r="H379">
            <v>3996863</v>
          </cell>
          <cell r="I379">
            <v>4285191</v>
          </cell>
          <cell r="J379">
            <v>4018215</v>
          </cell>
          <cell r="K379">
            <v>4018215</v>
          </cell>
          <cell r="L379">
            <v>4018215</v>
          </cell>
          <cell r="M379">
            <v>2752716</v>
          </cell>
          <cell r="N379">
            <v>0</v>
          </cell>
          <cell r="O379">
            <v>0</v>
          </cell>
          <cell r="P379">
            <v>0</v>
          </cell>
        </row>
        <row r="380">
          <cell r="B380" t="str">
            <v>HJ40000052110511</v>
          </cell>
          <cell r="C380" t="str">
            <v>HJ400000</v>
          </cell>
          <cell r="D380">
            <v>52110511</v>
          </cell>
          <cell r="E380">
            <v>0</v>
          </cell>
          <cell r="F380">
            <v>10861902</v>
          </cell>
          <cell r="G380">
            <v>0</v>
          </cell>
          <cell r="H380">
            <v>13768152</v>
          </cell>
          <cell r="I380">
            <v>0</v>
          </cell>
          <cell r="J380">
            <v>14329983</v>
          </cell>
          <cell r="K380">
            <v>0</v>
          </cell>
          <cell r="L380">
            <v>14329983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</row>
        <row r="381">
          <cell r="B381" t="str">
            <v>HJ40000052110512</v>
          </cell>
          <cell r="C381" t="str">
            <v>HJ400000</v>
          </cell>
          <cell r="D381">
            <v>52110512</v>
          </cell>
          <cell r="E381">
            <v>0</v>
          </cell>
          <cell r="F381">
            <v>1500000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6000000</v>
          </cell>
          <cell r="L381">
            <v>0</v>
          </cell>
          <cell r="M381">
            <v>1200000</v>
          </cell>
          <cell r="N381">
            <v>0</v>
          </cell>
          <cell r="O381">
            <v>0</v>
          </cell>
          <cell r="P381">
            <v>0</v>
          </cell>
        </row>
        <row r="382">
          <cell r="B382" t="str">
            <v>HJ40000052120101</v>
          </cell>
          <cell r="C382" t="str">
            <v>HJ400000</v>
          </cell>
          <cell r="D382">
            <v>52120101</v>
          </cell>
          <cell r="E382">
            <v>3384982</v>
          </cell>
          <cell r="F382">
            <v>2730797</v>
          </cell>
          <cell r="G382">
            <v>3813160</v>
          </cell>
          <cell r="H382">
            <v>2208837</v>
          </cell>
          <cell r="I382">
            <v>1328145</v>
          </cell>
          <cell r="J382">
            <v>2953544</v>
          </cell>
          <cell r="K382">
            <v>1710726</v>
          </cell>
          <cell r="L382">
            <v>1417603</v>
          </cell>
          <cell r="M382">
            <v>-4768687</v>
          </cell>
          <cell r="N382">
            <v>0</v>
          </cell>
          <cell r="O382">
            <v>0</v>
          </cell>
          <cell r="P382">
            <v>0</v>
          </cell>
        </row>
        <row r="383">
          <cell r="B383" t="str">
            <v>HJ40000052130117</v>
          </cell>
          <cell r="C383" t="str">
            <v>HJ400000</v>
          </cell>
          <cell r="D383">
            <v>52130117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200000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</row>
        <row r="384">
          <cell r="B384" t="str">
            <v>HJ40000052130123</v>
          </cell>
          <cell r="C384" t="str">
            <v>HJ400000</v>
          </cell>
          <cell r="D384">
            <v>52130123</v>
          </cell>
          <cell r="E384">
            <v>153783</v>
          </cell>
          <cell r="F384">
            <v>71819</v>
          </cell>
          <cell r="G384">
            <v>30000</v>
          </cell>
          <cell r="H384">
            <v>0</v>
          </cell>
          <cell r="I384">
            <v>88454</v>
          </cell>
          <cell r="J384">
            <v>28091</v>
          </cell>
          <cell r="K384">
            <v>14545</v>
          </cell>
          <cell r="L384">
            <v>0</v>
          </cell>
          <cell r="M384">
            <v>33546</v>
          </cell>
          <cell r="N384">
            <v>0</v>
          </cell>
          <cell r="O384">
            <v>0</v>
          </cell>
          <cell r="P384">
            <v>0</v>
          </cell>
        </row>
        <row r="385">
          <cell r="B385" t="str">
            <v>HJ40000052130124</v>
          </cell>
          <cell r="C385" t="str">
            <v>HJ400000</v>
          </cell>
          <cell r="D385">
            <v>52130124</v>
          </cell>
          <cell r="E385">
            <v>162730</v>
          </cell>
          <cell r="F385">
            <v>0</v>
          </cell>
          <cell r="G385">
            <v>344182</v>
          </cell>
          <cell r="H385">
            <v>0</v>
          </cell>
          <cell r="I385">
            <v>0</v>
          </cell>
          <cell r="J385">
            <v>360000</v>
          </cell>
          <cell r="K385">
            <v>220001</v>
          </cell>
          <cell r="L385">
            <v>0</v>
          </cell>
          <cell r="M385">
            <v>103455</v>
          </cell>
          <cell r="N385">
            <v>0</v>
          </cell>
          <cell r="O385">
            <v>0</v>
          </cell>
          <cell r="P385">
            <v>0</v>
          </cell>
        </row>
        <row r="386">
          <cell r="B386" t="str">
            <v>HJ40000052130141</v>
          </cell>
          <cell r="C386" t="str">
            <v>HJ400000</v>
          </cell>
          <cell r="D386">
            <v>52130141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</row>
        <row r="387">
          <cell r="B387" t="str">
            <v>HJ40000052140101</v>
          </cell>
          <cell r="C387" t="str">
            <v>HJ400000</v>
          </cell>
          <cell r="D387">
            <v>52140101</v>
          </cell>
          <cell r="E387">
            <v>0</v>
          </cell>
          <cell r="F387">
            <v>540600</v>
          </cell>
          <cell r="G387">
            <v>73500</v>
          </cell>
          <cell r="H387">
            <v>1763500</v>
          </cell>
          <cell r="I387">
            <v>459800</v>
          </cell>
          <cell r="J387">
            <v>75800</v>
          </cell>
          <cell r="K387">
            <v>0</v>
          </cell>
          <cell r="L387">
            <v>324000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</row>
        <row r="388">
          <cell r="B388" t="str">
            <v>HJ40000052150103</v>
          </cell>
          <cell r="C388" t="str">
            <v>HJ400000</v>
          </cell>
          <cell r="D388">
            <v>52150103</v>
          </cell>
          <cell r="E388">
            <v>384156</v>
          </cell>
          <cell r="F388">
            <v>0</v>
          </cell>
          <cell r="G388">
            <v>730224</v>
          </cell>
          <cell r="H388">
            <v>1464021</v>
          </cell>
          <cell r="I388">
            <v>3882432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</row>
        <row r="389">
          <cell r="B389" t="str">
            <v>HJ40000052150105</v>
          </cell>
          <cell r="C389" t="str">
            <v>HJ400000</v>
          </cell>
          <cell r="D389">
            <v>52150105</v>
          </cell>
          <cell r="E389">
            <v>44200</v>
          </cell>
          <cell r="F389">
            <v>30200</v>
          </cell>
          <cell r="G389">
            <v>45400</v>
          </cell>
          <cell r="H389">
            <v>22400</v>
          </cell>
          <cell r="I389">
            <v>86200</v>
          </cell>
          <cell r="J389">
            <v>8500</v>
          </cell>
          <cell r="K389">
            <v>6000</v>
          </cell>
          <cell r="L389">
            <v>6200</v>
          </cell>
          <cell r="M389">
            <v>11000</v>
          </cell>
          <cell r="N389">
            <v>0</v>
          </cell>
          <cell r="O389">
            <v>0</v>
          </cell>
          <cell r="P389">
            <v>0</v>
          </cell>
        </row>
        <row r="390">
          <cell r="B390" t="str">
            <v>HJ40000052180131</v>
          </cell>
          <cell r="C390" t="str">
            <v>HJ400000</v>
          </cell>
          <cell r="D390">
            <v>52180131</v>
          </cell>
          <cell r="E390">
            <v>588190</v>
          </cell>
          <cell r="F390">
            <v>588190</v>
          </cell>
          <cell r="G390">
            <v>746330</v>
          </cell>
          <cell r="H390">
            <v>708290</v>
          </cell>
          <cell r="I390">
            <v>727460</v>
          </cell>
          <cell r="J390">
            <v>785920</v>
          </cell>
          <cell r="K390">
            <v>785920</v>
          </cell>
          <cell r="L390">
            <v>822300</v>
          </cell>
          <cell r="M390">
            <v>543840</v>
          </cell>
          <cell r="N390">
            <v>0</v>
          </cell>
          <cell r="O390">
            <v>0</v>
          </cell>
          <cell r="P390">
            <v>0</v>
          </cell>
        </row>
        <row r="391">
          <cell r="B391" t="str">
            <v>HJ40000052180132</v>
          </cell>
          <cell r="C391" t="str">
            <v>HJ400000</v>
          </cell>
          <cell r="D391">
            <v>52180132</v>
          </cell>
          <cell r="E391">
            <v>564030</v>
          </cell>
          <cell r="F391">
            <v>564030</v>
          </cell>
          <cell r="G391">
            <v>736470</v>
          </cell>
          <cell r="H391">
            <v>772020</v>
          </cell>
          <cell r="I391">
            <v>775080</v>
          </cell>
          <cell r="J391">
            <v>773550</v>
          </cell>
          <cell r="K391">
            <v>795420</v>
          </cell>
          <cell r="L391">
            <v>795420</v>
          </cell>
          <cell r="M391">
            <v>585040</v>
          </cell>
          <cell r="N391">
            <v>0</v>
          </cell>
          <cell r="O391">
            <v>0</v>
          </cell>
          <cell r="P391">
            <v>0</v>
          </cell>
        </row>
        <row r="392">
          <cell r="B392" t="str">
            <v>HJ40000052180133</v>
          </cell>
          <cell r="C392" t="str">
            <v>HJ400000</v>
          </cell>
          <cell r="D392">
            <v>52180133</v>
          </cell>
          <cell r="E392">
            <v>84600</v>
          </cell>
          <cell r="F392">
            <v>267160</v>
          </cell>
          <cell r="G392">
            <v>125220</v>
          </cell>
          <cell r="H392">
            <v>242980</v>
          </cell>
          <cell r="I392">
            <v>128700</v>
          </cell>
          <cell r="J392">
            <v>241240</v>
          </cell>
          <cell r="K392">
            <v>125220</v>
          </cell>
          <cell r="L392">
            <v>267300</v>
          </cell>
          <cell r="M392">
            <v>139640</v>
          </cell>
          <cell r="N392">
            <v>0</v>
          </cell>
          <cell r="O392">
            <v>0</v>
          </cell>
          <cell r="P392">
            <v>0</v>
          </cell>
        </row>
        <row r="393">
          <cell r="B393" t="str">
            <v>HJ40000052200170</v>
          </cell>
          <cell r="C393" t="str">
            <v>HJ400000</v>
          </cell>
          <cell r="D393">
            <v>52200170</v>
          </cell>
          <cell r="E393">
            <v>45831</v>
          </cell>
          <cell r="F393">
            <v>94313</v>
          </cell>
          <cell r="G393">
            <v>94314</v>
          </cell>
          <cell r="H393">
            <v>94314</v>
          </cell>
          <cell r="I393">
            <v>176995</v>
          </cell>
          <cell r="J393">
            <v>1304498</v>
          </cell>
          <cell r="K393">
            <v>1304497</v>
          </cell>
          <cell r="L393">
            <v>1304496</v>
          </cell>
          <cell r="M393">
            <v>1285381</v>
          </cell>
          <cell r="N393">
            <v>0</v>
          </cell>
          <cell r="O393">
            <v>0</v>
          </cell>
          <cell r="P393">
            <v>0</v>
          </cell>
        </row>
        <row r="394">
          <cell r="B394" t="str">
            <v>HJ40000052230103</v>
          </cell>
          <cell r="C394" t="str">
            <v>HJ400000</v>
          </cell>
          <cell r="D394">
            <v>52230103</v>
          </cell>
          <cell r="E394">
            <v>100500</v>
          </cell>
          <cell r="F394">
            <v>2537150</v>
          </cell>
          <cell r="G394">
            <v>156500</v>
          </cell>
          <cell r="H394">
            <v>57000</v>
          </cell>
          <cell r="I394">
            <v>649800</v>
          </cell>
          <cell r="J394">
            <v>21500</v>
          </cell>
          <cell r="K394">
            <v>2400</v>
          </cell>
          <cell r="L394">
            <v>30200</v>
          </cell>
          <cell r="M394">
            <v>28000</v>
          </cell>
          <cell r="N394">
            <v>0</v>
          </cell>
          <cell r="O394">
            <v>0</v>
          </cell>
          <cell r="P394">
            <v>0</v>
          </cell>
        </row>
        <row r="395">
          <cell r="B395" t="str">
            <v>HJ40000052230105</v>
          </cell>
          <cell r="C395" t="str">
            <v>HJ400000</v>
          </cell>
          <cell r="D395">
            <v>52230105</v>
          </cell>
          <cell r="E395">
            <v>0</v>
          </cell>
          <cell r="F395">
            <v>0</v>
          </cell>
          <cell r="G395">
            <v>0</v>
          </cell>
          <cell r="H395">
            <v>32345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</row>
        <row r="396">
          <cell r="B396" t="str">
            <v>HJ40000052250105</v>
          </cell>
          <cell r="C396" t="str">
            <v>HJ400000</v>
          </cell>
          <cell r="D396">
            <v>52250105</v>
          </cell>
          <cell r="E396">
            <v>0</v>
          </cell>
          <cell r="F396">
            <v>0</v>
          </cell>
          <cell r="G396">
            <v>0</v>
          </cell>
          <cell r="H396">
            <v>73098</v>
          </cell>
          <cell r="I396">
            <v>110115</v>
          </cell>
          <cell r="J396">
            <v>0</v>
          </cell>
          <cell r="K396">
            <v>0</v>
          </cell>
          <cell r="L396">
            <v>0</v>
          </cell>
          <cell r="M396">
            <v>31750</v>
          </cell>
          <cell r="N396">
            <v>0</v>
          </cell>
          <cell r="O396">
            <v>0</v>
          </cell>
          <cell r="P396">
            <v>0</v>
          </cell>
        </row>
        <row r="397">
          <cell r="B397" t="str">
            <v>HJ40000052310107</v>
          </cell>
          <cell r="C397" t="str">
            <v>HJ400000</v>
          </cell>
          <cell r="D397">
            <v>52310107</v>
          </cell>
          <cell r="E397">
            <v>0</v>
          </cell>
          <cell r="F397">
            <v>0</v>
          </cell>
          <cell r="G397">
            <v>13200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</row>
        <row r="398">
          <cell r="B398" t="str">
            <v>HJ40000052310114</v>
          </cell>
          <cell r="C398" t="str">
            <v>HJ400000</v>
          </cell>
          <cell r="D398">
            <v>52310114</v>
          </cell>
          <cell r="E398">
            <v>198000000</v>
          </cell>
          <cell r="F398">
            <v>601350000</v>
          </cell>
          <cell r="G398">
            <v>22271326</v>
          </cell>
          <cell r="H398">
            <v>232897255</v>
          </cell>
          <cell r="I398">
            <v>93548</v>
          </cell>
          <cell r="J398">
            <v>22000000</v>
          </cell>
          <cell r="K398">
            <v>128750000</v>
          </cell>
          <cell r="L398">
            <v>277000000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</row>
        <row r="399">
          <cell r="B399" t="str">
            <v>HJ40000052310124</v>
          </cell>
          <cell r="C399" t="str">
            <v>HJ400000</v>
          </cell>
          <cell r="D399">
            <v>52310124</v>
          </cell>
          <cell r="E399">
            <v>0</v>
          </cell>
          <cell r="F399">
            <v>161000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93257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</row>
        <row r="400">
          <cell r="B400" t="str">
            <v>HJ40000052319900</v>
          </cell>
          <cell r="C400" t="str">
            <v>HJ400000</v>
          </cell>
          <cell r="D400">
            <v>52319900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550000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</row>
        <row r="401">
          <cell r="B401" t="str">
            <v>HJ40000052320101</v>
          </cell>
          <cell r="C401" t="str">
            <v>HJ400000</v>
          </cell>
          <cell r="D401">
            <v>52320101</v>
          </cell>
          <cell r="E401">
            <v>0</v>
          </cell>
          <cell r="F401">
            <v>0</v>
          </cell>
          <cell r="G401">
            <v>60000</v>
          </cell>
          <cell r="H401">
            <v>0</v>
          </cell>
          <cell r="I401">
            <v>0</v>
          </cell>
          <cell r="J401">
            <v>44000</v>
          </cell>
          <cell r="K401">
            <v>0</v>
          </cell>
          <cell r="L401">
            <v>80000</v>
          </cell>
          <cell r="M401">
            <v>120000</v>
          </cell>
          <cell r="N401">
            <v>0</v>
          </cell>
          <cell r="O401">
            <v>0</v>
          </cell>
          <cell r="P401">
            <v>0</v>
          </cell>
        </row>
        <row r="402">
          <cell r="B402" t="str">
            <v>HJ40000052330101</v>
          </cell>
          <cell r="C402" t="str">
            <v>HJ400000</v>
          </cell>
          <cell r="D402">
            <v>52330101</v>
          </cell>
          <cell r="E402">
            <v>18600</v>
          </cell>
          <cell r="F402">
            <v>199000</v>
          </cell>
          <cell r="G402">
            <v>0</v>
          </cell>
          <cell r="H402">
            <v>0</v>
          </cell>
          <cell r="I402">
            <v>44000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</row>
        <row r="403">
          <cell r="B403" t="str">
            <v>HJ40000052339900</v>
          </cell>
          <cell r="C403" t="str">
            <v>HJ400000</v>
          </cell>
          <cell r="D403">
            <v>52339900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49453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</row>
        <row r="404">
          <cell r="B404" t="str">
            <v>HJ40000052350101</v>
          </cell>
          <cell r="C404" t="str">
            <v>HJ400000</v>
          </cell>
          <cell r="D404">
            <v>52350101</v>
          </cell>
          <cell r="E404">
            <v>80000</v>
          </cell>
          <cell r="F404">
            <v>0</v>
          </cell>
          <cell r="G404">
            <v>138870</v>
          </cell>
          <cell r="H404">
            <v>0</v>
          </cell>
          <cell r="I404">
            <v>0</v>
          </cell>
          <cell r="J404">
            <v>101000</v>
          </cell>
          <cell r="K404">
            <v>78000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</row>
        <row r="405">
          <cell r="B405" t="str">
            <v>HJ40000052359900</v>
          </cell>
          <cell r="C405" t="str">
            <v>HJ400000</v>
          </cell>
          <cell r="D405">
            <v>52359900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200000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</row>
        <row r="406">
          <cell r="B406" t="str">
            <v>HJ40000061150107</v>
          </cell>
          <cell r="C406" t="str">
            <v>HJ400000</v>
          </cell>
          <cell r="D406">
            <v>61150107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</row>
        <row r="407">
          <cell r="B407" t="str">
            <v>HJ40000061909900</v>
          </cell>
          <cell r="C407" t="str">
            <v>HJ400000</v>
          </cell>
          <cell r="D407">
            <v>61909900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-250000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</row>
        <row r="408">
          <cell r="B408" t="str">
            <v>HJ50000052110111</v>
          </cell>
          <cell r="C408" t="str">
            <v>HJ500000</v>
          </cell>
          <cell r="D408">
            <v>52110111</v>
          </cell>
          <cell r="E408">
            <v>27588266</v>
          </cell>
          <cell r="F408">
            <v>27856955</v>
          </cell>
          <cell r="G408">
            <v>27579674</v>
          </cell>
          <cell r="H408">
            <v>27720466</v>
          </cell>
          <cell r="I408">
            <v>27702383</v>
          </cell>
          <cell r="J408">
            <v>28375341</v>
          </cell>
          <cell r="K408">
            <v>29045715</v>
          </cell>
          <cell r="L408">
            <v>28965633</v>
          </cell>
          <cell r="M408">
            <v>28983716</v>
          </cell>
          <cell r="N408">
            <v>0</v>
          </cell>
          <cell r="O408">
            <v>0</v>
          </cell>
          <cell r="P408">
            <v>0</v>
          </cell>
        </row>
        <row r="409">
          <cell r="B409" t="str">
            <v>HJ50000052130109</v>
          </cell>
          <cell r="C409" t="str">
            <v>HJ500000</v>
          </cell>
          <cell r="D409">
            <v>52130109</v>
          </cell>
          <cell r="E409">
            <v>0</v>
          </cell>
          <cell r="F409">
            <v>116762</v>
          </cell>
          <cell r="G409">
            <v>0</v>
          </cell>
          <cell r="H409">
            <v>0</v>
          </cell>
          <cell r="I409">
            <v>50314</v>
          </cell>
          <cell r="J409">
            <v>68268</v>
          </cell>
          <cell r="K409">
            <v>0</v>
          </cell>
          <cell r="L409">
            <v>36292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</row>
        <row r="410">
          <cell r="B410" t="str">
            <v>HJ50000052130129</v>
          </cell>
          <cell r="C410" t="str">
            <v>HJ500000</v>
          </cell>
          <cell r="D410">
            <v>52130129</v>
          </cell>
          <cell r="E410">
            <v>581289</v>
          </cell>
          <cell r="F410">
            <v>6818</v>
          </cell>
          <cell r="G410">
            <v>279044</v>
          </cell>
          <cell r="H410">
            <v>30457</v>
          </cell>
          <cell r="I410">
            <v>290328</v>
          </cell>
          <cell r="J410">
            <v>0</v>
          </cell>
          <cell r="K410">
            <v>0</v>
          </cell>
          <cell r="L410">
            <v>0</v>
          </cell>
          <cell r="M410">
            <v>184053</v>
          </cell>
          <cell r="N410">
            <v>0</v>
          </cell>
          <cell r="O410">
            <v>0</v>
          </cell>
          <cell r="P410">
            <v>0</v>
          </cell>
        </row>
        <row r="411">
          <cell r="B411" t="str">
            <v>HJ50000052150103</v>
          </cell>
          <cell r="C411" t="str">
            <v>HJ500000</v>
          </cell>
          <cell r="D411">
            <v>52150103</v>
          </cell>
          <cell r="E411">
            <v>1380240</v>
          </cell>
          <cell r="F411">
            <v>312171</v>
          </cell>
          <cell r="G411">
            <v>2626524</v>
          </cell>
          <cell r="H411">
            <v>2102382</v>
          </cell>
          <cell r="I411">
            <v>419757</v>
          </cell>
          <cell r="J411">
            <v>0</v>
          </cell>
          <cell r="K411">
            <v>0</v>
          </cell>
          <cell r="L411">
            <v>1776461</v>
          </cell>
          <cell r="M411">
            <v>5245524</v>
          </cell>
          <cell r="N411">
            <v>0</v>
          </cell>
          <cell r="O411">
            <v>0</v>
          </cell>
          <cell r="P411">
            <v>0</v>
          </cell>
        </row>
        <row r="412">
          <cell r="B412" t="str">
            <v>HJ50000052150105</v>
          </cell>
          <cell r="C412" t="str">
            <v>HJ500000</v>
          </cell>
          <cell r="D412">
            <v>52150105</v>
          </cell>
          <cell r="E412">
            <v>49400</v>
          </cell>
          <cell r="F412">
            <v>53140</v>
          </cell>
          <cell r="G412">
            <v>32600</v>
          </cell>
          <cell r="H412">
            <v>92008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</row>
        <row r="413">
          <cell r="B413" t="str">
            <v>HJ50000052160101</v>
          </cell>
          <cell r="C413" t="str">
            <v>HJ500000</v>
          </cell>
          <cell r="D413">
            <v>52160101</v>
          </cell>
          <cell r="E413">
            <v>108918</v>
          </cell>
          <cell r="F413">
            <v>53358</v>
          </cell>
          <cell r="G413">
            <v>0</v>
          </cell>
          <cell r="H413">
            <v>233320</v>
          </cell>
          <cell r="I413">
            <v>95350</v>
          </cell>
          <cell r="J413">
            <v>98912</v>
          </cell>
          <cell r="K413">
            <v>98337</v>
          </cell>
          <cell r="L413">
            <v>97641</v>
          </cell>
          <cell r="M413">
            <v>97984</v>
          </cell>
          <cell r="N413">
            <v>0</v>
          </cell>
          <cell r="O413">
            <v>0</v>
          </cell>
          <cell r="P413">
            <v>0</v>
          </cell>
        </row>
        <row r="414">
          <cell r="B414" t="str">
            <v>HJ50000052160103</v>
          </cell>
          <cell r="C414" t="str">
            <v>HJ500000</v>
          </cell>
          <cell r="D414">
            <v>52160103</v>
          </cell>
          <cell r="E414">
            <v>0</v>
          </cell>
          <cell r="F414">
            <v>0</v>
          </cell>
          <cell r="G414">
            <v>0</v>
          </cell>
          <cell r="H414">
            <v>2318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</row>
        <row r="415">
          <cell r="B415" t="str">
            <v>HJ50000052180131</v>
          </cell>
          <cell r="C415" t="str">
            <v>HJ500000</v>
          </cell>
          <cell r="D415">
            <v>52180131</v>
          </cell>
          <cell r="E415">
            <v>1787627</v>
          </cell>
          <cell r="F415">
            <v>1786792</v>
          </cell>
          <cell r="G415">
            <v>0</v>
          </cell>
          <cell r="H415">
            <v>3574752</v>
          </cell>
          <cell r="I415">
            <v>1803975</v>
          </cell>
          <cell r="J415">
            <v>1871376</v>
          </cell>
          <cell r="K415">
            <v>1863035</v>
          </cell>
          <cell r="L415">
            <v>1849856</v>
          </cell>
          <cell r="M415">
            <v>1856362</v>
          </cell>
          <cell r="N415">
            <v>0</v>
          </cell>
          <cell r="O415">
            <v>0</v>
          </cell>
          <cell r="P415">
            <v>0</v>
          </cell>
        </row>
        <row r="416">
          <cell r="B416" t="str">
            <v>HJ50000052189900</v>
          </cell>
          <cell r="C416" t="str">
            <v>HJ500000</v>
          </cell>
          <cell r="D416">
            <v>52189900</v>
          </cell>
          <cell r="E416">
            <v>4231857</v>
          </cell>
          <cell r="F416">
            <v>5307954</v>
          </cell>
          <cell r="G416">
            <v>2912904</v>
          </cell>
          <cell r="H416">
            <v>4542697</v>
          </cell>
          <cell r="I416">
            <v>2927365</v>
          </cell>
          <cell r="J416">
            <v>2991969</v>
          </cell>
          <cell r="K416">
            <v>3073456</v>
          </cell>
          <cell r="L416">
            <v>3064335</v>
          </cell>
          <cell r="M416">
            <v>3061185</v>
          </cell>
          <cell r="N416">
            <v>0</v>
          </cell>
          <cell r="O416">
            <v>0</v>
          </cell>
          <cell r="P416">
            <v>0</v>
          </cell>
        </row>
        <row r="417">
          <cell r="B417" t="str">
            <v>HJ50000052190101</v>
          </cell>
          <cell r="C417" t="str">
            <v>HJ500000</v>
          </cell>
          <cell r="D417">
            <v>52190101</v>
          </cell>
          <cell r="E417">
            <v>0</v>
          </cell>
          <cell r="F417">
            <v>2891076</v>
          </cell>
          <cell r="G417">
            <v>2860104</v>
          </cell>
          <cell r="H417">
            <v>2929563</v>
          </cell>
          <cell r="I417">
            <v>2874255</v>
          </cell>
          <cell r="J417">
            <v>2914038</v>
          </cell>
          <cell r="K417">
            <v>2999478</v>
          </cell>
          <cell r="L417">
            <v>2994939</v>
          </cell>
          <cell r="M417">
            <v>3009891</v>
          </cell>
          <cell r="N417">
            <v>0</v>
          </cell>
          <cell r="O417">
            <v>0</v>
          </cell>
          <cell r="P417">
            <v>0</v>
          </cell>
        </row>
        <row r="418">
          <cell r="B418" t="str">
            <v>HJ50000052190102</v>
          </cell>
          <cell r="C418" t="str">
            <v>HJ500000</v>
          </cell>
          <cell r="D418">
            <v>52190102</v>
          </cell>
          <cell r="E418">
            <v>1346391</v>
          </cell>
          <cell r="F418">
            <v>1373536</v>
          </cell>
          <cell r="G418">
            <v>1347854</v>
          </cell>
          <cell r="H418">
            <v>1348614</v>
          </cell>
          <cell r="I418">
            <v>1347955</v>
          </cell>
          <cell r="J418">
            <v>1360892</v>
          </cell>
          <cell r="K418">
            <v>1416684</v>
          </cell>
          <cell r="L418">
            <v>1426573</v>
          </cell>
          <cell r="M418">
            <v>1418001</v>
          </cell>
          <cell r="N418">
            <v>0</v>
          </cell>
          <cell r="O418">
            <v>0</v>
          </cell>
          <cell r="P418">
            <v>0</v>
          </cell>
        </row>
        <row r="419">
          <cell r="B419" t="str">
            <v>HJ50000052210170</v>
          </cell>
          <cell r="C419" t="str">
            <v>HJ500000</v>
          </cell>
          <cell r="D419">
            <v>52210170</v>
          </cell>
          <cell r="E419">
            <v>9091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</row>
        <row r="420">
          <cell r="B420" t="str">
            <v>HJ50000052230103</v>
          </cell>
          <cell r="C420" t="str">
            <v>HJ500000</v>
          </cell>
          <cell r="D420">
            <v>52230103</v>
          </cell>
          <cell r="E420">
            <v>100000</v>
          </cell>
          <cell r="F420">
            <v>0</v>
          </cell>
          <cell r="G420">
            <v>61400</v>
          </cell>
          <cell r="H420">
            <v>19700</v>
          </cell>
          <cell r="I420">
            <v>88000</v>
          </cell>
          <cell r="J420">
            <v>0</v>
          </cell>
          <cell r="K420">
            <v>0</v>
          </cell>
          <cell r="L420">
            <v>0</v>
          </cell>
          <cell r="M420">
            <v>41000</v>
          </cell>
          <cell r="N420">
            <v>0</v>
          </cell>
          <cell r="O420">
            <v>0</v>
          </cell>
          <cell r="P420">
            <v>0</v>
          </cell>
        </row>
        <row r="421">
          <cell r="B421" t="str">
            <v>HJ50000052230105</v>
          </cell>
          <cell r="C421" t="str">
            <v>HJ500000</v>
          </cell>
          <cell r="D421">
            <v>52230105</v>
          </cell>
          <cell r="E421">
            <v>171823</v>
          </cell>
          <cell r="F421">
            <v>224218</v>
          </cell>
          <cell r="G421">
            <v>241875</v>
          </cell>
          <cell r="H421">
            <v>298275</v>
          </cell>
          <cell r="I421">
            <v>259231</v>
          </cell>
          <cell r="J421">
            <v>286940</v>
          </cell>
          <cell r="K421">
            <v>173916</v>
          </cell>
          <cell r="L421">
            <v>145629</v>
          </cell>
          <cell r="M421">
            <v>312091</v>
          </cell>
          <cell r="N421">
            <v>0</v>
          </cell>
          <cell r="O421">
            <v>0</v>
          </cell>
          <cell r="P421">
            <v>0</v>
          </cell>
        </row>
        <row r="422">
          <cell r="B422" t="str">
            <v>HJ50000052250105</v>
          </cell>
          <cell r="C422" t="str">
            <v>HJ500000</v>
          </cell>
          <cell r="D422">
            <v>52250105</v>
          </cell>
          <cell r="E422">
            <v>0</v>
          </cell>
          <cell r="F422">
            <v>0</v>
          </cell>
          <cell r="G422">
            <v>136362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</row>
        <row r="423">
          <cell r="B423" t="str">
            <v>HJ50000052310101</v>
          </cell>
          <cell r="C423" t="str">
            <v>HJ500000</v>
          </cell>
          <cell r="D423">
            <v>52310101</v>
          </cell>
          <cell r="E423">
            <v>7494</v>
          </cell>
          <cell r="F423">
            <v>10828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</row>
        <row r="424">
          <cell r="B424" t="str">
            <v>HJ50000052310114</v>
          </cell>
          <cell r="C424" t="str">
            <v>HJ500000</v>
          </cell>
          <cell r="D424">
            <v>52310114</v>
          </cell>
          <cell r="E424">
            <v>23685</v>
          </cell>
          <cell r="F424">
            <v>0</v>
          </cell>
          <cell r="G424">
            <v>26558</v>
          </cell>
          <cell r="H424">
            <v>2027105</v>
          </cell>
          <cell r="I424">
            <v>0</v>
          </cell>
          <cell r="J424">
            <v>1009530</v>
          </cell>
          <cell r="K424">
            <v>0</v>
          </cell>
          <cell r="L424">
            <v>0</v>
          </cell>
          <cell r="M424">
            <v>1835955</v>
          </cell>
          <cell r="N424">
            <v>0</v>
          </cell>
          <cell r="O424">
            <v>0</v>
          </cell>
          <cell r="P424">
            <v>0</v>
          </cell>
        </row>
        <row r="425">
          <cell r="B425" t="str">
            <v>HJ50000052310127</v>
          </cell>
          <cell r="C425" t="str">
            <v>HJ500000</v>
          </cell>
          <cell r="D425">
            <v>52310127</v>
          </cell>
          <cell r="E425">
            <v>70843</v>
          </cell>
          <cell r="F425">
            <v>18284752</v>
          </cell>
          <cell r="G425">
            <v>155610</v>
          </cell>
          <cell r="H425">
            <v>70843</v>
          </cell>
          <cell r="I425">
            <v>71941</v>
          </cell>
          <cell r="J425">
            <v>117571</v>
          </cell>
          <cell r="K425">
            <v>98311</v>
          </cell>
          <cell r="L425">
            <v>74254</v>
          </cell>
          <cell r="M425">
            <v>74115</v>
          </cell>
          <cell r="N425">
            <v>0</v>
          </cell>
          <cell r="O425">
            <v>0</v>
          </cell>
          <cell r="P425">
            <v>0</v>
          </cell>
        </row>
        <row r="426">
          <cell r="B426" t="str">
            <v>HJ50000052319900</v>
          </cell>
          <cell r="C426" t="str">
            <v>HJ500000</v>
          </cell>
          <cell r="D426">
            <v>52319900</v>
          </cell>
          <cell r="E426">
            <v>0</v>
          </cell>
          <cell r="F426">
            <v>0</v>
          </cell>
          <cell r="G426">
            <v>9091</v>
          </cell>
          <cell r="H426">
            <v>26660</v>
          </cell>
          <cell r="I426">
            <v>0</v>
          </cell>
          <cell r="J426">
            <v>0</v>
          </cell>
          <cell r="K426">
            <v>0</v>
          </cell>
          <cell r="L426">
            <v>548856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</row>
        <row r="427">
          <cell r="B427" t="str">
            <v>HJ50000052320102</v>
          </cell>
          <cell r="C427" t="str">
            <v>HJ500000</v>
          </cell>
          <cell r="D427">
            <v>52320102</v>
          </cell>
          <cell r="E427">
            <v>30000</v>
          </cell>
          <cell r="F427">
            <v>0</v>
          </cell>
          <cell r="G427">
            <v>46561</v>
          </cell>
          <cell r="H427">
            <v>101296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</row>
        <row r="428">
          <cell r="B428" t="str">
            <v>HJ50000052330101</v>
          </cell>
          <cell r="C428" t="str">
            <v>HJ500000</v>
          </cell>
          <cell r="D428">
            <v>52330101</v>
          </cell>
          <cell r="E428">
            <v>0</v>
          </cell>
          <cell r="F428">
            <v>4482987</v>
          </cell>
          <cell r="G428">
            <v>0</v>
          </cell>
          <cell r="H428">
            <v>0</v>
          </cell>
          <cell r="I428">
            <v>0</v>
          </cell>
          <cell r="J428">
            <v>204294</v>
          </cell>
          <cell r="K428">
            <v>0</v>
          </cell>
          <cell r="L428">
            <v>255759</v>
          </cell>
          <cell r="M428">
            <v>3124363</v>
          </cell>
          <cell r="N428">
            <v>0</v>
          </cell>
          <cell r="O428">
            <v>0</v>
          </cell>
          <cell r="P428">
            <v>0</v>
          </cell>
        </row>
        <row r="429">
          <cell r="B429" t="str">
            <v>HJ50000052330105</v>
          </cell>
          <cell r="C429" t="str">
            <v>HJ500000</v>
          </cell>
          <cell r="D429">
            <v>52330105</v>
          </cell>
          <cell r="E429">
            <v>0</v>
          </cell>
          <cell r="F429">
            <v>0</v>
          </cell>
          <cell r="G429">
            <v>50357</v>
          </cell>
          <cell r="H429">
            <v>24382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31461</v>
          </cell>
          <cell r="N429">
            <v>0</v>
          </cell>
          <cell r="O429">
            <v>0</v>
          </cell>
          <cell r="P429">
            <v>0</v>
          </cell>
        </row>
        <row r="430">
          <cell r="B430" t="str">
            <v>HJ50000052330110</v>
          </cell>
          <cell r="C430" t="str">
            <v>HJ500000</v>
          </cell>
          <cell r="D430">
            <v>52330110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65935</v>
          </cell>
          <cell r="J430">
            <v>13082801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</row>
        <row r="431">
          <cell r="B431" t="str">
            <v>HJ50000052339900</v>
          </cell>
          <cell r="C431" t="str">
            <v>HJ500000</v>
          </cell>
          <cell r="D431">
            <v>52339900</v>
          </cell>
          <cell r="E431">
            <v>0</v>
          </cell>
          <cell r="F431">
            <v>202296</v>
          </cell>
          <cell r="G431">
            <v>0</v>
          </cell>
          <cell r="H431">
            <v>79980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5909</v>
          </cell>
          <cell r="N431">
            <v>0</v>
          </cell>
          <cell r="O431">
            <v>0</v>
          </cell>
          <cell r="P431">
            <v>0</v>
          </cell>
        </row>
        <row r="432">
          <cell r="B432" t="str">
            <v>HJ50000052350101</v>
          </cell>
          <cell r="C432" t="str">
            <v>HJ500000</v>
          </cell>
          <cell r="D432">
            <v>52350101</v>
          </cell>
          <cell r="E432">
            <v>356000</v>
          </cell>
          <cell r="F432">
            <v>0</v>
          </cell>
          <cell r="G432">
            <v>240000</v>
          </cell>
          <cell r="H432">
            <v>0</v>
          </cell>
          <cell r="I432">
            <v>174000</v>
          </cell>
          <cell r="J432">
            <v>0</v>
          </cell>
          <cell r="K432">
            <v>0</v>
          </cell>
          <cell r="L432">
            <v>0</v>
          </cell>
          <cell r="M432">
            <v>261000</v>
          </cell>
          <cell r="N432">
            <v>0</v>
          </cell>
          <cell r="O432">
            <v>0</v>
          </cell>
          <cell r="P432">
            <v>0</v>
          </cell>
        </row>
        <row r="433">
          <cell r="B433" t="str">
            <v>HN10000051110141</v>
          </cell>
          <cell r="C433" t="str">
            <v>HN100000</v>
          </cell>
          <cell r="D433">
            <v>51110141</v>
          </cell>
          <cell r="E433">
            <v>1839057252</v>
          </cell>
          <cell r="F433">
            <v>1254608503</v>
          </cell>
          <cell r="G433">
            <v>1522579869</v>
          </cell>
          <cell r="H433">
            <v>2231893080</v>
          </cell>
          <cell r="I433">
            <v>2279111642</v>
          </cell>
          <cell r="J433">
            <v>2478616872</v>
          </cell>
          <cell r="K433">
            <v>2053910290</v>
          </cell>
          <cell r="L433">
            <v>2073156907</v>
          </cell>
          <cell r="M433">
            <v>2004987457</v>
          </cell>
          <cell r="N433">
            <v>0</v>
          </cell>
          <cell r="O433">
            <v>0</v>
          </cell>
          <cell r="P433">
            <v>0</v>
          </cell>
        </row>
        <row r="434">
          <cell r="B434" t="str">
            <v>HN10000052110111</v>
          </cell>
          <cell r="C434" t="str">
            <v>HN100000</v>
          </cell>
          <cell r="D434">
            <v>52110111</v>
          </cell>
          <cell r="E434">
            <v>9121000</v>
          </cell>
          <cell r="F434">
            <v>9121000</v>
          </cell>
          <cell r="G434">
            <v>9121000</v>
          </cell>
          <cell r="H434">
            <v>9121000</v>
          </cell>
          <cell r="I434">
            <v>9121000</v>
          </cell>
          <cell r="J434">
            <v>9121000</v>
          </cell>
          <cell r="K434">
            <v>9121000</v>
          </cell>
          <cell r="L434">
            <v>9121000</v>
          </cell>
          <cell r="M434">
            <v>9121000</v>
          </cell>
          <cell r="N434">
            <v>0</v>
          </cell>
          <cell r="O434">
            <v>0</v>
          </cell>
          <cell r="P434">
            <v>0</v>
          </cell>
        </row>
        <row r="435">
          <cell r="B435" t="str">
            <v>HN10000052110512</v>
          </cell>
          <cell r="C435" t="str">
            <v>HN100000</v>
          </cell>
          <cell r="D435">
            <v>52110512</v>
          </cell>
          <cell r="E435">
            <v>0</v>
          </cell>
          <cell r="F435">
            <v>500000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1500000</v>
          </cell>
          <cell r="L435">
            <v>0</v>
          </cell>
          <cell r="M435">
            <v>400000</v>
          </cell>
          <cell r="N435">
            <v>0</v>
          </cell>
          <cell r="O435">
            <v>0</v>
          </cell>
          <cell r="P435">
            <v>0</v>
          </cell>
        </row>
        <row r="436">
          <cell r="B436" t="str">
            <v>HN10000052120101</v>
          </cell>
          <cell r="C436" t="str">
            <v>HN100000</v>
          </cell>
          <cell r="D436">
            <v>52120101</v>
          </cell>
          <cell r="E436">
            <v>1291470</v>
          </cell>
          <cell r="F436">
            <v>1850638</v>
          </cell>
          <cell r="G436">
            <v>1803500</v>
          </cell>
          <cell r="H436">
            <v>1769274</v>
          </cell>
          <cell r="I436">
            <v>848434</v>
          </cell>
          <cell r="J436">
            <v>1759156</v>
          </cell>
          <cell r="K436">
            <v>1261280</v>
          </cell>
          <cell r="L436">
            <v>1510216</v>
          </cell>
          <cell r="M436">
            <v>1510218</v>
          </cell>
          <cell r="N436">
            <v>0</v>
          </cell>
          <cell r="O436">
            <v>0</v>
          </cell>
          <cell r="P436">
            <v>0</v>
          </cell>
        </row>
        <row r="437">
          <cell r="B437" t="str">
            <v>HN10000052130119</v>
          </cell>
          <cell r="C437" t="str">
            <v>HN100000</v>
          </cell>
          <cell r="D437">
            <v>52130119</v>
          </cell>
          <cell r="E437">
            <v>530000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</row>
        <row r="438">
          <cell r="B438" t="str">
            <v>HN10000052130123</v>
          </cell>
          <cell r="C438" t="str">
            <v>HN100000</v>
          </cell>
          <cell r="D438">
            <v>52130123</v>
          </cell>
          <cell r="E438">
            <v>8182</v>
          </cell>
          <cell r="F438">
            <v>0</v>
          </cell>
          <cell r="G438">
            <v>0</v>
          </cell>
          <cell r="H438">
            <v>0</v>
          </cell>
          <cell r="I438">
            <v>7273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</row>
        <row r="439">
          <cell r="B439" t="str">
            <v>HN10000052130124</v>
          </cell>
          <cell r="C439" t="str">
            <v>HN100000</v>
          </cell>
          <cell r="D439">
            <v>52130124</v>
          </cell>
          <cell r="E439">
            <v>22988</v>
          </cell>
          <cell r="F439">
            <v>0</v>
          </cell>
          <cell r="G439">
            <v>5257</v>
          </cell>
          <cell r="H439">
            <v>14490</v>
          </cell>
          <cell r="I439">
            <v>0</v>
          </cell>
          <cell r="J439">
            <v>0</v>
          </cell>
          <cell r="K439">
            <v>300000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</row>
        <row r="440">
          <cell r="B440" t="str">
            <v>HN10000052130125</v>
          </cell>
          <cell r="C440" t="str">
            <v>HN100000</v>
          </cell>
          <cell r="D440">
            <v>52130125</v>
          </cell>
          <cell r="E440">
            <v>617575</v>
          </cell>
          <cell r="F440">
            <v>0</v>
          </cell>
          <cell r="G440">
            <v>0</v>
          </cell>
          <cell r="H440">
            <v>869099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</row>
        <row r="441">
          <cell r="B441" t="str">
            <v>HN10000052130129</v>
          </cell>
          <cell r="C441" t="str">
            <v>HN100000</v>
          </cell>
          <cell r="D441">
            <v>52130129</v>
          </cell>
          <cell r="E441">
            <v>2736000</v>
          </cell>
          <cell r="F441">
            <v>2026800</v>
          </cell>
          <cell r="G441">
            <v>2556000</v>
          </cell>
          <cell r="H441">
            <v>2343600</v>
          </cell>
          <cell r="I441">
            <v>2422800</v>
          </cell>
          <cell r="J441">
            <v>2458800</v>
          </cell>
          <cell r="K441">
            <v>2635200</v>
          </cell>
          <cell r="L441">
            <v>2318400</v>
          </cell>
          <cell r="M441">
            <v>1790100</v>
          </cell>
          <cell r="N441">
            <v>0</v>
          </cell>
          <cell r="O441">
            <v>0</v>
          </cell>
          <cell r="P441">
            <v>0</v>
          </cell>
        </row>
        <row r="442">
          <cell r="B442" t="str">
            <v>HN10000052130133</v>
          </cell>
          <cell r="C442" t="str">
            <v>HN100000</v>
          </cell>
          <cell r="D442">
            <v>52130133</v>
          </cell>
          <cell r="E442">
            <v>0</v>
          </cell>
          <cell r="F442">
            <v>0</v>
          </cell>
          <cell r="G442">
            <v>0</v>
          </cell>
          <cell r="H442">
            <v>1700000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</row>
        <row r="443">
          <cell r="B443" t="str">
            <v>HN10000052150105</v>
          </cell>
          <cell r="C443" t="str">
            <v>HN100000</v>
          </cell>
          <cell r="D443">
            <v>52150105</v>
          </cell>
          <cell r="E443">
            <v>451042</v>
          </cell>
          <cell r="F443">
            <v>169558</v>
          </cell>
          <cell r="G443">
            <v>205245</v>
          </cell>
          <cell r="H443">
            <v>278313</v>
          </cell>
          <cell r="I443">
            <v>90183</v>
          </cell>
          <cell r="J443">
            <v>50147</v>
          </cell>
          <cell r="K443">
            <v>1664</v>
          </cell>
          <cell r="L443">
            <v>161361</v>
          </cell>
          <cell r="M443">
            <v>129780</v>
          </cell>
          <cell r="N443">
            <v>0</v>
          </cell>
          <cell r="O443">
            <v>0</v>
          </cell>
          <cell r="P443">
            <v>0</v>
          </cell>
        </row>
        <row r="444">
          <cell r="B444" t="str">
            <v>HN10000052160101</v>
          </cell>
          <cell r="C444" t="str">
            <v>HN100000</v>
          </cell>
          <cell r="D444">
            <v>52160101</v>
          </cell>
          <cell r="E444">
            <v>385585</v>
          </cell>
          <cell r="F444">
            <v>377386</v>
          </cell>
          <cell r="G444">
            <v>373459</v>
          </cell>
          <cell r="H444">
            <v>390603</v>
          </cell>
          <cell r="I444">
            <v>385183</v>
          </cell>
          <cell r="J444">
            <v>384530</v>
          </cell>
          <cell r="K444">
            <v>375420</v>
          </cell>
          <cell r="L444">
            <v>375261</v>
          </cell>
          <cell r="M444">
            <v>378582</v>
          </cell>
          <cell r="N444">
            <v>0</v>
          </cell>
          <cell r="O444">
            <v>0</v>
          </cell>
          <cell r="P444">
            <v>0</v>
          </cell>
        </row>
        <row r="445">
          <cell r="B445" t="str">
            <v>HN10000052170102</v>
          </cell>
          <cell r="C445" t="str">
            <v>HN100000</v>
          </cell>
          <cell r="D445">
            <v>52170102</v>
          </cell>
          <cell r="E445">
            <v>400120</v>
          </cell>
          <cell r="F445">
            <v>471520</v>
          </cell>
          <cell r="G445">
            <v>421540</v>
          </cell>
          <cell r="H445">
            <v>293776</v>
          </cell>
          <cell r="I445">
            <v>363377</v>
          </cell>
          <cell r="J445">
            <v>371560</v>
          </cell>
          <cell r="K445">
            <v>328006</v>
          </cell>
          <cell r="L445">
            <v>343980</v>
          </cell>
          <cell r="M445">
            <v>918400</v>
          </cell>
          <cell r="N445">
            <v>0</v>
          </cell>
          <cell r="O445">
            <v>0</v>
          </cell>
          <cell r="P445">
            <v>0</v>
          </cell>
        </row>
        <row r="446">
          <cell r="B446" t="str">
            <v>HN10000052170106</v>
          </cell>
          <cell r="C446" t="str">
            <v>HN100000</v>
          </cell>
          <cell r="D446">
            <v>52170106</v>
          </cell>
          <cell r="E446">
            <v>216982</v>
          </cell>
          <cell r="F446">
            <v>216982</v>
          </cell>
          <cell r="G446">
            <v>191455</v>
          </cell>
          <cell r="H446">
            <v>244582</v>
          </cell>
          <cell r="I446">
            <v>223855</v>
          </cell>
          <cell r="J446">
            <v>207273</v>
          </cell>
          <cell r="K446">
            <v>242509</v>
          </cell>
          <cell r="L446">
            <v>196364</v>
          </cell>
          <cell r="M446">
            <v>248727</v>
          </cell>
          <cell r="N446">
            <v>0</v>
          </cell>
          <cell r="O446">
            <v>0</v>
          </cell>
          <cell r="P446">
            <v>0</v>
          </cell>
        </row>
        <row r="447">
          <cell r="B447" t="str">
            <v>HN10000052180101</v>
          </cell>
          <cell r="C447" t="str">
            <v>HN100000</v>
          </cell>
          <cell r="D447">
            <v>52180101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681500</v>
          </cell>
          <cell r="L447">
            <v>375000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</row>
        <row r="448">
          <cell r="B448" t="str">
            <v>HN10000052180105</v>
          </cell>
          <cell r="C448" t="str">
            <v>HN100000</v>
          </cell>
          <cell r="D448">
            <v>52180105</v>
          </cell>
          <cell r="E448">
            <v>121500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</row>
        <row r="449">
          <cell r="B449" t="str">
            <v>HN10000052180113</v>
          </cell>
          <cell r="C449" t="str">
            <v>HN100000</v>
          </cell>
          <cell r="D449">
            <v>52180113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15354660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</row>
        <row r="450">
          <cell r="B450" t="str">
            <v>HN10000052180115</v>
          </cell>
          <cell r="C450" t="str">
            <v>HN100000</v>
          </cell>
          <cell r="D450">
            <v>52180115</v>
          </cell>
          <cell r="E450">
            <v>331910</v>
          </cell>
          <cell r="F450">
            <v>483120</v>
          </cell>
          <cell r="G450">
            <v>258280</v>
          </cell>
          <cell r="H450">
            <v>470950</v>
          </cell>
          <cell r="I450">
            <v>281590</v>
          </cell>
          <cell r="J450">
            <v>495550</v>
          </cell>
          <cell r="K450">
            <v>0</v>
          </cell>
          <cell r="L450">
            <v>488820</v>
          </cell>
          <cell r="M450">
            <v>311830</v>
          </cell>
          <cell r="N450">
            <v>0</v>
          </cell>
          <cell r="O450">
            <v>0</v>
          </cell>
          <cell r="P450">
            <v>0</v>
          </cell>
        </row>
        <row r="451">
          <cell r="B451" t="str">
            <v>HN10000052180131</v>
          </cell>
          <cell r="C451" t="str">
            <v>HN100000</v>
          </cell>
          <cell r="D451">
            <v>52180131</v>
          </cell>
          <cell r="E451">
            <v>317510</v>
          </cell>
          <cell r="F451">
            <v>317510</v>
          </cell>
          <cell r="G451">
            <v>317510</v>
          </cell>
          <cell r="H451">
            <v>641260</v>
          </cell>
          <cell r="I451">
            <v>354970</v>
          </cell>
          <cell r="J451">
            <v>354970</v>
          </cell>
          <cell r="K451">
            <v>354970</v>
          </cell>
          <cell r="L451">
            <v>354970</v>
          </cell>
          <cell r="M451">
            <v>354970</v>
          </cell>
          <cell r="N451">
            <v>0</v>
          </cell>
          <cell r="O451">
            <v>0</v>
          </cell>
          <cell r="P451">
            <v>0</v>
          </cell>
        </row>
        <row r="452">
          <cell r="B452" t="str">
            <v>HN10000052180132</v>
          </cell>
          <cell r="C452" t="str">
            <v>HN100000</v>
          </cell>
          <cell r="D452">
            <v>52180132</v>
          </cell>
          <cell r="E452">
            <v>202050</v>
          </cell>
          <cell r="F452">
            <v>202050</v>
          </cell>
          <cell r="G452">
            <v>202050</v>
          </cell>
          <cell r="H452">
            <v>202050</v>
          </cell>
          <cell r="I452">
            <v>202050</v>
          </cell>
          <cell r="J452">
            <v>202050</v>
          </cell>
          <cell r="K452">
            <v>210600</v>
          </cell>
          <cell r="L452">
            <v>210600</v>
          </cell>
          <cell r="M452">
            <v>210600</v>
          </cell>
          <cell r="N452">
            <v>0</v>
          </cell>
          <cell r="O452">
            <v>0</v>
          </cell>
          <cell r="P452">
            <v>0</v>
          </cell>
        </row>
        <row r="453">
          <cell r="B453" t="str">
            <v>HN10000052180133</v>
          </cell>
          <cell r="C453" t="str">
            <v>HN100000</v>
          </cell>
          <cell r="D453">
            <v>52180133</v>
          </cell>
          <cell r="E453">
            <v>118560</v>
          </cell>
          <cell r="F453">
            <v>327940</v>
          </cell>
          <cell r="G453">
            <v>118560</v>
          </cell>
          <cell r="H453">
            <v>118560</v>
          </cell>
          <cell r="I453">
            <v>118560</v>
          </cell>
          <cell r="J453">
            <v>118560</v>
          </cell>
          <cell r="K453">
            <v>118560</v>
          </cell>
          <cell r="L453">
            <v>118560</v>
          </cell>
          <cell r="M453">
            <v>118560</v>
          </cell>
          <cell r="N453">
            <v>0</v>
          </cell>
          <cell r="O453">
            <v>0</v>
          </cell>
          <cell r="P453">
            <v>0</v>
          </cell>
        </row>
        <row r="454">
          <cell r="B454" t="str">
            <v>HN10000052189900</v>
          </cell>
          <cell r="C454" t="str">
            <v>HN100000</v>
          </cell>
          <cell r="D454">
            <v>52189900</v>
          </cell>
          <cell r="E454">
            <v>0</v>
          </cell>
          <cell r="F454">
            <v>0</v>
          </cell>
          <cell r="G454">
            <v>0</v>
          </cell>
          <cell r="H454">
            <v>768200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</row>
        <row r="455">
          <cell r="B455" t="str">
            <v>HN10000052190102</v>
          </cell>
          <cell r="C455" t="str">
            <v>HN100000</v>
          </cell>
          <cell r="D455">
            <v>52190102</v>
          </cell>
          <cell r="E455">
            <v>720500</v>
          </cell>
          <cell r="F455">
            <v>720500</v>
          </cell>
          <cell r="G455">
            <v>720500</v>
          </cell>
          <cell r="H455">
            <v>720500</v>
          </cell>
          <cell r="I455">
            <v>720500</v>
          </cell>
          <cell r="J455">
            <v>720500</v>
          </cell>
          <cell r="K455">
            <v>720500</v>
          </cell>
          <cell r="L455">
            <v>720500</v>
          </cell>
          <cell r="M455">
            <v>720500</v>
          </cell>
          <cell r="N455">
            <v>0</v>
          </cell>
          <cell r="O455">
            <v>0</v>
          </cell>
          <cell r="P455">
            <v>0</v>
          </cell>
        </row>
        <row r="456">
          <cell r="B456" t="str">
            <v>HN10000052190103</v>
          </cell>
          <cell r="C456" t="str">
            <v>HN100000</v>
          </cell>
          <cell r="D456">
            <v>52190103</v>
          </cell>
          <cell r="E456">
            <v>458760</v>
          </cell>
          <cell r="F456">
            <v>388216</v>
          </cell>
          <cell r="G456">
            <v>448776</v>
          </cell>
          <cell r="H456">
            <v>491152</v>
          </cell>
          <cell r="I456">
            <v>513192</v>
          </cell>
          <cell r="J456">
            <v>506280</v>
          </cell>
          <cell r="K456">
            <v>640112</v>
          </cell>
          <cell r="L456">
            <v>376008</v>
          </cell>
          <cell r="M456">
            <v>545360</v>
          </cell>
          <cell r="N456">
            <v>0</v>
          </cell>
          <cell r="O456">
            <v>0</v>
          </cell>
          <cell r="P456">
            <v>0</v>
          </cell>
        </row>
        <row r="457">
          <cell r="B457" t="str">
            <v>HN10000052200120</v>
          </cell>
          <cell r="C457" t="str">
            <v>HN100000</v>
          </cell>
          <cell r="D457">
            <v>52200120</v>
          </cell>
          <cell r="E457">
            <v>20405589</v>
          </cell>
          <cell r="F457">
            <v>20405588</v>
          </cell>
          <cell r="G457">
            <v>20405590</v>
          </cell>
          <cell r="H457">
            <v>20405589</v>
          </cell>
          <cell r="I457">
            <v>20405587</v>
          </cell>
          <cell r="J457">
            <v>20405589</v>
          </cell>
          <cell r="K457">
            <v>20405588</v>
          </cell>
          <cell r="L457">
            <v>20405588</v>
          </cell>
          <cell r="M457">
            <v>20405590</v>
          </cell>
          <cell r="N457">
            <v>0</v>
          </cell>
          <cell r="O457">
            <v>0</v>
          </cell>
          <cell r="P457">
            <v>0</v>
          </cell>
        </row>
        <row r="458">
          <cell r="B458" t="str">
            <v>HN10000052200130</v>
          </cell>
          <cell r="C458" t="str">
            <v>HN100000</v>
          </cell>
          <cell r="D458">
            <v>52200130</v>
          </cell>
          <cell r="E458">
            <v>5230833</v>
          </cell>
          <cell r="F458">
            <v>5230834</v>
          </cell>
          <cell r="G458">
            <v>5230833</v>
          </cell>
          <cell r="H458">
            <v>5230833</v>
          </cell>
          <cell r="I458">
            <v>5230834</v>
          </cell>
          <cell r="J458">
            <v>5230833</v>
          </cell>
          <cell r="K458">
            <v>5230833</v>
          </cell>
          <cell r="L458">
            <v>5230834</v>
          </cell>
          <cell r="M458">
            <v>5230833</v>
          </cell>
          <cell r="N458">
            <v>0</v>
          </cell>
          <cell r="O458">
            <v>0</v>
          </cell>
          <cell r="P458">
            <v>0</v>
          </cell>
        </row>
        <row r="459">
          <cell r="B459" t="str">
            <v>HN10000052200150</v>
          </cell>
          <cell r="C459" t="str">
            <v>HN100000</v>
          </cell>
          <cell r="D459">
            <v>52200150</v>
          </cell>
          <cell r="E459">
            <v>142485296</v>
          </cell>
          <cell r="F459">
            <v>142485291</v>
          </cell>
          <cell r="G459">
            <v>142485286</v>
          </cell>
          <cell r="H459">
            <v>142485291</v>
          </cell>
          <cell r="I459">
            <v>142485292</v>
          </cell>
          <cell r="J459">
            <v>142485305</v>
          </cell>
          <cell r="K459">
            <v>142602656</v>
          </cell>
          <cell r="L459">
            <v>144871912</v>
          </cell>
          <cell r="M459">
            <v>144691762</v>
          </cell>
          <cell r="N459">
            <v>0</v>
          </cell>
          <cell r="O459">
            <v>0</v>
          </cell>
          <cell r="P459">
            <v>0</v>
          </cell>
        </row>
        <row r="460">
          <cell r="B460" t="str">
            <v>HN10000052200160</v>
          </cell>
          <cell r="C460" t="str">
            <v>HN100000</v>
          </cell>
          <cell r="D460">
            <v>52200160</v>
          </cell>
          <cell r="E460">
            <v>309235</v>
          </cell>
          <cell r="F460">
            <v>309234</v>
          </cell>
          <cell r="G460">
            <v>309235</v>
          </cell>
          <cell r="H460">
            <v>309235</v>
          </cell>
          <cell r="I460">
            <v>309235</v>
          </cell>
          <cell r="J460">
            <v>309234</v>
          </cell>
          <cell r="K460">
            <v>309235</v>
          </cell>
          <cell r="L460">
            <v>309235</v>
          </cell>
          <cell r="M460">
            <v>309235</v>
          </cell>
          <cell r="N460">
            <v>0</v>
          </cell>
          <cell r="O460">
            <v>0</v>
          </cell>
          <cell r="P460">
            <v>0</v>
          </cell>
        </row>
        <row r="461">
          <cell r="B461" t="str">
            <v>HN10000052200170</v>
          </cell>
          <cell r="C461" t="str">
            <v>HN100000</v>
          </cell>
          <cell r="D461">
            <v>52200170</v>
          </cell>
          <cell r="E461">
            <v>4394527</v>
          </cell>
          <cell r="F461">
            <v>4394538</v>
          </cell>
          <cell r="G461">
            <v>4394532</v>
          </cell>
          <cell r="H461">
            <v>4394517</v>
          </cell>
          <cell r="I461">
            <v>4394545</v>
          </cell>
          <cell r="J461">
            <v>4394522</v>
          </cell>
          <cell r="K461">
            <v>4394533</v>
          </cell>
          <cell r="L461">
            <v>4394522</v>
          </cell>
          <cell r="M461">
            <v>4394542</v>
          </cell>
          <cell r="N461">
            <v>0</v>
          </cell>
          <cell r="O461">
            <v>0</v>
          </cell>
          <cell r="P461">
            <v>0</v>
          </cell>
        </row>
        <row r="462">
          <cell r="B462" t="str">
            <v>HN10000052219900</v>
          </cell>
          <cell r="C462" t="str">
            <v>HN100000</v>
          </cell>
          <cell r="D462">
            <v>52219900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180000</v>
          </cell>
          <cell r="N462">
            <v>0</v>
          </cell>
          <cell r="O462">
            <v>0</v>
          </cell>
          <cell r="P462">
            <v>0</v>
          </cell>
        </row>
        <row r="463">
          <cell r="B463" t="str">
            <v>HN10000052220103</v>
          </cell>
          <cell r="C463" t="str">
            <v>HN100000</v>
          </cell>
          <cell r="D463">
            <v>52220103</v>
          </cell>
          <cell r="E463">
            <v>599855</v>
          </cell>
          <cell r="F463">
            <v>988510</v>
          </cell>
          <cell r="G463">
            <v>1011975</v>
          </cell>
          <cell r="H463">
            <v>664380</v>
          </cell>
          <cell r="I463">
            <v>766125</v>
          </cell>
          <cell r="J463">
            <v>738354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</row>
        <row r="464">
          <cell r="B464" t="str">
            <v>HN10000052220104</v>
          </cell>
          <cell r="C464" t="str">
            <v>HN100000</v>
          </cell>
          <cell r="D464">
            <v>52220104</v>
          </cell>
          <cell r="E464">
            <v>1808819</v>
          </cell>
          <cell r="F464">
            <v>1633772</v>
          </cell>
          <cell r="G464">
            <v>1758014</v>
          </cell>
          <cell r="H464">
            <v>1608079</v>
          </cell>
          <cell r="I464">
            <v>1661681</v>
          </cell>
          <cell r="J464">
            <v>1608079</v>
          </cell>
          <cell r="K464">
            <v>1661681</v>
          </cell>
          <cell r="L464">
            <v>1661681</v>
          </cell>
          <cell r="M464">
            <v>1608079</v>
          </cell>
          <cell r="N464">
            <v>0</v>
          </cell>
          <cell r="O464">
            <v>0</v>
          </cell>
          <cell r="P464">
            <v>0</v>
          </cell>
        </row>
        <row r="465">
          <cell r="B465" t="str">
            <v>HN10000052229900</v>
          </cell>
          <cell r="C465" t="str">
            <v>HN100000</v>
          </cell>
          <cell r="D465">
            <v>52229900</v>
          </cell>
          <cell r="E465">
            <v>20569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</row>
        <row r="466">
          <cell r="B466" t="str">
            <v>HN10000052230103</v>
          </cell>
          <cell r="C466" t="str">
            <v>HN100000</v>
          </cell>
          <cell r="D466">
            <v>52230103</v>
          </cell>
          <cell r="E466">
            <v>0</v>
          </cell>
          <cell r="F466">
            <v>552600</v>
          </cell>
          <cell r="G466">
            <v>392000</v>
          </cell>
          <cell r="H466">
            <v>0</v>
          </cell>
          <cell r="I466">
            <v>112000</v>
          </cell>
          <cell r="J466">
            <v>0</v>
          </cell>
          <cell r="K466">
            <v>110667</v>
          </cell>
          <cell r="L466">
            <v>0</v>
          </cell>
          <cell r="M466">
            <v>294840</v>
          </cell>
          <cell r="N466">
            <v>0</v>
          </cell>
          <cell r="O466">
            <v>0</v>
          </cell>
          <cell r="P466">
            <v>0</v>
          </cell>
        </row>
        <row r="467">
          <cell r="B467" t="str">
            <v>HN10000052259900</v>
          </cell>
          <cell r="C467" t="str">
            <v>HN100000</v>
          </cell>
          <cell r="D467">
            <v>52259900</v>
          </cell>
          <cell r="E467">
            <v>0</v>
          </cell>
          <cell r="F467">
            <v>0</v>
          </cell>
          <cell r="G467">
            <v>150000</v>
          </cell>
          <cell r="H467">
            <v>220000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</row>
        <row r="468">
          <cell r="B468" t="str">
            <v>HN10000052310107</v>
          </cell>
          <cell r="C468" t="str">
            <v>HN100000</v>
          </cell>
          <cell r="D468">
            <v>52310107</v>
          </cell>
          <cell r="E468">
            <v>425600</v>
          </cell>
          <cell r="F468">
            <v>320000</v>
          </cell>
          <cell r="G468">
            <v>320000</v>
          </cell>
          <cell r="H468">
            <v>320000</v>
          </cell>
          <cell r="I468">
            <v>320000</v>
          </cell>
          <cell r="J468">
            <v>320000</v>
          </cell>
          <cell r="K468">
            <v>320000</v>
          </cell>
          <cell r="L468">
            <v>320000</v>
          </cell>
          <cell r="M468">
            <v>450000</v>
          </cell>
          <cell r="N468">
            <v>0</v>
          </cell>
          <cell r="O468">
            <v>0</v>
          </cell>
          <cell r="P468">
            <v>0</v>
          </cell>
        </row>
        <row r="469">
          <cell r="B469" t="str">
            <v>HN10000052310108</v>
          </cell>
          <cell r="C469" t="str">
            <v>HN100000</v>
          </cell>
          <cell r="D469">
            <v>52310108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7259000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</row>
        <row r="470">
          <cell r="B470" t="str">
            <v>HN10000052310113</v>
          </cell>
          <cell r="C470" t="str">
            <v>HN100000</v>
          </cell>
          <cell r="D470">
            <v>52310113</v>
          </cell>
          <cell r="E470">
            <v>2200000</v>
          </cell>
          <cell r="F470">
            <v>1300000</v>
          </cell>
          <cell r="G470">
            <v>1700000</v>
          </cell>
          <cell r="H470">
            <v>2000000</v>
          </cell>
          <cell r="I470">
            <v>1700000</v>
          </cell>
          <cell r="J470">
            <v>2200000</v>
          </cell>
          <cell r="K470">
            <v>1800000</v>
          </cell>
          <cell r="L470">
            <v>2000000</v>
          </cell>
          <cell r="M470">
            <v>1000000</v>
          </cell>
          <cell r="N470">
            <v>0</v>
          </cell>
          <cell r="O470">
            <v>0</v>
          </cell>
          <cell r="P470">
            <v>0</v>
          </cell>
        </row>
        <row r="471">
          <cell r="B471" t="str">
            <v>HN10000052310114</v>
          </cell>
          <cell r="C471" t="str">
            <v>HN100000</v>
          </cell>
          <cell r="D471">
            <v>52310114</v>
          </cell>
          <cell r="E471">
            <v>17653000</v>
          </cell>
          <cell r="F471">
            <v>14453000</v>
          </cell>
          <cell r="G471">
            <v>14753000</v>
          </cell>
          <cell r="H471">
            <v>14717720</v>
          </cell>
          <cell r="I471">
            <v>14453000</v>
          </cell>
          <cell r="J471">
            <v>14453000</v>
          </cell>
          <cell r="K471">
            <v>14453000</v>
          </cell>
          <cell r="L471">
            <v>17453000</v>
          </cell>
          <cell r="M471">
            <v>14453000</v>
          </cell>
          <cell r="N471">
            <v>0</v>
          </cell>
          <cell r="O471">
            <v>0</v>
          </cell>
          <cell r="P471">
            <v>0</v>
          </cell>
        </row>
        <row r="472">
          <cell r="B472" t="str">
            <v>HN10000052310117</v>
          </cell>
          <cell r="C472" t="str">
            <v>HN100000</v>
          </cell>
          <cell r="D472">
            <v>52310117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3068200</v>
          </cell>
          <cell r="J472">
            <v>0</v>
          </cell>
          <cell r="K472">
            <v>0</v>
          </cell>
          <cell r="L472">
            <v>505450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</row>
        <row r="473">
          <cell r="B473" t="str">
            <v>HN10000052310122</v>
          </cell>
          <cell r="C473" t="str">
            <v>HN100000</v>
          </cell>
          <cell r="D473">
            <v>52310122</v>
          </cell>
          <cell r="E473">
            <v>202000</v>
          </cell>
          <cell r="F473">
            <v>0</v>
          </cell>
          <cell r="G473">
            <v>2002600</v>
          </cell>
          <cell r="H473">
            <v>0</v>
          </cell>
          <cell r="I473">
            <v>0</v>
          </cell>
          <cell r="J473">
            <v>176000</v>
          </cell>
          <cell r="K473">
            <v>35000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</row>
        <row r="474">
          <cell r="B474" t="str">
            <v>HN10000052310128</v>
          </cell>
          <cell r="C474" t="str">
            <v>HN100000</v>
          </cell>
          <cell r="D474">
            <v>52310128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12000</v>
          </cell>
          <cell r="N474">
            <v>0</v>
          </cell>
          <cell r="O474">
            <v>0</v>
          </cell>
          <cell r="P474">
            <v>0</v>
          </cell>
        </row>
        <row r="475">
          <cell r="B475" t="str">
            <v>HN10000052319900</v>
          </cell>
          <cell r="C475" t="str">
            <v>HN100000</v>
          </cell>
          <cell r="D475">
            <v>52319900</v>
          </cell>
          <cell r="E475">
            <v>378818</v>
          </cell>
          <cell r="F475">
            <v>378818</v>
          </cell>
          <cell r="G475">
            <v>378818</v>
          </cell>
          <cell r="H475">
            <v>378818</v>
          </cell>
          <cell r="I475">
            <v>378818</v>
          </cell>
          <cell r="J475">
            <v>378818</v>
          </cell>
          <cell r="K475">
            <v>378818</v>
          </cell>
          <cell r="L475">
            <v>378818</v>
          </cell>
          <cell r="M475">
            <v>378818</v>
          </cell>
          <cell r="N475">
            <v>0</v>
          </cell>
          <cell r="O475">
            <v>0</v>
          </cell>
          <cell r="P475">
            <v>0</v>
          </cell>
        </row>
        <row r="476">
          <cell r="B476" t="str">
            <v>HN10000052320101</v>
          </cell>
          <cell r="C476" t="str">
            <v>HN100000</v>
          </cell>
          <cell r="D476">
            <v>52320101</v>
          </cell>
          <cell r="E476">
            <v>352000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</row>
        <row r="477">
          <cell r="B477" t="str">
            <v>HN10000052320102</v>
          </cell>
          <cell r="C477" t="str">
            <v>HN100000</v>
          </cell>
          <cell r="D477">
            <v>52320102</v>
          </cell>
          <cell r="E477">
            <v>22500</v>
          </cell>
          <cell r="F477">
            <v>0</v>
          </cell>
          <cell r="G477">
            <v>0</v>
          </cell>
          <cell r="H477">
            <v>16200</v>
          </cell>
          <cell r="I477">
            <v>0</v>
          </cell>
          <cell r="J477">
            <v>13410</v>
          </cell>
          <cell r="K477">
            <v>27000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</row>
        <row r="478">
          <cell r="B478" t="str">
            <v>HN10000052320103</v>
          </cell>
          <cell r="C478" t="str">
            <v>HN100000</v>
          </cell>
          <cell r="D478">
            <v>52320103</v>
          </cell>
          <cell r="E478">
            <v>15000</v>
          </cell>
          <cell r="F478">
            <v>15000</v>
          </cell>
          <cell r="G478">
            <v>15000</v>
          </cell>
          <cell r="H478">
            <v>15000</v>
          </cell>
          <cell r="I478">
            <v>15000</v>
          </cell>
          <cell r="J478">
            <v>15000</v>
          </cell>
          <cell r="K478">
            <v>20000</v>
          </cell>
          <cell r="L478">
            <v>20000</v>
          </cell>
          <cell r="M478">
            <v>20000</v>
          </cell>
          <cell r="N478">
            <v>0</v>
          </cell>
          <cell r="O478">
            <v>0</v>
          </cell>
          <cell r="P478">
            <v>0</v>
          </cell>
        </row>
        <row r="479">
          <cell r="B479" t="str">
            <v>HN10000052330101</v>
          </cell>
          <cell r="C479" t="str">
            <v>HN100000</v>
          </cell>
          <cell r="D479">
            <v>52330101</v>
          </cell>
          <cell r="E479">
            <v>0</v>
          </cell>
          <cell r="F479">
            <v>0</v>
          </cell>
          <cell r="G479">
            <v>190000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</row>
        <row r="480">
          <cell r="B480" t="str">
            <v>HN10000052330106</v>
          </cell>
          <cell r="C480" t="str">
            <v>HN100000</v>
          </cell>
          <cell r="D480">
            <v>52330106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13240000</v>
          </cell>
          <cell r="N480">
            <v>0</v>
          </cell>
          <cell r="O480">
            <v>0</v>
          </cell>
          <cell r="P480">
            <v>0</v>
          </cell>
        </row>
        <row r="481">
          <cell r="B481" t="str">
            <v>HN10000052339900</v>
          </cell>
          <cell r="C481" t="str">
            <v>HN100000</v>
          </cell>
          <cell r="D481">
            <v>52339900</v>
          </cell>
          <cell r="E481">
            <v>0</v>
          </cell>
          <cell r="F481">
            <v>0</v>
          </cell>
          <cell r="G481">
            <v>240000</v>
          </cell>
          <cell r="H481">
            <v>610000</v>
          </cell>
          <cell r="I481">
            <v>0</v>
          </cell>
          <cell r="J481">
            <v>0</v>
          </cell>
          <cell r="K481">
            <v>361818</v>
          </cell>
          <cell r="L481">
            <v>300000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</row>
        <row r="482">
          <cell r="B482" t="str">
            <v>HN10000052350101</v>
          </cell>
          <cell r="C482" t="str">
            <v>HN100000</v>
          </cell>
          <cell r="D482">
            <v>52350101</v>
          </cell>
          <cell r="E482">
            <v>180700</v>
          </cell>
          <cell r="F482">
            <v>176525</v>
          </cell>
          <cell r="G482">
            <v>193000</v>
          </cell>
          <cell r="H482">
            <v>177000</v>
          </cell>
          <cell r="I482">
            <v>190300</v>
          </cell>
          <cell r="J482">
            <v>170000</v>
          </cell>
          <cell r="K482">
            <v>215000</v>
          </cell>
          <cell r="L482">
            <v>265131</v>
          </cell>
          <cell r="M482">
            <v>80000</v>
          </cell>
          <cell r="N482">
            <v>0</v>
          </cell>
          <cell r="O482">
            <v>0</v>
          </cell>
          <cell r="P482">
            <v>0</v>
          </cell>
        </row>
        <row r="483">
          <cell r="B483" t="str">
            <v>HN10000052359900</v>
          </cell>
          <cell r="C483" t="str">
            <v>HN100000</v>
          </cell>
          <cell r="D483">
            <v>52359900</v>
          </cell>
          <cell r="E483">
            <v>0</v>
          </cell>
          <cell r="F483">
            <v>88000</v>
          </cell>
          <cell r="G483">
            <v>44000</v>
          </cell>
          <cell r="H483">
            <v>44000</v>
          </cell>
          <cell r="I483">
            <v>88000</v>
          </cell>
          <cell r="J483">
            <v>44000</v>
          </cell>
          <cell r="K483">
            <v>88000</v>
          </cell>
          <cell r="L483">
            <v>88000</v>
          </cell>
          <cell r="M483">
            <v>44000</v>
          </cell>
          <cell r="N483">
            <v>0</v>
          </cell>
          <cell r="O483">
            <v>0</v>
          </cell>
          <cell r="P483">
            <v>0</v>
          </cell>
        </row>
        <row r="484">
          <cell r="B484" t="str">
            <v>HN10000052400102</v>
          </cell>
          <cell r="C484" t="str">
            <v>HN100000</v>
          </cell>
          <cell r="D484">
            <v>52400102</v>
          </cell>
          <cell r="E484">
            <v>358226940</v>
          </cell>
          <cell r="F484">
            <v>266461130</v>
          </cell>
          <cell r="G484">
            <v>311143880</v>
          </cell>
          <cell r="H484">
            <v>495997140</v>
          </cell>
          <cell r="I484">
            <v>497758050</v>
          </cell>
          <cell r="J484">
            <v>520555350</v>
          </cell>
          <cell r="K484">
            <v>455813970</v>
          </cell>
          <cell r="L484">
            <v>443237700</v>
          </cell>
          <cell r="M484">
            <v>428004730</v>
          </cell>
          <cell r="N484">
            <v>0</v>
          </cell>
          <cell r="O484">
            <v>0</v>
          </cell>
          <cell r="P484">
            <v>0</v>
          </cell>
        </row>
        <row r="485">
          <cell r="B485" t="str">
            <v>HN10000052500101</v>
          </cell>
          <cell r="C485" t="str">
            <v>HN100000</v>
          </cell>
          <cell r="D485">
            <v>52500101</v>
          </cell>
          <cell r="E485">
            <v>2897729</v>
          </cell>
          <cell r="F485">
            <v>2971520</v>
          </cell>
          <cell r="G485">
            <v>2588653</v>
          </cell>
          <cell r="H485">
            <v>1285152</v>
          </cell>
          <cell r="I485">
            <v>921606</v>
          </cell>
          <cell r="J485">
            <v>665430</v>
          </cell>
          <cell r="K485">
            <v>1064661</v>
          </cell>
          <cell r="L485">
            <v>1851322</v>
          </cell>
          <cell r="M485">
            <v>49818569</v>
          </cell>
          <cell r="N485">
            <v>0</v>
          </cell>
          <cell r="O485">
            <v>0</v>
          </cell>
          <cell r="P485">
            <v>0</v>
          </cell>
        </row>
        <row r="486">
          <cell r="B486" t="str">
            <v>HN10000061110101</v>
          </cell>
          <cell r="C486" t="str">
            <v>HN100000</v>
          </cell>
          <cell r="D486">
            <v>61110101</v>
          </cell>
          <cell r="E486">
            <v>-25479449</v>
          </cell>
          <cell r="F486">
            <v>-23013697</v>
          </cell>
          <cell r="G486">
            <v>-25479449</v>
          </cell>
          <cell r="H486">
            <v>-24657532</v>
          </cell>
          <cell r="I486">
            <v>-25479449</v>
          </cell>
          <cell r="J486">
            <v>-24657532</v>
          </cell>
          <cell r="K486">
            <v>-25479449</v>
          </cell>
          <cell r="L486">
            <v>-25479449</v>
          </cell>
          <cell r="M486">
            <v>-24657532</v>
          </cell>
          <cell r="N486">
            <v>0</v>
          </cell>
          <cell r="O486">
            <v>0</v>
          </cell>
          <cell r="P486">
            <v>0</v>
          </cell>
        </row>
        <row r="487">
          <cell r="B487" t="str">
            <v>HN10000061909900</v>
          </cell>
          <cell r="C487" t="str">
            <v>HN100000</v>
          </cell>
          <cell r="D487">
            <v>61909900</v>
          </cell>
          <cell r="E487">
            <v>-18</v>
          </cell>
          <cell r="F487">
            <v>-1364010</v>
          </cell>
          <cell r="G487">
            <v>-1570006</v>
          </cell>
          <cell r="H487">
            <v>-4</v>
          </cell>
          <cell r="I487">
            <v>-1733004</v>
          </cell>
          <cell r="J487">
            <v>-11</v>
          </cell>
          <cell r="K487">
            <v>-3599008</v>
          </cell>
          <cell r="L487">
            <v>-12</v>
          </cell>
          <cell r="M487">
            <v>-1848005</v>
          </cell>
          <cell r="N487">
            <v>0</v>
          </cell>
          <cell r="O487">
            <v>0</v>
          </cell>
          <cell r="P487">
            <v>0</v>
          </cell>
        </row>
        <row r="488">
          <cell r="B488" t="str">
            <v>HN10000066180105</v>
          </cell>
          <cell r="C488" t="str">
            <v>HN100000</v>
          </cell>
          <cell r="D488">
            <v>66180105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5446075</v>
          </cell>
          <cell r="N488">
            <v>0</v>
          </cell>
          <cell r="O488">
            <v>0</v>
          </cell>
          <cell r="P488">
            <v>0</v>
          </cell>
        </row>
        <row r="489">
          <cell r="B489" t="str">
            <v>HN20000052110111</v>
          </cell>
          <cell r="C489" t="str">
            <v>HN200000</v>
          </cell>
          <cell r="D489">
            <v>52110111</v>
          </cell>
          <cell r="E489">
            <v>8317229</v>
          </cell>
          <cell r="F489">
            <v>8317229</v>
          </cell>
          <cell r="G489">
            <v>8317229</v>
          </cell>
          <cell r="H489">
            <v>8317229</v>
          </cell>
          <cell r="I489">
            <v>8317229</v>
          </cell>
          <cell r="J489">
            <v>8317229</v>
          </cell>
          <cell r="K489">
            <v>8317229</v>
          </cell>
          <cell r="L489">
            <v>8317229</v>
          </cell>
          <cell r="M489">
            <v>8317229</v>
          </cell>
          <cell r="N489">
            <v>0</v>
          </cell>
          <cell r="O489">
            <v>0</v>
          </cell>
          <cell r="P489">
            <v>0</v>
          </cell>
        </row>
        <row r="490">
          <cell r="B490" t="str">
            <v>HN20000052110301</v>
          </cell>
          <cell r="C490" t="str">
            <v>HN200000</v>
          </cell>
          <cell r="D490">
            <v>52110301</v>
          </cell>
          <cell r="E490">
            <v>1225000</v>
          </cell>
          <cell r="F490">
            <v>1225000</v>
          </cell>
          <cell r="G490">
            <v>1743391</v>
          </cell>
          <cell r="H490">
            <v>1397797</v>
          </cell>
          <cell r="I490">
            <v>1397797</v>
          </cell>
          <cell r="J490">
            <v>1397797</v>
          </cell>
          <cell r="K490">
            <v>1397797</v>
          </cell>
          <cell r="L490">
            <v>1397797</v>
          </cell>
          <cell r="M490">
            <v>1397797</v>
          </cell>
          <cell r="N490">
            <v>0</v>
          </cell>
          <cell r="O490">
            <v>0</v>
          </cell>
          <cell r="P490">
            <v>0</v>
          </cell>
        </row>
        <row r="491">
          <cell r="B491" t="str">
            <v>HN20000052110303</v>
          </cell>
          <cell r="C491" t="str">
            <v>HN200000</v>
          </cell>
          <cell r="D491">
            <v>52110303</v>
          </cell>
          <cell r="E491">
            <v>3482772</v>
          </cell>
          <cell r="F491">
            <v>3001398</v>
          </cell>
          <cell r="G491">
            <v>3152706</v>
          </cell>
          <cell r="H491">
            <v>3301746</v>
          </cell>
          <cell r="I491">
            <v>3099876</v>
          </cell>
          <cell r="J491">
            <v>3198354</v>
          </cell>
          <cell r="K491">
            <v>3347394</v>
          </cell>
          <cell r="L491">
            <v>3001398</v>
          </cell>
          <cell r="M491">
            <v>3099876</v>
          </cell>
          <cell r="N491">
            <v>0</v>
          </cell>
          <cell r="O491">
            <v>0</v>
          </cell>
          <cell r="P491">
            <v>0</v>
          </cell>
        </row>
        <row r="492">
          <cell r="B492" t="str">
            <v>HN20000052110511</v>
          </cell>
          <cell r="C492" t="str">
            <v>HN200000</v>
          </cell>
          <cell r="D492">
            <v>52110511</v>
          </cell>
          <cell r="E492">
            <v>0</v>
          </cell>
          <cell r="F492">
            <v>9557380</v>
          </cell>
          <cell r="G492">
            <v>0</v>
          </cell>
          <cell r="H492">
            <v>11709036</v>
          </cell>
          <cell r="I492">
            <v>0</v>
          </cell>
          <cell r="J492">
            <v>11709036</v>
          </cell>
          <cell r="K492">
            <v>0</v>
          </cell>
          <cell r="L492">
            <v>11709036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</row>
        <row r="493">
          <cell r="B493" t="str">
            <v>HN20000052110512</v>
          </cell>
          <cell r="C493" t="str">
            <v>HN200000</v>
          </cell>
          <cell r="D493">
            <v>52110512</v>
          </cell>
          <cell r="E493">
            <v>0</v>
          </cell>
          <cell r="F493">
            <v>2500000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7500000</v>
          </cell>
          <cell r="L493">
            <v>0</v>
          </cell>
          <cell r="M493">
            <v>2000000</v>
          </cell>
          <cell r="N493">
            <v>0</v>
          </cell>
          <cell r="O493">
            <v>0</v>
          </cell>
          <cell r="P493">
            <v>0</v>
          </cell>
        </row>
        <row r="494">
          <cell r="B494" t="str">
            <v>HN20000052120101</v>
          </cell>
          <cell r="C494" t="str">
            <v>HN200000</v>
          </cell>
          <cell r="D494">
            <v>52120101</v>
          </cell>
          <cell r="E494">
            <v>5216272</v>
          </cell>
          <cell r="F494">
            <v>3851684</v>
          </cell>
          <cell r="G494">
            <v>5844608</v>
          </cell>
          <cell r="H494">
            <v>4776799</v>
          </cell>
          <cell r="I494">
            <v>-1816406</v>
          </cell>
          <cell r="J494">
            <v>2721789</v>
          </cell>
          <cell r="K494">
            <v>230299</v>
          </cell>
          <cell r="L494">
            <v>1813018</v>
          </cell>
          <cell r="M494">
            <v>76723</v>
          </cell>
          <cell r="N494">
            <v>0</v>
          </cell>
          <cell r="O494">
            <v>0</v>
          </cell>
          <cell r="P494">
            <v>0</v>
          </cell>
        </row>
        <row r="495">
          <cell r="B495" t="str">
            <v>HN20000052130108</v>
          </cell>
          <cell r="C495" t="str">
            <v>HN200000</v>
          </cell>
          <cell r="D495">
            <v>52130108</v>
          </cell>
          <cell r="E495">
            <v>0</v>
          </cell>
          <cell r="F495">
            <v>0</v>
          </cell>
          <cell r="G495">
            <v>200000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</row>
        <row r="496">
          <cell r="B496" t="str">
            <v>HN20000052130109</v>
          </cell>
          <cell r="C496" t="str">
            <v>HN200000</v>
          </cell>
          <cell r="D496">
            <v>52130109</v>
          </cell>
          <cell r="E496">
            <v>525400</v>
          </cell>
          <cell r="F496">
            <v>123300</v>
          </cell>
          <cell r="G496">
            <v>787784</v>
          </cell>
          <cell r="H496">
            <v>178155</v>
          </cell>
          <cell r="I496">
            <v>691855</v>
          </cell>
          <cell r="J496">
            <v>615997</v>
          </cell>
          <cell r="K496">
            <v>756894</v>
          </cell>
          <cell r="L496">
            <v>148180</v>
          </cell>
          <cell r="M496">
            <v>594430</v>
          </cell>
          <cell r="N496">
            <v>0</v>
          </cell>
          <cell r="O496">
            <v>0</v>
          </cell>
          <cell r="P496">
            <v>0</v>
          </cell>
        </row>
        <row r="497">
          <cell r="B497" t="str">
            <v>HN20000052130121</v>
          </cell>
          <cell r="C497" t="str">
            <v>HN200000</v>
          </cell>
          <cell r="D497">
            <v>52130121</v>
          </cell>
          <cell r="E497">
            <v>0</v>
          </cell>
          <cell r="F497">
            <v>0</v>
          </cell>
          <cell r="G497">
            <v>0</v>
          </cell>
          <cell r="H497">
            <v>837000</v>
          </cell>
          <cell r="I497">
            <v>0</v>
          </cell>
          <cell r="J497">
            <v>218500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</row>
        <row r="498">
          <cell r="B498" t="str">
            <v>HN20000052130123</v>
          </cell>
          <cell r="C498" t="str">
            <v>HN200000</v>
          </cell>
          <cell r="D498">
            <v>52130123</v>
          </cell>
          <cell r="E498">
            <v>68182</v>
          </cell>
          <cell r="F498">
            <v>0</v>
          </cell>
          <cell r="G498">
            <v>37797</v>
          </cell>
          <cell r="H498">
            <v>12659</v>
          </cell>
          <cell r="I498">
            <v>5364</v>
          </cell>
          <cell r="J498">
            <v>0</v>
          </cell>
          <cell r="K498">
            <v>0</v>
          </cell>
          <cell r="L498">
            <v>59091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</row>
        <row r="499">
          <cell r="B499" t="str">
            <v>HN20000052130124</v>
          </cell>
          <cell r="C499" t="str">
            <v>HN200000</v>
          </cell>
          <cell r="D499">
            <v>52130124</v>
          </cell>
          <cell r="E499">
            <v>338643</v>
          </cell>
          <cell r="F499">
            <v>32727</v>
          </cell>
          <cell r="G499">
            <v>219920</v>
          </cell>
          <cell r="H499">
            <v>137925</v>
          </cell>
          <cell r="I499">
            <v>190911</v>
          </cell>
          <cell r="J499">
            <v>226574</v>
          </cell>
          <cell r="K499">
            <v>258582</v>
          </cell>
          <cell r="L499">
            <v>73183</v>
          </cell>
          <cell r="M499">
            <v>143865</v>
          </cell>
          <cell r="N499">
            <v>0</v>
          </cell>
          <cell r="O499">
            <v>0</v>
          </cell>
          <cell r="P499">
            <v>0</v>
          </cell>
        </row>
        <row r="500">
          <cell r="B500" t="str">
            <v>HN20000052130125</v>
          </cell>
          <cell r="C500" t="str">
            <v>HN200000</v>
          </cell>
          <cell r="D500">
            <v>52130125</v>
          </cell>
          <cell r="E500">
            <v>0</v>
          </cell>
          <cell r="F500">
            <v>0</v>
          </cell>
          <cell r="G500">
            <v>25909</v>
          </cell>
          <cell r="H500">
            <v>53118</v>
          </cell>
          <cell r="I500">
            <v>0</v>
          </cell>
          <cell r="J500">
            <v>33052</v>
          </cell>
          <cell r="K500">
            <v>14547</v>
          </cell>
          <cell r="L500">
            <v>0</v>
          </cell>
          <cell r="M500">
            <v>10000</v>
          </cell>
          <cell r="N500">
            <v>0</v>
          </cell>
          <cell r="O500">
            <v>0</v>
          </cell>
          <cell r="P500">
            <v>0</v>
          </cell>
        </row>
        <row r="501">
          <cell r="B501" t="str">
            <v>HN20000052140101</v>
          </cell>
          <cell r="C501" t="str">
            <v>HN200000</v>
          </cell>
          <cell r="D501">
            <v>52140101</v>
          </cell>
          <cell r="E501">
            <v>0</v>
          </cell>
          <cell r="F501">
            <v>490000</v>
          </cell>
          <cell r="G501">
            <v>-81800</v>
          </cell>
          <cell r="H501">
            <v>545000</v>
          </cell>
          <cell r="I501">
            <v>0</v>
          </cell>
          <cell r="J501">
            <v>281112</v>
          </cell>
          <cell r="K501">
            <v>287222</v>
          </cell>
          <cell r="L501">
            <v>167714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</row>
        <row r="502">
          <cell r="B502" t="str">
            <v>HN20000052150101</v>
          </cell>
          <cell r="C502" t="str">
            <v>HN200000</v>
          </cell>
          <cell r="D502">
            <v>52150101</v>
          </cell>
          <cell r="E502">
            <v>87273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</row>
        <row r="503">
          <cell r="B503" t="str">
            <v>HN20000052150105</v>
          </cell>
          <cell r="C503" t="str">
            <v>HN200000</v>
          </cell>
          <cell r="D503">
            <v>52150105</v>
          </cell>
          <cell r="E503">
            <v>0</v>
          </cell>
          <cell r="F503">
            <v>0</v>
          </cell>
          <cell r="G503">
            <v>0</v>
          </cell>
          <cell r="H503">
            <v>119650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</row>
        <row r="504">
          <cell r="B504" t="str">
            <v>HN20000052160103</v>
          </cell>
          <cell r="C504" t="str">
            <v>HN200000</v>
          </cell>
          <cell r="D504">
            <v>52160103</v>
          </cell>
          <cell r="E504">
            <v>24160</v>
          </cell>
          <cell r="F504">
            <v>9810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4000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</row>
        <row r="505">
          <cell r="B505" t="str">
            <v>HN20000052180131</v>
          </cell>
          <cell r="C505" t="str">
            <v>HN200000</v>
          </cell>
          <cell r="D505">
            <v>52180131</v>
          </cell>
          <cell r="E505">
            <v>630100</v>
          </cell>
          <cell r="F505">
            <v>630100</v>
          </cell>
          <cell r="G505">
            <v>630100</v>
          </cell>
          <cell r="H505">
            <v>261380</v>
          </cell>
          <cell r="I505">
            <v>678000</v>
          </cell>
          <cell r="J505">
            <v>703580</v>
          </cell>
          <cell r="K505">
            <v>703580</v>
          </cell>
          <cell r="L505">
            <v>703580</v>
          </cell>
          <cell r="M505">
            <v>645380</v>
          </cell>
          <cell r="N505">
            <v>0</v>
          </cell>
          <cell r="O505">
            <v>0</v>
          </cell>
          <cell r="P505">
            <v>0</v>
          </cell>
        </row>
        <row r="506">
          <cell r="B506" t="str">
            <v>HN20000052180132</v>
          </cell>
          <cell r="C506" t="str">
            <v>HN200000</v>
          </cell>
          <cell r="D506">
            <v>52180132</v>
          </cell>
          <cell r="E506">
            <v>778680</v>
          </cell>
          <cell r="F506">
            <v>778680</v>
          </cell>
          <cell r="G506">
            <v>763410</v>
          </cell>
          <cell r="H506">
            <v>777010</v>
          </cell>
          <cell r="I506">
            <v>770170</v>
          </cell>
          <cell r="J506">
            <v>773590</v>
          </cell>
          <cell r="K506">
            <v>783530</v>
          </cell>
          <cell r="L506">
            <v>783530</v>
          </cell>
          <cell r="M506">
            <v>783530</v>
          </cell>
          <cell r="N506">
            <v>0</v>
          </cell>
          <cell r="O506">
            <v>0</v>
          </cell>
          <cell r="P506">
            <v>0</v>
          </cell>
        </row>
        <row r="507">
          <cell r="B507" t="str">
            <v>HN20000052180133</v>
          </cell>
          <cell r="C507" t="str">
            <v>HN200000</v>
          </cell>
          <cell r="D507">
            <v>52180133</v>
          </cell>
          <cell r="E507">
            <v>169300</v>
          </cell>
          <cell r="F507">
            <v>462220</v>
          </cell>
          <cell r="G507">
            <v>171720</v>
          </cell>
          <cell r="H507">
            <v>321320</v>
          </cell>
          <cell r="I507">
            <v>166540</v>
          </cell>
          <cell r="J507">
            <v>319980</v>
          </cell>
          <cell r="K507">
            <v>169760</v>
          </cell>
          <cell r="L507">
            <v>317440</v>
          </cell>
          <cell r="M507">
            <v>166540</v>
          </cell>
          <cell r="N507">
            <v>0</v>
          </cell>
          <cell r="O507">
            <v>0</v>
          </cell>
          <cell r="P507">
            <v>0</v>
          </cell>
        </row>
        <row r="508">
          <cell r="B508" t="str">
            <v>HN20000052200170</v>
          </cell>
          <cell r="C508" t="str">
            <v>HN200000</v>
          </cell>
          <cell r="D508">
            <v>52200170</v>
          </cell>
          <cell r="E508">
            <v>82594</v>
          </cell>
          <cell r="F508">
            <v>82595</v>
          </cell>
          <cell r="G508">
            <v>82594</v>
          </cell>
          <cell r="H508">
            <v>82594</v>
          </cell>
          <cell r="I508">
            <v>82595</v>
          </cell>
          <cell r="J508">
            <v>82594</v>
          </cell>
          <cell r="K508">
            <v>82594</v>
          </cell>
          <cell r="L508">
            <v>82594</v>
          </cell>
          <cell r="M508">
            <v>82595</v>
          </cell>
          <cell r="N508">
            <v>0</v>
          </cell>
          <cell r="O508">
            <v>0</v>
          </cell>
          <cell r="P508">
            <v>0</v>
          </cell>
        </row>
        <row r="509">
          <cell r="B509" t="str">
            <v>HN20000052210130</v>
          </cell>
          <cell r="C509" t="str">
            <v>HN200000</v>
          </cell>
          <cell r="D509">
            <v>52210130</v>
          </cell>
          <cell r="E509">
            <v>272000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</row>
        <row r="510">
          <cell r="B510" t="str">
            <v>HN20000052210170</v>
          </cell>
          <cell r="C510" t="str">
            <v>HN200000</v>
          </cell>
          <cell r="D510">
            <v>52210170</v>
          </cell>
          <cell r="E510">
            <v>280000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</row>
        <row r="511">
          <cell r="B511" t="str">
            <v>HN20000052230101</v>
          </cell>
          <cell r="C511" t="str">
            <v>HN200000</v>
          </cell>
          <cell r="D511">
            <v>52230101</v>
          </cell>
          <cell r="E511">
            <v>0</v>
          </cell>
          <cell r="F511">
            <v>0</v>
          </cell>
          <cell r="G511">
            <v>0</v>
          </cell>
          <cell r="H511">
            <v>100000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</row>
        <row r="512">
          <cell r="B512" t="str">
            <v>HN20000052230102</v>
          </cell>
          <cell r="C512" t="str">
            <v>HN200000</v>
          </cell>
          <cell r="D512">
            <v>52230102</v>
          </cell>
          <cell r="E512">
            <v>0</v>
          </cell>
          <cell r="F512">
            <v>0</v>
          </cell>
          <cell r="G512">
            <v>0</v>
          </cell>
          <cell r="H512">
            <v>100000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</row>
        <row r="513">
          <cell r="B513" t="str">
            <v>HN20000052230103</v>
          </cell>
          <cell r="C513" t="str">
            <v>HN200000</v>
          </cell>
          <cell r="D513">
            <v>52230103</v>
          </cell>
          <cell r="E513">
            <v>91300</v>
          </cell>
          <cell r="F513">
            <v>0</v>
          </cell>
          <cell r="G513">
            <v>32500</v>
          </cell>
          <cell r="H513">
            <v>122000</v>
          </cell>
          <cell r="I513">
            <v>62000</v>
          </cell>
          <cell r="J513">
            <v>89000</v>
          </cell>
          <cell r="K513">
            <v>91333</v>
          </cell>
          <cell r="L513">
            <v>190500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</row>
        <row r="514">
          <cell r="B514" t="str">
            <v>HN20000052250105</v>
          </cell>
          <cell r="C514" t="str">
            <v>HN200000</v>
          </cell>
          <cell r="D514">
            <v>52250105</v>
          </cell>
          <cell r="E514">
            <v>0</v>
          </cell>
          <cell r="F514">
            <v>24000</v>
          </cell>
          <cell r="G514">
            <v>24000</v>
          </cell>
          <cell r="H514">
            <v>0</v>
          </cell>
          <cell r="I514">
            <v>4546</v>
          </cell>
          <cell r="J514">
            <v>12000</v>
          </cell>
          <cell r="K514">
            <v>18000</v>
          </cell>
          <cell r="L514">
            <v>0</v>
          </cell>
          <cell r="M514">
            <v>3000</v>
          </cell>
          <cell r="N514">
            <v>0</v>
          </cell>
          <cell r="O514">
            <v>0</v>
          </cell>
          <cell r="P514">
            <v>0</v>
          </cell>
        </row>
        <row r="515">
          <cell r="B515" t="str">
            <v>HN20000052259900</v>
          </cell>
          <cell r="C515" t="str">
            <v>HN200000</v>
          </cell>
          <cell r="D515">
            <v>52259900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70000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</row>
        <row r="516">
          <cell r="B516" t="str">
            <v>HN20000052270122</v>
          </cell>
          <cell r="C516" t="str">
            <v>HN200000</v>
          </cell>
          <cell r="D516">
            <v>52270122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4332000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</row>
        <row r="517">
          <cell r="B517" t="str">
            <v>HN20000052310114</v>
          </cell>
          <cell r="C517" t="str">
            <v>HN200000</v>
          </cell>
          <cell r="D517">
            <v>52310114</v>
          </cell>
          <cell r="E517">
            <v>30000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</row>
        <row r="518">
          <cell r="B518" t="str">
            <v>HN20000052319900</v>
          </cell>
          <cell r="C518" t="str">
            <v>HN200000</v>
          </cell>
          <cell r="D518">
            <v>52319900</v>
          </cell>
          <cell r="E518">
            <v>0</v>
          </cell>
          <cell r="F518">
            <v>148000</v>
          </cell>
          <cell r="G518">
            <v>0</v>
          </cell>
          <cell r="H518">
            <v>400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</row>
        <row r="519">
          <cell r="B519" t="str">
            <v>HN20000052320101</v>
          </cell>
          <cell r="C519" t="str">
            <v>HN200000</v>
          </cell>
          <cell r="D519">
            <v>52320101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25450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</row>
        <row r="520">
          <cell r="B520" t="str">
            <v>HN20000052320102</v>
          </cell>
          <cell r="C520" t="str">
            <v>HN200000</v>
          </cell>
          <cell r="D520">
            <v>52320102</v>
          </cell>
          <cell r="E520">
            <v>0</v>
          </cell>
          <cell r="F520">
            <v>0</v>
          </cell>
          <cell r="G520">
            <v>37000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</row>
        <row r="521">
          <cell r="B521" t="str">
            <v>HN20000052330101</v>
          </cell>
          <cell r="C521" t="str">
            <v>HN200000</v>
          </cell>
          <cell r="D521">
            <v>52330101</v>
          </cell>
          <cell r="E521">
            <v>24091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87340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</row>
        <row r="522">
          <cell r="B522" t="str">
            <v>HN20000052330102</v>
          </cell>
          <cell r="C522" t="str">
            <v>HN200000</v>
          </cell>
          <cell r="D522">
            <v>52330102</v>
          </cell>
          <cell r="E522">
            <v>255646</v>
          </cell>
          <cell r="F522">
            <v>0</v>
          </cell>
          <cell r="G522">
            <v>0</v>
          </cell>
          <cell r="H522">
            <v>112819</v>
          </cell>
          <cell r="I522">
            <v>116182</v>
          </cell>
          <cell r="J522">
            <v>61364</v>
          </cell>
          <cell r="K522">
            <v>112455</v>
          </cell>
          <cell r="L522">
            <v>0</v>
          </cell>
          <cell r="M522">
            <v>99220</v>
          </cell>
          <cell r="N522">
            <v>0</v>
          </cell>
          <cell r="O522">
            <v>0</v>
          </cell>
          <cell r="P522">
            <v>0</v>
          </cell>
        </row>
        <row r="523">
          <cell r="B523" t="str">
            <v>HN20000052330106</v>
          </cell>
          <cell r="C523" t="str">
            <v>HN200000</v>
          </cell>
          <cell r="D523">
            <v>52330106</v>
          </cell>
          <cell r="E523">
            <v>7641714</v>
          </cell>
          <cell r="F523">
            <v>3257545</v>
          </cell>
          <cell r="G523">
            <v>4727500</v>
          </cell>
          <cell r="H523">
            <v>7976000</v>
          </cell>
          <cell r="I523">
            <v>7311500</v>
          </cell>
          <cell r="J523">
            <v>10678600</v>
          </cell>
          <cell r="K523">
            <v>7257000</v>
          </cell>
          <cell r="L523">
            <v>6112191</v>
          </cell>
          <cell r="M523">
            <v>5929500</v>
          </cell>
          <cell r="N523">
            <v>0</v>
          </cell>
          <cell r="O523">
            <v>0</v>
          </cell>
          <cell r="P523">
            <v>0</v>
          </cell>
        </row>
        <row r="524">
          <cell r="B524" t="str">
            <v>HN20000052339900</v>
          </cell>
          <cell r="C524" t="str">
            <v>HN200000</v>
          </cell>
          <cell r="D524">
            <v>52339900</v>
          </cell>
          <cell r="E524">
            <v>120747</v>
          </cell>
          <cell r="F524">
            <v>315155</v>
          </cell>
          <cell r="G524">
            <v>803927</v>
          </cell>
          <cell r="H524">
            <v>25409</v>
          </cell>
          <cell r="I524">
            <v>50000</v>
          </cell>
          <cell r="J524">
            <v>0</v>
          </cell>
          <cell r="K524">
            <v>297300</v>
          </cell>
          <cell r="L524">
            <v>30000</v>
          </cell>
          <cell r="M524">
            <v>204450</v>
          </cell>
          <cell r="N524">
            <v>0</v>
          </cell>
          <cell r="O524">
            <v>0</v>
          </cell>
          <cell r="P524">
            <v>0</v>
          </cell>
        </row>
        <row r="525">
          <cell r="B525" t="str">
            <v>HN20000052359900</v>
          </cell>
          <cell r="C525" t="str">
            <v>HN200000</v>
          </cell>
          <cell r="D525">
            <v>52359900</v>
          </cell>
          <cell r="E525">
            <v>1000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</row>
        <row r="526">
          <cell r="B526" t="str">
            <v>HN30000052110111</v>
          </cell>
          <cell r="C526" t="str">
            <v>HN300000</v>
          </cell>
          <cell r="D526">
            <v>52110111</v>
          </cell>
          <cell r="E526">
            <v>11538322</v>
          </cell>
          <cell r="F526">
            <v>11522281</v>
          </cell>
          <cell r="G526">
            <v>11522281</v>
          </cell>
          <cell r="H526">
            <v>13584064</v>
          </cell>
          <cell r="I526">
            <v>13584064</v>
          </cell>
          <cell r="J526">
            <v>13584064</v>
          </cell>
          <cell r="K526">
            <v>13584064</v>
          </cell>
          <cell r="L526">
            <v>13584064</v>
          </cell>
          <cell r="M526">
            <v>13584064</v>
          </cell>
          <cell r="N526">
            <v>0</v>
          </cell>
          <cell r="O526">
            <v>0</v>
          </cell>
          <cell r="P526">
            <v>0</v>
          </cell>
        </row>
        <row r="527">
          <cell r="B527" t="str">
            <v>HN30000052110301</v>
          </cell>
          <cell r="C527" t="str">
            <v>HN300000</v>
          </cell>
          <cell r="D527">
            <v>52110301</v>
          </cell>
          <cell r="E527">
            <v>2030000</v>
          </cell>
          <cell r="F527">
            <v>2030000</v>
          </cell>
          <cell r="G527">
            <v>2030000</v>
          </cell>
          <cell r="H527">
            <v>2380000</v>
          </cell>
          <cell r="I527">
            <v>2380000</v>
          </cell>
          <cell r="J527">
            <v>2380000</v>
          </cell>
          <cell r="K527">
            <v>2380000</v>
          </cell>
          <cell r="L527">
            <v>2380000</v>
          </cell>
          <cell r="M527">
            <v>2380000</v>
          </cell>
          <cell r="N527">
            <v>0</v>
          </cell>
          <cell r="O527">
            <v>0</v>
          </cell>
          <cell r="P527">
            <v>0</v>
          </cell>
        </row>
        <row r="528">
          <cell r="B528" t="str">
            <v>HN30000052110303</v>
          </cell>
          <cell r="C528" t="str">
            <v>HN300000</v>
          </cell>
          <cell r="D528">
            <v>52110303</v>
          </cell>
          <cell r="E528">
            <v>6940071</v>
          </cell>
          <cell r="F528">
            <v>5160020</v>
          </cell>
          <cell r="G528">
            <v>5344484</v>
          </cell>
          <cell r="H528">
            <v>6513653</v>
          </cell>
          <cell r="I528">
            <v>7600403</v>
          </cell>
          <cell r="J528">
            <v>6597857</v>
          </cell>
          <cell r="K528">
            <v>6500921</v>
          </cell>
          <cell r="L528">
            <v>6380597</v>
          </cell>
          <cell r="M528">
            <v>6734729</v>
          </cell>
          <cell r="N528">
            <v>0</v>
          </cell>
          <cell r="O528">
            <v>0</v>
          </cell>
          <cell r="P528">
            <v>0</v>
          </cell>
        </row>
        <row r="529">
          <cell r="B529" t="str">
            <v>HN30000052110511</v>
          </cell>
          <cell r="C529" t="str">
            <v>HN300000</v>
          </cell>
          <cell r="D529">
            <v>52110511</v>
          </cell>
          <cell r="E529">
            <v>0</v>
          </cell>
          <cell r="F529">
            <v>16652851</v>
          </cell>
          <cell r="G529">
            <v>0</v>
          </cell>
          <cell r="H529">
            <v>19667580</v>
          </cell>
          <cell r="I529">
            <v>0</v>
          </cell>
          <cell r="J529">
            <v>19667580</v>
          </cell>
          <cell r="K529">
            <v>0</v>
          </cell>
          <cell r="L529">
            <v>19667580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</row>
        <row r="530">
          <cell r="B530" t="str">
            <v>HN30000052110512</v>
          </cell>
          <cell r="C530" t="str">
            <v>HN300000</v>
          </cell>
          <cell r="D530">
            <v>52110512</v>
          </cell>
          <cell r="E530">
            <v>0</v>
          </cell>
          <cell r="F530">
            <v>3000000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10500000</v>
          </cell>
          <cell r="L530">
            <v>0</v>
          </cell>
          <cell r="M530">
            <v>2800000</v>
          </cell>
          <cell r="N530">
            <v>0</v>
          </cell>
          <cell r="O530">
            <v>0</v>
          </cell>
          <cell r="P530">
            <v>0</v>
          </cell>
        </row>
        <row r="531">
          <cell r="B531" t="str">
            <v>HN30000052120101</v>
          </cell>
          <cell r="C531" t="str">
            <v>HN300000</v>
          </cell>
          <cell r="D531">
            <v>52120101</v>
          </cell>
          <cell r="E531">
            <v>6310209</v>
          </cell>
          <cell r="F531">
            <v>5886695</v>
          </cell>
          <cell r="G531">
            <v>12125185</v>
          </cell>
          <cell r="H531">
            <v>3705749</v>
          </cell>
          <cell r="I531">
            <v>1061325</v>
          </cell>
          <cell r="J531">
            <v>4276330</v>
          </cell>
          <cell r="K531">
            <v>879464</v>
          </cell>
          <cell r="L531">
            <v>312902</v>
          </cell>
          <cell r="M531">
            <v>-2357186</v>
          </cell>
          <cell r="N531">
            <v>0</v>
          </cell>
          <cell r="O531">
            <v>0</v>
          </cell>
          <cell r="P531">
            <v>0</v>
          </cell>
        </row>
        <row r="532">
          <cell r="B532" t="str">
            <v>HN30000052130123</v>
          </cell>
          <cell r="C532" t="str">
            <v>HN300000</v>
          </cell>
          <cell r="D532">
            <v>52130123</v>
          </cell>
          <cell r="E532">
            <v>0</v>
          </cell>
          <cell r="F532">
            <v>0</v>
          </cell>
          <cell r="G532">
            <v>30683</v>
          </cell>
          <cell r="H532">
            <v>56750</v>
          </cell>
          <cell r="I532">
            <v>0</v>
          </cell>
          <cell r="J532">
            <v>0</v>
          </cell>
          <cell r="K532">
            <v>0</v>
          </cell>
          <cell r="L532">
            <v>14545</v>
          </cell>
          <cell r="M532">
            <v>21818</v>
          </cell>
          <cell r="N532">
            <v>0</v>
          </cell>
          <cell r="O532">
            <v>0</v>
          </cell>
          <cell r="P532">
            <v>0</v>
          </cell>
        </row>
        <row r="533">
          <cell r="B533" t="str">
            <v>HN30000052130124</v>
          </cell>
          <cell r="C533" t="str">
            <v>HN300000</v>
          </cell>
          <cell r="D533">
            <v>52130124</v>
          </cell>
          <cell r="E533">
            <v>286005</v>
          </cell>
          <cell r="F533">
            <v>205455</v>
          </cell>
          <cell r="G533">
            <v>406358</v>
          </cell>
          <cell r="H533">
            <v>223664</v>
          </cell>
          <cell r="I533">
            <v>365233</v>
          </cell>
          <cell r="J533">
            <v>269901</v>
          </cell>
          <cell r="K533">
            <v>481753</v>
          </cell>
          <cell r="L533">
            <v>169047</v>
          </cell>
          <cell r="M533">
            <v>225047</v>
          </cell>
          <cell r="N533">
            <v>0</v>
          </cell>
          <cell r="O533">
            <v>0</v>
          </cell>
          <cell r="P533">
            <v>0</v>
          </cell>
        </row>
        <row r="534">
          <cell r="B534" t="str">
            <v>HN30000052130125</v>
          </cell>
          <cell r="C534" t="str">
            <v>HN300000</v>
          </cell>
          <cell r="D534">
            <v>52130125</v>
          </cell>
          <cell r="E534">
            <v>0</v>
          </cell>
          <cell r="F534">
            <v>21365</v>
          </cell>
          <cell r="G534">
            <v>43182</v>
          </cell>
          <cell r="H534">
            <v>87403</v>
          </cell>
          <cell r="I534">
            <v>47882</v>
          </cell>
          <cell r="J534">
            <v>48168</v>
          </cell>
          <cell r="K534">
            <v>0</v>
          </cell>
          <cell r="L534">
            <v>23273</v>
          </cell>
          <cell r="M534">
            <v>49546</v>
          </cell>
          <cell r="N534">
            <v>0</v>
          </cell>
          <cell r="O534">
            <v>0</v>
          </cell>
          <cell r="P534">
            <v>0</v>
          </cell>
        </row>
        <row r="535">
          <cell r="B535" t="str">
            <v>HN30000052140101</v>
          </cell>
          <cell r="C535" t="str">
            <v>HN300000</v>
          </cell>
          <cell r="D535">
            <v>52140101</v>
          </cell>
          <cell r="E535">
            <v>0</v>
          </cell>
          <cell r="F535">
            <v>70000</v>
          </cell>
          <cell r="G535">
            <v>535000</v>
          </cell>
          <cell r="H535">
            <v>0</v>
          </cell>
          <cell r="I535">
            <v>80000</v>
          </cell>
          <cell r="J535">
            <v>851010</v>
          </cell>
          <cell r="K535">
            <v>1454223</v>
          </cell>
          <cell r="L535">
            <v>269445</v>
          </cell>
          <cell r="M535">
            <v>369010</v>
          </cell>
          <cell r="N535">
            <v>0</v>
          </cell>
          <cell r="O535">
            <v>0</v>
          </cell>
          <cell r="P535">
            <v>0</v>
          </cell>
        </row>
        <row r="536">
          <cell r="B536" t="str">
            <v>HN30000052150101</v>
          </cell>
          <cell r="C536" t="str">
            <v>HN300000</v>
          </cell>
          <cell r="D536">
            <v>52150101</v>
          </cell>
          <cell r="E536">
            <v>109274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</row>
        <row r="537">
          <cell r="B537" t="str">
            <v>HN30000052150103</v>
          </cell>
          <cell r="C537" t="str">
            <v>HN300000</v>
          </cell>
          <cell r="D537">
            <v>52150103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3789442</v>
          </cell>
          <cell r="J537">
            <v>0</v>
          </cell>
          <cell r="K537">
            <v>0</v>
          </cell>
          <cell r="L537">
            <v>898679</v>
          </cell>
          <cell r="M537">
            <v>272713</v>
          </cell>
          <cell r="N537">
            <v>0</v>
          </cell>
          <cell r="O537">
            <v>0</v>
          </cell>
          <cell r="P537">
            <v>0</v>
          </cell>
        </row>
        <row r="538">
          <cell r="B538" t="str">
            <v>HN30000052150105</v>
          </cell>
          <cell r="C538" t="str">
            <v>HN300000</v>
          </cell>
          <cell r="D538">
            <v>52150105</v>
          </cell>
          <cell r="E538">
            <v>0</v>
          </cell>
          <cell r="F538">
            <v>0</v>
          </cell>
          <cell r="G538">
            <v>0</v>
          </cell>
          <cell r="H538">
            <v>276050</v>
          </cell>
          <cell r="I538">
            <v>0</v>
          </cell>
          <cell r="J538">
            <v>44000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</row>
        <row r="539">
          <cell r="B539" t="str">
            <v>HN30000052160103</v>
          </cell>
          <cell r="C539" t="str">
            <v>HN300000</v>
          </cell>
          <cell r="D539">
            <v>52160103</v>
          </cell>
          <cell r="E539">
            <v>3500</v>
          </cell>
          <cell r="F539">
            <v>0</v>
          </cell>
          <cell r="G539">
            <v>19000</v>
          </cell>
          <cell r="H539">
            <v>15000</v>
          </cell>
          <cell r="I539">
            <v>17770</v>
          </cell>
          <cell r="J539">
            <v>26220</v>
          </cell>
          <cell r="K539">
            <v>19000</v>
          </cell>
          <cell r="L539">
            <v>18400</v>
          </cell>
          <cell r="M539">
            <v>17000</v>
          </cell>
          <cell r="N539">
            <v>0</v>
          </cell>
          <cell r="O539">
            <v>0</v>
          </cell>
          <cell r="P539">
            <v>0</v>
          </cell>
        </row>
        <row r="540">
          <cell r="B540" t="str">
            <v>HN30000052180131</v>
          </cell>
          <cell r="C540" t="str">
            <v>HN300000</v>
          </cell>
          <cell r="D540">
            <v>52180131</v>
          </cell>
          <cell r="E540">
            <v>950880</v>
          </cell>
          <cell r="F540">
            <v>950880</v>
          </cell>
          <cell r="G540">
            <v>950880</v>
          </cell>
          <cell r="H540">
            <v>798930</v>
          </cell>
          <cell r="I540">
            <v>1142210</v>
          </cell>
          <cell r="J540">
            <v>1156670</v>
          </cell>
          <cell r="K540">
            <v>1156670</v>
          </cell>
          <cell r="L540">
            <v>1156670</v>
          </cell>
          <cell r="M540">
            <v>1118110</v>
          </cell>
          <cell r="N540">
            <v>0</v>
          </cell>
          <cell r="O540">
            <v>0</v>
          </cell>
          <cell r="P540">
            <v>0</v>
          </cell>
        </row>
        <row r="541">
          <cell r="B541" t="str">
            <v>HN30000052180132</v>
          </cell>
          <cell r="C541" t="str">
            <v>HN300000</v>
          </cell>
          <cell r="D541">
            <v>52180132</v>
          </cell>
          <cell r="E541">
            <v>1081930</v>
          </cell>
          <cell r="F541">
            <v>1081930</v>
          </cell>
          <cell r="G541">
            <v>1065730</v>
          </cell>
          <cell r="H541">
            <v>1289740</v>
          </cell>
          <cell r="I541">
            <v>1267420</v>
          </cell>
          <cell r="J541">
            <v>1278580</v>
          </cell>
          <cell r="K541">
            <v>1316690</v>
          </cell>
          <cell r="L541">
            <v>1316690</v>
          </cell>
          <cell r="M541">
            <v>1316690</v>
          </cell>
          <cell r="N541">
            <v>0</v>
          </cell>
          <cell r="O541">
            <v>0</v>
          </cell>
          <cell r="P541">
            <v>0</v>
          </cell>
        </row>
        <row r="542">
          <cell r="B542" t="str">
            <v>HN30000052180133</v>
          </cell>
          <cell r="C542" t="str">
            <v>HN300000</v>
          </cell>
          <cell r="D542">
            <v>52180133</v>
          </cell>
          <cell r="E542">
            <v>266580</v>
          </cell>
          <cell r="F542">
            <v>758940</v>
          </cell>
          <cell r="G542">
            <v>245600</v>
          </cell>
          <cell r="H542">
            <v>547760</v>
          </cell>
          <cell r="I542">
            <v>306260</v>
          </cell>
          <cell r="J542">
            <v>548860</v>
          </cell>
          <cell r="K542">
            <v>291980</v>
          </cell>
          <cell r="L542">
            <v>546060</v>
          </cell>
          <cell r="M542">
            <v>295000</v>
          </cell>
          <cell r="N542">
            <v>0</v>
          </cell>
          <cell r="O542">
            <v>0</v>
          </cell>
          <cell r="P542">
            <v>0</v>
          </cell>
        </row>
        <row r="543">
          <cell r="B543" t="str">
            <v>HN30000052200150</v>
          </cell>
          <cell r="C543" t="str">
            <v>HN300000</v>
          </cell>
          <cell r="D543">
            <v>52200150</v>
          </cell>
          <cell r="E543">
            <v>58590</v>
          </cell>
          <cell r="F543">
            <v>58590</v>
          </cell>
          <cell r="G543">
            <v>58590</v>
          </cell>
          <cell r="H543">
            <v>58590</v>
          </cell>
          <cell r="I543">
            <v>58590</v>
          </cell>
          <cell r="J543">
            <v>58590</v>
          </cell>
          <cell r="K543">
            <v>58590</v>
          </cell>
          <cell r="L543">
            <v>58590</v>
          </cell>
          <cell r="M543">
            <v>58590</v>
          </cell>
          <cell r="N543">
            <v>0</v>
          </cell>
          <cell r="O543">
            <v>0</v>
          </cell>
          <cell r="P543">
            <v>0</v>
          </cell>
        </row>
        <row r="544">
          <cell r="B544" t="str">
            <v>HN30000052200170</v>
          </cell>
          <cell r="C544" t="str">
            <v>HN300000</v>
          </cell>
          <cell r="D544">
            <v>52200170</v>
          </cell>
          <cell r="E544">
            <v>83075</v>
          </cell>
          <cell r="F544">
            <v>83074</v>
          </cell>
          <cell r="G544">
            <v>131559</v>
          </cell>
          <cell r="H544">
            <v>131557</v>
          </cell>
          <cell r="I544">
            <v>131557</v>
          </cell>
          <cell r="J544">
            <v>131557</v>
          </cell>
          <cell r="K544">
            <v>131559</v>
          </cell>
          <cell r="L544">
            <v>131556</v>
          </cell>
          <cell r="M544">
            <v>131558</v>
          </cell>
          <cell r="N544">
            <v>0</v>
          </cell>
          <cell r="O544">
            <v>0</v>
          </cell>
          <cell r="P544">
            <v>0</v>
          </cell>
        </row>
        <row r="545">
          <cell r="B545" t="str">
            <v>HN30000052210150</v>
          </cell>
          <cell r="C545" t="str">
            <v>HN300000</v>
          </cell>
          <cell r="D545">
            <v>52210150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40000</v>
          </cell>
          <cell r="L545">
            <v>8635000</v>
          </cell>
          <cell r="M545">
            <v>6000000</v>
          </cell>
          <cell r="N545">
            <v>0</v>
          </cell>
          <cell r="O545">
            <v>0</v>
          </cell>
          <cell r="P545">
            <v>0</v>
          </cell>
        </row>
        <row r="546">
          <cell r="B546" t="str">
            <v>HN30000052210170</v>
          </cell>
          <cell r="C546" t="str">
            <v>HN300000</v>
          </cell>
          <cell r="D546">
            <v>52210170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180000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</row>
        <row r="547">
          <cell r="B547" t="str">
            <v>HN30000052219900</v>
          </cell>
          <cell r="C547" t="str">
            <v>HN300000</v>
          </cell>
          <cell r="D547">
            <v>52219900</v>
          </cell>
          <cell r="E547">
            <v>1600000</v>
          </cell>
          <cell r="F547">
            <v>0</v>
          </cell>
          <cell r="G547">
            <v>0</v>
          </cell>
          <cell r="H547">
            <v>160000</v>
          </cell>
          <cell r="I547">
            <v>0</v>
          </cell>
          <cell r="J547">
            <v>3440000</v>
          </cell>
          <cell r="K547">
            <v>120000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</row>
        <row r="548">
          <cell r="B548" t="str">
            <v>HN30000052230103</v>
          </cell>
          <cell r="C548" t="str">
            <v>HN300000</v>
          </cell>
          <cell r="D548">
            <v>52230103</v>
          </cell>
          <cell r="E548">
            <v>143900</v>
          </cell>
          <cell r="F548">
            <v>50000</v>
          </cell>
          <cell r="G548">
            <v>37000</v>
          </cell>
          <cell r="H548">
            <v>98940</v>
          </cell>
          <cell r="I548">
            <v>8000</v>
          </cell>
          <cell r="J548">
            <v>175000</v>
          </cell>
          <cell r="K548">
            <v>145000</v>
          </cell>
          <cell r="L548">
            <v>32000</v>
          </cell>
          <cell r="M548">
            <v>58500</v>
          </cell>
          <cell r="N548">
            <v>0</v>
          </cell>
          <cell r="O548">
            <v>0</v>
          </cell>
          <cell r="P548">
            <v>0</v>
          </cell>
        </row>
        <row r="549">
          <cell r="B549" t="str">
            <v>HN30000052250105</v>
          </cell>
          <cell r="C549" t="str">
            <v>HN300000</v>
          </cell>
          <cell r="D549">
            <v>52250105</v>
          </cell>
          <cell r="E549">
            <v>0</v>
          </cell>
          <cell r="F549">
            <v>0</v>
          </cell>
          <cell r="G549">
            <v>6000</v>
          </cell>
          <cell r="H549">
            <v>0</v>
          </cell>
          <cell r="I549">
            <v>0</v>
          </cell>
          <cell r="J549">
            <v>0</v>
          </cell>
          <cell r="K549">
            <v>6000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</row>
        <row r="550">
          <cell r="B550" t="str">
            <v>HN30000052259900</v>
          </cell>
          <cell r="C550" t="str">
            <v>HN300000</v>
          </cell>
          <cell r="D550">
            <v>52259900</v>
          </cell>
          <cell r="E550">
            <v>0</v>
          </cell>
          <cell r="F550">
            <v>0</v>
          </cell>
          <cell r="G550">
            <v>0</v>
          </cell>
          <cell r="H550">
            <v>65000</v>
          </cell>
          <cell r="I550">
            <v>0</v>
          </cell>
          <cell r="J550">
            <v>40000</v>
          </cell>
          <cell r="K550">
            <v>0</v>
          </cell>
          <cell r="L550">
            <v>83500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</row>
        <row r="551">
          <cell r="B551" t="str">
            <v>HN30000052270122</v>
          </cell>
          <cell r="C551" t="str">
            <v>HN300000</v>
          </cell>
          <cell r="D551">
            <v>52270122</v>
          </cell>
          <cell r="E551">
            <v>19978000</v>
          </cell>
          <cell r="F551">
            <v>9038700</v>
          </cell>
          <cell r="G551">
            <v>14401340</v>
          </cell>
          <cell r="H551">
            <v>25026000</v>
          </cell>
          <cell r="I551">
            <v>30121460</v>
          </cell>
          <cell r="J551">
            <v>22150250</v>
          </cell>
          <cell r="K551">
            <v>31786010</v>
          </cell>
          <cell r="L551">
            <v>22274800</v>
          </cell>
          <cell r="M551">
            <v>21264100</v>
          </cell>
          <cell r="N551">
            <v>0</v>
          </cell>
          <cell r="O551">
            <v>0</v>
          </cell>
          <cell r="P551">
            <v>0</v>
          </cell>
        </row>
        <row r="552">
          <cell r="B552" t="str">
            <v>HN30000052310114</v>
          </cell>
          <cell r="C552" t="str">
            <v>HN300000</v>
          </cell>
          <cell r="D552">
            <v>52310114</v>
          </cell>
          <cell r="E552">
            <v>1600000</v>
          </cell>
          <cell r="F552">
            <v>700000</v>
          </cell>
          <cell r="G552">
            <v>550000</v>
          </cell>
          <cell r="H552">
            <v>0</v>
          </cell>
          <cell r="I552">
            <v>783827</v>
          </cell>
          <cell r="J552">
            <v>0</v>
          </cell>
          <cell r="K552">
            <v>0</v>
          </cell>
          <cell r="L552">
            <v>2018300</v>
          </cell>
          <cell r="M552">
            <v>900000</v>
          </cell>
          <cell r="N552">
            <v>0</v>
          </cell>
          <cell r="O552">
            <v>0</v>
          </cell>
          <cell r="P552">
            <v>0</v>
          </cell>
        </row>
        <row r="553">
          <cell r="B553" t="str">
            <v>HN30000052310124</v>
          </cell>
          <cell r="C553" t="str">
            <v>HN300000</v>
          </cell>
          <cell r="D553">
            <v>52310124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40909</v>
          </cell>
          <cell r="J553">
            <v>0</v>
          </cell>
          <cell r="K553">
            <v>0</v>
          </cell>
          <cell r="L553">
            <v>127273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</row>
        <row r="554">
          <cell r="B554" t="str">
            <v>HN30000052319900</v>
          </cell>
          <cell r="C554" t="str">
            <v>HN300000</v>
          </cell>
          <cell r="D554">
            <v>52319900</v>
          </cell>
          <cell r="E554">
            <v>0</v>
          </cell>
          <cell r="F554">
            <v>0</v>
          </cell>
          <cell r="G554">
            <v>0</v>
          </cell>
          <cell r="H554">
            <v>400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</row>
        <row r="555">
          <cell r="B555" t="str">
            <v>HN30000052320101</v>
          </cell>
          <cell r="C555" t="str">
            <v>HN300000</v>
          </cell>
          <cell r="D555">
            <v>52320101</v>
          </cell>
          <cell r="E555">
            <v>0</v>
          </cell>
          <cell r="F555">
            <v>0</v>
          </cell>
          <cell r="G555">
            <v>40000</v>
          </cell>
          <cell r="H555">
            <v>0</v>
          </cell>
          <cell r="I555">
            <v>0</v>
          </cell>
          <cell r="J555">
            <v>25450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</row>
        <row r="556">
          <cell r="B556" t="str">
            <v>HN30000052330101</v>
          </cell>
          <cell r="C556" t="str">
            <v>HN300000</v>
          </cell>
          <cell r="D556">
            <v>52330101</v>
          </cell>
          <cell r="E556">
            <v>0</v>
          </cell>
          <cell r="F556">
            <v>0</v>
          </cell>
          <cell r="G556">
            <v>289000</v>
          </cell>
          <cell r="H556">
            <v>244545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400000</v>
          </cell>
          <cell r="N556">
            <v>0</v>
          </cell>
          <cell r="O556">
            <v>0</v>
          </cell>
          <cell r="P556">
            <v>0</v>
          </cell>
        </row>
        <row r="557">
          <cell r="B557" t="str">
            <v>HN30000052330106</v>
          </cell>
          <cell r="C557" t="str">
            <v>HN300000</v>
          </cell>
          <cell r="D557">
            <v>52330106</v>
          </cell>
          <cell r="E557">
            <v>25701945</v>
          </cell>
          <cell r="F557">
            <v>17458364</v>
          </cell>
          <cell r="G557">
            <v>26999160</v>
          </cell>
          <cell r="H557">
            <v>22447254</v>
          </cell>
          <cell r="I557">
            <v>31899701</v>
          </cell>
          <cell r="J557">
            <v>26619200</v>
          </cell>
          <cell r="K557">
            <v>29091460</v>
          </cell>
          <cell r="L557">
            <v>19329860</v>
          </cell>
          <cell r="M557">
            <v>27482700</v>
          </cell>
          <cell r="N557">
            <v>0</v>
          </cell>
          <cell r="O557">
            <v>0</v>
          </cell>
          <cell r="P557">
            <v>0</v>
          </cell>
        </row>
        <row r="558">
          <cell r="B558" t="str">
            <v>HN30000052339900</v>
          </cell>
          <cell r="C558" t="str">
            <v>HN300000</v>
          </cell>
          <cell r="D558">
            <v>52339900</v>
          </cell>
          <cell r="E558">
            <v>75600</v>
          </cell>
          <cell r="F558">
            <v>0</v>
          </cell>
          <cell r="G558">
            <v>0</v>
          </cell>
          <cell r="H558">
            <v>15600</v>
          </cell>
          <cell r="I558">
            <v>0</v>
          </cell>
          <cell r="J558">
            <v>60000</v>
          </cell>
          <cell r="K558">
            <v>0</v>
          </cell>
          <cell r="L558">
            <v>172780</v>
          </cell>
          <cell r="M558">
            <v>7091</v>
          </cell>
          <cell r="N558">
            <v>0</v>
          </cell>
          <cell r="O558">
            <v>0</v>
          </cell>
          <cell r="P558">
            <v>0</v>
          </cell>
        </row>
        <row r="559">
          <cell r="B559" t="str">
            <v>HN40000052110111</v>
          </cell>
          <cell r="C559" t="str">
            <v>HN400000</v>
          </cell>
          <cell r="D559">
            <v>52110111</v>
          </cell>
          <cell r="E559">
            <v>7150390</v>
          </cell>
          <cell r="F559">
            <v>7150390</v>
          </cell>
          <cell r="G559">
            <v>7150390</v>
          </cell>
          <cell r="H559">
            <v>7150390</v>
          </cell>
          <cell r="I559">
            <v>7150390</v>
          </cell>
          <cell r="J559">
            <v>7150390</v>
          </cell>
          <cell r="K559">
            <v>7150390</v>
          </cell>
          <cell r="L559">
            <v>7150390</v>
          </cell>
          <cell r="M559">
            <v>7150390</v>
          </cell>
          <cell r="N559">
            <v>0</v>
          </cell>
          <cell r="O559">
            <v>0</v>
          </cell>
          <cell r="P559">
            <v>0</v>
          </cell>
        </row>
        <row r="560">
          <cell r="B560" t="str">
            <v>HN40000052110301</v>
          </cell>
          <cell r="C560" t="str">
            <v>HN400000</v>
          </cell>
          <cell r="D560">
            <v>52110301</v>
          </cell>
          <cell r="E560">
            <v>1240000</v>
          </cell>
          <cell r="F560">
            <v>1240000</v>
          </cell>
          <cell r="G560">
            <v>1240000</v>
          </cell>
          <cell r="H560">
            <v>1240000</v>
          </cell>
          <cell r="I560">
            <v>1240000</v>
          </cell>
          <cell r="J560">
            <v>1240000</v>
          </cell>
          <cell r="K560">
            <v>1240000</v>
          </cell>
          <cell r="L560">
            <v>1240000</v>
          </cell>
          <cell r="M560">
            <v>1240000</v>
          </cell>
          <cell r="N560">
            <v>0</v>
          </cell>
          <cell r="O560">
            <v>0</v>
          </cell>
          <cell r="P560">
            <v>0</v>
          </cell>
        </row>
        <row r="561">
          <cell r="B561" t="str">
            <v>HN40000052110303</v>
          </cell>
          <cell r="C561" t="str">
            <v>HN400000</v>
          </cell>
          <cell r="D561">
            <v>52110303</v>
          </cell>
          <cell r="E561">
            <v>3271084</v>
          </cell>
          <cell r="F561">
            <v>2890468</v>
          </cell>
          <cell r="G561">
            <v>2942164</v>
          </cell>
          <cell r="H561">
            <v>3313048</v>
          </cell>
          <cell r="I561">
            <v>3592540</v>
          </cell>
          <cell r="J561">
            <v>3094984</v>
          </cell>
          <cell r="K561">
            <v>3097252</v>
          </cell>
          <cell r="L561">
            <v>2993860</v>
          </cell>
          <cell r="M561">
            <v>3131338</v>
          </cell>
          <cell r="N561">
            <v>0</v>
          </cell>
          <cell r="O561">
            <v>0</v>
          </cell>
          <cell r="P561">
            <v>0</v>
          </cell>
        </row>
        <row r="562">
          <cell r="B562" t="str">
            <v>HN40000052110511</v>
          </cell>
          <cell r="C562" t="str">
            <v>HN400000</v>
          </cell>
          <cell r="D562">
            <v>52110511</v>
          </cell>
          <cell r="E562">
            <v>0</v>
          </cell>
          <cell r="F562">
            <v>8098831</v>
          </cell>
          <cell r="G562">
            <v>0</v>
          </cell>
          <cell r="H562">
            <v>10250487</v>
          </cell>
          <cell r="I562">
            <v>0</v>
          </cell>
          <cell r="J562">
            <v>10250487</v>
          </cell>
          <cell r="K562">
            <v>0</v>
          </cell>
          <cell r="L562">
            <v>10250487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</row>
        <row r="563">
          <cell r="B563" t="str">
            <v>HN40000052110512</v>
          </cell>
          <cell r="C563" t="str">
            <v>HN400000</v>
          </cell>
          <cell r="D563">
            <v>52110512</v>
          </cell>
          <cell r="E563">
            <v>0</v>
          </cell>
          <cell r="F563">
            <v>2000000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6000000</v>
          </cell>
          <cell r="L563">
            <v>0</v>
          </cell>
          <cell r="M563">
            <v>1600000</v>
          </cell>
          <cell r="N563">
            <v>0</v>
          </cell>
          <cell r="O563">
            <v>0</v>
          </cell>
          <cell r="P563">
            <v>0</v>
          </cell>
        </row>
        <row r="564">
          <cell r="B564" t="str">
            <v>HN40000052120101</v>
          </cell>
          <cell r="C564" t="str">
            <v>HN400000</v>
          </cell>
          <cell r="D564">
            <v>52120101</v>
          </cell>
          <cell r="E564">
            <v>2690304</v>
          </cell>
          <cell r="F564">
            <v>2018852</v>
          </cell>
          <cell r="G564">
            <v>2938228</v>
          </cell>
          <cell r="H564">
            <v>1570480</v>
          </cell>
          <cell r="I564">
            <v>538660</v>
          </cell>
          <cell r="J564">
            <v>1763260</v>
          </cell>
          <cell r="K564">
            <v>801699</v>
          </cell>
          <cell r="L564">
            <v>931405</v>
          </cell>
          <cell r="M564">
            <v>2628895</v>
          </cell>
          <cell r="N564">
            <v>0</v>
          </cell>
          <cell r="O564">
            <v>0</v>
          </cell>
          <cell r="P564">
            <v>0</v>
          </cell>
        </row>
        <row r="565">
          <cell r="B565" t="str">
            <v>HN40000052130108</v>
          </cell>
          <cell r="C565" t="str">
            <v>HN400000</v>
          </cell>
          <cell r="D565">
            <v>52130108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-416760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</row>
        <row r="566">
          <cell r="B566" t="str">
            <v>HN40000052130111</v>
          </cell>
          <cell r="C566" t="str">
            <v>HN400000</v>
          </cell>
          <cell r="D566">
            <v>52130111</v>
          </cell>
          <cell r="E566">
            <v>0</v>
          </cell>
          <cell r="F566">
            <v>2000000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</row>
        <row r="567">
          <cell r="B567" t="str">
            <v>HN40000052130123</v>
          </cell>
          <cell r="C567" t="str">
            <v>HN400000</v>
          </cell>
          <cell r="D567">
            <v>52130123</v>
          </cell>
          <cell r="E567">
            <v>7273</v>
          </cell>
          <cell r="F567">
            <v>60728</v>
          </cell>
          <cell r="G567">
            <v>15341</v>
          </cell>
          <cell r="H567">
            <v>22500</v>
          </cell>
          <cell r="I567">
            <v>35456</v>
          </cell>
          <cell r="J567">
            <v>0</v>
          </cell>
          <cell r="K567">
            <v>0</v>
          </cell>
          <cell r="L567">
            <v>66000</v>
          </cell>
          <cell r="M567">
            <v>29091</v>
          </cell>
          <cell r="N567">
            <v>0</v>
          </cell>
          <cell r="O567">
            <v>0</v>
          </cell>
          <cell r="P567">
            <v>0</v>
          </cell>
        </row>
        <row r="568">
          <cell r="B568" t="str">
            <v>HN40000052130124</v>
          </cell>
          <cell r="C568" t="str">
            <v>HN400000</v>
          </cell>
          <cell r="D568">
            <v>52130124</v>
          </cell>
          <cell r="E568">
            <v>134186</v>
          </cell>
          <cell r="F568">
            <v>14546</v>
          </cell>
          <cell r="G568">
            <v>141028</v>
          </cell>
          <cell r="H568">
            <v>163074</v>
          </cell>
          <cell r="I568">
            <v>60497</v>
          </cell>
          <cell r="J568">
            <v>40909</v>
          </cell>
          <cell r="K568">
            <v>248775</v>
          </cell>
          <cell r="L568">
            <v>24773</v>
          </cell>
          <cell r="M568">
            <v>21363</v>
          </cell>
          <cell r="N568">
            <v>0</v>
          </cell>
          <cell r="O568">
            <v>0</v>
          </cell>
          <cell r="P568">
            <v>0</v>
          </cell>
        </row>
        <row r="569">
          <cell r="B569" t="str">
            <v>HN40000052130125</v>
          </cell>
          <cell r="C569" t="str">
            <v>HN400000</v>
          </cell>
          <cell r="D569">
            <v>52130125</v>
          </cell>
          <cell r="E569">
            <v>0</v>
          </cell>
          <cell r="F569">
            <v>0</v>
          </cell>
          <cell r="G569">
            <v>10000</v>
          </cell>
          <cell r="H569">
            <v>37663</v>
          </cell>
          <cell r="I569">
            <v>23485</v>
          </cell>
          <cell r="J569">
            <v>28052</v>
          </cell>
          <cell r="K569">
            <v>5000</v>
          </cell>
          <cell r="L569">
            <v>5818</v>
          </cell>
          <cell r="M569">
            <v>5000</v>
          </cell>
          <cell r="N569">
            <v>0</v>
          </cell>
          <cell r="O569">
            <v>0</v>
          </cell>
          <cell r="P569">
            <v>0</v>
          </cell>
        </row>
        <row r="570">
          <cell r="B570" t="str">
            <v>HN40000052140101</v>
          </cell>
          <cell r="C570" t="str">
            <v>HN400000</v>
          </cell>
          <cell r="D570">
            <v>52140101</v>
          </cell>
          <cell r="E570">
            <v>0</v>
          </cell>
          <cell r="F570">
            <v>495000</v>
          </cell>
          <cell r="G570">
            <v>-153120</v>
          </cell>
          <cell r="H570">
            <v>540000</v>
          </cell>
          <cell r="I570">
            <v>60000</v>
          </cell>
          <cell r="J570">
            <v>-72096</v>
          </cell>
          <cell r="K570">
            <v>122223</v>
          </cell>
          <cell r="L570">
            <v>238445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</row>
        <row r="571">
          <cell r="B571" t="str">
            <v>HN40000052150101</v>
          </cell>
          <cell r="C571" t="str">
            <v>HN400000</v>
          </cell>
          <cell r="D571">
            <v>52150101</v>
          </cell>
          <cell r="E571">
            <v>109272</v>
          </cell>
          <cell r="F571">
            <v>0</v>
          </cell>
          <cell r="G571">
            <v>0</v>
          </cell>
          <cell r="H571">
            <v>0</v>
          </cell>
          <cell r="I571">
            <v>134547</v>
          </cell>
          <cell r="J571">
            <v>120000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</row>
        <row r="572">
          <cell r="B572" t="str">
            <v>HN40000052150105</v>
          </cell>
          <cell r="C572" t="str">
            <v>HN400000</v>
          </cell>
          <cell r="D572">
            <v>52150105</v>
          </cell>
          <cell r="E572">
            <v>0</v>
          </cell>
          <cell r="F572">
            <v>204200</v>
          </cell>
          <cell r="G572">
            <v>14700</v>
          </cell>
          <cell r="H572">
            <v>215300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</row>
        <row r="573">
          <cell r="B573" t="str">
            <v>HN40000052160103</v>
          </cell>
          <cell r="C573" t="str">
            <v>HN400000</v>
          </cell>
          <cell r="D573">
            <v>52160103</v>
          </cell>
          <cell r="E573">
            <v>0</v>
          </cell>
          <cell r="F573">
            <v>4500</v>
          </cell>
          <cell r="G573">
            <v>4500</v>
          </cell>
          <cell r="H573">
            <v>0</v>
          </cell>
          <cell r="I573">
            <v>7500</v>
          </cell>
          <cell r="J573">
            <v>2670</v>
          </cell>
          <cell r="K573">
            <v>0</v>
          </cell>
          <cell r="L573">
            <v>17000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</row>
        <row r="574">
          <cell r="B574" t="str">
            <v>HN40000052180131</v>
          </cell>
          <cell r="C574" t="str">
            <v>HN400000</v>
          </cell>
          <cell r="D574">
            <v>52180131</v>
          </cell>
          <cell r="E574">
            <v>535690</v>
          </cell>
          <cell r="F574">
            <v>535690</v>
          </cell>
          <cell r="G574">
            <v>535690</v>
          </cell>
          <cell r="H574">
            <v>436880</v>
          </cell>
          <cell r="I574">
            <v>585240</v>
          </cell>
          <cell r="J574">
            <v>607070</v>
          </cell>
          <cell r="K574">
            <v>607070</v>
          </cell>
          <cell r="L574">
            <v>607070</v>
          </cell>
          <cell r="M574">
            <v>566160</v>
          </cell>
          <cell r="N574">
            <v>0</v>
          </cell>
          <cell r="O574">
            <v>0</v>
          </cell>
          <cell r="P574">
            <v>0</v>
          </cell>
        </row>
        <row r="575">
          <cell r="B575" t="str">
            <v>HN40000052180132</v>
          </cell>
          <cell r="C575" t="str">
            <v>HN400000</v>
          </cell>
          <cell r="D575">
            <v>52180132</v>
          </cell>
          <cell r="E575">
            <v>699200</v>
          </cell>
          <cell r="F575">
            <v>699200</v>
          </cell>
          <cell r="G575">
            <v>681260</v>
          </cell>
          <cell r="H575">
            <v>713470</v>
          </cell>
          <cell r="I575">
            <v>672970</v>
          </cell>
          <cell r="J575">
            <v>693220</v>
          </cell>
          <cell r="K575">
            <v>717120</v>
          </cell>
          <cell r="L575">
            <v>717120</v>
          </cell>
          <cell r="M575">
            <v>717120</v>
          </cell>
          <cell r="N575">
            <v>0</v>
          </cell>
          <cell r="O575">
            <v>0</v>
          </cell>
          <cell r="P575">
            <v>0</v>
          </cell>
        </row>
        <row r="576">
          <cell r="B576" t="str">
            <v>HN40000052180133</v>
          </cell>
          <cell r="C576" t="str">
            <v>HN400000</v>
          </cell>
          <cell r="D576">
            <v>52180133</v>
          </cell>
          <cell r="E576">
            <v>151540</v>
          </cell>
          <cell r="F576">
            <v>380520</v>
          </cell>
          <cell r="G576">
            <v>147280</v>
          </cell>
          <cell r="H576">
            <v>285320</v>
          </cell>
          <cell r="I576">
            <v>155720</v>
          </cell>
          <cell r="J576">
            <v>282480</v>
          </cell>
          <cell r="K576">
            <v>149300</v>
          </cell>
          <cell r="L576">
            <v>281180</v>
          </cell>
          <cell r="M576">
            <v>149740</v>
          </cell>
          <cell r="N576">
            <v>0</v>
          </cell>
          <cell r="O576">
            <v>0</v>
          </cell>
          <cell r="P576">
            <v>0</v>
          </cell>
        </row>
        <row r="577">
          <cell r="B577" t="str">
            <v>HN40000052200170</v>
          </cell>
          <cell r="C577" t="str">
            <v>HN400000</v>
          </cell>
          <cell r="D577">
            <v>52200170</v>
          </cell>
          <cell r="E577">
            <v>64466</v>
          </cell>
          <cell r="F577">
            <v>64466</v>
          </cell>
          <cell r="G577">
            <v>64466</v>
          </cell>
          <cell r="H577">
            <v>64466</v>
          </cell>
          <cell r="I577">
            <v>64466</v>
          </cell>
          <cell r="J577">
            <v>64466</v>
          </cell>
          <cell r="K577">
            <v>64466</v>
          </cell>
          <cell r="L577">
            <v>64465</v>
          </cell>
          <cell r="M577">
            <v>64467</v>
          </cell>
          <cell r="N577">
            <v>0</v>
          </cell>
          <cell r="O577">
            <v>0</v>
          </cell>
          <cell r="P577">
            <v>0</v>
          </cell>
        </row>
        <row r="578">
          <cell r="B578" t="str">
            <v>HN40000052200180</v>
          </cell>
          <cell r="C578" t="str">
            <v>HN400000</v>
          </cell>
          <cell r="D578">
            <v>52200180</v>
          </cell>
          <cell r="E578">
            <v>0</v>
          </cell>
          <cell r="F578">
            <v>73033</v>
          </cell>
          <cell r="G578">
            <v>73034</v>
          </cell>
          <cell r="H578">
            <v>281700</v>
          </cell>
          <cell r="I578">
            <v>281699</v>
          </cell>
          <cell r="J578">
            <v>281701</v>
          </cell>
          <cell r="K578">
            <v>281700</v>
          </cell>
          <cell r="L578">
            <v>281699</v>
          </cell>
          <cell r="M578">
            <v>281701</v>
          </cell>
          <cell r="N578">
            <v>0</v>
          </cell>
          <cell r="O578">
            <v>0</v>
          </cell>
          <cell r="P578">
            <v>0</v>
          </cell>
        </row>
        <row r="579">
          <cell r="B579" t="str">
            <v>HN40000052230103</v>
          </cell>
          <cell r="C579" t="str">
            <v>HN400000</v>
          </cell>
          <cell r="D579">
            <v>52230103</v>
          </cell>
          <cell r="E579">
            <v>0</v>
          </cell>
          <cell r="F579">
            <v>40000</v>
          </cell>
          <cell r="G579">
            <v>32500</v>
          </cell>
          <cell r="H579">
            <v>20000</v>
          </cell>
          <cell r="I579">
            <v>0</v>
          </cell>
          <cell r="J579">
            <v>0</v>
          </cell>
          <cell r="K579">
            <v>0</v>
          </cell>
          <cell r="L579">
            <v>121200</v>
          </cell>
          <cell r="M579">
            <v>21420</v>
          </cell>
          <cell r="N579">
            <v>0</v>
          </cell>
          <cell r="O579">
            <v>0</v>
          </cell>
          <cell r="P579">
            <v>0</v>
          </cell>
        </row>
        <row r="580">
          <cell r="B580" t="str">
            <v>HN40000052250105</v>
          </cell>
          <cell r="C580" t="str">
            <v>HN400000</v>
          </cell>
          <cell r="D580">
            <v>52250105</v>
          </cell>
          <cell r="E580">
            <v>0</v>
          </cell>
          <cell r="F580">
            <v>0</v>
          </cell>
          <cell r="G580">
            <v>0</v>
          </cell>
          <cell r="H580">
            <v>5000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</row>
        <row r="581">
          <cell r="B581" t="str">
            <v>HN40000052259900</v>
          </cell>
          <cell r="C581" t="str">
            <v>HN400000</v>
          </cell>
          <cell r="D581">
            <v>52259900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62500</v>
          </cell>
          <cell r="L581">
            <v>62500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</row>
        <row r="582">
          <cell r="B582" t="str">
            <v>HN40000052310116</v>
          </cell>
          <cell r="C582" t="str">
            <v>HN400000</v>
          </cell>
          <cell r="D582">
            <v>52310116</v>
          </cell>
          <cell r="E582">
            <v>780000</v>
          </cell>
          <cell r="F582">
            <v>0</v>
          </cell>
          <cell r="G582">
            <v>1240000</v>
          </cell>
          <cell r="H582">
            <v>1090000</v>
          </cell>
          <cell r="I582">
            <v>1800000</v>
          </cell>
          <cell r="J582">
            <v>0</v>
          </cell>
          <cell r="K582">
            <v>410000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</row>
        <row r="583">
          <cell r="B583" t="str">
            <v>HN40000052319900</v>
          </cell>
          <cell r="C583" t="str">
            <v>HN400000</v>
          </cell>
          <cell r="D583">
            <v>52319900</v>
          </cell>
          <cell r="E583">
            <v>0</v>
          </cell>
          <cell r="F583">
            <v>0</v>
          </cell>
          <cell r="G583">
            <v>0</v>
          </cell>
          <cell r="H583">
            <v>800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</row>
        <row r="584">
          <cell r="B584" t="str">
            <v>HN40000052320101</v>
          </cell>
          <cell r="C584" t="str">
            <v>HN400000</v>
          </cell>
          <cell r="D584">
            <v>52320101</v>
          </cell>
          <cell r="E584">
            <v>186700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9800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</row>
        <row r="585">
          <cell r="B585" t="str">
            <v>HN40000052330101</v>
          </cell>
          <cell r="C585" t="str">
            <v>HN400000</v>
          </cell>
          <cell r="D585">
            <v>52330101</v>
          </cell>
          <cell r="E585">
            <v>0</v>
          </cell>
          <cell r="F585">
            <v>14636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</row>
        <row r="586">
          <cell r="B586" t="str">
            <v>HN40000052330106</v>
          </cell>
          <cell r="C586" t="str">
            <v>HN400000</v>
          </cell>
          <cell r="D586">
            <v>52330106</v>
          </cell>
          <cell r="E586">
            <v>237560</v>
          </cell>
          <cell r="F586">
            <v>6382250</v>
          </cell>
          <cell r="G586">
            <v>130000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13637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</row>
        <row r="587">
          <cell r="B587" t="str">
            <v>HN40000052339900</v>
          </cell>
          <cell r="C587" t="str">
            <v>HN400000</v>
          </cell>
          <cell r="D587">
            <v>52339900</v>
          </cell>
          <cell r="E587">
            <v>31200</v>
          </cell>
          <cell r="F587">
            <v>72646</v>
          </cell>
          <cell r="G587">
            <v>37154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</row>
      </sheetData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채권11F"/>
    </sheetNames>
    <definedNames>
      <definedName name="목표수금1"/>
      <definedName name="예상회전일1"/>
      <definedName name="제품회전일1"/>
    </definedNames>
    <sheetDataSet>
      <sheetData sheetId="0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재등록"/>
      <sheetName val="반제품코드"/>
      <sheetName val="생산코드"/>
      <sheetName val="판가반영"/>
      <sheetName val="Co_69"/>
      <sheetName val="Co_76"/>
      <sheetName val="Price"/>
      <sheetName val="Data"/>
      <sheetName val="환율"/>
      <sheetName val="2000목표"/>
      <sheetName val="상세"/>
      <sheetName val="4)SRS계획"/>
      <sheetName val=""/>
      <sheetName val="Sheet1"/>
      <sheetName val="기준"/>
      <sheetName val="MNT 개발계획_최종"/>
      <sheetName val="잉여금"/>
    </sheetNames>
    <definedNames>
      <definedName name="발주확정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양변경내역서"/>
      <sheetName val="Ref_List"/>
      <sheetName val="와이어리스트"/>
      <sheetName val="변경전_PNO"/>
      <sheetName val="변경후_PNO"/>
    </sheetNames>
    <sheetDataSet>
      <sheetData sheetId="0" refreshError="1"/>
      <sheetData sheetId="1">
        <row r="1">
          <cell r="A1" t="str">
            <v>P/Number List</v>
          </cell>
          <cell r="B1" t="str">
            <v>P/Name List</v>
          </cell>
          <cell r="C1" t="str">
            <v>변경 유형 List</v>
          </cell>
        </row>
        <row r="2">
          <cell r="A2" t="str">
            <v>91100-F2000</v>
          </cell>
          <cell r="B2" t="str">
            <v>WIRING HARNESS - MAIN</v>
          </cell>
          <cell r="C2" t="str">
            <v>A1:PPR 문제반영</v>
          </cell>
        </row>
        <row r="3">
          <cell r="A3" t="str">
            <v>91200-F2000</v>
          </cell>
          <cell r="B3" t="str">
            <v>WIRING HARNESS - FRNT</v>
          </cell>
          <cell r="C3" t="str">
            <v>A2:TEST REPORT 결과 반영</v>
          </cell>
        </row>
        <row r="4">
          <cell r="A4" t="str">
            <v>91400-F2000</v>
          </cell>
          <cell r="B4" t="str">
            <v>WIRING HARNESS - CONT GAMMA GDI</v>
          </cell>
          <cell r="C4" t="str">
            <v>A3:설계 오류</v>
          </cell>
        </row>
        <row r="5">
          <cell r="A5" t="str">
            <v>91410-F2000</v>
          </cell>
          <cell r="B5" t="str">
            <v>WIRING HARNESS - CONT GAMMA MPI</v>
          </cell>
          <cell r="C5" t="str">
            <v>A4:해외 연구소 요청 사항</v>
          </cell>
        </row>
        <row r="6">
          <cell r="A6" t="str">
            <v>91420-F2000</v>
          </cell>
          <cell r="B6" t="str">
            <v>WIRING HARNESS - CONT GAMMA LPI</v>
          </cell>
          <cell r="C6" t="str">
            <v>A5:연구소 고문 요청</v>
          </cell>
        </row>
        <row r="7">
          <cell r="A7" t="str">
            <v>91430-F2000</v>
          </cell>
          <cell r="B7" t="str">
            <v>WIRING HARNESS - CONT NU MPI AKS</v>
          </cell>
          <cell r="C7" t="str">
            <v>A6:BOM 구성 오류</v>
          </cell>
        </row>
        <row r="8">
          <cell r="A8" t="str">
            <v>91440-F2000</v>
          </cell>
          <cell r="B8" t="str">
            <v>WIRING HARNESS - CONT NU MPI</v>
          </cell>
          <cell r="C8" t="str">
            <v>A7:구조변경</v>
          </cell>
        </row>
        <row r="9">
          <cell r="A9" t="str">
            <v>91450-F2000</v>
          </cell>
          <cell r="B9" t="str">
            <v>WIRING HARNESS - CONT U2</v>
          </cell>
          <cell r="C9" t="str">
            <v>A8:자체 개선</v>
          </cell>
        </row>
        <row r="10">
          <cell r="A10" t="str">
            <v>91460-F2000</v>
          </cell>
          <cell r="B10" t="str">
            <v>WIRING HARNESS - CONT KAPPA T-GDI</v>
          </cell>
          <cell r="C10" t="str">
            <v>B1:CFT</v>
          </cell>
        </row>
        <row r="11">
          <cell r="A11" t="str">
            <v>91470-F2000</v>
          </cell>
          <cell r="B11" t="str">
            <v>WIRING HARNESS - CONT GAMMA T-GDI</v>
          </cell>
          <cell r="C11" t="str">
            <v>C1:PEL 문제</v>
          </cell>
        </row>
        <row r="12">
          <cell r="A12" t="str">
            <v>91500-F2000</v>
          </cell>
          <cell r="B12" t="str">
            <v>WIRING HARNESS - FLOOR</v>
          </cell>
          <cell r="C12" t="str">
            <v>D1:CR 사항</v>
          </cell>
        </row>
        <row r="13">
          <cell r="A13" t="str">
            <v>91600-F2000</v>
          </cell>
          <cell r="B13" t="str">
            <v>WIRING HARNESS - FRT DR DRV</v>
          </cell>
          <cell r="C13" t="str">
            <v>D2:WEIGHT DOWN</v>
          </cell>
        </row>
        <row r="14">
          <cell r="A14" t="str">
            <v>91610-F2000</v>
          </cell>
          <cell r="B14" t="str">
            <v>WIRING HARNESS - FRT DR ASST</v>
          </cell>
          <cell r="C14" t="str">
            <v>D3:DFX 활동사항 반영</v>
          </cell>
        </row>
        <row r="15">
          <cell r="A15" t="str">
            <v>91650-F2000</v>
          </cell>
          <cell r="B15" t="str">
            <v>WIRING HARNESS - RR DR LH</v>
          </cell>
          <cell r="C15" t="str">
            <v>E1:타 설계에서의 변경 요청</v>
          </cell>
        </row>
        <row r="16">
          <cell r="A16" t="str">
            <v>91660-F2000</v>
          </cell>
          <cell r="B16" t="str">
            <v>WIRING HARNESS - RR DR RH</v>
          </cell>
          <cell r="C16" t="str">
            <v>E2:타 전장품 SYSTEM UNMATCHING</v>
          </cell>
        </row>
        <row r="17">
          <cell r="A17" t="str">
            <v>91800-F2000</v>
          </cell>
          <cell r="B17" t="str">
            <v>WIRING HARNESS - ROOF</v>
          </cell>
          <cell r="C17" t="str">
            <v>F1:품질 기술 제기 문제</v>
          </cell>
        </row>
        <row r="18">
          <cell r="A18" t="str">
            <v>91840-F2000</v>
          </cell>
          <cell r="B18" t="str">
            <v>WIRING HARNESS - FRT BUMPER</v>
          </cell>
          <cell r="C18" t="str">
            <v>F2:국내외 CLINIC 결과 반영</v>
          </cell>
        </row>
        <row r="19">
          <cell r="A19" t="str">
            <v>91850-F2000</v>
          </cell>
          <cell r="B19" t="str">
            <v>WIRING HARNESS - BATT(+) GAMMA</v>
          </cell>
          <cell r="C19" t="str">
            <v>F3:품정서 문제</v>
          </cell>
        </row>
        <row r="20">
          <cell r="A20" t="str">
            <v>91850-F2100</v>
          </cell>
          <cell r="B20" t="str">
            <v>WIRING HARNESS - BATT(+) NU</v>
          </cell>
          <cell r="C20" t="str">
            <v>F4:업체 작업성 향상</v>
          </cell>
        </row>
        <row r="21">
          <cell r="A21" t="str">
            <v>91850-F2200</v>
          </cell>
          <cell r="B21" t="str">
            <v>WIRING HARNESS - BATT(+) U2</v>
          </cell>
          <cell r="C21" t="str">
            <v>F5:품질 관련 필드 문제 발생</v>
          </cell>
        </row>
        <row r="22">
          <cell r="A22" t="str">
            <v>91850-F2300</v>
          </cell>
          <cell r="B22" t="str">
            <v>WIRING HARNESS - BATT(+) KAPPA</v>
          </cell>
          <cell r="C22" t="str">
            <v>F6:AS 반영 요청 사항</v>
          </cell>
        </row>
        <row r="23">
          <cell r="A23" t="str">
            <v>91860-F2000</v>
          </cell>
          <cell r="B23" t="str">
            <v>WIRING HARNESS - BATT(-)</v>
          </cell>
          <cell r="C23" t="str">
            <v>F7:PDI문제(내수,수출)</v>
          </cell>
        </row>
        <row r="24">
          <cell r="A24" t="str">
            <v>91861-F2000</v>
          </cell>
          <cell r="B24" t="str">
            <v>WIRING HARNESS - ENG GND</v>
          </cell>
          <cell r="C24" t="str">
            <v>G1:국내외 마켓팅 요구 반영</v>
          </cell>
        </row>
        <row r="25">
          <cell r="A25" t="str">
            <v>91865-F2000</v>
          </cell>
          <cell r="B25" t="str">
            <v>WIRING HARNESS - TM GND</v>
          </cell>
          <cell r="C25" t="str">
            <v>G2:경영층 품평</v>
          </cell>
        </row>
        <row r="26">
          <cell r="A26" t="str">
            <v>91870-F2000</v>
          </cell>
          <cell r="B26" t="str">
            <v>WIRING HARNESS - FEM</v>
          </cell>
          <cell r="C26" t="str">
            <v>G3:디자인 관련</v>
          </cell>
        </row>
        <row r="27">
          <cell r="A27" t="str">
            <v>91890-F2000</v>
          </cell>
          <cell r="B27" t="str">
            <v>WIRING HARNESS - BWEX</v>
          </cell>
          <cell r="C27" t="str">
            <v>H1:법규사항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1목적"/>
      <sheetName val="사업변화 (5)"/>
      <sheetName val="비교"/>
      <sheetName val="사업변화"/>
      <sheetName val="사업변화1"/>
      <sheetName val="사업변화(지울것)"/>
      <sheetName val="사업변화 (2)"/>
      <sheetName val="계열사현황종합"/>
      <sheetName val="계열사구조조정"/>
      <sheetName val="기아모텍"/>
      <sheetName val="기아중공업"/>
      <sheetName val="기아특수강"/>
      <sheetName val="기아정기"/>
      <sheetName val="재무제표"/>
      <sheetName val="자동차"/>
      <sheetName val="연구소"/>
      <sheetName val="전자"/>
      <sheetName val="Sheet2"/>
      <sheetName val="Sheet3"/>
      <sheetName val="PP1142-2"/>
      <sheetName val="사업듀화1"/>
      <sheetName val="CALENDAR"/>
      <sheetName val="2.대외공문"/>
      <sheetName val="기아계열사 (기획팀자료)"/>
      <sheetName val="데이터"/>
      <sheetName val="대외공문"/>
      <sheetName val="10-1"/>
      <sheetName val="차입금상환표"/>
      <sheetName val="금형991202"/>
      <sheetName val="출장거리"/>
      <sheetName val="협조전"/>
      <sheetName val="    - 목표재고 금액 : 12,200백만(6.0日)"/>
      <sheetName val="승용"/>
      <sheetName val="    - 목표재고 금액 _ 12,200백만(6.0日)"/>
      <sheetName val="0000"/>
      <sheetName val="p2-1"/>
      <sheetName val="수입LIST"/>
      <sheetName val="생산계획 (2)"/>
      <sheetName val="기아특수강_x0000_㉌Ε_x0000__x0004__x0000__x0000__x0000__x0000__x0000__x0000_䰼Ε_x0000__x0000__x0000__x0000__x0000__x0000__x0000__x0000_㼜Ε_x0000__x0000__x000d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8">
          <cell r="D18" t="str">
            <v>외  감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문서양식"/>
      <sheetName val="간이연락"/>
      <sheetName val="예산계획"/>
      <sheetName val="2.대외공문"/>
      <sheetName val="대외공문"/>
      <sheetName val="계열사현황종합"/>
      <sheetName val="교육공문"/>
      <sheetName val="CALENDAR"/>
      <sheetName val="B-III"/>
      <sheetName val="매출손익"/>
      <sheetName val="임율"/>
      <sheetName val="일반물자(한국통신)"/>
      <sheetName val="기준정보"/>
      <sheetName val="Sheet4"/>
      <sheetName val="수입LIST"/>
      <sheetName val="1차견적2차국산화비교"/>
      <sheetName val="내구품질향상1"/>
      <sheetName val="R&amp;D"/>
      <sheetName val="협력사 일반현황"/>
      <sheetName val="8235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③오더"/>
      <sheetName val="③a.수출"/>
      <sheetName val="③b.내수"/>
      <sheetName val="④바츠"/>
      <sheetName val="⑥실사"/>
      <sheetName val="⑦리드타임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P5" t="str">
            <v>091603E100실사</v>
          </cell>
          <cell r="Q5">
            <v>1773</v>
          </cell>
          <cell r="R5">
            <v>1773</v>
          </cell>
        </row>
        <row r="6">
          <cell r="P6" t="str">
            <v>252122A112실사</v>
          </cell>
          <cell r="Q6">
            <v>10</v>
          </cell>
          <cell r="R6">
            <v>10</v>
          </cell>
        </row>
        <row r="7">
          <cell r="P7" t="str">
            <v>252122A132실사</v>
          </cell>
          <cell r="Q7">
            <v>0</v>
          </cell>
          <cell r="R7">
            <v>0</v>
          </cell>
        </row>
        <row r="8">
          <cell r="P8" t="str">
            <v>252123C100실사</v>
          </cell>
          <cell r="Q8">
            <v>910</v>
          </cell>
          <cell r="R8">
            <v>910</v>
          </cell>
        </row>
        <row r="9">
          <cell r="P9" t="str">
            <v>282923A080실사</v>
          </cell>
          <cell r="Q9">
            <v>3650</v>
          </cell>
          <cell r="R9">
            <v>5150</v>
          </cell>
        </row>
        <row r="10">
          <cell r="P10" t="str">
            <v>310102C800실사</v>
          </cell>
          <cell r="Q10">
            <v>31300</v>
          </cell>
          <cell r="R10">
            <v>31300</v>
          </cell>
        </row>
        <row r="11">
          <cell r="P11" t="str">
            <v>392103C200실사</v>
          </cell>
          <cell r="Q11">
            <v>1540</v>
          </cell>
          <cell r="R11">
            <v>1540</v>
          </cell>
        </row>
        <row r="12">
          <cell r="P12" t="str">
            <v>392103C400실사</v>
          </cell>
          <cell r="Q12">
            <v>660</v>
          </cell>
          <cell r="R12">
            <v>30</v>
          </cell>
        </row>
        <row r="13">
          <cell r="P13" t="str">
            <v>393103C100실사</v>
          </cell>
          <cell r="Q13">
            <v>9280</v>
          </cell>
          <cell r="R13">
            <v>-4352</v>
          </cell>
        </row>
        <row r="14">
          <cell r="P14" t="str">
            <v>4120024720실사</v>
          </cell>
          <cell r="Q14">
            <v>207</v>
          </cell>
          <cell r="R14">
            <v>207</v>
          </cell>
        </row>
        <row r="15">
          <cell r="P15" t="str">
            <v>510303E100실사</v>
          </cell>
          <cell r="Q15">
            <v>1120</v>
          </cell>
          <cell r="R15">
            <v>-1480</v>
          </cell>
        </row>
        <row r="16">
          <cell r="P16" t="str">
            <v>589203F200실사</v>
          </cell>
          <cell r="Q16">
            <v>2814</v>
          </cell>
          <cell r="R16">
            <v>2814</v>
          </cell>
        </row>
        <row r="17">
          <cell r="P17" t="str">
            <v>589203F400실사</v>
          </cell>
          <cell r="Q17">
            <v>882</v>
          </cell>
          <cell r="R17">
            <v>2282</v>
          </cell>
        </row>
        <row r="18">
          <cell r="P18" t="str">
            <v>589203F600실사</v>
          </cell>
          <cell r="Q18">
            <v>738</v>
          </cell>
          <cell r="R18">
            <v>2418</v>
          </cell>
        </row>
        <row r="19">
          <cell r="P19" t="str">
            <v>833523F000실사</v>
          </cell>
          <cell r="Q19">
            <v>646</v>
          </cell>
          <cell r="R19">
            <v>-194</v>
          </cell>
        </row>
        <row r="20">
          <cell r="P20" t="str">
            <v>833523F100실사</v>
          </cell>
          <cell r="Q20">
            <v>756</v>
          </cell>
          <cell r="R20">
            <v>-12</v>
          </cell>
        </row>
        <row r="21">
          <cell r="P21" t="str">
            <v>833623F000실사</v>
          </cell>
          <cell r="Q21">
            <v>639</v>
          </cell>
          <cell r="R21">
            <v>-201</v>
          </cell>
        </row>
        <row r="22">
          <cell r="P22" t="str">
            <v>833623F100실사</v>
          </cell>
          <cell r="Q22">
            <v>599</v>
          </cell>
          <cell r="R22">
            <v>-169</v>
          </cell>
        </row>
        <row r="23">
          <cell r="P23" t="str">
            <v>851010A200실사</v>
          </cell>
          <cell r="Q23">
            <v>2038</v>
          </cell>
          <cell r="R23">
            <v>1678</v>
          </cell>
        </row>
        <row r="24">
          <cell r="P24" t="str">
            <v>851011D000실사</v>
          </cell>
          <cell r="Q24">
            <v>932</v>
          </cell>
          <cell r="R24">
            <v>932</v>
          </cell>
        </row>
        <row r="25">
          <cell r="P25" t="str">
            <v>851011D200실사</v>
          </cell>
          <cell r="Q25">
            <v>4562</v>
          </cell>
          <cell r="R25">
            <v>4547</v>
          </cell>
        </row>
        <row r="26">
          <cell r="P26" t="str">
            <v>851012E101실사</v>
          </cell>
          <cell r="Q26">
            <v>980</v>
          </cell>
          <cell r="R26">
            <v>980</v>
          </cell>
        </row>
        <row r="27">
          <cell r="P27" t="str">
            <v>851012H100실사</v>
          </cell>
          <cell r="Q27">
            <v>3253</v>
          </cell>
          <cell r="R27">
            <v>3244</v>
          </cell>
        </row>
        <row r="28">
          <cell r="P28" t="str">
            <v>851012J200실사</v>
          </cell>
          <cell r="Q28">
            <v>2141</v>
          </cell>
          <cell r="R28">
            <v>3221</v>
          </cell>
        </row>
        <row r="29">
          <cell r="P29" t="str">
            <v>8510139500실사</v>
          </cell>
          <cell r="Q29">
            <v>911</v>
          </cell>
          <cell r="R29">
            <v>911</v>
          </cell>
        </row>
        <row r="30">
          <cell r="P30" t="str">
            <v>851013B600실사</v>
          </cell>
          <cell r="Q30">
            <v>1658</v>
          </cell>
          <cell r="R30">
            <v>1982</v>
          </cell>
        </row>
        <row r="31">
          <cell r="P31" t="str">
            <v>851013J200실사</v>
          </cell>
          <cell r="Q31">
            <v>807</v>
          </cell>
          <cell r="R31">
            <v>447</v>
          </cell>
        </row>
        <row r="32">
          <cell r="P32" t="str">
            <v>851023E200실사</v>
          </cell>
          <cell r="Q32">
            <v>2213</v>
          </cell>
          <cell r="R32">
            <v>2213</v>
          </cell>
        </row>
        <row r="33">
          <cell r="P33" t="str">
            <v>864663E000실사</v>
          </cell>
          <cell r="Q33">
            <v>1800</v>
          </cell>
          <cell r="R33">
            <v>-1350</v>
          </cell>
        </row>
        <row r="34">
          <cell r="P34" t="str">
            <v>실사</v>
          </cell>
          <cell r="Q34" t="e">
            <v>#DIV/0!</v>
          </cell>
          <cell r="R34" t="e">
            <v>#DIV/0!</v>
          </cell>
        </row>
        <row r="35">
          <cell r="P35" t="str">
            <v>871703E010실사</v>
          </cell>
          <cell r="Q35">
            <v>2700</v>
          </cell>
          <cell r="R35">
            <v>184</v>
          </cell>
        </row>
        <row r="36">
          <cell r="P36" t="str">
            <v>871803E010실사</v>
          </cell>
          <cell r="Q36">
            <v>2725</v>
          </cell>
          <cell r="R36">
            <v>209</v>
          </cell>
        </row>
        <row r="37">
          <cell r="P37" t="str">
            <v>888102G500VA실사</v>
          </cell>
          <cell r="Q37">
            <v>98</v>
          </cell>
          <cell r="R37">
            <v>98</v>
          </cell>
        </row>
        <row r="38">
          <cell r="P38" t="str">
            <v>888103F50226실사</v>
          </cell>
          <cell r="Q38">
            <v>368</v>
          </cell>
          <cell r="R38">
            <v>368</v>
          </cell>
        </row>
        <row r="39">
          <cell r="P39" t="str">
            <v>888103F50229실사</v>
          </cell>
          <cell r="Q39">
            <v>891</v>
          </cell>
          <cell r="R39">
            <v>891</v>
          </cell>
        </row>
        <row r="40">
          <cell r="P40" t="str">
            <v>888103F502VA실사</v>
          </cell>
          <cell r="Q40">
            <v>1013</v>
          </cell>
          <cell r="R40">
            <v>1013</v>
          </cell>
        </row>
        <row r="41">
          <cell r="P41" t="str">
            <v>888113F50126실사</v>
          </cell>
          <cell r="Q41">
            <v>1150</v>
          </cell>
          <cell r="R41">
            <v>1150</v>
          </cell>
        </row>
        <row r="42">
          <cell r="P42" t="str">
            <v>888113F50129실사</v>
          </cell>
          <cell r="Q42">
            <v>1150</v>
          </cell>
          <cell r="R42">
            <v>1150</v>
          </cell>
        </row>
        <row r="43">
          <cell r="P43" t="str">
            <v>888202G500VA실사</v>
          </cell>
          <cell r="Q43">
            <v>104</v>
          </cell>
          <cell r="R43">
            <v>104</v>
          </cell>
        </row>
        <row r="44">
          <cell r="P44" t="str">
            <v>888203F50226실사</v>
          </cell>
          <cell r="Q44">
            <v>339</v>
          </cell>
          <cell r="R44">
            <v>339</v>
          </cell>
        </row>
        <row r="45">
          <cell r="P45" t="str">
            <v>888203F50229실사</v>
          </cell>
          <cell r="Q45">
            <v>881</v>
          </cell>
          <cell r="R45">
            <v>881</v>
          </cell>
        </row>
        <row r="46">
          <cell r="P46" t="str">
            <v>888203F502VA실사</v>
          </cell>
          <cell r="Q46">
            <v>995</v>
          </cell>
          <cell r="R46">
            <v>995</v>
          </cell>
        </row>
        <row r="47">
          <cell r="P47" t="str">
            <v>888903F50126실사</v>
          </cell>
          <cell r="Q47">
            <v>1225.5</v>
          </cell>
          <cell r="R47">
            <v>1240.5</v>
          </cell>
        </row>
        <row r="48">
          <cell r="P48" t="str">
            <v>888903F50129실사</v>
          </cell>
          <cell r="Q48">
            <v>1131.5</v>
          </cell>
          <cell r="R48">
            <v>1141.5</v>
          </cell>
        </row>
        <row r="49">
          <cell r="P49" t="str">
            <v>898103F50026실사</v>
          </cell>
          <cell r="Q49">
            <v>405</v>
          </cell>
          <cell r="R49">
            <v>425</v>
          </cell>
        </row>
        <row r="50">
          <cell r="P50" t="str">
            <v>898103F50029실사</v>
          </cell>
          <cell r="Q50">
            <v>844</v>
          </cell>
          <cell r="R50">
            <v>862</v>
          </cell>
        </row>
        <row r="51">
          <cell r="P51" t="str">
            <v>898103F500VA실사</v>
          </cell>
          <cell r="Q51">
            <v>949</v>
          </cell>
          <cell r="R51">
            <v>962</v>
          </cell>
        </row>
        <row r="52">
          <cell r="P52" t="str">
            <v>898103F51026실사</v>
          </cell>
          <cell r="Q52">
            <v>420</v>
          </cell>
          <cell r="R52">
            <v>440</v>
          </cell>
        </row>
        <row r="53">
          <cell r="P53" t="str">
            <v>898103F51029실사</v>
          </cell>
          <cell r="Q53">
            <v>849</v>
          </cell>
          <cell r="R53">
            <v>867</v>
          </cell>
        </row>
        <row r="54">
          <cell r="P54" t="str">
            <v>898103F510VA실사</v>
          </cell>
          <cell r="Q54">
            <v>946</v>
          </cell>
          <cell r="R54">
            <v>956</v>
          </cell>
        </row>
        <row r="55">
          <cell r="P55" t="str">
            <v>898203F50026실사</v>
          </cell>
          <cell r="Q55">
            <v>421</v>
          </cell>
          <cell r="R55">
            <v>441</v>
          </cell>
        </row>
        <row r="56">
          <cell r="P56" t="str">
            <v>898203F50029실사</v>
          </cell>
          <cell r="Q56">
            <v>850</v>
          </cell>
          <cell r="R56">
            <v>868</v>
          </cell>
        </row>
        <row r="57">
          <cell r="P57" t="str">
            <v>898203F500VA실사</v>
          </cell>
          <cell r="Q57">
            <v>938</v>
          </cell>
          <cell r="R57">
            <v>956</v>
          </cell>
        </row>
        <row r="58">
          <cell r="P58" t="str">
            <v>898303F50026실사</v>
          </cell>
          <cell r="Q58">
            <v>752</v>
          </cell>
          <cell r="R58">
            <v>752</v>
          </cell>
        </row>
        <row r="59">
          <cell r="P59" t="str">
            <v>898303F50029실사</v>
          </cell>
          <cell r="Q59">
            <v>1337</v>
          </cell>
          <cell r="R59">
            <v>1337</v>
          </cell>
        </row>
        <row r="60">
          <cell r="P60" t="str">
            <v>898303F500VA실사</v>
          </cell>
          <cell r="Q60">
            <v>1146</v>
          </cell>
          <cell r="R60">
            <v>1146</v>
          </cell>
        </row>
        <row r="61">
          <cell r="P61" t="str">
            <v>954201H700실사</v>
          </cell>
          <cell r="Q61">
            <v>3414</v>
          </cell>
          <cell r="R61">
            <v>-5226</v>
          </cell>
        </row>
        <row r="62">
          <cell r="P62" t="str">
            <v>954202L700실사</v>
          </cell>
          <cell r="Q62">
            <v>7672</v>
          </cell>
          <cell r="R62">
            <v>5272</v>
          </cell>
        </row>
        <row r="63">
          <cell r="P63" t="str">
            <v>954404C005실사</v>
          </cell>
          <cell r="Q63">
            <v>0</v>
          </cell>
          <cell r="R63">
            <v>-5</v>
          </cell>
        </row>
        <row r="64">
          <cell r="P64" t="str">
            <v>954404C035실사</v>
          </cell>
          <cell r="Q64">
            <v>5</v>
          </cell>
          <cell r="R64">
            <v>-373</v>
          </cell>
        </row>
        <row r="65">
          <cell r="P65" t="str">
            <v>954404C601실사</v>
          </cell>
          <cell r="Q65">
            <v>238</v>
          </cell>
          <cell r="R65">
            <v>238</v>
          </cell>
        </row>
        <row r="66">
          <cell r="P66" t="str">
            <v>954404C611실사</v>
          </cell>
          <cell r="Q66">
            <v>312</v>
          </cell>
          <cell r="R66">
            <v>312</v>
          </cell>
        </row>
        <row r="67">
          <cell r="P67" t="str">
            <v>954404C620실사</v>
          </cell>
          <cell r="Q67">
            <v>1848</v>
          </cell>
          <cell r="R67">
            <v>1848</v>
          </cell>
        </row>
        <row r="68">
          <cell r="P68" t="str">
            <v>956903F100실사</v>
          </cell>
          <cell r="Q68">
            <v>1055</v>
          </cell>
          <cell r="R68">
            <v>2855</v>
          </cell>
        </row>
        <row r="69">
          <cell r="P69" t="str">
            <v>958003E300실사</v>
          </cell>
          <cell r="Q69" t="e">
            <v>#N/A</v>
          </cell>
          <cell r="R69" t="e">
            <v>#N/A</v>
          </cell>
        </row>
        <row r="70">
          <cell r="P70" t="str">
            <v>959102F800실사</v>
          </cell>
          <cell r="Q70">
            <v>1</v>
          </cell>
          <cell r="R70">
            <v>1</v>
          </cell>
        </row>
        <row r="71">
          <cell r="P71" t="str">
            <v>959102F900실사</v>
          </cell>
          <cell r="Q71">
            <v>6818</v>
          </cell>
          <cell r="R71">
            <v>6818</v>
          </cell>
        </row>
        <row r="72">
          <cell r="P72" t="str">
            <v>959103E010실사</v>
          </cell>
          <cell r="Q72">
            <v>1938</v>
          </cell>
          <cell r="R72">
            <v>1961</v>
          </cell>
        </row>
        <row r="73">
          <cell r="P73" t="str">
            <v>959203E200실사</v>
          </cell>
          <cell r="Q73">
            <v>2837</v>
          </cell>
          <cell r="R73">
            <v>2837</v>
          </cell>
        </row>
        <row r="74">
          <cell r="P74" t="str">
            <v>959212F000실사</v>
          </cell>
          <cell r="Q74">
            <v>6553</v>
          </cell>
          <cell r="R74">
            <v>6553</v>
          </cell>
        </row>
        <row r="75">
          <cell r="P75" t="str">
            <v>959212F100실사</v>
          </cell>
          <cell r="Q75">
            <v>6781</v>
          </cell>
          <cell r="R75">
            <v>6781</v>
          </cell>
        </row>
        <row r="76">
          <cell r="P76" t="str">
            <v>959303E200실사</v>
          </cell>
          <cell r="Q76">
            <v>2708</v>
          </cell>
          <cell r="R76">
            <v>2708</v>
          </cell>
        </row>
        <row r="77">
          <cell r="P77" t="str">
            <v>960003K000실사</v>
          </cell>
          <cell r="Q77">
            <v>4740</v>
          </cell>
          <cell r="R77">
            <v>4740</v>
          </cell>
        </row>
        <row r="78">
          <cell r="P78" t="str">
            <v>960003L000실사</v>
          </cell>
          <cell r="Q78">
            <v>1230</v>
          </cell>
          <cell r="R78">
            <v>2270</v>
          </cell>
        </row>
        <row r="79">
          <cell r="P79" t="str">
            <v>9623322500실사</v>
          </cell>
          <cell r="Q79">
            <v>13550</v>
          </cell>
          <cell r="R79">
            <v>5150</v>
          </cell>
        </row>
        <row r="80">
          <cell r="P80" t="str">
            <v>962703F600실사</v>
          </cell>
          <cell r="Q80">
            <v>2852</v>
          </cell>
          <cell r="R80">
            <v>4364</v>
          </cell>
        </row>
        <row r="81">
          <cell r="P81" t="str">
            <v>962703F700실사</v>
          </cell>
          <cell r="Q81">
            <v>4898</v>
          </cell>
          <cell r="R81">
            <v>4898</v>
          </cell>
        </row>
        <row r="82">
          <cell r="P82" t="str">
            <v>9628026000실사</v>
          </cell>
          <cell r="Q82">
            <v>542.33333333333337</v>
          </cell>
          <cell r="R82">
            <v>542.33333333333337</v>
          </cell>
        </row>
        <row r="83">
          <cell r="P83" t="str">
            <v>962803F000실사</v>
          </cell>
          <cell r="Q83">
            <v>1987</v>
          </cell>
          <cell r="R83">
            <v>1987</v>
          </cell>
        </row>
        <row r="84">
          <cell r="P84" t="str">
            <v>962903F010실사</v>
          </cell>
          <cell r="Q84" t="e">
            <v>#N/A</v>
          </cell>
          <cell r="R84" t="e">
            <v>#N/A</v>
          </cell>
        </row>
        <row r="85">
          <cell r="P85" t="str">
            <v>962903F500실사</v>
          </cell>
          <cell r="Q85" t="e">
            <v>#N/A</v>
          </cell>
          <cell r="R85" t="e">
            <v>#N/A</v>
          </cell>
        </row>
        <row r="86">
          <cell r="P86" t="str">
            <v>962903F550실사</v>
          </cell>
          <cell r="Q86">
            <v>0</v>
          </cell>
          <cell r="R86">
            <v>0</v>
          </cell>
        </row>
        <row r="87">
          <cell r="P87" t="str">
            <v>963302G200실사</v>
          </cell>
          <cell r="Q87">
            <v>642.5</v>
          </cell>
          <cell r="R87">
            <v>6242.5</v>
          </cell>
        </row>
        <row r="88">
          <cell r="P88" t="str">
            <v>963302G700실사</v>
          </cell>
          <cell r="Q88">
            <v>551.5</v>
          </cell>
          <cell r="R88">
            <v>6361.5</v>
          </cell>
        </row>
        <row r="89">
          <cell r="P89" t="str">
            <v>963303F200실사</v>
          </cell>
          <cell r="Q89">
            <v>1361.5</v>
          </cell>
          <cell r="R89">
            <v>1881.5</v>
          </cell>
        </row>
        <row r="90">
          <cell r="P90" t="str">
            <v>963303F700실사</v>
          </cell>
          <cell r="Q90">
            <v>1504</v>
          </cell>
          <cell r="R90">
            <v>1884</v>
          </cell>
        </row>
        <row r="91">
          <cell r="P91" t="str">
            <v>963303J200실사</v>
          </cell>
          <cell r="Q91">
            <v>432</v>
          </cell>
          <cell r="R91">
            <v>5906.75</v>
          </cell>
        </row>
        <row r="92">
          <cell r="P92" t="str">
            <v>963303J300실사</v>
          </cell>
          <cell r="Q92">
            <v>471.5</v>
          </cell>
          <cell r="R92">
            <v>1466.25</v>
          </cell>
        </row>
        <row r="93">
          <cell r="P93" t="str">
            <v>963602J500실사</v>
          </cell>
          <cell r="Q93">
            <v>926</v>
          </cell>
          <cell r="R93">
            <v>1494</v>
          </cell>
        </row>
        <row r="94">
          <cell r="P94" t="str">
            <v>963602J600실사</v>
          </cell>
          <cell r="Q94">
            <v>1292</v>
          </cell>
          <cell r="R94">
            <v>1560</v>
          </cell>
        </row>
        <row r="95">
          <cell r="P95" t="str">
            <v>963702G000실사</v>
          </cell>
          <cell r="Q95">
            <v>622</v>
          </cell>
          <cell r="R95">
            <v>6630</v>
          </cell>
        </row>
        <row r="96">
          <cell r="P96" t="str">
            <v>963702J000실사</v>
          </cell>
          <cell r="Q96">
            <v>2321</v>
          </cell>
          <cell r="R96">
            <v>5589</v>
          </cell>
        </row>
        <row r="97">
          <cell r="P97" t="str">
            <v>963702J500실사</v>
          </cell>
          <cell r="Q97">
            <v>131</v>
          </cell>
          <cell r="R97">
            <v>1535</v>
          </cell>
        </row>
        <row r="98">
          <cell r="P98" t="str">
            <v>963703F400실사</v>
          </cell>
          <cell r="Q98">
            <v>812</v>
          </cell>
          <cell r="R98">
            <v>1212</v>
          </cell>
        </row>
        <row r="99">
          <cell r="P99" t="str">
            <v>963703F450실사</v>
          </cell>
          <cell r="Q99">
            <v>254</v>
          </cell>
          <cell r="R99">
            <v>654</v>
          </cell>
        </row>
        <row r="100">
          <cell r="P100" t="str">
            <v>963802J000실사</v>
          </cell>
          <cell r="Q100">
            <v>369</v>
          </cell>
          <cell r="R100">
            <v>5873</v>
          </cell>
        </row>
        <row r="101">
          <cell r="P101" t="str">
            <v>963802J500실사</v>
          </cell>
          <cell r="Q101">
            <v>1087</v>
          </cell>
          <cell r="R101">
            <v>1486</v>
          </cell>
        </row>
        <row r="102">
          <cell r="P102" t="str">
            <v>963803F200실사</v>
          </cell>
          <cell r="Q102">
            <v>1327</v>
          </cell>
          <cell r="R102">
            <v>1907</v>
          </cell>
        </row>
        <row r="103">
          <cell r="P103" t="str">
            <v>963803K200실사</v>
          </cell>
          <cell r="Q103">
            <v>626</v>
          </cell>
          <cell r="R103">
            <v>6358</v>
          </cell>
        </row>
        <row r="104">
          <cell r="P104" t="str">
            <v>963903E700실사</v>
          </cell>
          <cell r="Q104">
            <v>1272</v>
          </cell>
          <cell r="R104">
            <v>1272</v>
          </cell>
        </row>
        <row r="105">
          <cell r="P105" t="str">
            <v>529323E000실사</v>
          </cell>
          <cell r="Q105">
            <v>7805</v>
          </cell>
          <cell r="R105">
            <v>7805</v>
          </cell>
        </row>
        <row r="106">
          <cell r="P106" t="str">
            <v>529333E700실사</v>
          </cell>
          <cell r="Q106">
            <v>7680</v>
          </cell>
          <cell r="R106">
            <v>7661</v>
          </cell>
        </row>
        <row r="107">
          <cell r="P107" t="str">
            <v>252122A310실사</v>
          </cell>
          <cell r="Q107">
            <v>560</v>
          </cell>
          <cell r="R107">
            <v>560</v>
          </cell>
        </row>
        <row r="108">
          <cell r="P108" t="str">
            <v>252122A330실사</v>
          </cell>
          <cell r="Q108">
            <v>1182</v>
          </cell>
          <cell r="R108">
            <v>1182</v>
          </cell>
        </row>
        <row r="109">
          <cell r="P109" t="str">
            <v>289622B310실사</v>
          </cell>
          <cell r="Q109">
            <v>2480</v>
          </cell>
          <cell r="R109">
            <v>7600</v>
          </cell>
        </row>
        <row r="110">
          <cell r="P110" t="str">
            <v>2864017000실사</v>
          </cell>
          <cell r="Q110">
            <v>9869</v>
          </cell>
          <cell r="R110">
            <v>9869</v>
          </cell>
        </row>
        <row r="111">
          <cell r="P111" t="str">
            <v>2864026110실사</v>
          </cell>
          <cell r="Q111">
            <v>83</v>
          </cell>
          <cell r="R111">
            <v>78</v>
          </cell>
        </row>
        <row r="112">
          <cell r="P112" t="str">
            <v>2864026310실사</v>
          </cell>
          <cell r="Q112">
            <v>0</v>
          </cell>
          <cell r="R112">
            <v>0</v>
          </cell>
        </row>
        <row r="113">
          <cell r="P113" t="str">
            <v>371801M000실사</v>
          </cell>
          <cell r="Q113">
            <v>18</v>
          </cell>
          <cell r="R113">
            <v>18</v>
          </cell>
        </row>
        <row r="114">
          <cell r="P114" t="str">
            <v>091102F100실사</v>
          </cell>
          <cell r="Q114">
            <v>0</v>
          </cell>
          <cell r="R114">
            <v>59900</v>
          </cell>
        </row>
        <row r="115">
          <cell r="P115" t="str">
            <v>0912037500실사</v>
          </cell>
          <cell r="Q115">
            <v>9916</v>
          </cell>
          <cell r="R115">
            <v>12316</v>
          </cell>
        </row>
        <row r="116">
          <cell r="P116" t="str">
            <v>0912137500실사</v>
          </cell>
          <cell r="Q116">
            <v>9916</v>
          </cell>
          <cell r="R116">
            <v>12316</v>
          </cell>
        </row>
        <row r="117">
          <cell r="P117" t="str">
            <v>252123A500실사</v>
          </cell>
          <cell r="Q117">
            <v>851</v>
          </cell>
          <cell r="R117">
            <v>4151</v>
          </cell>
        </row>
        <row r="118">
          <cell r="P118" t="str">
            <v>252123C200실사</v>
          </cell>
          <cell r="Q118">
            <v>778</v>
          </cell>
          <cell r="R118">
            <v>-1142</v>
          </cell>
        </row>
        <row r="119">
          <cell r="P119" t="str">
            <v>264102A050실사</v>
          </cell>
          <cell r="Q119">
            <v>0</v>
          </cell>
          <cell r="R119">
            <v>0</v>
          </cell>
        </row>
        <row r="120">
          <cell r="P120" t="str">
            <v>264102A150실사</v>
          </cell>
          <cell r="Q120">
            <v>0</v>
          </cell>
          <cell r="R120">
            <v>0</v>
          </cell>
        </row>
        <row r="121">
          <cell r="P121" t="str">
            <v>2816423720실사</v>
          </cell>
          <cell r="Q121">
            <v>8161</v>
          </cell>
          <cell r="R121">
            <v>8161</v>
          </cell>
        </row>
        <row r="122">
          <cell r="P122" t="str">
            <v>282912A100실사</v>
          </cell>
          <cell r="Q122">
            <v>1529</v>
          </cell>
          <cell r="R122">
            <v>2881</v>
          </cell>
        </row>
        <row r="123">
          <cell r="P123" t="str">
            <v>282913A000실사</v>
          </cell>
          <cell r="Q123">
            <v>2586</v>
          </cell>
          <cell r="R123">
            <v>3690</v>
          </cell>
        </row>
        <row r="124">
          <cell r="P124" t="str">
            <v>2841627251실사</v>
          </cell>
          <cell r="Q124">
            <v>804</v>
          </cell>
          <cell r="R124">
            <v>1074</v>
          </cell>
        </row>
        <row r="125">
          <cell r="P125" t="str">
            <v>2841627410실사</v>
          </cell>
          <cell r="Q125">
            <v>12893</v>
          </cell>
          <cell r="R125">
            <v>12893</v>
          </cell>
        </row>
        <row r="126">
          <cell r="P126" t="str">
            <v>285253C570실사</v>
          </cell>
          <cell r="Q126">
            <v>2786</v>
          </cell>
          <cell r="R126">
            <v>-3214</v>
          </cell>
        </row>
        <row r="127">
          <cell r="P127" t="str">
            <v>285253C580실사</v>
          </cell>
          <cell r="Q127">
            <v>2651</v>
          </cell>
          <cell r="R127">
            <v>-3349</v>
          </cell>
        </row>
        <row r="128">
          <cell r="P128" t="str">
            <v>285253F010실사</v>
          </cell>
          <cell r="Q128">
            <v>0</v>
          </cell>
          <cell r="R128">
            <v>-800</v>
          </cell>
        </row>
        <row r="129">
          <cell r="P129" t="str">
            <v>285253F060실사</v>
          </cell>
          <cell r="Q129">
            <v>0</v>
          </cell>
          <cell r="R129">
            <v>-800</v>
          </cell>
        </row>
        <row r="130">
          <cell r="P130" t="str">
            <v>310903J000실사</v>
          </cell>
          <cell r="Q130">
            <v>2315</v>
          </cell>
          <cell r="R130">
            <v>4715</v>
          </cell>
        </row>
        <row r="131">
          <cell r="P131" t="str">
            <v>311113J000실사</v>
          </cell>
          <cell r="Q131">
            <v>2562</v>
          </cell>
          <cell r="R131">
            <v>4866</v>
          </cell>
        </row>
        <row r="132">
          <cell r="P132" t="str">
            <v>311143J000실사</v>
          </cell>
          <cell r="Q132">
            <v>2701</v>
          </cell>
          <cell r="R132">
            <v>5101</v>
          </cell>
        </row>
        <row r="133">
          <cell r="P133" t="str">
            <v>3148827000실사</v>
          </cell>
          <cell r="Q133">
            <v>41488</v>
          </cell>
          <cell r="R133">
            <v>41488</v>
          </cell>
        </row>
        <row r="134">
          <cell r="P134" t="str">
            <v>3531025700실사</v>
          </cell>
          <cell r="Q134">
            <v>11652</v>
          </cell>
          <cell r="R134">
            <v>14592</v>
          </cell>
        </row>
        <row r="135">
          <cell r="P135" t="str">
            <v>3921027450실사</v>
          </cell>
          <cell r="Q135">
            <v>431</v>
          </cell>
          <cell r="R135">
            <v>431</v>
          </cell>
        </row>
        <row r="136">
          <cell r="P136" t="str">
            <v>3921027490실사</v>
          </cell>
          <cell r="Q136">
            <v>119</v>
          </cell>
          <cell r="R136">
            <v>119</v>
          </cell>
        </row>
        <row r="137">
          <cell r="P137" t="str">
            <v>392103C830실사</v>
          </cell>
          <cell r="Q137">
            <v>1676</v>
          </cell>
          <cell r="R137">
            <v>1676</v>
          </cell>
        </row>
        <row r="138">
          <cell r="P138" t="str">
            <v>392103C850실사</v>
          </cell>
          <cell r="Q138">
            <v>1214</v>
          </cell>
          <cell r="R138">
            <v>1214</v>
          </cell>
        </row>
        <row r="139">
          <cell r="P139" t="str">
            <v>392103C860실사</v>
          </cell>
          <cell r="Q139">
            <v>2063</v>
          </cell>
          <cell r="R139">
            <v>2783</v>
          </cell>
        </row>
        <row r="140">
          <cell r="P140" t="str">
            <v>392103C900실사</v>
          </cell>
          <cell r="Q140">
            <v>2665</v>
          </cell>
          <cell r="R140">
            <v>1315</v>
          </cell>
        </row>
        <row r="141">
          <cell r="P141" t="str">
            <v>392103C970실사</v>
          </cell>
          <cell r="Q141">
            <v>1425</v>
          </cell>
          <cell r="R141">
            <v>1425</v>
          </cell>
        </row>
        <row r="142">
          <cell r="P142" t="str">
            <v>3924027450실사</v>
          </cell>
          <cell r="Q142">
            <v>633</v>
          </cell>
          <cell r="R142">
            <v>633</v>
          </cell>
        </row>
        <row r="143">
          <cell r="P143" t="str">
            <v>3926027450실사</v>
          </cell>
          <cell r="Q143">
            <v>290</v>
          </cell>
          <cell r="R143">
            <v>290</v>
          </cell>
        </row>
        <row r="144">
          <cell r="P144" t="str">
            <v>3927027451실사</v>
          </cell>
          <cell r="Q144">
            <v>590</v>
          </cell>
          <cell r="R144">
            <v>590</v>
          </cell>
        </row>
        <row r="145">
          <cell r="P145" t="str">
            <v>4120049920실사</v>
          </cell>
          <cell r="Q145">
            <v>1483</v>
          </cell>
          <cell r="R145">
            <v>1483</v>
          </cell>
        </row>
        <row r="146">
          <cell r="P146" t="str">
            <v>4317422610실사</v>
          </cell>
          <cell r="Q146">
            <v>5017.5</v>
          </cell>
          <cell r="R146">
            <v>9817.5</v>
          </cell>
        </row>
        <row r="147">
          <cell r="P147" t="str">
            <v>4317423100실사</v>
          </cell>
          <cell r="Q147">
            <v>0</v>
          </cell>
          <cell r="R147">
            <v>0</v>
          </cell>
        </row>
        <row r="148">
          <cell r="P148" t="str">
            <v>4384624300실사</v>
          </cell>
          <cell r="Q148">
            <v>13438</v>
          </cell>
          <cell r="R148">
            <v>13438</v>
          </cell>
        </row>
        <row r="149">
          <cell r="P149" t="str">
            <v>4500049001실사</v>
          </cell>
          <cell r="Q149">
            <v>265</v>
          </cell>
          <cell r="R149">
            <v>265</v>
          </cell>
        </row>
        <row r="150">
          <cell r="P150" t="str">
            <v>4500049052실사</v>
          </cell>
          <cell r="Q150">
            <v>428</v>
          </cell>
          <cell r="R150">
            <v>2390</v>
          </cell>
        </row>
        <row r="151">
          <cell r="P151" t="str">
            <v>4500049100실사</v>
          </cell>
          <cell r="Q151">
            <v>212</v>
          </cell>
          <cell r="R151">
            <v>701</v>
          </cell>
        </row>
        <row r="152">
          <cell r="P152" t="str">
            <v>4500049150실사</v>
          </cell>
          <cell r="Q152">
            <v>202</v>
          </cell>
          <cell r="R152">
            <v>202</v>
          </cell>
        </row>
        <row r="153">
          <cell r="P153" t="str">
            <v>4500049060실사</v>
          </cell>
          <cell r="Q153">
            <v>17</v>
          </cell>
          <cell r="R153">
            <v>219</v>
          </cell>
        </row>
        <row r="154">
          <cell r="P154" t="str">
            <v>4500049070실사</v>
          </cell>
          <cell r="Q154">
            <v>306</v>
          </cell>
          <cell r="R154">
            <v>626</v>
          </cell>
        </row>
        <row r="155">
          <cell r="P155" t="str">
            <v>4500049170실사</v>
          </cell>
          <cell r="Q155">
            <v>45</v>
          </cell>
          <cell r="R155">
            <v>145</v>
          </cell>
        </row>
        <row r="156">
          <cell r="P156" t="str">
            <v>4527539060실사</v>
          </cell>
          <cell r="Q156">
            <v>20375</v>
          </cell>
          <cell r="R156">
            <v>36375</v>
          </cell>
        </row>
        <row r="157">
          <cell r="P157" t="str">
            <v>4529623000실사</v>
          </cell>
          <cell r="Q157">
            <v>30756</v>
          </cell>
          <cell r="R157">
            <v>33256</v>
          </cell>
        </row>
        <row r="158">
          <cell r="P158" t="str">
            <v>4575239000실사</v>
          </cell>
          <cell r="Q158">
            <v>10974</v>
          </cell>
          <cell r="R158">
            <v>38474</v>
          </cell>
        </row>
        <row r="159">
          <cell r="P159" t="str">
            <v>495003F010실사</v>
          </cell>
          <cell r="Q159">
            <v>844</v>
          </cell>
          <cell r="R159">
            <v>1124</v>
          </cell>
        </row>
        <row r="160">
          <cell r="P160" t="str">
            <v>495003F030실사</v>
          </cell>
          <cell r="Q160">
            <v>958</v>
          </cell>
          <cell r="R160">
            <v>958</v>
          </cell>
        </row>
        <row r="161">
          <cell r="P161" t="str">
            <v>495003F070실사</v>
          </cell>
          <cell r="Q161">
            <v>716</v>
          </cell>
          <cell r="R161">
            <v>1166</v>
          </cell>
        </row>
        <row r="162">
          <cell r="P162" t="str">
            <v>495003F210실사</v>
          </cell>
          <cell r="Q162">
            <v>728</v>
          </cell>
          <cell r="R162">
            <v>728</v>
          </cell>
        </row>
        <row r="163">
          <cell r="P163" t="str">
            <v>495003F260실사</v>
          </cell>
          <cell r="Q163">
            <v>443</v>
          </cell>
          <cell r="R163">
            <v>443</v>
          </cell>
        </row>
        <row r="164">
          <cell r="P164" t="str">
            <v>495013F030실사</v>
          </cell>
          <cell r="Q164">
            <v>880</v>
          </cell>
          <cell r="R164">
            <v>880</v>
          </cell>
        </row>
        <row r="165">
          <cell r="P165" t="str">
            <v>510103E100실사</v>
          </cell>
          <cell r="Q165">
            <v>321</v>
          </cell>
          <cell r="R165">
            <v>-2479</v>
          </cell>
        </row>
        <row r="166">
          <cell r="P166" t="str">
            <v>510203E100실사</v>
          </cell>
          <cell r="Q166">
            <v>510</v>
          </cell>
          <cell r="R166">
            <v>-2290</v>
          </cell>
        </row>
        <row r="167">
          <cell r="P167" t="str">
            <v>529303E030실사</v>
          </cell>
          <cell r="Q167">
            <v>814.5</v>
          </cell>
          <cell r="R167">
            <v>814.5</v>
          </cell>
        </row>
        <row r="168">
          <cell r="P168" t="str">
            <v>529303E070실사</v>
          </cell>
          <cell r="Q168">
            <v>2211</v>
          </cell>
          <cell r="R168">
            <v>2211</v>
          </cell>
        </row>
        <row r="169">
          <cell r="P169" t="str">
            <v>529303E371실사</v>
          </cell>
          <cell r="Q169">
            <v>1883.25</v>
          </cell>
          <cell r="R169">
            <v>1883.25</v>
          </cell>
        </row>
        <row r="170">
          <cell r="P170" t="str">
            <v>529303E470실사</v>
          </cell>
          <cell r="Q170">
            <v>498.25</v>
          </cell>
          <cell r="R170">
            <v>498.25</v>
          </cell>
        </row>
        <row r="171">
          <cell r="P171" t="str">
            <v>529311D910실사</v>
          </cell>
          <cell r="Q171">
            <v>6721</v>
          </cell>
          <cell r="R171">
            <v>1681</v>
          </cell>
        </row>
        <row r="172">
          <cell r="P172" t="str">
            <v>529312F050실사</v>
          </cell>
          <cell r="Q172">
            <v>29</v>
          </cell>
          <cell r="R172">
            <v>29</v>
          </cell>
        </row>
        <row r="173">
          <cell r="P173" t="str">
            <v>529312F062실사</v>
          </cell>
          <cell r="Q173">
            <v>383.5</v>
          </cell>
          <cell r="R173">
            <v>383.5</v>
          </cell>
        </row>
        <row r="174">
          <cell r="P174" t="str">
            <v>529312F601실사</v>
          </cell>
          <cell r="Q174">
            <v>2937.5</v>
          </cell>
          <cell r="R174">
            <v>5937.5</v>
          </cell>
        </row>
        <row r="175">
          <cell r="P175" t="str">
            <v>529312F900실사</v>
          </cell>
          <cell r="Q175">
            <v>1228.75</v>
          </cell>
          <cell r="R175">
            <v>1228.75</v>
          </cell>
        </row>
        <row r="176">
          <cell r="P176" t="str">
            <v>529312G130실사</v>
          </cell>
          <cell r="Q176">
            <v>1978.5</v>
          </cell>
          <cell r="R176">
            <v>1978.5</v>
          </cell>
        </row>
        <row r="177">
          <cell r="P177" t="str">
            <v>529312G230실사</v>
          </cell>
          <cell r="Q177">
            <v>1124</v>
          </cell>
          <cell r="R177">
            <v>924</v>
          </cell>
        </row>
        <row r="178">
          <cell r="P178" t="str">
            <v>529312G240실사</v>
          </cell>
          <cell r="Q178">
            <v>2547</v>
          </cell>
          <cell r="R178">
            <v>2707</v>
          </cell>
        </row>
        <row r="179">
          <cell r="P179" t="str">
            <v>5293138760실사</v>
          </cell>
          <cell r="Q179">
            <v>13140</v>
          </cell>
          <cell r="R179">
            <v>6450</v>
          </cell>
        </row>
        <row r="180">
          <cell r="P180" t="str">
            <v>529313F890실사</v>
          </cell>
          <cell r="Q180">
            <v>358.5</v>
          </cell>
          <cell r="R180">
            <v>358.5</v>
          </cell>
        </row>
        <row r="181">
          <cell r="P181" t="str">
            <v>529313F990실사</v>
          </cell>
          <cell r="Q181">
            <v>264.2</v>
          </cell>
          <cell r="R181">
            <v>264.2</v>
          </cell>
        </row>
        <row r="182">
          <cell r="P182" t="str">
            <v>529332F000실사</v>
          </cell>
          <cell r="Q182">
            <v>1973.25</v>
          </cell>
          <cell r="R182">
            <v>12833.25</v>
          </cell>
        </row>
        <row r="183">
          <cell r="P183" t="str">
            <v>529332G200실사</v>
          </cell>
          <cell r="Q183">
            <v>4241.75</v>
          </cell>
          <cell r="R183">
            <v>-1358.25</v>
          </cell>
        </row>
        <row r="184">
          <cell r="P184" t="str">
            <v>529333E000실사</v>
          </cell>
          <cell r="Q184">
            <v>1985.25</v>
          </cell>
          <cell r="R184">
            <v>8765.25</v>
          </cell>
        </row>
        <row r="185">
          <cell r="P185" t="str">
            <v>529342E000실사</v>
          </cell>
          <cell r="Q185">
            <v>850</v>
          </cell>
          <cell r="R185">
            <v>6225</v>
          </cell>
        </row>
        <row r="186">
          <cell r="P186" t="str">
            <v>529342F000실사</v>
          </cell>
          <cell r="Q186">
            <v>9225</v>
          </cell>
          <cell r="R186">
            <v>11222</v>
          </cell>
        </row>
        <row r="187">
          <cell r="P187" t="str">
            <v>529343L000실사</v>
          </cell>
          <cell r="Q187">
            <v>3375</v>
          </cell>
          <cell r="R187">
            <v>-2250</v>
          </cell>
        </row>
        <row r="188">
          <cell r="P188" t="str">
            <v>551513E001실사</v>
          </cell>
          <cell r="Q188">
            <v>2425.5</v>
          </cell>
          <cell r="R188">
            <v>-1174.5</v>
          </cell>
        </row>
        <row r="189">
          <cell r="P189" t="str">
            <v>551513E200실사</v>
          </cell>
          <cell r="Q189">
            <v>332</v>
          </cell>
          <cell r="R189">
            <v>332</v>
          </cell>
        </row>
        <row r="190">
          <cell r="P190" t="str">
            <v>553003E500실사</v>
          </cell>
          <cell r="Q190">
            <v>168</v>
          </cell>
          <cell r="R190">
            <v>168</v>
          </cell>
        </row>
        <row r="191">
          <cell r="P191" t="str">
            <v>553003E520실사</v>
          </cell>
          <cell r="Q191">
            <v>37.5</v>
          </cell>
          <cell r="R191">
            <v>37.5</v>
          </cell>
        </row>
        <row r="192">
          <cell r="P192" t="str">
            <v>591391C200실사</v>
          </cell>
          <cell r="Q192">
            <v>21978</v>
          </cell>
          <cell r="R192">
            <v>6978</v>
          </cell>
        </row>
        <row r="193">
          <cell r="P193" t="str">
            <v>591503F000실사</v>
          </cell>
          <cell r="Q193">
            <v>3060</v>
          </cell>
          <cell r="R193">
            <v>3060</v>
          </cell>
        </row>
        <row r="194">
          <cell r="P194" t="str">
            <v>598103F100실사</v>
          </cell>
          <cell r="Q194">
            <v>2467</v>
          </cell>
          <cell r="R194">
            <v>2467</v>
          </cell>
        </row>
        <row r="195">
          <cell r="P195" t="str">
            <v>598303F100실사</v>
          </cell>
          <cell r="Q195">
            <v>2453</v>
          </cell>
          <cell r="R195">
            <v>2453</v>
          </cell>
        </row>
        <row r="196">
          <cell r="P196" t="str">
            <v>599103F100실사</v>
          </cell>
          <cell r="Q196">
            <v>1794</v>
          </cell>
          <cell r="R196">
            <v>2434</v>
          </cell>
        </row>
        <row r="197">
          <cell r="P197" t="str">
            <v>599303F100실사</v>
          </cell>
          <cell r="Q197">
            <v>1843</v>
          </cell>
          <cell r="R197">
            <v>2483</v>
          </cell>
        </row>
        <row r="198">
          <cell r="P198" t="str">
            <v>845003E600실사</v>
          </cell>
          <cell r="Q198">
            <v>1089</v>
          </cell>
          <cell r="R198">
            <v>-1431</v>
          </cell>
        </row>
        <row r="199">
          <cell r="P199" t="str">
            <v>845003E700실사</v>
          </cell>
          <cell r="Q199">
            <v>534</v>
          </cell>
          <cell r="R199">
            <v>1734</v>
          </cell>
        </row>
        <row r="200">
          <cell r="P200" t="str">
            <v>856902G000실사</v>
          </cell>
          <cell r="Q200">
            <v>669</v>
          </cell>
          <cell r="R200">
            <v>1989</v>
          </cell>
        </row>
        <row r="201">
          <cell r="P201" t="str">
            <v>856903F000실사</v>
          </cell>
          <cell r="Q201">
            <v>546</v>
          </cell>
          <cell r="R201">
            <v>-254</v>
          </cell>
        </row>
        <row r="202">
          <cell r="P202" t="str">
            <v>856903F100실사</v>
          </cell>
          <cell r="Q202">
            <v>249</v>
          </cell>
          <cell r="R202">
            <v>249</v>
          </cell>
        </row>
        <row r="203">
          <cell r="P203" t="str">
            <v>888303F50126실사</v>
          </cell>
          <cell r="Q203">
            <v>630</v>
          </cell>
          <cell r="R203">
            <v>650</v>
          </cell>
        </row>
        <row r="204">
          <cell r="P204" t="str">
            <v>888303F50129실사</v>
          </cell>
          <cell r="Q204">
            <v>882</v>
          </cell>
          <cell r="R204">
            <v>892</v>
          </cell>
        </row>
        <row r="205">
          <cell r="P205" t="str">
            <v>888303F501VA실사</v>
          </cell>
          <cell r="Q205">
            <v>900</v>
          </cell>
          <cell r="R205">
            <v>910</v>
          </cell>
        </row>
        <row r="206">
          <cell r="P206" t="str">
            <v>888313E600FC실사</v>
          </cell>
          <cell r="Q206">
            <v>1761</v>
          </cell>
          <cell r="R206">
            <v>1761</v>
          </cell>
        </row>
        <row r="207">
          <cell r="P207" t="str">
            <v>888403F50126실사</v>
          </cell>
          <cell r="Q207">
            <v>558</v>
          </cell>
          <cell r="R207">
            <v>568</v>
          </cell>
        </row>
        <row r="208">
          <cell r="P208" t="str">
            <v>888403F50129실사</v>
          </cell>
          <cell r="Q208">
            <v>918</v>
          </cell>
          <cell r="R208">
            <v>928</v>
          </cell>
        </row>
        <row r="209">
          <cell r="P209" t="str">
            <v>888403F501VA실사</v>
          </cell>
          <cell r="Q209">
            <v>882</v>
          </cell>
          <cell r="R209">
            <v>892</v>
          </cell>
        </row>
        <row r="210">
          <cell r="P210" t="str">
            <v>888802G000실사</v>
          </cell>
          <cell r="Q210">
            <v>1748</v>
          </cell>
          <cell r="R210">
            <v>1748</v>
          </cell>
        </row>
        <row r="211">
          <cell r="P211" t="str">
            <v>888802G100실사</v>
          </cell>
          <cell r="Q211">
            <v>163</v>
          </cell>
          <cell r="R211">
            <v>163</v>
          </cell>
        </row>
        <row r="212">
          <cell r="P212" t="str">
            <v>889062F510실사</v>
          </cell>
          <cell r="Q212">
            <v>5386</v>
          </cell>
          <cell r="R212">
            <v>5386</v>
          </cell>
        </row>
        <row r="213">
          <cell r="P213" t="str">
            <v>889632F500실사</v>
          </cell>
          <cell r="Q213">
            <v>4334</v>
          </cell>
          <cell r="R213">
            <v>5834</v>
          </cell>
        </row>
        <row r="214">
          <cell r="P214" t="str">
            <v>889832F500실사</v>
          </cell>
          <cell r="Q214">
            <v>3527</v>
          </cell>
          <cell r="R214">
            <v>5527</v>
          </cell>
        </row>
        <row r="215">
          <cell r="P215" t="str">
            <v>9544125000실사</v>
          </cell>
          <cell r="Q215">
            <v>0</v>
          </cell>
          <cell r="R215">
            <v>0</v>
          </cell>
        </row>
        <row r="216">
          <cell r="P216" t="str">
            <v>958002E600실사</v>
          </cell>
          <cell r="Q216">
            <v>1440</v>
          </cell>
          <cell r="R216">
            <v>7516</v>
          </cell>
        </row>
        <row r="217">
          <cell r="P217" t="str">
            <v>958002F000실사</v>
          </cell>
          <cell r="Q217">
            <v>11872</v>
          </cell>
          <cell r="R217">
            <v>14342</v>
          </cell>
        </row>
        <row r="218">
          <cell r="P218" t="str">
            <v>958004D600실사</v>
          </cell>
          <cell r="Q218">
            <v>1650</v>
          </cell>
          <cell r="R218">
            <v>-3950</v>
          </cell>
        </row>
        <row r="219">
          <cell r="P219" t="str">
            <v>958003M100실사</v>
          </cell>
          <cell r="Q219">
            <v>0</v>
          </cell>
          <cell r="R219">
            <v>0</v>
          </cell>
        </row>
        <row r="220">
          <cell r="P220" t="str">
            <v>959312F000실사</v>
          </cell>
          <cell r="Q220">
            <v>7235</v>
          </cell>
          <cell r="R220">
            <v>7235</v>
          </cell>
        </row>
        <row r="221">
          <cell r="P221" t="str">
            <v>961103E900실사</v>
          </cell>
          <cell r="Q221">
            <v>861</v>
          </cell>
          <cell r="R221">
            <v>861</v>
          </cell>
        </row>
        <row r="222">
          <cell r="P222" t="str">
            <v>961203E600실사</v>
          </cell>
          <cell r="Q222">
            <v>988</v>
          </cell>
          <cell r="R222">
            <v>988</v>
          </cell>
        </row>
        <row r="223">
          <cell r="P223" t="str">
            <v>962903F000실사</v>
          </cell>
          <cell r="Q223">
            <v>0</v>
          </cell>
          <cell r="R223">
            <v>0</v>
          </cell>
        </row>
        <row r="224">
          <cell r="P224" t="str">
            <v>963102G500실사</v>
          </cell>
          <cell r="Q224">
            <v>3712</v>
          </cell>
          <cell r="R224">
            <v>6341</v>
          </cell>
        </row>
        <row r="225">
          <cell r="P225" t="str">
            <v>963102G700실사</v>
          </cell>
          <cell r="Q225">
            <v>3831</v>
          </cell>
          <cell r="R225">
            <v>6290</v>
          </cell>
        </row>
        <row r="226">
          <cell r="P226" t="str">
            <v>963102J100실사</v>
          </cell>
          <cell r="Q226">
            <v>1340</v>
          </cell>
          <cell r="R226">
            <v>5687</v>
          </cell>
        </row>
        <row r="227">
          <cell r="P227" t="str">
            <v>963102J200실사</v>
          </cell>
          <cell r="Q227">
            <v>756</v>
          </cell>
          <cell r="R227">
            <v>1360</v>
          </cell>
        </row>
        <row r="228">
          <cell r="P228" t="str">
            <v>963102J600실사</v>
          </cell>
          <cell r="Q228">
            <v>1770</v>
          </cell>
          <cell r="R228">
            <v>5737</v>
          </cell>
        </row>
        <row r="229">
          <cell r="P229" t="str">
            <v>963102J700실사</v>
          </cell>
          <cell r="Q229">
            <v>776</v>
          </cell>
          <cell r="R229">
            <v>1380</v>
          </cell>
        </row>
        <row r="230">
          <cell r="P230" t="str">
            <v>963103F200실사</v>
          </cell>
          <cell r="Q230">
            <v>1302.5</v>
          </cell>
          <cell r="R230">
            <v>2002.5</v>
          </cell>
        </row>
        <row r="231">
          <cell r="P231" t="str">
            <v>963103F700실사</v>
          </cell>
          <cell r="Q231">
            <v>1274</v>
          </cell>
          <cell r="R231">
            <v>1974</v>
          </cell>
        </row>
        <row r="232">
          <cell r="P232" t="str">
            <v>963402J000실사</v>
          </cell>
          <cell r="Q232">
            <v>2581</v>
          </cell>
          <cell r="R232">
            <v>5929</v>
          </cell>
        </row>
        <row r="233">
          <cell r="P233" t="str">
            <v>963402J500실사</v>
          </cell>
          <cell r="Q233">
            <v>796</v>
          </cell>
          <cell r="R233">
            <v>1497</v>
          </cell>
        </row>
        <row r="234">
          <cell r="P234" t="str">
            <v>963502J100실사</v>
          </cell>
          <cell r="Q234">
            <v>1921</v>
          </cell>
          <cell r="R234">
            <v>5843</v>
          </cell>
        </row>
        <row r="235">
          <cell r="P235" t="str">
            <v>963502J200실사</v>
          </cell>
          <cell r="Q235">
            <v>986</v>
          </cell>
          <cell r="R235">
            <v>1429</v>
          </cell>
        </row>
        <row r="236">
          <cell r="P236" t="str">
            <v>963502J600실사</v>
          </cell>
          <cell r="Q236">
            <v>1118</v>
          </cell>
          <cell r="R236">
            <v>5806</v>
          </cell>
        </row>
        <row r="237">
          <cell r="P237" t="str">
            <v>963502J700실사</v>
          </cell>
          <cell r="Q237">
            <v>858</v>
          </cell>
          <cell r="R237">
            <v>1400</v>
          </cell>
        </row>
        <row r="238">
          <cell r="P238" t="str">
            <v>963602J000실사</v>
          </cell>
          <cell r="Q238">
            <v>886</v>
          </cell>
          <cell r="R238">
            <v>1435</v>
          </cell>
        </row>
        <row r="239">
          <cell r="P239" t="str">
            <v>963602J100실사</v>
          </cell>
          <cell r="Q239">
            <v>424</v>
          </cell>
          <cell r="R239">
            <v>1463</v>
          </cell>
        </row>
        <row r="240">
          <cell r="P240" t="str">
            <v>964102F000실사</v>
          </cell>
          <cell r="Q240">
            <v>4519</v>
          </cell>
          <cell r="R240">
            <v>5095</v>
          </cell>
        </row>
        <row r="241">
          <cell r="P241" t="str">
            <v>0K01116510실사</v>
          </cell>
          <cell r="Q241">
            <v>2996</v>
          </cell>
          <cell r="R241">
            <v>2996</v>
          </cell>
        </row>
        <row r="242">
          <cell r="P242" t="str">
            <v>0K01117135실사</v>
          </cell>
          <cell r="Q242">
            <v>0</v>
          </cell>
          <cell r="R242">
            <v>0</v>
          </cell>
        </row>
        <row r="243">
          <cell r="P243" t="str">
            <v>0K01117240실사</v>
          </cell>
          <cell r="Q243">
            <v>1020</v>
          </cell>
          <cell r="R243">
            <v>1020</v>
          </cell>
        </row>
        <row r="244">
          <cell r="P244" t="str">
            <v>0K01117246실사</v>
          </cell>
          <cell r="Q244">
            <v>1780</v>
          </cell>
          <cell r="R244">
            <v>1780</v>
          </cell>
        </row>
        <row r="245">
          <cell r="P245" t="str">
            <v>0K01117254실사</v>
          </cell>
          <cell r="Q245">
            <v>0</v>
          </cell>
          <cell r="R245">
            <v>0</v>
          </cell>
        </row>
        <row r="246">
          <cell r="P246" t="str">
            <v>0K01117260실사</v>
          </cell>
          <cell r="Q246">
            <v>1800</v>
          </cell>
          <cell r="R246">
            <v>1800</v>
          </cell>
        </row>
        <row r="247">
          <cell r="P247" t="str">
            <v>0K01117265실사</v>
          </cell>
          <cell r="Q247">
            <v>1129</v>
          </cell>
          <cell r="R247">
            <v>1129</v>
          </cell>
        </row>
        <row r="248">
          <cell r="P248" t="str">
            <v>0K01117297실사</v>
          </cell>
          <cell r="Q248">
            <v>3546.5</v>
          </cell>
          <cell r="R248">
            <v>3546.5</v>
          </cell>
        </row>
        <row r="249">
          <cell r="P249" t="str">
            <v>0K01117620실사</v>
          </cell>
          <cell r="Q249">
            <v>2400</v>
          </cell>
          <cell r="R249">
            <v>2400</v>
          </cell>
        </row>
      </sheetData>
      <sheetData sheetId="5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Object"/>
      <sheetName val="신뢰성시험능력확인표"/>
      <sheetName val="Tabelle1"/>
      <sheetName val="생산 실적 "/>
      <sheetName val="투입"/>
      <sheetName val="완성"/>
      <sheetName val="Chart1"/>
      <sheetName val="재고추이(총재고_P6)"/>
      <sheetName val="계획비교(선적)"/>
      <sheetName val="Sheet3"/>
      <sheetName val="Sheet2"/>
      <sheetName val="#REF"/>
      <sheetName val="FO"/>
      <sheetName val="List1"/>
      <sheetName val="Feuil1"/>
      <sheetName val="목록"/>
      <sheetName val="주행"/>
      <sheetName val="96PLAN"/>
      <sheetName val="712"/>
      <sheetName val="협조전"/>
      <sheetName val="RD제품개발투자비(매가)"/>
      <sheetName val="Plan1"/>
      <sheetName val="계산DATA입력"/>
      <sheetName val="Hárok1"/>
      <sheetName val="전산품의"/>
      <sheetName val="Лист1"/>
      <sheetName val="Sheet1 (2)"/>
      <sheetName val="현장조직도"/>
      <sheetName val="현황"/>
      <sheetName val="작성기준"/>
      <sheetName val="간지"/>
      <sheetName val="내역갑"/>
      <sheetName val="내역을"/>
      <sheetName val="총수량"/>
      <sheetName val="철근"/>
      <sheetName val="수량"/>
      <sheetName val="단가"/>
      <sheetName val="수량세로"/>
      <sheetName val="가시설1"/>
      <sheetName val="2"/>
      <sheetName val="원골재"/>
      <sheetName val="변골재"/>
      <sheetName val="파일집계"/>
      <sheetName val="수량근거"/>
      <sheetName val="수량집계"/>
      <sheetName val="수량증감"/>
      <sheetName val="공사금액"/>
      <sheetName val="위치별수량"/>
      <sheetName val="신규차종부품수주(완성)"/>
      <sheetName val="직원신상"/>
      <sheetName val="GTHOMSNZ"/>
      <sheetName val="form8"/>
      <sheetName val="COST"/>
      <sheetName val="검사성적서311"/>
      <sheetName val="BASE"/>
      <sheetName val="SPC"/>
      <sheetName val="cform1"/>
      <sheetName val="cform3"/>
      <sheetName val="#REF!"/>
      <sheetName val="Hoja1"/>
      <sheetName val="자체실적1Q"/>
      <sheetName val="자체실적Y"/>
      <sheetName val="Foglio1"/>
      <sheetName val="보고"/>
      <sheetName val="8. 직영시공 품의 현황"/>
      <sheetName val="검토갑"/>
      <sheetName val="내역집계 "/>
      <sheetName val="공통토목건축"/>
      <sheetName val="견적서"/>
      <sheetName val="2.대외공문"/>
      <sheetName val="New List"/>
      <sheetName val="전체현황"/>
      <sheetName val="A-A"/>
      <sheetName val="RD제품개발투자비_매가_"/>
      <sheetName val="품의양"/>
      <sheetName val="차체부품 INS REPORT(갑)"/>
      <sheetName val="ECSYSTEM"/>
      <sheetName val="삼익계산"/>
      <sheetName val="major"/>
      <sheetName val="총원가"/>
      <sheetName val="Sprache"/>
      <sheetName val="CLMN자료"/>
      <sheetName val="Blad1"/>
      <sheetName val="full (2)"/>
      <sheetName val="FAB별"/>
      <sheetName val="재고"/>
      <sheetName val="영어"/>
      <sheetName val="CD-실적"/>
      <sheetName val="2공구산출내역"/>
      <sheetName val="BOX복구단위수량"/>
      <sheetName val="CTEMCOST"/>
      <sheetName val="공사개요"/>
      <sheetName val="기계경비"/>
      <sheetName val="수출가격"/>
      <sheetName val="간이연락"/>
      <sheetName val="Arkusz1"/>
      <sheetName val="Foaie1"/>
      <sheetName val="Sayfa1"/>
      <sheetName val="104동"/>
      <sheetName val="인건비"/>
      <sheetName val="문학간접"/>
      <sheetName val="설계예시"/>
      <sheetName val="건축"/>
      <sheetName val="주공 갑지"/>
      <sheetName val="ptpcost1"/>
      <sheetName val="●목차"/>
      <sheetName val="●현황"/>
      <sheetName val="Reference"/>
      <sheetName val="Model"/>
      <sheetName val="List2-1_ModelCode-Local"/>
      <sheetName val="F4301"/>
      <sheetName val="SHAFT"/>
      <sheetName val="JKBR28"/>
      <sheetName val="MSLR01"/>
      <sheetName val="StartUp"/>
      <sheetName val="JT3.0견적-구1"/>
      <sheetName val="pldt"/>
      <sheetName val="Sheet6 (3)"/>
      <sheetName val="재질단가"/>
      <sheetName val="소유주(원)"/>
      <sheetName val="설비사양서B-1"/>
      <sheetName val="기종별 합계"/>
      <sheetName val="1.변경범위"/>
      <sheetName val="TCA"/>
      <sheetName val="Process Flow Chart"/>
      <sheetName val="대외공문"/>
      <sheetName val="CAUDIT"/>
      <sheetName val="COVER"/>
      <sheetName val="공수"/>
      <sheetName val="SOURCE"/>
      <sheetName val="코드"/>
      <sheetName val="동원(3)"/>
      <sheetName val="예정(3)"/>
      <sheetName val="일위대가 "/>
      <sheetName val="중소기업"/>
      <sheetName val="감리을"/>
      <sheetName val="전기일위대가"/>
      <sheetName val="70%"/>
      <sheetName val="공통가설"/>
      <sheetName val="공사진행"/>
      <sheetName val="기성"/>
      <sheetName val="G2설비도급"/>
      <sheetName val="노임"/>
      <sheetName val="공사비증감"/>
      <sheetName val="R&amp;D"/>
      <sheetName val="96"/>
      <sheetName val="현금경비중역"/>
      <sheetName val="이력"/>
      <sheetName val="시설업체주소록"/>
      <sheetName val="GRACE"/>
      <sheetName val="__________"/>
      <sheetName val="__ __ "/>
      <sheetName val="__"/>
      <sheetName val="6M"/>
      <sheetName val="要旨一覧表"/>
      <sheetName val="협력사 일반현황"/>
      <sheetName val="Munka1"/>
      <sheetName val="Sheet4"/>
      <sheetName val="dongia (2)"/>
      <sheetName val="IBASE"/>
      <sheetName val="식음료"/>
      <sheetName val="MACRO1.XLM"/>
      <sheetName val="기안"/>
      <sheetName val="Civil"/>
      <sheetName val="DB@Acess"/>
      <sheetName val="연돌일위집계"/>
      <sheetName val="분석mast"/>
      <sheetName val="Care"/>
      <sheetName val="OPT"/>
      <sheetName val="SV"/>
      <sheetName val="64164"/>
      <sheetName val="내작부품계산"/>
      <sheetName val="Macro1"/>
      <sheetName val="공문"/>
      <sheetName val="Do not print- input"/>
      <sheetName val="variable"/>
      <sheetName val="구동"/>
      <sheetName val="내구품질향상1"/>
      <sheetName val="제품정보입력"/>
      <sheetName val="커버심"/>
      <sheetName val="PAD 아세이(11000원)"/>
      <sheetName val="PWI"/>
      <sheetName val="PAD아세이"/>
      <sheetName val="심 아웃"/>
      <sheetName val="심 인"/>
      <sheetName val="OLD"/>
      <sheetName val="CFLOW"/>
      <sheetName val="제품"/>
      <sheetName val="계열사현황종합"/>
      <sheetName val="57540-17000"/>
      <sheetName val="본부별매출"/>
      <sheetName val="PP%계산"/>
      <sheetName val="3.PT개발계획"/>
      <sheetName val="진행 DATA (2)"/>
      <sheetName val="626TD"/>
      <sheetName val="성적갑"/>
      <sheetName val="CF갑지"/>
      <sheetName val="점유면적"/>
      <sheetName val="DSF"/>
      <sheetName val="GRNF"/>
      <sheetName val="외주현황.wq1"/>
      <sheetName val="Sheet01"/>
      <sheetName val="기준"/>
      <sheetName val="BUS제원1"/>
      <sheetName val="영업 입수계획 "/>
      <sheetName val="일일집계"/>
      <sheetName val="기준계정"/>
      <sheetName val="A-100전제"/>
      <sheetName val="DFMEA"/>
      <sheetName val="PIVOT TABLES"/>
      <sheetName val="PIVOT_TABLES"/>
      <sheetName val="Do_not_print-_input"/>
      <sheetName val="PIVOT_TABLES1"/>
      <sheetName val="Do_not_print-_input1"/>
      <sheetName val="QUERY2"/>
      <sheetName val="Table View  1"/>
      <sheetName val="Table_View__1"/>
      <sheetName val="Do_not_print-_input3"/>
      <sheetName val="PIVOT_TABLES3"/>
      <sheetName val="Table_View__12"/>
      <sheetName val="Do_not_print-_input2"/>
      <sheetName val="PIVOT_TABLES2"/>
      <sheetName val="Table_View__11"/>
      <sheetName val="Do_not_print-_input4"/>
      <sheetName val="PIVOT_TABLES4"/>
      <sheetName val="Table_View__13"/>
      <sheetName val="Do_not_print-_input5"/>
      <sheetName val="PIVOT_TABLES5"/>
      <sheetName val="Table_View__14"/>
      <sheetName val="PIVOT_TABLES6"/>
      <sheetName val="Do_not_print-_input6"/>
      <sheetName val="Table_View__15"/>
      <sheetName val="PIVOT_TABLES7"/>
      <sheetName val="Do_not_print-_input7"/>
      <sheetName val="Table_View__16"/>
      <sheetName val="PIVOT_TABLES8"/>
      <sheetName val="Do_not_print-_input8"/>
      <sheetName val="Table_View__17"/>
      <sheetName val="PIVOT_TABLES9"/>
      <sheetName val="Do_not_print-_input9"/>
      <sheetName val="Table_View__18"/>
      <sheetName val="PIVOT_TABLES10"/>
      <sheetName val="Do_not_print-_input10"/>
      <sheetName val="Table_View__19"/>
      <sheetName val="PIVOT_TABLES11"/>
      <sheetName val="Do_not_print-_input11"/>
      <sheetName val="Table_View__110"/>
      <sheetName val="PIVOT_TABLES12"/>
      <sheetName val="Do_not_print-_input12"/>
      <sheetName val="Table_View__111"/>
      <sheetName val="Cal"/>
      <sheetName val="Allocation"/>
      <sheetName val="Map"/>
      <sheetName val="VL PBT"/>
      <sheetName val="Rev"/>
      <sheetName val="Main"/>
      <sheetName val="APPLICATION"/>
      <sheetName val="Control Model to Average"/>
      <sheetName val="Do_not_print-_input13"/>
      <sheetName val="PIVOT_TABLES13"/>
      <sheetName val="Table_View__112"/>
      <sheetName val="VL_PBT"/>
      <sheetName val="생산_실적_"/>
      <sheetName val="Control_Model_to_Average"/>
      <sheetName val="PIVOT_TABLES15"/>
      <sheetName val="Do_not_print-_input15"/>
      <sheetName val="Table_View__114"/>
      <sheetName val="VL_PBT2"/>
      <sheetName val="생산_실적_2"/>
      <sheetName val="Control_Model_to_Average2"/>
      <sheetName val="PIVOT_TABLES14"/>
      <sheetName val="Do_not_print-_input14"/>
      <sheetName val="Table_View__113"/>
      <sheetName val="VL_PBT1"/>
      <sheetName val="생산_실적_1"/>
      <sheetName val="Control_Model_to_Average1"/>
      <sheetName val="PIVOT_TABLES16"/>
      <sheetName val="Do_not_print-_input16"/>
      <sheetName val="Table_View__115"/>
      <sheetName val="VL_PBT3"/>
      <sheetName val="생산_실적_3"/>
      <sheetName val="Control_Model_to_Average3"/>
      <sheetName val="PIVOT_TABLES17"/>
      <sheetName val="Do_not_print-_input17"/>
      <sheetName val="Table_View__116"/>
      <sheetName val="VL_PBT4"/>
      <sheetName val="생산_실적_4"/>
      <sheetName val="Control_Model_to_Average4"/>
      <sheetName val="PIVOT_TABLES20"/>
      <sheetName val="Do_not_print-_input20"/>
      <sheetName val="Table_View__119"/>
      <sheetName val="VL_PBT7"/>
      <sheetName val="생산_실적_7"/>
      <sheetName val="Control_Model_to_Average7"/>
      <sheetName val="PIVOT_TABLES19"/>
      <sheetName val="Do_not_print-_input19"/>
      <sheetName val="Table_View__118"/>
      <sheetName val="VL_PBT6"/>
      <sheetName val="생산_실적_6"/>
      <sheetName val="Control_Model_to_Average6"/>
      <sheetName val="PIVOT_TABLES18"/>
      <sheetName val="Do_not_print-_input18"/>
      <sheetName val="Table_View__117"/>
      <sheetName val="VL_PBT5"/>
      <sheetName val="생산_실적_5"/>
      <sheetName val="Control_Model_to_Average5"/>
      <sheetName val="Sheet1_(2)"/>
      <sheetName val="8__직영시공_품의_현황"/>
      <sheetName val="내역집계_"/>
      <sheetName val="2_대외공문"/>
      <sheetName val="New_List"/>
      <sheetName val="차체부품_INS_REPORT(갑)"/>
      <sheetName val="full_(2)"/>
      <sheetName val="주공_갑지"/>
      <sheetName val="JT3_0견적-구1"/>
      <sheetName val="Sheet6_(3)"/>
      <sheetName val="기종별_합계"/>
      <sheetName val="1_변경범위"/>
      <sheetName val="Process_Flow_Chart"/>
      <sheetName val="일위대가_"/>
      <sheetName val="______"/>
      <sheetName val="dongia_(2)"/>
      <sheetName val="MACRO1_XLM"/>
      <sheetName val="협력사_일반현황"/>
      <sheetName val="PIVOT_TABLES21"/>
      <sheetName val="Do_not_print-_input21"/>
      <sheetName val="Table_View__120"/>
      <sheetName val="VL_PBT8"/>
      <sheetName val="생산_실적_8"/>
      <sheetName val="Control_Model_to_Average8"/>
      <sheetName val="0409"/>
      <sheetName val="매입사급가변동"/>
      <sheetName val="철심금중량"/>
    </sheetNames>
    <definedNames>
      <definedName name="액티브셀삭제" sheetId="0"/>
    </defined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 refreshError="1"/>
      <sheetData sheetId="333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출력값"/>
      <sheetName val="PRDW30"/>
      <sheetName val="DBL LPG시험"/>
      <sheetName val="2.대외공문"/>
      <sheetName val="기안"/>
      <sheetName val="수불카드"/>
      <sheetName val="20060624 공조제어"/>
      <sheetName val="#93"/>
      <sheetName val="Cost Reduction"/>
      <sheetName val="RDLEVLST"/>
      <sheetName val="환율기준"/>
      <sheetName val="vol_0312"/>
      <sheetName val="내부결재용"/>
      <sheetName val="부품LIST"/>
      <sheetName val="본부별팀별9911"/>
      <sheetName val="#REF"/>
      <sheetName val="10월작업불량"/>
      <sheetName val="p2-1"/>
      <sheetName val="협조전"/>
      <sheetName val="다목적갑"/>
      <sheetName val="JT3.0견적-구1"/>
      <sheetName val="분석mast"/>
      <sheetName val="Tbom-tot"/>
      <sheetName val="가2"/>
      <sheetName val="표준"/>
      <sheetName val="HP1AMLIST"/>
      <sheetName val="종합(PD,FD,RS)"/>
      <sheetName val="폼관조직"/>
      <sheetName val="CPK"/>
      <sheetName val="환율"/>
      <sheetName val="생계99ST"/>
      <sheetName val="PC%계산"/>
      <sheetName val="KMCWD"/>
      <sheetName val="주행"/>
      <sheetName val="ISRDATA"/>
      <sheetName val="투자-국내2"/>
      <sheetName val="INPUT"/>
      <sheetName val="계산정보"/>
      <sheetName val="전체현황"/>
      <sheetName val="상세"/>
      <sheetName val="목표대비실적(R)"/>
      <sheetName val="대외공문"/>
      <sheetName val="KD율"/>
      <sheetName val="수입"/>
      <sheetName val="SMXEXPS"/>
      <sheetName val="교육계획"/>
      <sheetName val="OM600"/>
      <sheetName val="출금계획"/>
      <sheetName val="Sheet1"/>
      <sheetName val="INDIA-ML"/>
      <sheetName val="반기_유가증권"/>
      <sheetName val="차체"/>
      <sheetName val="626TD"/>
      <sheetName val="FMEAPRO5"/>
      <sheetName val="GB-IC Villingen GG"/>
      <sheetName val="二.POSITION.XLS"/>
      <sheetName val="OPT손익 내수"/>
      <sheetName val="OPT손익 수출"/>
      <sheetName val="BACK DATA 08.7.1~"/>
      <sheetName val="E.W"/>
      <sheetName val="P.W"/>
      <sheetName val="가공비data"/>
      <sheetName val="S.W"/>
      <sheetName val="96"/>
      <sheetName val="1ဲ.ALT"/>
      <sheetName val="1ဳ.O.S"/>
      <sheetName val="15.၄AMPER"/>
      <sheetName val=""/>
      <sheetName val="BACK DATA"/>
      <sheetName val="정리"/>
      <sheetName val="기초자료"/>
      <sheetName val="MH_생산"/>
      <sheetName val="불량현황"/>
      <sheetName val="시설업체주소록"/>
      <sheetName val="PP%계산"/>
      <sheetName val="Sheet4"/>
      <sheetName val="반송불량율"/>
      <sheetName val="VT원단위"/>
      <sheetName val="기초"/>
      <sheetName val="GRACE"/>
      <sheetName val="64164"/>
      <sheetName val="외주현황.wq1"/>
      <sheetName val="재료(확정,11월19일)"/>
      <sheetName val="자산LIST"/>
      <sheetName val="손익"/>
      <sheetName val="BM_NEW2"/>
      <sheetName val="상용"/>
      <sheetName val="일자별"/>
      <sheetName val="●일일실적"/>
      <sheetName val="점유면적"/>
      <sheetName val="현금경비중역"/>
      <sheetName val="카메라"/>
      <sheetName val="WEIGHT"/>
      <sheetName val="B053 (990701)공정실적PP%계산"/>
      <sheetName val="MBNBSMTR"/>
      <sheetName val="HOUSING"/>
      <sheetName val="TEMP TORQUE"/>
      <sheetName val="1"/>
      <sheetName val="진행 DATA (2)"/>
      <sheetName val="5.세운W-A"/>
      <sheetName val="차수"/>
      <sheetName val="engline"/>
      <sheetName val="동아합의"/>
      <sheetName val="Pc1%계산"/>
      <sheetName val="직원신상"/>
      <sheetName val="기초DATA"/>
      <sheetName val="95계획"/>
      <sheetName val="수리결과"/>
      <sheetName val="126.255"/>
      <sheetName val="RHN"/>
      <sheetName val="Sheet2"/>
      <sheetName val="BL제조표준"/>
      <sheetName val="HCCE01"/>
      <sheetName val="1.변경범위"/>
      <sheetName val="건축공사"/>
      <sheetName val="14.1부"/>
      <sheetName val="CASE ASM"/>
      <sheetName val="SUB 2월 재검사추이도"/>
      <sheetName val="12-30"/>
      <sheetName val="12"/>
      <sheetName val="공정능력외경"/>
      <sheetName val="LX3.0 RR"/>
      <sheetName val="설비능력및 종합공정능력산출시 사용"/>
      <sheetName val="T진도"/>
      <sheetName val="Claim이력_내수내자"/>
      <sheetName val="R&amp;D"/>
      <sheetName val="CIELO발주"/>
      <sheetName val="세부"/>
      <sheetName val="법인+비법인"/>
      <sheetName val="LANOS"/>
      <sheetName val="LEGANZA"/>
      <sheetName val="NUBIRA"/>
      <sheetName val="RESN_SUM"/>
      <sheetName val="Actions"/>
      <sheetName val="TOTAL"/>
      <sheetName val="CD-실적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BACK_DATA_08_7_1~"/>
      <sheetName val="E_W"/>
      <sheetName val="P_W"/>
      <sheetName val="S_W"/>
      <sheetName val="GB-IC_Villingen_GG"/>
      <sheetName val="1ဲ_ALT"/>
      <sheetName val="1ဳ_O_S"/>
      <sheetName val="15_၄AMPER"/>
      <sheetName val="OPT손익_내수"/>
      <sheetName val="OPT손익_수출"/>
      <sheetName val="二_POSITION_XLS"/>
      <sheetName val="BACK_DATA"/>
      <sheetName val="외주현황_wq1"/>
      <sheetName val="96갑지"/>
      <sheetName val="3.일반사상"/>
      <sheetName val="생산1-1"/>
      <sheetName val="SPEC별"/>
      <sheetName val="일본출1"/>
      <sheetName val="삼공기계"/>
      <sheetName val="매출종합.`09"/>
      <sheetName val="부문손익"/>
      <sheetName val="AN43"/>
      <sheetName val="화환비상"/>
      <sheetName val="구동"/>
      <sheetName val="소상 &quot;1&quot;"/>
      <sheetName val="금형품"/>
      <sheetName val="TCA"/>
      <sheetName val="code"/>
      <sheetName val="C100보고서"/>
      <sheetName val="0000"/>
      <sheetName val="report_20"/>
      <sheetName val="camera_30"/>
      <sheetName val="5.WIRE적용LIST"/>
      <sheetName val="검기갑지"/>
      <sheetName val="항목(1)"/>
      <sheetName val="M1master"/>
      <sheetName val="DAT(목표)"/>
      <sheetName val="LEASE4"/>
      <sheetName val="FUEL FILLER"/>
      <sheetName val="차체부품 INS REPORT(갑)"/>
      <sheetName val="본문"/>
      <sheetName val="major"/>
      <sheetName val="SM-NEW"/>
      <sheetName val=" 납촉자"/>
      <sheetName val="업체명"/>
      <sheetName val="전부인쇄"/>
      <sheetName val="day"/>
      <sheetName val="명단"/>
      <sheetName val="RD제품개발투자비(매가)"/>
      <sheetName val="2"/>
      <sheetName val="CALENDAR"/>
      <sheetName val="Macro1"/>
      <sheetName val="3-2.귀책부서별 DT현황"/>
      <sheetName val="Open"/>
      <sheetName val="득점현황"/>
      <sheetName val="확정실적"/>
      <sheetName val="초도발주서"/>
      <sheetName val="미국"/>
      <sheetName val="통합data"/>
      <sheetName val="계산DATA입력"/>
      <sheetName val="Macro2"/>
      <sheetName val="RC"/>
      <sheetName val="뒤차축소"/>
      <sheetName val="원본"/>
      <sheetName val="순위"/>
      <sheetName val="단중표"/>
      <sheetName val="영업"/>
      <sheetName val="작성양식"/>
      <sheetName val="검구사양서"/>
      <sheetName val="참조영역"/>
      <sheetName val="RHD"/>
      <sheetName val="c.db"/>
      <sheetName val="설비"/>
      <sheetName val="82150-39000"/>
      <sheetName val="액슬"/>
      <sheetName val="종합"/>
      <sheetName val="프레임"/>
      <sheetName val="재료율"/>
      <sheetName val="품의서"/>
      <sheetName val="FUEL_FILLER"/>
      <sheetName val="차체부품_INS_REPORT(갑)"/>
      <sheetName val="2_대외공문"/>
      <sheetName val="5_WIRE적용LIST"/>
      <sheetName val="진행_DATA_(2)"/>
      <sheetName val="추이도"/>
      <sheetName val="대일산업"/>
      <sheetName val="내구품질향상1"/>
      <sheetName val="PPK"/>
      <sheetName val="EQ"/>
      <sheetName val="97"/>
      <sheetName val="F4-F7"/>
      <sheetName val="업종별"/>
      <sheetName val="신규DEP"/>
      <sheetName val="1.2내수"/>
      <sheetName val="콤보"/>
      <sheetName val="운영실적(세부)"/>
      <sheetName val="_x0000__x0000__x0000__x0000_ilencer"/>
      <sheetName val="그패프"/>
      <sheetName val="업체등록"/>
      <sheetName val="자재입고"/>
      <sheetName val="자재출고"/>
      <sheetName val="제품등록"/>
      <sheetName val="총소요량"/>
      <sheetName val="현재고"/>
      <sheetName val="동명재고"/>
      <sheetName val="Evaluation objects"/>
      <sheetName val="FRONT HUB견적가"/>
      <sheetName val="금형비"/>
      <sheetName val="가공비"/>
      <sheetName val="유효"/>
      <sheetName val="가공비(2)"/>
      <sheetName val="VS1 Paretto분석"/>
      <sheetName val="ML"/>
      <sheetName val="Type"/>
      <sheetName val="포머 비가동 내역"/>
      <sheetName val="급여대장(기능직)"/>
      <sheetName val="1-1.General Code"/>
      <sheetName val="일일 업무 현황 (3)"/>
      <sheetName val="일일 업무 현황 (5)"/>
      <sheetName val="기준입력"/>
      <sheetName val="XREF"/>
      <sheetName val="DWPM"/>
      <sheetName val="_납촉자"/>
      <sheetName val="3_일반사상"/>
      <sheetName val="생산품목"/>
      <sheetName val="제품목록"/>
      <sheetName val="COST관리"/>
      <sheetName val="3-2_귀책부서별_DT현황"/>
      <sheetName val="품의예산"/>
      <sheetName val="0 절삭조건"/>
      <sheetName val="result0927"/>
      <sheetName val="대우자동차용역비"/>
      <sheetName val="등속"/>
      <sheetName val="실적"/>
      <sheetName val="변속"/>
      <sheetName val="1월"/>
      <sheetName val="월별손익"/>
      <sheetName val="간이연락"/>
      <sheetName val="11"/>
      <sheetName val="작업시간"/>
      <sheetName val="1.ER유체응용"/>
      <sheetName val="4.시험장비"/>
      <sheetName val="GK_XDBASE"/>
      <sheetName val="(평균)"/>
      <sheetName val="금강투자2000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차체부품_INS_REPORT(갑)1"/>
      <sheetName val="FUEL_FILLER1"/>
      <sheetName val="2_대외공문1"/>
      <sheetName val="5_WIRE적용LIST1"/>
      <sheetName val="진행_DATA_(2)1"/>
      <sheetName val="외주현황_wq11"/>
      <sheetName val="3_일반사상1"/>
      <sheetName val="_납촉자1"/>
      <sheetName val="LX3_0_RR"/>
      <sheetName val="SUB_2월_재검사추이도"/>
      <sheetName val="5_세운W-A"/>
      <sheetName val="일일_업무_현황_(3)"/>
      <sheetName val="일일_업무_현황_(5)"/>
      <sheetName val="JT3_0견적-구1"/>
      <sheetName val="c_db"/>
      <sheetName val="5311"/>
      <sheetName val="내장"/>
      <sheetName val="3"/>
      <sheetName val="4"/>
      <sheetName val="5"/>
      <sheetName val="6"/>
      <sheetName val="7"/>
      <sheetName val="8"/>
      <sheetName val="9"/>
      <sheetName val="10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집계"/>
      <sheetName val="년실적"/>
      <sheetName val="금형"/>
      <sheetName val="금형 (2)"/>
      <sheetName val="원재료"/>
      <sheetName val="SS"/>
      <sheetName val="문서처리전"/>
      <sheetName val="DATA BASE"/>
      <sheetName val="_x005f_x0000__x005f_x0000__x005f_x0000__x005f_x0000_ile"/>
      <sheetName val="회의록"/>
      <sheetName val="원단위"/>
      <sheetName val="풍량상한치 제한 data"/>
      <sheetName val="96연구소인건비"/>
      <sheetName val="채산"/>
      <sheetName val="총괄표"/>
      <sheetName val="HSA"/>
      <sheetName val="작동logic"/>
      <sheetName val="LL"/>
      <sheetName val="Source List"/>
      <sheetName val="Cost_Reduction"/>
      <sheetName val="수입명세서"/>
      <sheetName val="Cost_Reduction1"/>
      <sheetName val="DBL_LPG시험"/>
      <sheetName val="20060624_공조제어"/>
      <sheetName val="풍량상한치_제한_data"/>
      <sheetName val="Source_List"/>
      <sheetName val="Config"/>
      <sheetName val="AP"/>
      <sheetName val="AR"/>
      <sheetName val="CF"/>
      <sheetName val="CH"/>
      <sheetName val="ES"/>
      <sheetName val="EX"/>
      <sheetName val="FA"/>
      <sheetName val="FD"/>
      <sheetName val="IC"/>
      <sheetName val="ID"/>
      <sheetName val="IH"/>
      <sheetName val="PU"/>
      <sheetName val="RE"/>
      <sheetName val="SA"/>
      <sheetName val="TA"/>
      <sheetName val="IB"/>
      <sheetName val="경비세부"/>
      <sheetName val="PPS2"/>
      <sheetName val="B"/>
      <sheetName val="전체공수"/>
      <sheetName val="외주가공"/>
      <sheetName val="한계원가"/>
      <sheetName val="hvac(제어동)"/>
      <sheetName val="공정공수.XLS"/>
      <sheetName val="개요"/>
      <sheetName val="71336(R)"/>
      <sheetName val="712"/>
      <sheetName val="Carryover"/>
      <sheetName val="MATEMST (2)"/>
      <sheetName val="예산계획"/>
      <sheetName val="Budget"/>
      <sheetName val="94B"/>
      <sheetName val="_x005f_x005f_x005f_x0000__x005f_x005f_x005f_x0000__x005"/>
      <sheetName val="SUMMARY(S)"/>
      <sheetName val="6월(DS)"/>
      <sheetName val="출고현황"/>
      <sheetName val="DG"/>
      <sheetName val="Gauge R&amp;R"/>
      <sheetName val="설정"/>
      <sheetName val="Bia TQT"/>
      <sheetName val="DONGIA"/>
      <sheetName val="dtxl"/>
      <sheetName val="협력업체현황서"/>
      <sheetName val="업무분장"/>
      <sheetName val="물량표"/>
      <sheetName val="Standar"/>
      <sheetName val="Tables"/>
      <sheetName val="공사원가계산서"/>
      <sheetName val="생산실적"/>
      <sheetName val="내역서"/>
      <sheetName val="작업일"/>
      <sheetName val="HD추이"/>
      <sheetName val="유화"/>
      <sheetName val="R-01"/>
      <sheetName val="Issues List"/>
      <sheetName val="도장가공비"/>
      <sheetName val="원단위 1계 2계"/>
      <sheetName val="RD제품개발투자비_매가_"/>
      <sheetName val="DATE"/>
      <sheetName val="일괄인쇄"/>
      <sheetName val="변환"/>
      <sheetName val="MACRO1.XLM"/>
      <sheetName val="1_TM2"/>
      <sheetName val="2_align2"/>
      <sheetName val="3_JUDDER2"/>
      <sheetName val="4_M_S2"/>
      <sheetName val="5_P_W_R2"/>
      <sheetName val="6_F_G2"/>
      <sheetName val="7__SCABLE2"/>
      <sheetName val="8_DIFF2"/>
      <sheetName val="9_A_C2"/>
      <sheetName val="10_GEAR2"/>
      <sheetName val="11_ISC2"/>
      <sheetName val="12_ALT2"/>
      <sheetName val="13_O_S2"/>
      <sheetName val="14_silencer2"/>
      <sheetName val="15_DAMPER2"/>
      <sheetName val="16_HUB2"/>
      <sheetName val="17_DLOCK2"/>
      <sheetName val="18_PSP2"/>
      <sheetName val="19_누수2"/>
      <sheetName val="20_K_S2"/>
      <sheetName val="DBL_LPG시험1"/>
      <sheetName val="2_대외공문2"/>
      <sheetName val="20060624_공조제어1"/>
      <sheetName val="Cost_Reduction2"/>
      <sheetName val="JT3_0견적-구11"/>
      <sheetName val="GB-IC_Villingen_GG1"/>
      <sheetName val="二_POSITION_XLS1"/>
      <sheetName val="OPT손익_내수1"/>
      <sheetName val="OPT손익_수출1"/>
      <sheetName val="BACK_DATA_08_7_1~1"/>
      <sheetName val="E_W1"/>
      <sheetName val="P_W1"/>
      <sheetName val="S_W1"/>
      <sheetName val="1ဲ_ALT1"/>
      <sheetName val="1ဳ_O_S1"/>
      <sheetName val="15_၄AMPER1"/>
      <sheetName val="BACK_DATA1"/>
      <sheetName val="외주현황_wq12"/>
      <sheetName val="B053_(990701)공정실적PP%계산"/>
      <sheetName val="TEMP_TORQUE"/>
      <sheetName val="진행_DATA_(2)2"/>
      <sheetName val="5_세운W-A1"/>
      <sheetName val="126_255"/>
      <sheetName val="1_변경범위"/>
      <sheetName val="14_1부"/>
      <sheetName val="CASE_ASM"/>
      <sheetName val="SUB_2월_재검사추이도1"/>
      <sheetName val="LX3_0_RR1"/>
      <sheetName val="설비능력및_종합공정능력산출시_사용"/>
      <sheetName val="3_일반사상2"/>
      <sheetName val="매출종합_`09"/>
      <sheetName val="소상_&quot;1&quot;"/>
      <sheetName val="5_WIRE적용LIST2"/>
      <sheetName val="FUEL_FILLER2"/>
      <sheetName val="차체부품_INS_REPORT(갑)2"/>
      <sheetName val="_납촉자2"/>
      <sheetName val="3-2_귀책부서별_DT현황1"/>
      <sheetName val="c_db1"/>
      <sheetName val="1_2내수"/>
      <sheetName val="Evaluation_objects"/>
      <sheetName val="FRONT_HUB견적가"/>
      <sheetName val="VS1_Paretto분석"/>
      <sheetName val="포머_비가동_내역"/>
      <sheetName val="1-1_General_Code"/>
      <sheetName val="일일_업무_현황_(3)1"/>
      <sheetName val="일일_업무_현황_(5)1"/>
      <sheetName val="0_절삭조건"/>
      <sheetName val="1_ER유체응용"/>
      <sheetName val="4_시험장비"/>
      <sheetName val="금형_(2)"/>
      <sheetName val="DATA_BASE"/>
      <sheetName val="풍량상한치_제한_data1"/>
      <sheetName val="Source_List1"/>
      <sheetName val="공정공수_XLS"/>
      <sheetName val="MATEMST_(2)"/>
      <sheetName val="Gauge_R&amp;R"/>
      <sheetName val="Bia_TQT"/>
      <sheetName val="Issues_List"/>
      <sheetName val="CASTING CONDITION"/>
      <sheetName val="고객등록현황"/>
      <sheetName val="IS"/>
      <sheetName val="SGH-M100"/>
      <sheetName val="도움말"/>
      <sheetName val="정의"/>
      <sheetName val="인원자료"/>
      <sheetName val="건축(충일분)"/>
      <sheetName val="용진"/>
      <sheetName val="일위대가"/>
      <sheetName val="과제"/>
      <sheetName val="90"/>
      <sheetName val="40"/>
      <sheetName val="50"/>
      <sheetName val="60"/>
      <sheetName val="70"/>
      <sheetName val="camera_10"/>
      <sheetName val="Sheet5"/>
      <sheetName val="Sheet6 (3)"/>
      <sheetName val="근태일지"/>
      <sheetName val="연습"/>
      <sheetName val="업체별매출실적"/>
      <sheetName val="기본정보"/>
      <sheetName val="초기화면"/>
      <sheetName val="장적산출"/>
      <sheetName val="검사협정서"/>
      <sheetName val="供方"/>
      <sheetName val="발생집계"/>
      <sheetName val="건재양식"/>
      <sheetName val="MPL 技連"/>
      <sheetName val="342E BLOCK"/>
      <sheetName val="표지"/>
      <sheetName val="생산현황 (입력)"/>
      <sheetName val="시험연구비상각"/>
      <sheetName val="협력사 일반현황"/>
      <sheetName val="효율계획(당월)"/>
      <sheetName val="J150 승인진도관리 LIST"/>
      <sheetName val="LIST"/>
      <sheetName val="TOTAL LIST"/>
      <sheetName val="EXP-COST"/>
      <sheetName val="지정공장"/>
      <sheetName val="서울정비"/>
      <sheetName val="data"/>
      <sheetName val="전체실적"/>
      <sheetName val="Price Range"/>
      <sheetName val="FTR MACRo"/>
      <sheetName val="BRAKE"/>
      <sheetName val="점검시트"/>
      <sheetName val="SAM"/>
      <sheetName val="SANTAMO"/>
      <sheetName val="2-1"/>
      <sheetName val="9-1차이내역"/>
      <sheetName val="임율 &amp; LOT"/>
      <sheetName val="DataBase"/>
      <sheetName val="판매98"/>
      <sheetName val="작업일보"/>
      <sheetName val="SHAFT"/>
      <sheetName val="오정용선임"/>
      <sheetName val="검사성적서(갑)"/>
      <sheetName val="GSTOTAL"/>
      <sheetName val="Segments"/>
      <sheetName val="경비공통"/>
      <sheetName val="생산계획 (2)"/>
      <sheetName val="기준"/>
      <sheetName val="MPS Q3 FY04"/>
      <sheetName val="MPS Q4 FY04"/>
      <sheetName val="PTR台손익"/>
      <sheetName val="125PIECE"/>
      <sheetName val="hp_td_calc"/>
      <sheetName val="6B008"/>
      <sheetName val="자재단가"/>
      <sheetName val="내경"/>
      <sheetName val="손익계산서"/>
      <sheetName val="V64"/>
      <sheetName val="31323-4A005(PPK)"/>
      <sheetName val="W-현원가"/>
      <sheetName val="회순"/>
      <sheetName val="MCT6"/>
      <sheetName val="SPT"/>
      <sheetName val="선반OPT"/>
      <sheetName val="98종합"/>
      <sheetName val="지침"/>
      <sheetName val="MC&amp;다변화"/>
      <sheetName val="재료비"/>
      <sheetName val="RR저항Cp"/>
      <sheetName val="일반관리비"/>
      <sheetName val="매입세율"/>
      <sheetName val="공사개요"/>
      <sheetName val="원소재인상자료"/>
      <sheetName val="NGS4"/>
      <sheetName val="공정별"/>
      <sheetName val="냉연"/>
      <sheetName val="상세 계산 내역"/>
      <sheetName val="채권(하반기)"/>
      <sheetName val="SPG생산"/>
      <sheetName val="업체별 단가현황"/>
      <sheetName val="CR CODE"/>
      <sheetName val="부서CODE"/>
      <sheetName val="THEME CODE"/>
      <sheetName val="6월수불"/>
      <sheetName val="정비손익"/>
      <sheetName val="P&amp;L,Bal Sheet,Cash Forecast"/>
      <sheetName val="매출계획"/>
      <sheetName val="현재"/>
      <sheetName val="Tiburon"/>
      <sheetName val="결함코드"/>
      <sheetName val="부품코드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Nego PV"/>
      <sheetName val="A-100전제"/>
      <sheetName val="팀별 합계"/>
      <sheetName val="MAIN"/>
      <sheetName val="ENG"/>
      <sheetName val="CONT"/>
      <sheetName val="비교원가제출.고"/>
      <sheetName val="공정및생산관리절차서"/>
      <sheetName val="상품재고(97)"/>
      <sheetName val="중점과제-경비(제안)"/>
      <sheetName val="10-1"/>
      <sheetName val="월간인력"/>
      <sheetName val="기타코드"/>
      <sheetName val="년령분석표(02년)"/>
      <sheetName val="지역별"/>
      <sheetName val="98지급계획"/>
      <sheetName val="Basic assumptions"/>
      <sheetName val="경비"/>
      <sheetName val="TM1Variables"/>
      <sheetName val="BND"/>
      <sheetName val="세부내용"/>
      <sheetName val="050218"/>
      <sheetName val="96PLAN"/>
      <sheetName val="Sheet3"/>
      <sheetName val="56"/>
      <sheetName val="#142-1-갑"/>
      <sheetName val="1.세부비교원가(내수)"/>
      <sheetName val="1.종합비교원가(내수_일반_유럽)"/>
      <sheetName val="ROYALTY"/>
      <sheetName val="SPONGE단가"/>
      <sheetName val="A-A"/>
      <sheetName val="생산소모품"/>
      <sheetName val="일일 생산및판매계획 대 실적"/>
      <sheetName val="intro"/>
      <sheetName val="단가MSTR"/>
      <sheetName val="계열사현황종합"/>
      <sheetName val="소계정"/>
      <sheetName val="사유코드"/>
      <sheetName val="ORIGIN"/>
      <sheetName val="세부견적"/>
      <sheetName val="Takt"/>
      <sheetName val="매각단가"/>
      <sheetName val="CVT산정"/>
      <sheetName val="대표자"/>
      <sheetName val="수출"/>
      <sheetName val="master"/>
      <sheetName val="내수1.8GL"/>
      <sheetName val="factor"/>
      <sheetName val="작업장"/>
      <sheetName val="공통"/>
      <sheetName val="자체실적1Q"/>
      <sheetName val="BTS-시범물량"/>
      <sheetName val="시설투자"/>
      <sheetName val="02 07 27 부품판매가"/>
      <sheetName val="시산9812"/>
      <sheetName val="DFMEA"/>
      <sheetName val="총"/>
      <sheetName val="윤영환"/>
      <sheetName val="417CPK"/>
      <sheetName val="TABLE"/>
      <sheetName val="인사자료총집계"/>
      <sheetName val="R&amp;R(DATA)"/>
      <sheetName val="팀별종합"/>
      <sheetName val="2002년판매실적"/>
      <sheetName val="13-1-2"/>
      <sheetName val="보고"/>
      <sheetName val="승인1팀"/>
      <sheetName val="제품"/>
      <sheetName val="출장거리"/>
      <sheetName val="등록의뢰"/>
      <sheetName val="정미시간"/>
      <sheetName val="예산코드"/>
      <sheetName val="변수"/>
      <sheetName val="불량현상별END"/>
      <sheetName val="회사정보"/>
      <sheetName val="11년단가"/>
      <sheetName val="프레스"/>
      <sheetName val="생산직"/>
      <sheetName val="1월~3월"/>
      <sheetName val="4월~6월"/>
      <sheetName val="7-9월"/>
      <sheetName val="10월~12월"/>
      <sheetName val="공평7"/>
      <sheetName val="첨부6)CAPA분석표"/>
      <sheetName val="공평3"/>
      <sheetName val="FLOW PROSES (A)"/>
      <sheetName val="VPP(BD-010) 이상보고"/>
      <sheetName val="계획수량"/>
      <sheetName val="이름표모음"/>
      <sheetName val="MTK_사후"/>
      <sheetName val="원본(실제)"/>
      <sheetName val="연구인원내역"/>
      <sheetName val="주E95711"/>
      <sheetName val="07주차별실적"/>
      <sheetName val="설계일정"/>
      <sheetName val="물산(양산)"/>
      <sheetName val="정공(양산)"/>
      <sheetName val="테크(양산)"/>
      <sheetName val="주요재무비율"/>
      <sheetName val="양식"/>
      <sheetName val="印刷補助"/>
      <sheetName val="System"/>
      <sheetName val="15-COMP"/>
      <sheetName val="6C007(A)"/>
      <sheetName val="DAT_목표_"/>
      <sheetName val="CSC"/>
      <sheetName val="중점과제별관리도"/>
      <sheetName val="금형991202"/>
      <sheetName val="BUS제원1"/>
      <sheetName val="DOOR"/>
      <sheetName val="프로젝트"/>
      <sheetName val="5-1차수정"/>
      <sheetName val="Sheet13"/>
      <sheetName val="안산"/>
      <sheetName val="천안"/>
      <sheetName val="완성차"/>
      <sheetName val="PB내역"/>
      <sheetName val="10.예산 및 원가 계획(02년)"/>
      <sheetName val="입고단가기준"/>
      <sheetName val="공문"/>
      <sheetName val="리드14"/>
      <sheetName val="규칙"/>
      <sheetName val="2차 OIL량측정"/>
      <sheetName val="지점장"/>
      <sheetName val="CLM-MP"/>
      <sheetName val="5월"/>
      <sheetName val="측정-1"/>
      <sheetName val="WBS98"/>
      <sheetName val="PNL ASS'Y CRASH PAD UPR RH"/>
      <sheetName val="1차명단"/>
      <sheetName val="000000"/>
      <sheetName val="CHINO검량선"/>
      <sheetName val="품의양"/>
      <sheetName val="재고정확2"/>
      <sheetName val="ENG油洩れ"/>
      <sheetName val="DB"/>
      <sheetName val="Data Sheet"/>
      <sheetName val="대표경력"/>
      <sheetName val="03 PFD-1"/>
      <sheetName val="차체 품안표"/>
      <sheetName val="期別全体表"/>
      <sheetName val="Sensitivity"/>
      <sheetName val="?????"/>
      <sheetName val="단기차입금(200006)"/>
      <sheetName val="세계수요종합OK"/>
      <sheetName val="2. Definitions"/>
      <sheetName val="LAMBDA 자작"/>
      <sheetName val="유효성"/>
      <sheetName val="(BS,CF)-BACK"/>
      <sheetName val="예산실적전체당월"/>
      <sheetName val="N46"/>
      <sheetName val="정산내역"/>
      <sheetName val="운임.환차손-Y"/>
      <sheetName val="운임_환차손-Y"/>
      <sheetName val="존4"/>
      <sheetName val="Specification"/>
      <sheetName val="지부전체"/>
      <sheetName val="CSTHA616"/>
      <sheetName val="BSL"/>
      <sheetName val="Master Cable"/>
      <sheetName val="MOTO"/>
      <sheetName val="95하U$가격"/>
      <sheetName val="ppcarpet"/>
      <sheetName val="PRESS DATA"/>
      <sheetName val="조립지적"/>
      <sheetName val="생산일보(전체)"/>
      <sheetName val="RP변환코드"/>
      <sheetName val="Supplement2"/>
      <sheetName val="재1"/>
      <sheetName val="BAU"/>
      <sheetName val="검토사항"/>
      <sheetName val="96수출"/>
      <sheetName val="파일테이블"/>
      <sheetName val="카니발슈마세피아"/>
      <sheetName val="1-Tables"/>
      <sheetName val="2_2공정능력"/>
      <sheetName val="작업제품군"/>
      <sheetName val="차종"/>
      <sheetName val="사용자코드1"/>
      <sheetName val="사용자코드2"/>
      <sheetName val="매출성격"/>
      <sheetName val="지역"/>
      <sheetName val="금형표지"/>
      <sheetName val="INVESTMENT (Hardware)"/>
      <sheetName val="감사ⓚA"/>
      <sheetName val="기초데이타"/>
      <sheetName val="상불"/>
      <sheetName val="인원수계산"/>
      <sheetName val="이름"/>
      <sheetName val="장비 전체리스트"/>
      <sheetName val="장비리스트"/>
      <sheetName val="품목"/>
      <sheetName val="업체리스트"/>
      <sheetName val="5-Why Root Cause Analysis "/>
      <sheetName val="#REF!"/>
      <sheetName val="조정내역"/>
      <sheetName val=" "/>
      <sheetName val="그래프"/>
      <sheetName val="Questionnaire"/>
      <sheetName val="PC%계산(WM.COMM단차)"/>
      <sheetName val="1.1 2008 OTIF"/>
      <sheetName val="P&amp;L"/>
      <sheetName val="개발 TOOL 집계표"/>
      <sheetName val="경상 개발비"/>
      <sheetName val="16~31"/>
      <sheetName val="1-C,D"/>
      <sheetName val="송전기본"/>
      <sheetName val="상각율표"/>
      <sheetName val="요인분석"/>
      <sheetName val="월별생산"/>
      <sheetName val="매출"/>
      <sheetName val="CAL"/>
      <sheetName val="사업계획선가"/>
      <sheetName val="제조매출"/>
      <sheetName val="기계"/>
      <sheetName val="PI"/>
      <sheetName val="gr_val"/>
      <sheetName val="gr_sum"/>
      <sheetName val="00-Input Values"/>
      <sheetName val="Input Values"/>
      <sheetName val="소급정산"/>
      <sheetName val="Option"/>
      <sheetName val="Upgrades pricing"/>
      <sheetName val="견적마법사"/>
      <sheetName val="전처리"/>
      <sheetName val="7.3 DY팀"/>
      <sheetName val="생산실적입력"/>
      <sheetName val="법인세부담액"/>
      <sheetName val="등록자료"/>
      <sheetName val="입력정보"/>
      <sheetName val="여신보고용"/>
      <sheetName val="Request template"/>
      <sheetName val="MASTER_IPL"/>
      <sheetName val="전체지분도"/>
      <sheetName val="급여대장(입력용)"/>
      <sheetName val="설비LIST"/>
      <sheetName val="무부하 회전수"/>
      <sheetName val="진행중 설변"/>
      <sheetName val="SYS검토(1A1)"/>
      <sheetName val="76210원가"/>
      <sheetName val="협력사_일반현황"/>
      <sheetName val="MPL_技連"/>
      <sheetName val="342E_BLOCK"/>
      <sheetName val="Hilfstabellen"/>
      <sheetName val="cost base e dati"/>
      <sheetName val="Summary Sheet"/>
      <sheetName val="Datasheet for KPI Model 1"/>
      <sheetName val="TEMP1"/>
      <sheetName val="F4"/>
      <sheetName val="코드"/>
      <sheetName val="품명_자재코드"/>
      <sheetName val="코드 조건표"/>
      <sheetName val="코드_조건표"/>
      <sheetName val="오음명부"/>
      <sheetName val="HMC 사전원가(원혁기준)13%"/>
      <sheetName val="세목별"/>
      <sheetName val="0105"/>
      <sheetName val="0505"/>
      <sheetName val="A"/>
      <sheetName val="스풀능력"/>
      <sheetName val="HOLE 9905(1)"/>
      <sheetName val="자료"/>
      <sheetName val="직원명부"/>
      <sheetName val="판가반영"/>
      <sheetName val="침탄데이타"/>
      <sheetName val="양식_샘플"/>
      <sheetName val="."/>
      <sheetName val="Financials"/>
      <sheetName val="Yield"/>
      <sheetName val="공정능력(마운틴 홀 거리)"/>
      <sheetName val="2001Org"/>
      <sheetName val="PP%계산-1"/>
      <sheetName val="9703"/>
      <sheetName val="12.Inv."/>
      <sheetName val="주요재료비"/>
      <sheetName val="CSP원자재"/>
      <sheetName val="97년 재료예산(안)"/>
      <sheetName val="추산서총괄"/>
      <sheetName val="1.터빈"/>
      <sheetName val="HEAD"/>
      <sheetName val="6.수입검사 "/>
      <sheetName val="실적관리"/>
      <sheetName val="VXX"/>
      <sheetName val="테이블"/>
      <sheetName val="생산"/>
      <sheetName val="진도현황"/>
      <sheetName val="총론"/>
      <sheetName val="91"/>
      <sheetName val="production dept"/>
      <sheetName val="협력업체"/>
      <sheetName val="TOP_trans"/>
      <sheetName val="불량 리스트"/>
      <sheetName val="불량 코드"/>
      <sheetName val="S50 "/>
      <sheetName val="여비"/>
      <sheetName val="기아계획"/>
      <sheetName val="현금흐름표"/>
      <sheetName val="원재료불량"/>
      <sheetName val="공정별CR"/>
      <sheetName val="집연95"/>
      <sheetName val="3-2_귀책부서별_DT현황2"/>
      <sheetName val="B053_(990701)공정실적PP%계산1"/>
      <sheetName val="1_2내수1"/>
      <sheetName val="0_절삭조건1"/>
      <sheetName val="1~3월 지시사항"/>
      <sheetName val="소유주(원)"/>
      <sheetName val="인원01"/>
      <sheetName val="1.POSITIONING"/>
      <sheetName val="만년달력"/>
      <sheetName val="휴일"/>
      <sheetName val="2-1.제품군별계획대비실적(B.A)"/>
      <sheetName val="FAB별"/>
      <sheetName val="신공항A-9(원가수정)"/>
      <sheetName val="감독1130"/>
      <sheetName val="RECIMAKE"/>
      <sheetName val="재품별 단가"/>
      <sheetName val="LINE_VENT"/>
      <sheetName val="OEM 이의제기 종합"/>
      <sheetName val="계산program"/>
      <sheetName val="내년"/>
      <sheetName val="980710"/>
      <sheetName val="기준계정"/>
      <sheetName val="계산 DATA 입력"/>
      <sheetName val="komentár"/>
      <sheetName val="집중검사 리스트"/>
      <sheetName val="회사제시"/>
      <sheetName val="f3"/>
      <sheetName val="일반급여"/>
      <sheetName val="C_Pnl원가1"/>
      <sheetName val="물품관리"/>
      <sheetName val="업체관리"/>
      <sheetName val="예상효과"/>
      <sheetName val="실행내역서 "/>
      <sheetName val="개발 LIST"/>
      <sheetName val="관로공표지"/>
      <sheetName val="계정"/>
      <sheetName val="KMO"/>
      <sheetName val="조정명세서"/>
      <sheetName val="시산표"/>
      <sheetName val="99판매상세"/>
      <sheetName val="가격표"/>
      <sheetName val="Book1"/>
      <sheetName val="공정별설비검토"/>
      <sheetName val="Auswahl"/>
      <sheetName val="차종별"/>
      <sheetName val="TABLE(KR)"/>
      <sheetName val="동성세부내역"/>
      <sheetName val="수정시산표"/>
      <sheetName val="A1"/>
      <sheetName val="END"/>
      <sheetName val="사양정리"/>
      <sheetName val="COND"/>
      <sheetName val="Value Analysis - Sheet 1"/>
      <sheetName val="BAFFLE HMC TABLE1"/>
      <sheetName val="84531"/>
      <sheetName val="5300"/>
      <sheetName val="Calculation"/>
      <sheetName val="lot"/>
      <sheetName val="Production Plan1"/>
      <sheetName val="_x0000__x0000__x0000__x0000_ile"/>
      <sheetName val="_x005f_x0000__x005f_x0000__x005"/>
      <sheetName val="_x005f_x005f_x005f_x0000__x005f"/>
      <sheetName val="0.견적보고"/>
      <sheetName val="数据源"/>
      <sheetName val="YOEMAGUM"/>
      <sheetName val="After sales"/>
      <sheetName val="TRIM-Y3"/>
      <sheetName val="copy of control valve"/>
      <sheetName val="Data1"/>
      <sheetName val="SPEC1"/>
      <sheetName val="4.Vendor price"/>
      <sheetName val="14년 증판안 판촉"/>
      <sheetName val="14,15,16"/>
      <sheetName val="3사분기"/>
      <sheetName val="RSDB"/>
      <sheetName val="WSDB"/>
      <sheetName val="항목"/>
      <sheetName val="부동산세금"/>
      <sheetName val="국영"/>
      <sheetName val="별제권_정리담보권"/>
      <sheetName val="ﾏｽﾀ"/>
      <sheetName val="영업외"/>
      <sheetName val="▶사출"/>
      <sheetName val="▶R_C FRM"/>
      <sheetName val="Tubelists"/>
      <sheetName val="광주 소요량"/>
      <sheetName val="96수표어음"/>
      <sheetName val="2월"/>
      <sheetName val="LX3_0_RR2"/>
      <sheetName val="CR_CODE"/>
      <sheetName val="THEME_CODE"/>
      <sheetName val="1_세부비교원가(내수)"/>
      <sheetName val="J150_승인진도관리_LIST"/>
      <sheetName val="TOTAL_LIST"/>
      <sheetName val="Price_Range"/>
      <sheetName val="FTR_MACRo"/>
      <sheetName val="1_종합비교원가(내수_일반_유럽)"/>
      <sheetName val="금형_(2)1"/>
      <sheetName val="VS1_Paretto분석1"/>
      <sheetName val="임율_&amp;_LOT"/>
      <sheetName val="MPL_技連1"/>
      <sheetName val="342E_BLOCK1"/>
      <sheetName val="생산현황_(입력)"/>
      <sheetName val="포머_비가동_내역1"/>
      <sheetName val="협력사_일반현황1"/>
      <sheetName val="상세_계산_내역"/>
      <sheetName val="생산계획_(2)"/>
      <sheetName val="Evaluation_objects1"/>
      <sheetName val="FRONT_HUB견적가1"/>
      <sheetName val="TEMP_TORQUE1"/>
      <sheetName val="검사기준서_을_치수"/>
      <sheetName val="검사기준서_갑"/>
      <sheetName val="검사기준서_을"/>
      <sheetName val="검사협정_갑"/>
      <sheetName val="검사성적서_갑"/>
      <sheetName val="검사성적서_을"/>
      <sheetName val="검사성적서_병"/>
      <sheetName val="Nego_PV"/>
      <sheetName val="1_변경범위1"/>
      <sheetName val="팀별_합계"/>
      <sheetName val="02_07_27_부품판매가"/>
      <sheetName val="P&amp;L,Bal_Sheet,Cash_Forecast"/>
      <sheetName val="MPS_Q3_FY04"/>
      <sheetName val="MPS_Q4_FY04"/>
      <sheetName val="2__Definitions"/>
      <sheetName val="03_PFD-1"/>
      <sheetName val="MACRO1_XLM"/>
      <sheetName val="내수1_8GL"/>
      <sheetName val="업체별_단가현황"/>
      <sheetName val="비교원가제출_고"/>
      <sheetName val="Basic_assumptions"/>
      <sheetName val="LAMBDA_자작"/>
      <sheetName val="운임_환차손-Y1"/>
      <sheetName val="개발_TOOL_집계표"/>
      <sheetName val="경상_개발비"/>
      <sheetName val="코드_조건표1"/>
      <sheetName val="일일_생산및판매계획_대_실적"/>
      <sheetName val="HMC_사전원가(원혁기준)13%"/>
      <sheetName val="2차_OIL량측정"/>
      <sheetName val="계산_DATA_입력"/>
      <sheetName val="FLOW_PROSES_(A)"/>
      <sheetName val="VPP(BD-010)_이상보고"/>
      <sheetName val="장비_전체리스트"/>
      <sheetName val="재품별_단가"/>
      <sheetName val="조립"/>
      <sheetName val="신규"/>
      <sheetName val="주간업무(개발구매팀)"/>
      <sheetName val="TEAM하반기 계획 (2)"/>
      <sheetName val="KURSER"/>
      <sheetName val="거래처관리"/>
      <sheetName val="impianti"/>
      <sheetName val="ﾊﾟｲﾌﾟ"/>
      <sheetName val="冷延鋼板"/>
      <sheetName val="熱延鋼板"/>
      <sheetName val="他材料費"/>
      <sheetName val="印刷"/>
      <sheetName val="条件表"/>
      <sheetName val="02-2W"/>
      <sheetName val="일보"/>
      <sheetName val="ROLL"/>
      <sheetName val="95MAKER"/>
      <sheetName val="GAGE R&amp;R(FRT UPR)"/>
      <sheetName val="사업소별9812"/>
      <sheetName val="10년11월이월현황"/>
      <sheetName val="VXXXXX"/>
      <sheetName val="양산견본보증"/>
      <sheetName val="검사(갑)"/>
      <sheetName val="검사(을)"/>
      <sheetName val="초.성"/>
      <sheetName val="시험성적서"/>
      <sheetName val="CHECK.성"/>
      <sheetName val="공정능력(1)"/>
      <sheetName val="공정능력 (2)"/>
      <sheetName val="cpk data"/>
      <sheetName val="설비사양서B-1"/>
      <sheetName val="full (2)"/>
      <sheetName val="중공업 실적"/>
      <sheetName val="16-1531"/>
      <sheetName val=" 하반기 경비 조정계획_150627(사계 r2 기준).x"/>
      <sheetName val="HD1070(T)"/>
      <sheetName val="치공구"/>
      <sheetName val="ALPROFILE 발주실적"/>
      <sheetName val="구매실(원본)"/>
      <sheetName val="X-3 ENG"/>
      <sheetName val="악성"/>
      <sheetName val="목록"/>
      <sheetName val="요약"/>
      <sheetName val="전장"/>
      <sheetName val="월생산"/>
      <sheetName val="상용_mp"/>
      <sheetName val="Sheet1 (2)"/>
      <sheetName val="국내품"/>
      <sheetName val="수입부품비"/>
      <sheetName val="재질단가"/>
      <sheetName val="3. 관리점지수실적-1.1생산성"/>
      <sheetName val="Lookups"/>
      <sheetName val="판매종합"/>
      <sheetName val="2공구산출내역"/>
      <sheetName val="GK차체EO-CUT전"/>
      <sheetName val="불출요청"/>
      <sheetName val="금액"/>
      <sheetName val="resume"/>
      <sheetName val="GLOBAL PT NEW FORMAT OCT 2002"/>
      <sheetName val="Dashboard"/>
      <sheetName val="재고자산명세(Y)"/>
      <sheetName val="ASSIGN"/>
      <sheetName val="제안그래프"/>
      <sheetName val="TUBE시험성적서"/>
      <sheetName val="전력시간대(합계)"/>
      <sheetName val="단가"/>
      <sheetName val="소요량분석(부자재)"/>
      <sheetName val="소요량분석(외주)"/>
      <sheetName val="종합(LH)"/>
      <sheetName val="cv"/>
      <sheetName val="주소(한문)"/>
      <sheetName val="p2_1"/>
      <sheetName val="K55"/>
      <sheetName val="1-1-1-2"/>
      <sheetName val="Sheet10"/>
      <sheetName val="건설성적"/>
      <sheetName val="이자율"/>
      <sheetName val="제품원재"/>
      <sheetName val="부재예실1월"/>
      <sheetName val="품-(주)코①"/>
      <sheetName val="S13_관리계획서(체크시트)"/>
      <sheetName val="4월채무증감"/>
      <sheetName val="내용"/>
      <sheetName val="Sch7a (토요일)"/>
      <sheetName val="대외공문 "/>
      <sheetName val="일위대가(계측기설치)"/>
      <sheetName val="●현황"/>
      <sheetName val="●목차"/>
      <sheetName val="원가계산서"/>
      <sheetName val="외주품 감점 유형 기준"/>
      <sheetName val="수주단가"/>
      <sheetName val="을"/>
      <sheetName val="초등학교내역서"/>
      <sheetName val="Grafikdaten"/>
      <sheetName val="첨부⑥"/>
      <sheetName val="Technology"/>
      <sheetName val="발주"/>
      <sheetName val="최신"/>
      <sheetName val="97계획(96.11"/>
      <sheetName val="ERP도입후 시정현황"/>
      <sheetName val="대차대조표"/>
      <sheetName val="Summary"/>
      <sheetName val="21444-41900"/>
      <sheetName val="원가절감"/>
      <sheetName val="별도관리"/>
      <sheetName val="FO원단위"/>
      <sheetName val="02년 SUC"/>
      <sheetName val="기준코드"/>
      <sheetName val="업체별"/>
      <sheetName val="원단위 전후비교"/>
      <sheetName val="EF-SONATA"/>
      <sheetName val="근태현황"/>
      <sheetName val="PAKAGE4362"/>
      <sheetName val="해외생산"/>
      <sheetName val="재공품기초자료"/>
      <sheetName val="3620SE"/>
      <sheetName val=" SR3차원단위 (3)"/>
      <sheetName val="Rate data"/>
      <sheetName val="DATAinput"/>
      <sheetName val="총list"/>
      <sheetName val="실적(Q11)"/>
      <sheetName val="예산(Q11)"/>
      <sheetName val="자가2급"/>
      <sheetName val="PRO (참조)"/>
      <sheetName val="Bosch ADVP&amp;R"/>
      <sheetName val="SFM-TTL"/>
      <sheetName val="수h"/>
      <sheetName val="CAPA분석 360K"/>
      <sheetName val="Purchasing Data"/>
      <sheetName val="현장"/>
      <sheetName val="실적 및 계획"/>
      <sheetName val="한성화물"/>
      <sheetName val="내역"/>
      <sheetName val="Sheet16"/>
      <sheetName val="TRANSLAT"/>
      <sheetName val="종목코드"/>
      <sheetName val="MexiqueVentes97"/>
      <sheetName val="Sec 1 - RFQ"/>
      <sheetName val="임시12월"/>
      <sheetName val="C100"/>
      <sheetName val="SOURCE"/>
      <sheetName val="공수"/>
      <sheetName val="Y3-LIST"/>
      <sheetName val="INDEX"/>
      <sheetName val="공용라이온-2"/>
      <sheetName val="영업.일1"/>
      <sheetName val="건축내역"/>
      <sheetName val="기초부품"/>
      <sheetName val="발사관"/>
      <sheetName val="After Sales Supplier #'s"/>
      <sheetName val="2000 (원본)"/>
      <sheetName val="C-301E~305E"/>
      <sheetName val="원97"/>
      <sheetName val="리오비용"/>
      <sheetName val="첨부2"/>
      <sheetName val="설계명세"/>
      <sheetName val="견적LIST"/>
      <sheetName val="신고서.전"/>
      <sheetName val="材料"/>
      <sheetName val="SPA원가"/>
      <sheetName val="인건비"/>
      <sheetName val="종합BDATA"/>
      <sheetName val="적하보험"/>
      <sheetName val="옹벽1"/>
      <sheetName val="인원"/>
      <sheetName val="Sheet6_(3)"/>
      <sheetName val="조서목차"/>
      <sheetName val="감가상각"/>
      <sheetName val="가격품의"/>
      <sheetName val="월매출"/>
      <sheetName val="RELAY FAX양식"/>
      <sheetName val="상세 견적서 (HMC)"/>
      <sheetName val="PFMEA.XLS"/>
      <sheetName val="2008 г"/>
      <sheetName val="Cpk3"/>
      <sheetName val="2.중요한회계정책"/>
      <sheetName val="9.관계기업투자"/>
      <sheetName val="42.리스"/>
      <sheetName val="25.법인세"/>
      <sheetName val="EurotoolsXRates"/>
      <sheetName val="TOT"/>
      <sheetName val="ﾀｰﾋﾞﾝﾃﾞｰﾀ"/>
      <sheetName val="적용수량"/>
      <sheetName val="자재소요"/>
      <sheetName val="판매계획"/>
      <sheetName val="M96현황-동아"/>
      <sheetName val="PILOT품"/>
      <sheetName val="금형품의서"/>
      <sheetName val="데이타"/>
      <sheetName val="경일재고"/>
      <sheetName val="소요량"/>
      <sheetName val="기아자동차D2"/>
      <sheetName val="기아버스소요량"/>
      <sheetName val="재고관리"/>
      <sheetName val="중공업실적"/>
      <sheetName val="안전재고관리"/>
      <sheetName val="단가정보"/>
      <sheetName val="택배LIST"/>
      <sheetName val="청원요구량"/>
      <sheetName val="현대중공업"/>
      <sheetName val="화승출고집계"/>
      <sheetName val="화승AS실적"/>
      <sheetName val="현대자동차D2"/>
      <sheetName val="CKD기준정보"/>
      <sheetName val="세명POP"/>
      <sheetName val="navigation"/>
      <sheetName val="translate"/>
      <sheetName val="BTPQ"/>
      <sheetName val=" PPAP 작성중 .xlsx"/>
      <sheetName val="INVESTMENT_(Hardware)"/>
      <sheetName val="STEEL95"/>
      <sheetName val="분기별데이타"/>
      <sheetName val="월별데이타"/>
      <sheetName val="거래처"/>
      <sheetName val="도표"/>
      <sheetName val="COKBOM"/>
      <sheetName val="File_Table"/>
      <sheetName val="제품정보"/>
      <sheetName val="TEL"/>
      <sheetName val="99예산"/>
      <sheetName val="Proj List 00E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매출DATA"/>
      <sheetName val="TA10"/>
      <sheetName val="전산DATA"/>
      <sheetName val="2012 Volum"/>
      <sheetName val="BS"/>
      <sheetName val="TB"/>
      <sheetName val="생산(전장입력)-1"/>
      <sheetName val="GLOBAL PT NEW FORMAT JULY  2002"/>
      <sheetName val="WS"/>
      <sheetName val="인원부하"/>
      <sheetName val="종합현황"/>
      <sheetName val="B053 (990701)공정능력PC%계산"/>
      <sheetName val="P&amp;L account"/>
      <sheetName val="PARAMETRES"/>
      <sheetName val="069"/>
      <sheetName val="UNPLAN"/>
      <sheetName val="RETURN"/>
      <sheetName val="조직도"/>
      <sheetName val="기본전제"/>
      <sheetName val="STAFF"/>
      <sheetName val="인사재경"/>
      <sheetName val="전산"/>
      <sheetName val="국내 "/>
      <sheetName val="해외"/>
      <sheetName val="생기종관"/>
      <sheetName val="울산지원"/>
      <sheetName val="엔진기어"/>
      <sheetName val="소재"/>
      <sheetName val="부품공작기계"/>
      <sheetName val="자재"/>
      <sheetName val="중앙"/>
      <sheetName val="승용12CTR"/>
      <sheetName val="상용CTR디자인"/>
      <sheetName val="1,2,3공장"/>
      <sheetName val="4,5공장 "/>
      <sheetName val="시트 "/>
      <sheetName val="품질CR"/>
      <sheetName val="전주"/>
      <sheetName val="ins"/>
      <sheetName val="명칭변경"/>
      <sheetName val="CFLOW"/>
      <sheetName val="SP"/>
      <sheetName val="ALL"/>
      <sheetName val="LIDE"/>
      <sheetName val="업무담당"/>
      <sheetName val="2쪽"/>
      <sheetName val="광주재료"/>
      <sheetName val="본부재고"/>
      <sheetName val="VERTICAL PIPE"/>
      <sheetName val="분석"/>
      <sheetName val="TABLE DB"/>
      <sheetName val="쌍용 data base"/>
      <sheetName val="Sum"/>
      <sheetName val="소요단량"/>
      <sheetName val="2과 공수집계"/>
      <sheetName val="2000"/>
      <sheetName val="1_2내수2"/>
      <sheetName val="GB-IC_Villingen_GG2"/>
      <sheetName val="매출종합_`091"/>
      <sheetName val="신고서_전"/>
      <sheetName val="Sheet6_(3)1"/>
      <sheetName val="영업_일1"/>
      <sheetName val="RELAY_FAX양식"/>
      <sheetName val="상세_견적서_(HMC)"/>
      <sheetName val="INVESTMENT_(Hardware)1"/>
      <sheetName val="PFMEA_XLS"/>
      <sheetName val="2008_г"/>
      <sheetName val="2_중요한회계정책"/>
      <sheetName val="9_관계기업투자"/>
      <sheetName val="42_리스"/>
      <sheetName val="25_법인세"/>
      <sheetName val="_PPAP_작성중__xlsx"/>
      <sheetName val="Proj_List_00E"/>
      <sheetName val="Bosch_ADVP&amp;R"/>
      <sheetName val="P&amp;L_account"/>
      <sheetName val="2012_Volum"/>
      <sheetName val="양식(주)"/>
      <sheetName val="PQ분석2"/>
      <sheetName val="PQ분석3"/>
      <sheetName val="PQ분석1"/>
      <sheetName val="투자승인절차"/>
      <sheetName val="광주"/>
      <sheetName val="118.세금과공과"/>
      <sheetName val="합계잔액시산표"/>
      <sheetName val="OP12037"/>
      <sheetName val="공장코드"/>
      <sheetName val="거래선"/>
      <sheetName val="완성차물량"/>
      <sheetName val="Part_no"/>
      <sheetName val="경영재무 (입력)"/>
      <sheetName val="연구개발 (입력)"/>
      <sheetName val="일반현황 (입력)"/>
      <sheetName val="품질관리 (입력)"/>
      <sheetName val="수불5-2"/>
      <sheetName val="공정외주"/>
      <sheetName val="노임이"/>
      <sheetName val="공장별판관비배부"/>
      <sheetName val="삭제금지"/>
      <sheetName val="출석부"/>
      <sheetName val="체재비"/>
      <sheetName val="FM주간실적"/>
      <sheetName val="ﾃﾞｰﾀ5"/>
      <sheetName val="WELDING"/>
      <sheetName val="가맹점매출"/>
      <sheetName val="품의서(TL)"/>
      <sheetName val="CPK분석"/>
      <sheetName val="发动机三粗2"/>
      <sheetName val="재료1"/>
      <sheetName val="분석DATA(년도별)"/>
      <sheetName val="09년 현황"/>
      <sheetName val="CNC810M"/>
      <sheetName val="원가절감종합"/>
      <sheetName val="WTC BODY一覧原紙"/>
      <sheetName val="3월말 장기악성(국내)"/>
      <sheetName val="2월말 장기악성(국내)"/>
      <sheetName val="가동일보"/>
      <sheetName val="5사남"/>
      <sheetName val="소결재공"/>
      <sheetName val="pl2k12"/>
      <sheetName val="MethodC"/>
      <sheetName val="99원가원판"/>
      <sheetName val="기안지"/>
      <sheetName val="应收帐款"/>
      <sheetName val="예금미수이자(6월)"/>
      <sheetName val="대지급(한미)"/>
      <sheetName val="전장품(관리용)"/>
      <sheetName val="2선재"/>
      <sheetName val="094_APP別"/>
      <sheetName val="PPK(공정능력조사표)"/>
      <sheetName val="공정능력평가-2"/>
      <sheetName val="공정능력평가-3"/>
      <sheetName val="외관검사"/>
      <sheetName val="N719(NC)"/>
      <sheetName val="공정별공법-W.HSE-LH"/>
      <sheetName val="GM Master"/>
      <sheetName val="변제"/>
      <sheetName val="업무분장 "/>
      <sheetName val="판매수량"/>
      <sheetName val="국산화"/>
      <sheetName val="DOM-競合車SPEC"/>
      <sheetName val="销售计划"/>
      <sheetName val="Headcount"/>
      <sheetName val="Sales_LT"/>
      <sheetName val="출입자명단"/>
      <sheetName val="ｴｱﾃﾞｨｽｸ"/>
      <sheetName val="평가표"/>
      <sheetName val="FMEAPRO3"/>
      <sheetName val="담당"/>
      <sheetName val="Sheet6"/>
      <sheetName val="생산2부(COL'M,U_J)"/>
      <sheetName val="BOM"/>
      <sheetName val="산업판매입력"/>
      <sheetName val="3.PT개발계획"/>
      <sheetName val="예정임율"/>
      <sheetName val="6 N.m CCW 전류"/>
      <sheetName val="퇴충수정"/>
      <sheetName val="参照条件"/>
      <sheetName val="투입공수계획"/>
      <sheetName val="생산일보"/>
      <sheetName val="월간생산계획"/>
      <sheetName val="품목테이블"/>
      <sheetName val="GYOKAK2"/>
      <sheetName val="비교원RD-S"/>
      <sheetName val="고객불만 건"/>
      <sheetName val="J2(P.MT)"/>
      <sheetName val="10월11일"/>
      <sheetName val="1st"/>
      <sheetName val="Sales"/>
      <sheetName val="pri"/>
      <sheetName val="외주업체"/>
      <sheetName val="제품명 (3)"/>
      <sheetName val="D-개요"/>
      <sheetName val="이체비용포함"/>
      <sheetName val="이체비용포함2"/>
      <sheetName val="국고채권3-5"/>
      <sheetName val="10-1소요"/>
      <sheetName val="_____"/>
      <sheetName val="二_POSITION_XLS2"/>
      <sheetName val="1ဲ_ALT2"/>
      <sheetName val="1ဳ_O_S2"/>
      <sheetName val="15_၄AMPER2"/>
      <sheetName val="OPT손익_내수2"/>
      <sheetName val="OPT손익_수출2"/>
      <sheetName val="BACK_DATA_08_7_1~2"/>
      <sheetName val="E_W2"/>
      <sheetName val="P_W2"/>
      <sheetName val="S_W2"/>
      <sheetName val="BACK_DATA2"/>
      <sheetName val="TEMP_TORQUE2"/>
      <sheetName val="5_세운W-A2"/>
      <sheetName val="126_2551"/>
      <sheetName val="B053_(990701)공정실적PP%계산2"/>
      <sheetName val="CASE_ASM1"/>
      <sheetName val="14_1부1"/>
      <sheetName val="소상_&quot;1&quot;1"/>
      <sheetName val="검사기준서_을_치수1"/>
      <sheetName val="검사기준서_갑1"/>
      <sheetName val="검사기준서_을1"/>
      <sheetName val="검사협정_갑1"/>
      <sheetName val="검사성적서_갑1"/>
      <sheetName val="검사성적서_을1"/>
      <sheetName val="검사성적서_병1"/>
      <sheetName val="Nego_PV1"/>
      <sheetName val="1_변경범위2"/>
      <sheetName val="팀별_합계1"/>
      <sheetName val="설비능력및_종합공정능력산출시_사용1"/>
      <sheetName val="LAMBDA_자작1"/>
      <sheetName val="ALPROFILE_발주실적"/>
      <sheetName val="X-3_ENG"/>
      <sheetName val="Sheet1_(2)"/>
      <sheetName val="PRESS_DATA"/>
      <sheetName val="운임_환차손-Y2"/>
      <sheetName val="내수1_8GL1"/>
      <sheetName val="GLOBAL_PT_NEW_FORMAT_OCT_2002"/>
      <sheetName val="실적_및_계획"/>
      <sheetName val="공정능력_(2)"/>
      <sheetName val="PRO_(참조)"/>
      <sheetName val="Master_Cable"/>
      <sheetName val="02년_SUC"/>
      <sheetName val="원단위_전후비교"/>
      <sheetName val="외주품_감점_유형_기준"/>
      <sheetName val="3__관리점지수실적-1_1생산성"/>
      <sheetName val="Sch7a_(토요일)"/>
      <sheetName val="Sec_1_-_RFQ"/>
      <sheetName val="Rate_data"/>
      <sheetName val="ERP도입후_시정현황"/>
      <sheetName val="공정별공법-W_HSE-LH"/>
      <sheetName val="대외공문_"/>
      <sheetName val="CAPA분석_360K"/>
      <sheetName val="Purchasing_Data"/>
      <sheetName val="GM_Master"/>
      <sheetName val="09년_현황"/>
      <sheetName val="WTC_BODY一覧原紙"/>
      <sheetName val="3월말_장기악성(국내)"/>
      <sheetName val="2월말_장기악성(국내)"/>
      <sheetName val="Data_Sheet"/>
      <sheetName val="6_수입검사_"/>
      <sheetName val="12_Inv_"/>
      <sheetName val="97년_재료예산(안)"/>
      <sheetName val="1_터빈"/>
      <sheetName val="cost_base_e_dati"/>
      <sheetName val="_"/>
      <sheetName val="집중검사_리스트"/>
      <sheetName val="10_예산_및_원가_계획(02년)"/>
      <sheetName val="production_dept"/>
      <sheetName val="6_N_m_CCW_전류"/>
      <sheetName val="업무분장_"/>
      <sheetName val="GLOBAL_PT_NEW_FORMAT_JULY__2002"/>
      <sheetName val="고객불만_건"/>
      <sheetName val="3_PT개발계획"/>
      <sheetName val="so-021"/>
      <sheetName val="정비사업장별전망"/>
      <sheetName val="부품목표"/>
      <sheetName val="부평"/>
      <sheetName val="분당"/>
      <sheetName val="평촌"/>
      <sheetName val="승인율"/>
      <sheetName val="Dossier_Cdc"/>
      <sheetName val="DFMEA-DRBFM"/>
      <sheetName val="3월"/>
      <sheetName val="95WBS"/>
      <sheetName val="실행내역서_"/>
      <sheetName val="개발_LIST"/>
      <sheetName val="PC%계산(WM_COMM단차)"/>
      <sheetName val="차체_품안표"/>
      <sheetName val="1_1_2008_OTIF"/>
      <sheetName val="Value_Analysis_-_Sheet_1"/>
      <sheetName val="BAFFLE_HMC_TABLE1"/>
      <sheetName val="1~3월_지시사항"/>
      <sheetName val="1_POSITIONING"/>
      <sheetName val="무부하_회전수"/>
      <sheetName val="진행중_설변"/>
      <sheetName val="HOLE_9905(1)"/>
      <sheetName val="Production_Plan1"/>
      <sheetName val="재발방지대책서"/>
      <sheetName val="첨부5"/>
      <sheetName val="Moulding data"/>
      <sheetName val="부서별3월"/>
      <sheetName val="5-2"/>
      <sheetName val="YOKE-H(10.3)"/>
      <sheetName val="LS"/>
      <sheetName val="Cover"/>
      <sheetName val="포트외경(A)"/>
      <sheetName val="Drop-down Lists"/>
      <sheetName val="incetive"/>
      <sheetName val="Bas Moteur"/>
      <sheetName val="Hab2"/>
      <sheetName val="Hab1"/>
      <sheetName val="EXP P1(PART)"/>
      <sheetName val="과거실적"/>
      <sheetName val="85725-D7500"/>
      <sheetName val="노무비"/>
      <sheetName val="재(실)"/>
      <sheetName val="분류"/>
      <sheetName val="계실5-1"/>
      <sheetName val="Supplier QRQC"/>
      <sheetName val="발주서"/>
      <sheetName val="DIEZEL動弁相場"/>
      <sheetName val="기본정보입력"/>
      <sheetName val="세부자료"/>
      <sheetName val="참조코드현황"/>
      <sheetName val="투자예산"/>
      <sheetName val="4.3 첨부1"/>
      <sheetName val="customer"/>
      <sheetName val="_x0000_PRDW30.XL"/>
      <sheetName val="검사협정 보충"/>
      <sheetName val="효성"/>
      <sheetName val="PRESS_DATA1"/>
      <sheetName val="X-3_ENG1"/>
      <sheetName val="1_TM3"/>
      <sheetName val="2_align3"/>
      <sheetName val="3_JUDDER3"/>
      <sheetName val="4_M_S3"/>
      <sheetName val="5_P_W_R3"/>
      <sheetName val="6_F_G3"/>
      <sheetName val="7__SCABLE3"/>
      <sheetName val="8_DIFF3"/>
      <sheetName val="9_A_C3"/>
      <sheetName val="10_GEAR3"/>
      <sheetName val="11_ISC3"/>
      <sheetName val="12_ALT3"/>
      <sheetName val="13_O_S3"/>
      <sheetName val="14_silencer3"/>
      <sheetName val="15_DAMPER3"/>
      <sheetName val="16_HUB3"/>
      <sheetName val="17_DLOCK3"/>
      <sheetName val="18_PSP3"/>
      <sheetName val="19_누수3"/>
      <sheetName val="20_K_S3"/>
      <sheetName val="1ဲ_ALT3"/>
      <sheetName val="1ဳ_O_S3"/>
      <sheetName val="15_၄AMPER3"/>
      <sheetName val="GB-IC_Villingen_GG3"/>
      <sheetName val="BACK_DATA_08_7_1~3"/>
      <sheetName val="E_W3"/>
      <sheetName val="P_W3"/>
      <sheetName val="S_W3"/>
      <sheetName val="二_POSITION_XLS3"/>
      <sheetName val="OPT손익_내수3"/>
      <sheetName val="OPT손익_수출3"/>
      <sheetName val="BACK_DATA3"/>
      <sheetName val="외주현황_wq13"/>
      <sheetName val="2_대외공문3"/>
      <sheetName val="5_세운W-A3"/>
      <sheetName val="126_2552"/>
      <sheetName val="CASE_ASM2"/>
      <sheetName val="14_1부2"/>
      <sheetName val="JT3_0견적-구12"/>
      <sheetName val="PRESS_DATA2"/>
      <sheetName val="SUB_2월_재검사추이도2"/>
      <sheetName val="c_db2"/>
      <sheetName val="설비능력및_종합공정능력산출시_사용2"/>
      <sheetName val="소상_&quot;1&quot;2"/>
      <sheetName val="팀별_합계2"/>
      <sheetName val="매출종합_`092"/>
      <sheetName val="검사기준서_을_치수2"/>
      <sheetName val="검사기준서_갑2"/>
      <sheetName val="검사기준서_을2"/>
      <sheetName val="검사협정_갑2"/>
      <sheetName val="검사성적서_갑2"/>
      <sheetName val="검사성적서_을2"/>
      <sheetName val="검사성적서_병2"/>
      <sheetName val="Nego_PV2"/>
      <sheetName val="LAMBDA_자작2"/>
      <sheetName val="X-3_ENG2"/>
      <sheetName val="진급관련DATA"/>
      <sheetName val="99정부과제종합"/>
      <sheetName val="Data입력"/>
      <sheetName val="금관"/>
      <sheetName val="백화"/>
      <sheetName val="INJ_FRT"/>
      <sheetName val="_SR3차원단위_(3)"/>
      <sheetName val="73711"/>
      <sheetName val="인도원가"/>
      <sheetName val="첨부#1(SRC)"/>
      <sheetName val="구매사양"/>
      <sheetName val="Basic"/>
      <sheetName val="1.기안을지"/>
      <sheetName val="비가동-20"/>
      <sheetName val="c.db1"/>
      <sheetName val="영업용가격대"/>
      <sheetName val="원가기초정보"/>
      <sheetName val="산정표"/>
      <sheetName val="JUNY"/>
      <sheetName val="생산_P"/>
      <sheetName val="Graph"/>
      <sheetName val="미익SUB"/>
      <sheetName val="영업인계"/>
      <sheetName val="재공재고"/>
      <sheetName val="포장현황"/>
      <sheetName val="工程信息"/>
      <sheetName val="ref"/>
      <sheetName val="초기공정능력"/>
      <sheetName val="본사-출장소구분"/>
      <sheetName val="PC%계산DWMC"/>
      <sheetName val="불량코드"/>
      <sheetName val="MC%계산"/>
      <sheetName val="※목록"/>
      <sheetName val="수출가격"/>
      <sheetName val="Danh Mục"/>
      <sheetName val="Danh Muc"/>
      <sheetName val="예상투자비"/>
      <sheetName val="0.CHMSL LED ASSY"/>
      <sheetName val="9609추"/>
      <sheetName val="FELT"/>
      <sheetName val="데이터"/>
      <sheetName val="철심금중량"/>
      <sheetName val="????ilencer"/>
      <sheetName val="종합장"/>
      <sheetName val="1.세부비교_x001b__x0000__x0000_㣪洁ᚦ"/>
      <sheetName val="서진단가"/>
      <sheetName val="매출이익(실적)"/>
      <sheetName val="HeaderInfo"/>
      <sheetName val="J100"/>
      <sheetName val="RFQ Template"/>
      <sheetName val="科目余额表"/>
      <sheetName val="목차"/>
      <sheetName val="82351"/>
      <sheetName val="XMA 12월 8,000대 원,부자재_完"/>
      <sheetName val="YFA 10월분 원자재(10.12)_미납완료_完"/>
      <sheetName val="YFA 10월분 부자재(10.7,9)_FEDEX_完"/>
      <sheetName val="51700-C2100(이의제기)"/>
      <sheetName val="Volumes"/>
      <sheetName val="SCP 4"/>
      <sheetName val="SCP 5 D2UXT"/>
      <sheetName val="SCP 6 D2UX"/>
      <sheetName val="Invest (MAC)"/>
      <sheetName val="SCP Apr2015"/>
      <sheetName val="출력-생산일보"/>
      <sheetName val="품목표"/>
      <sheetName val="생산계획"/>
      <sheetName val="108.수선비"/>
      <sheetName val="8기전사사업계획"/>
      <sheetName val="36기상반기자금실적"/>
      <sheetName val="X3"/>
      <sheetName val="8월3주"/>
      <sheetName val="sapactivexlhiddensheet"/>
      <sheetName val="DV Flow Chart DV-PV1 (PFC)"/>
      <sheetName val="가공"/>
      <sheetName val="データ"/>
      <sheetName val="상품매출단가"/>
      <sheetName val="단가마스터"/>
      <sheetName val="그래프데이타"/>
      <sheetName val="05월별투자계획"/>
      <sheetName val="미지급이자(분쟁대상)"/>
      <sheetName val="마찰재두께"/>
      <sheetName val="사업소득자세수추계"/>
      <sheetName val="DATA(1-8)"/>
      <sheetName val="1부생산계획"/>
      <sheetName val="Team 종합"/>
      <sheetName val="LEGAN"/>
      <sheetName val="品質保証責任者届"/>
      <sheetName val="sheet17"/>
      <sheetName val="PV"/>
      <sheetName val="귀책별TOP"/>
      <sheetName val="RHW"/>
      <sheetName val="부서별1월"/>
      <sheetName val="이자수입"/>
      <sheetName val="D300726_1"/>
      <sheetName val="6월재고2"/>
      <sheetName val="사외외주매출"/>
      <sheetName val="20일시험전표지"/>
      <sheetName val="FRONT"/>
      <sheetName val="REAR "/>
      <sheetName val="FR저항Cp"/>
      <sheetName val="abs dac검사대비분석자료2"/>
      <sheetName val="년도별"/>
      <sheetName val="RFQ Form"/>
      <sheetName val="원가분석"/>
      <sheetName val="00년거래처별실적"/>
      <sheetName val="재고품목"/>
      <sheetName val="그림목록"/>
      <sheetName val="구매내역"/>
      <sheetName val="Aug01 Status Rpt"/>
      <sheetName val="산출기준(파견전산실)"/>
      <sheetName val="ALVXXL01"/>
      <sheetName val="선재"/>
      <sheetName val="생산실적db"/>
      <sheetName val="集計ﾘｽﾄ"/>
      <sheetName val="법인(환율지정)"/>
      <sheetName val="품의서양식 (3)"/>
      <sheetName val="원가계산서양식"/>
      <sheetName val="조선용암면"/>
      <sheetName val="기간별품목별불량유형집계"/>
      <sheetName val="07DATA"/>
      <sheetName val="ISSUE LIST"/>
      <sheetName val="1. 보고"/>
      <sheetName val="업체정보"/>
      <sheetName val="WJ素材費"/>
      <sheetName val="수지타입(ASSY)"/>
      <sheetName val="PNL_ASS'Y_CRASH_PAD_UPR_RH"/>
      <sheetName val="Input Page"/>
      <sheetName val="Input Sheet"/>
      <sheetName val="현금및현금등가물"/>
      <sheetName val="Base Info"/>
      <sheetName val="Asset98-CAK"/>
      <sheetName val="10년01월부터"/>
      <sheetName val="예적금"/>
      <sheetName val="세무서코드"/>
      <sheetName val="3월판매예상_2주차"/>
      <sheetName val="_0602주-무결점운동 진행현황 보고 (20140610)"/>
      <sheetName val="변환테이블"/>
      <sheetName val="3M000"/>
      <sheetName val="96원가"/>
      <sheetName val="Europe PU-1"/>
      <sheetName val="MM利益・原価企画方針書ｶｸ１"/>
      <sheetName val="PMBG12LD 장비및인원소요(D.A기준) "/>
      <sheetName val="basic_info"/>
      <sheetName val="10매출"/>
      <sheetName val="은행"/>
      <sheetName val="TEMP2"/>
      <sheetName val="PIVOT"/>
      <sheetName val="표준(재질단가,조형단가)"/>
      <sheetName val="표준(중자)"/>
      <sheetName val="기본데이타"/>
      <sheetName val="2WD(KJ5G0662)"/>
      <sheetName val="MAT_N048"/>
      <sheetName val="구분목록"/>
      <sheetName val="사원관리"/>
      <sheetName val="조정"/>
      <sheetName val="NEW TOOL MASTER"/>
      <sheetName val="stockmonthlylist(stock_20190828"/>
      <sheetName val="DWPM분석시트"/>
      <sheetName val="매출(총액)"/>
      <sheetName val="판관비"/>
      <sheetName val="3-2002년 소모공구비"/>
      <sheetName val="数据库不可删除"/>
      <sheetName val="WE'T"/>
      <sheetName val="BREAKDOWN(철거설치)"/>
      <sheetName val="6월"/>
      <sheetName val="1.TAT_Info."/>
      <sheetName val="STD_DEVCHARTadd"/>
      <sheetName val="재품명"/>
      <sheetName val="불량명"/>
      <sheetName val="효과금액비교"/>
      <sheetName val="1.TP조립"/>
      <sheetName val="기타 부자재"/>
      <sheetName val="분리막"/>
      <sheetName val="전해액"/>
      <sheetName val="Appendix_TT"/>
      <sheetName val="(2)월생산현황 "/>
      <sheetName val="4.20)통계적기법관리절차서"/>
      <sheetName val="주E957㲆"/>
      <sheetName val="주E957㲆"/>
      <sheetName val="설비LIS_x0000_"/>
      <sheetName val="설비LIS_x0001_"/>
      <sheetName val="설비LIS"/>
      <sheetName val="개발원가 종합"/>
      <sheetName val="Raw_data"/>
      <sheetName val="기준정보"/>
      <sheetName val="SALE분석"/>
      <sheetName val="월간단가"/>
      <sheetName val="Sheet"/>
      <sheetName val="5업체"/>
      <sheetName val="갑지"/>
      <sheetName val="１１月"/>
      <sheetName val="MS.SPEC"/>
      <sheetName val="BI-FUEL AIR VENT PIPE"/>
      <sheetName val="철판2"/>
      <sheetName val="차액보증"/>
      <sheetName val="8월 매출현황"/>
      <sheetName val="매출&amp;매입"/>
      <sheetName val="원재료사급"/>
      <sheetName val="서연전자"/>
      <sheetName val="사급"/>
      <sheetName val="삼익산업"/>
      <sheetName val="화인데코"/>
      <sheetName val="시무인텔"/>
      <sheetName val="태동테크"/>
      <sheetName val="원텍"/>
      <sheetName val="부자재"/>
      <sheetName val="삼익전자"/>
      <sheetName val="성우일렉스"/>
      <sheetName val="범상하이테크"/>
      <sheetName val="백광오토텍"/>
      <sheetName val="금화전자(안성전기)"/>
      <sheetName val="도료"/>
      <sheetName val="유일테크"/>
      <sheetName val="3공장 순양전자"/>
      <sheetName val="현진테크 (2)"/>
      <sheetName val="신하테크사"/>
      <sheetName val="보현산업"/>
      <sheetName val="풍기산업"/>
      <sheetName val="다건테크"/>
      <sheetName val="나래산업"/>
      <sheetName val="동신전장"/>
      <sheetName val="성호테크"/>
      <sheetName val="동경cnc 지그"/>
      <sheetName val="성실몰드테크"/>
      <sheetName val="대한테크 집계"/>
      <sheetName val="서연전자 (2)"/>
      <sheetName val="삼익전자 (2)"/>
      <sheetName val="삼익산업 (2)"/>
      <sheetName val="시무인텔 (2)"/>
      <sheetName val="성우일렉스 (2)"/>
      <sheetName val="성호테크 (2)"/>
      <sheetName val="CONSUMO DE RESINA "/>
      <sheetName val="Full PBD"/>
      <sheetName val="NET면적"/>
      <sheetName val="2009년 매출 실적"/>
      <sheetName val="JINKYU"/>
      <sheetName val="차체부품_INS_REPORT(갑)3"/>
      <sheetName val="FUEL_FILLER3"/>
      <sheetName val="진행_DATA_(2)3"/>
      <sheetName val="5_WIRE적용LIST3"/>
      <sheetName val="_납촉자3"/>
      <sheetName val="3_일반사상3"/>
      <sheetName val="금형_(2)2"/>
      <sheetName val="1_TM4"/>
      <sheetName val="2_align4"/>
      <sheetName val="3_JUDDER4"/>
      <sheetName val="4_M_S4"/>
      <sheetName val="5_P_W_R4"/>
      <sheetName val="6_F_G4"/>
      <sheetName val="7__SCABLE4"/>
      <sheetName val="8_DIFF4"/>
      <sheetName val="9_A_C4"/>
      <sheetName val="10_GEAR4"/>
      <sheetName val="11_ISC4"/>
      <sheetName val="12_ALT4"/>
      <sheetName val="13_O_S4"/>
      <sheetName val="14_silencer4"/>
      <sheetName val="15_DAMPER4"/>
      <sheetName val="16_HUB4"/>
      <sheetName val="17_DLOCK4"/>
      <sheetName val="18_PSP4"/>
      <sheetName val="19_누수4"/>
      <sheetName val="20_K_S4"/>
      <sheetName val="차체부품_INS_REPORT(갑)4"/>
      <sheetName val="FUEL_FILLER4"/>
      <sheetName val="진행_DATA_(2)4"/>
      <sheetName val="2_대외공문4"/>
      <sheetName val="5_WIRE적용LIST4"/>
      <sheetName val="외주현황_wq14"/>
      <sheetName val="_납촉자4"/>
      <sheetName val="3-2_귀책부서별_DT현황3"/>
      <sheetName val="3_일반사상4"/>
      <sheetName val="LX3_0_RR3"/>
      <sheetName val="SUB_2월_재검사추이도3"/>
      <sheetName val="JT3_0견적-구13"/>
      <sheetName val="c_db3"/>
      <sheetName val="금형_(2)3"/>
      <sheetName val="1_TM5"/>
      <sheetName val="2_align5"/>
      <sheetName val="3_JUDDER5"/>
      <sheetName val="4_M_S5"/>
      <sheetName val="5_P_W_R5"/>
      <sheetName val="6_F_G5"/>
      <sheetName val="7__SCABLE5"/>
      <sheetName val="8_DIFF5"/>
      <sheetName val="9_A_C5"/>
      <sheetName val="10_GEAR5"/>
      <sheetName val="11_ISC5"/>
      <sheetName val="12_ALT5"/>
      <sheetName val="13_O_S5"/>
      <sheetName val="14_silencer5"/>
      <sheetName val="15_DAMPER5"/>
      <sheetName val="16_HUB5"/>
      <sheetName val="17_DLOCK5"/>
      <sheetName val="18_PSP5"/>
      <sheetName val="19_누수5"/>
      <sheetName val="20_K_S5"/>
      <sheetName val="차체부품_INS_REPORT(갑)5"/>
      <sheetName val="FUEL_FILLER5"/>
      <sheetName val="진행_DATA_(2)5"/>
      <sheetName val="2_대외공문5"/>
      <sheetName val="5_WIRE적용LIST5"/>
      <sheetName val="외주현황_wq15"/>
      <sheetName val="_납촉자5"/>
      <sheetName val="3-2_귀책부서별_DT현황4"/>
      <sheetName val="3_일반사상5"/>
      <sheetName val="LX3_0_RR4"/>
      <sheetName val="GB-IC_Villingen_GG4"/>
      <sheetName val="SUB_2월_재검사추이도4"/>
      <sheetName val="5_세운W-A4"/>
      <sheetName val="JT3_0견적-구14"/>
      <sheetName val="c_db4"/>
      <sheetName val="금형_(2)4"/>
      <sheetName val="1_TM6"/>
      <sheetName val="2_align6"/>
      <sheetName val="3_JUDDER6"/>
      <sheetName val="4_M_S6"/>
      <sheetName val="5_P_W_R6"/>
      <sheetName val="6_F_G6"/>
      <sheetName val="7__SCABLE6"/>
      <sheetName val="8_DIFF6"/>
      <sheetName val="9_A_C6"/>
      <sheetName val="10_GEAR6"/>
      <sheetName val="11_ISC6"/>
      <sheetName val="12_ALT6"/>
      <sheetName val="13_O_S6"/>
      <sheetName val="14_silencer6"/>
      <sheetName val="15_DAMPER6"/>
      <sheetName val="16_HUB6"/>
      <sheetName val="17_DLOCK6"/>
      <sheetName val="18_PSP6"/>
      <sheetName val="19_누수6"/>
      <sheetName val="20_K_S6"/>
      <sheetName val="차체부품_INS_REPORT(갑)6"/>
      <sheetName val="FUEL_FILLER6"/>
      <sheetName val="진행_DATA_(2)6"/>
      <sheetName val="2_대외공문6"/>
      <sheetName val="5_WIRE적용LIST6"/>
      <sheetName val="외주현황_wq16"/>
      <sheetName val="_납촉자6"/>
      <sheetName val="3-2_귀책부서별_DT현황5"/>
      <sheetName val="3_일반사상6"/>
      <sheetName val="LX3_0_RR5"/>
      <sheetName val="GB-IC_Villingen_GG5"/>
      <sheetName val="SUB_2월_재검사추이도5"/>
      <sheetName val="5_세운W-A5"/>
      <sheetName val="JT3_0견적-구15"/>
      <sheetName val="c_db5"/>
      <sheetName val="금형_(2)5"/>
      <sheetName val="1_TM7"/>
      <sheetName val="2_align7"/>
      <sheetName val="3_JUDDER7"/>
      <sheetName val="4_M_S7"/>
      <sheetName val="5_P_W_R7"/>
      <sheetName val="6_F_G7"/>
      <sheetName val="7__SCABLE7"/>
      <sheetName val="8_DIFF7"/>
      <sheetName val="9_A_C7"/>
      <sheetName val="10_GEAR7"/>
      <sheetName val="11_ISC7"/>
      <sheetName val="12_ALT7"/>
      <sheetName val="13_O_S7"/>
      <sheetName val="14_silencer7"/>
      <sheetName val="15_DAMPER7"/>
      <sheetName val="16_HUB7"/>
      <sheetName val="17_DLOCK7"/>
      <sheetName val="18_PSP7"/>
      <sheetName val="19_누수7"/>
      <sheetName val="20_K_S7"/>
      <sheetName val="차체부품_INS_REPORT(갑)7"/>
      <sheetName val="FUEL_FILLER7"/>
      <sheetName val="진행_DATA_(2)7"/>
      <sheetName val="2_대외공문7"/>
      <sheetName val="5_WIRE적용LIST7"/>
      <sheetName val="외주현황_wq17"/>
      <sheetName val="_납촉자7"/>
      <sheetName val="3-2_귀책부서별_DT현황6"/>
      <sheetName val="3_일반사상7"/>
      <sheetName val="LX3_0_RR6"/>
      <sheetName val="GB-IC_Villingen_GG6"/>
      <sheetName val="SUB_2월_재검사추이도6"/>
      <sheetName val="5_세운W-A6"/>
      <sheetName val="JT3_0견적-구16"/>
      <sheetName val="c_db6"/>
      <sheetName val="금형_(2)6"/>
      <sheetName val="1_TM9"/>
      <sheetName val="2_align9"/>
      <sheetName val="3_JUDDER9"/>
      <sheetName val="4_M_S9"/>
      <sheetName val="5_P_W_R9"/>
      <sheetName val="6_F_G9"/>
      <sheetName val="7__SCABLE9"/>
      <sheetName val="8_DIFF9"/>
      <sheetName val="9_A_C9"/>
      <sheetName val="10_GEAR9"/>
      <sheetName val="11_ISC9"/>
      <sheetName val="12_ALT9"/>
      <sheetName val="13_O_S9"/>
      <sheetName val="14_silencer9"/>
      <sheetName val="15_DAMPER9"/>
      <sheetName val="16_HUB9"/>
      <sheetName val="17_DLOCK9"/>
      <sheetName val="18_PSP9"/>
      <sheetName val="19_누수9"/>
      <sheetName val="20_K_S9"/>
      <sheetName val="차체부품_INS_REPORT(갑)9"/>
      <sheetName val="FUEL_FILLER9"/>
      <sheetName val="진행_DATA_(2)9"/>
      <sheetName val="2_대외공문9"/>
      <sheetName val="5_WIRE적용LIST9"/>
      <sheetName val="외주현황_wq19"/>
      <sheetName val="_납촉자9"/>
      <sheetName val="3-2_귀책부서별_DT현황8"/>
      <sheetName val="3_일반사상9"/>
      <sheetName val="LX3_0_RR8"/>
      <sheetName val="GB-IC_Villingen_GG8"/>
      <sheetName val="SUB_2월_재검사추이도8"/>
      <sheetName val="5_세운W-A8"/>
      <sheetName val="JT3_0견적-구18"/>
      <sheetName val="c_db8"/>
      <sheetName val="금형_(2)8"/>
      <sheetName val="일일_업무_현황_(3)2"/>
      <sheetName val="일일_업무_현황_(5)2"/>
      <sheetName val="J150_승인진도관리_LIST2"/>
      <sheetName val="TOTAL_LIST2"/>
      <sheetName val="Price_Range2"/>
      <sheetName val="FTR_MACRo2"/>
      <sheetName val="협력사_일반현황2"/>
      <sheetName val="0_절삭조건2"/>
      <sheetName val="상세_계산_내역2"/>
      <sheetName val="MPL_技連2"/>
      <sheetName val="342E_BLOCK2"/>
      <sheetName val="1-1_General_Code1"/>
      <sheetName val="1_TM8"/>
      <sheetName val="2_align8"/>
      <sheetName val="3_JUDDER8"/>
      <sheetName val="4_M_S8"/>
      <sheetName val="5_P_W_R8"/>
      <sheetName val="6_F_G8"/>
      <sheetName val="7__SCABLE8"/>
      <sheetName val="8_DIFF8"/>
      <sheetName val="9_A_C8"/>
      <sheetName val="10_GEAR8"/>
      <sheetName val="11_ISC8"/>
      <sheetName val="12_ALT8"/>
      <sheetName val="13_O_S8"/>
      <sheetName val="14_silencer8"/>
      <sheetName val="15_DAMPER8"/>
      <sheetName val="16_HUB8"/>
      <sheetName val="17_DLOCK8"/>
      <sheetName val="18_PSP8"/>
      <sheetName val="19_누수8"/>
      <sheetName val="20_K_S8"/>
      <sheetName val="차체부품_INS_REPORT(갑)8"/>
      <sheetName val="FUEL_FILLER8"/>
      <sheetName val="진행_DATA_(2)8"/>
      <sheetName val="2_대외공문8"/>
      <sheetName val="5_WIRE적용LIST8"/>
      <sheetName val="외주현황_wq18"/>
      <sheetName val="_납촉자8"/>
      <sheetName val="3-2_귀책부서별_DT현황7"/>
      <sheetName val="3_일반사상8"/>
      <sheetName val="LX3_0_RR7"/>
      <sheetName val="GB-IC_Villingen_GG7"/>
      <sheetName val="SUB_2월_재검사추이도7"/>
      <sheetName val="5_세운W-A7"/>
      <sheetName val="JT3_0견적-구17"/>
      <sheetName val="c_db7"/>
      <sheetName val="금형_(2)7"/>
      <sheetName val="J150_승인진도관리_LIST1"/>
      <sheetName val="TOTAL_LIST1"/>
      <sheetName val="Price_Range1"/>
      <sheetName val="FTR_MACRo1"/>
      <sheetName val="상세_계산_내역1"/>
      <sheetName val="OCT"/>
      <sheetName val="VT-5T"/>
      <sheetName val="월별수입"/>
      <sheetName val="SRC(현재)"/>
      <sheetName val="RFQ 1804"/>
      <sheetName val="운영"/>
      <sheetName val="DS_MBR RR Side  - PcA"/>
      <sheetName val="지점분석00"/>
      <sheetName val="Dual PMP수율"/>
      <sheetName val="시설이용권명세서"/>
      <sheetName val="특정현금과예금"/>
      <sheetName val="业体目录"/>
      <sheetName val="현장관리비"/>
      <sheetName val=" Common Info Page"/>
      <sheetName val="TABLE(터키)"/>
      <sheetName val="권취Simu"/>
      <sheetName val="공문송부업체"/>
      <sheetName val="진천MOBIS"/>
      <sheetName val="외주수입검사 종합(6월)"/>
      <sheetName val="_x005f_x005f_x005f_x005f_x005f_x005f_x005f_x0000__x005f"/>
      <sheetName val="구list"/>
      <sheetName val="금형 이력 카드"/>
      <sheetName val="Q13"/>
      <sheetName val="Q11"/>
      <sheetName val="Q23"/>
      <sheetName val="Q12"/>
      <sheetName val="LCAUTO.4"/>
      <sheetName val="LCAT수.조"/>
      <sheetName val="10월"/>
      <sheetName val="곡성"/>
      <sheetName val="소재 이력"/>
      <sheetName val="99 조정금액"/>
      <sheetName val="주간실적상세"/>
      <sheetName val="생산성상세"/>
      <sheetName val="CPK_CHART"/>
      <sheetName val="1.종합평가표"/>
      <sheetName val="Actual In &amp; Out"/>
      <sheetName val="99년1월"/>
      <sheetName val="내부품질감사절차서"/>
      <sheetName val="신1"/>
      <sheetName val="DV_Flow_Chart_DV-PV1_(PFC)"/>
      <sheetName val="임율"/>
      <sheetName val="13년임율"/>
      <sheetName val="사정표"/>
      <sheetName val="단가2"/>
      <sheetName val="Burnish"/>
      <sheetName val="기타"/>
      <sheetName val="재질표"/>
      <sheetName val="일보_생산"/>
      <sheetName val="_1"/>
      <sheetName val="2-1_제품군별계획대비실적(B_A)"/>
      <sheetName val="공정능력(마운틴_홀_거리)"/>
      <sheetName val="Summary_Sheet"/>
      <sheetName val="Datasheet_for_KPI_Model_1"/>
      <sheetName val="OEM_이의제기_종합"/>
      <sheetName val="S50_"/>
      <sheetName val="일일판매현황"/>
      <sheetName val="Upgrades_pricing"/>
      <sheetName val="7_3_DY팀"/>
      <sheetName val="2차 OI_x0010__x0000__xda10_࠱"/>
      <sheetName val="2차 OI_x0000__x0000_젘_x0000_"/>
      <sheetName val="2차 OI䑲⿀_x0000__x0000_"/>
      <sheetName val="LJM"/>
      <sheetName val="단가80%기준(재무)"/>
      <sheetName val="매출집계-RMB"/>
      <sheetName val="PS종합"/>
      <sheetName val="경영계획"/>
      <sheetName val="불량"/>
      <sheetName val="품질보증"/>
      <sheetName val="DepPlan"/>
      <sheetName val="Consignes"/>
      <sheetName val="BDachats"/>
      <sheetName val="旧玉"/>
      <sheetName val="UC_UM"/>
      <sheetName val="THS - Key Inputs"/>
      <sheetName val="Moulding_data"/>
      <sheetName val="코드집(수출)"/>
      <sheetName val="2005년 소요량"/>
      <sheetName val="3.3검토국"/>
      <sheetName val="ACCN9909"/>
      <sheetName val="Accn9910"/>
      <sheetName val="ACCN9908"/>
      <sheetName val="공사별5"/>
      <sheetName val="pr00_10_20"/>
      <sheetName val="고정자산원본"/>
      <sheetName val="Sch9"/>
      <sheetName val="2안"/>
      <sheetName val="96상입"/>
      <sheetName val="표"/>
      <sheetName val="주물"/>
      <sheetName val="Interco &amp; PVS Loc Cur"/>
      <sheetName val="IBASE"/>
      <sheetName val="제품상품(DL)"/>
      <sheetName val="5월DL"/>
      <sheetName val="cr2000분석"/>
      <sheetName val="경로매출"/>
      <sheetName val="참고"/>
      <sheetName val="CR금액"/>
      <sheetName val="OEM Plan"/>
      <sheetName val="Details"/>
      <sheetName val="DATA01"/>
      <sheetName val="종합표"/>
      <sheetName val="콤비품의-3"/>
      <sheetName val="첨부4.기술평가서"/>
      <sheetName val="LOCKUP"/>
      <sheetName val="99년12월 실적DATA"/>
      <sheetName val="SO416"/>
      <sheetName val="목표세부명세"/>
      <sheetName val="승용"/>
      <sheetName val="Help"/>
      <sheetName val="입력DATA"/>
      <sheetName val="Menu"/>
      <sheetName val="MS"/>
      <sheetName val="PS SIDE OTR INR 공정개선 상세"/>
      <sheetName val="PROFILE"/>
      <sheetName val="기계(1998~2003년)작업본"/>
      <sheetName val="기계(2004년)작업본"/>
      <sheetName val="입력laser"/>
      <sheetName val="노동부"/>
      <sheetName val="자체실적Y"/>
      <sheetName val="01_SW"/>
      <sheetName val="TL PROTO 2열"/>
      <sheetName val="공정능력"/>
      <sheetName val="★금형비 계산서"/>
      <sheetName val="LOWSIDE 비교"/>
      <sheetName val="구분자료"/>
      <sheetName val="전사"/>
      <sheetName val="SNP"/>
      <sheetName val="PACKING LIST"/>
      <sheetName val="Y3"/>
      <sheetName val="조달내역"/>
      <sheetName val="COOLING UNIT"/>
      <sheetName val="자동차 종합지표"/>
      <sheetName val="데이터목록"/>
      <sheetName val="R-16E"/>
      <sheetName val="C-16MM"/>
      <sheetName val="C-12MM"/>
      <sheetName val="C-20MM"/>
      <sheetName val="5호기_Query"/>
      <sheetName val="오퍼(DS)"/>
      <sheetName val="물량표S"/>
      <sheetName val="PAINT"/>
      <sheetName val="실행내역"/>
      <sheetName val="4월"/>
      <sheetName val="3)재료비"/>
      <sheetName val="1ဲ_ALT4"/>
      <sheetName val="1ဳ_O_S4"/>
      <sheetName val="15_၄AMPER4"/>
      <sheetName val="BACK_DATA_08_7_1~4"/>
      <sheetName val="E_W4"/>
      <sheetName val="P_W4"/>
      <sheetName val="S_W4"/>
      <sheetName val="二_POSITION_XLS4"/>
      <sheetName val="OPT손익_내수4"/>
      <sheetName val="OPT손익_수출4"/>
      <sheetName val="BACK_DATA4"/>
      <sheetName val="TEMP_TORQUE3"/>
      <sheetName val="126_2553"/>
      <sheetName val="B053_(990701)공정실적PP%계산3"/>
      <sheetName val="CASE_ASM3"/>
      <sheetName val="14_1부3"/>
      <sheetName val="1_변경범위3"/>
      <sheetName val="PRESS_DATA3"/>
      <sheetName val="설비능력및_종합공정능력산출시_사용3"/>
      <sheetName val="소상_&quot;1&quot;3"/>
      <sheetName val="팀별_합계3"/>
      <sheetName val="운임_환차손-Y3"/>
      <sheetName val="매출종합_`093"/>
      <sheetName val="검사기준서_을_치수3"/>
      <sheetName val="검사기준서_갑3"/>
      <sheetName val="검사기준서_을3"/>
      <sheetName val="검사협정_갑3"/>
      <sheetName val="검사성적서_갑3"/>
      <sheetName val="검사성적서_을3"/>
      <sheetName val="검사성적서_병3"/>
      <sheetName val="Nego_PV3"/>
      <sheetName val="LAMBDA_자작3"/>
      <sheetName val="X-3_ENG3"/>
      <sheetName val="1ဲ_ALT5"/>
      <sheetName val="1ဳ_O_S5"/>
      <sheetName val="15_၄AMPER5"/>
      <sheetName val="BACK_DATA_08_7_1~5"/>
      <sheetName val="E_W5"/>
      <sheetName val="P_W5"/>
      <sheetName val="S_W5"/>
      <sheetName val="二_POSITION_XLS5"/>
      <sheetName val="OPT손익_내수5"/>
      <sheetName val="OPT손익_수출5"/>
      <sheetName val="BACK_DATA5"/>
      <sheetName val="TEMP_TORQUE4"/>
      <sheetName val="126_2554"/>
      <sheetName val="B053_(990701)공정실적PP%계산4"/>
      <sheetName val="CASE_ASM4"/>
      <sheetName val="14_1부4"/>
      <sheetName val="1_변경범위4"/>
      <sheetName val="PRESS_DATA4"/>
      <sheetName val="설비능력및_종합공정능력산출시_사용4"/>
      <sheetName val="소상_&quot;1&quot;4"/>
      <sheetName val="팀별_합계4"/>
      <sheetName val="운임_환차손-Y4"/>
      <sheetName val="매출종합_`094"/>
      <sheetName val="검사기준서_을_치수4"/>
      <sheetName val="검사기준서_갑4"/>
      <sheetName val="검사기준서_을4"/>
      <sheetName val="검사협정_갑4"/>
      <sheetName val="검사성적서_갑4"/>
      <sheetName val="검사성적서_을4"/>
      <sheetName val="검사성적서_병4"/>
      <sheetName val="Nego_PV4"/>
      <sheetName val="LAMBDA_자작4"/>
      <sheetName val="X-3_ENG4"/>
      <sheetName val="1ဲ_ALT6"/>
      <sheetName val="1ဳ_O_S6"/>
      <sheetName val="15_၄AMPER6"/>
      <sheetName val="BACK_DATA_08_7_1~6"/>
      <sheetName val="E_W6"/>
      <sheetName val="P_W6"/>
      <sheetName val="S_W6"/>
      <sheetName val="二_POSITION_XLS6"/>
      <sheetName val="OPT손익_내수6"/>
      <sheetName val="OPT손익_수출6"/>
      <sheetName val="BACK_DATA6"/>
      <sheetName val="TEMP_TORQUE5"/>
      <sheetName val="126_2555"/>
      <sheetName val="B053_(990701)공정실적PP%계산5"/>
      <sheetName val="CASE_ASM5"/>
      <sheetName val="14_1부5"/>
      <sheetName val="1_변경범위5"/>
      <sheetName val="PRESS_DATA5"/>
      <sheetName val="설비능력및_종합공정능력산출시_사용5"/>
      <sheetName val="소상_&quot;1&quot;5"/>
      <sheetName val="팀별_합계5"/>
      <sheetName val="운임_환차손-Y5"/>
      <sheetName val="매출종합_`095"/>
      <sheetName val="검사기준서_을_치수5"/>
      <sheetName val="검사기준서_갑5"/>
      <sheetName val="검사기준서_을5"/>
      <sheetName val="검사협정_갑5"/>
      <sheetName val="검사성적서_갑5"/>
      <sheetName val="검사성적서_을5"/>
      <sheetName val="검사성적서_병5"/>
      <sheetName val="Nego_PV5"/>
      <sheetName val="LAMBDA_자작5"/>
      <sheetName val="X-3_ENG5"/>
      <sheetName val="1ဲ_ALT7"/>
      <sheetName val="1ဳ_O_S7"/>
      <sheetName val="15_၄AMPER7"/>
      <sheetName val="BACK_DATA_08_7_1~7"/>
      <sheetName val="E_W7"/>
      <sheetName val="P_W7"/>
      <sheetName val="S_W7"/>
      <sheetName val="二_POSITION_XLS7"/>
      <sheetName val="OPT손익_내수7"/>
      <sheetName val="OPT손익_수출7"/>
      <sheetName val="BACK_DATA7"/>
      <sheetName val="TEMP_TORQUE6"/>
      <sheetName val="126_2556"/>
      <sheetName val="B053_(990701)공정실적PP%계산6"/>
      <sheetName val="CASE_ASM6"/>
      <sheetName val="14_1부6"/>
      <sheetName val="1_변경범위6"/>
      <sheetName val="PRESS_DATA6"/>
      <sheetName val="설비능력및_종합공정능력산출시_사용6"/>
      <sheetName val="소상_&quot;1&quot;6"/>
      <sheetName val="팀별_합계6"/>
      <sheetName val="운임_환차손-Y6"/>
      <sheetName val="매출종합_`096"/>
      <sheetName val="검사기준서_을_치수6"/>
      <sheetName val="검사기준서_갑6"/>
      <sheetName val="검사기준서_을6"/>
      <sheetName val="검사협정_갑6"/>
      <sheetName val="검사성적서_갑6"/>
      <sheetName val="검사성적서_을6"/>
      <sheetName val="검사성적서_병6"/>
      <sheetName val="Nego_PV6"/>
      <sheetName val="LAMBDA_자작6"/>
      <sheetName val="X-3_ENG6"/>
      <sheetName val="1ဲ_ALT8"/>
      <sheetName val="1ဳ_O_S8"/>
      <sheetName val="15_၄AMPER8"/>
      <sheetName val="BACK_DATA_08_7_1~8"/>
      <sheetName val="E_W8"/>
      <sheetName val="P_W8"/>
      <sheetName val="S_W8"/>
      <sheetName val="二_POSITION_XLS8"/>
      <sheetName val="OPT손익_내수8"/>
      <sheetName val="OPT손익_수출8"/>
      <sheetName val="BACK_DATA8"/>
      <sheetName val="TEMP_TORQUE7"/>
      <sheetName val="126_2557"/>
      <sheetName val="B053_(990701)공정실적PP%계산7"/>
      <sheetName val="CASE_ASM7"/>
      <sheetName val="14_1부7"/>
      <sheetName val="1_변경범위7"/>
      <sheetName val="PRESS_DATA7"/>
      <sheetName val="설비능력및_종합공정능력산출시_사용7"/>
      <sheetName val="소상_&quot;1&quot;7"/>
      <sheetName val="팀별_합계7"/>
      <sheetName val="운임_환차손-Y7"/>
      <sheetName val="매출종합_`097"/>
      <sheetName val="검사기준서_을_치수7"/>
      <sheetName val="검사기준서_갑7"/>
      <sheetName val="검사기준서_을7"/>
      <sheetName val="검사협정_갑7"/>
      <sheetName val="검사성적서_갑7"/>
      <sheetName val="검사성적서_을7"/>
      <sheetName val="검사성적서_병7"/>
      <sheetName val="Nego_PV7"/>
      <sheetName val="LAMBDA_자작7"/>
      <sheetName val="X-3_ENG7"/>
      <sheetName val="전체"/>
      <sheetName val="보강사 소요량"/>
      <sheetName val="일반경비"/>
      <sheetName val="CLMN자료"/>
      <sheetName val="양식-금형"/>
      <sheetName val="1.2.2완제품검사('00.4월) (가라)"/>
      <sheetName val="FO-BO-ER"/>
      <sheetName val="規模表紙"/>
      <sheetName val="진행단계현황"/>
      <sheetName val="개발_TOOL_집계표1"/>
      <sheetName val="경상_개발비1"/>
      <sheetName val="내수1_8GL2"/>
      <sheetName val="ALPROFILE_발주실적1"/>
      <sheetName val="Sheet1_(2)1"/>
      <sheetName val="계산_DATA_입력1"/>
      <sheetName val="Evaluation_objects2"/>
      <sheetName val="GLOBAL_PT_NEW_FORMAT_OCT_20021"/>
      <sheetName val="MACRO1_XLM1"/>
      <sheetName val="02년_SUC1"/>
      <sheetName val="3__관리점지수실적-1_1생산성1"/>
      <sheetName val="Sec_1_-_RFQ1"/>
      <sheetName val="Sch7a_(토요일)1"/>
      <sheetName val="Rate_data1"/>
      <sheetName val="원단위_전후비교1"/>
      <sheetName val="실적_및_계획1"/>
      <sheetName val="공정능력_(2)1"/>
      <sheetName val="Master_Cable1"/>
      <sheetName val="PRO_(참조)1"/>
      <sheetName val="외주품_감점_유형_기준1"/>
      <sheetName val="Bosch_ADVP&amp;R1"/>
      <sheetName val="개발_TOOL_집계표2"/>
      <sheetName val="경상_개발비2"/>
      <sheetName val="내수1_8GL3"/>
      <sheetName val="ALPROFILE_발주실적2"/>
      <sheetName val="Sheet1_(2)2"/>
      <sheetName val="Sheet6_(3)2"/>
      <sheetName val="계산_DATA_입력2"/>
      <sheetName val="Evaluation_objects3"/>
      <sheetName val="GLOBAL_PT_NEW_FORMAT_OCT_20022"/>
      <sheetName val="MACRO1_XLM2"/>
      <sheetName val="02년_SUC2"/>
      <sheetName val="3__관리점지수실적-1_1생산성2"/>
      <sheetName val="Sec_1_-_RFQ2"/>
      <sheetName val="Sch7a_(토요일)2"/>
      <sheetName val="Rate_data2"/>
      <sheetName val="원단위_전후비교2"/>
      <sheetName val="실적_및_계획2"/>
      <sheetName val="공정능력_(2)2"/>
      <sheetName val="Master_Cable2"/>
      <sheetName val="PRO_(참조)2"/>
      <sheetName val="외주품_감점_유형_기준2"/>
      <sheetName val="Bosch_ADVP&amp;R2"/>
      <sheetName val="개발_TOOL_집계표3"/>
      <sheetName val="경상_개발비3"/>
      <sheetName val="내수1_8GL4"/>
      <sheetName val="ALPROFILE_발주실적3"/>
      <sheetName val="Sheet1_(2)3"/>
      <sheetName val="Sheet6_(3)3"/>
      <sheetName val="계산_DATA_입력3"/>
      <sheetName val="상세_계산_내역3"/>
      <sheetName val="Evaluation_objects4"/>
      <sheetName val="1_2내수3"/>
      <sheetName val="GLOBAL_PT_NEW_FORMAT_OCT_20023"/>
      <sheetName val="MACRO1_XLM3"/>
      <sheetName val="02년_SUC3"/>
      <sheetName val="Cost_Reduction3"/>
      <sheetName val="3__관리점지수실적-1_1생산성3"/>
      <sheetName val="Sec_1_-_RFQ3"/>
      <sheetName val="Sch7a_(토요일)3"/>
      <sheetName val="Rate_data3"/>
      <sheetName val="원단위_전후비교3"/>
      <sheetName val="실적_및_계획3"/>
      <sheetName val="공정능력_(2)3"/>
      <sheetName val="Master_Cable3"/>
      <sheetName val="PRO_(참조)3"/>
      <sheetName val="외주품_감점_유형_기준3"/>
      <sheetName val="Bosch_ADVP&amp;R3"/>
      <sheetName val="연봉산정기초자료"/>
      <sheetName val="견적서"/>
      <sheetName val="#1-1 (2)"/>
      <sheetName val="불량건수"/>
      <sheetName val="외주집계"/>
      <sheetName val="25414-B2060"/>
      <sheetName val="2-2.매출분석"/>
      <sheetName val="RES"/>
      <sheetName val="경쟁실분"/>
      <sheetName val="제품판매_수량"/>
      <sheetName val="주재료비"/>
      <sheetName val="생산1-2"/>
      <sheetName val="Sales_1"/>
      <sheetName val="Flags"/>
      <sheetName val="금형이력"/>
      <sheetName val="평가"/>
      <sheetName val="별제권_정리담보권1"/>
      <sheetName val="기초 DATA"/>
      <sheetName val="CPk원본"/>
      <sheetName val="2100"/>
      <sheetName val="배부기준"/>
      <sheetName val="項目定義"/>
      <sheetName val="basedata"/>
      <sheetName val="신흥테크 세부내역 LIST"/>
      <sheetName val="MAT"/>
      <sheetName val="단가표"/>
      <sheetName val="SUB(C)"/>
      <sheetName val="비용구조"/>
      <sheetName val="피엘"/>
      <sheetName val="LINE PPM-분석"/>
      <sheetName val="수불부"/>
      <sheetName val="Actual data"/>
      <sheetName val="XXXXXX"/>
      <sheetName val="DATA(PP%)"/>
      <sheetName val="DATA(PC%)"/>
      <sheetName val="기준정보(A) 15.10.27"/>
      <sheetName val="단중 및 예비길이 SHEET 15.9.5(K)"/>
      <sheetName val="품목실적(KK)"/>
      <sheetName val="15.1.02 15년 1월예시계획"/>
      <sheetName val="15년 12월 시작재공품 15.12.3"/>
      <sheetName val="기준정보(A) 12.02.23"/>
      <sheetName val="2001"/>
      <sheetName val="TWIST"/>
      <sheetName val="STD  CAB"/>
      <sheetName val="STD  NCAB"/>
      <sheetName val="원소재 변경 상세"/>
      <sheetName val="직거래가 변경"/>
      <sheetName val="PAN"/>
      <sheetName val="IS(Result)"/>
      <sheetName val="PL By Model(Result)"/>
      <sheetName val="PL_By_Model(Result)"/>
      <sheetName val="국민연금"/>
      <sheetName val="94열처리"/>
      <sheetName val="3월종합현황"/>
      <sheetName val="XL4Poppy"/>
      <sheetName val="급여대장"/>
      <sheetName val="ab입고수량"/>
      <sheetName val="Tool Type"/>
      <sheetName val="3. Acronyms and abbreviations"/>
      <sheetName val="부재료"/>
      <sheetName val="Report"/>
      <sheetName val="24.냉각실용添1"/>
      <sheetName val="조립LINE"/>
      <sheetName val="AVSSX"/>
      <sheetName val="노원열병합  건축공사기성내역서"/>
      <sheetName val="Gia vat tu"/>
      <sheetName val="FA-LISTING"/>
      <sheetName val="test1"/>
      <sheetName val="유통망계획"/>
      <sheetName val="Data Not Used"/>
      <sheetName val="ScoreCards"/>
      <sheetName val="Variables"/>
      <sheetName val="FTQ Data"/>
      <sheetName val="Int Pulls Data"/>
      <sheetName val="Int Spills Data"/>
      <sheetName val="PPM Data"/>
      <sheetName val="Pulls Data"/>
      <sheetName val="Spills Data"/>
      <sheetName val="라이온2"/>
      <sheetName val="공통비"/>
      <sheetName val="신청현황"/>
      <sheetName val="PFMEA_XLS1"/>
      <sheetName val="신고서_전1"/>
      <sheetName val="Basic_assumptions1"/>
      <sheetName val="영업_일11"/>
      <sheetName val="RELAY_FAX양식1"/>
      <sheetName val="상세_견적서_(HMC)1"/>
      <sheetName val="INVESTMENT_(Hardware)2"/>
      <sheetName val="2008_г1"/>
      <sheetName val="2_중요한회계정책1"/>
      <sheetName val="9_관계기업투자1"/>
      <sheetName val="42_리스1"/>
      <sheetName val="25_법인세1"/>
      <sheetName val="_PPAP_작성중__xlsx1"/>
      <sheetName val="Proj_List_00E1"/>
      <sheetName val="1_2내수4"/>
      <sheetName val="PFMEA_XLS2"/>
      <sheetName val="신고서_전2"/>
      <sheetName val="Basic_assumptions2"/>
      <sheetName val="영업_일12"/>
      <sheetName val="RELAY_FAX양식2"/>
      <sheetName val="상세_견적서_(HMC)2"/>
      <sheetName val="INVESTMENT_(Hardware)3"/>
      <sheetName val="2008_г2"/>
      <sheetName val="2_중요한회계정책2"/>
      <sheetName val="9_관계기업투자2"/>
      <sheetName val="42_리스2"/>
      <sheetName val="25_법인세2"/>
      <sheetName val="_PPAP_작성중__xlsx2"/>
      <sheetName val="Proj_List_00E2"/>
      <sheetName val="DBL_LPG시험2"/>
      <sheetName val="1_2내수5"/>
      <sheetName val="Cost_Reduction4"/>
      <sheetName val="PFMEA_XLS3"/>
      <sheetName val="신고서_전3"/>
      <sheetName val="Basic_assumptions3"/>
      <sheetName val="0_절삭조건3"/>
      <sheetName val="Sheet6_(3)4"/>
      <sheetName val="영업_일13"/>
      <sheetName val="RELAY_FAX양식3"/>
      <sheetName val="상세_견적서_(HMC)3"/>
      <sheetName val="INVESTMENT_(Hardware)4"/>
      <sheetName val="2008_г3"/>
      <sheetName val="2_중요한회계정책3"/>
      <sheetName val="9_관계기업투자3"/>
      <sheetName val="42_리스3"/>
      <sheetName val="25_법인세3"/>
      <sheetName val="_PPAP_작성중__xlsx3"/>
      <sheetName val="Proj_List_00E3"/>
      <sheetName val="DBL_LPG시험3"/>
      <sheetName val="이름정의_판매계획정리"/>
      <sheetName val="이름정의_라인운영계획"/>
      <sheetName val="Bas_Moteur"/>
      <sheetName val="PP%-low RPM"/>
      <sheetName val="메탈&amp;환율"/>
      <sheetName val="인건비US"/>
      <sheetName val="소재종류"/>
      <sheetName val="매입자료1"/>
      <sheetName val="93상각비"/>
      <sheetName val="거래선별 매출현황 내역"/>
      <sheetName val="수식파일 (삭제금지)"/>
      <sheetName val="호봉CODE"/>
      <sheetName val="Base"/>
      <sheetName val="Chart"/>
      <sheetName val="info"/>
      <sheetName val="Sale"/>
      <sheetName val="List Total"/>
      <sheetName val="List(Retired)"/>
      <sheetName val="Attendance"/>
      <sheetName val="Book"/>
      <sheetName val="Person.Cost"/>
      <sheetName val="입퇴사"/>
      <sheetName val="Absent"/>
      <sheetName val="THEO DÕI THAI SẢN (2)"/>
      <sheetName val="Maternity"/>
      <sheetName val="Man"/>
      <sheetName val="TIME"/>
      <sheetName val="Time.Man"/>
      <sheetName val="Salary(Section)"/>
      <sheetName val="Salary(Cus.)"/>
      <sheetName val="OT OVER"/>
      <sheetName val="UPC+EAN"/>
      <sheetName val="物料規格"/>
      <sheetName val="Cfg"/>
      <sheetName val="Segment 4 Bid Sheet"/>
      <sheetName val="Feuil2"/>
      <sheetName val="CPK1"/>
      <sheetName val="可测试性需求基线"/>
      <sheetName val="参数表"/>
      <sheetName val="Hi6810 功能信号表"/>
      <sheetName val="6.FQC检验数据"/>
      <sheetName val="集計２"/>
      <sheetName val="输入清单"/>
      <sheetName val="平衡分析"/>
      <sheetName val="2003 prod2"/>
      <sheetName val="2003 Target"/>
      <sheetName val="通讯录"/>
      <sheetName val="Data_Tim"/>
      <sheetName val="RA Bearer"/>
      <sheetName val="法規課84上半年經營實績"/>
      <sheetName val="Trend Total nguyên nhân"/>
      <sheetName val="zzin"/>
      <sheetName val="Lists"/>
      <sheetName val="Investigation_Note"/>
      <sheetName val="测试计划与结果"/>
      <sheetName val="CPK样板"/>
      <sheetName val="700-001563-03"/>
      <sheetName val="設備預算總表附件3 "/>
      <sheetName val="FA Definitions"/>
      <sheetName val="C-L"/>
      <sheetName val="자료실"/>
      <sheetName val="접촉온도"/>
      <sheetName val="Hw_0415_TOTAL"/>
      <sheetName val="드롭다운"/>
      <sheetName val="업체데이터"/>
      <sheetName val="5 Why's"/>
      <sheetName val="NC-CODE"/>
      <sheetName val="PART"/>
      <sheetName val="국가"/>
      <sheetName val="품질목표"/>
      <sheetName val="03년 체제결과"/>
      <sheetName val="FRONT_HUB견적가2"/>
      <sheetName val="VS1_Paretto분석2"/>
      <sheetName val="포머_비가동_내역2"/>
      <sheetName val="생산현황_(입력)1"/>
      <sheetName val="MPS_Q3_FY041"/>
      <sheetName val="MPS_Q4_FY041"/>
      <sheetName val="1_ER유체응용1"/>
      <sheetName val="4_시험장비1"/>
      <sheetName val="FLOW_PROSES_(A)1"/>
      <sheetName val="DATA_BASE1"/>
      <sheetName val="업체별_단가현황1"/>
      <sheetName val="VPP(BD-010)_이상보고1"/>
      <sheetName val="THEME_CODE1"/>
      <sheetName val="CR_CODE1"/>
      <sheetName val="임율_&amp;_LOT1"/>
      <sheetName val="생산계획_(2)1"/>
      <sheetName val="P&amp;L,Bal_Sheet,Cash_Forecast1"/>
      <sheetName val="02_07_27_부품판매가1"/>
      <sheetName val="1_세부비교원가(내수)1"/>
      <sheetName val="1_종합비교원가(내수_일반_유럽)1"/>
      <sheetName val="03_PFD-11"/>
      <sheetName val="2__Definitions1"/>
      <sheetName val="비교원가제출_고1"/>
      <sheetName val="코드_조건표2"/>
      <sheetName val="일일_생산및판매계획_대_실적1"/>
      <sheetName val="장비_전체리스트1"/>
      <sheetName val="HMC_사전원가(원혁기준)13%1"/>
      <sheetName val="2차_OIL량측정1"/>
      <sheetName val="재품별_단가1"/>
      <sheetName val="집중검사_리스트1"/>
      <sheetName val="10_예산_및_원가_계획(02년)1"/>
      <sheetName val="6_수입검사_1"/>
      <sheetName val="12_Inv_1"/>
      <sheetName val="97년_재료예산(안)1"/>
      <sheetName val="1_터빈1"/>
      <sheetName val="cost_base_e_dati1"/>
      <sheetName val="차체_품안표1"/>
      <sheetName val="Data_Sheet1"/>
      <sheetName val="_2"/>
      <sheetName val="_3"/>
      <sheetName val="실행내역서_1"/>
      <sheetName val="개발_LIST1"/>
      <sheetName val="PC%계산(WM_COMM단차)1"/>
      <sheetName val="1_1_2008_OTIF1"/>
      <sheetName val="1~3월_지시사항1"/>
      <sheetName val="1_POSITIONING1"/>
      <sheetName val="production_dept1"/>
      <sheetName val="Value_Analysis_-_Sheet_11"/>
      <sheetName val="BAFFLE_HMC_TABLE11"/>
      <sheetName val="2-1_제품군별계획대비실적(B_A)1"/>
      <sheetName val="OEM_이의제기_종합1"/>
      <sheetName val="공정능력(마운틴_홀_거리)1"/>
      <sheetName val="Production_Plan11"/>
      <sheetName val="PNL_ASS'Y_CRASH_PAD_UPR_RH1"/>
      <sheetName val="Summary_Sheet1"/>
      <sheetName val="Datasheet_for_KPI_Model_11"/>
      <sheetName val="Upgrades_pricing1"/>
      <sheetName val="7_3_DY팀1"/>
      <sheetName val="진행중_설변1"/>
      <sheetName val="HOLE_9905(1)1"/>
      <sheetName val="무부하_회전수1"/>
      <sheetName val="5-Why_Root_Cause_Analysis_"/>
      <sheetName val="광주_소요량"/>
      <sheetName val="full_(2)"/>
      <sheetName val="▶R_C_FRM"/>
      <sheetName val="TEAM하반기_계획_(2)"/>
      <sheetName val="초_성"/>
      <sheetName val="CHECK_성"/>
      <sheetName val="cpk_data"/>
      <sheetName val="S50_1"/>
      <sheetName val="GAGE_R&amp;R(FRT_UPR)"/>
      <sheetName val="중공업_실적"/>
      <sheetName val="_하반기_경비_조정계획_150627(사계_r2_기준)_x"/>
      <sheetName val="SCP_4"/>
      <sheetName val="SCP_5_D2UXT"/>
      <sheetName val="SCP_6_D2UX"/>
      <sheetName val="Invest_(MAC)"/>
      <sheetName val="SCP_Apr2015"/>
      <sheetName val="DV_Flow_Chart_DV-PV1_(PFC)1"/>
      <sheetName val="Actual_In_&amp;_Out"/>
      <sheetName val="Team_종합"/>
      <sheetName val="불량_리스트"/>
      <sheetName val="불량_코드"/>
      <sheetName val="1_종합평가표"/>
      <sheetName val="ISSUE_LIST"/>
      <sheetName val="BI-FUEL_AIR_VENT_PIPE"/>
      <sheetName val="0_CHMSL_LED_ASSY"/>
      <sheetName val="108_수선비"/>
      <sheetName val="YOKE-H(10_3)"/>
      <sheetName val="TABLE_DB"/>
      <sheetName val="쌍용_data_base"/>
      <sheetName val="VERTICAL_PIPE"/>
      <sheetName val="2과_공수집계"/>
      <sheetName val="REAR_"/>
      <sheetName val="abs_dac검사대비분석자료2"/>
      <sheetName val="RFQ_Form"/>
      <sheetName val="국내_"/>
      <sheetName val="4,5공장_"/>
      <sheetName val="시트_"/>
      <sheetName val="c_db11"/>
      <sheetName val="1_TP조립"/>
      <sheetName val="2차_OI࠱"/>
      <sheetName val="2차_OI젘"/>
      <sheetName val="2차_OI䑲⿀"/>
      <sheetName val="1_세부비교㣪洁ᚦ"/>
      <sheetName val="XMA_12월_8,000대_원,부자재_完"/>
      <sheetName val="YFA_10월분_원자재(10_12)_미납완료_完"/>
      <sheetName val="YFA_10월분_부자재(10_7,9)_FEDEX_完"/>
      <sheetName val="1_TAT_Info_"/>
      <sheetName val="외주수입검사_종합(6월)"/>
      <sheetName val="RFQ_Template"/>
      <sheetName val="품의서양식_(3)"/>
      <sheetName val="4_Vendor_price"/>
      <sheetName val="14년_증판안_판촉"/>
      <sheetName val="1__보고"/>
      <sheetName val="8월"/>
      <sheetName val="97입고현황(사내)"/>
      <sheetName val="97출고현황(SEC)"/>
      <sheetName val="97출고현황(매출분)"/>
      <sheetName val="Temp"/>
      <sheetName val="FRONT_HUB견적가3"/>
      <sheetName val="VS1_Paretto분석3"/>
      <sheetName val="포머_비가동_내역3"/>
      <sheetName val="일일_업무_현황_(3)3"/>
      <sheetName val="일일_업무_현황_(5)3"/>
      <sheetName val="1-1_General_Code2"/>
      <sheetName val="생산현황_(입력)2"/>
      <sheetName val="MPL_技連3"/>
      <sheetName val="342E_BLOCK3"/>
      <sheetName val="MPS_Q3_FY042"/>
      <sheetName val="MPS_Q4_FY042"/>
      <sheetName val="1_ER유체응용2"/>
      <sheetName val="4_시험장비2"/>
      <sheetName val="협력사_일반현황3"/>
      <sheetName val="FLOW_PROSES_(A)2"/>
      <sheetName val="DATA_BASE2"/>
      <sheetName val="업체별_단가현황2"/>
      <sheetName val="VPP(BD-010)_이상보고2"/>
      <sheetName val="THEME_CODE2"/>
      <sheetName val="CR_CODE2"/>
      <sheetName val="임율_&amp;_LOT2"/>
      <sheetName val="생산계획_(2)2"/>
      <sheetName val="P&amp;L,Bal_Sheet,Cash_Forecast2"/>
      <sheetName val="02_07_27_부품판매가2"/>
      <sheetName val="1_세부비교원가(내수)2"/>
      <sheetName val="1_종합비교원가(내수_일반_유럽)2"/>
      <sheetName val="03_PFD-12"/>
      <sheetName val="2__Definitions2"/>
      <sheetName val="비교원가제출_고2"/>
      <sheetName val="코드_조건표3"/>
      <sheetName val="일일_생산및판매계획_대_실적2"/>
      <sheetName val="장비_전체리스트2"/>
      <sheetName val="HMC_사전원가(원혁기준)13%2"/>
      <sheetName val="2차_OIL량측정2"/>
      <sheetName val="재품별_단가2"/>
      <sheetName val="집중검사_리스트2"/>
      <sheetName val="10_예산_및_원가_계획(02년)2"/>
      <sheetName val="6_수입검사_2"/>
      <sheetName val="12_Inv_2"/>
      <sheetName val="97년_재료예산(안)2"/>
      <sheetName val="1_터빈2"/>
      <sheetName val="cost_base_e_dati2"/>
      <sheetName val="차체_품안표2"/>
      <sheetName val="Data_Sheet2"/>
      <sheetName val="_4"/>
      <sheetName val="_5"/>
      <sheetName val="실행내역서_2"/>
      <sheetName val="개발_LIST2"/>
      <sheetName val="PC%계산(WM_COMM단차)2"/>
      <sheetName val="1_1_2008_OTIF2"/>
      <sheetName val="1~3월_지시사항2"/>
      <sheetName val="1_POSITIONING2"/>
      <sheetName val="production_dept2"/>
      <sheetName val="Value_Analysis_-_Sheet_12"/>
      <sheetName val="BAFFLE_HMC_TABLE12"/>
      <sheetName val="2-1_제품군별계획대비실적(B_A)2"/>
      <sheetName val="OEM_이의제기_종합2"/>
      <sheetName val="공정능력(마운틴_홀_거리)2"/>
      <sheetName val="Production_Plan12"/>
      <sheetName val="PNL_ASS'Y_CRASH_PAD_UPR_RH2"/>
      <sheetName val="1_TM10"/>
      <sheetName val="2_align10"/>
      <sheetName val="3_JUDDER10"/>
      <sheetName val="4_M_S10"/>
      <sheetName val="5_P_W_R10"/>
      <sheetName val="6_F_G10"/>
      <sheetName val="7__SCABLE10"/>
      <sheetName val="8_DIFF10"/>
      <sheetName val="9_A_C10"/>
      <sheetName val="10_GEAR10"/>
      <sheetName val="11_ISC10"/>
      <sheetName val="12_ALT10"/>
      <sheetName val="13_O_S10"/>
      <sheetName val="14_silencer10"/>
      <sheetName val="15_DAMPER10"/>
      <sheetName val="16_HUB10"/>
      <sheetName val="17_DLOCK10"/>
      <sheetName val="18_PSP10"/>
      <sheetName val="19_누수10"/>
      <sheetName val="20_K_S10"/>
      <sheetName val="차체부품_INS_REPORT(갑)10"/>
      <sheetName val="FUEL_FILLER10"/>
      <sheetName val="2_대외공문10"/>
      <sheetName val="5_WIRE적용LIST10"/>
      <sheetName val="_납촉자10"/>
      <sheetName val="진행_DATA_(2)10"/>
      <sheetName val="외주현황_wq110"/>
      <sheetName val="3_일반사상10"/>
      <sheetName val="3-2_귀책부서별_DT현황9"/>
      <sheetName val="LX3_0_RR9"/>
      <sheetName val="5_세운W-A9"/>
      <sheetName val="FRONT_HUB견적가4"/>
      <sheetName val="SUB_2월_재검사추이도9"/>
      <sheetName val="c_db9"/>
      <sheetName val="VS1_Paretto분석4"/>
      <sheetName val="포머_비가동_내역4"/>
      <sheetName val="GB-IC_Villingen_GG9"/>
      <sheetName val="일일_업무_현황_(3)4"/>
      <sheetName val="일일_업무_현황_(5)4"/>
      <sheetName val="1-1_General_Code3"/>
      <sheetName val="JT3_0견적-구19"/>
      <sheetName val="0_절삭조건4"/>
      <sheetName val="금형_(2)9"/>
      <sheetName val="생산현황_(입력)3"/>
      <sheetName val="J150_승인진도관리_LIST3"/>
      <sheetName val="TOTAL_LIST3"/>
      <sheetName val="Price_Range3"/>
      <sheetName val="FTR_MACRo3"/>
      <sheetName val="MPL_技連4"/>
      <sheetName val="342E_BLOCK4"/>
      <sheetName val="MPS_Q3_FY043"/>
      <sheetName val="MPS_Q4_FY043"/>
      <sheetName val="1_ER유체응용3"/>
      <sheetName val="4_시험장비3"/>
      <sheetName val="협력사_일반현황4"/>
      <sheetName val="FLOW_PROSES_(A)3"/>
      <sheetName val="DATA_BASE3"/>
      <sheetName val="업체별_단가현황3"/>
      <sheetName val="VPP(BD-010)_이상보고3"/>
      <sheetName val="THEME_CODE3"/>
      <sheetName val="CR_CODE3"/>
      <sheetName val="임율_&amp;_LOT3"/>
      <sheetName val="생산계획_(2)3"/>
      <sheetName val="P&amp;L,Bal_Sheet,Cash_Forecast3"/>
      <sheetName val="02_07_27_부품판매가3"/>
      <sheetName val="1_세부비교원가(내수)3"/>
      <sheetName val="1_종합비교원가(내수_일반_유럽)3"/>
      <sheetName val="03_PFD-13"/>
      <sheetName val="2__Definitions3"/>
      <sheetName val="비교원가제출_고3"/>
      <sheetName val="코드_조건표4"/>
      <sheetName val="일일_생산및판매계획_대_실적3"/>
      <sheetName val="장비_전체리스트3"/>
      <sheetName val="HMC_사전원가(원혁기준)13%3"/>
      <sheetName val="2차_OIL량측정3"/>
      <sheetName val="재품별_단가3"/>
      <sheetName val="집중검사_리스트3"/>
      <sheetName val="10_예산_및_원가_계획(02년)3"/>
      <sheetName val="6_수입검사_3"/>
      <sheetName val="12_Inv_3"/>
      <sheetName val="97년_재료예산(안)3"/>
      <sheetName val="1_터빈3"/>
      <sheetName val="cost_base_e_dati3"/>
      <sheetName val="차체_품안표3"/>
      <sheetName val="Data_Sheet3"/>
      <sheetName val="_6"/>
      <sheetName val="_7"/>
      <sheetName val="실행내역서_3"/>
      <sheetName val="개발_LIST3"/>
      <sheetName val="PC%계산(WM_COMM단차)3"/>
      <sheetName val="1_1_2008_OTIF3"/>
      <sheetName val="1~3월_지시사항3"/>
      <sheetName val="1_POSITIONING3"/>
      <sheetName val="production_dept3"/>
      <sheetName val="Value_Analysis_-_Sheet_13"/>
      <sheetName val="BAFFLE_HMC_TABLE13"/>
      <sheetName val="2-1_제품군별계획대비실적(B_A)3"/>
      <sheetName val="OEM_이의제기_종합3"/>
      <sheetName val="공정능력(마운틴_홀_거리)3"/>
      <sheetName val="Production_Plan13"/>
      <sheetName val="PNL_ASS'Y_CRASH_PAD_UPR_RH3"/>
      <sheetName val="Summary_Sheet2"/>
      <sheetName val="Datasheet_for_KPI_Model_12"/>
      <sheetName val="Upgrades_pricing2"/>
      <sheetName val="7_3_DY팀2"/>
      <sheetName val="진행중_설변2"/>
      <sheetName val="HOLE_9905(1)2"/>
      <sheetName val="무부하_회전수2"/>
      <sheetName val="5-Why_Root_Cause_Analysis_1"/>
      <sheetName val="광주_소요량1"/>
      <sheetName val="full_(2)1"/>
      <sheetName val="▶R_C_FRM1"/>
      <sheetName val="TEAM하반기_계획_(2)1"/>
      <sheetName val="초_성1"/>
      <sheetName val="CHECK_성1"/>
      <sheetName val="cpk_data1"/>
      <sheetName val="S50_2"/>
      <sheetName val="GAGE_R&amp;R(FRT_UPR)1"/>
      <sheetName val="중공업_실적1"/>
      <sheetName val="_하반기_경비_조정계획_150627(사계_r2_기준)_1"/>
      <sheetName val="Moulding_data1"/>
      <sheetName val="3월말_장기악성(국내)1"/>
      <sheetName val="2월말_장기악성(국내)1"/>
      <sheetName val="SCP_41"/>
      <sheetName val="SCP_5_D2UXT1"/>
      <sheetName val="SCP_6_D2UX1"/>
      <sheetName val="Invest_(MAC)1"/>
      <sheetName val="SCP_Apr20151"/>
      <sheetName val="DV_Flow_Chart_DV-PV1_(PFC)2"/>
      <sheetName val="MATEMST_(2)1"/>
      <sheetName val="Actual_In_&amp;_Out1"/>
      <sheetName val="Team_종합1"/>
      <sheetName val="불량_리스트1"/>
      <sheetName val="불량_코드1"/>
      <sheetName val="1_종합평가표1"/>
      <sheetName val="ISSUE_LIST1"/>
      <sheetName val="업무분장_1"/>
      <sheetName val="BI-FUEL_AIR_VENT_PIPE1"/>
      <sheetName val="0_CHMSL_LED_ASSY1"/>
      <sheetName val="108_수선비1"/>
      <sheetName val="YOKE-H(10_3)1"/>
      <sheetName val="TABLE_DB1"/>
      <sheetName val="쌍용_data_base1"/>
      <sheetName val="VERTICAL_PIPE1"/>
      <sheetName val="2과_공수집계1"/>
      <sheetName val="REAR_1"/>
      <sheetName val="abs_dac검사대비분석자료21"/>
      <sheetName val="RFQ_Form1"/>
      <sheetName val="Bas_Moteur1"/>
      <sheetName val="국내_1"/>
      <sheetName val="4,5공장_1"/>
      <sheetName val="시트_1"/>
      <sheetName val="GLOBAL_PT_NEW_FORMAT_JULY__2001"/>
      <sheetName val="3_PT개발계획1"/>
      <sheetName val="CAPA분석_360K1"/>
      <sheetName val="대외공문_1"/>
      <sheetName val="ERP도입후_시정현황1"/>
      <sheetName val="공정별공법-W_HSE-LH1"/>
      <sheetName val="Purchasing_Data1"/>
      <sheetName val="6_N_m_CCW_전류1"/>
      <sheetName val="c_db12"/>
      <sheetName val="_SR3차원단위_(3)1"/>
      <sheetName val="고객불만_건1"/>
      <sheetName val="1_TP조립1"/>
      <sheetName val="XMA_12월_8,000대_원,부자재_完1"/>
      <sheetName val="YFA_10월분_원자재(10_12)_미납완료_完1"/>
      <sheetName val="YFA_10월분_부자재(10_7,9)_FEDEX_完1"/>
      <sheetName val="1_TAT_Info_1"/>
      <sheetName val="외주수입검사_종합(6월)1"/>
      <sheetName val="RFQ_Template1"/>
      <sheetName val="품의서양식_(3)1"/>
      <sheetName val="4_Vendor_price1"/>
      <sheetName val="14년_증판안_판촉1"/>
      <sheetName val="1__보고1"/>
      <sheetName val="거래선별_매출현황_내역"/>
      <sheetName val="03년_체제결과"/>
      <sheetName val="_0602주-무결점운동_진행현황_보고_(20140610)"/>
      <sheetName val="기타_부자재"/>
      <sheetName val="4_20)통계적기법관리절차서"/>
      <sheetName val="Full_PBD"/>
      <sheetName val="Europe_PU-1"/>
      <sheetName val="(2)월생산현황_"/>
      <sheetName val="RFQ_1804"/>
      <sheetName val="DS_MBR_RR_Side__-_PcA"/>
      <sheetName val="Dual_PMP수율"/>
      <sheetName val="CONSUMO_DE_RESINA_"/>
      <sheetName val="1_TM11"/>
      <sheetName val="2_align11"/>
      <sheetName val="3_JUDDER11"/>
      <sheetName val="4_M_S11"/>
      <sheetName val="5_P_W_R11"/>
      <sheetName val="6_F_G11"/>
      <sheetName val="7__SCABLE11"/>
      <sheetName val="8_DIFF11"/>
      <sheetName val="9_A_C11"/>
      <sheetName val="10_GEAR11"/>
      <sheetName val="11_ISC11"/>
      <sheetName val="12_ALT11"/>
      <sheetName val="13_O_S11"/>
      <sheetName val="14_silencer11"/>
      <sheetName val="15_DAMPER11"/>
      <sheetName val="16_HUB11"/>
      <sheetName val="17_DLOCK11"/>
      <sheetName val="18_PSP11"/>
      <sheetName val="19_누수11"/>
      <sheetName val="20_K_S11"/>
      <sheetName val="차체부품_INS_REPORT(갑)11"/>
      <sheetName val="FUEL_FILLER11"/>
      <sheetName val="2_대외공문11"/>
      <sheetName val="5_WIRE적용LIST11"/>
      <sheetName val="_납촉자11"/>
      <sheetName val="진행_DATA_(2)11"/>
      <sheetName val="외주현황_wq111"/>
      <sheetName val="3_일반사상11"/>
      <sheetName val="3-2_귀책부서별_DT현황10"/>
      <sheetName val="LX3_0_RR10"/>
      <sheetName val="5_세운W-A10"/>
      <sheetName val="Evaluation_objects5"/>
      <sheetName val="FRONT_HUB견적가5"/>
      <sheetName val="SUB_2월_재검사추이도10"/>
      <sheetName val="c_db10"/>
      <sheetName val="VS1_Paretto분석5"/>
      <sheetName val="포머_비가동_내역5"/>
      <sheetName val="GB-IC_Villingen_GG10"/>
      <sheetName val="일일_업무_현황_(3)5"/>
      <sheetName val="일일_업무_현황_(5)5"/>
      <sheetName val="1-1_General_Code4"/>
      <sheetName val="JT3_0견적-구110"/>
      <sheetName val="1_2내수6"/>
      <sheetName val="0_절삭조건5"/>
      <sheetName val="금형_(2)10"/>
      <sheetName val="생산현황_(입력)4"/>
      <sheetName val="상세_계산_내역4"/>
      <sheetName val="J150_승인진도관리_LIST4"/>
      <sheetName val="TOTAL_LIST4"/>
      <sheetName val="Price_Range4"/>
      <sheetName val="FTR_MACRo4"/>
      <sheetName val="MPL_技連5"/>
      <sheetName val="342E_BLOCK5"/>
      <sheetName val="MPS_Q3_FY044"/>
      <sheetName val="MPS_Q4_FY044"/>
      <sheetName val="1_ER유체응용4"/>
      <sheetName val="4_시험장비4"/>
      <sheetName val="협력사_일반현황5"/>
      <sheetName val="FLOW_PROSES_(A)4"/>
      <sheetName val="DATA_BASE4"/>
      <sheetName val="업체별_단가현황4"/>
      <sheetName val="MACRO1_XLM4"/>
      <sheetName val="VPP(BD-010)_이상보고4"/>
      <sheetName val="THEME_CODE4"/>
      <sheetName val="CR_CODE4"/>
      <sheetName val="임율_&amp;_LOT4"/>
      <sheetName val="생산계획_(2)4"/>
      <sheetName val="P&amp;L,Bal_Sheet,Cash_Forecast4"/>
      <sheetName val="02_07_27_부품판매가4"/>
      <sheetName val="1_세부비교원가(내수)4"/>
      <sheetName val="1_종합비교원가(내수_일반_유럽)4"/>
      <sheetName val="03_PFD-14"/>
      <sheetName val="2__Definitions4"/>
      <sheetName val="개발_TOOL_집계표4"/>
      <sheetName val="경상_개발비4"/>
      <sheetName val="비교원가제출_고4"/>
      <sheetName val="Basic_assumptions4"/>
      <sheetName val="코드_조건표5"/>
      <sheetName val="일일_생산및판매계획_대_실적4"/>
      <sheetName val="장비_전체리스트4"/>
      <sheetName val="HMC_사전원가(원혁기준)13%4"/>
      <sheetName val="계산_DATA_입력4"/>
      <sheetName val="2차_OIL량측정4"/>
      <sheetName val="재품별_단가4"/>
      <sheetName val="집중검사_리스트4"/>
      <sheetName val="10_예산_및_원가_계획(02년)4"/>
      <sheetName val="6_수입검사_4"/>
      <sheetName val="12_Inv_4"/>
      <sheetName val="97년_재료예산(안)4"/>
      <sheetName val="1_터빈4"/>
      <sheetName val="cost_base_e_dati4"/>
      <sheetName val="차체_품안표4"/>
      <sheetName val="Data_Sheet4"/>
      <sheetName val="_8"/>
      <sheetName val="_9"/>
      <sheetName val="실행내역서_4"/>
      <sheetName val="개발_LIST4"/>
      <sheetName val="Cost_Reduction5"/>
      <sheetName val="PC%계산(WM_COMM단차)4"/>
      <sheetName val="1_1_2008_OTIF4"/>
      <sheetName val="1~3월_지시사항4"/>
      <sheetName val="1_POSITIONING4"/>
      <sheetName val="production_dept4"/>
      <sheetName val="Value_Analysis_-_Sheet_14"/>
      <sheetName val="BAFFLE_HMC_TABLE14"/>
      <sheetName val="2-1_제품군별계획대비실적(B_A)4"/>
      <sheetName val="OEM_이의제기_종합4"/>
      <sheetName val="공정능력(마운틴_홀_거리)4"/>
      <sheetName val="Production_Plan14"/>
      <sheetName val="PNL_ASS'Y_CRASH_PAD_UPR_RH4"/>
      <sheetName val="Summary_Sheet3"/>
      <sheetName val="Datasheet_for_KPI_Model_13"/>
      <sheetName val="Upgrades_pricing3"/>
      <sheetName val="7_3_DY팀3"/>
      <sheetName val="진행중_설변3"/>
      <sheetName val="HOLE_9905(1)3"/>
      <sheetName val="무부하_회전수3"/>
      <sheetName val="5-Why_Root_Cause_Analysis_2"/>
      <sheetName val="광주_소요량2"/>
      <sheetName val="full_(2)2"/>
      <sheetName val="▶R_C_FRM2"/>
      <sheetName val="TEAM하반기_계획_(2)2"/>
      <sheetName val="초_성2"/>
      <sheetName val="CHECK_성2"/>
      <sheetName val="cpk_data2"/>
      <sheetName val="S50_3"/>
      <sheetName val="GAGE_R&amp;R(FRT_UPR)2"/>
      <sheetName val="중공업_실적2"/>
      <sheetName val="_하반기_경비_조정계획_150627(사계_r2_기준)_2"/>
      <sheetName val="Moulding_data2"/>
      <sheetName val="3월말_장기악성(국내)2"/>
      <sheetName val="2월말_장기악성(국내)2"/>
      <sheetName val="SCP_42"/>
      <sheetName val="SCP_5_D2UXT2"/>
      <sheetName val="SCP_6_D2UX2"/>
      <sheetName val="Invest_(MAC)2"/>
      <sheetName val="SCP_Apr20152"/>
      <sheetName val="DV_Flow_Chart_DV-PV1_(PFC)3"/>
      <sheetName val="MATEMST_(2)2"/>
      <sheetName val="Actual_In_&amp;_Out2"/>
      <sheetName val="Team_종합2"/>
      <sheetName val="불량_리스트2"/>
      <sheetName val="불량_코드2"/>
      <sheetName val="1_종합평가표2"/>
      <sheetName val="ISSUE_LIST2"/>
      <sheetName val="업무분장_2"/>
      <sheetName val="BI-FUEL_AIR_VENT_PIPE2"/>
      <sheetName val="0_CHMSL_LED_ASSY2"/>
      <sheetName val="108_수선비2"/>
      <sheetName val="YOKE-H(10_3)2"/>
      <sheetName val="TABLE_DB2"/>
      <sheetName val="쌍용_data_base2"/>
      <sheetName val="VERTICAL_PIPE2"/>
      <sheetName val="2과_공수집계2"/>
      <sheetName val="REAR_2"/>
      <sheetName val="abs_dac검사대비분석자료22"/>
      <sheetName val="RFQ_Form2"/>
      <sheetName val="Bas_Moteur2"/>
      <sheetName val="국내_2"/>
      <sheetName val="4,5공장_2"/>
      <sheetName val="시트_2"/>
      <sheetName val="GLOBAL_PT_NEW_FORMAT_JULY__2003"/>
      <sheetName val="3_PT개발계획2"/>
      <sheetName val="CAPA분석_360K2"/>
      <sheetName val="대외공문_2"/>
      <sheetName val="ERP도입후_시정현황2"/>
      <sheetName val="공정별공법-W_HSE-LH2"/>
      <sheetName val="Purchasing_Data2"/>
      <sheetName val="6_N_m_CCW_전류2"/>
      <sheetName val="c_db13"/>
      <sheetName val="_SR3차원단위_(3)2"/>
      <sheetName val="고객불만_건2"/>
      <sheetName val="1_TP조립2"/>
      <sheetName val="XMA_12월_8,000대_원,부자재_完2"/>
      <sheetName val="YFA_10월분_원자재(10_12)_미납완료_完2"/>
      <sheetName val="YFA_10월분_부자재(10_7,9)_FEDEX_完2"/>
      <sheetName val="1_TAT_Info_2"/>
      <sheetName val="외주수입검사_종합(6월)2"/>
      <sheetName val="RFQ_Template2"/>
      <sheetName val="품의서양식_(3)2"/>
      <sheetName val="4_Vendor_price2"/>
      <sheetName val="14년_증판안_판촉2"/>
      <sheetName val="1__보고2"/>
      <sheetName val="거래선별_매출현황_내역1"/>
      <sheetName val="03년_체제결과1"/>
      <sheetName val="_0602주-무결점운동_진행현황_보고_(201406101"/>
      <sheetName val="기타_부자재1"/>
      <sheetName val="4_20)통계적기법관리절차서1"/>
      <sheetName val="Full_PBD1"/>
      <sheetName val="Europe_PU-11"/>
      <sheetName val="(2)월생산현황_1"/>
      <sheetName val="RFQ_18041"/>
      <sheetName val="DS_MBR_RR_Side__-_PcA1"/>
      <sheetName val="Dual_PMP수율1"/>
      <sheetName val="CONSUMO_DE_RESINA_1"/>
      <sheetName val="11.Inv."/>
      <sheetName val="철탑"/>
      <sheetName val="VL"/>
      <sheetName val="환산표"/>
      <sheetName val="99사업d"/>
      <sheetName val="05계약내역(新T)"/>
      <sheetName val="05 新Table(간접직)"/>
      <sheetName val="05계약내역(기존T 활용)"/>
      <sheetName val="1.세부비교_x001b_"/>
      <sheetName val="2차 OI_x0010_"/>
      <sheetName val="2차 OI"/>
      <sheetName val="첨부13. 사출(PAD)_카메라"/>
      <sheetName val="부품 LIST"/>
      <sheetName val="Filter"/>
      <sheetName val="Assumption"/>
      <sheetName val="1단가변동"/>
      <sheetName val="日程"/>
      <sheetName val="進め方"/>
      <sheetName val="報告書表紙"/>
      <sheetName val="AQL(0.65)"/>
      <sheetName val="현황"/>
      <sheetName val="InspectionData (2)"/>
      <sheetName val="CTEMCOST"/>
      <sheetName val="첨부3"/>
      <sheetName val="Ref_List"/>
      <sheetName val="Evaluation-Bewertung"/>
      <sheetName val="Input Form - EingabeMaske"/>
      <sheetName val="Language-Sprachen"/>
      <sheetName val="1.생산0"/>
      <sheetName val="1.개발개요"/>
      <sheetName val="G-Exchange #667"/>
      <sheetName val="C-Mix Rate &amp; Revenue(calc)"/>
      <sheetName val="TotNA"/>
      <sheetName val="Eingaben"/>
      <sheetName val="FM钢材消耗表"/>
      <sheetName val="07주洁겦_x0000__x0000_"/>
      <sheetName val="07주᠍䌺㠀邮"/>
      <sheetName val="07주栍ᐵ蠀ꣁ"/>
      <sheetName val="07주_x0000__x0000__x0000_惪"/>
      <sheetName val="07주洁ᾦ_x0000__x0000_"/>
      <sheetName val="07주洂䢦_x0001__x0000_"/>
      <sheetName val="07주_x0000__x0000__x0000_櫪"/>
      <sheetName val="07주洂亦_x0001__x0000_"/>
      <sheetName val="07주_x0000__x0000__x0000_ᛪ"/>
      <sheetName val="07주_x0000__x0000__x0000_ᣪ"/>
      <sheetName val="07주_x0000__x0000__x0000_巪"/>
      <sheetName val="07주_x0000__x0000__x0000_濪"/>
      <sheetName val="General Assumptions"/>
      <sheetName val="사양비교"/>
      <sheetName val="종합원가분석 1 "/>
      <sheetName val="BLF"/>
      <sheetName val="설변이력"/>
      <sheetName val="TO"/>
      <sheetName val="SCROLL"/>
      <sheetName val="01년2월현황 "/>
      <sheetName val=" 제9차 회사표준 제개정 공청회 이의제기신청서.XLSX"/>
      <sheetName val="Assumptions"/>
      <sheetName val="SETUP"/>
      <sheetName val="22.보증금(전신전화가입권)"/>
      <sheetName val="39.미지급법인세"/>
      <sheetName val="Condition"/>
      <sheetName val="월할경비"/>
      <sheetName val="의왕F사"/>
      <sheetName val="가공사"/>
      <sheetName val="Z41,Z42 이외total"/>
      <sheetName val="검토서"/>
      <sheetName val="Q11(자체)"/>
      <sheetName val="KXV01"/>
      <sheetName val="Value "/>
      <sheetName val="CAR Form Summary"/>
      <sheetName val="가격품의서"/>
      <sheetName val="일위대가표"/>
      <sheetName val="gvl"/>
      <sheetName val="LINE 운영안"/>
      <sheetName val="전력계획"/>
      <sheetName val="원가 종합"/>
      <sheetName val="SM672-001(A)"/>
      <sheetName val="TABLE(TK)"/>
      <sheetName val="TABLE(중국)"/>
      <sheetName val="Validation Lists"/>
      <sheetName val="OPT#1"/>
      <sheetName val="Schedule 1"/>
      <sheetName val="比모듈조립비"/>
      <sheetName val="Tabelle3"/>
      <sheetName val="전체썘㐅"/>
      <sheetName val="Data_Input"/>
      <sheetName val="제품별 매출"/>
      <sheetName val="Data Working Time"/>
      <sheetName val="원가410"/>
      <sheetName val="98년"/>
      <sheetName val="외화수지"/>
      <sheetName val="과8"/>
      <sheetName val="Prices"/>
      <sheetName val="활물질"/>
      <sheetName val="Separator"/>
      <sheetName val="체계옵션"/>
      <sheetName val="업무기준"/>
      <sheetName val="CC"/>
      <sheetName val="Liste"/>
      <sheetName val="비목계산"/>
      <sheetName val="Product"/>
      <sheetName val="Order status"/>
      <sheetName val="Order status2"/>
      <sheetName val="Customer Master"/>
      <sheetName val="Common code"/>
      <sheetName val="Order Status Master"/>
      <sheetName val="Product Master"/>
      <sheetName val="ꢀᴳ케伆"/>
      <sheetName val="MIRADRUG"/>
      <sheetName val="Φ43(COMM단차)"/>
      <sheetName val="사무용품 신청"/>
      <sheetName val="K1"/>
      <sheetName val="제품명_(3)"/>
      <sheetName val="OEM_Plan"/>
      <sheetName val="원가_종합"/>
      <sheetName val="4_3_첨부1"/>
      <sheetName val="자동차_종합지표"/>
      <sheetName val="After_sales"/>
      <sheetName val="주소록"/>
      <sheetName val="92上期財務実績"/>
      <sheetName val="Net Revenue"/>
      <sheetName val="7) 13367734"/>
      <sheetName val="H400"/>
      <sheetName val="급여일반"/>
      <sheetName val="업무연락"/>
      <sheetName val="기초 데이터"/>
      <sheetName val="베어링하우징"/>
      <sheetName val="Rollforward {bpe}"/>
      <sheetName val="Allow - SR&amp;D"/>
      <sheetName val="내수1_8GL5"/>
      <sheetName val="ALPROFILE_발주실적4"/>
      <sheetName val="Sheet1_(2)4"/>
      <sheetName val="GLOBAL_PT_NEW_FORMAT_OCT_20024"/>
      <sheetName val="3__관리점지수실적-1_1생산성4"/>
      <sheetName val="Sec_1_-_RFQ4"/>
      <sheetName val="02년_SUC4"/>
      <sheetName val="Sch7a_(토요일)4"/>
      <sheetName val="Rate_data4"/>
      <sheetName val="원단위_전후비교4"/>
      <sheetName val="실적_및_계획4"/>
      <sheetName val="공정능력_(2)4"/>
      <sheetName val="Master_Cable4"/>
      <sheetName val="PRO_(참조)4"/>
      <sheetName val="외주품_감점_유형_기준4"/>
      <sheetName val="Bosch_ADVP&amp;R4"/>
      <sheetName val="제품별_매출"/>
      <sheetName val="Data_Working_Time"/>
      <sheetName val="개발_TOOL_집계표5"/>
      <sheetName val="경상_개발비5"/>
      <sheetName val="내수1_8GL6"/>
      <sheetName val="ALPROFILE_발주실적5"/>
      <sheetName val="Sheet1_(2)5"/>
      <sheetName val="Sheet6_(3)5"/>
      <sheetName val="계산_DATA_입력5"/>
      <sheetName val="상세_계산_내역5"/>
      <sheetName val="Evaluation_objects6"/>
      <sheetName val="GLOBAL_PT_NEW_FORMAT_OCT_20025"/>
      <sheetName val="MACRO1_XLM5"/>
      <sheetName val="02년_SUC5"/>
      <sheetName val="3__관리점지수실적-1_1생산성5"/>
      <sheetName val="Sec_1_-_RFQ5"/>
      <sheetName val="Sch7a_(토요일)5"/>
      <sheetName val="Rate_data5"/>
      <sheetName val="원단위_전후비교5"/>
      <sheetName val="실적_및_계획5"/>
      <sheetName val="공정능력_(2)5"/>
      <sheetName val="Master_Cable5"/>
      <sheetName val="PRO_(참조)5"/>
      <sheetName val="외주품_감점_유형_기준5"/>
      <sheetName val="Bosch_ADVP&amp;R5"/>
      <sheetName val="TEMP_TORQUE8"/>
      <sheetName val="B053_(990701)공정실적PP%계산8"/>
      <sheetName val="1_변경범위8"/>
      <sheetName val="개발_TOOL_집계표6"/>
      <sheetName val="경상_개발비6"/>
      <sheetName val="내수1_8GL7"/>
      <sheetName val="운임_환차손-Y8"/>
      <sheetName val="ALPROFILE_발주실적6"/>
      <sheetName val="Sheet1_(2)6"/>
      <sheetName val="Sheet6_(3)6"/>
      <sheetName val="계산_DATA_입력6"/>
      <sheetName val="상세_계산_내역6"/>
      <sheetName val="Evaluation_objects7"/>
      <sheetName val="GLOBAL_PT_NEW_FORMAT_OCT_20026"/>
      <sheetName val="MACRO1_XLM6"/>
      <sheetName val="Cost_Reduction6"/>
      <sheetName val="3__관리점지수실적-1_1생산성6"/>
      <sheetName val="Sec_1_-_RFQ6"/>
      <sheetName val="02년_SUC6"/>
      <sheetName val="Sch7a_(토요일)6"/>
      <sheetName val="Rate_data6"/>
      <sheetName val="원단위_전후비교6"/>
      <sheetName val="실적_및_계획6"/>
      <sheetName val="공정능력_(2)6"/>
      <sheetName val="Master_Cable6"/>
      <sheetName val="PRO_(참조)6"/>
      <sheetName val="외주품_감점_유형_기준6"/>
      <sheetName val="Bosch_ADVP&amp;R6"/>
      <sheetName val="CAPA분석_360K3"/>
      <sheetName val="Asset9809CAK"/>
      <sheetName val="220 (2)"/>
      <sheetName val="전문품의"/>
      <sheetName val="9899DISC"/>
      <sheetName val="이력"/>
      <sheetName val="Allocations"/>
      <sheetName val="설비이력카드"/>
      <sheetName val="1-6"/>
      <sheetName val="시작품의"/>
      <sheetName val="표지 (2)"/>
      <sheetName val="중요차종 (090131)"/>
      <sheetName val="ﾕｰｻﾞｰ設定"/>
      <sheetName val="PU FOAM 가격조정 기준"/>
      <sheetName val="Data Input"/>
      <sheetName val="보증금"/>
      <sheetName val="626TD(COLOR)"/>
      <sheetName val="ACTUAL"/>
      <sheetName val="절삭조건"/>
      <sheetName val="FIXED_ASSET"/>
      <sheetName val="Stop"/>
      <sheetName val="551"/>
      <sheetName val="집계표(VAN)"/>
      <sheetName val="금형,검사구"/>
      <sheetName val="인원계획"/>
      <sheetName val="원본1"/>
      <sheetName val="개선대책 양식"/>
      <sheetName val="재무가정"/>
      <sheetName val="S P"/>
      <sheetName val="R FJS CAR (old)"/>
      <sheetName val="portfolio"/>
      <sheetName val="PFMEA_XLS4"/>
      <sheetName val="신고서_전4"/>
      <sheetName val="영업_일14"/>
      <sheetName val="RELAY_FAX양식4"/>
      <sheetName val="상세_견적서_(HMC)4"/>
      <sheetName val="INVESTMENT_(Hardware)5"/>
      <sheetName val="2008_г4"/>
      <sheetName val="2_중요한회계정책4"/>
      <sheetName val="9_관계기업투자4"/>
      <sheetName val="42_리스4"/>
      <sheetName val="25_법인세4"/>
      <sheetName val="_PPAP_작성중__xlsx4"/>
      <sheetName val="Proj_List_00E4"/>
      <sheetName val="DBL_LPG시험4"/>
      <sheetName val="1_2내수7"/>
      <sheetName val="PFMEA_XLS5"/>
      <sheetName val="신고서_전5"/>
      <sheetName val="Basic_assumptions5"/>
      <sheetName val="영업_일15"/>
      <sheetName val="RELAY_FAX양식5"/>
      <sheetName val="상세_견적서_(HMC)5"/>
      <sheetName val="INVESTMENT_(Hardware)6"/>
      <sheetName val="2008_г5"/>
      <sheetName val="2_중요한회계정책5"/>
      <sheetName val="9_관계기업투자5"/>
      <sheetName val="42_리스5"/>
      <sheetName val="25_법인세5"/>
      <sheetName val="_PPAP_작성중__xlsx5"/>
      <sheetName val="Proj_List_00E5"/>
      <sheetName val="DBL_LPG시험5"/>
      <sheetName val="1_2내수8"/>
      <sheetName val="Cost_Reduction7"/>
      <sheetName val="PFMEA_XLS6"/>
      <sheetName val="신고서_전6"/>
      <sheetName val="Basic_assumptions6"/>
      <sheetName val="0_절삭조건6"/>
      <sheetName val="Sheet6_(3)7"/>
      <sheetName val="영업_일16"/>
      <sheetName val="RELAY_FAX양식6"/>
      <sheetName val="상세_견적서_(HMC)6"/>
      <sheetName val="INVESTMENT_(Hardware)7"/>
      <sheetName val="2008_г6"/>
      <sheetName val="2_중요한회계정책6"/>
      <sheetName val="9_관계기업투자6"/>
      <sheetName val="42_리스6"/>
      <sheetName val="25_법인세6"/>
      <sheetName val="_PPAP_작성중__xlsx6"/>
      <sheetName val="Proj_List_00E6"/>
      <sheetName val="DBL_LPG시험6"/>
      <sheetName val="1_2내수9"/>
      <sheetName val="Cost_Reduction8"/>
      <sheetName val="매출종합_`098"/>
      <sheetName val="PFMEA_XLS7"/>
      <sheetName val="신고서_전7"/>
      <sheetName val="Basic_assumptions7"/>
      <sheetName val="0_절삭조건7"/>
      <sheetName val="Sheet6_(3)8"/>
      <sheetName val="영업_일17"/>
      <sheetName val="RELAY_FAX양식7"/>
      <sheetName val="상세_견적서_(HMC)7"/>
      <sheetName val="INVESTMENT_(Hardware)8"/>
      <sheetName val="2008_г7"/>
      <sheetName val="2_중요한회계정책7"/>
      <sheetName val="9_관계기업투자7"/>
      <sheetName val="42_리스7"/>
      <sheetName val="25_법인세7"/>
      <sheetName val="_PPAP_작성중__xlsx7"/>
      <sheetName val="Proj_List_00E7"/>
      <sheetName val="Bosch_ADVP&amp;R7"/>
      <sheetName val="DBL_LPG시험7"/>
      <sheetName val="Bas_Moteur3"/>
      <sheetName val="2012_Volum1"/>
      <sheetName val="B053_(990701)공정능력PC%계산"/>
      <sheetName val="P&amp;L_account1"/>
      <sheetName val="기준정보(A)_15_10_27"/>
      <sheetName val="단중_및_예비길이_SHEET_15_9_5(K)"/>
      <sheetName val="15_1_02_15년_1월예시계획"/>
      <sheetName val="15년_12월_시작재공품_15_12_3"/>
      <sheetName val="기준정보(A)_12_02_23"/>
      <sheetName val="Drop-down_Lists"/>
      <sheetName val="118_세금과공과"/>
      <sheetName val="경영재무_(입력)"/>
      <sheetName val="연구개발_(입력)"/>
      <sheetName val="일반현황_(입력)"/>
      <sheetName val="품질관리_(입력)"/>
      <sheetName val="RONA_DCF"/>
      <sheetName val="RONA_CHRT"/>
      <sheetName val="절삭가공"/>
      <sheetName val="HYPO"/>
      <sheetName val="Certificate list "/>
      <sheetName val="기본자료(재직자)"/>
      <sheetName val="노원열병합__건축공사기성내역서"/>
      <sheetName val="Gia_vat_tu"/>
      <sheetName val="REPAIR DATA - CONTAINER #5"/>
      <sheetName val="추가예산LIST"/>
      <sheetName val="6.Parent S_ Fixed Prod"/>
      <sheetName val="Austria"/>
      <sheetName val="Material References"/>
      <sheetName val="PRINT"/>
      <sheetName val="ANNUAL"/>
      <sheetName val="입력"/>
      <sheetName val="재료비DATA"/>
      <sheetName val="계산결과"/>
      <sheetName val="EQ_BE146"/>
      <sheetName val="Perunit"/>
      <sheetName val="U268 4x4 AT(walk)Mitsu"/>
      <sheetName val="DATA-1"/>
      <sheetName val="종합10"/>
      <sheetName val="0006_FLT_IR_NAME"/>
      <sheetName val="인력변동"/>
      <sheetName val="22(4)"/>
      <sheetName val="조명시설"/>
      <sheetName val="13역무손익"/>
      <sheetName val="BS(4)"/>
      <sheetName val="JAPAN"/>
      <sheetName val="제조경비"/>
      <sheetName val="2.Underbody DT"/>
      <sheetName val="자료입력"/>
      <sheetName val="07주"/>
      <sheetName val="1-1.연월차 개인별 보전수당"/>
      <sheetName val="1)101-E"/>
      <sheetName val="UTMBPL"/>
      <sheetName val=" FURNACE현설"/>
      <sheetName val="슬림형변경"/>
      <sheetName val="여과지동"/>
      <sheetName val="SURVEY TVD"/>
      <sheetName val="Investment Management Master"/>
      <sheetName val="304"/>
      <sheetName val="(업체)Cover"/>
      <sheetName val="9907협력"/>
      <sheetName val="W3000재료비비교Table(송부용)"/>
      <sheetName val="BOM Cost (R-U713MHH)"/>
      <sheetName val="9월실적"/>
      <sheetName val="8.공정능력평가(5)"/>
      <sheetName val="합천내역"/>
      <sheetName val="금형견적서(PRESS)"/>
      <sheetName val="받을어음"/>
      <sheetName val="***********************00"/>
      <sheetName val="가격작업표"/>
      <sheetName val="극판사양"/>
      <sheetName val="기타부품"/>
      <sheetName val="계산기"/>
      <sheetName val="카탈로그"/>
      <sheetName val="혼합사양"/>
      <sheetName val="대환취급"/>
      <sheetName val="선택박스"/>
      <sheetName val="Sens"/>
      <sheetName val="FR80"/>
      <sheetName val="재고현황"/>
      <sheetName val="7407"/>
      <sheetName val="Settings"/>
      <sheetName val="Prob. Res. Index"/>
      <sheetName val="제품현황"/>
      <sheetName val="ABSENTEEISM"/>
      <sheetName val="제품군분류"/>
      <sheetName val="Macro3"/>
      <sheetName val="SEP 2007"/>
      <sheetName val="OUTSTANDING"/>
      <sheetName val="HO"/>
      <sheetName val="OUTPUT"/>
      <sheetName val="Q1 &amp; Q2"/>
      <sheetName val="CRA-Detail"/>
      <sheetName val="ING"/>
      <sheetName val="박두익"/>
      <sheetName val="개인별 교육현황"/>
      <sheetName val="관리구역도(181010)"/>
      <sheetName val="관리구역 책임자(181010)"/>
      <sheetName val="ACU기청소2018-05-04 (3)"/>
      <sheetName val="SMT구역"/>
      <sheetName val="ASM A동"/>
      <sheetName val="SMT구역 (2)"/>
      <sheetName val="관리구역 체크시트"/>
      <sheetName val="관리구역 평가시트"/>
      <sheetName val="활동대상"/>
      <sheetName val="5S카렌다"/>
      <sheetName val="양식1(사무용)"/>
      <sheetName val="양식2(현장용)"/>
      <sheetName val="문제점개선List"/>
      <sheetName val="개선전후테이블"/>
      <sheetName val="4월진단공지"/>
      <sheetName val="20150403진단"/>
      <sheetName val="책임구역표지"/>
      <sheetName val="관리구역도(140624)"/>
      <sheetName val="담당자편성표 (B)"/>
      <sheetName val="현장체크"/>
      <sheetName val="조립A구역"/>
      <sheetName val="조립A구역 (2)"/>
      <sheetName val="조립B구역"/>
      <sheetName val="구역책임자"/>
      <sheetName val="개선보고서 (2)"/>
      <sheetName val="설치작업개선"/>
      <sheetName val="현장개선"/>
      <sheetName val="02.08생산대상대수"/>
      <sheetName val="상품입고집계"/>
      <sheetName val="D300726-1"/>
      <sheetName val="CPK(Process Capanility)"/>
      <sheetName val="INATAKE SYS"/>
      <sheetName val="AIS"/>
      <sheetName val="COA"/>
      <sheetName val="Cover page"/>
      <sheetName val="Vwalk"/>
      <sheetName val="Adjusted OI"/>
      <sheetName val="Adjusted OI (2)"/>
      <sheetName val="Outlook"/>
      <sheetName val="Income Stmt (USD)"/>
      <sheetName val="Income Stmt (RMB)"/>
      <sheetName val="IS Loc Adj"/>
      <sheetName val="Balance Sht (USD)"/>
      <sheetName val="BS Loc+Adj"/>
      <sheetName val="Balance Sht (RMB)"/>
      <sheetName val="Cash Flow (USD)"/>
      <sheetName val="递延收益"/>
      <sheetName val="FCF"/>
      <sheetName val="Statistics"/>
      <sheetName val="AR&amp;AP&amp;Inventory"/>
      <sheetName val="Cash Forecast"/>
      <sheetName val="IC AP AR"/>
      <sheetName val="付款假设"/>
      <sheetName val="回款假设"/>
      <sheetName val="Cash Cross check"/>
      <sheetName val="TOOL"/>
      <sheetName val="EDD(DV)"/>
      <sheetName val="Volume"/>
      <sheetName val="Unit Price without LTA&amp;Pricing"/>
      <sheetName val="Sales without LTA&amp;Pricing"/>
      <sheetName val="Unit ECN Sales"/>
      <sheetName val="Total ECN Sales"/>
      <sheetName val="LTA Percentage"/>
      <sheetName val="LTA Amount"/>
      <sheetName val="P2P"/>
      <sheetName val="Total P2P"/>
      <sheetName val="Net Sales"/>
      <sheetName val="Cost-Detail"/>
      <sheetName val="Unit Mat Cost Without PS VAVE"/>
      <sheetName val="Material cost without PS VAVE"/>
      <sheetName val="Unit ECN cost"/>
      <sheetName val="ECN cost saving"/>
      <sheetName val="Unit Purchase Saving"/>
      <sheetName val="Total Purchase Saving"/>
      <sheetName val="Unit VAVE Saving"/>
      <sheetName val="Total VAVE"/>
      <sheetName val="Unit Margin Improvement"/>
      <sheetName val="Total Margin Improvement"/>
      <sheetName val="Unit mat. cost after PS VAVE"/>
      <sheetName val="Total Mat.cost after PS VAVE"/>
      <sheetName val="Unit Inb Freight Rate"/>
      <sheetName val="Inboud Freight Amount"/>
      <sheetName val="Unit Inb-Duty"/>
      <sheetName val="Inbound Duty"/>
      <sheetName val="Material cost before Scrap"/>
      <sheetName val="Scrap Rate"/>
      <sheetName val="Scrap Amount"/>
      <sheetName val="Scrap recovery rate"/>
      <sheetName val="Scrap Recovery Amount"/>
      <sheetName val="Unit Production Auxiliary"/>
      <sheetName val="Production Auxiliary"/>
      <sheetName val="Net Material"/>
      <sheetName val="Unit OB freight"/>
      <sheetName val="Total OB freight"/>
      <sheetName val="Total LC&amp;OVH"/>
      <sheetName val="LC&amp;OVH_variable"/>
      <sheetName val="LC&amp;OVH_Fix"/>
      <sheetName val="LC&amp;OVH_Undefined"/>
      <sheetName val="LC&amp;OVH_Undefined_Var."/>
      <sheetName val="LC&amp;OVH_Undefined_Fix."/>
      <sheetName val="Total headcount &amp; labor cost"/>
      <sheetName val="Direct Labor Cost"/>
      <sheetName val="Indirect Labor Cost"/>
      <sheetName val="Salary Cost"/>
      <sheetName val="Expense_Total"/>
      <sheetName val="Expense_Fix"/>
      <sheetName val="Expense_Variable"/>
      <sheetName val="Expense_Undefined"/>
      <sheetName val="Expense-Logistic"/>
      <sheetName val="Expense-HR"/>
      <sheetName val="Expense-Admin"/>
      <sheetName val="Expense-Finance"/>
      <sheetName val="Expense-IT"/>
      <sheetName val="Expense-Purchase"/>
      <sheetName val="Expense-Quality"/>
      <sheetName val="Expense-SD"/>
      <sheetName val="Expense-Engineering"/>
      <sheetName val="Expense-Manufacturing"/>
      <sheetName val="Expense-PM"/>
      <sheetName val="Expense-Production"/>
      <sheetName val="Expense-Mgnt"/>
      <sheetName val="Capex&amp;Depr"/>
      <sheetName val="MSI-Month"/>
      <sheetName val="MSI - FY(RMB)"/>
      <sheetName val="MSI - Comm Sales"/>
      <sheetName val="MSI - IC Sales"/>
      <sheetName val="MSI - Mat Cost"/>
      <sheetName val="MSI - Direct Labor"/>
      <sheetName val="MSI - Variable OH"/>
      <sheetName val="MSI - Fixed OH"/>
      <sheetName val="IC_AP_AR"/>
      <sheetName val="外仓1"/>
      <sheetName val="外仓TEM1"/>
      <sheetName val="세디_율진"/>
      <sheetName val="한일은행"/>
      <sheetName val="통장출금액"/>
      <sheetName val="계획"/>
      <sheetName val="수불명세서"/>
      <sheetName val="MASTER DATA"/>
      <sheetName val="천정등기구 실적"/>
      <sheetName val="实行计划书"/>
      <sheetName val="영업 입수계획 "/>
      <sheetName val="내장램프"/>
      <sheetName val="참고1 02 판매계획 (수량)"/>
      <sheetName val="전사 경영계획 수량"/>
      <sheetName val="임율_경비"/>
      <sheetName val="일수"/>
      <sheetName val="창원생산실적(190501~190520)"/>
      <sheetName val="식자재사용량(4월20일)"/>
      <sheetName val="車会集約"/>
      <sheetName val="PANEL"/>
      <sheetName val="판매물량CASE"/>
      <sheetName val="생j_x0000_"/>
      <sheetName val="_Common_Info_Page"/>
      <sheetName val="3-2002년_소모공구비"/>
      <sheetName val="NEW_TOOL_MASTER"/>
      <sheetName val="금형_이력_카드"/>
      <sheetName val="LCAUTO_4"/>
      <sheetName val="LCAT수_조"/>
      <sheetName val="소재_이력"/>
      <sheetName val="99_조정금액"/>
      <sheetName val="8월_매출현황"/>
      <sheetName val="3공장_순양전자"/>
      <sheetName val="현진테크_(2)"/>
      <sheetName val="동경cnc_지그"/>
      <sheetName val="대한테크_집계"/>
      <sheetName val="서연전자_(2)"/>
      <sheetName val="삼익전자_(2)"/>
      <sheetName val="삼익산업_(2)"/>
      <sheetName val="시무인텔_(2)"/>
      <sheetName val="성우일렉스_(2)"/>
      <sheetName val="성호테크_(2)"/>
      <sheetName val="Aug01_Status_Rpt"/>
      <sheetName val="97계획(96_11"/>
      <sheetName val="3_3검토국"/>
      <sheetName val="개발원가_종합"/>
      <sheetName val="THS_-_Key_Inputs"/>
      <sheetName val="G2설비도급"/>
      <sheetName val="단위"/>
      <sheetName val="devis qcdp2"/>
      <sheetName val="추가예산"/>
      <sheetName val="본사인상전"/>
      <sheetName val="TNC(1안)"/>
      <sheetName val="비용"/>
      <sheetName val="인상효1"/>
      <sheetName val="예산내역서"/>
      <sheetName val="매출이익011h"/>
      <sheetName val="용도01_02년비교"/>
      <sheetName val="용도02년"/>
      <sheetName val="TNC"/>
      <sheetName val="생산량"/>
      <sheetName val="현장경비"/>
      <sheetName val="IN2"/>
      <sheetName val="기준DATA"/>
      <sheetName val="(9차)(본드합포)"/>
      <sheetName val="(9차)(화염양면라미)"/>
      <sheetName val="집계표"/>
      <sheetName val="Duration "/>
      <sheetName val="인건비정보"/>
      <sheetName val="설비비-YV4"/>
      <sheetName val="인건비-YV4"/>
      <sheetName val="재료비-YV4"/>
      <sheetName val="fin5"/>
      <sheetName val="매각단ᯇ"/>
      <sheetName val="삼익계산"/>
      <sheetName val="____ilencer"/>
      <sheetName val="실행"/>
      <sheetName val="PRDW30_XL"/>
      <sheetName val="Danh_Mục"/>
      <sheetName val="Danh_Muc"/>
      <sheetName val="Danh sach Hàn thùng"/>
      <sheetName val="Mẫu DMVT"/>
      <sheetName val="Mẫu DMVT (2)"/>
      <sheetName val="DANH MỤC NHÓM ĐỐI TƯỢNG"/>
      <sheetName val="Nhap T8"/>
      <sheetName val="Begining detail-CTIET"/>
      <sheetName val="Payment-TTOAN"/>
      <sheetName val="Summary-TOMLUOC "/>
      <sheetName val="SO TONG HOP CONG NO"/>
      <sheetName val="DM KHAU HAO"/>
      <sheetName val="COSTING"/>
      <sheetName val="Input_Page"/>
      <sheetName val="Input_Sheet"/>
      <sheetName val="Base_Info"/>
      <sheetName val="Cover_page"/>
      <sheetName val="Adjusted_OI"/>
      <sheetName val="Adjusted_OI_(2)"/>
      <sheetName val="Income_Stmt_(USD)"/>
      <sheetName val="Income_Stmt_(RMB)"/>
      <sheetName val="IS_Loc_Adj"/>
      <sheetName val="Balance_Sht_(USD)"/>
      <sheetName val="BS_Loc+Adj"/>
      <sheetName val="Balance_Sht_(RMB)"/>
      <sheetName val="Cash_Flow_(USD)"/>
      <sheetName val="Cash_Forecast"/>
      <sheetName val="IC_AP_AR1"/>
      <sheetName val="Cash_Cross_check"/>
      <sheetName val="Unit_Price_without_LTA&amp;Pricing"/>
      <sheetName val="Sales_without_LTA&amp;Pricing"/>
      <sheetName val="Unit_ECN_Sales"/>
      <sheetName val="Total_ECN_Sales"/>
      <sheetName val="LTA_Percentage"/>
      <sheetName val="LTA_Amount"/>
      <sheetName val="Total_P2P"/>
      <sheetName val="Net_Sales"/>
      <sheetName val="Unit_Mat_Cost_Without_PS_VAVE"/>
      <sheetName val="Material_cost_without_PS_VAVE"/>
      <sheetName val="Unit_ECN_cost"/>
      <sheetName val="ECN_cost_saving"/>
      <sheetName val="Unit_Purchase_Saving"/>
      <sheetName val="Total_Purchase_Saving"/>
      <sheetName val="Unit_VAVE_Saving"/>
      <sheetName val="Total_VAVE"/>
      <sheetName val="Unit_Margin_Improvement"/>
      <sheetName val="Total_Margin_Improvement"/>
      <sheetName val="Unit_mat__cost_after_PS_VAVE"/>
      <sheetName val="Total_Mat_cost_after_PS_VAVE"/>
      <sheetName val="Unit_Inb_Freight_Rate"/>
      <sheetName val="Inboud_Freight_Amount"/>
      <sheetName val="Unit_Inb-Duty"/>
      <sheetName val="Inbound_Duty"/>
      <sheetName val="Material_cost_before_Scrap"/>
      <sheetName val="Scrap_Rate"/>
      <sheetName val="Scrap_Amount"/>
      <sheetName val="Scrap_recovery_rate"/>
      <sheetName val="Scrap_Recovery_Amount"/>
      <sheetName val="Unit_Production_Auxiliary"/>
      <sheetName val="Production_Auxiliary"/>
      <sheetName val="Net_Material"/>
      <sheetName val="Unit_OB_freight"/>
      <sheetName val="Total_OB_freight"/>
      <sheetName val="Total_LC&amp;OVH"/>
      <sheetName val="LC&amp;OVH_Undefined_Var_"/>
      <sheetName val="LC&amp;OVH_Undefined_Fix_"/>
      <sheetName val="Total_headcount_&amp;_labor_cost"/>
      <sheetName val="Direct_Labor_Cost"/>
      <sheetName val="Indirect_Labor_Cost"/>
      <sheetName val="Salary_Cost"/>
      <sheetName val="MSI_-_FY(RMB)"/>
      <sheetName val="MSI_-_Comm_Sales"/>
      <sheetName val="MSI_-_IC_Sales"/>
      <sheetName val="MSI_-_Mat_Cost"/>
      <sheetName val="MSI_-_Direct_Labor"/>
      <sheetName val="MSI_-_Variable_OH"/>
      <sheetName val="MSI_-_Fixed_OH"/>
      <sheetName val="Cty+XN(KT 2005)"/>
      <sheetName val="환산table"/>
      <sheetName val="하자DB"/>
      <sheetName val="K㘘Ï"/>
      <sheetName val="한일자야(감액손실) (2)"/>
      <sheetName val="Hoja1"/>
      <sheetName val="NUEVO MODELOS 2018"/>
      <sheetName val="거래처별"/>
      <sheetName val="2차 OI׃⼪_x0000__x0000_"/>
      <sheetName val="ADJTBL 3100"/>
      <sheetName val="400H 가공,금형비"/>
      <sheetName val="5-3"/>
      <sheetName val="AOP Summary-2"/>
      <sheetName val="1_TM12"/>
      <sheetName val="2_align12"/>
      <sheetName val="3_JUDDER12"/>
      <sheetName val="4_M_S12"/>
      <sheetName val="5_P_W_R12"/>
      <sheetName val="6_F_G12"/>
      <sheetName val="7__SCABLE12"/>
      <sheetName val="8_DIFF12"/>
      <sheetName val="9_A_C12"/>
      <sheetName val="10_GEAR12"/>
      <sheetName val="11_ISC12"/>
      <sheetName val="12_ALT12"/>
      <sheetName val="13_O_S12"/>
      <sheetName val="14_silencer12"/>
      <sheetName val="15_DAMPER12"/>
      <sheetName val="16_HUB12"/>
      <sheetName val="17_DLOCK12"/>
      <sheetName val="18_PSP12"/>
      <sheetName val="19_누수12"/>
      <sheetName val="20_K_S12"/>
      <sheetName val="차체부품_INS_REPORT(갑)12"/>
      <sheetName val="FUEL_FILLER12"/>
      <sheetName val="2_대외공문12"/>
      <sheetName val="5_WIRE적용LIST12"/>
      <sheetName val="_납촉자12"/>
      <sheetName val="진행_DATA_(2)12"/>
      <sheetName val="외주현황_wq112"/>
      <sheetName val="3_일반사상12"/>
      <sheetName val="3-2_귀책부서별_DT현황11"/>
      <sheetName val="LX3_0_RR11"/>
      <sheetName val="5_세운W-A11"/>
      <sheetName val="FRONT_HUB견적가6"/>
      <sheetName val="SUB_2월_재검사추이도11"/>
      <sheetName val="c_db14"/>
      <sheetName val="VS1_Paretto분석6"/>
      <sheetName val="포머_비가동_내역6"/>
      <sheetName val="GB-IC_Villingen_GG11"/>
      <sheetName val="일일_업무_현황_(3)6"/>
      <sheetName val="일일_업무_현황_(5)6"/>
      <sheetName val="1-1_General_Code5"/>
      <sheetName val="JT3_0견적-구111"/>
      <sheetName val="금형_(2)11"/>
      <sheetName val="생산현황_(입력)5"/>
      <sheetName val="J150_승인진도관리_LIST5"/>
      <sheetName val="TOTAL_LIST5"/>
      <sheetName val="Price_Range5"/>
      <sheetName val="FTR_MACRo5"/>
      <sheetName val="MPL_技連6"/>
      <sheetName val="342E_BLOCK6"/>
      <sheetName val="MPS_Q3_FY045"/>
      <sheetName val="MPS_Q4_FY045"/>
      <sheetName val="1_ER유체응용5"/>
      <sheetName val="4_시험장비5"/>
      <sheetName val="협력사_일반현황6"/>
      <sheetName val="FLOW_PROSES_(A)5"/>
      <sheetName val="DATA_BASE5"/>
      <sheetName val="업체별_단가현황5"/>
      <sheetName val="THEME_CODE5"/>
      <sheetName val="CR_CODE5"/>
      <sheetName val="VPP(BD-010)_이상보고5"/>
      <sheetName val="임율_&amp;_LOT5"/>
      <sheetName val="생산계획_(2)5"/>
      <sheetName val="P&amp;L,Bal_Sheet,Cash_Forecast5"/>
      <sheetName val="비교원가제출_고5"/>
      <sheetName val="02_07_27_부품판매가5"/>
      <sheetName val="일일_생산및판매계획_대_실적5"/>
      <sheetName val="1_세부비교원가(내수)5"/>
      <sheetName val="1_종합비교원가(내수_일반_유럽)5"/>
      <sheetName val="03_PFD-15"/>
      <sheetName val="2__Definitions5"/>
      <sheetName val="코드_조건표6"/>
      <sheetName val="장비_전체리스트5"/>
      <sheetName val="HMC_사전원가(원혁기준)13%5"/>
      <sheetName val="2차_OIL량측정5"/>
      <sheetName val="재품별_단가5"/>
      <sheetName val="집중검사_리스트5"/>
      <sheetName val="10_예산_및_원가_계획(02년)5"/>
      <sheetName val="6_수입검사_5"/>
      <sheetName val="12_Inv_5"/>
      <sheetName val="97년_재료예산(안)5"/>
      <sheetName val="1_터빈5"/>
      <sheetName val="cost_base_e_dati5"/>
      <sheetName val="차체_품안표5"/>
      <sheetName val="Data_Sheet5"/>
      <sheetName val="_10"/>
      <sheetName val="_11"/>
      <sheetName val="실행내역서_5"/>
      <sheetName val="개발_LIST5"/>
      <sheetName val="PC%계산(WM_COMM단차)5"/>
      <sheetName val="1_1_2008_OTIF5"/>
      <sheetName val="1~3월_지시사항5"/>
      <sheetName val="1_POSITIONING5"/>
      <sheetName val="production_dept5"/>
      <sheetName val="Value_Analysis_-_Sheet_15"/>
      <sheetName val="BAFFLE_HMC_TABLE15"/>
      <sheetName val="2-1_제품군별계획대비실적(B_A)5"/>
      <sheetName val="OEM_이의제기_종합5"/>
      <sheetName val="공정능력(마운틴_홀_거리)5"/>
      <sheetName val="Production_Plan15"/>
      <sheetName val="Summary_Sheet4"/>
      <sheetName val="Datasheet_for_KPI_Model_14"/>
      <sheetName val="PNL_ASS'Y_CRASH_PAD_UPR_RH5"/>
      <sheetName val="Upgrades_pricing4"/>
      <sheetName val="7_3_DY팀4"/>
      <sheetName val="진행중_설변4"/>
      <sheetName val="HOLE_9905(1)4"/>
      <sheetName val="무부하_회전수4"/>
      <sheetName val="5-Why_Root_Cause_Analysis_3"/>
      <sheetName val="광주_소요량3"/>
      <sheetName val="full_(2)3"/>
      <sheetName val="▶R_C_FRM3"/>
      <sheetName val="TEAM하반기_계획_(2)3"/>
      <sheetName val="초_성3"/>
      <sheetName val="CHECK_성3"/>
      <sheetName val="cpk_data3"/>
      <sheetName val="S50_4"/>
      <sheetName val="GAGE_R&amp;R(FRT_UPR)3"/>
      <sheetName val="중공업_실적3"/>
      <sheetName val="_하반기_경비_조정계획_150627(사계_r2_기준)_3"/>
      <sheetName val="DV_Flow_Chart_DV-PV1_(PFC)4"/>
      <sheetName val="MATEMST_(2)3"/>
      <sheetName val="Team_종합3"/>
      <sheetName val="Moulding_data3"/>
      <sheetName val="3월말_장기악성(국내)3"/>
      <sheetName val="2월말_장기악성(국내)3"/>
      <sheetName val="SCP_43"/>
      <sheetName val="SCP_5_D2UXT3"/>
      <sheetName val="SCP_6_D2UX3"/>
      <sheetName val="Invest_(MAC)3"/>
      <sheetName val="SCP_Apr20153"/>
      <sheetName val="불량_리스트3"/>
      <sheetName val="불량_코드3"/>
      <sheetName val="1_종합평가표3"/>
      <sheetName val="Actual_In_&amp;_Out3"/>
      <sheetName val="ISSUE_LIST3"/>
      <sheetName val="업무분장_3"/>
      <sheetName val="YOKE-H(10_3)3"/>
      <sheetName val="BI-FUEL_AIR_VENT_PIPE3"/>
      <sheetName val="0_CHMSL_LED_ASSY3"/>
      <sheetName val="108_수선비3"/>
      <sheetName val="TABLE_DB3"/>
      <sheetName val="쌍용_data_base3"/>
      <sheetName val="VERTICAL_PIPE3"/>
      <sheetName val="2과_공수집계3"/>
      <sheetName val="REAR_3"/>
      <sheetName val="abs_dac검사대비분석자료23"/>
      <sheetName val="RFQ_Form3"/>
      <sheetName val="국내_3"/>
      <sheetName val="4,5공장_3"/>
      <sheetName val="시트_3"/>
      <sheetName val="GLOBAL_PT_NEW_FORMAT_JULY__2004"/>
      <sheetName val="3_PT개발계획3"/>
      <sheetName val="대외공문_3"/>
      <sheetName val="ERP도입후_시정현황3"/>
      <sheetName val="공정별공법-W_HSE-LH3"/>
      <sheetName val="Purchasing_Data3"/>
      <sheetName val="6_N_m_CCW_전류3"/>
      <sheetName val="c_db15"/>
      <sheetName val="_SR3차원단위_(3)3"/>
      <sheetName val="고객불만_건3"/>
      <sheetName val="1_TP조립3"/>
      <sheetName val="XMA_12월_8,000대_원,부자재_完3"/>
      <sheetName val="YFA_10월분_원자재(10_12)_미납완료_完3"/>
      <sheetName val="YFA_10월분_부자재(10_7,9)_FEDEX_完3"/>
      <sheetName val="1_TAT_Info_3"/>
      <sheetName val="외주수입검사_종합(6월)3"/>
      <sheetName val="RFQ_Template3"/>
      <sheetName val="품의서양식_(3)3"/>
      <sheetName val="4_Vendor_price3"/>
      <sheetName val="14년_증판안_판촉3"/>
      <sheetName val="1__보고3"/>
      <sheetName val="거래선별_매출현황_내역2"/>
      <sheetName val="03년_체제결과2"/>
      <sheetName val="_0602주-무결점운동_진행현황_보고_(201406102"/>
      <sheetName val="기타_부자재2"/>
      <sheetName val="4_20)통계적기법관리절차서2"/>
      <sheetName val="Full_PBD2"/>
      <sheetName val="Europe_PU-12"/>
      <sheetName val="(2)월생산현황_2"/>
      <sheetName val="RFQ_18042"/>
      <sheetName val="DS_MBR_RR_Side__-_PcA2"/>
      <sheetName val="Dual_PMP수율2"/>
      <sheetName val="CONSUMO_DE_RESINA_2"/>
      <sheetName val="사출계산서"/>
      <sheetName val="Prm"/>
      <sheetName val="Budget Imt mensuel (CFO)"/>
      <sheetName val="Imt"/>
      <sheetName val="CDV Pte mensuel"/>
      <sheetName val="Evol Prod (Eqpt)"/>
      <sheetName val="CAPVR Pte mensuel"/>
      <sheetName val="THƯ VIỆN"/>
      <sheetName val="BUS"/>
      <sheetName val="LOAIXE"/>
      <sheetName val="Nguon PT xetai"/>
      <sheetName val="NGUON"/>
      <sheetName val="Nguon PT xe Ben"/>
      <sheetName val="Bien so"/>
      <sheetName val="MỤC LỤC"/>
      <sheetName val="Ghi chú"/>
      <sheetName val="1. Định hướng HĐ CN năm 2019"/>
      <sheetName val="2.1.Tổng quan TT KD xe DL"/>
      <sheetName val="2.2.Tổng quan TT DVPT DL"/>
      <sheetName val="3.1. ĐKM xe DL"/>
      <sheetName val="3.2.1. KH KD-MKT &amp; TCKD xe KIA"/>
      <sheetName val="3.2.2 CSBH KIA"/>
      <sheetName val="3.2.3. KH KD-MKT&amp;TCKD DVPT"/>
      <sheetName val="Pv SL"/>
      <sheetName val="TNS"/>
      <sheetName val="KPI"/>
      <sheetName val="3.3.1.KH KD-MKT &amp; TCKD Mazda"/>
      <sheetName val="3.3.2 CSBH MAZDA"/>
      <sheetName val="3.3.3.KH KD-MKT&amp;TCKD DVPT MAZDA"/>
      <sheetName val="3.4. DVPT SR KIA MAZDA"/>
      <sheetName val="3.4.1.KH KD-MKT&amp;TCKD PEUGEOT"/>
      <sheetName val="3.4.2 CSBH PEUGEOT"/>
      <sheetName val="3.4.3.KH KD-MKT&amp;TC DVPT PEUGEOT"/>
      <sheetName val="3.5. TÀI CHÍNH KD XE KIA MAZDA"/>
      <sheetName val="4.1.Tổng quan TT KD Tai, Bus"/>
      <sheetName val="4.2.Tổng quan TT DVPT Tai Bus"/>
      <sheetName val="5.1. ĐKM xe Tai, Bus"/>
      <sheetName val="PTBH 2018"/>
      <sheetName val="SL - TVBH"/>
      <sheetName val="PTBH"/>
      <sheetName val="5.2a. KD Xe Fuso"/>
      <sheetName val="5.2b. KD Xe Foton"/>
      <sheetName val="5.2c. KD Xe Bus"/>
      <sheetName val="5.2. KH KD-MKT&amp;TCKD xe Tải, Bus"/>
      <sheetName val="5.3. CSBH xe Tải, Bus"/>
      <sheetName val="5.4.KH KD-MKT&amp;TC DVPT Tải, Bus"/>
      <sheetName val="Review note"/>
      <sheetName val="6.1 ĐKĐK"/>
      <sheetName val="6.2. Bảo hiểm"/>
      <sheetName val="6.3. Tín dụng"/>
      <sheetName val="6.4. GSHT &amp; PH"/>
      <sheetName val="6.5 DVHT"/>
      <sheetName val="Luong"/>
      <sheetName val="7.1 KH nhân sự"/>
      <sheetName val="7.2. Định biên &amp; Lương"/>
      <sheetName val="7.3 KH thưởng năng suất"/>
      <sheetName val="Check"/>
      <sheetName val="Check TH"/>
      <sheetName val="8. Hành chính"/>
      <sheetName val="8.1"/>
      <sheetName val="9.1. Duy tu bảo trì"/>
      <sheetName val="9.2. Cải tạo, nâng cấp"/>
      <sheetName val="10. TSCĐ - CCDC"/>
      <sheetName val="11D. Tài chính KD XE TỔNG"/>
      <sheetName val="11E. Tài chính KD DVPT TỔNG"/>
      <sheetName val="11A. Tài chính SR KIA"/>
      <sheetName val="11B. Tài chính SR MAZDA"/>
      <sheetName val="11D. Tài chính SR Peugout"/>
      <sheetName val="11C. Tài chính SR TẢI BUS"/>
      <sheetName val="11D. Tài chính SR Du lịch"/>
      <sheetName val="11. Tài chính Chi nhánh"/>
      <sheetName val="12. SĐTC"/>
      <sheetName val="발신정보"/>
      <sheetName val="제품별"/>
      <sheetName val="Input_Page1"/>
      <sheetName val="Input_Sheet1"/>
      <sheetName val="Aug01_Status_Rpt1"/>
      <sheetName val="Base_Info1"/>
      <sheetName val="Cover_page1"/>
      <sheetName val="Adjusted_OI1"/>
      <sheetName val="Adjusted_OI_(2)1"/>
      <sheetName val="Income_Stmt_(USD)1"/>
      <sheetName val="Income_Stmt_(RMB)1"/>
      <sheetName val="IS_Loc_Adj1"/>
      <sheetName val="Balance_Sht_(USD)1"/>
      <sheetName val="BS_Loc+Adj1"/>
      <sheetName val="Balance_Sht_(RMB)1"/>
      <sheetName val="Cash_Flow_(USD)1"/>
      <sheetName val="Cash_Forecast1"/>
      <sheetName val="IC_AP_AR2"/>
      <sheetName val="Cash_Cross_check1"/>
      <sheetName val="Unit_Price_without_LTA&amp;Pricing1"/>
      <sheetName val="Sales_without_LTA&amp;Pricing1"/>
      <sheetName val="Unit_ECN_Sales1"/>
      <sheetName val="Total_ECN_Sales1"/>
      <sheetName val="LTA_Percentage1"/>
      <sheetName val="LTA_Amount1"/>
      <sheetName val="Total_P2P1"/>
      <sheetName val="Net_Sales1"/>
      <sheetName val="Unit_Mat_Cost_Without_PS_VAVE1"/>
      <sheetName val="Material_cost_without_PS_VAVE1"/>
      <sheetName val="Unit_ECN_cost1"/>
      <sheetName val="ECN_cost_saving1"/>
      <sheetName val="Unit_Purchase_Saving1"/>
      <sheetName val="Total_Purchase_Saving1"/>
      <sheetName val="Unit_VAVE_Saving1"/>
      <sheetName val="Total_VAVE1"/>
      <sheetName val="Unit_Margin_Improvement1"/>
      <sheetName val="Total_Margin_Improvement1"/>
      <sheetName val="Unit_mat__cost_after_PS_VAVE1"/>
      <sheetName val="Total_Mat_cost_after_PS_VAVE1"/>
      <sheetName val="Unit_Inb_Freight_Rate1"/>
      <sheetName val="Inboud_Freight_Amount1"/>
      <sheetName val="Unit_Inb-Duty1"/>
      <sheetName val="Inbound_Duty1"/>
      <sheetName val="Material_cost_before_Scrap1"/>
      <sheetName val="Scrap_Rate1"/>
      <sheetName val="Scrap_Amount1"/>
      <sheetName val="Scrap_recovery_rate1"/>
      <sheetName val="Scrap_Recovery_Amount1"/>
      <sheetName val="Unit_Production_Auxiliary1"/>
      <sheetName val="Production_Auxiliary1"/>
      <sheetName val="Net_Material1"/>
      <sheetName val="Unit_OB_freight1"/>
      <sheetName val="Total_OB_freight1"/>
      <sheetName val="Total_LC&amp;OVH1"/>
      <sheetName val="LC&amp;OVH_Undefined_Var_1"/>
      <sheetName val="LC&amp;OVH_Undefined_Fix_1"/>
      <sheetName val="Total_headcount_&amp;_labor_cost1"/>
      <sheetName val="Direct_Labor_Cost1"/>
      <sheetName val="Indirect_Labor_Cost1"/>
      <sheetName val="Salary_Cost1"/>
      <sheetName val="MSI_-_FY(RMB)1"/>
      <sheetName val="MSI_-_Comm_Sales1"/>
      <sheetName val="MSI_-_IC_Sales1"/>
      <sheetName val="MSI_-_Mat_Cost1"/>
      <sheetName val="MSI_-_Direct_Labor1"/>
      <sheetName val="MSI_-_Variable_OH1"/>
      <sheetName val="MSI_-_Fixed_OH1"/>
      <sheetName val="금형_이력_카드1"/>
      <sheetName val="Cty+XN(KT_2005)"/>
      <sheetName val="1_세부비교"/>
      <sheetName val="MS_SPEC"/>
      <sheetName val="첨부13__사출(PAD)_카메라"/>
      <sheetName val="수식파일_(삭제금지)"/>
      <sheetName val="5_Why's"/>
      <sheetName val="Tool_Type"/>
      <sheetName val="3__Acronyms_and_abbreviations"/>
      <sheetName val="05_新Table(간접직)"/>
      <sheetName val="05계약내역(기존T_활용)"/>
      <sheetName val="PMBG12LD_장비및인원소요(D_A기준)_"/>
      <sheetName val="Supplier_QRQC"/>
      <sheetName val="검사협정_보충"/>
      <sheetName val="1_기안을지"/>
      <sheetName val="2005년_소요량"/>
      <sheetName val="InspectionData_(2)"/>
      <sheetName val="_제9차_회사표준_제개정_공청회_이의제기신청서_XLSX"/>
      <sheetName val="부품_LIST"/>
      <sheetName val="07주洂䢦"/>
      <sheetName val="07주洂亦"/>
      <sheetName val="2009년_매출_실적"/>
      <sheetName val="AQL(0_65)"/>
      <sheetName val="천정등기구_실적"/>
      <sheetName val="List_Total"/>
      <sheetName val="Person_Cost"/>
      <sheetName val="THEO_DÕI_THAI_SẢN_(2)"/>
      <sheetName val="Time_Man"/>
      <sheetName val="Salary(Cus_)"/>
      <sheetName val="OT_OVER"/>
      <sheetName val="Segment_4_Bid_Sheet"/>
      <sheetName val="Hi6810_功能信号表"/>
      <sheetName val="6_FQC检验数据"/>
      <sheetName val="2003_prod2"/>
      <sheetName val="2003_Target"/>
      <sheetName val="RA_Bearer"/>
      <sheetName val="Trend_Total_nguyên_nhân"/>
      <sheetName val="設備預算總表附件3_"/>
      <sheetName val="FA_Definitions"/>
      <sheetName val="11_Inv_"/>
      <sheetName val="기준비교표"/>
      <sheetName val="매매기준"/>
      <sheetName val="서열정보"/>
      <sheetName val="견적서_detail Main_1"/>
      <sheetName val="단가MST⁒"/>
      <sheetName val="Arkusz1"/>
      <sheetName val="HAL(STD)"/>
      <sheetName val="PDS"/>
      <sheetName val="PROGRESSIVE_150727"/>
      <sheetName val="케이스 재공 재고"/>
      <sheetName val="차량운반구"/>
      <sheetName val="건물"/>
      <sheetName val="비품-0450"/>
      <sheetName val="ECU原価"/>
      <sheetName val="通玻"/>
      <sheetName val="4호기"/>
      <sheetName val="3호기"/>
      <sheetName val="8호기"/>
      <sheetName val="발주내역"/>
      <sheetName val="ASSETS_LIST(2)"/>
      <sheetName val="▶선택항목"/>
      <sheetName val="정규분포"/>
      <sheetName val="관리도"/>
      <sheetName val="히스토그램"/>
      <sheetName val="1_TM13"/>
      <sheetName val="2_align13"/>
      <sheetName val="3_JUDDER13"/>
      <sheetName val="4_M_S13"/>
      <sheetName val="5_P_W_R13"/>
      <sheetName val="6_F_G13"/>
      <sheetName val="7__SCABLE13"/>
      <sheetName val="8_DIFF13"/>
      <sheetName val="9_A_C13"/>
      <sheetName val="10_GEAR13"/>
      <sheetName val="11_ISC13"/>
      <sheetName val="12_ALT13"/>
      <sheetName val="13_O_S13"/>
      <sheetName val="14_silencer13"/>
      <sheetName val="15_DAMPER13"/>
      <sheetName val="16_HUB13"/>
      <sheetName val="17_DLOCK13"/>
      <sheetName val="18_PSP13"/>
      <sheetName val="19_누수13"/>
      <sheetName val="20_K_S13"/>
      <sheetName val="차체부품_INS_REPORT(갑)13"/>
      <sheetName val="FUEL_FILLER13"/>
      <sheetName val="2_대외공문13"/>
      <sheetName val="5_WIRE적용LIST13"/>
      <sheetName val="_납촉자13"/>
      <sheetName val="진행_DATA_(2)13"/>
      <sheetName val="외주현황_wq113"/>
      <sheetName val="3_일반사상13"/>
      <sheetName val="3-2_귀책부서별_DT현황12"/>
      <sheetName val="LX3_0_RR12"/>
      <sheetName val="5_세운W-A12"/>
      <sheetName val="FRONT_HUB견적가7"/>
      <sheetName val="SUB_2월_재검사추이도12"/>
      <sheetName val="c_db16"/>
      <sheetName val="VS1_Paretto분석7"/>
      <sheetName val="포머_비가동_내역7"/>
      <sheetName val="GB-IC_Villingen_GG12"/>
      <sheetName val="일일_업무_현황_(3)7"/>
      <sheetName val="일일_업무_현황_(5)7"/>
      <sheetName val="1-1_General_Code6"/>
      <sheetName val="JT3_0견적-구112"/>
      <sheetName val="금형_(2)12"/>
      <sheetName val="생산현황_(입력)6"/>
      <sheetName val="J150_승인진도관리_LIST6"/>
      <sheetName val="TOTAL_LIST6"/>
      <sheetName val="Price_Range6"/>
      <sheetName val="FTR_MACRo6"/>
      <sheetName val="MPL_技連7"/>
      <sheetName val="342E_BLOCK7"/>
      <sheetName val="MPS_Q3_FY046"/>
      <sheetName val="MPS_Q4_FY046"/>
      <sheetName val="1_ER유체응용6"/>
      <sheetName val="4_시험장비6"/>
      <sheetName val="협력사_일반현황7"/>
      <sheetName val="FLOW_PROSES_(A)6"/>
      <sheetName val="DATA_BASE6"/>
      <sheetName val="업체별_단가현황6"/>
      <sheetName val="THEME_CODE6"/>
      <sheetName val="CR_CODE6"/>
      <sheetName val="VPP(BD-010)_이상보고6"/>
      <sheetName val="임율_&amp;_LOT6"/>
      <sheetName val="생산계획_(2)6"/>
      <sheetName val="P&amp;L,Bal_Sheet,Cash_Forecast6"/>
      <sheetName val="비교원가제출_고6"/>
      <sheetName val="02_07_27_부품판매가6"/>
      <sheetName val="일일_생산및판매계획_대_실적6"/>
      <sheetName val="1_세부비교원가(내수)6"/>
      <sheetName val="1_종합비교원가(내수_일반_유럽)6"/>
      <sheetName val="03_PFD-16"/>
      <sheetName val="2__Definitions6"/>
      <sheetName val="코드_조건표7"/>
      <sheetName val="장비_전체리스트6"/>
      <sheetName val="HMC_사전원가(원혁기준)13%6"/>
      <sheetName val="2차_OIL량측정6"/>
      <sheetName val="재품별_단가6"/>
      <sheetName val="집중검사_리스트6"/>
      <sheetName val="10_예산_및_원가_계획(02년)6"/>
      <sheetName val="6_수입검사_6"/>
      <sheetName val="12_Inv_6"/>
      <sheetName val="97년_재료예산(안)6"/>
      <sheetName val="1_터빈6"/>
      <sheetName val="cost_base_e_dati6"/>
      <sheetName val="차체_품안표6"/>
      <sheetName val="Data_Sheet6"/>
      <sheetName val="_12"/>
      <sheetName val="_13"/>
      <sheetName val="실행내역서_6"/>
      <sheetName val="개발_LIST6"/>
      <sheetName val="PC%계산(WM_COMM단차)6"/>
      <sheetName val="1_1_2008_OTIF6"/>
      <sheetName val="1~3월_지시사항6"/>
      <sheetName val="1_POSITIONING6"/>
      <sheetName val="production_dept6"/>
      <sheetName val="Value_Analysis_-_Sheet_16"/>
      <sheetName val="BAFFLE_HMC_TABLE16"/>
      <sheetName val="2-1_제품군별계획대비실적(B_A)6"/>
      <sheetName val="OEM_이의제기_종합6"/>
      <sheetName val="공정능력(마운틴_홀_거리)6"/>
      <sheetName val="Production_Plan16"/>
      <sheetName val="Summary_Sheet5"/>
      <sheetName val="Datasheet_for_KPI_Model_15"/>
      <sheetName val="PNL_ASS'Y_CRASH_PAD_UPR_RH6"/>
      <sheetName val="Upgrades_pricing5"/>
      <sheetName val="7_3_DY팀5"/>
      <sheetName val="진행중_설변5"/>
      <sheetName val="HOLE_9905(1)5"/>
      <sheetName val="무부하_회전수5"/>
      <sheetName val="5-Why_Root_Cause_Analysis_4"/>
      <sheetName val="광주_소요량4"/>
      <sheetName val="full_(2)4"/>
      <sheetName val="▶R_C_FRM4"/>
      <sheetName val="TEAM하반기_계획_(2)4"/>
      <sheetName val="초_성4"/>
      <sheetName val="CHECK_성4"/>
      <sheetName val="cpk_data4"/>
      <sheetName val="S50_5"/>
      <sheetName val="GAGE_R&amp;R(FRT_UPR)4"/>
      <sheetName val="중공업_실적4"/>
      <sheetName val="_하반기_경비_조정계획_150627(사계_r2_기준)_4"/>
      <sheetName val="DV_Flow_Chart_DV-PV1_(PFC)5"/>
      <sheetName val="MATEMST_(2)4"/>
      <sheetName val="Team_종합4"/>
      <sheetName val="Moulding_data4"/>
      <sheetName val="3월말_장기악성(국내)4"/>
      <sheetName val="2월말_장기악성(국내)4"/>
      <sheetName val="SCP_44"/>
      <sheetName val="SCP_5_D2UXT4"/>
      <sheetName val="SCP_6_D2UX4"/>
      <sheetName val="Invest_(MAC)4"/>
      <sheetName val="SCP_Apr20154"/>
      <sheetName val="불량_리스트4"/>
      <sheetName val="불량_코드4"/>
      <sheetName val="1_종합평가표4"/>
      <sheetName val="Actual_In_&amp;_Out4"/>
      <sheetName val="ISSUE_LIST4"/>
      <sheetName val="업무분장_4"/>
      <sheetName val="YOKE-H(10_3)4"/>
      <sheetName val="BI-FUEL_AIR_VENT_PIPE4"/>
      <sheetName val="0_CHMSL_LED_ASSY4"/>
      <sheetName val="108_수선비4"/>
      <sheetName val="TABLE_DB4"/>
      <sheetName val="쌍용_data_base4"/>
      <sheetName val="VERTICAL_PIPE4"/>
      <sheetName val="2과_공수집계4"/>
      <sheetName val="REAR_4"/>
      <sheetName val="abs_dac검사대비분석자료24"/>
      <sheetName val="RFQ_Form4"/>
      <sheetName val="Bas_Moteur4"/>
      <sheetName val="국내_4"/>
      <sheetName val="4,5공장_4"/>
      <sheetName val="시트_4"/>
      <sheetName val="GLOBAL_PT_NEW_FORMAT_JULY__2005"/>
      <sheetName val="3_PT개발계획4"/>
      <sheetName val="CAPA분석_360K4"/>
      <sheetName val="대외공문_4"/>
      <sheetName val="ERP도입후_시정현황4"/>
      <sheetName val="공정별공법-W_HSE-LH4"/>
      <sheetName val="Purchasing_Data4"/>
      <sheetName val="6_N_m_CCW_전류4"/>
      <sheetName val="c_db17"/>
      <sheetName val="_SR3차원단위_(3)4"/>
      <sheetName val="고객불만_건4"/>
      <sheetName val="1_TP조립4"/>
      <sheetName val="XMA_12월_8,000대_원,부자재_完4"/>
      <sheetName val="YFA_10월분_원자재(10_12)_미납완료_完4"/>
      <sheetName val="YFA_10월분_부자재(10_7,9)_FEDEX_完4"/>
      <sheetName val="1_TAT_Info_4"/>
      <sheetName val="외주수입검사_종합(6월)4"/>
      <sheetName val="RFQ_Template4"/>
      <sheetName val="품의서양식_(3)4"/>
      <sheetName val="4_Vendor_price4"/>
      <sheetName val="14년_증판안_판촉4"/>
      <sheetName val="1__보고4"/>
      <sheetName val="거래선별_매출현황_내역3"/>
      <sheetName val="03년_체제결과3"/>
      <sheetName val="_0602주-무결점운동_진행현황_보고_(201406103"/>
      <sheetName val="기타_부자재3"/>
      <sheetName val="4_20)통계적기법관리절차서3"/>
      <sheetName val="Full_PBD3"/>
      <sheetName val="Europe_PU-13"/>
      <sheetName val="(2)월생산현황_3"/>
      <sheetName val="RFQ_18043"/>
      <sheetName val="DS_MBR_RR_Side__-_PcA3"/>
      <sheetName val="Dual_PMP수율3"/>
      <sheetName val="CONSUMO_DE_RESINA_3"/>
      <sheetName val="97계획(96_111"/>
      <sheetName val="3-2002년_소모공구비1"/>
      <sheetName val="LINE_PPM-분석"/>
      <sheetName val="REPAIR_DATA_-_CONTAINER_#5"/>
      <sheetName val="FCST"/>
      <sheetName val="스틸금형"/>
      <sheetName val="03년"/>
      <sheetName val="V"/>
      <sheetName val="0.RCL IS"/>
      <sheetName val="승인원"/>
      <sheetName val=" 개정이력"/>
      <sheetName val="1)도면"/>
      <sheetName val="2)검사기준서"/>
      <sheetName val="3)검사성적서"/>
      <sheetName val="3-1)검사성적서(갑지)"/>
      <sheetName val="검사성적서(을지)"/>
      <sheetName val="4) 관리계획서"/>
      <sheetName val="5)재질성적서"/>
      <sheetName val="6)유해물질성적서"/>
      <sheetName val="7)금형이력카드"/>
      <sheetName val="8)포장사양서"/>
      <sheetName val="01월TTL"/>
      <sheetName val="UH_원장-cell-module"/>
      <sheetName val="CustomerPlan"/>
      <sheetName val="Vol &amp; Assumpt"/>
      <sheetName val="LG-BATTERY"/>
      <sheetName val="TONG HOP VL-NC"/>
      <sheetName val="DON GIA"/>
      <sheetName val="Input_Form_-_EingabeMaske"/>
      <sheetName val="1_생산0"/>
      <sheetName val="LINE1"/>
      <sheetName val="BAT1 "/>
      <sheetName val="출자한도"/>
      <sheetName val="대차(종합,입력금지)"/>
      <sheetName val="95신규호표"/>
      <sheetName val="매출손익"/>
      <sheetName val="모델별불량율"/>
      <sheetName val="MEMO"/>
      <sheetName val="승용스틸자체"/>
      <sheetName val="수급"/>
      <sheetName val="코드별"/>
      <sheetName val="민감도"/>
      <sheetName val="(Maker)Cover"/>
      <sheetName val="Linearity"/>
      <sheetName val="(业体)Cover"/>
      <sheetName val="입찰안"/>
      <sheetName val="시산표12월(수정후)"/>
      <sheetName val="_x005f_x005f_x005f_x005f_x005f_x005f_x005f_x005f_x005f_x005f_"/>
      <sheetName val="Form"/>
      <sheetName val="Definitions"/>
      <sheetName val="choices"/>
      <sheetName val="분리멀티형"/>
      <sheetName val="반도체요약"/>
      <sheetName val="JANG_DOM"/>
      <sheetName val="자재목록"/>
      <sheetName val="Tax"/>
      <sheetName val="공구비"/>
      <sheetName val="Note"/>
      <sheetName val="업체손실공수.xls"/>
      <sheetName val="업체손실공수_xls"/>
      <sheetName val="01과제현황"/>
      <sheetName val="项目"/>
      <sheetName val="FRT 재료비"/>
      <sheetName val="금형원가"/>
      <sheetName val="14_1부8"/>
      <sheetName val="1ဲ_ALT9"/>
      <sheetName val="1ဳ_O_S9"/>
      <sheetName val="15_၄AMPER9"/>
      <sheetName val="二_POSITION_XLS9"/>
      <sheetName val="OPT손익_내수9"/>
      <sheetName val="OPT손익_수출9"/>
      <sheetName val="BACK_DATA_08_7_1~9"/>
      <sheetName val="E_W9"/>
      <sheetName val="P_W9"/>
      <sheetName val="S_W9"/>
      <sheetName val="BACK_DATA9"/>
      <sheetName val="126_2558"/>
      <sheetName val="CASE_ASM8"/>
      <sheetName val="소상_&quot;1&quot;8"/>
      <sheetName val="검사기준서_을_치수8"/>
      <sheetName val="검사기준서_갑8"/>
      <sheetName val="검사기준서_을8"/>
      <sheetName val="검사협정_갑8"/>
      <sheetName val="검사성적서_갑8"/>
      <sheetName val="검사성적서_을8"/>
      <sheetName val="검사성적서_병8"/>
      <sheetName val="Nego_PV8"/>
      <sheetName val="팀별_합계8"/>
      <sheetName val="설비능력및_종합공정능력산출시_사용8"/>
      <sheetName val="LAMBDA_자작8"/>
      <sheetName val="PRESS_DATA8"/>
      <sheetName val="X-3_ENG8"/>
      <sheetName val="LCAUTO_41"/>
      <sheetName val="LCAT수_조1"/>
      <sheetName val="개발원가_종합1"/>
      <sheetName val="3_3검토국1"/>
      <sheetName val="CPK(Process_Capanility)"/>
      <sheetName val="_Common_Info_Page1"/>
      <sheetName val="NEW_TOOL_MASTER1"/>
      <sheetName val="소재_이력1"/>
      <sheetName val="99_조정금액1"/>
      <sheetName val="THS_-_Key_Inputs1"/>
      <sheetName val="GM_Master1"/>
      <sheetName val="09년_현황1"/>
      <sheetName val="WTC_BODY一覧原紙1"/>
      <sheetName val="Danh_Mục1"/>
      <sheetName val="Danh_Muc1"/>
      <sheetName val="8월_매출현황1"/>
      <sheetName val="3공장_순양전자1"/>
      <sheetName val="현진테크_(2)1"/>
      <sheetName val="동경cnc_지그1"/>
      <sheetName val="대한테크_집계1"/>
      <sheetName val="서연전자_(2)1"/>
      <sheetName val="삼익전자_(2)1"/>
      <sheetName val="삼익산업_(2)1"/>
      <sheetName val="시무인텔_(2)1"/>
      <sheetName val="성우일렉스_(2)1"/>
      <sheetName val="성호테크_(2)1"/>
      <sheetName val="General_Assumptions"/>
      <sheetName val="Value_"/>
      <sheetName val="종합원가분석_1_"/>
      <sheetName val="1_개발개요"/>
      <sheetName val="G-Exchange_#667"/>
      <sheetName val="C-Mix_Rate_&amp;_Revenue(calc)"/>
      <sheetName val="01년2월현황_"/>
      <sheetName val="2차_OI"/>
      <sheetName val="SEP_2007"/>
      <sheetName val="Q1_&amp;_Q2"/>
      <sheetName val="devis_qcdp2"/>
      <sheetName val="22_보증금(전신전화가입권)"/>
      <sheetName val="39_미지급법인세"/>
      <sheetName val="Z41,Z42_이외total"/>
      <sheetName val="개인별_교육현황"/>
      <sheetName val="관리구역_책임자(181010)"/>
      <sheetName val="ACU기청소2018-05-04_(3)"/>
      <sheetName val="ASM_A동"/>
      <sheetName val="SMT구역_(2)"/>
      <sheetName val="관리구역_체크시트"/>
      <sheetName val="관리구역_평가시트"/>
      <sheetName val="담당자편성표_(B)"/>
      <sheetName val="조립A구역_(2)"/>
      <sheetName val="개선보고서_(2)"/>
      <sheetName val="INATAKE_SYS"/>
      <sheetName val="영업_입수계획_"/>
      <sheetName val="참고1_02_판매계획_(수량)"/>
      <sheetName val="전사_경영계획_수량"/>
      <sheetName val="Duration_"/>
      <sheetName val="02_08생산대상대수"/>
      <sheetName val="2000_(원본)"/>
      <sheetName val="Danh_sach_Hàn_thùng"/>
      <sheetName val="Mẫu_DMVT"/>
      <sheetName val="Mẫu_DMVT_(2)"/>
      <sheetName val="DANH_MỤC_NHÓM_ĐỐI_TƯỢNG"/>
      <sheetName val="Nhap_T8"/>
      <sheetName val="Begining_detail-CTIET"/>
      <sheetName val="Summary-TOMLUOC_"/>
      <sheetName val="SO_TONG_HOP_CONG_NO"/>
      <sheetName val="DM_KHAU_HAO"/>
      <sheetName val="Interco_&amp;_PVS_Loc_Cur"/>
      <sheetName val="첨부4_기술평가서"/>
      <sheetName val="99년12월_실적DATA"/>
      <sheetName val="J2(P_MT)"/>
      <sheetName val="PS_SIDE_OTR_INR_공정개선_상세"/>
      <sheetName val="TL_PROTO_2열"/>
      <sheetName val="★금형비_계산서"/>
      <sheetName val="LOWSIDE_비교"/>
      <sheetName val="PACKING_LIST"/>
      <sheetName val="COOLING_UNIT"/>
      <sheetName val="보강사_소요량"/>
      <sheetName val="1_2_2완제품검사('00_4월)_(가라)"/>
      <sheetName val="#1-1_(2)"/>
      <sheetName val="2-2_매출분석"/>
      <sheetName val="기초_DATA"/>
      <sheetName val="신흥테크_세부내역_LIST"/>
      <sheetName val="Actual_data"/>
      <sheetName val="STD__CAB"/>
      <sheetName val="STD__NCAB"/>
      <sheetName val="원소재_변경_상세"/>
      <sheetName val="직거래가_변경"/>
      <sheetName val="PL_By_Model(Result)1"/>
      <sheetName val="24_냉각실용添1"/>
      <sheetName val="Data_Not_Used"/>
      <sheetName val="FTQ_Data"/>
      <sheetName val="Int_Pulls_Data"/>
      <sheetName val="Int_Spills_Data"/>
      <sheetName val="PPM_Data"/>
      <sheetName val="Pulls_Data"/>
      <sheetName val="Spills_Data"/>
      <sheetName val="PP%-low_RPM"/>
      <sheetName val="After_Sales_Supplier_#'s"/>
      <sheetName val="원단위_1계_2계"/>
      <sheetName val="NUEVO_MODELOS_2018"/>
      <sheetName val="한일자야(감액손실)_(2)"/>
      <sheetName val="2차_OI׃⼪"/>
      <sheetName val="ADJTBL_3100"/>
      <sheetName val="400H_가공,금형비"/>
      <sheetName val="AOP_Summary-2"/>
      <sheetName val="Budget_Imt_mensuel_(CFO)"/>
      <sheetName val="CDV_Pte_mensuel"/>
      <sheetName val="Evol_Prod_(Eqpt)"/>
      <sheetName val="CAPVR_Pte_mensuel"/>
      <sheetName val="THƯ_VIỆN"/>
      <sheetName val="Nguon_PT_xetai"/>
      <sheetName val="Nguon_PT_xe_Ben"/>
      <sheetName val="Bien_so"/>
      <sheetName val="MỤC_LỤC"/>
      <sheetName val="Ghi_chú"/>
      <sheetName val="1__Định_hướng_HĐ_CN_năm_2019"/>
      <sheetName val="2_1_Tổng_quan_TT_KD_xe_DL"/>
      <sheetName val="2_2_Tổng_quan_TT_DVPT_DL"/>
      <sheetName val="3_1__ĐKM_xe_DL"/>
      <sheetName val="3_2_1__KH_KD-MKT_&amp;_TCKD_xe_KIA"/>
      <sheetName val="3_2_2_CSBH_KIA"/>
      <sheetName val="3_2_3__KH_KD-MKT&amp;TCKD_DVPT"/>
      <sheetName val="Pv_SL"/>
      <sheetName val="3_3_1_KH_KD-MKT_&amp;_TCKD_Mazda"/>
      <sheetName val="3_3_2_CSBH_MAZDA"/>
      <sheetName val="3_3_3_KH_KD-MKT&amp;TCKD_DVPT_MAZDA"/>
      <sheetName val="3_4__DVPT_SR_KIA_MAZDA"/>
      <sheetName val="3_4_1_KH_KD-MKT&amp;TCKD_PEUGEOT"/>
      <sheetName val="3_4_2_CSBH_PEUGEOT"/>
      <sheetName val="3_4_3_KH_KD-MKT&amp;TC_DVPT_PEUGEOT"/>
      <sheetName val="3_5__TÀI_CHÍNH_KD_XE_KIA_MAZDA"/>
      <sheetName val="4_1_Tổng_quan_TT_KD_Tai,_Bus"/>
      <sheetName val="4_2_Tổng_quan_TT_DVPT_Tai_Bus"/>
      <sheetName val="5_1__ĐKM_xe_Tai,_Bus"/>
      <sheetName val="PTBH_2018"/>
      <sheetName val="SL_-_TVBH"/>
      <sheetName val="5_2a__KD_Xe_Fuso"/>
      <sheetName val="5_2b__KD_Xe_Foton"/>
      <sheetName val="5_2c__KD_Xe_Bus"/>
      <sheetName val="5_2__KH_KD-MKT&amp;TCKD_xe_Tải,_Bus"/>
      <sheetName val="5_3__CSBH_xe_Tải,_Bus"/>
      <sheetName val="5_4_KH_KD-MKT&amp;TC_DVPT_Tải,_Bus"/>
      <sheetName val="Review_note"/>
      <sheetName val="6_1_ĐKĐK"/>
      <sheetName val="6_2__Bảo_hiểm"/>
      <sheetName val="6_3__Tín_dụng"/>
      <sheetName val="6_4__GSHT_&amp;_PH"/>
      <sheetName val="6_5_DVHT"/>
      <sheetName val="7_1_KH_nhân_sự"/>
      <sheetName val="7_2__Định_biên_&amp;_Lương"/>
      <sheetName val="7_3_KH_thưởng_năng_suất"/>
      <sheetName val="Check_TH"/>
      <sheetName val="8__Hành_chính"/>
      <sheetName val="8_1"/>
      <sheetName val="9_1__Duy_tu_bảo_trì"/>
      <sheetName val="9_2__Cải_tạo,_nâng_cấp"/>
      <sheetName val="10__TSCĐ_-_CCDC"/>
      <sheetName val="11D__Tài_chính_KD_XE_TỔNG"/>
      <sheetName val="11E__Tài_chính_KD_DVPT_TỔNG"/>
      <sheetName val="11A__Tài_chính_SR_KIA"/>
      <sheetName val="11B__Tài_chính_SR_MAZDA"/>
      <sheetName val="11D__Tài_chính_SR_Peugout"/>
      <sheetName val="11C__Tài_chính_SR_TẢI_BUS"/>
      <sheetName val="11D__Tài_chính_SR_Du_lịch"/>
      <sheetName val="11__Tài_chính_Chi_nhánh"/>
      <sheetName val="12__SĐTC"/>
      <sheetName val="2차 OI_x0010__x0000_?࠱"/>
      <sheetName val="1-1"/>
      <sheetName val="検査状況"/>
      <sheetName val="8월발주분석"/>
      <sheetName val="2차 OI_x0000__x0000__x0005__x0000_"/>
      <sheetName val="매출정리"/>
      <sheetName val="2차_OI1"/>
      <sheetName val="HONGKONG"/>
      <sheetName val="北米3in1"/>
      <sheetName val="北米標準ｺﾝﾋﾞ"/>
      <sheetName val="11月"/>
      <sheetName val="FAX (2)"/>
      <sheetName val="改善対策1"/>
      <sheetName val="連絡書"/>
      <sheetName val="評価表1"/>
      <sheetName val="評価表2"/>
      <sheetName val="ﾘｽﾄ"/>
      <sheetName val="66"/>
      <sheetName val="５"/>
      <sheetName val="3-ADJ"/>
      <sheetName val="人员报表"/>
      <sheetName val="993IN1MT"/>
      <sheetName val="初期入力"/>
      <sheetName val="总结"/>
      <sheetName val="改善対策2"/>
      <sheetName val="報告書2"/>
      <sheetName val="総括表"/>
      <sheetName val="XL4Test5"/>
      <sheetName val="メカ部品長期在庫"/>
      <sheetName val="99･00"/>
      <sheetName val="製品版"/>
      <sheetName val="部品版"/>
      <sheetName val="部品リスト"/>
      <sheetName val="_REF_"/>
      <sheetName val="作業)投資資金"/>
      <sheetName val="NMB"/>
      <sheetName val="TFT Attendace"/>
      <sheetName val="0.주광원 LED ASSY"/>
      <sheetName val="maccp04"/>
      <sheetName val="차입금현황(2)"/>
      <sheetName val="품의양식"/>
      <sheetName val="9.초기공정능력조사(을)"/>
      <sheetName val="WM제어"/>
      <sheetName val="내부비용"/>
      <sheetName val="다솔"/>
      <sheetName val="양지"/>
      <sheetName val="Corp acronym"/>
      <sheetName val="经费预算表02(人事处)"/>
      <sheetName val="손익(기존단가"/>
      <sheetName val="4.销售计划"/>
      <sheetName val="Output 1 (2)"/>
      <sheetName val="telco_p"/>
      <sheetName val="OP세부내역"/>
      <sheetName val="수식기준"/>
      <sheetName val="Validation"/>
      <sheetName val="LINE_PPM-분석1"/>
      <sheetName val="Issues_List1"/>
      <sheetName val="REPAIR_DATA_-_CONTAINER_#51"/>
      <sheetName val="노원열병합__건축공사기성내역서1"/>
      <sheetName val="Gia_vat_tu1"/>
      <sheetName val=";_x0000_"/>
      <sheetName val="明细账"/>
      <sheetName val="Danh sach"/>
      <sheetName val="Bang KL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입력 List"/>
      <sheetName val="DO NOT DELETE"/>
      <sheetName val="Calculations"/>
      <sheetName val="IMT-2000"/>
      <sheetName val="기종별 합계"/>
      <sheetName val="CBase"/>
      <sheetName val="18-2"/>
      <sheetName val="수량산출"/>
      <sheetName val="개선대책_양식"/>
      <sheetName val="입력_List"/>
      <sheetName val="Export Data"/>
      <sheetName val="Cost_Reduction9"/>
      <sheetName val="1_2내수10"/>
      <sheetName val="Sheet6_(3)9"/>
      <sheetName val="INVESTMENT_(Hardware)9"/>
      <sheetName val="매출종합_`099"/>
      <sheetName val="신고서_전8"/>
      <sheetName val="Basic_assumptions8"/>
      <sheetName val="0_절삭조건8"/>
      <sheetName val="PFMEA_XLS8"/>
      <sheetName val="영업_일18"/>
      <sheetName val="_PPAP_작성중__xlsx8"/>
      <sheetName val="RELAY_FAX양식8"/>
      <sheetName val="상세_견적서_(HMC)8"/>
      <sheetName val="2008_г8"/>
      <sheetName val="2_중요한회계정책8"/>
      <sheetName val="9_관계기업투자8"/>
      <sheetName val="42_리스8"/>
      <sheetName val="25_법인세8"/>
      <sheetName val="DBL_LPG시험8"/>
      <sheetName val="Proj_List_00E8"/>
      <sheetName val="Bosch_ADVP&amp;R8"/>
      <sheetName val="2012_Volum2"/>
      <sheetName val="Drop-down_Lists1"/>
      <sheetName val="B053_(990701)공정능력PC%계산1"/>
      <sheetName val="P&amp;L_account2"/>
      <sheetName val="Data_Not_Used1"/>
      <sheetName val="FTQ_Data1"/>
      <sheetName val="Int_Pulls_Data1"/>
      <sheetName val="Int_Spills_Data1"/>
      <sheetName val="PPM_Data1"/>
      <sheetName val="Pulls_Data1"/>
      <sheetName val="Spills_Data1"/>
      <sheetName val="기준정보(A)_15_10_271"/>
      <sheetName val="단중_및_예비길이_SHEET_15_9_5(K)1"/>
      <sheetName val="15_1_02_15년_1월예시계획1"/>
      <sheetName val="15년_12월_시작재공품_15_12_31"/>
      <sheetName val="기준정보(A)_12_02_231"/>
      <sheetName val="118_세금과공과1"/>
      <sheetName val="경영재무_(입력)1"/>
      <sheetName val="연구개발_(입력)1"/>
      <sheetName val="일반현황_(입력)1"/>
      <sheetName val="품질관리_(입력)1"/>
      <sheetName val="Z41,Z42_이외total1"/>
      <sheetName val="개선대책_양식1"/>
      <sheetName val="09년_현황2"/>
      <sheetName val="WTC_BODY一覧原紙2"/>
      <sheetName val="GM_Master2"/>
      <sheetName val="J2(P_MT)1"/>
      <sheetName val="제품명_(3)1"/>
      <sheetName val="STD__CAB1"/>
      <sheetName val="STD__NCAB1"/>
      <sheetName val="원소재_변경_상세1"/>
      <sheetName val="직거래가_변경1"/>
      <sheetName val="입력_List1"/>
      <sheetName val="DO_NOT_DELETE"/>
      <sheetName val="Cost_Reduction10"/>
      <sheetName val="1_2내수11"/>
      <sheetName val="Sheet6_(3)10"/>
      <sheetName val="INVESTMENT_(Hardware)10"/>
      <sheetName val="매출종합_`0910"/>
      <sheetName val="신고서_전9"/>
      <sheetName val="Basic_assumptions9"/>
      <sheetName val="B053_(990701)공정실적PP%계산9"/>
      <sheetName val="0_절삭조건9"/>
      <sheetName val="二_POSITION_XLS10"/>
      <sheetName val="1ဲ_ALT10"/>
      <sheetName val="1ဳ_O_S10"/>
      <sheetName val="15_၄AMPER10"/>
      <sheetName val="BACK_DATA_08_7_1~10"/>
      <sheetName val="E_W10"/>
      <sheetName val="P_W10"/>
      <sheetName val="S_W10"/>
      <sheetName val="OPT손익_내수10"/>
      <sheetName val="OPT손익_수출10"/>
      <sheetName val="BACK_DATA10"/>
      <sheetName val="TEMP_TORQUE9"/>
      <sheetName val="126_2559"/>
      <sheetName val="CASE_ASM9"/>
      <sheetName val="14_1부9"/>
      <sheetName val="소상_&quot;1&quot;9"/>
      <sheetName val="검사기준서_을_치수9"/>
      <sheetName val="검사기준서_갑9"/>
      <sheetName val="검사기준서_을9"/>
      <sheetName val="검사협정_갑9"/>
      <sheetName val="검사성적서_갑9"/>
      <sheetName val="검사성적서_을9"/>
      <sheetName val="검사성적서_병9"/>
      <sheetName val="Nego_PV9"/>
      <sheetName val="1_변경범위9"/>
      <sheetName val="팀별_합계9"/>
      <sheetName val="설비능력및_종합공정능력산출시_사용9"/>
      <sheetName val="LAMBDA_자작9"/>
      <sheetName val="PFMEA_XLS9"/>
      <sheetName val="영업_일19"/>
      <sheetName val="_PPAP_작성중__xlsx9"/>
      <sheetName val="RELAY_FAX양식9"/>
      <sheetName val="상세_견적서_(HMC)9"/>
      <sheetName val="2008_г9"/>
      <sheetName val="2_중요한회계정책9"/>
      <sheetName val="9_관계기업투자9"/>
      <sheetName val="42_리스9"/>
      <sheetName val="25_법인세9"/>
      <sheetName val="DBL_LPG시험9"/>
      <sheetName val="Proj_List_00E9"/>
      <sheetName val="Bosch_ADVP&amp;R9"/>
      <sheetName val="2012_Volum3"/>
      <sheetName val="Drop-down_Lists2"/>
      <sheetName val="B053_(990701)공정능력PC%계산2"/>
      <sheetName val="P&amp;L_account3"/>
      <sheetName val="Bas_Moteur5"/>
      <sheetName val="Data_Not_Used2"/>
      <sheetName val="FTQ_Data2"/>
      <sheetName val="Int_Pulls_Data2"/>
      <sheetName val="Int_Spills_Data2"/>
      <sheetName val="PPM_Data2"/>
      <sheetName val="Pulls_Data2"/>
      <sheetName val="Spills_Data2"/>
      <sheetName val="기준정보(A)_15_10_272"/>
      <sheetName val="단중_및_예비길이_SHEET_15_9_5(K)2"/>
      <sheetName val="15_1_02_15년_1월예시계획2"/>
      <sheetName val="15년_12월_시작재공품_15_12_32"/>
      <sheetName val="기준정보(A)_12_02_232"/>
      <sheetName val="118_세금과공과2"/>
      <sheetName val="경영재무_(입력)2"/>
      <sheetName val="연구개발_(입력)2"/>
      <sheetName val="일반현황_(입력)2"/>
      <sheetName val="품질관리_(입력)2"/>
      <sheetName val="노원열병합__건축공사기성내역서2"/>
      <sheetName val="Gia_vat_tu2"/>
      <sheetName val="Z41,Z42_이외total2"/>
      <sheetName val="개선대책_양식2"/>
      <sheetName val="09년_현황3"/>
      <sheetName val="WTC_BODY一覧原紙3"/>
      <sheetName val="GM_Master3"/>
      <sheetName val="J2(P_MT)2"/>
      <sheetName val="제품명_(3)2"/>
      <sheetName val="STD__CAB2"/>
      <sheetName val="STD__NCAB2"/>
      <sheetName val="원소재_변경_상세2"/>
      <sheetName val="직거래가_변경2"/>
      <sheetName val="입력_List2"/>
      <sheetName val="DO_NOT_DELETE1"/>
      <sheetName val="BOX ASSY"/>
      <sheetName val="FOB현황"/>
      <sheetName val="실사LIST-중간가공품(05.12.27현재) (2)"/>
      <sheetName val="54813M2001"/>
      <sheetName val="기초자료입력"/>
      <sheetName val="Controls"/>
      <sheetName val="Material_References"/>
      <sheetName val="4.Financial"/>
      <sheetName val="3_4). FR 종합"/>
      <sheetName val="3_4). RR 종합"/>
      <sheetName val="4R-G"/>
      <sheetName val="5R-G"/>
      <sheetName val="sal"/>
      <sheetName val="제조5과"/>
      <sheetName val="RFQ Cover Sheeet"/>
      <sheetName val="학교기부"/>
      <sheetName val="드롭"/>
      <sheetName val="UPPER원가"/>
      <sheetName val="품번별"/>
      <sheetName val="全仕向地"/>
      <sheetName val="와이어"/>
      <sheetName val="환산"/>
      <sheetName val="전체팛ĭ"/>
      <sheetName val="BS-E"/>
      <sheetName val="BS요약"/>
      <sheetName val="FRN 02000"/>
      <sheetName val="부서코드표"/>
      <sheetName val="HOU143A"/>
      <sheetName val="Diaph1 values"/>
      <sheetName val="Diaph2 values"/>
      <sheetName val="Diaph values"/>
      <sheetName val="Cushion datas"/>
      <sheetName val="P.O (LOCAL)"/>
      <sheetName val="UPPER 도면"/>
      <sheetName val="Kautex 4WD St.IV P&amp;D"/>
      <sheetName val="Sachs FL WHL"/>
      <sheetName val="개발_TOOL_집계표7"/>
      <sheetName val="경상_개발비7"/>
      <sheetName val="내수1_8GL8"/>
      <sheetName val="운임_환차손-Y9"/>
      <sheetName val="ALPROFILE_발주실적7"/>
      <sheetName val="Sheet1_(2)7"/>
      <sheetName val="계산_DATA_입력7"/>
      <sheetName val="상세_계산_내역7"/>
      <sheetName val="Evaluation_objects8"/>
      <sheetName val="GLOBAL_PT_NEW_FORMAT_OCT_20027"/>
      <sheetName val="MACRO1_XLM7"/>
      <sheetName val="02년_SUC7"/>
      <sheetName val="3__관리점지수실적-1_1생산성7"/>
      <sheetName val="Sec_1_-_RFQ7"/>
      <sheetName val="Sch7a_(토요일)7"/>
      <sheetName val="Rate_data7"/>
      <sheetName val="원단위_전후비교7"/>
      <sheetName val="실적_및_계획7"/>
      <sheetName val="공정능력_(2)7"/>
      <sheetName val="Master_Cable7"/>
      <sheetName val="PRO_(참조)7"/>
      <sheetName val="외주품_감점_유형_기준7"/>
      <sheetName val="제품별_매출1"/>
      <sheetName val="Data_Working_Time1"/>
      <sheetName val="시스템문서관리"/>
      <sheetName val="11403-06163 เก่า"/>
      <sheetName val="FM-HD (New)"/>
      <sheetName val="FM-HD (HKMC) "/>
      <sheetName val="FM-HD (11254-06201)  "/>
      <sheetName val="FM-HD (11251-06163)"/>
      <sheetName val="FM-HD (11514053)"/>
      <sheetName val="FM-HD (11611807)"/>
      <sheetName val="FM-HD (94502003)"/>
      <sheetName val="FM-HD (94501839)"/>
      <sheetName val="FM-HD (PT-GDENG0911-4)"/>
      <sheetName val="FM-HD (94520439)"/>
      <sheetName val="FM-HD (94500396)"/>
      <sheetName val="FM-HD (94500407)"/>
      <sheetName val="FM-HD (94500414)"/>
      <sheetName val="FM-HD (94500073)"/>
      <sheetName val="FM-HD (11588683)"/>
      <sheetName val="FM-HD (94500952)"/>
      <sheetName val="FM-HD (11569995)"/>
      <sheetName val="FM-HD (11254-06201)"/>
      <sheetName val="FM-HD (11588685)"/>
      <sheetName val="FM-HD (94500793) "/>
      <sheetName val="FM-HD (11588717)"/>
      <sheetName val="FM-HD (HD-25198904)"/>
      <sheetName val="FM-HD (HD-11570514) "/>
      <sheetName val="FM-HD (11097441)"/>
      <sheetName val="FM-HD (11588662) "/>
      <sheetName val="FM-HD (11519387)"/>
      <sheetName val="FM-HD (11561969)"/>
      <sheetName val="FM-HD (11516580)"/>
      <sheetName val="FM-HD (11588712)   "/>
      <sheetName val="FM-HD (11519375)"/>
      <sheetName val="FM-HD (FAA32071001)  "/>
      <sheetName val="FM-HD (11519382) "/>
      <sheetName val="FM-HD (11519383) "/>
      <sheetName val="FM-HD (11561763)  "/>
      <sheetName val="FM-HD (11588316)  "/>
      <sheetName val="지사"/>
      <sheetName val="FRT(중량)"/>
      <sheetName val="repeatative rejection"/>
      <sheetName val="사업경"/>
      <sheetName val="Personnaliser..."/>
      <sheetName val="Takt Time"/>
      <sheetName val="64512(갑)"/>
      <sheetName val="FMEA"/>
      <sheetName val="계산서"/>
      <sheetName val="97년"/>
      <sheetName val="비주거용"/>
      <sheetName val="누계"/>
      <sheetName val="F12_BS"/>
      <sheetName val="F3_PL"/>
      <sheetName val="F4_PAJE"/>
      <sheetName val="협력점직원"/>
      <sheetName val="(실사조정)총괄"/>
      <sheetName val="현금및현금등가물1"/>
      <sheetName val="4.경비 5.영업외수지"/>
      <sheetName val="가수금대체"/>
      <sheetName val="운반비"/>
      <sheetName val="모델표준"/>
      <sheetName val="4_3_첨부11"/>
      <sheetName val="OEM_Plan1"/>
      <sheetName val="LINE_운영안"/>
      <sheetName val="원가_종합1"/>
      <sheetName val="After_sales1"/>
      <sheetName val="자동차_종합지표1"/>
      <sheetName val="Order_status"/>
      <sheetName val="Order_status2"/>
      <sheetName val="Customer_Master"/>
      <sheetName val="Common_code"/>
      <sheetName val="Order_Status_Master"/>
      <sheetName val="Product_Master"/>
      <sheetName val="사무용품_신청"/>
      <sheetName val="Validation_Lists"/>
      <sheetName val="Arbeitsfolgeplan"/>
      <sheetName val="Leistungberechnung"/>
      <sheetName val="B053_(990701)공정실적PP%계산10"/>
      <sheetName val="1_변경범위10"/>
      <sheetName val="TEMP_TORQUE10"/>
      <sheetName val="Evaluation_objects9"/>
      <sheetName val="운임_환차손-Y10"/>
      <sheetName val="02년_SUC8"/>
      <sheetName val="내수1_8GL9"/>
      <sheetName val="ALPROFILE_발주실적8"/>
      <sheetName val="MACRO1_XLM8"/>
      <sheetName val="개발_TOOL_집계표8"/>
      <sheetName val="경상_개발비8"/>
      <sheetName val="원단위_전후비교8"/>
      <sheetName val="Sheet1_(2)8"/>
      <sheetName val="외주품_감점_유형_기준8"/>
      <sheetName val="3__관리점지수실적-1_1생산성8"/>
      <sheetName val="실적_및_계획8"/>
      <sheetName val="CAPA분석_360K5"/>
      <sheetName val="GLOBAL_PT_NEW_FORMAT_OCT_20028"/>
      <sheetName val="계산_DATA_입력8"/>
      <sheetName val="상세_계산_내역8"/>
      <sheetName val="Master_Cable8"/>
      <sheetName val="Sec_1_-_RFQ8"/>
      <sheetName val="공정능력_(2)8"/>
      <sheetName val="Sch7a_(토요일)8"/>
      <sheetName val="Rate_data8"/>
      <sheetName val="PRO_(참조)8"/>
      <sheetName val="4_3_첨부12"/>
      <sheetName val="OEM_Plan2"/>
      <sheetName val="LINE_운영안1"/>
      <sheetName val="원가_종합2"/>
      <sheetName val="Interco_&amp;_PVS_Loc_Cur1"/>
      <sheetName val="보강사_소요량1"/>
      <sheetName val="After_sales2"/>
      <sheetName val="자동차_종합지표2"/>
      <sheetName val="Order_status1"/>
      <sheetName val="Order_status21"/>
      <sheetName val="Customer_Master1"/>
      <sheetName val="Common_code1"/>
      <sheetName val="Order_Status_Master1"/>
      <sheetName val="Product_Master1"/>
      <sheetName val="Supplier_QRQC1"/>
      <sheetName val="첨부4_기술평가서1"/>
      <sheetName val="1_2_2완제품검사('00_4월)_(가라)1"/>
      <sheetName val="검사협정_보충1"/>
      <sheetName val="1_기안을지1"/>
      <sheetName val="사무용품_신청1"/>
      <sheetName val="Validation_Lists1"/>
      <sheetName val="★금형비_계산서1"/>
      <sheetName val="LOWSIDE_비교1"/>
      <sheetName val="제품별_매출2"/>
      <sheetName val="Data_Working_Time2"/>
      <sheetName val="11403-06163_เก่า"/>
      <sheetName val="FM-HD_(New)"/>
      <sheetName val="FM-HD_(HKMC)_"/>
      <sheetName val="FM-HD_(11254-06201)__"/>
      <sheetName val="FM-HD_(11251-06163)"/>
      <sheetName val="FM-HD_(11514053)"/>
      <sheetName val="FM-HD_(11611807)"/>
      <sheetName val="FM-HD_(94502003)"/>
      <sheetName val="FM-HD_(94501839)"/>
      <sheetName val="FM-HD_(PT-GDENG0911-4)"/>
      <sheetName val="FM-HD_(94520439)"/>
      <sheetName val="FM-HD_(94500396)"/>
      <sheetName val="FM-HD_(94500407)"/>
      <sheetName val="FM-HD_(94500414)"/>
      <sheetName val="FM-HD_(94500073)"/>
      <sheetName val="FM-HD_(11588683)"/>
      <sheetName val="FM-HD_(94500952)"/>
      <sheetName val="FM-HD_(11569995)"/>
      <sheetName val="FM-HD_(11254-06201)"/>
      <sheetName val="FM-HD_(11588685)"/>
      <sheetName val="FM-HD_(94500793)_"/>
      <sheetName val="FM-HD_(11588717)"/>
      <sheetName val="FM-HD_(HD-25198904)"/>
      <sheetName val="FM-HD_(HD-11570514)_"/>
      <sheetName val="FM-HD_(11097441)"/>
      <sheetName val="FM-HD_(11588662)_"/>
      <sheetName val="FM-HD_(11519387)"/>
      <sheetName val="FM-HD_(11561969)"/>
      <sheetName val="FM-HD_(11516580)"/>
      <sheetName val="FM-HD_(11588712)___"/>
      <sheetName val="FM-HD_(11519375)"/>
      <sheetName val="FM-HD_(FAA32071001)__"/>
      <sheetName val="FM-HD_(11519382)_"/>
      <sheetName val="FM-HD_(11519383)_"/>
      <sheetName val="FM-HD_(11561763)__"/>
      <sheetName val="FM-HD_(11588316)__"/>
      <sheetName val="二_POSITION_XLS11"/>
      <sheetName val="1ဲ_ALT11"/>
      <sheetName val="1ဳ_O_S11"/>
      <sheetName val="15_၄AMPER11"/>
      <sheetName val="OPT손익_내수11"/>
      <sheetName val="OPT손익_수출11"/>
      <sheetName val="BACK_DATA_08_7_1~11"/>
      <sheetName val="E_W11"/>
      <sheetName val="P_W11"/>
      <sheetName val="S_W11"/>
      <sheetName val="BACK_DATA11"/>
      <sheetName val="CASE_ASM10"/>
      <sheetName val="14_1부10"/>
      <sheetName val="B053_(990701)공정실적PP%계산11"/>
      <sheetName val="1_변경범위11"/>
      <sheetName val="TEMP_TORQUE11"/>
      <sheetName val="Evaluation_objects10"/>
      <sheetName val="LAMBDA_자작10"/>
      <sheetName val="설비능력및_종합공정능력산출시_사용10"/>
      <sheetName val="126_25510"/>
      <sheetName val="Nego_PV10"/>
      <sheetName val="소상_&quot;1&quot;10"/>
      <sheetName val="검사기준서_을_치수10"/>
      <sheetName val="검사기준서_갑10"/>
      <sheetName val="검사기준서_을10"/>
      <sheetName val="검사협정_갑10"/>
      <sheetName val="검사성적서_갑10"/>
      <sheetName val="검사성적서_을10"/>
      <sheetName val="검사성적서_병10"/>
      <sheetName val="팀별_합계10"/>
      <sheetName val="운임_환차손-Y11"/>
      <sheetName val="02년_SUC9"/>
      <sheetName val="내수1_8GL10"/>
      <sheetName val="ALPROFILE_발주실적9"/>
      <sheetName val="PRESS_DATA9"/>
      <sheetName val="MACRO1_XLM9"/>
      <sheetName val="개발_TOOL_집계표9"/>
      <sheetName val="경상_개발비9"/>
      <sheetName val="X-3_ENG9"/>
      <sheetName val="원단위_전후비교9"/>
      <sheetName val="Sheet1_(2)9"/>
      <sheetName val="외주품_감점_유형_기준9"/>
      <sheetName val="3__관리점지수실적-1_1생산성9"/>
      <sheetName val="실적_및_계획9"/>
      <sheetName val="CAPA분석_360K6"/>
      <sheetName val="GLOBAL_PT_NEW_FORMAT_OCT_20029"/>
      <sheetName val="계산_DATA_입력9"/>
      <sheetName val="상세_계산_내역9"/>
      <sheetName val="Master_Cable9"/>
      <sheetName val="Sec_1_-_RFQ9"/>
      <sheetName val="공정능력_(2)9"/>
      <sheetName val="Sch7a_(토요일)9"/>
      <sheetName val="Rate_data9"/>
      <sheetName val="PRO_(참조)9"/>
      <sheetName val="4_3_첨부13"/>
      <sheetName val="OEM_Plan3"/>
      <sheetName val="제품명_(3)3"/>
      <sheetName val="LINE_운영안2"/>
      <sheetName val="원가_종합3"/>
      <sheetName val="Interco_&amp;_PVS_Loc_Cur2"/>
      <sheetName val="보강사_소요량2"/>
      <sheetName val="After_sales3"/>
      <sheetName val="자동차_종합지표3"/>
      <sheetName val="Order_status3"/>
      <sheetName val="Order_status22"/>
      <sheetName val="Customer_Master2"/>
      <sheetName val="Common_code2"/>
      <sheetName val="Order_Status_Master2"/>
      <sheetName val="Product_Master2"/>
      <sheetName val="3_3검토국2"/>
      <sheetName val="Supplier_QRQC2"/>
      <sheetName val="97계획(96_112"/>
      <sheetName val="첨부4_기술평가서2"/>
      <sheetName val="1_2_2완제품검사('00_4월)_(가라)2"/>
      <sheetName val="검사협정_보충2"/>
      <sheetName val="1_기안을지2"/>
      <sheetName val="사무용품_신청2"/>
      <sheetName val="Validation_Lists2"/>
      <sheetName val="★금형비_계산서2"/>
      <sheetName val="LOWSIDE_비교2"/>
      <sheetName val="PS_SIDE_OTR_INR_공정개선_상세1"/>
      <sheetName val="제품별_매출3"/>
      <sheetName val="Data_Working_Time3"/>
      <sheetName val="원단위_1계_2계1"/>
      <sheetName val="11403-06163_เก่า1"/>
      <sheetName val="FM-HD_(New)1"/>
      <sheetName val="FM-HD_(HKMC)_1"/>
      <sheetName val="FM-HD_(11254-06201)__1"/>
      <sheetName val="FM-HD_(11251-06163)1"/>
      <sheetName val="FM-HD_(11514053)1"/>
      <sheetName val="FM-HD_(11611807)1"/>
      <sheetName val="FM-HD_(94502003)1"/>
      <sheetName val="FM-HD_(94501839)1"/>
      <sheetName val="FM-HD_(PT-GDENG0911-4)1"/>
      <sheetName val="FM-HD_(94520439)1"/>
      <sheetName val="FM-HD_(94500396)1"/>
      <sheetName val="FM-HD_(94500407)1"/>
      <sheetName val="FM-HD_(94500414)1"/>
      <sheetName val="FM-HD_(94500073)1"/>
      <sheetName val="FM-HD_(11588683)1"/>
      <sheetName val="FM-HD_(94500952)1"/>
      <sheetName val="FM-HD_(11569995)1"/>
      <sheetName val="FM-HD_(11254-06201)1"/>
      <sheetName val="FM-HD_(11588685)1"/>
      <sheetName val="FM-HD_(94500793)_1"/>
      <sheetName val="FM-HD_(11588717)1"/>
      <sheetName val="FM-HD_(HD-25198904)1"/>
      <sheetName val="FM-HD_(HD-11570514)_1"/>
      <sheetName val="FM-HD_(11097441)1"/>
      <sheetName val="FM-HD_(11588662)_1"/>
      <sheetName val="FM-HD_(11519387)1"/>
      <sheetName val="FM-HD_(11561969)1"/>
      <sheetName val="FM-HD_(11516580)1"/>
      <sheetName val="FM-HD_(11588712)___1"/>
      <sheetName val="FM-HD_(11519375)1"/>
      <sheetName val="FM-HD_(FAA32071001)__1"/>
      <sheetName val="FM-HD_(11519382)_1"/>
      <sheetName val="FM-HD_(11519383)_1"/>
      <sheetName val="FM-HD_(11561763)__1"/>
      <sheetName val="FM-HD_(11588316)__1"/>
      <sheetName val="二_POSITION_XLS12"/>
      <sheetName val="1ဲ_ALT12"/>
      <sheetName val="1ဳ_O_S12"/>
      <sheetName val="15_၄AMPER12"/>
      <sheetName val="OPT손익_내수12"/>
      <sheetName val="OPT손익_수출12"/>
      <sheetName val="BACK_DATA_08_7_1~12"/>
      <sheetName val="E_W12"/>
      <sheetName val="P_W12"/>
      <sheetName val="S_W12"/>
      <sheetName val="BACK_DATA12"/>
      <sheetName val="CASE_ASM11"/>
      <sheetName val="14_1부11"/>
      <sheetName val="B053_(990701)공정실적PP%계산12"/>
      <sheetName val="1_변경범위12"/>
      <sheetName val="TEMP_TORQUE12"/>
      <sheetName val="Evaluation_objects11"/>
      <sheetName val="LAMBDA_자작11"/>
      <sheetName val="설비능력및_종합공정능력산출시_사용11"/>
      <sheetName val="126_25511"/>
      <sheetName val="Nego_PV11"/>
      <sheetName val="매출종합_`0911"/>
      <sheetName val="소상_&quot;1&quot;11"/>
      <sheetName val="검사기준서_을_치수11"/>
      <sheetName val="검사기준서_갑11"/>
      <sheetName val="검사기준서_을11"/>
      <sheetName val="검사협정_갑11"/>
      <sheetName val="검사성적서_갑11"/>
      <sheetName val="검사성적서_을11"/>
      <sheetName val="검사성적서_병11"/>
      <sheetName val="팀별_합계11"/>
      <sheetName val="운임_환차손-Y12"/>
      <sheetName val="02년_SUC10"/>
      <sheetName val="내수1_8GL11"/>
      <sheetName val="ALPROFILE_발주실적10"/>
      <sheetName val="PRESS_DATA10"/>
      <sheetName val="MACRO1_XLM10"/>
      <sheetName val="개발_TOOL_집계표10"/>
      <sheetName val="경상_개발비10"/>
      <sheetName val="X-3_ENG10"/>
      <sheetName val="원단위_전후비교10"/>
      <sheetName val="Sheet1_(2)10"/>
      <sheetName val="외주품_감점_유형_기준10"/>
      <sheetName val="3__관리점지수실적-1_1생산성10"/>
      <sheetName val="실적_및_계획10"/>
      <sheetName val="Bosch_ADVP&amp;R10"/>
      <sheetName val="CAPA분석_360K7"/>
      <sheetName val="GLOBAL_PT_NEW_FORMAT_OCT_200210"/>
      <sheetName val="계산_DATA_입력10"/>
      <sheetName val="상세_계산_내역10"/>
      <sheetName val="FLOW_PROSES_(A)7"/>
      <sheetName val="Master_Cable10"/>
      <sheetName val="Sec_1_-_RFQ10"/>
      <sheetName val="공정능력_(2)10"/>
      <sheetName val="Sch7a_(토요일)10"/>
      <sheetName val="Rate_data10"/>
      <sheetName val="PRO_(참조)10"/>
      <sheetName val="4_3_첨부14"/>
      <sheetName val="OEM_Plan4"/>
      <sheetName val="제품명_(3)4"/>
      <sheetName val="LINE_운영안3"/>
      <sheetName val="원가_종합4"/>
      <sheetName val="GM_Master4"/>
      <sheetName val="Interco_&amp;_PVS_Loc_Cur3"/>
      <sheetName val="RFQ_18044"/>
      <sheetName val="보강사_소요량3"/>
      <sheetName val="J2(P_MT)3"/>
      <sheetName val="After_sales4"/>
      <sheetName val="자동차_종합지표4"/>
      <sheetName val="Order_status4"/>
      <sheetName val="Order_status23"/>
      <sheetName val="Customer_Master3"/>
      <sheetName val="Common_code3"/>
      <sheetName val="Order_Status_Master3"/>
      <sheetName val="Product_Master3"/>
      <sheetName val="3_3검토국3"/>
      <sheetName val="Supplier_QRQC3"/>
      <sheetName val="97계획(96_113"/>
      <sheetName val="첨부4_기술평가서3"/>
      <sheetName val="1_2_2완제품검사('00_4월)_(가라)3"/>
      <sheetName val="09년_현황4"/>
      <sheetName val="WTC_BODY一覧原紙4"/>
      <sheetName val="검사협정_보충3"/>
      <sheetName val="2012_Volum4"/>
      <sheetName val="B053_(990701)공정능력PC%계산3"/>
      <sheetName val="P&amp;L_account4"/>
      <sheetName val="118_세금과공과3"/>
      <sheetName val="경영재무_(입력)3"/>
      <sheetName val="연구개발_(입력)3"/>
      <sheetName val="일반현황_(입력)3"/>
      <sheetName val="품질관리_(입력)3"/>
      <sheetName val="Drop-down_Lists3"/>
      <sheetName val="1_기안을지3"/>
      <sheetName val="사무용품_신청3"/>
      <sheetName val="Validation_Lists3"/>
      <sheetName val="★금형비_계산서3"/>
      <sheetName val="LOWSIDE_비교3"/>
      <sheetName val="PS_SIDE_OTR_INR_공정개선_상세2"/>
      <sheetName val="제품별_매출4"/>
      <sheetName val="Data_Working_Time4"/>
      <sheetName val="Z41,Z42_이외total3"/>
      <sheetName val="원단위_1계_2계2"/>
      <sheetName val="11403-06163_เก่า2"/>
      <sheetName val="FM-HD_(New)2"/>
      <sheetName val="FM-HD_(HKMC)_2"/>
      <sheetName val="FM-HD_(11254-06201)__2"/>
      <sheetName val="FM-HD_(11251-06163)2"/>
      <sheetName val="FM-HD_(11514053)2"/>
      <sheetName val="FM-HD_(11611807)2"/>
      <sheetName val="FM-HD_(94502003)2"/>
      <sheetName val="FM-HD_(94501839)2"/>
      <sheetName val="FM-HD_(PT-GDENG0911-4)2"/>
      <sheetName val="FM-HD_(94520439)2"/>
      <sheetName val="FM-HD_(94500396)2"/>
      <sheetName val="FM-HD_(94500407)2"/>
      <sheetName val="FM-HD_(94500414)2"/>
      <sheetName val="FM-HD_(94500073)2"/>
      <sheetName val="FM-HD_(11588683)2"/>
      <sheetName val="FM-HD_(94500952)2"/>
      <sheetName val="FM-HD_(11569995)2"/>
      <sheetName val="FM-HD_(11254-06201)2"/>
      <sheetName val="FM-HD_(11588685)2"/>
      <sheetName val="FM-HD_(94500793)_2"/>
      <sheetName val="FM-HD_(11588717)2"/>
      <sheetName val="FM-HD_(HD-25198904)2"/>
      <sheetName val="FM-HD_(HD-11570514)_2"/>
      <sheetName val="FM-HD_(11097441)2"/>
      <sheetName val="FM-HD_(11588662)_2"/>
      <sheetName val="FM-HD_(11519387)2"/>
      <sheetName val="FM-HD_(11561969)2"/>
      <sheetName val="FM-HD_(11516580)2"/>
      <sheetName val="FM-HD_(11588712)___2"/>
      <sheetName val="FM-HD_(11519375)2"/>
      <sheetName val="FM-HD_(FAA32071001)__2"/>
      <sheetName val="FM-HD_(11519382)_2"/>
      <sheetName val="FM-HD_(11519383)_2"/>
      <sheetName val="FM-HD_(11561763)__2"/>
      <sheetName val="FM-HD_(11588316)__2"/>
      <sheetName val="二_POSITION_XLS13"/>
      <sheetName val="1ဲ_ALT13"/>
      <sheetName val="1ဳ_O_S13"/>
      <sheetName val="15_၄AMPER13"/>
      <sheetName val="GB-IC_Villingen_GG13"/>
      <sheetName val="OPT손익_내수13"/>
      <sheetName val="OPT손익_수출13"/>
      <sheetName val="BACK_DATA_08_7_1~13"/>
      <sheetName val="E_W13"/>
      <sheetName val="P_W13"/>
      <sheetName val="S_W13"/>
      <sheetName val="BACK_DATA13"/>
      <sheetName val="CASE_ASM12"/>
      <sheetName val="5_세운W-A13"/>
      <sheetName val="14_1부12"/>
      <sheetName val="B053_(990701)공정실적PP%계산13"/>
      <sheetName val="1_변경범위13"/>
      <sheetName val="TEMP_TORQUE13"/>
      <sheetName val="Evaluation_objects12"/>
      <sheetName val="LAMBDA_자작12"/>
      <sheetName val="설비능력및_종합공정능력산출시_사용12"/>
      <sheetName val="126_25512"/>
      <sheetName val="Nego_PV12"/>
      <sheetName val="매출종합_`0912"/>
      <sheetName val="소상_&quot;1&quot;12"/>
      <sheetName val="검사기준서_을_치수12"/>
      <sheetName val="검사기준서_갑12"/>
      <sheetName val="검사기준서_을12"/>
      <sheetName val="검사협정_갑12"/>
      <sheetName val="검사성적서_갑12"/>
      <sheetName val="검사성적서_을12"/>
      <sheetName val="검사성적서_병12"/>
      <sheetName val="팀별_합계12"/>
      <sheetName val="운임_환차손-Y13"/>
      <sheetName val="02년_SUC11"/>
      <sheetName val="내수1_8GL12"/>
      <sheetName val="ALPROFILE_발주실적11"/>
      <sheetName val="PRESS_DATA11"/>
      <sheetName val="MACRO1_XLM11"/>
      <sheetName val="개발_TOOL_집계표11"/>
      <sheetName val="경상_개발비11"/>
      <sheetName val="X-3_ENG11"/>
      <sheetName val="원단위_전후비교11"/>
      <sheetName val="Sheet1_(2)11"/>
      <sheetName val="Sheet6_(3)11"/>
      <sheetName val="외주품_감점_유형_기준11"/>
      <sheetName val="3__관리점지수실적-1_1생산성11"/>
      <sheetName val="실적_및_계획11"/>
      <sheetName val="Bosch_ADVP&amp;R11"/>
      <sheetName val="CAPA분석_360K8"/>
      <sheetName val="Cost_Reduction11"/>
      <sheetName val="GLOBAL_PT_NEW_FORMAT_OCT_200211"/>
      <sheetName val="계산_DATA_입력11"/>
      <sheetName val="상세_계산_내역11"/>
      <sheetName val="FLOW_PROSES_(A)8"/>
      <sheetName val="Master_Cable11"/>
      <sheetName val="_SR3차원단위_(3)5"/>
      <sheetName val="ERP도입후_시정현황5"/>
      <sheetName val="6_N_m_CCW_전류5"/>
      <sheetName val="Purchasing_Data5"/>
      <sheetName val="Sec_1_-_RFQ11"/>
      <sheetName val="공정능력_(2)11"/>
      <sheetName val="Sch7a_(토요일)11"/>
      <sheetName val="c_db18"/>
      <sheetName val="Rate_data11"/>
      <sheetName val="대외공문_5"/>
      <sheetName val="PRO_(참조)11"/>
      <sheetName val="4_3_첨부15"/>
      <sheetName val="업무분장_5"/>
      <sheetName val="GLOBAL_PT_NEW_FORMAT_JULY__2006"/>
      <sheetName val="OEM_Plan5"/>
      <sheetName val="제품명_(3)5"/>
      <sheetName val="LINE_운영안4"/>
      <sheetName val="원가_종합5"/>
      <sheetName val="공정별공법-W_HSE-LH5"/>
      <sheetName val="GM_Master5"/>
      <sheetName val="3_PT개발계획5"/>
      <sheetName val="Interco_&amp;_PVS_Loc_Cur4"/>
      <sheetName val="RFQ_18045"/>
      <sheetName val="보강사_소요량4"/>
      <sheetName val="J2(P_MT)4"/>
      <sheetName val="After_sales5"/>
      <sheetName val="고객불만_건5"/>
      <sheetName val="자동차_종합지표5"/>
      <sheetName val="Order_status5"/>
      <sheetName val="Order_status24"/>
      <sheetName val="Customer_Master4"/>
      <sheetName val="Common_code4"/>
      <sheetName val="Order_Status_Master4"/>
      <sheetName val="Product_Master4"/>
      <sheetName val="3_3검토국4"/>
      <sheetName val="Supplier_QRQC4"/>
      <sheetName val="97계획(96_114"/>
      <sheetName val="첨부4_기술평가서4"/>
      <sheetName val="1_2_2완제품검사('00_4월)_(가라)4"/>
      <sheetName val="09년_현황5"/>
      <sheetName val="WTC_BODY一覧原紙5"/>
      <sheetName val="3월말_장기악성(국내)5"/>
      <sheetName val="2월말_장기악성(국내)5"/>
      <sheetName val="검사협정_보충4"/>
      <sheetName val="2012_Volum5"/>
      <sheetName val="B053_(990701)공정능력PC%계산4"/>
      <sheetName val="P&amp;L_account5"/>
      <sheetName val="118_세금과공과4"/>
      <sheetName val="경영재무_(입력)4"/>
      <sheetName val="연구개발_(입력)4"/>
      <sheetName val="일반현황_(입력)4"/>
      <sheetName val="품질관리_(입력)4"/>
      <sheetName val="Drop-down_Lists4"/>
      <sheetName val="1_기안을지4"/>
      <sheetName val="사무용품_신청4"/>
      <sheetName val="Validation_Lists4"/>
      <sheetName val="★금형비_계산서4"/>
      <sheetName val="LOWSIDE_비교4"/>
      <sheetName val="PS_SIDE_OTR_INR_공정개선_상세3"/>
      <sheetName val="제품별_매출5"/>
      <sheetName val="Data_Working_Time5"/>
      <sheetName val="Z41,Z42_이외total4"/>
      <sheetName val="원단위_1계_2계3"/>
      <sheetName val="11403-06163_เก่า3"/>
      <sheetName val="FM-HD_(New)3"/>
      <sheetName val="FM-HD_(HKMC)_3"/>
      <sheetName val="FM-HD_(11254-06201)__3"/>
      <sheetName val="FM-HD_(11251-06163)3"/>
      <sheetName val="FM-HD_(11514053)3"/>
      <sheetName val="FM-HD_(11611807)3"/>
      <sheetName val="FM-HD_(94502003)3"/>
      <sheetName val="FM-HD_(94501839)3"/>
      <sheetName val="FM-HD_(PT-GDENG0911-4)3"/>
      <sheetName val="FM-HD_(94520439)3"/>
      <sheetName val="FM-HD_(94500396)3"/>
      <sheetName val="FM-HD_(94500407)3"/>
      <sheetName val="FM-HD_(94500414)3"/>
      <sheetName val="FM-HD_(94500073)3"/>
      <sheetName val="FM-HD_(11588683)3"/>
      <sheetName val="FM-HD_(94500952)3"/>
      <sheetName val="FM-HD_(11569995)3"/>
      <sheetName val="FM-HD_(11254-06201)3"/>
      <sheetName val="FM-HD_(11588685)3"/>
      <sheetName val="FM-HD_(94500793)_3"/>
      <sheetName val="FM-HD_(11588717)3"/>
      <sheetName val="FM-HD_(HD-25198904)3"/>
      <sheetName val="FM-HD_(HD-11570514)_3"/>
      <sheetName val="FM-HD_(11097441)3"/>
      <sheetName val="FM-HD_(11588662)_3"/>
      <sheetName val="FM-HD_(11519387)3"/>
      <sheetName val="FM-HD_(11561969)3"/>
      <sheetName val="FM-HD_(11516580)3"/>
      <sheetName val="FM-HD_(11588712)___3"/>
      <sheetName val="FM-HD_(11519375)3"/>
      <sheetName val="FM-HD_(FAA32071001)__3"/>
      <sheetName val="FM-HD_(11519382)_3"/>
      <sheetName val="FM-HD_(11519383)_3"/>
      <sheetName val="FM-HD_(11561763)__3"/>
      <sheetName val="FM-HD_(11588316)__3"/>
      <sheetName val="교육훈련절차서"/>
      <sheetName val="승용STEEL"/>
      <sheetName val="설계내역서"/>
      <sheetName val="J1"/>
      <sheetName val="Sch1 - P&amp;L Summary"/>
      <sheetName val="Sch2 - BalSht Summary"/>
      <sheetName val="Sch3 - CFlow Summary"/>
      <sheetName val="부품계산"/>
      <sheetName val="숨기기2-목록"/>
      <sheetName val="Model Synthesis Report"/>
      <sheetName val="A9AEDN01"/>
      <sheetName val="Börskurser"/>
      <sheetName val="대우"/>
      <sheetName val="삼성(중)"/>
      <sheetName val="삼성(자)"/>
      <sheetName val="실적1"/>
      <sheetName val="실적2"/>
      <sheetName val="실적3"/>
      <sheetName val="실적4"/>
      <sheetName val="실적5"/>
      <sheetName val="실적6"/>
      <sheetName val="실적7"/>
      <sheetName val="실적8"/>
      <sheetName val="2019년 생산수량"/>
      <sheetName val="19년 종합 CT"/>
      <sheetName val="Q302"/>
      <sheetName val="打分表"/>
      <sheetName val="팀코드"/>
      <sheetName val="관리데이터목록"/>
      <sheetName val="완제품구성표"/>
      <sheetName val="프레스품"/>
      <sheetName val="금형대장"/>
      <sheetName val="AD원"/>
      <sheetName val="TPR"/>
      <sheetName val="LIBRARY"/>
      <sheetName val="C10怰䈽셋"/>
      <sheetName val="A6"/>
      <sheetName val="delta impedance(평균)"/>
      <sheetName val="INDUSTRIAL(I)"/>
      <sheetName val="INDUSTRIAL(II)"/>
      <sheetName val="SUST DEV &amp; OTHER"/>
      <sheetName val="OEM "/>
      <sheetName val="August 2003"/>
      <sheetName val="OE UMC"/>
      <sheetName val="Analysis-Others Pg 4"/>
      <sheetName val="latest"/>
      <sheetName val="le_data"/>
      <sheetName val="MASTER_OE"/>
      <sheetName val="Fx Rates"/>
      <sheetName val="FY 12_Interiors Volume"/>
      <sheetName val="FY12_PP_Sales"/>
      <sheetName val="INT_Price_FY12 MFC"/>
      <sheetName val="TRW원가"/>
      <sheetName val="0"/>
      <sheetName val="強度 CN A1 C10H 152H"/>
      <sheetName val="II. CF"/>
      <sheetName val="I. Assumptions"/>
      <sheetName val="PROJ"/>
      <sheetName val="◀양식(PAD)"/>
      <sheetName val="국가DATA"/>
      <sheetName val="CONN.조립"/>
      <sheetName val="재료비내역"/>
      <sheetName val="Mname"/>
      <sheetName val="1_TM14"/>
      <sheetName val="2_align14"/>
      <sheetName val="3_JUDDER14"/>
      <sheetName val="4_M_S14"/>
      <sheetName val="5_P_W_R14"/>
      <sheetName val="6_F_G14"/>
      <sheetName val="7__SCABLE14"/>
      <sheetName val="8_DIFF14"/>
      <sheetName val="9_A_C14"/>
      <sheetName val="10_GEAR14"/>
      <sheetName val="11_ISC14"/>
      <sheetName val="12_ALT14"/>
      <sheetName val="13_O_S14"/>
      <sheetName val="14_silencer14"/>
      <sheetName val="15_DAMPER14"/>
      <sheetName val="16_HUB14"/>
      <sheetName val="17_DLOCK14"/>
      <sheetName val="18_PSP14"/>
      <sheetName val="19_누수14"/>
      <sheetName val="20_K_S14"/>
      <sheetName val="二_POSITION_XLS14"/>
      <sheetName val="1ဲ_ALT14"/>
      <sheetName val="1ဳ_O_S14"/>
      <sheetName val="15_၄AMPER14"/>
      <sheetName val="GB-IC_Villingen_GG14"/>
      <sheetName val="OPT손익_내수14"/>
      <sheetName val="OPT손익_수출14"/>
      <sheetName val="JT3_0견적-구113"/>
      <sheetName val="BACK_DATA_08_7_1~14"/>
      <sheetName val="E_W14"/>
      <sheetName val="P_W14"/>
      <sheetName val="S_W14"/>
      <sheetName val="BACK_DATA14"/>
      <sheetName val="CASE_ASM13"/>
      <sheetName val="외주현황_wq114"/>
      <sheetName val="5_세운W-A14"/>
      <sheetName val="14_1부13"/>
      <sheetName val="B053_(990701)공정실적PP%계산14"/>
      <sheetName val="2_대외공문14"/>
      <sheetName val="1_변경범위14"/>
      <sheetName val="TEMP_TORQUE14"/>
      <sheetName val="Evaluation_objects13"/>
      <sheetName val="LAMBDA_자작13"/>
      <sheetName val="설비능력및_종합공정능력산출시_사용13"/>
      <sheetName val="LX3_0_RR13"/>
      <sheetName val="진행_DATA_(2)14"/>
      <sheetName val="126_25513"/>
      <sheetName val="SUB_2월_재검사추이도13"/>
      <sheetName val="c_db19"/>
      <sheetName val="Nego_PV13"/>
      <sheetName val="매출종합_`0913"/>
      <sheetName val="소상_&quot;1&quot;13"/>
      <sheetName val="검사기준서_을_치수13"/>
      <sheetName val="검사기준서_갑13"/>
      <sheetName val="검사기준서_을13"/>
      <sheetName val="검사협정_갑13"/>
      <sheetName val="검사성적서_갑13"/>
      <sheetName val="검사성적서_을13"/>
      <sheetName val="검사성적서_병13"/>
      <sheetName val="팀별_합계13"/>
      <sheetName val="운임_환차손-Y14"/>
      <sheetName val="02년_SUC12"/>
      <sheetName val="내수1_8GL13"/>
      <sheetName val="ALPROFILE_발주실적12"/>
      <sheetName val="PRESS_DATA12"/>
      <sheetName val="MACRO1_XLM12"/>
      <sheetName val="개발_TOOL_집계표12"/>
      <sheetName val="경상_개발비12"/>
      <sheetName val="X-3_ENG12"/>
      <sheetName val="원단위_전후비교12"/>
      <sheetName val="Sheet1_(2)12"/>
      <sheetName val="Sheet6_(3)12"/>
      <sheetName val="외주품_감점_유형_기준12"/>
      <sheetName val="3-2_귀책부서별_DT현황13"/>
      <sheetName val="1_2내수12"/>
      <sheetName val="3__관리점지수실적-1_1생산성12"/>
      <sheetName val="실적_및_계획12"/>
      <sheetName val="Bosch_ADVP&amp;R12"/>
      <sheetName val="CAPA분석_360K9"/>
      <sheetName val="Cost_Reduction12"/>
      <sheetName val="GLOBAL_PT_NEW_FORMAT_OCT_200212"/>
      <sheetName val="계산_DATA_입력12"/>
      <sheetName val="상세_계산_내역12"/>
      <sheetName val="FLOW_PROSES_(A)9"/>
      <sheetName val="Master_Cable12"/>
      <sheetName val="_SR3차원단위_(3)6"/>
      <sheetName val="ERP도입후_시정현황6"/>
      <sheetName val="6_N_m_CCW_전류6"/>
      <sheetName val="Purchasing_Data6"/>
      <sheetName val="Sec_1_-_RFQ12"/>
      <sheetName val="공정능력_(2)12"/>
      <sheetName val="Sch7a_(토요일)12"/>
      <sheetName val="c_db110"/>
      <sheetName val="Rate_data12"/>
      <sheetName val="대외공문_6"/>
      <sheetName val="PRO_(참조)12"/>
      <sheetName val="Actual_In_&amp;_Out5"/>
      <sheetName val="4_3_첨부16"/>
      <sheetName val="업무분장_6"/>
      <sheetName val="GLOBAL_PT_NEW_FORMAT_JULY__2007"/>
      <sheetName val="OEM_Plan6"/>
      <sheetName val="제품명_(3)6"/>
      <sheetName val="LINE_운영안5"/>
      <sheetName val="원가_종합6"/>
      <sheetName val="공정별공법-W_HSE-LH6"/>
      <sheetName val="GM_Master6"/>
      <sheetName val="3_PT개발계획6"/>
      <sheetName val="Interco_&amp;_PVS_Loc_Cur5"/>
      <sheetName val="RFQ_18046"/>
      <sheetName val="full_(2)5"/>
      <sheetName val="보강사_소요량5"/>
      <sheetName val="J2(P_MT)5"/>
      <sheetName val="After_sales6"/>
      <sheetName val="고객불만_건6"/>
      <sheetName val="Moulding_data5"/>
      <sheetName val="자동차_종합지표6"/>
      <sheetName val="Order_status6"/>
      <sheetName val="Order_status25"/>
      <sheetName val="Customer_Master5"/>
      <sheetName val="Common_code5"/>
      <sheetName val="Order_Status_Master5"/>
      <sheetName val="Product_Master5"/>
      <sheetName val="3_3검토국5"/>
      <sheetName val="DV_Flow_Chart_DV-PV1_(PFC)6"/>
      <sheetName val="MATEMST_(2)5"/>
      <sheetName val="Supplier_QRQC5"/>
      <sheetName val="97계획(96_115"/>
      <sheetName val="첨부4_기술평가서5"/>
      <sheetName val="1_2_2완제품검사('00_4월)_(가라)5"/>
      <sheetName val="09년_현황6"/>
      <sheetName val="WTC_BODY一覧原紙6"/>
      <sheetName val="3월말_장기악성(국내)6"/>
      <sheetName val="2월말_장기악성(국내)6"/>
      <sheetName val="검사협정_보충5"/>
      <sheetName val="2012_Volum6"/>
      <sheetName val="B053_(990701)공정능력PC%계산5"/>
      <sheetName val="P&amp;L_account6"/>
      <sheetName val="국내_5"/>
      <sheetName val="4,5공장_5"/>
      <sheetName val="시트_5"/>
      <sheetName val="VERTICAL_PIPE5"/>
      <sheetName val="TABLE_DB5"/>
      <sheetName val="쌍용_data_base5"/>
      <sheetName val="2과_공수집계5"/>
      <sheetName val="118_세금과공과5"/>
      <sheetName val="경영재무_(입력)5"/>
      <sheetName val="연구개발_(입력)5"/>
      <sheetName val="일반현황_(입력)5"/>
      <sheetName val="품질관리_(입력)5"/>
      <sheetName val="무부하_회전수6"/>
      <sheetName val="진행중_설변6"/>
      <sheetName val="HOLE_9905(1)6"/>
      <sheetName val="TEAM하반기_계획_(2)5"/>
      <sheetName val="YOKE-H(10_3)5"/>
      <sheetName val="▶R_C_FRM5"/>
      <sheetName val="광주_소요량5"/>
      <sheetName val="5-Why_Root_Cause_Analysis_5"/>
      <sheetName val="초_성5"/>
      <sheetName val="CHECK_성5"/>
      <sheetName val="cpk_data5"/>
      <sheetName val="Drop-down_Lists5"/>
      <sheetName val="1_기안을지5"/>
      <sheetName val="사무용품_신청5"/>
      <sheetName val="Validation_Lists5"/>
      <sheetName val="★금형비_계산서5"/>
      <sheetName val="LOWSIDE_비교5"/>
      <sheetName val="4_Vendor_price5"/>
      <sheetName val="14년_증판안_판촉5"/>
      <sheetName val="PS_SIDE_OTR_INR_공정개선_상세4"/>
      <sheetName val="제품별_매출6"/>
      <sheetName val="Data_Working_Time6"/>
      <sheetName val="Z41,Z42_이외total5"/>
      <sheetName val="원단위_1계_2계4"/>
      <sheetName val="11403-06163_เก่า4"/>
      <sheetName val="FM-HD_(New)4"/>
      <sheetName val="FM-HD_(HKMC)_4"/>
      <sheetName val="FM-HD_(11254-06201)__4"/>
      <sheetName val="FM-HD_(11251-06163)4"/>
      <sheetName val="FM-HD_(11514053)4"/>
      <sheetName val="FM-HD_(11611807)4"/>
      <sheetName val="FM-HD_(94502003)4"/>
      <sheetName val="FM-HD_(94501839)4"/>
      <sheetName val="FM-HD_(PT-GDENG0911-4)4"/>
      <sheetName val="FM-HD_(94520439)4"/>
      <sheetName val="FM-HD_(94500396)4"/>
      <sheetName val="FM-HD_(94500407)4"/>
      <sheetName val="FM-HD_(94500414)4"/>
      <sheetName val="FM-HD_(94500073)4"/>
      <sheetName val="FM-HD_(11588683)4"/>
      <sheetName val="FM-HD_(94500952)4"/>
      <sheetName val="FM-HD_(11569995)4"/>
      <sheetName val="FM-HD_(11254-06201)4"/>
      <sheetName val="FM-HD_(11588685)4"/>
      <sheetName val="FM-HD_(94500793)_4"/>
      <sheetName val="FM-HD_(11588717)4"/>
      <sheetName val="FM-HD_(HD-25198904)4"/>
      <sheetName val="FM-HD_(HD-11570514)_4"/>
      <sheetName val="FM-HD_(11097441)4"/>
      <sheetName val="FM-HD_(11588662)_4"/>
      <sheetName val="FM-HD_(11519387)4"/>
      <sheetName val="FM-HD_(11561969)4"/>
      <sheetName val="FM-HD_(11516580)4"/>
      <sheetName val="FM-HD_(11588712)___4"/>
      <sheetName val="FM-HD_(11519375)4"/>
      <sheetName val="FM-HD_(FAA32071001)__4"/>
      <sheetName val="FM-HD_(11519382)_4"/>
      <sheetName val="FM-HD_(11519383)_4"/>
      <sheetName val="FM-HD_(11561763)__4"/>
      <sheetName val="FM-HD_(11588316)__4"/>
      <sheetName val="Net_Revenue"/>
      <sheetName val="기초_데이터"/>
      <sheetName val="중요차종_(090131)"/>
      <sheetName val="7)_13367734"/>
      <sheetName val="표지_(2)"/>
      <sheetName val="220_(2)"/>
      <sheetName val="1_TM15"/>
      <sheetName val="2_align15"/>
      <sheetName val="3_JUDDER15"/>
      <sheetName val="4_M_S15"/>
      <sheetName val="5_P_W_R15"/>
      <sheetName val="6_F_G15"/>
      <sheetName val="7__SCABLE15"/>
      <sheetName val="8_DIFF15"/>
      <sheetName val="9_A_C15"/>
      <sheetName val="10_GEAR15"/>
      <sheetName val="11_ISC15"/>
      <sheetName val="12_ALT15"/>
      <sheetName val="13_O_S15"/>
      <sheetName val="14_silencer15"/>
      <sheetName val="15_DAMPER15"/>
      <sheetName val="16_HUB15"/>
      <sheetName val="17_DLOCK15"/>
      <sheetName val="18_PSP15"/>
      <sheetName val="19_누수15"/>
      <sheetName val="20_K_S15"/>
      <sheetName val="二_POSITION_XLS15"/>
      <sheetName val="1ဲ_ALT15"/>
      <sheetName val="1ဳ_O_S15"/>
      <sheetName val="15_၄AMPER15"/>
      <sheetName val="GB-IC_Villingen_GG15"/>
      <sheetName val="OPT손익_내수15"/>
      <sheetName val="OPT손익_수출15"/>
      <sheetName val="JT3_0견적-구114"/>
      <sheetName val="BACK_DATA_08_7_1~15"/>
      <sheetName val="E_W15"/>
      <sheetName val="P_W15"/>
      <sheetName val="S_W15"/>
      <sheetName val="BACK_DATA15"/>
      <sheetName val="CASE_ASM14"/>
      <sheetName val="외주현황_wq115"/>
      <sheetName val="5_세운W-A15"/>
      <sheetName val="14_1부14"/>
      <sheetName val="B053_(990701)공정실적PP%계산15"/>
      <sheetName val="2_대외공문15"/>
      <sheetName val="1_변경범위15"/>
      <sheetName val="TEMP_TORQUE15"/>
      <sheetName val="3_일반사상14"/>
      <sheetName val="Evaluation_objects14"/>
      <sheetName val="LAMBDA_자작14"/>
      <sheetName val="설비능력및_종합공정능력산출시_사용14"/>
      <sheetName val="LX3_0_RR14"/>
      <sheetName val="진행_DATA_(2)15"/>
      <sheetName val="126_25514"/>
      <sheetName val="SUB_2월_재검사추이도14"/>
      <sheetName val="c_db20"/>
      <sheetName val="5_WIRE적용LIST14"/>
      <sheetName val="Nego_PV14"/>
      <sheetName val="매출종합_`0914"/>
      <sheetName val="소상_&quot;1&quot;14"/>
      <sheetName val="검사기준서_을_치수14"/>
      <sheetName val="검사기준서_갑14"/>
      <sheetName val="검사기준서_을14"/>
      <sheetName val="검사협정_갑14"/>
      <sheetName val="검사성적서_갑14"/>
      <sheetName val="검사성적서_을14"/>
      <sheetName val="검사성적서_병14"/>
      <sheetName val="팀별_합계14"/>
      <sheetName val="운임_환차손-Y15"/>
      <sheetName val="02년_SUC13"/>
      <sheetName val="내수1_8GL14"/>
      <sheetName val="ALPROFILE_발주실적13"/>
      <sheetName val="PRESS_DATA13"/>
      <sheetName val="MACRO1_XLM13"/>
      <sheetName val="개발_TOOL_집계표13"/>
      <sheetName val="경상_개발비13"/>
      <sheetName val="X-3_ENG13"/>
      <sheetName val="원단위_전후비교13"/>
      <sheetName val="Sheet1_(2)13"/>
      <sheetName val="차체부품_INS_REPORT(갑)14"/>
      <sheetName val="Sheet6_(3)13"/>
      <sheetName val="외주품_감점_유형_기준13"/>
      <sheetName val="FUEL_FILLER14"/>
      <sheetName val="_납촉자14"/>
      <sheetName val="3-2_귀책부서별_DT현황14"/>
      <sheetName val="1_2내수13"/>
      <sheetName val="3__관리점지수실적-1_1생산성13"/>
      <sheetName val="실적_및_계획13"/>
      <sheetName val="Bosch_ADVP&amp;R13"/>
      <sheetName val="CAPA분석_360K10"/>
      <sheetName val="Cost_Reduction13"/>
      <sheetName val="GLOBAL_PT_NEW_FORMAT_OCT_200213"/>
      <sheetName val="계산_DATA_입력13"/>
      <sheetName val="상세_계산_내역13"/>
      <sheetName val="FLOW_PROSES_(A)10"/>
      <sheetName val="Master_Cable13"/>
      <sheetName val="_SR3차원단위_(3)7"/>
      <sheetName val="ERP도입후_시정현황7"/>
      <sheetName val="6_N_m_CCW_전류7"/>
      <sheetName val="Purchasing_Data7"/>
      <sheetName val="포머_비가동_내역8"/>
      <sheetName val="FRONT_HUB견적가8"/>
      <sheetName val="J150_승인진도관리_LIST7"/>
      <sheetName val="TOTAL_LIST7"/>
      <sheetName val="Price_Range7"/>
      <sheetName val="FTR_MACRo7"/>
      <sheetName val="일일_업무_현황_(3)8"/>
      <sheetName val="일일_업무_현황_(5)8"/>
      <sheetName val="MPL_技連8"/>
      <sheetName val="342E_BLOCK8"/>
      <sheetName val="VS1_Paretto분석8"/>
      <sheetName val="DATA_BASE7"/>
      <sheetName val="02_07_27_부품판매가7"/>
      <sheetName val="협력사_일반현황8"/>
      <sheetName val="Sec_1_-_RFQ13"/>
      <sheetName val="1-1_General_Code7"/>
      <sheetName val="VPP(BD-010)_이상보고7"/>
      <sheetName val="공정능력_(2)13"/>
      <sheetName val="Sch7a_(토요일)13"/>
      <sheetName val="c_db111"/>
      <sheetName val="Rate_data13"/>
      <sheetName val="대외공문_7"/>
      <sheetName val="PRO_(참조)13"/>
      <sheetName val="2차_OIL량측정7"/>
      <sheetName val="Actual_In_&amp;_Out6"/>
      <sheetName val="4_3_첨부17"/>
      <sheetName val="업무분장_7"/>
      <sheetName val="GLOBAL_PT_NEW_FORMAT_JULY__2008"/>
      <sheetName val="OEM_Plan7"/>
      <sheetName val="제품명_(3)7"/>
      <sheetName val="LINE_운영안6"/>
      <sheetName val="P&amp;L,Bal_Sheet,Cash_Forecast7"/>
      <sheetName val="원가_종합7"/>
      <sheetName val="공정별공법-W_HSE-LH7"/>
      <sheetName val="GM_Master7"/>
      <sheetName val="생산현황_(입력)7"/>
      <sheetName val="MPS_Q3_FY047"/>
      <sheetName val="MPS_Q4_FY047"/>
      <sheetName val="1_ER유체응용7"/>
      <sheetName val="4_시험장비7"/>
      <sheetName val="업체별_단가현황7"/>
      <sheetName val="일일_생산및판매계획_대_실적7"/>
      <sheetName val="임율_&amp;_LOT7"/>
      <sheetName val="생산계획_(2)7"/>
      <sheetName val="CR_CODE7"/>
      <sheetName val="THEME_CODE7"/>
      <sheetName val="비교원가제출_고7"/>
      <sheetName val="1_세부비교원가(내수)7"/>
      <sheetName val="1_종합비교원가(내수_일반_유럽)7"/>
      <sheetName val="10_예산_및_원가_계획(02년)7"/>
      <sheetName val="3_PT개발계획7"/>
      <sheetName val="Interco_&amp;_PVS_Loc_Cur6"/>
      <sheetName val="RFQ_18047"/>
      <sheetName val="full_(2)6"/>
      <sheetName val="보강사_소요량6"/>
      <sheetName val="J2(P_MT)6"/>
      <sheetName val="After_sales7"/>
      <sheetName val="고객불만_건7"/>
      <sheetName val="Moulding_data6"/>
      <sheetName val="자동차_종합지표7"/>
      <sheetName val="Production_Plan17"/>
      <sheetName val="Order_status7"/>
      <sheetName val="Order_status26"/>
      <sheetName val="Customer_Master6"/>
      <sheetName val="Common_code6"/>
      <sheetName val="Order_Status_Master6"/>
      <sheetName val="Product_Master6"/>
      <sheetName val="3_3검토국6"/>
      <sheetName val="DV_Flow_Chart_DV-PV1_(PFC)7"/>
      <sheetName val="MATEMST_(2)6"/>
      <sheetName val="Value_Analysis_-_Sheet_17"/>
      <sheetName val="Supplier_QRQC6"/>
      <sheetName val="97계획(96_116"/>
      <sheetName val="S50_6"/>
      <sheetName val="첨부4_기술평가서6"/>
      <sheetName val="1_2_2완제품검사('00_4월)_(가라)6"/>
      <sheetName val="09년_현황7"/>
      <sheetName val="WTC_BODY一覧原紙7"/>
      <sheetName val="3월말_장기악성(국내)7"/>
      <sheetName val="2월말_장기악성(국내)7"/>
      <sheetName val="Data_Sheet7"/>
      <sheetName val="6_수입검사_7"/>
      <sheetName val="03_PFD-17"/>
      <sheetName val="12_Inv_7"/>
      <sheetName val="97년_재료예산(안)7"/>
      <sheetName val="1_터빈7"/>
      <sheetName val="cost_base_e_dati7"/>
      <sheetName val="2__Definitions7"/>
      <sheetName val="코드_조건표8"/>
      <sheetName val="HMC_사전원가(원혁기준)13%7"/>
      <sheetName val="재품별_단가7"/>
      <sheetName val="장비_전체리스트7"/>
      <sheetName val="_14"/>
      <sheetName val="집중검사_리스트7"/>
      <sheetName val="production_dept7"/>
      <sheetName val="검사협정_보충6"/>
      <sheetName val="2012_Volum7"/>
      <sheetName val="B053_(990701)공정능력PC%계산6"/>
      <sheetName val="P&amp;L_account7"/>
      <sheetName val="국내_6"/>
      <sheetName val="4,5공장_6"/>
      <sheetName val="시트_6"/>
      <sheetName val="VERTICAL_PIPE6"/>
      <sheetName val="TABLE_DB6"/>
      <sheetName val="쌍용_data_base6"/>
      <sheetName val="2과_공수집계6"/>
      <sheetName val="118_세금과공과6"/>
      <sheetName val="경영재무_(입력)6"/>
      <sheetName val="연구개발_(입력)6"/>
      <sheetName val="일반현황_(입력)6"/>
      <sheetName val="품질관리_(입력)6"/>
      <sheetName val="실행내역서_7"/>
      <sheetName val="개발_LIST7"/>
      <sheetName val="PC%계산(WM_COMM단차)7"/>
      <sheetName val="차체_품안표7"/>
      <sheetName val="1_1_2008_OTIF7"/>
      <sheetName val="BAFFLE_HMC_TABLE17"/>
      <sheetName val="1~3월_지시사항7"/>
      <sheetName val="1_POSITIONING7"/>
      <sheetName val="무부하_회전수7"/>
      <sheetName val="진행중_설변7"/>
      <sheetName val="HOLE_9905(1)7"/>
      <sheetName val="Upgrades_pricing6"/>
      <sheetName val="7_3_DY팀6"/>
      <sheetName val="Summary_Sheet6"/>
      <sheetName val="Datasheet_for_KPI_Model_16"/>
      <sheetName val="TEAM하반기_계획_(2)6"/>
      <sheetName val="YOKE-H(10_3)6"/>
      <sheetName val="▶R_C_FRM6"/>
      <sheetName val="광주_소요량6"/>
      <sheetName val="5-Why_Root_Cause_Analysis_6"/>
      <sheetName val="초_성6"/>
      <sheetName val="CHECK_성6"/>
      <sheetName val="cpk_data6"/>
      <sheetName val="Drop-down_Lists6"/>
      <sheetName val="Bas_Moteur6"/>
      <sheetName val="1_기안을지6"/>
      <sheetName val="사무용품_신청6"/>
      <sheetName val="Validation_Lists6"/>
      <sheetName val="★금형비_계산서6"/>
      <sheetName val="LOWSIDE_비교6"/>
      <sheetName val="4_Vendor_price6"/>
      <sheetName val="14년_증판안_판촉6"/>
      <sheetName val="PS_SIDE_OTR_INR_공정개선_상세5"/>
      <sheetName val="제품별_매출7"/>
      <sheetName val="Data_Working_Time7"/>
      <sheetName val="Z41,Z42_이외total6"/>
      <sheetName val="원단위_1계_2계5"/>
      <sheetName val="11403-06163_เก่า5"/>
      <sheetName val="FM-HD_(New)5"/>
      <sheetName val="FM-HD_(HKMC)_5"/>
      <sheetName val="FM-HD_(11254-06201)__5"/>
      <sheetName val="FM-HD_(11251-06163)5"/>
      <sheetName val="FM-HD_(11514053)5"/>
      <sheetName val="FM-HD_(11611807)5"/>
      <sheetName val="FM-HD_(94502003)5"/>
      <sheetName val="FM-HD_(94501839)5"/>
      <sheetName val="FM-HD_(PT-GDENG0911-4)5"/>
      <sheetName val="FM-HD_(94520439)5"/>
      <sheetName val="FM-HD_(94500396)5"/>
      <sheetName val="FM-HD_(94500407)5"/>
      <sheetName val="FM-HD_(94500414)5"/>
      <sheetName val="FM-HD_(94500073)5"/>
      <sheetName val="FM-HD_(11588683)5"/>
      <sheetName val="FM-HD_(94500952)5"/>
      <sheetName val="FM-HD_(11569995)5"/>
      <sheetName val="FM-HD_(11254-06201)5"/>
      <sheetName val="FM-HD_(11588685)5"/>
      <sheetName val="FM-HD_(94500793)_5"/>
      <sheetName val="FM-HD_(11588717)5"/>
      <sheetName val="FM-HD_(HD-25198904)5"/>
      <sheetName val="FM-HD_(HD-11570514)_5"/>
      <sheetName val="FM-HD_(11097441)5"/>
      <sheetName val="FM-HD_(11588662)_5"/>
      <sheetName val="FM-HD_(11519387)5"/>
      <sheetName val="FM-HD_(11561969)5"/>
      <sheetName val="FM-HD_(11516580)5"/>
      <sheetName val="FM-HD_(11588712)___5"/>
      <sheetName val="FM-HD_(11519375)5"/>
      <sheetName val="FM-HD_(FAA32071001)__5"/>
      <sheetName val="FM-HD_(11519382)_5"/>
      <sheetName val="FM-HD_(11519383)_5"/>
      <sheetName val="FM-HD_(11561763)__5"/>
      <sheetName val="FM-HD_(11588316)__5"/>
      <sheetName val="TL_PROTO_2열1"/>
      <sheetName val="Net_Revenue1"/>
      <sheetName val="기초_데이터1"/>
      <sheetName val="신흥테크_세부내역_LIST1"/>
      <sheetName val="중요차종_(090131)1"/>
      <sheetName val="99년12월_실적DATA1"/>
      <sheetName val="7)_133677341"/>
      <sheetName val="Actual_data1"/>
      <sheetName val="PACKING_LIST1"/>
      <sheetName val="COOLING_UNIT1"/>
      <sheetName val="#1-1_(2)1"/>
      <sheetName val="기초_DATA1"/>
      <sheetName val="표지_(2)1"/>
      <sheetName val="2-2_매출분석1"/>
      <sheetName val="220_(2)1"/>
      <sheetName val="계정등록"/>
      <sheetName val="기타등록"/>
      <sheetName val="04.03월소일정계획"/>
      <sheetName val="Parm"/>
      <sheetName val="공정능력계산"/>
      <sheetName val="部品"/>
      <sheetName val="製品別販売予算"/>
      <sheetName val=" 관리계획서_Rev.01.xlsx"/>
      <sheetName val="DATA(이천)"/>
      <sheetName val="Y-WORK"/>
      <sheetName val="2-4-1"/>
      <sheetName val="주일현황"/>
      <sheetName val="Costed BOM 2ndR 40%"/>
      <sheetName val="부자입고"/>
      <sheetName val="MexiqueVente䋈᮱ꋀ"/>
      <sheetName val="MexiqueVenteȌ_x0000_반"/>
      <sheetName val="Kalkulation"/>
      <sheetName val="매출생산"/>
      <sheetName val="200901-수불부"/>
      <sheetName val="상세(독일)"/>
      <sheetName val="일반PAD"/>
      <sheetName val="seat-sdn only"/>
      <sheetName val="Schedule_1"/>
      <sheetName val="CAR_Form_Summary"/>
      <sheetName val="FY_12_Interiors_Volume"/>
      <sheetName val="INT_Price_FY12_MFC"/>
      <sheetName val="Claim이력_수출내자"/>
      <sheetName val="9806-9901"/>
      <sheetName val="R1"/>
      <sheetName val="R6"/>
      <sheetName val="R3"/>
      <sheetName val="R0"/>
      <sheetName val="R5"/>
      <sheetName val="RI5"/>
      <sheetName val="10-2 ED&amp;D EQU"/>
      <sheetName val="MexiqueVenteȌ"/>
      <sheetName val="Business Plan"/>
      <sheetName val="GK차체EO_CUT전"/>
      <sheetName val="비교원RD_S"/>
      <sheetName val="3-1"/>
      <sheetName val="선급금"/>
      <sheetName val="지성학원"/>
      <sheetName val="조회서"/>
      <sheetName val="QUALITY_CHART"/>
      <sheetName val="Organization chart20191002"/>
      <sheetName val="RESPONSIBILITY MATRIX"/>
      <sheetName val="plan"/>
      <sheetName val="6월실적"/>
      <sheetName val="DS-Thuong 6T dau"/>
      <sheetName val="CHI TIẾT"/>
      <sheetName val="Parameter"/>
      <sheetName val="R+N+D+L"/>
      <sheetName val="대구"/>
      <sheetName val="W6"/>
      <sheetName val="2-row_Opt_table"/>
      <sheetName val="PC%계산RH"/>
      <sheetName val="3S010"/>
      <sheetName val="지급어음"/>
      <sheetName val="KB_BaseCase"/>
      <sheetName val="거래선 생산계획"/>
      <sheetName val="조회거래처"/>
      <sheetName val="대책발표"/>
      <sheetName val="시중유출"/>
      <sheetName val="냉각실용添1"/>
      <sheetName val="유지류添1"/>
      <sheetName val="제품그룹코드"/>
      <sheetName val="9월사후시산"/>
      <sheetName val="누계결산시산"/>
      <sheetName val="BEP"/>
      <sheetName val="(사)판관비"/>
      <sheetName val="(사)손익"/>
      <sheetName val="2_분임조활동"/>
      <sheetName val="3_학점이수(세미나)"/>
      <sheetName val="3_학점이수(사내.사외교육)"/>
      <sheetName val="업무절차"/>
      <sheetName val="원단가"/>
      <sheetName val="MIP"/>
      <sheetName val="07년계획"/>
      <sheetName val="신규계산서(양식)"/>
      <sheetName val="개조 요청서"/>
      <sheetName val="매출채권"/>
      <sheetName val="A01_FM00"/>
      <sheetName val="KeyData"/>
      <sheetName val=" 쿠첸 CIR-301 제원현황(170317).xlsx"/>
      <sheetName val="통제목록"/>
      <sheetName val="변압94"/>
      <sheetName val="지급융통"/>
      <sheetName val="하수급견적대비"/>
      <sheetName val="첨부1"/>
      <sheetName val="BOM CODE"/>
      <sheetName val="공정일보data"/>
      <sheetName val="타이시트"/>
      <sheetName val="발잔"/>
      <sheetName val="입고"/>
      <sheetName val="제품재고"/>
      <sheetName val="차월계획"/>
      <sheetName val="표지★"/>
      <sheetName val="(삼성)Index"/>
      <sheetName val="CIVIL4"/>
      <sheetName val="96 하반기 전시회 경비"/>
      <sheetName val="REQUEST"/>
      <sheetName val="直接材料"/>
      <sheetName val="Summary Capex Info-Cal (master)"/>
      <sheetName val="Corporate"/>
      <sheetName val="LOF"/>
      <sheetName val="1_TM16"/>
      <sheetName val="2_align16"/>
      <sheetName val="3_JUDDER16"/>
      <sheetName val="4_M_S16"/>
      <sheetName val="5_P_W_R16"/>
      <sheetName val="6_F_G16"/>
      <sheetName val="7__SCABLE16"/>
      <sheetName val="8_DIFF16"/>
      <sheetName val="9_A_C16"/>
      <sheetName val="10_GEAR16"/>
      <sheetName val="11_ISC16"/>
      <sheetName val="12_ALT16"/>
      <sheetName val="13_O_S16"/>
      <sheetName val="14_silencer16"/>
      <sheetName val="15_DAMPER16"/>
      <sheetName val="16_HUB16"/>
      <sheetName val="17_DLOCK16"/>
      <sheetName val="18_PSP16"/>
      <sheetName val="19_누수16"/>
      <sheetName val="20_K_S16"/>
      <sheetName val="1ဲ_ALT16"/>
      <sheetName val="1ဳ_O_S16"/>
      <sheetName val="15_၄AMPER16"/>
      <sheetName val="GB-IC_Villingen_GG16"/>
      <sheetName val="二_POSITION_XLS16"/>
      <sheetName val="BACK_DATA_08_7_1~16"/>
      <sheetName val="E_W16"/>
      <sheetName val="P_W16"/>
      <sheetName val="S_W16"/>
      <sheetName val="BACK_DATA16"/>
      <sheetName val="OPT손익_내수16"/>
      <sheetName val="OPT손익_수출16"/>
      <sheetName val="JT3_0견적-구115"/>
      <sheetName val="CASE_ASM15"/>
      <sheetName val="외주현황_wq116"/>
      <sheetName val="5_세운W-A16"/>
      <sheetName val="14_1부15"/>
      <sheetName val="B053_(990701)공정실적PP%계산16"/>
      <sheetName val="2_대외공문16"/>
      <sheetName val="1_변경범위16"/>
      <sheetName val="TEMP_TORQUE16"/>
      <sheetName val="3_일반사상15"/>
      <sheetName val="Evaluation_objects15"/>
      <sheetName val="SUB_2월_재검사추이도15"/>
      <sheetName val="설비능력및_종합공정능력산출시_사용15"/>
      <sheetName val="LX3_0_RR15"/>
      <sheetName val="진행_DATA_(2)16"/>
      <sheetName val="126_25515"/>
      <sheetName val="5_WIRE적용LIST15"/>
      <sheetName val="LAMBDA_자작15"/>
      <sheetName val="운임_환차손-Y16"/>
      <sheetName val="c_db21"/>
      <sheetName val="ALPROFILE_발주실적14"/>
      <sheetName val="팀별_합계15"/>
      <sheetName val="매출종합_`0915"/>
      <sheetName val="소상_&quot;1&quot;15"/>
      <sheetName val="검사기준서_을_치수15"/>
      <sheetName val="검사기준서_갑15"/>
      <sheetName val="검사기준서_을15"/>
      <sheetName val="검사협정_갑15"/>
      <sheetName val="검사성적서_갑15"/>
      <sheetName val="검사성적서_을15"/>
      <sheetName val="검사성적서_병15"/>
      <sheetName val="Nego_PV15"/>
      <sheetName val="PRESS_DATA14"/>
      <sheetName val="내수1_8GL15"/>
      <sheetName val="02년_SUC14"/>
      <sheetName val="MACRO1_XLM14"/>
      <sheetName val="개발_TOOL_집계표14"/>
      <sheetName val="경상_개발비14"/>
      <sheetName val="X-3_ENG14"/>
      <sheetName val="원단위_전후비교14"/>
      <sheetName val="Sheet1_(2)14"/>
      <sheetName val="차체부품_INS_REPORT(갑)15"/>
      <sheetName val="Sheet6_(3)14"/>
      <sheetName val="외주품_감점_유형_기준14"/>
      <sheetName val="FUEL_FILLER15"/>
      <sheetName val="_납촉자15"/>
      <sheetName val="3-2_귀책부서별_DT현황15"/>
      <sheetName val="1_2내수14"/>
      <sheetName val="3__관리점지수실적-1_1생산성14"/>
      <sheetName val="실적_및_계획14"/>
      <sheetName val="Bosch_ADVP&amp;R14"/>
      <sheetName val="CAPA분석_360K11"/>
      <sheetName val="Cost_Reduction14"/>
      <sheetName val="GLOBAL_PT_NEW_FORMAT_OCT_200214"/>
      <sheetName val="계산_DATA_입력14"/>
      <sheetName val="상세_계산_내역14"/>
      <sheetName val="FLOW_PROSES_(A)11"/>
      <sheetName val="Master_Cable14"/>
      <sheetName val="_SR3차원단위_(3)8"/>
      <sheetName val="ERP도입후_시정현황8"/>
      <sheetName val="6_N_m_CCW_전류8"/>
      <sheetName val="Purchasing_Data8"/>
      <sheetName val="포머_비가동_내역9"/>
      <sheetName val="FRONT_HUB견적가9"/>
      <sheetName val="J150_승인진도관리_LIST8"/>
      <sheetName val="TOTAL_LIST8"/>
      <sheetName val="Price_Range8"/>
      <sheetName val="FTR_MACRo8"/>
      <sheetName val="일일_업무_현황_(3)9"/>
      <sheetName val="일일_업무_현황_(5)9"/>
      <sheetName val="MPL_技連9"/>
      <sheetName val="342E_BLOCK9"/>
      <sheetName val="VS1_Paretto분석9"/>
      <sheetName val="DATA_BASE8"/>
      <sheetName val="02_07_27_부품판매가8"/>
      <sheetName val="협력사_일반현황9"/>
      <sheetName val="Sec_1_-_RFQ14"/>
      <sheetName val="1-1_General_Code8"/>
      <sheetName val="VPP(BD-010)_이상보고8"/>
      <sheetName val="공정능력_(2)14"/>
      <sheetName val="Sch7a_(토요일)14"/>
      <sheetName val="c_db112"/>
      <sheetName val="Rate_data14"/>
      <sheetName val="대외공문_8"/>
      <sheetName val="PRO_(참조)14"/>
      <sheetName val="2차_OIL량측정8"/>
      <sheetName val="Actual_In_&amp;_Out7"/>
      <sheetName val="4_3_첨부18"/>
      <sheetName val="업무분장_8"/>
      <sheetName val="GLOBAL_PT_NEW_FORMAT_JULY__2009"/>
      <sheetName val="OEM_Plan8"/>
      <sheetName val="제품명_(3)8"/>
      <sheetName val="LINE_운영안7"/>
      <sheetName val="P&amp;L,Bal_Sheet,Cash_Forecast8"/>
      <sheetName val="OEM_이의제기_종합7"/>
      <sheetName val="원가_종합8"/>
      <sheetName val="공정별공법-W_HSE-LH8"/>
      <sheetName val="GM_Master8"/>
      <sheetName val="생산현황_(입력)8"/>
      <sheetName val="MPS_Q3_FY048"/>
      <sheetName val="MPS_Q4_FY048"/>
      <sheetName val="1_ER유체응용8"/>
      <sheetName val="4_시험장비8"/>
      <sheetName val="업체별_단가현황8"/>
      <sheetName val="일일_생산및판매계획_대_실적8"/>
      <sheetName val="임율_&amp;_LOT8"/>
      <sheetName val="생산계획_(2)8"/>
      <sheetName val="CR_CODE8"/>
      <sheetName val="THEME_CODE8"/>
      <sheetName val="비교원가제출_고8"/>
      <sheetName val="1_세부비교원가(내수)8"/>
      <sheetName val="1_종합비교원가(내수_일반_유럽)8"/>
      <sheetName val="10_예산_및_원가_계획(02년)8"/>
      <sheetName val="3_PT개발계획8"/>
      <sheetName val="Interco_&amp;_PVS_Loc_Cur7"/>
      <sheetName val="_15"/>
      <sheetName val="RFQ_18048"/>
      <sheetName val="full_(2)7"/>
      <sheetName val="보강사_소요량7"/>
      <sheetName val="J2(P_MT)7"/>
      <sheetName val="After_sales8"/>
      <sheetName val="고객불만_건8"/>
      <sheetName val="Moulding_data7"/>
      <sheetName val="자동차_종합지표8"/>
      <sheetName val="Production_Plan18"/>
      <sheetName val="Order_status8"/>
      <sheetName val="Order_status27"/>
      <sheetName val="Customer_Master7"/>
      <sheetName val="Common_code7"/>
      <sheetName val="Order_Status_Master7"/>
      <sheetName val="Product_Master7"/>
      <sheetName val="3_3검토국7"/>
      <sheetName val="DV_Flow_Chart_DV-PV1_(PFC)8"/>
      <sheetName val="MATEMST_(2)7"/>
      <sheetName val="Value_Analysis_-_Sheet_18"/>
      <sheetName val="Supplier_QRQC7"/>
      <sheetName val="97계획(96_117"/>
      <sheetName val="S50_7"/>
      <sheetName val="첨부4_기술평가서7"/>
      <sheetName val="1_2_2완제품검사('00_4월)_(가라)7"/>
      <sheetName val="09년_현황8"/>
      <sheetName val="WTC_BODY一覧原紙8"/>
      <sheetName val="3월말_장기악성(국내)8"/>
      <sheetName val="2월말_장기악성(국내)8"/>
      <sheetName val="Data_Sheet8"/>
      <sheetName val="6_수입검사_8"/>
      <sheetName val="03_PFD-18"/>
      <sheetName val="12_Inv_8"/>
      <sheetName val="97년_재료예산(안)8"/>
      <sheetName val="1_터빈8"/>
      <sheetName val="cost_base_e_dati8"/>
      <sheetName val="2__Definitions8"/>
      <sheetName val="코드_조건표9"/>
      <sheetName val="HMC_사전원가(원혁기준)13%8"/>
      <sheetName val="재품별_단가8"/>
      <sheetName val="장비_전체리스트8"/>
      <sheetName val="_16"/>
      <sheetName val="집중검사_리스트8"/>
      <sheetName val="production_dept8"/>
      <sheetName val="검사협정_보충7"/>
      <sheetName val="2012_Volum8"/>
      <sheetName val="B053_(990701)공정능력PC%계산7"/>
      <sheetName val="P&amp;L_account8"/>
      <sheetName val="국내_7"/>
      <sheetName val="4,5공장_7"/>
      <sheetName val="시트_7"/>
      <sheetName val="VERTICAL_PIPE7"/>
      <sheetName val="TABLE_DB7"/>
      <sheetName val="쌍용_data_base7"/>
      <sheetName val="2과_공수집계7"/>
      <sheetName val="118_세금과공과7"/>
      <sheetName val="경영재무_(입력)7"/>
      <sheetName val="연구개발_(입력)7"/>
      <sheetName val="일반현황_(입력)7"/>
      <sheetName val="품질관리_(입력)7"/>
      <sheetName val="실행내역서_8"/>
      <sheetName val="개발_LIST8"/>
      <sheetName val="PC%계산(WM_COMM단차)8"/>
      <sheetName val="차체_품안표8"/>
      <sheetName val="1_1_2008_OTIF8"/>
      <sheetName val="BAFFLE_HMC_TABLE18"/>
      <sheetName val="1~3월_지시사항8"/>
      <sheetName val="1_POSITIONING8"/>
      <sheetName val="무부하_회전수8"/>
      <sheetName val="진행중_설변8"/>
      <sheetName val="HOLE_9905(1)8"/>
      <sheetName val="Upgrades_pricing7"/>
      <sheetName val="7_3_DY팀7"/>
      <sheetName val="PNL_ASS'Y_CRASH_PAD_UPR_RH7"/>
      <sheetName val="공정능력(마운틴_홀_거리)7"/>
      <sheetName val="Summary_Sheet7"/>
      <sheetName val="Datasheet_for_KPI_Model_17"/>
      <sheetName val="TEAM하반기_계획_(2)7"/>
      <sheetName val="YOKE-H(10_3)7"/>
      <sheetName val="▶R_C_FRM7"/>
      <sheetName val="광주_소요량7"/>
      <sheetName val="5-Why_Root_Cause_Analysis_7"/>
      <sheetName val="초_성7"/>
      <sheetName val="CHECK_성7"/>
      <sheetName val="cpk_data7"/>
      <sheetName val="Drop-down_Lists7"/>
      <sheetName val="Bas_Moteur7"/>
      <sheetName val="1_기안을지7"/>
      <sheetName val="사무용품_신청7"/>
      <sheetName val="Validation_Lists7"/>
      <sheetName val="★금형비_계산서7"/>
      <sheetName val="LOWSIDE_비교7"/>
      <sheetName val="4_Vendor_price7"/>
      <sheetName val="14년_증판안_판촉7"/>
      <sheetName val="PS_SIDE_OTR_INR_공정개선_상세6"/>
      <sheetName val="제품별_매출8"/>
      <sheetName val="Data_Working_Time8"/>
      <sheetName val="Z41,Z42_이외total7"/>
      <sheetName val="원단위_1계_2계6"/>
      <sheetName val="11403-06163_เก่า6"/>
      <sheetName val="FM-HD_(New)6"/>
      <sheetName val="FM-HD_(HKMC)_6"/>
      <sheetName val="FM-HD_(11254-06201)__6"/>
      <sheetName val="FM-HD_(11251-06163)6"/>
      <sheetName val="FM-HD_(11514053)6"/>
      <sheetName val="FM-HD_(11611807)6"/>
      <sheetName val="FM-HD_(94502003)6"/>
      <sheetName val="FM-HD_(94501839)6"/>
      <sheetName val="FM-HD_(PT-GDENG0911-4)6"/>
      <sheetName val="FM-HD_(94520439)6"/>
      <sheetName val="FM-HD_(94500396)6"/>
      <sheetName val="FM-HD_(94500407)6"/>
      <sheetName val="FM-HD_(94500414)6"/>
      <sheetName val="FM-HD_(94500073)6"/>
      <sheetName val="FM-HD_(11588683)6"/>
      <sheetName val="FM-HD_(94500952)6"/>
      <sheetName val="FM-HD_(11569995)6"/>
      <sheetName val="FM-HD_(11254-06201)6"/>
      <sheetName val="FM-HD_(11588685)6"/>
      <sheetName val="FM-HD_(94500793)_6"/>
      <sheetName val="FM-HD_(11588717)6"/>
      <sheetName val="FM-HD_(HD-25198904)6"/>
      <sheetName val="FM-HD_(HD-11570514)_6"/>
      <sheetName val="FM-HD_(11097441)6"/>
      <sheetName val="FM-HD_(11588662)_6"/>
      <sheetName val="FM-HD_(11519387)6"/>
      <sheetName val="FM-HD_(11561969)6"/>
      <sheetName val="FM-HD_(11516580)6"/>
      <sheetName val="FM-HD_(11588712)___6"/>
      <sheetName val="FM-HD_(11519375)6"/>
      <sheetName val="FM-HD_(FAA32071001)__6"/>
      <sheetName val="FM-HD_(11519382)_6"/>
      <sheetName val="FM-HD_(11519383)_6"/>
      <sheetName val="FM-HD_(11561763)__6"/>
      <sheetName val="FM-HD_(11588316)__6"/>
      <sheetName val="TL_PROTO_2열2"/>
      <sheetName val="Net_Revenue2"/>
      <sheetName val="기초_데이터2"/>
      <sheetName val="신흥테크_세부내역_LIST2"/>
      <sheetName val="중요차종_(090131)2"/>
      <sheetName val="99년12월_실적DATA2"/>
      <sheetName val="7)_133677342"/>
      <sheetName val="Issues_List2"/>
      <sheetName val="LINE_PPM-분석2"/>
      <sheetName val="Actual_data2"/>
      <sheetName val="PACKING_LIST2"/>
      <sheetName val="COOLING_UNIT2"/>
      <sheetName val="#1-1_(2)2"/>
      <sheetName val="기초_DATA2"/>
      <sheetName val="표지_(2)2"/>
      <sheetName val="2-2_매출분석2"/>
      <sheetName val="220_(2)2"/>
      <sheetName val="Data_Input1"/>
      <sheetName val="Personnaliser___"/>
      <sheetName val="Takt_Time"/>
      <sheetName val="repeatative_rejection"/>
      <sheetName val="Rollforward_{bpe}"/>
      <sheetName val="Allow_-_SR&amp;D"/>
      <sheetName val="BOX_ASSY"/>
      <sheetName val="CONN_조립"/>
      <sheetName val="6_Parent_S__Fixed_Prod"/>
      <sheetName val="人员信息"/>
      <sheetName val="设备信息编号"/>
      <sheetName val="S26_EK"/>
      <sheetName val="전산품의"/>
      <sheetName val="Grille Q3P Organe"/>
      <sheetName val="부서관리점-1"/>
      <sheetName val="2P표지"/>
      <sheetName val="교정"/>
      <sheetName val="대리점"/>
      <sheetName val="전표10월"/>
      <sheetName val="AL주단조"/>
      <sheetName val="직수출단가"/>
      <sheetName val="BL계획"/>
      <sheetName val="TOOLING_9143RD"/>
      <sheetName val="Grille_Q3P_Organe"/>
      <sheetName val="Grille_Q3P_Organe1"/>
      <sheetName val="누TB"/>
      <sheetName val="Table(APG MF)"/>
      <sheetName val="Pt Rates"/>
      <sheetName val="분담율"/>
      <sheetName val="51755-C1150"/>
      <sheetName val="2.(1설원.첨)"/>
      <sheetName val="유형자산대장"/>
      <sheetName val="7월손익"/>
      <sheetName val="5131"/>
      <sheetName val="LIB"/>
      <sheetName val="실적집계"/>
      <sheetName val="인원현황"/>
      <sheetName val="EF-SONAĀ考"/>
      <sheetName val="alignments"/>
      <sheetName val="Description"/>
      <sheetName val="040915"/>
      <sheetName val="T2"/>
      <sheetName val="Component List"/>
      <sheetName val="Data051409"/>
      <sheetName val="2환율(120량)"/>
      <sheetName val="TextControl"/>
      <sheetName val="Text Control"/>
      <sheetName val="text contl"/>
      <sheetName val="XD 담력저감"/>
      <sheetName val="RATING"/>
      <sheetName val="철탑공사"/>
      <sheetName val="원가검토가 (현양산품)"/>
      <sheetName val="원가검토가 (최초견적가)"/>
      <sheetName val="원가검토가 (최초양산품)"/>
      <sheetName val="VM"/>
      <sheetName val="Anlycs"/>
      <sheetName val="경로재분석최종(금한요구소요그룹)"/>
      <sheetName val="RT Table"/>
      <sheetName val="PROGRAM1"/>
      <sheetName val="Histogram Chart"/>
      <sheetName val="Freq error DATA"/>
      <sheetName val="Freq HISTOGRAM"/>
      <sheetName val="Home"/>
      <sheetName val="delta_impedance(평균)"/>
      <sheetName val="Histogram_Chart"/>
      <sheetName val="Freq_error_DATA"/>
      <sheetName val="Freq_HISTOGRAM"/>
      <sheetName val="10월판관"/>
      <sheetName val="Organization_chart20191002"/>
      <sheetName val="RESPONSIBILITY_MATRIX"/>
      <sheetName val="PU_FOAM_가격조정_기준"/>
      <sheetName val="Diaph1_values"/>
      <sheetName val="Diaph2_values"/>
      <sheetName val="Diaph_values"/>
      <sheetName val="Cushion_datas"/>
      <sheetName val="P_O_(LOCAL)"/>
      <sheetName val="U268_4x4_AT(walk)Mitsu"/>
      <sheetName val="UPPER_도면"/>
      <sheetName val="Kautex_4WD_St_IV_P&amp;D"/>
      <sheetName val="Sachs_FL_WHL"/>
      <sheetName val="Лист1"/>
      <sheetName val="99년하반기"/>
      <sheetName val="2-2매장별매출계획"/>
      <sheetName val="LOB"/>
      <sheetName val="BRACKET"/>
      <sheetName val="本番環境"/>
      <sheetName val="B-9-2"/>
      <sheetName val="C(1-2)"/>
      <sheetName val="CPI_MENU"/>
      <sheetName val="推移dat"/>
      <sheetName val="K不良率ALL"/>
      <sheetName val="K責任ALL"/>
      <sheetName val="メニュー"/>
      <sheetName val="FTMTG1"/>
      <sheetName val="ＴＡ２"/>
      <sheetName val="inb"/>
      <sheetName val="손익분석"/>
      <sheetName val="월별계획"/>
      <sheetName val="중국_DATA"/>
      <sheetName val="TLc 개조차(목표원가)"/>
      <sheetName val="RDBODY"/>
      <sheetName val="제품코드"/>
      <sheetName val="9914"/>
      <sheetName val="MASTER_LIST"/>
      <sheetName val="입력 데이타"/>
      <sheetName val="가공UPH"/>
      <sheetName val="Sheet1 (3)"/>
      <sheetName val="의장34반"/>
      <sheetName val="의장2반 "/>
      <sheetName val="Detail Defect COMBO KAISER"/>
      <sheetName val="PRADEEP"/>
      <sheetName val="MODEL"/>
      <sheetName val="28.8부"/>
      <sheetName val="Constants"/>
      <sheetName val="KQ.1"/>
      <sheetName val="매입코드"/>
      <sheetName val="Data_Umum"/>
      <sheetName val="포라이트"/>
      <sheetName val="1_TM17"/>
      <sheetName val="2_align17"/>
      <sheetName val="3_JUDDER17"/>
      <sheetName val="4_M_S17"/>
      <sheetName val="5_P_W_R17"/>
      <sheetName val="6_F_G17"/>
      <sheetName val="7__SCABLE17"/>
      <sheetName val="8_DIFF17"/>
      <sheetName val="9_A_C17"/>
      <sheetName val="10_GEAR17"/>
      <sheetName val="11_ISC17"/>
      <sheetName val="12_ALT17"/>
      <sheetName val="13_O_S17"/>
      <sheetName val="14_silencer17"/>
      <sheetName val="15_DAMPER17"/>
      <sheetName val="16_HUB17"/>
      <sheetName val="17_DLOCK17"/>
      <sheetName val="18_PSP17"/>
      <sheetName val="19_누수17"/>
      <sheetName val="20_K_S17"/>
      <sheetName val="1ဲ_ALT17"/>
      <sheetName val="1ဳ_O_S17"/>
      <sheetName val="15_၄AMPER17"/>
      <sheetName val="GB-IC_Villingen_GG17"/>
      <sheetName val="OPT손익_내수17"/>
      <sheetName val="OPT손익_수출17"/>
      <sheetName val="BACK_DATA_08_7_1~17"/>
      <sheetName val="E_W17"/>
      <sheetName val="P_W17"/>
      <sheetName val="S_W17"/>
      <sheetName val="二_POSITION_XLS17"/>
      <sheetName val="BACK_DATA17"/>
      <sheetName val="외주현황_wq117"/>
      <sheetName val="B053_(990701)공정실적PP%계산17"/>
      <sheetName val="SUB_2월_재검사추이도16"/>
      <sheetName val="TEMP_TORQUE17"/>
      <sheetName val="진행_DATA_(2)17"/>
      <sheetName val="2_대외공문17"/>
      <sheetName val="CASE_ASM16"/>
      <sheetName val="14_1부16"/>
      <sheetName val="1_변경범위17"/>
      <sheetName val="5_세운W-A17"/>
      <sheetName val="LX3_0_RR16"/>
      <sheetName val="126_25516"/>
      <sheetName val="설비능력및_종합공정능력산출시_사용16"/>
      <sheetName val="JT3_0견적-구116"/>
      <sheetName val="3_일반사상16"/>
      <sheetName val="팀별_합계16"/>
      <sheetName val="운임_환차손-Y17"/>
      <sheetName val="c_db22"/>
      <sheetName val="LAMBDA_자작16"/>
      <sheetName val="소상_&quot;1&quot;16"/>
      <sheetName val="5_WIRE적용LIST16"/>
      <sheetName val="내수1_8GL16"/>
      <sheetName val="PRESS_DATA15"/>
      <sheetName val="Nego_PV16"/>
      <sheetName val="매출종합_`0916"/>
      <sheetName val="검사기준서_을_치수16"/>
      <sheetName val="검사기준서_갑16"/>
      <sheetName val="검사기준서_을16"/>
      <sheetName val="검사협정_갑16"/>
      <sheetName val="검사성적서_갑16"/>
      <sheetName val="검사성적서_을16"/>
      <sheetName val="검사성적서_병16"/>
      <sheetName val="ALPROFILE_발주실적15"/>
      <sheetName val="Evaluation_objects16"/>
      <sheetName val="개발_TOOL_집계표15"/>
      <sheetName val="경상_개발비15"/>
      <sheetName val="MACRO1_XLM15"/>
      <sheetName val="X-3_ENG15"/>
      <sheetName val="FUEL_FILLER16"/>
      <sheetName val="차체부품_INS_REPORT(갑)16"/>
      <sheetName val="Sheet1_(2)15"/>
      <sheetName val="계산_DATA_입력15"/>
      <sheetName val="상세_계산_내역15"/>
      <sheetName val="Sheet6_(3)15"/>
      <sheetName val="GLOBAL_PT_NEW_FORMAT_OCT_200215"/>
      <sheetName val="_납촉자16"/>
      <sheetName val="3-2_귀책부서별_DT현황16"/>
      <sheetName val="1_2내수15"/>
      <sheetName val="Cost_Reduction15"/>
      <sheetName val="3__관리점지수실적-1_1생산성15"/>
      <sheetName val="Sec_1_-_RFQ15"/>
      <sheetName val="02년_SUC15"/>
      <sheetName val="Rate_data15"/>
      <sheetName val="_SR3차원단위_(3)9"/>
      <sheetName val="Master_Cable15"/>
      <sheetName val="S50_8"/>
      <sheetName val="ERP도입후_시정현황9"/>
      <sheetName val="포머_비가동_내역10"/>
      <sheetName val="FRONT_HUB견적가10"/>
      <sheetName val="J150_승인진도관리_LIST9"/>
      <sheetName val="TOTAL_LIST9"/>
      <sheetName val="Price_Range9"/>
      <sheetName val="FTR_MACRo9"/>
      <sheetName val="일일_업무_현황_(3)10"/>
      <sheetName val="일일_업무_현황_(5)10"/>
      <sheetName val="MPL_技連10"/>
      <sheetName val="342E_BLOCK10"/>
      <sheetName val="VS1_Paretto분석10"/>
      <sheetName val="0_절삭조건10"/>
      <sheetName val="DATA_BASE9"/>
      <sheetName val="02_07_27_부품판매가9"/>
      <sheetName val="협력사_일반현황10"/>
      <sheetName val="Bosch_ADVP&amp;R15"/>
      <sheetName val="CAPA분석_360K12"/>
      <sheetName val="Purchasing_Data9"/>
      <sheetName val="6_N_m_CCW_전류9"/>
      <sheetName val="VPP(BD-010)_이상보고9"/>
      <sheetName val="Sch7a_(토요일)15"/>
      <sheetName val="제품명_(3)9"/>
      <sheetName val="After_sales9"/>
      <sheetName val="GLOBAL_PT_NEW_FORMAT_JULY__2010"/>
      <sheetName val="실적_및_계획15"/>
      <sheetName val="공정능력_(2)15"/>
      <sheetName val="원단위_전후비교15"/>
      <sheetName val="외주품_감점_유형_기준15"/>
      <sheetName val="첨부4_기술평가서8"/>
      <sheetName val="Production_Plan19"/>
      <sheetName val="PRO_(참조)15"/>
      <sheetName val="97계획(96_118"/>
      <sheetName val="대외공문_9"/>
      <sheetName val="업무분장_9"/>
      <sheetName val="Interco_&amp;_PVS_Loc_Cur8"/>
      <sheetName val="TL_PROTO_2열3"/>
      <sheetName val="OEM_Plan9"/>
      <sheetName val="c_db113"/>
      <sheetName val="★금형비_계산서8"/>
      <sheetName val="공정별공법-W_HSE-LH9"/>
      <sheetName val="Supplier_QRQC8"/>
      <sheetName val="FLOW_PROSES_(A)12"/>
      <sheetName val="1-1_General_Code9"/>
      <sheetName val="2차_OIL량측정9"/>
      <sheetName val="4_3_첨부19"/>
      <sheetName val="고객불만_건9"/>
      <sheetName val="자동차_종합지표9"/>
      <sheetName val="1_ER유체응용9"/>
      <sheetName val="4_시험장비9"/>
      <sheetName val="PACKING_LIST3"/>
      <sheetName val="COOLING_UNIT3"/>
      <sheetName val="J2(P_MT)8"/>
      <sheetName val="3_3검토국8"/>
      <sheetName val="LOWSIDE_비교8"/>
      <sheetName val="MPS_Q3_FY049"/>
      <sheetName val="MPS_Q4_FY049"/>
      <sheetName val="생산현황_(입력)9"/>
      <sheetName val="업체별_단가현황9"/>
      <sheetName val="일일_생산및판매계획_대_실적9"/>
      <sheetName val="임율_&amp;_LOT9"/>
      <sheetName val="생산계획_(2)9"/>
      <sheetName val="CR_CODE9"/>
      <sheetName val="THEME_CODE9"/>
      <sheetName val="P&amp;L,Bal_Sheet,Cash_Forecast9"/>
      <sheetName val="비교원가제출_고9"/>
      <sheetName val="1_세부비교원가(내수)9"/>
      <sheetName val="1_종합비교원가(내수_일반_유럽)9"/>
      <sheetName val="10_예산_및_원가_계획(02년)9"/>
      <sheetName val="3_PT개발계획9"/>
      <sheetName val="GM_Master9"/>
      <sheetName val="OEM_이의제기_종합8"/>
      <sheetName val="#1-1_(2)3"/>
      <sheetName val="Value_Analysis_-_Sheet_19"/>
      <sheetName val="기초_DATA3"/>
      <sheetName val="1_기안을지8"/>
      <sheetName val="검사협정_보충8"/>
      <sheetName val="2-2_매출분석3"/>
      <sheetName val="09년_현황9"/>
      <sheetName val="WTC_BODY一覧原紙9"/>
      <sheetName val="3월말_장기악성(국내)9"/>
      <sheetName val="2월말_장기악성(국내)9"/>
      <sheetName val="Data_Sheet9"/>
      <sheetName val="6_수입검사_9"/>
      <sheetName val="03_PFD-19"/>
      <sheetName val="12_Inv_9"/>
      <sheetName val="97년_재료예산(안)9"/>
      <sheetName val="1_터빈9"/>
      <sheetName val="cost_base_e_dati9"/>
      <sheetName val="2__Definitions9"/>
      <sheetName val="코드_조건표10"/>
      <sheetName val="HMC_사전원가(원혁기준)13%9"/>
      <sheetName val="재품별_단가9"/>
      <sheetName val="장비_전체리스트9"/>
      <sheetName val="_17"/>
      <sheetName val="집중검사_리스트9"/>
      <sheetName val="production_dept9"/>
      <sheetName val="PS_SIDE_OTR_INR_공정개선_상세7"/>
      <sheetName val="Actual_In_&amp;_Out8"/>
      <sheetName val="1_2_2완제품검사('00_4월)_(가라)8"/>
      <sheetName val="4_Vendor_price8"/>
      <sheetName val="14년_증판안_판촉8"/>
      <sheetName val="2012_Volum9"/>
      <sheetName val="B053_(990701)공정능력PC%계산8"/>
      <sheetName val="P&amp;L_account9"/>
      <sheetName val="국내_8"/>
      <sheetName val="4,5공장_8"/>
      <sheetName val="시트_8"/>
      <sheetName val="VERTICAL_PIPE8"/>
      <sheetName val="TABLE_DB8"/>
      <sheetName val="쌍용_data_base8"/>
      <sheetName val="2과_공수집계8"/>
      <sheetName val="118_세금과공과8"/>
      <sheetName val="경영재무_(입력)8"/>
      <sheetName val="연구개발_(입력)8"/>
      <sheetName val="일반현황_(입력)8"/>
      <sheetName val="품질관리_(입력)8"/>
      <sheetName val="실행내역서_9"/>
      <sheetName val="개발_LIST9"/>
      <sheetName val="PC%계산(WM_COMM단차)9"/>
      <sheetName val="차체_품안표9"/>
      <sheetName val="1_1_2008_OTIF9"/>
      <sheetName val="BAFFLE_HMC_TABLE19"/>
      <sheetName val="1~3월_지시사항9"/>
      <sheetName val="1_POSITIONING9"/>
      <sheetName val="무부하_회전수9"/>
      <sheetName val="진행중_설변9"/>
      <sheetName val="HOLE_9905(1)9"/>
      <sheetName val="Upgrades_pricing8"/>
      <sheetName val="7_3_DY팀8"/>
      <sheetName val="PNL_ASS'Y_CRASH_PAD_UPR_RH8"/>
      <sheetName val="공정능력(마운틴_홀_거리)8"/>
      <sheetName val="Summary_Sheet8"/>
      <sheetName val="Datasheet_for_KPI_Model_18"/>
      <sheetName val="Moulding_data8"/>
      <sheetName val="TEAM하반기_계획_(2)8"/>
      <sheetName val="YOKE-H(10_3)8"/>
      <sheetName val="▶R_C_FRM8"/>
      <sheetName val="광주_소요량8"/>
      <sheetName val="5-Why_Root_Cause_Analysis_8"/>
      <sheetName val="full_(2)8"/>
      <sheetName val="초_성8"/>
      <sheetName val="CHECK_성8"/>
      <sheetName val="cpk_data8"/>
      <sheetName val="Drop-down_Lists8"/>
      <sheetName val="Bas_Moteur8"/>
      <sheetName val="신흥테크_세부내역_LIST3"/>
      <sheetName val="repeatative_rejection1"/>
      <sheetName val="Validation_Lists8"/>
      <sheetName val="CAR_Form_Summary1"/>
      <sheetName val="Personnaliser___1"/>
      <sheetName val="Takt_Time1"/>
      <sheetName val="2000_(원본)1"/>
      <sheetName val="Danh_Mục2"/>
      <sheetName val="Danh_Muc2"/>
      <sheetName val="Danh_sach_Hàn_thùng1"/>
      <sheetName val="RFQ_18049"/>
      <sheetName val="보강사_소요량8"/>
      <sheetName val="LINE_운영안8"/>
      <sheetName val="원가_종합9"/>
      <sheetName val="DV_Flow_Chart_DV-PV1_(PFC)9"/>
      <sheetName val="MATEMST_(2)8"/>
      <sheetName val="Order_status9"/>
      <sheetName val="_18"/>
      <sheetName val="Order_status28"/>
      <sheetName val="Customer_Master8"/>
      <sheetName val="Common_code8"/>
      <sheetName val="Order_Status_Master8"/>
      <sheetName val="Product_Master8"/>
      <sheetName val="기초_데이터3"/>
      <sheetName val="Net_Revenue3"/>
      <sheetName val="중요차종_(090131)3"/>
      <sheetName val="사무용품_신청8"/>
      <sheetName val="Z41,Z42_이외total8"/>
      <sheetName val="제품별_매출9"/>
      <sheetName val="표지_(2)3"/>
      <sheetName val="99년12월_실적DATA3"/>
      <sheetName val="7)_133677343"/>
      <sheetName val="6_Parent_S__Fixed_Prod1"/>
      <sheetName val="SUST_DEV_&amp;_OTHER"/>
      <sheetName val="Issues_List3"/>
      <sheetName val="LINE_PPM-분석3"/>
      <sheetName val="Actual_data3"/>
      <sheetName val="Data_Working_Time9"/>
      <sheetName val="Kautex_4WD_St_IV_P&amp;D1"/>
      <sheetName val="Sachs_FL_WHL1"/>
      <sheetName val="BOX_ASSY1"/>
      <sheetName val="OEM_"/>
      <sheetName val="August_2003"/>
      <sheetName val="OE_UMC"/>
      <sheetName val="Analysis-Others_Pg_4"/>
      <sheetName val="Fx_Rates"/>
      <sheetName val="_관리계획서_Rev_01_xlsx"/>
      <sheetName val="II__CF"/>
      <sheetName val="I__Assumptions"/>
      <sheetName val="Data_Input2"/>
      <sheetName val="원단위_1계_2계7"/>
      <sheetName val="11403-06163_เก่า7"/>
      <sheetName val="FM-HD_(New)7"/>
      <sheetName val="FM-HD_(HKMC)_7"/>
      <sheetName val="FM-HD_(11254-06201)__7"/>
      <sheetName val="FM-HD_(11251-06163)7"/>
      <sheetName val="FM-HD_(11514053)7"/>
      <sheetName val="FM-HD_(11611807)7"/>
      <sheetName val="FM-HD_(94502003)7"/>
      <sheetName val="FM-HD_(94501839)7"/>
      <sheetName val="FM-HD_(PT-GDENG0911-4)7"/>
      <sheetName val="FM-HD_(94520439)7"/>
      <sheetName val="FM-HD_(94500396)7"/>
      <sheetName val="FM-HD_(94500407)7"/>
      <sheetName val="FM-HD_(94500414)7"/>
      <sheetName val="FM-HD_(94500073)7"/>
      <sheetName val="FM-HD_(11588683)7"/>
      <sheetName val="FM-HD_(94500952)7"/>
      <sheetName val="FM-HD_(11569995)7"/>
      <sheetName val="FM-HD_(11254-06201)7"/>
      <sheetName val="FM-HD_(11588685)7"/>
      <sheetName val="FM-HD_(94500793)_7"/>
      <sheetName val="FM-HD_(11588717)7"/>
      <sheetName val="FM-HD_(HD-25198904)7"/>
      <sheetName val="FM-HD_(HD-11570514)_7"/>
      <sheetName val="FM-HD_(11097441)7"/>
      <sheetName val="FM-HD_(11588662)_7"/>
      <sheetName val="FM-HD_(11519387)7"/>
      <sheetName val="FM-HD_(11561969)7"/>
      <sheetName val="FM-HD_(11516580)7"/>
      <sheetName val="FM-HD_(11588712)___7"/>
      <sheetName val="FM-HD_(11519375)7"/>
      <sheetName val="FM-HD_(FAA32071001)__7"/>
      <sheetName val="FM-HD_(11519382)_7"/>
      <sheetName val="FM-HD_(11519383)_7"/>
      <sheetName val="FM-HD_(11561763)__7"/>
      <sheetName val="FM-HD_(11588316)__7"/>
      <sheetName val="Schedule_11"/>
      <sheetName val="Rollforward_{bpe}1"/>
      <sheetName val="Allow_-_SR&amp;D1"/>
      <sheetName val="220_(2)3"/>
      <sheetName val="PU_FOAM_가격조정_기준1"/>
      <sheetName val="Diaph1_values1"/>
      <sheetName val="Diaph2_values1"/>
      <sheetName val="Diaph_values1"/>
      <sheetName val="Cushion_datas1"/>
      <sheetName val="P_O_(LOCAL)1"/>
      <sheetName val="U268_4x4_AT(walk)Mitsu1"/>
      <sheetName val="UPPER_도면1"/>
      <sheetName val="20060624_공조제어2"/>
      <sheetName val="풍량상한치_제한_data2"/>
      <sheetName val="Source_List2"/>
      <sheetName val="공정공수_XLS1"/>
      <sheetName val="04_03월소일정계획"/>
      <sheetName val="FRN_02000"/>
      <sheetName val="Model_Synthesis_Report"/>
      <sheetName val="delta_impedance(평균)1"/>
      <sheetName val="4_경비_5_영업외수지"/>
      <sheetName val="FY_12_Interiors_Volume1"/>
      <sheetName val="INT_Price_FY12_MFC1"/>
      <sheetName val="Sch1_-_P&amp;L_Summary"/>
      <sheetName val="Sch2_-_BalSht_Summary"/>
      <sheetName val="Sch3_-_CFlow_Summary"/>
      <sheetName val="2019년_생산수량"/>
      <sheetName val="19년_종합_CT"/>
      <sheetName val="CONN_조립1"/>
      <sheetName val="Organization_chart201910021"/>
      <sheetName val="RESPONSIBILITY_MATRIX1"/>
      <sheetName val="seat-sdn_only"/>
      <sheetName val="Danh_sach"/>
      <sheetName val="거래선_생산계획"/>
      <sheetName val="BOM_Cost_(R-U713MHH)"/>
      <sheetName val="強度_CN_A1_C10H_152H"/>
      <sheetName val="Costed_BOM_2ndR_40%"/>
      <sheetName val="Bang_KL"/>
      <sheetName val="Lcau_-_Lxuc"/>
      <sheetName val="10-2_ED&amp;D_EQU"/>
      <sheetName val="Business_Plan"/>
      <sheetName val="_쿠첸_CIR-301_제원현황(170317)_xlsx"/>
      <sheetName val="BOM_CODE"/>
      <sheetName val="개조_요청서"/>
      <sheetName val="96_하반기_전시회_경비"/>
      <sheetName val="Summary_Capex_Info-Cal_(master)"/>
      <sheetName val="2_(1설원_첨)"/>
      <sheetName val="DS-Thuong_6T_dau"/>
      <sheetName val="CHI_TIẾT"/>
      <sheetName val="Export_Data"/>
      <sheetName val="Grille_Q3P_Organe2"/>
      <sheetName val="Pt_Rates"/>
      <sheetName val="Table(APG_MF)"/>
      <sheetName val="Component_List"/>
      <sheetName val="Text_Control"/>
      <sheetName val="text_contl"/>
      <sheetName val="XD_담력저감"/>
      <sheetName val="원가검토가_(현양산품)"/>
      <sheetName val="원가검토가_(최초견적가)"/>
      <sheetName val="원가검토가_(최초양산품)"/>
      <sheetName val="RT_Table"/>
      <sheetName val="Histogram_Chart1"/>
      <sheetName val="Freq_error_DATA1"/>
      <sheetName val="Freq_HISTOGRAM1"/>
      <sheetName val="FAX_(2)"/>
      <sheetName val="입력_데이타"/>
      <sheetName val="TLc_개조차(목표원가)"/>
      <sheetName val="Sheet1_(3)"/>
      <sheetName val="의장2반_"/>
      <sheetName val="Detail_Defect_COMBO_KAISER"/>
      <sheetName val="KQ_1"/>
      <sheetName val="28_8부"/>
      <sheetName val="3rd DESIGN APRD"/>
      <sheetName val="Inputs"/>
      <sheetName val="PL"/>
      <sheetName val="Data-year2001i"/>
      <sheetName val="Tien Thuong"/>
      <sheetName val="NC XL 6T cuoi 01 CTy"/>
      <sheetName val="Data -6T dau"/>
      <sheetName val="Cong 6T"/>
      <sheetName val="Group Consolidated"/>
      <sheetName val="Quantity"/>
      <sheetName val="ORIGN"/>
      <sheetName val="도"/>
      <sheetName val="BEND LOSS"/>
      <sheetName val="지역개발"/>
      <sheetName val="980731"/>
      <sheetName val="Intercompany Detail"/>
      <sheetName val="plan&amp;section of foundation"/>
      <sheetName val="재료비집계표"/>
      <sheetName val="공정능력외경2OF3"/>
      <sheetName val="生产"/>
      <sheetName val="4. 가격구조"/>
      <sheetName val="판매일보"/>
      <sheetName val="HOSE절단생산"/>
      <sheetName val="PIPE절단생산"/>
      <sheetName val="PIPE성형생산"/>
      <sheetName val="총무"/>
      <sheetName val="연령현황"/>
      <sheetName val="등록양식(가로)"/>
      <sheetName val="Features"/>
      <sheetName val="Zuschläge,Tarife"/>
      <sheetName val="EO 이력관리대장"/>
      <sheetName val="29134B2000-사"/>
      <sheetName val="B-ICT"/>
      <sheetName val="열간단조자동원가계산서"/>
      <sheetName val="415T原"/>
      <sheetName val="05-2W"/>
      <sheetName val="3. 트림별_내수"/>
      <sheetName val="3. 트림별_북미"/>
      <sheetName val="3. 트림별_유럽"/>
      <sheetName val="재정"/>
      <sheetName val="추진전략"/>
      <sheetName val="배치1"/>
      <sheetName val="제안서입력"/>
      <sheetName val="97(US,EP,PCT,KR)"/>
      <sheetName val="23.보증금(전신전화가입권)"/>
      <sheetName val="불재"/>
      <sheetName val="재고"/>
      <sheetName val="B-3"/>
      <sheetName val="(1)"/>
      <sheetName val="Main-Yield report"/>
      <sheetName val="Cosmetic Description"/>
      <sheetName val="Bom(P1)"/>
      <sheetName val="EMS厂工时库"/>
      <sheetName val="HW工时数据库"/>
      <sheetName val="配置"/>
      <sheetName val="非機種"/>
      <sheetName val="Modules_List"/>
      <sheetName val="数据源勿删"/>
      <sheetName val="整理良率情况"/>
      <sheetName val="①FABII"/>
      <sheetName val="갑지(추정)"/>
      <sheetName val="2.´ë?Ü°o1®"/>
      <sheetName val="facto炠"/>
      <sheetName val="실DATA "/>
      <sheetName val="계DATA"/>
      <sheetName val="9월1주"/>
      <sheetName val="_______________________00"/>
      <sheetName val="금형_(2)13"/>
      <sheetName val="Basic_assumptions10"/>
      <sheetName val="XMA_12월_8,000대_원,부자재_完5"/>
      <sheetName val="YFA_10월분_원자재(10_12)_미납완료_完5"/>
      <sheetName val="YFA_10월분_부자재(10_7,9)_FEDEX_完5"/>
      <sheetName val="DBL_LPG시험10"/>
      <sheetName val="INVESTMENT_(Hardware)11"/>
      <sheetName val="GAGE_R&amp;R(FRT_UPR)5"/>
      <sheetName val="중공업_실적5"/>
      <sheetName val="_하반기_경비_조정계획_150627(사계_r2_기준)_5"/>
      <sheetName val="0_CHMSL_LED_ASSY5"/>
      <sheetName val="SCP_45"/>
      <sheetName val="SCP_5_D2UXT5"/>
      <sheetName val="SCP_6_D2UX5"/>
      <sheetName val="Invest_(MAC)5"/>
      <sheetName val="SCP_Apr20155"/>
      <sheetName val="CONSUMO_DE_RESINA_4"/>
      <sheetName val="RFQ_Template5"/>
      <sheetName val="108_수선비5"/>
      <sheetName val="2-1_제품군별계획대비실적(B_A)7"/>
      <sheetName val="품의서양식_(3)5"/>
      <sheetName val="4_20)통계적기법관리절차서4"/>
      <sheetName val="불량_리스트5"/>
      <sheetName val="불량_코드5"/>
      <sheetName val="Team_종합5"/>
      <sheetName val="PFMEA_XLS10"/>
      <sheetName val="신고서_전10"/>
      <sheetName val="REAR_5"/>
      <sheetName val="abs_dac검사대비분석자료25"/>
      <sheetName val="MS_SPEC1"/>
      <sheetName val="1__보고5"/>
      <sheetName val="영업_일110"/>
      <sheetName val="(2)월생산현황_4"/>
      <sheetName val="DS_MBR_RR_Side__-_PcA4"/>
      <sheetName val="Europe_PU-14"/>
      <sheetName val="1_TAT_Info_5"/>
      <sheetName val="Dual_PMP수율4"/>
      <sheetName val="_PPAP_작성중__xlsx10"/>
      <sheetName val="기타_부자재4"/>
      <sheetName val="1_TP조립5"/>
      <sheetName val="Full_PBD4"/>
      <sheetName val="_Common_Info_Page2"/>
      <sheetName val="RFQ_Form5"/>
      <sheetName val="Aug01_Status_Rpt2"/>
      <sheetName val="ISSUE_LIST5"/>
      <sheetName val="Input_Page2"/>
      <sheetName val="Input_Sheet2"/>
      <sheetName val="Base_Info2"/>
      <sheetName val="_0602주-무결점운동_진행현황_보고_(201406104"/>
      <sheetName val="PMBG12LD_장비및인원소요(D_A기준)_1"/>
      <sheetName val="NEW_TOOL_MASTER2"/>
      <sheetName val="3-2002년_소모공구비2"/>
      <sheetName val="개발원가_종합2"/>
      <sheetName val="RELAY_FAX양식10"/>
      <sheetName val="2008_г10"/>
      <sheetName val="상세_견적서_(HMC)10"/>
      <sheetName val="2_중요한회계정책10"/>
      <sheetName val="9_관계기업투자10"/>
      <sheetName val="42_리스10"/>
      <sheetName val="25_법인세10"/>
      <sheetName val="Proj_List_00E10"/>
      <sheetName val="BI-FUEL_AIR_VENT_PIPE5"/>
      <sheetName val="8월_매출현황2"/>
      <sheetName val="3공장_순양전자2"/>
      <sheetName val="현진테크_(2)2"/>
      <sheetName val="동경cnc_지그2"/>
      <sheetName val="대한테크_집계2"/>
      <sheetName val="서연전자_(2)2"/>
      <sheetName val="삼익전자_(2)2"/>
      <sheetName val="삼익산업_(2)2"/>
      <sheetName val="시무인텔_(2)2"/>
      <sheetName val="성우일렉스_(2)2"/>
      <sheetName val="성호테크_(2)2"/>
      <sheetName val="2009년_매출_실적1"/>
      <sheetName val="LCAUTO_42"/>
      <sheetName val="LCAT수_조2"/>
      <sheetName val="외주수입검사_종합(6월)5"/>
      <sheetName val="금형_이력_카드2"/>
      <sheetName val="소재_이력2"/>
      <sheetName val="99_조정금액2"/>
      <sheetName val="THS_-_Key_Inputs2"/>
      <sheetName val="2005년_소요량1"/>
      <sheetName val="1_종합평가표5"/>
      <sheetName val="Tool_Type1"/>
      <sheetName val="3__Acronyms_and_abbreviations1"/>
      <sheetName val="Input_Form_-_EingabeMaske1"/>
      <sheetName val="첨부13__사출(PAD)_카메라1"/>
      <sheetName val="거래선별_매출현황_내역4"/>
      <sheetName val="수식파일_(삭제금지)1"/>
      <sheetName val="03년_체제결과4"/>
      <sheetName val="5_Why's1"/>
      <sheetName val="부품_LIST1"/>
      <sheetName val="종합원가분석_1_1"/>
      <sheetName val="11_Inv_1"/>
      <sheetName val="1_생산01"/>
      <sheetName val="1_개발개요1"/>
      <sheetName val="G-Exchange_#6671"/>
      <sheetName val="C-Mix_Rate_&amp;_Revenue(calc)1"/>
      <sheetName val="InspectionData_(2)1"/>
      <sheetName val="01년2월현황_1"/>
      <sheetName val="Cover_page2"/>
      <sheetName val="Adjusted_OI2"/>
      <sheetName val="Adjusted_OI_(2)2"/>
      <sheetName val="Income_Stmt_(USD)2"/>
      <sheetName val="Income_Stmt_(RMB)2"/>
      <sheetName val="IS_Loc_Adj2"/>
      <sheetName val="Balance_Sht_(USD)2"/>
      <sheetName val="BS_Loc+Adj2"/>
      <sheetName val="Balance_Sht_(RMB)2"/>
      <sheetName val="Cash_Flow_(USD)2"/>
      <sheetName val="Cash_Forecast2"/>
      <sheetName val="IC_AP_AR3"/>
      <sheetName val="Cash_Cross_check2"/>
      <sheetName val="Unit_Price_without_LTA&amp;Pricing2"/>
      <sheetName val="Sales_without_LTA&amp;Pricing2"/>
      <sheetName val="Unit_ECN_Sales2"/>
      <sheetName val="Total_ECN_Sales2"/>
      <sheetName val="LTA_Percentage2"/>
      <sheetName val="LTA_Amount2"/>
      <sheetName val="Total_P2P2"/>
      <sheetName val="Net_Sales2"/>
      <sheetName val="Unit_Mat_Cost_Without_PS_VAVE2"/>
      <sheetName val="Material_cost_without_PS_VAVE2"/>
      <sheetName val="Unit_ECN_cost2"/>
      <sheetName val="ECN_cost_saving2"/>
      <sheetName val="Unit_Purchase_Saving2"/>
      <sheetName val="Total_Purchase_Saving2"/>
      <sheetName val="Unit_VAVE_Saving2"/>
      <sheetName val="Total_VAVE2"/>
      <sheetName val="Unit_Margin_Improvement2"/>
      <sheetName val="Total_Margin_Improvement2"/>
      <sheetName val="Unit_mat__cost_after_PS_VAVE2"/>
      <sheetName val="Total_Mat_cost_after_PS_VAVE2"/>
      <sheetName val="Unit_Inb_Freight_Rate2"/>
      <sheetName val="Inboud_Freight_Amount2"/>
      <sheetName val="Unit_Inb-Duty2"/>
      <sheetName val="Inbound_Duty2"/>
      <sheetName val="Material_cost_before_Scrap2"/>
      <sheetName val="Scrap_Rate2"/>
      <sheetName val="Scrap_Amount2"/>
      <sheetName val="Scrap_recovery_rate2"/>
      <sheetName val="Scrap_Recovery_Amount2"/>
      <sheetName val="Unit_Production_Auxiliary2"/>
      <sheetName val="Production_Auxiliary2"/>
      <sheetName val="Net_Material2"/>
      <sheetName val="Unit_OB_freight2"/>
      <sheetName val="Total_OB_freight2"/>
      <sheetName val="Total_LC&amp;OVH2"/>
      <sheetName val="LC&amp;OVH_Undefined_Var_2"/>
      <sheetName val="LC&amp;OVH_Undefined_Fix_2"/>
      <sheetName val="Total_headcount_&amp;_labor_cost2"/>
      <sheetName val="Direct_Labor_Cost2"/>
      <sheetName val="Indirect_Labor_Cost2"/>
      <sheetName val="Salary_Cost2"/>
      <sheetName val="MSI_-_FY(RMB)2"/>
      <sheetName val="MSI_-_Comm_Sales2"/>
      <sheetName val="MSI_-_IC_Sales2"/>
      <sheetName val="MSI_-_Mat_Cost2"/>
      <sheetName val="MSI_-_Direct_Labor2"/>
      <sheetName val="MSI_-_Variable_OH2"/>
      <sheetName val="MSI_-_Fixed_OH2"/>
      <sheetName val="05_新Table(간접직)1"/>
      <sheetName val="05계약내역(기존T_활용)1"/>
      <sheetName val="General_Assumptions1"/>
      <sheetName val="_제9차_회사표준_제개정_공청회_이의제기신청서_XLSX1"/>
      <sheetName val="AQL(0_65)1"/>
      <sheetName val="Value_1"/>
      <sheetName val="400H_가공,금형비1"/>
      <sheetName val="List_Total1"/>
      <sheetName val="Person_Cost1"/>
      <sheetName val="THEO_DÕI_THAI_SẢN_(2)1"/>
      <sheetName val="Time_Man1"/>
      <sheetName val="Salary(Cus_)1"/>
      <sheetName val="OT_OVER1"/>
      <sheetName val="Segment_4_Bid_Sheet1"/>
      <sheetName val="Hi6810_功能信号表1"/>
      <sheetName val="6_FQC检验数据1"/>
      <sheetName val="2003_prod21"/>
      <sheetName val="2003_Target1"/>
      <sheetName val="RA_Bearer1"/>
      <sheetName val="Trend_Total_nguyên_nhân1"/>
      <sheetName val="設備預算總表附件3_1"/>
      <sheetName val="FA_Definitions1"/>
      <sheetName val="CPK(Process_Capanility)1"/>
      <sheetName val="2차_OI2"/>
      <sheetName val="SEP_20071"/>
      <sheetName val="Q1_&amp;_Q21"/>
      <sheetName val="devis_qcdp21"/>
      <sheetName val="22_보증금(전신전화가입권)1"/>
      <sheetName val="39_미지급법인세1"/>
      <sheetName val="개인별_교육현황1"/>
      <sheetName val="관리구역_책임자(181010)1"/>
      <sheetName val="ACU기청소2018-05-04_(3)1"/>
      <sheetName val="ASM_A동1"/>
      <sheetName val="SMT구역_(2)1"/>
      <sheetName val="관리구역_체크시트1"/>
      <sheetName val="관리구역_평가시트1"/>
      <sheetName val="담당자편성표_(B)1"/>
      <sheetName val="조립A구역_(2)1"/>
      <sheetName val="개선보고서_(2)1"/>
      <sheetName val="천정등기구_실적1"/>
      <sheetName val="02_08생산대상대수1"/>
      <sheetName val="한일자야(감액손실)_(2)1"/>
      <sheetName val="NUEVO_MODELOS_20181"/>
      <sheetName val="Budget_Imt_mensuel_(CFO)1"/>
      <sheetName val="CDV_Pte_mensuel1"/>
      <sheetName val="Evol_Prod_(Eqpt)1"/>
      <sheetName val="CAPVR_Pte_mensuel1"/>
      <sheetName val="Mẫu_DMVT1"/>
      <sheetName val="Mẫu_DMVT_(2)1"/>
      <sheetName val="DANH_MỤC_NHÓM_ĐỐI_TƯỢNG1"/>
      <sheetName val="Nhap_T81"/>
      <sheetName val="Begining_detail-CTIET1"/>
      <sheetName val="Summary-TOMLUOC_1"/>
      <sheetName val="SO_TONG_HOP_CONG_NO1"/>
      <sheetName val="DM_KHAU_HAO1"/>
      <sheetName val="THƯ_VIỆN1"/>
      <sheetName val="Nguon_PT_xetai1"/>
      <sheetName val="Nguon_PT_xe_Ben1"/>
      <sheetName val="Bien_so1"/>
      <sheetName val="MỤC_LỤC1"/>
      <sheetName val="Ghi_chú1"/>
      <sheetName val="1__Định_hướng_HĐ_CN_năm_20191"/>
      <sheetName val="2_1_Tổng_quan_TT_KD_xe_DL1"/>
      <sheetName val="2_2_Tổng_quan_TT_DVPT_DL1"/>
      <sheetName val="3_1__ĐKM_xe_DL1"/>
      <sheetName val="3_2_1__KH_KD-MKT_&amp;_TCKD_xe_KIA1"/>
      <sheetName val="3_2_2_CSBH_KIA1"/>
      <sheetName val="3_2_3__KH_KD-MKT&amp;TCKD_DVPT1"/>
      <sheetName val="Pv_SL1"/>
      <sheetName val="3_3_1_KH_KD-MKT_&amp;_TCKD_Mazda1"/>
      <sheetName val="3_3_2_CSBH_MAZDA1"/>
      <sheetName val="3_3_3_KH_KD-MKT&amp;TCKD_DVPT_MAZD1"/>
      <sheetName val="3_4__DVPT_SR_KIA_MAZDA1"/>
      <sheetName val="3_4_1_KH_KD-MKT&amp;TCKD_PEUGEOT1"/>
      <sheetName val="3_4_2_CSBH_PEUGEOT1"/>
      <sheetName val="3_4_3_KH_KD-MKT&amp;TC_DVPT_PEUGEO1"/>
      <sheetName val="3_5__TÀI_CHÍNH_KD_XE_KIA_MAZDA1"/>
      <sheetName val="4_1_Tổng_quan_TT_KD_Tai,_Bus1"/>
      <sheetName val="4_2_Tổng_quan_TT_DVPT_Tai_Bus1"/>
      <sheetName val="5_1__ĐKM_xe_Tai,_Bus1"/>
      <sheetName val="PTBH_20181"/>
      <sheetName val="SL_-_TVBH1"/>
      <sheetName val="5_2a__KD_Xe_Fuso1"/>
      <sheetName val="5_2b__KD_Xe_Foton1"/>
      <sheetName val="5_2c__KD_Xe_Bus1"/>
      <sheetName val="5_2__KH_KD-MKT&amp;TCKD_xe_Tải,_Bu1"/>
      <sheetName val="5_3__CSBH_xe_Tải,_Bus1"/>
      <sheetName val="5_4_KH_KD-MKT&amp;TC_DVPT_Tải,_Bus1"/>
      <sheetName val="Review_note1"/>
      <sheetName val="6_1_ĐKĐK1"/>
      <sheetName val="6_2__Bảo_hiểm1"/>
      <sheetName val="6_3__Tín_dụng1"/>
      <sheetName val="6_4__GSHT_&amp;_PH1"/>
      <sheetName val="6_5_DVHT1"/>
      <sheetName val="7_1_KH_nhân_sự1"/>
      <sheetName val="7_2__Định_biên_&amp;_Lương1"/>
      <sheetName val="7_3_KH_thưởng_năng_suất1"/>
      <sheetName val="Check_TH1"/>
      <sheetName val="8__Hành_chính1"/>
      <sheetName val="8_11"/>
      <sheetName val="9_1__Duy_tu_bảo_trì1"/>
      <sheetName val="9_2__Cải_tạo,_nâng_cấp1"/>
      <sheetName val="10__TSCĐ_-_CCDC1"/>
      <sheetName val="11D__Tài_chính_KD_XE_TỔNG1"/>
      <sheetName val="11E__Tài_chính_KD_DVPT_TỔNG1"/>
      <sheetName val="11A__Tài_chính_SR_KIA1"/>
      <sheetName val="11B__Tài_chính_SR_MAZDA1"/>
      <sheetName val="11D__Tài_chính_SR_Peugout1"/>
      <sheetName val="11C__Tài_chính_SR_TẢI_BUS1"/>
      <sheetName val="11D__Tài_chính_SR_Du_lịch1"/>
      <sheetName val="11__Tài_chính_Chi_nhánh1"/>
      <sheetName val="12__SĐTC1"/>
      <sheetName val="INATAKE_SYS1"/>
      <sheetName val="영업_입수계획_1"/>
      <sheetName val="참고1_02_판매계획_(수량)1"/>
      <sheetName val="전사_경영계획_수량1"/>
      <sheetName val="MASTER_DATA"/>
      <sheetName val="Duration_1"/>
      <sheetName val="견적서_detail_Main_1"/>
      <sheetName val="기준정보(A)_15_10_273"/>
      <sheetName val="단중_및_예비길이_SHEET_15_9_5(K)3"/>
      <sheetName val="15_1_02_15년_1월예시계획3"/>
      <sheetName val="15년_12월_시작재공품_15_12_33"/>
      <sheetName val="기준정보(A)_12_02_233"/>
      <sheetName val="STD__CAB3"/>
      <sheetName val="STD__NCAB3"/>
      <sheetName val="원소재_변경_상세3"/>
      <sheetName val="직거래가_변경3"/>
      <sheetName val="PL_By_Model(Result)2"/>
      <sheetName val="Cty+XN(KT_2005)1"/>
      <sheetName val="24_냉각실용添11"/>
      <sheetName val="노원열병합__건축공사기성내역서3"/>
      <sheetName val="Gia_vat_tu3"/>
      <sheetName val="Data_Not_Used3"/>
      <sheetName val="FTQ_Data3"/>
      <sheetName val="Int_Pulls_Data3"/>
      <sheetName val="Int_Spills_Data3"/>
      <sheetName val="PPM_Data3"/>
      <sheetName val="Pulls_Data3"/>
      <sheetName val="Spills_Data3"/>
      <sheetName val="PP%-low_RPM1"/>
      <sheetName val="After_Sales_Supplier_#'s1"/>
      <sheetName val="개선대책_양식3"/>
      <sheetName val="S_P"/>
      <sheetName val="R_FJS_CAR_(old)"/>
      <sheetName val="Certificate_list_"/>
      <sheetName val="REPAIR_DATA_-_CONTAINER_#52"/>
      <sheetName val="Material_References1"/>
      <sheetName val="ADJTBL_31001"/>
      <sheetName val="AOP_Summary-21"/>
      <sheetName val="BAT1_"/>
      <sheetName val="케이스_재공_재고"/>
      <sheetName val="업체손실공수_xls1"/>
      <sheetName val="2_Underbody_DT"/>
      <sheetName val="8_공정능력평가(5)"/>
      <sheetName val="FRT_재료비"/>
      <sheetName val="2차_OI?࠱"/>
      <sheetName val="TFT_Attendace"/>
      <sheetName val="0_주광원_LED_ASSY"/>
      <sheetName val="9_초기공정능력조사(을)"/>
      <sheetName val="1-1_연월차_개인별_보전수당"/>
      <sheetName val="00-Input_Values"/>
      <sheetName val="Input_Values"/>
      <sheetName val="Corp_acronym"/>
      <sheetName val="4_销售计划"/>
      <sheetName val="Output_1_(2)"/>
      <sheetName val="입력_List3"/>
      <sheetName val="DO_NOT_DELETE2"/>
      <sheetName val="기종별_합계"/>
      <sheetName val="실사LIST-중간가공품(05_12_27현재)_(2)"/>
      <sheetName val="4_Financial"/>
      <sheetName val="3_4)__FR_종합"/>
      <sheetName val="3_4)__RR_종합"/>
      <sheetName val="RFQ_Cover_Sheeet"/>
      <sheetName val="3_학점이수(사내_사외교육)"/>
      <sheetName val="3__트림별_내수"/>
      <sheetName val="3__트림별_북미"/>
      <sheetName val="3__트림별_유럽"/>
      <sheetName val="23_보증금(전신전화가입권)"/>
      <sheetName val="해외) MASTER DATA"/>
      <sheetName val="국내) 마스터 데이터"/>
      <sheetName val="사양변경통보서"/>
      <sheetName val="Interest"/>
      <sheetName val="원가table"/>
      <sheetName val="연결조정"/>
      <sheetName val="반제품코드"/>
      <sheetName val="생산코드"/>
      <sheetName val="产品成本计算表(短裤)"/>
      <sheetName val="COA-17"/>
      <sheetName val="C-18"/>
      <sheetName val="Sheet14"/>
      <sheetName val="share year=5"/>
      <sheetName val="첨#3. PCB"/>
      <sheetName val="Detail report"/>
      <sheetName val="_REF"/>
      <sheetName val="Questions for Wuhan Lear"/>
      <sheetName val="ﾁｪｯｸﾘｽﾄ(個別)"/>
      <sheetName val="_x005f_x005f_x005f_x005f_"/>
      <sheetName val="ﾋﾟﾆｵﾝｾﾝｻ1万"/>
      <sheetName val="부정형평가"/>
      <sheetName val="재공품평가"/>
      <sheetName val="99판매"/>
      <sheetName val="13-1_x0000__x0000_"/>
      <sheetName val="13-1쀀珢"/>
      <sheetName val="1 page"/>
      <sheetName val="Language"/>
      <sheetName val="Tabelle1"/>
      <sheetName val="대외"/>
      <sheetName val="CC Down load 0716"/>
      <sheetName val="CAUZA DEFECTE"/>
      <sheetName val="DEFECTE"/>
      <sheetName val="DEFECTS"/>
      <sheetName val="CAUSES OF DEFECTS"/>
      <sheetName val="Detail_SX"/>
      <sheetName val="Detail_KTTB"/>
      <sheetName val="두께"/>
      <sheetName val="Sheet7"/>
      <sheetName val="원가차이(공장별2)"/>
      <sheetName val="프로필렌 이송라인"/>
      <sheetName val="마스터"/>
      <sheetName val="수익율분석"/>
      <sheetName val="Special rack (Packaging Input)"/>
      <sheetName val="FIX"/>
      <sheetName val="EX rate"/>
      <sheetName val="ﾃﾞｰﾀﾌﾛｰ一覧"/>
      <sheetName val="3~4.》在库计划SABC样式"/>
      <sheetName val="FPD"/>
      <sheetName val="Executive Summary"/>
      <sheetName val="판매 계획 대 실적"/>
      <sheetName val="하나로통신"/>
      <sheetName val="TFT_Attendace1"/>
      <sheetName val="share_year=5"/>
      <sheetName val="일일붙여라"/>
      <sheetName val="소특"/>
      <sheetName val="95TOTREV"/>
      <sheetName val="9609Aß"/>
      <sheetName val="Stand off"/>
      <sheetName val="투자검토_191011"/>
      <sheetName val="H11"/>
      <sheetName val="0.LED ASSY"/>
      <sheetName val="스크랩(99→120)"/>
      <sheetName val="스크랩(120→220)"/>
      <sheetName val="태광"/>
      <sheetName val="차종별장판"/>
      <sheetName val="CAPA"/>
      <sheetName val="$ v. Peers"/>
      <sheetName val="Mkt Cap"/>
      <sheetName val="04이연법인세"/>
      <sheetName val="05이연법인세"/>
      <sheetName val="05이연법인세 (2)"/>
      <sheetName val="이연법인세"/>
      <sheetName val="00'미수"/>
      <sheetName val="분개"/>
      <sheetName val="미실현손익"/>
      <sheetName val="모비스경비표준"/>
      <sheetName val="BEZEL L외주"/>
      <sheetName val="NOZZLE ASSY-SIDE DEF LH"/>
      <sheetName val="PLFM01"/>
      <sheetName val="평균환율"/>
      <sheetName val="Jan-30-99"/>
      <sheetName val="연계-GPM-BRAND"/>
      <sheetName val="0.주광원 LDM"/>
      <sheetName val="FAB"/>
      <sheetName val="급여 예상 (2017)인상후"/>
      <sheetName val="Reference"/>
      <sheetName val="Disclaimer"/>
      <sheetName val="4(2)"/>
      <sheetName val="Year"/>
      <sheetName val="Characteristic"/>
      <sheetName val="1차 시산표"/>
      <sheetName val="CAPVC"/>
      <sheetName val="교육생등록"/>
      <sheetName val="조직도_99"/>
      <sheetName val="INVESTMENT_(Hardware)12"/>
      <sheetName val="신고서_전11"/>
      <sheetName val="Basic_assumptions11"/>
      <sheetName val="0_절삭조건11"/>
      <sheetName val="영업_일111"/>
      <sheetName val="PFMEA_XLS11"/>
      <sheetName val="_PPAP_작성중__xlsx11"/>
      <sheetName val="RELAY_FAX양식11"/>
      <sheetName val="상세_견적서_(HMC)11"/>
      <sheetName val="2008_г11"/>
      <sheetName val="2_중요한회계정책11"/>
      <sheetName val="9_관계기업투자11"/>
      <sheetName val="42_리스11"/>
      <sheetName val="25_법인세11"/>
      <sheetName val="DBL_LPG시험11"/>
      <sheetName val="Proj_List_00E11"/>
      <sheetName val="Data_Not_Used4"/>
      <sheetName val="FTQ_Data4"/>
      <sheetName val="Int_Pulls_Data4"/>
      <sheetName val="Int_Spills_Data4"/>
      <sheetName val="PPM_Data4"/>
      <sheetName val="Pulls_Data4"/>
      <sheetName val="Spills_Data4"/>
      <sheetName val="노원열병합__건축공사기성내역서4"/>
      <sheetName val="Gia_vat_tu4"/>
      <sheetName val="기준정보(A)_15_10_274"/>
      <sheetName val="단중_및_예비길이_SHEET_15_9_5(K)4"/>
      <sheetName val="15_1_02_15년_1월예시계획4"/>
      <sheetName val="15년_12월_시작재공품_15_12_34"/>
      <sheetName val="기준정보(A)_12_02_234"/>
      <sheetName val="개선대책_양식4"/>
      <sheetName val="STD__CAB4"/>
      <sheetName val="STD__NCAB4"/>
      <sheetName val="원소재_변경_상세4"/>
      <sheetName val="직거래가_변경4"/>
      <sheetName val="입력_List4"/>
      <sheetName val="DO_NOT_DELETE3"/>
      <sheetName val="6. FTA특혜관세적용달성율"/>
      <sheetName val="EscLP"/>
      <sheetName val="자재 입고(K1E1)"/>
      <sheetName val="6차량_원단위"/>
      <sheetName val="Basic_assumptins6"/>
      <sheetName val="첨부(인조가죽신규계산)"/>
      <sheetName val="김경원"/>
      <sheetName val="선적일정"/>
      <sheetName val="# 가공비&amp;경비 LIST"/>
      <sheetName val="综合"/>
      <sheetName val="# 재료비증빙"/>
      <sheetName val="Zusammenfassung"/>
      <sheetName val="2차-PROTO-(1)"/>
      <sheetName val="SLIDES"/>
      <sheetName val="CKD-MIP"/>
      <sheetName val="외화매출"/>
      <sheetName val="방산생산"/>
      <sheetName val="he"/>
      <sheetName val="직노"/>
      <sheetName val="1(A급) (2)"/>
      <sheetName val="1_TM18"/>
      <sheetName val="2_align18"/>
      <sheetName val="3_JUDDER18"/>
      <sheetName val="4_M_S18"/>
      <sheetName val="5_P_W_R18"/>
      <sheetName val="6_F_G18"/>
      <sheetName val="7__SCABLE18"/>
      <sheetName val="8_DIFF18"/>
      <sheetName val="9_A_C18"/>
      <sheetName val="10_GEAR18"/>
      <sheetName val="11_ISC18"/>
      <sheetName val="12_ALT18"/>
      <sheetName val="13_O_S18"/>
      <sheetName val="14_silencer18"/>
      <sheetName val="15_DAMPER18"/>
      <sheetName val="16_HUB18"/>
      <sheetName val="17_DLOCK18"/>
      <sheetName val="18_PSP18"/>
      <sheetName val="19_누수18"/>
      <sheetName val="20_K_S18"/>
      <sheetName val="1ဲ_ALT18"/>
      <sheetName val="1ဳ_O_S18"/>
      <sheetName val="15_၄AMPER18"/>
      <sheetName val="GB-IC_Villingen_GG18"/>
      <sheetName val="OPT손익_내수18"/>
      <sheetName val="OPT손익_수출18"/>
      <sheetName val="二_POSITION_XLS18"/>
      <sheetName val="BACK_DATA_08_7_1~18"/>
      <sheetName val="E_W18"/>
      <sheetName val="P_W18"/>
      <sheetName val="S_W18"/>
      <sheetName val="BACK_DATA18"/>
      <sheetName val="외주현황_wq118"/>
      <sheetName val="B053_(990701)공정실적PP%계산18"/>
      <sheetName val="1_변경범위18"/>
      <sheetName val="CASE_ASM17"/>
      <sheetName val="2_대외공문18"/>
      <sheetName val="14_1부17"/>
      <sheetName val="TEMP_TORQUE18"/>
      <sheetName val="진행_DATA_(2)18"/>
      <sheetName val="5_세운W-A18"/>
      <sheetName val="SUB_2월_재검사추이도17"/>
      <sheetName val="c_db23"/>
      <sheetName val="3_일반사상17"/>
      <sheetName val="126_25517"/>
      <sheetName val="팀별_합계17"/>
      <sheetName val="JT3_0견적-구117"/>
      <sheetName val="LX3_0_RR17"/>
      <sheetName val="설비능력및_종합공정능력산출시_사용17"/>
      <sheetName val="운임_환차손-Y18"/>
      <sheetName val="LAMBDA_자작17"/>
      <sheetName val="매출종합_`0917"/>
      <sheetName val="소상_&quot;1&quot;17"/>
      <sheetName val="검사기준서_을_치수17"/>
      <sheetName val="검사기준서_갑17"/>
      <sheetName val="검사기준서_을17"/>
      <sheetName val="검사협정_갑17"/>
      <sheetName val="검사성적서_갑17"/>
      <sheetName val="검사성적서_을17"/>
      <sheetName val="검사성적서_병17"/>
      <sheetName val="Nego_PV17"/>
      <sheetName val="5_WIRE적용LIST17"/>
      <sheetName val="PRESS_DATA16"/>
      <sheetName val="내수1_8GL17"/>
      <sheetName val="ALPROFILE_발주실적16"/>
      <sheetName val="Evaluation_objects17"/>
      <sheetName val="개발_TOOL_집계표16"/>
      <sheetName val="경상_개발비16"/>
      <sheetName val="Master_Cable16"/>
      <sheetName val="S50_9"/>
      <sheetName val="X-3_ENG16"/>
      <sheetName val="FUEL_FILLER17"/>
      <sheetName val="차체부품_INS_REPORT(갑)17"/>
      <sheetName val="Sheet1_(2)16"/>
      <sheetName val="계산_DATA_입력16"/>
      <sheetName val="상세_계산_내역16"/>
      <sheetName val="MACRO1_XLM16"/>
      <sheetName val="CAPA분석_360K13"/>
      <sheetName val="Sch7a_(토요일)16"/>
      <sheetName val="Sheet6_(3)16"/>
      <sheetName val="_납촉자17"/>
      <sheetName val="3-2_귀책부서별_DT현황17"/>
      <sheetName val="1_2내수16"/>
      <sheetName val="GLOBAL_PT_NEW_FORMAT_OCT_200216"/>
      <sheetName val="_SR3차원단위_(3)10"/>
      <sheetName val="Rate_data16"/>
      <sheetName val="Cost_Reduction16"/>
      <sheetName val="3__관리점지수실적-1_1생산성16"/>
      <sheetName val="Sec_1_-_RFQ16"/>
      <sheetName val="02년_SUC16"/>
      <sheetName val="97계획(96_119"/>
      <sheetName val="ERP도입후_시정현황10"/>
      <sheetName val="실적_및_계획16"/>
      <sheetName val="공정능력_(2)16"/>
      <sheetName val="PRO_(참조)16"/>
      <sheetName val="6_N_m_CCW_전류10"/>
      <sheetName val="원단위_전후비교16"/>
      <sheetName val="외주품_감점_유형_기준16"/>
      <sheetName val="Bosch_ADVP&amp;R16"/>
      <sheetName val="Purchasing_Data10"/>
      <sheetName val="업무분장_10"/>
      <sheetName val="GLOBAL_PT_NEW_FORMAT_JULY__2011"/>
      <sheetName val="VS1_Paretto분석11"/>
      <sheetName val="포머_비가동_내역11"/>
      <sheetName val="일일_업무_현황_(3)11"/>
      <sheetName val="일일_업무_현황_(5)11"/>
      <sheetName val="1-1_General_Code10"/>
      <sheetName val="FRONT_HUB견적가11"/>
      <sheetName val="MPL_技連11"/>
      <sheetName val="342E_BLOCK11"/>
      <sheetName val="J150_승인진도관리_LIST10"/>
      <sheetName val="TOTAL_LIST10"/>
      <sheetName val="Price_Range10"/>
      <sheetName val="FTR_MACRo10"/>
      <sheetName val="생산현황_(입력)10"/>
      <sheetName val="MPS_Q3_FY0410"/>
      <sheetName val="MPS_Q4_FY0410"/>
      <sheetName val="1_ER유체응용10"/>
      <sheetName val="4_시험장비10"/>
      <sheetName val="협력사_일반현황11"/>
      <sheetName val="DATA_BASE10"/>
      <sheetName val="업체별_단가현황10"/>
      <sheetName val="FLOW_PROSES_(A)13"/>
      <sheetName val="VPP(BD-010)_이상보고10"/>
      <sheetName val="일일_생산및판매계획_대_실적10"/>
      <sheetName val="02_07_27_부품판매가10"/>
      <sheetName val="임율_&amp;_LOT10"/>
      <sheetName val="생산계획_(2)10"/>
      <sheetName val="CR_CODE10"/>
      <sheetName val="THEME_CODE10"/>
      <sheetName val="P&amp;L,Bal_Sheet,Cash_Forecast10"/>
      <sheetName val="비교원가제출_고10"/>
      <sheetName val="1_세부비교원가(내수)10"/>
      <sheetName val="1_종합비교원가(내수_일반_유럽)10"/>
      <sheetName val="10_예산_및_원가_계획(02년)10"/>
      <sheetName val="2차_OIL량측정10"/>
      <sheetName val="3_PT개발계획10"/>
      <sheetName val="대외공문_10"/>
      <sheetName val="공정별공법-W_HSE-LH10"/>
      <sheetName val="II__CF1"/>
      <sheetName val="I__Assumptions1"/>
      <sheetName val="Supplier_QRQC9"/>
      <sheetName val="4_3_첨부110"/>
      <sheetName val="검사협정_보충9"/>
      <sheetName val="GM_Master10"/>
      <sheetName val="1_기안을지9"/>
      <sheetName val="c_db114"/>
      <sheetName val="PS_SIDE_OTR_INR_공정개선_상세8"/>
      <sheetName val="OEM_Plan10"/>
      <sheetName val="고객불만_건10"/>
      <sheetName val="After_sales10"/>
      <sheetName val="Value_Analysis_-_Sheet_110"/>
      <sheetName val="★금형비_계산서9"/>
      <sheetName val="Interco_&amp;_PVS_Loc_Cur9"/>
      <sheetName val="LOWSIDE_비교9"/>
      <sheetName val="첨부4_기술평가서9"/>
      <sheetName val="Production_Plan110"/>
      <sheetName val="J2(P_MT)9"/>
      <sheetName val="제품명_(3)10"/>
      <sheetName val="09년_현황10"/>
      <sheetName val="WTC_BODY一覧原紙10"/>
      <sheetName val="3월말_장기악성(국내)10"/>
      <sheetName val="2월말_장기악성(국내)10"/>
      <sheetName val="Data_Sheet10"/>
      <sheetName val="6_수입검사_10"/>
      <sheetName val="03_PFD-110"/>
      <sheetName val="12_Inv_10"/>
      <sheetName val="97년_재료예산(안)10"/>
      <sheetName val="1_터빈10"/>
      <sheetName val="cost_base_e_dati10"/>
      <sheetName val="2__Definitions10"/>
      <sheetName val="코드_조건표11"/>
      <sheetName val="HMC_사전원가(원혁기준)13%10"/>
      <sheetName val="재품별_단가10"/>
      <sheetName val="장비_전체리스트10"/>
      <sheetName val="_19"/>
      <sheetName val="집중검사_리스트10"/>
      <sheetName val="production_dept10"/>
      <sheetName val="TL_PROTO_2열4"/>
      <sheetName val="OEM_이의제기_종합9"/>
      <sheetName val="3_3검토국9"/>
      <sheetName val="PACKING_LIST4"/>
      <sheetName val="COOLING_UNIT4"/>
      <sheetName val="#1-1_(2)4"/>
      <sheetName val="자동차_종합지표10"/>
      <sheetName val="1_2_2완제품검사('00_4월)_(가라)9"/>
      <sheetName val="기초_DATA4"/>
      <sheetName val="RFQ_180410"/>
      <sheetName val="full_(2)9"/>
      <sheetName val="보강사_소요량9"/>
      <sheetName val="4_Vendor_price9"/>
      <sheetName val="신흥테크_세부내역_LIST4"/>
      <sheetName val="Issues_List4"/>
      <sheetName val="LINE_PPM-분석4"/>
      <sheetName val="Actual_data4"/>
      <sheetName val="2012_Volum10"/>
      <sheetName val="B053_(990701)공정능력PC%계산9"/>
      <sheetName val="P&amp;L_account10"/>
      <sheetName val="국내_9"/>
      <sheetName val="4,5공장_9"/>
      <sheetName val="시트_9"/>
      <sheetName val="VERTICAL_PIPE9"/>
      <sheetName val="TABLE_DB9"/>
      <sheetName val="쌍용_data_base9"/>
      <sheetName val="2과_공수집계9"/>
      <sheetName val="118_세금과공과9"/>
      <sheetName val="경영재무_(입력)9"/>
      <sheetName val="연구개발_(입력)9"/>
      <sheetName val="일반현황_(입력)9"/>
      <sheetName val="품질관리_(입력)9"/>
      <sheetName val="실행내역서_10"/>
      <sheetName val="개발_LIST10"/>
      <sheetName val="PC%계산(WM_COMM단차)10"/>
      <sheetName val="차체_품안표10"/>
      <sheetName val="1_1_2008_OTIF10"/>
      <sheetName val="BAFFLE_HMC_TABLE110"/>
      <sheetName val="1~3월_지시사항10"/>
      <sheetName val="1_POSITIONING10"/>
      <sheetName val="무부하_회전수10"/>
      <sheetName val="진행중_설변10"/>
      <sheetName val="HOLE_9905(1)10"/>
      <sheetName val="Upgrades_pricing9"/>
      <sheetName val="7_3_DY팀9"/>
      <sheetName val="PNL_ASS'Y_CRASH_PAD_UPR_RH9"/>
      <sheetName val="공정능력(마운틴_홀_거리)9"/>
      <sheetName val="Summary_Sheet9"/>
      <sheetName val="Datasheet_for_KPI_Model_19"/>
      <sheetName val="Moulding_data9"/>
      <sheetName val="TEAM하반기_계획_(2)9"/>
      <sheetName val="YOKE-H(10_3)9"/>
      <sheetName val="▶R_C_FRM9"/>
      <sheetName val="광주_소요량9"/>
      <sheetName val="5-Why_Root_Cause_Analysis_9"/>
      <sheetName val="초_성9"/>
      <sheetName val="CHECK_성9"/>
      <sheetName val="cpk_data9"/>
      <sheetName val="Drop-down_Lists9"/>
      <sheetName val="Bas_Moteur9"/>
      <sheetName val="Validation_Lists9"/>
      <sheetName val="제품별_매출10"/>
      <sheetName val="Data_Working_Time10"/>
      <sheetName val="Actual_In_&amp;_Out9"/>
      <sheetName val="LINE_운영안9"/>
      <sheetName val="원가_종합10"/>
      <sheetName val="DV_Flow_Chart_DV-PV1_(PFC)10"/>
      <sheetName val="MATEMST_(2)9"/>
      <sheetName val="2-2_매출분석4"/>
      <sheetName val="_20"/>
      <sheetName val="14년_증판안_판촉9"/>
      <sheetName val="Order_status10"/>
      <sheetName val="Order_status29"/>
      <sheetName val="Customer_Master9"/>
      <sheetName val="Common_code9"/>
      <sheetName val="Order_Status_Master9"/>
      <sheetName val="Product_Master9"/>
      <sheetName val="사무용품_신청9"/>
      <sheetName val="표지_(2)4"/>
      <sheetName val="원단위_1계_2계8"/>
      <sheetName val="99년12월_실적DATA4"/>
      <sheetName val="7)_133677344"/>
      <sheetName val="Net_Revenue4"/>
      <sheetName val="기초_데이터4"/>
      <sheetName val="Schedule_12"/>
      <sheetName val="CAR_Form_Summary2"/>
      <sheetName val="중요차종_(090131)4"/>
      <sheetName val="repeatative_rejection2"/>
      <sheetName val="Z41,Z42_이외total9"/>
      <sheetName val="FRN_020001"/>
      <sheetName val="FY_12_Interiors_Volume2"/>
      <sheetName val="INT_Price_FY12_MFC2"/>
      <sheetName val="Data_Input3"/>
      <sheetName val="PU_FOAM_가격조정_기준2"/>
      <sheetName val="BOX_ASSY2"/>
      <sheetName val="Diaph1_values2"/>
      <sheetName val="Diaph2_values2"/>
      <sheetName val="Diaph_values2"/>
      <sheetName val="Cushion_datas2"/>
      <sheetName val="220_(2)4"/>
      <sheetName val="Personnaliser___2"/>
      <sheetName val="Takt_Time2"/>
      <sheetName val="2000_(원본)2"/>
      <sheetName val="Danh_Mục3"/>
      <sheetName val="Danh_Muc3"/>
      <sheetName val="Danh_sach_Hàn_thùng2"/>
      <sheetName val="6_Parent_S__Fixed_Prod2"/>
      <sheetName val="SUST_DEV_&amp;_OTHER1"/>
      <sheetName val="OEM_1"/>
      <sheetName val="August_20031"/>
      <sheetName val="OE_UMC1"/>
      <sheetName val="Analysis-Others_Pg_41"/>
      <sheetName val="Fx_Rates1"/>
      <sheetName val="Kautex_4WD_St_IV_P&amp;D2"/>
      <sheetName val="Sachs_FL_WHL2"/>
      <sheetName val="Rollforward_{bpe}2"/>
      <sheetName val="Allow_-_SR&amp;D2"/>
      <sheetName val="P_O_(LOCAL)2"/>
      <sheetName val="U268_4x4_AT(walk)Mitsu2"/>
      <sheetName val="UPPER_도면2"/>
      <sheetName val="20060624_공조제어3"/>
      <sheetName val="풍량상한치_제한_data3"/>
      <sheetName val="Source_List3"/>
      <sheetName val="공정공수_XLS2"/>
      <sheetName val="11403-06163_เก่า8"/>
      <sheetName val="FM-HD_(New)8"/>
      <sheetName val="FM-HD_(HKMC)_8"/>
      <sheetName val="FM-HD_(11254-06201)__8"/>
      <sheetName val="FM-HD_(11251-06163)8"/>
      <sheetName val="FM-HD_(11514053)8"/>
      <sheetName val="FM-HD_(11611807)8"/>
      <sheetName val="FM-HD_(94502003)8"/>
      <sheetName val="FM-HD_(94501839)8"/>
      <sheetName val="FM-HD_(PT-GDENG0911-4)8"/>
      <sheetName val="FM-HD_(94520439)8"/>
      <sheetName val="FM-HD_(94500396)8"/>
      <sheetName val="FM-HD_(94500407)8"/>
      <sheetName val="FM-HD_(94500414)8"/>
      <sheetName val="FM-HD_(94500073)8"/>
      <sheetName val="FM-HD_(11588683)8"/>
      <sheetName val="FM-HD_(94500952)8"/>
      <sheetName val="FM-HD_(11569995)8"/>
      <sheetName val="FM-HD_(11254-06201)8"/>
      <sheetName val="FM-HD_(11588685)8"/>
      <sheetName val="FM-HD_(94500793)_8"/>
      <sheetName val="FM-HD_(11588717)8"/>
      <sheetName val="FM-HD_(HD-25198904)8"/>
      <sheetName val="FM-HD_(HD-11570514)_8"/>
      <sheetName val="FM-HD_(11097441)8"/>
      <sheetName val="FM-HD_(11588662)_8"/>
      <sheetName val="FM-HD_(11519387)8"/>
      <sheetName val="FM-HD_(11561969)8"/>
      <sheetName val="FM-HD_(11516580)8"/>
      <sheetName val="FM-HD_(11588712)___8"/>
      <sheetName val="FM-HD_(11519375)8"/>
      <sheetName val="FM-HD_(FAA32071001)__8"/>
      <sheetName val="FM-HD_(11519382)_8"/>
      <sheetName val="FM-HD_(11519383)_8"/>
      <sheetName val="FM-HD_(11561763)__8"/>
      <sheetName val="FM-HD_(11588316)__8"/>
      <sheetName val="seat-sdn_only1"/>
      <sheetName val="Danh_sach1"/>
      <sheetName val="Costed_BOM_2ndR_40%1"/>
      <sheetName val="Bang_KL1"/>
      <sheetName val="Lcau_-_Lxuc1"/>
      <sheetName val="4_경비_5_영업외수지1"/>
      <sheetName val="2019년_생산수량1"/>
      <sheetName val="19년_종합_CT1"/>
      <sheetName val="Model_Synthesis_Report1"/>
      <sheetName val="Sch1_-_P&amp;L_Summary1"/>
      <sheetName val="Sch2_-_BalSht_Summary1"/>
      <sheetName val="Sch3_-_CFlow_Summary1"/>
      <sheetName val="delta_impedance(평균)2"/>
      <sheetName val="強度_CN_A1_C10H_152H1"/>
      <sheetName val="CONN_조립2"/>
      <sheetName val="04_03월소일정계획1"/>
      <sheetName val="_관리계획서_Rev_01_xlsx1"/>
      <sheetName val="10-2_ED&amp;D_EQU1"/>
      <sheetName val="Business_Plan1"/>
      <sheetName val="Organization_chart201910022"/>
      <sheetName val="RESPONSIBILITY_MATRIX2"/>
      <sheetName val="DS-Thuong_6T_dau1"/>
      <sheetName val="CHI_TIẾT1"/>
      <sheetName val="BOM_Cost_(R-U713MHH)1"/>
      <sheetName val="거래선_생산계획1"/>
      <sheetName val="Component_List1"/>
      <sheetName val="개조_요청서1"/>
      <sheetName val="_쿠첸_CIR-301_제원현황(170317)_xlsx1"/>
      <sheetName val="BOM_CODE1"/>
      <sheetName val="96_하반기_전시회_경비1"/>
      <sheetName val="Summary_Capex_Info-Cal_(master1"/>
      <sheetName val="2_(1설원_첨)1"/>
      <sheetName val="XD_담력저감1"/>
      <sheetName val="Export_Data1"/>
      <sheetName val="Grille_Q3P_Organe3"/>
      <sheetName val="Table(APG_MF)1"/>
      <sheetName val="Pt_Rates1"/>
      <sheetName val="Text_Control1"/>
      <sheetName val="text_contl1"/>
      <sheetName val="원가검토가_(현양산품)1"/>
      <sheetName val="원가검토가_(최초견적가)1"/>
      <sheetName val="원가검토가_(최초양산품)1"/>
      <sheetName val="RT_Table1"/>
      <sheetName val="Histogram_Chart2"/>
      <sheetName val="Freq_error_DATA2"/>
      <sheetName val="Freq_HISTOGRAM2"/>
      <sheetName val="TLc_개조차(목표원가)1"/>
      <sheetName val="FAX_(2)1"/>
      <sheetName val="KQ_11"/>
      <sheetName val="의장2반_1"/>
      <sheetName val="Detail_Defect_COMBO_KAISER1"/>
      <sheetName val="Intercompany_Detail1"/>
      <sheetName val="1(A급)_(2)1"/>
      <sheetName val="Sheet1_(3)1"/>
      <sheetName val="Intercompany_Detail"/>
      <sheetName val="1(A급)_(2)"/>
      <sheetName val="분류표"/>
      <sheetName val="facto顨"/>
      <sheetName val="13.Inv."/>
      <sheetName val="小时工标准"/>
      <sheetName val="TECHNICAL DATA"/>
      <sheetName val="경영비율 "/>
      <sheetName val="수익분배율"/>
      <sheetName val="TRANSLQT"/>
      <sheetName val="대헾⾎"/>
      <sheetName val="99퇴직"/>
      <sheetName val="99年度原単位"/>
      <sheetName val="interchange"/>
      <sheetName val="세로표지"/>
      <sheetName val="1.사고건수"/>
      <sheetName val="3.사고 요인별"/>
      <sheetName val="피막예상"/>
      <sheetName val="LWR(TND특근 협의x)_덕.알"/>
      <sheetName val="I. Balance Sheet"/>
      <sheetName val="2020년도 교육 참석 현황_Raw Data"/>
      <sheetName val="전기"/>
      <sheetName val="Customer Grouping"/>
      <sheetName val="BExRepositorySheet"/>
      <sheetName val="MEMORY"/>
      <sheetName val="GR"/>
      <sheetName val="ESTI."/>
      <sheetName val="DI-ESTI"/>
      <sheetName val="CP khau hao"/>
      <sheetName val="ns chung"/>
      <sheetName val="dongia (2)"/>
      <sheetName val="THĐH E4"/>
      <sheetName val="THĐH E3"/>
      <sheetName val="0_절삭조건12"/>
      <sheetName val="금형_(2)15"/>
      <sheetName val="Basic_assumptions12"/>
      <sheetName val="XMA_12월_8,000대_원,부자재_完7"/>
      <sheetName val="YFA_10월분_원자재(10_12)_미납완료_完7"/>
      <sheetName val="YFA_10월분_부자재(10_7,9)_FEDEX_完7"/>
      <sheetName val="DBL_LPG시험12"/>
      <sheetName val="INVESTMENT_(Hardware)13"/>
      <sheetName val="GAGE_R&amp;R(FRT_UPR)7"/>
      <sheetName val="중공업_실적7"/>
      <sheetName val="_하반기_경비_조정계획_150627(사계_r2_기준)_7"/>
      <sheetName val="0_CHMSL_LED_ASSY7"/>
      <sheetName val="SCP_47"/>
      <sheetName val="SCP_5_D2UXT7"/>
      <sheetName val="SCP_6_D2UX7"/>
      <sheetName val="Invest_(MAC)7"/>
      <sheetName val="SCP_Apr20157"/>
      <sheetName val="400H_가공,금형비3"/>
      <sheetName val="신고서_전12"/>
      <sheetName val="영업_일112"/>
      <sheetName val="(2)월생산현황_6"/>
      <sheetName val="CONSUMO_DE_RESINA_6"/>
      <sheetName val="Europe_PU-16"/>
      <sheetName val="RFQ_Template7"/>
      <sheetName val="108_수선비7"/>
      <sheetName val="2-1_제품군별계획대비실적(B_A)9"/>
      <sheetName val="품의서양식_(3)7"/>
      <sheetName val="Full_PBD6"/>
      <sheetName val="1_TAT_Info_7"/>
      <sheetName val="4_20)통계적기법관리절차서6"/>
      <sheetName val="불량_리스트7"/>
      <sheetName val="불량_코드7"/>
      <sheetName val="Team_종합7"/>
      <sheetName val="PFMEA_XLS12"/>
      <sheetName val="REAR_7"/>
      <sheetName val="abs_dac검사대비분석자료27"/>
      <sheetName val="MS_SPEC3"/>
      <sheetName val="1_TP조립7"/>
      <sheetName val="3-2002년_소모공구비4"/>
      <sheetName val="1__보고7"/>
      <sheetName val="DS_MBR_RR_Side__-_PcA6"/>
      <sheetName val="Dual_PMP수율6"/>
      <sheetName val="_PPAP_작성중__xlsx12"/>
      <sheetName val="기타_부자재6"/>
      <sheetName val="RFQ_Form7"/>
      <sheetName val="Aug01_Status_Rpt4"/>
      <sheetName val="ISSUE_LIST7"/>
      <sheetName val="Input_Page4"/>
      <sheetName val="Input_Sheet4"/>
      <sheetName val="Base_Info4"/>
      <sheetName val="_0602주-무결점운동_진행현황_보고_(201406106"/>
      <sheetName val="PMBG12LD_장비및인원소요(D_A기준)_3"/>
      <sheetName val="NEW_TOOL_MASTER4"/>
      <sheetName val="개발원가_종합4"/>
      <sheetName val="RELAY_FAX양식12"/>
      <sheetName val="2008_г12"/>
      <sheetName val="상세_견적서_(HMC)12"/>
      <sheetName val="2_중요한회계정책12"/>
      <sheetName val="9_관계기업투자12"/>
      <sheetName val="42_리스12"/>
      <sheetName val="25_법인세12"/>
      <sheetName val="Proj_List_00E12"/>
      <sheetName val="Danh_Mục4"/>
      <sheetName val="Danh_Muc4"/>
      <sheetName val="BI-FUEL_AIR_VENT_PIPE7"/>
      <sheetName val="8월_매출현황4"/>
      <sheetName val="3공장_순양전자4"/>
      <sheetName val="현진테크_(2)4"/>
      <sheetName val="동경cnc_지그4"/>
      <sheetName val="대한테크_집계4"/>
      <sheetName val="서연전자_(2)4"/>
      <sheetName val="삼익전자_(2)4"/>
      <sheetName val="삼익산업_(2)4"/>
      <sheetName val="시무인텔_(2)4"/>
      <sheetName val="성우일렉스_(2)4"/>
      <sheetName val="성호테크_(2)4"/>
      <sheetName val="2009년_매출_실적3"/>
      <sheetName val="LCAUTO_44"/>
      <sheetName val="LCAT수_조4"/>
      <sheetName val="외주수입검사_종합(6월)7"/>
      <sheetName val="금형_이력_카드4"/>
      <sheetName val="소재_이력4"/>
      <sheetName val="99_조정금액4"/>
      <sheetName val="_Common_Info_Page4"/>
      <sheetName val="THS_-_Key_Inputs4"/>
      <sheetName val="2005년_소요량3"/>
      <sheetName val="1_종합평가표7"/>
      <sheetName val="Input_Form_-_EingabeMaske3"/>
      <sheetName val="InspectionData_(2)3"/>
      <sheetName val="NUEVO_MODELOS_20183"/>
      <sheetName val="Tool_Type3"/>
      <sheetName val="3__Acronyms_and_abbreviations3"/>
      <sheetName val="G-Exchange_#6673"/>
      <sheetName val="C-Mix_Rate_&amp;_Revenue(calc)3"/>
      <sheetName val="_제9차_회사표준_제개정_공청회_이의제기신청서_XLSX3"/>
      <sheetName val="부품_LIST3"/>
      <sheetName val="거래선별_매출현황_내역6"/>
      <sheetName val="수식파일_(삭제금지)3"/>
      <sheetName val="List_Total3"/>
      <sheetName val="Person_Cost3"/>
      <sheetName val="THEO_DÕI_THAI_SẢN_(2)3"/>
      <sheetName val="Time_Man3"/>
      <sheetName val="Salary(Cus_)3"/>
      <sheetName val="OT_OVER3"/>
      <sheetName val="Segment_4_Bid_Sheet3"/>
      <sheetName val="Hi6810_功能信号表3"/>
      <sheetName val="6_FQC检验数据3"/>
      <sheetName val="2003_prod23"/>
      <sheetName val="2003_Target3"/>
      <sheetName val="RA_Bearer3"/>
      <sheetName val="Trend_Total_nguyên_nhân3"/>
      <sheetName val="設備預算總表附件3_3"/>
      <sheetName val="FA_Definitions3"/>
      <sheetName val="03년_체제결과6"/>
      <sheetName val="5_Why's3"/>
      <sheetName val="05_新Table(간접직)3"/>
      <sheetName val="05계약내역(기존T_활용)3"/>
      <sheetName val="11_Inv_3"/>
      <sheetName val="Duration_3"/>
      <sheetName val="천정등기구_실적3"/>
      <sheetName val="영업_입수계획_3"/>
      <sheetName val="참고1_02_판매계획_(수량)3"/>
      <sheetName val="전사_경영계획_수량3"/>
      <sheetName val="2차_OI4"/>
      <sheetName val="첨부13__사출(PAD)_카메라3"/>
      <sheetName val="개인별_교육현황3"/>
      <sheetName val="관리구역_책임자(181010)3"/>
      <sheetName val="ACU기청소2018-05-04_(3)3"/>
      <sheetName val="ASM_A동3"/>
      <sheetName val="SMT구역_(2)3"/>
      <sheetName val="관리구역_체크시트3"/>
      <sheetName val="관리구역_평가시트3"/>
      <sheetName val="담당자편성표_(B)3"/>
      <sheetName val="조립A구역_(2)3"/>
      <sheetName val="개선보고서_(2)3"/>
      <sheetName val="종합원가분석_1_3"/>
      <sheetName val="1_생산03"/>
      <sheetName val="1_개발개요3"/>
      <sheetName val="01년2월현황_3"/>
      <sheetName val="General_Assumptions3"/>
      <sheetName val="Cover_page4"/>
      <sheetName val="Adjusted_OI4"/>
      <sheetName val="Adjusted_OI_(2)4"/>
      <sheetName val="Income_Stmt_(USD)4"/>
      <sheetName val="Income_Stmt_(RMB)4"/>
      <sheetName val="IS_Loc_Adj4"/>
      <sheetName val="Balance_Sht_(USD)4"/>
      <sheetName val="BS_Loc+Adj4"/>
      <sheetName val="Balance_Sht_(RMB)4"/>
      <sheetName val="Cash_Flow_(USD)4"/>
      <sheetName val="Cash_Forecast4"/>
      <sheetName val="IC_AP_AR5"/>
      <sheetName val="Cash_Cross_check4"/>
      <sheetName val="Unit_Price_without_LTA&amp;Pricing4"/>
      <sheetName val="Sales_without_LTA&amp;Pricing4"/>
      <sheetName val="Unit_ECN_Sales4"/>
      <sheetName val="Total_ECN_Sales4"/>
      <sheetName val="LTA_Percentage4"/>
      <sheetName val="LTA_Amount4"/>
      <sheetName val="Total_P2P4"/>
      <sheetName val="Net_Sales4"/>
      <sheetName val="Unit_Mat_Cost_Without_PS_VAVE4"/>
      <sheetName val="Material_cost_without_PS_VAVE4"/>
      <sheetName val="Unit_ECN_cost4"/>
      <sheetName val="ECN_cost_saving4"/>
      <sheetName val="Unit_Purchase_Saving4"/>
      <sheetName val="Total_Purchase_Saving4"/>
      <sheetName val="Unit_VAVE_Saving4"/>
      <sheetName val="Total_VAVE4"/>
      <sheetName val="Unit_Margin_Improvement4"/>
      <sheetName val="Total_Margin_Improvement4"/>
      <sheetName val="Unit_mat__cost_after_PS_VAVE4"/>
      <sheetName val="Total_Mat_cost_after_PS_VAVE4"/>
      <sheetName val="Unit_Inb_Freight_Rate4"/>
      <sheetName val="Inboud_Freight_Amount4"/>
      <sheetName val="Unit_Inb-Duty4"/>
      <sheetName val="Inbound_Duty4"/>
      <sheetName val="Material_cost_before_Scrap4"/>
      <sheetName val="Scrap_Rate4"/>
      <sheetName val="Scrap_Amount4"/>
      <sheetName val="Scrap_recovery_rate4"/>
      <sheetName val="Scrap_Recovery_Amount4"/>
      <sheetName val="Unit_Production_Auxiliary4"/>
      <sheetName val="Production_Auxiliary4"/>
      <sheetName val="Net_Material4"/>
      <sheetName val="Unit_OB_freight4"/>
      <sheetName val="Total_OB_freight4"/>
      <sheetName val="Total_LC&amp;OVH4"/>
      <sheetName val="LC&amp;OVH_Undefined_Var_4"/>
      <sheetName val="LC&amp;OVH_Undefined_Fix_4"/>
      <sheetName val="Total_headcount_&amp;_labor_cost4"/>
      <sheetName val="Direct_Labor_Cost4"/>
      <sheetName val="Indirect_Labor_Cost4"/>
      <sheetName val="Salary_Cost4"/>
      <sheetName val="MSI_-_FY(RMB)4"/>
      <sheetName val="MSI_-_Comm_Sales4"/>
      <sheetName val="MSI_-_IC_Sales4"/>
      <sheetName val="MSI_-_Mat_Cost4"/>
      <sheetName val="MSI_-_Direct_Labor4"/>
      <sheetName val="MSI_-_Variable_OH4"/>
      <sheetName val="MSI_-_Fixed_OH4"/>
      <sheetName val="AQL(0_65)3"/>
      <sheetName val="Value_3"/>
      <sheetName val="CPK(Process_Capanility)3"/>
      <sheetName val="SEP_20073"/>
      <sheetName val="Q1_&amp;_Q23"/>
      <sheetName val="devis_qcdp23"/>
      <sheetName val="22_보증금(전신전화가입권)3"/>
      <sheetName val="39_미지급법인세3"/>
      <sheetName val="INATAKE_SYS3"/>
      <sheetName val="02_08생산대상대수3"/>
      <sheetName val="2000_(원본)3"/>
      <sheetName val="Danh_sach_Hàn_thùng3"/>
      <sheetName val="Mẫu_DMVT3"/>
      <sheetName val="Mẫu_DMVT_(2)3"/>
      <sheetName val="DANH_MỤC_NHÓM_ĐỐI_TƯỢNG3"/>
      <sheetName val="Nhap_T83"/>
      <sheetName val="Begining_detail-CTIET3"/>
      <sheetName val="Summary-TOMLUOC_3"/>
      <sheetName val="SO_TONG_HOP_CONG_NO3"/>
      <sheetName val="DM_KHAU_HAO3"/>
      <sheetName val="Cty+XN(KT_2005)3"/>
      <sheetName val="공정공수_XLS3"/>
      <sheetName val="기준정보(A)_15_10_275"/>
      <sheetName val="단중_및_예비길이_SHEET_15_9_5(K)5"/>
      <sheetName val="15_1_02_15년_1월예시계획5"/>
      <sheetName val="15년_12월_시작재공품_15_12_35"/>
      <sheetName val="기준정보(A)_12_02_235"/>
      <sheetName val="STD__CAB5"/>
      <sheetName val="STD__NCAB5"/>
      <sheetName val="원소재_변경_상세5"/>
      <sheetName val="직거래가_변경5"/>
      <sheetName val="PL_By_Model(Result)4"/>
      <sheetName val="24_냉각실용添13"/>
      <sheetName val="노원열병합__건축공사기성내역서5"/>
      <sheetName val="Gia_vat_tu5"/>
      <sheetName val="Data_Not_Used5"/>
      <sheetName val="FTQ_Data5"/>
      <sheetName val="Int_Pulls_Data5"/>
      <sheetName val="Int_Spills_Data5"/>
      <sheetName val="PPM_Data5"/>
      <sheetName val="Pulls_Data5"/>
      <sheetName val="Spills_Data5"/>
      <sheetName val="PP%-low_RPM3"/>
      <sheetName val="After_Sales_Supplier_#'s3"/>
      <sheetName val="한일자야(감액손실)_(2)3"/>
      <sheetName val="ADJTBL_31003"/>
      <sheetName val="AOP_Summary-23"/>
      <sheetName val="Budget_Imt_mensuel_(CFO)3"/>
      <sheetName val="CDV_Pte_mensuel3"/>
      <sheetName val="Evol_Prod_(Eqpt)3"/>
      <sheetName val="CAPVR_Pte_mensuel3"/>
      <sheetName val="THƯ_VIỆN3"/>
      <sheetName val="Nguon_PT_xetai3"/>
      <sheetName val="Nguon_PT_xe_Ben3"/>
      <sheetName val="Bien_so3"/>
      <sheetName val="MỤC_LỤC3"/>
      <sheetName val="Ghi_chú3"/>
      <sheetName val="1__Định_hướng_HĐ_CN_năm_20193"/>
      <sheetName val="2_1_Tổng_quan_TT_KD_xe_DL3"/>
      <sheetName val="2_2_Tổng_quan_TT_DVPT_DL3"/>
      <sheetName val="3_1__ĐKM_xe_DL3"/>
      <sheetName val="3_2_1__KH_KD-MKT_&amp;_TCKD_xe_KIA3"/>
      <sheetName val="3_2_2_CSBH_KIA3"/>
      <sheetName val="3_2_3__KH_KD-MKT&amp;TCKD_DVPT3"/>
      <sheetName val="Pv_SL3"/>
      <sheetName val="3_3_1_KH_KD-MKT_&amp;_TCKD_Mazda3"/>
      <sheetName val="3_3_2_CSBH_MAZDA3"/>
      <sheetName val="3_3_3_KH_KD-MKT&amp;TCKD_DVPT_MAZD3"/>
      <sheetName val="3_4__DVPT_SR_KIA_MAZDA3"/>
      <sheetName val="3_4_1_KH_KD-MKT&amp;TCKD_PEUGEOT3"/>
      <sheetName val="3_4_2_CSBH_PEUGEOT3"/>
      <sheetName val="3_4_3_KH_KD-MKT&amp;TC_DVPT_PEUGEO3"/>
      <sheetName val="3_5__TÀI_CHÍNH_KD_XE_KIA_MAZDA3"/>
      <sheetName val="4_1_Tổng_quan_TT_KD_Tai,_Bus3"/>
      <sheetName val="4_2_Tổng_quan_TT_DVPT_Tai_Bus3"/>
      <sheetName val="5_1__ĐKM_xe_Tai,_Bus3"/>
      <sheetName val="PTBH_20183"/>
      <sheetName val="SL_-_TVBH3"/>
      <sheetName val="5_2a__KD_Xe_Fuso3"/>
      <sheetName val="5_2b__KD_Xe_Foton3"/>
      <sheetName val="5_2c__KD_Xe_Bus3"/>
      <sheetName val="5_2__KH_KD-MKT&amp;TCKD_xe_Tải,_Bu3"/>
      <sheetName val="5_3__CSBH_xe_Tải,_Bus3"/>
      <sheetName val="5_4_KH_KD-MKT&amp;TC_DVPT_Tải,_Bus3"/>
      <sheetName val="Review_note3"/>
      <sheetName val="6_1_ĐKĐK3"/>
      <sheetName val="6_2__Bảo_hiểm3"/>
      <sheetName val="6_3__Tín_dụng3"/>
      <sheetName val="6_4__GSHT_&amp;_PH3"/>
      <sheetName val="6_5_DVHT3"/>
      <sheetName val="7_1_KH_nhân_sự3"/>
      <sheetName val="7_2__Định_biên_&amp;_Lương3"/>
      <sheetName val="7_3_KH_thưởng_năng_suất3"/>
      <sheetName val="Check_TH3"/>
      <sheetName val="8__Hành_chính3"/>
      <sheetName val="8_13"/>
      <sheetName val="9_1__Duy_tu_bảo_trì3"/>
      <sheetName val="9_2__Cải_tạo,_nâng_cấp3"/>
      <sheetName val="10__TSCĐ_-_CCDC3"/>
      <sheetName val="11D__Tài_chính_KD_XE_TỔNG3"/>
      <sheetName val="11E__Tài_chính_KD_DVPT_TỔNG3"/>
      <sheetName val="11A__Tài_chính_SR_KIA3"/>
      <sheetName val="11B__Tài_chính_SR_MAZDA3"/>
      <sheetName val="11D__Tài_chính_SR_Peugout3"/>
      <sheetName val="11C__Tài_chính_SR_TẢI_BUS3"/>
      <sheetName val="11D__Tài_chính_SR_Du_lịch3"/>
      <sheetName val="11__Tài_chính_Chi_nhánh3"/>
      <sheetName val="12__SĐTC3"/>
      <sheetName val="견적서_detail_Main_12"/>
      <sheetName val="MASTER_DATA2"/>
      <sheetName val="CAR_Form_Summary3"/>
      <sheetName val="Schedule_13"/>
      <sheetName val="개선대책_양식5"/>
      <sheetName val="S_P2"/>
      <sheetName val="R_FJS_CAR_(old)2"/>
      <sheetName val="Certificate_list_2"/>
      <sheetName val="REPAIR_DATA_-_CONTAINER_#54"/>
      <sheetName val="Material_References3"/>
      <sheetName val="BOM_Cost_(R-U713MHH)2"/>
      <sheetName val="케이스_재공_재고2"/>
      <sheetName val="BAT1_2"/>
      <sheetName val="업체손실공수_xls3"/>
      <sheetName val="FRT_재료비2"/>
      <sheetName val="8_공정능력평가(5)2"/>
      <sheetName val="2_Underbody_DT2"/>
      <sheetName val="FAX_(2)2"/>
      <sheetName val="TFT_Attendace2"/>
      <sheetName val="0_주광원_LED_ASSY2"/>
      <sheetName val="9_초기공정능력조사(을)2"/>
      <sheetName val="1-1_연월차_개인별_보전수당2"/>
      <sheetName val="00-Input_Values2"/>
      <sheetName val="Input_Values2"/>
      <sheetName val="Corp_acronym2"/>
      <sheetName val="4_销售计划2"/>
      <sheetName val="Output_1_(2)2"/>
      <sheetName val="Danh_sach2"/>
      <sheetName val="Bang_KL2"/>
      <sheetName val="Lcau_-_Lxuc2"/>
      <sheetName val="입력_List5"/>
      <sheetName val="DO_NOT_DELETE4"/>
      <sheetName val="기종별_합계2"/>
      <sheetName val="Export_Data2"/>
      <sheetName val="실사LIST-중간가공품(05_12_27현재)_(2)2"/>
      <sheetName val="4_Financial2"/>
      <sheetName val="3_4)__FR_종합2"/>
      <sheetName val="3_4)__RR_종합2"/>
      <sheetName val="RFQ_Cover_Sheeet2"/>
      <sheetName val="FRN_020002"/>
      <sheetName val="4_경비_5_영업외수지2"/>
      <sheetName val="Sch1_-_P&amp;L_Summary2"/>
      <sheetName val="Sch2_-_BalSht_Summary2"/>
      <sheetName val="Sch3_-_CFlow_Summary2"/>
      <sheetName val="Model_Synthesis_Report2"/>
      <sheetName val="2019년_생산수량2"/>
      <sheetName val="19년_종합_CT2"/>
      <sheetName val="SUST_DEV_&amp;_OTHER2"/>
      <sheetName val="OEM_2"/>
      <sheetName val="August_20032"/>
      <sheetName val="OE_UMC2"/>
      <sheetName val="Analysis-Others_Pg_42"/>
      <sheetName val="Fx_Rates2"/>
      <sheetName val="FY_12_Interiors_Volume3"/>
      <sheetName val="INT_Price_FY12_MFC3"/>
      <sheetName val="強度_CN_A1_C10H_152H2"/>
      <sheetName val="II__CF2"/>
      <sheetName val="I__Assumptions2"/>
      <sheetName val="04_03월소일정계획2"/>
      <sheetName val="_관리계획서_Rev_01_xlsx2"/>
      <sheetName val="Costed_BOM_2ndR_40%2"/>
      <sheetName val="seat-sdn_only2"/>
      <sheetName val="10-2_ED&amp;D_EQU2"/>
      <sheetName val="Business_Plan2"/>
      <sheetName val="DS-Thuong_6T_dau2"/>
      <sheetName val="CHI_TIẾT2"/>
      <sheetName val="거래선_생산계획2"/>
      <sheetName val="3_학점이수(사내_사외교육)2"/>
      <sheetName val="1_page1"/>
      <sheetName val="3__트림별_내수2"/>
      <sheetName val="3__트림별_북미2"/>
      <sheetName val="3__트림별_유럽2"/>
      <sheetName val="23_보증금(전신전화가입권)2"/>
      <sheetName val="Main-Yield_report1"/>
      <sheetName val="Cosmetic_Description1"/>
      <sheetName val="2_´ë?Ü°o1®1"/>
      <sheetName val="실DATA_1"/>
      <sheetName val="해외)_MASTER_DATA1"/>
      <sheetName val="국내)_마스터_데이터1"/>
      <sheetName val="Group_Consolidated1"/>
      <sheetName val="share_year=51"/>
      <sheetName val="Request_template1"/>
      <sheetName val="Gauge_R&amp;R1"/>
      <sheetName val="Bia_TQT1"/>
      <sheetName val="금형_(2)14"/>
      <sheetName val="XMA_12월_8,000대_원,부자재_完6"/>
      <sheetName val="YFA_10월분_원자재(10_12)_미납완료_完6"/>
      <sheetName val="YFA_10월분_부자재(10_7,9)_FEDEX_完6"/>
      <sheetName val="GAGE_R&amp;R(FRT_UPR)6"/>
      <sheetName val="중공업_실적6"/>
      <sheetName val="_하반기_경비_조정계획_150627(사계_r2_기준)_6"/>
      <sheetName val="0_CHMSL_LED_ASSY6"/>
      <sheetName val="SCP_46"/>
      <sheetName val="SCP_5_D2UXT6"/>
      <sheetName val="SCP_6_D2UX6"/>
      <sheetName val="Invest_(MAC)6"/>
      <sheetName val="SCP_Apr20156"/>
      <sheetName val="400H_가공,금형비2"/>
      <sheetName val="(2)월생산현황_5"/>
      <sheetName val="CONSUMO_DE_RESINA_5"/>
      <sheetName val="Europe_PU-15"/>
      <sheetName val="RFQ_Template6"/>
      <sheetName val="108_수선비6"/>
      <sheetName val="2-1_제품군별계획대비실적(B_A)8"/>
      <sheetName val="품의서양식_(3)6"/>
      <sheetName val="Full_PBD5"/>
      <sheetName val="1_TAT_Info_6"/>
      <sheetName val="4_20)통계적기법관리절차서5"/>
      <sheetName val="불량_리스트6"/>
      <sheetName val="불량_코드6"/>
      <sheetName val="Team_종합6"/>
      <sheetName val="REAR_6"/>
      <sheetName val="abs_dac검사대비분석자료26"/>
      <sheetName val="MS_SPEC2"/>
      <sheetName val="1_TP조립6"/>
      <sheetName val="3-2002년_소모공구비3"/>
      <sheetName val="1__보고6"/>
      <sheetName val="DS_MBR_RR_Side__-_PcA5"/>
      <sheetName val="Dual_PMP수율5"/>
      <sheetName val="기타_부자재5"/>
      <sheetName val="RFQ_Form6"/>
      <sheetName val="Aug01_Status_Rpt3"/>
      <sheetName val="ISSUE_LIST6"/>
      <sheetName val="Input_Page3"/>
      <sheetName val="Input_Sheet3"/>
      <sheetName val="Base_Info3"/>
      <sheetName val="_0602주-무결점운동_진행현황_보고_(201406105"/>
      <sheetName val="PMBG12LD_장비및인원소요(D_A기준)_2"/>
      <sheetName val="NEW_TOOL_MASTER3"/>
      <sheetName val="개발원가_종합3"/>
      <sheetName val="BI-FUEL_AIR_VENT_PIPE6"/>
      <sheetName val="8월_매출현황3"/>
      <sheetName val="3공장_순양전자3"/>
      <sheetName val="현진테크_(2)3"/>
      <sheetName val="동경cnc_지그3"/>
      <sheetName val="대한테크_집계3"/>
      <sheetName val="서연전자_(2)3"/>
      <sheetName val="삼익전자_(2)3"/>
      <sheetName val="삼익산업_(2)3"/>
      <sheetName val="시무인텔_(2)3"/>
      <sheetName val="성우일렉스_(2)3"/>
      <sheetName val="성호테크_(2)3"/>
      <sheetName val="2009년_매출_실적2"/>
      <sheetName val="LCAUTO_43"/>
      <sheetName val="LCAT수_조3"/>
      <sheetName val="외주수입검사_종합(6월)6"/>
      <sheetName val="금형_이력_카드3"/>
      <sheetName val="소재_이력3"/>
      <sheetName val="99_조정금액3"/>
      <sheetName val="_Common_Info_Page3"/>
      <sheetName val="THS_-_Key_Inputs3"/>
      <sheetName val="2005년_소요량2"/>
      <sheetName val="1_종합평가표6"/>
      <sheetName val="Input_Form_-_EingabeMaske2"/>
      <sheetName val="InspectionData_(2)2"/>
      <sheetName val="NUEVO_MODELOS_20182"/>
      <sheetName val="Tool_Type2"/>
      <sheetName val="3__Acronyms_and_abbreviations2"/>
      <sheetName val="G-Exchange_#6672"/>
      <sheetName val="C-Mix_Rate_&amp;_Revenue(calc)2"/>
      <sheetName val="_제9차_회사표준_제개정_공청회_이의제기신청서_XLSX2"/>
      <sheetName val="부품_LIST2"/>
      <sheetName val="거래선별_매출현황_내역5"/>
      <sheetName val="수식파일_(삭제금지)2"/>
      <sheetName val="List_Total2"/>
      <sheetName val="Person_Cost2"/>
      <sheetName val="THEO_DÕI_THAI_SẢN_(2)2"/>
      <sheetName val="Time_Man2"/>
      <sheetName val="Salary(Cus_)2"/>
      <sheetName val="OT_OVER2"/>
      <sheetName val="Segment_4_Bid_Sheet2"/>
      <sheetName val="Hi6810_功能信号表2"/>
      <sheetName val="6_FQC检验数据2"/>
      <sheetName val="2003_prod22"/>
      <sheetName val="2003_Target2"/>
      <sheetName val="RA_Bearer2"/>
      <sheetName val="Trend_Total_nguyên_nhân2"/>
      <sheetName val="設備預算總表附件3_2"/>
      <sheetName val="FA_Definitions2"/>
      <sheetName val="03년_체제결과5"/>
      <sheetName val="5_Why's2"/>
      <sheetName val="05_新Table(간접직)2"/>
      <sheetName val="05계약내역(기존T_활용)2"/>
      <sheetName val="11_Inv_2"/>
      <sheetName val="Duration_2"/>
      <sheetName val="천정등기구_실적2"/>
      <sheetName val="영업_입수계획_2"/>
      <sheetName val="참고1_02_판매계획_(수량)2"/>
      <sheetName val="전사_경영계획_수량2"/>
      <sheetName val="2차_OI3"/>
      <sheetName val="첨부13__사출(PAD)_카메라2"/>
      <sheetName val="개인별_교육현황2"/>
      <sheetName val="관리구역_책임자(181010)2"/>
      <sheetName val="ACU기청소2018-05-04_(3)2"/>
      <sheetName val="ASM_A동2"/>
      <sheetName val="SMT구역_(2)2"/>
      <sheetName val="관리구역_체크시트2"/>
      <sheetName val="관리구역_평가시트2"/>
      <sheetName val="담당자편성표_(B)2"/>
      <sheetName val="조립A구역_(2)2"/>
      <sheetName val="개선보고서_(2)2"/>
      <sheetName val="종합원가분석_1_2"/>
      <sheetName val="1_생산02"/>
      <sheetName val="1_개발개요2"/>
      <sheetName val="01년2월현황_2"/>
      <sheetName val="General_Assumptions2"/>
      <sheetName val="Cover_page3"/>
      <sheetName val="Adjusted_OI3"/>
      <sheetName val="Adjusted_OI_(2)3"/>
      <sheetName val="Income_Stmt_(USD)3"/>
      <sheetName val="Income_Stmt_(RMB)3"/>
      <sheetName val="IS_Loc_Adj3"/>
      <sheetName val="Balance_Sht_(USD)3"/>
      <sheetName val="BS_Loc+Adj3"/>
      <sheetName val="Balance_Sht_(RMB)3"/>
      <sheetName val="Cash_Flow_(USD)3"/>
      <sheetName val="Cash_Forecast3"/>
      <sheetName val="IC_AP_AR4"/>
      <sheetName val="Cash_Cross_check3"/>
      <sheetName val="Unit_Price_without_LTA&amp;Pricing3"/>
      <sheetName val="Sales_without_LTA&amp;Pricing3"/>
      <sheetName val="Unit_ECN_Sales3"/>
      <sheetName val="Total_ECN_Sales3"/>
      <sheetName val="LTA_Percentage3"/>
      <sheetName val="LTA_Amount3"/>
      <sheetName val="Total_P2P3"/>
      <sheetName val="Net_Sales3"/>
      <sheetName val="Unit_Mat_Cost_Without_PS_VAVE3"/>
      <sheetName val="Material_cost_without_PS_VAVE3"/>
      <sheetName val="Unit_ECN_cost3"/>
      <sheetName val="ECN_cost_saving3"/>
      <sheetName val="Unit_Purchase_Saving3"/>
      <sheetName val="Total_Purchase_Saving3"/>
      <sheetName val="Unit_VAVE_Saving3"/>
      <sheetName val="Total_VAVE3"/>
      <sheetName val="Unit_Margin_Improvement3"/>
      <sheetName val="Total_Margin_Improvement3"/>
      <sheetName val="Unit_mat__cost_after_PS_VAVE3"/>
      <sheetName val="Total_Mat_cost_after_PS_VAVE3"/>
      <sheetName val="Unit_Inb_Freight_Rate3"/>
      <sheetName val="Inboud_Freight_Amount3"/>
      <sheetName val="Unit_Inb-Duty3"/>
      <sheetName val="Inbound_Duty3"/>
      <sheetName val="Material_cost_before_Scrap3"/>
      <sheetName val="Scrap_Rate3"/>
      <sheetName val="Scrap_Amount3"/>
      <sheetName val="Scrap_recovery_rate3"/>
      <sheetName val="Scrap_Recovery_Amount3"/>
      <sheetName val="Unit_Production_Auxiliary3"/>
      <sheetName val="Production_Auxiliary3"/>
      <sheetName val="Net_Material3"/>
      <sheetName val="Unit_OB_freight3"/>
      <sheetName val="Total_OB_freight3"/>
      <sheetName val="Total_LC&amp;OVH3"/>
      <sheetName val="LC&amp;OVH_Undefined_Var_3"/>
      <sheetName val="LC&amp;OVH_Undefined_Fix_3"/>
      <sheetName val="Total_headcount_&amp;_labor_cost3"/>
      <sheetName val="Direct_Labor_Cost3"/>
      <sheetName val="Indirect_Labor_Cost3"/>
      <sheetName val="Salary_Cost3"/>
      <sheetName val="MSI_-_FY(RMB)3"/>
      <sheetName val="MSI_-_Comm_Sales3"/>
      <sheetName val="MSI_-_IC_Sales3"/>
      <sheetName val="MSI_-_Mat_Cost3"/>
      <sheetName val="MSI_-_Direct_Labor3"/>
      <sheetName val="MSI_-_Variable_OH3"/>
      <sheetName val="MSI_-_Fixed_OH3"/>
      <sheetName val="AQL(0_65)2"/>
      <sheetName val="Value_2"/>
      <sheetName val="CPK(Process_Capanility)2"/>
      <sheetName val="SEP_20072"/>
      <sheetName val="Q1_&amp;_Q22"/>
      <sheetName val="devis_qcdp22"/>
      <sheetName val="22_보증금(전신전화가입권)2"/>
      <sheetName val="39_미지급법인세2"/>
      <sheetName val="INATAKE_SYS2"/>
      <sheetName val="02_08생산대상대수2"/>
      <sheetName val="Mẫu_DMVT2"/>
      <sheetName val="Mẫu_DMVT_(2)2"/>
      <sheetName val="DANH_MỤC_NHÓM_ĐỐI_TƯỢNG2"/>
      <sheetName val="Nhap_T82"/>
      <sheetName val="Begining_detail-CTIET2"/>
      <sheetName val="Summary-TOMLUOC_2"/>
      <sheetName val="SO_TONG_HOP_CONG_NO2"/>
      <sheetName val="DM_KHAU_HAO2"/>
      <sheetName val="Cty+XN(KT_2005)2"/>
      <sheetName val="PL_By_Model(Result)3"/>
      <sheetName val="24_냉각실용添12"/>
      <sheetName val="PP%-low_RPM2"/>
      <sheetName val="After_Sales_Supplier_#'s2"/>
      <sheetName val="한일자야(감액손실)_(2)2"/>
      <sheetName val="ADJTBL_31002"/>
      <sheetName val="AOP_Summary-22"/>
      <sheetName val="Budget_Imt_mensuel_(CFO)2"/>
      <sheetName val="CDV_Pte_mensuel2"/>
      <sheetName val="Evol_Prod_(Eqpt)2"/>
      <sheetName val="CAPVR_Pte_mensuel2"/>
      <sheetName val="THƯ_VIỆN2"/>
      <sheetName val="Nguon_PT_xetai2"/>
      <sheetName val="Nguon_PT_xe_Ben2"/>
      <sheetName val="Bien_so2"/>
      <sheetName val="MỤC_LỤC2"/>
      <sheetName val="Ghi_chú2"/>
      <sheetName val="1__Định_hướng_HĐ_CN_năm_20192"/>
      <sheetName val="2_1_Tổng_quan_TT_KD_xe_DL2"/>
      <sheetName val="2_2_Tổng_quan_TT_DVPT_DL2"/>
      <sheetName val="3_1__ĐKM_xe_DL2"/>
      <sheetName val="3_2_1__KH_KD-MKT_&amp;_TCKD_xe_KIA2"/>
      <sheetName val="3_2_2_CSBH_KIA2"/>
      <sheetName val="3_2_3__KH_KD-MKT&amp;TCKD_DVPT2"/>
      <sheetName val="Pv_SL2"/>
      <sheetName val="3_3_1_KH_KD-MKT_&amp;_TCKD_Mazda2"/>
      <sheetName val="3_3_2_CSBH_MAZDA2"/>
      <sheetName val="3_3_3_KH_KD-MKT&amp;TCKD_DVPT_MAZD2"/>
      <sheetName val="3_4__DVPT_SR_KIA_MAZDA2"/>
      <sheetName val="3_4_1_KH_KD-MKT&amp;TCKD_PEUGEOT2"/>
      <sheetName val="3_4_2_CSBH_PEUGEOT2"/>
      <sheetName val="3_4_3_KH_KD-MKT&amp;TC_DVPT_PEUGEO2"/>
      <sheetName val="3_5__TÀI_CHÍNH_KD_XE_KIA_MAZDA2"/>
      <sheetName val="4_1_Tổng_quan_TT_KD_Tai,_Bus2"/>
      <sheetName val="4_2_Tổng_quan_TT_DVPT_Tai_Bus2"/>
      <sheetName val="5_1__ĐKM_xe_Tai,_Bus2"/>
      <sheetName val="PTBH_20182"/>
      <sheetName val="SL_-_TVBH2"/>
      <sheetName val="5_2a__KD_Xe_Fuso2"/>
      <sheetName val="5_2b__KD_Xe_Foton2"/>
      <sheetName val="5_2c__KD_Xe_Bus2"/>
      <sheetName val="5_2__KH_KD-MKT&amp;TCKD_xe_Tải,_Bu2"/>
      <sheetName val="5_3__CSBH_xe_Tải,_Bus2"/>
      <sheetName val="5_4_KH_KD-MKT&amp;TC_DVPT_Tải,_Bus2"/>
      <sheetName val="Review_note2"/>
      <sheetName val="6_1_ĐKĐK2"/>
      <sheetName val="6_2__Bảo_hiểm2"/>
      <sheetName val="6_3__Tín_dụng2"/>
      <sheetName val="6_4__GSHT_&amp;_PH2"/>
      <sheetName val="6_5_DVHT2"/>
      <sheetName val="7_1_KH_nhân_sự2"/>
      <sheetName val="7_2__Định_biên_&amp;_Lương2"/>
      <sheetName val="7_3_KH_thưởng_năng_suất2"/>
      <sheetName val="Check_TH2"/>
      <sheetName val="8__Hành_chính2"/>
      <sheetName val="8_12"/>
      <sheetName val="9_1__Duy_tu_bảo_trì2"/>
      <sheetName val="9_2__Cải_tạo,_nâng_cấp2"/>
      <sheetName val="10__TSCĐ_-_CCDC2"/>
      <sheetName val="11D__Tài_chính_KD_XE_TỔNG2"/>
      <sheetName val="11E__Tài_chính_KD_DVPT_TỔNG2"/>
      <sheetName val="11A__Tài_chính_SR_KIA2"/>
      <sheetName val="11B__Tài_chính_SR_MAZDA2"/>
      <sheetName val="11D__Tài_chính_SR_Peugout2"/>
      <sheetName val="11C__Tài_chính_SR_TẢI_BUS2"/>
      <sheetName val="11D__Tài_chính_SR_Du_lịch2"/>
      <sheetName val="11__Tài_chính_Chi_nhánh2"/>
      <sheetName val="12__SĐTC2"/>
      <sheetName val="견적서_detail_Main_11"/>
      <sheetName val="MASTER_DATA1"/>
      <sheetName val="S_P1"/>
      <sheetName val="R_FJS_CAR_(old)1"/>
      <sheetName val="Certificate_list_1"/>
      <sheetName val="REPAIR_DATA_-_CONTAINER_#53"/>
      <sheetName val="Material_References2"/>
      <sheetName val="케이스_재공_재고1"/>
      <sheetName val="BAT1_1"/>
      <sheetName val="업체손실공수_xls2"/>
      <sheetName val="FRT_재료비1"/>
      <sheetName val="8_공정능력평가(5)1"/>
      <sheetName val="2_Underbody_DT1"/>
      <sheetName val="0_주광원_LED_ASSY1"/>
      <sheetName val="9_초기공정능력조사(을)1"/>
      <sheetName val="1-1_연월차_개인별_보전수당1"/>
      <sheetName val="00-Input_Values1"/>
      <sheetName val="Input_Values1"/>
      <sheetName val="Corp_acronym1"/>
      <sheetName val="4_销售计划1"/>
      <sheetName val="Output_1_(2)1"/>
      <sheetName val="기종별_합계1"/>
      <sheetName val="실사LIST-중간가공품(05_12_27현재)_(2)1"/>
      <sheetName val="4_Financial1"/>
      <sheetName val="3_4)__FR_종합1"/>
      <sheetName val="3_4)__RR_종합1"/>
      <sheetName val="RFQ_Cover_Sheeet1"/>
      <sheetName val="3_학점이수(사내_사외교육)1"/>
      <sheetName val="1_page"/>
      <sheetName val="3__트림별_내수1"/>
      <sheetName val="3__트림별_북미1"/>
      <sheetName val="3__트림별_유럽1"/>
      <sheetName val="23_보증금(전신전화가입권)1"/>
      <sheetName val="Main-Yield_report"/>
      <sheetName val="Cosmetic_Description"/>
      <sheetName val="2_´ë?Ü°o1®"/>
      <sheetName val="실DATA_"/>
      <sheetName val="해외)_MASTER_DATA"/>
      <sheetName val="국내)_마스터_데이터"/>
      <sheetName val="Group_Consolidated"/>
      <sheetName val="Request_template"/>
      <sheetName val="단기금융상품"/>
      <sheetName val="품번리스트"/>
      <sheetName val="MAIN 4"/>
      <sheetName val="CKD부품_마스터"/>
      <sheetName val="공정"/>
      <sheetName val="07년 ECU RAW DATA"/>
      <sheetName val="REV Idle(19)_Output(74_중심거리확정)"/>
      <sheetName val="M1"/>
      <sheetName val="수정"/>
      <sheetName val="20년 생산확대방안"/>
      <sheetName val="Header"/>
      <sheetName val="98비정기소모"/>
      <sheetName val="CD&amp;SwapRates"/>
      <sheetName val="외화"/>
      <sheetName val="Roadmap Target_0627"/>
      <sheetName val="Roadmap Target (2)"/>
      <sheetName val="NX4e CAC INLET"/>
      <sheetName val="세부1-1"/>
      <sheetName val="세부1-2"/>
      <sheetName val="세부1-3"/>
      <sheetName val="세부1-4"/>
      <sheetName val="NX4e CAC OUTLET"/>
      <sheetName val="세부2-1"/>
      <sheetName val="세부2-2"/>
      <sheetName val="세부2-3"/>
      <sheetName val="세부2-4"/>
      <sheetName val="Theta3 FF (기존)"/>
      <sheetName val="Theta3 FF"/>
      <sheetName val="TF_1"/>
      <sheetName val="TF_2"/>
      <sheetName val="TF_3"/>
      <sheetName val="TF_4"/>
      <sheetName val="TF_5"/>
      <sheetName val="TF_6"/>
      <sheetName val="TR_7"/>
      <sheetName val="HZG D-Full Coolant Hose "/>
      <sheetName val="9BQX CAC"/>
      <sheetName val="9BQX CAC INLET_OUTLET(구매)"/>
      <sheetName val="NQ5 RADIATOR HOSE"/>
      <sheetName val="NX4 OIL COOLER HOSE"/>
      <sheetName val="SG2 RADIATOR HOSE(Current반영)"/>
      <sheetName val="NX4 BRAKE HOSE (구매)"/>
      <sheetName val="NX4 Brake Hose(개발)"/>
      <sheetName val="US4 OIL COOLER HOSE"/>
      <sheetName val="KA4 OIL COOLER HOSE"/>
      <sheetName val="Roadmap Target"/>
      <sheetName val="첨부3부재료비(차체)"/>
      <sheetName val="총괄"/>
      <sheetName val="환율반영"/>
      <sheetName val="진천"/>
      <sheetName val="Volume Sensitivity"/>
      <sheetName val="(6) CBA Exec Summary"/>
      <sheetName val="pre-PFD"/>
      <sheetName val="P1"/>
      <sheetName val="BID"/>
      <sheetName val="_FURNACE현설"/>
      <sheetName val="HISTORICAL"/>
      <sheetName val="FORECASTING"/>
      <sheetName val="BATCH일정"/>
      <sheetName val="일 년"/>
      <sheetName val="산출내역서집계표"/>
      <sheetName val="WUN"/>
      <sheetName val="열화상"/>
      <sheetName val="유형 List"/>
      <sheetName val="SOP 표지"/>
      <sheetName val="NEGO"/>
      <sheetName val="주간 진행 현황"/>
      <sheetName val="진위건물DB"/>
      <sheetName val="진영"/>
      <sheetName val="기계Ĩ1998~2003년)작업본"/>
      <sheetName val="항목별팀별예산"/>
      <sheetName val="기준단가설정"/>
      <sheetName val="안산선부동진행률"/>
      <sheetName val="덕전리"/>
      <sheetName val="공_x0000_"/>
      <sheetName val="첨#3__PCB"/>
      <sheetName val="Questions_for_Wuhan_Lear"/>
      <sheetName val="Detail_report"/>
      <sheetName val="CC_Down_load_0716"/>
      <sheetName val="CAUZA_DEFECTE"/>
      <sheetName val="CAUSES_OF_DEFECTS"/>
      <sheetName val="프로필렌_이송라인"/>
      <sheetName val="EO_이력관리대장"/>
      <sheetName val="입력_데이타1"/>
      <sheetName val="28_8부1"/>
      <sheetName val="3rd_DESIGN_APRD"/>
      <sheetName val="Tien_Thuong"/>
      <sheetName val="NC_XL_6T_cuoi_01_CTy"/>
      <sheetName val="Data_-6T_dau"/>
      <sheetName val="Cong_6T"/>
      <sheetName val="BEND_LOSS"/>
      <sheetName val="plan&amp;section_of_foundation"/>
      <sheetName val="4__가격구조"/>
      <sheetName val="Special_rack_(Packaging_Input)"/>
      <sheetName val="경영비율_"/>
      <sheetName val="ESTI_"/>
      <sheetName val="CP_khau_hao"/>
      <sheetName val="ns_chung"/>
      <sheetName val="dongia_(2)"/>
      <sheetName val="THĐH_E4"/>
      <sheetName val="THĐH_E3"/>
      <sheetName val="판매_계획_대_실적"/>
      <sheetName val="DG 285"/>
      <sheetName val="DG  286"/>
      <sheetName val="DG 85"/>
      <sheetName val="DG 89"/>
      <sheetName val="DG THIET BI"/>
      <sheetName val="DGVCTC 285"/>
      <sheetName val="DG vat lieu"/>
      <sheetName val="Cước VC + ĐM CP Tư vấn"/>
      <sheetName val="THVT"/>
      <sheetName val="4월실적"/>
      <sheetName val="첨부5-3)납입용기설정서"/>
      <sheetName val="금형원본"/>
      <sheetName val="목록 모음"/>
      <sheetName val="US4_BRKT_FR_BUMPER_SIDE_LWR_L_2"/>
      <sheetName val="지수"/>
      <sheetName val="Internal cost reference table"/>
      <sheetName val="????ile"/>
      <sheetName val="Page 14-A"/>
      <sheetName val="SPOT 조건"/>
      <sheetName val="co2 조건"/>
      <sheetName val="회의록(190211)"/>
      <sheetName val="1. 회의록(190218)"/>
      <sheetName val="1. 회의록(190225)"/>
      <sheetName val="1. 회의록(190730)"/>
      <sheetName val="2. 생산관리팀"/>
      <sheetName val="3. 생산팀"/>
      <sheetName val="4. 품질개발팀_품질"/>
      <sheetName val="5. 품질개발팀_개발"/>
      <sheetName val="6. 경영지원팀"/>
      <sheetName val="休日"/>
      <sheetName val="파일목록"/>
      <sheetName val="故障代码"/>
      <sheetName val="詳細資料"/>
      <sheetName val="附件一---外箱破損處理流程圖1"/>
      <sheetName val="版本状态"/>
      <sheetName val="Data (c)"/>
      <sheetName val="Data_(c)"/>
      <sheetName val="Iden"/>
      <sheetName val="15产能分析"/>
      <sheetName val="Low"/>
      <sheetName val="5800무형"/>
      <sheetName val="BT_Regions"/>
      <sheetName val="Start"/>
      <sheetName val="문서번호"/>
      <sheetName val="MIJIBI"/>
      <sheetName val="1-1. OEM"/>
      <sheetName val="1-2 Code Info"/>
      <sheetName val="Rate dat÷"/>
      <sheetName val="산출데이타(a)"/>
      <sheetName val="변수1"/>
      <sheetName val="조정내역(스크랩)"/>
      <sheetName val="FX Table"/>
      <sheetName val="제품구분"/>
      <sheetName val="FE DPHU报告 "/>
      <sheetName val="TOP 15"/>
      <sheetName val="FE_DPHU报告_"/>
      <sheetName val="Qual Approv Test Plan_050322"/>
      <sheetName val="Dashboard (methodologies)"/>
      <sheetName val="BE DPHU报告 "/>
      <sheetName val="Workings"/>
      <sheetName val="Solution"/>
      <sheetName val="전공장2"/>
      <sheetName val="2014.10"/>
      <sheetName val="(Vendor)Cover"/>
      <sheetName val="12월 기타"/>
      <sheetName val="System NPV"/>
      <sheetName val="kich thuoc"/>
      <sheetName val="DTHH"/>
      <sheetName val="1-1.Gene"/>
      <sheetName val="납입주기"/>
      <sheetName val="OperBal"/>
      <sheetName val="Takt - 1 Shift"/>
      <sheetName val="Workshop Summary"/>
      <sheetName val="대책방안"/>
      <sheetName val="견적목표List"/>
      <sheetName val="Simulate"/>
      <sheetName val="환산항목"/>
      <sheetName val="VPZ-aktuell"/>
      <sheetName val="param"/>
      <sheetName val="손익비교 Data"/>
      <sheetName val="RCL MY2"/>
      <sheetName val="Income Statement"/>
      <sheetName val="2 - SALCPA Tracker - pg. 1"/>
      <sheetName val="Chart of Accounts"/>
      <sheetName val="検索条件"/>
      <sheetName val="rpt03"/>
      <sheetName val="rpt01"/>
      <sheetName val="rpt05"/>
      <sheetName val="HS CODE"/>
      <sheetName val="TTNR_Checks"/>
      <sheetName val="DPU 지적 (1월)"/>
      <sheetName val="HR Final"/>
      <sheetName val="HR"/>
      <sheetName val="Capa réelle TPT S49"/>
      <sheetName val="Récap capa TPT S49"/>
      <sheetName val="BEZEL_L외주"/>
      <sheetName val="NOZZLE_ASSY-SIDE_DEF_LH"/>
      <sheetName val="A-General"/>
      <sheetName val="List definitions"/>
      <sheetName val="그림"/>
      <sheetName val="KPI sheet"/>
      <sheetName val="서열표"/>
      <sheetName val="종합판"/>
      <sheetName val="기초_DATA5"/>
      <sheetName val="DRBFM"/>
      <sheetName val="Dimension Data"/>
      <sheetName val="Capa(1)"/>
      <sheetName val="수주추정"/>
      <sheetName val="C"/>
      <sheetName val="Constantes"/>
      <sheetName val="Performance"/>
      <sheetName val="Reference Lists"/>
      <sheetName val="Ramp-up Prod KLf pro Woche "/>
      <sheetName val="Cork"/>
      <sheetName val="Equipment Info assumptions"/>
      <sheetName val="试制准入检查"/>
      <sheetName val="Manufacturers And Names Lists"/>
      <sheetName val="BE_DPHU报告_"/>
      <sheetName val="封面"/>
      <sheetName val="说明"/>
      <sheetName val="リリースファイル一覧"/>
      <sheetName val="設能力3"/>
      <sheetName val="?PRDW30.XL"/>
      <sheetName val="제품별_수량"/>
      <sheetName val="①評価項目_メーカー"/>
      <sheetName val=" 启 东"/>
      <sheetName val="product lines"/>
      <sheetName val="09년 1월이후 완료신작"/>
      <sheetName val="DATOS1"/>
      <sheetName val="TABLA"/>
      <sheetName val="ecr blank"/>
      <sheetName val="Material Import Rate"/>
      <sheetName val="Arrivals"/>
      <sheetName val="Courier 4x2"/>
      <sheetName val="month"/>
      <sheetName val="Retail Spider"/>
      <sheetName val="Lists (Hide)"/>
      <sheetName val="GRP"/>
      <sheetName val="WKS"/>
      <sheetName val="FIN6 input Front F&amp;G"/>
      <sheetName val="Plant"/>
      <sheetName val="Old Consoles"/>
      <sheetName val="OEM-Engr-Product Data"/>
      <sheetName val="Material Expense Rate"/>
      <sheetName val="POP Forecast"/>
      <sheetName val="2월생산성현황"/>
      <sheetName val="hidden"/>
      <sheetName val="翻译总表"/>
      <sheetName val="9808"/>
      <sheetName val="월별발행건수및금액(2011)"/>
      <sheetName val="출하현황"/>
      <sheetName val="세부손익목표"/>
      <sheetName val="9810"/>
      <sheetName val="9807"/>
      <sheetName val="9811"/>
      <sheetName val="INPUT DATA(입찰)"/>
      <sheetName val="어퍼금형"/>
      <sheetName val="일위대가표(DEEP)"/>
      <sheetName val="오산"/>
      <sheetName val="기술료현황"/>
      <sheetName val="1-2"/>
      <sheetName val="잠시"/>
      <sheetName val="SUB자료01 - 드롭 항목"/>
      <sheetName val="FILL-A"/>
      <sheetName val="Y3_LIST"/>
      <sheetName val="원계-JOINT"/>
      <sheetName val="Volume &amp; Assumptions"/>
      <sheetName val="RATES"/>
      <sheetName val="구성비"/>
      <sheetName val="(2) CT&amp;CAPA"/>
      <sheetName val="경수97.02"/>
      <sheetName val="MPST01V"/>
      <sheetName val="200"/>
      <sheetName val="Packing수불"/>
      <sheetName val="Scrap"/>
      <sheetName val="CELL"/>
      <sheetName val="월간total"/>
      <sheetName val="실적입력"/>
      <sheetName val="CELL 생산일보 "/>
      <sheetName val="OT"/>
      <sheetName val="Apr"/>
      <sheetName val="T7"/>
      <sheetName val="Feb"/>
      <sheetName val="Jan"/>
      <sheetName val="Mar"/>
      <sheetName val="May"/>
      <sheetName val="T1"/>
      <sheetName val="T6"/>
      <sheetName val="T3"/>
      <sheetName val="T4"/>
      <sheetName val="PDmaster"/>
      <sheetName val="Sales Plan"/>
      <sheetName val="51755-B1100(1CVT)"/>
      <sheetName val="입력SHT"/>
      <sheetName val="재활용분류정보"/>
      <sheetName val="ACC-01-01"/>
      <sheetName val="Sheet298"/>
      <sheetName val="원소재(B_D_18.05)"/>
      <sheetName val="배관내역"/>
      <sheetName val="부서C刀_x0010__x0000_"/>
      <sheetName val="적용환율"/>
      <sheetName val=" 갑지"/>
      <sheetName val="원단위 입력"/>
      <sheetName val="UNSTEADY"/>
      <sheetName val="inter"/>
      <sheetName val="하나모듈옥외소화전이설"/>
      <sheetName val="Codes"/>
      <sheetName val="C_O내역(FB)"/>
      <sheetName val="개별(LEAD WIRE)"/>
      <sheetName val="LF내역"/>
      <sheetName val="Macro"/>
      <sheetName val="Sheet172"/>
      <sheetName val="자체경비"/>
      <sheetName val="prov locales"/>
      <sheetName val="0.Cover"/>
      <sheetName val="1.Change_History"/>
      <sheetName val="2.Criteria"/>
      <sheetName val="dcu_toal"/>
      <sheetName val="5.Safety_Mechanism"/>
      <sheetName val="Prices P11 and P12 (PAG) (2)"/>
      <sheetName val="일일자금 "/>
      <sheetName val="승_x0000__x0000_Ԁ"/>
      <sheetName val="Active 1,4 MT"/>
      <sheetName val="Valid Options"/>
      <sheetName val="2015_2018 Veh Vol"/>
      <sheetName val="자산_종합"/>
      <sheetName val="D"/>
      <sheetName val="ExterneTBGListeDeroulante"/>
      <sheetName val="2B1U-F-4"/>
      <sheetName val="M96현황_동아"/>
      <sheetName val="FE_DPHU报告_1"/>
      <sheetName val="TOP_15"/>
      <sheetName val="Qual_Approv_Test_Plan_050322"/>
      <sheetName val="Dashboard_(methodologies)"/>
      <sheetName val="BE_DPHU报告_1"/>
      <sheetName val="Reference_Lists"/>
      <sheetName val="Ramp-up_Prod_KLf_pro_Woche_"/>
      <sheetName val="Equipment_Info_assumptions"/>
      <sheetName val="Manufacturers_And_Names_Lists"/>
      <sheetName val="AAVR-IL"/>
      <sheetName val="99월별경비계획"/>
      <sheetName val="Mov‘2008"/>
      <sheetName val="Mov‘2007"/>
      <sheetName val="Mov‘2005"/>
      <sheetName val="Mov‘2006"/>
      <sheetName val="KPI실적"/>
      <sheetName val="GG"/>
      <sheetName val="C2"/>
      <sheetName val="EG제"/>
      <sheetName val="NCC제"/>
      <sheetName val="UT"/>
      <sheetName val="NCC"/>
      <sheetName val="HMBPROD"/>
      <sheetName val="FC-101"/>
      <sheetName val="8230"/>
      <sheetName val="Parameters"/>
      <sheetName val="Miser-P "/>
      <sheetName val="主要技術"/>
      <sheetName val="011"/>
      <sheetName val="부자재 대표"/>
      <sheetName val="원가비교 현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6">
          <cell r="A6">
            <v>1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/>
      <sheetData sheetId="489">
        <row r="73">
          <cell r="E73">
            <v>-1978066.1999669024</v>
          </cell>
        </row>
      </sheetData>
      <sheetData sheetId="490"/>
      <sheetData sheetId="491">
        <row r="73">
          <cell r="E73">
            <v>-1978066.1999669024</v>
          </cell>
        </row>
      </sheetData>
      <sheetData sheetId="492">
        <row r="73">
          <cell r="E73">
            <v>-1978066.1999669024</v>
          </cell>
        </row>
      </sheetData>
      <sheetData sheetId="493"/>
      <sheetData sheetId="494"/>
      <sheetData sheetId="495">
        <row r="73">
          <cell r="E73">
            <v>-1978066.1999669024</v>
          </cell>
        </row>
      </sheetData>
      <sheetData sheetId="496">
        <row r="73">
          <cell r="E73">
            <v>-1978066.1999669024</v>
          </cell>
        </row>
      </sheetData>
      <sheetData sheetId="497">
        <row r="6">
          <cell r="A6">
            <v>1</v>
          </cell>
        </row>
      </sheetData>
      <sheetData sheetId="498">
        <row r="73">
          <cell r="E73">
            <v>-1978066.1999669024</v>
          </cell>
        </row>
      </sheetData>
      <sheetData sheetId="499">
        <row r="6">
          <cell r="A6">
            <v>1</v>
          </cell>
        </row>
      </sheetData>
      <sheetData sheetId="500">
        <row r="6">
          <cell r="A6">
            <v>1</v>
          </cell>
        </row>
      </sheetData>
      <sheetData sheetId="501">
        <row r="73">
          <cell r="E73">
            <v>-1978066.1999669024</v>
          </cell>
        </row>
      </sheetData>
      <sheetData sheetId="502">
        <row r="1">
          <cell r="A1" t="str">
            <v>1월 생산실적</v>
          </cell>
        </row>
      </sheetData>
      <sheetData sheetId="503">
        <row r="6">
          <cell r="A6">
            <v>1</v>
          </cell>
        </row>
      </sheetData>
      <sheetData sheetId="504">
        <row r="6">
          <cell r="A6">
            <v>1</v>
          </cell>
        </row>
      </sheetData>
      <sheetData sheetId="505">
        <row r="1">
          <cell r="A1" t="str">
            <v>1월 생산실적</v>
          </cell>
        </row>
      </sheetData>
      <sheetData sheetId="506">
        <row r="6">
          <cell r="A6">
            <v>1</v>
          </cell>
        </row>
      </sheetData>
      <sheetData sheetId="507">
        <row r="6">
          <cell r="A6">
            <v>1</v>
          </cell>
        </row>
      </sheetData>
      <sheetData sheetId="508">
        <row r="6">
          <cell r="A6">
            <v>1</v>
          </cell>
        </row>
      </sheetData>
      <sheetData sheetId="509">
        <row r="6">
          <cell r="A6">
            <v>1</v>
          </cell>
        </row>
      </sheetData>
      <sheetData sheetId="510">
        <row r="73">
          <cell r="E73">
            <v>-1978066.1999669024</v>
          </cell>
        </row>
      </sheetData>
      <sheetData sheetId="511">
        <row r="73">
          <cell r="E73">
            <v>-1978066.1999669024</v>
          </cell>
        </row>
      </sheetData>
      <sheetData sheetId="512">
        <row r="73">
          <cell r="E73">
            <v>-1978066.1999669024</v>
          </cell>
        </row>
      </sheetData>
      <sheetData sheetId="513">
        <row r="73">
          <cell r="E73">
            <v>-1978066.1999669024</v>
          </cell>
        </row>
      </sheetData>
      <sheetData sheetId="514">
        <row r="73">
          <cell r="E73">
            <v>-1978066.1999669024</v>
          </cell>
        </row>
      </sheetData>
      <sheetData sheetId="515">
        <row r="73">
          <cell r="E73">
            <v>-1978066.1999669024</v>
          </cell>
        </row>
      </sheetData>
      <sheetData sheetId="516">
        <row r="73">
          <cell r="E73">
            <v>-1978066.1999669024</v>
          </cell>
        </row>
      </sheetData>
      <sheetData sheetId="517">
        <row r="73">
          <cell r="E73">
            <v>-1978066.1999669024</v>
          </cell>
        </row>
      </sheetData>
      <sheetData sheetId="518">
        <row r="73">
          <cell r="E73">
            <v>-1978066.1999669024</v>
          </cell>
        </row>
      </sheetData>
      <sheetData sheetId="519">
        <row r="73">
          <cell r="E73">
            <v>-1978066.1999669024</v>
          </cell>
        </row>
      </sheetData>
      <sheetData sheetId="520"/>
      <sheetData sheetId="521"/>
      <sheetData sheetId="522"/>
      <sheetData sheetId="523">
        <row r="73">
          <cell r="E73">
            <v>-1978066.1999669024</v>
          </cell>
        </row>
      </sheetData>
      <sheetData sheetId="524">
        <row r="73">
          <cell r="E73">
            <v>-1978066.1999669024</v>
          </cell>
        </row>
      </sheetData>
      <sheetData sheetId="525"/>
      <sheetData sheetId="526">
        <row r="73">
          <cell r="E73">
            <v>-1978066.1999669024</v>
          </cell>
        </row>
      </sheetData>
      <sheetData sheetId="527">
        <row r="73">
          <cell r="E73">
            <v>-1978066.1999669024</v>
          </cell>
        </row>
      </sheetData>
      <sheetData sheetId="528">
        <row r="73">
          <cell r="E73">
            <v>-1978066.1999669024</v>
          </cell>
        </row>
      </sheetData>
      <sheetData sheetId="529"/>
      <sheetData sheetId="530">
        <row r="73">
          <cell r="E73">
            <v>-1978066.1999669024</v>
          </cell>
        </row>
      </sheetData>
      <sheetData sheetId="531">
        <row r="73">
          <cell r="E73">
            <v>-1978066.1999669024</v>
          </cell>
        </row>
      </sheetData>
      <sheetData sheetId="532">
        <row r="73">
          <cell r="E73">
            <v>-1978066.1999669024</v>
          </cell>
        </row>
      </sheetData>
      <sheetData sheetId="533">
        <row r="73">
          <cell r="E73">
            <v>-1978066.1999669024</v>
          </cell>
        </row>
      </sheetData>
      <sheetData sheetId="534">
        <row r="73">
          <cell r="E73">
            <v>-1978066.1999669024</v>
          </cell>
        </row>
      </sheetData>
      <sheetData sheetId="535">
        <row r="73">
          <cell r="E73">
            <v>-1978066.1999669024</v>
          </cell>
        </row>
      </sheetData>
      <sheetData sheetId="536"/>
      <sheetData sheetId="537">
        <row r="73">
          <cell r="E73">
            <v>-1978066.1999669024</v>
          </cell>
        </row>
      </sheetData>
      <sheetData sheetId="538"/>
      <sheetData sheetId="539">
        <row r="73">
          <cell r="E73">
            <v>-1978066.1999669024</v>
          </cell>
        </row>
      </sheetData>
      <sheetData sheetId="540"/>
      <sheetData sheetId="541"/>
      <sheetData sheetId="542"/>
      <sheetData sheetId="543"/>
      <sheetData sheetId="544"/>
      <sheetData sheetId="545">
        <row r="73">
          <cell r="E73">
            <v>-1978066.1999669024</v>
          </cell>
        </row>
      </sheetData>
      <sheetData sheetId="546">
        <row r="73">
          <cell r="E73">
            <v>-1978066.1999669024</v>
          </cell>
        </row>
      </sheetData>
      <sheetData sheetId="547">
        <row r="73">
          <cell r="E73">
            <v>-1978066.1999669024</v>
          </cell>
        </row>
      </sheetData>
      <sheetData sheetId="548"/>
      <sheetData sheetId="549">
        <row r="73">
          <cell r="E73">
            <v>-1978066.1999669024</v>
          </cell>
        </row>
      </sheetData>
      <sheetData sheetId="550">
        <row r="6">
          <cell r="A6">
            <v>1</v>
          </cell>
        </row>
      </sheetData>
      <sheetData sheetId="551">
        <row r="1">
          <cell r="A1" t="str">
            <v>1월 생산실적</v>
          </cell>
        </row>
      </sheetData>
      <sheetData sheetId="552">
        <row r="73">
          <cell r="E73">
            <v>-1978066.1999669024</v>
          </cell>
        </row>
      </sheetData>
      <sheetData sheetId="553">
        <row r="6">
          <cell r="A6">
            <v>1</v>
          </cell>
        </row>
      </sheetData>
      <sheetData sheetId="554">
        <row r="1">
          <cell r="A1" t="str">
            <v>1월 생산실적</v>
          </cell>
        </row>
      </sheetData>
      <sheetData sheetId="555">
        <row r="1">
          <cell r="A1" t="str">
            <v>1월 생산실적</v>
          </cell>
        </row>
      </sheetData>
      <sheetData sheetId="556">
        <row r="1">
          <cell r="A1" t="str">
            <v>1월 생산실적</v>
          </cell>
        </row>
      </sheetData>
      <sheetData sheetId="557">
        <row r="1">
          <cell r="A1" t="str">
            <v>1월 생산실적</v>
          </cell>
        </row>
      </sheetData>
      <sheetData sheetId="558">
        <row r="1">
          <cell r="A1" t="str">
            <v>1월 생산실적</v>
          </cell>
        </row>
      </sheetData>
      <sheetData sheetId="559">
        <row r="1">
          <cell r="A1" t="str">
            <v>1월 생산실적</v>
          </cell>
        </row>
      </sheetData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/>
      <sheetData sheetId="714" refreshError="1"/>
      <sheetData sheetId="715" refreshError="1"/>
      <sheetData sheetId="716" refreshError="1"/>
      <sheetData sheetId="717" refreshError="1"/>
      <sheetData sheetId="718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>
        <row r="1">
          <cell r="A1" t="str">
            <v>1월 생산실적</v>
          </cell>
        </row>
      </sheetData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>
        <row r="6">
          <cell r="A6">
            <v>1</v>
          </cell>
        </row>
      </sheetData>
      <sheetData sheetId="1061">
        <row r="73">
          <cell r="E73">
            <v>-1978066.1999669024</v>
          </cell>
        </row>
      </sheetData>
      <sheetData sheetId="1062">
        <row r="73">
          <cell r="E73">
            <v>-1978066.1999669024</v>
          </cell>
        </row>
      </sheetData>
      <sheetData sheetId="1063"/>
      <sheetData sheetId="1064">
        <row r="73">
          <cell r="E73">
            <v>-1978066.1999669024</v>
          </cell>
        </row>
      </sheetData>
      <sheetData sheetId="1065">
        <row r="73">
          <cell r="E73">
            <v>-1978066.1999669024</v>
          </cell>
        </row>
      </sheetData>
      <sheetData sheetId="1066">
        <row r="73">
          <cell r="E73">
            <v>-1978066.1999669024</v>
          </cell>
        </row>
      </sheetData>
      <sheetData sheetId="1067">
        <row r="73">
          <cell r="E73">
            <v>-1978066.1999669024</v>
          </cell>
        </row>
      </sheetData>
      <sheetData sheetId="1068">
        <row r="73">
          <cell r="E73">
            <v>-1978066.1999669024</v>
          </cell>
        </row>
      </sheetData>
      <sheetData sheetId="1069">
        <row r="73">
          <cell r="E73">
            <v>-1978066.1999669024</v>
          </cell>
        </row>
      </sheetData>
      <sheetData sheetId="1070">
        <row r="73">
          <cell r="E73">
            <v>-1978066.1999669024</v>
          </cell>
        </row>
      </sheetData>
      <sheetData sheetId="1071">
        <row r="73">
          <cell r="E73">
            <v>-1978066.1999669024</v>
          </cell>
        </row>
      </sheetData>
      <sheetData sheetId="1072">
        <row r="73">
          <cell r="E73">
            <v>-1978066.1999669024</v>
          </cell>
        </row>
      </sheetData>
      <sheetData sheetId="1073">
        <row r="73">
          <cell r="E73">
            <v>-1978066.1999669024</v>
          </cell>
        </row>
      </sheetData>
      <sheetData sheetId="1074">
        <row r="73">
          <cell r="E73">
            <v>-1978066.1999669024</v>
          </cell>
        </row>
      </sheetData>
      <sheetData sheetId="1075">
        <row r="73">
          <cell r="E73">
            <v>-1978066.1999669024</v>
          </cell>
        </row>
      </sheetData>
      <sheetData sheetId="1076">
        <row r="73">
          <cell r="E73">
            <v>-1978066.1999669024</v>
          </cell>
        </row>
      </sheetData>
      <sheetData sheetId="1077">
        <row r="73">
          <cell r="E73">
            <v>-1978066.1999669024</v>
          </cell>
        </row>
      </sheetData>
      <sheetData sheetId="1078">
        <row r="73">
          <cell r="E73">
            <v>-1978066.1999669024</v>
          </cell>
        </row>
      </sheetData>
      <sheetData sheetId="1079">
        <row r="73">
          <cell r="E73">
            <v>-1978066.1999669024</v>
          </cell>
        </row>
      </sheetData>
      <sheetData sheetId="1080">
        <row r="73">
          <cell r="E73">
            <v>-1978066.1999669024</v>
          </cell>
        </row>
      </sheetData>
      <sheetData sheetId="1081">
        <row r="73">
          <cell r="E73">
            <v>-1978066.1999669024</v>
          </cell>
        </row>
      </sheetData>
      <sheetData sheetId="1082">
        <row r="73">
          <cell r="E73">
            <v>-1978066.1999669024</v>
          </cell>
        </row>
      </sheetData>
      <sheetData sheetId="1083">
        <row r="73">
          <cell r="E73">
            <v>-1978066.1999669024</v>
          </cell>
        </row>
      </sheetData>
      <sheetData sheetId="1084">
        <row r="73">
          <cell r="E73">
            <v>-1978066.1999669024</v>
          </cell>
        </row>
      </sheetData>
      <sheetData sheetId="1085">
        <row r="73">
          <cell r="E73">
            <v>-1978066.1999669024</v>
          </cell>
        </row>
      </sheetData>
      <sheetData sheetId="1086">
        <row r="73">
          <cell r="E73">
            <v>-1978066.1999669024</v>
          </cell>
        </row>
      </sheetData>
      <sheetData sheetId="1087">
        <row r="73">
          <cell r="E73">
            <v>-1978066.1999669024</v>
          </cell>
        </row>
      </sheetData>
      <sheetData sheetId="1088">
        <row r="73">
          <cell r="E73">
            <v>-1978066.1999669024</v>
          </cell>
        </row>
      </sheetData>
      <sheetData sheetId="1089">
        <row r="73">
          <cell r="E73">
            <v>-1978066.1999669024</v>
          </cell>
        </row>
      </sheetData>
      <sheetData sheetId="1090">
        <row r="73">
          <cell r="E73">
            <v>-1978066.1999669024</v>
          </cell>
        </row>
      </sheetData>
      <sheetData sheetId="1091">
        <row r="73">
          <cell r="E73">
            <v>-1978066.1999669024</v>
          </cell>
        </row>
      </sheetData>
      <sheetData sheetId="1092">
        <row r="73">
          <cell r="E73">
            <v>-1978066.1999669024</v>
          </cell>
        </row>
      </sheetData>
      <sheetData sheetId="1093">
        <row r="73">
          <cell r="E73">
            <v>-1978066.1999669024</v>
          </cell>
        </row>
      </sheetData>
      <sheetData sheetId="1094">
        <row r="73">
          <cell r="E73">
            <v>-1978066.1999669024</v>
          </cell>
        </row>
      </sheetData>
      <sheetData sheetId="1095">
        <row r="73">
          <cell r="E73">
            <v>-1978066.1999669024</v>
          </cell>
        </row>
      </sheetData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>
        <row r="73">
          <cell r="E73">
            <v>-1978066.1999669024</v>
          </cell>
        </row>
      </sheetData>
      <sheetData sheetId="1113">
        <row r="73">
          <cell r="E73">
            <v>-1978066.1999669024</v>
          </cell>
        </row>
      </sheetData>
      <sheetData sheetId="1114"/>
      <sheetData sheetId="1115"/>
      <sheetData sheetId="1116"/>
      <sheetData sheetId="1117"/>
      <sheetData sheetId="1118"/>
      <sheetData sheetId="1119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>
        <row r="1">
          <cell r="A1" t="str">
            <v>1월 생산실적</v>
          </cell>
        </row>
      </sheetData>
      <sheetData sheetId="1653">
        <row r="1">
          <cell r="A1" t="str">
            <v>1월 생산실적</v>
          </cell>
        </row>
      </sheetData>
      <sheetData sheetId="1654">
        <row r="1">
          <cell r="A1" t="str">
            <v>1월 생산실적</v>
          </cell>
        </row>
      </sheetData>
      <sheetData sheetId="1655" refreshError="1"/>
      <sheetData sheetId="1656">
        <row r="1">
          <cell r="A1" t="str">
            <v>1월 생산실적</v>
          </cell>
        </row>
      </sheetData>
      <sheetData sheetId="1657">
        <row r="1">
          <cell r="A1" t="str">
            <v>1월 생산실적</v>
          </cell>
        </row>
      </sheetData>
      <sheetData sheetId="1658">
        <row r="6">
          <cell r="A6">
            <v>1</v>
          </cell>
        </row>
      </sheetData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>
        <row r="1">
          <cell r="A1" t="str">
            <v>1월 생산실적</v>
          </cell>
        </row>
      </sheetData>
      <sheetData sheetId="1716">
        <row r="1">
          <cell r="A1" t="str">
            <v>1월 생산실적</v>
          </cell>
        </row>
      </sheetData>
      <sheetData sheetId="1717">
        <row r="6">
          <cell r="A6">
            <v>1</v>
          </cell>
        </row>
      </sheetData>
      <sheetData sheetId="1718">
        <row r="6">
          <cell r="A6">
            <v>1</v>
          </cell>
        </row>
      </sheetData>
      <sheetData sheetId="1719">
        <row r="6">
          <cell r="A6">
            <v>1</v>
          </cell>
        </row>
      </sheetData>
      <sheetData sheetId="1720" refreshError="1"/>
      <sheetData sheetId="1721">
        <row r="6">
          <cell r="A6">
            <v>1</v>
          </cell>
        </row>
      </sheetData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>
        <row r="1">
          <cell r="A1" t="str">
            <v>1월 생산실적</v>
          </cell>
        </row>
      </sheetData>
      <sheetData sheetId="1811">
        <row r="1">
          <cell r="A1" t="str">
            <v>1월 생산실적</v>
          </cell>
        </row>
      </sheetData>
      <sheetData sheetId="1812">
        <row r="1">
          <cell r="A1" t="str">
            <v>1월 생산실적</v>
          </cell>
        </row>
      </sheetData>
      <sheetData sheetId="1813">
        <row r="1">
          <cell r="A1" t="str">
            <v>1월 생산실적</v>
          </cell>
        </row>
      </sheetData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>
        <row r="1">
          <cell r="A1" t="str">
            <v>1월 생산실적</v>
          </cell>
        </row>
      </sheetData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>
        <row r="1">
          <cell r="A1" t="str">
            <v>1월 생산실적</v>
          </cell>
        </row>
      </sheetData>
      <sheetData sheetId="1951">
        <row r="6">
          <cell r="A6">
            <v>1</v>
          </cell>
        </row>
      </sheetData>
      <sheetData sheetId="1952">
        <row r="6">
          <cell r="A6">
            <v>1</v>
          </cell>
        </row>
      </sheetData>
      <sheetData sheetId="1953">
        <row r="1">
          <cell r="A1" t="str">
            <v>1월 생산실적</v>
          </cell>
        </row>
      </sheetData>
      <sheetData sheetId="1954">
        <row r="6">
          <cell r="A6">
            <v>1</v>
          </cell>
        </row>
      </sheetData>
      <sheetData sheetId="1955">
        <row r="1">
          <cell r="A1" t="str">
            <v>1월 생산실적</v>
          </cell>
        </row>
      </sheetData>
      <sheetData sheetId="1956">
        <row r="1">
          <cell r="A1" t="str">
            <v>1월 생산실적</v>
          </cell>
        </row>
      </sheetData>
      <sheetData sheetId="1957">
        <row r="1">
          <cell r="A1" t="str">
            <v>1월 생산실적</v>
          </cell>
        </row>
      </sheetData>
      <sheetData sheetId="1958">
        <row r="6">
          <cell r="A6">
            <v>1</v>
          </cell>
        </row>
      </sheetData>
      <sheetData sheetId="1959">
        <row r="1">
          <cell r="A1" t="str">
            <v>1월 생산실적</v>
          </cell>
        </row>
      </sheetData>
      <sheetData sheetId="1960">
        <row r="6">
          <cell r="A6">
            <v>1</v>
          </cell>
        </row>
      </sheetData>
      <sheetData sheetId="1961">
        <row r="6">
          <cell r="A6">
            <v>1</v>
          </cell>
        </row>
      </sheetData>
      <sheetData sheetId="1962">
        <row r="6">
          <cell r="A6">
            <v>1</v>
          </cell>
        </row>
      </sheetData>
      <sheetData sheetId="1963">
        <row r="1">
          <cell r="A1" t="str">
            <v>1월 생산실적</v>
          </cell>
        </row>
      </sheetData>
      <sheetData sheetId="1964">
        <row r="6">
          <cell r="A6">
            <v>1</v>
          </cell>
        </row>
      </sheetData>
      <sheetData sheetId="1965">
        <row r="1">
          <cell r="A1" t="str">
            <v>1월 생산실적</v>
          </cell>
        </row>
      </sheetData>
      <sheetData sheetId="1966">
        <row r="6">
          <cell r="A6">
            <v>1</v>
          </cell>
        </row>
      </sheetData>
      <sheetData sheetId="1967">
        <row r="1">
          <cell r="A1" t="str">
            <v>1월 생산실적</v>
          </cell>
        </row>
      </sheetData>
      <sheetData sheetId="1968">
        <row r="6">
          <cell r="A6">
            <v>1</v>
          </cell>
        </row>
      </sheetData>
      <sheetData sheetId="1969">
        <row r="1">
          <cell r="A1" t="str">
            <v>1월 생산실적</v>
          </cell>
        </row>
      </sheetData>
      <sheetData sheetId="1970">
        <row r="6">
          <cell r="A6">
            <v>1</v>
          </cell>
        </row>
      </sheetData>
      <sheetData sheetId="1971">
        <row r="1">
          <cell r="A1" t="str">
            <v>1월 생산실적</v>
          </cell>
        </row>
      </sheetData>
      <sheetData sheetId="1972">
        <row r="1">
          <cell r="A1" t="str">
            <v>1월 생산실적</v>
          </cell>
        </row>
      </sheetData>
      <sheetData sheetId="1973">
        <row r="1">
          <cell r="A1" t="str">
            <v>1월 생산실적</v>
          </cell>
        </row>
      </sheetData>
      <sheetData sheetId="1974">
        <row r="1">
          <cell r="A1" t="str">
            <v>1월 생산실적</v>
          </cell>
        </row>
      </sheetData>
      <sheetData sheetId="1975">
        <row r="1">
          <cell r="A1" t="str">
            <v>1월 생산실적</v>
          </cell>
        </row>
      </sheetData>
      <sheetData sheetId="1976">
        <row r="1">
          <cell r="A1" t="str">
            <v>1월 생산실적</v>
          </cell>
        </row>
      </sheetData>
      <sheetData sheetId="1977">
        <row r="1">
          <cell r="A1" t="str">
            <v>1월 생산실적</v>
          </cell>
        </row>
      </sheetData>
      <sheetData sheetId="1978">
        <row r="1">
          <cell r="A1" t="str">
            <v>1월 생산실적</v>
          </cell>
        </row>
      </sheetData>
      <sheetData sheetId="1979">
        <row r="1">
          <cell r="A1" t="str">
            <v>1월 생산실적</v>
          </cell>
        </row>
      </sheetData>
      <sheetData sheetId="1980">
        <row r="1">
          <cell r="A1" t="str">
            <v>1월 생산실적</v>
          </cell>
        </row>
      </sheetData>
      <sheetData sheetId="1981">
        <row r="1">
          <cell r="A1" t="str">
            <v>1월 생산실적</v>
          </cell>
        </row>
      </sheetData>
      <sheetData sheetId="1982">
        <row r="1">
          <cell r="A1" t="str">
            <v>1월 생산실적</v>
          </cell>
        </row>
      </sheetData>
      <sheetData sheetId="1983">
        <row r="1">
          <cell r="A1" t="str">
            <v>1월 생산실적</v>
          </cell>
        </row>
      </sheetData>
      <sheetData sheetId="1984">
        <row r="1">
          <cell r="A1" t="str">
            <v>1월 생산실적</v>
          </cell>
        </row>
      </sheetData>
      <sheetData sheetId="1985">
        <row r="1">
          <cell r="A1" t="str">
            <v>1월 생산실적</v>
          </cell>
        </row>
      </sheetData>
      <sheetData sheetId="1986">
        <row r="1">
          <cell r="A1" t="str">
            <v>1월 생산실적</v>
          </cell>
        </row>
      </sheetData>
      <sheetData sheetId="1987">
        <row r="1">
          <cell r="A1" t="str">
            <v>1월 생산실적</v>
          </cell>
        </row>
      </sheetData>
      <sheetData sheetId="1988">
        <row r="1">
          <cell r="A1" t="str">
            <v>1월 생산실적</v>
          </cell>
        </row>
      </sheetData>
      <sheetData sheetId="1989">
        <row r="1">
          <cell r="A1" t="str">
            <v>1월 생산실적</v>
          </cell>
        </row>
      </sheetData>
      <sheetData sheetId="1990">
        <row r="1">
          <cell r="A1" t="str">
            <v>1월 생산실적</v>
          </cell>
        </row>
      </sheetData>
      <sheetData sheetId="1991">
        <row r="1">
          <cell r="A1" t="str">
            <v>1월 생산실적</v>
          </cell>
        </row>
      </sheetData>
      <sheetData sheetId="1992">
        <row r="1">
          <cell r="A1" t="str">
            <v>1월 생산실적</v>
          </cell>
        </row>
      </sheetData>
      <sheetData sheetId="1993">
        <row r="1">
          <cell r="A1" t="str">
            <v>1월 생산실적</v>
          </cell>
        </row>
      </sheetData>
      <sheetData sheetId="1994">
        <row r="1">
          <cell r="A1" t="str">
            <v>1월 생산실적</v>
          </cell>
        </row>
      </sheetData>
      <sheetData sheetId="1995">
        <row r="1">
          <cell r="A1" t="str">
            <v>1월 생산실적</v>
          </cell>
        </row>
      </sheetData>
      <sheetData sheetId="1996">
        <row r="1">
          <cell r="A1" t="str">
            <v>1월 생산실적</v>
          </cell>
        </row>
      </sheetData>
      <sheetData sheetId="1997">
        <row r="6">
          <cell r="A6">
            <v>1</v>
          </cell>
        </row>
      </sheetData>
      <sheetData sheetId="1998">
        <row r="1">
          <cell r="A1" t="str">
            <v>1월 생산실적</v>
          </cell>
        </row>
      </sheetData>
      <sheetData sheetId="1999">
        <row r="1">
          <cell r="A1" t="str">
            <v>1월 생산실적</v>
          </cell>
        </row>
      </sheetData>
      <sheetData sheetId="2000">
        <row r="1">
          <cell r="A1" t="str">
            <v>1월 생산실적</v>
          </cell>
        </row>
      </sheetData>
      <sheetData sheetId="2001">
        <row r="6">
          <cell r="A6">
            <v>1</v>
          </cell>
        </row>
      </sheetData>
      <sheetData sheetId="2002">
        <row r="1">
          <cell r="A1" t="str">
            <v>1월 생산실적</v>
          </cell>
        </row>
      </sheetData>
      <sheetData sheetId="2003">
        <row r="6">
          <cell r="A6">
            <v>1</v>
          </cell>
        </row>
      </sheetData>
      <sheetData sheetId="2004">
        <row r="1">
          <cell r="A1" t="str">
            <v>1월 생산실적</v>
          </cell>
        </row>
      </sheetData>
      <sheetData sheetId="2005">
        <row r="1">
          <cell r="A1" t="str">
            <v>1월 생산실적</v>
          </cell>
        </row>
      </sheetData>
      <sheetData sheetId="2006">
        <row r="1">
          <cell r="A1" t="str">
            <v>1월 생산실적</v>
          </cell>
        </row>
      </sheetData>
      <sheetData sheetId="2007">
        <row r="6">
          <cell r="A6">
            <v>1</v>
          </cell>
        </row>
      </sheetData>
      <sheetData sheetId="2008">
        <row r="1">
          <cell r="A1" t="str">
            <v>1월 생산실적</v>
          </cell>
        </row>
      </sheetData>
      <sheetData sheetId="2009">
        <row r="6">
          <cell r="A6">
            <v>1</v>
          </cell>
        </row>
      </sheetData>
      <sheetData sheetId="2010">
        <row r="1">
          <cell r="A1" t="str">
            <v>1월 생산실적</v>
          </cell>
        </row>
      </sheetData>
      <sheetData sheetId="2011">
        <row r="1">
          <cell r="A1" t="str">
            <v>1월 생산실적</v>
          </cell>
        </row>
      </sheetData>
      <sheetData sheetId="2012">
        <row r="1">
          <cell r="A1" t="str">
            <v>1월 생산실적</v>
          </cell>
        </row>
      </sheetData>
      <sheetData sheetId="2013">
        <row r="6">
          <cell r="A6">
            <v>1</v>
          </cell>
        </row>
      </sheetData>
      <sheetData sheetId="2014">
        <row r="1">
          <cell r="A1" t="str">
            <v>1월 생산실적</v>
          </cell>
        </row>
      </sheetData>
      <sheetData sheetId="2015">
        <row r="6">
          <cell r="A6">
            <v>1</v>
          </cell>
        </row>
      </sheetData>
      <sheetData sheetId="2016">
        <row r="1">
          <cell r="A1" t="str">
            <v>1월 생산실적</v>
          </cell>
        </row>
      </sheetData>
      <sheetData sheetId="2017">
        <row r="1">
          <cell r="A1" t="str">
            <v>1월 생산실적</v>
          </cell>
        </row>
      </sheetData>
      <sheetData sheetId="2018">
        <row r="1">
          <cell r="A1" t="str">
            <v>1월 생산실적</v>
          </cell>
        </row>
      </sheetData>
      <sheetData sheetId="2019">
        <row r="6">
          <cell r="A6">
            <v>1</v>
          </cell>
        </row>
      </sheetData>
      <sheetData sheetId="2020">
        <row r="1">
          <cell r="A1" t="str">
            <v>1월 생산실적</v>
          </cell>
        </row>
      </sheetData>
      <sheetData sheetId="2021">
        <row r="1">
          <cell r="A1" t="str">
            <v>1월 생산실적</v>
          </cell>
        </row>
      </sheetData>
      <sheetData sheetId="2022">
        <row r="1">
          <cell r="A1" t="str">
            <v>1월 생산실적</v>
          </cell>
        </row>
      </sheetData>
      <sheetData sheetId="2023">
        <row r="1">
          <cell r="A1" t="str">
            <v>1월 생산실적</v>
          </cell>
        </row>
      </sheetData>
      <sheetData sheetId="2024">
        <row r="1">
          <cell r="A1" t="str">
            <v>1월 생산실적</v>
          </cell>
        </row>
      </sheetData>
      <sheetData sheetId="2025">
        <row r="1">
          <cell r="A1" t="str">
            <v>1월 생산실적</v>
          </cell>
        </row>
      </sheetData>
      <sheetData sheetId="2026">
        <row r="1">
          <cell r="A1" t="str">
            <v>1월 생산실적</v>
          </cell>
        </row>
      </sheetData>
      <sheetData sheetId="2027">
        <row r="1">
          <cell r="A1" t="str">
            <v>1월 생산실적</v>
          </cell>
        </row>
      </sheetData>
      <sheetData sheetId="2028">
        <row r="1">
          <cell r="A1" t="str">
            <v>1월 생산실적</v>
          </cell>
        </row>
      </sheetData>
      <sheetData sheetId="2029">
        <row r="1">
          <cell r="A1" t="str">
            <v>1월 생산실적</v>
          </cell>
        </row>
      </sheetData>
      <sheetData sheetId="2030">
        <row r="1">
          <cell r="A1" t="str">
            <v>1월 생산실적</v>
          </cell>
        </row>
      </sheetData>
      <sheetData sheetId="2031">
        <row r="1">
          <cell r="A1" t="str">
            <v>1월 생산실적</v>
          </cell>
        </row>
      </sheetData>
      <sheetData sheetId="2032">
        <row r="1">
          <cell r="A1" t="str">
            <v>1월 생산실적</v>
          </cell>
        </row>
      </sheetData>
      <sheetData sheetId="2033">
        <row r="1">
          <cell r="A1" t="str">
            <v>1월 생산실적</v>
          </cell>
        </row>
      </sheetData>
      <sheetData sheetId="2034">
        <row r="1">
          <cell r="A1" t="str">
            <v>1월 생산실적</v>
          </cell>
        </row>
      </sheetData>
      <sheetData sheetId="2035">
        <row r="1">
          <cell r="A1" t="str">
            <v>1월 생산실적</v>
          </cell>
        </row>
      </sheetData>
      <sheetData sheetId="2036">
        <row r="1">
          <cell r="A1" t="str">
            <v>1월 생산실적</v>
          </cell>
        </row>
      </sheetData>
      <sheetData sheetId="2037">
        <row r="1">
          <cell r="A1" t="str">
            <v>1월 생산실적</v>
          </cell>
        </row>
      </sheetData>
      <sheetData sheetId="2038">
        <row r="1">
          <cell r="A1" t="str">
            <v>1월 생산실적</v>
          </cell>
        </row>
      </sheetData>
      <sheetData sheetId="2039">
        <row r="1">
          <cell r="A1" t="str">
            <v>1월 생산실적</v>
          </cell>
        </row>
      </sheetData>
      <sheetData sheetId="2040">
        <row r="1">
          <cell r="A1" t="str">
            <v>1월 생산실적</v>
          </cell>
        </row>
      </sheetData>
      <sheetData sheetId="2041">
        <row r="1">
          <cell r="A1" t="str">
            <v>1월 생산실적</v>
          </cell>
        </row>
      </sheetData>
      <sheetData sheetId="2042">
        <row r="1">
          <cell r="A1" t="str">
            <v>1월 생산실적</v>
          </cell>
        </row>
      </sheetData>
      <sheetData sheetId="2043">
        <row r="1">
          <cell r="A1" t="str">
            <v>1월 생산실적</v>
          </cell>
        </row>
      </sheetData>
      <sheetData sheetId="2044">
        <row r="1">
          <cell r="A1" t="str">
            <v>1월 생산실적</v>
          </cell>
        </row>
      </sheetData>
      <sheetData sheetId="2045">
        <row r="1">
          <cell r="A1" t="str">
            <v>1월 생산실적</v>
          </cell>
        </row>
      </sheetData>
      <sheetData sheetId="2046">
        <row r="1">
          <cell r="A1" t="str">
            <v>1월 생산실적</v>
          </cell>
        </row>
      </sheetData>
      <sheetData sheetId="2047">
        <row r="1">
          <cell r="A1" t="str">
            <v>1월 생산실적</v>
          </cell>
        </row>
      </sheetData>
      <sheetData sheetId="2048">
        <row r="1">
          <cell r="A1" t="str">
            <v>1월 생산실적</v>
          </cell>
        </row>
      </sheetData>
      <sheetData sheetId="2049">
        <row r="1">
          <cell r="A1" t="str">
            <v>1월 생산실적</v>
          </cell>
        </row>
      </sheetData>
      <sheetData sheetId="2050">
        <row r="1">
          <cell r="A1" t="str">
            <v>1월 생산실적</v>
          </cell>
        </row>
      </sheetData>
      <sheetData sheetId="2051">
        <row r="1">
          <cell r="A1" t="str">
            <v>1월 생산실적</v>
          </cell>
        </row>
      </sheetData>
      <sheetData sheetId="2052">
        <row r="1">
          <cell r="A1" t="str">
            <v>1월 생산실적</v>
          </cell>
        </row>
      </sheetData>
      <sheetData sheetId="2053">
        <row r="1">
          <cell r="A1" t="str">
            <v>1월 생산실적</v>
          </cell>
        </row>
      </sheetData>
      <sheetData sheetId="2054">
        <row r="1">
          <cell r="A1" t="str">
            <v>1월 생산실적</v>
          </cell>
        </row>
      </sheetData>
      <sheetData sheetId="2055">
        <row r="1">
          <cell r="A1" t="str">
            <v>1월 생산실적</v>
          </cell>
        </row>
      </sheetData>
      <sheetData sheetId="2056">
        <row r="1">
          <cell r="A1" t="str">
            <v>1월 생산실적</v>
          </cell>
        </row>
      </sheetData>
      <sheetData sheetId="2057">
        <row r="1">
          <cell r="A1" t="str">
            <v>1월 생산실적</v>
          </cell>
        </row>
      </sheetData>
      <sheetData sheetId="2058">
        <row r="1">
          <cell r="A1" t="str">
            <v>1월 생산실적</v>
          </cell>
        </row>
      </sheetData>
      <sheetData sheetId="2059">
        <row r="1">
          <cell r="A1" t="str">
            <v>1월 생산실적</v>
          </cell>
        </row>
      </sheetData>
      <sheetData sheetId="2060">
        <row r="1">
          <cell r="A1" t="str">
            <v>1월 생산실적</v>
          </cell>
        </row>
      </sheetData>
      <sheetData sheetId="2061">
        <row r="1">
          <cell r="A1" t="str">
            <v>1월 생산실적</v>
          </cell>
        </row>
      </sheetData>
      <sheetData sheetId="2062">
        <row r="1">
          <cell r="A1" t="str">
            <v>1월 생산실적</v>
          </cell>
        </row>
      </sheetData>
      <sheetData sheetId="2063">
        <row r="1">
          <cell r="A1" t="str">
            <v>1월 생산실적</v>
          </cell>
        </row>
      </sheetData>
      <sheetData sheetId="2064">
        <row r="1">
          <cell r="A1" t="str">
            <v>1월 생산실적</v>
          </cell>
        </row>
      </sheetData>
      <sheetData sheetId="2065">
        <row r="1">
          <cell r="A1" t="str">
            <v>1월 생산실적</v>
          </cell>
        </row>
      </sheetData>
      <sheetData sheetId="2066">
        <row r="1">
          <cell r="A1" t="str">
            <v>1월 생산실적</v>
          </cell>
        </row>
      </sheetData>
      <sheetData sheetId="2067">
        <row r="1">
          <cell r="A1" t="str">
            <v>1월 생산실적</v>
          </cell>
        </row>
      </sheetData>
      <sheetData sheetId="2068">
        <row r="1">
          <cell r="A1" t="str">
            <v>1월 생산실적</v>
          </cell>
        </row>
      </sheetData>
      <sheetData sheetId="2069">
        <row r="1">
          <cell r="A1" t="str">
            <v>1월 생산실적</v>
          </cell>
        </row>
      </sheetData>
      <sheetData sheetId="2070">
        <row r="1">
          <cell r="A1" t="str">
            <v>1월 생산실적</v>
          </cell>
        </row>
      </sheetData>
      <sheetData sheetId="2071">
        <row r="1">
          <cell r="A1" t="str">
            <v>1월 생산실적</v>
          </cell>
        </row>
      </sheetData>
      <sheetData sheetId="2072">
        <row r="1">
          <cell r="A1" t="str">
            <v>1월 생산실적</v>
          </cell>
        </row>
      </sheetData>
      <sheetData sheetId="2073">
        <row r="1">
          <cell r="A1" t="str">
            <v>1월 생산실적</v>
          </cell>
        </row>
      </sheetData>
      <sheetData sheetId="2074">
        <row r="1">
          <cell r="A1" t="str">
            <v>1월 생산실적</v>
          </cell>
        </row>
      </sheetData>
      <sheetData sheetId="2075">
        <row r="1">
          <cell r="A1" t="str">
            <v>1월 생산실적</v>
          </cell>
        </row>
      </sheetData>
      <sheetData sheetId="2076">
        <row r="1">
          <cell r="A1" t="str">
            <v>1월 생산실적</v>
          </cell>
        </row>
      </sheetData>
      <sheetData sheetId="2077">
        <row r="1">
          <cell r="A1" t="str">
            <v>1월 생산실적</v>
          </cell>
        </row>
      </sheetData>
      <sheetData sheetId="2078">
        <row r="1">
          <cell r="A1" t="str">
            <v>1월 생산실적</v>
          </cell>
        </row>
      </sheetData>
      <sheetData sheetId="2079">
        <row r="1">
          <cell r="A1" t="str">
            <v>1월 생산실적</v>
          </cell>
        </row>
      </sheetData>
      <sheetData sheetId="2080">
        <row r="1">
          <cell r="A1" t="str">
            <v>1월 생산실적</v>
          </cell>
        </row>
      </sheetData>
      <sheetData sheetId="2081">
        <row r="1">
          <cell r="A1" t="str">
            <v>1월 생산실적</v>
          </cell>
        </row>
      </sheetData>
      <sheetData sheetId="2082">
        <row r="1">
          <cell r="A1" t="str">
            <v>1월 생산실적</v>
          </cell>
        </row>
      </sheetData>
      <sheetData sheetId="2083">
        <row r="1">
          <cell r="A1" t="str">
            <v>1월 생산실적</v>
          </cell>
        </row>
      </sheetData>
      <sheetData sheetId="2084">
        <row r="1">
          <cell r="A1" t="str">
            <v>1월 생산실적</v>
          </cell>
        </row>
      </sheetData>
      <sheetData sheetId="2085">
        <row r="1">
          <cell r="A1" t="str">
            <v>1월 생산실적</v>
          </cell>
        </row>
      </sheetData>
      <sheetData sheetId="2086">
        <row r="1">
          <cell r="A1" t="str">
            <v>1월 생산실적</v>
          </cell>
        </row>
      </sheetData>
      <sheetData sheetId="2087">
        <row r="1">
          <cell r="A1" t="str">
            <v>1월 생산실적</v>
          </cell>
        </row>
      </sheetData>
      <sheetData sheetId="2088">
        <row r="1">
          <cell r="A1" t="str">
            <v>1월 생산실적</v>
          </cell>
        </row>
      </sheetData>
      <sheetData sheetId="2089">
        <row r="1">
          <cell r="A1" t="str">
            <v>1월 생산실적</v>
          </cell>
        </row>
      </sheetData>
      <sheetData sheetId="2090">
        <row r="1">
          <cell r="A1" t="str">
            <v>1월 생산실적</v>
          </cell>
        </row>
      </sheetData>
      <sheetData sheetId="2091">
        <row r="1">
          <cell r="A1" t="str">
            <v>1월 생산실적</v>
          </cell>
        </row>
      </sheetData>
      <sheetData sheetId="2092">
        <row r="1">
          <cell r="A1" t="str">
            <v>1월 생산실적</v>
          </cell>
        </row>
      </sheetData>
      <sheetData sheetId="2093">
        <row r="1">
          <cell r="A1" t="str">
            <v>1월 생산실적</v>
          </cell>
        </row>
      </sheetData>
      <sheetData sheetId="2094">
        <row r="1">
          <cell r="A1" t="str">
            <v>1월 생산실적</v>
          </cell>
        </row>
      </sheetData>
      <sheetData sheetId="2095">
        <row r="1">
          <cell r="A1" t="str">
            <v>1월 생산실적</v>
          </cell>
        </row>
      </sheetData>
      <sheetData sheetId="2096">
        <row r="1">
          <cell r="A1" t="str">
            <v>1월 생산실적</v>
          </cell>
        </row>
      </sheetData>
      <sheetData sheetId="2097">
        <row r="1">
          <cell r="A1" t="str">
            <v>1월 생산실적</v>
          </cell>
        </row>
      </sheetData>
      <sheetData sheetId="2098">
        <row r="1">
          <cell r="A1" t="str">
            <v>1월 생산실적</v>
          </cell>
        </row>
      </sheetData>
      <sheetData sheetId="2099">
        <row r="1">
          <cell r="A1" t="str">
            <v>1월 생산실적</v>
          </cell>
        </row>
      </sheetData>
      <sheetData sheetId="2100">
        <row r="1">
          <cell r="A1" t="str">
            <v>1월 생산실적</v>
          </cell>
        </row>
      </sheetData>
      <sheetData sheetId="2101">
        <row r="1">
          <cell r="A1" t="str">
            <v>1월 생산실적</v>
          </cell>
        </row>
      </sheetData>
      <sheetData sheetId="2102">
        <row r="1">
          <cell r="A1" t="str">
            <v>1월 생산실적</v>
          </cell>
        </row>
      </sheetData>
      <sheetData sheetId="2103">
        <row r="1">
          <cell r="A1" t="str">
            <v>1월 생산실적</v>
          </cell>
        </row>
      </sheetData>
      <sheetData sheetId="2104">
        <row r="1">
          <cell r="A1" t="str">
            <v>1월 생산실적</v>
          </cell>
        </row>
      </sheetData>
      <sheetData sheetId="2105">
        <row r="1">
          <cell r="A1" t="str">
            <v>1월 생산실적</v>
          </cell>
        </row>
      </sheetData>
      <sheetData sheetId="2106">
        <row r="1">
          <cell r="A1" t="str">
            <v>1월 생산실적</v>
          </cell>
        </row>
      </sheetData>
      <sheetData sheetId="2107">
        <row r="1">
          <cell r="A1" t="str">
            <v>1월 생산실적</v>
          </cell>
        </row>
      </sheetData>
      <sheetData sheetId="2108">
        <row r="1">
          <cell r="A1" t="str">
            <v>1월 생산실적</v>
          </cell>
        </row>
      </sheetData>
      <sheetData sheetId="2109">
        <row r="1">
          <cell r="A1" t="str">
            <v>1월 생산실적</v>
          </cell>
        </row>
      </sheetData>
      <sheetData sheetId="2110">
        <row r="1">
          <cell r="A1" t="str">
            <v>1월 생산실적</v>
          </cell>
        </row>
      </sheetData>
      <sheetData sheetId="2111">
        <row r="1">
          <cell r="A1" t="str">
            <v>1월 생산실적</v>
          </cell>
        </row>
      </sheetData>
      <sheetData sheetId="2112">
        <row r="1">
          <cell r="A1" t="str">
            <v>1월 생산실적</v>
          </cell>
        </row>
      </sheetData>
      <sheetData sheetId="2113">
        <row r="1">
          <cell r="A1" t="str">
            <v>1월 생산실적</v>
          </cell>
        </row>
      </sheetData>
      <sheetData sheetId="2114">
        <row r="1">
          <cell r="A1" t="str">
            <v>1월 생산실적</v>
          </cell>
        </row>
      </sheetData>
      <sheetData sheetId="2115">
        <row r="1">
          <cell r="A1" t="str">
            <v>1월 생산실적</v>
          </cell>
        </row>
      </sheetData>
      <sheetData sheetId="2116">
        <row r="1">
          <cell r="A1" t="str">
            <v>1월 생산실적</v>
          </cell>
        </row>
      </sheetData>
      <sheetData sheetId="2117">
        <row r="1">
          <cell r="A1" t="str">
            <v>1월 생산실적</v>
          </cell>
        </row>
      </sheetData>
      <sheetData sheetId="2118">
        <row r="1">
          <cell r="A1" t="str">
            <v>1월 생산실적</v>
          </cell>
        </row>
      </sheetData>
      <sheetData sheetId="2119">
        <row r="1">
          <cell r="A1" t="str">
            <v>1월 생산실적</v>
          </cell>
        </row>
      </sheetData>
      <sheetData sheetId="2120">
        <row r="1">
          <cell r="A1" t="str">
            <v>1월 생산실적</v>
          </cell>
        </row>
      </sheetData>
      <sheetData sheetId="2121">
        <row r="1">
          <cell r="A1" t="str">
            <v>1월 생산실적</v>
          </cell>
        </row>
      </sheetData>
      <sheetData sheetId="2122">
        <row r="1">
          <cell r="A1" t="str">
            <v>1월 생산실적</v>
          </cell>
        </row>
      </sheetData>
      <sheetData sheetId="2123">
        <row r="1">
          <cell r="A1" t="str">
            <v>1월 생산실적</v>
          </cell>
        </row>
      </sheetData>
      <sheetData sheetId="2124">
        <row r="1">
          <cell r="A1" t="str">
            <v>1월 생산실적</v>
          </cell>
        </row>
      </sheetData>
      <sheetData sheetId="2125">
        <row r="1">
          <cell r="A1" t="str">
            <v>1월 생산실적</v>
          </cell>
        </row>
      </sheetData>
      <sheetData sheetId="2126">
        <row r="1">
          <cell r="A1" t="str">
            <v>1월 생산실적</v>
          </cell>
        </row>
      </sheetData>
      <sheetData sheetId="2127">
        <row r="1">
          <cell r="A1" t="str">
            <v>1월 생산실적</v>
          </cell>
        </row>
      </sheetData>
      <sheetData sheetId="2128">
        <row r="1">
          <cell r="A1" t="str">
            <v>1월 생산실적</v>
          </cell>
        </row>
      </sheetData>
      <sheetData sheetId="2129">
        <row r="1">
          <cell r="A1" t="str">
            <v>1월 생산실적</v>
          </cell>
        </row>
      </sheetData>
      <sheetData sheetId="2130">
        <row r="1">
          <cell r="A1" t="str">
            <v>1월 생산실적</v>
          </cell>
        </row>
      </sheetData>
      <sheetData sheetId="2131">
        <row r="1">
          <cell r="A1" t="str">
            <v>1월 생산실적</v>
          </cell>
        </row>
      </sheetData>
      <sheetData sheetId="2132">
        <row r="1">
          <cell r="A1" t="str">
            <v>1월 생산실적</v>
          </cell>
        </row>
      </sheetData>
      <sheetData sheetId="2133">
        <row r="1">
          <cell r="A1" t="str">
            <v>1월 생산실적</v>
          </cell>
        </row>
      </sheetData>
      <sheetData sheetId="2134">
        <row r="1">
          <cell r="A1" t="str">
            <v>1월 생산실적</v>
          </cell>
        </row>
      </sheetData>
      <sheetData sheetId="2135">
        <row r="1">
          <cell r="A1" t="str">
            <v>1월 생산실적</v>
          </cell>
        </row>
      </sheetData>
      <sheetData sheetId="2136">
        <row r="1">
          <cell r="A1" t="str">
            <v>1월 생산실적</v>
          </cell>
        </row>
      </sheetData>
      <sheetData sheetId="2137">
        <row r="1">
          <cell r="A1" t="str">
            <v>1월 생산실적</v>
          </cell>
        </row>
      </sheetData>
      <sheetData sheetId="2138">
        <row r="1">
          <cell r="A1" t="str">
            <v>1월 생산실적</v>
          </cell>
        </row>
      </sheetData>
      <sheetData sheetId="2139">
        <row r="1">
          <cell r="A1" t="str">
            <v>1월 생산실적</v>
          </cell>
        </row>
      </sheetData>
      <sheetData sheetId="2140">
        <row r="1">
          <cell r="A1" t="str">
            <v>1월 생산실적</v>
          </cell>
        </row>
      </sheetData>
      <sheetData sheetId="2141">
        <row r="1">
          <cell r="A1" t="str">
            <v>1월 생산실적</v>
          </cell>
        </row>
      </sheetData>
      <sheetData sheetId="2142">
        <row r="1">
          <cell r="A1" t="str">
            <v>1월 생산실적</v>
          </cell>
        </row>
      </sheetData>
      <sheetData sheetId="2143">
        <row r="1">
          <cell r="A1" t="str">
            <v>1월 생산실적</v>
          </cell>
        </row>
      </sheetData>
      <sheetData sheetId="2144">
        <row r="1">
          <cell r="A1" t="str">
            <v>1월 생산실적</v>
          </cell>
        </row>
      </sheetData>
      <sheetData sheetId="2145">
        <row r="1">
          <cell r="A1" t="str">
            <v>1월 생산실적</v>
          </cell>
        </row>
      </sheetData>
      <sheetData sheetId="2146">
        <row r="1">
          <cell r="A1" t="str">
            <v>1월 생산실적</v>
          </cell>
        </row>
      </sheetData>
      <sheetData sheetId="2147">
        <row r="1">
          <cell r="A1" t="str">
            <v>1월 생산실적</v>
          </cell>
        </row>
      </sheetData>
      <sheetData sheetId="2148">
        <row r="6">
          <cell r="A6">
            <v>1</v>
          </cell>
        </row>
      </sheetData>
      <sheetData sheetId="2149">
        <row r="6">
          <cell r="A6">
            <v>1</v>
          </cell>
        </row>
      </sheetData>
      <sheetData sheetId="2150">
        <row r="1">
          <cell r="A1" t="str">
            <v>1월 생산실적</v>
          </cell>
        </row>
      </sheetData>
      <sheetData sheetId="2151">
        <row r="1">
          <cell r="A1" t="str">
            <v>1월 생산실적</v>
          </cell>
        </row>
      </sheetData>
      <sheetData sheetId="2152">
        <row r="1">
          <cell r="A1" t="str">
            <v>1월 생산실적</v>
          </cell>
        </row>
      </sheetData>
      <sheetData sheetId="2153">
        <row r="1">
          <cell r="A1" t="str">
            <v>1월 생산실적</v>
          </cell>
        </row>
      </sheetData>
      <sheetData sheetId="2154">
        <row r="1">
          <cell r="A1" t="str">
            <v>1월 생산실적</v>
          </cell>
        </row>
      </sheetData>
      <sheetData sheetId="2155">
        <row r="1">
          <cell r="A1" t="str">
            <v>1월 생산실적</v>
          </cell>
        </row>
      </sheetData>
      <sheetData sheetId="2156">
        <row r="1">
          <cell r="A1" t="str">
            <v>1월 생산실적</v>
          </cell>
        </row>
      </sheetData>
      <sheetData sheetId="2157">
        <row r="1">
          <cell r="A1" t="str">
            <v>1월 생산실적</v>
          </cell>
        </row>
      </sheetData>
      <sheetData sheetId="2158">
        <row r="1">
          <cell r="A1" t="str">
            <v>1월 생산실적</v>
          </cell>
        </row>
      </sheetData>
      <sheetData sheetId="2159">
        <row r="1">
          <cell r="A1" t="str">
            <v>1월 생산실적</v>
          </cell>
        </row>
      </sheetData>
      <sheetData sheetId="2160">
        <row r="1">
          <cell r="A1" t="str">
            <v>1월 생산실적</v>
          </cell>
        </row>
      </sheetData>
      <sheetData sheetId="2161">
        <row r="1">
          <cell r="A1" t="str">
            <v>1월 생산실적</v>
          </cell>
        </row>
      </sheetData>
      <sheetData sheetId="2162">
        <row r="1">
          <cell r="A1" t="str">
            <v>1월 생산실적</v>
          </cell>
        </row>
      </sheetData>
      <sheetData sheetId="2163">
        <row r="1">
          <cell r="A1" t="str">
            <v>1월 생산실적</v>
          </cell>
        </row>
      </sheetData>
      <sheetData sheetId="2164">
        <row r="1">
          <cell r="A1" t="str">
            <v>1월 생산실적</v>
          </cell>
        </row>
      </sheetData>
      <sheetData sheetId="2165">
        <row r="1">
          <cell r="A1" t="str">
            <v>1월 생산실적</v>
          </cell>
        </row>
      </sheetData>
      <sheetData sheetId="2166">
        <row r="1">
          <cell r="A1" t="str">
            <v>1월 생산실적</v>
          </cell>
        </row>
      </sheetData>
      <sheetData sheetId="2167">
        <row r="1">
          <cell r="A1" t="str">
            <v>1월 생산실적</v>
          </cell>
        </row>
      </sheetData>
      <sheetData sheetId="2168">
        <row r="1">
          <cell r="A1" t="str">
            <v>1월 생산실적</v>
          </cell>
        </row>
      </sheetData>
      <sheetData sheetId="2169">
        <row r="1">
          <cell r="A1" t="str">
            <v>1월 생산실적</v>
          </cell>
        </row>
      </sheetData>
      <sheetData sheetId="2170">
        <row r="1">
          <cell r="A1" t="str">
            <v>1월 생산실적</v>
          </cell>
        </row>
      </sheetData>
      <sheetData sheetId="2171">
        <row r="1">
          <cell r="A1" t="str">
            <v>1월 생산실적</v>
          </cell>
        </row>
      </sheetData>
      <sheetData sheetId="2172">
        <row r="1">
          <cell r="A1" t="str">
            <v>1월 생산실적</v>
          </cell>
        </row>
      </sheetData>
      <sheetData sheetId="2173">
        <row r="1">
          <cell r="A1" t="str">
            <v>1월 생산실적</v>
          </cell>
        </row>
      </sheetData>
      <sheetData sheetId="2174">
        <row r="1">
          <cell r="A1" t="str">
            <v>1월 생산실적</v>
          </cell>
        </row>
      </sheetData>
      <sheetData sheetId="2175">
        <row r="1">
          <cell r="A1" t="str">
            <v>1월 생산실적</v>
          </cell>
        </row>
      </sheetData>
      <sheetData sheetId="2176">
        <row r="1">
          <cell r="A1" t="str">
            <v>1월 생산실적</v>
          </cell>
        </row>
      </sheetData>
      <sheetData sheetId="2177">
        <row r="1">
          <cell r="A1" t="str">
            <v>1월 생산실적</v>
          </cell>
        </row>
      </sheetData>
      <sheetData sheetId="2178">
        <row r="1">
          <cell r="A1" t="str">
            <v>1월 생산실적</v>
          </cell>
        </row>
      </sheetData>
      <sheetData sheetId="2179">
        <row r="1">
          <cell r="A1" t="str">
            <v>1월 생산실적</v>
          </cell>
        </row>
      </sheetData>
      <sheetData sheetId="2180">
        <row r="1">
          <cell r="A1" t="str">
            <v>1월 생산실적</v>
          </cell>
        </row>
      </sheetData>
      <sheetData sheetId="2181">
        <row r="1">
          <cell r="A1" t="str">
            <v>1월 생산실적</v>
          </cell>
        </row>
      </sheetData>
      <sheetData sheetId="2182">
        <row r="1">
          <cell r="A1" t="str">
            <v>1월 생산실적</v>
          </cell>
        </row>
      </sheetData>
      <sheetData sheetId="2183">
        <row r="1">
          <cell r="A1" t="str">
            <v>1월 생산실적</v>
          </cell>
        </row>
      </sheetData>
      <sheetData sheetId="2184">
        <row r="1">
          <cell r="A1" t="str">
            <v>1월 생산실적</v>
          </cell>
        </row>
      </sheetData>
      <sheetData sheetId="2185">
        <row r="1">
          <cell r="A1" t="str">
            <v>1월 생산실적</v>
          </cell>
        </row>
      </sheetData>
      <sheetData sheetId="2186">
        <row r="1">
          <cell r="A1" t="str">
            <v>1월 생산실적</v>
          </cell>
        </row>
      </sheetData>
      <sheetData sheetId="2187">
        <row r="1">
          <cell r="A1" t="str">
            <v>1월 생산실적</v>
          </cell>
        </row>
      </sheetData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>
        <row r="1">
          <cell r="A1" t="str">
            <v>1월 생산실적</v>
          </cell>
        </row>
      </sheetData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>
        <row r="1">
          <cell r="A1" t="str">
            <v>1월 생산실적</v>
          </cell>
        </row>
      </sheetData>
      <sheetData sheetId="2238">
        <row r="1">
          <cell r="A1" t="str">
            <v>1월 생산실적</v>
          </cell>
        </row>
      </sheetData>
      <sheetData sheetId="2239">
        <row r="1">
          <cell r="A1" t="str">
            <v>1월 생산실적</v>
          </cell>
        </row>
      </sheetData>
      <sheetData sheetId="2240">
        <row r="1">
          <cell r="A1" t="str">
            <v>1월 생산실적</v>
          </cell>
        </row>
      </sheetData>
      <sheetData sheetId="2241">
        <row r="1">
          <cell r="A1" t="str">
            <v>1월 생산실적</v>
          </cell>
        </row>
      </sheetData>
      <sheetData sheetId="2242">
        <row r="1">
          <cell r="A1" t="str">
            <v>1월 생산실적</v>
          </cell>
        </row>
      </sheetData>
      <sheetData sheetId="2243">
        <row r="1">
          <cell r="A1" t="str">
            <v>1월 생산실적</v>
          </cell>
        </row>
      </sheetData>
      <sheetData sheetId="2244" refreshError="1"/>
      <sheetData sheetId="2245">
        <row r="1">
          <cell r="A1" t="str">
            <v>1월 생산실적</v>
          </cell>
        </row>
      </sheetData>
      <sheetData sheetId="2246">
        <row r="1">
          <cell r="A1" t="str">
            <v>1월 생산실적</v>
          </cell>
        </row>
      </sheetData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A1" t="str">
            <v>1월 생산실적</v>
          </cell>
        </row>
      </sheetData>
      <sheetData sheetId="2334">
        <row r="1">
          <cell r="A1" t="str">
            <v>1월 생산실적</v>
          </cell>
        </row>
      </sheetData>
      <sheetData sheetId="2335">
        <row r="1">
          <cell r="A1" t="str">
            <v>1월 생산실적</v>
          </cell>
        </row>
      </sheetData>
      <sheetData sheetId="2336">
        <row r="1">
          <cell r="A1" t="str">
            <v>1월 생산실적</v>
          </cell>
        </row>
      </sheetData>
      <sheetData sheetId="2337">
        <row r="1">
          <cell r="A1" t="str">
            <v>1월 생산실적</v>
          </cell>
        </row>
      </sheetData>
      <sheetData sheetId="2338">
        <row r="1">
          <cell r="A1" t="str">
            <v>1월 생산실적</v>
          </cell>
        </row>
      </sheetData>
      <sheetData sheetId="2339">
        <row r="1">
          <cell r="A1" t="str">
            <v>1월 생산실적</v>
          </cell>
        </row>
      </sheetData>
      <sheetData sheetId="2340">
        <row r="1">
          <cell r="A1" t="str">
            <v>1월 생산실적</v>
          </cell>
        </row>
      </sheetData>
      <sheetData sheetId="2341">
        <row r="1">
          <cell r="A1" t="str">
            <v>1월 생산실적</v>
          </cell>
        </row>
      </sheetData>
      <sheetData sheetId="2342">
        <row r="1">
          <cell r="A1" t="str">
            <v>1월 생산실적</v>
          </cell>
        </row>
      </sheetData>
      <sheetData sheetId="2343">
        <row r="1">
          <cell r="A1" t="str">
            <v>1월 생산실적</v>
          </cell>
        </row>
      </sheetData>
      <sheetData sheetId="2344">
        <row r="1">
          <cell r="A1" t="str">
            <v>1월 생산실적</v>
          </cell>
        </row>
      </sheetData>
      <sheetData sheetId="2345">
        <row r="1">
          <cell r="A1" t="str">
            <v>1월 생산실적</v>
          </cell>
        </row>
      </sheetData>
      <sheetData sheetId="2346">
        <row r="1">
          <cell r="A1" t="str">
            <v>1월 생산실적</v>
          </cell>
        </row>
      </sheetData>
      <sheetData sheetId="2347">
        <row r="1">
          <cell r="A1" t="str">
            <v>1월 생산실적</v>
          </cell>
        </row>
      </sheetData>
      <sheetData sheetId="2348">
        <row r="1">
          <cell r="A1" t="str">
            <v>1월 생산실적</v>
          </cell>
        </row>
      </sheetData>
      <sheetData sheetId="2349">
        <row r="1">
          <cell r="A1" t="str">
            <v>1월 생산실적</v>
          </cell>
        </row>
      </sheetData>
      <sheetData sheetId="2350">
        <row r="1">
          <cell r="A1" t="str">
            <v>1월 생산실적</v>
          </cell>
        </row>
      </sheetData>
      <sheetData sheetId="2351">
        <row r="1">
          <cell r="A1" t="str">
            <v>1월 생산실적</v>
          </cell>
        </row>
      </sheetData>
      <sheetData sheetId="2352">
        <row r="1">
          <cell r="A1" t="str">
            <v>1월 생산실적</v>
          </cell>
        </row>
      </sheetData>
      <sheetData sheetId="2353">
        <row r="1">
          <cell r="A1" t="str">
            <v>1월 생산실적</v>
          </cell>
        </row>
      </sheetData>
      <sheetData sheetId="2354">
        <row r="1">
          <cell r="A1" t="str">
            <v>1월 생산실적</v>
          </cell>
        </row>
      </sheetData>
      <sheetData sheetId="2355">
        <row r="1">
          <cell r="A1" t="str">
            <v>1월 생산실적</v>
          </cell>
        </row>
      </sheetData>
      <sheetData sheetId="2356">
        <row r="1">
          <cell r="A1" t="str">
            <v>1월 생산실적</v>
          </cell>
        </row>
      </sheetData>
      <sheetData sheetId="2357">
        <row r="1">
          <cell r="A1" t="str">
            <v>1월 생산실적</v>
          </cell>
        </row>
      </sheetData>
      <sheetData sheetId="2358">
        <row r="1">
          <cell r="A1" t="str">
            <v>1월 생산실적</v>
          </cell>
        </row>
      </sheetData>
      <sheetData sheetId="2359">
        <row r="1">
          <cell r="A1" t="str">
            <v>1월 생산실적</v>
          </cell>
        </row>
      </sheetData>
      <sheetData sheetId="2360">
        <row r="1">
          <cell r="A1" t="str">
            <v>1월 생산실적</v>
          </cell>
        </row>
      </sheetData>
      <sheetData sheetId="2361">
        <row r="1">
          <cell r="A1" t="str">
            <v>1월 생산실적</v>
          </cell>
        </row>
      </sheetData>
      <sheetData sheetId="2362">
        <row r="1">
          <cell r="A1" t="str">
            <v>1월 생산실적</v>
          </cell>
        </row>
      </sheetData>
      <sheetData sheetId="2363">
        <row r="1">
          <cell r="A1" t="str">
            <v>1월 생산실적</v>
          </cell>
        </row>
      </sheetData>
      <sheetData sheetId="2364">
        <row r="1">
          <cell r="A1" t="str">
            <v>1월 생산실적</v>
          </cell>
        </row>
      </sheetData>
      <sheetData sheetId="2365">
        <row r="1">
          <cell r="A1" t="str">
            <v>1월 생산실적</v>
          </cell>
        </row>
      </sheetData>
      <sheetData sheetId="2366">
        <row r="1">
          <cell r="A1" t="str">
            <v>1월 생산실적</v>
          </cell>
        </row>
      </sheetData>
      <sheetData sheetId="2367">
        <row r="1">
          <cell r="A1" t="str">
            <v>1월 생산실적</v>
          </cell>
        </row>
      </sheetData>
      <sheetData sheetId="2368">
        <row r="1">
          <cell r="A1" t="str">
            <v>1월 생산실적</v>
          </cell>
        </row>
      </sheetData>
      <sheetData sheetId="2369">
        <row r="1">
          <cell r="A1" t="str">
            <v>1월 생산실적</v>
          </cell>
        </row>
      </sheetData>
      <sheetData sheetId="2370">
        <row r="1">
          <cell r="A1" t="str">
            <v>1월 생산실적</v>
          </cell>
        </row>
      </sheetData>
      <sheetData sheetId="2371">
        <row r="1">
          <cell r="A1" t="str">
            <v>1월 생산실적</v>
          </cell>
        </row>
      </sheetData>
      <sheetData sheetId="2372">
        <row r="1">
          <cell r="A1" t="str">
            <v>1월 생산실적</v>
          </cell>
        </row>
      </sheetData>
      <sheetData sheetId="2373">
        <row r="1">
          <cell r="A1" t="str">
            <v>1월 생산실적</v>
          </cell>
        </row>
      </sheetData>
      <sheetData sheetId="2374">
        <row r="1">
          <cell r="A1" t="str">
            <v>1월 생산실적</v>
          </cell>
        </row>
      </sheetData>
      <sheetData sheetId="2375">
        <row r="1">
          <cell r="A1" t="str">
            <v>1월 생산실적</v>
          </cell>
        </row>
      </sheetData>
      <sheetData sheetId="2376">
        <row r="1">
          <cell r="A1" t="str">
            <v>1월 생산실적</v>
          </cell>
        </row>
      </sheetData>
      <sheetData sheetId="2377">
        <row r="1">
          <cell r="A1" t="str">
            <v>1월 생산실적</v>
          </cell>
        </row>
      </sheetData>
      <sheetData sheetId="2378">
        <row r="1">
          <cell r="A1" t="str">
            <v>1월 생산실적</v>
          </cell>
        </row>
      </sheetData>
      <sheetData sheetId="2379">
        <row r="1">
          <cell r="A1" t="str">
            <v>1월 생산실적</v>
          </cell>
        </row>
      </sheetData>
      <sheetData sheetId="2380">
        <row r="1">
          <cell r="A1" t="str">
            <v>1월 생산실적</v>
          </cell>
        </row>
      </sheetData>
      <sheetData sheetId="2381">
        <row r="1">
          <cell r="A1" t="str">
            <v>1월 생산실적</v>
          </cell>
        </row>
      </sheetData>
      <sheetData sheetId="2382">
        <row r="1">
          <cell r="A1" t="str">
            <v>1월 생산실적</v>
          </cell>
        </row>
      </sheetData>
      <sheetData sheetId="2383">
        <row r="1">
          <cell r="A1" t="str">
            <v>1월 생산실적</v>
          </cell>
        </row>
      </sheetData>
      <sheetData sheetId="2384">
        <row r="1">
          <cell r="A1" t="str">
            <v>1월 생산실적</v>
          </cell>
        </row>
      </sheetData>
      <sheetData sheetId="2385">
        <row r="1">
          <cell r="A1" t="str">
            <v>1월 생산실적</v>
          </cell>
        </row>
      </sheetData>
      <sheetData sheetId="2386">
        <row r="1">
          <cell r="A1" t="str">
            <v>1월 생산실적</v>
          </cell>
        </row>
      </sheetData>
      <sheetData sheetId="2387">
        <row r="1">
          <cell r="A1" t="str">
            <v>1월 생산실적</v>
          </cell>
        </row>
      </sheetData>
      <sheetData sheetId="2388">
        <row r="1">
          <cell r="A1" t="str">
            <v>1월 생산실적</v>
          </cell>
        </row>
      </sheetData>
      <sheetData sheetId="2389">
        <row r="1">
          <cell r="A1" t="str">
            <v>1월 생산실적</v>
          </cell>
        </row>
      </sheetData>
      <sheetData sheetId="2390">
        <row r="1">
          <cell r="A1" t="str">
            <v>1월 생산실적</v>
          </cell>
        </row>
      </sheetData>
      <sheetData sheetId="2391">
        <row r="1">
          <cell r="A1" t="str">
            <v>1월 생산실적</v>
          </cell>
        </row>
      </sheetData>
      <sheetData sheetId="2392">
        <row r="1">
          <cell r="A1" t="str">
            <v>1월 생산실적</v>
          </cell>
        </row>
      </sheetData>
      <sheetData sheetId="2393">
        <row r="1">
          <cell r="A1" t="str">
            <v>1월 생산실적</v>
          </cell>
        </row>
      </sheetData>
      <sheetData sheetId="2394">
        <row r="1">
          <cell r="A1" t="str">
            <v>1월 생산실적</v>
          </cell>
        </row>
      </sheetData>
      <sheetData sheetId="2395">
        <row r="1">
          <cell r="A1" t="str">
            <v>1월 생산실적</v>
          </cell>
        </row>
      </sheetData>
      <sheetData sheetId="2396">
        <row r="1">
          <cell r="A1" t="str">
            <v>1월 생산실적</v>
          </cell>
        </row>
      </sheetData>
      <sheetData sheetId="2397">
        <row r="1">
          <cell r="A1" t="str">
            <v>1월 생산실적</v>
          </cell>
        </row>
      </sheetData>
      <sheetData sheetId="2398">
        <row r="1">
          <cell r="A1" t="str">
            <v>1월 생산실적</v>
          </cell>
        </row>
      </sheetData>
      <sheetData sheetId="2399">
        <row r="1">
          <cell r="A1" t="str">
            <v>1월 생산실적</v>
          </cell>
        </row>
      </sheetData>
      <sheetData sheetId="2400">
        <row r="1">
          <cell r="A1" t="str">
            <v>1월 생산실적</v>
          </cell>
        </row>
      </sheetData>
      <sheetData sheetId="2401">
        <row r="1">
          <cell r="A1" t="str">
            <v>1월 생산실적</v>
          </cell>
        </row>
      </sheetData>
      <sheetData sheetId="2402">
        <row r="1">
          <cell r="A1" t="str">
            <v>1월 생산실적</v>
          </cell>
        </row>
      </sheetData>
      <sheetData sheetId="2403">
        <row r="1">
          <cell r="A1" t="str">
            <v>1월 생산실적</v>
          </cell>
        </row>
      </sheetData>
      <sheetData sheetId="2404">
        <row r="1">
          <cell r="A1" t="str">
            <v>1월 생산실적</v>
          </cell>
        </row>
      </sheetData>
      <sheetData sheetId="2405">
        <row r="1">
          <cell r="A1" t="str">
            <v>1월 생산실적</v>
          </cell>
        </row>
      </sheetData>
      <sheetData sheetId="2406">
        <row r="1">
          <cell r="A1" t="str">
            <v>1월 생산실적</v>
          </cell>
        </row>
      </sheetData>
      <sheetData sheetId="2407">
        <row r="1">
          <cell r="A1" t="str">
            <v>1월 생산실적</v>
          </cell>
        </row>
      </sheetData>
      <sheetData sheetId="2408">
        <row r="1">
          <cell r="A1" t="str">
            <v>1월 생산실적</v>
          </cell>
        </row>
      </sheetData>
      <sheetData sheetId="2409">
        <row r="1">
          <cell r="A1" t="str">
            <v>1월 생산실적</v>
          </cell>
        </row>
      </sheetData>
      <sheetData sheetId="2410">
        <row r="1">
          <cell r="A1" t="str">
            <v>1월 생산실적</v>
          </cell>
        </row>
      </sheetData>
      <sheetData sheetId="2411">
        <row r="1">
          <cell r="A1" t="str">
            <v>1월 생산실적</v>
          </cell>
        </row>
      </sheetData>
      <sheetData sheetId="2412">
        <row r="1">
          <cell r="A1" t="str">
            <v>1월 생산실적</v>
          </cell>
        </row>
      </sheetData>
      <sheetData sheetId="2413">
        <row r="1">
          <cell r="A1" t="str">
            <v>1월 생산실적</v>
          </cell>
        </row>
      </sheetData>
      <sheetData sheetId="2414">
        <row r="1">
          <cell r="A1" t="str">
            <v>1월 생산실적</v>
          </cell>
        </row>
      </sheetData>
      <sheetData sheetId="2415">
        <row r="1">
          <cell r="A1" t="str">
            <v>1월 생산실적</v>
          </cell>
        </row>
      </sheetData>
      <sheetData sheetId="2416">
        <row r="1">
          <cell r="A1" t="str">
            <v>1월 생산실적</v>
          </cell>
        </row>
      </sheetData>
      <sheetData sheetId="2417">
        <row r="1">
          <cell r="A1" t="str">
            <v>1월 생산실적</v>
          </cell>
        </row>
      </sheetData>
      <sheetData sheetId="2418">
        <row r="1">
          <cell r="A1" t="str">
            <v>1월 생산실적</v>
          </cell>
        </row>
      </sheetData>
      <sheetData sheetId="2419">
        <row r="1">
          <cell r="A1" t="str">
            <v>1월 생산실적</v>
          </cell>
        </row>
      </sheetData>
      <sheetData sheetId="2420">
        <row r="1">
          <cell r="A1" t="str">
            <v>1월 생산실적</v>
          </cell>
        </row>
      </sheetData>
      <sheetData sheetId="2421">
        <row r="1">
          <cell r="A1" t="str">
            <v>1월 생산실적</v>
          </cell>
        </row>
      </sheetData>
      <sheetData sheetId="2422">
        <row r="1">
          <cell r="A1" t="str">
            <v>1월 생산실적</v>
          </cell>
        </row>
      </sheetData>
      <sheetData sheetId="2423">
        <row r="1">
          <cell r="A1" t="str">
            <v>1월 생산실적</v>
          </cell>
        </row>
      </sheetData>
      <sheetData sheetId="2424">
        <row r="1">
          <cell r="A1" t="str">
            <v>1월 생산실적</v>
          </cell>
        </row>
      </sheetData>
      <sheetData sheetId="2425">
        <row r="1">
          <cell r="A1" t="str">
            <v>1월 생산실적</v>
          </cell>
        </row>
      </sheetData>
      <sheetData sheetId="2426">
        <row r="1">
          <cell r="A1" t="str">
            <v>1월 생산실적</v>
          </cell>
        </row>
      </sheetData>
      <sheetData sheetId="2427">
        <row r="1">
          <cell r="A1" t="str">
            <v>1월 생산실적</v>
          </cell>
        </row>
      </sheetData>
      <sheetData sheetId="2428">
        <row r="1">
          <cell r="A1" t="str">
            <v>1월 생산실적</v>
          </cell>
        </row>
      </sheetData>
      <sheetData sheetId="2429">
        <row r="1">
          <cell r="A1" t="str">
            <v>1월 생산실적</v>
          </cell>
        </row>
      </sheetData>
      <sheetData sheetId="2430">
        <row r="1">
          <cell r="A1" t="str">
            <v>1월 생산실적</v>
          </cell>
        </row>
      </sheetData>
      <sheetData sheetId="2431">
        <row r="1">
          <cell r="A1" t="str">
            <v>1월 생산실적</v>
          </cell>
        </row>
      </sheetData>
      <sheetData sheetId="2432">
        <row r="1">
          <cell r="A1" t="str">
            <v>1월 생산실적</v>
          </cell>
        </row>
      </sheetData>
      <sheetData sheetId="2433">
        <row r="1">
          <cell r="A1" t="str">
            <v>1월 생산실적</v>
          </cell>
        </row>
      </sheetData>
      <sheetData sheetId="2434">
        <row r="1">
          <cell r="A1" t="str">
            <v>1월 생산실적</v>
          </cell>
        </row>
      </sheetData>
      <sheetData sheetId="2435">
        <row r="1">
          <cell r="A1" t="str">
            <v>1월 생산실적</v>
          </cell>
        </row>
      </sheetData>
      <sheetData sheetId="2436">
        <row r="1">
          <cell r="A1" t="str">
            <v>1월 생산실적</v>
          </cell>
        </row>
      </sheetData>
      <sheetData sheetId="2437">
        <row r="1">
          <cell r="A1" t="str">
            <v>1월 생산실적</v>
          </cell>
        </row>
      </sheetData>
      <sheetData sheetId="2438">
        <row r="1">
          <cell r="A1" t="str">
            <v>1월 생산실적</v>
          </cell>
        </row>
      </sheetData>
      <sheetData sheetId="2439">
        <row r="1">
          <cell r="A1" t="str">
            <v>1월 생산실적</v>
          </cell>
        </row>
      </sheetData>
      <sheetData sheetId="2440">
        <row r="1">
          <cell r="A1" t="str">
            <v>1월 생산실적</v>
          </cell>
        </row>
      </sheetData>
      <sheetData sheetId="2441">
        <row r="1">
          <cell r="A1" t="str">
            <v>1월 생산실적</v>
          </cell>
        </row>
      </sheetData>
      <sheetData sheetId="2442">
        <row r="1">
          <cell r="A1" t="str">
            <v>1월 생산실적</v>
          </cell>
        </row>
      </sheetData>
      <sheetData sheetId="2443">
        <row r="1">
          <cell r="A1" t="str">
            <v>1월 생산실적</v>
          </cell>
        </row>
      </sheetData>
      <sheetData sheetId="2444">
        <row r="1">
          <cell r="A1" t="str">
            <v>1월 생산실적</v>
          </cell>
        </row>
      </sheetData>
      <sheetData sheetId="2445">
        <row r="1">
          <cell r="A1" t="str">
            <v>1월 생산실적</v>
          </cell>
        </row>
      </sheetData>
      <sheetData sheetId="2446">
        <row r="1">
          <cell r="A1" t="str">
            <v>1월 생산실적</v>
          </cell>
        </row>
      </sheetData>
      <sheetData sheetId="2447">
        <row r="1">
          <cell r="A1" t="str">
            <v>1월 생산실적</v>
          </cell>
        </row>
      </sheetData>
      <sheetData sheetId="2448">
        <row r="1">
          <cell r="A1" t="str">
            <v>1월 생산실적</v>
          </cell>
        </row>
      </sheetData>
      <sheetData sheetId="2449">
        <row r="1">
          <cell r="A1" t="str">
            <v>1월 생산실적</v>
          </cell>
        </row>
      </sheetData>
      <sheetData sheetId="2450">
        <row r="1">
          <cell r="A1" t="str">
            <v>1월 생산실적</v>
          </cell>
        </row>
      </sheetData>
      <sheetData sheetId="2451">
        <row r="1">
          <cell r="A1" t="str">
            <v>1월 생산실적</v>
          </cell>
        </row>
      </sheetData>
      <sheetData sheetId="2452">
        <row r="1">
          <cell r="A1" t="str">
            <v>1월 생산실적</v>
          </cell>
        </row>
      </sheetData>
      <sheetData sheetId="2453">
        <row r="1">
          <cell r="A1" t="str">
            <v>1월 생산실적</v>
          </cell>
        </row>
      </sheetData>
      <sheetData sheetId="2454">
        <row r="1">
          <cell r="A1" t="str">
            <v>1월 생산실적</v>
          </cell>
        </row>
      </sheetData>
      <sheetData sheetId="2455">
        <row r="1">
          <cell r="A1" t="str">
            <v>1월 생산실적</v>
          </cell>
        </row>
      </sheetData>
      <sheetData sheetId="2456">
        <row r="1">
          <cell r="A1" t="str">
            <v>1월 생산실적</v>
          </cell>
        </row>
      </sheetData>
      <sheetData sheetId="2457">
        <row r="1">
          <cell r="A1" t="str">
            <v>1월 생산실적</v>
          </cell>
        </row>
      </sheetData>
      <sheetData sheetId="2458">
        <row r="1">
          <cell r="A1" t="str">
            <v>1월 생산실적</v>
          </cell>
        </row>
      </sheetData>
      <sheetData sheetId="2459">
        <row r="1">
          <cell r="A1" t="str">
            <v>1월 생산실적</v>
          </cell>
        </row>
      </sheetData>
      <sheetData sheetId="2460">
        <row r="1">
          <cell r="A1" t="str">
            <v>1월 생산실적</v>
          </cell>
        </row>
      </sheetData>
      <sheetData sheetId="2461">
        <row r="1">
          <cell r="A1" t="str">
            <v>1월 생산실적</v>
          </cell>
        </row>
      </sheetData>
      <sheetData sheetId="2462">
        <row r="1">
          <cell r="A1" t="str">
            <v>1월 생산실적</v>
          </cell>
        </row>
      </sheetData>
      <sheetData sheetId="2463">
        <row r="1">
          <cell r="A1" t="str">
            <v>1월 생산실적</v>
          </cell>
        </row>
      </sheetData>
      <sheetData sheetId="2464">
        <row r="1">
          <cell r="A1" t="str">
            <v>1월 생산실적</v>
          </cell>
        </row>
      </sheetData>
      <sheetData sheetId="2465">
        <row r="1">
          <cell r="A1" t="str">
            <v>1월 생산실적</v>
          </cell>
        </row>
      </sheetData>
      <sheetData sheetId="2466">
        <row r="1">
          <cell r="A1" t="str">
            <v>1월 생산실적</v>
          </cell>
        </row>
      </sheetData>
      <sheetData sheetId="2467">
        <row r="1">
          <cell r="A1" t="str">
            <v>1월 생산실적</v>
          </cell>
        </row>
      </sheetData>
      <sheetData sheetId="2468">
        <row r="1">
          <cell r="A1" t="str">
            <v>1월 생산실적</v>
          </cell>
        </row>
      </sheetData>
      <sheetData sheetId="2469">
        <row r="1">
          <cell r="A1" t="str">
            <v>1월 생산실적</v>
          </cell>
        </row>
      </sheetData>
      <sheetData sheetId="2470">
        <row r="1">
          <cell r="A1" t="str">
            <v>1월 생산실적</v>
          </cell>
        </row>
      </sheetData>
      <sheetData sheetId="2471">
        <row r="1">
          <cell r="A1" t="str">
            <v>1월 생산실적</v>
          </cell>
        </row>
      </sheetData>
      <sheetData sheetId="2472">
        <row r="1">
          <cell r="A1" t="str">
            <v>1월 생산실적</v>
          </cell>
        </row>
      </sheetData>
      <sheetData sheetId="2473">
        <row r="1">
          <cell r="A1" t="str">
            <v>1월 생산실적</v>
          </cell>
        </row>
      </sheetData>
      <sheetData sheetId="2474">
        <row r="1">
          <cell r="A1" t="str">
            <v>1월 생산실적</v>
          </cell>
        </row>
      </sheetData>
      <sheetData sheetId="2475">
        <row r="1">
          <cell r="A1" t="str">
            <v>1월 생산실적</v>
          </cell>
        </row>
      </sheetData>
      <sheetData sheetId="2476">
        <row r="1">
          <cell r="A1" t="str">
            <v>1월 생산실적</v>
          </cell>
        </row>
      </sheetData>
      <sheetData sheetId="2477">
        <row r="1">
          <cell r="A1" t="str">
            <v>1월 생산실적</v>
          </cell>
        </row>
      </sheetData>
      <sheetData sheetId="2478">
        <row r="1">
          <cell r="A1" t="str">
            <v>1월 생산실적</v>
          </cell>
        </row>
      </sheetData>
      <sheetData sheetId="2479">
        <row r="1">
          <cell r="A1" t="str">
            <v>1월 생산실적</v>
          </cell>
        </row>
      </sheetData>
      <sheetData sheetId="2480">
        <row r="1">
          <cell r="A1" t="str">
            <v>1월 생산실적</v>
          </cell>
        </row>
      </sheetData>
      <sheetData sheetId="2481">
        <row r="1">
          <cell r="A1" t="str">
            <v>1월 생산실적</v>
          </cell>
        </row>
      </sheetData>
      <sheetData sheetId="2482">
        <row r="1">
          <cell r="A1" t="str">
            <v>1월 생산실적</v>
          </cell>
        </row>
      </sheetData>
      <sheetData sheetId="2483">
        <row r="1">
          <cell r="A1" t="str">
            <v>1월 생산실적</v>
          </cell>
        </row>
      </sheetData>
      <sheetData sheetId="2484">
        <row r="1">
          <cell r="A1" t="str">
            <v>1월 생산실적</v>
          </cell>
        </row>
      </sheetData>
      <sheetData sheetId="2485">
        <row r="1">
          <cell r="A1" t="str">
            <v>1월 생산실적</v>
          </cell>
        </row>
      </sheetData>
      <sheetData sheetId="2486">
        <row r="1">
          <cell r="A1" t="str">
            <v>1월 생산실적</v>
          </cell>
        </row>
      </sheetData>
      <sheetData sheetId="2487">
        <row r="1">
          <cell r="A1" t="str">
            <v>1월 생산실적</v>
          </cell>
        </row>
      </sheetData>
      <sheetData sheetId="2488">
        <row r="1">
          <cell r="A1" t="str">
            <v>1월 생산실적</v>
          </cell>
        </row>
      </sheetData>
      <sheetData sheetId="2489">
        <row r="1">
          <cell r="A1" t="str">
            <v>1월 생산실적</v>
          </cell>
        </row>
      </sheetData>
      <sheetData sheetId="2490">
        <row r="1">
          <cell r="A1" t="str">
            <v>1월 생산실적</v>
          </cell>
        </row>
      </sheetData>
      <sheetData sheetId="2491">
        <row r="1">
          <cell r="A1" t="str">
            <v>1월 생산실적</v>
          </cell>
        </row>
      </sheetData>
      <sheetData sheetId="2492">
        <row r="1">
          <cell r="A1" t="str">
            <v>1월 생산실적</v>
          </cell>
        </row>
      </sheetData>
      <sheetData sheetId="2493">
        <row r="1">
          <cell r="A1" t="str">
            <v>1월 생산실적</v>
          </cell>
        </row>
      </sheetData>
      <sheetData sheetId="2494">
        <row r="1">
          <cell r="A1" t="str">
            <v>1월 생산실적</v>
          </cell>
        </row>
      </sheetData>
      <sheetData sheetId="2495">
        <row r="1">
          <cell r="A1" t="str">
            <v>1월 생산실적</v>
          </cell>
        </row>
      </sheetData>
      <sheetData sheetId="2496">
        <row r="1">
          <cell r="A1" t="str">
            <v>1월 생산실적</v>
          </cell>
        </row>
      </sheetData>
      <sheetData sheetId="2497">
        <row r="1">
          <cell r="A1" t="str">
            <v>1월 생산실적</v>
          </cell>
        </row>
      </sheetData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>
        <row r="1">
          <cell r="A1" t="str">
            <v>1월 생산실적</v>
          </cell>
        </row>
      </sheetData>
      <sheetData sheetId="2508">
        <row r="1">
          <cell r="A1" t="str">
            <v>1월 생산실적</v>
          </cell>
        </row>
      </sheetData>
      <sheetData sheetId="2509">
        <row r="1">
          <cell r="A1" t="str">
            <v>1월 생산실적</v>
          </cell>
        </row>
      </sheetData>
      <sheetData sheetId="2510">
        <row r="1">
          <cell r="A1" t="str">
            <v>1월 생산실적</v>
          </cell>
        </row>
      </sheetData>
      <sheetData sheetId="2511">
        <row r="1">
          <cell r="A1" t="str">
            <v>1월 생산실적</v>
          </cell>
        </row>
      </sheetData>
      <sheetData sheetId="2512">
        <row r="1">
          <cell r="A1" t="str">
            <v>1월 생산실적</v>
          </cell>
        </row>
      </sheetData>
      <sheetData sheetId="2513">
        <row r="1">
          <cell r="A1" t="str">
            <v>1월 생산실적</v>
          </cell>
        </row>
      </sheetData>
      <sheetData sheetId="2514">
        <row r="1">
          <cell r="A1" t="str">
            <v>1월 생산실적</v>
          </cell>
        </row>
      </sheetData>
      <sheetData sheetId="2515">
        <row r="1">
          <cell r="A1" t="str">
            <v>1월 생산실적</v>
          </cell>
        </row>
      </sheetData>
      <sheetData sheetId="2516">
        <row r="1">
          <cell r="A1" t="str">
            <v>1월 생산실적</v>
          </cell>
        </row>
      </sheetData>
      <sheetData sheetId="2517">
        <row r="1">
          <cell r="A1" t="str">
            <v>1월 생산실적</v>
          </cell>
        </row>
      </sheetData>
      <sheetData sheetId="2518">
        <row r="1">
          <cell r="A1" t="str">
            <v>1월 생산실적</v>
          </cell>
        </row>
      </sheetData>
      <sheetData sheetId="2519">
        <row r="1">
          <cell r="A1" t="str">
            <v>1월 생산실적</v>
          </cell>
        </row>
      </sheetData>
      <sheetData sheetId="2520">
        <row r="1">
          <cell r="A1" t="str">
            <v>1월 생산실적</v>
          </cell>
        </row>
      </sheetData>
      <sheetData sheetId="2521">
        <row r="1">
          <cell r="A1" t="str">
            <v>1월 생산실적</v>
          </cell>
        </row>
      </sheetData>
      <sheetData sheetId="2522">
        <row r="1">
          <cell r="A1" t="str">
            <v>1월 생산실적</v>
          </cell>
        </row>
      </sheetData>
      <sheetData sheetId="2523">
        <row r="1">
          <cell r="A1" t="str">
            <v>1월 생산실적</v>
          </cell>
        </row>
      </sheetData>
      <sheetData sheetId="2524">
        <row r="1">
          <cell r="A1" t="str">
            <v>1월 생산실적</v>
          </cell>
        </row>
      </sheetData>
      <sheetData sheetId="2525">
        <row r="1">
          <cell r="A1" t="str">
            <v>1월 생산실적</v>
          </cell>
        </row>
      </sheetData>
      <sheetData sheetId="2526">
        <row r="1">
          <cell r="A1" t="str">
            <v>1월 생산실적</v>
          </cell>
        </row>
      </sheetData>
      <sheetData sheetId="2527">
        <row r="1">
          <cell r="A1" t="str">
            <v>1월 생산실적</v>
          </cell>
        </row>
      </sheetData>
      <sheetData sheetId="2528">
        <row r="1">
          <cell r="A1" t="str">
            <v>1월 생산실적</v>
          </cell>
        </row>
      </sheetData>
      <sheetData sheetId="2529">
        <row r="1">
          <cell r="A1" t="str">
            <v>1월 생산실적</v>
          </cell>
        </row>
      </sheetData>
      <sheetData sheetId="2530">
        <row r="1">
          <cell r="A1" t="str">
            <v>1월 생산실적</v>
          </cell>
        </row>
      </sheetData>
      <sheetData sheetId="2531">
        <row r="1">
          <cell r="A1" t="str">
            <v>1월 생산실적</v>
          </cell>
        </row>
      </sheetData>
      <sheetData sheetId="2532">
        <row r="1">
          <cell r="A1" t="str">
            <v>1월 생산실적</v>
          </cell>
        </row>
      </sheetData>
      <sheetData sheetId="2533">
        <row r="1">
          <cell r="A1" t="str">
            <v>1월 생산실적</v>
          </cell>
        </row>
      </sheetData>
      <sheetData sheetId="2534">
        <row r="1">
          <cell r="A1" t="str">
            <v>1월 생산실적</v>
          </cell>
        </row>
      </sheetData>
      <sheetData sheetId="2535">
        <row r="1">
          <cell r="A1" t="str">
            <v>1월 생산실적</v>
          </cell>
        </row>
      </sheetData>
      <sheetData sheetId="2536">
        <row r="1">
          <cell r="A1" t="str">
            <v>1월 생산실적</v>
          </cell>
        </row>
      </sheetData>
      <sheetData sheetId="2537">
        <row r="1">
          <cell r="A1" t="str">
            <v>1월 생산실적</v>
          </cell>
        </row>
      </sheetData>
      <sheetData sheetId="2538">
        <row r="1">
          <cell r="A1" t="str">
            <v>1월 생산실적</v>
          </cell>
        </row>
      </sheetData>
      <sheetData sheetId="2539">
        <row r="1">
          <cell r="A1" t="str">
            <v>1월 생산실적</v>
          </cell>
        </row>
      </sheetData>
      <sheetData sheetId="2540">
        <row r="1">
          <cell r="A1" t="str">
            <v>1월 생산실적</v>
          </cell>
        </row>
      </sheetData>
      <sheetData sheetId="2541">
        <row r="1">
          <cell r="A1" t="str">
            <v>1월 생산실적</v>
          </cell>
        </row>
      </sheetData>
      <sheetData sheetId="2542">
        <row r="1">
          <cell r="A1" t="str">
            <v>1월 생산실적</v>
          </cell>
        </row>
      </sheetData>
      <sheetData sheetId="2543">
        <row r="1">
          <cell r="A1" t="str">
            <v>1월 생산실적</v>
          </cell>
        </row>
      </sheetData>
      <sheetData sheetId="2544">
        <row r="1">
          <cell r="A1" t="str">
            <v>1월 생산실적</v>
          </cell>
        </row>
      </sheetData>
      <sheetData sheetId="2545">
        <row r="1">
          <cell r="A1" t="str">
            <v>1월 생산실적</v>
          </cell>
        </row>
      </sheetData>
      <sheetData sheetId="2546">
        <row r="1">
          <cell r="A1" t="str">
            <v>1월 생산실적</v>
          </cell>
        </row>
      </sheetData>
      <sheetData sheetId="2547">
        <row r="1">
          <cell r="A1" t="str">
            <v>1월 생산실적</v>
          </cell>
        </row>
      </sheetData>
      <sheetData sheetId="2548">
        <row r="1">
          <cell r="A1" t="str">
            <v>1월 생산실적</v>
          </cell>
        </row>
      </sheetData>
      <sheetData sheetId="2549">
        <row r="1">
          <cell r="A1" t="str">
            <v>1월 생산실적</v>
          </cell>
        </row>
      </sheetData>
      <sheetData sheetId="2550">
        <row r="1">
          <cell r="A1" t="str">
            <v>1월 생산실적</v>
          </cell>
        </row>
      </sheetData>
      <sheetData sheetId="2551">
        <row r="1">
          <cell r="A1" t="str">
            <v>1월 생산실적</v>
          </cell>
        </row>
      </sheetData>
      <sheetData sheetId="2552">
        <row r="1">
          <cell r="A1" t="str">
            <v>1월 생산실적</v>
          </cell>
        </row>
      </sheetData>
      <sheetData sheetId="2553">
        <row r="1">
          <cell r="A1" t="str">
            <v>1월 생산실적</v>
          </cell>
        </row>
      </sheetData>
      <sheetData sheetId="2554">
        <row r="1">
          <cell r="A1" t="str">
            <v>1월 생산실적</v>
          </cell>
        </row>
      </sheetData>
      <sheetData sheetId="2555">
        <row r="1">
          <cell r="A1" t="str">
            <v>1월 생산실적</v>
          </cell>
        </row>
      </sheetData>
      <sheetData sheetId="2556">
        <row r="1">
          <cell r="A1" t="str">
            <v>1월 생산실적</v>
          </cell>
        </row>
      </sheetData>
      <sheetData sheetId="2557">
        <row r="1">
          <cell r="A1" t="str">
            <v>1월 생산실적</v>
          </cell>
        </row>
      </sheetData>
      <sheetData sheetId="2558">
        <row r="1">
          <cell r="A1" t="str">
            <v>1월 생산실적</v>
          </cell>
        </row>
      </sheetData>
      <sheetData sheetId="2559">
        <row r="1">
          <cell r="A1" t="str">
            <v>1월 생산실적</v>
          </cell>
        </row>
      </sheetData>
      <sheetData sheetId="2560">
        <row r="1">
          <cell r="A1" t="str">
            <v>1월 생산실적</v>
          </cell>
        </row>
      </sheetData>
      <sheetData sheetId="2561">
        <row r="1">
          <cell r="A1" t="str">
            <v>1월 생산실적</v>
          </cell>
        </row>
      </sheetData>
      <sheetData sheetId="2562">
        <row r="1">
          <cell r="A1" t="str">
            <v>1월 생산실적</v>
          </cell>
        </row>
      </sheetData>
      <sheetData sheetId="2563">
        <row r="1">
          <cell r="A1" t="str">
            <v>1월 생산실적</v>
          </cell>
        </row>
      </sheetData>
      <sheetData sheetId="2564">
        <row r="1">
          <cell r="A1" t="str">
            <v>1월 생산실적</v>
          </cell>
        </row>
      </sheetData>
      <sheetData sheetId="2565">
        <row r="1">
          <cell r="A1" t="str">
            <v>1월 생산실적</v>
          </cell>
        </row>
      </sheetData>
      <sheetData sheetId="2566">
        <row r="1">
          <cell r="A1" t="str">
            <v>1월 생산실적</v>
          </cell>
        </row>
      </sheetData>
      <sheetData sheetId="2567">
        <row r="1">
          <cell r="A1" t="str">
            <v>1월 생산실적</v>
          </cell>
        </row>
      </sheetData>
      <sheetData sheetId="2568">
        <row r="1">
          <cell r="A1" t="str">
            <v>1월 생산실적</v>
          </cell>
        </row>
      </sheetData>
      <sheetData sheetId="2569">
        <row r="1">
          <cell r="A1" t="str">
            <v>1월 생산실적</v>
          </cell>
        </row>
      </sheetData>
      <sheetData sheetId="2570">
        <row r="1">
          <cell r="A1" t="str">
            <v>1월 생산실적</v>
          </cell>
        </row>
      </sheetData>
      <sheetData sheetId="2571">
        <row r="1">
          <cell r="A1" t="str">
            <v>1월 생산실적</v>
          </cell>
        </row>
      </sheetData>
      <sheetData sheetId="2572">
        <row r="1">
          <cell r="A1" t="str">
            <v>1월 생산실적</v>
          </cell>
        </row>
      </sheetData>
      <sheetData sheetId="2573">
        <row r="1">
          <cell r="A1" t="str">
            <v>1월 생산실적</v>
          </cell>
        </row>
      </sheetData>
      <sheetData sheetId="2574">
        <row r="1">
          <cell r="A1" t="str">
            <v>1월 생산실적</v>
          </cell>
        </row>
      </sheetData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>
        <row r="1">
          <cell r="A1" t="str">
            <v>1월 생산실적</v>
          </cell>
        </row>
      </sheetData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>
        <row r="1">
          <cell r="A1" t="str">
            <v>1월 생산실적</v>
          </cell>
        </row>
      </sheetData>
      <sheetData sheetId="2657">
        <row r="1">
          <cell r="A1" t="str">
            <v>1월 생산실적</v>
          </cell>
        </row>
      </sheetData>
      <sheetData sheetId="2658">
        <row r="1">
          <cell r="A1" t="str">
            <v>1월 생산실적</v>
          </cell>
        </row>
      </sheetData>
      <sheetData sheetId="2659">
        <row r="1">
          <cell r="A1" t="str">
            <v>1월 생산실적</v>
          </cell>
        </row>
      </sheetData>
      <sheetData sheetId="2660">
        <row r="1">
          <cell r="A1" t="str">
            <v>1월 생산실적</v>
          </cell>
        </row>
      </sheetData>
      <sheetData sheetId="2661">
        <row r="1">
          <cell r="A1" t="str">
            <v>1월 생산실적</v>
          </cell>
        </row>
      </sheetData>
      <sheetData sheetId="2662">
        <row r="1">
          <cell r="A1" t="str">
            <v>1월 생산실적</v>
          </cell>
        </row>
      </sheetData>
      <sheetData sheetId="2663">
        <row r="1">
          <cell r="A1" t="str">
            <v>1월 생산실적</v>
          </cell>
        </row>
      </sheetData>
      <sheetData sheetId="2664">
        <row r="1">
          <cell r="A1" t="str">
            <v>1월 생산실적</v>
          </cell>
        </row>
      </sheetData>
      <sheetData sheetId="2665">
        <row r="1">
          <cell r="A1" t="str">
            <v>1월 생산실적</v>
          </cell>
        </row>
      </sheetData>
      <sheetData sheetId="2666">
        <row r="1">
          <cell r="A1" t="str">
            <v>1월 생산실적</v>
          </cell>
        </row>
      </sheetData>
      <sheetData sheetId="2667">
        <row r="1">
          <cell r="A1" t="str">
            <v>1월 생산실적</v>
          </cell>
        </row>
      </sheetData>
      <sheetData sheetId="2668">
        <row r="1">
          <cell r="A1" t="str">
            <v>1월 생산실적</v>
          </cell>
        </row>
      </sheetData>
      <sheetData sheetId="2669">
        <row r="1">
          <cell r="A1" t="str">
            <v>1월 생산실적</v>
          </cell>
        </row>
      </sheetData>
      <sheetData sheetId="2670">
        <row r="1">
          <cell r="A1" t="str">
            <v>1월 생산실적</v>
          </cell>
        </row>
      </sheetData>
      <sheetData sheetId="2671">
        <row r="1">
          <cell r="A1" t="str">
            <v>1월 생산실적</v>
          </cell>
        </row>
      </sheetData>
      <sheetData sheetId="2672">
        <row r="1">
          <cell r="A1" t="str">
            <v>1월 생산실적</v>
          </cell>
        </row>
      </sheetData>
      <sheetData sheetId="2673">
        <row r="1">
          <cell r="A1" t="str">
            <v>1월 생산실적</v>
          </cell>
        </row>
      </sheetData>
      <sheetData sheetId="2674">
        <row r="1">
          <cell r="A1" t="str">
            <v>1월 생산실적</v>
          </cell>
        </row>
      </sheetData>
      <sheetData sheetId="2675">
        <row r="1">
          <cell r="A1" t="str">
            <v>1월 생산실적</v>
          </cell>
        </row>
      </sheetData>
      <sheetData sheetId="2676">
        <row r="1">
          <cell r="A1" t="str">
            <v>1월 생산실적</v>
          </cell>
        </row>
      </sheetData>
      <sheetData sheetId="2677">
        <row r="1">
          <cell r="A1" t="str">
            <v>1월 생산실적</v>
          </cell>
        </row>
      </sheetData>
      <sheetData sheetId="2678">
        <row r="1">
          <cell r="A1" t="str">
            <v>1월 생산실적</v>
          </cell>
        </row>
      </sheetData>
      <sheetData sheetId="2679">
        <row r="1">
          <cell r="A1" t="str">
            <v>1월 생산실적</v>
          </cell>
        </row>
      </sheetData>
      <sheetData sheetId="2680">
        <row r="1">
          <cell r="A1" t="str">
            <v>1월 생산실적</v>
          </cell>
        </row>
      </sheetData>
      <sheetData sheetId="2681">
        <row r="1">
          <cell r="A1" t="str">
            <v>1월 생산실적</v>
          </cell>
        </row>
      </sheetData>
      <sheetData sheetId="2682">
        <row r="1">
          <cell r="A1" t="str">
            <v>1월 생산실적</v>
          </cell>
        </row>
      </sheetData>
      <sheetData sheetId="2683">
        <row r="1">
          <cell r="A1" t="str">
            <v>1월 생산실적</v>
          </cell>
        </row>
      </sheetData>
      <sheetData sheetId="2684">
        <row r="1">
          <cell r="A1" t="str">
            <v>1월 생산실적</v>
          </cell>
        </row>
      </sheetData>
      <sheetData sheetId="2685">
        <row r="1">
          <cell r="A1" t="str">
            <v>1월 생산실적</v>
          </cell>
        </row>
      </sheetData>
      <sheetData sheetId="2686">
        <row r="1">
          <cell r="A1" t="str">
            <v>1월 생산실적</v>
          </cell>
        </row>
      </sheetData>
      <sheetData sheetId="2687">
        <row r="1">
          <cell r="A1" t="str">
            <v>1월 생산실적</v>
          </cell>
        </row>
      </sheetData>
      <sheetData sheetId="2688">
        <row r="1">
          <cell r="A1" t="str">
            <v>1월 생산실적</v>
          </cell>
        </row>
      </sheetData>
      <sheetData sheetId="2689">
        <row r="1">
          <cell r="A1" t="str">
            <v>1월 생산실적</v>
          </cell>
        </row>
      </sheetData>
      <sheetData sheetId="2690">
        <row r="1">
          <cell r="A1" t="str">
            <v>1월 생산실적</v>
          </cell>
        </row>
      </sheetData>
      <sheetData sheetId="2691">
        <row r="1">
          <cell r="A1" t="str">
            <v>1월 생산실적</v>
          </cell>
        </row>
      </sheetData>
      <sheetData sheetId="2692">
        <row r="1">
          <cell r="A1" t="str">
            <v>1월 생산실적</v>
          </cell>
        </row>
      </sheetData>
      <sheetData sheetId="2693">
        <row r="1">
          <cell r="A1" t="str">
            <v>1월 생산실적</v>
          </cell>
        </row>
      </sheetData>
      <sheetData sheetId="2694">
        <row r="1">
          <cell r="A1" t="str">
            <v>1월 생산실적</v>
          </cell>
        </row>
      </sheetData>
      <sheetData sheetId="2695">
        <row r="1">
          <cell r="A1" t="str">
            <v>1월 생산실적</v>
          </cell>
        </row>
      </sheetData>
      <sheetData sheetId="2696">
        <row r="1">
          <cell r="A1" t="str">
            <v>1월 생산실적</v>
          </cell>
        </row>
      </sheetData>
      <sheetData sheetId="2697">
        <row r="1">
          <cell r="A1" t="str">
            <v>1월 생산실적</v>
          </cell>
        </row>
      </sheetData>
      <sheetData sheetId="2698">
        <row r="1">
          <cell r="A1" t="str">
            <v>1월 생산실적</v>
          </cell>
        </row>
      </sheetData>
      <sheetData sheetId="2699">
        <row r="1">
          <cell r="A1" t="str">
            <v>1월 생산실적</v>
          </cell>
        </row>
      </sheetData>
      <sheetData sheetId="2700">
        <row r="1">
          <cell r="A1" t="str">
            <v>1월 생산실적</v>
          </cell>
        </row>
      </sheetData>
      <sheetData sheetId="2701">
        <row r="1">
          <cell r="A1" t="str">
            <v>1월 생산실적</v>
          </cell>
        </row>
      </sheetData>
      <sheetData sheetId="2702">
        <row r="1">
          <cell r="A1" t="str">
            <v>1월 생산실적</v>
          </cell>
        </row>
      </sheetData>
      <sheetData sheetId="2703">
        <row r="1">
          <cell r="A1" t="str">
            <v>1월 생산실적</v>
          </cell>
        </row>
      </sheetData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>
        <row r="6">
          <cell r="A6">
            <v>1</v>
          </cell>
        </row>
      </sheetData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>
        <row r="1">
          <cell r="A1" t="str">
            <v>1월 생산실적</v>
          </cell>
        </row>
      </sheetData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>
        <row r="1">
          <cell r="A1" t="str">
            <v>1월 생산실적</v>
          </cell>
        </row>
      </sheetData>
      <sheetData sheetId="2777">
        <row r="1">
          <cell r="A1" t="str">
            <v>1월 생산실적</v>
          </cell>
        </row>
      </sheetData>
      <sheetData sheetId="2778">
        <row r="1">
          <cell r="A1" t="str">
            <v>1월 생산실적</v>
          </cell>
        </row>
      </sheetData>
      <sheetData sheetId="2779">
        <row r="1">
          <cell r="A1" t="str">
            <v>1월 생산실적</v>
          </cell>
        </row>
      </sheetData>
      <sheetData sheetId="2780">
        <row r="1">
          <cell r="A1" t="str">
            <v>1월 생산실적</v>
          </cell>
        </row>
      </sheetData>
      <sheetData sheetId="2781">
        <row r="1">
          <cell r="A1" t="str">
            <v>1월 생산실적</v>
          </cell>
        </row>
      </sheetData>
      <sheetData sheetId="2782">
        <row r="1">
          <cell r="A1" t="str">
            <v>1월 생산실적</v>
          </cell>
        </row>
      </sheetData>
      <sheetData sheetId="2783">
        <row r="1">
          <cell r="A1" t="str">
            <v>1월 생산실적</v>
          </cell>
        </row>
      </sheetData>
      <sheetData sheetId="2784">
        <row r="1">
          <cell r="A1" t="str">
            <v>1월 생산실적</v>
          </cell>
        </row>
      </sheetData>
      <sheetData sheetId="2785">
        <row r="1">
          <cell r="A1" t="str">
            <v>1월 생산실적</v>
          </cell>
        </row>
      </sheetData>
      <sheetData sheetId="2786">
        <row r="1">
          <cell r="A1" t="str">
            <v>1월 생산실적</v>
          </cell>
        </row>
      </sheetData>
      <sheetData sheetId="2787">
        <row r="1">
          <cell r="A1" t="str">
            <v>1월 생산실적</v>
          </cell>
        </row>
      </sheetData>
      <sheetData sheetId="2788">
        <row r="1">
          <cell r="A1" t="str">
            <v>1월 생산실적</v>
          </cell>
        </row>
      </sheetData>
      <sheetData sheetId="2789">
        <row r="1">
          <cell r="A1" t="str">
            <v>1월 생산실적</v>
          </cell>
        </row>
      </sheetData>
      <sheetData sheetId="2790">
        <row r="1">
          <cell r="A1" t="str">
            <v>1월 생산실적</v>
          </cell>
        </row>
      </sheetData>
      <sheetData sheetId="2791">
        <row r="1">
          <cell r="A1" t="str">
            <v>1월 생산실적</v>
          </cell>
        </row>
      </sheetData>
      <sheetData sheetId="2792">
        <row r="1">
          <cell r="A1" t="str">
            <v>1월 생산실적</v>
          </cell>
        </row>
      </sheetData>
      <sheetData sheetId="2793">
        <row r="1">
          <cell r="A1" t="str">
            <v>1월 생산실적</v>
          </cell>
        </row>
      </sheetData>
      <sheetData sheetId="2794">
        <row r="1">
          <cell r="A1" t="str">
            <v>1월 생산실적</v>
          </cell>
        </row>
      </sheetData>
      <sheetData sheetId="2795">
        <row r="1">
          <cell r="A1" t="str">
            <v>1월 생산실적</v>
          </cell>
        </row>
      </sheetData>
      <sheetData sheetId="2796">
        <row r="1">
          <cell r="A1" t="str">
            <v>1월 생산실적</v>
          </cell>
        </row>
      </sheetData>
      <sheetData sheetId="2797">
        <row r="1">
          <cell r="A1" t="str">
            <v>1월 생산실적</v>
          </cell>
        </row>
      </sheetData>
      <sheetData sheetId="2798">
        <row r="1">
          <cell r="A1" t="str">
            <v>1월 생산실적</v>
          </cell>
        </row>
      </sheetData>
      <sheetData sheetId="2799">
        <row r="1">
          <cell r="A1" t="str">
            <v>1월 생산실적</v>
          </cell>
        </row>
      </sheetData>
      <sheetData sheetId="2800">
        <row r="1">
          <cell r="A1" t="str">
            <v>1월 생산실적</v>
          </cell>
        </row>
      </sheetData>
      <sheetData sheetId="2801">
        <row r="1">
          <cell r="A1" t="str">
            <v>1월 생산실적</v>
          </cell>
        </row>
      </sheetData>
      <sheetData sheetId="2802">
        <row r="1">
          <cell r="A1" t="str">
            <v>1월 생산실적</v>
          </cell>
        </row>
      </sheetData>
      <sheetData sheetId="2803">
        <row r="1">
          <cell r="A1" t="str">
            <v>1월 생산실적</v>
          </cell>
        </row>
      </sheetData>
      <sheetData sheetId="2804">
        <row r="1">
          <cell r="A1" t="str">
            <v>1월 생산실적</v>
          </cell>
        </row>
      </sheetData>
      <sheetData sheetId="2805">
        <row r="1">
          <cell r="A1" t="str">
            <v>1월 생산실적</v>
          </cell>
        </row>
      </sheetData>
      <sheetData sheetId="2806">
        <row r="1">
          <cell r="A1" t="str">
            <v>1월 생산실적</v>
          </cell>
        </row>
      </sheetData>
      <sheetData sheetId="2807">
        <row r="1">
          <cell r="A1" t="str">
            <v>1월 생산실적</v>
          </cell>
        </row>
      </sheetData>
      <sheetData sheetId="2808">
        <row r="1">
          <cell r="A1" t="str">
            <v>1월 생산실적</v>
          </cell>
        </row>
      </sheetData>
      <sheetData sheetId="2809">
        <row r="1">
          <cell r="A1" t="str">
            <v>1월 생산실적</v>
          </cell>
        </row>
      </sheetData>
      <sheetData sheetId="2810">
        <row r="1">
          <cell r="A1" t="str">
            <v>1월 생산실적</v>
          </cell>
        </row>
      </sheetData>
      <sheetData sheetId="2811">
        <row r="1">
          <cell r="A1" t="str">
            <v>1월 생산실적</v>
          </cell>
        </row>
      </sheetData>
      <sheetData sheetId="2812">
        <row r="1">
          <cell r="A1" t="str">
            <v>1월 생산실적</v>
          </cell>
        </row>
      </sheetData>
      <sheetData sheetId="2813">
        <row r="1">
          <cell r="A1" t="str">
            <v>1월 생산실적</v>
          </cell>
        </row>
      </sheetData>
      <sheetData sheetId="2814">
        <row r="1">
          <cell r="A1" t="str">
            <v>1월 생산실적</v>
          </cell>
        </row>
      </sheetData>
      <sheetData sheetId="2815">
        <row r="1">
          <cell r="A1" t="str">
            <v>1월 생산실적</v>
          </cell>
        </row>
      </sheetData>
      <sheetData sheetId="2816">
        <row r="1">
          <cell r="A1" t="str">
            <v>1월 생산실적</v>
          </cell>
        </row>
      </sheetData>
      <sheetData sheetId="2817">
        <row r="1">
          <cell r="A1" t="str">
            <v>1월 생산실적</v>
          </cell>
        </row>
      </sheetData>
      <sheetData sheetId="2818">
        <row r="1">
          <cell r="A1" t="str">
            <v>1월 생산실적</v>
          </cell>
        </row>
      </sheetData>
      <sheetData sheetId="2819">
        <row r="1">
          <cell r="A1" t="str">
            <v>1월 생산실적</v>
          </cell>
        </row>
      </sheetData>
      <sheetData sheetId="2820">
        <row r="1">
          <cell r="A1" t="str">
            <v>1월 생산실적</v>
          </cell>
        </row>
      </sheetData>
      <sheetData sheetId="2821">
        <row r="1">
          <cell r="A1" t="str">
            <v>1월 생산실적</v>
          </cell>
        </row>
      </sheetData>
      <sheetData sheetId="2822">
        <row r="1">
          <cell r="A1" t="str">
            <v>1월 생산실적</v>
          </cell>
        </row>
      </sheetData>
      <sheetData sheetId="2823">
        <row r="1">
          <cell r="A1" t="str">
            <v>1월 생산실적</v>
          </cell>
        </row>
      </sheetData>
      <sheetData sheetId="2824">
        <row r="1">
          <cell r="A1" t="str">
            <v>1월 생산실적</v>
          </cell>
        </row>
      </sheetData>
      <sheetData sheetId="2825">
        <row r="1">
          <cell r="A1" t="str">
            <v>1월 생산실적</v>
          </cell>
        </row>
      </sheetData>
      <sheetData sheetId="2826">
        <row r="1">
          <cell r="A1" t="str">
            <v>1월 생산실적</v>
          </cell>
        </row>
      </sheetData>
      <sheetData sheetId="2827">
        <row r="1">
          <cell r="A1" t="str">
            <v>1월 생산실적</v>
          </cell>
        </row>
      </sheetData>
      <sheetData sheetId="2828">
        <row r="1">
          <cell r="A1" t="str">
            <v>1월 생산실적</v>
          </cell>
        </row>
      </sheetData>
      <sheetData sheetId="2829">
        <row r="1">
          <cell r="A1" t="str">
            <v>1월 생산실적</v>
          </cell>
        </row>
      </sheetData>
      <sheetData sheetId="2830">
        <row r="1">
          <cell r="A1" t="str">
            <v>1월 생산실적</v>
          </cell>
        </row>
      </sheetData>
      <sheetData sheetId="2831">
        <row r="1">
          <cell r="A1" t="str">
            <v>1월 생산실적</v>
          </cell>
        </row>
      </sheetData>
      <sheetData sheetId="2832">
        <row r="1">
          <cell r="A1" t="str">
            <v>1월 생산실적</v>
          </cell>
        </row>
      </sheetData>
      <sheetData sheetId="2833">
        <row r="1">
          <cell r="A1" t="str">
            <v>1월 생산실적</v>
          </cell>
        </row>
      </sheetData>
      <sheetData sheetId="2834">
        <row r="1">
          <cell r="A1" t="str">
            <v>1월 생산실적</v>
          </cell>
        </row>
      </sheetData>
      <sheetData sheetId="2835">
        <row r="1">
          <cell r="A1" t="str">
            <v>1월 생산실적</v>
          </cell>
        </row>
      </sheetData>
      <sheetData sheetId="2836">
        <row r="1">
          <cell r="A1" t="str">
            <v>1월 생산실적</v>
          </cell>
        </row>
      </sheetData>
      <sheetData sheetId="2837">
        <row r="1">
          <cell r="A1" t="str">
            <v>1월 생산실적</v>
          </cell>
        </row>
      </sheetData>
      <sheetData sheetId="2838">
        <row r="1">
          <cell r="A1" t="str">
            <v>1월 생산실적</v>
          </cell>
        </row>
      </sheetData>
      <sheetData sheetId="2839">
        <row r="1">
          <cell r="A1" t="str">
            <v>1월 생산실적</v>
          </cell>
        </row>
      </sheetData>
      <sheetData sheetId="2840">
        <row r="1">
          <cell r="A1" t="str">
            <v>1월 생산실적</v>
          </cell>
        </row>
      </sheetData>
      <sheetData sheetId="2841">
        <row r="1">
          <cell r="A1" t="str">
            <v>1월 생산실적</v>
          </cell>
        </row>
      </sheetData>
      <sheetData sheetId="2842">
        <row r="1">
          <cell r="A1" t="str">
            <v>1월 생산실적</v>
          </cell>
        </row>
      </sheetData>
      <sheetData sheetId="2843">
        <row r="1">
          <cell r="A1" t="str">
            <v>1월 생산실적</v>
          </cell>
        </row>
      </sheetData>
      <sheetData sheetId="2844">
        <row r="1">
          <cell r="A1" t="str">
            <v>1월 생산실적</v>
          </cell>
        </row>
      </sheetData>
      <sheetData sheetId="2845">
        <row r="1">
          <cell r="A1" t="str">
            <v>1월 생산실적</v>
          </cell>
        </row>
      </sheetData>
      <sheetData sheetId="2846">
        <row r="1">
          <cell r="A1" t="str">
            <v>1월 생산실적</v>
          </cell>
        </row>
      </sheetData>
      <sheetData sheetId="2847">
        <row r="1">
          <cell r="A1" t="str">
            <v>1월 생산실적</v>
          </cell>
        </row>
      </sheetData>
      <sheetData sheetId="2848">
        <row r="1">
          <cell r="A1" t="str">
            <v>1월 생산실적</v>
          </cell>
        </row>
      </sheetData>
      <sheetData sheetId="2849">
        <row r="1">
          <cell r="A1" t="str">
            <v>1월 생산실적</v>
          </cell>
        </row>
      </sheetData>
      <sheetData sheetId="2850">
        <row r="1">
          <cell r="A1" t="str">
            <v>1월 생산실적</v>
          </cell>
        </row>
      </sheetData>
      <sheetData sheetId="2851">
        <row r="1">
          <cell r="A1" t="str">
            <v>1월 생산실적</v>
          </cell>
        </row>
      </sheetData>
      <sheetData sheetId="2852">
        <row r="1">
          <cell r="A1" t="str">
            <v>1월 생산실적</v>
          </cell>
        </row>
      </sheetData>
      <sheetData sheetId="2853">
        <row r="1">
          <cell r="A1" t="str">
            <v>1월 생산실적</v>
          </cell>
        </row>
      </sheetData>
      <sheetData sheetId="2854">
        <row r="1">
          <cell r="A1" t="str">
            <v>1월 생산실적</v>
          </cell>
        </row>
      </sheetData>
      <sheetData sheetId="2855">
        <row r="1">
          <cell r="A1" t="str">
            <v>1월 생산실적</v>
          </cell>
        </row>
      </sheetData>
      <sheetData sheetId="2856">
        <row r="1">
          <cell r="A1" t="str">
            <v>1월 생산실적</v>
          </cell>
        </row>
      </sheetData>
      <sheetData sheetId="2857">
        <row r="1">
          <cell r="A1" t="str">
            <v>1월 생산실적</v>
          </cell>
        </row>
      </sheetData>
      <sheetData sheetId="2858">
        <row r="1">
          <cell r="A1" t="str">
            <v>1월 생산실적</v>
          </cell>
        </row>
      </sheetData>
      <sheetData sheetId="2859">
        <row r="1">
          <cell r="A1" t="str">
            <v>1월 생산실적</v>
          </cell>
        </row>
      </sheetData>
      <sheetData sheetId="2860">
        <row r="1">
          <cell r="A1" t="str">
            <v>1월 생산실적</v>
          </cell>
        </row>
      </sheetData>
      <sheetData sheetId="2861">
        <row r="1">
          <cell r="A1" t="str">
            <v>1월 생산실적</v>
          </cell>
        </row>
      </sheetData>
      <sheetData sheetId="2862">
        <row r="1">
          <cell r="A1" t="str">
            <v>1월 생산실적</v>
          </cell>
        </row>
      </sheetData>
      <sheetData sheetId="2863">
        <row r="1">
          <cell r="A1" t="str">
            <v>1월 생산실적</v>
          </cell>
        </row>
      </sheetData>
      <sheetData sheetId="2864">
        <row r="1">
          <cell r="A1" t="str">
            <v>1월 생산실적</v>
          </cell>
        </row>
      </sheetData>
      <sheetData sheetId="2865">
        <row r="1">
          <cell r="A1" t="str">
            <v>1월 생산실적</v>
          </cell>
        </row>
      </sheetData>
      <sheetData sheetId="2866">
        <row r="1">
          <cell r="A1" t="str">
            <v>1월 생산실적</v>
          </cell>
        </row>
      </sheetData>
      <sheetData sheetId="2867">
        <row r="1">
          <cell r="A1" t="str">
            <v>1월 생산실적</v>
          </cell>
        </row>
      </sheetData>
      <sheetData sheetId="2868">
        <row r="1">
          <cell r="A1" t="str">
            <v>1월 생산실적</v>
          </cell>
        </row>
      </sheetData>
      <sheetData sheetId="2869">
        <row r="1">
          <cell r="A1" t="str">
            <v>1월 생산실적</v>
          </cell>
        </row>
      </sheetData>
      <sheetData sheetId="2870">
        <row r="1">
          <cell r="A1" t="str">
            <v>1월 생산실적</v>
          </cell>
        </row>
      </sheetData>
      <sheetData sheetId="2871">
        <row r="1">
          <cell r="A1" t="str">
            <v>1월 생산실적</v>
          </cell>
        </row>
      </sheetData>
      <sheetData sheetId="2872">
        <row r="1">
          <cell r="A1" t="str">
            <v>1월 생산실적</v>
          </cell>
        </row>
      </sheetData>
      <sheetData sheetId="2873">
        <row r="1">
          <cell r="A1" t="str">
            <v>1월 생산실적</v>
          </cell>
        </row>
      </sheetData>
      <sheetData sheetId="2874">
        <row r="1">
          <cell r="A1" t="str">
            <v>1월 생산실적</v>
          </cell>
        </row>
      </sheetData>
      <sheetData sheetId="2875">
        <row r="1">
          <cell r="A1" t="str">
            <v>1월 생산실적</v>
          </cell>
        </row>
      </sheetData>
      <sheetData sheetId="2876">
        <row r="1">
          <cell r="A1" t="str">
            <v>1월 생산실적</v>
          </cell>
        </row>
      </sheetData>
      <sheetData sheetId="2877">
        <row r="1">
          <cell r="A1" t="str">
            <v>1월 생산실적</v>
          </cell>
        </row>
      </sheetData>
      <sheetData sheetId="2878">
        <row r="1">
          <cell r="A1" t="str">
            <v>1월 생산실적</v>
          </cell>
        </row>
      </sheetData>
      <sheetData sheetId="2879">
        <row r="1">
          <cell r="A1" t="str">
            <v>1월 생산실적</v>
          </cell>
        </row>
      </sheetData>
      <sheetData sheetId="2880">
        <row r="1">
          <cell r="A1" t="str">
            <v>1월 생산실적</v>
          </cell>
        </row>
      </sheetData>
      <sheetData sheetId="2881">
        <row r="1">
          <cell r="A1" t="str">
            <v>1월 생산실적</v>
          </cell>
        </row>
      </sheetData>
      <sheetData sheetId="2882">
        <row r="1">
          <cell r="A1" t="str">
            <v>1월 생산실적</v>
          </cell>
        </row>
      </sheetData>
      <sheetData sheetId="2883">
        <row r="1">
          <cell r="A1" t="str">
            <v>1월 생산실적</v>
          </cell>
        </row>
      </sheetData>
      <sheetData sheetId="2884">
        <row r="1">
          <cell r="A1" t="str">
            <v>1월 생산실적</v>
          </cell>
        </row>
      </sheetData>
      <sheetData sheetId="2885">
        <row r="1">
          <cell r="A1" t="str">
            <v>1월 생산실적</v>
          </cell>
        </row>
      </sheetData>
      <sheetData sheetId="2886">
        <row r="1">
          <cell r="A1" t="str">
            <v>1월 생산실적</v>
          </cell>
        </row>
      </sheetData>
      <sheetData sheetId="2887">
        <row r="1">
          <cell r="A1" t="str">
            <v>1월 생산실적</v>
          </cell>
        </row>
      </sheetData>
      <sheetData sheetId="2888">
        <row r="1">
          <cell r="A1" t="str">
            <v>1월 생산실적</v>
          </cell>
        </row>
      </sheetData>
      <sheetData sheetId="2889">
        <row r="1">
          <cell r="A1" t="str">
            <v>1월 생산실적</v>
          </cell>
        </row>
      </sheetData>
      <sheetData sheetId="2890">
        <row r="1">
          <cell r="A1" t="str">
            <v>1월 생산실적</v>
          </cell>
        </row>
      </sheetData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>
        <row r="1">
          <cell r="A1" t="str">
            <v>1월 생산실적</v>
          </cell>
        </row>
      </sheetData>
      <sheetData sheetId="2897">
        <row r="1">
          <cell r="A1" t="str">
            <v>1월 생산실적</v>
          </cell>
        </row>
      </sheetData>
      <sheetData sheetId="2898">
        <row r="1">
          <cell r="A1" t="str">
            <v>1월 생산실적</v>
          </cell>
        </row>
      </sheetData>
      <sheetData sheetId="2899">
        <row r="1">
          <cell r="A1" t="str">
            <v>1월 생산실적</v>
          </cell>
        </row>
      </sheetData>
      <sheetData sheetId="2900">
        <row r="1">
          <cell r="A1" t="str">
            <v>1월 생산실적</v>
          </cell>
        </row>
      </sheetData>
      <sheetData sheetId="2901">
        <row r="1">
          <cell r="A1" t="str">
            <v>1월 생산실적</v>
          </cell>
        </row>
      </sheetData>
      <sheetData sheetId="2902">
        <row r="1">
          <cell r="A1" t="str">
            <v>1월 생산실적</v>
          </cell>
        </row>
      </sheetData>
      <sheetData sheetId="2903">
        <row r="1">
          <cell r="A1" t="str">
            <v>1월 생산실적</v>
          </cell>
        </row>
      </sheetData>
      <sheetData sheetId="2904">
        <row r="1">
          <cell r="A1" t="str">
            <v>1월 생산실적</v>
          </cell>
        </row>
      </sheetData>
      <sheetData sheetId="2905">
        <row r="1">
          <cell r="A1" t="str">
            <v>1월 생산실적</v>
          </cell>
        </row>
      </sheetData>
      <sheetData sheetId="2906">
        <row r="1">
          <cell r="A1" t="str">
            <v>1월 생산실적</v>
          </cell>
        </row>
      </sheetData>
      <sheetData sheetId="2907">
        <row r="1">
          <cell r="A1" t="str">
            <v>1월 생산실적</v>
          </cell>
        </row>
      </sheetData>
      <sheetData sheetId="2908">
        <row r="1">
          <cell r="A1" t="str">
            <v>1월 생산실적</v>
          </cell>
        </row>
      </sheetData>
      <sheetData sheetId="2909">
        <row r="1">
          <cell r="A1" t="str">
            <v>1월 생산실적</v>
          </cell>
        </row>
      </sheetData>
      <sheetData sheetId="2910">
        <row r="1">
          <cell r="A1" t="str">
            <v>1월 생산실적</v>
          </cell>
        </row>
      </sheetData>
      <sheetData sheetId="2911">
        <row r="1">
          <cell r="A1" t="str">
            <v>1월 생산실적</v>
          </cell>
        </row>
      </sheetData>
      <sheetData sheetId="2912">
        <row r="1">
          <cell r="A1" t="str">
            <v>1월 생산실적</v>
          </cell>
        </row>
      </sheetData>
      <sheetData sheetId="2913">
        <row r="1">
          <cell r="A1" t="str">
            <v>1월 생산실적</v>
          </cell>
        </row>
      </sheetData>
      <sheetData sheetId="2914">
        <row r="1">
          <cell r="A1" t="str">
            <v>1월 생산실적</v>
          </cell>
        </row>
      </sheetData>
      <sheetData sheetId="2915">
        <row r="1">
          <cell r="A1" t="str">
            <v>1월 생산실적</v>
          </cell>
        </row>
      </sheetData>
      <sheetData sheetId="2916">
        <row r="1">
          <cell r="A1" t="str">
            <v>1월 생산실적</v>
          </cell>
        </row>
      </sheetData>
      <sheetData sheetId="2917">
        <row r="1">
          <cell r="A1" t="str">
            <v>1월 생산실적</v>
          </cell>
        </row>
      </sheetData>
      <sheetData sheetId="2918">
        <row r="1">
          <cell r="A1" t="str">
            <v>1월 생산실적</v>
          </cell>
        </row>
      </sheetData>
      <sheetData sheetId="2919">
        <row r="1">
          <cell r="A1" t="str">
            <v>1월 생산실적</v>
          </cell>
        </row>
      </sheetData>
      <sheetData sheetId="2920">
        <row r="1">
          <cell r="A1" t="str">
            <v>1월 생산실적</v>
          </cell>
        </row>
      </sheetData>
      <sheetData sheetId="2921">
        <row r="1">
          <cell r="A1" t="str">
            <v>1월 생산실적</v>
          </cell>
        </row>
      </sheetData>
      <sheetData sheetId="2922">
        <row r="1">
          <cell r="A1" t="str">
            <v>1월 생산실적</v>
          </cell>
        </row>
      </sheetData>
      <sheetData sheetId="2923">
        <row r="1">
          <cell r="A1" t="str">
            <v>1월 생산실적</v>
          </cell>
        </row>
      </sheetData>
      <sheetData sheetId="2924">
        <row r="1">
          <cell r="A1" t="str">
            <v>1월 생산실적</v>
          </cell>
        </row>
      </sheetData>
      <sheetData sheetId="2925">
        <row r="1">
          <cell r="A1" t="str">
            <v>1월 생산실적</v>
          </cell>
        </row>
      </sheetData>
      <sheetData sheetId="2926">
        <row r="1">
          <cell r="A1" t="str">
            <v>1월 생산실적</v>
          </cell>
        </row>
      </sheetData>
      <sheetData sheetId="2927">
        <row r="1">
          <cell r="A1" t="str">
            <v>1월 생산실적</v>
          </cell>
        </row>
      </sheetData>
      <sheetData sheetId="2928">
        <row r="1">
          <cell r="A1" t="str">
            <v>1월 생산실적</v>
          </cell>
        </row>
      </sheetData>
      <sheetData sheetId="2929">
        <row r="1">
          <cell r="A1" t="str">
            <v>1월 생산실적</v>
          </cell>
        </row>
      </sheetData>
      <sheetData sheetId="2930">
        <row r="1">
          <cell r="A1" t="str">
            <v>1월 생산실적</v>
          </cell>
        </row>
      </sheetData>
      <sheetData sheetId="2931">
        <row r="1">
          <cell r="A1" t="str">
            <v>1월 생산실적</v>
          </cell>
        </row>
      </sheetData>
      <sheetData sheetId="2932">
        <row r="1">
          <cell r="A1" t="str">
            <v>1월 생산실적</v>
          </cell>
        </row>
      </sheetData>
      <sheetData sheetId="2933">
        <row r="1">
          <cell r="A1" t="str">
            <v>1월 생산실적</v>
          </cell>
        </row>
      </sheetData>
      <sheetData sheetId="2934">
        <row r="1">
          <cell r="A1" t="str">
            <v>1월 생산실적</v>
          </cell>
        </row>
      </sheetData>
      <sheetData sheetId="2935">
        <row r="1">
          <cell r="A1" t="str">
            <v>1월 생산실적</v>
          </cell>
        </row>
      </sheetData>
      <sheetData sheetId="2936">
        <row r="1">
          <cell r="A1" t="str">
            <v>1월 생산실적</v>
          </cell>
        </row>
      </sheetData>
      <sheetData sheetId="2937">
        <row r="1">
          <cell r="A1" t="str">
            <v>1월 생산실적</v>
          </cell>
        </row>
      </sheetData>
      <sheetData sheetId="2938">
        <row r="1">
          <cell r="A1" t="str">
            <v>1월 생산실적</v>
          </cell>
        </row>
      </sheetData>
      <sheetData sheetId="2939">
        <row r="1">
          <cell r="A1" t="str">
            <v>1월 생산실적</v>
          </cell>
        </row>
      </sheetData>
      <sheetData sheetId="2940">
        <row r="1">
          <cell r="A1" t="str">
            <v>1월 생산실적</v>
          </cell>
        </row>
      </sheetData>
      <sheetData sheetId="2941">
        <row r="1">
          <cell r="A1" t="str">
            <v>1월 생산실적</v>
          </cell>
        </row>
      </sheetData>
      <sheetData sheetId="2942">
        <row r="1">
          <cell r="A1" t="str">
            <v>1월 생산실적</v>
          </cell>
        </row>
      </sheetData>
      <sheetData sheetId="2943">
        <row r="1">
          <cell r="A1" t="str">
            <v>1월 생산실적</v>
          </cell>
        </row>
      </sheetData>
      <sheetData sheetId="2944">
        <row r="1">
          <cell r="A1" t="str">
            <v>1월 생산실적</v>
          </cell>
        </row>
      </sheetData>
      <sheetData sheetId="2945">
        <row r="1">
          <cell r="A1" t="str">
            <v>1월 생산실적</v>
          </cell>
        </row>
      </sheetData>
      <sheetData sheetId="2946">
        <row r="1">
          <cell r="A1" t="str">
            <v>1월 생산실적</v>
          </cell>
        </row>
      </sheetData>
      <sheetData sheetId="2947">
        <row r="1">
          <cell r="A1" t="str">
            <v>1월 생산실적</v>
          </cell>
        </row>
      </sheetData>
      <sheetData sheetId="2948">
        <row r="1">
          <cell r="A1" t="str">
            <v>1월 생산실적</v>
          </cell>
        </row>
      </sheetData>
      <sheetData sheetId="2949">
        <row r="1">
          <cell r="A1" t="str">
            <v>1월 생산실적</v>
          </cell>
        </row>
      </sheetData>
      <sheetData sheetId="2950">
        <row r="1">
          <cell r="A1" t="str">
            <v>1월 생산실적</v>
          </cell>
        </row>
      </sheetData>
      <sheetData sheetId="2951">
        <row r="1">
          <cell r="A1" t="str">
            <v>1월 생산실적</v>
          </cell>
        </row>
      </sheetData>
      <sheetData sheetId="2952">
        <row r="1">
          <cell r="A1" t="str">
            <v>1월 생산실적</v>
          </cell>
        </row>
      </sheetData>
      <sheetData sheetId="2953">
        <row r="1">
          <cell r="A1" t="str">
            <v>1월 생산실적</v>
          </cell>
        </row>
      </sheetData>
      <sheetData sheetId="2954">
        <row r="1">
          <cell r="A1" t="str">
            <v>1월 생산실적</v>
          </cell>
        </row>
      </sheetData>
      <sheetData sheetId="2955">
        <row r="1">
          <cell r="A1" t="str">
            <v>1월 생산실적</v>
          </cell>
        </row>
      </sheetData>
      <sheetData sheetId="2956">
        <row r="1">
          <cell r="A1" t="str">
            <v>1월 생산실적</v>
          </cell>
        </row>
      </sheetData>
      <sheetData sheetId="2957">
        <row r="1">
          <cell r="A1" t="str">
            <v>1월 생산실적</v>
          </cell>
        </row>
      </sheetData>
      <sheetData sheetId="2958">
        <row r="1">
          <cell r="A1" t="str">
            <v>1월 생산실적</v>
          </cell>
        </row>
      </sheetData>
      <sheetData sheetId="2959">
        <row r="1">
          <cell r="A1" t="str">
            <v>1월 생산실적</v>
          </cell>
        </row>
      </sheetData>
      <sheetData sheetId="2960">
        <row r="1">
          <cell r="A1" t="str">
            <v>1월 생산실적</v>
          </cell>
        </row>
      </sheetData>
      <sheetData sheetId="2961">
        <row r="1">
          <cell r="A1" t="str">
            <v>1월 생산실적</v>
          </cell>
        </row>
      </sheetData>
      <sheetData sheetId="2962">
        <row r="1">
          <cell r="A1" t="str">
            <v>1월 생산실적</v>
          </cell>
        </row>
      </sheetData>
      <sheetData sheetId="2963">
        <row r="1">
          <cell r="A1" t="str">
            <v>1월 생산실적</v>
          </cell>
        </row>
      </sheetData>
      <sheetData sheetId="2964">
        <row r="1">
          <cell r="A1" t="str">
            <v>1월 생산실적</v>
          </cell>
        </row>
      </sheetData>
      <sheetData sheetId="2965">
        <row r="1">
          <cell r="A1" t="str">
            <v>1월 생산실적</v>
          </cell>
        </row>
      </sheetData>
      <sheetData sheetId="2966">
        <row r="1">
          <cell r="A1" t="str">
            <v>1월 생산실적</v>
          </cell>
        </row>
      </sheetData>
      <sheetData sheetId="2967">
        <row r="1">
          <cell r="A1" t="str">
            <v>1월 생산실적</v>
          </cell>
        </row>
      </sheetData>
      <sheetData sheetId="2968">
        <row r="1">
          <cell r="A1" t="str">
            <v>1월 생산실적</v>
          </cell>
        </row>
      </sheetData>
      <sheetData sheetId="2969">
        <row r="1">
          <cell r="A1" t="str">
            <v>1월 생산실적</v>
          </cell>
        </row>
      </sheetData>
      <sheetData sheetId="2970">
        <row r="1">
          <cell r="A1" t="str">
            <v>1월 생산실적</v>
          </cell>
        </row>
      </sheetData>
      <sheetData sheetId="2971">
        <row r="1">
          <cell r="A1" t="str">
            <v>1월 생산실적</v>
          </cell>
        </row>
      </sheetData>
      <sheetData sheetId="2972">
        <row r="1">
          <cell r="A1" t="str">
            <v>1월 생산실적</v>
          </cell>
        </row>
      </sheetData>
      <sheetData sheetId="2973">
        <row r="1">
          <cell r="A1" t="str">
            <v>1월 생산실적</v>
          </cell>
        </row>
      </sheetData>
      <sheetData sheetId="2974">
        <row r="1">
          <cell r="A1" t="str">
            <v>1월 생산실적</v>
          </cell>
        </row>
      </sheetData>
      <sheetData sheetId="2975">
        <row r="1">
          <cell r="A1" t="str">
            <v>1월 생산실적</v>
          </cell>
        </row>
      </sheetData>
      <sheetData sheetId="2976">
        <row r="1">
          <cell r="A1" t="str">
            <v>1월 생산실적</v>
          </cell>
        </row>
      </sheetData>
      <sheetData sheetId="2977">
        <row r="1">
          <cell r="A1" t="str">
            <v>1월 생산실적</v>
          </cell>
        </row>
      </sheetData>
      <sheetData sheetId="2978">
        <row r="1">
          <cell r="A1" t="str">
            <v>1월 생산실적</v>
          </cell>
        </row>
      </sheetData>
      <sheetData sheetId="2979">
        <row r="1">
          <cell r="A1" t="str">
            <v>1월 생산실적</v>
          </cell>
        </row>
      </sheetData>
      <sheetData sheetId="2980">
        <row r="1">
          <cell r="A1" t="str">
            <v>1월 생산실적</v>
          </cell>
        </row>
      </sheetData>
      <sheetData sheetId="2981">
        <row r="1">
          <cell r="A1" t="str">
            <v>1월 생산실적</v>
          </cell>
        </row>
      </sheetData>
      <sheetData sheetId="2982">
        <row r="1">
          <cell r="A1" t="str">
            <v>1월 생산실적</v>
          </cell>
        </row>
      </sheetData>
      <sheetData sheetId="2983">
        <row r="1">
          <cell r="A1" t="str">
            <v>1월 생산실적</v>
          </cell>
        </row>
      </sheetData>
      <sheetData sheetId="2984">
        <row r="1">
          <cell r="A1" t="str">
            <v>1월 생산실적</v>
          </cell>
        </row>
      </sheetData>
      <sheetData sheetId="2985">
        <row r="1">
          <cell r="A1" t="str">
            <v>1월 생산실적</v>
          </cell>
        </row>
      </sheetData>
      <sheetData sheetId="2986">
        <row r="1">
          <cell r="A1" t="str">
            <v>1월 생산실적</v>
          </cell>
        </row>
      </sheetData>
      <sheetData sheetId="2987">
        <row r="1">
          <cell r="A1" t="str">
            <v>1월 생산실적</v>
          </cell>
        </row>
      </sheetData>
      <sheetData sheetId="2988">
        <row r="1">
          <cell r="A1" t="str">
            <v>1월 생산실적</v>
          </cell>
        </row>
      </sheetData>
      <sheetData sheetId="2989">
        <row r="1">
          <cell r="A1" t="str">
            <v>1월 생산실적</v>
          </cell>
        </row>
      </sheetData>
      <sheetData sheetId="2990">
        <row r="1">
          <cell r="A1" t="str">
            <v>1월 생산실적</v>
          </cell>
        </row>
      </sheetData>
      <sheetData sheetId="2991">
        <row r="1">
          <cell r="A1" t="str">
            <v>1월 생산실적</v>
          </cell>
        </row>
      </sheetData>
      <sheetData sheetId="2992">
        <row r="1">
          <cell r="A1" t="str">
            <v>1월 생산실적</v>
          </cell>
        </row>
      </sheetData>
      <sheetData sheetId="2993">
        <row r="1">
          <cell r="A1" t="str">
            <v>1월 생산실적</v>
          </cell>
        </row>
      </sheetData>
      <sheetData sheetId="2994">
        <row r="1">
          <cell r="A1" t="str">
            <v>1월 생산실적</v>
          </cell>
        </row>
      </sheetData>
      <sheetData sheetId="2995">
        <row r="1">
          <cell r="A1" t="str">
            <v>1월 생산실적</v>
          </cell>
        </row>
      </sheetData>
      <sheetData sheetId="2996">
        <row r="1">
          <cell r="A1" t="str">
            <v>1월 생산실적</v>
          </cell>
        </row>
      </sheetData>
      <sheetData sheetId="2997">
        <row r="1">
          <cell r="A1" t="str">
            <v>1월 생산실적</v>
          </cell>
        </row>
      </sheetData>
      <sheetData sheetId="2998">
        <row r="1">
          <cell r="A1" t="str">
            <v>1월 생산실적</v>
          </cell>
        </row>
      </sheetData>
      <sheetData sheetId="2999">
        <row r="1">
          <cell r="A1" t="str">
            <v>1월 생산실적</v>
          </cell>
        </row>
      </sheetData>
      <sheetData sheetId="3000">
        <row r="1">
          <cell r="A1" t="str">
            <v>1월 생산실적</v>
          </cell>
        </row>
      </sheetData>
      <sheetData sheetId="3001">
        <row r="1">
          <cell r="A1" t="str">
            <v>1월 생산실적</v>
          </cell>
        </row>
      </sheetData>
      <sheetData sheetId="3002">
        <row r="1">
          <cell r="A1" t="str">
            <v>1월 생산실적</v>
          </cell>
        </row>
      </sheetData>
      <sheetData sheetId="3003">
        <row r="1">
          <cell r="A1" t="str">
            <v>1월 생산실적</v>
          </cell>
        </row>
      </sheetData>
      <sheetData sheetId="3004">
        <row r="1">
          <cell r="A1" t="str">
            <v>1월 생산실적</v>
          </cell>
        </row>
      </sheetData>
      <sheetData sheetId="3005">
        <row r="1">
          <cell r="A1" t="str">
            <v>1월 생산실적</v>
          </cell>
        </row>
      </sheetData>
      <sheetData sheetId="3006">
        <row r="1">
          <cell r="A1" t="str">
            <v>1월 생산실적</v>
          </cell>
        </row>
      </sheetData>
      <sheetData sheetId="3007">
        <row r="1">
          <cell r="A1" t="str">
            <v>1월 생산실적</v>
          </cell>
        </row>
      </sheetData>
      <sheetData sheetId="3008">
        <row r="1">
          <cell r="A1" t="str">
            <v>1월 생산실적</v>
          </cell>
        </row>
      </sheetData>
      <sheetData sheetId="3009">
        <row r="1">
          <cell r="A1" t="str">
            <v>1월 생산실적</v>
          </cell>
        </row>
      </sheetData>
      <sheetData sheetId="3010">
        <row r="1">
          <cell r="A1" t="str">
            <v>1월 생산실적</v>
          </cell>
        </row>
      </sheetData>
      <sheetData sheetId="3011">
        <row r="1">
          <cell r="A1" t="str">
            <v>1월 생산실적</v>
          </cell>
        </row>
      </sheetData>
      <sheetData sheetId="3012">
        <row r="1">
          <cell r="A1" t="str">
            <v>1월 생산실적</v>
          </cell>
        </row>
      </sheetData>
      <sheetData sheetId="3013">
        <row r="1">
          <cell r="A1" t="str">
            <v>1월 생산실적</v>
          </cell>
        </row>
      </sheetData>
      <sheetData sheetId="3014">
        <row r="1">
          <cell r="A1" t="str">
            <v>1월 생산실적</v>
          </cell>
        </row>
      </sheetData>
      <sheetData sheetId="3015">
        <row r="1">
          <cell r="A1" t="str">
            <v>1월 생산실적</v>
          </cell>
        </row>
      </sheetData>
      <sheetData sheetId="3016">
        <row r="1">
          <cell r="A1" t="str">
            <v>1월 생산실적</v>
          </cell>
        </row>
      </sheetData>
      <sheetData sheetId="3017">
        <row r="1">
          <cell r="A1" t="str">
            <v>1월 생산실적</v>
          </cell>
        </row>
      </sheetData>
      <sheetData sheetId="3018">
        <row r="1">
          <cell r="A1" t="str">
            <v>1월 생산실적</v>
          </cell>
        </row>
      </sheetData>
      <sheetData sheetId="3019">
        <row r="1">
          <cell r="A1" t="str">
            <v>1월 생산실적</v>
          </cell>
        </row>
      </sheetData>
      <sheetData sheetId="3020">
        <row r="1">
          <cell r="A1" t="str">
            <v>1월 생산실적</v>
          </cell>
        </row>
      </sheetData>
      <sheetData sheetId="3021">
        <row r="1">
          <cell r="A1" t="str">
            <v>1월 생산실적</v>
          </cell>
        </row>
      </sheetData>
      <sheetData sheetId="3022">
        <row r="1">
          <cell r="A1" t="str">
            <v>1월 생산실적</v>
          </cell>
        </row>
      </sheetData>
      <sheetData sheetId="3023">
        <row r="1">
          <cell r="A1" t="str">
            <v>1월 생산실적</v>
          </cell>
        </row>
      </sheetData>
      <sheetData sheetId="3024">
        <row r="1">
          <cell r="A1" t="str">
            <v>1월 생산실적</v>
          </cell>
        </row>
      </sheetData>
      <sheetData sheetId="3025">
        <row r="1">
          <cell r="A1" t="str">
            <v>1월 생산실적</v>
          </cell>
        </row>
      </sheetData>
      <sheetData sheetId="3026">
        <row r="1">
          <cell r="A1" t="str">
            <v>1월 생산실적</v>
          </cell>
        </row>
      </sheetData>
      <sheetData sheetId="3027">
        <row r="1">
          <cell r="A1" t="str">
            <v>1월 생산실적</v>
          </cell>
        </row>
      </sheetData>
      <sheetData sheetId="3028">
        <row r="1">
          <cell r="A1" t="str">
            <v>1월 생산실적</v>
          </cell>
        </row>
      </sheetData>
      <sheetData sheetId="3029">
        <row r="1">
          <cell r="A1" t="str">
            <v>1월 생산실적</v>
          </cell>
        </row>
      </sheetData>
      <sheetData sheetId="3030">
        <row r="1">
          <cell r="A1" t="str">
            <v>1월 생산실적</v>
          </cell>
        </row>
      </sheetData>
      <sheetData sheetId="3031">
        <row r="1">
          <cell r="A1" t="str">
            <v>1월 생산실적</v>
          </cell>
        </row>
      </sheetData>
      <sheetData sheetId="3032">
        <row r="1">
          <cell r="A1" t="str">
            <v>1월 생산실적</v>
          </cell>
        </row>
      </sheetData>
      <sheetData sheetId="3033">
        <row r="1">
          <cell r="A1" t="str">
            <v>1월 생산실적</v>
          </cell>
        </row>
      </sheetData>
      <sheetData sheetId="3034">
        <row r="1">
          <cell r="A1" t="str">
            <v>1월 생산실적</v>
          </cell>
        </row>
      </sheetData>
      <sheetData sheetId="3035">
        <row r="1">
          <cell r="A1" t="str">
            <v>1월 생산실적</v>
          </cell>
        </row>
      </sheetData>
      <sheetData sheetId="3036">
        <row r="1">
          <cell r="A1" t="str">
            <v>1월 생산실적</v>
          </cell>
        </row>
      </sheetData>
      <sheetData sheetId="3037">
        <row r="1">
          <cell r="A1" t="str">
            <v>1월 생산실적</v>
          </cell>
        </row>
      </sheetData>
      <sheetData sheetId="3038">
        <row r="1">
          <cell r="A1" t="str">
            <v>1월 생산실적</v>
          </cell>
        </row>
      </sheetData>
      <sheetData sheetId="3039">
        <row r="1">
          <cell r="A1" t="str">
            <v>1월 생산실적</v>
          </cell>
        </row>
      </sheetData>
      <sheetData sheetId="3040">
        <row r="1">
          <cell r="A1" t="str">
            <v>1월 생산실적</v>
          </cell>
        </row>
      </sheetData>
      <sheetData sheetId="3041">
        <row r="1">
          <cell r="A1" t="str">
            <v>1월 생산실적</v>
          </cell>
        </row>
      </sheetData>
      <sheetData sheetId="3042">
        <row r="1">
          <cell r="A1" t="str">
            <v>1월 생산실적</v>
          </cell>
        </row>
      </sheetData>
      <sheetData sheetId="3043">
        <row r="1">
          <cell r="A1" t="str">
            <v>1월 생산실적</v>
          </cell>
        </row>
      </sheetData>
      <sheetData sheetId="3044">
        <row r="1">
          <cell r="A1" t="str">
            <v>1월 생산실적</v>
          </cell>
        </row>
      </sheetData>
      <sheetData sheetId="3045">
        <row r="1">
          <cell r="A1" t="str">
            <v>1월 생산실적</v>
          </cell>
        </row>
      </sheetData>
      <sheetData sheetId="3046">
        <row r="1">
          <cell r="A1" t="str">
            <v>1월 생산실적</v>
          </cell>
        </row>
      </sheetData>
      <sheetData sheetId="3047">
        <row r="1">
          <cell r="A1" t="str">
            <v>1월 생산실적</v>
          </cell>
        </row>
      </sheetData>
      <sheetData sheetId="3048">
        <row r="1">
          <cell r="A1" t="str">
            <v>1월 생산실적</v>
          </cell>
        </row>
      </sheetData>
      <sheetData sheetId="3049">
        <row r="1">
          <cell r="A1" t="str">
            <v>1월 생산실적</v>
          </cell>
        </row>
      </sheetData>
      <sheetData sheetId="3050">
        <row r="1">
          <cell r="A1" t="str">
            <v>1월 생산실적</v>
          </cell>
        </row>
      </sheetData>
      <sheetData sheetId="3051">
        <row r="1">
          <cell r="A1" t="str">
            <v>1월 생산실적</v>
          </cell>
        </row>
      </sheetData>
      <sheetData sheetId="3052">
        <row r="1">
          <cell r="A1" t="str">
            <v>1월 생산실적</v>
          </cell>
        </row>
      </sheetData>
      <sheetData sheetId="3053">
        <row r="1">
          <cell r="A1" t="str">
            <v>1월 생산실적</v>
          </cell>
        </row>
      </sheetData>
      <sheetData sheetId="3054">
        <row r="1">
          <cell r="A1" t="str">
            <v>1월 생산실적</v>
          </cell>
        </row>
      </sheetData>
      <sheetData sheetId="3055">
        <row r="1">
          <cell r="A1" t="str">
            <v>1월 생산실적</v>
          </cell>
        </row>
      </sheetData>
      <sheetData sheetId="3056">
        <row r="1">
          <cell r="A1" t="str">
            <v>1월 생산실적</v>
          </cell>
        </row>
      </sheetData>
      <sheetData sheetId="3057">
        <row r="1">
          <cell r="A1" t="str">
            <v>1월 생산실적</v>
          </cell>
        </row>
      </sheetData>
      <sheetData sheetId="3058">
        <row r="1">
          <cell r="A1" t="str">
            <v>1월 생산실적</v>
          </cell>
        </row>
      </sheetData>
      <sheetData sheetId="3059">
        <row r="1">
          <cell r="A1" t="str">
            <v>1월 생산실적</v>
          </cell>
        </row>
      </sheetData>
      <sheetData sheetId="3060">
        <row r="1">
          <cell r="A1" t="str">
            <v>1월 생산실적</v>
          </cell>
        </row>
      </sheetData>
      <sheetData sheetId="3061">
        <row r="1">
          <cell r="A1" t="str">
            <v>1월 생산실적</v>
          </cell>
        </row>
      </sheetData>
      <sheetData sheetId="3062">
        <row r="1">
          <cell r="A1" t="str">
            <v>1월 생산실적</v>
          </cell>
        </row>
      </sheetData>
      <sheetData sheetId="3063">
        <row r="1">
          <cell r="A1" t="str">
            <v>1월 생산실적</v>
          </cell>
        </row>
      </sheetData>
      <sheetData sheetId="3064">
        <row r="1">
          <cell r="A1" t="str">
            <v>1월 생산실적</v>
          </cell>
        </row>
      </sheetData>
      <sheetData sheetId="3065">
        <row r="1">
          <cell r="A1" t="str">
            <v>1월 생산실적</v>
          </cell>
        </row>
      </sheetData>
      <sheetData sheetId="3066">
        <row r="1">
          <cell r="A1" t="str">
            <v>1월 생산실적</v>
          </cell>
        </row>
      </sheetData>
      <sheetData sheetId="3067">
        <row r="1">
          <cell r="A1" t="str">
            <v>1월 생산실적</v>
          </cell>
        </row>
      </sheetData>
      <sheetData sheetId="3068">
        <row r="1">
          <cell r="A1" t="str">
            <v>1월 생산실적</v>
          </cell>
        </row>
      </sheetData>
      <sheetData sheetId="3069">
        <row r="1">
          <cell r="A1" t="str">
            <v>1월 생산실적</v>
          </cell>
        </row>
      </sheetData>
      <sheetData sheetId="3070">
        <row r="1">
          <cell r="A1" t="str">
            <v>1월 생산실적</v>
          </cell>
        </row>
      </sheetData>
      <sheetData sheetId="3071">
        <row r="1">
          <cell r="A1" t="str">
            <v>1월 생산실적</v>
          </cell>
        </row>
      </sheetData>
      <sheetData sheetId="3072">
        <row r="1">
          <cell r="A1" t="str">
            <v>1월 생산실적</v>
          </cell>
        </row>
      </sheetData>
      <sheetData sheetId="3073">
        <row r="1">
          <cell r="A1" t="str">
            <v>1월 생산실적</v>
          </cell>
        </row>
      </sheetData>
      <sheetData sheetId="3074">
        <row r="1">
          <cell r="A1" t="str">
            <v>1월 생산실적</v>
          </cell>
        </row>
      </sheetData>
      <sheetData sheetId="3075">
        <row r="1">
          <cell r="A1" t="str">
            <v>1월 생산실적</v>
          </cell>
        </row>
      </sheetData>
      <sheetData sheetId="3076">
        <row r="1">
          <cell r="A1" t="str">
            <v>1월 생산실적</v>
          </cell>
        </row>
      </sheetData>
      <sheetData sheetId="3077">
        <row r="1">
          <cell r="A1" t="str">
            <v>1월 생산실적</v>
          </cell>
        </row>
      </sheetData>
      <sheetData sheetId="3078">
        <row r="1">
          <cell r="A1" t="str">
            <v>1월 생산실적</v>
          </cell>
        </row>
      </sheetData>
      <sheetData sheetId="3079">
        <row r="1">
          <cell r="A1" t="str">
            <v>1월 생산실적</v>
          </cell>
        </row>
      </sheetData>
      <sheetData sheetId="3080">
        <row r="1">
          <cell r="A1" t="str">
            <v>1월 생산실적</v>
          </cell>
        </row>
      </sheetData>
      <sheetData sheetId="3081">
        <row r="1">
          <cell r="A1" t="str">
            <v>1월 생산실적</v>
          </cell>
        </row>
      </sheetData>
      <sheetData sheetId="3082">
        <row r="1">
          <cell r="A1" t="str">
            <v>1월 생산실적</v>
          </cell>
        </row>
      </sheetData>
      <sheetData sheetId="3083">
        <row r="1">
          <cell r="A1" t="str">
            <v>1월 생산실적</v>
          </cell>
        </row>
      </sheetData>
      <sheetData sheetId="3084">
        <row r="1">
          <cell r="A1" t="str">
            <v>1월 생산실적</v>
          </cell>
        </row>
      </sheetData>
      <sheetData sheetId="3085">
        <row r="1">
          <cell r="A1" t="str">
            <v>1월 생산실적</v>
          </cell>
        </row>
      </sheetData>
      <sheetData sheetId="3086">
        <row r="1">
          <cell r="A1" t="str">
            <v>1월 생산실적</v>
          </cell>
        </row>
      </sheetData>
      <sheetData sheetId="3087">
        <row r="1">
          <cell r="A1" t="str">
            <v>1월 생산실적</v>
          </cell>
        </row>
      </sheetData>
      <sheetData sheetId="3088">
        <row r="1">
          <cell r="A1" t="str">
            <v>1월 생산실적</v>
          </cell>
        </row>
      </sheetData>
      <sheetData sheetId="3089">
        <row r="1">
          <cell r="A1" t="str">
            <v>1월 생산실적</v>
          </cell>
        </row>
      </sheetData>
      <sheetData sheetId="3090">
        <row r="1">
          <cell r="A1" t="str">
            <v>1월 생산실적</v>
          </cell>
        </row>
      </sheetData>
      <sheetData sheetId="3091">
        <row r="1">
          <cell r="A1" t="str">
            <v>1월 생산실적</v>
          </cell>
        </row>
      </sheetData>
      <sheetData sheetId="3092">
        <row r="1">
          <cell r="A1" t="str">
            <v>1월 생산실적</v>
          </cell>
        </row>
      </sheetData>
      <sheetData sheetId="3093">
        <row r="1">
          <cell r="A1" t="str">
            <v>1월 생산실적</v>
          </cell>
        </row>
      </sheetData>
      <sheetData sheetId="3094">
        <row r="1">
          <cell r="A1" t="str">
            <v>1월 생산실적</v>
          </cell>
        </row>
      </sheetData>
      <sheetData sheetId="3095">
        <row r="1">
          <cell r="A1" t="str">
            <v>1월 생산실적</v>
          </cell>
        </row>
      </sheetData>
      <sheetData sheetId="3096">
        <row r="1">
          <cell r="A1" t="str">
            <v>1월 생산실적</v>
          </cell>
        </row>
      </sheetData>
      <sheetData sheetId="3097">
        <row r="1">
          <cell r="A1" t="str">
            <v>1월 생산실적</v>
          </cell>
        </row>
      </sheetData>
      <sheetData sheetId="3098">
        <row r="1">
          <cell r="A1" t="str">
            <v>1월 생산실적</v>
          </cell>
        </row>
      </sheetData>
      <sheetData sheetId="3099">
        <row r="1">
          <cell r="A1" t="str">
            <v>1월 생산실적</v>
          </cell>
        </row>
      </sheetData>
      <sheetData sheetId="3100">
        <row r="1">
          <cell r="A1" t="str">
            <v>1월 생산실적</v>
          </cell>
        </row>
      </sheetData>
      <sheetData sheetId="3101">
        <row r="1">
          <cell r="A1" t="str">
            <v>1월 생산실적</v>
          </cell>
        </row>
      </sheetData>
      <sheetData sheetId="3102">
        <row r="1">
          <cell r="A1" t="str">
            <v>1월 생산실적</v>
          </cell>
        </row>
      </sheetData>
      <sheetData sheetId="3103">
        <row r="1">
          <cell r="A1" t="str">
            <v>1월 생산실적</v>
          </cell>
        </row>
      </sheetData>
      <sheetData sheetId="3104">
        <row r="1">
          <cell r="A1" t="str">
            <v>1월 생산실적</v>
          </cell>
        </row>
      </sheetData>
      <sheetData sheetId="3105">
        <row r="1">
          <cell r="A1" t="str">
            <v>1월 생산실적</v>
          </cell>
        </row>
      </sheetData>
      <sheetData sheetId="3106">
        <row r="1">
          <cell r="A1" t="str">
            <v>1월 생산실적</v>
          </cell>
        </row>
      </sheetData>
      <sheetData sheetId="3107">
        <row r="1">
          <cell r="A1" t="str">
            <v>1월 생산실적</v>
          </cell>
        </row>
      </sheetData>
      <sheetData sheetId="3108">
        <row r="1">
          <cell r="A1" t="str">
            <v>1월 생산실적</v>
          </cell>
        </row>
      </sheetData>
      <sheetData sheetId="3109">
        <row r="1">
          <cell r="A1" t="str">
            <v>1월 생산실적</v>
          </cell>
        </row>
      </sheetData>
      <sheetData sheetId="3110">
        <row r="1">
          <cell r="A1" t="str">
            <v>1월 생산실적</v>
          </cell>
        </row>
      </sheetData>
      <sheetData sheetId="3111">
        <row r="1">
          <cell r="A1" t="str">
            <v>1월 생산실적</v>
          </cell>
        </row>
      </sheetData>
      <sheetData sheetId="3112">
        <row r="1">
          <cell r="A1" t="str">
            <v>1월 생산실적</v>
          </cell>
        </row>
      </sheetData>
      <sheetData sheetId="3113">
        <row r="1">
          <cell r="A1" t="str">
            <v>1월 생산실적</v>
          </cell>
        </row>
      </sheetData>
      <sheetData sheetId="3114">
        <row r="1">
          <cell r="A1" t="str">
            <v>1월 생산실적</v>
          </cell>
        </row>
      </sheetData>
      <sheetData sheetId="3115">
        <row r="1">
          <cell r="A1" t="str">
            <v>1월 생산실적</v>
          </cell>
        </row>
      </sheetData>
      <sheetData sheetId="3116">
        <row r="1">
          <cell r="A1" t="str">
            <v>1월 생산실적</v>
          </cell>
        </row>
      </sheetData>
      <sheetData sheetId="3117">
        <row r="1">
          <cell r="A1" t="str">
            <v>1월 생산실적</v>
          </cell>
        </row>
      </sheetData>
      <sheetData sheetId="3118">
        <row r="1">
          <cell r="A1" t="str">
            <v>1월 생산실적</v>
          </cell>
        </row>
      </sheetData>
      <sheetData sheetId="3119">
        <row r="1">
          <cell r="A1" t="str">
            <v>1월 생산실적</v>
          </cell>
        </row>
      </sheetData>
      <sheetData sheetId="3120">
        <row r="1">
          <cell r="A1" t="str">
            <v>1월 생산실적</v>
          </cell>
        </row>
      </sheetData>
      <sheetData sheetId="3121">
        <row r="1">
          <cell r="A1" t="str">
            <v>1월 생산실적</v>
          </cell>
        </row>
      </sheetData>
      <sheetData sheetId="3122">
        <row r="1">
          <cell r="A1" t="str">
            <v>1월 생산실적</v>
          </cell>
        </row>
      </sheetData>
      <sheetData sheetId="3123">
        <row r="1">
          <cell r="A1" t="str">
            <v>1월 생산실적</v>
          </cell>
        </row>
      </sheetData>
      <sheetData sheetId="3124">
        <row r="1">
          <cell r="A1" t="str">
            <v>1월 생산실적</v>
          </cell>
        </row>
      </sheetData>
      <sheetData sheetId="3125">
        <row r="1">
          <cell r="A1" t="str">
            <v>1월 생산실적</v>
          </cell>
        </row>
      </sheetData>
      <sheetData sheetId="3126">
        <row r="1">
          <cell r="A1" t="str">
            <v>1월 생산실적</v>
          </cell>
        </row>
      </sheetData>
      <sheetData sheetId="3127">
        <row r="1">
          <cell r="A1" t="str">
            <v>1월 생산실적</v>
          </cell>
        </row>
      </sheetData>
      <sheetData sheetId="3128">
        <row r="1">
          <cell r="A1" t="str">
            <v>1월 생산실적</v>
          </cell>
        </row>
      </sheetData>
      <sheetData sheetId="3129">
        <row r="1">
          <cell r="A1" t="str">
            <v>1월 생산실적</v>
          </cell>
        </row>
      </sheetData>
      <sheetData sheetId="3130">
        <row r="1">
          <cell r="A1" t="str">
            <v>1월 생산실적</v>
          </cell>
        </row>
      </sheetData>
      <sheetData sheetId="3131">
        <row r="1">
          <cell r="A1" t="str">
            <v>1월 생산실적</v>
          </cell>
        </row>
      </sheetData>
      <sheetData sheetId="3132">
        <row r="1">
          <cell r="A1" t="str">
            <v>1월 생산실적</v>
          </cell>
        </row>
      </sheetData>
      <sheetData sheetId="3133">
        <row r="1">
          <cell r="A1" t="str">
            <v>1월 생산실적</v>
          </cell>
        </row>
      </sheetData>
      <sheetData sheetId="3134">
        <row r="1">
          <cell r="A1" t="str">
            <v>1월 생산실적</v>
          </cell>
        </row>
      </sheetData>
      <sheetData sheetId="3135">
        <row r="1">
          <cell r="A1" t="str">
            <v>1월 생산실적</v>
          </cell>
        </row>
      </sheetData>
      <sheetData sheetId="3136">
        <row r="1">
          <cell r="A1" t="str">
            <v>1월 생산실적</v>
          </cell>
        </row>
      </sheetData>
      <sheetData sheetId="3137">
        <row r="1">
          <cell r="A1" t="str">
            <v>1월 생산실적</v>
          </cell>
        </row>
      </sheetData>
      <sheetData sheetId="3138">
        <row r="1">
          <cell r="A1" t="str">
            <v>1월 생산실적</v>
          </cell>
        </row>
      </sheetData>
      <sheetData sheetId="3139">
        <row r="1">
          <cell r="A1" t="str">
            <v>1월 생산실적</v>
          </cell>
        </row>
      </sheetData>
      <sheetData sheetId="3140">
        <row r="1">
          <cell r="A1" t="str">
            <v>1월 생산실적</v>
          </cell>
        </row>
      </sheetData>
      <sheetData sheetId="3141">
        <row r="1">
          <cell r="A1" t="str">
            <v>1월 생산실적</v>
          </cell>
        </row>
      </sheetData>
      <sheetData sheetId="3142">
        <row r="1">
          <cell r="A1" t="str">
            <v>1월 생산실적</v>
          </cell>
        </row>
      </sheetData>
      <sheetData sheetId="3143">
        <row r="1">
          <cell r="A1" t="str">
            <v>1월 생산실적</v>
          </cell>
        </row>
      </sheetData>
      <sheetData sheetId="3144">
        <row r="1">
          <cell r="A1" t="str">
            <v>1월 생산실적</v>
          </cell>
        </row>
      </sheetData>
      <sheetData sheetId="3145">
        <row r="1">
          <cell r="A1" t="str">
            <v>1월 생산실적</v>
          </cell>
        </row>
      </sheetData>
      <sheetData sheetId="3146">
        <row r="1">
          <cell r="A1" t="str">
            <v>1월 생산실적</v>
          </cell>
        </row>
      </sheetData>
      <sheetData sheetId="3147">
        <row r="1">
          <cell r="A1" t="str">
            <v>1월 생산실적</v>
          </cell>
        </row>
      </sheetData>
      <sheetData sheetId="3148">
        <row r="1">
          <cell r="A1" t="str">
            <v>1월 생산실적</v>
          </cell>
        </row>
      </sheetData>
      <sheetData sheetId="3149">
        <row r="1">
          <cell r="A1" t="str">
            <v>1월 생산실적</v>
          </cell>
        </row>
      </sheetData>
      <sheetData sheetId="3150">
        <row r="1">
          <cell r="A1" t="str">
            <v>1월 생산실적</v>
          </cell>
        </row>
      </sheetData>
      <sheetData sheetId="3151">
        <row r="1">
          <cell r="A1" t="str">
            <v>1월 생산실적</v>
          </cell>
        </row>
      </sheetData>
      <sheetData sheetId="3152">
        <row r="1">
          <cell r="A1" t="str">
            <v>1월 생산실적</v>
          </cell>
        </row>
      </sheetData>
      <sheetData sheetId="3153">
        <row r="1">
          <cell r="A1" t="str">
            <v>1월 생산실적</v>
          </cell>
        </row>
      </sheetData>
      <sheetData sheetId="3154">
        <row r="1">
          <cell r="A1" t="str">
            <v>1월 생산실적</v>
          </cell>
        </row>
      </sheetData>
      <sheetData sheetId="3155">
        <row r="1">
          <cell r="A1" t="str">
            <v>1월 생산실적</v>
          </cell>
        </row>
      </sheetData>
      <sheetData sheetId="3156">
        <row r="1">
          <cell r="A1" t="str">
            <v>1월 생산실적</v>
          </cell>
        </row>
      </sheetData>
      <sheetData sheetId="3157">
        <row r="1">
          <cell r="A1" t="str">
            <v>1월 생산실적</v>
          </cell>
        </row>
      </sheetData>
      <sheetData sheetId="3158">
        <row r="1">
          <cell r="A1" t="str">
            <v>1월 생산실적</v>
          </cell>
        </row>
      </sheetData>
      <sheetData sheetId="3159">
        <row r="1">
          <cell r="A1" t="str">
            <v>1월 생산실적</v>
          </cell>
        </row>
      </sheetData>
      <sheetData sheetId="3160">
        <row r="1">
          <cell r="A1" t="str">
            <v>1월 생산실적</v>
          </cell>
        </row>
      </sheetData>
      <sheetData sheetId="3161">
        <row r="1">
          <cell r="A1" t="str">
            <v>1월 생산실적</v>
          </cell>
        </row>
      </sheetData>
      <sheetData sheetId="3162">
        <row r="1">
          <cell r="A1" t="str">
            <v>1월 생산실적</v>
          </cell>
        </row>
      </sheetData>
      <sheetData sheetId="3163">
        <row r="1">
          <cell r="A1" t="str">
            <v>1월 생산실적</v>
          </cell>
        </row>
      </sheetData>
      <sheetData sheetId="3164">
        <row r="1">
          <cell r="A1" t="str">
            <v>1월 생산실적</v>
          </cell>
        </row>
      </sheetData>
      <sheetData sheetId="3165">
        <row r="1">
          <cell r="A1" t="str">
            <v>1월 생산실적</v>
          </cell>
        </row>
      </sheetData>
      <sheetData sheetId="3166">
        <row r="1">
          <cell r="A1" t="str">
            <v>1월 생산실적</v>
          </cell>
        </row>
      </sheetData>
      <sheetData sheetId="3167">
        <row r="1">
          <cell r="A1" t="str">
            <v>1월 생산실적</v>
          </cell>
        </row>
      </sheetData>
      <sheetData sheetId="3168">
        <row r="1">
          <cell r="A1" t="str">
            <v>1월 생산실적</v>
          </cell>
        </row>
      </sheetData>
      <sheetData sheetId="3169">
        <row r="1">
          <cell r="A1" t="str">
            <v>1월 생산실적</v>
          </cell>
        </row>
      </sheetData>
      <sheetData sheetId="3170">
        <row r="1">
          <cell r="A1" t="str">
            <v>1월 생산실적</v>
          </cell>
        </row>
      </sheetData>
      <sheetData sheetId="3171">
        <row r="1">
          <cell r="A1" t="str">
            <v>1월 생산실적</v>
          </cell>
        </row>
      </sheetData>
      <sheetData sheetId="3172">
        <row r="1">
          <cell r="A1" t="str">
            <v>1월 생산실적</v>
          </cell>
        </row>
      </sheetData>
      <sheetData sheetId="3173">
        <row r="1">
          <cell r="A1" t="str">
            <v>1월 생산실적</v>
          </cell>
        </row>
      </sheetData>
      <sheetData sheetId="3174">
        <row r="1">
          <cell r="A1" t="str">
            <v>1월 생산실적</v>
          </cell>
        </row>
      </sheetData>
      <sheetData sheetId="3175">
        <row r="1">
          <cell r="A1" t="str">
            <v>1월 생산실적</v>
          </cell>
        </row>
      </sheetData>
      <sheetData sheetId="3176">
        <row r="1">
          <cell r="A1" t="str">
            <v>1월 생산실적</v>
          </cell>
        </row>
      </sheetData>
      <sheetData sheetId="3177">
        <row r="1">
          <cell r="A1" t="str">
            <v>1월 생산실적</v>
          </cell>
        </row>
      </sheetData>
      <sheetData sheetId="3178">
        <row r="1">
          <cell r="A1" t="str">
            <v>1월 생산실적</v>
          </cell>
        </row>
      </sheetData>
      <sheetData sheetId="3179">
        <row r="1">
          <cell r="A1" t="str">
            <v>1월 생산실적</v>
          </cell>
        </row>
      </sheetData>
      <sheetData sheetId="3180">
        <row r="1">
          <cell r="A1" t="str">
            <v>1월 생산실적</v>
          </cell>
        </row>
      </sheetData>
      <sheetData sheetId="3181">
        <row r="1">
          <cell r="A1" t="str">
            <v>1월 생산실적</v>
          </cell>
        </row>
      </sheetData>
      <sheetData sheetId="3182">
        <row r="1">
          <cell r="A1" t="str">
            <v>1월 생산실적</v>
          </cell>
        </row>
      </sheetData>
      <sheetData sheetId="3183">
        <row r="1">
          <cell r="A1" t="str">
            <v>1월 생산실적</v>
          </cell>
        </row>
      </sheetData>
      <sheetData sheetId="3184">
        <row r="1">
          <cell r="A1" t="str">
            <v>1월 생산실적</v>
          </cell>
        </row>
      </sheetData>
      <sheetData sheetId="3185">
        <row r="1">
          <cell r="A1" t="str">
            <v>1월 생산실적</v>
          </cell>
        </row>
      </sheetData>
      <sheetData sheetId="3186">
        <row r="1">
          <cell r="A1" t="str">
            <v>1월 생산실적</v>
          </cell>
        </row>
      </sheetData>
      <sheetData sheetId="3187">
        <row r="1">
          <cell r="A1" t="str">
            <v>1월 생산실적</v>
          </cell>
        </row>
      </sheetData>
      <sheetData sheetId="3188">
        <row r="1">
          <cell r="A1" t="str">
            <v>1월 생산실적</v>
          </cell>
        </row>
      </sheetData>
      <sheetData sheetId="3189">
        <row r="1">
          <cell r="A1" t="str">
            <v>1월 생산실적</v>
          </cell>
        </row>
      </sheetData>
      <sheetData sheetId="3190">
        <row r="1">
          <cell r="A1" t="str">
            <v>1월 생산실적</v>
          </cell>
        </row>
      </sheetData>
      <sheetData sheetId="3191">
        <row r="1">
          <cell r="A1" t="str">
            <v>1월 생산실적</v>
          </cell>
        </row>
      </sheetData>
      <sheetData sheetId="3192">
        <row r="1">
          <cell r="A1" t="str">
            <v>1월 생산실적</v>
          </cell>
        </row>
      </sheetData>
      <sheetData sheetId="3193">
        <row r="1">
          <cell r="A1" t="str">
            <v>1월 생산실적</v>
          </cell>
        </row>
      </sheetData>
      <sheetData sheetId="3194">
        <row r="1">
          <cell r="A1" t="str">
            <v>1월 생산실적</v>
          </cell>
        </row>
      </sheetData>
      <sheetData sheetId="3195">
        <row r="1">
          <cell r="A1" t="str">
            <v>1월 생산실적</v>
          </cell>
        </row>
      </sheetData>
      <sheetData sheetId="3196">
        <row r="1">
          <cell r="A1" t="str">
            <v>1월 생산실적</v>
          </cell>
        </row>
      </sheetData>
      <sheetData sheetId="3197">
        <row r="1">
          <cell r="A1" t="str">
            <v>1월 생산실적</v>
          </cell>
        </row>
      </sheetData>
      <sheetData sheetId="3198">
        <row r="1">
          <cell r="A1" t="str">
            <v>1월 생산실적</v>
          </cell>
        </row>
      </sheetData>
      <sheetData sheetId="3199">
        <row r="1">
          <cell r="A1" t="str">
            <v>1월 생산실적</v>
          </cell>
        </row>
      </sheetData>
      <sheetData sheetId="3200">
        <row r="1">
          <cell r="A1" t="str">
            <v>1월 생산실적</v>
          </cell>
        </row>
      </sheetData>
      <sheetData sheetId="3201">
        <row r="1">
          <cell r="A1" t="str">
            <v>1월 생산실적</v>
          </cell>
        </row>
      </sheetData>
      <sheetData sheetId="3202">
        <row r="1">
          <cell r="A1" t="str">
            <v>1월 생산실적</v>
          </cell>
        </row>
      </sheetData>
      <sheetData sheetId="3203">
        <row r="1">
          <cell r="A1" t="str">
            <v>1월 생산실적</v>
          </cell>
        </row>
      </sheetData>
      <sheetData sheetId="3204">
        <row r="1">
          <cell r="A1" t="str">
            <v>1월 생산실적</v>
          </cell>
        </row>
      </sheetData>
      <sheetData sheetId="3205">
        <row r="1">
          <cell r="A1" t="str">
            <v>1월 생산실적</v>
          </cell>
        </row>
      </sheetData>
      <sheetData sheetId="3206">
        <row r="1">
          <cell r="A1" t="str">
            <v>1월 생산실적</v>
          </cell>
        </row>
      </sheetData>
      <sheetData sheetId="3207">
        <row r="1">
          <cell r="A1" t="str">
            <v>1월 생산실적</v>
          </cell>
        </row>
      </sheetData>
      <sheetData sheetId="3208">
        <row r="1">
          <cell r="A1" t="str">
            <v>1월 생산실적</v>
          </cell>
        </row>
      </sheetData>
      <sheetData sheetId="3209">
        <row r="1">
          <cell r="A1" t="str">
            <v>1월 생산실적</v>
          </cell>
        </row>
      </sheetData>
      <sheetData sheetId="3210">
        <row r="1">
          <cell r="A1" t="str">
            <v>1월 생산실적</v>
          </cell>
        </row>
      </sheetData>
      <sheetData sheetId="3211">
        <row r="1">
          <cell r="A1" t="str">
            <v>1월 생산실적</v>
          </cell>
        </row>
      </sheetData>
      <sheetData sheetId="3212">
        <row r="1">
          <cell r="A1" t="str">
            <v>1월 생산실적</v>
          </cell>
        </row>
      </sheetData>
      <sheetData sheetId="3213">
        <row r="1">
          <cell r="A1" t="str">
            <v>1월 생산실적</v>
          </cell>
        </row>
      </sheetData>
      <sheetData sheetId="3214">
        <row r="1">
          <cell r="A1" t="str">
            <v>1월 생산실적</v>
          </cell>
        </row>
      </sheetData>
      <sheetData sheetId="3215">
        <row r="1">
          <cell r="A1" t="str">
            <v>1월 생산실적</v>
          </cell>
        </row>
      </sheetData>
      <sheetData sheetId="3216">
        <row r="1">
          <cell r="A1" t="str">
            <v>1월 생산실적</v>
          </cell>
        </row>
      </sheetData>
      <sheetData sheetId="3217">
        <row r="1">
          <cell r="A1" t="str">
            <v>1월 생산실적</v>
          </cell>
        </row>
      </sheetData>
      <sheetData sheetId="3218">
        <row r="1">
          <cell r="A1" t="str">
            <v>1월 생산실적</v>
          </cell>
        </row>
      </sheetData>
      <sheetData sheetId="3219">
        <row r="1">
          <cell r="A1" t="str">
            <v>1월 생산실적</v>
          </cell>
        </row>
      </sheetData>
      <sheetData sheetId="3220">
        <row r="1">
          <cell r="A1" t="str">
            <v>1월 생산실적</v>
          </cell>
        </row>
      </sheetData>
      <sheetData sheetId="3221">
        <row r="1">
          <cell r="A1" t="str">
            <v>1월 생산실적</v>
          </cell>
        </row>
      </sheetData>
      <sheetData sheetId="3222">
        <row r="1">
          <cell r="A1" t="str">
            <v>1월 생산실적</v>
          </cell>
        </row>
      </sheetData>
      <sheetData sheetId="3223">
        <row r="1">
          <cell r="A1" t="str">
            <v>1월 생산실적</v>
          </cell>
        </row>
      </sheetData>
      <sheetData sheetId="3224">
        <row r="1">
          <cell r="A1" t="str">
            <v>1월 생산실적</v>
          </cell>
        </row>
      </sheetData>
      <sheetData sheetId="3225">
        <row r="1">
          <cell r="A1" t="str">
            <v>1월 생산실적</v>
          </cell>
        </row>
      </sheetData>
      <sheetData sheetId="3226">
        <row r="1">
          <cell r="A1" t="str">
            <v>1월 생산실적</v>
          </cell>
        </row>
      </sheetData>
      <sheetData sheetId="3227">
        <row r="1">
          <cell r="A1" t="str">
            <v>1월 생산실적</v>
          </cell>
        </row>
      </sheetData>
      <sheetData sheetId="3228">
        <row r="1">
          <cell r="A1" t="str">
            <v>1월 생산실적</v>
          </cell>
        </row>
      </sheetData>
      <sheetData sheetId="3229">
        <row r="1">
          <cell r="A1" t="str">
            <v>1월 생산실적</v>
          </cell>
        </row>
      </sheetData>
      <sheetData sheetId="3230">
        <row r="1">
          <cell r="A1" t="str">
            <v>1월 생산실적</v>
          </cell>
        </row>
      </sheetData>
      <sheetData sheetId="3231">
        <row r="1">
          <cell r="A1" t="str">
            <v>1월 생산실적</v>
          </cell>
        </row>
      </sheetData>
      <sheetData sheetId="3232">
        <row r="1">
          <cell r="A1" t="str">
            <v>1월 생산실적</v>
          </cell>
        </row>
      </sheetData>
      <sheetData sheetId="3233">
        <row r="1">
          <cell r="A1" t="str">
            <v>1월 생산실적</v>
          </cell>
        </row>
      </sheetData>
      <sheetData sheetId="3234">
        <row r="1">
          <cell r="A1" t="str">
            <v>1월 생산실적</v>
          </cell>
        </row>
      </sheetData>
      <sheetData sheetId="3235">
        <row r="1">
          <cell r="A1" t="str">
            <v>1월 생산실적</v>
          </cell>
        </row>
      </sheetData>
      <sheetData sheetId="3236">
        <row r="1">
          <cell r="A1" t="str">
            <v>1월 생산실적</v>
          </cell>
        </row>
      </sheetData>
      <sheetData sheetId="3237">
        <row r="1">
          <cell r="A1" t="str">
            <v>1월 생산실적</v>
          </cell>
        </row>
      </sheetData>
      <sheetData sheetId="3238">
        <row r="1">
          <cell r="A1" t="str">
            <v>1월 생산실적</v>
          </cell>
        </row>
      </sheetData>
      <sheetData sheetId="3239">
        <row r="1">
          <cell r="A1" t="str">
            <v>1월 생산실적</v>
          </cell>
        </row>
      </sheetData>
      <sheetData sheetId="3240">
        <row r="1">
          <cell r="A1" t="str">
            <v>1월 생산실적</v>
          </cell>
        </row>
      </sheetData>
      <sheetData sheetId="3241">
        <row r="1">
          <cell r="A1" t="str">
            <v>1월 생산실적</v>
          </cell>
        </row>
      </sheetData>
      <sheetData sheetId="3242">
        <row r="1">
          <cell r="A1" t="str">
            <v>1월 생산실적</v>
          </cell>
        </row>
      </sheetData>
      <sheetData sheetId="3243">
        <row r="1">
          <cell r="A1" t="str">
            <v>1월 생산실적</v>
          </cell>
        </row>
      </sheetData>
      <sheetData sheetId="3244">
        <row r="1">
          <cell r="A1" t="str">
            <v>1월 생산실적</v>
          </cell>
        </row>
      </sheetData>
      <sheetData sheetId="3245">
        <row r="1">
          <cell r="A1" t="str">
            <v>1월 생산실적</v>
          </cell>
        </row>
      </sheetData>
      <sheetData sheetId="3246">
        <row r="1">
          <cell r="A1" t="str">
            <v>1월 생산실적</v>
          </cell>
        </row>
      </sheetData>
      <sheetData sheetId="3247">
        <row r="1">
          <cell r="A1" t="str">
            <v>1월 생산실적</v>
          </cell>
        </row>
      </sheetData>
      <sheetData sheetId="3248">
        <row r="1">
          <cell r="A1" t="str">
            <v>1월 생산실적</v>
          </cell>
        </row>
      </sheetData>
      <sheetData sheetId="3249">
        <row r="1">
          <cell r="A1" t="str">
            <v>1월 생산실적</v>
          </cell>
        </row>
      </sheetData>
      <sheetData sheetId="3250">
        <row r="1">
          <cell r="A1" t="str">
            <v>1월 생산실적</v>
          </cell>
        </row>
      </sheetData>
      <sheetData sheetId="3251">
        <row r="1">
          <cell r="A1" t="str">
            <v>1월 생산실적</v>
          </cell>
        </row>
      </sheetData>
      <sheetData sheetId="3252">
        <row r="1">
          <cell r="A1" t="str">
            <v>1월 생산실적</v>
          </cell>
        </row>
      </sheetData>
      <sheetData sheetId="3253">
        <row r="1">
          <cell r="A1" t="str">
            <v>1월 생산실적</v>
          </cell>
        </row>
      </sheetData>
      <sheetData sheetId="3254">
        <row r="1">
          <cell r="A1" t="str">
            <v>1월 생산실적</v>
          </cell>
        </row>
      </sheetData>
      <sheetData sheetId="3255">
        <row r="1">
          <cell r="A1" t="str">
            <v>1월 생산실적</v>
          </cell>
        </row>
      </sheetData>
      <sheetData sheetId="3256">
        <row r="1">
          <cell r="A1" t="str">
            <v>1월 생산실적</v>
          </cell>
        </row>
      </sheetData>
      <sheetData sheetId="3257">
        <row r="1">
          <cell r="A1" t="str">
            <v>1월 생산실적</v>
          </cell>
        </row>
      </sheetData>
      <sheetData sheetId="3258">
        <row r="1">
          <cell r="A1" t="str">
            <v>1월 생산실적</v>
          </cell>
        </row>
      </sheetData>
      <sheetData sheetId="3259">
        <row r="1">
          <cell r="A1" t="str">
            <v>1월 생산실적</v>
          </cell>
        </row>
      </sheetData>
      <sheetData sheetId="3260">
        <row r="1">
          <cell r="A1" t="str">
            <v>1월 생산실적</v>
          </cell>
        </row>
      </sheetData>
      <sheetData sheetId="3261">
        <row r="1">
          <cell r="A1" t="str">
            <v>1월 생산실적</v>
          </cell>
        </row>
      </sheetData>
      <sheetData sheetId="3262">
        <row r="1">
          <cell r="A1" t="str">
            <v>1월 생산실적</v>
          </cell>
        </row>
      </sheetData>
      <sheetData sheetId="3263">
        <row r="1">
          <cell r="A1" t="str">
            <v>1월 생산실적</v>
          </cell>
        </row>
      </sheetData>
      <sheetData sheetId="3264">
        <row r="1">
          <cell r="A1" t="str">
            <v>1월 생산실적</v>
          </cell>
        </row>
      </sheetData>
      <sheetData sheetId="3265">
        <row r="1">
          <cell r="A1" t="str">
            <v>1월 생산실적</v>
          </cell>
        </row>
      </sheetData>
      <sheetData sheetId="3266">
        <row r="1">
          <cell r="A1" t="str">
            <v>1월 생산실적</v>
          </cell>
        </row>
      </sheetData>
      <sheetData sheetId="3267">
        <row r="1">
          <cell r="A1" t="str">
            <v>1월 생산실적</v>
          </cell>
        </row>
      </sheetData>
      <sheetData sheetId="3268">
        <row r="1">
          <cell r="A1" t="str">
            <v>1월 생산실적</v>
          </cell>
        </row>
      </sheetData>
      <sheetData sheetId="3269">
        <row r="1">
          <cell r="A1" t="str">
            <v>1월 생산실적</v>
          </cell>
        </row>
      </sheetData>
      <sheetData sheetId="3270">
        <row r="1">
          <cell r="A1" t="str">
            <v>1월 생산실적</v>
          </cell>
        </row>
      </sheetData>
      <sheetData sheetId="3271">
        <row r="1">
          <cell r="A1" t="str">
            <v>1월 생산실적</v>
          </cell>
        </row>
      </sheetData>
      <sheetData sheetId="3272">
        <row r="1">
          <cell r="A1" t="str">
            <v>1월 생산실적</v>
          </cell>
        </row>
      </sheetData>
      <sheetData sheetId="3273">
        <row r="1">
          <cell r="A1" t="str">
            <v>1월 생산실적</v>
          </cell>
        </row>
      </sheetData>
      <sheetData sheetId="3274">
        <row r="1">
          <cell r="A1" t="str">
            <v>1월 생산실적</v>
          </cell>
        </row>
      </sheetData>
      <sheetData sheetId="3275">
        <row r="1">
          <cell r="A1" t="str">
            <v>1월 생산실적</v>
          </cell>
        </row>
      </sheetData>
      <sheetData sheetId="3276">
        <row r="1">
          <cell r="A1" t="str">
            <v>1월 생산실적</v>
          </cell>
        </row>
      </sheetData>
      <sheetData sheetId="3277">
        <row r="1">
          <cell r="A1" t="str">
            <v>1월 생산실적</v>
          </cell>
        </row>
      </sheetData>
      <sheetData sheetId="3278">
        <row r="1">
          <cell r="A1" t="str">
            <v>1월 생산실적</v>
          </cell>
        </row>
      </sheetData>
      <sheetData sheetId="3279">
        <row r="1">
          <cell r="A1" t="str">
            <v>1월 생산실적</v>
          </cell>
        </row>
      </sheetData>
      <sheetData sheetId="3280">
        <row r="1">
          <cell r="A1" t="str">
            <v>1월 생산실적</v>
          </cell>
        </row>
      </sheetData>
      <sheetData sheetId="3281">
        <row r="1">
          <cell r="A1" t="str">
            <v>1월 생산실적</v>
          </cell>
        </row>
      </sheetData>
      <sheetData sheetId="3282">
        <row r="1">
          <cell r="A1" t="str">
            <v>1월 생산실적</v>
          </cell>
        </row>
      </sheetData>
      <sheetData sheetId="3283">
        <row r="1">
          <cell r="A1" t="str">
            <v>1월 생산실적</v>
          </cell>
        </row>
      </sheetData>
      <sheetData sheetId="3284">
        <row r="1">
          <cell r="A1" t="str">
            <v>1월 생산실적</v>
          </cell>
        </row>
      </sheetData>
      <sheetData sheetId="3285">
        <row r="1">
          <cell r="A1" t="str">
            <v>1월 생산실적</v>
          </cell>
        </row>
      </sheetData>
      <sheetData sheetId="3286">
        <row r="1">
          <cell r="A1" t="str">
            <v>1월 생산실적</v>
          </cell>
        </row>
      </sheetData>
      <sheetData sheetId="3287">
        <row r="1">
          <cell r="A1" t="str">
            <v>1월 생산실적</v>
          </cell>
        </row>
      </sheetData>
      <sheetData sheetId="3288">
        <row r="1">
          <cell r="A1" t="str">
            <v>1월 생산실적</v>
          </cell>
        </row>
      </sheetData>
      <sheetData sheetId="3289">
        <row r="1">
          <cell r="A1" t="str">
            <v>1월 생산실적</v>
          </cell>
        </row>
      </sheetData>
      <sheetData sheetId="3290">
        <row r="1">
          <cell r="A1" t="str">
            <v>1월 생산실적</v>
          </cell>
        </row>
      </sheetData>
      <sheetData sheetId="3291">
        <row r="1">
          <cell r="A1" t="str">
            <v>1월 생산실적</v>
          </cell>
        </row>
      </sheetData>
      <sheetData sheetId="3292">
        <row r="1">
          <cell r="A1" t="str">
            <v>1월 생산실적</v>
          </cell>
        </row>
      </sheetData>
      <sheetData sheetId="3293">
        <row r="1">
          <cell r="A1" t="str">
            <v>1월 생산실적</v>
          </cell>
        </row>
      </sheetData>
      <sheetData sheetId="3294">
        <row r="1">
          <cell r="A1" t="str">
            <v>1월 생산실적</v>
          </cell>
        </row>
      </sheetData>
      <sheetData sheetId="3295">
        <row r="1">
          <cell r="A1" t="str">
            <v>1월 생산실적</v>
          </cell>
        </row>
      </sheetData>
      <sheetData sheetId="3296">
        <row r="1">
          <cell r="A1" t="str">
            <v>1월 생산실적</v>
          </cell>
        </row>
      </sheetData>
      <sheetData sheetId="3297">
        <row r="1">
          <cell r="A1" t="str">
            <v>1월 생산실적</v>
          </cell>
        </row>
      </sheetData>
      <sheetData sheetId="3298">
        <row r="1">
          <cell r="A1" t="str">
            <v>1월 생산실적</v>
          </cell>
        </row>
      </sheetData>
      <sheetData sheetId="3299">
        <row r="1">
          <cell r="A1" t="str">
            <v>1월 생산실적</v>
          </cell>
        </row>
      </sheetData>
      <sheetData sheetId="3300">
        <row r="1">
          <cell r="A1" t="str">
            <v>1월 생산실적</v>
          </cell>
        </row>
      </sheetData>
      <sheetData sheetId="3301">
        <row r="1">
          <cell r="A1" t="str">
            <v>1월 생산실적</v>
          </cell>
        </row>
      </sheetData>
      <sheetData sheetId="3302">
        <row r="1">
          <cell r="A1" t="str">
            <v>1월 생산실적</v>
          </cell>
        </row>
      </sheetData>
      <sheetData sheetId="3303">
        <row r="1">
          <cell r="A1" t="str">
            <v>1월 생산실적</v>
          </cell>
        </row>
      </sheetData>
      <sheetData sheetId="3304">
        <row r="1">
          <cell r="A1" t="str">
            <v>1월 생산실적</v>
          </cell>
        </row>
      </sheetData>
      <sheetData sheetId="3305">
        <row r="1">
          <cell r="A1" t="str">
            <v>1월 생산실적</v>
          </cell>
        </row>
      </sheetData>
      <sheetData sheetId="3306">
        <row r="1">
          <cell r="A1" t="str">
            <v>1월 생산실적</v>
          </cell>
        </row>
      </sheetData>
      <sheetData sheetId="3307">
        <row r="1">
          <cell r="A1" t="str">
            <v>1월 생산실적</v>
          </cell>
        </row>
      </sheetData>
      <sheetData sheetId="3308">
        <row r="1">
          <cell r="A1" t="str">
            <v>1월 생산실적</v>
          </cell>
        </row>
      </sheetData>
      <sheetData sheetId="3309">
        <row r="1">
          <cell r="A1" t="str">
            <v>1월 생산실적</v>
          </cell>
        </row>
      </sheetData>
      <sheetData sheetId="3310">
        <row r="1">
          <cell r="A1" t="str">
            <v>1월 생산실적</v>
          </cell>
        </row>
      </sheetData>
      <sheetData sheetId="3311">
        <row r="1">
          <cell r="A1" t="str">
            <v>1월 생산실적</v>
          </cell>
        </row>
      </sheetData>
      <sheetData sheetId="3312">
        <row r="1">
          <cell r="A1" t="str">
            <v>1월 생산실적</v>
          </cell>
        </row>
      </sheetData>
      <sheetData sheetId="3313">
        <row r="1">
          <cell r="A1" t="str">
            <v>1월 생산실적</v>
          </cell>
        </row>
      </sheetData>
      <sheetData sheetId="3314">
        <row r="1">
          <cell r="A1" t="str">
            <v>1월 생산실적</v>
          </cell>
        </row>
      </sheetData>
      <sheetData sheetId="3315">
        <row r="1">
          <cell r="A1" t="str">
            <v>1월 생산실적</v>
          </cell>
        </row>
      </sheetData>
      <sheetData sheetId="3316">
        <row r="1">
          <cell r="A1" t="str">
            <v>1월 생산실적</v>
          </cell>
        </row>
      </sheetData>
      <sheetData sheetId="3317">
        <row r="1">
          <cell r="A1" t="str">
            <v>1월 생산실적</v>
          </cell>
        </row>
      </sheetData>
      <sheetData sheetId="3318">
        <row r="1">
          <cell r="A1" t="str">
            <v>1월 생산실적</v>
          </cell>
        </row>
      </sheetData>
      <sheetData sheetId="3319">
        <row r="1">
          <cell r="A1" t="str">
            <v>1월 생산실적</v>
          </cell>
        </row>
      </sheetData>
      <sheetData sheetId="3320">
        <row r="1">
          <cell r="A1" t="str">
            <v>1월 생산실적</v>
          </cell>
        </row>
      </sheetData>
      <sheetData sheetId="3321">
        <row r="1">
          <cell r="A1" t="str">
            <v>1월 생산실적</v>
          </cell>
        </row>
      </sheetData>
      <sheetData sheetId="3322">
        <row r="1">
          <cell r="A1" t="str">
            <v>1월 생산실적</v>
          </cell>
        </row>
      </sheetData>
      <sheetData sheetId="3323">
        <row r="1">
          <cell r="A1" t="str">
            <v>1월 생산실적</v>
          </cell>
        </row>
      </sheetData>
      <sheetData sheetId="3324">
        <row r="1">
          <cell r="A1" t="str">
            <v>1월 생산실적</v>
          </cell>
        </row>
      </sheetData>
      <sheetData sheetId="3325">
        <row r="1">
          <cell r="A1" t="str">
            <v>1월 생산실적</v>
          </cell>
        </row>
      </sheetData>
      <sheetData sheetId="3326">
        <row r="1">
          <cell r="A1" t="str">
            <v>1월 생산실적</v>
          </cell>
        </row>
      </sheetData>
      <sheetData sheetId="3327">
        <row r="1">
          <cell r="A1" t="str">
            <v>1월 생산실적</v>
          </cell>
        </row>
      </sheetData>
      <sheetData sheetId="3328">
        <row r="1">
          <cell r="A1" t="str">
            <v>1월 생산실적</v>
          </cell>
        </row>
      </sheetData>
      <sheetData sheetId="3329">
        <row r="1">
          <cell r="A1" t="str">
            <v>1월 생산실적</v>
          </cell>
        </row>
      </sheetData>
      <sheetData sheetId="3330">
        <row r="1">
          <cell r="A1" t="str">
            <v>1월 생산실적</v>
          </cell>
        </row>
      </sheetData>
      <sheetData sheetId="3331">
        <row r="1">
          <cell r="A1" t="str">
            <v>1월 생산실적</v>
          </cell>
        </row>
      </sheetData>
      <sheetData sheetId="3332">
        <row r="1">
          <cell r="A1" t="str">
            <v>1월 생산실적</v>
          </cell>
        </row>
      </sheetData>
      <sheetData sheetId="3333">
        <row r="1">
          <cell r="A1" t="str">
            <v>1월 생산실적</v>
          </cell>
        </row>
      </sheetData>
      <sheetData sheetId="3334">
        <row r="1">
          <cell r="A1" t="str">
            <v>1월 생산실적</v>
          </cell>
        </row>
      </sheetData>
      <sheetData sheetId="3335">
        <row r="1">
          <cell r="A1" t="str">
            <v>1월 생산실적</v>
          </cell>
        </row>
      </sheetData>
      <sheetData sheetId="3336">
        <row r="1">
          <cell r="A1" t="str">
            <v>1월 생산실적</v>
          </cell>
        </row>
      </sheetData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>
        <row r="1">
          <cell r="A1" t="str">
            <v>1월 생산실적</v>
          </cell>
        </row>
      </sheetData>
      <sheetData sheetId="3450">
        <row r="1">
          <cell r="A1" t="str">
            <v>1월 생산실적</v>
          </cell>
        </row>
      </sheetData>
      <sheetData sheetId="3451">
        <row r="1">
          <cell r="A1" t="str">
            <v>1월 생산실적</v>
          </cell>
        </row>
      </sheetData>
      <sheetData sheetId="3452">
        <row r="1">
          <cell r="A1" t="str">
            <v>1월 생산실적</v>
          </cell>
        </row>
      </sheetData>
      <sheetData sheetId="3453">
        <row r="1">
          <cell r="A1" t="str">
            <v>1월 생산실적</v>
          </cell>
        </row>
      </sheetData>
      <sheetData sheetId="3454">
        <row r="1">
          <cell r="A1" t="str">
            <v>1월 생산실적</v>
          </cell>
        </row>
      </sheetData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>
        <row r="1">
          <cell r="A1" t="str">
            <v>1월 생산실적</v>
          </cell>
        </row>
      </sheetData>
      <sheetData sheetId="3467">
        <row r="1">
          <cell r="A1" t="str">
            <v>1월 생산실적</v>
          </cell>
        </row>
      </sheetData>
      <sheetData sheetId="3468">
        <row r="1">
          <cell r="A1" t="str">
            <v>1월 생산실적</v>
          </cell>
        </row>
      </sheetData>
      <sheetData sheetId="3469">
        <row r="1">
          <cell r="A1" t="str">
            <v>1월 생산실적</v>
          </cell>
        </row>
      </sheetData>
      <sheetData sheetId="3470">
        <row r="1">
          <cell r="A1" t="str">
            <v>1월 생산실적</v>
          </cell>
        </row>
      </sheetData>
      <sheetData sheetId="3471">
        <row r="1">
          <cell r="A1" t="str">
            <v>1월 생산실적</v>
          </cell>
        </row>
      </sheetData>
      <sheetData sheetId="3472">
        <row r="1">
          <cell r="A1" t="str">
            <v>1월 생산실적</v>
          </cell>
        </row>
      </sheetData>
      <sheetData sheetId="3473">
        <row r="1">
          <cell r="A1" t="str">
            <v>1월 생산실적</v>
          </cell>
        </row>
      </sheetData>
      <sheetData sheetId="3474">
        <row r="1">
          <cell r="A1" t="str">
            <v>1월 생산실적</v>
          </cell>
        </row>
      </sheetData>
      <sheetData sheetId="3475">
        <row r="1">
          <cell r="A1" t="str">
            <v>1월 생산실적</v>
          </cell>
        </row>
      </sheetData>
      <sheetData sheetId="3476">
        <row r="1">
          <cell r="A1" t="str">
            <v>1월 생산실적</v>
          </cell>
        </row>
      </sheetData>
      <sheetData sheetId="3477">
        <row r="1">
          <cell r="A1" t="str">
            <v>1월 생산실적</v>
          </cell>
        </row>
      </sheetData>
      <sheetData sheetId="3478">
        <row r="1">
          <cell r="A1" t="str">
            <v>1월 생산실적</v>
          </cell>
        </row>
      </sheetData>
      <sheetData sheetId="3479">
        <row r="1">
          <cell r="A1" t="str">
            <v>1월 생산실적</v>
          </cell>
        </row>
      </sheetData>
      <sheetData sheetId="3480">
        <row r="1">
          <cell r="A1" t="str">
            <v>1월 생산실적</v>
          </cell>
        </row>
      </sheetData>
      <sheetData sheetId="3481">
        <row r="1">
          <cell r="A1" t="str">
            <v>1월 생산실적</v>
          </cell>
        </row>
      </sheetData>
      <sheetData sheetId="3482">
        <row r="1">
          <cell r="A1" t="str">
            <v>1월 생산실적</v>
          </cell>
        </row>
      </sheetData>
      <sheetData sheetId="3483">
        <row r="1">
          <cell r="A1" t="str">
            <v>1월 생산실적</v>
          </cell>
        </row>
      </sheetData>
      <sheetData sheetId="3484">
        <row r="1">
          <cell r="A1" t="str">
            <v>1월 생산실적</v>
          </cell>
        </row>
      </sheetData>
      <sheetData sheetId="3485">
        <row r="1">
          <cell r="A1" t="str">
            <v>1월 생산실적</v>
          </cell>
        </row>
      </sheetData>
      <sheetData sheetId="3486">
        <row r="1">
          <cell r="A1" t="str">
            <v>1월 생산실적</v>
          </cell>
        </row>
      </sheetData>
      <sheetData sheetId="3487">
        <row r="1">
          <cell r="A1" t="str">
            <v>1월 생산실적</v>
          </cell>
        </row>
      </sheetData>
      <sheetData sheetId="3488">
        <row r="1">
          <cell r="A1" t="str">
            <v>1월 생산실적</v>
          </cell>
        </row>
      </sheetData>
      <sheetData sheetId="3489">
        <row r="1">
          <cell r="A1" t="str">
            <v>1월 생산실적</v>
          </cell>
        </row>
      </sheetData>
      <sheetData sheetId="3490">
        <row r="1">
          <cell r="A1" t="str">
            <v>1월 생산실적</v>
          </cell>
        </row>
      </sheetData>
      <sheetData sheetId="3491">
        <row r="1">
          <cell r="A1" t="str">
            <v>1월 생산실적</v>
          </cell>
        </row>
      </sheetData>
      <sheetData sheetId="3492">
        <row r="1">
          <cell r="A1" t="str">
            <v>1월 생산실적</v>
          </cell>
        </row>
      </sheetData>
      <sheetData sheetId="3493">
        <row r="1">
          <cell r="A1" t="str">
            <v>1월 생산실적</v>
          </cell>
        </row>
      </sheetData>
      <sheetData sheetId="3494">
        <row r="1">
          <cell r="A1" t="str">
            <v>1월 생산실적</v>
          </cell>
        </row>
      </sheetData>
      <sheetData sheetId="3495">
        <row r="1">
          <cell r="A1" t="str">
            <v>1월 생산실적</v>
          </cell>
        </row>
      </sheetData>
      <sheetData sheetId="3496">
        <row r="1">
          <cell r="A1" t="str">
            <v>1월 생산실적</v>
          </cell>
        </row>
      </sheetData>
      <sheetData sheetId="3497">
        <row r="1">
          <cell r="A1" t="str">
            <v>1월 생산실적</v>
          </cell>
        </row>
      </sheetData>
      <sheetData sheetId="3498">
        <row r="1">
          <cell r="A1" t="str">
            <v>1월 생산실적</v>
          </cell>
        </row>
      </sheetData>
      <sheetData sheetId="3499">
        <row r="1">
          <cell r="A1" t="str">
            <v>1월 생산실적</v>
          </cell>
        </row>
      </sheetData>
      <sheetData sheetId="3500">
        <row r="1">
          <cell r="A1" t="str">
            <v>1월 생산실적</v>
          </cell>
        </row>
      </sheetData>
      <sheetData sheetId="3501">
        <row r="1">
          <cell r="A1" t="str">
            <v>1월 생산실적</v>
          </cell>
        </row>
      </sheetData>
      <sheetData sheetId="3502">
        <row r="1">
          <cell r="A1" t="str">
            <v>1월 생산실적</v>
          </cell>
        </row>
      </sheetData>
      <sheetData sheetId="3503">
        <row r="1">
          <cell r="A1" t="str">
            <v>1월 생산실적</v>
          </cell>
        </row>
      </sheetData>
      <sheetData sheetId="3504">
        <row r="1">
          <cell r="A1" t="str">
            <v>1월 생산실적</v>
          </cell>
        </row>
      </sheetData>
      <sheetData sheetId="3505">
        <row r="1">
          <cell r="A1" t="str">
            <v>1월 생산실적</v>
          </cell>
        </row>
      </sheetData>
      <sheetData sheetId="3506">
        <row r="1">
          <cell r="A1" t="str">
            <v>1월 생산실적</v>
          </cell>
        </row>
      </sheetData>
      <sheetData sheetId="3507">
        <row r="1">
          <cell r="A1" t="str">
            <v>1월 생산실적</v>
          </cell>
        </row>
      </sheetData>
      <sheetData sheetId="3508">
        <row r="1">
          <cell r="A1" t="str">
            <v>1월 생산실적</v>
          </cell>
        </row>
      </sheetData>
      <sheetData sheetId="3509">
        <row r="1">
          <cell r="A1" t="str">
            <v>1월 생산실적</v>
          </cell>
        </row>
      </sheetData>
      <sheetData sheetId="3510">
        <row r="1">
          <cell r="A1" t="str">
            <v>1월 생산실적</v>
          </cell>
        </row>
      </sheetData>
      <sheetData sheetId="3511">
        <row r="1">
          <cell r="A1" t="str">
            <v>1월 생산실적</v>
          </cell>
        </row>
      </sheetData>
      <sheetData sheetId="3512">
        <row r="1">
          <cell r="A1" t="str">
            <v>1월 생산실적</v>
          </cell>
        </row>
      </sheetData>
      <sheetData sheetId="3513">
        <row r="1">
          <cell r="A1" t="str">
            <v>1월 생산실적</v>
          </cell>
        </row>
      </sheetData>
      <sheetData sheetId="3514">
        <row r="1">
          <cell r="A1" t="str">
            <v>1월 생산실적</v>
          </cell>
        </row>
      </sheetData>
      <sheetData sheetId="3515">
        <row r="1">
          <cell r="A1" t="str">
            <v>1월 생산실적</v>
          </cell>
        </row>
      </sheetData>
      <sheetData sheetId="3516">
        <row r="1">
          <cell r="A1" t="str">
            <v>1월 생산실적</v>
          </cell>
        </row>
      </sheetData>
      <sheetData sheetId="3517">
        <row r="1">
          <cell r="A1" t="str">
            <v>1월 생산실적</v>
          </cell>
        </row>
      </sheetData>
      <sheetData sheetId="3518">
        <row r="1">
          <cell r="A1" t="str">
            <v>1월 생산실적</v>
          </cell>
        </row>
      </sheetData>
      <sheetData sheetId="3519">
        <row r="1">
          <cell r="A1" t="str">
            <v>1월 생산실적</v>
          </cell>
        </row>
      </sheetData>
      <sheetData sheetId="3520">
        <row r="1">
          <cell r="A1" t="str">
            <v>1월 생산실적</v>
          </cell>
        </row>
      </sheetData>
      <sheetData sheetId="3521">
        <row r="1">
          <cell r="A1" t="str">
            <v>1월 생산실적</v>
          </cell>
        </row>
      </sheetData>
      <sheetData sheetId="3522">
        <row r="1">
          <cell r="A1" t="str">
            <v>1월 생산실적</v>
          </cell>
        </row>
      </sheetData>
      <sheetData sheetId="3523">
        <row r="1">
          <cell r="A1" t="str">
            <v>1월 생산실적</v>
          </cell>
        </row>
      </sheetData>
      <sheetData sheetId="3524">
        <row r="1">
          <cell r="A1" t="str">
            <v>1월 생산실적</v>
          </cell>
        </row>
      </sheetData>
      <sheetData sheetId="3525">
        <row r="1">
          <cell r="A1" t="str">
            <v>1월 생산실적</v>
          </cell>
        </row>
      </sheetData>
      <sheetData sheetId="3526">
        <row r="1">
          <cell r="A1" t="str">
            <v>1월 생산실적</v>
          </cell>
        </row>
      </sheetData>
      <sheetData sheetId="3527">
        <row r="1">
          <cell r="A1" t="str">
            <v>1월 생산실적</v>
          </cell>
        </row>
      </sheetData>
      <sheetData sheetId="3528">
        <row r="1">
          <cell r="A1" t="str">
            <v>1월 생산실적</v>
          </cell>
        </row>
      </sheetData>
      <sheetData sheetId="3529">
        <row r="1">
          <cell r="A1" t="str">
            <v>1월 생산실적</v>
          </cell>
        </row>
      </sheetData>
      <sheetData sheetId="3530">
        <row r="1">
          <cell r="A1" t="str">
            <v>1월 생산실적</v>
          </cell>
        </row>
      </sheetData>
      <sheetData sheetId="3531">
        <row r="1">
          <cell r="A1" t="str">
            <v>1월 생산실적</v>
          </cell>
        </row>
      </sheetData>
      <sheetData sheetId="3532">
        <row r="1">
          <cell r="A1" t="str">
            <v>1월 생산실적</v>
          </cell>
        </row>
      </sheetData>
      <sheetData sheetId="3533">
        <row r="1">
          <cell r="A1" t="str">
            <v>1월 생산실적</v>
          </cell>
        </row>
      </sheetData>
      <sheetData sheetId="3534">
        <row r="1">
          <cell r="A1" t="str">
            <v>1월 생산실적</v>
          </cell>
        </row>
      </sheetData>
      <sheetData sheetId="3535">
        <row r="1">
          <cell r="A1" t="str">
            <v>1월 생산실적</v>
          </cell>
        </row>
      </sheetData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>
        <row r="1">
          <cell r="A1" t="str">
            <v>1월 생산실적</v>
          </cell>
        </row>
      </sheetData>
      <sheetData sheetId="3567">
        <row r="1">
          <cell r="A1" t="str">
            <v>1월 생산실적</v>
          </cell>
        </row>
      </sheetData>
      <sheetData sheetId="3568">
        <row r="1">
          <cell r="A1" t="str">
            <v>1월 생산실적</v>
          </cell>
        </row>
      </sheetData>
      <sheetData sheetId="3569">
        <row r="1">
          <cell r="A1" t="str">
            <v>1월 생산실적</v>
          </cell>
        </row>
      </sheetData>
      <sheetData sheetId="3570">
        <row r="1">
          <cell r="A1" t="str">
            <v>1월 생산실적</v>
          </cell>
        </row>
      </sheetData>
      <sheetData sheetId="3571">
        <row r="1">
          <cell r="A1" t="str">
            <v>1월 생산실적</v>
          </cell>
        </row>
      </sheetData>
      <sheetData sheetId="3572">
        <row r="1">
          <cell r="A1" t="str">
            <v>1월 생산실적</v>
          </cell>
        </row>
      </sheetData>
      <sheetData sheetId="3573">
        <row r="1">
          <cell r="A1" t="str">
            <v>1월 생산실적</v>
          </cell>
        </row>
      </sheetData>
      <sheetData sheetId="3574">
        <row r="1">
          <cell r="A1" t="str">
            <v>1월 생산실적</v>
          </cell>
        </row>
      </sheetData>
      <sheetData sheetId="3575">
        <row r="1">
          <cell r="A1" t="str">
            <v>1월 생산실적</v>
          </cell>
        </row>
      </sheetData>
      <sheetData sheetId="3576">
        <row r="1">
          <cell r="A1" t="str">
            <v>1월 생산실적</v>
          </cell>
        </row>
      </sheetData>
      <sheetData sheetId="3577">
        <row r="1">
          <cell r="A1" t="str">
            <v>1월 생산실적</v>
          </cell>
        </row>
      </sheetData>
      <sheetData sheetId="3578">
        <row r="1">
          <cell r="A1" t="str">
            <v>1월 생산실적</v>
          </cell>
        </row>
      </sheetData>
      <sheetData sheetId="3579">
        <row r="1">
          <cell r="A1" t="str">
            <v>1월 생산실적</v>
          </cell>
        </row>
      </sheetData>
      <sheetData sheetId="3580">
        <row r="1">
          <cell r="A1" t="str">
            <v>1월 생산실적</v>
          </cell>
        </row>
      </sheetData>
      <sheetData sheetId="3581">
        <row r="1">
          <cell r="A1" t="str">
            <v>1월 생산실적</v>
          </cell>
        </row>
      </sheetData>
      <sheetData sheetId="3582">
        <row r="1">
          <cell r="A1" t="str">
            <v>1월 생산실적</v>
          </cell>
        </row>
      </sheetData>
      <sheetData sheetId="3583">
        <row r="1">
          <cell r="A1" t="str">
            <v>1월 생산실적</v>
          </cell>
        </row>
      </sheetData>
      <sheetData sheetId="3584">
        <row r="1">
          <cell r="A1" t="str">
            <v>1월 생산실적</v>
          </cell>
        </row>
      </sheetData>
      <sheetData sheetId="3585">
        <row r="1">
          <cell r="A1" t="str">
            <v>1월 생산실적</v>
          </cell>
        </row>
      </sheetData>
      <sheetData sheetId="3586">
        <row r="1">
          <cell r="A1" t="str">
            <v>1월 생산실적</v>
          </cell>
        </row>
      </sheetData>
      <sheetData sheetId="3587">
        <row r="1">
          <cell r="A1" t="str">
            <v>1월 생산실적</v>
          </cell>
        </row>
      </sheetData>
      <sheetData sheetId="3588">
        <row r="1">
          <cell r="A1" t="str">
            <v>1월 생산실적</v>
          </cell>
        </row>
      </sheetData>
      <sheetData sheetId="3589">
        <row r="1">
          <cell r="A1" t="str">
            <v>1월 생산실적</v>
          </cell>
        </row>
      </sheetData>
      <sheetData sheetId="3590">
        <row r="1">
          <cell r="A1" t="str">
            <v>1월 생산실적</v>
          </cell>
        </row>
      </sheetData>
      <sheetData sheetId="3591">
        <row r="1">
          <cell r="A1" t="str">
            <v>1월 생산실적</v>
          </cell>
        </row>
      </sheetData>
      <sheetData sheetId="3592">
        <row r="1">
          <cell r="A1" t="str">
            <v>1월 생산실적</v>
          </cell>
        </row>
      </sheetData>
      <sheetData sheetId="3593">
        <row r="1">
          <cell r="A1" t="str">
            <v>1월 생산실적</v>
          </cell>
        </row>
      </sheetData>
      <sheetData sheetId="3594">
        <row r="1">
          <cell r="A1" t="str">
            <v>1월 생산실적</v>
          </cell>
        </row>
      </sheetData>
      <sheetData sheetId="3595">
        <row r="1">
          <cell r="A1" t="str">
            <v>1월 생산실적</v>
          </cell>
        </row>
      </sheetData>
      <sheetData sheetId="3596">
        <row r="1">
          <cell r="A1" t="str">
            <v>1월 생산실적</v>
          </cell>
        </row>
      </sheetData>
      <sheetData sheetId="3597">
        <row r="1">
          <cell r="A1" t="str">
            <v>1월 생산실적</v>
          </cell>
        </row>
      </sheetData>
      <sheetData sheetId="3598">
        <row r="1">
          <cell r="A1" t="str">
            <v>1월 생산실적</v>
          </cell>
        </row>
      </sheetData>
      <sheetData sheetId="3599">
        <row r="1">
          <cell r="A1" t="str">
            <v>1월 생산실적</v>
          </cell>
        </row>
      </sheetData>
      <sheetData sheetId="3600">
        <row r="1">
          <cell r="A1" t="str">
            <v>1월 생산실적</v>
          </cell>
        </row>
      </sheetData>
      <sheetData sheetId="3601">
        <row r="1">
          <cell r="A1" t="str">
            <v>1월 생산실적</v>
          </cell>
        </row>
      </sheetData>
      <sheetData sheetId="3602">
        <row r="1">
          <cell r="A1" t="str">
            <v>1월 생산실적</v>
          </cell>
        </row>
      </sheetData>
      <sheetData sheetId="3603">
        <row r="1">
          <cell r="A1" t="str">
            <v>1월 생산실적</v>
          </cell>
        </row>
      </sheetData>
      <sheetData sheetId="3604">
        <row r="1">
          <cell r="A1" t="str">
            <v>1월 생산실적</v>
          </cell>
        </row>
      </sheetData>
      <sheetData sheetId="3605">
        <row r="1">
          <cell r="A1" t="str">
            <v>1월 생산실적</v>
          </cell>
        </row>
      </sheetData>
      <sheetData sheetId="3606">
        <row r="1">
          <cell r="A1" t="str">
            <v>1월 생산실적</v>
          </cell>
        </row>
      </sheetData>
      <sheetData sheetId="3607">
        <row r="1">
          <cell r="A1" t="str">
            <v>1월 생산실적</v>
          </cell>
        </row>
      </sheetData>
      <sheetData sheetId="3608">
        <row r="1">
          <cell r="A1" t="str">
            <v>1월 생산실적</v>
          </cell>
        </row>
      </sheetData>
      <sheetData sheetId="3609">
        <row r="1">
          <cell r="A1" t="str">
            <v>1월 생산실적</v>
          </cell>
        </row>
      </sheetData>
      <sheetData sheetId="3610">
        <row r="1">
          <cell r="A1" t="str">
            <v>1월 생산실적</v>
          </cell>
        </row>
      </sheetData>
      <sheetData sheetId="3611">
        <row r="1">
          <cell r="A1" t="str">
            <v>1월 생산실적</v>
          </cell>
        </row>
      </sheetData>
      <sheetData sheetId="3612">
        <row r="1">
          <cell r="A1" t="str">
            <v>1월 생산실적</v>
          </cell>
        </row>
      </sheetData>
      <sheetData sheetId="3613">
        <row r="1">
          <cell r="A1" t="str">
            <v>1월 생산실적</v>
          </cell>
        </row>
      </sheetData>
      <sheetData sheetId="3614">
        <row r="1">
          <cell r="A1" t="str">
            <v>1월 생산실적</v>
          </cell>
        </row>
      </sheetData>
      <sheetData sheetId="3615">
        <row r="1">
          <cell r="A1" t="str">
            <v>1월 생산실적</v>
          </cell>
        </row>
      </sheetData>
      <sheetData sheetId="3616">
        <row r="1">
          <cell r="A1" t="str">
            <v>1월 생산실적</v>
          </cell>
        </row>
      </sheetData>
      <sheetData sheetId="3617">
        <row r="1">
          <cell r="A1" t="str">
            <v>1월 생산실적</v>
          </cell>
        </row>
      </sheetData>
      <sheetData sheetId="3618">
        <row r="1">
          <cell r="A1" t="str">
            <v>1월 생산실적</v>
          </cell>
        </row>
      </sheetData>
      <sheetData sheetId="3619">
        <row r="1">
          <cell r="A1" t="str">
            <v>1월 생산실적</v>
          </cell>
        </row>
      </sheetData>
      <sheetData sheetId="3620">
        <row r="1">
          <cell r="A1" t="str">
            <v>1월 생산실적</v>
          </cell>
        </row>
      </sheetData>
      <sheetData sheetId="3621">
        <row r="1">
          <cell r="A1" t="str">
            <v>1월 생산실적</v>
          </cell>
        </row>
      </sheetData>
      <sheetData sheetId="3622">
        <row r="1">
          <cell r="A1" t="str">
            <v>1월 생산실적</v>
          </cell>
        </row>
      </sheetData>
      <sheetData sheetId="3623">
        <row r="1">
          <cell r="A1" t="str">
            <v>1월 생산실적</v>
          </cell>
        </row>
      </sheetData>
      <sheetData sheetId="3624">
        <row r="1">
          <cell r="A1" t="str">
            <v>1월 생산실적</v>
          </cell>
        </row>
      </sheetData>
      <sheetData sheetId="3625">
        <row r="1">
          <cell r="A1" t="str">
            <v>1월 생산실적</v>
          </cell>
        </row>
      </sheetData>
      <sheetData sheetId="3626">
        <row r="1">
          <cell r="A1" t="str">
            <v>1월 생산실적</v>
          </cell>
        </row>
      </sheetData>
      <sheetData sheetId="3627">
        <row r="1">
          <cell r="A1" t="str">
            <v>1월 생산실적</v>
          </cell>
        </row>
      </sheetData>
      <sheetData sheetId="3628">
        <row r="1">
          <cell r="A1" t="str">
            <v>1월 생산실적</v>
          </cell>
        </row>
      </sheetData>
      <sheetData sheetId="3629">
        <row r="1">
          <cell r="A1" t="str">
            <v>1월 생산실적</v>
          </cell>
        </row>
      </sheetData>
      <sheetData sheetId="3630">
        <row r="1">
          <cell r="A1" t="str">
            <v>1월 생산실적</v>
          </cell>
        </row>
      </sheetData>
      <sheetData sheetId="3631">
        <row r="1">
          <cell r="A1" t="str">
            <v>1월 생산실적</v>
          </cell>
        </row>
      </sheetData>
      <sheetData sheetId="3632">
        <row r="1">
          <cell r="A1" t="str">
            <v>1월 생산실적</v>
          </cell>
        </row>
      </sheetData>
      <sheetData sheetId="3633">
        <row r="1">
          <cell r="A1" t="str">
            <v>1월 생산실적</v>
          </cell>
        </row>
      </sheetData>
      <sheetData sheetId="3634">
        <row r="1">
          <cell r="A1" t="str">
            <v>1월 생산실적</v>
          </cell>
        </row>
      </sheetData>
      <sheetData sheetId="3635">
        <row r="1">
          <cell r="A1" t="str">
            <v>1월 생산실적</v>
          </cell>
        </row>
      </sheetData>
      <sheetData sheetId="3636">
        <row r="1">
          <cell r="A1" t="str">
            <v>1월 생산실적</v>
          </cell>
        </row>
      </sheetData>
      <sheetData sheetId="3637">
        <row r="1">
          <cell r="A1" t="str">
            <v>1월 생산실적</v>
          </cell>
        </row>
      </sheetData>
      <sheetData sheetId="3638">
        <row r="1">
          <cell r="A1" t="str">
            <v>1월 생산실적</v>
          </cell>
        </row>
      </sheetData>
      <sheetData sheetId="3639">
        <row r="1">
          <cell r="A1" t="str">
            <v>1월 생산실적</v>
          </cell>
        </row>
      </sheetData>
      <sheetData sheetId="3640">
        <row r="1">
          <cell r="A1" t="str">
            <v>1월 생산실적</v>
          </cell>
        </row>
      </sheetData>
      <sheetData sheetId="3641">
        <row r="1">
          <cell r="A1" t="str">
            <v>1월 생산실적</v>
          </cell>
        </row>
      </sheetData>
      <sheetData sheetId="3642">
        <row r="1">
          <cell r="A1" t="str">
            <v>1월 생산실적</v>
          </cell>
        </row>
      </sheetData>
      <sheetData sheetId="3643">
        <row r="1">
          <cell r="A1" t="str">
            <v>1월 생산실적</v>
          </cell>
        </row>
      </sheetData>
      <sheetData sheetId="3644">
        <row r="1">
          <cell r="A1" t="str">
            <v>1월 생산실적</v>
          </cell>
        </row>
      </sheetData>
      <sheetData sheetId="3645">
        <row r="1">
          <cell r="A1" t="str">
            <v>1월 생산실적</v>
          </cell>
        </row>
      </sheetData>
      <sheetData sheetId="3646">
        <row r="1">
          <cell r="A1" t="str">
            <v>1월 생산실적</v>
          </cell>
        </row>
      </sheetData>
      <sheetData sheetId="3647">
        <row r="1">
          <cell r="A1" t="str">
            <v>1월 생산실적</v>
          </cell>
        </row>
      </sheetData>
      <sheetData sheetId="3648" refreshError="1"/>
      <sheetData sheetId="3649">
        <row r="1">
          <cell r="A1" t="str">
            <v>1월 생산실적</v>
          </cell>
        </row>
      </sheetData>
      <sheetData sheetId="3650">
        <row r="1">
          <cell r="A1" t="str">
            <v>1월 생산실적</v>
          </cell>
        </row>
      </sheetData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>
        <row r="1">
          <cell r="A1" t="str">
            <v>1월 생산실적</v>
          </cell>
        </row>
      </sheetData>
      <sheetData sheetId="3658">
        <row r="1">
          <cell r="A1" t="str">
            <v>1월 생산실적</v>
          </cell>
        </row>
      </sheetData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/>
      <sheetData sheetId="3687"/>
      <sheetData sheetId="3688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>
        <row r="1">
          <cell r="A1" t="str">
            <v>1월 생산실적</v>
          </cell>
        </row>
      </sheetData>
      <sheetData sheetId="3733">
        <row r="1">
          <cell r="A1" t="str">
            <v>1월 생산실적</v>
          </cell>
        </row>
      </sheetData>
      <sheetData sheetId="3734">
        <row r="1">
          <cell r="A1" t="str">
            <v>1월 생산실적</v>
          </cell>
        </row>
      </sheetData>
      <sheetData sheetId="3735">
        <row r="1">
          <cell r="A1" t="str">
            <v>1월 생산실적</v>
          </cell>
        </row>
      </sheetData>
      <sheetData sheetId="3736">
        <row r="1">
          <cell r="A1" t="str">
            <v>1월 생산실적</v>
          </cell>
        </row>
      </sheetData>
      <sheetData sheetId="3737">
        <row r="1">
          <cell r="A1" t="str">
            <v>1월 생산실적</v>
          </cell>
        </row>
      </sheetData>
      <sheetData sheetId="3738">
        <row r="1">
          <cell r="A1" t="str">
            <v>1월 생산실적</v>
          </cell>
        </row>
      </sheetData>
      <sheetData sheetId="3739">
        <row r="1">
          <cell r="A1" t="str">
            <v>1월 생산실적</v>
          </cell>
        </row>
      </sheetData>
      <sheetData sheetId="3740">
        <row r="1">
          <cell r="A1" t="str">
            <v>1월 생산실적</v>
          </cell>
        </row>
      </sheetData>
      <sheetData sheetId="3741">
        <row r="1">
          <cell r="A1" t="str">
            <v>1월 생산실적</v>
          </cell>
        </row>
      </sheetData>
      <sheetData sheetId="3742">
        <row r="1">
          <cell r="A1" t="str">
            <v>1월 생산실적</v>
          </cell>
        </row>
      </sheetData>
      <sheetData sheetId="3743">
        <row r="1">
          <cell r="A1" t="str">
            <v>1월 생산실적</v>
          </cell>
        </row>
      </sheetData>
      <sheetData sheetId="3744">
        <row r="1">
          <cell r="A1" t="str">
            <v>1월 생산실적</v>
          </cell>
        </row>
      </sheetData>
      <sheetData sheetId="3745">
        <row r="1">
          <cell r="A1" t="str">
            <v>1월 생산실적</v>
          </cell>
        </row>
      </sheetData>
      <sheetData sheetId="3746">
        <row r="1">
          <cell r="A1" t="str">
            <v>1월 생산실적</v>
          </cell>
        </row>
      </sheetData>
      <sheetData sheetId="3747">
        <row r="1">
          <cell r="A1" t="str">
            <v>1월 생산실적</v>
          </cell>
        </row>
      </sheetData>
      <sheetData sheetId="3748">
        <row r="1">
          <cell r="A1" t="str">
            <v>1월 생산실적</v>
          </cell>
        </row>
      </sheetData>
      <sheetData sheetId="3749">
        <row r="1">
          <cell r="A1" t="str">
            <v>1월 생산실적</v>
          </cell>
        </row>
      </sheetData>
      <sheetData sheetId="3750">
        <row r="1">
          <cell r="A1" t="str">
            <v>1월 생산실적</v>
          </cell>
        </row>
      </sheetData>
      <sheetData sheetId="3751">
        <row r="1">
          <cell r="A1" t="str">
            <v>1월 생산실적</v>
          </cell>
        </row>
      </sheetData>
      <sheetData sheetId="3752">
        <row r="1">
          <cell r="A1" t="str">
            <v>1월 생산실적</v>
          </cell>
        </row>
      </sheetData>
      <sheetData sheetId="3753">
        <row r="1">
          <cell r="A1" t="str">
            <v>1월 생산실적</v>
          </cell>
        </row>
      </sheetData>
      <sheetData sheetId="3754">
        <row r="1">
          <cell r="A1" t="str">
            <v>1월 생산실적</v>
          </cell>
        </row>
      </sheetData>
      <sheetData sheetId="3755">
        <row r="1">
          <cell r="A1" t="str">
            <v>1월 생산실적</v>
          </cell>
        </row>
      </sheetData>
      <sheetData sheetId="3756">
        <row r="1">
          <cell r="A1" t="str">
            <v>1월 생산실적</v>
          </cell>
        </row>
      </sheetData>
      <sheetData sheetId="3757">
        <row r="1">
          <cell r="A1" t="str">
            <v>1월 생산실적</v>
          </cell>
        </row>
      </sheetData>
      <sheetData sheetId="3758">
        <row r="1">
          <cell r="A1" t="str">
            <v>1월 생산실적</v>
          </cell>
        </row>
      </sheetData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>
        <row r="1">
          <cell r="A1" t="str">
            <v>1월 생산실적</v>
          </cell>
        </row>
      </sheetData>
      <sheetData sheetId="3885">
        <row r="1">
          <cell r="A1" t="str">
            <v>1월 생산실적</v>
          </cell>
        </row>
      </sheetData>
      <sheetData sheetId="3886">
        <row r="1">
          <cell r="A1" t="str">
            <v>1월 생산실적</v>
          </cell>
        </row>
      </sheetData>
      <sheetData sheetId="3887">
        <row r="1">
          <cell r="A1" t="str">
            <v>1월 생산실적</v>
          </cell>
        </row>
      </sheetData>
      <sheetData sheetId="3888">
        <row r="1">
          <cell r="A1" t="str">
            <v>1월 생산실적</v>
          </cell>
        </row>
      </sheetData>
      <sheetData sheetId="3889">
        <row r="1">
          <cell r="A1" t="str">
            <v>1월 생산실적</v>
          </cell>
        </row>
      </sheetData>
      <sheetData sheetId="3890">
        <row r="1">
          <cell r="A1" t="str">
            <v>1월 생산실적</v>
          </cell>
        </row>
      </sheetData>
      <sheetData sheetId="3891">
        <row r="1">
          <cell r="A1" t="str">
            <v>1월 생산실적</v>
          </cell>
        </row>
      </sheetData>
      <sheetData sheetId="3892">
        <row r="1">
          <cell r="A1" t="str">
            <v>1월 생산실적</v>
          </cell>
        </row>
      </sheetData>
      <sheetData sheetId="3893">
        <row r="1">
          <cell r="A1" t="str">
            <v>1월 생산실적</v>
          </cell>
        </row>
      </sheetData>
      <sheetData sheetId="3894">
        <row r="1">
          <cell r="A1" t="str">
            <v>1월 생산실적</v>
          </cell>
        </row>
      </sheetData>
      <sheetData sheetId="3895">
        <row r="1">
          <cell r="A1" t="str">
            <v>1월 생산실적</v>
          </cell>
        </row>
      </sheetData>
      <sheetData sheetId="3896">
        <row r="1">
          <cell r="A1" t="str">
            <v>1월 생산실적</v>
          </cell>
        </row>
      </sheetData>
      <sheetData sheetId="3897">
        <row r="1">
          <cell r="A1" t="str">
            <v>1월 생산실적</v>
          </cell>
        </row>
      </sheetData>
      <sheetData sheetId="3898">
        <row r="1">
          <cell r="A1" t="str">
            <v>1월 생산실적</v>
          </cell>
        </row>
      </sheetData>
      <sheetData sheetId="3899">
        <row r="1">
          <cell r="A1" t="str">
            <v>1월 생산실적</v>
          </cell>
        </row>
      </sheetData>
      <sheetData sheetId="3900">
        <row r="1">
          <cell r="A1" t="str">
            <v>1월 생산실적</v>
          </cell>
        </row>
      </sheetData>
      <sheetData sheetId="3901">
        <row r="1">
          <cell r="A1" t="str">
            <v>1월 생산실적</v>
          </cell>
        </row>
      </sheetData>
      <sheetData sheetId="3902">
        <row r="1">
          <cell r="A1" t="str">
            <v>1월 생산실적</v>
          </cell>
        </row>
      </sheetData>
      <sheetData sheetId="3903">
        <row r="1">
          <cell r="A1" t="str">
            <v>1월 생산실적</v>
          </cell>
        </row>
      </sheetData>
      <sheetData sheetId="3904">
        <row r="1">
          <cell r="A1" t="str">
            <v>1월 생산실적</v>
          </cell>
        </row>
      </sheetData>
      <sheetData sheetId="3905">
        <row r="1">
          <cell r="A1" t="str">
            <v>1월 생산실적</v>
          </cell>
        </row>
      </sheetData>
      <sheetData sheetId="3906">
        <row r="1">
          <cell r="A1" t="str">
            <v>1월 생산실적</v>
          </cell>
        </row>
      </sheetData>
      <sheetData sheetId="3907">
        <row r="1">
          <cell r="A1" t="str">
            <v>1월 생산실적</v>
          </cell>
        </row>
      </sheetData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>
        <row r="1">
          <cell r="A1" t="str">
            <v>1월 생산실적</v>
          </cell>
        </row>
      </sheetData>
      <sheetData sheetId="3939">
        <row r="1">
          <cell r="A1" t="str">
            <v>1월 생산실적</v>
          </cell>
        </row>
      </sheetData>
      <sheetData sheetId="3940">
        <row r="1">
          <cell r="A1" t="str">
            <v>1월 생산실적</v>
          </cell>
        </row>
      </sheetData>
      <sheetData sheetId="3941" refreshError="1"/>
      <sheetData sheetId="3942">
        <row r="1">
          <cell r="A1" t="str">
            <v>1월 생산실적</v>
          </cell>
        </row>
      </sheetData>
      <sheetData sheetId="3943">
        <row r="1">
          <cell r="A1" t="str">
            <v>1월 생산실적</v>
          </cell>
        </row>
      </sheetData>
      <sheetData sheetId="3944">
        <row r="1">
          <cell r="A1" t="str">
            <v>1월 생산실적</v>
          </cell>
        </row>
      </sheetData>
      <sheetData sheetId="3945">
        <row r="1">
          <cell r="A1" t="str">
            <v>1월 생산실적</v>
          </cell>
        </row>
      </sheetData>
      <sheetData sheetId="3946">
        <row r="1">
          <cell r="A1" t="str">
            <v>1월 생산실적</v>
          </cell>
        </row>
      </sheetData>
      <sheetData sheetId="3947">
        <row r="1">
          <cell r="A1" t="str">
            <v>1월 생산실적</v>
          </cell>
        </row>
      </sheetData>
      <sheetData sheetId="3948">
        <row r="1">
          <cell r="A1" t="str">
            <v>1월 생산실적</v>
          </cell>
        </row>
      </sheetData>
      <sheetData sheetId="3949">
        <row r="1">
          <cell r="A1" t="str">
            <v>1월 생산실적</v>
          </cell>
        </row>
      </sheetData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>
        <row r="1">
          <cell r="A1" t="str">
            <v>1월 생산실적</v>
          </cell>
        </row>
      </sheetData>
      <sheetData sheetId="4020">
        <row r="1">
          <cell r="A1" t="str">
            <v>1월 생산실적</v>
          </cell>
        </row>
      </sheetData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>
        <row r="1">
          <cell r="A1" t="str">
            <v>1월 생산실적</v>
          </cell>
        </row>
      </sheetData>
      <sheetData sheetId="4030">
        <row r="1">
          <cell r="A1" t="str">
            <v>1월 생산실적</v>
          </cell>
        </row>
      </sheetData>
      <sheetData sheetId="4031">
        <row r="1">
          <cell r="A1" t="str">
            <v>1월 생산실적</v>
          </cell>
        </row>
      </sheetData>
      <sheetData sheetId="4032">
        <row r="1">
          <cell r="A1" t="str">
            <v>1월 생산실적</v>
          </cell>
        </row>
      </sheetData>
      <sheetData sheetId="4033">
        <row r="1">
          <cell r="A1" t="str">
            <v>1월 생산실적</v>
          </cell>
        </row>
      </sheetData>
      <sheetData sheetId="4034">
        <row r="1">
          <cell r="A1" t="str">
            <v>1월 생산실적</v>
          </cell>
        </row>
      </sheetData>
      <sheetData sheetId="4035">
        <row r="1">
          <cell r="A1" t="str">
            <v>1월 생산실적</v>
          </cell>
        </row>
      </sheetData>
      <sheetData sheetId="4036">
        <row r="1">
          <cell r="A1" t="str">
            <v>1월 생산실적</v>
          </cell>
        </row>
      </sheetData>
      <sheetData sheetId="4037">
        <row r="1">
          <cell r="A1" t="str">
            <v>1월 생산실적</v>
          </cell>
        </row>
      </sheetData>
      <sheetData sheetId="4038">
        <row r="1">
          <cell r="A1" t="str">
            <v>1월 생산실적</v>
          </cell>
        </row>
      </sheetData>
      <sheetData sheetId="4039">
        <row r="1">
          <cell r="A1" t="str">
            <v>1월 생산실적</v>
          </cell>
        </row>
      </sheetData>
      <sheetData sheetId="4040">
        <row r="1">
          <cell r="A1" t="str">
            <v>1월 생산실적</v>
          </cell>
        </row>
      </sheetData>
      <sheetData sheetId="4041">
        <row r="1">
          <cell r="A1" t="str">
            <v>1월 생산실적</v>
          </cell>
        </row>
      </sheetData>
      <sheetData sheetId="4042">
        <row r="1">
          <cell r="A1" t="str">
            <v>1월 생산실적</v>
          </cell>
        </row>
      </sheetData>
      <sheetData sheetId="4043">
        <row r="1">
          <cell r="A1" t="str">
            <v>1월 생산실적</v>
          </cell>
        </row>
      </sheetData>
      <sheetData sheetId="4044">
        <row r="1">
          <cell r="A1" t="str">
            <v>1월 생산실적</v>
          </cell>
        </row>
      </sheetData>
      <sheetData sheetId="4045">
        <row r="1">
          <cell r="A1" t="str">
            <v>1월 생산실적</v>
          </cell>
        </row>
      </sheetData>
      <sheetData sheetId="4046">
        <row r="1">
          <cell r="A1" t="str">
            <v>1월 생산실적</v>
          </cell>
        </row>
      </sheetData>
      <sheetData sheetId="4047">
        <row r="1">
          <cell r="A1" t="str">
            <v>1월 생산실적</v>
          </cell>
        </row>
      </sheetData>
      <sheetData sheetId="4048">
        <row r="1">
          <cell r="A1" t="str">
            <v>1월 생산실적</v>
          </cell>
        </row>
      </sheetData>
      <sheetData sheetId="4049">
        <row r="1">
          <cell r="A1" t="str">
            <v>1월 생산실적</v>
          </cell>
        </row>
      </sheetData>
      <sheetData sheetId="4050">
        <row r="1">
          <cell r="A1" t="str">
            <v>1월 생산실적</v>
          </cell>
        </row>
      </sheetData>
      <sheetData sheetId="4051">
        <row r="1">
          <cell r="A1" t="str">
            <v>1월 생산실적</v>
          </cell>
        </row>
      </sheetData>
      <sheetData sheetId="4052">
        <row r="1">
          <cell r="A1" t="str">
            <v>1월 생산실적</v>
          </cell>
        </row>
      </sheetData>
      <sheetData sheetId="4053">
        <row r="1">
          <cell r="A1" t="str">
            <v>1월 생산실적</v>
          </cell>
        </row>
      </sheetData>
      <sheetData sheetId="4054">
        <row r="1">
          <cell r="A1" t="str">
            <v>1월 생산실적</v>
          </cell>
        </row>
      </sheetData>
      <sheetData sheetId="4055">
        <row r="1">
          <cell r="A1" t="str">
            <v>1월 생산실적</v>
          </cell>
        </row>
      </sheetData>
      <sheetData sheetId="4056">
        <row r="1">
          <cell r="A1" t="str">
            <v>1월 생산실적</v>
          </cell>
        </row>
      </sheetData>
      <sheetData sheetId="4057">
        <row r="1">
          <cell r="A1" t="str">
            <v>1월 생산실적</v>
          </cell>
        </row>
      </sheetData>
      <sheetData sheetId="4058">
        <row r="1">
          <cell r="A1" t="str">
            <v>1월 생산실적</v>
          </cell>
        </row>
      </sheetData>
      <sheetData sheetId="4059">
        <row r="1">
          <cell r="A1" t="str">
            <v>1월 생산실적</v>
          </cell>
        </row>
      </sheetData>
      <sheetData sheetId="4060">
        <row r="1">
          <cell r="A1" t="str">
            <v>1월 생산실적</v>
          </cell>
        </row>
      </sheetData>
      <sheetData sheetId="4061">
        <row r="1">
          <cell r="A1" t="str">
            <v>1월 생산실적</v>
          </cell>
        </row>
      </sheetData>
      <sheetData sheetId="4062">
        <row r="1">
          <cell r="A1" t="str">
            <v>1월 생산실적</v>
          </cell>
        </row>
      </sheetData>
      <sheetData sheetId="4063">
        <row r="1">
          <cell r="A1" t="str">
            <v>1월 생산실적</v>
          </cell>
        </row>
      </sheetData>
      <sheetData sheetId="4064">
        <row r="1">
          <cell r="A1" t="str">
            <v>1월 생산실적</v>
          </cell>
        </row>
      </sheetData>
      <sheetData sheetId="4065">
        <row r="1">
          <cell r="A1" t="str">
            <v>1월 생산실적</v>
          </cell>
        </row>
      </sheetData>
      <sheetData sheetId="4066">
        <row r="1">
          <cell r="A1" t="str">
            <v>1월 생산실적</v>
          </cell>
        </row>
      </sheetData>
      <sheetData sheetId="4067">
        <row r="1">
          <cell r="A1" t="str">
            <v>1월 생산실적</v>
          </cell>
        </row>
      </sheetData>
      <sheetData sheetId="4068">
        <row r="1">
          <cell r="A1" t="str">
            <v>1월 생산실적</v>
          </cell>
        </row>
      </sheetData>
      <sheetData sheetId="4069">
        <row r="1">
          <cell r="A1" t="str">
            <v>1월 생산실적</v>
          </cell>
        </row>
      </sheetData>
      <sheetData sheetId="4070">
        <row r="1">
          <cell r="A1" t="str">
            <v>1월 생산실적</v>
          </cell>
        </row>
      </sheetData>
      <sheetData sheetId="4071">
        <row r="1">
          <cell r="A1" t="str">
            <v>1월 생산실적</v>
          </cell>
        </row>
      </sheetData>
      <sheetData sheetId="4072">
        <row r="1">
          <cell r="A1" t="str">
            <v>1월 생산실적</v>
          </cell>
        </row>
      </sheetData>
      <sheetData sheetId="4073">
        <row r="1">
          <cell r="A1" t="str">
            <v>1월 생산실적</v>
          </cell>
        </row>
      </sheetData>
      <sheetData sheetId="4074">
        <row r="1">
          <cell r="A1" t="str">
            <v>1월 생산실적</v>
          </cell>
        </row>
      </sheetData>
      <sheetData sheetId="4075">
        <row r="1">
          <cell r="A1" t="str">
            <v>1월 생산실적</v>
          </cell>
        </row>
      </sheetData>
      <sheetData sheetId="4076">
        <row r="1">
          <cell r="A1" t="str">
            <v>1월 생산실적</v>
          </cell>
        </row>
      </sheetData>
      <sheetData sheetId="4077">
        <row r="1">
          <cell r="A1" t="str">
            <v>1월 생산실적</v>
          </cell>
        </row>
      </sheetData>
      <sheetData sheetId="4078">
        <row r="1">
          <cell r="A1" t="str">
            <v>1월 생산실적</v>
          </cell>
        </row>
      </sheetData>
      <sheetData sheetId="4079">
        <row r="1">
          <cell r="A1" t="str">
            <v>1월 생산실적</v>
          </cell>
        </row>
      </sheetData>
      <sheetData sheetId="4080">
        <row r="1">
          <cell r="A1" t="str">
            <v>1월 생산실적</v>
          </cell>
        </row>
      </sheetData>
      <sheetData sheetId="4081">
        <row r="1">
          <cell r="A1" t="str">
            <v>1월 생산실적</v>
          </cell>
        </row>
      </sheetData>
      <sheetData sheetId="4082">
        <row r="1">
          <cell r="A1" t="str">
            <v>1월 생산실적</v>
          </cell>
        </row>
      </sheetData>
      <sheetData sheetId="4083">
        <row r="1">
          <cell r="A1" t="str">
            <v>1월 생산실적</v>
          </cell>
        </row>
      </sheetData>
      <sheetData sheetId="4084">
        <row r="1">
          <cell r="A1" t="str">
            <v>1월 생산실적</v>
          </cell>
        </row>
      </sheetData>
      <sheetData sheetId="4085">
        <row r="1">
          <cell r="A1" t="str">
            <v>1월 생산실적</v>
          </cell>
        </row>
      </sheetData>
      <sheetData sheetId="4086">
        <row r="1">
          <cell r="A1" t="str">
            <v>1월 생산실적</v>
          </cell>
        </row>
      </sheetData>
      <sheetData sheetId="4087">
        <row r="1">
          <cell r="A1" t="str">
            <v>1월 생산실적</v>
          </cell>
        </row>
      </sheetData>
      <sheetData sheetId="4088">
        <row r="1">
          <cell r="A1" t="str">
            <v>1월 생산실적</v>
          </cell>
        </row>
      </sheetData>
      <sheetData sheetId="4089">
        <row r="1">
          <cell r="A1" t="str">
            <v>1월 생산실적</v>
          </cell>
        </row>
      </sheetData>
      <sheetData sheetId="4090">
        <row r="1">
          <cell r="A1" t="str">
            <v>1월 생산실적</v>
          </cell>
        </row>
      </sheetData>
      <sheetData sheetId="4091">
        <row r="1">
          <cell r="A1" t="str">
            <v>1월 생산실적</v>
          </cell>
        </row>
      </sheetData>
      <sheetData sheetId="4092">
        <row r="1">
          <cell r="A1" t="str">
            <v>1월 생산실적</v>
          </cell>
        </row>
      </sheetData>
      <sheetData sheetId="4093">
        <row r="1">
          <cell r="A1" t="str">
            <v>1월 생산실적</v>
          </cell>
        </row>
      </sheetData>
      <sheetData sheetId="4094">
        <row r="1">
          <cell r="A1" t="str">
            <v>1월 생산실적</v>
          </cell>
        </row>
      </sheetData>
      <sheetData sheetId="4095">
        <row r="1">
          <cell r="A1" t="str">
            <v>1월 생산실적</v>
          </cell>
        </row>
      </sheetData>
      <sheetData sheetId="4096">
        <row r="1">
          <cell r="A1" t="str">
            <v>1월 생산실적</v>
          </cell>
        </row>
      </sheetData>
      <sheetData sheetId="4097">
        <row r="1">
          <cell r="A1" t="str">
            <v>1월 생산실적</v>
          </cell>
        </row>
      </sheetData>
      <sheetData sheetId="4098">
        <row r="1">
          <cell r="A1" t="str">
            <v>1월 생산실적</v>
          </cell>
        </row>
      </sheetData>
      <sheetData sheetId="4099">
        <row r="1">
          <cell r="A1" t="str">
            <v>1월 생산실적</v>
          </cell>
        </row>
      </sheetData>
      <sheetData sheetId="4100">
        <row r="1">
          <cell r="A1" t="str">
            <v>1월 생산실적</v>
          </cell>
        </row>
      </sheetData>
      <sheetData sheetId="4101">
        <row r="1">
          <cell r="A1" t="str">
            <v>1월 생산실적</v>
          </cell>
        </row>
      </sheetData>
      <sheetData sheetId="4102">
        <row r="1">
          <cell r="A1" t="str">
            <v>1월 생산실적</v>
          </cell>
        </row>
      </sheetData>
      <sheetData sheetId="4103">
        <row r="1">
          <cell r="A1" t="str">
            <v>1월 생산실적</v>
          </cell>
        </row>
      </sheetData>
      <sheetData sheetId="4104">
        <row r="1">
          <cell r="A1" t="str">
            <v>1월 생산실적</v>
          </cell>
        </row>
      </sheetData>
      <sheetData sheetId="4105">
        <row r="1">
          <cell r="A1" t="str">
            <v>1월 생산실적</v>
          </cell>
        </row>
      </sheetData>
      <sheetData sheetId="4106">
        <row r="1">
          <cell r="A1" t="str">
            <v>1월 생산실적</v>
          </cell>
        </row>
      </sheetData>
      <sheetData sheetId="4107">
        <row r="1">
          <cell r="A1" t="str">
            <v>1월 생산실적</v>
          </cell>
        </row>
      </sheetData>
      <sheetData sheetId="4108">
        <row r="1">
          <cell r="A1" t="str">
            <v>1월 생산실적</v>
          </cell>
        </row>
      </sheetData>
      <sheetData sheetId="4109">
        <row r="1">
          <cell r="A1" t="str">
            <v>1월 생산실적</v>
          </cell>
        </row>
      </sheetData>
      <sheetData sheetId="4110">
        <row r="1">
          <cell r="A1" t="str">
            <v>1월 생산실적</v>
          </cell>
        </row>
      </sheetData>
      <sheetData sheetId="4111">
        <row r="1">
          <cell r="A1" t="str">
            <v>1월 생산실적</v>
          </cell>
        </row>
      </sheetData>
      <sheetData sheetId="4112">
        <row r="1">
          <cell r="A1" t="str">
            <v>1월 생산실적</v>
          </cell>
        </row>
      </sheetData>
      <sheetData sheetId="4113">
        <row r="1">
          <cell r="A1" t="str">
            <v>1월 생산실적</v>
          </cell>
        </row>
      </sheetData>
      <sheetData sheetId="4114">
        <row r="1">
          <cell r="A1" t="str">
            <v>1월 생산실적</v>
          </cell>
        </row>
      </sheetData>
      <sheetData sheetId="4115">
        <row r="1">
          <cell r="A1" t="str">
            <v>1월 생산실적</v>
          </cell>
        </row>
      </sheetData>
      <sheetData sheetId="4116">
        <row r="1">
          <cell r="A1" t="str">
            <v>1월 생산실적</v>
          </cell>
        </row>
      </sheetData>
      <sheetData sheetId="4117">
        <row r="1">
          <cell r="A1" t="str">
            <v>1월 생산실적</v>
          </cell>
        </row>
      </sheetData>
      <sheetData sheetId="4118">
        <row r="1">
          <cell r="A1" t="str">
            <v>1월 생산실적</v>
          </cell>
        </row>
      </sheetData>
      <sheetData sheetId="4119">
        <row r="1">
          <cell r="A1" t="str">
            <v>1월 생산실적</v>
          </cell>
        </row>
      </sheetData>
      <sheetData sheetId="4120">
        <row r="1">
          <cell r="A1" t="str">
            <v>1월 생산실적</v>
          </cell>
        </row>
      </sheetData>
      <sheetData sheetId="4121">
        <row r="1">
          <cell r="A1" t="str">
            <v>1월 생산실적</v>
          </cell>
        </row>
      </sheetData>
      <sheetData sheetId="4122">
        <row r="1">
          <cell r="A1" t="str">
            <v>1월 생산실적</v>
          </cell>
        </row>
      </sheetData>
      <sheetData sheetId="4123">
        <row r="1">
          <cell r="A1" t="str">
            <v>1월 생산실적</v>
          </cell>
        </row>
      </sheetData>
      <sheetData sheetId="4124">
        <row r="1">
          <cell r="A1" t="str">
            <v>1월 생산실적</v>
          </cell>
        </row>
      </sheetData>
      <sheetData sheetId="4125">
        <row r="1">
          <cell r="A1" t="str">
            <v>1월 생산실적</v>
          </cell>
        </row>
      </sheetData>
      <sheetData sheetId="4126">
        <row r="1">
          <cell r="A1" t="str">
            <v>1월 생산실적</v>
          </cell>
        </row>
      </sheetData>
      <sheetData sheetId="4127">
        <row r="1">
          <cell r="A1" t="str">
            <v>1월 생산실적</v>
          </cell>
        </row>
      </sheetData>
      <sheetData sheetId="4128">
        <row r="1">
          <cell r="A1" t="str">
            <v>1월 생산실적</v>
          </cell>
        </row>
      </sheetData>
      <sheetData sheetId="4129">
        <row r="1">
          <cell r="A1" t="str">
            <v>1월 생산실적</v>
          </cell>
        </row>
      </sheetData>
      <sheetData sheetId="4130">
        <row r="1">
          <cell r="A1" t="str">
            <v>1월 생산실적</v>
          </cell>
        </row>
      </sheetData>
      <sheetData sheetId="4131">
        <row r="1">
          <cell r="A1" t="str">
            <v>1월 생산실적</v>
          </cell>
        </row>
      </sheetData>
      <sheetData sheetId="4132">
        <row r="1">
          <cell r="A1" t="str">
            <v>1월 생산실적</v>
          </cell>
        </row>
      </sheetData>
      <sheetData sheetId="4133">
        <row r="1">
          <cell r="A1" t="str">
            <v>1월 생산실적</v>
          </cell>
        </row>
      </sheetData>
      <sheetData sheetId="4134">
        <row r="1">
          <cell r="A1" t="str">
            <v>1월 생산실적</v>
          </cell>
        </row>
      </sheetData>
      <sheetData sheetId="4135">
        <row r="1">
          <cell r="A1" t="str">
            <v>1월 생산실적</v>
          </cell>
        </row>
      </sheetData>
      <sheetData sheetId="4136">
        <row r="1">
          <cell r="A1" t="str">
            <v>1월 생산실적</v>
          </cell>
        </row>
      </sheetData>
      <sheetData sheetId="4137">
        <row r="1">
          <cell r="A1" t="str">
            <v>1월 생산실적</v>
          </cell>
        </row>
      </sheetData>
      <sheetData sheetId="4138">
        <row r="1">
          <cell r="A1" t="str">
            <v>1월 생산실적</v>
          </cell>
        </row>
      </sheetData>
      <sheetData sheetId="4139">
        <row r="1">
          <cell r="A1" t="str">
            <v>1월 생산실적</v>
          </cell>
        </row>
      </sheetData>
      <sheetData sheetId="4140">
        <row r="1">
          <cell r="A1" t="str">
            <v>1월 생산실적</v>
          </cell>
        </row>
      </sheetData>
      <sheetData sheetId="4141">
        <row r="1">
          <cell r="A1" t="str">
            <v>1월 생산실적</v>
          </cell>
        </row>
      </sheetData>
      <sheetData sheetId="4142">
        <row r="1">
          <cell r="A1" t="str">
            <v>1월 생산실적</v>
          </cell>
        </row>
      </sheetData>
      <sheetData sheetId="4143">
        <row r="1">
          <cell r="A1" t="str">
            <v>1월 생산실적</v>
          </cell>
        </row>
      </sheetData>
      <sheetData sheetId="4144">
        <row r="1">
          <cell r="A1" t="str">
            <v>1월 생산실적</v>
          </cell>
        </row>
      </sheetData>
      <sheetData sheetId="4145">
        <row r="1">
          <cell r="A1" t="str">
            <v>1월 생산실적</v>
          </cell>
        </row>
      </sheetData>
      <sheetData sheetId="4146">
        <row r="1">
          <cell r="A1" t="str">
            <v>1월 생산실적</v>
          </cell>
        </row>
      </sheetData>
      <sheetData sheetId="4147">
        <row r="1">
          <cell r="A1" t="str">
            <v>1월 생산실적</v>
          </cell>
        </row>
      </sheetData>
      <sheetData sheetId="4148">
        <row r="1">
          <cell r="A1" t="str">
            <v>1월 생산실적</v>
          </cell>
        </row>
      </sheetData>
      <sheetData sheetId="4149">
        <row r="1">
          <cell r="A1" t="str">
            <v>1월 생산실적</v>
          </cell>
        </row>
      </sheetData>
      <sheetData sheetId="4150">
        <row r="1">
          <cell r="A1" t="str">
            <v>1월 생산실적</v>
          </cell>
        </row>
      </sheetData>
      <sheetData sheetId="4151">
        <row r="1">
          <cell r="A1" t="str">
            <v>1월 생산실적</v>
          </cell>
        </row>
      </sheetData>
      <sheetData sheetId="4152">
        <row r="1">
          <cell r="A1" t="str">
            <v>1월 생산실적</v>
          </cell>
        </row>
      </sheetData>
      <sheetData sheetId="4153">
        <row r="1">
          <cell r="A1" t="str">
            <v>1월 생산실적</v>
          </cell>
        </row>
      </sheetData>
      <sheetData sheetId="4154">
        <row r="1">
          <cell r="A1" t="str">
            <v>1월 생산실적</v>
          </cell>
        </row>
      </sheetData>
      <sheetData sheetId="4155">
        <row r="1">
          <cell r="A1" t="str">
            <v>1월 생산실적</v>
          </cell>
        </row>
      </sheetData>
      <sheetData sheetId="4156">
        <row r="1">
          <cell r="A1" t="str">
            <v>1월 생산실적</v>
          </cell>
        </row>
      </sheetData>
      <sheetData sheetId="4157">
        <row r="1">
          <cell r="A1" t="str">
            <v>1월 생산실적</v>
          </cell>
        </row>
      </sheetData>
      <sheetData sheetId="4158">
        <row r="1">
          <cell r="A1" t="str">
            <v>1월 생산실적</v>
          </cell>
        </row>
      </sheetData>
      <sheetData sheetId="4159">
        <row r="1">
          <cell r="A1" t="str">
            <v>1월 생산실적</v>
          </cell>
        </row>
      </sheetData>
      <sheetData sheetId="4160">
        <row r="1">
          <cell r="A1" t="str">
            <v>1월 생산실적</v>
          </cell>
        </row>
      </sheetData>
      <sheetData sheetId="4161">
        <row r="1">
          <cell r="A1" t="str">
            <v>1월 생산실적</v>
          </cell>
        </row>
      </sheetData>
      <sheetData sheetId="4162">
        <row r="1">
          <cell r="A1" t="str">
            <v>1월 생산실적</v>
          </cell>
        </row>
      </sheetData>
      <sheetData sheetId="4163">
        <row r="1">
          <cell r="A1" t="str">
            <v>1월 생산실적</v>
          </cell>
        </row>
      </sheetData>
      <sheetData sheetId="4164">
        <row r="1">
          <cell r="A1" t="str">
            <v>1월 생산실적</v>
          </cell>
        </row>
      </sheetData>
      <sheetData sheetId="4165">
        <row r="1">
          <cell r="A1" t="str">
            <v>1월 생산실적</v>
          </cell>
        </row>
      </sheetData>
      <sheetData sheetId="4166">
        <row r="1">
          <cell r="A1" t="str">
            <v>1월 생산실적</v>
          </cell>
        </row>
      </sheetData>
      <sheetData sheetId="4167">
        <row r="1">
          <cell r="A1" t="str">
            <v>1월 생산실적</v>
          </cell>
        </row>
      </sheetData>
      <sheetData sheetId="4168">
        <row r="1">
          <cell r="A1" t="str">
            <v>1월 생산실적</v>
          </cell>
        </row>
      </sheetData>
      <sheetData sheetId="4169">
        <row r="1">
          <cell r="A1" t="str">
            <v>1월 생산실적</v>
          </cell>
        </row>
      </sheetData>
      <sheetData sheetId="4170">
        <row r="1">
          <cell r="A1" t="str">
            <v>1월 생산실적</v>
          </cell>
        </row>
      </sheetData>
      <sheetData sheetId="4171">
        <row r="1">
          <cell r="A1" t="str">
            <v>1월 생산실적</v>
          </cell>
        </row>
      </sheetData>
      <sheetData sheetId="4172">
        <row r="1">
          <cell r="A1" t="str">
            <v>1월 생산실적</v>
          </cell>
        </row>
      </sheetData>
      <sheetData sheetId="4173">
        <row r="1">
          <cell r="A1" t="str">
            <v>1월 생산실적</v>
          </cell>
        </row>
      </sheetData>
      <sheetData sheetId="4174">
        <row r="1">
          <cell r="A1" t="str">
            <v>1월 생산실적</v>
          </cell>
        </row>
      </sheetData>
      <sheetData sheetId="4175">
        <row r="1">
          <cell r="A1" t="str">
            <v>1월 생산실적</v>
          </cell>
        </row>
      </sheetData>
      <sheetData sheetId="4176">
        <row r="1">
          <cell r="A1" t="str">
            <v>1월 생산실적</v>
          </cell>
        </row>
      </sheetData>
      <sheetData sheetId="4177">
        <row r="1">
          <cell r="A1" t="str">
            <v>1월 생산실적</v>
          </cell>
        </row>
      </sheetData>
      <sheetData sheetId="4178">
        <row r="1">
          <cell r="A1" t="str">
            <v>1월 생산실적</v>
          </cell>
        </row>
      </sheetData>
      <sheetData sheetId="4179">
        <row r="1">
          <cell r="A1" t="str">
            <v>1월 생산실적</v>
          </cell>
        </row>
      </sheetData>
      <sheetData sheetId="4180">
        <row r="1">
          <cell r="A1" t="str">
            <v>1월 생산실적</v>
          </cell>
        </row>
      </sheetData>
      <sheetData sheetId="4181">
        <row r="1">
          <cell r="A1" t="str">
            <v>1월 생산실적</v>
          </cell>
        </row>
      </sheetData>
      <sheetData sheetId="4182">
        <row r="1">
          <cell r="A1" t="str">
            <v>1월 생산실적</v>
          </cell>
        </row>
      </sheetData>
      <sheetData sheetId="4183">
        <row r="1">
          <cell r="A1" t="str">
            <v>1월 생산실적</v>
          </cell>
        </row>
      </sheetData>
      <sheetData sheetId="4184">
        <row r="1">
          <cell r="A1" t="str">
            <v>1월 생산실적</v>
          </cell>
        </row>
      </sheetData>
      <sheetData sheetId="4185">
        <row r="1">
          <cell r="A1" t="str">
            <v>1월 생산실적</v>
          </cell>
        </row>
      </sheetData>
      <sheetData sheetId="4186">
        <row r="1">
          <cell r="A1" t="str">
            <v>1월 생산실적</v>
          </cell>
        </row>
      </sheetData>
      <sheetData sheetId="4187">
        <row r="1">
          <cell r="A1" t="str">
            <v>1월 생산실적</v>
          </cell>
        </row>
      </sheetData>
      <sheetData sheetId="4188">
        <row r="1">
          <cell r="A1" t="str">
            <v>1월 생산실적</v>
          </cell>
        </row>
      </sheetData>
      <sheetData sheetId="4189">
        <row r="1">
          <cell r="A1" t="str">
            <v>1월 생산실적</v>
          </cell>
        </row>
      </sheetData>
      <sheetData sheetId="4190">
        <row r="1">
          <cell r="A1" t="str">
            <v>1월 생산실적</v>
          </cell>
        </row>
      </sheetData>
      <sheetData sheetId="4191">
        <row r="1">
          <cell r="A1" t="str">
            <v>1월 생산실적</v>
          </cell>
        </row>
      </sheetData>
      <sheetData sheetId="4192">
        <row r="1">
          <cell r="A1" t="str">
            <v>1월 생산실적</v>
          </cell>
        </row>
      </sheetData>
      <sheetData sheetId="4193">
        <row r="1">
          <cell r="A1" t="str">
            <v>1월 생산실적</v>
          </cell>
        </row>
      </sheetData>
      <sheetData sheetId="4194">
        <row r="1">
          <cell r="A1" t="str">
            <v>1월 생산실적</v>
          </cell>
        </row>
      </sheetData>
      <sheetData sheetId="4195">
        <row r="1">
          <cell r="A1" t="str">
            <v>1월 생산실적</v>
          </cell>
        </row>
      </sheetData>
      <sheetData sheetId="4196">
        <row r="1">
          <cell r="A1" t="str">
            <v>1월 생산실적</v>
          </cell>
        </row>
      </sheetData>
      <sheetData sheetId="4197">
        <row r="1">
          <cell r="A1" t="str">
            <v>1월 생산실적</v>
          </cell>
        </row>
      </sheetData>
      <sheetData sheetId="4198">
        <row r="1">
          <cell r="A1" t="str">
            <v>1월 생산실적</v>
          </cell>
        </row>
      </sheetData>
      <sheetData sheetId="4199">
        <row r="1">
          <cell r="A1" t="str">
            <v>1월 생산실적</v>
          </cell>
        </row>
      </sheetData>
      <sheetData sheetId="4200">
        <row r="1">
          <cell r="A1" t="str">
            <v>1월 생산실적</v>
          </cell>
        </row>
      </sheetData>
      <sheetData sheetId="4201">
        <row r="1">
          <cell r="A1" t="str">
            <v>1월 생산실적</v>
          </cell>
        </row>
      </sheetData>
      <sheetData sheetId="4202">
        <row r="1">
          <cell r="A1" t="str">
            <v>1월 생산실적</v>
          </cell>
        </row>
      </sheetData>
      <sheetData sheetId="4203">
        <row r="1">
          <cell r="A1" t="str">
            <v>1월 생산실적</v>
          </cell>
        </row>
      </sheetData>
      <sheetData sheetId="4204">
        <row r="1">
          <cell r="A1" t="str">
            <v>1월 생산실적</v>
          </cell>
        </row>
      </sheetData>
      <sheetData sheetId="4205">
        <row r="1">
          <cell r="A1" t="str">
            <v>1월 생산실적</v>
          </cell>
        </row>
      </sheetData>
      <sheetData sheetId="4206">
        <row r="1">
          <cell r="A1" t="str">
            <v>1월 생산실적</v>
          </cell>
        </row>
      </sheetData>
      <sheetData sheetId="4207">
        <row r="1">
          <cell r="A1" t="str">
            <v>1월 생산실적</v>
          </cell>
        </row>
      </sheetData>
      <sheetData sheetId="4208">
        <row r="1">
          <cell r="A1" t="str">
            <v>1월 생산실적</v>
          </cell>
        </row>
      </sheetData>
      <sheetData sheetId="4209">
        <row r="1">
          <cell r="A1" t="str">
            <v>1월 생산실적</v>
          </cell>
        </row>
      </sheetData>
      <sheetData sheetId="4210">
        <row r="1">
          <cell r="A1" t="str">
            <v>1월 생산실적</v>
          </cell>
        </row>
      </sheetData>
      <sheetData sheetId="4211">
        <row r="1">
          <cell r="A1" t="str">
            <v>1월 생산실적</v>
          </cell>
        </row>
      </sheetData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>
        <row r="1">
          <cell r="A1" t="str">
            <v>1월 생산실적</v>
          </cell>
        </row>
      </sheetData>
      <sheetData sheetId="4227">
        <row r="1">
          <cell r="A1" t="str">
            <v>1월 생산실적</v>
          </cell>
        </row>
      </sheetData>
      <sheetData sheetId="4228">
        <row r="1">
          <cell r="A1" t="str">
            <v>1월 생산실적</v>
          </cell>
        </row>
      </sheetData>
      <sheetData sheetId="4229">
        <row r="1">
          <cell r="A1" t="str">
            <v>1월 생산실적</v>
          </cell>
        </row>
      </sheetData>
      <sheetData sheetId="4230">
        <row r="1">
          <cell r="A1" t="str">
            <v>1월 생산실적</v>
          </cell>
        </row>
      </sheetData>
      <sheetData sheetId="4231">
        <row r="1">
          <cell r="A1" t="str">
            <v>1월 생산실적</v>
          </cell>
        </row>
      </sheetData>
      <sheetData sheetId="4232">
        <row r="1">
          <cell r="A1" t="str">
            <v>1월 생산실적</v>
          </cell>
        </row>
      </sheetData>
      <sheetData sheetId="4233">
        <row r="1">
          <cell r="A1" t="str">
            <v>1월 생산실적</v>
          </cell>
        </row>
      </sheetData>
      <sheetData sheetId="4234">
        <row r="1">
          <cell r="A1" t="str">
            <v>1월 생산실적</v>
          </cell>
        </row>
      </sheetData>
      <sheetData sheetId="4235">
        <row r="1">
          <cell r="A1" t="str">
            <v>1월 생산실적</v>
          </cell>
        </row>
      </sheetData>
      <sheetData sheetId="4236">
        <row r="1">
          <cell r="A1" t="str">
            <v>1월 생산실적</v>
          </cell>
        </row>
      </sheetData>
      <sheetData sheetId="4237">
        <row r="1">
          <cell r="A1" t="str">
            <v>1월 생산실적</v>
          </cell>
        </row>
      </sheetData>
      <sheetData sheetId="4238">
        <row r="1">
          <cell r="A1" t="str">
            <v>1월 생산실적</v>
          </cell>
        </row>
      </sheetData>
      <sheetData sheetId="4239">
        <row r="1">
          <cell r="A1" t="str">
            <v>1월 생산실적</v>
          </cell>
        </row>
      </sheetData>
      <sheetData sheetId="4240">
        <row r="1">
          <cell r="A1" t="str">
            <v>1월 생산실적</v>
          </cell>
        </row>
      </sheetData>
      <sheetData sheetId="4241">
        <row r="1">
          <cell r="A1" t="str">
            <v>1월 생산실적</v>
          </cell>
        </row>
      </sheetData>
      <sheetData sheetId="4242">
        <row r="1">
          <cell r="A1" t="str">
            <v>1월 생산실적</v>
          </cell>
        </row>
      </sheetData>
      <sheetData sheetId="4243">
        <row r="1">
          <cell r="A1" t="str">
            <v>1월 생산실적</v>
          </cell>
        </row>
      </sheetData>
      <sheetData sheetId="4244">
        <row r="1">
          <cell r="A1" t="str">
            <v>1월 생산실적</v>
          </cell>
        </row>
      </sheetData>
      <sheetData sheetId="4245">
        <row r="1">
          <cell r="A1" t="str">
            <v>1월 생산실적</v>
          </cell>
        </row>
      </sheetData>
      <sheetData sheetId="4246">
        <row r="1">
          <cell r="A1" t="str">
            <v>1월 생산실적</v>
          </cell>
        </row>
      </sheetData>
      <sheetData sheetId="4247">
        <row r="1">
          <cell r="A1" t="str">
            <v>1월 생산실적</v>
          </cell>
        </row>
      </sheetData>
      <sheetData sheetId="4248">
        <row r="1">
          <cell r="A1" t="str">
            <v>1월 생산실적</v>
          </cell>
        </row>
      </sheetData>
      <sheetData sheetId="4249">
        <row r="1">
          <cell r="A1" t="str">
            <v>1월 생산실적</v>
          </cell>
        </row>
      </sheetData>
      <sheetData sheetId="4250">
        <row r="1">
          <cell r="A1" t="str">
            <v>1월 생산실적</v>
          </cell>
        </row>
      </sheetData>
      <sheetData sheetId="4251">
        <row r="1">
          <cell r="A1" t="str">
            <v>1월 생산실적</v>
          </cell>
        </row>
      </sheetData>
      <sheetData sheetId="4252">
        <row r="1">
          <cell r="A1" t="str">
            <v>1월 생산실적</v>
          </cell>
        </row>
      </sheetData>
      <sheetData sheetId="4253">
        <row r="1">
          <cell r="A1" t="str">
            <v>1월 생산실적</v>
          </cell>
        </row>
      </sheetData>
      <sheetData sheetId="4254">
        <row r="1">
          <cell r="A1" t="str">
            <v>1월 생산실적</v>
          </cell>
        </row>
      </sheetData>
      <sheetData sheetId="4255">
        <row r="1">
          <cell r="A1" t="str">
            <v>1월 생산실적</v>
          </cell>
        </row>
      </sheetData>
      <sheetData sheetId="4256">
        <row r="1">
          <cell r="A1" t="str">
            <v>1월 생산실적</v>
          </cell>
        </row>
      </sheetData>
      <sheetData sheetId="4257">
        <row r="1">
          <cell r="A1" t="str">
            <v>1월 생산실적</v>
          </cell>
        </row>
      </sheetData>
      <sheetData sheetId="4258">
        <row r="1">
          <cell r="A1" t="str">
            <v>1월 생산실적</v>
          </cell>
        </row>
      </sheetData>
      <sheetData sheetId="4259">
        <row r="1">
          <cell r="A1" t="str">
            <v>1월 생산실적</v>
          </cell>
        </row>
      </sheetData>
      <sheetData sheetId="4260">
        <row r="1">
          <cell r="A1" t="str">
            <v>1월 생산실적</v>
          </cell>
        </row>
      </sheetData>
      <sheetData sheetId="4261">
        <row r="1">
          <cell r="A1" t="str">
            <v>1월 생산실적</v>
          </cell>
        </row>
      </sheetData>
      <sheetData sheetId="4262">
        <row r="1">
          <cell r="A1" t="str">
            <v>1월 생산실적</v>
          </cell>
        </row>
      </sheetData>
      <sheetData sheetId="4263">
        <row r="1">
          <cell r="A1" t="str">
            <v>1월 생산실적</v>
          </cell>
        </row>
      </sheetData>
      <sheetData sheetId="4264">
        <row r="1">
          <cell r="A1" t="str">
            <v>1월 생산실적</v>
          </cell>
        </row>
      </sheetData>
      <sheetData sheetId="4265">
        <row r="1">
          <cell r="A1" t="str">
            <v>1월 생산실적</v>
          </cell>
        </row>
      </sheetData>
      <sheetData sheetId="4266">
        <row r="1">
          <cell r="A1" t="str">
            <v>1월 생산실적</v>
          </cell>
        </row>
      </sheetData>
      <sheetData sheetId="4267">
        <row r="1">
          <cell r="A1" t="str">
            <v>1월 생산실적</v>
          </cell>
        </row>
      </sheetData>
      <sheetData sheetId="4268">
        <row r="1">
          <cell r="A1" t="str">
            <v>1월 생산실적</v>
          </cell>
        </row>
      </sheetData>
      <sheetData sheetId="4269">
        <row r="1">
          <cell r="A1" t="str">
            <v>1월 생산실적</v>
          </cell>
        </row>
      </sheetData>
      <sheetData sheetId="4270">
        <row r="1">
          <cell r="A1" t="str">
            <v>1월 생산실적</v>
          </cell>
        </row>
      </sheetData>
      <sheetData sheetId="4271">
        <row r="1">
          <cell r="A1" t="str">
            <v>1월 생산실적</v>
          </cell>
        </row>
      </sheetData>
      <sheetData sheetId="4272">
        <row r="1">
          <cell r="A1" t="str">
            <v>1월 생산실적</v>
          </cell>
        </row>
      </sheetData>
      <sheetData sheetId="4273">
        <row r="1">
          <cell r="A1" t="str">
            <v>1월 생산실적</v>
          </cell>
        </row>
      </sheetData>
      <sheetData sheetId="4274">
        <row r="1">
          <cell r="A1" t="str">
            <v>1월 생산실적</v>
          </cell>
        </row>
      </sheetData>
      <sheetData sheetId="4275">
        <row r="1">
          <cell r="A1" t="str">
            <v>1월 생산실적</v>
          </cell>
        </row>
      </sheetData>
      <sheetData sheetId="4276">
        <row r="1">
          <cell r="A1" t="str">
            <v>1월 생산실적</v>
          </cell>
        </row>
      </sheetData>
      <sheetData sheetId="4277">
        <row r="1">
          <cell r="A1" t="str">
            <v>1월 생산실적</v>
          </cell>
        </row>
      </sheetData>
      <sheetData sheetId="4278">
        <row r="1">
          <cell r="A1" t="str">
            <v>1월 생산실적</v>
          </cell>
        </row>
      </sheetData>
      <sheetData sheetId="4279">
        <row r="1">
          <cell r="A1" t="str">
            <v>1월 생산실적</v>
          </cell>
        </row>
      </sheetData>
      <sheetData sheetId="4280">
        <row r="1">
          <cell r="A1" t="str">
            <v>1월 생산실적</v>
          </cell>
        </row>
      </sheetData>
      <sheetData sheetId="4281">
        <row r="1">
          <cell r="A1" t="str">
            <v>1월 생산실적</v>
          </cell>
        </row>
      </sheetData>
      <sheetData sheetId="4282">
        <row r="1">
          <cell r="A1" t="str">
            <v>1월 생산실적</v>
          </cell>
        </row>
      </sheetData>
      <sheetData sheetId="4283">
        <row r="1">
          <cell r="A1" t="str">
            <v>1월 생산실적</v>
          </cell>
        </row>
      </sheetData>
      <sheetData sheetId="4284" refreshError="1"/>
      <sheetData sheetId="4285" refreshError="1"/>
      <sheetData sheetId="4286">
        <row r="1">
          <cell r="A1" t="str">
            <v>1월 생산실적</v>
          </cell>
        </row>
      </sheetData>
      <sheetData sheetId="4287">
        <row r="1">
          <cell r="A1" t="str">
            <v>1월 생산실적</v>
          </cell>
        </row>
      </sheetData>
      <sheetData sheetId="4288">
        <row r="1">
          <cell r="A1" t="str">
            <v>1월 생산실적</v>
          </cell>
        </row>
      </sheetData>
      <sheetData sheetId="4289">
        <row r="1">
          <cell r="A1" t="str">
            <v>1월 생산실적</v>
          </cell>
        </row>
      </sheetData>
      <sheetData sheetId="4290">
        <row r="1">
          <cell r="A1" t="str">
            <v>1월 생산실적</v>
          </cell>
        </row>
      </sheetData>
      <sheetData sheetId="4291">
        <row r="1">
          <cell r="A1" t="str">
            <v>1월 생산실적</v>
          </cell>
        </row>
      </sheetData>
      <sheetData sheetId="4292">
        <row r="1">
          <cell r="A1" t="str">
            <v>1월 생산실적</v>
          </cell>
        </row>
      </sheetData>
      <sheetData sheetId="4293">
        <row r="1">
          <cell r="A1" t="str">
            <v>1월 생산실적</v>
          </cell>
        </row>
      </sheetData>
      <sheetData sheetId="4294">
        <row r="1">
          <cell r="A1" t="str">
            <v>1월 생산실적</v>
          </cell>
        </row>
      </sheetData>
      <sheetData sheetId="4295">
        <row r="1">
          <cell r="A1" t="str">
            <v>1월 생산실적</v>
          </cell>
        </row>
      </sheetData>
      <sheetData sheetId="4296">
        <row r="1">
          <cell r="A1" t="str">
            <v>1월 생산실적</v>
          </cell>
        </row>
      </sheetData>
      <sheetData sheetId="4297">
        <row r="1">
          <cell r="A1" t="str">
            <v>1월 생산실적</v>
          </cell>
        </row>
      </sheetData>
      <sheetData sheetId="4298">
        <row r="1">
          <cell r="A1" t="str">
            <v>1월 생산실적</v>
          </cell>
        </row>
      </sheetData>
      <sheetData sheetId="4299">
        <row r="1">
          <cell r="A1" t="str">
            <v>1월 생산실적</v>
          </cell>
        </row>
      </sheetData>
      <sheetData sheetId="4300">
        <row r="1">
          <cell r="A1" t="str">
            <v>1월 생산실적</v>
          </cell>
        </row>
      </sheetData>
      <sheetData sheetId="4301">
        <row r="1">
          <cell r="A1" t="str">
            <v>1월 생산실적</v>
          </cell>
        </row>
      </sheetData>
      <sheetData sheetId="4302">
        <row r="1">
          <cell r="A1" t="str">
            <v>1월 생산실적</v>
          </cell>
        </row>
      </sheetData>
      <sheetData sheetId="4303">
        <row r="1">
          <cell r="A1" t="str">
            <v>1월 생산실적</v>
          </cell>
        </row>
      </sheetData>
      <sheetData sheetId="4304">
        <row r="1">
          <cell r="A1" t="str">
            <v>1월 생산실적</v>
          </cell>
        </row>
      </sheetData>
      <sheetData sheetId="4305">
        <row r="1">
          <cell r="A1" t="str">
            <v>1월 생산실적</v>
          </cell>
        </row>
      </sheetData>
      <sheetData sheetId="4306">
        <row r="1">
          <cell r="A1" t="str">
            <v>1월 생산실적</v>
          </cell>
        </row>
      </sheetData>
      <sheetData sheetId="4307">
        <row r="1">
          <cell r="A1" t="str">
            <v>1월 생산실적</v>
          </cell>
        </row>
      </sheetData>
      <sheetData sheetId="4308">
        <row r="1">
          <cell r="A1" t="str">
            <v>1월 생산실적</v>
          </cell>
        </row>
      </sheetData>
      <sheetData sheetId="4309">
        <row r="1">
          <cell r="A1" t="str">
            <v>1월 생산실적</v>
          </cell>
        </row>
      </sheetData>
      <sheetData sheetId="4310">
        <row r="1">
          <cell r="A1" t="str">
            <v>1월 생산실적</v>
          </cell>
        </row>
      </sheetData>
      <sheetData sheetId="4311">
        <row r="1">
          <cell r="A1" t="str">
            <v>1월 생산실적</v>
          </cell>
        </row>
      </sheetData>
      <sheetData sheetId="4312">
        <row r="1">
          <cell r="A1" t="str">
            <v>1월 생산실적</v>
          </cell>
        </row>
      </sheetData>
      <sheetData sheetId="4313">
        <row r="1">
          <cell r="A1" t="str">
            <v>1월 생산실적</v>
          </cell>
        </row>
      </sheetData>
      <sheetData sheetId="4314">
        <row r="1">
          <cell r="A1" t="str">
            <v>1월 생산실적</v>
          </cell>
        </row>
      </sheetData>
      <sheetData sheetId="4315">
        <row r="1">
          <cell r="A1" t="str">
            <v>1월 생산실적</v>
          </cell>
        </row>
      </sheetData>
      <sheetData sheetId="4316">
        <row r="1">
          <cell r="A1" t="str">
            <v>1월 생산실적</v>
          </cell>
        </row>
      </sheetData>
      <sheetData sheetId="4317">
        <row r="1">
          <cell r="A1" t="str">
            <v>1월 생산실적</v>
          </cell>
        </row>
      </sheetData>
      <sheetData sheetId="4318">
        <row r="1">
          <cell r="A1" t="str">
            <v>1월 생산실적</v>
          </cell>
        </row>
      </sheetData>
      <sheetData sheetId="4319">
        <row r="1">
          <cell r="A1" t="str">
            <v>1월 생산실적</v>
          </cell>
        </row>
      </sheetData>
      <sheetData sheetId="4320">
        <row r="1">
          <cell r="A1" t="str">
            <v>1월 생산실적</v>
          </cell>
        </row>
      </sheetData>
      <sheetData sheetId="4321">
        <row r="1">
          <cell r="A1" t="str">
            <v>1월 생산실적</v>
          </cell>
        </row>
      </sheetData>
      <sheetData sheetId="4322">
        <row r="1">
          <cell r="A1" t="str">
            <v>1월 생산실적</v>
          </cell>
        </row>
      </sheetData>
      <sheetData sheetId="4323">
        <row r="1">
          <cell r="A1" t="str">
            <v>1월 생산실적</v>
          </cell>
        </row>
      </sheetData>
      <sheetData sheetId="4324">
        <row r="1">
          <cell r="A1" t="str">
            <v>1월 생산실적</v>
          </cell>
        </row>
      </sheetData>
      <sheetData sheetId="4325">
        <row r="1">
          <cell r="A1" t="str">
            <v>1월 생산실적</v>
          </cell>
        </row>
      </sheetData>
      <sheetData sheetId="4326">
        <row r="1">
          <cell r="A1" t="str">
            <v>1월 생산실적</v>
          </cell>
        </row>
      </sheetData>
      <sheetData sheetId="4327">
        <row r="1">
          <cell r="A1" t="str">
            <v>1월 생산실적</v>
          </cell>
        </row>
      </sheetData>
      <sheetData sheetId="4328">
        <row r="1">
          <cell r="A1" t="str">
            <v>1월 생산실적</v>
          </cell>
        </row>
      </sheetData>
      <sheetData sheetId="4329">
        <row r="1">
          <cell r="A1" t="str">
            <v>1월 생산실적</v>
          </cell>
        </row>
      </sheetData>
      <sheetData sheetId="4330">
        <row r="1">
          <cell r="A1" t="str">
            <v>1월 생산실적</v>
          </cell>
        </row>
      </sheetData>
      <sheetData sheetId="4331">
        <row r="1">
          <cell r="A1" t="str">
            <v>1월 생산실적</v>
          </cell>
        </row>
      </sheetData>
      <sheetData sheetId="4332">
        <row r="1">
          <cell r="A1" t="str">
            <v>1월 생산실적</v>
          </cell>
        </row>
      </sheetData>
      <sheetData sheetId="4333">
        <row r="1">
          <cell r="A1" t="str">
            <v>1월 생산실적</v>
          </cell>
        </row>
      </sheetData>
      <sheetData sheetId="4334">
        <row r="1">
          <cell r="A1" t="str">
            <v>1월 생산실적</v>
          </cell>
        </row>
      </sheetData>
      <sheetData sheetId="4335">
        <row r="1">
          <cell r="A1" t="str">
            <v>1월 생산실적</v>
          </cell>
        </row>
      </sheetData>
      <sheetData sheetId="4336">
        <row r="1">
          <cell r="A1" t="str">
            <v>1월 생산실적</v>
          </cell>
        </row>
      </sheetData>
      <sheetData sheetId="4337">
        <row r="1">
          <cell r="A1" t="str">
            <v>1월 생산실적</v>
          </cell>
        </row>
      </sheetData>
      <sheetData sheetId="4338">
        <row r="1">
          <cell r="A1" t="str">
            <v>1월 생산실적</v>
          </cell>
        </row>
      </sheetData>
      <sheetData sheetId="4339">
        <row r="1">
          <cell r="A1" t="str">
            <v>1월 생산실적</v>
          </cell>
        </row>
      </sheetData>
      <sheetData sheetId="4340">
        <row r="1">
          <cell r="A1" t="str">
            <v>1월 생산실적</v>
          </cell>
        </row>
      </sheetData>
      <sheetData sheetId="4341">
        <row r="1">
          <cell r="A1" t="str">
            <v>1월 생산실적</v>
          </cell>
        </row>
      </sheetData>
      <sheetData sheetId="4342">
        <row r="1">
          <cell r="A1" t="str">
            <v>1월 생산실적</v>
          </cell>
        </row>
      </sheetData>
      <sheetData sheetId="4343">
        <row r="1">
          <cell r="A1" t="str">
            <v>1월 생산실적</v>
          </cell>
        </row>
      </sheetData>
      <sheetData sheetId="4344">
        <row r="1">
          <cell r="A1" t="str">
            <v>1월 생산실적</v>
          </cell>
        </row>
      </sheetData>
      <sheetData sheetId="4345">
        <row r="1">
          <cell r="A1" t="str">
            <v>1월 생산실적</v>
          </cell>
        </row>
      </sheetData>
      <sheetData sheetId="4346">
        <row r="1">
          <cell r="A1" t="str">
            <v>1월 생산실적</v>
          </cell>
        </row>
      </sheetData>
      <sheetData sheetId="4347">
        <row r="1">
          <cell r="A1" t="str">
            <v>1월 생산실적</v>
          </cell>
        </row>
      </sheetData>
      <sheetData sheetId="4348">
        <row r="1">
          <cell r="A1" t="str">
            <v>1월 생산실적</v>
          </cell>
        </row>
      </sheetData>
      <sheetData sheetId="4349">
        <row r="1">
          <cell r="A1" t="str">
            <v>1월 생산실적</v>
          </cell>
        </row>
      </sheetData>
      <sheetData sheetId="4350">
        <row r="1">
          <cell r="A1" t="str">
            <v>1월 생산실적</v>
          </cell>
        </row>
      </sheetData>
      <sheetData sheetId="4351">
        <row r="1">
          <cell r="A1" t="str">
            <v>1월 생산실적</v>
          </cell>
        </row>
      </sheetData>
      <sheetData sheetId="4352">
        <row r="1">
          <cell r="A1" t="str">
            <v>1월 생산실적</v>
          </cell>
        </row>
      </sheetData>
      <sheetData sheetId="4353">
        <row r="1">
          <cell r="A1" t="str">
            <v>1월 생산실적</v>
          </cell>
        </row>
      </sheetData>
      <sheetData sheetId="4354">
        <row r="1">
          <cell r="A1" t="str">
            <v>1월 생산실적</v>
          </cell>
        </row>
      </sheetData>
      <sheetData sheetId="4355">
        <row r="1">
          <cell r="A1" t="str">
            <v>1월 생산실적</v>
          </cell>
        </row>
      </sheetData>
      <sheetData sheetId="4356">
        <row r="1">
          <cell r="A1" t="str">
            <v>1월 생산실적</v>
          </cell>
        </row>
      </sheetData>
      <sheetData sheetId="4357">
        <row r="1">
          <cell r="A1" t="str">
            <v>1월 생산실적</v>
          </cell>
        </row>
      </sheetData>
      <sheetData sheetId="4358">
        <row r="1">
          <cell r="A1" t="str">
            <v>1월 생산실적</v>
          </cell>
        </row>
      </sheetData>
      <sheetData sheetId="4359">
        <row r="1">
          <cell r="A1" t="str">
            <v>1월 생산실적</v>
          </cell>
        </row>
      </sheetData>
      <sheetData sheetId="4360">
        <row r="1">
          <cell r="A1" t="str">
            <v>1월 생산실적</v>
          </cell>
        </row>
      </sheetData>
      <sheetData sheetId="4361">
        <row r="1">
          <cell r="A1" t="str">
            <v>1월 생산실적</v>
          </cell>
        </row>
      </sheetData>
      <sheetData sheetId="4362">
        <row r="1">
          <cell r="A1" t="str">
            <v>1월 생산실적</v>
          </cell>
        </row>
      </sheetData>
      <sheetData sheetId="4363">
        <row r="1">
          <cell r="A1" t="str">
            <v>1월 생산실적</v>
          </cell>
        </row>
      </sheetData>
      <sheetData sheetId="4364">
        <row r="1">
          <cell r="A1" t="str">
            <v>1월 생산실적</v>
          </cell>
        </row>
      </sheetData>
      <sheetData sheetId="4365">
        <row r="1">
          <cell r="A1" t="str">
            <v>1월 생산실적</v>
          </cell>
        </row>
      </sheetData>
      <sheetData sheetId="4366">
        <row r="1">
          <cell r="A1" t="str">
            <v>1월 생산실적</v>
          </cell>
        </row>
      </sheetData>
      <sheetData sheetId="4367">
        <row r="1">
          <cell r="A1" t="str">
            <v>1월 생산실적</v>
          </cell>
        </row>
      </sheetData>
      <sheetData sheetId="4368">
        <row r="1">
          <cell r="A1" t="str">
            <v>1월 생산실적</v>
          </cell>
        </row>
      </sheetData>
      <sheetData sheetId="4369">
        <row r="1">
          <cell r="A1" t="str">
            <v>1월 생산실적</v>
          </cell>
        </row>
      </sheetData>
      <sheetData sheetId="4370">
        <row r="1">
          <cell r="A1" t="str">
            <v>1월 생산실적</v>
          </cell>
        </row>
      </sheetData>
      <sheetData sheetId="4371">
        <row r="1">
          <cell r="A1" t="str">
            <v>1월 생산실적</v>
          </cell>
        </row>
      </sheetData>
      <sheetData sheetId="4372">
        <row r="1">
          <cell r="A1" t="str">
            <v>1월 생산실적</v>
          </cell>
        </row>
      </sheetData>
      <sheetData sheetId="4373">
        <row r="1">
          <cell r="A1" t="str">
            <v>1월 생산실적</v>
          </cell>
        </row>
      </sheetData>
      <sheetData sheetId="4374">
        <row r="1">
          <cell r="A1" t="str">
            <v>1월 생산실적</v>
          </cell>
        </row>
      </sheetData>
      <sheetData sheetId="4375">
        <row r="1">
          <cell r="A1" t="str">
            <v>1월 생산실적</v>
          </cell>
        </row>
      </sheetData>
      <sheetData sheetId="4376">
        <row r="1">
          <cell r="A1" t="str">
            <v>1월 생산실적</v>
          </cell>
        </row>
      </sheetData>
      <sheetData sheetId="4377">
        <row r="1">
          <cell r="A1" t="str">
            <v>1월 생산실적</v>
          </cell>
        </row>
      </sheetData>
      <sheetData sheetId="4378">
        <row r="1">
          <cell r="A1" t="str">
            <v>1월 생산실적</v>
          </cell>
        </row>
      </sheetData>
      <sheetData sheetId="4379">
        <row r="1">
          <cell r="A1" t="str">
            <v>1월 생산실적</v>
          </cell>
        </row>
      </sheetData>
      <sheetData sheetId="4380">
        <row r="1">
          <cell r="A1" t="str">
            <v>1월 생산실적</v>
          </cell>
        </row>
      </sheetData>
      <sheetData sheetId="4381">
        <row r="1">
          <cell r="A1" t="str">
            <v>1월 생산실적</v>
          </cell>
        </row>
      </sheetData>
      <sheetData sheetId="4382">
        <row r="1">
          <cell r="A1" t="str">
            <v>1월 생산실적</v>
          </cell>
        </row>
      </sheetData>
      <sheetData sheetId="4383">
        <row r="1">
          <cell r="A1" t="str">
            <v>1월 생산실적</v>
          </cell>
        </row>
      </sheetData>
      <sheetData sheetId="4384">
        <row r="1">
          <cell r="A1" t="str">
            <v>1월 생산실적</v>
          </cell>
        </row>
      </sheetData>
      <sheetData sheetId="4385">
        <row r="1">
          <cell r="A1" t="str">
            <v>1월 생산실적</v>
          </cell>
        </row>
      </sheetData>
      <sheetData sheetId="4386">
        <row r="1">
          <cell r="A1" t="str">
            <v>1월 생산실적</v>
          </cell>
        </row>
      </sheetData>
      <sheetData sheetId="4387">
        <row r="1">
          <cell r="A1" t="str">
            <v>1월 생산실적</v>
          </cell>
        </row>
      </sheetData>
      <sheetData sheetId="4388">
        <row r="1">
          <cell r="A1" t="str">
            <v>1월 생산실적</v>
          </cell>
        </row>
      </sheetData>
      <sheetData sheetId="4389">
        <row r="6">
          <cell r="A6">
            <v>1</v>
          </cell>
        </row>
      </sheetData>
      <sheetData sheetId="4390">
        <row r="1">
          <cell r="A1" t="str">
            <v>1월 생산실적</v>
          </cell>
        </row>
      </sheetData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>
        <row r="6">
          <cell r="A6">
            <v>1</v>
          </cell>
        </row>
      </sheetData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>
        <row r="1">
          <cell r="A1" t="str">
            <v>1월 생산실적</v>
          </cell>
        </row>
      </sheetData>
      <sheetData sheetId="4411" refreshError="1"/>
      <sheetData sheetId="4412" refreshError="1"/>
      <sheetData sheetId="4413" refreshError="1"/>
      <sheetData sheetId="4414" refreshError="1"/>
      <sheetData sheetId="4415">
        <row r="1">
          <cell r="A1" t="str">
            <v>1월 생산실적</v>
          </cell>
        </row>
      </sheetData>
      <sheetData sheetId="4416">
        <row r="1">
          <cell r="A1" t="str">
            <v>1월 생산실적</v>
          </cell>
        </row>
      </sheetData>
      <sheetData sheetId="4417">
        <row r="1">
          <cell r="A1" t="str">
            <v>1월 생산실적</v>
          </cell>
        </row>
      </sheetData>
      <sheetData sheetId="4418">
        <row r="1">
          <cell r="A1" t="str">
            <v>1월 생산실적</v>
          </cell>
        </row>
      </sheetData>
      <sheetData sheetId="4419">
        <row r="1">
          <cell r="A1" t="str">
            <v>1월 생산실적</v>
          </cell>
        </row>
      </sheetData>
      <sheetData sheetId="4420">
        <row r="1">
          <cell r="A1" t="str">
            <v>1월 생산실적</v>
          </cell>
        </row>
      </sheetData>
      <sheetData sheetId="4421">
        <row r="1">
          <cell r="A1" t="str">
            <v>1월 생산실적</v>
          </cell>
        </row>
      </sheetData>
      <sheetData sheetId="4422">
        <row r="1">
          <cell r="A1" t="str">
            <v>1월 생산실적</v>
          </cell>
        </row>
      </sheetData>
      <sheetData sheetId="4423">
        <row r="1">
          <cell r="A1" t="str">
            <v>1월 생산실적</v>
          </cell>
        </row>
      </sheetData>
      <sheetData sheetId="4424">
        <row r="1">
          <cell r="A1" t="str">
            <v>1월 생산실적</v>
          </cell>
        </row>
      </sheetData>
      <sheetData sheetId="4425">
        <row r="1">
          <cell r="A1" t="str">
            <v>1월 생산실적</v>
          </cell>
        </row>
      </sheetData>
      <sheetData sheetId="4426">
        <row r="1">
          <cell r="A1" t="str">
            <v>1월 생산실적</v>
          </cell>
        </row>
      </sheetData>
      <sheetData sheetId="4427">
        <row r="1">
          <cell r="A1" t="str">
            <v>1월 생산실적</v>
          </cell>
        </row>
      </sheetData>
      <sheetData sheetId="4428">
        <row r="1">
          <cell r="A1" t="str">
            <v>1월 생산실적</v>
          </cell>
        </row>
      </sheetData>
      <sheetData sheetId="4429">
        <row r="1">
          <cell r="A1" t="str">
            <v>1월 생산실적</v>
          </cell>
        </row>
      </sheetData>
      <sheetData sheetId="4430">
        <row r="1">
          <cell r="A1" t="str">
            <v>1월 생산실적</v>
          </cell>
        </row>
      </sheetData>
      <sheetData sheetId="4431">
        <row r="1">
          <cell r="A1" t="str">
            <v>1월 생산실적</v>
          </cell>
        </row>
      </sheetData>
      <sheetData sheetId="4432">
        <row r="1">
          <cell r="A1" t="str">
            <v>1월 생산실적</v>
          </cell>
        </row>
      </sheetData>
      <sheetData sheetId="4433">
        <row r="1">
          <cell r="A1" t="str">
            <v>1월 생산실적</v>
          </cell>
        </row>
      </sheetData>
      <sheetData sheetId="4434">
        <row r="1">
          <cell r="A1" t="str">
            <v>1월 생산실적</v>
          </cell>
        </row>
      </sheetData>
      <sheetData sheetId="4435">
        <row r="1">
          <cell r="A1" t="str">
            <v>1월 생산실적</v>
          </cell>
        </row>
      </sheetData>
      <sheetData sheetId="4436">
        <row r="1">
          <cell r="A1" t="str">
            <v>1월 생산실적</v>
          </cell>
        </row>
      </sheetData>
      <sheetData sheetId="4437">
        <row r="1">
          <cell r="A1" t="str">
            <v>1월 생산실적</v>
          </cell>
        </row>
      </sheetData>
      <sheetData sheetId="4438">
        <row r="1">
          <cell r="A1" t="str">
            <v>1월 생산실적</v>
          </cell>
        </row>
      </sheetData>
      <sheetData sheetId="4439">
        <row r="1">
          <cell r="A1" t="str">
            <v>1월 생산실적</v>
          </cell>
        </row>
      </sheetData>
      <sheetData sheetId="4440">
        <row r="1">
          <cell r="A1" t="str">
            <v>1월 생산실적</v>
          </cell>
        </row>
      </sheetData>
      <sheetData sheetId="4441">
        <row r="1">
          <cell r="A1" t="str">
            <v>1월 생산실적</v>
          </cell>
        </row>
      </sheetData>
      <sheetData sheetId="4442">
        <row r="1">
          <cell r="A1" t="str">
            <v>1월 생산실적</v>
          </cell>
        </row>
      </sheetData>
      <sheetData sheetId="4443">
        <row r="1">
          <cell r="A1" t="str">
            <v>1월 생산실적</v>
          </cell>
        </row>
      </sheetData>
      <sheetData sheetId="4444">
        <row r="1">
          <cell r="A1" t="str">
            <v>1월 생산실적</v>
          </cell>
        </row>
      </sheetData>
      <sheetData sheetId="4445">
        <row r="1">
          <cell r="A1" t="str">
            <v>1월 생산실적</v>
          </cell>
        </row>
      </sheetData>
      <sheetData sheetId="4446">
        <row r="1">
          <cell r="A1" t="str">
            <v>1월 생산실적</v>
          </cell>
        </row>
      </sheetData>
      <sheetData sheetId="4447">
        <row r="1">
          <cell r="A1" t="str">
            <v>1월 생산실적</v>
          </cell>
        </row>
      </sheetData>
      <sheetData sheetId="4448">
        <row r="1">
          <cell r="A1" t="str">
            <v>1월 생산실적</v>
          </cell>
        </row>
      </sheetData>
      <sheetData sheetId="4449">
        <row r="1">
          <cell r="A1" t="str">
            <v>1월 생산실적</v>
          </cell>
        </row>
      </sheetData>
      <sheetData sheetId="4450">
        <row r="1">
          <cell r="A1" t="str">
            <v>1월 생산실적</v>
          </cell>
        </row>
      </sheetData>
      <sheetData sheetId="4451">
        <row r="1">
          <cell r="A1" t="str">
            <v>1월 생산실적</v>
          </cell>
        </row>
      </sheetData>
      <sheetData sheetId="4452">
        <row r="1">
          <cell r="A1" t="str">
            <v>1월 생산실적</v>
          </cell>
        </row>
      </sheetData>
      <sheetData sheetId="4453">
        <row r="1">
          <cell r="A1" t="str">
            <v>1월 생산실적</v>
          </cell>
        </row>
      </sheetData>
      <sheetData sheetId="4454">
        <row r="1">
          <cell r="A1" t="str">
            <v>1월 생산실적</v>
          </cell>
        </row>
      </sheetData>
      <sheetData sheetId="4455">
        <row r="1">
          <cell r="A1" t="str">
            <v>1월 생산실적</v>
          </cell>
        </row>
      </sheetData>
      <sheetData sheetId="4456">
        <row r="1">
          <cell r="A1" t="str">
            <v>1월 생산실적</v>
          </cell>
        </row>
      </sheetData>
      <sheetData sheetId="4457">
        <row r="1">
          <cell r="A1" t="str">
            <v>1월 생산실적</v>
          </cell>
        </row>
      </sheetData>
      <sheetData sheetId="4458">
        <row r="1">
          <cell r="A1" t="str">
            <v>1월 생산실적</v>
          </cell>
        </row>
      </sheetData>
      <sheetData sheetId="4459">
        <row r="1">
          <cell r="A1" t="str">
            <v>1월 생산실적</v>
          </cell>
        </row>
      </sheetData>
      <sheetData sheetId="4460">
        <row r="1">
          <cell r="A1" t="str">
            <v>1월 생산실적</v>
          </cell>
        </row>
      </sheetData>
      <sheetData sheetId="4461">
        <row r="1">
          <cell r="A1" t="str">
            <v>1월 생산실적</v>
          </cell>
        </row>
      </sheetData>
      <sheetData sheetId="4462">
        <row r="1">
          <cell r="A1" t="str">
            <v>1월 생산실적</v>
          </cell>
        </row>
      </sheetData>
      <sheetData sheetId="4463">
        <row r="1">
          <cell r="A1" t="str">
            <v>1월 생산실적</v>
          </cell>
        </row>
      </sheetData>
      <sheetData sheetId="4464">
        <row r="1">
          <cell r="A1" t="str">
            <v>1월 생산실적</v>
          </cell>
        </row>
      </sheetData>
      <sheetData sheetId="4465">
        <row r="1">
          <cell r="A1" t="str">
            <v>1월 생산실적</v>
          </cell>
        </row>
      </sheetData>
      <sheetData sheetId="4466">
        <row r="1">
          <cell r="A1" t="str">
            <v>1월 생산실적</v>
          </cell>
        </row>
      </sheetData>
      <sheetData sheetId="4467">
        <row r="1">
          <cell r="A1" t="str">
            <v>1월 생산실적</v>
          </cell>
        </row>
      </sheetData>
      <sheetData sheetId="4468">
        <row r="1">
          <cell r="A1" t="str">
            <v>1월 생산실적</v>
          </cell>
        </row>
      </sheetData>
      <sheetData sheetId="4469">
        <row r="1">
          <cell r="A1" t="str">
            <v>1월 생산실적</v>
          </cell>
        </row>
      </sheetData>
      <sheetData sheetId="4470">
        <row r="1">
          <cell r="A1" t="str">
            <v>1월 생산실적</v>
          </cell>
        </row>
      </sheetData>
      <sheetData sheetId="4471">
        <row r="1">
          <cell r="A1" t="str">
            <v>1월 생산실적</v>
          </cell>
        </row>
      </sheetData>
      <sheetData sheetId="4472">
        <row r="1">
          <cell r="A1" t="str">
            <v>1월 생산실적</v>
          </cell>
        </row>
      </sheetData>
      <sheetData sheetId="4473">
        <row r="1">
          <cell r="A1" t="str">
            <v>1월 생산실적</v>
          </cell>
        </row>
      </sheetData>
      <sheetData sheetId="4474">
        <row r="1">
          <cell r="A1" t="str">
            <v>1월 생산실적</v>
          </cell>
        </row>
      </sheetData>
      <sheetData sheetId="4475">
        <row r="1">
          <cell r="A1" t="str">
            <v>1월 생산실적</v>
          </cell>
        </row>
      </sheetData>
      <sheetData sheetId="4476">
        <row r="1">
          <cell r="A1" t="str">
            <v>1월 생산실적</v>
          </cell>
        </row>
      </sheetData>
      <sheetData sheetId="4477">
        <row r="1">
          <cell r="A1" t="str">
            <v>1월 생산실적</v>
          </cell>
        </row>
      </sheetData>
      <sheetData sheetId="4478">
        <row r="1">
          <cell r="A1" t="str">
            <v>1월 생산실적</v>
          </cell>
        </row>
      </sheetData>
      <sheetData sheetId="4479">
        <row r="1">
          <cell r="A1" t="str">
            <v>1월 생산실적</v>
          </cell>
        </row>
      </sheetData>
      <sheetData sheetId="4480">
        <row r="1">
          <cell r="A1" t="str">
            <v>1월 생산실적</v>
          </cell>
        </row>
      </sheetData>
      <sheetData sheetId="4481">
        <row r="1">
          <cell r="A1" t="str">
            <v>1월 생산실적</v>
          </cell>
        </row>
      </sheetData>
      <sheetData sheetId="4482">
        <row r="1">
          <cell r="A1" t="str">
            <v>1월 생산실적</v>
          </cell>
        </row>
      </sheetData>
      <sheetData sheetId="4483">
        <row r="1">
          <cell r="A1" t="str">
            <v>1월 생산실적</v>
          </cell>
        </row>
      </sheetData>
      <sheetData sheetId="4484">
        <row r="1">
          <cell r="A1" t="str">
            <v>1월 생산실적</v>
          </cell>
        </row>
      </sheetData>
      <sheetData sheetId="4485">
        <row r="1">
          <cell r="A1" t="str">
            <v>1월 생산실적</v>
          </cell>
        </row>
      </sheetData>
      <sheetData sheetId="4486">
        <row r="1">
          <cell r="A1" t="str">
            <v>1월 생산실적</v>
          </cell>
        </row>
      </sheetData>
      <sheetData sheetId="4487">
        <row r="1">
          <cell r="A1" t="str">
            <v>1월 생산실적</v>
          </cell>
        </row>
      </sheetData>
      <sheetData sheetId="4488">
        <row r="1">
          <cell r="A1" t="str">
            <v>1월 생산실적</v>
          </cell>
        </row>
      </sheetData>
      <sheetData sheetId="4489">
        <row r="1">
          <cell r="A1" t="str">
            <v>1월 생산실적</v>
          </cell>
        </row>
      </sheetData>
      <sheetData sheetId="4490">
        <row r="1">
          <cell r="A1" t="str">
            <v>1월 생산실적</v>
          </cell>
        </row>
      </sheetData>
      <sheetData sheetId="4491">
        <row r="1">
          <cell r="A1" t="str">
            <v>1월 생산실적</v>
          </cell>
        </row>
      </sheetData>
      <sheetData sheetId="4492">
        <row r="1">
          <cell r="A1" t="str">
            <v>1월 생산실적</v>
          </cell>
        </row>
      </sheetData>
      <sheetData sheetId="4493">
        <row r="1">
          <cell r="A1" t="str">
            <v>1월 생산실적</v>
          </cell>
        </row>
      </sheetData>
      <sheetData sheetId="4494">
        <row r="1">
          <cell r="A1" t="str">
            <v>1월 생산실적</v>
          </cell>
        </row>
      </sheetData>
      <sheetData sheetId="4495">
        <row r="1">
          <cell r="A1" t="str">
            <v>1월 생산실적</v>
          </cell>
        </row>
      </sheetData>
      <sheetData sheetId="4496">
        <row r="1">
          <cell r="A1" t="str">
            <v>1월 생산실적</v>
          </cell>
        </row>
      </sheetData>
      <sheetData sheetId="4497">
        <row r="1">
          <cell r="A1" t="str">
            <v>1월 생산실적</v>
          </cell>
        </row>
      </sheetData>
      <sheetData sheetId="4498">
        <row r="1">
          <cell r="A1" t="str">
            <v>1월 생산실적</v>
          </cell>
        </row>
      </sheetData>
      <sheetData sheetId="4499">
        <row r="1">
          <cell r="A1" t="str">
            <v>1월 생산실적</v>
          </cell>
        </row>
      </sheetData>
      <sheetData sheetId="4500">
        <row r="1">
          <cell r="A1" t="str">
            <v>1월 생산실적</v>
          </cell>
        </row>
      </sheetData>
      <sheetData sheetId="4501">
        <row r="1">
          <cell r="A1" t="str">
            <v>1월 생산실적</v>
          </cell>
        </row>
      </sheetData>
      <sheetData sheetId="4502">
        <row r="1">
          <cell r="A1" t="str">
            <v>1월 생산실적</v>
          </cell>
        </row>
      </sheetData>
      <sheetData sheetId="4503">
        <row r="1">
          <cell r="A1" t="str">
            <v>1월 생산실적</v>
          </cell>
        </row>
      </sheetData>
      <sheetData sheetId="4504">
        <row r="1">
          <cell r="A1" t="str">
            <v>1월 생산실적</v>
          </cell>
        </row>
      </sheetData>
      <sheetData sheetId="4505">
        <row r="1">
          <cell r="A1" t="str">
            <v>1월 생산실적</v>
          </cell>
        </row>
      </sheetData>
      <sheetData sheetId="4506">
        <row r="1">
          <cell r="A1" t="str">
            <v>1월 생산실적</v>
          </cell>
        </row>
      </sheetData>
      <sheetData sheetId="4507">
        <row r="1">
          <cell r="A1" t="str">
            <v>1월 생산실적</v>
          </cell>
        </row>
      </sheetData>
      <sheetData sheetId="4508">
        <row r="1">
          <cell r="A1" t="str">
            <v>1월 생산실적</v>
          </cell>
        </row>
      </sheetData>
      <sheetData sheetId="4509">
        <row r="1">
          <cell r="A1" t="str">
            <v>1월 생산실적</v>
          </cell>
        </row>
      </sheetData>
      <sheetData sheetId="4510">
        <row r="1">
          <cell r="A1" t="str">
            <v>1월 생산실적</v>
          </cell>
        </row>
      </sheetData>
      <sheetData sheetId="4511">
        <row r="1">
          <cell r="A1" t="str">
            <v>1월 생산실적</v>
          </cell>
        </row>
      </sheetData>
      <sheetData sheetId="4512">
        <row r="1">
          <cell r="A1" t="str">
            <v>1월 생산실적</v>
          </cell>
        </row>
      </sheetData>
      <sheetData sheetId="4513">
        <row r="1">
          <cell r="A1" t="str">
            <v>1월 생산실적</v>
          </cell>
        </row>
      </sheetData>
      <sheetData sheetId="4514">
        <row r="1">
          <cell r="A1" t="str">
            <v>1월 생산실적</v>
          </cell>
        </row>
      </sheetData>
      <sheetData sheetId="4515">
        <row r="1">
          <cell r="A1" t="str">
            <v>1월 생산실적</v>
          </cell>
        </row>
      </sheetData>
      <sheetData sheetId="4516">
        <row r="1">
          <cell r="A1" t="str">
            <v>1월 생산실적</v>
          </cell>
        </row>
      </sheetData>
      <sheetData sheetId="4517">
        <row r="1">
          <cell r="A1" t="str">
            <v>1월 생산실적</v>
          </cell>
        </row>
      </sheetData>
      <sheetData sheetId="4518">
        <row r="1">
          <cell r="A1" t="str">
            <v>1월 생산실적</v>
          </cell>
        </row>
      </sheetData>
      <sheetData sheetId="4519">
        <row r="1">
          <cell r="A1" t="str">
            <v>1월 생산실적</v>
          </cell>
        </row>
      </sheetData>
      <sheetData sheetId="4520">
        <row r="1">
          <cell r="A1" t="str">
            <v>1월 생산실적</v>
          </cell>
        </row>
      </sheetData>
      <sheetData sheetId="4521">
        <row r="1">
          <cell r="A1" t="str">
            <v>1월 생산실적</v>
          </cell>
        </row>
      </sheetData>
      <sheetData sheetId="4522">
        <row r="1">
          <cell r="A1" t="str">
            <v>1월 생산실적</v>
          </cell>
        </row>
      </sheetData>
      <sheetData sheetId="4523">
        <row r="1">
          <cell r="A1" t="str">
            <v>1월 생산실적</v>
          </cell>
        </row>
      </sheetData>
      <sheetData sheetId="4524">
        <row r="1">
          <cell r="A1" t="str">
            <v>1월 생산실적</v>
          </cell>
        </row>
      </sheetData>
      <sheetData sheetId="4525">
        <row r="1">
          <cell r="A1" t="str">
            <v>1월 생산실적</v>
          </cell>
        </row>
      </sheetData>
      <sheetData sheetId="4526">
        <row r="1">
          <cell r="A1" t="str">
            <v>1월 생산실적</v>
          </cell>
        </row>
      </sheetData>
      <sheetData sheetId="4527">
        <row r="1">
          <cell r="A1" t="str">
            <v>1월 생산실적</v>
          </cell>
        </row>
      </sheetData>
      <sheetData sheetId="4528">
        <row r="1">
          <cell r="A1" t="str">
            <v>1월 생산실적</v>
          </cell>
        </row>
      </sheetData>
      <sheetData sheetId="4529">
        <row r="1">
          <cell r="A1" t="str">
            <v>1월 생산실적</v>
          </cell>
        </row>
      </sheetData>
      <sheetData sheetId="4530">
        <row r="1">
          <cell r="A1" t="str">
            <v>1월 생산실적</v>
          </cell>
        </row>
      </sheetData>
      <sheetData sheetId="4531">
        <row r="1">
          <cell r="A1" t="str">
            <v>1월 생산실적</v>
          </cell>
        </row>
      </sheetData>
      <sheetData sheetId="4532">
        <row r="1">
          <cell r="A1" t="str">
            <v>1월 생산실적</v>
          </cell>
        </row>
      </sheetData>
      <sheetData sheetId="4533">
        <row r="1">
          <cell r="A1" t="str">
            <v>1월 생산실적</v>
          </cell>
        </row>
      </sheetData>
      <sheetData sheetId="4534">
        <row r="1">
          <cell r="A1" t="str">
            <v>1월 생산실적</v>
          </cell>
        </row>
      </sheetData>
      <sheetData sheetId="4535">
        <row r="1">
          <cell r="A1" t="str">
            <v>1월 생산실적</v>
          </cell>
        </row>
      </sheetData>
      <sheetData sheetId="4536">
        <row r="1">
          <cell r="A1" t="str">
            <v>1월 생산실적</v>
          </cell>
        </row>
      </sheetData>
      <sheetData sheetId="4537">
        <row r="1">
          <cell r="A1" t="str">
            <v>1월 생산실적</v>
          </cell>
        </row>
      </sheetData>
      <sheetData sheetId="4538">
        <row r="1">
          <cell r="A1" t="str">
            <v>1월 생산실적</v>
          </cell>
        </row>
      </sheetData>
      <sheetData sheetId="4539">
        <row r="1">
          <cell r="A1" t="str">
            <v>1월 생산실적</v>
          </cell>
        </row>
      </sheetData>
      <sheetData sheetId="4540">
        <row r="1">
          <cell r="A1" t="str">
            <v>1월 생산실적</v>
          </cell>
        </row>
      </sheetData>
      <sheetData sheetId="4541">
        <row r="1">
          <cell r="A1" t="str">
            <v>1월 생산실적</v>
          </cell>
        </row>
      </sheetData>
      <sheetData sheetId="4542">
        <row r="1">
          <cell r="A1" t="str">
            <v>1월 생산실적</v>
          </cell>
        </row>
      </sheetData>
      <sheetData sheetId="4543">
        <row r="1">
          <cell r="A1" t="str">
            <v>1월 생산실적</v>
          </cell>
        </row>
      </sheetData>
      <sheetData sheetId="4544">
        <row r="1">
          <cell r="A1" t="str">
            <v>1월 생산실적</v>
          </cell>
        </row>
      </sheetData>
      <sheetData sheetId="4545">
        <row r="1">
          <cell r="A1" t="str">
            <v>1월 생산실적</v>
          </cell>
        </row>
      </sheetData>
      <sheetData sheetId="4546">
        <row r="1">
          <cell r="A1" t="str">
            <v>1월 생산실적</v>
          </cell>
        </row>
      </sheetData>
      <sheetData sheetId="4547">
        <row r="1">
          <cell r="A1" t="str">
            <v>1월 생산실적</v>
          </cell>
        </row>
      </sheetData>
      <sheetData sheetId="4548">
        <row r="1">
          <cell r="A1" t="str">
            <v>1월 생산실적</v>
          </cell>
        </row>
      </sheetData>
      <sheetData sheetId="4549">
        <row r="1">
          <cell r="A1" t="str">
            <v>1월 생산실적</v>
          </cell>
        </row>
      </sheetData>
      <sheetData sheetId="4550">
        <row r="1">
          <cell r="A1" t="str">
            <v>1월 생산실적</v>
          </cell>
        </row>
      </sheetData>
      <sheetData sheetId="4551">
        <row r="1">
          <cell r="A1" t="str">
            <v>1월 생산실적</v>
          </cell>
        </row>
      </sheetData>
      <sheetData sheetId="4552">
        <row r="1">
          <cell r="A1" t="str">
            <v>1월 생산실적</v>
          </cell>
        </row>
      </sheetData>
      <sheetData sheetId="4553">
        <row r="1">
          <cell r="A1" t="str">
            <v>1월 생산실적</v>
          </cell>
        </row>
      </sheetData>
      <sheetData sheetId="4554">
        <row r="1">
          <cell r="A1" t="str">
            <v>1월 생산실적</v>
          </cell>
        </row>
      </sheetData>
      <sheetData sheetId="4555">
        <row r="1">
          <cell r="A1" t="str">
            <v>1월 생산실적</v>
          </cell>
        </row>
      </sheetData>
      <sheetData sheetId="4556">
        <row r="1">
          <cell r="A1" t="str">
            <v>1월 생산실적</v>
          </cell>
        </row>
      </sheetData>
      <sheetData sheetId="4557">
        <row r="1">
          <cell r="A1" t="str">
            <v>1월 생산실적</v>
          </cell>
        </row>
      </sheetData>
      <sheetData sheetId="4558">
        <row r="1">
          <cell r="A1" t="str">
            <v>1월 생산실적</v>
          </cell>
        </row>
      </sheetData>
      <sheetData sheetId="4559">
        <row r="1">
          <cell r="A1" t="str">
            <v>1월 생산실적</v>
          </cell>
        </row>
      </sheetData>
      <sheetData sheetId="4560">
        <row r="1">
          <cell r="A1" t="str">
            <v>1월 생산실적</v>
          </cell>
        </row>
      </sheetData>
      <sheetData sheetId="4561">
        <row r="1">
          <cell r="A1" t="str">
            <v>1월 생산실적</v>
          </cell>
        </row>
      </sheetData>
      <sheetData sheetId="4562">
        <row r="1">
          <cell r="A1" t="str">
            <v>1월 생산실적</v>
          </cell>
        </row>
      </sheetData>
      <sheetData sheetId="4563">
        <row r="1">
          <cell r="A1" t="str">
            <v>1월 생산실적</v>
          </cell>
        </row>
      </sheetData>
      <sheetData sheetId="4564">
        <row r="1">
          <cell r="A1" t="str">
            <v>1월 생산실적</v>
          </cell>
        </row>
      </sheetData>
      <sheetData sheetId="4565">
        <row r="1">
          <cell r="A1" t="str">
            <v>1월 생산실적</v>
          </cell>
        </row>
      </sheetData>
      <sheetData sheetId="4566">
        <row r="1">
          <cell r="A1" t="str">
            <v>1월 생산실적</v>
          </cell>
        </row>
      </sheetData>
      <sheetData sheetId="4567">
        <row r="1">
          <cell r="A1" t="str">
            <v>1월 생산실적</v>
          </cell>
        </row>
      </sheetData>
      <sheetData sheetId="4568">
        <row r="1">
          <cell r="A1" t="str">
            <v>1월 생산실적</v>
          </cell>
        </row>
      </sheetData>
      <sheetData sheetId="4569">
        <row r="1">
          <cell r="A1" t="str">
            <v>1월 생산실적</v>
          </cell>
        </row>
      </sheetData>
      <sheetData sheetId="4570">
        <row r="1">
          <cell r="A1" t="str">
            <v>1월 생산실적</v>
          </cell>
        </row>
      </sheetData>
      <sheetData sheetId="4571">
        <row r="1">
          <cell r="A1" t="str">
            <v>1월 생산실적</v>
          </cell>
        </row>
      </sheetData>
      <sheetData sheetId="4572">
        <row r="1">
          <cell r="A1" t="str">
            <v>1월 생산실적</v>
          </cell>
        </row>
      </sheetData>
      <sheetData sheetId="4573">
        <row r="1">
          <cell r="A1" t="str">
            <v>1월 생산실적</v>
          </cell>
        </row>
      </sheetData>
      <sheetData sheetId="4574">
        <row r="1">
          <cell r="A1" t="str">
            <v>1월 생산실적</v>
          </cell>
        </row>
      </sheetData>
      <sheetData sheetId="4575">
        <row r="1">
          <cell r="A1" t="str">
            <v>1월 생산실적</v>
          </cell>
        </row>
      </sheetData>
      <sheetData sheetId="4576">
        <row r="1">
          <cell r="A1" t="str">
            <v>1월 생산실적</v>
          </cell>
        </row>
      </sheetData>
      <sheetData sheetId="4577">
        <row r="1">
          <cell r="A1" t="str">
            <v>1월 생산실적</v>
          </cell>
        </row>
      </sheetData>
      <sheetData sheetId="4578">
        <row r="1">
          <cell r="A1" t="str">
            <v>1월 생산실적</v>
          </cell>
        </row>
      </sheetData>
      <sheetData sheetId="4579">
        <row r="1">
          <cell r="A1" t="str">
            <v>1월 생산실적</v>
          </cell>
        </row>
      </sheetData>
      <sheetData sheetId="4580">
        <row r="1">
          <cell r="A1" t="str">
            <v>1월 생산실적</v>
          </cell>
        </row>
      </sheetData>
      <sheetData sheetId="4581">
        <row r="1">
          <cell r="A1" t="str">
            <v>1월 생산실적</v>
          </cell>
        </row>
      </sheetData>
      <sheetData sheetId="4582">
        <row r="1">
          <cell r="A1" t="str">
            <v>1월 생산실적</v>
          </cell>
        </row>
      </sheetData>
      <sheetData sheetId="4583">
        <row r="1">
          <cell r="A1" t="str">
            <v>1월 생산실적</v>
          </cell>
        </row>
      </sheetData>
      <sheetData sheetId="4584">
        <row r="1">
          <cell r="A1" t="str">
            <v>1월 생산실적</v>
          </cell>
        </row>
      </sheetData>
      <sheetData sheetId="4585">
        <row r="1">
          <cell r="A1" t="str">
            <v>1월 생산실적</v>
          </cell>
        </row>
      </sheetData>
      <sheetData sheetId="4586">
        <row r="1">
          <cell r="A1" t="str">
            <v>1월 생산실적</v>
          </cell>
        </row>
      </sheetData>
      <sheetData sheetId="4587">
        <row r="1">
          <cell r="A1" t="str">
            <v>1월 생산실적</v>
          </cell>
        </row>
      </sheetData>
      <sheetData sheetId="4588">
        <row r="1">
          <cell r="A1" t="str">
            <v>1월 생산실적</v>
          </cell>
        </row>
      </sheetData>
      <sheetData sheetId="4589">
        <row r="1">
          <cell r="A1" t="str">
            <v>1월 생산실적</v>
          </cell>
        </row>
      </sheetData>
      <sheetData sheetId="4590">
        <row r="1">
          <cell r="A1" t="str">
            <v>1월 생산실적</v>
          </cell>
        </row>
      </sheetData>
      <sheetData sheetId="4591">
        <row r="1">
          <cell r="A1" t="str">
            <v>1월 생산실적</v>
          </cell>
        </row>
      </sheetData>
      <sheetData sheetId="4592">
        <row r="1">
          <cell r="A1" t="str">
            <v>1월 생산실적</v>
          </cell>
        </row>
      </sheetData>
      <sheetData sheetId="4593">
        <row r="1">
          <cell r="A1" t="str">
            <v>1월 생산실적</v>
          </cell>
        </row>
      </sheetData>
      <sheetData sheetId="4594">
        <row r="1">
          <cell r="A1" t="str">
            <v>1월 생산실적</v>
          </cell>
        </row>
      </sheetData>
      <sheetData sheetId="4595">
        <row r="1">
          <cell r="A1" t="str">
            <v>1월 생산실적</v>
          </cell>
        </row>
      </sheetData>
      <sheetData sheetId="4596">
        <row r="1">
          <cell r="A1" t="str">
            <v>1월 생산실적</v>
          </cell>
        </row>
      </sheetData>
      <sheetData sheetId="4597">
        <row r="1">
          <cell r="A1" t="str">
            <v>1월 생산실적</v>
          </cell>
        </row>
      </sheetData>
      <sheetData sheetId="4598">
        <row r="1">
          <cell r="A1" t="str">
            <v>1월 생산실적</v>
          </cell>
        </row>
      </sheetData>
      <sheetData sheetId="4599">
        <row r="1">
          <cell r="A1" t="str">
            <v>1월 생산실적</v>
          </cell>
        </row>
      </sheetData>
      <sheetData sheetId="4600">
        <row r="1">
          <cell r="A1" t="str">
            <v>1월 생산실적</v>
          </cell>
        </row>
      </sheetData>
      <sheetData sheetId="4601">
        <row r="1">
          <cell r="A1" t="str">
            <v>1월 생산실적</v>
          </cell>
        </row>
      </sheetData>
      <sheetData sheetId="4602">
        <row r="1">
          <cell r="A1" t="str">
            <v>1월 생산실적</v>
          </cell>
        </row>
      </sheetData>
      <sheetData sheetId="4603">
        <row r="1">
          <cell r="A1" t="str">
            <v>1월 생산실적</v>
          </cell>
        </row>
      </sheetData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>
        <row r="1">
          <cell r="A1" t="str">
            <v>1월 생산실적</v>
          </cell>
        </row>
      </sheetData>
      <sheetData sheetId="4629">
        <row r="1">
          <cell r="A1" t="str">
            <v>1월 생산실적</v>
          </cell>
        </row>
      </sheetData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>
        <row r="1">
          <cell r="A1" t="str">
            <v>1월 생산실적</v>
          </cell>
        </row>
      </sheetData>
      <sheetData sheetId="4660" refreshError="1"/>
      <sheetData sheetId="4661" refreshError="1"/>
      <sheetData sheetId="4662" refreshError="1"/>
      <sheetData sheetId="4663" refreshError="1"/>
      <sheetData sheetId="4664">
        <row r="1">
          <cell r="A1" t="str">
            <v>1월 생산실적</v>
          </cell>
        </row>
      </sheetData>
      <sheetData sheetId="4665">
        <row r="1">
          <cell r="A1" t="str">
            <v>1월 생산실적</v>
          </cell>
        </row>
      </sheetData>
      <sheetData sheetId="4666">
        <row r="1">
          <cell r="A1" t="str">
            <v>1월 생산실적</v>
          </cell>
        </row>
      </sheetData>
      <sheetData sheetId="4667">
        <row r="1">
          <cell r="A1" t="str">
            <v>1월 생산실적</v>
          </cell>
        </row>
      </sheetData>
      <sheetData sheetId="4668">
        <row r="1">
          <cell r="A1" t="str">
            <v>1월 생산실적</v>
          </cell>
        </row>
      </sheetData>
      <sheetData sheetId="4669">
        <row r="1">
          <cell r="A1" t="str">
            <v>1월 생산실적</v>
          </cell>
        </row>
      </sheetData>
      <sheetData sheetId="4670">
        <row r="1">
          <cell r="A1" t="str">
            <v>1월 생산실적</v>
          </cell>
        </row>
      </sheetData>
      <sheetData sheetId="4671">
        <row r="1">
          <cell r="A1" t="str">
            <v>1월 생산실적</v>
          </cell>
        </row>
      </sheetData>
      <sheetData sheetId="4672">
        <row r="1">
          <cell r="A1" t="str">
            <v>1월 생산실적</v>
          </cell>
        </row>
      </sheetData>
      <sheetData sheetId="4673">
        <row r="1">
          <cell r="A1" t="str">
            <v>1월 생산실적</v>
          </cell>
        </row>
      </sheetData>
      <sheetData sheetId="4674">
        <row r="1">
          <cell r="A1" t="str">
            <v>1월 생산실적</v>
          </cell>
        </row>
      </sheetData>
      <sheetData sheetId="4675">
        <row r="1">
          <cell r="A1" t="str">
            <v>1월 생산실적</v>
          </cell>
        </row>
      </sheetData>
      <sheetData sheetId="4676">
        <row r="1">
          <cell r="A1" t="str">
            <v>1월 생산실적</v>
          </cell>
        </row>
      </sheetData>
      <sheetData sheetId="4677">
        <row r="1">
          <cell r="A1" t="str">
            <v>1월 생산실적</v>
          </cell>
        </row>
      </sheetData>
      <sheetData sheetId="4678">
        <row r="1">
          <cell r="A1" t="str">
            <v>1월 생산실적</v>
          </cell>
        </row>
      </sheetData>
      <sheetData sheetId="4679">
        <row r="1">
          <cell r="A1" t="str">
            <v>1월 생산실적</v>
          </cell>
        </row>
      </sheetData>
      <sheetData sheetId="4680">
        <row r="1">
          <cell r="A1" t="str">
            <v>1월 생산실적</v>
          </cell>
        </row>
      </sheetData>
      <sheetData sheetId="4681">
        <row r="1">
          <cell r="A1" t="str">
            <v>1월 생산실적</v>
          </cell>
        </row>
      </sheetData>
      <sheetData sheetId="4682">
        <row r="1">
          <cell r="A1" t="str">
            <v>1월 생산실적</v>
          </cell>
        </row>
      </sheetData>
      <sheetData sheetId="4683">
        <row r="1">
          <cell r="A1" t="str">
            <v>1월 생산실적</v>
          </cell>
        </row>
      </sheetData>
      <sheetData sheetId="4684">
        <row r="1">
          <cell r="A1" t="str">
            <v>1월 생산실적</v>
          </cell>
        </row>
      </sheetData>
      <sheetData sheetId="4685">
        <row r="1">
          <cell r="A1" t="str">
            <v>1월 생산실적</v>
          </cell>
        </row>
      </sheetData>
      <sheetData sheetId="4686">
        <row r="1">
          <cell r="A1" t="str">
            <v>1월 생산실적</v>
          </cell>
        </row>
      </sheetData>
      <sheetData sheetId="4687">
        <row r="1">
          <cell r="A1" t="str">
            <v>1월 생산실적</v>
          </cell>
        </row>
      </sheetData>
      <sheetData sheetId="4688">
        <row r="1">
          <cell r="A1" t="str">
            <v>1월 생산실적</v>
          </cell>
        </row>
      </sheetData>
      <sheetData sheetId="4689">
        <row r="1">
          <cell r="A1" t="str">
            <v>1월 생산실적</v>
          </cell>
        </row>
      </sheetData>
      <sheetData sheetId="4690">
        <row r="1">
          <cell r="A1" t="str">
            <v>1월 생산실적</v>
          </cell>
        </row>
      </sheetData>
      <sheetData sheetId="4691">
        <row r="1">
          <cell r="A1" t="str">
            <v>1월 생산실적</v>
          </cell>
        </row>
      </sheetData>
      <sheetData sheetId="4692">
        <row r="1">
          <cell r="A1" t="str">
            <v>1월 생산실적</v>
          </cell>
        </row>
      </sheetData>
      <sheetData sheetId="4693">
        <row r="1">
          <cell r="A1" t="str">
            <v>1월 생산실적</v>
          </cell>
        </row>
      </sheetData>
      <sheetData sheetId="4694">
        <row r="1">
          <cell r="A1" t="str">
            <v>1월 생산실적</v>
          </cell>
        </row>
      </sheetData>
      <sheetData sheetId="4695">
        <row r="1">
          <cell r="A1" t="str">
            <v>1월 생산실적</v>
          </cell>
        </row>
      </sheetData>
      <sheetData sheetId="4696">
        <row r="1">
          <cell r="A1" t="str">
            <v>1월 생산실적</v>
          </cell>
        </row>
      </sheetData>
      <sheetData sheetId="4697">
        <row r="1">
          <cell r="A1" t="str">
            <v>1월 생산실적</v>
          </cell>
        </row>
      </sheetData>
      <sheetData sheetId="4698">
        <row r="1">
          <cell r="A1" t="str">
            <v>1월 생산실적</v>
          </cell>
        </row>
      </sheetData>
      <sheetData sheetId="4699">
        <row r="1">
          <cell r="A1" t="str">
            <v>1월 생산실적</v>
          </cell>
        </row>
      </sheetData>
      <sheetData sheetId="4700">
        <row r="1">
          <cell r="A1" t="str">
            <v>1월 생산실적</v>
          </cell>
        </row>
      </sheetData>
      <sheetData sheetId="4701">
        <row r="1">
          <cell r="A1" t="str">
            <v>1월 생산실적</v>
          </cell>
        </row>
      </sheetData>
      <sheetData sheetId="4702">
        <row r="1">
          <cell r="A1" t="str">
            <v>1월 생산실적</v>
          </cell>
        </row>
      </sheetData>
      <sheetData sheetId="4703">
        <row r="1">
          <cell r="A1" t="str">
            <v>1월 생산실적</v>
          </cell>
        </row>
      </sheetData>
      <sheetData sheetId="4704">
        <row r="1">
          <cell r="A1" t="str">
            <v>1월 생산실적</v>
          </cell>
        </row>
      </sheetData>
      <sheetData sheetId="4705">
        <row r="1">
          <cell r="A1" t="str">
            <v>1월 생산실적</v>
          </cell>
        </row>
      </sheetData>
      <sheetData sheetId="4706">
        <row r="1">
          <cell r="A1" t="str">
            <v>1월 생산실적</v>
          </cell>
        </row>
      </sheetData>
      <sheetData sheetId="4707">
        <row r="1">
          <cell r="A1" t="str">
            <v>1월 생산실적</v>
          </cell>
        </row>
      </sheetData>
      <sheetData sheetId="4708">
        <row r="1">
          <cell r="A1" t="str">
            <v>1월 생산실적</v>
          </cell>
        </row>
      </sheetData>
      <sheetData sheetId="4709">
        <row r="1">
          <cell r="A1" t="str">
            <v>1월 생산실적</v>
          </cell>
        </row>
      </sheetData>
      <sheetData sheetId="4710">
        <row r="1">
          <cell r="A1" t="str">
            <v>1월 생산실적</v>
          </cell>
        </row>
      </sheetData>
      <sheetData sheetId="4711">
        <row r="1">
          <cell r="A1" t="str">
            <v>1월 생산실적</v>
          </cell>
        </row>
      </sheetData>
      <sheetData sheetId="4712">
        <row r="1">
          <cell r="A1" t="str">
            <v>1월 생산실적</v>
          </cell>
        </row>
      </sheetData>
      <sheetData sheetId="4713">
        <row r="1">
          <cell r="A1" t="str">
            <v>1월 생산실적</v>
          </cell>
        </row>
      </sheetData>
      <sheetData sheetId="4714">
        <row r="1">
          <cell r="A1" t="str">
            <v>1월 생산실적</v>
          </cell>
        </row>
      </sheetData>
      <sheetData sheetId="4715">
        <row r="1">
          <cell r="A1" t="str">
            <v>1월 생산실적</v>
          </cell>
        </row>
      </sheetData>
      <sheetData sheetId="4716">
        <row r="1">
          <cell r="A1" t="str">
            <v>1월 생산실적</v>
          </cell>
        </row>
      </sheetData>
      <sheetData sheetId="4717">
        <row r="1">
          <cell r="A1" t="str">
            <v>1월 생산실적</v>
          </cell>
        </row>
      </sheetData>
      <sheetData sheetId="4718">
        <row r="1">
          <cell r="A1" t="str">
            <v>1월 생산실적</v>
          </cell>
        </row>
      </sheetData>
      <sheetData sheetId="4719">
        <row r="1">
          <cell r="A1" t="str">
            <v>1월 생산실적</v>
          </cell>
        </row>
      </sheetData>
      <sheetData sheetId="4720">
        <row r="1">
          <cell r="A1" t="str">
            <v>1월 생산실적</v>
          </cell>
        </row>
      </sheetData>
      <sheetData sheetId="4721">
        <row r="1">
          <cell r="A1" t="str">
            <v>1월 생산실적</v>
          </cell>
        </row>
      </sheetData>
      <sheetData sheetId="4722">
        <row r="1">
          <cell r="A1" t="str">
            <v>1월 생산실적</v>
          </cell>
        </row>
      </sheetData>
      <sheetData sheetId="4723">
        <row r="1">
          <cell r="A1" t="str">
            <v>1월 생산실적</v>
          </cell>
        </row>
      </sheetData>
      <sheetData sheetId="4724">
        <row r="1">
          <cell r="A1" t="str">
            <v>1월 생산실적</v>
          </cell>
        </row>
      </sheetData>
      <sheetData sheetId="4725">
        <row r="1">
          <cell r="A1" t="str">
            <v>1월 생산실적</v>
          </cell>
        </row>
      </sheetData>
      <sheetData sheetId="4726">
        <row r="1">
          <cell r="A1" t="str">
            <v>1월 생산실적</v>
          </cell>
        </row>
      </sheetData>
      <sheetData sheetId="4727">
        <row r="1">
          <cell r="A1" t="str">
            <v>1월 생산실적</v>
          </cell>
        </row>
      </sheetData>
      <sheetData sheetId="4728">
        <row r="1">
          <cell r="A1" t="str">
            <v>1월 생산실적</v>
          </cell>
        </row>
      </sheetData>
      <sheetData sheetId="4729">
        <row r="1">
          <cell r="A1" t="str">
            <v>1월 생산실적</v>
          </cell>
        </row>
      </sheetData>
      <sheetData sheetId="4730">
        <row r="1">
          <cell r="A1" t="str">
            <v>1월 생산실적</v>
          </cell>
        </row>
      </sheetData>
      <sheetData sheetId="4731">
        <row r="1">
          <cell r="A1" t="str">
            <v>1월 생산실적</v>
          </cell>
        </row>
      </sheetData>
      <sheetData sheetId="4732">
        <row r="1">
          <cell r="A1" t="str">
            <v>1월 생산실적</v>
          </cell>
        </row>
      </sheetData>
      <sheetData sheetId="4733">
        <row r="1">
          <cell r="A1" t="str">
            <v>1월 생산실적</v>
          </cell>
        </row>
      </sheetData>
      <sheetData sheetId="4734">
        <row r="1">
          <cell r="A1" t="str">
            <v>1월 생산실적</v>
          </cell>
        </row>
      </sheetData>
      <sheetData sheetId="4735">
        <row r="1">
          <cell r="A1" t="str">
            <v>1월 생산실적</v>
          </cell>
        </row>
      </sheetData>
      <sheetData sheetId="4736">
        <row r="1">
          <cell r="A1" t="str">
            <v>1월 생산실적</v>
          </cell>
        </row>
      </sheetData>
      <sheetData sheetId="4737">
        <row r="1">
          <cell r="A1" t="str">
            <v>1월 생산실적</v>
          </cell>
        </row>
      </sheetData>
      <sheetData sheetId="4738">
        <row r="1">
          <cell r="A1" t="str">
            <v>1월 생산실적</v>
          </cell>
        </row>
      </sheetData>
      <sheetData sheetId="4739">
        <row r="1">
          <cell r="A1" t="str">
            <v>1월 생산실적</v>
          </cell>
        </row>
      </sheetData>
      <sheetData sheetId="4740">
        <row r="1">
          <cell r="A1" t="str">
            <v>1월 생산실적</v>
          </cell>
        </row>
      </sheetData>
      <sheetData sheetId="4741">
        <row r="1">
          <cell r="A1" t="str">
            <v>1월 생산실적</v>
          </cell>
        </row>
      </sheetData>
      <sheetData sheetId="4742">
        <row r="1">
          <cell r="A1" t="str">
            <v>1월 생산실적</v>
          </cell>
        </row>
      </sheetData>
      <sheetData sheetId="4743">
        <row r="1">
          <cell r="A1" t="str">
            <v>1월 생산실적</v>
          </cell>
        </row>
      </sheetData>
      <sheetData sheetId="4744">
        <row r="1">
          <cell r="A1" t="str">
            <v>1월 생산실적</v>
          </cell>
        </row>
      </sheetData>
      <sheetData sheetId="4745">
        <row r="1">
          <cell r="A1" t="str">
            <v>1월 생산실적</v>
          </cell>
        </row>
      </sheetData>
      <sheetData sheetId="4746">
        <row r="1">
          <cell r="A1" t="str">
            <v>1월 생산실적</v>
          </cell>
        </row>
      </sheetData>
      <sheetData sheetId="4747">
        <row r="1">
          <cell r="A1" t="str">
            <v>1월 생산실적</v>
          </cell>
        </row>
      </sheetData>
      <sheetData sheetId="4748">
        <row r="1">
          <cell r="A1" t="str">
            <v>1월 생산실적</v>
          </cell>
        </row>
      </sheetData>
      <sheetData sheetId="4749">
        <row r="1">
          <cell r="A1" t="str">
            <v>1월 생산실적</v>
          </cell>
        </row>
      </sheetData>
      <sheetData sheetId="4750">
        <row r="1">
          <cell r="A1" t="str">
            <v>1월 생산실적</v>
          </cell>
        </row>
      </sheetData>
      <sheetData sheetId="4751">
        <row r="1">
          <cell r="A1" t="str">
            <v>1월 생산실적</v>
          </cell>
        </row>
      </sheetData>
      <sheetData sheetId="4752">
        <row r="1">
          <cell r="A1" t="str">
            <v>1월 생산실적</v>
          </cell>
        </row>
      </sheetData>
      <sheetData sheetId="4753">
        <row r="1">
          <cell r="A1" t="str">
            <v>1월 생산실적</v>
          </cell>
        </row>
      </sheetData>
      <sheetData sheetId="4754">
        <row r="1">
          <cell r="A1" t="str">
            <v>1월 생산실적</v>
          </cell>
        </row>
      </sheetData>
      <sheetData sheetId="4755">
        <row r="1">
          <cell r="A1" t="str">
            <v>1월 생산실적</v>
          </cell>
        </row>
      </sheetData>
      <sheetData sheetId="4756">
        <row r="1">
          <cell r="A1" t="str">
            <v>1월 생산실적</v>
          </cell>
        </row>
      </sheetData>
      <sheetData sheetId="4757">
        <row r="1">
          <cell r="A1" t="str">
            <v>1월 생산실적</v>
          </cell>
        </row>
      </sheetData>
      <sheetData sheetId="4758" refreshError="1"/>
      <sheetData sheetId="4759" refreshError="1"/>
      <sheetData sheetId="4760">
        <row r="1">
          <cell r="A1" t="str">
            <v>1월 생산실적</v>
          </cell>
        </row>
      </sheetData>
      <sheetData sheetId="4761">
        <row r="1">
          <cell r="A1" t="str">
            <v>1월 생산실적</v>
          </cell>
        </row>
      </sheetData>
      <sheetData sheetId="4762">
        <row r="1">
          <cell r="A1" t="str">
            <v>1월 생산실적</v>
          </cell>
        </row>
      </sheetData>
      <sheetData sheetId="4763">
        <row r="1">
          <cell r="A1" t="str">
            <v>1월 생산실적</v>
          </cell>
        </row>
      </sheetData>
      <sheetData sheetId="4764">
        <row r="1">
          <cell r="A1" t="str">
            <v>1월 생산실적</v>
          </cell>
        </row>
      </sheetData>
      <sheetData sheetId="4765">
        <row r="1">
          <cell r="A1" t="str">
            <v>1월 생산실적</v>
          </cell>
        </row>
      </sheetData>
      <sheetData sheetId="4766">
        <row r="1">
          <cell r="A1" t="str">
            <v>1월 생산실적</v>
          </cell>
        </row>
      </sheetData>
      <sheetData sheetId="4767">
        <row r="1">
          <cell r="A1" t="str">
            <v>1월 생산실적</v>
          </cell>
        </row>
      </sheetData>
      <sheetData sheetId="4768" refreshError="1"/>
      <sheetData sheetId="4769" refreshError="1"/>
      <sheetData sheetId="4770">
        <row r="1">
          <cell r="A1" t="str">
            <v>1월 생산실적</v>
          </cell>
        </row>
      </sheetData>
      <sheetData sheetId="4771">
        <row r="1">
          <cell r="A1" t="str">
            <v>1월 생산실적</v>
          </cell>
        </row>
      </sheetData>
      <sheetData sheetId="4772">
        <row r="1">
          <cell r="A1" t="str">
            <v>1월 생산실적</v>
          </cell>
        </row>
      </sheetData>
      <sheetData sheetId="4773">
        <row r="1">
          <cell r="A1" t="str">
            <v>1월 생산실적</v>
          </cell>
        </row>
      </sheetData>
      <sheetData sheetId="4774">
        <row r="1">
          <cell r="A1" t="str">
            <v>1월 생산실적</v>
          </cell>
        </row>
      </sheetData>
      <sheetData sheetId="4775">
        <row r="1">
          <cell r="A1" t="str">
            <v>1월 생산실적</v>
          </cell>
        </row>
      </sheetData>
      <sheetData sheetId="4776">
        <row r="1">
          <cell r="A1" t="str">
            <v>1월 생산실적</v>
          </cell>
        </row>
      </sheetData>
      <sheetData sheetId="4777">
        <row r="1">
          <cell r="A1" t="str">
            <v>1월 생산실적</v>
          </cell>
        </row>
      </sheetData>
      <sheetData sheetId="4778">
        <row r="1">
          <cell r="A1" t="str">
            <v>1월 생산실적</v>
          </cell>
        </row>
      </sheetData>
      <sheetData sheetId="4779">
        <row r="1">
          <cell r="A1" t="str">
            <v>1월 생산실적</v>
          </cell>
        </row>
      </sheetData>
      <sheetData sheetId="4780">
        <row r="1">
          <cell r="A1" t="str">
            <v>1월 생산실적</v>
          </cell>
        </row>
      </sheetData>
      <sheetData sheetId="4781">
        <row r="1">
          <cell r="A1" t="str">
            <v>1월 생산실적</v>
          </cell>
        </row>
      </sheetData>
      <sheetData sheetId="4782">
        <row r="1">
          <cell r="A1" t="str">
            <v>1월 생산실적</v>
          </cell>
        </row>
      </sheetData>
      <sheetData sheetId="4783">
        <row r="1">
          <cell r="A1" t="str">
            <v>1월 생산실적</v>
          </cell>
        </row>
      </sheetData>
      <sheetData sheetId="4784">
        <row r="1">
          <cell r="A1" t="str">
            <v>1월 생산실적</v>
          </cell>
        </row>
      </sheetData>
      <sheetData sheetId="4785">
        <row r="1">
          <cell r="A1" t="str">
            <v>1월 생산실적</v>
          </cell>
        </row>
      </sheetData>
      <sheetData sheetId="4786">
        <row r="1">
          <cell r="A1" t="str">
            <v>1월 생산실적</v>
          </cell>
        </row>
      </sheetData>
      <sheetData sheetId="4787">
        <row r="1">
          <cell r="A1" t="str">
            <v>1월 생산실적</v>
          </cell>
        </row>
      </sheetData>
      <sheetData sheetId="4788">
        <row r="1">
          <cell r="A1" t="str">
            <v>1월 생산실적</v>
          </cell>
        </row>
      </sheetData>
      <sheetData sheetId="4789">
        <row r="1">
          <cell r="A1" t="str">
            <v>1월 생산실적</v>
          </cell>
        </row>
      </sheetData>
      <sheetData sheetId="4790">
        <row r="1">
          <cell r="A1" t="str">
            <v>1월 생산실적</v>
          </cell>
        </row>
      </sheetData>
      <sheetData sheetId="4791">
        <row r="1">
          <cell r="A1" t="str">
            <v>1월 생산실적</v>
          </cell>
        </row>
      </sheetData>
      <sheetData sheetId="4792">
        <row r="1">
          <cell r="A1" t="str">
            <v>1월 생산실적</v>
          </cell>
        </row>
      </sheetData>
      <sheetData sheetId="4793">
        <row r="1">
          <cell r="A1" t="str">
            <v>1월 생산실적</v>
          </cell>
        </row>
      </sheetData>
      <sheetData sheetId="4794">
        <row r="1">
          <cell r="A1" t="str">
            <v>1월 생산실적</v>
          </cell>
        </row>
      </sheetData>
      <sheetData sheetId="4795">
        <row r="1">
          <cell r="A1" t="str">
            <v>1월 생산실적</v>
          </cell>
        </row>
      </sheetData>
      <sheetData sheetId="4796">
        <row r="1">
          <cell r="A1" t="str">
            <v>1월 생산실적</v>
          </cell>
        </row>
      </sheetData>
      <sheetData sheetId="4797">
        <row r="1">
          <cell r="A1" t="str">
            <v>1월 생산실적</v>
          </cell>
        </row>
      </sheetData>
      <sheetData sheetId="4798">
        <row r="1">
          <cell r="A1" t="str">
            <v>1월 생산실적</v>
          </cell>
        </row>
      </sheetData>
      <sheetData sheetId="4799">
        <row r="1">
          <cell r="A1" t="str">
            <v>1월 생산실적</v>
          </cell>
        </row>
      </sheetData>
      <sheetData sheetId="4800">
        <row r="1">
          <cell r="A1" t="str">
            <v>1월 생산실적</v>
          </cell>
        </row>
      </sheetData>
      <sheetData sheetId="4801">
        <row r="1">
          <cell r="A1" t="str">
            <v>1월 생산실적</v>
          </cell>
        </row>
      </sheetData>
      <sheetData sheetId="4802">
        <row r="1">
          <cell r="A1" t="str">
            <v>1월 생산실적</v>
          </cell>
        </row>
      </sheetData>
      <sheetData sheetId="4803">
        <row r="1">
          <cell r="A1" t="str">
            <v>1월 생산실적</v>
          </cell>
        </row>
      </sheetData>
      <sheetData sheetId="4804">
        <row r="1">
          <cell r="A1" t="str">
            <v>1월 생산실적</v>
          </cell>
        </row>
      </sheetData>
      <sheetData sheetId="4805">
        <row r="1">
          <cell r="A1" t="str">
            <v>1월 생산실적</v>
          </cell>
        </row>
      </sheetData>
      <sheetData sheetId="4806">
        <row r="1">
          <cell r="A1" t="str">
            <v>1월 생산실적</v>
          </cell>
        </row>
      </sheetData>
      <sheetData sheetId="4807">
        <row r="1">
          <cell r="A1" t="str">
            <v>1월 생산실적</v>
          </cell>
        </row>
      </sheetData>
      <sheetData sheetId="4808">
        <row r="1">
          <cell r="A1" t="str">
            <v>1월 생산실적</v>
          </cell>
        </row>
      </sheetData>
      <sheetData sheetId="4809">
        <row r="1">
          <cell r="A1" t="str">
            <v>1월 생산실적</v>
          </cell>
        </row>
      </sheetData>
      <sheetData sheetId="4810">
        <row r="1">
          <cell r="A1" t="str">
            <v>1월 생산실적</v>
          </cell>
        </row>
      </sheetData>
      <sheetData sheetId="4811">
        <row r="1">
          <cell r="A1" t="str">
            <v>1월 생산실적</v>
          </cell>
        </row>
      </sheetData>
      <sheetData sheetId="4812">
        <row r="1">
          <cell r="A1" t="str">
            <v>1월 생산실적</v>
          </cell>
        </row>
      </sheetData>
      <sheetData sheetId="4813">
        <row r="1">
          <cell r="A1" t="str">
            <v>1월 생산실적</v>
          </cell>
        </row>
      </sheetData>
      <sheetData sheetId="4814">
        <row r="1">
          <cell r="A1" t="str">
            <v>1월 생산실적</v>
          </cell>
        </row>
      </sheetData>
      <sheetData sheetId="4815">
        <row r="1">
          <cell r="A1" t="str">
            <v>1월 생산실적</v>
          </cell>
        </row>
      </sheetData>
      <sheetData sheetId="4816">
        <row r="1">
          <cell r="A1" t="str">
            <v>1월 생산실적</v>
          </cell>
        </row>
      </sheetData>
      <sheetData sheetId="4817">
        <row r="1">
          <cell r="A1" t="str">
            <v>1월 생산실적</v>
          </cell>
        </row>
      </sheetData>
      <sheetData sheetId="4818">
        <row r="1">
          <cell r="A1" t="str">
            <v>1월 생산실적</v>
          </cell>
        </row>
      </sheetData>
      <sheetData sheetId="4819">
        <row r="1">
          <cell r="A1" t="str">
            <v>1월 생산실적</v>
          </cell>
        </row>
      </sheetData>
      <sheetData sheetId="4820">
        <row r="1">
          <cell r="A1" t="str">
            <v>1월 생산실적</v>
          </cell>
        </row>
      </sheetData>
      <sheetData sheetId="4821">
        <row r="1">
          <cell r="A1" t="str">
            <v>1월 생산실적</v>
          </cell>
        </row>
      </sheetData>
      <sheetData sheetId="4822">
        <row r="1">
          <cell r="A1" t="str">
            <v>1월 생산실적</v>
          </cell>
        </row>
      </sheetData>
      <sheetData sheetId="4823">
        <row r="1">
          <cell r="A1" t="str">
            <v>1월 생산실적</v>
          </cell>
        </row>
      </sheetData>
      <sheetData sheetId="4824">
        <row r="1">
          <cell r="A1" t="str">
            <v>1월 생산실적</v>
          </cell>
        </row>
      </sheetData>
      <sheetData sheetId="4825">
        <row r="1">
          <cell r="A1" t="str">
            <v>1월 생산실적</v>
          </cell>
        </row>
      </sheetData>
      <sheetData sheetId="4826">
        <row r="1">
          <cell r="A1" t="str">
            <v>1월 생산실적</v>
          </cell>
        </row>
      </sheetData>
      <sheetData sheetId="4827">
        <row r="1">
          <cell r="A1" t="str">
            <v>1월 생산실적</v>
          </cell>
        </row>
      </sheetData>
      <sheetData sheetId="4828">
        <row r="1">
          <cell r="A1" t="str">
            <v>1월 생산실적</v>
          </cell>
        </row>
      </sheetData>
      <sheetData sheetId="4829">
        <row r="1">
          <cell r="A1" t="str">
            <v>1월 생산실적</v>
          </cell>
        </row>
      </sheetData>
      <sheetData sheetId="4830">
        <row r="1">
          <cell r="A1" t="str">
            <v>1월 생산실적</v>
          </cell>
        </row>
      </sheetData>
      <sheetData sheetId="4831">
        <row r="1">
          <cell r="A1" t="str">
            <v>1월 생산실적</v>
          </cell>
        </row>
      </sheetData>
      <sheetData sheetId="4832">
        <row r="1">
          <cell r="A1" t="str">
            <v>1월 생산실적</v>
          </cell>
        </row>
      </sheetData>
      <sheetData sheetId="4833">
        <row r="1">
          <cell r="A1" t="str">
            <v>1월 생산실적</v>
          </cell>
        </row>
      </sheetData>
      <sheetData sheetId="4834">
        <row r="1">
          <cell r="A1" t="str">
            <v>1월 생산실적</v>
          </cell>
        </row>
      </sheetData>
      <sheetData sheetId="4835">
        <row r="1">
          <cell r="A1" t="str">
            <v>1월 생산실적</v>
          </cell>
        </row>
      </sheetData>
      <sheetData sheetId="4836">
        <row r="1">
          <cell r="A1" t="str">
            <v>1월 생산실적</v>
          </cell>
        </row>
      </sheetData>
      <sheetData sheetId="4837">
        <row r="1">
          <cell r="A1" t="str">
            <v>1월 생산실적</v>
          </cell>
        </row>
      </sheetData>
      <sheetData sheetId="4838">
        <row r="1">
          <cell r="A1" t="str">
            <v>1월 생산실적</v>
          </cell>
        </row>
      </sheetData>
      <sheetData sheetId="4839">
        <row r="1">
          <cell r="A1" t="str">
            <v>1월 생산실적</v>
          </cell>
        </row>
      </sheetData>
      <sheetData sheetId="4840">
        <row r="1">
          <cell r="A1" t="str">
            <v>1월 생산실적</v>
          </cell>
        </row>
      </sheetData>
      <sheetData sheetId="4841">
        <row r="1">
          <cell r="A1" t="str">
            <v>1월 생산실적</v>
          </cell>
        </row>
      </sheetData>
      <sheetData sheetId="4842">
        <row r="1">
          <cell r="A1" t="str">
            <v>1월 생산실적</v>
          </cell>
        </row>
      </sheetData>
      <sheetData sheetId="4843">
        <row r="1">
          <cell r="A1" t="str">
            <v>1월 생산실적</v>
          </cell>
        </row>
      </sheetData>
      <sheetData sheetId="4844">
        <row r="1">
          <cell r="A1" t="str">
            <v>1월 생산실적</v>
          </cell>
        </row>
      </sheetData>
      <sheetData sheetId="4845">
        <row r="1">
          <cell r="A1" t="str">
            <v>1월 생산실적</v>
          </cell>
        </row>
      </sheetData>
      <sheetData sheetId="4846">
        <row r="1">
          <cell r="A1" t="str">
            <v>1월 생산실적</v>
          </cell>
        </row>
      </sheetData>
      <sheetData sheetId="4847">
        <row r="1">
          <cell r="A1" t="str">
            <v>1월 생산실적</v>
          </cell>
        </row>
      </sheetData>
      <sheetData sheetId="4848">
        <row r="1">
          <cell r="A1" t="str">
            <v>1월 생산실적</v>
          </cell>
        </row>
      </sheetData>
      <sheetData sheetId="4849">
        <row r="1">
          <cell r="A1" t="str">
            <v>1월 생산실적</v>
          </cell>
        </row>
      </sheetData>
      <sheetData sheetId="4850">
        <row r="1">
          <cell r="A1" t="str">
            <v>1월 생산실적</v>
          </cell>
        </row>
      </sheetData>
      <sheetData sheetId="4851">
        <row r="1">
          <cell r="A1" t="str">
            <v>1월 생산실적</v>
          </cell>
        </row>
      </sheetData>
      <sheetData sheetId="4852">
        <row r="1">
          <cell r="A1" t="str">
            <v>1월 생산실적</v>
          </cell>
        </row>
      </sheetData>
      <sheetData sheetId="4853">
        <row r="1">
          <cell r="A1" t="str">
            <v>1월 생산실적</v>
          </cell>
        </row>
      </sheetData>
      <sheetData sheetId="4854">
        <row r="1">
          <cell r="A1" t="str">
            <v>1월 생산실적</v>
          </cell>
        </row>
      </sheetData>
      <sheetData sheetId="4855">
        <row r="1">
          <cell r="A1" t="str">
            <v>1월 생산실적</v>
          </cell>
        </row>
      </sheetData>
      <sheetData sheetId="4856">
        <row r="1">
          <cell r="A1" t="str">
            <v>1월 생산실적</v>
          </cell>
        </row>
      </sheetData>
      <sheetData sheetId="4857">
        <row r="1">
          <cell r="A1" t="str">
            <v>1월 생산실적</v>
          </cell>
        </row>
      </sheetData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>
        <row r="1">
          <cell r="A1" t="str">
            <v>1월 생산실적</v>
          </cell>
        </row>
      </sheetData>
      <sheetData sheetId="4914">
        <row r="1">
          <cell r="A1" t="str">
            <v>1월 생산실적</v>
          </cell>
        </row>
      </sheetData>
      <sheetData sheetId="4915" refreshError="1"/>
      <sheetData sheetId="4916">
        <row r="1">
          <cell r="A1" t="str">
            <v>1월 생산실적</v>
          </cell>
        </row>
      </sheetData>
      <sheetData sheetId="4917">
        <row r="1">
          <cell r="A1" t="str">
            <v>1월 생산실적</v>
          </cell>
        </row>
      </sheetData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>
        <row r="1">
          <cell r="A1" t="str">
            <v>1월 생산실적</v>
          </cell>
        </row>
      </sheetData>
      <sheetData sheetId="4940">
        <row r="1">
          <cell r="A1" t="str">
            <v>1월 생산실적</v>
          </cell>
        </row>
      </sheetData>
      <sheetData sheetId="4941" refreshError="1"/>
      <sheetData sheetId="4942">
        <row r="1">
          <cell r="A1" t="str">
            <v>1월 생산실적</v>
          </cell>
        </row>
      </sheetData>
      <sheetData sheetId="4943">
        <row r="1">
          <cell r="A1" t="str">
            <v>1월 생산실적</v>
          </cell>
        </row>
      </sheetData>
      <sheetData sheetId="4944">
        <row r="1">
          <cell r="A1" t="str">
            <v>1월 생산실적</v>
          </cell>
        </row>
      </sheetData>
      <sheetData sheetId="4945">
        <row r="6">
          <cell r="A6">
            <v>1</v>
          </cell>
        </row>
      </sheetData>
      <sheetData sheetId="4946">
        <row r="1">
          <cell r="A1" t="str">
            <v>1월 생산실적</v>
          </cell>
        </row>
      </sheetData>
      <sheetData sheetId="4947"/>
      <sheetData sheetId="4948">
        <row r="1">
          <cell r="A1" t="str">
            <v>1월 생산실적</v>
          </cell>
        </row>
      </sheetData>
      <sheetData sheetId="4949">
        <row r="1">
          <cell r="A1" t="str">
            <v>1월 생산실적</v>
          </cell>
        </row>
      </sheetData>
      <sheetData sheetId="4950">
        <row r="1">
          <cell r="A1" t="str">
            <v>1월 생산실적</v>
          </cell>
        </row>
      </sheetData>
      <sheetData sheetId="4951">
        <row r="1">
          <cell r="A1" t="str">
            <v>1월 생산실적</v>
          </cell>
        </row>
      </sheetData>
      <sheetData sheetId="4952">
        <row r="1">
          <cell r="A1" t="str">
            <v>1월 생산실적</v>
          </cell>
        </row>
      </sheetData>
      <sheetData sheetId="4953">
        <row r="1">
          <cell r="A1" t="str">
            <v>1월 생산실적</v>
          </cell>
        </row>
      </sheetData>
      <sheetData sheetId="4954">
        <row r="1">
          <cell r="A1" t="str">
            <v>1월 생산실적</v>
          </cell>
        </row>
      </sheetData>
      <sheetData sheetId="4955">
        <row r="1">
          <cell r="A1" t="str">
            <v>1월 생산실적</v>
          </cell>
        </row>
      </sheetData>
      <sheetData sheetId="4956"/>
      <sheetData sheetId="4957">
        <row r="1">
          <cell r="A1" t="str">
            <v>1월 생산실적</v>
          </cell>
        </row>
      </sheetData>
      <sheetData sheetId="4958">
        <row r="1">
          <cell r="A1" t="str">
            <v>1월 생산실적</v>
          </cell>
        </row>
      </sheetData>
      <sheetData sheetId="4959">
        <row r="1">
          <cell r="A1" t="str">
            <v>1월 생산실적</v>
          </cell>
        </row>
      </sheetData>
      <sheetData sheetId="4960">
        <row r="1">
          <cell r="A1" t="str">
            <v>1월 생산실적</v>
          </cell>
        </row>
      </sheetData>
      <sheetData sheetId="4961">
        <row r="1">
          <cell r="A1" t="str">
            <v>1월 생산실적</v>
          </cell>
        </row>
      </sheetData>
      <sheetData sheetId="4962">
        <row r="1">
          <cell r="A1" t="str">
            <v>1월 생산실적</v>
          </cell>
        </row>
      </sheetData>
      <sheetData sheetId="4963">
        <row r="1">
          <cell r="A1" t="str">
            <v>1월 생산실적</v>
          </cell>
        </row>
      </sheetData>
      <sheetData sheetId="4964">
        <row r="1">
          <cell r="A1" t="str">
            <v>1월 생산실적</v>
          </cell>
        </row>
      </sheetData>
      <sheetData sheetId="4965">
        <row r="1">
          <cell r="A1" t="str">
            <v>1월 생산실적</v>
          </cell>
        </row>
      </sheetData>
      <sheetData sheetId="4966">
        <row r="1">
          <cell r="A1" t="str">
            <v>1월 생산실적</v>
          </cell>
        </row>
      </sheetData>
      <sheetData sheetId="4967">
        <row r="1">
          <cell r="A1" t="str">
            <v>1월 생산실적</v>
          </cell>
        </row>
      </sheetData>
      <sheetData sheetId="4968">
        <row r="1">
          <cell r="A1" t="str">
            <v>1월 생산실적</v>
          </cell>
        </row>
      </sheetData>
      <sheetData sheetId="4969">
        <row r="1">
          <cell r="A1" t="str">
            <v>1월 생산실적</v>
          </cell>
        </row>
      </sheetData>
      <sheetData sheetId="4970">
        <row r="1">
          <cell r="A1" t="str">
            <v>1월 생산실적</v>
          </cell>
        </row>
      </sheetData>
      <sheetData sheetId="4971">
        <row r="1">
          <cell r="A1" t="str">
            <v>1월 생산실적</v>
          </cell>
        </row>
      </sheetData>
      <sheetData sheetId="4972">
        <row r="1">
          <cell r="A1" t="str">
            <v>1월 생산실적</v>
          </cell>
        </row>
      </sheetData>
      <sheetData sheetId="4973">
        <row r="1">
          <cell r="A1" t="str">
            <v>1월 생산실적</v>
          </cell>
        </row>
      </sheetData>
      <sheetData sheetId="4974">
        <row r="1">
          <cell r="A1" t="str">
            <v>1월 생산실적</v>
          </cell>
        </row>
      </sheetData>
      <sheetData sheetId="4975">
        <row r="1">
          <cell r="A1" t="str">
            <v>1월 생산실적</v>
          </cell>
        </row>
      </sheetData>
      <sheetData sheetId="4976">
        <row r="1">
          <cell r="A1" t="str">
            <v>1월 생산실적</v>
          </cell>
        </row>
      </sheetData>
      <sheetData sheetId="4977">
        <row r="1">
          <cell r="A1" t="str">
            <v>1월 생산실적</v>
          </cell>
        </row>
      </sheetData>
      <sheetData sheetId="4978">
        <row r="1">
          <cell r="A1" t="str">
            <v>1월 생산실적</v>
          </cell>
        </row>
      </sheetData>
      <sheetData sheetId="4979">
        <row r="1">
          <cell r="A1" t="str">
            <v>1월 생산실적</v>
          </cell>
        </row>
      </sheetData>
      <sheetData sheetId="4980">
        <row r="1">
          <cell r="A1" t="str">
            <v>1월 생산실적</v>
          </cell>
        </row>
      </sheetData>
      <sheetData sheetId="4981">
        <row r="1">
          <cell r="A1" t="str">
            <v>1월 생산실적</v>
          </cell>
        </row>
      </sheetData>
      <sheetData sheetId="4982">
        <row r="1">
          <cell r="A1" t="str">
            <v>1월 생산실적</v>
          </cell>
        </row>
      </sheetData>
      <sheetData sheetId="4983">
        <row r="1">
          <cell r="A1" t="str">
            <v>1월 생산실적</v>
          </cell>
        </row>
      </sheetData>
      <sheetData sheetId="4984">
        <row r="1">
          <cell r="A1" t="str">
            <v>1월 생산실적</v>
          </cell>
        </row>
      </sheetData>
      <sheetData sheetId="4985">
        <row r="1">
          <cell r="A1" t="str">
            <v>1월 생산실적</v>
          </cell>
        </row>
      </sheetData>
      <sheetData sheetId="4986">
        <row r="1">
          <cell r="A1" t="str">
            <v>1월 생산실적</v>
          </cell>
        </row>
      </sheetData>
      <sheetData sheetId="4987">
        <row r="1">
          <cell r="A1" t="str">
            <v>1월 생산실적</v>
          </cell>
        </row>
      </sheetData>
      <sheetData sheetId="4988">
        <row r="1">
          <cell r="A1" t="str">
            <v>1월 생산실적</v>
          </cell>
        </row>
      </sheetData>
      <sheetData sheetId="4989">
        <row r="1">
          <cell r="A1" t="str">
            <v>1월 생산실적</v>
          </cell>
        </row>
      </sheetData>
      <sheetData sheetId="4990">
        <row r="1">
          <cell r="A1" t="str">
            <v>1월 생산실적</v>
          </cell>
        </row>
      </sheetData>
      <sheetData sheetId="4991">
        <row r="1">
          <cell r="A1" t="str">
            <v>1월 생산실적</v>
          </cell>
        </row>
      </sheetData>
      <sheetData sheetId="4992"/>
      <sheetData sheetId="4993"/>
      <sheetData sheetId="4994"/>
      <sheetData sheetId="4995"/>
      <sheetData sheetId="4996"/>
      <sheetData sheetId="4997">
        <row r="1">
          <cell r="A1" t="str">
            <v>1월 생산실적</v>
          </cell>
        </row>
      </sheetData>
      <sheetData sheetId="4998">
        <row r="1">
          <cell r="A1" t="str">
            <v>1월 생산실적</v>
          </cell>
        </row>
      </sheetData>
      <sheetData sheetId="4999">
        <row r="1">
          <cell r="A1" t="str">
            <v>1월 생산실적</v>
          </cell>
        </row>
      </sheetData>
      <sheetData sheetId="5000">
        <row r="1">
          <cell r="A1" t="str">
            <v>1월 생산실적</v>
          </cell>
        </row>
      </sheetData>
      <sheetData sheetId="5001">
        <row r="1">
          <cell r="A1" t="str">
            <v>1월 생산실적</v>
          </cell>
        </row>
      </sheetData>
      <sheetData sheetId="5002">
        <row r="1">
          <cell r="A1" t="str">
            <v>1월 생산실적</v>
          </cell>
        </row>
      </sheetData>
      <sheetData sheetId="5003">
        <row r="1">
          <cell r="A1" t="str">
            <v>1월 생산실적</v>
          </cell>
        </row>
      </sheetData>
      <sheetData sheetId="5004">
        <row r="1">
          <cell r="A1" t="str">
            <v>1월 생산실적</v>
          </cell>
        </row>
      </sheetData>
      <sheetData sheetId="5005">
        <row r="1">
          <cell r="A1" t="str">
            <v>1월 생산실적</v>
          </cell>
        </row>
      </sheetData>
      <sheetData sheetId="5006">
        <row r="1">
          <cell r="A1" t="str">
            <v>1월 생산실적</v>
          </cell>
        </row>
      </sheetData>
      <sheetData sheetId="5007">
        <row r="1">
          <cell r="A1" t="str">
            <v>1월 생산실적</v>
          </cell>
        </row>
      </sheetData>
      <sheetData sheetId="5008">
        <row r="1">
          <cell r="A1" t="str">
            <v>1월 생산실적</v>
          </cell>
        </row>
      </sheetData>
      <sheetData sheetId="5009">
        <row r="1">
          <cell r="A1" t="str">
            <v>1월 생산실적</v>
          </cell>
        </row>
      </sheetData>
      <sheetData sheetId="5010">
        <row r="1">
          <cell r="A1" t="str">
            <v>1월 생산실적</v>
          </cell>
        </row>
      </sheetData>
      <sheetData sheetId="5011">
        <row r="1">
          <cell r="A1" t="str">
            <v>1월 생산실적</v>
          </cell>
        </row>
      </sheetData>
      <sheetData sheetId="5012">
        <row r="1">
          <cell r="A1" t="str">
            <v>1월 생산실적</v>
          </cell>
        </row>
      </sheetData>
      <sheetData sheetId="5013">
        <row r="1">
          <cell r="A1" t="str">
            <v>1월 생산실적</v>
          </cell>
        </row>
      </sheetData>
      <sheetData sheetId="5014">
        <row r="1">
          <cell r="A1" t="str">
            <v>1월 생산실적</v>
          </cell>
        </row>
      </sheetData>
      <sheetData sheetId="5015">
        <row r="1">
          <cell r="A1" t="str">
            <v>1월 생산실적</v>
          </cell>
        </row>
      </sheetData>
      <sheetData sheetId="5016">
        <row r="1">
          <cell r="A1" t="str">
            <v>1월 생산실적</v>
          </cell>
        </row>
      </sheetData>
      <sheetData sheetId="5017">
        <row r="1">
          <cell r="A1" t="str">
            <v>1월 생산실적</v>
          </cell>
        </row>
      </sheetData>
      <sheetData sheetId="5018">
        <row r="1">
          <cell r="A1" t="str">
            <v>1월 생산실적</v>
          </cell>
        </row>
      </sheetData>
      <sheetData sheetId="5019">
        <row r="1">
          <cell r="A1" t="str">
            <v>1월 생산실적</v>
          </cell>
        </row>
      </sheetData>
      <sheetData sheetId="5020">
        <row r="1">
          <cell r="A1" t="str">
            <v>1월 생산실적</v>
          </cell>
        </row>
      </sheetData>
      <sheetData sheetId="5021">
        <row r="1">
          <cell r="A1" t="str">
            <v>1월 생산실적</v>
          </cell>
        </row>
      </sheetData>
      <sheetData sheetId="5022">
        <row r="1">
          <cell r="A1" t="str">
            <v>1월 생산실적</v>
          </cell>
        </row>
      </sheetData>
      <sheetData sheetId="5023">
        <row r="1">
          <cell r="A1" t="str">
            <v>1월 생산실적</v>
          </cell>
        </row>
      </sheetData>
      <sheetData sheetId="5024">
        <row r="1">
          <cell r="A1" t="str">
            <v>1월 생산실적</v>
          </cell>
        </row>
      </sheetData>
      <sheetData sheetId="5025">
        <row r="1">
          <cell r="A1" t="str">
            <v>1월 생산실적</v>
          </cell>
        </row>
      </sheetData>
      <sheetData sheetId="5026">
        <row r="1">
          <cell r="A1" t="str">
            <v>1월 생산실적</v>
          </cell>
        </row>
      </sheetData>
      <sheetData sheetId="5027">
        <row r="1">
          <cell r="A1" t="str">
            <v>1월 생산실적</v>
          </cell>
        </row>
      </sheetData>
      <sheetData sheetId="5028">
        <row r="1">
          <cell r="A1" t="str">
            <v>1월 생산실적</v>
          </cell>
        </row>
      </sheetData>
      <sheetData sheetId="5029">
        <row r="1">
          <cell r="A1" t="str">
            <v>1월 생산실적</v>
          </cell>
        </row>
      </sheetData>
      <sheetData sheetId="5030">
        <row r="1">
          <cell r="A1" t="str">
            <v>1월 생산실적</v>
          </cell>
        </row>
      </sheetData>
      <sheetData sheetId="5031">
        <row r="1">
          <cell r="A1" t="str">
            <v>1월 생산실적</v>
          </cell>
        </row>
      </sheetData>
      <sheetData sheetId="5032">
        <row r="1">
          <cell r="A1" t="str">
            <v>1월 생산실적</v>
          </cell>
        </row>
      </sheetData>
      <sheetData sheetId="5033">
        <row r="1">
          <cell r="A1" t="str">
            <v>1월 생산실적</v>
          </cell>
        </row>
      </sheetData>
      <sheetData sheetId="5034"/>
      <sheetData sheetId="5035">
        <row r="1">
          <cell r="A1" t="str">
            <v>1월 생산실적</v>
          </cell>
        </row>
      </sheetData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>
        <row r="1">
          <cell r="A1" t="str">
            <v>1월 생산실적</v>
          </cell>
        </row>
      </sheetData>
      <sheetData sheetId="5045">
        <row r="1">
          <cell r="A1" t="str">
            <v>1월 생산실적</v>
          </cell>
        </row>
      </sheetData>
      <sheetData sheetId="5046">
        <row r="1">
          <cell r="A1" t="str">
            <v>1월 생산실적</v>
          </cell>
        </row>
      </sheetData>
      <sheetData sheetId="5047">
        <row r="1">
          <cell r="A1" t="str">
            <v>1월 생산실적</v>
          </cell>
        </row>
      </sheetData>
      <sheetData sheetId="5048">
        <row r="1">
          <cell r="A1" t="str">
            <v>1월 생산실적</v>
          </cell>
        </row>
      </sheetData>
      <sheetData sheetId="5049">
        <row r="1">
          <cell r="A1" t="str">
            <v>1월 생산실적</v>
          </cell>
        </row>
      </sheetData>
      <sheetData sheetId="5050">
        <row r="1">
          <cell r="A1" t="str">
            <v>1월 생산실적</v>
          </cell>
        </row>
      </sheetData>
      <sheetData sheetId="5051">
        <row r="1">
          <cell r="A1" t="str">
            <v>1월 생산실적</v>
          </cell>
        </row>
      </sheetData>
      <sheetData sheetId="5052">
        <row r="1">
          <cell r="A1" t="str">
            <v>1월 생산실적</v>
          </cell>
        </row>
      </sheetData>
      <sheetData sheetId="5053"/>
      <sheetData sheetId="5054"/>
      <sheetData sheetId="5055"/>
      <sheetData sheetId="5056"/>
      <sheetData sheetId="5057">
        <row r="1">
          <cell r="A1" t="str">
            <v>1월 생산실적</v>
          </cell>
        </row>
      </sheetData>
      <sheetData sheetId="5058"/>
      <sheetData sheetId="5059"/>
      <sheetData sheetId="5060"/>
      <sheetData sheetId="5061"/>
      <sheetData sheetId="5062"/>
      <sheetData sheetId="5063">
        <row r="1">
          <cell r="A1" t="str">
            <v>1월 생산실적</v>
          </cell>
        </row>
      </sheetData>
      <sheetData sheetId="5064">
        <row r="1">
          <cell r="A1" t="str">
            <v>1월 생산실적</v>
          </cell>
        </row>
      </sheetData>
      <sheetData sheetId="5065">
        <row r="1">
          <cell r="A1" t="str">
            <v>1월 생산실적</v>
          </cell>
        </row>
      </sheetData>
      <sheetData sheetId="5066">
        <row r="1">
          <cell r="A1" t="str">
            <v>1월 생산실적</v>
          </cell>
        </row>
      </sheetData>
      <sheetData sheetId="5067">
        <row r="1">
          <cell r="A1" t="str">
            <v>1월 생산실적</v>
          </cell>
        </row>
      </sheetData>
      <sheetData sheetId="5068">
        <row r="1">
          <cell r="A1" t="str">
            <v>1월 생산실적</v>
          </cell>
        </row>
      </sheetData>
      <sheetData sheetId="5069">
        <row r="1">
          <cell r="A1" t="str">
            <v>1월 생산실적</v>
          </cell>
        </row>
      </sheetData>
      <sheetData sheetId="5070">
        <row r="1">
          <cell r="A1" t="str">
            <v>1월 생산실적</v>
          </cell>
        </row>
      </sheetData>
      <sheetData sheetId="5071">
        <row r="1">
          <cell r="A1" t="str">
            <v>1월 생산실적</v>
          </cell>
        </row>
      </sheetData>
      <sheetData sheetId="5072">
        <row r="1">
          <cell r="A1" t="str">
            <v>1월 생산실적</v>
          </cell>
        </row>
      </sheetData>
      <sheetData sheetId="5073">
        <row r="1">
          <cell r="A1" t="str">
            <v>1월 생산실적</v>
          </cell>
        </row>
      </sheetData>
      <sheetData sheetId="5074">
        <row r="1">
          <cell r="A1" t="str">
            <v>1월 생산실적</v>
          </cell>
        </row>
      </sheetData>
      <sheetData sheetId="5075">
        <row r="1">
          <cell r="A1" t="str">
            <v>1월 생산실적</v>
          </cell>
        </row>
      </sheetData>
      <sheetData sheetId="5076">
        <row r="1">
          <cell r="A1" t="str">
            <v>1월 생산실적</v>
          </cell>
        </row>
      </sheetData>
      <sheetData sheetId="5077">
        <row r="1">
          <cell r="A1" t="str">
            <v>1월 생산실적</v>
          </cell>
        </row>
      </sheetData>
      <sheetData sheetId="5078">
        <row r="1">
          <cell r="A1" t="str">
            <v>1월 생산실적</v>
          </cell>
        </row>
      </sheetData>
      <sheetData sheetId="5079">
        <row r="1">
          <cell r="A1" t="str">
            <v>1월 생산실적</v>
          </cell>
        </row>
      </sheetData>
      <sheetData sheetId="5080">
        <row r="1">
          <cell r="A1" t="str">
            <v>1월 생산실적</v>
          </cell>
        </row>
      </sheetData>
      <sheetData sheetId="5081">
        <row r="1">
          <cell r="A1" t="str">
            <v>1월 생산실적</v>
          </cell>
        </row>
      </sheetData>
      <sheetData sheetId="5082">
        <row r="1">
          <cell r="A1" t="str">
            <v>1월 생산실적</v>
          </cell>
        </row>
      </sheetData>
      <sheetData sheetId="5083">
        <row r="1">
          <cell r="A1" t="str">
            <v>1월 생산실적</v>
          </cell>
        </row>
      </sheetData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>
        <row r="1">
          <cell r="A1" t="str">
            <v>1월 생산실적</v>
          </cell>
        </row>
      </sheetData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>
        <row r="1">
          <cell r="A1" t="str">
            <v>1월 생산실적</v>
          </cell>
        </row>
      </sheetData>
      <sheetData sheetId="5107"/>
      <sheetData sheetId="5108"/>
      <sheetData sheetId="5109" refreshError="1"/>
      <sheetData sheetId="5110" refreshError="1"/>
      <sheetData sheetId="5111" refreshError="1"/>
      <sheetData sheetId="5112">
        <row r="1">
          <cell r="A1" t="str">
            <v>1월 생산실적</v>
          </cell>
        </row>
      </sheetData>
      <sheetData sheetId="5113">
        <row r="1">
          <cell r="A1" t="str">
            <v>1월 생산실적</v>
          </cell>
        </row>
      </sheetData>
      <sheetData sheetId="5114">
        <row r="1">
          <cell r="A1" t="str">
            <v>1월 생산실적</v>
          </cell>
        </row>
      </sheetData>
      <sheetData sheetId="5115">
        <row r="1">
          <cell r="A1" t="str">
            <v>1월 생산실적</v>
          </cell>
        </row>
      </sheetData>
      <sheetData sheetId="5116" refreshError="1"/>
      <sheetData sheetId="5117">
        <row r="1">
          <cell r="A1" t="str">
            <v>1월 생산실적</v>
          </cell>
        </row>
      </sheetData>
      <sheetData sheetId="5118">
        <row r="1">
          <cell r="A1" t="str">
            <v>1월 생산실적</v>
          </cell>
        </row>
      </sheetData>
      <sheetData sheetId="5119">
        <row r="1">
          <cell r="A1" t="str">
            <v>1월 생산실적</v>
          </cell>
        </row>
      </sheetData>
      <sheetData sheetId="5120">
        <row r="1">
          <cell r="A1" t="str">
            <v>1월 생산실적</v>
          </cell>
        </row>
      </sheetData>
      <sheetData sheetId="5121">
        <row r="1">
          <cell r="A1" t="str">
            <v>1월 생산실적</v>
          </cell>
        </row>
      </sheetData>
      <sheetData sheetId="5122">
        <row r="1">
          <cell r="A1" t="str">
            <v>1월 생산실적</v>
          </cell>
        </row>
      </sheetData>
      <sheetData sheetId="5123">
        <row r="1">
          <cell r="A1" t="str">
            <v>1월 생산실적</v>
          </cell>
        </row>
      </sheetData>
      <sheetData sheetId="5124">
        <row r="1">
          <cell r="A1" t="str">
            <v>1월 생산실적</v>
          </cell>
        </row>
      </sheetData>
      <sheetData sheetId="5125">
        <row r="1">
          <cell r="A1" t="str">
            <v>1월 생산실적</v>
          </cell>
        </row>
      </sheetData>
      <sheetData sheetId="5126">
        <row r="1">
          <cell r="A1" t="str">
            <v>1월 생산실적</v>
          </cell>
        </row>
      </sheetData>
      <sheetData sheetId="5127">
        <row r="1">
          <cell r="A1" t="str">
            <v>1월 생산실적</v>
          </cell>
        </row>
      </sheetData>
      <sheetData sheetId="5128">
        <row r="1">
          <cell r="A1" t="str">
            <v>1월 생산실적</v>
          </cell>
        </row>
      </sheetData>
      <sheetData sheetId="5129">
        <row r="1">
          <cell r="A1" t="str">
            <v>1월 생산실적</v>
          </cell>
        </row>
      </sheetData>
      <sheetData sheetId="5130">
        <row r="1">
          <cell r="A1" t="str">
            <v>1월 생산실적</v>
          </cell>
        </row>
      </sheetData>
      <sheetData sheetId="5131">
        <row r="1">
          <cell r="A1" t="str">
            <v>1월 생산실적</v>
          </cell>
        </row>
      </sheetData>
      <sheetData sheetId="5132">
        <row r="1">
          <cell r="A1" t="str">
            <v>1월 생산실적</v>
          </cell>
        </row>
      </sheetData>
      <sheetData sheetId="5133">
        <row r="1">
          <cell r="A1" t="str">
            <v>1월 생산실적</v>
          </cell>
        </row>
      </sheetData>
      <sheetData sheetId="5134">
        <row r="1">
          <cell r="A1" t="str">
            <v>1월 생산실적</v>
          </cell>
        </row>
      </sheetData>
      <sheetData sheetId="5135">
        <row r="1">
          <cell r="A1" t="str">
            <v>1월 생산실적</v>
          </cell>
        </row>
      </sheetData>
      <sheetData sheetId="5136">
        <row r="1">
          <cell r="A1" t="str">
            <v>1월 생산실적</v>
          </cell>
        </row>
      </sheetData>
      <sheetData sheetId="5137">
        <row r="1">
          <cell r="A1" t="str">
            <v>1월 생산실적</v>
          </cell>
        </row>
      </sheetData>
      <sheetData sheetId="5138">
        <row r="1">
          <cell r="A1" t="str">
            <v>1월 생산실적</v>
          </cell>
        </row>
      </sheetData>
      <sheetData sheetId="5139">
        <row r="1">
          <cell r="A1" t="str">
            <v>1월 생산실적</v>
          </cell>
        </row>
      </sheetData>
      <sheetData sheetId="5140">
        <row r="1">
          <cell r="A1" t="str">
            <v>1월 생산실적</v>
          </cell>
        </row>
      </sheetData>
      <sheetData sheetId="5141">
        <row r="1">
          <cell r="A1" t="str">
            <v>1월 생산실적</v>
          </cell>
        </row>
      </sheetData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>
        <row r="1">
          <cell r="A1" t="str">
            <v>1월 생산실적</v>
          </cell>
        </row>
      </sheetData>
      <sheetData sheetId="5191">
        <row r="1">
          <cell r="A1" t="str">
            <v>1월 생산실적</v>
          </cell>
        </row>
      </sheetData>
      <sheetData sheetId="5192">
        <row r="1">
          <cell r="A1" t="str">
            <v>1월 생산실적</v>
          </cell>
        </row>
      </sheetData>
      <sheetData sheetId="5193">
        <row r="1">
          <cell r="A1" t="str">
            <v>1월 생산실적</v>
          </cell>
        </row>
      </sheetData>
      <sheetData sheetId="5194">
        <row r="1">
          <cell r="A1" t="str">
            <v>1월 생산실적</v>
          </cell>
        </row>
      </sheetData>
      <sheetData sheetId="5195">
        <row r="1">
          <cell r="A1" t="str">
            <v>1월 생산실적</v>
          </cell>
        </row>
      </sheetData>
      <sheetData sheetId="5196">
        <row r="1">
          <cell r="A1" t="str">
            <v>1월 생산실적</v>
          </cell>
        </row>
      </sheetData>
      <sheetData sheetId="5197">
        <row r="1">
          <cell r="A1" t="str">
            <v>1월 생산실적</v>
          </cell>
        </row>
      </sheetData>
      <sheetData sheetId="5198">
        <row r="1">
          <cell r="A1" t="str">
            <v>1월 생산실적</v>
          </cell>
        </row>
      </sheetData>
      <sheetData sheetId="5199">
        <row r="1">
          <cell r="A1" t="str">
            <v>1월 생산실적</v>
          </cell>
        </row>
      </sheetData>
      <sheetData sheetId="5200">
        <row r="1">
          <cell r="A1" t="str">
            <v>1월 생산실적</v>
          </cell>
        </row>
      </sheetData>
      <sheetData sheetId="5201">
        <row r="1">
          <cell r="A1" t="str">
            <v>1월 생산실적</v>
          </cell>
        </row>
      </sheetData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>
        <row r="1">
          <cell r="A1" t="str">
            <v>1월 생산실적</v>
          </cell>
        </row>
      </sheetData>
      <sheetData sheetId="5216">
        <row r="1">
          <cell r="A1" t="str">
            <v>1월 생산실적</v>
          </cell>
        </row>
      </sheetData>
      <sheetData sheetId="5217">
        <row r="1">
          <cell r="A1" t="str">
            <v>1월 생산실적</v>
          </cell>
        </row>
      </sheetData>
      <sheetData sheetId="5218">
        <row r="1">
          <cell r="A1" t="str">
            <v>1월 생산실적</v>
          </cell>
        </row>
      </sheetData>
      <sheetData sheetId="5219">
        <row r="1">
          <cell r="A1" t="str">
            <v>1월 생산실적</v>
          </cell>
        </row>
      </sheetData>
      <sheetData sheetId="5220">
        <row r="1">
          <cell r="A1" t="str">
            <v>1월 생산실적</v>
          </cell>
        </row>
      </sheetData>
      <sheetData sheetId="5221">
        <row r="1">
          <cell r="A1" t="str">
            <v>1월 생산실적</v>
          </cell>
        </row>
      </sheetData>
      <sheetData sheetId="5222">
        <row r="1">
          <cell r="A1" t="str">
            <v>1월 생산실적</v>
          </cell>
        </row>
      </sheetData>
      <sheetData sheetId="5223">
        <row r="1">
          <cell r="A1" t="str">
            <v>1월 생산실적</v>
          </cell>
        </row>
      </sheetData>
      <sheetData sheetId="5224">
        <row r="1">
          <cell r="A1" t="str">
            <v>1월 생산실적</v>
          </cell>
        </row>
      </sheetData>
      <sheetData sheetId="5225">
        <row r="1">
          <cell r="A1" t="str">
            <v>1월 생산실적</v>
          </cell>
        </row>
      </sheetData>
      <sheetData sheetId="5226">
        <row r="1">
          <cell r="A1" t="str">
            <v>1월 생산실적</v>
          </cell>
        </row>
      </sheetData>
      <sheetData sheetId="5227">
        <row r="1">
          <cell r="A1" t="str">
            <v>1월 생산실적</v>
          </cell>
        </row>
      </sheetData>
      <sheetData sheetId="5228">
        <row r="1">
          <cell r="A1" t="str">
            <v>1월 생산실적</v>
          </cell>
        </row>
      </sheetData>
      <sheetData sheetId="5229">
        <row r="1">
          <cell r="A1" t="str">
            <v>1월 생산실적</v>
          </cell>
        </row>
      </sheetData>
      <sheetData sheetId="5230">
        <row r="1">
          <cell r="A1" t="str">
            <v>1월 생산실적</v>
          </cell>
        </row>
      </sheetData>
      <sheetData sheetId="5231">
        <row r="1">
          <cell r="A1" t="str">
            <v>1월 생산실적</v>
          </cell>
        </row>
      </sheetData>
      <sheetData sheetId="5232">
        <row r="1">
          <cell r="A1" t="str">
            <v>1월 생산실적</v>
          </cell>
        </row>
      </sheetData>
      <sheetData sheetId="5233">
        <row r="1">
          <cell r="A1" t="str">
            <v>1월 생산실적</v>
          </cell>
        </row>
      </sheetData>
      <sheetData sheetId="5234">
        <row r="1">
          <cell r="A1" t="str">
            <v>1월 생산실적</v>
          </cell>
        </row>
      </sheetData>
      <sheetData sheetId="5235">
        <row r="1">
          <cell r="A1" t="str">
            <v>1월 생산실적</v>
          </cell>
        </row>
      </sheetData>
      <sheetData sheetId="5236">
        <row r="1">
          <cell r="A1" t="str">
            <v>1월 생산실적</v>
          </cell>
        </row>
      </sheetData>
      <sheetData sheetId="5237">
        <row r="1">
          <cell r="A1" t="str">
            <v>1월 생산실적</v>
          </cell>
        </row>
      </sheetData>
      <sheetData sheetId="5238">
        <row r="1">
          <cell r="A1" t="str">
            <v>1월 생산실적</v>
          </cell>
        </row>
      </sheetData>
      <sheetData sheetId="5239">
        <row r="1">
          <cell r="A1" t="str">
            <v>1월 생산실적</v>
          </cell>
        </row>
      </sheetData>
      <sheetData sheetId="5240">
        <row r="1">
          <cell r="A1" t="str">
            <v>1월 생산실적</v>
          </cell>
        </row>
      </sheetData>
      <sheetData sheetId="5241">
        <row r="1">
          <cell r="A1" t="str">
            <v>1월 생산실적</v>
          </cell>
        </row>
      </sheetData>
      <sheetData sheetId="5242">
        <row r="1">
          <cell r="A1" t="str">
            <v>1월 생산실적</v>
          </cell>
        </row>
      </sheetData>
      <sheetData sheetId="5243">
        <row r="1">
          <cell r="A1" t="str">
            <v>1월 생산실적</v>
          </cell>
        </row>
      </sheetData>
      <sheetData sheetId="5244">
        <row r="1">
          <cell r="A1" t="str">
            <v>1월 생산실적</v>
          </cell>
        </row>
      </sheetData>
      <sheetData sheetId="5245">
        <row r="1">
          <cell r="A1" t="str">
            <v>1월 생산실적</v>
          </cell>
        </row>
      </sheetData>
      <sheetData sheetId="5246">
        <row r="1">
          <cell r="A1" t="str">
            <v>1월 생산실적</v>
          </cell>
        </row>
      </sheetData>
      <sheetData sheetId="5247">
        <row r="1">
          <cell r="A1" t="str">
            <v>1월 생산실적</v>
          </cell>
        </row>
      </sheetData>
      <sheetData sheetId="5248">
        <row r="1">
          <cell r="A1" t="str">
            <v>1월 생산실적</v>
          </cell>
        </row>
      </sheetData>
      <sheetData sheetId="5249">
        <row r="1">
          <cell r="A1" t="str">
            <v>1월 생산실적</v>
          </cell>
        </row>
      </sheetData>
      <sheetData sheetId="5250">
        <row r="1">
          <cell r="A1" t="str">
            <v>1월 생산실적</v>
          </cell>
        </row>
      </sheetData>
      <sheetData sheetId="5251">
        <row r="1">
          <cell r="A1" t="str">
            <v>1월 생산실적</v>
          </cell>
        </row>
      </sheetData>
      <sheetData sheetId="5252">
        <row r="1">
          <cell r="A1" t="str">
            <v>1월 생산실적</v>
          </cell>
        </row>
      </sheetData>
      <sheetData sheetId="5253">
        <row r="1">
          <cell r="A1" t="str">
            <v>1월 생산실적</v>
          </cell>
        </row>
      </sheetData>
      <sheetData sheetId="5254">
        <row r="1">
          <cell r="A1" t="str">
            <v>1월 생산실적</v>
          </cell>
        </row>
      </sheetData>
      <sheetData sheetId="5255">
        <row r="1">
          <cell r="A1" t="str">
            <v>1월 생산실적</v>
          </cell>
        </row>
      </sheetData>
      <sheetData sheetId="5256">
        <row r="1">
          <cell r="A1" t="str">
            <v>1월 생산실적</v>
          </cell>
        </row>
      </sheetData>
      <sheetData sheetId="5257">
        <row r="1">
          <cell r="A1" t="str">
            <v>1월 생산실적</v>
          </cell>
        </row>
      </sheetData>
      <sheetData sheetId="5258">
        <row r="1">
          <cell r="A1" t="str">
            <v>1월 생산실적</v>
          </cell>
        </row>
      </sheetData>
      <sheetData sheetId="5259">
        <row r="1">
          <cell r="A1" t="str">
            <v>1월 생산실적</v>
          </cell>
        </row>
      </sheetData>
      <sheetData sheetId="5260">
        <row r="1">
          <cell r="A1" t="str">
            <v>1월 생산실적</v>
          </cell>
        </row>
      </sheetData>
      <sheetData sheetId="5261">
        <row r="1">
          <cell r="A1" t="str">
            <v>1월 생산실적</v>
          </cell>
        </row>
      </sheetData>
      <sheetData sheetId="5262">
        <row r="1">
          <cell r="A1" t="str">
            <v>1월 생산실적</v>
          </cell>
        </row>
      </sheetData>
      <sheetData sheetId="5263">
        <row r="1">
          <cell r="A1" t="str">
            <v>1월 생산실적</v>
          </cell>
        </row>
      </sheetData>
      <sheetData sheetId="5264">
        <row r="1">
          <cell r="A1" t="str">
            <v>1월 생산실적</v>
          </cell>
        </row>
      </sheetData>
      <sheetData sheetId="5265">
        <row r="1">
          <cell r="A1" t="str">
            <v>1월 생산실적</v>
          </cell>
        </row>
      </sheetData>
      <sheetData sheetId="5266">
        <row r="1">
          <cell r="A1" t="str">
            <v>1월 생산실적</v>
          </cell>
        </row>
      </sheetData>
      <sheetData sheetId="5267">
        <row r="1">
          <cell r="A1" t="str">
            <v>1월 생산실적</v>
          </cell>
        </row>
      </sheetData>
      <sheetData sheetId="5268">
        <row r="1">
          <cell r="A1" t="str">
            <v>1월 생산실적</v>
          </cell>
        </row>
      </sheetData>
      <sheetData sheetId="5269">
        <row r="1">
          <cell r="A1" t="str">
            <v>1월 생산실적</v>
          </cell>
        </row>
      </sheetData>
      <sheetData sheetId="5270">
        <row r="1">
          <cell r="A1" t="str">
            <v>1월 생산실적</v>
          </cell>
        </row>
      </sheetData>
      <sheetData sheetId="5271">
        <row r="1">
          <cell r="A1" t="str">
            <v>1월 생산실적</v>
          </cell>
        </row>
      </sheetData>
      <sheetData sheetId="5272">
        <row r="1">
          <cell r="A1" t="str">
            <v>1월 생산실적</v>
          </cell>
        </row>
      </sheetData>
      <sheetData sheetId="5273">
        <row r="1">
          <cell r="A1" t="str">
            <v>1월 생산실적</v>
          </cell>
        </row>
      </sheetData>
      <sheetData sheetId="5274">
        <row r="1">
          <cell r="A1" t="str">
            <v>1월 생산실적</v>
          </cell>
        </row>
      </sheetData>
      <sheetData sheetId="5275">
        <row r="1">
          <cell r="A1" t="str">
            <v>1월 생산실적</v>
          </cell>
        </row>
      </sheetData>
      <sheetData sheetId="5276">
        <row r="1">
          <cell r="A1" t="str">
            <v>1월 생산실적</v>
          </cell>
        </row>
      </sheetData>
      <sheetData sheetId="5277">
        <row r="1">
          <cell r="A1" t="str">
            <v>1월 생산실적</v>
          </cell>
        </row>
      </sheetData>
      <sheetData sheetId="5278">
        <row r="1">
          <cell r="A1" t="str">
            <v>1월 생산실적</v>
          </cell>
        </row>
      </sheetData>
      <sheetData sheetId="5279">
        <row r="1">
          <cell r="A1" t="str">
            <v>1월 생산실적</v>
          </cell>
        </row>
      </sheetData>
      <sheetData sheetId="5280">
        <row r="1">
          <cell r="A1" t="str">
            <v>1월 생산실적</v>
          </cell>
        </row>
      </sheetData>
      <sheetData sheetId="5281">
        <row r="1">
          <cell r="A1" t="str">
            <v>1월 생산실적</v>
          </cell>
        </row>
      </sheetData>
      <sheetData sheetId="5282">
        <row r="1">
          <cell r="A1" t="str">
            <v>1월 생산실적</v>
          </cell>
        </row>
      </sheetData>
      <sheetData sheetId="5283">
        <row r="1">
          <cell r="A1" t="str">
            <v>1월 생산실적</v>
          </cell>
        </row>
      </sheetData>
      <sheetData sheetId="5284">
        <row r="1">
          <cell r="A1" t="str">
            <v>1월 생산실적</v>
          </cell>
        </row>
      </sheetData>
      <sheetData sheetId="5285">
        <row r="1">
          <cell r="A1" t="str">
            <v>1월 생산실적</v>
          </cell>
        </row>
      </sheetData>
      <sheetData sheetId="5286">
        <row r="1">
          <cell r="A1" t="str">
            <v>1월 생산실적</v>
          </cell>
        </row>
      </sheetData>
      <sheetData sheetId="5287">
        <row r="1">
          <cell r="A1" t="str">
            <v>1월 생산실적</v>
          </cell>
        </row>
      </sheetData>
      <sheetData sheetId="5288">
        <row r="1">
          <cell r="A1" t="str">
            <v>1월 생산실적</v>
          </cell>
        </row>
      </sheetData>
      <sheetData sheetId="5289">
        <row r="1">
          <cell r="A1" t="str">
            <v>1월 생산실적</v>
          </cell>
        </row>
      </sheetData>
      <sheetData sheetId="5290">
        <row r="1">
          <cell r="A1" t="str">
            <v>1월 생산실적</v>
          </cell>
        </row>
      </sheetData>
      <sheetData sheetId="5291">
        <row r="1">
          <cell r="A1" t="str">
            <v>1월 생산실적</v>
          </cell>
        </row>
      </sheetData>
      <sheetData sheetId="5292">
        <row r="1">
          <cell r="A1" t="str">
            <v>1월 생산실적</v>
          </cell>
        </row>
      </sheetData>
      <sheetData sheetId="5293">
        <row r="1">
          <cell r="A1" t="str">
            <v>1월 생산실적</v>
          </cell>
        </row>
      </sheetData>
      <sheetData sheetId="5294">
        <row r="1">
          <cell r="A1" t="str">
            <v>1월 생산실적</v>
          </cell>
        </row>
      </sheetData>
      <sheetData sheetId="5295">
        <row r="1">
          <cell r="A1" t="str">
            <v>1월 생산실적</v>
          </cell>
        </row>
      </sheetData>
      <sheetData sheetId="5296">
        <row r="1">
          <cell r="A1" t="str">
            <v>1월 생산실적</v>
          </cell>
        </row>
      </sheetData>
      <sheetData sheetId="5297">
        <row r="1">
          <cell r="A1" t="str">
            <v>1월 생산실적</v>
          </cell>
        </row>
      </sheetData>
      <sheetData sheetId="5298">
        <row r="1">
          <cell r="A1" t="str">
            <v>1월 생산실적</v>
          </cell>
        </row>
      </sheetData>
      <sheetData sheetId="5299">
        <row r="1">
          <cell r="A1" t="str">
            <v>1월 생산실적</v>
          </cell>
        </row>
      </sheetData>
      <sheetData sheetId="5300">
        <row r="1">
          <cell r="A1" t="str">
            <v>1월 생산실적</v>
          </cell>
        </row>
      </sheetData>
      <sheetData sheetId="5301">
        <row r="1">
          <cell r="A1" t="str">
            <v>1월 생산실적</v>
          </cell>
        </row>
      </sheetData>
      <sheetData sheetId="5302">
        <row r="1">
          <cell r="A1" t="str">
            <v>1월 생산실적</v>
          </cell>
        </row>
      </sheetData>
      <sheetData sheetId="5303">
        <row r="1">
          <cell r="A1" t="str">
            <v>1월 생산실적</v>
          </cell>
        </row>
      </sheetData>
      <sheetData sheetId="5304">
        <row r="1">
          <cell r="A1" t="str">
            <v>1월 생산실적</v>
          </cell>
        </row>
      </sheetData>
      <sheetData sheetId="5305">
        <row r="1">
          <cell r="A1" t="str">
            <v>1월 생산실적</v>
          </cell>
        </row>
      </sheetData>
      <sheetData sheetId="5306">
        <row r="1">
          <cell r="A1" t="str">
            <v>1월 생산실적</v>
          </cell>
        </row>
      </sheetData>
      <sheetData sheetId="5307">
        <row r="1">
          <cell r="A1" t="str">
            <v>1월 생산실적</v>
          </cell>
        </row>
      </sheetData>
      <sheetData sheetId="5308">
        <row r="1">
          <cell r="A1" t="str">
            <v>1월 생산실적</v>
          </cell>
        </row>
      </sheetData>
      <sheetData sheetId="5309">
        <row r="1">
          <cell r="A1" t="str">
            <v>1월 생산실적</v>
          </cell>
        </row>
      </sheetData>
      <sheetData sheetId="5310">
        <row r="1">
          <cell r="A1" t="str">
            <v>1월 생산실적</v>
          </cell>
        </row>
      </sheetData>
      <sheetData sheetId="5311">
        <row r="1">
          <cell r="A1" t="str">
            <v>1월 생산실적</v>
          </cell>
        </row>
      </sheetData>
      <sheetData sheetId="5312">
        <row r="1">
          <cell r="A1" t="str">
            <v>1월 생산실적</v>
          </cell>
        </row>
      </sheetData>
      <sheetData sheetId="5313">
        <row r="1">
          <cell r="A1" t="str">
            <v>1월 생산실적</v>
          </cell>
        </row>
      </sheetData>
      <sheetData sheetId="5314">
        <row r="1">
          <cell r="A1" t="str">
            <v>1월 생산실적</v>
          </cell>
        </row>
      </sheetData>
      <sheetData sheetId="5315">
        <row r="1">
          <cell r="A1" t="str">
            <v>1월 생산실적</v>
          </cell>
        </row>
      </sheetData>
      <sheetData sheetId="5316">
        <row r="1">
          <cell r="A1" t="str">
            <v>1월 생산실적</v>
          </cell>
        </row>
      </sheetData>
      <sheetData sheetId="5317">
        <row r="1">
          <cell r="A1" t="str">
            <v>1월 생산실적</v>
          </cell>
        </row>
      </sheetData>
      <sheetData sheetId="5318">
        <row r="1">
          <cell r="A1" t="str">
            <v>1월 생산실적</v>
          </cell>
        </row>
      </sheetData>
      <sheetData sheetId="5319">
        <row r="1">
          <cell r="A1" t="str">
            <v>1월 생산실적</v>
          </cell>
        </row>
      </sheetData>
      <sheetData sheetId="5320">
        <row r="1">
          <cell r="A1" t="str">
            <v>1월 생산실적</v>
          </cell>
        </row>
      </sheetData>
      <sheetData sheetId="5321">
        <row r="1">
          <cell r="A1" t="str">
            <v>1월 생산실적</v>
          </cell>
        </row>
      </sheetData>
      <sheetData sheetId="5322">
        <row r="1">
          <cell r="A1" t="str">
            <v>1월 생산실적</v>
          </cell>
        </row>
      </sheetData>
      <sheetData sheetId="5323">
        <row r="1">
          <cell r="A1" t="str">
            <v>1월 생산실적</v>
          </cell>
        </row>
      </sheetData>
      <sheetData sheetId="5324">
        <row r="1">
          <cell r="A1" t="str">
            <v>1월 생산실적</v>
          </cell>
        </row>
      </sheetData>
      <sheetData sheetId="5325">
        <row r="1">
          <cell r="A1" t="str">
            <v>1월 생산실적</v>
          </cell>
        </row>
      </sheetData>
      <sheetData sheetId="5326">
        <row r="1">
          <cell r="A1" t="str">
            <v>1월 생산실적</v>
          </cell>
        </row>
      </sheetData>
      <sheetData sheetId="5327">
        <row r="1">
          <cell r="A1" t="str">
            <v>1월 생산실적</v>
          </cell>
        </row>
      </sheetData>
      <sheetData sheetId="5328">
        <row r="1">
          <cell r="A1" t="str">
            <v>1월 생산실적</v>
          </cell>
        </row>
      </sheetData>
      <sheetData sheetId="5329">
        <row r="1">
          <cell r="A1" t="str">
            <v>1월 생산실적</v>
          </cell>
        </row>
      </sheetData>
      <sheetData sheetId="5330">
        <row r="1">
          <cell r="A1" t="str">
            <v>1월 생산실적</v>
          </cell>
        </row>
      </sheetData>
      <sheetData sheetId="5331">
        <row r="1">
          <cell r="A1" t="str">
            <v>1월 생산실적</v>
          </cell>
        </row>
      </sheetData>
      <sheetData sheetId="5332">
        <row r="1">
          <cell r="A1" t="str">
            <v>1월 생산실적</v>
          </cell>
        </row>
      </sheetData>
      <sheetData sheetId="5333">
        <row r="1">
          <cell r="A1" t="str">
            <v>1월 생산실적</v>
          </cell>
        </row>
      </sheetData>
      <sheetData sheetId="5334">
        <row r="1">
          <cell r="A1" t="str">
            <v>1월 생산실적</v>
          </cell>
        </row>
      </sheetData>
      <sheetData sheetId="5335">
        <row r="1">
          <cell r="A1" t="str">
            <v>1월 생산실적</v>
          </cell>
        </row>
      </sheetData>
      <sheetData sheetId="5336">
        <row r="1">
          <cell r="A1" t="str">
            <v>1월 생산실적</v>
          </cell>
        </row>
      </sheetData>
      <sheetData sheetId="5337">
        <row r="1">
          <cell r="A1" t="str">
            <v>1월 생산실적</v>
          </cell>
        </row>
      </sheetData>
      <sheetData sheetId="5338">
        <row r="1">
          <cell r="A1" t="str">
            <v>1월 생산실적</v>
          </cell>
        </row>
      </sheetData>
      <sheetData sheetId="5339">
        <row r="1">
          <cell r="A1" t="str">
            <v>1월 생산실적</v>
          </cell>
        </row>
      </sheetData>
      <sheetData sheetId="5340">
        <row r="1">
          <cell r="A1" t="str">
            <v>1월 생산실적</v>
          </cell>
        </row>
      </sheetData>
      <sheetData sheetId="5341">
        <row r="1">
          <cell r="A1" t="str">
            <v>1월 생산실적</v>
          </cell>
        </row>
      </sheetData>
      <sheetData sheetId="5342">
        <row r="1">
          <cell r="A1" t="str">
            <v>1월 생산실적</v>
          </cell>
        </row>
      </sheetData>
      <sheetData sheetId="5343">
        <row r="1">
          <cell r="A1" t="str">
            <v>1월 생산실적</v>
          </cell>
        </row>
      </sheetData>
      <sheetData sheetId="5344">
        <row r="1">
          <cell r="A1" t="str">
            <v>1월 생산실적</v>
          </cell>
        </row>
      </sheetData>
      <sheetData sheetId="5345">
        <row r="1">
          <cell r="A1" t="str">
            <v>1월 생산실적</v>
          </cell>
        </row>
      </sheetData>
      <sheetData sheetId="5346">
        <row r="1">
          <cell r="A1" t="str">
            <v>1월 생산실적</v>
          </cell>
        </row>
      </sheetData>
      <sheetData sheetId="5347">
        <row r="1">
          <cell r="A1" t="str">
            <v>1월 생산실적</v>
          </cell>
        </row>
      </sheetData>
      <sheetData sheetId="5348">
        <row r="1">
          <cell r="A1" t="str">
            <v>1월 생산실적</v>
          </cell>
        </row>
      </sheetData>
      <sheetData sheetId="5349">
        <row r="1">
          <cell r="A1" t="str">
            <v>1월 생산실적</v>
          </cell>
        </row>
      </sheetData>
      <sheetData sheetId="5350">
        <row r="1">
          <cell r="A1" t="str">
            <v>1월 생산실적</v>
          </cell>
        </row>
      </sheetData>
      <sheetData sheetId="5351">
        <row r="1">
          <cell r="A1" t="str">
            <v>1월 생산실적</v>
          </cell>
        </row>
      </sheetData>
      <sheetData sheetId="5352">
        <row r="1">
          <cell r="A1" t="str">
            <v>1월 생산실적</v>
          </cell>
        </row>
      </sheetData>
      <sheetData sheetId="5353">
        <row r="1">
          <cell r="A1" t="str">
            <v>1월 생산실적</v>
          </cell>
        </row>
      </sheetData>
      <sheetData sheetId="5354">
        <row r="1">
          <cell r="A1" t="str">
            <v>1월 생산실적</v>
          </cell>
        </row>
      </sheetData>
      <sheetData sheetId="5355">
        <row r="1">
          <cell r="A1" t="str">
            <v>1월 생산실적</v>
          </cell>
        </row>
      </sheetData>
      <sheetData sheetId="5356">
        <row r="1">
          <cell r="A1" t="str">
            <v>1월 생산실적</v>
          </cell>
        </row>
      </sheetData>
      <sheetData sheetId="5357">
        <row r="1">
          <cell r="A1" t="str">
            <v>1월 생산실적</v>
          </cell>
        </row>
      </sheetData>
      <sheetData sheetId="5358">
        <row r="1">
          <cell r="A1" t="str">
            <v>1월 생산실적</v>
          </cell>
        </row>
      </sheetData>
      <sheetData sheetId="5359">
        <row r="1">
          <cell r="A1" t="str">
            <v>1월 생산실적</v>
          </cell>
        </row>
      </sheetData>
      <sheetData sheetId="5360">
        <row r="1">
          <cell r="A1" t="str">
            <v>1월 생산실적</v>
          </cell>
        </row>
      </sheetData>
      <sheetData sheetId="5361">
        <row r="1">
          <cell r="A1" t="str">
            <v>1월 생산실적</v>
          </cell>
        </row>
      </sheetData>
      <sheetData sheetId="5362">
        <row r="1">
          <cell r="A1" t="str">
            <v>1월 생산실적</v>
          </cell>
        </row>
      </sheetData>
      <sheetData sheetId="5363">
        <row r="1">
          <cell r="A1" t="str">
            <v>1월 생산실적</v>
          </cell>
        </row>
      </sheetData>
      <sheetData sheetId="5364">
        <row r="1">
          <cell r="A1" t="str">
            <v>1월 생산실적</v>
          </cell>
        </row>
      </sheetData>
      <sheetData sheetId="5365">
        <row r="1">
          <cell r="A1" t="str">
            <v>1월 생산실적</v>
          </cell>
        </row>
      </sheetData>
      <sheetData sheetId="5366">
        <row r="1">
          <cell r="A1" t="str">
            <v>1월 생산실적</v>
          </cell>
        </row>
      </sheetData>
      <sheetData sheetId="5367">
        <row r="1">
          <cell r="A1" t="str">
            <v>1월 생산실적</v>
          </cell>
        </row>
      </sheetData>
      <sheetData sheetId="5368">
        <row r="1">
          <cell r="A1" t="str">
            <v>1월 생산실적</v>
          </cell>
        </row>
      </sheetData>
      <sheetData sheetId="5369">
        <row r="1">
          <cell r="A1" t="str">
            <v>1월 생산실적</v>
          </cell>
        </row>
      </sheetData>
      <sheetData sheetId="5370">
        <row r="1">
          <cell r="A1" t="str">
            <v>1월 생산실적</v>
          </cell>
        </row>
      </sheetData>
      <sheetData sheetId="5371">
        <row r="1">
          <cell r="A1" t="str">
            <v>1월 생산실적</v>
          </cell>
        </row>
      </sheetData>
      <sheetData sheetId="5372">
        <row r="1">
          <cell r="A1" t="str">
            <v>1월 생산실적</v>
          </cell>
        </row>
      </sheetData>
      <sheetData sheetId="5373">
        <row r="1">
          <cell r="A1" t="str">
            <v>1월 생산실적</v>
          </cell>
        </row>
      </sheetData>
      <sheetData sheetId="5374">
        <row r="1">
          <cell r="A1" t="str">
            <v>1월 생산실적</v>
          </cell>
        </row>
      </sheetData>
      <sheetData sheetId="5375">
        <row r="1">
          <cell r="A1" t="str">
            <v>1월 생산실적</v>
          </cell>
        </row>
      </sheetData>
      <sheetData sheetId="5376">
        <row r="1">
          <cell r="A1" t="str">
            <v>1월 생산실적</v>
          </cell>
        </row>
      </sheetData>
      <sheetData sheetId="5377">
        <row r="1">
          <cell r="A1" t="str">
            <v>1월 생산실적</v>
          </cell>
        </row>
      </sheetData>
      <sheetData sheetId="5378">
        <row r="1">
          <cell r="A1" t="str">
            <v>1월 생산실적</v>
          </cell>
        </row>
      </sheetData>
      <sheetData sheetId="5379">
        <row r="1">
          <cell r="A1" t="str">
            <v>1월 생산실적</v>
          </cell>
        </row>
      </sheetData>
      <sheetData sheetId="5380">
        <row r="1">
          <cell r="A1" t="str">
            <v>1월 생산실적</v>
          </cell>
        </row>
      </sheetData>
      <sheetData sheetId="5381">
        <row r="1">
          <cell r="A1" t="str">
            <v>1월 생산실적</v>
          </cell>
        </row>
      </sheetData>
      <sheetData sheetId="5382">
        <row r="1">
          <cell r="A1" t="str">
            <v>1월 생산실적</v>
          </cell>
        </row>
      </sheetData>
      <sheetData sheetId="5383">
        <row r="1">
          <cell r="A1" t="str">
            <v>1월 생산실적</v>
          </cell>
        </row>
      </sheetData>
      <sheetData sheetId="5384">
        <row r="1">
          <cell r="A1" t="str">
            <v>1월 생산실적</v>
          </cell>
        </row>
      </sheetData>
      <sheetData sheetId="5385">
        <row r="1">
          <cell r="A1" t="str">
            <v>1월 생산실적</v>
          </cell>
        </row>
      </sheetData>
      <sheetData sheetId="5386">
        <row r="1">
          <cell r="A1" t="str">
            <v>1월 생산실적</v>
          </cell>
        </row>
      </sheetData>
      <sheetData sheetId="5387">
        <row r="1">
          <cell r="A1" t="str">
            <v>1월 생산실적</v>
          </cell>
        </row>
      </sheetData>
      <sheetData sheetId="5388">
        <row r="1">
          <cell r="A1" t="str">
            <v>1월 생산실적</v>
          </cell>
        </row>
      </sheetData>
      <sheetData sheetId="5389">
        <row r="1">
          <cell r="A1" t="str">
            <v>1월 생산실적</v>
          </cell>
        </row>
      </sheetData>
      <sheetData sheetId="5390">
        <row r="1">
          <cell r="A1" t="str">
            <v>1월 생산실적</v>
          </cell>
        </row>
      </sheetData>
      <sheetData sheetId="5391">
        <row r="1">
          <cell r="A1" t="str">
            <v>1월 생산실적</v>
          </cell>
        </row>
      </sheetData>
      <sheetData sheetId="5392">
        <row r="1">
          <cell r="A1" t="str">
            <v>1월 생산실적</v>
          </cell>
        </row>
      </sheetData>
      <sheetData sheetId="5393">
        <row r="1">
          <cell r="A1" t="str">
            <v>1월 생산실적</v>
          </cell>
        </row>
      </sheetData>
      <sheetData sheetId="5394">
        <row r="1">
          <cell r="A1" t="str">
            <v>1월 생산실적</v>
          </cell>
        </row>
      </sheetData>
      <sheetData sheetId="5395">
        <row r="1">
          <cell r="A1" t="str">
            <v>1월 생산실적</v>
          </cell>
        </row>
      </sheetData>
      <sheetData sheetId="5396">
        <row r="1">
          <cell r="A1" t="str">
            <v>1월 생산실적</v>
          </cell>
        </row>
      </sheetData>
      <sheetData sheetId="5397">
        <row r="1">
          <cell r="A1" t="str">
            <v>1월 생산실적</v>
          </cell>
        </row>
      </sheetData>
      <sheetData sheetId="5398">
        <row r="1">
          <cell r="A1" t="str">
            <v>1월 생산실적</v>
          </cell>
        </row>
      </sheetData>
      <sheetData sheetId="5399">
        <row r="1">
          <cell r="A1" t="str">
            <v>1월 생산실적</v>
          </cell>
        </row>
      </sheetData>
      <sheetData sheetId="5400">
        <row r="1">
          <cell r="A1" t="str">
            <v>1월 생산실적</v>
          </cell>
        </row>
      </sheetData>
      <sheetData sheetId="5401">
        <row r="1">
          <cell r="A1" t="str">
            <v>1월 생산실적</v>
          </cell>
        </row>
      </sheetData>
      <sheetData sheetId="5402">
        <row r="1">
          <cell r="A1" t="str">
            <v>1월 생산실적</v>
          </cell>
        </row>
      </sheetData>
      <sheetData sheetId="5403">
        <row r="1">
          <cell r="A1" t="str">
            <v>1월 생산실적</v>
          </cell>
        </row>
      </sheetData>
      <sheetData sheetId="5404">
        <row r="1">
          <cell r="A1" t="str">
            <v>1월 생산실적</v>
          </cell>
        </row>
      </sheetData>
      <sheetData sheetId="5405">
        <row r="1">
          <cell r="A1" t="str">
            <v>1월 생산실적</v>
          </cell>
        </row>
      </sheetData>
      <sheetData sheetId="5406">
        <row r="1">
          <cell r="A1" t="str">
            <v>1월 생산실적</v>
          </cell>
        </row>
      </sheetData>
      <sheetData sheetId="5407">
        <row r="1">
          <cell r="A1" t="str">
            <v>1월 생산실적</v>
          </cell>
        </row>
      </sheetData>
      <sheetData sheetId="5408">
        <row r="1">
          <cell r="A1" t="str">
            <v>1월 생산실적</v>
          </cell>
        </row>
      </sheetData>
      <sheetData sheetId="5409">
        <row r="1">
          <cell r="A1" t="str">
            <v>1월 생산실적</v>
          </cell>
        </row>
      </sheetData>
      <sheetData sheetId="5410">
        <row r="1">
          <cell r="A1" t="str">
            <v>1월 생산실적</v>
          </cell>
        </row>
      </sheetData>
      <sheetData sheetId="5411">
        <row r="1">
          <cell r="A1" t="str">
            <v>1월 생산실적</v>
          </cell>
        </row>
      </sheetData>
      <sheetData sheetId="5412">
        <row r="1">
          <cell r="A1" t="str">
            <v>1월 생산실적</v>
          </cell>
        </row>
      </sheetData>
      <sheetData sheetId="5413">
        <row r="1">
          <cell r="A1" t="str">
            <v>1월 생산실적</v>
          </cell>
        </row>
      </sheetData>
      <sheetData sheetId="5414">
        <row r="1">
          <cell r="A1" t="str">
            <v>1월 생산실적</v>
          </cell>
        </row>
      </sheetData>
      <sheetData sheetId="5415">
        <row r="1">
          <cell r="A1" t="str">
            <v>1월 생산실적</v>
          </cell>
        </row>
      </sheetData>
      <sheetData sheetId="5416">
        <row r="1">
          <cell r="A1" t="str">
            <v>1월 생산실적</v>
          </cell>
        </row>
      </sheetData>
      <sheetData sheetId="5417">
        <row r="1">
          <cell r="A1" t="str">
            <v>1월 생산실적</v>
          </cell>
        </row>
      </sheetData>
      <sheetData sheetId="5418">
        <row r="1">
          <cell r="A1" t="str">
            <v>1월 생산실적</v>
          </cell>
        </row>
      </sheetData>
      <sheetData sheetId="5419">
        <row r="1">
          <cell r="A1" t="str">
            <v>1월 생산실적</v>
          </cell>
        </row>
      </sheetData>
      <sheetData sheetId="5420">
        <row r="1">
          <cell r="A1" t="str">
            <v>1월 생산실적</v>
          </cell>
        </row>
      </sheetData>
      <sheetData sheetId="5421">
        <row r="1">
          <cell r="A1" t="str">
            <v>1월 생산실적</v>
          </cell>
        </row>
      </sheetData>
      <sheetData sheetId="5422">
        <row r="1">
          <cell r="A1" t="str">
            <v>1월 생산실적</v>
          </cell>
        </row>
      </sheetData>
      <sheetData sheetId="5423">
        <row r="1">
          <cell r="A1" t="str">
            <v>1월 생산실적</v>
          </cell>
        </row>
      </sheetData>
      <sheetData sheetId="5424">
        <row r="1">
          <cell r="A1" t="str">
            <v>1월 생산실적</v>
          </cell>
        </row>
      </sheetData>
      <sheetData sheetId="5425">
        <row r="1">
          <cell r="A1" t="str">
            <v>1월 생산실적</v>
          </cell>
        </row>
      </sheetData>
      <sheetData sheetId="5426">
        <row r="1">
          <cell r="A1" t="str">
            <v>1월 생산실적</v>
          </cell>
        </row>
      </sheetData>
      <sheetData sheetId="5427">
        <row r="1">
          <cell r="A1" t="str">
            <v>1월 생산실적</v>
          </cell>
        </row>
      </sheetData>
      <sheetData sheetId="5428">
        <row r="1">
          <cell r="A1" t="str">
            <v>1월 생산실적</v>
          </cell>
        </row>
      </sheetData>
      <sheetData sheetId="5429">
        <row r="1">
          <cell r="A1" t="str">
            <v>1월 생산실적</v>
          </cell>
        </row>
      </sheetData>
      <sheetData sheetId="5430">
        <row r="1">
          <cell r="A1" t="str">
            <v>1월 생산실적</v>
          </cell>
        </row>
      </sheetData>
      <sheetData sheetId="5431">
        <row r="1">
          <cell r="A1" t="str">
            <v>1월 생산실적</v>
          </cell>
        </row>
      </sheetData>
      <sheetData sheetId="5432">
        <row r="1">
          <cell r="A1" t="str">
            <v>1월 생산실적</v>
          </cell>
        </row>
      </sheetData>
      <sheetData sheetId="5433">
        <row r="1">
          <cell r="A1" t="str">
            <v>1월 생산실적</v>
          </cell>
        </row>
      </sheetData>
      <sheetData sheetId="5434">
        <row r="1">
          <cell r="A1" t="str">
            <v>1월 생산실적</v>
          </cell>
        </row>
      </sheetData>
      <sheetData sheetId="5435">
        <row r="1">
          <cell r="A1" t="str">
            <v>1월 생산실적</v>
          </cell>
        </row>
      </sheetData>
      <sheetData sheetId="5436">
        <row r="1">
          <cell r="A1" t="str">
            <v>1월 생산실적</v>
          </cell>
        </row>
      </sheetData>
      <sheetData sheetId="5437">
        <row r="1">
          <cell r="A1" t="str">
            <v>1월 생산실적</v>
          </cell>
        </row>
      </sheetData>
      <sheetData sheetId="5438">
        <row r="1">
          <cell r="A1" t="str">
            <v>1월 생산실적</v>
          </cell>
        </row>
      </sheetData>
      <sheetData sheetId="5439">
        <row r="1">
          <cell r="A1" t="str">
            <v>1월 생산실적</v>
          </cell>
        </row>
      </sheetData>
      <sheetData sheetId="5440">
        <row r="1">
          <cell r="A1" t="str">
            <v>1월 생산실적</v>
          </cell>
        </row>
      </sheetData>
      <sheetData sheetId="5441">
        <row r="1">
          <cell r="A1" t="str">
            <v>1월 생산실적</v>
          </cell>
        </row>
      </sheetData>
      <sheetData sheetId="5442">
        <row r="1">
          <cell r="A1" t="str">
            <v>1월 생산실적</v>
          </cell>
        </row>
      </sheetData>
      <sheetData sheetId="5443">
        <row r="1">
          <cell r="A1" t="str">
            <v>1월 생산실적</v>
          </cell>
        </row>
      </sheetData>
      <sheetData sheetId="5444">
        <row r="1">
          <cell r="A1" t="str">
            <v>1월 생산실적</v>
          </cell>
        </row>
      </sheetData>
      <sheetData sheetId="5445">
        <row r="1">
          <cell r="A1" t="str">
            <v>1월 생산실적</v>
          </cell>
        </row>
      </sheetData>
      <sheetData sheetId="5446">
        <row r="1">
          <cell r="A1" t="str">
            <v>1월 생산실적</v>
          </cell>
        </row>
      </sheetData>
      <sheetData sheetId="5447">
        <row r="1">
          <cell r="A1" t="str">
            <v>1월 생산실적</v>
          </cell>
        </row>
      </sheetData>
      <sheetData sheetId="5448">
        <row r="1">
          <cell r="A1" t="str">
            <v>1월 생산실적</v>
          </cell>
        </row>
      </sheetData>
      <sheetData sheetId="5449">
        <row r="1">
          <cell r="A1" t="str">
            <v>1월 생산실적</v>
          </cell>
        </row>
      </sheetData>
      <sheetData sheetId="5450">
        <row r="1">
          <cell r="A1" t="str">
            <v>1월 생산실적</v>
          </cell>
        </row>
      </sheetData>
      <sheetData sheetId="5451">
        <row r="1">
          <cell r="A1" t="str">
            <v>1월 생산실적</v>
          </cell>
        </row>
      </sheetData>
      <sheetData sheetId="5452">
        <row r="1">
          <cell r="A1" t="str">
            <v>1월 생산실적</v>
          </cell>
        </row>
      </sheetData>
      <sheetData sheetId="5453">
        <row r="1">
          <cell r="A1" t="str">
            <v>1월 생산실적</v>
          </cell>
        </row>
      </sheetData>
      <sheetData sheetId="5454">
        <row r="1">
          <cell r="A1" t="str">
            <v>1월 생산실적</v>
          </cell>
        </row>
      </sheetData>
      <sheetData sheetId="5455">
        <row r="1">
          <cell r="A1" t="str">
            <v>1월 생산실적</v>
          </cell>
        </row>
      </sheetData>
      <sheetData sheetId="5456">
        <row r="1">
          <cell r="A1" t="str">
            <v>1월 생산실적</v>
          </cell>
        </row>
      </sheetData>
      <sheetData sheetId="5457">
        <row r="1">
          <cell r="A1" t="str">
            <v>1월 생산실적</v>
          </cell>
        </row>
      </sheetData>
      <sheetData sheetId="5458">
        <row r="1">
          <cell r="A1" t="str">
            <v>1월 생산실적</v>
          </cell>
        </row>
      </sheetData>
      <sheetData sheetId="5459">
        <row r="1">
          <cell r="A1" t="str">
            <v>1월 생산실적</v>
          </cell>
        </row>
      </sheetData>
      <sheetData sheetId="5460">
        <row r="1">
          <cell r="A1" t="str">
            <v>1월 생산실적</v>
          </cell>
        </row>
      </sheetData>
      <sheetData sheetId="5461">
        <row r="1">
          <cell r="A1" t="str">
            <v>1월 생산실적</v>
          </cell>
        </row>
      </sheetData>
      <sheetData sheetId="5462">
        <row r="1">
          <cell r="A1" t="str">
            <v>1월 생산실적</v>
          </cell>
        </row>
      </sheetData>
      <sheetData sheetId="5463">
        <row r="1">
          <cell r="A1" t="str">
            <v>1월 생산실적</v>
          </cell>
        </row>
      </sheetData>
      <sheetData sheetId="5464">
        <row r="1">
          <cell r="A1" t="str">
            <v>1월 생산실적</v>
          </cell>
        </row>
      </sheetData>
      <sheetData sheetId="5465">
        <row r="1">
          <cell r="A1" t="str">
            <v>1월 생산실적</v>
          </cell>
        </row>
      </sheetData>
      <sheetData sheetId="5466">
        <row r="1">
          <cell r="A1" t="str">
            <v>1월 생산실적</v>
          </cell>
        </row>
      </sheetData>
      <sheetData sheetId="5467">
        <row r="1">
          <cell r="A1" t="str">
            <v>1월 생산실적</v>
          </cell>
        </row>
      </sheetData>
      <sheetData sheetId="5468">
        <row r="1">
          <cell r="A1" t="str">
            <v>1월 생산실적</v>
          </cell>
        </row>
      </sheetData>
      <sheetData sheetId="5469">
        <row r="1">
          <cell r="A1" t="str">
            <v>1월 생산실적</v>
          </cell>
        </row>
      </sheetData>
      <sheetData sheetId="5470">
        <row r="1">
          <cell r="A1" t="str">
            <v>1월 생산실적</v>
          </cell>
        </row>
      </sheetData>
      <sheetData sheetId="5471">
        <row r="1">
          <cell r="A1" t="str">
            <v>1월 생산실적</v>
          </cell>
        </row>
      </sheetData>
      <sheetData sheetId="5472">
        <row r="1">
          <cell r="A1" t="str">
            <v>1월 생산실적</v>
          </cell>
        </row>
      </sheetData>
      <sheetData sheetId="5473">
        <row r="1">
          <cell r="A1" t="str">
            <v>1월 생산실적</v>
          </cell>
        </row>
      </sheetData>
      <sheetData sheetId="5474">
        <row r="1">
          <cell r="A1" t="str">
            <v>1월 생산실적</v>
          </cell>
        </row>
      </sheetData>
      <sheetData sheetId="5475">
        <row r="1">
          <cell r="A1" t="str">
            <v>1월 생산실적</v>
          </cell>
        </row>
      </sheetData>
      <sheetData sheetId="5476">
        <row r="1">
          <cell r="A1" t="str">
            <v>1월 생산실적</v>
          </cell>
        </row>
      </sheetData>
      <sheetData sheetId="5477">
        <row r="1">
          <cell r="A1" t="str">
            <v>1월 생산실적</v>
          </cell>
        </row>
      </sheetData>
      <sheetData sheetId="5478">
        <row r="1">
          <cell r="A1" t="str">
            <v>1월 생산실적</v>
          </cell>
        </row>
      </sheetData>
      <sheetData sheetId="5479">
        <row r="1">
          <cell r="A1" t="str">
            <v>1월 생산실적</v>
          </cell>
        </row>
      </sheetData>
      <sheetData sheetId="5480">
        <row r="1">
          <cell r="A1" t="str">
            <v>1월 생산실적</v>
          </cell>
        </row>
      </sheetData>
      <sheetData sheetId="5481">
        <row r="1">
          <cell r="A1" t="str">
            <v>1월 생산실적</v>
          </cell>
        </row>
      </sheetData>
      <sheetData sheetId="5482">
        <row r="1">
          <cell r="A1" t="str">
            <v>1월 생산실적</v>
          </cell>
        </row>
      </sheetData>
      <sheetData sheetId="5483">
        <row r="1">
          <cell r="A1" t="str">
            <v>1월 생산실적</v>
          </cell>
        </row>
      </sheetData>
      <sheetData sheetId="5484">
        <row r="1">
          <cell r="A1" t="str">
            <v>1월 생산실적</v>
          </cell>
        </row>
      </sheetData>
      <sheetData sheetId="5485">
        <row r="1">
          <cell r="A1" t="str">
            <v>1월 생산실적</v>
          </cell>
        </row>
      </sheetData>
      <sheetData sheetId="5486">
        <row r="1">
          <cell r="A1" t="str">
            <v>1월 생산실적</v>
          </cell>
        </row>
      </sheetData>
      <sheetData sheetId="5487">
        <row r="1">
          <cell r="A1" t="str">
            <v>1월 생산실적</v>
          </cell>
        </row>
      </sheetData>
      <sheetData sheetId="5488">
        <row r="1">
          <cell r="A1" t="str">
            <v>1월 생산실적</v>
          </cell>
        </row>
      </sheetData>
      <sheetData sheetId="5489">
        <row r="1">
          <cell r="A1" t="str">
            <v>1월 생산실적</v>
          </cell>
        </row>
      </sheetData>
      <sheetData sheetId="5490">
        <row r="1">
          <cell r="A1" t="str">
            <v>1월 생산실적</v>
          </cell>
        </row>
      </sheetData>
      <sheetData sheetId="5491">
        <row r="1">
          <cell r="A1" t="str">
            <v>1월 생산실적</v>
          </cell>
        </row>
      </sheetData>
      <sheetData sheetId="5492">
        <row r="1">
          <cell r="A1" t="str">
            <v>1월 생산실적</v>
          </cell>
        </row>
      </sheetData>
      <sheetData sheetId="5493">
        <row r="1">
          <cell r="A1" t="str">
            <v>1월 생산실적</v>
          </cell>
        </row>
      </sheetData>
      <sheetData sheetId="5494">
        <row r="1">
          <cell r="A1" t="str">
            <v>1월 생산실적</v>
          </cell>
        </row>
      </sheetData>
      <sheetData sheetId="5495">
        <row r="1">
          <cell r="A1" t="str">
            <v>1월 생산실적</v>
          </cell>
        </row>
      </sheetData>
      <sheetData sheetId="5496">
        <row r="1">
          <cell r="A1" t="str">
            <v>1월 생산실적</v>
          </cell>
        </row>
      </sheetData>
      <sheetData sheetId="5497">
        <row r="1">
          <cell r="A1" t="str">
            <v>1월 생산실적</v>
          </cell>
        </row>
      </sheetData>
      <sheetData sheetId="5498">
        <row r="1">
          <cell r="A1" t="str">
            <v>1월 생산실적</v>
          </cell>
        </row>
      </sheetData>
      <sheetData sheetId="5499">
        <row r="1">
          <cell r="A1" t="str">
            <v>1월 생산실적</v>
          </cell>
        </row>
      </sheetData>
      <sheetData sheetId="5500">
        <row r="1">
          <cell r="A1" t="str">
            <v>1월 생산실적</v>
          </cell>
        </row>
      </sheetData>
      <sheetData sheetId="5501">
        <row r="1">
          <cell r="A1" t="str">
            <v>1월 생산실적</v>
          </cell>
        </row>
      </sheetData>
      <sheetData sheetId="5502">
        <row r="1">
          <cell r="A1" t="str">
            <v>1월 생산실적</v>
          </cell>
        </row>
      </sheetData>
      <sheetData sheetId="5503">
        <row r="1">
          <cell r="A1" t="str">
            <v>1월 생산실적</v>
          </cell>
        </row>
      </sheetData>
      <sheetData sheetId="5504">
        <row r="1">
          <cell r="A1" t="str">
            <v>1월 생산실적</v>
          </cell>
        </row>
      </sheetData>
      <sheetData sheetId="5505">
        <row r="1">
          <cell r="A1" t="str">
            <v>1월 생산실적</v>
          </cell>
        </row>
      </sheetData>
      <sheetData sheetId="5506">
        <row r="1">
          <cell r="A1" t="str">
            <v>1월 생산실적</v>
          </cell>
        </row>
      </sheetData>
      <sheetData sheetId="5507">
        <row r="1">
          <cell r="A1" t="str">
            <v>1월 생산실적</v>
          </cell>
        </row>
      </sheetData>
      <sheetData sheetId="5508">
        <row r="1">
          <cell r="A1" t="str">
            <v>1월 생산실적</v>
          </cell>
        </row>
      </sheetData>
      <sheetData sheetId="5509">
        <row r="1">
          <cell r="A1" t="str">
            <v>1월 생산실적</v>
          </cell>
        </row>
      </sheetData>
      <sheetData sheetId="5510">
        <row r="1">
          <cell r="A1" t="str">
            <v>1월 생산실적</v>
          </cell>
        </row>
      </sheetData>
      <sheetData sheetId="5511">
        <row r="1">
          <cell r="A1" t="str">
            <v>1월 생산실적</v>
          </cell>
        </row>
      </sheetData>
      <sheetData sheetId="5512">
        <row r="1">
          <cell r="A1" t="str">
            <v>1월 생산실적</v>
          </cell>
        </row>
      </sheetData>
      <sheetData sheetId="5513">
        <row r="1">
          <cell r="A1" t="str">
            <v>1월 생산실적</v>
          </cell>
        </row>
      </sheetData>
      <sheetData sheetId="5514">
        <row r="1">
          <cell r="A1" t="str">
            <v>1월 생산실적</v>
          </cell>
        </row>
      </sheetData>
      <sheetData sheetId="5515">
        <row r="1">
          <cell r="A1" t="str">
            <v>1월 생산실적</v>
          </cell>
        </row>
      </sheetData>
      <sheetData sheetId="5516">
        <row r="1">
          <cell r="A1" t="str">
            <v>1월 생산실적</v>
          </cell>
        </row>
      </sheetData>
      <sheetData sheetId="5517">
        <row r="1">
          <cell r="A1" t="str">
            <v>1월 생산실적</v>
          </cell>
        </row>
      </sheetData>
      <sheetData sheetId="5518">
        <row r="1">
          <cell r="A1" t="str">
            <v>1월 생산실적</v>
          </cell>
        </row>
      </sheetData>
      <sheetData sheetId="5519">
        <row r="1">
          <cell r="A1" t="str">
            <v>1월 생산실적</v>
          </cell>
        </row>
      </sheetData>
      <sheetData sheetId="5520">
        <row r="1">
          <cell r="A1" t="str">
            <v>1월 생산실적</v>
          </cell>
        </row>
      </sheetData>
      <sheetData sheetId="5521">
        <row r="1">
          <cell r="A1" t="str">
            <v>1월 생산실적</v>
          </cell>
        </row>
      </sheetData>
      <sheetData sheetId="5522">
        <row r="1">
          <cell r="A1" t="str">
            <v>1월 생산실적</v>
          </cell>
        </row>
      </sheetData>
      <sheetData sheetId="5523">
        <row r="1">
          <cell r="A1" t="str">
            <v>1월 생산실적</v>
          </cell>
        </row>
      </sheetData>
      <sheetData sheetId="5524">
        <row r="1">
          <cell r="A1" t="str">
            <v>1월 생산실적</v>
          </cell>
        </row>
      </sheetData>
      <sheetData sheetId="5525">
        <row r="1">
          <cell r="A1" t="str">
            <v>1월 생산실적</v>
          </cell>
        </row>
      </sheetData>
      <sheetData sheetId="5526">
        <row r="1">
          <cell r="A1" t="str">
            <v>1월 생산실적</v>
          </cell>
        </row>
      </sheetData>
      <sheetData sheetId="5527">
        <row r="1">
          <cell r="A1" t="str">
            <v>1월 생산실적</v>
          </cell>
        </row>
      </sheetData>
      <sheetData sheetId="5528">
        <row r="1">
          <cell r="A1" t="str">
            <v>1월 생산실적</v>
          </cell>
        </row>
      </sheetData>
      <sheetData sheetId="5529">
        <row r="1">
          <cell r="A1" t="str">
            <v>1월 생산실적</v>
          </cell>
        </row>
      </sheetData>
      <sheetData sheetId="5530">
        <row r="1">
          <cell r="A1" t="str">
            <v>1월 생산실적</v>
          </cell>
        </row>
      </sheetData>
      <sheetData sheetId="5531">
        <row r="1">
          <cell r="A1" t="str">
            <v>1월 생산실적</v>
          </cell>
        </row>
      </sheetData>
      <sheetData sheetId="5532">
        <row r="1">
          <cell r="A1" t="str">
            <v>1월 생산실적</v>
          </cell>
        </row>
      </sheetData>
      <sheetData sheetId="5533">
        <row r="1">
          <cell r="A1" t="str">
            <v>1월 생산실적</v>
          </cell>
        </row>
      </sheetData>
      <sheetData sheetId="5534">
        <row r="1">
          <cell r="A1" t="str">
            <v>1월 생산실적</v>
          </cell>
        </row>
      </sheetData>
      <sheetData sheetId="5535">
        <row r="1">
          <cell r="A1" t="str">
            <v>1월 생산실적</v>
          </cell>
        </row>
      </sheetData>
      <sheetData sheetId="5536">
        <row r="1">
          <cell r="A1" t="str">
            <v>1월 생산실적</v>
          </cell>
        </row>
      </sheetData>
      <sheetData sheetId="5537">
        <row r="1">
          <cell r="A1" t="str">
            <v>1월 생산실적</v>
          </cell>
        </row>
      </sheetData>
      <sheetData sheetId="5538">
        <row r="1">
          <cell r="A1" t="str">
            <v>1월 생산실적</v>
          </cell>
        </row>
      </sheetData>
      <sheetData sheetId="5539">
        <row r="1">
          <cell r="A1" t="str">
            <v>1월 생산실적</v>
          </cell>
        </row>
      </sheetData>
      <sheetData sheetId="5540">
        <row r="1">
          <cell r="A1" t="str">
            <v>1월 생산실적</v>
          </cell>
        </row>
      </sheetData>
      <sheetData sheetId="5541">
        <row r="1">
          <cell r="A1" t="str">
            <v>1월 생산실적</v>
          </cell>
        </row>
      </sheetData>
      <sheetData sheetId="5542">
        <row r="1">
          <cell r="A1" t="str">
            <v>1월 생산실적</v>
          </cell>
        </row>
      </sheetData>
      <sheetData sheetId="5543">
        <row r="1">
          <cell r="A1" t="str">
            <v>1월 생산실적</v>
          </cell>
        </row>
      </sheetData>
      <sheetData sheetId="5544">
        <row r="1">
          <cell r="A1" t="str">
            <v>1월 생산실적</v>
          </cell>
        </row>
      </sheetData>
      <sheetData sheetId="5545">
        <row r="1">
          <cell r="A1" t="str">
            <v>1월 생산실적</v>
          </cell>
        </row>
      </sheetData>
      <sheetData sheetId="5546">
        <row r="1">
          <cell r="A1" t="str">
            <v>1월 생산실적</v>
          </cell>
        </row>
      </sheetData>
      <sheetData sheetId="5547">
        <row r="1">
          <cell r="A1" t="str">
            <v>1월 생산실적</v>
          </cell>
        </row>
      </sheetData>
      <sheetData sheetId="5548">
        <row r="1">
          <cell r="A1" t="str">
            <v>1월 생산실적</v>
          </cell>
        </row>
      </sheetData>
      <sheetData sheetId="5549">
        <row r="1">
          <cell r="A1" t="str">
            <v>1월 생산실적</v>
          </cell>
        </row>
      </sheetData>
      <sheetData sheetId="5550">
        <row r="1">
          <cell r="A1" t="str">
            <v>1월 생산실적</v>
          </cell>
        </row>
      </sheetData>
      <sheetData sheetId="5551">
        <row r="1">
          <cell r="A1" t="str">
            <v>1월 생산실적</v>
          </cell>
        </row>
      </sheetData>
      <sheetData sheetId="5552">
        <row r="1">
          <cell r="A1" t="str">
            <v>1월 생산실적</v>
          </cell>
        </row>
      </sheetData>
      <sheetData sheetId="5553">
        <row r="1">
          <cell r="A1" t="str">
            <v>1월 생산실적</v>
          </cell>
        </row>
      </sheetData>
      <sheetData sheetId="5554">
        <row r="1">
          <cell r="A1" t="str">
            <v>1월 생산실적</v>
          </cell>
        </row>
      </sheetData>
      <sheetData sheetId="5555">
        <row r="1">
          <cell r="A1" t="str">
            <v>1월 생산실적</v>
          </cell>
        </row>
      </sheetData>
      <sheetData sheetId="5556">
        <row r="1">
          <cell r="A1" t="str">
            <v>1월 생산실적</v>
          </cell>
        </row>
      </sheetData>
      <sheetData sheetId="5557">
        <row r="1">
          <cell r="A1" t="str">
            <v>1월 생산실적</v>
          </cell>
        </row>
      </sheetData>
      <sheetData sheetId="5558">
        <row r="1">
          <cell r="A1" t="str">
            <v>1월 생산실적</v>
          </cell>
        </row>
      </sheetData>
      <sheetData sheetId="5559">
        <row r="1">
          <cell r="A1" t="str">
            <v>1월 생산실적</v>
          </cell>
        </row>
      </sheetData>
      <sheetData sheetId="5560">
        <row r="1">
          <cell r="A1" t="str">
            <v>1월 생산실적</v>
          </cell>
        </row>
      </sheetData>
      <sheetData sheetId="5561">
        <row r="1">
          <cell r="A1" t="str">
            <v>1월 생산실적</v>
          </cell>
        </row>
      </sheetData>
      <sheetData sheetId="5562">
        <row r="1">
          <cell r="A1" t="str">
            <v>1월 생산실적</v>
          </cell>
        </row>
      </sheetData>
      <sheetData sheetId="5563">
        <row r="1">
          <cell r="A1" t="str">
            <v>1월 생산실적</v>
          </cell>
        </row>
      </sheetData>
      <sheetData sheetId="5564">
        <row r="1">
          <cell r="A1" t="str">
            <v>1월 생산실적</v>
          </cell>
        </row>
      </sheetData>
      <sheetData sheetId="5565">
        <row r="1">
          <cell r="A1" t="str">
            <v>1월 생산실적</v>
          </cell>
        </row>
      </sheetData>
      <sheetData sheetId="5566">
        <row r="1">
          <cell r="A1" t="str">
            <v>1월 생산실적</v>
          </cell>
        </row>
      </sheetData>
      <sheetData sheetId="5567">
        <row r="1">
          <cell r="A1" t="str">
            <v>1월 생산실적</v>
          </cell>
        </row>
      </sheetData>
      <sheetData sheetId="5568">
        <row r="1">
          <cell r="A1" t="str">
            <v>1월 생산실적</v>
          </cell>
        </row>
      </sheetData>
      <sheetData sheetId="5569">
        <row r="1">
          <cell r="A1" t="str">
            <v>1월 생산실적</v>
          </cell>
        </row>
      </sheetData>
      <sheetData sheetId="5570">
        <row r="1">
          <cell r="A1" t="str">
            <v>1월 생산실적</v>
          </cell>
        </row>
      </sheetData>
      <sheetData sheetId="5571">
        <row r="1">
          <cell r="A1" t="str">
            <v>1월 생산실적</v>
          </cell>
        </row>
      </sheetData>
      <sheetData sheetId="5572">
        <row r="1">
          <cell r="A1" t="str">
            <v>1월 생산실적</v>
          </cell>
        </row>
      </sheetData>
      <sheetData sheetId="5573">
        <row r="1">
          <cell r="A1" t="str">
            <v>1월 생산실적</v>
          </cell>
        </row>
      </sheetData>
      <sheetData sheetId="5574">
        <row r="1">
          <cell r="A1" t="str">
            <v>1월 생산실적</v>
          </cell>
        </row>
      </sheetData>
      <sheetData sheetId="5575">
        <row r="1">
          <cell r="A1" t="str">
            <v>1월 생산실적</v>
          </cell>
        </row>
      </sheetData>
      <sheetData sheetId="5576">
        <row r="1">
          <cell r="A1" t="str">
            <v>1월 생산실적</v>
          </cell>
        </row>
      </sheetData>
      <sheetData sheetId="5577">
        <row r="1">
          <cell r="A1" t="str">
            <v>1월 생산실적</v>
          </cell>
        </row>
      </sheetData>
      <sheetData sheetId="5578">
        <row r="1">
          <cell r="A1" t="str">
            <v>1월 생산실적</v>
          </cell>
        </row>
      </sheetData>
      <sheetData sheetId="5579">
        <row r="1">
          <cell r="A1" t="str">
            <v>1월 생산실적</v>
          </cell>
        </row>
      </sheetData>
      <sheetData sheetId="5580">
        <row r="1">
          <cell r="A1" t="str">
            <v>1월 생산실적</v>
          </cell>
        </row>
      </sheetData>
      <sheetData sheetId="5581">
        <row r="1">
          <cell r="A1" t="str">
            <v>1월 생산실적</v>
          </cell>
        </row>
      </sheetData>
      <sheetData sheetId="5582">
        <row r="1">
          <cell r="A1" t="str">
            <v>1월 생산실적</v>
          </cell>
        </row>
      </sheetData>
      <sheetData sheetId="5583">
        <row r="1">
          <cell r="A1" t="str">
            <v>1월 생산실적</v>
          </cell>
        </row>
      </sheetData>
      <sheetData sheetId="5584">
        <row r="1">
          <cell r="A1" t="str">
            <v>1월 생산실적</v>
          </cell>
        </row>
      </sheetData>
      <sheetData sheetId="5585">
        <row r="1">
          <cell r="A1" t="str">
            <v>1월 생산실적</v>
          </cell>
        </row>
      </sheetData>
      <sheetData sheetId="5586">
        <row r="1">
          <cell r="A1" t="str">
            <v>1월 생산실적</v>
          </cell>
        </row>
      </sheetData>
      <sheetData sheetId="5587">
        <row r="1">
          <cell r="A1" t="str">
            <v>1월 생산실적</v>
          </cell>
        </row>
      </sheetData>
      <sheetData sheetId="5588">
        <row r="1">
          <cell r="A1" t="str">
            <v>1월 생산실적</v>
          </cell>
        </row>
      </sheetData>
      <sheetData sheetId="5589">
        <row r="1">
          <cell r="A1" t="str">
            <v>1월 생산실적</v>
          </cell>
        </row>
      </sheetData>
      <sheetData sheetId="5590">
        <row r="1">
          <cell r="A1" t="str">
            <v>1월 생산실적</v>
          </cell>
        </row>
      </sheetData>
      <sheetData sheetId="5591">
        <row r="1">
          <cell r="A1" t="str">
            <v>1월 생산실적</v>
          </cell>
        </row>
      </sheetData>
      <sheetData sheetId="5592">
        <row r="1">
          <cell r="A1" t="str">
            <v>1월 생산실적</v>
          </cell>
        </row>
      </sheetData>
      <sheetData sheetId="5593">
        <row r="1">
          <cell r="A1" t="str">
            <v>1월 생산실적</v>
          </cell>
        </row>
      </sheetData>
      <sheetData sheetId="5594">
        <row r="1">
          <cell r="A1" t="str">
            <v>1월 생산실적</v>
          </cell>
        </row>
      </sheetData>
      <sheetData sheetId="5595">
        <row r="1">
          <cell r="A1" t="str">
            <v>1월 생산실적</v>
          </cell>
        </row>
      </sheetData>
      <sheetData sheetId="5596">
        <row r="1">
          <cell r="A1" t="str">
            <v>1월 생산실적</v>
          </cell>
        </row>
      </sheetData>
      <sheetData sheetId="5597">
        <row r="1">
          <cell r="A1" t="str">
            <v>1월 생산실적</v>
          </cell>
        </row>
      </sheetData>
      <sheetData sheetId="5598">
        <row r="1">
          <cell r="A1" t="str">
            <v>1월 생산실적</v>
          </cell>
        </row>
      </sheetData>
      <sheetData sheetId="5599">
        <row r="1">
          <cell r="A1" t="str">
            <v>1월 생산실적</v>
          </cell>
        </row>
      </sheetData>
      <sheetData sheetId="5600">
        <row r="1">
          <cell r="A1" t="str">
            <v>1월 생산실적</v>
          </cell>
        </row>
      </sheetData>
      <sheetData sheetId="5601">
        <row r="1">
          <cell r="A1" t="str">
            <v>1월 생산실적</v>
          </cell>
        </row>
      </sheetData>
      <sheetData sheetId="5602">
        <row r="1">
          <cell r="A1" t="str">
            <v>1월 생산실적</v>
          </cell>
        </row>
      </sheetData>
      <sheetData sheetId="5603">
        <row r="1">
          <cell r="A1" t="str">
            <v>1월 생산실적</v>
          </cell>
        </row>
      </sheetData>
      <sheetData sheetId="5604">
        <row r="1">
          <cell r="A1" t="str">
            <v>1월 생산실적</v>
          </cell>
        </row>
      </sheetData>
      <sheetData sheetId="5605">
        <row r="1">
          <cell r="A1" t="str">
            <v>1월 생산실적</v>
          </cell>
        </row>
      </sheetData>
      <sheetData sheetId="5606">
        <row r="1">
          <cell r="A1" t="str">
            <v>1월 생산실적</v>
          </cell>
        </row>
      </sheetData>
      <sheetData sheetId="5607">
        <row r="1">
          <cell r="A1" t="str">
            <v>1월 생산실적</v>
          </cell>
        </row>
      </sheetData>
      <sheetData sheetId="5608">
        <row r="1">
          <cell r="A1" t="str">
            <v>1월 생산실적</v>
          </cell>
        </row>
      </sheetData>
      <sheetData sheetId="5609">
        <row r="1">
          <cell r="A1" t="str">
            <v>1월 생산실적</v>
          </cell>
        </row>
      </sheetData>
      <sheetData sheetId="5610">
        <row r="1">
          <cell r="A1" t="str">
            <v>1월 생산실적</v>
          </cell>
        </row>
      </sheetData>
      <sheetData sheetId="5611">
        <row r="1">
          <cell r="A1" t="str">
            <v>1월 생산실적</v>
          </cell>
        </row>
      </sheetData>
      <sheetData sheetId="5612">
        <row r="1">
          <cell r="A1" t="str">
            <v>1월 생산실적</v>
          </cell>
        </row>
      </sheetData>
      <sheetData sheetId="5613">
        <row r="1">
          <cell r="A1" t="str">
            <v>1월 생산실적</v>
          </cell>
        </row>
      </sheetData>
      <sheetData sheetId="5614">
        <row r="1">
          <cell r="A1" t="str">
            <v>1월 생산실적</v>
          </cell>
        </row>
      </sheetData>
      <sheetData sheetId="5615">
        <row r="1">
          <cell r="A1" t="str">
            <v>1월 생산실적</v>
          </cell>
        </row>
      </sheetData>
      <sheetData sheetId="5616">
        <row r="1">
          <cell r="A1" t="str">
            <v>1월 생산실적</v>
          </cell>
        </row>
      </sheetData>
      <sheetData sheetId="5617">
        <row r="1">
          <cell r="A1" t="str">
            <v>1월 생산실적</v>
          </cell>
        </row>
      </sheetData>
      <sheetData sheetId="5618">
        <row r="1">
          <cell r="A1" t="str">
            <v>1월 생산실적</v>
          </cell>
        </row>
      </sheetData>
      <sheetData sheetId="5619">
        <row r="1">
          <cell r="A1" t="str">
            <v>1월 생산실적</v>
          </cell>
        </row>
      </sheetData>
      <sheetData sheetId="5620">
        <row r="1">
          <cell r="A1" t="str">
            <v>1월 생산실적</v>
          </cell>
        </row>
      </sheetData>
      <sheetData sheetId="5621">
        <row r="1">
          <cell r="A1" t="str">
            <v>1월 생산실적</v>
          </cell>
        </row>
      </sheetData>
      <sheetData sheetId="5622">
        <row r="1">
          <cell r="A1" t="str">
            <v>1월 생산실적</v>
          </cell>
        </row>
      </sheetData>
      <sheetData sheetId="5623">
        <row r="1">
          <cell r="A1" t="str">
            <v>1월 생산실적</v>
          </cell>
        </row>
      </sheetData>
      <sheetData sheetId="5624">
        <row r="1">
          <cell r="A1" t="str">
            <v>1월 생산실적</v>
          </cell>
        </row>
      </sheetData>
      <sheetData sheetId="5625">
        <row r="1">
          <cell r="A1" t="str">
            <v>1월 생산실적</v>
          </cell>
        </row>
      </sheetData>
      <sheetData sheetId="5626">
        <row r="1">
          <cell r="A1" t="str">
            <v>1월 생산실적</v>
          </cell>
        </row>
      </sheetData>
      <sheetData sheetId="5627">
        <row r="1">
          <cell r="A1" t="str">
            <v>1월 생산실적</v>
          </cell>
        </row>
      </sheetData>
      <sheetData sheetId="5628">
        <row r="1">
          <cell r="A1" t="str">
            <v>1월 생산실적</v>
          </cell>
        </row>
      </sheetData>
      <sheetData sheetId="5629">
        <row r="1">
          <cell r="A1" t="str">
            <v>1월 생산실적</v>
          </cell>
        </row>
      </sheetData>
      <sheetData sheetId="5630">
        <row r="1">
          <cell r="A1" t="str">
            <v>1월 생산실적</v>
          </cell>
        </row>
      </sheetData>
      <sheetData sheetId="5631">
        <row r="1">
          <cell r="A1" t="str">
            <v>1월 생산실적</v>
          </cell>
        </row>
      </sheetData>
      <sheetData sheetId="5632">
        <row r="1">
          <cell r="A1" t="str">
            <v>1월 생산실적</v>
          </cell>
        </row>
      </sheetData>
      <sheetData sheetId="5633">
        <row r="1">
          <cell r="A1" t="str">
            <v>1월 생산실적</v>
          </cell>
        </row>
      </sheetData>
      <sheetData sheetId="5634">
        <row r="1">
          <cell r="A1" t="str">
            <v>1월 생산실적</v>
          </cell>
        </row>
      </sheetData>
      <sheetData sheetId="5635">
        <row r="1">
          <cell r="A1" t="str">
            <v>1월 생산실적</v>
          </cell>
        </row>
      </sheetData>
      <sheetData sheetId="5636">
        <row r="1">
          <cell r="A1" t="str">
            <v>1월 생산실적</v>
          </cell>
        </row>
      </sheetData>
      <sheetData sheetId="5637">
        <row r="1">
          <cell r="A1" t="str">
            <v>1월 생산실적</v>
          </cell>
        </row>
      </sheetData>
      <sheetData sheetId="5638">
        <row r="1">
          <cell r="A1" t="str">
            <v>1월 생산실적</v>
          </cell>
        </row>
      </sheetData>
      <sheetData sheetId="5639">
        <row r="1">
          <cell r="A1" t="str">
            <v>1월 생산실적</v>
          </cell>
        </row>
      </sheetData>
      <sheetData sheetId="5640">
        <row r="1">
          <cell r="A1" t="str">
            <v>1월 생산실적</v>
          </cell>
        </row>
      </sheetData>
      <sheetData sheetId="5641">
        <row r="1">
          <cell r="A1" t="str">
            <v>1월 생산실적</v>
          </cell>
        </row>
      </sheetData>
      <sheetData sheetId="5642">
        <row r="1">
          <cell r="A1" t="str">
            <v>1월 생산실적</v>
          </cell>
        </row>
      </sheetData>
      <sheetData sheetId="5643">
        <row r="1">
          <cell r="A1" t="str">
            <v>1월 생산실적</v>
          </cell>
        </row>
      </sheetData>
      <sheetData sheetId="5644">
        <row r="1">
          <cell r="A1" t="str">
            <v>1월 생산실적</v>
          </cell>
        </row>
      </sheetData>
      <sheetData sheetId="5645">
        <row r="1">
          <cell r="A1" t="str">
            <v>1월 생산실적</v>
          </cell>
        </row>
      </sheetData>
      <sheetData sheetId="5646">
        <row r="1">
          <cell r="A1" t="str">
            <v>1월 생산실적</v>
          </cell>
        </row>
      </sheetData>
      <sheetData sheetId="5647">
        <row r="1">
          <cell r="A1" t="str">
            <v>1월 생산실적</v>
          </cell>
        </row>
      </sheetData>
      <sheetData sheetId="5648">
        <row r="1">
          <cell r="A1" t="str">
            <v>1월 생산실적</v>
          </cell>
        </row>
      </sheetData>
      <sheetData sheetId="5649">
        <row r="1">
          <cell r="A1" t="str">
            <v>1월 생산실적</v>
          </cell>
        </row>
      </sheetData>
      <sheetData sheetId="5650">
        <row r="1">
          <cell r="A1" t="str">
            <v>1월 생산실적</v>
          </cell>
        </row>
      </sheetData>
      <sheetData sheetId="5651">
        <row r="1">
          <cell r="A1" t="str">
            <v>1월 생산실적</v>
          </cell>
        </row>
      </sheetData>
      <sheetData sheetId="5652">
        <row r="1">
          <cell r="A1" t="str">
            <v>1월 생산실적</v>
          </cell>
        </row>
      </sheetData>
      <sheetData sheetId="5653">
        <row r="1">
          <cell r="A1" t="str">
            <v>1월 생산실적</v>
          </cell>
        </row>
      </sheetData>
      <sheetData sheetId="5654">
        <row r="1">
          <cell r="A1" t="str">
            <v>1월 생산실적</v>
          </cell>
        </row>
      </sheetData>
      <sheetData sheetId="5655">
        <row r="1">
          <cell r="A1" t="str">
            <v>1월 생산실적</v>
          </cell>
        </row>
      </sheetData>
      <sheetData sheetId="5656">
        <row r="1">
          <cell r="A1" t="str">
            <v>1월 생산실적</v>
          </cell>
        </row>
      </sheetData>
      <sheetData sheetId="5657">
        <row r="1">
          <cell r="A1" t="str">
            <v>1월 생산실적</v>
          </cell>
        </row>
      </sheetData>
      <sheetData sheetId="5658">
        <row r="1">
          <cell r="A1" t="str">
            <v>1월 생산실적</v>
          </cell>
        </row>
      </sheetData>
      <sheetData sheetId="5659">
        <row r="1">
          <cell r="A1" t="str">
            <v>1월 생산실적</v>
          </cell>
        </row>
      </sheetData>
      <sheetData sheetId="5660">
        <row r="1">
          <cell r="A1" t="str">
            <v>1월 생산실적</v>
          </cell>
        </row>
      </sheetData>
      <sheetData sheetId="5661">
        <row r="1">
          <cell r="A1" t="str">
            <v>1월 생산실적</v>
          </cell>
        </row>
      </sheetData>
      <sheetData sheetId="5662">
        <row r="1">
          <cell r="A1" t="str">
            <v>1월 생산실적</v>
          </cell>
        </row>
      </sheetData>
      <sheetData sheetId="5663">
        <row r="1">
          <cell r="A1" t="str">
            <v>1월 생산실적</v>
          </cell>
        </row>
      </sheetData>
      <sheetData sheetId="5664">
        <row r="1">
          <cell r="A1" t="str">
            <v>1월 생산실적</v>
          </cell>
        </row>
      </sheetData>
      <sheetData sheetId="5665">
        <row r="1">
          <cell r="A1" t="str">
            <v>1월 생산실적</v>
          </cell>
        </row>
      </sheetData>
      <sheetData sheetId="5666">
        <row r="1">
          <cell r="A1" t="str">
            <v>1월 생산실적</v>
          </cell>
        </row>
      </sheetData>
      <sheetData sheetId="5667">
        <row r="1">
          <cell r="A1" t="str">
            <v>1월 생산실적</v>
          </cell>
        </row>
      </sheetData>
      <sheetData sheetId="5668">
        <row r="1">
          <cell r="A1" t="str">
            <v>1월 생산실적</v>
          </cell>
        </row>
      </sheetData>
      <sheetData sheetId="5669">
        <row r="1">
          <cell r="A1" t="str">
            <v>1월 생산실적</v>
          </cell>
        </row>
      </sheetData>
      <sheetData sheetId="5670">
        <row r="1">
          <cell r="A1" t="str">
            <v>1월 생산실적</v>
          </cell>
        </row>
      </sheetData>
      <sheetData sheetId="5671">
        <row r="1">
          <cell r="A1" t="str">
            <v>1월 생산실적</v>
          </cell>
        </row>
      </sheetData>
      <sheetData sheetId="5672">
        <row r="1">
          <cell r="A1" t="str">
            <v>1월 생산실적</v>
          </cell>
        </row>
      </sheetData>
      <sheetData sheetId="5673">
        <row r="1">
          <cell r="A1" t="str">
            <v>1월 생산실적</v>
          </cell>
        </row>
      </sheetData>
      <sheetData sheetId="5674">
        <row r="1">
          <cell r="A1" t="str">
            <v>1월 생산실적</v>
          </cell>
        </row>
      </sheetData>
      <sheetData sheetId="5675">
        <row r="1">
          <cell r="A1" t="str">
            <v>1월 생산실적</v>
          </cell>
        </row>
      </sheetData>
      <sheetData sheetId="5676">
        <row r="1">
          <cell r="A1" t="str">
            <v>1월 생산실적</v>
          </cell>
        </row>
      </sheetData>
      <sheetData sheetId="5677">
        <row r="1">
          <cell r="A1" t="str">
            <v>1월 생산실적</v>
          </cell>
        </row>
      </sheetData>
      <sheetData sheetId="5678">
        <row r="1">
          <cell r="A1" t="str">
            <v>1월 생산실적</v>
          </cell>
        </row>
      </sheetData>
      <sheetData sheetId="5679">
        <row r="1">
          <cell r="A1" t="str">
            <v>1월 생산실적</v>
          </cell>
        </row>
      </sheetData>
      <sheetData sheetId="5680">
        <row r="1">
          <cell r="A1" t="str">
            <v>1월 생산실적</v>
          </cell>
        </row>
      </sheetData>
      <sheetData sheetId="5681">
        <row r="1">
          <cell r="A1" t="str">
            <v>1월 생산실적</v>
          </cell>
        </row>
      </sheetData>
      <sheetData sheetId="5682">
        <row r="1">
          <cell r="A1" t="str">
            <v>1월 생산실적</v>
          </cell>
        </row>
      </sheetData>
      <sheetData sheetId="5683">
        <row r="1">
          <cell r="A1" t="str">
            <v>1월 생산실적</v>
          </cell>
        </row>
      </sheetData>
      <sheetData sheetId="5684">
        <row r="1">
          <cell r="A1" t="str">
            <v>1월 생산실적</v>
          </cell>
        </row>
      </sheetData>
      <sheetData sheetId="5685">
        <row r="1">
          <cell r="A1" t="str">
            <v>1월 생산실적</v>
          </cell>
        </row>
      </sheetData>
      <sheetData sheetId="5686">
        <row r="1">
          <cell r="A1" t="str">
            <v>1월 생산실적</v>
          </cell>
        </row>
      </sheetData>
      <sheetData sheetId="5687">
        <row r="1">
          <cell r="A1" t="str">
            <v>1월 생산실적</v>
          </cell>
        </row>
      </sheetData>
      <sheetData sheetId="5688">
        <row r="1">
          <cell r="A1" t="str">
            <v>1월 생산실적</v>
          </cell>
        </row>
      </sheetData>
      <sheetData sheetId="5689">
        <row r="1">
          <cell r="A1" t="str">
            <v>1월 생산실적</v>
          </cell>
        </row>
      </sheetData>
      <sheetData sheetId="5690">
        <row r="1">
          <cell r="A1" t="str">
            <v>1월 생산실적</v>
          </cell>
        </row>
      </sheetData>
      <sheetData sheetId="5691">
        <row r="1">
          <cell r="A1" t="str">
            <v>1월 생산실적</v>
          </cell>
        </row>
      </sheetData>
      <sheetData sheetId="5692">
        <row r="1">
          <cell r="A1" t="str">
            <v>1월 생산실적</v>
          </cell>
        </row>
      </sheetData>
      <sheetData sheetId="5693">
        <row r="1">
          <cell r="A1" t="str">
            <v>1월 생산실적</v>
          </cell>
        </row>
      </sheetData>
      <sheetData sheetId="5694">
        <row r="1">
          <cell r="A1" t="str">
            <v>1월 생산실적</v>
          </cell>
        </row>
      </sheetData>
      <sheetData sheetId="5695">
        <row r="1">
          <cell r="A1" t="str">
            <v>1월 생산실적</v>
          </cell>
        </row>
      </sheetData>
      <sheetData sheetId="5696">
        <row r="1">
          <cell r="A1" t="str">
            <v>1월 생산실적</v>
          </cell>
        </row>
      </sheetData>
      <sheetData sheetId="5697">
        <row r="1">
          <cell r="A1" t="str">
            <v>1월 생산실적</v>
          </cell>
        </row>
      </sheetData>
      <sheetData sheetId="5698">
        <row r="1">
          <cell r="A1" t="str">
            <v>1월 생산실적</v>
          </cell>
        </row>
      </sheetData>
      <sheetData sheetId="5699">
        <row r="1">
          <cell r="A1" t="str">
            <v>1월 생산실적</v>
          </cell>
        </row>
      </sheetData>
      <sheetData sheetId="5700">
        <row r="1">
          <cell r="A1" t="str">
            <v>1월 생산실적</v>
          </cell>
        </row>
      </sheetData>
      <sheetData sheetId="5701">
        <row r="1">
          <cell r="A1" t="str">
            <v>1월 생산실적</v>
          </cell>
        </row>
      </sheetData>
      <sheetData sheetId="5702">
        <row r="1">
          <cell r="A1" t="str">
            <v>1월 생산실적</v>
          </cell>
        </row>
      </sheetData>
      <sheetData sheetId="5703">
        <row r="1">
          <cell r="A1" t="str">
            <v>1월 생산실적</v>
          </cell>
        </row>
      </sheetData>
      <sheetData sheetId="5704">
        <row r="1">
          <cell r="A1" t="str">
            <v>1월 생산실적</v>
          </cell>
        </row>
      </sheetData>
      <sheetData sheetId="5705">
        <row r="1">
          <cell r="A1" t="str">
            <v>1월 생산실적</v>
          </cell>
        </row>
      </sheetData>
      <sheetData sheetId="5706">
        <row r="1">
          <cell r="A1" t="str">
            <v>1월 생산실적</v>
          </cell>
        </row>
      </sheetData>
      <sheetData sheetId="5707">
        <row r="1">
          <cell r="A1" t="str">
            <v>1월 생산실적</v>
          </cell>
        </row>
      </sheetData>
      <sheetData sheetId="5708">
        <row r="1">
          <cell r="A1" t="str">
            <v>1월 생산실적</v>
          </cell>
        </row>
      </sheetData>
      <sheetData sheetId="5709">
        <row r="1">
          <cell r="A1" t="str">
            <v>1월 생산실적</v>
          </cell>
        </row>
      </sheetData>
      <sheetData sheetId="5710">
        <row r="1">
          <cell r="A1" t="str">
            <v>1월 생산실적</v>
          </cell>
        </row>
      </sheetData>
      <sheetData sheetId="5711">
        <row r="1">
          <cell r="A1" t="str">
            <v>1월 생산실적</v>
          </cell>
        </row>
      </sheetData>
      <sheetData sheetId="5712">
        <row r="1">
          <cell r="A1" t="str">
            <v>1월 생산실적</v>
          </cell>
        </row>
      </sheetData>
      <sheetData sheetId="5713">
        <row r="1">
          <cell r="A1" t="str">
            <v>1월 생산실적</v>
          </cell>
        </row>
      </sheetData>
      <sheetData sheetId="5714">
        <row r="1">
          <cell r="A1" t="str">
            <v>1월 생산실적</v>
          </cell>
        </row>
      </sheetData>
      <sheetData sheetId="5715">
        <row r="1">
          <cell r="A1" t="str">
            <v>1월 생산실적</v>
          </cell>
        </row>
      </sheetData>
      <sheetData sheetId="5716">
        <row r="1">
          <cell r="A1" t="str">
            <v>1월 생산실적</v>
          </cell>
        </row>
      </sheetData>
      <sheetData sheetId="5717">
        <row r="1">
          <cell r="A1" t="str">
            <v>1월 생산실적</v>
          </cell>
        </row>
      </sheetData>
      <sheetData sheetId="5718">
        <row r="1">
          <cell r="A1" t="str">
            <v>1월 생산실적</v>
          </cell>
        </row>
      </sheetData>
      <sheetData sheetId="5719">
        <row r="1">
          <cell r="A1" t="str">
            <v>1월 생산실적</v>
          </cell>
        </row>
      </sheetData>
      <sheetData sheetId="5720">
        <row r="1">
          <cell r="A1" t="str">
            <v>1월 생산실적</v>
          </cell>
        </row>
      </sheetData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>
        <row r="1">
          <cell r="A1" t="str">
            <v>1월 생산실적</v>
          </cell>
        </row>
      </sheetData>
      <sheetData sheetId="5735">
        <row r="1">
          <cell r="A1" t="str">
            <v>1월 생산실적</v>
          </cell>
        </row>
      </sheetData>
      <sheetData sheetId="5736">
        <row r="1">
          <cell r="A1" t="str">
            <v>1월 생산실적</v>
          </cell>
        </row>
      </sheetData>
      <sheetData sheetId="5737">
        <row r="1">
          <cell r="A1" t="str">
            <v>1월 생산실적</v>
          </cell>
        </row>
      </sheetData>
      <sheetData sheetId="5738">
        <row r="1">
          <cell r="A1" t="str">
            <v>1월 생산실적</v>
          </cell>
        </row>
      </sheetData>
      <sheetData sheetId="5739">
        <row r="1">
          <cell r="A1" t="str">
            <v>1월 생산실적</v>
          </cell>
        </row>
      </sheetData>
      <sheetData sheetId="5740">
        <row r="1">
          <cell r="A1" t="str">
            <v>1월 생산실적</v>
          </cell>
        </row>
      </sheetData>
      <sheetData sheetId="5741">
        <row r="1">
          <cell r="A1" t="str">
            <v>1월 생산실적</v>
          </cell>
        </row>
      </sheetData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>
        <row r="1">
          <cell r="A1" t="str">
            <v>1월 생산실적</v>
          </cell>
        </row>
      </sheetData>
      <sheetData sheetId="5783">
        <row r="1">
          <cell r="A1" t="str">
            <v>1월 생산실적</v>
          </cell>
        </row>
      </sheetData>
      <sheetData sheetId="5784">
        <row r="1">
          <cell r="A1" t="str">
            <v>1월 생산실적</v>
          </cell>
        </row>
      </sheetData>
      <sheetData sheetId="5785">
        <row r="1">
          <cell r="A1" t="str">
            <v>1월 생산실적</v>
          </cell>
        </row>
      </sheetData>
      <sheetData sheetId="5786">
        <row r="1">
          <cell r="A1" t="str">
            <v>1월 생산실적</v>
          </cell>
        </row>
      </sheetData>
      <sheetData sheetId="5787">
        <row r="1">
          <cell r="A1" t="str">
            <v>1월 생산실적</v>
          </cell>
        </row>
      </sheetData>
      <sheetData sheetId="5788">
        <row r="1">
          <cell r="A1" t="str">
            <v>1월 생산실적</v>
          </cell>
        </row>
      </sheetData>
      <sheetData sheetId="5789">
        <row r="1">
          <cell r="A1" t="str">
            <v>1월 생산실적</v>
          </cell>
        </row>
      </sheetData>
      <sheetData sheetId="5790">
        <row r="1">
          <cell r="A1" t="str">
            <v>1월 생산실적</v>
          </cell>
        </row>
      </sheetData>
      <sheetData sheetId="5791">
        <row r="1">
          <cell r="A1" t="str">
            <v>1월 생산실적</v>
          </cell>
        </row>
      </sheetData>
      <sheetData sheetId="5792">
        <row r="1">
          <cell r="A1" t="str">
            <v>1월 생산실적</v>
          </cell>
        </row>
      </sheetData>
      <sheetData sheetId="5793">
        <row r="1">
          <cell r="A1" t="str">
            <v>1월 생산실적</v>
          </cell>
        </row>
      </sheetData>
      <sheetData sheetId="5794">
        <row r="1">
          <cell r="A1" t="str">
            <v>1월 생산실적</v>
          </cell>
        </row>
      </sheetData>
      <sheetData sheetId="5795">
        <row r="1">
          <cell r="A1" t="str">
            <v>1월 생산실적</v>
          </cell>
        </row>
      </sheetData>
      <sheetData sheetId="5796">
        <row r="1">
          <cell r="A1" t="str">
            <v>1월 생산실적</v>
          </cell>
        </row>
      </sheetData>
      <sheetData sheetId="5797">
        <row r="1">
          <cell r="A1" t="str">
            <v>1월 생산실적</v>
          </cell>
        </row>
      </sheetData>
      <sheetData sheetId="5798">
        <row r="1">
          <cell r="A1" t="str">
            <v>1월 생산실적</v>
          </cell>
        </row>
      </sheetData>
      <sheetData sheetId="5799">
        <row r="1">
          <cell r="A1" t="str">
            <v>1월 생산실적</v>
          </cell>
        </row>
      </sheetData>
      <sheetData sheetId="5800">
        <row r="1">
          <cell r="A1" t="str">
            <v>1월 생산실적</v>
          </cell>
        </row>
      </sheetData>
      <sheetData sheetId="5801">
        <row r="1">
          <cell r="A1" t="str">
            <v>1월 생산실적</v>
          </cell>
        </row>
      </sheetData>
      <sheetData sheetId="5802">
        <row r="1">
          <cell r="A1" t="str">
            <v>1월 생산실적</v>
          </cell>
        </row>
      </sheetData>
      <sheetData sheetId="5803">
        <row r="1">
          <cell r="A1" t="str">
            <v>1월 생산실적</v>
          </cell>
        </row>
      </sheetData>
      <sheetData sheetId="5804">
        <row r="1">
          <cell r="A1" t="str">
            <v>1월 생산실적</v>
          </cell>
        </row>
      </sheetData>
      <sheetData sheetId="5805">
        <row r="1">
          <cell r="A1" t="str">
            <v>1월 생산실적</v>
          </cell>
        </row>
      </sheetData>
      <sheetData sheetId="5806">
        <row r="1">
          <cell r="A1" t="str">
            <v>1월 생산실적</v>
          </cell>
        </row>
      </sheetData>
      <sheetData sheetId="5807">
        <row r="1">
          <cell r="A1" t="str">
            <v>1월 생산실적</v>
          </cell>
        </row>
      </sheetData>
      <sheetData sheetId="5808">
        <row r="1">
          <cell r="A1" t="str">
            <v>1월 생산실적</v>
          </cell>
        </row>
      </sheetData>
      <sheetData sheetId="5809">
        <row r="1">
          <cell r="A1" t="str">
            <v>1월 생산실적</v>
          </cell>
        </row>
      </sheetData>
      <sheetData sheetId="5810">
        <row r="1">
          <cell r="A1" t="str">
            <v>1월 생산실적</v>
          </cell>
        </row>
      </sheetData>
      <sheetData sheetId="5811">
        <row r="1">
          <cell r="A1" t="str">
            <v>1월 생산실적</v>
          </cell>
        </row>
      </sheetData>
      <sheetData sheetId="5812">
        <row r="1">
          <cell r="A1" t="str">
            <v>1월 생산실적</v>
          </cell>
        </row>
      </sheetData>
      <sheetData sheetId="5813">
        <row r="1">
          <cell r="A1" t="str">
            <v>1월 생산실적</v>
          </cell>
        </row>
      </sheetData>
      <sheetData sheetId="5814">
        <row r="1">
          <cell r="A1" t="str">
            <v>1월 생산실적</v>
          </cell>
        </row>
      </sheetData>
      <sheetData sheetId="5815">
        <row r="1">
          <cell r="A1" t="str">
            <v>1월 생산실적</v>
          </cell>
        </row>
      </sheetData>
      <sheetData sheetId="5816">
        <row r="1">
          <cell r="A1" t="str">
            <v>1월 생산실적</v>
          </cell>
        </row>
      </sheetData>
      <sheetData sheetId="5817">
        <row r="1">
          <cell r="A1" t="str">
            <v>1월 생산실적</v>
          </cell>
        </row>
      </sheetData>
      <sheetData sheetId="5818">
        <row r="1">
          <cell r="A1" t="str">
            <v>1월 생산실적</v>
          </cell>
        </row>
      </sheetData>
      <sheetData sheetId="5819">
        <row r="1">
          <cell r="A1" t="str">
            <v>1월 생산실적</v>
          </cell>
        </row>
      </sheetData>
      <sheetData sheetId="5820">
        <row r="1">
          <cell r="A1" t="str">
            <v>1월 생산실적</v>
          </cell>
        </row>
      </sheetData>
      <sheetData sheetId="5821">
        <row r="1">
          <cell r="A1" t="str">
            <v>1월 생산실적</v>
          </cell>
        </row>
      </sheetData>
      <sheetData sheetId="5822">
        <row r="1">
          <cell r="A1" t="str">
            <v>1월 생산실적</v>
          </cell>
        </row>
      </sheetData>
      <sheetData sheetId="5823">
        <row r="1">
          <cell r="A1" t="str">
            <v>1월 생산실적</v>
          </cell>
        </row>
      </sheetData>
      <sheetData sheetId="5824">
        <row r="1">
          <cell r="A1" t="str">
            <v>1월 생산실적</v>
          </cell>
        </row>
      </sheetData>
      <sheetData sheetId="5825">
        <row r="1">
          <cell r="A1" t="str">
            <v>1월 생산실적</v>
          </cell>
        </row>
      </sheetData>
      <sheetData sheetId="5826">
        <row r="1">
          <cell r="A1" t="str">
            <v>1월 생산실적</v>
          </cell>
        </row>
      </sheetData>
      <sheetData sheetId="5827">
        <row r="1">
          <cell r="A1" t="str">
            <v>1월 생산실적</v>
          </cell>
        </row>
      </sheetData>
      <sheetData sheetId="5828">
        <row r="1">
          <cell r="A1" t="str">
            <v>1월 생산실적</v>
          </cell>
        </row>
      </sheetData>
      <sheetData sheetId="5829">
        <row r="1">
          <cell r="A1" t="str">
            <v>1월 생산실적</v>
          </cell>
        </row>
      </sheetData>
      <sheetData sheetId="5830">
        <row r="1">
          <cell r="A1" t="str">
            <v>1월 생산실적</v>
          </cell>
        </row>
      </sheetData>
      <sheetData sheetId="5831">
        <row r="1">
          <cell r="A1" t="str">
            <v>1월 생산실적</v>
          </cell>
        </row>
      </sheetData>
      <sheetData sheetId="5832">
        <row r="1">
          <cell r="A1" t="str">
            <v>1월 생산실적</v>
          </cell>
        </row>
      </sheetData>
      <sheetData sheetId="5833">
        <row r="1">
          <cell r="A1" t="str">
            <v>1월 생산실적</v>
          </cell>
        </row>
      </sheetData>
      <sheetData sheetId="5834">
        <row r="1">
          <cell r="A1" t="str">
            <v>1월 생산실적</v>
          </cell>
        </row>
      </sheetData>
      <sheetData sheetId="5835">
        <row r="1">
          <cell r="A1" t="str">
            <v>1월 생산실적</v>
          </cell>
        </row>
      </sheetData>
      <sheetData sheetId="5836">
        <row r="1">
          <cell r="A1" t="str">
            <v>1월 생산실적</v>
          </cell>
        </row>
      </sheetData>
      <sheetData sheetId="5837">
        <row r="1">
          <cell r="A1" t="str">
            <v>1월 생산실적</v>
          </cell>
        </row>
      </sheetData>
      <sheetData sheetId="5838">
        <row r="1">
          <cell r="A1" t="str">
            <v>1월 생산실적</v>
          </cell>
        </row>
      </sheetData>
      <sheetData sheetId="5839">
        <row r="1">
          <cell r="A1" t="str">
            <v>1월 생산실적</v>
          </cell>
        </row>
      </sheetData>
      <sheetData sheetId="5840">
        <row r="1">
          <cell r="A1" t="str">
            <v>1월 생산실적</v>
          </cell>
        </row>
      </sheetData>
      <sheetData sheetId="5841">
        <row r="1">
          <cell r="A1" t="str">
            <v>1월 생산실적</v>
          </cell>
        </row>
      </sheetData>
      <sheetData sheetId="5842">
        <row r="1">
          <cell r="A1" t="str">
            <v>1월 생산실적</v>
          </cell>
        </row>
      </sheetData>
      <sheetData sheetId="5843">
        <row r="1">
          <cell r="A1" t="str">
            <v>1월 생산실적</v>
          </cell>
        </row>
      </sheetData>
      <sheetData sheetId="5844">
        <row r="1">
          <cell r="A1" t="str">
            <v>1월 생산실적</v>
          </cell>
        </row>
      </sheetData>
      <sheetData sheetId="5845">
        <row r="1">
          <cell r="A1" t="str">
            <v>1월 생산실적</v>
          </cell>
        </row>
      </sheetData>
      <sheetData sheetId="5846">
        <row r="1">
          <cell r="A1" t="str">
            <v>1월 생산실적</v>
          </cell>
        </row>
      </sheetData>
      <sheetData sheetId="5847">
        <row r="1">
          <cell r="A1" t="str">
            <v>1월 생산실적</v>
          </cell>
        </row>
      </sheetData>
      <sheetData sheetId="5848">
        <row r="1">
          <cell r="A1" t="str">
            <v>1월 생산실적</v>
          </cell>
        </row>
      </sheetData>
      <sheetData sheetId="5849">
        <row r="1">
          <cell r="A1" t="str">
            <v>1월 생산실적</v>
          </cell>
        </row>
      </sheetData>
      <sheetData sheetId="5850">
        <row r="1">
          <cell r="A1" t="str">
            <v>1월 생산실적</v>
          </cell>
        </row>
      </sheetData>
      <sheetData sheetId="5851">
        <row r="1">
          <cell r="A1" t="str">
            <v>1월 생산실적</v>
          </cell>
        </row>
      </sheetData>
      <sheetData sheetId="5852">
        <row r="1">
          <cell r="A1" t="str">
            <v>1월 생산실적</v>
          </cell>
        </row>
      </sheetData>
      <sheetData sheetId="5853">
        <row r="1">
          <cell r="A1" t="str">
            <v>1월 생산실적</v>
          </cell>
        </row>
      </sheetData>
      <sheetData sheetId="5854">
        <row r="1">
          <cell r="A1" t="str">
            <v>1월 생산실적</v>
          </cell>
        </row>
      </sheetData>
      <sheetData sheetId="5855">
        <row r="1">
          <cell r="A1" t="str">
            <v>1월 생산실적</v>
          </cell>
        </row>
      </sheetData>
      <sheetData sheetId="5856">
        <row r="1">
          <cell r="A1" t="str">
            <v>1월 생산실적</v>
          </cell>
        </row>
      </sheetData>
      <sheetData sheetId="5857">
        <row r="1">
          <cell r="A1" t="str">
            <v>1월 생산실적</v>
          </cell>
        </row>
      </sheetData>
      <sheetData sheetId="5858">
        <row r="1">
          <cell r="A1" t="str">
            <v>1월 생산실적</v>
          </cell>
        </row>
      </sheetData>
      <sheetData sheetId="5859">
        <row r="1">
          <cell r="A1" t="str">
            <v>1월 생산실적</v>
          </cell>
        </row>
      </sheetData>
      <sheetData sheetId="5860">
        <row r="1">
          <cell r="A1" t="str">
            <v>1월 생산실적</v>
          </cell>
        </row>
      </sheetData>
      <sheetData sheetId="5861">
        <row r="1">
          <cell r="A1" t="str">
            <v>1월 생산실적</v>
          </cell>
        </row>
      </sheetData>
      <sheetData sheetId="5862">
        <row r="1">
          <cell r="A1" t="str">
            <v>1월 생산실적</v>
          </cell>
        </row>
      </sheetData>
      <sheetData sheetId="5863">
        <row r="1">
          <cell r="A1" t="str">
            <v>1월 생산실적</v>
          </cell>
        </row>
      </sheetData>
      <sheetData sheetId="5864">
        <row r="1">
          <cell r="A1" t="str">
            <v>1월 생산실적</v>
          </cell>
        </row>
      </sheetData>
      <sheetData sheetId="5865">
        <row r="1">
          <cell r="A1" t="str">
            <v>1월 생산실적</v>
          </cell>
        </row>
      </sheetData>
      <sheetData sheetId="5866">
        <row r="1">
          <cell r="A1" t="str">
            <v>1월 생산실적</v>
          </cell>
        </row>
      </sheetData>
      <sheetData sheetId="5867">
        <row r="1">
          <cell r="A1" t="str">
            <v>1월 생산실적</v>
          </cell>
        </row>
      </sheetData>
      <sheetData sheetId="5868">
        <row r="1">
          <cell r="A1" t="str">
            <v>1월 생산실적</v>
          </cell>
        </row>
      </sheetData>
      <sheetData sheetId="5869">
        <row r="1">
          <cell r="A1" t="str">
            <v>1월 생산실적</v>
          </cell>
        </row>
      </sheetData>
      <sheetData sheetId="5870">
        <row r="1">
          <cell r="A1" t="str">
            <v>1월 생산실적</v>
          </cell>
        </row>
      </sheetData>
      <sheetData sheetId="5871">
        <row r="1">
          <cell r="A1" t="str">
            <v>1월 생산실적</v>
          </cell>
        </row>
      </sheetData>
      <sheetData sheetId="5872">
        <row r="1">
          <cell r="A1" t="str">
            <v>1월 생산실적</v>
          </cell>
        </row>
      </sheetData>
      <sheetData sheetId="5873">
        <row r="1">
          <cell r="A1" t="str">
            <v>1월 생산실적</v>
          </cell>
        </row>
      </sheetData>
      <sheetData sheetId="5874">
        <row r="1">
          <cell r="A1" t="str">
            <v>1월 생산실적</v>
          </cell>
        </row>
      </sheetData>
      <sheetData sheetId="5875">
        <row r="1">
          <cell r="A1" t="str">
            <v>1월 생산실적</v>
          </cell>
        </row>
      </sheetData>
      <sheetData sheetId="5876">
        <row r="1">
          <cell r="A1" t="str">
            <v>1월 생산실적</v>
          </cell>
        </row>
      </sheetData>
      <sheetData sheetId="5877">
        <row r="1">
          <cell r="A1" t="str">
            <v>1월 생산실적</v>
          </cell>
        </row>
      </sheetData>
      <sheetData sheetId="5878">
        <row r="1">
          <cell r="A1" t="str">
            <v>1월 생산실적</v>
          </cell>
        </row>
      </sheetData>
      <sheetData sheetId="5879">
        <row r="1">
          <cell r="A1" t="str">
            <v>1월 생산실적</v>
          </cell>
        </row>
      </sheetData>
      <sheetData sheetId="5880">
        <row r="1">
          <cell r="A1" t="str">
            <v>1월 생산실적</v>
          </cell>
        </row>
      </sheetData>
      <sheetData sheetId="5881">
        <row r="1">
          <cell r="A1" t="str">
            <v>1월 생산실적</v>
          </cell>
        </row>
      </sheetData>
      <sheetData sheetId="5882">
        <row r="1">
          <cell r="A1" t="str">
            <v>1월 생산실적</v>
          </cell>
        </row>
      </sheetData>
      <sheetData sheetId="5883">
        <row r="1">
          <cell r="A1" t="str">
            <v>1월 생산실적</v>
          </cell>
        </row>
      </sheetData>
      <sheetData sheetId="5884">
        <row r="1">
          <cell r="A1" t="str">
            <v>1월 생산실적</v>
          </cell>
        </row>
      </sheetData>
      <sheetData sheetId="5885">
        <row r="1">
          <cell r="A1" t="str">
            <v>1월 생산실적</v>
          </cell>
        </row>
      </sheetData>
      <sheetData sheetId="5886">
        <row r="1">
          <cell r="A1" t="str">
            <v>1월 생산실적</v>
          </cell>
        </row>
      </sheetData>
      <sheetData sheetId="5887">
        <row r="1">
          <cell r="A1" t="str">
            <v>1월 생산실적</v>
          </cell>
        </row>
      </sheetData>
      <sheetData sheetId="5888">
        <row r="1">
          <cell r="A1" t="str">
            <v>1월 생산실적</v>
          </cell>
        </row>
      </sheetData>
      <sheetData sheetId="5889">
        <row r="1">
          <cell r="A1" t="str">
            <v>1월 생산실적</v>
          </cell>
        </row>
      </sheetData>
      <sheetData sheetId="5890">
        <row r="1">
          <cell r="A1" t="str">
            <v>1월 생산실적</v>
          </cell>
        </row>
      </sheetData>
      <sheetData sheetId="5891">
        <row r="1">
          <cell r="A1" t="str">
            <v>1월 생산실적</v>
          </cell>
        </row>
      </sheetData>
      <sheetData sheetId="5892">
        <row r="1">
          <cell r="A1" t="str">
            <v>1월 생산실적</v>
          </cell>
        </row>
      </sheetData>
      <sheetData sheetId="5893">
        <row r="1">
          <cell r="A1" t="str">
            <v>1월 생산실적</v>
          </cell>
        </row>
      </sheetData>
      <sheetData sheetId="5894">
        <row r="1">
          <cell r="A1" t="str">
            <v>1월 생산실적</v>
          </cell>
        </row>
      </sheetData>
      <sheetData sheetId="5895">
        <row r="1">
          <cell r="A1" t="str">
            <v>1월 생산실적</v>
          </cell>
        </row>
      </sheetData>
      <sheetData sheetId="5896">
        <row r="1">
          <cell r="A1" t="str">
            <v>1월 생산실적</v>
          </cell>
        </row>
      </sheetData>
      <sheetData sheetId="5897">
        <row r="1">
          <cell r="A1" t="str">
            <v>1월 생산실적</v>
          </cell>
        </row>
      </sheetData>
      <sheetData sheetId="5898">
        <row r="1">
          <cell r="A1" t="str">
            <v>1월 생산실적</v>
          </cell>
        </row>
      </sheetData>
      <sheetData sheetId="5899">
        <row r="1">
          <cell r="A1" t="str">
            <v>1월 생산실적</v>
          </cell>
        </row>
      </sheetData>
      <sheetData sheetId="5900">
        <row r="1">
          <cell r="A1" t="str">
            <v>1월 생산실적</v>
          </cell>
        </row>
      </sheetData>
      <sheetData sheetId="5901">
        <row r="1">
          <cell r="A1" t="str">
            <v>1월 생산실적</v>
          </cell>
        </row>
      </sheetData>
      <sheetData sheetId="5902">
        <row r="1">
          <cell r="A1" t="str">
            <v>1월 생산실적</v>
          </cell>
        </row>
      </sheetData>
      <sheetData sheetId="5903">
        <row r="1">
          <cell r="A1" t="str">
            <v>1월 생산실적</v>
          </cell>
        </row>
      </sheetData>
      <sheetData sheetId="5904">
        <row r="1">
          <cell r="A1" t="str">
            <v>1월 생산실적</v>
          </cell>
        </row>
      </sheetData>
      <sheetData sheetId="5905">
        <row r="1">
          <cell r="A1" t="str">
            <v>1월 생산실적</v>
          </cell>
        </row>
      </sheetData>
      <sheetData sheetId="5906">
        <row r="1">
          <cell r="A1" t="str">
            <v>1월 생산실적</v>
          </cell>
        </row>
      </sheetData>
      <sheetData sheetId="5907">
        <row r="1">
          <cell r="A1" t="str">
            <v>1월 생산실적</v>
          </cell>
        </row>
      </sheetData>
      <sheetData sheetId="5908">
        <row r="1">
          <cell r="A1" t="str">
            <v>1월 생산실적</v>
          </cell>
        </row>
      </sheetData>
      <sheetData sheetId="5909">
        <row r="1">
          <cell r="A1" t="str">
            <v>1월 생산실적</v>
          </cell>
        </row>
      </sheetData>
      <sheetData sheetId="5910">
        <row r="1">
          <cell r="A1" t="str">
            <v>1월 생산실적</v>
          </cell>
        </row>
      </sheetData>
      <sheetData sheetId="5911">
        <row r="1">
          <cell r="A1" t="str">
            <v>1월 생산실적</v>
          </cell>
        </row>
      </sheetData>
      <sheetData sheetId="5912">
        <row r="1">
          <cell r="A1" t="str">
            <v>1월 생산실적</v>
          </cell>
        </row>
      </sheetData>
      <sheetData sheetId="5913">
        <row r="1">
          <cell r="A1" t="str">
            <v>1월 생산실적</v>
          </cell>
        </row>
      </sheetData>
      <sheetData sheetId="5914">
        <row r="1">
          <cell r="A1" t="str">
            <v>1월 생산실적</v>
          </cell>
        </row>
      </sheetData>
      <sheetData sheetId="5915">
        <row r="1">
          <cell r="A1" t="str">
            <v>1월 생산실적</v>
          </cell>
        </row>
      </sheetData>
      <sheetData sheetId="5916">
        <row r="1">
          <cell r="A1" t="str">
            <v>1월 생산실적</v>
          </cell>
        </row>
      </sheetData>
      <sheetData sheetId="5917">
        <row r="1">
          <cell r="A1" t="str">
            <v>1월 생산실적</v>
          </cell>
        </row>
      </sheetData>
      <sheetData sheetId="5918">
        <row r="1">
          <cell r="A1" t="str">
            <v>1월 생산실적</v>
          </cell>
        </row>
      </sheetData>
      <sheetData sheetId="5919">
        <row r="1">
          <cell r="A1" t="str">
            <v>1월 생산실적</v>
          </cell>
        </row>
      </sheetData>
      <sheetData sheetId="5920">
        <row r="1">
          <cell r="A1" t="str">
            <v>1월 생산실적</v>
          </cell>
        </row>
      </sheetData>
      <sheetData sheetId="5921">
        <row r="1">
          <cell r="A1" t="str">
            <v>1월 생산실적</v>
          </cell>
        </row>
      </sheetData>
      <sheetData sheetId="5922">
        <row r="1">
          <cell r="A1" t="str">
            <v>1월 생산실적</v>
          </cell>
        </row>
      </sheetData>
      <sheetData sheetId="5923">
        <row r="1">
          <cell r="A1" t="str">
            <v>1월 생산실적</v>
          </cell>
        </row>
      </sheetData>
      <sheetData sheetId="5924">
        <row r="1">
          <cell r="A1" t="str">
            <v>1월 생산실적</v>
          </cell>
        </row>
      </sheetData>
      <sheetData sheetId="5925">
        <row r="1">
          <cell r="A1" t="str">
            <v>1월 생산실적</v>
          </cell>
        </row>
      </sheetData>
      <sheetData sheetId="5926">
        <row r="1">
          <cell r="A1" t="str">
            <v>1월 생산실적</v>
          </cell>
        </row>
      </sheetData>
      <sheetData sheetId="5927">
        <row r="1">
          <cell r="A1" t="str">
            <v>1월 생산실적</v>
          </cell>
        </row>
      </sheetData>
      <sheetData sheetId="5928">
        <row r="1">
          <cell r="A1" t="str">
            <v>1월 생산실적</v>
          </cell>
        </row>
      </sheetData>
      <sheetData sheetId="5929">
        <row r="1">
          <cell r="A1" t="str">
            <v>1월 생산실적</v>
          </cell>
        </row>
      </sheetData>
      <sheetData sheetId="5930">
        <row r="1">
          <cell r="A1" t="str">
            <v>1월 생산실적</v>
          </cell>
        </row>
      </sheetData>
      <sheetData sheetId="5931">
        <row r="1">
          <cell r="A1" t="str">
            <v>1월 생산실적</v>
          </cell>
        </row>
      </sheetData>
      <sheetData sheetId="5932">
        <row r="1">
          <cell r="A1" t="str">
            <v>1월 생산실적</v>
          </cell>
        </row>
      </sheetData>
      <sheetData sheetId="5933">
        <row r="1">
          <cell r="A1" t="str">
            <v>1월 생산실적</v>
          </cell>
        </row>
      </sheetData>
      <sheetData sheetId="5934">
        <row r="1">
          <cell r="A1" t="str">
            <v>1월 생산실적</v>
          </cell>
        </row>
      </sheetData>
      <sheetData sheetId="5935">
        <row r="1">
          <cell r="A1" t="str">
            <v>1월 생산실적</v>
          </cell>
        </row>
      </sheetData>
      <sheetData sheetId="5936">
        <row r="1">
          <cell r="A1" t="str">
            <v>1월 생산실적</v>
          </cell>
        </row>
      </sheetData>
      <sheetData sheetId="5937">
        <row r="1">
          <cell r="A1" t="str">
            <v>1월 생산실적</v>
          </cell>
        </row>
      </sheetData>
      <sheetData sheetId="5938">
        <row r="1">
          <cell r="A1" t="str">
            <v>1월 생산실적</v>
          </cell>
        </row>
      </sheetData>
      <sheetData sheetId="5939">
        <row r="1">
          <cell r="A1" t="str">
            <v>1월 생산실적</v>
          </cell>
        </row>
      </sheetData>
      <sheetData sheetId="5940">
        <row r="1">
          <cell r="A1" t="str">
            <v>1월 생산실적</v>
          </cell>
        </row>
      </sheetData>
      <sheetData sheetId="5941">
        <row r="1">
          <cell r="A1" t="str">
            <v>1월 생산실적</v>
          </cell>
        </row>
      </sheetData>
      <sheetData sheetId="5942">
        <row r="1">
          <cell r="A1" t="str">
            <v>1월 생산실적</v>
          </cell>
        </row>
      </sheetData>
      <sheetData sheetId="5943">
        <row r="1">
          <cell r="A1" t="str">
            <v>1월 생산실적</v>
          </cell>
        </row>
      </sheetData>
      <sheetData sheetId="5944">
        <row r="1">
          <cell r="A1" t="str">
            <v>1월 생산실적</v>
          </cell>
        </row>
      </sheetData>
      <sheetData sheetId="5945">
        <row r="1">
          <cell r="A1" t="str">
            <v>1월 생산실적</v>
          </cell>
        </row>
      </sheetData>
      <sheetData sheetId="5946">
        <row r="1">
          <cell r="A1" t="str">
            <v>1월 생산실적</v>
          </cell>
        </row>
      </sheetData>
      <sheetData sheetId="5947">
        <row r="1">
          <cell r="A1" t="str">
            <v>1월 생산실적</v>
          </cell>
        </row>
      </sheetData>
      <sheetData sheetId="5948">
        <row r="1">
          <cell r="A1" t="str">
            <v>1월 생산실적</v>
          </cell>
        </row>
      </sheetData>
      <sheetData sheetId="5949">
        <row r="1">
          <cell r="A1" t="str">
            <v>1월 생산실적</v>
          </cell>
        </row>
      </sheetData>
      <sheetData sheetId="5950">
        <row r="1">
          <cell r="A1" t="str">
            <v>1월 생산실적</v>
          </cell>
        </row>
      </sheetData>
      <sheetData sheetId="5951">
        <row r="1">
          <cell r="A1" t="str">
            <v>1월 생산실적</v>
          </cell>
        </row>
      </sheetData>
      <sheetData sheetId="5952">
        <row r="1">
          <cell r="A1" t="str">
            <v>1월 생산실적</v>
          </cell>
        </row>
      </sheetData>
      <sheetData sheetId="5953">
        <row r="1">
          <cell r="A1" t="str">
            <v>1월 생산실적</v>
          </cell>
        </row>
      </sheetData>
      <sheetData sheetId="5954">
        <row r="1">
          <cell r="A1" t="str">
            <v>1월 생산실적</v>
          </cell>
        </row>
      </sheetData>
      <sheetData sheetId="5955">
        <row r="1">
          <cell r="A1" t="str">
            <v>1월 생산실적</v>
          </cell>
        </row>
      </sheetData>
      <sheetData sheetId="5956">
        <row r="1">
          <cell r="A1" t="str">
            <v>1월 생산실적</v>
          </cell>
        </row>
      </sheetData>
      <sheetData sheetId="5957">
        <row r="1">
          <cell r="A1" t="str">
            <v>1월 생산실적</v>
          </cell>
        </row>
      </sheetData>
      <sheetData sheetId="5958">
        <row r="1">
          <cell r="A1" t="str">
            <v>1월 생산실적</v>
          </cell>
        </row>
      </sheetData>
      <sheetData sheetId="5959">
        <row r="1">
          <cell r="A1" t="str">
            <v>1월 생산실적</v>
          </cell>
        </row>
      </sheetData>
      <sheetData sheetId="5960">
        <row r="1">
          <cell r="A1" t="str">
            <v>1월 생산실적</v>
          </cell>
        </row>
      </sheetData>
      <sheetData sheetId="5961">
        <row r="1">
          <cell r="A1" t="str">
            <v>1월 생산실적</v>
          </cell>
        </row>
      </sheetData>
      <sheetData sheetId="5962">
        <row r="1">
          <cell r="A1" t="str">
            <v>1월 생산실적</v>
          </cell>
        </row>
      </sheetData>
      <sheetData sheetId="5963">
        <row r="1">
          <cell r="A1" t="str">
            <v>1월 생산실적</v>
          </cell>
        </row>
      </sheetData>
      <sheetData sheetId="5964">
        <row r="1">
          <cell r="A1" t="str">
            <v>1월 생산실적</v>
          </cell>
        </row>
      </sheetData>
      <sheetData sheetId="5965">
        <row r="1">
          <cell r="A1" t="str">
            <v>1월 생산실적</v>
          </cell>
        </row>
      </sheetData>
      <sheetData sheetId="5966">
        <row r="1">
          <cell r="A1" t="str">
            <v>1월 생산실적</v>
          </cell>
        </row>
      </sheetData>
      <sheetData sheetId="5967">
        <row r="1">
          <cell r="A1" t="str">
            <v>1월 생산실적</v>
          </cell>
        </row>
      </sheetData>
      <sheetData sheetId="5968">
        <row r="1">
          <cell r="A1" t="str">
            <v>1월 생산실적</v>
          </cell>
        </row>
      </sheetData>
      <sheetData sheetId="5969">
        <row r="1">
          <cell r="A1" t="str">
            <v>1월 생산실적</v>
          </cell>
        </row>
      </sheetData>
      <sheetData sheetId="5970">
        <row r="1">
          <cell r="A1" t="str">
            <v>1월 생산실적</v>
          </cell>
        </row>
      </sheetData>
      <sheetData sheetId="5971">
        <row r="1">
          <cell r="A1" t="str">
            <v>1월 생산실적</v>
          </cell>
        </row>
      </sheetData>
      <sheetData sheetId="5972">
        <row r="1">
          <cell r="A1" t="str">
            <v>1월 생산실적</v>
          </cell>
        </row>
      </sheetData>
      <sheetData sheetId="5973">
        <row r="1">
          <cell r="A1" t="str">
            <v>1월 생산실적</v>
          </cell>
        </row>
      </sheetData>
      <sheetData sheetId="5974">
        <row r="1">
          <cell r="A1" t="str">
            <v>1월 생산실적</v>
          </cell>
        </row>
      </sheetData>
      <sheetData sheetId="5975">
        <row r="1">
          <cell r="A1" t="str">
            <v>1월 생산실적</v>
          </cell>
        </row>
      </sheetData>
      <sheetData sheetId="5976">
        <row r="1">
          <cell r="A1" t="str">
            <v>1월 생산실적</v>
          </cell>
        </row>
      </sheetData>
      <sheetData sheetId="5977">
        <row r="1">
          <cell r="A1" t="str">
            <v>1월 생산실적</v>
          </cell>
        </row>
      </sheetData>
      <sheetData sheetId="5978">
        <row r="1">
          <cell r="A1" t="str">
            <v>1월 생산실적</v>
          </cell>
        </row>
      </sheetData>
      <sheetData sheetId="5979">
        <row r="1">
          <cell r="A1" t="str">
            <v>1월 생산실적</v>
          </cell>
        </row>
      </sheetData>
      <sheetData sheetId="5980">
        <row r="1">
          <cell r="A1" t="str">
            <v>1월 생산실적</v>
          </cell>
        </row>
      </sheetData>
      <sheetData sheetId="5981">
        <row r="1">
          <cell r="A1" t="str">
            <v>1월 생산실적</v>
          </cell>
        </row>
      </sheetData>
      <sheetData sheetId="5982">
        <row r="1">
          <cell r="A1" t="str">
            <v>1월 생산실적</v>
          </cell>
        </row>
      </sheetData>
      <sheetData sheetId="5983">
        <row r="1">
          <cell r="A1" t="str">
            <v>1월 생산실적</v>
          </cell>
        </row>
      </sheetData>
      <sheetData sheetId="5984">
        <row r="1">
          <cell r="A1" t="str">
            <v>1월 생산실적</v>
          </cell>
        </row>
      </sheetData>
      <sheetData sheetId="5985">
        <row r="1">
          <cell r="A1" t="str">
            <v>1월 생산실적</v>
          </cell>
        </row>
      </sheetData>
      <sheetData sheetId="5986">
        <row r="1">
          <cell r="A1" t="str">
            <v>1월 생산실적</v>
          </cell>
        </row>
      </sheetData>
      <sheetData sheetId="5987">
        <row r="1">
          <cell r="A1" t="str">
            <v>1월 생산실적</v>
          </cell>
        </row>
      </sheetData>
      <sheetData sheetId="5988">
        <row r="1">
          <cell r="A1" t="str">
            <v>1월 생산실적</v>
          </cell>
        </row>
      </sheetData>
      <sheetData sheetId="5989">
        <row r="1">
          <cell r="A1" t="str">
            <v>1월 생산실적</v>
          </cell>
        </row>
      </sheetData>
      <sheetData sheetId="5990">
        <row r="1">
          <cell r="A1" t="str">
            <v>1월 생산실적</v>
          </cell>
        </row>
      </sheetData>
      <sheetData sheetId="5991">
        <row r="1">
          <cell r="A1" t="str">
            <v>1월 생산실적</v>
          </cell>
        </row>
      </sheetData>
      <sheetData sheetId="5992">
        <row r="1">
          <cell r="A1" t="str">
            <v>1월 생산실적</v>
          </cell>
        </row>
      </sheetData>
      <sheetData sheetId="5993">
        <row r="1">
          <cell r="A1" t="str">
            <v>1월 생산실적</v>
          </cell>
        </row>
      </sheetData>
      <sheetData sheetId="5994">
        <row r="1">
          <cell r="A1" t="str">
            <v>1월 생산실적</v>
          </cell>
        </row>
      </sheetData>
      <sheetData sheetId="5995">
        <row r="1">
          <cell r="A1" t="str">
            <v>1월 생산실적</v>
          </cell>
        </row>
      </sheetData>
      <sheetData sheetId="5996">
        <row r="1">
          <cell r="A1" t="str">
            <v>1월 생산실적</v>
          </cell>
        </row>
      </sheetData>
      <sheetData sheetId="5997">
        <row r="1">
          <cell r="A1" t="str">
            <v>1월 생산실적</v>
          </cell>
        </row>
      </sheetData>
      <sheetData sheetId="5998">
        <row r="1">
          <cell r="A1" t="str">
            <v>1월 생산실적</v>
          </cell>
        </row>
      </sheetData>
      <sheetData sheetId="5999">
        <row r="1">
          <cell r="A1" t="str">
            <v>1월 생산실적</v>
          </cell>
        </row>
      </sheetData>
      <sheetData sheetId="6000">
        <row r="1">
          <cell r="A1" t="str">
            <v>1월 생산실적</v>
          </cell>
        </row>
      </sheetData>
      <sheetData sheetId="6001">
        <row r="1">
          <cell r="A1" t="str">
            <v>1월 생산실적</v>
          </cell>
        </row>
      </sheetData>
      <sheetData sheetId="6002">
        <row r="1">
          <cell r="A1" t="str">
            <v>1월 생산실적</v>
          </cell>
        </row>
      </sheetData>
      <sheetData sheetId="6003">
        <row r="1">
          <cell r="A1" t="str">
            <v>1월 생산실적</v>
          </cell>
        </row>
      </sheetData>
      <sheetData sheetId="6004">
        <row r="1">
          <cell r="A1" t="str">
            <v>1월 생산실적</v>
          </cell>
        </row>
      </sheetData>
      <sheetData sheetId="6005">
        <row r="1">
          <cell r="A1" t="str">
            <v>1월 생산실적</v>
          </cell>
        </row>
      </sheetData>
      <sheetData sheetId="6006">
        <row r="1">
          <cell r="A1" t="str">
            <v>1월 생산실적</v>
          </cell>
        </row>
      </sheetData>
      <sheetData sheetId="6007">
        <row r="1">
          <cell r="A1" t="str">
            <v>1월 생산실적</v>
          </cell>
        </row>
      </sheetData>
      <sheetData sheetId="6008">
        <row r="1">
          <cell r="A1" t="str">
            <v>1월 생산실적</v>
          </cell>
        </row>
      </sheetData>
      <sheetData sheetId="6009">
        <row r="1">
          <cell r="A1" t="str">
            <v>1월 생산실적</v>
          </cell>
        </row>
      </sheetData>
      <sheetData sheetId="6010">
        <row r="1">
          <cell r="A1" t="str">
            <v>1월 생산실적</v>
          </cell>
        </row>
      </sheetData>
      <sheetData sheetId="6011">
        <row r="1">
          <cell r="A1" t="str">
            <v>1월 생산실적</v>
          </cell>
        </row>
      </sheetData>
      <sheetData sheetId="6012">
        <row r="1">
          <cell r="A1" t="str">
            <v>1월 생산실적</v>
          </cell>
        </row>
      </sheetData>
      <sheetData sheetId="6013">
        <row r="1">
          <cell r="A1" t="str">
            <v>1월 생산실적</v>
          </cell>
        </row>
      </sheetData>
      <sheetData sheetId="6014">
        <row r="1">
          <cell r="A1" t="str">
            <v>1월 생산실적</v>
          </cell>
        </row>
      </sheetData>
      <sheetData sheetId="6015">
        <row r="1">
          <cell r="A1" t="str">
            <v>1월 생산실적</v>
          </cell>
        </row>
      </sheetData>
      <sheetData sheetId="6016">
        <row r="1">
          <cell r="A1" t="str">
            <v>1월 생산실적</v>
          </cell>
        </row>
      </sheetData>
      <sheetData sheetId="6017">
        <row r="1">
          <cell r="A1" t="str">
            <v>1월 생산실적</v>
          </cell>
        </row>
      </sheetData>
      <sheetData sheetId="6018">
        <row r="1">
          <cell r="A1" t="str">
            <v>1월 생산실적</v>
          </cell>
        </row>
      </sheetData>
      <sheetData sheetId="6019">
        <row r="1">
          <cell r="A1" t="str">
            <v>1월 생산실적</v>
          </cell>
        </row>
      </sheetData>
      <sheetData sheetId="6020">
        <row r="1">
          <cell r="A1" t="str">
            <v>1월 생산실적</v>
          </cell>
        </row>
      </sheetData>
      <sheetData sheetId="6021">
        <row r="1">
          <cell r="A1" t="str">
            <v>1월 생산실적</v>
          </cell>
        </row>
      </sheetData>
      <sheetData sheetId="6022">
        <row r="1">
          <cell r="A1" t="str">
            <v>1월 생산실적</v>
          </cell>
        </row>
      </sheetData>
      <sheetData sheetId="6023">
        <row r="1">
          <cell r="A1" t="str">
            <v>1월 생산실적</v>
          </cell>
        </row>
      </sheetData>
      <sheetData sheetId="6024">
        <row r="1">
          <cell r="A1" t="str">
            <v>1월 생산실적</v>
          </cell>
        </row>
      </sheetData>
      <sheetData sheetId="6025">
        <row r="1">
          <cell r="A1" t="str">
            <v>1월 생산실적</v>
          </cell>
        </row>
      </sheetData>
      <sheetData sheetId="6026">
        <row r="1">
          <cell r="A1" t="str">
            <v>1월 생산실적</v>
          </cell>
        </row>
      </sheetData>
      <sheetData sheetId="6027">
        <row r="1">
          <cell r="A1" t="str">
            <v>1월 생산실적</v>
          </cell>
        </row>
      </sheetData>
      <sheetData sheetId="6028">
        <row r="1">
          <cell r="A1" t="str">
            <v>1월 생산실적</v>
          </cell>
        </row>
      </sheetData>
      <sheetData sheetId="6029">
        <row r="1">
          <cell r="A1" t="str">
            <v>1월 생산실적</v>
          </cell>
        </row>
      </sheetData>
      <sheetData sheetId="6030">
        <row r="1">
          <cell r="A1" t="str">
            <v>1월 생산실적</v>
          </cell>
        </row>
      </sheetData>
      <sheetData sheetId="6031">
        <row r="1">
          <cell r="A1" t="str">
            <v>1월 생산실적</v>
          </cell>
        </row>
      </sheetData>
      <sheetData sheetId="6032">
        <row r="1">
          <cell r="A1" t="str">
            <v>1월 생산실적</v>
          </cell>
        </row>
      </sheetData>
      <sheetData sheetId="6033">
        <row r="1">
          <cell r="A1" t="str">
            <v>1월 생산실적</v>
          </cell>
        </row>
      </sheetData>
      <sheetData sheetId="6034">
        <row r="1">
          <cell r="A1" t="str">
            <v>1월 생산실적</v>
          </cell>
        </row>
      </sheetData>
      <sheetData sheetId="6035">
        <row r="1">
          <cell r="A1" t="str">
            <v>1월 생산실적</v>
          </cell>
        </row>
      </sheetData>
      <sheetData sheetId="6036">
        <row r="1">
          <cell r="A1" t="str">
            <v>1월 생산실적</v>
          </cell>
        </row>
      </sheetData>
      <sheetData sheetId="6037">
        <row r="1">
          <cell r="A1" t="str">
            <v>1월 생산실적</v>
          </cell>
        </row>
      </sheetData>
      <sheetData sheetId="6038">
        <row r="1">
          <cell r="A1" t="str">
            <v>1월 생산실적</v>
          </cell>
        </row>
      </sheetData>
      <sheetData sheetId="6039">
        <row r="1">
          <cell r="A1" t="str">
            <v>1월 생산실적</v>
          </cell>
        </row>
      </sheetData>
      <sheetData sheetId="6040">
        <row r="1">
          <cell r="A1" t="str">
            <v>1월 생산실적</v>
          </cell>
        </row>
      </sheetData>
      <sheetData sheetId="6041">
        <row r="1">
          <cell r="A1" t="str">
            <v>1월 생산실적</v>
          </cell>
        </row>
      </sheetData>
      <sheetData sheetId="6042">
        <row r="1">
          <cell r="A1" t="str">
            <v>1월 생산실적</v>
          </cell>
        </row>
      </sheetData>
      <sheetData sheetId="6043">
        <row r="1">
          <cell r="A1" t="str">
            <v>1월 생산실적</v>
          </cell>
        </row>
      </sheetData>
      <sheetData sheetId="6044">
        <row r="1">
          <cell r="A1" t="str">
            <v>1월 생산실적</v>
          </cell>
        </row>
      </sheetData>
      <sheetData sheetId="6045">
        <row r="1">
          <cell r="A1" t="str">
            <v>1월 생산실적</v>
          </cell>
        </row>
      </sheetData>
      <sheetData sheetId="6046">
        <row r="1">
          <cell r="A1" t="str">
            <v>1월 생산실적</v>
          </cell>
        </row>
      </sheetData>
      <sheetData sheetId="6047">
        <row r="1">
          <cell r="A1" t="str">
            <v>1월 생산실적</v>
          </cell>
        </row>
      </sheetData>
      <sheetData sheetId="6048">
        <row r="1">
          <cell r="A1" t="str">
            <v>1월 생산실적</v>
          </cell>
        </row>
      </sheetData>
      <sheetData sheetId="6049">
        <row r="1">
          <cell r="A1" t="str">
            <v>1월 생산실적</v>
          </cell>
        </row>
      </sheetData>
      <sheetData sheetId="6050">
        <row r="1">
          <cell r="A1" t="str">
            <v>1월 생산실적</v>
          </cell>
        </row>
      </sheetData>
      <sheetData sheetId="6051">
        <row r="1">
          <cell r="A1" t="str">
            <v>1월 생산실적</v>
          </cell>
        </row>
      </sheetData>
      <sheetData sheetId="6052">
        <row r="1">
          <cell r="A1" t="str">
            <v>1월 생산실적</v>
          </cell>
        </row>
      </sheetData>
      <sheetData sheetId="6053">
        <row r="1">
          <cell r="A1" t="str">
            <v>1월 생산실적</v>
          </cell>
        </row>
      </sheetData>
      <sheetData sheetId="6054">
        <row r="1">
          <cell r="A1" t="str">
            <v>1월 생산실적</v>
          </cell>
        </row>
      </sheetData>
      <sheetData sheetId="6055">
        <row r="1">
          <cell r="A1" t="str">
            <v>1월 생산실적</v>
          </cell>
        </row>
      </sheetData>
      <sheetData sheetId="6056">
        <row r="1">
          <cell r="A1" t="str">
            <v>1월 생산실적</v>
          </cell>
        </row>
      </sheetData>
      <sheetData sheetId="6057">
        <row r="1">
          <cell r="A1" t="str">
            <v>1월 생산실적</v>
          </cell>
        </row>
      </sheetData>
      <sheetData sheetId="6058">
        <row r="1">
          <cell r="A1" t="str">
            <v>1월 생산실적</v>
          </cell>
        </row>
      </sheetData>
      <sheetData sheetId="6059">
        <row r="1">
          <cell r="A1" t="str">
            <v>1월 생산실적</v>
          </cell>
        </row>
      </sheetData>
      <sheetData sheetId="6060">
        <row r="1">
          <cell r="A1" t="str">
            <v>1월 생산실적</v>
          </cell>
        </row>
      </sheetData>
      <sheetData sheetId="6061">
        <row r="1">
          <cell r="A1" t="str">
            <v>1월 생산실적</v>
          </cell>
        </row>
      </sheetData>
      <sheetData sheetId="6062">
        <row r="1">
          <cell r="A1" t="str">
            <v>1월 생산실적</v>
          </cell>
        </row>
      </sheetData>
      <sheetData sheetId="6063">
        <row r="1">
          <cell r="A1" t="str">
            <v>1월 생산실적</v>
          </cell>
        </row>
      </sheetData>
      <sheetData sheetId="6064">
        <row r="1">
          <cell r="A1" t="str">
            <v>1월 생산실적</v>
          </cell>
        </row>
      </sheetData>
      <sheetData sheetId="6065">
        <row r="1">
          <cell r="A1" t="str">
            <v>1월 생산실적</v>
          </cell>
        </row>
      </sheetData>
      <sheetData sheetId="6066">
        <row r="1">
          <cell r="A1" t="str">
            <v>1월 생산실적</v>
          </cell>
        </row>
      </sheetData>
      <sheetData sheetId="6067">
        <row r="1">
          <cell r="A1" t="str">
            <v>1월 생산실적</v>
          </cell>
        </row>
      </sheetData>
      <sheetData sheetId="6068">
        <row r="1">
          <cell r="A1" t="str">
            <v>1월 생산실적</v>
          </cell>
        </row>
      </sheetData>
      <sheetData sheetId="6069">
        <row r="1">
          <cell r="A1" t="str">
            <v>1월 생산실적</v>
          </cell>
        </row>
      </sheetData>
      <sheetData sheetId="6070">
        <row r="1">
          <cell r="A1" t="str">
            <v>1월 생산실적</v>
          </cell>
        </row>
      </sheetData>
      <sheetData sheetId="6071">
        <row r="1">
          <cell r="A1" t="str">
            <v>1월 생산실적</v>
          </cell>
        </row>
      </sheetData>
      <sheetData sheetId="6072">
        <row r="1">
          <cell r="A1" t="str">
            <v>1월 생산실적</v>
          </cell>
        </row>
      </sheetData>
      <sheetData sheetId="6073">
        <row r="1">
          <cell r="A1" t="str">
            <v>1월 생산실적</v>
          </cell>
        </row>
      </sheetData>
      <sheetData sheetId="6074">
        <row r="1">
          <cell r="A1" t="str">
            <v>1월 생산실적</v>
          </cell>
        </row>
      </sheetData>
      <sheetData sheetId="6075">
        <row r="1">
          <cell r="A1" t="str">
            <v>1월 생산실적</v>
          </cell>
        </row>
      </sheetData>
      <sheetData sheetId="6076">
        <row r="1">
          <cell r="A1" t="str">
            <v>1월 생산실적</v>
          </cell>
        </row>
      </sheetData>
      <sheetData sheetId="6077">
        <row r="1">
          <cell r="A1" t="str">
            <v>1월 생산실적</v>
          </cell>
        </row>
      </sheetData>
      <sheetData sheetId="6078">
        <row r="1">
          <cell r="A1" t="str">
            <v>1월 생산실적</v>
          </cell>
        </row>
      </sheetData>
      <sheetData sheetId="6079">
        <row r="1">
          <cell r="A1" t="str">
            <v>1월 생산실적</v>
          </cell>
        </row>
      </sheetData>
      <sheetData sheetId="6080">
        <row r="1">
          <cell r="A1" t="str">
            <v>1월 생산실적</v>
          </cell>
        </row>
      </sheetData>
      <sheetData sheetId="6081">
        <row r="1">
          <cell r="A1" t="str">
            <v>1월 생산실적</v>
          </cell>
        </row>
      </sheetData>
      <sheetData sheetId="6082">
        <row r="1">
          <cell r="A1" t="str">
            <v>1월 생산실적</v>
          </cell>
        </row>
      </sheetData>
      <sheetData sheetId="6083">
        <row r="1">
          <cell r="A1" t="str">
            <v>1월 생산실적</v>
          </cell>
        </row>
      </sheetData>
      <sheetData sheetId="6084">
        <row r="1">
          <cell r="A1" t="str">
            <v>1월 생산실적</v>
          </cell>
        </row>
      </sheetData>
      <sheetData sheetId="6085">
        <row r="1">
          <cell r="A1" t="str">
            <v>1월 생산실적</v>
          </cell>
        </row>
      </sheetData>
      <sheetData sheetId="6086">
        <row r="1">
          <cell r="A1" t="str">
            <v>1월 생산실적</v>
          </cell>
        </row>
      </sheetData>
      <sheetData sheetId="6087">
        <row r="1">
          <cell r="A1" t="str">
            <v>1월 생산실적</v>
          </cell>
        </row>
      </sheetData>
      <sheetData sheetId="6088">
        <row r="1">
          <cell r="A1" t="str">
            <v>1월 생산실적</v>
          </cell>
        </row>
      </sheetData>
      <sheetData sheetId="6089">
        <row r="1">
          <cell r="A1" t="str">
            <v>1월 생산실적</v>
          </cell>
        </row>
      </sheetData>
      <sheetData sheetId="6090">
        <row r="1">
          <cell r="A1" t="str">
            <v>1월 생산실적</v>
          </cell>
        </row>
      </sheetData>
      <sheetData sheetId="6091">
        <row r="1">
          <cell r="A1" t="str">
            <v>1월 생산실적</v>
          </cell>
        </row>
      </sheetData>
      <sheetData sheetId="6092">
        <row r="1">
          <cell r="A1" t="str">
            <v>1월 생산실적</v>
          </cell>
        </row>
      </sheetData>
      <sheetData sheetId="6093">
        <row r="1">
          <cell r="A1" t="str">
            <v>1월 생산실적</v>
          </cell>
        </row>
      </sheetData>
      <sheetData sheetId="6094">
        <row r="1">
          <cell r="A1" t="str">
            <v>1월 생산실적</v>
          </cell>
        </row>
      </sheetData>
      <sheetData sheetId="6095">
        <row r="1">
          <cell r="A1" t="str">
            <v>1월 생산실적</v>
          </cell>
        </row>
      </sheetData>
      <sheetData sheetId="6096">
        <row r="1">
          <cell r="A1" t="str">
            <v>1월 생산실적</v>
          </cell>
        </row>
      </sheetData>
      <sheetData sheetId="6097">
        <row r="1">
          <cell r="A1" t="str">
            <v>1월 생산실적</v>
          </cell>
        </row>
      </sheetData>
      <sheetData sheetId="6098">
        <row r="1">
          <cell r="A1" t="str">
            <v>1월 생산실적</v>
          </cell>
        </row>
      </sheetData>
      <sheetData sheetId="6099">
        <row r="1">
          <cell r="A1" t="str">
            <v>1월 생산실적</v>
          </cell>
        </row>
      </sheetData>
      <sheetData sheetId="6100">
        <row r="1">
          <cell r="A1" t="str">
            <v>1월 생산실적</v>
          </cell>
        </row>
      </sheetData>
      <sheetData sheetId="6101">
        <row r="1">
          <cell r="A1" t="str">
            <v>1월 생산실적</v>
          </cell>
        </row>
      </sheetData>
      <sheetData sheetId="6102">
        <row r="1">
          <cell r="A1" t="str">
            <v>1월 생산실적</v>
          </cell>
        </row>
      </sheetData>
      <sheetData sheetId="6103">
        <row r="1">
          <cell r="A1" t="str">
            <v>1월 생산실적</v>
          </cell>
        </row>
      </sheetData>
      <sheetData sheetId="6104">
        <row r="1">
          <cell r="A1" t="str">
            <v>1월 생산실적</v>
          </cell>
        </row>
      </sheetData>
      <sheetData sheetId="6105">
        <row r="1">
          <cell r="A1" t="str">
            <v>1월 생산실적</v>
          </cell>
        </row>
      </sheetData>
      <sheetData sheetId="6106">
        <row r="1">
          <cell r="A1" t="str">
            <v>1월 생산실적</v>
          </cell>
        </row>
      </sheetData>
      <sheetData sheetId="6107">
        <row r="1">
          <cell r="A1" t="str">
            <v>1월 생산실적</v>
          </cell>
        </row>
      </sheetData>
      <sheetData sheetId="6108">
        <row r="1">
          <cell r="A1" t="str">
            <v>1월 생산실적</v>
          </cell>
        </row>
      </sheetData>
      <sheetData sheetId="6109">
        <row r="1">
          <cell r="A1" t="str">
            <v>1월 생산실적</v>
          </cell>
        </row>
      </sheetData>
      <sheetData sheetId="6110">
        <row r="1">
          <cell r="A1" t="str">
            <v>1월 생산실적</v>
          </cell>
        </row>
      </sheetData>
      <sheetData sheetId="6111">
        <row r="1">
          <cell r="A1" t="str">
            <v>1월 생산실적</v>
          </cell>
        </row>
      </sheetData>
      <sheetData sheetId="6112">
        <row r="1">
          <cell r="A1" t="str">
            <v>1월 생산실적</v>
          </cell>
        </row>
      </sheetData>
      <sheetData sheetId="6113">
        <row r="1">
          <cell r="A1" t="str">
            <v>1월 생산실적</v>
          </cell>
        </row>
      </sheetData>
      <sheetData sheetId="6114">
        <row r="1">
          <cell r="A1" t="str">
            <v>1월 생산실적</v>
          </cell>
        </row>
      </sheetData>
      <sheetData sheetId="6115">
        <row r="1">
          <cell r="A1" t="str">
            <v>1월 생산실적</v>
          </cell>
        </row>
      </sheetData>
      <sheetData sheetId="6116">
        <row r="1">
          <cell r="A1" t="str">
            <v>1월 생산실적</v>
          </cell>
        </row>
      </sheetData>
      <sheetData sheetId="6117">
        <row r="1">
          <cell r="A1" t="str">
            <v>1월 생산실적</v>
          </cell>
        </row>
      </sheetData>
      <sheetData sheetId="6118">
        <row r="1">
          <cell r="A1" t="str">
            <v>1월 생산실적</v>
          </cell>
        </row>
      </sheetData>
      <sheetData sheetId="6119">
        <row r="1">
          <cell r="A1" t="str">
            <v>1월 생산실적</v>
          </cell>
        </row>
      </sheetData>
      <sheetData sheetId="6120">
        <row r="1">
          <cell r="A1" t="str">
            <v>1월 생산실적</v>
          </cell>
        </row>
      </sheetData>
      <sheetData sheetId="6121">
        <row r="1">
          <cell r="A1" t="str">
            <v>1월 생산실적</v>
          </cell>
        </row>
      </sheetData>
      <sheetData sheetId="6122">
        <row r="1">
          <cell r="A1" t="str">
            <v>1월 생산실적</v>
          </cell>
        </row>
      </sheetData>
      <sheetData sheetId="6123">
        <row r="1">
          <cell r="A1" t="str">
            <v>1월 생산실적</v>
          </cell>
        </row>
      </sheetData>
      <sheetData sheetId="6124">
        <row r="1">
          <cell r="A1" t="str">
            <v>1월 생산실적</v>
          </cell>
        </row>
      </sheetData>
      <sheetData sheetId="6125">
        <row r="1">
          <cell r="A1" t="str">
            <v>1월 생산실적</v>
          </cell>
        </row>
      </sheetData>
      <sheetData sheetId="6126">
        <row r="1">
          <cell r="A1" t="str">
            <v>1월 생산실적</v>
          </cell>
        </row>
      </sheetData>
      <sheetData sheetId="6127">
        <row r="1">
          <cell r="A1" t="str">
            <v>1월 생산실적</v>
          </cell>
        </row>
      </sheetData>
      <sheetData sheetId="6128">
        <row r="1">
          <cell r="A1" t="str">
            <v>1월 생산실적</v>
          </cell>
        </row>
      </sheetData>
      <sheetData sheetId="6129">
        <row r="1">
          <cell r="A1" t="str">
            <v>1월 생산실적</v>
          </cell>
        </row>
      </sheetData>
      <sheetData sheetId="6130">
        <row r="1">
          <cell r="A1" t="str">
            <v>1월 생산실적</v>
          </cell>
        </row>
      </sheetData>
      <sheetData sheetId="6131">
        <row r="1">
          <cell r="A1" t="str">
            <v>1월 생산실적</v>
          </cell>
        </row>
      </sheetData>
      <sheetData sheetId="6132">
        <row r="1">
          <cell r="A1" t="str">
            <v>1월 생산실적</v>
          </cell>
        </row>
      </sheetData>
      <sheetData sheetId="6133">
        <row r="1">
          <cell r="A1" t="str">
            <v>1월 생산실적</v>
          </cell>
        </row>
      </sheetData>
      <sheetData sheetId="6134">
        <row r="1">
          <cell r="A1" t="str">
            <v>1월 생산실적</v>
          </cell>
        </row>
      </sheetData>
      <sheetData sheetId="6135">
        <row r="1">
          <cell r="A1" t="str">
            <v>1월 생산실적</v>
          </cell>
        </row>
      </sheetData>
      <sheetData sheetId="6136">
        <row r="1">
          <cell r="A1" t="str">
            <v>1월 생산실적</v>
          </cell>
        </row>
      </sheetData>
      <sheetData sheetId="6137">
        <row r="1">
          <cell r="A1" t="str">
            <v>1월 생산실적</v>
          </cell>
        </row>
      </sheetData>
      <sheetData sheetId="6138">
        <row r="1">
          <cell r="A1" t="str">
            <v>1월 생산실적</v>
          </cell>
        </row>
      </sheetData>
      <sheetData sheetId="6139">
        <row r="1">
          <cell r="A1" t="str">
            <v>1월 생산실적</v>
          </cell>
        </row>
      </sheetData>
      <sheetData sheetId="6140">
        <row r="1">
          <cell r="A1" t="str">
            <v>1월 생산실적</v>
          </cell>
        </row>
      </sheetData>
      <sheetData sheetId="6141">
        <row r="1">
          <cell r="A1" t="str">
            <v>1월 생산실적</v>
          </cell>
        </row>
      </sheetData>
      <sheetData sheetId="6142">
        <row r="1">
          <cell r="A1" t="str">
            <v>1월 생산실적</v>
          </cell>
        </row>
      </sheetData>
      <sheetData sheetId="6143">
        <row r="1">
          <cell r="A1" t="str">
            <v>1월 생산실적</v>
          </cell>
        </row>
      </sheetData>
      <sheetData sheetId="6144">
        <row r="1">
          <cell r="A1" t="str">
            <v>1월 생산실적</v>
          </cell>
        </row>
      </sheetData>
      <sheetData sheetId="6145">
        <row r="1">
          <cell r="A1" t="str">
            <v>1월 생산실적</v>
          </cell>
        </row>
      </sheetData>
      <sheetData sheetId="6146">
        <row r="1">
          <cell r="A1" t="str">
            <v>1월 생산실적</v>
          </cell>
        </row>
      </sheetData>
      <sheetData sheetId="6147">
        <row r="1">
          <cell r="A1" t="str">
            <v>1월 생산실적</v>
          </cell>
        </row>
      </sheetData>
      <sheetData sheetId="6148">
        <row r="1">
          <cell r="A1" t="str">
            <v>1월 생산실적</v>
          </cell>
        </row>
      </sheetData>
      <sheetData sheetId="6149">
        <row r="1">
          <cell r="A1" t="str">
            <v>1월 생산실적</v>
          </cell>
        </row>
      </sheetData>
      <sheetData sheetId="6150">
        <row r="1">
          <cell r="A1" t="str">
            <v>1월 생산실적</v>
          </cell>
        </row>
      </sheetData>
      <sheetData sheetId="6151">
        <row r="1">
          <cell r="A1" t="str">
            <v>1월 생산실적</v>
          </cell>
        </row>
      </sheetData>
      <sheetData sheetId="6152">
        <row r="1">
          <cell r="A1" t="str">
            <v>1월 생산실적</v>
          </cell>
        </row>
      </sheetData>
      <sheetData sheetId="6153">
        <row r="1">
          <cell r="A1" t="str">
            <v>1월 생산실적</v>
          </cell>
        </row>
      </sheetData>
      <sheetData sheetId="6154">
        <row r="1">
          <cell r="A1" t="str">
            <v>1월 생산실적</v>
          </cell>
        </row>
      </sheetData>
      <sheetData sheetId="6155">
        <row r="1">
          <cell r="A1" t="str">
            <v>1월 생산실적</v>
          </cell>
        </row>
      </sheetData>
      <sheetData sheetId="6156">
        <row r="1">
          <cell r="A1" t="str">
            <v>1월 생산실적</v>
          </cell>
        </row>
      </sheetData>
      <sheetData sheetId="6157">
        <row r="1">
          <cell r="A1" t="str">
            <v>1월 생산실적</v>
          </cell>
        </row>
      </sheetData>
      <sheetData sheetId="6158">
        <row r="1">
          <cell r="A1" t="str">
            <v>1월 생산실적</v>
          </cell>
        </row>
      </sheetData>
      <sheetData sheetId="6159">
        <row r="1">
          <cell r="A1" t="str">
            <v>1월 생산실적</v>
          </cell>
        </row>
      </sheetData>
      <sheetData sheetId="6160">
        <row r="1">
          <cell r="A1" t="str">
            <v>1월 생산실적</v>
          </cell>
        </row>
      </sheetData>
      <sheetData sheetId="6161">
        <row r="1">
          <cell r="A1" t="str">
            <v>1월 생산실적</v>
          </cell>
        </row>
      </sheetData>
      <sheetData sheetId="6162">
        <row r="1">
          <cell r="A1" t="str">
            <v>1월 생산실적</v>
          </cell>
        </row>
      </sheetData>
      <sheetData sheetId="6163">
        <row r="1">
          <cell r="A1" t="str">
            <v>1월 생산실적</v>
          </cell>
        </row>
      </sheetData>
      <sheetData sheetId="6164">
        <row r="1">
          <cell r="A1" t="str">
            <v>1월 생산실적</v>
          </cell>
        </row>
      </sheetData>
      <sheetData sheetId="6165">
        <row r="1">
          <cell r="A1" t="str">
            <v>1월 생산실적</v>
          </cell>
        </row>
      </sheetData>
      <sheetData sheetId="6166">
        <row r="1">
          <cell r="A1" t="str">
            <v>1월 생산실적</v>
          </cell>
        </row>
      </sheetData>
      <sheetData sheetId="6167">
        <row r="1">
          <cell r="A1" t="str">
            <v>1월 생산실적</v>
          </cell>
        </row>
      </sheetData>
      <sheetData sheetId="6168">
        <row r="1">
          <cell r="A1" t="str">
            <v>1월 생산실적</v>
          </cell>
        </row>
      </sheetData>
      <sheetData sheetId="6169">
        <row r="1">
          <cell r="A1" t="str">
            <v>1월 생산실적</v>
          </cell>
        </row>
      </sheetData>
      <sheetData sheetId="6170">
        <row r="1">
          <cell r="A1" t="str">
            <v>1월 생산실적</v>
          </cell>
        </row>
      </sheetData>
      <sheetData sheetId="6171">
        <row r="1">
          <cell r="A1" t="str">
            <v>1월 생산실적</v>
          </cell>
        </row>
      </sheetData>
      <sheetData sheetId="6172">
        <row r="1">
          <cell r="A1" t="str">
            <v>1월 생산실적</v>
          </cell>
        </row>
      </sheetData>
      <sheetData sheetId="6173">
        <row r="1">
          <cell r="A1" t="str">
            <v>1월 생산실적</v>
          </cell>
        </row>
      </sheetData>
      <sheetData sheetId="6174">
        <row r="1">
          <cell r="A1" t="str">
            <v>1월 생산실적</v>
          </cell>
        </row>
      </sheetData>
      <sheetData sheetId="6175">
        <row r="1">
          <cell r="A1" t="str">
            <v>1월 생산실적</v>
          </cell>
        </row>
      </sheetData>
      <sheetData sheetId="6176">
        <row r="1">
          <cell r="A1" t="str">
            <v>1월 생산실적</v>
          </cell>
        </row>
      </sheetData>
      <sheetData sheetId="6177">
        <row r="1">
          <cell r="A1" t="str">
            <v>1월 생산실적</v>
          </cell>
        </row>
      </sheetData>
      <sheetData sheetId="6178">
        <row r="1">
          <cell r="A1" t="str">
            <v>1월 생산실적</v>
          </cell>
        </row>
      </sheetData>
      <sheetData sheetId="6179">
        <row r="1">
          <cell r="A1" t="str">
            <v>1월 생산실적</v>
          </cell>
        </row>
      </sheetData>
      <sheetData sheetId="6180">
        <row r="1">
          <cell r="A1" t="str">
            <v>1월 생산실적</v>
          </cell>
        </row>
      </sheetData>
      <sheetData sheetId="6181">
        <row r="1">
          <cell r="A1" t="str">
            <v>1월 생산실적</v>
          </cell>
        </row>
      </sheetData>
      <sheetData sheetId="6182">
        <row r="1">
          <cell r="A1" t="str">
            <v>1월 생산실적</v>
          </cell>
        </row>
      </sheetData>
      <sheetData sheetId="6183">
        <row r="1">
          <cell r="A1" t="str">
            <v>1월 생산실적</v>
          </cell>
        </row>
      </sheetData>
      <sheetData sheetId="6184">
        <row r="1">
          <cell r="A1" t="str">
            <v>1월 생산실적</v>
          </cell>
        </row>
      </sheetData>
      <sheetData sheetId="6185">
        <row r="1">
          <cell r="A1" t="str">
            <v>1월 생산실적</v>
          </cell>
        </row>
      </sheetData>
      <sheetData sheetId="6186">
        <row r="1">
          <cell r="A1" t="str">
            <v>1월 생산실적</v>
          </cell>
        </row>
      </sheetData>
      <sheetData sheetId="6187">
        <row r="1">
          <cell r="A1" t="str">
            <v>1월 생산실적</v>
          </cell>
        </row>
      </sheetData>
      <sheetData sheetId="6188">
        <row r="1">
          <cell r="A1" t="str">
            <v>1월 생산실적</v>
          </cell>
        </row>
      </sheetData>
      <sheetData sheetId="6189">
        <row r="1">
          <cell r="A1" t="str">
            <v>1월 생산실적</v>
          </cell>
        </row>
      </sheetData>
      <sheetData sheetId="6190">
        <row r="1">
          <cell r="A1" t="str">
            <v>1월 생산실적</v>
          </cell>
        </row>
      </sheetData>
      <sheetData sheetId="6191">
        <row r="1">
          <cell r="A1" t="str">
            <v>1월 생산실적</v>
          </cell>
        </row>
      </sheetData>
      <sheetData sheetId="6192">
        <row r="1">
          <cell r="A1" t="str">
            <v>1월 생산실적</v>
          </cell>
        </row>
      </sheetData>
      <sheetData sheetId="6193">
        <row r="1">
          <cell r="A1" t="str">
            <v>1월 생산실적</v>
          </cell>
        </row>
      </sheetData>
      <sheetData sheetId="6194">
        <row r="1">
          <cell r="A1" t="str">
            <v>1월 생산실적</v>
          </cell>
        </row>
      </sheetData>
      <sheetData sheetId="6195">
        <row r="1">
          <cell r="A1" t="str">
            <v>1월 생산실적</v>
          </cell>
        </row>
      </sheetData>
      <sheetData sheetId="6196">
        <row r="1">
          <cell r="A1" t="str">
            <v>1월 생산실적</v>
          </cell>
        </row>
      </sheetData>
      <sheetData sheetId="6197">
        <row r="1">
          <cell r="A1" t="str">
            <v>1월 생산실적</v>
          </cell>
        </row>
      </sheetData>
      <sheetData sheetId="6198">
        <row r="1">
          <cell r="A1" t="str">
            <v>1월 생산실적</v>
          </cell>
        </row>
      </sheetData>
      <sheetData sheetId="6199">
        <row r="1">
          <cell r="A1" t="str">
            <v>1월 생산실적</v>
          </cell>
        </row>
      </sheetData>
      <sheetData sheetId="6200">
        <row r="1">
          <cell r="A1" t="str">
            <v>1월 생산실적</v>
          </cell>
        </row>
      </sheetData>
      <sheetData sheetId="6201">
        <row r="1">
          <cell r="A1" t="str">
            <v>1월 생산실적</v>
          </cell>
        </row>
      </sheetData>
      <sheetData sheetId="6202">
        <row r="1">
          <cell r="A1" t="str">
            <v>1월 생산실적</v>
          </cell>
        </row>
      </sheetData>
      <sheetData sheetId="6203">
        <row r="1">
          <cell r="A1" t="str">
            <v>1월 생산실적</v>
          </cell>
        </row>
      </sheetData>
      <sheetData sheetId="6204">
        <row r="1">
          <cell r="A1" t="str">
            <v>1월 생산실적</v>
          </cell>
        </row>
      </sheetData>
      <sheetData sheetId="6205">
        <row r="1">
          <cell r="A1" t="str">
            <v>1월 생산실적</v>
          </cell>
        </row>
      </sheetData>
      <sheetData sheetId="6206">
        <row r="1">
          <cell r="A1" t="str">
            <v>1월 생산실적</v>
          </cell>
        </row>
      </sheetData>
      <sheetData sheetId="6207">
        <row r="1">
          <cell r="A1" t="str">
            <v>1월 생산실적</v>
          </cell>
        </row>
      </sheetData>
      <sheetData sheetId="6208">
        <row r="1">
          <cell r="A1" t="str">
            <v>1월 생산실적</v>
          </cell>
        </row>
      </sheetData>
      <sheetData sheetId="6209">
        <row r="1">
          <cell r="A1" t="str">
            <v>1월 생산실적</v>
          </cell>
        </row>
      </sheetData>
      <sheetData sheetId="6210">
        <row r="1">
          <cell r="A1" t="str">
            <v>1월 생산실적</v>
          </cell>
        </row>
      </sheetData>
      <sheetData sheetId="6211">
        <row r="1">
          <cell r="A1" t="str">
            <v>1월 생산실적</v>
          </cell>
        </row>
      </sheetData>
      <sheetData sheetId="6212">
        <row r="1">
          <cell r="A1" t="str">
            <v>1월 생산실적</v>
          </cell>
        </row>
      </sheetData>
      <sheetData sheetId="6213">
        <row r="1">
          <cell r="A1" t="str">
            <v>1월 생산실적</v>
          </cell>
        </row>
      </sheetData>
      <sheetData sheetId="6214">
        <row r="1">
          <cell r="A1" t="str">
            <v>1월 생산실적</v>
          </cell>
        </row>
      </sheetData>
      <sheetData sheetId="6215">
        <row r="1">
          <cell r="A1" t="str">
            <v>1월 생산실적</v>
          </cell>
        </row>
      </sheetData>
      <sheetData sheetId="6216">
        <row r="1">
          <cell r="A1" t="str">
            <v>1월 생산실적</v>
          </cell>
        </row>
      </sheetData>
      <sheetData sheetId="6217">
        <row r="1">
          <cell r="A1" t="str">
            <v>1월 생산실적</v>
          </cell>
        </row>
      </sheetData>
      <sheetData sheetId="6218">
        <row r="1">
          <cell r="A1" t="str">
            <v>1월 생산실적</v>
          </cell>
        </row>
      </sheetData>
      <sheetData sheetId="6219">
        <row r="1">
          <cell r="A1" t="str">
            <v>1월 생산실적</v>
          </cell>
        </row>
      </sheetData>
      <sheetData sheetId="6220">
        <row r="1">
          <cell r="A1" t="str">
            <v>1월 생산실적</v>
          </cell>
        </row>
      </sheetData>
      <sheetData sheetId="6221">
        <row r="1">
          <cell r="A1" t="str">
            <v>1월 생산실적</v>
          </cell>
        </row>
      </sheetData>
      <sheetData sheetId="6222">
        <row r="1">
          <cell r="A1" t="str">
            <v>1월 생산실적</v>
          </cell>
        </row>
      </sheetData>
      <sheetData sheetId="6223">
        <row r="1">
          <cell r="A1" t="str">
            <v>1월 생산실적</v>
          </cell>
        </row>
      </sheetData>
      <sheetData sheetId="6224">
        <row r="1">
          <cell r="A1" t="str">
            <v>1월 생산실적</v>
          </cell>
        </row>
      </sheetData>
      <sheetData sheetId="6225">
        <row r="1">
          <cell r="A1" t="str">
            <v>1월 생산실적</v>
          </cell>
        </row>
      </sheetData>
      <sheetData sheetId="6226">
        <row r="1">
          <cell r="A1" t="str">
            <v>1월 생산실적</v>
          </cell>
        </row>
      </sheetData>
      <sheetData sheetId="6227">
        <row r="1">
          <cell r="A1" t="str">
            <v>1월 생산실적</v>
          </cell>
        </row>
      </sheetData>
      <sheetData sheetId="6228">
        <row r="1">
          <cell r="A1" t="str">
            <v>1월 생산실적</v>
          </cell>
        </row>
      </sheetData>
      <sheetData sheetId="6229">
        <row r="1">
          <cell r="A1" t="str">
            <v>1월 생산실적</v>
          </cell>
        </row>
      </sheetData>
      <sheetData sheetId="6230">
        <row r="1">
          <cell r="A1" t="str">
            <v>1월 생산실적</v>
          </cell>
        </row>
      </sheetData>
      <sheetData sheetId="6231">
        <row r="1">
          <cell r="A1" t="str">
            <v>1월 생산실적</v>
          </cell>
        </row>
      </sheetData>
      <sheetData sheetId="6232">
        <row r="1">
          <cell r="A1" t="str">
            <v>1월 생산실적</v>
          </cell>
        </row>
      </sheetData>
      <sheetData sheetId="6233">
        <row r="1">
          <cell r="A1" t="str">
            <v>1월 생산실적</v>
          </cell>
        </row>
      </sheetData>
      <sheetData sheetId="6234">
        <row r="1">
          <cell r="A1" t="str">
            <v>1월 생산실적</v>
          </cell>
        </row>
      </sheetData>
      <sheetData sheetId="6235">
        <row r="1">
          <cell r="A1" t="str">
            <v>1월 생산실적</v>
          </cell>
        </row>
      </sheetData>
      <sheetData sheetId="6236">
        <row r="1">
          <cell r="A1" t="str">
            <v>1월 생산실적</v>
          </cell>
        </row>
      </sheetData>
      <sheetData sheetId="6237">
        <row r="1">
          <cell r="A1" t="str">
            <v>1월 생산실적</v>
          </cell>
        </row>
      </sheetData>
      <sheetData sheetId="6238">
        <row r="1">
          <cell r="A1" t="str">
            <v>1월 생산실적</v>
          </cell>
        </row>
      </sheetData>
      <sheetData sheetId="6239">
        <row r="1">
          <cell r="A1" t="str">
            <v>1월 생산실적</v>
          </cell>
        </row>
      </sheetData>
      <sheetData sheetId="6240">
        <row r="1">
          <cell r="A1" t="str">
            <v>1월 생산실적</v>
          </cell>
        </row>
      </sheetData>
      <sheetData sheetId="6241">
        <row r="1">
          <cell r="A1" t="str">
            <v>1월 생산실적</v>
          </cell>
        </row>
      </sheetData>
      <sheetData sheetId="6242">
        <row r="1">
          <cell r="A1" t="str">
            <v>1월 생산실적</v>
          </cell>
        </row>
      </sheetData>
      <sheetData sheetId="6243">
        <row r="1">
          <cell r="A1" t="str">
            <v>1월 생산실적</v>
          </cell>
        </row>
      </sheetData>
      <sheetData sheetId="6244">
        <row r="1">
          <cell r="A1" t="str">
            <v>1월 생산실적</v>
          </cell>
        </row>
      </sheetData>
      <sheetData sheetId="6245">
        <row r="1">
          <cell r="A1" t="str">
            <v>1월 생산실적</v>
          </cell>
        </row>
      </sheetData>
      <sheetData sheetId="6246">
        <row r="1">
          <cell r="A1" t="str">
            <v>1월 생산실적</v>
          </cell>
        </row>
      </sheetData>
      <sheetData sheetId="6247">
        <row r="1">
          <cell r="A1" t="str">
            <v>1월 생산실적</v>
          </cell>
        </row>
      </sheetData>
      <sheetData sheetId="6248">
        <row r="1">
          <cell r="A1" t="str">
            <v>1월 생산실적</v>
          </cell>
        </row>
      </sheetData>
      <sheetData sheetId="6249">
        <row r="1">
          <cell r="A1" t="str">
            <v>1월 생산실적</v>
          </cell>
        </row>
      </sheetData>
      <sheetData sheetId="6250">
        <row r="1">
          <cell r="A1" t="str">
            <v>1월 생산실적</v>
          </cell>
        </row>
      </sheetData>
      <sheetData sheetId="6251">
        <row r="1">
          <cell r="A1" t="str">
            <v>1월 생산실적</v>
          </cell>
        </row>
      </sheetData>
      <sheetData sheetId="6252">
        <row r="1">
          <cell r="A1" t="str">
            <v>1월 생산실적</v>
          </cell>
        </row>
      </sheetData>
      <sheetData sheetId="6253">
        <row r="1">
          <cell r="A1" t="str">
            <v>1월 생산실적</v>
          </cell>
        </row>
      </sheetData>
      <sheetData sheetId="6254">
        <row r="1">
          <cell r="A1" t="str">
            <v>1월 생산실적</v>
          </cell>
        </row>
      </sheetData>
      <sheetData sheetId="6255">
        <row r="1">
          <cell r="A1" t="str">
            <v>1월 생산실적</v>
          </cell>
        </row>
      </sheetData>
      <sheetData sheetId="6256">
        <row r="1">
          <cell r="A1" t="str">
            <v>1월 생산실적</v>
          </cell>
        </row>
      </sheetData>
      <sheetData sheetId="6257">
        <row r="1">
          <cell r="A1" t="str">
            <v>1월 생산실적</v>
          </cell>
        </row>
      </sheetData>
      <sheetData sheetId="6258">
        <row r="1">
          <cell r="A1" t="str">
            <v>1월 생산실적</v>
          </cell>
        </row>
      </sheetData>
      <sheetData sheetId="6259">
        <row r="1">
          <cell r="A1" t="str">
            <v>1월 생산실적</v>
          </cell>
        </row>
      </sheetData>
      <sheetData sheetId="6260">
        <row r="1">
          <cell r="A1" t="str">
            <v>1월 생산실적</v>
          </cell>
        </row>
      </sheetData>
      <sheetData sheetId="6261">
        <row r="1">
          <cell r="A1" t="str">
            <v>1월 생산실적</v>
          </cell>
        </row>
      </sheetData>
      <sheetData sheetId="6262">
        <row r="1">
          <cell r="A1" t="str">
            <v>1월 생산실적</v>
          </cell>
        </row>
      </sheetData>
      <sheetData sheetId="6263">
        <row r="1">
          <cell r="A1" t="str">
            <v>1월 생산실적</v>
          </cell>
        </row>
      </sheetData>
      <sheetData sheetId="6264">
        <row r="1">
          <cell r="A1" t="str">
            <v>1월 생산실적</v>
          </cell>
        </row>
      </sheetData>
      <sheetData sheetId="6265">
        <row r="1">
          <cell r="A1" t="str">
            <v>1월 생산실적</v>
          </cell>
        </row>
      </sheetData>
      <sheetData sheetId="6266">
        <row r="1">
          <cell r="A1" t="str">
            <v>1월 생산실적</v>
          </cell>
        </row>
      </sheetData>
      <sheetData sheetId="6267">
        <row r="1">
          <cell r="A1" t="str">
            <v>1월 생산실적</v>
          </cell>
        </row>
      </sheetData>
      <sheetData sheetId="6268">
        <row r="1">
          <cell r="A1" t="str">
            <v>1월 생산실적</v>
          </cell>
        </row>
      </sheetData>
      <sheetData sheetId="6269">
        <row r="1">
          <cell r="A1" t="str">
            <v>1월 생산실적</v>
          </cell>
        </row>
      </sheetData>
      <sheetData sheetId="6270">
        <row r="1">
          <cell r="A1" t="str">
            <v>1월 생산실적</v>
          </cell>
        </row>
      </sheetData>
      <sheetData sheetId="6271">
        <row r="1">
          <cell r="A1" t="str">
            <v>1월 생산실적</v>
          </cell>
        </row>
      </sheetData>
      <sheetData sheetId="6272">
        <row r="1">
          <cell r="A1" t="str">
            <v>1월 생산실적</v>
          </cell>
        </row>
      </sheetData>
      <sheetData sheetId="6273">
        <row r="1">
          <cell r="A1" t="str">
            <v>1월 생산실적</v>
          </cell>
        </row>
      </sheetData>
      <sheetData sheetId="6274">
        <row r="1">
          <cell r="A1" t="str">
            <v>1월 생산실적</v>
          </cell>
        </row>
      </sheetData>
      <sheetData sheetId="6275">
        <row r="1">
          <cell r="A1" t="str">
            <v>1월 생산실적</v>
          </cell>
        </row>
      </sheetData>
      <sheetData sheetId="6276">
        <row r="1">
          <cell r="A1" t="str">
            <v>1월 생산실적</v>
          </cell>
        </row>
      </sheetData>
      <sheetData sheetId="6277">
        <row r="1">
          <cell r="A1" t="str">
            <v>1월 생산실적</v>
          </cell>
        </row>
      </sheetData>
      <sheetData sheetId="6278">
        <row r="1">
          <cell r="A1" t="str">
            <v>1월 생산실적</v>
          </cell>
        </row>
      </sheetData>
      <sheetData sheetId="6279">
        <row r="1">
          <cell r="A1" t="str">
            <v>1월 생산실적</v>
          </cell>
        </row>
      </sheetData>
      <sheetData sheetId="6280">
        <row r="1">
          <cell r="A1" t="str">
            <v>1월 생산실적</v>
          </cell>
        </row>
      </sheetData>
      <sheetData sheetId="6281">
        <row r="1">
          <cell r="A1" t="str">
            <v>1월 생산실적</v>
          </cell>
        </row>
      </sheetData>
      <sheetData sheetId="6282">
        <row r="1">
          <cell r="A1" t="str">
            <v>1월 생산실적</v>
          </cell>
        </row>
      </sheetData>
      <sheetData sheetId="6283">
        <row r="1">
          <cell r="A1" t="str">
            <v>1월 생산실적</v>
          </cell>
        </row>
      </sheetData>
      <sheetData sheetId="6284">
        <row r="1">
          <cell r="A1" t="str">
            <v>1월 생산실적</v>
          </cell>
        </row>
      </sheetData>
      <sheetData sheetId="6285">
        <row r="1">
          <cell r="A1" t="str">
            <v>1월 생산실적</v>
          </cell>
        </row>
      </sheetData>
      <sheetData sheetId="6286">
        <row r="1">
          <cell r="A1" t="str">
            <v>1월 생산실적</v>
          </cell>
        </row>
      </sheetData>
      <sheetData sheetId="6287">
        <row r="1">
          <cell r="A1" t="str">
            <v>1월 생산실적</v>
          </cell>
        </row>
      </sheetData>
      <sheetData sheetId="6288">
        <row r="1">
          <cell r="A1" t="str">
            <v>1월 생산실적</v>
          </cell>
        </row>
      </sheetData>
      <sheetData sheetId="6289">
        <row r="1">
          <cell r="A1" t="str">
            <v>1월 생산실적</v>
          </cell>
        </row>
      </sheetData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>
        <row r="1">
          <cell r="A1" t="str">
            <v>1월 생산실적</v>
          </cell>
        </row>
      </sheetData>
      <sheetData sheetId="6313">
        <row r="1">
          <cell r="A1" t="str">
            <v>1월 생산실적</v>
          </cell>
        </row>
      </sheetData>
      <sheetData sheetId="6314">
        <row r="1">
          <cell r="A1" t="str">
            <v>1월 생산실적</v>
          </cell>
        </row>
      </sheetData>
      <sheetData sheetId="6315">
        <row r="1">
          <cell r="A1" t="str">
            <v>1월 생산실적</v>
          </cell>
        </row>
      </sheetData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>
        <row r="1">
          <cell r="A1" t="str">
            <v>1월 생산실적</v>
          </cell>
        </row>
      </sheetData>
      <sheetData sheetId="6334">
        <row r="1">
          <cell r="A1" t="str">
            <v>1월 생산실적</v>
          </cell>
        </row>
      </sheetData>
      <sheetData sheetId="6335">
        <row r="1">
          <cell r="A1" t="str">
            <v>1월 생산실적</v>
          </cell>
        </row>
      </sheetData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>
        <row r="1">
          <cell r="A1" t="str">
            <v>1월 생산실적</v>
          </cell>
        </row>
      </sheetData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>
        <row r="1">
          <cell r="A1" t="str">
            <v>1월 생산실적</v>
          </cell>
        </row>
      </sheetData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>
        <row r="1">
          <cell r="A1" t="str">
            <v>1월 생산실적</v>
          </cell>
        </row>
      </sheetData>
      <sheetData sheetId="6396">
        <row r="1">
          <cell r="A1" t="str">
            <v>1월 생산실적</v>
          </cell>
        </row>
      </sheetData>
      <sheetData sheetId="6397">
        <row r="1">
          <cell r="A1" t="str">
            <v>1월 생산실적</v>
          </cell>
        </row>
      </sheetData>
      <sheetData sheetId="6398">
        <row r="1">
          <cell r="A1" t="str">
            <v>1월 생산실적</v>
          </cell>
        </row>
      </sheetData>
      <sheetData sheetId="6399">
        <row r="1">
          <cell r="A1" t="str">
            <v>1월 생산실적</v>
          </cell>
        </row>
      </sheetData>
      <sheetData sheetId="6400">
        <row r="1">
          <cell r="A1" t="str">
            <v>1월 생산실적</v>
          </cell>
        </row>
      </sheetData>
      <sheetData sheetId="6401">
        <row r="1">
          <cell r="A1" t="str">
            <v>1월 생산실적</v>
          </cell>
        </row>
      </sheetData>
      <sheetData sheetId="6402">
        <row r="1">
          <cell r="A1" t="str">
            <v>1월 생산실적</v>
          </cell>
        </row>
      </sheetData>
      <sheetData sheetId="6403">
        <row r="1">
          <cell r="A1" t="str">
            <v>1월 생산실적</v>
          </cell>
        </row>
      </sheetData>
      <sheetData sheetId="6404">
        <row r="1">
          <cell r="A1" t="str">
            <v>1월 생산실적</v>
          </cell>
        </row>
      </sheetData>
      <sheetData sheetId="6405">
        <row r="1">
          <cell r="A1" t="str">
            <v>1월 생산실적</v>
          </cell>
        </row>
      </sheetData>
      <sheetData sheetId="6406">
        <row r="1">
          <cell r="A1" t="str">
            <v>1월 생산실적</v>
          </cell>
        </row>
      </sheetData>
      <sheetData sheetId="6407">
        <row r="1">
          <cell r="A1" t="str">
            <v>1월 생산실적</v>
          </cell>
        </row>
      </sheetData>
      <sheetData sheetId="6408">
        <row r="1">
          <cell r="A1" t="str">
            <v>1월 생산실적</v>
          </cell>
        </row>
      </sheetData>
      <sheetData sheetId="6409">
        <row r="1">
          <cell r="A1" t="str">
            <v>1월 생산실적</v>
          </cell>
        </row>
      </sheetData>
      <sheetData sheetId="6410">
        <row r="1">
          <cell r="A1" t="str">
            <v>1월 생산실적</v>
          </cell>
        </row>
      </sheetData>
      <sheetData sheetId="6411">
        <row r="1">
          <cell r="A1" t="str">
            <v>1월 생산실적</v>
          </cell>
        </row>
      </sheetData>
      <sheetData sheetId="6412">
        <row r="1">
          <cell r="A1" t="str">
            <v>1월 생산실적</v>
          </cell>
        </row>
      </sheetData>
      <sheetData sheetId="6413">
        <row r="1">
          <cell r="A1" t="str">
            <v>1월 생산실적</v>
          </cell>
        </row>
      </sheetData>
      <sheetData sheetId="6414">
        <row r="1">
          <cell r="A1" t="str">
            <v>1월 생산실적</v>
          </cell>
        </row>
      </sheetData>
      <sheetData sheetId="6415">
        <row r="1">
          <cell r="A1" t="str">
            <v>1월 생산실적</v>
          </cell>
        </row>
      </sheetData>
      <sheetData sheetId="6416">
        <row r="1">
          <cell r="A1" t="str">
            <v>1월 생산실적</v>
          </cell>
        </row>
      </sheetData>
      <sheetData sheetId="6417">
        <row r="1">
          <cell r="A1" t="str">
            <v>1월 생산실적</v>
          </cell>
        </row>
      </sheetData>
      <sheetData sheetId="6418">
        <row r="1">
          <cell r="A1" t="str">
            <v>1월 생산실적</v>
          </cell>
        </row>
      </sheetData>
      <sheetData sheetId="6419">
        <row r="1">
          <cell r="A1" t="str">
            <v>1월 생산실적</v>
          </cell>
        </row>
      </sheetData>
      <sheetData sheetId="6420">
        <row r="1">
          <cell r="A1" t="str">
            <v>1월 생산실적</v>
          </cell>
        </row>
      </sheetData>
      <sheetData sheetId="6421">
        <row r="1">
          <cell r="A1" t="str">
            <v>1월 생산실적</v>
          </cell>
        </row>
      </sheetData>
      <sheetData sheetId="6422">
        <row r="1">
          <cell r="A1" t="str">
            <v>1월 생산실적</v>
          </cell>
        </row>
      </sheetData>
      <sheetData sheetId="6423">
        <row r="1">
          <cell r="A1" t="str">
            <v>1월 생산실적</v>
          </cell>
        </row>
      </sheetData>
      <sheetData sheetId="6424">
        <row r="1">
          <cell r="A1" t="str">
            <v>1월 생산실적</v>
          </cell>
        </row>
      </sheetData>
      <sheetData sheetId="6425">
        <row r="1">
          <cell r="A1" t="str">
            <v>1월 생산실적</v>
          </cell>
        </row>
      </sheetData>
      <sheetData sheetId="6426">
        <row r="1">
          <cell r="A1" t="str">
            <v>1월 생산실적</v>
          </cell>
        </row>
      </sheetData>
      <sheetData sheetId="6427">
        <row r="1">
          <cell r="A1" t="str">
            <v>1월 생산실적</v>
          </cell>
        </row>
      </sheetData>
      <sheetData sheetId="6428">
        <row r="1">
          <cell r="A1" t="str">
            <v>1월 생산실적</v>
          </cell>
        </row>
      </sheetData>
      <sheetData sheetId="6429">
        <row r="1">
          <cell r="A1" t="str">
            <v>1월 생산실적</v>
          </cell>
        </row>
      </sheetData>
      <sheetData sheetId="6430">
        <row r="1">
          <cell r="A1" t="str">
            <v>1월 생산실적</v>
          </cell>
        </row>
      </sheetData>
      <sheetData sheetId="6431">
        <row r="1">
          <cell r="A1" t="str">
            <v>1월 생산실적</v>
          </cell>
        </row>
      </sheetData>
      <sheetData sheetId="6432">
        <row r="1">
          <cell r="A1" t="str">
            <v>1월 생산실적</v>
          </cell>
        </row>
      </sheetData>
      <sheetData sheetId="6433">
        <row r="1">
          <cell r="A1" t="str">
            <v>1월 생산실적</v>
          </cell>
        </row>
      </sheetData>
      <sheetData sheetId="6434">
        <row r="1">
          <cell r="A1" t="str">
            <v>1월 생산실적</v>
          </cell>
        </row>
      </sheetData>
      <sheetData sheetId="6435">
        <row r="1">
          <cell r="A1" t="str">
            <v>1월 생산실적</v>
          </cell>
        </row>
      </sheetData>
      <sheetData sheetId="6436">
        <row r="1">
          <cell r="A1" t="str">
            <v>1월 생산실적</v>
          </cell>
        </row>
      </sheetData>
      <sheetData sheetId="6437">
        <row r="1">
          <cell r="A1" t="str">
            <v>1월 생산실적</v>
          </cell>
        </row>
      </sheetData>
      <sheetData sheetId="6438">
        <row r="1">
          <cell r="A1" t="str">
            <v>1월 생산실적</v>
          </cell>
        </row>
      </sheetData>
      <sheetData sheetId="6439">
        <row r="1">
          <cell r="A1" t="str">
            <v>1월 생산실적</v>
          </cell>
        </row>
      </sheetData>
      <sheetData sheetId="6440">
        <row r="1">
          <cell r="A1" t="str">
            <v>1월 생산실적</v>
          </cell>
        </row>
      </sheetData>
      <sheetData sheetId="6441">
        <row r="1">
          <cell r="A1" t="str">
            <v>1월 생산실적</v>
          </cell>
        </row>
      </sheetData>
      <sheetData sheetId="6442">
        <row r="1">
          <cell r="A1" t="str">
            <v>1월 생산실적</v>
          </cell>
        </row>
      </sheetData>
      <sheetData sheetId="6443">
        <row r="1">
          <cell r="A1" t="str">
            <v>1월 생산실적</v>
          </cell>
        </row>
      </sheetData>
      <sheetData sheetId="6444">
        <row r="1">
          <cell r="A1" t="str">
            <v>1월 생산실적</v>
          </cell>
        </row>
      </sheetData>
      <sheetData sheetId="6445">
        <row r="1">
          <cell r="A1" t="str">
            <v>1월 생산실적</v>
          </cell>
        </row>
      </sheetData>
      <sheetData sheetId="6446">
        <row r="1">
          <cell r="A1" t="str">
            <v>1월 생산실적</v>
          </cell>
        </row>
      </sheetData>
      <sheetData sheetId="6447">
        <row r="1">
          <cell r="A1" t="str">
            <v>1월 생산실적</v>
          </cell>
        </row>
      </sheetData>
      <sheetData sheetId="6448">
        <row r="1">
          <cell r="A1" t="str">
            <v>1월 생산실적</v>
          </cell>
        </row>
      </sheetData>
      <sheetData sheetId="6449">
        <row r="1">
          <cell r="A1" t="str">
            <v>1월 생산실적</v>
          </cell>
        </row>
      </sheetData>
      <sheetData sheetId="6450">
        <row r="1">
          <cell r="A1" t="str">
            <v>1월 생산실적</v>
          </cell>
        </row>
      </sheetData>
      <sheetData sheetId="6451">
        <row r="1">
          <cell r="A1" t="str">
            <v>1월 생산실적</v>
          </cell>
        </row>
      </sheetData>
      <sheetData sheetId="6452">
        <row r="1">
          <cell r="A1" t="str">
            <v>1월 생산실적</v>
          </cell>
        </row>
      </sheetData>
      <sheetData sheetId="6453">
        <row r="1">
          <cell r="A1" t="str">
            <v>1월 생산실적</v>
          </cell>
        </row>
      </sheetData>
      <sheetData sheetId="6454">
        <row r="1">
          <cell r="A1" t="str">
            <v>1월 생산실적</v>
          </cell>
        </row>
      </sheetData>
      <sheetData sheetId="6455">
        <row r="1">
          <cell r="A1" t="str">
            <v>1월 생산실적</v>
          </cell>
        </row>
      </sheetData>
      <sheetData sheetId="6456">
        <row r="1">
          <cell r="A1" t="str">
            <v>1월 생산실적</v>
          </cell>
        </row>
      </sheetData>
      <sheetData sheetId="6457">
        <row r="1">
          <cell r="A1" t="str">
            <v>1월 생산실적</v>
          </cell>
        </row>
      </sheetData>
      <sheetData sheetId="6458">
        <row r="1">
          <cell r="A1" t="str">
            <v>1월 생산실적</v>
          </cell>
        </row>
      </sheetData>
      <sheetData sheetId="6459">
        <row r="1">
          <cell r="A1" t="str">
            <v>1월 생산실적</v>
          </cell>
        </row>
      </sheetData>
      <sheetData sheetId="6460">
        <row r="1">
          <cell r="A1" t="str">
            <v>1월 생산실적</v>
          </cell>
        </row>
      </sheetData>
      <sheetData sheetId="6461">
        <row r="1">
          <cell r="A1" t="str">
            <v>1월 생산실적</v>
          </cell>
        </row>
      </sheetData>
      <sheetData sheetId="6462">
        <row r="1">
          <cell r="A1" t="str">
            <v>1월 생산실적</v>
          </cell>
        </row>
      </sheetData>
      <sheetData sheetId="6463">
        <row r="1">
          <cell r="A1" t="str">
            <v>1월 생산실적</v>
          </cell>
        </row>
      </sheetData>
      <sheetData sheetId="6464">
        <row r="1">
          <cell r="A1" t="str">
            <v>1월 생산실적</v>
          </cell>
        </row>
      </sheetData>
      <sheetData sheetId="6465">
        <row r="1">
          <cell r="A1" t="str">
            <v>1월 생산실적</v>
          </cell>
        </row>
      </sheetData>
      <sheetData sheetId="6466">
        <row r="1">
          <cell r="A1" t="str">
            <v>1월 생산실적</v>
          </cell>
        </row>
      </sheetData>
      <sheetData sheetId="6467">
        <row r="1">
          <cell r="A1" t="str">
            <v>1월 생산실적</v>
          </cell>
        </row>
      </sheetData>
      <sheetData sheetId="6468">
        <row r="1">
          <cell r="A1" t="str">
            <v>1월 생산실적</v>
          </cell>
        </row>
      </sheetData>
      <sheetData sheetId="6469">
        <row r="1">
          <cell r="A1" t="str">
            <v>1월 생산실적</v>
          </cell>
        </row>
      </sheetData>
      <sheetData sheetId="6470">
        <row r="1">
          <cell r="A1" t="str">
            <v>1월 생산실적</v>
          </cell>
        </row>
      </sheetData>
      <sheetData sheetId="6471">
        <row r="1">
          <cell r="A1" t="str">
            <v>1월 생산실적</v>
          </cell>
        </row>
      </sheetData>
      <sheetData sheetId="6472">
        <row r="1">
          <cell r="A1" t="str">
            <v>1월 생산실적</v>
          </cell>
        </row>
      </sheetData>
      <sheetData sheetId="6473">
        <row r="1">
          <cell r="A1" t="str">
            <v>1월 생산실적</v>
          </cell>
        </row>
      </sheetData>
      <sheetData sheetId="6474">
        <row r="1">
          <cell r="A1" t="str">
            <v>1월 생산실적</v>
          </cell>
        </row>
      </sheetData>
      <sheetData sheetId="6475">
        <row r="1">
          <cell r="A1" t="str">
            <v>1월 생산실적</v>
          </cell>
        </row>
      </sheetData>
      <sheetData sheetId="6476">
        <row r="1">
          <cell r="A1" t="str">
            <v>1월 생산실적</v>
          </cell>
        </row>
      </sheetData>
      <sheetData sheetId="6477">
        <row r="1">
          <cell r="A1" t="str">
            <v>1월 생산실적</v>
          </cell>
        </row>
      </sheetData>
      <sheetData sheetId="6478">
        <row r="1">
          <cell r="A1" t="str">
            <v>1월 생산실적</v>
          </cell>
        </row>
      </sheetData>
      <sheetData sheetId="6479">
        <row r="1">
          <cell r="A1" t="str">
            <v>1월 생산실적</v>
          </cell>
        </row>
      </sheetData>
      <sheetData sheetId="6480">
        <row r="1">
          <cell r="A1" t="str">
            <v>1월 생산실적</v>
          </cell>
        </row>
      </sheetData>
      <sheetData sheetId="6481">
        <row r="1">
          <cell r="A1" t="str">
            <v>1월 생산실적</v>
          </cell>
        </row>
      </sheetData>
      <sheetData sheetId="6482">
        <row r="1">
          <cell r="A1" t="str">
            <v>1월 생산실적</v>
          </cell>
        </row>
      </sheetData>
      <sheetData sheetId="6483">
        <row r="1">
          <cell r="A1" t="str">
            <v>1월 생산실적</v>
          </cell>
        </row>
      </sheetData>
      <sheetData sheetId="6484">
        <row r="1">
          <cell r="A1" t="str">
            <v>1월 생산실적</v>
          </cell>
        </row>
      </sheetData>
      <sheetData sheetId="6485">
        <row r="1">
          <cell r="A1" t="str">
            <v>1월 생산실적</v>
          </cell>
        </row>
      </sheetData>
      <sheetData sheetId="6486">
        <row r="1">
          <cell r="A1" t="str">
            <v>1월 생산실적</v>
          </cell>
        </row>
      </sheetData>
      <sheetData sheetId="6487">
        <row r="1">
          <cell r="A1" t="str">
            <v>1월 생산실적</v>
          </cell>
        </row>
      </sheetData>
      <sheetData sheetId="6488">
        <row r="1">
          <cell r="A1" t="str">
            <v>1월 생산실적</v>
          </cell>
        </row>
      </sheetData>
      <sheetData sheetId="6489">
        <row r="1">
          <cell r="A1" t="str">
            <v>1월 생산실적</v>
          </cell>
        </row>
      </sheetData>
      <sheetData sheetId="6490">
        <row r="1">
          <cell r="A1" t="str">
            <v>1월 생산실적</v>
          </cell>
        </row>
      </sheetData>
      <sheetData sheetId="6491">
        <row r="1">
          <cell r="A1" t="str">
            <v>1월 생산실적</v>
          </cell>
        </row>
      </sheetData>
      <sheetData sheetId="6492">
        <row r="1">
          <cell r="A1" t="str">
            <v>1월 생산실적</v>
          </cell>
        </row>
      </sheetData>
      <sheetData sheetId="6493">
        <row r="1">
          <cell r="A1" t="str">
            <v>1월 생산실적</v>
          </cell>
        </row>
      </sheetData>
      <sheetData sheetId="6494">
        <row r="1">
          <cell r="A1" t="str">
            <v>1월 생산실적</v>
          </cell>
        </row>
      </sheetData>
      <sheetData sheetId="6495">
        <row r="1">
          <cell r="A1" t="str">
            <v>1월 생산실적</v>
          </cell>
        </row>
      </sheetData>
      <sheetData sheetId="6496">
        <row r="1">
          <cell r="A1" t="str">
            <v>1월 생산실적</v>
          </cell>
        </row>
      </sheetData>
      <sheetData sheetId="6497">
        <row r="1">
          <cell r="A1" t="str">
            <v>1월 생산실적</v>
          </cell>
        </row>
      </sheetData>
      <sheetData sheetId="6498">
        <row r="1">
          <cell r="A1" t="str">
            <v>1월 생산실적</v>
          </cell>
        </row>
      </sheetData>
      <sheetData sheetId="6499">
        <row r="1">
          <cell r="A1" t="str">
            <v>1월 생산실적</v>
          </cell>
        </row>
      </sheetData>
      <sheetData sheetId="6500">
        <row r="1">
          <cell r="A1" t="str">
            <v>1월 생산실적</v>
          </cell>
        </row>
      </sheetData>
      <sheetData sheetId="6501">
        <row r="1">
          <cell r="A1" t="str">
            <v>1월 생산실적</v>
          </cell>
        </row>
      </sheetData>
      <sheetData sheetId="6502">
        <row r="1">
          <cell r="A1" t="str">
            <v>1월 생산실적</v>
          </cell>
        </row>
      </sheetData>
      <sheetData sheetId="6503">
        <row r="1">
          <cell r="A1" t="str">
            <v>1월 생산실적</v>
          </cell>
        </row>
      </sheetData>
      <sheetData sheetId="6504">
        <row r="1">
          <cell r="A1" t="str">
            <v>1월 생산실적</v>
          </cell>
        </row>
      </sheetData>
      <sheetData sheetId="6505">
        <row r="1">
          <cell r="A1" t="str">
            <v>1월 생산실적</v>
          </cell>
        </row>
      </sheetData>
      <sheetData sheetId="6506">
        <row r="1">
          <cell r="A1" t="str">
            <v>1월 생산실적</v>
          </cell>
        </row>
      </sheetData>
      <sheetData sheetId="6507">
        <row r="1">
          <cell r="A1" t="str">
            <v>1월 생산실적</v>
          </cell>
        </row>
      </sheetData>
      <sheetData sheetId="6508">
        <row r="1">
          <cell r="A1" t="str">
            <v>1월 생산실적</v>
          </cell>
        </row>
      </sheetData>
      <sheetData sheetId="6509">
        <row r="1">
          <cell r="A1" t="str">
            <v>1월 생산실적</v>
          </cell>
        </row>
      </sheetData>
      <sheetData sheetId="6510">
        <row r="1">
          <cell r="A1" t="str">
            <v>1월 생산실적</v>
          </cell>
        </row>
      </sheetData>
      <sheetData sheetId="6511">
        <row r="1">
          <cell r="A1" t="str">
            <v>1월 생산실적</v>
          </cell>
        </row>
      </sheetData>
      <sheetData sheetId="6512">
        <row r="1">
          <cell r="A1" t="str">
            <v>1월 생산실적</v>
          </cell>
        </row>
      </sheetData>
      <sheetData sheetId="6513">
        <row r="1">
          <cell r="A1" t="str">
            <v>1월 생산실적</v>
          </cell>
        </row>
      </sheetData>
      <sheetData sheetId="6514">
        <row r="1">
          <cell r="A1" t="str">
            <v>1월 생산실적</v>
          </cell>
        </row>
      </sheetData>
      <sheetData sheetId="6515">
        <row r="1">
          <cell r="A1" t="str">
            <v>1월 생산실적</v>
          </cell>
        </row>
      </sheetData>
      <sheetData sheetId="6516">
        <row r="1">
          <cell r="A1" t="str">
            <v>1월 생산실적</v>
          </cell>
        </row>
      </sheetData>
      <sheetData sheetId="6517">
        <row r="1">
          <cell r="A1" t="str">
            <v>1월 생산실적</v>
          </cell>
        </row>
      </sheetData>
      <sheetData sheetId="6518">
        <row r="1">
          <cell r="A1" t="str">
            <v>1월 생산실적</v>
          </cell>
        </row>
      </sheetData>
      <sheetData sheetId="6519">
        <row r="1">
          <cell r="A1" t="str">
            <v>1월 생산실적</v>
          </cell>
        </row>
      </sheetData>
      <sheetData sheetId="6520">
        <row r="1">
          <cell r="A1" t="str">
            <v>1월 생산실적</v>
          </cell>
        </row>
      </sheetData>
      <sheetData sheetId="6521">
        <row r="1">
          <cell r="A1" t="str">
            <v>1월 생산실적</v>
          </cell>
        </row>
      </sheetData>
      <sheetData sheetId="6522">
        <row r="1">
          <cell r="A1" t="str">
            <v>1월 생산실적</v>
          </cell>
        </row>
      </sheetData>
      <sheetData sheetId="6523">
        <row r="1">
          <cell r="A1" t="str">
            <v>1월 생산실적</v>
          </cell>
        </row>
      </sheetData>
      <sheetData sheetId="6524">
        <row r="1">
          <cell r="A1" t="str">
            <v>1월 생산실적</v>
          </cell>
        </row>
      </sheetData>
      <sheetData sheetId="6525">
        <row r="1">
          <cell r="A1" t="str">
            <v>1월 생산실적</v>
          </cell>
        </row>
      </sheetData>
      <sheetData sheetId="6526">
        <row r="1">
          <cell r="A1" t="str">
            <v>1월 생산실적</v>
          </cell>
        </row>
      </sheetData>
      <sheetData sheetId="6527">
        <row r="1">
          <cell r="A1" t="str">
            <v>1월 생산실적</v>
          </cell>
        </row>
      </sheetData>
      <sheetData sheetId="6528">
        <row r="1">
          <cell r="A1" t="str">
            <v>1월 생산실적</v>
          </cell>
        </row>
      </sheetData>
      <sheetData sheetId="6529">
        <row r="1">
          <cell r="A1" t="str">
            <v>1월 생산실적</v>
          </cell>
        </row>
      </sheetData>
      <sheetData sheetId="6530">
        <row r="1">
          <cell r="A1" t="str">
            <v>1월 생산실적</v>
          </cell>
        </row>
      </sheetData>
      <sheetData sheetId="6531">
        <row r="1">
          <cell r="A1" t="str">
            <v>1월 생산실적</v>
          </cell>
        </row>
      </sheetData>
      <sheetData sheetId="6532">
        <row r="1">
          <cell r="A1" t="str">
            <v>1월 생산실적</v>
          </cell>
        </row>
      </sheetData>
      <sheetData sheetId="6533">
        <row r="1">
          <cell r="A1" t="str">
            <v>1월 생산실적</v>
          </cell>
        </row>
      </sheetData>
      <sheetData sheetId="6534">
        <row r="1">
          <cell r="A1" t="str">
            <v>1월 생산실적</v>
          </cell>
        </row>
      </sheetData>
      <sheetData sheetId="6535">
        <row r="1">
          <cell r="A1" t="str">
            <v>1월 생산실적</v>
          </cell>
        </row>
      </sheetData>
      <sheetData sheetId="6536">
        <row r="1">
          <cell r="A1" t="str">
            <v>1월 생산실적</v>
          </cell>
        </row>
      </sheetData>
      <sheetData sheetId="6537">
        <row r="1">
          <cell r="A1" t="str">
            <v>1월 생산실적</v>
          </cell>
        </row>
      </sheetData>
      <sheetData sheetId="6538">
        <row r="1">
          <cell r="A1" t="str">
            <v>1월 생산실적</v>
          </cell>
        </row>
      </sheetData>
      <sheetData sheetId="6539">
        <row r="1">
          <cell r="A1" t="str">
            <v>1월 생산실적</v>
          </cell>
        </row>
      </sheetData>
      <sheetData sheetId="6540">
        <row r="1">
          <cell r="A1" t="str">
            <v>1월 생산실적</v>
          </cell>
        </row>
      </sheetData>
      <sheetData sheetId="6541">
        <row r="1">
          <cell r="A1" t="str">
            <v>1월 생산실적</v>
          </cell>
        </row>
      </sheetData>
      <sheetData sheetId="6542">
        <row r="1">
          <cell r="A1" t="str">
            <v>1월 생산실적</v>
          </cell>
        </row>
      </sheetData>
      <sheetData sheetId="6543">
        <row r="1">
          <cell r="A1" t="str">
            <v>1월 생산실적</v>
          </cell>
        </row>
      </sheetData>
      <sheetData sheetId="6544">
        <row r="1">
          <cell r="A1" t="str">
            <v>1월 생산실적</v>
          </cell>
        </row>
      </sheetData>
      <sheetData sheetId="6545">
        <row r="1">
          <cell r="A1" t="str">
            <v>1월 생산실적</v>
          </cell>
        </row>
      </sheetData>
      <sheetData sheetId="6546">
        <row r="1">
          <cell r="A1" t="str">
            <v>1월 생산실적</v>
          </cell>
        </row>
      </sheetData>
      <sheetData sheetId="6547">
        <row r="1">
          <cell r="A1" t="str">
            <v>1월 생산실적</v>
          </cell>
        </row>
      </sheetData>
      <sheetData sheetId="6548">
        <row r="1">
          <cell r="A1" t="str">
            <v>1월 생산실적</v>
          </cell>
        </row>
      </sheetData>
      <sheetData sheetId="6549">
        <row r="1">
          <cell r="A1" t="str">
            <v>1월 생산실적</v>
          </cell>
        </row>
      </sheetData>
      <sheetData sheetId="6550">
        <row r="1">
          <cell r="A1" t="str">
            <v>1월 생산실적</v>
          </cell>
        </row>
      </sheetData>
      <sheetData sheetId="6551">
        <row r="1">
          <cell r="A1" t="str">
            <v>1월 생산실적</v>
          </cell>
        </row>
      </sheetData>
      <sheetData sheetId="6552">
        <row r="1">
          <cell r="A1" t="str">
            <v>1월 생산실적</v>
          </cell>
        </row>
      </sheetData>
      <sheetData sheetId="6553">
        <row r="1">
          <cell r="A1" t="str">
            <v>1월 생산실적</v>
          </cell>
        </row>
      </sheetData>
      <sheetData sheetId="6554">
        <row r="1">
          <cell r="A1" t="str">
            <v>1월 생산실적</v>
          </cell>
        </row>
      </sheetData>
      <sheetData sheetId="6555">
        <row r="1">
          <cell r="A1" t="str">
            <v>1월 생산실적</v>
          </cell>
        </row>
      </sheetData>
      <sheetData sheetId="6556">
        <row r="1">
          <cell r="A1" t="str">
            <v>1월 생산실적</v>
          </cell>
        </row>
      </sheetData>
      <sheetData sheetId="6557">
        <row r="1">
          <cell r="A1" t="str">
            <v>1월 생산실적</v>
          </cell>
        </row>
      </sheetData>
      <sheetData sheetId="6558">
        <row r="1">
          <cell r="A1" t="str">
            <v>1월 생산실적</v>
          </cell>
        </row>
      </sheetData>
      <sheetData sheetId="6559">
        <row r="1">
          <cell r="A1" t="str">
            <v>1월 생산실적</v>
          </cell>
        </row>
      </sheetData>
      <sheetData sheetId="6560">
        <row r="1">
          <cell r="A1" t="str">
            <v>1월 생산실적</v>
          </cell>
        </row>
      </sheetData>
      <sheetData sheetId="6561">
        <row r="1">
          <cell r="A1" t="str">
            <v>1월 생산실적</v>
          </cell>
        </row>
      </sheetData>
      <sheetData sheetId="6562">
        <row r="1">
          <cell r="A1" t="str">
            <v>1월 생산실적</v>
          </cell>
        </row>
      </sheetData>
      <sheetData sheetId="6563">
        <row r="1">
          <cell r="A1" t="str">
            <v>1월 생산실적</v>
          </cell>
        </row>
      </sheetData>
      <sheetData sheetId="6564">
        <row r="1">
          <cell r="A1" t="str">
            <v>1월 생산실적</v>
          </cell>
        </row>
      </sheetData>
      <sheetData sheetId="6565">
        <row r="1">
          <cell r="A1" t="str">
            <v>1월 생산실적</v>
          </cell>
        </row>
      </sheetData>
      <sheetData sheetId="6566">
        <row r="1">
          <cell r="A1" t="str">
            <v>1월 생산실적</v>
          </cell>
        </row>
      </sheetData>
      <sheetData sheetId="6567">
        <row r="1">
          <cell r="A1" t="str">
            <v>1월 생산실적</v>
          </cell>
        </row>
      </sheetData>
      <sheetData sheetId="6568">
        <row r="1">
          <cell r="A1" t="str">
            <v>1월 생산실적</v>
          </cell>
        </row>
      </sheetData>
      <sheetData sheetId="6569">
        <row r="1">
          <cell r="A1" t="str">
            <v>1월 생산실적</v>
          </cell>
        </row>
      </sheetData>
      <sheetData sheetId="6570">
        <row r="1">
          <cell r="A1" t="str">
            <v>1월 생산실적</v>
          </cell>
        </row>
      </sheetData>
      <sheetData sheetId="6571">
        <row r="1">
          <cell r="A1" t="str">
            <v>1월 생산실적</v>
          </cell>
        </row>
      </sheetData>
      <sheetData sheetId="6572">
        <row r="1">
          <cell r="A1" t="str">
            <v>1월 생산실적</v>
          </cell>
        </row>
      </sheetData>
      <sheetData sheetId="6573">
        <row r="1">
          <cell r="A1" t="str">
            <v>1월 생산실적</v>
          </cell>
        </row>
      </sheetData>
      <sheetData sheetId="6574">
        <row r="1">
          <cell r="A1" t="str">
            <v>1월 생산실적</v>
          </cell>
        </row>
      </sheetData>
      <sheetData sheetId="6575">
        <row r="1">
          <cell r="A1" t="str">
            <v>1월 생산실적</v>
          </cell>
        </row>
      </sheetData>
      <sheetData sheetId="6576">
        <row r="1">
          <cell r="A1" t="str">
            <v>1월 생산실적</v>
          </cell>
        </row>
      </sheetData>
      <sheetData sheetId="6577">
        <row r="1">
          <cell r="A1" t="str">
            <v>1월 생산실적</v>
          </cell>
        </row>
      </sheetData>
      <sheetData sheetId="6578">
        <row r="1">
          <cell r="A1" t="str">
            <v>1월 생산실적</v>
          </cell>
        </row>
      </sheetData>
      <sheetData sheetId="6579">
        <row r="1">
          <cell r="A1" t="str">
            <v>1월 생산실적</v>
          </cell>
        </row>
      </sheetData>
      <sheetData sheetId="6580">
        <row r="1">
          <cell r="A1" t="str">
            <v>1월 생산실적</v>
          </cell>
        </row>
      </sheetData>
      <sheetData sheetId="6581">
        <row r="1">
          <cell r="A1" t="str">
            <v>1월 생산실적</v>
          </cell>
        </row>
      </sheetData>
      <sheetData sheetId="6582">
        <row r="1">
          <cell r="A1" t="str">
            <v>1월 생산실적</v>
          </cell>
        </row>
      </sheetData>
      <sheetData sheetId="6583">
        <row r="1">
          <cell r="A1" t="str">
            <v>1월 생산실적</v>
          </cell>
        </row>
      </sheetData>
      <sheetData sheetId="6584">
        <row r="1">
          <cell r="A1" t="str">
            <v>1월 생산실적</v>
          </cell>
        </row>
      </sheetData>
      <sheetData sheetId="6585">
        <row r="1">
          <cell r="A1" t="str">
            <v>1월 생산실적</v>
          </cell>
        </row>
      </sheetData>
      <sheetData sheetId="6586">
        <row r="1">
          <cell r="A1" t="str">
            <v>1월 생산실적</v>
          </cell>
        </row>
      </sheetData>
      <sheetData sheetId="6587">
        <row r="1">
          <cell r="A1" t="str">
            <v>1월 생산실적</v>
          </cell>
        </row>
      </sheetData>
      <sheetData sheetId="6588">
        <row r="1">
          <cell r="A1" t="str">
            <v>1월 생산실적</v>
          </cell>
        </row>
      </sheetData>
      <sheetData sheetId="6589">
        <row r="1">
          <cell r="A1" t="str">
            <v>1월 생산실적</v>
          </cell>
        </row>
      </sheetData>
      <sheetData sheetId="6590">
        <row r="1">
          <cell r="A1" t="str">
            <v>1월 생산실적</v>
          </cell>
        </row>
      </sheetData>
      <sheetData sheetId="6591">
        <row r="1">
          <cell r="A1" t="str">
            <v>1월 생산실적</v>
          </cell>
        </row>
      </sheetData>
      <sheetData sheetId="6592">
        <row r="1">
          <cell r="A1" t="str">
            <v>1월 생산실적</v>
          </cell>
        </row>
      </sheetData>
      <sheetData sheetId="6593">
        <row r="1">
          <cell r="A1" t="str">
            <v>1월 생산실적</v>
          </cell>
        </row>
      </sheetData>
      <sheetData sheetId="6594">
        <row r="1">
          <cell r="A1" t="str">
            <v>1월 생산실적</v>
          </cell>
        </row>
      </sheetData>
      <sheetData sheetId="6595">
        <row r="1">
          <cell r="A1" t="str">
            <v>1월 생산실적</v>
          </cell>
        </row>
      </sheetData>
      <sheetData sheetId="6596">
        <row r="1">
          <cell r="A1" t="str">
            <v>1월 생산실적</v>
          </cell>
        </row>
      </sheetData>
      <sheetData sheetId="6597">
        <row r="1">
          <cell r="A1" t="str">
            <v>1월 생산실적</v>
          </cell>
        </row>
      </sheetData>
      <sheetData sheetId="6598">
        <row r="1">
          <cell r="A1" t="str">
            <v>1월 생산실적</v>
          </cell>
        </row>
      </sheetData>
      <sheetData sheetId="6599">
        <row r="1">
          <cell r="A1" t="str">
            <v>1월 생산실적</v>
          </cell>
        </row>
      </sheetData>
      <sheetData sheetId="6600">
        <row r="1">
          <cell r="A1" t="str">
            <v>1월 생산실적</v>
          </cell>
        </row>
      </sheetData>
      <sheetData sheetId="6601">
        <row r="1">
          <cell r="A1" t="str">
            <v>1월 생산실적</v>
          </cell>
        </row>
      </sheetData>
      <sheetData sheetId="6602">
        <row r="1">
          <cell r="A1" t="str">
            <v>1월 생산실적</v>
          </cell>
        </row>
      </sheetData>
      <sheetData sheetId="6603">
        <row r="1">
          <cell r="A1" t="str">
            <v>1월 생산실적</v>
          </cell>
        </row>
      </sheetData>
      <sheetData sheetId="6604">
        <row r="1">
          <cell r="A1" t="str">
            <v>1월 생산실적</v>
          </cell>
        </row>
      </sheetData>
      <sheetData sheetId="6605">
        <row r="1">
          <cell r="A1" t="str">
            <v>1월 생산실적</v>
          </cell>
        </row>
      </sheetData>
      <sheetData sheetId="6606">
        <row r="1">
          <cell r="A1" t="str">
            <v>1월 생산실적</v>
          </cell>
        </row>
      </sheetData>
      <sheetData sheetId="6607">
        <row r="1">
          <cell r="A1" t="str">
            <v>1월 생산실적</v>
          </cell>
        </row>
      </sheetData>
      <sheetData sheetId="6608">
        <row r="1">
          <cell r="A1" t="str">
            <v>1월 생산실적</v>
          </cell>
        </row>
      </sheetData>
      <sheetData sheetId="6609">
        <row r="1">
          <cell r="A1" t="str">
            <v>1월 생산실적</v>
          </cell>
        </row>
      </sheetData>
      <sheetData sheetId="6610">
        <row r="1">
          <cell r="A1" t="str">
            <v>1월 생산실적</v>
          </cell>
        </row>
      </sheetData>
      <sheetData sheetId="6611">
        <row r="1">
          <cell r="A1" t="str">
            <v>1월 생산실적</v>
          </cell>
        </row>
      </sheetData>
      <sheetData sheetId="6612">
        <row r="1">
          <cell r="A1" t="str">
            <v>1월 생산실적</v>
          </cell>
        </row>
      </sheetData>
      <sheetData sheetId="6613">
        <row r="1">
          <cell r="A1" t="str">
            <v>1월 생산실적</v>
          </cell>
        </row>
      </sheetData>
      <sheetData sheetId="6614">
        <row r="1">
          <cell r="A1" t="str">
            <v>1월 생산실적</v>
          </cell>
        </row>
      </sheetData>
      <sheetData sheetId="6615">
        <row r="1">
          <cell r="A1" t="str">
            <v>1월 생산실적</v>
          </cell>
        </row>
      </sheetData>
      <sheetData sheetId="6616">
        <row r="1">
          <cell r="A1" t="str">
            <v>1월 생산실적</v>
          </cell>
        </row>
      </sheetData>
      <sheetData sheetId="6617">
        <row r="1">
          <cell r="A1" t="str">
            <v>1월 생산실적</v>
          </cell>
        </row>
      </sheetData>
      <sheetData sheetId="6618">
        <row r="1">
          <cell r="A1" t="str">
            <v>1월 생산실적</v>
          </cell>
        </row>
      </sheetData>
      <sheetData sheetId="6619">
        <row r="1">
          <cell r="A1" t="str">
            <v>1월 생산실적</v>
          </cell>
        </row>
      </sheetData>
      <sheetData sheetId="6620">
        <row r="1">
          <cell r="A1" t="str">
            <v>1월 생산실적</v>
          </cell>
        </row>
      </sheetData>
      <sheetData sheetId="6621">
        <row r="1">
          <cell r="A1" t="str">
            <v>1월 생산실적</v>
          </cell>
        </row>
      </sheetData>
      <sheetData sheetId="6622">
        <row r="1">
          <cell r="A1" t="str">
            <v>1월 생산실적</v>
          </cell>
        </row>
      </sheetData>
      <sheetData sheetId="6623">
        <row r="1">
          <cell r="A1" t="str">
            <v>1월 생산실적</v>
          </cell>
        </row>
      </sheetData>
      <sheetData sheetId="6624">
        <row r="1">
          <cell r="A1" t="str">
            <v>1월 생산실적</v>
          </cell>
        </row>
      </sheetData>
      <sheetData sheetId="6625">
        <row r="1">
          <cell r="A1" t="str">
            <v>1월 생산실적</v>
          </cell>
        </row>
      </sheetData>
      <sheetData sheetId="6626">
        <row r="1">
          <cell r="A1" t="str">
            <v>1월 생산실적</v>
          </cell>
        </row>
      </sheetData>
      <sheetData sheetId="6627">
        <row r="1">
          <cell r="A1" t="str">
            <v>1월 생산실적</v>
          </cell>
        </row>
      </sheetData>
      <sheetData sheetId="6628">
        <row r="1">
          <cell r="A1" t="str">
            <v>1월 생산실적</v>
          </cell>
        </row>
      </sheetData>
      <sheetData sheetId="6629">
        <row r="1">
          <cell r="A1" t="str">
            <v>1월 생산실적</v>
          </cell>
        </row>
      </sheetData>
      <sheetData sheetId="6630">
        <row r="1">
          <cell r="A1" t="str">
            <v>1월 생산실적</v>
          </cell>
        </row>
      </sheetData>
      <sheetData sheetId="6631">
        <row r="1">
          <cell r="A1" t="str">
            <v>1월 생산실적</v>
          </cell>
        </row>
      </sheetData>
      <sheetData sheetId="6632">
        <row r="1">
          <cell r="A1" t="str">
            <v>1월 생산실적</v>
          </cell>
        </row>
      </sheetData>
      <sheetData sheetId="6633">
        <row r="1">
          <cell r="A1" t="str">
            <v>1월 생산실적</v>
          </cell>
        </row>
      </sheetData>
      <sheetData sheetId="6634">
        <row r="1">
          <cell r="A1" t="str">
            <v>1월 생산실적</v>
          </cell>
        </row>
      </sheetData>
      <sheetData sheetId="6635">
        <row r="1">
          <cell r="A1" t="str">
            <v>1월 생산실적</v>
          </cell>
        </row>
      </sheetData>
      <sheetData sheetId="6636">
        <row r="1">
          <cell r="A1" t="str">
            <v>1월 생산실적</v>
          </cell>
        </row>
      </sheetData>
      <sheetData sheetId="6637">
        <row r="1">
          <cell r="A1" t="str">
            <v>1월 생산실적</v>
          </cell>
        </row>
      </sheetData>
      <sheetData sheetId="6638">
        <row r="1">
          <cell r="A1" t="str">
            <v>1월 생산실적</v>
          </cell>
        </row>
      </sheetData>
      <sheetData sheetId="6639">
        <row r="1">
          <cell r="A1" t="str">
            <v>1월 생산실적</v>
          </cell>
        </row>
      </sheetData>
      <sheetData sheetId="6640">
        <row r="1">
          <cell r="A1" t="str">
            <v>1월 생산실적</v>
          </cell>
        </row>
      </sheetData>
      <sheetData sheetId="6641">
        <row r="1">
          <cell r="A1" t="str">
            <v>1월 생산실적</v>
          </cell>
        </row>
      </sheetData>
      <sheetData sheetId="6642">
        <row r="1">
          <cell r="A1" t="str">
            <v>1월 생산실적</v>
          </cell>
        </row>
      </sheetData>
      <sheetData sheetId="6643">
        <row r="1">
          <cell r="A1" t="str">
            <v>1월 생산실적</v>
          </cell>
        </row>
      </sheetData>
      <sheetData sheetId="6644">
        <row r="1">
          <cell r="A1" t="str">
            <v>1월 생산실적</v>
          </cell>
        </row>
      </sheetData>
      <sheetData sheetId="6645">
        <row r="1">
          <cell r="A1" t="str">
            <v>1월 생산실적</v>
          </cell>
        </row>
      </sheetData>
      <sheetData sheetId="6646">
        <row r="1">
          <cell r="A1" t="str">
            <v>1월 생산실적</v>
          </cell>
        </row>
      </sheetData>
      <sheetData sheetId="6647">
        <row r="1">
          <cell r="A1" t="str">
            <v>1월 생산실적</v>
          </cell>
        </row>
      </sheetData>
      <sheetData sheetId="6648">
        <row r="1">
          <cell r="A1" t="str">
            <v>1월 생산실적</v>
          </cell>
        </row>
      </sheetData>
      <sheetData sheetId="6649">
        <row r="1">
          <cell r="A1" t="str">
            <v>1월 생산실적</v>
          </cell>
        </row>
      </sheetData>
      <sheetData sheetId="6650">
        <row r="1">
          <cell r="A1" t="str">
            <v>1월 생산실적</v>
          </cell>
        </row>
      </sheetData>
      <sheetData sheetId="6651">
        <row r="1">
          <cell r="A1" t="str">
            <v>1월 생산실적</v>
          </cell>
        </row>
      </sheetData>
      <sheetData sheetId="6652">
        <row r="1">
          <cell r="A1" t="str">
            <v>1월 생산실적</v>
          </cell>
        </row>
      </sheetData>
      <sheetData sheetId="6653">
        <row r="1">
          <cell r="A1" t="str">
            <v>1월 생산실적</v>
          </cell>
        </row>
      </sheetData>
      <sheetData sheetId="6654">
        <row r="1">
          <cell r="A1" t="str">
            <v>1월 생산실적</v>
          </cell>
        </row>
      </sheetData>
      <sheetData sheetId="6655">
        <row r="1">
          <cell r="A1" t="str">
            <v>1월 생산실적</v>
          </cell>
        </row>
      </sheetData>
      <sheetData sheetId="6656">
        <row r="1">
          <cell r="A1" t="str">
            <v>1월 생산실적</v>
          </cell>
        </row>
      </sheetData>
      <sheetData sheetId="6657">
        <row r="1">
          <cell r="A1" t="str">
            <v>1월 생산실적</v>
          </cell>
        </row>
      </sheetData>
      <sheetData sheetId="6658">
        <row r="1">
          <cell r="A1" t="str">
            <v>1월 생산실적</v>
          </cell>
        </row>
      </sheetData>
      <sheetData sheetId="6659">
        <row r="1">
          <cell r="A1" t="str">
            <v>1월 생산실적</v>
          </cell>
        </row>
      </sheetData>
      <sheetData sheetId="6660">
        <row r="1">
          <cell r="A1" t="str">
            <v>1월 생산실적</v>
          </cell>
        </row>
      </sheetData>
      <sheetData sheetId="6661">
        <row r="1">
          <cell r="A1" t="str">
            <v>1월 생산실적</v>
          </cell>
        </row>
      </sheetData>
      <sheetData sheetId="6662">
        <row r="1">
          <cell r="A1" t="str">
            <v>1월 생산실적</v>
          </cell>
        </row>
      </sheetData>
      <sheetData sheetId="6663">
        <row r="1">
          <cell r="A1" t="str">
            <v>1월 생산실적</v>
          </cell>
        </row>
      </sheetData>
      <sheetData sheetId="6664">
        <row r="1">
          <cell r="A1" t="str">
            <v>1월 생산실적</v>
          </cell>
        </row>
      </sheetData>
      <sheetData sheetId="6665">
        <row r="1">
          <cell r="A1" t="str">
            <v>1월 생산실적</v>
          </cell>
        </row>
      </sheetData>
      <sheetData sheetId="6666">
        <row r="1">
          <cell r="A1" t="str">
            <v>1월 생산실적</v>
          </cell>
        </row>
      </sheetData>
      <sheetData sheetId="6667">
        <row r="1">
          <cell r="A1" t="str">
            <v>1월 생산실적</v>
          </cell>
        </row>
      </sheetData>
      <sheetData sheetId="6668">
        <row r="1">
          <cell r="A1" t="str">
            <v>1월 생산실적</v>
          </cell>
        </row>
      </sheetData>
      <sheetData sheetId="6669">
        <row r="1">
          <cell r="A1" t="str">
            <v>1월 생산실적</v>
          </cell>
        </row>
      </sheetData>
      <sheetData sheetId="6670">
        <row r="1">
          <cell r="A1" t="str">
            <v>1월 생산실적</v>
          </cell>
        </row>
      </sheetData>
      <sheetData sheetId="6671">
        <row r="1">
          <cell r="A1" t="str">
            <v>1월 생산실적</v>
          </cell>
        </row>
      </sheetData>
      <sheetData sheetId="6672">
        <row r="1">
          <cell r="A1" t="str">
            <v>1월 생산실적</v>
          </cell>
        </row>
      </sheetData>
      <sheetData sheetId="6673">
        <row r="1">
          <cell r="A1" t="str">
            <v>1월 생산실적</v>
          </cell>
        </row>
      </sheetData>
      <sheetData sheetId="6674">
        <row r="1">
          <cell r="A1" t="str">
            <v>1월 생산실적</v>
          </cell>
        </row>
      </sheetData>
      <sheetData sheetId="6675">
        <row r="1">
          <cell r="A1" t="str">
            <v>1월 생산실적</v>
          </cell>
        </row>
      </sheetData>
      <sheetData sheetId="6676">
        <row r="1">
          <cell r="A1" t="str">
            <v>1월 생산실적</v>
          </cell>
        </row>
      </sheetData>
      <sheetData sheetId="6677">
        <row r="1">
          <cell r="A1" t="str">
            <v>1월 생산실적</v>
          </cell>
        </row>
      </sheetData>
      <sheetData sheetId="6678">
        <row r="1">
          <cell r="A1" t="str">
            <v>1월 생산실적</v>
          </cell>
        </row>
      </sheetData>
      <sheetData sheetId="6679">
        <row r="1">
          <cell r="A1" t="str">
            <v>1월 생산실적</v>
          </cell>
        </row>
      </sheetData>
      <sheetData sheetId="6680">
        <row r="1">
          <cell r="A1" t="str">
            <v>1월 생산실적</v>
          </cell>
        </row>
      </sheetData>
      <sheetData sheetId="6681">
        <row r="1">
          <cell r="A1" t="str">
            <v>1월 생산실적</v>
          </cell>
        </row>
      </sheetData>
      <sheetData sheetId="6682">
        <row r="1">
          <cell r="A1" t="str">
            <v>1월 생산실적</v>
          </cell>
        </row>
      </sheetData>
      <sheetData sheetId="6683">
        <row r="1">
          <cell r="A1" t="str">
            <v>1월 생산실적</v>
          </cell>
        </row>
      </sheetData>
      <sheetData sheetId="6684">
        <row r="1">
          <cell r="A1" t="str">
            <v>1월 생산실적</v>
          </cell>
        </row>
      </sheetData>
      <sheetData sheetId="6685">
        <row r="1">
          <cell r="A1" t="str">
            <v>1월 생산실적</v>
          </cell>
        </row>
      </sheetData>
      <sheetData sheetId="6686">
        <row r="1">
          <cell r="A1" t="str">
            <v>1월 생산실적</v>
          </cell>
        </row>
      </sheetData>
      <sheetData sheetId="6687">
        <row r="1">
          <cell r="A1" t="str">
            <v>1월 생산실적</v>
          </cell>
        </row>
      </sheetData>
      <sheetData sheetId="6688">
        <row r="1">
          <cell r="A1" t="str">
            <v>1월 생산실적</v>
          </cell>
        </row>
      </sheetData>
      <sheetData sheetId="6689">
        <row r="1">
          <cell r="A1" t="str">
            <v>1월 생산실적</v>
          </cell>
        </row>
      </sheetData>
      <sheetData sheetId="6690">
        <row r="1">
          <cell r="A1" t="str">
            <v>1월 생산실적</v>
          </cell>
        </row>
      </sheetData>
      <sheetData sheetId="6691">
        <row r="1">
          <cell r="A1" t="str">
            <v>1월 생산실적</v>
          </cell>
        </row>
      </sheetData>
      <sheetData sheetId="6692">
        <row r="1">
          <cell r="A1" t="str">
            <v>1월 생산실적</v>
          </cell>
        </row>
      </sheetData>
      <sheetData sheetId="6693">
        <row r="1">
          <cell r="A1" t="str">
            <v>1월 생산실적</v>
          </cell>
        </row>
      </sheetData>
      <sheetData sheetId="6694">
        <row r="1">
          <cell r="A1" t="str">
            <v>1월 생산실적</v>
          </cell>
        </row>
      </sheetData>
      <sheetData sheetId="6695">
        <row r="1">
          <cell r="A1" t="str">
            <v>1월 생산실적</v>
          </cell>
        </row>
      </sheetData>
      <sheetData sheetId="6696">
        <row r="1">
          <cell r="A1" t="str">
            <v>1월 생산실적</v>
          </cell>
        </row>
      </sheetData>
      <sheetData sheetId="6697">
        <row r="1">
          <cell r="A1" t="str">
            <v>1월 생산실적</v>
          </cell>
        </row>
      </sheetData>
      <sheetData sheetId="6698">
        <row r="1">
          <cell r="A1" t="str">
            <v>1월 생산실적</v>
          </cell>
        </row>
      </sheetData>
      <sheetData sheetId="6699">
        <row r="1">
          <cell r="A1" t="str">
            <v>1월 생산실적</v>
          </cell>
        </row>
      </sheetData>
      <sheetData sheetId="6700">
        <row r="1">
          <cell r="A1" t="str">
            <v>1월 생산실적</v>
          </cell>
        </row>
      </sheetData>
      <sheetData sheetId="6701">
        <row r="1">
          <cell r="A1" t="str">
            <v>1월 생산실적</v>
          </cell>
        </row>
      </sheetData>
      <sheetData sheetId="6702">
        <row r="1">
          <cell r="A1" t="str">
            <v>1월 생산실적</v>
          </cell>
        </row>
      </sheetData>
      <sheetData sheetId="6703" refreshError="1"/>
      <sheetData sheetId="6704" refreshError="1"/>
      <sheetData sheetId="6705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>
        <row r="1">
          <cell r="A1" t="str">
            <v>1월 생산실적</v>
          </cell>
        </row>
      </sheetData>
      <sheetData sheetId="6718">
        <row r="1">
          <cell r="A1" t="str">
            <v>1월 생산실적</v>
          </cell>
        </row>
      </sheetData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>
        <row r="1">
          <cell r="A1" t="str">
            <v>1월 생산실적</v>
          </cell>
        </row>
      </sheetData>
      <sheetData sheetId="6758"/>
      <sheetData sheetId="6759"/>
      <sheetData sheetId="6760"/>
      <sheetData sheetId="6761" refreshError="1"/>
      <sheetData sheetId="6762">
        <row r="1">
          <cell r="A1" t="str">
            <v>1월 생산실적</v>
          </cell>
        </row>
      </sheetData>
      <sheetData sheetId="6763">
        <row r="1">
          <cell r="A1" t="str">
            <v>1월 생산실적</v>
          </cell>
        </row>
      </sheetData>
      <sheetData sheetId="6764">
        <row r="5">
          <cell r="D5" t="str">
            <v>PROCESS PERFORMANCE STUDY</v>
          </cell>
        </row>
      </sheetData>
      <sheetData sheetId="6765">
        <row r="1">
          <cell r="A1" t="str">
            <v>1월 생산실적</v>
          </cell>
        </row>
      </sheetData>
      <sheetData sheetId="6766">
        <row r="1">
          <cell r="A1" t="str">
            <v>1월 생산실적</v>
          </cell>
        </row>
      </sheetData>
      <sheetData sheetId="6767">
        <row r="1">
          <cell r="A1" t="str">
            <v>1월 생산실적</v>
          </cell>
        </row>
      </sheetData>
      <sheetData sheetId="6768">
        <row r="1">
          <cell r="A1" t="str">
            <v>1월 생산실적</v>
          </cell>
        </row>
      </sheetData>
      <sheetData sheetId="6769">
        <row r="1">
          <cell r="A1" t="str">
            <v>1월 생산실적</v>
          </cell>
        </row>
      </sheetData>
      <sheetData sheetId="6770">
        <row r="1">
          <cell r="A1" t="str">
            <v>1월 생산실적</v>
          </cell>
        </row>
      </sheetData>
      <sheetData sheetId="6771">
        <row r="1">
          <cell r="A1" t="str">
            <v>1월 생산실적</v>
          </cell>
        </row>
      </sheetData>
      <sheetData sheetId="6772">
        <row r="1">
          <cell r="A1" t="str">
            <v>1월 생산실적</v>
          </cell>
        </row>
      </sheetData>
      <sheetData sheetId="6773">
        <row r="1">
          <cell r="A1" t="str">
            <v>1월 생산실적</v>
          </cell>
        </row>
      </sheetData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>
        <row r="5">
          <cell r="D5" t="str">
            <v>PROCESS PERFORMANCE STUDY</v>
          </cell>
        </row>
      </sheetData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>
        <row r="1">
          <cell r="A1" t="str">
            <v>1월 생산실적</v>
          </cell>
        </row>
      </sheetData>
      <sheetData sheetId="6813">
        <row r="5">
          <cell r="D5" t="str">
            <v>PROCESS PERFORMANCE STUDY</v>
          </cell>
        </row>
      </sheetData>
      <sheetData sheetId="6814">
        <row r="5">
          <cell r="D5" t="str">
            <v>PROCESS PERFORMANCE STUDY</v>
          </cell>
        </row>
      </sheetData>
      <sheetData sheetId="6815">
        <row r="5">
          <cell r="D5" t="str">
            <v>PROCESS PERFORMANCE STUDY</v>
          </cell>
        </row>
      </sheetData>
      <sheetData sheetId="6816">
        <row r="1">
          <cell r="A1" t="str">
            <v>1월 생산실적</v>
          </cell>
        </row>
      </sheetData>
      <sheetData sheetId="6817">
        <row r="5">
          <cell r="D5" t="str">
            <v>PROCESS PERFORMANCE STUDY</v>
          </cell>
        </row>
      </sheetData>
      <sheetData sheetId="6818">
        <row r="5">
          <cell r="D5" t="str">
            <v>PROCESS PERFORMANCE STUDY</v>
          </cell>
        </row>
      </sheetData>
      <sheetData sheetId="6819">
        <row r="5">
          <cell r="D5" t="str">
            <v>PROCESS PERFORMANCE STUDY</v>
          </cell>
        </row>
      </sheetData>
      <sheetData sheetId="6820">
        <row r="5">
          <cell r="D5" t="str">
            <v>PROCESS PERFORMANCE STUDY</v>
          </cell>
        </row>
      </sheetData>
      <sheetData sheetId="6821">
        <row r="5">
          <cell r="D5" t="str">
            <v>PROCESS PERFORMANCE STUDY</v>
          </cell>
        </row>
      </sheetData>
      <sheetData sheetId="6822">
        <row r="5">
          <cell r="D5" t="str">
            <v>PROCESS PERFORMANCE STUDY</v>
          </cell>
        </row>
      </sheetData>
      <sheetData sheetId="6823">
        <row r="1">
          <cell r="A1" t="str">
            <v>1월 생산실적</v>
          </cell>
        </row>
      </sheetData>
      <sheetData sheetId="6824">
        <row r="1">
          <cell r="A1" t="str">
            <v>1월 생산실적</v>
          </cell>
        </row>
      </sheetData>
      <sheetData sheetId="6825">
        <row r="5">
          <cell r="D5" t="str">
            <v>PROCESS PERFORMANCE STUDY</v>
          </cell>
        </row>
      </sheetData>
      <sheetData sheetId="6826">
        <row r="5">
          <cell r="D5" t="str">
            <v>PROCESS PERFORMANCE STUDY</v>
          </cell>
        </row>
      </sheetData>
      <sheetData sheetId="6827">
        <row r="1">
          <cell r="A1" t="str">
            <v>1월 생산실적</v>
          </cell>
        </row>
      </sheetData>
      <sheetData sheetId="6828">
        <row r="5">
          <cell r="D5" t="str">
            <v>PROCESS PERFORMANCE STUDY</v>
          </cell>
        </row>
      </sheetData>
      <sheetData sheetId="6829">
        <row r="5">
          <cell r="D5" t="str">
            <v>PROCESS PERFORMANCE STUDY</v>
          </cell>
        </row>
      </sheetData>
      <sheetData sheetId="6830">
        <row r="5">
          <cell r="D5" t="str">
            <v>PROCESS PERFORMANCE STUDY</v>
          </cell>
        </row>
      </sheetData>
      <sheetData sheetId="6831">
        <row r="5">
          <cell r="D5" t="str">
            <v>PROCESS PERFORMANCE STUDY</v>
          </cell>
        </row>
      </sheetData>
      <sheetData sheetId="6832">
        <row r="5">
          <cell r="D5" t="str">
            <v>PROCESS PERFORMANCE STUDY</v>
          </cell>
        </row>
      </sheetData>
      <sheetData sheetId="6833">
        <row r="5">
          <cell r="D5" t="str">
            <v>PROCESS PERFORMANCE STUDY</v>
          </cell>
        </row>
      </sheetData>
      <sheetData sheetId="6834">
        <row r="5">
          <cell r="D5" t="str">
            <v>PROCESS PERFORMANCE STUDY</v>
          </cell>
        </row>
      </sheetData>
      <sheetData sheetId="6835">
        <row r="5">
          <cell r="D5" t="str">
            <v>PROCESS PERFORMANCE STUDY</v>
          </cell>
        </row>
      </sheetData>
      <sheetData sheetId="6836">
        <row r="5">
          <cell r="D5" t="str">
            <v>PROCESS PERFORMANCE STUDY</v>
          </cell>
        </row>
      </sheetData>
      <sheetData sheetId="6837">
        <row r="5">
          <cell r="D5" t="str">
            <v>PROCESS PERFORMANCE STUDY</v>
          </cell>
        </row>
      </sheetData>
      <sheetData sheetId="6838">
        <row r="5">
          <cell r="D5" t="str">
            <v>PROCESS PERFORMANCE STUDY</v>
          </cell>
        </row>
      </sheetData>
      <sheetData sheetId="6839">
        <row r="5">
          <cell r="D5" t="str">
            <v>PROCESS PERFORMANCE STUDY</v>
          </cell>
        </row>
      </sheetData>
      <sheetData sheetId="6840">
        <row r="5">
          <cell r="D5" t="str">
            <v>PROCESS PERFORMANCE STUDY</v>
          </cell>
        </row>
      </sheetData>
      <sheetData sheetId="6841">
        <row r="5">
          <cell r="D5" t="str">
            <v>PROCESS PERFORMANCE STUDY</v>
          </cell>
        </row>
      </sheetData>
      <sheetData sheetId="6842">
        <row r="5">
          <cell r="D5" t="str">
            <v>PROCESS PERFORMANCE STUDY</v>
          </cell>
        </row>
      </sheetData>
      <sheetData sheetId="6843">
        <row r="5">
          <cell r="D5" t="str">
            <v>PROCESS PERFORMANCE STUDY</v>
          </cell>
        </row>
      </sheetData>
      <sheetData sheetId="6844">
        <row r="5">
          <cell r="D5" t="str">
            <v>PROCESS PERFORMANCE STUDY</v>
          </cell>
        </row>
      </sheetData>
      <sheetData sheetId="6845">
        <row r="5">
          <cell r="D5" t="str">
            <v>PROCESS PERFORMANCE STUDY</v>
          </cell>
        </row>
      </sheetData>
      <sheetData sheetId="6846">
        <row r="5">
          <cell r="D5" t="str">
            <v>PROCESS PERFORMANCE STUDY</v>
          </cell>
        </row>
      </sheetData>
      <sheetData sheetId="6847">
        <row r="5">
          <cell r="D5" t="str">
            <v>PROCESS PERFORMANCE STUDY</v>
          </cell>
        </row>
      </sheetData>
      <sheetData sheetId="6848">
        <row r="5">
          <cell r="D5" t="str">
            <v>PROCESS PERFORMANCE STUDY</v>
          </cell>
        </row>
      </sheetData>
      <sheetData sheetId="6849">
        <row r="5">
          <cell r="D5" t="str">
            <v>PROCESS PERFORMANCE STUDY</v>
          </cell>
        </row>
      </sheetData>
      <sheetData sheetId="6850">
        <row r="5">
          <cell r="D5" t="str">
            <v>PROCESS PERFORMANCE STUDY</v>
          </cell>
        </row>
      </sheetData>
      <sheetData sheetId="6851">
        <row r="5">
          <cell r="D5" t="str">
            <v>PROCESS PERFORMANCE STUDY</v>
          </cell>
        </row>
      </sheetData>
      <sheetData sheetId="6852">
        <row r="5">
          <cell r="D5" t="str">
            <v>PROCESS PERFORMANCE STUDY</v>
          </cell>
        </row>
      </sheetData>
      <sheetData sheetId="6853">
        <row r="5">
          <cell r="D5" t="str">
            <v>PROCESS PERFORMANCE STUDY</v>
          </cell>
        </row>
      </sheetData>
      <sheetData sheetId="6854">
        <row r="5">
          <cell r="D5" t="str">
            <v>PROCESS PERFORMANCE STUDY</v>
          </cell>
        </row>
      </sheetData>
      <sheetData sheetId="6855">
        <row r="5">
          <cell r="D5" t="str">
            <v>PROCESS PERFORMANCE STUDY</v>
          </cell>
        </row>
      </sheetData>
      <sheetData sheetId="6856">
        <row r="5">
          <cell r="D5" t="str">
            <v>PROCESS PERFORMANCE STUDY</v>
          </cell>
        </row>
      </sheetData>
      <sheetData sheetId="6857">
        <row r="5">
          <cell r="D5" t="str">
            <v>PROCESS PERFORMANCE STUDY</v>
          </cell>
        </row>
      </sheetData>
      <sheetData sheetId="6858">
        <row r="5">
          <cell r="D5" t="str">
            <v>PROCESS PERFORMANCE STUDY</v>
          </cell>
        </row>
      </sheetData>
      <sheetData sheetId="6859">
        <row r="5">
          <cell r="D5" t="str">
            <v>PROCESS PERFORMANCE STUDY</v>
          </cell>
        </row>
      </sheetData>
      <sheetData sheetId="6860">
        <row r="5">
          <cell r="D5" t="str">
            <v>PROCESS PERFORMANCE STUDY</v>
          </cell>
        </row>
      </sheetData>
      <sheetData sheetId="6861">
        <row r="5">
          <cell r="D5" t="str">
            <v>PROCESS PERFORMANCE STUDY</v>
          </cell>
        </row>
      </sheetData>
      <sheetData sheetId="6862">
        <row r="5">
          <cell r="D5" t="str">
            <v>PROCESS PERFORMANCE STUDY</v>
          </cell>
        </row>
      </sheetData>
      <sheetData sheetId="6863">
        <row r="5">
          <cell r="D5" t="str">
            <v>PROCESS PERFORMANCE STUDY</v>
          </cell>
        </row>
      </sheetData>
      <sheetData sheetId="6864">
        <row r="5">
          <cell r="D5" t="str">
            <v>PROCESS PERFORMANCE STUDY</v>
          </cell>
        </row>
      </sheetData>
      <sheetData sheetId="6865">
        <row r="5">
          <cell r="D5" t="str">
            <v>PROCESS PERFORMANCE STUDY</v>
          </cell>
        </row>
      </sheetData>
      <sheetData sheetId="6866">
        <row r="1">
          <cell r="A1" t="str">
            <v>1월 생산실적</v>
          </cell>
        </row>
      </sheetData>
      <sheetData sheetId="6867">
        <row r="5">
          <cell r="D5" t="str">
            <v>PROCESS PERFORMANCE STUDY</v>
          </cell>
        </row>
      </sheetData>
      <sheetData sheetId="6868">
        <row r="5">
          <cell r="D5" t="str">
            <v>PROCESS PERFORMANCE STUDY</v>
          </cell>
        </row>
      </sheetData>
      <sheetData sheetId="6869">
        <row r="5">
          <cell r="D5" t="str">
            <v>PROCESS PERFORMANCE STUDY</v>
          </cell>
        </row>
      </sheetData>
      <sheetData sheetId="6870">
        <row r="5">
          <cell r="D5" t="str">
            <v>PROCESS PERFORMANCE STUDY</v>
          </cell>
        </row>
      </sheetData>
      <sheetData sheetId="6871">
        <row r="5">
          <cell r="D5" t="str">
            <v>PROCESS PERFORMANCE STUDY</v>
          </cell>
        </row>
      </sheetData>
      <sheetData sheetId="6872">
        <row r="5">
          <cell r="D5" t="str">
            <v>PROCESS PERFORMANCE STUDY</v>
          </cell>
        </row>
      </sheetData>
      <sheetData sheetId="6873">
        <row r="5">
          <cell r="D5" t="str">
            <v>PROCESS PERFORMANCE STUDY</v>
          </cell>
        </row>
      </sheetData>
      <sheetData sheetId="6874">
        <row r="5">
          <cell r="D5" t="str">
            <v>PROCESS PERFORMANCE STUDY</v>
          </cell>
        </row>
      </sheetData>
      <sheetData sheetId="6875">
        <row r="5">
          <cell r="D5" t="str">
            <v>PROCESS PERFORMANCE STUDY</v>
          </cell>
        </row>
      </sheetData>
      <sheetData sheetId="6876">
        <row r="5">
          <cell r="D5" t="str">
            <v>PROCESS PERFORMANCE STUDY</v>
          </cell>
        </row>
      </sheetData>
      <sheetData sheetId="6877">
        <row r="5">
          <cell r="D5" t="str">
            <v>PROCESS PERFORMANCE STUDY</v>
          </cell>
        </row>
      </sheetData>
      <sheetData sheetId="6878">
        <row r="5">
          <cell r="D5" t="str">
            <v>PROCESS PERFORMANCE STUDY</v>
          </cell>
        </row>
      </sheetData>
      <sheetData sheetId="6879">
        <row r="5">
          <cell r="D5" t="str">
            <v>PROCESS PERFORMANCE STUDY</v>
          </cell>
        </row>
      </sheetData>
      <sheetData sheetId="6880">
        <row r="5">
          <cell r="D5" t="str">
            <v>PROCESS PERFORMANCE STUDY</v>
          </cell>
        </row>
      </sheetData>
      <sheetData sheetId="6881">
        <row r="5">
          <cell r="D5" t="str">
            <v>PROCESS PERFORMANCE STUDY</v>
          </cell>
        </row>
      </sheetData>
      <sheetData sheetId="6882">
        <row r="5">
          <cell r="D5" t="str">
            <v>PROCESS PERFORMANCE STUDY</v>
          </cell>
        </row>
      </sheetData>
      <sheetData sheetId="6883">
        <row r="5">
          <cell r="D5" t="str">
            <v>PROCESS PERFORMANCE STUDY</v>
          </cell>
        </row>
      </sheetData>
      <sheetData sheetId="6884"/>
      <sheetData sheetId="6885">
        <row r="6">
          <cell r="A6">
            <v>1</v>
          </cell>
        </row>
      </sheetData>
      <sheetData sheetId="6886">
        <row r="6">
          <cell r="A6">
            <v>1</v>
          </cell>
        </row>
      </sheetData>
      <sheetData sheetId="6887"/>
      <sheetData sheetId="6888"/>
      <sheetData sheetId="6889"/>
      <sheetData sheetId="6890"/>
      <sheetData sheetId="6891">
        <row r="5">
          <cell r="D5" t="str">
            <v>PROCESS PERFORMANCE STUDY</v>
          </cell>
        </row>
      </sheetData>
      <sheetData sheetId="6892">
        <row r="5">
          <cell r="D5" t="str">
            <v>PROCESS PERFORMANCE STUDY</v>
          </cell>
        </row>
      </sheetData>
      <sheetData sheetId="6893">
        <row r="6">
          <cell r="A6">
            <v>1</v>
          </cell>
        </row>
      </sheetData>
      <sheetData sheetId="6894">
        <row r="6">
          <cell r="A6">
            <v>1</v>
          </cell>
        </row>
      </sheetData>
      <sheetData sheetId="6895">
        <row r="6">
          <cell r="A6">
            <v>1</v>
          </cell>
        </row>
      </sheetData>
      <sheetData sheetId="6896">
        <row r="6">
          <cell r="A6">
            <v>1</v>
          </cell>
        </row>
      </sheetData>
      <sheetData sheetId="6897"/>
      <sheetData sheetId="6898"/>
      <sheetData sheetId="6899">
        <row r="6">
          <cell r="A6">
            <v>1</v>
          </cell>
        </row>
      </sheetData>
      <sheetData sheetId="6900"/>
      <sheetData sheetId="6901"/>
      <sheetData sheetId="6902"/>
      <sheetData sheetId="6903"/>
      <sheetData sheetId="6904">
        <row r="5">
          <cell r="D5" t="str">
            <v>PROCESS PERFORMANCE STUDY</v>
          </cell>
        </row>
      </sheetData>
      <sheetData sheetId="6905"/>
      <sheetData sheetId="6906"/>
      <sheetData sheetId="6907"/>
      <sheetData sheetId="6908"/>
      <sheetData sheetId="6909"/>
      <sheetData sheetId="6910"/>
      <sheetData sheetId="6911"/>
      <sheetData sheetId="6912">
        <row r="1">
          <cell r="A1" t="str">
            <v>1월 생산실적</v>
          </cell>
        </row>
      </sheetData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>
        <row r="6">
          <cell r="A6">
            <v>1</v>
          </cell>
        </row>
      </sheetData>
      <sheetData sheetId="6923"/>
      <sheetData sheetId="6924"/>
      <sheetData sheetId="6925"/>
      <sheetData sheetId="6926"/>
      <sheetData sheetId="6927"/>
      <sheetData sheetId="6928"/>
      <sheetData sheetId="6929"/>
      <sheetData sheetId="6930">
        <row r="6">
          <cell r="A6">
            <v>1</v>
          </cell>
        </row>
      </sheetData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>
        <row r="5">
          <cell r="D5" t="str">
            <v>PROCESS PERFORMANCE STUDY</v>
          </cell>
        </row>
      </sheetData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>
        <row r="6">
          <cell r="A6">
            <v>1</v>
          </cell>
        </row>
      </sheetData>
      <sheetData sheetId="6964">
        <row r="6">
          <cell r="A6">
            <v>1</v>
          </cell>
        </row>
      </sheetData>
      <sheetData sheetId="6965"/>
      <sheetData sheetId="6966">
        <row r="6">
          <cell r="A6">
            <v>1</v>
          </cell>
        </row>
      </sheetData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>
        <row r="6">
          <cell r="A6">
            <v>1</v>
          </cell>
        </row>
      </sheetData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>
        <row r="1">
          <cell r="A1" t="str">
            <v>1월 생산실적</v>
          </cell>
        </row>
      </sheetData>
      <sheetData sheetId="7002"/>
      <sheetData sheetId="7003">
        <row r="5">
          <cell r="D5" t="str">
            <v>PROCESS PERFORMANCE STUDY</v>
          </cell>
        </row>
      </sheetData>
      <sheetData sheetId="7004"/>
      <sheetData sheetId="7005">
        <row r="73">
          <cell r="E73">
            <v>-1978066.1999669024</v>
          </cell>
        </row>
      </sheetData>
      <sheetData sheetId="7006">
        <row r="6">
          <cell r="A6">
            <v>1</v>
          </cell>
        </row>
      </sheetData>
      <sheetData sheetId="7007">
        <row r="6">
          <cell r="A6">
            <v>1</v>
          </cell>
        </row>
      </sheetData>
      <sheetData sheetId="7008">
        <row r="6">
          <cell r="A6">
            <v>1</v>
          </cell>
        </row>
      </sheetData>
      <sheetData sheetId="7009">
        <row r="6">
          <cell r="A6">
            <v>1</v>
          </cell>
        </row>
      </sheetData>
      <sheetData sheetId="7010">
        <row r="6">
          <cell r="A6">
            <v>1</v>
          </cell>
        </row>
      </sheetData>
      <sheetData sheetId="7011">
        <row r="6">
          <cell r="A6">
            <v>1</v>
          </cell>
        </row>
      </sheetData>
      <sheetData sheetId="7012">
        <row r="6">
          <cell r="A6">
            <v>1</v>
          </cell>
        </row>
      </sheetData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>
        <row r="6">
          <cell r="A6">
            <v>1</v>
          </cell>
        </row>
      </sheetData>
      <sheetData sheetId="7029"/>
      <sheetData sheetId="7030"/>
      <sheetData sheetId="7031"/>
      <sheetData sheetId="7032">
        <row r="6">
          <cell r="A6">
            <v>1</v>
          </cell>
        </row>
      </sheetData>
      <sheetData sheetId="7033">
        <row r="1">
          <cell r="A1" t="str">
            <v>1월 생산실적</v>
          </cell>
        </row>
      </sheetData>
      <sheetData sheetId="7034">
        <row r="6">
          <cell r="A6">
            <v>1</v>
          </cell>
        </row>
      </sheetData>
      <sheetData sheetId="7035"/>
      <sheetData sheetId="7036"/>
      <sheetData sheetId="7037"/>
      <sheetData sheetId="7038"/>
      <sheetData sheetId="7039">
        <row r="6">
          <cell r="A6">
            <v>1</v>
          </cell>
        </row>
      </sheetData>
      <sheetData sheetId="7040"/>
      <sheetData sheetId="7041">
        <row r="1">
          <cell r="A1" t="str">
            <v>1월 생산실적</v>
          </cell>
        </row>
      </sheetData>
      <sheetData sheetId="7042">
        <row r="1">
          <cell r="A1" t="str">
            <v>1월 생산실적</v>
          </cell>
        </row>
      </sheetData>
      <sheetData sheetId="7043">
        <row r="1">
          <cell r="A1" t="str">
            <v>1월 생산실적</v>
          </cell>
        </row>
      </sheetData>
      <sheetData sheetId="7044">
        <row r="1">
          <cell r="A1" t="str">
            <v>1월 생산실적</v>
          </cell>
        </row>
      </sheetData>
      <sheetData sheetId="7045">
        <row r="1">
          <cell r="A1" t="str">
            <v>1월 생산실적</v>
          </cell>
        </row>
      </sheetData>
      <sheetData sheetId="7046">
        <row r="1">
          <cell r="A1" t="str">
            <v>1월 생산실적</v>
          </cell>
        </row>
      </sheetData>
      <sheetData sheetId="7047">
        <row r="1">
          <cell r="A1" t="str">
            <v>1월 생산실적</v>
          </cell>
        </row>
      </sheetData>
      <sheetData sheetId="7048">
        <row r="1">
          <cell r="A1" t="str">
            <v>1월 생산실적</v>
          </cell>
        </row>
      </sheetData>
      <sheetData sheetId="7049">
        <row r="5">
          <cell r="D5" t="str">
            <v>PROCESS PERFORMANCE STUDY</v>
          </cell>
        </row>
      </sheetData>
      <sheetData sheetId="7050">
        <row r="6">
          <cell r="A6">
            <v>1</v>
          </cell>
        </row>
      </sheetData>
      <sheetData sheetId="7051">
        <row r="73">
          <cell r="E73">
            <v>-1978066.1999669024</v>
          </cell>
        </row>
      </sheetData>
      <sheetData sheetId="7052">
        <row r="6">
          <cell r="A6">
            <v>1</v>
          </cell>
        </row>
      </sheetData>
      <sheetData sheetId="7053">
        <row r="1">
          <cell r="A1" t="str">
            <v>1월 생산실적</v>
          </cell>
        </row>
      </sheetData>
      <sheetData sheetId="7054">
        <row r="6">
          <cell r="A6">
            <v>1</v>
          </cell>
        </row>
      </sheetData>
      <sheetData sheetId="7055">
        <row r="6">
          <cell r="A6">
            <v>1</v>
          </cell>
        </row>
      </sheetData>
      <sheetData sheetId="7056"/>
      <sheetData sheetId="7057">
        <row r="6">
          <cell r="A6">
            <v>1</v>
          </cell>
        </row>
      </sheetData>
      <sheetData sheetId="7058"/>
      <sheetData sheetId="7059"/>
      <sheetData sheetId="7060"/>
      <sheetData sheetId="7061"/>
      <sheetData sheetId="7062">
        <row r="1">
          <cell r="A1" t="str">
            <v>1월 생산실적</v>
          </cell>
        </row>
      </sheetData>
      <sheetData sheetId="7063"/>
      <sheetData sheetId="7064">
        <row r="1">
          <cell r="A1" t="str">
            <v>1월 생산실적</v>
          </cell>
        </row>
      </sheetData>
      <sheetData sheetId="7065"/>
      <sheetData sheetId="7066"/>
      <sheetData sheetId="7067">
        <row r="1">
          <cell r="A1" t="str">
            <v>1월 생산실적</v>
          </cell>
        </row>
      </sheetData>
      <sheetData sheetId="7068"/>
      <sheetData sheetId="7069"/>
      <sheetData sheetId="7070">
        <row r="1">
          <cell r="A1" t="str">
            <v>1월 생산실적</v>
          </cell>
        </row>
      </sheetData>
      <sheetData sheetId="7071"/>
      <sheetData sheetId="7072"/>
      <sheetData sheetId="7073"/>
      <sheetData sheetId="7074">
        <row r="6">
          <cell r="A6">
            <v>1</v>
          </cell>
        </row>
      </sheetData>
      <sheetData sheetId="7075"/>
      <sheetData sheetId="7076"/>
      <sheetData sheetId="7077"/>
      <sheetData sheetId="7078">
        <row r="6">
          <cell r="A6">
            <v>1</v>
          </cell>
        </row>
      </sheetData>
      <sheetData sheetId="7079">
        <row r="1">
          <cell r="A1" t="str">
            <v>1월 생산실적</v>
          </cell>
        </row>
      </sheetData>
      <sheetData sheetId="7080">
        <row r="6">
          <cell r="A6">
            <v>1</v>
          </cell>
        </row>
      </sheetData>
      <sheetData sheetId="7081"/>
      <sheetData sheetId="7082"/>
      <sheetData sheetId="7083"/>
      <sheetData sheetId="7084"/>
      <sheetData sheetId="7085">
        <row r="6">
          <cell r="A6">
            <v>1</v>
          </cell>
        </row>
      </sheetData>
      <sheetData sheetId="7086"/>
      <sheetData sheetId="7087">
        <row r="1">
          <cell r="A1" t="str">
            <v>1월 생산실적</v>
          </cell>
        </row>
      </sheetData>
      <sheetData sheetId="7088">
        <row r="1">
          <cell r="A1" t="str">
            <v>1월 생산실적</v>
          </cell>
        </row>
      </sheetData>
      <sheetData sheetId="7089">
        <row r="1">
          <cell r="A1" t="str">
            <v>1월 생산실적</v>
          </cell>
        </row>
      </sheetData>
      <sheetData sheetId="7090">
        <row r="1">
          <cell r="A1" t="str">
            <v>1월 생산실적</v>
          </cell>
        </row>
      </sheetData>
      <sheetData sheetId="7091">
        <row r="1">
          <cell r="A1" t="str">
            <v>1월 생산실적</v>
          </cell>
        </row>
      </sheetData>
      <sheetData sheetId="7092">
        <row r="1">
          <cell r="A1" t="str">
            <v>1월 생산실적</v>
          </cell>
        </row>
      </sheetData>
      <sheetData sheetId="7093">
        <row r="1">
          <cell r="A1" t="str">
            <v>1월 생산실적</v>
          </cell>
        </row>
      </sheetData>
      <sheetData sheetId="7094">
        <row r="1">
          <cell r="A1" t="str">
            <v>1월 생산실적</v>
          </cell>
        </row>
      </sheetData>
      <sheetData sheetId="7095"/>
      <sheetData sheetId="7096"/>
      <sheetData sheetId="7097"/>
      <sheetData sheetId="7098"/>
      <sheetData sheetId="7099">
        <row r="1">
          <cell r="A1" t="str">
            <v>1월 생산실적</v>
          </cell>
        </row>
      </sheetData>
      <sheetData sheetId="7100"/>
      <sheetData sheetId="7101"/>
      <sheetData sheetId="7102">
        <row r="6">
          <cell r="A6">
            <v>1</v>
          </cell>
        </row>
      </sheetData>
      <sheetData sheetId="7103">
        <row r="1">
          <cell r="A1" t="str">
            <v>1월 생산실적</v>
          </cell>
        </row>
      </sheetData>
      <sheetData sheetId="7104">
        <row r="1">
          <cell r="A1" t="str">
            <v>1월 생산실적</v>
          </cell>
        </row>
      </sheetData>
      <sheetData sheetId="7105">
        <row r="1">
          <cell r="A1" t="str">
            <v>1월 생산실적</v>
          </cell>
        </row>
      </sheetData>
      <sheetData sheetId="7106">
        <row r="1">
          <cell r="A1" t="str">
            <v>1월 생산실적</v>
          </cell>
        </row>
      </sheetData>
      <sheetData sheetId="7107">
        <row r="1">
          <cell r="A1" t="str">
            <v>1월 생산실적</v>
          </cell>
        </row>
      </sheetData>
      <sheetData sheetId="7108">
        <row r="1">
          <cell r="A1" t="str">
            <v>1월 생산실적</v>
          </cell>
        </row>
      </sheetData>
      <sheetData sheetId="7109">
        <row r="1">
          <cell r="A1" t="str">
            <v>1월 생산실적</v>
          </cell>
        </row>
      </sheetData>
      <sheetData sheetId="7110">
        <row r="1">
          <cell r="A1" t="str">
            <v>1월 생산실적</v>
          </cell>
        </row>
      </sheetData>
      <sheetData sheetId="7111">
        <row r="1">
          <cell r="A1" t="str">
            <v>1월 생산실적</v>
          </cell>
        </row>
      </sheetData>
      <sheetData sheetId="7112">
        <row r="1">
          <cell r="A1" t="str">
            <v>1월 생산실적</v>
          </cell>
        </row>
      </sheetData>
      <sheetData sheetId="7113">
        <row r="1">
          <cell r="A1" t="str">
            <v>1월 생산실적</v>
          </cell>
        </row>
      </sheetData>
      <sheetData sheetId="7114">
        <row r="1">
          <cell r="A1" t="str">
            <v>1월 생산실적</v>
          </cell>
        </row>
      </sheetData>
      <sheetData sheetId="7115">
        <row r="1">
          <cell r="A1" t="str">
            <v>1월 생산실적</v>
          </cell>
        </row>
      </sheetData>
      <sheetData sheetId="7116">
        <row r="1">
          <cell r="A1" t="str">
            <v>1월 생산실적</v>
          </cell>
        </row>
      </sheetData>
      <sheetData sheetId="7117">
        <row r="1">
          <cell r="A1" t="str">
            <v>1월 생산실적</v>
          </cell>
        </row>
      </sheetData>
      <sheetData sheetId="7118">
        <row r="1">
          <cell r="A1" t="str">
            <v>1월 생산실적</v>
          </cell>
        </row>
      </sheetData>
      <sheetData sheetId="7119">
        <row r="1">
          <cell r="A1" t="str">
            <v>1월 생산실적</v>
          </cell>
        </row>
      </sheetData>
      <sheetData sheetId="7120">
        <row r="1">
          <cell r="A1" t="str">
            <v>1월 생산실적</v>
          </cell>
        </row>
      </sheetData>
      <sheetData sheetId="7121">
        <row r="1">
          <cell r="A1" t="str">
            <v>1월 생산실적</v>
          </cell>
        </row>
      </sheetData>
      <sheetData sheetId="7122">
        <row r="1">
          <cell r="A1" t="str">
            <v>1월 생산실적</v>
          </cell>
        </row>
      </sheetData>
      <sheetData sheetId="7123">
        <row r="1">
          <cell r="A1" t="str">
            <v>1월 생산실적</v>
          </cell>
        </row>
      </sheetData>
      <sheetData sheetId="7124">
        <row r="1">
          <cell r="A1" t="str">
            <v>1월 생산실적</v>
          </cell>
        </row>
      </sheetData>
      <sheetData sheetId="7125">
        <row r="1">
          <cell r="A1" t="str">
            <v>1월 생산실적</v>
          </cell>
        </row>
      </sheetData>
      <sheetData sheetId="7126">
        <row r="1">
          <cell r="A1" t="str">
            <v>1월 생산실적</v>
          </cell>
        </row>
      </sheetData>
      <sheetData sheetId="7127">
        <row r="1">
          <cell r="A1" t="str">
            <v>1월 생산실적</v>
          </cell>
        </row>
      </sheetData>
      <sheetData sheetId="7128"/>
      <sheetData sheetId="7129"/>
      <sheetData sheetId="7130"/>
      <sheetData sheetId="7131"/>
      <sheetData sheetId="7132"/>
      <sheetData sheetId="7133">
        <row r="5">
          <cell r="D5" t="str">
            <v>PROCESS PERFORMANCE STUDY</v>
          </cell>
        </row>
      </sheetData>
      <sheetData sheetId="7134">
        <row r="1">
          <cell r="A1" t="str">
            <v>1월 생산실적</v>
          </cell>
        </row>
      </sheetData>
      <sheetData sheetId="7135">
        <row r="1">
          <cell r="A1" t="str">
            <v>1월 생산실적</v>
          </cell>
        </row>
      </sheetData>
      <sheetData sheetId="7136">
        <row r="1">
          <cell r="A1" t="str">
            <v>1월 생산실적</v>
          </cell>
        </row>
      </sheetData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>
        <row r="5">
          <cell r="D5" t="str">
            <v>PROCESS PERFORMANCE STUDY</v>
          </cell>
        </row>
      </sheetData>
      <sheetData sheetId="7149">
        <row r="1">
          <cell r="A1" t="str">
            <v>1월 생산실적</v>
          </cell>
        </row>
      </sheetData>
      <sheetData sheetId="7150">
        <row r="1">
          <cell r="A1" t="str">
            <v>1월 생산실적</v>
          </cell>
        </row>
      </sheetData>
      <sheetData sheetId="7151">
        <row r="1">
          <cell r="A1" t="str">
            <v>1월 생산실적</v>
          </cell>
        </row>
      </sheetData>
      <sheetData sheetId="7152">
        <row r="1">
          <cell r="A1" t="str">
            <v>1월 생산실적</v>
          </cell>
        </row>
      </sheetData>
      <sheetData sheetId="7153">
        <row r="1">
          <cell r="A1" t="str">
            <v>1월 생산실적</v>
          </cell>
        </row>
      </sheetData>
      <sheetData sheetId="7154">
        <row r="1">
          <cell r="A1" t="str">
            <v>1월 생산실적</v>
          </cell>
        </row>
      </sheetData>
      <sheetData sheetId="7155">
        <row r="1">
          <cell r="A1" t="str">
            <v>1월 생산실적</v>
          </cell>
        </row>
      </sheetData>
      <sheetData sheetId="7156">
        <row r="1">
          <cell r="A1" t="str">
            <v>1월 생산실적</v>
          </cell>
        </row>
      </sheetData>
      <sheetData sheetId="7157">
        <row r="1">
          <cell r="A1" t="str">
            <v>1월 생산실적</v>
          </cell>
        </row>
      </sheetData>
      <sheetData sheetId="7158">
        <row r="1">
          <cell r="A1" t="str">
            <v>1월 생산실적</v>
          </cell>
        </row>
      </sheetData>
      <sheetData sheetId="7159">
        <row r="1">
          <cell r="A1" t="str">
            <v>1월 생산실적</v>
          </cell>
        </row>
      </sheetData>
      <sheetData sheetId="7160">
        <row r="1">
          <cell r="A1" t="str">
            <v>1월 생산실적</v>
          </cell>
        </row>
      </sheetData>
      <sheetData sheetId="7161">
        <row r="1">
          <cell r="A1" t="str">
            <v>1월 생산실적</v>
          </cell>
        </row>
      </sheetData>
      <sheetData sheetId="7162">
        <row r="1">
          <cell r="A1" t="str">
            <v>1월 생산실적</v>
          </cell>
        </row>
      </sheetData>
      <sheetData sheetId="7163">
        <row r="1">
          <cell r="A1" t="str">
            <v>1월 생산실적</v>
          </cell>
        </row>
      </sheetData>
      <sheetData sheetId="7164">
        <row r="1">
          <cell r="A1" t="str">
            <v>1월 생산실적</v>
          </cell>
        </row>
      </sheetData>
      <sheetData sheetId="7165">
        <row r="1">
          <cell r="A1" t="str">
            <v>1월 생산실적</v>
          </cell>
        </row>
      </sheetData>
      <sheetData sheetId="7166">
        <row r="1">
          <cell r="A1" t="str">
            <v>1월 생산실적</v>
          </cell>
        </row>
      </sheetData>
      <sheetData sheetId="7167">
        <row r="1">
          <cell r="A1" t="str">
            <v>1월 생산실적</v>
          </cell>
        </row>
      </sheetData>
      <sheetData sheetId="7168">
        <row r="1">
          <cell r="A1" t="str">
            <v>1월 생산실적</v>
          </cell>
        </row>
      </sheetData>
      <sheetData sheetId="7169">
        <row r="1">
          <cell r="A1" t="str">
            <v>1월 생산실적</v>
          </cell>
        </row>
      </sheetData>
      <sheetData sheetId="7170">
        <row r="1">
          <cell r="A1" t="str">
            <v>1월 생산실적</v>
          </cell>
        </row>
      </sheetData>
      <sheetData sheetId="7171">
        <row r="1">
          <cell r="A1" t="str">
            <v>1월 생산실적</v>
          </cell>
        </row>
      </sheetData>
      <sheetData sheetId="7172">
        <row r="1">
          <cell r="A1" t="str">
            <v>1월 생산실적</v>
          </cell>
        </row>
      </sheetData>
      <sheetData sheetId="7173">
        <row r="1">
          <cell r="A1" t="str">
            <v>1월 생산실적</v>
          </cell>
        </row>
      </sheetData>
      <sheetData sheetId="7174"/>
      <sheetData sheetId="7175"/>
      <sheetData sheetId="7176"/>
      <sheetData sheetId="7177"/>
      <sheetData sheetId="7178"/>
      <sheetData sheetId="7179"/>
      <sheetData sheetId="7180">
        <row r="1">
          <cell r="A1" t="str">
            <v>1월 생산실적</v>
          </cell>
        </row>
      </sheetData>
      <sheetData sheetId="7181">
        <row r="1">
          <cell r="A1" t="str">
            <v>1월 생산실적</v>
          </cell>
        </row>
      </sheetData>
      <sheetData sheetId="7182">
        <row r="1">
          <cell r="A1" t="str">
            <v>1월 생산실적</v>
          </cell>
        </row>
      </sheetData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>
        <row r="5">
          <cell r="D5" t="str">
            <v>PROCESS PERFORMANCE STUDY</v>
          </cell>
        </row>
      </sheetData>
      <sheetData sheetId="7195">
        <row r="5">
          <cell r="D5" t="str">
            <v>PROCESS PERFORMANCE STUDY</v>
          </cell>
        </row>
      </sheetData>
      <sheetData sheetId="7196">
        <row r="5">
          <cell r="D5" t="str">
            <v>PROCESS PERFORMANCE STUDY</v>
          </cell>
        </row>
      </sheetData>
      <sheetData sheetId="7197">
        <row r="1">
          <cell r="A1" t="str">
            <v>1월 생산실적</v>
          </cell>
        </row>
      </sheetData>
      <sheetData sheetId="7198"/>
      <sheetData sheetId="7199"/>
      <sheetData sheetId="7200"/>
      <sheetData sheetId="7201"/>
      <sheetData sheetId="7202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>
        <row r="5">
          <cell r="D5" t="str">
            <v>PROCESS PERFORMANCE STUDY</v>
          </cell>
        </row>
      </sheetData>
      <sheetData sheetId="7270">
        <row r="5">
          <cell r="D5" t="str">
            <v>PROCESS PERFORMANCE STUDY</v>
          </cell>
        </row>
      </sheetData>
      <sheetData sheetId="7271">
        <row r="5">
          <cell r="D5" t="str">
            <v>PROCESS PERFORMANCE STUDY</v>
          </cell>
        </row>
      </sheetData>
      <sheetData sheetId="7272">
        <row r="1">
          <cell r="A1" t="str">
            <v>1월 생산실적</v>
          </cell>
        </row>
      </sheetData>
      <sheetData sheetId="7273">
        <row r="5">
          <cell r="D5" t="str">
            <v>PROCESS PERFORMANCE STUDY</v>
          </cell>
        </row>
      </sheetData>
      <sheetData sheetId="7274">
        <row r="5">
          <cell r="D5" t="str">
            <v>PROCESS PERFORMANCE STUDY</v>
          </cell>
        </row>
      </sheetData>
      <sheetData sheetId="7275">
        <row r="5">
          <cell r="D5" t="str">
            <v>PROCESS PERFORMANCE STUDY</v>
          </cell>
        </row>
      </sheetData>
      <sheetData sheetId="7276">
        <row r="5">
          <cell r="D5" t="str">
            <v>PROCESS PERFORMANCE STUDY</v>
          </cell>
        </row>
      </sheetData>
      <sheetData sheetId="7277">
        <row r="5">
          <cell r="D5" t="str">
            <v>PROCESS PERFORMANCE STUDY</v>
          </cell>
        </row>
      </sheetData>
      <sheetData sheetId="7278">
        <row r="5">
          <cell r="D5" t="str">
            <v>PROCESS PERFORMANCE STUDY</v>
          </cell>
        </row>
      </sheetData>
      <sheetData sheetId="7279">
        <row r="1">
          <cell r="A1" t="str">
            <v>1월 생산실적</v>
          </cell>
        </row>
      </sheetData>
      <sheetData sheetId="7280">
        <row r="5">
          <cell r="D5" t="str">
            <v>PROCESS PERFORMANCE STUDY</v>
          </cell>
        </row>
      </sheetData>
      <sheetData sheetId="7281">
        <row r="5">
          <cell r="D5" t="str">
            <v>PROCESS PERFORMANCE STUDY</v>
          </cell>
        </row>
      </sheetData>
      <sheetData sheetId="7282">
        <row r="5">
          <cell r="D5" t="str">
            <v>PROCESS PERFORMANCE STUDY</v>
          </cell>
        </row>
      </sheetData>
      <sheetData sheetId="7283">
        <row r="5">
          <cell r="D5" t="str">
            <v>PROCESS PERFORMANCE STUDY</v>
          </cell>
        </row>
      </sheetData>
      <sheetData sheetId="7284">
        <row r="5">
          <cell r="D5" t="str">
            <v>PROCESS PERFORMANCE STUDY</v>
          </cell>
        </row>
      </sheetData>
      <sheetData sheetId="7285">
        <row r="1">
          <cell r="A1" t="str">
            <v>1월 생산실적</v>
          </cell>
        </row>
      </sheetData>
      <sheetData sheetId="7286">
        <row r="1">
          <cell r="A1" t="str">
            <v>1월 생산실적</v>
          </cell>
        </row>
      </sheetData>
      <sheetData sheetId="7287">
        <row r="1">
          <cell r="A1" t="str">
            <v>1월 생산실적</v>
          </cell>
        </row>
      </sheetData>
      <sheetData sheetId="7288">
        <row r="5">
          <cell r="D5" t="str">
            <v>PROCESS PERFORMANCE STUDY</v>
          </cell>
        </row>
      </sheetData>
      <sheetData sheetId="7289">
        <row r="5">
          <cell r="D5" t="str">
            <v>PROCESS PERFORMANCE STUDY</v>
          </cell>
        </row>
      </sheetData>
      <sheetData sheetId="7290">
        <row r="1">
          <cell r="A1" t="str">
            <v>1월 생산실적</v>
          </cell>
        </row>
      </sheetData>
      <sheetData sheetId="7291">
        <row r="5">
          <cell r="D5" t="str">
            <v>PROCESS PERFORMANCE STUDY</v>
          </cell>
        </row>
      </sheetData>
      <sheetData sheetId="7292">
        <row r="5">
          <cell r="D5" t="str">
            <v>PROCESS PERFORMANCE STUDY</v>
          </cell>
        </row>
      </sheetData>
      <sheetData sheetId="7293">
        <row r="1">
          <cell r="A1" t="str">
            <v>1월 생산실적</v>
          </cell>
        </row>
      </sheetData>
      <sheetData sheetId="7294">
        <row r="5">
          <cell r="D5" t="str">
            <v>PROCESS PERFORMANCE STUDY</v>
          </cell>
        </row>
      </sheetData>
      <sheetData sheetId="7295">
        <row r="6">
          <cell r="A6">
            <v>1</v>
          </cell>
        </row>
      </sheetData>
      <sheetData sheetId="7296">
        <row r="5">
          <cell r="D5" t="str">
            <v>PROCESS PERFORMANCE STUDY</v>
          </cell>
        </row>
      </sheetData>
      <sheetData sheetId="7297">
        <row r="6">
          <cell r="A6">
            <v>1</v>
          </cell>
        </row>
      </sheetData>
      <sheetData sheetId="7298">
        <row r="6">
          <cell r="A6">
            <v>1</v>
          </cell>
        </row>
      </sheetData>
      <sheetData sheetId="7299">
        <row r="5">
          <cell r="D5" t="str">
            <v>PROCESS PERFORMANCE STUDY</v>
          </cell>
        </row>
      </sheetData>
      <sheetData sheetId="7300">
        <row r="5">
          <cell r="D5" t="str">
            <v>PROCESS PERFORMANCE STUDY</v>
          </cell>
        </row>
      </sheetData>
      <sheetData sheetId="7301">
        <row r="5">
          <cell r="D5" t="str">
            <v>PROCESS PERFORMANCE STUDY</v>
          </cell>
        </row>
      </sheetData>
      <sheetData sheetId="7302">
        <row r="5">
          <cell r="D5" t="str">
            <v>PROCESS PERFORMANCE STUDY</v>
          </cell>
        </row>
      </sheetData>
      <sheetData sheetId="7303">
        <row r="6">
          <cell r="A6">
            <v>1</v>
          </cell>
        </row>
      </sheetData>
      <sheetData sheetId="7304">
        <row r="1">
          <cell r="A1" t="str">
            <v>1월 생산실적</v>
          </cell>
        </row>
      </sheetData>
      <sheetData sheetId="7305">
        <row r="5">
          <cell r="D5" t="str">
            <v>PROCESS PERFORMANCE STUDY</v>
          </cell>
        </row>
      </sheetData>
      <sheetData sheetId="7306">
        <row r="5">
          <cell r="D5" t="str">
            <v>PROCESS PERFORMANCE STUDY</v>
          </cell>
        </row>
      </sheetData>
      <sheetData sheetId="7307">
        <row r="5">
          <cell r="D5" t="str">
            <v>PROCESS PERFORMANCE STUDY</v>
          </cell>
        </row>
      </sheetData>
      <sheetData sheetId="7308">
        <row r="1">
          <cell r="A1" t="str">
            <v>1월 생산실적</v>
          </cell>
        </row>
      </sheetData>
      <sheetData sheetId="7309">
        <row r="6">
          <cell r="A6">
            <v>1</v>
          </cell>
        </row>
      </sheetData>
      <sheetData sheetId="7310">
        <row r="5">
          <cell r="D5" t="str">
            <v>PROCESS PERFORMANCE STUDY</v>
          </cell>
        </row>
      </sheetData>
      <sheetData sheetId="7311">
        <row r="6">
          <cell r="A6">
            <v>1</v>
          </cell>
        </row>
      </sheetData>
      <sheetData sheetId="7312">
        <row r="5">
          <cell r="D5" t="str">
            <v>PROCESS PERFORMANCE STUDY</v>
          </cell>
        </row>
      </sheetData>
      <sheetData sheetId="7313">
        <row r="5">
          <cell r="D5" t="str">
            <v>PROCESS PERFORMANCE STUDY</v>
          </cell>
        </row>
      </sheetData>
      <sheetData sheetId="7314">
        <row r="5">
          <cell r="D5" t="str">
            <v>PROCESS PERFORMANCE STUDY</v>
          </cell>
        </row>
      </sheetData>
      <sheetData sheetId="7315">
        <row r="5">
          <cell r="D5" t="str">
            <v>PROCESS PERFORMANCE STUDY</v>
          </cell>
        </row>
      </sheetData>
      <sheetData sheetId="7316">
        <row r="5">
          <cell r="D5" t="str">
            <v>PROCESS PERFORMANCE STUDY</v>
          </cell>
        </row>
      </sheetData>
      <sheetData sheetId="7317">
        <row r="5">
          <cell r="D5" t="str">
            <v>PROCESS PERFORMANCE STUDY</v>
          </cell>
        </row>
      </sheetData>
      <sheetData sheetId="7318">
        <row r="5">
          <cell r="D5" t="str">
            <v>PROCESS PERFORMANCE STUDY</v>
          </cell>
        </row>
      </sheetData>
      <sheetData sheetId="7319">
        <row r="5">
          <cell r="D5" t="str">
            <v>PROCESS PERFORMANCE STUDY</v>
          </cell>
        </row>
      </sheetData>
      <sheetData sheetId="7320">
        <row r="5">
          <cell r="D5" t="str">
            <v>PROCESS PERFORMANCE STUDY</v>
          </cell>
        </row>
      </sheetData>
      <sheetData sheetId="7321">
        <row r="5">
          <cell r="D5" t="str">
            <v>PROCESS PERFORMANCE STUDY</v>
          </cell>
        </row>
      </sheetData>
      <sheetData sheetId="7322">
        <row r="5">
          <cell r="D5" t="str">
            <v>PROCESS PERFORMANCE STUDY</v>
          </cell>
        </row>
      </sheetData>
      <sheetData sheetId="7323">
        <row r="5">
          <cell r="D5" t="str">
            <v>PROCESS PERFORMANCE STUDY</v>
          </cell>
        </row>
      </sheetData>
      <sheetData sheetId="7324">
        <row r="5">
          <cell r="D5" t="str">
            <v>PROCESS PERFORMANCE STUDY</v>
          </cell>
        </row>
      </sheetData>
      <sheetData sheetId="7325">
        <row r="5">
          <cell r="D5" t="str">
            <v>PROCESS PERFORMANCE STUDY</v>
          </cell>
        </row>
      </sheetData>
      <sheetData sheetId="7326">
        <row r="5">
          <cell r="D5" t="str">
            <v>PROCESS PERFORMANCE STUDY</v>
          </cell>
        </row>
      </sheetData>
      <sheetData sheetId="7327">
        <row r="5">
          <cell r="D5" t="str">
            <v>PROCESS PERFORMANCE STUDY</v>
          </cell>
        </row>
      </sheetData>
      <sheetData sheetId="7328">
        <row r="5">
          <cell r="D5" t="str">
            <v>PROCESS PERFORMANCE STUDY</v>
          </cell>
        </row>
      </sheetData>
      <sheetData sheetId="7329">
        <row r="5">
          <cell r="D5" t="str">
            <v>PROCESS PERFORMANCE STUDY</v>
          </cell>
        </row>
      </sheetData>
      <sheetData sheetId="7330">
        <row r="5">
          <cell r="D5" t="str">
            <v>PROCESS PERFORMANCE STUDY</v>
          </cell>
        </row>
      </sheetData>
      <sheetData sheetId="7331">
        <row r="1">
          <cell r="A1" t="str">
            <v>1월 생산실적</v>
          </cell>
        </row>
      </sheetData>
      <sheetData sheetId="7332">
        <row r="1">
          <cell r="A1" t="str">
            <v>1월 생산실적</v>
          </cell>
        </row>
      </sheetData>
      <sheetData sheetId="7333">
        <row r="6">
          <cell r="A6">
            <v>1</v>
          </cell>
        </row>
      </sheetData>
      <sheetData sheetId="7334">
        <row r="6">
          <cell r="A6">
            <v>1</v>
          </cell>
        </row>
      </sheetData>
      <sheetData sheetId="7335">
        <row r="6">
          <cell r="A6">
            <v>1</v>
          </cell>
        </row>
      </sheetData>
      <sheetData sheetId="7336">
        <row r="6">
          <cell r="A6">
            <v>1</v>
          </cell>
        </row>
      </sheetData>
      <sheetData sheetId="7337">
        <row r="6">
          <cell r="A6">
            <v>1</v>
          </cell>
        </row>
      </sheetData>
      <sheetData sheetId="7338">
        <row r="6">
          <cell r="A6">
            <v>1</v>
          </cell>
        </row>
      </sheetData>
      <sheetData sheetId="7339">
        <row r="6">
          <cell r="A6">
            <v>1</v>
          </cell>
        </row>
      </sheetData>
      <sheetData sheetId="7340">
        <row r="6">
          <cell r="A6">
            <v>1</v>
          </cell>
        </row>
      </sheetData>
      <sheetData sheetId="7341">
        <row r="6">
          <cell r="A6">
            <v>1</v>
          </cell>
        </row>
      </sheetData>
      <sheetData sheetId="7342">
        <row r="6">
          <cell r="A6">
            <v>1</v>
          </cell>
        </row>
      </sheetData>
      <sheetData sheetId="7343">
        <row r="6">
          <cell r="A6">
            <v>1</v>
          </cell>
        </row>
      </sheetData>
      <sheetData sheetId="7344">
        <row r="6">
          <cell r="A6">
            <v>1</v>
          </cell>
        </row>
      </sheetData>
      <sheetData sheetId="7345">
        <row r="6">
          <cell r="A6">
            <v>1</v>
          </cell>
        </row>
      </sheetData>
      <sheetData sheetId="7346">
        <row r="5">
          <cell r="D5" t="str">
            <v>PROCESS PERFORMANCE STUDY</v>
          </cell>
        </row>
      </sheetData>
      <sheetData sheetId="7347">
        <row r="6">
          <cell r="A6">
            <v>1</v>
          </cell>
        </row>
      </sheetData>
      <sheetData sheetId="7348">
        <row r="6">
          <cell r="A6">
            <v>1</v>
          </cell>
        </row>
      </sheetData>
      <sheetData sheetId="7349">
        <row r="6">
          <cell r="A6">
            <v>1</v>
          </cell>
        </row>
      </sheetData>
      <sheetData sheetId="7350">
        <row r="6">
          <cell r="A6">
            <v>1</v>
          </cell>
        </row>
      </sheetData>
      <sheetData sheetId="7351">
        <row r="6">
          <cell r="A6">
            <v>1</v>
          </cell>
        </row>
      </sheetData>
      <sheetData sheetId="7352">
        <row r="6">
          <cell r="A6">
            <v>1</v>
          </cell>
        </row>
      </sheetData>
      <sheetData sheetId="7353">
        <row r="6">
          <cell r="A6">
            <v>1</v>
          </cell>
        </row>
      </sheetData>
      <sheetData sheetId="7354">
        <row r="6">
          <cell r="A6">
            <v>1</v>
          </cell>
        </row>
      </sheetData>
      <sheetData sheetId="7355">
        <row r="6">
          <cell r="A6">
            <v>1</v>
          </cell>
        </row>
      </sheetData>
      <sheetData sheetId="7356">
        <row r="6">
          <cell r="A6">
            <v>1</v>
          </cell>
        </row>
      </sheetData>
      <sheetData sheetId="7357">
        <row r="6">
          <cell r="A6">
            <v>1</v>
          </cell>
        </row>
      </sheetData>
      <sheetData sheetId="7358">
        <row r="6">
          <cell r="A6">
            <v>1</v>
          </cell>
        </row>
      </sheetData>
      <sheetData sheetId="7359">
        <row r="6">
          <cell r="A6">
            <v>1</v>
          </cell>
        </row>
      </sheetData>
      <sheetData sheetId="7360">
        <row r="6">
          <cell r="A6">
            <v>1</v>
          </cell>
        </row>
      </sheetData>
      <sheetData sheetId="7361">
        <row r="5">
          <cell r="D5" t="str">
            <v>PROCESS PERFORMANCE STUDY</v>
          </cell>
        </row>
      </sheetData>
      <sheetData sheetId="7362">
        <row r="5">
          <cell r="D5" t="str">
            <v>PROCESS PERFORMANCE STUDY</v>
          </cell>
        </row>
      </sheetData>
      <sheetData sheetId="7363">
        <row r="5">
          <cell r="D5" t="str">
            <v>PROCESS PERFORMANCE STUDY</v>
          </cell>
        </row>
      </sheetData>
      <sheetData sheetId="7364">
        <row r="5">
          <cell r="D5" t="str">
            <v>PROCESS PERFORMANCE STUDY</v>
          </cell>
        </row>
      </sheetData>
      <sheetData sheetId="7365">
        <row r="5">
          <cell r="D5" t="str">
            <v>PROCESS PERFORMANCE STUDY</v>
          </cell>
        </row>
      </sheetData>
      <sheetData sheetId="7366">
        <row r="5">
          <cell r="D5" t="str">
            <v>PROCESS PERFORMANCE STUDY</v>
          </cell>
        </row>
      </sheetData>
      <sheetData sheetId="7367">
        <row r="5">
          <cell r="D5" t="str">
            <v>PROCESS PERFORMANCE STUDY</v>
          </cell>
        </row>
      </sheetData>
      <sheetData sheetId="7368">
        <row r="5">
          <cell r="D5" t="str">
            <v>PROCESS PERFORMANCE STUDY</v>
          </cell>
        </row>
      </sheetData>
      <sheetData sheetId="7369">
        <row r="5">
          <cell r="D5" t="str">
            <v>PROCESS PERFORMANCE STUDY</v>
          </cell>
        </row>
      </sheetData>
      <sheetData sheetId="7370">
        <row r="5">
          <cell r="D5" t="str">
            <v>PROCESS PERFORMANCE STUDY</v>
          </cell>
        </row>
      </sheetData>
      <sheetData sheetId="7371">
        <row r="5">
          <cell r="D5" t="str">
            <v>PROCESS PERFORMANCE STUDY</v>
          </cell>
        </row>
      </sheetData>
      <sheetData sheetId="7372">
        <row r="5">
          <cell r="D5" t="str">
            <v>PROCESS PERFORMANCE STUDY</v>
          </cell>
        </row>
      </sheetData>
      <sheetData sheetId="7373">
        <row r="5">
          <cell r="D5" t="str">
            <v>PROCESS PERFORMANCE STUDY</v>
          </cell>
        </row>
      </sheetData>
      <sheetData sheetId="7374">
        <row r="5">
          <cell r="D5" t="str">
            <v>PROCESS PERFORMANCE STUDY</v>
          </cell>
        </row>
      </sheetData>
      <sheetData sheetId="7375">
        <row r="5">
          <cell r="D5" t="str">
            <v>PROCESS PERFORMANCE STUDY</v>
          </cell>
        </row>
      </sheetData>
      <sheetData sheetId="7376">
        <row r="1">
          <cell r="A1" t="str">
            <v>1월 생산실적</v>
          </cell>
        </row>
      </sheetData>
      <sheetData sheetId="7377">
        <row r="1">
          <cell r="A1" t="str">
            <v>1월 생산실적</v>
          </cell>
        </row>
      </sheetData>
      <sheetData sheetId="7378">
        <row r="6">
          <cell r="A6">
            <v>1</v>
          </cell>
        </row>
      </sheetData>
      <sheetData sheetId="7379">
        <row r="6">
          <cell r="A6">
            <v>1</v>
          </cell>
        </row>
      </sheetData>
      <sheetData sheetId="7380">
        <row r="6">
          <cell r="A6">
            <v>1</v>
          </cell>
        </row>
      </sheetData>
      <sheetData sheetId="7381">
        <row r="6">
          <cell r="A6">
            <v>1</v>
          </cell>
        </row>
      </sheetData>
      <sheetData sheetId="7382">
        <row r="6">
          <cell r="A6">
            <v>1</v>
          </cell>
        </row>
      </sheetData>
      <sheetData sheetId="7383">
        <row r="6">
          <cell r="A6">
            <v>1</v>
          </cell>
        </row>
      </sheetData>
      <sheetData sheetId="7384">
        <row r="6">
          <cell r="A6">
            <v>1</v>
          </cell>
        </row>
      </sheetData>
      <sheetData sheetId="7385">
        <row r="6">
          <cell r="A6">
            <v>1</v>
          </cell>
        </row>
      </sheetData>
      <sheetData sheetId="7386">
        <row r="6">
          <cell r="A6">
            <v>1</v>
          </cell>
        </row>
      </sheetData>
      <sheetData sheetId="7387">
        <row r="6">
          <cell r="A6">
            <v>1</v>
          </cell>
        </row>
      </sheetData>
      <sheetData sheetId="7388">
        <row r="6">
          <cell r="A6">
            <v>1</v>
          </cell>
        </row>
      </sheetData>
      <sheetData sheetId="7389">
        <row r="6">
          <cell r="A6">
            <v>1</v>
          </cell>
        </row>
      </sheetData>
      <sheetData sheetId="7390">
        <row r="6">
          <cell r="A6">
            <v>1</v>
          </cell>
        </row>
      </sheetData>
      <sheetData sheetId="7391">
        <row r="6">
          <cell r="A6">
            <v>1</v>
          </cell>
        </row>
      </sheetData>
      <sheetData sheetId="7392">
        <row r="6">
          <cell r="A6">
            <v>1</v>
          </cell>
        </row>
      </sheetData>
      <sheetData sheetId="7393">
        <row r="6">
          <cell r="A6">
            <v>1</v>
          </cell>
        </row>
      </sheetData>
      <sheetData sheetId="7394">
        <row r="6">
          <cell r="A6">
            <v>1</v>
          </cell>
        </row>
      </sheetData>
      <sheetData sheetId="7395">
        <row r="6">
          <cell r="A6">
            <v>1</v>
          </cell>
        </row>
      </sheetData>
      <sheetData sheetId="7396">
        <row r="6">
          <cell r="A6">
            <v>1</v>
          </cell>
        </row>
      </sheetData>
      <sheetData sheetId="7397">
        <row r="6">
          <cell r="A6">
            <v>1</v>
          </cell>
        </row>
      </sheetData>
      <sheetData sheetId="7398">
        <row r="6">
          <cell r="A6">
            <v>1</v>
          </cell>
        </row>
      </sheetData>
      <sheetData sheetId="7399">
        <row r="6">
          <cell r="A6">
            <v>1</v>
          </cell>
        </row>
      </sheetData>
      <sheetData sheetId="7400">
        <row r="6">
          <cell r="A6">
            <v>1</v>
          </cell>
        </row>
      </sheetData>
      <sheetData sheetId="7401">
        <row r="6">
          <cell r="A6">
            <v>1</v>
          </cell>
        </row>
      </sheetData>
      <sheetData sheetId="7402">
        <row r="6">
          <cell r="A6">
            <v>1</v>
          </cell>
        </row>
      </sheetData>
      <sheetData sheetId="7403">
        <row r="6">
          <cell r="A6">
            <v>1</v>
          </cell>
        </row>
      </sheetData>
      <sheetData sheetId="7404">
        <row r="6">
          <cell r="A6">
            <v>1</v>
          </cell>
        </row>
      </sheetData>
      <sheetData sheetId="7405">
        <row r="6">
          <cell r="A6">
            <v>1</v>
          </cell>
        </row>
      </sheetData>
      <sheetData sheetId="7406">
        <row r="6">
          <cell r="A6">
            <v>1</v>
          </cell>
        </row>
      </sheetData>
      <sheetData sheetId="7407">
        <row r="6">
          <cell r="A6">
            <v>1</v>
          </cell>
        </row>
      </sheetData>
      <sheetData sheetId="7408">
        <row r="6">
          <cell r="A6">
            <v>1</v>
          </cell>
        </row>
      </sheetData>
      <sheetData sheetId="7409">
        <row r="6">
          <cell r="A6">
            <v>1</v>
          </cell>
        </row>
      </sheetData>
      <sheetData sheetId="7410">
        <row r="6">
          <cell r="A6">
            <v>1</v>
          </cell>
        </row>
      </sheetData>
      <sheetData sheetId="7411">
        <row r="6">
          <cell r="A6">
            <v>1</v>
          </cell>
        </row>
      </sheetData>
      <sheetData sheetId="7412">
        <row r="6">
          <cell r="A6">
            <v>1</v>
          </cell>
        </row>
      </sheetData>
      <sheetData sheetId="7413">
        <row r="6">
          <cell r="A6">
            <v>1</v>
          </cell>
        </row>
      </sheetData>
      <sheetData sheetId="7414">
        <row r="6">
          <cell r="A6">
            <v>1</v>
          </cell>
        </row>
      </sheetData>
      <sheetData sheetId="7415">
        <row r="6">
          <cell r="A6">
            <v>1</v>
          </cell>
        </row>
      </sheetData>
      <sheetData sheetId="7416">
        <row r="6">
          <cell r="A6">
            <v>1</v>
          </cell>
        </row>
      </sheetData>
      <sheetData sheetId="7417">
        <row r="6">
          <cell r="A6">
            <v>1</v>
          </cell>
        </row>
      </sheetData>
      <sheetData sheetId="7418">
        <row r="6">
          <cell r="A6">
            <v>1</v>
          </cell>
        </row>
      </sheetData>
      <sheetData sheetId="7419">
        <row r="6">
          <cell r="A6">
            <v>1</v>
          </cell>
        </row>
      </sheetData>
      <sheetData sheetId="7420">
        <row r="6">
          <cell r="A6">
            <v>1</v>
          </cell>
        </row>
      </sheetData>
      <sheetData sheetId="7421">
        <row r="6">
          <cell r="A6">
            <v>1</v>
          </cell>
        </row>
      </sheetData>
      <sheetData sheetId="7422">
        <row r="6">
          <cell r="A6">
            <v>1</v>
          </cell>
        </row>
      </sheetData>
      <sheetData sheetId="7423">
        <row r="6">
          <cell r="A6">
            <v>1</v>
          </cell>
        </row>
      </sheetData>
      <sheetData sheetId="7424">
        <row r="6">
          <cell r="A6">
            <v>1</v>
          </cell>
        </row>
      </sheetData>
      <sheetData sheetId="7425">
        <row r="6">
          <cell r="A6">
            <v>1</v>
          </cell>
        </row>
      </sheetData>
      <sheetData sheetId="7426">
        <row r="6">
          <cell r="A6">
            <v>1</v>
          </cell>
        </row>
      </sheetData>
      <sheetData sheetId="7427">
        <row r="6">
          <cell r="A6">
            <v>1</v>
          </cell>
        </row>
      </sheetData>
      <sheetData sheetId="7428">
        <row r="6">
          <cell r="A6">
            <v>1</v>
          </cell>
        </row>
      </sheetData>
      <sheetData sheetId="7429">
        <row r="6">
          <cell r="A6">
            <v>1</v>
          </cell>
        </row>
      </sheetData>
      <sheetData sheetId="7430">
        <row r="6">
          <cell r="A6">
            <v>1</v>
          </cell>
        </row>
      </sheetData>
      <sheetData sheetId="7431">
        <row r="6">
          <cell r="A6">
            <v>1</v>
          </cell>
        </row>
      </sheetData>
      <sheetData sheetId="7432">
        <row r="6">
          <cell r="A6">
            <v>1</v>
          </cell>
        </row>
      </sheetData>
      <sheetData sheetId="7433">
        <row r="6">
          <cell r="A6">
            <v>1</v>
          </cell>
        </row>
      </sheetData>
      <sheetData sheetId="7434">
        <row r="6">
          <cell r="A6">
            <v>1</v>
          </cell>
        </row>
      </sheetData>
      <sheetData sheetId="7435">
        <row r="6">
          <cell r="A6">
            <v>1</v>
          </cell>
        </row>
      </sheetData>
      <sheetData sheetId="7436">
        <row r="6">
          <cell r="A6">
            <v>1</v>
          </cell>
        </row>
      </sheetData>
      <sheetData sheetId="7437">
        <row r="6">
          <cell r="A6">
            <v>1</v>
          </cell>
        </row>
      </sheetData>
      <sheetData sheetId="7438">
        <row r="6">
          <cell r="A6">
            <v>1</v>
          </cell>
        </row>
      </sheetData>
      <sheetData sheetId="7439">
        <row r="6">
          <cell r="A6">
            <v>1</v>
          </cell>
        </row>
      </sheetData>
      <sheetData sheetId="7440">
        <row r="6">
          <cell r="A6">
            <v>1</v>
          </cell>
        </row>
      </sheetData>
      <sheetData sheetId="7441">
        <row r="6">
          <cell r="A6">
            <v>1</v>
          </cell>
        </row>
      </sheetData>
      <sheetData sheetId="7442">
        <row r="6">
          <cell r="A6">
            <v>1</v>
          </cell>
        </row>
      </sheetData>
      <sheetData sheetId="7443">
        <row r="6">
          <cell r="A6">
            <v>1</v>
          </cell>
        </row>
      </sheetData>
      <sheetData sheetId="7444">
        <row r="6">
          <cell r="A6">
            <v>1</v>
          </cell>
        </row>
      </sheetData>
      <sheetData sheetId="7445">
        <row r="6">
          <cell r="A6">
            <v>1</v>
          </cell>
        </row>
      </sheetData>
      <sheetData sheetId="7446">
        <row r="6">
          <cell r="A6">
            <v>1</v>
          </cell>
        </row>
      </sheetData>
      <sheetData sheetId="7447">
        <row r="6">
          <cell r="A6">
            <v>1</v>
          </cell>
        </row>
      </sheetData>
      <sheetData sheetId="7448">
        <row r="6">
          <cell r="A6">
            <v>1</v>
          </cell>
        </row>
      </sheetData>
      <sheetData sheetId="7449">
        <row r="6">
          <cell r="A6">
            <v>1</v>
          </cell>
        </row>
      </sheetData>
      <sheetData sheetId="7450">
        <row r="6">
          <cell r="A6">
            <v>1</v>
          </cell>
        </row>
      </sheetData>
      <sheetData sheetId="7451">
        <row r="6">
          <cell r="A6">
            <v>1</v>
          </cell>
        </row>
      </sheetData>
      <sheetData sheetId="7452">
        <row r="6">
          <cell r="A6">
            <v>1</v>
          </cell>
        </row>
      </sheetData>
      <sheetData sheetId="7453">
        <row r="6">
          <cell r="A6">
            <v>1</v>
          </cell>
        </row>
      </sheetData>
      <sheetData sheetId="7454">
        <row r="6">
          <cell r="A6">
            <v>1</v>
          </cell>
        </row>
      </sheetData>
      <sheetData sheetId="7455">
        <row r="6">
          <cell r="A6">
            <v>1</v>
          </cell>
        </row>
      </sheetData>
      <sheetData sheetId="7456">
        <row r="6">
          <cell r="A6">
            <v>1</v>
          </cell>
        </row>
      </sheetData>
      <sheetData sheetId="7457">
        <row r="6">
          <cell r="A6">
            <v>1</v>
          </cell>
        </row>
      </sheetData>
      <sheetData sheetId="7458">
        <row r="6">
          <cell r="A6">
            <v>1</v>
          </cell>
        </row>
      </sheetData>
      <sheetData sheetId="7459">
        <row r="6">
          <cell r="A6">
            <v>1</v>
          </cell>
        </row>
      </sheetData>
      <sheetData sheetId="7460">
        <row r="6">
          <cell r="A6">
            <v>1</v>
          </cell>
        </row>
      </sheetData>
      <sheetData sheetId="7461">
        <row r="6">
          <cell r="A6">
            <v>1</v>
          </cell>
        </row>
      </sheetData>
      <sheetData sheetId="7462">
        <row r="6">
          <cell r="A6">
            <v>1</v>
          </cell>
        </row>
      </sheetData>
      <sheetData sheetId="7463">
        <row r="6">
          <cell r="A6">
            <v>1</v>
          </cell>
        </row>
      </sheetData>
      <sheetData sheetId="7464">
        <row r="6">
          <cell r="A6">
            <v>1</v>
          </cell>
        </row>
      </sheetData>
      <sheetData sheetId="7465">
        <row r="6">
          <cell r="A6">
            <v>1</v>
          </cell>
        </row>
      </sheetData>
      <sheetData sheetId="7466">
        <row r="6">
          <cell r="A6">
            <v>1</v>
          </cell>
        </row>
      </sheetData>
      <sheetData sheetId="7467">
        <row r="6">
          <cell r="A6">
            <v>1</v>
          </cell>
        </row>
      </sheetData>
      <sheetData sheetId="7468">
        <row r="6">
          <cell r="A6">
            <v>1</v>
          </cell>
        </row>
      </sheetData>
      <sheetData sheetId="7469">
        <row r="6">
          <cell r="A6">
            <v>1</v>
          </cell>
        </row>
      </sheetData>
      <sheetData sheetId="7470">
        <row r="6">
          <cell r="A6">
            <v>1</v>
          </cell>
        </row>
      </sheetData>
      <sheetData sheetId="7471">
        <row r="6">
          <cell r="A6">
            <v>1</v>
          </cell>
        </row>
      </sheetData>
      <sheetData sheetId="7472">
        <row r="6">
          <cell r="A6">
            <v>1</v>
          </cell>
        </row>
      </sheetData>
      <sheetData sheetId="7473">
        <row r="6">
          <cell r="A6">
            <v>1</v>
          </cell>
        </row>
      </sheetData>
      <sheetData sheetId="7474">
        <row r="6">
          <cell r="A6">
            <v>1</v>
          </cell>
        </row>
      </sheetData>
      <sheetData sheetId="7475">
        <row r="6">
          <cell r="A6">
            <v>1</v>
          </cell>
        </row>
      </sheetData>
      <sheetData sheetId="7476">
        <row r="6">
          <cell r="A6">
            <v>1</v>
          </cell>
        </row>
      </sheetData>
      <sheetData sheetId="7477">
        <row r="6">
          <cell r="A6">
            <v>1</v>
          </cell>
        </row>
      </sheetData>
      <sheetData sheetId="7478">
        <row r="6">
          <cell r="A6">
            <v>1</v>
          </cell>
        </row>
      </sheetData>
      <sheetData sheetId="7479">
        <row r="6">
          <cell r="A6">
            <v>1</v>
          </cell>
        </row>
      </sheetData>
      <sheetData sheetId="7480">
        <row r="6">
          <cell r="A6">
            <v>1</v>
          </cell>
        </row>
      </sheetData>
      <sheetData sheetId="7481">
        <row r="6">
          <cell r="A6">
            <v>1</v>
          </cell>
        </row>
      </sheetData>
      <sheetData sheetId="7482">
        <row r="6">
          <cell r="A6">
            <v>1</v>
          </cell>
        </row>
      </sheetData>
      <sheetData sheetId="7483">
        <row r="6">
          <cell r="A6">
            <v>1</v>
          </cell>
        </row>
      </sheetData>
      <sheetData sheetId="7484">
        <row r="6">
          <cell r="A6">
            <v>1</v>
          </cell>
        </row>
      </sheetData>
      <sheetData sheetId="7485">
        <row r="6">
          <cell r="A6">
            <v>1</v>
          </cell>
        </row>
      </sheetData>
      <sheetData sheetId="7486">
        <row r="6">
          <cell r="A6">
            <v>1</v>
          </cell>
        </row>
      </sheetData>
      <sheetData sheetId="7487">
        <row r="6">
          <cell r="A6">
            <v>1</v>
          </cell>
        </row>
      </sheetData>
      <sheetData sheetId="7488">
        <row r="6">
          <cell r="A6">
            <v>1</v>
          </cell>
        </row>
      </sheetData>
      <sheetData sheetId="7489">
        <row r="6">
          <cell r="A6">
            <v>1</v>
          </cell>
        </row>
      </sheetData>
      <sheetData sheetId="7490">
        <row r="6">
          <cell r="A6">
            <v>1</v>
          </cell>
        </row>
      </sheetData>
      <sheetData sheetId="7491">
        <row r="6">
          <cell r="A6">
            <v>1</v>
          </cell>
        </row>
      </sheetData>
      <sheetData sheetId="7492">
        <row r="6">
          <cell r="A6">
            <v>1</v>
          </cell>
        </row>
      </sheetData>
      <sheetData sheetId="7493">
        <row r="6">
          <cell r="A6">
            <v>1</v>
          </cell>
        </row>
      </sheetData>
      <sheetData sheetId="7494">
        <row r="6">
          <cell r="A6">
            <v>1</v>
          </cell>
        </row>
      </sheetData>
      <sheetData sheetId="7495">
        <row r="6">
          <cell r="A6">
            <v>1</v>
          </cell>
        </row>
      </sheetData>
      <sheetData sheetId="7496">
        <row r="6">
          <cell r="A6">
            <v>1</v>
          </cell>
        </row>
      </sheetData>
      <sheetData sheetId="7497">
        <row r="6">
          <cell r="A6">
            <v>1</v>
          </cell>
        </row>
      </sheetData>
      <sheetData sheetId="7498">
        <row r="6">
          <cell r="A6">
            <v>1</v>
          </cell>
        </row>
      </sheetData>
      <sheetData sheetId="7499">
        <row r="6">
          <cell r="A6">
            <v>1</v>
          </cell>
        </row>
      </sheetData>
      <sheetData sheetId="7500">
        <row r="6">
          <cell r="A6">
            <v>1</v>
          </cell>
        </row>
      </sheetData>
      <sheetData sheetId="7501">
        <row r="6">
          <cell r="A6">
            <v>1</v>
          </cell>
        </row>
      </sheetData>
      <sheetData sheetId="7502">
        <row r="6">
          <cell r="A6">
            <v>1</v>
          </cell>
        </row>
      </sheetData>
      <sheetData sheetId="7503">
        <row r="5">
          <cell r="D5" t="str">
            <v>PROCESS PERFORMANCE STUDY</v>
          </cell>
        </row>
      </sheetData>
      <sheetData sheetId="7504">
        <row r="6">
          <cell r="A6">
            <v>1</v>
          </cell>
        </row>
      </sheetData>
      <sheetData sheetId="7505">
        <row r="6">
          <cell r="A6">
            <v>1</v>
          </cell>
        </row>
      </sheetData>
      <sheetData sheetId="7506">
        <row r="6">
          <cell r="A6">
            <v>1</v>
          </cell>
        </row>
      </sheetData>
      <sheetData sheetId="7507">
        <row r="5">
          <cell r="D5" t="str">
            <v>PROCESS PERFORMANCE STUDY</v>
          </cell>
        </row>
      </sheetData>
      <sheetData sheetId="7508">
        <row r="6">
          <cell r="A6">
            <v>1</v>
          </cell>
        </row>
      </sheetData>
      <sheetData sheetId="7509">
        <row r="5">
          <cell r="D5" t="str">
            <v>PROCESS PERFORMANCE STUDY</v>
          </cell>
        </row>
      </sheetData>
      <sheetData sheetId="7510">
        <row r="5">
          <cell r="D5" t="str">
            <v>PROCESS PERFORMANCE STUDY</v>
          </cell>
        </row>
      </sheetData>
      <sheetData sheetId="7511">
        <row r="5">
          <cell r="D5" t="str">
            <v>PROCESS PERFORMANCE STUDY</v>
          </cell>
        </row>
      </sheetData>
      <sheetData sheetId="7512">
        <row r="5">
          <cell r="D5" t="str">
            <v>PROCESS PERFORMANCE STUDY</v>
          </cell>
        </row>
      </sheetData>
      <sheetData sheetId="7513">
        <row r="5">
          <cell r="D5" t="str">
            <v>PROCESS PERFORMANCE STUDY</v>
          </cell>
        </row>
      </sheetData>
      <sheetData sheetId="7514">
        <row r="5">
          <cell r="D5" t="str">
            <v>PROCESS PERFORMANCE STUDY</v>
          </cell>
        </row>
      </sheetData>
      <sheetData sheetId="7515">
        <row r="5">
          <cell r="D5" t="str">
            <v>PROCESS PERFORMANCE STUDY</v>
          </cell>
        </row>
      </sheetData>
      <sheetData sheetId="7516">
        <row r="5">
          <cell r="D5" t="str">
            <v>PROCESS PERFORMANCE STUDY</v>
          </cell>
        </row>
      </sheetData>
      <sheetData sheetId="7517">
        <row r="5">
          <cell r="D5" t="str">
            <v>PROCESS PERFORMANCE STUDY</v>
          </cell>
        </row>
      </sheetData>
      <sheetData sheetId="7518">
        <row r="5">
          <cell r="D5" t="str">
            <v>PROCESS PERFORMANCE STUDY</v>
          </cell>
        </row>
      </sheetData>
      <sheetData sheetId="7519">
        <row r="5">
          <cell r="D5" t="str">
            <v>PROCESS PERFORMANCE STUDY</v>
          </cell>
        </row>
      </sheetData>
      <sheetData sheetId="7520">
        <row r="5">
          <cell r="D5" t="str">
            <v>PROCESS PERFORMANCE STUDY</v>
          </cell>
        </row>
      </sheetData>
      <sheetData sheetId="7521">
        <row r="5">
          <cell r="D5" t="str">
            <v>PROCESS PERFORMANCE STUDY</v>
          </cell>
        </row>
      </sheetData>
      <sheetData sheetId="7522">
        <row r="5">
          <cell r="D5" t="str">
            <v>PROCESS PERFORMANCE STUDY</v>
          </cell>
        </row>
      </sheetData>
      <sheetData sheetId="7523">
        <row r="5">
          <cell r="D5" t="str">
            <v>PROCESS PERFORMANCE STUDY</v>
          </cell>
        </row>
      </sheetData>
      <sheetData sheetId="7524">
        <row r="5">
          <cell r="D5" t="str">
            <v>PROCESS PERFORMANCE STUDY</v>
          </cell>
        </row>
      </sheetData>
      <sheetData sheetId="7525">
        <row r="5">
          <cell r="D5" t="str">
            <v>PROCESS PERFORMANCE STUDY</v>
          </cell>
        </row>
      </sheetData>
      <sheetData sheetId="7526">
        <row r="5">
          <cell r="D5" t="str">
            <v>PROCESS PERFORMANCE STUDY</v>
          </cell>
        </row>
      </sheetData>
      <sheetData sheetId="7527">
        <row r="5">
          <cell r="D5" t="str">
            <v>PROCESS PERFORMANCE STUDY</v>
          </cell>
        </row>
      </sheetData>
      <sheetData sheetId="7528">
        <row r="5">
          <cell r="D5" t="str">
            <v>PROCESS PERFORMANCE STUDY</v>
          </cell>
        </row>
      </sheetData>
      <sheetData sheetId="7529">
        <row r="5">
          <cell r="D5" t="str">
            <v>PROCESS PERFORMANCE STUDY</v>
          </cell>
        </row>
      </sheetData>
      <sheetData sheetId="7530">
        <row r="5">
          <cell r="D5" t="str">
            <v>PROCESS PERFORMANCE STUDY</v>
          </cell>
        </row>
      </sheetData>
      <sheetData sheetId="7531">
        <row r="5">
          <cell r="D5" t="str">
            <v>PROCESS PERFORMANCE STUDY</v>
          </cell>
        </row>
      </sheetData>
      <sheetData sheetId="7532">
        <row r="1">
          <cell r="A1" t="str">
            <v>1월 생산실적</v>
          </cell>
        </row>
      </sheetData>
      <sheetData sheetId="7533">
        <row r="5">
          <cell r="D5" t="str">
            <v>PROCESS PERFORMANCE STUDY</v>
          </cell>
        </row>
      </sheetData>
      <sheetData sheetId="7534">
        <row r="1">
          <cell r="A1" t="str">
            <v>1월 생산실적</v>
          </cell>
        </row>
      </sheetData>
      <sheetData sheetId="7535">
        <row r="1">
          <cell r="A1" t="str">
            <v>1월 생산실적</v>
          </cell>
        </row>
      </sheetData>
      <sheetData sheetId="7536">
        <row r="1">
          <cell r="A1" t="str">
            <v>1월 생산실적</v>
          </cell>
        </row>
      </sheetData>
      <sheetData sheetId="7537">
        <row r="1">
          <cell r="A1" t="str">
            <v>1월 생산실적</v>
          </cell>
        </row>
      </sheetData>
      <sheetData sheetId="7538">
        <row r="1">
          <cell r="A1" t="str">
            <v>1월 생산실적</v>
          </cell>
        </row>
      </sheetData>
      <sheetData sheetId="7539">
        <row r="1">
          <cell r="A1" t="str">
            <v>1월 생산실적</v>
          </cell>
        </row>
      </sheetData>
      <sheetData sheetId="7540">
        <row r="1">
          <cell r="A1" t="str">
            <v>1월 생산실적</v>
          </cell>
        </row>
      </sheetData>
      <sheetData sheetId="7541">
        <row r="1">
          <cell r="A1" t="str">
            <v>1월 생산실적</v>
          </cell>
        </row>
      </sheetData>
      <sheetData sheetId="7542">
        <row r="1">
          <cell r="A1" t="str">
            <v>1월 생산실적</v>
          </cell>
        </row>
      </sheetData>
      <sheetData sheetId="7543">
        <row r="1">
          <cell r="A1" t="str">
            <v>1월 생산실적</v>
          </cell>
        </row>
      </sheetData>
      <sheetData sheetId="7544">
        <row r="1">
          <cell r="A1" t="str">
            <v>1월 생산실적</v>
          </cell>
        </row>
      </sheetData>
      <sheetData sheetId="7545">
        <row r="1">
          <cell r="A1" t="str">
            <v>1월 생산실적</v>
          </cell>
        </row>
      </sheetData>
      <sheetData sheetId="7546">
        <row r="1">
          <cell r="A1" t="str">
            <v>1월 생산실적</v>
          </cell>
        </row>
      </sheetData>
      <sheetData sheetId="7547">
        <row r="1">
          <cell r="A1" t="str">
            <v>1월 생산실적</v>
          </cell>
        </row>
      </sheetData>
      <sheetData sheetId="7548">
        <row r="1">
          <cell r="A1" t="str">
            <v>1월 생산실적</v>
          </cell>
        </row>
      </sheetData>
      <sheetData sheetId="7549">
        <row r="1">
          <cell r="A1" t="str">
            <v>1월 생산실적</v>
          </cell>
        </row>
      </sheetData>
      <sheetData sheetId="7550">
        <row r="1">
          <cell r="A1" t="str">
            <v>1월 생산실적</v>
          </cell>
        </row>
      </sheetData>
      <sheetData sheetId="7551">
        <row r="1">
          <cell r="A1" t="str">
            <v>1월 생산실적</v>
          </cell>
        </row>
      </sheetData>
      <sheetData sheetId="7552">
        <row r="1">
          <cell r="A1" t="str">
            <v>1월 생산실적</v>
          </cell>
        </row>
      </sheetData>
      <sheetData sheetId="7553">
        <row r="1">
          <cell r="A1" t="str">
            <v>1월 생산실적</v>
          </cell>
        </row>
      </sheetData>
      <sheetData sheetId="7554">
        <row r="1">
          <cell r="A1" t="str">
            <v>1월 생산실적</v>
          </cell>
        </row>
      </sheetData>
      <sheetData sheetId="7555">
        <row r="1">
          <cell r="A1" t="str">
            <v>1월 생산실적</v>
          </cell>
        </row>
      </sheetData>
      <sheetData sheetId="7556">
        <row r="1">
          <cell r="A1" t="str">
            <v>1월 생산실적</v>
          </cell>
        </row>
      </sheetData>
      <sheetData sheetId="7557">
        <row r="1">
          <cell r="A1" t="str">
            <v>1월 생산실적</v>
          </cell>
        </row>
      </sheetData>
      <sheetData sheetId="7558">
        <row r="1">
          <cell r="A1" t="str">
            <v>1월 생산실적</v>
          </cell>
        </row>
      </sheetData>
      <sheetData sheetId="7559">
        <row r="1">
          <cell r="A1" t="str">
            <v>1월 생산실적</v>
          </cell>
        </row>
      </sheetData>
      <sheetData sheetId="7560">
        <row r="1">
          <cell r="A1" t="str">
            <v>1월 생산실적</v>
          </cell>
        </row>
      </sheetData>
      <sheetData sheetId="7561">
        <row r="1">
          <cell r="A1" t="str">
            <v>1월 생산실적</v>
          </cell>
        </row>
      </sheetData>
      <sheetData sheetId="7562">
        <row r="5">
          <cell r="D5" t="str">
            <v>PROCESS PERFORMANCE STUDY</v>
          </cell>
        </row>
      </sheetData>
      <sheetData sheetId="7563">
        <row r="5">
          <cell r="D5" t="str">
            <v>PROCESS PERFORMANCE STUDY</v>
          </cell>
        </row>
      </sheetData>
      <sheetData sheetId="7564">
        <row r="5">
          <cell r="D5" t="str">
            <v>PROCESS PERFORMANCE STUDY</v>
          </cell>
        </row>
      </sheetData>
      <sheetData sheetId="7565">
        <row r="5">
          <cell r="D5" t="str">
            <v>PROCESS PERFORMANCE STUDY</v>
          </cell>
        </row>
      </sheetData>
      <sheetData sheetId="7566">
        <row r="5">
          <cell r="D5" t="str">
            <v>PROCESS PERFORMANCE STUDY</v>
          </cell>
        </row>
      </sheetData>
      <sheetData sheetId="7567">
        <row r="5">
          <cell r="D5" t="str">
            <v>PROCESS PERFORMANCE STUDY</v>
          </cell>
        </row>
      </sheetData>
      <sheetData sheetId="7568">
        <row r="5">
          <cell r="D5" t="str">
            <v>PROCESS PERFORMANCE STUDY</v>
          </cell>
        </row>
      </sheetData>
      <sheetData sheetId="7569">
        <row r="5">
          <cell r="D5" t="str">
            <v>PROCESS PERFORMANCE STUDY</v>
          </cell>
        </row>
      </sheetData>
      <sheetData sheetId="7570">
        <row r="5">
          <cell r="D5" t="str">
            <v>PROCESS PERFORMANCE STUDY</v>
          </cell>
        </row>
      </sheetData>
      <sheetData sheetId="7571">
        <row r="5">
          <cell r="D5" t="str">
            <v>PROCESS PERFORMANCE STUDY</v>
          </cell>
        </row>
      </sheetData>
      <sheetData sheetId="7572">
        <row r="5">
          <cell r="D5" t="str">
            <v>PROCESS PERFORMANCE STUDY</v>
          </cell>
        </row>
      </sheetData>
      <sheetData sheetId="7573">
        <row r="5">
          <cell r="D5" t="str">
            <v>PROCESS PERFORMANCE STUDY</v>
          </cell>
        </row>
      </sheetData>
      <sheetData sheetId="7574">
        <row r="5">
          <cell r="D5" t="str">
            <v>PROCESS PERFORMANCE STUDY</v>
          </cell>
        </row>
      </sheetData>
      <sheetData sheetId="7575">
        <row r="5">
          <cell r="D5" t="str">
            <v>PROCESS PERFORMANCE STUDY</v>
          </cell>
        </row>
      </sheetData>
      <sheetData sheetId="7576">
        <row r="5">
          <cell r="D5" t="str">
            <v>PROCESS PERFORMANCE STUDY</v>
          </cell>
        </row>
      </sheetData>
      <sheetData sheetId="7577">
        <row r="1">
          <cell r="A1" t="str">
            <v>1월 생산실적</v>
          </cell>
        </row>
      </sheetData>
      <sheetData sheetId="7578">
        <row r="5">
          <cell r="D5" t="str">
            <v>PROCESS PERFORMANCE STUDY</v>
          </cell>
        </row>
      </sheetData>
      <sheetData sheetId="7579">
        <row r="1">
          <cell r="A1" t="str">
            <v>1월 생산실적</v>
          </cell>
        </row>
      </sheetData>
      <sheetData sheetId="7580">
        <row r="1">
          <cell r="A1" t="str">
            <v>1월 생산실적</v>
          </cell>
        </row>
      </sheetData>
      <sheetData sheetId="7581">
        <row r="1">
          <cell r="A1" t="str">
            <v>1월 생산실적</v>
          </cell>
        </row>
      </sheetData>
      <sheetData sheetId="7582">
        <row r="1">
          <cell r="A1" t="str">
            <v>1월 생산실적</v>
          </cell>
        </row>
      </sheetData>
      <sheetData sheetId="7583">
        <row r="1">
          <cell r="A1" t="str">
            <v>1월 생산실적</v>
          </cell>
        </row>
      </sheetData>
      <sheetData sheetId="7584">
        <row r="1">
          <cell r="A1" t="str">
            <v>1월 생산실적</v>
          </cell>
        </row>
      </sheetData>
      <sheetData sheetId="7585">
        <row r="1">
          <cell r="A1" t="str">
            <v>1월 생산실적</v>
          </cell>
        </row>
      </sheetData>
      <sheetData sheetId="7586">
        <row r="1">
          <cell r="A1" t="str">
            <v>1월 생산실적</v>
          </cell>
        </row>
      </sheetData>
      <sheetData sheetId="7587">
        <row r="1">
          <cell r="A1" t="str">
            <v>1월 생산실적</v>
          </cell>
        </row>
      </sheetData>
      <sheetData sheetId="7588">
        <row r="1">
          <cell r="A1" t="str">
            <v>1월 생산실적</v>
          </cell>
        </row>
      </sheetData>
      <sheetData sheetId="7589">
        <row r="1">
          <cell r="A1" t="str">
            <v>1월 생산실적</v>
          </cell>
        </row>
      </sheetData>
      <sheetData sheetId="7590">
        <row r="1">
          <cell r="A1" t="str">
            <v>1월 생산실적</v>
          </cell>
        </row>
      </sheetData>
      <sheetData sheetId="7591">
        <row r="1">
          <cell r="A1" t="str">
            <v>1월 생산실적</v>
          </cell>
        </row>
      </sheetData>
      <sheetData sheetId="7592">
        <row r="1">
          <cell r="A1" t="str">
            <v>1월 생산실적</v>
          </cell>
        </row>
      </sheetData>
      <sheetData sheetId="7593">
        <row r="1">
          <cell r="A1" t="str">
            <v>1월 생산실적</v>
          </cell>
        </row>
      </sheetData>
      <sheetData sheetId="7594">
        <row r="1">
          <cell r="A1" t="str">
            <v>1월 생산실적</v>
          </cell>
        </row>
      </sheetData>
      <sheetData sheetId="7595">
        <row r="1">
          <cell r="A1" t="str">
            <v>1월 생산실적</v>
          </cell>
        </row>
      </sheetData>
      <sheetData sheetId="7596">
        <row r="1">
          <cell r="A1" t="str">
            <v>1월 생산실적</v>
          </cell>
        </row>
      </sheetData>
      <sheetData sheetId="7597">
        <row r="1">
          <cell r="A1" t="str">
            <v>1월 생산실적</v>
          </cell>
        </row>
      </sheetData>
      <sheetData sheetId="7598">
        <row r="1">
          <cell r="A1" t="str">
            <v>1월 생산실적</v>
          </cell>
        </row>
      </sheetData>
      <sheetData sheetId="7599">
        <row r="1">
          <cell r="A1" t="str">
            <v>1월 생산실적</v>
          </cell>
        </row>
      </sheetData>
      <sheetData sheetId="7600">
        <row r="1">
          <cell r="A1" t="str">
            <v>1월 생산실적</v>
          </cell>
        </row>
      </sheetData>
      <sheetData sheetId="7601">
        <row r="1">
          <cell r="A1" t="str">
            <v>1월 생산실적</v>
          </cell>
        </row>
      </sheetData>
      <sheetData sheetId="7602">
        <row r="1">
          <cell r="A1" t="str">
            <v>1월 생산실적</v>
          </cell>
        </row>
      </sheetData>
      <sheetData sheetId="7603">
        <row r="1">
          <cell r="A1" t="str">
            <v>1월 생산실적</v>
          </cell>
        </row>
      </sheetData>
      <sheetData sheetId="7604">
        <row r="1">
          <cell r="A1" t="str">
            <v>1월 생산실적</v>
          </cell>
        </row>
      </sheetData>
      <sheetData sheetId="7605">
        <row r="1">
          <cell r="A1" t="str">
            <v>1월 생산실적</v>
          </cell>
        </row>
      </sheetData>
      <sheetData sheetId="7606">
        <row r="1">
          <cell r="A1" t="str">
            <v>1월 생산실적</v>
          </cell>
        </row>
      </sheetData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/>
      <sheetData sheetId="7664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 refreshError="1"/>
      <sheetData sheetId="7744" refreshError="1"/>
      <sheetData sheetId="7745" refreshError="1"/>
      <sheetData sheetId="7746" refreshError="1"/>
      <sheetData sheetId="7747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>
        <row r="5">
          <cell r="D5" t="str">
            <v>PROCESS PERFORMANCE STUDY</v>
          </cell>
        </row>
      </sheetData>
      <sheetData sheetId="7764">
        <row r="5">
          <cell r="D5" t="str">
            <v>PROCESS PERFORMANCE STUDY</v>
          </cell>
        </row>
      </sheetData>
      <sheetData sheetId="7765">
        <row r="5">
          <cell r="D5" t="str">
            <v>PROCESS PERFORMANCE STUDY</v>
          </cell>
        </row>
      </sheetData>
      <sheetData sheetId="7766">
        <row r="5">
          <cell r="D5" t="str">
            <v>PROCESS PERFORMANCE STUDY</v>
          </cell>
        </row>
      </sheetData>
      <sheetData sheetId="7767">
        <row r="5">
          <cell r="D5" t="str">
            <v>PROCESS PERFORMANCE STUDY</v>
          </cell>
        </row>
      </sheetData>
      <sheetData sheetId="7768">
        <row r="5">
          <cell r="D5" t="str">
            <v>PROCESS PERFORMANCE STUDY</v>
          </cell>
        </row>
      </sheetData>
      <sheetData sheetId="7769">
        <row r="5">
          <cell r="D5" t="str">
            <v>PROCESS PERFORMANCE STUDY</v>
          </cell>
        </row>
      </sheetData>
      <sheetData sheetId="7770">
        <row r="5">
          <cell r="D5" t="str">
            <v>PROCESS PERFORMANCE STUDY</v>
          </cell>
        </row>
      </sheetData>
      <sheetData sheetId="7771">
        <row r="5">
          <cell r="D5" t="str">
            <v>PROCESS PERFORMANCE STUDY</v>
          </cell>
        </row>
      </sheetData>
      <sheetData sheetId="7772">
        <row r="5">
          <cell r="D5" t="str">
            <v>PROCESS PERFORMANCE STUDY</v>
          </cell>
        </row>
      </sheetData>
      <sheetData sheetId="7773">
        <row r="5">
          <cell r="D5" t="str">
            <v>PROCESS PERFORMANCE STUDY</v>
          </cell>
        </row>
      </sheetData>
      <sheetData sheetId="7774">
        <row r="5">
          <cell r="D5" t="str">
            <v>PROCESS PERFORMANCE STUDY</v>
          </cell>
        </row>
      </sheetData>
      <sheetData sheetId="7775">
        <row r="5">
          <cell r="D5" t="str">
            <v>PROCESS PERFORMANCE STUDY</v>
          </cell>
        </row>
      </sheetData>
      <sheetData sheetId="7776">
        <row r="6">
          <cell r="A6">
            <v>1</v>
          </cell>
        </row>
      </sheetData>
      <sheetData sheetId="7777">
        <row r="6">
          <cell r="A6">
            <v>1</v>
          </cell>
        </row>
      </sheetData>
      <sheetData sheetId="7778">
        <row r="6">
          <cell r="A6">
            <v>1</v>
          </cell>
        </row>
      </sheetData>
      <sheetData sheetId="7779">
        <row r="6">
          <cell r="A6">
            <v>1</v>
          </cell>
        </row>
      </sheetData>
      <sheetData sheetId="7780">
        <row r="6">
          <cell r="A6">
            <v>1</v>
          </cell>
        </row>
      </sheetData>
      <sheetData sheetId="7781">
        <row r="6">
          <cell r="A6">
            <v>1</v>
          </cell>
        </row>
      </sheetData>
      <sheetData sheetId="7782">
        <row r="6">
          <cell r="A6">
            <v>1</v>
          </cell>
        </row>
      </sheetData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>
        <row r="6">
          <cell r="A6">
            <v>1</v>
          </cell>
        </row>
      </sheetData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>
        <row r="6">
          <cell r="A6">
            <v>1</v>
          </cell>
        </row>
      </sheetData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>
        <row r="6">
          <cell r="A6">
            <v>1</v>
          </cell>
        </row>
      </sheetData>
      <sheetData sheetId="8037">
        <row r="6">
          <cell r="A6">
            <v>1</v>
          </cell>
        </row>
      </sheetData>
      <sheetData sheetId="8038">
        <row r="6">
          <cell r="A6">
            <v>1</v>
          </cell>
        </row>
      </sheetData>
      <sheetData sheetId="8039">
        <row r="6">
          <cell r="A6">
            <v>1</v>
          </cell>
        </row>
      </sheetData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>
        <row r="1">
          <cell r="A1" t="str">
            <v>1월 생산실적</v>
          </cell>
        </row>
      </sheetData>
      <sheetData sheetId="8055">
        <row r="1">
          <cell r="A1" t="str">
            <v>1월 생산실적</v>
          </cell>
        </row>
      </sheetData>
      <sheetData sheetId="8056"/>
      <sheetData sheetId="8057"/>
      <sheetData sheetId="8058"/>
      <sheetData sheetId="8059"/>
      <sheetData sheetId="8060">
        <row r="6">
          <cell r="A6">
            <v>1</v>
          </cell>
        </row>
      </sheetData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>
        <row r="1">
          <cell r="A1" t="str">
            <v>1월 생산실적</v>
          </cell>
        </row>
      </sheetData>
      <sheetData sheetId="8108">
        <row r="1">
          <cell r="A1" t="str">
            <v>1월 생산실적</v>
          </cell>
        </row>
      </sheetData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>
        <row r="6">
          <cell r="A6">
            <v>1</v>
          </cell>
        </row>
      </sheetData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>
        <row r="6">
          <cell r="A6">
            <v>1</v>
          </cell>
        </row>
      </sheetData>
      <sheetData sheetId="8315">
        <row r="6">
          <cell r="A6">
            <v>1</v>
          </cell>
        </row>
      </sheetData>
      <sheetData sheetId="8316">
        <row r="1">
          <cell r="A1" t="str">
            <v>1월 생산실적</v>
          </cell>
        </row>
      </sheetData>
      <sheetData sheetId="8317">
        <row r="6">
          <cell r="A6">
            <v>1</v>
          </cell>
        </row>
      </sheetData>
      <sheetData sheetId="8318">
        <row r="6">
          <cell r="A6">
            <v>1</v>
          </cell>
        </row>
      </sheetData>
      <sheetData sheetId="8319">
        <row r="1">
          <cell r="A1" t="str">
            <v>1월 생산실적</v>
          </cell>
        </row>
      </sheetData>
      <sheetData sheetId="8320">
        <row r="6">
          <cell r="A6">
            <v>1</v>
          </cell>
        </row>
      </sheetData>
      <sheetData sheetId="8321">
        <row r="6">
          <cell r="A6">
            <v>1</v>
          </cell>
        </row>
      </sheetData>
      <sheetData sheetId="8322">
        <row r="6">
          <cell r="A6">
            <v>1</v>
          </cell>
        </row>
      </sheetData>
      <sheetData sheetId="8323"/>
      <sheetData sheetId="8324"/>
      <sheetData sheetId="8325"/>
      <sheetData sheetId="8326"/>
      <sheetData sheetId="8327"/>
      <sheetData sheetId="8328">
        <row r="6">
          <cell r="A6">
            <v>1</v>
          </cell>
        </row>
      </sheetData>
      <sheetData sheetId="8329">
        <row r="6">
          <cell r="A6">
            <v>1</v>
          </cell>
        </row>
      </sheetData>
      <sheetData sheetId="8330">
        <row r="6">
          <cell r="A6">
            <v>1</v>
          </cell>
        </row>
      </sheetData>
      <sheetData sheetId="8331">
        <row r="6">
          <cell r="A6">
            <v>1</v>
          </cell>
        </row>
      </sheetData>
      <sheetData sheetId="8332">
        <row r="6">
          <cell r="A6">
            <v>1</v>
          </cell>
        </row>
      </sheetData>
      <sheetData sheetId="8333">
        <row r="6">
          <cell r="A6">
            <v>1</v>
          </cell>
        </row>
      </sheetData>
      <sheetData sheetId="8334">
        <row r="6">
          <cell r="A6">
            <v>1</v>
          </cell>
        </row>
      </sheetData>
      <sheetData sheetId="8335">
        <row r="6">
          <cell r="A6">
            <v>1</v>
          </cell>
        </row>
      </sheetData>
      <sheetData sheetId="8336">
        <row r="6">
          <cell r="A6">
            <v>1</v>
          </cell>
        </row>
      </sheetData>
      <sheetData sheetId="8337">
        <row r="6">
          <cell r="A6">
            <v>1</v>
          </cell>
        </row>
      </sheetData>
      <sheetData sheetId="8338">
        <row r="6">
          <cell r="A6">
            <v>1</v>
          </cell>
        </row>
      </sheetData>
      <sheetData sheetId="8339">
        <row r="6">
          <cell r="A6">
            <v>1</v>
          </cell>
        </row>
      </sheetData>
      <sheetData sheetId="8340">
        <row r="6">
          <cell r="A6">
            <v>1</v>
          </cell>
        </row>
      </sheetData>
      <sheetData sheetId="8341">
        <row r="6">
          <cell r="A6">
            <v>1</v>
          </cell>
        </row>
      </sheetData>
      <sheetData sheetId="8342">
        <row r="6">
          <cell r="A6">
            <v>1</v>
          </cell>
        </row>
      </sheetData>
      <sheetData sheetId="8343">
        <row r="6">
          <cell r="A6">
            <v>1</v>
          </cell>
        </row>
      </sheetData>
      <sheetData sheetId="8344">
        <row r="6">
          <cell r="A6">
            <v>1</v>
          </cell>
        </row>
      </sheetData>
      <sheetData sheetId="8345">
        <row r="6">
          <cell r="A6">
            <v>1</v>
          </cell>
        </row>
      </sheetData>
      <sheetData sheetId="8346">
        <row r="6">
          <cell r="A6">
            <v>1</v>
          </cell>
        </row>
      </sheetData>
      <sheetData sheetId="8347">
        <row r="6">
          <cell r="A6">
            <v>1</v>
          </cell>
        </row>
      </sheetData>
      <sheetData sheetId="8348">
        <row r="6">
          <cell r="A6">
            <v>1</v>
          </cell>
        </row>
      </sheetData>
      <sheetData sheetId="8349">
        <row r="6">
          <cell r="A6">
            <v>1</v>
          </cell>
        </row>
      </sheetData>
      <sheetData sheetId="8350">
        <row r="6">
          <cell r="A6">
            <v>1</v>
          </cell>
        </row>
      </sheetData>
      <sheetData sheetId="8351">
        <row r="6">
          <cell r="A6">
            <v>1</v>
          </cell>
        </row>
      </sheetData>
      <sheetData sheetId="8352">
        <row r="6">
          <cell r="A6">
            <v>1</v>
          </cell>
        </row>
      </sheetData>
      <sheetData sheetId="8353">
        <row r="6">
          <cell r="A6">
            <v>1</v>
          </cell>
        </row>
      </sheetData>
      <sheetData sheetId="8354">
        <row r="6">
          <cell r="A6">
            <v>1</v>
          </cell>
        </row>
      </sheetData>
      <sheetData sheetId="8355">
        <row r="6">
          <cell r="A6">
            <v>1</v>
          </cell>
        </row>
      </sheetData>
      <sheetData sheetId="8356">
        <row r="6">
          <cell r="A6">
            <v>1</v>
          </cell>
        </row>
      </sheetData>
      <sheetData sheetId="8357">
        <row r="6">
          <cell r="A6">
            <v>1</v>
          </cell>
        </row>
      </sheetData>
      <sheetData sheetId="8358">
        <row r="6">
          <cell r="A6">
            <v>1</v>
          </cell>
        </row>
      </sheetData>
      <sheetData sheetId="8359">
        <row r="6">
          <cell r="A6">
            <v>1</v>
          </cell>
        </row>
      </sheetData>
      <sheetData sheetId="8360">
        <row r="6">
          <cell r="A6">
            <v>1</v>
          </cell>
        </row>
      </sheetData>
      <sheetData sheetId="8361">
        <row r="6">
          <cell r="A6">
            <v>1</v>
          </cell>
        </row>
      </sheetData>
      <sheetData sheetId="8362">
        <row r="6">
          <cell r="A6">
            <v>1</v>
          </cell>
        </row>
      </sheetData>
      <sheetData sheetId="8363">
        <row r="6">
          <cell r="A6">
            <v>1</v>
          </cell>
        </row>
      </sheetData>
      <sheetData sheetId="8364">
        <row r="6">
          <cell r="A6">
            <v>1</v>
          </cell>
        </row>
      </sheetData>
      <sheetData sheetId="8365">
        <row r="6">
          <cell r="A6">
            <v>1</v>
          </cell>
        </row>
      </sheetData>
      <sheetData sheetId="8366">
        <row r="6">
          <cell r="A6">
            <v>1</v>
          </cell>
        </row>
      </sheetData>
      <sheetData sheetId="8367">
        <row r="6">
          <cell r="A6">
            <v>1</v>
          </cell>
        </row>
      </sheetData>
      <sheetData sheetId="8368">
        <row r="6">
          <cell r="A6">
            <v>1</v>
          </cell>
        </row>
      </sheetData>
      <sheetData sheetId="8369">
        <row r="6">
          <cell r="A6">
            <v>1</v>
          </cell>
        </row>
      </sheetData>
      <sheetData sheetId="8370">
        <row r="6">
          <cell r="A6">
            <v>1</v>
          </cell>
        </row>
      </sheetData>
      <sheetData sheetId="8371">
        <row r="6">
          <cell r="A6">
            <v>1</v>
          </cell>
        </row>
      </sheetData>
      <sheetData sheetId="8372">
        <row r="6">
          <cell r="A6">
            <v>1</v>
          </cell>
        </row>
      </sheetData>
      <sheetData sheetId="8373">
        <row r="6">
          <cell r="A6">
            <v>1</v>
          </cell>
        </row>
      </sheetData>
      <sheetData sheetId="8374">
        <row r="6">
          <cell r="A6">
            <v>1</v>
          </cell>
        </row>
      </sheetData>
      <sheetData sheetId="8375">
        <row r="6">
          <cell r="A6">
            <v>1</v>
          </cell>
        </row>
      </sheetData>
      <sheetData sheetId="8376">
        <row r="6">
          <cell r="A6">
            <v>1</v>
          </cell>
        </row>
      </sheetData>
      <sheetData sheetId="8377">
        <row r="6">
          <cell r="A6">
            <v>1</v>
          </cell>
        </row>
      </sheetData>
      <sheetData sheetId="8378">
        <row r="6">
          <cell r="A6">
            <v>1</v>
          </cell>
        </row>
      </sheetData>
      <sheetData sheetId="8379">
        <row r="6">
          <cell r="A6">
            <v>1</v>
          </cell>
        </row>
      </sheetData>
      <sheetData sheetId="8380">
        <row r="6">
          <cell r="A6">
            <v>1</v>
          </cell>
        </row>
      </sheetData>
      <sheetData sheetId="8381">
        <row r="6">
          <cell r="A6">
            <v>1</v>
          </cell>
        </row>
      </sheetData>
      <sheetData sheetId="8382">
        <row r="6">
          <cell r="A6">
            <v>1</v>
          </cell>
        </row>
      </sheetData>
      <sheetData sheetId="8383">
        <row r="6">
          <cell r="A6">
            <v>1</v>
          </cell>
        </row>
      </sheetData>
      <sheetData sheetId="8384">
        <row r="6">
          <cell r="A6">
            <v>1</v>
          </cell>
        </row>
      </sheetData>
      <sheetData sheetId="8385">
        <row r="6">
          <cell r="A6">
            <v>1</v>
          </cell>
        </row>
      </sheetData>
      <sheetData sheetId="8386">
        <row r="6">
          <cell r="A6">
            <v>1</v>
          </cell>
        </row>
      </sheetData>
      <sheetData sheetId="8387">
        <row r="6">
          <cell r="A6">
            <v>1</v>
          </cell>
        </row>
      </sheetData>
      <sheetData sheetId="8388">
        <row r="6">
          <cell r="A6">
            <v>1</v>
          </cell>
        </row>
      </sheetData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6">
          <cell r="A6">
            <v>1</v>
          </cell>
        </row>
      </sheetData>
      <sheetData sheetId="8445"/>
      <sheetData sheetId="8446">
        <row r="6">
          <cell r="A6">
            <v>1</v>
          </cell>
        </row>
      </sheetData>
      <sheetData sheetId="8447">
        <row r="1">
          <cell r="A1" t="str">
            <v>1월 생산실적</v>
          </cell>
        </row>
      </sheetData>
      <sheetData sheetId="8448">
        <row r="6">
          <cell r="A6">
            <v>1</v>
          </cell>
        </row>
      </sheetData>
      <sheetData sheetId="8449">
        <row r="6">
          <cell r="A6">
            <v>1</v>
          </cell>
        </row>
      </sheetData>
      <sheetData sheetId="8450">
        <row r="1">
          <cell r="A1" t="str">
            <v>1월 생산실적</v>
          </cell>
        </row>
      </sheetData>
      <sheetData sheetId="8451">
        <row r="1">
          <cell r="A1" t="str">
            <v>1월 생산실적</v>
          </cell>
        </row>
      </sheetData>
      <sheetData sheetId="8452">
        <row r="6">
          <cell r="A6">
            <v>1</v>
          </cell>
        </row>
      </sheetData>
      <sheetData sheetId="8453">
        <row r="6">
          <cell r="A6">
            <v>1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>
        <row r="6">
          <cell r="A6">
            <v>1</v>
          </cell>
        </row>
      </sheetData>
      <sheetData sheetId="8474"/>
      <sheetData sheetId="8475"/>
      <sheetData sheetId="8476"/>
      <sheetData sheetId="8477"/>
      <sheetData sheetId="8478"/>
      <sheetData sheetId="8479"/>
      <sheetData sheetId="8480">
        <row r="6">
          <cell r="A6">
            <v>1</v>
          </cell>
        </row>
      </sheetData>
      <sheetData sheetId="8481">
        <row r="6">
          <cell r="A6">
            <v>1</v>
          </cell>
        </row>
      </sheetData>
      <sheetData sheetId="8482">
        <row r="6">
          <cell r="A6">
            <v>1</v>
          </cell>
        </row>
      </sheetData>
      <sheetData sheetId="8483">
        <row r="6">
          <cell r="A6">
            <v>1</v>
          </cell>
        </row>
      </sheetData>
      <sheetData sheetId="8484">
        <row r="6">
          <cell r="A6">
            <v>1</v>
          </cell>
        </row>
      </sheetData>
      <sheetData sheetId="8485">
        <row r="6">
          <cell r="A6">
            <v>1</v>
          </cell>
        </row>
      </sheetData>
      <sheetData sheetId="8486">
        <row r="6">
          <cell r="A6">
            <v>1</v>
          </cell>
        </row>
      </sheetData>
      <sheetData sheetId="8487">
        <row r="6">
          <cell r="A6">
            <v>1</v>
          </cell>
        </row>
      </sheetData>
      <sheetData sheetId="8488">
        <row r="6">
          <cell r="A6">
            <v>1</v>
          </cell>
        </row>
      </sheetData>
      <sheetData sheetId="8489">
        <row r="6">
          <cell r="A6">
            <v>1</v>
          </cell>
        </row>
      </sheetData>
      <sheetData sheetId="8490">
        <row r="6">
          <cell r="A6">
            <v>1</v>
          </cell>
        </row>
      </sheetData>
      <sheetData sheetId="8491">
        <row r="6">
          <cell r="A6">
            <v>1</v>
          </cell>
        </row>
      </sheetData>
      <sheetData sheetId="8492">
        <row r="6">
          <cell r="A6">
            <v>1</v>
          </cell>
        </row>
      </sheetData>
      <sheetData sheetId="8493">
        <row r="6">
          <cell r="A6">
            <v>1</v>
          </cell>
        </row>
      </sheetData>
      <sheetData sheetId="8494">
        <row r="6">
          <cell r="A6">
            <v>1</v>
          </cell>
        </row>
      </sheetData>
      <sheetData sheetId="8495">
        <row r="6">
          <cell r="A6">
            <v>1</v>
          </cell>
        </row>
      </sheetData>
      <sheetData sheetId="8496">
        <row r="6">
          <cell r="A6">
            <v>1</v>
          </cell>
        </row>
      </sheetData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>
        <row r="6">
          <cell r="A6">
            <v>1</v>
          </cell>
        </row>
      </sheetData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>
        <row r="1">
          <cell r="A1" t="str">
            <v>1월 생산실적</v>
          </cell>
        </row>
      </sheetData>
      <sheetData sheetId="8690">
        <row r="6">
          <cell r="A6">
            <v>1</v>
          </cell>
        </row>
      </sheetData>
      <sheetData sheetId="8691">
        <row r="1">
          <cell r="A1" t="str">
            <v>1월 생산실적</v>
          </cell>
        </row>
      </sheetData>
      <sheetData sheetId="8692">
        <row r="1">
          <cell r="A1" t="str">
            <v>1월 생산실적</v>
          </cell>
        </row>
      </sheetData>
      <sheetData sheetId="8693">
        <row r="6">
          <cell r="A6">
            <v>1</v>
          </cell>
        </row>
      </sheetData>
      <sheetData sheetId="8694">
        <row r="1">
          <cell r="A1" t="str">
            <v>1월 생산실적</v>
          </cell>
        </row>
      </sheetData>
      <sheetData sheetId="8695">
        <row r="6">
          <cell r="A6">
            <v>1</v>
          </cell>
        </row>
      </sheetData>
      <sheetData sheetId="8696">
        <row r="6">
          <cell r="A6">
            <v>1</v>
          </cell>
        </row>
      </sheetData>
      <sheetData sheetId="8697">
        <row r="6">
          <cell r="A6">
            <v>1</v>
          </cell>
        </row>
      </sheetData>
      <sheetData sheetId="8698"/>
      <sheetData sheetId="8699"/>
      <sheetData sheetId="8700"/>
      <sheetData sheetId="8701"/>
      <sheetData sheetId="8702"/>
      <sheetData sheetId="8703">
        <row r="6">
          <cell r="A6">
            <v>1</v>
          </cell>
        </row>
      </sheetData>
      <sheetData sheetId="8704">
        <row r="6">
          <cell r="A6">
            <v>1</v>
          </cell>
        </row>
      </sheetData>
      <sheetData sheetId="8705">
        <row r="6">
          <cell r="A6">
            <v>1</v>
          </cell>
        </row>
      </sheetData>
      <sheetData sheetId="8706">
        <row r="6">
          <cell r="A6">
            <v>1</v>
          </cell>
        </row>
      </sheetData>
      <sheetData sheetId="8707">
        <row r="6">
          <cell r="A6">
            <v>1</v>
          </cell>
        </row>
      </sheetData>
      <sheetData sheetId="8708">
        <row r="6">
          <cell r="A6">
            <v>1</v>
          </cell>
        </row>
      </sheetData>
      <sheetData sheetId="8709">
        <row r="6">
          <cell r="A6">
            <v>1</v>
          </cell>
        </row>
      </sheetData>
      <sheetData sheetId="8710">
        <row r="6">
          <cell r="A6">
            <v>1</v>
          </cell>
        </row>
      </sheetData>
      <sheetData sheetId="8711">
        <row r="6">
          <cell r="A6">
            <v>1</v>
          </cell>
        </row>
      </sheetData>
      <sheetData sheetId="8712">
        <row r="6">
          <cell r="A6">
            <v>1</v>
          </cell>
        </row>
      </sheetData>
      <sheetData sheetId="8713">
        <row r="6">
          <cell r="A6">
            <v>1</v>
          </cell>
        </row>
      </sheetData>
      <sheetData sheetId="8714">
        <row r="6">
          <cell r="A6">
            <v>1</v>
          </cell>
        </row>
      </sheetData>
      <sheetData sheetId="8715">
        <row r="6">
          <cell r="A6">
            <v>1</v>
          </cell>
        </row>
      </sheetData>
      <sheetData sheetId="8716">
        <row r="6">
          <cell r="A6">
            <v>1</v>
          </cell>
        </row>
      </sheetData>
      <sheetData sheetId="8717">
        <row r="6">
          <cell r="A6">
            <v>1</v>
          </cell>
        </row>
      </sheetData>
      <sheetData sheetId="8718">
        <row r="6">
          <cell r="A6">
            <v>1</v>
          </cell>
        </row>
      </sheetData>
      <sheetData sheetId="8719">
        <row r="6">
          <cell r="A6">
            <v>1</v>
          </cell>
        </row>
      </sheetData>
      <sheetData sheetId="8720">
        <row r="6">
          <cell r="A6">
            <v>1</v>
          </cell>
        </row>
      </sheetData>
      <sheetData sheetId="8721">
        <row r="6">
          <cell r="A6">
            <v>1</v>
          </cell>
        </row>
      </sheetData>
      <sheetData sheetId="8722">
        <row r="6">
          <cell r="A6">
            <v>1</v>
          </cell>
        </row>
      </sheetData>
      <sheetData sheetId="8723">
        <row r="6">
          <cell r="A6">
            <v>1</v>
          </cell>
        </row>
      </sheetData>
      <sheetData sheetId="8724">
        <row r="6">
          <cell r="A6">
            <v>1</v>
          </cell>
        </row>
      </sheetData>
      <sheetData sheetId="8725">
        <row r="6">
          <cell r="A6">
            <v>1</v>
          </cell>
        </row>
      </sheetData>
      <sheetData sheetId="8726">
        <row r="6">
          <cell r="A6">
            <v>1</v>
          </cell>
        </row>
      </sheetData>
      <sheetData sheetId="8727">
        <row r="6">
          <cell r="A6">
            <v>1</v>
          </cell>
        </row>
      </sheetData>
      <sheetData sheetId="8728">
        <row r="6">
          <cell r="A6">
            <v>1</v>
          </cell>
        </row>
      </sheetData>
      <sheetData sheetId="8729">
        <row r="6">
          <cell r="A6">
            <v>1</v>
          </cell>
        </row>
      </sheetData>
      <sheetData sheetId="8730">
        <row r="6">
          <cell r="A6">
            <v>1</v>
          </cell>
        </row>
      </sheetData>
      <sheetData sheetId="8731">
        <row r="6">
          <cell r="A6">
            <v>1</v>
          </cell>
        </row>
      </sheetData>
      <sheetData sheetId="8732">
        <row r="6">
          <cell r="A6">
            <v>1</v>
          </cell>
        </row>
      </sheetData>
      <sheetData sheetId="8733">
        <row r="1">
          <cell r="A1" t="str">
            <v>1월 생산실적</v>
          </cell>
        </row>
      </sheetData>
      <sheetData sheetId="8734">
        <row r="6">
          <cell r="A6">
            <v>1</v>
          </cell>
        </row>
      </sheetData>
      <sheetData sheetId="8735">
        <row r="6">
          <cell r="A6">
            <v>1</v>
          </cell>
        </row>
      </sheetData>
      <sheetData sheetId="8736">
        <row r="1">
          <cell r="A1" t="str">
            <v>1월 생산실적</v>
          </cell>
        </row>
      </sheetData>
      <sheetData sheetId="8737">
        <row r="1">
          <cell r="A1" t="str">
            <v>1월 생산실적</v>
          </cell>
        </row>
      </sheetData>
      <sheetData sheetId="8738">
        <row r="6">
          <cell r="A6">
            <v>1</v>
          </cell>
        </row>
      </sheetData>
      <sheetData sheetId="8739">
        <row r="6">
          <cell r="A6">
            <v>1</v>
          </cell>
        </row>
      </sheetData>
      <sheetData sheetId="8740">
        <row r="1">
          <cell r="A1" t="str">
            <v>1월 생산실적</v>
          </cell>
        </row>
      </sheetData>
      <sheetData sheetId="8741">
        <row r="1">
          <cell r="A1" t="str">
            <v>1월 생산실적</v>
          </cell>
        </row>
      </sheetData>
      <sheetData sheetId="8742">
        <row r="6">
          <cell r="A6">
            <v>1</v>
          </cell>
        </row>
      </sheetData>
      <sheetData sheetId="8743">
        <row r="6">
          <cell r="A6">
            <v>1</v>
          </cell>
        </row>
      </sheetData>
      <sheetData sheetId="8744">
        <row r="6">
          <cell r="A6">
            <v>1</v>
          </cell>
        </row>
      </sheetData>
      <sheetData sheetId="8745">
        <row r="6">
          <cell r="A6">
            <v>1</v>
          </cell>
        </row>
      </sheetData>
      <sheetData sheetId="8746">
        <row r="6">
          <cell r="A6">
            <v>1</v>
          </cell>
        </row>
      </sheetData>
      <sheetData sheetId="8747">
        <row r="6">
          <cell r="A6">
            <v>1</v>
          </cell>
        </row>
      </sheetData>
      <sheetData sheetId="8748">
        <row r="6">
          <cell r="A6">
            <v>1</v>
          </cell>
        </row>
      </sheetData>
      <sheetData sheetId="8749">
        <row r="6">
          <cell r="A6">
            <v>1</v>
          </cell>
        </row>
      </sheetData>
      <sheetData sheetId="8750">
        <row r="6">
          <cell r="A6">
            <v>1</v>
          </cell>
        </row>
      </sheetData>
      <sheetData sheetId="8751">
        <row r="6">
          <cell r="A6">
            <v>1</v>
          </cell>
        </row>
      </sheetData>
      <sheetData sheetId="8752">
        <row r="6">
          <cell r="A6">
            <v>1</v>
          </cell>
        </row>
      </sheetData>
      <sheetData sheetId="8753">
        <row r="6">
          <cell r="A6">
            <v>1</v>
          </cell>
        </row>
      </sheetData>
      <sheetData sheetId="8754">
        <row r="6">
          <cell r="A6">
            <v>1</v>
          </cell>
        </row>
      </sheetData>
      <sheetData sheetId="8755">
        <row r="6">
          <cell r="A6">
            <v>1</v>
          </cell>
        </row>
      </sheetData>
      <sheetData sheetId="8756">
        <row r="6">
          <cell r="A6">
            <v>1</v>
          </cell>
        </row>
      </sheetData>
      <sheetData sheetId="8757">
        <row r="6">
          <cell r="A6">
            <v>1</v>
          </cell>
        </row>
      </sheetData>
      <sheetData sheetId="8758">
        <row r="6">
          <cell r="A6">
            <v>1</v>
          </cell>
        </row>
      </sheetData>
      <sheetData sheetId="8759">
        <row r="6">
          <cell r="A6">
            <v>1</v>
          </cell>
        </row>
      </sheetData>
      <sheetData sheetId="8760">
        <row r="6">
          <cell r="A6">
            <v>1</v>
          </cell>
        </row>
      </sheetData>
      <sheetData sheetId="8761">
        <row r="6">
          <cell r="A6">
            <v>1</v>
          </cell>
        </row>
      </sheetData>
      <sheetData sheetId="8762">
        <row r="6">
          <cell r="A6">
            <v>1</v>
          </cell>
        </row>
      </sheetData>
      <sheetData sheetId="8763">
        <row r="6">
          <cell r="A6">
            <v>1</v>
          </cell>
        </row>
      </sheetData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>
        <row r="1">
          <cell r="A1" t="str">
            <v>1월 생산실적</v>
          </cell>
        </row>
      </sheetData>
      <sheetData sheetId="8775">
        <row r="1">
          <cell r="A1" t="str">
            <v>1월 생산실적</v>
          </cell>
        </row>
      </sheetData>
      <sheetData sheetId="8776">
        <row r="1">
          <cell r="A1" t="str">
            <v>1월 생산실적</v>
          </cell>
        </row>
      </sheetData>
      <sheetData sheetId="8777">
        <row r="1">
          <cell r="A1" t="str">
            <v>1월 생산실적</v>
          </cell>
        </row>
      </sheetData>
      <sheetData sheetId="8778">
        <row r="6">
          <cell r="A6">
            <v>1</v>
          </cell>
        </row>
      </sheetData>
      <sheetData sheetId="8779">
        <row r="6">
          <cell r="A6">
            <v>1</v>
          </cell>
        </row>
      </sheetData>
      <sheetData sheetId="8780">
        <row r="1">
          <cell r="A1" t="str">
            <v>1월 생산실적</v>
          </cell>
        </row>
      </sheetData>
      <sheetData sheetId="8781"/>
      <sheetData sheetId="8782"/>
      <sheetData sheetId="8783"/>
      <sheetData sheetId="8784"/>
      <sheetData sheetId="8785"/>
      <sheetData sheetId="8786"/>
      <sheetData sheetId="8787">
        <row r="6">
          <cell r="A6">
            <v>1</v>
          </cell>
        </row>
      </sheetData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>
        <row r="1">
          <cell r="A1" t="str">
            <v>1월 생산실적</v>
          </cell>
        </row>
      </sheetData>
      <sheetData sheetId="8799">
        <row r="1">
          <cell r="A1" t="str">
            <v>1월 생산실적</v>
          </cell>
        </row>
      </sheetData>
      <sheetData sheetId="8800">
        <row r="6">
          <cell r="A6">
            <v>1</v>
          </cell>
        </row>
      </sheetData>
      <sheetData sheetId="8801">
        <row r="1">
          <cell r="A1" t="str">
            <v>1월 생산실적</v>
          </cell>
        </row>
      </sheetData>
      <sheetData sheetId="8802">
        <row r="6">
          <cell r="A6">
            <v>1</v>
          </cell>
        </row>
      </sheetData>
      <sheetData sheetId="8803">
        <row r="6">
          <cell r="A6">
            <v>1</v>
          </cell>
        </row>
      </sheetData>
      <sheetData sheetId="8804">
        <row r="1">
          <cell r="A1" t="str">
            <v>1월 생산실적</v>
          </cell>
        </row>
      </sheetData>
      <sheetData sheetId="8805">
        <row r="1">
          <cell r="A1" t="str">
            <v>1월 생산실적</v>
          </cell>
        </row>
      </sheetData>
      <sheetData sheetId="8806">
        <row r="6">
          <cell r="A6">
            <v>1</v>
          </cell>
        </row>
      </sheetData>
      <sheetData sheetId="8807">
        <row r="6">
          <cell r="A6">
            <v>1</v>
          </cell>
        </row>
      </sheetData>
      <sheetData sheetId="8808">
        <row r="1">
          <cell r="A1" t="str">
            <v>1월 생산실적</v>
          </cell>
        </row>
      </sheetData>
      <sheetData sheetId="8809">
        <row r="1">
          <cell r="A1" t="str">
            <v>1월 생산실적</v>
          </cell>
        </row>
      </sheetData>
      <sheetData sheetId="8810">
        <row r="1">
          <cell r="A1" t="str">
            <v>1월 생산실적</v>
          </cell>
        </row>
      </sheetData>
      <sheetData sheetId="8811">
        <row r="1">
          <cell r="A1" t="str">
            <v>1월 생산실적</v>
          </cell>
        </row>
      </sheetData>
      <sheetData sheetId="8812">
        <row r="1">
          <cell r="A1" t="str">
            <v>1월 생산실적</v>
          </cell>
        </row>
      </sheetData>
      <sheetData sheetId="8813">
        <row r="6">
          <cell r="A6">
            <v>1</v>
          </cell>
        </row>
      </sheetData>
      <sheetData sheetId="8814">
        <row r="6">
          <cell r="A6">
            <v>1</v>
          </cell>
        </row>
      </sheetData>
      <sheetData sheetId="8815">
        <row r="6">
          <cell r="A6">
            <v>1</v>
          </cell>
        </row>
      </sheetData>
      <sheetData sheetId="8816">
        <row r="6">
          <cell r="A6">
            <v>1</v>
          </cell>
        </row>
      </sheetData>
      <sheetData sheetId="8817">
        <row r="6">
          <cell r="A6">
            <v>1</v>
          </cell>
        </row>
      </sheetData>
      <sheetData sheetId="8818">
        <row r="6">
          <cell r="A6">
            <v>1</v>
          </cell>
        </row>
      </sheetData>
      <sheetData sheetId="8819">
        <row r="6">
          <cell r="A6">
            <v>1</v>
          </cell>
        </row>
      </sheetData>
      <sheetData sheetId="8820">
        <row r="6">
          <cell r="A6">
            <v>1</v>
          </cell>
        </row>
      </sheetData>
      <sheetData sheetId="8821">
        <row r="6">
          <cell r="A6">
            <v>1</v>
          </cell>
        </row>
      </sheetData>
      <sheetData sheetId="8822">
        <row r="6">
          <cell r="A6">
            <v>1</v>
          </cell>
        </row>
      </sheetData>
      <sheetData sheetId="8823">
        <row r="6">
          <cell r="A6">
            <v>1</v>
          </cell>
        </row>
      </sheetData>
      <sheetData sheetId="8824">
        <row r="6">
          <cell r="A6">
            <v>1</v>
          </cell>
        </row>
      </sheetData>
      <sheetData sheetId="8825">
        <row r="6">
          <cell r="A6">
            <v>1</v>
          </cell>
        </row>
      </sheetData>
      <sheetData sheetId="8826">
        <row r="6">
          <cell r="A6">
            <v>1</v>
          </cell>
        </row>
      </sheetData>
      <sheetData sheetId="8827">
        <row r="1">
          <cell r="A1" t="str">
            <v>1월 생산실적</v>
          </cell>
        </row>
      </sheetData>
      <sheetData sheetId="8828">
        <row r="6">
          <cell r="A6">
            <v>1</v>
          </cell>
        </row>
      </sheetData>
      <sheetData sheetId="8829">
        <row r="6">
          <cell r="A6">
            <v>1</v>
          </cell>
        </row>
      </sheetData>
      <sheetData sheetId="8830">
        <row r="6">
          <cell r="A6">
            <v>1</v>
          </cell>
        </row>
      </sheetData>
      <sheetData sheetId="8831">
        <row r="1">
          <cell r="A1" t="str">
            <v>1월 생산실적</v>
          </cell>
        </row>
      </sheetData>
      <sheetData sheetId="8832">
        <row r="6">
          <cell r="A6">
            <v>1</v>
          </cell>
        </row>
      </sheetData>
      <sheetData sheetId="8833">
        <row r="1">
          <cell r="A1" t="str">
            <v>1월 생산실적</v>
          </cell>
        </row>
      </sheetData>
      <sheetData sheetId="8834">
        <row r="1">
          <cell r="A1" t="str">
            <v>1월 생산실적</v>
          </cell>
        </row>
      </sheetData>
      <sheetData sheetId="8835">
        <row r="1">
          <cell r="A1" t="str">
            <v>1월 생산실적</v>
          </cell>
        </row>
      </sheetData>
      <sheetData sheetId="8836">
        <row r="6">
          <cell r="A6">
            <v>1</v>
          </cell>
        </row>
      </sheetData>
      <sheetData sheetId="8837">
        <row r="1">
          <cell r="A1" t="str">
            <v>1월 생산실적</v>
          </cell>
        </row>
      </sheetData>
      <sheetData sheetId="8838">
        <row r="1">
          <cell r="A1" t="str">
            <v>1월 생산실적</v>
          </cell>
        </row>
      </sheetData>
      <sheetData sheetId="8839">
        <row r="1">
          <cell r="A1" t="str">
            <v>1월 생산실적</v>
          </cell>
        </row>
      </sheetData>
      <sheetData sheetId="8840">
        <row r="1">
          <cell r="A1" t="str">
            <v>1월 생산실적</v>
          </cell>
        </row>
      </sheetData>
      <sheetData sheetId="8841">
        <row r="6">
          <cell r="A6">
            <v>1</v>
          </cell>
        </row>
      </sheetData>
      <sheetData sheetId="8842">
        <row r="6">
          <cell r="A6">
            <v>1</v>
          </cell>
        </row>
      </sheetData>
      <sheetData sheetId="8843">
        <row r="6">
          <cell r="A6">
            <v>1</v>
          </cell>
        </row>
      </sheetData>
      <sheetData sheetId="8844">
        <row r="1">
          <cell r="A1" t="str">
            <v>1월 생산실적</v>
          </cell>
        </row>
      </sheetData>
      <sheetData sheetId="8845">
        <row r="1">
          <cell r="A1" t="str">
            <v>1월 생산실적</v>
          </cell>
        </row>
      </sheetData>
      <sheetData sheetId="8846">
        <row r="1">
          <cell r="A1" t="str">
            <v>1월 생산실적</v>
          </cell>
        </row>
      </sheetData>
      <sheetData sheetId="8847">
        <row r="1">
          <cell r="A1" t="str">
            <v>1월 생산실적</v>
          </cell>
        </row>
      </sheetData>
      <sheetData sheetId="8848">
        <row r="1">
          <cell r="A1" t="str">
            <v>1월 생산실적</v>
          </cell>
        </row>
      </sheetData>
      <sheetData sheetId="8849">
        <row r="1">
          <cell r="A1" t="str">
            <v>1월 생산실적</v>
          </cell>
        </row>
      </sheetData>
      <sheetData sheetId="8850">
        <row r="1">
          <cell r="A1" t="str">
            <v>1월 생산실적</v>
          </cell>
        </row>
      </sheetData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/>
      <sheetData sheetId="8901"/>
      <sheetData sheetId="8902" refreshError="1"/>
      <sheetData sheetId="8903" refreshError="1"/>
      <sheetData sheetId="8904" refreshError="1"/>
      <sheetData sheetId="8905" refreshError="1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 refreshError="1"/>
      <sheetData sheetId="8979" refreshError="1"/>
      <sheetData sheetId="8980" refreshError="1"/>
      <sheetData sheetId="8981" refreshError="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/>
      <sheetData sheetId="9042" refreshError="1"/>
      <sheetData sheetId="9043" refreshError="1"/>
      <sheetData sheetId="9044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/>
      <sheetData sheetId="9090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/>
      <sheetData sheetId="9191" refreshError="1"/>
      <sheetData sheetId="9192" refreshError="1"/>
      <sheetData sheetId="9193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/>
      <sheetData sheetId="9206" refreshError="1"/>
      <sheetData sheetId="9207" refreshError="1"/>
      <sheetData sheetId="9208"/>
      <sheetData sheetId="9209"/>
      <sheetData sheetId="9210"/>
      <sheetData sheetId="9211" refreshError="1"/>
      <sheetData sheetId="9212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승용부문"/>
      <sheetName val="승용부문 (2)"/>
      <sheetName val="상용부문"/>
      <sheetName val="상용부문 (2)"/>
      <sheetName val="LINE현황"/>
      <sheetName val="CALENDAR"/>
      <sheetName val="예산계획"/>
      <sheetName val="기초"/>
      <sheetName val="CAUDIT"/>
      <sheetName val="참조4(예비비)"/>
      <sheetName val="DAT(목표)"/>
      <sheetName val="계정"/>
      <sheetName val="개발일정"/>
      <sheetName val="간이연락"/>
      <sheetName val="순위"/>
      <sheetName val="신규DEP"/>
      <sheetName val="1.ER유체응용"/>
      <sheetName val="4.시험장비"/>
      <sheetName val="97년 재료예산(안)"/>
      <sheetName val="96갑지"/>
      <sheetName val="DATA"/>
      <sheetName val="BM_NEW2"/>
      <sheetName val="CSP원자재"/>
      <sheetName val="소요예산 집계표"/>
      <sheetName val="감가상각"/>
      <sheetName val="불출요청"/>
      <sheetName val="작업시간"/>
      <sheetName val="가동일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">
          <cell r="H8" t="str">
            <v>◎</v>
          </cell>
        </row>
        <row r="9">
          <cell r="H9" t="str">
            <v>W-Ⅲ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roject 정보"/>
      <sheetName val="Process"/>
      <sheetName val="Summary(개발비)"/>
      <sheetName val="1) 인건비(양식)"/>
      <sheetName val="2) 장비 경비(Cell)"/>
      <sheetName val="2) 장비경비(Pack)"/>
      <sheetName val="2) 장비경비(BMS)"/>
      <sheetName val="3) 재료비"/>
      <sheetName val="History"/>
      <sheetName val="평가 비용(Pack, Module)"/>
      <sheetName val="인건비 단가(15년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J3" t="str">
            <v>직급</v>
          </cell>
          <cell r="K3" t="str">
            <v>임금</v>
          </cell>
        </row>
        <row r="4">
          <cell r="J4" t="str">
            <v>부장</v>
          </cell>
          <cell r="K4">
            <v>12101.170765541834</v>
          </cell>
        </row>
        <row r="5">
          <cell r="J5" t="str">
            <v>차장</v>
          </cell>
          <cell r="K5">
            <v>9115.4846765478342</v>
          </cell>
        </row>
        <row r="6">
          <cell r="J6" t="str">
            <v>과장</v>
          </cell>
          <cell r="K6">
            <v>9115.4846765478342</v>
          </cell>
        </row>
        <row r="7">
          <cell r="J7" t="str">
            <v>대리</v>
          </cell>
          <cell r="K7">
            <v>5909.8064406084668</v>
          </cell>
        </row>
        <row r="8">
          <cell r="J8" t="str">
            <v>사원</v>
          </cell>
          <cell r="K8">
            <v>5909.8064406084668</v>
          </cell>
        </row>
      </sheetData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.03월소일정계획"/>
      <sheetName val="04.3월 생산"/>
      <sheetName val="line운영방안"/>
      <sheetName val="04.3월근무계획line별"/>
      <sheetName val="04.03월생산투입공수"/>
      <sheetName val="회수율"/>
      <sheetName val="투입공수"/>
      <sheetName val="Sheet1"/>
      <sheetName val="주간근무현황 (2)"/>
      <sheetName val="물동운영"/>
      <sheetName val="TC"/>
      <sheetName val="TC 완제품"/>
      <sheetName val="DTC"/>
      <sheetName val="DTC완제품"/>
      <sheetName val="TA"/>
      <sheetName val="DTH"/>
      <sheetName val="04년02-1.0"/>
      <sheetName val="04년02-2.0"/>
      <sheetName val="04년03월"/>
      <sheetName val="제조7과일일경영"/>
      <sheetName val="03월 생산및 근무계획(line별)2"/>
      <sheetName val="실행계획1-7"/>
      <sheetName val="BSL"/>
      <sheetName val="제조1과일일경영"/>
      <sheetName val="정보"/>
      <sheetName val="세부"/>
      <sheetName val="등급산출(기판,자삽)"/>
      <sheetName val="RD제품개발투자비(매가)"/>
      <sheetName val="단가"/>
      <sheetName val="1부생산계획"/>
      <sheetName val="GB-IC Villingen GG"/>
      <sheetName val="Motor 투자 발주대장"/>
      <sheetName val="#REF"/>
      <sheetName val="명단"/>
      <sheetName val="ORIGIN"/>
      <sheetName val="추이도"/>
      <sheetName val="VT원단위"/>
      <sheetName val="AT-2押し出し品（ﾁｯﾌﾟ特性検査まで）"/>
      <sheetName val="재료비"/>
      <sheetName val="Sheet2"/>
    </sheetNames>
    <sheetDataSet>
      <sheetData sheetId="0">
        <row r="7">
          <cell r="D7">
            <v>2280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미결문제"/>
      <sheetName val="Macro1"/>
      <sheetName val="중기계획(2002-04~07)"/>
    </sheetNames>
    <definedNames>
      <definedName name="주화면복귀" refersTo="#REF!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CPV"/>
      <sheetName val="DPV"/>
      <sheetName val="12월시품"/>
      <sheetName val="건수"/>
      <sheetName val="비용"/>
      <sheetName val="Data"/>
    </sheetNames>
    <sheetDataSet>
      <sheetData sheetId="0"/>
      <sheetData sheetId="1"/>
      <sheetData sheetId="2"/>
      <sheetData sheetId="3"/>
      <sheetData sheetId="4" refreshError="1">
        <row r="1">
          <cell r="E1">
            <v>18.447552447552447</v>
          </cell>
        </row>
        <row r="2">
          <cell r="A2" t="str">
            <v>발생월</v>
          </cell>
          <cell r="C2" t="str">
            <v>BEF</v>
          </cell>
          <cell r="D2" t="str">
            <v>출고월</v>
          </cell>
          <cell r="E2">
            <v>35704</v>
          </cell>
          <cell r="F2">
            <v>35735</v>
          </cell>
          <cell r="G2">
            <v>35765</v>
          </cell>
          <cell r="H2">
            <v>35796</v>
          </cell>
          <cell r="I2">
            <v>35827</v>
          </cell>
          <cell r="J2">
            <v>35855</v>
          </cell>
          <cell r="K2">
            <v>35886</v>
          </cell>
          <cell r="L2">
            <v>35916</v>
          </cell>
          <cell r="M2">
            <v>35947</v>
          </cell>
          <cell r="N2">
            <v>35977</v>
          </cell>
          <cell r="O2">
            <v>36008</v>
          </cell>
          <cell r="P2">
            <v>36039</v>
          </cell>
          <cell r="Q2">
            <v>36069</v>
          </cell>
          <cell r="R2">
            <v>36100</v>
          </cell>
          <cell r="S2">
            <v>36130</v>
          </cell>
          <cell r="T2">
            <v>36161</v>
          </cell>
          <cell r="U2">
            <v>36192</v>
          </cell>
          <cell r="V2">
            <v>36220</v>
          </cell>
          <cell r="W2">
            <v>36251</v>
          </cell>
          <cell r="X2">
            <v>36281</v>
          </cell>
          <cell r="Y2">
            <v>36312</v>
          </cell>
          <cell r="Z2">
            <v>36342</v>
          </cell>
          <cell r="AA2">
            <v>36373</v>
          </cell>
          <cell r="AB2">
            <v>36404</v>
          </cell>
          <cell r="AC2">
            <v>36434</v>
          </cell>
          <cell r="AD2">
            <v>36465</v>
          </cell>
          <cell r="AE2">
            <v>36495</v>
          </cell>
          <cell r="AF2">
            <v>36526</v>
          </cell>
          <cell r="AG2">
            <v>36557</v>
          </cell>
          <cell r="AH2">
            <v>36586</v>
          </cell>
          <cell r="AI2">
            <v>36617</v>
          </cell>
          <cell r="AJ2">
            <v>36647</v>
          </cell>
          <cell r="AK2">
            <v>36678</v>
          </cell>
          <cell r="AL2">
            <v>36708</v>
          </cell>
          <cell r="AM2">
            <v>36739</v>
          </cell>
          <cell r="AN2">
            <v>36770</v>
          </cell>
          <cell r="AO2">
            <v>36800</v>
          </cell>
          <cell r="AP2">
            <v>36831</v>
          </cell>
          <cell r="AQ2">
            <v>36861</v>
          </cell>
          <cell r="AR2">
            <v>36892</v>
          </cell>
          <cell r="AS2">
            <v>36923</v>
          </cell>
          <cell r="AT2">
            <v>36951</v>
          </cell>
          <cell r="AU2">
            <v>36982</v>
          </cell>
          <cell r="AV2">
            <v>37012</v>
          </cell>
          <cell r="AW2">
            <v>37043</v>
          </cell>
          <cell r="AX2">
            <v>37073</v>
          </cell>
          <cell r="AY2">
            <v>37104</v>
          </cell>
          <cell r="AZ2">
            <v>37135</v>
          </cell>
          <cell r="BA2">
            <v>37165</v>
          </cell>
          <cell r="BB2">
            <v>37196</v>
          </cell>
          <cell r="BC2">
            <v>37226</v>
          </cell>
          <cell r="BD2">
            <v>37257</v>
          </cell>
          <cell r="BE2">
            <v>37288</v>
          </cell>
          <cell r="BF2">
            <v>37316</v>
          </cell>
          <cell r="BG2">
            <v>37347</v>
          </cell>
          <cell r="BH2">
            <v>37377</v>
          </cell>
          <cell r="BI2">
            <v>37408</v>
          </cell>
          <cell r="BJ2">
            <v>37438</v>
          </cell>
          <cell r="BK2">
            <v>37469</v>
          </cell>
          <cell r="BL2">
            <v>37500</v>
          </cell>
          <cell r="BM2">
            <v>37530</v>
          </cell>
          <cell r="BN2">
            <v>37561</v>
          </cell>
          <cell r="BO2">
            <v>37591</v>
          </cell>
          <cell r="BP2">
            <v>37622</v>
          </cell>
          <cell r="BQ2">
            <v>37653</v>
          </cell>
          <cell r="BR2">
            <v>37681</v>
          </cell>
          <cell r="BS2">
            <v>37712</v>
          </cell>
          <cell r="BT2">
            <v>37742</v>
          </cell>
          <cell r="BU2">
            <v>37773</v>
          </cell>
          <cell r="BV2">
            <v>37803</v>
          </cell>
          <cell r="BW2">
            <v>37834</v>
          </cell>
          <cell r="BX2">
            <v>37865</v>
          </cell>
          <cell r="BY2">
            <v>37895</v>
          </cell>
          <cell r="BZ2">
            <v>37926</v>
          </cell>
          <cell r="CA2">
            <v>37956</v>
          </cell>
          <cell r="CB2" t="str">
            <v>발생월</v>
          </cell>
        </row>
        <row r="3">
          <cell r="A3" t="str">
            <v>월 출고대수</v>
          </cell>
          <cell r="D3" t="str">
            <v>B9P</v>
          </cell>
          <cell r="E3">
            <v>143</v>
          </cell>
          <cell r="F3">
            <v>472</v>
          </cell>
          <cell r="G3">
            <v>240</v>
          </cell>
          <cell r="H3">
            <v>103</v>
          </cell>
          <cell r="I3">
            <v>65</v>
          </cell>
          <cell r="J3">
            <v>37</v>
          </cell>
          <cell r="K3">
            <v>62</v>
          </cell>
          <cell r="L3">
            <v>108</v>
          </cell>
          <cell r="M3">
            <v>152</v>
          </cell>
          <cell r="N3">
            <v>209</v>
          </cell>
          <cell r="O3">
            <v>209</v>
          </cell>
          <cell r="P3">
            <v>259</v>
          </cell>
          <cell r="Q3">
            <v>247</v>
          </cell>
          <cell r="R3">
            <v>265</v>
          </cell>
          <cell r="S3">
            <v>422</v>
          </cell>
          <cell r="T3">
            <v>397</v>
          </cell>
          <cell r="U3">
            <v>329</v>
          </cell>
          <cell r="V3">
            <v>429</v>
          </cell>
          <cell r="W3">
            <v>339</v>
          </cell>
          <cell r="X3">
            <v>366</v>
          </cell>
          <cell r="Y3">
            <v>424</v>
          </cell>
          <cell r="Z3">
            <v>446</v>
          </cell>
          <cell r="AA3">
            <v>323</v>
          </cell>
          <cell r="AB3">
            <v>269</v>
          </cell>
          <cell r="AC3">
            <v>243</v>
          </cell>
          <cell r="AD3">
            <v>209</v>
          </cell>
          <cell r="AE3">
            <v>388</v>
          </cell>
          <cell r="AF3">
            <v>201</v>
          </cell>
          <cell r="AG3">
            <v>299</v>
          </cell>
          <cell r="AH3">
            <v>641</v>
          </cell>
          <cell r="AI3">
            <v>221</v>
          </cell>
          <cell r="AJ3">
            <v>419</v>
          </cell>
          <cell r="AK3">
            <v>282</v>
          </cell>
          <cell r="AL3">
            <v>436</v>
          </cell>
          <cell r="AM3">
            <v>596</v>
          </cell>
          <cell r="AN3">
            <v>547</v>
          </cell>
          <cell r="AO3">
            <v>522</v>
          </cell>
          <cell r="AP3">
            <v>405</v>
          </cell>
          <cell r="AQ3">
            <v>549</v>
          </cell>
          <cell r="AR3">
            <v>391</v>
          </cell>
          <cell r="AS3">
            <v>569</v>
          </cell>
          <cell r="AT3">
            <v>629</v>
          </cell>
          <cell r="AU3">
            <v>621</v>
          </cell>
          <cell r="AV3">
            <v>661</v>
          </cell>
          <cell r="AW3">
            <v>638</v>
          </cell>
          <cell r="AX3">
            <v>566</v>
          </cell>
          <cell r="AY3">
            <v>500</v>
          </cell>
          <cell r="AZ3">
            <v>833</v>
          </cell>
          <cell r="BA3">
            <v>801</v>
          </cell>
          <cell r="BB3">
            <v>702</v>
          </cell>
          <cell r="BC3">
            <v>1013</v>
          </cell>
        </row>
      </sheetData>
      <sheetData sheetId="5"/>
      <sheetData sheetId="6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지역본부별"/>
      <sheetName val="JUM"/>
      <sheetName val="지점그룹"/>
    </sheetNames>
    <sheetDataSet>
      <sheetData sheetId="0"/>
      <sheetData sheetId="1">
        <row r="1">
          <cell r="A1" t="str">
            <v>BRACODE</v>
          </cell>
          <cell r="B1" t="str">
            <v>X</v>
          </cell>
          <cell r="C1" t="str">
            <v>JI</v>
          </cell>
          <cell r="D1" t="str">
            <v>JICODE</v>
          </cell>
          <cell r="E1" t="str">
            <v>JUMSO</v>
          </cell>
          <cell r="F1" t="str">
            <v>TTLPN</v>
          </cell>
          <cell r="G1" t="str">
            <v>TTLCH</v>
          </cell>
          <cell r="H1" t="str">
            <v>CARPN</v>
          </cell>
          <cell r="I1" t="str">
            <v>CARCH</v>
          </cell>
          <cell r="J1" t="str">
            <v>LPGPN</v>
          </cell>
          <cell r="K1" t="str">
            <v>LPGCH</v>
          </cell>
          <cell r="L1" t="str">
            <v>SANGPN</v>
          </cell>
          <cell r="M1" t="str">
            <v>SANGCH</v>
          </cell>
          <cell r="N1" t="str">
            <v>CRPN</v>
          </cell>
          <cell r="O1" t="str">
            <v>CRCH</v>
          </cell>
          <cell r="P1" t="str">
            <v>RVPN</v>
          </cell>
          <cell r="Q1" t="str">
            <v>RVCH</v>
          </cell>
          <cell r="R1" t="str">
            <v>CVPN</v>
          </cell>
          <cell r="S1" t="str">
            <v>CVCH</v>
          </cell>
          <cell r="T1" t="str">
            <v>VSTPN</v>
          </cell>
          <cell r="U1" t="str">
            <v>VSTCH</v>
          </cell>
          <cell r="V1" t="str">
            <v>PRDPN</v>
          </cell>
          <cell r="W1" t="str">
            <v>PRDCH</v>
          </cell>
          <cell r="X1" t="str">
            <v>AVLPN</v>
          </cell>
          <cell r="Y1" t="str">
            <v>AVLCH</v>
          </cell>
          <cell r="Z1" t="str">
            <v>SMAPN</v>
          </cell>
          <cell r="AA1" t="str">
            <v>SMACH</v>
          </cell>
          <cell r="AB1" t="str">
            <v>SPAPN</v>
          </cell>
          <cell r="AC1" t="str">
            <v>SPACH</v>
          </cell>
          <cell r="AD1" t="str">
            <v>SP2PN</v>
          </cell>
          <cell r="AE1" t="str">
            <v>SP2CH</v>
          </cell>
          <cell r="AF1" t="str">
            <v>G2PN</v>
          </cell>
          <cell r="AG1" t="str">
            <v>G2CH</v>
          </cell>
          <cell r="AH1" t="str">
            <v>CRDPN</v>
          </cell>
          <cell r="AI1" t="str">
            <v>CRDCH</v>
          </cell>
          <cell r="AJ1" t="str">
            <v>PTNPN</v>
          </cell>
          <cell r="AK1" t="str">
            <v>PTNCH</v>
          </cell>
          <cell r="AL1" t="str">
            <v>ETPPN</v>
          </cell>
          <cell r="AM1" t="str">
            <v>ETPCH</v>
          </cell>
          <cell r="AN1" t="str">
            <v>SPGPN</v>
          </cell>
          <cell r="AO1" t="str">
            <v>SPGCH</v>
          </cell>
          <cell r="AP1" t="str">
            <v>ELNPN</v>
          </cell>
          <cell r="AQ1" t="str">
            <v>ELNCH</v>
          </cell>
          <cell r="AR1" t="str">
            <v>RTNPN</v>
          </cell>
          <cell r="AS1" t="str">
            <v>RTNCH</v>
          </cell>
          <cell r="AT1" t="str">
            <v>TPCPN</v>
          </cell>
          <cell r="AU1" t="str">
            <v>TPCCH</v>
          </cell>
          <cell r="AV1" t="str">
            <v>CNVPN</v>
          </cell>
          <cell r="AW1" t="str">
            <v>CNVCH</v>
          </cell>
          <cell r="AX1" t="str">
            <v>CSTPN</v>
          </cell>
          <cell r="AY1" t="str">
            <v>CSTCH</v>
          </cell>
          <cell r="AZ1" t="str">
            <v>CNSPN</v>
          </cell>
          <cell r="BA1" t="str">
            <v>CNSCH</v>
          </cell>
          <cell r="BB1" t="str">
            <v>PRGPN</v>
          </cell>
          <cell r="BC1" t="str">
            <v>PRGCH</v>
          </cell>
          <cell r="BD1" t="str">
            <v>BNGPN</v>
          </cell>
          <cell r="BE1" t="str">
            <v>BNGCH</v>
          </cell>
          <cell r="BF1" t="str">
            <v>TTNPN</v>
          </cell>
          <cell r="BG1" t="str">
            <v>TTNCH</v>
          </cell>
          <cell r="BH1" t="str">
            <v>MDTPN</v>
          </cell>
          <cell r="BI1" t="str">
            <v>MDTCH</v>
          </cell>
          <cell r="BJ1" t="str">
            <v>TWNPN</v>
          </cell>
          <cell r="BK1" t="str">
            <v>TWNCH</v>
          </cell>
        </row>
        <row r="2">
          <cell r="A2" t="str">
            <v>0201</v>
          </cell>
          <cell r="B2" t="str">
            <v>A</v>
          </cell>
          <cell r="D2" t="str">
            <v>동부</v>
          </cell>
          <cell r="E2" t="str">
            <v>동대문</v>
          </cell>
          <cell r="F2">
            <v>151</v>
          </cell>
          <cell r="G2">
            <v>17</v>
          </cell>
          <cell r="H2">
            <v>30</v>
          </cell>
          <cell r="I2">
            <v>3</v>
          </cell>
          <cell r="J2">
            <v>4</v>
          </cell>
          <cell r="K2">
            <v>0</v>
          </cell>
          <cell r="L2">
            <v>66</v>
          </cell>
          <cell r="M2">
            <v>10</v>
          </cell>
          <cell r="N2">
            <v>37</v>
          </cell>
          <cell r="O2">
            <v>4</v>
          </cell>
          <cell r="P2">
            <v>78</v>
          </cell>
          <cell r="Q2">
            <v>4</v>
          </cell>
          <cell r="R2">
            <v>36</v>
          </cell>
          <cell r="S2">
            <v>9</v>
          </cell>
          <cell r="T2">
            <v>10</v>
          </cell>
          <cell r="U2">
            <v>1</v>
          </cell>
          <cell r="V2">
            <v>4</v>
          </cell>
          <cell r="W2">
            <v>1</v>
          </cell>
          <cell r="X2">
            <v>1</v>
          </cell>
          <cell r="Y2">
            <v>0</v>
          </cell>
          <cell r="Z2">
            <v>8</v>
          </cell>
          <cell r="AA2">
            <v>1</v>
          </cell>
          <cell r="AB2">
            <v>0</v>
          </cell>
          <cell r="AC2">
            <v>0</v>
          </cell>
          <cell r="AD2">
            <v>5</v>
          </cell>
          <cell r="AE2">
            <v>0</v>
          </cell>
          <cell r="AF2">
            <v>3</v>
          </cell>
          <cell r="AG2">
            <v>0</v>
          </cell>
          <cell r="AH2">
            <v>0</v>
          </cell>
          <cell r="AI2">
            <v>0</v>
          </cell>
          <cell r="AJ2">
            <v>1</v>
          </cell>
          <cell r="AK2">
            <v>0</v>
          </cell>
          <cell r="AL2">
            <v>1</v>
          </cell>
          <cell r="AM2">
            <v>1</v>
          </cell>
          <cell r="AN2">
            <v>2</v>
          </cell>
          <cell r="AO2">
            <v>0</v>
          </cell>
          <cell r="AP2">
            <v>0</v>
          </cell>
          <cell r="AQ2">
            <v>0</v>
          </cell>
          <cell r="AR2">
            <v>5</v>
          </cell>
          <cell r="AS2">
            <v>0</v>
          </cell>
          <cell r="AT2">
            <v>0</v>
          </cell>
          <cell r="AU2">
            <v>0</v>
          </cell>
          <cell r="AV2">
            <v>30</v>
          </cell>
          <cell r="AW2">
            <v>1</v>
          </cell>
          <cell r="AX2">
            <v>4</v>
          </cell>
          <cell r="AY2">
            <v>0</v>
          </cell>
          <cell r="AZ2">
            <v>37</v>
          </cell>
          <cell r="BA2">
            <v>3</v>
          </cell>
          <cell r="BB2">
            <v>5</v>
          </cell>
          <cell r="BC2">
            <v>6</v>
          </cell>
          <cell r="BD2">
            <v>19</v>
          </cell>
          <cell r="BE2">
            <v>3</v>
          </cell>
          <cell r="BF2">
            <v>3</v>
          </cell>
          <cell r="BG2">
            <v>0</v>
          </cell>
          <cell r="BH2">
            <v>2</v>
          </cell>
          <cell r="BI2">
            <v>0</v>
          </cell>
          <cell r="BJ2">
            <v>7</v>
          </cell>
          <cell r="BK2">
            <v>0</v>
          </cell>
        </row>
        <row r="3">
          <cell r="A3" t="str">
            <v>0202</v>
          </cell>
          <cell r="B3" t="str">
            <v>A</v>
          </cell>
          <cell r="D3" t="str">
            <v>동부</v>
          </cell>
          <cell r="E3" t="str">
            <v>청량리</v>
          </cell>
          <cell r="F3">
            <v>65</v>
          </cell>
          <cell r="G3">
            <v>4</v>
          </cell>
          <cell r="H3">
            <v>14</v>
          </cell>
          <cell r="I3">
            <v>0</v>
          </cell>
          <cell r="J3">
            <v>2</v>
          </cell>
          <cell r="K3">
            <v>0</v>
          </cell>
          <cell r="L3">
            <v>28</v>
          </cell>
          <cell r="M3">
            <v>3</v>
          </cell>
          <cell r="N3">
            <v>20</v>
          </cell>
          <cell r="O3">
            <v>0</v>
          </cell>
          <cell r="P3">
            <v>29</v>
          </cell>
          <cell r="Q3">
            <v>3</v>
          </cell>
          <cell r="R3">
            <v>16</v>
          </cell>
          <cell r="S3">
            <v>1</v>
          </cell>
          <cell r="T3">
            <v>7</v>
          </cell>
          <cell r="U3">
            <v>0</v>
          </cell>
          <cell r="V3">
            <v>2</v>
          </cell>
          <cell r="W3">
            <v>0</v>
          </cell>
          <cell r="X3">
            <v>0</v>
          </cell>
          <cell r="Y3">
            <v>0</v>
          </cell>
          <cell r="Z3">
            <v>4</v>
          </cell>
          <cell r="AA3">
            <v>0</v>
          </cell>
          <cell r="AB3">
            <v>0</v>
          </cell>
          <cell r="AC3">
            <v>0</v>
          </cell>
          <cell r="AD3">
            <v>4</v>
          </cell>
          <cell r="AE3">
            <v>0</v>
          </cell>
          <cell r="AF3">
            <v>1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1</v>
          </cell>
          <cell r="AO3">
            <v>0</v>
          </cell>
          <cell r="AP3">
            <v>0</v>
          </cell>
          <cell r="AQ3">
            <v>0</v>
          </cell>
          <cell r="AR3">
            <v>2</v>
          </cell>
          <cell r="AS3">
            <v>0</v>
          </cell>
          <cell r="AT3">
            <v>0</v>
          </cell>
          <cell r="AU3">
            <v>0</v>
          </cell>
          <cell r="AV3">
            <v>12</v>
          </cell>
          <cell r="AW3">
            <v>2</v>
          </cell>
          <cell r="AX3">
            <v>1</v>
          </cell>
          <cell r="AY3">
            <v>0</v>
          </cell>
          <cell r="AZ3">
            <v>13</v>
          </cell>
          <cell r="BA3">
            <v>1</v>
          </cell>
          <cell r="BB3">
            <v>2</v>
          </cell>
          <cell r="BC3">
            <v>0</v>
          </cell>
          <cell r="BD3">
            <v>10</v>
          </cell>
          <cell r="BE3">
            <v>0</v>
          </cell>
          <cell r="BF3">
            <v>1</v>
          </cell>
          <cell r="BG3">
            <v>0</v>
          </cell>
          <cell r="BH3">
            <v>0</v>
          </cell>
          <cell r="BI3">
            <v>0</v>
          </cell>
          <cell r="BJ3">
            <v>3</v>
          </cell>
          <cell r="BK3">
            <v>1</v>
          </cell>
        </row>
        <row r="4">
          <cell r="A4" t="str">
            <v>0203</v>
          </cell>
          <cell r="B4" t="str">
            <v>A</v>
          </cell>
          <cell r="D4" t="str">
            <v>동부</v>
          </cell>
          <cell r="E4" t="str">
            <v>석관</v>
          </cell>
          <cell r="F4">
            <v>94</v>
          </cell>
          <cell r="G4">
            <v>7</v>
          </cell>
          <cell r="H4">
            <v>21</v>
          </cell>
          <cell r="I4">
            <v>3</v>
          </cell>
          <cell r="J4">
            <v>3</v>
          </cell>
          <cell r="K4">
            <v>0</v>
          </cell>
          <cell r="L4">
            <v>40</v>
          </cell>
          <cell r="M4">
            <v>3</v>
          </cell>
          <cell r="N4">
            <v>28</v>
          </cell>
          <cell r="O4">
            <v>1</v>
          </cell>
          <cell r="P4">
            <v>42</v>
          </cell>
          <cell r="Q4">
            <v>4</v>
          </cell>
          <cell r="R4">
            <v>24</v>
          </cell>
          <cell r="S4">
            <v>2</v>
          </cell>
          <cell r="T4">
            <v>8</v>
          </cell>
          <cell r="U4">
            <v>0</v>
          </cell>
          <cell r="V4">
            <v>4</v>
          </cell>
          <cell r="W4">
            <v>0</v>
          </cell>
          <cell r="X4">
            <v>1</v>
          </cell>
          <cell r="Y4">
            <v>0</v>
          </cell>
          <cell r="Z4">
            <v>6</v>
          </cell>
          <cell r="AA4">
            <v>0</v>
          </cell>
          <cell r="AB4">
            <v>0</v>
          </cell>
          <cell r="AC4">
            <v>0</v>
          </cell>
          <cell r="AD4">
            <v>4</v>
          </cell>
          <cell r="AE4">
            <v>0</v>
          </cell>
          <cell r="AF4">
            <v>2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1</v>
          </cell>
          <cell r="AL4">
            <v>0</v>
          </cell>
          <cell r="AM4">
            <v>0</v>
          </cell>
          <cell r="AN4">
            <v>1</v>
          </cell>
          <cell r="AO4">
            <v>1</v>
          </cell>
          <cell r="AP4">
            <v>0</v>
          </cell>
          <cell r="AQ4">
            <v>0</v>
          </cell>
          <cell r="AR4">
            <v>3</v>
          </cell>
          <cell r="AS4">
            <v>1</v>
          </cell>
          <cell r="AT4">
            <v>0</v>
          </cell>
          <cell r="AU4">
            <v>0</v>
          </cell>
          <cell r="AV4">
            <v>16</v>
          </cell>
          <cell r="AW4">
            <v>1</v>
          </cell>
          <cell r="AX4">
            <v>2</v>
          </cell>
          <cell r="AY4">
            <v>0</v>
          </cell>
          <cell r="AZ4">
            <v>20</v>
          </cell>
          <cell r="BA4">
            <v>1</v>
          </cell>
          <cell r="BB4">
            <v>4</v>
          </cell>
          <cell r="BC4">
            <v>0</v>
          </cell>
          <cell r="BD4">
            <v>13</v>
          </cell>
          <cell r="BE4">
            <v>1</v>
          </cell>
          <cell r="BF4">
            <v>1</v>
          </cell>
          <cell r="BG4">
            <v>0</v>
          </cell>
          <cell r="BH4">
            <v>2</v>
          </cell>
          <cell r="BI4">
            <v>0</v>
          </cell>
          <cell r="BJ4">
            <v>4</v>
          </cell>
          <cell r="BK4">
            <v>1</v>
          </cell>
        </row>
        <row r="5">
          <cell r="A5" t="str">
            <v>0204</v>
          </cell>
          <cell r="B5" t="str">
            <v>A</v>
          </cell>
          <cell r="D5" t="str">
            <v>동부</v>
          </cell>
          <cell r="E5" t="str">
            <v>삼선교</v>
          </cell>
          <cell r="F5">
            <v>92</v>
          </cell>
          <cell r="G5">
            <v>4</v>
          </cell>
          <cell r="H5">
            <v>21</v>
          </cell>
          <cell r="I5">
            <v>1</v>
          </cell>
          <cell r="J5">
            <v>2</v>
          </cell>
          <cell r="K5">
            <v>0</v>
          </cell>
          <cell r="L5">
            <v>38</v>
          </cell>
          <cell r="M5">
            <v>0</v>
          </cell>
          <cell r="N5">
            <v>26</v>
          </cell>
          <cell r="O5">
            <v>1</v>
          </cell>
          <cell r="P5">
            <v>46</v>
          </cell>
          <cell r="Q5">
            <v>3</v>
          </cell>
          <cell r="R5">
            <v>20</v>
          </cell>
          <cell r="S5">
            <v>0</v>
          </cell>
          <cell r="T5">
            <v>8</v>
          </cell>
          <cell r="U5">
            <v>0</v>
          </cell>
          <cell r="V5">
            <v>4</v>
          </cell>
          <cell r="W5">
            <v>0</v>
          </cell>
          <cell r="X5">
            <v>1</v>
          </cell>
          <cell r="Y5">
            <v>0</v>
          </cell>
          <cell r="Z5">
            <v>5</v>
          </cell>
          <cell r="AA5">
            <v>1</v>
          </cell>
          <cell r="AB5">
            <v>0</v>
          </cell>
          <cell r="AC5">
            <v>0</v>
          </cell>
          <cell r="AD5">
            <v>4</v>
          </cell>
          <cell r="AE5">
            <v>0</v>
          </cell>
          <cell r="AF5">
            <v>2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1</v>
          </cell>
          <cell r="AO5">
            <v>0</v>
          </cell>
          <cell r="AP5">
            <v>0</v>
          </cell>
          <cell r="AQ5">
            <v>0</v>
          </cell>
          <cell r="AR5">
            <v>4</v>
          </cell>
          <cell r="AS5">
            <v>0</v>
          </cell>
          <cell r="AT5">
            <v>0</v>
          </cell>
          <cell r="AU5">
            <v>0</v>
          </cell>
          <cell r="AV5">
            <v>18</v>
          </cell>
          <cell r="AW5">
            <v>0</v>
          </cell>
          <cell r="AX5">
            <v>2</v>
          </cell>
          <cell r="AY5">
            <v>0</v>
          </cell>
          <cell r="AZ5">
            <v>21</v>
          </cell>
          <cell r="BA5">
            <v>3</v>
          </cell>
          <cell r="BB5">
            <v>3</v>
          </cell>
          <cell r="BC5">
            <v>0</v>
          </cell>
          <cell r="BD5">
            <v>12</v>
          </cell>
          <cell r="BE5">
            <v>0</v>
          </cell>
          <cell r="BF5">
            <v>1</v>
          </cell>
          <cell r="BG5">
            <v>0</v>
          </cell>
          <cell r="BH5">
            <v>0</v>
          </cell>
          <cell r="BI5">
            <v>0</v>
          </cell>
          <cell r="BJ5">
            <v>4</v>
          </cell>
          <cell r="BK5">
            <v>0</v>
          </cell>
        </row>
        <row r="6">
          <cell r="A6" t="str">
            <v>0205</v>
          </cell>
          <cell r="B6" t="str">
            <v>A</v>
          </cell>
          <cell r="D6" t="str">
            <v>동부</v>
          </cell>
          <cell r="E6" t="str">
            <v>길음</v>
          </cell>
          <cell r="F6">
            <v>118</v>
          </cell>
          <cell r="G6">
            <v>11</v>
          </cell>
          <cell r="H6">
            <v>25</v>
          </cell>
          <cell r="I6">
            <v>0</v>
          </cell>
          <cell r="J6">
            <v>3</v>
          </cell>
          <cell r="K6">
            <v>1</v>
          </cell>
          <cell r="L6">
            <v>49</v>
          </cell>
          <cell r="M6">
            <v>4</v>
          </cell>
          <cell r="N6">
            <v>34</v>
          </cell>
          <cell r="O6">
            <v>3</v>
          </cell>
          <cell r="P6">
            <v>59</v>
          </cell>
          <cell r="Q6">
            <v>6</v>
          </cell>
          <cell r="R6">
            <v>25</v>
          </cell>
          <cell r="S6">
            <v>2</v>
          </cell>
          <cell r="T6">
            <v>10</v>
          </cell>
          <cell r="U6">
            <v>2</v>
          </cell>
          <cell r="V6">
            <v>4</v>
          </cell>
          <cell r="W6">
            <v>0</v>
          </cell>
          <cell r="X6">
            <v>1</v>
          </cell>
          <cell r="Y6">
            <v>0</v>
          </cell>
          <cell r="Z6">
            <v>7</v>
          </cell>
          <cell r="AA6">
            <v>0</v>
          </cell>
          <cell r="AB6">
            <v>0</v>
          </cell>
          <cell r="AC6">
            <v>0</v>
          </cell>
          <cell r="AD6">
            <v>5</v>
          </cell>
          <cell r="AE6">
            <v>0</v>
          </cell>
          <cell r="AF6">
            <v>2</v>
          </cell>
          <cell r="AG6">
            <v>0</v>
          </cell>
          <cell r="AH6">
            <v>0</v>
          </cell>
          <cell r="AI6">
            <v>0</v>
          </cell>
          <cell r="AJ6">
            <v>1</v>
          </cell>
          <cell r="AK6">
            <v>0</v>
          </cell>
          <cell r="AL6">
            <v>1</v>
          </cell>
          <cell r="AM6">
            <v>0</v>
          </cell>
          <cell r="AN6">
            <v>1</v>
          </cell>
          <cell r="AO6">
            <v>0</v>
          </cell>
          <cell r="AP6">
            <v>0</v>
          </cell>
          <cell r="AQ6">
            <v>0</v>
          </cell>
          <cell r="AR6">
            <v>3</v>
          </cell>
          <cell r="AS6">
            <v>0</v>
          </cell>
          <cell r="AT6">
            <v>0</v>
          </cell>
          <cell r="AU6">
            <v>0</v>
          </cell>
          <cell r="AV6">
            <v>24</v>
          </cell>
          <cell r="AW6">
            <v>2</v>
          </cell>
          <cell r="AX6">
            <v>3</v>
          </cell>
          <cell r="AY6">
            <v>0</v>
          </cell>
          <cell r="AZ6">
            <v>28</v>
          </cell>
          <cell r="BA6">
            <v>4</v>
          </cell>
          <cell r="BB6">
            <v>4</v>
          </cell>
          <cell r="BC6">
            <v>0</v>
          </cell>
          <cell r="BD6">
            <v>15</v>
          </cell>
          <cell r="BE6">
            <v>2</v>
          </cell>
          <cell r="BF6">
            <v>1</v>
          </cell>
          <cell r="BG6">
            <v>0</v>
          </cell>
          <cell r="BH6">
            <v>1</v>
          </cell>
          <cell r="BI6">
            <v>0</v>
          </cell>
          <cell r="BJ6">
            <v>4</v>
          </cell>
          <cell r="BK6">
            <v>0</v>
          </cell>
        </row>
        <row r="7">
          <cell r="A7" t="str">
            <v>0206</v>
          </cell>
          <cell r="B7" t="str">
            <v>A</v>
          </cell>
          <cell r="D7" t="str">
            <v>동부</v>
          </cell>
          <cell r="E7" t="str">
            <v>성동</v>
          </cell>
          <cell r="F7">
            <v>92</v>
          </cell>
          <cell r="G7">
            <v>7</v>
          </cell>
          <cell r="H7">
            <v>19</v>
          </cell>
          <cell r="I7">
            <v>1</v>
          </cell>
          <cell r="J7">
            <v>3</v>
          </cell>
          <cell r="K7">
            <v>0</v>
          </cell>
          <cell r="L7">
            <v>38</v>
          </cell>
          <cell r="M7">
            <v>3</v>
          </cell>
          <cell r="N7">
            <v>27</v>
          </cell>
          <cell r="O7">
            <v>1</v>
          </cell>
          <cell r="P7">
            <v>43</v>
          </cell>
          <cell r="Q7">
            <v>4</v>
          </cell>
          <cell r="R7">
            <v>22</v>
          </cell>
          <cell r="S7">
            <v>2</v>
          </cell>
          <cell r="T7">
            <v>9</v>
          </cell>
          <cell r="U7">
            <v>0</v>
          </cell>
          <cell r="V7">
            <v>3</v>
          </cell>
          <cell r="W7">
            <v>0</v>
          </cell>
          <cell r="X7">
            <v>0</v>
          </cell>
          <cell r="Y7">
            <v>0</v>
          </cell>
          <cell r="Z7">
            <v>6</v>
          </cell>
          <cell r="AA7">
            <v>0</v>
          </cell>
          <cell r="AB7">
            <v>0</v>
          </cell>
          <cell r="AC7">
            <v>0</v>
          </cell>
          <cell r="AD7">
            <v>4</v>
          </cell>
          <cell r="AE7">
            <v>1</v>
          </cell>
          <cell r="AF7">
            <v>2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1</v>
          </cell>
          <cell r="AO7">
            <v>0</v>
          </cell>
          <cell r="AP7">
            <v>0</v>
          </cell>
          <cell r="AQ7">
            <v>0</v>
          </cell>
          <cell r="AR7">
            <v>3</v>
          </cell>
          <cell r="AS7">
            <v>0</v>
          </cell>
          <cell r="AT7">
            <v>0</v>
          </cell>
          <cell r="AU7">
            <v>0</v>
          </cell>
          <cell r="AV7">
            <v>16</v>
          </cell>
          <cell r="AW7">
            <v>1</v>
          </cell>
          <cell r="AX7">
            <v>2</v>
          </cell>
          <cell r="AY7">
            <v>0</v>
          </cell>
          <cell r="AZ7">
            <v>21</v>
          </cell>
          <cell r="BA7">
            <v>3</v>
          </cell>
          <cell r="BB7">
            <v>2</v>
          </cell>
          <cell r="BC7">
            <v>0</v>
          </cell>
          <cell r="BD7">
            <v>12</v>
          </cell>
          <cell r="BE7">
            <v>1</v>
          </cell>
          <cell r="BF7">
            <v>2</v>
          </cell>
          <cell r="BG7">
            <v>0</v>
          </cell>
          <cell r="BH7">
            <v>2</v>
          </cell>
          <cell r="BI7">
            <v>0</v>
          </cell>
          <cell r="BJ7">
            <v>4</v>
          </cell>
          <cell r="BK7">
            <v>1</v>
          </cell>
        </row>
        <row r="8">
          <cell r="A8" t="str">
            <v>0207</v>
          </cell>
          <cell r="B8" t="str">
            <v>A</v>
          </cell>
          <cell r="D8" t="str">
            <v>동부</v>
          </cell>
          <cell r="E8" t="str">
            <v>왕십리</v>
          </cell>
          <cell r="F8">
            <v>58</v>
          </cell>
          <cell r="G8">
            <v>7</v>
          </cell>
          <cell r="H8">
            <v>14</v>
          </cell>
          <cell r="I8">
            <v>2</v>
          </cell>
          <cell r="J8">
            <v>2</v>
          </cell>
          <cell r="K8">
            <v>0</v>
          </cell>
          <cell r="L8">
            <v>24</v>
          </cell>
          <cell r="M8">
            <v>3</v>
          </cell>
          <cell r="N8">
            <v>20</v>
          </cell>
          <cell r="O8">
            <v>1</v>
          </cell>
          <cell r="P8">
            <v>24</v>
          </cell>
          <cell r="Q8">
            <v>4</v>
          </cell>
          <cell r="R8">
            <v>14</v>
          </cell>
          <cell r="S8">
            <v>2</v>
          </cell>
          <cell r="T8">
            <v>7</v>
          </cell>
          <cell r="U8">
            <v>0</v>
          </cell>
          <cell r="V8">
            <v>2</v>
          </cell>
          <cell r="W8">
            <v>0</v>
          </cell>
          <cell r="X8">
            <v>1</v>
          </cell>
          <cell r="Y8">
            <v>0</v>
          </cell>
          <cell r="Z8">
            <v>4</v>
          </cell>
          <cell r="AA8">
            <v>1</v>
          </cell>
          <cell r="AB8">
            <v>0</v>
          </cell>
          <cell r="AC8">
            <v>0</v>
          </cell>
          <cell r="AD8">
            <v>3</v>
          </cell>
          <cell r="AE8">
            <v>0</v>
          </cell>
          <cell r="AF8">
            <v>1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1</v>
          </cell>
          <cell r="AO8">
            <v>1</v>
          </cell>
          <cell r="AP8">
            <v>0</v>
          </cell>
          <cell r="AQ8">
            <v>0</v>
          </cell>
          <cell r="AR8">
            <v>2</v>
          </cell>
          <cell r="AS8">
            <v>0</v>
          </cell>
          <cell r="AT8">
            <v>0</v>
          </cell>
          <cell r="AU8">
            <v>0</v>
          </cell>
          <cell r="AV8">
            <v>10</v>
          </cell>
          <cell r="AW8">
            <v>1</v>
          </cell>
          <cell r="AX8">
            <v>1</v>
          </cell>
          <cell r="AY8">
            <v>0</v>
          </cell>
          <cell r="AZ8">
            <v>10</v>
          </cell>
          <cell r="BA8">
            <v>2</v>
          </cell>
          <cell r="BB8">
            <v>2</v>
          </cell>
          <cell r="BC8">
            <v>0</v>
          </cell>
          <cell r="BD8">
            <v>8</v>
          </cell>
          <cell r="BE8">
            <v>0</v>
          </cell>
          <cell r="BF8">
            <v>1</v>
          </cell>
          <cell r="BG8">
            <v>0</v>
          </cell>
          <cell r="BH8">
            <v>0</v>
          </cell>
          <cell r="BI8">
            <v>0</v>
          </cell>
          <cell r="BJ8">
            <v>3</v>
          </cell>
          <cell r="BK8">
            <v>2</v>
          </cell>
        </row>
        <row r="9">
          <cell r="A9" t="str">
            <v>0208</v>
          </cell>
          <cell r="B9" t="str">
            <v>A</v>
          </cell>
          <cell r="D9" t="str">
            <v>동부</v>
          </cell>
          <cell r="E9" t="str">
            <v>성수</v>
          </cell>
          <cell r="F9">
            <v>131</v>
          </cell>
          <cell r="G9">
            <v>11</v>
          </cell>
          <cell r="H9">
            <v>27</v>
          </cell>
          <cell r="I9">
            <v>2</v>
          </cell>
          <cell r="J9">
            <v>3</v>
          </cell>
          <cell r="K9">
            <v>0</v>
          </cell>
          <cell r="L9">
            <v>59</v>
          </cell>
          <cell r="M9">
            <v>5</v>
          </cell>
          <cell r="N9">
            <v>35</v>
          </cell>
          <cell r="O9">
            <v>2</v>
          </cell>
          <cell r="P9">
            <v>61</v>
          </cell>
          <cell r="Q9">
            <v>6</v>
          </cell>
          <cell r="R9">
            <v>35</v>
          </cell>
          <cell r="S9">
            <v>3</v>
          </cell>
          <cell r="T9">
            <v>11</v>
          </cell>
          <cell r="U9">
            <v>1</v>
          </cell>
          <cell r="V9">
            <v>4</v>
          </cell>
          <cell r="W9">
            <v>0</v>
          </cell>
          <cell r="X9">
            <v>1</v>
          </cell>
          <cell r="Y9">
            <v>1</v>
          </cell>
          <cell r="Z9">
            <v>7</v>
          </cell>
          <cell r="AA9">
            <v>0</v>
          </cell>
          <cell r="AB9">
            <v>0</v>
          </cell>
          <cell r="AC9">
            <v>0</v>
          </cell>
          <cell r="AD9">
            <v>5</v>
          </cell>
          <cell r="AE9">
            <v>0</v>
          </cell>
          <cell r="AF9">
            <v>2</v>
          </cell>
          <cell r="AG9">
            <v>0</v>
          </cell>
          <cell r="AH9">
            <v>0</v>
          </cell>
          <cell r="AI9">
            <v>0</v>
          </cell>
          <cell r="AJ9">
            <v>1</v>
          </cell>
          <cell r="AK9">
            <v>0</v>
          </cell>
          <cell r="AL9">
            <v>1</v>
          </cell>
          <cell r="AM9">
            <v>0</v>
          </cell>
          <cell r="AN9">
            <v>2</v>
          </cell>
          <cell r="AO9">
            <v>0</v>
          </cell>
          <cell r="AP9">
            <v>0</v>
          </cell>
          <cell r="AQ9">
            <v>0</v>
          </cell>
          <cell r="AR9">
            <v>4</v>
          </cell>
          <cell r="AS9">
            <v>1</v>
          </cell>
          <cell r="AT9">
            <v>0</v>
          </cell>
          <cell r="AU9">
            <v>0</v>
          </cell>
          <cell r="AV9">
            <v>24</v>
          </cell>
          <cell r="AW9">
            <v>2</v>
          </cell>
          <cell r="AX9">
            <v>3</v>
          </cell>
          <cell r="AY9">
            <v>0</v>
          </cell>
          <cell r="AZ9">
            <v>28</v>
          </cell>
          <cell r="BA9">
            <v>3</v>
          </cell>
          <cell r="BB9">
            <v>5</v>
          </cell>
          <cell r="BC9">
            <v>0</v>
          </cell>
          <cell r="BD9">
            <v>19</v>
          </cell>
          <cell r="BE9">
            <v>1</v>
          </cell>
          <cell r="BF9">
            <v>2</v>
          </cell>
          <cell r="BG9">
            <v>0</v>
          </cell>
          <cell r="BH9">
            <v>2</v>
          </cell>
          <cell r="BI9">
            <v>0</v>
          </cell>
          <cell r="BJ9">
            <v>7</v>
          </cell>
          <cell r="BK9">
            <v>2</v>
          </cell>
        </row>
        <row r="10">
          <cell r="A10" t="str">
            <v>0209</v>
          </cell>
          <cell r="B10" t="str">
            <v>A</v>
          </cell>
          <cell r="D10" t="str">
            <v>동부</v>
          </cell>
          <cell r="E10" t="str">
            <v>광진</v>
          </cell>
          <cell r="F10">
            <v>107</v>
          </cell>
          <cell r="G10">
            <v>11</v>
          </cell>
          <cell r="H10">
            <v>23</v>
          </cell>
          <cell r="I10">
            <v>0</v>
          </cell>
          <cell r="J10">
            <v>3</v>
          </cell>
          <cell r="K10">
            <v>0</v>
          </cell>
          <cell r="L10">
            <v>46</v>
          </cell>
          <cell r="M10">
            <v>6</v>
          </cell>
          <cell r="N10">
            <v>30</v>
          </cell>
          <cell r="O10">
            <v>1</v>
          </cell>
          <cell r="P10">
            <v>49</v>
          </cell>
          <cell r="Q10">
            <v>6</v>
          </cell>
          <cell r="R10">
            <v>28</v>
          </cell>
          <cell r="S10">
            <v>4</v>
          </cell>
          <cell r="T10">
            <v>9</v>
          </cell>
          <cell r="U10">
            <v>1</v>
          </cell>
          <cell r="V10">
            <v>3</v>
          </cell>
          <cell r="W10">
            <v>0</v>
          </cell>
          <cell r="X10">
            <v>0</v>
          </cell>
          <cell r="Y10">
            <v>0</v>
          </cell>
          <cell r="Z10">
            <v>6</v>
          </cell>
          <cell r="AA10">
            <v>0</v>
          </cell>
          <cell r="AB10">
            <v>0</v>
          </cell>
          <cell r="AC10">
            <v>0</v>
          </cell>
          <cell r="AD10">
            <v>5</v>
          </cell>
          <cell r="AE10">
            <v>0</v>
          </cell>
          <cell r="AF10">
            <v>2</v>
          </cell>
          <cell r="AG10">
            <v>0</v>
          </cell>
          <cell r="AH10">
            <v>0</v>
          </cell>
          <cell r="AI10">
            <v>0</v>
          </cell>
          <cell r="AJ10">
            <v>1</v>
          </cell>
          <cell r="AK10">
            <v>0</v>
          </cell>
          <cell r="AL10">
            <v>1</v>
          </cell>
          <cell r="AM10">
            <v>0</v>
          </cell>
          <cell r="AN10">
            <v>1</v>
          </cell>
          <cell r="AO10">
            <v>0</v>
          </cell>
          <cell r="AP10">
            <v>0</v>
          </cell>
          <cell r="AQ10">
            <v>0</v>
          </cell>
          <cell r="AR10">
            <v>4</v>
          </cell>
          <cell r="AS10">
            <v>0</v>
          </cell>
          <cell r="AT10">
            <v>0</v>
          </cell>
          <cell r="AU10">
            <v>0</v>
          </cell>
          <cell r="AV10">
            <v>18</v>
          </cell>
          <cell r="AW10">
            <v>2</v>
          </cell>
          <cell r="AX10">
            <v>3</v>
          </cell>
          <cell r="AY10">
            <v>0</v>
          </cell>
          <cell r="AZ10">
            <v>23</v>
          </cell>
          <cell r="BA10">
            <v>4</v>
          </cell>
          <cell r="BB10">
            <v>4</v>
          </cell>
          <cell r="BC10">
            <v>1</v>
          </cell>
          <cell r="BD10">
            <v>15</v>
          </cell>
          <cell r="BE10">
            <v>1</v>
          </cell>
          <cell r="BF10">
            <v>1</v>
          </cell>
          <cell r="BG10">
            <v>0</v>
          </cell>
          <cell r="BH10">
            <v>2</v>
          </cell>
          <cell r="BI10">
            <v>0</v>
          </cell>
          <cell r="BJ10">
            <v>6</v>
          </cell>
          <cell r="BK10">
            <v>2</v>
          </cell>
        </row>
        <row r="11">
          <cell r="A11" t="str">
            <v>0210</v>
          </cell>
          <cell r="B11" t="str">
            <v>A</v>
          </cell>
          <cell r="D11" t="str">
            <v>동부</v>
          </cell>
          <cell r="E11" t="str">
            <v>중랑</v>
          </cell>
          <cell r="F11">
            <v>131</v>
          </cell>
          <cell r="G11">
            <v>9</v>
          </cell>
          <cell r="H11">
            <v>23</v>
          </cell>
          <cell r="I11">
            <v>5</v>
          </cell>
          <cell r="J11">
            <v>3</v>
          </cell>
          <cell r="K11">
            <v>0</v>
          </cell>
          <cell r="L11">
            <v>65</v>
          </cell>
          <cell r="M11">
            <v>1</v>
          </cell>
          <cell r="N11">
            <v>28</v>
          </cell>
          <cell r="O11">
            <v>3</v>
          </cell>
          <cell r="P11">
            <v>60</v>
          </cell>
          <cell r="Q11">
            <v>5</v>
          </cell>
          <cell r="R11">
            <v>43</v>
          </cell>
          <cell r="S11">
            <v>1</v>
          </cell>
          <cell r="T11">
            <v>8</v>
          </cell>
          <cell r="U11">
            <v>0</v>
          </cell>
          <cell r="V11">
            <v>3</v>
          </cell>
          <cell r="W11">
            <v>1</v>
          </cell>
          <cell r="X11">
            <v>0</v>
          </cell>
          <cell r="Y11">
            <v>0</v>
          </cell>
          <cell r="Z11">
            <v>6</v>
          </cell>
          <cell r="AA11">
            <v>0</v>
          </cell>
          <cell r="AB11">
            <v>0</v>
          </cell>
          <cell r="AC11">
            <v>0</v>
          </cell>
          <cell r="AD11">
            <v>4</v>
          </cell>
          <cell r="AE11">
            <v>0</v>
          </cell>
          <cell r="AF11">
            <v>3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1</v>
          </cell>
          <cell r="AL11">
            <v>1</v>
          </cell>
          <cell r="AM11">
            <v>1</v>
          </cell>
          <cell r="AN11">
            <v>2</v>
          </cell>
          <cell r="AO11">
            <v>1</v>
          </cell>
          <cell r="AP11">
            <v>0</v>
          </cell>
          <cell r="AQ11">
            <v>0</v>
          </cell>
          <cell r="AR11">
            <v>4</v>
          </cell>
          <cell r="AS11">
            <v>1</v>
          </cell>
          <cell r="AT11">
            <v>0</v>
          </cell>
          <cell r="AU11">
            <v>0</v>
          </cell>
          <cell r="AV11">
            <v>22</v>
          </cell>
          <cell r="AW11">
            <v>0</v>
          </cell>
          <cell r="AX11">
            <v>3</v>
          </cell>
          <cell r="AY11">
            <v>0</v>
          </cell>
          <cell r="AZ11">
            <v>29</v>
          </cell>
          <cell r="BA11">
            <v>3</v>
          </cell>
          <cell r="BB11">
            <v>6</v>
          </cell>
          <cell r="BC11">
            <v>0</v>
          </cell>
          <cell r="BD11">
            <v>24</v>
          </cell>
          <cell r="BE11">
            <v>1</v>
          </cell>
          <cell r="BF11">
            <v>3</v>
          </cell>
          <cell r="BG11">
            <v>0</v>
          </cell>
          <cell r="BH11">
            <v>2</v>
          </cell>
          <cell r="BI11">
            <v>0</v>
          </cell>
          <cell r="BJ11">
            <v>8</v>
          </cell>
          <cell r="BK11">
            <v>0</v>
          </cell>
        </row>
        <row r="12">
          <cell r="A12" t="str">
            <v>0211</v>
          </cell>
          <cell r="B12" t="str">
            <v>A</v>
          </cell>
          <cell r="D12" t="str">
            <v>동부</v>
          </cell>
          <cell r="E12" t="str">
            <v>면목</v>
          </cell>
          <cell r="F12">
            <v>133</v>
          </cell>
          <cell r="G12">
            <v>7</v>
          </cell>
          <cell r="H12">
            <v>22</v>
          </cell>
          <cell r="I12">
            <v>1</v>
          </cell>
          <cell r="J12">
            <v>3</v>
          </cell>
          <cell r="K12">
            <v>0</v>
          </cell>
          <cell r="L12">
            <v>69</v>
          </cell>
          <cell r="M12">
            <v>3</v>
          </cell>
          <cell r="N12">
            <v>29</v>
          </cell>
          <cell r="O12">
            <v>2</v>
          </cell>
          <cell r="P12">
            <v>55</v>
          </cell>
          <cell r="Q12">
            <v>2</v>
          </cell>
          <cell r="R12">
            <v>49</v>
          </cell>
          <cell r="S12">
            <v>3</v>
          </cell>
          <cell r="T12">
            <v>9</v>
          </cell>
          <cell r="U12">
            <v>1</v>
          </cell>
          <cell r="V12">
            <v>3</v>
          </cell>
          <cell r="W12">
            <v>1</v>
          </cell>
          <cell r="X12">
            <v>1</v>
          </cell>
          <cell r="Y12">
            <v>0</v>
          </cell>
          <cell r="Z12">
            <v>6</v>
          </cell>
          <cell r="AA12">
            <v>0</v>
          </cell>
          <cell r="AB12">
            <v>0</v>
          </cell>
          <cell r="AC12">
            <v>0</v>
          </cell>
          <cell r="AD12">
            <v>5</v>
          </cell>
          <cell r="AE12">
            <v>0</v>
          </cell>
          <cell r="AF12">
            <v>2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1</v>
          </cell>
          <cell r="AO12">
            <v>0</v>
          </cell>
          <cell r="AP12">
            <v>0</v>
          </cell>
          <cell r="AQ12">
            <v>0</v>
          </cell>
          <cell r="AR12">
            <v>4</v>
          </cell>
          <cell r="AS12">
            <v>0</v>
          </cell>
          <cell r="AT12">
            <v>0</v>
          </cell>
          <cell r="AU12">
            <v>0</v>
          </cell>
          <cell r="AV12">
            <v>20</v>
          </cell>
          <cell r="AW12">
            <v>0</v>
          </cell>
          <cell r="AX12">
            <v>3</v>
          </cell>
          <cell r="AY12">
            <v>0</v>
          </cell>
          <cell r="AZ12">
            <v>27</v>
          </cell>
          <cell r="BA12">
            <v>2</v>
          </cell>
          <cell r="BB12">
            <v>8</v>
          </cell>
          <cell r="BC12">
            <v>0</v>
          </cell>
          <cell r="BD12">
            <v>27</v>
          </cell>
          <cell r="BE12">
            <v>0</v>
          </cell>
          <cell r="BF12">
            <v>3</v>
          </cell>
          <cell r="BG12">
            <v>0</v>
          </cell>
          <cell r="BH12">
            <v>2</v>
          </cell>
          <cell r="BI12">
            <v>1</v>
          </cell>
          <cell r="BJ12">
            <v>9</v>
          </cell>
          <cell r="BK12">
            <v>2</v>
          </cell>
        </row>
        <row r="13">
          <cell r="A13" t="str">
            <v>0212</v>
          </cell>
          <cell r="B13" t="str">
            <v>A</v>
          </cell>
          <cell r="D13" t="str">
            <v>동부</v>
          </cell>
          <cell r="E13" t="str">
            <v>도봉</v>
          </cell>
          <cell r="F13">
            <v>152</v>
          </cell>
          <cell r="G13">
            <v>14</v>
          </cell>
          <cell r="H13">
            <v>31</v>
          </cell>
          <cell r="I13">
            <v>4</v>
          </cell>
          <cell r="J13">
            <v>4</v>
          </cell>
          <cell r="K13">
            <v>0</v>
          </cell>
          <cell r="L13">
            <v>68</v>
          </cell>
          <cell r="M13">
            <v>6</v>
          </cell>
          <cell r="N13">
            <v>41</v>
          </cell>
          <cell r="O13">
            <v>5</v>
          </cell>
          <cell r="P13">
            <v>71</v>
          </cell>
          <cell r="Q13">
            <v>6</v>
          </cell>
          <cell r="R13">
            <v>40</v>
          </cell>
          <cell r="S13">
            <v>3</v>
          </cell>
          <cell r="T13">
            <v>12</v>
          </cell>
          <cell r="U13">
            <v>1</v>
          </cell>
          <cell r="V13">
            <v>5</v>
          </cell>
          <cell r="W13">
            <v>1</v>
          </cell>
          <cell r="X13">
            <v>1</v>
          </cell>
          <cell r="Y13">
            <v>0</v>
          </cell>
          <cell r="Z13">
            <v>9</v>
          </cell>
          <cell r="AA13">
            <v>0</v>
          </cell>
          <cell r="AB13">
            <v>0</v>
          </cell>
          <cell r="AC13">
            <v>0</v>
          </cell>
          <cell r="AD13">
            <v>6</v>
          </cell>
          <cell r="AE13">
            <v>2</v>
          </cell>
          <cell r="AF13">
            <v>3</v>
          </cell>
          <cell r="AG13">
            <v>0</v>
          </cell>
          <cell r="AH13">
            <v>0</v>
          </cell>
          <cell r="AI13">
            <v>0</v>
          </cell>
          <cell r="AJ13">
            <v>1</v>
          </cell>
          <cell r="AK13">
            <v>0</v>
          </cell>
          <cell r="AL13">
            <v>0</v>
          </cell>
          <cell r="AM13">
            <v>1</v>
          </cell>
          <cell r="AN13">
            <v>2</v>
          </cell>
          <cell r="AO13">
            <v>0</v>
          </cell>
          <cell r="AP13">
            <v>0</v>
          </cell>
          <cell r="AQ13">
            <v>0</v>
          </cell>
          <cell r="AR13">
            <v>4</v>
          </cell>
          <cell r="AS13">
            <v>0</v>
          </cell>
          <cell r="AT13">
            <v>0</v>
          </cell>
          <cell r="AU13">
            <v>0</v>
          </cell>
          <cell r="AV13">
            <v>28</v>
          </cell>
          <cell r="AW13">
            <v>3</v>
          </cell>
          <cell r="AX13">
            <v>4</v>
          </cell>
          <cell r="AY13">
            <v>0</v>
          </cell>
          <cell r="AZ13">
            <v>33</v>
          </cell>
          <cell r="BA13">
            <v>3</v>
          </cell>
          <cell r="BB13">
            <v>6</v>
          </cell>
          <cell r="BC13">
            <v>1</v>
          </cell>
          <cell r="BD13">
            <v>23</v>
          </cell>
          <cell r="BE13">
            <v>0</v>
          </cell>
          <cell r="BF13">
            <v>2</v>
          </cell>
          <cell r="BG13">
            <v>1</v>
          </cell>
          <cell r="BH13">
            <v>2</v>
          </cell>
          <cell r="BI13">
            <v>0</v>
          </cell>
          <cell r="BJ13">
            <v>7</v>
          </cell>
          <cell r="BK13">
            <v>1</v>
          </cell>
        </row>
        <row r="14">
          <cell r="A14" t="str">
            <v>0213</v>
          </cell>
          <cell r="B14" t="str">
            <v>A</v>
          </cell>
          <cell r="D14" t="str">
            <v>동부</v>
          </cell>
          <cell r="E14" t="str">
            <v>미아</v>
          </cell>
          <cell r="F14">
            <v>58</v>
          </cell>
          <cell r="G14">
            <v>4</v>
          </cell>
          <cell r="H14">
            <v>13</v>
          </cell>
          <cell r="I14">
            <v>1</v>
          </cell>
          <cell r="J14">
            <v>2</v>
          </cell>
          <cell r="K14">
            <v>0</v>
          </cell>
          <cell r="L14">
            <v>25</v>
          </cell>
          <cell r="M14">
            <v>2</v>
          </cell>
          <cell r="N14">
            <v>17</v>
          </cell>
          <cell r="O14">
            <v>0</v>
          </cell>
          <cell r="P14">
            <v>26</v>
          </cell>
          <cell r="Q14">
            <v>2</v>
          </cell>
          <cell r="R14">
            <v>15</v>
          </cell>
          <cell r="S14">
            <v>2</v>
          </cell>
          <cell r="T14">
            <v>5</v>
          </cell>
          <cell r="U14">
            <v>0</v>
          </cell>
          <cell r="V14">
            <v>2</v>
          </cell>
          <cell r="W14">
            <v>0</v>
          </cell>
          <cell r="X14">
            <v>0</v>
          </cell>
          <cell r="Y14">
            <v>0</v>
          </cell>
          <cell r="Z14">
            <v>4</v>
          </cell>
          <cell r="AA14">
            <v>0</v>
          </cell>
          <cell r="AB14">
            <v>0</v>
          </cell>
          <cell r="AC14">
            <v>0</v>
          </cell>
          <cell r="AD14">
            <v>3</v>
          </cell>
          <cell r="AE14">
            <v>0</v>
          </cell>
          <cell r="AF14">
            <v>1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1</v>
          </cell>
          <cell r="AO14">
            <v>0</v>
          </cell>
          <cell r="AP14">
            <v>0</v>
          </cell>
          <cell r="AQ14">
            <v>0</v>
          </cell>
          <cell r="AR14">
            <v>2</v>
          </cell>
          <cell r="AS14">
            <v>1</v>
          </cell>
          <cell r="AT14">
            <v>0</v>
          </cell>
          <cell r="AU14">
            <v>0</v>
          </cell>
          <cell r="AV14">
            <v>10</v>
          </cell>
          <cell r="AW14">
            <v>0</v>
          </cell>
          <cell r="AX14">
            <v>2</v>
          </cell>
          <cell r="AY14">
            <v>0</v>
          </cell>
          <cell r="AZ14">
            <v>11</v>
          </cell>
          <cell r="BA14">
            <v>1</v>
          </cell>
          <cell r="BB14">
            <v>2</v>
          </cell>
          <cell r="BC14">
            <v>0</v>
          </cell>
          <cell r="BD14">
            <v>8</v>
          </cell>
          <cell r="BE14">
            <v>2</v>
          </cell>
          <cell r="BF14">
            <v>2</v>
          </cell>
          <cell r="BG14">
            <v>0</v>
          </cell>
          <cell r="BH14">
            <v>0</v>
          </cell>
          <cell r="BI14">
            <v>0</v>
          </cell>
          <cell r="BJ14">
            <v>3</v>
          </cell>
          <cell r="BK14">
            <v>0</v>
          </cell>
        </row>
        <row r="15">
          <cell r="A15" t="str">
            <v>0214</v>
          </cell>
          <cell r="B15" t="str">
            <v>A</v>
          </cell>
          <cell r="D15" t="str">
            <v>동부</v>
          </cell>
          <cell r="E15" t="str">
            <v>창동</v>
          </cell>
          <cell r="F15">
            <v>131</v>
          </cell>
          <cell r="G15">
            <v>10</v>
          </cell>
          <cell r="H15">
            <v>29</v>
          </cell>
          <cell r="I15">
            <v>0</v>
          </cell>
          <cell r="J15">
            <v>4</v>
          </cell>
          <cell r="K15">
            <v>0</v>
          </cell>
          <cell r="L15">
            <v>54</v>
          </cell>
          <cell r="M15">
            <v>3</v>
          </cell>
          <cell r="N15">
            <v>38</v>
          </cell>
          <cell r="O15">
            <v>2</v>
          </cell>
          <cell r="P15">
            <v>63</v>
          </cell>
          <cell r="Q15">
            <v>8</v>
          </cell>
          <cell r="R15">
            <v>30</v>
          </cell>
          <cell r="S15">
            <v>0</v>
          </cell>
          <cell r="T15">
            <v>11</v>
          </cell>
          <cell r="U15">
            <v>2</v>
          </cell>
          <cell r="V15">
            <v>4</v>
          </cell>
          <cell r="W15">
            <v>0</v>
          </cell>
          <cell r="X15">
            <v>1</v>
          </cell>
          <cell r="Y15">
            <v>0</v>
          </cell>
          <cell r="Z15">
            <v>8</v>
          </cell>
          <cell r="AA15">
            <v>0</v>
          </cell>
          <cell r="AB15">
            <v>0</v>
          </cell>
          <cell r="AC15">
            <v>0</v>
          </cell>
          <cell r="AD15">
            <v>6</v>
          </cell>
          <cell r="AE15">
            <v>0</v>
          </cell>
          <cell r="AF15">
            <v>2</v>
          </cell>
          <cell r="AG15">
            <v>0</v>
          </cell>
          <cell r="AH15">
            <v>0</v>
          </cell>
          <cell r="AI15">
            <v>0</v>
          </cell>
          <cell r="AJ15">
            <v>1</v>
          </cell>
          <cell r="AK15">
            <v>0</v>
          </cell>
          <cell r="AL15">
            <v>1</v>
          </cell>
          <cell r="AM15">
            <v>0</v>
          </cell>
          <cell r="AN15">
            <v>1</v>
          </cell>
          <cell r="AO15">
            <v>0</v>
          </cell>
          <cell r="AP15">
            <v>0</v>
          </cell>
          <cell r="AQ15">
            <v>0</v>
          </cell>
          <cell r="AR15">
            <v>5</v>
          </cell>
          <cell r="AS15">
            <v>0</v>
          </cell>
          <cell r="AT15">
            <v>0</v>
          </cell>
          <cell r="AU15">
            <v>0</v>
          </cell>
          <cell r="AV15">
            <v>24</v>
          </cell>
          <cell r="AW15">
            <v>3</v>
          </cell>
          <cell r="AX15">
            <v>4</v>
          </cell>
          <cell r="AY15">
            <v>0</v>
          </cell>
          <cell r="AZ15">
            <v>29</v>
          </cell>
          <cell r="BA15">
            <v>5</v>
          </cell>
          <cell r="BB15">
            <v>4</v>
          </cell>
          <cell r="BC15">
            <v>0</v>
          </cell>
          <cell r="BD15">
            <v>17</v>
          </cell>
          <cell r="BE15">
            <v>0</v>
          </cell>
          <cell r="BF15">
            <v>1</v>
          </cell>
          <cell r="BG15">
            <v>0</v>
          </cell>
          <cell r="BH15">
            <v>2</v>
          </cell>
          <cell r="BI15">
            <v>0</v>
          </cell>
          <cell r="BJ15">
            <v>6</v>
          </cell>
          <cell r="BK15">
            <v>0</v>
          </cell>
        </row>
        <row r="16">
          <cell r="A16" t="str">
            <v>0215</v>
          </cell>
          <cell r="B16" t="str">
            <v>A</v>
          </cell>
          <cell r="D16" t="str">
            <v>동부</v>
          </cell>
          <cell r="E16" t="str">
            <v>상계</v>
          </cell>
          <cell r="F16">
            <v>145</v>
          </cell>
          <cell r="G16">
            <v>18</v>
          </cell>
          <cell r="H16">
            <v>36</v>
          </cell>
          <cell r="I16">
            <v>3</v>
          </cell>
          <cell r="J16">
            <v>4</v>
          </cell>
          <cell r="K16">
            <v>0</v>
          </cell>
          <cell r="L16">
            <v>54</v>
          </cell>
          <cell r="M16">
            <v>8</v>
          </cell>
          <cell r="N16">
            <v>46</v>
          </cell>
          <cell r="O16">
            <v>1</v>
          </cell>
          <cell r="P16">
            <v>71</v>
          </cell>
          <cell r="Q16">
            <v>12</v>
          </cell>
          <cell r="R16">
            <v>28</v>
          </cell>
          <cell r="S16">
            <v>5</v>
          </cell>
          <cell r="T16">
            <v>13</v>
          </cell>
          <cell r="U16">
            <v>0</v>
          </cell>
          <cell r="V16">
            <v>4</v>
          </cell>
          <cell r="W16">
            <v>0</v>
          </cell>
          <cell r="X16">
            <v>1</v>
          </cell>
          <cell r="Y16">
            <v>0</v>
          </cell>
          <cell r="Z16">
            <v>12</v>
          </cell>
          <cell r="AA16">
            <v>0</v>
          </cell>
          <cell r="AB16">
            <v>0</v>
          </cell>
          <cell r="AC16">
            <v>0</v>
          </cell>
          <cell r="AD16">
            <v>7</v>
          </cell>
          <cell r="AE16">
            <v>1</v>
          </cell>
          <cell r="AF16">
            <v>3</v>
          </cell>
          <cell r="AG16">
            <v>0</v>
          </cell>
          <cell r="AH16">
            <v>0</v>
          </cell>
          <cell r="AI16">
            <v>0</v>
          </cell>
          <cell r="AJ16">
            <v>1</v>
          </cell>
          <cell r="AK16">
            <v>0</v>
          </cell>
          <cell r="AL16">
            <v>1</v>
          </cell>
          <cell r="AM16">
            <v>0</v>
          </cell>
          <cell r="AN16">
            <v>1</v>
          </cell>
          <cell r="AO16">
            <v>1</v>
          </cell>
          <cell r="AP16">
            <v>1</v>
          </cell>
          <cell r="AQ16">
            <v>0</v>
          </cell>
          <cell r="AR16">
            <v>5</v>
          </cell>
          <cell r="AS16">
            <v>1</v>
          </cell>
          <cell r="AT16">
            <v>0</v>
          </cell>
          <cell r="AU16">
            <v>0</v>
          </cell>
          <cell r="AV16">
            <v>26</v>
          </cell>
          <cell r="AW16">
            <v>3</v>
          </cell>
          <cell r="AX16">
            <v>5</v>
          </cell>
          <cell r="AY16">
            <v>0</v>
          </cell>
          <cell r="AZ16">
            <v>33</v>
          </cell>
          <cell r="BA16">
            <v>7</v>
          </cell>
          <cell r="BB16">
            <v>4</v>
          </cell>
          <cell r="BC16">
            <v>2</v>
          </cell>
          <cell r="BD16">
            <v>15</v>
          </cell>
          <cell r="BE16">
            <v>2</v>
          </cell>
          <cell r="BF16">
            <v>2</v>
          </cell>
          <cell r="BG16">
            <v>0</v>
          </cell>
          <cell r="BH16">
            <v>1</v>
          </cell>
          <cell r="BI16">
            <v>0</v>
          </cell>
          <cell r="BJ16">
            <v>6</v>
          </cell>
          <cell r="BK16">
            <v>1</v>
          </cell>
        </row>
        <row r="17">
          <cell r="A17" t="str">
            <v>0216</v>
          </cell>
          <cell r="B17" t="str">
            <v>A</v>
          </cell>
          <cell r="D17" t="str">
            <v>동부</v>
          </cell>
          <cell r="E17" t="str">
            <v>노원</v>
          </cell>
          <cell r="F17">
            <v>96</v>
          </cell>
          <cell r="G17">
            <v>5</v>
          </cell>
          <cell r="H17">
            <v>25</v>
          </cell>
          <cell r="I17">
            <v>1</v>
          </cell>
          <cell r="J17">
            <v>3</v>
          </cell>
          <cell r="K17">
            <v>0</v>
          </cell>
          <cell r="L17">
            <v>35</v>
          </cell>
          <cell r="M17">
            <v>4</v>
          </cell>
          <cell r="N17">
            <v>33</v>
          </cell>
          <cell r="O17">
            <v>1</v>
          </cell>
          <cell r="P17">
            <v>44</v>
          </cell>
          <cell r="Q17">
            <v>1</v>
          </cell>
          <cell r="R17">
            <v>19</v>
          </cell>
          <cell r="S17">
            <v>3</v>
          </cell>
          <cell r="T17">
            <v>10</v>
          </cell>
          <cell r="U17">
            <v>0</v>
          </cell>
          <cell r="V17">
            <v>4</v>
          </cell>
          <cell r="W17">
            <v>0</v>
          </cell>
          <cell r="X17">
            <v>0</v>
          </cell>
          <cell r="Y17">
            <v>0</v>
          </cell>
          <cell r="Z17">
            <v>7</v>
          </cell>
          <cell r="AA17">
            <v>1</v>
          </cell>
          <cell r="AB17">
            <v>0</v>
          </cell>
          <cell r="AC17">
            <v>0</v>
          </cell>
          <cell r="AD17">
            <v>5</v>
          </cell>
          <cell r="AE17">
            <v>0</v>
          </cell>
          <cell r="AF17">
            <v>2</v>
          </cell>
          <cell r="AG17">
            <v>0</v>
          </cell>
          <cell r="AH17">
            <v>0</v>
          </cell>
          <cell r="AI17">
            <v>0</v>
          </cell>
          <cell r="AJ17">
            <v>1</v>
          </cell>
          <cell r="AK17">
            <v>0</v>
          </cell>
          <cell r="AL17">
            <v>1</v>
          </cell>
          <cell r="AM17">
            <v>0</v>
          </cell>
          <cell r="AN17">
            <v>1</v>
          </cell>
          <cell r="AO17">
            <v>0</v>
          </cell>
          <cell r="AP17">
            <v>0</v>
          </cell>
          <cell r="AQ17">
            <v>0</v>
          </cell>
          <cell r="AR17">
            <v>4</v>
          </cell>
          <cell r="AS17">
            <v>0</v>
          </cell>
          <cell r="AT17">
            <v>0</v>
          </cell>
          <cell r="AU17">
            <v>0</v>
          </cell>
          <cell r="AV17">
            <v>16</v>
          </cell>
          <cell r="AW17">
            <v>1</v>
          </cell>
          <cell r="AX17">
            <v>2</v>
          </cell>
          <cell r="AY17">
            <v>0</v>
          </cell>
          <cell r="AZ17">
            <v>21</v>
          </cell>
          <cell r="BA17">
            <v>0</v>
          </cell>
          <cell r="BB17">
            <v>3</v>
          </cell>
          <cell r="BC17">
            <v>0</v>
          </cell>
          <cell r="BD17">
            <v>11</v>
          </cell>
          <cell r="BE17">
            <v>2</v>
          </cell>
          <cell r="BF17">
            <v>1</v>
          </cell>
          <cell r="BG17">
            <v>0</v>
          </cell>
          <cell r="BH17">
            <v>0</v>
          </cell>
          <cell r="BI17">
            <v>1</v>
          </cell>
          <cell r="BJ17">
            <v>4</v>
          </cell>
          <cell r="BK17">
            <v>0</v>
          </cell>
        </row>
        <row r="18">
          <cell r="A18" t="str">
            <v>0217</v>
          </cell>
          <cell r="B18" t="str">
            <v>A</v>
          </cell>
          <cell r="D18" t="str">
            <v>동부</v>
          </cell>
          <cell r="E18" t="str">
            <v>의정부</v>
          </cell>
          <cell r="F18">
            <v>165</v>
          </cell>
          <cell r="G18">
            <v>16</v>
          </cell>
          <cell r="H18">
            <v>39</v>
          </cell>
          <cell r="I18">
            <v>6</v>
          </cell>
          <cell r="J18">
            <v>4</v>
          </cell>
          <cell r="K18">
            <v>0</v>
          </cell>
          <cell r="L18">
            <v>70</v>
          </cell>
          <cell r="M18">
            <v>4</v>
          </cell>
          <cell r="N18">
            <v>51</v>
          </cell>
          <cell r="O18">
            <v>9</v>
          </cell>
          <cell r="P18">
            <v>70</v>
          </cell>
          <cell r="Q18">
            <v>5</v>
          </cell>
          <cell r="R18">
            <v>44</v>
          </cell>
          <cell r="S18">
            <v>2</v>
          </cell>
          <cell r="T18">
            <v>15</v>
          </cell>
          <cell r="U18">
            <v>3</v>
          </cell>
          <cell r="V18">
            <v>6</v>
          </cell>
          <cell r="W18">
            <v>1</v>
          </cell>
          <cell r="X18">
            <v>1</v>
          </cell>
          <cell r="Y18">
            <v>1</v>
          </cell>
          <cell r="Z18">
            <v>11</v>
          </cell>
          <cell r="AA18">
            <v>2</v>
          </cell>
          <cell r="AB18">
            <v>0</v>
          </cell>
          <cell r="AC18">
            <v>0</v>
          </cell>
          <cell r="AD18">
            <v>8</v>
          </cell>
          <cell r="AE18">
            <v>1</v>
          </cell>
          <cell r="AF18">
            <v>4</v>
          </cell>
          <cell r="AG18">
            <v>1</v>
          </cell>
          <cell r="AH18">
            <v>0</v>
          </cell>
          <cell r="AI18">
            <v>0</v>
          </cell>
          <cell r="AJ18">
            <v>1</v>
          </cell>
          <cell r="AK18">
            <v>0</v>
          </cell>
          <cell r="AL18">
            <v>1</v>
          </cell>
          <cell r="AM18">
            <v>0</v>
          </cell>
          <cell r="AN18">
            <v>2</v>
          </cell>
          <cell r="AO18">
            <v>0</v>
          </cell>
          <cell r="AP18">
            <v>0</v>
          </cell>
          <cell r="AQ18">
            <v>0</v>
          </cell>
          <cell r="AR18">
            <v>5</v>
          </cell>
          <cell r="AS18">
            <v>0</v>
          </cell>
          <cell r="AT18">
            <v>0</v>
          </cell>
          <cell r="AU18">
            <v>0</v>
          </cell>
          <cell r="AV18">
            <v>26</v>
          </cell>
          <cell r="AW18">
            <v>2</v>
          </cell>
          <cell r="AX18">
            <v>4</v>
          </cell>
          <cell r="AY18">
            <v>0</v>
          </cell>
          <cell r="AZ18">
            <v>33</v>
          </cell>
          <cell r="BA18">
            <v>3</v>
          </cell>
          <cell r="BB18">
            <v>7</v>
          </cell>
          <cell r="BC18">
            <v>0</v>
          </cell>
          <cell r="BD18">
            <v>24</v>
          </cell>
          <cell r="BE18">
            <v>1</v>
          </cell>
          <cell r="BF18">
            <v>3</v>
          </cell>
          <cell r="BG18">
            <v>0</v>
          </cell>
          <cell r="BH18">
            <v>2</v>
          </cell>
          <cell r="BI18">
            <v>1</v>
          </cell>
          <cell r="BJ18">
            <v>8</v>
          </cell>
          <cell r="BK18">
            <v>0</v>
          </cell>
        </row>
        <row r="19">
          <cell r="A19" t="str">
            <v>0219</v>
          </cell>
          <cell r="B19" t="str">
            <v>A</v>
          </cell>
          <cell r="D19" t="str">
            <v>동부</v>
          </cell>
          <cell r="E19" t="str">
            <v>포천</v>
          </cell>
          <cell r="F19">
            <v>78</v>
          </cell>
          <cell r="G19">
            <v>7</v>
          </cell>
          <cell r="H19">
            <v>18</v>
          </cell>
          <cell r="I19">
            <v>1</v>
          </cell>
          <cell r="J19">
            <v>2</v>
          </cell>
          <cell r="K19">
            <v>0</v>
          </cell>
          <cell r="L19">
            <v>35</v>
          </cell>
          <cell r="M19">
            <v>6</v>
          </cell>
          <cell r="N19">
            <v>24</v>
          </cell>
          <cell r="O19">
            <v>1</v>
          </cell>
          <cell r="P19">
            <v>31</v>
          </cell>
          <cell r="Q19">
            <v>1</v>
          </cell>
          <cell r="R19">
            <v>23</v>
          </cell>
          <cell r="S19">
            <v>5</v>
          </cell>
          <cell r="T19">
            <v>7</v>
          </cell>
          <cell r="U19">
            <v>0</v>
          </cell>
          <cell r="V19">
            <v>4</v>
          </cell>
          <cell r="W19">
            <v>0</v>
          </cell>
          <cell r="X19">
            <v>0</v>
          </cell>
          <cell r="Y19">
            <v>0</v>
          </cell>
          <cell r="Z19">
            <v>5</v>
          </cell>
          <cell r="AA19">
            <v>0</v>
          </cell>
          <cell r="AB19">
            <v>0</v>
          </cell>
          <cell r="AC19">
            <v>0</v>
          </cell>
          <cell r="AD19">
            <v>4</v>
          </cell>
          <cell r="AE19">
            <v>0</v>
          </cell>
          <cell r="AF19">
            <v>2</v>
          </cell>
          <cell r="AG19">
            <v>1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1</v>
          </cell>
          <cell r="AO19">
            <v>0</v>
          </cell>
          <cell r="AP19">
            <v>0</v>
          </cell>
          <cell r="AQ19">
            <v>0</v>
          </cell>
          <cell r="AR19">
            <v>2</v>
          </cell>
          <cell r="AS19">
            <v>0</v>
          </cell>
          <cell r="AT19">
            <v>0</v>
          </cell>
          <cell r="AU19">
            <v>0</v>
          </cell>
          <cell r="AV19">
            <v>12</v>
          </cell>
          <cell r="AW19">
            <v>1</v>
          </cell>
          <cell r="AX19">
            <v>2</v>
          </cell>
          <cell r="AY19">
            <v>0</v>
          </cell>
          <cell r="AZ19">
            <v>14</v>
          </cell>
          <cell r="BA19">
            <v>0</v>
          </cell>
          <cell r="BB19">
            <v>3</v>
          </cell>
          <cell r="BC19">
            <v>0</v>
          </cell>
          <cell r="BD19">
            <v>14</v>
          </cell>
          <cell r="BE19">
            <v>5</v>
          </cell>
          <cell r="BF19">
            <v>1</v>
          </cell>
          <cell r="BG19">
            <v>0</v>
          </cell>
          <cell r="BH19">
            <v>1</v>
          </cell>
          <cell r="BI19">
            <v>0</v>
          </cell>
          <cell r="BJ19">
            <v>4</v>
          </cell>
          <cell r="BK19">
            <v>0</v>
          </cell>
        </row>
        <row r="20">
          <cell r="A20" t="str">
            <v>0220</v>
          </cell>
          <cell r="B20" t="str">
            <v>A</v>
          </cell>
          <cell r="D20" t="str">
            <v>동부</v>
          </cell>
          <cell r="E20" t="str">
            <v>동두천</v>
          </cell>
          <cell r="F20">
            <v>118</v>
          </cell>
          <cell r="G20">
            <v>10</v>
          </cell>
          <cell r="H20">
            <v>23</v>
          </cell>
          <cell r="I20">
            <v>3</v>
          </cell>
          <cell r="J20">
            <v>3</v>
          </cell>
          <cell r="K20">
            <v>0</v>
          </cell>
          <cell r="L20">
            <v>51</v>
          </cell>
          <cell r="M20">
            <v>3</v>
          </cell>
          <cell r="N20">
            <v>30</v>
          </cell>
          <cell r="O20">
            <v>4</v>
          </cell>
          <cell r="P20">
            <v>59</v>
          </cell>
          <cell r="Q20">
            <v>3</v>
          </cell>
          <cell r="R20">
            <v>29</v>
          </cell>
          <cell r="S20">
            <v>3</v>
          </cell>
          <cell r="T20">
            <v>9</v>
          </cell>
          <cell r="U20">
            <v>1</v>
          </cell>
          <cell r="V20">
            <v>3</v>
          </cell>
          <cell r="W20">
            <v>0</v>
          </cell>
          <cell r="X20">
            <v>1</v>
          </cell>
          <cell r="Y20">
            <v>0</v>
          </cell>
          <cell r="Z20">
            <v>6</v>
          </cell>
          <cell r="AA20">
            <v>2</v>
          </cell>
          <cell r="AB20">
            <v>0</v>
          </cell>
          <cell r="AC20">
            <v>0</v>
          </cell>
          <cell r="AD20">
            <v>5</v>
          </cell>
          <cell r="AE20">
            <v>0</v>
          </cell>
          <cell r="AF20">
            <v>2</v>
          </cell>
          <cell r="AG20">
            <v>1</v>
          </cell>
          <cell r="AH20">
            <v>0</v>
          </cell>
          <cell r="AI20">
            <v>0</v>
          </cell>
          <cell r="AJ20">
            <v>1</v>
          </cell>
          <cell r="AK20">
            <v>0</v>
          </cell>
          <cell r="AL20">
            <v>0</v>
          </cell>
          <cell r="AM20">
            <v>0</v>
          </cell>
          <cell r="AN20">
            <v>1</v>
          </cell>
          <cell r="AO20">
            <v>0</v>
          </cell>
          <cell r="AP20">
            <v>0</v>
          </cell>
          <cell r="AQ20">
            <v>0</v>
          </cell>
          <cell r="AR20">
            <v>4</v>
          </cell>
          <cell r="AS20">
            <v>0</v>
          </cell>
          <cell r="AT20">
            <v>0</v>
          </cell>
          <cell r="AU20">
            <v>0</v>
          </cell>
          <cell r="AV20">
            <v>22</v>
          </cell>
          <cell r="AW20">
            <v>0</v>
          </cell>
          <cell r="AX20">
            <v>3</v>
          </cell>
          <cell r="AY20">
            <v>0</v>
          </cell>
          <cell r="AZ20">
            <v>29</v>
          </cell>
          <cell r="BA20">
            <v>3</v>
          </cell>
          <cell r="BB20">
            <v>4</v>
          </cell>
          <cell r="BC20">
            <v>0</v>
          </cell>
          <cell r="BD20">
            <v>16</v>
          </cell>
          <cell r="BE20">
            <v>2</v>
          </cell>
          <cell r="BF20">
            <v>2</v>
          </cell>
          <cell r="BG20">
            <v>0</v>
          </cell>
          <cell r="BH20">
            <v>1</v>
          </cell>
          <cell r="BI20">
            <v>0</v>
          </cell>
          <cell r="BJ20">
            <v>6</v>
          </cell>
          <cell r="BK20">
            <v>1</v>
          </cell>
        </row>
        <row r="21">
          <cell r="A21" t="str">
            <v>0224</v>
          </cell>
          <cell r="B21" t="str">
            <v>A</v>
          </cell>
          <cell r="D21" t="str">
            <v>동부</v>
          </cell>
          <cell r="E21" t="str">
            <v>구리</v>
          </cell>
          <cell r="F21">
            <v>228</v>
          </cell>
          <cell r="G21">
            <v>29</v>
          </cell>
          <cell r="H21">
            <v>42</v>
          </cell>
          <cell r="I21">
            <v>6</v>
          </cell>
          <cell r="J21">
            <v>4</v>
          </cell>
          <cell r="K21">
            <v>1</v>
          </cell>
          <cell r="L21">
            <v>101</v>
          </cell>
          <cell r="M21">
            <v>10</v>
          </cell>
          <cell r="N21">
            <v>52</v>
          </cell>
          <cell r="O21">
            <v>9</v>
          </cell>
          <cell r="P21">
            <v>120</v>
          </cell>
          <cell r="Q21">
            <v>13</v>
          </cell>
          <cell r="R21">
            <v>56</v>
          </cell>
          <cell r="S21">
            <v>7</v>
          </cell>
          <cell r="T21">
            <v>15</v>
          </cell>
          <cell r="U21">
            <v>4</v>
          </cell>
          <cell r="V21">
            <v>6</v>
          </cell>
          <cell r="W21">
            <v>1</v>
          </cell>
          <cell r="X21">
            <v>2</v>
          </cell>
          <cell r="Y21">
            <v>0</v>
          </cell>
          <cell r="Z21">
            <v>10</v>
          </cell>
          <cell r="AA21">
            <v>1</v>
          </cell>
          <cell r="AB21">
            <v>0</v>
          </cell>
          <cell r="AC21">
            <v>0</v>
          </cell>
          <cell r="AD21">
            <v>9</v>
          </cell>
          <cell r="AE21">
            <v>1</v>
          </cell>
          <cell r="AF21">
            <v>4</v>
          </cell>
          <cell r="AG21">
            <v>0</v>
          </cell>
          <cell r="AH21">
            <v>0</v>
          </cell>
          <cell r="AI21">
            <v>0</v>
          </cell>
          <cell r="AJ21">
            <v>1</v>
          </cell>
          <cell r="AK21">
            <v>0</v>
          </cell>
          <cell r="AL21">
            <v>1</v>
          </cell>
          <cell r="AM21">
            <v>1</v>
          </cell>
          <cell r="AN21">
            <v>2</v>
          </cell>
          <cell r="AO21">
            <v>0</v>
          </cell>
          <cell r="AP21">
            <v>0</v>
          </cell>
          <cell r="AQ21">
            <v>0</v>
          </cell>
          <cell r="AR21">
            <v>7</v>
          </cell>
          <cell r="AS21">
            <v>2</v>
          </cell>
          <cell r="AT21">
            <v>1</v>
          </cell>
          <cell r="AU21">
            <v>0</v>
          </cell>
          <cell r="AV21">
            <v>45</v>
          </cell>
          <cell r="AW21">
            <v>3</v>
          </cell>
          <cell r="AX21">
            <v>7</v>
          </cell>
          <cell r="AY21">
            <v>0</v>
          </cell>
          <cell r="AZ21">
            <v>59</v>
          </cell>
          <cell r="BA21">
            <v>8</v>
          </cell>
          <cell r="BB21">
            <v>8</v>
          </cell>
          <cell r="BC21">
            <v>3</v>
          </cell>
          <cell r="BD21">
            <v>31</v>
          </cell>
          <cell r="BE21">
            <v>3</v>
          </cell>
          <cell r="BF21">
            <v>4</v>
          </cell>
          <cell r="BG21">
            <v>0</v>
          </cell>
          <cell r="BH21">
            <v>2</v>
          </cell>
          <cell r="BI21">
            <v>1</v>
          </cell>
          <cell r="BJ21">
            <v>10</v>
          </cell>
          <cell r="BK21">
            <v>0</v>
          </cell>
        </row>
        <row r="22">
          <cell r="A22" t="str">
            <v>0225</v>
          </cell>
          <cell r="B22" t="str">
            <v>A</v>
          </cell>
          <cell r="D22" t="str">
            <v>동부</v>
          </cell>
          <cell r="E22" t="str">
            <v>남양주</v>
          </cell>
          <cell r="F22">
            <v>88</v>
          </cell>
          <cell r="G22">
            <v>9</v>
          </cell>
          <cell r="H22">
            <v>21</v>
          </cell>
          <cell r="I22">
            <v>1</v>
          </cell>
          <cell r="J22">
            <v>2</v>
          </cell>
          <cell r="K22">
            <v>0</v>
          </cell>
          <cell r="L22">
            <v>38</v>
          </cell>
          <cell r="M22">
            <v>5</v>
          </cell>
          <cell r="N22">
            <v>25</v>
          </cell>
          <cell r="O22">
            <v>2</v>
          </cell>
          <cell r="P22">
            <v>41</v>
          </cell>
          <cell r="Q22">
            <v>3</v>
          </cell>
          <cell r="R22">
            <v>22</v>
          </cell>
          <cell r="S22">
            <v>4</v>
          </cell>
          <cell r="T22">
            <v>6</v>
          </cell>
          <cell r="U22">
            <v>2</v>
          </cell>
          <cell r="V22">
            <v>3</v>
          </cell>
          <cell r="W22">
            <v>0</v>
          </cell>
          <cell r="X22">
            <v>1</v>
          </cell>
          <cell r="Y22">
            <v>0</v>
          </cell>
          <cell r="Z22">
            <v>5</v>
          </cell>
          <cell r="AA22">
            <v>0</v>
          </cell>
          <cell r="AB22">
            <v>0</v>
          </cell>
          <cell r="AC22">
            <v>0</v>
          </cell>
          <cell r="AD22">
            <v>4</v>
          </cell>
          <cell r="AE22">
            <v>0</v>
          </cell>
          <cell r="AF22">
            <v>2</v>
          </cell>
          <cell r="AG22">
            <v>0</v>
          </cell>
          <cell r="AH22">
            <v>0</v>
          </cell>
          <cell r="AI22">
            <v>0</v>
          </cell>
          <cell r="AJ22">
            <v>1</v>
          </cell>
          <cell r="AK22">
            <v>0</v>
          </cell>
          <cell r="AL22">
            <v>1</v>
          </cell>
          <cell r="AM22">
            <v>0</v>
          </cell>
          <cell r="AN22">
            <v>1</v>
          </cell>
          <cell r="AO22">
            <v>0</v>
          </cell>
          <cell r="AP22">
            <v>0</v>
          </cell>
          <cell r="AQ22">
            <v>0</v>
          </cell>
          <cell r="AR22">
            <v>3</v>
          </cell>
          <cell r="AS22">
            <v>1</v>
          </cell>
          <cell r="AT22">
            <v>0</v>
          </cell>
          <cell r="AU22">
            <v>0</v>
          </cell>
          <cell r="AV22">
            <v>16</v>
          </cell>
          <cell r="AW22">
            <v>1</v>
          </cell>
          <cell r="AX22">
            <v>2</v>
          </cell>
          <cell r="AY22">
            <v>0</v>
          </cell>
          <cell r="AZ22">
            <v>19</v>
          </cell>
          <cell r="BA22">
            <v>1</v>
          </cell>
          <cell r="BB22">
            <v>3</v>
          </cell>
          <cell r="BC22">
            <v>1</v>
          </cell>
          <cell r="BD22">
            <v>13</v>
          </cell>
          <cell r="BE22">
            <v>2</v>
          </cell>
          <cell r="BF22">
            <v>1</v>
          </cell>
          <cell r="BG22">
            <v>1</v>
          </cell>
          <cell r="BH22">
            <v>1</v>
          </cell>
          <cell r="BI22">
            <v>0</v>
          </cell>
          <cell r="BJ22">
            <v>4</v>
          </cell>
          <cell r="BK22">
            <v>0</v>
          </cell>
        </row>
        <row r="23">
          <cell r="A23" t="str">
            <v>0226</v>
          </cell>
          <cell r="B23" t="str">
            <v>A</v>
          </cell>
          <cell r="D23" t="str">
            <v>동부</v>
          </cell>
          <cell r="E23" t="str">
            <v>청평</v>
          </cell>
          <cell r="F23">
            <v>26</v>
          </cell>
          <cell r="G23">
            <v>3</v>
          </cell>
          <cell r="H23">
            <v>5</v>
          </cell>
          <cell r="I23">
            <v>2</v>
          </cell>
          <cell r="J23">
            <v>1</v>
          </cell>
          <cell r="K23">
            <v>0</v>
          </cell>
          <cell r="L23">
            <v>14</v>
          </cell>
          <cell r="M23">
            <v>1</v>
          </cell>
          <cell r="N23">
            <v>6</v>
          </cell>
          <cell r="O23">
            <v>1</v>
          </cell>
          <cell r="P23">
            <v>10</v>
          </cell>
          <cell r="Q23">
            <v>2</v>
          </cell>
          <cell r="R23">
            <v>10</v>
          </cell>
          <cell r="S23">
            <v>0</v>
          </cell>
          <cell r="T23">
            <v>2</v>
          </cell>
          <cell r="U23">
            <v>0</v>
          </cell>
          <cell r="V23">
            <v>1</v>
          </cell>
          <cell r="W23">
            <v>0</v>
          </cell>
          <cell r="X23">
            <v>0</v>
          </cell>
          <cell r="Y23">
            <v>0</v>
          </cell>
          <cell r="Z23">
            <v>1</v>
          </cell>
          <cell r="AA23">
            <v>0</v>
          </cell>
          <cell r="AB23">
            <v>0</v>
          </cell>
          <cell r="AC23">
            <v>0</v>
          </cell>
          <cell r="AD23">
            <v>1</v>
          </cell>
          <cell r="AE23">
            <v>0</v>
          </cell>
          <cell r="AF23">
            <v>0</v>
          </cell>
          <cell r="AG23">
            <v>1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1</v>
          </cell>
          <cell r="AO23">
            <v>0</v>
          </cell>
          <cell r="AP23">
            <v>0</v>
          </cell>
          <cell r="AQ23">
            <v>0</v>
          </cell>
          <cell r="AR23">
            <v>1</v>
          </cell>
          <cell r="AS23">
            <v>1</v>
          </cell>
          <cell r="AT23">
            <v>0</v>
          </cell>
          <cell r="AU23">
            <v>0</v>
          </cell>
          <cell r="AV23">
            <v>4</v>
          </cell>
          <cell r="AW23">
            <v>1</v>
          </cell>
          <cell r="AX23">
            <v>1</v>
          </cell>
          <cell r="AY23">
            <v>0</v>
          </cell>
          <cell r="AZ23">
            <v>3</v>
          </cell>
          <cell r="BA23">
            <v>0</v>
          </cell>
          <cell r="BB23">
            <v>1</v>
          </cell>
          <cell r="BC23">
            <v>0</v>
          </cell>
          <cell r="BD23">
            <v>4</v>
          </cell>
          <cell r="BE23">
            <v>0</v>
          </cell>
          <cell r="BF23">
            <v>1</v>
          </cell>
          <cell r="BG23">
            <v>0</v>
          </cell>
          <cell r="BH23">
            <v>1</v>
          </cell>
          <cell r="BI23">
            <v>0</v>
          </cell>
          <cell r="BJ23">
            <v>3</v>
          </cell>
          <cell r="BK23">
            <v>0</v>
          </cell>
        </row>
        <row r="24">
          <cell r="A24" t="str">
            <v>0227</v>
          </cell>
          <cell r="B24" t="str">
            <v>A</v>
          </cell>
          <cell r="D24" t="str">
            <v>동부</v>
          </cell>
          <cell r="E24" t="str">
            <v>양평</v>
          </cell>
          <cell r="F24">
            <v>47</v>
          </cell>
          <cell r="G24">
            <v>8</v>
          </cell>
          <cell r="H24">
            <v>10</v>
          </cell>
          <cell r="I24">
            <v>4</v>
          </cell>
          <cell r="J24">
            <v>2</v>
          </cell>
          <cell r="K24">
            <v>0</v>
          </cell>
          <cell r="L24">
            <v>21</v>
          </cell>
          <cell r="M24">
            <v>3</v>
          </cell>
          <cell r="N24">
            <v>14</v>
          </cell>
          <cell r="O24">
            <v>4</v>
          </cell>
          <cell r="P24">
            <v>18</v>
          </cell>
          <cell r="Q24">
            <v>3</v>
          </cell>
          <cell r="R24">
            <v>15</v>
          </cell>
          <cell r="S24">
            <v>1</v>
          </cell>
          <cell r="T24">
            <v>5</v>
          </cell>
          <cell r="U24">
            <v>0</v>
          </cell>
          <cell r="V24">
            <v>2</v>
          </cell>
          <cell r="W24">
            <v>3</v>
          </cell>
          <cell r="X24">
            <v>0</v>
          </cell>
          <cell r="Y24">
            <v>0</v>
          </cell>
          <cell r="Z24">
            <v>2</v>
          </cell>
          <cell r="AA24">
            <v>1</v>
          </cell>
          <cell r="AB24">
            <v>0</v>
          </cell>
          <cell r="AC24">
            <v>0</v>
          </cell>
          <cell r="AD24">
            <v>2</v>
          </cell>
          <cell r="AE24">
            <v>0</v>
          </cell>
          <cell r="AF24">
            <v>1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1</v>
          </cell>
          <cell r="AO24">
            <v>0</v>
          </cell>
          <cell r="AP24">
            <v>0</v>
          </cell>
          <cell r="AQ24">
            <v>0</v>
          </cell>
          <cell r="AR24">
            <v>2</v>
          </cell>
          <cell r="AS24">
            <v>0</v>
          </cell>
          <cell r="AT24">
            <v>0</v>
          </cell>
          <cell r="AU24">
            <v>0</v>
          </cell>
          <cell r="AV24">
            <v>6</v>
          </cell>
          <cell r="AW24">
            <v>2</v>
          </cell>
          <cell r="AX24">
            <v>1</v>
          </cell>
          <cell r="AY24">
            <v>0</v>
          </cell>
          <cell r="AZ24">
            <v>8</v>
          </cell>
          <cell r="BA24">
            <v>1</v>
          </cell>
          <cell r="BB24">
            <v>2</v>
          </cell>
          <cell r="BC24">
            <v>0</v>
          </cell>
          <cell r="BD24">
            <v>9</v>
          </cell>
          <cell r="BE24">
            <v>1</v>
          </cell>
          <cell r="BF24">
            <v>1</v>
          </cell>
          <cell r="BG24">
            <v>0</v>
          </cell>
          <cell r="BH24">
            <v>0</v>
          </cell>
          <cell r="BI24">
            <v>0</v>
          </cell>
          <cell r="BJ24">
            <v>3</v>
          </cell>
          <cell r="BK24">
            <v>0</v>
          </cell>
        </row>
        <row r="25">
          <cell r="A25" t="str">
            <v>0228</v>
          </cell>
          <cell r="B25" t="str">
            <v>A</v>
          </cell>
          <cell r="D25" t="str">
            <v>동부</v>
          </cell>
          <cell r="E25" t="str">
            <v>진접</v>
          </cell>
          <cell r="F25">
            <v>63</v>
          </cell>
          <cell r="G25">
            <v>8</v>
          </cell>
          <cell r="H25">
            <v>15</v>
          </cell>
          <cell r="I25">
            <v>2</v>
          </cell>
          <cell r="J25">
            <v>2</v>
          </cell>
          <cell r="K25">
            <v>0</v>
          </cell>
          <cell r="L25">
            <v>26</v>
          </cell>
          <cell r="M25">
            <v>4</v>
          </cell>
          <cell r="N25">
            <v>20</v>
          </cell>
          <cell r="O25">
            <v>3</v>
          </cell>
          <cell r="P25">
            <v>25</v>
          </cell>
          <cell r="Q25">
            <v>4</v>
          </cell>
          <cell r="R25">
            <v>18</v>
          </cell>
          <cell r="S25">
            <v>1</v>
          </cell>
          <cell r="T25">
            <v>6</v>
          </cell>
          <cell r="U25">
            <v>1</v>
          </cell>
          <cell r="V25">
            <v>3</v>
          </cell>
          <cell r="W25">
            <v>0</v>
          </cell>
          <cell r="X25">
            <v>0</v>
          </cell>
          <cell r="Y25">
            <v>0</v>
          </cell>
          <cell r="Z25">
            <v>4</v>
          </cell>
          <cell r="AA25">
            <v>0</v>
          </cell>
          <cell r="AB25">
            <v>0</v>
          </cell>
          <cell r="AC25">
            <v>0</v>
          </cell>
          <cell r="AD25">
            <v>3</v>
          </cell>
          <cell r="AE25">
            <v>1</v>
          </cell>
          <cell r="AF25">
            <v>1</v>
          </cell>
          <cell r="AG25">
            <v>1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1</v>
          </cell>
          <cell r="AM25">
            <v>0</v>
          </cell>
          <cell r="AN25">
            <v>1</v>
          </cell>
          <cell r="AO25">
            <v>0</v>
          </cell>
          <cell r="AP25">
            <v>0</v>
          </cell>
          <cell r="AQ25">
            <v>0</v>
          </cell>
          <cell r="AR25">
            <v>2</v>
          </cell>
          <cell r="AS25">
            <v>0</v>
          </cell>
          <cell r="AT25">
            <v>0</v>
          </cell>
          <cell r="AU25">
            <v>0</v>
          </cell>
          <cell r="AV25">
            <v>8</v>
          </cell>
          <cell r="AW25">
            <v>3</v>
          </cell>
          <cell r="AX25">
            <v>2</v>
          </cell>
          <cell r="AY25">
            <v>0</v>
          </cell>
          <cell r="AZ25">
            <v>12</v>
          </cell>
          <cell r="BA25">
            <v>1</v>
          </cell>
          <cell r="BB25">
            <v>3</v>
          </cell>
          <cell r="BC25">
            <v>0</v>
          </cell>
          <cell r="BD25">
            <v>11</v>
          </cell>
          <cell r="BE25">
            <v>1</v>
          </cell>
          <cell r="BF25">
            <v>1</v>
          </cell>
          <cell r="BG25">
            <v>0</v>
          </cell>
          <cell r="BH25">
            <v>0</v>
          </cell>
          <cell r="BI25">
            <v>0</v>
          </cell>
          <cell r="BJ25">
            <v>3</v>
          </cell>
          <cell r="BK25">
            <v>0</v>
          </cell>
        </row>
        <row r="26">
          <cell r="A26" t="str">
            <v>0240</v>
          </cell>
          <cell r="B26" t="str">
            <v>A</v>
          </cell>
          <cell r="D26" t="str">
            <v>동부</v>
          </cell>
          <cell r="E26" t="str">
            <v>구의</v>
          </cell>
          <cell r="F26">
            <v>88</v>
          </cell>
          <cell r="G26">
            <v>7</v>
          </cell>
          <cell r="H26">
            <v>17</v>
          </cell>
          <cell r="I26">
            <v>0</v>
          </cell>
          <cell r="J26">
            <v>2</v>
          </cell>
          <cell r="K26">
            <v>0</v>
          </cell>
          <cell r="L26">
            <v>36</v>
          </cell>
          <cell r="M26">
            <v>5</v>
          </cell>
          <cell r="N26">
            <v>20</v>
          </cell>
          <cell r="O26">
            <v>2</v>
          </cell>
          <cell r="P26">
            <v>50</v>
          </cell>
          <cell r="Q26">
            <v>1</v>
          </cell>
          <cell r="R26">
            <v>18</v>
          </cell>
          <cell r="S26">
            <v>4</v>
          </cell>
          <cell r="T26">
            <v>6</v>
          </cell>
          <cell r="U26">
            <v>2</v>
          </cell>
          <cell r="V26">
            <v>2</v>
          </cell>
          <cell r="W26">
            <v>0</v>
          </cell>
          <cell r="X26">
            <v>1</v>
          </cell>
          <cell r="Y26">
            <v>0</v>
          </cell>
          <cell r="Z26">
            <v>4</v>
          </cell>
          <cell r="AA26">
            <v>0</v>
          </cell>
          <cell r="AB26">
            <v>0</v>
          </cell>
          <cell r="AC26">
            <v>0</v>
          </cell>
          <cell r="AD26">
            <v>3</v>
          </cell>
          <cell r="AE26">
            <v>0</v>
          </cell>
          <cell r="AF26">
            <v>2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1</v>
          </cell>
          <cell r="AO26">
            <v>0</v>
          </cell>
          <cell r="AP26">
            <v>0</v>
          </cell>
          <cell r="AQ26">
            <v>0</v>
          </cell>
          <cell r="AR26">
            <v>4</v>
          </cell>
          <cell r="AS26">
            <v>0</v>
          </cell>
          <cell r="AT26">
            <v>0</v>
          </cell>
          <cell r="AU26">
            <v>0</v>
          </cell>
          <cell r="AV26">
            <v>18</v>
          </cell>
          <cell r="AW26">
            <v>1</v>
          </cell>
          <cell r="AX26">
            <v>3</v>
          </cell>
          <cell r="AY26">
            <v>0</v>
          </cell>
          <cell r="AZ26">
            <v>24</v>
          </cell>
          <cell r="BA26">
            <v>0</v>
          </cell>
          <cell r="BB26">
            <v>4</v>
          </cell>
          <cell r="BC26">
            <v>0</v>
          </cell>
          <cell r="BD26">
            <v>9</v>
          </cell>
          <cell r="BE26">
            <v>2</v>
          </cell>
          <cell r="BF26">
            <v>1</v>
          </cell>
          <cell r="BG26">
            <v>0</v>
          </cell>
          <cell r="BH26">
            <v>0</v>
          </cell>
          <cell r="BI26">
            <v>0</v>
          </cell>
          <cell r="BJ26">
            <v>4</v>
          </cell>
          <cell r="BK26">
            <v>2</v>
          </cell>
        </row>
        <row r="27">
          <cell r="A27" t="str">
            <v>0241</v>
          </cell>
          <cell r="B27" t="str">
            <v>A</v>
          </cell>
          <cell r="D27" t="str">
            <v>동부</v>
          </cell>
          <cell r="E27" t="str">
            <v>망우</v>
          </cell>
          <cell r="F27">
            <v>94</v>
          </cell>
          <cell r="G27">
            <v>7</v>
          </cell>
          <cell r="H27">
            <v>20</v>
          </cell>
          <cell r="I27">
            <v>3</v>
          </cell>
          <cell r="J27">
            <v>2</v>
          </cell>
          <cell r="K27">
            <v>0</v>
          </cell>
          <cell r="L27">
            <v>38</v>
          </cell>
          <cell r="M27">
            <v>2</v>
          </cell>
          <cell r="N27">
            <v>24</v>
          </cell>
          <cell r="O27">
            <v>3</v>
          </cell>
          <cell r="P27">
            <v>50</v>
          </cell>
          <cell r="Q27">
            <v>3</v>
          </cell>
          <cell r="R27">
            <v>20</v>
          </cell>
          <cell r="S27">
            <v>1</v>
          </cell>
          <cell r="T27">
            <v>7</v>
          </cell>
          <cell r="U27">
            <v>0</v>
          </cell>
          <cell r="V27">
            <v>2</v>
          </cell>
          <cell r="W27">
            <v>1</v>
          </cell>
          <cell r="X27">
            <v>1</v>
          </cell>
          <cell r="Y27">
            <v>0</v>
          </cell>
          <cell r="Z27">
            <v>5</v>
          </cell>
          <cell r="AA27">
            <v>1</v>
          </cell>
          <cell r="AB27">
            <v>0</v>
          </cell>
          <cell r="AC27">
            <v>0</v>
          </cell>
          <cell r="AD27">
            <v>4</v>
          </cell>
          <cell r="AE27">
            <v>1</v>
          </cell>
          <cell r="AF27">
            <v>2</v>
          </cell>
          <cell r="AG27">
            <v>0</v>
          </cell>
          <cell r="AH27">
            <v>0</v>
          </cell>
          <cell r="AI27">
            <v>0</v>
          </cell>
          <cell r="AJ27">
            <v>1</v>
          </cell>
          <cell r="AK27">
            <v>0</v>
          </cell>
          <cell r="AL27">
            <v>0</v>
          </cell>
          <cell r="AM27">
            <v>0</v>
          </cell>
          <cell r="AN27">
            <v>1</v>
          </cell>
          <cell r="AO27">
            <v>0</v>
          </cell>
          <cell r="AP27">
            <v>0</v>
          </cell>
          <cell r="AQ27">
            <v>0</v>
          </cell>
          <cell r="AR27">
            <v>4</v>
          </cell>
          <cell r="AS27">
            <v>0</v>
          </cell>
          <cell r="AT27">
            <v>0</v>
          </cell>
          <cell r="AU27">
            <v>0</v>
          </cell>
          <cell r="AV27">
            <v>18</v>
          </cell>
          <cell r="AW27">
            <v>1</v>
          </cell>
          <cell r="AX27">
            <v>3</v>
          </cell>
          <cell r="AY27">
            <v>0</v>
          </cell>
          <cell r="AZ27">
            <v>24</v>
          </cell>
          <cell r="BA27">
            <v>2</v>
          </cell>
          <cell r="BB27">
            <v>4</v>
          </cell>
          <cell r="BC27">
            <v>0</v>
          </cell>
          <cell r="BD27">
            <v>10</v>
          </cell>
          <cell r="BE27">
            <v>1</v>
          </cell>
          <cell r="BF27">
            <v>2</v>
          </cell>
          <cell r="BG27">
            <v>0</v>
          </cell>
          <cell r="BH27">
            <v>0</v>
          </cell>
          <cell r="BI27">
            <v>0</v>
          </cell>
          <cell r="BJ27">
            <v>4</v>
          </cell>
          <cell r="BK27">
            <v>0</v>
          </cell>
        </row>
        <row r="28">
          <cell r="A28" t="str">
            <v>0125</v>
          </cell>
          <cell r="B28" t="str">
            <v>B</v>
          </cell>
          <cell r="D28" t="str">
            <v>서부</v>
          </cell>
          <cell r="E28" t="str">
            <v>영등포</v>
          </cell>
          <cell r="F28">
            <v>206</v>
          </cell>
          <cell r="G28">
            <v>27</v>
          </cell>
          <cell r="H28">
            <v>34</v>
          </cell>
          <cell r="I28">
            <v>4</v>
          </cell>
          <cell r="J28">
            <v>4</v>
          </cell>
          <cell r="K28">
            <v>0</v>
          </cell>
          <cell r="L28">
            <v>90</v>
          </cell>
          <cell r="M28">
            <v>12</v>
          </cell>
          <cell r="N28">
            <v>40</v>
          </cell>
          <cell r="O28">
            <v>5</v>
          </cell>
          <cell r="P28">
            <v>112</v>
          </cell>
          <cell r="Q28">
            <v>17</v>
          </cell>
          <cell r="R28">
            <v>54</v>
          </cell>
          <cell r="S28">
            <v>5</v>
          </cell>
          <cell r="T28">
            <v>11</v>
          </cell>
          <cell r="U28">
            <v>1</v>
          </cell>
          <cell r="V28">
            <v>5</v>
          </cell>
          <cell r="W28">
            <v>0</v>
          </cell>
          <cell r="X28">
            <v>2</v>
          </cell>
          <cell r="Y28">
            <v>0</v>
          </cell>
          <cell r="Z28">
            <v>6</v>
          </cell>
          <cell r="AA28">
            <v>0</v>
          </cell>
          <cell r="AB28">
            <v>0</v>
          </cell>
          <cell r="AC28">
            <v>0</v>
          </cell>
          <cell r="AD28">
            <v>6</v>
          </cell>
          <cell r="AE28">
            <v>3</v>
          </cell>
          <cell r="AF28">
            <v>4</v>
          </cell>
          <cell r="AG28">
            <v>0</v>
          </cell>
          <cell r="AH28">
            <v>0</v>
          </cell>
          <cell r="AI28">
            <v>0</v>
          </cell>
          <cell r="AJ28">
            <v>1</v>
          </cell>
          <cell r="AK28">
            <v>1</v>
          </cell>
          <cell r="AL28">
            <v>1</v>
          </cell>
          <cell r="AM28">
            <v>0</v>
          </cell>
          <cell r="AN28">
            <v>3</v>
          </cell>
          <cell r="AO28">
            <v>0</v>
          </cell>
          <cell r="AP28">
            <v>0</v>
          </cell>
          <cell r="AQ28">
            <v>0</v>
          </cell>
          <cell r="AR28">
            <v>6</v>
          </cell>
          <cell r="AS28">
            <v>0</v>
          </cell>
          <cell r="AT28">
            <v>0</v>
          </cell>
          <cell r="AU28">
            <v>0</v>
          </cell>
          <cell r="AV28">
            <v>36</v>
          </cell>
          <cell r="AW28">
            <v>7</v>
          </cell>
          <cell r="AX28">
            <v>5</v>
          </cell>
          <cell r="AY28">
            <v>0</v>
          </cell>
          <cell r="AZ28">
            <v>62</v>
          </cell>
          <cell r="BA28">
            <v>10</v>
          </cell>
          <cell r="BB28">
            <v>10</v>
          </cell>
          <cell r="BC28">
            <v>0</v>
          </cell>
          <cell r="BD28">
            <v>29</v>
          </cell>
          <cell r="BE28">
            <v>1</v>
          </cell>
          <cell r="BF28">
            <v>4</v>
          </cell>
          <cell r="BG28">
            <v>1</v>
          </cell>
          <cell r="BH28">
            <v>2</v>
          </cell>
          <cell r="BI28">
            <v>3</v>
          </cell>
          <cell r="BJ28">
            <v>9</v>
          </cell>
          <cell r="BK28">
            <v>0</v>
          </cell>
        </row>
        <row r="29">
          <cell r="A29" t="str">
            <v>0126</v>
          </cell>
          <cell r="B29" t="str">
            <v>B</v>
          </cell>
          <cell r="D29" t="str">
            <v>서부</v>
          </cell>
          <cell r="E29" t="str">
            <v>당산</v>
          </cell>
          <cell r="F29">
            <v>56</v>
          </cell>
          <cell r="G29">
            <v>2</v>
          </cell>
          <cell r="H29">
            <v>13</v>
          </cell>
          <cell r="I29">
            <v>1</v>
          </cell>
          <cell r="J29">
            <v>1</v>
          </cell>
          <cell r="K29">
            <v>0</v>
          </cell>
          <cell r="L29">
            <v>21</v>
          </cell>
          <cell r="M29">
            <v>0</v>
          </cell>
          <cell r="N29">
            <v>17</v>
          </cell>
          <cell r="O29">
            <v>1</v>
          </cell>
          <cell r="P29">
            <v>26</v>
          </cell>
          <cell r="Q29">
            <v>1</v>
          </cell>
          <cell r="R29">
            <v>13</v>
          </cell>
          <cell r="S29">
            <v>0</v>
          </cell>
          <cell r="T29">
            <v>5</v>
          </cell>
          <cell r="U29">
            <v>0</v>
          </cell>
          <cell r="V29">
            <v>1</v>
          </cell>
          <cell r="W29">
            <v>0</v>
          </cell>
          <cell r="X29">
            <v>0</v>
          </cell>
          <cell r="Y29">
            <v>1</v>
          </cell>
          <cell r="Z29">
            <v>4</v>
          </cell>
          <cell r="AA29">
            <v>0</v>
          </cell>
          <cell r="AB29">
            <v>0</v>
          </cell>
          <cell r="AC29">
            <v>0</v>
          </cell>
          <cell r="AD29">
            <v>4</v>
          </cell>
          <cell r="AE29">
            <v>0</v>
          </cell>
          <cell r="AF29">
            <v>2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1</v>
          </cell>
          <cell r="AO29">
            <v>0</v>
          </cell>
          <cell r="AP29">
            <v>0</v>
          </cell>
          <cell r="AQ29">
            <v>0</v>
          </cell>
          <cell r="AR29">
            <v>1</v>
          </cell>
          <cell r="AS29">
            <v>0</v>
          </cell>
          <cell r="AT29">
            <v>0</v>
          </cell>
          <cell r="AU29">
            <v>0</v>
          </cell>
          <cell r="AV29">
            <v>8</v>
          </cell>
          <cell r="AW29">
            <v>0</v>
          </cell>
          <cell r="AX29">
            <v>1</v>
          </cell>
          <cell r="AY29">
            <v>0</v>
          </cell>
          <cell r="AZ29">
            <v>15</v>
          </cell>
          <cell r="BA29">
            <v>1</v>
          </cell>
          <cell r="BB29">
            <v>2</v>
          </cell>
          <cell r="BC29">
            <v>0</v>
          </cell>
          <cell r="BD29">
            <v>6</v>
          </cell>
          <cell r="BE29">
            <v>0</v>
          </cell>
          <cell r="BF29">
            <v>1</v>
          </cell>
          <cell r="BG29">
            <v>0</v>
          </cell>
          <cell r="BH29">
            <v>1</v>
          </cell>
          <cell r="BI29">
            <v>0</v>
          </cell>
          <cell r="BJ29">
            <v>3</v>
          </cell>
          <cell r="BK29">
            <v>0</v>
          </cell>
        </row>
        <row r="30">
          <cell r="A30" t="str">
            <v>0127</v>
          </cell>
          <cell r="B30" t="str">
            <v>B</v>
          </cell>
          <cell r="D30" t="str">
            <v>서부</v>
          </cell>
          <cell r="E30" t="str">
            <v>신길</v>
          </cell>
          <cell r="F30">
            <v>100</v>
          </cell>
          <cell r="G30">
            <v>10</v>
          </cell>
          <cell r="H30">
            <v>20</v>
          </cell>
          <cell r="I30">
            <v>1</v>
          </cell>
          <cell r="J30">
            <v>2</v>
          </cell>
          <cell r="K30">
            <v>1</v>
          </cell>
          <cell r="L30">
            <v>38</v>
          </cell>
          <cell r="M30">
            <v>1</v>
          </cell>
          <cell r="N30">
            <v>27</v>
          </cell>
          <cell r="O30">
            <v>6</v>
          </cell>
          <cell r="P30">
            <v>52</v>
          </cell>
          <cell r="Q30">
            <v>3</v>
          </cell>
          <cell r="R30">
            <v>21</v>
          </cell>
          <cell r="S30">
            <v>1</v>
          </cell>
          <cell r="T30">
            <v>9</v>
          </cell>
          <cell r="U30">
            <v>4</v>
          </cell>
          <cell r="V30">
            <v>2</v>
          </cell>
          <cell r="W30">
            <v>0</v>
          </cell>
          <cell r="X30">
            <v>0</v>
          </cell>
          <cell r="Y30">
            <v>0</v>
          </cell>
          <cell r="Z30">
            <v>6</v>
          </cell>
          <cell r="AA30">
            <v>1</v>
          </cell>
          <cell r="AB30">
            <v>0</v>
          </cell>
          <cell r="AC30">
            <v>0</v>
          </cell>
          <cell r="AD30">
            <v>4</v>
          </cell>
          <cell r="AE30">
            <v>0</v>
          </cell>
          <cell r="AF30">
            <v>2</v>
          </cell>
          <cell r="AG30">
            <v>0</v>
          </cell>
          <cell r="AH30">
            <v>0</v>
          </cell>
          <cell r="AI30">
            <v>0</v>
          </cell>
          <cell r="AJ30">
            <v>1</v>
          </cell>
          <cell r="AK30">
            <v>0</v>
          </cell>
          <cell r="AL30">
            <v>1</v>
          </cell>
          <cell r="AM30">
            <v>0</v>
          </cell>
          <cell r="AN30">
            <v>1</v>
          </cell>
          <cell r="AO30">
            <v>0</v>
          </cell>
          <cell r="AP30">
            <v>0</v>
          </cell>
          <cell r="AQ30">
            <v>0</v>
          </cell>
          <cell r="AR30">
            <v>3</v>
          </cell>
          <cell r="AS30">
            <v>0</v>
          </cell>
          <cell r="AT30">
            <v>0</v>
          </cell>
          <cell r="AU30">
            <v>0</v>
          </cell>
          <cell r="AV30">
            <v>17</v>
          </cell>
          <cell r="AW30">
            <v>0</v>
          </cell>
          <cell r="AX30">
            <v>2</v>
          </cell>
          <cell r="AY30">
            <v>0</v>
          </cell>
          <cell r="AZ30">
            <v>29</v>
          </cell>
          <cell r="BA30">
            <v>3</v>
          </cell>
          <cell r="BB30">
            <v>4</v>
          </cell>
          <cell r="BC30">
            <v>0</v>
          </cell>
          <cell r="BD30">
            <v>11</v>
          </cell>
          <cell r="BE30">
            <v>1</v>
          </cell>
          <cell r="BF30">
            <v>1</v>
          </cell>
          <cell r="BG30">
            <v>0</v>
          </cell>
          <cell r="BH30">
            <v>1</v>
          </cell>
          <cell r="BI30">
            <v>0</v>
          </cell>
          <cell r="BJ30">
            <v>4</v>
          </cell>
          <cell r="BK30">
            <v>0</v>
          </cell>
        </row>
        <row r="31">
          <cell r="A31" t="str">
            <v>0128</v>
          </cell>
          <cell r="B31" t="str">
            <v>B</v>
          </cell>
          <cell r="D31" t="str">
            <v>서부</v>
          </cell>
          <cell r="E31" t="str">
            <v>여의도</v>
          </cell>
          <cell r="F31">
            <v>66</v>
          </cell>
          <cell r="G31">
            <v>7</v>
          </cell>
          <cell r="H31">
            <v>20</v>
          </cell>
          <cell r="I31">
            <v>0</v>
          </cell>
          <cell r="J31">
            <v>2</v>
          </cell>
          <cell r="K31">
            <v>0</v>
          </cell>
          <cell r="L31">
            <v>18</v>
          </cell>
          <cell r="M31">
            <v>2</v>
          </cell>
          <cell r="N31">
            <v>27</v>
          </cell>
          <cell r="O31">
            <v>3</v>
          </cell>
          <cell r="P31">
            <v>32</v>
          </cell>
          <cell r="Q31">
            <v>4</v>
          </cell>
          <cell r="R31">
            <v>7</v>
          </cell>
          <cell r="S31">
            <v>0</v>
          </cell>
          <cell r="T31">
            <v>7</v>
          </cell>
          <cell r="U31">
            <v>3</v>
          </cell>
          <cell r="V31">
            <v>3</v>
          </cell>
          <cell r="W31">
            <v>0</v>
          </cell>
          <cell r="X31">
            <v>0</v>
          </cell>
          <cell r="Y31">
            <v>0</v>
          </cell>
          <cell r="Z31">
            <v>6</v>
          </cell>
          <cell r="AA31">
            <v>0</v>
          </cell>
          <cell r="AB31">
            <v>0</v>
          </cell>
          <cell r="AC31">
            <v>0</v>
          </cell>
          <cell r="AD31">
            <v>5</v>
          </cell>
          <cell r="AE31">
            <v>0</v>
          </cell>
          <cell r="AF31">
            <v>3</v>
          </cell>
          <cell r="AG31">
            <v>0</v>
          </cell>
          <cell r="AH31">
            <v>0</v>
          </cell>
          <cell r="AI31">
            <v>0</v>
          </cell>
          <cell r="AJ31">
            <v>1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2</v>
          </cell>
          <cell r="AS31">
            <v>0</v>
          </cell>
          <cell r="AT31">
            <v>0</v>
          </cell>
          <cell r="AU31">
            <v>0</v>
          </cell>
          <cell r="AV31">
            <v>11</v>
          </cell>
          <cell r="AW31">
            <v>2</v>
          </cell>
          <cell r="AX31">
            <v>1</v>
          </cell>
          <cell r="AY31">
            <v>0</v>
          </cell>
          <cell r="AZ31">
            <v>18</v>
          </cell>
          <cell r="BA31">
            <v>2</v>
          </cell>
          <cell r="BB31">
            <v>1</v>
          </cell>
          <cell r="BC31">
            <v>0</v>
          </cell>
          <cell r="BD31">
            <v>5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1</v>
          </cell>
          <cell r="BK31">
            <v>0</v>
          </cell>
        </row>
        <row r="32">
          <cell r="A32" t="str">
            <v>0129</v>
          </cell>
          <cell r="B32" t="str">
            <v>B</v>
          </cell>
          <cell r="D32" t="str">
            <v>서부</v>
          </cell>
          <cell r="E32" t="str">
            <v>서여의도</v>
          </cell>
          <cell r="F32">
            <v>56</v>
          </cell>
          <cell r="G32">
            <v>8</v>
          </cell>
          <cell r="H32">
            <v>14</v>
          </cell>
          <cell r="I32">
            <v>1</v>
          </cell>
          <cell r="J32">
            <v>1</v>
          </cell>
          <cell r="K32">
            <v>0</v>
          </cell>
          <cell r="L32">
            <v>19</v>
          </cell>
          <cell r="M32">
            <v>2</v>
          </cell>
          <cell r="N32">
            <v>18</v>
          </cell>
          <cell r="O32">
            <v>1</v>
          </cell>
          <cell r="P32">
            <v>28</v>
          </cell>
          <cell r="Q32">
            <v>6</v>
          </cell>
          <cell r="R32">
            <v>10</v>
          </cell>
          <cell r="S32">
            <v>1</v>
          </cell>
          <cell r="T32">
            <v>5</v>
          </cell>
          <cell r="U32">
            <v>0</v>
          </cell>
          <cell r="V32">
            <v>1</v>
          </cell>
          <cell r="W32">
            <v>1</v>
          </cell>
          <cell r="X32">
            <v>0</v>
          </cell>
          <cell r="Y32">
            <v>0</v>
          </cell>
          <cell r="Z32">
            <v>6</v>
          </cell>
          <cell r="AA32">
            <v>0</v>
          </cell>
          <cell r="AB32">
            <v>0</v>
          </cell>
          <cell r="AC32">
            <v>0</v>
          </cell>
          <cell r="AD32">
            <v>4</v>
          </cell>
          <cell r="AE32">
            <v>0</v>
          </cell>
          <cell r="AF32">
            <v>1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2</v>
          </cell>
          <cell r="AS32">
            <v>0</v>
          </cell>
          <cell r="AT32">
            <v>0</v>
          </cell>
          <cell r="AU32">
            <v>0</v>
          </cell>
          <cell r="AV32">
            <v>9</v>
          </cell>
          <cell r="AW32">
            <v>1</v>
          </cell>
          <cell r="AX32">
            <v>1</v>
          </cell>
          <cell r="AY32">
            <v>0</v>
          </cell>
          <cell r="AZ32">
            <v>16</v>
          </cell>
          <cell r="BA32">
            <v>5</v>
          </cell>
          <cell r="BB32">
            <v>2</v>
          </cell>
          <cell r="BC32">
            <v>0</v>
          </cell>
          <cell r="BD32">
            <v>6</v>
          </cell>
          <cell r="BE32">
            <v>0</v>
          </cell>
          <cell r="BF32">
            <v>1</v>
          </cell>
          <cell r="BG32">
            <v>0</v>
          </cell>
          <cell r="BH32">
            <v>0</v>
          </cell>
          <cell r="BI32">
            <v>0</v>
          </cell>
          <cell r="BJ32">
            <v>1</v>
          </cell>
          <cell r="BK32">
            <v>1</v>
          </cell>
        </row>
        <row r="33">
          <cell r="A33" t="str">
            <v>0130</v>
          </cell>
          <cell r="B33" t="str">
            <v>B</v>
          </cell>
          <cell r="D33" t="str">
            <v>서부</v>
          </cell>
          <cell r="E33" t="str">
            <v>강서</v>
          </cell>
          <cell r="F33">
            <v>115</v>
          </cell>
          <cell r="G33">
            <v>14</v>
          </cell>
          <cell r="H33">
            <v>25</v>
          </cell>
          <cell r="I33">
            <v>1</v>
          </cell>
          <cell r="J33">
            <v>2</v>
          </cell>
          <cell r="K33">
            <v>0</v>
          </cell>
          <cell r="L33">
            <v>43</v>
          </cell>
          <cell r="M33">
            <v>4</v>
          </cell>
          <cell r="N33">
            <v>33</v>
          </cell>
          <cell r="O33">
            <v>1</v>
          </cell>
          <cell r="P33">
            <v>58</v>
          </cell>
          <cell r="Q33">
            <v>10</v>
          </cell>
          <cell r="R33">
            <v>24</v>
          </cell>
          <cell r="S33">
            <v>3</v>
          </cell>
          <cell r="T33">
            <v>10</v>
          </cell>
          <cell r="U33">
            <v>0</v>
          </cell>
          <cell r="V33">
            <v>4</v>
          </cell>
          <cell r="W33">
            <v>0</v>
          </cell>
          <cell r="X33">
            <v>1</v>
          </cell>
          <cell r="Y33">
            <v>0</v>
          </cell>
          <cell r="Z33">
            <v>6</v>
          </cell>
          <cell r="AA33">
            <v>0</v>
          </cell>
          <cell r="AB33">
            <v>0</v>
          </cell>
          <cell r="AC33">
            <v>0</v>
          </cell>
          <cell r="AD33">
            <v>5</v>
          </cell>
          <cell r="AE33">
            <v>1</v>
          </cell>
          <cell r="AF33">
            <v>3</v>
          </cell>
          <cell r="AG33">
            <v>0</v>
          </cell>
          <cell r="AH33">
            <v>0</v>
          </cell>
          <cell r="AI33">
            <v>0</v>
          </cell>
          <cell r="AJ33">
            <v>1</v>
          </cell>
          <cell r="AK33">
            <v>0</v>
          </cell>
          <cell r="AL33">
            <v>1</v>
          </cell>
          <cell r="AM33">
            <v>0</v>
          </cell>
          <cell r="AN33">
            <v>1</v>
          </cell>
          <cell r="AO33">
            <v>0</v>
          </cell>
          <cell r="AP33">
            <v>0</v>
          </cell>
          <cell r="AQ33">
            <v>0</v>
          </cell>
          <cell r="AR33">
            <v>3</v>
          </cell>
          <cell r="AS33">
            <v>0</v>
          </cell>
          <cell r="AT33">
            <v>0</v>
          </cell>
          <cell r="AU33">
            <v>0</v>
          </cell>
          <cell r="AV33">
            <v>19</v>
          </cell>
          <cell r="AW33">
            <v>1</v>
          </cell>
          <cell r="AX33">
            <v>3</v>
          </cell>
          <cell r="AY33">
            <v>0</v>
          </cell>
          <cell r="AZ33">
            <v>32</v>
          </cell>
          <cell r="BA33">
            <v>9</v>
          </cell>
          <cell r="BB33">
            <v>5</v>
          </cell>
          <cell r="BC33">
            <v>1</v>
          </cell>
          <cell r="BD33">
            <v>13</v>
          </cell>
          <cell r="BE33">
            <v>0</v>
          </cell>
          <cell r="BF33">
            <v>1</v>
          </cell>
          <cell r="BG33">
            <v>1</v>
          </cell>
          <cell r="BH33">
            <v>1</v>
          </cell>
          <cell r="BI33">
            <v>0</v>
          </cell>
          <cell r="BJ33">
            <v>4</v>
          </cell>
          <cell r="BK33">
            <v>1</v>
          </cell>
        </row>
        <row r="34">
          <cell r="A34" t="str">
            <v>0131</v>
          </cell>
          <cell r="B34" t="str">
            <v>B</v>
          </cell>
          <cell r="D34" t="str">
            <v>서부</v>
          </cell>
          <cell r="E34" t="str">
            <v>화곡</v>
          </cell>
          <cell r="F34">
            <v>130</v>
          </cell>
          <cell r="G34">
            <v>19</v>
          </cell>
          <cell r="H34">
            <v>25</v>
          </cell>
          <cell r="I34">
            <v>2</v>
          </cell>
          <cell r="J34">
            <v>2</v>
          </cell>
          <cell r="K34">
            <v>0</v>
          </cell>
          <cell r="L34">
            <v>52</v>
          </cell>
          <cell r="M34">
            <v>0</v>
          </cell>
          <cell r="N34">
            <v>31</v>
          </cell>
          <cell r="O34">
            <v>2</v>
          </cell>
          <cell r="P34">
            <v>69</v>
          </cell>
          <cell r="Q34">
            <v>17</v>
          </cell>
          <cell r="R34">
            <v>30</v>
          </cell>
          <cell r="S34">
            <v>0</v>
          </cell>
          <cell r="T34">
            <v>10</v>
          </cell>
          <cell r="U34">
            <v>0</v>
          </cell>
          <cell r="V34">
            <v>5</v>
          </cell>
          <cell r="W34">
            <v>1</v>
          </cell>
          <cell r="X34">
            <v>0</v>
          </cell>
          <cell r="Y34">
            <v>0</v>
          </cell>
          <cell r="Z34">
            <v>5</v>
          </cell>
          <cell r="AA34">
            <v>1</v>
          </cell>
          <cell r="AB34">
            <v>0</v>
          </cell>
          <cell r="AC34">
            <v>0</v>
          </cell>
          <cell r="AD34">
            <v>5</v>
          </cell>
          <cell r="AE34">
            <v>0</v>
          </cell>
          <cell r="AF34">
            <v>2</v>
          </cell>
          <cell r="AG34">
            <v>0</v>
          </cell>
          <cell r="AH34">
            <v>0</v>
          </cell>
          <cell r="AI34">
            <v>0</v>
          </cell>
          <cell r="AJ34">
            <v>1</v>
          </cell>
          <cell r="AK34">
            <v>0</v>
          </cell>
          <cell r="AL34">
            <v>1</v>
          </cell>
          <cell r="AM34">
            <v>0</v>
          </cell>
          <cell r="AN34">
            <v>2</v>
          </cell>
          <cell r="AO34">
            <v>0</v>
          </cell>
          <cell r="AP34">
            <v>0</v>
          </cell>
          <cell r="AQ34">
            <v>0</v>
          </cell>
          <cell r="AR34">
            <v>4</v>
          </cell>
          <cell r="AS34">
            <v>0</v>
          </cell>
          <cell r="AT34">
            <v>0</v>
          </cell>
          <cell r="AU34">
            <v>0</v>
          </cell>
          <cell r="AV34">
            <v>22</v>
          </cell>
          <cell r="AW34">
            <v>0</v>
          </cell>
          <cell r="AX34">
            <v>3</v>
          </cell>
          <cell r="AY34">
            <v>0</v>
          </cell>
          <cell r="AZ34">
            <v>38</v>
          </cell>
          <cell r="BA34">
            <v>17</v>
          </cell>
          <cell r="BB34">
            <v>6</v>
          </cell>
          <cell r="BC34">
            <v>0</v>
          </cell>
          <cell r="BD34">
            <v>16</v>
          </cell>
          <cell r="BE34">
            <v>0</v>
          </cell>
          <cell r="BF34">
            <v>2</v>
          </cell>
          <cell r="BG34">
            <v>0</v>
          </cell>
          <cell r="BH34">
            <v>2</v>
          </cell>
          <cell r="BI34">
            <v>0</v>
          </cell>
          <cell r="BJ34">
            <v>4</v>
          </cell>
          <cell r="BK34">
            <v>0</v>
          </cell>
        </row>
        <row r="35">
          <cell r="A35" t="str">
            <v>0132</v>
          </cell>
          <cell r="B35" t="str">
            <v>B</v>
          </cell>
          <cell r="D35" t="str">
            <v>서부</v>
          </cell>
          <cell r="E35" t="str">
            <v>공항</v>
          </cell>
          <cell r="F35">
            <v>64</v>
          </cell>
          <cell r="G35">
            <v>5</v>
          </cell>
          <cell r="H35">
            <v>14</v>
          </cell>
          <cell r="I35">
            <v>0</v>
          </cell>
          <cell r="J35">
            <v>1</v>
          </cell>
          <cell r="K35">
            <v>0</v>
          </cell>
          <cell r="L35">
            <v>25</v>
          </cell>
          <cell r="M35">
            <v>2</v>
          </cell>
          <cell r="N35">
            <v>19</v>
          </cell>
          <cell r="O35">
            <v>0</v>
          </cell>
          <cell r="P35">
            <v>31</v>
          </cell>
          <cell r="Q35">
            <v>3</v>
          </cell>
          <cell r="R35">
            <v>14</v>
          </cell>
          <cell r="S35">
            <v>2</v>
          </cell>
          <cell r="T35">
            <v>6</v>
          </cell>
          <cell r="U35">
            <v>0</v>
          </cell>
          <cell r="V35">
            <v>1</v>
          </cell>
          <cell r="W35">
            <v>0</v>
          </cell>
          <cell r="X35">
            <v>0</v>
          </cell>
          <cell r="Y35">
            <v>0</v>
          </cell>
          <cell r="Z35">
            <v>5</v>
          </cell>
          <cell r="AA35">
            <v>0</v>
          </cell>
          <cell r="AB35">
            <v>0</v>
          </cell>
          <cell r="AC35">
            <v>0</v>
          </cell>
          <cell r="AD35">
            <v>2</v>
          </cell>
          <cell r="AE35">
            <v>0</v>
          </cell>
          <cell r="AF35">
            <v>2</v>
          </cell>
          <cell r="AG35">
            <v>0</v>
          </cell>
          <cell r="AH35">
            <v>0</v>
          </cell>
          <cell r="AI35">
            <v>0</v>
          </cell>
          <cell r="AJ35">
            <v>1</v>
          </cell>
          <cell r="AK35">
            <v>0</v>
          </cell>
          <cell r="AL35">
            <v>1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2</v>
          </cell>
          <cell r="AS35">
            <v>0</v>
          </cell>
          <cell r="AT35">
            <v>0</v>
          </cell>
          <cell r="AU35">
            <v>0</v>
          </cell>
          <cell r="AV35">
            <v>11</v>
          </cell>
          <cell r="AW35">
            <v>0</v>
          </cell>
          <cell r="AX35">
            <v>1</v>
          </cell>
          <cell r="AY35">
            <v>0</v>
          </cell>
          <cell r="AZ35">
            <v>17</v>
          </cell>
          <cell r="BA35">
            <v>3</v>
          </cell>
          <cell r="BB35">
            <v>3</v>
          </cell>
          <cell r="BC35">
            <v>0</v>
          </cell>
          <cell r="BD35">
            <v>6</v>
          </cell>
          <cell r="BE35">
            <v>1</v>
          </cell>
          <cell r="BF35">
            <v>1</v>
          </cell>
          <cell r="BG35">
            <v>0</v>
          </cell>
          <cell r="BH35">
            <v>1</v>
          </cell>
          <cell r="BI35">
            <v>0</v>
          </cell>
          <cell r="BJ35">
            <v>3</v>
          </cell>
          <cell r="BK35">
            <v>1</v>
          </cell>
        </row>
        <row r="36">
          <cell r="A36" t="str">
            <v>0133</v>
          </cell>
          <cell r="B36" t="str">
            <v>B</v>
          </cell>
          <cell r="D36" t="str">
            <v>서부</v>
          </cell>
          <cell r="E36" t="str">
            <v>가양</v>
          </cell>
          <cell r="F36">
            <v>111</v>
          </cell>
          <cell r="G36">
            <v>9</v>
          </cell>
          <cell r="H36">
            <v>21</v>
          </cell>
          <cell r="I36">
            <v>1</v>
          </cell>
          <cell r="J36">
            <v>2</v>
          </cell>
          <cell r="K36">
            <v>0</v>
          </cell>
          <cell r="L36">
            <v>44</v>
          </cell>
          <cell r="M36">
            <v>3</v>
          </cell>
          <cell r="N36">
            <v>28</v>
          </cell>
          <cell r="O36">
            <v>0</v>
          </cell>
          <cell r="P36">
            <v>58</v>
          </cell>
          <cell r="Q36">
            <v>7</v>
          </cell>
          <cell r="R36">
            <v>25</v>
          </cell>
          <cell r="S36">
            <v>2</v>
          </cell>
          <cell r="T36">
            <v>9</v>
          </cell>
          <cell r="U36">
            <v>0</v>
          </cell>
          <cell r="V36">
            <v>4</v>
          </cell>
          <cell r="W36">
            <v>0</v>
          </cell>
          <cell r="X36">
            <v>0</v>
          </cell>
          <cell r="Y36">
            <v>0</v>
          </cell>
          <cell r="Z36">
            <v>5</v>
          </cell>
          <cell r="AA36">
            <v>0</v>
          </cell>
          <cell r="AB36">
            <v>0</v>
          </cell>
          <cell r="AC36">
            <v>0</v>
          </cell>
          <cell r="AD36">
            <v>4</v>
          </cell>
          <cell r="AE36">
            <v>0</v>
          </cell>
          <cell r="AF36">
            <v>2</v>
          </cell>
          <cell r="AG36">
            <v>0</v>
          </cell>
          <cell r="AH36">
            <v>0</v>
          </cell>
          <cell r="AI36">
            <v>0</v>
          </cell>
          <cell r="AJ36">
            <v>1</v>
          </cell>
          <cell r="AK36">
            <v>0</v>
          </cell>
          <cell r="AL36">
            <v>1</v>
          </cell>
          <cell r="AM36">
            <v>0</v>
          </cell>
          <cell r="AN36">
            <v>1</v>
          </cell>
          <cell r="AO36">
            <v>0</v>
          </cell>
          <cell r="AP36">
            <v>0</v>
          </cell>
          <cell r="AQ36">
            <v>1</v>
          </cell>
          <cell r="AR36">
            <v>3</v>
          </cell>
          <cell r="AS36">
            <v>0</v>
          </cell>
          <cell r="AT36">
            <v>0</v>
          </cell>
          <cell r="AU36">
            <v>0</v>
          </cell>
          <cell r="AV36">
            <v>19</v>
          </cell>
          <cell r="AW36">
            <v>1</v>
          </cell>
          <cell r="AX36">
            <v>3</v>
          </cell>
          <cell r="AY36">
            <v>0</v>
          </cell>
          <cell r="AZ36">
            <v>32</v>
          </cell>
          <cell r="BA36">
            <v>5</v>
          </cell>
          <cell r="BB36">
            <v>5</v>
          </cell>
          <cell r="BC36">
            <v>0</v>
          </cell>
          <cell r="BD36">
            <v>13</v>
          </cell>
          <cell r="BE36">
            <v>1</v>
          </cell>
          <cell r="BF36">
            <v>2</v>
          </cell>
          <cell r="BG36">
            <v>1</v>
          </cell>
          <cell r="BH36">
            <v>1</v>
          </cell>
          <cell r="BI36">
            <v>0</v>
          </cell>
          <cell r="BJ36">
            <v>4</v>
          </cell>
          <cell r="BK36">
            <v>0</v>
          </cell>
        </row>
        <row r="37">
          <cell r="A37" t="str">
            <v>0134</v>
          </cell>
          <cell r="B37" t="str">
            <v>B</v>
          </cell>
          <cell r="D37" t="str">
            <v>서부</v>
          </cell>
          <cell r="E37" t="str">
            <v>목동</v>
          </cell>
          <cell r="F37">
            <v>162</v>
          </cell>
          <cell r="G37">
            <v>19</v>
          </cell>
          <cell r="H37">
            <v>36</v>
          </cell>
          <cell r="I37">
            <v>5</v>
          </cell>
          <cell r="J37">
            <v>4</v>
          </cell>
          <cell r="K37">
            <v>0</v>
          </cell>
          <cell r="L37">
            <v>59</v>
          </cell>
          <cell r="M37">
            <v>7</v>
          </cell>
          <cell r="N37">
            <v>46</v>
          </cell>
          <cell r="O37">
            <v>4</v>
          </cell>
          <cell r="P37">
            <v>84</v>
          </cell>
          <cell r="Q37">
            <v>11</v>
          </cell>
          <cell r="R37">
            <v>32</v>
          </cell>
          <cell r="S37">
            <v>4</v>
          </cell>
          <cell r="T37">
            <v>12</v>
          </cell>
          <cell r="U37">
            <v>0</v>
          </cell>
          <cell r="V37">
            <v>6</v>
          </cell>
          <cell r="W37">
            <v>2</v>
          </cell>
          <cell r="X37">
            <v>3</v>
          </cell>
          <cell r="Y37">
            <v>0</v>
          </cell>
          <cell r="Z37">
            <v>8</v>
          </cell>
          <cell r="AA37">
            <v>1</v>
          </cell>
          <cell r="AB37">
            <v>0</v>
          </cell>
          <cell r="AC37">
            <v>0</v>
          </cell>
          <cell r="AD37">
            <v>7</v>
          </cell>
          <cell r="AE37">
            <v>1</v>
          </cell>
          <cell r="AF37">
            <v>4</v>
          </cell>
          <cell r="AG37">
            <v>0</v>
          </cell>
          <cell r="AH37">
            <v>0</v>
          </cell>
          <cell r="AI37">
            <v>0</v>
          </cell>
          <cell r="AJ37">
            <v>1</v>
          </cell>
          <cell r="AK37">
            <v>0</v>
          </cell>
          <cell r="AL37">
            <v>1</v>
          </cell>
          <cell r="AM37">
            <v>0</v>
          </cell>
          <cell r="AN37">
            <v>1</v>
          </cell>
          <cell r="AO37">
            <v>1</v>
          </cell>
          <cell r="AP37">
            <v>0</v>
          </cell>
          <cell r="AQ37">
            <v>0</v>
          </cell>
          <cell r="AR37">
            <v>5</v>
          </cell>
          <cell r="AS37">
            <v>0</v>
          </cell>
          <cell r="AT37">
            <v>0</v>
          </cell>
          <cell r="AU37">
            <v>0</v>
          </cell>
          <cell r="AV37">
            <v>27</v>
          </cell>
          <cell r="AW37">
            <v>3</v>
          </cell>
          <cell r="AX37">
            <v>4</v>
          </cell>
          <cell r="AY37">
            <v>0</v>
          </cell>
          <cell r="AZ37">
            <v>47</v>
          </cell>
          <cell r="BA37">
            <v>7</v>
          </cell>
          <cell r="BB37">
            <v>6</v>
          </cell>
          <cell r="BC37">
            <v>2</v>
          </cell>
          <cell r="BD37">
            <v>16</v>
          </cell>
          <cell r="BE37">
            <v>1</v>
          </cell>
          <cell r="BF37">
            <v>3</v>
          </cell>
          <cell r="BG37">
            <v>1</v>
          </cell>
          <cell r="BH37">
            <v>2</v>
          </cell>
          <cell r="BI37">
            <v>0</v>
          </cell>
          <cell r="BJ37">
            <v>5</v>
          </cell>
          <cell r="BK37">
            <v>0</v>
          </cell>
        </row>
        <row r="38">
          <cell r="A38" t="str">
            <v>0135</v>
          </cell>
          <cell r="B38" t="str">
            <v>B</v>
          </cell>
          <cell r="D38" t="str">
            <v>서부</v>
          </cell>
          <cell r="E38" t="str">
            <v>신월</v>
          </cell>
          <cell r="F38">
            <v>198</v>
          </cell>
          <cell r="G38">
            <v>18</v>
          </cell>
          <cell r="H38">
            <v>41</v>
          </cell>
          <cell r="I38">
            <v>2</v>
          </cell>
          <cell r="J38">
            <v>4</v>
          </cell>
          <cell r="K38">
            <v>1</v>
          </cell>
          <cell r="L38">
            <v>86</v>
          </cell>
          <cell r="M38">
            <v>6</v>
          </cell>
          <cell r="N38">
            <v>52</v>
          </cell>
          <cell r="O38">
            <v>2</v>
          </cell>
          <cell r="P38">
            <v>87</v>
          </cell>
          <cell r="Q38">
            <v>11</v>
          </cell>
          <cell r="R38">
            <v>59</v>
          </cell>
          <cell r="S38">
            <v>5</v>
          </cell>
          <cell r="T38">
            <v>14</v>
          </cell>
          <cell r="U38">
            <v>0</v>
          </cell>
          <cell r="V38">
            <v>7</v>
          </cell>
          <cell r="W38">
            <v>1</v>
          </cell>
          <cell r="X38">
            <v>3</v>
          </cell>
          <cell r="Y38">
            <v>0</v>
          </cell>
          <cell r="Z38">
            <v>10</v>
          </cell>
          <cell r="AA38">
            <v>0</v>
          </cell>
          <cell r="AB38">
            <v>0</v>
          </cell>
          <cell r="AC38">
            <v>0</v>
          </cell>
          <cell r="AD38">
            <v>8</v>
          </cell>
          <cell r="AE38">
            <v>0</v>
          </cell>
          <cell r="AF38">
            <v>4</v>
          </cell>
          <cell r="AG38">
            <v>0</v>
          </cell>
          <cell r="AH38">
            <v>0</v>
          </cell>
          <cell r="AI38">
            <v>0</v>
          </cell>
          <cell r="AJ38">
            <v>1</v>
          </cell>
          <cell r="AK38">
            <v>0</v>
          </cell>
          <cell r="AL38">
            <v>1</v>
          </cell>
          <cell r="AM38">
            <v>0</v>
          </cell>
          <cell r="AN38">
            <v>2</v>
          </cell>
          <cell r="AO38">
            <v>0</v>
          </cell>
          <cell r="AP38">
            <v>0</v>
          </cell>
          <cell r="AQ38">
            <v>0</v>
          </cell>
          <cell r="AR38">
            <v>5</v>
          </cell>
          <cell r="AS38">
            <v>1</v>
          </cell>
          <cell r="AT38">
            <v>1</v>
          </cell>
          <cell r="AU38">
            <v>0</v>
          </cell>
          <cell r="AV38">
            <v>27</v>
          </cell>
          <cell r="AW38">
            <v>1</v>
          </cell>
          <cell r="AX38">
            <v>4</v>
          </cell>
          <cell r="AY38">
            <v>0</v>
          </cell>
          <cell r="AZ38">
            <v>49</v>
          </cell>
          <cell r="BA38">
            <v>9</v>
          </cell>
          <cell r="BB38">
            <v>11</v>
          </cell>
          <cell r="BC38">
            <v>0</v>
          </cell>
          <cell r="BD38">
            <v>30</v>
          </cell>
          <cell r="BE38">
            <v>3</v>
          </cell>
          <cell r="BF38">
            <v>3</v>
          </cell>
          <cell r="BG38">
            <v>0</v>
          </cell>
          <cell r="BH38">
            <v>4</v>
          </cell>
          <cell r="BI38">
            <v>2</v>
          </cell>
          <cell r="BJ38">
            <v>10</v>
          </cell>
          <cell r="BK38">
            <v>0</v>
          </cell>
        </row>
        <row r="39">
          <cell r="A39" t="str">
            <v>0312</v>
          </cell>
          <cell r="B39" t="str">
            <v>B</v>
          </cell>
          <cell r="D39" t="str">
            <v>서부</v>
          </cell>
          <cell r="E39" t="str">
            <v>사당</v>
          </cell>
          <cell r="F39">
            <v>53</v>
          </cell>
          <cell r="G39">
            <v>12</v>
          </cell>
          <cell r="H39">
            <v>12</v>
          </cell>
          <cell r="I39">
            <v>3</v>
          </cell>
          <cell r="J39">
            <v>1</v>
          </cell>
          <cell r="K39">
            <v>0</v>
          </cell>
          <cell r="L39">
            <v>19</v>
          </cell>
          <cell r="M39">
            <v>1</v>
          </cell>
          <cell r="N39">
            <v>16</v>
          </cell>
          <cell r="O39">
            <v>2</v>
          </cell>
          <cell r="P39">
            <v>27</v>
          </cell>
          <cell r="Q39">
            <v>9</v>
          </cell>
          <cell r="R39">
            <v>10</v>
          </cell>
          <cell r="S39">
            <v>1</v>
          </cell>
          <cell r="T39">
            <v>5</v>
          </cell>
          <cell r="U39">
            <v>0</v>
          </cell>
          <cell r="V39">
            <v>1</v>
          </cell>
          <cell r="W39">
            <v>1</v>
          </cell>
          <cell r="X39">
            <v>0</v>
          </cell>
          <cell r="Y39">
            <v>0</v>
          </cell>
          <cell r="Z39">
            <v>3</v>
          </cell>
          <cell r="AA39">
            <v>0</v>
          </cell>
          <cell r="AB39">
            <v>0</v>
          </cell>
          <cell r="AC39">
            <v>0</v>
          </cell>
          <cell r="AD39">
            <v>3</v>
          </cell>
          <cell r="AE39">
            <v>1</v>
          </cell>
          <cell r="AF39">
            <v>2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1</v>
          </cell>
          <cell r="AM39">
            <v>0</v>
          </cell>
          <cell r="AN39">
            <v>1</v>
          </cell>
          <cell r="AO39">
            <v>1</v>
          </cell>
          <cell r="AP39">
            <v>0</v>
          </cell>
          <cell r="AQ39">
            <v>0</v>
          </cell>
          <cell r="AR39">
            <v>1</v>
          </cell>
          <cell r="AS39">
            <v>0</v>
          </cell>
          <cell r="AT39">
            <v>0</v>
          </cell>
          <cell r="AU39">
            <v>0</v>
          </cell>
          <cell r="AV39">
            <v>9</v>
          </cell>
          <cell r="AW39">
            <v>0</v>
          </cell>
          <cell r="AX39">
            <v>1</v>
          </cell>
          <cell r="AY39">
            <v>0</v>
          </cell>
          <cell r="AZ39">
            <v>15</v>
          </cell>
          <cell r="BA39">
            <v>8</v>
          </cell>
          <cell r="BB39">
            <v>2</v>
          </cell>
          <cell r="BC39">
            <v>0</v>
          </cell>
          <cell r="BD39">
            <v>7</v>
          </cell>
          <cell r="BE39">
            <v>0</v>
          </cell>
          <cell r="BF39">
            <v>0</v>
          </cell>
          <cell r="BG39">
            <v>1</v>
          </cell>
          <cell r="BH39">
            <v>0</v>
          </cell>
          <cell r="BI39">
            <v>0</v>
          </cell>
          <cell r="BJ39">
            <v>1</v>
          </cell>
          <cell r="BK39">
            <v>0</v>
          </cell>
        </row>
        <row r="40">
          <cell r="A40" t="str">
            <v>0322</v>
          </cell>
          <cell r="B40" t="str">
            <v>B</v>
          </cell>
          <cell r="D40" t="str">
            <v>서부</v>
          </cell>
          <cell r="E40" t="str">
            <v>관악</v>
          </cell>
          <cell r="F40">
            <v>178</v>
          </cell>
          <cell r="G40">
            <v>15</v>
          </cell>
          <cell r="H40">
            <v>35</v>
          </cell>
          <cell r="I40">
            <v>4</v>
          </cell>
          <cell r="J40">
            <v>4</v>
          </cell>
          <cell r="K40">
            <v>0</v>
          </cell>
          <cell r="L40">
            <v>67</v>
          </cell>
          <cell r="M40">
            <v>4</v>
          </cell>
          <cell r="N40">
            <v>43</v>
          </cell>
          <cell r="O40">
            <v>5</v>
          </cell>
          <cell r="P40">
            <v>101</v>
          </cell>
          <cell r="Q40">
            <v>8</v>
          </cell>
          <cell r="R40">
            <v>34</v>
          </cell>
          <cell r="S40">
            <v>2</v>
          </cell>
          <cell r="T40">
            <v>12</v>
          </cell>
          <cell r="U40">
            <v>1</v>
          </cell>
          <cell r="V40">
            <v>5</v>
          </cell>
          <cell r="W40">
            <v>1</v>
          </cell>
          <cell r="X40">
            <v>1</v>
          </cell>
          <cell r="Y40">
            <v>0</v>
          </cell>
          <cell r="Z40">
            <v>7</v>
          </cell>
          <cell r="AA40">
            <v>2</v>
          </cell>
          <cell r="AB40">
            <v>0</v>
          </cell>
          <cell r="AC40">
            <v>0</v>
          </cell>
          <cell r="AD40">
            <v>7</v>
          </cell>
          <cell r="AE40">
            <v>0</v>
          </cell>
          <cell r="AF40">
            <v>4</v>
          </cell>
          <cell r="AG40">
            <v>0</v>
          </cell>
          <cell r="AH40">
            <v>0</v>
          </cell>
          <cell r="AI40">
            <v>0</v>
          </cell>
          <cell r="AJ40">
            <v>1</v>
          </cell>
          <cell r="AK40">
            <v>1</v>
          </cell>
          <cell r="AL40">
            <v>2</v>
          </cell>
          <cell r="AM40">
            <v>0</v>
          </cell>
          <cell r="AN40">
            <v>3</v>
          </cell>
          <cell r="AO40">
            <v>0</v>
          </cell>
          <cell r="AP40">
            <v>0</v>
          </cell>
          <cell r="AQ40">
            <v>0</v>
          </cell>
          <cell r="AR40">
            <v>5</v>
          </cell>
          <cell r="AS40">
            <v>0</v>
          </cell>
          <cell r="AT40">
            <v>0</v>
          </cell>
          <cell r="AU40">
            <v>0</v>
          </cell>
          <cell r="AV40">
            <v>33</v>
          </cell>
          <cell r="AW40">
            <v>2</v>
          </cell>
          <cell r="AX40">
            <v>4</v>
          </cell>
          <cell r="AY40">
            <v>0</v>
          </cell>
          <cell r="AZ40">
            <v>56</v>
          </cell>
          <cell r="BA40">
            <v>6</v>
          </cell>
          <cell r="BB40">
            <v>6</v>
          </cell>
          <cell r="BC40">
            <v>0</v>
          </cell>
          <cell r="BD40">
            <v>17</v>
          </cell>
          <cell r="BE40">
            <v>1</v>
          </cell>
          <cell r="BF40">
            <v>3</v>
          </cell>
          <cell r="BG40">
            <v>0</v>
          </cell>
          <cell r="BH40">
            <v>2</v>
          </cell>
          <cell r="BI40">
            <v>0</v>
          </cell>
          <cell r="BJ40">
            <v>6</v>
          </cell>
          <cell r="BK40">
            <v>1</v>
          </cell>
        </row>
        <row r="41">
          <cell r="A41" t="str">
            <v>0323</v>
          </cell>
          <cell r="B41" t="str">
            <v>B</v>
          </cell>
          <cell r="D41" t="str">
            <v>서부</v>
          </cell>
          <cell r="E41" t="str">
            <v>신림</v>
          </cell>
          <cell r="F41">
            <v>104</v>
          </cell>
          <cell r="G41">
            <v>10</v>
          </cell>
          <cell r="H41">
            <v>22</v>
          </cell>
          <cell r="I41">
            <v>4</v>
          </cell>
          <cell r="J41">
            <v>1</v>
          </cell>
          <cell r="K41">
            <v>0</v>
          </cell>
          <cell r="L41">
            <v>38</v>
          </cell>
          <cell r="M41">
            <v>3</v>
          </cell>
          <cell r="N41">
            <v>25</v>
          </cell>
          <cell r="O41">
            <v>7</v>
          </cell>
          <cell r="P41">
            <v>59</v>
          </cell>
          <cell r="Q41">
            <v>1</v>
          </cell>
          <cell r="R41">
            <v>20</v>
          </cell>
          <cell r="S41">
            <v>2</v>
          </cell>
          <cell r="T41">
            <v>7</v>
          </cell>
          <cell r="U41">
            <v>3</v>
          </cell>
          <cell r="V41">
            <v>3</v>
          </cell>
          <cell r="W41">
            <v>2</v>
          </cell>
          <cell r="X41">
            <v>1</v>
          </cell>
          <cell r="Y41">
            <v>0</v>
          </cell>
          <cell r="Z41">
            <v>6</v>
          </cell>
          <cell r="AA41">
            <v>1</v>
          </cell>
          <cell r="AB41">
            <v>0</v>
          </cell>
          <cell r="AC41">
            <v>0</v>
          </cell>
          <cell r="AD41">
            <v>4</v>
          </cell>
          <cell r="AE41">
            <v>0</v>
          </cell>
          <cell r="AF41">
            <v>2</v>
          </cell>
          <cell r="AG41">
            <v>1</v>
          </cell>
          <cell r="AH41">
            <v>0</v>
          </cell>
          <cell r="AI41">
            <v>0</v>
          </cell>
          <cell r="AJ41">
            <v>1</v>
          </cell>
          <cell r="AK41">
            <v>0</v>
          </cell>
          <cell r="AL41">
            <v>0</v>
          </cell>
          <cell r="AM41">
            <v>0</v>
          </cell>
          <cell r="AN41">
            <v>1</v>
          </cell>
          <cell r="AO41">
            <v>0</v>
          </cell>
          <cell r="AP41">
            <v>0</v>
          </cell>
          <cell r="AQ41">
            <v>0</v>
          </cell>
          <cell r="AR41">
            <v>4</v>
          </cell>
          <cell r="AS41">
            <v>0</v>
          </cell>
          <cell r="AT41">
            <v>0</v>
          </cell>
          <cell r="AU41">
            <v>0</v>
          </cell>
          <cell r="AV41">
            <v>18</v>
          </cell>
          <cell r="AW41">
            <v>1</v>
          </cell>
          <cell r="AX41">
            <v>3</v>
          </cell>
          <cell r="AY41">
            <v>0</v>
          </cell>
          <cell r="AZ41">
            <v>33</v>
          </cell>
          <cell r="BA41">
            <v>0</v>
          </cell>
          <cell r="BB41">
            <v>4</v>
          </cell>
          <cell r="BC41">
            <v>0</v>
          </cell>
          <cell r="BD41">
            <v>11</v>
          </cell>
          <cell r="BE41">
            <v>0</v>
          </cell>
          <cell r="BF41">
            <v>1</v>
          </cell>
          <cell r="BG41">
            <v>0</v>
          </cell>
          <cell r="BH41">
            <v>1</v>
          </cell>
          <cell r="BI41">
            <v>0</v>
          </cell>
          <cell r="BJ41">
            <v>3</v>
          </cell>
          <cell r="BK41">
            <v>2</v>
          </cell>
        </row>
        <row r="42">
          <cell r="A42" t="str">
            <v>0324</v>
          </cell>
          <cell r="B42" t="str">
            <v>B</v>
          </cell>
          <cell r="D42" t="str">
            <v>서부</v>
          </cell>
          <cell r="E42" t="str">
            <v>노량진</v>
          </cell>
          <cell r="F42">
            <v>55</v>
          </cell>
          <cell r="G42">
            <v>2</v>
          </cell>
          <cell r="H42">
            <v>12</v>
          </cell>
          <cell r="I42">
            <v>0</v>
          </cell>
          <cell r="J42">
            <v>1</v>
          </cell>
          <cell r="K42">
            <v>0</v>
          </cell>
          <cell r="L42">
            <v>21</v>
          </cell>
          <cell r="M42">
            <v>2</v>
          </cell>
          <cell r="N42">
            <v>16</v>
          </cell>
          <cell r="O42">
            <v>0</v>
          </cell>
          <cell r="P42">
            <v>26</v>
          </cell>
          <cell r="Q42">
            <v>1</v>
          </cell>
          <cell r="R42">
            <v>13</v>
          </cell>
          <cell r="S42">
            <v>1</v>
          </cell>
          <cell r="T42">
            <v>5</v>
          </cell>
          <cell r="U42">
            <v>0</v>
          </cell>
          <cell r="V42">
            <v>1</v>
          </cell>
          <cell r="W42">
            <v>0</v>
          </cell>
          <cell r="X42">
            <v>0</v>
          </cell>
          <cell r="Y42">
            <v>0</v>
          </cell>
          <cell r="Z42">
            <v>4</v>
          </cell>
          <cell r="AA42">
            <v>0</v>
          </cell>
          <cell r="AB42">
            <v>0</v>
          </cell>
          <cell r="AC42">
            <v>0</v>
          </cell>
          <cell r="AD42">
            <v>3</v>
          </cell>
          <cell r="AE42">
            <v>0</v>
          </cell>
          <cell r="AF42">
            <v>1</v>
          </cell>
          <cell r="AG42">
            <v>0</v>
          </cell>
          <cell r="AH42">
            <v>0</v>
          </cell>
          <cell r="AI42">
            <v>0</v>
          </cell>
          <cell r="AJ42">
            <v>1</v>
          </cell>
          <cell r="AK42">
            <v>0</v>
          </cell>
          <cell r="AL42">
            <v>0</v>
          </cell>
          <cell r="AM42">
            <v>0</v>
          </cell>
          <cell r="AN42">
            <v>1</v>
          </cell>
          <cell r="AO42">
            <v>0</v>
          </cell>
          <cell r="AP42">
            <v>0</v>
          </cell>
          <cell r="AQ42">
            <v>0</v>
          </cell>
          <cell r="AR42">
            <v>1</v>
          </cell>
          <cell r="AS42">
            <v>0</v>
          </cell>
          <cell r="AT42">
            <v>0</v>
          </cell>
          <cell r="AU42">
            <v>0</v>
          </cell>
          <cell r="AV42">
            <v>8</v>
          </cell>
          <cell r="AW42">
            <v>1</v>
          </cell>
          <cell r="AX42">
            <v>1</v>
          </cell>
          <cell r="AY42">
            <v>0</v>
          </cell>
          <cell r="AZ42">
            <v>15</v>
          </cell>
          <cell r="BA42">
            <v>0</v>
          </cell>
          <cell r="BB42">
            <v>2</v>
          </cell>
          <cell r="BC42">
            <v>0</v>
          </cell>
          <cell r="BD42">
            <v>7</v>
          </cell>
          <cell r="BE42">
            <v>0</v>
          </cell>
          <cell r="BF42">
            <v>1</v>
          </cell>
          <cell r="BG42">
            <v>0</v>
          </cell>
          <cell r="BH42">
            <v>0</v>
          </cell>
          <cell r="BI42">
            <v>0</v>
          </cell>
          <cell r="BJ42">
            <v>3</v>
          </cell>
          <cell r="BK42">
            <v>1</v>
          </cell>
        </row>
        <row r="43">
          <cell r="A43" t="str">
            <v>0325</v>
          </cell>
          <cell r="B43" t="str">
            <v>B</v>
          </cell>
          <cell r="D43" t="str">
            <v>서부</v>
          </cell>
          <cell r="E43" t="str">
            <v>개봉</v>
          </cell>
          <cell r="F43">
            <v>212</v>
          </cell>
          <cell r="G43">
            <v>24</v>
          </cell>
          <cell r="H43">
            <v>43</v>
          </cell>
          <cell r="I43">
            <v>6</v>
          </cell>
          <cell r="J43">
            <v>3</v>
          </cell>
          <cell r="K43">
            <v>0</v>
          </cell>
          <cell r="L43">
            <v>84</v>
          </cell>
          <cell r="M43">
            <v>7</v>
          </cell>
          <cell r="N43">
            <v>49</v>
          </cell>
          <cell r="O43">
            <v>5</v>
          </cell>
          <cell r="P43">
            <v>117</v>
          </cell>
          <cell r="Q43">
            <v>15</v>
          </cell>
          <cell r="R43">
            <v>46</v>
          </cell>
          <cell r="S43">
            <v>4</v>
          </cell>
          <cell r="T43">
            <v>12</v>
          </cell>
          <cell r="U43">
            <v>1</v>
          </cell>
          <cell r="V43">
            <v>7</v>
          </cell>
          <cell r="W43">
            <v>0</v>
          </cell>
          <cell r="X43">
            <v>3</v>
          </cell>
          <cell r="Y43">
            <v>0</v>
          </cell>
          <cell r="Z43">
            <v>10</v>
          </cell>
          <cell r="AA43">
            <v>2</v>
          </cell>
          <cell r="AB43">
            <v>0</v>
          </cell>
          <cell r="AC43">
            <v>0</v>
          </cell>
          <cell r="AD43">
            <v>8</v>
          </cell>
          <cell r="AE43">
            <v>0</v>
          </cell>
          <cell r="AF43">
            <v>4</v>
          </cell>
          <cell r="AG43">
            <v>0</v>
          </cell>
          <cell r="AH43">
            <v>0</v>
          </cell>
          <cell r="AI43">
            <v>0</v>
          </cell>
          <cell r="AJ43">
            <v>1</v>
          </cell>
          <cell r="AK43">
            <v>1</v>
          </cell>
          <cell r="AL43">
            <v>1</v>
          </cell>
          <cell r="AM43">
            <v>1</v>
          </cell>
          <cell r="AN43">
            <v>2</v>
          </cell>
          <cell r="AO43">
            <v>0</v>
          </cell>
          <cell r="AP43">
            <v>1</v>
          </cell>
          <cell r="AQ43">
            <v>0</v>
          </cell>
          <cell r="AR43">
            <v>6</v>
          </cell>
          <cell r="AS43">
            <v>2</v>
          </cell>
          <cell r="AT43">
            <v>0</v>
          </cell>
          <cell r="AU43">
            <v>0</v>
          </cell>
          <cell r="AV43">
            <v>38</v>
          </cell>
          <cell r="AW43">
            <v>3</v>
          </cell>
          <cell r="AX43">
            <v>5</v>
          </cell>
          <cell r="AY43">
            <v>0</v>
          </cell>
          <cell r="AZ43">
            <v>65</v>
          </cell>
          <cell r="BA43">
            <v>10</v>
          </cell>
          <cell r="BB43">
            <v>9</v>
          </cell>
          <cell r="BC43">
            <v>2</v>
          </cell>
          <cell r="BD43">
            <v>24</v>
          </cell>
          <cell r="BE43">
            <v>1</v>
          </cell>
          <cell r="BF43">
            <v>3</v>
          </cell>
          <cell r="BG43">
            <v>0</v>
          </cell>
          <cell r="BH43">
            <v>3</v>
          </cell>
          <cell r="BI43">
            <v>0</v>
          </cell>
          <cell r="BJ43">
            <v>7</v>
          </cell>
          <cell r="BK43">
            <v>1</v>
          </cell>
        </row>
        <row r="44">
          <cell r="A44" t="str">
            <v>0326</v>
          </cell>
          <cell r="B44" t="str">
            <v>B</v>
          </cell>
          <cell r="D44" t="str">
            <v>서부</v>
          </cell>
          <cell r="E44" t="str">
            <v>광명</v>
          </cell>
          <cell r="F44">
            <v>37</v>
          </cell>
          <cell r="G44">
            <v>3</v>
          </cell>
          <cell r="H44">
            <v>9</v>
          </cell>
          <cell r="I44">
            <v>2</v>
          </cell>
          <cell r="J44">
            <v>1</v>
          </cell>
          <cell r="K44">
            <v>0</v>
          </cell>
          <cell r="L44">
            <v>15</v>
          </cell>
          <cell r="M44">
            <v>0</v>
          </cell>
          <cell r="N44">
            <v>12</v>
          </cell>
          <cell r="O44">
            <v>1</v>
          </cell>
          <cell r="P44">
            <v>15</v>
          </cell>
          <cell r="Q44">
            <v>2</v>
          </cell>
          <cell r="R44">
            <v>10</v>
          </cell>
          <cell r="S44">
            <v>0</v>
          </cell>
          <cell r="T44">
            <v>3</v>
          </cell>
          <cell r="U44">
            <v>0</v>
          </cell>
          <cell r="V44">
            <v>1</v>
          </cell>
          <cell r="W44">
            <v>0</v>
          </cell>
          <cell r="X44">
            <v>0</v>
          </cell>
          <cell r="Y44">
            <v>0</v>
          </cell>
          <cell r="Z44">
            <v>2</v>
          </cell>
          <cell r="AA44">
            <v>0</v>
          </cell>
          <cell r="AB44">
            <v>0</v>
          </cell>
          <cell r="AC44">
            <v>0</v>
          </cell>
          <cell r="AD44">
            <v>2</v>
          </cell>
          <cell r="AE44">
            <v>1</v>
          </cell>
          <cell r="AF44">
            <v>1</v>
          </cell>
          <cell r="AG44">
            <v>0</v>
          </cell>
          <cell r="AH44">
            <v>0</v>
          </cell>
          <cell r="AI44">
            <v>0</v>
          </cell>
          <cell r="AJ44">
            <v>1</v>
          </cell>
          <cell r="AK44">
            <v>0</v>
          </cell>
          <cell r="AL44">
            <v>1</v>
          </cell>
          <cell r="AM44">
            <v>0</v>
          </cell>
          <cell r="AN44">
            <v>0</v>
          </cell>
          <cell r="AO44">
            <v>1</v>
          </cell>
          <cell r="AP44">
            <v>0</v>
          </cell>
          <cell r="AQ44">
            <v>0</v>
          </cell>
          <cell r="AR44">
            <v>1</v>
          </cell>
          <cell r="AS44">
            <v>0</v>
          </cell>
          <cell r="AT44">
            <v>0</v>
          </cell>
          <cell r="AU44">
            <v>0</v>
          </cell>
          <cell r="AV44">
            <v>5</v>
          </cell>
          <cell r="AW44">
            <v>0</v>
          </cell>
          <cell r="AX44">
            <v>1</v>
          </cell>
          <cell r="AY44">
            <v>0</v>
          </cell>
          <cell r="AZ44">
            <v>8</v>
          </cell>
          <cell r="BA44">
            <v>1</v>
          </cell>
          <cell r="BB44">
            <v>2</v>
          </cell>
          <cell r="BC44">
            <v>0</v>
          </cell>
          <cell r="BD44">
            <v>7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1</v>
          </cell>
          <cell r="BK44">
            <v>0</v>
          </cell>
        </row>
        <row r="45">
          <cell r="A45" t="str">
            <v>0327</v>
          </cell>
          <cell r="B45" t="str">
            <v>B</v>
          </cell>
          <cell r="D45" t="str">
            <v>서부</v>
          </cell>
          <cell r="E45" t="str">
            <v>시흥</v>
          </cell>
          <cell r="F45">
            <v>156</v>
          </cell>
          <cell r="G45">
            <v>17</v>
          </cell>
          <cell r="H45">
            <v>31</v>
          </cell>
          <cell r="I45">
            <v>3</v>
          </cell>
          <cell r="J45">
            <v>3</v>
          </cell>
          <cell r="K45">
            <v>0</v>
          </cell>
          <cell r="L45">
            <v>63</v>
          </cell>
          <cell r="M45">
            <v>4</v>
          </cell>
          <cell r="N45">
            <v>40</v>
          </cell>
          <cell r="O45">
            <v>3</v>
          </cell>
          <cell r="P45">
            <v>78</v>
          </cell>
          <cell r="Q45">
            <v>12</v>
          </cell>
          <cell r="R45">
            <v>38</v>
          </cell>
          <cell r="S45">
            <v>2</v>
          </cell>
          <cell r="T45">
            <v>12</v>
          </cell>
          <cell r="U45">
            <v>0</v>
          </cell>
          <cell r="V45">
            <v>5</v>
          </cell>
          <cell r="W45">
            <v>0</v>
          </cell>
          <cell r="X45">
            <v>1</v>
          </cell>
          <cell r="Y45">
            <v>0</v>
          </cell>
          <cell r="Z45">
            <v>7</v>
          </cell>
          <cell r="AA45">
            <v>0</v>
          </cell>
          <cell r="AB45">
            <v>0</v>
          </cell>
          <cell r="AC45">
            <v>0</v>
          </cell>
          <cell r="AD45">
            <v>6</v>
          </cell>
          <cell r="AE45">
            <v>1</v>
          </cell>
          <cell r="AF45">
            <v>4</v>
          </cell>
          <cell r="AG45">
            <v>1</v>
          </cell>
          <cell r="AH45">
            <v>0</v>
          </cell>
          <cell r="AI45">
            <v>0</v>
          </cell>
          <cell r="AJ45">
            <v>1</v>
          </cell>
          <cell r="AK45">
            <v>1</v>
          </cell>
          <cell r="AL45">
            <v>1</v>
          </cell>
          <cell r="AM45">
            <v>0</v>
          </cell>
          <cell r="AN45">
            <v>2</v>
          </cell>
          <cell r="AO45">
            <v>0</v>
          </cell>
          <cell r="AP45">
            <v>0</v>
          </cell>
          <cell r="AQ45">
            <v>0</v>
          </cell>
          <cell r="AR45">
            <v>4</v>
          </cell>
          <cell r="AS45">
            <v>0</v>
          </cell>
          <cell r="AT45">
            <v>0</v>
          </cell>
          <cell r="AU45">
            <v>0</v>
          </cell>
          <cell r="AV45">
            <v>25</v>
          </cell>
          <cell r="AW45">
            <v>2</v>
          </cell>
          <cell r="AX45">
            <v>3</v>
          </cell>
          <cell r="AY45">
            <v>0</v>
          </cell>
          <cell r="AZ45">
            <v>44</v>
          </cell>
          <cell r="BA45">
            <v>10</v>
          </cell>
          <cell r="BB45">
            <v>7</v>
          </cell>
          <cell r="BC45">
            <v>0</v>
          </cell>
          <cell r="BD45">
            <v>20</v>
          </cell>
          <cell r="BE45">
            <v>2</v>
          </cell>
          <cell r="BF45">
            <v>3</v>
          </cell>
          <cell r="BG45">
            <v>0</v>
          </cell>
          <cell r="BH45">
            <v>2</v>
          </cell>
          <cell r="BI45">
            <v>0</v>
          </cell>
          <cell r="BJ45">
            <v>6</v>
          </cell>
          <cell r="BK45">
            <v>0</v>
          </cell>
        </row>
        <row r="46">
          <cell r="A46" t="str">
            <v>0328</v>
          </cell>
          <cell r="B46" t="str">
            <v>B</v>
          </cell>
          <cell r="D46" t="str">
            <v>서부</v>
          </cell>
          <cell r="E46" t="str">
            <v>하안</v>
          </cell>
          <cell r="F46">
            <v>92</v>
          </cell>
          <cell r="G46">
            <v>8</v>
          </cell>
          <cell r="H46">
            <v>20</v>
          </cell>
          <cell r="I46">
            <v>1</v>
          </cell>
          <cell r="J46">
            <v>2</v>
          </cell>
          <cell r="K46">
            <v>0</v>
          </cell>
          <cell r="L46">
            <v>35</v>
          </cell>
          <cell r="M46">
            <v>1</v>
          </cell>
          <cell r="N46">
            <v>27</v>
          </cell>
          <cell r="O46">
            <v>2</v>
          </cell>
          <cell r="P46">
            <v>45</v>
          </cell>
          <cell r="Q46">
            <v>6</v>
          </cell>
          <cell r="R46">
            <v>20</v>
          </cell>
          <cell r="S46">
            <v>0</v>
          </cell>
          <cell r="T46">
            <v>8</v>
          </cell>
          <cell r="U46">
            <v>1</v>
          </cell>
          <cell r="V46">
            <v>2</v>
          </cell>
          <cell r="W46">
            <v>0</v>
          </cell>
          <cell r="X46">
            <v>1</v>
          </cell>
          <cell r="Y46">
            <v>0</v>
          </cell>
          <cell r="Z46">
            <v>5</v>
          </cell>
          <cell r="AA46">
            <v>0</v>
          </cell>
          <cell r="AB46">
            <v>0</v>
          </cell>
          <cell r="AC46">
            <v>0</v>
          </cell>
          <cell r="AD46">
            <v>4</v>
          </cell>
          <cell r="AE46">
            <v>1</v>
          </cell>
          <cell r="AF46">
            <v>3</v>
          </cell>
          <cell r="AG46">
            <v>0</v>
          </cell>
          <cell r="AH46">
            <v>0</v>
          </cell>
          <cell r="AI46">
            <v>0</v>
          </cell>
          <cell r="AJ46">
            <v>1</v>
          </cell>
          <cell r="AK46">
            <v>0</v>
          </cell>
          <cell r="AL46">
            <v>1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3</v>
          </cell>
          <cell r="AS46">
            <v>0</v>
          </cell>
          <cell r="AT46">
            <v>0</v>
          </cell>
          <cell r="AU46">
            <v>0</v>
          </cell>
          <cell r="AV46">
            <v>15</v>
          </cell>
          <cell r="AW46">
            <v>1</v>
          </cell>
          <cell r="AX46">
            <v>2</v>
          </cell>
          <cell r="AY46">
            <v>0</v>
          </cell>
          <cell r="AZ46">
            <v>25</v>
          </cell>
          <cell r="BA46">
            <v>5</v>
          </cell>
          <cell r="BB46">
            <v>4</v>
          </cell>
          <cell r="BC46">
            <v>0</v>
          </cell>
          <cell r="BD46">
            <v>11</v>
          </cell>
          <cell r="BE46">
            <v>0</v>
          </cell>
          <cell r="BF46">
            <v>1</v>
          </cell>
          <cell r="BG46">
            <v>0</v>
          </cell>
          <cell r="BH46">
            <v>1</v>
          </cell>
          <cell r="BI46">
            <v>0</v>
          </cell>
          <cell r="BJ46">
            <v>3</v>
          </cell>
          <cell r="BK46">
            <v>0</v>
          </cell>
        </row>
        <row r="47">
          <cell r="A47" t="str">
            <v>0329</v>
          </cell>
          <cell r="B47" t="str">
            <v>B</v>
          </cell>
          <cell r="D47" t="str">
            <v>서부</v>
          </cell>
          <cell r="E47" t="str">
            <v>구로</v>
          </cell>
          <cell r="F47">
            <v>218</v>
          </cell>
          <cell r="G47">
            <v>13</v>
          </cell>
          <cell r="H47">
            <v>43</v>
          </cell>
          <cell r="I47">
            <v>6</v>
          </cell>
          <cell r="J47">
            <v>4</v>
          </cell>
          <cell r="K47">
            <v>1</v>
          </cell>
          <cell r="L47">
            <v>89</v>
          </cell>
          <cell r="M47">
            <v>4</v>
          </cell>
          <cell r="N47">
            <v>54</v>
          </cell>
          <cell r="O47">
            <v>7</v>
          </cell>
          <cell r="P47">
            <v>111</v>
          </cell>
          <cell r="Q47">
            <v>2</v>
          </cell>
          <cell r="R47">
            <v>53</v>
          </cell>
          <cell r="S47">
            <v>4</v>
          </cell>
          <cell r="T47">
            <v>15</v>
          </cell>
          <cell r="U47">
            <v>0</v>
          </cell>
          <cell r="V47">
            <v>6</v>
          </cell>
          <cell r="W47">
            <v>0</v>
          </cell>
          <cell r="X47">
            <v>3</v>
          </cell>
          <cell r="Y47">
            <v>0</v>
          </cell>
          <cell r="Z47">
            <v>10</v>
          </cell>
          <cell r="AA47">
            <v>1</v>
          </cell>
          <cell r="AB47">
            <v>0</v>
          </cell>
          <cell r="AC47">
            <v>0</v>
          </cell>
          <cell r="AD47">
            <v>8</v>
          </cell>
          <cell r="AE47">
            <v>0</v>
          </cell>
          <cell r="AF47">
            <v>6</v>
          </cell>
          <cell r="AG47">
            <v>0</v>
          </cell>
          <cell r="AH47">
            <v>0</v>
          </cell>
          <cell r="AI47">
            <v>0</v>
          </cell>
          <cell r="AJ47">
            <v>1</v>
          </cell>
          <cell r="AK47">
            <v>0</v>
          </cell>
          <cell r="AL47">
            <v>1</v>
          </cell>
          <cell r="AM47">
            <v>5</v>
          </cell>
          <cell r="AN47">
            <v>2</v>
          </cell>
          <cell r="AO47">
            <v>0</v>
          </cell>
          <cell r="AP47">
            <v>0</v>
          </cell>
          <cell r="AQ47">
            <v>0</v>
          </cell>
          <cell r="AR47">
            <v>6</v>
          </cell>
          <cell r="AS47">
            <v>0</v>
          </cell>
          <cell r="AT47">
            <v>0</v>
          </cell>
          <cell r="AU47">
            <v>0</v>
          </cell>
          <cell r="AV47">
            <v>36</v>
          </cell>
          <cell r="AW47">
            <v>0</v>
          </cell>
          <cell r="AX47">
            <v>5</v>
          </cell>
          <cell r="AY47">
            <v>0</v>
          </cell>
          <cell r="AZ47">
            <v>62</v>
          </cell>
          <cell r="BA47">
            <v>2</v>
          </cell>
          <cell r="BB47">
            <v>10</v>
          </cell>
          <cell r="BC47">
            <v>0</v>
          </cell>
          <cell r="BD47">
            <v>27</v>
          </cell>
          <cell r="BE47">
            <v>3</v>
          </cell>
          <cell r="BF47">
            <v>4</v>
          </cell>
          <cell r="BG47">
            <v>0</v>
          </cell>
          <cell r="BH47">
            <v>3</v>
          </cell>
          <cell r="BI47">
            <v>1</v>
          </cell>
          <cell r="BJ47">
            <v>9</v>
          </cell>
          <cell r="BK47">
            <v>0</v>
          </cell>
        </row>
        <row r="48">
          <cell r="A48" t="str">
            <v>0330</v>
          </cell>
          <cell r="B48" t="str">
            <v>B</v>
          </cell>
          <cell r="D48" t="str">
            <v>서부</v>
          </cell>
          <cell r="E48" t="str">
            <v>신구로</v>
          </cell>
          <cell r="F48">
            <v>109</v>
          </cell>
          <cell r="G48">
            <v>10</v>
          </cell>
          <cell r="H48">
            <v>24</v>
          </cell>
          <cell r="I48">
            <v>0</v>
          </cell>
          <cell r="J48">
            <v>2</v>
          </cell>
          <cell r="K48">
            <v>0</v>
          </cell>
          <cell r="L48">
            <v>41</v>
          </cell>
          <cell r="M48">
            <v>3</v>
          </cell>
          <cell r="N48">
            <v>28</v>
          </cell>
          <cell r="O48">
            <v>2</v>
          </cell>
          <cell r="P48">
            <v>60</v>
          </cell>
          <cell r="Q48">
            <v>6</v>
          </cell>
          <cell r="R48">
            <v>21</v>
          </cell>
          <cell r="S48">
            <v>2</v>
          </cell>
          <cell r="T48">
            <v>6</v>
          </cell>
          <cell r="U48">
            <v>2</v>
          </cell>
          <cell r="V48">
            <v>4</v>
          </cell>
          <cell r="W48">
            <v>0</v>
          </cell>
          <cell r="X48">
            <v>0</v>
          </cell>
          <cell r="Y48">
            <v>0</v>
          </cell>
          <cell r="Z48">
            <v>6</v>
          </cell>
          <cell r="AA48">
            <v>0</v>
          </cell>
          <cell r="AB48">
            <v>0</v>
          </cell>
          <cell r="AC48">
            <v>0</v>
          </cell>
          <cell r="AD48">
            <v>5</v>
          </cell>
          <cell r="AE48">
            <v>0</v>
          </cell>
          <cell r="AF48">
            <v>3</v>
          </cell>
          <cell r="AG48">
            <v>0</v>
          </cell>
          <cell r="AH48">
            <v>0</v>
          </cell>
          <cell r="AI48">
            <v>0</v>
          </cell>
          <cell r="AJ48">
            <v>1</v>
          </cell>
          <cell r="AK48">
            <v>0</v>
          </cell>
          <cell r="AL48">
            <v>1</v>
          </cell>
          <cell r="AM48">
            <v>0</v>
          </cell>
          <cell r="AN48">
            <v>1</v>
          </cell>
          <cell r="AO48">
            <v>0</v>
          </cell>
          <cell r="AP48">
            <v>0</v>
          </cell>
          <cell r="AQ48">
            <v>0</v>
          </cell>
          <cell r="AR48">
            <v>3</v>
          </cell>
          <cell r="AS48">
            <v>0</v>
          </cell>
          <cell r="AT48">
            <v>0</v>
          </cell>
          <cell r="AU48">
            <v>0</v>
          </cell>
          <cell r="AV48">
            <v>20</v>
          </cell>
          <cell r="AW48">
            <v>1</v>
          </cell>
          <cell r="AX48">
            <v>3</v>
          </cell>
          <cell r="AY48">
            <v>0</v>
          </cell>
          <cell r="AZ48">
            <v>33</v>
          </cell>
          <cell r="BA48">
            <v>5</v>
          </cell>
          <cell r="BB48">
            <v>4</v>
          </cell>
          <cell r="BC48">
            <v>1</v>
          </cell>
          <cell r="BD48">
            <v>11</v>
          </cell>
          <cell r="BE48">
            <v>0</v>
          </cell>
          <cell r="BF48">
            <v>1</v>
          </cell>
          <cell r="BG48">
            <v>0</v>
          </cell>
          <cell r="BH48">
            <v>1</v>
          </cell>
          <cell r="BI48">
            <v>0</v>
          </cell>
          <cell r="BJ48">
            <v>4</v>
          </cell>
          <cell r="BK48">
            <v>1</v>
          </cell>
        </row>
        <row r="49">
          <cell r="A49" t="str">
            <v>0331</v>
          </cell>
          <cell r="B49" t="str">
            <v>B</v>
          </cell>
          <cell r="D49" t="str">
            <v>서부</v>
          </cell>
          <cell r="E49" t="str">
            <v>구로공단</v>
          </cell>
          <cell r="F49">
            <v>63</v>
          </cell>
          <cell r="G49">
            <v>6</v>
          </cell>
          <cell r="H49">
            <v>13</v>
          </cell>
          <cell r="I49">
            <v>1</v>
          </cell>
          <cell r="J49">
            <v>1</v>
          </cell>
          <cell r="K49">
            <v>0</v>
          </cell>
          <cell r="L49">
            <v>27</v>
          </cell>
          <cell r="M49">
            <v>1</v>
          </cell>
          <cell r="N49">
            <v>18</v>
          </cell>
          <cell r="O49">
            <v>2</v>
          </cell>
          <cell r="P49">
            <v>27</v>
          </cell>
          <cell r="Q49">
            <v>3</v>
          </cell>
          <cell r="R49">
            <v>18</v>
          </cell>
          <cell r="S49">
            <v>1</v>
          </cell>
          <cell r="T49">
            <v>6</v>
          </cell>
          <cell r="U49">
            <v>1</v>
          </cell>
          <cell r="V49">
            <v>1</v>
          </cell>
          <cell r="W49">
            <v>0</v>
          </cell>
          <cell r="X49">
            <v>0</v>
          </cell>
          <cell r="Y49">
            <v>0</v>
          </cell>
          <cell r="Z49">
            <v>5</v>
          </cell>
          <cell r="AA49">
            <v>0</v>
          </cell>
          <cell r="AB49">
            <v>0</v>
          </cell>
          <cell r="AC49">
            <v>0</v>
          </cell>
          <cell r="AD49">
            <v>4</v>
          </cell>
          <cell r="AE49">
            <v>1</v>
          </cell>
          <cell r="AF49">
            <v>1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1</v>
          </cell>
          <cell r="AO49">
            <v>0</v>
          </cell>
          <cell r="AP49">
            <v>0</v>
          </cell>
          <cell r="AQ49">
            <v>0</v>
          </cell>
          <cell r="AR49">
            <v>1</v>
          </cell>
          <cell r="AS49">
            <v>0</v>
          </cell>
          <cell r="AT49">
            <v>0</v>
          </cell>
          <cell r="AU49">
            <v>0</v>
          </cell>
          <cell r="AV49">
            <v>9</v>
          </cell>
          <cell r="AW49">
            <v>0</v>
          </cell>
          <cell r="AX49">
            <v>1</v>
          </cell>
          <cell r="AY49">
            <v>0</v>
          </cell>
          <cell r="AZ49">
            <v>15</v>
          </cell>
          <cell r="BA49">
            <v>3</v>
          </cell>
          <cell r="BB49">
            <v>3</v>
          </cell>
          <cell r="BC49">
            <v>0</v>
          </cell>
          <cell r="BD49">
            <v>10</v>
          </cell>
          <cell r="BE49">
            <v>1</v>
          </cell>
          <cell r="BF49">
            <v>1</v>
          </cell>
          <cell r="BG49">
            <v>0</v>
          </cell>
          <cell r="BH49">
            <v>1</v>
          </cell>
          <cell r="BI49">
            <v>0</v>
          </cell>
          <cell r="BJ49">
            <v>3</v>
          </cell>
          <cell r="BK49">
            <v>0</v>
          </cell>
        </row>
        <row r="50">
          <cell r="A50" t="str">
            <v>0332</v>
          </cell>
          <cell r="B50" t="str">
            <v>B</v>
          </cell>
          <cell r="D50" t="str">
            <v>서부</v>
          </cell>
          <cell r="E50" t="str">
            <v>신도림</v>
          </cell>
          <cell r="F50">
            <v>87</v>
          </cell>
          <cell r="G50">
            <v>7</v>
          </cell>
          <cell r="H50">
            <v>18</v>
          </cell>
          <cell r="I50">
            <v>0</v>
          </cell>
          <cell r="J50">
            <v>1</v>
          </cell>
          <cell r="K50">
            <v>0</v>
          </cell>
          <cell r="L50">
            <v>39</v>
          </cell>
          <cell r="M50">
            <v>5</v>
          </cell>
          <cell r="N50">
            <v>24</v>
          </cell>
          <cell r="O50">
            <v>0</v>
          </cell>
          <cell r="P50">
            <v>35</v>
          </cell>
          <cell r="Q50">
            <v>4</v>
          </cell>
          <cell r="R50">
            <v>28</v>
          </cell>
          <cell r="S50">
            <v>3</v>
          </cell>
          <cell r="T50">
            <v>7</v>
          </cell>
          <cell r="U50">
            <v>0</v>
          </cell>
          <cell r="V50">
            <v>3</v>
          </cell>
          <cell r="W50">
            <v>0</v>
          </cell>
          <cell r="X50">
            <v>0</v>
          </cell>
          <cell r="Y50">
            <v>0</v>
          </cell>
          <cell r="Z50">
            <v>6</v>
          </cell>
          <cell r="AA50">
            <v>0</v>
          </cell>
          <cell r="AB50">
            <v>0</v>
          </cell>
          <cell r="AC50">
            <v>0</v>
          </cell>
          <cell r="AD50">
            <v>4</v>
          </cell>
          <cell r="AE50">
            <v>0</v>
          </cell>
          <cell r="AF50">
            <v>1</v>
          </cell>
          <cell r="AG50">
            <v>0</v>
          </cell>
          <cell r="AH50">
            <v>0</v>
          </cell>
          <cell r="AI50">
            <v>0</v>
          </cell>
          <cell r="AJ50">
            <v>1</v>
          </cell>
          <cell r="AK50">
            <v>0</v>
          </cell>
          <cell r="AL50">
            <v>1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2</v>
          </cell>
          <cell r="AS50">
            <v>0</v>
          </cell>
          <cell r="AT50">
            <v>0</v>
          </cell>
          <cell r="AU50">
            <v>0</v>
          </cell>
          <cell r="AV50">
            <v>11</v>
          </cell>
          <cell r="AW50">
            <v>2</v>
          </cell>
          <cell r="AX50">
            <v>2</v>
          </cell>
          <cell r="AY50">
            <v>0</v>
          </cell>
          <cell r="AZ50">
            <v>20</v>
          </cell>
          <cell r="BA50">
            <v>2</v>
          </cell>
          <cell r="BB50">
            <v>5</v>
          </cell>
          <cell r="BC50">
            <v>0</v>
          </cell>
          <cell r="BD50">
            <v>15</v>
          </cell>
          <cell r="BE50">
            <v>3</v>
          </cell>
          <cell r="BF50">
            <v>2</v>
          </cell>
          <cell r="BG50">
            <v>0</v>
          </cell>
          <cell r="BH50">
            <v>2</v>
          </cell>
          <cell r="BI50">
            <v>0</v>
          </cell>
          <cell r="BJ50">
            <v>4</v>
          </cell>
          <cell r="BK50">
            <v>0</v>
          </cell>
        </row>
        <row r="51">
          <cell r="A51" t="str">
            <v>1201</v>
          </cell>
          <cell r="B51" t="str">
            <v>B</v>
          </cell>
          <cell r="D51" t="str">
            <v>서부</v>
          </cell>
          <cell r="E51" t="str">
            <v>대방</v>
          </cell>
          <cell r="F51">
            <v>35</v>
          </cell>
          <cell r="G51">
            <v>2</v>
          </cell>
          <cell r="H51">
            <v>7</v>
          </cell>
          <cell r="I51">
            <v>1</v>
          </cell>
          <cell r="J51">
            <v>1</v>
          </cell>
          <cell r="K51">
            <v>0</v>
          </cell>
          <cell r="L51">
            <v>14</v>
          </cell>
          <cell r="M51">
            <v>1</v>
          </cell>
          <cell r="N51">
            <v>10</v>
          </cell>
          <cell r="O51">
            <v>1</v>
          </cell>
          <cell r="P51">
            <v>16</v>
          </cell>
          <cell r="Q51">
            <v>0</v>
          </cell>
          <cell r="R51">
            <v>9</v>
          </cell>
          <cell r="S51">
            <v>1</v>
          </cell>
          <cell r="T51">
            <v>3</v>
          </cell>
          <cell r="U51">
            <v>0</v>
          </cell>
          <cell r="V51">
            <v>1</v>
          </cell>
          <cell r="W51">
            <v>1</v>
          </cell>
          <cell r="X51">
            <v>0</v>
          </cell>
          <cell r="Y51">
            <v>0</v>
          </cell>
          <cell r="Z51">
            <v>2</v>
          </cell>
          <cell r="AA51">
            <v>0</v>
          </cell>
          <cell r="AB51">
            <v>0</v>
          </cell>
          <cell r="AC51">
            <v>0</v>
          </cell>
          <cell r="AD51">
            <v>1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1</v>
          </cell>
          <cell r="AK51">
            <v>0</v>
          </cell>
          <cell r="AL51">
            <v>1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1</v>
          </cell>
          <cell r="AS51">
            <v>0</v>
          </cell>
          <cell r="AT51">
            <v>0</v>
          </cell>
          <cell r="AU51">
            <v>0</v>
          </cell>
          <cell r="AV51">
            <v>5</v>
          </cell>
          <cell r="AW51">
            <v>0</v>
          </cell>
          <cell r="AX51">
            <v>1</v>
          </cell>
          <cell r="AY51">
            <v>0</v>
          </cell>
          <cell r="AZ51">
            <v>9</v>
          </cell>
          <cell r="BA51">
            <v>0</v>
          </cell>
          <cell r="BB51">
            <v>2</v>
          </cell>
          <cell r="BC51">
            <v>1</v>
          </cell>
          <cell r="BD51">
            <v>5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2</v>
          </cell>
          <cell r="BK51">
            <v>0</v>
          </cell>
        </row>
        <row r="52">
          <cell r="A52" t="str">
            <v>0229</v>
          </cell>
          <cell r="B52" t="str">
            <v>C</v>
          </cell>
          <cell r="D52" t="str">
            <v>남부</v>
          </cell>
          <cell r="E52" t="str">
            <v>강동</v>
          </cell>
          <cell r="F52">
            <v>183</v>
          </cell>
          <cell r="G52">
            <v>30</v>
          </cell>
          <cell r="H52">
            <v>27</v>
          </cell>
          <cell r="I52">
            <v>7</v>
          </cell>
          <cell r="J52">
            <v>1</v>
          </cell>
          <cell r="K52">
            <v>0</v>
          </cell>
          <cell r="L52">
            <v>70</v>
          </cell>
          <cell r="M52">
            <v>8</v>
          </cell>
          <cell r="N52">
            <v>33</v>
          </cell>
          <cell r="O52">
            <v>9</v>
          </cell>
          <cell r="P52">
            <v>116</v>
          </cell>
          <cell r="Q52">
            <v>18</v>
          </cell>
          <cell r="R52">
            <v>34</v>
          </cell>
          <cell r="S52">
            <v>3</v>
          </cell>
          <cell r="T52">
            <v>13</v>
          </cell>
          <cell r="U52">
            <v>3</v>
          </cell>
          <cell r="V52">
            <v>3</v>
          </cell>
          <cell r="W52">
            <v>1</v>
          </cell>
          <cell r="X52">
            <v>1</v>
          </cell>
          <cell r="Y52">
            <v>0</v>
          </cell>
          <cell r="Z52">
            <v>6</v>
          </cell>
          <cell r="AA52">
            <v>4</v>
          </cell>
          <cell r="AB52">
            <v>0</v>
          </cell>
          <cell r="AC52">
            <v>0</v>
          </cell>
          <cell r="AD52">
            <v>4</v>
          </cell>
          <cell r="AE52">
            <v>0</v>
          </cell>
          <cell r="AF52">
            <v>3</v>
          </cell>
          <cell r="AG52">
            <v>1</v>
          </cell>
          <cell r="AH52">
            <v>0</v>
          </cell>
          <cell r="AI52">
            <v>0</v>
          </cell>
          <cell r="AJ52">
            <v>1</v>
          </cell>
          <cell r="AK52">
            <v>0</v>
          </cell>
          <cell r="AL52">
            <v>1</v>
          </cell>
          <cell r="AM52">
            <v>0</v>
          </cell>
          <cell r="AN52">
            <v>2</v>
          </cell>
          <cell r="AO52">
            <v>1</v>
          </cell>
          <cell r="AP52">
            <v>0</v>
          </cell>
          <cell r="AQ52">
            <v>0</v>
          </cell>
          <cell r="AR52">
            <v>6</v>
          </cell>
          <cell r="AS52">
            <v>0</v>
          </cell>
          <cell r="AT52">
            <v>0</v>
          </cell>
          <cell r="AU52">
            <v>0</v>
          </cell>
          <cell r="AV52">
            <v>36</v>
          </cell>
          <cell r="AW52">
            <v>5</v>
          </cell>
          <cell r="AX52">
            <v>6</v>
          </cell>
          <cell r="AY52">
            <v>0</v>
          </cell>
          <cell r="AZ52">
            <v>66</v>
          </cell>
          <cell r="BA52">
            <v>12</v>
          </cell>
          <cell r="BB52">
            <v>6</v>
          </cell>
          <cell r="BC52">
            <v>2</v>
          </cell>
          <cell r="BD52">
            <v>17</v>
          </cell>
          <cell r="BE52">
            <v>1</v>
          </cell>
          <cell r="BF52">
            <v>2</v>
          </cell>
          <cell r="BG52">
            <v>0</v>
          </cell>
          <cell r="BH52">
            <v>2</v>
          </cell>
          <cell r="BI52">
            <v>0</v>
          </cell>
          <cell r="BJ52">
            <v>7</v>
          </cell>
          <cell r="BK52">
            <v>0</v>
          </cell>
        </row>
        <row r="53">
          <cell r="A53" t="str">
            <v>0230</v>
          </cell>
          <cell r="B53" t="str">
            <v>C</v>
          </cell>
          <cell r="D53" t="str">
            <v>남부</v>
          </cell>
          <cell r="E53" t="str">
            <v>천호</v>
          </cell>
          <cell r="F53">
            <v>119</v>
          </cell>
          <cell r="G53">
            <v>18</v>
          </cell>
          <cell r="H53">
            <v>23</v>
          </cell>
          <cell r="I53">
            <v>1</v>
          </cell>
          <cell r="J53">
            <v>1</v>
          </cell>
          <cell r="K53">
            <v>0</v>
          </cell>
          <cell r="L53">
            <v>47</v>
          </cell>
          <cell r="M53">
            <v>3</v>
          </cell>
          <cell r="N53">
            <v>29</v>
          </cell>
          <cell r="O53">
            <v>1</v>
          </cell>
          <cell r="P53">
            <v>63</v>
          </cell>
          <cell r="Q53">
            <v>15</v>
          </cell>
          <cell r="R53">
            <v>27</v>
          </cell>
          <cell r="S53">
            <v>2</v>
          </cell>
          <cell r="T53">
            <v>9</v>
          </cell>
          <cell r="U53">
            <v>0</v>
          </cell>
          <cell r="V53">
            <v>3</v>
          </cell>
          <cell r="W53">
            <v>0</v>
          </cell>
          <cell r="X53">
            <v>1</v>
          </cell>
          <cell r="Y53">
            <v>0</v>
          </cell>
          <cell r="Z53">
            <v>6</v>
          </cell>
          <cell r="AA53">
            <v>0</v>
          </cell>
          <cell r="AB53">
            <v>0</v>
          </cell>
          <cell r="AC53">
            <v>0</v>
          </cell>
          <cell r="AD53">
            <v>4</v>
          </cell>
          <cell r="AE53">
            <v>1</v>
          </cell>
          <cell r="AF53">
            <v>3</v>
          </cell>
          <cell r="AG53">
            <v>0</v>
          </cell>
          <cell r="AH53">
            <v>0</v>
          </cell>
          <cell r="AI53">
            <v>0</v>
          </cell>
          <cell r="AJ53">
            <v>1</v>
          </cell>
          <cell r="AK53">
            <v>0</v>
          </cell>
          <cell r="AL53">
            <v>1</v>
          </cell>
          <cell r="AM53">
            <v>0</v>
          </cell>
          <cell r="AN53">
            <v>1</v>
          </cell>
          <cell r="AO53">
            <v>0</v>
          </cell>
          <cell r="AP53">
            <v>0</v>
          </cell>
          <cell r="AQ53">
            <v>0</v>
          </cell>
          <cell r="AR53">
            <v>3</v>
          </cell>
          <cell r="AS53">
            <v>0</v>
          </cell>
          <cell r="AT53">
            <v>0</v>
          </cell>
          <cell r="AU53">
            <v>0</v>
          </cell>
          <cell r="AV53">
            <v>20</v>
          </cell>
          <cell r="AW53">
            <v>1</v>
          </cell>
          <cell r="AX53">
            <v>3</v>
          </cell>
          <cell r="AY53">
            <v>0</v>
          </cell>
          <cell r="AZ53">
            <v>36</v>
          </cell>
          <cell r="BA53">
            <v>14</v>
          </cell>
          <cell r="BB53">
            <v>5</v>
          </cell>
          <cell r="BC53">
            <v>0</v>
          </cell>
          <cell r="BD53">
            <v>12</v>
          </cell>
          <cell r="BE53">
            <v>2</v>
          </cell>
          <cell r="BF53">
            <v>2</v>
          </cell>
          <cell r="BG53">
            <v>0</v>
          </cell>
          <cell r="BH53">
            <v>2</v>
          </cell>
          <cell r="BI53">
            <v>0</v>
          </cell>
          <cell r="BJ53">
            <v>6</v>
          </cell>
          <cell r="BK53">
            <v>0</v>
          </cell>
        </row>
        <row r="54">
          <cell r="A54" t="str">
            <v>0231</v>
          </cell>
          <cell r="B54" t="str">
            <v>C</v>
          </cell>
          <cell r="D54" t="str">
            <v>남부</v>
          </cell>
          <cell r="E54" t="str">
            <v>길동</v>
          </cell>
          <cell r="F54">
            <v>104</v>
          </cell>
          <cell r="G54">
            <v>9</v>
          </cell>
          <cell r="H54">
            <v>25</v>
          </cell>
          <cell r="I54">
            <v>1</v>
          </cell>
          <cell r="J54">
            <v>1</v>
          </cell>
          <cell r="K54">
            <v>0</v>
          </cell>
          <cell r="L54">
            <v>38</v>
          </cell>
          <cell r="M54">
            <v>2</v>
          </cell>
          <cell r="N54">
            <v>29</v>
          </cell>
          <cell r="O54">
            <v>2</v>
          </cell>
          <cell r="P54">
            <v>53</v>
          </cell>
          <cell r="Q54">
            <v>5</v>
          </cell>
          <cell r="R54">
            <v>22</v>
          </cell>
          <cell r="S54">
            <v>2</v>
          </cell>
          <cell r="T54">
            <v>7</v>
          </cell>
          <cell r="U54">
            <v>1</v>
          </cell>
          <cell r="V54">
            <v>3</v>
          </cell>
          <cell r="W54">
            <v>0</v>
          </cell>
          <cell r="X54">
            <v>1</v>
          </cell>
          <cell r="Y54">
            <v>0</v>
          </cell>
          <cell r="Z54">
            <v>7</v>
          </cell>
          <cell r="AA54">
            <v>0</v>
          </cell>
          <cell r="AB54">
            <v>0</v>
          </cell>
          <cell r="AC54">
            <v>0</v>
          </cell>
          <cell r="AD54">
            <v>4</v>
          </cell>
          <cell r="AE54">
            <v>0</v>
          </cell>
          <cell r="AF54">
            <v>3</v>
          </cell>
          <cell r="AG54">
            <v>1</v>
          </cell>
          <cell r="AH54">
            <v>0</v>
          </cell>
          <cell r="AI54">
            <v>0</v>
          </cell>
          <cell r="AJ54">
            <v>1</v>
          </cell>
          <cell r="AK54">
            <v>0</v>
          </cell>
          <cell r="AL54">
            <v>2</v>
          </cell>
          <cell r="AM54">
            <v>0</v>
          </cell>
          <cell r="AN54">
            <v>1</v>
          </cell>
          <cell r="AO54">
            <v>0</v>
          </cell>
          <cell r="AP54">
            <v>0</v>
          </cell>
          <cell r="AQ54">
            <v>0</v>
          </cell>
          <cell r="AR54">
            <v>3</v>
          </cell>
          <cell r="AS54">
            <v>0</v>
          </cell>
          <cell r="AT54">
            <v>0</v>
          </cell>
          <cell r="AU54">
            <v>0</v>
          </cell>
          <cell r="AV54">
            <v>16</v>
          </cell>
          <cell r="AW54">
            <v>0</v>
          </cell>
          <cell r="AX54">
            <v>3</v>
          </cell>
          <cell r="AY54">
            <v>0</v>
          </cell>
          <cell r="AZ54">
            <v>30</v>
          </cell>
          <cell r="BA54">
            <v>5</v>
          </cell>
          <cell r="BB54">
            <v>4</v>
          </cell>
          <cell r="BC54">
            <v>1</v>
          </cell>
          <cell r="BD54">
            <v>11</v>
          </cell>
          <cell r="BE54">
            <v>1</v>
          </cell>
          <cell r="BF54">
            <v>2</v>
          </cell>
          <cell r="BG54">
            <v>0</v>
          </cell>
          <cell r="BH54">
            <v>1</v>
          </cell>
          <cell r="BI54">
            <v>0</v>
          </cell>
          <cell r="BJ54">
            <v>4</v>
          </cell>
          <cell r="BK54">
            <v>0</v>
          </cell>
        </row>
        <row r="55">
          <cell r="A55" t="str">
            <v>0232</v>
          </cell>
          <cell r="B55" t="str">
            <v>C</v>
          </cell>
          <cell r="D55" t="str">
            <v>남부</v>
          </cell>
          <cell r="E55" t="str">
            <v>신장</v>
          </cell>
          <cell r="F55">
            <v>58</v>
          </cell>
          <cell r="G55">
            <v>8</v>
          </cell>
          <cell r="H55">
            <v>12</v>
          </cell>
          <cell r="I55">
            <v>1</v>
          </cell>
          <cell r="J55">
            <v>1</v>
          </cell>
          <cell r="K55">
            <v>0</v>
          </cell>
          <cell r="L55">
            <v>24</v>
          </cell>
          <cell r="M55">
            <v>1</v>
          </cell>
          <cell r="N55">
            <v>14</v>
          </cell>
          <cell r="O55">
            <v>5</v>
          </cell>
          <cell r="P55">
            <v>28</v>
          </cell>
          <cell r="Q55">
            <v>3</v>
          </cell>
          <cell r="R55">
            <v>16</v>
          </cell>
          <cell r="S55">
            <v>0</v>
          </cell>
          <cell r="T55">
            <v>4</v>
          </cell>
          <cell r="U55">
            <v>4</v>
          </cell>
          <cell r="V55">
            <v>1</v>
          </cell>
          <cell r="W55">
            <v>0</v>
          </cell>
          <cell r="X55">
            <v>0</v>
          </cell>
          <cell r="Y55">
            <v>0</v>
          </cell>
          <cell r="Z55">
            <v>3</v>
          </cell>
          <cell r="AA55">
            <v>0</v>
          </cell>
          <cell r="AB55">
            <v>0</v>
          </cell>
          <cell r="AC55">
            <v>0</v>
          </cell>
          <cell r="AD55">
            <v>2</v>
          </cell>
          <cell r="AE55">
            <v>1</v>
          </cell>
          <cell r="AF55">
            <v>1</v>
          </cell>
          <cell r="AG55">
            <v>0</v>
          </cell>
          <cell r="AH55">
            <v>0</v>
          </cell>
          <cell r="AI55">
            <v>0</v>
          </cell>
          <cell r="AJ55">
            <v>1</v>
          </cell>
          <cell r="AK55">
            <v>0</v>
          </cell>
          <cell r="AL55">
            <v>1</v>
          </cell>
          <cell r="AM55">
            <v>0</v>
          </cell>
          <cell r="AN55">
            <v>1</v>
          </cell>
          <cell r="AO55">
            <v>0</v>
          </cell>
          <cell r="AP55">
            <v>0</v>
          </cell>
          <cell r="AQ55">
            <v>0</v>
          </cell>
          <cell r="AR55">
            <v>2</v>
          </cell>
          <cell r="AS55">
            <v>0</v>
          </cell>
          <cell r="AT55">
            <v>0</v>
          </cell>
          <cell r="AU55">
            <v>0</v>
          </cell>
          <cell r="AV55">
            <v>8</v>
          </cell>
          <cell r="AW55">
            <v>1</v>
          </cell>
          <cell r="AX55">
            <v>1</v>
          </cell>
          <cell r="AY55">
            <v>0</v>
          </cell>
          <cell r="AZ55">
            <v>16</v>
          </cell>
          <cell r="BA55">
            <v>2</v>
          </cell>
          <cell r="BB55">
            <v>2</v>
          </cell>
          <cell r="BC55">
            <v>0</v>
          </cell>
          <cell r="BD55">
            <v>8</v>
          </cell>
          <cell r="BE55">
            <v>0</v>
          </cell>
          <cell r="BF55">
            <v>1</v>
          </cell>
          <cell r="BG55">
            <v>0</v>
          </cell>
          <cell r="BH55">
            <v>1</v>
          </cell>
          <cell r="BI55">
            <v>0</v>
          </cell>
          <cell r="BJ55">
            <v>4</v>
          </cell>
          <cell r="BK55">
            <v>0</v>
          </cell>
        </row>
        <row r="56">
          <cell r="A56" t="str">
            <v>0233</v>
          </cell>
          <cell r="B56" t="str">
            <v>C</v>
          </cell>
          <cell r="D56" t="str">
            <v>남부</v>
          </cell>
          <cell r="E56" t="str">
            <v>가락</v>
          </cell>
          <cell r="F56">
            <v>103</v>
          </cell>
          <cell r="G56">
            <v>14</v>
          </cell>
          <cell r="H56">
            <v>15</v>
          </cell>
          <cell r="I56">
            <v>3</v>
          </cell>
          <cell r="J56">
            <v>1</v>
          </cell>
          <cell r="K56">
            <v>0</v>
          </cell>
          <cell r="L56">
            <v>42</v>
          </cell>
          <cell r="M56">
            <v>2</v>
          </cell>
          <cell r="N56">
            <v>21</v>
          </cell>
          <cell r="O56">
            <v>5</v>
          </cell>
          <cell r="P56">
            <v>58</v>
          </cell>
          <cell r="Q56">
            <v>8</v>
          </cell>
          <cell r="R56">
            <v>24</v>
          </cell>
          <cell r="S56">
            <v>1</v>
          </cell>
          <cell r="T56">
            <v>9</v>
          </cell>
          <cell r="U56">
            <v>2</v>
          </cell>
          <cell r="V56">
            <v>2</v>
          </cell>
          <cell r="W56">
            <v>0</v>
          </cell>
          <cell r="X56">
            <v>0</v>
          </cell>
          <cell r="Y56">
            <v>0</v>
          </cell>
          <cell r="Z56">
            <v>3</v>
          </cell>
          <cell r="AA56">
            <v>1</v>
          </cell>
          <cell r="AB56">
            <v>0</v>
          </cell>
          <cell r="AC56">
            <v>0</v>
          </cell>
          <cell r="AD56">
            <v>2</v>
          </cell>
          <cell r="AE56">
            <v>0</v>
          </cell>
          <cell r="AF56">
            <v>2</v>
          </cell>
          <cell r="AG56">
            <v>1</v>
          </cell>
          <cell r="AH56">
            <v>0</v>
          </cell>
          <cell r="AI56">
            <v>0</v>
          </cell>
          <cell r="AJ56">
            <v>1</v>
          </cell>
          <cell r="AK56">
            <v>1</v>
          </cell>
          <cell r="AL56">
            <v>1</v>
          </cell>
          <cell r="AM56">
            <v>0</v>
          </cell>
          <cell r="AN56">
            <v>1</v>
          </cell>
          <cell r="AO56">
            <v>0</v>
          </cell>
          <cell r="AP56">
            <v>0</v>
          </cell>
          <cell r="AQ56">
            <v>0</v>
          </cell>
          <cell r="AR56">
            <v>3</v>
          </cell>
          <cell r="AS56">
            <v>0</v>
          </cell>
          <cell r="AT56">
            <v>0</v>
          </cell>
          <cell r="AU56">
            <v>0</v>
          </cell>
          <cell r="AV56">
            <v>18</v>
          </cell>
          <cell r="AW56">
            <v>1</v>
          </cell>
          <cell r="AX56">
            <v>3</v>
          </cell>
          <cell r="AY56">
            <v>0</v>
          </cell>
          <cell r="AZ56">
            <v>33</v>
          </cell>
          <cell r="BA56">
            <v>7</v>
          </cell>
          <cell r="BB56">
            <v>5</v>
          </cell>
          <cell r="BC56">
            <v>0</v>
          </cell>
          <cell r="BD56">
            <v>12</v>
          </cell>
          <cell r="BE56">
            <v>0</v>
          </cell>
          <cell r="BF56">
            <v>1</v>
          </cell>
          <cell r="BG56">
            <v>0</v>
          </cell>
          <cell r="BH56">
            <v>1</v>
          </cell>
          <cell r="BI56">
            <v>0</v>
          </cell>
          <cell r="BJ56">
            <v>5</v>
          </cell>
          <cell r="BK56">
            <v>1</v>
          </cell>
        </row>
        <row r="57">
          <cell r="A57" t="str">
            <v>0234</v>
          </cell>
          <cell r="B57" t="str">
            <v>C</v>
          </cell>
          <cell r="D57" t="str">
            <v>남부</v>
          </cell>
          <cell r="E57" t="str">
            <v>오금</v>
          </cell>
          <cell r="F57">
            <v>46</v>
          </cell>
          <cell r="G57">
            <v>2</v>
          </cell>
          <cell r="H57">
            <v>8</v>
          </cell>
          <cell r="I57">
            <v>0</v>
          </cell>
          <cell r="J57">
            <v>1</v>
          </cell>
          <cell r="K57">
            <v>0</v>
          </cell>
          <cell r="L57">
            <v>18</v>
          </cell>
          <cell r="M57">
            <v>0</v>
          </cell>
          <cell r="N57">
            <v>12</v>
          </cell>
          <cell r="O57">
            <v>1</v>
          </cell>
          <cell r="P57">
            <v>24</v>
          </cell>
          <cell r="Q57">
            <v>1</v>
          </cell>
          <cell r="R57">
            <v>10</v>
          </cell>
          <cell r="S57">
            <v>0</v>
          </cell>
          <cell r="T57">
            <v>4</v>
          </cell>
          <cell r="U57">
            <v>1</v>
          </cell>
          <cell r="V57">
            <v>1</v>
          </cell>
          <cell r="W57">
            <v>0</v>
          </cell>
          <cell r="X57">
            <v>0</v>
          </cell>
          <cell r="Y57">
            <v>0</v>
          </cell>
          <cell r="Z57">
            <v>3</v>
          </cell>
          <cell r="AA57">
            <v>0</v>
          </cell>
          <cell r="AB57">
            <v>0</v>
          </cell>
          <cell r="AC57">
            <v>0</v>
          </cell>
          <cell r="AD57">
            <v>1</v>
          </cell>
          <cell r="AE57">
            <v>0</v>
          </cell>
          <cell r="AF57">
            <v>1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1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1</v>
          </cell>
          <cell r="AS57">
            <v>0</v>
          </cell>
          <cell r="AT57">
            <v>0</v>
          </cell>
          <cell r="AU57">
            <v>0</v>
          </cell>
          <cell r="AV57">
            <v>8</v>
          </cell>
          <cell r="AW57">
            <v>0</v>
          </cell>
          <cell r="AX57">
            <v>1</v>
          </cell>
          <cell r="AY57">
            <v>0</v>
          </cell>
          <cell r="AZ57">
            <v>14</v>
          </cell>
          <cell r="BA57">
            <v>1</v>
          </cell>
          <cell r="BB57">
            <v>2</v>
          </cell>
          <cell r="BC57">
            <v>0</v>
          </cell>
          <cell r="BD57">
            <v>5</v>
          </cell>
          <cell r="BE57">
            <v>0</v>
          </cell>
          <cell r="BF57">
            <v>1</v>
          </cell>
          <cell r="BG57">
            <v>0</v>
          </cell>
          <cell r="BH57">
            <v>0</v>
          </cell>
          <cell r="BI57">
            <v>0</v>
          </cell>
          <cell r="BJ57">
            <v>2</v>
          </cell>
          <cell r="BK57">
            <v>0</v>
          </cell>
        </row>
        <row r="58">
          <cell r="A58" t="str">
            <v>0235</v>
          </cell>
          <cell r="B58" t="str">
            <v>C</v>
          </cell>
          <cell r="D58" t="str">
            <v>남부</v>
          </cell>
          <cell r="E58" t="str">
            <v>송파</v>
          </cell>
          <cell r="F58">
            <v>138</v>
          </cell>
          <cell r="G58">
            <v>17</v>
          </cell>
          <cell r="H58">
            <v>25</v>
          </cell>
          <cell r="I58">
            <v>1</v>
          </cell>
          <cell r="J58">
            <v>1</v>
          </cell>
          <cell r="K58">
            <v>1</v>
          </cell>
          <cell r="L58">
            <v>54</v>
          </cell>
          <cell r="M58">
            <v>5</v>
          </cell>
          <cell r="N58">
            <v>30</v>
          </cell>
          <cell r="O58">
            <v>3</v>
          </cell>
          <cell r="P58">
            <v>79</v>
          </cell>
          <cell r="Q58">
            <v>12</v>
          </cell>
          <cell r="R58">
            <v>29</v>
          </cell>
          <cell r="S58">
            <v>2</v>
          </cell>
          <cell r="T58">
            <v>9</v>
          </cell>
          <cell r="U58">
            <v>1</v>
          </cell>
          <cell r="V58">
            <v>3</v>
          </cell>
          <cell r="W58">
            <v>1</v>
          </cell>
          <cell r="X58">
            <v>1</v>
          </cell>
          <cell r="Y58">
            <v>0</v>
          </cell>
          <cell r="Z58">
            <v>7</v>
          </cell>
          <cell r="AA58">
            <v>0</v>
          </cell>
          <cell r="AB58">
            <v>0</v>
          </cell>
          <cell r="AC58">
            <v>0</v>
          </cell>
          <cell r="AD58">
            <v>4</v>
          </cell>
          <cell r="AE58">
            <v>0</v>
          </cell>
          <cell r="AF58">
            <v>3</v>
          </cell>
          <cell r="AG58">
            <v>0</v>
          </cell>
          <cell r="AH58">
            <v>0</v>
          </cell>
          <cell r="AI58">
            <v>0</v>
          </cell>
          <cell r="AJ58">
            <v>1</v>
          </cell>
          <cell r="AK58">
            <v>0</v>
          </cell>
          <cell r="AL58">
            <v>1</v>
          </cell>
          <cell r="AM58">
            <v>0</v>
          </cell>
          <cell r="AN58">
            <v>1</v>
          </cell>
          <cell r="AO58">
            <v>0</v>
          </cell>
          <cell r="AP58">
            <v>0</v>
          </cell>
          <cell r="AQ58">
            <v>0</v>
          </cell>
          <cell r="AR58">
            <v>4</v>
          </cell>
          <cell r="AS58">
            <v>0</v>
          </cell>
          <cell r="AT58">
            <v>0</v>
          </cell>
          <cell r="AU58">
            <v>0</v>
          </cell>
          <cell r="AV58">
            <v>25</v>
          </cell>
          <cell r="AW58">
            <v>3</v>
          </cell>
          <cell r="AX58">
            <v>4</v>
          </cell>
          <cell r="AY58">
            <v>0</v>
          </cell>
          <cell r="AZ58">
            <v>45</v>
          </cell>
          <cell r="BA58">
            <v>9</v>
          </cell>
          <cell r="BB58">
            <v>5</v>
          </cell>
          <cell r="BC58">
            <v>0</v>
          </cell>
          <cell r="BD58">
            <v>15</v>
          </cell>
          <cell r="BE58">
            <v>0</v>
          </cell>
          <cell r="BF58">
            <v>2</v>
          </cell>
          <cell r="BG58">
            <v>0</v>
          </cell>
          <cell r="BH58">
            <v>2</v>
          </cell>
          <cell r="BI58">
            <v>1</v>
          </cell>
          <cell r="BJ58">
            <v>5</v>
          </cell>
          <cell r="BK58">
            <v>1</v>
          </cell>
        </row>
        <row r="59">
          <cell r="A59" t="str">
            <v>0236</v>
          </cell>
          <cell r="B59" t="str">
            <v>C</v>
          </cell>
          <cell r="D59" t="str">
            <v>남부</v>
          </cell>
          <cell r="E59" t="str">
            <v>잠실</v>
          </cell>
          <cell r="F59">
            <v>78</v>
          </cell>
          <cell r="G59">
            <v>7</v>
          </cell>
          <cell r="H59">
            <v>16</v>
          </cell>
          <cell r="I59">
            <v>0</v>
          </cell>
          <cell r="J59">
            <v>1</v>
          </cell>
          <cell r="K59">
            <v>0</v>
          </cell>
          <cell r="L59">
            <v>30</v>
          </cell>
          <cell r="M59">
            <v>5</v>
          </cell>
          <cell r="N59">
            <v>20</v>
          </cell>
          <cell r="O59">
            <v>0</v>
          </cell>
          <cell r="P59">
            <v>40</v>
          </cell>
          <cell r="Q59">
            <v>3</v>
          </cell>
          <cell r="R59">
            <v>18</v>
          </cell>
          <cell r="S59">
            <v>4</v>
          </cell>
          <cell r="T59">
            <v>6</v>
          </cell>
          <cell r="U59">
            <v>0</v>
          </cell>
          <cell r="V59">
            <v>2</v>
          </cell>
          <cell r="W59">
            <v>0</v>
          </cell>
          <cell r="X59">
            <v>0</v>
          </cell>
          <cell r="Y59">
            <v>0</v>
          </cell>
          <cell r="Z59">
            <v>4</v>
          </cell>
          <cell r="AA59">
            <v>0</v>
          </cell>
          <cell r="AB59">
            <v>0</v>
          </cell>
          <cell r="AC59">
            <v>0</v>
          </cell>
          <cell r="AD59">
            <v>3</v>
          </cell>
          <cell r="AE59">
            <v>0</v>
          </cell>
          <cell r="AF59">
            <v>2</v>
          </cell>
          <cell r="AG59">
            <v>0</v>
          </cell>
          <cell r="AH59">
            <v>0</v>
          </cell>
          <cell r="AI59">
            <v>0</v>
          </cell>
          <cell r="AJ59">
            <v>1</v>
          </cell>
          <cell r="AK59">
            <v>0</v>
          </cell>
          <cell r="AL59">
            <v>1</v>
          </cell>
          <cell r="AM59">
            <v>0</v>
          </cell>
          <cell r="AN59">
            <v>1</v>
          </cell>
          <cell r="AO59">
            <v>0</v>
          </cell>
          <cell r="AP59">
            <v>0</v>
          </cell>
          <cell r="AQ59">
            <v>0</v>
          </cell>
          <cell r="AR59">
            <v>2</v>
          </cell>
          <cell r="AS59">
            <v>0</v>
          </cell>
          <cell r="AT59">
            <v>0</v>
          </cell>
          <cell r="AU59">
            <v>0</v>
          </cell>
          <cell r="AV59">
            <v>12</v>
          </cell>
          <cell r="AW59">
            <v>1</v>
          </cell>
          <cell r="AX59">
            <v>2</v>
          </cell>
          <cell r="AY59">
            <v>0</v>
          </cell>
          <cell r="AZ59">
            <v>23</v>
          </cell>
          <cell r="BA59">
            <v>2</v>
          </cell>
          <cell r="BB59">
            <v>3</v>
          </cell>
          <cell r="BC59">
            <v>0</v>
          </cell>
          <cell r="BD59">
            <v>9</v>
          </cell>
          <cell r="BE59">
            <v>0</v>
          </cell>
          <cell r="BF59">
            <v>1</v>
          </cell>
          <cell r="BG59">
            <v>0</v>
          </cell>
          <cell r="BH59">
            <v>1</v>
          </cell>
          <cell r="BI59">
            <v>0</v>
          </cell>
          <cell r="BJ59">
            <v>4</v>
          </cell>
          <cell r="BK59">
            <v>4</v>
          </cell>
        </row>
        <row r="60">
          <cell r="A60" t="str">
            <v>0301</v>
          </cell>
          <cell r="B60" t="str">
            <v>C</v>
          </cell>
          <cell r="D60" t="str">
            <v>남부</v>
          </cell>
          <cell r="E60" t="str">
            <v>강남</v>
          </cell>
          <cell r="F60">
            <v>253</v>
          </cell>
          <cell r="G60">
            <v>41</v>
          </cell>
          <cell r="H60">
            <v>56</v>
          </cell>
          <cell r="I60">
            <v>10</v>
          </cell>
          <cell r="J60">
            <v>2</v>
          </cell>
          <cell r="K60">
            <v>0</v>
          </cell>
          <cell r="L60">
            <v>84</v>
          </cell>
          <cell r="M60">
            <v>13</v>
          </cell>
          <cell r="N60">
            <v>65</v>
          </cell>
          <cell r="O60">
            <v>8</v>
          </cell>
          <cell r="P60">
            <v>148</v>
          </cell>
          <cell r="Q60">
            <v>27</v>
          </cell>
          <cell r="R60">
            <v>40</v>
          </cell>
          <cell r="S60">
            <v>6</v>
          </cell>
          <cell r="T60">
            <v>18</v>
          </cell>
          <cell r="U60">
            <v>0</v>
          </cell>
          <cell r="V60">
            <v>7</v>
          </cell>
          <cell r="W60">
            <v>3</v>
          </cell>
          <cell r="X60">
            <v>2</v>
          </cell>
          <cell r="Y60">
            <v>0</v>
          </cell>
          <cell r="Z60">
            <v>15</v>
          </cell>
          <cell r="AA60">
            <v>2</v>
          </cell>
          <cell r="AB60">
            <v>0</v>
          </cell>
          <cell r="AC60">
            <v>0</v>
          </cell>
          <cell r="AD60">
            <v>9</v>
          </cell>
          <cell r="AE60">
            <v>2</v>
          </cell>
          <cell r="AF60">
            <v>6</v>
          </cell>
          <cell r="AG60">
            <v>1</v>
          </cell>
          <cell r="AH60">
            <v>0</v>
          </cell>
          <cell r="AI60">
            <v>0</v>
          </cell>
          <cell r="AJ60">
            <v>3</v>
          </cell>
          <cell r="AK60">
            <v>0</v>
          </cell>
          <cell r="AL60">
            <v>3</v>
          </cell>
          <cell r="AM60">
            <v>0</v>
          </cell>
          <cell r="AN60">
            <v>3</v>
          </cell>
          <cell r="AO60">
            <v>2</v>
          </cell>
          <cell r="AP60">
            <v>0</v>
          </cell>
          <cell r="AQ60">
            <v>0</v>
          </cell>
          <cell r="AR60">
            <v>8</v>
          </cell>
          <cell r="AS60">
            <v>0</v>
          </cell>
          <cell r="AT60">
            <v>0</v>
          </cell>
          <cell r="AU60">
            <v>0</v>
          </cell>
          <cell r="AV60">
            <v>44</v>
          </cell>
          <cell r="AW60">
            <v>7</v>
          </cell>
          <cell r="AX60">
            <v>8</v>
          </cell>
          <cell r="AY60">
            <v>0</v>
          </cell>
          <cell r="AZ60">
            <v>85</v>
          </cell>
          <cell r="BA60">
            <v>18</v>
          </cell>
          <cell r="BB60">
            <v>7</v>
          </cell>
          <cell r="BC60">
            <v>0</v>
          </cell>
          <cell r="BD60">
            <v>19</v>
          </cell>
          <cell r="BE60">
            <v>0</v>
          </cell>
          <cell r="BF60">
            <v>2</v>
          </cell>
          <cell r="BG60">
            <v>0</v>
          </cell>
          <cell r="BH60">
            <v>3</v>
          </cell>
          <cell r="BI60">
            <v>5</v>
          </cell>
          <cell r="BJ60">
            <v>9</v>
          </cell>
          <cell r="BK60">
            <v>1</v>
          </cell>
        </row>
        <row r="61">
          <cell r="A61" t="str">
            <v>0302</v>
          </cell>
          <cell r="B61" t="str">
            <v>C</v>
          </cell>
          <cell r="D61" t="str">
            <v>남부</v>
          </cell>
          <cell r="E61" t="str">
            <v>강남영동</v>
          </cell>
          <cell r="F61">
            <v>82</v>
          </cell>
          <cell r="G61">
            <v>12</v>
          </cell>
          <cell r="H61">
            <v>20</v>
          </cell>
          <cell r="I61">
            <v>5</v>
          </cell>
          <cell r="J61">
            <v>1</v>
          </cell>
          <cell r="K61">
            <v>0</v>
          </cell>
          <cell r="L61">
            <v>27</v>
          </cell>
          <cell r="M61">
            <v>0</v>
          </cell>
          <cell r="N61">
            <v>24</v>
          </cell>
          <cell r="O61">
            <v>5</v>
          </cell>
          <cell r="P61">
            <v>45</v>
          </cell>
          <cell r="Q61">
            <v>7</v>
          </cell>
          <cell r="R61">
            <v>13</v>
          </cell>
          <cell r="S61">
            <v>0</v>
          </cell>
          <cell r="T61">
            <v>6</v>
          </cell>
          <cell r="U61">
            <v>0</v>
          </cell>
          <cell r="V61">
            <v>2</v>
          </cell>
          <cell r="W61">
            <v>3</v>
          </cell>
          <cell r="X61">
            <v>1</v>
          </cell>
          <cell r="Y61">
            <v>0</v>
          </cell>
          <cell r="Z61">
            <v>7</v>
          </cell>
          <cell r="AA61">
            <v>0</v>
          </cell>
          <cell r="AB61">
            <v>0</v>
          </cell>
          <cell r="AC61">
            <v>0</v>
          </cell>
          <cell r="AD61">
            <v>3</v>
          </cell>
          <cell r="AE61">
            <v>0</v>
          </cell>
          <cell r="AF61">
            <v>2</v>
          </cell>
          <cell r="AG61">
            <v>2</v>
          </cell>
          <cell r="AH61">
            <v>0</v>
          </cell>
          <cell r="AI61">
            <v>0</v>
          </cell>
          <cell r="AJ61">
            <v>1</v>
          </cell>
          <cell r="AK61">
            <v>0</v>
          </cell>
          <cell r="AL61">
            <v>1</v>
          </cell>
          <cell r="AM61">
            <v>0</v>
          </cell>
          <cell r="AN61">
            <v>1</v>
          </cell>
          <cell r="AO61">
            <v>0</v>
          </cell>
          <cell r="AP61">
            <v>0</v>
          </cell>
          <cell r="AQ61">
            <v>0</v>
          </cell>
          <cell r="AR61">
            <v>2</v>
          </cell>
          <cell r="AS61">
            <v>0</v>
          </cell>
          <cell r="AT61">
            <v>0</v>
          </cell>
          <cell r="AU61">
            <v>0</v>
          </cell>
          <cell r="AV61">
            <v>14</v>
          </cell>
          <cell r="AW61">
            <v>0</v>
          </cell>
          <cell r="AX61">
            <v>2</v>
          </cell>
          <cell r="AY61">
            <v>0</v>
          </cell>
          <cell r="AZ61">
            <v>26</v>
          </cell>
          <cell r="BA61">
            <v>7</v>
          </cell>
          <cell r="BB61">
            <v>2</v>
          </cell>
          <cell r="BC61">
            <v>0</v>
          </cell>
          <cell r="BD61">
            <v>7</v>
          </cell>
          <cell r="BE61">
            <v>0</v>
          </cell>
          <cell r="BF61">
            <v>0</v>
          </cell>
          <cell r="BG61">
            <v>0</v>
          </cell>
          <cell r="BH61">
            <v>1</v>
          </cell>
          <cell r="BI61">
            <v>0</v>
          </cell>
          <cell r="BJ61">
            <v>3</v>
          </cell>
          <cell r="BK61">
            <v>0</v>
          </cell>
        </row>
        <row r="62">
          <cell r="A62" t="str">
            <v>0303</v>
          </cell>
          <cell r="B62" t="str">
            <v>C</v>
          </cell>
          <cell r="D62" t="str">
            <v>남부</v>
          </cell>
          <cell r="E62" t="str">
            <v>논현</v>
          </cell>
          <cell r="F62">
            <v>115</v>
          </cell>
          <cell r="G62">
            <v>15</v>
          </cell>
          <cell r="H62">
            <v>27</v>
          </cell>
          <cell r="I62">
            <v>3</v>
          </cell>
          <cell r="J62">
            <v>2</v>
          </cell>
          <cell r="K62">
            <v>0</v>
          </cell>
          <cell r="L62">
            <v>36</v>
          </cell>
          <cell r="M62">
            <v>3</v>
          </cell>
          <cell r="N62">
            <v>33</v>
          </cell>
          <cell r="O62">
            <v>3</v>
          </cell>
          <cell r="P62">
            <v>66</v>
          </cell>
          <cell r="Q62">
            <v>11</v>
          </cell>
          <cell r="R62">
            <v>16</v>
          </cell>
          <cell r="S62">
            <v>1</v>
          </cell>
          <cell r="T62">
            <v>9</v>
          </cell>
          <cell r="U62">
            <v>0</v>
          </cell>
          <cell r="V62">
            <v>3</v>
          </cell>
          <cell r="W62">
            <v>1</v>
          </cell>
          <cell r="X62">
            <v>1</v>
          </cell>
          <cell r="Y62">
            <v>0</v>
          </cell>
          <cell r="Z62">
            <v>8</v>
          </cell>
          <cell r="AA62">
            <v>1</v>
          </cell>
          <cell r="AB62">
            <v>0</v>
          </cell>
          <cell r="AC62">
            <v>0</v>
          </cell>
          <cell r="AD62">
            <v>4</v>
          </cell>
          <cell r="AE62">
            <v>0</v>
          </cell>
          <cell r="AF62">
            <v>3</v>
          </cell>
          <cell r="AG62">
            <v>1</v>
          </cell>
          <cell r="AH62">
            <v>0</v>
          </cell>
          <cell r="AI62">
            <v>0</v>
          </cell>
          <cell r="AJ62">
            <v>1</v>
          </cell>
          <cell r="AK62">
            <v>0</v>
          </cell>
          <cell r="AL62">
            <v>2</v>
          </cell>
          <cell r="AM62">
            <v>0</v>
          </cell>
          <cell r="AN62">
            <v>1</v>
          </cell>
          <cell r="AO62">
            <v>0</v>
          </cell>
          <cell r="AP62">
            <v>0</v>
          </cell>
          <cell r="AQ62">
            <v>0</v>
          </cell>
          <cell r="AR62">
            <v>4</v>
          </cell>
          <cell r="AS62">
            <v>0</v>
          </cell>
          <cell r="AT62">
            <v>0</v>
          </cell>
          <cell r="AU62">
            <v>0</v>
          </cell>
          <cell r="AV62">
            <v>20</v>
          </cell>
          <cell r="AW62">
            <v>2</v>
          </cell>
          <cell r="AX62">
            <v>3</v>
          </cell>
          <cell r="AY62">
            <v>0</v>
          </cell>
          <cell r="AZ62">
            <v>38</v>
          </cell>
          <cell r="BA62">
            <v>9</v>
          </cell>
          <cell r="BB62">
            <v>3</v>
          </cell>
          <cell r="BC62">
            <v>0</v>
          </cell>
          <cell r="BD62">
            <v>8</v>
          </cell>
          <cell r="BE62">
            <v>0</v>
          </cell>
          <cell r="BF62">
            <v>1</v>
          </cell>
          <cell r="BG62">
            <v>0</v>
          </cell>
          <cell r="BH62">
            <v>1</v>
          </cell>
          <cell r="BI62">
            <v>0</v>
          </cell>
          <cell r="BJ62">
            <v>3</v>
          </cell>
          <cell r="BK62">
            <v>1</v>
          </cell>
        </row>
        <row r="63">
          <cell r="A63" t="str">
            <v>0304</v>
          </cell>
          <cell r="B63" t="str">
            <v>C</v>
          </cell>
          <cell r="D63" t="str">
            <v>남부</v>
          </cell>
          <cell r="E63" t="str">
            <v>서초</v>
          </cell>
          <cell r="F63">
            <v>200</v>
          </cell>
          <cell r="G63">
            <v>23</v>
          </cell>
          <cell r="H63">
            <v>42</v>
          </cell>
          <cell r="I63">
            <v>3</v>
          </cell>
          <cell r="J63">
            <v>2</v>
          </cell>
          <cell r="K63">
            <v>0</v>
          </cell>
          <cell r="L63">
            <v>73</v>
          </cell>
          <cell r="M63">
            <v>4</v>
          </cell>
          <cell r="N63">
            <v>49</v>
          </cell>
          <cell r="O63">
            <v>3</v>
          </cell>
          <cell r="P63">
            <v>113</v>
          </cell>
          <cell r="Q63">
            <v>20</v>
          </cell>
          <cell r="R63">
            <v>38</v>
          </cell>
          <cell r="S63">
            <v>0</v>
          </cell>
          <cell r="T63">
            <v>13</v>
          </cell>
          <cell r="U63">
            <v>2</v>
          </cell>
          <cell r="V63">
            <v>5</v>
          </cell>
          <cell r="W63">
            <v>0</v>
          </cell>
          <cell r="X63">
            <v>1</v>
          </cell>
          <cell r="Y63">
            <v>0</v>
          </cell>
          <cell r="Z63">
            <v>12</v>
          </cell>
          <cell r="AA63">
            <v>0</v>
          </cell>
          <cell r="AB63">
            <v>0</v>
          </cell>
          <cell r="AC63">
            <v>0</v>
          </cell>
          <cell r="AD63">
            <v>6</v>
          </cell>
          <cell r="AE63">
            <v>1</v>
          </cell>
          <cell r="AF63">
            <v>5</v>
          </cell>
          <cell r="AG63">
            <v>0</v>
          </cell>
          <cell r="AH63">
            <v>0</v>
          </cell>
          <cell r="AI63">
            <v>0</v>
          </cell>
          <cell r="AJ63">
            <v>2</v>
          </cell>
          <cell r="AK63">
            <v>0</v>
          </cell>
          <cell r="AL63">
            <v>3</v>
          </cell>
          <cell r="AM63">
            <v>0</v>
          </cell>
          <cell r="AN63">
            <v>2</v>
          </cell>
          <cell r="AO63">
            <v>0</v>
          </cell>
          <cell r="AP63">
            <v>0</v>
          </cell>
          <cell r="AQ63">
            <v>1</v>
          </cell>
          <cell r="AR63">
            <v>6</v>
          </cell>
          <cell r="AS63">
            <v>1</v>
          </cell>
          <cell r="AT63">
            <v>1</v>
          </cell>
          <cell r="AU63">
            <v>0</v>
          </cell>
          <cell r="AV63">
            <v>35</v>
          </cell>
          <cell r="AW63">
            <v>4</v>
          </cell>
          <cell r="AX63">
            <v>6</v>
          </cell>
          <cell r="AY63">
            <v>0</v>
          </cell>
          <cell r="AZ63">
            <v>64</v>
          </cell>
          <cell r="BA63">
            <v>14</v>
          </cell>
          <cell r="BB63">
            <v>6</v>
          </cell>
          <cell r="BC63">
            <v>0</v>
          </cell>
          <cell r="BD63">
            <v>19</v>
          </cell>
          <cell r="BE63">
            <v>0</v>
          </cell>
          <cell r="BF63">
            <v>2</v>
          </cell>
          <cell r="BG63">
            <v>0</v>
          </cell>
          <cell r="BH63">
            <v>2</v>
          </cell>
          <cell r="BI63">
            <v>0</v>
          </cell>
          <cell r="BJ63">
            <v>8</v>
          </cell>
          <cell r="BK63">
            <v>0</v>
          </cell>
        </row>
        <row r="64">
          <cell r="A64" t="str">
            <v>0305</v>
          </cell>
          <cell r="B64" t="str">
            <v>C</v>
          </cell>
          <cell r="D64" t="str">
            <v>남부</v>
          </cell>
          <cell r="E64" t="str">
            <v>교대역</v>
          </cell>
          <cell r="F64">
            <v>97</v>
          </cell>
          <cell r="G64">
            <v>14</v>
          </cell>
          <cell r="H64">
            <v>22</v>
          </cell>
          <cell r="I64">
            <v>2</v>
          </cell>
          <cell r="J64">
            <v>1</v>
          </cell>
          <cell r="K64">
            <v>0</v>
          </cell>
          <cell r="L64">
            <v>32</v>
          </cell>
          <cell r="M64">
            <v>2</v>
          </cell>
          <cell r="N64">
            <v>26</v>
          </cell>
          <cell r="O64">
            <v>5</v>
          </cell>
          <cell r="P64">
            <v>56</v>
          </cell>
          <cell r="Q64">
            <v>8</v>
          </cell>
          <cell r="R64">
            <v>15</v>
          </cell>
          <cell r="S64">
            <v>1</v>
          </cell>
          <cell r="T64">
            <v>7</v>
          </cell>
          <cell r="U64">
            <v>4</v>
          </cell>
          <cell r="V64">
            <v>3</v>
          </cell>
          <cell r="W64">
            <v>0</v>
          </cell>
          <cell r="X64">
            <v>1</v>
          </cell>
          <cell r="Y64">
            <v>0</v>
          </cell>
          <cell r="Z64">
            <v>7</v>
          </cell>
          <cell r="AA64">
            <v>1</v>
          </cell>
          <cell r="AB64">
            <v>0</v>
          </cell>
          <cell r="AC64">
            <v>0</v>
          </cell>
          <cell r="AD64">
            <v>3</v>
          </cell>
          <cell r="AE64">
            <v>0</v>
          </cell>
          <cell r="AF64">
            <v>2</v>
          </cell>
          <cell r="AG64">
            <v>0</v>
          </cell>
          <cell r="AH64">
            <v>0</v>
          </cell>
          <cell r="AI64">
            <v>0</v>
          </cell>
          <cell r="AJ64">
            <v>1</v>
          </cell>
          <cell r="AK64">
            <v>0</v>
          </cell>
          <cell r="AL64">
            <v>1</v>
          </cell>
          <cell r="AM64">
            <v>0</v>
          </cell>
          <cell r="AN64">
            <v>1</v>
          </cell>
          <cell r="AO64">
            <v>1</v>
          </cell>
          <cell r="AP64">
            <v>0</v>
          </cell>
          <cell r="AQ64">
            <v>0</v>
          </cell>
          <cell r="AR64">
            <v>3</v>
          </cell>
          <cell r="AS64">
            <v>0</v>
          </cell>
          <cell r="AT64">
            <v>0</v>
          </cell>
          <cell r="AU64">
            <v>0</v>
          </cell>
          <cell r="AV64">
            <v>17</v>
          </cell>
          <cell r="AW64">
            <v>1</v>
          </cell>
          <cell r="AX64">
            <v>3</v>
          </cell>
          <cell r="AY64">
            <v>0</v>
          </cell>
          <cell r="AZ64">
            <v>32</v>
          </cell>
          <cell r="BA64">
            <v>6</v>
          </cell>
          <cell r="BB64">
            <v>3</v>
          </cell>
          <cell r="BC64">
            <v>1</v>
          </cell>
          <cell r="BD64">
            <v>8</v>
          </cell>
          <cell r="BE64">
            <v>0</v>
          </cell>
          <cell r="BF64">
            <v>1</v>
          </cell>
          <cell r="BG64">
            <v>0</v>
          </cell>
          <cell r="BH64">
            <v>1</v>
          </cell>
          <cell r="BI64">
            <v>0</v>
          </cell>
          <cell r="BJ64">
            <v>2</v>
          </cell>
          <cell r="BK64">
            <v>0</v>
          </cell>
        </row>
        <row r="65">
          <cell r="A65" t="str">
            <v>0306</v>
          </cell>
          <cell r="B65" t="str">
            <v>C</v>
          </cell>
          <cell r="D65" t="str">
            <v>남부</v>
          </cell>
          <cell r="E65" t="str">
            <v>양재</v>
          </cell>
          <cell r="F65">
            <v>52</v>
          </cell>
          <cell r="G65">
            <v>5</v>
          </cell>
          <cell r="H65">
            <v>10</v>
          </cell>
          <cell r="I65">
            <v>1</v>
          </cell>
          <cell r="J65">
            <v>1</v>
          </cell>
          <cell r="K65">
            <v>0</v>
          </cell>
          <cell r="L65">
            <v>22</v>
          </cell>
          <cell r="M65">
            <v>1</v>
          </cell>
          <cell r="N65">
            <v>12</v>
          </cell>
          <cell r="O65">
            <v>1</v>
          </cell>
          <cell r="P65">
            <v>27</v>
          </cell>
          <cell r="Q65">
            <v>4</v>
          </cell>
          <cell r="R65">
            <v>13</v>
          </cell>
          <cell r="S65">
            <v>0</v>
          </cell>
          <cell r="T65">
            <v>3</v>
          </cell>
          <cell r="U65">
            <v>0</v>
          </cell>
          <cell r="V65">
            <v>1</v>
          </cell>
          <cell r="W65">
            <v>0</v>
          </cell>
          <cell r="X65">
            <v>0</v>
          </cell>
          <cell r="Y65">
            <v>0</v>
          </cell>
          <cell r="Z65">
            <v>3</v>
          </cell>
          <cell r="AA65">
            <v>1</v>
          </cell>
          <cell r="AB65">
            <v>0</v>
          </cell>
          <cell r="AC65">
            <v>0</v>
          </cell>
          <cell r="AD65">
            <v>2</v>
          </cell>
          <cell r="AE65">
            <v>0</v>
          </cell>
          <cell r="AF65">
            <v>1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1</v>
          </cell>
          <cell r="AM65">
            <v>0</v>
          </cell>
          <cell r="AN65">
            <v>1</v>
          </cell>
          <cell r="AO65">
            <v>0</v>
          </cell>
          <cell r="AP65">
            <v>0</v>
          </cell>
          <cell r="AQ65">
            <v>0</v>
          </cell>
          <cell r="AR65">
            <v>1</v>
          </cell>
          <cell r="AS65">
            <v>0</v>
          </cell>
          <cell r="AT65">
            <v>0</v>
          </cell>
          <cell r="AU65">
            <v>0</v>
          </cell>
          <cell r="AV65">
            <v>9</v>
          </cell>
          <cell r="AW65">
            <v>1</v>
          </cell>
          <cell r="AX65">
            <v>1</v>
          </cell>
          <cell r="AY65">
            <v>0</v>
          </cell>
          <cell r="AZ65">
            <v>15</v>
          </cell>
          <cell r="BA65">
            <v>3</v>
          </cell>
          <cell r="BB65">
            <v>2</v>
          </cell>
          <cell r="BC65">
            <v>0</v>
          </cell>
          <cell r="BD65">
            <v>7</v>
          </cell>
          <cell r="BE65">
            <v>0</v>
          </cell>
          <cell r="BF65">
            <v>1</v>
          </cell>
          <cell r="BG65">
            <v>0</v>
          </cell>
          <cell r="BH65">
            <v>0</v>
          </cell>
          <cell r="BI65">
            <v>0</v>
          </cell>
          <cell r="BJ65">
            <v>3</v>
          </cell>
          <cell r="BK65">
            <v>0</v>
          </cell>
        </row>
        <row r="66">
          <cell r="A66" t="str">
            <v>0307</v>
          </cell>
          <cell r="B66" t="str">
            <v>C</v>
          </cell>
          <cell r="D66" t="str">
            <v>남부</v>
          </cell>
          <cell r="E66" t="str">
            <v>테헤란로</v>
          </cell>
          <cell r="F66">
            <v>117</v>
          </cell>
          <cell r="G66">
            <v>7</v>
          </cell>
          <cell r="H66">
            <v>25</v>
          </cell>
          <cell r="I66">
            <v>0</v>
          </cell>
          <cell r="J66">
            <v>1</v>
          </cell>
          <cell r="K66">
            <v>0</v>
          </cell>
          <cell r="L66">
            <v>41</v>
          </cell>
          <cell r="M66">
            <v>2</v>
          </cell>
          <cell r="N66">
            <v>29</v>
          </cell>
          <cell r="O66">
            <v>0</v>
          </cell>
          <cell r="P66">
            <v>67</v>
          </cell>
          <cell r="Q66">
            <v>7</v>
          </cell>
          <cell r="R66">
            <v>21</v>
          </cell>
          <cell r="S66">
            <v>0</v>
          </cell>
          <cell r="T66">
            <v>8</v>
          </cell>
          <cell r="U66">
            <v>0</v>
          </cell>
          <cell r="V66">
            <v>3</v>
          </cell>
          <cell r="W66">
            <v>0</v>
          </cell>
          <cell r="X66">
            <v>1</v>
          </cell>
          <cell r="Y66">
            <v>0</v>
          </cell>
          <cell r="Z66">
            <v>7</v>
          </cell>
          <cell r="AA66">
            <v>0</v>
          </cell>
          <cell r="AB66">
            <v>0</v>
          </cell>
          <cell r="AC66">
            <v>0</v>
          </cell>
          <cell r="AD66">
            <v>4</v>
          </cell>
          <cell r="AE66">
            <v>0</v>
          </cell>
          <cell r="AF66">
            <v>3</v>
          </cell>
          <cell r="AG66">
            <v>0</v>
          </cell>
          <cell r="AH66">
            <v>0</v>
          </cell>
          <cell r="AI66">
            <v>0</v>
          </cell>
          <cell r="AJ66">
            <v>1</v>
          </cell>
          <cell r="AK66">
            <v>0</v>
          </cell>
          <cell r="AL66">
            <v>1</v>
          </cell>
          <cell r="AM66">
            <v>0</v>
          </cell>
          <cell r="AN66">
            <v>1</v>
          </cell>
          <cell r="AO66">
            <v>0</v>
          </cell>
          <cell r="AP66">
            <v>0</v>
          </cell>
          <cell r="AQ66">
            <v>0</v>
          </cell>
          <cell r="AR66">
            <v>4</v>
          </cell>
          <cell r="AS66">
            <v>0</v>
          </cell>
          <cell r="AT66">
            <v>0</v>
          </cell>
          <cell r="AU66">
            <v>0</v>
          </cell>
          <cell r="AV66">
            <v>20</v>
          </cell>
          <cell r="AW66">
            <v>2</v>
          </cell>
          <cell r="AX66">
            <v>4</v>
          </cell>
          <cell r="AY66">
            <v>0</v>
          </cell>
          <cell r="AZ66">
            <v>38</v>
          </cell>
          <cell r="BA66">
            <v>5</v>
          </cell>
          <cell r="BB66">
            <v>4</v>
          </cell>
          <cell r="BC66">
            <v>0</v>
          </cell>
          <cell r="BD66">
            <v>10</v>
          </cell>
          <cell r="BE66">
            <v>0</v>
          </cell>
          <cell r="BF66">
            <v>1</v>
          </cell>
          <cell r="BG66">
            <v>0</v>
          </cell>
          <cell r="BH66">
            <v>1</v>
          </cell>
          <cell r="BI66">
            <v>0</v>
          </cell>
          <cell r="BJ66">
            <v>5</v>
          </cell>
          <cell r="BK66">
            <v>0</v>
          </cell>
        </row>
        <row r="67">
          <cell r="A67" t="str">
            <v>0308</v>
          </cell>
          <cell r="B67" t="str">
            <v>C</v>
          </cell>
          <cell r="D67" t="str">
            <v>남부</v>
          </cell>
          <cell r="E67" t="str">
            <v>대치</v>
          </cell>
          <cell r="F67">
            <v>54</v>
          </cell>
          <cell r="G67">
            <v>8</v>
          </cell>
          <cell r="H67">
            <v>11</v>
          </cell>
          <cell r="I67">
            <v>1</v>
          </cell>
          <cell r="J67">
            <v>1</v>
          </cell>
          <cell r="K67">
            <v>0</v>
          </cell>
          <cell r="L67">
            <v>22</v>
          </cell>
          <cell r="M67">
            <v>4</v>
          </cell>
          <cell r="N67">
            <v>16</v>
          </cell>
          <cell r="O67">
            <v>0</v>
          </cell>
          <cell r="P67">
            <v>24</v>
          </cell>
          <cell r="Q67">
            <v>4</v>
          </cell>
          <cell r="R67">
            <v>14</v>
          </cell>
          <cell r="S67">
            <v>4</v>
          </cell>
          <cell r="T67">
            <v>5</v>
          </cell>
          <cell r="U67">
            <v>0</v>
          </cell>
          <cell r="V67">
            <v>2</v>
          </cell>
          <cell r="W67">
            <v>0</v>
          </cell>
          <cell r="X67">
            <v>0</v>
          </cell>
          <cell r="Y67">
            <v>0</v>
          </cell>
          <cell r="Z67">
            <v>3</v>
          </cell>
          <cell r="AA67">
            <v>0</v>
          </cell>
          <cell r="AB67">
            <v>0</v>
          </cell>
          <cell r="AC67">
            <v>0</v>
          </cell>
          <cell r="AD67">
            <v>2</v>
          </cell>
          <cell r="AE67">
            <v>0</v>
          </cell>
          <cell r="AF67">
            <v>1</v>
          </cell>
          <cell r="AG67">
            <v>0</v>
          </cell>
          <cell r="AH67">
            <v>0</v>
          </cell>
          <cell r="AI67">
            <v>0</v>
          </cell>
          <cell r="AJ67">
            <v>1</v>
          </cell>
          <cell r="AK67">
            <v>0</v>
          </cell>
          <cell r="AL67">
            <v>1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1</v>
          </cell>
          <cell r="AS67">
            <v>1</v>
          </cell>
          <cell r="AT67">
            <v>0</v>
          </cell>
          <cell r="AU67">
            <v>0</v>
          </cell>
          <cell r="AV67">
            <v>8</v>
          </cell>
          <cell r="AW67">
            <v>0</v>
          </cell>
          <cell r="AX67">
            <v>1</v>
          </cell>
          <cell r="AY67">
            <v>0</v>
          </cell>
          <cell r="AZ67">
            <v>14</v>
          </cell>
          <cell r="BA67">
            <v>3</v>
          </cell>
          <cell r="BB67">
            <v>3</v>
          </cell>
          <cell r="BC67">
            <v>0</v>
          </cell>
          <cell r="BD67">
            <v>6</v>
          </cell>
          <cell r="BE67">
            <v>4</v>
          </cell>
          <cell r="BF67">
            <v>1</v>
          </cell>
          <cell r="BG67">
            <v>0</v>
          </cell>
          <cell r="BH67">
            <v>1</v>
          </cell>
          <cell r="BI67">
            <v>0</v>
          </cell>
          <cell r="BJ67">
            <v>3</v>
          </cell>
          <cell r="BK67">
            <v>0</v>
          </cell>
        </row>
        <row r="68">
          <cell r="A68" t="str">
            <v>0309</v>
          </cell>
          <cell r="B68" t="str">
            <v>C</v>
          </cell>
          <cell r="D68" t="str">
            <v>남부</v>
          </cell>
          <cell r="E68" t="str">
            <v>포이</v>
          </cell>
          <cell r="F68">
            <v>103</v>
          </cell>
          <cell r="G68">
            <v>16</v>
          </cell>
          <cell r="H68">
            <v>20</v>
          </cell>
          <cell r="I68">
            <v>5</v>
          </cell>
          <cell r="J68">
            <v>1</v>
          </cell>
          <cell r="K68">
            <v>0</v>
          </cell>
          <cell r="L68">
            <v>41</v>
          </cell>
          <cell r="M68">
            <v>4</v>
          </cell>
          <cell r="N68">
            <v>24</v>
          </cell>
          <cell r="O68">
            <v>4</v>
          </cell>
          <cell r="P68">
            <v>54</v>
          </cell>
          <cell r="Q68">
            <v>10</v>
          </cell>
          <cell r="R68">
            <v>25</v>
          </cell>
          <cell r="S68">
            <v>2</v>
          </cell>
          <cell r="T68">
            <v>7</v>
          </cell>
          <cell r="U68">
            <v>1</v>
          </cell>
          <cell r="V68">
            <v>2</v>
          </cell>
          <cell r="W68">
            <v>1</v>
          </cell>
          <cell r="X68">
            <v>1</v>
          </cell>
          <cell r="Y68">
            <v>0</v>
          </cell>
          <cell r="Z68">
            <v>6</v>
          </cell>
          <cell r="AA68">
            <v>2</v>
          </cell>
          <cell r="AB68">
            <v>0</v>
          </cell>
          <cell r="AC68">
            <v>0</v>
          </cell>
          <cell r="AD68">
            <v>3</v>
          </cell>
          <cell r="AE68">
            <v>0</v>
          </cell>
          <cell r="AF68">
            <v>2</v>
          </cell>
          <cell r="AG68">
            <v>0</v>
          </cell>
          <cell r="AH68">
            <v>0</v>
          </cell>
          <cell r="AI68">
            <v>0</v>
          </cell>
          <cell r="AJ68">
            <v>1</v>
          </cell>
          <cell r="AK68">
            <v>0</v>
          </cell>
          <cell r="AL68">
            <v>1</v>
          </cell>
          <cell r="AM68">
            <v>0</v>
          </cell>
          <cell r="AN68">
            <v>1</v>
          </cell>
          <cell r="AO68">
            <v>0</v>
          </cell>
          <cell r="AP68">
            <v>0</v>
          </cell>
          <cell r="AQ68">
            <v>0</v>
          </cell>
          <cell r="AR68">
            <v>3</v>
          </cell>
          <cell r="AS68">
            <v>2</v>
          </cell>
          <cell r="AT68">
            <v>0</v>
          </cell>
          <cell r="AU68">
            <v>0</v>
          </cell>
          <cell r="AV68">
            <v>16</v>
          </cell>
          <cell r="AW68">
            <v>2</v>
          </cell>
          <cell r="AX68">
            <v>3</v>
          </cell>
          <cell r="AY68">
            <v>0</v>
          </cell>
          <cell r="AZ68">
            <v>31</v>
          </cell>
          <cell r="BA68">
            <v>6</v>
          </cell>
          <cell r="BB68">
            <v>5</v>
          </cell>
          <cell r="BC68">
            <v>0</v>
          </cell>
          <cell r="BD68">
            <v>13</v>
          </cell>
          <cell r="BE68">
            <v>0</v>
          </cell>
          <cell r="BF68">
            <v>1</v>
          </cell>
          <cell r="BG68">
            <v>1</v>
          </cell>
          <cell r="BH68">
            <v>2</v>
          </cell>
          <cell r="BI68">
            <v>0</v>
          </cell>
          <cell r="BJ68">
            <v>4</v>
          </cell>
          <cell r="BK68">
            <v>1</v>
          </cell>
        </row>
        <row r="69">
          <cell r="A69" t="str">
            <v>0310</v>
          </cell>
          <cell r="B69" t="str">
            <v>C</v>
          </cell>
          <cell r="D69" t="str">
            <v>남부</v>
          </cell>
          <cell r="E69" t="str">
            <v>청담</v>
          </cell>
          <cell r="F69">
            <v>232</v>
          </cell>
          <cell r="G69">
            <v>28</v>
          </cell>
          <cell r="H69">
            <v>56</v>
          </cell>
          <cell r="I69">
            <v>3</v>
          </cell>
          <cell r="J69">
            <v>3</v>
          </cell>
          <cell r="K69">
            <v>1</v>
          </cell>
          <cell r="L69">
            <v>74</v>
          </cell>
          <cell r="M69">
            <v>10</v>
          </cell>
          <cell r="N69">
            <v>56</v>
          </cell>
          <cell r="O69">
            <v>6</v>
          </cell>
          <cell r="P69">
            <v>145</v>
          </cell>
          <cell r="Q69">
            <v>18</v>
          </cell>
          <cell r="R69">
            <v>31</v>
          </cell>
          <cell r="S69">
            <v>4</v>
          </cell>
          <cell r="T69">
            <v>8</v>
          </cell>
          <cell r="U69">
            <v>2</v>
          </cell>
          <cell r="V69">
            <v>7</v>
          </cell>
          <cell r="W69">
            <v>1</v>
          </cell>
          <cell r="X69">
            <v>2</v>
          </cell>
          <cell r="Y69">
            <v>0</v>
          </cell>
          <cell r="Z69">
            <v>15</v>
          </cell>
          <cell r="AA69">
            <v>2</v>
          </cell>
          <cell r="AB69">
            <v>0</v>
          </cell>
          <cell r="AC69">
            <v>0</v>
          </cell>
          <cell r="AD69">
            <v>9</v>
          </cell>
          <cell r="AE69">
            <v>0</v>
          </cell>
          <cell r="AF69">
            <v>6</v>
          </cell>
          <cell r="AG69">
            <v>0</v>
          </cell>
          <cell r="AH69">
            <v>0</v>
          </cell>
          <cell r="AI69">
            <v>0</v>
          </cell>
          <cell r="AJ69">
            <v>3</v>
          </cell>
          <cell r="AK69">
            <v>0</v>
          </cell>
          <cell r="AL69">
            <v>3</v>
          </cell>
          <cell r="AM69">
            <v>0</v>
          </cell>
          <cell r="AN69">
            <v>2</v>
          </cell>
          <cell r="AO69">
            <v>0</v>
          </cell>
          <cell r="AP69">
            <v>0</v>
          </cell>
          <cell r="AQ69">
            <v>0</v>
          </cell>
          <cell r="AR69">
            <v>9</v>
          </cell>
          <cell r="AS69">
            <v>0</v>
          </cell>
          <cell r="AT69">
            <v>0</v>
          </cell>
          <cell r="AU69">
            <v>0</v>
          </cell>
          <cell r="AV69">
            <v>43</v>
          </cell>
          <cell r="AW69">
            <v>6</v>
          </cell>
          <cell r="AX69">
            <v>8</v>
          </cell>
          <cell r="AY69">
            <v>0</v>
          </cell>
          <cell r="AZ69">
            <v>83</v>
          </cell>
          <cell r="BA69">
            <v>12</v>
          </cell>
          <cell r="BB69">
            <v>6</v>
          </cell>
          <cell r="BC69">
            <v>0</v>
          </cell>
          <cell r="BD69">
            <v>16</v>
          </cell>
          <cell r="BE69">
            <v>2</v>
          </cell>
          <cell r="BF69">
            <v>2</v>
          </cell>
          <cell r="BG69">
            <v>0</v>
          </cell>
          <cell r="BH69">
            <v>2</v>
          </cell>
          <cell r="BI69">
            <v>0</v>
          </cell>
          <cell r="BJ69">
            <v>5</v>
          </cell>
          <cell r="BK69">
            <v>2</v>
          </cell>
        </row>
        <row r="70">
          <cell r="A70" t="str">
            <v>0311</v>
          </cell>
          <cell r="B70" t="str">
            <v>C</v>
          </cell>
          <cell r="D70" t="str">
            <v>남부</v>
          </cell>
          <cell r="E70" t="str">
            <v>개포</v>
          </cell>
          <cell r="F70">
            <v>74</v>
          </cell>
          <cell r="G70">
            <v>4</v>
          </cell>
          <cell r="H70">
            <v>19</v>
          </cell>
          <cell r="I70">
            <v>2</v>
          </cell>
          <cell r="J70">
            <v>1</v>
          </cell>
          <cell r="K70">
            <v>0</v>
          </cell>
          <cell r="L70">
            <v>24</v>
          </cell>
          <cell r="M70">
            <v>1</v>
          </cell>
          <cell r="N70">
            <v>22</v>
          </cell>
          <cell r="O70">
            <v>3</v>
          </cell>
          <cell r="P70">
            <v>41</v>
          </cell>
          <cell r="Q70">
            <v>1</v>
          </cell>
          <cell r="R70">
            <v>11</v>
          </cell>
          <cell r="S70">
            <v>0</v>
          </cell>
          <cell r="T70">
            <v>5</v>
          </cell>
          <cell r="U70">
            <v>1</v>
          </cell>
          <cell r="V70">
            <v>2</v>
          </cell>
          <cell r="W70">
            <v>1</v>
          </cell>
          <cell r="X70">
            <v>1</v>
          </cell>
          <cell r="Y70">
            <v>0</v>
          </cell>
          <cell r="Z70">
            <v>6</v>
          </cell>
          <cell r="AA70">
            <v>0</v>
          </cell>
          <cell r="AB70">
            <v>0</v>
          </cell>
          <cell r="AC70">
            <v>0</v>
          </cell>
          <cell r="AD70">
            <v>3</v>
          </cell>
          <cell r="AE70">
            <v>0</v>
          </cell>
          <cell r="AF70">
            <v>2</v>
          </cell>
          <cell r="AG70">
            <v>0</v>
          </cell>
          <cell r="AH70">
            <v>0</v>
          </cell>
          <cell r="AI70">
            <v>0</v>
          </cell>
          <cell r="AJ70">
            <v>1</v>
          </cell>
          <cell r="AK70">
            <v>0</v>
          </cell>
          <cell r="AL70">
            <v>1</v>
          </cell>
          <cell r="AM70">
            <v>1</v>
          </cell>
          <cell r="AN70">
            <v>1</v>
          </cell>
          <cell r="AO70">
            <v>0</v>
          </cell>
          <cell r="AP70">
            <v>0</v>
          </cell>
          <cell r="AQ70">
            <v>0</v>
          </cell>
          <cell r="AR70">
            <v>2</v>
          </cell>
          <cell r="AS70">
            <v>0</v>
          </cell>
          <cell r="AT70">
            <v>0</v>
          </cell>
          <cell r="AU70">
            <v>0</v>
          </cell>
          <cell r="AV70">
            <v>13</v>
          </cell>
          <cell r="AW70">
            <v>1</v>
          </cell>
          <cell r="AX70">
            <v>2</v>
          </cell>
          <cell r="AY70">
            <v>0</v>
          </cell>
          <cell r="AZ70">
            <v>23</v>
          </cell>
          <cell r="BA70">
            <v>0</v>
          </cell>
          <cell r="BB70">
            <v>2</v>
          </cell>
          <cell r="BC70">
            <v>0</v>
          </cell>
          <cell r="BD70">
            <v>6</v>
          </cell>
          <cell r="BE70">
            <v>0</v>
          </cell>
          <cell r="BF70">
            <v>1</v>
          </cell>
          <cell r="BG70">
            <v>0</v>
          </cell>
          <cell r="BH70">
            <v>0</v>
          </cell>
          <cell r="BI70">
            <v>0</v>
          </cell>
          <cell r="BJ70">
            <v>2</v>
          </cell>
          <cell r="BK70">
            <v>0</v>
          </cell>
        </row>
        <row r="71">
          <cell r="A71" t="str">
            <v>0313</v>
          </cell>
          <cell r="B71" t="str">
            <v>C</v>
          </cell>
          <cell r="D71" t="str">
            <v>남부</v>
          </cell>
          <cell r="E71" t="str">
            <v>반포</v>
          </cell>
          <cell r="F71">
            <v>90</v>
          </cell>
          <cell r="G71">
            <v>5</v>
          </cell>
          <cell r="H71">
            <v>22</v>
          </cell>
          <cell r="I71">
            <v>1</v>
          </cell>
          <cell r="J71">
            <v>1</v>
          </cell>
          <cell r="K71">
            <v>0</v>
          </cell>
          <cell r="L71">
            <v>35</v>
          </cell>
          <cell r="M71">
            <v>2</v>
          </cell>
          <cell r="N71">
            <v>26</v>
          </cell>
          <cell r="O71">
            <v>1</v>
          </cell>
          <cell r="P71">
            <v>42</v>
          </cell>
          <cell r="Q71">
            <v>2</v>
          </cell>
          <cell r="R71">
            <v>22</v>
          </cell>
          <cell r="S71">
            <v>2</v>
          </cell>
          <cell r="T71">
            <v>6</v>
          </cell>
          <cell r="U71">
            <v>0</v>
          </cell>
          <cell r="V71">
            <v>3</v>
          </cell>
          <cell r="W71">
            <v>0</v>
          </cell>
          <cell r="X71">
            <v>1</v>
          </cell>
          <cell r="Y71">
            <v>0</v>
          </cell>
          <cell r="Z71">
            <v>6</v>
          </cell>
          <cell r="AA71">
            <v>0</v>
          </cell>
          <cell r="AB71">
            <v>0</v>
          </cell>
          <cell r="AC71">
            <v>0</v>
          </cell>
          <cell r="AD71">
            <v>4</v>
          </cell>
          <cell r="AE71">
            <v>1</v>
          </cell>
          <cell r="AF71">
            <v>3</v>
          </cell>
          <cell r="AG71">
            <v>0</v>
          </cell>
          <cell r="AH71">
            <v>0</v>
          </cell>
          <cell r="AI71">
            <v>0</v>
          </cell>
          <cell r="AJ71">
            <v>1</v>
          </cell>
          <cell r="AK71">
            <v>0</v>
          </cell>
          <cell r="AL71">
            <v>1</v>
          </cell>
          <cell r="AM71">
            <v>0</v>
          </cell>
          <cell r="AN71">
            <v>1</v>
          </cell>
          <cell r="AO71">
            <v>0</v>
          </cell>
          <cell r="AP71">
            <v>0</v>
          </cell>
          <cell r="AQ71">
            <v>0</v>
          </cell>
          <cell r="AR71">
            <v>2</v>
          </cell>
          <cell r="AS71">
            <v>0</v>
          </cell>
          <cell r="AT71">
            <v>0</v>
          </cell>
          <cell r="AU71">
            <v>0</v>
          </cell>
          <cell r="AV71">
            <v>13</v>
          </cell>
          <cell r="AW71">
            <v>0</v>
          </cell>
          <cell r="AX71">
            <v>2</v>
          </cell>
          <cell r="AY71">
            <v>0</v>
          </cell>
          <cell r="AZ71">
            <v>24</v>
          </cell>
          <cell r="BA71">
            <v>2</v>
          </cell>
          <cell r="BB71">
            <v>4</v>
          </cell>
          <cell r="BC71">
            <v>0</v>
          </cell>
          <cell r="BD71">
            <v>11</v>
          </cell>
          <cell r="BE71">
            <v>2</v>
          </cell>
          <cell r="BF71">
            <v>1</v>
          </cell>
          <cell r="BG71">
            <v>0</v>
          </cell>
          <cell r="BH71">
            <v>1</v>
          </cell>
          <cell r="BI71">
            <v>0</v>
          </cell>
          <cell r="BJ71">
            <v>5</v>
          </cell>
          <cell r="BK71">
            <v>0</v>
          </cell>
        </row>
        <row r="72">
          <cell r="A72" t="str">
            <v>0314</v>
          </cell>
          <cell r="B72" t="str">
            <v>C</v>
          </cell>
          <cell r="D72" t="str">
            <v>남부</v>
          </cell>
          <cell r="E72" t="str">
            <v>방배</v>
          </cell>
          <cell r="F72">
            <v>57</v>
          </cell>
          <cell r="G72">
            <v>7</v>
          </cell>
          <cell r="H72">
            <v>13</v>
          </cell>
          <cell r="I72">
            <v>0</v>
          </cell>
          <cell r="J72">
            <v>1</v>
          </cell>
          <cell r="K72">
            <v>0</v>
          </cell>
          <cell r="L72">
            <v>22</v>
          </cell>
          <cell r="M72">
            <v>1</v>
          </cell>
          <cell r="N72">
            <v>15</v>
          </cell>
          <cell r="O72">
            <v>0</v>
          </cell>
          <cell r="P72">
            <v>28</v>
          </cell>
          <cell r="Q72">
            <v>6</v>
          </cell>
          <cell r="R72">
            <v>14</v>
          </cell>
          <cell r="S72">
            <v>1</v>
          </cell>
          <cell r="T72">
            <v>4</v>
          </cell>
          <cell r="U72">
            <v>0</v>
          </cell>
          <cell r="V72">
            <v>2</v>
          </cell>
          <cell r="W72">
            <v>0</v>
          </cell>
          <cell r="X72">
            <v>0</v>
          </cell>
          <cell r="Y72">
            <v>0</v>
          </cell>
          <cell r="Z72">
            <v>3</v>
          </cell>
          <cell r="AA72">
            <v>0</v>
          </cell>
          <cell r="AB72">
            <v>0</v>
          </cell>
          <cell r="AC72">
            <v>0</v>
          </cell>
          <cell r="AD72">
            <v>2</v>
          </cell>
          <cell r="AE72">
            <v>0</v>
          </cell>
          <cell r="AF72">
            <v>1</v>
          </cell>
          <cell r="AG72">
            <v>0</v>
          </cell>
          <cell r="AH72">
            <v>0</v>
          </cell>
          <cell r="AI72">
            <v>0</v>
          </cell>
          <cell r="AJ72">
            <v>1</v>
          </cell>
          <cell r="AK72">
            <v>0</v>
          </cell>
          <cell r="AL72">
            <v>1</v>
          </cell>
          <cell r="AM72">
            <v>0</v>
          </cell>
          <cell r="AN72">
            <v>1</v>
          </cell>
          <cell r="AO72">
            <v>0</v>
          </cell>
          <cell r="AP72">
            <v>0</v>
          </cell>
          <cell r="AQ72">
            <v>0</v>
          </cell>
          <cell r="AR72">
            <v>2</v>
          </cell>
          <cell r="AS72">
            <v>0</v>
          </cell>
          <cell r="AT72">
            <v>0</v>
          </cell>
          <cell r="AU72">
            <v>0</v>
          </cell>
          <cell r="AV72">
            <v>8</v>
          </cell>
          <cell r="AW72">
            <v>0</v>
          </cell>
          <cell r="AX72">
            <v>1</v>
          </cell>
          <cell r="AY72">
            <v>0</v>
          </cell>
          <cell r="AZ72">
            <v>16</v>
          </cell>
          <cell r="BA72">
            <v>6</v>
          </cell>
          <cell r="BB72">
            <v>3</v>
          </cell>
          <cell r="BC72">
            <v>0</v>
          </cell>
          <cell r="BD72">
            <v>7</v>
          </cell>
          <cell r="BE72">
            <v>1</v>
          </cell>
          <cell r="BF72">
            <v>1</v>
          </cell>
          <cell r="BG72">
            <v>0</v>
          </cell>
          <cell r="BH72">
            <v>1</v>
          </cell>
          <cell r="BI72">
            <v>0</v>
          </cell>
          <cell r="BJ72">
            <v>2</v>
          </cell>
          <cell r="BK72">
            <v>0</v>
          </cell>
        </row>
        <row r="73">
          <cell r="A73" t="str">
            <v>0315</v>
          </cell>
          <cell r="B73" t="str">
            <v>C</v>
          </cell>
          <cell r="D73" t="str">
            <v>남부</v>
          </cell>
          <cell r="E73" t="str">
            <v>과천</v>
          </cell>
          <cell r="F73">
            <v>24</v>
          </cell>
          <cell r="G73">
            <v>1</v>
          </cell>
          <cell r="H73">
            <v>4</v>
          </cell>
          <cell r="I73">
            <v>0</v>
          </cell>
          <cell r="J73">
            <v>1</v>
          </cell>
          <cell r="K73">
            <v>0</v>
          </cell>
          <cell r="L73">
            <v>8</v>
          </cell>
          <cell r="M73">
            <v>0</v>
          </cell>
          <cell r="N73">
            <v>6</v>
          </cell>
          <cell r="O73">
            <v>0</v>
          </cell>
          <cell r="P73">
            <v>14</v>
          </cell>
          <cell r="Q73">
            <v>1</v>
          </cell>
          <cell r="R73">
            <v>4</v>
          </cell>
          <cell r="S73">
            <v>0</v>
          </cell>
          <cell r="T73">
            <v>2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1</v>
          </cell>
          <cell r="AA73">
            <v>0</v>
          </cell>
          <cell r="AB73">
            <v>0</v>
          </cell>
          <cell r="AC73">
            <v>0</v>
          </cell>
          <cell r="AD73">
            <v>1</v>
          </cell>
          <cell r="AE73">
            <v>0</v>
          </cell>
          <cell r="AF73">
            <v>1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1</v>
          </cell>
          <cell r="AS73">
            <v>0</v>
          </cell>
          <cell r="AT73">
            <v>0</v>
          </cell>
          <cell r="AU73">
            <v>0</v>
          </cell>
          <cell r="AV73">
            <v>4</v>
          </cell>
          <cell r="AW73">
            <v>0</v>
          </cell>
          <cell r="AX73">
            <v>1</v>
          </cell>
          <cell r="AY73">
            <v>0</v>
          </cell>
          <cell r="AZ73">
            <v>8</v>
          </cell>
          <cell r="BA73">
            <v>1</v>
          </cell>
          <cell r="BB73">
            <v>1</v>
          </cell>
          <cell r="BC73">
            <v>0</v>
          </cell>
          <cell r="BD73">
            <v>2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1</v>
          </cell>
          <cell r="BK73">
            <v>0</v>
          </cell>
        </row>
        <row r="74">
          <cell r="A74" t="str">
            <v>0316</v>
          </cell>
          <cell r="B74" t="str">
            <v>C</v>
          </cell>
          <cell r="D74" t="str">
            <v>남부</v>
          </cell>
          <cell r="E74" t="str">
            <v>성남</v>
          </cell>
          <cell r="F74">
            <v>174</v>
          </cell>
          <cell r="G74">
            <v>15</v>
          </cell>
          <cell r="H74">
            <v>35</v>
          </cell>
          <cell r="I74">
            <v>6</v>
          </cell>
          <cell r="J74">
            <v>2</v>
          </cell>
          <cell r="K74">
            <v>0</v>
          </cell>
          <cell r="L74">
            <v>61</v>
          </cell>
          <cell r="M74">
            <v>1</v>
          </cell>
          <cell r="N74">
            <v>40</v>
          </cell>
          <cell r="O74">
            <v>7</v>
          </cell>
          <cell r="P74">
            <v>100</v>
          </cell>
          <cell r="Q74">
            <v>7</v>
          </cell>
          <cell r="R74">
            <v>34</v>
          </cell>
          <cell r="S74">
            <v>1</v>
          </cell>
          <cell r="T74">
            <v>10</v>
          </cell>
          <cell r="U74">
            <v>1</v>
          </cell>
          <cell r="V74">
            <v>5</v>
          </cell>
          <cell r="W74">
            <v>2</v>
          </cell>
          <cell r="X74">
            <v>1</v>
          </cell>
          <cell r="Y74">
            <v>0</v>
          </cell>
          <cell r="Z74">
            <v>10</v>
          </cell>
          <cell r="AA74">
            <v>1</v>
          </cell>
          <cell r="AB74">
            <v>0</v>
          </cell>
          <cell r="AC74">
            <v>0</v>
          </cell>
          <cell r="AD74">
            <v>5</v>
          </cell>
          <cell r="AE74">
            <v>2</v>
          </cell>
          <cell r="AF74">
            <v>3</v>
          </cell>
          <cell r="AG74">
            <v>0</v>
          </cell>
          <cell r="AH74">
            <v>0</v>
          </cell>
          <cell r="AI74">
            <v>0</v>
          </cell>
          <cell r="AJ74">
            <v>2</v>
          </cell>
          <cell r="AK74">
            <v>0</v>
          </cell>
          <cell r="AL74">
            <v>2</v>
          </cell>
          <cell r="AM74">
            <v>1</v>
          </cell>
          <cell r="AN74">
            <v>2</v>
          </cell>
          <cell r="AO74">
            <v>0</v>
          </cell>
          <cell r="AP74">
            <v>0</v>
          </cell>
          <cell r="AQ74">
            <v>0</v>
          </cell>
          <cell r="AR74">
            <v>5</v>
          </cell>
          <cell r="AS74">
            <v>0</v>
          </cell>
          <cell r="AT74">
            <v>0</v>
          </cell>
          <cell r="AU74">
            <v>0</v>
          </cell>
          <cell r="AV74">
            <v>27</v>
          </cell>
          <cell r="AW74">
            <v>0</v>
          </cell>
          <cell r="AX74">
            <v>5</v>
          </cell>
          <cell r="AY74">
            <v>0</v>
          </cell>
          <cell r="AZ74">
            <v>61</v>
          </cell>
          <cell r="BA74">
            <v>7</v>
          </cell>
          <cell r="BB74">
            <v>6</v>
          </cell>
          <cell r="BC74">
            <v>0</v>
          </cell>
          <cell r="BD74">
            <v>17</v>
          </cell>
          <cell r="BE74">
            <v>1</v>
          </cell>
          <cell r="BF74">
            <v>2</v>
          </cell>
          <cell r="BG74">
            <v>0</v>
          </cell>
          <cell r="BH74">
            <v>2</v>
          </cell>
          <cell r="BI74">
            <v>0</v>
          </cell>
          <cell r="BJ74">
            <v>7</v>
          </cell>
          <cell r="BK74">
            <v>0</v>
          </cell>
        </row>
        <row r="75">
          <cell r="A75" t="str">
            <v>0317</v>
          </cell>
          <cell r="B75" t="str">
            <v>C</v>
          </cell>
          <cell r="D75" t="str">
            <v>남부</v>
          </cell>
          <cell r="E75" t="str">
            <v>경원대</v>
          </cell>
          <cell r="F75">
            <v>55</v>
          </cell>
          <cell r="G75">
            <v>3</v>
          </cell>
          <cell r="H75">
            <v>14</v>
          </cell>
          <cell r="I75">
            <v>0</v>
          </cell>
          <cell r="J75">
            <v>1</v>
          </cell>
          <cell r="K75">
            <v>0</v>
          </cell>
          <cell r="L75">
            <v>21</v>
          </cell>
          <cell r="M75">
            <v>0</v>
          </cell>
          <cell r="N75">
            <v>17</v>
          </cell>
          <cell r="O75">
            <v>1</v>
          </cell>
          <cell r="P75">
            <v>26</v>
          </cell>
          <cell r="Q75">
            <v>2</v>
          </cell>
          <cell r="R75">
            <v>12</v>
          </cell>
          <cell r="S75">
            <v>0</v>
          </cell>
          <cell r="T75">
            <v>3</v>
          </cell>
          <cell r="U75">
            <v>1</v>
          </cell>
          <cell r="V75">
            <v>2</v>
          </cell>
          <cell r="W75">
            <v>0</v>
          </cell>
          <cell r="X75">
            <v>0</v>
          </cell>
          <cell r="Y75">
            <v>0</v>
          </cell>
          <cell r="Z75">
            <v>4</v>
          </cell>
          <cell r="AA75">
            <v>0</v>
          </cell>
          <cell r="AB75">
            <v>0</v>
          </cell>
          <cell r="AC75">
            <v>0</v>
          </cell>
          <cell r="AD75">
            <v>3</v>
          </cell>
          <cell r="AE75">
            <v>0</v>
          </cell>
          <cell r="AF75">
            <v>2</v>
          </cell>
          <cell r="AG75">
            <v>0</v>
          </cell>
          <cell r="AH75">
            <v>0</v>
          </cell>
          <cell r="AI75">
            <v>0</v>
          </cell>
          <cell r="AJ75">
            <v>1</v>
          </cell>
          <cell r="AK75">
            <v>0</v>
          </cell>
          <cell r="AL75">
            <v>1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1</v>
          </cell>
          <cell r="AS75">
            <v>0</v>
          </cell>
          <cell r="AT75">
            <v>0</v>
          </cell>
          <cell r="AU75">
            <v>0</v>
          </cell>
          <cell r="AV75">
            <v>9</v>
          </cell>
          <cell r="AW75">
            <v>0</v>
          </cell>
          <cell r="AX75">
            <v>1</v>
          </cell>
          <cell r="AY75">
            <v>0</v>
          </cell>
          <cell r="AZ75">
            <v>15</v>
          </cell>
          <cell r="BA75">
            <v>2</v>
          </cell>
          <cell r="BB75">
            <v>2</v>
          </cell>
          <cell r="BC75">
            <v>0</v>
          </cell>
          <cell r="BD75">
            <v>6</v>
          </cell>
          <cell r="BE75">
            <v>0</v>
          </cell>
          <cell r="BF75">
            <v>1</v>
          </cell>
          <cell r="BG75">
            <v>0</v>
          </cell>
          <cell r="BH75">
            <v>0</v>
          </cell>
          <cell r="BI75">
            <v>0</v>
          </cell>
          <cell r="BJ75">
            <v>3</v>
          </cell>
          <cell r="BK75">
            <v>0</v>
          </cell>
        </row>
        <row r="76">
          <cell r="A76" t="str">
            <v>0318</v>
          </cell>
          <cell r="B76" t="str">
            <v>C</v>
          </cell>
          <cell r="D76" t="str">
            <v>남부</v>
          </cell>
          <cell r="E76" t="str">
            <v>수정</v>
          </cell>
          <cell r="F76">
            <v>72</v>
          </cell>
          <cell r="G76">
            <v>8</v>
          </cell>
          <cell r="H76">
            <v>14</v>
          </cell>
          <cell r="I76">
            <v>0</v>
          </cell>
          <cell r="J76">
            <v>1</v>
          </cell>
          <cell r="K76">
            <v>0</v>
          </cell>
          <cell r="L76">
            <v>29</v>
          </cell>
          <cell r="M76">
            <v>1</v>
          </cell>
          <cell r="N76">
            <v>17</v>
          </cell>
          <cell r="O76">
            <v>1</v>
          </cell>
          <cell r="P76">
            <v>37</v>
          </cell>
          <cell r="Q76">
            <v>6</v>
          </cell>
          <cell r="R76">
            <v>18</v>
          </cell>
          <cell r="S76">
            <v>1</v>
          </cell>
          <cell r="T76">
            <v>5</v>
          </cell>
          <cell r="U76">
            <v>1</v>
          </cell>
          <cell r="V76">
            <v>2</v>
          </cell>
          <cell r="W76">
            <v>0</v>
          </cell>
          <cell r="X76">
            <v>0</v>
          </cell>
          <cell r="Y76">
            <v>0</v>
          </cell>
          <cell r="Z76">
            <v>3</v>
          </cell>
          <cell r="AA76">
            <v>0</v>
          </cell>
          <cell r="AB76">
            <v>0</v>
          </cell>
          <cell r="AC76">
            <v>0</v>
          </cell>
          <cell r="AD76">
            <v>2</v>
          </cell>
          <cell r="AE76">
            <v>0</v>
          </cell>
          <cell r="AF76">
            <v>2</v>
          </cell>
          <cell r="AG76">
            <v>0</v>
          </cell>
          <cell r="AH76">
            <v>0</v>
          </cell>
          <cell r="AI76">
            <v>0</v>
          </cell>
          <cell r="AJ76">
            <v>1</v>
          </cell>
          <cell r="AK76">
            <v>0</v>
          </cell>
          <cell r="AL76">
            <v>1</v>
          </cell>
          <cell r="AM76">
            <v>0</v>
          </cell>
          <cell r="AN76">
            <v>1</v>
          </cell>
          <cell r="AO76">
            <v>0</v>
          </cell>
          <cell r="AP76">
            <v>0</v>
          </cell>
          <cell r="AQ76">
            <v>0</v>
          </cell>
          <cell r="AR76">
            <v>2</v>
          </cell>
          <cell r="AS76">
            <v>0</v>
          </cell>
          <cell r="AT76">
            <v>0</v>
          </cell>
          <cell r="AU76">
            <v>0</v>
          </cell>
          <cell r="AV76">
            <v>11</v>
          </cell>
          <cell r="AW76">
            <v>0</v>
          </cell>
          <cell r="AX76">
            <v>2</v>
          </cell>
          <cell r="AY76">
            <v>0</v>
          </cell>
          <cell r="AZ76">
            <v>21</v>
          </cell>
          <cell r="BA76">
            <v>6</v>
          </cell>
          <cell r="BB76">
            <v>3</v>
          </cell>
          <cell r="BC76">
            <v>0</v>
          </cell>
          <cell r="BD76">
            <v>9</v>
          </cell>
          <cell r="BE76">
            <v>1</v>
          </cell>
          <cell r="BF76">
            <v>1</v>
          </cell>
          <cell r="BG76">
            <v>0</v>
          </cell>
          <cell r="BH76">
            <v>1</v>
          </cell>
          <cell r="BI76">
            <v>0</v>
          </cell>
          <cell r="BJ76">
            <v>4</v>
          </cell>
          <cell r="BK76">
            <v>0</v>
          </cell>
        </row>
        <row r="77">
          <cell r="A77" t="str">
            <v>0319</v>
          </cell>
          <cell r="B77" t="str">
            <v>C</v>
          </cell>
          <cell r="D77" t="str">
            <v>남부</v>
          </cell>
          <cell r="E77" t="str">
            <v>경기광주</v>
          </cell>
          <cell r="F77">
            <v>94</v>
          </cell>
          <cell r="G77">
            <v>17</v>
          </cell>
          <cell r="H77">
            <v>23</v>
          </cell>
          <cell r="I77">
            <v>3</v>
          </cell>
          <cell r="J77">
            <v>1</v>
          </cell>
          <cell r="K77">
            <v>5</v>
          </cell>
          <cell r="L77">
            <v>38</v>
          </cell>
          <cell r="M77">
            <v>3</v>
          </cell>
          <cell r="N77">
            <v>29</v>
          </cell>
          <cell r="O77">
            <v>11</v>
          </cell>
          <cell r="P77">
            <v>39</v>
          </cell>
          <cell r="Q77">
            <v>4</v>
          </cell>
          <cell r="R77">
            <v>26</v>
          </cell>
          <cell r="S77">
            <v>2</v>
          </cell>
          <cell r="T77">
            <v>8</v>
          </cell>
          <cell r="U77">
            <v>4</v>
          </cell>
          <cell r="V77">
            <v>3</v>
          </cell>
          <cell r="W77">
            <v>0</v>
          </cell>
          <cell r="X77">
            <v>1</v>
          </cell>
          <cell r="Y77">
            <v>0</v>
          </cell>
          <cell r="Z77">
            <v>7</v>
          </cell>
          <cell r="AA77">
            <v>2</v>
          </cell>
          <cell r="AB77">
            <v>0</v>
          </cell>
          <cell r="AC77">
            <v>0</v>
          </cell>
          <cell r="AD77">
            <v>4</v>
          </cell>
          <cell r="AE77">
            <v>0</v>
          </cell>
          <cell r="AF77">
            <v>3</v>
          </cell>
          <cell r="AG77">
            <v>0</v>
          </cell>
          <cell r="AH77">
            <v>0</v>
          </cell>
          <cell r="AI77">
            <v>0</v>
          </cell>
          <cell r="AJ77">
            <v>1</v>
          </cell>
          <cell r="AK77">
            <v>0</v>
          </cell>
          <cell r="AL77">
            <v>1</v>
          </cell>
          <cell r="AM77">
            <v>0</v>
          </cell>
          <cell r="AN77">
            <v>1</v>
          </cell>
          <cell r="AO77">
            <v>0</v>
          </cell>
          <cell r="AP77">
            <v>0</v>
          </cell>
          <cell r="AQ77">
            <v>0</v>
          </cell>
          <cell r="AR77">
            <v>2</v>
          </cell>
          <cell r="AS77">
            <v>1</v>
          </cell>
          <cell r="AT77">
            <v>0</v>
          </cell>
          <cell r="AU77">
            <v>0</v>
          </cell>
          <cell r="AV77">
            <v>12</v>
          </cell>
          <cell r="AW77">
            <v>1</v>
          </cell>
          <cell r="AX77">
            <v>2</v>
          </cell>
          <cell r="AY77">
            <v>0</v>
          </cell>
          <cell r="AZ77">
            <v>22</v>
          </cell>
          <cell r="BA77">
            <v>2</v>
          </cell>
          <cell r="BB77">
            <v>5</v>
          </cell>
          <cell r="BC77">
            <v>0</v>
          </cell>
          <cell r="BD77">
            <v>13</v>
          </cell>
          <cell r="BE77">
            <v>2</v>
          </cell>
          <cell r="BF77">
            <v>2</v>
          </cell>
          <cell r="BG77">
            <v>0</v>
          </cell>
          <cell r="BH77">
            <v>2</v>
          </cell>
          <cell r="BI77">
            <v>0</v>
          </cell>
          <cell r="BJ77">
            <v>4</v>
          </cell>
          <cell r="BK77">
            <v>0</v>
          </cell>
        </row>
        <row r="78">
          <cell r="A78" t="str">
            <v>0320</v>
          </cell>
          <cell r="B78" t="str">
            <v>C</v>
          </cell>
          <cell r="D78" t="str">
            <v>남부</v>
          </cell>
          <cell r="E78" t="str">
            <v>분당</v>
          </cell>
          <cell r="F78">
            <v>195</v>
          </cell>
          <cell r="G78">
            <v>20</v>
          </cell>
          <cell r="H78">
            <v>51</v>
          </cell>
          <cell r="I78">
            <v>3</v>
          </cell>
          <cell r="J78">
            <v>3</v>
          </cell>
          <cell r="K78">
            <v>0</v>
          </cell>
          <cell r="L78">
            <v>59</v>
          </cell>
          <cell r="M78">
            <v>5</v>
          </cell>
          <cell r="N78">
            <v>55</v>
          </cell>
          <cell r="O78">
            <v>2</v>
          </cell>
          <cell r="P78">
            <v>114</v>
          </cell>
          <cell r="Q78">
            <v>18</v>
          </cell>
          <cell r="R78">
            <v>26</v>
          </cell>
          <cell r="S78">
            <v>0</v>
          </cell>
          <cell r="T78">
            <v>11</v>
          </cell>
          <cell r="U78">
            <v>0</v>
          </cell>
          <cell r="V78">
            <v>6</v>
          </cell>
          <cell r="W78">
            <v>1</v>
          </cell>
          <cell r="X78">
            <v>2</v>
          </cell>
          <cell r="Y78">
            <v>0</v>
          </cell>
          <cell r="Z78">
            <v>14</v>
          </cell>
          <cell r="AA78">
            <v>0</v>
          </cell>
          <cell r="AB78">
            <v>0</v>
          </cell>
          <cell r="AC78">
            <v>0</v>
          </cell>
          <cell r="AD78">
            <v>8</v>
          </cell>
          <cell r="AE78">
            <v>0</v>
          </cell>
          <cell r="AF78">
            <v>6</v>
          </cell>
          <cell r="AG78">
            <v>1</v>
          </cell>
          <cell r="AH78">
            <v>0</v>
          </cell>
          <cell r="AI78">
            <v>0</v>
          </cell>
          <cell r="AJ78">
            <v>2</v>
          </cell>
          <cell r="AK78">
            <v>0</v>
          </cell>
          <cell r="AL78">
            <v>3</v>
          </cell>
          <cell r="AM78">
            <v>0</v>
          </cell>
          <cell r="AN78">
            <v>2</v>
          </cell>
          <cell r="AO78">
            <v>1</v>
          </cell>
          <cell r="AP78">
            <v>1</v>
          </cell>
          <cell r="AQ78">
            <v>0</v>
          </cell>
          <cell r="AR78">
            <v>7</v>
          </cell>
          <cell r="AS78">
            <v>0</v>
          </cell>
          <cell r="AT78">
            <v>0</v>
          </cell>
          <cell r="AU78">
            <v>0</v>
          </cell>
          <cell r="AV78">
            <v>33</v>
          </cell>
          <cell r="AW78">
            <v>5</v>
          </cell>
          <cell r="AX78">
            <v>6</v>
          </cell>
          <cell r="AY78">
            <v>0</v>
          </cell>
          <cell r="AZ78">
            <v>65</v>
          </cell>
          <cell r="BA78">
            <v>12</v>
          </cell>
          <cell r="BB78">
            <v>5</v>
          </cell>
          <cell r="BC78">
            <v>0</v>
          </cell>
          <cell r="BD78">
            <v>12</v>
          </cell>
          <cell r="BE78">
            <v>0</v>
          </cell>
          <cell r="BF78">
            <v>2</v>
          </cell>
          <cell r="BG78">
            <v>0</v>
          </cell>
          <cell r="BH78">
            <v>2</v>
          </cell>
          <cell r="BI78">
            <v>0</v>
          </cell>
          <cell r="BJ78">
            <v>5</v>
          </cell>
          <cell r="BK78">
            <v>0</v>
          </cell>
        </row>
        <row r="79">
          <cell r="A79" t="str">
            <v>0321</v>
          </cell>
          <cell r="B79" t="str">
            <v>C</v>
          </cell>
          <cell r="D79" t="str">
            <v>남부</v>
          </cell>
          <cell r="E79" t="str">
            <v>야탑</v>
          </cell>
          <cell r="F79">
            <v>62</v>
          </cell>
          <cell r="G79">
            <v>4</v>
          </cell>
          <cell r="H79">
            <v>15</v>
          </cell>
          <cell r="I79">
            <v>0</v>
          </cell>
          <cell r="J79">
            <v>1</v>
          </cell>
          <cell r="K79">
            <v>0</v>
          </cell>
          <cell r="L79">
            <v>21</v>
          </cell>
          <cell r="M79">
            <v>0</v>
          </cell>
          <cell r="N79">
            <v>19</v>
          </cell>
          <cell r="O79">
            <v>0</v>
          </cell>
          <cell r="P79">
            <v>30</v>
          </cell>
          <cell r="Q79">
            <v>4</v>
          </cell>
          <cell r="R79">
            <v>13</v>
          </cell>
          <cell r="S79">
            <v>0</v>
          </cell>
          <cell r="T79">
            <v>6</v>
          </cell>
          <cell r="U79">
            <v>0</v>
          </cell>
          <cell r="V79">
            <v>2</v>
          </cell>
          <cell r="W79">
            <v>0</v>
          </cell>
          <cell r="X79">
            <v>0</v>
          </cell>
          <cell r="Y79">
            <v>0</v>
          </cell>
          <cell r="Z79">
            <v>4</v>
          </cell>
          <cell r="AA79">
            <v>0</v>
          </cell>
          <cell r="AB79">
            <v>0</v>
          </cell>
          <cell r="AC79">
            <v>0</v>
          </cell>
          <cell r="AD79">
            <v>2</v>
          </cell>
          <cell r="AE79">
            <v>0</v>
          </cell>
          <cell r="AF79">
            <v>2</v>
          </cell>
          <cell r="AG79">
            <v>0</v>
          </cell>
          <cell r="AH79">
            <v>0</v>
          </cell>
          <cell r="AI79">
            <v>0</v>
          </cell>
          <cell r="AJ79">
            <v>1</v>
          </cell>
          <cell r="AK79">
            <v>0</v>
          </cell>
          <cell r="AL79">
            <v>1</v>
          </cell>
          <cell r="AM79">
            <v>0</v>
          </cell>
          <cell r="AN79">
            <v>1</v>
          </cell>
          <cell r="AO79">
            <v>0</v>
          </cell>
          <cell r="AP79">
            <v>0</v>
          </cell>
          <cell r="AQ79">
            <v>0</v>
          </cell>
          <cell r="AR79">
            <v>2</v>
          </cell>
          <cell r="AS79">
            <v>0</v>
          </cell>
          <cell r="AT79">
            <v>0</v>
          </cell>
          <cell r="AU79">
            <v>0</v>
          </cell>
          <cell r="AV79">
            <v>8</v>
          </cell>
          <cell r="AW79">
            <v>0</v>
          </cell>
          <cell r="AX79">
            <v>2</v>
          </cell>
          <cell r="AY79">
            <v>0</v>
          </cell>
          <cell r="AZ79">
            <v>17</v>
          </cell>
          <cell r="BA79">
            <v>4</v>
          </cell>
          <cell r="BB79">
            <v>2</v>
          </cell>
          <cell r="BC79">
            <v>0</v>
          </cell>
          <cell r="BD79">
            <v>6</v>
          </cell>
          <cell r="BE79">
            <v>0</v>
          </cell>
          <cell r="BF79">
            <v>1</v>
          </cell>
          <cell r="BG79">
            <v>0</v>
          </cell>
          <cell r="BH79">
            <v>1</v>
          </cell>
          <cell r="BI79">
            <v>0</v>
          </cell>
          <cell r="BJ79">
            <v>3</v>
          </cell>
          <cell r="BK79">
            <v>0</v>
          </cell>
        </row>
        <row r="80">
          <cell r="A80" t="str">
            <v>0101</v>
          </cell>
          <cell r="B80" t="str">
            <v>D</v>
          </cell>
          <cell r="D80" t="str">
            <v>북부</v>
          </cell>
          <cell r="E80" t="str">
            <v>남대문</v>
          </cell>
          <cell r="F80">
            <v>135</v>
          </cell>
          <cell r="G80">
            <v>8</v>
          </cell>
          <cell r="H80">
            <v>30</v>
          </cell>
          <cell r="I80">
            <v>3</v>
          </cell>
          <cell r="J80">
            <v>2</v>
          </cell>
          <cell r="K80">
            <v>1</v>
          </cell>
          <cell r="L80">
            <v>53</v>
          </cell>
          <cell r="M80">
            <v>2</v>
          </cell>
          <cell r="N80">
            <v>36</v>
          </cell>
          <cell r="O80">
            <v>3</v>
          </cell>
          <cell r="P80">
            <v>72</v>
          </cell>
          <cell r="Q80">
            <v>5</v>
          </cell>
          <cell r="R80">
            <v>27</v>
          </cell>
          <cell r="S80">
            <v>0</v>
          </cell>
          <cell r="T80">
            <v>10</v>
          </cell>
          <cell r="U80">
            <v>0</v>
          </cell>
          <cell r="V80">
            <v>7</v>
          </cell>
          <cell r="W80">
            <v>0</v>
          </cell>
          <cell r="X80">
            <v>1</v>
          </cell>
          <cell r="Y80">
            <v>1</v>
          </cell>
          <cell r="Z80">
            <v>8</v>
          </cell>
          <cell r="AA80">
            <v>0</v>
          </cell>
          <cell r="AB80">
            <v>0</v>
          </cell>
          <cell r="AC80">
            <v>0</v>
          </cell>
          <cell r="AD80">
            <v>4</v>
          </cell>
          <cell r="AE80">
            <v>1</v>
          </cell>
          <cell r="AF80">
            <v>2</v>
          </cell>
          <cell r="AG80">
            <v>0</v>
          </cell>
          <cell r="AH80">
            <v>0</v>
          </cell>
          <cell r="AI80">
            <v>0</v>
          </cell>
          <cell r="AJ80">
            <v>1</v>
          </cell>
          <cell r="AK80">
            <v>0</v>
          </cell>
          <cell r="AL80">
            <v>1</v>
          </cell>
          <cell r="AM80">
            <v>0</v>
          </cell>
          <cell r="AN80">
            <v>2</v>
          </cell>
          <cell r="AO80">
            <v>1</v>
          </cell>
          <cell r="AP80">
            <v>0</v>
          </cell>
          <cell r="AQ80">
            <v>0</v>
          </cell>
          <cell r="AR80">
            <v>4</v>
          </cell>
          <cell r="AS80">
            <v>0</v>
          </cell>
          <cell r="AT80">
            <v>0</v>
          </cell>
          <cell r="AU80">
            <v>0</v>
          </cell>
          <cell r="AV80">
            <v>26</v>
          </cell>
          <cell r="AW80">
            <v>2</v>
          </cell>
          <cell r="AX80">
            <v>3</v>
          </cell>
          <cell r="AY80">
            <v>0</v>
          </cell>
          <cell r="AZ80">
            <v>37</v>
          </cell>
          <cell r="BA80">
            <v>2</v>
          </cell>
          <cell r="BB80">
            <v>6</v>
          </cell>
          <cell r="BC80">
            <v>0</v>
          </cell>
          <cell r="BD80">
            <v>13</v>
          </cell>
          <cell r="BE80">
            <v>0</v>
          </cell>
          <cell r="BF80">
            <v>2</v>
          </cell>
          <cell r="BG80">
            <v>0</v>
          </cell>
          <cell r="BH80">
            <v>2</v>
          </cell>
          <cell r="BI80">
            <v>0</v>
          </cell>
          <cell r="BJ80">
            <v>4</v>
          </cell>
          <cell r="BK80">
            <v>0</v>
          </cell>
        </row>
        <row r="81">
          <cell r="A81" t="str">
            <v>0102</v>
          </cell>
          <cell r="B81" t="str">
            <v>D</v>
          </cell>
          <cell r="D81" t="str">
            <v>북부</v>
          </cell>
          <cell r="E81" t="str">
            <v>충정로</v>
          </cell>
          <cell r="F81">
            <v>90</v>
          </cell>
          <cell r="G81">
            <v>8</v>
          </cell>
          <cell r="H81">
            <v>19</v>
          </cell>
          <cell r="I81">
            <v>4</v>
          </cell>
          <cell r="J81">
            <v>1</v>
          </cell>
          <cell r="K81">
            <v>0</v>
          </cell>
          <cell r="L81">
            <v>41</v>
          </cell>
          <cell r="M81">
            <v>2</v>
          </cell>
          <cell r="N81">
            <v>23</v>
          </cell>
          <cell r="O81">
            <v>4</v>
          </cell>
          <cell r="P81">
            <v>41</v>
          </cell>
          <cell r="Q81">
            <v>3</v>
          </cell>
          <cell r="R81">
            <v>26</v>
          </cell>
          <cell r="S81">
            <v>1</v>
          </cell>
          <cell r="T81">
            <v>6</v>
          </cell>
          <cell r="U81">
            <v>1</v>
          </cell>
          <cell r="V81">
            <v>3</v>
          </cell>
          <cell r="W81">
            <v>0</v>
          </cell>
          <cell r="X81">
            <v>1</v>
          </cell>
          <cell r="Y81">
            <v>0</v>
          </cell>
          <cell r="Z81">
            <v>5</v>
          </cell>
          <cell r="AA81">
            <v>0</v>
          </cell>
          <cell r="AB81">
            <v>0</v>
          </cell>
          <cell r="AC81">
            <v>0</v>
          </cell>
          <cell r="AD81">
            <v>3</v>
          </cell>
          <cell r="AE81">
            <v>2</v>
          </cell>
          <cell r="AF81">
            <v>2</v>
          </cell>
          <cell r="AG81">
            <v>0</v>
          </cell>
          <cell r="AH81">
            <v>0</v>
          </cell>
          <cell r="AI81">
            <v>0</v>
          </cell>
          <cell r="AJ81">
            <v>1</v>
          </cell>
          <cell r="AK81">
            <v>0</v>
          </cell>
          <cell r="AL81">
            <v>1</v>
          </cell>
          <cell r="AM81">
            <v>1</v>
          </cell>
          <cell r="AN81">
            <v>1</v>
          </cell>
          <cell r="AO81">
            <v>0</v>
          </cell>
          <cell r="AP81">
            <v>0</v>
          </cell>
          <cell r="AQ81">
            <v>0</v>
          </cell>
          <cell r="AR81">
            <v>2</v>
          </cell>
          <cell r="AS81">
            <v>1</v>
          </cell>
          <cell r="AT81">
            <v>0</v>
          </cell>
          <cell r="AU81">
            <v>0</v>
          </cell>
          <cell r="AV81">
            <v>15</v>
          </cell>
          <cell r="AW81">
            <v>1</v>
          </cell>
          <cell r="AX81">
            <v>2</v>
          </cell>
          <cell r="AY81">
            <v>0</v>
          </cell>
          <cell r="AZ81">
            <v>21</v>
          </cell>
          <cell r="BA81">
            <v>1</v>
          </cell>
          <cell r="BB81">
            <v>6</v>
          </cell>
          <cell r="BC81">
            <v>0</v>
          </cell>
          <cell r="BD81">
            <v>12</v>
          </cell>
          <cell r="BE81">
            <v>1</v>
          </cell>
          <cell r="BF81">
            <v>2</v>
          </cell>
          <cell r="BG81">
            <v>0</v>
          </cell>
          <cell r="BH81">
            <v>1</v>
          </cell>
          <cell r="BI81">
            <v>0</v>
          </cell>
          <cell r="BJ81">
            <v>5</v>
          </cell>
          <cell r="BK81">
            <v>0</v>
          </cell>
        </row>
        <row r="82">
          <cell r="A82" t="str">
            <v>0103</v>
          </cell>
          <cell r="B82" t="str">
            <v>D</v>
          </cell>
          <cell r="D82" t="str">
            <v>북부</v>
          </cell>
          <cell r="E82" t="str">
            <v>종로</v>
          </cell>
          <cell r="F82">
            <v>166</v>
          </cell>
          <cell r="G82">
            <v>13</v>
          </cell>
          <cell r="H82">
            <v>33</v>
          </cell>
          <cell r="I82">
            <v>3</v>
          </cell>
          <cell r="J82">
            <v>2</v>
          </cell>
          <cell r="K82">
            <v>0</v>
          </cell>
          <cell r="L82">
            <v>72</v>
          </cell>
          <cell r="M82">
            <v>5</v>
          </cell>
          <cell r="N82">
            <v>39</v>
          </cell>
          <cell r="O82">
            <v>4</v>
          </cell>
          <cell r="P82">
            <v>85</v>
          </cell>
          <cell r="Q82">
            <v>7</v>
          </cell>
          <cell r="R82">
            <v>42</v>
          </cell>
          <cell r="S82">
            <v>2</v>
          </cell>
          <cell r="T82">
            <v>11</v>
          </cell>
          <cell r="U82">
            <v>1</v>
          </cell>
          <cell r="V82">
            <v>7</v>
          </cell>
          <cell r="W82">
            <v>1</v>
          </cell>
          <cell r="X82">
            <v>1</v>
          </cell>
          <cell r="Y82">
            <v>0</v>
          </cell>
          <cell r="Z82">
            <v>7</v>
          </cell>
          <cell r="AA82">
            <v>0</v>
          </cell>
          <cell r="AB82">
            <v>0</v>
          </cell>
          <cell r="AC82">
            <v>0</v>
          </cell>
          <cell r="AD82">
            <v>5</v>
          </cell>
          <cell r="AE82">
            <v>1</v>
          </cell>
          <cell r="AF82">
            <v>4</v>
          </cell>
          <cell r="AG82">
            <v>0</v>
          </cell>
          <cell r="AH82">
            <v>0</v>
          </cell>
          <cell r="AI82">
            <v>0</v>
          </cell>
          <cell r="AJ82">
            <v>1</v>
          </cell>
          <cell r="AK82">
            <v>1</v>
          </cell>
          <cell r="AL82">
            <v>1</v>
          </cell>
          <cell r="AM82">
            <v>0</v>
          </cell>
          <cell r="AN82">
            <v>2</v>
          </cell>
          <cell r="AO82">
            <v>0</v>
          </cell>
          <cell r="AP82">
            <v>0</v>
          </cell>
          <cell r="AQ82">
            <v>0</v>
          </cell>
          <cell r="AR82">
            <v>5</v>
          </cell>
          <cell r="AS82">
            <v>0</v>
          </cell>
          <cell r="AT82">
            <v>1</v>
          </cell>
          <cell r="AU82">
            <v>0</v>
          </cell>
          <cell r="AV82">
            <v>30</v>
          </cell>
          <cell r="AW82">
            <v>3</v>
          </cell>
          <cell r="AX82">
            <v>4</v>
          </cell>
          <cell r="AY82">
            <v>0</v>
          </cell>
          <cell r="AZ82">
            <v>44</v>
          </cell>
          <cell r="BA82">
            <v>4</v>
          </cell>
          <cell r="BB82">
            <v>9</v>
          </cell>
          <cell r="BC82">
            <v>2</v>
          </cell>
          <cell r="BD82">
            <v>20</v>
          </cell>
          <cell r="BE82">
            <v>0</v>
          </cell>
          <cell r="BF82">
            <v>3</v>
          </cell>
          <cell r="BG82">
            <v>0</v>
          </cell>
          <cell r="BH82">
            <v>2</v>
          </cell>
          <cell r="BI82">
            <v>0</v>
          </cell>
          <cell r="BJ82">
            <v>7</v>
          </cell>
          <cell r="BK82">
            <v>0</v>
          </cell>
        </row>
        <row r="83">
          <cell r="A83" t="str">
            <v>0104</v>
          </cell>
          <cell r="B83" t="str">
            <v>D</v>
          </cell>
          <cell r="D83" t="str">
            <v>북부</v>
          </cell>
          <cell r="E83" t="str">
            <v>종로５가</v>
          </cell>
          <cell r="F83">
            <v>64</v>
          </cell>
          <cell r="G83">
            <v>2</v>
          </cell>
          <cell r="H83">
            <v>14</v>
          </cell>
          <cell r="I83">
            <v>0</v>
          </cell>
          <cell r="J83">
            <v>1</v>
          </cell>
          <cell r="K83">
            <v>0</v>
          </cell>
          <cell r="L83">
            <v>26</v>
          </cell>
          <cell r="M83">
            <v>0</v>
          </cell>
          <cell r="N83">
            <v>17</v>
          </cell>
          <cell r="O83">
            <v>0</v>
          </cell>
          <cell r="P83">
            <v>33</v>
          </cell>
          <cell r="Q83">
            <v>2</v>
          </cell>
          <cell r="R83">
            <v>14</v>
          </cell>
          <cell r="S83">
            <v>0</v>
          </cell>
          <cell r="T83">
            <v>5</v>
          </cell>
          <cell r="U83">
            <v>0</v>
          </cell>
          <cell r="V83">
            <v>1</v>
          </cell>
          <cell r="W83">
            <v>0</v>
          </cell>
          <cell r="X83">
            <v>0</v>
          </cell>
          <cell r="Y83">
            <v>0</v>
          </cell>
          <cell r="Z83">
            <v>5</v>
          </cell>
          <cell r="AA83">
            <v>0</v>
          </cell>
          <cell r="AB83">
            <v>0</v>
          </cell>
          <cell r="AC83">
            <v>0</v>
          </cell>
          <cell r="AD83">
            <v>3</v>
          </cell>
          <cell r="AE83">
            <v>0</v>
          </cell>
          <cell r="AF83">
            <v>1</v>
          </cell>
          <cell r="AG83">
            <v>0</v>
          </cell>
          <cell r="AH83">
            <v>0</v>
          </cell>
          <cell r="AI83">
            <v>0</v>
          </cell>
          <cell r="AJ83">
            <v>1</v>
          </cell>
          <cell r="AK83">
            <v>0</v>
          </cell>
          <cell r="AL83">
            <v>0</v>
          </cell>
          <cell r="AM83">
            <v>0</v>
          </cell>
          <cell r="AN83">
            <v>1</v>
          </cell>
          <cell r="AO83">
            <v>0</v>
          </cell>
          <cell r="AP83">
            <v>0</v>
          </cell>
          <cell r="AQ83">
            <v>0</v>
          </cell>
          <cell r="AR83">
            <v>2</v>
          </cell>
          <cell r="AS83">
            <v>0</v>
          </cell>
          <cell r="AT83">
            <v>0</v>
          </cell>
          <cell r="AU83">
            <v>0</v>
          </cell>
          <cell r="AV83">
            <v>12</v>
          </cell>
          <cell r="AW83">
            <v>0</v>
          </cell>
          <cell r="AX83">
            <v>1</v>
          </cell>
          <cell r="AY83">
            <v>0</v>
          </cell>
          <cell r="AZ83">
            <v>17</v>
          </cell>
          <cell r="BA83">
            <v>2</v>
          </cell>
          <cell r="BB83">
            <v>3</v>
          </cell>
          <cell r="BC83">
            <v>0</v>
          </cell>
          <cell r="BD83">
            <v>7</v>
          </cell>
          <cell r="BE83">
            <v>0</v>
          </cell>
          <cell r="BF83">
            <v>1</v>
          </cell>
          <cell r="BG83">
            <v>0</v>
          </cell>
          <cell r="BH83">
            <v>1</v>
          </cell>
          <cell r="BI83">
            <v>0</v>
          </cell>
          <cell r="BJ83">
            <v>2</v>
          </cell>
          <cell r="BK83">
            <v>0</v>
          </cell>
        </row>
        <row r="84">
          <cell r="A84" t="str">
            <v>0105</v>
          </cell>
          <cell r="B84" t="str">
            <v>D</v>
          </cell>
          <cell r="D84" t="str">
            <v>북부</v>
          </cell>
          <cell r="E84" t="str">
            <v>퇴계로</v>
          </cell>
          <cell r="F84">
            <v>124</v>
          </cell>
          <cell r="G84">
            <v>9</v>
          </cell>
          <cell r="H84">
            <v>27</v>
          </cell>
          <cell r="I84">
            <v>1</v>
          </cell>
          <cell r="J84">
            <v>2</v>
          </cell>
          <cell r="K84">
            <v>0</v>
          </cell>
          <cell r="L84">
            <v>50</v>
          </cell>
          <cell r="M84">
            <v>5</v>
          </cell>
          <cell r="N84">
            <v>34</v>
          </cell>
          <cell r="O84">
            <v>1</v>
          </cell>
          <cell r="P84">
            <v>63</v>
          </cell>
          <cell r="Q84">
            <v>3</v>
          </cell>
          <cell r="R84">
            <v>27</v>
          </cell>
          <cell r="S84">
            <v>5</v>
          </cell>
          <cell r="T84">
            <v>10</v>
          </cell>
          <cell r="U84">
            <v>0</v>
          </cell>
          <cell r="V84">
            <v>6</v>
          </cell>
          <cell r="W84">
            <v>1</v>
          </cell>
          <cell r="X84">
            <v>1</v>
          </cell>
          <cell r="Y84">
            <v>0</v>
          </cell>
          <cell r="Z84">
            <v>6</v>
          </cell>
          <cell r="AA84">
            <v>0</v>
          </cell>
          <cell r="AB84">
            <v>0</v>
          </cell>
          <cell r="AC84">
            <v>0</v>
          </cell>
          <cell r="AD84">
            <v>4</v>
          </cell>
          <cell r="AE84">
            <v>0</v>
          </cell>
          <cell r="AF84">
            <v>3</v>
          </cell>
          <cell r="AG84">
            <v>0</v>
          </cell>
          <cell r="AH84">
            <v>0</v>
          </cell>
          <cell r="AI84">
            <v>0</v>
          </cell>
          <cell r="AJ84">
            <v>1</v>
          </cell>
          <cell r="AK84">
            <v>0</v>
          </cell>
          <cell r="AL84">
            <v>1</v>
          </cell>
          <cell r="AM84">
            <v>0</v>
          </cell>
          <cell r="AN84">
            <v>1</v>
          </cell>
          <cell r="AO84">
            <v>0</v>
          </cell>
          <cell r="AP84">
            <v>0</v>
          </cell>
          <cell r="AQ84">
            <v>0</v>
          </cell>
          <cell r="AR84">
            <v>4</v>
          </cell>
          <cell r="AS84">
            <v>0</v>
          </cell>
          <cell r="AT84">
            <v>0</v>
          </cell>
          <cell r="AU84">
            <v>0</v>
          </cell>
          <cell r="AV84">
            <v>23</v>
          </cell>
          <cell r="AW84">
            <v>0</v>
          </cell>
          <cell r="AX84">
            <v>3</v>
          </cell>
          <cell r="AY84">
            <v>0</v>
          </cell>
          <cell r="AZ84">
            <v>32</v>
          </cell>
          <cell r="BA84">
            <v>3</v>
          </cell>
          <cell r="BB84">
            <v>6</v>
          </cell>
          <cell r="BC84">
            <v>0</v>
          </cell>
          <cell r="BD84">
            <v>13</v>
          </cell>
          <cell r="BE84">
            <v>2</v>
          </cell>
          <cell r="BF84">
            <v>2</v>
          </cell>
          <cell r="BG84">
            <v>2</v>
          </cell>
          <cell r="BH84">
            <v>1</v>
          </cell>
          <cell r="BI84">
            <v>0</v>
          </cell>
          <cell r="BJ84">
            <v>5</v>
          </cell>
          <cell r="BK84">
            <v>1</v>
          </cell>
        </row>
        <row r="85">
          <cell r="A85" t="str">
            <v>0106</v>
          </cell>
          <cell r="B85" t="str">
            <v>D</v>
          </cell>
          <cell r="D85" t="str">
            <v>북부</v>
          </cell>
          <cell r="E85" t="str">
            <v>신당</v>
          </cell>
          <cell r="F85">
            <v>117</v>
          </cell>
          <cell r="G85">
            <v>10</v>
          </cell>
          <cell r="H85">
            <v>22</v>
          </cell>
          <cell r="I85">
            <v>5</v>
          </cell>
          <cell r="J85">
            <v>2</v>
          </cell>
          <cell r="K85">
            <v>0</v>
          </cell>
          <cell r="L85">
            <v>52</v>
          </cell>
          <cell r="M85">
            <v>5</v>
          </cell>
          <cell r="N85">
            <v>28</v>
          </cell>
          <cell r="O85">
            <v>5</v>
          </cell>
          <cell r="P85">
            <v>58</v>
          </cell>
          <cell r="Q85">
            <v>2</v>
          </cell>
          <cell r="R85">
            <v>31</v>
          </cell>
          <cell r="S85">
            <v>3</v>
          </cell>
          <cell r="T85">
            <v>8</v>
          </cell>
          <cell r="U85">
            <v>0</v>
          </cell>
          <cell r="V85">
            <v>4</v>
          </cell>
          <cell r="W85">
            <v>2</v>
          </cell>
          <cell r="X85">
            <v>0</v>
          </cell>
          <cell r="Y85">
            <v>0</v>
          </cell>
          <cell r="Z85">
            <v>6</v>
          </cell>
          <cell r="AA85">
            <v>1</v>
          </cell>
          <cell r="AB85">
            <v>0</v>
          </cell>
          <cell r="AC85">
            <v>0</v>
          </cell>
          <cell r="AD85">
            <v>4</v>
          </cell>
          <cell r="AE85">
            <v>1</v>
          </cell>
          <cell r="AF85">
            <v>2</v>
          </cell>
          <cell r="AG85">
            <v>1</v>
          </cell>
          <cell r="AH85">
            <v>0</v>
          </cell>
          <cell r="AI85">
            <v>0</v>
          </cell>
          <cell r="AJ85">
            <v>1</v>
          </cell>
          <cell r="AK85">
            <v>0</v>
          </cell>
          <cell r="AL85">
            <v>1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4</v>
          </cell>
          <cell r="AS85">
            <v>0</v>
          </cell>
          <cell r="AT85">
            <v>0</v>
          </cell>
          <cell r="AU85">
            <v>0</v>
          </cell>
          <cell r="AV85">
            <v>21</v>
          </cell>
          <cell r="AW85">
            <v>2</v>
          </cell>
          <cell r="AX85">
            <v>3</v>
          </cell>
          <cell r="AY85">
            <v>0</v>
          </cell>
          <cell r="AZ85">
            <v>30</v>
          </cell>
          <cell r="BA85">
            <v>0</v>
          </cell>
          <cell r="BB85">
            <v>7</v>
          </cell>
          <cell r="BC85">
            <v>1</v>
          </cell>
          <cell r="BD85">
            <v>15</v>
          </cell>
          <cell r="BE85">
            <v>2</v>
          </cell>
          <cell r="BF85">
            <v>2</v>
          </cell>
          <cell r="BG85">
            <v>0</v>
          </cell>
          <cell r="BH85">
            <v>1</v>
          </cell>
          <cell r="BI85">
            <v>0</v>
          </cell>
          <cell r="BJ85">
            <v>6</v>
          </cell>
          <cell r="BK85">
            <v>0</v>
          </cell>
        </row>
        <row r="86">
          <cell r="A86" t="str">
            <v>0107</v>
          </cell>
          <cell r="B86" t="str">
            <v>D</v>
          </cell>
          <cell r="D86" t="str">
            <v>북부</v>
          </cell>
          <cell r="E86" t="str">
            <v>용산</v>
          </cell>
          <cell r="F86">
            <v>159</v>
          </cell>
          <cell r="G86">
            <v>15</v>
          </cell>
          <cell r="H86">
            <v>33</v>
          </cell>
          <cell r="I86">
            <v>5</v>
          </cell>
          <cell r="J86">
            <v>2</v>
          </cell>
          <cell r="K86">
            <v>0</v>
          </cell>
          <cell r="L86">
            <v>64</v>
          </cell>
          <cell r="M86">
            <v>4</v>
          </cell>
          <cell r="N86">
            <v>40</v>
          </cell>
          <cell r="O86">
            <v>4</v>
          </cell>
          <cell r="P86">
            <v>86</v>
          </cell>
          <cell r="Q86">
            <v>10</v>
          </cell>
          <cell r="R86">
            <v>33</v>
          </cell>
          <cell r="S86">
            <v>1</v>
          </cell>
          <cell r="T86">
            <v>12</v>
          </cell>
          <cell r="U86">
            <v>0</v>
          </cell>
          <cell r="V86">
            <v>7</v>
          </cell>
          <cell r="W86">
            <v>0</v>
          </cell>
          <cell r="X86">
            <v>1</v>
          </cell>
          <cell r="Y86">
            <v>0</v>
          </cell>
          <cell r="Z86">
            <v>9</v>
          </cell>
          <cell r="AA86">
            <v>3</v>
          </cell>
          <cell r="AB86">
            <v>0</v>
          </cell>
          <cell r="AC86">
            <v>0</v>
          </cell>
          <cell r="AD86">
            <v>4</v>
          </cell>
          <cell r="AE86">
            <v>0</v>
          </cell>
          <cell r="AF86">
            <v>3</v>
          </cell>
          <cell r="AG86">
            <v>1</v>
          </cell>
          <cell r="AH86">
            <v>0</v>
          </cell>
          <cell r="AI86">
            <v>0</v>
          </cell>
          <cell r="AJ86">
            <v>1</v>
          </cell>
          <cell r="AK86">
            <v>0</v>
          </cell>
          <cell r="AL86">
            <v>1</v>
          </cell>
          <cell r="AM86">
            <v>0</v>
          </cell>
          <cell r="AN86">
            <v>2</v>
          </cell>
          <cell r="AO86">
            <v>0</v>
          </cell>
          <cell r="AP86">
            <v>0</v>
          </cell>
          <cell r="AQ86">
            <v>0</v>
          </cell>
          <cell r="AR86">
            <v>5</v>
          </cell>
          <cell r="AS86">
            <v>1</v>
          </cell>
          <cell r="AT86">
            <v>0</v>
          </cell>
          <cell r="AU86">
            <v>0</v>
          </cell>
          <cell r="AV86">
            <v>31</v>
          </cell>
          <cell r="AW86">
            <v>3</v>
          </cell>
          <cell r="AX86">
            <v>4</v>
          </cell>
          <cell r="AY86">
            <v>0</v>
          </cell>
          <cell r="AZ86">
            <v>44</v>
          </cell>
          <cell r="BA86">
            <v>6</v>
          </cell>
          <cell r="BB86">
            <v>7</v>
          </cell>
          <cell r="BC86">
            <v>0</v>
          </cell>
          <cell r="BD86">
            <v>16</v>
          </cell>
          <cell r="BE86">
            <v>0</v>
          </cell>
          <cell r="BF86">
            <v>2</v>
          </cell>
          <cell r="BG86">
            <v>0</v>
          </cell>
          <cell r="BH86">
            <v>1</v>
          </cell>
          <cell r="BI86">
            <v>0</v>
          </cell>
          <cell r="BJ86">
            <v>7</v>
          </cell>
          <cell r="BK86">
            <v>1</v>
          </cell>
        </row>
        <row r="87">
          <cell r="A87" t="str">
            <v>0108</v>
          </cell>
          <cell r="B87" t="str">
            <v>D</v>
          </cell>
          <cell r="D87" t="str">
            <v>북부</v>
          </cell>
          <cell r="E87" t="str">
            <v>원효로</v>
          </cell>
          <cell r="F87">
            <v>51</v>
          </cell>
          <cell r="G87">
            <v>2</v>
          </cell>
          <cell r="H87">
            <v>11</v>
          </cell>
          <cell r="I87">
            <v>0</v>
          </cell>
          <cell r="J87">
            <v>1</v>
          </cell>
          <cell r="K87">
            <v>0</v>
          </cell>
          <cell r="L87">
            <v>22</v>
          </cell>
          <cell r="M87">
            <v>0</v>
          </cell>
          <cell r="N87">
            <v>14</v>
          </cell>
          <cell r="O87">
            <v>0</v>
          </cell>
          <cell r="P87">
            <v>24</v>
          </cell>
          <cell r="Q87">
            <v>2</v>
          </cell>
          <cell r="R87">
            <v>13</v>
          </cell>
          <cell r="S87">
            <v>0</v>
          </cell>
          <cell r="T87">
            <v>4</v>
          </cell>
          <cell r="U87">
            <v>0</v>
          </cell>
          <cell r="V87">
            <v>2</v>
          </cell>
          <cell r="W87">
            <v>0</v>
          </cell>
          <cell r="X87">
            <v>0</v>
          </cell>
          <cell r="Y87">
            <v>0</v>
          </cell>
          <cell r="Z87">
            <v>4</v>
          </cell>
          <cell r="AA87">
            <v>0</v>
          </cell>
          <cell r="AB87">
            <v>0</v>
          </cell>
          <cell r="AC87">
            <v>0</v>
          </cell>
          <cell r="AD87">
            <v>2</v>
          </cell>
          <cell r="AE87">
            <v>0</v>
          </cell>
          <cell r="AF87">
            <v>1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2</v>
          </cell>
          <cell r="AS87">
            <v>0</v>
          </cell>
          <cell r="AT87">
            <v>0</v>
          </cell>
          <cell r="AU87">
            <v>0</v>
          </cell>
          <cell r="AV87">
            <v>9</v>
          </cell>
          <cell r="AW87">
            <v>0</v>
          </cell>
          <cell r="AX87">
            <v>1</v>
          </cell>
          <cell r="AY87">
            <v>0</v>
          </cell>
          <cell r="AZ87">
            <v>12</v>
          </cell>
          <cell r="BA87">
            <v>2</v>
          </cell>
          <cell r="BB87">
            <v>3</v>
          </cell>
          <cell r="BC87">
            <v>0</v>
          </cell>
          <cell r="BD87">
            <v>6</v>
          </cell>
          <cell r="BE87">
            <v>0</v>
          </cell>
          <cell r="BF87">
            <v>1</v>
          </cell>
          <cell r="BG87">
            <v>0</v>
          </cell>
          <cell r="BH87">
            <v>0</v>
          </cell>
          <cell r="BI87">
            <v>0</v>
          </cell>
          <cell r="BJ87">
            <v>3</v>
          </cell>
          <cell r="BK87">
            <v>0</v>
          </cell>
        </row>
        <row r="88">
          <cell r="A88" t="str">
            <v>0109</v>
          </cell>
          <cell r="B88" t="str">
            <v>D</v>
          </cell>
          <cell r="D88" t="str">
            <v>북부</v>
          </cell>
          <cell r="E88" t="str">
            <v>한남</v>
          </cell>
          <cell r="F88">
            <v>55</v>
          </cell>
          <cell r="G88">
            <v>8</v>
          </cell>
          <cell r="H88">
            <v>13</v>
          </cell>
          <cell r="I88">
            <v>4</v>
          </cell>
          <cell r="J88">
            <v>1</v>
          </cell>
          <cell r="K88">
            <v>0</v>
          </cell>
          <cell r="L88">
            <v>23</v>
          </cell>
          <cell r="M88">
            <v>2</v>
          </cell>
          <cell r="N88">
            <v>15</v>
          </cell>
          <cell r="O88">
            <v>4</v>
          </cell>
          <cell r="P88">
            <v>26</v>
          </cell>
          <cell r="Q88">
            <v>3</v>
          </cell>
          <cell r="R88">
            <v>14</v>
          </cell>
          <cell r="S88">
            <v>1</v>
          </cell>
          <cell r="T88">
            <v>4</v>
          </cell>
          <cell r="U88">
            <v>0</v>
          </cell>
          <cell r="V88">
            <v>1</v>
          </cell>
          <cell r="W88">
            <v>1</v>
          </cell>
          <cell r="X88">
            <v>1</v>
          </cell>
          <cell r="Y88">
            <v>0</v>
          </cell>
          <cell r="Z88">
            <v>4</v>
          </cell>
          <cell r="AA88">
            <v>1</v>
          </cell>
          <cell r="AB88">
            <v>0</v>
          </cell>
          <cell r="AC88">
            <v>0</v>
          </cell>
          <cell r="AD88">
            <v>2</v>
          </cell>
          <cell r="AE88">
            <v>2</v>
          </cell>
          <cell r="AF88">
            <v>1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1</v>
          </cell>
          <cell r="AM88">
            <v>0</v>
          </cell>
          <cell r="AN88">
            <v>1</v>
          </cell>
          <cell r="AO88">
            <v>0</v>
          </cell>
          <cell r="AP88">
            <v>0</v>
          </cell>
          <cell r="AQ88">
            <v>0</v>
          </cell>
          <cell r="AR88">
            <v>2</v>
          </cell>
          <cell r="AS88">
            <v>0</v>
          </cell>
          <cell r="AT88">
            <v>0</v>
          </cell>
          <cell r="AU88">
            <v>0</v>
          </cell>
          <cell r="AV88">
            <v>9</v>
          </cell>
          <cell r="AW88">
            <v>1</v>
          </cell>
          <cell r="AX88">
            <v>1</v>
          </cell>
          <cell r="AY88">
            <v>0</v>
          </cell>
          <cell r="AZ88">
            <v>13</v>
          </cell>
          <cell r="BA88">
            <v>2</v>
          </cell>
          <cell r="BB88">
            <v>3</v>
          </cell>
          <cell r="BC88">
            <v>1</v>
          </cell>
          <cell r="BD88">
            <v>7</v>
          </cell>
          <cell r="BE88">
            <v>0</v>
          </cell>
          <cell r="BF88">
            <v>1</v>
          </cell>
          <cell r="BG88">
            <v>0</v>
          </cell>
          <cell r="BH88">
            <v>1</v>
          </cell>
          <cell r="BI88">
            <v>0</v>
          </cell>
          <cell r="BJ88">
            <v>2</v>
          </cell>
          <cell r="BK88">
            <v>0</v>
          </cell>
        </row>
        <row r="89">
          <cell r="A89" t="str">
            <v>0110</v>
          </cell>
          <cell r="B89" t="str">
            <v>D</v>
          </cell>
          <cell r="D89" t="str">
            <v>북부</v>
          </cell>
          <cell r="E89" t="str">
            <v>마포</v>
          </cell>
          <cell r="F89">
            <v>118</v>
          </cell>
          <cell r="G89">
            <v>13</v>
          </cell>
          <cell r="H89">
            <v>27</v>
          </cell>
          <cell r="I89">
            <v>3</v>
          </cell>
          <cell r="J89">
            <v>1</v>
          </cell>
          <cell r="K89">
            <v>0</v>
          </cell>
          <cell r="L89">
            <v>47</v>
          </cell>
          <cell r="M89">
            <v>7</v>
          </cell>
          <cell r="N89">
            <v>32</v>
          </cell>
          <cell r="O89">
            <v>4</v>
          </cell>
          <cell r="P89">
            <v>60</v>
          </cell>
          <cell r="Q89">
            <v>5</v>
          </cell>
          <cell r="R89">
            <v>26</v>
          </cell>
          <cell r="S89">
            <v>4</v>
          </cell>
          <cell r="T89">
            <v>9</v>
          </cell>
          <cell r="U89">
            <v>1</v>
          </cell>
          <cell r="V89">
            <v>5</v>
          </cell>
          <cell r="W89">
            <v>1</v>
          </cell>
          <cell r="X89">
            <v>1</v>
          </cell>
          <cell r="Y89">
            <v>1</v>
          </cell>
          <cell r="Z89">
            <v>7</v>
          </cell>
          <cell r="AA89">
            <v>0</v>
          </cell>
          <cell r="AB89">
            <v>0</v>
          </cell>
          <cell r="AC89">
            <v>0</v>
          </cell>
          <cell r="AD89">
            <v>4</v>
          </cell>
          <cell r="AE89">
            <v>1</v>
          </cell>
          <cell r="AF89">
            <v>3</v>
          </cell>
          <cell r="AG89">
            <v>0</v>
          </cell>
          <cell r="AH89">
            <v>0</v>
          </cell>
          <cell r="AI89">
            <v>0</v>
          </cell>
          <cell r="AJ89">
            <v>1</v>
          </cell>
          <cell r="AK89">
            <v>0</v>
          </cell>
          <cell r="AL89">
            <v>1</v>
          </cell>
          <cell r="AM89">
            <v>0</v>
          </cell>
          <cell r="AN89">
            <v>1</v>
          </cell>
          <cell r="AO89">
            <v>0</v>
          </cell>
          <cell r="AP89">
            <v>0</v>
          </cell>
          <cell r="AQ89">
            <v>0</v>
          </cell>
          <cell r="AR89">
            <v>4</v>
          </cell>
          <cell r="AS89">
            <v>0</v>
          </cell>
          <cell r="AT89">
            <v>0</v>
          </cell>
          <cell r="AU89">
            <v>0</v>
          </cell>
          <cell r="AV89">
            <v>21</v>
          </cell>
          <cell r="AW89">
            <v>3</v>
          </cell>
          <cell r="AX89">
            <v>3</v>
          </cell>
          <cell r="AY89">
            <v>0</v>
          </cell>
          <cell r="AZ89">
            <v>31</v>
          </cell>
          <cell r="BA89">
            <v>2</v>
          </cell>
          <cell r="BB89">
            <v>6</v>
          </cell>
          <cell r="BC89">
            <v>2</v>
          </cell>
          <cell r="BD89">
            <v>12</v>
          </cell>
          <cell r="BE89">
            <v>1</v>
          </cell>
          <cell r="BF89">
            <v>2</v>
          </cell>
          <cell r="BG89">
            <v>0</v>
          </cell>
          <cell r="BH89">
            <v>1</v>
          </cell>
          <cell r="BI89">
            <v>0</v>
          </cell>
          <cell r="BJ89">
            <v>5</v>
          </cell>
          <cell r="BK89">
            <v>1</v>
          </cell>
        </row>
        <row r="90">
          <cell r="A90" t="str">
            <v>0111</v>
          </cell>
          <cell r="B90" t="str">
            <v>D</v>
          </cell>
          <cell r="D90" t="str">
            <v>북부</v>
          </cell>
          <cell r="E90" t="str">
            <v>신촌</v>
          </cell>
          <cell r="F90">
            <v>88</v>
          </cell>
          <cell r="G90">
            <v>7</v>
          </cell>
          <cell r="H90">
            <v>18</v>
          </cell>
          <cell r="I90">
            <v>4</v>
          </cell>
          <cell r="J90">
            <v>1</v>
          </cell>
          <cell r="K90">
            <v>0</v>
          </cell>
          <cell r="L90">
            <v>38</v>
          </cell>
          <cell r="M90">
            <v>1</v>
          </cell>
          <cell r="N90">
            <v>21</v>
          </cell>
          <cell r="O90">
            <v>6</v>
          </cell>
          <cell r="P90">
            <v>45</v>
          </cell>
          <cell r="Q90">
            <v>0</v>
          </cell>
          <cell r="R90">
            <v>22</v>
          </cell>
          <cell r="S90">
            <v>1</v>
          </cell>
          <cell r="T90">
            <v>6</v>
          </cell>
          <cell r="U90">
            <v>2</v>
          </cell>
          <cell r="V90">
            <v>3</v>
          </cell>
          <cell r="W90">
            <v>1</v>
          </cell>
          <cell r="X90">
            <v>0</v>
          </cell>
          <cell r="Y90">
            <v>0</v>
          </cell>
          <cell r="Z90">
            <v>5</v>
          </cell>
          <cell r="AA90">
            <v>0</v>
          </cell>
          <cell r="AB90">
            <v>0</v>
          </cell>
          <cell r="AC90">
            <v>0</v>
          </cell>
          <cell r="AD90">
            <v>3</v>
          </cell>
          <cell r="AE90">
            <v>1</v>
          </cell>
          <cell r="AF90">
            <v>1</v>
          </cell>
          <cell r="AG90">
            <v>1</v>
          </cell>
          <cell r="AH90">
            <v>0</v>
          </cell>
          <cell r="AI90">
            <v>0</v>
          </cell>
          <cell r="AJ90">
            <v>1</v>
          </cell>
          <cell r="AK90">
            <v>0</v>
          </cell>
          <cell r="AL90">
            <v>1</v>
          </cell>
          <cell r="AM90">
            <v>1</v>
          </cell>
          <cell r="AN90">
            <v>0</v>
          </cell>
          <cell r="AO90">
            <v>0</v>
          </cell>
          <cell r="AP90">
            <v>1</v>
          </cell>
          <cell r="AQ90">
            <v>0</v>
          </cell>
          <cell r="AR90">
            <v>3</v>
          </cell>
          <cell r="AS90">
            <v>0</v>
          </cell>
          <cell r="AT90">
            <v>0</v>
          </cell>
          <cell r="AU90">
            <v>0</v>
          </cell>
          <cell r="AV90">
            <v>16</v>
          </cell>
          <cell r="AW90">
            <v>0</v>
          </cell>
          <cell r="AX90">
            <v>2</v>
          </cell>
          <cell r="AY90">
            <v>0</v>
          </cell>
          <cell r="AZ90">
            <v>23</v>
          </cell>
          <cell r="BA90">
            <v>0</v>
          </cell>
          <cell r="BB90">
            <v>5</v>
          </cell>
          <cell r="BC90">
            <v>0</v>
          </cell>
          <cell r="BD90">
            <v>11</v>
          </cell>
          <cell r="BE90">
            <v>1</v>
          </cell>
          <cell r="BF90">
            <v>1</v>
          </cell>
          <cell r="BG90">
            <v>0</v>
          </cell>
          <cell r="BH90">
            <v>1</v>
          </cell>
          <cell r="BI90">
            <v>0</v>
          </cell>
          <cell r="BJ90">
            <v>4</v>
          </cell>
          <cell r="BK90">
            <v>0</v>
          </cell>
        </row>
        <row r="91">
          <cell r="A91" t="str">
            <v>0112</v>
          </cell>
          <cell r="B91" t="str">
            <v>D</v>
          </cell>
          <cell r="D91" t="str">
            <v>북부</v>
          </cell>
          <cell r="E91" t="str">
            <v>서교</v>
          </cell>
          <cell r="F91">
            <v>167</v>
          </cell>
          <cell r="G91">
            <v>22</v>
          </cell>
          <cell r="H91">
            <v>37</v>
          </cell>
          <cell r="I91">
            <v>5</v>
          </cell>
          <cell r="J91">
            <v>2</v>
          </cell>
          <cell r="K91">
            <v>0</v>
          </cell>
          <cell r="L91">
            <v>67</v>
          </cell>
          <cell r="M91">
            <v>7</v>
          </cell>
          <cell r="N91">
            <v>43</v>
          </cell>
          <cell r="O91">
            <v>8</v>
          </cell>
          <cell r="P91">
            <v>89</v>
          </cell>
          <cell r="Q91">
            <v>11</v>
          </cell>
          <cell r="R91">
            <v>35</v>
          </cell>
          <cell r="S91">
            <v>3</v>
          </cell>
          <cell r="T91">
            <v>11</v>
          </cell>
          <cell r="U91">
            <v>3</v>
          </cell>
          <cell r="V91">
            <v>6</v>
          </cell>
          <cell r="W91">
            <v>0</v>
          </cell>
          <cell r="X91">
            <v>0</v>
          </cell>
          <cell r="Y91">
            <v>0</v>
          </cell>
          <cell r="Z91">
            <v>9</v>
          </cell>
          <cell r="AA91">
            <v>2</v>
          </cell>
          <cell r="AB91">
            <v>0</v>
          </cell>
          <cell r="AC91">
            <v>0</v>
          </cell>
          <cell r="AD91">
            <v>5</v>
          </cell>
          <cell r="AE91">
            <v>1</v>
          </cell>
          <cell r="AF91">
            <v>7</v>
          </cell>
          <cell r="AG91">
            <v>1</v>
          </cell>
          <cell r="AH91">
            <v>0</v>
          </cell>
          <cell r="AI91">
            <v>0</v>
          </cell>
          <cell r="AJ91">
            <v>1</v>
          </cell>
          <cell r="AK91">
            <v>1</v>
          </cell>
          <cell r="AL91">
            <v>2</v>
          </cell>
          <cell r="AM91">
            <v>0</v>
          </cell>
          <cell r="AN91">
            <v>2</v>
          </cell>
          <cell r="AO91">
            <v>0</v>
          </cell>
          <cell r="AP91">
            <v>0</v>
          </cell>
          <cell r="AQ91">
            <v>0</v>
          </cell>
          <cell r="AR91">
            <v>5</v>
          </cell>
          <cell r="AS91">
            <v>0</v>
          </cell>
          <cell r="AT91">
            <v>0</v>
          </cell>
          <cell r="AU91">
            <v>0</v>
          </cell>
          <cell r="AV91">
            <v>32</v>
          </cell>
          <cell r="AW91">
            <v>4</v>
          </cell>
          <cell r="AX91">
            <v>4</v>
          </cell>
          <cell r="AY91">
            <v>0</v>
          </cell>
          <cell r="AZ91">
            <v>46</v>
          </cell>
          <cell r="BA91">
            <v>7</v>
          </cell>
          <cell r="BB91">
            <v>8</v>
          </cell>
          <cell r="BC91">
            <v>0</v>
          </cell>
          <cell r="BD91">
            <v>17</v>
          </cell>
          <cell r="BE91">
            <v>2</v>
          </cell>
          <cell r="BF91">
            <v>3</v>
          </cell>
          <cell r="BG91">
            <v>0</v>
          </cell>
          <cell r="BH91">
            <v>1</v>
          </cell>
          <cell r="BI91">
            <v>1</v>
          </cell>
          <cell r="BJ91">
            <v>6</v>
          </cell>
          <cell r="BK91">
            <v>0</v>
          </cell>
        </row>
        <row r="92">
          <cell r="A92" t="str">
            <v>0114</v>
          </cell>
          <cell r="B92" t="str">
            <v>D</v>
          </cell>
          <cell r="D92" t="str">
            <v>북부</v>
          </cell>
          <cell r="E92" t="str">
            <v>은평</v>
          </cell>
          <cell r="F92">
            <v>95</v>
          </cell>
          <cell r="G92">
            <v>9</v>
          </cell>
          <cell r="H92">
            <v>20</v>
          </cell>
          <cell r="I92">
            <v>2</v>
          </cell>
          <cell r="J92">
            <v>1</v>
          </cell>
          <cell r="K92">
            <v>0</v>
          </cell>
          <cell r="L92">
            <v>42</v>
          </cell>
          <cell r="M92">
            <v>7</v>
          </cell>
          <cell r="N92">
            <v>23</v>
          </cell>
          <cell r="O92">
            <v>2</v>
          </cell>
          <cell r="P92">
            <v>47</v>
          </cell>
          <cell r="Q92">
            <v>5</v>
          </cell>
          <cell r="R92">
            <v>25</v>
          </cell>
          <cell r="S92">
            <v>2</v>
          </cell>
          <cell r="T92">
            <v>6</v>
          </cell>
          <cell r="U92">
            <v>0</v>
          </cell>
          <cell r="V92">
            <v>3</v>
          </cell>
          <cell r="W92">
            <v>0</v>
          </cell>
          <cell r="X92">
            <v>1</v>
          </cell>
          <cell r="Y92">
            <v>2</v>
          </cell>
          <cell r="Z92">
            <v>5</v>
          </cell>
          <cell r="AA92">
            <v>0</v>
          </cell>
          <cell r="AB92">
            <v>0</v>
          </cell>
          <cell r="AC92">
            <v>0</v>
          </cell>
          <cell r="AD92">
            <v>3</v>
          </cell>
          <cell r="AE92">
            <v>0</v>
          </cell>
          <cell r="AF92">
            <v>1</v>
          </cell>
          <cell r="AG92">
            <v>0</v>
          </cell>
          <cell r="AH92">
            <v>0</v>
          </cell>
          <cell r="AI92">
            <v>0</v>
          </cell>
          <cell r="AJ92">
            <v>1</v>
          </cell>
          <cell r="AK92">
            <v>0</v>
          </cell>
          <cell r="AL92">
            <v>2</v>
          </cell>
          <cell r="AM92">
            <v>0</v>
          </cell>
          <cell r="AN92">
            <v>1</v>
          </cell>
          <cell r="AO92">
            <v>0</v>
          </cell>
          <cell r="AP92">
            <v>0</v>
          </cell>
          <cell r="AQ92">
            <v>0</v>
          </cell>
          <cell r="AR92">
            <v>3</v>
          </cell>
          <cell r="AS92">
            <v>0</v>
          </cell>
          <cell r="AT92">
            <v>0</v>
          </cell>
          <cell r="AU92">
            <v>0</v>
          </cell>
          <cell r="AV92">
            <v>17</v>
          </cell>
          <cell r="AW92">
            <v>5</v>
          </cell>
          <cell r="AX92">
            <v>2</v>
          </cell>
          <cell r="AY92">
            <v>0</v>
          </cell>
          <cell r="AZ92">
            <v>24</v>
          </cell>
          <cell r="BA92">
            <v>0</v>
          </cell>
          <cell r="BB92">
            <v>6</v>
          </cell>
          <cell r="BC92">
            <v>0</v>
          </cell>
          <cell r="BD92">
            <v>12</v>
          </cell>
          <cell r="BE92">
            <v>2</v>
          </cell>
          <cell r="BF92">
            <v>1</v>
          </cell>
          <cell r="BG92">
            <v>0</v>
          </cell>
          <cell r="BH92">
            <v>2</v>
          </cell>
          <cell r="BI92">
            <v>0</v>
          </cell>
          <cell r="BJ92">
            <v>4</v>
          </cell>
          <cell r="BK92">
            <v>0</v>
          </cell>
        </row>
        <row r="93">
          <cell r="A93" t="str">
            <v>0115</v>
          </cell>
          <cell r="B93" t="str">
            <v>D</v>
          </cell>
          <cell r="D93" t="str">
            <v>북부</v>
          </cell>
          <cell r="E93" t="str">
            <v>세검정</v>
          </cell>
          <cell r="F93">
            <v>60</v>
          </cell>
          <cell r="G93">
            <v>5</v>
          </cell>
          <cell r="H93">
            <v>15</v>
          </cell>
          <cell r="I93">
            <v>1</v>
          </cell>
          <cell r="J93">
            <v>1</v>
          </cell>
          <cell r="K93">
            <v>0</v>
          </cell>
          <cell r="L93">
            <v>23</v>
          </cell>
          <cell r="M93">
            <v>3</v>
          </cell>
          <cell r="N93">
            <v>18</v>
          </cell>
          <cell r="O93">
            <v>2</v>
          </cell>
          <cell r="P93">
            <v>29</v>
          </cell>
          <cell r="Q93">
            <v>2</v>
          </cell>
          <cell r="R93">
            <v>13</v>
          </cell>
          <cell r="S93">
            <v>1</v>
          </cell>
          <cell r="T93">
            <v>5</v>
          </cell>
          <cell r="U93">
            <v>1</v>
          </cell>
          <cell r="V93">
            <v>2</v>
          </cell>
          <cell r="W93">
            <v>0</v>
          </cell>
          <cell r="X93">
            <v>1</v>
          </cell>
          <cell r="Y93">
            <v>0</v>
          </cell>
          <cell r="Z93">
            <v>4</v>
          </cell>
          <cell r="AA93">
            <v>1</v>
          </cell>
          <cell r="AB93">
            <v>0</v>
          </cell>
          <cell r="AC93">
            <v>0</v>
          </cell>
          <cell r="AD93">
            <v>3</v>
          </cell>
          <cell r="AE93">
            <v>0</v>
          </cell>
          <cell r="AF93">
            <v>1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1</v>
          </cell>
          <cell r="AM93">
            <v>0</v>
          </cell>
          <cell r="AN93">
            <v>2</v>
          </cell>
          <cell r="AO93">
            <v>0</v>
          </cell>
          <cell r="AP93">
            <v>0</v>
          </cell>
          <cell r="AQ93">
            <v>0</v>
          </cell>
          <cell r="AR93">
            <v>1</v>
          </cell>
          <cell r="AS93">
            <v>0</v>
          </cell>
          <cell r="AT93">
            <v>0</v>
          </cell>
          <cell r="AU93">
            <v>0</v>
          </cell>
          <cell r="AV93">
            <v>10</v>
          </cell>
          <cell r="AW93">
            <v>2</v>
          </cell>
          <cell r="AX93">
            <v>1</v>
          </cell>
          <cell r="AY93">
            <v>0</v>
          </cell>
          <cell r="AZ93">
            <v>15</v>
          </cell>
          <cell r="BA93">
            <v>0</v>
          </cell>
          <cell r="BB93">
            <v>3</v>
          </cell>
          <cell r="BC93">
            <v>0</v>
          </cell>
          <cell r="BD93">
            <v>6</v>
          </cell>
          <cell r="BE93">
            <v>0</v>
          </cell>
          <cell r="BF93">
            <v>1</v>
          </cell>
          <cell r="BG93">
            <v>0</v>
          </cell>
          <cell r="BH93">
            <v>0</v>
          </cell>
          <cell r="BI93">
            <v>0</v>
          </cell>
          <cell r="BJ93">
            <v>3</v>
          </cell>
          <cell r="BK93">
            <v>1</v>
          </cell>
        </row>
        <row r="94">
          <cell r="A94" t="str">
            <v>0116</v>
          </cell>
          <cell r="B94" t="str">
            <v>D</v>
          </cell>
          <cell r="D94" t="str">
            <v>북부</v>
          </cell>
          <cell r="E94" t="str">
            <v>서대문</v>
          </cell>
          <cell r="F94">
            <v>51</v>
          </cell>
          <cell r="G94">
            <v>3</v>
          </cell>
          <cell r="H94">
            <v>12</v>
          </cell>
          <cell r="I94">
            <v>0</v>
          </cell>
          <cell r="J94">
            <v>1</v>
          </cell>
          <cell r="K94">
            <v>0</v>
          </cell>
          <cell r="L94">
            <v>21</v>
          </cell>
          <cell r="M94">
            <v>2</v>
          </cell>
          <cell r="N94">
            <v>15</v>
          </cell>
          <cell r="O94">
            <v>0</v>
          </cell>
          <cell r="P94">
            <v>24</v>
          </cell>
          <cell r="Q94">
            <v>1</v>
          </cell>
          <cell r="R94">
            <v>12</v>
          </cell>
          <cell r="S94">
            <v>2</v>
          </cell>
          <cell r="T94">
            <v>4</v>
          </cell>
          <cell r="U94">
            <v>0</v>
          </cell>
          <cell r="V94">
            <v>2</v>
          </cell>
          <cell r="W94">
            <v>0</v>
          </cell>
          <cell r="X94">
            <v>1</v>
          </cell>
          <cell r="Y94">
            <v>0</v>
          </cell>
          <cell r="Z94">
            <v>4</v>
          </cell>
          <cell r="AA94">
            <v>0</v>
          </cell>
          <cell r="AB94">
            <v>0</v>
          </cell>
          <cell r="AC94">
            <v>0</v>
          </cell>
          <cell r="AD94">
            <v>2</v>
          </cell>
          <cell r="AE94">
            <v>0</v>
          </cell>
          <cell r="AF94">
            <v>1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1</v>
          </cell>
          <cell r="AO94">
            <v>0</v>
          </cell>
          <cell r="AP94">
            <v>0</v>
          </cell>
          <cell r="AQ94">
            <v>0</v>
          </cell>
          <cell r="AR94">
            <v>1</v>
          </cell>
          <cell r="AS94">
            <v>0</v>
          </cell>
          <cell r="AT94">
            <v>0</v>
          </cell>
          <cell r="AU94">
            <v>0</v>
          </cell>
          <cell r="AV94">
            <v>9</v>
          </cell>
          <cell r="AW94">
            <v>0</v>
          </cell>
          <cell r="AX94">
            <v>1</v>
          </cell>
          <cell r="AY94">
            <v>0</v>
          </cell>
          <cell r="AZ94">
            <v>12</v>
          </cell>
          <cell r="BA94">
            <v>1</v>
          </cell>
          <cell r="BB94">
            <v>3</v>
          </cell>
          <cell r="BC94">
            <v>0</v>
          </cell>
          <cell r="BD94">
            <v>6</v>
          </cell>
          <cell r="BE94">
            <v>2</v>
          </cell>
          <cell r="BF94">
            <v>1</v>
          </cell>
          <cell r="BG94">
            <v>0</v>
          </cell>
          <cell r="BH94">
            <v>0</v>
          </cell>
          <cell r="BI94">
            <v>0</v>
          </cell>
          <cell r="BJ94">
            <v>2</v>
          </cell>
          <cell r="BK94">
            <v>0</v>
          </cell>
        </row>
        <row r="95">
          <cell r="A95" t="str">
            <v>0117</v>
          </cell>
          <cell r="B95" t="str">
            <v>D</v>
          </cell>
          <cell r="D95" t="str">
            <v>북부</v>
          </cell>
          <cell r="E95" t="str">
            <v>응암</v>
          </cell>
          <cell r="F95">
            <v>152</v>
          </cell>
          <cell r="G95">
            <v>13</v>
          </cell>
          <cell r="H95">
            <v>29</v>
          </cell>
          <cell r="I95">
            <v>3</v>
          </cell>
          <cell r="J95">
            <v>2</v>
          </cell>
          <cell r="K95">
            <v>0</v>
          </cell>
          <cell r="L95">
            <v>67</v>
          </cell>
          <cell r="M95">
            <v>6</v>
          </cell>
          <cell r="N95">
            <v>34</v>
          </cell>
          <cell r="O95">
            <v>4</v>
          </cell>
          <cell r="P95">
            <v>79</v>
          </cell>
          <cell r="Q95">
            <v>6</v>
          </cell>
          <cell r="R95">
            <v>39</v>
          </cell>
          <cell r="S95">
            <v>3</v>
          </cell>
          <cell r="T95">
            <v>10</v>
          </cell>
          <cell r="U95">
            <v>1</v>
          </cell>
          <cell r="V95">
            <v>6</v>
          </cell>
          <cell r="W95">
            <v>0</v>
          </cell>
          <cell r="X95">
            <v>1</v>
          </cell>
          <cell r="Y95">
            <v>0</v>
          </cell>
          <cell r="Z95">
            <v>7</v>
          </cell>
          <cell r="AA95">
            <v>0</v>
          </cell>
          <cell r="AB95">
            <v>0</v>
          </cell>
          <cell r="AC95">
            <v>0</v>
          </cell>
          <cell r="AD95">
            <v>4</v>
          </cell>
          <cell r="AE95">
            <v>3</v>
          </cell>
          <cell r="AF95">
            <v>2</v>
          </cell>
          <cell r="AG95">
            <v>0</v>
          </cell>
          <cell r="AH95">
            <v>0</v>
          </cell>
          <cell r="AI95">
            <v>0</v>
          </cell>
          <cell r="AJ95">
            <v>1</v>
          </cell>
          <cell r="AK95">
            <v>0</v>
          </cell>
          <cell r="AL95">
            <v>1</v>
          </cell>
          <cell r="AM95">
            <v>0</v>
          </cell>
          <cell r="AN95">
            <v>2</v>
          </cell>
          <cell r="AO95">
            <v>0</v>
          </cell>
          <cell r="AP95">
            <v>0</v>
          </cell>
          <cell r="AQ95">
            <v>0</v>
          </cell>
          <cell r="AR95">
            <v>5</v>
          </cell>
          <cell r="AS95">
            <v>0</v>
          </cell>
          <cell r="AT95">
            <v>1</v>
          </cell>
          <cell r="AU95">
            <v>0</v>
          </cell>
          <cell r="AV95">
            <v>28</v>
          </cell>
          <cell r="AW95">
            <v>3</v>
          </cell>
          <cell r="AX95">
            <v>3</v>
          </cell>
          <cell r="AY95">
            <v>0</v>
          </cell>
          <cell r="AZ95">
            <v>41</v>
          </cell>
          <cell r="BA95">
            <v>3</v>
          </cell>
          <cell r="BB95">
            <v>8</v>
          </cell>
          <cell r="BC95">
            <v>1</v>
          </cell>
          <cell r="BD95">
            <v>19</v>
          </cell>
          <cell r="BE95">
            <v>2</v>
          </cell>
          <cell r="BF95">
            <v>3</v>
          </cell>
          <cell r="BG95">
            <v>0</v>
          </cell>
          <cell r="BH95">
            <v>1</v>
          </cell>
          <cell r="BI95">
            <v>0</v>
          </cell>
          <cell r="BJ95">
            <v>7</v>
          </cell>
          <cell r="BK95">
            <v>0</v>
          </cell>
        </row>
        <row r="96">
          <cell r="A96" t="str">
            <v>0118</v>
          </cell>
          <cell r="B96" t="str">
            <v>D</v>
          </cell>
          <cell r="D96" t="str">
            <v>북부</v>
          </cell>
          <cell r="E96" t="str">
            <v>가좌</v>
          </cell>
          <cell r="F96">
            <v>76</v>
          </cell>
          <cell r="G96">
            <v>10</v>
          </cell>
          <cell r="H96">
            <v>16</v>
          </cell>
          <cell r="I96">
            <v>4</v>
          </cell>
          <cell r="J96">
            <v>1</v>
          </cell>
          <cell r="K96">
            <v>1</v>
          </cell>
          <cell r="L96">
            <v>30</v>
          </cell>
          <cell r="M96">
            <v>1</v>
          </cell>
          <cell r="N96">
            <v>20</v>
          </cell>
          <cell r="O96">
            <v>7</v>
          </cell>
          <cell r="P96">
            <v>40</v>
          </cell>
          <cell r="Q96">
            <v>2</v>
          </cell>
          <cell r="R96">
            <v>16</v>
          </cell>
          <cell r="S96">
            <v>1</v>
          </cell>
          <cell r="T96">
            <v>6</v>
          </cell>
          <cell r="U96">
            <v>2</v>
          </cell>
          <cell r="V96">
            <v>2</v>
          </cell>
          <cell r="W96">
            <v>2</v>
          </cell>
          <cell r="X96">
            <v>1</v>
          </cell>
          <cell r="Y96">
            <v>0</v>
          </cell>
          <cell r="Z96">
            <v>5</v>
          </cell>
          <cell r="AA96">
            <v>1</v>
          </cell>
          <cell r="AB96">
            <v>0</v>
          </cell>
          <cell r="AC96">
            <v>0</v>
          </cell>
          <cell r="AD96">
            <v>3</v>
          </cell>
          <cell r="AE96">
            <v>0</v>
          </cell>
          <cell r="AF96">
            <v>2</v>
          </cell>
          <cell r="AG96">
            <v>1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1</v>
          </cell>
          <cell r="AO96">
            <v>0</v>
          </cell>
          <cell r="AP96">
            <v>0</v>
          </cell>
          <cell r="AQ96">
            <v>0</v>
          </cell>
          <cell r="AR96">
            <v>2</v>
          </cell>
          <cell r="AS96">
            <v>0</v>
          </cell>
          <cell r="AT96">
            <v>0</v>
          </cell>
          <cell r="AU96">
            <v>0</v>
          </cell>
          <cell r="AV96">
            <v>14</v>
          </cell>
          <cell r="AW96">
            <v>0</v>
          </cell>
          <cell r="AX96">
            <v>2</v>
          </cell>
          <cell r="AY96">
            <v>0</v>
          </cell>
          <cell r="AZ96">
            <v>21</v>
          </cell>
          <cell r="BA96">
            <v>2</v>
          </cell>
          <cell r="BB96">
            <v>4</v>
          </cell>
          <cell r="BC96">
            <v>1</v>
          </cell>
          <cell r="BD96">
            <v>8</v>
          </cell>
          <cell r="BE96">
            <v>0</v>
          </cell>
          <cell r="BF96">
            <v>1</v>
          </cell>
          <cell r="BG96">
            <v>0</v>
          </cell>
          <cell r="BH96">
            <v>0</v>
          </cell>
          <cell r="BI96">
            <v>0</v>
          </cell>
          <cell r="BJ96">
            <v>3</v>
          </cell>
          <cell r="BK96">
            <v>0</v>
          </cell>
        </row>
        <row r="97">
          <cell r="A97" t="str">
            <v>0119</v>
          </cell>
          <cell r="B97" t="str">
            <v>D</v>
          </cell>
          <cell r="D97" t="str">
            <v>북부</v>
          </cell>
          <cell r="E97" t="str">
            <v>일산</v>
          </cell>
          <cell r="F97">
            <v>193</v>
          </cell>
          <cell r="G97">
            <v>22</v>
          </cell>
          <cell r="H97">
            <v>42</v>
          </cell>
          <cell r="I97">
            <v>4</v>
          </cell>
          <cell r="J97">
            <v>3</v>
          </cell>
          <cell r="K97">
            <v>0</v>
          </cell>
          <cell r="L97">
            <v>74</v>
          </cell>
          <cell r="M97">
            <v>5</v>
          </cell>
          <cell r="N97">
            <v>51</v>
          </cell>
          <cell r="O97">
            <v>7</v>
          </cell>
          <cell r="P97">
            <v>106</v>
          </cell>
          <cell r="Q97">
            <v>13</v>
          </cell>
          <cell r="R97">
            <v>36</v>
          </cell>
          <cell r="S97">
            <v>2</v>
          </cell>
          <cell r="T97">
            <v>14</v>
          </cell>
          <cell r="U97">
            <v>5</v>
          </cell>
          <cell r="V97">
            <v>9</v>
          </cell>
          <cell r="W97">
            <v>0</v>
          </cell>
          <cell r="X97">
            <v>0</v>
          </cell>
          <cell r="Y97">
            <v>0</v>
          </cell>
          <cell r="Z97">
            <v>10</v>
          </cell>
          <cell r="AA97">
            <v>0</v>
          </cell>
          <cell r="AB97">
            <v>0</v>
          </cell>
          <cell r="AC97">
            <v>0</v>
          </cell>
          <cell r="AD97">
            <v>5</v>
          </cell>
          <cell r="AE97">
            <v>2</v>
          </cell>
          <cell r="AF97">
            <v>7</v>
          </cell>
          <cell r="AG97">
            <v>0</v>
          </cell>
          <cell r="AH97">
            <v>0</v>
          </cell>
          <cell r="AI97">
            <v>0</v>
          </cell>
          <cell r="AJ97">
            <v>1</v>
          </cell>
          <cell r="AK97">
            <v>0</v>
          </cell>
          <cell r="AL97">
            <v>2</v>
          </cell>
          <cell r="AM97">
            <v>0</v>
          </cell>
          <cell r="AN97">
            <v>1</v>
          </cell>
          <cell r="AO97">
            <v>0</v>
          </cell>
          <cell r="AP97">
            <v>0</v>
          </cell>
          <cell r="AQ97">
            <v>0</v>
          </cell>
          <cell r="AR97">
            <v>7</v>
          </cell>
          <cell r="AS97">
            <v>2</v>
          </cell>
          <cell r="AT97">
            <v>0</v>
          </cell>
          <cell r="AU97">
            <v>0</v>
          </cell>
          <cell r="AV97">
            <v>38</v>
          </cell>
          <cell r="AW97">
            <v>3</v>
          </cell>
          <cell r="AX97">
            <v>5</v>
          </cell>
          <cell r="AY97">
            <v>0</v>
          </cell>
          <cell r="AZ97">
            <v>55</v>
          </cell>
          <cell r="BA97">
            <v>8</v>
          </cell>
          <cell r="BB97">
            <v>7</v>
          </cell>
          <cell r="BC97">
            <v>0</v>
          </cell>
          <cell r="BD97">
            <v>17</v>
          </cell>
          <cell r="BE97">
            <v>2</v>
          </cell>
          <cell r="BF97">
            <v>4</v>
          </cell>
          <cell r="BG97">
            <v>0</v>
          </cell>
          <cell r="BH97">
            <v>1</v>
          </cell>
          <cell r="BI97">
            <v>0</v>
          </cell>
          <cell r="BJ97">
            <v>7</v>
          </cell>
          <cell r="BK97">
            <v>0</v>
          </cell>
        </row>
        <row r="98">
          <cell r="A98" t="str">
            <v>0120</v>
          </cell>
          <cell r="B98" t="str">
            <v>D</v>
          </cell>
          <cell r="D98" t="str">
            <v>북부</v>
          </cell>
          <cell r="E98" t="str">
            <v>금촌</v>
          </cell>
          <cell r="F98">
            <v>66</v>
          </cell>
          <cell r="G98">
            <v>6</v>
          </cell>
          <cell r="H98">
            <v>13</v>
          </cell>
          <cell r="I98">
            <v>2</v>
          </cell>
          <cell r="J98">
            <v>1</v>
          </cell>
          <cell r="K98">
            <v>0</v>
          </cell>
          <cell r="L98">
            <v>27</v>
          </cell>
          <cell r="M98">
            <v>2</v>
          </cell>
          <cell r="N98">
            <v>17</v>
          </cell>
          <cell r="O98">
            <v>2</v>
          </cell>
          <cell r="P98">
            <v>34</v>
          </cell>
          <cell r="Q98">
            <v>3</v>
          </cell>
          <cell r="R98">
            <v>15</v>
          </cell>
          <cell r="S98">
            <v>1</v>
          </cell>
          <cell r="T98">
            <v>5</v>
          </cell>
          <cell r="U98">
            <v>0</v>
          </cell>
          <cell r="V98">
            <v>1</v>
          </cell>
          <cell r="W98">
            <v>1</v>
          </cell>
          <cell r="X98">
            <v>1</v>
          </cell>
          <cell r="Y98">
            <v>0</v>
          </cell>
          <cell r="Z98">
            <v>4</v>
          </cell>
          <cell r="AA98">
            <v>0</v>
          </cell>
          <cell r="AB98">
            <v>0</v>
          </cell>
          <cell r="AC98">
            <v>0</v>
          </cell>
          <cell r="AD98">
            <v>3</v>
          </cell>
          <cell r="AE98">
            <v>1</v>
          </cell>
          <cell r="AF98">
            <v>1</v>
          </cell>
          <cell r="AG98">
            <v>0</v>
          </cell>
          <cell r="AH98">
            <v>0</v>
          </cell>
          <cell r="AI98">
            <v>0</v>
          </cell>
          <cell r="AJ98">
            <v>1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2</v>
          </cell>
          <cell r="AS98">
            <v>0</v>
          </cell>
          <cell r="AT98">
            <v>0</v>
          </cell>
          <cell r="AU98">
            <v>0</v>
          </cell>
          <cell r="AV98">
            <v>12</v>
          </cell>
          <cell r="AW98">
            <v>1</v>
          </cell>
          <cell r="AX98">
            <v>2</v>
          </cell>
          <cell r="AY98">
            <v>0</v>
          </cell>
          <cell r="AZ98">
            <v>18</v>
          </cell>
          <cell r="BA98">
            <v>2</v>
          </cell>
          <cell r="BB98">
            <v>3</v>
          </cell>
          <cell r="BC98">
            <v>0</v>
          </cell>
          <cell r="BD98">
            <v>7</v>
          </cell>
          <cell r="BE98">
            <v>1</v>
          </cell>
          <cell r="BF98">
            <v>1</v>
          </cell>
          <cell r="BG98">
            <v>0</v>
          </cell>
          <cell r="BH98">
            <v>1</v>
          </cell>
          <cell r="BI98">
            <v>0</v>
          </cell>
          <cell r="BJ98">
            <v>3</v>
          </cell>
          <cell r="BK98">
            <v>0</v>
          </cell>
        </row>
        <row r="99">
          <cell r="A99" t="str">
            <v>0121</v>
          </cell>
          <cell r="B99" t="str">
            <v>D</v>
          </cell>
          <cell r="D99" t="str">
            <v>북부</v>
          </cell>
          <cell r="E99" t="str">
            <v>문산</v>
          </cell>
          <cell r="F99">
            <v>57</v>
          </cell>
          <cell r="G99">
            <v>5</v>
          </cell>
          <cell r="H99">
            <v>11</v>
          </cell>
          <cell r="I99">
            <v>0</v>
          </cell>
          <cell r="J99">
            <v>1</v>
          </cell>
          <cell r="K99">
            <v>0</v>
          </cell>
          <cell r="L99">
            <v>23</v>
          </cell>
          <cell r="M99">
            <v>0</v>
          </cell>
          <cell r="N99">
            <v>14</v>
          </cell>
          <cell r="O99">
            <v>3</v>
          </cell>
          <cell r="P99">
            <v>32</v>
          </cell>
          <cell r="Q99">
            <v>2</v>
          </cell>
          <cell r="R99">
            <v>11</v>
          </cell>
          <cell r="S99">
            <v>0</v>
          </cell>
          <cell r="T99">
            <v>4</v>
          </cell>
          <cell r="U99">
            <v>3</v>
          </cell>
          <cell r="V99">
            <v>1</v>
          </cell>
          <cell r="W99">
            <v>0</v>
          </cell>
          <cell r="X99">
            <v>0</v>
          </cell>
          <cell r="Y99">
            <v>0</v>
          </cell>
          <cell r="Z99">
            <v>4</v>
          </cell>
          <cell r="AA99">
            <v>0</v>
          </cell>
          <cell r="AB99">
            <v>0</v>
          </cell>
          <cell r="AC99">
            <v>0</v>
          </cell>
          <cell r="AD99">
            <v>2</v>
          </cell>
          <cell r="AE99">
            <v>0</v>
          </cell>
          <cell r="AF99">
            <v>2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2</v>
          </cell>
          <cell r="AS99">
            <v>0</v>
          </cell>
          <cell r="AT99">
            <v>0</v>
          </cell>
          <cell r="AU99">
            <v>0</v>
          </cell>
          <cell r="AV99">
            <v>12</v>
          </cell>
          <cell r="AW99">
            <v>0</v>
          </cell>
          <cell r="AX99">
            <v>1</v>
          </cell>
          <cell r="AY99">
            <v>0</v>
          </cell>
          <cell r="AZ99">
            <v>17</v>
          </cell>
          <cell r="BA99">
            <v>2</v>
          </cell>
          <cell r="BB99">
            <v>2</v>
          </cell>
          <cell r="BC99">
            <v>0</v>
          </cell>
          <cell r="BD99">
            <v>5</v>
          </cell>
          <cell r="BE99">
            <v>0</v>
          </cell>
          <cell r="BF99">
            <v>1</v>
          </cell>
          <cell r="BG99">
            <v>0</v>
          </cell>
          <cell r="BH99">
            <v>0</v>
          </cell>
          <cell r="BI99">
            <v>0</v>
          </cell>
          <cell r="BJ99">
            <v>3</v>
          </cell>
          <cell r="BK99">
            <v>0</v>
          </cell>
        </row>
        <row r="100">
          <cell r="A100" t="str">
            <v>0122</v>
          </cell>
          <cell r="B100" t="str">
            <v>D</v>
          </cell>
          <cell r="D100" t="str">
            <v>북부</v>
          </cell>
          <cell r="E100" t="str">
            <v>화정</v>
          </cell>
          <cell r="F100">
            <v>128</v>
          </cell>
          <cell r="G100">
            <v>14</v>
          </cell>
          <cell r="H100">
            <v>27</v>
          </cell>
          <cell r="I100">
            <v>5</v>
          </cell>
          <cell r="J100">
            <v>2</v>
          </cell>
          <cell r="K100">
            <v>0</v>
          </cell>
          <cell r="L100">
            <v>52</v>
          </cell>
          <cell r="M100">
            <v>3</v>
          </cell>
          <cell r="N100">
            <v>34</v>
          </cell>
          <cell r="O100">
            <v>9</v>
          </cell>
          <cell r="P100">
            <v>65</v>
          </cell>
          <cell r="Q100">
            <v>5</v>
          </cell>
          <cell r="R100">
            <v>29</v>
          </cell>
          <cell r="S100">
            <v>0</v>
          </cell>
          <cell r="T100">
            <v>10</v>
          </cell>
          <cell r="U100">
            <v>4</v>
          </cell>
          <cell r="V100">
            <v>6</v>
          </cell>
          <cell r="W100">
            <v>1</v>
          </cell>
          <cell r="X100">
            <v>1</v>
          </cell>
          <cell r="Y100">
            <v>0</v>
          </cell>
          <cell r="Z100">
            <v>7</v>
          </cell>
          <cell r="AA100">
            <v>2</v>
          </cell>
          <cell r="AB100">
            <v>0</v>
          </cell>
          <cell r="AC100">
            <v>0</v>
          </cell>
          <cell r="AD100">
            <v>4</v>
          </cell>
          <cell r="AE100">
            <v>1</v>
          </cell>
          <cell r="AF100">
            <v>2</v>
          </cell>
          <cell r="AG100">
            <v>1</v>
          </cell>
          <cell r="AH100">
            <v>0</v>
          </cell>
          <cell r="AI100">
            <v>0</v>
          </cell>
          <cell r="AJ100">
            <v>1</v>
          </cell>
          <cell r="AK100">
            <v>0</v>
          </cell>
          <cell r="AL100">
            <v>1</v>
          </cell>
          <cell r="AM100">
            <v>0</v>
          </cell>
          <cell r="AN100">
            <v>1</v>
          </cell>
          <cell r="AO100">
            <v>0</v>
          </cell>
          <cell r="AP100">
            <v>0</v>
          </cell>
          <cell r="AQ100">
            <v>0</v>
          </cell>
          <cell r="AR100">
            <v>4</v>
          </cell>
          <cell r="AS100">
            <v>0</v>
          </cell>
          <cell r="AT100">
            <v>0</v>
          </cell>
          <cell r="AU100">
            <v>0</v>
          </cell>
          <cell r="AV100">
            <v>23</v>
          </cell>
          <cell r="AW100">
            <v>3</v>
          </cell>
          <cell r="AX100">
            <v>3</v>
          </cell>
          <cell r="AY100">
            <v>0</v>
          </cell>
          <cell r="AZ100">
            <v>34</v>
          </cell>
          <cell r="BA100">
            <v>2</v>
          </cell>
          <cell r="BB100">
            <v>6</v>
          </cell>
          <cell r="BC100">
            <v>0</v>
          </cell>
          <cell r="BD100">
            <v>14</v>
          </cell>
          <cell r="BE100">
            <v>0</v>
          </cell>
          <cell r="BF100">
            <v>2</v>
          </cell>
          <cell r="BG100">
            <v>0</v>
          </cell>
          <cell r="BH100">
            <v>2</v>
          </cell>
          <cell r="BI100">
            <v>0</v>
          </cell>
          <cell r="BJ100">
            <v>5</v>
          </cell>
          <cell r="BK100">
            <v>0</v>
          </cell>
        </row>
        <row r="101">
          <cell r="A101" t="str">
            <v>0123</v>
          </cell>
          <cell r="B101" t="str">
            <v>D</v>
          </cell>
          <cell r="D101" t="str">
            <v>북부</v>
          </cell>
          <cell r="E101" t="str">
            <v>원당</v>
          </cell>
          <cell r="F101">
            <v>60</v>
          </cell>
          <cell r="G101">
            <v>4</v>
          </cell>
          <cell r="H101">
            <v>13</v>
          </cell>
          <cell r="I101">
            <v>0</v>
          </cell>
          <cell r="J101">
            <v>1</v>
          </cell>
          <cell r="K101">
            <v>0</v>
          </cell>
          <cell r="L101">
            <v>27</v>
          </cell>
          <cell r="M101">
            <v>3</v>
          </cell>
          <cell r="N101">
            <v>17</v>
          </cell>
          <cell r="O101">
            <v>0</v>
          </cell>
          <cell r="P101">
            <v>25</v>
          </cell>
          <cell r="Q101">
            <v>2</v>
          </cell>
          <cell r="R101">
            <v>18</v>
          </cell>
          <cell r="S101">
            <v>2</v>
          </cell>
          <cell r="T101">
            <v>5</v>
          </cell>
          <cell r="U101">
            <v>0</v>
          </cell>
          <cell r="V101">
            <v>1</v>
          </cell>
          <cell r="W101">
            <v>0</v>
          </cell>
          <cell r="X101">
            <v>1</v>
          </cell>
          <cell r="Y101">
            <v>0</v>
          </cell>
          <cell r="Z101">
            <v>4</v>
          </cell>
          <cell r="AA101">
            <v>0</v>
          </cell>
          <cell r="AB101">
            <v>0</v>
          </cell>
          <cell r="AC101">
            <v>0</v>
          </cell>
          <cell r="AD101">
            <v>3</v>
          </cell>
          <cell r="AE101">
            <v>0</v>
          </cell>
          <cell r="AF101">
            <v>1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1</v>
          </cell>
          <cell r="AM101">
            <v>0</v>
          </cell>
          <cell r="AN101">
            <v>1</v>
          </cell>
          <cell r="AO101">
            <v>0</v>
          </cell>
          <cell r="AP101">
            <v>0</v>
          </cell>
          <cell r="AQ101">
            <v>0</v>
          </cell>
          <cell r="AR101">
            <v>1</v>
          </cell>
          <cell r="AS101">
            <v>0</v>
          </cell>
          <cell r="AT101">
            <v>0</v>
          </cell>
          <cell r="AU101">
            <v>0</v>
          </cell>
          <cell r="AV101">
            <v>9</v>
          </cell>
          <cell r="AW101">
            <v>1</v>
          </cell>
          <cell r="AX101">
            <v>1</v>
          </cell>
          <cell r="AY101">
            <v>0</v>
          </cell>
          <cell r="AZ101">
            <v>13</v>
          </cell>
          <cell r="BA101">
            <v>1</v>
          </cell>
          <cell r="BB101">
            <v>4</v>
          </cell>
          <cell r="BC101">
            <v>1</v>
          </cell>
          <cell r="BD101">
            <v>9</v>
          </cell>
          <cell r="BE101">
            <v>1</v>
          </cell>
          <cell r="BF101">
            <v>1</v>
          </cell>
          <cell r="BG101">
            <v>0</v>
          </cell>
          <cell r="BH101">
            <v>1</v>
          </cell>
          <cell r="BI101">
            <v>0</v>
          </cell>
          <cell r="BJ101">
            <v>3</v>
          </cell>
          <cell r="BK101">
            <v>0</v>
          </cell>
        </row>
        <row r="102">
          <cell r="A102" t="str">
            <v>0124</v>
          </cell>
          <cell r="B102" t="str">
            <v>D</v>
          </cell>
          <cell r="D102" t="str">
            <v>북부</v>
          </cell>
          <cell r="E102" t="str">
            <v>벽제</v>
          </cell>
          <cell r="F102">
            <v>26</v>
          </cell>
          <cell r="G102">
            <v>3</v>
          </cell>
          <cell r="H102">
            <v>6</v>
          </cell>
          <cell r="I102">
            <v>3</v>
          </cell>
          <cell r="J102">
            <v>0</v>
          </cell>
          <cell r="K102">
            <v>0</v>
          </cell>
          <cell r="L102">
            <v>10</v>
          </cell>
          <cell r="M102">
            <v>0</v>
          </cell>
          <cell r="N102">
            <v>7</v>
          </cell>
          <cell r="O102">
            <v>3</v>
          </cell>
          <cell r="P102">
            <v>13</v>
          </cell>
          <cell r="Q102">
            <v>0</v>
          </cell>
          <cell r="R102">
            <v>6</v>
          </cell>
          <cell r="S102">
            <v>0</v>
          </cell>
          <cell r="T102">
            <v>2</v>
          </cell>
          <cell r="U102">
            <v>0</v>
          </cell>
          <cell r="V102">
            <v>1</v>
          </cell>
          <cell r="W102">
            <v>0</v>
          </cell>
          <cell r="X102">
            <v>0</v>
          </cell>
          <cell r="Y102">
            <v>0</v>
          </cell>
          <cell r="Z102">
            <v>1</v>
          </cell>
          <cell r="AA102">
            <v>1</v>
          </cell>
          <cell r="AB102">
            <v>0</v>
          </cell>
          <cell r="AC102">
            <v>0</v>
          </cell>
          <cell r="AD102">
            <v>1</v>
          </cell>
          <cell r="AE102">
            <v>1</v>
          </cell>
          <cell r="AF102">
            <v>1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1</v>
          </cell>
          <cell r="AM102">
            <v>1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1</v>
          </cell>
          <cell r="AS102">
            <v>0</v>
          </cell>
          <cell r="AT102">
            <v>0</v>
          </cell>
          <cell r="AU102">
            <v>0</v>
          </cell>
          <cell r="AV102">
            <v>4</v>
          </cell>
          <cell r="AW102">
            <v>0</v>
          </cell>
          <cell r="AX102">
            <v>1</v>
          </cell>
          <cell r="AY102">
            <v>0</v>
          </cell>
          <cell r="AZ102">
            <v>7</v>
          </cell>
          <cell r="BA102">
            <v>0</v>
          </cell>
          <cell r="BB102">
            <v>1</v>
          </cell>
          <cell r="BC102">
            <v>0</v>
          </cell>
          <cell r="BD102">
            <v>3</v>
          </cell>
          <cell r="BE102">
            <v>0</v>
          </cell>
          <cell r="BF102">
            <v>1</v>
          </cell>
          <cell r="BG102">
            <v>0</v>
          </cell>
          <cell r="BH102">
            <v>1</v>
          </cell>
          <cell r="BI102">
            <v>0</v>
          </cell>
          <cell r="BJ102">
            <v>0</v>
          </cell>
          <cell r="BK102">
            <v>0</v>
          </cell>
        </row>
        <row r="103">
          <cell r="A103" t="str">
            <v>0138</v>
          </cell>
          <cell r="B103" t="str">
            <v>D</v>
          </cell>
          <cell r="D103" t="str">
            <v>북부</v>
          </cell>
          <cell r="E103" t="str">
            <v>광화문</v>
          </cell>
          <cell r="F103">
            <v>45</v>
          </cell>
          <cell r="G103">
            <v>2</v>
          </cell>
          <cell r="H103">
            <v>6</v>
          </cell>
          <cell r="I103">
            <v>0</v>
          </cell>
          <cell r="J103">
            <v>1</v>
          </cell>
          <cell r="K103">
            <v>0</v>
          </cell>
          <cell r="L103">
            <v>20</v>
          </cell>
          <cell r="M103">
            <v>1</v>
          </cell>
          <cell r="N103">
            <v>7</v>
          </cell>
          <cell r="O103">
            <v>1</v>
          </cell>
          <cell r="P103">
            <v>29</v>
          </cell>
          <cell r="Q103">
            <v>0</v>
          </cell>
          <cell r="R103">
            <v>9</v>
          </cell>
          <cell r="S103">
            <v>1</v>
          </cell>
          <cell r="T103">
            <v>2</v>
          </cell>
          <cell r="U103">
            <v>1</v>
          </cell>
          <cell r="V103">
            <v>1</v>
          </cell>
          <cell r="W103">
            <v>0</v>
          </cell>
          <cell r="X103">
            <v>0</v>
          </cell>
          <cell r="Y103">
            <v>0</v>
          </cell>
          <cell r="Z103">
            <v>1</v>
          </cell>
          <cell r="AA103">
            <v>0</v>
          </cell>
          <cell r="AB103">
            <v>0</v>
          </cell>
          <cell r="AC103">
            <v>0</v>
          </cell>
          <cell r="AD103">
            <v>1</v>
          </cell>
          <cell r="AE103">
            <v>0</v>
          </cell>
          <cell r="AF103">
            <v>1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1</v>
          </cell>
          <cell r="AO103">
            <v>0</v>
          </cell>
          <cell r="AP103">
            <v>0</v>
          </cell>
          <cell r="AQ103">
            <v>0</v>
          </cell>
          <cell r="AR103">
            <v>1</v>
          </cell>
          <cell r="AS103">
            <v>0</v>
          </cell>
          <cell r="AT103">
            <v>0</v>
          </cell>
          <cell r="AU103">
            <v>0</v>
          </cell>
          <cell r="AV103">
            <v>11</v>
          </cell>
          <cell r="AW103">
            <v>0</v>
          </cell>
          <cell r="AX103">
            <v>1</v>
          </cell>
          <cell r="AY103">
            <v>0</v>
          </cell>
          <cell r="AZ103">
            <v>15</v>
          </cell>
          <cell r="BA103">
            <v>0</v>
          </cell>
          <cell r="BB103">
            <v>2</v>
          </cell>
          <cell r="BC103">
            <v>1</v>
          </cell>
          <cell r="BD103">
            <v>4</v>
          </cell>
          <cell r="BE103">
            <v>0</v>
          </cell>
          <cell r="BF103">
            <v>1</v>
          </cell>
          <cell r="BG103">
            <v>0</v>
          </cell>
          <cell r="BH103">
            <v>1</v>
          </cell>
          <cell r="BI103">
            <v>0</v>
          </cell>
          <cell r="BJ103">
            <v>1</v>
          </cell>
          <cell r="BK103">
            <v>0</v>
          </cell>
        </row>
        <row r="104">
          <cell r="A104" t="str">
            <v>0401</v>
          </cell>
          <cell r="B104" t="str">
            <v>E</v>
          </cell>
          <cell r="D104" t="str">
            <v>인천</v>
          </cell>
          <cell r="E104" t="str">
            <v>인천</v>
          </cell>
          <cell r="F104">
            <v>120</v>
          </cell>
          <cell r="G104">
            <v>16</v>
          </cell>
          <cell r="H104">
            <v>24</v>
          </cell>
          <cell r="I104">
            <v>3</v>
          </cell>
          <cell r="J104">
            <v>2</v>
          </cell>
          <cell r="K104">
            <v>1</v>
          </cell>
          <cell r="L104">
            <v>53</v>
          </cell>
          <cell r="M104">
            <v>4</v>
          </cell>
          <cell r="N104">
            <v>32</v>
          </cell>
          <cell r="O104">
            <v>6</v>
          </cell>
          <cell r="P104">
            <v>57</v>
          </cell>
          <cell r="Q104">
            <v>7</v>
          </cell>
          <cell r="R104">
            <v>31</v>
          </cell>
          <cell r="S104">
            <v>3</v>
          </cell>
          <cell r="T104">
            <v>11</v>
          </cell>
          <cell r="U104">
            <v>3</v>
          </cell>
          <cell r="V104">
            <v>4</v>
          </cell>
          <cell r="W104">
            <v>1</v>
          </cell>
          <cell r="X104">
            <v>1</v>
          </cell>
          <cell r="Y104">
            <v>0</v>
          </cell>
          <cell r="Z104">
            <v>5</v>
          </cell>
          <cell r="AA104">
            <v>0</v>
          </cell>
          <cell r="AB104">
            <v>0</v>
          </cell>
          <cell r="AC104">
            <v>0</v>
          </cell>
          <cell r="AD104">
            <v>5</v>
          </cell>
          <cell r="AE104">
            <v>0</v>
          </cell>
          <cell r="AF104">
            <v>2</v>
          </cell>
          <cell r="AG104">
            <v>1</v>
          </cell>
          <cell r="AH104">
            <v>0</v>
          </cell>
          <cell r="AI104">
            <v>0</v>
          </cell>
          <cell r="AJ104">
            <v>1</v>
          </cell>
          <cell r="AK104">
            <v>0</v>
          </cell>
          <cell r="AL104">
            <v>1</v>
          </cell>
          <cell r="AM104">
            <v>0</v>
          </cell>
          <cell r="AN104">
            <v>2</v>
          </cell>
          <cell r="AO104">
            <v>0</v>
          </cell>
          <cell r="AP104">
            <v>0</v>
          </cell>
          <cell r="AQ104">
            <v>0</v>
          </cell>
          <cell r="AR104">
            <v>3</v>
          </cell>
          <cell r="AS104">
            <v>1</v>
          </cell>
          <cell r="AT104">
            <v>0</v>
          </cell>
          <cell r="AU104">
            <v>0</v>
          </cell>
          <cell r="AV104">
            <v>22</v>
          </cell>
          <cell r="AW104">
            <v>1</v>
          </cell>
          <cell r="AX104">
            <v>1</v>
          </cell>
          <cell r="AY104">
            <v>0</v>
          </cell>
          <cell r="AZ104">
            <v>29</v>
          </cell>
          <cell r="BA104">
            <v>5</v>
          </cell>
          <cell r="BB104">
            <v>5</v>
          </cell>
          <cell r="BC104">
            <v>0</v>
          </cell>
          <cell r="BD104">
            <v>18</v>
          </cell>
          <cell r="BE104">
            <v>2</v>
          </cell>
          <cell r="BF104">
            <v>2</v>
          </cell>
          <cell r="BG104">
            <v>0</v>
          </cell>
          <cell r="BH104">
            <v>2</v>
          </cell>
          <cell r="BI104">
            <v>0</v>
          </cell>
          <cell r="BJ104">
            <v>4</v>
          </cell>
          <cell r="BK104">
            <v>1</v>
          </cell>
        </row>
        <row r="105">
          <cell r="A105" t="str">
            <v>0402</v>
          </cell>
          <cell r="B105" t="str">
            <v>E</v>
          </cell>
          <cell r="D105" t="str">
            <v>인천</v>
          </cell>
          <cell r="E105" t="str">
            <v>동암</v>
          </cell>
          <cell r="F105">
            <v>80</v>
          </cell>
          <cell r="G105">
            <v>11</v>
          </cell>
          <cell r="H105">
            <v>17</v>
          </cell>
          <cell r="I105">
            <v>2</v>
          </cell>
          <cell r="J105">
            <v>1</v>
          </cell>
          <cell r="K105">
            <v>0</v>
          </cell>
          <cell r="L105">
            <v>34</v>
          </cell>
          <cell r="M105">
            <v>5</v>
          </cell>
          <cell r="N105">
            <v>23</v>
          </cell>
          <cell r="O105">
            <v>4</v>
          </cell>
          <cell r="P105">
            <v>37</v>
          </cell>
          <cell r="Q105">
            <v>4</v>
          </cell>
          <cell r="R105">
            <v>20</v>
          </cell>
          <cell r="S105">
            <v>3</v>
          </cell>
          <cell r="T105">
            <v>8</v>
          </cell>
          <cell r="U105">
            <v>3</v>
          </cell>
          <cell r="V105">
            <v>3</v>
          </cell>
          <cell r="W105">
            <v>1</v>
          </cell>
          <cell r="X105">
            <v>0</v>
          </cell>
          <cell r="Y105">
            <v>0</v>
          </cell>
          <cell r="Z105">
            <v>4</v>
          </cell>
          <cell r="AA105">
            <v>0</v>
          </cell>
          <cell r="AB105">
            <v>0</v>
          </cell>
          <cell r="AC105">
            <v>0</v>
          </cell>
          <cell r="AD105">
            <v>4</v>
          </cell>
          <cell r="AE105">
            <v>0</v>
          </cell>
          <cell r="AF105">
            <v>2</v>
          </cell>
          <cell r="AG105">
            <v>0</v>
          </cell>
          <cell r="AH105">
            <v>0</v>
          </cell>
          <cell r="AI105">
            <v>0</v>
          </cell>
          <cell r="AJ105">
            <v>1</v>
          </cell>
          <cell r="AK105">
            <v>0</v>
          </cell>
          <cell r="AL105">
            <v>0</v>
          </cell>
          <cell r="AM105">
            <v>0</v>
          </cell>
          <cell r="AN105">
            <v>1</v>
          </cell>
          <cell r="AO105">
            <v>1</v>
          </cell>
          <cell r="AP105">
            <v>0</v>
          </cell>
          <cell r="AQ105">
            <v>0</v>
          </cell>
          <cell r="AR105">
            <v>2</v>
          </cell>
          <cell r="AS105">
            <v>0</v>
          </cell>
          <cell r="AT105">
            <v>0</v>
          </cell>
          <cell r="AU105">
            <v>0</v>
          </cell>
          <cell r="AV105">
            <v>14</v>
          </cell>
          <cell r="AW105">
            <v>2</v>
          </cell>
          <cell r="AX105">
            <v>1</v>
          </cell>
          <cell r="AY105">
            <v>0</v>
          </cell>
          <cell r="AZ105">
            <v>19</v>
          </cell>
          <cell r="BA105">
            <v>1</v>
          </cell>
          <cell r="BB105">
            <v>3</v>
          </cell>
          <cell r="BC105">
            <v>1</v>
          </cell>
          <cell r="BD105">
            <v>12</v>
          </cell>
          <cell r="BE105">
            <v>1</v>
          </cell>
          <cell r="BF105">
            <v>2</v>
          </cell>
          <cell r="BG105">
            <v>0</v>
          </cell>
          <cell r="BH105">
            <v>0</v>
          </cell>
          <cell r="BI105">
            <v>1</v>
          </cell>
          <cell r="BJ105">
            <v>3</v>
          </cell>
          <cell r="BK105">
            <v>0</v>
          </cell>
        </row>
        <row r="106">
          <cell r="A106" t="str">
            <v>0403</v>
          </cell>
          <cell r="B106" t="str">
            <v>E</v>
          </cell>
          <cell r="D106" t="str">
            <v>인천</v>
          </cell>
          <cell r="E106" t="str">
            <v>동인천</v>
          </cell>
          <cell r="F106">
            <v>72</v>
          </cell>
          <cell r="G106">
            <v>9</v>
          </cell>
          <cell r="H106">
            <v>14</v>
          </cell>
          <cell r="I106">
            <v>1</v>
          </cell>
          <cell r="J106">
            <v>1</v>
          </cell>
          <cell r="K106">
            <v>0</v>
          </cell>
          <cell r="L106">
            <v>33</v>
          </cell>
          <cell r="M106">
            <v>5</v>
          </cell>
          <cell r="N106">
            <v>19</v>
          </cell>
          <cell r="O106">
            <v>2</v>
          </cell>
          <cell r="P106">
            <v>32</v>
          </cell>
          <cell r="Q106">
            <v>4</v>
          </cell>
          <cell r="R106">
            <v>21</v>
          </cell>
          <cell r="S106">
            <v>3</v>
          </cell>
          <cell r="T106">
            <v>6</v>
          </cell>
          <cell r="U106">
            <v>1</v>
          </cell>
          <cell r="V106">
            <v>2</v>
          </cell>
          <cell r="W106">
            <v>0</v>
          </cell>
          <cell r="X106">
            <v>0</v>
          </cell>
          <cell r="Y106">
            <v>0</v>
          </cell>
          <cell r="Z106">
            <v>5</v>
          </cell>
          <cell r="AA106">
            <v>0</v>
          </cell>
          <cell r="AB106">
            <v>0</v>
          </cell>
          <cell r="AC106">
            <v>0</v>
          </cell>
          <cell r="AD106">
            <v>3</v>
          </cell>
          <cell r="AE106">
            <v>1</v>
          </cell>
          <cell r="AF106">
            <v>1</v>
          </cell>
          <cell r="AG106">
            <v>0</v>
          </cell>
          <cell r="AH106">
            <v>0</v>
          </cell>
          <cell r="AI106">
            <v>0</v>
          </cell>
          <cell r="AJ106">
            <v>1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2</v>
          </cell>
          <cell r="AS106">
            <v>0</v>
          </cell>
          <cell r="AT106">
            <v>0</v>
          </cell>
          <cell r="AU106">
            <v>0</v>
          </cell>
          <cell r="AV106">
            <v>12</v>
          </cell>
          <cell r="AW106">
            <v>2</v>
          </cell>
          <cell r="AX106">
            <v>1</v>
          </cell>
          <cell r="AY106">
            <v>0</v>
          </cell>
          <cell r="AZ106">
            <v>17</v>
          </cell>
          <cell r="BA106">
            <v>2</v>
          </cell>
          <cell r="BB106">
            <v>3</v>
          </cell>
          <cell r="BC106">
            <v>0</v>
          </cell>
          <cell r="BD106">
            <v>13</v>
          </cell>
          <cell r="BE106">
            <v>2</v>
          </cell>
          <cell r="BF106">
            <v>1</v>
          </cell>
          <cell r="BG106">
            <v>1</v>
          </cell>
          <cell r="BH106">
            <v>1</v>
          </cell>
          <cell r="BI106">
            <v>0</v>
          </cell>
          <cell r="BJ106">
            <v>3</v>
          </cell>
          <cell r="BK106">
            <v>0</v>
          </cell>
        </row>
        <row r="107">
          <cell r="A107" t="str">
            <v>0404</v>
          </cell>
          <cell r="B107" t="str">
            <v>E</v>
          </cell>
          <cell r="D107" t="str">
            <v>인천</v>
          </cell>
          <cell r="E107" t="str">
            <v>주안</v>
          </cell>
          <cell r="F107">
            <v>108</v>
          </cell>
          <cell r="G107">
            <v>16</v>
          </cell>
          <cell r="H107">
            <v>21</v>
          </cell>
          <cell r="I107">
            <v>1</v>
          </cell>
          <cell r="J107">
            <v>2</v>
          </cell>
          <cell r="K107">
            <v>0</v>
          </cell>
          <cell r="L107">
            <v>49</v>
          </cell>
          <cell r="M107">
            <v>10</v>
          </cell>
          <cell r="N107">
            <v>29</v>
          </cell>
          <cell r="O107">
            <v>3</v>
          </cell>
          <cell r="P107">
            <v>50</v>
          </cell>
          <cell r="Q107">
            <v>8</v>
          </cell>
          <cell r="R107">
            <v>29</v>
          </cell>
          <cell r="S107">
            <v>5</v>
          </cell>
          <cell r="T107">
            <v>10</v>
          </cell>
          <cell r="U107">
            <v>2</v>
          </cell>
          <cell r="V107">
            <v>4</v>
          </cell>
          <cell r="W107">
            <v>0</v>
          </cell>
          <cell r="X107">
            <v>0</v>
          </cell>
          <cell r="Y107">
            <v>0</v>
          </cell>
          <cell r="Z107">
            <v>5</v>
          </cell>
          <cell r="AA107">
            <v>0</v>
          </cell>
          <cell r="AB107">
            <v>0</v>
          </cell>
          <cell r="AC107">
            <v>0</v>
          </cell>
          <cell r="AD107">
            <v>5</v>
          </cell>
          <cell r="AE107">
            <v>1</v>
          </cell>
          <cell r="AF107">
            <v>2</v>
          </cell>
          <cell r="AG107">
            <v>0</v>
          </cell>
          <cell r="AH107">
            <v>0</v>
          </cell>
          <cell r="AI107">
            <v>0</v>
          </cell>
          <cell r="AJ107">
            <v>1</v>
          </cell>
          <cell r="AK107">
            <v>0</v>
          </cell>
          <cell r="AL107">
            <v>0</v>
          </cell>
          <cell r="AM107">
            <v>0</v>
          </cell>
          <cell r="AN107">
            <v>1</v>
          </cell>
          <cell r="AO107">
            <v>0</v>
          </cell>
          <cell r="AP107">
            <v>0</v>
          </cell>
          <cell r="AQ107">
            <v>0</v>
          </cell>
          <cell r="AR107">
            <v>3</v>
          </cell>
          <cell r="AS107">
            <v>0</v>
          </cell>
          <cell r="AT107">
            <v>0</v>
          </cell>
          <cell r="AU107">
            <v>0</v>
          </cell>
          <cell r="AV107">
            <v>20</v>
          </cell>
          <cell r="AW107">
            <v>5</v>
          </cell>
          <cell r="AX107">
            <v>1</v>
          </cell>
          <cell r="AY107">
            <v>0</v>
          </cell>
          <cell r="AZ107">
            <v>25</v>
          </cell>
          <cell r="BA107">
            <v>3</v>
          </cell>
          <cell r="BB107">
            <v>5</v>
          </cell>
          <cell r="BC107">
            <v>1</v>
          </cell>
          <cell r="BD107">
            <v>17</v>
          </cell>
          <cell r="BE107">
            <v>2</v>
          </cell>
          <cell r="BF107">
            <v>2</v>
          </cell>
          <cell r="BG107">
            <v>0</v>
          </cell>
          <cell r="BH107">
            <v>1</v>
          </cell>
          <cell r="BI107">
            <v>2</v>
          </cell>
          <cell r="BJ107">
            <v>4</v>
          </cell>
          <cell r="BK107">
            <v>0</v>
          </cell>
        </row>
        <row r="108">
          <cell r="A108" t="str">
            <v>0405</v>
          </cell>
          <cell r="B108" t="str">
            <v>E</v>
          </cell>
          <cell r="D108" t="str">
            <v>인천</v>
          </cell>
          <cell r="E108" t="str">
            <v>구월</v>
          </cell>
          <cell r="F108">
            <v>113</v>
          </cell>
          <cell r="G108">
            <v>7</v>
          </cell>
          <cell r="H108">
            <v>26</v>
          </cell>
          <cell r="I108">
            <v>3</v>
          </cell>
          <cell r="J108">
            <v>2</v>
          </cell>
          <cell r="K108">
            <v>0</v>
          </cell>
          <cell r="L108">
            <v>47</v>
          </cell>
          <cell r="M108">
            <v>2</v>
          </cell>
          <cell r="N108">
            <v>33</v>
          </cell>
          <cell r="O108">
            <v>2</v>
          </cell>
          <cell r="P108">
            <v>53</v>
          </cell>
          <cell r="Q108">
            <v>3</v>
          </cell>
          <cell r="R108">
            <v>27</v>
          </cell>
          <cell r="S108">
            <v>2</v>
          </cell>
          <cell r="T108">
            <v>10</v>
          </cell>
          <cell r="U108">
            <v>0</v>
          </cell>
          <cell r="V108">
            <v>4</v>
          </cell>
          <cell r="W108">
            <v>0</v>
          </cell>
          <cell r="X108">
            <v>1</v>
          </cell>
          <cell r="Y108">
            <v>0</v>
          </cell>
          <cell r="Z108">
            <v>5</v>
          </cell>
          <cell r="AA108">
            <v>0</v>
          </cell>
          <cell r="AB108">
            <v>0</v>
          </cell>
          <cell r="AC108">
            <v>0</v>
          </cell>
          <cell r="AD108">
            <v>6</v>
          </cell>
          <cell r="AE108">
            <v>2</v>
          </cell>
          <cell r="AF108">
            <v>3</v>
          </cell>
          <cell r="AG108">
            <v>0</v>
          </cell>
          <cell r="AH108">
            <v>0</v>
          </cell>
          <cell r="AI108">
            <v>0</v>
          </cell>
          <cell r="AJ108">
            <v>1</v>
          </cell>
          <cell r="AK108">
            <v>0</v>
          </cell>
          <cell r="AL108">
            <v>1</v>
          </cell>
          <cell r="AM108">
            <v>0</v>
          </cell>
          <cell r="AN108">
            <v>1</v>
          </cell>
          <cell r="AO108">
            <v>1</v>
          </cell>
          <cell r="AP108">
            <v>0</v>
          </cell>
          <cell r="AQ108">
            <v>0</v>
          </cell>
          <cell r="AR108">
            <v>4</v>
          </cell>
          <cell r="AS108">
            <v>0</v>
          </cell>
          <cell r="AT108">
            <v>0</v>
          </cell>
          <cell r="AU108">
            <v>0</v>
          </cell>
          <cell r="AV108">
            <v>20</v>
          </cell>
          <cell r="AW108">
            <v>0</v>
          </cell>
          <cell r="AX108">
            <v>1</v>
          </cell>
          <cell r="AY108">
            <v>0</v>
          </cell>
          <cell r="AZ108">
            <v>27</v>
          </cell>
          <cell r="BA108">
            <v>2</v>
          </cell>
          <cell r="BB108">
            <v>5</v>
          </cell>
          <cell r="BC108">
            <v>0</v>
          </cell>
          <cell r="BD108">
            <v>16</v>
          </cell>
          <cell r="BE108">
            <v>2</v>
          </cell>
          <cell r="BF108">
            <v>2</v>
          </cell>
          <cell r="BG108">
            <v>0</v>
          </cell>
          <cell r="BH108">
            <v>0</v>
          </cell>
          <cell r="BI108">
            <v>0</v>
          </cell>
          <cell r="BJ108">
            <v>4</v>
          </cell>
          <cell r="BK108">
            <v>0</v>
          </cell>
        </row>
        <row r="109">
          <cell r="A109" t="str">
            <v>0406</v>
          </cell>
          <cell r="B109" t="str">
            <v>E</v>
          </cell>
          <cell r="D109" t="str">
            <v>인천</v>
          </cell>
          <cell r="E109" t="str">
            <v>간석</v>
          </cell>
          <cell r="F109">
            <v>173</v>
          </cell>
          <cell r="G109">
            <v>23</v>
          </cell>
          <cell r="H109">
            <v>33</v>
          </cell>
          <cell r="I109">
            <v>4</v>
          </cell>
          <cell r="J109">
            <v>2</v>
          </cell>
          <cell r="K109">
            <v>0</v>
          </cell>
          <cell r="L109">
            <v>81</v>
          </cell>
          <cell r="M109">
            <v>6</v>
          </cell>
          <cell r="N109">
            <v>40</v>
          </cell>
          <cell r="O109">
            <v>4</v>
          </cell>
          <cell r="P109">
            <v>84</v>
          </cell>
          <cell r="Q109">
            <v>16</v>
          </cell>
          <cell r="R109">
            <v>49</v>
          </cell>
          <cell r="S109">
            <v>3</v>
          </cell>
          <cell r="T109">
            <v>13</v>
          </cell>
          <cell r="U109">
            <v>1</v>
          </cell>
          <cell r="V109">
            <v>4</v>
          </cell>
          <cell r="W109">
            <v>0</v>
          </cell>
          <cell r="X109">
            <v>2</v>
          </cell>
          <cell r="Y109">
            <v>0</v>
          </cell>
          <cell r="Z109">
            <v>7</v>
          </cell>
          <cell r="AA109">
            <v>1</v>
          </cell>
          <cell r="AB109">
            <v>0</v>
          </cell>
          <cell r="AC109">
            <v>0</v>
          </cell>
          <cell r="AD109">
            <v>6</v>
          </cell>
          <cell r="AE109">
            <v>2</v>
          </cell>
          <cell r="AF109">
            <v>4</v>
          </cell>
          <cell r="AG109">
            <v>0</v>
          </cell>
          <cell r="AH109">
            <v>0</v>
          </cell>
          <cell r="AI109">
            <v>0</v>
          </cell>
          <cell r="AJ109">
            <v>1</v>
          </cell>
          <cell r="AK109">
            <v>0</v>
          </cell>
          <cell r="AL109">
            <v>1</v>
          </cell>
          <cell r="AM109">
            <v>0</v>
          </cell>
          <cell r="AN109">
            <v>3</v>
          </cell>
          <cell r="AO109">
            <v>1</v>
          </cell>
          <cell r="AP109">
            <v>0</v>
          </cell>
          <cell r="AQ109">
            <v>0</v>
          </cell>
          <cell r="AR109">
            <v>5</v>
          </cell>
          <cell r="AS109">
            <v>0</v>
          </cell>
          <cell r="AT109">
            <v>0</v>
          </cell>
          <cell r="AU109">
            <v>0</v>
          </cell>
          <cell r="AV109">
            <v>32</v>
          </cell>
          <cell r="AW109">
            <v>3</v>
          </cell>
          <cell r="AX109">
            <v>2</v>
          </cell>
          <cell r="AY109">
            <v>0</v>
          </cell>
          <cell r="AZ109">
            <v>42</v>
          </cell>
          <cell r="BA109">
            <v>12</v>
          </cell>
          <cell r="BB109">
            <v>7</v>
          </cell>
          <cell r="BC109">
            <v>0</v>
          </cell>
          <cell r="BD109">
            <v>30</v>
          </cell>
          <cell r="BE109">
            <v>2</v>
          </cell>
          <cell r="BF109">
            <v>3</v>
          </cell>
          <cell r="BG109">
            <v>0</v>
          </cell>
          <cell r="BH109">
            <v>2</v>
          </cell>
          <cell r="BI109">
            <v>0</v>
          </cell>
          <cell r="BJ109">
            <v>7</v>
          </cell>
          <cell r="BK109">
            <v>1</v>
          </cell>
        </row>
        <row r="110">
          <cell r="A110" t="str">
            <v>0407</v>
          </cell>
          <cell r="B110" t="str">
            <v>E</v>
          </cell>
          <cell r="D110" t="str">
            <v>인천</v>
          </cell>
          <cell r="E110" t="str">
            <v>인천연수</v>
          </cell>
          <cell r="F110">
            <v>77</v>
          </cell>
          <cell r="G110">
            <v>7</v>
          </cell>
          <cell r="H110">
            <v>19</v>
          </cell>
          <cell r="I110">
            <v>1</v>
          </cell>
          <cell r="J110">
            <v>1</v>
          </cell>
          <cell r="K110">
            <v>0</v>
          </cell>
          <cell r="L110">
            <v>29</v>
          </cell>
          <cell r="M110">
            <v>3</v>
          </cell>
          <cell r="N110">
            <v>25</v>
          </cell>
          <cell r="O110">
            <v>3</v>
          </cell>
          <cell r="P110">
            <v>38</v>
          </cell>
          <cell r="Q110">
            <v>1</v>
          </cell>
          <cell r="R110">
            <v>14</v>
          </cell>
          <cell r="S110">
            <v>3</v>
          </cell>
          <cell r="T110">
            <v>8</v>
          </cell>
          <cell r="U110">
            <v>2</v>
          </cell>
          <cell r="V110">
            <v>3</v>
          </cell>
          <cell r="W110">
            <v>0</v>
          </cell>
          <cell r="X110">
            <v>1</v>
          </cell>
          <cell r="Y110">
            <v>0</v>
          </cell>
          <cell r="Z110">
            <v>5</v>
          </cell>
          <cell r="AA110">
            <v>0</v>
          </cell>
          <cell r="AB110">
            <v>0</v>
          </cell>
          <cell r="AC110">
            <v>0</v>
          </cell>
          <cell r="AD110">
            <v>4</v>
          </cell>
          <cell r="AE110">
            <v>0</v>
          </cell>
          <cell r="AF110">
            <v>2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1</v>
          </cell>
          <cell r="AM110">
            <v>1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3</v>
          </cell>
          <cell r="AS110">
            <v>0</v>
          </cell>
          <cell r="AT110">
            <v>0</v>
          </cell>
          <cell r="AU110">
            <v>0</v>
          </cell>
          <cell r="AV110">
            <v>15</v>
          </cell>
          <cell r="AW110">
            <v>0</v>
          </cell>
          <cell r="AX110">
            <v>1</v>
          </cell>
          <cell r="AY110">
            <v>0</v>
          </cell>
          <cell r="AZ110">
            <v>19</v>
          </cell>
          <cell r="BA110">
            <v>1</v>
          </cell>
          <cell r="BB110">
            <v>2</v>
          </cell>
          <cell r="BC110">
            <v>0</v>
          </cell>
          <cell r="BD110">
            <v>8</v>
          </cell>
          <cell r="BE110">
            <v>1</v>
          </cell>
          <cell r="BF110">
            <v>1</v>
          </cell>
          <cell r="BG110">
            <v>0</v>
          </cell>
          <cell r="BH110">
            <v>0</v>
          </cell>
          <cell r="BI110">
            <v>0</v>
          </cell>
          <cell r="BJ110">
            <v>3</v>
          </cell>
          <cell r="BK110">
            <v>2</v>
          </cell>
        </row>
        <row r="111">
          <cell r="A111" t="str">
            <v>0408</v>
          </cell>
          <cell r="B111" t="str">
            <v>E</v>
          </cell>
          <cell r="D111" t="str">
            <v>인천</v>
          </cell>
          <cell r="E111" t="str">
            <v>남동공단</v>
          </cell>
          <cell r="F111">
            <v>57</v>
          </cell>
          <cell r="G111">
            <v>1</v>
          </cell>
          <cell r="H111">
            <v>11</v>
          </cell>
          <cell r="I111">
            <v>0</v>
          </cell>
          <cell r="J111">
            <v>1</v>
          </cell>
          <cell r="K111">
            <v>0</v>
          </cell>
          <cell r="L111">
            <v>25</v>
          </cell>
          <cell r="M111">
            <v>1</v>
          </cell>
          <cell r="N111">
            <v>15</v>
          </cell>
          <cell r="O111">
            <v>0</v>
          </cell>
          <cell r="P111">
            <v>27</v>
          </cell>
          <cell r="Q111">
            <v>0</v>
          </cell>
          <cell r="R111">
            <v>15</v>
          </cell>
          <cell r="S111">
            <v>1</v>
          </cell>
          <cell r="T111">
            <v>5</v>
          </cell>
          <cell r="U111">
            <v>0</v>
          </cell>
          <cell r="V111">
            <v>2</v>
          </cell>
          <cell r="W111">
            <v>0</v>
          </cell>
          <cell r="X111">
            <v>0</v>
          </cell>
          <cell r="Y111">
            <v>0</v>
          </cell>
          <cell r="Z111">
            <v>3</v>
          </cell>
          <cell r="AA111">
            <v>0</v>
          </cell>
          <cell r="AB111">
            <v>0</v>
          </cell>
          <cell r="AC111">
            <v>0</v>
          </cell>
          <cell r="AD111">
            <v>3</v>
          </cell>
          <cell r="AE111">
            <v>0</v>
          </cell>
          <cell r="AF111">
            <v>1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2</v>
          </cell>
          <cell r="AS111">
            <v>0</v>
          </cell>
          <cell r="AT111">
            <v>0</v>
          </cell>
          <cell r="AU111">
            <v>0</v>
          </cell>
          <cell r="AV111">
            <v>10</v>
          </cell>
          <cell r="AW111">
            <v>0</v>
          </cell>
          <cell r="AX111">
            <v>1</v>
          </cell>
          <cell r="AY111">
            <v>0</v>
          </cell>
          <cell r="AZ111">
            <v>14</v>
          </cell>
          <cell r="BA111">
            <v>0</v>
          </cell>
          <cell r="BB111">
            <v>2</v>
          </cell>
          <cell r="BC111">
            <v>0</v>
          </cell>
          <cell r="BD111">
            <v>8</v>
          </cell>
          <cell r="BE111">
            <v>1</v>
          </cell>
          <cell r="BF111">
            <v>1</v>
          </cell>
          <cell r="BG111">
            <v>0</v>
          </cell>
          <cell r="BH111">
            <v>1</v>
          </cell>
          <cell r="BI111">
            <v>0</v>
          </cell>
          <cell r="BJ111">
            <v>3</v>
          </cell>
          <cell r="BK111">
            <v>0</v>
          </cell>
        </row>
        <row r="112">
          <cell r="A112" t="str">
            <v>0409</v>
          </cell>
          <cell r="B112" t="str">
            <v>E</v>
          </cell>
          <cell r="D112" t="str">
            <v>인천</v>
          </cell>
          <cell r="E112" t="str">
            <v>부평</v>
          </cell>
          <cell r="F112">
            <v>216</v>
          </cell>
          <cell r="G112">
            <v>17</v>
          </cell>
          <cell r="H112">
            <v>43</v>
          </cell>
          <cell r="I112">
            <v>6</v>
          </cell>
          <cell r="J112">
            <v>2</v>
          </cell>
          <cell r="K112">
            <v>1</v>
          </cell>
          <cell r="L112">
            <v>99</v>
          </cell>
          <cell r="M112">
            <v>3</v>
          </cell>
          <cell r="N112">
            <v>54</v>
          </cell>
          <cell r="O112">
            <v>6</v>
          </cell>
          <cell r="P112">
            <v>102</v>
          </cell>
          <cell r="Q112">
            <v>9</v>
          </cell>
          <cell r="R112">
            <v>60</v>
          </cell>
          <cell r="S112">
            <v>2</v>
          </cell>
          <cell r="T112">
            <v>18</v>
          </cell>
          <cell r="U112">
            <v>0</v>
          </cell>
          <cell r="V112">
            <v>6</v>
          </cell>
          <cell r="W112">
            <v>2</v>
          </cell>
          <cell r="X112">
            <v>3</v>
          </cell>
          <cell r="Y112">
            <v>0</v>
          </cell>
          <cell r="Z112">
            <v>8</v>
          </cell>
          <cell r="AA112">
            <v>0</v>
          </cell>
          <cell r="AB112">
            <v>0</v>
          </cell>
          <cell r="AC112">
            <v>0</v>
          </cell>
          <cell r="AD112">
            <v>9</v>
          </cell>
          <cell r="AE112">
            <v>2</v>
          </cell>
          <cell r="AF112">
            <v>5</v>
          </cell>
          <cell r="AG112">
            <v>1</v>
          </cell>
          <cell r="AH112">
            <v>0</v>
          </cell>
          <cell r="AI112">
            <v>0</v>
          </cell>
          <cell r="AJ112">
            <v>1</v>
          </cell>
          <cell r="AK112">
            <v>0</v>
          </cell>
          <cell r="AL112">
            <v>2</v>
          </cell>
          <cell r="AM112">
            <v>0</v>
          </cell>
          <cell r="AN112">
            <v>2</v>
          </cell>
          <cell r="AO112">
            <v>0</v>
          </cell>
          <cell r="AP112">
            <v>0</v>
          </cell>
          <cell r="AQ112">
            <v>0</v>
          </cell>
          <cell r="AR112">
            <v>7</v>
          </cell>
          <cell r="AS112">
            <v>1</v>
          </cell>
          <cell r="AT112">
            <v>0</v>
          </cell>
          <cell r="AU112">
            <v>0</v>
          </cell>
          <cell r="AV112">
            <v>39</v>
          </cell>
          <cell r="AW112">
            <v>1</v>
          </cell>
          <cell r="AX112">
            <v>2</v>
          </cell>
          <cell r="AY112">
            <v>0</v>
          </cell>
          <cell r="AZ112">
            <v>52</v>
          </cell>
          <cell r="BA112">
            <v>7</v>
          </cell>
          <cell r="BB112">
            <v>10</v>
          </cell>
          <cell r="BC112">
            <v>1</v>
          </cell>
          <cell r="BD112">
            <v>36</v>
          </cell>
          <cell r="BE112">
            <v>1</v>
          </cell>
          <cell r="BF112">
            <v>3</v>
          </cell>
          <cell r="BG112">
            <v>0</v>
          </cell>
          <cell r="BH112">
            <v>2</v>
          </cell>
          <cell r="BI112">
            <v>0</v>
          </cell>
          <cell r="BJ112">
            <v>9</v>
          </cell>
          <cell r="BK112">
            <v>0</v>
          </cell>
        </row>
        <row r="113">
          <cell r="A113" t="str">
            <v>0410</v>
          </cell>
          <cell r="B113" t="str">
            <v>E</v>
          </cell>
          <cell r="D113" t="str">
            <v>인천</v>
          </cell>
          <cell r="E113" t="str">
            <v>작전</v>
          </cell>
          <cell r="F113">
            <v>137</v>
          </cell>
          <cell r="G113">
            <v>22</v>
          </cell>
          <cell r="H113">
            <v>29</v>
          </cell>
          <cell r="I113">
            <v>4</v>
          </cell>
          <cell r="J113">
            <v>2</v>
          </cell>
          <cell r="K113">
            <v>0</v>
          </cell>
          <cell r="L113">
            <v>60</v>
          </cell>
          <cell r="M113">
            <v>10</v>
          </cell>
          <cell r="N113">
            <v>37</v>
          </cell>
          <cell r="O113">
            <v>4</v>
          </cell>
          <cell r="P113">
            <v>66</v>
          </cell>
          <cell r="Q113">
            <v>10</v>
          </cell>
          <cell r="R113">
            <v>34</v>
          </cell>
          <cell r="S113">
            <v>8</v>
          </cell>
          <cell r="T113">
            <v>12</v>
          </cell>
          <cell r="U113">
            <v>2</v>
          </cell>
          <cell r="V113">
            <v>4</v>
          </cell>
          <cell r="W113">
            <v>1</v>
          </cell>
          <cell r="X113">
            <v>0</v>
          </cell>
          <cell r="Y113">
            <v>1</v>
          </cell>
          <cell r="Z113">
            <v>6</v>
          </cell>
          <cell r="AA113">
            <v>0</v>
          </cell>
          <cell r="AB113">
            <v>0</v>
          </cell>
          <cell r="AC113">
            <v>0</v>
          </cell>
          <cell r="AD113">
            <v>6</v>
          </cell>
          <cell r="AE113">
            <v>0</v>
          </cell>
          <cell r="AF113">
            <v>5</v>
          </cell>
          <cell r="AG113">
            <v>0</v>
          </cell>
          <cell r="AH113">
            <v>0</v>
          </cell>
          <cell r="AI113">
            <v>0</v>
          </cell>
          <cell r="AJ113">
            <v>1</v>
          </cell>
          <cell r="AK113">
            <v>0</v>
          </cell>
          <cell r="AL113">
            <v>1</v>
          </cell>
          <cell r="AM113">
            <v>0</v>
          </cell>
          <cell r="AN113">
            <v>1</v>
          </cell>
          <cell r="AO113">
            <v>2</v>
          </cell>
          <cell r="AP113">
            <v>0</v>
          </cell>
          <cell r="AQ113">
            <v>0</v>
          </cell>
          <cell r="AR113">
            <v>5</v>
          </cell>
          <cell r="AS113">
            <v>0</v>
          </cell>
          <cell r="AT113">
            <v>0</v>
          </cell>
          <cell r="AU113">
            <v>0</v>
          </cell>
          <cell r="AV113">
            <v>26</v>
          </cell>
          <cell r="AW113">
            <v>2</v>
          </cell>
          <cell r="AX113">
            <v>1</v>
          </cell>
          <cell r="AY113">
            <v>0</v>
          </cell>
          <cell r="AZ113">
            <v>33</v>
          </cell>
          <cell r="BA113">
            <v>6</v>
          </cell>
          <cell r="BB113">
            <v>6</v>
          </cell>
          <cell r="BC113">
            <v>0</v>
          </cell>
          <cell r="BD113">
            <v>20</v>
          </cell>
          <cell r="BE113">
            <v>7</v>
          </cell>
          <cell r="BF113">
            <v>2</v>
          </cell>
          <cell r="BG113">
            <v>0</v>
          </cell>
          <cell r="BH113">
            <v>1</v>
          </cell>
          <cell r="BI113">
            <v>0</v>
          </cell>
          <cell r="BJ113">
            <v>5</v>
          </cell>
          <cell r="BK113">
            <v>1</v>
          </cell>
        </row>
        <row r="114">
          <cell r="A114" t="str">
            <v>0411</v>
          </cell>
          <cell r="B114" t="str">
            <v>E</v>
          </cell>
          <cell r="D114" t="str">
            <v>인천</v>
          </cell>
          <cell r="E114" t="str">
            <v>석남</v>
          </cell>
          <cell r="F114">
            <v>78</v>
          </cell>
          <cell r="G114">
            <v>5</v>
          </cell>
          <cell r="H114">
            <v>17</v>
          </cell>
          <cell r="I114">
            <v>3</v>
          </cell>
          <cell r="J114">
            <v>1</v>
          </cell>
          <cell r="K114">
            <v>0</v>
          </cell>
          <cell r="L114">
            <v>35</v>
          </cell>
          <cell r="M114">
            <v>0</v>
          </cell>
          <cell r="N114">
            <v>24</v>
          </cell>
          <cell r="O114">
            <v>4</v>
          </cell>
          <cell r="P114">
            <v>32</v>
          </cell>
          <cell r="Q114">
            <v>1</v>
          </cell>
          <cell r="R114">
            <v>22</v>
          </cell>
          <cell r="S114">
            <v>0</v>
          </cell>
          <cell r="T114">
            <v>8</v>
          </cell>
          <cell r="U114">
            <v>1</v>
          </cell>
          <cell r="V114">
            <v>3</v>
          </cell>
          <cell r="W114">
            <v>0</v>
          </cell>
          <cell r="X114">
            <v>1</v>
          </cell>
          <cell r="Y114">
            <v>1</v>
          </cell>
          <cell r="Z114">
            <v>4</v>
          </cell>
          <cell r="AA114">
            <v>1</v>
          </cell>
          <cell r="AB114">
            <v>0</v>
          </cell>
          <cell r="AC114">
            <v>0</v>
          </cell>
          <cell r="AD114">
            <v>5</v>
          </cell>
          <cell r="AE114">
            <v>1</v>
          </cell>
          <cell r="AF114">
            <v>1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1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2</v>
          </cell>
          <cell r="AS114">
            <v>0</v>
          </cell>
          <cell r="AT114">
            <v>0</v>
          </cell>
          <cell r="AU114">
            <v>0</v>
          </cell>
          <cell r="AV114">
            <v>13</v>
          </cell>
          <cell r="AW114">
            <v>0</v>
          </cell>
          <cell r="AX114">
            <v>1</v>
          </cell>
          <cell r="AY114">
            <v>0</v>
          </cell>
          <cell r="AZ114">
            <v>16</v>
          </cell>
          <cell r="BA114">
            <v>1</v>
          </cell>
          <cell r="BB114">
            <v>4</v>
          </cell>
          <cell r="BC114">
            <v>0</v>
          </cell>
          <cell r="BD114">
            <v>13</v>
          </cell>
          <cell r="BE114">
            <v>0</v>
          </cell>
          <cell r="BF114">
            <v>1</v>
          </cell>
          <cell r="BG114">
            <v>0</v>
          </cell>
          <cell r="BH114">
            <v>1</v>
          </cell>
          <cell r="BI114">
            <v>0</v>
          </cell>
          <cell r="BJ114">
            <v>3</v>
          </cell>
          <cell r="BK114">
            <v>0</v>
          </cell>
        </row>
        <row r="115">
          <cell r="A115" t="str">
            <v>0412</v>
          </cell>
          <cell r="B115" t="str">
            <v>E</v>
          </cell>
          <cell r="D115" t="str">
            <v>인천</v>
          </cell>
          <cell r="E115" t="str">
            <v>서인천</v>
          </cell>
          <cell r="F115">
            <v>104</v>
          </cell>
          <cell r="G115">
            <v>9</v>
          </cell>
          <cell r="H115">
            <v>23</v>
          </cell>
          <cell r="I115">
            <v>0</v>
          </cell>
          <cell r="J115">
            <v>1</v>
          </cell>
          <cell r="K115">
            <v>0</v>
          </cell>
          <cell r="L115">
            <v>44</v>
          </cell>
          <cell r="M115">
            <v>1</v>
          </cell>
          <cell r="N115">
            <v>28</v>
          </cell>
          <cell r="O115">
            <v>2</v>
          </cell>
          <cell r="P115">
            <v>51</v>
          </cell>
          <cell r="Q115">
            <v>7</v>
          </cell>
          <cell r="R115">
            <v>25</v>
          </cell>
          <cell r="S115">
            <v>0</v>
          </cell>
          <cell r="T115">
            <v>10</v>
          </cell>
          <cell r="U115">
            <v>2</v>
          </cell>
          <cell r="V115">
            <v>3</v>
          </cell>
          <cell r="W115">
            <v>0</v>
          </cell>
          <cell r="X115">
            <v>1</v>
          </cell>
          <cell r="Y115">
            <v>0</v>
          </cell>
          <cell r="Z115">
            <v>5</v>
          </cell>
          <cell r="AA115">
            <v>0</v>
          </cell>
          <cell r="AB115">
            <v>0</v>
          </cell>
          <cell r="AC115">
            <v>0</v>
          </cell>
          <cell r="AD115">
            <v>5</v>
          </cell>
          <cell r="AE115">
            <v>0</v>
          </cell>
          <cell r="AF115">
            <v>2</v>
          </cell>
          <cell r="AG115">
            <v>0</v>
          </cell>
          <cell r="AH115">
            <v>0</v>
          </cell>
          <cell r="AI115">
            <v>0</v>
          </cell>
          <cell r="AJ115">
            <v>1</v>
          </cell>
          <cell r="AK115">
            <v>0</v>
          </cell>
          <cell r="AL115">
            <v>0</v>
          </cell>
          <cell r="AM115">
            <v>0</v>
          </cell>
          <cell r="AN115">
            <v>2</v>
          </cell>
          <cell r="AO115">
            <v>0</v>
          </cell>
          <cell r="AP115">
            <v>0</v>
          </cell>
          <cell r="AQ115">
            <v>0</v>
          </cell>
          <cell r="AR115">
            <v>4</v>
          </cell>
          <cell r="AS115">
            <v>0</v>
          </cell>
          <cell r="AT115">
            <v>0</v>
          </cell>
          <cell r="AU115">
            <v>0</v>
          </cell>
          <cell r="AV115">
            <v>19</v>
          </cell>
          <cell r="AW115">
            <v>1</v>
          </cell>
          <cell r="AX115">
            <v>1</v>
          </cell>
          <cell r="AY115">
            <v>0</v>
          </cell>
          <cell r="AZ115">
            <v>25</v>
          </cell>
          <cell r="BA115">
            <v>6</v>
          </cell>
          <cell r="BB115">
            <v>4</v>
          </cell>
          <cell r="BC115">
            <v>0</v>
          </cell>
          <cell r="BD115">
            <v>15</v>
          </cell>
          <cell r="BE115">
            <v>0</v>
          </cell>
          <cell r="BF115">
            <v>1</v>
          </cell>
          <cell r="BG115">
            <v>0</v>
          </cell>
          <cell r="BH115">
            <v>2</v>
          </cell>
          <cell r="BI115">
            <v>0</v>
          </cell>
          <cell r="BJ115">
            <v>3</v>
          </cell>
          <cell r="BK115">
            <v>0</v>
          </cell>
        </row>
        <row r="116">
          <cell r="A116" t="str">
            <v>0414</v>
          </cell>
          <cell r="B116" t="str">
            <v>E</v>
          </cell>
          <cell r="D116" t="str">
            <v>인천</v>
          </cell>
          <cell r="E116" t="str">
            <v>부천</v>
          </cell>
          <cell r="F116">
            <v>278</v>
          </cell>
          <cell r="G116">
            <v>35</v>
          </cell>
          <cell r="H116">
            <v>57</v>
          </cell>
          <cell r="I116">
            <v>6</v>
          </cell>
          <cell r="J116">
            <v>3</v>
          </cell>
          <cell r="K116">
            <v>0</v>
          </cell>
          <cell r="L116">
            <v>126</v>
          </cell>
          <cell r="M116">
            <v>13</v>
          </cell>
          <cell r="N116">
            <v>71</v>
          </cell>
          <cell r="O116">
            <v>10</v>
          </cell>
          <cell r="P116">
            <v>130</v>
          </cell>
          <cell r="Q116">
            <v>16</v>
          </cell>
          <cell r="R116">
            <v>77</v>
          </cell>
          <cell r="S116">
            <v>9</v>
          </cell>
          <cell r="T116">
            <v>23</v>
          </cell>
          <cell r="U116">
            <v>6</v>
          </cell>
          <cell r="V116">
            <v>8</v>
          </cell>
          <cell r="W116">
            <v>2</v>
          </cell>
          <cell r="X116">
            <v>3</v>
          </cell>
          <cell r="Y116">
            <v>0</v>
          </cell>
          <cell r="Z116">
            <v>12</v>
          </cell>
          <cell r="AA116">
            <v>1</v>
          </cell>
          <cell r="AB116">
            <v>0</v>
          </cell>
          <cell r="AC116">
            <v>0</v>
          </cell>
          <cell r="AD116">
            <v>13</v>
          </cell>
          <cell r="AE116">
            <v>0</v>
          </cell>
          <cell r="AF116">
            <v>6</v>
          </cell>
          <cell r="AG116">
            <v>1</v>
          </cell>
          <cell r="AH116">
            <v>0</v>
          </cell>
          <cell r="AI116">
            <v>0</v>
          </cell>
          <cell r="AJ116">
            <v>2</v>
          </cell>
          <cell r="AK116">
            <v>0</v>
          </cell>
          <cell r="AL116">
            <v>1</v>
          </cell>
          <cell r="AM116">
            <v>0</v>
          </cell>
          <cell r="AN116">
            <v>3</v>
          </cell>
          <cell r="AO116">
            <v>2</v>
          </cell>
          <cell r="AP116">
            <v>0</v>
          </cell>
          <cell r="AQ116">
            <v>0</v>
          </cell>
          <cell r="AR116">
            <v>9</v>
          </cell>
          <cell r="AS116">
            <v>0</v>
          </cell>
          <cell r="AT116">
            <v>1</v>
          </cell>
          <cell r="AU116">
            <v>0</v>
          </cell>
          <cell r="AV116">
            <v>49</v>
          </cell>
          <cell r="AW116">
            <v>4</v>
          </cell>
          <cell r="AX116">
            <v>3</v>
          </cell>
          <cell r="AY116">
            <v>0</v>
          </cell>
          <cell r="AZ116">
            <v>66</v>
          </cell>
          <cell r="BA116">
            <v>10</v>
          </cell>
          <cell r="BB116">
            <v>12</v>
          </cell>
          <cell r="BC116">
            <v>3</v>
          </cell>
          <cell r="BD116">
            <v>46</v>
          </cell>
          <cell r="BE116">
            <v>5</v>
          </cell>
          <cell r="BF116">
            <v>5</v>
          </cell>
          <cell r="BG116">
            <v>0</v>
          </cell>
          <cell r="BH116">
            <v>3</v>
          </cell>
          <cell r="BI116">
            <v>1</v>
          </cell>
          <cell r="BJ116">
            <v>10</v>
          </cell>
          <cell r="BK116">
            <v>0</v>
          </cell>
        </row>
        <row r="117">
          <cell r="A117" t="str">
            <v>0415</v>
          </cell>
          <cell r="B117" t="str">
            <v>E</v>
          </cell>
          <cell r="D117" t="str">
            <v>인천</v>
          </cell>
          <cell r="E117" t="str">
            <v>역곡</v>
          </cell>
          <cell r="F117">
            <v>96</v>
          </cell>
          <cell r="G117">
            <v>6</v>
          </cell>
          <cell r="H117">
            <v>17</v>
          </cell>
          <cell r="I117">
            <v>4</v>
          </cell>
          <cell r="J117">
            <v>1</v>
          </cell>
          <cell r="K117">
            <v>0</v>
          </cell>
          <cell r="L117">
            <v>39</v>
          </cell>
          <cell r="M117">
            <v>1</v>
          </cell>
          <cell r="N117">
            <v>23</v>
          </cell>
          <cell r="O117">
            <v>4</v>
          </cell>
          <cell r="P117">
            <v>50</v>
          </cell>
          <cell r="Q117">
            <v>2</v>
          </cell>
          <cell r="R117">
            <v>23</v>
          </cell>
          <cell r="S117">
            <v>0</v>
          </cell>
          <cell r="T117">
            <v>8</v>
          </cell>
          <cell r="U117">
            <v>0</v>
          </cell>
          <cell r="V117">
            <v>2</v>
          </cell>
          <cell r="W117">
            <v>0</v>
          </cell>
          <cell r="X117">
            <v>0</v>
          </cell>
          <cell r="Y117">
            <v>0</v>
          </cell>
          <cell r="Z117">
            <v>4</v>
          </cell>
          <cell r="AA117">
            <v>1</v>
          </cell>
          <cell r="AB117">
            <v>0</v>
          </cell>
          <cell r="AC117">
            <v>0</v>
          </cell>
          <cell r="AD117">
            <v>4</v>
          </cell>
          <cell r="AE117">
            <v>3</v>
          </cell>
          <cell r="AF117">
            <v>2</v>
          </cell>
          <cell r="AG117">
            <v>0</v>
          </cell>
          <cell r="AH117">
            <v>0</v>
          </cell>
          <cell r="AI117">
            <v>0</v>
          </cell>
          <cell r="AJ117">
            <v>1</v>
          </cell>
          <cell r="AK117">
            <v>0</v>
          </cell>
          <cell r="AL117">
            <v>1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3</v>
          </cell>
          <cell r="AS117">
            <v>0</v>
          </cell>
          <cell r="AT117">
            <v>0</v>
          </cell>
          <cell r="AU117">
            <v>0</v>
          </cell>
          <cell r="AV117">
            <v>16</v>
          </cell>
          <cell r="AW117">
            <v>1</v>
          </cell>
          <cell r="AX117">
            <v>1</v>
          </cell>
          <cell r="AY117">
            <v>0</v>
          </cell>
          <cell r="AZ117">
            <v>30</v>
          </cell>
          <cell r="BA117">
            <v>1</v>
          </cell>
          <cell r="BB117">
            <v>4</v>
          </cell>
          <cell r="BC117">
            <v>0</v>
          </cell>
          <cell r="BD117">
            <v>14</v>
          </cell>
          <cell r="BE117">
            <v>0</v>
          </cell>
          <cell r="BF117">
            <v>1</v>
          </cell>
          <cell r="BG117">
            <v>0</v>
          </cell>
          <cell r="BH117">
            <v>1</v>
          </cell>
          <cell r="BI117">
            <v>0</v>
          </cell>
          <cell r="BJ117">
            <v>3</v>
          </cell>
          <cell r="BK117">
            <v>0</v>
          </cell>
        </row>
        <row r="118">
          <cell r="A118" t="str">
            <v>0416</v>
          </cell>
          <cell r="B118" t="str">
            <v>E</v>
          </cell>
          <cell r="D118" t="str">
            <v>인천</v>
          </cell>
          <cell r="E118" t="str">
            <v>중동</v>
          </cell>
          <cell r="F118">
            <v>131</v>
          </cell>
          <cell r="G118">
            <v>7</v>
          </cell>
          <cell r="H118">
            <v>31</v>
          </cell>
          <cell r="I118">
            <v>2</v>
          </cell>
          <cell r="J118">
            <v>2</v>
          </cell>
          <cell r="K118">
            <v>0</v>
          </cell>
          <cell r="L118">
            <v>56</v>
          </cell>
          <cell r="M118">
            <v>1</v>
          </cell>
          <cell r="N118">
            <v>40</v>
          </cell>
          <cell r="O118">
            <v>3</v>
          </cell>
          <cell r="P118">
            <v>56</v>
          </cell>
          <cell r="Q118">
            <v>3</v>
          </cell>
          <cell r="R118">
            <v>35</v>
          </cell>
          <cell r="S118">
            <v>1</v>
          </cell>
          <cell r="T118">
            <v>13</v>
          </cell>
          <cell r="U118">
            <v>1</v>
          </cell>
          <cell r="V118">
            <v>5</v>
          </cell>
          <cell r="W118">
            <v>0</v>
          </cell>
          <cell r="X118">
            <v>3</v>
          </cell>
          <cell r="Y118">
            <v>0</v>
          </cell>
          <cell r="Z118">
            <v>6</v>
          </cell>
          <cell r="AA118">
            <v>1</v>
          </cell>
          <cell r="AB118">
            <v>0</v>
          </cell>
          <cell r="AC118">
            <v>0</v>
          </cell>
          <cell r="AD118">
            <v>6</v>
          </cell>
          <cell r="AE118">
            <v>1</v>
          </cell>
          <cell r="AF118">
            <v>4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1</v>
          </cell>
          <cell r="AM118">
            <v>0</v>
          </cell>
          <cell r="AN118">
            <v>2</v>
          </cell>
          <cell r="AO118">
            <v>0</v>
          </cell>
          <cell r="AP118">
            <v>0</v>
          </cell>
          <cell r="AQ118">
            <v>0</v>
          </cell>
          <cell r="AR118">
            <v>4</v>
          </cell>
          <cell r="AS118">
            <v>0</v>
          </cell>
          <cell r="AT118">
            <v>0</v>
          </cell>
          <cell r="AU118">
            <v>0</v>
          </cell>
          <cell r="AV118">
            <v>21</v>
          </cell>
          <cell r="AW118">
            <v>0</v>
          </cell>
          <cell r="AX118">
            <v>1</v>
          </cell>
          <cell r="AY118">
            <v>0</v>
          </cell>
          <cell r="AZ118">
            <v>28</v>
          </cell>
          <cell r="BA118">
            <v>3</v>
          </cell>
          <cell r="BB118">
            <v>6</v>
          </cell>
          <cell r="BC118">
            <v>0</v>
          </cell>
          <cell r="BD118">
            <v>20</v>
          </cell>
          <cell r="BE118">
            <v>1</v>
          </cell>
          <cell r="BF118">
            <v>3</v>
          </cell>
          <cell r="BG118">
            <v>0</v>
          </cell>
          <cell r="BH118">
            <v>2</v>
          </cell>
          <cell r="BI118">
            <v>0</v>
          </cell>
          <cell r="BJ118">
            <v>4</v>
          </cell>
          <cell r="BK118">
            <v>0</v>
          </cell>
        </row>
        <row r="119">
          <cell r="A119" t="str">
            <v>0417</v>
          </cell>
          <cell r="B119" t="str">
            <v>E</v>
          </cell>
          <cell r="D119" t="str">
            <v>인천</v>
          </cell>
          <cell r="E119" t="str">
            <v>안산</v>
          </cell>
          <cell r="F119">
            <v>285</v>
          </cell>
          <cell r="G119">
            <v>30</v>
          </cell>
          <cell r="H119">
            <v>63</v>
          </cell>
          <cell r="I119">
            <v>6</v>
          </cell>
          <cell r="J119">
            <v>3</v>
          </cell>
          <cell r="K119">
            <v>0</v>
          </cell>
          <cell r="L119">
            <v>121</v>
          </cell>
          <cell r="M119">
            <v>13</v>
          </cell>
          <cell r="N119">
            <v>78</v>
          </cell>
          <cell r="O119">
            <v>10</v>
          </cell>
          <cell r="P119">
            <v>138</v>
          </cell>
          <cell r="Q119">
            <v>14</v>
          </cell>
          <cell r="R119">
            <v>69</v>
          </cell>
          <cell r="S119">
            <v>6</v>
          </cell>
          <cell r="T119">
            <v>26</v>
          </cell>
          <cell r="U119">
            <v>4</v>
          </cell>
          <cell r="V119">
            <v>7</v>
          </cell>
          <cell r="W119">
            <v>2</v>
          </cell>
          <cell r="X119">
            <v>3</v>
          </cell>
          <cell r="Y119">
            <v>0</v>
          </cell>
          <cell r="Z119">
            <v>13</v>
          </cell>
          <cell r="AA119">
            <v>1</v>
          </cell>
          <cell r="AB119">
            <v>0</v>
          </cell>
          <cell r="AC119">
            <v>0</v>
          </cell>
          <cell r="AD119">
            <v>14</v>
          </cell>
          <cell r="AE119">
            <v>2</v>
          </cell>
          <cell r="AF119">
            <v>7</v>
          </cell>
          <cell r="AG119">
            <v>1</v>
          </cell>
          <cell r="AH119">
            <v>0</v>
          </cell>
          <cell r="AI119">
            <v>0</v>
          </cell>
          <cell r="AJ119">
            <v>2</v>
          </cell>
          <cell r="AK119">
            <v>0</v>
          </cell>
          <cell r="AL119">
            <v>3</v>
          </cell>
          <cell r="AM119">
            <v>0</v>
          </cell>
          <cell r="AN119">
            <v>3</v>
          </cell>
          <cell r="AO119">
            <v>0</v>
          </cell>
          <cell r="AP119">
            <v>1</v>
          </cell>
          <cell r="AQ119">
            <v>0</v>
          </cell>
          <cell r="AR119">
            <v>10</v>
          </cell>
          <cell r="AS119">
            <v>0</v>
          </cell>
          <cell r="AT119">
            <v>0</v>
          </cell>
          <cell r="AU119">
            <v>0</v>
          </cell>
          <cell r="AV119">
            <v>52</v>
          </cell>
          <cell r="AW119">
            <v>7</v>
          </cell>
          <cell r="AX119">
            <v>3</v>
          </cell>
          <cell r="AY119">
            <v>0</v>
          </cell>
          <cell r="AZ119">
            <v>69</v>
          </cell>
          <cell r="BA119">
            <v>7</v>
          </cell>
          <cell r="BB119">
            <v>11</v>
          </cell>
          <cell r="BC119">
            <v>1</v>
          </cell>
          <cell r="BD119">
            <v>42</v>
          </cell>
          <cell r="BE119">
            <v>5</v>
          </cell>
          <cell r="BF119">
            <v>4</v>
          </cell>
          <cell r="BG119">
            <v>0</v>
          </cell>
          <cell r="BH119">
            <v>3</v>
          </cell>
          <cell r="BI119">
            <v>0</v>
          </cell>
          <cell r="BJ119">
            <v>9</v>
          </cell>
          <cell r="BK119">
            <v>0</v>
          </cell>
        </row>
        <row r="120">
          <cell r="A120" t="str">
            <v>0418</v>
          </cell>
          <cell r="B120" t="str">
            <v>E</v>
          </cell>
          <cell r="D120" t="str">
            <v>인천</v>
          </cell>
          <cell r="E120" t="str">
            <v>공단</v>
          </cell>
          <cell r="F120">
            <v>173</v>
          </cell>
          <cell r="G120">
            <v>12</v>
          </cell>
          <cell r="H120">
            <v>38</v>
          </cell>
          <cell r="I120">
            <v>2</v>
          </cell>
          <cell r="J120">
            <v>2</v>
          </cell>
          <cell r="K120">
            <v>0</v>
          </cell>
          <cell r="L120">
            <v>80</v>
          </cell>
          <cell r="M120">
            <v>7</v>
          </cell>
          <cell r="N120">
            <v>47</v>
          </cell>
          <cell r="O120">
            <v>2</v>
          </cell>
          <cell r="P120">
            <v>73</v>
          </cell>
          <cell r="Q120">
            <v>5</v>
          </cell>
          <cell r="R120">
            <v>53</v>
          </cell>
          <cell r="S120">
            <v>5</v>
          </cell>
          <cell r="T120">
            <v>15</v>
          </cell>
          <cell r="U120">
            <v>1</v>
          </cell>
          <cell r="V120">
            <v>4</v>
          </cell>
          <cell r="W120">
            <v>0</v>
          </cell>
          <cell r="X120">
            <v>2</v>
          </cell>
          <cell r="Y120">
            <v>0</v>
          </cell>
          <cell r="Z120">
            <v>9</v>
          </cell>
          <cell r="AA120">
            <v>0</v>
          </cell>
          <cell r="AB120">
            <v>0</v>
          </cell>
          <cell r="AC120">
            <v>0</v>
          </cell>
          <cell r="AD120">
            <v>8</v>
          </cell>
          <cell r="AE120">
            <v>1</v>
          </cell>
          <cell r="AF120">
            <v>4</v>
          </cell>
          <cell r="AG120">
            <v>0</v>
          </cell>
          <cell r="AH120">
            <v>0</v>
          </cell>
          <cell r="AI120">
            <v>0</v>
          </cell>
          <cell r="AJ120">
            <v>1</v>
          </cell>
          <cell r="AK120">
            <v>0</v>
          </cell>
          <cell r="AL120">
            <v>2</v>
          </cell>
          <cell r="AM120">
            <v>0</v>
          </cell>
          <cell r="AN120">
            <v>3</v>
          </cell>
          <cell r="AO120">
            <v>0</v>
          </cell>
          <cell r="AP120">
            <v>0</v>
          </cell>
          <cell r="AQ120">
            <v>0</v>
          </cell>
          <cell r="AR120">
            <v>5</v>
          </cell>
          <cell r="AS120">
            <v>1</v>
          </cell>
          <cell r="AT120">
            <v>0</v>
          </cell>
          <cell r="AU120">
            <v>0</v>
          </cell>
          <cell r="AV120">
            <v>27</v>
          </cell>
          <cell r="AW120">
            <v>2</v>
          </cell>
          <cell r="AX120">
            <v>2</v>
          </cell>
          <cell r="AY120">
            <v>0</v>
          </cell>
          <cell r="AZ120">
            <v>36</v>
          </cell>
          <cell r="BA120">
            <v>2</v>
          </cell>
          <cell r="BB120">
            <v>9</v>
          </cell>
          <cell r="BC120">
            <v>0</v>
          </cell>
          <cell r="BD120">
            <v>32</v>
          </cell>
          <cell r="BE120">
            <v>3</v>
          </cell>
          <cell r="BF120">
            <v>3</v>
          </cell>
          <cell r="BG120">
            <v>0</v>
          </cell>
          <cell r="BH120">
            <v>2</v>
          </cell>
          <cell r="BI120">
            <v>1</v>
          </cell>
          <cell r="BJ120">
            <v>7</v>
          </cell>
          <cell r="BK120">
            <v>1</v>
          </cell>
        </row>
        <row r="121">
          <cell r="A121" t="str">
            <v>0419</v>
          </cell>
          <cell r="B121" t="str">
            <v>E</v>
          </cell>
          <cell r="D121" t="str">
            <v>인천</v>
          </cell>
          <cell r="E121" t="str">
            <v>안산선부</v>
          </cell>
          <cell r="F121">
            <v>117</v>
          </cell>
          <cell r="G121">
            <v>16</v>
          </cell>
          <cell r="H121">
            <v>25</v>
          </cell>
          <cell r="I121">
            <v>5</v>
          </cell>
          <cell r="J121">
            <v>2</v>
          </cell>
          <cell r="K121">
            <v>0</v>
          </cell>
          <cell r="L121">
            <v>52</v>
          </cell>
          <cell r="M121">
            <v>5</v>
          </cell>
          <cell r="N121">
            <v>32</v>
          </cell>
          <cell r="O121">
            <v>6</v>
          </cell>
          <cell r="P121">
            <v>51</v>
          </cell>
          <cell r="Q121">
            <v>7</v>
          </cell>
          <cell r="R121">
            <v>34</v>
          </cell>
          <cell r="S121">
            <v>3</v>
          </cell>
          <cell r="T121">
            <v>11</v>
          </cell>
          <cell r="U121">
            <v>3</v>
          </cell>
          <cell r="V121">
            <v>3</v>
          </cell>
          <cell r="W121">
            <v>1</v>
          </cell>
          <cell r="X121">
            <v>1</v>
          </cell>
          <cell r="Y121">
            <v>0</v>
          </cell>
          <cell r="Z121">
            <v>5</v>
          </cell>
          <cell r="AA121">
            <v>1</v>
          </cell>
          <cell r="AB121">
            <v>0</v>
          </cell>
          <cell r="AC121">
            <v>0</v>
          </cell>
          <cell r="AD121">
            <v>6</v>
          </cell>
          <cell r="AE121">
            <v>0</v>
          </cell>
          <cell r="AF121">
            <v>3</v>
          </cell>
          <cell r="AG121">
            <v>1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1</v>
          </cell>
          <cell r="AM121">
            <v>0</v>
          </cell>
          <cell r="AN121">
            <v>2</v>
          </cell>
          <cell r="AO121">
            <v>1</v>
          </cell>
          <cell r="AP121">
            <v>0</v>
          </cell>
          <cell r="AQ121">
            <v>0</v>
          </cell>
          <cell r="AR121">
            <v>4</v>
          </cell>
          <cell r="AS121">
            <v>1</v>
          </cell>
          <cell r="AT121">
            <v>0</v>
          </cell>
          <cell r="AU121">
            <v>0</v>
          </cell>
          <cell r="AV121">
            <v>18</v>
          </cell>
          <cell r="AW121">
            <v>2</v>
          </cell>
          <cell r="AX121">
            <v>1</v>
          </cell>
          <cell r="AY121">
            <v>0</v>
          </cell>
          <cell r="AZ121">
            <v>26</v>
          </cell>
          <cell r="BA121">
            <v>3</v>
          </cell>
          <cell r="BB121">
            <v>6</v>
          </cell>
          <cell r="BC121">
            <v>1</v>
          </cell>
          <cell r="BD121">
            <v>19</v>
          </cell>
          <cell r="BE121">
            <v>0</v>
          </cell>
          <cell r="BF121">
            <v>2</v>
          </cell>
          <cell r="BG121">
            <v>0</v>
          </cell>
          <cell r="BH121">
            <v>2</v>
          </cell>
          <cell r="BI121">
            <v>0</v>
          </cell>
          <cell r="BJ121">
            <v>5</v>
          </cell>
          <cell r="BK121">
            <v>2</v>
          </cell>
        </row>
        <row r="122">
          <cell r="A122" t="str">
            <v>0420</v>
          </cell>
          <cell r="B122" t="str">
            <v>E</v>
          </cell>
          <cell r="D122" t="str">
            <v>인천</v>
          </cell>
          <cell r="E122" t="str">
            <v>신천</v>
          </cell>
          <cell r="F122">
            <v>48</v>
          </cell>
          <cell r="G122">
            <v>6</v>
          </cell>
          <cell r="H122">
            <v>10</v>
          </cell>
          <cell r="I122">
            <v>3</v>
          </cell>
          <cell r="J122">
            <v>1</v>
          </cell>
          <cell r="K122">
            <v>0</v>
          </cell>
          <cell r="L122">
            <v>21</v>
          </cell>
          <cell r="M122">
            <v>1</v>
          </cell>
          <cell r="N122">
            <v>14</v>
          </cell>
          <cell r="O122">
            <v>4</v>
          </cell>
          <cell r="P122">
            <v>21</v>
          </cell>
          <cell r="Q122">
            <v>1</v>
          </cell>
          <cell r="R122">
            <v>13</v>
          </cell>
          <cell r="S122">
            <v>1</v>
          </cell>
          <cell r="T122">
            <v>4</v>
          </cell>
          <cell r="U122">
            <v>1</v>
          </cell>
          <cell r="V122">
            <v>1</v>
          </cell>
          <cell r="W122">
            <v>0</v>
          </cell>
          <cell r="X122">
            <v>1</v>
          </cell>
          <cell r="Y122">
            <v>0</v>
          </cell>
          <cell r="Z122">
            <v>2</v>
          </cell>
          <cell r="AA122">
            <v>1</v>
          </cell>
          <cell r="AB122">
            <v>0</v>
          </cell>
          <cell r="AC122">
            <v>0</v>
          </cell>
          <cell r="AD122">
            <v>3</v>
          </cell>
          <cell r="AE122">
            <v>1</v>
          </cell>
          <cell r="AF122">
            <v>2</v>
          </cell>
          <cell r="AG122">
            <v>1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1</v>
          </cell>
          <cell r="AS122">
            <v>0</v>
          </cell>
          <cell r="AT122">
            <v>0</v>
          </cell>
          <cell r="AU122">
            <v>0</v>
          </cell>
          <cell r="AV122">
            <v>8</v>
          </cell>
          <cell r="AW122">
            <v>0</v>
          </cell>
          <cell r="AX122">
            <v>0</v>
          </cell>
          <cell r="AY122">
            <v>0</v>
          </cell>
          <cell r="AZ122">
            <v>12</v>
          </cell>
          <cell r="BA122">
            <v>1</v>
          </cell>
          <cell r="BB122">
            <v>2</v>
          </cell>
          <cell r="BC122">
            <v>0</v>
          </cell>
          <cell r="BD122">
            <v>7</v>
          </cell>
          <cell r="BE122">
            <v>1</v>
          </cell>
          <cell r="BF122">
            <v>1</v>
          </cell>
          <cell r="BG122">
            <v>0</v>
          </cell>
          <cell r="BH122">
            <v>0</v>
          </cell>
          <cell r="BI122">
            <v>0</v>
          </cell>
          <cell r="BJ122">
            <v>3</v>
          </cell>
          <cell r="BK122">
            <v>0</v>
          </cell>
        </row>
        <row r="123">
          <cell r="A123" t="str">
            <v>0421</v>
          </cell>
          <cell r="B123" t="str">
            <v>E</v>
          </cell>
          <cell r="D123" t="str">
            <v>인천</v>
          </cell>
          <cell r="E123" t="str">
            <v>김포</v>
          </cell>
          <cell r="F123">
            <v>128</v>
          </cell>
          <cell r="G123">
            <v>10</v>
          </cell>
          <cell r="H123">
            <v>24</v>
          </cell>
          <cell r="I123">
            <v>3</v>
          </cell>
          <cell r="J123">
            <v>2</v>
          </cell>
          <cell r="K123">
            <v>0</v>
          </cell>
          <cell r="L123">
            <v>61</v>
          </cell>
          <cell r="M123">
            <v>5</v>
          </cell>
          <cell r="N123">
            <v>30</v>
          </cell>
          <cell r="O123">
            <v>3</v>
          </cell>
          <cell r="P123">
            <v>60</v>
          </cell>
          <cell r="Q123">
            <v>5</v>
          </cell>
          <cell r="R123">
            <v>38</v>
          </cell>
          <cell r="S123">
            <v>2</v>
          </cell>
          <cell r="T123">
            <v>10</v>
          </cell>
          <cell r="U123">
            <v>0</v>
          </cell>
          <cell r="V123">
            <v>3</v>
          </cell>
          <cell r="W123">
            <v>0</v>
          </cell>
          <cell r="X123">
            <v>1</v>
          </cell>
          <cell r="Y123">
            <v>0</v>
          </cell>
          <cell r="Z123">
            <v>5</v>
          </cell>
          <cell r="AA123">
            <v>0</v>
          </cell>
          <cell r="AB123">
            <v>0</v>
          </cell>
          <cell r="AC123">
            <v>0</v>
          </cell>
          <cell r="AD123">
            <v>5</v>
          </cell>
          <cell r="AE123">
            <v>0</v>
          </cell>
          <cell r="AF123">
            <v>2</v>
          </cell>
          <cell r="AG123">
            <v>1</v>
          </cell>
          <cell r="AH123">
            <v>0</v>
          </cell>
          <cell r="AI123">
            <v>0</v>
          </cell>
          <cell r="AJ123">
            <v>1</v>
          </cell>
          <cell r="AK123">
            <v>2</v>
          </cell>
          <cell r="AL123">
            <v>1</v>
          </cell>
          <cell r="AM123">
            <v>0</v>
          </cell>
          <cell r="AN123">
            <v>2</v>
          </cell>
          <cell r="AO123">
            <v>0</v>
          </cell>
          <cell r="AP123">
            <v>0</v>
          </cell>
          <cell r="AQ123">
            <v>0</v>
          </cell>
          <cell r="AR123">
            <v>4</v>
          </cell>
          <cell r="AS123">
            <v>0</v>
          </cell>
          <cell r="AT123">
            <v>0</v>
          </cell>
          <cell r="AU123">
            <v>0</v>
          </cell>
          <cell r="AV123">
            <v>23</v>
          </cell>
          <cell r="AW123">
            <v>3</v>
          </cell>
          <cell r="AX123">
            <v>1</v>
          </cell>
          <cell r="AY123">
            <v>0</v>
          </cell>
          <cell r="AZ123">
            <v>30</v>
          </cell>
          <cell r="BA123">
            <v>2</v>
          </cell>
          <cell r="BB123">
            <v>6</v>
          </cell>
          <cell r="BC123">
            <v>0</v>
          </cell>
          <cell r="BD123">
            <v>22</v>
          </cell>
          <cell r="BE123">
            <v>1</v>
          </cell>
          <cell r="BF123">
            <v>2</v>
          </cell>
          <cell r="BG123">
            <v>0</v>
          </cell>
          <cell r="BH123">
            <v>2</v>
          </cell>
          <cell r="BI123">
            <v>1</v>
          </cell>
          <cell r="BJ123">
            <v>6</v>
          </cell>
          <cell r="BK123">
            <v>0</v>
          </cell>
        </row>
        <row r="124">
          <cell r="A124" t="str">
            <v>0422</v>
          </cell>
          <cell r="B124" t="str">
            <v>E</v>
          </cell>
          <cell r="D124" t="str">
            <v>인천</v>
          </cell>
          <cell r="E124" t="str">
            <v>강화</v>
          </cell>
          <cell r="F124">
            <v>35</v>
          </cell>
          <cell r="G124">
            <v>2</v>
          </cell>
          <cell r="H124">
            <v>6</v>
          </cell>
          <cell r="I124">
            <v>0</v>
          </cell>
          <cell r="J124">
            <v>1</v>
          </cell>
          <cell r="K124">
            <v>0</v>
          </cell>
          <cell r="L124">
            <v>17</v>
          </cell>
          <cell r="M124">
            <v>1</v>
          </cell>
          <cell r="N124">
            <v>9</v>
          </cell>
          <cell r="O124">
            <v>0</v>
          </cell>
          <cell r="P124">
            <v>15</v>
          </cell>
          <cell r="Q124">
            <v>2</v>
          </cell>
          <cell r="R124">
            <v>11</v>
          </cell>
          <cell r="S124">
            <v>0</v>
          </cell>
          <cell r="T124">
            <v>3</v>
          </cell>
          <cell r="U124">
            <v>0</v>
          </cell>
          <cell r="V124">
            <v>2</v>
          </cell>
          <cell r="W124">
            <v>0</v>
          </cell>
          <cell r="X124">
            <v>0</v>
          </cell>
          <cell r="Y124">
            <v>0</v>
          </cell>
          <cell r="Z124">
            <v>1</v>
          </cell>
          <cell r="AA124">
            <v>0</v>
          </cell>
          <cell r="AB124">
            <v>0</v>
          </cell>
          <cell r="AC124">
            <v>0</v>
          </cell>
          <cell r="AD124">
            <v>2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1</v>
          </cell>
          <cell r="AS124">
            <v>0</v>
          </cell>
          <cell r="AT124">
            <v>0</v>
          </cell>
          <cell r="AU124">
            <v>0</v>
          </cell>
          <cell r="AV124">
            <v>6</v>
          </cell>
          <cell r="AW124">
            <v>1</v>
          </cell>
          <cell r="AX124">
            <v>0</v>
          </cell>
          <cell r="AY124">
            <v>0</v>
          </cell>
          <cell r="AZ124">
            <v>8</v>
          </cell>
          <cell r="BA124">
            <v>1</v>
          </cell>
          <cell r="BB124">
            <v>2</v>
          </cell>
          <cell r="BC124">
            <v>0</v>
          </cell>
          <cell r="BD124">
            <v>6</v>
          </cell>
          <cell r="BE124">
            <v>0</v>
          </cell>
          <cell r="BF124">
            <v>1</v>
          </cell>
          <cell r="BG124">
            <v>0</v>
          </cell>
          <cell r="BH124">
            <v>0</v>
          </cell>
          <cell r="BI124">
            <v>0</v>
          </cell>
          <cell r="BJ124">
            <v>2</v>
          </cell>
          <cell r="BK124">
            <v>0</v>
          </cell>
        </row>
        <row r="125">
          <cell r="A125" t="str">
            <v>0425</v>
          </cell>
          <cell r="B125" t="str">
            <v>E</v>
          </cell>
          <cell r="D125" t="str">
            <v>인천</v>
          </cell>
          <cell r="E125" t="str">
            <v>임학</v>
          </cell>
          <cell r="F125">
            <v>34</v>
          </cell>
          <cell r="G125">
            <v>4</v>
          </cell>
          <cell r="H125">
            <v>7</v>
          </cell>
          <cell r="I125">
            <v>3</v>
          </cell>
          <cell r="J125">
            <v>1</v>
          </cell>
          <cell r="K125">
            <v>0</v>
          </cell>
          <cell r="L125">
            <v>14</v>
          </cell>
          <cell r="M125">
            <v>1</v>
          </cell>
          <cell r="N125">
            <v>11</v>
          </cell>
          <cell r="O125">
            <v>1</v>
          </cell>
          <cell r="P125">
            <v>15</v>
          </cell>
          <cell r="Q125">
            <v>3</v>
          </cell>
          <cell r="R125">
            <v>8</v>
          </cell>
          <cell r="S125">
            <v>0</v>
          </cell>
          <cell r="T125">
            <v>4</v>
          </cell>
          <cell r="U125">
            <v>0</v>
          </cell>
          <cell r="V125">
            <v>1</v>
          </cell>
          <cell r="W125">
            <v>0</v>
          </cell>
          <cell r="X125">
            <v>0</v>
          </cell>
          <cell r="Y125">
            <v>0</v>
          </cell>
          <cell r="Z125">
            <v>2</v>
          </cell>
          <cell r="AA125">
            <v>0</v>
          </cell>
          <cell r="AB125">
            <v>0</v>
          </cell>
          <cell r="AC125">
            <v>0</v>
          </cell>
          <cell r="AD125">
            <v>3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1</v>
          </cell>
          <cell r="AL125">
            <v>0</v>
          </cell>
          <cell r="AM125">
            <v>0</v>
          </cell>
          <cell r="AN125">
            <v>0</v>
          </cell>
          <cell r="AO125">
            <v>2</v>
          </cell>
          <cell r="AP125">
            <v>0</v>
          </cell>
          <cell r="AQ125">
            <v>0</v>
          </cell>
          <cell r="AR125">
            <v>1</v>
          </cell>
          <cell r="AS125">
            <v>0</v>
          </cell>
          <cell r="AT125">
            <v>0</v>
          </cell>
          <cell r="AU125">
            <v>0</v>
          </cell>
          <cell r="AV125">
            <v>6</v>
          </cell>
          <cell r="AW125">
            <v>1</v>
          </cell>
          <cell r="AX125">
            <v>0</v>
          </cell>
          <cell r="AY125">
            <v>0</v>
          </cell>
          <cell r="AZ125">
            <v>8</v>
          </cell>
          <cell r="BA125">
            <v>0</v>
          </cell>
          <cell r="BB125">
            <v>1</v>
          </cell>
          <cell r="BC125">
            <v>0</v>
          </cell>
          <cell r="BD125">
            <v>5</v>
          </cell>
          <cell r="BE125">
            <v>0</v>
          </cell>
          <cell r="BF125">
            <v>1</v>
          </cell>
          <cell r="BG125">
            <v>0</v>
          </cell>
          <cell r="BH125">
            <v>1</v>
          </cell>
          <cell r="BI125">
            <v>0</v>
          </cell>
          <cell r="BJ125">
            <v>0</v>
          </cell>
          <cell r="BK125">
            <v>0</v>
          </cell>
        </row>
        <row r="126">
          <cell r="A126" t="str">
            <v>0501</v>
          </cell>
          <cell r="B126" t="str">
            <v>F</v>
          </cell>
          <cell r="D126" t="str">
            <v>경기</v>
          </cell>
          <cell r="E126" t="str">
            <v>수원</v>
          </cell>
          <cell r="F126">
            <v>217</v>
          </cell>
          <cell r="G126">
            <v>24</v>
          </cell>
          <cell r="H126">
            <v>49</v>
          </cell>
          <cell r="I126">
            <v>5</v>
          </cell>
          <cell r="J126">
            <v>2</v>
          </cell>
          <cell r="K126">
            <v>2</v>
          </cell>
          <cell r="L126">
            <v>88</v>
          </cell>
          <cell r="M126">
            <v>5</v>
          </cell>
          <cell r="N126">
            <v>60</v>
          </cell>
          <cell r="O126">
            <v>12</v>
          </cell>
          <cell r="P126">
            <v>104</v>
          </cell>
          <cell r="Q126">
            <v>8</v>
          </cell>
          <cell r="R126">
            <v>53</v>
          </cell>
          <cell r="S126">
            <v>4</v>
          </cell>
          <cell r="T126">
            <v>19</v>
          </cell>
          <cell r="U126">
            <v>5</v>
          </cell>
          <cell r="V126">
            <v>7</v>
          </cell>
          <cell r="W126">
            <v>2</v>
          </cell>
          <cell r="X126">
            <v>3</v>
          </cell>
          <cell r="Y126">
            <v>0</v>
          </cell>
          <cell r="Z126">
            <v>11</v>
          </cell>
          <cell r="AA126">
            <v>2</v>
          </cell>
          <cell r="AB126">
            <v>0</v>
          </cell>
          <cell r="AC126">
            <v>0</v>
          </cell>
          <cell r="AD126">
            <v>10</v>
          </cell>
          <cell r="AE126">
            <v>1</v>
          </cell>
          <cell r="AF126">
            <v>5</v>
          </cell>
          <cell r="AG126">
            <v>0</v>
          </cell>
          <cell r="AH126">
            <v>0</v>
          </cell>
          <cell r="AI126">
            <v>0</v>
          </cell>
          <cell r="AJ126">
            <v>1</v>
          </cell>
          <cell r="AK126">
            <v>0</v>
          </cell>
          <cell r="AL126">
            <v>2</v>
          </cell>
          <cell r="AM126">
            <v>0</v>
          </cell>
          <cell r="AN126">
            <v>2</v>
          </cell>
          <cell r="AO126">
            <v>0</v>
          </cell>
          <cell r="AP126">
            <v>0</v>
          </cell>
          <cell r="AQ126">
            <v>0</v>
          </cell>
          <cell r="AR126">
            <v>8</v>
          </cell>
          <cell r="AS126">
            <v>0</v>
          </cell>
          <cell r="AT126">
            <v>0</v>
          </cell>
          <cell r="AU126">
            <v>0</v>
          </cell>
          <cell r="AV126">
            <v>35</v>
          </cell>
          <cell r="AW126">
            <v>1</v>
          </cell>
          <cell r="AX126">
            <v>3</v>
          </cell>
          <cell r="AY126">
            <v>0</v>
          </cell>
          <cell r="AZ126">
            <v>56</v>
          </cell>
          <cell r="BA126">
            <v>7</v>
          </cell>
          <cell r="BB126">
            <v>7</v>
          </cell>
          <cell r="BC126">
            <v>0</v>
          </cell>
          <cell r="BD126">
            <v>33</v>
          </cell>
          <cell r="BE126">
            <v>4</v>
          </cell>
          <cell r="BF126">
            <v>3</v>
          </cell>
          <cell r="BG126">
            <v>0</v>
          </cell>
          <cell r="BH126">
            <v>3</v>
          </cell>
          <cell r="BI126">
            <v>0</v>
          </cell>
          <cell r="BJ126">
            <v>7</v>
          </cell>
          <cell r="BK126">
            <v>0</v>
          </cell>
        </row>
        <row r="127">
          <cell r="A127" t="str">
            <v>0502</v>
          </cell>
          <cell r="B127" t="str">
            <v>F</v>
          </cell>
          <cell r="D127" t="str">
            <v>경기</v>
          </cell>
          <cell r="E127" t="str">
            <v>남수원</v>
          </cell>
          <cell r="F127">
            <v>134</v>
          </cell>
          <cell r="G127">
            <v>15</v>
          </cell>
          <cell r="H127">
            <v>28</v>
          </cell>
          <cell r="I127">
            <v>5</v>
          </cell>
          <cell r="J127">
            <v>2</v>
          </cell>
          <cell r="K127">
            <v>0</v>
          </cell>
          <cell r="L127">
            <v>55</v>
          </cell>
          <cell r="M127">
            <v>3</v>
          </cell>
          <cell r="N127">
            <v>38</v>
          </cell>
          <cell r="O127">
            <v>7</v>
          </cell>
          <cell r="P127">
            <v>62</v>
          </cell>
          <cell r="Q127">
            <v>6</v>
          </cell>
          <cell r="R127">
            <v>34</v>
          </cell>
          <cell r="S127">
            <v>2</v>
          </cell>
          <cell r="T127">
            <v>13</v>
          </cell>
          <cell r="U127">
            <v>3</v>
          </cell>
          <cell r="V127">
            <v>5</v>
          </cell>
          <cell r="W127">
            <v>0</v>
          </cell>
          <cell r="X127">
            <v>0</v>
          </cell>
          <cell r="Y127">
            <v>0</v>
          </cell>
          <cell r="Z127">
            <v>6</v>
          </cell>
          <cell r="AA127">
            <v>0</v>
          </cell>
          <cell r="AB127">
            <v>0</v>
          </cell>
          <cell r="AC127">
            <v>0</v>
          </cell>
          <cell r="AD127">
            <v>7</v>
          </cell>
          <cell r="AE127">
            <v>1</v>
          </cell>
          <cell r="AF127">
            <v>3</v>
          </cell>
          <cell r="AG127">
            <v>2</v>
          </cell>
          <cell r="AH127">
            <v>0</v>
          </cell>
          <cell r="AI127">
            <v>0</v>
          </cell>
          <cell r="AJ127">
            <v>1</v>
          </cell>
          <cell r="AK127">
            <v>1</v>
          </cell>
          <cell r="AL127">
            <v>1</v>
          </cell>
          <cell r="AM127">
            <v>0</v>
          </cell>
          <cell r="AN127">
            <v>1</v>
          </cell>
          <cell r="AO127">
            <v>1</v>
          </cell>
          <cell r="AP127">
            <v>0</v>
          </cell>
          <cell r="AQ127">
            <v>0</v>
          </cell>
          <cell r="AR127">
            <v>4</v>
          </cell>
          <cell r="AS127">
            <v>0</v>
          </cell>
          <cell r="AT127">
            <v>1</v>
          </cell>
          <cell r="AU127">
            <v>0</v>
          </cell>
          <cell r="AV127">
            <v>21</v>
          </cell>
          <cell r="AW127">
            <v>1</v>
          </cell>
          <cell r="AX127">
            <v>2</v>
          </cell>
          <cell r="AY127">
            <v>0</v>
          </cell>
          <cell r="AZ127">
            <v>34</v>
          </cell>
          <cell r="BA127">
            <v>4</v>
          </cell>
          <cell r="BB127">
            <v>5</v>
          </cell>
          <cell r="BC127">
            <v>0</v>
          </cell>
          <cell r="BD127">
            <v>20</v>
          </cell>
          <cell r="BE127">
            <v>1</v>
          </cell>
          <cell r="BF127">
            <v>1</v>
          </cell>
          <cell r="BG127">
            <v>0</v>
          </cell>
          <cell r="BH127">
            <v>2</v>
          </cell>
          <cell r="BI127">
            <v>1</v>
          </cell>
          <cell r="BJ127">
            <v>5</v>
          </cell>
          <cell r="BK127">
            <v>0</v>
          </cell>
        </row>
        <row r="128">
          <cell r="A128" t="str">
            <v>0503</v>
          </cell>
          <cell r="B128" t="str">
            <v>F</v>
          </cell>
          <cell r="D128" t="str">
            <v>경기</v>
          </cell>
          <cell r="E128" t="str">
            <v>북수원</v>
          </cell>
          <cell r="F128">
            <v>223</v>
          </cell>
          <cell r="G128">
            <v>24</v>
          </cell>
          <cell r="H128">
            <v>50</v>
          </cell>
          <cell r="I128">
            <v>3</v>
          </cell>
          <cell r="J128">
            <v>2</v>
          </cell>
          <cell r="K128">
            <v>0</v>
          </cell>
          <cell r="L128">
            <v>90</v>
          </cell>
          <cell r="M128">
            <v>8</v>
          </cell>
          <cell r="N128">
            <v>63</v>
          </cell>
          <cell r="O128">
            <v>5</v>
          </cell>
          <cell r="P128">
            <v>105</v>
          </cell>
          <cell r="Q128">
            <v>17</v>
          </cell>
          <cell r="R128">
            <v>55</v>
          </cell>
          <cell r="S128">
            <v>2</v>
          </cell>
          <cell r="T128">
            <v>21</v>
          </cell>
          <cell r="U128">
            <v>3</v>
          </cell>
          <cell r="V128">
            <v>7</v>
          </cell>
          <cell r="W128">
            <v>1</v>
          </cell>
          <cell r="X128">
            <v>3</v>
          </cell>
          <cell r="Y128">
            <v>0</v>
          </cell>
          <cell r="Z128">
            <v>11</v>
          </cell>
          <cell r="AA128">
            <v>1</v>
          </cell>
          <cell r="AB128">
            <v>0</v>
          </cell>
          <cell r="AC128">
            <v>0</v>
          </cell>
          <cell r="AD128">
            <v>11</v>
          </cell>
          <cell r="AE128">
            <v>0</v>
          </cell>
          <cell r="AF128">
            <v>6</v>
          </cell>
          <cell r="AG128">
            <v>0</v>
          </cell>
          <cell r="AH128">
            <v>0</v>
          </cell>
          <cell r="AI128">
            <v>0</v>
          </cell>
          <cell r="AJ128">
            <v>1</v>
          </cell>
          <cell r="AK128">
            <v>0</v>
          </cell>
          <cell r="AL128">
            <v>1</v>
          </cell>
          <cell r="AM128">
            <v>0</v>
          </cell>
          <cell r="AN128">
            <v>2</v>
          </cell>
          <cell r="AO128">
            <v>0</v>
          </cell>
          <cell r="AP128">
            <v>0</v>
          </cell>
          <cell r="AQ128">
            <v>0</v>
          </cell>
          <cell r="AR128">
            <v>8</v>
          </cell>
          <cell r="AS128">
            <v>1</v>
          </cell>
          <cell r="AT128">
            <v>0</v>
          </cell>
          <cell r="AU128">
            <v>0</v>
          </cell>
          <cell r="AV128">
            <v>35</v>
          </cell>
          <cell r="AW128">
            <v>6</v>
          </cell>
          <cell r="AX128">
            <v>3</v>
          </cell>
          <cell r="AY128">
            <v>0</v>
          </cell>
          <cell r="AZ128">
            <v>57</v>
          </cell>
          <cell r="BA128">
            <v>10</v>
          </cell>
          <cell r="BB128">
            <v>8</v>
          </cell>
          <cell r="BC128">
            <v>1</v>
          </cell>
          <cell r="BD128">
            <v>34</v>
          </cell>
          <cell r="BE128">
            <v>0</v>
          </cell>
          <cell r="BF128">
            <v>3</v>
          </cell>
          <cell r="BG128">
            <v>1</v>
          </cell>
          <cell r="BH128">
            <v>3</v>
          </cell>
          <cell r="BI128">
            <v>0</v>
          </cell>
          <cell r="BJ128">
            <v>7</v>
          </cell>
          <cell r="BK128">
            <v>0</v>
          </cell>
        </row>
        <row r="129">
          <cell r="A129" t="str">
            <v>0504</v>
          </cell>
          <cell r="B129" t="str">
            <v>F</v>
          </cell>
          <cell r="D129" t="str">
            <v>경기</v>
          </cell>
          <cell r="E129" t="str">
            <v>동수원</v>
          </cell>
          <cell r="F129">
            <v>137</v>
          </cell>
          <cell r="G129">
            <v>9</v>
          </cell>
          <cell r="H129">
            <v>30</v>
          </cell>
          <cell r="I129">
            <v>0</v>
          </cell>
          <cell r="J129">
            <v>2</v>
          </cell>
          <cell r="K129">
            <v>0</v>
          </cell>
          <cell r="L129">
            <v>55</v>
          </cell>
          <cell r="M129">
            <v>5</v>
          </cell>
          <cell r="N129">
            <v>39</v>
          </cell>
          <cell r="O129">
            <v>4</v>
          </cell>
          <cell r="P129">
            <v>65</v>
          </cell>
          <cell r="Q129">
            <v>4</v>
          </cell>
          <cell r="R129">
            <v>33</v>
          </cell>
          <cell r="S129">
            <v>1</v>
          </cell>
          <cell r="T129">
            <v>13</v>
          </cell>
          <cell r="U129">
            <v>4</v>
          </cell>
          <cell r="V129">
            <v>5</v>
          </cell>
          <cell r="W129">
            <v>0</v>
          </cell>
          <cell r="X129">
            <v>1</v>
          </cell>
          <cell r="Y129">
            <v>0</v>
          </cell>
          <cell r="Z129">
            <v>7</v>
          </cell>
          <cell r="AA129">
            <v>0</v>
          </cell>
          <cell r="AB129">
            <v>0</v>
          </cell>
          <cell r="AC129">
            <v>0</v>
          </cell>
          <cell r="AD129">
            <v>6</v>
          </cell>
          <cell r="AE129">
            <v>0</v>
          </cell>
          <cell r="AF129">
            <v>3</v>
          </cell>
          <cell r="AG129">
            <v>0</v>
          </cell>
          <cell r="AH129">
            <v>0</v>
          </cell>
          <cell r="AI129">
            <v>0</v>
          </cell>
          <cell r="AJ129">
            <v>1</v>
          </cell>
          <cell r="AK129">
            <v>0</v>
          </cell>
          <cell r="AL129">
            <v>1</v>
          </cell>
          <cell r="AM129">
            <v>0</v>
          </cell>
          <cell r="AN129">
            <v>1</v>
          </cell>
          <cell r="AO129">
            <v>0</v>
          </cell>
          <cell r="AP129">
            <v>0</v>
          </cell>
          <cell r="AQ129">
            <v>0</v>
          </cell>
          <cell r="AR129">
            <v>5</v>
          </cell>
          <cell r="AS129">
            <v>0</v>
          </cell>
          <cell r="AT129">
            <v>0</v>
          </cell>
          <cell r="AU129">
            <v>0</v>
          </cell>
          <cell r="AV129">
            <v>22</v>
          </cell>
          <cell r="AW129">
            <v>4</v>
          </cell>
          <cell r="AX129">
            <v>2</v>
          </cell>
          <cell r="AY129">
            <v>0</v>
          </cell>
          <cell r="AZ129">
            <v>35</v>
          </cell>
          <cell r="BA129">
            <v>0</v>
          </cell>
          <cell r="BB129">
            <v>5</v>
          </cell>
          <cell r="BC129">
            <v>1</v>
          </cell>
          <cell r="BD129">
            <v>20</v>
          </cell>
          <cell r="BE129">
            <v>0</v>
          </cell>
          <cell r="BF129">
            <v>1</v>
          </cell>
          <cell r="BG129">
            <v>0</v>
          </cell>
          <cell r="BH129">
            <v>2</v>
          </cell>
          <cell r="BI129">
            <v>0</v>
          </cell>
          <cell r="BJ129">
            <v>5</v>
          </cell>
          <cell r="BK129">
            <v>0</v>
          </cell>
        </row>
        <row r="130">
          <cell r="A130" t="str">
            <v>0505</v>
          </cell>
          <cell r="B130" t="str">
            <v>F</v>
          </cell>
          <cell r="D130" t="str">
            <v>경기</v>
          </cell>
          <cell r="E130" t="str">
            <v>평택</v>
          </cell>
          <cell r="F130">
            <v>131</v>
          </cell>
          <cell r="G130">
            <v>11</v>
          </cell>
          <cell r="H130">
            <v>27</v>
          </cell>
          <cell r="I130">
            <v>0</v>
          </cell>
          <cell r="J130">
            <v>2</v>
          </cell>
          <cell r="K130">
            <v>0</v>
          </cell>
          <cell r="L130">
            <v>56</v>
          </cell>
          <cell r="M130">
            <v>6</v>
          </cell>
          <cell r="N130">
            <v>35</v>
          </cell>
          <cell r="O130">
            <v>3</v>
          </cell>
          <cell r="P130">
            <v>60</v>
          </cell>
          <cell r="Q130">
            <v>5</v>
          </cell>
          <cell r="R130">
            <v>36</v>
          </cell>
          <cell r="S130">
            <v>3</v>
          </cell>
          <cell r="T130">
            <v>12</v>
          </cell>
          <cell r="U130">
            <v>3</v>
          </cell>
          <cell r="V130">
            <v>5</v>
          </cell>
          <cell r="W130">
            <v>0</v>
          </cell>
          <cell r="X130">
            <v>1</v>
          </cell>
          <cell r="Y130">
            <v>0</v>
          </cell>
          <cell r="Z130">
            <v>5</v>
          </cell>
          <cell r="AA130">
            <v>0</v>
          </cell>
          <cell r="AB130">
            <v>0</v>
          </cell>
          <cell r="AC130">
            <v>0</v>
          </cell>
          <cell r="AD130">
            <v>6</v>
          </cell>
          <cell r="AE130">
            <v>0</v>
          </cell>
          <cell r="AF130">
            <v>2</v>
          </cell>
          <cell r="AG130">
            <v>0</v>
          </cell>
          <cell r="AH130">
            <v>0</v>
          </cell>
          <cell r="AI130">
            <v>0</v>
          </cell>
          <cell r="AJ130">
            <v>1</v>
          </cell>
          <cell r="AK130">
            <v>0</v>
          </cell>
          <cell r="AL130">
            <v>1</v>
          </cell>
          <cell r="AM130">
            <v>0</v>
          </cell>
          <cell r="AN130">
            <v>2</v>
          </cell>
          <cell r="AO130">
            <v>0</v>
          </cell>
          <cell r="AP130">
            <v>0</v>
          </cell>
          <cell r="AQ130">
            <v>0</v>
          </cell>
          <cell r="AR130">
            <v>4</v>
          </cell>
          <cell r="AS130">
            <v>0</v>
          </cell>
          <cell r="AT130">
            <v>1</v>
          </cell>
          <cell r="AU130">
            <v>0</v>
          </cell>
          <cell r="AV130">
            <v>20</v>
          </cell>
          <cell r="AW130">
            <v>3</v>
          </cell>
          <cell r="AX130">
            <v>1</v>
          </cell>
          <cell r="AY130">
            <v>0</v>
          </cell>
          <cell r="AZ130">
            <v>33</v>
          </cell>
          <cell r="BA130">
            <v>2</v>
          </cell>
          <cell r="BB130">
            <v>5</v>
          </cell>
          <cell r="BC130">
            <v>0</v>
          </cell>
          <cell r="BD130">
            <v>22</v>
          </cell>
          <cell r="BE130">
            <v>3</v>
          </cell>
          <cell r="BF130">
            <v>1</v>
          </cell>
          <cell r="BG130">
            <v>0</v>
          </cell>
          <cell r="BH130">
            <v>3</v>
          </cell>
          <cell r="BI130">
            <v>0</v>
          </cell>
          <cell r="BJ130">
            <v>4</v>
          </cell>
          <cell r="BK130">
            <v>0</v>
          </cell>
        </row>
        <row r="131">
          <cell r="A131" t="str">
            <v>0506</v>
          </cell>
          <cell r="B131" t="str">
            <v>F</v>
          </cell>
          <cell r="D131" t="str">
            <v>경기</v>
          </cell>
          <cell r="E131" t="str">
            <v>송탄</v>
          </cell>
          <cell r="F131">
            <v>114</v>
          </cell>
          <cell r="G131">
            <v>13</v>
          </cell>
          <cell r="H131">
            <v>26</v>
          </cell>
          <cell r="I131">
            <v>2</v>
          </cell>
          <cell r="J131">
            <v>1</v>
          </cell>
          <cell r="K131">
            <v>0</v>
          </cell>
          <cell r="L131">
            <v>45</v>
          </cell>
          <cell r="M131">
            <v>8</v>
          </cell>
          <cell r="N131">
            <v>32</v>
          </cell>
          <cell r="O131">
            <v>1</v>
          </cell>
          <cell r="P131">
            <v>55</v>
          </cell>
          <cell r="Q131">
            <v>9</v>
          </cell>
          <cell r="R131">
            <v>27</v>
          </cell>
          <cell r="S131">
            <v>3</v>
          </cell>
          <cell r="T131">
            <v>11</v>
          </cell>
          <cell r="U131">
            <v>1</v>
          </cell>
          <cell r="V131">
            <v>4</v>
          </cell>
          <cell r="W131">
            <v>0</v>
          </cell>
          <cell r="X131">
            <v>0</v>
          </cell>
          <cell r="Y131">
            <v>0</v>
          </cell>
          <cell r="Z131">
            <v>5</v>
          </cell>
          <cell r="AA131">
            <v>0</v>
          </cell>
          <cell r="AB131">
            <v>0</v>
          </cell>
          <cell r="AC131">
            <v>0</v>
          </cell>
          <cell r="AD131">
            <v>6</v>
          </cell>
          <cell r="AE131">
            <v>0</v>
          </cell>
          <cell r="AF131">
            <v>3</v>
          </cell>
          <cell r="AG131">
            <v>0</v>
          </cell>
          <cell r="AH131">
            <v>0</v>
          </cell>
          <cell r="AI131">
            <v>0</v>
          </cell>
          <cell r="AJ131">
            <v>1</v>
          </cell>
          <cell r="AK131">
            <v>0</v>
          </cell>
          <cell r="AL131">
            <v>1</v>
          </cell>
          <cell r="AM131">
            <v>0</v>
          </cell>
          <cell r="AN131">
            <v>2</v>
          </cell>
          <cell r="AO131">
            <v>1</v>
          </cell>
          <cell r="AP131">
            <v>0</v>
          </cell>
          <cell r="AQ131">
            <v>1</v>
          </cell>
          <cell r="AR131">
            <v>4</v>
          </cell>
          <cell r="AS131">
            <v>0</v>
          </cell>
          <cell r="AT131">
            <v>0</v>
          </cell>
          <cell r="AU131">
            <v>0</v>
          </cell>
          <cell r="AV131">
            <v>18</v>
          </cell>
          <cell r="AW131">
            <v>5</v>
          </cell>
          <cell r="AX131">
            <v>1</v>
          </cell>
          <cell r="AY131">
            <v>0</v>
          </cell>
          <cell r="AZ131">
            <v>30</v>
          </cell>
          <cell r="BA131">
            <v>2</v>
          </cell>
          <cell r="BB131">
            <v>4</v>
          </cell>
          <cell r="BC131">
            <v>1</v>
          </cell>
          <cell r="BD131">
            <v>17</v>
          </cell>
          <cell r="BE131">
            <v>2</v>
          </cell>
          <cell r="BF131">
            <v>1</v>
          </cell>
          <cell r="BG131">
            <v>0</v>
          </cell>
          <cell r="BH131">
            <v>2</v>
          </cell>
          <cell r="BI131">
            <v>0</v>
          </cell>
          <cell r="BJ131">
            <v>3</v>
          </cell>
          <cell r="BK131">
            <v>0</v>
          </cell>
        </row>
        <row r="132">
          <cell r="A132" t="str">
            <v>0507</v>
          </cell>
          <cell r="B132" t="str">
            <v>F</v>
          </cell>
          <cell r="D132" t="str">
            <v>경기</v>
          </cell>
          <cell r="E132" t="str">
            <v>오산</v>
          </cell>
          <cell r="F132">
            <v>114</v>
          </cell>
          <cell r="G132">
            <v>17</v>
          </cell>
          <cell r="H132">
            <v>27</v>
          </cell>
          <cell r="I132">
            <v>2</v>
          </cell>
          <cell r="J132">
            <v>1</v>
          </cell>
          <cell r="K132">
            <v>0</v>
          </cell>
          <cell r="L132">
            <v>46</v>
          </cell>
          <cell r="M132">
            <v>6</v>
          </cell>
          <cell r="N132">
            <v>33</v>
          </cell>
          <cell r="O132">
            <v>6</v>
          </cell>
          <cell r="P132">
            <v>52</v>
          </cell>
          <cell r="Q132">
            <v>6</v>
          </cell>
          <cell r="R132">
            <v>29</v>
          </cell>
          <cell r="S132">
            <v>5</v>
          </cell>
          <cell r="T132">
            <v>11</v>
          </cell>
          <cell r="U132">
            <v>4</v>
          </cell>
          <cell r="V132">
            <v>4</v>
          </cell>
          <cell r="W132">
            <v>0</v>
          </cell>
          <cell r="X132">
            <v>0</v>
          </cell>
          <cell r="Y132">
            <v>0</v>
          </cell>
          <cell r="Z132">
            <v>6</v>
          </cell>
          <cell r="AA132">
            <v>0</v>
          </cell>
          <cell r="AB132">
            <v>0</v>
          </cell>
          <cell r="AC132">
            <v>0</v>
          </cell>
          <cell r="AD132">
            <v>6</v>
          </cell>
          <cell r="AE132">
            <v>2</v>
          </cell>
          <cell r="AF132">
            <v>3</v>
          </cell>
          <cell r="AG132">
            <v>0</v>
          </cell>
          <cell r="AH132">
            <v>0</v>
          </cell>
          <cell r="AI132">
            <v>0</v>
          </cell>
          <cell r="AJ132">
            <v>1</v>
          </cell>
          <cell r="AK132">
            <v>0</v>
          </cell>
          <cell r="AL132">
            <v>1</v>
          </cell>
          <cell r="AM132">
            <v>0</v>
          </cell>
          <cell r="AN132">
            <v>2</v>
          </cell>
          <cell r="AO132">
            <v>0</v>
          </cell>
          <cell r="AP132">
            <v>0</v>
          </cell>
          <cell r="AQ132">
            <v>0</v>
          </cell>
          <cell r="AR132">
            <v>4</v>
          </cell>
          <cell r="AS132">
            <v>0</v>
          </cell>
          <cell r="AT132">
            <v>0</v>
          </cell>
          <cell r="AU132">
            <v>0</v>
          </cell>
          <cell r="AV132">
            <v>17</v>
          </cell>
          <cell r="AW132">
            <v>1</v>
          </cell>
          <cell r="AX132">
            <v>1</v>
          </cell>
          <cell r="AY132">
            <v>0</v>
          </cell>
          <cell r="AZ132">
            <v>28</v>
          </cell>
          <cell r="BA132">
            <v>5</v>
          </cell>
          <cell r="BB132">
            <v>4</v>
          </cell>
          <cell r="BC132">
            <v>2</v>
          </cell>
          <cell r="BD132">
            <v>18</v>
          </cell>
          <cell r="BE132">
            <v>2</v>
          </cell>
          <cell r="BF132">
            <v>1</v>
          </cell>
          <cell r="BG132">
            <v>0</v>
          </cell>
          <cell r="BH132">
            <v>2</v>
          </cell>
          <cell r="BI132">
            <v>0</v>
          </cell>
          <cell r="BJ132">
            <v>4</v>
          </cell>
          <cell r="BK132">
            <v>1</v>
          </cell>
        </row>
        <row r="133">
          <cell r="A133" t="str">
            <v>0508</v>
          </cell>
          <cell r="B133" t="str">
            <v>F</v>
          </cell>
          <cell r="D133" t="str">
            <v>경기</v>
          </cell>
          <cell r="E133" t="str">
            <v>발안</v>
          </cell>
          <cell r="F133">
            <v>100</v>
          </cell>
          <cell r="G133">
            <v>8</v>
          </cell>
          <cell r="H133">
            <v>24</v>
          </cell>
          <cell r="I133">
            <v>2</v>
          </cell>
          <cell r="J133">
            <v>1</v>
          </cell>
          <cell r="K133">
            <v>0</v>
          </cell>
          <cell r="L133">
            <v>40</v>
          </cell>
          <cell r="M133">
            <v>5</v>
          </cell>
          <cell r="N133">
            <v>30</v>
          </cell>
          <cell r="O133">
            <v>2</v>
          </cell>
          <cell r="P133">
            <v>45</v>
          </cell>
          <cell r="Q133">
            <v>4</v>
          </cell>
          <cell r="R133">
            <v>25</v>
          </cell>
          <cell r="S133">
            <v>2</v>
          </cell>
          <cell r="T133">
            <v>10</v>
          </cell>
          <cell r="U133">
            <v>0</v>
          </cell>
          <cell r="V133">
            <v>4</v>
          </cell>
          <cell r="W133">
            <v>0</v>
          </cell>
          <cell r="X133">
            <v>1</v>
          </cell>
          <cell r="Y133">
            <v>0</v>
          </cell>
          <cell r="Z133">
            <v>5</v>
          </cell>
          <cell r="AA133">
            <v>1</v>
          </cell>
          <cell r="AB133">
            <v>0</v>
          </cell>
          <cell r="AC133">
            <v>0</v>
          </cell>
          <cell r="AD133">
            <v>6</v>
          </cell>
          <cell r="AE133">
            <v>1</v>
          </cell>
          <cell r="AF133">
            <v>2</v>
          </cell>
          <cell r="AG133">
            <v>0</v>
          </cell>
          <cell r="AH133">
            <v>0</v>
          </cell>
          <cell r="AI133">
            <v>0</v>
          </cell>
          <cell r="AJ133">
            <v>1</v>
          </cell>
          <cell r="AK133">
            <v>0</v>
          </cell>
          <cell r="AL133">
            <v>0</v>
          </cell>
          <cell r="AM133">
            <v>0</v>
          </cell>
          <cell r="AN133">
            <v>1</v>
          </cell>
          <cell r="AO133">
            <v>0</v>
          </cell>
          <cell r="AP133">
            <v>0</v>
          </cell>
          <cell r="AQ133">
            <v>0</v>
          </cell>
          <cell r="AR133">
            <v>4</v>
          </cell>
          <cell r="AS133">
            <v>0</v>
          </cell>
          <cell r="AT133">
            <v>0</v>
          </cell>
          <cell r="AU133">
            <v>0</v>
          </cell>
          <cell r="AV133">
            <v>15</v>
          </cell>
          <cell r="AW133">
            <v>3</v>
          </cell>
          <cell r="AX133">
            <v>1</v>
          </cell>
          <cell r="AY133">
            <v>0</v>
          </cell>
          <cell r="AZ133">
            <v>24</v>
          </cell>
          <cell r="BA133">
            <v>1</v>
          </cell>
          <cell r="BB133">
            <v>4</v>
          </cell>
          <cell r="BC133">
            <v>1</v>
          </cell>
          <cell r="BD133">
            <v>16</v>
          </cell>
          <cell r="BE133">
            <v>1</v>
          </cell>
          <cell r="BF133">
            <v>1</v>
          </cell>
          <cell r="BG133">
            <v>0</v>
          </cell>
          <cell r="BH133">
            <v>2</v>
          </cell>
          <cell r="BI133">
            <v>0</v>
          </cell>
          <cell r="BJ133">
            <v>2</v>
          </cell>
          <cell r="BK133">
            <v>0</v>
          </cell>
        </row>
        <row r="134">
          <cell r="A134" t="str">
            <v>0509</v>
          </cell>
          <cell r="B134" t="str">
            <v>F</v>
          </cell>
          <cell r="D134" t="str">
            <v>경기</v>
          </cell>
          <cell r="E134" t="str">
            <v>안성</v>
          </cell>
          <cell r="F134">
            <v>99</v>
          </cell>
          <cell r="G134">
            <v>9</v>
          </cell>
          <cell r="H134">
            <v>22</v>
          </cell>
          <cell r="I134">
            <v>0</v>
          </cell>
          <cell r="J134">
            <v>1</v>
          </cell>
          <cell r="K134">
            <v>2</v>
          </cell>
          <cell r="L134">
            <v>41</v>
          </cell>
          <cell r="M134">
            <v>3</v>
          </cell>
          <cell r="N134">
            <v>29</v>
          </cell>
          <cell r="O134">
            <v>3</v>
          </cell>
          <cell r="P134">
            <v>43</v>
          </cell>
          <cell r="Q134">
            <v>4</v>
          </cell>
          <cell r="R134">
            <v>27</v>
          </cell>
          <cell r="S134">
            <v>2</v>
          </cell>
          <cell r="T134">
            <v>11</v>
          </cell>
          <cell r="U134">
            <v>1</v>
          </cell>
          <cell r="V134">
            <v>3</v>
          </cell>
          <cell r="W134">
            <v>0</v>
          </cell>
          <cell r="X134">
            <v>1</v>
          </cell>
          <cell r="Y134">
            <v>0</v>
          </cell>
          <cell r="Z134">
            <v>5</v>
          </cell>
          <cell r="AA134">
            <v>0</v>
          </cell>
          <cell r="AB134">
            <v>0</v>
          </cell>
          <cell r="AC134">
            <v>0</v>
          </cell>
          <cell r="AD134">
            <v>5</v>
          </cell>
          <cell r="AE134">
            <v>0</v>
          </cell>
          <cell r="AF134">
            <v>1</v>
          </cell>
          <cell r="AG134">
            <v>0</v>
          </cell>
          <cell r="AH134">
            <v>0</v>
          </cell>
          <cell r="AI134">
            <v>0</v>
          </cell>
          <cell r="AJ134">
            <v>1</v>
          </cell>
          <cell r="AK134">
            <v>0</v>
          </cell>
          <cell r="AL134">
            <v>1</v>
          </cell>
          <cell r="AM134">
            <v>0</v>
          </cell>
          <cell r="AN134">
            <v>1</v>
          </cell>
          <cell r="AO134">
            <v>0</v>
          </cell>
          <cell r="AP134">
            <v>0</v>
          </cell>
          <cell r="AQ134">
            <v>0</v>
          </cell>
          <cell r="AR134">
            <v>4</v>
          </cell>
          <cell r="AS134">
            <v>0</v>
          </cell>
          <cell r="AT134">
            <v>0</v>
          </cell>
          <cell r="AU134">
            <v>0</v>
          </cell>
          <cell r="AV134">
            <v>14</v>
          </cell>
          <cell r="AW134">
            <v>1</v>
          </cell>
          <cell r="AX134">
            <v>1</v>
          </cell>
          <cell r="AY134">
            <v>0</v>
          </cell>
          <cell r="AZ134">
            <v>23</v>
          </cell>
          <cell r="BA134">
            <v>3</v>
          </cell>
          <cell r="BB134">
            <v>4</v>
          </cell>
          <cell r="BC134">
            <v>0</v>
          </cell>
          <cell r="BD134">
            <v>17</v>
          </cell>
          <cell r="BE134">
            <v>1</v>
          </cell>
          <cell r="BF134">
            <v>1</v>
          </cell>
          <cell r="BG134">
            <v>0</v>
          </cell>
          <cell r="BH134">
            <v>2</v>
          </cell>
          <cell r="BI134">
            <v>1</v>
          </cell>
          <cell r="BJ134">
            <v>3</v>
          </cell>
          <cell r="BK134">
            <v>0</v>
          </cell>
        </row>
        <row r="135">
          <cell r="A135" t="str">
            <v>0510</v>
          </cell>
          <cell r="B135" t="str">
            <v>F</v>
          </cell>
          <cell r="D135" t="str">
            <v>경기</v>
          </cell>
          <cell r="E135" t="str">
            <v>안중</v>
          </cell>
          <cell r="F135">
            <v>73</v>
          </cell>
          <cell r="G135">
            <v>11</v>
          </cell>
          <cell r="H135">
            <v>16</v>
          </cell>
          <cell r="I135">
            <v>2</v>
          </cell>
          <cell r="J135">
            <v>1</v>
          </cell>
          <cell r="K135">
            <v>0</v>
          </cell>
          <cell r="L135">
            <v>31</v>
          </cell>
          <cell r="M135">
            <v>5</v>
          </cell>
          <cell r="N135">
            <v>20</v>
          </cell>
          <cell r="O135">
            <v>3</v>
          </cell>
          <cell r="P135">
            <v>33</v>
          </cell>
          <cell r="Q135">
            <v>4</v>
          </cell>
          <cell r="R135">
            <v>20</v>
          </cell>
          <cell r="S135">
            <v>4</v>
          </cell>
          <cell r="T135">
            <v>6</v>
          </cell>
          <cell r="U135">
            <v>1</v>
          </cell>
          <cell r="V135">
            <v>2</v>
          </cell>
          <cell r="W135">
            <v>0</v>
          </cell>
          <cell r="X135">
            <v>1</v>
          </cell>
          <cell r="Y135">
            <v>0</v>
          </cell>
          <cell r="Z135">
            <v>4</v>
          </cell>
          <cell r="AA135">
            <v>0</v>
          </cell>
          <cell r="AB135">
            <v>0</v>
          </cell>
          <cell r="AC135">
            <v>0</v>
          </cell>
          <cell r="AD135">
            <v>4</v>
          </cell>
          <cell r="AE135">
            <v>1</v>
          </cell>
          <cell r="AF135">
            <v>2</v>
          </cell>
          <cell r="AG135">
            <v>1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1</v>
          </cell>
          <cell r="AO135">
            <v>0</v>
          </cell>
          <cell r="AP135">
            <v>0</v>
          </cell>
          <cell r="AQ135">
            <v>0</v>
          </cell>
          <cell r="AR135">
            <v>2</v>
          </cell>
          <cell r="AS135">
            <v>0</v>
          </cell>
          <cell r="AT135">
            <v>0</v>
          </cell>
          <cell r="AU135">
            <v>0</v>
          </cell>
          <cell r="AV135">
            <v>11</v>
          </cell>
          <cell r="AW135">
            <v>1</v>
          </cell>
          <cell r="AX135">
            <v>1</v>
          </cell>
          <cell r="AY135">
            <v>0</v>
          </cell>
          <cell r="AZ135">
            <v>18</v>
          </cell>
          <cell r="BA135">
            <v>3</v>
          </cell>
          <cell r="BB135">
            <v>4</v>
          </cell>
          <cell r="BC135">
            <v>0</v>
          </cell>
          <cell r="BD135">
            <v>12</v>
          </cell>
          <cell r="BE135">
            <v>4</v>
          </cell>
          <cell r="BF135">
            <v>1</v>
          </cell>
          <cell r="BG135">
            <v>0</v>
          </cell>
          <cell r="BH135">
            <v>1</v>
          </cell>
          <cell r="BI135">
            <v>0</v>
          </cell>
          <cell r="BJ135">
            <v>2</v>
          </cell>
          <cell r="BK135">
            <v>0</v>
          </cell>
        </row>
        <row r="136">
          <cell r="A136" t="str">
            <v>0512</v>
          </cell>
          <cell r="B136" t="str">
            <v>F</v>
          </cell>
          <cell r="D136" t="str">
            <v>경기</v>
          </cell>
          <cell r="E136" t="str">
            <v>안양</v>
          </cell>
          <cell r="F136">
            <v>272</v>
          </cell>
          <cell r="G136">
            <v>25</v>
          </cell>
          <cell r="H136">
            <v>52</v>
          </cell>
          <cell r="I136">
            <v>9</v>
          </cell>
          <cell r="J136">
            <v>2</v>
          </cell>
          <cell r="K136">
            <v>0</v>
          </cell>
          <cell r="L136">
            <v>119</v>
          </cell>
          <cell r="M136">
            <v>9</v>
          </cell>
          <cell r="N136">
            <v>64</v>
          </cell>
          <cell r="O136">
            <v>8</v>
          </cell>
          <cell r="P136">
            <v>138</v>
          </cell>
          <cell r="Q136">
            <v>12</v>
          </cell>
          <cell r="R136">
            <v>70</v>
          </cell>
          <cell r="S136">
            <v>5</v>
          </cell>
          <cell r="T136">
            <v>21</v>
          </cell>
          <cell r="U136">
            <v>1</v>
          </cell>
          <cell r="V136">
            <v>7</v>
          </cell>
          <cell r="W136">
            <v>0</v>
          </cell>
          <cell r="X136">
            <v>2</v>
          </cell>
          <cell r="Y136">
            <v>1</v>
          </cell>
          <cell r="Z136">
            <v>12</v>
          </cell>
          <cell r="AA136">
            <v>1</v>
          </cell>
          <cell r="AB136">
            <v>0</v>
          </cell>
          <cell r="AC136">
            <v>0</v>
          </cell>
          <cell r="AD136">
            <v>11</v>
          </cell>
          <cell r="AE136">
            <v>4</v>
          </cell>
          <cell r="AF136">
            <v>6</v>
          </cell>
          <cell r="AG136">
            <v>0</v>
          </cell>
          <cell r="AH136">
            <v>0</v>
          </cell>
          <cell r="AI136">
            <v>0</v>
          </cell>
          <cell r="AJ136">
            <v>2</v>
          </cell>
          <cell r="AK136">
            <v>1</v>
          </cell>
          <cell r="AL136">
            <v>1</v>
          </cell>
          <cell r="AM136">
            <v>0</v>
          </cell>
          <cell r="AN136">
            <v>2</v>
          </cell>
          <cell r="AO136">
            <v>1</v>
          </cell>
          <cell r="AP136">
            <v>0</v>
          </cell>
          <cell r="AQ136">
            <v>0</v>
          </cell>
          <cell r="AR136">
            <v>9</v>
          </cell>
          <cell r="AS136">
            <v>1</v>
          </cell>
          <cell r="AT136">
            <v>0</v>
          </cell>
          <cell r="AU136">
            <v>0</v>
          </cell>
          <cell r="AV136">
            <v>49</v>
          </cell>
          <cell r="AW136">
            <v>4</v>
          </cell>
          <cell r="AX136">
            <v>4</v>
          </cell>
          <cell r="AY136">
            <v>0</v>
          </cell>
          <cell r="AZ136">
            <v>74</v>
          </cell>
          <cell r="BA136">
            <v>6</v>
          </cell>
          <cell r="BB136">
            <v>8</v>
          </cell>
          <cell r="BC136">
            <v>1</v>
          </cell>
          <cell r="BD136">
            <v>48</v>
          </cell>
          <cell r="BE136">
            <v>1</v>
          </cell>
          <cell r="BF136">
            <v>3</v>
          </cell>
          <cell r="BG136">
            <v>1</v>
          </cell>
          <cell r="BH136">
            <v>4</v>
          </cell>
          <cell r="BI136">
            <v>0</v>
          </cell>
          <cell r="BJ136">
            <v>7</v>
          </cell>
          <cell r="BK136">
            <v>2</v>
          </cell>
        </row>
        <row r="137">
          <cell r="A137" t="str">
            <v>0513</v>
          </cell>
          <cell r="B137" t="str">
            <v>F</v>
          </cell>
          <cell r="D137" t="str">
            <v>경기</v>
          </cell>
          <cell r="E137" t="str">
            <v>비산</v>
          </cell>
          <cell r="F137">
            <v>164</v>
          </cell>
          <cell r="G137">
            <v>20</v>
          </cell>
          <cell r="H137">
            <v>38</v>
          </cell>
          <cell r="I137">
            <v>8</v>
          </cell>
          <cell r="J137">
            <v>2</v>
          </cell>
          <cell r="K137">
            <v>0</v>
          </cell>
          <cell r="L137">
            <v>66</v>
          </cell>
          <cell r="M137">
            <v>5</v>
          </cell>
          <cell r="N137">
            <v>47</v>
          </cell>
          <cell r="O137">
            <v>7</v>
          </cell>
          <cell r="P137">
            <v>76</v>
          </cell>
          <cell r="Q137">
            <v>11</v>
          </cell>
          <cell r="R137">
            <v>41</v>
          </cell>
          <cell r="S137">
            <v>2</v>
          </cell>
          <cell r="T137">
            <v>15</v>
          </cell>
          <cell r="U137">
            <v>1</v>
          </cell>
          <cell r="V137">
            <v>5</v>
          </cell>
          <cell r="W137">
            <v>1</v>
          </cell>
          <cell r="X137">
            <v>2</v>
          </cell>
          <cell r="Y137">
            <v>0</v>
          </cell>
          <cell r="Z137">
            <v>8</v>
          </cell>
          <cell r="AA137">
            <v>1</v>
          </cell>
          <cell r="AB137">
            <v>0</v>
          </cell>
          <cell r="AC137">
            <v>0</v>
          </cell>
          <cell r="AD137">
            <v>9</v>
          </cell>
          <cell r="AE137">
            <v>3</v>
          </cell>
          <cell r="AF137">
            <v>4</v>
          </cell>
          <cell r="AG137">
            <v>1</v>
          </cell>
          <cell r="AH137">
            <v>0</v>
          </cell>
          <cell r="AI137">
            <v>0</v>
          </cell>
          <cell r="AJ137">
            <v>1</v>
          </cell>
          <cell r="AK137">
            <v>0</v>
          </cell>
          <cell r="AL137">
            <v>1</v>
          </cell>
          <cell r="AM137">
            <v>0</v>
          </cell>
          <cell r="AN137">
            <v>3</v>
          </cell>
          <cell r="AO137">
            <v>1</v>
          </cell>
          <cell r="AP137">
            <v>0</v>
          </cell>
          <cell r="AQ137">
            <v>0</v>
          </cell>
          <cell r="AR137">
            <v>5</v>
          </cell>
          <cell r="AS137">
            <v>1</v>
          </cell>
          <cell r="AT137">
            <v>0</v>
          </cell>
          <cell r="AU137">
            <v>0</v>
          </cell>
          <cell r="AV137">
            <v>25</v>
          </cell>
          <cell r="AW137">
            <v>3</v>
          </cell>
          <cell r="AX137">
            <v>2</v>
          </cell>
          <cell r="AY137">
            <v>0</v>
          </cell>
          <cell r="AZ137">
            <v>41</v>
          </cell>
          <cell r="BA137">
            <v>6</v>
          </cell>
          <cell r="BB137">
            <v>6</v>
          </cell>
          <cell r="BC137">
            <v>0</v>
          </cell>
          <cell r="BD137">
            <v>25</v>
          </cell>
          <cell r="BE137">
            <v>0</v>
          </cell>
          <cell r="BF137">
            <v>3</v>
          </cell>
          <cell r="BG137">
            <v>0</v>
          </cell>
          <cell r="BH137">
            <v>2</v>
          </cell>
          <cell r="BI137">
            <v>0</v>
          </cell>
          <cell r="BJ137">
            <v>5</v>
          </cell>
          <cell r="BK137">
            <v>2</v>
          </cell>
        </row>
        <row r="138">
          <cell r="A138" t="str">
            <v>0514</v>
          </cell>
          <cell r="B138" t="str">
            <v>F</v>
          </cell>
          <cell r="D138" t="str">
            <v>경기</v>
          </cell>
          <cell r="E138" t="str">
            <v>평촌</v>
          </cell>
          <cell r="F138">
            <v>170</v>
          </cell>
          <cell r="G138">
            <v>11</v>
          </cell>
          <cell r="H138">
            <v>38</v>
          </cell>
          <cell r="I138">
            <v>2</v>
          </cell>
          <cell r="J138">
            <v>2</v>
          </cell>
          <cell r="K138">
            <v>0</v>
          </cell>
          <cell r="L138">
            <v>67</v>
          </cell>
          <cell r="M138">
            <v>3</v>
          </cell>
          <cell r="N138">
            <v>48</v>
          </cell>
          <cell r="O138">
            <v>2</v>
          </cell>
          <cell r="P138">
            <v>82</v>
          </cell>
          <cell r="Q138">
            <v>7</v>
          </cell>
          <cell r="R138">
            <v>40</v>
          </cell>
          <cell r="S138">
            <v>2</v>
          </cell>
          <cell r="T138">
            <v>16</v>
          </cell>
          <cell r="U138">
            <v>0</v>
          </cell>
          <cell r="V138">
            <v>6</v>
          </cell>
          <cell r="W138">
            <v>0</v>
          </cell>
          <cell r="X138">
            <v>1</v>
          </cell>
          <cell r="Y138">
            <v>0</v>
          </cell>
          <cell r="Z138">
            <v>8</v>
          </cell>
          <cell r="AA138">
            <v>1</v>
          </cell>
          <cell r="AB138">
            <v>0</v>
          </cell>
          <cell r="AC138">
            <v>0</v>
          </cell>
          <cell r="AD138">
            <v>9</v>
          </cell>
          <cell r="AE138">
            <v>0</v>
          </cell>
          <cell r="AF138">
            <v>4</v>
          </cell>
          <cell r="AG138">
            <v>1</v>
          </cell>
          <cell r="AH138">
            <v>0</v>
          </cell>
          <cell r="AI138">
            <v>0</v>
          </cell>
          <cell r="AJ138">
            <v>1</v>
          </cell>
          <cell r="AK138">
            <v>0</v>
          </cell>
          <cell r="AL138">
            <v>1</v>
          </cell>
          <cell r="AM138">
            <v>0</v>
          </cell>
          <cell r="AN138">
            <v>2</v>
          </cell>
          <cell r="AO138">
            <v>0</v>
          </cell>
          <cell r="AP138">
            <v>0</v>
          </cell>
          <cell r="AQ138">
            <v>0</v>
          </cell>
          <cell r="AR138">
            <v>6</v>
          </cell>
          <cell r="AS138">
            <v>0</v>
          </cell>
          <cell r="AT138">
            <v>0</v>
          </cell>
          <cell r="AU138">
            <v>0</v>
          </cell>
          <cell r="AV138">
            <v>27</v>
          </cell>
          <cell r="AW138">
            <v>1</v>
          </cell>
          <cell r="AX138">
            <v>2</v>
          </cell>
          <cell r="AY138">
            <v>0</v>
          </cell>
          <cell r="AZ138">
            <v>45</v>
          </cell>
          <cell r="BA138">
            <v>6</v>
          </cell>
          <cell r="BB138">
            <v>6</v>
          </cell>
          <cell r="BC138">
            <v>0</v>
          </cell>
          <cell r="BD138">
            <v>25</v>
          </cell>
          <cell r="BE138">
            <v>1</v>
          </cell>
          <cell r="BF138">
            <v>2</v>
          </cell>
          <cell r="BG138">
            <v>1</v>
          </cell>
          <cell r="BH138">
            <v>2</v>
          </cell>
          <cell r="BI138">
            <v>0</v>
          </cell>
          <cell r="BJ138">
            <v>5</v>
          </cell>
          <cell r="BK138">
            <v>0</v>
          </cell>
        </row>
        <row r="139">
          <cell r="A139" t="str">
            <v>0515</v>
          </cell>
          <cell r="B139" t="str">
            <v>F</v>
          </cell>
          <cell r="D139" t="str">
            <v>경기</v>
          </cell>
          <cell r="E139" t="str">
            <v>군포</v>
          </cell>
          <cell r="F139">
            <v>131</v>
          </cell>
          <cell r="G139">
            <v>15</v>
          </cell>
          <cell r="H139">
            <v>28</v>
          </cell>
          <cell r="I139">
            <v>3</v>
          </cell>
          <cell r="J139">
            <v>2</v>
          </cell>
          <cell r="K139">
            <v>0</v>
          </cell>
          <cell r="L139">
            <v>56</v>
          </cell>
          <cell r="M139">
            <v>8</v>
          </cell>
          <cell r="N139">
            <v>36</v>
          </cell>
          <cell r="O139">
            <v>5</v>
          </cell>
          <cell r="P139">
            <v>59</v>
          </cell>
          <cell r="Q139">
            <v>10</v>
          </cell>
          <cell r="R139">
            <v>36</v>
          </cell>
          <cell r="S139">
            <v>0</v>
          </cell>
          <cell r="T139">
            <v>12</v>
          </cell>
          <cell r="U139">
            <v>2</v>
          </cell>
          <cell r="V139">
            <v>5</v>
          </cell>
          <cell r="W139">
            <v>0</v>
          </cell>
          <cell r="X139">
            <v>0</v>
          </cell>
          <cell r="Y139">
            <v>0</v>
          </cell>
          <cell r="Z139">
            <v>6</v>
          </cell>
          <cell r="AA139">
            <v>1</v>
          </cell>
          <cell r="AB139">
            <v>0</v>
          </cell>
          <cell r="AC139">
            <v>0</v>
          </cell>
          <cell r="AD139">
            <v>7</v>
          </cell>
          <cell r="AE139">
            <v>2</v>
          </cell>
          <cell r="AF139">
            <v>3</v>
          </cell>
          <cell r="AG139">
            <v>0</v>
          </cell>
          <cell r="AH139">
            <v>0</v>
          </cell>
          <cell r="AI139">
            <v>0</v>
          </cell>
          <cell r="AJ139">
            <v>1</v>
          </cell>
          <cell r="AK139">
            <v>0</v>
          </cell>
          <cell r="AL139">
            <v>0</v>
          </cell>
          <cell r="AM139">
            <v>0</v>
          </cell>
          <cell r="AN139">
            <v>2</v>
          </cell>
          <cell r="AO139">
            <v>0</v>
          </cell>
          <cell r="AP139">
            <v>0</v>
          </cell>
          <cell r="AQ139">
            <v>0</v>
          </cell>
          <cell r="AR139">
            <v>4</v>
          </cell>
          <cell r="AS139">
            <v>0</v>
          </cell>
          <cell r="AT139">
            <v>0</v>
          </cell>
          <cell r="AU139">
            <v>0</v>
          </cell>
          <cell r="AV139">
            <v>20</v>
          </cell>
          <cell r="AW139">
            <v>8</v>
          </cell>
          <cell r="AX139">
            <v>1</v>
          </cell>
          <cell r="AY139">
            <v>0</v>
          </cell>
          <cell r="AZ139">
            <v>32</v>
          </cell>
          <cell r="BA139">
            <v>2</v>
          </cell>
          <cell r="BB139">
            <v>5</v>
          </cell>
          <cell r="BC139">
            <v>0</v>
          </cell>
          <cell r="BD139">
            <v>22</v>
          </cell>
          <cell r="BE139">
            <v>0</v>
          </cell>
          <cell r="BF139">
            <v>2</v>
          </cell>
          <cell r="BG139">
            <v>0</v>
          </cell>
          <cell r="BH139">
            <v>2</v>
          </cell>
          <cell r="BI139">
            <v>0</v>
          </cell>
          <cell r="BJ139">
            <v>5</v>
          </cell>
          <cell r="BK139">
            <v>0</v>
          </cell>
        </row>
        <row r="140">
          <cell r="A140" t="str">
            <v>0516</v>
          </cell>
          <cell r="B140" t="str">
            <v>F</v>
          </cell>
          <cell r="D140" t="str">
            <v>경기</v>
          </cell>
          <cell r="E140" t="str">
            <v>용인</v>
          </cell>
          <cell r="F140">
            <v>77</v>
          </cell>
          <cell r="G140">
            <v>10</v>
          </cell>
          <cell r="H140">
            <v>16</v>
          </cell>
          <cell r="I140">
            <v>4</v>
          </cell>
          <cell r="J140">
            <v>1</v>
          </cell>
          <cell r="K140">
            <v>0</v>
          </cell>
          <cell r="L140">
            <v>32</v>
          </cell>
          <cell r="M140">
            <v>4</v>
          </cell>
          <cell r="N140">
            <v>22</v>
          </cell>
          <cell r="O140">
            <v>4</v>
          </cell>
          <cell r="P140">
            <v>35</v>
          </cell>
          <cell r="Q140">
            <v>4</v>
          </cell>
          <cell r="R140">
            <v>20</v>
          </cell>
          <cell r="S140">
            <v>2</v>
          </cell>
          <cell r="T140">
            <v>8</v>
          </cell>
          <cell r="U140">
            <v>1</v>
          </cell>
          <cell r="V140">
            <v>2</v>
          </cell>
          <cell r="W140">
            <v>1</v>
          </cell>
          <cell r="X140">
            <v>1</v>
          </cell>
          <cell r="Y140">
            <v>0</v>
          </cell>
          <cell r="Z140">
            <v>4</v>
          </cell>
          <cell r="AA140">
            <v>0</v>
          </cell>
          <cell r="AB140">
            <v>0</v>
          </cell>
          <cell r="AC140">
            <v>0</v>
          </cell>
          <cell r="AD140">
            <v>4</v>
          </cell>
          <cell r="AE140">
            <v>2</v>
          </cell>
          <cell r="AF140">
            <v>1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1</v>
          </cell>
          <cell r="AM140">
            <v>0</v>
          </cell>
          <cell r="AN140">
            <v>0</v>
          </cell>
          <cell r="AO140">
            <v>1</v>
          </cell>
          <cell r="AP140">
            <v>0</v>
          </cell>
          <cell r="AQ140">
            <v>0</v>
          </cell>
          <cell r="AR140">
            <v>3</v>
          </cell>
          <cell r="AS140">
            <v>0</v>
          </cell>
          <cell r="AT140">
            <v>0</v>
          </cell>
          <cell r="AU140">
            <v>0</v>
          </cell>
          <cell r="AV140">
            <v>12</v>
          </cell>
          <cell r="AW140">
            <v>2</v>
          </cell>
          <cell r="AX140">
            <v>1</v>
          </cell>
          <cell r="AY140">
            <v>0</v>
          </cell>
          <cell r="AZ140">
            <v>19</v>
          </cell>
          <cell r="BA140">
            <v>1</v>
          </cell>
          <cell r="BB140">
            <v>3</v>
          </cell>
          <cell r="BC140">
            <v>0</v>
          </cell>
          <cell r="BD140">
            <v>13</v>
          </cell>
          <cell r="BE140">
            <v>1</v>
          </cell>
          <cell r="BF140">
            <v>1</v>
          </cell>
          <cell r="BG140">
            <v>0</v>
          </cell>
          <cell r="BH140">
            <v>1</v>
          </cell>
          <cell r="BI140">
            <v>0</v>
          </cell>
          <cell r="BJ140">
            <v>2</v>
          </cell>
          <cell r="BK140">
            <v>1</v>
          </cell>
        </row>
        <row r="141">
          <cell r="A141" t="str">
            <v>0517</v>
          </cell>
          <cell r="B141" t="str">
            <v>F</v>
          </cell>
          <cell r="D141" t="str">
            <v>경기</v>
          </cell>
          <cell r="E141" t="str">
            <v>신갈</v>
          </cell>
          <cell r="F141">
            <v>120</v>
          </cell>
          <cell r="G141">
            <v>15</v>
          </cell>
          <cell r="H141">
            <v>27</v>
          </cell>
          <cell r="I141">
            <v>3</v>
          </cell>
          <cell r="J141">
            <v>1</v>
          </cell>
          <cell r="K141">
            <v>0</v>
          </cell>
          <cell r="L141">
            <v>49</v>
          </cell>
          <cell r="M141">
            <v>7</v>
          </cell>
          <cell r="N141">
            <v>33</v>
          </cell>
          <cell r="O141">
            <v>4</v>
          </cell>
          <cell r="P141">
            <v>57</v>
          </cell>
          <cell r="Q141">
            <v>9</v>
          </cell>
          <cell r="R141">
            <v>30</v>
          </cell>
          <cell r="S141">
            <v>2</v>
          </cell>
          <cell r="T141">
            <v>11</v>
          </cell>
          <cell r="U141">
            <v>2</v>
          </cell>
          <cell r="V141">
            <v>3</v>
          </cell>
          <cell r="W141">
            <v>0</v>
          </cell>
          <cell r="X141">
            <v>0</v>
          </cell>
          <cell r="Y141">
            <v>0</v>
          </cell>
          <cell r="Z141">
            <v>6</v>
          </cell>
          <cell r="AA141">
            <v>0</v>
          </cell>
          <cell r="AB141">
            <v>0</v>
          </cell>
          <cell r="AC141">
            <v>0</v>
          </cell>
          <cell r="AD141">
            <v>7</v>
          </cell>
          <cell r="AE141">
            <v>1</v>
          </cell>
          <cell r="AF141">
            <v>2</v>
          </cell>
          <cell r="AG141">
            <v>1</v>
          </cell>
          <cell r="AH141">
            <v>0</v>
          </cell>
          <cell r="AI141">
            <v>0</v>
          </cell>
          <cell r="AJ141">
            <v>1</v>
          </cell>
          <cell r="AK141">
            <v>0</v>
          </cell>
          <cell r="AL141">
            <v>2</v>
          </cell>
          <cell r="AM141">
            <v>0</v>
          </cell>
          <cell r="AN141">
            <v>2</v>
          </cell>
          <cell r="AO141">
            <v>0</v>
          </cell>
          <cell r="AP141">
            <v>0</v>
          </cell>
          <cell r="AQ141">
            <v>0</v>
          </cell>
          <cell r="AR141">
            <v>4</v>
          </cell>
          <cell r="AS141">
            <v>1</v>
          </cell>
          <cell r="AT141">
            <v>0</v>
          </cell>
          <cell r="AU141">
            <v>0</v>
          </cell>
          <cell r="AV141">
            <v>19</v>
          </cell>
          <cell r="AW141">
            <v>5</v>
          </cell>
          <cell r="AX141">
            <v>1</v>
          </cell>
          <cell r="AY141">
            <v>0</v>
          </cell>
          <cell r="AZ141">
            <v>31</v>
          </cell>
          <cell r="BA141">
            <v>3</v>
          </cell>
          <cell r="BB141">
            <v>4</v>
          </cell>
          <cell r="BC141">
            <v>0</v>
          </cell>
          <cell r="BD141">
            <v>18</v>
          </cell>
          <cell r="BE141">
            <v>2</v>
          </cell>
          <cell r="BF141">
            <v>2</v>
          </cell>
          <cell r="BG141">
            <v>0</v>
          </cell>
          <cell r="BH141">
            <v>2</v>
          </cell>
          <cell r="BI141">
            <v>0</v>
          </cell>
          <cell r="BJ141">
            <v>4</v>
          </cell>
          <cell r="BK141">
            <v>0</v>
          </cell>
        </row>
        <row r="142">
          <cell r="A142" t="str">
            <v>0518</v>
          </cell>
          <cell r="B142" t="str">
            <v>F</v>
          </cell>
          <cell r="D142" t="str">
            <v>경기</v>
          </cell>
          <cell r="E142" t="str">
            <v>이천</v>
          </cell>
          <cell r="F142">
            <v>117</v>
          </cell>
          <cell r="G142">
            <v>15</v>
          </cell>
          <cell r="H142">
            <v>26</v>
          </cell>
          <cell r="I142">
            <v>5</v>
          </cell>
          <cell r="J142">
            <v>1</v>
          </cell>
          <cell r="K142">
            <v>0</v>
          </cell>
          <cell r="L142">
            <v>49</v>
          </cell>
          <cell r="M142">
            <v>4</v>
          </cell>
          <cell r="N142">
            <v>33</v>
          </cell>
          <cell r="O142">
            <v>4</v>
          </cell>
          <cell r="P142">
            <v>53</v>
          </cell>
          <cell r="Q142">
            <v>8</v>
          </cell>
          <cell r="R142">
            <v>31</v>
          </cell>
          <cell r="S142">
            <v>3</v>
          </cell>
          <cell r="T142">
            <v>11</v>
          </cell>
          <cell r="U142">
            <v>3</v>
          </cell>
          <cell r="V142">
            <v>4</v>
          </cell>
          <cell r="W142">
            <v>0</v>
          </cell>
          <cell r="X142">
            <v>0</v>
          </cell>
          <cell r="Y142">
            <v>0</v>
          </cell>
          <cell r="Z142">
            <v>5</v>
          </cell>
          <cell r="AA142">
            <v>1</v>
          </cell>
          <cell r="AB142">
            <v>0</v>
          </cell>
          <cell r="AC142">
            <v>0</v>
          </cell>
          <cell r="AD142">
            <v>6</v>
          </cell>
          <cell r="AE142">
            <v>0</v>
          </cell>
          <cell r="AF142">
            <v>3</v>
          </cell>
          <cell r="AG142">
            <v>0</v>
          </cell>
          <cell r="AH142">
            <v>0</v>
          </cell>
          <cell r="AI142">
            <v>0</v>
          </cell>
          <cell r="AJ142">
            <v>1</v>
          </cell>
          <cell r="AK142">
            <v>0</v>
          </cell>
          <cell r="AL142">
            <v>2</v>
          </cell>
          <cell r="AM142">
            <v>0</v>
          </cell>
          <cell r="AN142">
            <v>2</v>
          </cell>
          <cell r="AO142">
            <v>2</v>
          </cell>
          <cell r="AP142">
            <v>0</v>
          </cell>
          <cell r="AQ142">
            <v>0</v>
          </cell>
          <cell r="AR142">
            <v>3</v>
          </cell>
          <cell r="AS142">
            <v>2</v>
          </cell>
          <cell r="AT142">
            <v>0</v>
          </cell>
          <cell r="AU142">
            <v>0</v>
          </cell>
          <cell r="AV142">
            <v>18</v>
          </cell>
          <cell r="AW142">
            <v>1</v>
          </cell>
          <cell r="AX142">
            <v>1</v>
          </cell>
          <cell r="AY142">
            <v>0</v>
          </cell>
          <cell r="AZ142">
            <v>29</v>
          </cell>
          <cell r="BA142">
            <v>3</v>
          </cell>
          <cell r="BB142">
            <v>4</v>
          </cell>
          <cell r="BC142">
            <v>1</v>
          </cell>
          <cell r="BD142">
            <v>19</v>
          </cell>
          <cell r="BE142">
            <v>0</v>
          </cell>
          <cell r="BF142">
            <v>2</v>
          </cell>
          <cell r="BG142">
            <v>1</v>
          </cell>
          <cell r="BH142">
            <v>2</v>
          </cell>
          <cell r="BI142">
            <v>1</v>
          </cell>
          <cell r="BJ142">
            <v>4</v>
          </cell>
          <cell r="BK142">
            <v>0</v>
          </cell>
        </row>
        <row r="143">
          <cell r="A143" t="str">
            <v>0519</v>
          </cell>
          <cell r="B143" t="str">
            <v>F</v>
          </cell>
          <cell r="D143" t="str">
            <v>경기</v>
          </cell>
          <cell r="E143" t="str">
            <v>여주</v>
          </cell>
          <cell r="F143">
            <v>96</v>
          </cell>
          <cell r="G143">
            <v>8</v>
          </cell>
          <cell r="H143">
            <v>21</v>
          </cell>
          <cell r="I143">
            <v>3</v>
          </cell>
          <cell r="J143">
            <v>1</v>
          </cell>
          <cell r="K143">
            <v>0</v>
          </cell>
          <cell r="L143">
            <v>42</v>
          </cell>
          <cell r="M143">
            <v>2</v>
          </cell>
          <cell r="N143">
            <v>27</v>
          </cell>
          <cell r="O143">
            <v>3</v>
          </cell>
          <cell r="P143">
            <v>41</v>
          </cell>
          <cell r="Q143">
            <v>3</v>
          </cell>
          <cell r="R143">
            <v>28</v>
          </cell>
          <cell r="S143">
            <v>2</v>
          </cell>
          <cell r="T143">
            <v>9</v>
          </cell>
          <cell r="U143">
            <v>1</v>
          </cell>
          <cell r="V143">
            <v>2</v>
          </cell>
          <cell r="W143">
            <v>0</v>
          </cell>
          <cell r="X143">
            <v>1</v>
          </cell>
          <cell r="Y143">
            <v>0</v>
          </cell>
          <cell r="Z143">
            <v>5</v>
          </cell>
          <cell r="AA143">
            <v>0</v>
          </cell>
          <cell r="AB143">
            <v>0</v>
          </cell>
          <cell r="AC143">
            <v>0</v>
          </cell>
          <cell r="AD143">
            <v>5</v>
          </cell>
          <cell r="AE143">
            <v>0</v>
          </cell>
          <cell r="AF143">
            <v>2</v>
          </cell>
          <cell r="AG143">
            <v>2</v>
          </cell>
          <cell r="AH143">
            <v>0</v>
          </cell>
          <cell r="AI143">
            <v>0</v>
          </cell>
          <cell r="AJ143">
            <v>2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1</v>
          </cell>
          <cell r="AP143">
            <v>1</v>
          </cell>
          <cell r="AQ143">
            <v>0</v>
          </cell>
          <cell r="AR143">
            <v>3</v>
          </cell>
          <cell r="AS143">
            <v>0</v>
          </cell>
          <cell r="AT143">
            <v>0</v>
          </cell>
          <cell r="AU143">
            <v>0</v>
          </cell>
          <cell r="AV143">
            <v>14</v>
          </cell>
          <cell r="AW143">
            <v>0</v>
          </cell>
          <cell r="AX143">
            <v>1</v>
          </cell>
          <cell r="AY143">
            <v>0</v>
          </cell>
          <cell r="AZ143">
            <v>22</v>
          </cell>
          <cell r="BA143">
            <v>2</v>
          </cell>
          <cell r="BB143">
            <v>3</v>
          </cell>
          <cell r="BC143">
            <v>0</v>
          </cell>
          <cell r="BD143">
            <v>18</v>
          </cell>
          <cell r="BE143">
            <v>2</v>
          </cell>
          <cell r="BF143">
            <v>1</v>
          </cell>
          <cell r="BG143">
            <v>0</v>
          </cell>
          <cell r="BH143">
            <v>2</v>
          </cell>
          <cell r="BI143">
            <v>0</v>
          </cell>
          <cell r="BJ143">
            <v>4</v>
          </cell>
          <cell r="BK143">
            <v>0</v>
          </cell>
        </row>
        <row r="144">
          <cell r="A144" t="str">
            <v>0520</v>
          </cell>
          <cell r="B144" t="str">
            <v>F</v>
          </cell>
          <cell r="D144" t="str">
            <v>경기</v>
          </cell>
          <cell r="E144" t="str">
            <v>장호원</v>
          </cell>
          <cell r="F144">
            <v>34</v>
          </cell>
          <cell r="G144">
            <v>4</v>
          </cell>
          <cell r="H144">
            <v>8</v>
          </cell>
          <cell r="I144">
            <v>1</v>
          </cell>
          <cell r="J144">
            <v>1</v>
          </cell>
          <cell r="K144">
            <v>1</v>
          </cell>
          <cell r="L144">
            <v>15</v>
          </cell>
          <cell r="M144">
            <v>2</v>
          </cell>
          <cell r="N144">
            <v>11</v>
          </cell>
          <cell r="O144">
            <v>2</v>
          </cell>
          <cell r="P144">
            <v>12</v>
          </cell>
          <cell r="Q144">
            <v>0</v>
          </cell>
          <cell r="R144">
            <v>11</v>
          </cell>
          <cell r="S144">
            <v>2</v>
          </cell>
          <cell r="T144">
            <v>3</v>
          </cell>
          <cell r="U144">
            <v>0</v>
          </cell>
          <cell r="V144">
            <v>1</v>
          </cell>
          <cell r="W144">
            <v>0</v>
          </cell>
          <cell r="X144">
            <v>1</v>
          </cell>
          <cell r="Y144">
            <v>0</v>
          </cell>
          <cell r="Z144">
            <v>1</v>
          </cell>
          <cell r="AA144">
            <v>0</v>
          </cell>
          <cell r="AB144">
            <v>0</v>
          </cell>
          <cell r="AC144">
            <v>0</v>
          </cell>
          <cell r="AD144">
            <v>3</v>
          </cell>
          <cell r="AE144">
            <v>1</v>
          </cell>
          <cell r="AF144">
            <v>1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1</v>
          </cell>
          <cell r="AS144">
            <v>0</v>
          </cell>
          <cell r="AT144">
            <v>0</v>
          </cell>
          <cell r="AU144">
            <v>0</v>
          </cell>
          <cell r="AV144">
            <v>4</v>
          </cell>
          <cell r="AW144">
            <v>0</v>
          </cell>
          <cell r="AX144">
            <v>0</v>
          </cell>
          <cell r="AY144">
            <v>0</v>
          </cell>
          <cell r="AZ144">
            <v>7</v>
          </cell>
          <cell r="BA144">
            <v>0</v>
          </cell>
          <cell r="BB144">
            <v>1</v>
          </cell>
          <cell r="BC144">
            <v>0</v>
          </cell>
          <cell r="BD144">
            <v>6</v>
          </cell>
          <cell r="BE144">
            <v>1</v>
          </cell>
          <cell r="BF144">
            <v>1</v>
          </cell>
          <cell r="BG144">
            <v>0</v>
          </cell>
          <cell r="BH144">
            <v>1</v>
          </cell>
          <cell r="BI144">
            <v>0</v>
          </cell>
          <cell r="BJ144">
            <v>2</v>
          </cell>
          <cell r="BK144">
            <v>1</v>
          </cell>
        </row>
        <row r="145">
          <cell r="A145" t="str">
            <v>0223</v>
          </cell>
          <cell r="B145" t="str">
            <v>G</v>
          </cell>
          <cell r="D145" t="str">
            <v>강원</v>
          </cell>
          <cell r="E145" t="str">
            <v>철원</v>
          </cell>
          <cell r="F145">
            <v>20</v>
          </cell>
          <cell r="G145">
            <v>3</v>
          </cell>
          <cell r="H145">
            <v>5</v>
          </cell>
          <cell r="I145">
            <v>0</v>
          </cell>
          <cell r="J145">
            <v>1</v>
          </cell>
          <cell r="K145">
            <v>0</v>
          </cell>
          <cell r="L145">
            <v>9</v>
          </cell>
          <cell r="M145">
            <v>2</v>
          </cell>
          <cell r="N145">
            <v>6</v>
          </cell>
          <cell r="O145">
            <v>1</v>
          </cell>
          <cell r="P145">
            <v>7</v>
          </cell>
          <cell r="Q145">
            <v>1</v>
          </cell>
          <cell r="R145">
            <v>7</v>
          </cell>
          <cell r="S145">
            <v>1</v>
          </cell>
          <cell r="T145">
            <v>2</v>
          </cell>
          <cell r="U145">
            <v>1</v>
          </cell>
          <cell r="V145">
            <v>1</v>
          </cell>
          <cell r="W145">
            <v>0</v>
          </cell>
          <cell r="X145">
            <v>0</v>
          </cell>
          <cell r="Y145">
            <v>0</v>
          </cell>
          <cell r="Z145">
            <v>1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1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1</v>
          </cell>
          <cell r="AO145">
            <v>0</v>
          </cell>
          <cell r="AP145">
            <v>0</v>
          </cell>
          <cell r="AQ145">
            <v>0</v>
          </cell>
          <cell r="AR145">
            <v>1</v>
          </cell>
          <cell r="AS145">
            <v>0</v>
          </cell>
          <cell r="AT145">
            <v>0</v>
          </cell>
          <cell r="AU145">
            <v>0</v>
          </cell>
          <cell r="AV145">
            <v>2</v>
          </cell>
          <cell r="AW145">
            <v>1</v>
          </cell>
          <cell r="AX145">
            <v>0</v>
          </cell>
          <cell r="AY145">
            <v>0</v>
          </cell>
          <cell r="AZ145">
            <v>3</v>
          </cell>
          <cell r="BA145">
            <v>0</v>
          </cell>
          <cell r="BB145">
            <v>1</v>
          </cell>
          <cell r="BC145">
            <v>0</v>
          </cell>
          <cell r="BD145">
            <v>4</v>
          </cell>
          <cell r="BE145">
            <v>0</v>
          </cell>
          <cell r="BF145">
            <v>1</v>
          </cell>
          <cell r="BG145">
            <v>0</v>
          </cell>
          <cell r="BH145">
            <v>0</v>
          </cell>
          <cell r="BI145">
            <v>0</v>
          </cell>
          <cell r="BJ145">
            <v>1</v>
          </cell>
          <cell r="BK145">
            <v>1</v>
          </cell>
        </row>
        <row r="146">
          <cell r="A146" t="str">
            <v>0521</v>
          </cell>
          <cell r="B146" t="str">
            <v>G</v>
          </cell>
          <cell r="D146" t="str">
            <v>강원</v>
          </cell>
          <cell r="E146" t="str">
            <v>춘천</v>
          </cell>
          <cell r="F146">
            <v>102</v>
          </cell>
          <cell r="G146">
            <v>8</v>
          </cell>
          <cell r="H146">
            <v>27</v>
          </cell>
          <cell r="I146">
            <v>4</v>
          </cell>
          <cell r="J146">
            <v>2</v>
          </cell>
          <cell r="K146">
            <v>0</v>
          </cell>
          <cell r="L146">
            <v>40</v>
          </cell>
          <cell r="M146">
            <v>3</v>
          </cell>
          <cell r="N146">
            <v>38</v>
          </cell>
          <cell r="O146">
            <v>3</v>
          </cell>
          <cell r="P146">
            <v>38</v>
          </cell>
          <cell r="Q146">
            <v>3</v>
          </cell>
          <cell r="R146">
            <v>26</v>
          </cell>
          <cell r="S146">
            <v>2</v>
          </cell>
          <cell r="T146">
            <v>17</v>
          </cell>
          <cell r="U146">
            <v>1</v>
          </cell>
          <cell r="V146">
            <v>4</v>
          </cell>
          <cell r="W146">
            <v>0</v>
          </cell>
          <cell r="X146">
            <v>1</v>
          </cell>
          <cell r="Y146">
            <v>0</v>
          </cell>
          <cell r="Z146">
            <v>6</v>
          </cell>
          <cell r="AA146">
            <v>0</v>
          </cell>
          <cell r="AB146">
            <v>0</v>
          </cell>
          <cell r="AC146">
            <v>0</v>
          </cell>
          <cell r="AD146">
            <v>4</v>
          </cell>
          <cell r="AE146">
            <v>0</v>
          </cell>
          <cell r="AF146">
            <v>2</v>
          </cell>
          <cell r="AG146">
            <v>2</v>
          </cell>
          <cell r="AH146">
            <v>0</v>
          </cell>
          <cell r="AI146">
            <v>0</v>
          </cell>
          <cell r="AJ146">
            <v>1</v>
          </cell>
          <cell r="AK146">
            <v>0</v>
          </cell>
          <cell r="AL146">
            <v>1</v>
          </cell>
          <cell r="AM146">
            <v>0</v>
          </cell>
          <cell r="AN146">
            <v>2</v>
          </cell>
          <cell r="AO146">
            <v>0</v>
          </cell>
          <cell r="AP146">
            <v>0</v>
          </cell>
          <cell r="AQ146">
            <v>0</v>
          </cell>
          <cell r="AR146">
            <v>6</v>
          </cell>
          <cell r="AS146">
            <v>2</v>
          </cell>
          <cell r="AT146">
            <v>0</v>
          </cell>
          <cell r="AU146">
            <v>0</v>
          </cell>
          <cell r="AV146">
            <v>14</v>
          </cell>
          <cell r="AW146">
            <v>1</v>
          </cell>
          <cell r="AX146">
            <v>1</v>
          </cell>
          <cell r="AY146">
            <v>0</v>
          </cell>
          <cell r="AZ146">
            <v>15</v>
          </cell>
          <cell r="BA146">
            <v>0</v>
          </cell>
          <cell r="BB146">
            <v>2</v>
          </cell>
          <cell r="BC146">
            <v>1</v>
          </cell>
          <cell r="BD146">
            <v>19</v>
          </cell>
          <cell r="BE146">
            <v>1</v>
          </cell>
          <cell r="BF146">
            <v>1</v>
          </cell>
          <cell r="BG146">
            <v>0</v>
          </cell>
          <cell r="BH146">
            <v>2</v>
          </cell>
          <cell r="BI146">
            <v>0</v>
          </cell>
          <cell r="BJ146">
            <v>2</v>
          </cell>
          <cell r="BK146">
            <v>0</v>
          </cell>
        </row>
        <row r="147">
          <cell r="A147" t="str">
            <v>0522</v>
          </cell>
          <cell r="B147" t="str">
            <v>G</v>
          </cell>
          <cell r="D147" t="str">
            <v>강원</v>
          </cell>
          <cell r="E147" t="str">
            <v>북춘천</v>
          </cell>
          <cell r="F147">
            <v>120</v>
          </cell>
          <cell r="G147">
            <v>20</v>
          </cell>
          <cell r="H147">
            <v>29</v>
          </cell>
          <cell r="I147">
            <v>7</v>
          </cell>
          <cell r="J147">
            <v>5</v>
          </cell>
          <cell r="K147">
            <v>1</v>
          </cell>
          <cell r="L147">
            <v>51</v>
          </cell>
          <cell r="M147">
            <v>6</v>
          </cell>
          <cell r="N147">
            <v>42</v>
          </cell>
          <cell r="O147">
            <v>10</v>
          </cell>
          <cell r="P147">
            <v>45</v>
          </cell>
          <cell r="Q147">
            <v>8</v>
          </cell>
          <cell r="R147">
            <v>33</v>
          </cell>
          <cell r="S147">
            <v>2</v>
          </cell>
          <cell r="T147">
            <v>17</v>
          </cell>
          <cell r="U147">
            <v>5</v>
          </cell>
          <cell r="V147">
            <v>4</v>
          </cell>
          <cell r="W147">
            <v>1</v>
          </cell>
          <cell r="X147">
            <v>1</v>
          </cell>
          <cell r="Y147">
            <v>1</v>
          </cell>
          <cell r="Z147">
            <v>6</v>
          </cell>
          <cell r="AA147">
            <v>1</v>
          </cell>
          <cell r="AB147">
            <v>0</v>
          </cell>
          <cell r="AC147">
            <v>0</v>
          </cell>
          <cell r="AD147">
            <v>4</v>
          </cell>
          <cell r="AE147">
            <v>0</v>
          </cell>
          <cell r="AF147">
            <v>3</v>
          </cell>
          <cell r="AG147">
            <v>0</v>
          </cell>
          <cell r="AH147">
            <v>0</v>
          </cell>
          <cell r="AI147">
            <v>0</v>
          </cell>
          <cell r="AJ147">
            <v>1</v>
          </cell>
          <cell r="AK147">
            <v>1</v>
          </cell>
          <cell r="AL147">
            <v>1</v>
          </cell>
          <cell r="AM147">
            <v>0</v>
          </cell>
          <cell r="AN147">
            <v>2</v>
          </cell>
          <cell r="AO147">
            <v>1</v>
          </cell>
          <cell r="AP147">
            <v>0</v>
          </cell>
          <cell r="AQ147">
            <v>0</v>
          </cell>
          <cell r="AR147">
            <v>7</v>
          </cell>
          <cell r="AS147">
            <v>2</v>
          </cell>
          <cell r="AT147">
            <v>1</v>
          </cell>
          <cell r="AU147">
            <v>0</v>
          </cell>
          <cell r="AV147">
            <v>18</v>
          </cell>
          <cell r="AW147">
            <v>4</v>
          </cell>
          <cell r="AX147">
            <v>1</v>
          </cell>
          <cell r="AY147">
            <v>0</v>
          </cell>
          <cell r="AZ147">
            <v>17</v>
          </cell>
          <cell r="BA147">
            <v>1</v>
          </cell>
          <cell r="BB147">
            <v>2</v>
          </cell>
          <cell r="BC147">
            <v>1</v>
          </cell>
          <cell r="BD147">
            <v>22</v>
          </cell>
          <cell r="BE147">
            <v>0</v>
          </cell>
          <cell r="BF147">
            <v>2</v>
          </cell>
          <cell r="BG147">
            <v>0</v>
          </cell>
          <cell r="BH147">
            <v>2</v>
          </cell>
          <cell r="BI147">
            <v>0</v>
          </cell>
          <cell r="BJ147">
            <v>4</v>
          </cell>
          <cell r="BK147">
            <v>1</v>
          </cell>
        </row>
        <row r="148">
          <cell r="A148" t="str">
            <v>0524</v>
          </cell>
          <cell r="B148" t="str">
            <v>G</v>
          </cell>
          <cell r="D148" t="str">
            <v>강원</v>
          </cell>
          <cell r="E148" t="str">
            <v>강릉</v>
          </cell>
          <cell r="F148">
            <v>101</v>
          </cell>
          <cell r="G148">
            <v>4</v>
          </cell>
          <cell r="H148">
            <v>23</v>
          </cell>
          <cell r="I148">
            <v>0</v>
          </cell>
          <cell r="J148">
            <v>5</v>
          </cell>
          <cell r="K148">
            <v>0</v>
          </cell>
          <cell r="L148">
            <v>43</v>
          </cell>
          <cell r="M148">
            <v>2</v>
          </cell>
          <cell r="N148">
            <v>34</v>
          </cell>
          <cell r="O148">
            <v>1</v>
          </cell>
          <cell r="P148">
            <v>40</v>
          </cell>
          <cell r="Q148">
            <v>2</v>
          </cell>
          <cell r="R148">
            <v>27</v>
          </cell>
          <cell r="S148">
            <v>1</v>
          </cell>
          <cell r="T148">
            <v>14</v>
          </cell>
          <cell r="U148">
            <v>1</v>
          </cell>
          <cell r="V148">
            <v>2</v>
          </cell>
          <cell r="W148">
            <v>0</v>
          </cell>
          <cell r="X148">
            <v>1</v>
          </cell>
          <cell r="Y148">
            <v>0</v>
          </cell>
          <cell r="Z148">
            <v>4</v>
          </cell>
          <cell r="AA148">
            <v>0</v>
          </cell>
          <cell r="AB148">
            <v>0</v>
          </cell>
          <cell r="AC148">
            <v>0</v>
          </cell>
          <cell r="AD148">
            <v>3</v>
          </cell>
          <cell r="AE148">
            <v>0</v>
          </cell>
          <cell r="AF148">
            <v>3</v>
          </cell>
          <cell r="AG148">
            <v>0</v>
          </cell>
          <cell r="AH148">
            <v>0</v>
          </cell>
          <cell r="AI148">
            <v>0</v>
          </cell>
          <cell r="AJ148">
            <v>1</v>
          </cell>
          <cell r="AK148">
            <v>0</v>
          </cell>
          <cell r="AL148">
            <v>1</v>
          </cell>
          <cell r="AM148">
            <v>0</v>
          </cell>
          <cell r="AN148">
            <v>2</v>
          </cell>
          <cell r="AO148">
            <v>0</v>
          </cell>
          <cell r="AP148">
            <v>0</v>
          </cell>
          <cell r="AQ148">
            <v>0</v>
          </cell>
          <cell r="AR148">
            <v>6</v>
          </cell>
          <cell r="AS148">
            <v>0</v>
          </cell>
          <cell r="AT148">
            <v>0</v>
          </cell>
          <cell r="AU148">
            <v>0</v>
          </cell>
          <cell r="AV148">
            <v>16</v>
          </cell>
          <cell r="AW148">
            <v>1</v>
          </cell>
          <cell r="AX148">
            <v>1</v>
          </cell>
          <cell r="AY148">
            <v>0</v>
          </cell>
          <cell r="AZ148">
            <v>15</v>
          </cell>
          <cell r="BA148">
            <v>1</v>
          </cell>
          <cell r="BB148">
            <v>2</v>
          </cell>
          <cell r="BC148">
            <v>0</v>
          </cell>
          <cell r="BD148">
            <v>19</v>
          </cell>
          <cell r="BE148">
            <v>0</v>
          </cell>
          <cell r="BF148">
            <v>1</v>
          </cell>
          <cell r="BG148">
            <v>0</v>
          </cell>
          <cell r="BH148">
            <v>2</v>
          </cell>
          <cell r="BI148">
            <v>1</v>
          </cell>
          <cell r="BJ148">
            <v>3</v>
          </cell>
          <cell r="BK148">
            <v>0</v>
          </cell>
        </row>
        <row r="149">
          <cell r="A149" t="str">
            <v>0525</v>
          </cell>
          <cell r="B149" t="str">
            <v>G</v>
          </cell>
          <cell r="D149" t="str">
            <v>강원</v>
          </cell>
          <cell r="E149" t="str">
            <v>속초</v>
          </cell>
          <cell r="F149">
            <v>100</v>
          </cell>
          <cell r="G149">
            <v>11</v>
          </cell>
          <cell r="H149">
            <v>23</v>
          </cell>
          <cell r="I149">
            <v>6</v>
          </cell>
          <cell r="J149">
            <v>3</v>
          </cell>
          <cell r="K149">
            <v>1</v>
          </cell>
          <cell r="L149">
            <v>46</v>
          </cell>
          <cell r="M149">
            <v>4</v>
          </cell>
          <cell r="N149">
            <v>33</v>
          </cell>
          <cell r="O149">
            <v>5</v>
          </cell>
          <cell r="P149">
            <v>35</v>
          </cell>
          <cell r="Q149">
            <v>2</v>
          </cell>
          <cell r="R149">
            <v>32</v>
          </cell>
          <cell r="S149">
            <v>4</v>
          </cell>
          <cell r="T149">
            <v>14</v>
          </cell>
          <cell r="U149">
            <v>0</v>
          </cell>
          <cell r="V149">
            <v>2</v>
          </cell>
          <cell r="W149">
            <v>1</v>
          </cell>
          <cell r="X149">
            <v>1</v>
          </cell>
          <cell r="Y149">
            <v>0</v>
          </cell>
          <cell r="Z149">
            <v>5</v>
          </cell>
          <cell r="AA149">
            <v>1</v>
          </cell>
          <cell r="AB149">
            <v>0</v>
          </cell>
          <cell r="AC149">
            <v>0</v>
          </cell>
          <cell r="AD149">
            <v>4</v>
          </cell>
          <cell r="AE149">
            <v>1</v>
          </cell>
          <cell r="AF149">
            <v>2</v>
          </cell>
          <cell r="AG149">
            <v>0</v>
          </cell>
          <cell r="AH149">
            <v>0</v>
          </cell>
          <cell r="AI149">
            <v>0</v>
          </cell>
          <cell r="AJ149">
            <v>1</v>
          </cell>
          <cell r="AK149">
            <v>1</v>
          </cell>
          <cell r="AL149">
            <v>1</v>
          </cell>
          <cell r="AM149">
            <v>0</v>
          </cell>
          <cell r="AN149">
            <v>2</v>
          </cell>
          <cell r="AO149">
            <v>2</v>
          </cell>
          <cell r="AP149">
            <v>0</v>
          </cell>
          <cell r="AQ149">
            <v>0</v>
          </cell>
          <cell r="AR149">
            <v>5</v>
          </cell>
          <cell r="AS149">
            <v>0</v>
          </cell>
          <cell r="AT149">
            <v>0</v>
          </cell>
          <cell r="AU149">
            <v>0</v>
          </cell>
          <cell r="AV149">
            <v>14</v>
          </cell>
          <cell r="AW149">
            <v>0</v>
          </cell>
          <cell r="AX149">
            <v>1</v>
          </cell>
          <cell r="AY149">
            <v>0</v>
          </cell>
          <cell r="AZ149">
            <v>13</v>
          </cell>
          <cell r="BA149">
            <v>0</v>
          </cell>
          <cell r="BB149">
            <v>2</v>
          </cell>
          <cell r="BC149">
            <v>1</v>
          </cell>
          <cell r="BD149">
            <v>22</v>
          </cell>
          <cell r="BE149">
            <v>2</v>
          </cell>
          <cell r="BF149">
            <v>2</v>
          </cell>
          <cell r="BG149">
            <v>0</v>
          </cell>
          <cell r="BH149">
            <v>2</v>
          </cell>
          <cell r="BI149">
            <v>1</v>
          </cell>
          <cell r="BJ149">
            <v>4</v>
          </cell>
          <cell r="BK149">
            <v>0</v>
          </cell>
        </row>
        <row r="150">
          <cell r="A150" t="str">
            <v>0527</v>
          </cell>
          <cell r="B150" t="str">
            <v>G</v>
          </cell>
          <cell r="D150" t="str">
            <v>강원</v>
          </cell>
          <cell r="E150" t="str">
            <v>원주</v>
          </cell>
          <cell r="F150">
            <v>131</v>
          </cell>
          <cell r="G150">
            <v>12</v>
          </cell>
          <cell r="H150">
            <v>31</v>
          </cell>
          <cell r="I150">
            <v>4</v>
          </cell>
          <cell r="J150">
            <v>4</v>
          </cell>
          <cell r="K150">
            <v>1</v>
          </cell>
          <cell r="L150">
            <v>54</v>
          </cell>
          <cell r="M150">
            <v>3</v>
          </cell>
          <cell r="N150">
            <v>43</v>
          </cell>
          <cell r="O150">
            <v>8</v>
          </cell>
          <cell r="P150">
            <v>54</v>
          </cell>
          <cell r="Q150">
            <v>2</v>
          </cell>
          <cell r="R150">
            <v>34</v>
          </cell>
          <cell r="S150">
            <v>2</v>
          </cell>
          <cell r="T150">
            <v>19</v>
          </cell>
          <cell r="U150">
            <v>4</v>
          </cell>
          <cell r="V150">
            <v>4</v>
          </cell>
          <cell r="W150">
            <v>2</v>
          </cell>
          <cell r="X150">
            <v>1</v>
          </cell>
          <cell r="Y150">
            <v>0</v>
          </cell>
          <cell r="Z150">
            <v>6</v>
          </cell>
          <cell r="AA150">
            <v>0</v>
          </cell>
          <cell r="AB150">
            <v>0</v>
          </cell>
          <cell r="AC150">
            <v>0</v>
          </cell>
          <cell r="AD150">
            <v>4</v>
          </cell>
          <cell r="AE150">
            <v>1</v>
          </cell>
          <cell r="AF150">
            <v>3</v>
          </cell>
          <cell r="AG150">
            <v>0</v>
          </cell>
          <cell r="AH150">
            <v>0</v>
          </cell>
          <cell r="AI150">
            <v>0</v>
          </cell>
          <cell r="AJ150">
            <v>1</v>
          </cell>
          <cell r="AK150">
            <v>0</v>
          </cell>
          <cell r="AL150">
            <v>1</v>
          </cell>
          <cell r="AM150">
            <v>0</v>
          </cell>
          <cell r="AN150">
            <v>2</v>
          </cell>
          <cell r="AO150">
            <v>0</v>
          </cell>
          <cell r="AP150">
            <v>0</v>
          </cell>
          <cell r="AQ150">
            <v>0</v>
          </cell>
          <cell r="AR150">
            <v>9</v>
          </cell>
          <cell r="AS150">
            <v>1</v>
          </cell>
          <cell r="AT150">
            <v>0</v>
          </cell>
          <cell r="AU150">
            <v>0</v>
          </cell>
          <cell r="AV150">
            <v>20</v>
          </cell>
          <cell r="AW150">
            <v>1</v>
          </cell>
          <cell r="AX150">
            <v>2</v>
          </cell>
          <cell r="AY150">
            <v>0</v>
          </cell>
          <cell r="AZ150">
            <v>21</v>
          </cell>
          <cell r="BA150">
            <v>0</v>
          </cell>
          <cell r="BB150">
            <v>2</v>
          </cell>
          <cell r="BC150">
            <v>0</v>
          </cell>
          <cell r="BD150">
            <v>24</v>
          </cell>
          <cell r="BE150">
            <v>2</v>
          </cell>
          <cell r="BF150">
            <v>2</v>
          </cell>
          <cell r="BG150">
            <v>0</v>
          </cell>
          <cell r="BH150">
            <v>2</v>
          </cell>
          <cell r="BI150">
            <v>0</v>
          </cell>
          <cell r="BJ150">
            <v>4</v>
          </cell>
          <cell r="BK150">
            <v>0</v>
          </cell>
        </row>
        <row r="151">
          <cell r="A151" t="str">
            <v>0528</v>
          </cell>
          <cell r="B151" t="str">
            <v>G</v>
          </cell>
          <cell r="D151" t="str">
            <v>강원</v>
          </cell>
          <cell r="E151" t="str">
            <v>남원주</v>
          </cell>
          <cell r="F151">
            <v>105</v>
          </cell>
          <cell r="G151">
            <v>10</v>
          </cell>
          <cell r="H151">
            <v>23</v>
          </cell>
          <cell r="I151">
            <v>3</v>
          </cell>
          <cell r="J151">
            <v>2</v>
          </cell>
          <cell r="K151">
            <v>0</v>
          </cell>
          <cell r="L151">
            <v>47</v>
          </cell>
          <cell r="M151">
            <v>6</v>
          </cell>
          <cell r="N151">
            <v>32</v>
          </cell>
          <cell r="O151">
            <v>2</v>
          </cell>
          <cell r="P151">
            <v>44</v>
          </cell>
          <cell r="Q151">
            <v>3</v>
          </cell>
          <cell r="R151">
            <v>29</v>
          </cell>
          <cell r="S151">
            <v>5</v>
          </cell>
          <cell r="T151">
            <v>15</v>
          </cell>
          <cell r="U151">
            <v>0</v>
          </cell>
          <cell r="V151">
            <v>3</v>
          </cell>
          <cell r="W151">
            <v>0</v>
          </cell>
          <cell r="X151">
            <v>1</v>
          </cell>
          <cell r="Y151">
            <v>1</v>
          </cell>
          <cell r="Z151">
            <v>5</v>
          </cell>
          <cell r="AA151">
            <v>0</v>
          </cell>
          <cell r="AB151">
            <v>0</v>
          </cell>
          <cell r="AC151">
            <v>0</v>
          </cell>
          <cell r="AD151">
            <v>3</v>
          </cell>
          <cell r="AE151">
            <v>0</v>
          </cell>
          <cell r="AF151">
            <v>2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1</v>
          </cell>
          <cell r="AM151">
            <v>1</v>
          </cell>
          <cell r="AN151">
            <v>2</v>
          </cell>
          <cell r="AO151">
            <v>0</v>
          </cell>
          <cell r="AP151">
            <v>0</v>
          </cell>
          <cell r="AQ151">
            <v>0</v>
          </cell>
          <cell r="AR151">
            <v>6</v>
          </cell>
          <cell r="AS151">
            <v>1</v>
          </cell>
          <cell r="AT151">
            <v>0</v>
          </cell>
          <cell r="AU151">
            <v>0</v>
          </cell>
          <cell r="AV151">
            <v>18</v>
          </cell>
          <cell r="AW151">
            <v>1</v>
          </cell>
          <cell r="AX151">
            <v>1</v>
          </cell>
          <cell r="AY151">
            <v>0</v>
          </cell>
          <cell r="AZ151">
            <v>17</v>
          </cell>
          <cell r="BA151">
            <v>1</v>
          </cell>
          <cell r="BB151">
            <v>2</v>
          </cell>
          <cell r="BC151">
            <v>0</v>
          </cell>
          <cell r="BD151">
            <v>21</v>
          </cell>
          <cell r="BE151">
            <v>5</v>
          </cell>
          <cell r="BF151">
            <v>1</v>
          </cell>
          <cell r="BG151">
            <v>0</v>
          </cell>
          <cell r="BH151">
            <v>2</v>
          </cell>
          <cell r="BI151">
            <v>0</v>
          </cell>
          <cell r="BJ151">
            <v>3</v>
          </cell>
          <cell r="BK151">
            <v>0</v>
          </cell>
        </row>
        <row r="152">
          <cell r="A152" t="str">
            <v>0529</v>
          </cell>
          <cell r="B152" t="str">
            <v>G</v>
          </cell>
          <cell r="D152" t="str">
            <v>강원</v>
          </cell>
          <cell r="E152" t="str">
            <v>동해</v>
          </cell>
          <cell r="F152">
            <v>80</v>
          </cell>
          <cell r="G152">
            <v>6</v>
          </cell>
          <cell r="H152">
            <v>18</v>
          </cell>
          <cell r="I152">
            <v>1</v>
          </cell>
          <cell r="J152">
            <v>3</v>
          </cell>
          <cell r="K152">
            <v>1</v>
          </cell>
          <cell r="L152">
            <v>34</v>
          </cell>
          <cell r="M152">
            <v>3</v>
          </cell>
          <cell r="N152">
            <v>30</v>
          </cell>
          <cell r="O152">
            <v>1</v>
          </cell>
          <cell r="P152">
            <v>25</v>
          </cell>
          <cell r="Q152">
            <v>3</v>
          </cell>
          <cell r="R152">
            <v>25</v>
          </cell>
          <cell r="S152">
            <v>2</v>
          </cell>
          <cell r="T152">
            <v>14</v>
          </cell>
          <cell r="U152">
            <v>0</v>
          </cell>
          <cell r="V152">
            <v>1</v>
          </cell>
          <cell r="W152">
            <v>0</v>
          </cell>
          <cell r="X152">
            <v>1</v>
          </cell>
          <cell r="Y152">
            <v>0</v>
          </cell>
          <cell r="Z152">
            <v>4</v>
          </cell>
          <cell r="AA152">
            <v>0</v>
          </cell>
          <cell r="AB152">
            <v>0</v>
          </cell>
          <cell r="AC152">
            <v>0</v>
          </cell>
          <cell r="AD152">
            <v>4</v>
          </cell>
          <cell r="AE152">
            <v>0</v>
          </cell>
          <cell r="AF152">
            <v>2</v>
          </cell>
          <cell r="AG152">
            <v>0</v>
          </cell>
          <cell r="AH152">
            <v>0</v>
          </cell>
          <cell r="AI152">
            <v>0</v>
          </cell>
          <cell r="AJ152">
            <v>1</v>
          </cell>
          <cell r="AK152">
            <v>0</v>
          </cell>
          <cell r="AL152">
            <v>0</v>
          </cell>
          <cell r="AM152">
            <v>0</v>
          </cell>
          <cell r="AN152">
            <v>1</v>
          </cell>
          <cell r="AO152">
            <v>1</v>
          </cell>
          <cell r="AP152">
            <v>0</v>
          </cell>
          <cell r="AQ152">
            <v>0</v>
          </cell>
          <cell r="AR152">
            <v>4</v>
          </cell>
          <cell r="AS152">
            <v>0</v>
          </cell>
          <cell r="AT152">
            <v>0</v>
          </cell>
          <cell r="AU152">
            <v>0</v>
          </cell>
          <cell r="AV152">
            <v>9</v>
          </cell>
          <cell r="AW152">
            <v>1</v>
          </cell>
          <cell r="AX152">
            <v>1</v>
          </cell>
          <cell r="AY152">
            <v>0</v>
          </cell>
          <cell r="AZ152">
            <v>10</v>
          </cell>
          <cell r="BA152">
            <v>1</v>
          </cell>
          <cell r="BB152">
            <v>2</v>
          </cell>
          <cell r="BC152">
            <v>0</v>
          </cell>
          <cell r="BD152">
            <v>18</v>
          </cell>
          <cell r="BE152">
            <v>1</v>
          </cell>
          <cell r="BF152">
            <v>2</v>
          </cell>
          <cell r="BG152">
            <v>0</v>
          </cell>
          <cell r="BH152">
            <v>1</v>
          </cell>
          <cell r="BI152">
            <v>0</v>
          </cell>
          <cell r="BJ152">
            <v>2</v>
          </cell>
          <cell r="BK152">
            <v>1</v>
          </cell>
        </row>
        <row r="153">
          <cell r="A153" t="str">
            <v>0530</v>
          </cell>
          <cell r="B153" t="str">
            <v>G</v>
          </cell>
          <cell r="D153" t="str">
            <v>강원</v>
          </cell>
          <cell r="E153" t="str">
            <v>삼척</v>
          </cell>
          <cell r="F153">
            <v>50</v>
          </cell>
          <cell r="G153">
            <v>4</v>
          </cell>
          <cell r="H153">
            <v>13</v>
          </cell>
          <cell r="I153">
            <v>1</v>
          </cell>
          <cell r="J153">
            <v>2</v>
          </cell>
          <cell r="K153">
            <v>0</v>
          </cell>
          <cell r="L153">
            <v>21</v>
          </cell>
          <cell r="M153">
            <v>2</v>
          </cell>
          <cell r="N153">
            <v>17</v>
          </cell>
          <cell r="O153">
            <v>2</v>
          </cell>
          <cell r="P153">
            <v>17</v>
          </cell>
          <cell r="Q153">
            <v>1</v>
          </cell>
          <cell r="R153">
            <v>16</v>
          </cell>
          <cell r="S153">
            <v>1</v>
          </cell>
          <cell r="T153">
            <v>6</v>
          </cell>
          <cell r="U153">
            <v>1</v>
          </cell>
          <cell r="V153">
            <v>1</v>
          </cell>
          <cell r="W153">
            <v>1</v>
          </cell>
          <cell r="X153">
            <v>1</v>
          </cell>
          <cell r="Y153">
            <v>0</v>
          </cell>
          <cell r="Z153">
            <v>2</v>
          </cell>
          <cell r="AA153">
            <v>0</v>
          </cell>
          <cell r="AB153">
            <v>0</v>
          </cell>
          <cell r="AC153">
            <v>0</v>
          </cell>
          <cell r="AD153">
            <v>3</v>
          </cell>
          <cell r="AE153">
            <v>0</v>
          </cell>
          <cell r="AF153">
            <v>2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1</v>
          </cell>
          <cell r="AO153">
            <v>0</v>
          </cell>
          <cell r="AP153">
            <v>0</v>
          </cell>
          <cell r="AQ153">
            <v>0</v>
          </cell>
          <cell r="AR153">
            <v>3</v>
          </cell>
          <cell r="AS153">
            <v>0</v>
          </cell>
          <cell r="AT153">
            <v>0</v>
          </cell>
          <cell r="AU153">
            <v>0</v>
          </cell>
          <cell r="AV153">
            <v>5</v>
          </cell>
          <cell r="AW153">
            <v>1</v>
          </cell>
          <cell r="AX153">
            <v>1</v>
          </cell>
          <cell r="AY153">
            <v>0</v>
          </cell>
          <cell r="AZ153">
            <v>7</v>
          </cell>
          <cell r="BA153">
            <v>0</v>
          </cell>
          <cell r="BB153">
            <v>1</v>
          </cell>
          <cell r="BC153">
            <v>0</v>
          </cell>
          <cell r="BD153">
            <v>12</v>
          </cell>
          <cell r="BE153">
            <v>1</v>
          </cell>
          <cell r="BF153">
            <v>1</v>
          </cell>
          <cell r="BG153">
            <v>0</v>
          </cell>
          <cell r="BH153">
            <v>0</v>
          </cell>
          <cell r="BI153">
            <v>0</v>
          </cell>
          <cell r="BJ153">
            <v>2</v>
          </cell>
          <cell r="BK153">
            <v>0</v>
          </cell>
        </row>
        <row r="154">
          <cell r="A154" t="str">
            <v>0531</v>
          </cell>
          <cell r="B154" t="str">
            <v>G</v>
          </cell>
          <cell r="D154" t="str">
            <v>강원</v>
          </cell>
          <cell r="E154" t="str">
            <v>태백</v>
          </cell>
          <cell r="F154">
            <v>40</v>
          </cell>
          <cell r="G154">
            <v>0</v>
          </cell>
          <cell r="H154">
            <v>8</v>
          </cell>
          <cell r="I154">
            <v>0</v>
          </cell>
          <cell r="J154">
            <v>2</v>
          </cell>
          <cell r="K154">
            <v>0</v>
          </cell>
          <cell r="L154">
            <v>19</v>
          </cell>
          <cell r="M154">
            <v>0</v>
          </cell>
          <cell r="N154">
            <v>11</v>
          </cell>
          <cell r="O154">
            <v>0</v>
          </cell>
          <cell r="P154">
            <v>15</v>
          </cell>
          <cell r="Q154">
            <v>0</v>
          </cell>
          <cell r="R154">
            <v>14</v>
          </cell>
          <cell r="S154">
            <v>0</v>
          </cell>
          <cell r="T154">
            <v>4</v>
          </cell>
          <cell r="U154">
            <v>0</v>
          </cell>
          <cell r="V154">
            <v>1</v>
          </cell>
          <cell r="W154">
            <v>0</v>
          </cell>
          <cell r="X154">
            <v>0</v>
          </cell>
          <cell r="Y154">
            <v>0</v>
          </cell>
          <cell r="Z154">
            <v>1</v>
          </cell>
          <cell r="AA154">
            <v>0</v>
          </cell>
          <cell r="AB154">
            <v>0</v>
          </cell>
          <cell r="AC154">
            <v>0</v>
          </cell>
          <cell r="AD154">
            <v>2</v>
          </cell>
          <cell r="AE154">
            <v>0</v>
          </cell>
          <cell r="AF154">
            <v>1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1</v>
          </cell>
          <cell r="AO154">
            <v>0</v>
          </cell>
          <cell r="AP154">
            <v>0</v>
          </cell>
          <cell r="AQ154">
            <v>0</v>
          </cell>
          <cell r="AR154">
            <v>2</v>
          </cell>
          <cell r="AS154">
            <v>0</v>
          </cell>
          <cell r="AT154">
            <v>0</v>
          </cell>
          <cell r="AU154">
            <v>0</v>
          </cell>
          <cell r="AV154">
            <v>5</v>
          </cell>
          <cell r="AW154">
            <v>0</v>
          </cell>
          <cell r="AX154">
            <v>1</v>
          </cell>
          <cell r="AY154">
            <v>0</v>
          </cell>
          <cell r="AZ154">
            <v>6</v>
          </cell>
          <cell r="BA154">
            <v>0</v>
          </cell>
          <cell r="BB154">
            <v>1</v>
          </cell>
          <cell r="BC154">
            <v>0</v>
          </cell>
          <cell r="BD154">
            <v>11</v>
          </cell>
          <cell r="BE154">
            <v>0</v>
          </cell>
          <cell r="BF154">
            <v>1</v>
          </cell>
          <cell r="BG154">
            <v>0</v>
          </cell>
          <cell r="BH154">
            <v>0</v>
          </cell>
          <cell r="BI154">
            <v>0</v>
          </cell>
          <cell r="BJ154">
            <v>1</v>
          </cell>
          <cell r="BK154">
            <v>0</v>
          </cell>
        </row>
        <row r="155">
          <cell r="A155" t="str">
            <v>0532</v>
          </cell>
          <cell r="B155" t="str">
            <v>G</v>
          </cell>
          <cell r="D155" t="str">
            <v>강원</v>
          </cell>
          <cell r="E155" t="str">
            <v>영월</v>
          </cell>
          <cell r="F155">
            <v>60</v>
          </cell>
          <cell r="G155">
            <v>3</v>
          </cell>
          <cell r="H155">
            <v>8</v>
          </cell>
          <cell r="I155">
            <v>1</v>
          </cell>
          <cell r="J155">
            <v>2</v>
          </cell>
          <cell r="K155">
            <v>0</v>
          </cell>
          <cell r="L155">
            <v>38</v>
          </cell>
          <cell r="M155">
            <v>2</v>
          </cell>
          <cell r="N155">
            <v>12</v>
          </cell>
          <cell r="O155">
            <v>0</v>
          </cell>
          <cell r="P155">
            <v>16</v>
          </cell>
          <cell r="Q155">
            <v>1</v>
          </cell>
          <cell r="R155">
            <v>32</v>
          </cell>
          <cell r="S155">
            <v>2</v>
          </cell>
          <cell r="T155">
            <v>5</v>
          </cell>
          <cell r="U155">
            <v>0</v>
          </cell>
          <cell r="V155">
            <v>1</v>
          </cell>
          <cell r="W155">
            <v>0</v>
          </cell>
          <cell r="X155">
            <v>0</v>
          </cell>
          <cell r="Y155">
            <v>0</v>
          </cell>
          <cell r="Z155">
            <v>2</v>
          </cell>
          <cell r="AA155">
            <v>0</v>
          </cell>
          <cell r="AB155">
            <v>0</v>
          </cell>
          <cell r="AC155">
            <v>0</v>
          </cell>
          <cell r="AD155">
            <v>1</v>
          </cell>
          <cell r="AE155">
            <v>0</v>
          </cell>
          <cell r="AF155">
            <v>1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1</v>
          </cell>
          <cell r="AO155">
            <v>0</v>
          </cell>
          <cell r="AP155">
            <v>0</v>
          </cell>
          <cell r="AQ155">
            <v>0</v>
          </cell>
          <cell r="AR155">
            <v>2</v>
          </cell>
          <cell r="AS155">
            <v>1</v>
          </cell>
          <cell r="AT155">
            <v>0</v>
          </cell>
          <cell r="AU155">
            <v>0</v>
          </cell>
          <cell r="AV155">
            <v>6</v>
          </cell>
          <cell r="AW155">
            <v>0</v>
          </cell>
          <cell r="AX155">
            <v>1</v>
          </cell>
          <cell r="AY155">
            <v>0</v>
          </cell>
          <cell r="AZ155">
            <v>6</v>
          </cell>
          <cell r="BA155">
            <v>0</v>
          </cell>
          <cell r="BB155">
            <v>2</v>
          </cell>
          <cell r="BC155">
            <v>2</v>
          </cell>
          <cell r="BD155">
            <v>24</v>
          </cell>
          <cell r="BE155">
            <v>0</v>
          </cell>
          <cell r="BF155">
            <v>2</v>
          </cell>
          <cell r="BG155">
            <v>0</v>
          </cell>
          <cell r="BH155">
            <v>1</v>
          </cell>
          <cell r="BI155">
            <v>0</v>
          </cell>
          <cell r="BJ155">
            <v>3</v>
          </cell>
          <cell r="BK155">
            <v>0</v>
          </cell>
        </row>
        <row r="156">
          <cell r="A156" t="str">
            <v>0533</v>
          </cell>
          <cell r="B156" t="str">
            <v>G</v>
          </cell>
          <cell r="D156" t="str">
            <v>강원</v>
          </cell>
          <cell r="E156" t="str">
            <v>평창</v>
          </cell>
          <cell r="F156">
            <v>45</v>
          </cell>
          <cell r="G156">
            <v>4</v>
          </cell>
          <cell r="H156">
            <v>7</v>
          </cell>
          <cell r="I156">
            <v>1</v>
          </cell>
          <cell r="J156">
            <v>2</v>
          </cell>
          <cell r="K156">
            <v>0</v>
          </cell>
          <cell r="L156">
            <v>28</v>
          </cell>
          <cell r="M156">
            <v>2</v>
          </cell>
          <cell r="N156">
            <v>9</v>
          </cell>
          <cell r="O156">
            <v>2</v>
          </cell>
          <cell r="P156">
            <v>12</v>
          </cell>
          <cell r="Q156">
            <v>0</v>
          </cell>
          <cell r="R156">
            <v>24</v>
          </cell>
          <cell r="S156">
            <v>2</v>
          </cell>
          <cell r="T156">
            <v>3</v>
          </cell>
          <cell r="U156">
            <v>1</v>
          </cell>
          <cell r="V156">
            <v>1</v>
          </cell>
          <cell r="W156">
            <v>1</v>
          </cell>
          <cell r="X156">
            <v>0</v>
          </cell>
          <cell r="Y156">
            <v>0</v>
          </cell>
          <cell r="Z156">
            <v>1</v>
          </cell>
          <cell r="AA156">
            <v>0</v>
          </cell>
          <cell r="AB156">
            <v>0</v>
          </cell>
          <cell r="AC156">
            <v>0</v>
          </cell>
          <cell r="AD156">
            <v>1</v>
          </cell>
          <cell r="AE156">
            <v>0</v>
          </cell>
          <cell r="AF156">
            <v>1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1</v>
          </cell>
          <cell r="AO156">
            <v>0</v>
          </cell>
          <cell r="AP156">
            <v>0</v>
          </cell>
          <cell r="AQ156">
            <v>0</v>
          </cell>
          <cell r="AR156">
            <v>2</v>
          </cell>
          <cell r="AS156">
            <v>0</v>
          </cell>
          <cell r="AT156">
            <v>0</v>
          </cell>
          <cell r="AU156">
            <v>0</v>
          </cell>
          <cell r="AV156">
            <v>4</v>
          </cell>
          <cell r="AW156">
            <v>0</v>
          </cell>
          <cell r="AX156">
            <v>0</v>
          </cell>
          <cell r="AY156">
            <v>0</v>
          </cell>
          <cell r="AZ156">
            <v>5</v>
          </cell>
          <cell r="BA156">
            <v>0</v>
          </cell>
          <cell r="BB156">
            <v>2</v>
          </cell>
          <cell r="BC156">
            <v>0</v>
          </cell>
          <cell r="BD156">
            <v>17</v>
          </cell>
          <cell r="BE156">
            <v>2</v>
          </cell>
          <cell r="BF156">
            <v>1</v>
          </cell>
          <cell r="BG156">
            <v>0</v>
          </cell>
          <cell r="BH156">
            <v>1</v>
          </cell>
          <cell r="BI156">
            <v>0</v>
          </cell>
          <cell r="BJ156">
            <v>3</v>
          </cell>
          <cell r="BK156">
            <v>0</v>
          </cell>
        </row>
        <row r="157">
          <cell r="A157" t="str">
            <v>0535</v>
          </cell>
          <cell r="B157" t="str">
            <v>G</v>
          </cell>
          <cell r="D157" t="str">
            <v>강원</v>
          </cell>
          <cell r="E157" t="str">
            <v>홍천</v>
          </cell>
          <cell r="F157">
            <v>72</v>
          </cell>
          <cell r="G157">
            <v>9</v>
          </cell>
          <cell r="H157">
            <v>14</v>
          </cell>
          <cell r="I157">
            <v>1</v>
          </cell>
          <cell r="J157">
            <v>2</v>
          </cell>
          <cell r="K157">
            <v>0</v>
          </cell>
          <cell r="L157">
            <v>40</v>
          </cell>
          <cell r="M157">
            <v>6</v>
          </cell>
          <cell r="N157">
            <v>18</v>
          </cell>
          <cell r="O157">
            <v>3</v>
          </cell>
          <cell r="P157">
            <v>24</v>
          </cell>
          <cell r="Q157">
            <v>1</v>
          </cell>
          <cell r="R157">
            <v>30</v>
          </cell>
          <cell r="S157">
            <v>5</v>
          </cell>
          <cell r="T157">
            <v>7</v>
          </cell>
          <cell r="U157">
            <v>2</v>
          </cell>
          <cell r="V157">
            <v>1</v>
          </cell>
          <cell r="W157">
            <v>1</v>
          </cell>
          <cell r="X157">
            <v>1</v>
          </cell>
          <cell r="Y157">
            <v>0</v>
          </cell>
          <cell r="Z157">
            <v>3</v>
          </cell>
          <cell r="AA157">
            <v>0</v>
          </cell>
          <cell r="AB157">
            <v>0</v>
          </cell>
          <cell r="AC157">
            <v>0</v>
          </cell>
          <cell r="AD157">
            <v>2</v>
          </cell>
          <cell r="AE157">
            <v>0</v>
          </cell>
          <cell r="AF157">
            <v>2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1</v>
          </cell>
          <cell r="AO157">
            <v>0</v>
          </cell>
          <cell r="AP157">
            <v>0</v>
          </cell>
          <cell r="AQ157">
            <v>0</v>
          </cell>
          <cell r="AR157">
            <v>4</v>
          </cell>
          <cell r="AS157">
            <v>0</v>
          </cell>
          <cell r="AT157">
            <v>0</v>
          </cell>
          <cell r="AU157">
            <v>0</v>
          </cell>
          <cell r="AV157">
            <v>10</v>
          </cell>
          <cell r="AW157">
            <v>1</v>
          </cell>
          <cell r="AX157">
            <v>1</v>
          </cell>
          <cell r="AY157">
            <v>0</v>
          </cell>
          <cell r="AZ157">
            <v>8</v>
          </cell>
          <cell r="BA157">
            <v>0</v>
          </cell>
          <cell r="BB157">
            <v>3</v>
          </cell>
          <cell r="BC157">
            <v>0</v>
          </cell>
          <cell r="BD157">
            <v>22</v>
          </cell>
          <cell r="BE157">
            <v>5</v>
          </cell>
          <cell r="BF157">
            <v>1</v>
          </cell>
          <cell r="BG157">
            <v>0</v>
          </cell>
          <cell r="BH157">
            <v>1</v>
          </cell>
          <cell r="BI157">
            <v>0</v>
          </cell>
          <cell r="BJ157">
            <v>3</v>
          </cell>
          <cell r="BK157">
            <v>0</v>
          </cell>
        </row>
        <row r="158">
          <cell r="A158" t="str">
            <v>0536</v>
          </cell>
          <cell r="B158" t="str">
            <v>G</v>
          </cell>
          <cell r="D158" t="str">
            <v>강원</v>
          </cell>
          <cell r="E158" t="str">
            <v>인제</v>
          </cell>
          <cell r="F158">
            <v>40</v>
          </cell>
          <cell r="G158">
            <v>2</v>
          </cell>
          <cell r="H158">
            <v>7</v>
          </cell>
          <cell r="I158">
            <v>1</v>
          </cell>
          <cell r="J158">
            <v>2</v>
          </cell>
          <cell r="K158">
            <v>0</v>
          </cell>
          <cell r="L158">
            <v>23</v>
          </cell>
          <cell r="M158">
            <v>1</v>
          </cell>
          <cell r="N158">
            <v>10</v>
          </cell>
          <cell r="O158">
            <v>1</v>
          </cell>
          <cell r="P158">
            <v>11</v>
          </cell>
          <cell r="Q158">
            <v>0</v>
          </cell>
          <cell r="R158">
            <v>19</v>
          </cell>
          <cell r="S158">
            <v>1</v>
          </cell>
          <cell r="T158">
            <v>4</v>
          </cell>
          <cell r="U158">
            <v>0</v>
          </cell>
          <cell r="V158">
            <v>1</v>
          </cell>
          <cell r="W158">
            <v>0</v>
          </cell>
          <cell r="X158">
            <v>0</v>
          </cell>
          <cell r="Y158">
            <v>0</v>
          </cell>
          <cell r="Z158">
            <v>1</v>
          </cell>
          <cell r="AA158">
            <v>0</v>
          </cell>
          <cell r="AB158">
            <v>0</v>
          </cell>
          <cell r="AC158">
            <v>0</v>
          </cell>
          <cell r="AD158">
            <v>1</v>
          </cell>
          <cell r="AE158">
            <v>0</v>
          </cell>
          <cell r="AF158">
            <v>1</v>
          </cell>
          <cell r="AG158">
            <v>1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1</v>
          </cell>
          <cell r="AO158">
            <v>0</v>
          </cell>
          <cell r="AP158">
            <v>0</v>
          </cell>
          <cell r="AQ158">
            <v>0</v>
          </cell>
          <cell r="AR158">
            <v>2</v>
          </cell>
          <cell r="AS158">
            <v>0</v>
          </cell>
          <cell r="AT158">
            <v>0</v>
          </cell>
          <cell r="AU158">
            <v>0</v>
          </cell>
          <cell r="AV158">
            <v>4</v>
          </cell>
          <cell r="AW158">
            <v>0</v>
          </cell>
          <cell r="AX158">
            <v>0</v>
          </cell>
          <cell r="AY158">
            <v>0</v>
          </cell>
          <cell r="AZ158">
            <v>4</v>
          </cell>
          <cell r="BA158">
            <v>0</v>
          </cell>
          <cell r="BB158">
            <v>1</v>
          </cell>
          <cell r="BC158">
            <v>0</v>
          </cell>
          <cell r="BD158">
            <v>14</v>
          </cell>
          <cell r="BE158">
            <v>1</v>
          </cell>
          <cell r="BF158">
            <v>1</v>
          </cell>
          <cell r="BG158">
            <v>0</v>
          </cell>
          <cell r="BH158">
            <v>1</v>
          </cell>
          <cell r="BI158">
            <v>0</v>
          </cell>
          <cell r="BJ158">
            <v>2</v>
          </cell>
          <cell r="BK158">
            <v>0</v>
          </cell>
        </row>
        <row r="159">
          <cell r="A159" t="str">
            <v>1301</v>
          </cell>
          <cell r="B159" t="str">
            <v>G</v>
          </cell>
          <cell r="D159" t="str">
            <v>강원</v>
          </cell>
          <cell r="E159" t="str">
            <v>신강릉</v>
          </cell>
          <cell r="F159">
            <v>85</v>
          </cell>
          <cell r="G159">
            <v>6</v>
          </cell>
          <cell r="H159">
            <v>19</v>
          </cell>
          <cell r="I159">
            <v>3</v>
          </cell>
          <cell r="J159">
            <v>2</v>
          </cell>
          <cell r="K159">
            <v>0</v>
          </cell>
          <cell r="L159">
            <v>35</v>
          </cell>
          <cell r="M159">
            <v>1</v>
          </cell>
          <cell r="N159">
            <v>29</v>
          </cell>
          <cell r="O159">
            <v>4</v>
          </cell>
          <cell r="P159">
            <v>35</v>
          </cell>
          <cell r="Q159">
            <v>2</v>
          </cell>
          <cell r="R159">
            <v>21</v>
          </cell>
          <cell r="S159">
            <v>0</v>
          </cell>
          <cell r="T159">
            <v>14</v>
          </cell>
          <cell r="U159">
            <v>2</v>
          </cell>
          <cell r="V159">
            <v>2</v>
          </cell>
          <cell r="W159">
            <v>1</v>
          </cell>
          <cell r="X159">
            <v>1</v>
          </cell>
          <cell r="Y159">
            <v>0</v>
          </cell>
          <cell r="Z159">
            <v>4</v>
          </cell>
          <cell r="AA159">
            <v>0</v>
          </cell>
          <cell r="AB159">
            <v>0</v>
          </cell>
          <cell r="AC159">
            <v>0</v>
          </cell>
          <cell r="AD159">
            <v>3</v>
          </cell>
          <cell r="AE159">
            <v>0</v>
          </cell>
          <cell r="AF159">
            <v>2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1</v>
          </cell>
          <cell r="AL159">
            <v>1</v>
          </cell>
          <cell r="AM159">
            <v>0</v>
          </cell>
          <cell r="AN159">
            <v>1</v>
          </cell>
          <cell r="AO159">
            <v>1</v>
          </cell>
          <cell r="AP159">
            <v>0</v>
          </cell>
          <cell r="AQ159">
            <v>0</v>
          </cell>
          <cell r="AR159">
            <v>5</v>
          </cell>
          <cell r="AS159">
            <v>0</v>
          </cell>
          <cell r="AT159">
            <v>0</v>
          </cell>
          <cell r="AU159">
            <v>0</v>
          </cell>
          <cell r="AV159">
            <v>14</v>
          </cell>
          <cell r="AW159">
            <v>1</v>
          </cell>
          <cell r="AX159">
            <v>1</v>
          </cell>
          <cell r="AY159">
            <v>0</v>
          </cell>
          <cell r="AZ159">
            <v>14</v>
          </cell>
          <cell r="BA159">
            <v>0</v>
          </cell>
          <cell r="BB159">
            <v>2</v>
          </cell>
          <cell r="BC159">
            <v>0</v>
          </cell>
          <cell r="BD159">
            <v>14</v>
          </cell>
          <cell r="BE159">
            <v>0</v>
          </cell>
          <cell r="BF159">
            <v>1</v>
          </cell>
          <cell r="BG159">
            <v>0</v>
          </cell>
          <cell r="BH159">
            <v>2</v>
          </cell>
          <cell r="BI159">
            <v>0</v>
          </cell>
          <cell r="BJ159">
            <v>2</v>
          </cell>
          <cell r="BK159">
            <v>0</v>
          </cell>
        </row>
        <row r="160">
          <cell r="A160" t="str">
            <v>0601</v>
          </cell>
          <cell r="B160" t="str">
            <v>H</v>
          </cell>
          <cell r="D160" t="str">
            <v>충남</v>
          </cell>
          <cell r="E160" t="str">
            <v>천안서부</v>
          </cell>
          <cell r="F160">
            <v>130</v>
          </cell>
          <cell r="G160">
            <v>11</v>
          </cell>
          <cell r="H160">
            <v>27</v>
          </cell>
          <cell r="I160">
            <v>2</v>
          </cell>
          <cell r="J160">
            <v>3</v>
          </cell>
          <cell r="K160">
            <v>0</v>
          </cell>
          <cell r="L160">
            <v>64</v>
          </cell>
          <cell r="M160">
            <v>6</v>
          </cell>
          <cell r="N160">
            <v>32</v>
          </cell>
          <cell r="O160">
            <v>3</v>
          </cell>
          <cell r="P160">
            <v>64</v>
          </cell>
          <cell r="Q160">
            <v>3</v>
          </cell>
          <cell r="R160">
            <v>34</v>
          </cell>
          <cell r="S160">
            <v>5</v>
          </cell>
          <cell r="T160">
            <v>10</v>
          </cell>
          <cell r="U160">
            <v>1</v>
          </cell>
          <cell r="V160">
            <v>3</v>
          </cell>
          <cell r="W160">
            <v>0</v>
          </cell>
          <cell r="X160">
            <v>1</v>
          </cell>
          <cell r="Y160">
            <v>0</v>
          </cell>
          <cell r="Z160">
            <v>5</v>
          </cell>
          <cell r="AA160">
            <v>1</v>
          </cell>
          <cell r="AB160">
            <v>0</v>
          </cell>
          <cell r="AC160">
            <v>0</v>
          </cell>
          <cell r="AD160">
            <v>6</v>
          </cell>
          <cell r="AE160">
            <v>1</v>
          </cell>
          <cell r="AF160">
            <v>2</v>
          </cell>
          <cell r="AG160">
            <v>0</v>
          </cell>
          <cell r="AH160">
            <v>0</v>
          </cell>
          <cell r="AI160">
            <v>0</v>
          </cell>
          <cell r="AJ160">
            <v>1</v>
          </cell>
          <cell r="AK160">
            <v>0</v>
          </cell>
          <cell r="AL160">
            <v>1</v>
          </cell>
          <cell r="AM160">
            <v>0</v>
          </cell>
          <cell r="AN160">
            <v>2</v>
          </cell>
          <cell r="AO160">
            <v>0</v>
          </cell>
          <cell r="AP160">
            <v>1</v>
          </cell>
          <cell r="AQ160">
            <v>0</v>
          </cell>
          <cell r="AR160">
            <v>5</v>
          </cell>
          <cell r="AS160">
            <v>0</v>
          </cell>
          <cell r="AT160">
            <v>0</v>
          </cell>
          <cell r="AU160">
            <v>0</v>
          </cell>
          <cell r="AV160">
            <v>30</v>
          </cell>
          <cell r="AW160">
            <v>1</v>
          </cell>
          <cell r="AX160">
            <v>1</v>
          </cell>
          <cell r="AY160">
            <v>0</v>
          </cell>
          <cell r="AZ160">
            <v>25</v>
          </cell>
          <cell r="BA160">
            <v>2</v>
          </cell>
          <cell r="BB160">
            <v>2</v>
          </cell>
          <cell r="BC160">
            <v>0</v>
          </cell>
          <cell r="BD160">
            <v>25</v>
          </cell>
          <cell r="BE160">
            <v>5</v>
          </cell>
          <cell r="BF160">
            <v>2</v>
          </cell>
          <cell r="BG160">
            <v>0</v>
          </cell>
          <cell r="BH160">
            <v>2</v>
          </cell>
          <cell r="BI160">
            <v>0</v>
          </cell>
          <cell r="BJ160">
            <v>3</v>
          </cell>
          <cell r="BK160">
            <v>0</v>
          </cell>
        </row>
        <row r="161">
          <cell r="A161" t="str">
            <v>0602</v>
          </cell>
          <cell r="B161" t="str">
            <v>H</v>
          </cell>
          <cell r="D161" t="str">
            <v>충남</v>
          </cell>
          <cell r="E161" t="str">
            <v>천안중앙</v>
          </cell>
          <cell r="F161">
            <v>110</v>
          </cell>
          <cell r="G161">
            <v>8</v>
          </cell>
          <cell r="H161">
            <v>29</v>
          </cell>
          <cell r="I161">
            <v>1</v>
          </cell>
          <cell r="J161">
            <v>1</v>
          </cell>
          <cell r="K161">
            <v>0</v>
          </cell>
          <cell r="L161">
            <v>54</v>
          </cell>
          <cell r="M161">
            <v>4</v>
          </cell>
          <cell r="N161">
            <v>29</v>
          </cell>
          <cell r="O161">
            <v>2</v>
          </cell>
          <cell r="P161">
            <v>53</v>
          </cell>
          <cell r="Q161">
            <v>3</v>
          </cell>
          <cell r="R161">
            <v>28</v>
          </cell>
          <cell r="S161">
            <v>3</v>
          </cell>
          <cell r="T161">
            <v>10</v>
          </cell>
          <cell r="U161">
            <v>2</v>
          </cell>
          <cell r="V161">
            <v>3</v>
          </cell>
          <cell r="W161">
            <v>0</v>
          </cell>
          <cell r="X161">
            <v>1</v>
          </cell>
          <cell r="Y161">
            <v>0</v>
          </cell>
          <cell r="Z161">
            <v>5</v>
          </cell>
          <cell r="AA161">
            <v>0</v>
          </cell>
          <cell r="AB161">
            <v>0</v>
          </cell>
          <cell r="AC161">
            <v>0</v>
          </cell>
          <cell r="AD161">
            <v>5</v>
          </cell>
          <cell r="AE161">
            <v>0</v>
          </cell>
          <cell r="AF161">
            <v>2</v>
          </cell>
          <cell r="AG161">
            <v>0</v>
          </cell>
          <cell r="AH161">
            <v>0</v>
          </cell>
          <cell r="AI161">
            <v>0</v>
          </cell>
          <cell r="AJ161">
            <v>1</v>
          </cell>
          <cell r="AK161">
            <v>0</v>
          </cell>
          <cell r="AL161">
            <v>1</v>
          </cell>
          <cell r="AM161">
            <v>0</v>
          </cell>
          <cell r="AN161">
            <v>2</v>
          </cell>
          <cell r="AO161">
            <v>0</v>
          </cell>
          <cell r="AP161">
            <v>0</v>
          </cell>
          <cell r="AQ161">
            <v>0</v>
          </cell>
          <cell r="AR161">
            <v>9</v>
          </cell>
          <cell r="AS161">
            <v>1</v>
          </cell>
          <cell r="AT161">
            <v>0</v>
          </cell>
          <cell r="AU161">
            <v>0</v>
          </cell>
          <cell r="AV161">
            <v>26</v>
          </cell>
          <cell r="AW161">
            <v>1</v>
          </cell>
          <cell r="AX161">
            <v>1</v>
          </cell>
          <cell r="AY161">
            <v>0</v>
          </cell>
          <cell r="AZ161">
            <v>15</v>
          </cell>
          <cell r="BA161">
            <v>1</v>
          </cell>
          <cell r="BB161">
            <v>2</v>
          </cell>
          <cell r="BC161">
            <v>0</v>
          </cell>
          <cell r="BD161">
            <v>21</v>
          </cell>
          <cell r="BE161">
            <v>1</v>
          </cell>
          <cell r="BF161">
            <v>1</v>
          </cell>
          <cell r="BG161">
            <v>0</v>
          </cell>
          <cell r="BH161">
            <v>1</v>
          </cell>
          <cell r="BI161">
            <v>0</v>
          </cell>
          <cell r="BJ161">
            <v>3</v>
          </cell>
          <cell r="BK161">
            <v>2</v>
          </cell>
        </row>
        <row r="162">
          <cell r="A162" t="str">
            <v>0603</v>
          </cell>
          <cell r="B162" t="str">
            <v>H</v>
          </cell>
          <cell r="D162" t="str">
            <v>충남</v>
          </cell>
          <cell r="E162" t="str">
            <v>온양</v>
          </cell>
          <cell r="F162">
            <v>90</v>
          </cell>
          <cell r="G162">
            <v>15</v>
          </cell>
          <cell r="H162">
            <v>25</v>
          </cell>
          <cell r="I162">
            <v>5</v>
          </cell>
          <cell r="J162">
            <v>1</v>
          </cell>
          <cell r="K162">
            <v>1</v>
          </cell>
          <cell r="L162">
            <v>45</v>
          </cell>
          <cell r="M162">
            <v>7</v>
          </cell>
          <cell r="N162">
            <v>27</v>
          </cell>
          <cell r="O162">
            <v>7</v>
          </cell>
          <cell r="P162">
            <v>31</v>
          </cell>
          <cell r="Q162">
            <v>4</v>
          </cell>
          <cell r="R162">
            <v>32</v>
          </cell>
          <cell r="S162">
            <v>4</v>
          </cell>
          <cell r="T162">
            <v>8</v>
          </cell>
          <cell r="U162">
            <v>1</v>
          </cell>
          <cell r="V162">
            <v>3</v>
          </cell>
          <cell r="W162">
            <v>0</v>
          </cell>
          <cell r="X162">
            <v>1</v>
          </cell>
          <cell r="Y162">
            <v>1</v>
          </cell>
          <cell r="Z162">
            <v>5</v>
          </cell>
          <cell r="AA162">
            <v>2</v>
          </cell>
          <cell r="AB162">
            <v>0</v>
          </cell>
          <cell r="AC162">
            <v>0</v>
          </cell>
          <cell r="AD162">
            <v>5</v>
          </cell>
          <cell r="AE162">
            <v>1</v>
          </cell>
          <cell r="AF162">
            <v>2</v>
          </cell>
          <cell r="AG162">
            <v>1</v>
          </cell>
          <cell r="AH162">
            <v>0</v>
          </cell>
          <cell r="AI162">
            <v>0</v>
          </cell>
          <cell r="AJ162">
            <v>1</v>
          </cell>
          <cell r="AK162">
            <v>0</v>
          </cell>
          <cell r="AL162">
            <v>1</v>
          </cell>
          <cell r="AM162">
            <v>0</v>
          </cell>
          <cell r="AN162">
            <v>1</v>
          </cell>
          <cell r="AO162">
            <v>0</v>
          </cell>
          <cell r="AP162">
            <v>0</v>
          </cell>
          <cell r="AQ162">
            <v>0</v>
          </cell>
          <cell r="AR162">
            <v>6</v>
          </cell>
          <cell r="AS162">
            <v>0</v>
          </cell>
          <cell r="AT162">
            <v>0</v>
          </cell>
          <cell r="AU162">
            <v>0</v>
          </cell>
          <cell r="AV162">
            <v>13</v>
          </cell>
          <cell r="AW162">
            <v>3</v>
          </cell>
          <cell r="AX162">
            <v>1</v>
          </cell>
          <cell r="AY162">
            <v>0</v>
          </cell>
          <cell r="AZ162">
            <v>10</v>
          </cell>
          <cell r="BA162">
            <v>1</v>
          </cell>
          <cell r="BB162">
            <v>2</v>
          </cell>
          <cell r="BC162">
            <v>0</v>
          </cell>
          <cell r="BD162">
            <v>23</v>
          </cell>
          <cell r="BE162">
            <v>3</v>
          </cell>
          <cell r="BF162">
            <v>2</v>
          </cell>
          <cell r="BG162">
            <v>1</v>
          </cell>
          <cell r="BH162">
            <v>2</v>
          </cell>
          <cell r="BI162">
            <v>0</v>
          </cell>
          <cell r="BJ162">
            <v>3</v>
          </cell>
          <cell r="BK162">
            <v>0</v>
          </cell>
        </row>
        <row r="163">
          <cell r="A163" t="str">
            <v>0604</v>
          </cell>
          <cell r="B163" t="str">
            <v>H</v>
          </cell>
          <cell r="D163" t="str">
            <v>충남</v>
          </cell>
          <cell r="E163" t="str">
            <v>성환</v>
          </cell>
          <cell r="F163">
            <v>37</v>
          </cell>
          <cell r="G163">
            <v>5</v>
          </cell>
          <cell r="H163">
            <v>8</v>
          </cell>
          <cell r="I163">
            <v>1</v>
          </cell>
          <cell r="J163">
            <v>1</v>
          </cell>
          <cell r="K163">
            <v>0</v>
          </cell>
          <cell r="L163">
            <v>19</v>
          </cell>
          <cell r="M163">
            <v>4</v>
          </cell>
          <cell r="N163">
            <v>11</v>
          </cell>
          <cell r="O163">
            <v>1</v>
          </cell>
          <cell r="P163">
            <v>13</v>
          </cell>
          <cell r="Q163">
            <v>1</v>
          </cell>
          <cell r="R163">
            <v>13</v>
          </cell>
          <cell r="S163">
            <v>3</v>
          </cell>
          <cell r="T163">
            <v>4</v>
          </cell>
          <cell r="U163">
            <v>0</v>
          </cell>
          <cell r="V163">
            <v>1</v>
          </cell>
          <cell r="W163">
            <v>0</v>
          </cell>
          <cell r="X163">
            <v>0</v>
          </cell>
          <cell r="Y163">
            <v>0</v>
          </cell>
          <cell r="Z163">
            <v>2</v>
          </cell>
          <cell r="AA163">
            <v>1</v>
          </cell>
          <cell r="AB163">
            <v>0</v>
          </cell>
          <cell r="AC163">
            <v>0</v>
          </cell>
          <cell r="AD163">
            <v>2</v>
          </cell>
          <cell r="AE163">
            <v>0</v>
          </cell>
          <cell r="AF163">
            <v>1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1</v>
          </cell>
          <cell r="AO163">
            <v>0</v>
          </cell>
          <cell r="AP163">
            <v>0</v>
          </cell>
          <cell r="AQ163">
            <v>0</v>
          </cell>
          <cell r="AR163">
            <v>1</v>
          </cell>
          <cell r="AS163">
            <v>0</v>
          </cell>
          <cell r="AT163">
            <v>0</v>
          </cell>
          <cell r="AU163">
            <v>0</v>
          </cell>
          <cell r="AV163">
            <v>6</v>
          </cell>
          <cell r="AW163">
            <v>1</v>
          </cell>
          <cell r="AX163">
            <v>1</v>
          </cell>
          <cell r="AY163">
            <v>0</v>
          </cell>
          <cell r="AZ163">
            <v>4</v>
          </cell>
          <cell r="BA163">
            <v>0</v>
          </cell>
          <cell r="BB163">
            <v>1</v>
          </cell>
          <cell r="BC163">
            <v>0</v>
          </cell>
          <cell r="BD163">
            <v>9</v>
          </cell>
          <cell r="BE163">
            <v>0</v>
          </cell>
          <cell r="BF163">
            <v>1</v>
          </cell>
          <cell r="BG163">
            <v>0</v>
          </cell>
          <cell r="BH163">
            <v>1</v>
          </cell>
          <cell r="BI163">
            <v>1</v>
          </cell>
          <cell r="BJ163">
            <v>1</v>
          </cell>
          <cell r="BK163">
            <v>2</v>
          </cell>
        </row>
        <row r="164">
          <cell r="A164" t="str">
            <v>0605</v>
          </cell>
          <cell r="B164" t="str">
            <v>H</v>
          </cell>
          <cell r="D164" t="str">
            <v>충남</v>
          </cell>
          <cell r="E164" t="str">
            <v>홍성</v>
          </cell>
          <cell r="F164">
            <v>74</v>
          </cell>
          <cell r="G164">
            <v>8</v>
          </cell>
          <cell r="H164">
            <v>17</v>
          </cell>
          <cell r="I164">
            <v>3</v>
          </cell>
          <cell r="J164">
            <v>2</v>
          </cell>
          <cell r="K164">
            <v>0</v>
          </cell>
          <cell r="L164">
            <v>40</v>
          </cell>
          <cell r="M164">
            <v>4</v>
          </cell>
          <cell r="N164">
            <v>22</v>
          </cell>
          <cell r="O164">
            <v>2</v>
          </cell>
          <cell r="P164">
            <v>24</v>
          </cell>
          <cell r="Q164">
            <v>2</v>
          </cell>
          <cell r="R164">
            <v>28</v>
          </cell>
          <cell r="S164">
            <v>4</v>
          </cell>
          <cell r="T164">
            <v>8</v>
          </cell>
          <cell r="U164">
            <v>0</v>
          </cell>
          <cell r="V164">
            <v>2</v>
          </cell>
          <cell r="W164">
            <v>0</v>
          </cell>
          <cell r="X164">
            <v>0</v>
          </cell>
          <cell r="Y164">
            <v>0</v>
          </cell>
          <cell r="Z164">
            <v>4</v>
          </cell>
          <cell r="AA164">
            <v>0</v>
          </cell>
          <cell r="AB164">
            <v>0</v>
          </cell>
          <cell r="AC164">
            <v>0</v>
          </cell>
          <cell r="AD164">
            <v>4</v>
          </cell>
          <cell r="AE164">
            <v>2</v>
          </cell>
          <cell r="AF164">
            <v>1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1</v>
          </cell>
          <cell r="AM164">
            <v>0</v>
          </cell>
          <cell r="AN164">
            <v>1</v>
          </cell>
          <cell r="AO164">
            <v>1</v>
          </cell>
          <cell r="AP164">
            <v>0</v>
          </cell>
          <cell r="AQ164">
            <v>0</v>
          </cell>
          <cell r="AR164">
            <v>4</v>
          </cell>
          <cell r="AS164">
            <v>0</v>
          </cell>
          <cell r="AT164">
            <v>0</v>
          </cell>
          <cell r="AU164">
            <v>0</v>
          </cell>
          <cell r="AV164">
            <v>12</v>
          </cell>
          <cell r="AW164">
            <v>0</v>
          </cell>
          <cell r="AX164">
            <v>1</v>
          </cell>
          <cell r="AY164">
            <v>0</v>
          </cell>
          <cell r="AZ164">
            <v>6</v>
          </cell>
          <cell r="BA164">
            <v>1</v>
          </cell>
          <cell r="BB164">
            <v>2</v>
          </cell>
          <cell r="BC164">
            <v>0</v>
          </cell>
          <cell r="BD164">
            <v>20</v>
          </cell>
          <cell r="BE164">
            <v>2</v>
          </cell>
          <cell r="BF164">
            <v>1</v>
          </cell>
          <cell r="BG164">
            <v>0</v>
          </cell>
          <cell r="BH164">
            <v>2</v>
          </cell>
          <cell r="BI164">
            <v>2</v>
          </cell>
          <cell r="BJ164">
            <v>3</v>
          </cell>
          <cell r="BK164">
            <v>0</v>
          </cell>
        </row>
        <row r="165">
          <cell r="A165" t="str">
            <v>0607</v>
          </cell>
          <cell r="B165" t="str">
            <v>H</v>
          </cell>
          <cell r="D165" t="str">
            <v>충남</v>
          </cell>
          <cell r="E165" t="str">
            <v>예산</v>
          </cell>
          <cell r="F165">
            <v>72</v>
          </cell>
          <cell r="G165">
            <v>16</v>
          </cell>
          <cell r="H165">
            <v>13</v>
          </cell>
          <cell r="I165">
            <v>4</v>
          </cell>
          <cell r="J165">
            <v>2</v>
          </cell>
          <cell r="K165">
            <v>0</v>
          </cell>
          <cell r="L165">
            <v>42</v>
          </cell>
          <cell r="M165">
            <v>8</v>
          </cell>
          <cell r="N165">
            <v>18</v>
          </cell>
          <cell r="O165">
            <v>6</v>
          </cell>
          <cell r="P165">
            <v>24</v>
          </cell>
          <cell r="Q165">
            <v>4</v>
          </cell>
          <cell r="R165">
            <v>30</v>
          </cell>
          <cell r="S165">
            <v>6</v>
          </cell>
          <cell r="T165">
            <v>7</v>
          </cell>
          <cell r="U165">
            <v>3</v>
          </cell>
          <cell r="V165">
            <v>2</v>
          </cell>
          <cell r="W165">
            <v>0</v>
          </cell>
          <cell r="X165">
            <v>0</v>
          </cell>
          <cell r="Y165">
            <v>0</v>
          </cell>
          <cell r="Z165">
            <v>3</v>
          </cell>
          <cell r="AA165">
            <v>0</v>
          </cell>
          <cell r="AB165">
            <v>0</v>
          </cell>
          <cell r="AC165">
            <v>0</v>
          </cell>
          <cell r="AD165">
            <v>3</v>
          </cell>
          <cell r="AE165">
            <v>2</v>
          </cell>
          <cell r="AF165">
            <v>1</v>
          </cell>
          <cell r="AG165">
            <v>1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1</v>
          </cell>
          <cell r="AO165">
            <v>1</v>
          </cell>
          <cell r="AP165">
            <v>0</v>
          </cell>
          <cell r="AQ165">
            <v>0</v>
          </cell>
          <cell r="AR165">
            <v>3</v>
          </cell>
          <cell r="AS165">
            <v>0</v>
          </cell>
          <cell r="AT165">
            <v>0</v>
          </cell>
          <cell r="AU165">
            <v>0</v>
          </cell>
          <cell r="AV165">
            <v>12</v>
          </cell>
          <cell r="AW165">
            <v>2</v>
          </cell>
          <cell r="AX165">
            <v>1</v>
          </cell>
          <cell r="AY165">
            <v>0</v>
          </cell>
          <cell r="AZ165">
            <v>7</v>
          </cell>
          <cell r="BA165">
            <v>1</v>
          </cell>
          <cell r="BB165">
            <v>2</v>
          </cell>
          <cell r="BC165">
            <v>0</v>
          </cell>
          <cell r="BD165">
            <v>22</v>
          </cell>
          <cell r="BE165">
            <v>4</v>
          </cell>
          <cell r="BF165">
            <v>1</v>
          </cell>
          <cell r="BG165">
            <v>1</v>
          </cell>
          <cell r="BH165">
            <v>2</v>
          </cell>
          <cell r="BI165">
            <v>0</v>
          </cell>
          <cell r="BJ165">
            <v>3</v>
          </cell>
          <cell r="BK165">
            <v>1</v>
          </cell>
        </row>
        <row r="166">
          <cell r="A166" t="str">
            <v>0608</v>
          </cell>
          <cell r="B166" t="str">
            <v>H</v>
          </cell>
          <cell r="D166" t="str">
            <v>충남</v>
          </cell>
          <cell r="E166" t="str">
            <v>서산</v>
          </cell>
          <cell r="F166">
            <v>91</v>
          </cell>
          <cell r="G166">
            <v>12</v>
          </cell>
          <cell r="H166">
            <v>22</v>
          </cell>
          <cell r="I166">
            <v>5</v>
          </cell>
          <cell r="J166">
            <v>2</v>
          </cell>
          <cell r="K166">
            <v>0</v>
          </cell>
          <cell r="L166">
            <v>48</v>
          </cell>
          <cell r="M166">
            <v>6</v>
          </cell>
          <cell r="N166">
            <v>32</v>
          </cell>
          <cell r="O166">
            <v>5</v>
          </cell>
          <cell r="P166">
            <v>21</v>
          </cell>
          <cell r="Q166">
            <v>1</v>
          </cell>
          <cell r="R166">
            <v>38</v>
          </cell>
          <cell r="S166">
            <v>6</v>
          </cell>
          <cell r="T166">
            <v>11</v>
          </cell>
          <cell r="U166">
            <v>1</v>
          </cell>
          <cell r="V166">
            <v>4</v>
          </cell>
          <cell r="W166">
            <v>0</v>
          </cell>
          <cell r="X166">
            <v>1</v>
          </cell>
          <cell r="Y166">
            <v>0</v>
          </cell>
          <cell r="Z166">
            <v>5</v>
          </cell>
          <cell r="AA166">
            <v>1</v>
          </cell>
          <cell r="AB166">
            <v>0</v>
          </cell>
          <cell r="AC166">
            <v>0</v>
          </cell>
          <cell r="AD166">
            <v>6</v>
          </cell>
          <cell r="AE166">
            <v>2</v>
          </cell>
          <cell r="AF166">
            <v>2</v>
          </cell>
          <cell r="AG166">
            <v>1</v>
          </cell>
          <cell r="AH166">
            <v>0</v>
          </cell>
          <cell r="AI166">
            <v>0</v>
          </cell>
          <cell r="AJ166">
            <v>1</v>
          </cell>
          <cell r="AK166">
            <v>0</v>
          </cell>
          <cell r="AL166">
            <v>0</v>
          </cell>
          <cell r="AM166">
            <v>0</v>
          </cell>
          <cell r="AN166">
            <v>1</v>
          </cell>
          <cell r="AO166">
            <v>0</v>
          </cell>
          <cell r="AP166">
            <v>0</v>
          </cell>
          <cell r="AQ166">
            <v>0</v>
          </cell>
          <cell r="AR166">
            <v>2</v>
          </cell>
          <cell r="AS166">
            <v>1</v>
          </cell>
          <cell r="AT166">
            <v>0</v>
          </cell>
          <cell r="AU166">
            <v>0</v>
          </cell>
          <cell r="AV166">
            <v>10</v>
          </cell>
          <cell r="AW166">
            <v>0</v>
          </cell>
          <cell r="AX166">
            <v>1</v>
          </cell>
          <cell r="AY166">
            <v>0</v>
          </cell>
          <cell r="AZ166">
            <v>7</v>
          </cell>
          <cell r="BA166">
            <v>0</v>
          </cell>
          <cell r="BB166">
            <v>3</v>
          </cell>
          <cell r="BC166">
            <v>0</v>
          </cell>
          <cell r="BD166">
            <v>27</v>
          </cell>
          <cell r="BE166">
            <v>3</v>
          </cell>
          <cell r="BF166">
            <v>2</v>
          </cell>
          <cell r="BG166">
            <v>1</v>
          </cell>
          <cell r="BH166">
            <v>2</v>
          </cell>
          <cell r="BI166">
            <v>0</v>
          </cell>
          <cell r="BJ166">
            <v>4</v>
          </cell>
          <cell r="BK166">
            <v>2</v>
          </cell>
        </row>
        <row r="167">
          <cell r="A167" t="str">
            <v>0609</v>
          </cell>
          <cell r="B167" t="str">
            <v>H</v>
          </cell>
          <cell r="D167" t="str">
            <v>충남</v>
          </cell>
          <cell r="E167" t="str">
            <v>당진</v>
          </cell>
          <cell r="F167">
            <v>83</v>
          </cell>
          <cell r="G167">
            <v>17</v>
          </cell>
          <cell r="H167">
            <v>20</v>
          </cell>
          <cell r="I167">
            <v>1</v>
          </cell>
          <cell r="J167">
            <v>2</v>
          </cell>
          <cell r="K167">
            <v>3</v>
          </cell>
          <cell r="L167">
            <v>44</v>
          </cell>
          <cell r="M167">
            <v>8</v>
          </cell>
          <cell r="N167">
            <v>27</v>
          </cell>
          <cell r="O167">
            <v>6</v>
          </cell>
          <cell r="P167">
            <v>22</v>
          </cell>
          <cell r="Q167">
            <v>3</v>
          </cell>
          <cell r="R167">
            <v>34</v>
          </cell>
          <cell r="S167">
            <v>8</v>
          </cell>
          <cell r="T167">
            <v>9</v>
          </cell>
          <cell r="U167">
            <v>3</v>
          </cell>
          <cell r="V167">
            <v>3</v>
          </cell>
          <cell r="W167">
            <v>0</v>
          </cell>
          <cell r="X167">
            <v>1</v>
          </cell>
          <cell r="Y167">
            <v>0</v>
          </cell>
          <cell r="Z167">
            <v>4</v>
          </cell>
          <cell r="AA167">
            <v>0</v>
          </cell>
          <cell r="AB167">
            <v>0</v>
          </cell>
          <cell r="AC167">
            <v>0</v>
          </cell>
          <cell r="AD167">
            <v>5</v>
          </cell>
          <cell r="AE167">
            <v>0</v>
          </cell>
          <cell r="AF167">
            <v>2</v>
          </cell>
          <cell r="AG167">
            <v>0</v>
          </cell>
          <cell r="AH167">
            <v>0</v>
          </cell>
          <cell r="AI167">
            <v>0</v>
          </cell>
          <cell r="AJ167">
            <v>1</v>
          </cell>
          <cell r="AK167">
            <v>0</v>
          </cell>
          <cell r="AL167">
            <v>0</v>
          </cell>
          <cell r="AM167">
            <v>0</v>
          </cell>
          <cell r="AN167">
            <v>1</v>
          </cell>
          <cell r="AO167">
            <v>0</v>
          </cell>
          <cell r="AP167">
            <v>0</v>
          </cell>
          <cell r="AQ167">
            <v>0</v>
          </cell>
          <cell r="AR167">
            <v>3</v>
          </cell>
          <cell r="AS167">
            <v>1</v>
          </cell>
          <cell r="AT167">
            <v>0</v>
          </cell>
          <cell r="AU167">
            <v>0</v>
          </cell>
          <cell r="AV167">
            <v>10</v>
          </cell>
          <cell r="AW167">
            <v>0</v>
          </cell>
          <cell r="AX167">
            <v>1</v>
          </cell>
          <cell r="AY167">
            <v>0</v>
          </cell>
          <cell r="AZ167">
            <v>7</v>
          </cell>
          <cell r="BA167">
            <v>2</v>
          </cell>
          <cell r="BB167">
            <v>2</v>
          </cell>
          <cell r="BC167">
            <v>0</v>
          </cell>
          <cell r="BD167">
            <v>25</v>
          </cell>
          <cell r="BE167">
            <v>6</v>
          </cell>
          <cell r="BF167">
            <v>2</v>
          </cell>
          <cell r="BG167">
            <v>0</v>
          </cell>
          <cell r="BH167">
            <v>2</v>
          </cell>
          <cell r="BI167">
            <v>1</v>
          </cell>
          <cell r="BJ167">
            <v>3</v>
          </cell>
          <cell r="BK167">
            <v>1</v>
          </cell>
        </row>
        <row r="168">
          <cell r="A168" t="str">
            <v>0610</v>
          </cell>
          <cell r="B168" t="str">
            <v>H</v>
          </cell>
          <cell r="D168" t="str">
            <v>충남</v>
          </cell>
          <cell r="E168" t="str">
            <v>태안</v>
          </cell>
          <cell r="F168">
            <v>43</v>
          </cell>
          <cell r="G168">
            <v>5</v>
          </cell>
          <cell r="H168">
            <v>10</v>
          </cell>
          <cell r="I168">
            <v>2</v>
          </cell>
          <cell r="J168">
            <v>1</v>
          </cell>
          <cell r="K168">
            <v>0</v>
          </cell>
          <cell r="L168">
            <v>22</v>
          </cell>
          <cell r="M168">
            <v>2</v>
          </cell>
          <cell r="N168">
            <v>14</v>
          </cell>
          <cell r="O168">
            <v>3</v>
          </cell>
          <cell r="P168">
            <v>12</v>
          </cell>
          <cell r="Q168">
            <v>0</v>
          </cell>
          <cell r="R168">
            <v>17</v>
          </cell>
          <cell r="S168">
            <v>2</v>
          </cell>
          <cell r="T168">
            <v>5</v>
          </cell>
          <cell r="U168">
            <v>1</v>
          </cell>
          <cell r="V168">
            <v>1</v>
          </cell>
          <cell r="W168">
            <v>0</v>
          </cell>
          <cell r="X168">
            <v>0</v>
          </cell>
          <cell r="Y168">
            <v>0</v>
          </cell>
          <cell r="Z168">
            <v>2</v>
          </cell>
          <cell r="AA168">
            <v>0</v>
          </cell>
          <cell r="AB168">
            <v>0</v>
          </cell>
          <cell r="AC168">
            <v>0</v>
          </cell>
          <cell r="AD168">
            <v>3</v>
          </cell>
          <cell r="AE168">
            <v>1</v>
          </cell>
          <cell r="AF168">
            <v>1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1</v>
          </cell>
          <cell r="AM168">
            <v>1</v>
          </cell>
          <cell r="AN168">
            <v>1</v>
          </cell>
          <cell r="AO168">
            <v>0</v>
          </cell>
          <cell r="AP168">
            <v>0</v>
          </cell>
          <cell r="AQ168">
            <v>0</v>
          </cell>
          <cell r="AR168">
            <v>1</v>
          </cell>
          <cell r="AS168">
            <v>0</v>
          </cell>
          <cell r="AT168">
            <v>0</v>
          </cell>
          <cell r="AU168">
            <v>0</v>
          </cell>
          <cell r="AV168">
            <v>5</v>
          </cell>
          <cell r="AW168">
            <v>0</v>
          </cell>
          <cell r="AX168">
            <v>1</v>
          </cell>
          <cell r="AY168">
            <v>0</v>
          </cell>
          <cell r="AZ168">
            <v>4</v>
          </cell>
          <cell r="BA168">
            <v>0</v>
          </cell>
          <cell r="BB168">
            <v>1</v>
          </cell>
          <cell r="BC168">
            <v>0</v>
          </cell>
          <cell r="BD168">
            <v>12</v>
          </cell>
          <cell r="BE168">
            <v>2</v>
          </cell>
          <cell r="BF168">
            <v>1</v>
          </cell>
          <cell r="BG168">
            <v>0</v>
          </cell>
          <cell r="BH168">
            <v>1</v>
          </cell>
          <cell r="BI168">
            <v>0</v>
          </cell>
          <cell r="BJ168">
            <v>2</v>
          </cell>
          <cell r="BK168">
            <v>0</v>
          </cell>
        </row>
        <row r="169">
          <cell r="A169" t="str">
            <v>0611</v>
          </cell>
          <cell r="B169" t="str">
            <v>H</v>
          </cell>
          <cell r="D169" t="str">
            <v>충남</v>
          </cell>
          <cell r="E169" t="str">
            <v>대천</v>
          </cell>
          <cell r="F169">
            <v>70</v>
          </cell>
          <cell r="G169">
            <v>5</v>
          </cell>
          <cell r="H169">
            <v>18</v>
          </cell>
          <cell r="I169">
            <v>2</v>
          </cell>
          <cell r="J169">
            <v>2</v>
          </cell>
          <cell r="K169">
            <v>0</v>
          </cell>
          <cell r="L169">
            <v>35</v>
          </cell>
          <cell r="M169">
            <v>3</v>
          </cell>
          <cell r="N169">
            <v>26</v>
          </cell>
          <cell r="O169">
            <v>2</v>
          </cell>
          <cell r="P169">
            <v>18</v>
          </cell>
          <cell r="Q169">
            <v>1</v>
          </cell>
          <cell r="R169">
            <v>26</v>
          </cell>
          <cell r="S169">
            <v>2</v>
          </cell>
          <cell r="T169">
            <v>9</v>
          </cell>
          <cell r="U169">
            <v>0</v>
          </cell>
          <cell r="V169">
            <v>3</v>
          </cell>
          <cell r="W169">
            <v>0</v>
          </cell>
          <cell r="X169">
            <v>1</v>
          </cell>
          <cell r="Y169">
            <v>1</v>
          </cell>
          <cell r="Z169">
            <v>4</v>
          </cell>
          <cell r="AA169">
            <v>0</v>
          </cell>
          <cell r="AB169">
            <v>0</v>
          </cell>
          <cell r="AC169">
            <v>0</v>
          </cell>
          <cell r="AD169">
            <v>4</v>
          </cell>
          <cell r="AE169">
            <v>1</v>
          </cell>
          <cell r="AF169">
            <v>2</v>
          </cell>
          <cell r="AG169">
            <v>0</v>
          </cell>
          <cell r="AH169">
            <v>0</v>
          </cell>
          <cell r="AI169">
            <v>0</v>
          </cell>
          <cell r="AJ169">
            <v>1</v>
          </cell>
          <cell r="AK169">
            <v>0</v>
          </cell>
          <cell r="AL169">
            <v>0</v>
          </cell>
          <cell r="AM169">
            <v>0</v>
          </cell>
          <cell r="AN169">
            <v>1</v>
          </cell>
          <cell r="AO169">
            <v>0</v>
          </cell>
          <cell r="AP169">
            <v>0</v>
          </cell>
          <cell r="AQ169">
            <v>0</v>
          </cell>
          <cell r="AR169">
            <v>2</v>
          </cell>
          <cell r="AS169">
            <v>0</v>
          </cell>
          <cell r="AT169">
            <v>0</v>
          </cell>
          <cell r="AU169">
            <v>0</v>
          </cell>
          <cell r="AV169">
            <v>9</v>
          </cell>
          <cell r="AW169">
            <v>1</v>
          </cell>
          <cell r="AX169">
            <v>1</v>
          </cell>
          <cell r="AY169">
            <v>0</v>
          </cell>
          <cell r="AZ169">
            <v>5</v>
          </cell>
          <cell r="BA169">
            <v>0</v>
          </cell>
          <cell r="BB169">
            <v>2</v>
          </cell>
          <cell r="BC169">
            <v>0</v>
          </cell>
          <cell r="BD169">
            <v>19</v>
          </cell>
          <cell r="BE169">
            <v>2</v>
          </cell>
          <cell r="BF169">
            <v>1</v>
          </cell>
          <cell r="BG169">
            <v>0</v>
          </cell>
          <cell r="BH169">
            <v>2</v>
          </cell>
          <cell r="BI169">
            <v>0</v>
          </cell>
          <cell r="BJ169">
            <v>2</v>
          </cell>
          <cell r="BK169">
            <v>0</v>
          </cell>
        </row>
        <row r="170">
          <cell r="A170" t="str">
            <v>0612</v>
          </cell>
          <cell r="B170" t="str">
            <v>H</v>
          </cell>
          <cell r="D170" t="str">
            <v>충남</v>
          </cell>
          <cell r="E170" t="str">
            <v>부여</v>
          </cell>
          <cell r="F170">
            <v>64</v>
          </cell>
          <cell r="G170">
            <v>11</v>
          </cell>
          <cell r="H170">
            <v>12</v>
          </cell>
          <cell r="I170">
            <v>6</v>
          </cell>
          <cell r="J170">
            <v>2</v>
          </cell>
          <cell r="K170">
            <v>1</v>
          </cell>
          <cell r="L170">
            <v>34</v>
          </cell>
          <cell r="M170">
            <v>2</v>
          </cell>
          <cell r="N170">
            <v>19</v>
          </cell>
          <cell r="O170">
            <v>6</v>
          </cell>
          <cell r="P170">
            <v>20</v>
          </cell>
          <cell r="Q170">
            <v>3</v>
          </cell>
          <cell r="R170">
            <v>25</v>
          </cell>
          <cell r="S170">
            <v>2</v>
          </cell>
          <cell r="T170">
            <v>8</v>
          </cell>
          <cell r="U170">
            <v>0</v>
          </cell>
          <cell r="V170">
            <v>2</v>
          </cell>
          <cell r="W170">
            <v>0</v>
          </cell>
          <cell r="X170">
            <v>0</v>
          </cell>
          <cell r="Y170">
            <v>0</v>
          </cell>
          <cell r="Z170">
            <v>3</v>
          </cell>
          <cell r="AA170">
            <v>3</v>
          </cell>
          <cell r="AB170">
            <v>0</v>
          </cell>
          <cell r="AC170">
            <v>0</v>
          </cell>
          <cell r="AD170">
            <v>3</v>
          </cell>
          <cell r="AE170">
            <v>2</v>
          </cell>
          <cell r="AF170">
            <v>1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1</v>
          </cell>
          <cell r="AO170">
            <v>0</v>
          </cell>
          <cell r="AP170">
            <v>0</v>
          </cell>
          <cell r="AQ170">
            <v>0</v>
          </cell>
          <cell r="AR170">
            <v>2</v>
          </cell>
          <cell r="AS170">
            <v>1</v>
          </cell>
          <cell r="AT170">
            <v>0</v>
          </cell>
          <cell r="AU170">
            <v>0</v>
          </cell>
          <cell r="AV170">
            <v>9</v>
          </cell>
          <cell r="AW170">
            <v>0</v>
          </cell>
          <cell r="AX170">
            <v>1</v>
          </cell>
          <cell r="AY170">
            <v>0</v>
          </cell>
          <cell r="AZ170">
            <v>7</v>
          </cell>
          <cell r="BA170">
            <v>2</v>
          </cell>
          <cell r="BB170">
            <v>2</v>
          </cell>
          <cell r="BC170">
            <v>0</v>
          </cell>
          <cell r="BD170">
            <v>18</v>
          </cell>
          <cell r="BE170">
            <v>1</v>
          </cell>
          <cell r="BF170">
            <v>2</v>
          </cell>
          <cell r="BG170">
            <v>0</v>
          </cell>
          <cell r="BH170">
            <v>1</v>
          </cell>
          <cell r="BI170">
            <v>1</v>
          </cell>
          <cell r="BJ170">
            <v>2</v>
          </cell>
          <cell r="BK170">
            <v>0</v>
          </cell>
        </row>
        <row r="171">
          <cell r="A171" t="str">
            <v>0613</v>
          </cell>
          <cell r="B171" t="str">
            <v>H</v>
          </cell>
          <cell r="D171" t="str">
            <v>충남</v>
          </cell>
          <cell r="E171" t="str">
            <v>서천</v>
          </cell>
          <cell r="F171">
            <v>46</v>
          </cell>
          <cell r="G171">
            <v>3</v>
          </cell>
          <cell r="H171">
            <v>8</v>
          </cell>
          <cell r="I171">
            <v>0</v>
          </cell>
          <cell r="J171">
            <v>2</v>
          </cell>
          <cell r="K171">
            <v>0</v>
          </cell>
          <cell r="L171">
            <v>26</v>
          </cell>
          <cell r="M171">
            <v>3</v>
          </cell>
          <cell r="N171">
            <v>12</v>
          </cell>
          <cell r="O171">
            <v>0</v>
          </cell>
          <cell r="P171">
            <v>15</v>
          </cell>
          <cell r="Q171">
            <v>2</v>
          </cell>
          <cell r="R171">
            <v>19</v>
          </cell>
          <cell r="S171">
            <v>1</v>
          </cell>
          <cell r="T171">
            <v>4</v>
          </cell>
          <cell r="U171">
            <v>0</v>
          </cell>
          <cell r="V171">
            <v>1</v>
          </cell>
          <cell r="W171">
            <v>0</v>
          </cell>
          <cell r="X171">
            <v>0</v>
          </cell>
          <cell r="Y171">
            <v>0</v>
          </cell>
          <cell r="Z171">
            <v>2</v>
          </cell>
          <cell r="AA171">
            <v>0</v>
          </cell>
          <cell r="AB171">
            <v>0</v>
          </cell>
          <cell r="AC171">
            <v>0</v>
          </cell>
          <cell r="AD171">
            <v>2</v>
          </cell>
          <cell r="AE171">
            <v>0</v>
          </cell>
          <cell r="AF171">
            <v>1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1</v>
          </cell>
          <cell r="AO171">
            <v>0</v>
          </cell>
          <cell r="AP171">
            <v>0</v>
          </cell>
          <cell r="AQ171">
            <v>0</v>
          </cell>
          <cell r="AR171">
            <v>1</v>
          </cell>
          <cell r="AS171">
            <v>0</v>
          </cell>
          <cell r="AT171">
            <v>0</v>
          </cell>
          <cell r="AU171">
            <v>0</v>
          </cell>
          <cell r="AV171">
            <v>7</v>
          </cell>
          <cell r="AW171">
            <v>2</v>
          </cell>
          <cell r="AX171">
            <v>1</v>
          </cell>
          <cell r="AY171">
            <v>0</v>
          </cell>
          <cell r="AZ171">
            <v>5</v>
          </cell>
          <cell r="BA171">
            <v>0</v>
          </cell>
          <cell r="BB171">
            <v>1</v>
          </cell>
          <cell r="BC171">
            <v>0</v>
          </cell>
          <cell r="BD171">
            <v>14</v>
          </cell>
          <cell r="BE171">
            <v>0</v>
          </cell>
          <cell r="BF171">
            <v>1</v>
          </cell>
          <cell r="BG171">
            <v>0</v>
          </cell>
          <cell r="BH171">
            <v>1</v>
          </cell>
          <cell r="BI171">
            <v>1</v>
          </cell>
          <cell r="BJ171">
            <v>2</v>
          </cell>
          <cell r="BK171">
            <v>0</v>
          </cell>
        </row>
        <row r="172">
          <cell r="A172" t="str">
            <v>0614</v>
          </cell>
          <cell r="B172" t="str">
            <v>H</v>
          </cell>
          <cell r="D172" t="str">
            <v>충남</v>
          </cell>
          <cell r="E172" t="str">
            <v>공주</v>
          </cell>
          <cell r="F172">
            <v>60</v>
          </cell>
          <cell r="G172">
            <v>3</v>
          </cell>
          <cell r="H172">
            <v>16</v>
          </cell>
          <cell r="I172">
            <v>0</v>
          </cell>
          <cell r="J172">
            <v>1</v>
          </cell>
          <cell r="K172">
            <v>0</v>
          </cell>
          <cell r="L172">
            <v>30</v>
          </cell>
          <cell r="M172">
            <v>2</v>
          </cell>
          <cell r="N172">
            <v>17</v>
          </cell>
          <cell r="O172">
            <v>0</v>
          </cell>
          <cell r="P172">
            <v>21</v>
          </cell>
          <cell r="Q172">
            <v>1</v>
          </cell>
          <cell r="R172">
            <v>22</v>
          </cell>
          <cell r="S172">
            <v>2</v>
          </cell>
          <cell r="T172">
            <v>5</v>
          </cell>
          <cell r="U172">
            <v>0</v>
          </cell>
          <cell r="V172">
            <v>2</v>
          </cell>
          <cell r="W172">
            <v>0</v>
          </cell>
          <cell r="X172">
            <v>1</v>
          </cell>
          <cell r="Y172">
            <v>0</v>
          </cell>
          <cell r="Z172">
            <v>3</v>
          </cell>
          <cell r="AA172">
            <v>0</v>
          </cell>
          <cell r="AB172">
            <v>0</v>
          </cell>
          <cell r="AC172">
            <v>0</v>
          </cell>
          <cell r="AD172">
            <v>3</v>
          </cell>
          <cell r="AE172">
            <v>0</v>
          </cell>
          <cell r="AF172">
            <v>2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1</v>
          </cell>
          <cell r="AO172">
            <v>0</v>
          </cell>
          <cell r="AP172">
            <v>0</v>
          </cell>
          <cell r="AQ172">
            <v>0</v>
          </cell>
          <cell r="AR172">
            <v>4</v>
          </cell>
          <cell r="AS172">
            <v>0</v>
          </cell>
          <cell r="AT172">
            <v>0</v>
          </cell>
          <cell r="AU172">
            <v>0</v>
          </cell>
          <cell r="AV172">
            <v>8</v>
          </cell>
          <cell r="AW172">
            <v>0</v>
          </cell>
          <cell r="AX172">
            <v>1</v>
          </cell>
          <cell r="AY172">
            <v>0</v>
          </cell>
          <cell r="AZ172">
            <v>7</v>
          </cell>
          <cell r="BA172">
            <v>1</v>
          </cell>
          <cell r="BB172">
            <v>1</v>
          </cell>
          <cell r="BC172">
            <v>0</v>
          </cell>
          <cell r="BD172">
            <v>16</v>
          </cell>
          <cell r="BE172">
            <v>2</v>
          </cell>
          <cell r="BF172">
            <v>1</v>
          </cell>
          <cell r="BG172">
            <v>0</v>
          </cell>
          <cell r="BH172">
            <v>2</v>
          </cell>
          <cell r="BI172">
            <v>0</v>
          </cell>
          <cell r="BJ172">
            <v>2</v>
          </cell>
          <cell r="BK172">
            <v>0</v>
          </cell>
        </row>
        <row r="173">
          <cell r="A173" t="str">
            <v>0615</v>
          </cell>
          <cell r="B173" t="str">
            <v>H</v>
          </cell>
          <cell r="D173" t="str">
            <v>충남</v>
          </cell>
          <cell r="E173" t="str">
            <v>논산</v>
          </cell>
          <cell r="F173">
            <v>84</v>
          </cell>
          <cell r="G173">
            <v>14</v>
          </cell>
          <cell r="H173">
            <v>19</v>
          </cell>
          <cell r="I173">
            <v>5</v>
          </cell>
          <cell r="J173">
            <v>2</v>
          </cell>
          <cell r="K173">
            <v>2</v>
          </cell>
          <cell r="L173">
            <v>41</v>
          </cell>
          <cell r="M173">
            <v>4</v>
          </cell>
          <cell r="N173">
            <v>21</v>
          </cell>
          <cell r="O173">
            <v>10</v>
          </cell>
          <cell r="P173">
            <v>37</v>
          </cell>
          <cell r="Q173">
            <v>0</v>
          </cell>
          <cell r="R173">
            <v>26</v>
          </cell>
          <cell r="S173">
            <v>4</v>
          </cell>
          <cell r="T173">
            <v>7</v>
          </cell>
          <cell r="U173">
            <v>3</v>
          </cell>
          <cell r="V173">
            <v>2</v>
          </cell>
          <cell r="W173">
            <v>1</v>
          </cell>
          <cell r="X173">
            <v>1</v>
          </cell>
          <cell r="Y173">
            <v>2</v>
          </cell>
          <cell r="Z173">
            <v>4</v>
          </cell>
          <cell r="AA173">
            <v>0</v>
          </cell>
          <cell r="AB173">
            <v>0</v>
          </cell>
          <cell r="AC173">
            <v>0</v>
          </cell>
          <cell r="AD173">
            <v>3</v>
          </cell>
          <cell r="AE173">
            <v>1</v>
          </cell>
          <cell r="AF173">
            <v>2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1</v>
          </cell>
          <cell r="AN173">
            <v>1</v>
          </cell>
          <cell r="AO173">
            <v>0</v>
          </cell>
          <cell r="AP173">
            <v>0</v>
          </cell>
          <cell r="AQ173">
            <v>0</v>
          </cell>
          <cell r="AR173">
            <v>6</v>
          </cell>
          <cell r="AS173">
            <v>0</v>
          </cell>
          <cell r="AT173">
            <v>1</v>
          </cell>
          <cell r="AU173">
            <v>0</v>
          </cell>
          <cell r="AV173">
            <v>15</v>
          </cell>
          <cell r="AW173">
            <v>0</v>
          </cell>
          <cell r="AX173">
            <v>1</v>
          </cell>
          <cell r="AY173">
            <v>0</v>
          </cell>
          <cell r="AZ173">
            <v>14</v>
          </cell>
          <cell r="BA173">
            <v>0</v>
          </cell>
          <cell r="BB173">
            <v>2</v>
          </cell>
          <cell r="BC173">
            <v>0</v>
          </cell>
          <cell r="BD173">
            <v>18</v>
          </cell>
          <cell r="BE173">
            <v>2</v>
          </cell>
          <cell r="BF173">
            <v>1</v>
          </cell>
          <cell r="BG173">
            <v>1</v>
          </cell>
          <cell r="BH173">
            <v>1</v>
          </cell>
          <cell r="BI173">
            <v>1</v>
          </cell>
          <cell r="BJ173">
            <v>3</v>
          </cell>
          <cell r="BK173">
            <v>0</v>
          </cell>
        </row>
        <row r="174">
          <cell r="A174" t="str">
            <v>0616</v>
          </cell>
          <cell r="B174" t="str">
            <v>H</v>
          </cell>
          <cell r="D174" t="str">
            <v>충남</v>
          </cell>
          <cell r="E174" t="str">
            <v>조치원</v>
          </cell>
          <cell r="F174">
            <v>44</v>
          </cell>
          <cell r="G174">
            <v>3</v>
          </cell>
          <cell r="H174">
            <v>12</v>
          </cell>
          <cell r="I174">
            <v>1</v>
          </cell>
          <cell r="J174">
            <v>1</v>
          </cell>
          <cell r="K174">
            <v>0</v>
          </cell>
          <cell r="L174">
            <v>22</v>
          </cell>
          <cell r="M174">
            <v>1</v>
          </cell>
          <cell r="N174">
            <v>13</v>
          </cell>
          <cell r="O174">
            <v>0</v>
          </cell>
          <cell r="P174">
            <v>16</v>
          </cell>
          <cell r="Q174">
            <v>2</v>
          </cell>
          <cell r="R174">
            <v>15</v>
          </cell>
          <cell r="S174">
            <v>1</v>
          </cell>
          <cell r="T174">
            <v>4</v>
          </cell>
          <cell r="U174">
            <v>0</v>
          </cell>
          <cell r="V174">
            <v>2</v>
          </cell>
          <cell r="W174">
            <v>0</v>
          </cell>
          <cell r="X174">
            <v>0</v>
          </cell>
          <cell r="Y174">
            <v>0</v>
          </cell>
          <cell r="Z174">
            <v>2</v>
          </cell>
          <cell r="AA174">
            <v>0</v>
          </cell>
          <cell r="AB174">
            <v>0</v>
          </cell>
          <cell r="AC174">
            <v>0</v>
          </cell>
          <cell r="AD174">
            <v>2</v>
          </cell>
          <cell r="AE174">
            <v>0</v>
          </cell>
          <cell r="AF174">
            <v>1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1</v>
          </cell>
          <cell r="AM174">
            <v>0</v>
          </cell>
          <cell r="AN174">
            <v>1</v>
          </cell>
          <cell r="AO174">
            <v>0</v>
          </cell>
          <cell r="AP174">
            <v>0</v>
          </cell>
          <cell r="AQ174">
            <v>0</v>
          </cell>
          <cell r="AR174">
            <v>3</v>
          </cell>
          <cell r="AS174">
            <v>1</v>
          </cell>
          <cell r="AT174">
            <v>0</v>
          </cell>
          <cell r="AU174">
            <v>0</v>
          </cell>
          <cell r="AV174">
            <v>7</v>
          </cell>
          <cell r="AW174">
            <v>0</v>
          </cell>
          <cell r="AX174">
            <v>1</v>
          </cell>
          <cell r="AY174">
            <v>0</v>
          </cell>
          <cell r="AZ174">
            <v>4</v>
          </cell>
          <cell r="BA174">
            <v>1</v>
          </cell>
          <cell r="BB174">
            <v>1</v>
          </cell>
          <cell r="BC174">
            <v>0</v>
          </cell>
          <cell r="BD174">
            <v>11</v>
          </cell>
          <cell r="BE174">
            <v>1</v>
          </cell>
          <cell r="BF174">
            <v>1</v>
          </cell>
          <cell r="BG174">
            <v>0</v>
          </cell>
          <cell r="BH174">
            <v>1</v>
          </cell>
          <cell r="BI174">
            <v>0</v>
          </cell>
          <cell r="BJ174">
            <v>1</v>
          </cell>
          <cell r="BK174">
            <v>0</v>
          </cell>
        </row>
        <row r="175">
          <cell r="A175" t="str">
            <v>0617</v>
          </cell>
          <cell r="B175" t="str">
            <v>I</v>
          </cell>
          <cell r="D175" t="str">
            <v>충북</v>
          </cell>
          <cell r="E175" t="str">
            <v>청주</v>
          </cell>
          <cell r="F175">
            <v>171</v>
          </cell>
          <cell r="G175">
            <v>21</v>
          </cell>
          <cell r="H175">
            <v>40</v>
          </cell>
          <cell r="I175">
            <v>11</v>
          </cell>
          <cell r="J175">
            <v>9</v>
          </cell>
          <cell r="K175">
            <v>0</v>
          </cell>
          <cell r="L175">
            <v>73</v>
          </cell>
          <cell r="M175">
            <v>6</v>
          </cell>
          <cell r="N175">
            <v>54</v>
          </cell>
          <cell r="O175">
            <v>10</v>
          </cell>
          <cell r="P175">
            <v>76</v>
          </cell>
          <cell r="Q175">
            <v>6</v>
          </cell>
          <cell r="R175">
            <v>41</v>
          </cell>
          <cell r="S175">
            <v>5</v>
          </cell>
          <cell r="T175">
            <v>18</v>
          </cell>
          <cell r="U175">
            <v>2</v>
          </cell>
          <cell r="V175">
            <v>5</v>
          </cell>
          <cell r="W175">
            <v>2</v>
          </cell>
          <cell r="X175">
            <v>1</v>
          </cell>
          <cell r="Y175">
            <v>0</v>
          </cell>
          <cell r="Z175">
            <v>7</v>
          </cell>
          <cell r="AA175">
            <v>2</v>
          </cell>
          <cell r="AB175">
            <v>0</v>
          </cell>
          <cell r="AC175">
            <v>0</v>
          </cell>
          <cell r="AD175">
            <v>10</v>
          </cell>
          <cell r="AE175">
            <v>4</v>
          </cell>
          <cell r="AF175">
            <v>2</v>
          </cell>
          <cell r="AG175">
            <v>0</v>
          </cell>
          <cell r="AH175">
            <v>0</v>
          </cell>
          <cell r="AI175">
            <v>0</v>
          </cell>
          <cell r="AJ175">
            <v>1</v>
          </cell>
          <cell r="AK175">
            <v>0</v>
          </cell>
          <cell r="AL175">
            <v>1</v>
          </cell>
          <cell r="AM175">
            <v>0</v>
          </cell>
          <cell r="AN175">
            <v>3</v>
          </cell>
          <cell r="AO175">
            <v>1</v>
          </cell>
          <cell r="AP175">
            <v>0</v>
          </cell>
          <cell r="AQ175">
            <v>0</v>
          </cell>
          <cell r="AR175">
            <v>10</v>
          </cell>
          <cell r="AS175">
            <v>2</v>
          </cell>
          <cell r="AT175">
            <v>0</v>
          </cell>
          <cell r="AU175">
            <v>0</v>
          </cell>
          <cell r="AV175">
            <v>32</v>
          </cell>
          <cell r="AW175">
            <v>1</v>
          </cell>
          <cell r="AX175">
            <v>3</v>
          </cell>
          <cell r="AY175">
            <v>0</v>
          </cell>
          <cell r="AZ175">
            <v>28</v>
          </cell>
          <cell r="BA175">
            <v>2</v>
          </cell>
          <cell r="BB175">
            <v>4</v>
          </cell>
          <cell r="BC175">
            <v>0</v>
          </cell>
          <cell r="BD175">
            <v>27</v>
          </cell>
          <cell r="BE175">
            <v>3</v>
          </cell>
          <cell r="BF175">
            <v>3</v>
          </cell>
          <cell r="BG175">
            <v>0</v>
          </cell>
          <cell r="BH175">
            <v>2</v>
          </cell>
          <cell r="BI175">
            <v>1</v>
          </cell>
          <cell r="BJ175">
            <v>5</v>
          </cell>
          <cell r="BK175">
            <v>1</v>
          </cell>
        </row>
        <row r="176">
          <cell r="A176" t="str">
            <v>0618</v>
          </cell>
          <cell r="B176" t="str">
            <v>I</v>
          </cell>
          <cell r="D176" t="str">
            <v>충북</v>
          </cell>
          <cell r="E176" t="str">
            <v>증평</v>
          </cell>
          <cell r="F176">
            <v>61</v>
          </cell>
          <cell r="G176">
            <v>6</v>
          </cell>
          <cell r="H176">
            <v>14</v>
          </cell>
          <cell r="I176">
            <v>0</v>
          </cell>
          <cell r="J176">
            <v>1</v>
          </cell>
          <cell r="K176">
            <v>0</v>
          </cell>
          <cell r="L176">
            <v>30</v>
          </cell>
          <cell r="M176">
            <v>4</v>
          </cell>
          <cell r="N176">
            <v>15</v>
          </cell>
          <cell r="O176">
            <v>1</v>
          </cell>
          <cell r="P176">
            <v>27</v>
          </cell>
          <cell r="Q176">
            <v>3</v>
          </cell>
          <cell r="R176">
            <v>19</v>
          </cell>
          <cell r="S176">
            <v>2</v>
          </cell>
          <cell r="T176">
            <v>4</v>
          </cell>
          <cell r="U176">
            <v>1</v>
          </cell>
          <cell r="V176">
            <v>2</v>
          </cell>
          <cell r="W176">
            <v>0</v>
          </cell>
          <cell r="X176">
            <v>1</v>
          </cell>
          <cell r="Y176">
            <v>0</v>
          </cell>
          <cell r="Z176">
            <v>2</v>
          </cell>
          <cell r="AA176">
            <v>0</v>
          </cell>
          <cell r="AB176">
            <v>0</v>
          </cell>
          <cell r="AC176">
            <v>0</v>
          </cell>
          <cell r="AD176">
            <v>3</v>
          </cell>
          <cell r="AE176">
            <v>0</v>
          </cell>
          <cell r="AF176">
            <v>1</v>
          </cell>
          <cell r="AG176">
            <v>0</v>
          </cell>
          <cell r="AH176">
            <v>0</v>
          </cell>
          <cell r="AI176">
            <v>0</v>
          </cell>
          <cell r="AJ176">
            <v>1</v>
          </cell>
          <cell r="AK176">
            <v>0</v>
          </cell>
          <cell r="AL176">
            <v>0</v>
          </cell>
          <cell r="AM176">
            <v>0</v>
          </cell>
          <cell r="AN176">
            <v>1</v>
          </cell>
          <cell r="AO176">
            <v>0</v>
          </cell>
          <cell r="AP176">
            <v>0</v>
          </cell>
          <cell r="AQ176">
            <v>0</v>
          </cell>
          <cell r="AR176">
            <v>3</v>
          </cell>
          <cell r="AS176">
            <v>0</v>
          </cell>
          <cell r="AT176">
            <v>0</v>
          </cell>
          <cell r="AU176">
            <v>0</v>
          </cell>
          <cell r="AV176">
            <v>11</v>
          </cell>
          <cell r="AW176">
            <v>2</v>
          </cell>
          <cell r="AX176">
            <v>0</v>
          </cell>
          <cell r="AY176">
            <v>0</v>
          </cell>
          <cell r="AZ176">
            <v>12</v>
          </cell>
          <cell r="BA176">
            <v>1</v>
          </cell>
          <cell r="BB176">
            <v>1</v>
          </cell>
          <cell r="BC176">
            <v>0</v>
          </cell>
          <cell r="BD176">
            <v>15</v>
          </cell>
          <cell r="BE176">
            <v>1</v>
          </cell>
          <cell r="BF176">
            <v>1</v>
          </cell>
          <cell r="BG176">
            <v>0</v>
          </cell>
          <cell r="BH176">
            <v>1</v>
          </cell>
          <cell r="BI176">
            <v>1</v>
          </cell>
          <cell r="BJ176">
            <v>1</v>
          </cell>
          <cell r="BK176">
            <v>0</v>
          </cell>
        </row>
        <row r="177">
          <cell r="A177" t="str">
            <v>0619</v>
          </cell>
          <cell r="B177" t="str">
            <v>I</v>
          </cell>
          <cell r="D177" t="str">
            <v>충북</v>
          </cell>
          <cell r="E177" t="str">
            <v>진천</v>
          </cell>
          <cell r="F177">
            <v>48</v>
          </cell>
          <cell r="G177">
            <v>4</v>
          </cell>
          <cell r="H177">
            <v>11</v>
          </cell>
          <cell r="I177">
            <v>2</v>
          </cell>
          <cell r="J177">
            <v>1</v>
          </cell>
          <cell r="K177">
            <v>0</v>
          </cell>
          <cell r="L177">
            <v>27</v>
          </cell>
          <cell r="M177">
            <v>2</v>
          </cell>
          <cell r="N177">
            <v>13</v>
          </cell>
          <cell r="O177">
            <v>2</v>
          </cell>
          <cell r="P177">
            <v>16</v>
          </cell>
          <cell r="Q177">
            <v>0</v>
          </cell>
          <cell r="R177">
            <v>19</v>
          </cell>
          <cell r="S177">
            <v>2</v>
          </cell>
          <cell r="T177">
            <v>4</v>
          </cell>
          <cell r="U177">
            <v>0</v>
          </cell>
          <cell r="V177">
            <v>2</v>
          </cell>
          <cell r="W177">
            <v>0</v>
          </cell>
          <cell r="X177">
            <v>1</v>
          </cell>
          <cell r="Y177">
            <v>0</v>
          </cell>
          <cell r="Z177">
            <v>2</v>
          </cell>
          <cell r="AA177">
            <v>1</v>
          </cell>
          <cell r="AB177">
            <v>0</v>
          </cell>
          <cell r="AC177">
            <v>0</v>
          </cell>
          <cell r="AD177">
            <v>2</v>
          </cell>
          <cell r="AE177">
            <v>1</v>
          </cell>
          <cell r="AF177">
            <v>1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1</v>
          </cell>
          <cell r="AO177">
            <v>0</v>
          </cell>
          <cell r="AP177">
            <v>0</v>
          </cell>
          <cell r="AQ177">
            <v>0</v>
          </cell>
          <cell r="AR177">
            <v>2</v>
          </cell>
          <cell r="AS177">
            <v>0</v>
          </cell>
          <cell r="AT177">
            <v>0</v>
          </cell>
          <cell r="AU177">
            <v>0</v>
          </cell>
          <cell r="AV177">
            <v>8</v>
          </cell>
          <cell r="AW177">
            <v>0</v>
          </cell>
          <cell r="AX177">
            <v>0</v>
          </cell>
          <cell r="AY177">
            <v>0</v>
          </cell>
          <cell r="AZ177">
            <v>5</v>
          </cell>
          <cell r="BA177">
            <v>0</v>
          </cell>
          <cell r="BB177">
            <v>1</v>
          </cell>
          <cell r="BC177">
            <v>0</v>
          </cell>
          <cell r="BD177">
            <v>15</v>
          </cell>
          <cell r="BE177">
            <v>1</v>
          </cell>
          <cell r="BF177">
            <v>1</v>
          </cell>
          <cell r="BG177">
            <v>0</v>
          </cell>
          <cell r="BH177">
            <v>1</v>
          </cell>
          <cell r="BI177">
            <v>1</v>
          </cell>
          <cell r="BJ177">
            <v>1</v>
          </cell>
          <cell r="BK177">
            <v>0</v>
          </cell>
        </row>
        <row r="178">
          <cell r="A178" t="str">
            <v>0620</v>
          </cell>
          <cell r="B178" t="str">
            <v>I</v>
          </cell>
          <cell r="D178" t="str">
            <v>충북</v>
          </cell>
          <cell r="E178" t="str">
            <v>서청주</v>
          </cell>
          <cell r="F178">
            <v>175</v>
          </cell>
          <cell r="G178">
            <v>19</v>
          </cell>
          <cell r="H178">
            <v>40</v>
          </cell>
          <cell r="I178">
            <v>2</v>
          </cell>
          <cell r="J178">
            <v>5</v>
          </cell>
          <cell r="K178">
            <v>1</v>
          </cell>
          <cell r="L178">
            <v>73</v>
          </cell>
          <cell r="M178">
            <v>10</v>
          </cell>
          <cell r="N178">
            <v>50</v>
          </cell>
          <cell r="O178">
            <v>4</v>
          </cell>
          <cell r="P178">
            <v>84</v>
          </cell>
          <cell r="Q178">
            <v>9</v>
          </cell>
          <cell r="R178">
            <v>41</v>
          </cell>
          <cell r="S178">
            <v>6</v>
          </cell>
          <cell r="T178">
            <v>18</v>
          </cell>
          <cell r="U178">
            <v>2</v>
          </cell>
          <cell r="V178">
            <v>5</v>
          </cell>
          <cell r="W178">
            <v>0</v>
          </cell>
          <cell r="X178">
            <v>1</v>
          </cell>
          <cell r="Y178">
            <v>0</v>
          </cell>
          <cell r="Z178">
            <v>7</v>
          </cell>
          <cell r="AA178">
            <v>0</v>
          </cell>
          <cell r="AB178">
            <v>0</v>
          </cell>
          <cell r="AC178">
            <v>0</v>
          </cell>
          <cell r="AD178">
            <v>10</v>
          </cell>
          <cell r="AE178">
            <v>1</v>
          </cell>
          <cell r="AF178">
            <v>2</v>
          </cell>
          <cell r="AG178">
            <v>0</v>
          </cell>
          <cell r="AH178">
            <v>0</v>
          </cell>
          <cell r="AI178">
            <v>0</v>
          </cell>
          <cell r="AJ178">
            <v>1</v>
          </cell>
          <cell r="AK178">
            <v>0</v>
          </cell>
          <cell r="AL178">
            <v>1</v>
          </cell>
          <cell r="AM178">
            <v>0</v>
          </cell>
          <cell r="AN178">
            <v>3</v>
          </cell>
          <cell r="AO178">
            <v>0</v>
          </cell>
          <cell r="AP178">
            <v>0</v>
          </cell>
          <cell r="AQ178">
            <v>0</v>
          </cell>
          <cell r="AR178">
            <v>10</v>
          </cell>
          <cell r="AS178">
            <v>1</v>
          </cell>
          <cell r="AT178">
            <v>0</v>
          </cell>
          <cell r="AU178">
            <v>0</v>
          </cell>
          <cell r="AV178">
            <v>32</v>
          </cell>
          <cell r="AW178">
            <v>4</v>
          </cell>
          <cell r="AX178">
            <v>3</v>
          </cell>
          <cell r="AY178">
            <v>0</v>
          </cell>
          <cell r="AZ178">
            <v>36</v>
          </cell>
          <cell r="BA178">
            <v>4</v>
          </cell>
          <cell r="BB178">
            <v>4</v>
          </cell>
          <cell r="BC178">
            <v>0</v>
          </cell>
          <cell r="BD178">
            <v>27</v>
          </cell>
          <cell r="BE178">
            <v>4</v>
          </cell>
          <cell r="BF178">
            <v>3</v>
          </cell>
          <cell r="BG178">
            <v>0</v>
          </cell>
          <cell r="BH178">
            <v>2</v>
          </cell>
          <cell r="BI178">
            <v>0</v>
          </cell>
          <cell r="BJ178">
            <v>5</v>
          </cell>
          <cell r="BK178">
            <v>2</v>
          </cell>
        </row>
        <row r="179">
          <cell r="A179" t="str">
            <v>0621</v>
          </cell>
          <cell r="B179" t="str">
            <v>I</v>
          </cell>
          <cell r="D179" t="str">
            <v>충북</v>
          </cell>
          <cell r="E179" t="str">
            <v>청주중부</v>
          </cell>
          <cell r="F179">
            <v>160</v>
          </cell>
          <cell r="G179">
            <v>11</v>
          </cell>
          <cell r="H179">
            <v>34</v>
          </cell>
          <cell r="I179">
            <v>3</v>
          </cell>
          <cell r="J179">
            <v>5</v>
          </cell>
          <cell r="K179">
            <v>0</v>
          </cell>
          <cell r="L179">
            <v>73</v>
          </cell>
          <cell r="M179">
            <v>3</v>
          </cell>
          <cell r="N179">
            <v>46</v>
          </cell>
          <cell r="O179">
            <v>3</v>
          </cell>
          <cell r="P179">
            <v>73</v>
          </cell>
          <cell r="Q179">
            <v>5</v>
          </cell>
          <cell r="R179">
            <v>41</v>
          </cell>
          <cell r="S179">
            <v>3</v>
          </cell>
          <cell r="T179">
            <v>18</v>
          </cell>
          <cell r="U179">
            <v>2</v>
          </cell>
          <cell r="V179">
            <v>4</v>
          </cell>
          <cell r="W179">
            <v>0</v>
          </cell>
          <cell r="X179">
            <v>1</v>
          </cell>
          <cell r="Y179">
            <v>0</v>
          </cell>
          <cell r="Z179">
            <v>6</v>
          </cell>
          <cell r="AA179">
            <v>1</v>
          </cell>
          <cell r="AB179">
            <v>0</v>
          </cell>
          <cell r="AC179">
            <v>0</v>
          </cell>
          <cell r="AD179">
            <v>8</v>
          </cell>
          <cell r="AE179">
            <v>0</v>
          </cell>
          <cell r="AF179">
            <v>2</v>
          </cell>
          <cell r="AG179">
            <v>0</v>
          </cell>
          <cell r="AH179">
            <v>0</v>
          </cell>
          <cell r="AI179">
            <v>0</v>
          </cell>
          <cell r="AJ179">
            <v>1</v>
          </cell>
          <cell r="AK179">
            <v>0</v>
          </cell>
          <cell r="AL179">
            <v>1</v>
          </cell>
          <cell r="AM179">
            <v>0</v>
          </cell>
          <cell r="AN179">
            <v>2</v>
          </cell>
          <cell r="AO179">
            <v>1</v>
          </cell>
          <cell r="AP179">
            <v>0</v>
          </cell>
          <cell r="AQ179">
            <v>0</v>
          </cell>
          <cell r="AR179">
            <v>9</v>
          </cell>
          <cell r="AS179">
            <v>1</v>
          </cell>
          <cell r="AT179">
            <v>0</v>
          </cell>
          <cell r="AU179">
            <v>0</v>
          </cell>
          <cell r="AV179">
            <v>32</v>
          </cell>
          <cell r="AW179">
            <v>0</v>
          </cell>
          <cell r="AX179">
            <v>3</v>
          </cell>
          <cell r="AY179">
            <v>0</v>
          </cell>
          <cell r="AZ179">
            <v>27</v>
          </cell>
          <cell r="BA179">
            <v>3</v>
          </cell>
          <cell r="BB179">
            <v>4</v>
          </cell>
          <cell r="BC179">
            <v>0</v>
          </cell>
          <cell r="BD179">
            <v>27</v>
          </cell>
          <cell r="BE179">
            <v>3</v>
          </cell>
          <cell r="BF179">
            <v>3</v>
          </cell>
          <cell r="BG179">
            <v>0</v>
          </cell>
          <cell r="BH179">
            <v>2</v>
          </cell>
          <cell r="BI179">
            <v>0</v>
          </cell>
          <cell r="BJ179">
            <v>5</v>
          </cell>
          <cell r="BK179">
            <v>0</v>
          </cell>
        </row>
        <row r="180">
          <cell r="A180" t="str">
            <v>0622</v>
          </cell>
          <cell r="B180" t="str">
            <v>I</v>
          </cell>
          <cell r="D180" t="str">
            <v>충북</v>
          </cell>
          <cell r="E180" t="str">
            <v>옥천</v>
          </cell>
          <cell r="F180">
            <v>55</v>
          </cell>
          <cell r="G180">
            <v>7</v>
          </cell>
          <cell r="H180">
            <v>13</v>
          </cell>
          <cell r="I180">
            <v>2</v>
          </cell>
          <cell r="J180">
            <v>1</v>
          </cell>
          <cell r="K180">
            <v>0</v>
          </cell>
          <cell r="L180">
            <v>31</v>
          </cell>
          <cell r="M180">
            <v>2</v>
          </cell>
          <cell r="N180">
            <v>16</v>
          </cell>
          <cell r="O180">
            <v>4</v>
          </cell>
          <cell r="P180">
            <v>17</v>
          </cell>
          <cell r="Q180">
            <v>1</v>
          </cell>
          <cell r="R180">
            <v>22</v>
          </cell>
          <cell r="S180">
            <v>2</v>
          </cell>
          <cell r="T180">
            <v>5</v>
          </cell>
          <cell r="U180">
            <v>2</v>
          </cell>
          <cell r="V180">
            <v>2</v>
          </cell>
          <cell r="W180">
            <v>0</v>
          </cell>
          <cell r="X180">
            <v>1</v>
          </cell>
          <cell r="Y180">
            <v>0</v>
          </cell>
          <cell r="Z180">
            <v>2</v>
          </cell>
          <cell r="AA180">
            <v>2</v>
          </cell>
          <cell r="AB180">
            <v>0</v>
          </cell>
          <cell r="AC180">
            <v>0</v>
          </cell>
          <cell r="AD180">
            <v>3</v>
          </cell>
          <cell r="AE180">
            <v>0</v>
          </cell>
          <cell r="AF180">
            <v>1</v>
          </cell>
          <cell r="AG180">
            <v>0</v>
          </cell>
          <cell r="AH180">
            <v>0</v>
          </cell>
          <cell r="AI180">
            <v>0</v>
          </cell>
          <cell r="AJ180">
            <v>1</v>
          </cell>
          <cell r="AK180">
            <v>0</v>
          </cell>
          <cell r="AL180">
            <v>0</v>
          </cell>
          <cell r="AM180">
            <v>0</v>
          </cell>
          <cell r="AN180">
            <v>1</v>
          </cell>
          <cell r="AO180">
            <v>0</v>
          </cell>
          <cell r="AP180">
            <v>0</v>
          </cell>
          <cell r="AQ180">
            <v>0</v>
          </cell>
          <cell r="AR180">
            <v>2</v>
          </cell>
          <cell r="AS180">
            <v>0</v>
          </cell>
          <cell r="AT180">
            <v>0</v>
          </cell>
          <cell r="AU180">
            <v>0</v>
          </cell>
          <cell r="AV180">
            <v>9</v>
          </cell>
          <cell r="AW180">
            <v>0</v>
          </cell>
          <cell r="AX180">
            <v>0</v>
          </cell>
          <cell r="AY180">
            <v>0</v>
          </cell>
          <cell r="AZ180">
            <v>5</v>
          </cell>
          <cell r="BA180">
            <v>1</v>
          </cell>
          <cell r="BB180">
            <v>2</v>
          </cell>
          <cell r="BC180">
            <v>0</v>
          </cell>
          <cell r="BD180">
            <v>18</v>
          </cell>
          <cell r="BE180">
            <v>2</v>
          </cell>
          <cell r="BF180">
            <v>1</v>
          </cell>
          <cell r="BG180">
            <v>0</v>
          </cell>
          <cell r="BH180">
            <v>0</v>
          </cell>
          <cell r="BI180">
            <v>0</v>
          </cell>
          <cell r="BJ180">
            <v>1</v>
          </cell>
          <cell r="BK180">
            <v>0</v>
          </cell>
        </row>
        <row r="181">
          <cell r="A181" t="str">
            <v>0623</v>
          </cell>
          <cell r="B181" t="str">
            <v>I</v>
          </cell>
          <cell r="D181" t="str">
            <v>충북</v>
          </cell>
          <cell r="E181" t="str">
            <v>영동</v>
          </cell>
          <cell r="F181">
            <v>42</v>
          </cell>
          <cell r="G181">
            <v>2</v>
          </cell>
          <cell r="H181">
            <v>11</v>
          </cell>
          <cell r="I181">
            <v>1</v>
          </cell>
          <cell r="J181">
            <v>1</v>
          </cell>
          <cell r="K181">
            <v>0</v>
          </cell>
          <cell r="L181">
            <v>21</v>
          </cell>
          <cell r="M181">
            <v>0</v>
          </cell>
          <cell r="N181">
            <v>12</v>
          </cell>
          <cell r="O181">
            <v>2</v>
          </cell>
          <cell r="P181">
            <v>15</v>
          </cell>
          <cell r="Q181">
            <v>0</v>
          </cell>
          <cell r="R181">
            <v>15</v>
          </cell>
          <cell r="S181">
            <v>0</v>
          </cell>
          <cell r="T181">
            <v>3</v>
          </cell>
          <cell r="U181">
            <v>1</v>
          </cell>
          <cell r="V181">
            <v>2</v>
          </cell>
          <cell r="W181">
            <v>0</v>
          </cell>
          <cell r="X181">
            <v>1</v>
          </cell>
          <cell r="Y181">
            <v>0</v>
          </cell>
          <cell r="Z181">
            <v>2</v>
          </cell>
          <cell r="AA181">
            <v>0</v>
          </cell>
          <cell r="AB181">
            <v>0</v>
          </cell>
          <cell r="AC181">
            <v>0</v>
          </cell>
          <cell r="AD181">
            <v>2</v>
          </cell>
          <cell r="AE181">
            <v>0</v>
          </cell>
          <cell r="AF181">
            <v>1</v>
          </cell>
          <cell r="AG181">
            <v>1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1</v>
          </cell>
          <cell r="AO181">
            <v>0</v>
          </cell>
          <cell r="AP181">
            <v>0</v>
          </cell>
          <cell r="AQ181">
            <v>0</v>
          </cell>
          <cell r="AR181">
            <v>2</v>
          </cell>
          <cell r="AS181">
            <v>0</v>
          </cell>
          <cell r="AT181">
            <v>0</v>
          </cell>
          <cell r="AU181">
            <v>0</v>
          </cell>
          <cell r="AV181">
            <v>6</v>
          </cell>
          <cell r="AW181">
            <v>0</v>
          </cell>
          <cell r="AX181">
            <v>0</v>
          </cell>
          <cell r="AY181">
            <v>0</v>
          </cell>
          <cell r="AZ181">
            <v>6</v>
          </cell>
          <cell r="BA181">
            <v>0</v>
          </cell>
          <cell r="BB181">
            <v>1</v>
          </cell>
          <cell r="BC181">
            <v>0</v>
          </cell>
          <cell r="BD181">
            <v>12</v>
          </cell>
          <cell r="BE181">
            <v>0</v>
          </cell>
          <cell r="BF181">
            <v>1</v>
          </cell>
          <cell r="BG181">
            <v>0</v>
          </cell>
          <cell r="BH181">
            <v>0</v>
          </cell>
          <cell r="BI181">
            <v>0</v>
          </cell>
          <cell r="BJ181">
            <v>1</v>
          </cell>
          <cell r="BK181">
            <v>0</v>
          </cell>
        </row>
        <row r="182">
          <cell r="A182" t="str">
            <v>0624</v>
          </cell>
          <cell r="B182" t="str">
            <v>I</v>
          </cell>
          <cell r="D182" t="str">
            <v>충북</v>
          </cell>
          <cell r="E182" t="str">
            <v>충주</v>
          </cell>
          <cell r="F182">
            <v>165</v>
          </cell>
          <cell r="G182">
            <v>21</v>
          </cell>
          <cell r="H182">
            <v>36</v>
          </cell>
          <cell r="I182">
            <v>4</v>
          </cell>
          <cell r="J182">
            <v>4</v>
          </cell>
          <cell r="K182">
            <v>0</v>
          </cell>
          <cell r="L182">
            <v>71</v>
          </cell>
          <cell r="M182">
            <v>11</v>
          </cell>
          <cell r="N182">
            <v>48</v>
          </cell>
          <cell r="O182">
            <v>6</v>
          </cell>
          <cell r="P182">
            <v>68</v>
          </cell>
          <cell r="Q182">
            <v>7</v>
          </cell>
          <cell r="R182">
            <v>49</v>
          </cell>
          <cell r="S182">
            <v>8</v>
          </cell>
          <cell r="T182">
            <v>18</v>
          </cell>
          <cell r="U182">
            <v>2</v>
          </cell>
          <cell r="V182">
            <v>5</v>
          </cell>
          <cell r="W182">
            <v>0</v>
          </cell>
          <cell r="X182">
            <v>1</v>
          </cell>
          <cell r="Y182">
            <v>0</v>
          </cell>
          <cell r="Z182">
            <v>7</v>
          </cell>
          <cell r="AA182">
            <v>1</v>
          </cell>
          <cell r="AB182">
            <v>0</v>
          </cell>
          <cell r="AC182">
            <v>0</v>
          </cell>
          <cell r="AD182">
            <v>9</v>
          </cell>
          <cell r="AE182">
            <v>0</v>
          </cell>
          <cell r="AF182">
            <v>2</v>
          </cell>
          <cell r="AG182">
            <v>2</v>
          </cell>
          <cell r="AH182">
            <v>0</v>
          </cell>
          <cell r="AI182">
            <v>0</v>
          </cell>
          <cell r="AJ182">
            <v>1</v>
          </cell>
          <cell r="AK182">
            <v>1</v>
          </cell>
          <cell r="AL182">
            <v>1</v>
          </cell>
          <cell r="AM182">
            <v>0</v>
          </cell>
          <cell r="AN182">
            <v>2</v>
          </cell>
          <cell r="AO182">
            <v>0</v>
          </cell>
          <cell r="AP182">
            <v>0</v>
          </cell>
          <cell r="AQ182">
            <v>0</v>
          </cell>
          <cell r="AR182">
            <v>8</v>
          </cell>
          <cell r="AS182">
            <v>0</v>
          </cell>
          <cell r="AT182">
            <v>1</v>
          </cell>
          <cell r="AU182">
            <v>0</v>
          </cell>
          <cell r="AV182">
            <v>22</v>
          </cell>
          <cell r="AW182">
            <v>3</v>
          </cell>
          <cell r="AX182">
            <v>3</v>
          </cell>
          <cell r="AY182">
            <v>0</v>
          </cell>
          <cell r="AZ182">
            <v>33</v>
          </cell>
          <cell r="BA182">
            <v>4</v>
          </cell>
          <cell r="BB182">
            <v>5</v>
          </cell>
          <cell r="BC182">
            <v>1</v>
          </cell>
          <cell r="BD182">
            <v>31</v>
          </cell>
          <cell r="BE182">
            <v>3</v>
          </cell>
          <cell r="BF182">
            <v>2</v>
          </cell>
          <cell r="BG182">
            <v>0</v>
          </cell>
          <cell r="BH182">
            <v>3</v>
          </cell>
          <cell r="BI182">
            <v>0</v>
          </cell>
          <cell r="BJ182">
            <v>7</v>
          </cell>
          <cell r="BK182">
            <v>4</v>
          </cell>
        </row>
        <row r="183">
          <cell r="A183" t="str">
            <v>0625</v>
          </cell>
          <cell r="B183" t="str">
            <v>I</v>
          </cell>
          <cell r="D183" t="str">
            <v>충북</v>
          </cell>
          <cell r="E183" t="str">
            <v>음성</v>
          </cell>
          <cell r="F183">
            <v>64</v>
          </cell>
          <cell r="G183">
            <v>5</v>
          </cell>
          <cell r="H183">
            <v>14</v>
          </cell>
          <cell r="I183">
            <v>2</v>
          </cell>
          <cell r="J183">
            <v>1</v>
          </cell>
          <cell r="K183">
            <v>0</v>
          </cell>
          <cell r="L183">
            <v>33</v>
          </cell>
          <cell r="M183">
            <v>2</v>
          </cell>
          <cell r="N183">
            <v>19</v>
          </cell>
          <cell r="O183">
            <v>3</v>
          </cell>
          <cell r="P183">
            <v>20</v>
          </cell>
          <cell r="Q183">
            <v>0</v>
          </cell>
          <cell r="R183">
            <v>25</v>
          </cell>
          <cell r="S183">
            <v>2</v>
          </cell>
          <cell r="T183">
            <v>7</v>
          </cell>
          <cell r="U183">
            <v>1</v>
          </cell>
          <cell r="V183">
            <v>2</v>
          </cell>
          <cell r="W183">
            <v>0</v>
          </cell>
          <cell r="X183">
            <v>1</v>
          </cell>
          <cell r="Y183">
            <v>0</v>
          </cell>
          <cell r="Z183">
            <v>2</v>
          </cell>
          <cell r="AA183">
            <v>0</v>
          </cell>
          <cell r="AB183">
            <v>0</v>
          </cell>
          <cell r="AC183">
            <v>0</v>
          </cell>
          <cell r="AD183">
            <v>3</v>
          </cell>
          <cell r="AE183">
            <v>2</v>
          </cell>
          <cell r="AF183">
            <v>1</v>
          </cell>
          <cell r="AG183">
            <v>0</v>
          </cell>
          <cell r="AH183">
            <v>0</v>
          </cell>
          <cell r="AI183">
            <v>0</v>
          </cell>
          <cell r="AJ183">
            <v>1</v>
          </cell>
          <cell r="AK183">
            <v>0</v>
          </cell>
          <cell r="AL183">
            <v>1</v>
          </cell>
          <cell r="AM183">
            <v>0</v>
          </cell>
          <cell r="AN183">
            <v>1</v>
          </cell>
          <cell r="AO183">
            <v>0</v>
          </cell>
          <cell r="AP183">
            <v>0</v>
          </cell>
          <cell r="AQ183">
            <v>0</v>
          </cell>
          <cell r="AR183">
            <v>2</v>
          </cell>
          <cell r="AS183">
            <v>0</v>
          </cell>
          <cell r="AT183">
            <v>0</v>
          </cell>
          <cell r="AU183">
            <v>0</v>
          </cell>
          <cell r="AV183">
            <v>8</v>
          </cell>
          <cell r="AW183">
            <v>0</v>
          </cell>
          <cell r="AX183">
            <v>0</v>
          </cell>
          <cell r="AY183">
            <v>0</v>
          </cell>
          <cell r="AZ183">
            <v>9</v>
          </cell>
          <cell r="BA183">
            <v>0</v>
          </cell>
          <cell r="BB183">
            <v>2</v>
          </cell>
          <cell r="BC183">
            <v>1</v>
          </cell>
          <cell r="BD183">
            <v>20</v>
          </cell>
          <cell r="BE183">
            <v>1</v>
          </cell>
          <cell r="BF183">
            <v>1</v>
          </cell>
          <cell r="BG183">
            <v>0</v>
          </cell>
          <cell r="BH183">
            <v>1</v>
          </cell>
          <cell r="BI183">
            <v>0</v>
          </cell>
          <cell r="BJ183">
            <v>1</v>
          </cell>
          <cell r="BK183">
            <v>0</v>
          </cell>
        </row>
        <row r="184">
          <cell r="A184" t="str">
            <v>0626</v>
          </cell>
          <cell r="B184" t="str">
            <v>I</v>
          </cell>
          <cell r="D184" t="str">
            <v>충북</v>
          </cell>
          <cell r="E184" t="str">
            <v>제천</v>
          </cell>
          <cell r="F184">
            <v>100</v>
          </cell>
          <cell r="G184">
            <v>13</v>
          </cell>
          <cell r="H184">
            <v>22</v>
          </cell>
          <cell r="I184">
            <v>5</v>
          </cell>
          <cell r="J184">
            <v>2</v>
          </cell>
          <cell r="K184">
            <v>1</v>
          </cell>
          <cell r="L184">
            <v>47</v>
          </cell>
          <cell r="M184">
            <v>7</v>
          </cell>
          <cell r="N184">
            <v>28</v>
          </cell>
          <cell r="O184">
            <v>4</v>
          </cell>
          <cell r="P184">
            <v>39</v>
          </cell>
          <cell r="Q184">
            <v>3</v>
          </cell>
          <cell r="R184">
            <v>33</v>
          </cell>
          <cell r="S184">
            <v>6</v>
          </cell>
          <cell r="T184">
            <v>10</v>
          </cell>
          <cell r="U184">
            <v>0</v>
          </cell>
          <cell r="V184">
            <v>3</v>
          </cell>
          <cell r="W184">
            <v>2</v>
          </cell>
          <cell r="X184">
            <v>1</v>
          </cell>
          <cell r="Y184">
            <v>0</v>
          </cell>
          <cell r="Z184">
            <v>4</v>
          </cell>
          <cell r="AA184">
            <v>0</v>
          </cell>
          <cell r="AB184">
            <v>0</v>
          </cell>
          <cell r="AC184">
            <v>0</v>
          </cell>
          <cell r="AD184">
            <v>5</v>
          </cell>
          <cell r="AE184">
            <v>0</v>
          </cell>
          <cell r="AF184">
            <v>2</v>
          </cell>
          <cell r="AG184">
            <v>1</v>
          </cell>
          <cell r="AH184">
            <v>0</v>
          </cell>
          <cell r="AI184">
            <v>0</v>
          </cell>
          <cell r="AJ184">
            <v>1</v>
          </cell>
          <cell r="AK184">
            <v>0</v>
          </cell>
          <cell r="AL184">
            <v>0</v>
          </cell>
          <cell r="AM184">
            <v>0</v>
          </cell>
          <cell r="AN184">
            <v>2</v>
          </cell>
          <cell r="AO184">
            <v>0</v>
          </cell>
          <cell r="AP184">
            <v>0</v>
          </cell>
          <cell r="AQ184">
            <v>0</v>
          </cell>
          <cell r="AR184">
            <v>4</v>
          </cell>
          <cell r="AS184">
            <v>2</v>
          </cell>
          <cell r="AT184">
            <v>0</v>
          </cell>
          <cell r="AU184">
            <v>0</v>
          </cell>
          <cell r="AV184">
            <v>14</v>
          </cell>
          <cell r="AW184">
            <v>1</v>
          </cell>
          <cell r="AX184">
            <v>1</v>
          </cell>
          <cell r="AY184">
            <v>0</v>
          </cell>
          <cell r="AZ184">
            <v>18</v>
          </cell>
          <cell r="BA184">
            <v>0</v>
          </cell>
          <cell r="BB184">
            <v>3</v>
          </cell>
          <cell r="BC184">
            <v>0</v>
          </cell>
          <cell r="BD184">
            <v>23</v>
          </cell>
          <cell r="BE184">
            <v>6</v>
          </cell>
          <cell r="BF184">
            <v>1</v>
          </cell>
          <cell r="BG184">
            <v>0</v>
          </cell>
          <cell r="BH184">
            <v>2</v>
          </cell>
          <cell r="BI184">
            <v>0</v>
          </cell>
          <cell r="BJ184">
            <v>4</v>
          </cell>
          <cell r="BK184">
            <v>0</v>
          </cell>
        </row>
        <row r="185">
          <cell r="A185" t="str">
            <v>1401</v>
          </cell>
          <cell r="B185" t="str">
            <v>I</v>
          </cell>
          <cell r="D185" t="str">
            <v>충북</v>
          </cell>
          <cell r="E185" t="str">
            <v>청주대형</v>
          </cell>
          <cell r="F185">
            <v>0</v>
          </cell>
          <cell r="G185">
            <v>1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1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1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1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</row>
        <row r="186">
          <cell r="A186" t="str">
            <v>9801</v>
          </cell>
          <cell r="B186" t="str">
            <v>J</v>
          </cell>
          <cell r="D186" t="str">
            <v>대전</v>
          </cell>
          <cell r="E186" t="str">
            <v>대전</v>
          </cell>
          <cell r="F186">
            <v>181</v>
          </cell>
          <cell r="G186">
            <v>16</v>
          </cell>
          <cell r="H186">
            <v>36</v>
          </cell>
          <cell r="I186">
            <v>1</v>
          </cell>
          <cell r="J186">
            <v>3</v>
          </cell>
          <cell r="K186">
            <v>0</v>
          </cell>
          <cell r="L186">
            <v>78</v>
          </cell>
          <cell r="M186">
            <v>6</v>
          </cell>
          <cell r="N186">
            <v>48</v>
          </cell>
          <cell r="O186">
            <v>1</v>
          </cell>
          <cell r="P186">
            <v>86</v>
          </cell>
          <cell r="Q186">
            <v>12</v>
          </cell>
          <cell r="R186">
            <v>47</v>
          </cell>
          <cell r="S186">
            <v>3</v>
          </cell>
          <cell r="T186">
            <v>17</v>
          </cell>
          <cell r="U186">
            <v>1</v>
          </cell>
          <cell r="V186">
            <v>5</v>
          </cell>
          <cell r="W186">
            <v>0</v>
          </cell>
          <cell r="X186">
            <v>2</v>
          </cell>
          <cell r="Y186">
            <v>0</v>
          </cell>
          <cell r="Z186">
            <v>6</v>
          </cell>
          <cell r="AA186">
            <v>0</v>
          </cell>
          <cell r="AB186">
            <v>0</v>
          </cell>
          <cell r="AC186">
            <v>0</v>
          </cell>
          <cell r="AD186">
            <v>9</v>
          </cell>
          <cell r="AE186">
            <v>0</v>
          </cell>
          <cell r="AF186">
            <v>4</v>
          </cell>
          <cell r="AG186">
            <v>0</v>
          </cell>
          <cell r="AH186">
            <v>0</v>
          </cell>
          <cell r="AI186">
            <v>0</v>
          </cell>
          <cell r="AJ186">
            <v>1</v>
          </cell>
          <cell r="AK186">
            <v>0</v>
          </cell>
          <cell r="AL186">
            <v>1</v>
          </cell>
          <cell r="AM186">
            <v>0</v>
          </cell>
          <cell r="AN186">
            <v>2</v>
          </cell>
          <cell r="AO186">
            <v>1</v>
          </cell>
          <cell r="AP186">
            <v>0</v>
          </cell>
          <cell r="AQ186">
            <v>0</v>
          </cell>
          <cell r="AR186">
            <v>6</v>
          </cell>
          <cell r="AS186">
            <v>0</v>
          </cell>
          <cell r="AT186">
            <v>0</v>
          </cell>
          <cell r="AU186">
            <v>0</v>
          </cell>
          <cell r="AV186">
            <v>31</v>
          </cell>
          <cell r="AW186">
            <v>3</v>
          </cell>
          <cell r="AX186">
            <v>4</v>
          </cell>
          <cell r="AY186">
            <v>0</v>
          </cell>
          <cell r="AZ186">
            <v>43</v>
          </cell>
          <cell r="BA186">
            <v>8</v>
          </cell>
          <cell r="BB186">
            <v>4</v>
          </cell>
          <cell r="BC186">
            <v>1</v>
          </cell>
          <cell r="BD186">
            <v>33</v>
          </cell>
          <cell r="BE186">
            <v>2</v>
          </cell>
          <cell r="BF186">
            <v>2</v>
          </cell>
          <cell r="BG186">
            <v>0</v>
          </cell>
          <cell r="BH186">
            <v>2</v>
          </cell>
          <cell r="BI186">
            <v>0</v>
          </cell>
          <cell r="BJ186">
            <v>6</v>
          </cell>
          <cell r="BK186">
            <v>0</v>
          </cell>
        </row>
        <row r="187">
          <cell r="A187" t="str">
            <v>9802</v>
          </cell>
          <cell r="B187" t="str">
            <v>J</v>
          </cell>
          <cell r="D187" t="str">
            <v>대전</v>
          </cell>
          <cell r="E187" t="str">
            <v>둔산</v>
          </cell>
          <cell r="F187">
            <v>164</v>
          </cell>
          <cell r="G187">
            <v>11</v>
          </cell>
          <cell r="H187">
            <v>33</v>
          </cell>
          <cell r="I187">
            <v>3</v>
          </cell>
          <cell r="J187">
            <v>4</v>
          </cell>
          <cell r="K187">
            <v>0</v>
          </cell>
          <cell r="L187">
            <v>68</v>
          </cell>
          <cell r="M187">
            <v>3</v>
          </cell>
          <cell r="N187">
            <v>45</v>
          </cell>
          <cell r="O187">
            <v>5</v>
          </cell>
          <cell r="P187">
            <v>79</v>
          </cell>
          <cell r="Q187">
            <v>5</v>
          </cell>
          <cell r="R187">
            <v>40</v>
          </cell>
          <cell r="S187">
            <v>1</v>
          </cell>
          <cell r="T187">
            <v>16</v>
          </cell>
          <cell r="U187">
            <v>2</v>
          </cell>
          <cell r="V187">
            <v>5</v>
          </cell>
          <cell r="W187">
            <v>0</v>
          </cell>
          <cell r="X187">
            <v>1</v>
          </cell>
          <cell r="Y187">
            <v>0</v>
          </cell>
          <cell r="Z187">
            <v>5</v>
          </cell>
          <cell r="AA187">
            <v>1</v>
          </cell>
          <cell r="AB187">
            <v>0</v>
          </cell>
          <cell r="AC187">
            <v>0</v>
          </cell>
          <cell r="AD187">
            <v>8</v>
          </cell>
          <cell r="AE187">
            <v>1</v>
          </cell>
          <cell r="AF187">
            <v>4</v>
          </cell>
          <cell r="AG187">
            <v>1</v>
          </cell>
          <cell r="AH187">
            <v>0</v>
          </cell>
          <cell r="AI187">
            <v>0</v>
          </cell>
          <cell r="AJ187">
            <v>1</v>
          </cell>
          <cell r="AK187">
            <v>0</v>
          </cell>
          <cell r="AL187">
            <v>1</v>
          </cell>
          <cell r="AM187">
            <v>0</v>
          </cell>
          <cell r="AN187">
            <v>2</v>
          </cell>
          <cell r="AO187">
            <v>0</v>
          </cell>
          <cell r="AP187">
            <v>1</v>
          </cell>
          <cell r="AQ187">
            <v>0</v>
          </cell>
          <cell r="AR187">
            <v>5</v>
          </cell>
          <cell r="AS187">
            <v>0</v>
          </cell>
          <cell r="AT187">
            <v>1</v>
          </cell>
          <cell r="AU187">
            <v>0</v>
          </cell>
          <cell r="AV187">
            <v>28</v>
          </cell>
          <cell r="AW187">
            <v>2</v>
          </cell>
          <cell r="AX187">
            <v>4</v>
          </cell>
          <cell r="AY187">
            <v>0</v>
          </cell>
          <cell r="AZ187">
            <v>39</v>
          </cell>
          <cell r="BA187">
            <v>3</v>
          </cell>
          <cell r="BB187">
            <v>4</v>
          </cell>
          <cell r="BC187">
            <v>0</v>
          </cell>
          <cell r="BD187">
            <v>25</v>
          </cell>
          <cell r="BE187">
            <v>1</v>
          </cell>
          <cell r="BF187">
            <v>2</v>
          </cell>
          <cell r="BG187">
            <v>0</v>
          </cell>
          <cell r="BH187">
            <v>2</v>
          </cell>
          <cell r="BI187">
            <v>0</v>
          </cell>
          <cell r="BJ187">
            <v>6</v>
          </cell>
          <cell r="BK187">
            <v>0</v>
          </cell>
        </row>
        <row r="188">
          <cell r="A188" t="str">
            <v>9803</v>
          </cell>
          <cell r="B188" t="str">
            <v>J</v>
          </cell>
          <cell r="D188" t="str">
            <v>대전</v>
          </cell>
          <cell r="E188" t="str">
            <v>대전중구</v>
          </cell>
          <cell r="F188">
            <v>99</v>
          </cell>
          <cell r="G188">
            <v>9</v>
          </cell>
          <cell r="H188">
            <v>23</v>
          </cell>
          <cell r="I188">
            <v>5</v>
          </cell>
          <cell r="J188">
            <v>2</v>
          </cell>
          <cell r="K188">
            <v>1</v>
          </cell>
          <cell r="L188">
            <v>37</v>
          </cell>
          <cell r="M188">
            <v>1</v>
          </cell>
          <cell r="N188">
            <v>32</v>
          </cell>
          <cell r="O188">
            <v>6</v>
          </cell>
          <cell r="P188">
            <v>46</v>
          </cell>
          <cell r="Q188">
            <v>2</v>
          </cell>
          <cell r="R188">
            <v>21</v>
          </cell>
          <cell r="S188">
            <v>1</v>
          </cell>
          <cell r="T188">
            <v>12</v>
          </cell>
          <cell r="U188">
            <v>1</v>
          </cell>
          <cell r="V188">
            <v>3</v>
          </cell>
          <cell r="W188">
            <v>1</v>
          </cell>
          <cell r="X188">
            <v>2</v>
          </cell>
          <cell r="Y188">
            <v>0</v>
          </cell>
          <cell r="Z188">
            <v>4</v>
          </cell>
          <cell r="AA188">
            <v>0</v>
          </cell>
          <cell r="AB188">
            <v>0</v>
          </cell>
          <cell r="AC188">
            <v>0</v>
          </cell>
          <cell r="AD188">
            <v>5</v>
          </cell>
          <cell r="AE188">
            <v>3</v>
          </cell>
          <cell r="AF188">
            <v>3</v>
          </cell>
          <cell r="AG188">
            <v>0</v>
          </cell>
          <cell r="AH188">
            <v>0</v>
          </cell>
          <cell r="AI188">
            <v>0</v>
          </cell>
          <cell r="AJ188">
            <v>1</v>
          </cell>
          <cell r="AK188">
            <v>0</v>
          </cell>
          <cell r="AL188">
            <v>0</v>
          </cell>
          <cell r="AM188">
            <v>0</v>
          </cell>
          <cell r="AN188">
            <v>1</v>
          </cell>
          <cell r="AO188">
            <v>0</v>
          </cell>
          <cell r="AP188">
            <v>0</v>
          </cell>
          <cell r="AQ188">
            <v>0</v>
          </cell>
          <cell r="AR188">
            <v>4</v>
          </cell>
          <cell r="AS188">
            <v>1</v>
          </cell>
          <cell r="AT188">
            <v>0</v>
          </cell>
          <cell r="AU188">
            <v>0</v>
          </cell>
          <cell r="AV188">
            <v>16</v>
          </cell>
          <cell r="AW188">
            <v>0</v>
          </cell>
          <cell r="AX188">
            <v>3</v>
          </cell>
          <cell r="AY188">
            <v>0</v>
          </cell>
          <cell r="AZ188">
            <v>22</v>
          </cell>
          <cell r="BA188">
            <v>1</v>
          </cell>
          <cell r="BB188">
            <v>3</v>
          </cell>
          <cell r="BC188">
            <v>0</v>
          </cell>
          <cell r="BD188">
            <v>13</v>
          </cell>
          <cell r="BE188">
            <v>1</v>
          </cell>
          <cell r="BF188">
            <v>1</v>
          </cell>
          <cell r="BG188">
            <v>0</v>
          </cell>
          <cell r="BH188">
            <v>1</v>
          </cell>
          <cell r="BI188">
            <v>0</v>
          </cell>
          <cell r="BJ188">
            <v>3</v>
          </cell>
          <cell r="BK188">
            <v>0</v>
          </cell>
        </row>
        <row r="189">
          <cell r="A189" t="str">
            <v>9804</v>
          </cell>
          <cell r="B189" t="str">
            <v>J</v>
          </cell>
          <cell r="D189" t="str">
            <v>대전</v>
          </cell>
          <cell r="E189" t="str">
            <v>남대전</v>
          </cell>
          <cell r="F189">
            <v>100</v>
          </cell>
          <cell r="G189">
            <v>12</v>
          </cell>
          <cell r="H189">
            <v>21</v>
          </cell>
          <cell r="I189">
            <v>4</v>
          </cell>
          <cell r="J189">
            <v>2</v>
          </cell>
          <cell r="K189">
            <v>0</v>
          </cell>
          <cell r="L189">
            <v>41</v>
          </cell>
          <cell r="M189">
            <v>4</v>
          </cell>
          <cell r="N189">
            <v>30</v>
          </cell>
          <cell r="O189">
            <v>6</v>
          </cell>
          <cell r="P189">
            <v>46</v>
          </cell>
          <cell r="Q189">
            <v>3</v>
          </cell>
          <cell r="R189">
            <v>24</v>
          </cell>
          <cell r="S189">
            <v>3</v>
          </cell>
          <cell r="T189">
            <v>11</v>
          </cell>
          <cell r="U189">
            <v>2</v>
          </cell>
          <cell r="V189">
            <v>3</v>
          </cell>
          <cell r="W189">
            <v>1</v>
          </cell>
          <cell r="X189">
            <v>1</v>
          </cell>
          <cell r="Y189">
            <v>0</v>
          </cell>
          <cell r="Z189">
            <v>4</v>
          </cell>
          <cell r="AA189">
            <v>0</v>
          </cell>
          <cell r="AB189">
            <v>0</v>
          </cell>
          <cell r="AC189">
            <v>0</v>
          </cell>
          <cell r="AD189">
            <v>5</v>
          </cell>
          <cell r="AE189">
            <v>1</v>
          </cell>
          <cell r="AF189">
            <v>3</v>
          </cell>
          <cell r="AG189">
            <v>1</v>
          </cell>
          <cell r="AH189">
            <v>0</v>
          </cell>
          <cell r="AI189">
            <v>0</v>
          </cell>
          <cell r="AJ189">
            <v>1</v>
          </cell>
          <cell r="AK189">
            <v>1</v>
          </cell>
          <cell r="AL189">
            <v>0</v>
          </cell>
          <cell r="AM189">
            <v>0</v>
          </cell>
          <cell r="AN189">
            <v>1</v>
          </cell>
          <cell r="AO189">
            <v>0</v>
          </cell>
          <cell r="AP189">
            <v>0</v>
          </cell>
          <cell r="AQ189">
            <v>0</v>
          </cell>
          <cell r="AR189">
            <v>3</v>
          </cell>
          <cell r="AS189">
            <v>0</v>
          </cell>
          <cell r="AT189">
            <v>0</v>
          </cell>
          <cell r="AU189">
            <v>0</v>
          </cell>
          <cell r="AV189">
            <v>17</v>
          </cell>
          <cell r="AW189">
            <v>1</v>
          </cell>
          <cell r="AX189">
            <v>2</v>
          </cell>
          <cell r="AY189">
            <v>0</v>
          </cell>
          <cell r="AZ189">
            <v>23</v>
          </cell>
          <cell r="BA189">
            <v>2</v>
          </cell>
          <cell r="BB189">
            <v>3</v>
          </cell>
          <cell r="BC189">
            <v>0</v>
          </cell>
          <cell r="BD189">
            <v>15</v>
          </cell>
          <cell r="BE189">
            <v>2</v>
          </cell>
          <cell r="BF189">
            <v>2</v>
          </cell>
          <cell r="BG189">
            <v>0</v>
          </cell>
          <cell r="BH189">
            <v>1</v>
          </cell>
          <cell r="BI189">
            <v>1</v>
          </cell>
          <cell r="BJ189">
            <v>3</v>
          </cell>
          <cell r="BK189">
            <v>0</v>
          </cell>
        </row>
        <row r="190">
          <cell r="A190" t="str">
            <v>9805</v>
          </cell>
          <cell r="B190" t="str">
            <v>J</v>
          </cell>
          <cell r="D190" t="str">
            <v>대전</v>
          </cell>
          <cell r="E190" t="str">
            <v>대덕</v>
          </cell>
          <cell r="F190">
            <v>130</v>
          </cell>
          <cell r="G190">
            <v>9</v>
          </cell>
          <cell r="H190">
            <v>28</v>
          </cell>
          <cell r="I190">
            <v>2</v>
          </cell>
          <cell r="J190">
            <v>3</v>
          </cell>
          <cell r="K190">
            <v>0</v>
          </cell>
          <cell r="L190">
            <v>51</v>
          </cell>
          <cell r="M190">
            <v>2</v>
          </cell>
          <cell r="N190">
            <v>37</v>
          </cell>
          <cell r="O190">
            <v>2</v>
          </cell>
          <cell r="P190">
            <v>65</v>
          </cell>
          <cell r="Q190">
            <v>6</v>
          </cell>
          <cell r="R190">
            <v>28</v>
          </cell>
          <cell r="S190">
            <v>1</v>
          </cell>
          <cell r="T190">
            <v>13</v>
          </cell>
          <cell r="U190">
            <v>1</v>
          </cell>
          <cell r="V190">
            <v>4</v>
          </cell>
          <cell r="W190">
            <v>0</v>
          </cell>
          <cell r="X190">
            <v>1</v>
          </cell>
          <cell r="Y190">
            <v>0</v>
          </cell>
          <cell r="Z190">
            <v>5</v>
          </cell>
          <cell r="AA190">
            <v>0</v>
          </cell>
          <cell r="AB190">
            <v>0</v>
          </cell>
          <cell r="AC190">
            <v>0</v>
          </cell>
          <cell r="AD190">
            <v>6</v>
          </cell>
          <cell r="AE190">
            <v>1</v>
          </cell>
          <cell r="AF190">
            <v>4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1</v>
          </cell>
          <cell r="AM190">
            <v>0</v>
          </cell>
          <cell r="AN190">
            <v>2</v>
          </cell>
          <cell r="AO190">
            <v>0</v>
          </cell>
          <cell r="AP190">
            <v>0</v>
          </cell>
          <cell r="AQ190">
            <v>0</v>
          </cell>
          <cell r="AR190">
            <v>5</v>
          </cell>
          <cell r="AS190">
            <v>1</v>
          </cell>
          <cell r="AT190">
            <v>0</v>
          </cell>
          <cell r="AU190">
            <v>0</v>
          </cell>
          <cell r="AV190">
            <v>23</v>
          </cell>
          <cell r="AW190">
            <v>1</v>
          </cell>
          <cell r="AX190">
            <v>3</v>
          </cell>
          <cell r="AY190">
            <v>0</v>
          </cell>
          <cell r="AZ190">
            <v>32</v>
          </cell>
          <cell r="BA190">
            <v>4</v>
          </cell>
          <cell r="BB190">
            <v>3</v>
          </cell>
          <cell r="BC190">
            <v>0</v>
          </cell>
          <cell r="BD190">
            <v>18</v>
          </cell>
          <cell r="BE190">
            <v>1</v>
          </cell>
          <cell r="BF190">
            <v>2</v>
          </cell>
          <cell r="BG190">
            <v>0</v>
          </cell>
          <cell r="BH190">
            <v>1</v>
          </cell>
          <cell r="BI190">
            <v>0</v>
          </cell>
          <cell r="BJ190">
            <v>4</v>
          </cell>
          <cell r="BK190">
            <v>0</v>
          </cell>
        </row>
        <row r="191">
          <cell r="A191" t="str">
            <v>9809</v>
          </cell>
          <cell r="B191" t="str">
            <v>J</v>
          </cell>
          <cell r="D191" t="str">
            <v>대전</v>
          </cell>
          <cell r="E191" t="str">
            <v>대전서부</v>
          </cell>
          <cell r="F191">
            <v>138</v>
          </cell>
          <cell r="G191">
            <v>15</v>
          </cell>
          <cell r="H191">
            <v>29</v>
          </cell>
          <cell r="I191">
            <v>3</v>
          </cell>
          <cell r="J191">
            <v>2</v>
          </cell>
          <cell r="K191">
            <v>0</v>
          </cell>
          <cell r="L191">
            <v>56</v>
          </cell>
          <cell r="M191">
            <v>5</v>
          </cell>
          <cell r="N191">
            <v>36</v>
          </cell>
          <cell r="O191">
            <v>6</v>
          </cell>
          <cell r="P191">
            <v>72</v>
          </cell>
          <cell r="Q191">
            <v>6</v>
          </cell>
          <cell r="R191">
            <v>30</v>
          </cell>
          <cell r="S191">
            <v>3</v>
          </cell>
          <cell r="T191">
            <v>13</v>
          </cell>
          <cell r="U191">
            <v>3</v>
          </cell>
          <cell r="V191">
            <v>4</v>
          </cell>
          <cell r="W191">
            <v>0</v>
          </cell>
          <cell r="X191">
            <v>1</v>
          </cell>
          <cell r="Y191">
            <v>0</v>
          </cell>
          <cell r="Z191">
            <v>4</v>
          </cell>
          <cell r="AA191">
            <v>0</v>
          </cell>
          <cell r="AB191">
            <v>0</v>
          </cell>
          <cell r="AC191">
            <v>0</v>
          </cell>
          <cell r="AD191">
            <v>6</v>
          </cell>
          <cell r="AE191">
            <v>0</v>
          </cell>
          <cell r="AF191">
            <v>4</v>
          </cell>
          <cell r="AG191">
            <v>2</v>
          </cell>
          <cell r="AH191">
            <v>0</v>
          </cell>
          <cell r="AI191">
            <v>0</v>
          </cell>
          <cell r="AJ191">
            <v>1</v>
          </cell>
          <cell r="AK191">
            <v>0</v>
          </cell>
          <cell r="AL191">
            <v>1</v>
          </cell>
          <cell r="AM191">
            <v>1</v>
          </cell>
          <cell r="AN191">
            <v>2</v>
          </cell>
          <cell r="AO191">
            <v>0</v>
          </cell>
          <cell r="AP191">
            <v>0</v>
          </cell>
          <cell r="AQ191">
            <v>0</v>
          </cell>
          <cell r="AR191">
            <v>6</v>
          </cell>
          <cell r="AS191">
            <v>0</v>
          </cell>
          <cell r="AT191">
            <v>0</v>
          </cell>
          <cell r="AU191">
            <v>0</v>
          </cell>
          <cell r="AV191">
            <v>26</v>
          </cell>
          <cell r="AW191">
            <v>2</v>
          </cell>
          <cell r="AX191">
            <v>3</v>
          </cell>
          <cell r="AY191">
            <v>0</v>
          </cell>
          <cell r="AZ191">
            <v>35</v>
          </cell>
          <cell r="BA191">
            <v>4</v>
          </cell>
          <cell r="BB191">
            <v>3</v>
          </cell>
          <cell r="BC191">
            <v>1</v>
          </cell>
          <cell r="BD191">
            <v>19</v>
          </cell>
          <cell r="BE191">
            <v>2</v>
          </cell>
          <cell r="BF191">
            <v>2</v>
          </cell>
          <cell r="BG191">
            <v>0</v>
          </cell>
          <cell r="BH191">
            <v>1</v>
          </cell>
          <cell r="BI191">
            <v>0</v>
          </cell>
          <cell r="BJ191">
            <v>5</v>
          </cell>
          <cell r="BK191">
            <v>0</v>
          </cell>
        </row>
        <row r="192">
          <cell r="A192" t="str">
            <v>9812</v>
          </cell>
          <cell r="B192" t="str">
            <v>J</v>
          </cell>
          <cell r="D192" t="str">
            <v>대전</v>
          </cell>
          <cell r="E192" t="str">
            <v>신탄진</v>
          </cell>
          <cell r="F192">
            <v>95</v>
          </cell>
          <cell r="G192">
            <v>5</v>
          </cell>
          <cell r="H192">
            <v>17</v>
          </cell>
          <cell r="I192">
            <v>2</v>
          </cell>
          <cell r="J192">
            <v>2</v>
          </cell>
          <cell r="K192">
            <v>0</v>
          </cell>
          <cell r="L192">
            <v>43</v>
          </cell>
          <cell r="M192">
            <v>1</v>
          </cell>
          <cell r="N192">
            <v>24</v>
          </cell>
          <cell r="O192">
            <v>3</v>
          </cell>
          <cell r="P192">
            <v>45</v>
          </cell>
          <cell r="Q192">
            <v>2</v>
          </cell>
          <cell r="R192">
            <v>26</v>
          </cell>
          <cell r="S192">
            <v>0</v>
          </cell>
          <cell r="T192">
            <v>9</v>
          </cell>
          <cell r="U192">
            <v>1</v>
          </cell>
          <cell r="V192">
            <v>2</v>
          </cell>
          <cell r="W192">
            <v>0</v>
          </cell>
          <cell r="X192">
            <v>1</v>
          </cell>
          <cell r="Y192">
            <v>0</v>
          </cell>
          <cell r="Z192">
            <v>3</v>
          </cell>
          <cell r="AA192">
            <v>1</v>
          </cell>
          <cell r="AB192">
            <v>0</v>
          </cell>
          <cell r="AC192">
            <v>0</v>
          </cell>
          <cell r="AD192">
            <v>4</v>
          </cell>
          <cell r="AE192">
            <v>1</v>
          </cell>
          <cell r="AF192">
            <v>2</v>
          </cell>
          <cell r="AG192">
            <v>0</v>
          </cell>
          <cell r="AH192">
            <v>0</v>
          </cell>
          <cell r="AI192">
            <v>0</v>
          </cell>
          <cell r="AJ192">
            <v>1</v>
          </cell>
          <cell r="AK192">
            <v>0</v>
          </cell>
          <cell r="AL192">
            <v>0</v>
          </cell>
          <cell r="AM192">
            <v>0</v>
          </cell>
          <cell r="AN192">
            <v>1</v>
          </cell>
          <cell r="AO192">
            <v>0</v>
          </cell>
          <cell r="AP192">
            <v>0</v>
          </cell>
          <cell r="AQ192">
            <v>0</v>
          </cell>
          <cell r="AR192">
            <v>3</v>
          </cell>
          <cell r="AS192">
            <v>0</v>
          </cell>
          <cell r="AT192">
            <v>0</v>
          </cell>
          <cell r="AU192">
            <v>0</v>
          </cell>
          <cell r="AV192">
            <v>17</v>
          </cell>
          <cell r="AW192">
            <v>1</v>
          </cell>
          <cell r="AX192">
            <v>2</v>
          </cell>
          <cell r="AY192">
            <v>0</v>
          </cell>
          <cell r="AZ192">
            <v>22</v>
          </cell>
          <cell r="BA192">
            <v>1</v>
          </cell>
          <cell r="BB192">
            <v>3</v>
          </cell>
          <cell r="BC192">
            <v>0</v>
          </cell>
          <cell r="BD192">
            <v>17</v>
          </cell>
          <cell r="BE192">
            <v>0</v>
          </cell>
          <cell r="BF192">
            <v>2</v>
          </cell>
          <cell r="BG192">
            <v>0</v>
          </cell>
          <cell r="BH192">
            <v>1</v>
          </cell>
          <cell r="BI192">
            <v>0</v>
          </cell>
          <cell r="BJ192">
            <v>3</v>
          </cell>
          <cell r="BK192">
            <v>0</v>
          </cell>
        </row>
        <row r="193">
          <cell r="A193" t="str">
            <v>9814</v>
          </cell>
          <cell r="B193" t="str">
            <v>J</v>
          </cell>
          <cell r="D193" t="str">
            <v>대전</v>
          </cell>
          <cell r="E193" t="str">
            <v>금산</v>
          </cell>
          <cell r="F193">
            <v>36</v>
          </cell>
          <cell r="G193">
            <v>3</v>
          </cell>
          <cell r="H193">
            <v>7</v>
          </cell>
          <cell r="I193">
            <v>0</v>
          </cell>
          <cell r="J193">
            <v>1</v>
          </cell>
          <cell r="K193">
            <v>0</v>
          </cell>
          <cell r="L193">
            <v>19</v>
          </cell>
          <cell r="M193">
            <v>3</v>
          </cell>
          <cell r="N193">
            <v>9</v>
          </cell>
          <cell r="O193">
            <v>0</v>
          </cell>
          <cell r="P193">
            <v>12</v>
          </cell>
          <cell r="Q193">
            <v>2</v>
          </cell>
          <cell r="R193">
            <v>15</v>
          </cell>
          <cell r="S193">
            <v>1</v>
          </cell>
          <cell r="T193">
            <v>3</v>
          </cell>
          <cell r="U193">
            <v>0</v>
          </cell>
          <cell r="V193">
            <v>1</v>
          </cell>
          <cell r="W193">
            <v>0</v>
          </cell>
          <cell r="X193">
            <v>0</v>
          </cell>
          <cell r="Y193">
            <v>0</v>
          </cell>
          <cell r="Z193">
            <v>1</v>
          </cell>
          <cell r="AA193">
            <v>0</v>
          </cell>
          <cell r="AB193">
            <v>0</v>
          </cell>
          <cell r="AC193">
            <v>0</v>
          </cell>
          <cell r="AD193">
            <v>2</v>
          </cell>
          <cell r="AE193">
            <v>0</v>
          </cell>
          <cell r="AF193">
            <v>1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1</v>
          </cell>
          <cell r="AO193">
            <v>0</v>
          </cell>
          <cell r="AP193">
            <v>0</v>
          </cell>
          <cell r="AQ193">
            <v>0</v>
          </cell>
          <cell r="AR193">
            <v>1</v>
          </cell>
          <cell r="AS193">
            <v>0</v>
          </cell>
          <cell r="AT193">
            <v>0</v>
          </cell>
          <cell r="AU193">
            <v>0</v>
          </cell>
          <cell r="AV193">
            <v>4</v>
          </cell>
          <cell r="AW193">
            <v>2</v>
          </cell>
          <cell r="AX193">
            <v>1</v>
          </cell>
          <cell r="AY193">
            <v>0</v>
          </cell>
          <cell r="AZ193">
            <v>5</v>
          </cell>
          <cell r="BA193">
            <v>0</v>
          </cell>
          <cell r="BB193">
            <v>2</v>
          </cell>
          <cell r="BC193">
            <v>0</v>
          </cell>
          <cell r="BD193">
            <v>10</v>
          </cell>
          <cell r="BE193">
            <v>1</v>
          </cell>
          <cell r="BF193">
            <v>1</v>
          </cell>
          <cell r="BG193">
            <v>0</v>
          </cell>
          <cell r="BH193">
            <v>0</v>
          </cell>
          <cell r="BI193">
            <v>0</v>
          </cell>
          <cell r="BJ193">
            <v>2</v>
          </cell>
          <cell r="BK193">
            <v>0</v>
          </cell>
        </row>
        <row r="194">
          <cell r="A194" t="str">
            <v>9815</v>
          </cell>
          <cell r="B194" t="str">
            <v>J</v>
          </cell>
          <cell r="D194" t="str">
            <v>대전</v>
          </cell>
          <cell r="E194" t="str">
            <v>월평</v>
          </cell>
          <cell r="F194">
            <v>107</v>
          </cell>
          <cell r="G194">
            <v>10</v>
          </cell>
          <cell r="H194">
            <v>24</v>
          </cell>
          <cell r="I194">
            <v>4</v>
          </cell>
          <cell r="J194">
            <v>2</v>
          </cell>
          <cell r="K194">
            <v>0</v>
          </cell>
          <cell r="L194">
            <v>42</v>
          </cell>
          <cell r="M194">
            <v>3</v>
          </cell>
          <cell r="N194">
            <v>33</v>
          </cell>
          <cell r="O194">
            <v>6</v>
          </cell>
          <cell r="P194">
            <v>50</v>
          </cell>
          <cell r="Q194">
            <v>3</v>
          </cell>
          <cell r="R194">
            <v>24</v>
          </cell>
          <cell r="S194">
            <v>1</v>
          </cell>
          <cell r="T194">
            <v>12</v>
          </cell>
          <cell r="U194">
            <v>3</v>
          </cell>
          <cell r="V194">
            <v>4</v>
          </cell>
          <cell r="W194">
            <v>0</v>
          </cell>
          <cell r="X194">
            <v>1</v>
          </cell>
          <cell r="Y194">
            <v>0</v>
          </cell>
          <cell r="Z194">
            <v>4</v>
          </cell>
          <cell r="AA194">
            <v>0</v>
          </cell>
          <cell r="AB194">
            <v>0</v>
          </cell>
          <cell r="AC194">
            <v>0</v>
          </cell>
          <cell r="AD194">
            <v>6</v>
          </cell>
          <cell r="AE194">
            <v>0</v>
          </cell>
          <cell r="AF194">
            <v>3</v>
          </cell>
          <cell r="AG194">
            <v>2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1</v>
          </cell>
          <cell r="AM194">
            <v>1</v>
          </cell>
          <cell r="AN194">
            <v>1</v>
          </cell>
          <cell r="AO194">
            <v>0</v>
          </cell>
          <cell r="AP194">
            <v>0</v>
          </cell>
          <cell r="AQ194">
            <v>0</v>
          </cell>
          <cell r="AR194">
            <v>4</v>
          </cell>
          <cell r="AS194">
            <v>1</v>
          </cell>
          <cell r="AT194">
            <v>0</v>
          </cell>
          <cell r="AU194">
            <v>0</v>
          </cell>
          <cell r="AV194">
            <v>18</v>
          </cell>
          <cell r="AW194">
            <v>2</v>
          </cell>
          <cell r="AX194">
            <v>2</v>
          </cell>
          <cell r="AY194">
            <v>0</v>
          </cell>
          <cell r="AZ194">
            <v>25</v>
          </cell>
          <cell r="BA194">
            <v>0</v>
          </cell>
          <cell r="BB194">
            <v>3</v>
          </cell>
          <cell r="BC194">
            <v>0</v>
          </cell>
          <cell r="BD194">
            <v>15</v>
          </cell>
          <cell r="BE194">
            <v>1</v>
          </cell>
          <cell r="BF194">
            <v>2</v>
          </cell>
          <cell r="BG194">
            <v>0</v>
          </cell>
          <cell r="BH194">
            <v>1</v>
          </cell>
          <cell r="BI194">
            <v>0</v>
          </cell>
          <cell r="BJ194">
            <v>3</v>
          </cell>
          <cell r="BK194">
            <v>0</v>
          </cell>
        </row>
        <row r="195">
          <cell r="A195" t="str">
            <v>9816</v>
          </cell>
          <cell r="B195" t="str">
            <v>J</v>
          </cell>
          <cell r="D195" t="str">
            <v>대전</v>
          </cell>
          <cell r="E195" t="str">
            <v>대전택시</v>
          </cell>
          <cell r="F195">
            <v>23</v>
          </cell>
          <cell r="G195">
            <v>3</v>
          </cell>
          <cell r="H195">
            <v>0</v>
          </cell>
          <cell r="I195">
            <v>0</v>
          </cell>
          <cell r="J195">
            <v>23</v>
          </cell>
          <cell r="K195">
            <v>3</v>
          </cell>
          <cell r="L195">
            <v>0</v>
          </cell>
          <cell r="M195">
            <v>0</v>
          </cell>
          <cell r="N195">
            <v>23</v>
          </cell>
          <cell r="O195">
            <v>3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</row>
        <row r="196">
          <cell r="A196" t="str">
            <v>9840</v>
          </cell>
          <cell r="B196" t="str">
            <v>J</v>
          </cell>
          <cell r="D196" t="str">
            <v>대전</v>
          </cell>
          <cell r="E196" t="str">
            <v>동대전</v>
          </cell>
          <cell r="F196">
            <v>101</v>
          </cell>
          <cell r="G196">
            <v>4</v>
          </cell>
          <cell r="H196">
            <v>21</v>
          </cell>
          <cell r="I196">
            <v>2</v>
          </cell>
          <cell r="J196">
            <v>2</v>
          </cell>
          <cell r="K196">
            <v>0</v>
          </cell>
          <cell r="L196">
            <v>42</v>
          </cell>
          <cell r="M196">
            <v>2</v>
          </cell>
          <cell r="N196">
            <v>29</v>
          </cell>
          <cell r="O196">
            <v>2</v>
          </cell>
          <cell r="P196">
            <v>47</v>
          </cell>
          <cell r="Q196">
            <v>1</v>
          </cell>
          <cell r="R196">
            <v>25</v>
          </cell>
          <cell r="S196">
            <v>1</v>
          </cell>
          <cell r="T196">
            <v>11</v>
          </cell>
          <cell r="U196">
            <v>0</v>
          </cell>
          <cell r="V196">
            <v>3</v>
          </cell>
          <cell r="W196">
            <v>0</v>
          </cell>
          <cell r="X196">
            <v>1</v>
          </cell>
          <cell r="Y196">
            <v>0</v>
          </cell>
          <cell r="Z196">
            <v>3</v>
          </cell>
          <cell r="AA196">
            <v>1</v>
          </cell>
          <cell r="AB196">
            <v>0</v>
          </cell>
          <cell r="AC196">
            <v>0</v>
          </cell>
          <cell r="AD196">
            <v>5</v>
          </cell>
          <cell r="AE196">
            <v>1</v>
          </cell>
          <cell r="AF196">
            <v>3</v>
          </cell>
          <cell r="AG196">
            <v>0</v>
          </cell>
          <cell r="AH196">
            <v>0</v>
          </cell>
          <cell r="AI196">
            <v>0</v>
          </cell>
          <cell r="AJ196">
            <v>1</v>
          </cell>
          <cell r="AK196">
            <v>0</v>
          </cell>
          <cell r="AL196">
            <v>0</v>
          </cell>
          <cell r="AM196">
            <v>0</v>
          </cell>
          <cell r="AN196">
            <v>1</v>
          </cell>
          <cell r="AO196">
            <v>0</v>
          </cell>
          <cell r="AP196">
            <v>0</v>
          </cell>
          <cell r="AQ196">
            <v>0</v>
          </cell>
          <cell r="AR196">
            <v>4</v>
          </cell>
          <cell r="AS196">
            <v>0</v>
          </cell>
          <cell r="AT196">
            <v>0</v>
          </cell>
          <cell r="AU196">
            <v>0</v>
          </cell>
          <cell r="AV196">
            <v>17</v>
          </cell>
          <cell r="AW196">
            <v>1</v>
          </cell>
          <cell r="AX196">
            <v>2</v>
          </cell>
          <cell r="AY196">
            <v>0</v>
          </cell>
          <cell r="AZ196">
            <v>23</v>
          </cell>
          <cell r="BA196">
            <v>0</v>
          </cell>
          <cell r="BB196">
            <v>3</v>
          </cell>
          <cell r="BC196">
            <v>0</v>
          </cell>
          <cell r="BD196">
            <v>16</v>
          </cell>
          <cell r="BE196">
            <v>0</v>
          </cell>
          <cell r="BF196">
            <v>2</v>
          </cell>
          <cell r="BG196">
            <v>1</v>
          </cell>
          <cell r="BH196">
            <v>1</v>
          </cell>
          <cell r="BI196">
            <v>0</v>
          </cell>
          <cell r="BJ196">
            <v>3</v>
          </cell>
          <cell r="BK196">
            <v>0</v>
          </cell>
        </row>
        <row r="197">
          <cell r="A197" t="str">
            <v>0801</v>
          </cell>
          <cell r="B197" t="str">
            <v>K</v>
          </cell>
          <cell r="D197" t="str">
            <v>전북</v>
          </cell>
          <cell r="E197" t="str">
            <v>전주</v>
          </cell>
          <cell r="F197">
            <v>193</v>
          </cell>
          <cell r="G197">
            <v>26</v>
          </cell>
          <cell r="H197">
            <v>46</v>
          </cell>
          <cell r="I197">
            <v>4</v>
          </cell>
          <cell r="J197">
            <v>13</v>
          </cell>
          <cell r="K197">
            <v>5</v>
          </cell>
          <cell r="L197">
            <v>88</v>
          </cell>
          <cell r="M197">
            <v>14</v>
          </cell>
          <cell r="N197">
            <v>60</v>
          </cell>
          <cell r="O197">
            <v>9</v>
          </cell>
          <cell r="P197">
            <v>81</v>
          </cell>
          <cell r="Q197">
            <v>6</v>
          </cell>
          <cell r="R197">
            <v>52</v>
          </cell>
          <cell r="S197">
            <v>11</v>
          </cell>
          <cell r="T197">
            <v>19</v>
          </cell>
          <cell r="U197">
            <v>1</v>
          </cell>
          <cell r="V197">
            <v>3</v>
          </cell>
          <cell r="W197">
            <v>0</v>
          </cell>
          <cell r="X197">
            <v>1</v>
          </cell>
          <cell r="Y197">
            <v>0</v>
          </cell>
          <cell r="Z197">
            <v>6</v>
          </cell>
          <cell r="AA197">
            <v>1</v>
          </cell>
          <cell r="AB197">
            <v>0</v>
          </cell>
          <cell r="AC197">
            <v>0</v>
          </cell>
          <cell r="AD197">
            <v>9</v>
          </cell>
          <cell r="AE197">
            <v>2</v>
          </cell>
          <cell r="AF197">
            <v>5</v>
          </cell>
          <cell r="AG197">
            <v>0</v>
          </cell>
          <cell r="AH197">
            <v>0</v>
          </cell>
          <cell r="AI197">
            <v>0</v>
          </cell>
          <cell r="AJ197">
            <v>2</v>
          </cell>
          <cell r="AK197">
            <v>0</v>
          </cell>
          <cell r="AL197">
            <v>2</v>
          </cell>
          <cell r="AM197">
            <v>0</v>
          </cell>
          <cell r="AN197">
            <v>3</v>
          </cell>
          <cell r="AO197">
            <v>0</v>
          </cell>
          <cell r="AP197">
            <v>0</v>
          </cell>
          <cell r="AQ197">
            <v>0</v>
          </cell>
          <cell r="AR197">
            <v>15</v>
          </cell>
          <cell r="AS197">
            <v>1</v>
          </cell>
          <cell r="AT197">
            <v>0</v>
          </cell>
          <cell r="AU197">
            <v>0</v>
          </cell>
          <cell r="AV197">
            <v>36</v>
          </cell>
          <cell r="AW197">
            <v>3</v>
          </cell>
          <cell r="AX197">
            <v>2</v>
          </cell>
          <cell r="AY197">
            <v>0</v>
          </cell>
          <cell r="AZ197">
            <v>25</v>
          </cell>
          <cell r="BA197">
            <v>2</v>
          </cell>
          <cell r="BB197">
            <v>4</v>
          </cell>
          <cell r="BC197">
            <v>1</v>
          </cell>
          <cell r="BD197">
            <v>40</v>
          </cell>
          <cell r="BE197">
            <v>9</v>
          </cell>
          <cell r="BF197">
            <v>2</v>
          </cell>
          <cell r="BG197">
            <v>0</v>
          </cell>
          <cell r="BH197">
            <v>2</v>
          </cell>
          <cell r="BI197">
            <v>0</v>
          </cell>
          <cell r="BJ197">
            <v>4</v>
          </cell>
          <cell r="BK197">
            <v>1</v>
          </cell>
        </row>
        <row r="198">
          <cell r="A198" t="str">
            <v>0802</v>
          </cell>
          <cell r="B198" t="str">
            <v>K</v>
          </cell>
          <cell r="D198" t="str">
            <v>전북</v>
          </cell>
          <cell r="E198" t="str">
            <v>전주중부</v>
          </cell>
          <cell r="F198">
            <v>87</v>
          </cell>
          <cell r="G198">
            <v>10</v>
          </cell>
          <cell r="H198">
            <v>17</v>
          </cell>
          <cell r="I198">
            <v>1</v>
          </cell>
          <cell r="J198">
            <v>4</v>
          </cell>
          <cell r="K198">
            <v>0</v>
          </cell>
          <cell r="L198">
            <v>38</v>
          </cell>
          <cell r="M198">
            <v>2</v>
          </cell>
          <cell r="N198">
            <v>29</v>
          </cell>
          <cell r="O198">
            <v>0</v>
          </cell>
          <cell r="P198">
            <v>32</v>
          </cell>
          <cell r="Q198">
            <v>9</v>
          </cell>
          <cell r="R198">
            <v>26</v>
          </cell>
          <cell r="S198">
            <v>1</v>
          </cell>
          <cell r="T198">
            <v>11</v>
          </cell>
          <cell r="U198">
            <v>0</v>
          </cell>
          <cell r="V198">
            <v>3</v>
          </cell>
          <cell r="W198">
            <v>0</v>
          </cell>
          <cell r="X198">
            <v>0</v>
          </cell>
          <cell r="Y198">
            <v>0</v>
          </cell>
          <cell r="Z198">
            <v>3</v>
          </cell>
          <cell r="AA198">
            <v>0</v>
          </cell>
          <cell r="AB198">
            <v>0</v>
          </cell>
          <cell r="AC198">
            <v>0</v>
          </cell>
          <cell r="AD198">
            <v>5</v>
          </cell>
          <cell r="AE198">
            <v>0</v>
          </cell>
          <cell r="AF198">
            <v>1</v>
          </cell>
          <cell r="AG198">
            <v>0</v>
          </cell>
          <cell r="AH198">
            <v>0</v>
          </cell>
          <cell r="AI198">
            <v>0</v>
          </cell>
          <cell r="AJ198">
            <v>1</v>
          </cell>
          <cell r="AK198">
            <v>0</v>
          </cell>
          <cell r="AL198">
            <v>1</v>
          </cell>
          <cell r="AM198">
            <v>0</v>
          </cell>
          <cell r="AN198">
            <v>1</v>
          </cell>
          <cell r="AO198">
            <v>0</v>
          </cell>
          <cell r="AP198">
            <v>0</v>
          </cell>
          <cell r="AQ198">
            <v>0</v>
          </cell>
          <cell r="AR198">
            <v>2</v>
          </cell>
          <cell r="AS198">
            <v>1</v>
          </cell>
          <cell r="AT198">
            <v>0</v>
          </cell>
          <cell r="AU198">
            <v>0</v>
          </cell>
          <cell r="AV198">
            <v>12</v>
          </cell>
          <cell r="AW198">
            <v>1</v>
          </cell>
          <cell r="AX198">
            <v>0</v>
          </cell>
          <cell r="AY198">
            <v>0</v>
          </cell>
          <cell r="AZ198">
            <v>17</v>
          </cell>
          <cell r="BA198">
            <v>7</v>
          </cell>
          <cell r="BB198">
            <v>2</v>
          </cell>
          <cell r="BC198">
            <v>0</v>
          </cell>
          <cell r="BD198">
            <v>20</v>
          </cell>
          <cell r="BE198">
            <v>0</v>
          </cell>
          <cell r="BF198">
            <v>2</v>
          </cell>
          <cell r="BG198">
            <v>1</v>
          </cell>
          <cell r="BH198">
            <v>0</v>
          </cell>
          <cell r="BI198">
            <v>0</v>
          </cell>
          <cell r="BJ198">
            <v>2</v>
          </cell>
          <cell r="BK198">
            <v>0</v>
          </cell>
        </row>
        <row r="199">
          <cell r="A199" t="str">
            <v>0803</v>
          </cell>
          <cell r="B199" t="str">
            <v>K</v>
          </cell>
          <cell r="D199" t="str">
            <v>전북</v>
          </cell>
          <cell r="E199" t="str">
            <v>서전주</v>
          </cell>
          <cell r="F199">
            <v>120</v>
          </cell>
          <cell r="G199">
            <v>14</v>
          </cell>
          <cell r="H199">
            <v>26</v>
          </cell>
          <cell r="I199">
            <v>3</v>
          </cell>
          <cell r="J199">
            <v>4</v>
          </cell>
          <cell r="K199">
            <v>1</v>
          </cell>
          <cell r="L199">
            <v>50</v>
          </cell>
          <cell r="M199">
            <v>5</v>
          </cell>
          <cell r="N199">
            <v>41</v>
          </cell>
          <cell r="O199">
            <v>3</v>
          </cell>
          <cell r="P199">
            <v>45</v>
          </cell>
          <cell r="Q199">
            <v>6</v>
          </cell>
          <cell r="R199">
            <v>34</v>
          </cell>
          <cell r="S199">
            <v>5</v>
          </cell>
          <cell r="T199">
            <v>14</v>
          </cell>
          <cell r="U199">
            <v>0</v>
          </cell>
          <cell r="V199">
            <v>5</v>
          </cell>
          <cell r="W199">
            <v>0</v>
          </cell>
          <cell r="X199">
            <v>1</v>
          </cell>
          <cell r="Y199">
            <v>0</v>
          </cell>
          <cell r="Z199">
            <v>5</v>
          </cell>
          <cell r="AA199">
            <v>0</v>
          </cell>
          <cell r="AB199">
            <v>0</v>
          </cell>
          <cell r="AC199">
            <v>0</v>
          </cell>
          <cell r="AD199">
            <v>6</v>
          </cell>
          <cell r="AE199">
            <v>1</v>
          </cell>
          <cell r="AF199">
            <v>3</v>
          </cell>
          <cell r="AG199">
            <v>0</v>
          </cell>
          <cell r="AH199">
            <v>0</v>
          </cell>
          <cell r="AI199">
            <v>0</v>
          </cell>
          <cell r="AJ199">
            <v>1</v>
          </cell>
          <cell r="AK199">
            <v>1</v>
          </cell>
          <cell r="AL199">
            <v>2</v>
          </cell>
          <cell r="AM199">
            <v>0</v>
          </cell>
          <cell r="AN199">
            <v>1</v>
          </cell>
          <cell r="AO199">
            <v>0</v>
          </cell>
          <cell r="AP199">
            <v>0</v>
          </cell>
          <cell r="AQ199">
            <v>0</v>
          </cell>
          <cell r="AR199">
            <v>2</v>
          </cell>
          <cell r="AS199">
            <v>1</v>
          </cell>
          <cell r="AT199">
            <v>0</v>
          </cell>
          <cell r="AU199">
            <v>0</v>
          </cell>
          <cell r="AV199">
            <v>16</v>
          </cell>
          <cell r="AW199">
            <v>0</v>
          </cell>
          <cell r="AX199">
            <v>0</v>
          </cell>
          <cell r="AY199">
            <v>0</v>
          </cell>
          <cell r="AZ199">
            <v>26</v>
          </cell>
          <cell r="BA199">
            <v>5</v>
          </cell>
          <cell r="BB199">
            <v>2</v>
          </cell>
          <cell r="BC199">
            <v>1</v>
          </cell>
          <cell r="BD199">
            <v>26</v>
          </cell>
          <cell r="BE199">
            <v>3</v>
          </cell>
          <cell r="BF199">
            <v>2</v>
          </cell>
          <cell r="BG199">
            <v>0</v>
          </cell>
          <cell r="BH199">
            <v>2</v>
          </cell>
          <cell r="BI199">
            <v>1</v>
          </cell>
          <cell r="BJ199">
            <v>2</v>
          </cell>
          <cell r="BK199">
            <v>0</v>
          </cell>
        </row>
        <row r="200">
          <cell r="A200" t="str">
            <v>0804</v>
          </cell>
          <cell r="B200" t="str">
            <v>K</v>
          </cell>
          <cell r="D200" t="str">
            <v>전북</v>
          </cell>
          <cell r="E200" t="str">
            <v>전주시청</v>
          </cell>
          <cell r="F200">
            <v>76</v>
          </cell>
          <cell r="G200">
            <v>5</v>
          </cell>
          <cell r="H200">
            <v>14</v>
          </cell>
          <cell r="I200">
            <v>2</v>
          </cell>
          <cell r="J200">
            <v>2</v>
          </cell>
          <cell r="K200">
            <v>0</v>
          </cell>
          <cell r="L200">
            <v>35</v>
          </cell>
          <cell r="M200">
            <v>1</v>
          </cell>
          <cell r="N200">
            <v>24</v>
          </cell>
          <cell r="O200">
            <v>1</v>
          </cell>
          <cell r="P200">
            <v>29</v>
          </cell>
          <cell r="Q200">
            <v>3</v>
          </cell>
          <cell r="R200">
            <v>23</v>
          </cell>
          <cell r="S200">
            <v>1</v>
          </cell>
          <cell r="T200">
            <v>11</v>
          </cell>
          <cell r="U200">
            <v>0</v>
          </cell>
          <cell r="V200">
            <v>3</v>
          </cell>
          <cell r="W200">
            <v>0</v>
          </cell>
          <cell r="X200">
            <v>1</v>
          </cell>
          <cell r="Y200">
            <v>0</v>
          </cell>
          <cell r="Z200">
            <v>2</v>
          </cell>
          <cell r="AA200">
            <v>0</v>
          </cell>
          <cell r="AB200">
            <v>0</v>
          </cell>
          <cell r="AC200">
            <v>0</v>
          </cell>
          <cell r="AD200">
            <v>4</v>
          </cell>
          <cell r="AE200">
            <v>1</v>
          </cell>
          <cell r="AF200">
            <v>1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3</v>
          </cell>
          <cell r="AS200">
            <v>1</v>
          </cell>
          <cell r="AT200">
            <v>0</v>
          </cell>
          <cell r="AU200">
            <v>0</v>
          </cell>
          <cell r="AV200">
            <v>12</v>
          </cell>
          <cell r="AW200">
            <v>0</v>
          </cell>
          <cell r="AX200">
            <v>1</v>
          </cell>
          <cell r="AY200">
            <v>0</v>
          </cell>
          <cell r="AZ200">
            <v>13</v>
          </cell>
          <cell r="BA200">
            <v>2</v>
          </cell>
          <cell r="BB200">
            <v>2</v>
          </cell>
          <cell r="BC200">
            <v>0</v>
          </cell>
          <cell r="BD200">
            <v>18</v>
          </cell>
          <cell r="BE200">
            <v>1</v>
          </cell>
          <cell r="BF200">
            <v>1</v>
          </cell>
          <cell r="BG200">
            <v>0</v>
          </cell>
          <cell r="BH200">
            <v>0</v>
          </cell>
          <cell r="BI200">
            <v>0</v>
          </cell>
          <cell r="BJ200">
            <v>2</v>
          </cell>
          <cell r="BK200">
            <v>0</v>
          </cell>
        </row>
        <row r="201">
          <cell r="A201" t="str">
            <v>0805</v>
          </cell>
          <cell r="B201" t="str">
            <v>K</v>
          </cell>
          <cell r="D201" t="str">
            <v>전북</v>
          </cell>
          <cell r="E201" t="str">
            <v>북전주</v>
          </cell>
          <cell r="F201">
            <v>94</v>
          </cell>
          <cell r="G201">
            <v>5</v>
          </cell>
          <cell r="H201">
            <v>22</v>
          </cell>
          <cell r="I201">
            <v>0</v>
          </cell>
          <cell r="J201">
            <v>3</v>
          </cell>
          <cell r="K201">
            <v>0</v>
          </cell>
          <cell r="L201">
            <v>43</v>
          </cell>
          <cell r="M201">
            <v>4</v>
          </cell>
          <cell r="N201">
            <v>31</v>
          </cell>
          <cell r="O201">
            <v>0</v>
          </cell>
          <cell r="P201">
            <v>36</v>
          </cell>
          <cell r="Q201">
            <v>2</v>
          </cell>
          <cell r="R201">
            <v>27</v>
          </cell>
          <cell r="S201">
            <v>3</v>
          </cell>
          <cell r="T201">
            <v>11</v>
          </cell>
          <cell r="U201">
            <v>0</v>
          </cell>
          <cell r="V201">
            <v>4</v>
          </cell>
          <cell r="W201">
            <v>0</v>
          </cell>
          <cell r="X201">
            <v>0</v>
          </cell>
          <cell r="Y201">
            <v>0</v>
          </cell>
          <cell r="Z201">
            <v>4</v>
          </cell>
          <cell r="AA201">
            <v>0</v>
          </cell>
          <cell r="AB201">
            <v>0</v>
          </cell>
          <cell r="AC201">
            <v>0</v>
          </cell>
          <cell r="AD201">
            <v>5</v>
          </cell>
          <cell r="AE201">
            <v>0</v>
          </cell>
          <cell r="AF201">
            <v>2</v>
          </cell>
          <cell r="AG201">
            <v>0</v>
          </cell>
          <cell r="AH201">
            <v>0</v>
          </cell>
          <cell r="AI201">
            <v>0</v>
          </cell>
          <cell r="AJ201">
            <v>1</v>
          </cell>
          <cell r="AK201">
            <v>0</v>
          </cell>
          <cell r="AL201">
            <v>1</v>
          </cell>
          <cell r="AM201">
            <v>0</v>
          </cell>
          <cell r="AN201">
            <v>2</v>
          </cell>
          <cell r="AO201">
            <v>0</v>
          </cell>
          <cell r="AP201">
            <v>0</v>
          </cell>
          <cell r="AQ201">
            <v>0</v>
          </cell>
          <cell r="AR201">
            <v>3</v>
          </cell>
          <cell r="AS201">
            <v>0</v>
          </cell>
          <cell r="AT201">
            <v>0</v>
          </cell>
          <cell r="AU201">
            <v>0</v>
          </cell>
          <cell r="AV201">
            <v>16</v>
          </cell>
          <cell r="AW201">
            <v>1</v>
          </cell>
          <cell r="AX201">
            <v>0</v>
          </cell>
          <cell r="AY201">
            <v>0</v>
          </cell>
          <cell r="AZ201">
            <v>15</v>
          </cell>
          <cell r="BA201">
            <v>1</v>
          </cell>
          <cell r="BB201">
            <v>2</v>
          </cell>
          <cell r="BC201">
            <v>0</v>
          </cell>
          <cell r="BD201">
            <v>21</v>
          </cell>
          <cell r="BE201">
            <v>1</v>
          </cell>
          <cell r="BF201">
            <v>1</v>
          </cell>
          <cell r="BG201">
            <v>1</v>
          </cell>
          <cell r="BH201">
            <v>1</v>
          </cell>
          <cell r="BI201">
            <v>0</v>
          </cell>
          <cell r="BJ201">
            <v>2</v>
          </cell>
          <cell r="BK201">
            <v>1</v>
          </cell>
        </row>
        <row r="202">
          <cell r="A202" t="str">
            <v>0806</v>
          </cell>
          <cell r="B202" t="str">
            <v>K</v>
          </cell>
          <cell r="D202" t="str">
            <v>전북</v>
          </cell>
          <cell r="E202" t="str">
            <v>남원</v>
          </cell>
          <cell r="F202">
            <v>97</v>
          </cell>
          <cell r="G202">
            <v>12</v>
          </cell>
          <cell r="H202">
            <v>22</v>
          </cell>
          <cell r="I202">
            <v>2</v>
          </cell>
          <cell r="J202">
            <v>3</v>
          </cell>
          <cell r="K202">
            <v>1</v>
          </cell>
          <cell r="L202">
            <v>49</v>
          </cell>
          <cell r="M202">
            <v>8</v>
          </cell>
          <cell r="N202">
            <v>28</v>
          </cell>
          <cell r="O202">
            <v>2</v>
          </cell>
          <cell r="P202">
            <v>36</v>
          </cell>
          <cell r="Q202">
            <v>3</v>
          </cell>
          <cell r="R202">
            <v>33</v>
          </cell>
          <cell r="S202">
            <v>7</v>
          </cell>
          <cell r="T202">
            <v>10</v>
          </cell>
          <cell r="U202">
            <v>0</v>
          </cell>
          <cell r="V202">
            <v>2</v>
          </cell>
          <cell r="W202">
            <v>0</v>
          </cell>
          <cell r="X202">
            <v>1</v>
          </cell>
          <cell r="Y202">
            <v>0</v>
          </cell>
          <cell r="Z202">
            <v>4</v>
          </cell>
          <cell r="AA202">
            <v>0</v>
          </cell>
          <cell r="AB202">
            <v>0</v>
          </cell>
          <cell r="AC202">
            <v>0</v>
          </cell>
          <cell r="AD202">
            <v>4</v>
          </cell>
          <cell r="AE202">
            <v>0</v>
          </cell>
          <cell r="AF202">
            <v>2</v>
          </cell>
          <cell r="AG202">
            <v>0</v>
          </cell>
          <cell r="AH202">
            <v>0</v>
          </cell>
          <cell r="AI202">
            <v>0</v>
          </cell>
          <cell r="AJ202">
            <v>1</v>
          </cell>
          <cell r="AK202">
            <v>1</v>
          </cell>
          <cell r="AL202">
            <v>1</v>
          </cell>
          <cell r="AM202">
            <v>0</v>
          </cell>
          <cell r="AN202">
            <v>2</v>
          </cell>
          <cell r="AO202">
            <v>1</v>
          </cell>
          <cell r="AP202">
            <v>0</v>
          </cell>
          <cell r="AQ202">
            <v>0</v>
          </cell>
          <cell r="AR202">
            <v>5</v>
          </cell>
          <cell r="AS202">
            <v>0</v>
          </cell>
          <cell r="AT202">
            <v>0</v>
          </cell>
          <cell r="AU202">
            <v>0</v>
          </cell>
          <cell r="AV202">
            <v>16</v>
          </cell>
          <cell r="AW202">
            <v>1</v>
          </cell>
          <cell r="AX202">
            <v>1</v>
          </cell>
          <cell r="AY202">
            <v>0</v>
          </cell>
          <cell r="AZ202">
            <v>12</v>
          </cell>
          <cell r="BA202">
            <v>1</v>
          </cell>
          <cell r="BB202">
            <v>3</v>
          </cell>
          <cell r="BC202">
            <v>1</v>
          </cell>
          <cell r="BD202">
            <v>25</v>
          </cell>
          <cell r="BE202">
            <v>4</v>
          </cell>
          <cell r="BF202">
            <v>2</v>
          </cell>
          <cell r="BG202">
            <v>0</v>
          </cell>
          <cell r="BH202">
            <v>1</v>
          </cell>
          <cell r="BI202">
            <v>1</v>
          </cell>
          <cell r="BJ202">
            <v>2</v>
          </cell>
          <cell r="BK202">
            <v>1</v>
          </cell>
        </row>
        <row r="203">
          <cell r="A203" t="str">
            <v>0808</v>
          </cell>
          <cell r="B203" t="str">
            <v>K</v>
          </cell>
          <cell r="D203" t="str">
            <v>전북</v>
          </cell>
          <cell r="E203" t="str">
            <v>진안</v>
          </cell>
          <cell r="F203">
            <v>43</v>
          </cell>
          <cell r="G203">
            <v>7</v>
          </cell>
          <cell r="H203">
            <v>8</v>
          </cell>
          <cell r="I203">
            <v>0</v>
          </cell>
          <cell r="J203">
            <v>1</v>
          </cell>
          <cell r="K203">
            <v>0</v>
          </cell>
          <cell r="L203">
            <v>24</v>
          </cell>
          <cell r="M203">
            <v>6</v>
          </cell>
          <cell r="N203">
            <v>11</v>
          </cell>
          <cell r="O203">
            <v>1</v>
          </cell>
          <cell r="P203">
            <v>16</v>
          </cell>
          <cell r="Q203">
            <v>1</v>
          </cell>
          <cell r="R203">
            <v>16</v>
          </cell>
          <cell r="S203">
            <v>5</v>
          </cell>
          <cell r="T203">
            <v>4</v>
          </cell>
          <cell r="U203">
            <v>1</v>
          </cell>
          <cell r="V203">
            <v>2</v>
          </cell>
          <cell r="W203">
            <v>0</v>
          </cell>
          <cell r="X203">
            <v>1</v>
          </cell>
          <cell r="Y203">
            <v>0</v>
          </cell>
          <cell r="Z203">
            <v>1</v>
          </cell>
          <cell r="AA203">
            <v>0</v>
          </cell>
          <cell r="AB203">
            <v>0</v>
          </cell>
          <cell r="AC203">
            <v>0</v>
          </cell>
          <cell r="AD203">
            <v>2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2</v>
          </cell>
          <cell r="AS203">
            <v>0</v>
          </cell>
          <cell r="AT203">
            <v>0</v>
          </cell>
          <cell r="AU203">
            <v>0</v>
          </cell>
          <cell r="AV203">
            <v>8</v>
          </cell>
          <cell r="AW203">
            <v>1</v>
          </cell>
          <cell r="AX203">
            <v>1</v>
          </cell>
          <cell r="AY203">
            <v>0</v>
          </cell>
          <cell r="AZ203">
            <v>5</v>
          </cell>
          <cell r="BA203">
            <v>0</v>
          </cell>
          <cell r="BB203">
            <v>1</v>
          </cell>
          <cell r="BC203">
            <v>0</v>
          </cell>
          <cell r="BD203">
            <v>12</v>
          </cell>
          <cell r="BE203">
            <v>5</v>
          </cell>
          <cell r="BF203">
            <v>1</v>
          </cell>
          <cell r="BG203">
            <v>0</v>
          </cell>
          <cell r="BH203">
            <v>0</v>
          </cell>
          <cell r="BI203">
            <v>0</v>
          </cell>
          <cell r="BJ203">
            <v>2</v>
          </cell>
          <cell r="BK203">
            <v>0</v>
          </cell>
        </row>
        <row r="204">
          <cell r="A204" t="str">
            <v>0809</v>
          </cell>
          <cell r="B204" t="str">
            <v>K</v>
          </cell>
          <cell r="D204" t="str">
            <v>전북</v>
          </cell>
          <cell r="E204" t="str">
            <v>익산</v>
          </cell>
          <cell r="F204">
            <v>192</v>
          </cell>
          <cell r="G204">
            <v>19</v>
          </cell>
          <cell r="H204">
            <v>41</v>
          </cell>
          <cell r="I204">
            <v>6</v>
          </cell>
          <cell r="J204">
            <v>7</v>
          </cell>
          <cell r="K204">
            <v>0</v>
          </cell>
          <cell r="L204">
            <v>93</v>
          </cell>
          <cell r="M204">
            <v>9</v>
          </cell>
          <cell r="N204">
            <v>54</v>
          </cell>
          <cell r="O204">
            <v>5</v>
          </cell>
          <cell r="P204">
            <v>81</v>
          </cell>
          <cell r="Q204">
            <v>6</v>
          </cell>
          <cell r="R204">
            <v>57</v>
          </cell>
          <cell r="S204">
            <v>8</v>
          </cell>
          <cell r="T204">
            <v>19</v>
          </cell>
          <cell r="U204">
            <v>1</v>
          </cell>
          <cell r="V204">
            <v>6</v>
          </cell>
          <cell r="W204">
            <v>1</v>
          </cell>
          <cell r="X204">
            <v>1</v>
          </cell>
          <cell r="Y204">
            <v>1</v>
          </cell>
          <cell r="Z204">
            <v>5</v>
          </cell>
          <cell r="AA204">
            <v>0</v>
          </cell>
          <cell r="AB204">
            <v>0</v>
          </cell>
          <cell r="AC204">
            <v>0</v>
          </cell>
          <cell r="AD204">
            <v>9</v>
          </cell>
          <cell r="AE204">
            <v>1</v>
          </cell>
          <cell r="AF204">
            <v>3</v>
          </cell>
          <cell r="AG204">
            <v>1</v>
          </cell>
          <cell r="AH204">
            <v>0</v>
          </cell>
          <cell r="AI204">
            <v>0</v>
          </cell>
          <cell r="AJ204">
            <v>1</v>
          </cell>
          <cell r="AK204">
            <v>0</v>
          </cell>
          <cell r="AL204">
            <v>3</v>
          </cell>
          <cell r="AM204">
            <v>0</v>
          </cell>
          <cell r="AN204">
            <v>4</v>
          </cell>
          <cell r="AO204">
            <v>0</v>
          </cell>
          <cell r="AP204">
            <v>0</v>
          </cell>
          <cell r="AQ204">
            <v>0</v>
          </cell>
          <cell r="AR204">
            <v>9</v>
          </cell>
          <cell r="AS204">
            <v>2</v>
          </cell>
          <cell r="AT204">
            <v>0</v>
          </cell>
          <cell r="AU204">
            <v>1</v>
          </cell>
          <cell r="AV204">
            <v>36</v>
          </cell>
          <cell r="AW204">
            <v>1</v>
          </cell>
          <cell r="AX204">
            <v>2</v>
          </cell>
          <cell r="AY204">
            <v>0</v>
          </cell>
          <cell r="AZ204">
            <v>30</v>
          </cell>
          <cell r="BA204">
            <v>3</v>
          </cell>
          <cell r="BB204">
            <v>4</v>
          </cell>
          <cell r="BC204">
            <v>1</v>
          </cell>
          <cell r="BD204">
            <v>43</v>
          </cell>
          <cell r="BE204">
            <v>5</v>
          </cell>
          <cell r="BF204">
            <v>3</v>
          </cell>
          <cell r="BG204">
            <v>1</v>
          </cell>
          <cell r="BH204">
            <v>2</v>
          </cell>
          <cell r="BI204">
            <v>0</v>
          </cell>
          <cell r="BJ204">
            <v>5</v>
          </cell>
          <cell r="BK204">
            <v>0</v>
          </cell>
        </row>
        <row r="205">
          <cell r="A205" t="str">
            <v>0810</v>
          </cell>
          <cell r="B205" t="str">
            <v>K</v>
          </cell>
          <cell r="D205" t="str">
            <v>전북</v>
          </cell>
          <cell r="E205" t="str">
            <v>김제</v>
          </cell>
          <cell r="F205">
            <v>115</v>
          </cell>
          <cell r="G205">
            <v>12</v>
          </cell>
          <cell r="H205">
            <v>27</v>
          </cell>
          <cell r="I205">
            <v>5</v>
          </cell>
          <cell r="J205">
            <v>4</v>
          </cell>
          <cell r="K205">
            <v>1</v>
          </cell>
          <cell r="L205">
            <v>56</v>
          </cell>
          <cell r="M205">
            <v>3</v>
          </cell>
          <cell r="N205">
            <v>34</v>
          </cell>
          <cell r="O205">
            <v>4</v>
          </cell>
          <cell r="P205">
            <v>45</v>
          </cell>
          <cell r="Q205">
            <v>5</v>
          </cell>
          <cell r="R205">
            <v>36</v>
          </cell>
          <cell r="S205">
            <v>3</v>
          </cell>
          <cell r="T205">
            <v>12</v>
          </cell>
          <cell r="U205">
            <v>2</v>
          </cell>
          <cell r="V205">
            <v>3</v>
          </cell>
          <cell r="W205">
            <v>0</v>
          </cell>
          <cell r="X205">
            <v>0</v>
          </cell>
          <cell r="Y205">
            <v>0</v>
          </cell>
          <cell r="Z205">
            <v>4</v>
          </cell>
          <cell r="AA205">
            <v>1</v>
          </cell>
          <cell r="AB205">
            <v>0</v>
          </cell>
          <cell r="AC205">
            <v>0</v>
          </cell>
          <cell r="AD205">
            <v>6</v>
          </cell>
          <cell r="AE205">
            <v>0</v>
          </cell>
          <cell r="AF205">
            <v>3</v>
          </cell>
          <cell r="AG205">
            <v>0</v>
          </cell>
          <cell r="AH205">
            <v>0</v>
          </cell>
          <cell r="AI205">
            <v>0</v>
          </cell>
          <cell r="AJ205">
            <v>1</v>
          </cell>
          <cell r="AK205">
            <v>0</v>
          </cell>
          <cell r="AL205">
            <v>1</v>
          </cell>
          <cell r="AM205">
            <v>0</v>
          </cell>
          <cell r="AN205">
            <v>3</v>
          </cell>
          <cell r="AO205">
            <v>0</v>
          </cell>
          <cell r="AP205">
            <v>0</v>
          </cell>
          <cell r="AQ205">
            <v>0</v>
          </cell>
          <cell r="AR205">
            <v>6</v>
          </cell>
          <cell r="AS205">
            <v>4</v>
          </cell>
          <cell r="AT205">
            <v>0</v>
          </cell>
          <cell r="AU205">
            <v>0</v>
          </cell>
          <cell r="AV205">
            <v>20</v>
          </cell>
          <cell r="AW205">
            <v>0</v>
          </cell>
          <cell r="AX205">
            <v>2</v>
          </cell>
          <cell r="AY205">
            <v>0</v>
          </cell>
          <cell r="AZ205">
            <v>14</v>
          </cell>
          <cell r="BA205">
            <v>1</v>
          </cell>
          <cell r="BB205">
            <v>3</v>
          </cell>
          <cell r="BC205">
            <v>0</v>
          </cell>
          <cell r="BD205">
            <v>27</v>
          </cell>
          <cell r="BE205">
            <v>3</v>
          </cell>
          <cell r="BF205">
            <v>1</v>
          </cell>
          <cell r="BG205">
            <v>0</v>
          </cell>
          <cell r="BH205">
            <v>1</v>
          </cell>
          <cell r="BI205">
            <v>0</v>
          </cell>
          <cell r="BJ205">
            <v>4</v>
          </cell>
          <cell r="BK205">
            <v>0</v>
          </cell>
        </row>
        <row r="206">
          <cell r="A206" t="str">
            <v>0811</v>
          </cell>
          <cell r="B206" t="str">
            <v>K</v>
          </cell>
          <cell r="D206" t="str">
            <v>전북</v>
          </cell>
          <cell r="E206" t="str">
            <v>동익산</v>
          </cell>
          <cell r="F206">
            <v>89</v>
          </cell>
          <cell r="G206">
            <v>6</v>
          </cell>
          <cell r="H206">
            <v>16</v>
          </cell>
          <cell r="I206">
            <v>1</v>
          </cell>
          <cell r="J206">
            <v>1</v>
          </cell>
          <cell r="K206">
            <v>0</v>
          </cell>
          <cell r="L206">
            <v>37</v>
          </cell>
          <cell r="M206">
            <v>4</v>
          </cell>
          <cell r="N206">
            <v>19</v>
          </cell>
          <cell r="O206">
            <v>1</v>
          </cell>
          <cell r="P206">
            <v>53</v>
          </cell>
          <cell r="Q206">
            <v>3</v>
          </cell>
          <cell r="R206">
            <v>17</v>
          </cell>
          <cell r="S206">
            <v>2</v>
          </cell>
          <cell r="T206">
            <v>6</v>
          </cell>
          <cell r="U206">
            <v>1</v>
          </cell>
          <cell r="V206">
            <v>3</v>
          </cell>
          <cell r="W206">
            <v>0</v>
          </cell>
          <cell r="X206">
            <v>1</v>
          </cell>
          <cell r="Y206">
            <v>0</v>
          </cell>
          <cell r="Z206">
            <v>2</v>
          </cell>
          <cell r="AA206">
            <v>0</v>
          </cell>
          <cell r="AB206">
            <v>0</v>
          </cell>
          <cell r="AC206">
            <v>0</v>
          </cell>
          <cell r="AD206">
            <v>4</v>
          </cell>
          <cell r="AE206">
            <v>0</v>
          </cell>
          <cell r="AF206">
            <v>2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1</v>
          </cell>
          <cell r="AO206">
            <v>0</v>
          </cell>
          <cell r="AP206">
            <v>0</v>
          </cell>
          <cell r="AQ206">
            <v>0</v>
          </cell>
          <cell r="AR206">
            <v>3</v>
          </cell>
          <cell r="AS206">
            <v>1</v>
          </cell>
          <cell r="AT206">
            <v>0</v>
          </cell>
          <cell r="AU206">
            <v>0</v>
          </cell>
          <cell r="AV206">
            <v>20</v>
          </cell>
          <cell r="AW206">
            <v>2</v>
          </cell>
          <cell r="AX206">
            <v>1</v>
          </cell>
          <cell r="AY206">
            <v>0</v>
          </cell>
          <cell r="AZ206">
            <v>28</v>
          </cell>
          <cell r="BA206">
            <v>0</v>
          </cell>
          <cell r="BB206">
            <v>1</v>
          </cell>
          <cell r="BC206">
            <v>0</v>
          </cell>
          <cell r="BD206">
            <v>12</v>
          </cell>
          <cell r="BE206">
            <v>2</v>
          </cell>
          <cell r="BF206">
            <v>1</v>
          </cell>
          <cell r="BG206">
            <v>0</v>
          </cell>
          <cell r="BH206">
            <v>1</v>
          </cell>
          <cell r="BI206">
            <v>0</v>
          </cell>
          <cell r="BJ206">
            <v>2</v>
          </cell>
          <cell r="BK206">
            <v>0</v>
          </cell>
        </row>
        <row r="207">
          <cell r="A207" t="str">
            <v>0812</v>
          </cell>
          <cell r="B207" t="str">
            <v>K</v>
          </cell>
          <cell r="D207" t="str">
            <v>전북</v>
          </cell>
          <cell r="E207" t="str">
            <v>군산</v>
          </cell>
          <cell r="F207">
            <v>76</v>
          </cell>
          <cell r="G207">
            <v>11</v>
          </cell>
          <cell r="H207">
            <v>16</v>
          </cell>
          <cell r="I207">
            <v>5</v>
          </cell>
          <cell r="J207">
            <v>3</v>
          </cell>
          <cell r="K207">
            <v>0</v>
          </cell>
          <cell r="L207">
            <v>39</v>
          </cell>
          <cell r="M207">
            <v>2</v>
          </cell>
          <cell r="N207">
            <v>18</v>
          </cell>
          <cell r="O207">
            <v>6</v>
          </cell>
          <cell r="P207">
            <v>33</v>
          </cell>
          <cell r="Q207">
            <v>3</v>
          </cell>
          <cell r="R207">
            <v>25</v>
          </cell>
          <cell r="S207">
            <v>2</v>
          </cell>
          <cell r="T207">
            <v>5</v>
          </cell>
          <cell r="U207">
            <v>3</v>
          </cell>
          <cell r="V207">
            <v>2</v>
          </cell>
          <cell r="W207">
            <v>2</v>
          </cell>
          <cell r="X207">
            <v>0</v>
          </cell>
          <cell r="Y207">
            <v>0</v>
          </cell>
          <cell r="Z207">
            <v>2</v>
          </cell>
          <cell r="AA207">
            <v>0</v>
          </cell>
          <cell r="AB207">
            <v>0</v>
          </cell>
          <cell r="AC207">
            <v>0</v>
          </cell>
          <cell r="AD207">
            <v>3</v>
          </cell>
          <cell r="AE207">
            <v>0</v>
          </cell>
          <cell r="AF207">
            <v>2</v>
          </cell>
          <cell r="AG207">
            <v>1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1</v>
          </cell>
          <cell r="AM207">
            <v>0</v>
          </cell>
          <cell r="AN207">
            <v>2</v>
          </cell>
          <cell r="AO207">
            <v>0</v>
          </cell>
          <cell r="AP207">
            <v>0</v>
          </cell>
          <cell r="AQ207">
            <v>0</v>
          </cell>
          <cell r="AR207">
            <v>4</v>
          </cell>
          <cell r="AS207">
            <v>2</v>
          </cell>
          <cell r="AT207">
            <v>0</v>
          </cell>
          <cell r="AU207">
            <v>0</v>
          </cell>
          <cell r="AV207">
            <v>14</v>
          </cell>
          <cell r="AW207">
            <v>0</v>
          </cell>
          <cell r="AX207">
            <v>1</v>
          </cell>
          <cell r="AY207">
            <v>0</v>
          </cell>
          <cell r="AZ207">
            <v>12</v>
          </cell>
          <cell r="BA207">
            <v>1</v>
          </cell>
          <cell r="BB207">
            <v>2</v>
          </cell>
          <cell r="BC207">
            <v>0</v>
          </cell>
          <cell r="BD207">
            <v>19</v>
          </cell>
          <cell r="BE207">
            <v>1</v>
          </cell>
          <cell r="BF207">
            <v>1</v>
          </cell>
          <cell r="BG207">
            <v>1</v>
          </cell>
          <cell r="BH207">
            <v>1</v>
          </cell>
          <cell r="BI207">
            <v>0</v>
          </cell>
          <cell r="BJ207">
            <v>2</v>
          </cell>
          <cell r="BK207">
            <v>0</v>
          </cell>
        </row>
        <row r="208">
          <cell r="A208" t="str">
            <v>0813</v>
          </cell>
          <cell r="B208" t="str">
            <v>K</v>
          </cell>
          <cell r="D208" t="str">
            <v>전북</v>
          </cell>
          <cell r="E208" t="str">
            <v>군산중부</v>
          </cell>
          <cell r="F208">
            <v>53</v>
          </cell>
          <cell r="G208">
            <v>5</v>
          </cell>
          <cell r="H208">
            <v>11</v>
          </cell>
          <cell r="I208">
            <v>2</v>
          </cell>
          <cell r="J208">
            <v>3</v>
          </cell>
          <cell r="K208">
            <v>1</v>
          </cell>
          <cell r="L208">
            <v>27</v>
          </cell>
          <cell r="M208">
            <v>2</v>
          </cell>
          <cell r="N208">
            <v>16</v>
          </cell>
          <cell r="O208">
            <v>2</v>
          </cell>
          <cell r="P208">
            <v>20</v>
          </cell>
          <cell r="Q208">
            <v>1</v>
          </cell>
          <cell r="R208">
            <v>17</v>
          </cell>
          <cell r="S208">
            <v>2</v>
          </cell>
          <cell r="T208">
            <v>5</v>
          </cell>
          <cell r="U208">
            <v>0</v>
          </cell>
          <cell r="V208">
            <v>2</v>
          </cell>
          <cell r="W208">
            <v>1</v>
          </cell>
          <cell r="X208">
            <v>0</v>
          </cell>
          <cell r="Y208">
            <v>0</v>
          </cell>
          <cell r="Z208">
            <v>1</v>
          </cell>
          <cell r="AA208">
            <v>0</v>
          </cell>
          <cell r="AB208">
            <v>0</v>
          </cell>
          <cell r="AC208">
            <v>0</v>
          </cell>
          <cell r="AD208">
            <v>3</v>
          </cell>
          <cell r="AE208">
            <v>0</v>
          </cell>
          <cell r="AF208">
            <v>2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3</v>
          </cell>
          <cell r="AS208">
            <v>1</v>
          </cell>
          <cell r="AT208">
            <v>0</v>
          </cell>
          <cell r="AU208">
            <v>0</v>
          </cell>
          <cell r="AV208">
            <v>10</v>
          </cell>
          <cell r="AW208">
            <v>0</v>
          </cell>
          <cell r="AX208">
            <v>1</v>
          </cell>
          <cell r="AY208">
            <v>0</v>
          </cell>
          <cell r="AZ208">
            <v>6</v>
          </cell>
          <cell r="BA208">
            <v>0</v>
          </cell>
          <cell r="BB208">
            <v>1</v>
          </cell>
          <cell r="BC208">
            <v>0</v>
          </cell>
          <cell r="BD208">
            <v>13</v>
          </cell>
          <cell r="BE208">
            <v>2</v>
          </cell>
          <cell r="BF208">
            <v>1</v>
          </cell>
          <cell r="BG208">
            <v>0</v>
          </cell>
          <cell r="BH208">
            <v>0</v>
          </cell>
          <cell r="BI208">
            <v>0</v>
          </cell>
          <cell r="BJ208">
            <v>2</v>
          </cell>
          <cell r="BK208">
            <v>0</v>
          </cell>
        </row>
        <row r="209">
          <cell r="A209" t="str">
            <v>0814</v>
          </cell>
          <cell r="B209" t="str">
            <v>K</v>
          </cell>
          <cell r="D209" t="str">
            <v>전북</v>
          </cell>
          <cell r="E209" t="str">
            <v>동군산</v>
          </cell>
          <cell r="F209">
            <v>62</v>
          </cell>
          <cell r="G209">
            <v>7</v>
          </cell>
          <cell r="H209">
            <v>14</v>
          </cell>
          <cell r="I209">
            <v>1</v>
          </cell>
          <cell r="J209">
            <v>2</v>
          </cell>
          <cell r="K209">
            <v>0</v>
          </cell>
          <cell r="L209">
            <v>30</v>
          </cell>
          <cell r="M209">
            <v>3</v>
          </cell>
          <cell r="N209">
            <v>20</v>
          </cell>
          <cell r="O209">
            <v>1</v>
          </cell>
          <cell r="P209">
            <v>24</v>
          </cell>
          <cell r="Q209">
            <v>3</v>
          </cell>
          <cell r="R209">
            <v>18</v>
          </cell>
          <cell r="S209">
            <v>3</v>
          </cell>
          <cell r="T209">
            <v>6</v>
          </cell>
          <cell r="U209">
            <v>0</v>
          </cell>
          <cell r="V209">
            <v>2</v>
          </cell>
          <cell r="W209">
            <v>1</v>
          </cell>
          <cell r="X209">
            <v>1</v>
          </cell>
          <cell r="Y209">
            <v>0</v>
          </cell>
          <cell r="Z209">
            <v>2</v>
          </cell>
          <cell r="AA209">
            <v>0</v>
          </cell>
          <cell r="AB209">
            <v>0</v>
          </cell>
          <cell r="AC209">
            <v>0</v>
          </cell>
          <cell r="AD209">
            <v>4</v>
          </cell>
          <cell r="AE209">
            <v>0</v>
          </cell>
          <cell r="AF209">
            <v>2</v>
          </cell>
          <cell r="AG209">
            <v>0</v>
          </cell>
          <cell r="AH209">
            <v>0</v>
          </cell>
          <cell r="AI209">
            <v>0</v>
          </cell>
          <cell r="AJ209">
            <v>1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2</v>
          </cell>
          <cell r="AS209">
            <v>0</v>
          </cell>
          <cell r="AT209">
            <v>0</v>
          </cell>
          <cell r="AU209">
            <v>0</v>
          </cell>
          <cell r="AV209">
            <v>12</v>
          </cell>
          <cell r="AW209">
            <v>0</v>
          </cell>
          <cell r="AX209">
            <v>0</v>
          </cell>
          <cell r="AY209">
            <v>0</v>
          </cell>
          <cell r="AZ209">
            <v>10</v>
          </cell>
          <cell r="BA209">
            <v>3</v>
          </cell>
          <cell r="BB209">
            <v>1</v>
          </cell>
          <cell r="BC209">
            <v>0</v>
          </cell>
          <cell r="BD209">
            <v>13</v>
          </cell>
          <cell r="BE209">
            <v>0</v>
          </cell>
          <cell r="BF209">
            <v>1</v>
          </cell>
          <cell r="BG209">
            <v>0</v>
          </cell>
          <cell r="BH209">
            <v>1</v>
          </cell>
          <cell r="BI209">
            <v>3</v>
          </cell>
          <cell r="BJ209">
            <v>2</v>
          </cell>
          <cell r="BK209">
            <v>0</v>
          </cell>
        </row>
        <row r="210">
          <cell r="A210" t="str">
            <v>0815</v>
          </cell>
          <cell r="B210" t="str">
            <v>K</v>
          </cell>
          <cell r="D210" t="str">
            <v>전북</v>
          </cell>
          <cell r="E210" t="str">
            <v>정읍</v>
          </cell>
          <cell r="F210">
            <v>116</v>
          </cell>
          <cell r="G210">
            <v>7</v>
          </cell>
          <cell r="H210">
            <v>24</v>
          </cell>
          <cell r="I210">
            <v>0</v>
          </cell>
          <cell r="J210">
            <v>4</v>
          </cell>
          <cell r="K210">
            <v>2</v>
          </cell>
          <cell r="L210">
            <v>63</v>
          </cell>
          <cell r="M210">
            <v>3</v>
          </cell>
          <cell r="N210">
            <v>31</v>
          </cell>
          <cell r="O210">
            <v>3</v>
          </cell>
          <cell r="P210">
            <v>42</v>
          </cell>
          <cell r="Q210">
            <v>1</v>
          </cell>
          <cell r="R210">
            <v>43</v>
          </cell>
          <cell r="S210">
            <v>3</v>
          </cell>
          <cell r="T210">
            <v>11</v>
          </cell>
          <cell r="U210">
            <v>1</v>
          </cell>
          <cell r="V210">
            <v>2</v>
          </cell>
          <cell r="W210">
            <v>0</v>
          </cell>
          <cell r="X210">
            <v>1</v>
          </cell>
          <cell r="Y210">
            <v>0</v>
          </cell>
          <cell r="Z210">
            <v>4</v>
          </cell>
          <cell r="AA210">
            <v>0</v>
          </cell>
          <cell r="AB210">
            <v>0</v>
          </cell>
          <cell r="AC210">
            <v>0</v>
          </cell>
          <cell r="AD210">
            <v>6</v>
          </cell>
          <cell r="AE210">
            <v>0</v>
          </cell>
          <cell r="AF210">
            <v>1</v>
          </cell>
          <cell r="AG210">
            <v>0</v>
          </cell>
          <cell r="AH210">
            <v>0</v>
          </cell>
          <cell r="AI210">
            <v>0</v>
          </cell>
          <cell r="AJ210">
            <v>1</v>
          </cell>
          <cell r="AK210">
            <v>0</v>
          </cell>
          <cell r="AL210">
            <v>1</v>
          </cell>
          <cell r="AM210">
            <v>0</v>
          </cell>
          <cell r="AN210">
            <v>2</v>
          </cell>
          <cell r="AO210">
            <v>0</v>
          </cell>
          <cell r="AP210">
            <v>0</v>
          </cell>
          <cell r="AQ210">
            <v>0</v>
          </cell>
          <cell r="AR210">
            <v>6</v>
          </cell>
          <cell r="AS210">
            <v>0</v>
          </cell>
          <cell r="AT210">
            <v>1</v>
          </cell>
          <cell r="AU210">
            <v>0</v>
          </cell>
          <cell r="AV210">
            <v>20</v>
          </cell>
          <cell r="AW210">
            <v>0</v>
          </cell>
          <cell r="AX210">
            <v>2</v>
          </cell>
          <cell r="AY210">
            <v>0</v>
          </cell>
          <cell r="AZ210">
            <v>12</v>
          </cell>
          <cell r="BA210">
            <v>1</v>
          </cell>
          <cell r="BB210">
            <v>3</v>
          </cell>
          <cell r="BC210">
            <v>1</v>
          </cell>
          <cell r="BD210">
            <v>32</v>
          </cell>
          <cell r="BE210">
            <v>2</v>
          </cell>
          <cell r="BF210">
            <v>2</v>
          </cell>
          <cell r="BG210">
            <v>0</v>
          </cell>
          <cell r="BH210">
            <v>2</v>
          </cell>
          <cell r="BI210">
            <v>0</v>
          </cell>
          <cell r="BJ210">
            <v>3</v>
          </cell>
          <cell r="BK210">
            <v>0</v>
          </cell>
        </row>
        <row r="211">
          <cell r="A211" t="str">
            <v>0816</v>
          </cell>
          <cell r="B211" t="str">
            <v>K</v>
          </cell>
          <cell r="D211" t="str">
            <v>전북</v>
          </cell>
          <cell r="E211" t="str">
            <v>고창</v>
          </cell>
          <cell r="F211">
            <v>50</v>
          </cell>
          <cell r="G211">
            <v>3</v>
          </cell>
          <cell r="H211">
            <v>13</v>
          </cell>
          <cell r="I211">
            <v>0</v>
          </cell>
          <cell r="J211">
            <v>1</v>
          </cell>
          <cell r="K211">
            <v>0</v>
          </cell>
          <cell r="L211">
            <v>25</v>
          </cell>
          <cell r="M211">
            <v>2</v>
          </cell>
          <cell r="N211">
            <v>14</v>
          </cell>
          <cell r="O211">
            <v>0</v>
          </cell>
          <cell r="P211">
            <v>19</v>
          </cell>
          <cell r="Q211">
            <v>3</v>
          </cell>
          <cell r="R211">
            <v>17</v>
          </cell>
          <cell r="S211">
            <v>0</v>
          </cell>
          <cell r="T211">
            <v>5</v>
          </cell>
          <cell r="U211">
            <v>0</v>
          </cell>
          <cell r="V211">
            <v>2</v>
          </cell>
          <cell r="W211">
            <v>0</v>
          </cell>
          <cell r="X211">
            <v>0</v>
          </cell>
          <cell r="Y211">
            <v>0</v>
          </cell>
          <cell r="Z211">
            <v>2</v>
          </cell>
          <cell r="AA211">
            <v>0</v>
          </cell>
          <cell r="AB211">
            <v>0</v>
          </cell>
          <cell r="AC211">
            <v>0</v>
          </cell>
          <cell r="AD211">
            <v>3</v>
          </cell>
          <cell r="AE211">
            <v>0</v>
          </cell>
          <cell r="AF211">
            <v>1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2</v>
          </cell>
          <cell r="AO211">
            <v>0</v>
          </cell>
          <cell r="AP211">
            <v>0</v>
          </cell>
          <cell r="AQ211">
            <v>0</v>
          </cell>
          <cell r="AR211">
            <v>3</v>
          </cell>
          <cell r="AS211">
            <v>0</v>
          </cell>
          <cell r="AT211">
            <v>0</v>
          </cell>
          <cell r="AU211">
            <v>0</v>
          </cell>
          <cell r="AV211">
            <v>8</v>
          </cell>
          <cell r="AW211">
            <v>2</v>
          </cell>
          <cell r="AX211">
            <v>1</v>
          </cell>
          <cell r="AY211">
            <v>0</v>
          </cell>
          <cell r="AZ211">
            <v>5</v>
          </cell>
          <cell r="BA211">
            <v>1</v>
          </cell>
          <cell r="BB211">
            <v>1</v>
          </cell>
          <cell r="BC211">
            <v>0</v>
          </cell>
          <cell r="BD211">
            <v>12</v>
          </cell>
          <cell r="BE211">
            <v>0</v>
          </cell>
          <cell r="BF211">
            <v>1</v>
          </cell>
          <cell r="BG211">
            <v>0</v>
          </cell>
          <cell r="BH211">
            <v>1</v>
          </cell>
          <cell r="BI211">
            <v>0</v>
          </cell>
          <cell r="BJ211">
            <v>2</v>
          </cell>
          <cell r="BK211">
            <v>0</v>
          </cell>
        </row>
        <row r="212">
          <cell r="A212" t="str">
            <v>0819</v>
          </cell>
          <cell r="B212" t="str">
            <v>K</v>
          </cell>
          <cell r="D212" t="str">
            <v>전북</v>
          </cell>
          <cell r="E212" t="str">
            <v>동전주</v>
          </cell>
          <cell r="F212">
            <v>61</v>
          </cell>
          <cell r="G212">
            <v>5</v>
          </cell>
          <cell r="H212">
            <v>13</v>
          </cell>
          <cell r="I212">
            <v>0</v>
          </cell>
          <cell r="J212">
            <v>2</v>
          </cell>
          <cell r="K212">
            <v>0</v>
          </cell>
          <cell r="L212">
            <v>29</v>
          </cell>
          <cell r="M212">
            <v>4</v>
          </cell>
          <cell r="N212">
            <v>18</v>
          </cell>
          <cell r="O212">
            <v>1</v>
          </cell>
          <cell r="P212">
            <v>26</v>
          </cell>
          <cell r="Q212">
            <v>0</v>
          </cell>
          <cell r="R212">
            <v>17</v>
          </cell>
          <cell r="S212">
            <v>4</v>
          </cell>
          <cell r="T212">
            <v>6</v>
          </cell>
          <cell r="U212">
            <v>1</v>
          </cell>
          <cell r="V212">
            <v>2</v>
          </cell>
          <cell r="W212">
            <v>0</v>
          </cell>
          <cell r="X212">
            <v>1</v>
          </cell>
          <cell r="Y212">
            <v>0</v>
          </cell>
          <cell r="Z212">
            <v>2</v>
          </cell>
          <cell r="AA212">
            <v>0</v>
          </cell>
          <cell r="AB212">
            <v>0</v>
          </cell>
          <cell r="AC212">
            <v>0</v>
          </cell>
          <cell r="AD212">
            <v>4</v>
          </cell>
          <cell r="AE212">
            <v>0</v>
          </cell>
          <cell r="AF212">
            <v>1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3</v>
          </cell>
          <cell r="AS212">
            <v>0</v>
          </cell>
          <cell r="AT212">
            <v>0</v>
          </cell>
          <cell r="AU212">
            <v>0</v>
          </cell>
          <cell r="AV212">
            <v>12</v>
          </cell>
          <cell r="AW212">
            <v>0</v>
          </cell>
          <cell r="AX212">
            <v>1</v>
          </cell>
          <cell r="AY212">
            <v>0</v>
          </cell>
          <cell r="AZ212">
            <v>10</v>
          </cell>
          <cell r="BA212">
            <v>0</v>
          </cell>
          <cell r="BB212">
            <v>1</v>
          </cell>
          <cell r="BC212">
            <v>1</v>
          </cell>
          <cell r="BD212">
            <v>13</v>
          </cell>
          <cell r="BE212">
            <v>2</v>
          </cell>
          <cell r="BF212">
            <v>1</v>
          </cell>
          <cell r="BG212">
            <v>0</v>
          </cell>
          <cell r="BH212">
            <v>0</v>
          </cell>
          <cell r="BI212">
            <v>0</v>
          </cell>
          <cell r="BJ212">
            <v>2</v>
          </cell>
          <cell r="BK212">
            <v>1</v>
          </cell>
        </row>
        <row r="213">
          <cell r="A213" t="str">
            <v>0710</v>
          </cell>
          <cell r="B213" t="str">
            <v>L</v>
          </cell>
          <cell r="D213" t="str">
            <v>전남</v>
          </cell>
          <cell r="E213" t="str">
            <v>화순</v>
          </cell>
          <cell r="F213">
            <v>42</v>
          </cell>
          <cell r="G213">
            <v>5</v>
          </cell>
          <cell r="H213">
            <v>15</v>
          </cell>
          <cell r="I213">
            <v>1</v>
          </cell>
          <cell r="J213">
            <v>1</v>
          </cell>
          <cell r="K213">
            <v>0</v>
          </cell>
          <cell r="L213">
            <v>17</v>
          </cell>
          <cell r="M213">
            <v>3</v>
          </cell>
          <cell r="N213">
            <v>14</v>
          </cell>
          <cell r="O213">
            <v>2</v>
          </cell>
          <cell r="P213">
            <v>15</v>
          </cell>
          <cell r="Q213">
            <v>0</v>
          </cell>
          <cell r="R213">
            <v>13</v>
          </cell>
          <cell r="S213">
            <v>3</v>
          </cell>
          <cell r="T213">
            <v>2</v>
          </cell>
          <cell r="U213">
            <v>1</v>
          </cell>
          <cell r="V213">
            <v>3</v>
          </cell>
          <cell r="W213">
            <v>1</v>
          </cell>
          <cell r="X213">
            <v>1</v>
          </cell>
          <cell r="Y213">
            <v>0</v>
          </cell>
          <cell r="Z213">
            <v>3</v>
          </cell>
          <cell r="AA213">
            <v>0</v>
          </cell>
          <cell r="AB213">
            <v>0</v>
          </cell>
          <cell r="AC213">
            <v>0</v>
          </cell>
          <cell r="AD213">
            <v>3</v>
          </cell>
          <cell r="AE213">
            <v>0</v>
          </cell>
          <cell r="AF213">
            <v>1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1</v>
          </cell>
          <cell r="AO213">
            <v>0</v>
          </cell>
          <cell r="AP213">
            <v>0</v>
          </cell>
          <cell r="AQ213">
            <v>0</v>
          </cell>
          <cell r="AR213">
            <v>3</v>
          </cell>
          <cell r="AS213">
            <v>0</v>
          </cell>
          <cell r="AT213">
            <v>0</v>
          </cell>
          <cell r="AU213">
            <v>0</v>
          </cell>
          <cell r="AV213">
            <v>4</v>
          </cell>
          <cell r="AW213">
            <v>0</v>
          </cell>
          <cell r="AX213">
            <v>1</v>
          </cell>
          <cell r="AY213">
            <v>0</v>
          </cell>
          <cell r="AZ213">
            <v>6</v>
          </cell>
          <cell r="BA213">
            <v>0</v>
          </cell>
          <cell r="BB213">
            <v>1</v>
          </cell>
          <cell r="BC213">
            <v>0</v>
          </cell>
          <cell r="BD213">
            <v>8</v>
          </cell>
          <cell r="BE213">
            <v>2</v>
          </cell>
          <cell r="BF213">
            <v>1</v>
          </cell>
          <cell r="BG213">
            <v>0</v>
          </cell>
          <cell r="BH213">
            <v>0</v>
          </cell>
          <cell r="BI213">
            <v>1</v>
          </cell>
          <cell r="BJ213">
            <v>3</v>
          </cell>
          <cell r="BK213">
            <v>0</v>
          </cell>
        </row>
        <row r="214">
          <cell r="A214" t="str">
            <v>0713</v>
          </cell>
          <cell r="B214" t="str">
            <v>L</v>
          </cell>
          <cell r="D214" t="str">
            <v>전남</v>
          </cell>
          <cell r="E214" t="str">
            <v>나주</v>
          </cell>
          <cell r="F214">
            <v>114</v>
          </cell>
          <cell r="G214">
            <v>5</v>
          </cell>
          <cell r="H214">
            <v>23</v>
          </cell>
          <cell r="I214">
            <v>1</v>
          </cell>
          <cell r="J214">
            <v>4</v>
          </cell>
          <cell r="K214">
            <v>0</v>
          </cell>
          <cell r="L214">
            <v>57</v>
          </cell>
          <cell r="M214">
            <v>3</v>
          </cell>
          <cell r="N214">
            <v>28</v>
          </cell>
          <cell r="O214">
            <v>0</v>
          </cell>
          <cell r="P214">
            <v>43</v>
          </cell>
          <cell r="Q214">
            <v>3</v>
          </cell>
          <cell r="R214">
            <v>43</v>
          </cell>
          <cell r="S214">
            <v>2</v>
          </cell>
          <cell r="T214">
            <v>8</v>
          </cell>
          <cell r="U214">
            <v>0</v>
          </cell>
          <cell r="V214">
            <v>3</v>
          </cell>
          <cell r="W214">
            <v>0</v>
          </cell>
          <cell r="X214">
            <v>0</v>
          </cell>
          <cell r="Y214">
            <v>0</v>
          </cell>
          <cell r="Z214">
            <v>4</v>
          </cell>
          <cell r="AA214">
            <v>0</v>
          </cell>
          <cell r="AB214">
            <v>0</v>
          </cell>
          <cell r="AC214">
            <v>0</v>
          </cell>
          <cell r="AD214">
            <v>3</v>
          </cell>
          <cell r="AE214">
            <v>0</v>
          </cell>
          <cell r="AF214">
            <v>4</v>
          </cell>
          <cell r="AG214">
            <v>0</v>
          </cell>
          <cell r="AH214">
            <v>0</v>
          </cell>
          <cell r="AI214">
            <v>0</v>
          </cell>
          <cell r="AJ214">
            <v>1</v>
          </cell>
          <cell r="AK214">
            <v>0</v>
          </cell>
          <cell r="AL214">
            <v>1</v>
          </cell>
          <cell r="AM214">
            <v>0</v>
          </cell>
          <cell r="AN214">
            <v>2</v>
          </cell>
          <cell r="AO214">
            <v>0</v>
          </cell>
          <cell r="AP214">
            <v>0</v>
          </cell>
          <cell r="AQ214">
            <v>0</v>
          </cell>
          <cell r="AR214">
            <v>5</v>
          </cell>
          <cell r="AS214">
            <v>1</v>
          </cell>
          <cell r="AT214">
            <v>0</v>
          </cell>
          <cell r="AU214">
            <v>0</v>
          </cell>
          <cell r="AV214">
            <v>14</v>
          </cell>
          <cell r="AW214">
            <v>1</v>
          </cell>
          <cell r="AX214">
            <v>1</v>
          </cell>
          <cell r="AY214">
            <v>0</v>
          </cell>
          <cell r="AZ214">
            <v>21</v>
          </cell>
          <cell r="BA214">
            <v>1</v>
          </cell>
          <cell r="BB214">
            <v>3</v>
          </cell>
          <cell r="BC214">
            <v>0</v>
          </cell>
          <cell r="BD214">
            <v>32</v>
          </cell>
          <cell r="BE214">
            <v>2</v>
          </cell>
          <cell r="BF214">
            <v>2</v>
          </cell>
          <cell r="BG214">
            <v>0</v>
          </cell>
          <cell r="BH214">
            <v>2</v>
          </cell>
          <cell r="BI214">
            <v>0</v>
          </cell>
          <cell r="BJ214">
            <v>4</v>
          </cell>
          <cell r="BK214">
            <v>0</v>
          </cell>
        </row>
        <row r="215">
          <cell r="A215" t="str">
            <v>0716</v>
          </cell>
          <cell r="B215" t="str">
            <v>L</v>
          </cell>
          <cell r="D215" t="str">
            <v>전남</v>
          </cell>
          <cell r="E215" t="str">
            <v>순천</v>
          </cell>
          <cell r="F215">
            <v>194</v>
          </cell>
          <cell r="G215">
            <v>24</v>
          </cell>
          <cell r="H215">
            <v>35</v>
          </cell>
          <cell r="I215">
            <v>5</v>
          </cell>
          <cell r="J215">
            <v>6</v>
          </cell>
          <cell r="K215">
            <v>1</v>
          </cell>
          <cell r="L215">
            <v>85</v>
          </cell>
          <cell r="M215">
            <v>15</v>
          </cell>
          <cell r="N215">
            <v>50</v>
          </cell>
          <cell r="O215">
            <v>7</v>
          </cell>
          <cell r="P215">
            <v>82</v>
          </cell>
          <cell r="Q215">
            <v>3</v>
          </cell>
          <cell r="R215">
            <v>62</v>
          </cell>
          <cell r="S215">
            <v>14</v>
          </cell>
          <cell r="T215">
            <v>16</v>
          </cell>
          <cell r="U215">
            <v>3</v>
          </cell>
          <cell r="V215">
            <v>6</v>
          </cell>
          <cell r="W215">
            <v>1</v>
          </cell>
          <cell r="X215">
            <v>2</v>
          </cell>
          <cell r="Y215">
            <v>1</v>
          </cell>
          <cell r="Z215">
            <v>6</v>
          </cell>
          <cell r="AA215">
            <v>0</v>
          </cell>
          <cell r="AB215">
            <v>0</v>
          </cell>
          <cell r="AC215">
            <v>0</v>
          </cell>
          <cell r="AD215">
            <v>6</v>
          </cell>
          <cell r="AE215">
            <v>1</v>
          </cell>
          <cell r="AF215">
            <v>4</v>
          </cell>
          <cell r="AG215">
            <v>0</v>
          </cell>
          <cell r="AH215">
            <v>0</v>
          </cell>
          <cell r="AI215">
            <v>0</v>
          </cell>
          <cell r="AJ215">
            <v>2</v>
          </cell>
          <cell r="AK215">
            <v>0</v>
          </cell>
          <cell r="AL215">
            <v>2</v>
          </cell>
          <cell r="AM215">
            <v>0</v>
          </cell>
          <cell r="AN215">
            <v>2</v>
          </cell>
          <cell r="AO215">
            <v>1</v>
          </cell>
          <cell r="AP215">
            <v>0</v>
          </cell>
          <cell r="AQ215">
            <v>0</v>
          </cell>
          <cell r="AR215">
            <v>5</v>
          </cell>
          <cell r="AS215">
            <v>1</v>
          </cell>
          <cell r="AT215">
            <v>1</v>
          </cell>
          <cell r="AU215">
            <v>0</v>
          </cell>
          <cell r="AV215">
            <v>23</v>
          </cell>
          <cell r="AW215">
            <v>1</v>
          </cell>
          <cell r="AX215">
            <v>3</v>
          </cell>
          <cell r="AY215">
            <v>0</v>
          </cell>
          <cell r="AZ215">
            <v>49</v>
          </cell>
          <cell r="BA215">
            <v>0</v>
          </cell>
          <cell r="BB215">
            <v>4</v>
          </cell>
          <cell r="BC215">
            <v>0</v>
          </cell>
          <cell r="BD215">
            <v>42</v>
          </cell>
          <cell r="BE215">
            <v>10</v>
          </cell>
          <cell r="BF215">
            <v>3</v>
          </cell>
          <cell r="BG215">
            <v>1</v>
          </cell>
          <cell r="BH215">
            <v>4</v>
          </cell>
          <cell r="BI215">
            <v>0</v>
          </cell>
          <cell r="BJ215">
            <v>8</v>
          </cell>
          <cell r="BK215">
            <v>3</v>
          </cell>
        </row>
        <row r="216">
          <cell r="A216" t="str">
            <v>0717</v>
          </cell>
          <cell r="B216" t="str">
            <v>L</v>
          </cell>
          <cell r="D216" t="str">
            <v>전남</v>
          </cell>
          <cell r="E216" t="str">
            <v>벌교</v>
          </cell>
          <cell r="F216">
            <v>35</v>
          </cell>
          <cell r="G216">
            <v>4</v>
          </cell>
          <cell r="H216">
            <v>8</v>
          </cell>
          <cell r="I216">
            <v>0</v>
          </cell>
          <cell r="J216">
            <v>1</v>
          </cell>
          <cell r="K216">
            <v>0</v>
          </cell>
          <cell r="L216">
            <v>18</v>
          </cell>
          <cell r="M216">
            <v>3</v>
          </cell>
          <cell r="N216">
            <v>9</v>
          </cell>
          <cell r="O216">
            <v>1</v>
          </cell>
          <cell r="P216">
            <v>12</v>
          </cell>
          <cell r="Q216">
            <v>0</v>
          </cell>
          <cell r="R216">
            <v>14</v>
          </cell>
          <cell r="S216">
            <v>3</v>
          </cell>
          <cell r="T216">
            <v>2</v>
          </cell>
          <cell r="U216">
            <v>1</v>
          </cell>
          <cell r="V216">
            <v>1</v>
          </cell>
          <cell r="W216">
            <v>0</v>
          </cell>
          <cell r="X216">
            <v>0</v>
          </cell>
          <cell r="Y216">
            <v>0</v>
          </cell>
          <cell r="Z216">
            <v>2</v>
          </cell>
          <cell r="AA216">
            <v>0</v>
          </cell>
          <cell r="AB216">
            <v>0</v>
          </cell>
          <cell r="AC216">
            <v>0</v>
          </cell>
          <cell r="AD216">
            <v>2</v>
          </cell>
          <cell r="AE216">
            <v>0</v>
          </cell>
          <cell r="AF216">
            <v>1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2</v>
          </cell>
          <cell r="AS216">
            <v>0</v>
          </cell>
          <cell r="AT216">
            <v>0</v>
          </cell>
          <cell r="AU216">
            <v>0</v>
          </cell>
          <cell r="AV216">
            <v>4</v>
          </cell>
          <cell r="AW216">
            <v>0</v>
          </cell>
          <cell r="AX216">
            <v>1</v>
          </cell>
          <cell r="AY216">
            <v>0</v>
          </cell>
          <cell r="AZ216">
            <v>5</v>
          </cell>
          <cell r="BA216">
            <v>0</v>
          </cell>
          <cell r="BB216">
            <v>1</v>
          </cell>
          <cell r="BC216">
            <v>0</v>
          </cell>
          <cell r="BD216">
            <v>9</v>
          </cell>
          <cell r="BE216">
            <v>2</v>
          </cell>
          <cell r="BF216">
            <v>1</v>
          </cell>
          <cell r="BG216">
            <v>0</v>
          </cell>
          <cell r="BH216">
            <v>0</v>
          </cell>
          <cell r="BI216">
            <v>1</v>
          </cell>
          <cell r="BJ216">
            <v>3</v>
          </cell>
          <cell r="BK216">
            <v>0</v>
          </cell>
        </row>
        <row r="217">
          <cell r="A217" t="str">
            <v>0718</v>
          </cell>
          <cell r="B217" t="str">
            <v>L</v>
          </cell>
          <cell r="D217" t="str">
            <v>전남</v>
          </cell>
          <cell r="E217" t="str">
            <v>동광양</v>
          </cell>
          <cell r="F217">
            <v>108</v>
          </cell>
          <cell r="G217">
            <v>15</v>
          </cell>
          <cell r="H217">
            <v>26</v>
          </cell>
          <cell r="I217">
            <v>2</v>
          </cell>
          <cell r="J217">
            <v>2</v>
          </cell>
          <cell r="K217">
            <v>1</v>
          </cell>
          <cell r="L217">
            <v>44</v>
          </cell>
          <cell r="M217">
            <v>6</v>
          </cell>
          <cell r="N217">
            <v>30</v>
          </cell>
          <cell r="O217">
            <v>6</v>
          </cell>
          <cell r="P217">
            <v>49</v>
          </cell>
          <cell r="Q217">
            <v>4</v>
          </cell>
          <cell r="R217">
            <v>29</v>
          </cell>
          <cell r="S217">
            <v>5</v>
          </cell>
          <cell r="T217">
            <v>9</v>
          </cell>
          <cell r="U217">
            <v>4</v>
          </cell>
          <cell r="V217">
            <v>4</v>
          </cell>
          <cell r="W217">
            <v>0</v>
          </cell>
          <cell r="X217">
            <v>1</v>
          </cell>
          <cell r="Y217">
            <v>0</v>
          </cell>
          <cell r="Z217">
            <v>5</v>
          </cell>
          <cell r="AA217">
            <v>1</v>
          </cell>
          <cell r="AB217">
            <v>0</v>
          </cell>
          <cell r="AC217">
            <v>0</v>
          </cell>
          <cell r="AD217">
            <v>4</v>
          </cell>
          <cell r="AE217">
            <v>0</v>
          </cell>
          <cell r="AF217">
            <v>3</v>
          </cell>
          <cell r="AG217">
            <v>0</v>
          </cell>
          <cell r="AH217">
            <v>0</v>
          </cell>
          <cell r="AI217">
            <v>0</v>
          </cell>
          <cell r="AJ217">
            <v>1</v>
          </cell>
          <cell r="AK217">
            <v>0</v>
          </cell>
          <cell r="AL217">
            <v>1</v>
          </cell>
          <cell r="AM217">
            <v>0</v>
          </cell>
          <cell r="AN217">
            <v>2</v>
          </cell>
          <cell r="AO217">
            <v>0</v>
          </cell>
          <cell r="AP217">
            <v>0</v>
          </cell>
          <cell r="AQ217">
            <v>0</v>
          </cell>
          <cell r="AR217">
            <v>5</v>
          </cell>
          <cell r="AS217">
            <v>1</v>
          </cell>
          <cell r="AT217">
            <v>0</v>
          </cell>
          <cell r="AU217">
            <v>0</v>
          </cell>
          <cell r="AV217">
            <v>15</v>
          </cell>
          <cell r="AW217">
            <v>1</v>
          </cell>
          <cell r="AX217">
            <v>2</v>
          </cell>
          <cell r="AY217">
            <v>0</v>
          </cell>
          <cell r="AZ217">
            <v>25</v>
          </cell>
          <cell r="BA217">
            <v>2</v>
          </cell>
          <cell r="BB217">
            <v>2</v>
          </cell>
          <cell r="BC217">
            <v>1</v>
          </cell>
          <cell r="BD217">
            <v>20</v>
          </cell>
          <cell r="BE217">
            <v>2</v>
          </cell>
          <cell r="BF217">
            <v>1</v>
          </cell>
          <cell r="BG217">
            <v>0</v>
          </cell>
          <cell r="BH217">
            <v>2</v>
          </cell>
          <cell r="BI217">
            <v>0</v>
          </cell>
          <cell r="BJ217">
            <v>4</v>
          </cell>
          <cell r="BK217">
            <v>2</v>
          </cell>
        </row>
        <row r="218">
          <cell r="A218" t="str">
            <v>0720</v>
          </cell>
          <cell r="B218" t="str">
            <v>L</v>
          </cell>
          <cell r="D218" t="str">
            <v>전남</v>
          </cell>
          <cell r="E218" t="str">
            <v>고흥</v>
          </cell>
          <cell r="F218">
            <v>43</v>
          </cell>
          <cell r="G218">
            <v>1</v>
          </cell>
          <cell r="H218">
            <v>9</v>
          </cell>
          <cell r="I218">
            <v>0</v>
          </cell>
          <cell r="J218">
            <v>1</v>
          </cell>
          <cell r="K218">
            <v>0</v>
          </cell>
          <cell r="L218">
            <v>24</v>
          </cell>
          <cell r="M218">
            <v>1</v>
          </cell>
          <cell r="N218">
            <v>10</v>
          </cell>
          <cell r="O218">
            <v>0</v>
          </cell>
          <cell r="P218">
            <v>13</v>
          </cell>
          <cell r="Q218">
            <v>0</v>
          </cell>
          <cell r="R218">
            <v>20</v>
          </cell>
          <cell r="S218">
            <v>1</v>
          </cell>
          <cell r="T218">
            <v>3</v>
          </cell>
          <cell r="U218">
            <v>0</v>
          </cell>
          <cell r="V218">
            <v>2</v>
          </cell>
          <cell r="W218">
            <v>0</v>
          </cell>
          <cell r="X218">
            <v>0</v>
          </cell>
          <cell r="Y218">
            <v>0</v>
          </cell>
          <cell r="Z218">
            <v>1</v>
          </cell>
          <cell r="AA218">
            <v>0</v>
          </cell>
          <cell r="AB218">
            <v>0</v>
          </cell>
          <cell r="AC218">
            <v>0</v>
          </cell>
          <cell r="AD218">
            <v>2</v>
          </cell>
          <cell r="AE218">
            <v>0</v>
          </cell>
          <cell r="AF218">
            <v>1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1</v>
          </cell>
          <cell r="AO218">
            <v>0</v>
          </cell>
          <cell r="AP218">
            <v>0</v>
          </cell>
          <cell r="AQ218">
            <v>0</v>
          </cell>
          <cell r="AR218">
            <v>2</v>
          </cell>
          <cell r="AS218">
            <v>0</v>
          </cell>
          <cell r="AT218">
            <v>0</v>
          </cell>
          <cell r="AU218">
            <v>0</v>
          </cell>
          <cell r="AV218">
            <v>4</v>
          </cell>
          <cell r="AW218">
            <v>0</v>
          </cell>
          <cell r="AX218">
            <v>1</v>
          </cell>
          <cell r="AY218">
            <v>0</v>
          </cell>
          <cell r="AZ218">
            <v>5</v>
          </cell>
          <cell r="BA218">
            <v>0</v>
          </cell>
          <cell r="BB218">
            <v>1</v>
          </cell>
          <cell r="BC218">
            <v>0</v>
          </cell>
          <cell r="BD218">
            <v>14</v>
          </cell>
          <cell r="BE218">
            <v>1</v>
          </cell>
          <cell r="BF218">
            <v>1</v>
          </cell>
          <cell r="BG218">
            <v>0</v>
          </cell>
          <cell r="BH218">
            <v>1</v>
          </cell>
          <cell r="BI218">
            <v>0</v>
          </cell>
          <cell r="BJ218">
            <v>3</v>
          </cell>
          <cell r="BK218">
            <v>0</v>
          </cell>
        </row>
        <row r="219">
          <cell r="A219" t="str">
            <v>0722</v>
          </cell>
          <cell r="B219" t="str">
            <v>L</v>
          </cell>
          <cell r="D219" t="str">
            <v>전남</v>
          </cell>
          <cell r="E219" t="str">
            <v>여수</v>
          </cell>
          <cell r="F219">
            <v>135</v>
          </cell>
          <cell r="G219">
            <v>17</v>
          </cell>
          <cell r="H219">
            <v>25</v>
          </cell>
          <cell r="I219">
            <v>5</v>
          </cell>
          <cell r="J219">
            <v>6</v>
          </cell>
          <cell r="K219">
            <v>3</v>
          </cell>
          <cell r="L219">
            <v>62</v>
          </cell>
          <cell r="M219">
            <v>6</v>
          </cell>
          <cell r="N219">
            <v>37</v>
          </cell>
          <cell r="O219">
            <v>8</v>
          </cell>
          <cell r="P219">
            <v>56</v>
          </cell>
          <cell r="Q219">
            <v>5</v>
          </cell>
          <cell r="R219">
            <v>42</v>
          </cell>
          <cell r="S219">
            <v>4</v>
          </cell>
          <cell r="T219">
            <v>12</v>
          </cell>
          <cell r="U219">
            <v>2</v>
          </cell>
          <cell r="V219">
            <v>4</v>
          </cell>
          <cell r="W219">
            <v>0</v>
          </cell>
          <cell r="X219">
            <v>0</v>
          </cell>
          <cell r="Y219">
            <v>0</v>
          </cell>
          <cell r="Z219">
            <v>4</v>
          </cell>
          <cell r="AA219">
            <v>2</v>
          </cell>
          <cell r="AB219">
            <v>0</v>
          </cell>
          <cell r="AC219">
            <v>0</v>
          </cell>
          <cell r="AD219">
            <v>5</v>
          </cell>
          <cell r="AE219">
            <v>1</v>
          </cell>
          <cell r="AF219">
            <v>4</v>
          </cell>
          <cell r="AG219">
            <v>0</v>
          </cell>
          <cell r="AH219">
            <v>0</v>
          </cell>
          <cell r="AI219">
            <v>0</v>
          </cell>
          <cell r="AJ219">
            <v>1</v>
          </cell>
          <cell r="AK219">
            <v>0</v>
          </cell>
          <cell r="AL219">
            <v>1</v>
          </cell>
          <cell r="AM219">
            <v>0</v>
          </cell>
          <cell r="AN219">
            <v>1</v>
          </cell>
          <cell r="AO219">
            <v>0</v>
          </cell>
          <cell r="AP219">
            <v>0</v>
          </cell>
          <cell r="AQ219">
            <v>0</v>
          </cell>
          <cell r="AR219">
            <v>5</v>
          </cell>
          <cell r="AS219">
            <v>2</v>
          </cell>
          <cell r="AT219">
            <v>0</v>
          </cell>
          <cell r="AU219">
            <v>0</v>
          </cell>
          <cell r="AV219">
            <v>20</v>
          </cell>
          <cell r="AW219">
            <v>2</v>
          </cell>
          <cell r="AX219">
            <v>2</v>
          </cell>
          <cell r="AY219">
            <v>0</v>
          </cell>
          <cell r="AZ219">
            <v>28</v>
          </cell>
          <cell r="BA219">
            <v>1</v>
          </cell>
          <cell r="BB219">
            <v>4</v>
          </cell>
          <cell r="BC219">
            <v>0</v>
          </cell>
          <cell r="BD219">
            <v>25</v>
          </cell>
          <cell r="BE219">
            <v>4</v>
          </cell>
          <cell r="BF219">
            <v>3</v>
          </cell>
          <cell r="BG219">
            <v>0</v>
          </cell>
          <cell r="BH219">
            <v>3</v>
          </cell>
          <cell r="BI219">
            <v>0</v>
          </cell>
          <cell r="BJ219">
            <v>7</v>
          </cell>
          <cell r="BK219">
            <v>0</v>
          </cell>
        </row>
        <row r="220">
          <cell r="A220" t="str">
            <v>0723</v>
          </cell>
          <cell r="B220" t="str">
            <v>L</v>
          </cell>
          <cell r="D220" t="str">
            <v>전남</v>
          </cell>
          <cell r="E220" t="str">
            <v>여천</v>
          </cell>
          <cell r="F220">
            <v>75</v>
          </cell>
          <cell r="G220">
            <v>3</v>
          </cell>
          <cell r="H220">
            <v>15</v>
          </cell>
          <cell r="I220">
            <v>1</v>
          </cell>
          <cell r="J220">
            <v>2</v>
          </cell>
          <cell r="K220">
            <v>0</v>
          </cell>
          <cell r="L220">
            <v>34</v>
          </cell>
          <cell r="M220">
            <v>2</v>
          </cell>
          <cell r="N220">
            <v>19</v>
          </cell>
          <cell r="O220">
            <v>0</v>
          </cell>
          <cell r="P220">
            <v>32</v>
          </cell>
          <cell r="Q220">
            <v>1</v>
          </cell>
          <cell r="R220">
            <v>24</v>
          </cell>
          <cell r="S220">
            <v>2</v>
          </cell>
          <cell r="T220">
            <v>7</v>
          </cell>
          <cell r="U220">
            <v>0</v>
          </cell>
          <cell r="V220">
            <v>3</v>
          </cell>
          <cell r="W220">
            <v>0</v>
          </cell>
          <cell r="X220">
            <v>0</v>
          </cell>
          <cell r="Y220">
            <v>0</v>
          </cell>
          <cell r="Z220">
            <v>2</v>
          </cell>
          <cell r="AA220">
            <v>0</v>
          </cell>
          <cell r="AB220">
            <v>0</v>
          </cell>
          <cell r="AC220">
            <v>0</v>
          </cell>
          <cell r="AD220">
            <v>2</v>
          </cell>
          <cell r="AE220">
            <v>0</v>
          </cell>
          <cell r="AF220">
            <v>2</v>
          </cell>
          <cell r="AG220">
            <v>0</v>
          </cell>
          <cell r="AH220">
            <v>0</v>
          </cell>
          <cell r="AI220">
            <v>0</v>
          </cell>
          <cell r="AJ220">
            <v>1</v>
          </cell>
          <cell r="AK220">
            <v>0</v>
          </cell>
          <cell r="AL220">
            <v>0</v>
          </cell>
          <cell r="AM220">
            <v>0</v>
          </cell>
          <cell r="AN220">
            <v>1</v>
          </cell>
          <cell r="AO220">
            <v>1</v>
          </cell>
          <cell r="AP220">
            <v>0</v>
          </cell>
          <cell r="AQ220">
            <v>0</v>
          </cell>
          <cell r="AR220">
            <v>4</v>
          </cell>
          <cell r="AS220">
            <v>0</v>
          </cell>
          <cell r="AT220">
            <v>0</v>
          </cell>
          <cell r="AU220">
            <v>0</v>
          </cell>
          <cell r="AV220">
            <v>10</v>
          </cell>
          <cell r="AW220">
            <v>0</v>
          </cell>
          <cell r="AX220">
            <v>2</v>
          </cell>
          <cell r="AY220">
            <v>0</v>
          </cell>
          <cell r="AZ220">
            <v>15</v>
          </cell>
          <cell r="BA220">
            <v>0</v>
          </cell>
          <cell r="BB220">
            <v>3</v>
          </cell>
          <cell r="BC220">
            <v>0</v>
          </cell>
          <cell r="BD220">
            <v>14</v>
          </cell>
          <cell r="BE220">
            <v>0</v>
          </cell>
          <cell r="BF220">
            <v>1</v>
          </cell>
          <cell r="BG220">
            <v>0</v>
          </cell>
          <cell r="BH220">
            <v>2</v>
          </cell>
          <cell r="BI220">
            <v>0</v>
          </cell>
          <cell r="BJ220">
            <v>4</v>
          </cell>
          <cell r="BK220">
            <v>2</v>
          </cell>
        </row>
        <row r="221">
          <cell r="A221" t="str">
            <v>0724</v>
          </cell>
          <cell r="B221" t="str">
            <v>L</v>
          </cell>
          <cell r="D221" t="str">
            <v>전남</v>
          </cell>
          <cell r="E221" t="str">
            <v>해남</v>
          </cell>
          <cell r="F221">
            <v>158</v>
          </cell>
          <cell r="G221">
            <v>12</v>
          </cell>
          <cell r="H221">
            <v>25</v>
          </cell>
          <cell r="I221">
            <v>3</v>
          </cell>
          <cell r="J221">
            <v>3</v>
          </cell>
          <cell r="K221">
            <v>0</v>
          </cell>
          <cell r="L221">
            <v>94</v>
          </cell>
          <cell r="M221">
            <v>7</v>
          </cell>
          <cell r="N221">
            <v>32</v>
          </cell>
          <cell r="O221">
            <v>0</v>
          </cell>
          <cell r="P221">
            <v>46</v>
          </cell>
          <cell r="Q221">
            <v>6</v>
          </cell>
          <cell r="R221">
            <v>80</v>
          </cell>
          <cell r="S221">
            <v>6</v>
          </cell>
          <cell r="T221">
            <v>11</v>
          </cell>
          <cell r="U221">
            <v>0</v>
          </cell>
          <cell r="V221">
            <v>4</v>
          </cell>
          <cell r="W221">
            <v>0</v>
          </cell>
          <cell r="X221">
            <v>1</v>
          </cell>
          <cell r="Y221">
            <v>0</v>
          </cell>
          <cell r="Z221">
            <v>4</v>
          </cell>
          <cell r="AA221">
            <v>0</v>
          </cell>
          <cell r="AB221">
            <v>0</v>
          </cell>
          <cell r="AC221">
            <v>0</v>
          </cell>
          <cell r="AD221">
            <v>5</v>
          </cell>
          <cell r="AE221">
            <v>0</v>
          </cell>
          <cell r="AF221">
            <v>3</v>
          </cell>
          <cell r="AG221">
            <v>0</v>
          </cell>
          <cell r="AH221">
            <v>0</v>
          </cell>
          <cell r="AI221">
            <v>0</v>
          </cell>
          <cell r="AJ221">
            <v>1</v>
          </cell>
          <cell r="AK221">
            <v>0</v>
          </cell>
          <cell r="AL221">
            <v>0</v>
          </cell>
          <cell r="AM221">
            <v>0</v>
          </cell>
          <cell r="AN221">
            <v>2</v>
          </cell>
          <cell r="AO221">
            <v>0</v>
          </cell>
          <cell r="AP221">
            <v>0</v>
          </cell>
          <cell r="AQ221">
            <v>0</v>
          </cell>
          <cell r="AR221">
            <v>5</v>
          </cell>
          <cell r="AS221">
            <v>3</v>
          </cell>
          <cell r="AT221">
            <v>0</v>
          </cell>
          <cell r="AU221">
            <v>0</v>
          </cell>
          <cell r="AV221">
            <v>14</v>
          </cell>
          <cell r="AW221">
            <v>1</v>
          </cell>
          <cell r="AX221">
            <v>2</v>
          </cell>
          <cell r="AY221">
            <v>0</v>
          </cell>
          <cell r="AZ221">
            <v>23</v>
          </cell>
          <cell r="BA221">
            <v>2</v>
          </cell>
          <cell r="BB221">
            <v>4</v>
          </cell>
          <cell r="BC221">
            <v>1</v>
          </cell>
          <cell r="BD221">
            <v>61</v>
          </cell>
          <cell r="BE221">
            <v>4</v>
          </cell>
          <cell r="BF221">
            <v>3</v>
          </cell>
          <cell r="BG221">
            <v>0</v>
          </cell>
          <cell r="BH221">
            <v>4</v>
          </cell>
          <cell r="BI221">
            <v>1</v>
          </cell>
          <cell r="BJ221">
            <v>8</v>
          </cell>
          <cell r="BK221">
            <v>0</v>
          </cell>
        </row>
        <row r="222">
          <cell r="A222" t="str">
            <v>0725</v>
          </cell>
          <cell r="B222" t="str">
            <v>L</v>
          </cell>
          <cell r="D222" t="str">
            <v>전남</v>
          </cell>
          <cell r="E222" t="str">
            <v>강진</v>
          </cell>
          <cell r="F222">
            <v>79</v>
          </cell>
          <cell r="G222">
            <v>10</v>
          </cell>
          <cell r="H222">
            <v>20</v>
          </cell>
          <cell r="I222">
            <v>1</v>
          </cell>
          <cell r="J222">
            <v>2</v>
          </cell>
          <cell r="K222">
            <v>0</v>
          </cell>
          <cell r="L222">
            <v>41</v>
          </cell>
          <cell r="M222">
            <v>7</v>
          </cell>
          <cell r="N222">
            <v>24</v>
          </cell>
          <cell r="O222">
            <v>2</v>
          </cell>
          <cell r="P222">
            <v>23</v>
          </cell>
          <cell r="Q222">
            <v>1</v>
          </cell>
          <cell r="R222">
            <v>32</v>
          </cell>
          <cell r="S222">
            <v>7</v>
          </cell>
          <cell r="T222">
            <v>7</v>
          </cell>
          <cell r="U222">
            <v>1</v>
          </cell>
          <cell r="V222">
            <v>4</v>
          </cell>
          <cell r="W222">
            <v>0</v>
          </cell>
          <cell r="X222">
            <v>1</v>
          </cell>
          <cell r="Y222">
            <v>0</v>
          </cell>
          <cell r="Z222">
            <v>3</v>
          </cell>
          <cell r="AA222">
            <v>0</v>
          </cell>
          <cell r="AB222">
            <v>0</v>
          </cell>
          <cell r="AC222">
            <v>0</v>
          </cell>
          <cell r="AD222">
            <v>3</v>
          </cell>
          <cell r="AE222">
            <v>1</v>
          </cell>
          <cell r="AF222">
            <v>2</v>
          </cell>
          <cell r="AG222">
            <v>0</v>
          </cell>
          <cell r="AH222">
            <v>0</v>
          </cell>
          <cell r="AI222">
            <v>0</v>
          </cell>
          <cell r="AJ222">
            <v>1</v>
          </cell>
          <cell r="AK222">
            <v>0</v>
          </cell>
          <cell r="AL222">
            <v>1</v>
          </cell>
          <cell r="AM222">
            <v>0</v>
          </cell>
          <cell r="AN222">
            <v>1</v>
          </cell>
          <cell r="AO222">
            <v>0</v>
          </cell>
          <cell r="AP222">
            <v>0</v>
          </cell>
          <cell r="AQ222">
            <v>0</v>
          </cell>
          <cell r="AR222">
            <v>4</v>
          </cell>
          <cell r="AS222">
            <v>0</v>
          </cell>
          <cell r="AT222">
            <v>0</v>
          </cell>
          <cell r="AU222">
            <v>0</v>
          </cell>
          <cell r="AV222">
            <v>9</v>
          </cell>
          <cell r="AW222">
            <v>0</v>
          </cell>
          <cell r="AX222">
            <v>1</v>
          </cell>
          <cell r="AY222">
            <v>0</v>
          </cell>
          <cell r="AZ222">
            <v>8</v>
          </cell>
          <cell r="BA222">
            <v>1</v>
          </cell>
          <cell r="BB222">
            <v>3</v>
          </cell>
          <cell r="BC222">
            <v>0</v>
          </cell>
          <cell r="BD222">
            <v>22</v>
          </cell>
          <cell r="BE222">
            <v>6</v>
          </cell>
          <cell r="BF222">
            <v>1</v>
          </cell>
          <cell r="BG222">
            <v>0</v>
          </cell>
          <cell r="BH222">
            <v>2</v>
          </cell>
          <cell r="BI222">
            <v>1</v>
          </cell>
          <cell r="BJ222">
            <v>4</v>
          </cell>
          <cell r="BK222">
            <v>0</v>
          </cell>
        </row>
        <row r="223">
          <cell r="A223" t="str">
            <v>0730</v>
          </cell>
          <cell r="B223" t="str">
            <v>L</v>
          </cell>
          <cell r="D223" t="str">
            <v>전남</v>
          </cell>
          <cell r="E223" t="str">
            <v>목포</v>
          </cell>
          <cell r="F223">
            <v>123</v>
          </cell>
          <cell r="G223">
            <v>9</v>
          </cell>
          <cell r="H223">
            <v>27</v>
          </cell>
          <cell r="I223">
            <v>3</v>
          </cell>
          <cell r="J223">
            <v>3</v>
          </cell>
          <cell r="K223">
            <v>0</v>
          </cell>
          <cell r="L223">
            <v>57</v>
          </cell>
          <cell r="M223">
            <v>4</v>
          </cell>
          <cell r="N223">
            <v>34</v>
          </cell>
          <cell r="O223">
            <v>3</v>
          </cell>
          <cell r="P223">
            <v>48</v>
          </cell>
          <cell r="Q223">
            <v>2</v>
          </cell>
          <cell r="R223">
            <v>41</v>
          </cell>
          <cell r="S223">
            <v>4</v>
          </cell>
          <cell r="T223">
            <v>11</v>
          </cell>
          <cell r="U223">
            <v>1</v>
          </cell>
          <cell r="V223">
            <v>5</v>
          </cell>
          <cell r="W223">
            <v>0</v>
          </cell>
          <cell r="X223">
            <v>1</v>
          </cell>
          <cell r="Y223">
            <v>0</v>
          </cell>
          <cell r="Z223">
            <v>4</v>
          </cell>
          <cell r="AA223">
            <v>0</v>
          </cell>
          <cell r="AB223">
            <v>0</v>
          </cell>
          <cell r="AC223">
            <v>0</v>
          </cell>
          <cell r="AD223">
            <v>4</v>
          </cell>
          <cell r="AE223">
            <v>1</v>
          </cell>
          <cell r="AF223">
            <v>4</v>
          </cell>
          <cell r="AG223">
            <v>1</v>
          </cell>
          <cell r="AH223">
            <v>0</v>
          </cell>
          <cell r="AI223">
            <v>0</v>
          </cell>
          <cell r="AJ223">
            <v>1</v>
          </cell>
          <cell r="AK223">
            <v>0</v>
          </cell>
          <cell r="AL223">
            <v>1</v>
          </cell>
          <cell r="AM223">
            <v>0</v>
          </cell>
          <cell r="AN223">
            <v>2</v>
          </cell>
          <cell r="AO223">
            <v>1</v>
          </cell>
          <cell r="AP223">
            <v>0</v>
          </cell>
          <cell r="AQ223">
            <v>0</v>
          </cell>
          <cell r="AR223">
            <v>5</v>
          </cell>
          <cell r="AS223">
            <v>0</v>
          </cell>
          <cell r="AT223">
            <v>0</v>
          </cell>
          <cell r="AU223">
            <v>0</v>
          </cell>
          <cell r="AV223">
            <v>16</v>
          </cell>
          <cell r="AW223">
            <v>0</v>
          </cell>
          <cell r="AX223">
            <v>2</v>
          </cell>
          <cell r="AY223">
            <v>0</v>
          </cell>
          <cell r="AZ223">
            <v>23</v>
          </cell>
          <cell r="BA223">
            <v>1</v>
          </cell>
          <cell r="BB223">
            <v>3</v>
          </cell>
          <cell r="BC223">
            <v>0</v>
          </cell>
          <cell r="BD223">
            <v>27</v>
          </cell>
          <cell r="BE223">
            <v>3</v>
          </cell>
          <cell r="BF223">
            <v>2</v>
          </cell>
          <cell r="BG223">
            <v>0</v>
          </cell>
          <cell r="BH223">
            <v>3</v>
          </cell>
          <cell r="BI223">
            <v>0</v>
          </cell>
          <cell r="BJ223">
            <v>6</v>
          </cell>
          <cell r="BK223">
            <v>1</v>
          </cell>
        </row>
        <row r="224">
          <cell r="A224" t="str">
            <v>0731</v>
          </cell>
          <cell r="B224" t="str">
            <v>L</v>
          </cell>
          <cell r="D224" t="str">
            <v>전남</v>
          </cell>
          <cell r="E224" t="str">
            <v>유달</v>
          </cell>
          <cell r="F224">
            <v>82</v>
          </cell>
          <cell r="G224">
            <v>5</v>
          </cell>
          <cell r="H224">
            <v>15</v>
          </cell>
          <cell r="I224">
            <v>1</v>
          </cell>
          <cell r="J224">
            <v>2</v>
          </cell>
          <cell r="K224">
            <v>1</v>
          </cell>
          <cell r="L224">
            <v>36</v>
          </cell>
          <cell r="M224">
            <v>3</v>
          </cell>
          <cell r="N224">
            <v>20</v>
          </cell>
          <cell r="O224">
            <v>1</v>
          </cell>
          <cell r="P224">
            <v>36</v>
          </cell>
          <cell r="Q224">
            <v>2</v>
          </cell>
          <cell r="R224">
            <v>26</v>
          </cell>
          <cell r="S224">
            <v>2</v>
          </cell>
          <cell r="T224">
            <v>8</v>
          </cell>
          <cell r="U224">
            <v>0</v>
          </cell>
          <cell r="V224">
            <v>3</v>
          </cell>
          <cell r="W224">
            <v>0</v>
          </cell>
          <cell r="X224">
            <v>0</v>
          </cell>
          <cell r="Y224">
            <v>0</v>
          </cell>
          <cell r="Z224">
            <v>3</v>
          </cell>
          <cell r="AA224">
            <v>0</v>
          </cell>
          <cell r="AB224">
            <v>0</v>
          </cell>
          <cell r="AC224">
            <v>0</v>
          </cell>
          <cell r="AD224">
            <v>2</v>
          </cell>
          <cell r="AE224">
            <v>0</v>
          </cell>
          <cell r="AF224">
            <v>2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1</v>
          </cell>
          <cell r="AO224">
            <v>0</v>
          </cell>
          <cell r="AP224">
            <v>0</v>
          </cell>
          <cell r="AQ224">
            <v>0</v>
          </cell>
          <cell r="AR224">
            <v>4</v>
          </cell>
          <cell r="AS224">
            <v>1</v>
          </cell>
          <cell r="AT224">
            <v>0</v>
          </cell>
          <cell r="AU224">
            <v>0</v>
          </cell>
          <cell r="AV224">
            <v>10</v>
          </cell>
          <cell r="AW224">
            <v>1</v>
          </cell>
          <cell r="AX224">
            <v>2</v>
          </cell>
          <cell r="AY224">
            <v>0</v>
          </cell>
          <cell r="AZ224">
            <v>19</v>
          </cell>
          <cell r="BA224">
            <v>0</v>
          </cell>
          <cell r="BB224">
            <v>2</v>
          </cell>
          <cell r="BC224">
            <v>1</v>
          </cell>
          <cell r="BD224">
            <v>17</v>
          </cell>
          <cell r="BE224">
            <v>0</v>
          </cell>
          <cell r="BF224">
            <v>1</v>
          </cell>
          <cell r="BG224">
            <v>0</v>
          </cell>
          <cell r="BH224">
            <v>2</v>
          </cell>
          <cell r="BI224">
            <v>0</v>
          </cell>
          <cell r="BJ224">
            <v>4</v>
          </cell>
          <cell r="BK224">
            <v>1</v>
          </cell>
        </row>
        <row r="225">
          <cell r="A225" t="str">
            <v>0732</v>
          </cell>
          <cell r="B225" t="str">
            <v>L</v>
          </cell>
          <cell r="D225" t="str">
            <v>전남</v>
          </cell>
          <cell r="E225" t="str">
            <v>무안</v>
          </cell>
          <cell r="F225">
            <v>82</v>
          </cell>
          <cell r="G225">
            <v>10</v>
          </cell>
          <cell r="H225">
            <v>15</v>
          </cell>
          <cell r="I225">
            <v>0</v>
          </cell>
          <cell r="J225">
            <v>3</v>
          </cell>
          <cell r="K225">
            <v>0</v>
          </cell>
          <cell r="L225">
            <v>44</v>
          </cell>
          <cell r="M225">
            <v>7</v>
          </cell>
          <cell r="N225">
            <v>21</v>
          </cell>
          <cell r="O225">
            <v>1</v>
          </cell>
          <cell r="P225">
            <v>23</v>
          </cell>
          <cell r="Q225">
            <v>2</v>
          </cell>
          <cell r="R225">
            <v>38</v>
          </cell>
          <cell r="S225">
            <v>7</v>
          </cell>
          <cell r="T225">
            <v>8</v>
          </cell>
          <cell r="U225">
            <v>1</v>
          </cell>
          <cell r="V225">
            <v>2</v>
          </cell>
          <cell r="W225">
            <v>0</v>
          </cell>
          <cell r="X225">
            <v>0</v>
          </cell>
          <cell r="Y225">
            <v>0</v>
          </cell>
          <cell r="Z225">
            <v>3</v>
          </cell>
          <cell r="AA225">
            <v>0</v>
          </cell>
          <cell r="AB225">
            <v>0</v>
          </cell>
          <cell r="AC225">
            <v>0</v>
          </cell>
          <cell r="AD225">
            <v>3</v>
          </cell>
          <cell r="AE225">
            <v>0</v>
          </cell>
          <cell r="AF225">
            <v>1</v>
          </cell>
          <cell r="AG225">
            <v>0</v>
          </cell>
          <cell r="AH225">
            <v>0</v>
          </cell>
          <cell r="AI225">
            <v>0</v>
          </cell>
          <cell r="AJ225">
            <v>1</v>
          </cell>
          <cell r="AK225">
            <v>0</v>
          </cell>
          <cell r="AL225">
            <v>0</v>
          </cell>
          <cell r="AM225">
            <v>0</v>
          </cell>
          <cell r="AN225">
            <v>1</v>
          </cell>
          <cell r="AO225">
            <v>0</v>
          </cell>
          <cell r="AP225">
            <v>0</v>
          </cell>
          <cell r="AQ225">
            <v>0</v>
          </cell>
          <cell r="AR225">
            <v>4</v>
          </cell>
          <cell r="AS225">
            <v>0</v>
          </cell>
          <cell r="AT225">
            <v>0</v>
          </cell>
          <cell r="AU225">
            <v>0</v>
          </cell>
          <cell r="AV225">
            <v>6</v>
          </cell>
          <cell r="AW225">
            <v>0</v>
          </cell>
          <cell r="AX225">
            <v>1</v>
          </cell>
          <cell r="AY225">
            <v>0</v>
          </cell>
          <cell r="AZ225">
            <v>11</v>
          </cell>
          <cell r="BA225">
            <v>2</v>
          </cell>
          <cell r="BB225">
            <v>3</v>
          </cell>
          <cell r="BC225">
            <v>0</v>
          </cell>
          <cell r="BD225">
            <v>27</v>
          </cell>
          <cell r="BE225">
            <v>5</v>
          </cell>
          <cell r="BF225">
            <v>1</v>
          </cell>
          <cell r="BG225">
            <v>1</v>
          </cell>
          <cell r="BH225">
            <v>2</v>
          </cell>
          <cell r="BI225">
            <v>0</v>
          </cell>
          <cell r="BJ225">
            <v>5</v>
          </cell>
          <cell r="BK225">
            <v>1</v>
          </cell>
        </row>
        <row r="226">
          <cell r="A226" t="str">
            <v>0744</v>
          </cell>
          <cell r="B226" t="str">
            <v>L</v>
          </cell>
          <cell r="D226" t="str">
            <v>전남</v>
          </cell>
          <cell r="E226" t="str">
            <v>순천대형</v>
          </cell>
          <cell r="F226">
            <v>0</v>
          </cell>
          <cell r="G226">
            <v>1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1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1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1</v>
          </cell>
        </row>
        <row r="227">
          <cell r="A227" t="str">
            <v>0701</v>
          </cell>
          <cell r="B227" t="str">
            <v>M</v>
          </cell>
          <cell r="D227" t="str">
            <v>광주</v>
          </cell>
          <cell r="E227" t="str">
            <v>광주</v>
          </cell>
          <cell r="F227">
            <v>223</v>
          </cell>
          <cell r="G227">
            <v>32</v>
          </cell>
          <cell r="H227">
            <v>40</v>
          </cell>
          <cell r="I227">
            <v>5</v>
          </cell>
          <cell r="J227">
            <v>3</v>
          </cell>
          <cell r="K227">
            <v>1</v>
          </cell>
          <cell r="L227">
            <v>78</v>
          </cell>
          <cell r="M227">
            <v>15</v>
          </cell>
          <cell r="N227">
            <v>51</v>
          </cell>
          <cell r="O227">
            <v>7</v>
          </cell>
          <cell r="P227">
            <v>123</v>
          </cell>
          <cell r="Q227">
            <v>14</v>
          </cell>
          <cell r="R227">
            <v>49</v>
          </cell>
          <cell r="S227">
            <v>11</v>
          </cell>
          <cell r="T227">
            <v>16</v>
          </cell>
          <cell r="U227">
            <v>1</v>
          </cell>
          <cell r="V227">
            <v>7</v>
          </cell>
          <cell r="W227">
            <v>3</v>
          </cell>
          <cell r="X227">
            <v>2</v>
          </cell>
          <cell r="Y227">
            <v>0</v>
          </cell>
          <cell r="Z227">
            <v>7</v>
          </cell>
          <cell r="AA227">
            <v>1</v>
          </cell>
          <cell r="AB227">
            <v>0</v>
          </cell>
          <cell r="AC227">
            <v>0</v>
          </cell>
          <cell r="AD227">
            <v>11</v>
          </cell>
          <cell r="AE227">
            <v>1</v>
          </cell>
          <cell r="AF227">
            <v>3</v>
          </cell>
          <cell r="AG227">
            <v>0</v>
          </cell>
          <cell r="AH227">
            <v>0</v>
          </cell>
          <cell r="AI227">
            <v>0</v>
          </cell>
          <cell r="AJ227">
            <v>1</v>
          </cell>
          <cell r="AK227">
            <v>0</v>
          </cell>
          <cell r="AL227">
            <v>1</v>
          </cell>
          <cell r="AM227">
            <v>0</v>
          </cell>
          <cell r="AN227">
            <v>2</v>
          </cell>
          <cell r="AO227">
            <v>0</v>
          </cell>
          <cell r="AP227">
            <v>0</v>
          </cell>
          <cell r="AQ227">
            <v>0</v>
          </cell>
          <cell r="AR227">
            <v>6</v>
          </cell>
          <cell r="AS227">
            <v>0</v>
          </cell>
          <cell r="AT227">
            <v>0</v>
          </cell>
          <cell r="AU227">
            <v>0</v>
          </cell>
          <cell r="AV227">
            <v>29</v>
          </cell>
          <cell r="AW227">
            <v>4</v>
          </cell>
          <cell r="AX227">
            <v>4</v>
          </cell>
          <cell r="AY227">
            <v>0</v>
          </cell>
          <cell r="AZ227">
            <v>82</v>
          </cell>
          <cell r="BA227">
            <v>10</v>
          </cell>
          <cell r="BB227">
            <v>5</v>
          </cell>
          <cell r="BC227">
            <v>1</v>
          </cell>
          <cell r="BD227">
            <v>31</v>
          </cell>
          <cell r="BE227">
            <v>9</v>
          </cell>
          <cell r="BF227">
            <v>2</v>
          </cell>
          <cell r="BG227">
            <v>0</v>
          </cell>
          <cell r="BH227">
            <v>3</v>
          </cell>
          <cell r="BI227">
            <v>1</v>
          </cell>
          <cell r="BJ227">
            <v>8</v>
          </cell>
          <cell r="BK227">
            <v>0</v>
          </cell>
        </row>
        <row r="228">
          <cell r="A228" t="str">
            <v>0702</v>
          </cell>
          <cell r="B228" t="str">
            <v>M</v>
          </cell>
          <cell r="D228" t="str">
            <v>광주</v>
          </cell>
          <cell r="E228" t="str">
            <v>북광주</v>
          </cell>
          <cell r="F228">
            <v>100</v>
          </cell>
          <cell r="G228">
            <v>12</v>
          </cell>
          <cell r="H228">
            <v>24</v>
          </cell>
          <cell r="I228">
            <v>3</v>
          </cell>
          <cell r="J228">
            <v>2</v>
          </cell>
          <cell r="K228">
            <v>0</v>
          </cell>
          <cell r="L228">
            <v>41</v>
          </cell>
          <cell r="M228">
            <v>6</v>
          </cell>
          <cell r="N228">
            <v>31</v>
          </cell>
          <cell r="O228">
            <v>3</v>
          </cell>
          <cell r="P228">
            <v>43</v>
          </cell>
          <cell r="Q228">
            <v>6</v>
          </cell>
          <cell r="R228">
            <v>26</v>
          </cell>
          <cell r="S228">
            <v>3</v>
          </cell>
          <cell r="T228">
            <v>9</v>
          </cell>
          <cell r="U228">
            <v>0</v>
          </cell>
          <cell r="V228">
            <v>5</v>
          </cell>
          <cell r="W228">
            <v>2</v>
          </cell>
          <cell r="X228">
            <v>1</v>
          </cell>
          <cell r="Y228">
            <v>0</v>
          </cell>
          <cell r="Z228">
            <v>4</v>
          </cell>
          <cell r="AA228">
            <v>1</v>
          </cell>
          <cell r="AB228">
            <v>0</v>
          </cell>
          <cell r="AC228">
            <v>0</v>
          </cell>
          <cell r="AD228">
            <v>7</v>
          </cell>
          <cell r="AE228">
            <v>0</v>
          </cell>
          <cell r="AF228">
            <v>2</v>
          </cell>
          <cell r="AG228">
            <v>0</v>
          </cell>
          <cell r="AH228">
            <v>0</v>
          </cell>
          <cell r="AI228">
            <v>0</v>
          </cell>
          <cell r="AJ228">
            <v>1</v>
          </cell>
          <cell r="AK228">
            <v>0</v>
          </cell>
          <cell r="AL228">
            <v>0</v>
          </cell>
          <cell r="AM228">
            <v>0</v>
          </cell>
          <cell r="AN228">
            <v>1</v>
          </cell>
          <cell r="AO228">
            <v>0</v>
          </cell>
          <cell r="AP228">
            <v>0</v>
          </cell>
          <cell r="AQ228">
            <v>0</v>
          </cell>
          <cell r="AR228">
            <v>3</v>
          </cell>
          <cell r="AS228">
            <v>0</v>
          </cell>
          <cell r="AT228">
            <v>0</v>
          </cell>
          <cell r="AU228">
            <v>0</v>
          </cell>
          <cell r="AV228">
            <v>15</v>
          </cell>
          <cell r="AW228">
            <v>3</v>
          </cell>
          <cell r="AX228">
            <v>1</v>
          </cell>
          <cell r="AY228">
            <v>0</v>
          </cell>
          <cell r="AZ228">
            <v>23</v>
          </cell>
          <cell r="BA228">
            <v>3</v>
          </cell>
          <cell r="BB228">
            <v>3</v>
          </cell>
          <cell r="BC228">
            <v>1</v>
          </cell>
          <cell r="BD228">
            <v>16</v>
          </cell>
          <cell r="BE228">
            <v>2</v>
          </cell>
          <cell r="BF228">
            <v>2</v>
          </cell>
          <cell r="BG228">
            <v>0</v>
          </cell>
          <cell r="BH228">
            <v>1</v>
          </cell>
          <cell r="BI228">
            <v>0</v>
          </cell>
          <cell r="BJ228">
            <v>4</v>
          </cell>
          <cell r="BK228">
            <v>0</v>
          </cell>
        </row>
        <row r="229">
          <cell r="A229" t="str">
            <v>0704</v>
          </cell>
          <cell r="B229" t="str">
            <v>M</v>
          </cell>
          <cell r="D229" t="str">
            <v>광주</v>
          </cell>
          <cell r="E229" t="str">
            <v>서광주</v>
          </cell>
          <cell r="F229">
            <v>187</v>
          </cell>
          <cell r="G229">
            <v>22</v>
          </cell>
          <cell r="H229">
            <v>42</v>
          </cell>
          <cell r="I229">
            <v>7</v>
          </cell>
          <cell r="J229">
            <v>3</v>
          </cell>
          <cell r="K229">
            <v>2</v>
          </cell>
          <cell r="L229">
            <v>66</v>
          </cell>
          <cell r="M229">
            <v>9</v>
          </cell>
          <cell r="N229">
            <v>54</v>
          </cell>
          <cell r="O229">
            <v>10</v>
          </cell>
          <cell r="P229">
            <v>92</v>
          </cell>
          <cell r="Q229">
            <v>5</v>
          </cell>
          <cell r="R229">
            <v>41</v>
          </cell>
          <cell r="S229">
            <v>7</v>
          </cell>
          <cell r="T229">
            <v>17</v>
          </cell>
          <cell r="U229">
            <v>2</v>
          </cell>
          <cell r="V229">
            <v>7</v>
          </cell>
          <cell r="W229">
            <v>2</v>
          </cell>
          <cell r="X229">
            <v>2</v>
          </cell>
          <cell r="Y229">
            <v>0</v>
          </cell>
          <cell r="Z229">
            <v>7</v>
          </cell>
          <cell r="AA229">
            <v>2</v>
          </cell>
          <cell r="AB229">
            <v>0</v>
          </cell>
          <cell r="AC229">
            <v>0</v>
          </cell>
          <cell r="AD229">
            <v>11</v>
          </cell>
          <cell r="AE229">
            <v>1</v>
          </cell>
          <cell r="AF229">
            <v>3</v>
          </cell>
          <cell r="AG229">
            <v>1</v>
          </cell>
          <cell r="AH229">
            <v>0</v>
          </cell>
          <cell r="AI229">
            <v>0</v>
          </cell>
          <cell r="AJ229">
            <v>2</v>
          </cell>
          <cell r="AK229">
            <v>0</v>
          </cell>
          <cell r="AL229">
            <v>2</v>
          </cell>
          <cell r="AM229">
            <v>0</v>
          </cell>
          <cell r="AN229">
            <v>2</v>
          </cell>
          <cell r="AO229">
            <v>0</v>
          </cell>
          <cell r="AP229">
            <v>0</v>
          </cell>
          <cell r="AQ229">
            <v>0</v>
          </cell>
          <cell r="AR229">
            <v>6</v>
          </cell>
          <cell r="AS229">
            <v>1</v>
          </cell>
          <cell r="AT229">
            <v>0</v>
          </cell>
          <cell r="AU229">
            <v>0</v>
          </cell>
          <cell r="AV229">
            <v>25</v>
          </cell>
          <cell r="AW229">
            <v>2</v>
          </cell>
          <cell r="AX229">
            <v>4</v>
          </cell>
          <cell r="AY229">
            <v>0</v>
          </cell>
          <cell r="AZ229">
            <v>55</v>
          </cell>
          <cell r="BA229">
            <v>2</v>
          </cell>
          <cell r="BB229">
            <v>4</v>
          </cell>
          <cell r="BC229">
            <v>0</v>
          </cell>
          <cell r="BD229">
            <v>26</v>
          </cell>
          <cell r="BE229">
            <v>6</v>
          </cell>
          <cell r="BF229">
            <v>2</v>
          </cell>
          <cell r="BG229">
            <v>0</v>
          </cell>
          <cell r="BH229">
            <v>2</v>
          </cell>
          <cell r="BI229">
            <v>0</v>
          </cell>
          <cell r="BJ229">
            <v>7</v>
          </cell>
          <cell r="BK229">
            <v>1</v>
          </cell>
        </row>
        <row r="230">
          <cell r="A230" t="str">
            <v>0705</v>
          </cell>
          <cell r="B230" t="str">
            <v>M</v>
          </cell>
          <cell r="D230" t="str">
            <v>광주</v>
          </cell>
          <cell r="E230" t="str">
            <v>일곡</v>
          </cell>
          <cell r="F230">
            <v>132</v>
          </cell>
          <cell r="G230">
            <v>15</v>
          </cell>
          <cell r="H230">
            <v>25</v>
          </cell>
          <cell r="I230">
            <v>6</v>
          </cell>
          <cell r="J230">
            <v>2</v>
          </cell>
          <cell r="K230">
            <v>0</v>
          </cell>
          <cell r="L230">
            <v>43</v>
          </cell>
          <cell r="M230">
            <v>1</v>
          </cell>
          <cell r="N230">
            <v>31</v>
          </cell>
          <cell r="O230">
            <v>7</v>
          </cell>
          <cell r="P230">
            <v>74</v>
          </cell>
          <cell r="Q230">
            <v>7</v>
          </cell>
          <cell r="R230">
            <v>27</v>
          </cell>
          <cell r="S230">
            <v>1</v>
          </cell>
          <cell r="T230">
            <v>9</v>
          </cell>
          <cell r="U230">
            <v>2</v>
          </cell>
          <cell r="V230">
            <v>4</v>
          </cell>
          <cell r="W230">
            <v>4</v>
          </cell>
          <cell r="X230">
            <v>1</v>
          </cell>
          <cell r="Y230">
            <v>0</v>
          </cell>
          <cell r="Z230">
            <v>4</v>
          </cell>
          <cell r="AA230">
            <v>0</v>
          </cell>
          <cell r="AB230">
            <v>0</v>
          </cell>
          <cell r="AC230">
            <v>0</v>
          </cell>
          <cell r="AD230">
            <v>7</v>
          </cell>
          <cell r="AE230">
            <v>1</v>
          </cell>
          <cell r="AF230">
            <v>2</v>
          </cell>
          <cell r="AG230">
            <v>0</v>
          </cell>
          <cell r="AH230">
            <v>0</v>
          </cell>
          <cell r="AI230">
            <v>0</v>
          </cell>
          <cell r="AJ230">
            <v>1</v>
          </cell>
          <cell r="AK230">
            <v>0</v>
          </cell>
          <cell r="AL230">
            <v>1</v>
          </cell>
          <cell r="AM230">
            <v>0</v>
          </cell>
          <cell r="AN230">
            <v>1</v>
          </cell>
          <cell r="AO230">
            <v>0</v>
          </cell>
          <cell r="AP230">
            <v>0</v>
          </cell>
          <cell r="AQ230">
            <v>0</v>
          </cell>
          <cell r="AR230">
            <v>4</v>
          </cell>
          <cell r="AS230">
            <v>1</v>
          </cell>
          <cell r="AT230">
            <v>1</v>
          </cell>
          <cell r="AU230">
            <v>0</v>
          </cell>
          <cell r="AV230">
            <v>16</v>
          </cell>
          <cell r="AW230">
            <v>0</v>
          </cell>
          <cell r="AX230">
            <v>7</v>
          </cell>
          <cell r="AY230">
            <v>0</v>
          </cell>
          <cell r="AZ230">
            <v>46</v>
          </cell>
          <cell r="BA230">
            <v>6</v>
          </cell>
          <cell r="BB230">
            <v>3</v>
          </cell>
          <cell r="BC230">
            <v>0</v>
          </cell>
          <cell r="BD230">
            <v>17</v>
          </cell>
          <cell r="BE230">
            <v>1</v>
          </cell>
          <cell r="BF230">
            <v>1</v>
          </cell>
          <cell r="BG230">
            <v>0</v>
          </cell>
          <cell r="BH230">
            <v>0</v>
          </cell>
          <cell r="BI230">
            <v>0</v>
          </cell>
          <cell r="BJ230">
            <v>5</v>
          </cell>
          <cell r="BK230">
            <v>0</v>
          </cell>
        </row>
        <row r="231">
          <cell r="A231" t="str">
            <v>0706</v>
          </cell>
          <cell r="B231" t="str">
            <v>M</v>
          </cell>
          <cell r="D231" t="str">
            <v>광주</v>
          </cell>
          <cell r="E231" t="str">
            <v>남광주</v>
          </cell>
          <cell r="F231">
            <v>116</v>
          </cell>
          <cell r="G231">
            <v>12</v>
          </cell>
          <cell r="H231">
            <v>24</v>
          </cell>
          <cell r="I231">
            <v>1</v>
          </cell>
          <cell r="J231">
            <v>1</v>
          </cell>
          <cell r="K231">
            <v>0</v>
          </cell>
          <cell r="L231">
            <v>42</v>
          </cell>
          <cell r="M231">
            <v>3</v>
          </cell>
          <cell r="N231">
            <v>29</v>
          </cell>
          <cell r="O231">
            <v>3</v>
          </cell>
          <cell r="P231">
            <v>60</v>
          </cell>
          <cell r="Q231">
            <v>8</v>
          </cell>
          <cell r="R231">
            <v>27</v>
          </cell>
          <cell r="S231">
            <v>1</v>
          </cell>
          <cell r="T231">
            <v>9</v>
          </cell>
          <cell r="U231">
            <v>2</v>
          </cell>
          <cell r="V231">
            <v>4</v>
          </cell>
          <cell r="W231">
            <v>0</v>
          </cell>
          <cell r="X231">
            <v>1</v>
          </cell>
          <cell r="Y231">
            <v>0</v>
          </cell>
          <cell r="Z231">
            <v>4</v>
          </cell>
          <cell r="AA231">
            <v>0</v>
          </cell>
          <cell r="AB231">
            <v>0</v>
          </cell>
          <cell r="AC231">
            <v>0</v>
          </cell>
          <cell r="AD231">
            <v>6</v>
          </cell>
          <cell r="AE231">
            <v>0</v>
          </cell>
          <cell r="AF231">
            <v>2</v>
          </cell>
          <cell r="AG231">
            <v>1</v>
          </cell>
          <cell r="AH231">
            <v>0</v>
          </cell>
          <cell r="AI231">
            <v>0</v>
          </cell>
          <cell r="AJ231">
            <v>1</v>
          </cell>
          <cell r="AK231">
            <v>0</v>
          </cell>
          <cell r="AL231">
            <v>1</v>
          </cell>
          <cell r="AM231">
            <v>0</v>
          </cell>
          <cell r="AN231">
            <v>2</v>
          </cell>
          <cell r="AO231">
            <v>0</v>
          </cell>
          <cell r="AP231">
            <v>0</v>
          </cell>
          <cell r="AQ231">
            <v>0</v>
          </cell>
          <cell r="AR231">
            <v>3</v>
          </cell>
          <cell r="AS231">
            <v>0</v>
          </cell>
          <cell r="AT231">
            <v>0</v>
          </cell>
          <cell r="AU231">
            <v>0</v>
          </cell>
          <cell r="AV231">
            <v>15</v>
          </cell>
          <cell r="AW231">
            <v>2</v>
          </cell>
          <cell r="AX231">
            <v>5</v>
          </cell>
          <cell r="AY231">
            <v>0</v>
          </cell>
          <cell r="AZ231">
            <v>35</v>
          </cell>
          <cell r="BA231">
            <v>6</v>
          </cell>
          <cell r="BB231">
            <v>3</v>
          </cell>
          <cell r="BC231">
            <v>0</v>
          </cell>
          <cell r="BD231">
            <v>17</v>
          </cell>
          <cell r="BE231">
            <v>1</v>
          </cell>
          <cell r="BF231">
            <v>1</v>
          </cell>
          <cell r="BG231">
            <v>0</v>
          </cell>
          <cell r="BH231">
            <v>1</v>
          </cell>
          <cell r="BI231">
            <v>0</v>
          </cell>
          <cell r="BJ231">
            <v>5</v>
          </cell>
          <cell r="BK231">
            <v>0</v>
          </cell>
        </row>
        <row r="232">
          <cell r="A232" t="str">
            <v>0707</v>
          </cell>
          <cell r="B232" t="str">
            <v>M</v>
          </cell>
          <cell r="D232" t="str">
            <v>광주</v>
          </cell>
          <cell r="E232" t="str">
            <v>신안</v>
          </cell>
          <cell r="F232">
            <v>142</v>
          </cell>
          <cell r="G232">
            <v>9</v>
          </cell>
          <cell r="H232">
            <v>29</v>
          </cell>
          <cell r="I232">
            <v>3</v>
          </cell>
          <cell r="J232">
            <v>2</v>
          </cell>
          <cell r="K232">
            <v>0</v>
          </cell>
          <cell r="L232">
            <v>56</v>
          </cell>
          <cell r="M232">
            <v>1</v>
          </cell>
          <cell r="N232">
            <v>36</v>
          </cell>
          <cell r="O232">
            <v>3</v>
          </cell>
          <cell r="P232">
            <v>71</v>
          </cell>
          <cell r="Q232">
            <v>5</v>
          </cell>
          <cell r="R232">
            <v>35</v>
          </cell>
          <cell r="S232">
            <v>1</v>
          </cell>
          <cell r="T232">
            <v>11</v>
          </cell>
          <cell r="U232">
            <v>0</v>
          </cell>
          <cell r="V232">
            <v>5</v>
          </cell>
          <cell r="W232">
            <v>1</v>
          </cell>
          <cell r="X232">
            <v>2</v>
          </cell>
          <cell r="Y232">
            <v>0</v>
          </cell>
          <cell r="Z232">
            <v>5</v>
          </cell>
          <cell r="AA232">
            <v>0</v>
          </cell>
          <cell r="AB232">
            <v>0</v>
          </cell>
          <cell r="AC232">
            <v>0</v>
          </cell>
          <cell r="AD232">
            <v>8</v>
          </cell>
          <cell r="AE232">
            <v>2</v>
          </cell>
          <cell r="AF232">
            <v>2</v>
          </cell>
          <cell r="AG232">
            <v>0</v>
          </cell>
          <cell r="AH232">
            <v>0</v>
          </cell>
          <cell r="AI232">
            <v>0</v>
          </cell>
          <cell r="AJ232">
            <v>1</v>
          </cell>
          <cell r="AK232">
            <v>0</v>
          </cell>
          <cell r="AL232">
            <v>0</v>
          </cell>
          <cell r="AM232">
            <v>0</v>
          </cell>
          <cell r="AN232">
            <v>1</v>
          </cell>
          <cell r="AO232">
            <v>0</v>
          </cell>
          <cell r="AP232">
            <v>0</v>
          </cell>
          <cell r="AQ232">
            <v>0</v>
          </cell>
          <cell r="AR232">
            <v>5</v>
          </cell>
          <cell r="AS232">
            <v>0</v>
          </cell>
          <cell r="AT232">
            <v>0</v>
          </cell>
          <cell r="AU232">
            <v>0</v>
          </cell>
          <cell r="AV232">
            <v>21</v>
          </cell>
          <cell r="AW232">
            <v>0</v>
          </cell>
          <cell r="AX232">
            <v>1</v>
          </cell>
          <cell r="AY232">
            <v>0</v>
          </cell>
          <cell r="AZ232">
            <v>43</v>
          </cell>
          <cell r="BA232">
            <v>5</v>
          </cell>
          <cell r="BB232">
            <v>3</v>
          </cell>
          <cell r="BC232">
            <v>0</v>
          </cell>
          <cell r="BD232">
            <v>22</v>
          </cell>
          <cell r="BE232">
            <v>1</v>
          </cell>
          <cell r="BF232">
            <v>2</v>
          </cell>
          <cell r="BG232">
            <v>0</v>
          </cell>
          <cell r="BH232">
            <v>2</v>
          </cell>
          <cell r="BI232">
            <v>0</v>
          </cell>
          <cell r="BJ232">
            <v>6</v>
          </cell>
          <cell r="BK232">
            <v>0</v>
          </cell>
        </row>
        <row r="233">
          <cell r="A233" t="str">
            <v>0708</v>
          </cell>
          <cell r="B233" t="str">
            <v>M</v>
          </cell>
          <cell r="D233" t="str">
            <v>광주</v>
          </cell>
          <cell r="E233" t="str">
            <v>동광주</v>
          </cell>
          <cell r="F233">
            <v>163</v>
          </cell>
          <cell r="G233">
            <v>15</v>
          </cell>
          <cell r="H233">
            <v>31</v>
          </cell>
          <cell r="I233">
            <v>1</v>
          </cell>
          <cell r="J233">
            <v>2</v>
          </cell>
          <cell r="K233">
            <v>1</v>
          </cell>
          <cell r="L233">
            <v>67</v>
          </cell>
          <cell r="M233">
            <v>5</v>
          </cell>
          <cell r="N233">
            <v>37</v>
          </cell>
          <cell r="O233">
            <v>2</v>
          </cell>
          <cell r="P233">
            <v>82</v>
          </cell>
          <cell r="Q233">
            <v>10</v>
          </cell>
          <cell r="R233">
            <v>44</v>
          </cell>
          <cell r="S233">
            <v>3</v>
          </cell>
          <cell r="T233">
            <v>11</v>
          </cell>
          <cell r="U233">
            <v>0</v>
          </cell>
          <cell r="V233">
            <v>5</v>
          </cell>
          <cell r="W233">
            <v>0</v>
          </cell>
          <cell r="X233">
            <v>2</v>
          </cell>
          <cell r="Y233">
            <v>0</v>
          </cell>
          <cell r="Z233">
            <v>5</v>
          </cell>
          <cell r="AA233">
            <v>0</v>
          </cell>
          <cell r="AB233">
            <v>0</v>
          </cell>
          <cell r="AC233">
            <v>0</v>
          </cell>
          <cell r="AD233">
            <v>8</v>
          </cell>
          <cell r="AE233">
            <v>1</v>
          </cell>
          <cell r="AF233">
            <v>2</v>
          </cell>
          <cell r="AG233">
            <v>0</v>
          </cell>
          <cell r="AH233">
            <v>0</v>
          </cell>
          <cell r="AI233">
            <v>0</v>
          </cell>
          <cell r="AJ233">
            <v>1</v>
          </cell>
          <cell r="AK233">
            <v>0</v>
          </cell>
          <cell r="AL233">
            <v>1</v>
          </cell>
          <cell r="AM233">
            <v>0</v>
          </cell>
          <cell r="AN233">
            <v>2</v>
          </cell>
          <cell r="AO233">
            <v>0</v>
          </cell>
          <cell r="AP233">
            <v>0</v>
          </cell>
          <cell r="AQ233">
            <v>0</v>
          </cell>
          <cell r="AR233">
            <v>5</v>
          </cell>
          <cell r="AS233">
            <v>0</v>
          </cell>
          <cell r="AT233">
            <v>0</v>
          </cell>
          <cell r="AU233">
            <v>0</v>
          </cell>
          <cell r="AV233">
            <v>23</v>
          </cell>
          <cell r="AW233">
            <v>2</v>
          </cell>
          <cell r="AX233">
            <v>5</v>
          </cell>
          <cell r="AY233">
            <v>0</v>
          </cell>
          <cell r="AZ233">
            <v>47</v>
          </cell>
          <cell r="BA233">
            <v>8</v>
          </cell>
          <cell r="BB233">
            <v>4</v>
          </cell>
          <cell r="BC233">
            <v>1</v>
          </cell>
          <cell r="BD233">
            <v>28</v>
          </cell>
          <cell r="BE233">
            <v>0</v>
          </cell>
          <cell r="BF233">
            <v>2</v>
          </cell>
          <cell r="BG233">
            <v>0</v>
          </cell>
          <cell r="BH233">
            <v>3</v>
          </cell>
          <cell r="BI233">
            <v>1</v>
          </cell>
          <cell r="BJ233">
            <v>7</v>
          </cell>
          <cell r="BK233">
            <v>1</v>
          </cell>
        </row>
        <row r="234">
          <cell r="A234" t="str">
            <v>0709</v>
          </cell>
          <cell r="B234" t="str">
            <v>M</v>
          </cell>
          <cell r="D234" t="str">
            <v>광주</v>
          </cell>
          <cell r="E234" t="str">
            <v>진월</v>
          </cell>
          <cell r="F234">
            <v>106</v>
          </cell>
          <cell r="G234">
            <v>18</v>
          </cell>
          <cell r="H234">
            <v>23</v>
          </cell>
          <cell r="I234">
            <v>6</v>
          </cell>
          <cell r="J234">
            <v>2</v>
          </cell>
          <cell r="K234">
            <v>1</v>
          </cell>
          <cell r="L234">
            <v>40</v>
          </cell>
          <cell r="M234">
            <v>5</v>
          </cell>
          <cell r="N234">
            <v>30</v>
          </cell>
          <cell r="O234">
            <v>8</v>
          </cell>
          <cell r="P234">
            <v>50</v>
          </cell>
          <cell r="Q234">
            <v>7</v>
          </cell>
          <cell r="R234">
            <v>26</v>
          </cell>
          <cell r="S234">
            <v>3</v>
          </cell>
          <cell r="T234">
            <v>9</v>
          </cell>
          <cell r="U234">
            <v>2</v>
          </cell>
          <cell r="V234">
            <v>4</v>
          </cell>
          <cell r="W234">
            <v>3</v>
          </cell>
          <cell r="X234">
            <v>1</v>
          </cell>
          <cell r="Y234">
            <v>0</v>
          </cell>
          <cell r="Z234">
            <v>4</v>
          </cell>
          <cell r="AA234">
            <v>1</v>
          </cell>
          <cell r="AB234">
            <v>0</v>
          </cell>
          <cell r="AC234">
            <v>0</v>
          </cell>
          <cell r="AD234">
            <v>6</v>
          </cell>
          <cell r="AE234">
            <v>1</v>
          </cell>
          <cell r="AF234">
            <v>2</v>
          </cell>
          <cell r="AG234">
            <v>0</v>
          </cell>
          <cell r="AH234">
            <v>0</v>
          </cell>
          <cell r="AI234">
            <v>0</v>
          </cell>
          <cell r="AJ234">
            <v>1</v>
          </cell>
          <cell r="AK234">
            <v>0</v>
          </cell>
          <cell r="AL234">
            <v>1</v>
          </cell>
          <cell r="AM234">
            <v>0</v>
          </cell>
          <cell r="AN234">
            <v>1</v>
          </cell>
          <cell r="AO234">
            <v>1</v>
          </cell>
          <cell r="AP234">
            <v>0</v>
          </cell>
          <cell r="AQ234">
            <v>0</v>
          </cell>
          <cell r="AR234">
            <v>3</v>
          </cell>
          <cell r="AS234">
            <v>0</v>
          </cell>
          <cell r="AT234">
            <v>0</v>
          </cell>
          <cell r="AU234">
            <v>0</v>
          </cell>
          <cell r="AV234">
            <v>14</v>
          </cell>
          <cell r="AW234">
            <v>2</v>
          </cell>
          <cell r="AX234">
            <v>4</v>
          </cell>
          <cell r="AY234">
            <v>0</v>
          </cell>
          <cell r="AZ234">
            <v>28</v>
          </cell>
          <cell r="BA234">
            <v>4</v>
          </cell>
          <cell r="BB234">
            <v>2</v>
          </cell>
          <cell r="BC234">
            <v>0</v>
          </cell>
          <cell r="BD234">
            <v>16</v>
          </cell>
          <cell r="BE234">
            <v>3</v>
          </cell>
          <cell r="BF234">
            <v>2</v>
          </cell>
          <cell r="BG234">
            <v>0</v>
          </cell>
          <cell r="BH234">
            <v>2</v>
          </cell>
          <cell r="BI234">
            <v>0</v>
          </cell>
          <cell r="BJ234">
            <v>4</v>
          </cell>
          <cell r="BK234">
            <v>0</v>
          </cell>
        </row>
        <row r="235">
          <cell r="A235" t="str">
            <v>0711</v>
          </cell>
          <cell r="B235" t="str">
            <v>M</v>
          </cell>
          <cell r="D235" t="str">
            <v>광주</v>
          </cell>
          <cell r="E235" t="str">
            <v>하남</v>
          </cell>
          <cell r="F235">
            <v>124</v>
          </cell>
          <cell r="G235">
            <v>17</v>
          </cell>
          <cell r="H235">
            <v>27</v>
          </cell>
          <cell r="I235">
            <v>2</v>
          </cell>
          <cell r="J235">
            <v>2</v>
          </cell>
          <cell r="K235">
            <v>0</v>
          </cell>
          <cell r="L235">
            <v>46</v>
          </cell>
          <cell r="M235">
            <v>9</v>
          </cell>
          <cell r="N235">
            <v>35</v>
          </cell>
          <cell r="O235">
            <v>4</v>
          </cell>
          <cell r="P235">
            <v>61</v>
          </cell>
          <cell r="Q235">
            <v>8</v>
          </cell>
          <cell r="R235">
            <v>28</v>
          </cell>
          <cell r="S235">
            <v>5</v>
          </cell>
          <cell r="T235">
            <v>11</v>
          </cell>
          <cell r="U235">
            <v>2</v>
          </cell>
          <cell r="V235">
            <v>5</v>
          </cell>
          <cell r="W235">
            <v>1</v>
          </cell>
          <cell r="X235">
            <v>2</v>
          </cell>
          <cell r="Y235">
            <v>0</v>
          </cell>
          <cell r="Z235">
            <v>4</v>
          </cell>
          <cell r="AA235">
            <v>0</v>
          </cell>
          <cell r="AB235">
            <v>0</v>
          </cell>
          <cell r="AC235">
            <v>0</v>
          </cell>
          <cell r="AD235">
            <v>7</v>
          </cell>
          <cell r="AE235">
            <v>1</v>
          </cell>
          <cell r="AF235">
            <v>2</v>
          </cell>
          <cell r="AG235">
            <v>0</v>
          </cell>
          <cell r="AH235">
            <v>0</v>
          </cell>
          <cell r="AI235">
            <v>0</v>
          </cell>
          <cell r="AJ235">
            <v>1</v>
          </cell>
          <cell r="AK235">
            <v>0</v>
          </cell>
          <cell r="AL235">
            <v>1</v>
          </cell>
          <cell r="AM235">
            <v>0</v>
          </cell>
          <cell r="AN235">
            <v>1</v>
          </cell>
          <cell r="AO235">
            <v>0</v>
          </cell>
          <cell r="AP235">
            <v>0</v>
          </cell>
          <cell r="AQ235">
            <v>0</v>
          </cell>
          <cell r="AR235">
            <v>4</v>
          </cell>
          <cell r="AS235">
            <v>0</v>
          </cell>
          <cell r="AT235">
            <v>0</v>
          </cell>
          <cell r="AU235">
            <v>0</v>
          </cell>
          <cell r="AV235">
            <v>18</v>
          </cell>
          <cell r="AW235">
            <v>4</v>
          </cell>
          <cell r="AX235">
            <v>2</v>
          </cell>
          <cell r="AY235">
            <v>0</v>
          </cell>
          <cell r="AZ235">
            <v>36</v>
          </cell>
          <cell r="BA235">
            <v>4</v>
          </cell>
          <cell r="BB235">
            <v>3</v>
          </cell>
          <cell r="BC235">
            <v>1</v>
          </cell>
          <cell r="BD235">
            <v>17</v>
          </cell>
          <cell r="BE235">
            <v>3</v>
          </cell>
          <cell r="BF235">
            <v>1</v>
          </cell>
          <cell r="BG235">
            <v>1</v>
          </cell>
          <cell r="BH235">
            <v>2</v>
          </cell>
          <cell r="BI235">
            <v>0</v>
          </cell>
          <cell r="BJ235">
            <v>5</v>
          </cell>
          <cell r="BK235">
            <v>0</v>
          </cell>
        </row>
        <row r="236">
          <cell r="A236" t="str">
            <v>0712</v>
          </cell>
          <cell r="B236" t="str">
            <v>M</v>
          </cell>
          <cell r="D236" t="str">
            <v>광주</v>
          </cell>
          <cell r="E236" t="str">
            <v>광산</v>
          </cell>
          <cell r="F236">
            <v>123</v>
          </cell>
          <cell r="G236">
            <v>21</v>
          </cell>
          <cell r="H236">
            <v>25</v>
          </cell>
          <cell r="I236">
            <v>3</v>
          </cell>
          <cell r="J236">
            <v>2</v>
          </cell>
          <cell r="K236">
            <v>1</v>
          </cell>
          <cell r="L236">
            <v>43</v>
          </cell>
          <cell r="M236">
            <v>8</v>
          </cell>
          <cell r="N236">
            <v>32</v>
          </cell>
          <cell r="O236">
            <v>3</v>
          </cell>
          <cell r="P236">
            <v>64</v>
          </cell>
          <cell r="Q236">
            <v>11</v>
          </cell>
          <cell r="R236">
            <v>27</v>
          </cell>
          <cell r="S236">
            <v>7</v>
          </cell>
          <cell r="T236">
            <v>10</v>
          </cell>
          <cell r="U236">
            <v>0</v>
          </cell>
          <cell r="V236">
            <v>4</v>
          </cell>
          <cell r="W236">
            <v>0</v>
          </cell>
          <cell r="X236">
            <v>2</v>
          </cell>
          <cell r="Y236">
            <v>0</v>
          </cell>
          <cell r="Z236">
            <v>4</v>
          </cell>
          <cell r="AA236">
            <v>0</v>
          </cell>
          <cell r="AB236">
            <v>0</v>
          </cell>
          <cell r="AC236">
            <v>0</v>
          </cell>
          <cell r="AD236">
            <v>7</v>
          </cell>
          <cell r="AE236">
            <v>1</v>
          </cell>
          <cell r="AF236">
            <v>1</v>
          </cell>
          <cell r="AG236">
            <v>1</v>
          </cell>
          <cell r="AH236">
            <v>0</v>
          </cell>
          <cell r="AI236">
            <v>0</v>
          </cell>
          <cell r="AJ236">
            <v>1</v>
          </cell>
          <cell r="AK236">
            <v>0</v>
          </cell>
          <cell r="AL236">
            <v>1</v>
          </cell>
          <cell r="AM236">
            <v>0</v>
          </cell>
          <cell r="AN236">
            <v>2</v>
          </cell>
          <cell r="AO236">
            <v>0</v>
          </cell>
          <cell r="AP236">
            <v>0</v>
          </cell>
          <cell r="AQ236">
            <v>0</v>
          </cell>
          <cell r="AR236">
            <v>3</v>
          </cell>
          <cell r="AS236">
            <v>1</v>
          </cell>
          <cell r="AT236">
            <v>0</v>
          </cell>
          <cell r="AU236">
            <v>0</v>
          </cell>
          <cell r="AV236">
            <v>16</v>
          </cell>
          <cell r="AW236">
            <v>1</v>
          </cell>
          <cell r="AX236">
            <v>3</v>
          </cell>
          <cell r="AY236">
            <v>0</v>
          </cell>
          <cell r="AZ236">
            <v>40</v>
          </cell>
          <cell r="BA236">
            <v>9</v>
          </cell>
          <cell r="BB236">
            <v>3</v>
          </cell>
          <cell r="BC236">
            <v>1</v>
          </cell>
          <cell r="BD236">
            <v>17</v>
          </cell>
          <cell r="BE236">
            <v>5</v>
          </cell>
          <cell r="BF236">
            <v>1</v>
          </cell>
          <cell r="BG236">
            <v>0</v>
          </cell>
          <cell r="BH236">
            <v>1</v>
          </cell>
          <cell r="BI236">
            <v>1</v>
          </cell>
          <cell r="BJ236">
            <v>5</v>
          </cell>
          <cell r="BK236">
            <v>0</v>
          </cell>
        </row>
        <row r="237">
          <cell r="A237" t="str">
            <v>0714</v>
          </cell>
          <cell r="B237" t="str">
            <v>M</v>
          </cell>
          <cell r="D237" t="str">
            <v>광주</v>
          </cell>
          <cell r="E237" t="str">
            <v>영광</v>
          </cell>
          <cell r="F237">
            <v>40</v>
          </cell>
          <cell r="G237">
            <v>3</v>
          </cell>
          <cell r="H237">
            <v>9</v>
          </cell>
          <cell r="I237">
            <v>0</v>
          </cell>
          <cell r="J237">
            <v>1</v>
          </cell>
          <cell r="K237">
            <v>0</v>
          </cell>
          <cell r="L237">
            <v>19</v>
          </cell>
          <cell r="M237">
            <v>3</v>
          </cell>
          <cell r="N237">
            <v>13</v>
          </cell>
          <cell r="O237">
            <v>0</v>
          </cell>
          <cell r="P237">
            <v>12</v>
          </cell>
          <cell r="Q237">
            <v>0</v>
          </cell>
          <cell r="R237">
            <v>15</v>
          </cell>
          <cell r="S237">
            <v>3</v>
          </cell>
          <cell r="T237">
            <v>4</v>
          </cell>
          <cell r="U237">
            <v>0</v>
          </cell>
          <cell r="V237">
            <v>2</v>
          </cell>
          <cell r="W237">
            <v>0</v>
          </cell>
          <cell r="X237">
            <v>0</v>
          </cell>
          <cell r="Y237">
            <v>0</v>
          </cell>
          <cell r="Z237">
            <v>2</v>
          </cell>
          <cell r="AA237">
            <v>0</v>
          </cell>
          <cell r="AB237">
            <v>0</v>
          </cell>
          <cell r="AC237">
            <v>0</v>
          </cell>
          <cell r="AD237">
            <v>2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1</v>
          </cell>
          <cell r="AK237">
            <v>0</v>
          </cell>
          <cell r="AL237">
            <v>1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1</v>
          </cell>
          <cell r="AS237">
            <v>0</v>
          </cell>
          <cell r="AT237">
            <v>0</v>
          </cell>
          <cell r="AU237">
            <v>0</v>
          </cell>
          <cell r="AV237">
            <v>4</v>
          </cell>
          <cell r="AW237">
            <v>0</v>
          </cell>
          <cell r="AX237">
            <v>1</v>
          </cell>
          <cell r="AY237">
            <v>0</v>
          </cell>
          <cell r="AZ237">
            <v>6</v>
          </cell>
          <cell r="BA237">
            <v>0</v>
          </cell>
          <cell r="BB237">
            <v>1</v>
          </cell>
          <cell r="BC237">
            <v>0</v>
          </cell>
          <cell r="BD237">
            <v>9</v>
          </cell>
          <cell r="BE237">
            <v>3</v>
          </cell>
          <cell r="BF237">
            <v>1</v>
          </cell>
          <cell r="BG237">
            <v>0</v>
          </cell>
          <cell r="BH237">
            <v>2</v>
          </cell>
          <cell r="BI237">
            <v>0</v>
          </cell>
          <cell r="BJ237">
            <v>2</v>
          </cell>
          <cell r="BK237">
            <v>0</v>
          </cell>
        </row>
        <row r="238">
          <cell r="A238" t="str">
            <v>0715</v>
          </cell>
          <cell r="B238" t="str">
            <v>M</v>
          </cell>
          <cell r="D238" t="str">
            <v>광주</v>
          </cell>
          <cell r="E238" t="str">
            <v>장성</v>
          </cell>
          <cell r="F238">
            <v>34</v>
          </cell>
          <cell r="G238">
            <v>1</v>
          </cell>
          <cell r="H238">
            <v>8</v>
          </cell>
          <cell r="I238">
            <v>0</v>
          </cell>
          <cell r="J238">
            <v>0</v>
          </cell>
          <cell r="K238">
            <v>0</v>
          </cell>
          <cell r="L238">
            <v>15</v>
          </cell>
          <cell r="M238">
            <v>1</v>
          </cell>
          <cell r="N238">
            <v>10</v>
          </cell>
          <cell r="O238">
            <v>0</v>
          </cell>
          <cell r="P238">
            <v>13</v>
          </cell>
          <cell r="Q238">
            <v>1</v>
          </cell>
          <cell r="R238">
            <v>11</v>
          </cell>
          <cell r="S238">
            <v>0</v>
          </cell>
          <cell r="T238">
            <v>3</v>
          </cell>
          <cell r="U238">
            <v>0</v>
          </cell>
          <cell r="V238">
            <v>1</v>
          </cell>
          <cell r="W238">
            <v>0</v>
          </cell>
          <cell r="X238">
            <v>1</v>
          </cell>
          <cell r="Y238">
            <v>0</v>
          </cell>
          <cell r="Z238">
            <v>1</v>
          </cell>
          <cell r="AA238">
            <v>0</v>
          </cell>
          <cell r="AB238">
            <v>0</v>
          </cell>
          <cell r="AC238">
            <v>0</v>
          </cell>
          <cell r="AD238">
            <v>2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1</v>
          </cell>
          <cell r="AK238">
            <v>0</v>
          </cell>
          <cell r="AL238">
            <v>1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1</v>
          </cell>
          <cell r="AS238">
            <v>0</v>
          </cell>
          <cell r="AT238">
            <v>0</v>
          </cell>
          <cell r="AU238">
            <v>0</v>
          </cell>
          <cell r="AV238">
            <v>4</v>
          </cell>
          <cell r="AW238">
            <v>1</v>
          </cell>
          <cell r="AX238">
            <v>1</v>
          </cell>
          <cell r="AY238">
            <v>0</v>
          </cell>
          <cell r="AZ238">
            <v>7</v>
          </cell>
          <cell r="BA238">
            <v>0</v>
          </cell>
          <cell r="BB238">
            <v>1</v>
          </cell>
          <cell r="BC238">
            <v>0</v>
          </cell>
          <cell r="BD238">
            <v>7</v>
          </cell>
          <cell r="BE238">
            <v>0</v>
          </cell>
          <cell r="BF238">
            <v>0</v>
          </cell>
          <cell r="BG238">
            <v>0</v>
          </cell>
          <cell r="BH238">
            <v>1</v>
          </cell>
          <cell r="BI238">
            <v>0</v>
          </cell>
          <cell r="BJ238">
            <v>2</v>
          </cell>
          <cell r="BK238">
            <v>0</v>
          </cell>
        </row>
        <row r="239">
          <cell r="A239" t="str">
            <v>1601</v>
          </cell>
          <cell r="B239" t="str">
            <v>M</v>
          </cell>
          <cell r="D239" t="str">
            <v>광주</v>
          </cell>
          <cell r="E239" t="str">
            <v>광주대형</v>
          </cell>
          <cell r="F239">
            <v>0</v>
          </cell>
          <cell r="G239">
            <v>1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1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1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1</v>
          </cell>
        </row>
        <row r="240">
          <cell r="A240" t="str">
            <v>1602</v>
          </cell>
          <cell r="B240" t="str">
            <v>M</v>
          </cell>
          <cell r="D240" t="str">
            <v>광주</v>
          </cell>
          <cell r="E240" t="str">
            <v>광주택시</v>
          </cell>
          <cell r="F240">
            <v>32</v>
          </cell>
          <cell r="G240">
            <v>8</v>
          </cell>
          <cell r="H240">
            <v>0</v>
          </cell>
          <cell r="I240">
            <v>0</v>
          </cell>
          <cell r="J240">
            <v>32</v>
          </cell>
          <cell r="K240">
            <v>8</v>
          </cell>
          <cell r="L240">
            <v>0</v>
          </cell>
          <cell r="M240">
            <v>0</v>
          </cell>
          <cell r="N240">
            <v>32</v>
          </cell>
          <cell r="O240">
            <v>8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</row>
        <row r="241">
          <cell r="A241" t="str">
            <v>0915</v>
          </cell>
          <cell r="B241" t="str">
            <v>N</v>
          </cell>
          <cell r="D241" t="str">
            <v>경북</v>
          </cell>
          <cell r="E241" t="str">
            <v>포항</v>
          </cell>
          <cell r="F241">
            <v>142</v>
          </cell>
          <cell r="G241">
            <v>12</v>
          </cell>
          <cell r="H241">
            <v>28</v>
          </cell>
          <cell r="I241">
            <v>3</v>
          </cell>
          <cell r="J241">
            <v>3</v>
          </cell>
          <cell r="K241">
            <v>0</v>
          </cell>
          <cell r="L241">
            <v>51</v>
          </cell>
          <cell r="M241">
            <v>2</v>
          </cell>
          <cell r="N241">
            <v>47</v>
          </cell>
          <cell r="O241">
            <v>8</v>
          </cell>
          <cell r="P241">
            <v>62</v>
          </cell>
          <cell r="Q241">
            <v>2</v>
          </cell>
          <cell r="R241">
            <v>33</v>
          </cell>
          <cell r="S241">
            <v>2</v>
          </cell>
          <cell r="T241">
            <v>22</v>
          </cell>
          <cell r="U241">
            <v>5</v>
          </cell>
          <cell r="V241">
            <v>4</v>
          </cell>
          <cell r="W241">
            <v>2</v>
          </cell>
          <cell r="X241">
            <v>1</v>
          </cell>
          <cell r="Y241">
            <v>0</v>
          </cell>
          <cell r="Z241">
            <v>6</v>
          </cell>
          <cell r="AA241">
            <v>0</v>
          </cell>
          <cell r="AB241">
            <v>0</v>
          </cell>
          <cell r="AC241">
            <v>0</v>
          </cell>
          <cell r="AD241">
            <v>6</v>
          </cell>
          <cell r="AE241">
            <v>1</v>
          </cell>
          <cell r="AF241">
            <v>4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1</v>
          </cell>
          <cell r="AM241">
            <v>0</v>
          </cell>
          <cell r="AN241">
            <v>2</v>
          </cell>
          <cell r="AO241">
            <v>0</v>
          </cell>
          <cell r="AP241">
            <v>0</v>
          </cell>
          <cell r="AQ241">
            <v>0</v>
          </cell>
          <cell r="AR241">
            <v>4</v>
          </cell>
          <cell r="AS241">
            <v>0</v>
          </cell>
          <cell r="AT241">
            <v>1</v>
          </cell>
          <cell r="AU241">
            <v>0</v>
          </cell>
          <cell r="AV241">
            <v>18</v>
          </cell>
          <cell r="AW241">
            <v>0</v>
          </cell>
          <cell r="AX241">
            <v>4</v>
          </cell>
          <cell r="AY241">
            <v>0</v>
          </cell>
          <cell r="AZ241">
            <v>34</v>
          </cell>
          <cell r="BA241">
            <v>2</v>
          </cell>
          <cell r="BB241">
            <v>2</v>
          </cell>
          <cell r="BC241">
            <v>0</v>
          </cell>
          <cell r="BD241">
            <v>23</v>
          </cell>
          <cell r="BE241">
            <v>1</v>
          </cell>
          <cell r="BF241">
            <v>1</v>
          </cell>
          <cell r="BG241">
            <v>0</v>
          </cell>
          <cell r="BH241">
            <v>2</v>
          </cell>
          <cell r="BI241">
            <v>0</v>
          </cell>
          <cell r="BJ241">
            <v>4</v>
          </cell>
          <cell r="BK241">
            <v>1</v>
          </cell>
        </row>
        <row r="242">
          <cell r="A242" t="str">
            <v>0916</v>
          </cell>
          <cell r="B242" t="str">
            <v>N</v>
          </cell>
          <cell r="D242" t="str">
            <v>경북</v>
          </cell>
          <cell r="E242" t="str">
            <v>영덕</v>
          </cell>
          <cell r="F242">
            <v>67</v>
          </cell>
          <cell r="G242">
            <v>4</v>
          </cell>
          <cell r="H242">
            <v>12</v>
          </cell>
          <cell r="I242">
            <v>2</v>
          </cell>
          <cell r="J242">
            <v>2</v>
          </cell>
          <cell r="K242">
            <v>0</v>
          </cell>
          <cell r="L242">
            <v>31</v>
          </cell>
          <cell r="M242">
            <v>2</v>
          </cell>
          <cell r="N242">
            <v>19</v>
          </cell>
          <cell r="O242">
            <v>2</v>
          </cell>
          <cell r="P242">
            <v>26</v>
          </cell>
          <cell r="Q242">
            <v>1</v>
          </cell>
          <cell r="R242">
            <v>22</v>
          </cell>
          <cell r="S242">
            <v>1</v>
          </cell>
          <cell r="T242">
            <v>9</v>
          </cell>
          <cell r="U242">
            <v>0</v>
          </cell>
          <cell r="V242">
            <v>2</v>
          </cell>
          <cell r="W242">
            <v>1</v>
          </cell>
          <cell r="X242">
            <v>0</v>
          </cell>
          <cell r="Y242">
            <v>0</v>
          </cell>
          <cell r="Z242">
            <v>3</v>
          </cell>
          <cell r="AA242">
            <v>0</v>
          </cell>
          <cell r="AB242">
            <v>0</v>
          </cell>
          <cell r="AC242">
            <v>0</v>
          </cell>
          <cell r="AD242">
            <v>2</v>
          </cell>
          <cell r="AE242">
            <v>1</v>
          </cell>
          <cell r="AF242">
            <v>1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1</v>
          </cell>
          <cell r="AO242">
            <v>0</v>
          </cell>
          <cell r="AP242">
            <v>0</v>
          </cell>
          <cell r="AQ242">
            <v>0</v>
          </cell>
          <cell r="AR242">
            <v>3</v>
          </cell>
          <cell r="AS242">
            <v>0</v>
          </cell>
          <cell r="AT242">
            <v>0</v>
          </cell>
          <cell r="AU242">
            <v>0</v>
          </cell>
          <cell r="AV242">
            <v>9</v>
          </cell>
          <cell r="AW242">
            <v>1</v>
          </cell>
          <cell r="AX242">
            <v>2</v>
          </cell>
          <cell r="AY242">
            <v>0</v>
          </cell>
          <cell r="AZ242">
            <v>11</v>
          </cell>
          <cell r="BA242">
            <v>0</v>
          </cell>
          <cell r="BB242">
            <v>2</v>
          </cell>
          <cell r="BC242">
            <v>0</v>
          </cell>
          <cell r="BD242">
            <v>15</v>
          </cell>
          <cell r="BE242">
            <v>1</v>
          </cell>
          <cell r="BF242">
            <v>1</v>
          </cell>
          <cell r="BG242">
            <v>0</v>
          </cell>
          <cell r="BH242">
            <v>1</v>
          </cell>
          <cell r="BI242">
            <v>0</v>
          </cell>
          <cell r="BJ242">
            <v>3</v>
          </cell>
          <cell r="BK242">
            <v>0</v>
          </cell>
        </row>
        <row r="243">
          <cell r="A243" t="str">
            <v>0918</v>
          </cell>
          <cell r="B243" t="str">
            <v>N</v>
          </cell>
          <cell r="D243" t="str">
            <v>경북</v>
          </cell>
          <cell r="E243" t="str">
            <v>포항남부</v>
          </cell>
          <cell r="F243">
            <v>140</v>
          </cell>
          <cell r="G243">
            <v>17</v>
          </cell>
          <cell r="H243">
            <v>33</v>
          </cell>
          <cell r="I243">
            <v>4</v>
          </cell>
          <cell r="J243">
            <v>3</v>
          </cell>
          <cell r="K243">
            <v>0</v>
          </cell>
          <cell r="L243">
            <v>54</v>
          </cell>
          <cell r="M243">
            <v>7</v>
          </cell>
          <cell r="N243">
            <v>46</v>
          </cell>
          <cell r="O243">
            <v>2</v>
          </cell>
          <cell r="P243">
            <v>64</v>
          </cell>
          <cell r="Q243">
            <v>8</v>
          </cell>
          <cell r="R243">
            <v>30</v>
          </cell>
          <cell r="S243">
            <v>7</v>
          </cell>
          <cell r="T243">
            <v>21</v>
          </cell>
          <cell r="U243">
            <v>2</v>
          </cell>
          <cell r="V243">
            <v>5</v>
          </cell>
          <cell r="W243">
            <v>0</v>
          </cell>
          <cell r="X243">
            <v>1</v>
          </cell>
          <cell r="Y243">
            <v>0</v>
          </cell>
          <cell r="Z243">
            <v>5</v>
          </cell>
          <cell r="AA243">
            <v>0</v>
          </cell>
          <cell r="AB243">
            <v>0</v>
          </cell>
          <cell r="AC243">
            <v>0</v>
          </cell>
          <cell r="AD243">
            <v>6</v>
          </cell>
          <cell r="AE243">
            <v>0</v>
          </cell>
          <cell r="AF243">
            <v>3</v>
          </cell>
          <cell r="AG243">
            <v>0</v>
          </cell>
          <cell r="AH243">
            <v>0</v>
          </cell>
          <cell r="AI243">
            <v>0</v>
          </cell>
          <cell r="AJ243">
            <v>1</v>
          </cell>
          <cell r="AK243">
            <v>0</v>
          </cell>
          <cell r="AL243">
            <v>1</v>
          </cell>
          <cell r="AM243">
            <v>0</v>
          </cell>
          <cell r="AN243">
            <v>2</v>
          </cell>
          <cell r="AO243">
            <v>2</v>
          </cell>
          <cell r="AP243">
            <v>0</v>
          </cell>
          <cell r="AQ243">
            <v>0</v>
          </cell>
          <cell r="AR243">
            <v>9</v>
          </cell>
          <cell r="AS243">
            <v>2</v>
          </cell>
          <cell r="AT243">
            <v>0</v>
          </cell>
          <cell r="AU243">
            <v>0</v>
          </cell>
          <cell r="AV243">
            <v>24</v>
          </cell>
          <cell r="AW243">
            <v>0</v>
          </cell>
          <cell r="AX243">
            <v>4</v>
          </cell>
          <cell r="AY243">
            <v>0</v>
          </cell>
          <cell r="AZ243">
            <v>25</v>
          </cell>
          <cell r="BA243">
            <v>4</v>
          </cell>
          <cell r="BB243">
            <v>2</v>
          </cell>
          <cell r="BC243">
            <v>0</v>
          </cell>
          <cell r="BD243">
            <v>21</v>
          </cell>
          <cell r="BE243">
            <v>7</v>
          </cell>
          <cell r="BF243">
            <v>1</v>
          </cell>
          <cell r="BG243">
            <v>0</v>
          </cell>
          <cell r="BH243">
            <v>2</v>
          </cell>
          <cell r="BI243">
            <v>0</v>
          </cell>
          <cell r="BJ243">
            <v>4</v>
          </cell>
          <cell r="BK243">
            <v>0</v>
          </cell>
        </row>
        <row r="244">
          <cell r="A244" t="str">
            <v>0919</v>
          </cell>
          <cell r="B244" t="str">
            <v>N</v>
          </cell>
          <cell r="D244" t="str">
            <v>경북</v>
          </cell>
          <cell r="E244" t="str">
            <v>경주</v>
          </cell>
          <cell r="F244">
            <v>162</v>
          </cell>
          <cell r="G244">
            <v>16</v>
          </cell>
          <cell r="H244">
            <v>34</v>
          </cell>
          <cell r="I244">
            <v>5</v>
          </cell>
          <cell r="J244">
            <v>4</v>
          </cell>
          <cell r="K244">
            <v>0</v>
          </cell>
          <cell r="L244">
            <v>67</v>
          </cell>
          <cell r="M244">
            <v>6</v>
          </cell>
          <cell r="N244">
            <v>50</v>
          </cell>
          <cell r="O244">
            <v>5</v>
          </cell>
          <cell r="P244">
            <v>70</v>
          </cell>
          <cell r="Q244">
            <v>7</v>
          </cell>
          <cell r="R244">
            <v>42</v>
          </cell>
          <cell r="S244">
            <v>4</v>
          </cell>
          <cell r="T244">
            <v>23</v>
          </cell>
          <cell r="U244">
            <v>3</v>
          </cell>
          <cell r="V244">
            <v>5</v>
          </cell>
          <cell r="W244">
            <v>0</v>
          </cell>
          <cell r="X244">
            <v>1</v>
          </cell>
          <cell r="Y244">
            <v>0</v>
          </cell>
          <cell r="Z244">
            <v>6</v>
          </cell>
          <cell r="AA244">
            <v>1</v>
          </cell>
          <cell r="AB244">
            <v>0</v>
          </cell>
          <cell r="AC244">
            <v>0</v>
          </cell>
          <cell r="AD244">
            <v>6</v>
          </cell>
          <cell r="AE244">
            <v>0</v>
          </cell>
          <cell r="AF244">
            <v>3</v>
          </cell>
          <cell r="AG244">
            <v>1</v>
          </cell>
          <cell r="AH244">
            <v>0</v>
          </cell>
          <cell r="AI244">
            <v>0</v>
          </cell>
          <cell r="AJ244">
            <v>1</v>
          </cell>
          <cell r="AK244">
            <v>0</v>
          </cell>
          <cell r="AL244">
            <v>1</v>
          </cell>
          <cell r="AM244">
            <v>0</v>
          </cell>
          <cell r="AN244">
            <v>2</v>
          </cell>
          <cell r="AO244">
            <v>1</v>
          </cell>
          <cell r="AP244">
            <v>0</v>
          </cell>
          <cell r="AQ244">
            <v>0</v>
          </cell>
          <cell r="AR244">
            <v>9</v>
          </cell>
          <cell r="AS244">
            <v>2</v>
          </cell>
          <cell r="AT244">
            <v>0</v>
          </cell>
          <cell r="AU244">
            <v>0</v>
          </cell>
          <cell r="AV244">
            <v>25</v>
          </cell>
          <cell r="AW244">
            <v>2</v>
          </cell>
          <cell r="AX244">
            <v>4</v>
          </cell>
          <cell r="AY244">
            <v>0</v>
          </cell>
          <cell r="AZ244">
            <v>30</v>
          </cell>
          <cell r="BA244">
            <v>2</v>
          </cell>
          <cell r="BB244">
            <v>3</v>
          </cell>
          <cell r="BC244">
            <v>1</v>
          </cell>
          <cell r="BD244">
            <v>29</v>
          </cell>
          <cell r="BE244">
            <v>3</v>
          </cell>
          <cell r="BF244">
            <v>2</v>
          </cell>
          <cell r="BG244">
            <v>0</v>
          </cell>
          <cell r="BH244">
            <v>2</v>
          </cell>
          <cell r="BI244">
            <v>0</v>
          </cell>
          <cell r="BJ244">
            <v>6</v>
          </cell>
          <cell r="BK244">
            <v>0</v>
          </cell>
        </row>
        <row r="245">
          <cell r="A245" t="str">
            <v>0920</v>
          </cell>
          <cell r="B245" t="str">
            <v>N</v>
          </cell>
          <cell r="D245" t="str">
            <v>경북</v>
          </cell>
          <cell r="E245" t="str">
            <v>안동</v>
          </cell>
          <cell r="F245">
            <v>120</v>
          </cell>
          <cell r="G245">
            <v>10</v>
          </cell>
          <cell r="H245">
            <v>23</v>
          </cell>
          <cell r="I245">
            <v>4</v>
          </cell>
          <cell r="J245">
            <v>3</v>
          </cell>
          <cell r="K245">
            <v>0</v>
          </cell>
          <cell r="L245">
            <v>56</v>
          </cell>
          <cell r="M245">
            <v>2</v>
          </cell>
          <cell r="N245">
            <v>33</v>
          </cell>
          <cell r="O245">
            <v>4</v>
          </cell>
          <cell r="P245">
            <v>49</v>
          </cell>
          <cell r="Q245">
            <v>4</v>
          </cell>
          <cell r="R245">
            <v>38</v>
          </cell>
          <cell r="S245">
            <v>2</v>
          </cell>
          <cell r="T245">
            <v>15</v>
          </cell>
          <cell r="U245">
            <v>1</v>
          </cell>
          <cell r="V245">
            <v>4</v>
          </cell>
          <cell r="W245">
            <v>0</v>
          </cell>
          <cell r="X245">
            <v>0</v>
          </cell>
          <cell r="Y245">
            <v>0</v>
          </cell>
          <cell r="Z245">
            <v>4</v>
          </cell>
          <cell r="AA245">
            <v>1</v>
          </cell>
          <cell r="AB245">
            <v>0</v>
          </cell>
          <cell r="AC245">
            <v>0</v>
          </cell>
          <cell r="AD245">
            <v>4</v>
          </cell>
          <cell r="AE245">
            <v>2</v>
          </cell>
          <cell r="AF245">
            <v>2</v>
          </cell>
          <cell r="AG245">
            <v>0</v>
          </cell>
          <cell r="AH245">
            <v>0</v>
          </cell>
          <cell r="AI245">
            <v>0</v>
          </cell>
          <cell r="AJ245">
            <v>1</v>
          </cell>
          <cell r="AK245">
            <v>0</v>
          </cell>
          <cell r="AL245">
            <v>0</v>
          </cell>
          <cell r="AM245">
            <v>0</v>
          </cell>
          <cell r="AN245">
            <v>2</v>
          </cell>
          <cell r="AO245">
            <v>1</v>
          </cell>
          <cell r="AP245">
            <v>0</v>
          </cell>
          <cell r="AQ245">
            <v>0</v>
          </cell>
          <cell r="AR245">
            <v>6</v>
          </cell>
          <cell r="AS245">
            <v>0</v>
          </cell>
          <cell r="AT245">
            <v>0</v>
          </cell>
          <cell r="AU245">
            <v>0</v>
          </cell>
          <cell r="AV245">
            <v>18</v>
          </cell>
          <cell r="AW245">
            <v>0</v>
          </cell>
          <cell r="AX245">
            <v>3</v>
          </cell>
          <cell r="AY245">
            <v>0</v>
          </cell>
          <cell r="AZ245">
            <v>20</v>
          </cell>
          <cell r="BA245">
            <v>3</v>
          </cell>
          <cell r="BB245">
            <v>3</v>
          </cell>
          <cell r="BC245">
            <v>1</v>
          </cell>
          <cell r="BD245">
            <v>26</v>
          </cell>
          <cell r="BE245">
            <v>0</v>
          </cell>
          <cell r="BF245">
            <v>2</v>
          </cell>
          <cell r="BG245">
            <v>1</v>
          </cell>
          <cell r="BH245">
            <v>2</v>
          </cell>
          <cell r="BI245">
            <v>0</v>
          </cell>
          <cell r="BJ245">
            <v>5</v>
          </cell>
          <cell r="BK245">
            <v>0</v>
          </cell>
        </row>
        <row r="246">
          <cell r="A246" t="str">
            <v>0921</v>
          </cell>
          <cell r="B246" t="str">
            <v>N</v>
          </cell>
          <cell r="D246" t="str">
            <v>경북</v>
          </cell>
          <cell r="E246" t="str">
            <v>의성</v>
          </cell>
          <cell r="F246">
            <v>51</v>
          </cell>
          <cell r="G246">
            <v>6</v>
          </cell>
          <cell r="H246">
            <v>10</v>
          </cell>
          <cell r="I246">
            <v>1</v>
          </cell>
          <cell r="J246">
            <v>1</v>
          </cell>
          <cell r="K246">
            <v>0</v>
          </cell>
          <cell r="L246">
            <v>28</v>
          </cell>
          <cell r="M246">
            <v>2</v>
          </cell>
          <cell r="N246">
            <v>11</v>
          </cell>
          <cell r="O246">
            <v>2</v>
          </cell>
          <cell r="P246">
            <v>21</v>
          </cell>
          <cell r="Q246">
            <v>2</v>
          </cell>
          <cell r="R246">
            <v>19</v>
          </cell>
          <cell r="S246">
            <v>2</v>
          </cell>
          <cell r="T246">
            <v>5</v>
          </cell>
          <cell r="U246">
            <v>1</v>
          </cell>
          <cell r="V246">
            <v>1</v>
          </cell>
          <cell r="W246">
            <v>0</v>
          </cell>
          <cell r="X246">
            <v>0</v>
          </cell>
          <cell r="Y246">
            <v>0</v>
          </cell>
          <cell r="Z246">
            <v>1</v>
          </cell>
          <cell r="AA246">
            <v>0</v>
          </cell>
          <cell r="AB246">
            <v>0</v>
          </cell>
          <cell r="AC246">
            <v>0</v>
          </cell>
          <cell r="AD246">
            <v>2</v>
          </cell>
          <cell r="AE246">
            <v>1</v>
          </cell>
          <cell r="AF246">
            <v>1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1</v>
          </cell>
          <cell r="AO246">
            <v>0</v>
          </cell>
          <cell r="AP246">
            <v>0</v>
          </cell>
          <cell r="AQ246">
            <v>0</v>
          </cell>
          <cell r="AR246">
            <v>4</v>
          </cell>
          <cell r="AS246">
            <v>0</v>
          </cell>
          <cell r="AT246">
            <v>0</v>
          </cell>
          <cell r="AU246">
            <v>0</v>
          </cell>
          <cell r="AV246">
            <v>9</v>
          </cell>
          <cell r="AW246">
            <v>0</v>
          </cell>
          <cell r="AX246">
            <v>1</v>
          </cell>
          <cell r="AY246">
            <v>0</v>
          </cell>
          <cell r="AZ246">
            <v>6</v>
          </cell>
          <cell r="BA246">
            <v>2</v>
          </cell>
          <cell r="BB246">
            <v>1</v>
          </cell>
          <cell r="BC246">
            <v>1</v>
          </cell>
          <cell r="BD246">
            <v>12</v>
          </cell>
          <cell r="BE246">
            <v>1</v>
          </cell>
          <cell r="BF246">
            <v>2</v>
          </cell>
          <cell r="BG246">
            <v>0</v>
          </cell>
          <cell r="BH246">
            <v>1</v>
          </cell>
          <cell r="BI246">
            <v>0</v>
          </cell>
          <cell r="BJ246">
            <v>3</v>
          </cell>
          <cell r="BK246">
            <v>0</v>
          </cell>
        </row>
        <row r="247">
          <cell r="A247" t="str">
            <v>0922</v>
          </cell>
          <cell r="B247" t="str">
            <v>N</v>
          </cell>
          <cell r="D247" t="str">
            <v>경북</v>
          </cell>
          <cell r="E247" t="str">
            <v>진보</v>
          </cell>
          <cell r="F247">
            <v>32</v>
          </cell>
          <cell r="G247">
            <v>6</v>
          </cell>
          <cell r="H247">
            <v>7</v>
          </cell>
          <cell r="I247">
            <v>2</v>
          </cell>
          <cell r="J247">
            <v>1</v>
          </cell>
          <cell r="K247">
            <v>0</v>
          </cell>
          <cell r="L247">
            <v>18</v>
          </cell>
          <cell r="M247">
            <v>2</v>
          </cell>
          <cell r="N247">
            <v>9</v>
          </cell>
          <cell r="O247">
            <v>4</v>
          </cell>
          <cell r="P247">
            <v>12</v>
          </cell>
          <cell r="Q247">
            <v>0</v>
          </cell>
          <cell r="R247">
            <v>11</v>
          </cell>
          <cell r="S247">
            <v>2</v>
          </cell>
          <cell r="T247">
            <v>4</v>
          </cell>
          <cell r="U247">
            <v>2</v>
          </cell>
          <cell r="V247">
            <v>1</v>
          </cell>
          <cell r="W247">
            <v>0</v>
          </cell>
          <cell r="X247">
            <v>0</v>
          </cell>
          <cell r="Y247">
            <v>0</v>
          </cell>
          <cell r="Z247">
            <v>1</v>
          </cell>
          <cell r="AA247">
            <v>1</v>
          </cell>
          <cell r="AB247">
            <v>0</v>
          </cell>
          <cell r="AC247">
            <v>0</v>
          </cell>
          <cell r="AD247">
            <v>1</v>
          </cell>
          <cell r="AE247">
            <v>1</v>
          </cell>
          <cell r="AF247">
            <v>1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2</v>
          </cell>
          <cell r="AO247">
            <v>0</v>
          </cell>
          <cell r="AP247">
            <v>0</v>
          </cell>
          <cell r="AQ247">
            <v>0</v>
          </cell>
          <cell r="AR247">
            <v>1</v>
          </cell>
          <cell r="AS247">
            <v>0</v>
          </cell>
          <cell r="AT247">
            <v>0</v>
          </cell>
          <cell r="AU247">
            <v>0</v>
          </cell>
          <cell r="AV247">
            <v>7</v>
          </cell>
          <cell r="AW247">
            <v>0</v>
          </cell>
          <cell r="AX247">
            <v>1</v>
          </cell>
          <cell r="AY247">
            <v>0</v>
          </cell>
          <cell r="AZ247">
            <v>1</v>
          </cell>
          <cell r="BA247">
            <v>0</v>
          </cell>
          <cell r="BB247">
            <v>0</v>
          </cell>
          <cell r="BC247">
            <v>0</v>
          </cell>
          <cell r="BD247">
            <v>8</v>
          </cell>
          <cell r="BE247">
            <v>2</v>
          </cell>
          <cell r="BF247">
            <v>1</v>
          </cell>
          <cell r="BG247">
            <v>0</v>
          </cell>
          <cell r="BH247">
            <v>0</v>
          </cell>
          <cell r="BI247">
            <v>0</v>
          </cell>
          <cell r="BJ247">
            <v>2</v>
          </cell>
          <cell r="BK247">
            <v>0</v>
          </cell>
        </row>
        <row r="248">
          <cell r="A248" t="str">
            <v>0924</v>
          </cell>
          <cell r="B248" t="str">
            <v>N</v>
          </cell>
          <cell r="D248" t="str">
            <v>경북</v>
          </cell>
          <cell r="E248" t="str">
            <v>경산</v>
          </cell>
          <cell r="F248">
            <v>127</v>
          </cell>
          <cell r="G248">
            <v>14</v>
          </cell>
          <cell r="H248">
            <v>21</v>
          </cell>
          <cell r="I248">
            <v>4</v>
          </cell>
          <cell r="J248">
            <v>3</v>
          </cell>
          <cell r="K248">
            <v>0</v>
          </cell>
          <cell r="L248">
            <v>57</v>
          </cell>
          <cell r="M248">
            <v>3</v>
          </cell>
          <cell r="N248">
            <v>32</v>
          </cell>
          <cell r="O248">
            <v>5</v>
          </cell>
          <cell r="P248">
            <v>56</v>
          </cell>
          <cell r="Q248">
            <v>6</v>
          </cell>
          <cell r="R248">
            <v>39</v>
          </cell>
          <cell r="S248">
            <v>3</v>
          </cell>
          <cell r="T248">
            <v>15</v>
          </cell>
          <cell r="U248">
            <v>2</v>
          </cell>
          <cell r="V248">
            <v>3</v>
          </cell>
          <cell r="W248">
            <v>0</v>
          </cell>
          <cell r="X248">
            <v>1</v>
          </cell>
          <cell r="Y248">
            <v>0</v>
          </cell>
          <cell r="Z248">
            <v>3</v>
          </cell>
          <cell r="AA248">
            <v>0</v>
          </cell>
          <cell r="AB248">
            <v>0</v>
          </cell>
          <cell r="AC248">
            <v>0</v>
          </cell>
          <cell r="AD248">
            <v>4</v>
          </cell>
          <cell r="AE248">
            <v>1</v>
          </cell>
          <cell r="AF248">
            <v>2</v>
          </cell>
          <cell r="AG248">
            <v>1</v>
          </cell>
          <cell r="AH248">
            <v>0</v>
          </cell>
          <cell r="AI248">
            <v>0</v>
          </cell>
          <cell r="AJ248">
            <v>1</v>
          </cell>
          <cell r="AK248">
            <v>1</v>
          </cell>
          <cell r="AL248">
            <v>0</v>
          </cell>
          <cell r="AM248">
            <v>0</v>
          </cell>
          <cell r="AN248">
            <v>2</v>
          </cell>
          <cell r="AO248">
            <v>1</v>
          </cell>
          <cell r="AP248">
            <v>0</v>
          </cell>
          <cell r="AQ248">
            <v>0</v>
          </cell>
          <cell r="AR248">
            <v>5</v>
          </cell>
          <cell r="AS248">
            <v>0</v>
          </cell>
          <cell r="AT248">
            <v>0</v>
          </cell>
          <cell r="AU248">
            <v>0</v>
          </cell>
          <cell r="AV248">
            <v>18</v>
          </cell>
          <cell r="AW248">
            <v>0</v>
          </cell>
          <cell r="AX248">
            <v>3</v>
          </cell>
          <cell r="AY248">
            <v>0</v>
          </cell>
          <cell r="AZ248">
            <v>28</v>
          </cell>
          <cell r="BA248">
            <v>5</v>
          </cell>
          <cell r="BB248">
            <v>3</v>
          </cell>
          <cell r="BC248">
            <v>0</v>
          </cell>
          <cell r="BD248">
            <v>27</v>
          </cell>
          <cell r="BE248">
            <v>2</v>
          </cell>
          <cell r="BF248">
            <v>2</v>
          </cell>
          <cell r="BG248">
            <v>0</v>
          </cell>
          <cell r="BH248">
            <v>2</v>
          </cell>
          <cell r="BI248">
            <v>0</v>
          </cell>
          <cell r="BJ248">
            <v>5</v>
          </cell>
          <cell r="BK248">
            <v>1</v>
          </cell>
        </row>
        <row r="249">
          <cell r="A249" t="str">
            <v>0925</v>
          </cell>
          <cell r="B249" t="str">
            <v>N</v>
          </cell>
          <cell r="D249" t="str">
            <v>경북</v>
          </cell>
          <cell r="E249" t="str">
            <v>영천</v>
          </cell>
          <cell r="F249">
            <v>45</v>
          </cell>
          <cell r="G249">
            <v>8</v>
          </cell>
          <cell r="H249">
            <v>8</v>
          </cell>
          <cell r="I249">
            <v>0</v>
          </cell>
          <cell r="J249">
            <v>1</v>
          </cell>
          <cell r="K249">
            <v>5</v>
          </cell>
          <cell r="L249">
            <v>20</v>
          </cell>
          <cell r="M249">
            <v>3</v>
          </cell>
          <cell r="N249">
            <v>13</v>
          </cell>
          <cell r="O249">
            <v>5</v>
          </cell>
          <cell r="P249">
            <v>17</v>
          </cell>
          <cell r="Q249">
            <v>1</v>
          </cell>
          <cell r="R249">
            <v>15</v>
          </cell>
          <cell r="S249">
            <v>2</v>
          </cell>
          <cell r="T249">
            <v>6</v>
          </cell>
          <cell r="U249">
            <v>0</v>
          </cell>
          <cell r="V249">
            <v>1</v>
          </cell>
          <cell r="W249">
            <v>0</v>
          </cell>
          <cell r="X249">
            <v>1</v>
          </cell>
          <cell r="Y249">
            <v>0</v>
          </cell>
          <cell r="Z249">
            <v>2</v>
          </cell>
          <cell r="AA249">
            <v>0</v>
          </cell>
          <cell r="AB249">
            <v>0</v>
          </cell>
          <cell r="AC249">
            <v>0</v>
          </cell>
          <cell r="AD249">
            <v>1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1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2</v>
          </cell>
          <cell r="AS249">
            <v>0</v>
          </cell>
          <cell r="AT249">
            <v>0</v>
          </cell>
          <cell r="AU249">
            <v>0</v>
          </cell>
          <cell r="AV249">
            <v>5</v>
          </cell>
          <cell r="AW249">
            <v>1</v>
          </cell>
          <cell r="AX249">
            <v>1</v>
          </cell>
          <cell r="AY249">
            <v>0</v>
          </cell>
          <cell r="AZ249">
            <v>9</v>
          </cell>
          <cell r="BA249">
            <v>0</v>
          </cell>
          <cell r="BB249">
            <v>1</v>
          </cell>
          <cell r="BC249">
            <v>0</v>
          </cell>
          <cell r="BD249">
            <v>10</v>
          </cell>
          <cell r="BE249">
            <v>2</v>
          </cell>
          <cell r="BF249">
            <v>2</v>
          </cell>
          <cell r="BG249">
            <v>0</v>
          </cell>
          <cell r="BH249">
            <v>0</v>
          </cell>
          <cell r="BI249">
            <v>0</v>
          </cell>
          <cell r="BJ249">
            <v>2</v>
          </cell>
          <cell r="BK249">
            <v>0</v>
          </cell>
        </row>
        <row r="250">
          <cell r="A250" t="str">
            <v>0926</v>
          </cell>
          <cell r="B250" t="str">
            <v>N</v>
          </cell>
          <cell r="D250" t="str">
            <v>경북</v>
          </cell>
          <cell r="E250" t="str">
            <v>영주</v>
          </cell>
          <cell r="F250">
            <v>85</v>
          </cell>
          <cell r="G250">
            <v>12</v>
          </cell>
          <cell r="H250">
            <v>18</v>
          </cell>
          <cell r="I250">
            <v>2</v>
          </cell>
          <cell r="J250">
            <v>2</v>
          </cell>
          <cell r="K250">
            <v>0</v>
          </cell>
          <cell r="L250">
            <v>45</v>
          </cell>
          <cell r="M250">
            <v>4</v>
          </cell>
          <cell r="N250">
            <v>22</v>
          </cell>
          <cell r="O250">
            <v>3</v>
          </cell>
          <cell r="P250">
            <v>32</v>
          </cell>
          <cell r="Q250">
            <v>6</v>
          </cell>
          <cell r="R250">
            <v>31</v>
          </cell>
          <cell r="S250">
            <v>3</v>
          </cell>
          <cell r="T250">
            <v>10</v>
          </cell>
          <cell r="U250">
            <v>3</v>
          </cell>
          <cell r="V250">
            <v>2</v>
          </cell>
          <cell r="W250">
            <v>0</v>
          </cell>
          <cell r="X250">
            <v>1</v>
          </cell>
          <cell r="Y250">
            <v>0</v>
          </cell>
          <cell r="Z250">
            <v>2</v>
          </cell>
          <cell r="AA250">
            <v>0</v>
          </cell>
          <cell r="AB250">
            <v>0</v>
          </cell>
          <cell r="AC250">
            <v>0</v>
          </cell>
          <cell r="AD250">
            <v>3</v>
          </cell>
          <cell r="AE250">
            <v>0</v>
          </cell>
          <cell r="AF250">
            <v>1</v>
          </cell>
          <cell r="AG250">
            <v>0</v>
          </cell>
          <cell r="AH250">
            <v>0</v>
          </cell>
          <cell r="AI250">
            <v>0</v>
          </cell>
          <cell r="AJ250">
            <v>1</v>
          </cell>
          <cell r="AK250">
            <v>0</v>
          </cell>
          <cell r="AL250">
            <v>0</v>
          </cell>
          <cell r="AM250">
            <v>0</v>
          </cell>
          <cell r="AN250">
            <v>3</v>
          </cell>
          <cell r="AO250">
            <v>0</v>
          </cell>
          <cell r="AP250">
            <v>0</v>
          </cell>
          <cell r="AQ250">
            <v>0</v>
          </cell>
          <cell r="AR250">
            <v>5</v>
          </cell>
          <cell r="AS250">
            <v>2</v>
          </cell>
          <cell r="AT250">
            <v>0</v>
          </cell>
          <cell r="AU250">
            <v>0</v>
          </cell>
          <cell r="AV250">
            <v>14</v>
          </cell>
          <cell r="AW250">
            <v>1</v>
          </cell>
          <cell r="AX250">
            <v>2</v>
          </cell>
          <cell r="AY250">
            <v>0</v>
          </cell>
          <cell r="AZ250">
            <v>8</v>
          </cell>
          <cell r="BA250">
            <v>3</v>
          </cell>
          <cell r="BB250">
            <v>3</v>
          </cell>
          <cell r="BC250">
            <v>1</v>
          </cell>
          <cell r="BD250">
            <v>21</v>
          </cell>
          <cell r="BE250">
            <v>2</v>
          </cell>
          <cell r="BF250">
            <v>1</v>
          </cell>
          <cell r="BG250">
            <v>0</v>
          </cell>
          <cell r="BH250">
            <v>2</v>
          </cell>
          <cell r="BI250">
            <v>0</v>
          </cell>
          <cell r="BJ250">
            <v>4</v>
          </cell>
          <cell r="BK250">
            <v>0</v>
          </cell>
        </row>
        <row r="251">
          <cell r="A251" t="str">
            <v>0928</v>
          </cell>
          <cell r="B251" t="str">
            <v>N</v>
          </cell>
          <cell r="D251" t="str">
            <v>경북</v>
          </cell>
          <cell r="E251" t="str">
            <v>문경</v>
          </cell>
          <cell r="F251">
            <v>113</v>
          </cell>
          <cell r="G251">
            <v>9</v>
          </cell>
          <cell r="H251">
            <v>23</v>
          </cell>
          <cell r="I251">
            <v>3</v>
          </cell>
          <cell r="J251">
            <v>3</v>
          </cell>
          <cell r="K251">
            <v>0</v>
          </cell>
          <cell r="L251">
            <v>61</v>
          </cell>
          <cell r="M251">
            <v>2</v>
          </cell>
          <cell r="N251">
            <v>30</v>
          </cell>
          <cell r="O251">
            <v>5</v>
          </cell>
          <cell r="P251">
            <v>49</v>
          </cell>
          <cell r="Q251">
            <v>2</v>
          </cell>
          <cell r="R251">
            <v>34</v>
          </cell>
          <cell r="S251">
            <v>2</v>
          </cell>
          <cell r="T251">
            <v>14</v>
          </cell>
          <cell r="U251">
            <v>3</v>
          </cell>
          <cell r="V251">
            <v>3</v>
          </cell>
          <cell r="W251">
            <v>0</v>
          </cell>
          <cell r="X251">
            <v>0</v>
          </cell>
          <cell r="Y251">
            <v>0</v>
          </cell>
          <cell r="Z251">
            <v>4</v>
          </cell>
          <cell r="AA251">
            <v>0</v>
          </cell>
          <cell r="AB251">
            <v>0</v>
          </cell>
          <cell r="AC251">
            <v>0</v>
          </cell>
          <cell r="AD251">
            <v>4</v>
          </cell>
          <cell r="AE251">
            <v>0</v>
          </cell>
          <cell r="AF251">
            <v>1</v>
          </cell>
          <cell r="AG251">
            <v>2</v>
          </cell>
          <cell r="AH251">
            <v>0</v>
          </cell>
          <cell r="AI251">
            <v>0</v>
          </cell>
          <cell r="AJ251">
            <v>1</v>
          </cell>
          <cell r="AK251">
            <v>0</v>
          </cell>
          <cell r="AL251">
            <v>0</v>
          </cell>
          <cell r="AM251">
            <v>0</v>
          </cell>
          <cell r="AN251">
            <v>3</v>
          </cell>
          <cell r="AO251">
            <v>0</v>
          </cell>
          <cell r="AP251">
            <v>0</v>
          </cell>
          <cell r="AQ251">
            <v>0</v>
          </cell>
          <cell r="AR251">
            <v>7</v>
          </cell>
          <cell r="AS251">
            <v>1</v>
          </cell>
          <cell r="AT251">
            <v>0</v>
          </cell>
          <cell r="AU251">
            <v>0</v>
          </cell>
          <cell r="AV251">
            <v>27</v>
          </cell>
          <cell r="AW251">
            <v>0</v>
          </cell>
          <cell r="AX251">
            <v>3</v>
          </cell>
          <cell r="AY251">
            <v>0</v>
          </cell>
          <cell r="AZ251">
            <v>9</v>
          </cell>
          <cell r="BA251">
            <v>1</v>
          </cell>
          <cell r="BB251">
            <v>2</v>
          </cell>
          <cell r="BC251">
            <v>0</v>
          </cell>
          <cell r="BD251">
            <v>24</v>
          </cell>
          <cell r="BE251">
            <v>1</v>
          </cell>
          <cell r="BF251">
            <v>1</v>
          </cell>
          <cell r="BG251">
            <v>0</v>
          </cell>
          <cell r="BH251">
            <v>2</v>
          </cell>
          <cell r="BI251">
            <v>0</v>
          </cell>
          <cell r="BJ251">
            <v>5</v>
          </cell>
          <cell r="BK251">
            <v>1</v>
          </cell>
        </row>
        <row r="252">
          <cell r="A252" t="str">
            <v>0929</v>
          </cell>
          <cell r="B252" t="str">
            <v>N</v>
          </cell>
          <cell r="D252" t="str">
            <v>경북</v>
          </cell>
          <cell r="E252" t="str">
            <v>상주</v>
          </cell>
          <cell r="F252">
            <v>58</v>
          </cell>
          <cell r="G252">
            <v>10</v>
          </cell>
          <cell r="H252">
            <v>11</v>
          </cell>
          <cell r="I252">
            <v>0</v>
          </cell>
          <cell r="J252">
            <v>1</v>
          </cell>
          <cell r="K252">
            <v>0</v>
          </cell>
          <cell r="L252">
            <v>27</v>
          </cell>
          <cell r="M252">
            <v>3</v>
          </cell>
          <cell r="N252">
            <v>14</v>
          </cell>
          <cell r="O252">
            <v>3</v>
          </cell>
          <cell r="P252">
            <v>25</v>
          </cell>
          <cell r="Q252">
            <v>4</v>
          </cell>
          <cell r="R252">
            <v>19</v>
          </cell>
          <cell r="S252">
            <v>3</v>
          </cell>
          <cell r="T252">
            <v>6</v>
          </cell>
          <cell r="U252">
            <v>3</v>
          </cell>
          <cell r="V252">
            <v>2</v>
          </cell>
          <cell r="W252">
            <v>0</v>
          </cell>
          <cell r="X252">
            <v>1</v>
          </cell>
          <cell r="Y252">
            <v>0</v>
          </cell>
          <cell r="Z252">
            <v>2</v>
          </cell>
          <cell r="AA252">
            <v>0</v>
          </cell>
          <cell r="AB252">
            <v>0</v>
          </cell>
          <cell r="AC252">
            <v>0</v>
          </cell>
          <cell r="AD252">
            <v>1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1</v>
          </cell>
          <cell r="AK252">
            <v>0</v>
          </cell>
          <cell r="AL252">
            <v>0</v>
          </cell>
          <cell r="AM252">
            <v>0</v>
          </cell>
          <cell r="AN252">
            <v>1</v>
          </cell>
          <cell r="AO252">
            <v>0</v>
          </cell>
          <cell r="AP252">
            <v>0</v>
          </cell>
          <cell r="AQ252">
            <v>0</v>
          </cell>
          <cell r="AR252">
            <v>3</v>
          </cell>
          <cell r="AS252">
            <v>0</v>
          </cell>
          <cell r="AT252">
            <v>0</v>
          </cell>
          <cell r="AU252">
            <v>0</v>
          </cell>
          <cell r="AV252">
            <v>8</v>
          </cell>
          <cell r="AW252">
            <v>0</v>
          </cell>
          <cell r="AX252">
            <v>2</v>
          </cell>
          <cell r="AY252">
            <v>0</v>
          </cell>
          <cell r="AZ252">
            <v>11</v>
          </cell>
          <cell r="BA252">
            <v>4</v>
          </cell>
          <cell r="BB252">
            <v>1</v>
          </cell>
          <cell r="BC252">
            <v>0</v>
          </cell>
          <cell r="BD252">
            <v>13</v>
          </cell>
          <cell r="BE252">
            <v>3</v>
          </cell>
          <cell r="BF252">
            <v>1</v>
          </cell>
          <cell r="BG252">
            <v>0</v>
          </cell>
          <cell r="BH252">
            <v>1</v>
          </cell>
          <cell r="BI252">
            <v>0</v>
          </cell>
          <cell r="BJ252">
            <v>3</v>
          </cell>
          <cell r="BK252">
            <v>0</v>
          </cell>
        </row>
        <row r="253">
          <cell r="A253" t="str">
            <v>1703</v>
          </cell>
          <cell r="B253" t="str">
            <v>N</v>
          </cell>
          <cell r="D253" t="str">
            <v>경북</v>
          </cell>
          <cell r="E253" t="str">
            <v>포항서부</v>
          </cell>
          <cell r="F253">
            <v>125</v>
          </cell>
          <cell r="G253">
            <v>22</v>
          </cell>
          <cell r="H253">
            <v>31</v>
          </cell>
          <cell r="I253">
            <v>6</v>
          </cell>
          <cell r="J253">
            <v>6</v>
          </cell>
          <cell r="K253">
            <v>0</v>
          </cell>
          <cell r="L253">
            <v>50</v>
          </cell>
          <cell r="M253">
            <v>5</v>
          </cell>
          <cell r="N253">
            <v>43</v>
          </cell>
          <cell r="O253">
            <v>5</v>
          </cell>
          <cell r="P253">
            <v>54</v>
          </cell>
          <cell r="Q253">
            <v>14</v>
          </cell>
          <cell r="R253">
            <v>28</v>
          </cell>
          <cell r="S253">
            <v>3</v>
          </cell>
          <cell r="T253">
            <v>19</v>
          </cell>
          <cell r="U253">
            <v>3</v>
          </cell>
          <cell r="V253">
            <v>6</v>
          </cell>
          <cell r="W253">
            <v>0</v>
          </cell>
          <cell r="X253">
            <v>0</v>
          </cell>
          <cell r="Y253">
            <v>0</v>
          </cell>
          <cell r="Z253">
            <v>5</v>
          </cell>
          <cell r="AA253">
            <v>0</v>
          </cell>
          <cell r="AB253">
            <v>0</v>
          </cell>
          <cell r="AC253">
            <v>0</v>
          </cell>
          <cell r="AD253">
            <v>6</v>
          </cell>
          <cell r="AE253">
            <v>1</v>
          </cell>
          <cell r="AF253">
            <v>1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1</v>
          </cell>
          <cell r="AN253">
            <v>2</v>
          </cell>
          <cell r="AO253">
            <v>1</v>
          </cell>
          <cell r="AP253">
            <v>0</v>
          </cell>
          <cell r="AQ253">
            <v>0</v>
          </cell>
          <cell r="AR253">
            <v>11</v>
          </cell>
          <cell r="AS253">
            <v>3</v>
          </cell>
          <cell r="AT253">
            <v>0</v>
          </cell>
          <cell r="AU253">
            <v>0</v>
          </cell>
          <cell r="AV253">
            <v>22</v>
          </cell>
          <cell r="AW253">
            <v>2</v>
          </cell>
          <cell r="AX253">
            <v>3</v>
          </cell>
          <cell r="AY253">
            <v>0</v>
          </cell>
          <cell r="AZ253">
            <v>16</v>
          </cell>
          <cell r="BA253">
            <v>8</v>
          </cell>
          <cell r="BB253">
            <v>2</v>
          </cell>
          <cell r="BC253">
            <v>0</v>
          </cell>
          <cell r="BD253">
            <v>19</v>
          </cell>
          <cell r="BE253">
            <v>2</v>
          </cell>
          <cell r="BF253">
            <v>1</v>
          </cell>
          <cell r="BG253">
            <v>0</v>
          </cell>
          <cell r="BH253">
            <v>2</v>
          </cell>
          <cell r="BI253">
            <v>0</v>
          </cell>
          <cell r="BJ253">
            <v>4</v>
          </cell>
          <cell r="BK253">
            <v>1</v>
          </cell>
        </row>
        <row r="254">
          <cell r="A254" t="str">
            <v>0901</v>
          </cell>
          <cell r="B254" t="str">
            <v>O</v>
          </cell>
          <cell r="D254" t="str">
            <v>대구</v>
          </cell>
          <cell r="E254" t="str">
            <v>남대구</v>
          </cell>
          <cell r="F254">
            <v>230</v>
          </cell>
          <cell r="G254">
            <v>23</v>
          </cell>
          <cell r="H254">
            <v>38</v>
          </cell>
          <cell r="I254">
            <v>5</v>
          </cell>
          <cell r="J254">
            <v>4</v>
          </cell>
          <cell r="K254">
            <v>1</v>
          </cell>
          <cell r="L254">
            <v>89</v>
          </cell>
          <cell r="M254">
            <v>11</v>
          </cell>
          <cell r="N254">
            <v>48</v>
          </cell>
          <cell r="O254">
            <v>5</v>
          </cell>
          <cell r="P254">
            <v>135</v>
          </cell>
          <cell r="Q254">
            <v>11</v>
          </cell>
          <cell r="R254">
            <v>47</v>
          </cell>
          <cell r="S254">
            <v>7</v>
          </cell>
          <cell r="T254">
            <v>18</v>
          </cell>
          <cell r="U254">
            <v>2</v>
          </cell>
          <cell r="V254">
            <v>5</v>
          </cell>
          <cell r="W254">
            <v>0</v>
          </cell>
          <cell r="X254">
            <v>2</v>
          </cell>
          <cell r="Y254">
            <v>0</v>
          </cell>
          <cell r="Z254">
            <v>7</v>
          </cell>
          <cell r="AA254">
            <v>0</v>
          </cell>
          <cell r="AB254">
            <v>0</v>
          </cell>
          <cell r="AC254">
            <v>0</v>
          </cell>
          <cell r="AD254">
            <v>7</v>
          </cell>
          <cell r="AE254">
            <v>1</v>
          </cell>
          <cell r="AF254">
            <v>2</v>
          </cell>
          <cell r="AG254">
            <v>1</v>
          </cell>
          <cell r="AH254">
            <v>0</v>
          </cell>
          <cell r="AI254">
            <v>0</v>
          </cell>
          <cell r="AJ254">
            <v>2</v>
          </cell>
          <cell r="AK254">
            <v>0</v>
          </cell>
          <cell r="AL254">
            <v>1</v>
          </cell>
          <cell r="AM254">
            <v>0</v>
          </cell>
          <cell r="AN254">
            <v>3</v>
          </cell>
          <cell r="AO254">
            <v>2</v>
          </cell>
          <cell r="AP254">
            <v>0</v>
          </cell>
          <cell r="AQ254">
            <v>0</v>
          </cell>
          <cell r="AR254">
            <v>9</v>
          </cell>
          <cell r="AS254">
            <v>1</v>
          </cell>
          <cell r="AT254">
            <v>0</v>
          </cell>
          <cell r="AU254">
            <v>0</v>
          </cell>
          <cell r="AV254">
            <v>42</v>
          </cell>
          <cell r="AW254">
            <v>4</v>
          </cell>
          <cell r="AX254">
            <v>7</v>
          </cell>
          <cell r="AY254">
            <v>0</v>
          </cell>
          <cell r="AZ254">
            <v>74</v>
          </cell>
          <cell r="BA254">
            <v>4</v>
          </cell>
          <cell r="BB254">
            <v>5</v>
          </cell>
          <cell r="BC254">
            <v>0</v>
          </cell>
          <cell r="BD254">
            <v>29</v>
          </cell>
          <cell r="BE254">
            <v>5</v>
          </cell>
          <cell r="BF254">
            <v>3</v>
          </cell>
          <cell r="BG254">
            <v>0</v>
          </cell>
          <cell r="BH254">
            <v>2</v>
          </cell>
          <cell r="BI254">
            <v>0</v>
          </cell>
          <cell r="BJ254">
            <v>8</v>
          </cell>
          <cell r="BK254">
            <v>2</v>
          </cell>
        </row>
        <row r="255">
          <cell r="A255" t="str">
            <v>0902</v>
          </cell>
          <cell r="B255" t="str">
            <v>O</v>
          </cell>
          <cell r="D255" t="str">
            <v>대구</v>
          </cell>
          <cell r="E255" t="str">
            <v>대구중앙</v>
          </cell>
          <cell r="F255">
            <v>124</v>
          </cell>
          <cell r="G255">
            <v>6</v>
          </cell>
          <cell r="H255">
            <v>18</v>
          </cell>
          <cell r="I255">
            <v>1</v>
          </cell>
          <cell r="J255">
            <v>2</v>
          </cell>
          <cell r="K255">
            <v>0</v>
          </cell>
          <cell r="L255">
            <v>51</v>
          </cell>
          <cell r="M255">
            <v>1</v>
          </cell>
          <cell r="N255">
            <v>25</v>
          </cell>
          <cell r="O255">
            <v>2</v>
          </cell>
          <cell r="P255">
            <v>70</v>
          </cell>
          <cell r="Q255">
            <v>3</v>
          </cell>
          <cell r="R255">
            <v>29</v>
          </cell>
          <cell r="S255">
            <v>1</v>
          </cell>
          <cell r="T255">
            <v>11</v>
          </cell>
          <cell r="U255">
            <v>1</v>
          </cell>
          <cell r="V255">
            <v>2</v>
          </cell>
          <cell r="W255">
            <v>1</v>
          </cell>
          <cell r="X255">
            <v>0</v>
          </cell>
          <cell r="Y255">
            <v>0</v>
          </cell>
          <cell r="Z255">
            <v>4</v>
          </cell>
          <cell r="AA255">
            <v>0</v>
          </cell>
          <cell r="AB255">
            <v>0</v>
          </cell>
          <cell r="AC255">
            <v>0</v>
          </cell>
          <cell r="AD255">
            <v>3</v>
          </cell>
          <cell r="AE255">
            <v>0</v>
          </cell>
          <cell r="AF255">
            <v>1</v>
          </cell>
          <cell r="AG255">
            <v>0</v>
          </cell>
          <cell r="AH255">
            <v>0</v>
          </cell>
          <cell r="AI255">
            <v>0</v>
          </cell>
          <cell r="AJ255">
            <v>1</v>
          </cell>
          <cell r="AK255">
            <v>0</v>
          </cell>
          <cell r="AL255">
            <v>1</v>
          </cell>
          <cell r="AM255">
            <v>0</v>
          </cell>
          <cell r="AN255">
            <v>2</v>
          </cell>
          <cell r="AO255">
            <v>0</v>
          </cell>
          <cell r="AP255">
            <v>0</v>
          </cell>
          <cell r="AQ255">
            <v>0</v>
          </cell>
          <cell r="AR255">
            <v>4</v>
          </cell>
          <cell r="AS255">
            <v>0</v>
          </cell>
          <cell r="AT255">
            <v>0</v>
          </cell>
          <cell r="AU255">
            <v>0</v>
          </cell>
          <cell r="AV255">
            <v>22</v>
          </cell>
          <cell r="AW255">
            <v>0</v>
          </cell>
          <cell r="AX255">
            <v>4</v>
          </cell>
          <cell r="AY255">
            <v>0</v>
          </cell>
          <cell r="AZ255">
            <v>38</v>
          </cell>
          <cell r="BA255">
            <v>3</v>
          </cell>
          <cell r="BB255">
            <v>3</v>
          </cell>
          <cell r="BC255">
            <v>0</v>
          </cell>
          <cell r="BD255">
            <v>18</v>
          </cell>
          <cell r="BE255">
            <v>1</v>
          </cell>
          <cell r="BF255">
            <v>2</v>
          </cell>
          <cell r="BG255">
            <v>0</v>
          </cell>
          <cell r="BH255">
            <v>2</v>
          </cell>
          <cell r="BI255">
            <v>0</v>
          </cell>
          <cell r="BJ255">
            <v>4</v>
          </cell>
          <cell r="BK255">
            <v>0</v>
          </cell>
        </row>
        <row r="256">
          <cell r="A256" t="str">
            <v>0903</v>
          </cell>
          <cell r="B256" t="str">
            <v>O</v>
          </cell>
          <cell r="D256" t="str">
            <v>대구</v>
          </cell>
          <cell r="E256" t="str">
            <v>만촌</v>
          </cell>
          <cell r="F256">
            <v>87</v>
          </cell>
          <cell r="G256">
            <v>9</v>
          </cell>
          <cell r="H256">
            <v>15</v>
          </cell>
          <cell r="I256">
            <v>5</v>
          </cell>
          <cell r="J256">
            <v>2</v>
          </cell>
          <cell r="K256">
            <v>2</v>
          </cell>
          <cell r="L256">
            <v>35</v>
          </cell>
          <cell r="M256">
            <v>1</v>
          </cell>
          <cell r="N256">
            <v>21</v>
          </cell>
          <cell r="O256">
            <v>6</v>
          </cell>
          <cell r="P256">
            <v>46</v>
          </cell>
          <cell r="Q256">
            <v>3</v>
          </cell>
          <cell r="R256">
            <v>20</v>
          </cell>
          <cell r="S256">
            <v>0</v>
          </cell>
          <cell r="T256">
            <v>8</v>
          </cell>
          <cell r="U256">
            <v>0</v>
          </cell>
          <cell r="V256">
            <v>1</v>
          </cell>
          <cell r="W256">
            <v>2</v>
          </cell>
          <cell r="X256">
            <v>2</v>
          </cell>
          <cell r="Y256">
            <v>1</v>
          </cell>
          <cell r="Z256">
            <v>4</v>
          </cell>
          <cell r="AA256">
            <v>0</v>
          </cell>
          <cell r="AB256">
            <v>0</v>
          </cell>
          <cell r="AC256">
            <v>0</v>
          </cell>
          <cell r="AD256">
            <v>3</v>
          </cell>
          <cell r="AE256">
            <v>0</v>
          </cell>
          <cell r="AF256">
            <v>1</v>
          </cell>
          <cell r="AG256">
            <v>1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1</v>
          </cell>
          <cell r="AO256">
            <v>0</v>
          </cell>
          <cell r="AP256">
            <v>0</v>
          </cell>
          <cell r="AQ256">
            <v>0</v>
          </cell>
          <cell r="AR256">
            <v>3</v>
          </cell>
          <cell r="AS256">
            <v>1</v>
          </cell>
          <cell r="AT256">
            <v>0</v>
          </cell>
          <cell r="AU256">
            <v>0</v>
          </cell>
          <cell r="AV256">
            <v>15</v>
          </cell>
          <cell r="AW256">
            <v>1</v>
          </cell>
          <cell r="AX256">
            <v>2</v>
          </cell>
          <cell r="AY256">
            <v>0</v>
          </cell>
          <cell r="AZ256">
            <v>25</v>
          </cell>
          <cell r="BA256">
            <v>1</v>
          </cell>
          <cell r="BB256">
            <v>2</v>
          </cell>
          <cell r="BC256">
            <v>0</v>
          </cell>
          <cell r="BD256">
            <v>13</v>
          </cell>
          <cell r="BE256">
            <v>0</v>
          </cell>
          <cell r="BF256">
            <v>2</v>
          </cell>
          <cell r="BG256">
            <v>0</v>
          </cell>
          <cell r="BH256">
            <v>0</v>
          </cell>
          <cell r="BI256">
            <v>0</v>
          </cell>
          <cell r="BJ256">
            <v>3</v>
          </cell>
          <cell r="BK256">
            <v>0</v>
          </cell>
        </row>
        <row r="257">
          <cell r="A257" t="str">
            <v>0904</v>
          </cell>
          <cell r="B257" t="str">
            <v>O</v>
          </cell>
          <cell r="D257" t="str">
            <v>대구</v>
          </cell>
          <cell r="E257" t="str">
            <v>동대구</v>
          </cell>
          <cell r="F257">
            <v>200</v>
          </cell>
          <cell r="G257">
            <v>12</v>
          </cell>
          <cell r="H257">
            <v>34</v>
          </cell>
          <cell r="I257">
            <v>3</v>
          </cell>
          <cell r="J257">
            <v>3</v>
          </cell>
          <cell r="K257">
            <v>0</v>
          </cell>
          <cell r="L257">
            <v>80</v>
          </cell>
          <cell r="M257">
            <v>3</v>
          </cell>
          <cell r="N257">
            <v>44</v>
          </cell>
          <cell r="O257">
            <v>6</v>
          </cell>
          <cell r="P257">
            <v>109</v>
          </cell>
          <cell r="Q257">
            <v>4</v>
          </cell>
          <cell r="R257">
            <v>47</v>
          </cell>
          <cell r="S257">
            <v>2</v>
          </cell>
          <cell r="T257">
            <v>17</v>
          </cell>
          <cell r="U257">
            <v>4</v>
          </cell>
          <cell r="V257">
            <v>6</v>
          </cell>
          <cell r="W257">
            <v>0</v>
          </cell>
          <cell r="X257">
            <v>1</v>
          </cell>
          <cell r="Y257">
            <v>0</v>
          </cell>
          <cell r="Z257">
            <v>7</v>
          </cell>
          <cell r="AA257">
            <v>0</v>
          </cell>
          <cell r="AB257">
            <v>0</v>
          </cell>
          <cell r="AC257">
            <v>0</v>
          </cell>
          <cell r="AD257">
            <v>6</v>
          </cell>
          <cell r="AE257">
            <v>0</v>
          </cell>
          <cell r="AF257">
            <v>2</v>
          </cell>
          <cell r="AG257">
            <v>1</v>
          </cell>
          <cell r="AH257">
            <v>0</v>
          </cell>
          <cell r="AI257">
            <v>0</v>
          </cell>
          <cell r="AJ257">
            <v>1</v>
          </cell>
          <cell r="AK257">
            <v>0</v>
          </cell>
          <cell r="AL257">
            <v>1</v>
          </cell>
          <cell r="AM257">
            <v>1</v>
          </cell>
          <cell r="AN257">
            <v>3</v>
          </cell>
          <cell r="AO257">
            <v>0</v>
          </cell>
          <cell r="AP257">
            <v>0</v>
          </cell>
          <cell r="AQ257">
            <v>0</v>
          </cell>
          <cell r="AR257">
            <v>7</v>
          </cell>
          <cell r="AS257">
            <v>1</v>
          </cell>
          <cell r="AT257">
            <v>0</v>
          </cell>
          <cell r="AU257">
            <v>0</v>
          </cell>
          <cell r="AV257">
            <v>33</v>
          </cell>
          <cell r="AW257">
            <v>1</v>
          </cell>
          <cell r="AX257">
            <v>6</v>
          </cell>
          <cell r="AY257">
            <v>0</v>
          </cell>
          <cell r="AZ257">
            <v>60</v>
          </cell>
          <cell r="BA257">
            <v>2</v>
          </cell>
          <cell r="BB257">
            <v>5</v>
          </cell>
          <cell r="BC257">
            <v>0</v>
          </cell>
          <cell r="BD257">
            <v>29</v>
          </cell>
          <cell r="BE257">
            <v>1</v>
          </cell>
          <cell r="BF257">
            <v>4</v>
          </cell>
          <cell r="BG257">
            <v>1</v>
          </cell>
          <cell r="BH257">
            <v>2</v>
          </cell>
          <cell r="BI257">
            <v>0</v>
          </cell>
          <cell r="BJ257">
            <v>7</v>
          </cell>
          <cell r="BK257">
            <v>0</v>
          </cell>
        </row>
        <row r="258">
          <cell r="A258" t="str">
            <v>0905</v>
          </cell>
          <cell r="B258" t="str">
            <v>O</v>
          </cell>
          <cell r="D258" t="str">
            <v>대구</v>
          </cell>
          <cell r="E258" t="str">
            <v>대구동구</v>
          </cell>
          <cell r="F258">
            <v>105</v>
          </cell>
          <cell r="G258">
            <v>7</v>
          </cell>
          <cell r="H258">
            <v>16</v>
          </cell>
          <cell r="I258">
            <v>3</v>
          </cell>
          <cell r="J258">
            <v>1</v>
          </cell>
          <cell r="K258">
            <v>1</v>
          </cell>
          <cell r="L258">
            <v>45</v>
          </cell>
          <cell r="M258">
            <v>1</v>
          </cell>
          <cell r="N258">
            <v>20</v>
          </cell>
          <cell r="O258">
            <v>5</v>
          </cell>
          <cell r="P258">
            <v>59</v>
          </cell>
          <cell r="Q258">
            <v>2</v>
          </cell>
          <cell r="R258">
            <v>26</v>
          </cell>
          <cell r="S258">
            <v>0</v>
          </cell>
          <cell r="T258">
            <v>8</v>
          </cell>
          <cell r="U258">
            <v>1</v>
          </cell>
          <cell r="V258">
            <v>2</v>
          </cell>
          <cell r="W258">
            <v>1</v>
          </cell>
          <cell r="X258">
            <v>0</v>
          </cell>
          <cell r="Y258">
            <v>0</v>
          </cell>
          <cell r="Z258">
            <v>4</v>
          </cell>
          <cell r="AA258">
            <v>0</v>
          </cell>
          <cell r="AB258">
            <v>0</v>
          </cell>
          <cell r="AC258">
            <v>0</v>
          </cell>
          <cell r="AD258">
            <v>3</v>
          </cell>
          <cell r="AE258">
            <v>2</v>
          </cell>
          <cell r="AF258">
            <v>1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1</v>
          </cell>
          <cell r="AM258">
            <v>0</v>
          </cell>
          <cell r="AN258">
            <v>1</v>
          </cell>
          <cell r="AO258">
            <v>0</v>
          </cell>
          <cell r="AP258">
            <v>0</v>
          </cell>
          <cell r="AQ258">
            <v>0</v>
          </cell>
          <cell r="AR258">
            <v>4</v>
          </cell>
          <cell r="AS258">
            <v>0</v>
          </cell>
          <cell r="AT258">
            <v>0</v>
          </cell>
          <cell r="AU258">
            <v>0</v>
          </cell>
          <cell r="AV258">
            <v>19</v>
          </cell>
          <cell r="AW258">
            <v>1</v>
          </cell>
          <cell r="AX258">
            <v>3</v>
          </cell>
          <cell r="AY258">
            <v>0</v>
          </cell>
          <cell r="AZ258">
            <v>32</v>
          </cell>
          <cell r="BA258">
            <v>1</v>
          </cell>
          <cell r="BB258">
            <v>3</v>
          </cell>
          <cell r="BC258">
            <v>0</v>
          </cell>
          <cell r="BD258">
            <v>17</v>
          </cell>
          <cell r="BE258">
            <v>0</v>
          </cell>
          <cell r="BF258">
            <v>2</v>
          </cell>
          <cell r="BG258">
            <v>0</v>
          </cell>
          <cell r="BH258">
            <v>0</v>
          </cell>
          <cell r="BI258">
            <v>0</v>
          </cell>
          <cell r="BJ258">
            <v>4</v>
          </cell>
          <cell r="BK258">
            <v>0</v>
          </cell>
        </row>
        <row r="259">
          <cell r="A259" t="str">
            <v>0906</v>
          </cell>
          <cell r="B259" t="str">
            <v>O</v>
          </cell>
          <cell r="D259" t="str">
            <v>대구</v>
          </cell>
          <cell r="E259" t="str">
            <v>반야월</v>
          </cell>
          <cell r="F259">
            <v>66</v>
          </cell>
          <cell r="G259">
            <v>0</v>
          </cell>
          <cell r="H259">
            <v>14</v>
          </cell>
          <cell r="I259">
            <v>0</v>
          </cell>
          <cell r="J259">
            <v>1</v>
          </cell>
          <cell r="K259">
            <v>0</v>
          </cell>
          <cell r="L259">
            <v>25</v>
          </cell>
          <cell r="M259">
            <v>0</v>
          </cell>
          <cell r="N259">
            <v>17</v>
          </cell>
          <cell r="O259">
            <v>0</v>
          </cell>
          <cell r="P259">
            <v>36</v>
          </cell>
          <cell r="Q259">
            <v>0</v>
          </cell>
          <cell r="R259">
            <v>13</v>
          </cell>
          <cell r="S259">
            <v>0</v>
          </cell>
          <cell r="T259">
            <v>5</v>
          </cell>
          <cell r="U259">
            <v>0</v>
          </cell>
          <cell r="V259">
            <v>2</v>
          </cell>
          <cell r="W259">
            <v>0</v>
          </cell>
          <cell r="X259">
            <v>1</v>
          </cell>
          <cell r="Y259">
            <v>0</v>
          </cell>
          <cell r="Z259">
            <v>3</v>
          </cell>
          <cell r="AA259">
            <v>0</v>
          </cell>
          <cell r="AB259">
            <v>0</v>
          </cell>
          <cell r="AC259">
            <v>0</v>
          </cell>
          <cell r="AD259">
            <v>3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1</v>
          </cell>
          <cell r="AK259">
            <v>0</v>
          </cell>
          <cell r="AL259">
            <v>1</v>
          </cell>
          <cell r="AM259">
            <v>0</v>
          </cell>
          <cell r="AN259">
            <v>1</v>
          </cell>
          <cell r="AO259">
            <v>0</v>
          </cell>
          <cell r="AP259">
            <v>0</v>
          </cell>
          <cell r="AQ259">
            <v>0</v>
          </cell>
          <cell r="AR259">
            <v>2</v>
          </cell>
          <cell r="AS259">
            <v>0</v>
          </cell>
          <cell r="AT259">
            <v>0</v>
          </cell>
          <cell r="AU259">
            <v>0</v>
          </cell>
          <cell r="AV259">
            <v>12</v>
          </cell>
          <cell r="AW259">
            <v>0</v>
          </cell>
          <cell r="AX259">
            <v>2</v>
          </cell>
          <cell r="AY259">
            <v>0</v>
          </cell>
          <cell r="AZ259">
            <v>19</v>
          </cell>
          <cell r="BA259">
            <v>0</v>
          </cell>
          <cell r="BB259">
            <v>1</v>
          </cell>
          <cell r="BC259">
            <v>0</v>
          </cell>
          <cell r="BD259">
            <v>8</v>
          </cell>
          <cell r="BE259">
            <v>0</v>
          </cell>
          <cell r="BF259">
            <v>1</v>
          </cell>
          <cell r="BG259">
            <v>0</v>
          </cell>
          <cell r="BH259">
            <v>1</v>
          </cell>
          <cell r="BI259">
            <v>0</v>
          </cell>
          <cell r="BJ259">
            <v>2</v>
          </cell>
          <cell r="BK259">
            <v>0</v>
          </cell>
        </row>
        <row r="260">
          <cell r="A260" t="str">
            <v>0907</v>
          </cell>
          <cell r="B260" t="str">
            <v>O</v>
          </cell>
          <cell r="D260" t="str">
            <v>대구</v>
          </cell>
          <cell r="E260" t="str">
            <v>서대구</v>
          </cell>
          <cell r="F260">
            <v>220</v>
          </cell>
          <cell r="G260">
            <v>15</v>
          </cell>
          <cell r="H260">
            <v>32</v>
          </cell>
          <cell r="I260">
            <v>5</v>
          </cell>
          <cell r="J260">
            <v>3</v>
          </cell>
          <cell r="K260">
            <v>0</v>
          </cell>
          <cell r="L260">
            <v>89</v>
          </cell>
          <cell r="M260">
            <v>6</v>
          </cell>
          <cell r="N260">
            <v>38</v>
          </cell>
          <cell r="O260">
            <v>7</v>
          </cell>
          <cell r="P260">
            <v>136</v>
          </cell>
          <cell r="Q260">
            <v>2</v>
          </cell>
          <cell r="R260">
            <v>46</v>
          </cell>
          <cell r="S260">
            <v>6</v>
          </cell>
          <cell r="T260">
            <v>14</v>
          </cell>
          <cell r="U260">
            <v>2</v>
          </cell>
          <cell r="V260">
            <v>4</v>
          </cell>
          <cell r="W260">
            <v>1</v>
          </cell>
          <cell r="X260">
            <v>1</v>
          </cell>
          <cell r="Y260">
            <v>1</v>
          </cell>
          <cell r="Z260">
            <v>6</v>
          </cell>
          <cell r="AA260">
            <v>1</v>
          </cell>
          <cell r="AB260">
            <v>0</v>
          </cell>
          <cell r="AC260">
            <v>0</v>
          </cell>
          <cell r="AD260">
            <v>5</v>
          </cell>
          <cell r="AE260">
            <v>2</v>
          </cell>
          <cell r="AF260">
            <v>2</v>
          </cell>
          <cell r="AG260">
            <v>0</v>
          </cell>
          <cell r="AH260">
            <v>0</v>
          </cell>
          <cell r="AI260">
            <v>0</v>
          </cell>
          <cell r="AJ260">
            <v>2</v>
          </cell>
          <cell r="AK260">
            <v>0</v>
          </cell>
          <cell r="AL260">
            <v>1</v>
          </cell>
          <cell r="AM260">
            <v>0</v>
          </cell>
          <cell r="AN260">
            <v>2</v>
          </cell>
          <cell r="AO260">
            <v>0</v>
          </cell>
          <cell r="AP260">
            <v>0</v>
          </cell>
          <cell r="AQ260">
            <v>0</v>
          </cell>
          <cell r="AR260">
            <v>9</v>
          </cell>
          <cell r="AS260">
            <v>0</v>
          </cell>
          <cell r="AT260">
            <v>0</v>
          </cell>
          <cell r="AU260">
            <v>0</v>
          </cell>
          <cell r="AV260">
            <v>43</v>
          </cell>
          <cell r="AW260">
            <v>0</v>
          </cell>
          <cell r="AX260">
            <v>7</v>
          </cell>
          <cell r="AY260">
            <v>0</v>
          </cell>
          <cell r="AZ260">
            <v>75</v>
          </cell>
          <cell r="BA260">
            <v>2</v>
          </cell>
          <cell r="BB260">
            <v>5</v>
          </cell>
          <cell r="BC260">
            <v>0</v>
          </cell>
          <cell r="BD260">
            <v>29</v>
          </cell>
          <cell r="BE260">
            <v>4</v>
          </cell>
          <cell r="BF260">
            <v>4</v>
          </cell>
          <cell r="BG260">
            <v>0</v>
          </cell>
          <cell r="BH260">
            <v>2</v>
          </cell>
          <cell r="BI260">
            <v>1</v>
          </cell>
          <cell r="BJ260">
            <v>6</v>
          </cell>
          <cell r="BK260">
            <v>1</v>
          </cell>
        </row>
        <row r="261">
          <cell r="A261" t="str">
            <v>0908</v>
          </cell>
          <cell r="B261" t="str">
            <v>O</v>
          </cell>
          <cell r="D261" t="str">
            <v>대구</v>
          </cell>
          <cell r="E261" t="str">
            <v>성서</v>
          </cell>
          <cell r="F261">
            <v>70</v>
          </cell>
          <cell r="G261">
            <v>4</v>
          </cell>
          <cell r="H261">
            <v>13</v>
          </cell>
          <cell r="I261">
            <v>1</v>
          </cell>
          <cell r="J261">
            <v>2</v>
          </cell>
          <cell r="K261">
            <v>0</v>
          </cell>
          <cell r="L261">
            <v>30</v>
          </cell>
          <cell r="M261">
            <v>1</v>
          </cell>
          <cell r="N261">
            <v>18</v>
          </cell>
          <cell r="O261">
            <v>2</v>
          </cell>
          <cell r="P261">
            <v>33</v>
          </cell>
          <cell r="Q261">
            <v>1</v>
          </cell>
          <cell r="R261">
            <v>19</v>
          </cell>
          <cell r="S261">
            <v>1</v>
          </cell>
          <cell r="T261">
            <v>6</v>
          </cell>
          <cell r="U261">
            <v>1</v>
          </cell>
          <cell r="V261">
            <v>1</v>
          </cell>
          <cell r="W261">
            <v>1</v>
          </cell>
          <cell r="X261">
            <v>1</v>
          </cell>
          <cell r="Y261">
            <v>0</v>
          </cell>
          <cell r="Z261">
            <v>3</v>
          </cell>
          <cell r="AA261">
            <v>0</v>
          </cell>
          <cell r="AB261">
            <v>0</v>
          </cell>
          <cell r="AC261">
            <v>0</v>
          </cell>
          <cell r="AD261">
            <v>3</v>
          </cell>
          <cell r="AE261">
            <v>0</v>
          </cell>
          <cell r="AF261">
            <v>1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1</v>
          </cell>
          <cell r="AM261">
            <v>0</v>
          </cell>
          <cell r="AN261">
            <v>1</v>
          </cell>
          <cell r="AO261">
            <v>0</v>
          </cell>
          <cell r="AP261">
            <v>0</v>
          </cell>
          <cell r="AQ261">
            <v>0</v>
          </cell>
          <cell r="AR261">
            <v>2</v>
          </cell>
          <cell r="AS261">
            <v>0</v>
          </cell>
          <cell r="AT261">
            <v>0</v>
          </cell>
          <cell r="AU261">
            <v>0</v>
          </cell>
          <cell r="AV261">
            <v>11</v>
          </cell>
          <cell r="AW261">
            <v>0</v>
          </cell>
          <cell r="AX261">
            <v>2</v>
          </cell>
          <cell r="AY261">
            <v>0</v>
          </cell>
          <cell r="AZ261">
            <v>17</v>
          </cell>
          <cell r="BA261">
            <v>1</v>
          </cell>
          <cell r="BB261">
            <v>2</v>
          </cell>
          <cell r="BC261">
            <v>0</v>
          </cell>
          <cell r="BD261">
            <v>12</v>
          </cell>
          <cell r="BE261">
            <v>1</v>
          </cell>
          <cell r="BF261">
            <v>1</v>
          </cell>
          <cell r="BG261">
            <v>0</v>
          </cell>
          <cell r="BH261">
            <v>1</v>
          </cell>
          <cell r="BI261">
            <v>0</v>
          </cell>
          <cell r="BJ261">
            <v>3</v>
          </cell>
          <cell r="BK261">
            <v>0</v>
          </cell>
        </row>
        <row r="262">
          <cell r="A262" t="str">
            <v>0909</v>
          </cell>
          <cell r="B262" t="str">
            <v>O</v>
          </cell>
          <cell r="D262" t="str">
            <v>대구</v>
          </cell>
          <cell r="E262" t="str">
            <v>달서</v>
          </cell>
          <cell r="F262">
            <v>157</v>
          </cell>
          <cell r="G262">
            <v>11</v>
          </cell>
          <cell r="H262">
            <v>27</v>
          </cell>
          <cell r="I262">
            <v>3</v>
          </cell>
          <cell r="J262">
            <v>3</v>
          </cell>
          <cell r="K262">
            <v>0</v>
          </cell>
          <cell r="L262">
            <v>61</v>
          </cell>
          <cell r="M262">
            <v>4</v>
          </cell>
          <cell r="N262">
            <v>35</v>
          </cell>
          <cell r="O262">
            <v>3</v>
          </cell>
          <cell r="P262">
            <v>87</v>
          </cell>
          <cell r="Q262">
            <v>4</v>
          </cell>
          <cell r="R262">
            <v>35</v>
          </cell>
          <cell r="S262">
            <v>4</v>
          </cell>
          <cell r="T262">
            <v>13</v>
          </cell>
          <cell r="U262">
            <v>1</v>
          </cell>
          <cell r="V262">
            <v>4</v>
          </cell>
          <cell r="W262">
            <v>2</v>
          </cell>
          <cell r="X262">
            <v>0</v>
          </cell>
          <cell r="Y262">
            <v>0</v>
          </cell>
          <cell r="Z262">
            <v>7</v>
          </cell>
          <cell r="AA262">
            <v>0</v>
          </cell>
          <cell r="AB262">
            <v>0</v>
          </cell>
          <cell r="AC262">
            <v>0</v>
          </cell>
          <cell r="AD262">
            <v>4</v>
          </cell>
          <cell r="AE262">
            <v>0</v>
          </cell>
          <cell r="AF262">
            <v>2</v>
          </cell>
          <cell r="AG262">
            <v>0</v>
          </cell>
          <cell r="AH262">
            <v>0</v>
          </cell>
          <cell r="AI262">
            <v>0</v>
          </cell>
          <cell r="AJ262">
            <v>1</v>
          </cell>
          <cell r="AK262">
            <v>0</v>
          </cell>
          <cell r="AL262">
            <v>1</v>
          </cell>
          <cell r="AM262">
            <v>0</v>
          </cell>
          <cell r="AN262">
            <v>2</v>
          </cell>
          <cell r="AO262">
            <v>0</v>
          </cell>
          <cell r="AP262">
            <v>0</v>
          </cell>
          <cell r="AQ262">
            <v>0</v>
          </cell>
          <cell r="AR262">
            <v>6</v>
          </cell>
          <cell r="AS262">
            <v>1</v>
          </cell>
          <cell r="AT262">
            <v>0</v>
          </cell>
          <cell r="AU262">
            <v>0</v>
          </cell>
          <cell r="AV262">
            <v>26</v>
          </cell>
          <cell r="AW262">
            <v>0</v>
          </cell>
          <cell r="AX262">
            <v>5</v>
          </cell>
          <cell r="AY262">
            <v>0</v>
          </cell>
          <cell r="AZ262">
            <v>48</v>
          </cell>
          <cell r="BA262">
            <v>3</v>
          </cell>
          <cell r="BB262">
            <v>4</v>
          </cell>
          <cell r="BC262">
            <v>1</v>
          </cell>
          <cell r="BD262">
            <v>21</v>
          </cell>
          <cell r="BE262">
            <v>2</v>
          </cell>
          <cell r="BF262">
            <v>3</v>
          </cell>
          <cell r="BG262">
            <v>0</v>
          </cell>
          <cell r="BH262">
            <v>2</v>
          </cell>
          <cell r="BI262">
            <v>0</v>
          </cell>
          <cell r="BJ262">
            <v>5</v>
          </cell>
          <cell r="BK262">
            <v>1</v>
          </cell>
        </row>
        <row r="263">
          <cell r="A263" t="str">
            <v>0910</v>
          </cell>
          <cell r="B263" t="str">
            <v>O</v>
          </cell>
          <cell r="D263" t="str">
            <v>대구</v>
          </cell>
          <cell r="E263" t="str">
            <v>봉덕</v>
          </cell>
          <cell r="F263">
            <v>78</v>
          </cell>
          <cell r="G263">
            <v>7</v>
          </cell>
          <cell r="H263">
            <v>14</v>
          </cell>
          <cell r="I263">
            <v>0</v>
          </cell>
          <cell r="J263">
            <v>1</v>
          </cell>
          <cell r="K263">
            <v>0</v>
          </cell>
          <cell r="L263">
            <v>33</v>
          </cell>
          <cell r="M263">
            <v>1</v>
          </cell>
          <cell r="N263">
            <v>18</v>
          </cell>
          <cell r="O263">
            <v>0</v>
          </cell>
          <cell r="P263">
            <v>40</v>
          </cell>
          <cell r="Q263">
            <v>6</v>
          </cell>
          <cell r="R263">
            <v>20</v>
          </cell>
          <cell r="S263">
            <v>1</v>
          </cell>
          <cell r="T263">
            <v>6</v>
          </cell>
          <cell r="U263">
            <v>0</v>
          </cell>
          <cell r="V263">
            <v>3</v>
          </cell>
          <cell r="W263">
            <v>0</v>
          </cell>
          <cell r="X263">
            <v>1</v>
          </cell>
          <cell r="Y263">
            <v>0</v>
          </cell>
          <cell r="Z263">
            <v>2</v>
          </cell>
          <cell r="AA263">
            <v>0</v>
          </cell>
          <cell r="AB263">
            <v>0</v>
          </cell>
          <cell r="AC263">
            <v>0</v>
          </cell>
          <cell r="AD263">
            <v>3</v>
          </cell>
          <cell r="AE263">
            <v>0</v>
          </cell>
          <cell r="AF263">
            <v>1</v>
          </cell>
          <cell r="AG263">
            <v>0</v>
          </cell>
          <cell r="AH263">
            <v>0</v>
          </cell>
          <cell r="AI263">
            <v>0</v>
          </cell>
          <cell r="AJ263">
            <v>1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3</v>
          </cell>
          <cell r="AS263">
            <v>0</v>
          </cell>
          <cell r="AT263">
            <v>0</v>
          </cell>
          <cell r="AU263">
            <v>0</v>
          </cell>
          <cell r="AV263">
            <v>13</v>
          </cell>
          <cell r="AW263">
            <v>0</v>
          </cell>
          <cell r="AX263">
            <v>2</v>
          </cell>
          <cell r="AY263">
            <v>0</v>
          </cell>
          <cell r="AZ263">
            <v>22</v>
          </cell>
          <cell r="BA263">
            <v>6</v>
          </cell>
          <cell r="BB263">
            <v>2</v>
          </cell>
          <cell r="BC263">
            <v>0</v>
          </cell>
          <cell r="BD263">
            <v>13</v>
          </cell>
          <cell r="BE263">
            <v>1</v>
          </cell>
          <cell r="BF263">
            <v>2</v>
          </cell>
          <cell r="BG263">
            <v>0</v>
          </cell>
          <cell r="BH263">
            <v>0</v>
          </cell>
          <cell r="BI263">
            <v>0</v>
          </cell>
          <cell r="BJ263">
            <v>3</v>
          </cell>
          <cell r="BK263">
            <v>0</v>
          </cell>
        </row>
        <row r="264">
          <cell r="A264" t="str">
            <v>0911</v>
          </cell>
          <cell r="B264" t="str">
            <v>O</v>
          </cell>
          <cell r="D264" t="str">
            <v>대구</v>
          </cell>
          <cell r="E264" t="str">
            <v>화원</v>
          </cell>
          <cell r="F264">
            <v>112</v>
          </cell>
          <cell r="G264">
            <v>4</v>
          </cell>
          <cell r="H264">
            <v>22</v>
          </cell>
          <cell r="I264">
            <v>1</v>
          </cell>
          <cell r="J264">
            <v>2</v>
          </cell>
          <cell r="K264">
            <v>0</v>
          </cell>
          <cell r="L264">
            <v>45</v>
          </cell>
          <cell r="M264">
            <v>3</v>
          </cell>
          <cell r="N264">
            <v>30</v>
          </cell>
          <cell r="O264">
            <v>1</v>
          </cell>
          <cell r="P264">
            <v>54</v>
          </cell>
          <cell r="Q264">
            <v>1</v>
          </cell>
          <cell r="R264">
            <v>28</v>
          </cell>
          <cell r="S264">
            <v>2</v>
          </cell>
          <cell r="T264">
            <v>11</v>
          </cell>
          <cell r="U264">
            <v>0</v>
          </cell>
          <cell r="V264">
            <v>3</v>
          </cell>
          <cell r="W264">
            <v>0</v>
          </cell>
          <cell r="X264">
            <v>1</v>
          </cell>
          <cell r="Y264">
            <v>0</v>
          </cell>
          <cell r="Z264">
            <v>6</v>
          </cell>
          <cell r="AA264">
            <v>1</v>
          </cell>
          <cell r="AB264">
            <v>0</v>
          </cell>
          <cell r="AC264">
            <v>0</v>
          </cell>
          <cell r="AD264">
            <v>4</v>
          </cell>
          <cell r="AE264">
            <v>0</v>
          </cell>
          <cell r="AF264">
            <v>2</v>
          </cell>
          <cell r="AG264">
            <v>0</v>
          </cell>
          <cell r="AH264">
            <v>0</v>
          </cell>
          <cell r="AI264">
            <v>0</v>
          </cell>
          <cell r="AJ264">
            <v>1</v>
          </cell>
          <cell r="AK264">
            <v>0</v>
          </cell>
          <cell r="AL264">
            <v>0</v>
          </cell>
          <cell r="AM264">
            <v>0</v>
          </cell>
          <cell r="AN264">
            <v>1</v>
          </cell>
          <cell r="AO264">
            <v>0</v>
          </cell>
          <cell r="AP264">
            <v>0</v>
          </cell>
          <cell r="AQ264">
            <v>0</v>
          </cell>
          <cell r="AR264">
            <v>4</v>
          </cell>
          <cell r="AS264">
            <v>0</v>
          </cell>
          <cell r="AT264">
            <v>0</v>
          </cell>
          <cell r="AU264">
            <v>0</v>
          </cell>
          <cell r="AV264">
            <v>17</v>
          </cell>
          <cell r="AW264">
            <v>1</v>
          </cell>
          <cell r="AX264">
            <v>3</v>
          </cell>
          <cell r="AY264">
            <v>0</v>
          </cell>
          <cell r="AZ264">
            <v>29</v>
          </cell>
          <cell r="BA264">
            <v>0</v>
          </cell>
          <cell r="BB264">
            <v>3</v>
          </cell>
          <cell r="BC264">
            <v>0</v>
          </cell>
          <cell r="BD264">
            <v>18</v>
          </cell>
          <cell r="BE264">
            <v>2</v>
          </cell>
          <cell r="BF264">
            <v>2</v>
          </cell>
          <cell r="BG264">
            <v>0</v>
          </cell>
          <cell r="BH264">
            <v>1</v>
          </cell>
          <cell r="BI264">
            <v>0</v>
          </cell>
          <cell r="BJ264">
            <v>4</v>
          </cell>
          <cell r="BK264">
            <v>0</v>
          </cell>
        </row>
        <row r="265">
          <cell r="A265" t="str">
            <v>0912</v>
          </cell>
          <cell r="B265" t="str">
            <v>O</v>
          </cell>
          <cell r="D265" t="str">
            <v>대구</v>
          </cell>
          <cell r="E265" t="str">
            <v>북대구</v>
          </cell>
          <cell r="F265">
            <v>217</v>
          </cell>
          <cell r="G265">
            <v>19</v>
          </cell>
          <cell r="H265">
            <v>36</v>
          </cell>
          <cell r="I265">
            <v>5</v>
          </cell>
          <cell r="J265">
            <v>5</v>
          </cell>
          <cell r="K265">
            <v>1</v>
          </cell>
          <cell r="L265">
            <v>88</v>
          </cell>
          <cell r="M265">
            <v>10</v>
          </cell>
          <cell r="N265">
            <v>49</v>
          </cell>
          <cell r="O265">
            <v>7</v>
          </cell>
          <cell r="P265">
            <v>118</v>
          </cell>
          <cell r="Q265">
            <v>5</v>
          </cell>
          <cell r="R265">
            <v>50</v>
          </cell>
          <cell r="S265">
            <v>7</v>
          </cell>
          <cell r="T265">
            <v>18</v>
          </cell>
          <cell r="U265">
            <v>1</v>
          </cell>
          <cell r="V265">
            <v>6</v>
          </cell>
          <cell r="W265">
            <v>1</v>
          </cell>
          <cell r="X265">
            <v>2</v>
          </cell>
          <cell r="Y265">
            <v>0</v>
          </cell>
          <cell r="Z265">
            <v>7</v>
          </cell>
          <cell r="AA265">
            <v>1</v>
          </cell>
          <cell r="AB265">
            <v>0</v>
          </cell>
          <cell r="AC265">
            <v>0</v>
          </cell>
          <cell r="AD265">
            <v>6</v>
          </cell>
          <cell r="AE265">
            <v>2</v>
          </cell>
          <cell r="AF265">
            <v>3</v>
          </cell>
          <cell r="AG265">
            <v>0</v>
          </cell>
          <cell r="AH265">
            <v>0</v>
          </cell>
          <cell r="AI265">
            <v>0</v>
          </cell>
          <cell r="AJ265">
            <v>1</v>
          </cell>
          <cell r="AK265">
            <v>1</v>
          </cell>
          <cell r="AL265">
            <v>1</v>
          </cell>
          <cell r="AM265">
            <v>0</v>
          </cell>
          <cell r="AN265">
            <v>2</v>
          </cell>
          <cell r="AO265">
            <v>0</v>
          </cell>
          <cell r="AP265">
            <v>0</v>
          </cell>
          <cell r="AQ265">
            <v>0</v>
          </cell>
          <cell r="AR265">
            <v>8</v>
          </cell>
          <cell r="AS265">
            <v>0</v>
          </cell>
          <cell r="AT265">
            <v>0</v>
          </cell>
          <cell r="AU265">
            <v>0</v>
          </cell>
          <cell r="AV265">
            <v>38</v>
          </cell>
          <cell r="AW265">
            <v>3</v>
          </cell>
          <cell r="AX265">
            <v>6</v>
          </cell>
          <cell r="AY265">
            <v>0</v>
          </cell>
          <cell r="AZ265">
            <v>64</v>
          </cell>
          <cell r="BA265">
            <v>2</v>
          </cell>
          <cell r="BB265">
            <v>5</v>
          </cell>
          <cell r="BC265">
            <v>1</v>
          </cell>
          <cell r="BD265">
            <v>31</v>
          </cell>
          <cell r="BE265">
            <v>5</v>
          </cell>
          <cell r="BF265">
            <v>4</v>
          </cell>
          <cell r="BG265">
            <v>0</v>
          </cell>
          <cell r="BH265">
            <v>2</v>
          </cell>
          <cell r="BI265">
            <v>0</v>
          </cell>
          <cell r="BJ265">
            <v>8</v>
          </cell>
          <cell r="BK265">
            <v>1</v>
          </cell>
        </row>
        <row r="266">
          <cell r="A266" t="str">
            <v>0913</v>
          </cell>
          <cell r="B266" t="str">
            <v>O</v>
          </cell>
          <cell r="D266" t="str">
            <v>대구</v>
          </cell>
          <cell r="E266" t="str">
            <v>만평</v>
          </cell>
          <cell r="F266">
            <v>125</v>
          </cell>
          <cell r="G266">
            <v>14</v>
          </cell>
          <cell r="H266">
            <v>23</v>
          </cell>
          <cell r="I266">
            <v>3</v>
          </cell>
          <cell r="J266">
            <v>2</v>
          </cell>
          <cell r="K266">
            <v>1</v>
          </cell>
          <cell r="L266">
            <v>49</v>
          </cell>
          <cell r="M266">
            <v>3</v>
          </cell>
          <cell r="N266">
            <v>31</v>
          </cell>
          <cell r="O266">
            <v>4</v>
          </cell>
          <cell r="P266">
            <v>65</v>
          </cell>
          <cell r="Q266">
            <v>7</v>
          </cell>
          <cell r="R266">
            <v>29</v>
          </cell>
          <cell r="S266">
            <v>3</v>
          </cell>
          <cell r="T266">
            <v>12</v>
          </cell>
          <cell r="U266">
            <v>1</v>
          </cell>
          <cell r="V266">
            <v>3</v>
          </cell>
          <cell r="W266">
            <v>1</v>
          </cell>
          <cell r="X266">
            <v>0</v>
          </cell>
          <cell r="Y266">
            <v>0</v>
          </cell>
          <cell r="Z266">
            <v>6</v>
          </cell>
          <cell r="AA266">
            <v>0</v>
          </cell>
          <cell r="AB266">
            <v>0</v>
          </cell>
          <cell r="AC266">
            <v>0</v>
          </cell>
          <cell r="AD266">
            <v>4</v>
          </cell>
          <cell r="AE266">
            <v>1</v>
          </cell>
          <cell r="AF266">
            <v>2</v>
          </cell>
          <cell r="AG266">
            <v>0</v>
          </cell>
          <cell r="AH266">
            <v>0</v>
          </cell>
          <cell r="AI266">
            <v>0</v>
          </cell>
          <cell r="AJ266">
            <v>1</v>
          </cell>
          <cell r="AK266">
            <v>0</v>
          </cell>
          <cell r="AL266">
            <v>1</v>
          </cell>
          <cell r="AM266">
            <v>0</v>
          </cell>
          <cell r="AN266">
            <v>2</v>
          </cell>
          <cell r="AO266">
            <v>0</v>
          </cell>
          <cell r="AP266">
            <v>0</v>
          </cell>
          <cell r="AQ266">
            <v>0</v>
          </cell>
          <cell r="AR266">
            <v>4</v>
          </cell>
          <cell r="AS266">
            <v>1</v>
          </cell>
          <cell r="AT266">
            <v>0</v>
          </cell>
          <cell r="AU266">
            <v>0</v>
          </cell>
          <cell r="AV266">
            <v>20</v>
          </cell>
          <cell r="AW266">
            <v>0</v>
          </cell>
          <cell r="AX266">
            <v>3</v>
          </cell>
          <cell r="AY266">
            <v>0</v>
          </cell>
          <cell r="AZ266">
            <v>36</v>
          </cell>
          <cell r="BA266">
            <v>6</v>
          </cell>
          <cell r="BB266">
            <v>3</v>
          </cell>
          <cell r="BC266">
            <v>0</v>
          </cell>
          <cell r="BD266">
            <v>18</v>
          </cell>
          <cell r="BE266">
            <v>3</v>
          </cell>
          <cell r="BF266">
            <v>2</v>
          </cell>
          <cell r="BG266">
            <v>0</v>
          </cell>
          <cell r="BH266">
            <v>2</v>
          </cell>
          <cell r="BI266">
            <v>0</v>
          </cell>
          <cell r="BJ266">
            <v>4</v>
          </cell>
          <cell r="BK266">
            <v>0</v>
          </cell>
        </row>
        <row r="267">
          <cell r="A267" t="str">
            <v>0914</v>
          </cell>
          <cell r="B267" t="str">
            <v>O</v>
          </cell>
          <cell r="D267" t="str">
            <v>대구</v>
          </cell>
          <cell r="E267" t="str">
            <v>칠곡</v>
          </cell>
          <cell r="F267">
            <v>42</v>
          </cell>
          <cell r="G267">
            <v>3</v>
          </cell>
          <cell r="H267">
            <v>6</v>
          </cell>
          <cell r="I267">
            <v>0</v>
          </cell>
          <cell r="J267">
            <v>1</v>
          </cell>
          <cell r="K267">
            <v>0</v>
          </cell>
          <cell r="L267">
            <v>19</v>
          </cell>
          <cell r="M267">
            <v>0</v>
          </cell>
          <cell r="N267">
            <v>8</v>
          </cell>
          <cell r="O267">
            <v>0</v>
          </cell>
          <cell r="P267">
            <v>22</v>
          </cell>
          <cell r="Q267">
            <v>3</v>
          </cell>
          <cell r="R267">
            <v>12</v>
          </cell>
          <cell r="S267">
            <v>0</v>
          </cell>
          <cell r="T267">
            <v>3</v>
          </cell>
          <cell r="U267">
            <v>0</v>
          </cell>
          <cell r="V267">
            <v>1</v>
          </cell>
          <cell r="W267">
            <v>0</v>
          </cell>
          <cell r="X267">
            <v>1</v>
          </cell>
          <cell r="Y267">
            <v>0</v>
          </cell>
          <cell r="Z267">
            <v>1</v>
          </cell>
          <cell r="AA267">
            <v>0</v>
          </cell>
          <cell r="AB267">
            <v>0</v>
          </cell>
          <cell r="AC267">
            <v>0</v>
          </cell>
          <cell r="AD267">
            <v>1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1</v>
          </cell>
          <cell r="AQ267">
            <v>0</v>
          </cell>
          <cell r="AR267">
            <v>1</v>
          </cell>
          <cell r="AS267">
            <v>0</v>
          </cell>
          <cell r="AT267">
            <v>0</v>
          </cell>
          <cell r="AU267">
            <v>0</v>
          </cell>
          <cell r="AV267">
            <v>7</v>
          </cell>
          <cell r="AW267">
            <v>0</v>
          </cell>
          <cell r="AX267">
            <v>1</v>
          </cell>
          <cell r="AY267">
            <v>0</v>
          </cell>
          <cell r="AZ267">
            <v>12</v>
          </cell>
          <cell r="BA267">
            <v>3</v>
          </cell>
          <cell r="BB267">
            <v>1</v>
          </cell>
          <cell r="BC267">
            <v>0</v>
          </cell>
          <cell r="BD267">
            <v>8</v>
          </cell>
          <cell r="BE267">
            <v>0</v>
          </cell>
          <cell r="BF267">
            <v>1</v>
          </cell>
          <cell r="BG267">
            <v>0</v>
          </cell>
          <cell r="BH267">
            <v>0</v>
          </cell>
          <cell r="BI267">
            <v>0</v>
          </cell>
          <cell r="BJ267">
            <v>2</v>
          </cell>
          <cell r="BK267">
            <v>0</v>
          </cell>
        </row>
        <row r="268">
          <cell r="A268" t="str">
            <v>0931</v>
          </cell>
          <cell r="B268" t="str">
            <v>O</v>
          </cell>
          <cell r="D268" t="str">
            <v>대구</v>
          </cell>
          <cell r="E268" t="str">
            <v>구미</v>
          </cell>
          <cell r="F268">
            <v>150</v>
          </cell>
          <cell r="G268">
            <v>17</v>
          </cell>
          <cell r="H268">
            <v>23</v>
          </cell>
          <cell r="I268">
            <v>5</v>
          </cell>
          <cell r="J268">
            <v>3</v>
          </cell>
          <cell r="K268">
            <v>0</v>
          </cell>
          <cell r="L268">
            <v>61</v>
          </cell>
          <cell r="M268">
            <v>3</v>
          </cell>
          <cell r="N268">
            <v>30</v>
          </cell>
          <cell r="O268">
            <v>7</v>
          </cell>
          <cell r="P268">
            <v>85</v>
          </cell>
          <cell r="Q268">
            <v>9</v>
          </cell>
          <cell r="R268">
            <v>35</v>
          </cell>
          <cell r="S268">
            <v>1</v>
          </cell>
          <cell r="T268">
            <v>11</v>
          </cell>
          <cell r="U268">
            <v>2</v>
          </cell>
          <cell r="V268">
            <v>4</v>
          </cell>
          <cell r="W268">
            <v>1</v>
          </cell>
          <cell r="X268">
            <v>0</v>
          </cell>
          <cell r="Y268">
            <v>0</v>
          </cell>
          <cell r="Z268">
            <v>4</v>
          </cell>
          <cell r="AA268">
            <v>1</v>
          </cell>
          <cell r="AB268">
            <v>0</v>
          </cell>
          <cell r="AC268">
            <v>0</v>
          </cell>
          <cell r="AD268">
            <v>4</v>
          </cell>
          <cell r="AE268">
            <v>1</v>
          </cell>
          <cell r="AF268">
            <v>2</v>
          </cell>
          <cell r="AG268">
            <v>0</v>
          </cell>
          <cell r="AH268">
            <v>0</v>
          </cell>
          <cell r="AI268">
            <v>0</v>
          </cell>
          <cell r="AJ268">
            <v>1</v>
          </cell>
          <cell r="AK268">
            <v>1</v>
          </cell>
          <cell r="AL268">
            <v>1</v>
          </cell>
          <cell r="AM268">
            <v>1</v>
          </cell>
          <cell r="AN268">
            <v>2</v>
          </cell>
          <cell r="AO268">
            <v>0</v>
          </cell>
          <cell r="AP268">
            <v>0</v>
          </cell>
          <cell r="AQ268">
            <v>0</v>
          </cell>
          <cell r="AR268">
            <v>5</v>
          </cell>
          <cell r="AS268">
            <v>0</v>
          </cell>
          <cell r="AT268">
            <v>0</v>
          </cell>
          <cell r="AU268">
            <v>0</v>
          </cell>
          <cell r="AV268">
            <v>26</v>
          </cell>
          <cell r="AW268">
            <v>2</v>
          </cell>
          <cell r="AX268">
            <v>4</v>
          </cell>
          <cell r="AY268">
            <v>0</v>
          </cell>
          <cell r="AZ268">
            <v>48</v>
          </cell>
          <cell r="BA268">
            <v>7</v>
          </cell>
          <cell r="BB268">
            <v>4</v>
          </cell>
          <cell r="BC268">
            <v>0</v>
          </cell>
          <cell r="BD268">
            <v>20</v>
          </cell>
          <cell r="BE268">
            <v>1</v>
          </cell>
          <cell r="BF268">
            <v>3</v>
          </cell>
          <cell r="BG268">
            <v>0</v>
          </cell>
          <cell r="BH268">
            <v>2</v>
          </cell>
          <cell r="BI268">
            <v>0</v>
          </cell>
          <cell r="BJ268">
            <v>6</v>
          </cell>
          <cell r="BK268">
            <v>0</v>
          </cell>
        </row>
        <row r="269">
          <cell r="A269" t="str">
            <v>0932</v>
          </cell>
          <cell r="B269" t="str">
            <v>O</v>
          </cell>
          <cell r="D269" t="str">
            <v>대구</v>
          </cell>
          <cell r="E269" t="str">
            <v>김천</v>
          </cell>
          <cell r="F269">
            <v>55</v>
          </cell>
          <cell r="G269">
            <v>3</v>
          </cell>
          <cell r="H269">
            <v>9</v>
          </cell>
          <cell r="I269">
            <v>0</v>
          </cell>
          <cell r="J269">
            <v>2</v>
          </cell>
          <cell r="K269">
            <v>1</v>
          </cell>
          <cell r="L269">
            <v>25</v>
          </cell>
          <cell r="M269">
            <v>0</v>
          </cell>
          <cell r="N269">
            <v>16</v>
          </cell>
          <cell r="O269">
            <v>3</v>
          </cell>
          <cell r="P269">
            <v>20</v>
          </cell>
          <cell r="Q269">
            <v>0</v>
          </cell>
          <cell r="R269">
            <v>19</v>
          </cell>
          <cell r="S269">
            <v>0</v>
          </cell>
          <cell r="T269">
            <v>7</v>
          </cell>
          <cell r="U269">
            <v>2</v>
          </cell>
          <cell r="V269">
            <v>2</v>
          </cell>
          <cell r="W269">
            <v>0</v>
          </cell>
          <cell r="X269">
            <v>0</v>
          </cell>
          <cell r="Y269">
            <v>0</v>
          </cell>
          <cell r="Z269">
            <v>2</v>
          </cell>
          <cell r="AA269">
            <v>0</v>
          </cell>
          <cell r="AB269">
            <v>0</v>
          </cell>
          <cell r="AC269">
            <v>0</v>
          </cell>
          <cell r="AD269">
            <v>2</v>
          </cell>
          <cell r="AE269">
            <v>0</v>
          </cell>
          <cell r="AF269">
            <v>1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1</v>
          </cell>
          <cell r="AO269">
            <v>0</v>
          </cell>
          <cell r="AP269">
            <v>0</v>
          </cell>
          <cell r="AQ269">
            <v>0</v>
          </cell>
          <cell r="AR269">
            <v>1</v>
          </cell>
          <cell r="AS269">
            <v>0</v>
          </cell>
          <cell r="AT269">
            <v>1</v>
          </cell>
          <cell r="AU269">
            <v>0</v>
          </cell>
          <cell r="AV269">
            <v>6</v>
          </cell>
          <cell r="AW269">
            <v>0</v>
          </cell>
          <cell r="AX269">
            <v>1</v>
          </cell>
          <cell r="AY269">
            <v>0</v>
          </cell>
          <cell r="AZ269">
            <v>11</v>
          </cell>
          <cell r="BA269">
            <v>0</v>
          </cell>
          <cell r="BB269">
            <v>2</v>
          </cell>
          <cell r="BC269">
            <v>0</v>
          </cell>
          <cell r="BD269">
            <v>12</v>
          </cell>
          <cell r="BE269">
            <v>0</v>
          </cell>
          <cell r="BF269">
            <v>1</v>
          </cell>
          <cell r="BG269">
            <v>0</v>
          </cell>
          <cell r="BH269">
            <v>0</v>
          </cell>
          <cell r="BI269">
            <v>0</v>
          </cell>
          <cell r="BJ269">
            <v>3</v>
          </cell>
          <cell r="BK269">
            <v>0</v>
          </cell>
        </row>
        <row r="270">
          <cell r="A270" t="str">
            <v>0934</v>
          </cell>
          <cell r="B270" t="str">
            <v>O</v>
          </cell>
          <cell r="D270" t="str">
            <v>대구</v>
          </cell>
          <cell r="E270" t="str">
            <v>금오</v>
          </cell>
          <cell r="F270">
            <v>95</v>
          </cell>
          <cell r="G270">
            <v>6</v>
          </cell>
          <cell r="H270">
            <v>15</v>
          </cell>
          <cell r="I270">
            <v>3</v>
          </cell>
          <cell r="J270">
            <v>2</v>
          </cell>
          <cell r="K270">
            <v>0</v>
          </cell>
          <cell r="L270">
            <v>40</v>
          </cell>
          <cell r="M270">
            <v>1</v>
          </cell>
          <cell r="N270">
            <v>18</v>
          </cell>
          <cell r="O270">
            <v>3</v>
          </cell>
          <cell r="P270">
            <v>53</v>
          </cell>
          <cell r="Q270">
            <v>2</v>
          </cell>
          <cell r="R270">
            <v>24</v>
          </cell>
          <cell r="S270">
            <v>1</v>
          </cell>
          <cell r="T270">
            <v>6</v>
          </cell>
          <cell r="U270">
            <v>0</v>
          </cell>
          <cell r="V270">
            <v>2</v>
          </cell>
          <cell r="W270">
            <v>1</v>
          </cell>
          <cell r="X270">
            <v>1</v>
          </cell>
          <cell r="Y270">
            <v>0</v>
          </cell>
          <cell r="Z270">
            <v>1</v>
          </cell>
          <cell r="AA270">
            <v>1</v>
          </cell>
          <cell r="AB270">
            <v>0</v>
          </cell>
          <cell r="AC270">
            <v>0</v>
          </cell>
          <cell r="AD270">
            <v>4</v>
          </cell>
          <cell r="AE270">
            <v>1</v>
          </cell>
          <cell r="AF270">
            <v>1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1</v>
          </cell>
          <cell r="AM270">
            <v>0</v>
          </cell>
          <cell r="AN270">
            <v>1</v>
          </cell>
          <cell r="AO270">
            <v>0</v>
          </cell>
          <cell r="AP270">
            <v>0</v>
          </cell>
          <cell r="AQ270">
            <v>0</v>
          </cell>
          <cell r="AR270">
            <v>4</v>
          </cell>
          <cell r="AS270">
            <v>0</v>
          </cell>
          <cell r="AT270">
            <v>0</v>
          </cell>
          <cell r="AU270">
            <v>0</v>
          </cell>
          <cell r="AV270">
            <v>16</v>
          </cell>
          <cell r="AW270">
            <v>0</v>
          </cell>
          <cell r="AX270">
            <v>3</v>
          </cell>
          <cell r="AY270">
            <v>0</v>
          </cell>
          <cell r="AZ270">
            <v>29</v>
          </cell>
          <cell r="BA270">
            <v>2</v>
          </cell>
          <cell r="BB270">
            <v>3</v>
          </cell>
          <cell r="BC270">
            <v>0</v>
          </cell>
          <cell r="BD270">
            <v>15</v>
          </cell>
          <cell r="BE270">
            <v>1</v>
          </cell>
          <cell r="BF270">
            <v>1</v>
          </cell>
          <cell r="BG270">
            <v>0</v>
          </cell>
          <cell r="BH270">
            <v>1</v>
          </cell>
          <cell r="BI270">
            <v>0</v>
          </cell>
          <cell r="BJ270">
            <v>4</v>
          </cell>
          <cell r="BK270">
            <v>0</v>
          </cell>
        </row>
        <row r="271">
          <cell r="A271" t="str">
            <v>0935</v>
          </cell>
          <cell r="B271" t="str">
            <v>O</v>
          </cell>
          <cell r="D271" t="str">
            <v>대구</v>
          </cell>
          <cell r="E271" t="str">
            <v>왜관</v>
          </cell>
          <cell r="F271">
            <v>45</v>
          </cell>
          <cell r="G271">
            <v>5</v>
          </cell>
          <cell r="H271">
            <v>16</v>
          </cell>
          <cell r="I271">
            <v>1</v>
          </cell>
          <cell r="J271">
            <v>2</v>
          </cell>
          <cell r="K271">
            <v>0</v>
          </cell>
          <cell r="L271">
            <v>18</v>
          </cell>
          <cell r="M271">
            <v>0</v>
          </cell>
          <cell r="N271">
            <v>9</v>
          </cell>
          <cell r="O271">
            <v>0</v>
          </cell>
          <cell r="P271">
            <v>23</v>
          </cell>
          <cell r="Q271">
            <v>5</v>
          </cell>
          <cell r="R271">
            <v>13</v>
          </cell>
          <cell r="S271">
            <v>0</v>
          </cell>
          <cell r="T271">
            <v>2</v>
          </cell>
          <cell r="U271">
            <v>0</v>
          </cell>
          <cell r="V271">
            <v>1</v>
          </cell>
          <cell r="W271">
            <v>0</v>
          </cell>
          <cell r="X271">
            <v>0</v>
          </cell>
          <cell r="Y271">
            <v>0</v>
          </cell>
          <cell r="Z271">
            <v>2</v>
          </cell>
          <cell r="AA271">
            <v>0</v>
          </cell>
          <cell r="AB271">
            <v>0</v>
          </cell>
          <cell r="AC271">
            <v>0</v>
          </cell>
          <cell r="AD271">
            <v>1</v>
          </cell>
          <cell r="AE271">
            <v>0</v>
          </cell>
          <cell r="AF271">
            <v>1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11</v>
          </cell>
          <cell r="AS271">
            <v>1</v>
          </cell>
          <cell r="AT271">
            <v>0</v>
          </cell>
          <cell r="AU271">
            <v>0</v>
          </cell>
          <cell r="AV271">
            <v>5</v>
          </cell>
          <cell r="AW271">
            <v>0</v>
          </cell>
          <cell r="AX271">
            <v>1</v>
          </cell>
          <cell r="AY271">
            <v>0</v>
          </cell>
          <cell r="AZ271">
            <v>6</v>
          </cell>
          <cell r="BA271">
            <v>4</v>
          </cell>
          <cell r="BB271">
            <v>1</v>
          </cell>
          <cell r="BC271">
            <v>0</v>
          </cell>
          <cell r="BD271">
            <v>9</v>
          </cell>
          <cell r="BE271">
            <v>0</v>
          </cell>
          <cell r="BF271">
            <v>1</v>
          </cell>
          <cell r="BG271">
            <v>0</v>
          </cell>
          <cell r="BH271">
            <v>0</v>
          </cell>
          <cell r="BI271">
            <v>0</v>
          </cell>
          <cell r="BJ271">
            <v>2</v>
          </cell>
          <cell r="BK271">
            <v>0</v>
          </cell>
        </row>
        <row r="272">
          <cell r="A272" t="str">
            <v>0939</v>
          </cell>
          <cell r="B272" t="str">
            <v>O</v>
          </cell>
          <cell r="D272" t="str">
            <v>대구</v>
          </cell>
          <cell r="E272" t="str">
            <v>대구택시</v>
          </cell>
          <cell r="F272">
            <v>38</v>
          </cell>
          <cell r="G272">
            <v>2</v>
          </cell>
          <cell r="H272">
            <v>0</v>
          </cell>
          <cell r="I272">
            <v>0</v>
          </cell>
          <cell r="J272">
            <v>38</v>
          </cell>
          <cell r="K272">
            <v>2</v>
          </cell>
          <cell r="L272">
            <v>0</v>
          </cell>
          <cell r="M272">
            <v>0</v>
          </cell>
          <cell r="N272">
            <v>38</v>
          </cell>
          <cell r="O272">
            <v>2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</row>
        <row r="273">
          <cell r="A273" t="str">
            <v>0941</v>
          </cell>
          <cell r="B273" t="str">
            <v>O</v>
          </cell>
          <cell r="D273" t="str">
            <v>대구</v>
          </cell>
          <cell r="E273" t="str">
            <v>시지</v>
          </cell>
          <cell r="F273">
            <v>35</v>
          </cell>
          <cell r="G273">
            <v>0</v>
          </cell>
          <cell r="H273">
            <v>6</v>
          </cell>
          <cell r="I273">
            <v>0</v>
          </cell>
          <cell r="J273">
            <v>1</v>
          </cell>
          <cell r="K273">
            <v>0</v>
          </cell>
          <cell r="L273">
            <v>15</v>
          </cell>
          <cell r="M273">
            <v>0</v>
          </cell>
          <cell r="N273">
            <v>10</v>
          </cell>
          <cell r="O273">
            <v>0</v>
          </cell>
          <cell r="P273">
            <v>15</v>
          </cell>
          <cell r="Q273">
            <v>0</v>
          </cell>
          <cell r="R273">
            <v>10</v>
          </cell>
          <cell r="S273">
            <v>0</v>
          </cell>
          <cell r="T273">
            <v>5</v>
          </cell>
          <cell r="U273">
            <v>0</v>
          </cell>
          <cell r="V273">
            <v>1</v>
          </cell>
          <cell r="W273">
            <v>0</v>
          </cell>
          <cell r="X273">
            <v>0</v>
          </cell>
          <cell r="Y273">
            <v>0</v>
          </cell>
          <cell r="Z273">
            <v>1</v>
          </cell>
          <cell r="AA273">
            <v>0</v>
          </cell>
          <cell r="AB273">
            <v>0</v>
          </cell>
          <cell r="AC273">
            <v>0</v>
          </cell>
          <cell r="AD273">
            <v>1</v>
          </cell>
          <cell r="AE273">
            <v>0</v>
          </cell>
          <cell r="AF273">
            <v>1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1</v>
          </cell>
          <cell r="AO273">
            <v>0</v>
          </cell>
          <cell r="AP273">
            <v>0</v>
          </cell>
          <cell r="AQ273">
            <v>0</v>
          </cell>
          <cell r="AR273">
            <v>1</v>
          </cell>
          <cell r="AS273">
            <v>0</v>
          </cell>
          <cell r="AT273">
            <v>0</v>
          </cell>
          <cell r="AU273">
            <v>0</v>
          </cell>
          <cell r="AV273">
            <v>5</v>
          </cell>
          <cell r="AW273">
            <v>0</v>
          </cell>
          <cell r="AX273">
            <v>1</v>
          </cell>
          <cell r="AY273">
            <v>0</v>
          </cell>
          <cell r="AZ273">
            <v>7</v>
          </cell>
          <cell r="BA273">
            <v>0</v>
          </cell>
          <cell r="BB273">
            <v>1</v>
          </cell>
          <cell r="BC273">
            <v>0</v>
          </cell>
          <cell r="BD273">
            <v>6</v>
          </cell>
          <cell r="BE273">
            <v>0</v>
          </cell>
          <cell r="BF273">
            <v>1</v>
          </cell>
          <cell r="BG273">
            <v>0</v>
          </cell>
          <cell r="BH273">
            <v>0</v>
          </cell>
          <cell r="BI273">
            <v>0</v>
          </cell>
          <cell r="BJ273">
            <v>2</v>
          </cell>
          <cell r="BK273">
            <v>0</v>
          </cell>
        </row>
        <row r="274">
          <cell r="A274" t="str">
            <v>1701</v>
          </cell>
          <cell r="B274" t="str">
            <v>O</v>
          </cell>
          <cell r="D274" t="str">
            <v>대구</v>
          </cell>
          <cell r="E274" t="str">
            <v>구미대형</v>
          </cell>
          <cell r="F274">
            <v>0</v>
          </cell>
          <cell r="G274">
            <v>1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1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1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1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</row>
        <row r="275">
          <cell r="A275" t="str">
            <v>1001</v>
          </cell>
          <cell r="B275" t="str">
            <v>P</v>
          </cell>
          <cell r="D275" t="str">
            <v>부산</v>
          </cell>
          <cell r="E275" t="str">
            <v>대연</v>
          </cell>
          <cell r="F275">
            <v>189</v>
          </cell>
          <cell r="G275">
            <v>15</v>
          </cell>
          <cell r="H275">
            <v>40</v>
          </cell>
          <cell r="I275">
            <v>5</v>
          </cell>
          <cell r="J275">
            <v>7</v>
          </cell>
          <cell r="K275">
            <v>0</v>
          </cell>
          <cell r="L275">
            <v>77</v>
          </cell>
          <cell r="M275">
            <v>1</v>
          </cell>
          <cell r="N275">
            <v>59</v>
          </cell>
          <cell r="O275">
            <v>6</v>
          </cell>
          <cell r="P275">
            <v>79</v>
          </cell>
          <cell r="Q275">
            <v>8</v>
          </cell>
          <cell r="R275">
            <v>51</v>
          </cell>
          <cell r="S275">
            <v>1</v>
          </cell>
          <cell r="T275">
            <v>19</v>
          </cell>
          <cell r="U275">
            <v>3</v>
          </cell>
          <cell r="V275">
            <v>4</v>
          </cell>
          <cell r="W275">
            <v>0</v>
          </cell>
          <cell r="X275">
            <v>2</v>
          </cell>
          <cell r="Y275">
            <v>0</v>
          </cell>
          <cell r="Z275">
            <v>10</v>
          </cell>
          <cell r="AA275">
            <v>2</v>
          </cell>
          <cell r="AB275">
            <v>0</v>
          </cell>
          <cell r="AC275">
            <v>0</v>
          </cell>
          <cell r="AD275">
            <v>7</v>
          </cell>
          <cell r="AE275">
            <v>1</v>
          </cell>
          <cell r="AF275">
            <v>5</v>
          </cell>
          <cell r="AG275">
            <v>0</v>
          </cell>
          <cell r="AH275">
            <v>0</v>
          </cell>
          <cell r="AI275">
            <v>0</v>
          </cell>
          <cell r="AJ275">
            <v>2</v>
          </cell>
          <cell r="AK275">
            <v>0</v>
          </cell>
          <cell r="AL275">
            <v>3</v>
          </cell>
          <cell r="AM275">
            <v>0</v>
          </cell>
          <cell r="AN275">
            <v>2</v>
          </cell>
          <cell r="AO275">
            <v>2</v>
          </cell>
          <cell r="AP275">
            <v>1</v>
          </cell>
          <cell r="AQ275">
            <v>0</v>
          </cell>
          <cell r="AR275">
            <v>4</v>
          </cell>
          <cell r="AS275">
            <v>0</v>
          </cell>
          <cell r="AT275">
            <v>1</v>
          </cell>
          <cell r="AU275">
            <v>0</v>
          </cell>
          <cell r="AV275">
            <v>26</v>
          </cell>
          <cell r="AW275">
            <v>0</v>
          </cell>
          <cell r="AX275">
            <v>5</v>
          </cell>
          <cell r="AY275">
            <v>0</v>
          </cell>
          <cell r="AZ275">
            <v>41</v>
          </cell>
          <cell r="BA275">
            <v>6</v>
          </cell>
          <cell r="BB275">
            <v>5</v>
          </cell>
          <cell r="BC275">
            <v>0</v>
          </cell>
          <cell r="BD275">
            <v>33</v>
          </cell>
          <cell r="BE275">
            <v>0</v>
          </cell>
          <cell r="BF275">
            <v>4</v>
          </cell>
          <cell r="BG275">
            <v>0</v>
          </cell>
          <cell r="BH275">
            <v>2</v>
          </cell>
          <cell r="BI275">
            <v>0</v>
          </cell>
          <cell r="BJ275">
            <v>6</v>
          </cell>
          <cell r="BK275">
            <v>1</v>
          </cell>
        </row>
        <row r="276">
          <cell r="A276" t="str">
            <v>1002</v>
          </cell>
          <cell r="B276" t="str">
            <v>P</v>
          </cell>
          <cell r="D276" t="str">
            <v>부산</v>
          </cell>
          <cell r="E276" t="str">
            <v>수영</v>
          </cell>
          <cell r="F276">
            <v>70</v>
          </cell>
          <cell r="G276">
            <v>2</v>
          </cell>
          <cell r="H276">
            <v>12</v>
          </cell>
          <cell r="I276">
            <v>0</v>
          </cell>
          <cell r="J276">
            <v>2</v>
          </cell>
          <cell r="K276">
            <v>0</v>
          </cell>
          <cell r="L276">
            <v>30</v>
          </cell>
          <cell r="M276">
            <v>1</v>
          </cell>
          <cell r="N276">
            <v>18</v>
          </cell>
          <cell r="O276">
            <v>1</v>
          </cell>
          <cell r="P276">
            <v>34</v>
          </cell>
          <cell r="Q276">
            <v>1</v>
          </cell>
          <cell r="R276">
            <v>18</v>
          </cell>
          <cell r="S276">
            <v>0</v>
          </cell>
          <cell r="T276">
            <v>6</v>
          </cell>
          <cell r="U276">
            <v>1</v>
          </cell>
          <cell r="V276">
            <v>1</v>
          </cell>
          <cell r="W276">
            <v>0</v>
          </cell>
          <cell r="X276">
            <v>1</v>
          </cell>
          <cell r="Y276">
            <v>0</v>
          </cell>
          <cell r="Z276">
            <v>4</v>
          </cell>
          <cell r="AA276">
            <v>0</v>
          </cell>
          <cell r="AB276">
            <v>0</v>
          </cell>
          <cell r="AC276">
            <v>0</v>
          </cell>
          <cell r="AD276">
            <v>3</v>
          </cell>
          <cell r="AE276">
            <v>0</v>
          </cell>
          <cell r="AF276">
            <v>1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2</v>
          </cell>
          <cell r="AS276">
            <v>0</v>
          </cell>
          <cell r="AT276">
            <v>0</v>
          </cell>
          <cell r="AU276">
            <v>0</v>
          </cell>
          <cell r="AV276">
            <v>12</v>
          </cell>
          <cell r="AW276">
            <v>1</v>
          </cell>
          <cell r="AX276">
            <v>2</v>
          </cell>
          <cell r="AY276">
            <v>0</v>
          </cell>
          <cell r="AZ276">
            <v>18</v>
          </cell>
          <cell r="BA276">
            <v>0</v>
          </cell>
          <cell r="BB276">
            <v>2</v>
          </cell>
          <cell r="BC276">
            <v>0</v>
          </cell>
          <cell r="BD276">
            <v>11</v>
          </cell>
          <cell r="BE276">
            <v>0</v>
          </cell>
          <cell r="BF276">
            <v>1</v>
          </cell>
          <cell r="BG276">
            <v>0</v>
          </cell>
          <cell r="BH276">
            <v>1</v>
          </cell>
          <cell r="BI276">
            <v>0</v>
          </cell>
          <cell r="BJ276">
            <v>3</v>
          </cell>
          <cell r="BK276">
            <v>0</v>
          </cell>
        </row>
        <row r="277">
          <cell r="A277" t="str">
            <v>1003</v>
          </cell>
          <cell r="B277" t="str">
            <v>P</v>
          </cell>
          <cell r="D277" t="str">
            <v>부산</v>
          </cell>
          <cell r="E277" t="str">
            <v>해운대</v>
          </cell>
          <cell r="F277">
            <v>108</v>
          </cell>
          <cell r="G277">
            <v>11</v>
          </cell>
          <cell r="H277">
            <v>28</v>
          </cell>
          <cell r="I277">
            <v>1</v>
          </cell>
          <cell r="J277">
            <v>2</v>
          </cell>
          <cell r="K277">
            <v>0</v>
          </cell>
          <cell r="L277">
            <v>44</v>
          </cell>
          <cell r="M277">
            <v>5</v>
          </cell>
          <cell r="N277">
            <v>37</v>
          </cell>
          <cell r="O277">
            <v>3</v>
          </cell>
          <cell r="P277">
            <v>44</v>
          </cell>
          <cell r="Q277">
            <v>4</v>
          </cell>
          <cell r="R277">
            <v>27</v>
          </cell>
          <cell r="S277">
            <v>4</v>
          </cell>
          <cell r="T277">
            <v>13</v>
          </cell>
          <cell r="U277">
            <v>3</v>
          </cell>
          <cell r="V277">
            <v>4</v>
          </cell>
          <cell r="W277">
            <v>0</v>
          </cell>
          <cell r="X277">
            <v>1</v>
          </cell>
          <cell r="Y277">
            <v>0</v>
          </cell>
          <cell r="Z277">
            <v>7</v>
          </cell>
          <cell r="AA277">
            <v>0</v>
          </cell>
          <cell r="AB277">
            <v>0</v>
          </cell>
          <cell r="AC277">
            <v>0</v>
          </cell>
          <cell r="AD277">
            <v>4</v>
          </cell>
          <cell r="AE277">
            <v>0</v>
          </cell>
          <cell r="AF277">
            <v>3</v>
          </cell>
          <cell r="AG277">
            <v>0</v>
          </cell>
          <cell r="AH277">
            <v>0</v>
          </cell>
          <cell r="AI277">
            <v>0</v>
          </cell>
          <cell r="AJ277">
            <v>1</v>
          </cell>
          <cell r="AK277">
            <v>0</v>
          </cell>
          <cell r="AL277">
            <v>2</v>
          </cell>
          <cell r="AM277">
            <v>0</v>
          </cell>
          <cell r="AN277">
            <v>2</v>
          </cell>
          <cell r="AO277">
            <v>0</v>
          </cell>
          <cell r="AP277">
            <v>0</v>
          </cell>
          <cell r="AQ277">
            <v>0</v>
          </cell>
          <cell r="AR277">
            <v>4</v>
          </cell>
          <cell r="AS277">
            <v>1</v>
          </cell>
          <cell r="AT277">
            <v>0</v>
          </cell>
          <cell r="AU277">
            <v>0</v>
          </cell>
          <cell r="AV277">
            <v>17</v>
          </cell>
          <cell r="AW277">
            <v>1</v>
          </cell>
          <cell r="AX277">
            <v>3</v>
          </cell>
          <cell r="AY277">
            <v>0</v>
          </cell>
          <cell r="AZ277">
            <v>18</v>
          </cell>
          <cell r="BA277">
            <v>2</v>
          </cell>
          <cell r="BB277">
            <v>3</v>
          </cell>
          <cell r="BC277">
            <v>1</v>
          </cell>
          <cell r="BD277">
            <v>18</v>
          </cell>
          <cell r="BE277">
            <v>2</v>
          </cell>
          <cell r="BF277">
            <v>2</v>
          </cell>
          <cell r="BG277">
            <v>0</v>
          </cell>
          <cell r="BH277">
            <v>0</v>
          </cell>
          <cell r="BI277">
            <v>0</v>
          </cell>
          <cell r="BJ277">
            <v>4</v>
          </cell>
          <cell r="BK277">
            <v>1</v>
          </cell>
        </row>
        <row r="278">
          <cell r="A278" t="str">
            <v>1004</v>
          </cell>
          <cell r="B278" t="str">
            <v>P</v>
          </cell>
          <cell r="D278" t="str">
            <v>부산</v>
          </cell>
          <cell r="E278" t="str">
            <v>동래</v>
          </cell>
          <cell r="F278">
            <v>181</v>
          </cell>
          <cell r="G278">
            <v>8</v>
          </cell>
          <cell r="H278">
            <v>26</v>
          </cell>
          <cell r="I278">
            <v>2</v>
          </cell>
          <cell r="J278">
            <v>3</v>
          </cell>
          <cell r="K278">
            <v>0</v>
          </cell>
          <cell r="L278">
            <v>72</v>
          </cell>
          <cell r="M278">
            <v>4</v>
          </cell>
          <cell r="N278">
            <v>37</v>
          </cell>
          <cell r="O278">
            <v>1</v>
          </cell>
          <cell r="P278">
            <v>90</v>
          </cell>
          <cell r="Q278">
            <v>4</v>
          </cell>
          <cell r="R278">
            <v>54</v>
          </cell>
          <cell r="S278">
            <v>3</v>
          </cell>
          <cell r="T278">
            <v>13</v>
          </cell>
          <cell r="U278">
            <v>0</v>
          </cell>
          <cell r="V278">
            <v>2</v>
          </cell>
          <cell r="W278">
            <v>0</v>
          </cell>
          <cell r="X278">
            <v>2</v>
          </cell>
          <cell r="Y278">
            <v>0</v>
          </cell>
          <cell r="Z278">
            <v>7</v>
          </cell>
          <cell r="AA278">
            <v>0</v>
          </cell>
          <cell r="AB278">
            <v>0</v>
          </cell>
          <cell r="AC278">
            <v>0</v>
          </cell>
          <cell r="AD278">
            <v>5</v>
          </cell>
          <cell r="AE278">
            <v>1</v>
          </cell>
          <cell r="AF278">
            <v>3</v>
          </cell>
          <cell r="AG278">
            <v>0</v>
          </cell>
          <cell r="AH278">
            <v>0</v>
          </cell>
          <cell r="AI278">
            <v>0</v>
          </cell>
          <cell r="AJ278">
            <v>1</v>
          </cell>
          <cell r="AK278">
            <v>0</v>
          </cell>
          <cell r="AL278">
            <v>1</v>
          </cell>
          <cell r="AM278">
            <v>0</v>
          </cell>
          <cell r="AN278">
            <v>1</v>
          </cell>
          <cell r="AO278">
            <v>1</v>
          </cell>
          <cell r="AP278">
            <v>0</v>
          </cell>
          <cell r="AQ278">
            <v>0</v>
          </cell>
          <cell r="AR278">
            <v>4</v>
          </cell>
          <cell r="AS278">
            <v>0</v>
          </cell>
          <cell r="AT278">
            <v>0</v>
          </cell>
          <cell r="AU278">
            <v>0</v>
          </cell>
          <cell r="AV278">
            <v>18</v>
          </cell>
          <cell r="AW278">
            <v>1</v>
          </cell>
          <cell r="AX278">
            <v>24</v>
          </cell>
          <cell r="AY278">
            <v>0</v>
          </cell>
          <cell r="AZ278">
            <v>43</v>
          </cell>
          <cell r="BA278">
            <v>2</v>
          </cell>
          <cell r="BB278">
            <v>14</v>
          </cell>
          <cell r="BC278">
            <v>0</v>
          </cell>
          <cell r="BD278">
            <v>32</v>
          </cell>
          <cell r="BE278">
            <v>2</v>
          </cell>
          <cell r="BF278">
            <v>3</v>
          </cell>
          <cell r="BG278">
            <v>0</v>
          </cell>
          <cell r="BH278">
            <v>1</v>
          </cell>
          <cell r="BI278">
            <v>0</v>
          </cell>
          <cell r="BJ278">
            <v>4</v>
          </cell>
          <cell r="BK278">
            <v>1</v>
          </cell>
        </row>
        <row r="279">
          <cell r="A279" t="str">
            <v>1005</v>
          </cell>
          <cell r="B279" t="str">
            <v>P</v>
          </cell>
          <cell r="D279" t="str">
            <v>부산</v>
          </cell>
          <cell r="E279" t="str">
            <v>금사</v>
          </cell>
          <cell r="F279">
            <v>59</v>
          </cell>
          <cell r="G279">
            <v>4</v>
          </cell>
          <cell r="H279">
            <v>12</v>
          </cell>
          <cell r="I279">
            <v>1</v>
          </cell>
          <cell r="J279">
            <v>1</v>
          </cell>
          <cell r="K279">
            <v>0</v>
          </cell>
          <cell r="L279">
            <v>33</v>
          </cell>
          <cell r="M279">
            <v>3</v>
          </cell>
          <cell r="N279">
            <v>18</v>
          </cell>
          <cell r="O279">
            <v>1</v>
          </cell>
          <cell r="P279">
            <v>20</v>
          </cell>
          <cell r="Q279">
            <v>0</v>
          </cell>
          <cell r="R279">
            <v>21</v>
          </cell>
          <cell r="S279">
            <v>3</v>
          </cell>
          <cell r="T279">
            <v>6</v>
          </cell>
          <cell r="U279">
            <v>0</v>
          </cell>
          <cell r="V279">
            <v>2</v>
          </cell>
          <cell r="W279">
            <v>1</v>
          </cell>
          <cell r="X279">
            <v>0</v>
          </cell>
          <cell r="Y279">
            <v>0</v>
          </cell>
          <cell r="Z279">
            <v>5</v>
          </cell>
          <cell r="AA279">
            <v>0</v>
          </cell>
          <cell r="AB279">
            <v>0</v>
          </cell>
          <cell r="AC279">
            <v>0</v>
          </cell>
          <cell r="AD279">
            <v>3</v>
          </cell>
          <cell r="AE279">
            <v>0</v>
          </cell>
          <cell r="AF279">
            <v>1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1</v>
          </cell>
          <cell r="AS279">
            <v>0</v>
          </cell>
          <cell r="AT279">
            <v>0</v>
          </cell>
          <cell r="AU279">
            <v>0</v>
          </cell>
          <cell r="AV279">
            <v>12</v>
          </cell>
          <cell r="AW279">
            <v>0</v>
          </cell>
          <cell r="AX279">
            <v>2</v>
          </cell>
          <cell r="AY279">
            <v>0</v>
          </cell>
          <cell r="AZ279">
            <v>5</v>
          </cell>
          <cell r="BA279">
            <v>0</v>
          </cell>
          <cell r="BB279">
            <v>2</v>
          </cell>
          <cell r="BC279">
            <v>0</v>
          </cell>
          <cell r="BD279">
            <v>15</v>
          </cell>
          <cell r="BE279">
            <v>1</v>
          </cell>
          <cell r="BF279">
            <v>1</v>
          </cell>
          <cell r="BG279">
            <v>1</v>
          </cell>
          <cell r="BH279">
            <v>0</v>
          </cell>
          <cell r="BI279">
            <v>0</v>
          </cell>
          <cell r="BJ279">
            <v>3</v>
          </cell>
          <cell r="BK279">
            <v>1</v>
          </cell>
        </row>
        <row r="280">
          <cell r="A280" t="str">
            <v>1006</v>
          </cell>
          <cell r="B280" t="str">
            <v>P</v>
          </cell>
          <cell r="D280" t="str">
            <v>부산</v>
          </cell>
          <cell r="E280" t="str">
            <v>기장</v>
          </cell>
          <cell r="F280">
            <v>40</v>
          </cell>
          <cell r="G280">
            <v>6</v>
          </cell>
          <cell r="H280">
            <v>7</v>
          </cell>
          <cell r="I280">
            <v>1</v>
          </cell>
          <cell r="J280">
            <v>0</v>
          </cell>
          <cell r="K280">
            <v>0</v>
          </cell>
          <cell r="L280">
            <v>13</v>
          </cell>
          <cell r="M280">
            <v>4</v>
          </cell>
          <cell r="N280">
            <v>12</v>
          </cell>
          <cell r="O280">
            <v>1</v>
          </cell>
          <cell r="P280">
            <v>17</v>
          </cell>
          <cell r="Q280">
            <v>1</v>
          </cell>
          <cell r="R280">
            <v>11</v>
          </cell>
          <cell r="S280">
            <v>4</v>
          </cell>
          <cell r="T280">
            <v>5</v>
          </cell>
          <cell r="U280">
            <v>0</v>
          </cell>
          <cell r="V280">
            <v>2</v>
          </cell>
          <cell r="W280">
            <v>0</v>
          </cell>
          <cell r="X280">
            <v>0</v>
          </cell>
          <cell r="Y280">
            <v>0</v>
          </cell>
          <cell r="Z280">
            <v>2</v>
          </cell>
          <cell r="AA280">
            <v>0</v>
          </cell>
          <cell r="AB280">
            <v>0</v>
          </cell>
          <cell r="AC280">
            <v>0</v>
          </cell>
          <cell r="AD280">
            <v>3</v>
          </cell>
          <cell r="AE280">
            <v>0</v>
          </cell>
          <cell r="AF280">
            <v>0</v>
          </cell>
          <cell r="AG280">
            <v>1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2</v>
          </cell>
          <cell r="AW280">
            <v>0</v>
          </cell>
          <cell r="AX280">
            <v>0</v>
          </cell>
          <cell r="AY280">
            <v>0</v>
          </cell>
          <cell r="AZ280">
            <v>15</v>
          </cell>
          <cell r="BA280">
            <v>1</v>
          </cell>
          <cell r="BB280">
            <v>1</v>
          </cell>
          <cell r="BC280">
            <v>0</v>
          </cell>
          <cell r="BD280">
            <v>6</v>
          </cell>
          <cell r="BE280">
            <v>3</v>
          </cell>
          <cell r="BF280">
            <v>1</v>
          </cell>
          <cell r="BG280">
            <v>0</v>
          </cell>
          <cell r="BH280">
            <v>0</v>
          </cell>
          <cell r="BI280">
            <v>1</v>
          </cell>
          <cell r="BJ280">
            <v>3</v>
          </cell>
          <cell r="BK280">
            <v>0</v>
          </cell>
        </row>
        <row r="281">
          <cell r="A281" t="str">
            <v>1007</v>
          </cell>
          <cell r="B281" t="str">
            <v>P</v>
          </cell>
          <cell r="D281" t="str">
            <v>부산</v>
          </cell>
          <cell r="E281" t="str">
            <v>안락</v>
          </cell>
          <cell r="F281">
            <v>87</v>
          </cell>
          <cell r="G281">
            <v>7</v>
          </cell>
          <cell r="H281">
            <v>18</v>
          </cell>
          <cell r="I281">
            <v>0</v>
          </cell>
          <cell r="J281">
            <v>2</v>
          </cell>
          <cell r="K281">
            <v>0</v>
          </cell>
          <cell r="L281">
            <v>42</v>
          </cell>
          <cell r="M281">
            <v>5</v>
          </cell>
          <cell r="N281">
            <v>25</v>
          </cell>
          <cell r="O281">
            <v>1</v>
          </cell>
          <cell r="P281">
            <v>41</v>
          </cell>
          <cell r="Q281">
            <v>2</v>
          </cell>
          <cell r="R281">
            <v>21</v>
          </cell>
          <cell r="S281">
            <v>4</v>
          </cell>
          <cell r="T281">
            <v>9</v>
          </cell>
          <cell r="U281">
            <v>1</v>
          </cell>
          <cell r="V281">
            <v>2</v>
          </cell>
          <cell r="W281">
            <v>0</v>
          </cell>
          <cell r="X281">
            <v>0</v>
          </cell>
          <cell r="Y281">
            <v>0</v>
          </cell>
          <cell r="Z281">
            <v>5</v>
          </cell>
          <cell r="AA281">
            <v>0</v>
          </cell>
          <cell r="AB281">
            <v>0</v>
          </cell>
          <cell r="AC281">
            <v>0</v>
          </cell>
          <cell r="AD281">
            <v>4</v>
          </cell>
          <cell r="AE281">
            <v>0</v>
          </cell>
          <cell r="AF281">
            <v>2</v>
          </cell>
          <cell r="AG281">
            <v>0</v>
          </cell>
          <cell r="AH281">
            <v>0</v>
          </cell>
          <cell r="AI281">
            <v>0</v>
          </cell>
          <cell r="AJ281">
            <v>1</v>
          </cell>
          <cell r="AK281">
            <v>0</v>
          </cell>
          <cell r="AL281">
            <v>0</v>
          </cell>
          <cell r="AM281">
            <v>0</v>
          </cell>
          <cell r="AN281">
            <v>1</v>
          </cell>
          <cell r="AO281">
            <v>0</v>
          </cell>
          <cell r="AP281">
            <v>0</v>
          </cell>
          <cell r="AQ281">
            <v>0</v>
          </cell>
          <cell r="AR281">
            <v>3</v>
          </cell>
          <cell r="AS281">
            <v>0</v>
          </cell>
          <cell r="AT281">
            <v>0</v>
          </cell>
          <cell r="AU281">
            <v>0</v>
          </cell>
          <cell r="AV281">
            <v>21</v>
          </cell>
          <cell r="AW281">
            <v>1</v>
          </cell>
          <cell r="AX281">
            <v>3</v>
          </cell>
          <cell r="AY281">
            <v>0</v>
          </cell>
          <cell r="AZ281">
            <v>13</v>
          </cell>
          <cell r="BA281">
            <v>1</v>
          </cell>
          <cell r="BB281">
            <v>2</v>
          </cell>
          <cell r="BC281">
            <v>2</v>
          </cell>
          <cell r="BD281">
            <v>14</v>
          </cell>
          <cell r="BE281">
            <v>2</v>
          </cell>
          <cell r="BF281">
            <v>2</v>
          </cell>
          <cell r="BG281">
            <v>0</v>
          </cell>
          <cell r="BH281">
            <v>0</v>
          </cell>
          <cell r="BI281">
            <v>0</v>
          </cell>
          <cell r="BJ281">
            <v>3</v>
          </cell>
          <cell r="BK281">
            <v>0</v>
          </cell>
        </row>
        <row r="282">
          <cell r="A282" t="str">
            <v>1008</v>
          </cell>
          <cell r="B282" t="str">
            <v>P</v>
          </cell>
          <cell r="D282" t="str">
            <v>부산</v>
          </cell>
          <cell r="E282" t="str">
            <v>금정</v>
          </cell>
          <cell r="F282">
            <v>137</v>
          </cell>
          <cell r="G282">
            <v>8</v>
          </cell>
          <cell r="H282">
            <v>30</v>
          </cell>
          <cell r="I282">
            <v>3</v>
          </cell>
          <cell r="J282">
            <v>2</v>
          </cell>
          <cell r="K282">
            <v>1</v>
          </cell>
          <cell r="L282">
            <v>60</v>
          </cell>
          <cell r="M282">
            <v>0</v>
          </cell>
          <cell r="N282">
            <v>38</v>
          </cell>
          <cell r="O282">
            <v>5</v>
          </cell>
          <cell r="P282">
            <v>63</v>
          </cell>
          <cell r="Q282">
            <v>3</v>
          </cell>
          <cell r="R282">
            <v>36</v>
          </cell>
          <cell r="S282">
            <v>0</v>
          </cell>
          <cell r="T282">
            <v>14</v>
          </cell>
          <cell r="U282">
            <v>1</v>
          </cell>
          <cell r="V282">
            <v>2</v>
          </cell>
          <cell r="W282">
            <v>1</v>
          </cell>
          <cell r="X282">
            <v>2</v>
          </cell>
          <cell r="Y282">
            <v>1</v>
          </cell>
          <cell r="Z282">
            <v>7</v>
          </cell>
          <cell r="AA282">
            <v>0</v>
          </cell>
          <cell r="AB282">
            <v>0</v>
          </cell>
          <cell r="AC282">
            <v>0</v>
          </cell>
          <cell r="AD282">
            <v>5</v>
          </cell>
          <cell r="AE282">
            <v>0</v>
          </cell>
          <cell r="AF282">
            <v>3</v>
          </cell>
          <cell r="AG282">
            <v>0</v>
          </cell>
          <cell r="AH282">
            <v>0</v>
          </cell>
          <cell r="AI282">
            <v>0</v>
          </cell>
          <cell r="AJ282">
            <v>1</v>
          </cell>
          <cell r="AK282">
            <v>1</v>
          </cell>
          <cell r="AL282">
            <v>2</v>
          </cell>
          <cell r="AM282">
            <v>0</v>
          </cell>
          <cell r="AN282">
            <v>3</v>
          </cell>
          <cell r="AO282">
            <v>0</v>
          </cell>
          <cell r="AP282">
            <v>0</v>
          </cell>
          <cell r="AQ282">
            <v>0</v>
          </cell>
          <cell r="AR282">
            <v>5</v>
          </cell>
          <cell r="AS282">
            <v>0</v>
          </cell>
          <cell r="AT282">
            <v>0</v>
          </cell>
          <cell r="AU282">
            <v>0</v>
          </cell>
          <cell r="AV282">
            <v>24</v>
          </cell>
          <cell r="AW282">
            <v>0</v>
          </cell>
          <cell r="AX282">
            <v>5</v>
          </cell>
          <cell r="AY282">
            <v>0</v>
          </cell>
          <cell r="AZ282">
            <v>26</v>
          </cell>
          <cell r="BA282">
            <v>3</v>
          </cell>
          <cell r="BB282">
            <v>4</v>
          </cell>
          <cell r="BC282">
            <v>0</v>
          </cell>
          <cell r="BD282">
            <v>23</v>
          </cell>
          <cell r="BE282">
            <v>0</v>
          </cell>
          <cell r="BF282">
            <v>3</v>
          </cell>
          <cell r="BG282">
            <v>0</v>
          </cell>
          <cell r="BH282">
            <v>1</v>
          </cell>
          <cell r="BI282">
            <v>0</v>
          </cell>
          <cell r="BJ282">
            <v>5</v>
          </cell>
          <cell r="BK282">
            <v>0</v>
          </cell>
        </row>
        <row r="283">
          <cell r="A283" t="str">
            <v>1009</v>
          </cell>
          <cell r="B283" t="str">
            <v>P</v>
          </cell>
          <cell r="D283" t="str">
            <v>부산</v>
          </cell>
          <cell r="E283" t="str">
            <v>남산</v>
          </cell>
          <cell r="F283">
            <v>95</v>
          </cell>
          <cell r="G283">
            <v>9</v>
          </cell>
          <cell r="H283">
            <v>18</v>
          </cell>
          <cell r="I283">
            <v>2</v>
          </cell>
          <cell r="J283">
            <v>2</v>
          </cell>
          <cell r="K283">
            <v>0</v>
          </cell>
          <cell r="L283">
            <v>46</v>
          </cell>
          <cell r="M283">
            <v>3</v>
          </cell>
          <cell r="N283">
            <v>26</v>
          </cell>
          <cell r="O283">
            <v>4</v>
          </cell>
          <cell r="P283">
            <v>40</v>
          </cell>
          <cell r="Q283">
            <v>3</v>
          </cell>
          <cell r="R283">
            <v>29</v>
          </cell>
          <cell r="S283">
            <v>2</v>
          </cell>
          <cell r="T283">
            <v>10</v>
          </cell>
          <cell r="U283">
            <v>2</v>
          </cell>
          <cell r="V283">
            <v>3</v>
          </cell>
          <cell r="W283">
            <v>1</v>
          </cell>
          <cell r="X283">
            <v>0</v>
          </cell>
          <cell r="Y283">
            <v>0</v>
          </cell>
          <cell r="Z283">
            <v>6</v>
          </cell>
          <cell r="AA283">
            <v>0</v>
          </cell>
          <cell r="AB283">
            <v>0</v>
          </cell>
          <cell r="AC283">
            <v>0</v>
          </cell>
          <cell r="AD283">
            <v>3</v>
          </cell>
          <cell r="AE283">
            <v>1</v>
          </cell>
          <cell r="AF283">
            <v>1</v>
          </cell>
          <cell r="AG283">
            <v>0</v>
          </cell>
          <cell r="AH283">
            <v>0</v>
          </cell>
          <cell r="AI283">
            <v>0</v>
          </cell>
          <cell r="AJ283">
            <v>1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4</v>
          </cell>
          <cell r="AS283">
            <v>0</v>
          </cell>
          <cell r="AT283">
            <v>0</v>
          </cell>
          <cell r="AU283">
            <v>0</v>
          </cell>
          <cell r="AV283">
            <v>17</v>
          </cell>
          <cell r="AW283">
            <v>1</v>
          </cell>
          <cell r="AX283">
            <v>3</v>
          </cell>
          <cell r="AY283">
            <v>0</v>
          </cell>
          <cell r="AZ283">
            <v>16</v>
          </cell>
          <cell r="BA283">
            <v>2</v>
          </cell>
          <cell r="BB283">
            <v>3</v>
          </cell>
          <cell r="BC283">
            <v>1</v>
          </cell>
          <cell r="BD283">
            <v>20</v>
          </cell>
          <cell r="BE283">
            <v>1</v>
          </cell>
          <cell r="BF283">
            <v>2</v>
          </cell>
          <cell r="BG283">
            <v>0</v>
          </cell>
          <cell r="BH283">
            <v>0</v>
          </cell>
          <cell r="BI283">
            <v>0</v>
          </cell>
          <cell r="BJ283">
            <v>4</v>
          </cell>
          <cell r="BK283">
            <v>0</v>
          </cell>
        </row>
        <row r="284">
          <cell r="A284" t="str">
            <v>1010</v>
          </cell>
          <cell r="B284" t="str">
            <v>P</v>
          </cell>
          <cell r="D284" t="str">
            <v>부산</v>
          </cell>
          <cell r="E284" t="str">
            <v>사상</v>
          </cell>
          <cell r="F284">
            <v>145</v>
          </cell>
          <cell r="G284">
            <v>13</v>
          </cell>
          <cell r="H284">
            <v>33</v>
          </cell>
          <cell r="I284">
            <v>2</v>
          </cell>
          <cell r="J284">
            <v>2</v>
          </cell>
          <cell r="K284">
            <v>2</v>
          </cell>
          <cell r="L284">
            <v>70</v>
          </cell>
          <cell r="M284">
            <v>4</v>
          </cell>
          <cell r="N284">
            <v>41</v>
          </cell>
          <cell r="O284">
            <v>5</v>
          </cell>
          <cell r="P284">
            <v>59</v>
          </cell>
          <cell r="Q284">
            <v>5</v>
          </cell>
          <cell r="R284">
            <v>45</v>
          </cell>
          <cell r="S284">
            <v>3</v>
          </cell>
          <cell r="T284">
            <v>13</v>
          </cell>
          <cell r="U284">
            <v>1</v>
          </cell>
          <cell r="V284">
            <v>4</v>
          </cell>
          <cell r="W284">
            <v>1</v>
          </cell>
          <cell r="X284">
            <v>2</v>
          </cell>
          <cell r="Y284">
            <v>0</v>
          </cell>
          <cell r="Z284">
            <v>7</v>
          </cell>
          <cell r="AA284">
            <v>0</v>
          </cell>
          <cell r="AB284">
            <v>0</v>
          </cell>
          <cell r="AC284">
            <v>0</v>
          </cell>
          <cell r="AD284">
            <v>7</v>
          </cell>
          <cell r="AE284">
            <v>1</v>
          </cell>
          <cell r="AF284">
            <v>3</v>
          </cell>
          <cell r="AG284">
            <v>0</v>
          </cell>
          <cell r="AH284">
            <v>0</v>
          </cell>
          <cell r="AI284">
            <v>0</v>
          </cell>
          <cell r="AJ284">
            <v>1</v>
          </cell>
          <cell r="AK284">
            <v>0</v>
          </cell>
          <cell r="AL284">
            <v>2</v>
          </cell>
          <cell r="AM284">
            <v>0</v>
          </cell>
          <cell r="AN284">
            <v>2</v>
          </cell>
          <cell r="AO284">
            <v>0</v>
          </cell>
          <cell r="AP284">
            <v>0</v>
          </cell>
          <cell r="AQ284">
            <v>0</v>
          </cell>
          <cell r="AR284">
            <v>5</v>
          </cell>
          <cell r="AS284">
            <v>0</v>
          </cell>
          <cell r="AT284">
            <v>0</v>
          </cell>
          <cell r="AU284">
            <v>0</v>
          </cell>
          <cell r="AV284">
            <v>25</v>
          </cell>
          <cell r="AW284">
            <v>1</v>
          </cell>
          <cell r="AX284">
            <v>4</v>
          </cell>
          <cell r="AY284">
            <v>0</v>
          </cell>
          <cell r="AZ284">
            <v>23</v>
          </cell>
          <cell r="BA284">
            <v>4</v>
          </cell>
          <cell r="BB284">
            <v>5</v>
          </cell>
          <cell r="BC284">
            <v>0</v>
          </cell>
          <cell r="BD284">
            <v>28</v>
          </cell>
          <cell r="BE284">
            <v>2</v>
          </cell>
          <cell r="BF284">
            <v>4</v>
          </cell>
          <cell r="BG284">
            <v>0</v>
          </cell>
          <cell r="BH284">
            <v>2</v>
          </cell>
          <cell r="BI284">
            <v>0</v>
          </cell>
          <cell r="BJ284">
            <v>6</v>
          </cell>
          <cell r="BK284">
            <v>1</v>
          </cell>
        </row>
        <row r="285">
          <cell r="A285" t="str">
            <v>1011</v>
          </cell>
          <cell r="B285" t="str">
            <v>P</v>
          </cell>
          <cell r="D285" t="str">
            <v>부산</v>
          </cell>
          <cell r="E285" t="str">
            <v>구포</v>
          </cell>
          <cell r="F285">
            <v>128</v>
          </cell>
          <cell r="G285">
            <v>13</v>
          </cell>
          <cell r="H285">
            <v>27</v>
          </cell>
          <cell r="I285">
            <v>5</v>
          </cell>
          <cell r="J285">
            <v>3</v>
          </cell>
          <cell r="K285">
            <v>0</v>
          </cell>
          <cell r="L285">
            <v>67</v>
          </cell>
          <cell r="M285">
            <v>6</v>
          </cell>
          <cell r="N285">
            <v>35</v>
          </cell>
          <cell r="O285">
            <v>5</v>
          </cell>
          <cell r="P285">
            <v>53</v>
          </cell>
          <cell r="Q285">
            <v>6</v>
          </cell>
          <cell r="R285">
            <v>40</v>
          </cell>
          <cell r="S285">
            <v>2</v>
          </cell>
          <cell r="T285">
            <v>11</v>
          </cell>
          <cell r="U285">
            <v>1</v>
          </cell>
          <cell r="V285">
            <v>4</v>
          </cell>
          <cell r="W285">
            <v>1</v>
          </cell>
          <cell r="X285">
            <v>2</v>
          </cell>
          <cell r="Y285">
            <v>0</v>
          </cell>
          <cell r="Z285">
            <v>6</v>
          </cell>
          <cell r="AA285">
            <v>1</v>
          </cell>
          <cell r="AB285">
            <v>0</v>
          </cell>
          <cell r="AC285">
            <v>0</v>
          </cell>
          <cell r="AD285">
            <v>6</v>
          </cell>
          <cell r="AE285">
            <v>1</v>
          </cell>
          <cell r="AF285">
            <v>1</v>
          </cell>
          <cell r="AG285">
            <v>0</v>
          </cell>
          <cell r="AH285">
            <v>0</v>
          </cell>
          <cell r="AI285">
            <v>0</v>
          </cell>
          <cell r="AJ285">
            <v>1</v>
          </cell>
          <cell r="AK285">
            <v>0</v>
          </cell>
          <cell r="AL285">
            <v>1</v>
          </cell>
          <cell r="AM285">
            <v>1</v>
          </cell>
          <cell r="AN285">
            <v>2</v>
          </cell>
          <cell r="AO285">
            <v>0</v>
          </cell>
          <cell r="AP285">
            <v>0</v>
          </cell>
          <cell r="AQ285">
            <v>0</v>
          </cell>
          <cell r="AR285">
            <v>4</v>
          </cell>
          <cell r="AS285">
            <v>1</v>
          </cell>
          <cell r="AT285">
            <v>0</v>
          </cell>
          <cell r="AU285">
            <v>0</v>
          </cell>
          <cell r="AV285">
            <v>27</v>
          </cell>
          <cell r="AW285">
            <v>4</v>
          </cell>
          <cell r="AX285">
            <v>4</v>
          </cell>
          <cell r="AY285">
            <v>0</v>
          </cell>
          <cell r="AZ285">
            <v>16</v>
          </cell>
          <cell r="BA285">
            <v>1</v>
          </cell>
          <cell r="BB285">
            <v>4</v>
          </cell>
          <cell r="BC285">
            <v>1</v>
          </cell>
          <cell r="BD285">
            <v>26</v>
          </cell>
          <cell r="BE285">
            <v>1</v>
          </cell>
          <cell r="BF285">
            <v>3</v>
          </cell>
          <cell r="BG285">
            <v>0</v>
          </cell>
          <cell r="BH285">
            <v>1</v>
          </cell>
          <cell r="BI285">
            <v>0</v>
          </cell>
          <cell r="BJ285">
            <v>6</v>
          </cell>
          <cell r="BK285">
            <v>0</v>
          </cell>
        </row>
        <row r="286">
          <cell r="A286" t="str">
            <v>1012</v>
          </cell>
          <cell r="B286" t="str">
            <v>P</v>
          </cell>
          <cell r="D286" t="str">
            <v>부산</v>
          </cell>
          <cell r="E286" t="str">
            <v>사하</v>
          </cell>
          <cell r="F286">
            <v>114</v>
          </cell>
          <cell r="G286">
            <v>15</v>
          </cell>
          <cell r="H286">
            <v>25</v>
          </cell>
          <cell r="I286">
            <v>4</v>
          </cell>
          <cell r="J286">
            <v>3</v>
          </cell>
          <cell r="K286">
            <v>0</v>
          </cell>
          <cell r="L286">
            <v>62</v>
          </cell>
          <cell r="M286">
            <v>5</v>
          </cell>
          <cell r="N286">
            <v>30</v>
          </cell>
          <cell r="O286">
            <v>5</v>
          </cell>
          <cell r="P286">
            <v>48</v>
          </cell>
          <cell r="Q286">
            <v>9</v>
          </cell>
          <cell r="R286">
            <v>36</v>
          </cell>
          <cell r="S286">
            <v>1</v>
          </cell>
          <cell r="T286">
            <v>9</v>
          </cell>
          <cell r="U286">
            <v>2</v>
          </cell>
          <cell r="V286">
            <v>3</v>
          </cell>
          <cell r="W286">
            <v>0</v>
          </cell>
          <cell r="X286">
            <v>1</v>
          </cell>
          <cell r="Y286">
            <v>0</v>
          </cell>
          <cell r="Z286">
            <v>4</v>
          </cell>
          <cell r="AA286">
            <v>2</v>
          </cell>
          <cell r="AB286">
            <v>0</v>
          </cell>
          <cell r="AC286">
            <v>0</v>
          </cell>
          <cell r="AD286">
            <v>3</v>
          </cell>
          <cell r="AE286">
            <v>1</v>
          </cell>
          <cell r="AF286">
            <v>4</v>
          </cell>
          <cell r="AG286">
            <v>0</v>
          </cell>
          <cell r="AH286">
            <v>0</v>
          </cell>
          <cell r="AI286">
            <v>0</v>
          </cell>
          <cell r="AJ286">
            <v>1</v>
          </cell>
          <cell r="AK286">
            <v>0</v>
          </cell>
          <cell r="AL286">
            <v>2</v>
          </cell>
          <cell r="AM286">
            <v>0</v>
          </cell>
          <cell r="AN286">
            <v>3</v>
          </cell>
          <cell r="AO286">
            <v>0</v>
          </cell>
          <cell r="AP286">
            <v>0</v>
          </cell>
          <cell r="AQ286">
            <v>0</v>
          </cell>
          <cell r="AR286">
            <v>4</v>
          </cell>
          <cell r="AS286">
            <v>1</v>
          </cell>
          <cell r="AT286">
            <v>0</v>
          </cell>
          <cell r="AU286">
            <v>0</v>
          </cell>
          <cell r="AV286">
            <v>26</v>
          </cell>
          <cell r="AW286">
            <v>4</v>
          </cell>
          <cell r="AX286">
            <v>4</v>
          </cell>
          <cell r="AY286">
            <v>0</v>
          </cell>
          <cell r="AZ286">
            <v>11</v>
          </cell>
          <cell r="BA286">
            <v>4</v>
          </cell>
          <cell r="BB286">
            <v>4</v>
          </cell>
          <cell r="BC286">
            <v>0</v>
          </cell>
          <cell r="BD286">
            <v>22</v>
          </cell>
          <cell r="BE286">
            <v>0</v>
          </cell>
          <cell r="BF286">
            <v>3</v>
          </cell>
          <cell r="BG286">
            <v>0</v>
          </cell>
          <cell r="BH286">
            <v>2</v>
          </cell>
          <cell r="BI286">
            <v>0</v>
          </cell>
          <cell r="BJ286">
            <v>5</v>
          </cell>
          <cell r="BK286">
            <v>1</v>
          </cell>
        </row>
        <row r="287">
          <cell r="A287" t="str">
            <v>1013</v>
          </cell>
          <cell r="B287" t="str">
            <v>P</v>
          </cell>
          <cell r="D287" t="str">
            <v>부산</v>
          </cell>
          <cell r="E287" t="str">
            <v>장림</v>
          </cell>
          <cell r="F287">
            <v>90</v>
          </cell>
          <cell r="G287">
            <v>16</v>
          </cell>
          <cell r="H287">
            <v>17</v>
          </cell>
          <cell r="I287">
            <v>2</v>
          </cell>
          <cell r="J287">
            <v>2</v>
          </cell>
          <cell r="K287">
            <v>0</v>
          </cell>
          <cell r="L287">
            <v>46</v>
          </cell>
          <cell r="M287">
            <v>4</v>
          </cell>
          <cell r="N287">
            <v>23</v>
          </cell>
          <cell r="O287">
            <v>7</v>
          </cell>
          <cell r="P287">
            <v>34</v>
          </cell>
          <cell r="Q287">
            <v>7</v>
          </cell>
          <cell r="R287">
            <v>33</v>
          </cell>
          <cell r="S287">
            <v>2</v>
          </cell>
          <cell r="T287">
            <v>7</v>
          </cell>
          <cell r="U287">
            <v>5</v>
          </cell>
          <cell r="V287">
            <v>4</v>
          </cell>
          <cell r="W287">
            <v>0</v>
          </cell>
          <cell r="X287">
            <v>0</v>
          </cell>
          <cell r="Y287">
            <v>0</v>
          </cell>
          <cell r="Z287">
            <v>5</v>
          </cell>
          <cell r="AA287">
            <v>1</v>
          </cell>
          <cell r="AB287">
            <v>0</v>
          </cell>
          <cell r="AC287">
            <v>0</v>
          </cell>
          <cell r="AD287">
            <v>4</v>
          </cell>
          <cell r="AE287">
            <v>0</v>
          </cell>
          <cell r="AF287">
            <v>1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1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3</v>
          </cell>
          <cell r="AS287">
            <v>0</v>
          </cell>
          <cell r="AT287">
            <v>0</v>
          </cell>
          <cell r="AU287">
            <v>0</v>
          </cell>
          <cell r="AV287">
            <v>13</v>
          </cell>
          <cell r="AW287">
            <v>2</v>
          </cell>
          <cell r="AX287">
            <v>2</v>
          </cell>
          <cell r="AY287">
            <v>0</v>
          </cell>
          <cell r="AZ287">
            <v>16</v>
          </cell>
          <cell r="BA287">
            <v>5</v>
          </cell>
          <cell r="BB287">
            <v>4</v>
          </cell>
          <cell r="BC287">
            <v>1</v>
          </cell>
          <cell r="BD287">
            <v>20</v>
          </cell>
          <cell r="BE287">
            <v>1</v>
          </cell>
          <cell r="BF287">
            <v>3</v>
          </cell>
          <cell r="BG287">
            <v>0</v>
          </cell>
          <cell r="BH287">
            <v>1</v>
          </cell>
          <cell r="BI287">
            <v>0</v>
          </cell>
          <cell r="BJ287">
            <v>5</v>
          </cell>
          <cell r="BK287">
            <v>0</v>
          </cell>
        </row>
        <row r="288">
          <cell r="A288" t="str">
            <v>1014</v>
          </cell>
          <cell r="B288" t="str">
            <v>P</v>
          </cell>
          <cell r="D288" t="str">
            <v>부산</v>
          </cell>
          <cell r="E288" t="str">
            <v>부산중부</v>
          </cell>
          <cell r="F288">
            <v>81</v>
          </cell>
          <cell r="G288">
            <v>13</v>
          </cell>
          <cell r="H288">
            <v>17</v>
          </cell>
          <cell r="I288">
            <v>4</v>
          </cell>
          <cell r="J288">
            <v>2</v>
          </cell>
          <cell r="K288">
            <v>0</v>
          </cell>
          <cell r="L288">
            <v>34</v>
          </cell>
          <cell r="M288">
            <v>9</v>
          </cell>
          <cell r="N288">
            <v>24</v>
          </cell>
          <cell r="O288">
            <v>4</v>
          </cell>
          <cell r="P288">
            <v>35</v>
          </cell>
          <cell r="Q288">
            <v>0</v>
          </cell>
          <cell r="R288">
            <v>22</v>
          </cell>
          <cell r="S288">
            <v>9</v>
          </cell>
          <cell r="T288">
            <v>9</v>
          </cell>
          <cell r="U288">
            <v>0</v>
          </cell>
          <cell r="V288">
            <v>1</v>
          </cell>
          <cell r="W288">
            <v>0</v>
          </cell>
          <cell r="X288">
            <v>0</v>
          </cell>
          <cell r="Y288">
            <v>0</v>
          </cell>
          <cell r="Z288">
            <v>4</v>
          </cell>
          <cell r="AA288">
            <v>0</v>
          </cell>
          <cell r="AB288">
            <v>0</v>
          </cell>
          <cell r="AC288">
            <v>0</v>
          </cell>
          <cell r="AD288">
            <v>4</v>
          </cell>
          <cell r="AE288">
            <v>2</v>
          </cell>
          <cell r="AF288">
            <v>2</v>
          </cell>
          <cell r="AG288">
            <v>0</v>
          </cell>
          <cell r="AH288">
            <v>0</v>
          </cell>
          <cell r="AI288">
            <v>0</v>
          </cell>
          <cell r="AJ288">
            <v>1</v>
          </cell>
          <cell r="AK288">
            <v>1</v>
          </cell>
          <cell r="AL288">
            <v>1</v>
          </cell>
          <cell r="AM288">
            <v>1</v>
          </cell>
          <cell r="AN288">
            <v>1</v>
          </cell>
          <cell r="AO288">
            <v>0</v>
          </cell>
          <cell r="AP288">
            <v>0</v>
          </cell>
          <cell r="AQ288">
            <v>0</v>
          </cell>
          <cell r="AR288">
            <v>3</v>
          </cell>
          <cell r="AS288">
            <v>0</v>
          </cell>
          <cell r="AT288">
            <v>0</v>
          </cell>
          <cell r="AU288">
            <v>0</v>
          </cell>
          <cell r="AV288">
            <v>12</v>
          </cell>
          <cell r="AW288">
            <v>0</v>
          </cell>
          <cell r="AX288">
            <v>3</v>
          </cell>
          <cell r="AY288">
            <v>0</v>
          </cell>
          <cell r="AZ288">
            <v>16</v>
          </cell>
          <cell r="BA288">
            <v>0</v>
          </cell>
          <cell r="BB288">
            <v>2</v>
          </cell>
          <cell r="BC288">
            <v>0</v>
          </cell>
          <cell r="BD288">
            <v>14</v>
          </cell>
          <cell r="BE288">
            <v>7</v>
          </cell>
          <cell r="BF288">
            <v>1</v>
          </cell>
          <cell r="BG288">
            <v>0</v>
          </cell>
          <cell r="BH288">
            <v>0</v>
          </cell>
          <cell r="BI288">
            <v>0</v>
          </cell>
          <cell r="BJ288">
            <v>5</v>
          </cell>
          <cell r="BK288">
            <v>2</v>
          </cell>
        </row>
        <row r="289">
          <cell r="A289" t="str">
            <v>1015</v>
          </cell>
          <cell r="B289" t="str">
            <v>P</v>
          </cell>
          <cell r="D289" t="str">
            <v>부산</v>
          </cell>
          <cell r="E289" t="str">
            <v>남포</v>
          </cell>
          <cell r="F289">
            <v>124</v>
          </cell>
          <cell r="G289">
            <v>11</v>
          </cell>
          <cell r="H289">
            <v>32</v>
          </cell>
          <cell r="I289">
            <v>2</v>
          </cell>
          <cell r="J289">
            <v>1</v>
          </cell>
          <cell r="K289">
            <v>0</v>
          </cell>
          <cell r="L289">
            <v>45</v>
          </cell>
          <cell r="M289">
            <v>4</v>
          </cell>
          <cell r="N289">
            <v>36</v>
          </cell>
          <cell r="O289">
            <v>4</v>
          </cell>
          <cell r="P289">
            <v>54</v>
          </cell>
          <cell r="Q289">
            <v>6</v>
          </cell>
          <cell r="R289">
            <v>34</v>
          </cell>
          <cell r="S289">
            <v>1</v>
          </cell>
          <cell r="T289">
            <v>11</v>
          </cell>
          <cell r="U289">
            <v>2</v>
          </cell>
          <cell r="V289">
            <v>5</v>
          </cell>
          <cell r="W289">
            <v>0</v>
          </cell>
          <cell r="X289">
            <v>3</v>
          </cell>
          <cell r="Y289">
            <v>0</v>
          </cell>
          <cell r="Z289">
            <v>6</v>
          </cell>
          <cell r="AA289">
            <v>1</v>
          </cell>
          <cell r="AB289">
            <v>0</v>
          </cell>
          <cell r="AC289">
            <v>0</v>
          </cell>
          <cell r="AD289">
            <v>5</v>
          </cell>
          <cell r="AE289">
            <v>0</v>
          </cell>
          <cell r="AF289">
            <v>4</v>
          </cell>
          <cell r="AG289">
            <v>0</v>
          </cell>
          <cell r="AH289">
            <v>0</v>
          </cell>
          <cell r="AI289">
            <v>0</v>
          </cell>
          <cell r="AJ289">
            <v>1</v>
          </cell>
          <cell r="AK289">
            <v>0</v>
          </cell>
          <cell r="AL289">
            <v>0</v>
          </cell>
          <cell r="AM289">
            <v>1</v>
          </cell>
          <cell r="AN289">
            <v>2</v>
          </cell>
          <cell r="AO289">
            <v>0</v>
          </cell>
          <cell r="AP289">
            <v>0</v>
          </cell>
          <cell r="AQ289">
            <v>0</v>
          </cell>
          <cell r="AR289">
            <v>6</v>
          </cell>
          <cell r="AS289">
            <v>0</v>
          </cell>
          <cell r="AT289">
            <v>0</v>
          </cell>
          <cell r="AU289">
            <v>0</v>
          </cell>
          <cell r="AV289">
            <v>11</v>
          </cell>
          <cell r="AW289">
            <v>3</v>
          </cell>
          <cell r="AX289">
            <v>2</v>
          </cell>
          <cell r="AY289">
            <v>0</v>
          </cell>
          <cell r="AZ289">
            <v>33</v>
          </cell>
          <cell r="BA289">
            <v>3</v>
          </cell>
          <cell r="BB289">
            <v>4</v>
          </cell>
          <cell r="BC289">
            <v>0</v>
          </cell>
          <cell r="BD289">
            <v>21</v>
          </cell>
          <cell r="BE289">
            <v>0</v>
          </cell>
          <cell r="BF289">
            <v>3</v>
          </cell>
          <cell r="BG289">
            <v>0</v>
          </cell>
          <cell r="BH289">
            <v>1</v>
          </cell>
          <cell r="BI289">
            <v>0</v>
          </cell>
          <cell r="BJ289">
            <v>5</v>
          </cell>
          <cell r="BK289">
            <v>1</v>
          </cell>
        </row>
        <row r="290">
          <cell r="A290" t="str">
            <v>1016</v>
          </cell>
          <cell r="B290" t="str">
            <v>P</v>
          </cell>
          <cell r="D290" t="str">
            <v>부산</v>
          </cell>
          <cell r="E290" t="str">
            <v>영도</v>
          </cell>
          <cell r="F290">
            <v>78</v>
          </cell>
          <cell r="G290">
            <v>7</v>
          </cell>
          <cell r="H290">
            <v>14</v>
          </cell>
          <cell r="I290">
            <v>1</v>
          </cell>
          <cell r="J290">
            <v>3</v>
          </cell>
          <cell r="K290">
            <v>0</v>
          </cell>
          <cell r="L290">
            <v>41</v>
          </cell>
          <cell r="M290">
            <v>4</v>
          </cell>
          <cell r="N290">
            <v>23</v>
          </cell>
          <cell r="O290">
            <v>2</v>
          </cell>
          <cell r="P290">
            <v>33</v>
          </cell>
          <cell r="Q290">
            <v>2</v>
          </cell>
          <cell r="R290">
            <v>22</v>
          </cell>
          <cell r="S290">
            <v>3</v>
          </cell>
          <cell r="T290">
            <v>9</v>
          </cell>
          <cell r="U290">
            <v>1</v>
          </cell>
          <cell r="V290">
            <v>1</v>
          </cell>
          <cell r="W290">
            <v>0</v>
          </cell>
          <cell r="X290">
            <v>0</v>
          </cell>
          <cell r="Y290">
            <v>0</v>
          </cell>
          <cell r="Z290">
            <v>4</v>
          </cell>
          <cell r="AA290">
            <v>0</v>
          </cell>
          <cell r="AB290">
            <v>0</v>
          </cell>
          <cell r="AC290">
            <v>0</v>
          </cell>
          <cell r="AD290">
            <v>4</v>
          </cell>
          <cell r="AE290">
            <v>1</v>
          </cell>
          <cell r="AF290">
            <v>1</v>
          </cell>
          <cell r="AG290">
            <v>0</v>
          </cell>
          <cell r="AH290">
            <v>0</v>
          </cell>
          <cell r="AI290">
            <v>0</v>
          </cell>
          <cell r="AJ290">
            <v>1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3</v>
          </cell>
          <cell r="AS290">
            <v>0</v>
          </cell>
          <cell r="AT290">
            <v>0</v>
          </cell>
          <cell r="AU290">
            <v>0</v>
          </cell>
          <cell r="AV290">
            <v>19</v>
          </cell>
          <cell r="AW290">
            <v>1</v>
          </cell>
          <cell r="AX290">
            <v>3</v>
          </cell>
          <cell r="AY290">
            <v>0</v>
          </cell>
          <cell r="AZ290">
            <v>8</v>
          </cell>
          <cell r="BA290">
            <v>1</v>
          </cell>
          <cell r="BB290">
            <v>2</v>
          </cell>
          <cell r="BC290">
            <v>0</v>
          </cell>
          <cell r="BD290">
            <v>14</v>
          </cell>
          <cell r="BE290">
            <v>3</v>
          </cell>
          <cell r="BF290">
            <v>1</v>
          </cell>
          <cell r="BG290">
            <v>0</v>
          </cell>
          <cell r="BH290">
            <v>1</v>
          </cell>
          <cell r="BI290">
            <v>0</v>
          </cell>
          <cell r="BJ290">
            <v>4</v>
          </cell>
          <cell r="BK290">
            <v>0</v>
          </cell>
        </row>
        <row r="291">
          <cell r="A291" t="str">
            <v>1017</v>
          </cell>
          <cell r="B291" t="str">
            <v>P</v>
          </cell>
          <cell r="D291" t="str">
            <v>부산</v>
          </cell>
          <cell r="E291" t="str">
            <v>서면</v>
          </cell>
          <cell r="F291">
            <v>76</v>
          </cell>
          <cell r="G291">
            <v>4</v>
          </cell>
          <cell r="H291">
            <v>14</v>
          </cell>
          <cell r="I291">
            <v>1</v>
          </cell>
          <cell r="J291">
            <v>2</v>
          </cell>
          <cell r="K291">
            <v>0</v>
          </cell>
          <cell r="L291">
            <v>37</v>
          </cell>
          <cell r="M291">
            <v>1</v>
          </cell>
          <cell r="N291">
            <v>22</v>
          </cell>
          <cell r="O291">
            <v>1</v>
          </cell>
          <cell r="P291">
            <v>33</v>
          </cell>
          <cell r="Q291">
            <v>2</v>
          </cell>
          <cell r="R291">
            <v>21</v>
          </cell>
          <cell r="S291">
            <v>1</v>
          </cell>
          <cell r="T291">
            <v>9</v>
          </cell>
          <cell r="U291">
            <v>0</v>
          </cell>
          <cell r="V291">
            <v>1</v>
          </cell>
          <cell r="W291">
            <v>1</v>
          </cell>
          <cell r="X291">
            <v>0</v>
          </cell>
          <cell r="Y291">
            <v>0</v>
          </cell>
          <cell r="Z291">
            <v>3</v>
          </cell>
          <cell r="AA291">
            <v>0</v>
          </cell>
          <cell r="AB291">
            <v>0</v>
          </cell>
          <cell r="AC291">
            <v>0</v>
          </cell>
          <cell r="AD291">
            <v>3</v>
          </cell>
          <cell r="AE291">
            <v>0</v>
          </cell>
          <cell r="AF291">
            <v>2</v>
          </cell>
          <cell r="AG291">
            <v>0</v>
          </cell>
          <cell r="AH291">
            <v>0</v>
          </cell>
          <cell r="AI291">
            <v>0</v>
          </cell>
          <cell r="AJ291">
            <v>1</v>
          </cell>
          <cell r="AK291">
            <v>0</v>
          </cell>
          <cell r="AL291">
            <v>1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3</v>
          </cell>
          <cell r="AS291">
            <v>0</v>
          </cell>
          <cell r="AT291">
            <v>0</v>
          </cell>
          <cell r="AU291">
            <v>0</v>
          </cell>
          <cell r="AV291">
            <v>16</v>
          </cell>
          <cell r="AW291">
            <v>0</v>
          </cell>
          <cell r="AX291">
            <v>2</v>
          </cell>
          <cell r="AY291">
            <v>0</v>
          </cell>
          <cell r="AZ291">
            <v>12</v>
          </cell>
          <cell r="BA291">
            <v>2</v>
          </cell>
          <cell r="BB291">
            <v>2</v>
          </cell>
          <cell r="BC291">
            <v>0</v>
          </cell>
          <cell r="BD291">
            <v>14</v>
          </cell>
          <cell r="BE291">
            <v>0</v>
          </cell>
          <cell r="BF291">
            <v>1</v>
          </cell>
          <cell r="BG291">
            <v>0</v>
          </cell>
          <cell r="BH291">
            <v>0</v>
          </cell>
          <cell r="BI291">
            <v>0</v>
          </cell>
          <cell r="BJ291">
            <v>4</v>
          </cell>
          <cell r="BK291">
            <v>1</v>
          </cell>
        </row>
        <row r="292">
          <cell r="A292" t="str">
            <v>1018</v>
          </cell>
          <cell r="B292" t="str">
            <v>P</v>
          </cell>
          <cell r="D292" t="str">
            <v>부산</v>
          </cell>
          <cell r="E292" t="str">
            <v>양정</v>
          </cell>
          <cell r="F292">
            <v>148</v>
          </cell>
          <cell r="G292">
            <v>15</v>
          </cell>
          <cell r="H292">
            <v>33</v>
          </cell>
          <cell r="I292">
            <v>3</v>
          </cell>
          <cell r="J292">
            <v>3</v>
          </cell>
          <cell r="K292">
            <v>2</v>
          </cell>
          <cell r="L292">
            <v>74</v>
          </cell>
          <cell r="M292">
            <v>3</v>
          </cell>
          <cell r="N292">
            <v>46</v>
          </cell>
          <cell r="O292">
            <v>5</v>
          </cell>
          <cell r="P292">
            <v>60</v>
          </cell>
          <cell r="Q292">
            <v>7</v>
          </cell>
          <cell r="R292">
            <v>42</v>
          </cell>
          <cell r="S292">
            <v>3</v>
          </cell>
          <cell r="T292">
            <v>16</v>
          </cell>
          <cell r="U292">
            <v>1</v>
          </cell>
          <cell r="V292">
            <v>4</v>
          </cell>
          <cell r="W292">
            <v>0</v>
          </cell>
          <cell r="X292">
            <v>2</v>
          </cell>
          <cell r="Y292">
            <v>0</v>
          </cell>
          <cell r="Z292">
            <v>7</v>
          </cell>
          <cell r="AA292">
            <v>0</v>
          </cell>
          <cell r="AB292">
            <v>0</v>
          </cell>
          <cell r="AC292">
            <v>0</v>
          </cell>
          <cell r="AD292">
            <v>7</v>
          </cell>
          <cell r="AE292">
            <v>1</v>
          </cell>
          <cell r="AF292">
            <v>4</v>
          </cell>
          <cell r="AG292">
            <v>1</v>
          </cell>
          <cell r="AH292">
            <v>0</v>
          </cell>
          <cell r="AI292">
            <v>0</v>
          </cell>
          <cell r="AJ292">
            <v>1</v>
          </cell>
          <cell r="AK292">
            <v>0</v>
          </cell>
          <cell r="AL292">
            <v>2</v>
          </cell>
          <cell r="AM292">
            <v>0</v>
          </cell>
          <cell r="AN292">
            <v>1</v>
          </cell>
          <cell r="AO292">
            <v>0</v>
          </cell>
          <cell r="AP292">
            <v>0</v>
          </cell>
          <cell r="AQ292">
            <v>0</v>
          </cell>
          <cell r="AR292">
            <v>5</v>
          </cell>
          <cell r="AS292">
            <v>1</v>
          </cell>
          <cell r="AT292">
            <v>0</v>
          </cell>
          <cell r="AU292">
            <v>0</v>
          </cell>
          <cell r="AV292">
            <v>32</v>
          </cell>
          <cell r="AW292">
            <v>0</v>
          </cell>
          <cell r="AX292">
            <v>5</v>
          </cell>
          <cell r="AY292">
            <v>0</v>
          </cell>
          <cell r="AZ292">
            <v>17</v>
          </cell>
          <cell r="BA292">
            <v>6</v>
          </cell>
          <cell r="BB292">
            <v>4</v>
          </cell>
          <cell r="BC292">
            <v>0</v>
          </cell>
          <cell r="BD292">
            <v>27</v>
          </cell>
          <cell r="BE292">
            <v>2</v>
          </cell>
          <cell r="BF292">
            <v>4</v>
          </cell>
          <cell r="BG292">
            <v>1</v>
          </cell>
          <cell r="BH292">
            <v>1</v>
          </cell>
          <cell r="BI292">
            <v>0</v>
          </cell>
          <cell r="BJ292">
            <v>6</v>
          </cell>
          <cell r="BK292">
            <v>0</v>
          </cell>
        </row>
        <row r="293">
          <cell r="A293" t="str">
            <v>1020</v>
          </cell>
          <cell r="B293" t="str">
            <v>P</v>
          </cell>
          <cell r="D293" t="str">
            <v>부산</v>
          </cell>
          <cell r="E293" t="str">
            <v>부산택시</v>
          </cell>
          <cell r="F293">
            <v>48</v>
          </cell>
          <cell r="G293">
            <v>0</v>
          </cell>
          <cell r="H293">
            <v>0</v>
          </cell>
          <cell r="I293">
            <v>0</v>
          </cell>
          <cell r="J293">
            <v>48</v>
          </cell>
          <cell r="K293">
            <v>0</v>
          </cell>
          <cell r="L293">
            <v>0</v>
          </cell>
          <cell r="M293">
            <v>0</v>
          </cell>
          <cell r="N293">
            <v>48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</row>
        <row r="294">
          <cell r="A294" t="str">
            <v>1021</v>
          </cell>
          <cell r="B294" t="str">
            <v>P</v>
          </cell>
          <cell r="D294" t="str">
            <v>부산</v>
          </cell>
          <cell r="E294" t="str">
            <v>하단</v>
          </cell>
          <cell r="F294">
            <v>49</v>
          </cell>
          <cell r="G294">
            <v>10</v>
          </cell>
          <cell r="H294">
            <v>9</v>
          </cell>
          <cell r="I294">
            <v>0</v>
          </cell>
          <cell r="J294">
            <v>1</v>
          </cell>
          <cell r="K294">
            <v>0</v>
          </cell>
          <cell r="L294">
            <v>27</v>
          </cell>
          <cell r="M294">
            <v>7</v>
          </cell>
          <cell r="N294">
            <v>14</v>
          </cell>
          <cell r="O294">
            <v>0</v>
          </cell>
          <cell r="P294">
            <v>17</v>
          </cell>
          <cell r="Q294">
            <v>3</v>
          </cell>
          <cell r="R294">
            <v>18</v>
          </cell>
          <cell r="S294">
            <v>7</v>
          </cell>
          <cell r="T294">
            <v>5</v>
          </cell>
          <cell r="U294">
            <v>0</v>
          </cell>
          <cell r="V294">
            <v>1</v>
          </cell>
          <cell r="W294">
            <v>0</v>
          </cell>
          <cell r="X294">
            <v>0</v>
          </cell>
          <cell r="Y294">
            <v>0</v>
          </cell>
          <cell r="Z294">
            <v>2</v>
          </cell>
          <cell r="AA294">
            <v>0</v>
          </cell>
          <cell r="AB294">
            <v>0</v>
          </cell>
          <cell r="AC294">
            <v>0</v>
          </cell>
          <cell r="AD294">
            <v>4</v>
          </cell>
          <cell r="AE294">
            <v>0</v>
          </cell>
          <cell r="AF294">
            <v>1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1</v>
          </cell>
          <cell r="AS294">
            <v>0</v>
          </cell>
          <cell r="AT294">
            <v>0</v>
          </cell>
          <cell r="AU294">
            <v>0</v>
          </cell>
          <cell r="AV294">
            <v>9</v>
          </cell>
          <cell r="AW294">
            <v>0</v>
          </cell>
          <cell r="AX294">
            <v>1</v>
          </cell>
          <cell r="AY294">
            <v>0</v>
          </cell>
          <cell r="AZ294">
            <v>6</v>
          </cell>
          <cell r="BA294">
            <v>3</v>
          </cell>
          <cell r="BB294">
            <v>2</v>
          </cell>
          <cell r="BC294">
            <v>0</v>
          </cell>
          <cell r="BD294">
            <v>12</v>
          </cell>
          <cell r="BE294">
            <v>7</v>
          </cell>
          <cell r="BF294">
            <v>1</v>
          </cell>
          <cell r="BG294">
            <v>0</v>
          </cell>
          <cell r="BH294">
            <v>0</v>
          </cell>
          <cell r="BI294">
            <v>0</v>
          </cell>
          <cell r="BJ294">
            <v>3</v>
          </cell>
          <cell r="BK294">
            <v>0</v>
          </cell>
        </row>
        <row r="295">
          <cell r="A295" t="str">
            <v>1022</v>
          </cell>
          <cell r="B295" t="str">
            <v>P</v>
          </cell>
          <cell r="D295" t="str">
            <v>부산</v>
          </cell>
          <cell r="E295" t="str">
            <v>초량</v>
          </cell>
          <cell r="F295">
            <v>49</v>
          </cell>
          <cell r="G295">
            <v>2</v>
          </cell>
          <cell r="H295">
            <v>13</v>
          </cell>
          <cell r="I295">
            <v>2</v>
          </cell>
          <cell r="J295">
            <v>1</v>
          </cell>
          <cell r="K295">
            <v>0</v>
          </cell>
          <cell r="L295">
            <v>24</v>
          </cell>
          <cell r="M295">
            <v>0</v>
          </cell>
          <cell r="N295">
            <v>17</v>
          </cell>
          <cell r="O295">
            <v>1</v>
          </cell>
          <cell r="P295">
            <v>17</v>
          </cell>
          <cell r="Q295">
            <v>1</v>
          </cell>
          <cell r="R295">
            <v>15</v>
          </cell>
          <cell r="S295">
            <v>0</v>
          </cell>
          <cell r="T295">
            <v>5</v>
          </cell>
          <cell r="U295">
            <v>0</v>
          </cell>
          <cell r="V295">
            <v>2</v>
          </cell>
          <cell r="W295">
            <v>0</v>
          </cell>
          <cell r="X295">
            <v>0</v>
          </cell>
          <cell r="Y295">
            <v>0</v>
          </cell>
          <cell r="Z295">
            <v>4</v>
          </cell>
          <cell r="AA295">
            <v>1</v>
          </cell>
          <cell r="AB295">
            <v>0</v>
          </cell>
          <cell r="AC295">
            <v>0</v>
          </cell>
          <cell r="AD295">
            <v>3</v>
          </cell>
          <cell r="AE295">
            <v>0</v>
          </cell>
          <cell r="AF295">
            <v>1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1</v>
          </cell>
          <cell r="AM295">
            <v>0</v>
          </cell>
          <cell r="AN295">
            <v>1</v>
          </cell>
          <cell r="AO295">
            <v>0</v>
          </cell>
          <cell r="AP295">
            <v>0</v>
          </cell>
          <cell r="AQ295">
            <v>0</v>
          </cell>
          <cell r="AR295">
            <v>1</v>
          </cell>
          <cell r="AS295">
            <v>1</v>
          </cell>
          <cell r="AT295">
            <v>0</v>
          </cell>
          <cell r="AU295">
            <v>0</v>
          </cell>
          <cell r="AV295">
            <v>9</v>
          </cell>
          <cell r="AW295">
            <v>0</v>
          </cell>
          <cell r="AX295">
            <v>1</v>
          </cell>
          <cell r="AY295">
            <v>0</v>
          </cell>
          <cell r="AZ295">
            <v>5</v>
          </cell>
          <cell r="BA295">
            <v>0</v>
          </cell>
          <cell r="BB295">
            <v>2</v>
          </cell>
          <cell r="BC295">
            <v>0</v>
          </cell>
          <cell r="BD295">
            <v>10</v>
          </cell>
          <cell r="BE295">
            <v>0</v>
          </cell>
          <cell r="BF295">
            <v>1</v>
          </cell>
          <cell r="BG295">
            <v>0</v>
          </cell>
          <cell r="BH295">
            <v>0</v>
          </cell>
          <cell r="BI295">
            <v>0</v>
          </cell>
          <cell r="BJ295">
            <v>2</v>
          </cell>
          <cell r="BK295">
            <v>0</v>
          </cell>
        </row>
        <row r="296">
          <cell r="A296" t="str">
            <v>1023</v>
          </cell>
          <cell r="B296" t="str">
            <v>P</v>
          </cell>
          <cell r="D296" t="str">
            <v>부산</v>
          </cell>
          <cell r="E296" t="str">
            <v>개금</v>
          </cell>
          <cell r="F296">
            <v>49</v>
          </cell>
          <cell r="G296">
            <v>1</v>
          </cell>
          <cell r="H296">
            <v>10</v>
          </cell>
          <cell r="I296">
            <v>1</v>
          </cell>
          <cell r="J296">
            <v>1</v>
          </cell>
          <cell r="K296">
            <v>0</v>
          </cell>
          <cell r="L296">
            <v>25</v>
          </cell>
          <cell r="M296">
            <v>0</v>
          </cell>
          <cell r="N296">
            <v>16</v>
          </cell>
          <cell r="O296">
            <v>1</v>
          </cell>
          <cell r="P296">
            <v>17</v>
          </cell>
          <cell r="Q296">
            <v>0</v>
          </cell>
          <cell r="R296">
            <v>16</v>
          </cell>
          <cell r="S296">
            <v>0</v>
          </cell>
          <cell r="T296">
            <v>6</v>
          </cell>
          <cell r="U296">
            <v>0</v>
          </cell>
          <cell r="V296">
            <v>1</v>
          </cell>
          <cell r="W296">
            <v>0</v>
          </cell>
          <cell r="X296">
            <v>0</v>
          </cell>
          <cell r="Y296">
            <v>1</v>
          </cell>
          <cell r="Z296">
            <v>4</v>
          </cell>
          <cell r="AA296">
            <v>0</v>
          </cell>
          <cell r="AB296">
            <v>0</v>
          </cell>
          <cell r="AC296">
            <v>0</v>
          </cell>
          <cell r="AD296">
            <v>2</v>
          </cell>
          <cell r="AE296">
            <v>0</v>
          </cell>
          <cell r="AF296">
            <v>1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1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1</v>
          </cell>
          <cell r="AS296">
            <v>0</v>
          </cell>
          <cell r="AT296">
            <v>0</v>
          </cell>
          <cell r="AU296">
            <v>0</v>
          </cell>
          <cell r="AV296">
            <v>9</v>
          </cell>
          <cell r="AW296">
            <v>0</v>
          </cell>
          <cell r="AX296">
            <v>2</v>
          </cell>
          <cell r="AY296">
            <v>0</v>
          </cell>
          <cell r="AZ296">
            <v>5</v>
          </cell>
          <cell r="BA296">
            <v>0</v>
          </cell>
          <cell r="BB296">
            <v>2</v>
          </cell>
          <cell r="BC296">
            <v>0</v>
          </cell>
          <cell r="BD296">
            <v>12</v>
          </cell>
          <cell r="BE296">
            <v>0</v>
          </cell>
          <cell r="BF296">
            <v>1</v>
          </cell>
          <cell r="BG296">
            <v>0</v>
          </cell>
          <cell r="BH296">
            <v>0</v>
          </cell>
          <cell r="BI296">
            <v>0</v>
          </cell>
          <cell r="BJ296">
            <v>1</v>
          </cell>
          <cell r="BK296">
            <v>0</v>
          </cell>
        </row>
        <row r="297">
          <cell r="A297" t="str">
            <v>1027</v>
          </cell>
          <cell r="B297" t="str">
            <v>P</v>
          </cell>
          <cell r="D297" t="str">
            <v>부산</v>
          </cell>
          <cell r="E297" t="str">
            <v>괘법</v>
          </cell>
          <cell r="F297">
            <v>43</v>
          </cell>
          <cell r="G297">
            <v>5</v>
          </cell>
          <cell r="H297">
            <v>10</v>
          </cell>
          <cell r="I297">
            <v>1</v>
          </cell>
          <cell r="J297">
            <v>2</v>
          </cell>
          <cell r="K297">
            <v>1</v>
          </cell>
          <cell r="L297">
            <v>21</v>
          </cell>
          <cell r="M297">
            <v>1</v>
          </cell>
          <cell r="N297">
            <v>13</v>
          </cell>
          <cell r="O297">
            <v>3</v>
          </cell>
          <cell r="P297">
            <v>18</v>
          </cell>
          <cell r="Q297">
            <v>2</v>
          </cell>
          <cell r="R297">
            <v>12</v>
          </cell>
          <cell r="S297">
            <v>0</v>
          </cell>
          <cell r="T297">
            <v>4</v>
          </cell>
          <cell r="U297">
            <v>1</v>
          </cell>
          <cell r="V297">
            <v>1</v>
          </cell>
          <cell r="W297">
            <v>0</v>
          </cell>
          <cell r="X297">
            <v>0</v>
          </cell>
          <cell r="Y297">
            <v>0</v>
          </cell>
          <cell r="Z297">
            <v>3</v>
          </cell>
          <cell r="AA297">
            <v>0</v>
          </cell>
          <cell r="AB297">
            <v>0</v>
          </cell>
          <cell r="AC297">
            <v>0</v>
          </cell>
          <cell r="AD297">
            <v>2</v>
          </cell>
          <cell r="AE297">
            <v>0</v>
          </cell>
          <cell r="AF297">
            <v>1</v>
          </cell>
          <cell r="AG297">
            <v>1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1</v>
          </cell>
          <cell r="AO297">
            <v>0</v>
          </cell>
          <cell r="AP297">
            <v>0</v>
          </cell>
          <cell r="AQ297">
            <v>0</v>
          </cell>
          <cell r="AR297">
            <v>2</v>
          </cell>
          <cell r="AS297">
            <v>0</v>
          </cell>
          <cell r="AT297">
            <v>0</v>
          </cell>
          <cell r="AU297">
            <v>0</v>
          </cell>
          <cell r="AV297">
            <v>9</v>
          </cell>
          <cell r="AW297">
            <v>1</v>
          </cell>
          <cell r="AX297">
            <v>1</v>
          </cell>
          <cell r="AY297">
            <v>0</v>
          </cell>
          <cell r="AZ297">
            <v>5</v>
          </cell>
          <cell r="BA297">
            <v>1</v>
          </cell>
          <cell r="BB297">
            <v>1</v>
          </cell>
          <cell r="BC297">
            <v>0</v>
          </cell>
          <cell r="BD297">
            <v>7</v>
          </cell>
          <cell r="BE297">
            <v>0</v>
          </cell>
          <cell r="BF297">
            <v>1</v>
          </cell>
          <cell r="BG297">
            <v>0</v>
          </cell>
          <cell r="BH297">
            <v>0</v>
          </cell>
          <cell r="BI297">
            <v>0</v>
          </cell>
          <cell r="BJ297">
            <v>3</v>
          </cell>
          <cell r="BK297">
            <v>0</v>
          </cell>
        </row>
        <row r="298">
          <cell r="A298" t="str">
            <v>1101</v>
          </cell>
          <cell r="B298" t="str">
            <v>Q</v>
          </cell>
          <cell r="D298" t="str">
            <v>경남동</v>
          </cell>
          <cell r="E298" t="str">
            <v>마산</v>
          </cell>
          <cell r="F298">
            <v>172</v>
          </cell>
          <cell r="G298">
            <v>21</v>
          </cell>
          <cell r="H298">
            <v>31</v>
          </cell>
          <cell r="I298">
            <v>5</v>
          </cell>
          <cell r="J298">
            <v>11</v>
          </cell>
          <cell r="K298">
            <v>1</v>
          </cell>
          <cell r="L298">
            <v>67</v>
          </cell>
          <cell r="M298">
            <v>9</v>
          </cell>
          <cell r="N298">
            <v>51</v>
          </cell>
          <cell r="O298">
            <v>7</v>
          </cell>
          <cell r="P298">
            <v>81</v>
          </cell>
          <cell r="Q298">
            <v>6</v>
          </cell>
          <cell r="R298">
            <v>40</v>
          </cell>
          <cell r="S298">
            <v>8</v>
          </cell>
          <cell r="T298">
            <v>16</v>
          </cell>
          <cell r="U298">
            <v>2</v>
          </cell>
          <cell r="V298">
            <v>4</v>
          </cell>
          <cell r="W298">
            <v>0</v>
          </cell>
          <cell r="X298">
            <v>2</v>
          </cell>
          <cell r="Y298">
            <v>0</v>
          </cell>
          <cell r="Z298">
            <v>6</v>
          </cell>
          <cell r="AA298">
            <v>1</v>
          </cell>
          <cell r="AB298">
            <v>0</v>
          </cell>
          <cell r="AC298">
            <v>0</v>
          </cell>
          <cell r="AD298">
            <v>6</v>
          </cell>
          <cell r="AE298">
            <v>2</v>
          </cell>
          <cell r="AF298">
            <v>4</v>
          </cell>
          <cell r="AG298">
            <v>1</v>
          </cell>
          <cell r="AH298">
            <v>0</v>
          </cell>
          <cell r="AI298">
            <v>0</v>
          </cell>
          <cell r="AJ298">
            <v>1</v>
          </cell>
          <cell r="AK298">
            <v>0</v>
          </cell>
          <cell r="AL298">
            <v>1</v>
          </cell>
          <cell r="AM298">
            <v>0</v>
          </cell>
          <cell r="AN298">
            <v>2</v>
          </cell>
          <cell r="AO298">
            <v>0</v>
          </cell>
          <cell r="AP298">
            <v>0</v>
          </cell>
          <cell r="AQ298">
            <v>0</v>
          </cell>
          <cell r="AR298">
            <v>5</v>
          </cell>
          <cell r="AS298">
            <v>1</v>
          </cell>
          <cell r="AT298">
            <v>1</v>
          </cell>
          <cell r="AU298">
            <v>0</v>
          </cell>
          <cell r="AV298">
            <v>27</v>
          </cell>
          <cell r="AW298">
            <v>1</v>
          </cell>
          <cell r="AX298">
            <v>6</v>
          </cell>
          <cell r="AY298">
            <v>0</v>
          </cell>
          <cell r="AZ298">
            <v>41</v>
          </cell>
          <cell r="BA298">
            <v>4</v>
          </cell>
          <cell r="BB298">
            <v>5</v>
          </cell>
          <cell r="BC298">
            <v>0</v>
          </cell>
          <cell r="BD298">
            <v>24</v>
          </cell>
          <cell r="BE298">
            <v>5</v>
          </cell>
          <cell r="BF298">
            <v>3</v>
          </cell>
          <cell r="BG298">
            <v>1</v>
          </cell>
          <cell r="BH298">
            <v>2</v>
          </cell>
          <cell r="BI298">
            <v>0</v>
          </cell>
          <cell r="BJ298">
            <v>5</v>
          </cell>
          <cell r="BK298">
            <v>2</v>
          </cell>
        </row>
        <row r="299">
          <cell r="A299" t="str">
            <v>1102</v>
          </cell>
          <cell r="B299" t="str">
            <v>Q</v>
          </cell>
          <cell r="D299" t="str">
            <v>경남동</v>
          </cell>
          <cell r="E299" t="str">
            <v>창녕</v>
          </cell>
          <cell r="F299">
            <v>36</v>
          </cell>
          <cell r="G299">
            <v>3</v>
          </cell>
          <cell r="H299">
            <v>7</v>
          </cell>
          <cell r="I299">
            <v>0</v>
          </cell>
          <cell r="J299">
            <v>1</v>
          </cell>
          <cell r="K299">
            <v>0</v>
          </cell>
          <cell r="L299">
            <v>17</v>
          </cell>
          <cell r="M299">
            <v>3</v>
          </cell>
          <cell r="N299">
            <v>12</v>
          </cell>
          <cell r="O299">
            <v>0</v>
          </cell>
          <cell r="P299">
            <v>11</v>
          </cell>
          <cell r="Q299">
            <v>2</v>
          </cell>
          <cell r="R299">
            <v>13</v>
          </cell>
          <cell r="S299">
            <v>1</v>
          </cell>
          <cell r="T299">
            <v>6</v>
          </cell>
          <cell r="U299">
            <v>0</v>
          </cell>
          <cell r="V299">
            <v>1</v>
          </cell>
          <cell r="W299">
            <v>0</v>
          </cell>
          <cell r="X299">
            <v>0</v>
          </cell>
          <cell r="Y299">
            <v>0</v>
          </cell>
          <cell r="Z299">
            <v>1</v>
          </cell>
          <cell r="AA299">
            <v>0</v>
          </cell>
          <cell r="AB299">
            <v>0</v>
          </cell>
          <cell r="AC299">
            <v>0</v>
          </cell>
          <cell r="AD299">
            <v>2</v>
          </cell>
          <cell r="AE299">
            <v>0</v>
          </cell>
          <cell r="AF299">
            <v>1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1</v>
          </cell>
          <cell r="AO299">
            <v>0</v>
          </cell>
          <cell r="AP299">
            <v>0</v>
          </cell>
          <cell r="AQ299">
            <v>0</v>
          </cell>
          <cell r="AR299">
            <v>1</v>
          </cell>
          <cell r="AS299">
            <v>0</v>
          </cell>
          <cell r="AT299">
            <v>0</v>
          </cell>
          <cell r="AU299">
            <v>0</v>
          </cell>
          <cell r="AV299">
            <v>4</v>
          </cell>
          <cell r="AW299">
            <v>2</v>
          </cell>
          <cell r="AX299">
            <v>1</v>
          </cell>
          <cell r="AY299">
            <v>0</v>
          </cell>
          <cell r="AZ299">
            <v>4</v>
          </cell>
          <cell r="BA299">
            <v>0</v>
          </cell>
          <cell r="BB299">
            <v>1</v>
          </cell>
          <cell r="BC299">
            <v>0</v>
          </cell>
          <cell r="BD299">
            <v>10</v>
          </cell>
          <cell r="BE299">
            <v>0</v>
          </cell>
          <cell r="BF299">
            <v>1</v>
          </cell>
          <cell r="BG299">
            <v>0</v>
          </cell>
          <cell r="BH299">
            <v>0</v>
          </cell>
          <cell r="BI299">
            <v>0</v>
          </cell>
          <cell r="BJ299">
            <v>1</v>
          </cell>
          <cell r="BK299">
            <v>1</v>
          </cell>
        </row>
        <row r="300">
          <cell r="A300" t="str">
            <v>1103</v>
          </cell>
          <cell r="B300" t="str">
            <v>Q</v>
          </cell>
          <cell r="D300" t="str">
            <v>경남동</v>
          </cell>
          <cell r="E300" t="str">
            <v>함안</v>
          </cell>
          <cell r="F300">
            <v>62</v>
          </cell>
          <cell r="G300">
            <v>2</v>
          </cell>
          <cell r="H300">
            <v>10</v>
          </cell>
          <cell r="I300">
            <v>1</v>
          </cell>
          <cell r="J300">
            <v>2</v>
          </cell>
          <cell r="K300">
            <v>0</v>
          </cell>
          <cell r="L300">
            <v>32</v>
          </cell>
          <cell r="M300">
            <v>0</v>
          </cell>
          <cell r="N300">
            <v>16</v>
          </cell>
          <cell r="O300">
            <v>1</v>
          </cell>
          <cell r="P300">
            <v>23</v>
          </cell>
          <cell r="Q300">
            <v>1</v>
          </cell>
          <cell r="R300">
            <v>23</v>
          </cell>
          <cell r="S300">
            <v>0</v>
          </cell>
          <cell r="T300">
            <v>7</v>
          </cell>
          <cell r="U300">
            <v>0</v>
          </cell>
          <cell r="V300">
            <v>2</v>
          </cell>
          <cell r="W300">
            <v>0</v>
          </cell>
          <cell r="X300">
            <v>1</v>
          </cell>
          <cell r="Y300">
            <v>0</v>
          </cell>
          <cell r="Z300">
            <v>1</v>
          </cell>
          <cell r="AA300">
            <v>0</v>
          </cell>
          <cell r="AB300">
            <v>0</v>
          </cell>
          <cell r="AC300">
            <v>0</v>
          </cell>
          <cell r="AD300">
            <v>2</v>
          </cell>
          <cell r="AE300">
            <v>1</v>
          </cell>
          <cell r="AF300">
            <v>1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1</v>
          </cell>
          <cell r="AO300">
            <v>0</v>
          </cell>
          <cell r="AP300">
            <v>0</v>
          </cell>
          <cell r="AQ300">
            <v>0</v>
          </cell>
          <cell r="AR300">
            <v>2</v>
          </cell>
          <cell r="AS300">
            <v>0</v>
          </cell>
          <cell r="AT300">
            <v>0</v>
          </cell>
          <cell r="AU300">
            <v>0</v>
          </cell>
          <cell r="AV300">
            <v>9</v>
          </cell>
          <cell r="AW300">
            <v>0</v>
          </cell>
          <cell r="AX300">
            <v>1</v>
          </cell>
          <cell r="AY300">
            <v>0</v>
          </cell>
          <cell r="AZ300">
            <v>10</v>
          </cell>
          <cell r="BA300">
            <v>1</v>
          </cell>
          <cell r="BB300">
            <v>2</v>
          </cell>
          <cell r="BC300">
            <v>0</v>
          </cell>
          <cell r="BD300">
            <v>17</v>
          </cell>
          <cell r="BE300">
            <v>0</v>
          </cell>
          <cell r="BF300">
            <v>1</v>
          </cell>
          <cell r="BG300">
            <v>0</v>
          </cell>
          <cell r="BH300">
            <v>1</v>
          </cell>
          <cell r="BI300">
            <v>0</v>
          </cell>
          <cell r="BJ300">
            <v>2</v>
          </cell>
          <cell r="BK300">
            <v>0</v>
          </cell>
        </row>
        <row r="301">
          <cell r="A301" t="str">
            <v>1106</v>
          </cell>
          <cell r="B301" t="str">
            <v>Q</v>
          </cell>
          <cell r="D301" t="str">
            <v>경남동</v>
          </cell>
          <cell r="E301" t="str">
            <v>창원</v>
          </cell>
          <cell r="F301">
            <v>202</v>
          </cell>
          <cell r="G301">
            <v>16</v>
          </cell>
          <cell r="H301">
            <v>37</v>
          </cell>
          <cell r="I301">
            <v>4</v>
          </cell>
          <cell r="J301">
            <v>5</v>
          </cell>
          <cell r="K301">
            <v>0</v>
          </cell>
          <cell r="L301">
            <v>69</v>
          </cell>
          <cell r="M301">
            <v>9</v>
          </cell>
          <cell r="N301">
            <v>55</v>
          </cell>
          <cell r="O301">
            <v>3</v>
          </cell>
          <cell r="P301">
            <v>108</v>
          </cell>
          <cell r="Q301">
            <v>4</v>
          </cell>
          <cell r="R301">
            <v>39</v>
          </cell>
          <cell r="S301">
            <v>9</v>
          </cell>
          <cell r="T301">
            <v>20</v>
          </cell>
          <cell r="U301">
            <v>1</v>
          </cell>
          <cell r="V301">
            <v>5</v>
          </cell>
          <cell r="W301">
            <v>0</v>
          </cell>
          <cell r="X301">
            <v>2</v>
          </cell>
          <cell r="Y301">
            <v>0</v>
          </cell>
          <cell r="Z301">
            <v>7</v>
          </cell>
          <cell r="AA301">
            <v>1</v>
          </cell>
          <cell r="AB301">
            <v>0</v>
          </cell>
          <cell r="AC301">
            <v>0</v>
          </cell>
          <cell r="AD301">
            <v>8</v>
          </cell>
          <cell r="AE301">
            <v>0</v>
          </cell>
          <cell r="AF301">
            <v>5</v>
          </cell>
          <cell r="AG301">
            <v>1</v>
          </cell>
          <cell r="AH301">
            <v>0</v>
          </cell>
          <cell r="AI301">
            <v>0</v>
          </cell>
          <cell r="AJ301">
            <v>2</v>
          </cell>
          <cell r="AK301">
            <v>0</v>
          </cell>
          <cell r="AL301">
            <v>1</v>
          </cell>
          <cell r="AM301">
            <v>0</v>
          </cell>
          <cell r="AN301">
            <v>2</v>
          </cell>
          <cell r="AO301">
            <v>0</v>
          </cell>
          <cell r="AP301">
            <v>0</v>
          </cell>
          <cell r="AQ301">
            <v>0</v>
          </cell>
          <cell r="AR301">
            <v>5</v>
          </cell>
          <cell r="AS301">
            <v>2</v>
          </cell>
          <cell r="AT301">
            <v>0</v>
          </cell>
          <cell r="AU301">
            <v>0</v>
          </cell>
          <cell r="AV301">
            <v>30</v>
          </cell>
          <cell r="AW301">
            <v>0</v>
          </cell>
          <cell r="AX301">
            <v>11</v>
          </cell>
          <cell r="AY301">
            <v>0</v>
          </cell>
          <cell r="AZ301">
            <v>60</v>
          </cell>
          <cell r="BA301">
            <v>2</v>
          </cell>
          <cell r="BB301">
            <v>5</v>
          </cell>
          <cell r="BC301">
            <v>1</v>
          </cell>
          <cell r="BD301">
            <v>24</v>
          </cell>
          <cell r="BE301">
            <v>4</v>
          </cell>
          <cell r="BF301">
            <v>3</v>
          </cell>
          <cell r="BG301">
            <v>0</v>
          </cell>
          <cell r="BH301">
            <v>2</v>
          </cell>
          <cell r="BI301">
            <v>3</v>
          </cell>
          <cell r="BJ301">
            <v>5</v>
          </cell>
          <cell r="BK301">
            <v>1</v>
          </cell>
        </row>
        <row r="302">
          <cell r="A302" t="str">
            <v>1107</v>
          </cell>
          <cell r="B302" t="str">
            <v>Q</v>
          </cell>
          <cell r="D302" t="str">
            <v>경남동</v>
          </cell>
          <cell r="E302" t="str">
            <v>진해</v>
          </cell>
          <cell r="F302">
            <v>50</v>
          </cell>
          <cell r="G302">
            <v>6</v>
          </cell>
          <cell r="H302">
            <v>13</v>
          </cell>
          <cell r="I302">
            <v>1</v>
          </cell>
          <cell r="J302">
            <v>1</v>
          </cell>
          <cell r="K302">
            <v>0</v>
          </cell>
          <cell r="L302">
            <v>19</v>
          </cell>
          <cell r="M302">
            <v>3</v>
          </cell>
          <cell r="N302">
            <v>18</v>
          </cell>
          <cell r="O302">
            <v>3</v>
          </cell>
          <cell r="P302">
            <v>20</v>
          </cell>
          <cell r="Q302">
            <v>0</v>
          </cell>
          <cell r="R302">
            <v>12</v>
          </cell>
          <cell r="S302">
            <v>3</v>
          </cell>
          <cell r="T302">
            <v>7</v>
          </cell>
          <cell r="U302">
            <v>2</v>
          </cell>
          <cell r="V302">
            <v>1</v>
          </cell>
          <cell r="W302">
            <v>0</v>
          </cell>
          <cell r="X302">
            <v>1</v>
          </cell>
          <cell r="Y302">
            <v>0</v>
          </cell>
          <cell r="Z302">
            <v>3</v>
          </cell>
          <cell r="AA302">
            <v>0</v>
          </cell>
          <cell r="AB302">
            <v>0</v>
          </cell>
          <cell r="AC302">
            <v>0</v>
          </cell>
          <cell r="AD302">
            <v>4</v>
          </cell>
          <cell r="AE302">
            <v>1</v>
          </cell>
          <cell r="AF302">
            <v>1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1</v>
          </cell>
          <cell r="AO302">
            <v>0</v>
          </cell>
          <cell r="AP302">
            <v>0</v>
          </cell>
          <cell r="AQ302">
            <v>0</v>
          </cell>
          <cell r="AR302">
            <v>2</v>
          </cell>
          <cell r="AS302">
            <v>0</v>
          </cell>
          <cell r="AT302">
            <v>0</v>
          </cell>
          <cell r="AU302">
            <v>0</v>
          </cell>
          <cell r="AV302">
            <v>7</v>
          </cell>
          <cell r="AW302">
            <v>0</v>
          </cell>
          <cell r="AX302">
            <v>1</v>
          </cell>
          <cell r="AY302">
            <v>0</v>
          </cell>
          <cell r="AZ302">
            <v>9</v>
          </cell>
          <cell r="BA302">
            <v>0</v>
          </cell>
          <cell r="BB302">
            <v>1</v>
          </cell>
          <cell r="BC302">
            <v>0</v>
          </cell>
          <cell r="BD302">
            <v>8</v>
          </cell>
          <cell r="BE302">
            <v>1</v>
          </cell>
          <cell r="BF302">
            <v>1</v>
          </cell>
          <cell r="BG302">
            <v>1</v>
          </cell>
          <cell r="BH302">
            <v>1</v>
          </cell>
          <cell r="BI302">
            <v>0</v>
          </cell>
          <cell r="BJ302">
            <v>1</v>
          </cell>
          <cell r="BK302">
            <v>1</v>
          </cell>
        </row>
        <row r="303">
          <cell r="A303" t="str">
            <v>1108</v>
          </cell>
          <cell r="B303" t="str">
            <v>Q</v>
          </cell>
          <cell r="D303" t="str">
            <v>경남동</v>
          </cell>
          <cell r="E303" t="str">
            <v>양산</v>
          </cell>
          <cell r="F303">
            <v>52</v>
          </cell>
          <cell r="G303">
            <v>3</v>
          </cell>
          <cell r="H303">
            <v>10</v>
          </cell>
          <cell r="I303">
            <v>0</v>
          </cell>
          <cell r="J303">
            <v>2</v>
          </cell>
          <cell r="K303">
            <v>0</v>
          </cell>
          <cell r="L303">
            <v>25</v>
          </cell>
          <cell r="M303">
            <v>3</v>
          </cell>
          <cell r="N303">
            <v>14</v>
          </cell>
          <cell r="O303">
            <v>0</v>
          </cell>
          <cell r="P303">
            <v>19</v>
          </cell>
          <cell r="Q303">
            <v>2</v>
          </cell>
          <cell r="R303">
            <v>19</v>
          </cell>
          <cell r="S303">
            <v>1</v>
          </cell>
          <cell r="T303">
            <v>6</v>
          </cell>
          <cell r="U303">
            <v>0</v>
          </cell>
          <cell r="V303">
            <v>1</v>
          </cell>
          <cell r="W303">
            <v>0</v>
          </cell>
          <cell r="X303">
            <v>0</v>
          </cell>
          <cell r="Y303">
            <v>0</v>
          </cell>
          <cell r="Z303">
            <v>2</v>
          </cell>
          <cell r="AA303">
            <v>0</v>
          </cell>
          <cell r="AB303">
            <v>0</v>
          </cell>
          <cell r="AC303">
            <v>0</v>
          </cell>
          <cell r="AD303">
            <v>3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1</v>
          </cell>
          <cell r="AO303">
            <v>0</v>
          </cell>
          <cell r="AP303">
            <v>0</v>
          </cell>
          <cell r="AQ303">
            <v>0</v>
          </cell>
          <cell r="AR303">
            <v>3</v>
          </cell>
          <cell r="AS303">
            <v>0</v>
          </cell>
          <cell r="AT303">
            <v>0</v>
          </cell>
          <cell r="AU303">
            <v>0</v>
          </cell>
          <cell r="AV303">
            <v>6</v>
          </cell>
          <cell r="AW303">
            <v>2</v>
          </cell>
          <cell r="AX303">
            <v>1</v>
          </cell>
          <cell r="AY303">
            <v>0</v>
          </cell>
          <cell r="AZ303">
            <v>8</v>
          </cell>
          <cell r="BA303">
            <v>0</v>
          </cell>
          <cell r="BB303">
            <v>1</v>
          </cell>
          <cell r="BC303">
            <v>0</v>
          </cell>
          <cell r="BD303">
            <v>14</v>
          </cell>
          <cell r="BE303">
            <v>1</v>
          </cell>
          <cell r="BF303">
            <v>1</v>
          </cell>
          <cell r="BG303">
            <v>0</v>
          </cell>
          <cell r="BH303">
            <v>1</v>
          </cell>
          <cell r="BI303">
            <v>0</v>
          </cell>
          <cell r="BJ303">
            <v>2</v>
          </cell>
          <cell r="BK303">
            <v>0</v>
          </cell>
        </row>
        <row r="304">
          <cell r="A304" t="str">
            <v>1109</v>
          </cell>
          <cell r="B304" t="str">
            <v>Q</v>
          </cell>
          <cell r="D304" t="str">
            <v>경남동</v>
          </cell>
          <cell r="E304" t="str">
            <v>웅상</v>
          </cell>
          <cell r="F304">
            <v>42</v>
          </cell>
          <cell r="G304">
            <v>1</v>
          </cell>
          <cell r="H304">
            <v>10</v>
          </cell>
          <cell r="I304">
            <v>1</v>
          </cell>
          <cell r="J304">
            <v>1</v>
          </cell>
          <cell r="K304">
            <v>0</v>
          </cell>
          <cell r="L304">
            <v>18</v>
          </cell>
          <cell r="M304">
            <v>0</v>
          </cell>
          <cell r="N304">
            <v>12</v>
          </cell>
          <cell r="O304">
            <v>1</v>
          </cell>
          <cell r="P304">
            <v>17</v>
          </cell>
          <cell r="Q304">
            <v>0</v>
          </cell>
          <cell r="R304">
            <v>13</v>
          </cell>
          <cell r="S304">
            <v>0</v>
          </cell>
          <cell r="T304">
            <v>5</v>
          </cell>
          <cell r="U304">
            <v>0</v>
          </cell>
          <cell r="V304">
            <v>1</v>
          </cell>
          <cell r="W304">
            <v>1</v>
          </cell>
          <cell r="X304">
            <v>0</v>
          </cell>
          <cell r="Y304">
            <v>0</v>
          </cell>
          <cell r="Z304">
            <v>1</v>
          </cell>
          <cell r="AA304">
            <v>0</v>
          </cell>
          <cell r="AB304">
            <v>0</v>
          </cell>
          <cell r="AC304">
            <v>0</v>
          </cell>
          <cell r="AD304">
            <v>3</v>
          </cell>
          <cell r="AE304">
            <v>0</v>
          </cell>
          <cell r="AF304">
            <v>1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1</v>
          </cell>
          <cell r="AO304">
            <v>0</v>
          </cell>
          <cell r="AP304">
            <v>0</v>
          </cell>
          <cell r="AQ304">
            <v>0</v>
          </cell>
          <cell r="AR304">
            <v>3</v>
          </cell>
          <cell r="AS304">
            <v>0</v>
          </cell>
          <cell r="AT304">
            <v>0</v>
          </cell>
          <cell r="AU304">
            <v>0</v>
          </cell>
          <cell r="AV304">
            <v>5</v>
          </cell>
          <cell r="AW304">
            <v>0</v>
          </cell>
          <cell r="AX304">
            <v>1</v>
          </cell>
          <cell r="AY304">
            <v>0</v>
          </cell>
          <cell r="AZ304">
            <v>7</v>
          </cell>
          <cell r="BA304">
            <v>0</v>
          </cell>
          <cell r="BB304">
            <v>1</v>
          </cell>
          <cell r="BC304">
            <v>0</v>
          </cell>
          <cell r="BD304">
            <v>11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1</v>
          </cell>
          <cell r="BK304">
            <v>0</v>
          </cell>
        </row>
        <row r="305">
          <cell r="A305" t="str">
            <v>1110</v>
          </cell>
          <cell r="B305" t="str">
            <v>Q</v>
          </cell>
          <cell r="D305" t="str">
            <v>경남동</v>
          </cell>
          <cell r="E305" t="str">
            <v>김해</v>
          </cell>
          <cell r="F305">
            <v>167</v>
          </cell>
          <cell r="G305">
            <v>14</v>
          </cell>
          <cell r="H305">
            <v>29</v>
          </cell>
          <cell r="I305">
            <v>1</v>
          </cell>
          <cell r="J305">
            <v>5</v>
          </cell>
          <cell r="K305">
            <v>2</v>
          </cell>
          <cell r="L305">
            <v>68</v>
          </cell>
          <cell r="M305">
            <v>5</v>
          </cell>
          <cell r="N305">
            <v>44</v>
          </cell>
          <cell r="O305">
            <v>7</v>
          </cell>
          <cell r="P305">
            <v>82</v>
          </cell>
          <cell r="Q305">
            <v>3</v>
          </cell>
          <cell r="R305">
            <v>41</v>
          </cell>
          <cell r="S305">
            <v>4</v>
          </cell>
          <cell r="T305">
            <v>16</v>
          </cell>
          <cell r="U305">
            <v>4</v>
          </cell>
          <cell r="V305">
            <v>3</v>
          </cell>
          <cell r="W305">
            <v>0</v>
          </cell>
          <cell r="X305">
            <v>1</v>
          </cell>
          <cell r="Y305">
            <v>0</v>
          </cell>
          <cell r="Z305">
            <v>6</v>
          </cell>
          <cell r="AA305">
            <v>0</v>
          </cell>
          <cell r="AB305">
            <v>0</v>
          </cell>
          <cell r="AC305">
            <v>0</v>
          </cell>
          <cell r="AD305">
            <v>7</v>
          </cell>
          <cell r="AE305">
            <v>0</v>
          </cell>
          <cell r="AF305">
            <v>4</v>
          </cell>
          <cell r="AG305">
            <v>0</v>
          </cell>
          <cell r="AH305">
            <v>0</v>
          </cell>
          <cell r="AI305">
            <v>0</v>
          </cell>
          <cell r="AJ305">
            <v>1</v>
          </cell>
          <cell r="AK305">
            <v>1</v>
          </cell>
          <cell r="AL305">
            <v>1</v>
          </cell>
          <cell r="AM305">
            <v>0</v>
          </cell>
          <cell r="AN305">
            <v>1</v>
          </cell>
          <cell r="AO305">
            <v>0</v>
          </cell>
          <cell r="AP305">
            <v>0</v>
          </cell>
          <cell r="AQ305">
            <v>0</v>
          </cell>
          <cell r="AR305">
            <v>5</v>
          </cell>
          <cell r="AS305">
            <v>0</v>
          </cell>
          <cell r="AT305">
            <v>0</v>
          </cell>
          <cell r="AU305">
            <v>0</v>
          </cell>
          <cell r="AV305">
            <v>27</v>
          </cell>
          <cell r="AW305">
            <v>1</v>
          </cell>
          <cell r="AX305">
            <v>6</v>
          </cell>
          <cell r="AY305">
            <v>0</v>
          </cell>
          <cell r="AZ305">
            <v>43</v>
          </cell>
          <cell r="BA305">
            <v>2</v>
          </cell>
          <cell r="BB305">
            <v>5</v>
          </cell>
          <cell r="BC305">
            <v>0</v>
          </cell>
          <cell r="BD305">
            <v>25</v>
          </cell>
          <cell r="BE305">
            <v>3</v>
          </cell>
          <cell r="BF305">
            <v>3</v>
          </cell>
          <cell r="BG305">
            <v>0</v>
          </cell>
          <cell r="BH305">
            <v>3</v>
          </cell>
          <cell r="BI305">
            <v>1</v>
          </cell>
          <cell r="BJ305">
            <v>5</v>
          </cell>
          <cell r="BK305">
            <v>0</v>
          </cell>
        </row>
        <row r="306">
          <cell r="A306" t="str">
            <v>1111</v>
          </cell>
          <cell r="B306" t="str">
            <v>Q</v>
          </cell>
          <cell r="D306" t="str">
            <v>경남동</v>
          </cell>
          <cell r="E306" t="str">
            <v>밀양</v>
          </cell>
          <cell r="F306">
            <v>57</v>
          </cell>
          <cell r="G306">
            <v>6</v>
          </cell>
          <cell r="H306">
            <v>13</v>
          </cell>
          <cell r="I306">
            <v>2</v>
          </cell>
          <cell r="J306">
            <v>1</v>
          </cell>
          <cell r="K306">
            <v>0</v>
          </cell>
          <cell r="L306">
            <v>26</v>
          </cell>
          <cell r="M306">
            <v>1</v>
          </cell>
          <cell r="N306">
            <v>16</v>
          </cell>
          <cell r="O306">
            <v>3</v>
          </cell>
          <cell r="P306">
            <v>22</v>
          </cell>
          <cell r="Q306">
            <v>2</v>
          </cell>
          <cell r="R306">
            <v>19</v>
          </cell>
          <cell r="S306">
            <v>1</v>
          </cell>
          <cell r="T306">
            <v>7</v>
          </cell>
          <cell r="U306">
            <v>2</v>
          </cell>
          <cell r="V306">
            <v>2</v>
          </cell>
          <cell r="W306">
            <v>0</v>
          </cell>
          <cell r="X306">
            <v>0</v>
          </cell>
          <cell r="Y306">
            <v>0</v>
          </cell>
          <cell r="Z306">
            <v>2</v>
          </cell>
          <cell r="AA306">
            <v>0</v>
          </cell>
          <cell r="AB306">
            <v>0</v>
          </cell>
          <cell r="AC306">
            <v>0</v>
          </cell>
          <cell r="AD306">
            <v>3</v>
          </cell>
          <cell r="AE306">
            <v>1</v>
          </cell>
          <cell r="AF306">
            <v>1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2</v>
          </cell>
          <cell r="AO306">
            <v>0</v>
          </cell>
          <cell r="AP306">
            <v>0</v>
          </cell>
          <cell r="AQ306">
            <v>0</v>
          </cell>
          <cell r="AR306">
            <v>3</v>
          </cell>
          <cell r="AS306">
            <v>1</v>
          </cell>
          <cell r="AT306">
            <v>0</v>
          </cell>
          <cell r="AU306">
            <v>0</v>
          </cell>
          <cell r="AV306">
            <v>7</v>
          </cell>
          <cell r="AW306">
            <v>0</v>
          </cell>
          <cell r="AX306">
            <v>2</v>
          </cell>
          <cell r="AY306">
            <v>0</v>
          </cell>
          <cell r="AZ306">
            <v>8</v>
          </cell>
          <cell r="BA306">
            <v>1</v>
          </cell>
          <cell r="BB306">
            <v>2</v>
          </cell>
          <cell r="BC306">
            <v>0</v>
          </cell>
          <cell r="BD306">
            <v>14</v>
          </cell>
          <cell r="BE306">
            <v>1</v>
          </cell>
          <cell r="BF306">
            <v>1</v>
          </cell>
          <cell r="BG306">
            <v>0</v>
          </cell>
          <cell r="BH306">
            <v>0</v>
          </cell>
          <cell r="BI306">
            <v>0</v>
          </cell>
          <cell r="BJ306">
            <v>2</v>
          </cell>
          <cell r="BK306">
            <v>0</v>
          </cell>
        </row>
        <row r="307">
          <cell r="A307" t="str">
            <v>1120</v>
          </cell>
          <cell r="B307" t="str">
            <v>Q</v>
          </cell>
          <cell r="D307" t="str">
            <v>경남동</v>
          </cell>
          <cell r="E307" t="str">
            <v>울산</v>
          </cell>
          <cell r="F307">
            <v>155</v>
          </cell>
          <cell r="G307">
            <v>8</v>
          </cell>
          <cell r="H307">
            <v>24</v>
          </cell>
          <cell r="I307">
            <v>3</v>
          </cell>
          <cell r="J307">
            <v>9</v>
          </cell>
          <cell r="K307">
            <v>0</v>
          </cell>
          <cell r="L307">
            <v>61</v>
          </cell>
          <cell r="M307">
            <v>3</v>
          </cell>
          <cell r="N307">
            <v>42</v>
          </cell>
          <cell r="O307">
            <v>3</v>
          </cell>
          <cell r="P307">
            <v>83</v>
          </cell>
          <cell r="Q307">
            <v>2</v>
          </cell>
          <cell r="R307">
            <v>30</v>
          </cell>
          <cell r="S307">
            <v>3</v>
          </cell>
          <cell r="T307">
            <v>15</v>
          </cell>
          <cell r="U307">
            <v>1</v>
          </cell>
          <cell r="V307">
            <v>3</v>
          </cell>
          <cell r="W307">
            <v>1</v>
          </cell>
          <cell r="X307">
            <v>1</v>
          </cell>
          <cell r="Y307">
            <v>0</v>
          </cell>
          <cell r="Z307">
            <v>5</v>
          </cell>
          <cell r="AA307">
            <v>0</v>
          </cell>
          <cell r="AB307">
            <v>0</v>
          </cell>
          <cell r="AC307">
            <v>0</v>
          </cell>
          <cell r="AD307">
            <v>5</v>
          </cell>
          <cell r="AE307">
            <v>1</v>
          </cell>
          <cell r="AF307">
            <v>2</v>
          </cell>
          <cell r="AG307">
            <v>0</v>
          </cell>
          <cell r="AH307">
            <v>0</v>
          </cell>
          <cell r="AI307">
            <v>0</v>
          </cell>
          <cell r="AJ307">
            <v>1</v>
          </cell>
          <cell r="AK307">
            <v>0</v>
          </cell>
          <cell r="AL307">
            <v>1</v>
          </cell>
          <cell r="AM307">
            <v>0</v>
          </cell>
          <cell r="AN307">
            <v>1</v>
          </cell>
          <cell r="AO307">
            <v>0</v>
          </cell>
          <cell r="AP307">
            <v>0</v>
          </cell>
          <cell r="AQ307">
            <v>0</v>
          </cell>
          <cell r="AR307">
            <v>5</v>
          </cell>
          <cell r="AS307">
            <v>1</v>
          </cell>
          <cell r="AT307">
            <v>0</v>
          </cell>
          <cell r="AU307">
            <v>0</v>
          </cell>
          <cell r="AV307">
            <v>31</v>
          </cell>
          <cell r="AW307">
            <v>0</v>
          </cell>
          <cell r="AX307">
            <v>6</v>
          </cell>
          <cell r="AY307">
            <v>0</v>
          </cell>
          <cell r="AZ307">
            <v>40</v>
          </cell>
          <cell r="BA307">
            <v>1</v>
          </cell>
          <cell r="BB307">
            <v>4</v>
          </cell>
          <cell r="BC307">
            <v>0</v>
          </cell>
          <cell r="BD307">
            <v>19</v>
          </cell>
          <cell r="BE307">
            <v>2</v>
          </cell>
          <cell r="BF307">
            <v>1</v>
          </cell>
          <cell r="BG307">
            <v>1</v>
          </cell>
          <cell r="BH307">
            <v>2</v>
          </cell>
          <cell r="BI307">
            <v>0</v>
          </cell>
          <cell r="BJ307">
            <v>4</v>
          </cell>
          <cell r="BK307">
            <v>0</v>
          </cell>
        </row>
        <row r="308">
          <cell r="A308" t="str">
            <v>1121</v>
          </cell>
          <cell r="B308" t="str">
            <v>Q</v>
          </cell>
          <cell r="D308" t="str">
            <v>경남동</v>
          </cell>
          <cell r="E308" t="str">
            <v>중울산</v>
          </cell>
          <cell r="F308">
            <v>93</v>
          </cell>
          <cell r="G308">
            <v>12</v>
          </cell>
          <cell r="H308">
            <v>18</v>
          </cell>
          <cell r="I308">
            <v>3</v>
          </cell>
          <cell r="J308">
            <v>2</v>
          </cell>
          <cell r="K308">
            <v>2</v>
          </cell>
          <cell r="L308">
            <v>34</v>
          </cell>
          <cell r="M308">
            <v>5</v>
          </cell>
          <cell r="N308">
            <v>26</v>
          </cell>
          <cell r="O308">
            <v>7</v>
          </cell>
          <cell r="P308">
            <v>50</v>
          </cell>
          <cell r="Q308">
            <v>2</v>
          </cell>
          <cell r="R308">
            <v>17</v>
          </cell>
          <cell r="S308">
            <v>3</v>
          </cell>
          <cell r="T308">
            <v>11</v>
          </cell>
          <cell r="U308">
            <v>2</v>
          </cell>
          <cell r="V308">
            <v>2</v>
          </cell>
          <cell r="W308">
            <v>1</v>
          </cell>
          <cell r="X308">
            <v>1</v>
          </cell>
          <cell r="Y308">
            <v>0</v>
          </cell>
          <cell r="Z308">
            <v>3</v>
          </cell>
          <cell r="AA308">
            <v>1</v>
          </cell>
          <cell r="AB308">
            <v>0</v>
          </cell>
          <cell r="AC308">
            <v>0</v>
          </cell>
          <cell r="AD308">
            <v>4</v>
          </cell>
          <cell r="AE308">
            <v>1</v>
          </cell>
          <cell r="AF308">
            <v>2</v>
          </cell>
          <cell r="AG308">
            <v>0</v>
          </cell>
          <cell r="AH308">
            <v>0</v>
          </cell>
          <cell r="AI308">
            <v>0</v>
          </cell>
          <cell r="AJ308">
            <v>1</v>
          </cell>
          <cell r="AK308">
            <v>0</v>
          </cell>
          <cell r="AL308">
            <v>0</v>
          </cell>
          <cell r="AM308">
            <v>0</v>
          </cell>
          <cell r="AN308">
            <v>1</v>
          </cell>
          <cell r="AO308">
            <v>0</v>
          </cell>
          <cell r="AP308">
            <v>0</v>
          </cell>
          <cell r="AQ308">
            <v>0</v>
          </cell>
          <cell r="AR308">
            <v>4</v>
          </cell>
          <cell r="AS308">
            <v>0</v>
          </cell>
          <cell r="AT308">
            <v>0</v>
          </cell>
          <cell r="AU308">
            <v>0</v>
          </cell>
          <cell r="AV308">
            <v>17</v>
          </cell>
          <cell r="AW308">
            <v>2</v>
          </cell>
          <cell r="AX308">
            <v>3</v>
          </cell>
          <cell r="AY308">
            <v>0</v>
          </cell>
          <cell r="AZ308">
            <v>25</v>
          </cell>
          <cell r="BA308">
            <v>0</v>
          </cell>
          <cell r="BB308">
            <v>2</v>
          </cell>
          <cell r="BC308">
            <v>0</v>
          </cell>
          <cell r="BD308">
            <v>11</v>
          </cell>
          <cell r="BE308">
            <v>1</v>
          </cell>
          <cell r="BF308">
            <v>1</v>
          </cell>
          <cell r="BG308">
            <v>2</v>
          </cell>
          <cell r="BH308">
            <v>0</v>
          </cell>
          <cell r="BI308">
            <v>0</v>
          </cell>
          <cell r="BJ308">
            <v>3</v>
          </cell>
          <cell r="BK308">
            <v>0</v>
          </cell>
        </row>
        <row r="309">
          <cell r="A309" t="str">
            <v>1122</v>
          </cell>
          <cell r="B309" t="str">
            <v>Q</v>
          </cell>
          <cell r="D309" t="str">
            <v>경남동</v>
          </cell>
          <cell r="E309" t="str">
            <v>울산중앙</v>
          </cell>
          <cell r="F309">
            <v>73</v>
          </cell>
          <cell r="G309">
            <v>5</v>
          </cell>
          <cell r="H309">
            <v>12</v>
          </cell>
          <cell r="I309">
            <v>0</v>
          </cell>
          <cell r="J309">
            <v>1</v>
          </cell>
          <cell r="K309">
            <v>1</v>
          </cell>
          <cell r="L309">
            <v>30</v>
          </cell>
          <cell r="M309">
            <v>2</v>
          </cell>
          <cell r="N309">
            <v>19</v>
          </cell>
          <cell r="O309">
            <v>1</v>
          </cell>
          <cell r="P309">
            <v>41</v>
          </cell>
          <cell r="Q309">
            <v>4</v>
          </cell>
          <cell r="R309">
            <v>13</v>
          </cell>
          <cell r="S309">
            <v>0</v>
          </cell>
          <cell r="T309">
            <v>10</v>
          </cell>
          <cell r="U309">
            <v>0</v>
          </cell>
          <cell r="V309">
            <v>2</v>
          </cell>
          <cell r="W309">
            <v>0</v>
          </cell>
          <cell r="X309">
            <v>0</v>
          </cell>
          <cell r="Y309">
            <v>0</v>
          </cell>
          <cell r="Z309">
            <v>2</v>
          </cell>
          <cell r="AA309">
            <v>0</v>
          </cell>
          <cell r="AB309">
            <v>0</v>
          </cell>
          <cell r="AC309">
            <v>0</v>
          </cell>
          <cell r="AD309">
            <v>3</v>
          </cell>
          <cell r="AE309">
            <v>0</v>
          </cell>
          <cell r="AF309">
            <v>1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1</v>
          </cell>
          <cell r="AO309">
            <v>0</v>
          </cell>
          <cell r="AP309">
            <v>0</v>
          </cell>
          <cell r="AQ309">
            <v>0</v>
          </cell>
          <cell r="AR309">
            <v>3</v>
          </cell>
          <cell r="AS309">
            <v>0</v>
          </cell>
          <cell r="AT309">
            <v>0</v>
          </cell>
          <cell r="AU309">
            <v>0</v>
          </cell>
          <cell r="AV309">
            <v>17</v>
          </cell>
          <cell r="AW309">
            <v>2</v>
          </cell>
          <cell r="AX309">
            <v>2</v>
          </cell>
          <cell r="AY309">
            <v>0</v>
          </cell>
          <cell r="AZ309">
            <v>18</v>
          </cell>
          <cell r="BA309">
            <v>2</v>
          </cell>
          <cell r="BB309">
            <v>1</v>
          </cell>
          <cell r="BC309">
            <v>0</v>
          </cell>
          <cell r="BD309">
            <v>9</v>
          </cell>
          <cell r="BE309">
            <v>0</v>
          </cell>
          <cell r="BF309">
            <v>1</v>
          </cell>
          <cell r="BG309">
            <v>0</v>
          </cell>
          <cell r="BH309">
            <v>0</v>
          </cell>
          <cell r="BI309">
            <v>0</v>
          </cell>
          <cell r="BJ309">
            <v>2</v>
          </cell>
          <cell r="BK309">
            <v>0</v>
          </cell>
        </row>
        <row r="310">
          <cell r="A310" t="str">
            <v>1127</v>
          </cell>
          <cell r="B310" t="str">
            <v>Q</v>
          </cell>
          <cell r="D310" t="str">
            <v>경남동</v>
          </cell>
          <cell r="E310" t="str">
            <v>창원서부</v>
          </cell>
          <cell r="F310">
            <v>142</v>
          </cell>
          <cell r="G310">
            <v>6</v>
          </cell>
          <cell r="H310">
            <v>24</v>
          </cell>
          <cell r="I310">
            <v>3</v>
          </cell>
          <cell r="J310">
            <v>2</v>
          </cell>
          <cell r="K310">
            <v>0</v>
          </cell>
          <cell r="L310">
            <v>54</v>
          </cell>
          <cell r="M310">
            <v>2</v>
          </cell>
          <cell r="N310">
            <v>35</v>
          </cell>
          <cell r="O310">
            <v>3</v>
          </cell>
          <cell r="P310">
            <v>76</v>
          </cell>
          <cell r="Q310">
            <v>3</v>
          </cell>
          <cell r="R310">
            <v>31</v>
          </cell>
          <cell r="S310">
            <v>0</v>
          </cell>
          <cell r="T310">
            <v>15</v>
          </cell>
          <cell r="U310">
            <v>1</v>
          </cell>
          <cell r="V310">
            <v>3</v>
          </cell>
          <cell r="W310">
            <v>2</v>
          </cell>
          <cell r="X310">
            <v>1</v>
          </cell>
          <cell r="Y310">
            <v>0</v>
          </cell>
          <cell r="Z310">
            <v>5</v>
          </cell>
          <cell r="AA310">
            <v>0</v>
          </cell>
          <cell r="AB310">
            <v>0</v>
          </cell>
          <cell r="AC310">
            <v>0</v>
          </cell>
          <cell r="AD310">
            <v>5</v>
          </cell>
          <cell r="AE310">
            <v>0</v>
          </cell>
          <cell r="AF310">
            <v>2</v>
          </cell>
          <cell r="AG310">
            <v>0</v>
          </cell>
          <cell r="AH310">
            <v>0</v>
          </cell>
          <cell r="AI310">
            <v>0</v>
          </cell>
          <cell r="AJ310">
            <v>1</v>
          </cell>
          <cell r="AK310">
            <v>0</v>
          </cell>
          <cell r="AL310">
            <v>1</v>
          </cell>
          <cell r="AM310">
            <v>0</v>
          </cell>
          <cell r="AN310">
            <v>1</v>
          </cell>
          <cell r="AO310">
            <v>0</v>
          </cell>
          <cell r="AP310">
            <v>0</v>
          </cell>
          <cell r="AQ310">
            <v>0</v>
          </cell>
          <cell r="AR310">
            <v>5</v>
          </cell>
          <cell r="AS310">
            <v>1</v>
          </cell>
          <cell r="AT310">
            <v>0</v>
          </cell>
          <cell r="AU310">
            <v>0</v>
          </cell>
          <cell r="AV310">
            <v>23</v>
          </cell>
          <cell r="AW310">
            <v>2</v>
          </cell>
          <cell r="AX310">
            <v>5</v>
          </cell>
          <cell r="AY310">
            <v>0</v>
          </cell>
          <cell r="AZ310">
            <v>42</v>
          </cell>
          <cell r="BA310">
            <v>0</v>
          </cell>
          <cell r="BB310">
            <v>4</v>
          </cell>
          <cell r="BC310">
            <v>0</v>
          </cell>
          <cell r="BD310">
            <v>19</v>
          </cell>
          <cell r="BE310">
            <v>0</v>
          </cell>
          <cell r="BF310">
            <v>2</v>
          </cell>
          <cell r="BG310">
            <v>0</v>
          </cell>
          <cell r="BH310">
            <v>2</v>
          </cell>
          <cell r="BI310">
            <v>0</v>
          </cell>
          <cell r="BJ310">
            <v>4</v>
          </cell>
          <cell r="BK310">
            <v>0</v>
          </cell>
        </row>
        <row r="311">
          <cell r="A311" t="str">
            <v>1128</v>
          </cell>
          <cell r="B311" t="str">
            <v>Q</v>
          </cell>
          <cell r="D311" t="str">
            <v>경남동</v>
          </cell>
          <cell r="E311" t="str">
            <v>울산동부</v>
          </cell>
          <cell r="F311">
            <v>53</v>
          </cell>
          <cell r="G311">
            <v>2</v>
          </cell>
          <cell r="H311">
            <v>10</v>
          </cell>
          <cell r="I311">
            <v>1</v>
          </cell>
          <cell r="J311">
            <v>1</v>
          </cell>
          <cell r="K311">
            <v>0</v>
          </cell>
          <cell r="L311">
            <v>20</v>
          </cell>
          <cell r="M311">
            <v>1</v>
          </cell>
          <cell r="N311">
            <v>17</v>
          </cell>
          <cell r="O311">
            <v>0</v>
          </cell>
          <cell r="P311">
            <v>26</v>
          </cell>
          <cell r="Q311">
            <v>1</v>
          </cell>
          <cell r="R311">
            <v>10</v>
          </cell>
          <cell r="S311">
            <v>1</v>
          </cell>
          <cell r="T311">
            <v>9</v>
          </cell>
          <cell r="U311">
            <v>0</v>
          </cell>
          <cell r="V311">
            <v>1</v>
          </cell>
          <cell r="W311">
            <v>0</v>
          </cell>
          <cell r="X311">
            <v>0</v>
          </cell>
          <cell r="Y311">
            <v>0</v>
          </cell>
          <cell r="Z311">
            <v>2</v>
          </cell>
          <cell r="AA311">
            <v>0</v>
          </cell>
          <cell r="AB311">
            <v>0</v>
          </cell>
          <cell r="AC311">
            <v>0</v>
          </cell>
          <cell r="AD311">
            <v>3</v>
          </cell>
          <cell r="AE311">
            <v>0</v>
          </cell>
          <cell r="AF311">
            <v>1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1</v>
          </cell>
          <cell r="AO311">
            <v>1</v>
          </cell>
          <cell r="AP311">
            <v>0</v>
          </cell>
          <cell r="AQ311">
            <v>0</v>
          </cell>
          <cell r="AR311">
            <v>2</v>
          </cell>
          <cell r="AS311">
            <v>0</v>
          </cell>
          <cell r="AT311">
            <v>0</v>
          </cell>
          <cell r="AU311">
            <v>0</v>
          </cell>
          <cell r="AV311">
            <v>10</v>
          </cell>
          <cell r="AW311">
            <v>0</v>
          </cell>
          <cell r="AX311">
            <v>1</v>
          </cell>
          <cell r="AY311">
            <v>0</v>
          </cell>
          <cell r="AZ311">
            <v>12</v>
          </cell>
          <cell r="BA311">
            <v>0</v>
          </cell>
          <cell r="BB311">
            <v>1</v>
          </cell>
          <cell r="BC311">
            <v>0</v>
          </cell>
          <cell r="BD311">
            <v>6</v>
          </cell>
          <cell r="BE311">
            <v>0</v>
          </cell>
          <cell r="BF311">
            <v>1</v>
          </cell>
          <cell r="BG311">
            <v>0</v>
          </cell>
          <cell r="BH311">
            <v>0</v>
          </cell>
          <cell r="BI311">
            <v>0</v>
          </cell>
          <cell r="BJ311">
            <v>2</v>
          </cell>
          <cell r="BK311">
            <v>1</v>
          </cell>
        </row>
        <row r="312">
          <cell r="A312" t="str">
            <v>1129</v>
          </cell>
          <cell r="B312" t="str">
            <v>Q</v>
          </cell>
          <cell r="D312" t="str">
            <v>경남동</v>
          </cell>
          <cell r="E312" t="str">
            <v>신마산</v>
          </cell>
          <cell r="F312">
            <v>154</v>
          </cell>
          <cell r="G312">
            <v>17</v>
          </cell>
          <cell r="H312">
            <v>29</v>
          </cell>
          <cell r="I312">
            <v>5</v>
          </cell>
          <cell r="J312">
            <v>3</v>
          </cell>
          <cell r="K312">
            <v>0</v>
          </cell>
          <cell r="L312">
            <v>56</v>
          </cell>
          <cell r="M312">
            <v>4</v>
          </cell>
          <cell r="N312">
            <v>40</v>
          </cell>
          <cell r="O312">
            <v>4</v>
          </cell>
          <cell r="P312">
            <v>83</v>
          </cell>
          <cell r="Q312">
            <v>10</v>
          </cell>
          <cell r="R312">
            <v>31</v>
          </cell>
          <cell r="S312">
            <v>3</v>
          </cell>
          <cell r="T312">
            <v>15</v>
          </cell>
          <cell r="U312">
            <v>1</v>
          </cell>
          <cell r="V312">
            <v>4</v>
          </cell>
          <cell r="W312">
            <v>1</v>
          </cell>
          <cell r="X312">
            <v>2</v>
          </cell>
          <cell r="Y312">
            <v>0</v>
          </cell>
          <cell r="Z312">
            <v>6</v>
          </cell>
          <cell r="AA312">
            <v>1</v>
          </cell>
          <cell r="AB312">
            <v>0</v>
          </cell>
          <cell r="AC312">
            <v>0</v>
          </cell>
          <cell r="AD312">
            <v>5</v>
          </cell>
          <cell r="AE312">
            <v>0</v>
          </cell>
          <cell r="AF312">
            <v>3</v>
          </cell>
          <cell r="AG312">
            <v>1</v>
          </cell>
          <cell r="AH312">
            <v>0</v>
          </cell>
          <cell r="AI312">
            <v>0</v>
          </cell>
          <cell r="AJ312">
            <v>1</v>
          </cell>
          <cell r="AK312">
            <v>0</v>
          </cell>
          <cell r="AL312">
            <v>1</v>
          </cell>
          <cell r="AM312">
            <v>0</v>
          </cell>
          <cell r="AN312">
            <v>1</v>
          </cell>
          <cell r="AO312">
            <v>0</v>
          </cell>
          <cell r="AP312">
            <v>0</v>
          </cell>
          <cell r="AQ312">
            <v>0</v>
          </cell>
          <cell r="AR312">
            <v>6</v>
          </cell>
          <cell r="AS312">
            <v>2</v>
          </cell>
          <cell r="AT312">
            <v>0</v>
          </cell>
          <cell r="AU312">
            <v>0</v>
          </cell>
          <cell r="AV312">
            <v>25</v>
          </cell>
          <cell r="AW312">
            <v>1</v>
          </cell>
          <cell r="AX312">
            <v>7</v>
          </cell>
          <cell r="AY312">
            <v>0</v>
          </cell>
          <cell r="AZ312">
            <v>44</v>
          </cell>
          <cell r="BA312">
            <v>7</v>
          </cell>
          <cell r="BB312">
            <v>4</v>
          </cell>
          <cell r="BC312">
            <v>0</v>
          </cell>
          <cell r="BD312">
            <v>17</v>
          </cell>
          <cell r="BE312">
            <v>2</v>
          </cell>
          <cell r="BF312">
            <v>3</v>
          </cell>
          <cell r="BG312">
            <v>0</v>
          </cell>
          <cell r="BH312">
            <v>3</v>
          </cell>
          <cell r="BI312">
            <v>0</v>
          </cell>
          <cell r="BJ312">
            <v>4</v>
          </cell>
          <cell r="BK312">
            <v>1</v>
          </cell>
        </row>
        <row r="313">
          <cell r="A313" t="str">
            <v>9516</v>
          </cell>
          <cell r="B313" t="str">
            <v>Q</v>
          </cell>
          <cell r="D313" t="str">
            <v>경남동</v>
          </cell>
          <cell r="E313" t="str">
            <v>한우리딜</v>
          </cell>
          <cell r="F313">
            <v>40</v>
          </cell>
          <cell r="G313">
            <v>1</v>
          </cell>
          <cell r="H313">
            <v>11</v>
          </cell>
          <cell r="I313">
            <v>0</v>
          </cell>
          <cell r="J313">
            <v>0</v>
          </cell>
          <cell r="K313">
            <v>0</v>
          </cell>
          <cell r="L313">
            <v>13</v>
          </cell>
          <cell r="M313">
            <v>1</v>
          </cell>
          <cell r="N313">
            <v>12</v>
          </cell>
          <cell r="O313">
            <v>0</v>
          </cell>
          <cell r="P313">
            <v>21</v>
          </cell>
          <cell r="Q313">
            <v>1</v>
          </cell>
          <cell r="R313">
            <v>7</v>
          </cell>
          <cell r="S313">
            <v>0</v>
          </cell>
          <cell r="T313">
            <v>3</v>
          </cell>
          <cell r="U313">
            <v>0</v>
          </cell>
          <cell r="V313">
            <v>1</v>
          </cell>
          <cell r="W313">
            <v>0</v>
          </cell>
          <cell r="X313">
            <v>0</v>
          </cell>
          <cell r="Y313">
            <v>0</v>
          </cell>
          <cell r="Z313">
            <v>3</v>
          </cell>
          <cell r="AA313">
            <v>0</v>
          </cell>
          <cell r="AB313">
            <v>0</v>
          </cell>
          <cell r="AC313">
            <v>0</v>
          </cell>
          <cell r="AD313">
            <v>4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1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2</v>
          </cell>
          <cell r="AS313">
            <v>0</v>
          </cell>
          <cell r="AT313">
            <v>0</v>
          </cell>
          <cell r="AU313">
            <v>0</v>
          </cell>
          <cell r="AV313">
            <v>6</v>
          </cell>
          <cell r="AW313">
            <v>1</v>
          </cell>
          <cell r="AX313">
            <v>1</v>
          </cell>
          <cell r="AY313">
            <v>0</v>
          </cell>
          <cell r="AZ313">
            <v>12</v>
          </cell>
          <cell r="BA313">
            <v>0</v>
          </cell>
          <cell r="BB313">
            <v>1</v>
          </cell>
          <cell r="BC313">
            <v>0</v>
          </cell>
          <cell r="BD313">
            <v>3</v>
          </cell>
          <cell r="BE313">
            <v>0</v>
          </cell>
          <cell r="BF313">
            <v>1</v>
          </cell>
          <cell r="BG313">
            <v>0</v>
          </cell>
          <cell r="BH313">
            <v>1</v>
          </cell>
          <cell r="BI313">
            <v>0</v>
          </cell>
          <cell r="BJ313">
            <v>1</v>
          </cell>
          <cell r="BK313">
            <v>0</v>
          </cell>
        </row>
        <row r="314">
          <cell r="A314" t="str">
            <v>1104</v>
          </cell>
          <cell r="B314" t="str">
            <v>R</v>
          </cell>
          <cell r="D314" t="str">
            <v>경남서</v>
          </cell>
          <cell r="E314" t="str">
            <v>통영</v>
          </cell>
          <cell r="F314">
            <v>72</v>
          </cell>
          <cell r="G314">
            <v>13</v>
          </cell>
          <cell r="H314">
            <v>13</v>
          </cell>
          <cell r="I314">
            <v>2</v>
          </cell>
          <cell r="J314">
            <v>2</v>
          </cell>
          <cell r="K314">
            <v>1</v>
          </cell>
          <cell r="L314">
            <v>39</v>
          </cell>
          <cell r="M314">
            <v>6</v>
          </cell>
          <cell r="N314">
            <v>18</v>
          </cell>
          <cell r="O314">
            <v>6</v>
          </cell>
          <cell r="P314">
            <v>27</v>
          </cell>
          <cell r="Q314">
            <v>1</v>
          </cell>
          <cell r="R314">
            <v>27</v>
          </cell>
          <cell r="S314">
            <v>6</v>
          </cell>
          <cell r="T314">
            <v>8</v>
          </cell>
          <cell r="U314">
            <v>4</v>
          </cell>
          <cell r="V314">
            <v>2</v>
          </cell>
          <cell r="W314">
            <v>0</v>
          </cell>
          <cell r="X314">
            <v>0</v>
          </cell>
          <cell r="Y314">
            <v>0</v>
          </cell>
          <cell r="Z314">
            <v>2</v>
          </cell>
          <cell r="AA314">
            <v>0</v>
          </cell>
          <cell r="AB314">
            <v>0</v>
          </cell>
          <cell r="AC314">
            <v>0</v>
          </cell>
          <cell r="AD314">
            <v>3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1</v>
          </cell>
          <cell r="AM314">
            <v>1</v>
          </cell>
          <cell r="AN314">
            <v>1</v>
          </cell>
          <cell r="AO314">
            <v>0</v>
          </cell>
          <cell r="AP314">
            <v>0</v>
          </cell>
          <cell r="AQ314">
            <v>0</v>
          </cell>
          <cell r="AR314">
            <v>4</v>
          </cell>
          <cell r="AS314">
            <v>1</v>
          </cell>
          <cell r="AT314">
            <v>0</v>
          </cell>
          <cell r="AU314">
            <v>0</v>
          </cell>
          <cell r="AV314">
            <v>12</v>
          </cell>
          <cell r="AW314">
            <v>0</v>
          </cell>
          <cell r="AX314">
            <v>1</v>
          </cell>
          <cell r="AY314">
            <v>0</v>
          </cell>
          <cell r="AZ314">
            <v>9</v>
          </cell>
          <cell r="BA314">
            <v>0</v>
          </cell>
          <cell r="BB314">
            <v>3</v>
          </cell>
          <cell r="BC314">
            <v>0</v>
          </cell>
          <cell r="BD314">
            <v>16</v>
          </cell>
          <cell r="BE314">
            <v>5</v>
          </cell>
          <cell r="BF314">
            <v>2</v>
          </cell>
          <cell r="BG314">
            <v>0</v>
          </cell>
          <cell r="BH314">
            <v>2</v>
          </cell>
          <cell r="BI314">
            <v>0</v>
          </cell>
          <cell r="BJ314">
            <v>4</v>
          </cell>
          <cell r="BK314">
            <v>1</v>
          </cell>
        </row>
        <row r="315">
          <cell r="A315" t="str">
            <v>1105</v>
          </cell>
          <cell r="B315" t="str">
            <v>R</v>
          </cell>
          <cell r="D315" t="str">
            <v>경남서</v>
          </cell>
          <cell r="E315" t="str">
            <v>거제</v>
          </cell>
          <cell r="F315">
            <v>74</v>
          </cell>
          <cell r="G315">
            <v>12</v>
          </cell>
          <cell r="H315">
            <v>18</v>
          </cell>
          <cell r="I315">
            <v>5</v>
          </cell>
          <cell r="J315">
            <v>3</v>
          </cell>
          <cell r="K315">
            <v>0</v>
          </cell>
          <cell r="L315">
            <v>36</v>
          </cell>
          <cell r="M315">
            <v>6</v>
          </cell>
          <cell r="N315">
            <v>22</v>
          </cell>
          <cell r="O315">
            <v>5</v>
          </cell>
          <cell r="P315">
            <v>31</v>
          </cell>
          <cell r="Q315">
            <v>3</v>
          </cell>
          <cell r="R315">
            <v>21</v>
          </cell>
          <cell r="S315">
            <v>4</v>
          </cell>
          <cell r="T315">
            <v>8</v>
          </cell>
          <cell r="U315">
            <v>0</v>
          </cell>
          <cell r="V315">
            <v>2</v>
          </cell>
          <cell r="W315">
            <v>3</v>
          </cell>
          <cell r="X315">
            <v>1</v>
          </cell>
          <cell r="Y315">
            <v>0</v>
          </cell>
          <cell r="Z315">
            <v>2</v>
          </cell>
          <cell r="AA315">
            <v>0</v>
          </cell>
          <cell r="AB315">
            <v>0</v>
          </cell>
          <cell r="AC315">
            <v>0</v>
          </cell>
          <cell r="AD315">
            <v>3</v>
          </cell>
          <cell r="AE315">
            <v>2</v>
          </cell>
          <cell r="AF315">
            <v>1</v>
          </cell>
          <cell r="AG315">
            <v>0</v>
          </cell>
          <cell r="AH315">
            <v>0</v>
          </cell>
          <cell r="AI315">
            <v>0</v>
          </cell>
          <cell r="AJ315">
            <v>1</v>
          </cell>
          <cell r="AK315">
            <v>0</v>
          </cell>
          <cell r="AL315">
            <v>1</v>
          </cell>
          <cell r="AM315">
            <v>0</v>
          </cell>
          <cell r="AN315">
            <v>2</v>
          </cell>
          <cell r="AO315">
            <v>0</v>
          </cell>
          <cell r="AP315">
            <v>0</v>
          </cell>
          <cell r="AQ315">
            <v>0</v>
          </cell>
          <cell r="AR315">
            <v>5</v>
          </cell>
          <cell r="AS315">
            <v>0</v>
          </cell>
          <cell r="AT315">
            <v>0</v>
          </cell>
          <cell r="AU315">
            <v>0</v>
          </cell>
          <cell r="AV315">
            <v>15</v>
          </cell>
          <cell r="AW315">
            <v>2</v>
          </cell>
          <cell r="AX315">
            <v>1</v>
          </cell>
          <cell r="AY315">
            <v>0</v>
          </cell>
          <cell r="AZ315">
            <v>8</v>
          </cell>
          <cell r="BA315">
            <v>1</v>
          </cell>
          <cell r="BB315">
            <v>2</v>
          </cell>
          <cell r="BC315">
            <v>2</v>
          </cell>
          <cell r="BD315">
            <v>14</v>
          </cell>
          <cell r="BE315">
            <v>1</v>
          </cell>
          <cell r="BF315">
            <v>1</v>
          </cell>
          <cell r="BG315">
            <v>0</v>
          </cell>
          <cell r="BH315">
            <v>1</v>
          </cell>
          <cell r="BI315">
            <v>0</v>
          </cell>
          <cell r="BJ315">
            <v>3</v>
          </cell>
          <cell r="BK315">
            <v>1</v>
          </cell>
        </row>
        <row r="316">
          <cell r="A316" t="str">
            <v>1112</v>
          </cell>
          <cell r="B316" t="str">
            <v>R</v>
          </cell>
          <cell r="D316" t="str">
            <v>경남서</v>
          </cell>
          <cell r="E316" t="str">
            <v>진주</v>
          </cell>
          <cell r="F316">
            <v>103</v>
          </cell>
          <cell r="G316">
            <v>10</v>
          </cell>
          <cell r="H316">
            <v>26</v>
          </cell>
          <cell r="I316">
            <v>2</v>
          </cell>
          <cell r="J316">
            <v>2</v>
          </cell>
          <cell r="K316">
            <v>0</v>
          </cell>
          <cell r="L316">
            <v>52</v>
          </cell>
          <cell r="M316">
            <v>3</v>
          </cell>
          <cell r="N316">
            <v>30</v>
          </cell>
          <cell r="O316">
            <v>5</v>
          </cell>
          <cell r="P316">
            <v>41</v>
          </cell>
          <cell r="Q316">
            <v>3</v>
          </cell>
          <cell r="R316">
            <v>32</v>
          </cell>
          <cell r="S316">
            <v>2</v>
          </cell>
          <cell r="T316">
            <v>11</v>
          </cell>
          <cell r="U316">
            <v>4</v>
          </cell>
          <cell r="V316">
            <v>2</v>
          </cell>
          <cell r="W316">
            <v>0</v>
          </cell>
          <cell r="X316">
            <v>1</v>
          </cell>
          <cell r="Y316">
            <v>0</v>
          </cell>
          <cell r="Z316">
            <v>4</v>
          </cell>
          <cell r="AA316">
            <v>1</v>
          </cell>
          <cell r="AB316">
            <v>0</v>
          </cell>
          <cell r="AC316">
            <v>0</v>
          </cell>
          <cell r="AD316">
            <v>5</v>
          </cell>
          <cell r="AE316">
            <v>0</v>
          </cell>
          <cell r="AF316">
            <v>2</v>
          </cell>
          <cell r="AG316">
            <v>0</v>
          </cell>
          <cell r="AH316">
            <v>0</v>
          </cell>
          <cell r="AI316">
            <v>0</v>
          </cell>
          <cell r="AJ316">
            <v>1</v>
          </cell>
          <cell r="AK316">
            <v>0</v>
          </cell>
          <cell r="AL316">
            <v>2</v>
          </cell>
          <cell r="AM316">
            <v>0</v>
          </cell>
          <cell r="AN316">
            <v>3</v>
          </cell>
          <cell r="AO316">
            <v>1</v>
          </cell>
          <cell r="AP316">
            <v>0</v>
          </cell>
          <cell r="AQ316">
            <v>0</v>
          </cell>
          <cell r="AR316">
            <v>6</v>
          </cell>
          <cell r="AS316">
            <v>0</v>
          </cell>
          <cell r="AT316">
            <v>0</v>
          </cell>
          <cell r="AU316">
            <v>0</v>
          </cell>
          <cell r="AV316">
            <v>20</v>
          </cell>
          <cell r="AW316">
            <v>1</v>
          </cell>
          <cell r="AX316">
            <v>1</v>
          </cell>
          <cell r="AY316">
            <v>0</v>
          </cell>
          <cell r="AZ316">
            <v>11</v>
          </cell>
          <cell r="BA316">
            <v>1</v>
          </cell>
          <cell r="BB316">
            <v>3</v>
          </cell>
          <cell r="BC316">
            <v>0</v>
          </cell>
          <cell r="BD316">
            <v>20</v>
          </cell>
          <cell r="BE316">
            <v>0</v>
          </cell>
          <cell r="BF316">
            <v>2</v>
          </cell>
          <cell r="BG316">
            <v>0</v>
          </cell>
          <cell r="BH316">
            <v>3</v>
          </cell>
          <cell r="BI316">
            <v>1</v>
          </cell>
          <cell r="BJ316">
            <v>4</v>
          </cell>
          <cell r="BK316">
            <v>1</v>
          </cell>
        </row>
        <row r="317">
          <cell r="A317" t="str">
            <v>1113</v>
          </cell>
          <cell r="B317" t="str">
            <v>R</v>
          </cell>
          <cell r="D317" t="str">
            <v>경남서</v>
          </cell>
          <cell r="E317" t="str">
            <v>하동</v>
          </cell>
          <cell r="F317">
            <v>15</v>
          </cell>
          <cell r="G317">
            <v>0</v>
          </cell>
          <cell r="H317">
            <v>5</v>
          </cell>
          <cell r="I317">
            <v>0</v>
          </cell>
          <cell r="J317">
            <v>0</v>
          </cell>
          <cell r="K317">
            <v>0</v>
          </cell>
          <cell r="L317">
            <v>7</v>
          </cell>
          <cell r="M317">
            <v>0</v>
          </cell>
          <cell r="N317">
            <v>5</v>
          </cell>
          <cell r="O317">
            <v>0</v>
          </cell>
          <cell r="P317">
            <v>5</v>
          </cell>
          <cell r="Q317">
            <v>0</v>
          </cell>
          <cell r="R317">
            <v>5</v>
          </cell>
          <cell r="S317">
            <v>0</v>
          </cell>
          <cell r="T317">
            <v>2</v>
          </cell>
          <cell r="U317">
            <v>0</v>
          </cell>
          <cell r="V317">
            <v>0</v>
          </cell>
          <cell r="W317">
            <v>0</v>
          </cell>
          <cell r="X317">
            <v>1</v>
          </cell>
          <cell r="Y317">
            <v>0</v>
          </cell>
          <cell r="Z317">
            <v>1</v>
          </cell>
          <cell r="AA317">
            <v>0</v>
          </cell>
          <cell r="AB317">
            <v>0</v>
          </cell>
          <cell r="AC317">
            <v>0</v>
          </cell>
          <cell r="AD317">
            <v>1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2</v>
          </cell>
          <cell r="AS317">
            <v>0</v>
          </cell>
          <cell r="AT317">
            <v>0</v>
          </cell>
          <cell r="AU317">
            <v>0</v>
          </cell>
          <cell r="AV317">
            <v>2</v>
          </cell>
          <cell r="AW317">
            <v>0</v>
          </cell>
          <cell r="AX317">
            <v>0</v>
          </cell>
          <cell r="AY317">
            <v>0</v>
          </cell>
          <cell r="AZ317">
            <v>1</v>
          </cell>
          <cell r="BA317">
            <v>0</v>
          </cell>
          <cell r="BB317">
            <v>0</v>
          </cell>
          <cell r="BC317">
            <v>0</v>
          </cell>
          <cell r="BD317">
            <v>4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1</v>
          </cell>
          <cell r="BK317">
            <v>0</v>
          </cell>
        </row>
        <row r="318">
          <cell r="A318" t="str">
            <v>1114</v>
          </cell>
          <cell r="B318" t="str">
            <v>R</v>
          </cell>
          <cell r="D318" t="str">
            <v>경남서</v>
          </cell>
          <cell r="E318" t="str">
            <v>진주동부</v>
          </cell>
          <cell r="F318">
            <v>93</v>
          </cell>
          <cell r="G318">
            <v>13</v>
          </cell>
          <cell r="H318">
            <v>26</v>
          </cell>
          <cell r="I318">
            <v>3</v>
          </cell>
          <cell r="J318">
            <v>2</v>
          </cell>
          <cell r="K318">
            <v>0</v>
          </cell>
          <cell r="L318">
            <v>47</v>
          </cell>
          <cell r="M318">
            <v>7</v>
          </cell>
          <cell r="N318">
            <v>27</v>
          </cell>
          <cell r="O318">
            <v>4</v>
          </cell>
          <cell r="P318">
            <v>35</v>
          </cell>
          <cell r="Q318">
            <v>8</v>
          </cell>
          <cell r="R318">
            <v>31</v>
          </cell>
          <cell r="S318">
            <v>1</v>
          </cell>
          <cell r="T318">
            <v>9</v>
          </cell>
          <cell r="U318">
            <v>3</v>
          </cell>
          <cell r="V318">
            <v>3</v>
          </cell>
          <cell r="W318">
            <v>0</v>
          </cell>
          <cell r="X318">
            <v>0</v>
          </cell>
          <cell r="Y318">
            <v>0</v>
          </cell>
          <cell r="Z318">
            <v>4</v>
          </cell>
          <cell r="AA318">
            <v>0</v>
          </cell>
          <cell r="AB318">
            <v>0</v>
          </cell>
          <cell r="AC318">
            <v>0</v>
          </cell>
          <cell r="AD318">
            <v>4</v>
          </cell>
          <cell r="AE318">
            <v>0</v>
          </cell>
          <cell r="AF318">
            <v>3</v>
          </cell>
          <cell r="AG318">
            <v>0</v>
          </cell>
          <cell r="AH318">
            <v>0</v>
          </cell>
          <cell r="AI318">
            <v>0</v>
          </cell>
          <cell r="AJ318">
            <v>1</v>
          </cell>
          <cell r="AK318">
            <v>0</v>
          </cell>
          <cell r="AL318">
            <v>1</v>
          </cell>
          <cell r="AM318">
            <v>1</v>
          </cell>
          <cell r="AN318">
            <v>4</v>
          </cell>
          <cell r="AO318">
            <v>1</v>
          </cell>
          <cell r="AP318">
            <v>0</v>
          </cell>
          <cell r="AQ318">
            <v>0</v>
          </cell>
          <cell r="AR318">
            <v>6</v>
          </cell>
          <cell r="AS318">
            <v>1</v>
          </cell>
          <cell r="AT318">
            <v>0</v>
          </cell>
          <cell r="AU318">
            <v>0</v>
          </cell>
          <cell r="AV318">
            <v>16</v>
          </cell>
          <cell r="AW318">
            <v>6</v>
          </cell>
          <cell r="AX318">
            <v>1</v>
          </cell>
          <cell r="AY318">
            <v>0</v>
          </cell>
          <cell r="AZ318">
            <v>8</v>
          </cell>
          <cell r="BA318">
            <v>0</v>
          </cell>
          <cell r="BB318">
            <v>3</v>
          </cell>
          <cell r="BC318">
            <v>0</v>
          </cell>
          <cell r="BD318">
            <v>19</v>
          </cell>
          <cell r="BE318">
            <v>0</v>
          </cell>
          <cell r="BF318">
            <v>2</v>
          </cell>
          <cell r="BG318">
            <v>0</v>
          </cell>
          <cell r="BH318">
            <v>3</v>
          </cell>
          <cell r="BI318">
            <v>0</v>
          </cell>
          <cell r="BJ318">
            <v>4</v>
          </cell>
          <cell r="BK318">
            <v>1</v>
          </cell>
        </row>
        <row r="319">
          <cell r="A319" t="str">
            <v>1115</v>
          </cell>
          <cell r="B319" t="str">
            <v>R</v>
          </cell>
          <cell r="D319" t="str">
            <v>경남서</v>
          </cell>
          <cell r="E319" t="str">
            <v>남해</v>
          </cell>
          <cell r="F319">
            <v>35</v>
          </cell>
          <cell r="G319">
            <v>1</v>
          </cell>
          <cell r="H319">
            <v>6</v>
          </cell>
          <cell r="I319">
            <v>0</v>
          </cell>
          <cell r="J319">
            <v>2</v>
          </cell>
          <cell r="K319">
            <v>0</v>
          </cell>
          <cell r="L319">
            <v>21</v>
          </cell>
          <cell r="M319">
            <v>1</v>
          </cell>
          <cell r="N319">
            <v>11</v>
          </cell>
          <cell r="O319">
            <v>0</v>
          </cell>
          <cell r="P319">
            <v>9</v>
          </cell>
          <cell r="Q319">
            <v>0</v>
          </cell>
          <cell r="R319">
            <v>15</v>
          </cell>
          <cell r="S319">
            <v>1</v>
          </cell>
          <cell r="T319">
            <v>4</v>
          </cell>
          <cell r="U319">
            <v>0</v>
          </cell>
          <cell r="V319">
            <v>1</v>
          </cell>
          <cell r="W319">
            <v>0</v>
          </cell>
          <cell r="X319">
            <v>0</v>
          </cell>
          <cell r="Y319">
            <v>0</v>
          </cell>
          <cell r="Z319">
            <v>1</v>
          </cell>
          <cell r="AA319">
            <v>0</v>
          </cell>
          <cell r="AB319">
            <v>0</v>
          </cell>
          <cell r="AC319">
            <v>0</v>
          </cell>
          <cell r="AD319">
            <v>3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1</v>
          </cell>
          <cell r="AS319">
            <v>0</v>
          </cell>
          <cell r="AT319">
            <v>0</v>
          </cell>
          <cell r="AU319">
            <v>0</v>
          </cell>
          <cell r="AV319">
            <v>6</v>
          </cell>
          <cell r="AW319">
            <v>0</v>
          </cell>
          <cell r="AX319">
            <v>1</v>
          </cell>
          <cell r="AY319">
            <v>0</v>
          </cell>
          <cell r="AZ319">
            <v>1</v>
          </cell>
          <cell r="BA319">
            <v>0</v>
          </cell>
          <cell r="BB319">
            <v>2</v>
          </cell>
          <cell r="BC319">
            <v>0</v>
          </cell>
          <cell r="BD319">
            <v>10</v>
          </cell>
          <cell r="BE319">
            <v>1</v>
          </cell>
          <cell r="BF319">
            <v>1</v>
          </cell>
          <cell r="BG319">
            <v>0</v>
          </cell>
          <cell r="BH319">
            <v>0</v>
          </cell>
          <cell r="BI319">
            <v>0</v>
          </cell>
          <cell r="BJ319">
            <v>2</v>
          </cell>
          <cell r="BK319">
            <v>0</v>
          </cell>
        </row>
        <row r="320">
          <cell r="A320" t="str">
            <v>1116</v>
          </cell>
          <cell r="B320" t="str">
            <v>R</v>
          </cell>
          <cell r="D320" t="str">
            <v>경남서</v>
          </cell>
          <cell r="E320" t="str">
            <v>삼천포</v>
          </cell>
          <cell r="F320">
            <v>42</v>
          </cell>
          <cell r="G320">
            <v>5</v>
          </cell>
          <cell r="H320">
            <v>11</v>
          </cell>
          <cell r="I320">
            <v>0</v>
          </cell>
          <cell r="J320">
            <v>2</v>
          </cell>
          <cell r="K320">
            <v>1</v>
          </cell>
          <cell r="L320">
            <v>22</v>
          </cell>
          <cell r="M320">
            <v>4</v>
          </cell>
          <cell r="N320">
            <v>14</v>
          </cell>
          <cell r="O320">
            <v>1</v>
          </cell>
          <cell r="P320">
            <v>16</v>
          </cell>
          <cell r="Q320">
            <v>2</v>
          </cell>
          <cell r="R320">
            <v>12</v>
          </cell>
          <cell r="S320">
            <v>2</v>
          </cell>
          <cell r="T320">
            <v>4</v>
          </cell>
          <cell r="U320">
            <v>0</v>
          </cell>
          <cell r="V320">
            <v>2</v>
          </cell>
          <cell r="W320">
            <v>0</v>
          </cell>
          <cell r="X320">
            <v>1</v>
          </cell>
          <cell r="Y320">
            <v>0</v>
          </cell>
          <cell r="Z320">
            <v>1</v>
          </cell>
          <cell r="AA320">
            <v>0</v>
          </cell>
          <cell r="AB320">
            <v>0</v>
          </cell>
          <cell r="AC320">
            <v>0</v>
          </cell>
          <cell r="AD320">
            <v>3</v>
          </cell>
          <cell r="AE320">
            <v>0</v>
          </cell>
          <cell r="AF320">
            <v>1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1</v>
          </cell>
          <cell r="AO320">
            <v>0</v>
          </cell>
          <cell r="AP320">
            <v>0</v>
          </cell>
          <cell r="AQ320">
            <v>0</v>
          </cell>
          <cell r="AR320">
            <v>2</v>
          </cell>
          <cell r="AS320">
            <v>0</v>
          </cell>
          <cell r="AT320">
            <v>0</v>
          </cell>
          <cell r="AU320">
            <v>0</v>
          </cell>
          <cell r="AV320">
            <v>10</v>
          </cell>
          <cell r="AW320">
            <v>2</v>
          </cell>
          <cell r="AX320">
            <v>1</v>
          </cell>
          <cell r="AY320">
            <v>0</v>
          </cell>
          <cell r="AZ320">
            <v>2</v>
          </cell>
          <cell r="BA320">
            <v>0</v>
          </cell>
          <cell r="BB320">
            <v>2</v>
          </cell>
          <cell r="BC320">
            <v>1</v>
          </cell>
          <cell r="BD320">
            <v>8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2</v>
          </cell>
          <cell r="BK320">
            <v>1</v>
          </cell>
        </row>
        <row r="321">
          <cell r="A321" t="str">
            <v>1117</v>
          </cell>
          <cell r="B321" t="str">
            <v>R</v>
          </cell>
          <cell r="D321" t="str">
            <v>경남서</v>
          </cell>
          <cell r="E321" t="str">
            <v>거창</v>
          </cell>
          <cell r="F321">
            <v>41</v>
          </cell>
          <cell r="G321">
            <v>6</v>
          </cell>
          <cell r="H321">
            <v>10</v>
          </cell>
          <cell r="I321">
            <v>3</v>
          </cell>
          <cell r="J321">
            <v>2</v>
          </cell>
          <cell r="K321">
            <v>0</v>
          </cell>
          <cell r="L321">
            <v>21</v>
          </cell>
          <cell r="M321">
            <v>1</v>
          </cell>
          <cell r="N321">
            <v>15</v>
          </cell>
          <cell r="O321">
            <v>5</v>
          </cell>
          <cell r="P321">
            <v>10</v>
          </cell>
          <cell r="Q321">
            <v>0</v>
          </cell>
          <cell r="R321">
            <v>16</v>
          </cell>
          <cell r="S321">
            <v>1</v>
          </cell>
          <cell r="T321">
            <v>5</v>
          </cell>
          <cell r="U321">
            <v>2</v>
          </cell>
          <cell r="V321">
            <v>2</v>
          </cell>
          <cell r="W321">
            <v>1</v>
          </cell>
          <cell r="X321">
            <v>0</v>
          </cell>
          <cell r="Y321">
            <v>0</v>
          </cell>
          <cell r="Z321">
            <v>2</v>
          </cell>
          <cell r="AA321">
            <v>0</v>
          </cell>
          <cell r="AB321">
            <v>0</v>
          </cell>
          <cell r="AC321">
            <v>0</v>
          </cell>
          <cell r="AD321">
            <v>3</v>
          </cell>
          <cell r="AE321">
            <v>2</v>
          </cell>
          <cell r="AF321">
            <v>1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2</v>
          </cell>
          <cell r="AS321">
            <v>0</v>
          </cell>
          <cell r="AT321">
            <v>1</v>
          </cell>
          <cell r="AU321">
            <v>0</v>
          </cell>
          <cell r="AV321">
            <v>5</v>
          </cell>
          <cell r="AW321">
            <v>0</v>
          </cell>
          <cell r="AX321">
            <v>1</v>
          </cell>
          <cell r="AY321">
            <v>0</v>
          </cell>
          <cell r="AZ321">
            <v>2</v>
          </cell>
          <cell r="BA321">
            <v>0</v>
          </cell>
          <cell r="BB321">
            <v>2</v>
          </cell>
          <cell r="BC321">
            <v>0</v>
          </cell>
          <cell r="BD321">
            <v>9</v>
          </cell>
          <cell r="BE321">
            <v>1</v>
          </cell>
          <cell r="BF321">
            <v>1</v>
          </cell>
          <cell r="BG321">
            <v>0</v>
          </cell>
          <cell r="BH321">
            <v>1</v>
          </cell>
          <cell r="BI321">
            <v>0</v>
          </cell>
          <cell r="BJ321">
            <v>2</v>
          </cell>
          <cell r="BK321">
            <v>0</v>
          </cell>
        </row>
        <row r="322">
          <cell r="A322" t="str">
            <v>1118</v>
          </cell>
          <cell r="B322" t="str">
            <v>R</v>
          </cell>
          <cell r="D322" t="str">
            <v>경남서</v>
          </cell>
          <cell r="E322" t="str">
            <v>함양</v>
          </cell>
          <cell r="F322">
            <v>32</v>
          </cell>
          <cell r="G322">
            <v>0</v>
          </cell>
          <cell r="H322">
            <v>7</v>
          </cell>
          <cell r="I322">
            <v>0</v>
          </cell>
          <cell r="J322">
            <v>1</v>
          </cell>
          <cell r="K322">
            <v>0</v>
          </cell>
          <cell r="L322">
            <v>17</v>
          </cell>
          <cell r="M322">
            <v>0</v>
          </cell>
          <cell r="N322">
            <v>10</v>
          </cell>
          <cell r="O322">
            <v>0</v>
          </cell>
          <cell r="P322">
            <v>11</v>
          </cell>
          <cell r="Q322">
            <v>0</v>
          </cell>
          <cell r="R322">
            <v>11</v>
          </cell>
          <cell r="S322">
            <v>0</v>
          </cell>
          <cell r="T322">
            <v>4</v>
          </cell>
          <cell r="U322">
            <v>0</v>
          </cell>
          <cell r="V322">
            <v>1</v>
          </cell>
          <cell r="W322">
            <v>0</v>
          </cell>
          <cell r="X322">
            <v>1</v>
          </cell>
          <cell r="Y322">
            <v>0</v>
          </cell>
          <cell r="Z322">
            <v>1</v>
          </cell>
          <cell r="AA322">
            <v>0</v>
          </cell>
          <cell r="AB322">
            <v>0</v>
          </cell>
          <cell r="AC322">
            <v>0</v>
          </cell>
          <cell r="AD322">
            <v>1</v>
          </cell>
          <cell r="AE322">
            <v>0</v>
          </cell>
          <cell r="AF322">
            <v>1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2</v>
          </cell>
          <cell r="AS322">
            <v>0</v>
          </cell>
          <cell r="AT322">
            <v>0</v>
          </cell>
          <cell r="AU322">
            <v>0</v>
          </cell>
          <cell r="AV322">
            <v>6</v>
          </cell>
          <cell r="AW322">
            <v>0</v>
          </cell>
          <cell r="AX322">
            <v>1</v>
          </cell>
          <cell r="AY322">
            <v>0</v>
          </cell>
          <cell r="AZ322">
            <v>2</v>
          </cell>
          <cell r="BA322">
            <v>0</v>
          </cell>
          <cell r="BB322">
            <v>2</v>
          </cell>
          <cell r="BC322">
            <v>0</v>
          </cell>
          <cell r="BD322">
            <v>8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1</v>
          </cell>
          <cell r="BK322">
            <v>0</v>
          </cell>
        </row>
        <row r="323">
          <cell r="A323" t="str">
            <v>1119</v>
          </cell>
          <cell r="B323" t="str">
            <v>R</v>
          </cell>
          <cell r="D323" t="str">
            <v>경남서</v>
          </cell>
          <cell r="E323" t="str">
            <v>합천</v>
          </cell>
          <cell r="F323">
            <v>32</v>
          </cell>
          <cell r="G323">
            <v>3</v>
          </cell>
          <cell r="H323">
            <v>7</v>
          </cell>
          <cell r="I323">
            <v>1</v>
          </cell>
          <cell r="J323">
            <v>0</v>
          </cell>
          <cell r="K323">
            <v>0</v>
          </cell>
          <cell r="L323">
            <v>18</v>
          </cell>
          <cell r="M323">
            <v>1</v>
          </cell>
          <cell r="N323">
            <v>9</v>
          </cell>
          <cell r="O323">
            <v>2</v>
          </cell>
          <cell r="P323">
            <v>10</v>
          </cell>
          <cell r="Q323">
            <v>0</v>
          </cell>
          <cell r="R323">
            <v>13</v>
          </cell>
          <cell r="S323">
            <v>1</v>
          </cell>
          <cell r="T323">
            <v>4</v>
          </cell>
          <cell r="U323">
            <v>1</v>
          </cell>
          <cell r="V323">
            <v>1</v>
          </cell>
          <cell r="W323">
            <v>1</v>
          </cell>
          <cell r="X323">
            <v>0</v>
          </cell>
          <cell r="Y323">
            <v>0</v>
          </cell>
          <cell r="Z323">
            <v>1</v>
          </cell>
          <cell r="AA323">
            <v>0</v>
          </cell>
          <cell r="AB323">
            <v>0</v>
          </cell>
          <cell r="AC323">
            <v>0</v>
          </cell>
          <cell r="AD323">
            <v>1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2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2</v>
          </cell>
          <cell r="AS323">
            <v>0</v>
          </cell>
          <cell r="AT323">
            <v>0</v>
          </cell>
          <cell r="AU323">
            <v>0</v>
          </cell>
          <cell r="AV323">
            <v>5</v>
          </cell>
          <cell r="AW323">
            <v>0</v>
          </cell>
          <cell r="AX323">
            <v>1</v>
          </cell>
          <cell r="AY323">
            <v>0</v>
          </cell>
          <cell r="AZ323">
            <v>2</v>
          </cell>
          <cell r="BA323">
            <v>0</v>
          </cell>
          <cell r="BB323">
            <v>2</v>
          </cell>
          <cell r="BC323">
            <v>0</v>
          </cell>
          <cell r="BD323">
            <v>7</v>
          </cell>
          <cell r="BE323">
            <v>0</v>
          </cell>
          <cell r="BF323">
            <v>1</v>
          </cell>
          <cell r="BG323">
            <v>0</v>
          </cell>
          <cell r="BH323">
            <v>2</v>
          </cell>
          <cell r="BI323">
            <v>0</v>
          </cell>
          <cell r="BJ323">
            <v>1</v>
          </cell>
          <cell r="BK323">
            <v>1</v>
          </cell>
        </row>
        <row r="324">
          <cell r="A324" t="str">
            <v>1802</v>
          </cell>
          <cell r="B324" t="str">
            <v>R</v>
          </cell>
          <cell r="D324" t="str">
            <v>경남서</v>
          </cell>
          <cell r="E324" t="str">
            <v>사천</v>
          </cell>
          <cell r="F324">
            <v>30</v>
          </cell>
          <cell r="G324">
            <v>3</v>
          </cell>
          <cell r="H324">
            <v>6</v>
          </cell>
          <cell r="I324">
            <v>0</v>
          </cell>
          <cell r="J324">
            <v>1</v>
          </cell>
          <cell r="K324">
            <v>0</v>
          </cell>
          <cell r="L324">
            <v>17</v>
          </cell>
          <cell r="M324">
            <v>1</v>
          </cell>
          <cell r="N324">
            <v>8</v>
          </cell>
          <cell r="O324">
            <v>0</v>
          </cell>
          <cell r="P324">
            <v>11</v>
          </cell>
          <cell r="Q324">
            <v>2</v>
          </cell>
          <cell r="R324">
            <v>11</v>
          </cell>
          <cell r="S324">
            <v>1</v>
          </cell>
          <cell r="T324">
            <v>3</v>
          </cell>
          <cell r="U324">
            <v>0</v>
          </cell>
          <cell r="V324">
            <v>1</v>
          </cell>
          <cell r="W324">
            <v>0</v>
          </cell>
          <cell r="X324">
            <v>1</v>
          </cell>
          <cell r="Y324">
            <v>0</v>
          </cell>
          <cell r="Z324">
            <v>1</v>
          </cell>
          <cell r="AA324">
            <v>0</v>
          </cell>
          <cell r="AB324">
            <v>0</v>
          </cell>
          <cell r="AC324">
            <v>0</v>
          </cell>
          <cell r="AD324">
            <v>1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2</v>
          </cell>
          <cell r="AS324">
            <v>0</v>
          </cell>
          <cell r="AT324">
            <v>0</v>
          </cell>
          <cell r="AU324">
            <v>0</v>
          </cell>
          <cell r="AV324">
            <v>6</v>
          </cell>
          <cell r="AW324">
            <v>0</v>
          </cell>
          <cell r="AX324">
            <v>1</v>
          </cell>
          <cell r="AY324">
            <v>0</v>
          </cell>
          <cell r="AZ324">
            <v>2</v>
          </cell>
          <cell r="BA324">
            <v>2</v>
          </cell>
          <cell r="BB324">
            <v>2</v>
          </cell>
          <cell r="BC324">
            <v>0</v>
          </cell>
          <cell r="BD324">
            <v>8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1</v>
          </cell>
          <cell r="BK324">
            <v>1</v>
          </cell>
        </row>
        <row r="325">
          <cell r="A325" t="str">
            <v>0734</v>
          </cell>
          <cell r="B325" t="str">
            <v>S</v>
          </cell>
          <cell r="D325" t="str">
            <v>제주</v>
          </cell>
          <cell r="E325" t="str">
            <v>제주</v>
          </cell>
          <cell r="F325">
            <v>125</v>
          </cell>
          <cell r="G325">
            <v>14</v>
          </cell>
          <cell r="H325">
            <v>29</v>
          </cell>
          <cell r="I325">
            <v>1</v>
          </cell>
          <cell r="J325">
            <v>6</v>
          </cell>
          <cell r="K325">
            <v>0</v>
          </cell>
          <cell r="L325">
            <v>64</v>
          </cell>
          <cell r="M325">
            <v>9</v>
          </cell>
          <cell r="N325">
            <v>41</v>
          </cell>
          <cell r="O325">
            <v>4</v>
          </cell>
          <cell r="P325">
            <v>35</v>
          </cell>
          <cell r="Q325">
            <v>4</v>
          </cell>
          <cell r="R325">
            <v>49</v>
          </cell>
          <cell r="S325">
            <v>6</v>
          </cell>
          <cell r="T325">
            <v>16</v>
          </cell>
          <cell r="U325">
            <v>3</v>
          </cell>
          <cell r="V325">
            <v>6</v>
          </cell>
          <cell r="W325">
            <v>1</v>
          </cell>
          <cell r="X325">
            <v>2</v>
          </cell>
          <cell r="Y325">
            <v>0</v>
          </cell>
          <cell r="Z325">
            <v>5</v>
          </cell>
          <cell r="AA325">
            <v>0</v>
          </cell>
          <cell r="AB325">
            <v>0</v>
          </cell>
          <cell r="AC325">
            <v>0</v>
          </cell>
          <cell r="AD325">
            <v>2</v>
          </cell>
          <cell r="AE325">
            <v>0</v>
          </cell>
          <cell r="AF325">
            <v>2</v>
          </cell>
          <cell r="AG325">
            <v>0</v>
          </cell>
          <cell r="AH325">
            <v>0</v>
          </cell>
          <cell r="AI325">
            <v>0</v>
          </cell>
          <cell r="AJ325">
            <v>1</v>
          </cell>
          <cell r="AK325">
            <v>0</v>
          </cell>
          <cell r="AL325">
            <v>1</v>
          </cell>
          <cell r="AM325">
            <v>0</v>
          </cell>
          <cell r="AN325">
            <v>2</v>
          </cell>
          <cell r="AO325">
            <v>0</v>
          </cell>
          <cell r="AP325">
            <v>0</v>
          </cell>
          <cell r="AQ325">
            <v>0</v>
          </cell>
          <cell r="AR325">
            <v>8</v>
          </cell>
          <cell r="AS325">
            <v>0</v>
          </cell>
          <cell r="AT325">
            <v>0</v>
          </cell>
          <cell r="AU325">
            <v>0</v>
          </cell>
          <cell r="AV325">
            <v>15</v>
          </cell>
          <cell r="AW325">
            <v>3</v>
          </cell>
          <cell r="AX325">
            <v>3</v>
          </cell>
          <cell r="AY325">
            <v>0</v>
          </cell>
          <cell r="AZ325">
            <v>7</v>
          </cell>
          <cell r="BA325">
            <v>1</v>
          </cell>
          <cell r="BB325">
            <v>4</v>
          </cell>
          <cell r="BC325">
            <v>0</v>
          </cell>
          <cell r="BD325">
            <v>39</v>
          </cell>
          <cell r="BE325">
            <v>5</v>
          </cell>
          <cell r="BF325">
            <v>1</v>
          </cell>
          <cell r="BG325">
            <v>0</v>
          </cell>
          <cell r="BH325">
            <v>1</v>
          </cell>
          <cell r="BI325">
            <v>0</v>
          </cell>
          <cell r="BJ325">
            <v>4</v>
          </cell>
          <cell r="BK325">
            <v>1</v>
          </cell>
        </row>
        <row r="326">
          <cell r="A326" t="str">
            <v>0735</v>
          </cell>
          <cell r="B326" t="str">
            <v>S</v>
          </cell>
          <cell r="D326" t="str">
            <v>제주</v>
          </cell>
          <cell r="E326" t="str">
            <v>동제주</v>
          </cell>
          <cell r="F326">
            <v>68</v>
          </cell>
          <cell r="G326">
            <v>3</v>
          </cell>
          <cell r="H326">
            <v>15</v>
          </cell>
          <cell r="I326">
            <v>0</v>
          </cell>
          <cell r="J326">
            <v>4</v>
          </cell>
          <cell r="K326">
            <v>0</v>
          </cell>
          <cell r="L326">
            <v>35</v>
          </cell>
          <cell r="M326">
            <v>0</v>
          </cell>
          <cell r="N326">
            <v>22</v>
          </cell>
          <cell r="O326">
            <v>0</v>
          </cell>
          <cell r="P326">
            <v>18</v>
          </cell>
          <cell r="Q326">
            <v>3</v>
          </cell>
          <cell r="R326">
            <v>28</v>
          </cell>
          <cell r="S326">
            <v>0</v>
          </cell>
          <cell r="T326">
            <v>9</v>
          </cell>
          <cell r="U326">
            <v>0</v>
          </cell>
          <cell r="V326">
            <v>3</v>
          </cell>
          <cell r="W326">
            <v>0</v>
          </cell>
          <cell r="X326">
            <v>1</v>
          </cell>
          <cell r="Y326">
            <v>0</v>
          </cell>
          <cell r="Z326">
            <v>2</v>
          </cell>
          <cell r="AA326">
            <v>0</v>
          </cell>
          <cell r="AB326">
            <v>0</v>
          </cell>
          <cell r="AC326">
            <v>0</v>
          </cell>
          <cell r="AD326">
            <v>2</v>
          </cell>
          <cell r="AE326">
            <v>0</v>
          </cell>
          <cell r="AF326">
            <v>1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2</v>
          </cell>
          <cell r="AO326">
            <v>0</v>
          </cell>
          <cell r="AP326">
            <v>0</v>
          </cell>
          <cell r="AQ326">
            <v>0</v>
          </cell>
          <cell r="AR326">
            <v>4</v>
          </cell>
          <cell r="AS326">
            <v>0</v>
          </cell>
          <cell r="AT326">
            <v>0</v>
          </cell>
          <cell r="AU326">
            <v>0</v>
          </cell>
          <cell r="AV326">
            <v>7</v>
          </cell>
          <cell r="AW326">
            <v>0</v>
          </cell>
          <cell r="AX326">
            <v>0</v>
          </cell>
          <cell r="AY326">
            <v>0</v>
          </cell>
          <cell r="AZ326">
            <v>5</v>
          </cell>
          <cell r="BA326">
            <v>3</v>
          </cell>
          <cell r="BB326">
            <v>3</v>
          </cell>
          <cell r="BC326">
            <v>0</v>
          </cell>
          <cell r="BD326">
            <v>21</v>
          </cell>
          <cell r="BE326">
            <v>0</v>
          </cell>
          <cell r="BF326">
            <v>1</v>
          </cell>
          <cell r="BG326">
            <v>0</v>
          </cell>
          <cell r="BH326">
            <v>0</v>
          </cell>
          <cell r="BI326">
            <v>0</v>
          </cell>
          <cell r="BJ326">
            <v>3</v>
          </cell>
          <cell r="BK326">
            <v>0</v>
          </cell>
        </row>
        <row r="327">
          <cell r="A327" t="str">
            <v>0737</v>
          </cell>
          <cell r="B327" t="str">
            <v>S</v>
          </cell>
          <cell r="D327" t="str">
            <v>제주</v>
          </cell>
          <cell r="E327" t="str">
            <v>신제주</v>
          </cell>
          <cell r="F327">
            <v>85</v>
          </cell>
          <cell r="G327">
            <v>9</v>
          </cell>
          <cell r="H327">
            <v>16</v>
          </cell>
          <cell r="I327">
            <v>1</v>
          </cell>
          <cell r="J327">
            <v>4</v>
          </cell>
          <cell r="K327">
            <v>1</v>
          </cell>
          <cell r="L327">
            <v>46</v>
          </cell>
          <cell r="M327">
            <v>5</v>
          </cell>
          <cell r="N327">
            <v>28</v>
          </cell>
          <cell r="O327">
            <v>1</v>
          </cell>
          <cell r="P327">
            <v>21</v>
          </cell>
          <cell r="Q327">
            <v>3</v>
          </cell>
          <cell r="R327">
            <v>36</v>
          </cell>
          <cell r="S327">
            <v>5</v>
          </cell>
          <cell r="T327">
            <v>12</v>
          </cell>
          <cell r="U327">
            <v>0</v>
          </cell>
          <cell r="V327">
            <v>4</v>
          </cell>
          <cell r="W327">
            <v>0</v>
          </cell>
          <cell r="X327">
            <v>1</v>
          </cell>
          <cell r="Y327">
            <v>0</v>
          </cell>
          <cell r="Z327">
            <v>4</v>
          </cell>
          <cell r="AA327">
            <v>0</v>
          </cell>
          <cell r="AB327">
            <v>0</v>
          </cell>
          <cell r="AC327">
            <v>0</v>
          </cell>
          <cell r="AD327">
            <v>2</v>
          </cell>
          <cell r="AE327">
            <v>0</v>
          </cell>
          <cell r="AF327">
            <v>1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1</v>
          </cell>
          <cell r="AO327">
            <v>0</v>
          </cell>
          <cell r="AP327">
            <v>0</v>
          </cell>
          <cell r="AQ327">
            <v>0</v>
          </cell>
          <cell r="AR327">
            <v>3</v>
          </cell>
          <cell r="AS327">
            <v>1</v>
          </cell>
          <cell r="AT327">
            <v>0</v>
          </cell>
          <cell r="AU327">
            <v>0</v>
          </cell>
          <cell r="AV327">
            <v>10</v>
          </cell>
          <cell r="AW327">
            <v>0</v>
          </cell>
          <cell r="AX327">
            <v>2</v>
          </cell>
          <cell r="AY327">
            <v>0</v>
          </cell>
          <cell r="AZ327">
            <v>5</v>
          </cell>
          <cell r="BA327">
            <v>2</v>
          </cell>
          <cell r="BB327">
            <v>3</v>
          </cell>
          <cell r="BC327">
            <v>0</v>
          </cell>
          <cell r="BD327">
            <v>29</v>
          </cell>
          <cell r="BE327">
            <v>5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4</v>
          </cell>
          <cell r="BK327">
            <v>0</v>
          </cell>
        </row>
        <row r="328">
          <cell r="A328" t="str">
            <v>0739</v>
          </cell>
          <cell r="B328" t="str">
            <v>S</v>
          </cell>
          <cell r="D328" t="str">
            <v>제주</v>
          </cell>
          <cell r="E328" t="str">
            <v>서귀포</v>
          </cell>
          <cell r="F328">
            <v>71</v>
          </cell>
          <cell r="G328">
            <v>9</v>
          </cell>
          <cell r="H328">
            <v>13</v>
          </cell>
          <cell r="I328">
            <v>0</v>
          </cell>
          <cell r="J328">
            <v>3</v>
          </cell>
          <cell r="K328">
            <v>0</v>
          </cell>
          <cell r="L328">
            <v>40</v>
          </cell>
          <cell r="M328">
            <v>5</v>
          </cell>
          <cell r="N328">
            <v>23</v>
          </cell>
          <cell r="O328">
            <v>2</v>
          </cell>
          <cell r="P328">
            <v>16</v>
          </cell>
          <cell r="Q328">
            <v>3</v>
          </cell>
          <cell r="R328">
            <v>32</v>
          </cell>
          <cell r="S328">
            <v>4</v>
          </cell>
          <cell r="T328">
            <v>10</v>
          </cell>
          <cell r="U328">
            <v>2</v>
          </cell>
          <cell r="V328">
            <v>4</v>
          </cell>
          <cell r="W328">
            <v>0</v>
          </cell>
          <cell r="X328">
            <v>1</v>
          </cell>
          <cell r="Y328">
            <v>0</v>
          </cell>
          <cell r="Z328">
            <v>2</v>
          </cell>
          <cell r="AA328">
            <v>0</v>
          </cell>
          <cell r="AB328">
            <v>0</v>
          </cell>
          <cell r="AC328">
            <v>0</v>
          </cell>
          <cell r="AD328">
            <v>2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1</v>
          </cell>
          <cell r="AK328">
            <v>0</v>
          </cell>
          <cell r="AL328">
            <v>0</v>
          </cell>
          <cell r="AM328">
            <v>0</v>
          </cell>
          <cell r="AN328">
            <v>1</v>
          </cell>
          <cell r="AO328">
            <v>0</v>
          </cell>
          <cell r="AP328">
            <v>0</v>
          </cell>
          <cell r="AQ328">
            <v>0</v>
          </cell>
          <cell r="AR328">
            <v>2</v>
          </cell>
          <cell r="AS328">
            <v>0</v>
          </cell>
          <cell r="AT328">
            <v>0</v>
          </cell>
          <cell r="AU328">
            <v>0</v>
          </cell>
          <cell r="AV328">
            <v>8</v>
          </cell>
          <cell r="AW328">
            <v>1</v>
          </cell>
          <cell r="AX328">
            <v>1</v>
          </cell>
          <cell r="AY328">
            <v>0</v>
          </cell>
          <cell r="AZ328">
            <v>4</v>
          </cell>
          <cell r="BA328">
            <v>2</v>
          </cell>
          <cell r="BB328">
            <v>2</v>
          </cell>
          <cell r="BC328">
            <v>0</v>
          </cell>
          <cell r="BD328">
            <v>26</v>
          </cell>
          <cell r="BE328">
            <v>3</v>
          </cell>
          <cell r="BF328">
            <v>0</v>
          </cell>
          <cell r="BG328">
            <v>1</v>
          </cell>
          <cell r="BH328">
            <v>2</v>
          </cell>
          <cell r="BI328">
            <v>0</v>
          </cell>
          <cell r="BJ328">
            <v>2</v>
          </cell>
          <cell r="BK328">
            <v>0</v>
          </cell>
        </row>
        <row r="329">
          <cell r="A329" t="str">
            <v>0741</v>
          </cell>
          <cell r="B329" t="str">
            <v>S</v>
          </cell>
          <cell r="D329" t="str">
            <v>제주</v>
          </cell>
          <cell r="E329" t="str">
            <v>대정</v>
          </cell>
          <cell r="F329">
            <v>22</v>
          </cell>
          <cell r="G329">
            <v>2</v>
          </cell>
          <cell r="H329">
            <v>3</v>
          </cell>
          <cell r="I329">
            <v>0</v>
          </cell>
          <cell r="J329">
            <v>1</v>
          </cell>
          <cell r="K329">
            <v>0</v>
          </cell>
          <cell r="L329">
            <v>12</v>
          </cell>
          <cell r="M329">
            <v>2</v>
          </cell>
          <cell r="N329">
            <v>6</v>
          </cell>
          <cell r="O329">
            <v>0</v>
          </cell>
          <cell r="P329">
            <v>6</v>
          </cell>
          <cell r="Q329">
            <v>0</v>
          </cell>
          <cell r="R329">
            <v>10</v>
          </cell>
          <cell r="S329">
            <v>2</v>
          </cell>
          <cell r="T329">
            <v>3</v>
          </cell>
          <cell r="U329">
            <v>0</v>
          </cell>
          <cell r="V329">
            <v>0</v>
          </cell>
          <cell r="W329">
            <v>0</v>
          </cell>
          <cell r="X329">
            <v>1</v>
          </cell>
          <cell r="Y329">
            <v>0</v>
          </cell>
          <cell r="Z329">
            <v>1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1</v>
          </cell>
          <cell r="AS329">
            <v>0</v>
          </cell>
          <cell r="AT329">
            <v>0</v>
          </cell>
          <cell r="AU329">
            <v>0</v>
          </cell>
          <cell r="AV329">
            <v>2</v>
          </cell>
          <cell r="AW329">
            <v>0</v>
          </cell>
          <cell r="AX329">
            <v>1</v>
          </cell>
          <cell r="AY329">
            <v>0</v>
          </cell>
          <cell r="AZ329">
            <v>2</v>
          </cell>
          <cell r="BA329">
            <v>0</v>
          </cell>
          <cell r="BB329">
            <v>1</v>
          </cell>
          <cell r="BC329">
            <v>0</v>
          </cell>
          <cell r="BD329">
            <v>8</v>
          </cell>
          <cell r="BE329">
            <v>2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1</v>
          </cell>
          <cell r="BK329">
            <v>0</v>
          </cell>
        </row>
        <row r="330">
          <cell r="A330" t="str">
            <v>1901</v>
          </cell>
          <cell r="B330" t="str">
            <v>S</v>
          </cell>
          <cell r="D330" t="str">
            <v>제주</v>
          </cell>
          <cell r="E330" t="str">
            <v>제주대형</v>
          </cell>
          <cell r="F330">
            <v>0</v>
          </cell>
          <cell r="G330">
            <v>1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1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1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1</v>
          </cell>
        </row>
        <row r="331">
          <cell r="A331" t="str">
            <v>0424</v>
          </cell>
          <cell r="B331" t="str">
            <v>T</v>
          </cell>
          <cell r="D331" t="str">
            <v>택시</v>
          </cell>
          <cell r="E331" t="str">
            <v>인천택시</v>
          </cell>
          <cell r="F331">
            <v>36</v>
          </cell>
          <cell r="G331">
            <v>3</v>
          </cell>
          <cell r="H331">
            <v>0</v>
          </cell>
          <cell r="I331">
            <v>0</v>
          </cell>
          <cell r="J331">
            <v>36</v>
          </cell>
          <cell r="K331">
            <v>3</v>
          </cell>
          <cell r="L331">
            <v>0</v>
          </cell>
          <cell r="M331">
            <v>0</v>
          </cell>
          <cell r="N331">
            <v>36</v>
          </cell>
          <cell r="O331">
            <v>3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</row>
        <row r="332">
          <cell r="A332" t="str">
            <v>0543</v>
          </cell>
          <cell r="B332" t="str">
            <v>T</v>
          </cell>
          <cell r="D332" t="str">
            <v>택시</v>
          </cell>
          <cell r="E332" t="str">
            <v>경기택시</v>
          </cell>
          <cell r="F332">
            <v>15</v>
          </cell>
          <cell r="G332">
            <v>1</v>
          </cell>
          <cell r="H332">
            <v>0</v>
          </cell>
          <cell r="I332">
            <v>0</v>
          </cell>
          <cell r="J332">
            <v>15</v>
          </cell>
          <cell r="K332">
            <v>1</v>
          </cell>
          <cell r="L332">
            <v>0</v>
          </cell>
          <cell r="M332">
            <v>0</v>
          </cell>
          <cell r="N332">
            <v>15</v>
          </cell>
          <cell r="O332">
            <v>1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</row>
        <row r="333">
          <cell r="A333" t="str">
            <v>2001</v>
          </cell>
          <cell r="B333" t="str">
            <v>T</v>
          </cell>
          <cell r="D333" t="str">
            <v>택시</v>
          </cell>
          <cell r="E333" t="str">
            <v>중부택시</v>
          </cell>
          <cell r="F333">
            <v>27</v>
          </cell>
          <cell r="G333">
            <v>2</v>
          </cell>
          <cell r="H333">
            <v>0</v>
          </cell>
          <cell r="I333">
            <v>0</v>
          </cell>
          <cell r="J333">
            <v>27</v>
          </cell>
          <cell r="K333">
            <v>2</v>
          </cell>
          <cell r="L333">
            <v>0</v>
          </cell>
          <cell r="M333">
            <v>0</v>
          </cell>
          <cell r="N333">
            <v>27</v>
          </cell>
          <cell r="O333">
            <v>2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>
            <v>0</v>
          </cell>
        </row>
        <row r="334">
          <cell r="A334" t="str">
            <v>2002</v>
          </cell>
          <cell r="B334" t="str">
            <v>T</v>
          </cell>
          <cell r="D334" t="str">
            <v>택시</v>
          </cell>
          <cell r="E334" t="str">
            <v>강북택시</v>
          </cell>
          <cell r="F334">
            <v>25</v>
          </cell>
          <cell r="G334">
            <v>2</v>
          </cell>
          <cell r="H334">
            <v>0</v>
          </cell>
          <cell r="I334">
            <v>0</v>
          </cell>
          <cell r="J334">
            <v>25</v>
          </cell>
          <cell r="K334">
            <v>2</v>
          </cell>
          <cell r="L334">
            <v>0</v>
          </cell>
          <cell r="M334">
            <v>0</v>
          </cell>
          <cell r="N334">
            <v>25</v>
          </cell>
          <cell r="O334">
            <v>2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0</v>
          </cell>
        </row>
        <row r="335">
          <cell r="A335" t="str">
            <v>2003</v>
          </cell>
          <cell r="B335" t="str">
            <v>T</v>
          </cell>
          <cell r="D335" t="str">
            <v>택시</v>
          </cell>
          <cell r="E335" t="str">
            <v>강동택시</v>
          </cell>
          <cell r="F335">
            <v>35</v>
          </cell>
          <cell r="G335">
            <v>3</v>
          </cell>
          <cell r="H335">
            <v>0</v>
          </cell>
          <cell r="I335">
            <v>0</v>
          </cell>
          <cell r="J335">
            <v>35</v>
          </cell>
          <cell r="K335">
            <v>3</v>
          </cell>
          <cell r="L335">
            <v>0</v>
          </cell>
          <cell r="M335">
            <v>0</v>
          </cell>
          <cell r="N335">
            <v>35</v>
          </cell>
          <cell r="O335">
            <v>3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</row>
        <row r="336">
          <cell r="A336" t="str">
            <v>2004</v>
          </cell>
          <cell r="B336" t="str">
            <v>T</v>
          </cell>
          <cell r="D336" t="str">
            <v>택시</v>
          </cell>
          <cell r="E336" t="str">
            <v>강서택시</v>
          </cell>
          <cell r="F336">
            <v>30</v>
          </cell>
          <cell r="G336">
            <v>1</v>
          </cell>
          <cell r="H336">
            <v>0</v>
          </cell>
          <cell r="I336">
            <v>0</v>
          </cell>
          <cell r="J336">
            <v>30</v>
          </cell>
          <cell r="K336">
            <v>1</v>
          </cell>
          <cell r="L336">
            <v>0</v>
          </cell>
          <cell r="M336">
            <v>0</v>
          </cell>
          <cell r="N336">
            <v>30</v>
          </cell>
          <cell r="O336">
            <v>1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</row>
        <row r="337">
          <cell r="A337" t="str">
            <v>2102</v>
          </cell>
          <cell r="B337" t="str">
            <v>U</v>
          </cell>
          <cell r="D337" t="str">
            <v>대상</v>
          </cell>
          <cell r="E337" t="str">
            <v>동부대형</v>
          </cell>
          <cell r="F337">
            <v>0</v>
          </cell>
          <cell r="G337">
            <v>1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1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1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1</v>
          </cell>
          <cell r="BJ337">
            <v>0</v>
          </cell>
          <cell r="BK337">
            <v>0</v>
          </cell>
        </row>
        <row r="338">
          <cell r="A338" t="str">
            <v>2105</v>
          </cell>
          <cell r="B338" t="str">
            <v>U</v>
          </cell>
          <cell r="D338" t="str">
            <v>대상</v>
          </cell>
          <cell r="E338" t="str">
            <v>인천대형</v>
          </cell>
          <cell r="F338">
            <v>0</v>
          </cell>
          <cell r="G338">
            <v>1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1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1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1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</row>
        <row r="339">
          <cell r="A339" t="str">
            <v>8901</v>
          </cell>
          <cell r="B339" t="str">
            <v>V</v>
          </cell>
          <cell r="D339" t="str">
            <v>특판</v>
          </cell>
          <cell r="E339" t="str">
            <v>특판팀</v>
          </cell>
          <cell r="F339">
            <v>497</v>
          </cell>
          <cell r="G339">
            <v>22</v>
          </cell>
          <cell r="H339">
            <v>123</v>
          </cell>
          <cell r="I339">
            <v>0</v>
          </cell>
          <cell r="J339">
            <v>0</v>
          </cell>
          <cell r="K339">
            <v>0</v>
          </cell>
          <cell r="L339">
            <v>322</v>
          </cell>
          <cell r="M339">
            <v>14</v>
          </cell>
          <cell r="N339">
            <v>150</v>
          </cell>
          <cell r="O339">
            <v>8</v>
          </cell>
          <cell r="P339">
            <v>47</v>
          </cell>
          <cell r="Q339">
            <v>9</v>
          </cell>
          <cell r="R339">
            <v>300</v>
          </cell>
          <cell r="S339">
            <v>5</v>
          </cell>
          <cell r="T339">
            <v>30</v>
          </cell>
          <cell r="U339">
            <v>8</v>
          </cell>
          <cell r="V339">
            <v>20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20</v>
          </cell>
          <cell r="AE339">
            <v>0</v>
          </cell>
          <cell r="AF339">
            <v>30</v>
          </cell>
          <cell r="AG339">
            <v>0</v>
          </cell>
          <cell r="AH339">
            <v>0</v>
          </cell>
          <cell r="AI339">
            <v>0</v>
          </cell>
          <cell r="AJ339">
            <v>25</v>
          </cell>
          <cell r="AK339">
            <v>0</v>
          </cell>
          <cell r="AL339">
            <v>25</v>
          </cell>
          <cell r="AM339">
            <v>0</v>
          </cell>
          <cell r="AN339">
            <v>1</v>
          </cell>
          <cell r="AO339">
            <v>0</v>
          </cell>
          <cell r="AP339">
            <v>0</v>
          </cell>
          <cell r="AQ339">
            <v>0</v>
          </cell>
          <cell r="AR339">
            <v>2</v>
          </cell>
          <cell r="AS339">
            <v>0</v>
          </cell>
          <cell r="AT339">
            <v>0</v>
          </cell>
          <cell r="AU339">
            <v>0</v>
          </cell>
          <cell r="AV339">
            <v>22</v>
          </cell>
          <cell r="AW339">
            <v>9</v>
          </cell>
          <cell r="AX339">
            <v>2</v>
          </cell>
          <cell r="AY339">
            <v>0</v>
          </cell>
          <cell r="AZ339">
            <v>20</v>
          </cell>
          <cell r="BA339">
            <v>0</v>
          </cell>
          <cell r="BB339">
            <v>20</v>
          </cell>
          <cell r="BC339">
            <v>0</v>
          </cell>
          <cell r="BD339">
            <v>160</v>
          </cell>
          <cell r="BE339">
            <v>0</v>
          </cell>
          <cell r="BF339">
            <v>90</v>
          </cell>
          <cell r="BG339">
            <v>2</v>
          </cell>
          <cell r="BH339">
            <v>30</v>
          </cell>
          <cell r="BI339">
            <v>1</v>
          </cell>
          <cell r="BJ339">
            <v>0</v>
          </cell>
          <cell r="BK339">
            <v>2</v>
          </cell>
        </row>
        <row r="340">
          <cell r="A340" t="str">
            <v>8904</v>
          </cell>
          <cell r="B340" t="str">
            <v>V</v>
          </cell>
          <cell r="D340" t="str">
            <v>특판</v>
          </cell>
          <cell r="E340" t="str">
            <v>특수사업</v>
          </cell>
          <cell r="F340">
            <v>0</v>
          </cell>
          <cell r="G340">
            <v>181</v>
          </cell>
          <cell r="H340">
            <v>0</v>
          </cell>
          <cell r="I340">
            <v>181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181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10</v>
          </cell>
          <cell r="AF340">
            <v>0</v>
          </cell>
          <cell r="AG340">
            <v>143</v>
          </cell>
          <cell r="AH340">
            <v>0</v>
          </cell>
          <cell r="AI340">
            <v>0</v>
          </cell>
          <cell r="AJ340">
            <v>0</v>
          </cell>
          <cell r="AK340">
            <v>8</v>
          </cell>
          <cell r="AL340">
            <v>0</v>
          </cell>
          <cell r="AM340">
            <v>20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</row>
      </sheetData>
      <sheetData sheetId="2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목록"/>
      <sheetName val="입력 DATA"/>
      <sheetName val="AE PHEV"/>
      <sheetName val="LQE ICCB 중국"/>
      <sheetName val="LQE CONNECTOR 중국7P"/>
      <sheetName val="LQE 정션블록 BOM (PROTO)"/>
      <sheetName val="LG BDU"/>
      <sheetName val="PS EV INLET_ASSY 32A 16A 15MY"/>
      <sheetName val="PS EV INLET_ASSY 32A 16MY"/>
      <sheetName val="PS EV CONNECTOR 내수 32A(P1)"/>
      <sheetName val="PS EV CONNECTOR  16A 수출(P1)"/>
      <sheetName val="PS EV PLUG_ASSY 32A(P1) (2)"/>
      <sheetName val="PS EV ICCB_ASSY(M)"/>
      <sheetName val="LF PHEV CONNECTOR  16A 수출"/>
      <sheetName val="LF PHEV CONNECTOR 32A내수"/>
      <sheetName val="LF PHEV PLUG_ASSY 32A"/>
      <sheetName val="LF PHEV ICCB_ASSY"/>
      <sheetName val="JF PHEV CONNECTOR 유럽(Proto)"/>
      <sheetName val="JF PHEV CONNECTOR 유럽7P"/>
      <sheetName val="JF PHEV ICCB 유럽 7P"/>
      <sheetName val="AE HEV(S_PLUG TML BLOCK"/>
      <sheetName val="AE HEV(PRA TML BLOCK"/>
      <sheetName val="AE HEV(SUB ITEM)"/>
      <sheetName val="AE EV BATT WIRE"/>
      <sheetName val="AE EV QC CONNECTOR"/>
    </sheetNames>
    <sheetDataSet>
      <sheetData sheetId="0" refreshError="1"/>
      <sheetData sheetId="1">
        <row r="2">
          <cell r="D2" t="str">
            <v>선행</v>
          </cell>
        </row>
        <row r="3">
          <cell r="D3" t="str">
            <v>T-CAR</v>
          </cell>
        </row>
        <row r="4">
          <cell r="D4" t="str">
            <v>설계구상</v>
          </cell>
        </row>
        <row r="5">
          <cell r="D5" t="str">
            <v>모델고정</v>
          </cell>
        </row>
        <row r="6">
          <cell r="D6" t="str">
            <v>도면출도</v>
          </cell>
        </row>
        <row r="7">
          <cell r="D7" t="str">
            <v>PROTO</v>
          </cell>
        </row>
        <row r="8">
          <cell r="D8" t="str">
            <v>M-CAR</v>
          </cell>
        </row>
        <row r="9">
          <cell r="D9" t="str">
            <v>P1</v>
          </cell>
        </row>
        <row r="10">
          <cell r="D10" t="str">
            <v>P2</v>
          </cell>
        </row>
        <row r="11">
          <cell r="D11" t="str">
            <v>양산</v>
          </cell>
        </row>
        <row r="12">
          <cell r="D12" t="str">
            <v>제안</v>
          </cell>
        </row>
        <row r="13">
          <cell r="D13" t="str">
            <v>-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_History"/>
      <sheetName val="Module BOM"/>
      <sheetName val="작성예시)Advanced_Module"/>
      <sheetName val="부품 분류"/>
      <sheetName val="App.1 Mono_Frame_가공부"/>
      <sheetName val="App.2 End_plate_가공부"/>
      <sheetName val="Pack BOM"/>
      <sheetName val="1.VW MEB_Busbar_frame_assy_유라"/>
      <sheetName val="2.VW MEB_Mono_frame_assy_희성"/>
      <sheetName val="3.VW MEB_Endplate_assy_스타리온"/>
      <sheetName val="가공Tool"/>
      <sheetName val="CAUDIT"/>
      <sheetName val="MEMORY"/>
      <sheetName val="JUM"/>
      <sheetName val="Roll DATA"/>
      <sheetName val="제품목록"/>
    </sheetNames>
    <sheetDataSet>
      <sheetData sheetId="0" refreshError="1"/>
      <sheetData sheetId="1" refreshError="1"/>
      <sheetData sheetId="2" refreshError="1"/>
      <sheetData sheetId="3">
        <row r="6">
          <cell r="B6" t="str">
            <v>Cell</v>
          </cell>
        </row>
        <row r="7">
          <cell r="B7" t="str">
            <v>Pack</v>
          </cell>
        </row>
        <row r="8">
          <cell r="B8" t="str">
            <v>Module</v>
          </cell>
        </row>
        <row r="9">
          <cell r="B9" t="str">
            <v>Electric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파워3"/>
      <sheetName val="파워4"/>
      <sheetName val="파워5"/>
      <sheetName val="파워6"/>
      <sheetName val="시나리오4"/>
      <sheetName val="차종4"/>
      <sheetName val="공장4"/>
      <sheetName val="파워5-1"/>
      <sheetName val="파워5-2"/>
      <sheetName val="파워5-3"/>
      <sheetName val="파워5필요용"/>
      <sheetName val="MS(경전)"/>
      <sheetName val="MS(거점)"/>
      <sheetName val="글로벌산업수요"/>
      <sheetName val="시나리오(종합)"/>
      <sheetName val="시나리오(거점)"/>
      <sheetName val="공장별"/>
      <sheetName val="종합"/>
      <sheetName val="HMA종합"/>
      <sheetName val="HAC종합"/>
      <sheetName val="중남미종합"/>
      <sheetName val="유럽종합"/>
      <sheetName val="HMCIS종합"/>
      <sheetName val="동구종합"/>
      <sheetName val="HAOS종합"/>
      <sheetName val="중동종합"/>
      <sheetName val="아프리카종합"/>
      <sheetName val="아태종합"/>
      <sheetName val="HMCA종합"/>
      <sheetName val="중국완성차종합"/>
      <sheetName val="HMI종합"/>
      <sheetName val="북경현대"/>
      <sheetName val="예상실적"/>
      <sheetName val="HMA1"/>
      <sheetName val="HMA2"/>
      <sheetName val="HMA3"/>
      <sheetName val="HAC1"/>
      <sheetName val="HAC2"/>
      <sheetName val="HAC3"/>
      <sheetName val="중남미1"/>
      <sheetName val="중남미2"/>
      <sheetName val="중남미3"/>
      <sheetName val="유럽1"/>
      <sheetName val="유럽2"/>
      <sheetName val="유럽3"/>
      <sheetName val="HMCIS1"/>
      <sheetName val="HMCIS2"/>
      <sheetName val="HMCIS3"/>
      <sheetName val="동구1"/>
      <sheetName val="동구2"/>
      <sheetName val="동구3"/>
      <sheetName val="HAOS1"/>
      <sheetName val="HAOS2"/>
      <sheetName val="HAOS3"/>
      <sheetName val="중동1"/>
      <sheetName val="중동2"/>
      <sheetName val="중동3"/>
      <sheetName val="아프리카1"/>
      <sheetName val="아프리카2"/>
      <sheetName val="아프리카3"/>
      <sheetName val="아태1"/>
      <sheetName val="아태2"/>
      <sheetName val="아태3"/>
      <sheetName val="HMCA1"/>
      <sheetName val="HMCA2"/>
      <sheetName val="HMCA3"/>
      <sheetName val="중국완성차1"/>
      <sheetName val="중국완성차2"/>
      <sheetName val="중국완성차3"/>
      <sheetName val="HMI1"/>
      <sheetName val="HMI2"/>
      <sheetName val="HMI3"/>
      <sheetName val="재(실)"/>
      <sheetName val="▣ 5개년 계획 재검토_101108 (종합) v11"/>
      <sheetName val="engline"/>
      <sheetName val="9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8">
          <cell r="G8">
            <v>-67400</v>
          </cell>
          <cell r="H8">
            <v>-73600</v>
          </cell>
          <cell r="I8">
            <v>-89400</v>
          </cell>
        </row>
        <row r="10">
          <cell r="G10">
            <v>-72300</v>
          </cell>
          <cell r="H10">
            <v>-86300</v>
          </cell>
          <cell r="I10">
            <v>-106700</v>
          </cell>
        </row>
        <row r="12">
          <cell r="G12">
            <v>-67400</v>
          </cell>
          <cell r="H12">
            <v>-73600</v>
          </cell>
          <cell r="I12">
            <v>-89400</v>
          </cell>
        </row>
        <row r="15">
          <cell r="G15">
            <v>-8100</v>
          </cell>
          <cell r="H15">
            <v>-9500</v>
          </cell>
          <cell r="I15">
            <v>-9700</v>
          </cell>
        </row>
        <row r="17">
          <cell r="G17">
            <v>-8500</v>
          </cell>
          <cell r="H17">
            <v>-9700</v>
          </cell>
          <cell r="I17">
            <v>-9400</v>
          </cell>
        </row>
        <row r="19">
          <cell r="G19">
            <v>-8500</v>
          </cell>
          <cell r="H19">
            <v>-9700</v>
          </cell>
          <cell r="I19">
            <v>-9400</v>
          </cell>
        </row>
        <row r="22">
          <cell r="G22">
            <v>2500</v>
          </cell>
          <cell r="H22">
            <v>-9400</v>
          </cell>
          <cell r="I22">
            <v>-7500</v>
          </cell>
        </row>
        <row r="24">
          <cell r="G24">
            <v>2500</v>
          </cell>
          <cell r="H24">
            <v>-9400</v>
          </cell>
          <cell r="I24">
            <v>-7500</v>
          </cell>
        </row>
        <row r="26">
          <cell r="G26">
            <v>2500</v>
          </cell>
          <cell r="H26">
            <v>-9400</v>
          </cell>
          <cell r="I26">
            <v>-7500</v>
          </cell>
        </row>
        <row r="29">
          <cell r="G29">
            <v>-115700</v>
          </cell>
          <cell r="H29">
            <v>-100600</v>
          </cell>
          <cell r="I29">
            <v>-139200</v>
          </cell>
        </row>
        <row r="31">
          <cell r="G31">
            <v>-133000</v>
          </cell>
          <cell r="H31">
            <v>-133600</v>
          </cell>
          <cell r="I31">
            <v>-190600</v>
          </cell>
        </row>
        <row r="33">
          <cell r="G33">
            <v>-115700</v>
          </cell>
          <cell r="H33">
            <v>-100600</v>
          </cell>
          <cell r="I33">
            <v>-139200</v>
          </cell>
        </row>
        <row r="36">
          <cell r="G36">
            <v>2100</v>
          </cell>
          <cell r="H36">
            <v>-7100</v>
          </cell>
          <cell r="I36">
            <v>-10200</v>
          </cell>
        </row>
        <row r="38">
          <cell r="G38">
            <v>2100</v>
          </cell>
          <cell r="H38">
            <v>-6900</v>
          </cell>
          <cell r="I38">
            <v>-9900</v>
          </cell>
        </row>
        <row r="40">
          <cell r="G40">
            <v>2100</v>
          </cell>
          <cell r="H40">
            <v>-6900</v>
          </cell>
          <cell r="I40">
            <v>-9900</v>
          </cell>
        </row>
        <row r="43">
          <cell r="G43">
            <v>-3100</v>
          </cell>
          <cell r="H43">
            <v>-5700</v>
          </cell>
          <cell r="I43">
            <v>-8700</v>
          </cell>
        </row>
        <row r="45">
          <cell r="G45">
            <v>-1700</v>
          </cell>
          <cell r="H45">
            <v>-2900</v>
          </cell>
          <cell r="I45">
            <v>-4000</v>
          </cell>
        </row>
        <row r="47">
          <cell r="G47">
            <v>-1700</v>
          </cell>
          <cell r="H47">
            <v>-2900</v>
          </cell>
          <cell r="I47">
            <v>-4000</v>
          </cell>
        </row>
        <row r="50">
          <cell r="G50">
            <v>-5900</v>
          </cell>
          <cell r="H50">
            <v>4300</v>
          </cell>
          <cell r="I50">
            <v>12600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협조전"/>
      <sheetName val="__"/>
      <sheetName val="대외공문"/>
      <sheetName val="64164"/>
      <sheetName val="1.변경범위"/>
      <sheetName val="M1master"/>
      <sheetName val="3"/>
      <sheetName val="Sheet1"/>
      <sheetName val="2006 Business Plan (eng)"/>
      <sheetName val="상용"/>
      <sheetName val="내수1.8GL"/>
      <sheetName val="BUS제원1"/>
      <sheetName val="MTO"/>
      <sheetName val="직원신상"/>
      <sheetName val="SANTAMO"/>
      <sheetName val=" SR3차원단위 (3)"/>
      <sheetName val="2.대외공문"/>
      <sheetName val="GRACE"/>
      <sheetName val="비교원RD-S"/>
      <sheetName val="하나로통신"/>
      <sheetName val="#REF"/>
      <sheetName val="CAUDIT"/>
      <sheetName val="BASE"/>
      <sheetName val="major"/>
      <sheetName val="1.개발개요"/>
      <sheetName val="5.WIRE적용LIST"/>
      <sheetName val="X3"/>
      <sheetName val="DBL LPG시험"/>
      <sheetName val="C100"/>
      <sheetName val="RES"/>
      <sheetName val="Sheet2"/>
      <sheetName val="Sheet3"/>
      <sheetName val="SOURCE"/>
      <sheetName val="DATA"/>
      <sheetName val="SUB"/>
      <sheetName val="매각단가"/>
      <sheetName val="99Shop코드"/>
      <sheetName val="자체실적1Q"/>
      <sheetName val="engline"/>
      <sheetName val="HCCE01"/>
      <sheetName val="Sheet5"/>
      <sheetName val="주행"/>
      <sheetName val="94B"/>
      <sheetName val="주소(한문)"/>
      <sheetName val="CVT산정"/>
      <sheetName val="공문송부업체"/>
      <sheetName val="ܖῐխ_x0002__x000f_烐ܒ_x0000__x0000__x0000__x0000__x0000__x0000__x0000__x0000__x0000__x0000__x0000_耠_xffff__xffff__xffff__xffff_툨ܔ_x0000__x0000__x0000__x0000__x0000__x0000_"/>
      <sheetName val="회의록"/>
      <sheetName val="WEIGHT"/>
      <sheetName val="R&amp;R(DATA)"/>
      <sheetName val="구동"/>
      <sheetName val="p2-1"/>
      <sheetName val="ASEQ"/>
      <sheetName val="VPP(BD-010) 이상보고"/>
      <sheetName val="RD제품개발투자비(매가)"/>
      <sheetName val="금형사양서"/>
      <sheetName val="표지"/>
      <sheetName val="예산계획"/>
      <sheetName val="2"/>
      <sheetName val="CD-실적"/>
      <sheetName val="#REF!"/>
      <sheetName val="1_변경범위"/>
      <sheetName val="2006_Business_Plan_(eng)"/>
      <sheetName val="2_대외공문"/>
      <sheetName val="1_개발개요"/>
      <sheetName val="상세 계산 내역"/>
      <sheetName val="계산 DATA 입력"/>
      <sheetName val="full (2)"/>
      <sheetName val="TIMESHEET"/>
      <sheetName val="박두익"/>
      <sheetName val="6월"/>
      <sheetName val="XGPROD"/>
      <sheetName val="Value Analysis - Sheet 1"/>
      <sheetName val="원단위"/>
      <sheetName val="PIVOT"/>
      <sheetName val="ܖῐխ_x0002__x000f_烐ܒ"/>
      <sheetName val="첨부5"/>
      <sheetName val="THEME CODE"/>
      <sheetName val="CR CODE"/>
      <sheetName val="부서CODE"/>
      <sheetName val="1_변경범위1"/>
      <sheetName val="2006_Business_Plan_(eng)1"/>
      <sheetName val="2_대외공문1"/>
      <sheetName val="5_WIRE적용LIST"/>
      <sheetName val="1_개발개요1"/>
      <sheetName val="내수1_8GL"/>
      <sheetName val="DBL_LPG시험"/>
      <sheetName val="_SR3차원단위_(3)"/>
      <sheetName val="VPP(BD-010)_이상보고"/>
      <sheetName val="정산내역"/>
      <sheetName val="HP1AMLIST"/>
      <sheetName val="MACRO1.XLM"/>
      <sheetName val="9907협력"/>
      <sheetName val="125PIECE"/>
      <sheetName val="DI-ESTI"/>
      <sheetName val="AD원"/>
      <sheetName val="key"/>
      <sheetName val="SPL (2)"/>
      <sheetName val="RM길이"/>
      <sheetName val="126.255"/>
      <sheetName val="BRAKE"/>
      <sheetName val="ML"/>
      <sheetName val="MACRO1_XLM"/>
      <sheetName val="공정"/>
      <sheetName val="QtrComp"/>
      <sheetName val="하기종합"/>
      <sheetName val="HOLE 9905(1)"/>
      <sheetName val="BOX ASSY"/>
      <sheetName val="KD율"/>
      <sheetName val="PAKAGE4362"/>
      <sheetName val="작성양식"/>
      <sheetName val="신규DEP"/>
      <sheetName val="계정"/>
      <sheetName val="96"/>
      <sheetName val="품평회"/>
      <sheetName val="S300V-MBOM"/>
      <sheetName val="초기화면"/>
      <sheetName val="Eingaben"/>
      <sheetName val="ܖῐխ_x0002__x000f_烐ܒ耠_xffff__xffff__xffff__xffff_툨ܔܖ烠ܒ_x0002__x000f_煀ܒ_x0008_耠_xffff__xffff__xffff__xffff_퉀ܔ䅿"/>
      <sheetName val="CR_CODE"/>
      <sheetName val="THEME_CODE"/>
      <sheetName val="현황"/>
      <sheetName val="TCA"/>
      <sheetName val="소유주(원)"/>
      <sheetName val="불량건수"/>
      <sheetName val="불량코드"/>
      <sheetName val="외주집계"/>
      <sheetName val="full_(2)"/>
      <sheetName val="ܖῐխ烐ܒ耠툨ܔܖ烠ܒ煀ܒ耠퉀ܔ䅿뉀À"/>
      <sheetName val="상세_계산_내역"/>
      <sheetName val="계산_DATA_입력"/>
      <sheetName val="Value_Analysis_-_Sheet_1"/>
      <sheetName val="내수1_8GL1"/>
      <sheetName val="_SR3차원단위_(3)1"/>
      <sheetName val="DBL_LPG시험1"/>
      <sheetName val="SPL_(2)"/>
      <sheetName val="126_255"/>
      <sheetName val="품의양"/>
      <sheetName val="TOTAL"/>
      <sheetName val="신고서.전"/>
      <sheetName val="seat-sdn only"/>
      <sheetName val="재료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경신"/>
      <sheetName val="상은"/>
      <sheetName val="원가계산서"/>
      <sheetName val="금형견적서"/>
      <sheetName val="외주현황.wq1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) 프로젝트별 집계(계획)_월별"/>
      <sheetName val="2) 프로젝트별 집계(계획)_중장기('26~'32)"/>
      <sheetName val="(마스터) 전장 아이템_25년"/>
      <sheetName val="LGES 추가(AS)물량"/>
      <sheetName val="북미입찰대응현황"/>
      <sheetName val="북미입찰대응현황2"/>
      <sheetName val="SKOn,BOSK 26년 물량(SK접수)"/>
      <sheetName val="BOSK 중장기 물량"/>
      <sheetName val="BOSK 중장기 물량세부"/>
      <sheetName val="수주현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7">
          <cell r="D7">
            <v>129935</v>
          </cell>
          <cell r="E7">
            <v>123901</v>
          </cell>
          <cell r="F7">
            <v>137454</v>
          </cell>
          <cell r="G7">
            <v>133063</v>
          </cell>
          <cell r="H7">
            <v>137717</v>
          </cell>
          <cell r="I7">
            <v>133211</v>
          </cell>
          <cell r="J7">
            <v>52940</v>
          </cell>
          <cell r="K7">
            <v>75748</v>
          </cell>
          <cell r="L7">
            <v>84244</v>
          </cell>
          <cell r="M7">
            <v>87088</v>
          </cell>
          <cell r="N7">
            <v>84246</v>
          </cell>
          <cell r="P7">
            <v>1251241</v>
          </cell>
        </row>
        <row r="8">
          <cell r="J8">
            <v>18994</v>
          </cell>
          <cell r="K8">
            <v>10757</v>
          </cell>
          <cell r="L8">
            <v>12775</v>
          </cell>
          <cell r="M8">
            <v>12775</v>
          </cell>
          <cell r="N8">
            <v>11679</v>
          </cell>
          <cell r="O8">
            <v>9819</v>
          </cell>
          <cell r="P8">
            <v>75315.5</v>
          </cell>
        </row>
        <row r="9">
          <cell r="J9">
            <v>4778</v>
          </cell>
          <cell r="K9">
            <v>5089</v>
          </cell>
          <cell r="L9">
            <v>4105</v>
          </cell>
          <cell r="M9">
            <v>3904</v>
          </cell>
          <cell r="N9">
            <v>2499</v>
          </cell>
          <cell r="O9">
            <v>2690</v>
          </cell>
          <cell r="P9">
            <v>21939</v>
          </cell>
        </row>
        <row r="10">
          <cell r="J10">
            <v>2016</v>
          </cell>
          <cell r="K10">
            <v>3596</v>
          </cell>
          <cell r="L10">
            <v>3008</v>
          </cell>
          <cell r="M10">
            <v>3146</v>
          </cell>
          <cell r="N10">
            <v>2930</v>
          </cell>
          <cell r="O10">
            <v>2742</v>
          </cell>
          <cell r="P10">
            <v>13255.5</v>
          </cell>
        </row>
        <row r="11">
          <cell r="J11">
            <v>2016</v>
          </cell>
          <cell r="K11">
            <v>3596</v>
          </cell>
          <cell r="L11">
            <v>3008</v>
          </cell>
          <cell r="M11">
            <v>3146</v>
          </cell>
          <cell r="N11">
            <v>2930</v>
          </cell>
          <cell r="O11">
            <v>2742</v>
          </cell>
          <cell r="P11">
            <v>13285.5</v>
          </cell>
        </row>
        <row r="12">
          <cell r="J12">
            <v>1003</v>
          </cell>
          <cell r="K12">
            <v>1798</v>
          </cell>
          <cell r="L12">
            <v>1504</v>
          </cell>
          <cell r="M12">
            <v>1573</v>
          </cell>
          <cell r="N12">
            <v>1465</v>
          </cell>
          <cell r="O12">
            <v>1357</v>
          </cell>
          <cell r="P12">
            <v>6618.5</v>
          </cell>
        </row>
      </sheetData>
      <sheetData sheetId="7">
        <row r="25">
          <cell r="E25">
            <v>100.57</v>
          </cell>
          <cell r="J25">
            <v>0</v>
          </cell>
        </row>
        <row r="26">
          <cell r="E26">
            <v>2.54</v>
          </cell>
        </row>
        <row r="27">
          <cell r="E27">
            <v>2.54</v>
          </cell>
        </row>
        <row r="30">
          <cell r="E30">
            <v>81.260000000000005</v>
          </cell>
          <cell r="J30">
            <v>0</v>
          </cell>
        </row>
        <row r="31">
          <cell r="E31">
            <v>2.29</v>
          </cell>
        </row>
        <row r="32">
          <cell r="E32">
            <v>1.89</v>
          </cell>
        </row>
        <row r="33">
          <cell r="E33">
            <v>0.21</v>
          </cell>
        </row>
        <row r="34">
          <cell r="E34">
            <v>0.11</v>
          </cell>
        </row>
        <row r="36">
          <cell r="E36">
            <v>96.63</v>
          </cell>
          <cell r="J36">
            <v>1739.4410178917212</v>
          </cell>
          <cell r="K36">
            <v>3478.8820357834461</v>
          </cell>
        </row>
        <row r="37">
          <cell r="E37">
            <v>2.59</v>
          </cell>
        </row>
        <row r="38">
          <cell r="E38">
            <v>2.38</v>
          </cell>
        </row>
        <row r="39">
          <cell r="E39">
            <v>0.21</v>
          </cell>
        </row>
        <row r="40">
          <cell r="E40">
            <v>0.11</v>
          </cell>
        </row>
        <row r="41">
          <cell r="E41">
            <v>96.63</v>
          </cell>
          <cell r="J41">
            <v>1739.4410178917212</v>
          </cell>
          <cell r="K41">
            <v>3478.8820357834461</v>
          </cell>
        </row>
        <row r="42">
          <cell r="E42">
            <v>2.59</v>
          </cell>
        </row>
        <row r="43">
          <cell r="E43">
            <v>2.38</v>
          </cell>
        </row>
        <row r="44">
          <cell r="E44">
            <v>0.21</v>
          </cell>
        </row>
        <row r="45">
          <cell r="E45">
            <v>0.11</v>
          </cell>
        </row>
        <row r="46">
          <cell r="E46">
            <v>91.33</v>
          </cell>
          <cell r="J46">
            <v>868.9440511730777</v>
          </cell>
          <cell r="K46">
            <v>1737.8881023461572</v>
          </cell>
        </row>
        <row r="47">
          <cell r="E47">
            <v>2.71</v>
          </cell>
        </row>
        <row r="48">
          <cell r="E48">
            <v>2.67</v>
          </cell>
        </row>
        <row r="49">
          <cell r="E49">
            <v>0.21</v>
          </cell>
        </row>
        <row r="50">
          <cell r="E50">
            <v>0.11</v>
          </cell>
        </row>
        <row r="52">
          <cell r="E52">
            <v>72.349999999999994</v>
          </cell>
          <cell r="K52">
            <v>168067.22689075631</v>
          </cell>
          <cell r="L52">
            <v>504201.68067226891</v>
          </cell>
          <cell r="M52">
            <v>504201.68067226891</v>
          </cell>
          <cell r="N52">
            <v>504201.68067226891</v>
          </cell>
          <cell r="O52">
            <v>504201.68067226891</v>
          </cell>
        </row>
        <row r="54">
          <cell r="E54">
            <v>78.28</v>
          </cell>
          <cell r="K54">
            <v>252631.57894736843</v>
          </cell>
          <cell r="L54">
            <v>505263.15789473685</v>
          </cell>
          <cell r="M54">
            <v>421052.63157894736</v>
          </cell>
          <cell r="N54">
            <v>421052.63157894736</v>
          </cell>
          <cell r="O54">
            <v>421052.63157894736</v>
          </cell>
        </row>
        <row r="56">
          <cell r="E56">
            <v>69.36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9">
          <cell r="E59">
            <v>78.28</v>
          </cell>
          <cell r="K59">
            <v>56452.522193893528</v>
          </cell>
          <cell r="L59">
            <v>170640.57844972363</v>
          </cell>
          <cell r="M59">
            <v>284828.63470555376</v>
          </cell>
          <cell r="N59">
            <v>284828.63470555376</v>
          </cell>
          <cell r="O59">
            <v>455469.21315527736</v>
          </cell>
        </row>
        <row r="61">
          <cell r="E61">
            <v>69.36</v>
          </cell>
          <cell r="K61">
            <v>32436.366694995359</v>
          </cell>
          <cell r="L61">
            <v>98046.290237145062</v>
          </cell>
          <cell r="M61">
            <v>163656.21377929478</v>
          </cell>
          <cell r="N61">
            <v>163656.21377929478</v>
          </cell>
          <cell r="O61">
            <v>261702.50401643984</v>
          </cell>
        </row>
      </sheetData>
      <sheetData sheetId="8" refreshError="1"/>
      <sheetData sheetId="9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변경사항"/>
      <sheetName val="Work Calendar"/>
      <sheetName val="EX-RATE"/>
      <sheetName val="COMP"/>
      <sheetName val="PL(KR)"/>
      <sheetName val="MC(KR)"/>
      <sheetName val="PL2025(KR)"/>
      <sheetName val="MC2025(KR)"/>
      <sheetName val="PL2025(RS)"/>
      <sheetName val="MC2025(RS)"/>
      <sheetName val="RV(KR)"/>
      <sheetName val="RV(RS)"/>
      <sheetName val="Sheet1"/>
      <sheetName val="RV(US)"/>
      <sheetName val="마스터7R"/>
      <sheetName val="SQ"/>
      <sheetName val="PQ"/>
      <sheetName val="INV"/>
      <sheetName val="RMC"/>
      <sheetName val="DC"/>
      <sheetName val="PKG"/>
      <sheetName val="Cons"/>
      <sheetName val="SUBm"/>
      <sheetName val="Repair"/>
      <sheetName val="Comm"/>
      <sheetName val="Rent"/>
      <sheetName val="TC"/>
      <sheetName val="Travel"/>
      <sheetName val="Enter"/>
      <sheetName val="HR Benefits"/>
      <sheetName val="Investment"/>
      <sheetName val="non-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8">
          <cell r="AD8">
            <v>0</v>
          </cell>
        </row>
        <row r="35">
          <cell r="AF35">
            <v>0</v>
          </cell>
          <cell r="AG35">
            <v>0</v>
          </cell>
          <cell r="AH35">
            <v>0</v>
          </cell>
        </row>
        <row r="36">
          <cell r="AF36">
            <v>0</v>
          </cell>
          <cell r="AG36">
            <v>0</v>
          </cell>
          <cell r="AH36">
            <v>0</v>
          </cell>
        </row>
        <row r="37">
          <cell r="AF37">
            <v>0</v>
          </cell>
          <cell r="AG37">
            <v>0</v>
          </cell>
          <cell r="AH37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5"/>
      <sheetName val="PL(KR)"/>
      <sheetName val="MC(KR)"/>
      <sheetName val="B_PE"/>
      <sheetName val="PE"/>
      <sheetName val="SE"/>
      <sheetName val="BOOK"/>
      <sheetName val="Sheet8"/>
      <sheetName val="Dashboard(Qty)"/>
      <sheetName val="Dashboard (USD)"/>
      <sheetName val="EV2020"/>
      <sheetName val="PL(Report)"/>
      <sheetName val="MC(Report)"/>
      <sheetName val="PL"/>
      <sheetName val="MC"/>
      <sheetName val="1. SKF"/>
      <sheetName val="Sheet1"/>
      <sheetName val="2. Raw"/>
      <sheetName val="2.1 Halb"/>
      <sheetName val="DC"/>
      <sheetName val="Sheet4"/>
      <sheetName val="RMC"/>
      <sheetName val="3. Material Cost"/>
      <sheetName val="scrap_sma"/>
      <sheetName val="4. WIP"/>
      <sheetName val="5. Processing cost"/>
      <sheetName val="5.1 Cost allocation"/>
      <sheetName val="Sheet2"/>
      <sheetName val="#Expenses"/>
      <sheetName val="GL"/>
      <sheetName val="Journal"/>
      <sheetName val="5.2 Salary"/>
      <sheetName val="5.3 Elec"/>
      <sheetName val="5.4 Dep"/>
      <sheetName val="5.5 direct"/>
      <sheetName val="7. Product"/>
      <sheetName val="8. Merchandise"/>
      <sheetName val="GMC"/>
      <sheetName val="#Production"/>
      <sheetName val="#Sales"/>
      <sheetName val="Sheet3"/>
      <sheetName val="6. Unit MC"/>
      <sheetName val="#inHouse"/>
      <sheetName val="#inProcess"/>
      <sheetName val="Disposal"/>
      <sheetName val="실적요약"/>
      <sheetName val="Notes"/>
      <sheetName val="PL(Monthly PLAN)"/>
      <sheetName val="MC(Monthly PLAN)"/>
      <sheetName val="Sheet6"/>
      <sheetName val="재료비 기준정보"/>
      <sheetName val="KSCM_HQ"/>
      <sheetName val="etc"/>
      <sheetName val="KSCM_KSCCZ"/>
      <sheetName val="ACC"/>
      <sheetName val="OEE RAW"/>
      <sheetName val="2024 KSCE PL No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5">
          <cell r="E5" t="str">
            <v>Code</v>
          </cell>
        </row>
      </sheetData>
      <sheetData sheetId="16" refreshError="1"/>
      <sheetData sheetId="17">
        <row r="1">
          <cell r="C1">
            <v>1</v>
          </cell>
        </row>
      </sheetData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>
        <row r="5">
          <cell r="D5" t="str">
            <v>wip code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47">
          <cell r="C47" t="str">
            <v>233-00616A</v>
          </cell>
        </row>
      </sheetData>
      <sheetData sheetId="39" refreshError="1"/>
      <sheetData sheetId="40" refreshError="1"/>
      <sheetData sheetId="41">
        <row r="6">
          <cell r="L6">
            <v>1091.2235708444589</v>
          </cell>
        </row>
        <row r="7">
          <cell r="L7">
            <v>794.00395893583197</v>
          </cell>
        </row>
        <row r="8">
          <cell r="L8">
            <v>750.45537472224828</v>
          </cell>
        </row>
        <row r="9">
          <cell r="L9">
            <v>630.14446465177411</v>
          </cell>
        </row>
        <row r="15">
          <cell r="L15">
            <v>8008.7538928625445</v>
          </cell>
        </row>
        <row r="16">
          <cell r="L16">
            <v>8816.3101993521523</v>
          </cell>
        </row>
        <row r="17">
          <cell r="L17">
            <v>8575.3931871378609</v>
          </cell>
        </row>
        <row r="24">
          <cell r="L24">
            <v>266.25501984106421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>
        <row r="8">
          <cell r="J8">
            <v>0.15793333333333334</v>
          </cell>
        </row>
      </sheetData>
      <sheetData sheetId="50" refreshError="1"/>
      <sheetData sheetId="51">
        <row r="1">
          <cell r="B1" t="str">
            <v>품번</v>
          </cell>
        </row>
      </sheetData>
      <sheetData sheetId="52">
        <row r="1">
          <cell r="C1" t="str">
            <v>USD</v>
          </cell>
        </row>
      </sheetData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변경사항"/>
      <sheetName val="Work Calendar"/>
      <sheetName val="EX-RATE"/>
      <sheetName val="PL"/>
      <sheetName val="MC"/>
      <sheetName val="PL2024(KR)"/>
      <sheetName val="MC2024(KR)"/>
      <sheetName val="PL2024(RS)"/>
      <sheetName val="MC2024(RS)"/>
      <sheetName val="RV(KR)"/>
      <sheetName val="RV(RS)"/>
      <sheetName val="RV(US)"/>
      <sheetName val="마스터10R"/>
      <sheetName val="SQ"/>
      <sheetName val="PQ"/>
      <sheetName val="INV"/>
      <sheetName val="INV (2)"/>
      <sheetName val="RMC"/>
      <sheetName val="DC"/>
      <sheetName val="PKG"/>
      <sheetName val="Cons"/>
      <sheetName val="SUBm"/>
      <sheetName val="Repair"/>
      <sheetName val="Comm"/>
      <sheetName val="Rent"/>
      <sheetName val="TC"/>
      <sheetName val="Travel"/>
      <sheetName val="Enter"/>
      <sheetName val="HR Benefits"/>
      <sheetName val="Investment"/>
      <sheetName val="non-op"/>
      <sheetName val="HR"/>
      <sheetName val="Ind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7">
          <cell r="H7">
            <v>323497809.09307283</v>
          </cell>
        </row>
        <row r="46">
          <cell r="H46">
            <v>2169612640.0987058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7">
          <cell r="D7">
            <v>541666.67000000004</v>
          </cell>
        </row>
        <row r="8">
          <cell r="B8">
            <v>416000</v>
          </cell>
          <cell r="D8">
            <v>541666.67000000004</v>
          </cell>
        </row>
        <row r="9">
          <cell r="B9">
            <v>416000</v>
          </cell>
          <cell r="D9">
            <v>541666.67000000004</v>
          </cell>
        </row>
        <row r="10">
          <cell r="B10">
            <v>416000</v>
          </cell>
          <cell r="D10">
            <v>541666.67000000004</v>
          </cell>
        </row>
        <row r="11">
          <cell r="B11">
            <v>416000</v>
          </cell>
          <cell r="D11">
            <v>541666.67000000004</v>
          </cell>
        </row>
        <row r="12">
          <cell r="B12">
            <v>416000</v>
          </cell>
          <cell r="D12">
            <v>541666.67000000004</v>
          </cell>
        </row>
        <row r="13">
          <cell r="B13">
            <v>416000</v>
          </cell>
          <cell r="D13">
            <v>541666.67000000004</v>
          </cell>
        </row>
        <row r="14">
          <cell r="B14">
            <v>424000</v>
          </cell>
          <cell r="D14">
            <v>541666.63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원지혜 책임매니저 [Ji Hye Won]" id="{01CE6911-A357-4519-AB92-89C18D70B045}" userId="S::wongs@kyungshin.co.kr::d60e8faf-0c53-4604-af7d-4f4f94c09140" providerId="AD"/>
  <person displayName="오재학 선임매니저 [Oh Jae Hak]" id="{A94B724D-59E5-42B4-B2C3-A03596E5ECFD}" userId="S::jaehakoh@kyungshin.co.kr::470fac4e-8493-4a4d-95d9-c66bb14feeb9" providerId="AD"/>
</personLis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10" dT="2023-10-18T10:22:01.40" personId="{01CE6911-A357-4519-AB92-89C18D70B045}" id="{848688B9-B36E-46B8-B21A-3AE977D0F2FF}">
    <text>계정분리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0" dT="2022-12-21T14:58:51.66" personId="{01CE6911-A357-4519-AB92-89C18D70B045}" id="{3E9BE5FE-2AD8-4080-8DA3-59C0014E1709}">
    <text>상품 차이수량 SALES가 여기에 기장됨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10" dT="2022-12-21T14:58:51.66" personId="{01CE6911-A357-4519-AB92-89C18D70B045}" id="{BA7C689B-613E-4C6A-B414-4308CB7F06EE}">
    <text>상품 차이수량 SALES가 여기에 기장됨</text>
  </threadedComment>
  <threadedComment ref="Q10" dT="2023-10-18T10:22:01.40" personId="{01CE6911-A357-4519-AB92-89C18D70B045}" id="{86E5E1E1-34FD-4A60-9960-C509F6E4D31B}">
    <text>계정분리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10" dT="2022-12-21T14:58:51.66" personId="{01CE6911-A357-4519-AB92-89C18D70B045}" id="{291D6AF1-8A11-4369-9153-C2EB869A5B14}">
    <text>상품 차이수량 SALES가 여기에 기장됨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E7" dT="2022-01-08T12:52:54.64" personId="{01CE6911-A357-4519-AB92-89C18D70B045}" id="{5577D124-E672-41F4-8450-43A8A8D722D7}">
    <text>nc-&gt;c 변경 완료된 날짜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E67" dT="2024-10-31T02:02:53.22" personId="{A94B724D-59E5-42B4-B2C3-A03596E5ECFD}" id="{93509C9B-86E4-48C0-873C-838CA975793E}">
    <text>DCV 샘플가, 양산가 X 5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G4" dT="2023-12-22T16:33:56.05" personId="{01CE6911-A357-4519-AB92-89C18D70B045}" id="{2399CD18-D0B3-4EC9-8BE3-FB8367C223B7}">
    <text>2023 3Q Standard material cost</text>
  </threadedComment>
  <threadedComment ref="H4" dT="2023-12-22T16:33:56.05" personId="{01CE6911-A357-4519-AB92-89C18D70B045}" id="{EABF4B4B-FF1B-40AE-A603-98C91395008B}">
    <text>2023 3Q Standard material cost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7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8B54195-ECA8-4F6B-B59A-4E8851182613}" mc:Ignorable="x14ac xr xr2 xr3">
  <x:dimension ref="A1:K10"/>
  <x:sheetViews>
    <x:sheetView tabSelected="1" workbookViewId="0">
      <x:selection activeCell="D12" sqref="D12"/>
    </x:sheetView>
  </x:sheetViews>
  <x:sheetFormatPr defaultRowHeight="17.399999999999999"/>
  <x:cols>
    <x:col min="3" max="3" width="42.09765625" bestFit="1" customWidth="1"/>
    <x:col min="4" max="4" width="15.796875" bestFit="1" customWidth="1"/>
    <x:col min="5" max="5" width="12.69921875" customWidth="1"/>
    <x:col min="6" max="6" width="3.796875" bestFit="1" customWidth="1"/>
    <x:col min="7" max="7" width="12.796875" style="247" bestFit="1" customWidth="1"/>
    <x:col min="8" max="8" width="3.3984375" bestFit="1" customWidth="1"/>
    <x:col min="9" max="9" width="14.8984375" bestFit="1" customWidth="1"/>
    <x:col min="10" max="10" width="4" bestFit="1" customWidth="1"/>
    <x:col min="11" max="11" width="9.69921875" bestFit="1" customWidth="1"/>
  </x:cols>
  <x:sheetData>
    <x:row r="1" spans="1:11">
      <x:c r="A1" t="s">
        <x:v>826</x:v>
      </x:c>
      <x:c r="B1" s="402" t="s">
        <x:v>823</x:v>
      </x:c>
      <x:c r="C1" s="402" t="s">
        <x:v>824</x:v>
      </x:c>
      <x:c r="D1" t="s">
        <x:v>398</x:v>
      </x:c>
      <x:c r="E1" s="247" t="s">
        <x:v>825</x:v>
      </x:c>
      <x:c r="F1" s="247"/>
      <x:c r="G1" s="247" t="s">
        <x:v>825</x:v>
      </x:c>
      <x:c r="I1" s="247" t="s">
        <x:v>825</x:v>
      </x:c>
      <x:c r="K1" t="s">
        <x:v>2487</x:v>
      </x:c>
    </x:row>
    <x:row r="2" spans="1:11" s="453" customFormat="1">
      <x:c r="A2" s="453" t="s">
        <x:v>2480</x:v>
      </x:c>
      <x:c r="B2" s="454">
        <x:v>45983</x:v>
      </x:c>
      <x:c r="C2" s="455" t="s">
        <x:v>2482</x:v>
      </x:c>
      <x:c r="D2" t="s">
        <x:v>31</x:v>
      </x:c>
      <x:c r="E2" s="1832">
        <x:v>16.920000000000002</x:v>
      </x:c>
      <x:c r="F2" s="453" t="s">
        <x:v>1477</x:v>
      </x:c>
      <x:c r="G2" s="697">
        <x:f>E2*RSDUSD25</x:f>
        <x:v>1692.0000000000002</x:v>
      </x:c>
      <x:c r="H2" s="453" t="s">
        <x:v>1540</x:v>
      </x:c>
      <x:c r="I2" s="420">
        <x:f>G2*KRWRSD25</x:f>
        <x:v>23688.000000000004</x:v>
      </x:c>
      <x:c r="J2" s="453" t="s">
        <x:v>1541</x:v>
      </x:c>
      <x:c r="K2" s="734">
        <x:v>17.440000000000001</x:v>
      </x:c>
    </x:row>
    <x:row r="3" spans="1:11" s="453" customFormat="1">
      <x:c r="B3" s="454"/>
      <x:c r="C3" s="455" t="s">
        <x:v>2483</x:v>
      </x:c>
      <x:c r="D3" t="s">
        <x:v>2481</x:v>
      </x:c>
      <x:c r="E3" s="1832">
        <x:v>144.4</x:v>
      </x:c>
      <x:c r="F3" s="453" t="s">
        <x:v>1477</x:v>
      </x:c>
      <x:c r="G3" s="697">
        <x:f>E3*RSDUSD25</x:f>
        <x:v>14440</x:v>
      </x:c>
      <x:c r="H3" s="453" t="s">
        <x:v>1540</x:v>
      </x:c>
      <x:c r="I3" s="420">
        <x:f>G3*KRWRSD25</x:f>
        <x:v>202160</x:v>
      </x:c>
      <x:c r="J3" s="453" t="s">
        <x:v>1541</x:v>
      </x:c>
      <x:c r="K3" s="734">
        <x:v>98.23</x:v>
      </x:c>
    </x:row>
    <x:row r="4" spans="1:11">
      <x:c r="B4" s="696"/>
      <x:c r="C4" s="403" t="s">
        <x:v>2484</x:v>
      </x:c>
      <x:c r="D4" t="s">
        <x:v>1539</x:v>
      </x:c>
      <x:c r="E4" s="247"/>
      <x:c r="I4" s="420"/>
      <x:c r="J4" s="453"/>
    </x:row>
    <x:row r="5" spans="1:11">
      <x:c r="B5" s="2"/>
      <x:c r="C5" s="403" t="s">
        <x:v>2485</x:v>
      </x:c>
      <x:c r="D5" t="s">
        <x:v>2486</x:v>
      </x:c>
      <x:c r="E5" s="247"/>
      <x:c r="I5" s="420"/>
      <x:c r="J5" s="453"/>
    </x:row>
    <x:row r="6" spans="1:11">
      <x:c r="A6" s="453" t="s">
        <x:v>2497</x:v>
      </x:c>
      <x:c r="B6" s="696">
        <x:v>45986</x:v>
      </x:c>
      <x:c r="C6" s="403" t="s">
        <x:v>2493</x:v>
      </x:c>
      <x:c r="D6" t="s">
        <x:v>2494</x:v>
      </x:c>
    </x:row>
    <x:row r="7" spans="1:11">
      <x:c r="B7" s="2"/>
      <x:c r="C7" s="403" t="s">
        <x:v>2495</x:v>
      </x:c>
      <x:c r="D7" t="s">
        <x:v>2496</x:v>
      </x:c>
    </x:row>
    <x:row r="8" spans="1:11">
      <x:c r="A8" t="s">
        <x:v>2510</x:v>
      </x:c>
      <x:c r="B8" s="696">
        <x:v>45987</x:v>
      </x:c>
      <x:c r="C8" s="403" t="s">
        <x:v>2511</x:v>
      </x:c>
      <x:c r="D8" t="s">
        <x:v>1798</x:v>
      </x:c>
    </x:row>
    <x:row r="9" spans="1:11" ht="21">
      <x:c r="A9" t="s">
        <x:v>2590</x:v>
      </x:c>
      <x:c r="B9" s="1907">
        <x:v>46013</x:v>
      </x:c>
      <x:c r="C9" s="403" t="s">
        <x:v>2591</x:v>
      </x:c>
      <x:c r="G9" s="698"/>
    </x:row>
    <x:row r="10" spans="1:11">
      <x:c r="A10" t="s">
        <x:v>2634</x:v>
      </x:c>
      <x:c r="B10" s="1907">
        <x:v>46035</x:v>
      </x:c>
      <x:c r="C10" s="403" t="s">
        <x:v>2635</x:v>
      </x:c>
      <x:c r="D10" t="s">
        <x:v>1798</x:v>
      </x:c>
    </x:row>
  </x:sheetData>
  <x:phoneticPr fontId="9" type="noConversion"/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5080D91-5DF1-4B0B-8F59-26FF6801FB7B}" mc:Ignorable="x14ac xr xr2 xr3">
  <x:sheetPr>
    <x:pageSetUpPr fitToPage="1"/>
  </x:sheetPr>
  <x:dimension ref="A1:AH59"/>
  <x:sheetViews>
    <x:sheetView zoomScale="85" zoomScaleNormal="85" workbookViewId="0">
      <x:selection activeCell="H4" sqref="H4:I4"/>
    </x:sheetView>
  </x:sheetViews>
  <x:sheetFormatPr defaultColWidth="0" defaultRowHeight="26.1" customHeight="1"/>
  <x:cols>
    <x:col min="1" max="1" width="2.296875" style="303" customWidth="1"/>
    <x:col min="2" max="2" width="5.59765625" style="303" bestFit="1" customWidth="1"/>
    <x:col min="3" max="9" width="7.296875" style="303" customWidth="1"/>
    <x:col min="10" max="10" width="7.296875" style="349" customWidth="1"/>
    <x:col min="11" max="17" width="7.296875" style="303" customWidth="1"/>
    <x:col min="18" max="18" width="7.296875" style="349" customWidth="1"/>
    <x:col min="19" max="25" width="7.296875" style="303" customWidth="1"/>
    <x:col min="26" max="26" width="7.296875" style="349" customWidth="1"/>
    <x:col min="27" max="33" width="7.296875" style="303" customWidth="1"/>
    <x:col min="34" max="34" width="2.296875" style="303" customWidth="1"/>
    <x:col min="35" max="16384" width="3.8984375" style="303" hidden="1"/>
  </x:cols>
  <x:sheetData>
    <x:row r="1" spans="1:34" ht="19.2" customHeight="1">
      <x:c r="B1" s="285"/>
      <x:c r="C1" s="305"/>
    </x:row>
    <x:row r="2" spans="1:34" s="338" customFormat="1" ht="22.2" customHeight="1" thickBot="1">
      <x:c r="B2" s="340"/>
      <x:c r="C2" s="340"/>
      <x:c r="D2" s="341"/>
      <x:c r="E2" s="341"/>
      <x:c r="F2" s="341"/>
      <x:c r="G2" s="341"/>
      <x:c r="H2" s="1951" t="s">
        <x:v>1542</x:v>
      </x:c>
      <x:c r="I2" s="1951"/>
      <x:c r="J2" s="1951" t="s">
        <x:v>0</x:v>
      </x:c>
      <x:c r="K2" s="1951"/>
      <x:c r="L2" s="1951" t="s">
        <x:v>1</x:v>
      </x:c>
      <x:c r="M2" s="1951"/>
      <x:c r="N2" s="1951" t="s">
        <x:v>2</x:v>
      </x:c>
      <x:c r="O2" s="1951"/>
      <x:c r="P2" s="1951" t="s">
        <x:v>3</x:v>
      </x:c>
      <x:c r="Q2" s="1951"/>
      <x:c r="R2" s="1951" t="s">
        <x:v>4</x:v>
      </x:c>
      <x:c r="S2" s="1951"/>
      <x:c r="T2" s="1951" t="s">
        <x:v>748</x:v>
      </x:c>
      <x:c r="U2" s="1951"/>
      <x:c r="V2" s="1951" t="s">
        <x:v>749</x:v>
      </x:c>
      <x:c r="W2" s="1951"/>
      <x:c r="X2" s="1951" t="s">
        <x:v>7</x:v>
      </x:c>
      <x:c r="Y2" s="1951"/>
      <x:c r="Z2" s="1951" t="s">
        <x:v>8</x:v>
      </x:c>
      <x:c r="AA2" s="1951"/>
      <x:c r="AB2" s="1951" t="s">
        <x:v>9</x:v>
      </x:c>
      <x:c r="AC2" s="1951"/>
      <x:c r="AD2" s="1951" t="s">
        <x:v>62</x:v>
      </x:c>
      <x:c r="AE2" s="1951"/>
      <x:c r="AF2" s="1951" t="s">
        <x:v>63</x:v>
      </x:c>
      <x:c r="AG2" s="1951"/>
    </x:row>
    <x:row r="3" spans="1:34" s="338" customFormat="1" ht="22.2" customHeight="1">
      <x:c r="C3" s="338" t="s">
        <x:v>750</x:v>
      </x:c>
      <x:c r="H3" s="1950">
        <x:f>SUM(J3:AG3)</x:f>
        <x:v>365</x:v>
      </x:c>
      <x:c r="I3" s="1950"/>
      <x:c r="J3" s="1950">
        <x:v>31</x:v>
      </x:c>
      <x:c r="K3" s="1950"/>
      <x:c r="L3" s="1950">
        <x:v>28</x:v>
      </x:c>
      <x:c r="M3" s="1950"/>
      <x:c r="N3" s="1950">
        <x:v>31</x:v>
      </x:c>
      <x:c r="O3" s="1950"/>
      <x:c r="P3" s="1950">
        <x:v>30</x:v>
      </x:c>
      <x:c r="Q3" s="1950"/>
      <x:c r="R3" s="1950">
        <x:v>31</x:v>
      </x:c>
      <x:c r="S3" s="1950"/>
      <x:c r="T3" s="1950">
        <x:v>30</x:v>
      </x:c>
      <x:c r="U3" s="1950"/>
      <x:c r="V3" s="1950">
        <x:v>31</x:v>
      </x:c>
      <x:c r="W3" s="1950"/>
      <x:c r="X3" s="1950">
        <x:v>31</x:v>
      </x:c>
      <x:c r="Y3" s="1950"/>
      <x:c r="Z3" s="1950">
        <x:v>30</x:v>
      </x:c>
      <x:c r="AA3" s="1950"/>
      <x:c r="AB3" s="1950">
        <x:v>31</x:v>
      </x:c>
      <x:c r="AC3" s="1950"/>
      <x:c r="AD3" s="1950">
        <x:v>30</x:v>
      </x:c>
      <x:c r="AE3" s="1950"/>
      <x:c r="AF3" s="1950">
        <x:v>31</x:v>
      </x:c>
      <x:c r="AG3" s="1950"/>
    </x:row>
    <x:row r="4" spans="1:34" s="338" customFormat="1" ht="22.2" customHeight="1">
      <x:c r="B4" s="339"/>
      <x:c r="C4" s="339" t="s">
        <x:v>462</x:v>
      </x:c>
      <x:c r="D4" s="339"/>
      <x:c r="E4" s="339"/>
      <x:c r="F4" s="339"/>
      <x:c r="G4" s="339"/>
      <x:c r="H4" s="1949">
        <x:f>SUM(J4:AG4)</x:f>
        <x:v>240</x:v>
      </x:c>
      <x:c r="I4" s="1950"/>
      <x:c r="J4" s="1945">
        <x:v>17</x:v>
      </x:c>
      <x:c r="K4" s="1945"/>
      <x:c r="L4" s="1945">
        <x:v>18</x:v>
      </x:c>
      <x:c r="M4" s="1945"/>
      <x:c r="N4" s="1945">
        <x:v>22</x:v>
      </x:c>
      <x:c r="O4" s="1945"/>
      <x:c r="P4" s="1948">
        <x:v>20</x:v>
      </x:c>
      <x:c r="Q4" s="1945"/>
      <x:c r="R4" s="1948">
        <x:v>20</x:v>
      </x:c>
      <x:c r="S4" s="1945"/>
      <x:c r="T4" s="1945">
        <x:v>22</x:v>
      </x:c>
      <x:c r="U4" s="1945"/>
      <x:c r="V4" s="1945">
        <x:v>18</x:v>
      </x:c>
      <x:c r="W4" s="1945"/>
      <x:c r="X4" s="1945">
        <x:v>16</x:v>
      </x:c>
      <x:c r="Y4" s="1945"/>
      <x:c r="Z4" s="1945">
        <x:v>22</x:v>
      </x:c>
      <x:c r="AA4" s="1945"/>
      <x:c r="AB4" s="1945">
        <x:v>22</x:v>
      </x:c>
      <x:c r="AC4" s="1945"/>
      <x:c r="AD4" s="1945">
        <x:v>20</x:v>
      </x:c>
      <x:c r="AE4" s="1945"/>
      <x:c r="AF4" s="1945">
        <x:v>23</x:v>
      </x:c>
      <x:c r="AG4" s="1945"/>
    </x:row>
    <x:row r="5" spans="1:34" s="338" customFormat="1" ht="22.2" customHeight="1" thickBot="1">
      <x:c r="B5" s="342"/>
      <x:c r="C5" s="342" t="s">
        <x:v>751</x:v>
      </x:c>
      <x:c r="D5" s="342"/>
      <x:c r="E5" s="342"/>
      <x:c r="F5" s="342"/>
      <x:c r="G5" s="342"/>
      <x:c r="H5" s="1946">
        <x:f>SUM(J5:AG5)</x:f>
        <x:v>125</x:v>
      </x:c>
      <x:c r="I5" s="1946"/>
      <x:c r="J5" s="1944">
        <x:v>14</x:v>
      </x:c>
      <x:c r="K5" s="1944"/>
      <x:c r="L5" s="1944">
        <x:v>10</x:v>
      </x:c>
      <x:c r="M5" s="1944"/>
      <x:c r="N5" s="1944">
        <x:v>9</x:v>
      </x:c>
      <x:c r="O5" s="1944"/>
      <x:c r="P5" s="1947">
        <x:v>10</x:v>
      </x:c>
      <x:c r="Q5" s="1944"/>
      <x:c r="R5" s="1947">
        <x:v>11</x:v>
      </x:c>
      <x:c r="S5" s="1944"/>
      <x:c r="T5" s="1944">
        <x:v>8</x:v>
      </x:c>
      <x:c r="U5" s="1944"/>
      <x:c r="V5" s="1944">
        <x:v>13</x:v>
      </x:c>
      <x:c r="W5" s="1944"/>
      <x:c r="X5" s="1944">
        <x:v>15</x:v>
      </x:c>
      <x:c r="Y5" s="1944"/>
      <x:c r="Z5" s="1944">
        <x:v>8</x:v>
      </x:c>
      <x:c r="AA5" s="1944"/>
      <x:c r="AB5" s="1944">
        <x:v>9</x:v>
      </x:c>
      <x:c r="AC5" s="1944"/>
      <x:c r="AD5" s="1944">
        <x:v>10</x:v>
      </x:c>
      <x:c r="AE5" s="1944"/>
      <x:c r="AF5" s="1944">
        <x:v>8</x:v>
      </x:c>
      <x:c r="AG5" s="1944"/>
    </x:row>
    <x:row r="6" spans="1:34" s="338" customFormat="1" ht="26.1" customHeight="1">
      <x:c r="B6" s="285"/>
      <x:c r="J6" s="350"/>
      <x:c r="R6" s="350"/>
      <x:c r="Z6" s="350"/>
    </x:row>
    <x:row r="7" spans="1:34" s="279" customFormat="1" ht="65.25" customHeight="1">
      <x:c r="B7" s="302"/>
      <x:c r="C7" s="302" t="s">
        <x:v>672</x:v>
      </x:c>
      <x:c r="D7" s="299"/>
      <x:c r="E7" s="299"/>
      <x:c r="F7" s="299"/>
      <x:c r="G7" s="299"/>
      <x:c r="H7" s="299"/>
      <x:c r="I7" s="299"/>
      <x:c r="J7" s="345"/>
      <x:c r="K7" s="299"/>
      <x:c r="L7" s="299"/>
      <x:c r="M7" s="300"/>
      <x:c r="N7" s="301"/>
      <x:c r="O7" s="301"/>
      <x:c r="P7" s="301"/>
      <x:c r="Q7" s="301"/>
      <x:c r="R7" s="351"/>
      <x:c r="S7" s="301"/>
      <x:c r="T7" s="301"/>
      <x:c r="U7" s="301"/>
      <x:c r="V7" s="301"/>
      <x:c r="W7" s="301"/>
      <x:c r="X7" s="301"/>
      <x:c r="Y7" s="301"/>
      <x:c r="Z7" s="351"/>
      <x:c r="AA7" s="301"/>
      <x:c r="AB7" s="301"/>
      <x:c r="AC7" s="301"/>
      <x:c r="AD7" s="1952">
        <x:v>2026</x:v>
      </x:c>
      <x:c r="AE7" s="1952"/>
      <x:c r="AF7" s="1952"/>
      <x:c r="AG7" s="1952"/>
      <x:c r="AH7" s="306"/>
    </x:row>
    <x:row r="8" spans="1:34" s="279" customFormat="1" ht="14.1" customHeight="1">
      <x:c r="C8" s="283"/>
      <x:c r="D8" s="280"/>
      <x:c r="E8" s="280"/>
      <x:c r="F8" s="280"/>
      <x:c r="G8" s="280"/>
      <x:c r="H8" s="280"/>
      <x:c r="I8" s="280"/>
      <x:c r="J8" s="346"/>
      <x:c r="K8" s="280"/>
      <x:c r="L8" s="280"/>
      <x:c r="M8" s="281"/>
      <x:c r="N8" s="282"/>
      <x:c r="O8" s="282"/>
      <x:c r="P8" s="282"/>
      <x:c r="Q8" s="282"/>
      <x:c r="R8" s="352"/>
      <x:c r="S8" s="282"/>
      <x:c r="T8" s="282"/>
      <x:c r="U8" s="282"/>
      <x:c r="V8" s="282"/>
      <x:c r="W8" s="282"/>
      <x:c r="X8" s="282"/>
      <x:c r="Y8" s="282"/>
      <x:c r="Z8" s="352"/>
      <x:c r="AA8" s="282"/>
      <x:c r="AB8" s="282"/>
      <x:c r="AC8" s="282"/>
      <x:c r="AD8" s="282"/>
      <x:c r="AE8" s="282"/>
      <x:c r="AF8" s="282"/>
      <x:c r="AG8" s="282"/>
      <x:c r="AH8" s="282"/>
    </x:row>
    <x:row r="9" spans="1:34" s="304" customFormat="1" ht="25.5" customHeight="1">
      <x:c r="C9" s="1953" t="s">
        <x:v>673</x:v>
      </x:c>
      <x:c r="D9" s="1953"/>
      <x:c r="E9" s="1953"/>
      <x:c r="F9" s="1953"/>
      <x:c r="G9" s="1953"/>
      <x:c r="H9" s="1953"/>
      <x:c r="I9" s="1953"/>
      <x:c r="J9" s="347"/>
      <x:c r="K9" s="1953" t="s">
        <x:v>674</x:v>
      </x:c>
      <x:c r="L9" s="1953"/>
      <x:c r="M9" s="1953"/>
      <x:c r="N9" s="1953"/>
      <x:c r="O9" s="1953"/>
      <x:c r="P9" s="1953"/>
      <x:c r="Q9" s="1953"/>
      <x:c r="R9" s="347"/>
      <x:c r="S9" s="1953" t="s">
        <x:v>675</x:v>
      </x:c>
      <x:c r="T9" s="1953"/>
      <x:c r="U9" s="1953"/>
      <x:c r="V9" s="1953"/>
      <x:c r="W9" s="1953"/>
      <x:c r="X9" s="1953"/>
      <x:c r="Y9" s="1953"/>
      <x:c r="Z9" s="347"/>
      <x:c r="AA9" s="1953" t="s">
        <x:v>676</x:v>
      </x:c>
      <x:c r="AB9" s="1953"/>
      <x:c r="AC9" s="1953"/>
      <x:c r="AD9" s="1953"/>
      <x:c r="AE9" s="1953"/>
      <x:c r="AF9" s="1953"/>
      <x:c r="AG9" s="1953"/>
    </x:row>
    <x:row r="10" spans="1:34" s="284" customFormat="1" ht="26.1" customHeight="1">
      <x:c r="C10" s="296" t="s">
        <x:v>677</x:v>
      </x:c>
      <x:c r="D10" s="297" t="s">
        <x:v>678</x:v>
      </x:c>
      <x:c r="E10" s="297" t="s">
        <x:v>679</x:v>
      </x:c>
      <x:c r="F10" s="297" t="s">
        <x:v>680</x:v>
      </x:c>
      <x:c r="G10" s="297" t="s">
        <x:v>681</x:v>
      </x:c>
      <x:c r="H10" s="297" t="s">
        <x:v>682</x:v>
      </x:c>
      <x:c r="I10" s="298" t="s">
        <x:v>683</x:v>
      </x:c>
      <x:c r="J10" s="343"/>
      <x:c r="K10" s="296" t="s">
        <x:v>677</x:v>
      </x:c>
      <x:c r="L10" s="297" t="s">
        <x:v>678</x:v>
      </x:c>
      <x:c r="M10" s="297" t="s">
        <x:v>679</x:v>
      </x:c>
      <x:c r="N10" s="297" t="s">
        <x:v>680</x:v>
      </x:c>
      <x:c r="O10" s="297" t="s">
        <x:v>681</x:v>
      </x:c>
      <x:c r="P10" s="297" t="s">
        <x:v>682</x:v>
      </x:c>
      <x:c r="Q10" s="298" t="s">
        <x:v>683</x:v>
      </x:c>
      <x:c r="R10" s="343"/>
      <x:c r="S10" s="296" t="s">
        <x:v>677</x:v>
      </x:c>
      <x:c r="T10" s="297" t="s">
        <x:v>678</x:v>
      </x:c>
      <x:c r="U10" s="297" t="s">
        <x:v>679</x:v>
      </x:c>
      <x:c r="V10" s="297" t="s">
        <x:v>680</x:v>
      </x:c>
      <x:c r="W10" s="297" t="s">
        <x:v>681</x:v>
      </x:c>
      <x:c r="X10" s="297" t="s">
        <x:v>682</x:v>
      </x:c>
      <x:c r="Y10" s="298" t="s">
        <x:v>683</x:v>
      </x:c>
      <x:c r="Z10" s="343"/>
      <x:c r="AA10" s="296" t="s">
        <x:v>677</x:v>
      </x:c>
      <x:c r="AB10" s="297" t="s">
        <x:v>678</x:v>
      </x:c>
      <x:c r="AC10" s="297" t="s">
        <x:v>679</x:v>
      </x:c>
      <x:c r="AD10" s="297" t="s">
        <x:v>680</x:v>
      </x:c>
      <x:c r="AE10" s="297" t="s">
        <x:v>681</x:v>
      </x:c>
      <x:c r="AF10" s="297" t="s">
        <x:v>682</x:v>
      </x:c>
      <x:c r="AG10" s="298" t="s">
        <x:v>683</x:v>
      </x:c>
    </x:row>
    <x:row r="11" spans="1:34" s="441" customFormat="1" ht="26.1" customHeight="1">
      <x:c r="A11" s="438"/>
      <x:c r="B11" s="438" t="s">
        <x:v>684</x:v>
      </x:c>
      <x:c r="C11" s="331" t="str">
        <x:f>IF(DAY(JanSun1)=1,"",IF(AND(YEAR(JanSun1+1)=CalendarYear,MONTH(JanSun1+1)=1),JanSun1+1,""))</x:f>
        <x:v/>
      </x:c>
      <x:c r="D11" s="439" t="str">
        <x:f>IF(DAY(JanSun1)=1,"",IF(AND(YEAR(JanSun1+2)=CalendarYear,MONTH(JanSun1+2)=1),JanSun1+2,""))</x:f>
        <x:v/>
      </x:c>
      <x:c r="E11" s="330" t="str">
        <x:f>IF(DAY(JanSun1)=1,"",IF(AND(YEAR(JanSun1+3)=CalendarYear,MONTH(JanSun1+3)=1),JanSun1+3,""))</x:f>
        <x:v/>
      </x:c>
      <x:c r="F11" s="337" t="str">
        <x:f>IF(DAY(JanSun1)=1,"",IF(AND(YEAR(JanSun1+4)=CalendarYear,MONTH(JanSun1+4)=1),JanSun1+4,""))</x:f>
        <x:v/>
      </x:c>
      <x:c r="G11" s="337">
        <x:f>IF(DAY(JanSun1)=1,"",IF(AND(YEAR(JanSun1+5)=CalendarYear,MONTH(JanSun1+5)=1),JanSun1+5,""))</x:f>
        <x:v>46023</x:v>
      </x:c>
      <x:c r="H11" s="715">
        <x:f>IF(DAY(JanSun1)=1,"",IF(AND(YEAR(JanSun1+6)=CalendarYear,MONTH(JanSun1+6)=1),JanSun1+6,""))</x:f>
        <x:v>46024</x:v>
      </x:c>
      <x:c r="I11" s="331">
        <x:f>IF(DAY(JanSun1)=1,IF(AND(YEAR(JanSun1)=CalendarYear,MONTH(JanSun1)=1),JanSun1,""),IF(AND(YEAR(JanSun1+7)=CalendarYear,MONTH(JanSun1+7)=1),JanSun1+7,""))</x:f>
        <x:v>46025</x:v>
      </x:c>
      <x:c r="J11" s="438" t="s">
        <x:v>685</x:v>
      </x:c>
      <x:c r="K11" s="439">
        <x:f>IF(DAY(FebSun1)=1,"",IF(AND(YEAR(FebSun1+1)=CalendarYear,MONTH(FebSun1+1)=2),FebSun1+1,""))</x:f>
        <x:v>46054</x:v>
      </x:c>
      <x:c r="L11" s="440">
        <x:f>IF(DAY(FebSun1)=1,"",IF(AND(YEAR(FebSun1+2)=CalendarYear,MONTH(FebSun1+2)=2),FebSun1+2,""))</x:f>
        <x:v>46055</x:v>
      </x:c>
      <x:c r="M11" s="287">
        <x:f>IF(DAY(FebSun1)=1,"",IF(AND(YEAR(FebSun1+3)=CalendarYear,MONTH(FebSun1+3)=2),FebSun1+3,""))</x:f>
        <x:v>46056</x:v>
      </x:c>
      <x:c r="N11" s="287">
        <x:f>IF(DAY(FebSun1)=1,"",IF(AND(YEAR(FebSun1+4)=CalendarYear,MONTH(FebSun1+4)=2),FebSun1+4,""))</x:f>
        <x:v>46057</x:v>
      </x:c>
      <x:c r="O11" s="287">
        <x:f>IF(DAY(FebSun1)=1,"",IF(AND(YEAR(FebSun1+5)=CalendarYear,MONTH(FebSun1+5)=2),FebSun1+5,""))</x:f>
        <x:v>46058</x:v>
      </x:c>
      <x:c r="P11" s="288">
        <x:f>IF(DAY(FebSun1)=1,"",IF(AND(YEAR(FebSun1+6)=CalendarYear,MONTH(FebSun1+6)=2),FebSun1+6,""))</x:f>
        <x:v>46059</x:v>
      </x:c>
      <x:c r="Q11" s="331">
        <x:f>IF(DAY(FebSun1)=1,IF(AND(YEAR(FebSun1)=CalendarYear,MONTH(FebSun1)=2),FebSun1,""),IF(AND(YEAR(FebSun1+7)=CalendarYear,MONTH(FebSun1+7)=2),FebSun1+7,""))</x:f>
        <x:v>46060</x:v>
      </x:c>
      <x:c r="R11" s="438" t="s">
        <x:v>686</x:v>
      </x:c>
      <x:c r="S11" s="439">
        <x:f>IF(DAY(MarSun1)=1,"",IF(AND(YEAR(MarSun1+1)=CalendarYear,MONTH(MarSun1+1)=3),MarSun1+1,""))</x:f>
        <x:v>46082</x:v>
      </x:c>
      <x:c r="T11" s="440">
        <x:f>IF(DAY(MarSun1)=1,"",IF(AND(YEAR(MarSun1+2)=CalendarYear,MONTH(MarSun1+2)=3),MarSun1+2,""))</x:f>
        <x:v>46083</x:v>
      </x:c>
      <x:c r="U11" s="287">
        <x:f>IF(DAY(MarSun1)=1,"",IF(AND(YEAR(MarSun1+3)=CalendarYear,MONTH(MarSun1+3)=3),MarSun1+3,""))</x:f>
        <x:v>46084</x:v>
      </x:c>
      <x:c r="V11" s="287">
        <x:f>IF(DAY(MarSun1)=1,"",IF(AND(YEAR(MarSun1+4)=CalendarYear,MONTH(MarSun1+4)=3),MarSun1+4,""))</x:f>
        <x:v>46085</x:v>
      </x:c>
      <x:c r="W11" s="287">
        <x:f>IF(DAY(MarSun1)=1,"",IF(AND(YEAR(MarSun1+5)=CalendarYear,MONTH(MarSun1+5)=3),MarSun1+5,""))</x:f>
        <x:v>46086</x:v>
      </x:c>
      <x:c r="X11" s="288">
        <x:f>IF(DAY(MarSun1)=1,"",IF(AND(YEAR(MarSun1+6)=CalendarYear,MONTH(MarSun1+6)=3),MarSun1+6,""))</x:f>
        <x:v>46087</x:v>
      </x:c>
      <x:c r="Y11" s="331">
        <x:f>IF(DAY(MarSun1)=1,IF(AND(YEAR(MarSun1)=CalendarYear,MONTH(MarSun1)=3),MarSun1,""),IF(AND(YEAR(MarSun1+7)=CalendarYear,MONTH(MarSun1+7)=3),MarSun1+7,""))</x:f>
        <x:v>46088</x:v>
      </x:c>
      <x:c r="Z11" s="438" t="s">
        <x:v>687</x:v>
      </x:c>
      <x:c r="AA11" s="439" t="str">
        <x:f>IF(DAY(AprSun1)=1,"",IF(AND(YEAR(AprSun1+1)=CalendarYear,MONTH(AprSun1+1)=4),AprSun1+1,""))</x:f>
        <x:v/>
      </x:c>
      <x:c r="AB11" s="440" t="str">
        <x:f>IF(DAY(AprSun1)=1,"",IF(AND(YEAR(AprSun1+2)=CalendarYear,MONTH(AprSun1+2)=4),AprSun1+2,""))</x:f>
        <x:v/>
      </x:c>
      <x:c r="AC11" s="287" t="str">
        <x:f>IF(DAY(AprSun1)=1,"",IF(AND(YEAR(AprSun1+3)=CalendarYear,MONTH(AprSun1+3)=4),AprSun1+3,""))</x:f>
        <x:v/>
      </x:c>
      <x:c r="AD11" s="287">
        <x:f>IF(DAY(AprSun1)=1,"",IF(AND(YEAR(AprSun1+4)=CalendarYear,MONTH(AprSun1+4)=4),AprSun1+4,""))</x:f>
        <x:v>46113</x:v>
      </x:c>
      <x:c r="AE11" s="287">
        <x:f>IF(DAY(AprSun1)=1,"",IF(AND(YEAR(AprSun1+5)=CalendarYear,MONTH(AprSun1+5)=4),AprSun1+5,""))</x:f>
        <x:v>46114</x:v>
      </x:c>
      <x:c r="AF11" s="288">
        <x:f>IF(DAY(AprSun1)=1,"",IF(AND(YEAR(AprSun1+6)=CalendarYear,MONTH(AprSun1+6)=4),AprSun1+6,""))</x:f>
        <x:v>46115</x:v>
      </x:c>
      <x:c r="AG11" s="331">
        <x:f>IF(DAY(AprSun1)=1,IF(AND(YEAR(AprSun1)=CalendarYear,MONTH(AprSun1)=4),AprSun1,""),IF(AND(YEAR(AprSun1+7)=CalendarYear,MONTH(AprSun1+7)=4),AprSun1+7,""))</x:f>
        <x:v>46116</x:v>
      </x:c>
    </x:row>
    <x:row r="12" spans="1:34" s="441" customFormat="1" ht="26.1" customHeight="1">
      <x:c r="A12" s="438"/>
      <x:c r="B12" s="438" t="s">
        <x:v>688</x:v>
      </x:c>
      <x:c r="C12" s="332">
        <x:f>IF(DAY(JanSun1)=1,IF(AND(YEAR(JanSun1+1)=CalendarYear,MONTH(JanSun1+1)=1),JanSun1+1,""),IF(AND(YEAR(JanSun1+8)=CalendarYear,MONTH(JanSun1+8)=1),JanSun1+8,""))</x:f>
        <x:v>46026</x:v>
      </x:c>
      <x:c r="D12" s="719">
        <x:f>IF(DAY(JanSun1)=1,IF(AND(YEAR(JanSun1+2)=CalendarYear,MONTH(JanSun1+2)=1),JanSun1+2,""),IF(AND(YEAR(JanSun1+9)=CalendarYear,MONTH(JanSun1+9)=1),JanSun1+9,""))</x:f>
        <x:v>46027</x:v>
      </x:c>
      <x:c r="E12" s="718">
        <x:f>IF(DAY(JanSun1)=1,IF(AND(YEAR(JanSun1+3)=CalendarYear,MONTH(JanSun1+3)=1),JanSun1+3,""),IF(AND(YEAR(JanSun1+10)=CalendarYear,MONTH(JanSun1+10)=1),JanSun1+10,""))</x:f>
        <x:v>46028</x:v>
      </x:c>
      <x:c r="F12" s="333">
        <x:f>IF(DAY(JanSun1)=1,IF(AND(YEAR(JanSun1+4)=CalendarYear,MONTH(JanSun1+4)=1),JanSun1+4,""),IF(AND(YEAR(JanSun1+11)=CalendarYear,MONTH(JanSun1+11)=1),JanSun1+11,""))</x:f>
        <x:v>46029</x:v>
      </x:c>
      <x:c r="G12" s="290">
        <x:f>IF(DAY(JanSun1)=1,IF(AND(YEAR(JanSun1+5)=CalendarYear,MONTH(JanSun1+5)=1),JanSun1+5,""),IF(AND(YEAR(JanSun1+12)=CalendarYear,MONTH(JanSun1+12)=1),JanSun1+12,""))</x:f>
        <x:v>46030</x:v>
      </x:c>
      <x:c r="H12" s="291">
        <x:f>IF(DAY(JanSun1)=1,IF(AND(YEAR(JanSun1+6)=CalendarYear,MONTH(JanSun1+6)=1),JanSun1+6,""),IF(AND(YEAR(JanSun1+13)=CalendarYear,MONTH(JanSun1+13)=1),JanSun1+13,""))</x:f>
        <x:v>46031</x:v>
      </x:c>
      <x:c r="I12" s="332">
        <x:f>IF(DAY(JanSun1)=1,IF(AND(YEAR(JanSun1+7)=CalendarYear,MONTH(JanSun1+7)=1),JanSun1+7,""),IF(AND(YEAR(JanSun1+14)=CalendarYear,MONTH(JanSun1+14)=1),JanSun1+14,""))</x:f>
        <x:v>46032</x:v>
      </x:c>
      <x:c r="J12" s="438" t="s">
        <x:v>689</x:v>
      </x:c>
      <x:c r="K12" s="335">
        <x:f>IF(DAY(FebSun1)=1,IF(AND(YEAR(FebSun1+1)=CalendarYear,MONTH(FebSun1+1)=2),FebSun1+1,""),IF(AND(YEAR(FebSun1+8)=CalendarYear,MONTH(FebSun1+8)=2),FebSun1+8,""))</x:f>
        <x:v>46061</x:v>
      </x:c>
      <x:c r="L12" s="289">
        <x:f>IF(DAY(FebSun1)=1,IF(AND(YEAR(FebSun1+2)=CalendarYear,MONTH(FebSun1+2)=2),FebSun1+2,""),IF(AND(YEAR(FebSun1+9)=CalendarYear,MONTH(FebSun1+9)=2),FebSun1+9,""))</x:f>
        <x:v>46062</x:v>
      </x:c>
      <x:c r="M12" s="289">
        <x:f>IF(DAY(FebSun1)=1,IF(AND(YEAR(FebSun1+3)=CalendarYear,MONTH(FebSun1+3)=2),FebSun1+3,""),IF(AND(YEAR(FebSun1+10)=CalendarYear,MONTH(FebSun1+10)=2),FebSun1+10,""))</x:f>
        <x:v>46063</x:v>
      </x:c>
      <x:c r="N12" s="290">
        <x:f>IF(DAY(FebSun1)=1,IF(AND(YEAR(FebSun1+4)=CalendarYear,MONTH(FebSun1+4)=2),FebSun1+4,""),IF(AND(YEAR(FebSun1+11)=CalendarYear,MONTH(FebSun1+11)=2),FebSun1+11,""))</x:f>
        <x:v>46064</x:v>
      </x:c>
      <x:c r="O12" s="290">
        <x:f>IF(DAY(FebSun1)=1,IF(AND(YEAR(FebSun1+5)=CalendarYear,MONTH(FebSun1+5)=2),FebSun1+5,""),IF(AND(YEAR(FebSun1+12)=CalendarYear,MONTH(FebSun1+12)=2),FebSun1+12,""))</x:f>
        <x:v>46065</x:v>
      </x:c>
      <x:c r="P12" s="291">
        <x:f>IF(DAY(FebSun1)=1,IF(AND(YEAR(FebSun1+6)=CalendarYear,MONTH(FebSun1+6)=2),FebSun1+6,""),IF(AND(YEAR(FebSun1+13)=CalendarYear,MONTH(FebSun1+13)=2),FebSun1+13,""))</x:f>
        <x:v>46066</x:v>
      </x:c>
      <x:c r="Q12" s="332">
        <x:f>IF(DAY(FebSun1)=1,IF(AND(YEAR(FebSun1+7)=CalendarYear,MONTH(FebSun1+7)=2),FebSun1+7,""),IF(AND(YEAR(FebSun1+14)=CalendarYear,MONTH(FebSun1+14)=2),FebSun1+14,""))</x:f>
        <x:v>46067</x:v>
      </x:c>
      <x:c r="R12" s="438" t="s">
        <x:v>690</x:v>
      </x:c>
      <x:c r="S12" s="335">
        <x:f>IF(DAY(MarSun1)=1,IF(AND(YEAR(MarSun1+1)=CalendarYear,MONTH(MarSun1+1)=3),MarSun1+1,""),IF(AND(YEAR(MarSun1+8)=CalendarYear,MONTH(MarSun1+8)=3),MarSun1+8,""))</x:f>
        <x:v>46089</x:v>
      </x:c>
      <x:c r="T12" s="289">
        <x:f>IF(DAY(MarSun1)=1,IF(AND(YEAR(MarSun1+2)=CalendarYear,MONTH(MarSun1+2)=3),MarSun1+2,""),IF(AND(YEAR(MarSun1+9)=CalendarYear,MONTH(MarSun1+9)=3),MarSun1+9,""))</x:f>
        <x:v>46090</x:v>
      </x:c>
      <x:c r="U12" s="289">
        <x:f>IF(DAY(MarSun1)=1,IF(AND(YEAR(MarSun1+3)=CalendarYear,MONTH(MarSun1+3)=3),MarSun1+3,""),IF(AND(YEAR(MarSun1+10)=CalendarYear,MONTH(MarSun1+10)=3),MarSun1+10,""))</x:f>
        <x:v>46091</x:v>
      </x:c>
      <x:c r="V12" s="290">
        <x:f>IF(DAY(MarSun1)=1,IF(AND(YEAR(MarSun1+4)=CalendarYear,MONTH(MarSun1+4)=3),MarSun1+4,""),IF(AND(YEAR(MarSun1+11)=CalendarYear,MONTH(MarSun1+11)=3),MarSun1+11,""))</x:f>
        <x:v>46092</x:v>
      </x:c>
      <x:c r="W12" s="290">
        <x:f>IF(DAY(MarSun1)=1,IF(AND(YEAR(MarSun1+5)=CalendarYear,MONTH(MarSun1+5)=3),MarSun1+5,""),IF(AND(YEAR(MarSun1+12)=CalendarYear,MONTH(MarSun1+12)=3),MarSun1+12,""))</x:f>
        <x:v>46093</x:v>
      </x:c>
      <x:c r="X12" s="291">
        <x:f>IF(DAY(MarSun1)=1,IF(AND(YEAR(MarSun1+6)=CalendarYear,MONTH(MarSun1+6)=3),MarSun1+6,""),IF(AND(YEAR(MarSun1+13)=CalendarYear,MONTH(MarSun1+13)=3),MarSun1+13,""))</x:f>
        <x:v>46094</x:v>
      </x:c>
      <x:c r="Y12" s="332">
        <x:f>IF(DAY(MarSun1)=1,IF(AND(YEAR(MarSun1+7)=CalendarYear,MONTH(MarSun1+7)=3),MarSun1+7,""),IF(AND(YEAR(MarSun1+14)=CalendarYear,MONTH(MarSun1+14)=3),MarSun1+14,""))</x:f>
        <x:v>46095</x:v>
      </x:c>
      <x:c r="Z12" s="438" t="s">
        <x:v>691</x:v>
      </x:c>
      <x:c r="AA12" s="335">
        <x:f>IF(DAY(AprSun1)=1,IF(AND(YEAR(AprSun1+1)=CalendarYear,MONTH(AprSun1+1)=4),AprSun1+1,""),IF(AND(YEAR(AprSun1+8)=CalendarYear,MONTH(AprSun1+8)=4),AprSun1+8,""))</x:f>
        <x:v>46117</x:v>
      </x:c>
      <x:c r="AB12" s="289">
        <x:f>IF(DAY(AprSun1)=1,IF(AND(YEAR(AprSun1+2)=CalendarYear,MONTH(AprSun1+2)=4),AprSun1+2,""),IF(AND(YEAR(AprSun1+9)=CalendarYear,MONTH(AprSun1+9)=4),AprSun1+9,""))</x:f>
        <x:v>46118</x:v>
      </x:c>
      <x:c r="AC12" s="289">
        <x:f>IF(DAY(AprSun1)=1,IF(AND(YEAR(AprSun1+3)=CalendarYear,MONTH(AprSun1+3)=4),AprSun1+3,""),IF(AND(YEAR(AprSun1+10)=CalendarYear,MONTH(AprSun1+10)=4),AprSun1+10,""))</x:f>
        <x:v>46119</x:v>
      </x:c>
      <x:c r="AD12" s="290">
        <x:f>IF(DAY(AprSun1)=1,IF(AND(YEAR(AprSun1+4)=CalendarYear,MONTH(AprSun1+4)=4),AprSun1+4,""),IF(AND(YEAR(AprSun1+11)=CalendarYear,MONTH(AprSun1+11)=4),AprSun1+11,""))</x:f>
        <x:v>46120</x:v>
      </x:c>
      <x:c r="AE12" s="290">
        <x:f>IF(DAY(AprSun1)=1,IF(AND(YEAR(AprSun1+5)=CalendarYear,MONTH(AprSun1+5)=4),AprSun1+5,""),IF(AND(YEAR(AprSun1+12)=CalendarYear,MONTH(AprSun1+12)=4),AprSun1+12,""))</x:f>
        <x:v>46121</x:v>
      </x:c>
      <x:c r="AF12" s="332">
        <x:f>IF(DAY(AprSun1)=1,IF(AND(YEAR(AprSun1+6)=CalendarYear,MONTH(AprSun1+6)=4),AprSun1+6,""),IF(AND(YEAR(AprSun1+13)=CalendarYear,MONTH(AprSun1+13)=4),AprSun1+13,""))</x:f>
        <x:v>46122</x:v>
      </x:c>
      <x:c r="AG12" s="332">
        <x:f>IF(DAY(AprSun1)=1,IF(AND(YEAR(AprSun1+7)=CalendarYear,MONTH(AprSun1+7)=4),AprSun1+7,""),IF(AND(YEAR(AprSun1+14)=CalendarYear,MONTH(AprSun1+14)=4),AprSun1+14,""))</x:f>
        <x:v>46123</x:v>
      </x:c>
    </x:row>
    <x:row r="13" spans="1:34" s="441" customFormat="1" ht="26.1" customHeight="1">
      <x:c r="A13" s="438"/>
      <x:c r="B13" s="438" t="s">
        <x:v>692</x:v>
      </x:c>
      <x:c r="C13" s="333">
        <x:f>IF(DAY(JanSun1)=1,IF(AND(YEAR(JanSun1+8)=CalendarYear,MONTH(JanSun1+8)=1),JanSun1+8,""),IF(AND(YEAR(JanSun1+15)=CalendarYear,MONTH(JanSun1+15)=1),JanSun1+15,""))</x:f>
        <x:v>46033</x:v>
      </x:c>
      <x:c r="D13" s="290">
        <x:f>IF(DAY(JanSun1)=1,IF(AND(YEAR(JanSun1+9)=CalendarYear,MONTH(JanSun1+9)=1),JanSun1+9,""),IF(AND(YEAR(JanSun1+16)=CalendarYear,MONTH(JanSun1+16)=1),JanSun1+16,""))</x:f>
        <x:v>46034</x:v>
      </x:c>
      <x:c r="E13" s="289">
        <x:f>IF(DAY(JanSun1)=1,IF(AND(YEAR(JanSun1+10)=CalendarYear,MONTH(JanSun1+10)=1),JanSun1+10,""),IF(AND(YEAR(JanSun1+17)=CalendarYear,MONTH(JanSun1+17)=1),JanSun1+17,""))</x:f>
        <x:v>46035</x:v>
      </x:c>
      <x:c r="F13" s="289">
        <x:f>IF(DAY(JanSun1)=1,IF(AND(YEAR(JanSun1+11)=CalendarYear,MONTH(JanSun1+11)=1),JanSun1+11,""),IF(AND(YEAR(JanSun1+18)=CalendarYear,MONTH(JanSun1+18)=1),JanSun1+18,""))</x:f>
        <x:v>46036</x:v>
      </x:c>
      <x:c r="G13" s="292">
        <x:f>IF(DAY(JanSun1)=1,IF(AND(YEAR(JanSun1+12)=CalendarYear,MONTH(JanSun1+12)=1),JanSun1+12,""),IF(AND(YEAR(JanSun1+19)=CalendarYear,MONTH(JanSun1+19)=1),JanSun1+19,""))</x:f>
        <x:v>46037</x:v>
      </x:c>
      <x:c r="H13" s="292">
        <x:f>IF(DAY(JanSun1)=1,IF(AND(YEAR(JanSun1+13)=CalendarYear,MONTH(JanSun1+13)=1),JanSun1+13,""),IF(AND(YEAR(JanSun1+20)=CalendarYear,MONTH(JanSun1+20)=1),JanSun1+20,""))</x:f>
        <x:v>46038</x:v>
      </x:c>
      <x:c r="I13" s="332">
        <x:f>IF(DAY(JanSun1)=1,IF(AND(YEAR(JanSun1+14)=CalendarYear,MONTH(JanSun1+14)=1),JanSun1+14,""),IF(AND(YEAR(JanSun1+21)=CalendarYear,MONTH(JanSun1+21)=1),JanSun1+21,""))</x:f>
        <x:v>46039</x:v>
      </x:c>
      <x:c r="J13" s="438" t="s">
        <x:v>693</x:v>
      </x:c>
      <x:c r="K13" s="333">
        <x:f>IF(DAY(FebSun1)=1,IF(AND(YEAR(FebSun1+8)=CalendarYear,MONTH(FebSun1+8)=2),FebSun1+8,""),IF(AND(YEAR(FebSun1+15)=CalendarYear,MONTH(FebSun1+15)=2),FebSun1+15,""))</x:f>
        <x:v>46068</x:v>
      </x:c>
      <x:c r="L13" s="333">
        <x:f>IF(DAY(FebSun1)=1,IF(AND(YEAR(FebSun1+9)=CalendarYear,MONTH(FebSun1+9)=2),FebSun1+9,""),IF(AND(YEAR(FebSun1+16)=CalendarYear,MONTH(FebSun1+16)=2),FebSun1+16,""))</x:f>
        <x:v>46069</x:v>
      </x:c>
      <x:c r="M13" s="335">
        <x:f>IF(DAY(FebSun1)=1,IF(AND(YEAR(FebSun1+10)=CalendarYear,MONTH(FebSun1+10)=2),FebSun1+10,""),IF(AND(YEAR(FebSun1+17)=CalendarYear,MONTH(FebSun1+17)=2),FebSun1+17,""))</x:f>
        <x:v>46070</x:v>
      </x:c>
      <x:c r="N13" s="289">
        <x:f>IF(DAY(FebSun1)=1,IF(AND(YEAR(FebSun1+11)=CalendarYear,MONTH(FebSun1+11)=2),FebSun1+11,""),IF(AND(YEAR(FebSun1+18)=CalendarYear,MONTH(FebSun1+18)=2),FebSun1+18,""))</x:f>
        <x:v>46071</x:v>
      </x:c>
      <x:c r="O13" s="290">
        <x:f>IF(DAY(FebSun1)=1,IF(AND(YEAR(FebSun1+12)=CalendarYear,MONTH(FebSun1+12)=2),FebSun1+12,""),IF(AND(YEAR(FebSun1+19)=CalendarYear,MONTH(FebSun1+19)=2),FebSun1+19,""))</x:f>
        <x:v>46072</x:v>
      </x:c>
      <x:c r="P13" s="291">
        <x:f>IF(DAY(FebSun1)=1,IF(AND(YEAR(FebSun1+13)=CalendarYear,MONTH(FebSun1+13)=2),FebSun1+13,""),IF(AND(YEAR(FebSun1+20)=CalendarYear,MONTH(FebSun1+20)=2),FebSun1+20,""))</x:f>
        <x:v>46073</x:v>
      </x:c>
      <x:c r="Q13" s="333">
        <x:f>IF(DAY(FebSun1)=1,IF(AND(YEAR(FebSun1+14)=CalendarYear,MONTH(FebSun1+14)=2),FebSun1+14,""),IF(AND(YEAR(FebSun1+21)=CalendarYear,MONTH(FebSun1+21)=2),FebSun1+21,""))</x:f>
        <x:v>46074</x:v>
      </x:c>
      <x:c r="R13" s="438" t="s">
        <x:v>694</x:v>
      </x:c>
      <x:c r="S13" s="333">
        <x:f>IF(DAY(MarSun1)=1,IF(AND(YEAR(MarSun1+8)=CalendarYear,MONTH(MarSun1+8)=3),MarSun1+8,""),IF(AND(YEAR(MarSun1+15)=CalendarYear,MONTH(MarSun1+15)=3),MarSun1+15,""))</x:f>
        <x:v>46096</x:v>
      </x:c>
      <x:c r="T13" s="290">
        <x:f>IF(DAY(MarSun1)=1,IF(AND(YEAR(MarSun1+9)=CalendarYear,MONTH(MarSun1+9)=3),MarSun1+9,""),IF(AND(YEAR(MarSun1+16)=CalendarYear,MONTH(MarSun1+16)=3),MarSun1+16,""))</x:f>
        <x:v>46097</x:v>
      </x:c>
      <x:c r="U13" s="289">
        <x:f>IF(DAY(MarSun1)=1,IF(AND(YEAR(MarSun1+10)=CalendarYear,MONTH(MarSun1+10)=3),MarSun1+10,""),IF(AND(YEAR(MarSun1+17)=CalendarYear,MONTH(MarSun1+17)=3),MarSun1+17,""))</x:f>
        <x:v>46098</x:v>
      </x:c>
      <x:c r="V13" s="289">
        <x:f>IF(DAY(MarSun1)=1,IF(AND(YEAR(MarSun1+11)=CalendarYear,MONTH(MarSun1+11)=3),MarSun1+11,""),IF(AND(YEAR(MarSun1+18)=CalendarYear,MONTH(MarSun1+18)=3),MarSun1+18,""))</x:f>
        <x:v>46099</x:v>
      </x:c>
      <x:c r="W13" s="292">
        <x:f>IF(DAY(MarSun1)=1,IF(AND(YEAR(MarSun1+12)=CalendarYear,MONTH(MarSun1+12)=3),MarSun1+12,""),IF(AND(YEAR(MarSun1+19)=CalendarYear,MONTH(MarSun1+19)=3),MarSun1+19,""))</x:f>
        <x:v>46100</x:v>
      </x:c>
      <x:c r="X13" s="292">
        <x:f>IF(DAY(MarSun1)=1,IF(AND(YEAR(MarSun1+13)=CalendarYear,MONTH(MarSun1+13)=3),MarSun1+13,""),IF(AND(YEAR(MarSun1+20)=CalendarYear,MONTH(MarSun1+20)=3),MarSun1+20,""))</x:f>
        <x:v>46101</x:v>
      </x:c>
      <x:c r="Y13" s="333">
        <x:f>IF(DAY(MarSun1)=1,IF(AND(YEAR(MarSun1+14)=CalendarYear,MONTH(MarSun1+14)=3),MarSun1+14,""),IF(AND(YEAR(MarSun1+21)=CalendarYear,MONTH(MarSun1+21)=3),MarSun1+21,""))</x:f>
        <x:v>46102</x:v>
      </x:c>
      <x:c r="Z13" s="438" t="s">
        <x:v>695</x:v>
      </x:c>
      <x:c r="AA13" s="333">
        <x:f>IF(DAY(AprSun1)=1,IF(AND(YEAR(AprSun1+8)=CalendarYear,MONTH(AprSun1+8)=4),AprSun1+8,""),IF(AND(YEAR(AprSun1+15)=CalendarYear,MONTH(AprSun1+15)=4),AprSun1+15,""))</x:f>
        <x:v>46124</x:v>
      </x:c>
      <x:c r="AB13" s="333">
        <x:f>IF(DAY(AprSun1)=1,IF(AND(YEAR(AprSun1+9)=CalendarYear,MONTH(AprSun1+9)=4),AprSun1+9,""),IF(AND(YEAR(AprSun1+16)=CalendarYear,MONTH(AprSun1+16)=4),AprSun1+16,""))</x:f>
        <x:v>46125</x:v>
      </x:c>
      <x:c r="AC13" s="289">
        <x:f>IF(DAY(AprSun1)=1,IF(AND(YEAR(AprSun1+10)=CalendarYear,MONTH(AprSun1+10)=4),AprSun1+10,""),IF(AND(YEAR(AprSun1+17)=CalendarYear,MONTH(AprSun1+17)=4),AprSun1+17,""))</x:f>
        <x:v>46126</x:v>
      </x:c>
      <x:c r="AD13" s="289">
        <x:f>IF(DAY(AprSun1)=1,IF(AND(YEAR(AprSun1+11)=CalendarYear,MONTH(AprSun1+11)=4),AprSun1+11,""),IF(AND(YEAR(AprSun1+18)=CalendarYear,MONTH(AprSun1+18)=4),AprSun1+18,""))</x:f>
        <x:v>46127</x:v>
      </x:c>
      <x:c r="AE13" s="292">
        <x:f>IF(DAY(AprSun1)=1,IF(AND(YEAR(AprSun1+12)=CalendarYear,MONTH(AprSun1+12)=4),AprSun1+12,""),IF(AND(YEAR(AprSun1+19)=CalendarYear,MONTH(AprSun1+19)=4),AprSun1+19,""))</x:f>
        <x:v>46128</x:v>
      </x:c>
      <x:c r="AF13" s="717">
        <x:f>IF(DAY(AprSun1)=1,IF(AND(YEAR(AprSun1+13)=CalendarYear,MONTH(AprSun1+13)=4),AprSun1+13,""),IF(AND(YEAR(AprSun1+20)=CalendarYear,MONTH(AprSun1+20)=4),AprSun1+20,""))</x:f>
        <x:v>46129</x:v>
      </x:c>
      <x:c r="AG13" s="333">
        <x:f>IF(DAY(AprSun1)=1,IF(AND(YEAR(AprSun1+14)=CalendarYear,MONTH(AprSun1+14)=4),AprSun1+14,""),IF(AND(YEAR(AprSun1+21)=CalendarYear,MONTH(AprSun1+21)=4),AprSun1+21,""))</x:f>
        <x:v>46130</x:v>
      </x:c>
    </x:row>
    <x:row r="14" spans="1:34" s="441" customFormat="1" ht="26.1" customHeight="1">
      <x:c r="A14" s="438"/>
      <x:c r="B14" s="438" t="s">
        <x:v>696</x:v>
      </x:c>
      <x:c r="C14" s="333">
        <x:f>IF(DAY(JanSun1)=1,IF(AND(YEAR(JanSun1+15)=CalendarYear,MONTH(JanSun1+15)=1),JanSun1+15,""),IF(AND(YEAR(JanSun1+22)=CalendarYear,MONTH(JanSun1+22)=1),JanSun1+22,""))</x:f>
        <x:v>46040</x:v>
      </x:c>
      <x:c r="D14" s="355">
        <x:f>IF(DAY(JanSun1)=1,IF(AND(YEAR(JanSun1+16)=CalendarYear,MONTH(JanSun1+16)=1),JanSun1+16,""),IF(AND(YEAR(JanSun1+23)=CalendarYear,MONTH(JanSun1+23)=1),JanSun1+23,""))</x:f>
        <x:v>46041</x:v>
      </x:c>
      <x:c r="E14" s="291">
        <x:f>IF(DAY(JanSun1)=1,IF(AND(YEAR(JanSun1+17)=CalendarYear,MONTH(JanSun1+17)=1),JanSun1+17,""),IF(AND(YEAR(JanSun1+24)=CalendarYear,MONTH(JanSun1+24)=1),JanSun1+24,""))</x:f>
        <x:v>46042</x:v>
      </x:c>
      <x:c r="F14" s="290">
        <x:f>IF(DAY(JanSun1)=1,IF(AND(YEAR(JanSun1+18)=CalendarYear,MONTH(JanSun1+18)=1),JanSun1+18,""),IF(AND(YEAR(JanSun1+25)=CalendarYear,MONTH(JanSun1+25)=1),JanSun1+25,""))</x:f>
        <x:v>46043</x:v>
      </x:c>
      <x:c r="G14" s="293">
        <x:f>IF(DAY(JanSun1)=1,IF(AND(YEAR(JanSun1+19)=CalendarYear,MONTH(JanSun1+19)=1),JanSun1+19,""),IF(AND(YEAR(JanSun1+26)=CalendarYear,MONTH(JanSun1+26)=1),JanSun1+26,""))</x:f>
        <x:v>46044</x:v>
      </x:c>
      <x:c r="H14" s="290">
        <x:f>IF(DAY(JanSun1)=1,IF(AND(YEAR(JanSun1+20)=CalendarYear,MONTH(JanSun1+20)=1),JanSun1+20,""),IF(AND(YEAR(JanSun1+27)=CalendarYear,MONTH(JanSun1+27)=1),JanSun1+27,""))</x:f>
        <x:v>46045</x:v>
      </x:c>
      <x:c r="I14" s="333">
        <x:f>IF(DAY(JanSun1)=1,IF(AND(YEAR(JanSun1+21)=CalendarYear,MONTH(JanSun1+21)=1),JanSun1+21,""),IF(AND(YEAR(JanSun1+28)=CalendarYear,MONTH(JanSun1+28)=1),JanSun1+28,""))</x:f>
        <x:v>46046</x:v>
      </x:c>
      <x:c r="J14" s="438" t="s">
        <x:v>697</x:v>
      </x:c>
      <x:c r="K14" s="332">
        <x:f>IF(DAY(FebSun1)=1,IF(AND(YEAR(FebSun1+15)=CalendarYear,MONTH(FebSun1+15)=2),FebSun1+15,""),IF(AND(YEAR(FebSun1+22)=CalendarYear,MONTH(FebSun1+22)=2),FebSun1+22,""))</x:f>
        <x:v>46075</x:v>
      </x:c>
      <x:c r="L14" s="716">
        <x:f>IF(DAY(FebSun1)=1,IF(AND(YEAR(FebSun1+16)=CalendarYear,MONTH(FebSun1+16)=2),FebSun1+16,""),IF(AND(YEAR(FebSun1+23)=CalendarYear,MONTH(FebSun1+23)=2),FebSun1+23,""))</x:f>
        <x:v>46076</x:v>
      </x:c>
      <x:c r="M14" s="291">
        <x:f>IF(DAY(FebSun1)=1,IF(AND(YEAR(FebSun1+17)=CalendarYear,MONTH(FebSun1+17)=2),FebSun1+17,""),IF(AND(YEAR(FebSun1+24)=CalendarYear,MONTH(FebSun1+24)=2),FebSun1+24,""))</x:f>
        <x:v>46077</x:v>
      </x:c>
      <x:c r="N14" s="290">
        <x:f>IF(DAY(FebSun1)=1,IF(AND(YEAR(FebSun1+18)=CalendarYear,MONTH(FebSun1+18)=2),FebSun1+18,""),IF(AND(YEAR(FebSun1+25)=CalendarYear,MONTH(FebSun1+25)=2),FebSun1+25,""))</x:f>
        <x:v>46078</x:v>
      </x:c>
      <x:c r="O14" s="293">
        <x:f>IF(DAY(FebSun1)=1,IF(AND(YEAR(FebSun1+19)=CalendarYear,MONTH(FebSun1+19)=2),FebSun1+19,""),IF(AND(YEAR(FebSun1+26)=CalendarYear,MONTH(FebSun1+26)=2),FebSun1+26,""))</x:f>
        <x:v>46079</x:v>
      </x:c>
      <x:c r="P14" s="290">
        <x:f>IF(DAY(FebSun1)=1,IF(AND(YEAR(FebSun1+20)=CalendarYear,MONTH(FebSun1+20)=2),FebSun1+20,""),IF(AND(YEAR(FebSun1+27)=CalendarYear,MONTH(FebSun1+27)=2),FebSun1+27,""))</x:f>
        <x:v>46080</x:v>
      </x:c>
      <x:c r="Q14" s="333">
        <x:f>IF(DAY(FebSun1)=1,IF(AND(YEAR(FebSun1+21)=CalendarYear,MONTH(FebSun1+21)=2),FebSun1+21,""),IF(AND(YEAR(FebSun1+28)=CalendarYear,MONTH(FebSun1+28)=2),FebSun1+28,""))</x:f>
        <x:v>46081</x:v>
      </x:c>
      <x:c r="R14" s="438" t="s">
        <x:v>698</x:v>
      </x:c>
      <x:c r="S14" s="332">
        <x:f>IF(DAY(MarSun1)=1,IF(AND(YEAR(MarSun1+15)=CalendarYear,MONTH(MarSun1+15)=3),MarSun1+15,""),IF(AND(YEAR(MarSun1+22)=CalendarYear,MONTH(MarSun1+22)=3),MarSun1+22,""))</x:f>
        <x:v>46103</x:v>
      </x:c>
      <x:c r="T14" s="291">
        <x:f>IF(DAY(MarSun1)=1,IF(AND(YEAR(MarSun1+16)=CalendarYear,MONTH(MarSun1+16)=3),MarSun1+16,""),IF(AND(YEAR(MarSun1+23)=CalendarYear,MONTH(MarSun1+23)=3),MarSun1+23,""))</x:f>
        <x:v>46104</x:v>
      </x:c>
      <x:c r="U14" s="291">
        <x:f>IF(DAY(MarSun1)=1,IF(AND(YEAR(MarSun1+17)=CalendarYear,MONTH(MarSun1+17)=3),MarSun1+17,""),IF(AND(YEAR(MarSun1+24)=CalendarYear,MONTH(MarSun1+24)=3),MarSun1+24,""))</x:f>
        <x:v>46105</x:v>
      </x:c>
      <x:c r="V14" s="290">
        <x:f>IF(DAY(MarSun1)=1,IF(AND(YEAR(MarSun1+18)=CalendarYear,MONTH(MarSun1+18)=3),MarSun1+18,""),IF(AND(YEAR(MarSun1+25)=CalendarYear,MONTH(MarSun1+25)=3),MarSun1+25,""))</x:f>
        <x:v>46106</x:v>
      </x:c>
      <x:c r="W14" s="293">
        <x:f>IF(DAY(MarSun1)=1,IF(AND(YEAR(MarSun1+19)=CalendarYear,MONTH(MarSun1+19)=3),MarSun1+19,""),IF(AND(YEAR(MarSun1+26)=CalendarYear,MONTH(MarSun1+26)=3),MarSun1+26,""))</x:f>
        <x:v>46107</x:v>
      </x:c>
      <x:c r="X14" s="290">
        <x:f>IF(DAY(MarSun1)=1,IF(AND(YEAR(MarSun1+20)=CalendarYear,MONTH(MarSun1+20)=3),MarSun1+20,""),IF(AND(YEAR(MarSun1+27)=CalendarYear,MONTH(MarSun1+27)=3),MarSun1+27,""))</x:f>
        <x:v>46108</x:v>
      </x:c>
      <x:c r="Y14" s="333">
        <x:f>IF(DAY(MarSun1)=1,IF(AND(YEAR(MarSun1+21)=CalendarYear,MONTH(MarSun1+21)=3),MarSun1+21,""),IF(AND(YEAR(MarSun1+28)=CalendarYear,MONTH(MarSun1+28)=3),MarSun1+28,""))</x:f>
        <x:v>46109</x:v>
      </x:c>
      <x:c r="Z14" s="438" t="s">
        <x:v>699</x:v>
      </x:c>
      <x:c r="AA14" s="332">
        <x:f>IF(DAY(AprSun1)=1,IF(AND(YEAR(AprSun1+15)=CalendarYear,MONTH(AprSun1+15)=4),AprSun1+15,""),IF(AND(YEAR(AprSun1+22)=CalendarYear,MONTH(AprSun1+22)=4),AprSun1+22,""))</x:f>
        <x:v>46131</x:v>
      </x:c>
      <x:c r="AB14" s="717">
        <x:f>IF(DAY(AprSun1)=1,IF(AND(YEAR(AprSun1+16)=CalendarYear,MONTH(AprSun1+16)=4),AprSun1+16,""),IF(AND(YEAR(AprSun1+23)=CalendarYear,MONTH(AprSun1+23)=4),AprSun1+23,""))</x:f>
        <x:v>46132</x:v>
      </x:c>
      <x:c r="AC14" s="291">
        <x:f>IF(DAY(AprSun1)=1,IF(AND(YEAR(AprSun1+17)=CalendarYear,MONTH(AprSun1+17)=4),AprSun1+17,""),IF(AND(YEAR(AprSun1+24)=CalendarYear,MONTH(AprSun1+24)=4),AprSun1+24,""))</x:f>
        <x:v>46133</x:v>
      </x:c>
      <x:c r="AD14" s="290">
        <x:f>IF(DAY(AprSun1)=1,IF(AND(YEAR(AprSun1+18)=CalendarYear,MONTH(AprSun1+18)=4),AprSun1+18,""),IF(AND(YEAR(AprSun1+25)=CalendarYear,MONTH(AprSun1+25)=4),AprSun1+25,""))</x:f>
        <x:v>46134</x:v>
      </x:c>
      <x:c r="AE14" s="293">
        <x:f>IF(DAY(AprSun1)=1,IF(AND(YEAR(AprSun1+19)=CalendarYear,MONTH(AprSun1+19)=4),AprSun1+19,""),IF(AND(YEAR(AprSun1+26)=CalendarYear,MONTH(AprSun1+26)=4),AprSun1+26,""))</x:f>
        <x:v>46135</x:v>
      </x:c>
      <x:c r="AF14" s="290">
        <x:f>IF(DAY(AprSun1)=1,IF(AND(YEAR(AprSun1+20)=CalendarYear,MONTH(AprSun1+20)=4),AprSun1+20,""),IF(AND(YEAR(AprSun1+27)=CalendarYear,MONTH(AprSun1+27)=4),AprSun1+27,""))</x:f>
        <x:v>46136</x:v>
      </x:c>
      <x:c r="AG14" s="333">
        <x:f>IF(DAY(AprSun1)=1,IF(AND(YEAR(AprSun1+21)=CalendarYear,MONTH(AprSun1+21)=4),AprSun1+21,""),IF(AND(YEAR(AprSun1+28)=CalendarYear,MONTH(AprSun1+28)=4),AprSun1+28,""))</x:f>
        <x:v>46137</x:v>
      </x:c>
    </x:row>
    <x:row r="15" spans="1:34" s="441" customFormat="1" ht="26.1" customHeight="1">
      <x:c r="A15" s="438"/>
      <x:c r="B15" s="438" t="s">
        <x:v>685</x:v>
      </x:c>
      <x:c r="C15" s="442">
        <x:f>IF(DAY(JanSun1)=1,IF(AND(YEAR(JanSun1+22)=CalendarYear,MONTH(JanSun1+22)=1),JanSun1+22,""),IF(AND(YEAR(JanSun1+29)=CalendarYear,MONTH(JanSun1+29)=1),JanSun1+29,""))</x:f>
        <x:v>46047</x:v>
      </x:c>
      <x:c r="D15" s="289">
        <x:f>IF(DAY(JanSun1)=1,IF(AND(YEAR(JanSun1+23)=CalendarYear,MONTH(JanSun1+23)=1),JanSun1+23,""),IF(AND(YEAR(JanSun1+30)=CalendarYear,MONTH(JanSun1+30)=1),JanSun1+30,""))</x:f>
        <x:v>46048</x:v>
      </x:c>
      <x:c r="E15" s="294">
        <x:f>IF(DAY(JanSun1)=1,IF(AND(YEAR(JanSun1+24)=CalendarYear,MONTH(JanSun1+24)=1),JanSun1+24,""),IF(AND(YEAR(JanSun1+31)=CalendarYear,MONTH(JanSun1+31)=1),JanSun1+31,""))</x:f>
        <x:v>46049</x:v>
      </x:c>
      <x:c r="F15" s="294">
        <x:f>IF(DAY(JanSun1)=1,IF(AND(YEAR(JanSun1+25)=CalendarYear,MONTH(JanSun1+25)=1),JanSun1+25,""),IF(AND(YEAR(JanSun1+32)=CalendarYear,MONTH(JanSun1+32)=1),JanSun1+32,""))</x:f>
        <x:v>46050</x:v>
      </x:c>
      <x:c r="G15" s="294">
        <x:f>IF(DAY(JanSun1)=1,IF(AND(YEAR(JanSun1+26)=CalendarYear,MONTH(JanSun1+26)=1),JanSun1+26,""),IF(AND(YEAR(JanSun1+33)=CalendarYear,MONTH(JanSun1+33)=1),JanSun1+33,""))</x:f>
        <x:v>46051</x:v>
      </x:c>
      <x:c r="H15" s="443">
        <x:f>IF(DAY(JanSun1)=1,IF(AND(YEAR(JanSun1+27)=CalendarYear,MONTH(JanSun1+27)=1),JanSun1+27,""),IF(AND(YEAR(JanSun1+34)=CalendarYear,MONTH(JanSun1+34)=1),JanSun1+34,""))</x:f>
        <x:v>46052</x:v>
      </x:c>
      <x:c r="I15" s="442">
        <x:f>IF(DAY(JanSun1)=1,IF(AND(YEAR(JanSun1+28)=CalendarYear,MONTH(JanSun1+28)=1),JanSun1+28,""),IF(AND(YEAR(JanSun1+35)=CalendarYear,MONTH(JanSun1+35)=1),JanSun1+35,""))</x:f>
        <x:v>46053</x:v>
      </x:c>
      <x:c r="J15" s="438" t="s">
        <x:v>686</x:v>
      </x:c>
      <x:c r="K15" s="335" t="str">
        <x:f>IF(DAY(FebSun1)=1,IF(AND(YEAR(FebSun1+22)=CalendarYear,MONTH(FebSun1+22)=2),FebSun1+22,""),IF(AND(YEAR(FebSun1+29)=CalendarYear,MONTH(FebSun1+29)=2),FebSun1+29,""))</x:f>
        <x:v/>
      </x:c>
      <x:c r="L15" s="289" t="str">
        <x:f>IF(DAY(FebSun1)=1,IF(AND(YEAR(FebSun1+23)=CalendarYear,MONTH(FebSun1+23)=2),FebSun1+23,""),IF(AND(YEAR(FebSun1+30)=CalendarYear,MONTH(FebSun1+30)=2),FebSun1+30,""))</x:f>
        <x:v/>
      </x:c>
      <x:c r="M15" s="294" t="str">
        <x:f>IF(DAY(FebSun1)=1,IF(AND(YEAR(FebSun1+24)=CalendarYear,MONTH(FebSun1+24)=2),FebSun1+24,""),IF(AND(YEAR(FebSun1+31)=CalendarYear,MONTH(FebSun1+31)=2),FebSun1+31,""))</x:f>
        <x:v/>
      </x:c>
      <x:c r="N15" s="294" t="str">
        <x:f>IF(DAY(FebSun1)=1,IF(AND(YEAR(FebSun1+25)=CalendarYear,MONTH(FebSun1+25)=2),FebSun1+25,""),IF(AND(YEAR(FebSun1+32)=CalendarYear,MONTH(FebSun1+32)=2),FebSun1+32,""))</x:f>
        <x:v/>
      </x:c>
      <x:c r="O15" s="294" t="str">
        <x:f>IF(DAY(FebSun1)=1,IF(AND(YEAR(FebSun1+26)=CalendarYear,MONTH(FebSun1+26)=2),FebSun1+26,""),IF(AND(YEAR(FebSun1+33)=CalendarYear,MONTH(FebSun1+33)=2),FebSun1+33,""))</x:f>
        <x:v/>
      </x:c>
      <x:c r="P15" s="443" t="str">
        <x:f>IF(DAY(FebSun1)=1,IF(AND(YEAR(FebSun1+27)=CalendarYear,MONTH(FebSun1+27)=2),FebSun1+27,""),IF(AND(YEAR(FebSun1+34)=CalendarYear,MONTH(FebSun1+34)=2),FebSun1+34,""))</x:f>
        <x:v/>
      </x:c>
      <x:c r="Q15" s="442" t="str">
        <x:f>IF(DAY(FebSun1)=1,IF(AND(YEAR(FebSun1+28)=CalendarYear,MONTH(FebSun1+28)=2),FebSun1+28,""),IF(AND(YEAR(FebSun1+35)=CalendarYear,MONTH(FebSun1+35)=2),FebSun1+35,""))</x:f>
        <x:v/>
      </x:c>
      <x:c r="R15" s="438" t="s">
        <x:v>700</x:v>
      </x:c>
      <x:c r="S15" s="335">
        <x:f>IF(DAY(MarSun1)=1,IF(AND(YEAR(MarSun1+22)=CalendarYear,MONTH(MarSun1+22)=3),MarSun1+22,""),IF(AND(YEAR(MarSun1+29)=CalendarYear,MONTH(MarSun1+29)=3),MarSun1+29,""))</x:f>
        <x:v>46110</x:v>
      </x:c>
      <x:c r="T15" s="289">
        <x:f>IF(DAY(MarSun1)=1,IF(AND(YEAR(MarSun1+23)=CalendarYear,MONTH(MarSun1+23)=3),MarSun1+23,""),IF(AND(YEAR(MarSun1+30)=CalendarYear,MONTH(MarSun1+30)=3),MarSun1+30,""))</x:f>
        <x:v>46111</x:v>
      </x:c>
      <x:c r="U15" s="294">
        <x:f>IF(DAY(MarSun1)=1,IF(AND(YEAR(MarSun1+24)=CalendarYear,MONTH(MarSun1+24)=3),MarSun1+24,""),IF(AND(YEAR(MarSun1+31)=CalendarYear,MONTH(MarSun1+31)=3),MarSun1+31,""))</x:f>
        <x:v>46112</x:v>
      </x:c>
      <x:c r="V15" s="294" t="str">
        <x:f>IF(DAY(MarSun1)=1,IF(AND(YEAR(MarSun1+25)=CalendarYear,MONTH(MarSun1+25)=3),MarSun1+25,""),IF(AND(YEAR(MarSun1+32)=CalendarYear,MONTH(MarSun1+32)=3),MarSun1+32,""))</x:f>
        <x:v/>
      </x:c>
      <x:c r="W15" s="294" t="str">
        <x:f>IF(DAY(MarSun1)=1,IF(AND(YEAR(MarSun1+26)=CalendarYear,MONTH(MarSun1+26)=3),MarSun1+26,""),IF(AND(YEAR(MarSun1+33)=CalendarYear,MONTH(MarSun1+33)=3),MarSun1+33,""))</x:f>
        <x:v/>
      </x:c>
      <x:c r="X15" s="443" t="str">
        <x:f>IF(DAY(MarSun1)=1,IF(AND(YEAR(MarSun1+27)=CalendarYear,MONTH(MarSun1+27)=3),MarSun1+27,""),IF(AND(YEAR(MarSun1+34)=CalendarYear,MONTH(MarSun1+34)=3),MarSun1+34,""))</x:f>
        <x:v/>
      </x:c>
      <x:c r="Y15" s="442" t="str">
        <x:f>IF(DAY(MarSun1)=1,IF(AND(YEAR(MarSun1+28)=CalendarYear,MONTH(MarSun1+28)=3),MarSun1+28,""),IF(AND(YEAR(MarSun1+35)=CalendarYear,MONTH(MarSun1+35)=3),MarSun1+35,""))</x:f>
        <x:v/>
      </x:c>
      <x:c r="Z15" s="438" t="s">
        <x:v>701</x:v>
      </x:c>
      <x:c r="AA15" s="335">
        <x:f>IF(DAY(AprSun1)=1,IF(AND(YEAR(AprSun1+22)=CalendarYear,MONTH(AprSun1+22)=4),AprSun1+22,""),IF(AND(YEAR(AprSun1+29)=CalendarYear,MONTH(AprSun1+29)=4),AprSun1+29,""))</x:f>
        <x:v>46138</x:v>
      </x:c>
      <x:c r="AB15" s="291">
        <x:f>IF(DAY(AprSun1)=1,IF(AND(YEAR(AprSun1+23)=CalendarYear,MONTH(AprSun1+23)=4),AprSun1+23,""),IF(AND(YEAR(AprSun1+30)=CalendarYear,MONTH(AprSun1+30)=4),AprSun1+30,""))</x:f>
        <x:v>46139</x:v>
      </x:c>
      <x:c r="AC15" s="291">
        <x:f>IF(DAY(AprSun1)=1,IF(AND(YEAR(AprSun1+24)=CalendarYear,MONTH(AprSun1+24)=4),AprSun1+24,""),IF(AND(YEAR(AprSun1+31)=CalendarYear,MONTH(AprSun1+31)=4),AprSun1+31,""))</x:f>
        <x:v>46140</x:v>
      </x:c>
      <x:c r="AD15" s="291">
        <x:f>IF(DAY(AprSun1)=1,IF(AND(YEAR(AprSun1+25)=CalendarYear,MONTH(AprSun1+25)=4),AprSun1+25,""),IF(AND(YEAR(AprSun1+32)=CalendarYear,MONTH(AprSun1+32)=4),AprSun1+32,""))</x:f>
        <x:v>46141</x:v>
      </x:c>
      <x:c r="AE15" s="294">
        <x:f>IF(DAY(AprSun1)=1,IF(AND(YEAR(AprSun1+26)=CalendarYear,MONTH(AprSun1+26)=4),AprSun1+26,""),IF(AND(YEAR(AprSun1+33)=CalendarYear,MONTH(AprSun1+33)=4),AprSun1+33,""))</x:f>
        <x:v>46142</x:v>
      </x:c>
      <x:c r="AF15" s="443" t="str">
        <x:f>IF(DAY(AprSun1)=1,IF(AND(YEAR(AprSun1+27)=CalendarYear,MONTH(AprSun1+27)=4),AprSun1+27,""),IF(AND(YEAR(AprSun1+34)=CalendarYear,MONTH(AprSun1+34)=4),AprSun1+34,""))</x:f>
        <x:v/>
      </x:c>
      <x:c r="AG15" s="442" t="str">
        <x:f>IF(DAY(AprSun1)=1,IF(AND(YEAR(AprSun1+28)=CalendarYear,MONTH(AprSun1+28)=4),AprSun1+28,""),IF(AND(YEAR(AprSun1+35)=CalendarYear,MONTH(AprSun1+35)=4),AprSun1+35,""))</x:f>
        <x:v/>
      </x:c>
    </x:row>
    <x:row r="16" spans="1:34" s="441" customFormat="1" ht="26.1" customHeight="1">
      <x:c r="A16" s="438"/>
      <x:c r="B16" s="438"/>
      <x:c r="C16" s="442" t="str">
        <x:f>IF(DAY(JanSun1)=1,IF(AND(YEAR(JanSun1+29)=CalendarYear,MONTH(JanSun1+29)=1),JanSun1+29,""),IF(AND(YEAR(JanSun1+36)=CalendarYear,MONTH(JanSun1+36)=1),JanSun1+36,""))</x:f>
        <x:v/>
      </x:c>
      <x:c r="D16" s="289" t="str">
        <x:f>IF(DAY(JanSun1)=1,IF(AND(YEAR(JanSun1+30)=CalendarYear,MONTH(JanSun1+30)=1),JanSun1+30,""),IF(AND(YEAR(JanSun1+37)=CalendarYear,MONTH(JanSun1+37)=1),JanSun1+37,""))</x:f>
        <x:v/>
      </x:c>
      <x:c r="E16" s="294" t="str">
        <x:f>IF(DAY(JanSun1)=1,IF(AND(YEAR(JanSun1+31)=CalendarYear,MONTH(JanSun1+31)=1),JanSun1+31,""),IF(AND(YEAR(JanSun1+38)=CalendarYear,MONTH(JanSun1+38)=1),JanSun1+38,""))</x:f>
        <x:v/>
      </x:c>
      <x:c r="F16" s="294" t="str">
        <x:f>IF(DAY(JanSun1)=1,IF(AND(YEAR(JanSun1+32)=CalendarYear,MONTH(JanSun1+32)=1),JanSun1+32,""),IF(AND(YEAR(JanSun1+39)=CalendarYear,MONTH(JanSun1+39)=1),JanSun1+39,""))</x:f>
        <x:v/>
      </x:c>
      <x:c r="G16" s="294" t="str">
        <x:f>IF(DAY(JanSun1)=1,IF(AND(YEAR(JanSun1+33)=CalendarYear,MONTH(JanSun1+33)=1),JanSun1+33,""),IF(AND(YEAR(JanSun1+40)=CalendarYear,MONTH(JanSun1+40)=1),JanSun1+40,""))</x:f>
        <x:v/>
      </x:c>
      <x:c r="H16" s="443" t="str">
        <x:f>IF(DAY(JanSun1)=1,IF(AND(YEAR(JanSun1+34)=CalendarYear,MONTH(JanSun1+34)=1),JanSun1+34,""),IF(AND(YEAR(JanSun1+41)=CalendarYear,MONTH(JanSun1+41)=1),JanSun1+41,""))</x:f>
        <x:v/>
      </x:c>
      <x:c r="I16" s="442" t="str">
        <x:f>IF(DAY(JanSun1)=1,IF(AND(YEAR(JanSun1+35)=CalendarYear,MONTH(JanSun1+35)=1),JanSun1+35,""),IF(AND(YEAR(JanSun1+42)=CalendarYear,MONTH(JanSun1+42)=1),JanSun1+42,""))</x:f>
        <x:v/>
      </x:c>
      <x:c r="J16" s="438"/>
      <x:c r="K16" s="335" t="str">
        <x:f>IF(DAY(FebSun1)=1,IF(AND(YEAR(FebSun1+29)=CalendarYear,MONTH(FebSun1+29)=2),FebSun1+29,""),IF(AND(YEAR(FebSun1+36)=CalendarYear,MONTH(FebSun1+36)=2),FebSun1+36,""))</x:f>
        <x:v/>
      </x:c>
      <x:c r="L16" s="289" t="str">
        <x:f>IF(DAY(FebSun1)=1,IF(AND(YEAR(FebSun1+30)=CalendarYear,MONTH(FebSun1+30)=2),FebSun1+30,""),IF(AND(YEAR(FebSun1+37)=CalendarYear,MONTH(FebSun1+37)=2),FebSun1+37,""))</x:f>
        <x:v/>
      </x:c>
      <x:c r="M16" s="294" t="str">
        <x:f>IF(DAY(FebSun1)=1,IF(AND(YEAR(FebSun1+31)=CalendarYear,MONTH(FebSun1+31)=2),FebSun1+31,""),IF(AND(YEAR(FebSun1+38)=CalendarYear,MONTH(FebSun1+38)=2),FebSun1+38,""))</x:f>
        <x:v/>
      </x:c>
      <x:c r="N16" s="294" t="str">
        <x:f>IF(DAY(FebSun1)=1,IF(AND(YEAR(FebSun1+32)=CalendarYear,MONTH(FebSun1+32)=2),FebSun1+32,""),IF(AND(YEAR(FebSun1+39)=CalendarYear,MONTH(FebSun1+39)=2),FebSun1+39,""))</x:f>
        <x:v/>
      </x:c>
      <x:c r="O16" s="294" t="str">
        <x:f>IF(DAY(FebSun1)=1,IF(AND(YEAR(FebSun1+33)=CalendarYear,MONTH(FebSun1+33)=2),FebSun1+33,""),IF(AND(YEAR(FebSun1+40)=CalendarYear,MONTH(FebSun1+40)=2),FebSun1+40,""))</x:f>
        <x:v/>
      </x:c>
      <x:c r="P16" s="443" t="str">
        <x:f>IF(DAY(FebSun1)=1,IF(AND(YEAR(FebSun1+34)=CalendarYear,MONTH(FebSun1+34)=2),FebSun1+34,""),IF(AND(YEAR(FebSun1+41)=CalendarYear,MONTH(FebSun1+41)=2),FebSun1+41,""))</x:f>
        <x:v/>
      </x:c>
      <x:c r="Q16" s="442" t="str">
        <x:f>IF(DAY(FebSun1)=1,IF(AND(YEAR(FebSun1+35)=CalendarYear,MONTH(FebSun1+35)=2),FebSun1+35,""),IF(AND(YEAR(FebSun1+42)=CalendarYear,MONTH(FebSun1+42)=2),FebSun1+42,""))</x:f>
        <x:v/>
      </x:c>
      <x:c r="R16" s="438" t="s">
        <x:v>687</x:v>
      </x:c>
      <x:c r="S16" s="335" t="str">
        <x:f>IF(DAY(MarSun1)=1,IF(AND(YEAR(MarSun1+29)=CalendarYear,MONTH(MarSun1+29)=3),MarSun1+29,""),IF(AND(YEAR(MarSun1+36)=CalendarYear,MONTH(MarSun1+36)=3),MarSun1+36,""))</x:f>
        <x:v/>
      </x:c>
      <x:c r="T16" s="289" t="str">
        <x:f>IF(DAY(MarSun1)=1,IF(AND(YEAR(MarSun1+30)=CalendarYear,MONTH(MarSun1+30)=3),MarSun1+30,""),IF(AND(YEAR(MarSun1+37)=CalendarYear,MONTH(MarSun1+37)=3),MarSun1+37,""))</x:f>
        <x:v/>
      </x:c>
      <x:c r="U16" s="294" t="str">
        <x:f>IF(DAY(MarSun1)=1,IF(AND(YEAR(MarSun1+31)=CalendarYear,MONTH(MarSun1+31)=3),MarSun1+31,""),IF(AND(YEAR(MarSun1+38)=CalendarYear,MONTH(MarSun1+38)=3),MarSun1+38,""))</x:f>
        <x:v/>
      </x:c>
      <x:c r="V16" s="294" t="str">
        <x:f>IF(DAY(MarSun1)=1,IF(AND(YEAR(MarSun1+32)=CalendarYear,MONTH(MarSun1+32)=3),MarSun1+32,""),IF(AND(YEAR(MarSun1+39)=CalendarYear,MONTH(MarSun1+39)=3),MarSun1+39,""))</x:f>
        <x:v/>
      </x:c>
      <x:c r="W16" s="294" t="str">
        <x:f>IF(DAY(MarSun1)=1,IF(AND(YEAR(MarSun1+33)=CalendarYear,MONTH(MarSun1+33)=3),MarSun1+33,""),IF(AND(YEAR(MarSun1+40)=CalendarYear,MONTH(MarSun1+40)=3),MarSun1+40,""))</x:f>
        <x:v/>
      </x:c>
      <x:c r="X16" s="443" t="str">
        <x:f>IF(DAY(MarSun1)=1,IF(AND(YEAR(MarSun1+34)=CalendarYear,MONTH(MarSun1+34)=3),MarSun1+34,""),IF(AND(YEAR(MarSun1+41)=CalendarYear,MONTH(MarSun1+41)=3),MarSun1+41,""))</x:f>
        <x:v/>
      </x:c>
      <x:c r="Y16" s="442" t="str">
        <x:f>IF(DAY(MarSun1)=1,IF(AND(YEAR(MarSun1+35)=CalendarYear,MONTH(MarSun1+35)=3),MarSun1+35,""),IF(AND(YEAR(MarSun1+42)=CalendarYear,MONTH(MarSun1+42)=3),MarSun1+42,""))</x:f>
        <x:v/>
      </x:c>
      <x:c r="Z16" s="438"/>
      <x:c r="AA16" s="335" t="str">
        <x:f>IF(DAY(AprSun1)=1,IF(AND(YEAR(AprSun1+29)=CalendarYear,MONTH(AprSun1+29)=4),AprSun1+29,""),IF(AND(YEAR(AprSun1+36)=CalendarYear,MONTH(AprSun1+36)=4),AprSun1+36,""))</x:f>
        <x:v/>
      </x:c>
      <x:c r="AB16" s="289" t="str">
        <x:f>IF(DAY(AprSun1)=1,IF(AND(YEAR(AprSun1+30)=CalendarYear,MONTH(AprSun1+30)=4),AprSun1+30,""),IF(AND(YEAR(AprSun1+37)=CalendarYear,MONTH(AprSun1+37)=4),AprSun1+37,""))</x:f>
        <x:v/>
      </x:c>
      <x:c r="AC16" s="294" t="str">
        <x:f>IF(DAY(AprSun1)=1,IF(AND(YEAR(AprSun1+31)=CalendarYear,MONTH(AprSun1+31)=4),AprSun1+31,""),IF(AND(YEAR(AprSun1+38)=CalendarYear,MONTH(AprSun1+38)=4),AprSun1+38,""))</x:f>
        <x:v/>
      </x:c>
      <x:c r="AD16" s="294" t="str">
        <x:f>IF(DAY(AprSun1)=1,IF(AND(YEAR(AprSun1+32)=CalendarYear,MONTH(AprSun1+32)=4),AprSun1+32,""),IF(AND(YEAR(AprSun1+39)=CalendarYear,MONTH(AprSun1+39)=4),AprSun1+39,""))</x:f>
        <x:v/>
      </x:c>
      <x:c r="AE16" s="294" t="str">
        <x:f>IF(DAY(AprSun1)=1,IF(AND(YEAR(AprSun1+33)=CalendarYear,MONTH(AprSun1+33)=4),AprSun1+33,""),IF(AND(YEAR(AprSun1+40)=CalendarYear,MONTH(AprSun1+40)=4),AprSun1+40,""))</x:f>
        <x:v/>
      </x:c>
      <x:c r="AF16" s="443" t="str">
        <x:f>IF(DAY(AprSun1)=1,IF(AND(YEAR(AprSun1+34)=CalendarYear,MONTH(AprSun1+34)=4),AprSun1+34,""),IF(AND(YEAR(AprSun1+41)=CalendarYear,MONTH(AprSun1+41)=4),AprSun1+41,""))</x:f>
        <x:v/>
      </x:c>
      <x:c r="AG16" s="442" t="str">
        <x:f>IF(DAY(AprSun1)=1,IF(AND(YEAR(AprSun1+35)=CalendarYear,MONTH(AprSun1+35)=4),AprSun1+35,""),IF(AND(YEAR(AprSun1+42)=CalendarYear,MONTH(AprSun1+42)=4),AprSun1+42,""))</x:f>
        <x:v/>
      </x:c>
    </x:row>
    <x:row r="17" spans="1:33" s="286" customFormat="1" ht="16.2" customHeight="1">
      <x:c r="A17" s="344"/>
      <x:c r="B17" s="344"/>
      <x:c r="C17" s="318" t="s">
        <x:v>702</x:v>
      </x:c>
      <x:c r="D17" s="307"/>
      <x:c r="E17" s="308"/>
      <x:c r="F17" s="308"/>
      <x:c r="G17" s="353" t="s">
        <x:v>703</x:v>
      </x:c>
      <x:c r="H17" s="354"/>
      <x:c r="I17" s="309"/>
      <x:c r="J17" s="344"/>
      <x:c r="K17" s="318" t="s">
        <x:v>704</x:v>
      </x:c>
      <x:c r="L17" s="307"/>
      <x:c r="M17" s="308"/>
      <x:c r="N17" s="308"/>
      <x:c r="O17" s="308"/>
      <x:c r="P17" s="308"/>
      <x:c r="Q17" s="309"/>
      <x:c r="R17" s="438"/>
      <x:c r="S17" s="318" t="s">
        <x:v>705</x:v>
      </x:c>
      <x:c r="T17" s="321"/>
      <x:c r="U17" s="322"/>
      <x:c r="V17" s="322"/>
      <x:c r="W17" s="322"/>
      <x:c r="X17" s="322"/>
      <x:c r="Y17" s="323"/>
      <x:c r="Z17" s="438"/>
      <x:c r="AA17" s="318" t="s">
        <x:v>1544</x:v>
      </x:c>
      <x:c r="AB17" s="321"/>
      <x:c r="AC17" s="322"/>
      <x:c r="AD17" s="308"/>
      <x:c r="AE17" s="308"/>
      <x:c r="AF17" s="308"/>
      <x:c r="AG17" s="309"/>
    </x:row>
    <x:row r="18" spans="1:33" s="286" customFormat="1" ht="16.2" customHeight="1">
      <x:c r="A18" s="344"/>
      <x:c r="B18" s="344"/>
      <x:c r="C18" s="356" t="s">
        <x:v>842</x:v>
      </x:c>
      <x:c r="D18" s="357"/>
      <x:c r="E18" s="358"/>
      <x:c r="F18" s="358"/>
      <x:c r="G18" s="312"/>
      <x:c r="H18" s="312"/>
      <x:c r="I18" s="313"/>
      <x:c r="J18" s="344"/>
      <x:c r="K18" s="319" t="s">
        <x:v>843</x:v>
      </x:c>
      <x:c r="L18" s="311"/>
      <x:c r="M18" s="312"/>
      <x:c r="N18" s="312"/>
      <x:c r="O18" s="312"/>
      <x:c r="P18" s="312"/>
      <x:c r="Q18" s="313"/>
      <x:c r="R18" s="438"/>
      <x:c r="S18" s="319"/>
      <x:c r="T18" s="324"/>
      <x:c r="U18" s="325"/>
      <x:c r="V18" s="325"/>
      <x:c r="W18" s="325"/>
      <x:c r="X18" s="325"/>
      <x:c r="Y18" s="326"/>
      <x:c r="Z18" s="438"/>
      <x:c r="AA18" s="319"/>
      <x:c r="AB18" s="324"/>
      <x:c r="AC18" s="325"/>
      <x:c r="AD18" s="312"/>
      <x:c r="AE18" s="312"/>
      <x:c r="AF18" s="312"/>
      <x:c r="AG18" s="313"/>
    </x:row>
    <x:row r="19" spans="1:33" s="286" customFormat="1" ht="16.8" customHeight="1">
      <x:c r="A19" s="344"/>
      <x:c r="B19" s="344"/>
      <x:c r="C19" s="320" t="s">
        <x:v>706</x:v>
      </x:c>
      <x:c r="D19" s="315"/>
      <x:c r="E19" s="316"/>
      <x:c r="F19" s="316"/>
      <x:c r="G19" s="316"/>
      <x:c r="H19" s="316"/>
      <x:c r="I19" s="317"/>
      <x:c r="J19" s="344"/>
      <x:c r="K19" s="314"/>
      <x:c r="L19" s="315"/>
      <x:c r="M19" s="316"/>
      <x:c r="N19" s="316"/>
      <x:c r="O19" s="316"/>
      <x:c r="P19" s="316"/>
      <x:c r="Q19" s="317"/>
      <x:c r="R19" s="438"/>
      <x:c r="S19" s="320"/>
      <x:c r="T19" s="327"/>
      <x:c r="U19" s="328"/>
      <x:c r="V19" s="328"/>
      <x:c r="W19" s="328"/>
      <x:c r="X19" s="328"/>
      <x:c r="Y19" s="329"/>
      <x:c r="Z19" s="438"/>
      <x:c r="AA19" s="320"/>
      <x:c r="AB19" s="327"/>
      <x:c r="AC19" s="328"/>
      <x:c r="AD19" s="316"/>
      <x:c r="AE19" s="316"/>
      <x:c r="AF19" s="316"/>
      <x:c r="AG19" s="317"/>
    </x:row>
    <x:row r="20" spans="1:33" s="285" customFormat="1" ht="18" customHeight="1">
      <x:c r="A20" s="344"/>
      <x:c r="B20" s="344"/>
      <x:c r="J20" s="348"/>
      <x:c r="R20" s="348"/>
      <x:c r="Z20" s="348"/>
    </x:row>
    <x:row r="21" spans="1:33" s="304" customFormat="1" ht="25.5" customHeight="1">
      <x:c r="A21" s="344"/>
      <x:c r="B21" s="344"/>
      <x:c r="C21" s="1953" t="s">
        <x:v>4</x:v>
      </x:c>
      <x:c r="D21" s="1953"/>
      <x:c r="E21" s="1953"/>
      <x:c r="F21" s="1953"/>
      <x:c r="G21" s="1953"/>
      <x:c r="H21" s="1953"/>
      <x:c r="I21" s="1953"/>
      <x:c r="J21" s="347"/>
      <x:c r="K21" s="1953" t="s">
        <x:v>5</x:v>
      </x:c>
      <x:c r="L21" s="1953"/>
      <x:c r="M21" s="1953"/>
      <x:c r="N21" s="1953"/>
      <x:c r="O21" s="1953"/>
      <x:c r="P21" s="1953"/>
      <x:c r="Q21" s="1953"/>
      <x:c r="R21" s="347"/>
      <x:c r="S21" s="1953" t="s">
        <x:v>6</x:v>
      </x:c>
      <x:c r="T21" s="1953"/>
      <x:c r="U21" s="1953"/>
      <x:c r="V21" s="1953"/>
      <x:c r="W21" s="1953"/>
      <x:c r="X21" s="1953"/>
      <x:c r="Y21" s="1953"/>
      <x:c r="Z21" s="347"/>
      <x:c r="AA21" s="1953" t="s">
        <x:v>707</x:v>
      </x:c>
      <x:c r="AB21" s="1953"/>
      <x:c r="AC21" s="1953"/>
      <x:c r="AD21" s="1953"/>
      <x:c r="AE21" s="1953"/>
      <x:c r="AF21" s="1953"/>
      <x:c r="AG21" s="1953"/>
    </x:row>
    <x:row r="22" spans="1:33" s="284" customFormat="1" ht="26.1" customHeight="1">
      <x:c r="A22" s="344"/>
      <x:c r="B22" s="344"/>
      <x:c r="C22" s="296" t="s">
        <x:v>677</x:v>
      </x:c>
      <x:c r="D22" s="297" t="s">
        <x:v>678</x:v>
      </x:c>
      <x:c r="E22" s="297" t="s">
        <x:v>679</x:v>
      </x:c>
      <x:c r="F22" s="297" t="s">
        <x:v>680</x:v>
      </x:c>
      <x:c r="G22" s="297" t="s">
        <x:v>681</x:v>
      </x:c>
      <x:c r="H22" s="297" t="s">
        <x:v>682</x:v>
      </x:c>
      <x:c r="I22" s="298" t="s">
        <x:v>683</x:v>
      </x:c>
      <x:c r="J22" s="343"/>
      <x:c r="K22" s="296" t="s">
        <x:v>677</x:v>
      </x:c>
      <x:c r="L22" s="297" t="s">
        <x:v>678</x:v>
      </x:c>
      <x:c r="M22" s="297" t="s">
        <x:v>679</x:v>
      </x:c>
      <x:c r="N22" s="297" t="s">
        <x:v>680</x:v>
      </x:c>
      <x:c r="O22" s="297" t="s">
        <x:v>681</x:v>
      </x:c>
      <x:c r="P22" s="297" t="s">
        <x:v>682</x:v>
      </x:c>
      <x:c r="Q22" s="298" t="s">
        <x:v>683</x:v>
      </x:c>
      <x:c r="R22" s="343"/>
      <x:c r="S22" s="296" t="s">
        <x:v>677</x:v>
      </x:c>
      <x:c r="T22" s="297" t="s">
        <x:v>678</x:v>
      </x:c>
      <x:c r="U22" s="297" t="s">
        <x:v>679</x:v>
      </x:c>
      <x:c r="V22" s="297" t="s">
        <x:v>680</x:v>
      </x:c>
      <x:c r="W22" s="297" t="s">
        <x:v>681</x:v>
      </x:c>
      <x:c r="X22" s="297" t="s">
        <x:v>682</x:v>
      </x:c>
      <x:c r="Y22" s="298" t="s">
        <x:v>683</x:v>
      </x:c>
      <x:c r="Z22" s="343"/>
      <x:c r="AA22" s="296" t="s">
        <x:v>677</x:v>
      </x:c>
      <x:c r="AB22" s="297" t="s">
        <x:v>678</x:v>
      </x:c>
      <x:c r="AC22" s="297" t="s">
        <x:v>679</x:v>
      </x:c>
      <x:c r="AD22" s="297" t="s">
        <x:v>680</x:v>
      </x:c>
      <x:c r="AE22" s="297" t="s">
        <x:v>681</x:v>
      </x:c>
      <x:c r="AF22" s="297" t="s">
        <x:v>682</x:v>
      </x:c>
      <x:c r="AG22" s="298" t="s">
        <x:v>683</x:v>
      </x:c>
    </x:row>
    <x:row r="23" spans="1:33" s="441" customFormat="1" ht="26.1" customHeight="1">
      <x:c r="A23" s="438"/>
      <x:c r="B23" s="438" t="s">
        <x:v>701</x:v>
      </x:c>
      <x:c r="C23" s="331" t="str">
        <x:f>IF(DAY(MaySun1)=1,"",IF(AND(YEAR(MaySun1+1)=CalendarYear,MONTH(MaySun1+1)=5),MaySun1+1,""))</x:f>
        <x:v/>
      </x:c>
      <x:c r="D23" s="444" t="str">
        <x:f>IF(DAY(MaySun1)=1,"",IF(AND(YEAR(MaySun1+2)=CalendarYear,MONTH(MaySun1+2)=5),MaySun1+2,""))</x:f>
        <x:v/>
      </x:c>
      <x:c r="E23" s="336" t="str">
        <x:f>IF(DAY(MaySun1)=1,"",IF(AND(YEAR(MaySun1+3)=CalendarYear,MONTH(MaySun1+3)=5),MaySun1+3,""))</x:f>
        <x:v/>
      </x:c>
      <x:c r="F23" s="330" t="str">
        <x:f>IF(DAY(MaySun1)=1,"",IF(AND(YEAR(MaySun1+4)=CalendarYear,MONTH(MaySun1+4)=5),MaySun1+4,""))</x:f>
        <x:v/>
      </x:c>
      <x:c r="G23" s="330" t="str">
        <x:f>IF(DAY(MaySun1)=1,"",IF(AND(YEAR(MaySun1+5)=CalendarYear,MONTH(MaySun1+5)=5),MaySun1+5,""))</x:f>
        <x:v/>
      </x:c>
      <x:c r="H23" s="331">
        <x:f>IF(DAY(MaySun1)=1,"",IF(AND(YEAR(MaySun1+6)=CalendarYear,MONTH(MaySun1+6)=5),MaySun1+6,""))</x:f>
        <x:v>46143</x:v>
      </x:c>
      <x:c r="I23" s="331">
        <x:f>IF(DAY(MaySun1)=1,IF(AND(YEAR(MaySun1)=CalendarYear,MONTH(MaySun1)=5),MaySun1,""),IF(AND(YEAR(MaySun1+7)=CalendarYear,MONTH(MaySun1+7)=5),MaySun1+7,""))</x:f>
        <x:v>46144</x:v>
      </x:c>
      <x:c r="J23" s="438" t="s">
        <x:v>708</x:v>
      </x:c>
      <x:c r="K23" s="439" t="str">
        <x:f>IF(DAY(JunSun1)=1,"",IF(AND(YEAR(JunSun1+1)=CalendarYear,MONTH(JunSun1+1)=6),JunSun1+1,""))</x:f>
        <x:v/>
      </x:c>
      <x:c r="L23" s="440">
        <x:f>IF(DAY(JunSun1)=1,"",IF(AND(YEAR(JunSun1+2)=CalendarYear,MONTH(JunSun1+2)=6),JunSun1+2,""))</x:f>
        <x:v>46174</x:v>
      </x:c>
      <x:c r="M23" s="287">
        <x:f>IF(DAY(JunSun1)=1,"",IF(AND(YEAR(JunSun1+3)=CalendarYear,MONTH(JunSun1+3)=6),JunSun1+3,""))</x:f>
        <x:v>46175</x:v>
      </x:c>
      <x:c r="N23" s="287">
        <x:f>IF(DAY(JunSun1)=1,"",IF(AND(YEAR(JunSun1+4)=CalendarYear,MONTH(JunSun1+4)=6),JunSun1+4,""))</x:f>
        <x:v>46176</x:v>
      </x:c>
      <x:c r="O23" s="287">
        <x:f>IF(DAY(JunSun1)=1,"",IF(AND(YEAR(JunSun1+5)=CalendarYear,MONTH(JunSun1+5)=6),JunSun1+5,""))</x:f>
        <x:v>46177</x:v>
      </x:c>
      <x:c r="P23" s="288">
        <x:f>IF(DAY(JunSun1)=1,"",IF(AND(YEAR(JunSun1+6)=CalendarYear,MONTH(JunSun1+6)=6),JunSun1+6,""))</x:f>
        <x:v>46178</x:v>
      </x:c>
      <x:c r="Q23" s="331">
        <x:f>IF(DAY(JunSun1)=1,IF(AND(YEAR(JunSun1)=CalendarYear,MONTH(JunSun1)=6),JunSun1,""),IF(AND(YEAR(JunSun1+7)=CalendarYear,MONTH(JunSun1+7)=6),JunSun1+7,""))</x:f>
        <x:v>46179</x:v>
      </x:c>
      <x:c r="R23" s="438" t="s">
        <x:v>709</x:v>
      </x:c>
      <x:c r="S23" s="439" t="str">
        <x:f>IF(DAY(JulSun1)=1,"",IF(AND(YEAR(JulSun1+1)=CalendarYear,MONTH(JulSun1+1)=7),JulSun1+1,""))</x:f>
        <x:v/>
      </x:c>
      <x:c r="T23" s="440" t="str">
        <x:f>IF(DAY(JulSun1)=1,"",IF(AND(YEAR(JulSun1+2)=CalendarYear,MONTH(JulSun1+2)=7),JulSun1+2,""))</x:f>
        <x:v/>
      </x:c>
      <x:c r="U23" s="287" t="str">
        <x:f>IF(DAY(JulSun1)=1,"",IF(AND(YEAR(JulSun1+3)=CalendarYear,MONTH(JulSun1+3)=7),JulSun1+3,""))</x:f>
        <x:v/>
      </x:c>
      <x:c r="V23" s="287">
        <x:f>IF(DAY(JulSun1)=1,"",IF(AND(YEAR(JulSun1+4)=CalendarYear,MONTH(JulSun1+4)=7),JulSun1+4,""))</x:f>
        <x:v>46204</x:v>
      </x:c>
      <x:c r="W23" s="287">
        <x:f>IF(DAY(JulSun1)=1,"",IF(AND(YEAR(JulSun1+5)=CalendarYear,MONTH(JulSun1+5)=7),JulSun1+5,""))</x:f>
        <x:v>46205</x:v>
      </x:c>
      <x:c r="X23" s="288">
        <x:f>IF(DAY(JulSun1)=1,"",IF(AND(YEAR(JulSun1+6)=CalendarYear,MONTH(JulSun1+6)=7),JulSun1+6,""))</x:f>
        <x:v>46206</x:v>
      </x:c>
      <x:c r="Y23" s="331">
        <x:f>IF(DAY(JulSun1)=1,IF(AND(YEAR(JulSun1)=CalendarYear,MONTH(JulSun1)=7),JulSun1,""),IF(AND(YEAR(JulSun1+7)=CalendarYear,MONTH(JulSun1+7)=7),JulSun1+7,""))</x:f>
        <x:v>46207</x:v>
      </x:c>
      <x:c r="Z23" s="438" t="s">
        <x:v>710</x:v>
      </x:c>
      <x:c r="AA23" s="439" t="str">
        <x:f>IF(DAY(AugSun1)=1,"",IF(AND(YEAR(AugSun1+1)=CalendarYear,MONTH(AugSun1+1)=8),AugSun1+1,""))</x:f>
        <x:v/>
      </x:c>
      <x:c r="AB23" s="440" t="str">
        <x:f>IF(DAY(AugSun1)=1,"",IF(AND(YEAR(AugSun1+2)=CalendarYear,MONTH(AugSun1+2)=8),AugSun1+2,""))</x:f>
        <x:v/>
      </x:c>
      <x:c r="AC23" s="287" t="str">
        <x:f>IF(DAY(AugSun1)=1,"",IF(AND(YEAR(AugSun1+3)=CalendarYear,MONTH(AugSun1+3)=8),AugSun1+3,""))</x:f>
        <x:v/>
      </x:c>
      <x:c r="AD23" s="287" t="str">
        <x:f>IF(DAY(AugSun1)=1,"",IF(AND(YEAR(AugSun1+4)=CalendarYear,MONTH(AugSun1+4)=8),AugSun1+4,""))</x:f>
        <x:v/>
      </x:c>
      <x:c r="AE23" s="287" t="str">
        <x:f>IF(DAY(AugSun1)=1,"",IF(AND(YEAR(AugSun1+5)=CalendarYear,MONTH(AugSun1+5)=8),AugSun1+5,""))</x:f>
        <x:v/>
      </x:c>
      <x:c r="AF23" s="724" t="str">
        <x:f>IF(DAY(AugSun1)=1,"",IF(AND(YEAR(AugSun1+6)=CalendarYear,MONTH(AugSun1+6)=8),AugSun1+6,""))</x:f>
        <x:v/>
      </x:c>
      <x:c r="AG23" s="331">
        <x:f>IF(DAY(AugSun1)=1,IF(AND(YEAR(AugSun1)=CalendarYear,MONTH(AugSun1)=8),AugSun1,""),IF(AND(YEAR(AugSun1+7)=CalendarYear,MONTH(AugSun1+7)=8),AugSun1+7,""))</x:f>
        <x:v>46235</x:v>
      </x:c>
    </x:row>
    <x:row r="24" spans="1:33" s="441" customFormat="1" ht="26.1" customHeight="1">
      <x:c r="A24" s="438"/>
      <x:c r="B24" s="438" t="s">
        <x:v>711</x:v>
      </x:c>
      <x:c r="C24" s="332">
        <x:f>IF(DAY(MaySun1)=1,IF(AND(YEAR(MaySun1+1)=CalendarYear,MONTH(MaySun1+1)=5),MaySun1+1,""),IF(AND(YEAR(MaySun1+8)=CalendarYear,MONTH(MaySun1+8)=5),MaySun1+8,""))</x:f>
        <x:v>46145</x:v>
      </x:c>
      <x:c r="D24" s="290">
        <x:f>IF(DAY(MaySun1)=1,IF(AND(YEAR(MaySun1+2)=CalendarYear,MONTH(MaySun1+2)=5),MaySun1+2,""),IF(AND(YEAR(MaySun1+9)=CalendarYear,MONTH(MaySun1+9)=5),MaySun1+9,""))</x:f>
        <x:v>46146</x:v>
      </x:c>
      <x:c r="E24" s="721">
        <x:f>IF(DAY(MaySun1)=1,IF(AND(YEAR(MaySun1+3)=CalendarYear,MONTH(MaySun1+3)=5),MaySun1+3,""),IF(AND(YEAR(MaySun1+10)=CalendarYear,MONTH(MaySun1+10)=5),MaySun1+10,""))</x:f>
        <x:v>46147</x:v>
      </x:c>
      <x:c r="F24" s="720">
        <x:f>IF(DAY(MaySun1)=1,IF(AND(YEAR(MaySun1+4)=CalendarYear,MONTH(MaySun1+4)=5),MaySun1+4,""),IF(AND(YEAR(MaySun1+11)=CalendarYear,MONTH(MaySun1+11)=5),MaySun1+11,""))</x:f>
        <x:v>46148</x:v>
      </x:c>
      <x:c r="G24" s="290">
        <x:f>IF(DAY(MaySun1)=1,IF(AND(YEAR(MaySun1+5)=CalendarYear,MONTH(MaySun1+5)=5),MaySun1+5,""),IF(AND(YEAR(MaySun1+12)=CalendarYear,MONTH(MaySun1+12)=5),MaySun1+12,""))</x:f>
        <x:v>46149</x:v>
      </x:c>
      <x:c r="H24" s="291">
        <x:f>IF(DAY(MaySun1)=1,IF(AND(YEAR(MaySun1+6)=CalendarYear,MONTH(MaySun1+6)=5),MaySun1+6,""),IF(AND(YEAR(MaySun1+13)=CalendarYear,MONTH(MaySun1+13)=5),MaySun1+13,""))</x:f>
        <x:v>46150</x:v>
      </x:c>
      <x:c r="I24" s="332">
        <x:f>IF(DAY(MaySun1)=1,IF(AND(YEAR(MaySun1+7)=CalendarYear,MONTH(MaySun1+7)=5),MaySun1+7,""),IF(AND(YEAR(MaySun1+14)=CalendarYear,MONTH(MaySun1+14)=5),MaySun1+14,""))</x:f>
        <x:v>46151</x:v>
      </x:c>
      <x:c r="J24" s="438" t="s">
        <x:v>712</x:v>
      </x:c>
      <x:c r="K24" s="335">
        <x:f>IF(DAY(JunSun1)=1,IF(AND(YEAR(JunSun1+1)=CalendarYear,MONTH(JunSun1+1)=6),JunSun1+1,""),IF(AND(YEAR(JunSun1+8)=CalendarYear,MONTH(JunSun1+8)=6),JunSun1+8,""))</x:f>
        <x:v>46180</x:v>
      </x:c>
      <x:c r="L24" s="289">
        <x:f>IF(DAY(JunSun1)=1,IF(AND(YEAR(JunSun1+2)=CalendarYear,MONTH(JunSun1+2)=6),JunSun1+2,""),IF(AND(YEAR(JunSun1+9)=CalendarYear,MONTH(JunSun1+9)=6),JunSun1+9,""))</x:f>
        <x:v>46181</x:v>
      </x:c>
      <x:c r="M24" s="289">
        <x:f>IF(DAY(JunSun1)=1,IF(AND(YEAR(JunSun1+3)=CalendarYear,MONTH(JunSun1+3)=6),JunSun1+3,""),IF(AND(YEAR(JunSun1+10)=CalendarYear,MONTH(JunSun1+10)=6),JunSun1+10,""))</x:f>
        <x:v>46182</x:v>
      </x:c>
      <x:c r="N24" s="290">
        <x:f>IF(DAY(JunSun1)=1,IF(AND(YEAR(JunSun1+4)=CalendarYear,MONTH(JunSun1+4)=6),JunSun1+4,""),IF(AND(YEAR(JunSun1+11)=CalendarYear,MONTH(JunSun1+11)=6),JunSun1+11,""))</x:f>
        <x:v>46183</x:v>
      </x:c>
      <x:c r="O24" s="290">
        <x:f>IF(DAY(JunSun1)=1,IF(AND(YEAR(JunSun1+5)=CalendarYear,MONTH(JunSun1+5)=6),JunSun1+5,""),IF(AND(YEAR(JunSun1+12)=CalendarYear,MONTH(JunSun1+12)=6),JunSun1+12,""))</x:f>
        <x:v>46184</x:v>
      </x:c>
      <x:c r="P24" s="291">
        <x:f>IF(DAY(JunSun1)=1,IF(AND(YEAR(JunSun1+6)=CalendarYear,MONTH(JunSun1+6)=6),JunSun1+6,""),IF(AND(YEAR(JunSun1+13)=CalendarYear,MONTH(JunSun1+13)=6),JunSun1+13,""))</x:f>
        <x:v>46185</x:v>
      </x:c>
      <x:c r="Q24" s="332">
        <x:f>IF(DAY(JunSun1)=1,IF(AND(YEAR(JunSun1+7)=CalendarYear,MONTH(JunSun1+7)=6),JunSun1+7,""),IF(AND(YEAR(JunSun1+14)=CalendarYear,MONTH(JunSun1+14)=6),JunSun1+14,""))</x:f>
        <x:v>46186</x:v>
      </x:c>
      <x:c r="R24" s="438" t="s">
        <x:v>713</x:v>
      </x:c>
      <x:c r="S24" s="335">
        <x:f>IF(DAY(JulSun1)=1,IF(AND(YEAR(JulSun1+1)=CalendarYear,MONTH(JulSun1+1)=7),JulSun1+1,""),IF(AND(YEAR(JulSun1+8)=CalendarYear,MONTH(JulSun1+8)=7),JulSun1+8,""))</x:f>
        <x:v>46208</x:v>
      </x:c>
      <x:c r="T24" s="289">
        <x:f>IF(DAY(JulSun1)=1,IF(AND(YEAR(JulSun1+2)=CalendarYear,MONTH(JulSun1+2)=7),JulSun1+2,""),IF(AND(YEAR(JulSun1+9)=CalendarYear,MONTH(JulSun1+9)=7),JulSun1+9,""))</x:f>
        <x:v>46209</x:v>
      </x:c>
      <x:c r="U24" s="289">
        <x:f>IF(DAY(JulSun1)=1,IF(AND(YEAR(JulSun1+3)=CalendarYear,MONTH(JulSun1+3)=7),JulSun1+3,""),IF(AND(YEAR(JulSun1+10)=CalendarYear,MONTH(JulSun1+10)=7),JulSun1+10,""))</x:f>
        <x:v>46210</x:v>
      </x:c>
      <x:c r="V24" s="290">
        <x:f>IF(DAY(JulSun1)=1,IF(AND(YEAR(JulSun1+4)=CalendarYear,MONTH(JulSun1+4)=7),JulSun1+4,""),IF(AND(YEAR(JulSun1+11)=CalendarYear,MONTH(JulSun1+11)=7),JulSun1+11,""))</x:f>
        <x:v>46211</x:v>
      </x:c>
      <x:c r="W24" s="290">
        <x:f>IF(DAY(JulSun1)=1,IF(AND(YEAR(JulSun1+5)=CalendarYear,MONTH(JulSun1+5)=7),JulSun1+5,""),IF(AND(YEAR(JulSun1+12)=CalendarYear,MONTH(JulSun1+12)=7),JulSun1+12,""))</x:f>
        <x:v>46212</x:v>
      </x:c>
      <x:c r="X24" s="291">
        <x:f>IF(DAY(JulSun1)=1,IF(AND(YEAR(JulSun1+6)=CalendarYear,MONTH(JulSun1+6)=7),JulSun1+6,""),IF(AND(YEAR(JulSun1+13)=CalendarYear,MONTH(JulSun1+13)=7),JulSun1+13,""))</x:f>
        <x:v>46213</x:v>
      </x:c>
      <x:c r="Y24" s="332">
        <x:f>IF(DAY(JulSun1)=1,IF(AND(YEAR(JulSun1+7)=CalendarYear,MONTH(JulSun1+7)=7),JulSun1+7,""),IF(AND(YEAR(JulSun1+14)=CalendarYear,MONTH(JulSun1+14)=7),JulSun1+14,""))</x:f>
        <x:v>46214</x:v>
      </x:c>
      <x:c r="Z24" s="438" t="s">
        <x:v>714</x:v>
      </x:c>
      <x:c r="AA24" s="335">
        <x:f>IF(DAY(AugSun1)=1,IF(AND(YEAR(AugSun1+1)=CalendarYear,MONTH(AugSun1+1)=8),AugSun1+1,""),IF(AND(YEAR(AugSun1+8)=CalendarYear,MONTH(AugSun1+8)=8),AugSun1+8,""))</x:f>
        <x:v>46236</x:v>
      </x:c>
      <x:c r="AB24" s="727">
        <x:f>IF(DAY(AugSun1)=1,IF(AND(YEAR(AugSun1+2)=CalendarYear,MONTH(AugSun1+2)=8),AugSun1+2,""),IF(AND(YEAR(AugSun1+9)=CalendarYear,MONTH(AugSun1+9)=8),AugSun1+9,""))</x:f>
        <x:v>46237</x:v>
      </x:c>
      <x:c r="AC24" s="727">
        <x:f>IF(DAY(AugSun1)=1,IF(AND(YEAR(AugSun1+3)=CalendarYear,MONTH(AugSun1+3)=8),AugSun1+3,""),IF(AND(YEAR(AugSun1+10)=CalendarYear,MONTH(AugSun1+10)=8),AugSun1+10,""))</x:f>
        <x:v>46238</x:v>
      </x:c>
      <x:c r="AD24" s="728">
        <x:f>IF(DAY(AugSun1)=1,IF(AND(YEAR(AugSun1+4)=CalendarYear,MONTH(AugSun1+4)=8),AugSun1+4,""),IF(AND(YEAR(AugSun1+11)=CalendarYear,MONTH(AugSun1+11)=8),AugSun1+11,""))</x:f>
        <x:v>46239</x:v>
      </x:c>
      <x:c r="AE24" s="728">
        <x:f>IF(DAY(AugSun1)=1,IF(AND(YEAR(AugSun1+5)=CalendarYear,MONTH(AugSun1+5)=8),AugSun1+5,""),IF(AND(YEAR(AugSun1+12)=CalendarYear,MONTH(AugSun1+12)=8),AugSun1+12,""))</x:f>
        <x:v>46240</x:v>
      </x:c>
      <x:c r="AF24" s="729">
        <x:f>IF(DAY(AugSun1)=1,IF(AND(YEAR(AugSun1+6)=CalendarYear,MONTH(AugSun1+6)=8),AugSun1+6,""),IF(AND(YEAR(AugSun1+13)=CalendarYear,MONTH(AugSun1+13)=8),AugSun1+13,""))</x:f>
        <x:v>46241</x:v>
      </x:c>
      <x:c r="AG24" s="332">
        <x:f>IF(DAY(AugSun1)=1,IF(AND(YEAR(AugSun1+7)=CalendarYear,MONTH(AugSun1+7)=8),AugSun1+7,""),IF(AND(YEAR(AugSun1+14)=CalendarYear,MONTH(AugSun1+14)=8),AugSun1+14,""))</x:f>
        <x:v>46242</x:v>
      </x:c>
    </x:row>
    <x:row r="25" spans="1:33" s="441" customFormat="1" ht="26.1" customHeight="1">
      <x:c r="A25" s="438"/>
      <x:c r="B25" s="438" t="s">
        <x:v>715</x:v>
      </x:c>
      <x:c r="C25" s="333">
        <x:f>IF(DAY(MaySun1)=1,IF(AND(YEAR(MaySun1+8)=CalendarYear,MONTH(MaySun1+8)=5),MaySun1+8,""),IF(AND(YEAR(MaySun1+15)=CalendarYear,MONTH(MaySun1+15)=5),MaySun1+15,""))</x:f>
        <x:v>46152</x:v>
      </x:c>
      <x:c r="D25" s="290">
        <x:f>IF(DAY(MaySun1)=1,IF(AND(YEAR(MaySun1+9)=CalendarYear,MONTH(MaySun1+9)=5),MaySun1+9,""),IF(AND(YEAR(MaySun1+16)=CalendarYear,MONTH(MaySun1+16)=5),MaySun1+16,""))</x:f>
        <x:v>46153</x:v>
      </x:c>
      <x:c r="E25" s="289">
        <x:f>IF(DAY(MaySun1)=1,IF(AND(YEAR(MaySun1+10)=CalendarYear,MONTH(MaySun1+10)=5),MaySun1+10,""),IF(AND(YEAR(MaySun1+17)=CalendarYear,MONTH(MaySun1+17)=5),MaySun1+17,""))</x:f>
        <x:v>46154</x:v>
      </x:c>
      <x:c r="F25" s="289">
        <x:f>IF(DAY(MaySun1)=1,IF(AND(YEAR(MaySun1+11)=CalendarYear,MONTH(MaySun1+11)=5),MaySun1+11,""),IF(AND(YEAR(MaySun1+18)=CalendarYear,MONTH(MaySun1+18)=5),MaySun1+18,""))</x:f>
        <x:v>46155</x:v>
      </x:c>
      <x:c r="G25" s="292">
        <x:f>IF(DAY(MaySun1)=1,IF(AND(YEAR(MaySun1+12)=CalendarYear,MONTH(MaySun1+12)=5),MaySun1+12,""),IF(AND(YEAR(MaySun1+19)=CalendarYear,MONTH(MaySun1+19)=5),MaySun1+19,""))</x:f>
        <x:v>46156</x:v>
      </x:c>
      <x:c r="H25" s="292">
        <x:f>IF(DAY(MaySun1)=1,IF(AND(YEAR(MaySun1+13)=CalendarYear,MONTH(MaySun1+13)=5),MaySun1+13,""),IF(AND(YEAR(MaySun1+20)=CalendarYear,MONTH(MaySun1+20)=5),MaySun1+20,""))</x:f>
        <x:v>46157</x:v>
      </x:c>
      <x:c r="I25" s="333">
        <x:f>IF(DAY(MaySun1)=1,IF(AND(YEAR(MaySun1+14)=CalendarYear,MONTH(MaySun1+14)=5),MaySun1+14,""),IF(AND(YEAR(MaySun1+21)=CalendarYear,MONTH(MaySun1+21)=5),MaySun1+21,""))</x:f>
        <x:v>46158</x:v>
      </x:c>
      <x:c r="J25" s="438" t="s">
        <x:v>716</x:v>
      </x:c>
      <x:c r="K25" s="333">
        <x:f>IF(DAY(JunSun1)=1,IF(AND(YEAR(JunSun1+8)=CalendarYear,MONTH(JunSun1+8)=6),JunSun1+8,""),IF(AND(YEAR(JunSun1+15)=CalendarYear,MONTH(JunSun1+15)=6),JunSun1+15,""))</x:f>
        <x:v>46187</x:v>
      </x:c>
      <x:c r="L25" s="290">
        <x:f>IF(DAY(JunSun1)=1,IF(AND(YEAR(JunSun1+9)=CalendarYear,MONTH(JunSun1+9)=6),JunSun1+9,""),IF(AND(YEAR(JunSun1+16)=CalendarYear,MONTH(JunSun1+16)=6),JunSun1+16,""))</x:f>
        <x:v>46188</x:v>
      </x:c>
      <x:c r="M25" s="289">
        <x:f>IF(DAY(JunSun1)=1,IF(AND(YEAR(JunSun1+10)=CalendarYear,MONTH(JunSun1+10)=6),JunSun1+10,""),IF(AND(YEAR(JunSun1+17)=CalendarYear,MONTH(JunSun1+17)=6),JunSun1+17,""))</x:f>
        <x:v>46189</x:v>
      </x:c>
      <x:c r="N25" s="289">
        <x:f>IF(DAY(JunSun1)=1,IF(AND(YEAR(JunSun1+11)=CalendarYear,MONTH(JunSun1+11)=6),JunSun1+11,""),IF(AND(YEAR(JunSun1+18)=CalendarYear,MONTH(JunSun1+18)=6),JunSun1+18,""))</x:f>
        <x:v>46190</x:v>
      </x:c>
      <x:c r="O25" s="292">
        <x:f>IF(DAY(JunSun1)=1,IF(AND(YEAR(JunSun1+12)=CalendarYear,MONTH(JunSun1+12)=6),JunSun1+12,""),IF(AND(YEAR(JunSun1+19)=CalendarYear,MONTH(JunSun1+19)=6),JunSun1+19,""))</x:f>
        <x:v>46191</x:v>
      </x:c>
      <x:c r="P25" s="292">
        <x:f>IF(DAY(JunSun1)=1,IF(AND(YEAR(JunSun1+13)=CalendarYear,MONTH(JunSun1+13)=6),JunSun1+13,""),IF(AND(YEAR(JunSun1+20)=CalendarYear,MONTH(JunSun1+20)=6),JunSun1+20,""))</x:f>
        <x:v>46192</x:v>
      </x:c>
      <x:c r="Q25" s="333">
        <x:f>IF(DAY(JunSun1)=1,IF(AND(YEAR(JunSun1+14)=CalendarYear,MONTH(JunSun1+14)=6),JunSun1+14,""),IF(AND(YEAR(JunSun1+21)=CalendarYear,MONTH(JunSun1+21)=6),JunSun1+21,""))</x:f>
        <x:v>46193</x:v>
      </x:c>
      <x:c r="R25" s="438" t="s">
        <x:v>717</x:v>
      </x:c>
      <x:c r="S25" s="333">
        <x:f>IF(DAY(JulSun1)=1,IF(AND(YEAR(JulSun1+8)=CalendarYear,MONTH(JulSun1+8)=7),JulSun1+8,""),IF(AND(YEAR(JulSun1+15)=CalendarYear,MONTH(JulSun1+15)=7),JulSun1+15,""))</x:f>
        <x:v>46215</x:v>
      </x:c>
      <x:c r="T25" s="290">
        <x:f>IF(DAY(JulSun1)=1,IF(AND(YEAR(JulSun1+9)=CalendarYear,MONTH(JulSun1+9)=7),JulSun1+9,""),IF(AND(YEAR(JulSun1+16)=CalendarYear,MONTH(JulSun1+16)=7),JulSun1+16,""))</x:f>
        <x:v>46216</x:v>
      </x:c>
      <x:c r="U25" s="289">
        <x:f>IF(DAY(JulSun1)=1,IF(AND(YEAR(JulSun1+10)=CalendarYear,MONTH(JulSun1+10)=7),JulSun1+10,""),IF(AND(YEAR(JulSun1+17)=CalendarYear,MONTH(JulSun1+17)=7),JulSun1+17,""))</x:f>
        <x:v>46217</x:v>
      </x:c>
      <x:c r="V25" s="289">
        <x:f>IF(DAY(JulSun1)=1,IF(AND(YEAR(JulSun1+11)=CalendarYear,MONTH(JulSun1+11)=7),JulSun1+11,""),IF(AND(YEAR(JulSun1+18)=CalendarYear,MONTH(JulSun1+18)=7),JulSun1+18,""))</x:f>
        <x:v>46218</x:v>
      </x:c>
      <x:c r="W25" s="292">
        <x:f>IF(DAY(JulSun1)=1,IF(AND(YEAR(JulSun1+12)=CalendarYear,MONTH(JulSun1+12)=7),JulSun1+12,""),IF(AND(YEAR(JulSun1+19)=CalendarYear,MONTH(JulSun1+19)=7),JulSun1+19,""))</x:f>
        <x:v>46219</x:v>
      </x:c>
      <x:c r="X25" s="292">
        <x:f>IF(DAY(JulSun1)=1,IF(AND(YEAR(JulSun1+13)=CalendarYear,MONTH(JulSun1+13)=7),JulSun1+13,""),IF(AND(YEAR(JulSun1+20)=CalendarYear,MONTH(JulSun1+20)=7),JulSun1+20,""))</x:f>
        <x:v>46220</x:v>
      </x:c>
      <x:c r="Y25" s="333">
        <x:f>IF(DAY(JulSun1)=1,IF(AND(YEAR(JulSun1+14)=CalendarYear,MONTH(JulSun1+14)=7),JulSun1+14,""),IF(AND(YEAR(JulSun1+21)=CalendarYear,MONTH(JulSun1+21)=7),JulSun1+21,""))</x:f>
        <x:v>46221</x:v>
      </x:c>
      <x:c r="Z25" s="438" t="s">
        <x:v>718</x:v>
      </x:c>
      <x:c r="AA25" s="333">
        <x:f>IF(DAY(AugSun1)=1,IF(AND(YEAR(AugSun1+8)=CalendarYear,MONTH(AugSun1+8)=8),AugSun1+8,""),IF(AND(YEAR(AugSun1+15)=CalendarYear,MONTH(AugSun1+15)=8),AugSun1+15,""))</x:f>
        <x:v>46243</x:v>
      </x:c>
      <x:c r="AB25" s="290">
        <x:f>IF(DAY(AugSun1)=1,IF(AND(YEAR(AugSun1+9)=CalendarYear,MONTH(AugSun1+9)=8),AugSun1+9,""),IF(AND(YEAR(AugSun1+16)=CalendarYear,MONTH(AugSun1+16)=8),AugSun1+16,""))</x:f>
        <x:v>46244</x:v>
      </x:c>
      <x:c r="AC25" s="289">
        <x:f>IF(DAY(AugSun1)=1,IF(AND(YEAR(AugSun1+10)=CalendarYear,MONTH(AugSun1+10)=8),AugSun1+10,""),IF(AND(YEAR(AugSun1+17)=CalendarYear,MONTH(AugSun1+17)=8),AugSun1+17,""))</x:f>
        <x:v>46245</x:v>
      </x:c>
      <x:c r="AD25" s="289">
        <x:f>IF(DAY(AugSun1)=1,IF(AND(YEAR(AugSun1+11)=CalendarYear,MONTH(AugSun1+11)=8),AugSun1+11,""),IF(AND(YEAR(AugSun1+18)=CalendarYear,MONTH(AugSun1+18)=8),AugSun1+18,""))</x:f>
        <x:v>46246</x:v>
      </x:c>
      <x:c r="AE25" s="292">
        <x:f>IF(DAY(AugSun1)=1,IF(AND(YEAR(AugSun1+12)=CalendarYear,MONTH(AugSun1+12)=8),AugSun1+12,""),IF(AND(YEAR(AugSun1+19)=CalendarYear,MONTH(AugSun1+19)=8),AugSun1+19,""))</x:f>
        <x:v>46247</x:v>
      </x:c>
      <x:c r="AF25" s="292">
        <x:f>IF(DAY(AugSun1)=1,IF(AND(YEAR(AugSun1+13)=CalendarYear,MONTH(AugSun1+13)=8),AugSun1+13,""),IF(AND(YEAR(AugSun1+20)=CalendarYear,MONTH(AugSun1+20)=8),AugSun1+20,""))</x:f>
        <x:v>46248</x:v>
      </x:c>
      <x:c r="AG25" s="333">
        <x:f>IF(DAY(AugSun1)=1,IF(AND(YEAR(AugSun1+14)=CalendarYear,MONTH(AugSun1+14)=8),AugSun1+14,""),IF(AND(YEAR(AugSun1+21)=CalendarYear,MONTH(AugSun1+21)=8),AugSun1+21,""))</x:f>
        <x:v>46249</x:v>
      </x:c>
    </x:row>
    <x:row r="26" spans="1:33" s="441" customFormat="1" ht="26.1" customHeight="1">
      <x:c r="A26" s="438"/>
      <x:c r="B26" s="438" t="s">
        <x:v>719</x:v>
      </x:c>
      <x:c r="C26" s="333">
        <x:f>IF(DAY(MaySun1)=1,IF(AND(YEAR(MaySun1+15)=CalendarYear,MONTH(MaySun1+15)=5),MaySun1+15,""),IF(AND(YEAR(MaySun1+22)=CalendarYear,MONTH(MaySun1+22)=5),MaySun1+22,""))</x:f>
        <x:v>46159</x:v>
      </x:c>
      <x:c r="D26" s="291">
        <x:f>IF(DAY(MaySun1)=1,IF(AND(YEAR(MaySun1+16)=CalendarYear,MONTH(MaySun1+16)=5),MaySun1+16,""),IF(AND(YEAR(MaySun1+23)=CalendarYear,MONTH(MaySun1+23)=5),MaySun1+23,""))</x:f>
        <x:v>46160</x:v>
      </x:c>
      <x:c r="E26" s="291">
        <x:f>IF(DAY(MaySun1)=1,IF(AND(YEAR(MaySun1+17)=CalendarYear,MONTH(MaySun1+17)=5),MaySun1+17,""),IF(AND(YEAR(MaySun1+24)=CalendarYear,MONTH(MaySun1+24)=5),MaySun1+24,""))</x:f>
        <x:v>46161</x:v>
      </x:c>
      <x:c r="F26" s="290">
        <x:f>IF(DAY(MaySun1)=1,IF(AND(YEAR(MaySun1+18)=CalendarYear,MONTH(MaySun1+18)=5),MaySun1+18,""),IF(AND(YEAR(MaySun1+25)=CalendarYear,MONTH(MaySun1+25)=5),MaySun1+25,""))</x:f>
        <x:v>46162</x:v>
      </x:c>
      <x:c r="G26" s="293">
        <x:f>IF(DAY(MaySun1)=1,IF(AND(YEAR(MaySun1+19)=CalendarYear,MONTH(MaySun1+19)=5),MaySun1+19,""),IF(AND(YEAR(MaySun1+26)=CalendarYear,MONTH(MaySun1+26)=5),MaySun1+26,""))</x:f>
        <x:v>46163</x:v>
      </x:c>
      <x:c r="H26" s="290">
        <x:f>IF(DAY(MaySun1)=1,IF(AND(YEAR(MaySun1+20)=CalendarYear,MONTH(MaySun1+20)=5),MaySun1+20,""),IF(AND(YEAR(MaySun1+27)=CalendarYear,MONTH(MaySun1+27)=5),MaySun1+27,""))</x:f>
        <x:v>46164</x:v>
      </x:c>
      <x:c r="I26" s="333">
        <x:f>IF(DAY(MaySun1)=1,IF(AND(YEAR(MaySun1+21)=CalendarYear,MONTH(MaySun1+21)=5),MaySun1+21,""),IF(AND(YEAR(MaySun1+28)=CalendarYear,MONTH(MaySun1+28)=5),MaySun1+28,""))</x:f>
        <x:v>46165</x:v>
      </x:c>
      <x:c r="J26" s="438" t="s">
        <x:v>720</x:v>
      </x:c>
      <x:c r="K26" s="332">
        <x:f>IF(DAY(JunSun1)=1,IF(AND(YEAR(JunSun1+15)=CalendarYear,MONTH(JunSun1+15)=6),JunSun1+15,""),IF(AND(YEAR(JunSun1+22)=CalendarYear,MONTH(JunSun1+22)=6),JunSun1+22,""))</x:f>
        <x:v>46194</x:v>
      </x:c>
      <x:c r="L26" s="291">
        <x:f>IF(DAY(JunSun1)=1,IF(AND(YEAR(JunSun1+16)=CalendarYear,MONTH(JunSun1+16)=6),JunSun1+16,""),IF(AND(YEAR(JunSun1+23)=CalendarYear,MONTH(JunSun1+23)=6),JunSun1+23,""))</x:f>
        <x:v>46195</x:v>
      </x:c>
      <x:c r="M26" s="291">
        <x:f>IF(DAY(JunSun1)=1,IF(AND(YEAR(JunSun1+17)=CalendarYear,MONTH(JunSun1+17)=6),JunSun1+17,""),IF(AND(YEAR(JunSun1+24)=CalendarYear,MONTH(JunSun1+24)=6),JunSun1+24,""))</x:f>
        <x:v>46196</x:v>
      </x:c>
      <x:c r="N26" s="290">
        <x:f>IF(DAY(JunSun1)=1,IF(AND(YEAR(JunSun1+18)=CalendarYear,MONTH(JunSun1+18)=6),JunSun1+18,""),IF(AND(YEAR(JunSun1+25)=CalendarYear,MONTH(JunSun1+25)=6),JunSun1+25,""))</x:f>
        <x:v>46197</x:v>
      </x:c>
      <x:c r="O26" s="293">
        <x:f>IF(DAY(JunSun1)=1,IF(AND(YEAR(JunSun1+19)=CalendarYear,MONTH(JunSun1+19)=6),JunSun1+19,""),IF(AND(YEAR(JunSun1+26)=CalendarYear,MONTH(JunSun1+26)=6),JunSun1+26,""))</x:f>
        <x:v>46198</x:v>
      </x:c>
      <x:c r="P26" s="290">
        <x:f>IF(DAY(JunSun1)=1,IF(AND(YEAR(JunSun1+20)=CalendarYear,MONTH(JunSun1+20)=6),JunSun1+20,""),IF(AND(YEAR(JunSun1+27)=CalendarYear,MONTH(JunSun1+27)=6),JunSun1+27,""))</x:f>
        <x:v>46199</x:v>
      </x:c>
      <x:c r="Q26" s="333">
        <x:f>IF(DAY(JunSun1)=1,IF(AND(YEAR(JunSun1+21)=CalendarYear,MONTH(JunSun1+21)=6),JunSun1+21,""),IF(AND(YEAR(JunSun1+28)=CalendarYear,MONTH(JunSun1+28)=6),JunSun1+28,""))</x:f>
        <x:v>46200</x:v>
      </x:c>
      <x:c r="R26" s="438" t="s">
        <x:v>721</x:v>
      </x:c>
      <x:c r="S26" s="332">
        <x:f>IF(DAY(JulSun1)=1,IF(AND(YEAR(JulSun1+15)=CalendarYear,MONTH(JulSun1+15)=7),JulSun1+15,""),IF(AND(YEAR(JulSun1+22)=CalendarYear,MONTH(JulSun1+22)=7),JulSun1+22,""))</x:f>
        <x:v>46222</x:v>
      </x:c>
      <x:c r="T26" s="722">
        <x:f>IF(DAY(JulSun1)=1,IF(AND(YEAR(JulSun1+16)=CalendarYear,MONTH(JulSun1+16)=7),JulSun1+16,""),IF(AND(YEAR(JulSun1+23)=CalendarYear,MONTH(JulSun1+23)=7),JulSun1+23,""))</x:f>
        <x:v>46223</x:v>
      </x:c>
      <x:c r="U26" s="723">
        <x:f>IF(DAY(JulSun1)=1,IF(AND(YEAR(JulSun1+17)=CalendarYear,MONTH(JulSun1+17)=7),JulSun1+17,""),IF(AND(YEAR(JulSun1+24)=CalendarYear,MONTH(JulSun1+24)=7),JulSun1+24,""))</x:f>
        <x:v>46224</x:v>
      </x:c>
      <x:c r="V26" s="723">
        <x:f>IF(DAY(JulSun1)=1,IF(AND(YEAR(JulSun1+18)=CalendarYear,MONTH(JulSun1+18)=7),JulSun1+18,""),IF(AND(YEAR(JulSun1+25)=CalendarYear,MONTH(JulSun1+25)=7),JulSun1+25,""))</x:f>
        <x:v>46225</x:v>
      </x:c>
      <x:c r="W26" s="723">
        <x:f>IF(DAY(JulSun1)=1,IF(AND(YEAR(JulSun1+19)=CalendarYear,MONTH(JulSun1+19)=7),JulSun1+19,""),IF(AND(YEAR(JulSun1+26)=CalendarYear,MONTH(JulSun1+26)=7),JulSun1+26,""))</x:f>
        <x:v>46226</x:v>
      </x:c>
      <x:c r="X26" s="724">
        <x:f>IF(DAY(JulSun1)=1,IF(AND(YEAR(JulSun1+20)=CalendarYear,MONTH(JulSun1+20)=7),JulSun1+20,""),IF(AND(YEAR(JulSun1+27)=CalendarYear,MONTH(JulSun1+27)=7),JulSun1+27,""))</x:f>
        <x:v>46227</x:v>
      </x:c>
      <x:c r="Y26" s="333">
        <x:f>IF(DAY(JulSun1)=1,IF(AND(YEAR(JulSun1+21)=CalendarYear,MONTH(JulSun1+21)=7),JulSun1+21,""),IF(AND(YEAR(JulSun1+28)=CalendarYear,MONTH(JulSun1+28)=7),JulSun1+28,""))</x:f>
        <x:v>46228</x:v>
      </x:c>
      <x:c r="Z26" s="438" t="s">
        <x:v>722</x:v>
      </x:c>
      <x:c r="AA26" s="332">
        <x:f>IF(DAY(AugSun1)=1,IF(AND(YEAR(AugSun1+15)=CalendarYear,MONTH(AugSun1+15)=8),AugSun1+15,""),IF(AND(YEAR(AugSun1+22)=CalendarYear,MONTH(AugSun1+22)=8),AugSun1+22,""))</x:f>
        <x:v>46250</x:v>
      </x:c>
      <x:c r="AB26" s="291">
        <x:f>IF(DAY(AugSun1)=1,IF(AND(YEAR(AugSun1+16)=CalendarYear,MONTH(AugSun1+16)=8),AugSun1+16,""),IF(AND(YEAR(AugSun1+23)=CalendarYear,MONTH(AugSun1+23)=8),AugSun1+23,""))</x:f>
        <x:v>46251</x:v>
      </x:c>
      <x:c r="AC26" s="291">
        <x:f>IF(DAY(AugSun1)=1,IF(AND(YEAR(AugSun1+17)=CalendarYear,MONTH(AugSun1+17)=8),AugSun1+17,""),IF(AND(YEAR(AugSun1+24)=CalendarYear,MONTH(AugSun1+24)=8),AugSun1+24,""))</x:f>
        <x:v>46252</x:v>
      </x:c>
      <x:c r="AD26" s="290">
        <x:f>IF(DAY(AugSun1)=1,IF(AND(YEAR(AugSun1+18)=CalendarYear,MONTH(AugSun1+18)=8),AugSun1+18,""),IF(AND(YEAR(AugSun1+25)=CalendarYear,MONTH(AugSun1+25)=8),AugSun1+25,""))</x:f>
        <x:v>46253</x:v>
      </x:c>
      <x:c r="AE26" s="293">
        <x:f>IF(DAY(AugSun1)=1,IF(AND(YEAR(AugSun1+19)=CalendarYear,MONTH(AugSun1+19)=8),AugSun1+19,""),IF(AND(YEAR(AugSun1+26)=CalendarYear,MONTH(AugSun1+26)=8),AugSun1+26,""))</x:f>
        <x:v>46254</x:v>
      </x:c>
      <x:c r="AF26" s="290">
        <x:f>IF(DAY(AugSun1)=1,IF(AND(YEAR(AugSun1+20)=CalendarYear,MONTH(AugSun1+20)=8),AugSun1+20,""),IF(AND(YEAR(AugSun1+27)=CalendarYear,MONTH(AugSun1+27)=8),AugSun1+27,""))</x:f>
        <x:v>46255</x:v>
      </x:c>
      <x:c r="AG26" s="333">
        <x:f>IF(DAY(AugSun1)=1,IF(AND(YEAR(AugSun1+21)=CalendarYear,MONTH(AugSun1+21)=8),AugSun1+21,""),IF(AND(YEAR(AugSun1+28)=CalendarYear,MONTH(AugSun1+28)=8),AugSun1+28,""))</x:f>
        <x:v>46256</x:v>
      </x:c>
    </x:row>
    <x:row r="27" spans="1:33" s="441" customFormat="1" ht="26.1" customHeight="1">
      <x:c r="A27" s="438"/>
      <x:c r="B27" s="438" t="s">
        <x:v>708</x:v>
      </x:c>
      <x:c r="C27" s="442">
        <x:f>IF(DAY(MaySun1)=1,IF(AND(YEAR(MaySun1+22)=CalendarYear,MONTH(MaySun1+22)=5),MaySun1+22,""),IF(AND(YEAR(MaySun1+29)=CalendarYear,MONTH(MaySun1+29)=5),MaySun1+29,""))</x:f>
        <x:v>46166</x:v>
      </x:c>
      <x:c r="D27" s="289">
        <x:f>IF(DAY(MaySun1)=1,IF(AND(YEAR(MaySun1+23)=CalendarYear,MONTH(MaySun1+23)=5),MaySun1+23,""),IF(AND(YEAR(MaySun1+30)=CalendarYear,MONTH(MaySun1+30)=5),MaySun1+30,""))</x:f>
        <x:v>46167</x:v>
      </x:c>
      <x:c r="E27" s="294">
        <x:f>IF(DAY(MaySun1)=1,IF(AND(YEAR(MaySun1+24)=CalendarYear,MONTH(MaySun1+24)=5),MaySun1+24,""),IF(AND(YEAR(MaySun1+31)=CalendarYear,MONTH(MaySun1+31)=5),MaySun1+31,""))</x:f>
        <x:v>46168</x:v>
      </x:c>
      <x:c r="F27" s="294">
        <x:f>IF(DAY(MaySun1)=1,IF(AND(YEAR(MaySun1+25)=CalendarYear,MONTH(MaySun1+25)=5),MaySun1+25,""),IF(AND(YEAR(MaySun1+32)=CalendarYear,MONTH(MaySun1+32)=5),MaySun1+32,""))</x:f>
        <x:v>46169</x:v>
      </x:c>
      <x:c r="G27" s="294">
        <x:f>IF(DAY(MaySun1)=1,IF(AND(YEAR(MaySun1+26)=CalendarYear,MONTH(MaySun1+26)=5),MaySun1+26,""),IF(AND(YEAR(MaySun1+33)=CalendarYear,MONTH(MaySun1+33)=5),MaySun1+33,""))</x:f>
        <x:v>46170</x:v>
      </x:c>
      <x:c r="H27" s="443">
        <x:f>IF(DAY(MaySun1)=1,IF(AND(YEAR(MaySun1+27)=CalendarYear,MONTH(MaySun1+27)=5),MaySun1+27,""),IF(AND(YEAR(MaySun1+34)=CalendarYear,MONTH(MaySun1+34)=5),MaySun1+34,""))</x:f>
        <x:v>46171</x:v>
      </x:c>
      <x:c r="I27" s="442">
        <x:f>IF(DAY(MaySun1)=1,IF(AND(YEAR(MaySun1+28)=CalendarYear,MONTH(MaySun1+28)=5),MaySun1+28,""),IF(AND(YEAR(MaySun1+35)=CalendarYear,MONTH(MaySun1+35)=5),MaySun1+35,""))</x:f>
        <x:v>46172</x:v>
      </x:c>
      <x:c r="J27" s="438" t="s">
        <x:v>723</x:v>
      </x:c>
      <x:c r="K27" s="335">
        <x:f>IF(DAY(JunSun1)=1,IF(AND(YEAR(JunSun1+22)=CalendarYear,MONTH(JunSun1+22)=6),JunSun1+22,""),IF(AND(YEAR(JunSun1+29)=CalendarYear,MONTH(JunSun1+29)=6),JunSun1+29,""))</x:f>
        <x:v>46201</x:v>
      </x:c>
      <x:c r="L27" s="289">
        <x:f>IF(DAY(JunSun1)=1,IF(AND(YEAR(JunSun1+23)=CalendarYear,MONTH(JunSun1+23)=6),JunSun1+23,""),IF(AND(YEAR(JunSun1+30)=CalendarYear,MONTH(JunSun1+30)=6),JunSun1+30,""))</x:f>
        <x:v>46202</x:v>
      </x:c>
      <x:c r="M27" s="294">
        <x:f>IF(DAY(JunSun1)=1,IF(AND(YEAR(JunSun1+24)=CalendarYear,MONTH(JunSun1+24)=6),JunSun1+24,""),IF(AND(YEAR(JunSun1+31)=CalendarYear,MONTH(JunSun1+31)=6),JunSun1+31,""))</x:f>
        <x:v>46203</x:v>
      </x:c>
      <x:c r="N27" s="294" t="str">
        <x:f>IF(DAY(JunSun1)=1,IF(AND(YEAR(JunSun1+25)=CalendarYear,MONTH(JunSun1+25)=6),JunSun1+25,""),IF(AND(YEAR(JunSun1+32)=CalendarYear,MONTH(JunSun1+32)=6),JunSun1+32,""))</x:f>
        <x:v/>
      </x:c>
      <x:c r="O27" s="294" t="str">
        <x:f>IF(DAY(JunSun1)=1,IF(AND(YEAR(JunSun1+26)=CalendarYear,MONTH(JunSun1+26)=6),JunSun1+26,""),IF(AND(YEAR(JunSun1+33)=CalendarYear,MONTH(JunSun1+33)=6),JunSun1+33,""))</x:f>
        <x:v/>
      </x:c>
      <x:c r="P27" s="443" t="str">
        <x:f>IF(DAY(JunSun1)=1,IF(AND(YEAR(JunSun1+27)=CalendarYear,MONTH(JunSun1+27)=6),JunSun1+27,""),IF(AND(YEAR(JunSun1+34)=CalendarYear,MONTH(JunSun1+34)=6),JunSun1+34,""))</x:f>
        <x:v/>
      </x:c>
      <x:c r="Q27" s="442" t="str">
        <x:f>IF(DAY(JunSun1)=1,IF(AND(YEAR(JunSun1+28)=CalendarYear,MONTH(JunSun1+28)=6),JunSun1+28,""),IF(AND(YEAR(JunSun1+35)=CalendarYear,MONTH(JunSun1+35)=6),JunSun1+35,""))</x:f>
        <x:v/>
      </x:c>
      <x:c r="R27" s="438" t="s">
        <x:v>710</x:v>
      </x:c>
      <x:c r="S27" s="335">
        <x:f>IF(DAY(JulSun1)=1,IF(AND(YEAR(JulSun1+22)=CalendarYear,MONTH(JulSun1+22)=7),JulSun1+22,""),IF(AND(YEAR(JulSun1+29)=CalendarYear,MONTH(JulSun1+29)=7),JulSun1+29,""))</x:f>
        <x:v>46229</x:v>
      </x:c>
      <x:c r="T27" s="726">
        <x:f>IF(DAY(JulSun1)=1,IF(AND(YEAR(JulSun1+23)=CalendarYear,MONTH(JulSun1+23)=7),JulSun1+23,""),IF(AND(YEAR(JulSun1+30)=CalendarYear,MONTH(JulSun1+30)=7),JulSun1+30,""))</x:f>
        <x:v>46230</x:v>
      </x:c>
      <x:c r="U27" s="714">
        <x:f>IF(DAY(JulSun1)=1,IF(AND(YEAR(JulSun1+24)=CalendarYear,MONTH(JulSun1+24)=7),JulSun1+24,""),IF(AND(YEAR(JulSun1+31)=CalendarYear,MONTH(JulSun1+31)=7),JulSun1+31,""))</x:f>
        <x:v>46231</x:v>
      </x:c>
      <x:c r="V27" s="714">
        <x:f>IF(DAY(JulSun1)=1,IF(AND(YEAR(JulSun1+25)=CalendarYear,MONTH(JulSun1+25)=7),JulSun1+25,""),IF(AND(YEAR(JulSun1+32)=CalendarYear,MONTH(JulSun1+32)=7),JulSun1+32,""))</x:f>
        <x:v>46232</x:v>
      </x:c>
      <x:c r="W27" s="714">
        <x:f>IF(DAY(JulSun1)=1,IF(AND(YEAR(JulSun1+26)=CalendarYear,MONTH(JulSun1+26)=7),JulSun1+26,""),IF(AND(YEAR(JulSun1+33)=CalendarYear,MONTH(JulSun1+33)=7),JulSun1+33,""))</x:f>
        <x:v>46233</x:v>
      </x:c>
      <x:c r="X27" s="725">
        <x:f>IF(DAY(JulSun1)=1,IF(AND(YEAR(JulSun1+27)=CalendarYear,MONTH(JulSun1+27)=7),JulSun1+27,""),IF(AND(YEAR(JulSun1+34)=CalendarYear,MONTH(JulSun1+34)=7),JulSun1+34,""))</x:f>
        <x:v>46234</x:v>
      </x:c>
      <x:c r="Y27" s="442" t="str">
        <x:f>IF(DAY(JulSun1)=1,IF(AND(YEAR(JulSun1+28)=CalendarYear,MONTH(JulSun1+28)=7),JulSun1+28,""),IF(AND(YEAR(JulSun1+35)=CalendarYear,MONTH(JulSun1+35)=7),JulSun1+35,""))</x:f>
        <x:v/>
      </x:c>
      <x:c r="Z27" s="438" t="s">
        <x:v>724</x:v>
      </x:c>
      <x:c r="AA27" s="335">
        <x:f>IF(DAY(AugSun1)=1,IF(AND(YEAR(AugSun1+22)=CalendarYear,MONTH(AugSun1+22)=8),AugSun1+22,""),IF(AND(YEAR(AugSun1+29)=CalendarYear,MONTH(AugSun1+29)=8),AugSun1+29,""))</x:f>
        <x:v>46257</x:v>
      </x:c>
      <x:c r="AB27" s="289">
        <x:f>IF(DAY(AugSun1)=1,IF(AND(YEAR(AugSun1+23)=CalendarYear,MONTH(AugSun1+23)=8),AugSun1+23,""),IF(AND(YEAR(AugSun1+30)=CalendarYear,MONTH(AugSun1+30)=8),AugSun1+30,""))</x:f>
        <x:v>46258</x:v>
      </x:c>
      <x:c r="AC27" s="294">
        <x:f>IF(DAY(AugSun1)=1,IF(AND(YEAR(AugSun1+24)=CalendarYear,MONTH(AugSun1+24)=8),AugSun1+24,""),IF(AND(YEAR(AugSun1+31)=CalendarYear,MONTH(AugSun1+31)=8),AugSun1+31,""))</x:f>
        <x:v>46259</x:v>
      </x:c>
      <x:c r="AD27" s="294">
        <x:f>IF(DAY(AugSun1)=1,IF(AND(YEAR(AugSun1+25)=CalendarYear,MONTH(AugSun1+25)=8),AugSun1+25,""),IF(AND(YEAR(AugSun1+32)=CalendarYear,MONTH(AugSun1+32)=8),AugSun1+32,""))</x:f>
        <x:v>46260</x:v>
      </x:c>
      <x:c r="AE27" s="294">
        <x:f>IF(DAY(AugSun1)=1,IF(AND(YEAR(AugSun1+26)=CalendarYear,MONTH(AugSun1+26)=8),AugSun1+26,""),IF(AND(YEAR(AugSun1+33)=CalendarYear,MONTH(AugSun1+33)=8),AugSun1+33,""))</x:f>
        <x:v>46261</x:v>
      </x:c>
      <x:c r="AF27" s="443">
        <x:f>IF(DAY(AugSun1)=1,IF(AND(YEAR(AugSun1+27)=CalendarYear,MONTH(AugSun1+27)=8),AugSun1+27,""),IF(AND(YEAR(AugSun1+34)=CalendarYear,MONTH(AugSun1+34)=8),AugSun1+34,""))</x:f>
        <x:v>46262</x:v>
      </x:c>
      <x:c r="AG27" s="442">
        <x:f>IF(DAY(AugSun1)=1,IF(AND(YEAR(AugSun1+28)=CalendarYear,MONTH(AugSun1+28)=8),AugSun1+28,""),IF(AND(YEAR(AugSun1+35)=CalendarYear,MONTH(AugSun1+35)=8),AugSun1+35,""))</x:f>
        <x:v>46263</x:v>
      </x:c>
    </x:row>
    <x:row r="28" spans="1:33" s="286" customFormat="1" ht="26.1" customHeight="1">
      <x:c r="A28" s="344"/>
      <x:c r="B28" s="344"/>
      <x:c r="C28" s="334">
        <x:f>IF(DAY(MaySun1)=1,IF(AND(YEAR(MaySun1+29)=CalendarYear,MONTH(MaySun1+29)=5),MaySun1+29,""),IF(AND(YEAR(MaySun1+36)=CalendarYear,MONTH(MaySun1+36)=5),MaySun1+36,""))</x:f>
        <x:v>46173</x:v>
      </x:c>
      <x:c r="D28" s="289" t="str">
        <x:f>IF(DAY(MaySun1)=1,IF(AND(YEAR(MaySun1+30)=CalendarYear,MONTH(MaySun1+30)=5),MaySun1+30,""),IF(AND(YEAR(MaySun1+37)=CalendarYear,MONTH(MaySun1+37)=5),MaySun1+37,""))</x:f>
        <x:v/>
      </x:c>
      <x:c r="E28" s="294" t="str">
        <x:f>IF(DAY(MaySun1)=1,IF(AND(YEAR(MaySun1+31)=CalendarYear,MONTH(MaySun1+31)=5),MaySun1+31,""),IF(AND(YEAR(MaySun1+38)=CalendarYear,MONTH(MaySun1+38)=5),MaySun1+38,""))</x:f>
        <x:v/>
      </x:c>
      <x:c r="F28" s="294" t="str">
        <x:f>IF(DAY(MaySun1)=1,IF(AND(YEAR(MaySun1+32)=CalendarYear,MONTH(MaySun1+32)=5),MaySun1+32,""),IF(AND(YEAR(MaySun1+39)=CalendarYear,MONTH(MaySun1+39)=5),MaySun1+39,""))</x:f>
        <x:v/>
      </x:c>
      <x:c r="G28" s="294" t="str">
        <x:f>IF(DAY(MaySun1)=1,IF(AND(YEAR(MaySun1+33)=CalendarYear,MONTH(MaySun1+33)=5),MaySun1+33,""),IF(AND(YEAR(MaySun1+40)=CalendarYear,MONTH(MaySun1+40)=5),MaySun1+40,""))</x:f>
        <x:v/>
      </x:c>
      <x:c r="H28" s="295" t="str">
        <x:f>IF(DAY(MaySun1)=1,IF(AND(YEAR(MaySun1+34)=CalendarYear,MONTH(MaySun1+34)=5),MaySun1+34,""),IF(AND(YEAR(MaySun1+41)=CalendarYear,MONTH(MaySun1+41)=5),MaySun1+41,""))</x:f>
        <x:v/>
      </x:c>
      <x:c r="I28" s="334" t="str">
        <x:f>IF(DAY(MaySun1)=1,IF(AND(YEAR(MaySun1+35)=CalendarYear,MONTH(MaySun1+35)=5),MaySun1+35,""),IF(AND(YEAR(MaySun1+42)=CalendarYear,MONTH(MaySun1+42)=5),MaySun1+42,""))</x:f>
        <x:v/>
      </x:c>
      <x:c r="J28" s="344" t="s">
        <x:v>709</x:v>
      </x:c>
      <x:c r="K28" s="335" t="str">
        <x:f>IF(DAY(JunSun1)=1,IF(AND(YEAR(JunSun1+29)=CalendarYear,MONTH(JunSun1+29)=6),JunSun1+29,""),IF(AND(YEAR(JunSun1+36)=CalendarYear,MONTH(JunSun1+36)=6),JunSun1+36,""))</x:f>
        <x:v/>
      </x:c>
      <x:c r="L28" s="289" t="str">
        <x:f>IF(DAY(JunSun1)=1,IF(AND(YEAR(JunSun1+30)=CalendarYear,MONTH(JunSun1+30)=6),JunSun1+30,""),IF(AND(YEAR(JunSun1+37)=CalendarYear,MONTH(JunSun1+37)=6),JunSun1+37,""))</x:f>
        <x:v/>
      </x:c>
      <x:c r="M28" s="294" t="str">
        <x:f>IF(DAY(JunSun1)=1,IF(AND(YEAR(JunSun1+31)=CalendarYear,MONTH(JunSun1+31)=6),JunSun1+31,""),IF(AND(YEAR(JunSun1+38)=CalendarYear,MONTH(JunSun1+38)=6),JunSun1+38,""))</x:f>
        <x:v/>
      </x:c>
      <x:c r="N28" s="294" t="str">
        <x:f>IF(DAY(JunSun1)=1,IF(AND(YEAR(JunSun1+32)=CalendarYear,MONTH(JunSun1+32)=6),JunSun1+32,""),IF(AND(YEAR(JunSun1+39)=CalendarYear,MONTH(JunSun1+39)=6),JunSun1+39,""))</x:f>
        <x:v/>
      </x:c>
      <x:c r="O28" s="294" t="str">
        <x:f>IF(DAY(JunSun1)=1,IF(AND(YEAR(JunSun1+33)=CalendarYear,MONTH(JunSun1+33)=6),JunSun1+33,""),IF(AND(YEAR(JunSun1+40)=CalendarYear,MONTH(JunSun1+40)=6),JunSun1+40,""))</x:f>
        <x:v/>
      </x:c>
      <x:c r="P28" s="295" t="str">
        <x:f>IF(DAY(JunSun1)=1,IF(AND(YEAR(JunSun1+34)=CalendarYear,MONTH(JunSun1+34)=6),JunSun1+34,""),IF(AND(YEAR(JunSun1+41)=CalendarYear,MONTH(JunSun1+41)=6),JunSun1+41,""))</x:f>
        <x:v/>
      </x:c>
      <x:c r="Q28" s="334" t="str">
        <x:f>IF(DAY(JunSun1)=1,IF(AND(YEAR(JunSun1+35)=CalendarYear,MONTH(JunSun1+35)=6),JunSun1+35,""),IF(AND(YEAR(JunSun1+42)=CalendarYear,MONTH(JunSun1+42)=6),JunSun1+42,""))</x:f>
        <x:v/>
      </x:c>
      <x:c r="R28" s="344"/>
      <x:c r="S28" s="335" t="str">
        <x:f>IF(DAY(JulSun1)=1,IF(AND(YEAR(JulSun1+29)=CalendarYear,MONTH(JulSun1+29)=7),JulSun1+29,""),IF(AND(YEAR(JulSun1+36)=CalendarYear,MONTH(JulSun1+36)=7),JulSun1+36,""))</x:f>
        <x:v/>
      </x:c>
      <x:c r="T28" s="289" t="str">
        <x:f>IF(DAY(JulSun1)=1,IF(AND(YEAR(JulSun1+30)=CalendarYear,MONTH(JulSun1+30)=7),JulSun1+30,""),IF(AND(YEAR(JulSun1+37)=CalendarYear,MONTH(JulSun1+37)=7),JulSun1+37,""))</x:f>
        <x:v/>
      </x:c>
      <x:c r="U28" s="294" t="str">
        <x:f>IF(DAY(JulSun1)=1,IF(AND(YEAR(JulSun1+31)=CalendarYear,MONTH(JulSun1+31)=7),JulSun1+31,""),IF(AND(YEAR(JulSun1+38)=CalendarYear,MONTH(JulSun1+38)=7),JulSun1+38,""))</x:f>
        <x:v/>
      </x:c>
      <x:c r="V28" s="294" t="str">
        <x:f>IF(DAY(JulSun1)=1,IF(AND(YEAR(JulSun1+32)=CalendarYear,MONTH(JulSun1+32)=7),JulSun1+32,""),IF(AND(YEAR(JulSun1+39)=CalendarYear,MONTH(JulSun1+39)=7),JulSun1+39,""))</x:f>
        <x:v/>
      </x:c>
      <x:c r="W28" s="294" t="str">
        <x:f>IF(DAY(JulSun1)=1,IF(AND(YEAR(JulSun1+33)=CalendarYear,MONTH(JulSun1+33)=7),JulSun1+33,""),IF(AND(YEAR(JulSun1+40)=CalendarYear,MONTH(JulSun1+40)=7),JulSun1+40,""))</x:f>
        <x:v/>
      </x:c>
      <x:c r="X28" s="295" t="str">
        <x:f>IF(DAY(JulSun1)=1,IF(AND(YEAR(JulSun1+34)=CalendarYear,MONTH(JulSun1+34)=7),JulSun1+34,""),IF(AND(YEAR(JulSun1+41)=CalendarYear,MONTH(JulSun1+41)=7),JulSun1+41,""))</x:f>
        <x:v/>
      </x:c>
      <x:c r="Y28" s="334" t="str">
        <x:f>IF(DAY(JulSun1)=1,IF(AND(YEAR(JulSun1+35)=CalendarYear,MONTH(JulSun1+35)=7),JulSun1+35,""),IF(AND(YEAR(JulSun1+42)=CalendarYear,MONTH(JulSun1+42)=7),JulSun1+42,""))</x:f>
        <x:v/>
      </x:c>
      <x:c r="Z28" s="344"/>
      <x:c r="AA28" s="335">
        <x:f>IF(DAY(AugSun1)=1,IF(AND(YEAR(AugSun1+29)=CalendarYear,MONTH(AugSun1+29)=8),AugSun1+29,""),IF(AND(YEAR(AugSun1+36)=CalendarYear,MONTH(AugSun1+36)=8),AugSun1+36,""))</x:f>
        <x:v>46264</x:v>
      </x:c>
      <x:c r="AB28" s="289">
        <x:f>IF(DAY(AugSun1)=1,IF(AND(YEAR(AugSun1+30)=CalendarYear,MONTH(AugSun1+30)=8),AugSun1+30,""),IF(AND(YEAR(AugSun1+37)=CalendarYear,MONTH(AugSun1+37)=8),AugSun1+37,""))</x:f>
        <x:v>46265</x:v>
      </x:c>
      <x:c r="AC28" s="294" t="str">
        <x:f>IF(DAY(AugSun1)=1,IF(AND(YEAR(AugSun1+31)=CalendarYear,MONTH(AugSun1+31)=8),AugSun1+31,""),IF(AND(YEAR(AugSun1+38)=CalendarYear,MONTH(AugSun1+38)=8),AugSun1+38,""))</x:f>
        <x:v/>
      </x:c>
      <x:c r="AD28" s="294" t="str">
        <x:f>IF(DAY(AugSun1)=1,IF(AND(YEAR(AugSun1+32)=CalendarYear,MONTH(AugSun1+32)=8),AugSun1+32,""),IF(AND(YEAR(AugSun1+39)=CalendarYear,MONTH(AugSun1+39)=8),AugSun1+39,""))</x:f>
        <x:v/>
      </x:c>
      <x:c r="AE28" s="294" t="str">
        <x:f>IF(DAY(AugSun1)=1,IF(AND(YEAR(AugSun1+33)=CalendarYear,MONTH(AugSun1+33)=8),AugSun1+33,""),IF(AND(YEAR(AugSun1+40)=CalendarYear,MONTH(AugSun1+40)=8),AugSun1+40,""))</x:f>
        <x:v/>
      </x:c>
      <x:c r="AF28" s="295" t="str">
        <x:f>IF(DAY(AugSun1)=1,IF(AND(YEAR(AugSun1+34)=CalendarYear,MONTH(AugSun1+34)=8),AugSun1+34,""),IF(AND(YEAR(AugSun1+41)=CalendarYear,MONTH(AugSun1+41)=8),AugSun1+41,""))</x:f>
        <x:v/>
      </x:c>
      <x:c r="AG28" s="334" t="str">
        <x:f>IF(DAY(AugSun1)=1,IF(AND(YEAR(AugSun1+35)=CalendarYear,MONTH(AugSun1+35)=8),AugSun1+35,""),IF(AND(YEAR(AugSun1+42)=CalendarYear,MONTH(AugSun1+42)=8),AugSun1+42,""))</x:f>
        <x:v/>
      </x:c>
    </x:row>
    <x:row r="29" spans="1:33" s="286" customFormat="1" ht="16.2" customHeight="1">
      <x:c r="A29" s="344"/>
      <x:c r="B29" s="344"/>
      <x:c r="C29" s="318" t="s">
        <x:v>725</x:v>
      </x:c>
      <x:c r="D29" s="307"/>
      <x:c r="E29" s="308"/>
      <x:c r="F29" s="308"/>
      <x:c r="G29" s="353" t="s">
        <x:v>703</x:v>
      </x:c>
      <x:c r="H29" s="354"/>
      <x:c r="I29" s="309"/>
      <x:c r="J29" s="438"/>
      <x:c r="K29" s="318" t="s">
        <x:v>1543</x:v>
      </x:c>
      <x:c r="L29" s="307"/>
      <x:c r="M29" s="308"/>
      <x:c r="N29" s="308"/>
      <x:c r="O29" s="308"/>
      <x:c r="P29" s="308"/>
      <x:c r="Q29" s="309"/>
      <x:c r="R29" s="438"/>
      <x:c r="S29" s="359" t="s">
        <x:v>1545</x:v>
      </x:c>
      <x:c r="T29" s="360"/>
      <x:c r="U29" s="361"/>
      <x:c r="V29" s="361"/>
      <x:c r="W29" s="361"/>
      <x:c r="X29" s="361"/>
      <x:c r="Y29" s="309"/>
      <x:c r="Z29" s="438"/>
      <x:c r="AA29" s="359" t="s">
        <x:v>1546</x:v>
      </x:c>
      <x:c r="AB29" s="360"/>
      <x:c r="AC29" s="361"/>
      <x:c r="AD29" s="361"/>
      <x:c r="AE29" s="361"/>
      <x:c r="AF29" s="361"/>
      <x:c r="AG29" s="309"/>
    </x:row>
    <x:row r="30" spans="1:33" s="286" customFormat="1" ht="16.2" customHeight="1">
      <x:c r="A30" s="344"/>
      <x:c r="B30" s="344"/>
      <x:c r="C30" s="319"/>
      <x:c r="D30" s="311"/>
      <x:c r="E30" s="312"/>
      <x:c r="F30" s="312"/>
      <x:c r="G30" s="312"/>
      <x:c r="H30" s="312"/>
      <x:c r="I30" s="313"/>
      <x:c r="J30" s="438"/>
      <x:c r="K30" s="310"/>
      <x:c r="L30" s="311"/>
      <x:c r="M30" s="312"/>
      <x:c r="N30" s="312"/>
      <x:c r="O30" s="312"/>
      <x:c r="P30" s="312"/>
      <x:c r="Q30" s="313"/>
      <x:c r="R30" s="438"/>
      <x:c r="S30" s="310"/>
      <x:c r="T30" s="311"/>
      <x:c r="U30" s="312"/>
      <x:c r="V30" s="312"/>
      <x:c r="W30" s="312"/>
      <x:c r="X30" s="312"/>
      <x:c r="Y30" s="313"/>
      <x:c r="Z30" s="438"/>
      <x:c r="AA30" s="310"/>
      <x:c r="AB30" s="311"/>
      <x:c r="AC30" s="312"/>
      <x:c r="AD30" s="312"/>
      <x:c r="AE30" s="312"/>
      <x:c r="AF30" s="312"/>
      <x:c r="AG30" s="313"/>
    </x:row>
    <x:row r="31" spans="1:33" s="286" customFormat="1" ht="16.8" customHeight="1">
      <x:c r="A31" s="344"/>
      <x:c r="B31" s="344"/>
      <x:c r="C31" s="320"/>
      <x:c r="D31" s="315"/>
      <x:c r="E31" s="316"/>
      <x:c r="F31" s="316"/>
      <x:c r="G31" s="316"/>
      <x:c r="H31" s="316"/>
      <x:c r="I31" s="317"/>
      <x:c r="J31" s="438"/>
      <x:c r="K31" s="314"/>
      <x:c r="L31" s="315"/>
      <x:c r="M31" s="316"/>
      <x:c r="N31" s="316"/>
      <x:c r="O31" s="316"/>
      <x:c r="P31" s="316"/>
      <x:c r="Q31" s="317"/>
      <x:c r="R31" s="438"/>
      <x:c r="S31" s="314"/>
      <x:c r="T31" s="315"/>
      <x:c r="U31" s="316"/>
      <x:c r="V31" s="316"/>
      <x:c r="W31" s="316"/>
      <x:c r="X31" s="316"/>
      <x:c r="Y31" s="317"/>
      <x:c r="Z31" s="438"/>
      <x:c r="AA31" s="314"/>
      <x:c r="AB31" s="315"/>
      <x:c r="AC31" s="316"/>
      <x:c r="AD31" s="316"/>
      <x:c r="AE31" s="316"/>
      <x:c r="AF31" s="316"/>
      <x:c r="AG31" s="317"/>
    </x:row>
    <x:row r="32" spans="1:33" s="285" customFormat="1" ht="18" customHeight="1">
      <x:c r="A32" s="344"/>
      <x:c r="B32" s="344"/>
      <x:c r="J32" s="348"/>
      <x:c r="R32" s="348"/>
      <x:c r="Z32" s="348"/>
    </x:row>
    <x:row r="33" spans="1:33" s="304" customFormat="1" ht="25.5" customHeight="1">
      <x:c r="A33" s="344"/>
      <x:c r="B33" s="344"/>
      <x:c r="C33" s="1953" t="s">
        <x:v>726</x:v>
      </x:c>
      <x:c r="D33" s="1953"/>
      <x:c r="E33" s="1953"/>
      <x:c r="F33" s="1953"/>
      <x:c r="G33" s="1953"/>
      <x:c r="H33" s="1953"/>
      <x:c r="I33" s="1953"/>
      <x:c r="J33" s="347"/>
      <x:c r="K33" s="1953" t="s">
        <x:v>727</x:v>
      </x:c>
      <x:c r="L33" s="1953"/>
      <x:c r="M33" s="1953"/>
      <x:c r="N33" s="1953"/>
      <x:c r="O33" s="1953"/>
      <x:c r="P33" s="1953"/>
      <x:c r="Q33" s="1953"/>
      <x:c r="R33" s="347"/>
      <x:c r="S33" s="1953" t="s">
        <x:v>728</x:v>
      </x:c>
      <x:c r="T33" s="1953"/>
      <x:c r="U33" s="1953"/>
      <x:c r="V33" s="1953"/>
      <x:c r="W33" s="1953"/>
      <x:c r="X33" s="1953"/>
      <x:c r="Y33" s="1953"/>
      <x:c r="Z33" s="347"/>
      <x:c r="AA33" s="1953" t="s">
        <x:v>729</x:v>
      </x:c>
      <x:c r="AB33" s="1953"/>
      <x:c r="AC33" s="1953"/>
      <x:c r="AD33" s="1953"/>
      <x:c r="AE33" s="1953"/>
      <x:c r="AF33" s="1953"/>
      <x:c r="AG33" s="1953"/>
    </x:row>
    <x:row r="34" spans="1:33" s="284" customFormat="1" ht="26.1" customHeight="1">
      <x:c r="A34" s="344"/>
      <x:c r="B34" s="344"/>
      <x:c r="C34" s="296" t="s">
        <x:v>677</x:v>
      </x:c>
      <x:c r="D34" s="297" t="s">
        <x:v>678</x:v>
      </x:c>
      <x:c r="E34" s="297" t="s">
        <x:v>679</x:v>
      </x:c>
      <x:c r="F34" s="297" t="s">
        <x:v>680</x:v>
      </x:c>
      <x:c r="G34" s="297" t="s">
        <x:v>681</x:v>
      </x:c>
      <x:c r="H34" s="297" t="s">
        <x:v>682</x:v>
      </x:c>
      <x:c r="I34" s="298" t="s">
        <x:v>683</x:v>
      </x:c>
      <x:c r="J34" s="343"/>
      <x:c r="K34" s="296" t="s">
        <x:v>677</x:v>
      </x:c>
      <x:c r="L34" s="297" t="s">
        <x:v>678</x:v>
      </x:c>
      <x:c r="M34" s="297" t="s">
        <x:v>679</x:v>
      </x:c>
      <x:c r="N34" s="297" t="s">
        <x:v>680</x:v>
      </x:c>
      <x:c r="O34" s="297" t="s">
        <x:v>681</x:v>
      </x:c>
      <x:c r="P34" s="297" t="s">
        <x:v>682</x:v>
      </x:c>
      <x:c r="Q34" s="298" t="s">
        <x:v>683</x:v>
      </x:c>
      <x:c r="R34" s="343"/>
      <x:c r="S34" s="296" t="s">
        <x:v>677</x:v>
      </x:c>
      <x:c r="T34" s="297" t="s">
        <x:v>678</x:v>
      </x:c>
      <x:c r="U34" s="297" t="s">
        <x:v>679</x:v>
      </x:c>
      <x:c r="V34" s="297" t="s">
        <x:v>680</x:v>
      </x:c>
      <x:c r="W34" s="297" t="s">
        <x:v>681</x:v>
      </x:c>
      <x:c r="X34" s="297" t="s">
        <x:v>682</x:v>
      </x:c>
      <x:c r="Y34" s="298" t="s">
        <x:v>683</x:v>
      </x:c>
      <x:c r="Z34" s="343"/>
      <x:c r="AA34" s="296" t="s">
        <x:v>677</x:v>
      </x:c>
      <x:c r="AB34" s="297" t="s">
        <x:v>678</x:v>
      </x:c>
      <x:c r="AC34" s="297" t="s">
        <x:v>679</x:v>
      </x:c>
      <x:c r="AD34" s="297" t="s">
        <x:v>680</x:v>
      </x:c>
      <x:c r="AE34" s="297" t="s">
        <x:v>681</x:v>
      </x:c>
      <x:c r="AF34" s="297" t="s">
        <x:v>682</x:v>
      </x:c>
      <x:c r="AG34" s="298" t="s">
        <x:v>683</x:v>
      </x:c>
    </x:row>
    <x:row r="35" spans="1:33" s="441" customFormat="1" ht="26.1" customHeight="1">
      <x:c r="A35" s="438"/>
      <x:c r="B35" s="438" t="s">
        <x:v>730</x:v>
      </x:c>
      <x:c r="C35" s="331" t="str">
        <x:f>IF(DAY(SepSun1)=1,"",IF(AND(YEAR(SepSun1+1)=CalendarYear,MONTH(SepSun1+1)=9),SepSun1+1,""))</x:f>
        <x:v/>
      </x:c>
      <x:c r="D35" s="444" t="str">
        <x:f>IF(DAY(SepSun1)=1,"",IF(AND(YEAR(SepSun1+2)=CalendarYear,MONTH(SepSun1+2)=9),SepSun1+2,""))</x:f>
        <x:v/>
      </x:c>
      <x:c r="E35" s="336">
        <x:f>IF(DAY(SepSun1)=1,"",IF(AND(YEAR(SepSun1+3)=CalendarYear,MONTH(SepSun1+3)=9),SepSun1+3,""))</x:f>
        <x:v>46266</x:v>
      </x:c>
      <x:c r="F35" s="287">
        <x:f>IF(DAY(SepSun1)=1,"",IF(AND(YEAR(SepSun1+4)=CalendarYear,MONTH(SepSun1+4)=9),SepSun1+4,""))</x:f>
        <x:v>46267</x:v>
      </x:c>
      <x:c r="G35" s="287">
        <x:f>IF(DAY(SepSun1)=1,"",IF(AND(YEAR(SepSun1+5)=CalendarYear,MONTH(SepSun1+5)=9),SepSun1+5,""))</x:f>
        <x:v>46268</x:v>
      </x:c>
      <x:c r="H35" s="288">
        <x:f>IF(DAY(SepSun1)=1,"",IF(AND(YEAR(SepSun1+6)=CalendarYear,MONTH(SepSun1+6)=9),SepSun1+6,""))</x:f>
        <x:v>46269</x:v>
      </x:c>
      <x:c r="I35" s="331">
        <x:f>IF(DAY(SepSun1)=1,IF(AND(YEAR(SepSun1)=CalendarYear,MONTH(SepSun1)=9),SepSun1,""),IF(AND(YEAR(SepSun1+7)=CalendarYear,MONTH(SepSun1+7)=9),SepSun1+7,""))</x:f>
        <x:v>46270</x:v>
      </x:c>
      <x:c r="J35" s="438" t="s">
        <x:v>731</x:v>
      </x:c>
      <x:c r="K35" s="439" t="str">
        <x:f>IF(DAY(OctSun1)=1,"",IF(AND(YEAR(OctSun1+1)=CalendarYear,MONTH(OctSun1+1)=10),OctSun1+1,""))</x:f>
        <x:v/>
      </x:c>
      <x:c r="L35" s="440" t="str">
        <x:f>IF(DAY(OctSun1)=1,"",IF(AND(YEAR(OctSun1+2)=CalendarYear,MONTH(OctSun1+2)=10),OctSun1+2,""))</x:f>
        <x:v/>
      </x:c>
      <x:c r="M35" s="287" t="str">
        <x:f>IF(DAY(OctSun1)=1,"",IF(AND(YEAR(OctSun1+3)=CalendarYear,MONTH(OctSun1+3)=10),OctSun1+3,""))</x:f>
        <x:v/>
      </x:c>
      <x:c r="N35" s="287" t="str">
        <x:f>IF(DAY(OctSun1)=1,"",IF(AND(YEAR(OctSun1+4)=CalendarYear,MONTH(OctSun1+4)=10),OctSun1+4,""))</x:f>
        <x:v/>
      </x:c>
      <x:c r="O35" s="287">
        <x:f>IF(DAY(OctSun1)=1,"",IF(AND(YEAR(OctSun1+5)=CalendarYear,MONTH(OctSun1+5)=10),OctSun1+5,""))</x:f>
        <x:v>46296</x:v>
      </x:c>
      <x:c r="P35" s="288">
        <x:f>IF(DAY(OctSun1)=1,"",IF(AND(YEAR(OctSun1+6)=CalendarYear,MONTH(OctSun1+6)=10),OctSun1+6,""))</x:f>
        <x:v>46297</x:v>
      </x:c>
      <x:c r="Q35" s="331">
        <x:f>IF(DAY(OctSun1)=1,IF(AND(YEAR(OctSun1)=CalendarYear,MONTH(OctSun1)=10),OctSun1,""),IF(AND(YEAR(OctSun1+7)=CalendarYear,MONTH(OctSun1+7)=10),OctSun1+7,""))</x:f>
        <x:v>46298</x:v>
      </x:c>
      <x:c r="R35" s="438" t="s">
        <x:v>732</x:v>
      </x:c>
      <x:c r="S35" s="439">
        <x:f>IF(DAY(NovSun1)=1,"",IF(AND(YEAR(NovSun1+1)=CalendarYear,MONTH(NovSun1+1)=11),NovSun1+1,""))</x:f>
        <x:v>46327</x:v>
      </x:c>
      <x:c r="T35" s="440">
        <x:f>IF(DAY(NovSun1)=1,"",IF(AND(YEAR(NovSun1+2)=CalendarYear,MONTH(NovSun1+2)=11),NovSun1+2,""))</x:f>
        <x:v>46328</x:v>
      </x:c>
      <x:c r="U35" s="287">
        <x:f>IF(DAY(NovSun1)=1,"",IF(AND(YEAR(NovSun1+3)=CalendarYear,MONTH(NovSun1+3)=11),NovSun1+3,""))</x:f>
        <x:v>46329</x:v>
      </x:c>
      <x:c r="V35" s="287">
        <x:f>IF(DAY(NovSun1)=1,"",IF(AND(YEAR(NovSun1+4)=CalendarYear,MONTH(NovSun1+4)=11),NovSun1+4,""))</x:f>
        <x:v>46330</x:v>
      </x:c>
      <x:c r="W35" s="287">
        <x:f>IF(DAY(NovSun1)=1,"",IF(AND(YEAR(NovSun1+5)=CalendarYear,MONTH(NovSun1+5)=11),NovSun1+5,""))</x:f>
        <x:v>46331</x:v>
      </x:c>
      <x:c r="X35" s="288">
        <x:f>IF(DAY(NovSun1)=1,"",IF(AND(YEAR(NovSun1+6)=CalendarYear,MONTH(NovSun1+6)=11),NovSun1+6,""))</x:f>
        <x:v>46332</x:v>
      </x:c>
      <x:c r="Y35" s="331">
        <x:f>IF(DAY(NovSun1)=1,IF(AND(YEAR(NovSun1)=CalendarYear,MONTH(NovSun1)=11),NovSun1,""),IF(AND(YEAR(NovSun1+7)=CalendarYear,MONTH(NovSun1+7)=11),NovSun1+7,""))</x:f>
        <x:v>46333</x:v>
      </x:c>
      <x:c r="Z35" s="438" t="s">
        <x:v>733</x:v>
      </x:c>
      <x:c r="AA35" s="439" t="str">
        <x:f>IF(DAY(DecSun1)=1,"",IF(AND(YEAR(DecSun1+1)=CalendarYear,MONTH(DecSun1+1)=12),DecSun1+1,""))</x:f>
        <x:v/>
      </x:c>
      <x:c r="AB35" s="440" t="str">
        <x:f>IF(DAY(DecSun1)=1,"",IF(AND(YEAR(DecSun1+2)=CalendarYear,MONTH(DecSun1+2)=12),DecSun1+2,""))</x:f>
        <x:v/>
      </x:c>
      <x:c r="AC35" s="287">
        <x:f>IF(DAY(DecSun1)=1,"",IF(AND(YEAR(DecSun1+3)=CalendarYear,MONTH(DecSun1+3)=12),DecSun1+3,""))</x:f>
        <x:v>46357</x:v>
      </x:c>
      <x:c r="AD35" s="287">
        <x:f>IF(DAY(DecSun1)=1,"",IF(AND(YEAR(DecSun1+4)=CalendarYear,MONTH(DecSun1+4)=12),DecSun1+4,""))</x:f>
        <x:v>46358</x:v>
      </x:c>
      <x:c r="AE35" s="287">
        <x:f>IF(DAY(DecSun1)=1,"",IF(AND(YEAR(DecSun1+5)=CalendarYear,MONTH(DecSun1+5)=12),DecSun1+5,""))</x:f>
        <x:v>46359</x:v>
      </x:c>
      <x:c r="AF35" s="288">
        <x:f>IF(DAY(DecSun1)=1,"",IF(AND(YEAR(DecSun1+6)=CalendarYear,MONTH(DecSun1+6)=12),DecSun1+6,""))</x:f>
        <x:v>46360</x:v>
      </x:c>
      <x:c r="AG35" s="331">
        <x:f>IF(DAY(DecSun1)=1,IF(AND(YEAR(DecSun1)=CalendarYear,MONTH(DecSun1)=12),DecSun1,""),IF(AND(YEAR(DecSun1+7)=CalendarYear,MONTH(DecSun1+7)=12),DecSun1+7,""))</x:f>
        <x:v>46361</x:v>
      </x:c>
    </x:row>
    <x:row r="36" spans="1:33" s="441" customFormat="1" ht="26.1" customHeight="1">
      <x:c r="A36" s="438"/>
      <x:c r="B36" s="438" t="s">
        <x:v>734</x:v>
      </x:c>
      <x:c r="C36" s="332">
        <x:f>IF(DAY(SepSun1)=1,IF(AND(YEAR(SepSun1+1)=CalendarYear,MONTH(SepSun1+1)=9),SepSun1+1,""),IF(AND(YEAR(SepSun1+8)=CalendarYear,MONTH(SepSun1+8)=9),SepSun1+8,""))</x:f>
        <x:v>46271</x:v>
      </x:c>
      <x:c r="D36" s="289">
        <x:f>IF(DAY(SepSun1)=1,IF(AND(YEAR(SepSun1+2)=CalendarYear,MONTH(SepSun1+2)=9),SepSun1+2,""),IF(AND(YEAR(SepSun1+9)=CalendarYear,MONTH(SepSun1+9)=9),SepSun1+9,""))</x:f>
        <x:v>46272</x:v>
      </x:c>
      <x:c r="E36" s="289">
        <x:f>IF(DAY(SepSun1)=1,IF(AND(YEAR(SepSun1+3)=CalendarYear,MONTH(SepSun1+3)=9),SepSun1+3,""),IF(AND(YEAR(SepSun1+10)=CalendarYear,MONTH(SepSun1+10)=9),SepSun1+10,""))</x:f>
        <x:v>46273</x:v>
      </x:c>
      <x:c r="F36" s="290">
        <x:f>IF(DAY(SepSun1)=1,IF(AND(YEAR(SepSun1+4)=CalendarYear,MONTH(SepSun1+4)=9),SepSun1+4,""),IF(AND(YEAR(SepSun1+11)=CalendarYear,MONTH(SepSun1+11)=9),SepSun1+11,""))</x:f>
        <x:v>46274</x:v>
      </x:c>
      <x:c r="G36" s="290">
        <x:f>IF(DAY(SepSun1)=1,IF(AND(YEAR(SepSun1+5)=CalendarYear,MONTH(SepSun1+5)=9),SepSun1+5,""),IF(AND(YEAR(SepSun1+12)=CalendarYear,MONTH(SepSun1+12)=9),SepSun1+12,""))</x:f>
        <x:v>46275</x:v>
      </x:c>
      <x:c r="H36" s="291">
        <x:f>IF(DAY(SepSun1)=1,IF(AND(YEAR(SepSun1+6)=CalendarYear,MONTH(SepSun1+6)=9),SepSun1+6,""),IF(AND(YEAR(SepSun1+13)=CalendarYear,MONTH(SepSun1+13)=9),SepSun1+13,""))</x:f>
        <x:v>46276</x:v>
      </x:c>
      <x:c r="I36" s="332">
        <x:f>IF(DAY(SepSun1)=1,IF(AND(YEAR(SepSun1+7)=CalendarYear,MONTH(SepSun1+7)=9),SepSun1+7,""),IF(AND(YEAR(SepSun1+14)=CalendarYear,MONTH(SepSun1+14)=9),SepSun1+14,""))</x:f>
        <x:v>46277</x:v>
      </x:c>
      <x:c r="J36" s="438" t="s">
        <x:v>735</x:v>
      </x:c>
      <x:c r="K36" s="335">
        <x:f>IF(DAY(OctSun1)=1,IF(AND(YEAR(OctSun1+1)=CalendarYear,MONTH(OctSun1+1)=10),OctSun1+1,""),IF(AND(YEAR(OctSun1+8)=CalendarYear,MONTH(OctSun1+8)=10),OctSun1+8,""))</x:f>
        <x:v>46299</x:v>
      </x:c>
      <x:c r="L36" s="289">
        <x:f>IF(DAY(OctSun1)=1,IF(AND(YEAR(OctSun1+2)=CalendarYear,MONTH(OctSun1+2)=10),OctSun1+2,""),IF(AND(YEAR(OctSun1+9)=CalendarYear,MONTH(OctSun1+9)=10),OctSun1+9,""))</x:f>
        <x:v>46300</x:v>
      </x:c>
      <x:c r="M36" s="289">
        <x:f>IF(DAY(OctSun1)=1,IF(AND(YEAR(OctSun1+3)=CalendarYear,MONTH(OctSun1+3)=10),OctSun1+3,""),IF(AND(YEAR(OctSun1+10)=CalendarYear,MONTH(OctSun1+10)=10),OctSun1+10,""))</x:f>
        <x:v>46301</x:v>
      </x:c>
      <x:c r="N36" s="290">
        <x:f>IF(DAY(OctSun1)=1,IF(AND(YEAR(OctSun1+4)=CalendarYear,MONTH(OctSun1+4)=10),OctSun1+4,""),IF(AND(YEAR(OctSun1+11)=CalendarYear,MONTH(OctSun1+11)=10),OctSun1+11,""))</x:f>
        <x:v>46302</x:v>
      </x:c>
      <x:c r="O36" s="290">
        <x:f>IF(DAY(OctSun1)=1,IF(AND(YEAR(OctSun1+5)=CalendarYear,MONTH(OctSun1+5)=10),OctSun1+5,""),IF(AND(YEAR(OctSun1+12)=CalendarYear,MONTH(OctSun1+12)=10),OctSun1+12,""))</x:f>
        <x:v>46303</x:v>
      </x:c>
      <x:c r="P36" s="291">
        <x:f>IF(DAY(OctSun1)=1,IF(AND(YEAR(OctSun1+6)=CalendarYear,MONTH(OctSun1+6)=10),OctSun1+6,""),IF(AND(YEAR(OctSun1+13)=CalendarYear,MONTH(OctSun1+13)=10),OctSun1+13,""))</x:f>
        <x:v>46304</x:v>
      </x:c>
      <x:c r="Q36" s="332">
        <x:f>IF(DAY(OctSun1)=1,IF(AND(YEAR(OctSun1+7)=CalendarYear,MONTH(OctSun1+7)=10),OctSun1+7,""),IF(AND(YEAR(OctSun1+14)=CalendarYear,MONTH(OctSun1+14)=10),OctSun1+14,""))</x:f>
        <x:v>46305</x:v>
      </x:c>
      <x:c r="R36" s="438" t="s">
        <x:v>736</x:v>
      </x:c>
      <x:c r="S36" s="335">
        <x:f>IF(DAY(NovSun1)=1,IF(AND(YEAR(NovSun1+1)=CalendarYear,MONTH(NovSun1+1)=11),NovSun1+1,""),IF(AND(YEAR(NovSun1+8)=CalendarYear,MONTH(NovSun1+8)=11),NovSun1+8,""))</x:f>
        <x:v>46334</x:v>
      </x:c>
      <x:c r="T36" s="289">
        <x:f>IF(DAY(NovSun1)=1,IF(AND(YEAR(NovSun1+2)=CalendarYear,MONTH(NovSun1+2)=11),NovSun1+2,""),IF(AND(YEAR(NovSun1+9)=CalendarYear,MONTH(NovSun1+9)=11),NovSun1+9,""))</x:f>
        <x:v>46335</x:v>
      </x:c>
      <x:c r="U36" s="289">
        <x:f>IF(DAY(NovSun1)=1,IF(AND(YEAR(NovSun1+3)=CalendarYear,MONTH(NovSun1+3)=11),NovSun1+3,""),IF(AND(YEAR(NovSun1+10)=CalendarYear,MONTH(NovSun1+10)=11),NovSun1+10,""))</x:f>
        <x:v>46336</x:v>
      </x:c>
      <x:c r="V36" s="333">
        <x:f>IF(DAY(NovSun1)=1,IF(AND(YEAR(NovSun1+4)=CalendarYear,MONTH(NovSun1+4)=11),NovSun1+4,""),IF(AND(YEAR(NovSun1+11)=CalendarYear,MONTH(NovSun1+11)=11),NovSun1+11,""))</x:f>
        <x:v>46337</x:v>
      </x:c>
      <x:c r="W36" s="290">
        <x:f>IF(DAY(NovSun1)=1,IF(AND(YEAR(NovSun1+5)=CalendarYear,MONTH(NovSun1+5)=11),NovSun1+5,""),IF(AND(YEAR(NovSun1+12)=CalendarYear,MONTH(NovSun1+12)=11),NovSun1+12,""))</x:f>
        <x:v>46338</x:v>
      </x:c>
      <x:c r="X36" s="291">
        <x:f>IF(DAY(NovSun1)=1,IF(AND(YEAR(NovSun1+6)=CalendarYear,MONTH(NovSun1+6)=11),NovSun1+6,""),IF(AND(YEAR(NovSun1+13)=CalendarYear,MONTH(NovSun1+13)=11),NovSun1+13,""))</x:f>
        <x:v>46339</x:v>
      </x:c>
      <x:c r="Y36" s="332">
        <x:f>IF(DAY(NovSun1)=1,IF(AND(YEAR(NovSun1+7)=CalendarYear,MONTH(NovSun1+7)=11),NovSun1+7,""),IF(AND(YEAR(NovSun1+14)=CalendarYear,MONTH(NovSun1+14)=11),NovSun1+14,""))</x:f>
        <x:v>46340</x:v>
      </x:c>
      <x:c r="Z36" s="438" t="s">
        <x:v>737</x:v>
      </x:c>
      <x:c r="AA36" s="335">
        <x:f>IF(DAY(DecSun1)=1,IF(AND(YEAR(DecSun1+1)=CalendarYear,MONTH(DecSun1+1)=12),DecSun1+1,""),IF(AND(YEAR(DecSun1+8)=CalendarYear,MONTH(DecSun1+8)=12),DecSun1+8,""))</x:f>
        <x:v>46362</x:v>
      </x:c>
      <x:c r="AB36" s="289">
        <x:f>IF(DAY(DecSun1)=1,IF(AND(YEAR(DecSun1+2)=CalendarYear,MONTH(DecSun1+2)=12),DecSun1+2,""),IF(AND(YEAR(DecSun1+9)=CalendarYear,MONTH(DecSun1+9)=12),DecSun1+9,""))</x:f>
        <x:v>46363</x:v>
      </x:c>
      <x:c r="AC36" s="289">
        <x:f>IF(DAY(DecSun1)=1,IF(AND(YEAR(DecSun1+3)=CalendarYear,MONTH(DecSun1+3)=12),DecSun1+3,""),IF(AND(YEAR(DecSun1+10)=CalendarYear,MONTH(DecSun1+10)=12),DecSun1+10,""))</x:f>
        <x:v>46364</x:v>
      </x:c>
      <x:c r="AD36" s="290">
        <x:f>IF(DAY(DecSun1)=1,IF(AND(YEAR(DecSun1+4)=CalendarYear,MONTH(DecSun1+4)=12),DecSun1+4,""),IF(AND(YEAR(DecSun1+11)=CalendarYear,MONTH(DecSun1+11)=12),DecSun1+11,""))</x:f>
        <x:v>46365</x:v>
      </x:c>
      <x:c r="AE36" s="290">
        <x:f>IF(DAY(DecSun1)=1,IF(AND(YEAR(DecSun1+5)=CalendarYear,MONTH(DecSun1+5)=12),DecSun1+5,""),IF(AND(YEAR(DecSun1+12)=CalendarYear,MONTH(DecSun1+12)=12),DecSun1+12,""))</x:f>
        <x:v>46366</x:v>
      </x:c>
      <x:c r="AF36" s="291">
        <x:f>IF(DAY(DecSun1)=1,IF(AND(YEAR(DecSun1+6)=CalendarYear,MONTH(DecSun1+6)=12),DecSun1+6,""),IF(AND(YEAR(DecSun1+13)=CalendarYear,MONTH(DecSun1+13)=12),DecSun1+13,""))</x:f>
        <x:v>46367</x:v>
      </x:c>
      <x:c r="AG36" s="332">
        <x:f>IF(DAY(DecSun1)=1,IF(AND(YEAR(DecSun1+7)=CalendarYear,MONTH(DecSun1+7)=12),DecSun1+7,""),IF(AND(YEAR(DecSun1+14)=CalendarYear,MONTH(DecSun1+14)=12),DecSun1+14,""))</x:f>
        <x:v>46368</x:v>
      </x:c>
    </x:row>
    <x:row r="37" spans="1:33" s="441" customFormat="1" ht="26.1" customHeight="1">
      <x:c r="A37" s="438"/>
      <x:c r="B37" s="438" t="s">
        <x:v>738</x:v>
      </x:c>
      <x:c r="C37" s="333">
        <x:f>IF(DAY(SepSun1)=1,IF(AND(YEAR(SepSun1+8)=CalendarYear,MONTH(SepSun1+8)=9),SepSun1+8,""),IF(AND(YEAR(SepSun1+15)=CalendarYear,MONTH(SepSun1+15)=9),SepSun1+15,""))</x:f>
        <x:v>46278</x:v>
      </x:c>
      <x:c r="D37" s="290">
        <x:f>IF(DAY(SepSun1)=1,IF(AND(YEAR(SepSun1+9)=CalendarYear,MONTH(SepSun1+9)=9),SepSun1+9,""),IF(AND(YEAR(SepSun1+16)=CalendarYear,MONTH(SepSun1+16)=9),SepSun1+16,""))</x:f>
        <x:v>46279</x:v>
      </x:c>
      <x:c r="E37" s="289">
        <x:f>IF(DAY(SepSun1)=1,IF(AND(YEAR(SepSun1+10)=CalendarYear,MONTH(SepSun1+10)=9),SepSun1+10,""),IF(AND(YEAR(SepSun1+17)=CalendarYear,MONTH(SepSun1+17)=9),SepSun1+17,""))</x:f>
        <x:v>46280</x:v>
      </x:c>
      <x:c r="F37" s="289">
        <x:f>IF(DAY(SepSun1)=1,IF(AND(YEAR(SepSun1+11)=CalendarYear,MONTH(SepSun1+11)=9),SepSun1+11,""),IF(AND(YEAR(SepSun1+18)=CalendarYear,MONTH(SepSun1+18)=9),SepSun1+18,""))</x:f>
        <x:v>46281</x:v>
      </x:c>
      <x:c r="G37" s="292">
        <x:f>IF(DAY(SepSun1)=1,IF(AND(YEAR(SepSun1+12)=CalendarYear,MONTH(SepSun1+12)=9),SepSun1+12,""),IF(AND(YEAR(SepSun1+19)=CalendarYear,MONTH(SepSun1+19)=9),SepSun1+19,""))</x:f>
        <x:v>46282</x:v>
      </x:c>
      <x:c r="H37" s="292">
        <x:f>IF(DAY(SepSun1)=1,IF(AND(YEAR(SepSun1+13)=CalendarYear,MONTH(SepSun1+13)=9),SepSun1+13,""),IF(AND(YEAR(SepSun1+20)=CalendarYear,MONTH(SepSun1+20)=9),SepSun1+20,""))</x:f>
        <x:v>46283</x:v>
      </x:c>
      <x:c r="I37" s="333">
        <x:f>IF(DAY(SepSun1)=1,IF(AND(YEAR(SepSun1+14)=CalendarYear,MONTH(SepSun1+14)=9),SepSun1+14,""),IF(AND(YEAR(SepSun1+21)=CalendarYear,MONTH(SepSun1+21)=9),SepSun1+21,""))</x:f>
        <x:v>46284</x:v>
      </x:c>
      <x:c r="J37" s="438" t="s">
        <x:v>739</x:v>
      </x:c>
      <x:c r="K37" s="333">
        <x:f>IF(DAY(OctSun1)=1,IF(AND(YEAR(OctSun1+8)=CalendarYear,MONTH(OctSun1+8)=10),OctSun1+8,""),IF(AND(YEAR(OctSun1+15)=CalendarYear,MONTH(OctSun1+15)=10),OctSun1+15,""))</x:f>
        <x:v>46306</x:v>
      </x:c>
      <x:c r="L37" s="290">
        <x:f>IF(DAY(OctSun1)=1,IF(AND(YEAR(OctSun1+9)=CalendarYear,MONTH(OctSun1+9)=10),OctSun1+9,""),IF(AND(YEAR(OctSun1+16)=CalendarYear,MONTH(OctSun1+16)=10),OctSun1+16,""))</x:f>
        <x:v>46307</x:v>
      </x:c>
      <x:c r="M37" s="289">
        <x:f>IF(DAY(OctSun1)=1,IF(AND(YEAR(OctSun1+10)=CalendarYear,MONTH(OctSun1+10)=10),OctSun1+10,""),IF(AND(YEAR(OctSun1+17)=CalendarYear,MONTH(OctSun1+17)=10),OctSun1+17,""))</x:f>
        <x:v>46308</x:v>
      </x:c>
      <x:c r="N37" s="289">
        <x:f>IF(DAY(OctSun1)=1,IF(AND(YEAR(OctSun1+11)=CalendarYear,MONTH(OctSun1+11)=10),OctSun1+11,""),IF(AND(YEAR(OctSun1+18)=CalendarYear,MONTH(OctSun1+18)=10),OctSun1+18,""))</x:f>
        <x:v>46309</x:v>
      </x:c>
      <x:c r="O37" s="292">
        <x:f>IF(DAY(OctSun1)=1,IF(AND(YEAR(OctSun1+12)=CalendarYear,MONTH(OctSun1+12)=10),OctSun1+12,""),IF(AND(YEAR(OctSun1+19)=CalendarYear,MONTH(OctSun1+19)=10),OctSun1+19,""))</x:f>
        <x:v>46310</x:v>
      </x:c>
      <x:c r="P37" s="292">
        <x:f>IF(DAY(OctSun1)=1,IF(AND(YEAR(OctSun1+13)=CalendarYear,MONTH(OctSun1+13)=10),OctSun1+13,""),IF(AND(YEAR(OctSun1+20)=CalendarYear,MONTH(OctSun1+20)=10),OctSun1+20,""))</x:f>
        <x:v>46311</x:v>
      </x:c>
      <x:c r="Q37" s="333">
        <x:f>IF(DAY(OctSun1)=1,IF(AND(YEAR(OctSun1+14)=CalendarYear,MONTH(OctSun1+14)=10),OctSun1+14,""),IF(AND(YEAR(OctSun1+21)=CalendarYear,MONTH(OctSun1+21)=10),OctSun1+21,""))</x:f>
        <x:v>46312</x:v>
      </x:c>
      <x:c r="R37" s="438" t="s">
        <x:v>740</x:v>
      </x:c>
      <x:c r="S37" s="333">
        <x:f>IF(DAY(NovSun1)=1,IF(AND(YEAR(NovSun1+8)=CalendarYear,MONTH(NovSun1+8)=11),NovSun1+8,""),IF(AND(YEAR(NovSun1+15)=CalendarYear,MONTH(NovSun1+15)=11),NovSun1+15,""))</x:f>
        <x:v>46341</x:v>
      </x:c>
      <x:c r="T37" s="730">
        <x:f>IF(DAY(NovSun1)=1,IF(AND(YEAR(NovSun1+9)=CalendarYear,MONTH(NovSun1+9)=11),NovSun1+9,""),IF(AND(YEAR(NovSun1+16)=CalendarYear,MONTH(NovSun1+16)=11),NovSun1+16,""))</x:f>
        <x:v>46342</x:v>
      </x:c>
      <x:c r="U37" s="717">
        <x:f>IF(DAY(NovSun1)=1,IF(AND(YEAR(NovSun1+10)=CalendarYear,MONTH(NovSun1+10)=11),NovSun1+10,""),IF(AND(YEAR(NovSun1+17)=CalendarYear,MONTH(NovSun1+17)=11),NovSun1+17,""))</x:f>
        <x:v>46343</x:v>
      </x:c>
      <x:c r="V37" s="289">
        <x:f>IF(DAY(NovSun1)=1,IF(AND(YEAR(NovSun1+11)=CalendarYear,MONTH(NovSun1+11)=11),NovSun1+11,""),IF(AND(YEAR(NovSun1+18)=CalendarYear,MONTH(NovSun1+18)=11),NovSun1+18,""))</x:f>
        <x:v>46344</x:v>
      </x:c>
      <x:c r="W37" s="292">
        <x:f>IF(DAY(NovSun1)=1,IF(AND(YEAR(NovSun1+12)=CalendarYear,MONTH(NovSun1+12)=11),NovSun1+12,""),IF(AND(YEAR(NovSun1+19)=CalendarYear,MONTH(NovSun1+19)=11),NovSun1+19,""))</x:f>
        <x:v>46345</x:v>
      </x:c>
      <x:c r="X37" s="292">
        <x:f>IF(DAY(NovSun1)=1,IF(AND(YEAR(NovSun1+13)=CalendarYear,MONTH(NovSun1+13)=11),NovSun1+13,""),IF(AND(YEAR(NovSun1+20)=CalendarYear,MONTH(NovSun1+20)=11),NovSun1+20,""))</x:f>
        <x:v>46346</x:v>
      </x:c>
      <x:c r="Y37" s="732">
        <x:f>IF(DAY(NovSun1)=1,IF(AND(YEAR(NovSun1+14)=CalendarYear,MONTH(NovSun1+14)=11),NovSun1+14,""),IF(AND(YEAR(NovSun1+21)=CalendarYear,MONTH(NovSun1+21)=11),NovSun1+21,""))</x:f>
        <x:v>46347</x:v>
      </x:c>
      <x:c r="Z37" s="438" t="s">
        <x:v>741</x:v>
      </x:c>
      <x:c r="AA37" s="333">
        <x:f>IF(DAY(DecSun1)=1,IF(AND(YEAR(DecSun1+8)=CalendarYear,MONTH(DecSun1+8)=12),DecSun1+8,""),IF(AND(YEAR(DecSun1+15)=CalendarYear,MONTH(DecSun1+15)=12),DecSun1+15,""))</x:f>
        <x:v>46369</x:v>
      </x:c>
      <x:c r="AB37" s="290">
        <x:f>IF(DAY(DecSun1)=1,IF(AND(YEAR(DecSun1+9)=CalendarYear,MONTH(DecSun1+9)=12),DecSun1+9,""),IF(AND(YEAR(DecSun1+16)=CalendarYear,MONTH(DecSun1+16)=12),DecSun1+16,""))</x:f>
        <x:v>46370</x:v>
      </x:c>
      <x:c r="AC37" s="289">
        <x:f>IF(DAY(DecSun1)=1,IF(AND(YEAR(DecSun1+10)=CalendarYear,MONTH(DecSun1+10)=12),DecSun1+10,""),IF(AND(YEAR(DecSun1+17)=CalendarYear,MONTH(DecSun1+17)=12),DecSun1+17,""))</x:f>
        <x:v>46371</x:v>
      </x:c>
      <x:c r="AD37" s="289">
        <x:f>IF(DAY(DecSun1)=1,IF(AND(YEAR(DecSun1+11)=CalendarYear,MONTH(DecSun1+11)=12),DecSun1+11,""),IF(AND(YEAR(DecSun1+18)=CalendarYear,MONTH(DecSun1+18)=12),DecSun1+18,""))</x:f>
        <x:v>46372</x:v>
      </x:c>
      <x:c r="AE37" s="293">
        <x:f>IF(DAY(DecSun1)=1,IF(AND(YEAR(DecSun1+12)=CalendarYear,MONTH(DecSun1+12)=12),DecSun1+12,""),IF(AND(YEAR(DecSun1+19)=CalendarYear,MONTH(DecSun1+19)=12),DecSun1+19,""))</x:f>
        <x:v>46373</x:v>
      </x:c>
      <x:c r="AF37" s="355">
        <x:f>IF(DAY(DecSun1)=1,IF(AND(YEAR(DecSun1+13)=CalendarYear,MONTH(DecSun1+13)=12),DecSun1+13,""),IF(AND(YEAR(DecSun1+20)=CalendarYear,MONTH(DecSun1+20)=12),DecSun1+20,""))</x:f>
        <x:v>46374</x:v>
      </x:c>
      <x:c r="AG37" s="333">
        <x:f>IF(DAY(DecSun1)=1,IF(AND(YEAR(DecSun1+14)=CalendarYear,MONTH(DecSun1+14)=12),DecSun1+14,""),IF(AND(YEAR(DecSun1+21)=CalendarYear,MONTH(DecSun1+21)=12),DecSun1+21,""))</x:f>
        <x:v>46375</x:v>
      </x:c>
    </x:row>
    <x:row r="38" spans="1:33" s="441" customFormat="1" ht="26.1" customHeight="1">
      <x:c r="A38" s="438"/>
      <x:c r="B38" s="438" t="s">
        <x:v>742</x:v>
      </x:c>
      <x:c r="C38" s="333">
        <x:f>IF(DAY(SepSun1)=1,IF(AND(YEAR(SepSun1+15)=CalendarYear,MONTH(SepSun1+15)=9),SepSun1+15,""),IF(AND(YEAR(SepSun1+22)=CalendarYear,MONTH(SepSun1+22)=9),SepSun1+22,""))</x:f>
        <x:v>46285</x:v>
      </x:c>
      <x:c r="D38" s="291">
        <x:f>IF(DAY(SepSun1)=1,IF(AND(YEAR(SepSun1+16)=CalendarYear,MONTH(SepSun1+16)=9),SepSun1+16,""),IF(AND(YEAR(SepSun1+23)=CalendarYear,MONTH(SepSun1+23)=9),SepSun1+23,""))</x:f>
        <x:v>46286</x:v>
      </x:c>
      <x:c r="E38" s="291">
        <x:f>IF(DAY(SepSun1)=1,IF(AND(YEAR(SepSun1+17)=CalendarYear,MONTH(SepSun1+17)=9),SepSun1+17,""),IF(AND(YEAR(SepSun1+24)=CalendarYear,MONTH(SepSun1+24)=9),SepSun1+24,""))</x:f>
        <x:v>46287</x:v>
      </x:c>
      <x:c r="F38" s="290">
        <x:f>IF(DAY(SepSun1)=1,IF(AND(YEAR(SepSun1+18)=CalendarYear,MONTH(SepSun1+18)=9),SepSun1+18,""),IF(AND(YEAR(SepSun1+25)=CalendarYear,MONTH(SepSun1+25)=9),SepSun1+25,""))</x:f>
        <x:v>46288</x:v>
      </x:c>
      <x:c r="G38" s="293">
        <x:f>IF(DAY(SepSun1)=1,IF(AND(YEAR(SepSun1+19)=CalendarYear,MONTH(SepSun1+19)=9),SepSun1+19,""),IF(AND(YEAR(SepSun1+26)=CalendarYear,MONTH(SepSun1+26)=9),SepSun1+26,""))</x:f>
        <x:v>46289</x:v>
      </x:c>
      <x:c r="H38" s="290">
        <x:f>IF(DAY(SepSun1)=1,IF(AND(YEAR(SepSun1+20)=CalendarYear,MONTH(SepSun1+20)=9),SepSun1+20,""),IF(AND(YEAR(SepSun1+27)=CalendarYear,MONTH(SepSun1+27)=9),SepSun1+27,""))</x:f>
        <x:v>46290</x:v>
      </x:c>
      <x:c r="I38" s="333">
        <x:f>IF(DAY(SepSun1)=1,IF(AND(YEAR(SepSun1+21)=CalendarYear,MONTH(SepSun1+21)=9),SepSun1+21,""),IF(AND(YEAR(SepSun1+28)=CalendarYear,MONTH(SepSun1+28)=9),SepSun1+28,""))</x:f>
        <x:v>46291</x:v>
      </x:c>
      <x:c r="J38" s="438" t="s">
        <x:v>743</x:v>
      </x:c>
      <x:c r="K38" s="332">
        <x:f>IF(DAY(OctSun1)=1,IF(AND(YEAR(OctSun1+15)=CalendarYear,MONTH(OctSun1+15)=10),OctSun1+15,""),IF(AND(YEAR(OctSun1+22)=CalendarYear,MONTH(OctSun1+22)=10),OctSun1+22,""))</x:f>
        <x:v>46313</x:v>
      </x:c>
      <x:c r="L38" s="291">
        <x:f>IF(DAY(OctSun1)=1,IF(AND(YEAR(OctSun1+16)=CalendarYear,MONTH(OctSun1+16)=10),OctSun1+16,""),IF(AND(YEAR(OctSun1+23)=CalendarYear,MONTH(OctSun1+23)=10),OctSun1+23,""))</x:f>
        <x:v>46314</x:v>
      </x:c>
      <x:c r="M38" s="291">
        <x:f>IF(DAY(OctSun1)=1,IF(AND(YEAR(OctSun1+17)=CalendarYear,MONTH(OctSun1+17)=10),OctSun1+17,""),IF(AND(YEAR(OctSun1+24)=CalendarYear,MONTH(OctSun1+24)=10),OctSun1+24,""))</x:f>
        <x:v>46315</x:v>
      </x:c>
      <x:c r="N38" s="290">
        <x:f>IF(DAY(OctSun1)=1,IF(AND(YEAR(OctSun1+18)=CalendarYear,MONTH(OctSun1+18)=10),OctSun1+18,""),IF(AND(YEAR(OctSun1+25)=CalendarYear,MONTH(OctSun1+25)=10),OctSun1+25,""))</x:f>
        <x:v>46316</x:v>
      </x:c>
      <x:c r="O38" s="293">
        <x:f>IF(DAY(OctSun1)=1,IF(AND(YEAR(OctSun1+19)=CalendarYear,MONTH(OctSun1+19)=10),OctSun1+19,""),IF(AND(YEAR(OctSun1+26)=CalendarYear,MONTH(OctSun1+26)=10),OctSun1+26,""))</x:f>
        <x:v>46317</x:v>
      </x:c>
      <x:c r="P38" s="290">
        <x:f>IF(DAY(OctSun1)=1,IF(AND(YEAR(OctSun1+20)=CalendarYear,MONTH(OctSun1+20)=10),OctSun1+20,""),IF(AND(YEAR(OctSun1+27)=CalendarYear,MONTH(OctSun1+27)=10),OctSun1+27,""))</x:f>
        <x:v>46318</x:v>
      </x:c>
      <x:c r="Q38" s="333">
        <x:f>IF(DAY(OctSun1)=1,IF(AND(YEAR(OctSun1+21)=CalendarYear,MONTH(OctSun1+21)=10),OctSun1+21,""),IF(AND(YEAR(OctSun1+28)=CalendarYear,MONTH(OctSun1+28)=10),OctSun1+28,""))</x:f>
        <x:v>46319</x:v>
      </x:c>
      <x:c r="R38" s="438" t="s">
        <x:v>744</x:v>
      </x:c>
      <x:c r="S38" s="731">
        <x:f>IF(DAY(NovSun1)=1,IF(AND(YEAR(NovSun1+15)=CalendarYear,MONTH(NovSun1+15)=11),NovSun1+15,""),IF(AND(YEAR(NovSun1+22)=CalendarYear,MONTH(NovSun1+22)=11),NovSun1+22,""))</x:f>
        <x:v>46348</x:v>
      </x:c>
      <x:c r="T38" s="291">
        <x:f>IF(DAY(NovSun1)=1,IF(AND(YEAR(NovSun1+16)=CalendarYear,MONTH(NovSun1+16)=11),NovSun1+16,""),IF(AND(YEAR(NovSun1+23)=CalendarYear,MONTH(NovSun1+23)=11),NovSun1+23,""))</x:f>
        <x:v>46349</x:v>
      </x:c>
      <x:c r="U38" s="291">
        <x:f>IF(DAY(NovSun1)=1,IF(AND(YEAR(NovSun1+17)=CalendarYear,MONTH(NovSun1+17)=11),NovSun1+17,""),IF(AND(YEAR(NovSun1+24)=CalendarYear,MONTH(NovSun1+24)=11),NovSun1+24,""))</x:f>
        <x:v>46350</x:v>
      </x:c>
      <x:c r="V38" s="290">
        <x:f>IF(DAY(NovSun1)=1,IF(AND(YEAR(NovSun1+18)=CalendarYear,MONTH(NovSun1+18)=11),NovSun1+18,""),IF(AND(YEAR(NovSun1+25)=CalendarYear,MONTH(NovSun1+25)=11),NovSun1+25,""))</x:f>
        <x:v>46351</x:v>
      </x:c>
      <x:c r="W38" s="292">
        <x:f>IF(DAY(NovSun1)=1,IF(AND(YEAR(NovSun1+19)=CalendarYear,MONTH(NovSun1+19)=11),NovSun1+19,""),IF(AND(YEAR(NovSun1+26)=CalendarYear,MONTH(NovSun1+26)=11),NovSun1+26,""))</x:f>
        <x:v>46352</x:v>
      </x:c>
      <x:c r="X38" s="733">
        <x:f>IF(DAY(NovSun1)=1,IF(AND(YEAR(NovSun1+20)=CalendarYear,MONTH(NovSun1+20)=11),NovSun1+20,""),IF(AND(YEAR(NovSun1+27)=CalendarYear,MONTH(NovSun1+27)=11),NovSun1+27,""))</x:f>
        <x:v>46353</x:v>
      </x:c>
      <x:c r="Y38" s="333">
        <x:f>IF(DAY(NovSun1)=1,IF(AND(YEAR(NovSun1+21)=CalendarYear,MONTH(NovSun1+21)=11),NovSun1+21,""),IF(AND(YEAR(NovSun1+28)=CalendarYear,MONTH(NovSun1+28)=11),NovSun1+28,""))</x:f>
        <x:v>46354</x:v>
      </x:c>
      <x:c r="Z38" s="438" t="s">
        <x:v>745</x:v>
      </x:c>
      <x:c r="AA38" s="332">
        <x:f>IF(DAY(DecSun1)=1,IF(AND(YEAR(DecSun1+15)=CalendarYear,MONTH(DecSun1+15)=12),DecSun1+15,""),IF(AND(YEAR(DecSun1+22)=CalendarYear,MONTH(DecSun1+22)=12),DecSun1+22,""))</x:f>
        <x:v>46376</x:v>
      </x:c>
      <x:c r="AB38" s="291">
        <x:f>IF(DAY(DecSun1)=1,IF(AND(YEAR(DecSun1+16)=CalendarYear,MONTH(DecSun1+16)=12),DecSun1+16,""),IF(AND(YEAR(DecSun1+23)=CalendarYear,MONTH(DecSun1+23)=12),DecSun1+23,""))</x:f>
        <x:v>46377</x:v>
      </x:c>
      <x:c r="AC38" s="291">
        <x:f>IF(DAY(DecSun1)=1,IF(AND(YEAR(DecSun1+17)=CalendarYear,MONTH(DecSun1+17)=12),DecSun1+17,""),IF(AND(YEAR(DecSun1+24)=CalendarYear,MONTH(DecSun1+24)=12),DecSun1+24,""))</x:f>
        <x:v>46378</x:v>
      </x:c>
      <x:c r="AD38" s="290">
        <x:f>IF(DAY(DecSun1)=1,IF(AND(YEAR(DecSun1+18)=CalendarYear,MONTH(DecSun1+18)=12),DecSun1+18,""),IF(AND(YEAR(DecSun1+25)=CalendarYear,MONTH(DecSun1+25)=12),DecSun1+25,""))</x:f>
        <x:v>46379</x:v>
      </x:c>
      <x:c r="AE38" s="293">
        <x:f>IF(DAY(DecSun1)=1,IF(AND(YEAR(DecSun1+19)=CalendarYear,MONTH(DecSun1+19)=12),DecSun1+19,""),IF(AND(YEAR(DecSun1+26)=CalendarYear,MONTH(DecSun1+26)=12),DecSun1+26,""))</x:f>
        <x:v>46380</x:v>
      </x:c>
      <x:c r="AF38" s="290">
        <x:f>IF(DAY(DecSun1)=1,IF(AND(YEAR(DecSun1+20)=CalendarYear,MONTH(DecSun1+20)=12),DecSun1+20,""),IF(AND(YEAR(DecSun1+27)=CalendarYear,MONTH(DecSun1+27)=12),DecSun1+27,""))</x:f>
        <x:v>46381</x:v>
      </x:c>
      <x:c r="AG38" s="333">
        <x:f>IF(DAY(DecSun1)=1,IF(AND(YEAR(DecSun1+21)=CalendarYear,MONTH(DecSun1+21)=12),DecSun1+21,""),IF(AND(YEAR(DecSun1+28)=CalendarYear,MONTH(DecSun1+28)=12),DecSun1+28,""))</x:f>
        <x:v>46382</x:v>
      </x:c>
    </x:row>
    <x:row r="39" spans="1:33" s="441" customFormat="1" ht="26.1" customHeight="1">
      <x:c r="A39" s="438"/>
      <x:c r="B39" s="438" t="s">
        <x:v>731</x:v>
      </x:c>
      <x:c r="C39" s="442">
        <x:f>IF(DAY(SepSun1)=1,IF(AND(YEAR(SepSun1+22)=CalendarYear,MONTH(SepSun1+22)=9),SepSun1+22,""),IF(AND(YEAR(SepSun1+29)=CalendarYear,MONTH(SepSun1+29)=9),SepSun1+29,""))</x:f>
        <x:v>46292</x:v>
      </x:c>
      <x:c r="D39" s="289">
        <x:f>IF(DAY(SepSun1)=1,IF(AND(YEAR(SepSun1+23)=CalendarYear,MONTH(SepSun1+23)=9),SepSun1+23,""),IF(AND(YEAR(SepSun1+30)=CalendarYear,MONTH(SepSun1+30)=9),SepSun1+30,""))</x:f>
        <x:v>46293</x:v>
      </x:c>
      <x:c r="E39" s="294">
        <x:f>IF(DAY(SepSun1)=1,IF(AND(YEAR(SepSun1+24)=CalendarYear,MONTH(SepSun1+24)=9),SepSun1+24,""),IF(AND(YEAR(SepSun1+31)=CalendarYear,MONTH(SepSun1+31)=9),SepSun1+31,""))</x:f>
        <x:v>46294</x:v>
      </x:c>
      <x:c r="F39" s="294">
        <x:f>IF(DAY(SepSun1)=1,IF(AND(YEAR(SepSun1+25)=CalendarYear,MONTH(SepSun1+25)=9),SepSun1+25,""),IF(AND(YEAR(SepSun1+32)=CalendarYear,MONTH(SepSun1+32)=9),SepSun1+32,""))</x:f>
        <x:v>46295</x:v>
      </x:c>
      <x:c r="G39" s="294" t="str">
        <x:f>IF(DAY(SepSun1)=1,IF(AND(YEAR(SepSun1+26)=CalendarYear,MONTH(SepSun1+26)=9),SepSun1+26,""),IF(AND(YEAR(SepSun1+33)=CalendarYear,MONTH(SepSun1+33)=9),SepSun1+33,""))</x:f>
        <x:v/>
      </x:c>
      <x:c r="H39" s="443" t="str">
        <x:f>IF(DAY(SepSun1)=1,IF(AND(YEAR(SepSun1+27)=CalendarYear,MONTH(SepSun1+27)=9),SepSun1+27,""),IF(AND(YEAR(SepSun1+34)=CalendarYear,MONTH(SepSun1+34)=9),SepSun1+34,""))</x:f>
        <x:v/>
      </x:c>
      <x:c r="I39" s="442" t="str">
        <x:f>IF(DAY(SepSun1)=1,IF(AND(YEAR(SepSun1+28)=CalendarYear,MONTH(SepSun1+28)=9),SepSun1+28,""),IF(AND(YEAR(SepSun1+35)=CalendarYear,MONTH(SepSun1+35)=9),SepSun1+35,""))</x:f>
        <x:v/>
      </x:c>
      <x:c r="J39" s="438" t="s">
        <x:v>732</x:v>
      </x:c>
      <x:c r="K39" s="335">
        <x:f>IF(DAY(OctSun1)=1,IF(AND(YEAR(OctSun1+22)=CalendarYear,MONTH(OctSun1+22)=10),OctSun1+22,""),IF(AND(YEAR(OctSun1+29)=CalendarYear,MONTH(OctSun1+29)=10),OctSun1+29,""))</x:f>
        <x:v>46320</x:v>
      </x:c>
      <x:c r="L39" s="289">
        <x:f>IF(DAY(OctSun1)=1,IF(AND(YEAR(OctSun1+23)=CalendarYear,MONTH(OctSun1+23)=10),OctSun1+23,""),IF(AND(YEAR(OctSun1+30)=CalendarYear,MONTH(OctSun1+30)=10),OctSun1+30,""))</x:f>
        <x:v>46321</x:v>
      </x:c>
      <x:c r="M39" s="294">
        <x:f>IF(DAY(OctSun1)=1,IF(AND(YEAR(OctSun1+24)=CalendarYear,MONTH(OctSun1+24)=10),OctSun1+24,""),IF(AND(YEAR(OctSun1+31)=CalendarYear,MONTH(OctSun1+31)=10),OctSun1+31,""))</x:f>
        <x:v>46322</x:v>
      </x:c>
      <x:c r="N39" s="294">
        <x:f>IF(DAY(OctSun1)=1,IF(AND(YEAR(OctSun1+25)=CalendarYear,MONTH(OctSun1+25)=10),OctSun1+25,""),IF(AND(YEAR(OctSun1+32)=CalendarYear,MONTH(OctSun1+32)=10),OctSun1+32,""))</x:f>
        <x:v>46323</x:v>
      </x:c>
      <x:c r="O39" s="294">
        <x:f>IF(DAY(OctSun1)=1,IF(AND(YEAR(OctSun1+26)=CalendarYear,MONTH(OctSun1+26)=10),OctSun1+26,""),IF(AND(YEAR(OctSun1+33)=CalendarYear,MONTH(OctSun1+33)=10),OctSun1+33,""))</x:f>
        <x:v>46324</x:v>
      </x:c>
      <x:c r="P39" s="443">
        <x:f>IF(DAY(OctSun1)=1,IF(AND(YEAR(OctSun1+27)=CalendarYear,MONTH(OctSun1+27)=10),OctSun1+27,""),IF(AND(YEAR(OctSun1+34)=CalendarYear,MONTH(OctSun1+34)=10),OctSun1+34,""))</x:f>
        <x:v>46325</x:v>
      </x:c>
      <x:c r="Q39" s="442">
        <x:f>IF(DAY(OctSun1)=1,IF(AND(YEAR(OctSun1+28)=CalendarYear,MONTH(OctSun1+28)=10),OctSun1+28,""),IF(AND(YEAR(OctSun1+35)=CalendarYear,MONTH(OctSun1+35)=10),OctSun1+35,""))</x:f>
        <x:v>46326</x:v>
      </x:c>
      <x:c r="R39" s="438" t="s">
        <x:v>733</x:v>
      </x:c>
      <x:c r="S39" s="335">
        <x:f>IF(DAY(NovSun1)=1,IF(AND(YEAR(NovSun1+22)=CalendarYear,MONTH(NovSun1+22)=11),NovSun1+22,""),IF(AND(YEAR(NovSun1+29)=CalendarYear,MONTH(NovSun1+29)=11),NovSun1+29,""))</x:f>
        <x:v>46355</x:v>
      </x:c>
      <x:c r="T39" s="289">
        <x:f>IF(DAY(NovSun1)=1,IF(AND(YEAR(NovSun1+23)=CalendarYear,MONTH(NovSun1+23)=11),NovSun1+23,""),IF(AND(YEAR(NovSun1+30)=CalendarYear,MONTH(NovSun1+30)=11),NovSun1+30,""))</x:f>
        <x:v>46356</x:v>
      </x:c>
      <x:c r="U39" s="294" t="str">
        <x:f>IF(DAY(NovSun1)=1,IF(AND(YEAR(NovSun1+24)=CalendarYear,MONTH(NovSun1+24)=11),NovSun1+24,""),IF(AND(YEAR(NovSun1+31)=CalendarYear,MONTH(NovSun1+31)=11),NovSun1+31,""))</x:f>
        <x:v/>
      </x:c>
      <x:c r="V39" s="294" t="str">
        <x:f>IF(DAY(NovSun1)=1,IF(AND(YEAR(NovSun1+25)=CalendarYear,MONTH(NovSun1+25)=11),NovSun1+25,""),IF(AND(YEAR(NovSun1+32)=CalendarYear,MONTH(NovSun1+32)=11),NovSun1+32,""))</x:f>
        <x:v/>
      </x:c>
      <x:c r="W39" s="294" t="str">
        <x:f>IF(DAY(NovSun1)=1,IF(AND(YEAR(NovSun1+26)=CalendarYear,MONTH(NovSun1+26)=11),NovSun1+26,""),IF(AND(YEAR(NovSun1+33)=CalendarYear,MONTH(NovSun1+33)=11),NovSun1+33,""))</x:f>
        <x:v/>
      </x:c>
      <x:c r="X39" s="443" t="str">
        <x:f>IF(DAY(NovSun1)=1,IF(AND(YEAR(NovSun1+27)=CalendarYear,MONTH(NovSun1+27)=11),NovSun1+27,""),IF(AND(YEAR(NovSun1+34)=CalendarYear,MONTH(NovSun1+34)=11),NovSun1+34,""))</x:f>
        <x:v/>
      </x:c>
      <x:c r="Y39" s="442" t="str">
        <x:f>IF(DAY(NovSun1)=1,IF(AND(YEAR(NovSun1+28)=CalendarYear,MONTH(NovSun1+28)=11),NovSun1+28,""),IF(AND(YEAR(NovSun1+35)=CalendarYear,MONTH(NovSun1+35)=11),NovSun1+35,""))</x:f>
        <x:v/>
      </x:c>
      <x:c r="Z39" s="438" t="s">
        <x:v>746</x:v>
      </x:c>
      <x:c r="AA39" s="335">
        <x:f>IF(DAY(DecSun1)=1,IF(AND(YEAR(DecSun1+22)=CalendarYear,MONTH(DecSun1+22)=12),DecSun1+22,""),IF(AND(YEAR(DecSun1+29)=CalendarYear,MONTH(DecSun1+29)=12),DecSun1+29,""))</x:f>
        <x:v>46383</x:v>
      </x:c>
      <x:c r="AB39" s="289">
        <x:f>IF(DAY(DecSun1)=1,IF(AND(YEAR(DecSun1+23)=CalendarYear,MONTH(DecSun1+23)=12),DecSun1+23,""),IF(AND(YEAR(DecSun1+30)=CalendarYear,MONTH(DecSun1+30)=12),DecSun1+30,""))</x:f>
        <x:v>46384</x:v>
      </x:c>
      <x:c r="AC39" s="289">
        <x:f>IF(DAY(DecSun1)=1,IF(AND(YEAR(DecSun1+24)=CalendarYear,MONTH(DecSun1+24)=12),DecSun1+24,""),IF(AND(YEAR(DecSun1+31)=CalendarYear,MONTH(DecSun1+31)=12),DecSun1+31,""))</x:f>
        <x:v>46385</x:v>
      </x:c>
      <x:c r="AD39" s="724">
        <x:f>IF(DAY(DecSun1)=1,IF(AND(YEAR(DecSun1+25)=CalendarYear,MONTH(DecSun1+25)=12),DecSun1+25,""),IF(AND(YEAR(DecSun1+32)=CalendarYear,MONTH(DecSun1+32)=12),DecSun1+32,""))</x:f>
        <x:v>46386</x:v>
      </x:c>
      <x:c r="AE39" s="294">
        <x:f>IF(DAY(DecSun1)=1,IF(AND(YEAR(DecSun1+26)=CalendarYear,MONTH(DecSun1+26)=12),DecSun1+26,""),IF(AND(YEAR(DecSun1+33)=CalendarYear,MONTH(DecSun1+33)=12),DecSun1+33,""))</x:f>
        <x:v>46387</x:v>
      </x:c>
      <x:c r="AF39" s="443" t="str">
        <x:f>IF(DAY(DecSun1)=1,IF(AND(YEAR(DecSun1+27)=CalendarYear,MONTH(DecSun1+27)=12),DecSun1+27,""),IF(AND(YEAR(DecSun1+34)=CalendarYear,MONTH(DecSun1+34)=12),DecSun1+34,""))</x:f>
        <x:v/>
      </x:c>
      <x:c r="AG39" s="442" t="str">
        <x:f>IF(DAY(DecSun1)=1,IF(AND(YEAR(DecSun1+28)=CalendarYear,MONTH(DecSun1+28)=12),DecSun1+28,""),IF(AND(YEAR(DecSun1+35)=CalendarYear,MONTH(DecSun1+35)=12),DecSun1+35,""))</x:f>
        <x:v/>
      </x:c>
    </x:row>
    <x:row r="40" spans="1:33" s="441" customFormat="1" ht="26.1" customHeight="1">
      <x:c r="A40" s="438"/>
      <x:c r="B40" s="438"/>
      <x:c r="C40" s="442" t="str">
        <x:f>IF(DAY(SepSun1)=1,IF(AND(YEAR(SepSun1+29)=CalendarYear,MONTH(SepSun1+29)=9),SepSun1+29,""),IF(AND(YEAR(SepSun1+36)=CalendarYear,MONTH(SepSun1+36)=9),SepSun1+36,""))</x:f>
        <x:v/>
      </x:c>
      <x:c r="D40" s="289" t="str">
        <x:f>IF(DAY(SepSun1)=1,IF(AND(YEAR(SepSun1+30)=CalendarYear,MONTH(SepSun1+30)=9),SepSun1+30,""),IF(AND(YEAR(SepSun1+37)=CalendarYear,MONTH(SepSun1+37)=9),SepSun1+37,""))</x:f>
        <x:v/>
      </x:c>
      <x:c r="E40" s="294" t="str">
        <x:f>IF(DAY(SepSun1)=1,IF(AND(YEAR(SepSun1+31)=CalendarYear,MONTH(SepSun1+31)=9),SepSun1+31,""),IF(AND(YEAR(SepSun1+38)=CalendarYear,MONTH(SepSun1+38)=9),SepSun1+38,""))</x:f>
        <x:v/>
      </x:c>
      <x:c r="F40" s="294" t="str">
        <x:f>IF(DAY(SepSun1)=1,IF(AND(YEAR(SepSun1+32)=CalendarYear,MONTH(SepSun1+32)=9),SepSun1+32,""),IF(AND(YEAR(SepSun1+39)=CalendarYear,MONTH(SepSun1+39)=9),SepSun1+39,""))</x:f>
        <x:v/>
      </x:c>
      <x:c r="G40" s="294" t="str">
        <x:f>IF(DAY(SepSun1)=1,IF(AND(YEAR(SepSun1+33)=CalendarYear,MONTH(SepSun1+33)=9),SepSun1+33,""),IF(AND(YEAR(SepSun1+40)=CalendarYear,MONTH(SepSun1+40)=9),SepSun1+40,""))</x:f>
        <x:v/>
      </x:c>
      <x:c r="H40" s="443" t="str">
        <x:f>IF(DAY(SepSun1)=1,IF(AND(YEAR(SepSun1+34)=CalendarYear,MONTH(SepSun1+34)=9),SepSun1+34,""),IF(AND(YEAR(SepSun1+41)=CalendarYear,MONTH(SepSun1+41)=9),SepSun1+41,""))</x:f>
        <x:v/>
      </x:c>
      <x:c r="I40" s="442" t="str">
        <x:f>IF(DAY(SepSun1)=1,IF(AND(YEAR(SepSun1+35)=CalendarYear,MONTH(SepSun1+35)=9),SepSun1+35,""),IF(AND(YEAR(SepSun1+42)=CalendarYear,MONTH(SepSun1+42)=9),SepSun1+42,""))</x:f>
        <x:v/>
      </x:c>
      <x:c r="J40" s="438"/>
      <x:c r="K40" s="335" t="str">
        <x:f>IF(DAY(OctSun1)=1,IF(AND(YEAR(OctSun1+29)=CalendarYear,MONTH(OctSun1+29)=10),OctSun1+29,""),IF(AND(YEAR(OctSun1+36)=CalendarYear,MONTH(OctSun1+36)=10),OctSun1+36,""))</x:f>
        <x:v/>
      </x:c>
      <x:c r="L40" s="289" t="str">
        <x:f>IF(DAY(OctSun1)=1,IF(AND(YEAR(OctSun1+30)=CalendarYear,MONTH(OctSun1+30)=10),OctSun1+30,""),IF(AND(YEAR(OctSun1+37)=CalendarYear,MONTH(OctSun1+37)=10),OctSun1+37,""))</x:f>
        <x:v/>
      </x:c>
      <x:c r="M40" s="294" t="str">
        <x:f>IF(DAY(OctSun1)=1,IF(AND(YEAR(OctSun1+31)=CalendarYear,MONTH(OctSun1+31)=10),OctSun1+31,""),IF(AND(YEAR(OctSun1+38)=CalendarYear,MONTH(OctSun1+38)=10),OctSun1+38,""))</x:f>
        <x:v/>
      </x:c>
      <x:c r="N40" s="294" t="str">
        <x:f>IF(DAY(OctSun1)=1,IF(AND(YEAR(OctSun1+32)=CalendarYear,MONTH(OctSun1+32)=10),OctSun1+32,""),IF(AND(YEAR(OctSun1+39)=CalendarYear,MONTH(OctSun1+39)=10),OctSun1+39,""))</x:f>
        <x:v/>
      </x:c>
      <x:c r="O40" s="294" t="str">
        <x:f>IF(DAY(OctSun1)=1,IF(AND(YEAR(OctSun1+33)=CalendarYear,MONTH(OctSun1+33)=10),OctSun1+33,""),IF(AND(YEAR(OctSun1+40)=CalendarYear,MONTH(OctSun1+40)=10),OctSun1+40,""))</x:f>
        <x:v/>
      </x:c>
      <x:c r="P40" s="443" t="str">
        <x:f>IF(DAY(OctSun1)=1,IF(AND(YEAR(OctSun1+34)=CalendarYear,MONTH(OctSun1+34)=10),OctSun1+34,""),IF(AND(YEAR(OctSun1+41)=CalendarYear,MONTH(OctSun1+41)=10),OctSun1+41,""))</x:f>
        <x:v/>
      </x:c>
      <x:c r="Q40" s="442" t="str">
        <x:f>IF(DAY(OctSun1)=1,IF(AND(YEAR(OctSun1+35)=CalendarYear,MONTH(OctSun1+35)=10),OctSun1+35,""),IF(AND(YEAR(OctSun1+42)=CalendarYear,MONTH(OctSun1+42)=10),OctSun1+42,""))</x:f>
        <x:v/>
      </x:c>
      <x:c r="R40" s="438"/>
      <x:c r="S40" s="335" t="str">
        <x:f>IF(DAY(NovSun1)=1,IF(AND(YEAR(NovSun1+29)=CalendarYear,MONTH(NovSun1+29)=11),NovSun1+29,""),IF(AND(YEAR(NovSun1+36)=CalendarYear,MONTH(NovSun1+36)=11),NovSun1+36,""))</x:f>
        <x:v/>
      </x:c>
      <x:c r="T40" s="289" t="str">
        <x:f>IF(DAY(NovSun1)=1,IF(AND(YEAR(NovSun1+30)=CalendarYear,MONTH(NovSun1+30)=11),NovSun1+30,""),IF(AND(YEAR(NovSun1+37)=CalendarYear,MONTH(NovSun1+37)=11),NovSun1+37,""))</x:f>
        <x:v/>
      </x:c>
      <x:c r="U40" s="294" t="str">
        <x:f>IF(DAY(NovSun1)=1,IF(AND(YEAR(NovSun1+31)=CalendarYear,MONTH(NovSun1+31)=11),NovSun1+31,""),IF(AND(YEAR(NovSun1+38)=CalendarYear,MONTH(NovSun1+38)=11),NovSun1+38,""))</x:f>
        <x:v/>
      </x:c>
      <x:c r="V40" s="294" t="str">
        <x:f>IF(DAY(NovSun1)=1,IF(AND(YEAR(NovSun1+32)=CalendarYear,MONTH(NovSun1+32)=11),NovSun1+32,""),IF(AND(YEAR(NovSun1+39)=CalendarYear,MONTH(NovSun1+39)=11),NovSun1+39,""))</x:f>
        <x:v/>
      </x:c>
      <x:c r="W40" s="294" t="str">
        <x:f>IF(DAY(NovSun1)=1,IF(AND(YEAR(NovSun1+33)=CalendarYear,MONTH(NovSun1+33)=11),NovSun1+33,""),IF(AND(YEAR(NovSun1+40)=CalendarYear,MONTH(NovSun1+40)=11),NovSun1+40,""))</x:f>
        <x:v/>
      </x:c>
      <x:c r="X40" s="443" t="str">
        <x:f>IF(DAY(NovSun1)=1,IF(AND(YEAR(NovSun1+34)=CalendarYear,MONTH(NovSun1+34)=11),NovSun1+34,""),IF(AND(YEAR(NovSun1+41)=CalendarYear,MONTH(NovSun1+41)=11),NovSun1+41,""))</x:f>
        <x:v/>
      </x:c>
      <x:c r="Y40" s="442" t="str">
        <x:f>IF(DAY(NovSun1)=1,IF(AND(YEAR(NovSun1+35)=CalendarYear,MONTH(NovSun1+35)=11),NovSun1+35,""),IF(AND(YEAR(NovSun1+42)=CalendarYear,MONTH(NovSun1+42)=11),NovSun1+42,""))</x:f>
        <x:v/>
      </x:c>
      <x:c r="Z40" s="438"/>
      <x:c r="AA40" s="335" t="str">
        <x:f>IF(DAY(DecSun1)=1,IF(AND(YEAR(DecSun1+29)=CalendarYear,MONTH(DecSun1+29)=12),DecSun1+29,""),IF(AND(YEAR(DecSun1+36)=CalendarYear,MONTH(DecSun1+36)=12),DecSun1+36,""))</x:f>
        <x:v/>
      </x:c>
      <x:c r="AB40" s="289" t="str">
        <x:f>IF(DAY(DecSun1)=1,IF(AND(YEAR(DecSun1+30)=CalendarYear,MONTH(DecSun1+30)=12),DecSun1+30,""),IF(AND(YEAR(DecSun1+37)=CalendarYear,MONTH(DecSun1+37)=12),DecSun1+37,""))</x:f>
        <x:v/>
      </x:c>
      <x:c r="AC40" s="294" t="str">
        <x:f>IF(DAY(DecSun1)=1,IF(AND(YEAR(DecSun1+31)=CalendarYear,MONTH(DecSun1+31)=12),DecSun1+31,""),IF(AND(YEAR(DecSun1+38)=CalendarYear,MONTH(DecSun1+38)=12),DecSun1+38,""))</x:f>
        <x:v/>
      </x:c>
      <x:c r="AD40" s="294" t="str">
        <x:f>IF(DAY(DecSun1)=1,IF(AND(YEAR(DecSun1+32)=CalendarYear,MONTH(DecSun1+32)=12),DecSun1+32,""),IF(AND(YEAR(DecSun1+39)=CalendarYear,MONTH(DecSun1+39)=12),DecSun1+39,""))</x:f>
        <x:v/>
      </x:c>
      <x:c r="AE40" s="294" t="str">
        <x:f>IF(DAY(DecSun1)=1,IF(AND(YEAR(DecSun1+33)=CalendarYear,MONTH(DecSun1+33)=12),DecSun1+33,""),IF(AND(YEAR(DecSun1+40)=CalendarYear,MONTH(DecSun1+40)=12),DecSun1+40,""))</x:f>
        <x:v/>
      </x:c>
      <x:c r="AF40" s="443" t="str">
        <x:f>IF(DAY(DecSun1)=1,IF(AND(YEAR(DecSun1+34)=CalendarYear,MONTH(DecSun1+34)=12),DecSun1+34,""),IF(AND(YEAR(DecSun1+41)=CalendarYear,MONTH(DecSun1+41)=12),DecSun1+41,""))</x:f>
        <x:v/>
      </x:c>
      <x:c r="AG40" s="442" t="str">
        <x:f>IF(DAY(DecSun1)=1,IF(AND(YEAR(DecSun1+35)=CalendarYear,MONTH(DecSun1+35)=12),DecSun1+35,""),IF(AND(YEAR(DecSun1+42)=CalendarYear,MONTH(DecSun1+42)=12),DecSun1+42,""))</x:f>
        <x:v/>
      </x:c>
    </x:row>
    <x:row r="41" spans="1:33" s="286" customFormat="1" ht="16.2" customHeight="1">
      <x:c r="B41" s="285"/>
      <x:c r="C41" s="318"/>
      <x:c r="D41" s="307"/>
      <x:c r="E41" s="308"/>
      <x:c r="F41" s="308"/>
      <x:c r="G41" s="308"/>
      <x:c r="H41" s="308"/>
      <x:c r="I41" s="309"/>
      <x:c r="J41" s="344"/>
      <x:c r="K41" s="318"/>
      <x:c r="L41" s="307"/>
      <x:c r="M41" s="308"/>
      <x:c r="N41" s="308"/>
      <x:c r="O41" s="308"/>
      <x:c r="P41" s="308"/>
      <x:c r="Q41" s="309"/>
      <x:c r="R41" s="344"/>
      <x:c r="S41" s="318" t="s">
        <x:v>747</x:v>
      </x:c>
      <x:c r="T41" s="307"/>
      <x:c r="U41" s="308"/>
      <x:c r="V41" s="308"/>
      <x:c r="W41" s="353" t="s">
        <x:v>703</x:v>
      </x:c>
      <x:c r="X41" s="354"/>
      <x:c r="Y41" s="309"/>
      <x:c r="Z41" s="438"/>
      <x:c r="AA41" s="318" t="s">
        <x:v>1547</x:v>
      </x:c>
      <x:c r="AB41" s="321"/>
      <x:c r="AC41" s="322"/>
      <x:c r="AD41" s="308"/>
      <x:c r="AE41" s="353" t="s">
        <x:v>703</x:v>
      </x:c>
      <x:c r="AF41" s="354"/>
      <x:c r="AG41" s="309"/>
    </x:row>
    <x:row r="42" spans="1:33" s="286" customFormat="1" ht="16.2" customHeight="1">
      <x:c r="B42" s="285"/>
      <x:c r="C42" s="319"/>
      <x:c r="D42" s="311"/>
      <x:c r="E42" s="312"/>
      <x:c r="F42" s="312"/>
      <x:c r="G42" s="312"/>
      <x:c r="H42" s="312"/>
      <x:c r="I42" s="313"/>
      <x:c r="J42" s="344"/>
      <x:c r="K42" s="310"/>
      <x:c r="L42" s="311"/>
      <x:c r="M42" s="312"/>
      <x:c r="N42" s="312"/>
      <x:c r="O42" s="312"/>
      <x:c r="P42" s="312"/>
      <x:c r="Q42" s="313"/>
      <x:c r="R42" s="344"/>
      <x:c r="S42" s="310"/>
      <x:c r="T42" s="311"/>
      <x:c r="U42" s="312"/>
      <x:c r="V42" s="312"/>
      <x:c r="W42" s="312"/>
      <x:c r="X42" s="312"/>
      <x:c r="Y42" s="313"/>
      <x:c r="Z42" s="438"/>
      <x:c r="AA42" s="319"/>
      <x:c r="AB42" s="324"/>
      <x:c r="AC42" s="325"/>
      <x:c r="AD42" s="312"/>
      <x:c r="AE42" s="312"/>
      <x:c r="AF42" s="312"/>
      <x:c r="AG42" s="313"/>
    </x:row>
    <x:row r="43" spans="1:33" s="286" customFormat="1" ht="16.8" customHeight="1">
      <x:c r="B43" s="285"/>
      <x:c r="C43" s="320"/>
      <x:c r="D43" s="315"/>
      <x:c r="E43" s="316"/>
      <x:c r="F43" s="316"/>
      <x:c r="G43" s="316"/>
      <x:c r="H43" s="316"/>
      <x:c r="I43" s="317"/>
      <x:c r="J43" s="344"/>
      <x:c r="K43" s="314"/>
      <x:c r="L43" s="315"/>
      <x:c r="M43" s="316"/>
      <x:c r="N43" s="316"/>
      <x:c r="O43" s="316"/>
      <x:c r="P43" s="316"/>
      <x:c r="Q43" s="317"/>
      <x:c r="R43" s="344"/>
      <x:c r="S43" s="314"/>
      <x:c r="T43" s="315"/>
      <x:c r="U43" s="316"/>
      <x:c r="V43" s="316"/>
      <x:c r="W43" s="316"/>
      <x:c r="X43" s="316"/>
      <x:c r="Y43" s="317"/>
      <x:c r="Z43" s="438"/>
      <x:c r="AA43" s="320"/>
      <x:c r="AB43" s="327"/>
      <x:c r="AC43" s="328"/>
      <x:c r="AD43" s="316"/>
      <x:c r="AE43" s="316"/>
      <x:c r="AF43" s="316"/>
      <x:c r="AG43" s="317"/>
    </x:row>
    <x:row r="44" spans="1:33" s="285" customFormat="1" ht="19.2" customHeight="1">
      <x:c r="J44" s="348"/>
      <x:c r="R44" s="348"/>
      <x:c r="Z44" s="348"/>
    </x:row>
    <x:row r="45" spans="1:33" ht="26.1" customHeight="1">
      <x:c r="B45" s="285"/>
    </x:row>
    <x:row r="46" spans="1:33" ht="26.1" customHeight="1">
      <x:c r="B46" s="285"/>
    </x:row>
    <x:row r="47" spans="1:33" ht="26.1" customHeight="1">
      <x:c r="B47" s="285"/>
    </x:row>
    <x:row r="48" spans="1:33" ht="26.1" customHeight="1">
      <x:c r="B48" s="285"/>
    </x:row>
    <x:row r="49" spans="2:2" ht="26.1" customHeight="1">
      <x:c r="B49" s="285"/>
    </x:row>
    <x:row r="50" spans="2:2" ht="26.1" customHeight="1">
      <x:c r="B50" s="285"/>
    </x:row>
    <x:row r="51" spans="2:2" ht="26.1" customHeight="1">
      <x:c r="B51" s="285"/>
    </x:row>
    <x:row r="52" spans="2:2" ht="26.1" customHeight="1">
      <x:c r="B52" s="285"/>
    </x:row>
    <x:row r="53" spans="2:2" ht="26.1" customHeight="1">
      <x:c r="B53" s="285"/>
    </x:row>
    <x:row r="54" spans="2:2" ht="26.1" customHeight="1">
      <x:c r="B54" s="285"/>
    </x:row>
    <x:row r="55" spans="2:2" ht="26.1" customHeight="1">
      <x:c r="B55" s="285"/>
    </x:row>
    <x:row r="56" spans="2:2" ht="26.1" customHeight="1">
      <x:c r="B56" s="285"/>
    </x:row>
    <x:row r="57" spans="2:2" ht="26.1" customHeight="1">
      <x:c r="B57" s="285"/>
    </x:row>
    <x:row r="58" spans="2:2" ht="26.1" customHeight="1">
      <x:c r="B58" s="285"/>
    </x:row>
    <x:row r="59" spans="2:2" ht="26.1" customHeight="1">
      <x:c r="B59" s="285"/>
    </x:row>
  </x:sheetData>
  <x:mergeCells count="65">
    <x:mergeCell ref="K21:Q21"/>
    <x:mergeCell ref="S21:Y21"/>
    <x:mergeCell ref="AA21:AG21"/>
    <x:mergeCell ref="C33:I33"/>
    <x:mergeCell ref="K33:Q33"/>
    <x:mergeCell ref="S33:Y33"/>
    <x:mergeCell ref="AA33:AG33"/>
    <x:mergeCell ref="C21:I21"/>
    <x:mergeCell ref="H2:I2"/>
    <x:mergeCell ref="J2:K2"/>
    <x:mergeCell ref="L2:M2"/>
    <x:mergeCell ref="N2:O2"/>
    <x:mergeCell ref="P2:Q2"/>
    <x:mergeCell ref="R2:S2"/>
    <x:mergeCell ref="AD7:AG7"/>
    <x:mergeCell ref="C9:I9"/>
    <x:mergeCell ref="K9:Q9"/>
    <x:mergeCell ref="S9:Y9"/>
    <x:mergeCell ref="AA9:AG9"/>
    <x:mergeCell ref="AF2:AG2"/>
    <x:mergeCell ref="H3:I3"/>
    <x:mergeCell ref="J3:K3"/>
    <x:mergeCell ref="L3:M3"/>
    <x:mergeCell ref="N3:O3"/>
    <x:mergeCell ref="P3:Q3"/>
    <x:mergeCell ref="R3:S3"/>
    <x:mergeCell ref="T3:U3"/>
    <x:mergeCell ref="V3:W3"/>
    <x:mergeCell ref="X3:Y3"/>
    <x:mergeCell ref="T2:U2"/>
    <x:mergeCell ref="V2:W2"/>
    <x:mergeCell ref="X2:Y2"/>
    <x:mergeCell ref="Z2:AA2"/>
    <x:mergeCell ref="AB2:AC2"/>
    <x:mergeCell ref="AD2:AE2"/>
    <x:mergeCell ref="Z3:AA3"/>
    <x:mergeCell ref="AB3:AC3"/>
    <x:mergeCell ref="AD3:AE3"/>
    <x:mergeCell ref="AF3:AG3"/>
    <x:mergeCell ref="H4:I4"/>
    <x:mergeCell ref="J4:K4"/>
    <x:mergeCell ref="L4:M4"/>
    <x:mergeCell ref="N4:O4"/>
    <x:mergeCell ref="P4:Q4"/>
    <x:mergeCell ref="R4:S4"/>
    <x:mergeCell ref="R5:S5"/>
    <x:mergeCell ref="T5:U5"/>
    <x:mergeCell ref="V5:W5"/>
    <x:mergeCell ref="X5:Y5"/>
    <x:mergeCell ref="T4:U4"/>
    <x:mergeCell ref="V4:W4"/>
    <x:mergeCell ref="X4:Y4"/>
    <x:mergeCell ref="H5:I5"/>
    <x:mergeCell ref="J5:K5"/>
    <x:mergeCell ref="L5:M5"/>
    <x:mergeCell ref="N5:O5"/>
    <x:mergeCell ref="P5:Q5"/>
    <x:mergeCell ref="Z5:AA5"/>
    <x:mergeCell ref="AB5:AC5"/>
    <x:mergeCell ref="AD5:AE5"/>
    <x:mergeCell ref="AF5:AG5"/>
    <x:mergeCell ref="AF4:AG4"/>
    <x:mergeCell ref="Z4:AA4"/>
    <x:mergeCell ref="AB4:AC4"/>
    <x:mergeCell ref="AD4:AE4"/>
  </x:mergeCells>
  <x:phoneticPr fontId="9" type="noConversion"/>
  <x:dataValidations count="2">
    <x:dataValidation allowBlank="1" showInputMessage="1" showErrorMessage="1" prompt="Use the spin buttons to quickly change the calendar year" sqref="AD7:AG7" xr:uid="{97A3C2C7-9029-4867-9994-9261B216C596}"/>
    <x:dataValidation allowBlank="1" showInputMessage="1" showErrorMessage="1" promptTitle="Shift Work Calendar" prompt="Use the spin buttons to change the calendar year. _x000a__x000a_Calendar automatically shows the shift schedule for each date. Setup the shift details and pattern from the Shift Pattern tab." sqref="A7" xr:uid="{3F7A0B9C-0E58-4B13-A063-3D2ACC077F35}"/>
  </x:dataValidations>
  <x:printOptions horizontalCentered="1" verticalCentered="1"/>
  <x:pageMargins left="0.3" right="0.3" top="0.3" bottom="0.3" header="0" footer="0"/>
  <x:pageSetup scale="56" orientation="landscape" r:id="rId1"/>
  <x:drawing r:id="rId2"/>
  <x:legacyDrawing r:id="rId3"/>
  <mc:AlternateContent xmlns:mc="http://schemas.openxmlformats.org/markup-compatibility/2006">
    <mc:Choice Requires="x14">
      <x:controls>
        <mc:AlternateContent xmlns:mc="http://schemas.openxmlformats.org/markup-compatibility/2006">
          <mc:Choice Requires="x14">
            <x:control shapeId="58369" r:id="rId4" name="Spinner">
              <x:controlPr defaultSize="0" print="0" autoPict="0" altText="Use the spinner button to change calendar year or change the year in cell AE3">
                <x:anchor moveWithCells="1">
                  <x:from>
                    <xdr:col>29</xdr:col>
                    <xdr:colOff>236220</xdr:colOff>
                    <xdr:row>6</xdr:row>
                    <xdr:rowOff>342900</xdr:rowOff>
                  </x:from>
                  <x:to>
                    <xdr:col>30</xdr:col>
                    <xdr:colOff>0</xdr:colOff>
                    <xdr:row>6</xdr:row>
                    <xdr:rowOff>640080</xdr:rowOff>
                  </x:to>
                </x:anchor>
              </x:controlPr>
            </x:control>
          </mc:Choice>
        </mc:AlternateContent>
      </x:controls>
    </mc:Choice>
  </mc:AlternateContent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67C19F1-834E-4522-9537-96AA0A1CFAC6}" mc:Ignorable="x14ac xr xr2 xr3">
  <x:dimension ref="B2:I17"/>
  <x:sheetViews>
    <x:sheetView workbookViewId="0">
      <x:selection activeCell="G17" sqref="G17"/>
    </x:sheetView>
  </x:sheetViews>
  <x:sheetFormatPr defaultColWidth="13.296875" defaultRowHeight="17.399999999999999"/>
  <x:sheetData>
    <x:row r="2" spans="2:9" ht="19.2">
      <x:c r="B2" s="75" t="s">
        <x:v>1548</x:v>
      </x:c>
      <x:c r="C2" s="66"/>
      <x:c r="D2" s="66"/>
      <x:c r="E2" s="66"/>
      <x:c r="F2" s="66"/>
      <x:c r="G2" s="66"/>
      <x:c r="H2" s="66"/>
      <x:c r="I2" s="66"/>
    </x:row>
    <x:row r="3" spans="2:9">
      <x:c r="B3" s="1954" t="s">
        <x:v>366</x:v>
      </x:c>
      <x:c r="C3" s="1954"/>
      <x:c r="D3" s="72">
        <x:v>2025</x:v>
      </x:c>
      <x:c r="E3" s="186">
        <x:v>2026</x:v>
      </x:c>
      <x:c r="F3" s="72" t="s">
        <x:v>367</x:v>
      </x:c>
      <x:c r="G3" s="73"/>
      <x:c r="H3" s="74"/>
      <x:c r="I3" s="74"/>
    </x:row>
    <x:row r="4" spans="2:9">
      <x:c r="B4" s="1959" t="s">
        <x:v>368</x:v>
      </x:c>
      <x:c r="C4" s="67" t="s">
        <x:v>369</x:v>
      </x:c>
      <x:c r="D4" s="68">
        <x:v>1330</x:v>
      </x:c>
      <x:c r="E4" s="187">
        <x:v>1350</x:v>
      </x:c>
      <x:c r="F4" s="1955" t="s">
        <x:v>370</x:v>
      </x:c>
      <x:c r="G4" s="1671">
        <x:f>E4/D4</x:f>
        <x:v>1.0150375939849625</x:v>
      </x:c>
      <x:c r="H4" s="1869" t="s">
        <x:v>2534</x:v>
      </x:c>
      <x:c r="I4" s="70"/>
    </x:row>
    <x:row r="5" spans="2:9">
      <x:c r="B5" s="1954"/>
      <x:c r="C5" s="67" t="s">
        <x:v>371</x:v>
      </x:c>
      <x:c r="D5" s="68">
        <x:v>1420</x:v>
      </x:c>
      <x:c r="E5" s="187">
        <x:v>1600</x:v>
      </x:c>
      <x:c r="F5" s="1956"/>
      <x:c r="G5" s="1671">
        <x:f t="shared" ref="G5:G17" si="0">E5/D5</x:f>
        <x:v>1.1267605633802817</x:v>
      </x:c>
      <x:c r="H5" s="1879">
        <x:f>E4/E5</x:f>
        <x:v>0.84375</x:v>
      </x:c>
      <x:c r="I5" s="70"/>
    </x:row>
    <x:row r="6" spans="2:9">
      <x:c r="B6" s="1954"/>
      <x:c r="C6" s="67" t="s">
        <x:v>372</x:v>
      </x:c>
      <x:c r="D6" s="68">
        <x:v>185</x:v>
      </x:c>
      <x:c r="E6" s="187">
        <x:v>195</x:v>
      </x:c>
      <x:c r="F6" s="1956"/>
      <x:c r="G6" s="1671">
        <x:f t="shared" si="0"/>
        <x:v>1.0540540540540539</x:v>
      </x:c>
      <x:c r="H6" s="74"/>
      <x:c r="I6" s="70"/>
    </x:row>
    <x:row r="7" spans="2:9">
      <x:c r="B7" s="1954"/>
      <x:c r="C7" s="67" t="s">
        <x:v>373</x:v>
      </x:c>
      <x:c r="D7" s="68">
        <x:v>19</x:v>
      </x:c>
      <x:c r="E7" s="187">
        <x:v>19</x:v>
      </x:c>
      <x:c r="F7" s="1956"/>
      <x:c r="G7" s="1671">
        <x:f t="shared" si="0"/>
        <x:v>1</x:v>
      </x:c>
      <x:c r="H7" s="74"/>
      <x:c r="I7" s="70"/>
    </x:row>
    <x:row r="8" spans="2:9">
      <x:c r="B8" s="1960"/>
      <x:c r="C8" s="76" t="s">
        <x:v>374</x:v>
      </x:c>
      <x:c r="D8" s="77">
        <x:v>7.2</x:v>
      </x:c>
      <x:c r="E8" s="188">
        <x:v>6.9</x:v>
      </x:c>
      <x:c r="F8" s="1956"/>
      <x:c r="G8" s="1671">
        <x:f t="shared" si="0"/>
        <x:v>0.95833333333333337</x:v>
      </x:c>
      <x:c r="H8" s="74"/>
      <x:c r="I8" s="70"/>
    </x:row>
    <x:row r="9" spans="2:9">
      <x:c r="B9" s="1954" t="s">
        <x:v>375</x:v>
      </x:c>
      <x:c r="C9" s="67" t="s">
        <x:v>376</x:v>
      </x:c>
      <x:c r="D9" s="69">
        <x:v>12.5</x:v>
      </x:c>
      <x:c r="E9" s="1833">
        <x:v>14</x:v>
      </x:c>
      <x:c r="F9" s="1957" t="s">
        <x:v>377</x:v>
      </x:c>
      <x:c r="G9" s="1671">
        <x:f t="shared" si="0"/>
        <x:v>1.1200000000000001</x:v>
      </x:c>
      <x:c r="H9" s="74"/>
      <x:c r="I9" s="71"/>
    </x:row>
    <x:row r="10" spans="2:9">
      <x:c r="B10" s="1954"/>
      <x:c r="C10" s="67" t="s">
        <x:v>378</x:v>
      </x:c>
      <x:c r="D10" s="68">
        <x:v>117</x:v>
      </x:c>
      <x:c r="E10" s="187">
        <x:v>117</x:v>
      </x:c>
      <x:c r="F10" s="1958"/>
      <x:c r="G10" s="1671">
        <x:f t="shared" si="0"/>
        <x:v>1</x:v>
      </x:c>
      <x:c r="H10" s="74"/>
      <x:c r="I10" s="71"/>
    </x:row>
    <x:row r="11" spans="2:9">
      <x:c r="B11" s="1954"/>
      <x:c r="C11" s="67" t="s">
        <x:v>379</x:v>
      </x:c>
      <x:c r="D11" s="68">
        <x:v>106</x:v>
      </x:c>
      <x:c r="E11" s="1834">
        <x:v>100</x:v>
      </x:c>
      <x:c r="F11" s="1958"/>
      <x:c r="G11" s="1671">
        <x:f t="shared" si="0"/>
        <x:v>0.94339622641509435</x:v>
      </x:c>
      <x:c r="H11" s="74"/>
      <x:c r="I11" s="71"/>
    </x:row>
    <x:row r="12" spans="2:9">
      <x:c r="B12" s="1954" t="s">
        <x:v>380</x:v>
      </x:c>
      <x:c r="C12" s="67" t="s">
        <x:v>381</x:v>
      </x:c>
      <x:c r="D12" s="68">
        <x:v>38</x:v>
      </x:c>
      <x:c r="E12" s="187">
        <x:v>32</x:v>
      </x:c>
      <x:c r="F12" s="1958"/>
      <x:c r="G12" s="1671">
        <x:f t="shared" si="0"/>
        <x:v>0.84210526315789469</x:v>
      </x:c>
      <x:c r="H12" s="74"/>
      <x:c r="I12" s="71"/>
    </x:row>
    <x:row r="13" spans="2:9">
      <x:c r="B13" s="1954"/>
      <x:c r="C13" s="67" t="s">
        <x:v>382</x:v>
      </x:c>
      <x:c r="D13" s="68">
        <x:v>35</x:v>
      </x:c>
      <x:c r="E13" s="187">
        <x:v>43</x:v>
      </x:c>
      <x:c r="F13" s="1958"/>
      <x:c r="G13" s="1671">
        <x:f t="shared" si="0"/>
        <x:v>1.2285714285714286</x:v>
      </x:c>
      <x:c r="H13" s="74"/>
      <x:c r="I13" s="71"/>
    </x:row>
    <x:row r="14" spans="2:9">
      <x:c r="B14" s="1954"/>
      <x:c r="C14" s="67" t="s">
        <x:v>383</x:v>
      </x:c>
      <x:c r="D14" s="68">
        <x:v>39</x:v>
      </x:c>
      <x:c r="E14" s="187">
        <x:v>51</x:v>
      </x:c>
      <x:c r="F14" s="1958"/>
      <x:c r="G14" s="1671">
        <x:f t="shared" si="0"/>
        <x:v>1.3076923076923077</x:v>
      </x:c>
      <x:c r="H14" s="74"/>
      <x:c r="I14" s="71"/>
    </x:row>
    <x:row r="15" spans="2:9">
      <x:c r="B15" s="1954" t="s">
        <x:v>384</x:v>
      </x:c>
      <x:c r="C15" s="67" t="s">
        <x:v>385</x:v>
      </x:c>
      <x:c r="D15" s="68">
        <x:v>340</x:v>
      </x:c>
      <x:c r="E15" s="187">
        <x:v>385</x:v>
      </x:c>
      <x:c r="F15" s="1958"/>
      <x:c r="G15" s="1671">
        <x:f t="shared" si="0"/>
        <x:v>1.1323529411764706</x:v>
      </x:c>
      <x:c r="H15" s="74"/>
      <x:c r="I15" s="71"/>
    </x:row>
    <x:row r="16" spans="2:9">
      <x:c r="B16" s="1954"/>
      <x:c r="C16" s="67" t="s">
        <x:v>386</x:v>
      </x:c>
      <x:c r="D16" s="69">
        <x:v>4.3</x:v>
      </x:c>
      <x:c r="E16" s="189">
        <x:v>4.2</x:v>
      </x:c>
      <x:c r="F16" s="1958"/>
      <x:c r="G16" s="1671">
        <x:f t="shared" si="0"/>
        <x:v>0.9767441860465117</x:v>
      </x:c>
      <x:c r="H16" s="74"/>
      <x:c r="I16" s="71"/>
    </x:row>
    <x:row r="17" spans="2:9">
      <x:c r="B17" s="1954"/>
      <x:c r="C17" s="67" t="s">
        <x:v>387</x:v>
      </x:c>
      <x:c r="D17" s="69">
        <x:v>4</x:v>
      </x:c>
      <x:c r="E17" s="189">
        <x:v>3.6</x:v>
      </x:c>
      <x:c r="F17" s="1958"/>
      <x:c r="G17" s="1671">
        <x:f t="shared" si="0"/>
        <x:v>0.9</x:v>
      </x:c>
      <x:c r="H17" s="74"/>
      <x:c r="I17" s="71"/>
    </x:row>
  </x:sheetData>
  <x:mergeCells count="7">
    <x:mergeCell ref="B3:C3"/>
    <x:mergeCell ref="F4:F8"/>
    <x:mergeCell ref="F9:F17"/>
    <x:mergeCell ref="B15:B17"/>
    <x:mergeCell ref="B12:B14"/>
    <x:mergeCell ref="B9:B11"/>
    <x:mergeCell ref="B4:B8"/>
  </x:mergeCells>
  <x:phoneticPr fontId="9" type="noConversion"/>
  <x:pageMargins left="0.7" right="0.7" top="0.75" bottom="0.75" header="0.3" footer="0.3"/>
  <x:pageSetup paperSize="9" orientation="portrait" verticalDpi="0" r:id="rId1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CA374E-1254-4283-BB29-AA2895572F61}" mc:Ignorable="x14ac xr xr2 xr3">
  <x:dimension ref="A1:V16"/>
  <x:sheetViews>
    <x:sheetView workbookViewId="0">
      <x:selection activeCell="J21" sqref="J21"/>
    </x:sheetView>
  </x:sheetViews>
  <x:sheetFormatPr defaultColWidth="35.59765625" defaultRowHeight="17.399999999999999"/>
  <x:cols>
    <x:col min="1" max="1" width="16.09765625" bestFit="1" customWidth="1"/>
    <x:col min="2" max="2" width="9.796875" bestFit="1" customWidth="1"/>
    <x:col min="3" max="3" width="10.19921875" bestFit="1" customWidth="1"/>
    <x:col min="4" max="4" width="9.8984375" bestFit="1" customWidth="1"/>
    <x:col min="5" max="5" width="12.796875" bestFit="1" customWidth="1"/>
    <x:col min="6" max="6" width="10.19921875" bestFit="1" customWidth="1"/>
    <x:col min="7" max="7" width="9.8984375" bestFit="1" customWidth="1"/>
    <x:col min="8" max="8" width="12.8984375" customWidth="1"/>
    <x:col min="9" max="9" width="20.69921875" bestFit="1" customWidth="1"/>
    <x:col min="10" max="10" width="9" customWidth="1"/>
    <x:col min="11" max="11" width="25.09765625" customWidth="1"/>
    <x:col min="12" max="13" width="7.8984375" customWidth="1"/>
    <x:col min="14" max="14" width="25.09765625" customWidth="1"/>
    <x:col min="15" max="15" width="7.8984375" customWidth="1"/>
    <x:col min="16" max="16" width="10.09765625" customWidth="1"/>
    <x:col min="17" max="17" width="22.296875" bestFit="1" customWidth="1"/>
    <x:col min="18" max="18" width="35.59765625" customWidth="1"/>
  </x:cols>
  <x:sheetData>
    <x:row r="1" spans="1:22" ht="19.8" thickBot="1">
      <x:c r="A1" s="1961" t="s">
        <x:v>837</x:v>
      </x:c>
      <x:c r="B1" s="1962" t="s">
        <x:v>2057</x:v>
      </x:c>
      <x:c r="C1" s="1962"/>
      <x:c r="D1" s="1963"/>
      <x:c r="E1" s="1964" t="s">
        <x:v>2058</x:v>
      </x:c>
      <x:c r="F1" s="1962"/>
      <x:c r="G1" s="1963"/>
      <x:c r="H1" s="1965" t="s">
        <x:v>839</x:v>
      </x:c>
      <x:c r="I1" s="1965" t="s">
        <x:v>839</x:v>
      </x:c>
      <x:c r="K1" s="1964" t="s">
        <x:v>1467</x:v>
      </x:c>
      <x:c r="L1" s="1962"/>
      <x:c r="M1" s="1963"/>
      <x:c r="N1" s="1964" t="s">
        <x:v>1549</x:v>
      </x:c>
      <x:c r="O1" s="1962"/>
      <x:c r="P1" s="1963"/>
      <x:c r="Q1" s="1965" t="s">
        <x:v>756</x:v>
      </x:c>
    </x:row>
    <x:row r="2" spans="1:22" ht="19.2">
      <x:c r="A2" s="1961"/>
      <x:c r="B2" s="367" t="s">
        <x:v>840</x:v>
      </x:c>
      <x:c r="C2" s="366" t="s">
        <x:v>758</x:v>
      </x:c>
      <x:c r="D2" s="368" t="s">
        <x:v>838</x:v>
      </x:c>
      <x:c r="E2" s="369" t="s">
        <x:v>757</x:v>
      </x:c>
      <x:c r="F2" s="366" t="s">
        <x:v>758</x:v>
      </x:c>
      <x:c r="G2" s="368" t="s">
        <x:v>838</x:v>
      </x:c>
      <x:c r="H2" s="1965"/>
      <x:c r="I2" s="1965"/>
      <x:c r="K2" s="367" t="s">
        <x:v>759</x:v>
      </x:c>
      <x:c r="L2" s="366" t="s">
        <x:v>758</x:v>
      </x:c>
      <x:c r="M2" s="368" t="s">
        <x:v>760</x:v>
      </x:c>
      <x:c r="N2" s="369" t="s">
        <x:v>757</x:v>
      </x:c>
      <x:c r="O2" s="366" t="s">
        <x:v>758</x:v>
      </x:c>
      <x:c r="P2" s="368" t="s">
        <x:v>761</x:v>
      </x:c>
      <x:c r="Q2" s="1965"/>
    </x:row>
    <x:row r="3" spans="1:22" ht="22.8">
      <x:c r="A3" s="370" t="s">
        <x:v>70</x:v>
      </x:c>
      <x:c r="B3" s="371">
        <x:f>K3*KRWRSD24/1000000</x:f>
        <x:v>29329.39915175</x:v>
      </x:c>
      <x:c r="C3" s="401">
        <x:f>B3/$B$3</x:f>
        <x:v>1</x:v>
      </x:c>
      <x:c r="D3" s="401"/>
      <x:c r="E3" s="371">
        <x:f>N3*KRWRSD25/1000000</x:f>
        <x:v>53814.241252619409</x:v>
      </x:c>
      <x:c r="F3" s="401">
        <x:f>E3/$E$3</x:f>
        <x:v>1</x:v>
      </x:c>
      <x:c r="G3" s="401"/>
      <x:c r="H3" s="427">
        <x:f>E3-B3</x:f>
        <x:v>24484.842100869409</x:v>
      </x:c>
      <x:c r="I3" s="425">
        <x:f>E3/B3-1</x:f>
        <x:v>0.83482249241401418</x:v>
      </x:c>
      <x:c r="J3" s="399"/>
      <x:c r="K3" s="375">
        <x:f>'PL2026(RS)'!G6</x:f>
        <x:v>2346351932.1399999</x:v>
      </x:c>
      <x:c r="L3" s="372"/>
      <x:c r="M3" s="373"/>
      <x:c r="N3" s="377">
        <x:f>'PL2026(RS)'!V6</x:f>
        <x:v>3843874375.1871004</x:v>
      </x:c>
      <x:c r="O3" s="372"/>
      <x:c r="P3" s="373"/>
      <x:c r="Q3" s="374"/>
    </x:row>
    <x:row r="4" spans="1:22" ht="22.8">
      <x:c r="A4" s="370"/>
      <x:c r="B4" s="371"/>
      <x:c r="C4" s="401">
        <x:f t="shared" ref="C4:C5" si="0">B4/$B$3</x:f>
        <x:v>0</x:v>
      </x:c>
      <x:c r="D4" s="401"/>
      <x:c r="E4" s="371"/>
      <x:c r="F4" s="401">
        <x:f t="shared" ref="F4:F5" si="1">E4/$E$3</x:f>
        <x:v>0</x:v>
      </x:c>
      <x:c r="G4" s="401"/>
      <x:c r="H4" s="427"/>
      <x:c r="I4" s="425"/>
      <x:c r="J4" s="399"/>
      <x:c r="K4" s="375"/>
      <x:c r="L4" s="372"/>
      <x:c r="M4" s="373"/>
      <x:c r="N4" s="377"/>
      <x:c r="O4" s="372"/>
      <x:c r="P4" s="373"/>
      <x:c r="Q4" s="374"/>
    </x:row>
    <x:row r="5" spans="1:22" ht="22.8">
      <x:c r="A5" s="370"/>
      <x:c r="B5" s="371"/>
      <x:c r="C5" s="401">
        <x:f t="shared" si="0"/>
        <x:v>0</x:v>
      </x:c>
      <x:c r="D5" s="401"/>
      <x:c r="E5" s="371"/>
      <x:c r="F5" s="401">
        <x:f t="shared" si="1"/>
        <x:v>0</x:v>
      </x:c>
      <x:c r="G5" s="401"/>
      <x:c r="H5" s="427"/>
      <x:c r="I5" s="425"/>
      <x:c r="J5" s="399"/>
      <x:c r="K5" s="375"/>
      <x:c r="L5" s="372"/>
      <x:c r="M5" s="373"/>
      <x:c r="N5" s="377"/>
      <x:c r="O5" s="372"/>
      <x:c r="P5" s="373"/>
      <x:c r="Q5" s="374"/>
    </x:row>
    <x:row r="6" spans="1:22" ht="22.8">
      <x:c r="A6" s="370" t="s">
        <x:v>85</x:v>
      </x:c>
      <x:c r="B6" s="371">
        <x:f>K6*KRWRSD24/1000000</x:f>
        <x:v>34519.076968771697</x:v>
      </x:c>
      <x:c r="C6" s="401">
        <x:f t="shared" ref="C6:C9" si="2">B6/$B$3</x:f>
        <x:v>1.1769445664457823</x:v>
      </x:c>
      <x:c r="D6" s="401"/>
      <x:c r="E6" s="371">
        <x:f>N6*KRWRSD25/1000000</x:f>
        <x:v>53430.44284580736</x:v>
      </x:c>
      <x:c r="F6" s="401">
        <x:f>E6/$E$3</x:f>
        <x:v>0.99286808848590113</x:v>
      </x:c>
      <x:c r="G6" s="401"/>
      <x:c r="H6" s="427">
        <x:f t="shared" ref="H6:H16" si="3">E6-B6</x:f>
        <x:v>18911.365877035663</x:v>
      </x:c>
      <x:c r="I6" s="425">
        <x:f t="shared" ref="I6:I16" si="4">E6/B6-1</x:f>
        <x:v>0.54785259449851953</x:v>
      </x:c>
      <x:c r="K6" s="375">
        <x:f>'PL2026(RS)'!G24</x:f>
        <x:v>2761526157.5017357</x:v>
      </x:c>
      <x:c r="L6" s="372"/>
      <x:c r="M6" s="373"/>
      <x:c r="N6" s="377">
        <x:f>'PL2026(RS)'!V24</x:f>
        <x:v>3816460203.2719541</x:v>
      </x:c>
      <x:c r="O6" s="372"/>
      <x:c r="P6" s="373"/>
      <x:c r="Q6" s="374"/>
    </x:row>
    <x:row r="7" spans="1:22" ht="22.8">
      <x:c r="A7" s="370" t="s">
        <x:v>87</x:v>
      </x:c>
      <x:c r="B7" s="371">
        <x:f>K7*KRWRSD24/1000000</x:f>
        <x:v>-5189.6778170216976</x:v>
      </x:c>
      <x:c r="C7" s="401">
        <x:f t="shared" si="2"/>
        <x:v>-0.17694456644578227</x:v>
      </x:c>
      <x:c r="D7" s="401"/>
      <x:c r="E7" s="371">
        <x:f>N7*KRWRSD25/1000000</x:f>
        <x:v>383.79840681204894</x:v>
      </x:c>
      <x:c r="F7" s="401">
        <x:f>E7/$E$3</x:f>
        <x:v>7.1319115140988359E-3</x:v>
      </x:c>
      <x:c r="G7" s="401"/>
      <x:c r="H7" s="427">
        <x:f t="shared" si="3"/>
        <x:v>5573.4762238337462</x:v>
      </x:c>
      <x:c r="I7" s="425">
        <x:f t="shared" si="4"/>
        <x:v>-1.0739541875900702</x:v>
      </x:c>
      <x:c r="K7" s="375">
        <x:f>K3-K6</x:f>
        <x:v>-415174225.36173582</x:v>
      </x:c>
      <x:c r="L7" s="372"/>
      <x:c r="M7" s="373"/>
      <x:c r="N7" s="377">
        <x:f>N3-N6</x:f>
        <x:v>27414171.915146351</x:v>
      </x:c>
      <x:c r="O7" s="372"/>
      <x:c r="P7" s="373"/>
      <x:c r="Q7" s="374"/>
    </x:row>
    <x:row r="8" spans="1:22" ht="22.8">
      <x:c r="A8" s="370" t="s">
        <x:v>762</x:v>
      </x:c>
      <x:c r="B8" s="371">
        <x:f>K8*KRWRSD24/1000000</x:f>
        <x:v>34331.845327132178</x:v>
      </x:c>
      <x:c r="C8" s="401">
        <x:f t="shared" si="2"/>
        <x:v>1.1705608133838534</x:v>
      </x:c>
      <x:c r="D8" s="401"/>
      <x:c r="E8" s="371">
        <x:f>N8*KRWRSD25/1000000</x:f>
        <x:v>53430.44284580736</x:v>
      </x:c>
      <x:c r="F8" s="401">
        <x:f>E8/$E$3</x:f>
        <x:v>0.99286808848590113</x:v>
      </x:c>
      <x:c r="G8" s="401"/>
      <x:c r="H8" s="427">
        <x:f t="shared" si="3"/>
        <x:v>19098.597518675182</x:v>
      </x:c>
      <x:c r="I8" s="425">
        <x:f t="shared" si="4"/>
        <x:v>0.55629394041285973</x:v>
      </x:c>
      <x:c r="K8" s="375">
        <x:f>'PL2026(RS)'!G25</x:f>
        <x:v>2746547626.1705742</x:v>
      </x:c>
      <x:c r="L8" s="372"/>
      <x:c r="M8" s="373"/>
      <x:c r="N8" s="377">
        <x:f>'PL2026(RS)'!V25</x:f>
        <x:v>3816460203.2719541</x:v>
      </x:c>
      <x:c r="O8" s="372"/>
      <x:c r="P8" s="373"/>
      <x:c r="Q8" s="374"/>
    </x:row>
    <x:row r="9" spans="1:22" ht="22.8">
      <x:c r="A9" s="370" t="s">
        <x:v>763</x:v>
      </x:c>
      <x:c r="B9" s="371">
        <x:f>K9*KRWRSD24/1000000</x:f>
        <x:v>186.03615149832891</x:v>
      </x:c>
      <x:c r="C9" s="401">
        <x:f t="shared" si="2"/>
        <x:v>6.3429922493733956E-3</x:v>
      </x:c>
      <x:c r="D9" s="401"/>
      <x:c r="E9" s="371">
        <x:f>N9*KRWRSD25/1000000</x:f>
        <x:v>0</x:v>
      </x:c>
      <x:c r="F9" s="401">
        <x:f>E9/$E$3</x:f>
        <x:v>0</x:v>
      </x:c>
      <x:c r="G9" s="401"/>
      <x:c r="H9" s="427">
        <x:f t="shared" si="3"/>
        <x:v>-186.03615149832891</x:v>
      </x:c>
      <x:c r="I9" s="425">
        <x:f t="shared" si="4"/>
        <x:v>-1</x:v>
      </x:c>
      <x:c r="K9" s="375">
        <x:f>'PL2026(RS)'!G33</x:f>
        <x:v>14882892.119866312</x:v>
      </x:c>
      <x:c r="L9" s="372"/>
      <x:c r="M9" s="373"/>
      <x:c r="N9" s="377">
        <x:f>'PL2026(RS)'!V33</x:f>
        <x:v>0</x:v>
      </x:c>
      <x:c r="O9" s="372"/>
      <x:c r="P9" s="373"/>
      <x:c r="Q9" s="374"/>
    </x:row>
    <x:row r="10" spans="1:22" ht="22.8">
      <x:c r="A10" s="370" t="s">
        <x:v>173</x:v>
      </x:c>
      <x:c r="B10" s="426">
        <x:f>+IFERROR(B7/B3,)</x:f>
        <x:v>-0.17694456644578227</x:v>
      </x:c>
      <x:c r="C10" s="401"/>
      <x:c r="D10" s="401"/>
      <x:c r="E10" s="426">
        <x:f>N10</x:f>
        <x:v>7.1319115140988359E-3</x:v>
      </x:c>
      <x:c r="F10" s="401"/>
      <x:c r="G10" s="401"/>
      <x:c r="H10" s="427">
        <x:f t="shared" si="3"/>
        <x:v>0.18407647795988111</x:v>
      </x:c>
      <x:c r="I10" s="425"/>
      <x:c r="K10" s="773">
        <x:f>+IFERROR(K7/K3,)</x:f>
        <x:v>-0.17694456644578227</x:v>
      </x:c>
      <x:c r="L10" s="774"/>
      <x:c r="M10" s="775"/>
      <x:c r="N10" s="773">
        <x:f>+IFERROR(N7/N3,)</x:f>
        <x:v>7.1319115140988359E-3</x:v>
      </x:c>
      <x:c r="O10" s="774"/>
      <x:c r="P10" s="775"/>
      <x:c r="Q10" s="776"/>
    </x:row>
    <x:row r="11" spans="1:22" ht="22.8">
      <x:c r="A11" s="370" t="s">
        <x:v>171</x:v>
      </x:c>
      <x:c r="B11" s="371">
        <x:f>K11*KRWRSD24/1000000</x:f>
        <x:v>-8429.8971206949755</x:v>
      </x:c>
      <x:c r="C11" s="401"/>
      <x:c r="D11" s="401"/>
      <x:c r="E11" s="371">
        <x:f>'PL(KR)'!G22</x:f>
        <x:v>-3991.017666044047</x:v>
      </x:c>
      <x:c r="F11" s="401"/>
      <x:c r="G11" s="401"/>
      <x:c r="H11" s="427">
        <x:f t="shared" si="3"/>
        <x:v>4438.8794546509289</x:v>
      </x:c>
      <x:c r="I11" s="425">
        <x:f t="shared" si="4"/>
        <x:v>-0.52656389408996485</x:v>
      </x:c>
      <x:c r="K11" s="777">
        <x:f>'PL2026(RS)'!G86</x:f>
        <x:v>-674391769.65559804</x:v>
      </x:c>
      <x:c r="L11" s="774"/>
      <x:c r="M11" s="775"/>
      <x:c r="N11" s="777">
        <x:f>'PL2026(RS)'!V86</x:f>
        <x:v>-285072690.43171799</x:v>
      </x:c>
      <x:c r="O11" s="774"/>
      <x:c r="P11" s="775"/>
      <x:c r="Q11" s="776"/>
    </x:row>
    <x:row r="12" spans="1:22" ht="22.8">
      <x:c r="A12" s="370" t="s">
        <x:v>173</x:v>
      </x:c>
      <x:c r="B12" s="426">
        <x:f>+IFERROR(B11/B3,)</x:f>
        <x:v>-0.28742140529639826</x:v>
      </x:c>
      <x:c r="C12" s="401"/>
      <x:c r="D12" s="401"/>
      <x:c r="E12" s="426">
        <x:f>'PL(KR)'!G23</x:f>
        <x:v>-7.416285305053491E-2</x:v>
      </x:c>
      <x:c r="F12" s="401"/>
      <x:c r="G12" s="401"/>
      <x:c r="H12" s="427">
        <x:f t="shared" si="3"/>
        <x:v>0.21325855224586335</x:v>
      </x:c>
      <x:c r="I12" s="425">
        <x:f t="shared" si="4"/>
        <x:v>-0.74197171232234505</x:v>
      </x:c>
      <x:c r="K12" s="778">
        <x:f>+IFERROR(K11/K3,)</x:f>
        <x:v>-0.28742140529639826</x:v>
      </x:c>
      <x:c r="L12" s="779"/>
      <x:c r="M12" s="780"/>
      <x:c r="N12" s="778">
        <x:f>+IFERROR(N11/N3,)</x:f>
        <x:v>-7.4162853050535008E-2</x:v>
      </x:c>
      <x:c r="O12" s="774"/>
      <x:c r="P12" s="775"/>
      <x:c r="Q12" s="776"/>
    </x:row>
    <x:row r="13" spans="1:22">
      <x:c r="H13" s="219">
        <x:f t="shared" si="3"/>
        <x:v>0</x:v>
      </x:c>
    </x:row>
    <x:row r="14" spans="1:22" ht="22.8">
      <x:c r="A14" s="370" t="s">
        <x:v>295</x:v>
      </x:c>
      <x:c r="B14" s="371">
        <x:f>K14*KRWRSD24/1000000</x:f>
        <x:v>17274.340547420285</x:v>
      </x:c>
      <x:c r="C14" s="401">
        <x:f>B14/SUM($B$14:$B$16)</x:f>
        <x:v>0.51097192450122941</x:v>
      </x:c>
      <x:c r="D14" s="401">
        <x:f>B14/$B$3</x:f>
        <x:v>0.58897696669621602</x:v>
      </x:c>
      <x:c r="E14" s="371">
        <x:f>N14*KRWRSD25/1000000</x:f>
        <x:v>33106.312845606793</x:v>
      </x:c>
      <x:c r="F14" s="401">
        <x:f>E14/SUM($E$14:$E$16)</x:f>
        <x:v>0.61961516847514997</x:v>
      </x:c>
      <x:c r="G14" s="401">
        <x:f>E14/$E$3</x:f>
        <x:v>0.6151961279207917</x:v>
      </x:c>
      <x:c r="H14" s="427">
        <x:f t="shared" si="3"/>
        <x:v>15831.972298186509</x:v>
      </x:c>
      <x:c r="I14" s="425">
        <x:f t="shared" si="4"/>
        <x:v>0.9165022684788291</x:v>
      </x:c>
      <x:c r="J14" s="249"/>
      <x:c r="K14" s="375">
        <x:f>'MC2026(RS)'!G6</x:f>
        <x:v>1381947243.7936227</x:v>
      </x:c>
      <x:c r="L14" s="372"/>
      <x:c r="M14" s="373"/>
      <x:c r="N14" s="375">
        <x:f>'MC2026(RS)'!V6</x:f>
        <x:v>2364736631.8290567</x:v>
      </x:c>
      <x:c r="O14" s="372"/>
      <x:c r="P14" s="373"/>
      <x:c r="Q14" s="377"/>
      <x:c r="R14" s="781"/>
    </x:row>
    <x:row r="15" spans="1:22" ht="22.8">
      <x:c r="A15" s="370" t="s">
        <x:v>306</x:v>
      </x:c>
      <x:c r="B15" s="371">
        <x:f>K15*KRWRSD24/1000000</x:f>
        <x:v>10240.020943624997</x:v>
      </x:c>
      <x:c r="C15" s="401">
        <x:f t="shared" ref="C15:C16" si="5">B15/SUM($B$14:$B$16)</x:f>
        <x:v>0.30289800031054448</x:v>
      </x:c>
      <x:c r="D15" s="401">
        <x:f t="shared" ref="D15:D16" si="6">B15/$B$3</x:f>
        <x:v>0.34913844946646322</x:v>
      </x:c>
      <x:c r="E15" s="371">
        <x:f>N15*KRWRSD25/1000000</x:f>
        <x:v>12953.036363402312</x:v>
      </x:c>
      <x:c r="F15" s="401">
        <x:f t="shared" ref="F15:F16" si="7">E15/SUM($E$14:$E$16)</x:f>
        <x:v>0.24242801806421352</x:v>
      </x:c>
      <x:c r="G15" s="401">
        <x:f t="shared" ref="G15:G16" si="8">E15/$E$3</x:f>
        <x:v>0.24069904289084115</x:v>
      </x:c>
      <x:c r="H15" s="427">
        <x:f t="shared" si="3"/>
        <x:v>2713.0154197773154</x:v>
      </x:c>
      <x:c r="I15" s="425">
        <x:f t="shared" si="4"/>
        <x:v>0.26494237020738942</x:v>
      </x:c>
      <x:c r="J15" s="249"/>
      <x:c r="K15" s="375">
        <x:f>'MC2026(RS)'!G12</x:f>
        <x:v>819201675.48999977</x:v>
      </x:c>
      <x:c r="L15" s="372"/>
      <x:c r="M15" s="373"/>
      <x:c r="N15" s="375">
        <x:f>'MC2026(RS)'!V12</x:f>
        <x:v>925216883.10016525</x:v>
      </x:c>
      <x:c r="O15" s="372"/>
      <x:c r="P15" s="373"/>
      <x:c r="Q15" s="377"/>
      <x:c r="R15" s="781"/>
      <x:c r="U15" s="420"/>
      <x:c r="V15" s="420"/>
    </x:row>
    <x:row r="16" spans="1:22" ht="22.8">
      <x:c r="A16" s="370" t="s">
        <x:v>312</x:v>
      </x:c>
      <x:c r="B16" s="371">
        <x:f>K16*KRWRSD24/1000000</x:f>
        <x:v>6292.4676498750023</x:v>
      </x:c>
      <x:c r="C16" s="401">
        <x:f t="shared" si="5"/>
        <x:v>0.186130075188226</x:v>
      </x:c>
      <x:c r="D16" s="401">
        <x:f t="shared" si="6"/>
        <x:v>0.21454471730968103</x:v>
      </x:c>
      <x:c r="E16" s="371">
        <x:f>N16*KRWRSD25/1000000</x:f>
        <x:v>7371.0936367982531</x:v>
      </x:c>
      <x:c r="F16" s="401">
        <x:f t="shared" si="7"/>
        <x:v>0.13795681346063665</x:v>
      </x:c>
      <x:c r="G16" s="401">
        <x:f t="shared" si="8"/>
        <x:v>0.13697291767426834</x:v>
      </x:c>
      <x:c r="H16" s="427">
        <x:f t="shared" si="3"/>
        <x:v>1078.6259869232508</x:v>
      </x:c>
      <x:c r="I16" s="425">
        <x:f t="shared" si="4"/>
        <x:v>0.17141542029932832</x:v>
      </x:c>
      <x:c r="J16" s="250"/>
      <x:c r="K16" s="375">
        <x:f>'MC2026(RS)'!G15</x:f>
        <x:v>503397411.99000019</x:v>
      </x:c>
      <x:c r="L16" s="372"/>
      <x:c r="M16" s="373"/>
      <x:c r="N16" s="375">
        <x:f>'MC2026(RS)'!V15</x:f>
        <x:v>526506688.34273237</x:v>
      </x:c>
      <x:c r="O16" s="372"/>
      <x:c r="P16" s="373"/>
      <x:c r="Q16" s="377"/>
      <x:c r="R16" s="781"/>
      <x:c r="U16" s="250"/>
      <x:c r="V16" s="250"/>
    </x:row>
  </x:sheetData>
  <x:mergeCells count="8">
    <x:mergeCell ref="A1:A2"/>
    <x:mergeCell ref="B1:D1"/>
    <x:mergeCell ref="E1:G1"/>
    <x:mergeCell ref="Q1:Q2"/>
    <x:mergeCell ref="N1:P1"/>
    <x:mergeCell ref="K1:M1"/>
    <x:mergeCell ref="I1:I2"/>
    <x:mergeCell ref="H1:H2"/>
  </x:mergeCells>
  <x:phoneticPr fontId="9" type="noConversion"/>
  <x:pageMargins left="0.7" right="0.7" top="0.75" bottom="0.75" header="0.3" footer="0.3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CFE33A6-4BE5-4AE9-BCB6-58B841619256}" mc:Ignorable="x14ac xr xr2 xr3">
  <x:dimension ref="A1:X38"/>
  <x:sheetViews>
    <x:sheetView topLeftCell="A5" zoomScaleNormal="100" workbookViewId="0">
      <x:selection activeCell="G22" sqref="G22"/>
    </x:sheetView>
  </x:sheetViews>
  <x:sheetFormatPr defaultColWidth="35.59765625" defaultRowHeight="21"/>
  <x:cols>
    <x:col min="1" max="1" width="18.59765625" style="1697" bestFit="1" customWidth="1"/>
    <x:col min="2" max="3" width="9.69921875" style="1697" bestFit="1" customWidth="1"/>
    <x:col min="4" max="4" width="15.296875" style="1697" customWidth="1"/>
    <x:col min="5" max="5" width="9.69921875" style="1697" bestFit="1" customWidth="1"/>
    <x:col min="6" max="6" width="10.3984375" style="1697" bestFit="1" customWidth="1"/>
    <x:col min="7" max="7" width="12.8984375" style="1697" bestFit="1" customWidth="1"/>
    <x:col min="8" max="8" width="10.296875" style="1697" bestFit="1" customWidth="1"/>
    <x:col min="9" max="9" width="13" style="1697" bestFit="1" customWidth="1"/>
    <x:col min="10" max="10" width="40.59765625" style="1697" customWidth="1"/>
    <x:col min="11" max="11" width="5" style="1697" customWidth="1"/>
    <x:col min="12" max="12" width="19.296875" style="1697" bestFit="1" customWidth="1"/>
    <x:col min="13" max="14" width="6.09765625" style="1697" bestFit="1" customWidth="1"/>
    <x:col min="15" max="15" width="19.296875" style="1697" bestFit="1" customWidth="1"/>
    <x:col min="16" max="17" width="6.09765625" style="1697" bestFit="1" customWidth="1"/>
    <x:col min="18" max="18" width="19.296875" style="1697" bestFit="1" customWidth="1"/>
    <x:col min="19" max="19" width="6.09765625" style="1697" bestFit="1" customWidth="1"/>
    <x:col min="20" max="20" width="8.69921875" style="1697" bestFit="1" customWidth="1"/>
    <x:col min="21" max="21" width="20.69921875" style="1697" customWidth="1"/>
    <x:col min="22" max="22" width="35.59765625" style="1697" customWidth="1"/>
    <x:col min="23" max="16384" width="35.59765625" style="1697"/>
  </x:cols>
  <x:sheetData>
    <x:row r="1" spans="1:24" ht="21.6" thickBot="1">
      <x:c r="A1" s="1970" t="s">
        <x:v>755</x:v>
      </x:c>
      <x:c r="B1" s="1971" t="s">
        <x:v>844</x:v>
      </x:c>
      <x:c r="C1" s="1968"/>
      <x:c r="D1" s="1968"/>
      <x:c r="E1" s="1968"/>
      <x:c r="F1" s="1969"/>
      <x:c r="G1" s="1967" t="s">
        <x:v>1542</x:v>
      </x:c>
      <x:c r="H1" s="1968"/>
      <x:c r="I1" s="1969"/>
      <x:c r="J1" s="1966" t="s">
        <x:v>2466</x:v>
      </x:c>
      <x:c r="L1" s="1967" t="s">
        <x:v>1467</x:v>
      </x:c>
      <x:c r="M1" s="1968"/>
      <x:c r="N1" s="1969"/>
      <x:c r="O1" s="1967" t="s">
        <x:v>1467</x:v>
      </x:c>
      <x:c r="P1" s="1968"/>
      <x:c r="Q1" s="1969"/>
      <x:c r="R1" s="1967" t="s">
        <x:v>1549</x:v>
      </x:c>
      <x:c r="S1" s="1968"/>
      <x:c r="T1" s="1969"/>
      <x:c r="U1" s="1966" t="s">
        <x:v>756</x:v>
      </x:c>
    </x:row>
    <x:row r="2" spans="1:24" ht="42">
      <x:c r="A2" s="1970"/>
      <x:c r="B2" s="1698" t="s">
        <x:v>757</x:v>
      </x:c>
      <x:c r="C2" s="1699" t="s">
        <x:v>758</x:v>
      </x:c>
      <x:c r="D2" s="1700" t="s">
        <x:v>759</x:v>
      </x:c>
      <x:c r="E2" s="1699" t="s">
        <x:v>758</x:v>
      </x:c>
      <x:c r="F2" s="1701" t="s">
        <x:v>760</x:v>
      </x:c>
      <x:c r="G2" s="1702" t="s">
        <x:v>757</x:v>
      </x:c>
      <x:c r="H2" s="1699" t="s">
        <x:v>758</x:v>
      </x:c>
      <x:c r="I2" s="1701" t="s">
        <x:v>761</x:v>
      </x:c>
      <x:c r="J2" s="1966"/>
      <x:c r="L2" s="1700" t="s">
        <x:v>757</x:v>
      </x:c>
      <x:c r="M2" s="1699" t="s">
        <x:v>758</x:v>
      </x:c>
      <x:c r="N2" s="1701" t="s">
        <x:v>760</x:v>
      </x:c>
      <x:c r="O2" s="1700" t="s">
        <x:v>759</x:v>
      </x:c>
      <x:c r="P2" s="1699" t="s">
        <x:v>758</x:v>
      </x:c>
      <x:c r="Q2" s="1701" t="s">
        <x:v>760</x:v>
      </x:c>
      <x:c r="R2" s="1702" t="s">
        <x:v>757</x:v>
      </x:c>
      <x:c r="S2" s="1699" t="s">
        <x:v>758</x:v>
      </x:c>
      <x:c r="T2" s="1701" t="s">
        <x:v>761</x:v>
      </x:c>
      <x:c r="U2" s="1966"/>
    </x:row>
    <x:row r="3" spans="1:24">
      <x:c r="A3" s="1703" t="s">
        <x:v>70</x:v>
      </x:c>
      <x:c r="B3" s="1704">
        <x:f>L3*KRWRSD24/1000000</x:f>
        <x:v>26968.027299505902</x:v>
      </x:c>
      <x:c r="C3" s="1705">
        <x:f>B3/$B$3</x:f>
        <x:v>1</x:v>
      </x:c>
      <x:c r="D3" s="1704">
        <x:f>O3*KRWRSD24/1000000</x:f>
        <x:v>29329.39915175</x:v>
      </x:c>
      <x:c r="E3" s="1705">
        <x:f>D3/$D$3</x:f>
        <x:v>1</x:v>
      </x:c>
      <x:c r="F3" s="1705">
        <x:f>D3/B3</x:f>
        <x:v>1.087561905289504</x:v>
      </x:c>
      <x:c r="G3" s="1704">
        <x:f>R3*KRWRSD25/1000000</x:f>
        <x:v>53814.241252619409</x:v>
      </x:c>
      <x:c r="H3" s="1705">
        <x:f>G3/$G$3</x:f>
        <x:v>1</x:v>
      </x:c>
      <x:c r="I3" s="1705">
        <x:f>G3/D3</x:f>
        <x:v>1.8348224924140142</x:v>
      </x:c>
      <x:c r="J3" s="1706" t="s">
        <x:v>2547</x:v>
      </x:c>
      <x:c r="K3" s="1707"/>
      <x:c r="L3" s="1708">
        <x:v>2157442183.9604721</x:v>
      </x:c>
      <x:c r="M3" s="1709"/>
      <x:c r="N3" s="1710"/>
      <x:c r="O3" s="1708">
        <x:f>'PL2026(RS)'!G6</x:f>
        <x:v>2346351932.1399999</x:v>
      </x:c>
      <x:c r="P3" s="1709"/>
      <x:c r="Q3" s="1710"/>
      <x:c r="R3" s="1711">
        <x:f>'PL2026(RS)'!V6</x:f>
        <x:v>3843874375.1871004</x:v>
      </x:c>
      <x:c r="S3" s="1709"/>
      <x:c r="T3" s="1710"/>
      <x:c r="U3" s="1712"/>
    </x:row>
    <x:row r="4" spans="1:24">
      <x:c r="A4" s="1703" t="s">
        <x:v>85</x:v>
      </x:c>
      <x:c r="B4" s="1704">
        <x:f>L4*KRWRSD24/1000000</x:f>
        <x:v>32722.09714561894</x:v>
      </x:c>
      <x:c r="C4" s="1705">
        <x:f t="shared" ref="C4:C21" si="0">B4/$B$3</x:f>
        <x:v>1.2133663609209733</x:v>
      </x:c>
      <x:c r="D4" s="1704">
        <x:f>O4*KRWRSD24/1000000</x:f>
        <x:v>34519.076968771697</x:v>
      </x:c>
      <x:c r="E4" s="1705">
        <x:f t="shared" ref="E4:E21" si="1">D4/$D$3</x:f>
        <x:v>1.1769445664457823</x:v>
      </x:c>
      <x:c r="F4" s="1705">
        <x:f t="shared" ref="F4:F21" si="2">D4/B4</x:f>
        <x:v>1.0549164014505517</x:v>
      </x:c>
      <x:c r="G4" s="1704">
        <x:f>R4*KRWRSD25/1000000</x:f>
        <x:v>53430.44284580736</x:v>
      </x:c>
      <x:c r="H4" s="1705">
        <x:f>G4/$G$3</x:f>
        <x:v>0.99286808848590113</x:v>
      </x:c>
      <x:c r="I4" s="1705">
        <x:f t="shared" ref="I4:I21" si="3">G4/D4</x:f>
        <x:v>1.5478525944985195</x:v>
      </x:c>
      <x:c r="J4" s="1706" t="s">
        <x:v>2488</x:v>
      </x:c>
      <x:c r="L4" s="1708">
        <x:v>2617767771.6495152</x:v>
      </x:c>
      <x:c r="M4" s="1709"/>
      <x:c r="N4" s="1710"/>
      <x:c r="O4" s="1708">
        <x:f>'PL2026(RS)'!G24</x:f>
        <x:v>2761526157.5017357</x:v>
      </x:c>
      <x:c r="P4" s="1709"/>
      <x:c r="Q4" s="1710"/>
      <x:c r="R4" s="1711">
        <x:f>'PL2026(RS)'!V24</x:f>
        <x:v>3816460203.2719541</x:v>
      </x:c>
      <x:c r="S4" s="1709"/>
      <x:c r="T4" s="1710"/>
      <x:c r="U4" s="1712"/>
    </x:row>
    <x:row r="5" spans="1:24">
      <x:c r="A5" s="1703" t="s">
        <x:v>87</x:v>
      </x:c>
      <x:c r="B5" s="1704">
        <x:f>L5*KRWRSD24/1000000</x:f>
        <x:v>-5754.0698461130405</x:v>
      </x:c>
      <x:c r="C5" s="1705">
        <x:f t="shared" si="0"/>
        <x:v>-0.21336636092097341</x:v>
      </x:c>
      <x:c r="D5" s="1704">
        <x:f>O5*KRWRSD24/1000000</x:f>
        <x:v>-5189.6778170216976</x:v>
      </x:c>
      <x:c r="E5" s="1705">
        <x:f t="shared" si="1"/>
        <x:v>-0.17694456644578227</x:v>
      </x:c>
      <x:c r="F5" s="1705">
        <x:f t="shared" si="2"/>
        <x:v>0.90191428950543617</x:v>
      </x:c>
      <x:c r="G5" s="1704">
        <x:f>R5*KRWRSD25/1000000</x:f>
        <x:v>383.79840681204894</x:v>
      </x:c>
      <x:c r="H5" s="1705">
        <x:f>G5/$G$3</x:f>
        <x:v>7.1319115140988359E-3</x:v>
      </x:c>
      <x:c r="I5" s="1705">
        <x:f t="shared" si="3"/>
        <x:v>-7.3954187590070261E-2</x:v>
      </x:c>
      <x:c r="J5" s="1706"/>
      <x:c r="L5" s="1708">
        <x:v>-460325587.68904328</x:v>
      </x:c>
      <x:c r="M5" s="1709"/>
      <x:c r="N5" s="1710"/>
      <x:c r="O5" s="1708">
        <x:f>O3-O4</x:f>
        <x:v>-415174225.36173582</x:v>
      </x:c>
      <x:c r="P5" s="1709"/>
      <x:c r="Q5" s="1710"/>
      <x:c r="R5" s="1711">
        <x:f>R3-R4</x:f>
        <x:v>27414171.915146351</x:v>
      </x:c>
      <x:c r="S5" s="1709"/>
      <x:c r="T5" s="1710"/>
      <x:c r="U5" s="1712"/>
    </x:row>
    <x:row r="6" spans="1:24">
      <x:c r="A6" s="1703" t="s">
        <x:v>762</x:v>
      </x:c>
      <x:c r="B6" s="1704">
        <x:f>L6*KRWRSD24/1000000</x:f>
        <x:v>32352.401496360289</x:v>
      </x:c>
      <x:c r="C6" s="1705">
        <x:f t="shared" si="0"/>
        <x:v>1.1996576960211338</x:v>
      </x:c>
      <x:c r="D6" s="1704">
        <x:f>O6*KRWRSD24/1000000</x:f>
        <x:v>34331.845327132178</x:v>
      </x:c>
      <x:c r="E6" s="1705">
        <x:f t="shared" si="1"/>
        <x:v>1.1705608133838534</x:v>
      </x:c>
      <x:c r="F6" s="1705">
        <x:f t="shared" si="2"/>
        <x:v>1.0611838299235554</x:v>
      </x:c>
      <x:c r="G6" s="1704">
        <x:f>R6*KRWRSD25/1000000</x:f>
        <x:v>53430.44284580736</x:v>
      </x:c>
      <x:c r="H6" s="1705">
        <x:f>G6/$G$3</x:f>
        <x:v>0.99286808848590113</x:v>
      </x:c>
      <x:c r="I6" s="1705">
        <x:f t="shared" si="3"/>
        <x:v>1.5562939404128597</x:v>
      </x:c>
      <x:c r="J6" s="1706"/>
      <x:c r="L6" s="1708">
        <x:v>2588192119.7088232</x:v>
      </x:c>
      <x:c r="M6" s="1709"/>
      <x:c r="N6" s="1710"/>
      <x:c r="O6" s="1708">
        <x:f>'PL2026(RS)'!G25</x:f>
        <x:v>2746547626.1705742</x:v>
      </x:c>
      <x:c r="P6" s="1709"/>
      <x:c r="Q6" s="1710"/>
      <x:c r="R6" s="1711">
        <x:f>'PL2026(RS)'!V25</x:f>
        <x:v>3816460203.2719541</x:v>
      </x:c>
      <x:c r="S6" s="1709"/>
      <x:c r="T6" s="1710"/>
      <x:c r="U6" s="1712"/>
    </x:row>
    <x:row r="7" spans="1:24">
      <x:c r="A7" s="1703" t="s">
        <x:v>763</x:v>
      </x:c>
      <x:c r="B7" s="1704">
        <x:f>L7*KRWRSD24/1000000</x:f>
        <x:v>369.69564925864881</x:v>
      </x:c>
      <x:c r="C7" s="1705">
        <x:f t="shared" si="0"/>
        <x:v>1.3708664899839457E-2</x:v>
      </x:c>
      <x:c r="D7" s="1704">
        <x:f>O7*KRWRSD24/1000000</x:f>
        <x:v>186.03615149832891</x:v>
      </x:c>
      <x:c r="E7" s="1705">
        <x:f t="shared" si="1"/>
        <x:v>6.3429922493733956E-3</x:v>
      </x:c>
      <x:c r="F7" s="1705">
        <x:f t="shared" si="2"/>
        <x:v>0.50321433825739481</x:v>
      </x:c>
      <x:c r="G7" s="1704">
        <x:f>R7*KRWRSD25/1000000</x:f>
        <x:v>0</x:v>
      </x:c>
      <x:c r="H7" s="1705">
        <x:f>G7/$G$3</x:f>
        <x:v>0</x:v>
      </x:c>
      <x:c r="I7" s="1705">
        <x:f t="shared" si="3"/>
        <x:v>0</x:v>
      </x:c>
      <x:c r="J7" s="1706"/>
      <x:c r="L7" s="1708">
        <x:v>29575651.940691903</x:v>
      </x:c>
      <x:c r="M7" s="1709"/>
      <x:c r="N7" s="1710"/>
      <x:c r="O7" s="1708">
        <x:f>'PL2026(RS)'!G33</x:f>
        <x:v>14882892.119866312</x:v>
      </x:c>
      <x:c r="P7" s="1709"/>
      <x:c r="Q7" s="1710"/>
      <x:c r="R7" s="1711">
        <x:f>'PL2026(RS)'!V33</x:f>
        <x:v>0</x:v>
      </x:c>
      <x:c r="S7" s="1709"/>
      <x:c r="T7" s="1710"/>
      <x:c r="U7" s="1712"/>
    </x:row>
    <x:row r="8" spans="1:24">
      <x:c r="A8" s="1713" t="s">
        <x:v>173</x:v>
      </x:c>
      <x:c r="B8" s="1714">
        <x:f>B5/B3</x:f>
        <x:v>-0.21336636092097341</x:v>
      </x:c>
      <x:c r="C8" s="1715"/>
      <x:c r="D8" s="1714">
        <x:f>D5/D3</x:f>
        <x:v>-0.17694456644578227</x:v>
      </x:c>
      <x:c r="E8" s="1715"/>
      <x:c r="F8" s="1715"/>
      <x:c r="G8" s="1714">
        <x:f>G5/G3</x:f>
        <x:v>7.1319115140988359E-3</x:v>
      </x:c>
      <x:c r="H8" s="1715"/>
      <x:c r="I8" s="1714">
        <x:f t="shared" si="3"/>
        <x:v>-4.0305908552914681E-2</x:v>
      </x:c>
      <x:c r="J8" s="1716"/>
      <x:c r="L8" s="1714">
        <x:f>L5/L3</x:f>
        <x:v>-0.21336636092097344</x:v>
      </x:c>
      <x:c r="M8" s="1717"/>
      <x:c r="N8" s="1718"/>
      <x:c r="O8" s="1719">
        <x:f>+IFERROR(O5/O3,)</x:f>
        <x:v>-0.17694456644578227</x:v>
      </x:c>
      <x:c r="P8" s="1717"/>
      <x:c r="Q8" s="1718"/>
      <x:c r="R8" s="1719">
        <x:f>+IFERROR(R5/R3,)</x:f>
        <x:v>7.1319115140988359E-3</x:v>
      </x:c>
      <x:c r="S8" s="1717"/>
      <x:c r="T8" s="1718"/>
      <x:c r="U8" s="1720"/>
    </x:row>
    <x:row r="9" spans="1:24">
      <x:c r="A9" s="1703" t="s">
        <x:v>90</x:v>
      </x:c>
      <x:c r="B9" s="1704">
        <x:f t="shared" ref="B9:B22" si="4">L9*KRWRSD24/1000000</x:f>
        <x:v>2565.9540726972195</x:v>
      </x:c>
      <x:c r="C9" s="1705">
        <x:f t="shared" si="0"/>
        <x:v>9.5148007831638168E-2</x:v>
      </x:c>
      <x:c r="D9" s="1704">
        <x:f t="shared" ref="D9:D22" si="5">O9*KRWRSD24/1000000</x:f>
        <x:v>3240.2193036732779</x:v>
      </x:c>
      <x:c r="E9" s="1705">
        <x:f t="shared" si="1"/>
        <x:v>0.11047683885061599</x:v>
      </x:c>
      <x:c r="F9" s="1705">
        <x:f t="shared" si="2"/>
        <x:v>1.2627736942568499</x:v>
      </x:c>
      <x:c r="G9" s="1721">
        <x:f t="shared" ref="G9:G22" si="6">R9*KRWRSD25/1000000</x:f>
        <x:v>4374.8160728560961</x:v>
      </x:c>
      <x:c r="H9" s="1705">
        <x:f t="shared" ref="H9:H21" si="7">G9/$G$3</x:f>
        <x:v>8.1294764564633748E-2</x:v>
      </x:c>
      <x:c r="I9" s="1705">
        <x:f t="shared" si="3"/>
        <x:v>1.3501604869449984</x:v>
      </x:c>
      <x:c r="J9" s="1706" t="s">
        <x:v>2477</x:v>
      </x:c>
      <x:c r="L9" s="1708">
        <x:v>205276325.81577754</x:v>
      </x:c>
      <x:c r="M9" s="1709"/>
      <x:c r="N9" s="1710"/>
      <x:c r="O9" s="1708">
        <x:f>'PL2026(RS)'!G45</x:f>
        <x:v>259217544.29386222</x:v>
      </x:c>
      <x:c r="P9" s="1709"/>
      <x:c r="Q9" s="1710"/>
      <x:c r="R9" s="1711">
        <x:f>'PL2026(RS)'!V45</x:f>
        <x:v>312486862.34686399</x:v>
      </x:c>
      <x:c r="S9" s="1709"/>
      <x:c r="T9" s="1710"/>
      <x:c r="U9" s="1712"/>
    </x:row>
    <x:row r="10" spans="1:24">
      <x:c r="A10" s="1722" t="s">
        <x:v>92</x:v>
      </x:c>
      <x:c r="B10" s="1723">
        <x:f t="shared" si="4"/>
        <x:v>835.44415121543398</x:v>
      </x:c>
      <x:c r="C10" s="1715">
        <x:f t="shared" si="0"/>
        <x:v>3.0979060571877302E-2</x:v>
      </x:c>
      <x:c r="D10" s="1723">
        <x:f t="shared" si="5"/>
        <x:v>903.29592924999963</x:v>
      </x:c>
      <x:c r="E10" s="1715">
        <x:f t="shared" si="1"/>
        <x:v>3.0798310070259405E-2</x:v>
      </x:c>
      <x:c r="F10" s="1715">
        <x:f t="shared" si="2"/>
        <x:v>1.0812164139707634</x:v>
      </x:c>
      <x:c r="G10" s="1723">
        <x:f t="shared" si="6"/>
        <x:v>1097.4988717227079</x:v>
      </x:c>
      <x:c r="H10" s="1715">
        <x:f t="shared" si="7"/>
        <x:v>2.0394208785193772E-2</x:v>
      </x:c>
      <x:c r="I10" s="1715">
        <x:f>G10/D10</x:f>
        <x:v>1.214993709352763</x:v>
      </x:c>
      <x:c r="J10" s="1716"/>
      <x:c r="L10" s="1724">
        <x:v>66835532.097234719</x:v>
      </x:c>
      <x:c r="M10" s="1717"/>
      <x:c r="N10" s="1718"/>
      <x:c r="O10" s="1724">
        <x:f>'PL2026(RS)'!G46</x:f>
        <x:v>72263674.339999974</x:v>
      </x:c>
      <x:c r="P10" s="1717"/>
      <x:c r="Q10" s="1718"/>
      <x:c r="R10" s="1724">
        <x:f>'PL2026(RS)'!V46</x:f>
        <x:v>78392776.551622003</x:v>
      </x:c>
      <x:c r="S10" s="1717"/>
      <x:c r="T10" s="1718"/>
      <x:c r="U10" s="1720"/>
      <x:c r="V10" s="1725"/>
      <x:c r="W10" s="1725"/>
      <x:c r="X10" s="1725"/>
    </x:row>
    <x:row r="11" spans="1:24">
      <x:c r="A11" s="1722" t="s">
        <x:v>99</x:v>
      </x:c>
      <x:c r="B11" s="1723">
        <x:f t="shared" si="4"/>
        <x:v>38.466315225000002</x:v>
      </x:c>
      <x:c r="C11" s="1715">
        <x:f t="shared" si="0"/>
        <x:v>1.4263674089986095E-3</x:v>
      </x:c>
      <x:c r="D11" s="1723">
        <x:f t="shared" si="5"/>
        <x:v>34.859425000000009</x:v>
      </x:c>
      <x:c r="E11" s="1715">
        <x:f t="shared" si="1"/>
        <x:v>1.1885488966084069E-3</x:v>
      </x:c>
      <x:c r="F11" s="1715">
        <x:f t="shared" si="2"/>
        <x:v>0.90623249968440422</x:v>
      </x:c>
      <x:c r="G11" s="1723">
        <x:f t="shared" si="6"/>
        <x:v>40.994683800000004</x:v>
      </x:c>
      <x:c r="H11" s="1715">
        <x:f t="shared" si="7"/>
        <x:v>7.6178132118520929E-4</x:v>
      </x:c>
      <x:c r="I11" s="1715">
        <x:f t="shared" si="3"/>
        <x:v>1.1759999999999999</x:v>
      </x:c>
      <x:c r="J11" s="1716"/>
      <x:c r="L11" s="1724">
        <x:v>3077305.2179999999</x:v>
      </x:c>
      <x:c r="M11" s="1717"/>
      <x:c r="N11" s="1718"/>
      <x:c r="O11" s="1724">
        <x:f>'PL2026(RS)'!G50</x:f>
        <x:v>2788754.0000000005</x:v>
      </x:c>
      <x:c r="P11" s="1717"/>
      <x:c r="Q11" s="1718"/>
      <x:c r="R11" s="1724">
        <x:f>'PL2026(RS)'!V50</x:f>
        <x:v>2928191.7</x:v>
      </x:c>
      <x:c r="S11" s="1717"/>
      <x:c r="T11" s="1718"/>
      <x:c r="U11" s="1720"/>
      <x:c r="V11" s="1725"/>
      <x:c r="W11" s="1725"/>
      <x:c r="X11" s="1725"/>
    </x:row>
    <x:row r="12" spans="1:24">
      <x:c r="A12" s="1722" t="s">
        <x:v>103</x:v>
      </x:c>
      <x:c r="B12" s="1723">
        <x:f t="shared" si="4"/>
        <x:v>25.5</x:v>
      </x:c>
      <x:c r="C12" s="1715">
        <x:f t="shared" si="0"/>
        <x:v>9.4556415702186716E-4</x:v>
      </x:c>
      <x:c r="D12" s="1723">
        <x:f t="shared" si="5"/>
        <x:v>16.224756749999997</x:v>
      </x:c>
      <x:c r="E12" s="1715">
        <x:f t="shared" si="1"/>
        <x:v>5.5319090125417433E-4</x:v>
      </x:c>
      <x:c r="F12" s="1715">
        <x:f t="shared" si="2"/>
        <x:v>0.63626497058823517</x:v>
      </x:c>
      <x:c r="G12" s="1723">
        <x:f t="shared" si="6"/>
        <x:v>41.16</x:v>
      </x:c>
      <x:c r="H12" s="1715">
        <x:f t="shared" si="7"/>
        <x:v>7.6485329983160422E-4</x:v>
      </x:c>
      <x:c r="I12" s="1715">
        <x:f t="shared" si="3"/>
        <x:v>2.5368639193928133</x:v>
      </x:c>
      <x:c r="J12" s="1716"/>
      <x:c r="L12" s="1724">
        <x:v>2040000</x:v>
      </x:c>
      <x:c r="M12" s="1717"/>
      <x:c r="N12" s="1718"/>
      <x:c r="O12" s="1724">
        <x:f>'PL2026(RS)'!G52</x:f>
        <x:v>1297980.5399999998</x:v>
      </x:c>
      <x:c r="P12" s="1717"/>
      <x:c r="Q12" s="1718"/>
      <x:c r="R12" s="1724">
        <x:f>'PL2026(RS)'!V52</x:f>
        <x:v>2940000</x:v>
      </x:c>
      <x:c r="S12" s="1717"/>
      <x:c r="T12" s="1718"/>
      <x:c r="U12" s="1720"/>
      <x:c r="V12" s="1725"/>
      <x:c r="W12" s="1725"/>
      <x:c r="X12" s="1726"/>
    </x:row>
    <x:row r="13" spans="1:24">
      <x:c r="A13" s="1722" t="s">
        <x:v>109</x:v>
      </x:c>
      <x:c r="B13" s="1723">
        <x:f t="shared" si="4"/>
        <x:v>24.474158750000001</x:v>
      </x:c>
      <x:c r="C13" s="1715">
        <x:f t="shared" si="0"/>
        <x:v>9.075249916573767E-4</x:v>
      </x:c>
      <x:c r="D13" s="1723">
        <x:f t="shared" si="5"/>
        <x:v>30.739469374999995</x:v>
      </x:c>
      <x:c r="E13" s="1715">
        <x:f t="shared" si="1"/>
        <x:v>1.0480770238747239E-3</x:v>
      </x:c>
      <x:c r="F13" s="1715">
        <x:f t="shared" si="2"/>
        <x:v>1.2559969757898213</x:v>
      </x:c>
      <x:c r="G13" s="1723">
        <x:f t="shared" si="6"/>
        <x:v>36.149615984999997</x:v>
      </x:c>
      <x:c r="H13" s="1715">
        <x:f t="shared" si="7"/>
        <x:v>6.7174813104403685E-4</x:v>
      </x:c>
      <x:c r="I13" s="1715">
        <x:f t="shared" si="3"/>
        <x:v>1.1760000000000002</x:v>
      </x:c>
      <x:c r="J13" s="1716"/>
      <x:c r="L13" s="1724">
        <x:v>1957932.7</x:v>
      </x:c>
      <x:c r="M13" s="1717"/>
      <x:c r="N13" s="1718"/>
      <x:c r="O13" s="1724">
        <x:f>'PL2026(RS)'!G55</x:f>
        <x:v>2459157.5499999998</x:v>
      </x:c>
      <x:c r="P13" s="1717"/>
      <x:c r="Q13" s="1718"/>
      <x:c r="R13" s="1724">
        <x:f>'PL2026(RS)'!V55</x:f>
        <x:v>2582115.4274999998</x:v>
      </x:c>
      <x:c r="S13" s="1717"/>
      <x:c r="T13" s="1718"/>
      <x:c r="U13" s="1720"/>
      <x:c r="V13" s="1725"/>
      <x:c r="W13" s="1725"/>
      <x:c r="X13" s="1725"/>
    </x:row>
    <x:row r="14" spans="1:24">
      <x:c r="A14" s="1722" t="s">
        <x:v>111</x:v>
      </x:c>
      <x:c r="B14" s="1723">
        <x:f t="shared" si="4"/>
        <x:v>17</x:v>
      </x:c>
      <x:c r="C14" s="1715">
        <x:f t="shared" si="0"/>
        <x:v>6.3037610468124478E-4</x:v>
      </x:c>
      <x:c r="D14" s="1723">
        <x:f t="shared" si="5"/>
        <x:v>29.500108375</x:v>
      </x:c>
      <x:c r="E14" s="1715">
        <x:f t="shared" si="1"/>
        <x:v>1.0058204132436111E-3</x:v>
      </x:c>
      <x:c r="F14" s="1715">
        <x:f t="shared" si="2"/>
        <x:v>1.7353004926470588</x:v>
      </x:c>
      <x:c r="G14" s="1723">
        <x:f t="shared" si="6"/>
        <x:v>26.712</x:v>
      </x:c>
      <x:c r="H14" s="1715">
        <x:f t="shared" si="7"/>
        <x:v>4.9637418233969418E-4</x:v>
      </x:c>
      <x:c r="I14" s="1715">
        <x:f t="shared" si="3"/>
        <x:v>0.90548819890564214</x:v>
      </x:c>
      <x:c r="J14" s="1716"/>
      <x:c r="L14" s="1724">
        <x:v>1360000</x:v>
      </x:c>
      <x:c r="M14" s="1717"/>
      <x:c r="N14" s="1718"/>
      <x:c r="O14" s="1724">
        <x:f>'PL2026(RS)'!G56</x:f>
        <x:v>2360008.67</x:v>
      </x:c>
      <x:c r="P14" s="1717"/>
      <x:c r="Q14" s="1718"/>
      <x:c r="R14" s="1724">
        <x:f>'PL2026(RS)'!V56</x:f>
        <x:v>1908000</x:v>
      </x:c>
      <x:c r="S14" s="1717"/>
      <x:c r="T14" s="1718"/>
      <x:c r="U14" s="1720"/>
    </x:row>
    <x:row r="15" spans="1:24">
      <x:c r="A15" s="1722" t="s">
        <x:v>113</x:v>
      </x:c>
      <x:c r="B15" s="1723">
        <x:f t="shared" si="4"/>
        <x:v>67.5</x:v>
      </x:c>
      <x:c r="C15" s="1715">
        <x:f t="shared" si="0"/>
        <x:v>2.5029639450578839E-3</x:v>
      </x:c>
      <x:c r="D15" s="1723">
        <x:f t="shared" si="5"/>
        <x:v>85.851462499999968</x:v>
      </x:c>
      <x:c r="E15" s="1715">
        <x:f t="shared" si="1"/>
        <x:v>2.9271469918563764E-3</x:v>
      </x:c>
      <x:c r="F15" s="1715">
        <x:f t="shared" si="2"/>
        <x:v>1.2718735185185182</x:v>
      </x:c>
      <x:c r="G15" s="1723">
        <x:f t="shared" si="6"/>
        <x:v>74.760000000000005</x:v>
      </x:c>
      <x:c r="H15" s="1715">
        <x:f t="shared" si="7"/>
        <x:v>1.3892233405104651E-3</x:v>
      </x:c>
      <x:c r="I15" s="1715">
        <x:f t="shared" si="3"/>
        <x:v>0.87080636512161957</x:v>
      </x:c>
      <x:c r="J15" s="1716"/>
      <x:c r="L15" s="1724">
        <x:v>5400000</x:v>
      </x:c>
      <x:c r="M15" s="1717"/>
      <x:c r="N15" s="1718"/>
      <x:c r="O15" s="1724">
        <x:f>'PL2026(RS)'!G57</x:f>
        <x:v>6868116.9999999981</x:v>
      </x:c>
      <x:c r="P15" s="1717"/>
      <x:c r="Q15" s="1718"/>
      <x:c r="R15" s="1724">
        <x:f>'PL2026(RS)'!V57</x:f>
        <x:v>5340000</x:v>
      </x:c>
      <x:c r="S15" s="1717"/>
      <x:c r="T15" s="1718"/>
      <x:c r="U15" s="1720"/>
    </x:row>
    <x:row r="16" spans="1:24">
      <x:c r="A16" s="1722" t="s">
        <x:v>127</x:v>
      </x:c>
      <x:c r="B16" s="1723">
        <x:f t="shared" si="4"/>
        <x:v>149.58919816666665</x:v>
      </x:c>
      <x:c r="C16" s="1715">
        <x:f t="shared" si="0"/>
        <x:v>5.5469091789820072E-3</x:v>
      </x:c>
      <x:c r="D16" s="1723">
        <x:f t="shared" si="5"/>
        <x:v>171.65713037500001</x:v>
      </x:c>
      <x:c r="E16" s="1715">
        <x:f t="shared" si="1"/>
        <x:v>5.8527325939016972E-3</x:v>
      </x:c>
      <x:c r="F16" s="1715">
        <x:f t="shared" si="2"/>
        <x:v>1.1475235677361282</x:v>
      </x:c>
      <x:c r="G16" s="1723">
        <x:f t="shared" si="6"/>
        <x:v>559.86</x:v>
      </x:c>
      <x:c r="H16" s="1715">
        <x:f t="shared" si="7"/>
        <x:v>1.0403565802811515E-2</x:v>
      </x:c>
      <x:c r="I16" s="1715">
        <x:f t="shared" si="3"/>
        <x:v>3.2615015687197899</x:v>
      </x:c>
      <x:c r="J16" s="1716" t="s">
        <x:v>2589</x:v>
      </x:c>
      <x:c r="L16" s="1724">
        <x:v>11967135.853333334</x:v>
      </x:c>
      <x:c r="M16" s="1717"/>
      <x:c r="N16" s="1718"/>
      <x:c r="O16" s="1724">
        <x:f>'PL2026(RS)'!G64</x:f>
        <x:v>13732570.43</x:v>
      </x:c>
      <x:c r="P16" s="1717"/>
      <x:c r="Q16" s="1718"/>
      <x:c r="R16" s="1724">
        <x:f>'PL2026(RS)'!V64</x:f>
        <x:v>39990000</x:v>
      </x:c>
      <x:c r="S16" s="1717"/>
      <x:c r="T16" s="1718"/>
      <x:c r="U16" s="1720"/>
    </x:row>
    <x:row r="17" spans="1:21">
      <x:c r="A17" s="1722" t="s">
        <x:v>129</x:v>
      </x:c>
      <x:c r="B17" s="1723">
        <x:f t="shared" si="4"/>
        <x:v>0</x:v>
      </x:c>
      <x:c r="C17" s="1715">
        <x:f t="shared" si="0"/>
        <x:v>0</x:v>
      </x:c>
      <x:c r="D17" s="1723">
        <x:f t="shared" si="5"/>
        <x:v>22.427140499999997</x:v>
      </x:c>
      <x:c r="E17" s="1715">
        <x:f t="shared" si="1"/>
        <x:v>7.6466416457978597E-4</x:v>
      </x:c>
      <x:c r="F17" s="1715">
        <x:f>IFERROR(D17/B17,0)</x:f>
        <x:v>0</x:v>
      </x:c>
      <x:c r="G17" s="1723">
        <x:f t="shared" si="6"/>
        <x:v>26.123999999999999</x:v>
      </x:c>
      <x:c r="H17" s="1715">
        <x:f t="shared" si="7"/>
        <x:v>4.8544770662781411E-4</x:v>
      </x:c>
      <x:c r="I17" s="1715">
        <x:f t="shared" si="3"/>
        <x:v>1.1648386471739454</x:v>
      </x:c>
      <x:c r="J17" s="1716"/>
      <x:c r="L17" s="1724">
        <x:v>0</x:v>
      </x:c>
      <x:c r="M17" s="1717"/>
      <x:c r="N17" s="1718"/>
      <x:c r="O17" s="1724">
        <x:f>'PL2026(RS)'!G65</x:f>
        <x:v>1794171.2399999998</x:v>
      </x:c>
      <x:c r="P17" s="1717"/>
      <x:c r="Q17" s="1718"/>
      <x:c r="R17" s="1724">
        <x:f>'PL2026(RS)'!V65</x:f>
        <x:v>1866000</x:v>
      </x:c>
      <x:c r="S17" s="1717"/>
      <x:c r="T17" s="1718"/>
      <x:c r="U17" s="1720"/>
    </x:row>
    <x:row r="18" spans="1:21">
      <x:c r="A18" s="1722" t="s">
        <x:v>151</x:v>
      </x:c>
      <x:c r="B18" s="1723">
        <x:f t="shared" si="4"/>
        <x:v>875.47083750000002</x:v>
      </x:c>
      <x:c r="C18" s="1715">
        <x:f t="shared" si="0"/>
        <x:v>3.2463288017957476E-2</x:v>
      </x:c>
      <x:c r="D18" s="1723">
        <x:f t="shared" si="5"/>
        <x:v>1236.962278</x:v>
      </x:c>
      <x:c r="E18" s="1715">
        <x:f t="shared" si="1"/>
        <x:v>4.2174825048408603E-2</x:v>
      </x:c>
      <x:c r="F18" s="1715">
        <x:f t="shared" si="2"/>
        <x:v>1.4129108875085745</x:v>
      </x:c>
      <x:c r="G18" s="1723">
        <x:f t="shared" si="6"/>
        <x:v>1533.6928250523881</x:v>
      </x:c>
      <x:c r="H18" s="1715">
        <x:f t="shared" si="7"/>
        <x:v>2.8499757487108222E-2</x:v>
      </x:c>
      <x:c r="I18" s="1715">
        <x:f t="shared" si="3"/>
        <x:v>1.2398864964032381</x:v>
      </x:c>
      <x:c r="J18" s="1727" t="s">
        <x:v>822</x:v>
      </x:c>
      <x:c r="L18" s="1724">
        <x:v>70037667</x:v>
      </x:c>
      <x:c r="M18" s="1717"/>
      <x:c r="N18" s="1718"/>
      <x:c r="O18" s="1724">
        <x:f>'PL2026(RS)'!G76+'PL2026(RS)'!G78</x:f>
        <x:v>98956982.239999995</x:v>
      </x:c>
      <x:c r="P18" s="1717"/>
      <x:c r="Q18" s="1718"/>
      <x:c r="R18" s="1724">
        <x:f>'PL2026(RS)'!V76+'PL2026(RS)'!V78</x:f>
        <x:v>109549487.50374201</x:v>
      </x:c>
      <x:c r="S18" s="1717"/>
      <x:c r="T18" s="1718"/>
      <x:c r="U18" s="1728"/>
    </x:row>
    <x:row r="19" spans="1:21">
      <x:c r="A19" s="1722" t="s">
        <x:v>131</x:v>
      </x:c>
      <x:c r="B19" s="1723">
        <x:f t="shared" si="4"/>
        <x:v>367.61360624999998</x:v>
      </x:c>
      <x:c r="C19" s="1715">
        <x:f t="shared" si="0"/>
        <x:v>1.3631460772688229E-2</x:v>
      </x:c>
      <x:c r="D19" s="1723">
        <x:f t="shared" si="5"/>
        <x:v>506.34027737499974</x:v>
      </x:c>
      <x:c r="E19" s="1715">
        <x:f t="shared" si="1"/>
        <x:v>1.7263915798451941E-2</x:v>
      </x:c>
      <x:c r="F19" s="1715">
        <x:f t="shared" si="2"/>
        <x:v>1.3773708828139974</x:v>
      </x:c>
      <x:c r="G19" s="1723">
        <x:f t="shared" si="6"/>
        <x:v>638.52155640000001</x:v>
      </x:c>
      <x:c r="H19" s="1715">
        <x:f t="shared" si="7"/>
        <x:v>1.1865289587613018E-2</x:v>
      </x:c>
      <x:c r="I19" s="1715">
        <x:f t="shared" si="3"/>
        <x:v>1.2610522704420484</x:v>
      </x:c>
      <x:c r="J19" s="1716" t="s">
        <x:v>2478</x:v>
      </x:c>
      <x:c r="L19" s="1724">
        <x:v>29409088.5</x:v>
      </x:c>
      <x:c r="M19" s="1717"/>
      <x:c r="N19" s="1718"/>
      <x:c r="O19" s="1724">
        <x:f>'PL2026(RS)'!G66</x:f>
        <x:v>40507222.189999983</x:v>
      </x:c>
      <x:c r="P19" s="1717"/>
      <x:c r="Q19" s="1718"/>
      <x:c r="R19" s="1724">
        <x:f>'PL2026(RS)'!V66</x:f>
        <x:v>45608682.600000001</x:v>
      </x:c>
      <x:c r="S19" s="1717"/>
      <x:c r="T19" s="1718"/>
      <x:c r="U19" s="1720"/>
    </x:row>
    <x:row r="20" spans="1:21">
      <x:c r="A20" s="1722" t="s">
        <x:v>117</x:v>
      </x:c>
      <x:c r="B20" s="1723">
        <x:f t="shared" si="4"/>
        <x:v>99.390693000000155</x:v>
      </x:c>
      <x:c r="C20" s="1715">
        <x:f t="shared" si="0"/>
        <x:v>3.6855010526417389E-3</x:v>
      </x:c>
      <x:c r="D20" s="1723">
        <x:f t="shared" si="5"/>
        <x:v>98.037364875000065</x:v>
      </x:c>
      <x:c r="E20" s="1715">
        <x:f t="shared" si="1"/>
        <x:v>3.3426312065840758E-3</x:v>
      </x:c>
      <x:c r="F20" s="1715">
        <x:f t="shared" si="2"/>
        <x:v>0.98638375401004508</x:v>
      </x:c>
      <x:c r="G20" s="1723">
        <x:f t="shared" si="6"/>
        <x:v>97.438999896000198</x:v>
      </x:c>
      <x:c r="H20" s="1715">
        <x:f t="shared" si="7"/>
        <x:v>1.8106545335944387E-3</x:v>
      </x:c>
      <x:c r="I20" s="1715">
        <x:f t="shared" si="3"/>
        <x:v>0.99389656199182019</x:v>
      </x:c>
      <x:c r="J20" s="1716"/>
      <x:c r="L20" s="1724">
        <x:v>7951255.4400000125</x:v>
      </x:c>
      <x:c r="M20" s="1717"/>
      <x:c r="N20" s="1718"/>
      <x:c r="O20" s="1724">
        <x:f>'PL2026(RS)'!G59</x:f>
        <x:v>7842989.1900000051</x:v>
      </x:c>
      <x:c r="P20" s="1717"/>
      <x:c r="Q20" s="1718"/>
      <x:c r="R20" s="1724">
        <x:f>'PL2026(RS)'!V59</x:f>
        <x:v>6959928.5640000133</x:v>
      </x:c>
      <x:c r="S20" s="1717"/>
      <x:c r="T20" s="1718"/>
      <x:c r="U20" s="1720"/>
    </x:row>
    <x:row r="21" spans="1:21">
      <x:c r="A21" s="1722" t="s">
        <x:v>630</x:v>
      </x:c>
      <x:c r="B21" s="1723">
        <x:f t="shared" si="4"/>
        <x:v>65.5051125901185</x:v>
      </x:c>
      <x:c r="C21" s="1715">
        <x:f t="shared" si="0"/>
        <x:v>2.4289916300744272E-3</x:v>
      </x:c>
      <x:c r="D21" s="1723">
        <x:f t="shared" si="5"/>
        <x:v>104.32396129827872</x:v>
      </x:c>
      <x:c r="E21" s="1715">
        <x:f t="shared" si="1"/>
        <x:v>3.5569757415931931E-3</x:v>
      </x:c>
      <x:c r="F21" s="1715">
        <x:f t="shared" si="2"/>
        <x:v>1.5926079228511405</x:v>
      </x:c>
      <x:c r="G21" s="1723">
        <x:f t="shared" si="6"/>
        <x:v>201.90351999999916</x:v>
      </x:c>
      <x:c r="H21" s="1715">
        <x:f t="shared" si="7"/>
        <x:v>3.7518603867739472E-3</x:v>
      </x:c>
      <x:c r="I21" s="1715">
        <x:f t="shared" si="3"/>
        <x:v>1.9353513563650544</x:v>
      </x:c>
      <x:c r="J21" s="1727"/>
      <x:c r="L21" s="1729">
        <x:f>L9-SUM(L10:L20)</x:f>
        <x:v>5240409.0072094798</x:v>
      </x:c>
      <x:c r="M21" s="1717"/>
      <x:c r="N21" s="1718"/>
      <x:c r="O21" s="1729">
        <x:f>O9-SUM(O10:O20)</x:f>
        <x:v>8345916.9038622975</x:v>
      </x:c>
      <x:c r="P21" s="1717"/>
      <x:c r="Q21" s="1718"/>
      <x:c r="R21" s="1724">
        <x:f>R9-SUM(R10:R20)</x:f>
        <x:v>14421679.99999994</x:v>
      </x:c>
      <x:c r="S21" s="1717"/>
      <x:c r="T21" s="1718"/>
      <x:c r="U21" s="1720"/>
    </x:row>
    <x:row r="22" spans="1:21">
      <x:c r="A22" s="1703" t="s">
        <x:v>171</x:v>
      </x:c>
      <x:c r="B22" s="1704">
        <x:f t="shared" si="4"/>
        <x:v>-8320.0239188102605</x:v>
      </x:c>
      <x:c r="C22" s="1730"/>
      <x:c r="D22" s="1704">
        <x:f t="shared" si="5"/>
        <x:v>-8429.8971206949755</x:v>
      </x:c>
      <x:c r="E22" s="1730"/>
      <x:c r="F22" s="1731"/>
      <x:c r="G22" s="1704">
        <x:f t="shared" si="6"/>
        <x:v>-3991.017666044047</x:v>
      </x:c>
      <x:c r="H22" s="1709"/>
      <x:c r="I22" s="1710"/>
      <x:c r="J22" s="1706" t="s">
        <x:v>2548</x:v>
      </x:c>
      <x:c r="L22" s="1708">
        <x:f>L5-L9</x:f>
        <x:v>-665601913.50482082</x:v>
      </x:c>
      <x:c r="M22" s="1709"/>
      <x:c r="N22" s="1710"/>
      <x:c r="O22" s="1708">
        <x:f>O5-O9</x:f>
        <x:v>-674391769.65559804</x:v>
      </x:c>
      <x:c r="P22" s="1709"/>
      <x:c r="Q22" s="1710"/>
      <x:c r="R22" s="1708">
        <x:f>R5-R9</x:f>
        <x:v>-285072690.43171763</x:v>
      </x:c>
      <x:c r="S22" s="1709"/>
      <x:c r="T22" s="1710"/>
      <x:c r="U22" s="1712"/>
    </x:row>
    <x:row r="23" spans="1:21">
      <x:c r="A23" s="1703" t="s">
        <x:v>173</x:v>
      </x:c>
      <x:c r="B23" s="1732">
        <x:f>B22/B3</x:f>
        <x:v>-0.30851436875261162</x:v>
      </x:c>
      <x:c r="C23" s="1705"/>
      <x:c r="D23" s="1732">
        <x:f>O23</x:f>
        <x:v>-0.28742140529639826</x:v>
      </x:c>
      <x:c r="E23" s="1705"/>
      <x:c r="F23" s="1733"/>
      <x:c r="G23" s="1732">
        <x:f>R23</x:f>
        <x:v>-7.416285305053491E-2</x:v>
      </x:c>
      <x:c r="H23" s="1709"/>
      <x:c r="I23" s="1710"/>
      <x:c r="J23" s="1706"/>
      <x:c r="L23" s="1734">
        <x:f>L22/L3</x:f>
        <x:v>-0.30851436875261162</x:v>
      </x:c>
      <x:c r="M23" s="1709"/>
      <x:c r="N23" s="1710"/>
      <x:c r="O23" s="1734">
        <x:f>O22/O3</x:f>
        <x:v>-0.28742140529639826</x:v>
      </x:c>
      <x:c r="P23" s="1709"/>
      <x:c r="Q23" s="1710"/>
      <x:c r="R23" s="1734">
        <x:f>R22/R3</x:f>
        <x:v>-7.416285305053491E-2</x:v>
      </x:c>
      <x:c r="S23" s="1709"/>
      <x:c r="T23" s="1710"/>
      <x:c r="U23" s="1712"/>
    </x:row>
    <x:row r="26" spans="1:21">
      <x:c r="G26" s="1735"/>
      <x:c r="I26" s="1697" t="s">
        <x:v>2476</x:v>
      </x:c>
      <x:c r="M26" s="1697" t="s">
        <x:v>2552</x:v>
      </x:c>
    </x:row>
    <x:row r="27" spans="1:21">
      <x:c r="G27" s="1736"/>
      <x:c r="H27" s="1735"/>
    </x:row>
    <x:row r="34" spans="4:7">
      <x:c r="D34" s="1697" t="s">
        <x:v>2552</x:v>
      </x:c>
      <x:c r="E34" s="1697">
        <x:v>64.599999999999994</x:v>
      </x:c>
      <x:c r="G34" s="1697">
        <x:v>497</x:v>
      </x:c>
    </x:row>
    <x:row r="35" spans="4:7">
      <x:c r="D35" s="1697" t="s">
        <x:v>2549</x:v>
      </x:c>
      <x:c r="E35" s="1887">
        <x:v>-25</x:v>
      </x:c>
      <x:c r="G35" s="1697">
        <x:v>525</x:v>
      </x:c>
    </x:row>
    <x:row r="36" spans="4:7">
      <x:c r="D36" s="1697" t="s">
        <x:v>2550</x:v>
      </x:c>
      <x:c r="E36" s="1887"/>
      <x:c r="G36" s="1888">
        <x:f>G34/G35</x:f>
        <x:v>0.94666666666666666</x:v>
      </x:c>
    </x:row>
    <x:row r="37" spans="4:7">
      <x:c r="D37" s="1697" t="s">
        <x:v>2553</x:v>
      </x:c>
      <x:c r="E37" s="1887">
        <x:v>-4.9000000000000004</x:v>
      </x:c>
    </x:row>
    <x:row r="38" spans="4:7">
      <x:c r="E38" s="1887">
        <x:f>E34+E35+E36+E37</x:f>
        <x:v>34.699999999999996</x:v>
      </x:c>
      <x:c r="G38" s="1697">
        <x:f>498</x:f>
        <x:v>498</x:v>
      </x:c>
    </x:row>
  </x:sheetData>
  <x:mergeCells count="8">
    <x:mergeCell ref="U1:U2"/>
    <x:mergeCell ref="O1:Q1"/>
    <x:mergeCell ref="A1:A2"/>
    <x:mergeCell ref="B1:F1"/>
    <x:mergeCell ref="G1:I1"/>
    <x:mergeCell ref="J1:J2"/>
    <x:mergeCell ref="R1:T1"/>
    <x:mergeCell ref="L1:N1"/>
  </x:mergeCells>
  <x:phoneticPr fontId="9" type="noConversion"/>
  <x:pageMargins left="0.7" right="0.7" top="0.75" bottom="0.75" header="0.3" footer="0.3"/>
  <x:drawing r:id="rId1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5314366-0E16-4162-B94A-85679E7884C8}" mc:Ignorable="x14ac xr xr2 xr3">
  <x:dimension ref="A1:W29"/>
  <x:sheetViews>
    <x:sheetView workbookViewId="0">
      <x:selection activeCell="J16" sqref="J16"/>
    </x:sheetView>
  </x:sheetViews>
  <x:sheetFormatPr defaultColWidth="35.59765625" defaultRowHeight="21"/>
  <x:cols>
    <x:col min="1" max="1" width="26.09765625" style="1697" bestFit="1" customWidth="1"/>
    <x:col min="2" max="2" width="14.296875" style="1697" bestFit="1" customWidth="1"/>
    <x:col min="3" max="3" width="10.296875" style="1697" bestFit="1" customWidth="1"/>
    <x:col min="4" max="4" width="10.796875" style="1697" bestFit="1" customWidth="1"/>
    <x:col min="5" max="5" width="10.296875" style="1697" bestFit="1" customWidth="1"/>
    <x:col min="6" max="6" width="12.19921875" style="1697" customWidth="1"/>
    <x:col min="7" max="7" width="10.796875" style="1697" bestFit="1" customWidth="1"/>
    <x:col min="8" max="8" width="10.296875" style="1697" bestFit="1" customWidth="1"/>
    <x:col min="9" max="9" width="14" style="1697" customWidth="1"/>
    <x:col min="10" max="10" width="37.296875" style="1697" bestFit="1" customWidth="1"/>
    <x:col min="11" max="11" width="10.796875" style="1697" customWidth="1"/>
    <x:col min="12" max="12" width="19.296875" style="1697" bestFit="1" customWidth="1"/>
    <x:col min="13" max="14" width="6.09765625" style="1697" bestFit="1" customWidth="1"/>
    <x:col min="15" max="15" width="19.296875" style="1697" bestFit="1" customWidth="1"/>
    <x:col min="16" max="17" width="6.09765625" style="1697" bestFit="1" customWidth="1"/>
    <x:col min="18" max="18" width="19.296875" style="1697" bestFit="1" customWidth="1"/>
    <x:col min="19" max="19" width="6.09765625" style="1697" bestFit="1" customWidth="1"/>
    <x:col min="20" max="20" width="15.19921875" style="1697" bestFit="1" customWidth="1"/>
    <x:col min="21" max="21" width="11.19921875" style="1697" bestFit="1" customWidth="1"/>
    <x:col min="22" max="28" width="35.59765625" style="1697" customWidth="1"/>
    <x:col min="29" max="16384" width="35.59765625" style="1697"/>
  </x:cols>
  <x:sheetData>
    <x:row r="1" spans="1:23" ht="21.6" thickBot="1">
      <x:c r="A1" s="1970" t="s">
        <x:v>755</x:v>
      </x:c>
      <x:c r="B1" s="1971" t="s">
        <x:v>844</x:v>
      </x:c>
      <x:c r="C1" s="1968"/>
      <x:c r="D1" s="1968"/>
      <x:c r="E1" s="1968"/>
      <x:c r="F1" s="1969"/>
      <x:c r="G1" s="1967" t="s">
        <x:v>1542</x:v>
      </x:c>
      <x:c r="H1" s="1968"/>
      <x:c r="I1" s="1969"/>
      <x:c r="J1" s="1966" t="s">
        <x:v>2330</x:v>
      </x:c>
      <x:c r="L1" s="1967" t="s">
        <x:v>1467</x:v>
      </x:c>
      <x:c r="M1" s="1968"/>
      <x:c r="N1" s="1969"/>
      <x:c r="O1" s="1967" t="s">
        <x:v>1467</x:v>
      </x:c>
      <x:c r="P1" s="1968"/>
      <x:c r="Q1" s="1969"/>
      <x:c r="R1" s="1967" t="s">
        <x:v>1549</x:v>
      </x:c>
      <x:c r="S1" s="1968"/>
      <x:c r="T1" s="1969"/>
      <x:c r="U1" s="1966" t="s">
        <x:v>756</x:v>
      </x:c>
    </x:row>
    <x:row r="2" spans="1:23" ht="42">
      <x:c r="A2" s="1970"/>
      <x:c r="B2" s="1698" t="s">
        <x:v>757</x:v>
      </x:c>
      <x:c r="C2" s="1699" t="s">
        <x:v>758</x:v>
      </x:c>
      <x:c r="D2" s="1700" t="s">
        <x:v>759</x:v>
      </x:c>
      <x:c r="E2" s="1699" t="s">
        <x:v>758</x:v>
      </x:c>
      <x:c r="F2" s="1701" t="s">
        <x:v>760</x:v>
      </x:c>
      <x:c r="G2" s="1702" t="s">
        <x:v>757</x:v>
      </x:c>
      <x:c r="H2" s="1699" t="s">
        <x:v>758</x:v>
      </x:c>
      <x:c r="I2" s="1701" t="s">
        <x:v>761</x:v>
      </x:c>
      <x:c r="J2" s="1966"/>
      <x:c r="L2" s="1700" t="s">
        <x:v>757</x:v>
      </x:c>
      <x:c r="M2" s="1699" t="s">
        <x:v>758</x:v>
      </x:c>
      <x:c r="N2" s="1701" t="s">
        <x:v>760</x:v>
      </x:c>
      <x:c r="O2" s="1700" t="s">
        <x:v>759</x:v>
      </x:c>
      <x:c r="P2" s="1699" t="s">
        <x:v>758</x:v>
      </x:c>
      <x:c r="Q2" s="1701" t="s">
        <x:v>760</x:v>
      </x:c>
      <x:c r="R2" s="1702" t="s">
        <x:v>757</x:v>
      </x:c>
      <x:c r="S2" s="1699" t="s">
        <x:v>758</x:v>
      </x:c>
      <x:c r="T2" s="1701" t="s">
        <x:v>761</x:v>
      </x:c>
      <x:c r="U2" s="1966"/>
    </x:row>
    <x:row r="3" spans="1:23">
      <x:c r="A3" s="1703" t="s">
        <x:v>295</x:v>
      </x:c>
      <x:c r="B3" s="1721">
        <x:f t="shared" ref="B3:B25" si="0">L3*KRWRSD24/1000000</x:f>
        <x:v>17073.930530821726</x:v>
      </x:c>
      <x:c r="C3" s="1705">
        <x:f>B3/$B$26</x:f>
        <x:v>0.52774847433636662</x:v>
      </x:c>
      <x:c r="D3" s="1704">
        <x:f t="shared" ref="D3:D25" si="1">O3*KRWRSD24/1000000</x:f>
        <x:v>17274.340547420285</x:v>
      </x:c>
      <x:c r="E3" s="1705">
        <x:f>D3/$D$26</x:f>
        <x:v>0.51097192450122941</x:v>
      </x:c>
      <x:c r="F3" s="1705">
        <x:f>D3/B3</x:f>
        <x:v>1.011737778611479</x:v>
      </x:c>
      <x:c r="G3" s="1704">
        <x:f>R3*KRWRSD25/1000000</x:f>
        <x:v>33106.312845606793</x:v>
      </x:c>
      <x:c r="H3" s="1705">
        <x:f>G3/$G$26</x:f>
        <x:v>0.61961516847514997</x:v>
      </x:c>
      <x:c r="I3" s="1705">
        <x:f>G3/D3</x:f>
        <x:v>1.9165022684788291</x:v>
      </x:c>
      <x:c r="J3" s="1706"/>
      <x:c r="K3" s="1736"/>
      <x:c r="L3" s="1708">
        <x:v>1365914442.4657381</x:v>
      </x:c>
      <x:c r="M3" s="1709"/>
      <x:c r="N3" s="1710"/>
      <x:c r="O3" s="1708">
        <x:f>'MC2026(RS)'!G6</x:f>
        <x:v>1381947243.7936227</x:v>
      </x:c>
      <x:c r="P3" s="1709"/>
      <x:c r="Q3" s="1710"/>
      <x:c r="R3" s="1711">
        <x:f>'MC2026(RS)'!V6</x:f>
        <x:v>2364736631.8290567</x:v>
      </x:c>
      <x:c r="S3" s="1709"/>
      <x:c r="T3" s="1889">
        <x:f>R3/O3</x:f>
        <x:v>1.7111627397132403</x:v>
      </x:c>
      <x:c r="U3" s="1712"/>
    </x:row>
    <x:row r="4" spans="1:23">
      <x:c r="A4" s="1703" t="s">
        <x:v>306</x:v>
      </x:c>
      <x:c r="B4" s="1721">
        <x:f t="shared" si="0"/>
        <x:v>8941.3111965908083</x:v>
      </x:c>
      <x:c r="C4" s="1705">
        <x:f t="shared" ref="C4:C26" si="2">B4/$B$26</x:f>
        <x:v>0.27637241079604935</x:v>
      </x:c>
      <x:c r="D4" s="1704">
        <x:f t="shared" si="1"/>
        <x:v>10240.020943624997</x:v>
      </x:c>
      <x:c r="E4" s="1705">
        <x:f t="shared" ref="E4:E25" si="3">D4/$D$26</x:f>
        <x:v>0.30289800031054448</x:v>
      </x:c>
      <x:c r="F4" s="1705">
        <x:f t="shared" ref="F4:F26" si="4">D4/B4</x:f>
        <x:v>1.1452482436277767</x:v>
      </x:c>
      <x:c r="G4" s="1704">
        <x:f t="shared" ref="G4:G25" si="5">R4*KRWRSD25/1000000</x:f>
        <x:v>12953.036363402312</x:v>
      </x:c>
      <x:c r="H4" s="1705">
        <x:f t="shared" ref="H4:H26" si="6">G4/$G$26</x:f>
        <x:v>0.24242801806421352</x:v>
      </x:c>
      <x:c r="I4" s="1705">
        <x:f t="shared" ref="I4:I26" si="7">G4/D4</x:f>
        <x:v>1.2649423702073894</x:v>
      </x:c>
      <x:c r="J4" s="1706" t="s">
        <x:v>2474</x:v>
      </x:c>
      <x:c r="K4" s="1736"/>
      <x:c r="L4" s="1708">
        <x:v>715304895.72726464</x:v>
      </x:c>
      <x:c r="M4" s="1709"/>
      <x:c r="N4" s="1710"/>
      <x:c r="O4" s="1708">
        <x:f>'MC2026(RS)'!G12</x:f>
        <x:v>819201675.48999977</x:v>
      </x:c>
      <x:c r="P4" s="1709"/>
      <x:c r="Q4" s="1710"/>
      <x:c r="R4" s="1711">
        <x:f>'MC2026(RS)'!V12</x:f>
        <x:v>925216883.10016525</x:v>
      </x:c>
      <x:c r="S4" s="1709"/>
      <x:c r="T4" s="1889">
        <x:f t="shared" ref="T4:T26" si="8">R4/O4</x:f>
        <x:v>1.1294128305423121</x:v>
      </x:c>
      <x:c r="U4" s="1712"/>
      <x:c r="V4" s="1735">
        <x:f>G4+'PL(KR)'!G10</x:f>
        <x:v>14050.53523512502</x:v>
      </x:c>
      <x:c r="W4" s="1735">
        <x:f>V4-K4</x:f>
        <x:v>14050.53523512502</x:v>
      </x:c>
    </x:row>
    <x:row r="5" spans="1:23">
      <x:c r="A5" s="1703" t="s">
        <x:v>312</x:v>
      </x:c>
      <x:c r="B5" s="1721">
        <x:f t="shared" si="0"/>
        <x:v>6337.1597689477585</x:v>
      </x:c>
      <x:c r="C5" s="1705">
        <x:f t="shared" si="2"/>
        <x:v>0.19587911486758416</x:v>
      </x:c>
      <x:c r="D5" s="1704">
        <x:f t="shared" si="1"/>
        <x:v>6292.4676498750023</x:v>
      </x:c>
      <x:c r="E5" s="1705">
        <x:f t="shared" si="3"/>
        <x:v>0.186130075188226</x:v>
      </x:c>
      <x:c r="F5" s="1705">
        <x:f t="shared" si="4"/>
        <x:v>0.99294761049078351</x:v>
      </x:c>
      <x:c r="G5" s="1704">
        <x:f t="shared" si="5"/>
        <x:v>7371.0936367982531</x:v>
      </x:c>
      <x:c r="H5" s="1705">
        <x:f t="shared" si="6"/>
        <x:v>0.13795681346063665</x:v>
      </x:c>
      <x:c r="I5" s="1705">
        <x:f t="shared" si="7"/>
        <x:v>1.1714154202993283</x:v>
      </x:c>
      <x:c r="J5" s="1706"/>
      <x:c r="K5" s="1726"/>
      <x:c r="L5" s="1708">
        <x:v>506972781.51582068</x:v>
      </x:c>
      <x:c r="M5" s="1709"/>
      <x:c r="N5" s="1710"/>
      <x:c r="O5" s="1708">
        <x:f>'MC2026(RS)'!G15</x:f>
        <x:v>503397411.99000019</x:v>
      </x:c>
      <x:c r="P5" s="1709"/>
      <x:c r="Q5" s="1710"/>
      <x:c r="R5" s="1711">
        <x:f>'MC2026(RS)'!V15</x:f>
        <x:v>526506688.34273237</x:v>
      </x:c>
      <x:c r="S5" s="1709"/>
      <x:c r="T5" s="1889">
        <x:f t="shared" si="8"/>
        <x:v>1.0459066252672575</x:v>
      </x:c>
      <x:c r="U5" s="1712"/>
      <x:c r="V5" s="1726">
        <x:f>V4/'PL(KR)'!G3</x:f>
        <x:v>0.26109325167603492</x:v>
      </x:c>
      <x:c r="W5" s="1726" t="e">
        <x:f>W4/K4</x:f>
        <x:v>#DIV/0!</x:v>
      </x:c>
    </x:row>
    <x:row r="6" spans="1:23">
      <x:c r="A6" s="1722" t="s">
        <x:v>314</x:v>
      </x:c>
      <x:c r="B6" s="1723">
        <x:f t="shared" si="0"/>
        <x:v>340.60840187499974</x:v>
      </x:c>
      <x:c r="C6" s="1715">
        <x:f t="shared" si="2"/>
        <x:v>1.0528071676945493E-2</x:v>
      </x:c>
      <x:c r="D6" s="1723">
        <x:f t="shared" si="1"/>
        <x:v>328.67457812499987</x:v>
      </x:c>
      <x:c r="E6" s="1715">
        <x:f t="shared" si="3"/>
        <x:v>9.7221356299034643E-3</x:v>
      </x:c>
      <x:c r="F6" s="1705">
        <x:f t="shared" si="4"/>
        <x:v>0.96496321381297145</x:v>
      </x:c>
      <x:c r="G6" s="1723">
        <x:f t="shared" si="5"/>
        <x:v>386.52130387499994</x:v>
      </x:c>
      <x:c r="H6" s="1715">
        <x:f t="shared" si="6"/>
        <x:v>7.2341025693993472E-3</x:v>
      </x:c>
      <x:c r="I6" s="1715">
        <x:f t="shared" si="7"/>
        <x:v>1.1760000000000004</x:v>
      </x:c>
      <x:c r="J6" s="1716"/>
      <x:c r="K6" s="1736"/>
      <x:c r="L6" s="1724">
        <x:v>27248672.14999998</x:v>
      </x:c>
      <x:c r="M6" s="1717"/>
      <x:c r="N6" s="1718"/>
      <x:c r="O6" s="1724">
        <x:f>'MC2026(RS)'!G16</x:f>
        <x:v>26293966.249999993</x:v>
      </x:c>
      <x:c r="P6" s="1717"/>
      <x:c r="Q6" s="1718"/>
      <x:c r="R6" s="1724">
        <x:f>'MC2026(RS)'!V16</x:f>
        <x:v>27608664.562499996</x:v>
      </x:c>
      <x:c r="S6" s="1717"/>
      <x:c r="T6" s="1890">
        <x:f t="shared" si="8"/>
        <x:v>1.0500000000000003</x:v>
      </x:c>
      <x:c r="U6" s="1720"/>
    </x:row>
    <x:row r="7" spans="1:23">
      <x:c r="A7" s="1722" t="s">
        <x:v>316</x:v>
      </x:c>
      <x:c r="B7" s="1723">
        <x:f t="shared" si="0"/>
        <x:v>66.739120125000014</x:v>
      </x:c>
      <x:c r="C7" s="1715">
        <x:f t="shared" si="2"/>
        <x:v>2.0628799420812178E-3</x:v>
      </x:c>
      <x:c r="D7" s="1723">
        <x:f t="shared" si="1"/>
        <x:v>78.438692374999988</x:v>
      </x:c>
      <x:c r="E7" s="1715">
        <x:f t="shared" si="3"/>
        <x:v>2.3202025853426354E-3</x:v>
      </x:c>
      <x:c r="F7" s="1705">
        <x:f t="shared" si="4"/>
        <x:v>1.1753030640512954</x:v>
      </x:c>
      <x:c r="G7" s="1723">
        <x:f t="shared" si="5"/>
        <x:v>92.243902232999986</x:v>
      </x:c>
      <x:c r="H7" s="1715">
        <x:f t="shared" si="6"/>
        <x:v>1.7264296779123233E-3</x:v>
      </x:c>
      <x:c r="I7" s="1715">
        <x:f t="shared" si="7"/>
        <x:v>1.1759999999999999</x:v>
      </x:c>
      <x:c r="J7" s="1716"/>
      <x:c r="K7" s="1736"/>
      <x:c r="L7" s="1724">
        <x:v>5339129.6100000013</x:v>
      </x:c>
      <x:c r="M7" s="1717"/>
      <x:c r="N7" s="1718"/>
      <x:c r="O7" s="1724">
        <x:f>'MC2026(RS)'!G17</x:f>
        <x:v>6275095.3899999987</x:v>
      </x:c>
      <x:c r="P7" s="1717"/>
      <x:c r="Q7" s="1718"/>
      <x:c r="R7" s="1724">
        <x:f>'MC2026(RS)'!V17</x:f>
        <x:v>6588850.1594999982</x:v>
      </x:c>
      <x:c r="S7" s="1717"/>
      <x:c r="T7" s="1890">
        <x:f t="shared" si="8"/>
        <x:v>1.0499999999999998</x:v>
      </x:c>
      <x:c r="U7" s="1720"/>
    </x:row>
    <x:row r="8" spans="1:23">
      <x:c r="A8" s="1722" t="s">
        <x:v>318</x:v>
      </x:c>
      <x:c r="B8" s="1723">
        <x:f t="shared" si="0"/>
        <x:v>3.4309382499999854</x:v>
      </x:c>
      <x:c r="C8" s="1715">
        <x:f t="shared" si="2"/>
        <x:v>1.060489512775728E-4</x:v>
      </x:c>
      <x:c r="D8" s="1723">
        <x:f t="shared" si="1"/>
        <x:v>6.9203534999999743</x:v>
      </x:c>
      <x:c r="E8" s="1715">
        <x:f t="shared" si="3"/>
        <x:v>2.047028270871898E-4</x:v>
      </x:c>
      <x:c r="F8" s="1705">
        <x:f t="shared" si="4"/>
        <x:v>2.0170440257850761</x:v>
      </x:c>
      <x:c r="G8" s="1723">
        <x:f t="shared" si="5"/>
        <x:v>8.1383357159999719</x:v>
      </x:c>
      <x:c r="H8" s="1715">
        <x:f t="shared" si="6"/>
        <x:v>1.5231645635964592E-4</x:v>
      </x:c>
      <x:c r="I8" s="1715">
        <x:f t="shared" si="7"/>
        <x:v>1.1760000000000004</x:v>
      </x:c>
      <x:c r="J8" s="1716"/>
      <x:c r="K8" s="1736"/>
      <x:c r="L8" s="1724">
        <x:v>274475.05999999883</x:v>
      </x:c>
      <x:c r="M8" s="1717"/>
      <x:c r="N8" s="1718"/>
      <x:c r="O8" s="1724">
        <x:f>'MC2026(RS)'!G18</x:f>
        <x:v>553628.27999999793</x:v>
      </x:c>
      <x:c r="P8" s="1717"/>
      <x:c r="Q8" s="1718"/>
      <x:c r="R8" s="1724">
        <x:f>'MC2026(RS)'!V18</x:f>
        <x:v>581309.69399999804</x:v>
      </x:c>
      <x:c r="S8" s="1717"/>
      <x:c r="T8" s="1890">
        <x:f t="shared" si="8"/>
        <x:v>1.0500000000000005</x:v>
      </x:c>
      <x:c r="U8" s="1720"/>
    </x:row>
    <x:row r="9" spans="1:23">
      <x:c r="A9" s="1722" t="s">
        <x:v>320</x:v>
      </x:c>
      <x:c r="B9" s="1723">
        <x:f t="shared" si="0"/>
        <x:v>3690.678246149992</x:v>
      </x:c>
      <x:c r="C9" s="1715">
        <x:f t="shared" si="2"/>
        <x:v>0.11407741235423283</x:v>
      </x:c>
      <x:c r="D9" s="1723">
        <x:f t="shared" si="1"/>
        <x:v>3621.3819175000031</x:v>
      </x:c>
      <x:c r="E9" s="1715">
        <x:f t="shared" si="3"/>
        <x:v>0.10711983375916875</x:v>
      </x:c>
      <x:c r="F9" s="1705">
        <x:f t="shared" si="4"/>
        <x:v>0.98122395830027265</x:v>
      </x:c>
      <x:c r="G9" s="1723">
        <x:f t="shared" si="5"/>
        <x:v>3650.3529728400035</x:v>
      </x:c>
      <x:c r="H9" s="1715">
        <x:f t="shared" si="6"/>
        <x:v>6.8319721462432981E-2</x:v>
      </x:c>
      <x:c r="I9" s="1715">
        <x:f t="shared" si="7"/>
        <x:v>1.0080000000000002</x:v>
      </x:c>
      <x:c r="J9" s="1891" t="s">
        <x:v>2479</x:v>
      </x:c>
      <x:c r="K9" s="1736"/>
      <x:c r="L9" s="1724">
        <x:v>295254259.69199938</x:v>
      </x:c>
      <x:c r="M9" s="1717"/>
      <x:c r="N9" s="1718"/>
      <x:c r="O9" s="1724">
        <x:f>'MC2026(RS)'!G19</x:f>
        <x:v>289710553.40000021</x:v>
      </x:c>
      <x:c r="P9" s="1717"/>
      <x:c r="Q9" s="1718"/>
      <x:c r="R9" s="1724">
        <x:f>'MC2026(RS)'!V19</x:f>
        <x:v>260739498.06000024</x:v>
      </x:c>
      <x:c r="S9" s="1717"/>
      <x:c r="T9" s="1890">
        <x:f t="shared" si="8"/>
        <x:v>0.90000000000000013</x:v>
      </x:c>
      <x:c r="U9" s="1720"/>
    </x:row>
    <x:row r="10" spans="1:23">
      <x:c r="A10" s="1722" t="s">
        <x:v>322</x:v>
      </x:c>
      <x:c r="B10" s="1723">
        <x:f t="shared" si="0"/>
        <x:v>151.075625</x:v>
      </x:c>
      <x:c r="C10" s="1715">
        <x:f t="shared" si="2"/>
        <x:v>4.6696881224411214E-3</x:v>
      </x:c>
      <x:c r="D10" s="1723">
        <x:f t="shared" si="1"/>
        <x:v>23.116386250000001</x:v>
      </x:c>
      <x:c r="E10" s="1715">
        <x:f t="shared" si="3"/>
        <x:v>6.8377859850865411E-4</x:v>
      </x:c>
      <x:c r="F10" s="1705">
        <x:f t="shared" si="4"/>
        <x:v>0.15301201798768002</x:v>
      </x:c>
      <x:c r="G10" s="1723">
        <x:f t="shared" si="5"/>
        <x:v>189.53479999999999</x:v>
      </x:c>
      <x:c r="H10" s="1715">
        <x:f t="shared" si="6"/>
        <x:v>3.5473185305046119E-3</x:v>
      </x:c>
      <x:c r="I10" s="1715">
        <x:f t="shared" si="7"/>
        <x:v>8.1991535333512591</x:v>
      </x:c>
      <x:c r="J10" s="1716" t="s">
        <x:v>821</x:v>
      </x:c>
      <x:c r="K10" s="1736"/>
      <x:c r="L10" s="1724">
        <x:v>12086050</x:v>
      </x:c>
      <x:c r="M10" s="1717"/>
      <x:c r="N10" s="1718"/>
      <x:c r="O10" s="1724">
        <x:f>'MC2026(RS)'!G20</x:f>
        <x:v>1849310.9</x:v>
      </x:c>
      <x:c r="P10" s="1717"/>
      <x:c r="Q10" s="1718"/>
      <x:c r="R10" s="1724">
        <x:f>'MC2026(RS)'!V20</x:f>
        <x:v>13538200</x:v>
      </x:c>
      <x:c r="S10" s="1717"/>
      <x:c r="T10" s="1890">
        <x:f t="shared" si="8"/>
        <x:v>7.320672797635055</x:v>
      </x:c>
      <x:c r="U10" s="1720"/>
    </x:row>
    <x:row r="11" spans="1:23">
      <x:c r="A11" s="1722" t="s">
        <x:v>324</x:v>
      </x:c>
      <x:c r="B11" s="1723">
        <x:f t="shared" si="0"/>
        <x:v>512.85053462499991</x:v>
      </x:c>
      <x:c r="C11" s="1715">
        <x:f t="shared" si="2"/>
        <x:v>1.5852008225191463E-2</x:v>
      </x:c>
      <x:c r="D11" s="1723">
        <x:f t="shared" si="1"/>
        <x:v>591.78209512499996</x:v>
      </x:c>
      <x:c r="E11" s="1715">
        <x:f t="shared" si="3"/>
        <x:v>1.7504809240115871E-2</x:v>
      </x:c>
      <x:c r="F11" s="1705">
        <x:f t="shared" si="4"/>
        <x:v>1.153907532840373</x:v>
      </x:c>
      <x:c r="G11" s="1723">
        <x:f t="shared" si="5"/>
        <x:v>673.53250005999996</x:v>
      </x:c>
      <x:c r="H11" s="1715">
        <x:f t="shared" si="6"/>
        <x:v>1.2605781726416134E-2</x:v>
      </x:c>
      <x:c r="I11" s="1715">
        <x:f t="shared" si="7"/>
        <x:v>1.1381427481643089</x:v>
      </x:c>
      <x:c r="J11" s="1716"/>
      <x:c r="K11" s="1736"/>
      <x:c r="L11" s="1724">
        <x:v>41028042.769999996</x:v>
      </x:c>
      <x:c r="M11" s="1717"/>
      <x:c r="N11" s="1718"/>
      <x:c r="O11" s="1724">
        <x:f>'MC2026(RS)'!G21</x:f>
        <x:v>47342567.609999999</x:v>
      </x:c>
      <x:c r="P11" s="1717"/>
      <x:c r="Q11" s="1718"/>
      <x:c r="R11" s="1724">
        <x:f>'MC2026(RS)'!V21</x:f>
        <x:v>48109464.289999999</x:v>
      </x:c>
      <x:c r="S11" s="1717"/>
      <x:c r="T11" s="1890">
        <x:f t="shared" si="8"/>
        <x:v>1.0161988822895616</x:v>
      </x:c>
      <x:c r="U11" s="1720"/>
    </x:row>
    <x:row r="12" spans="1:23">
      <x:c r="A12" s="1892" t="s">
        <x:v>326</x:v>
      </x:c>
      <x:c r="B12" s="1723">
        <x:f t="shared" si="0"/>
        <x:v>1054.2177554227681</x:v>
      </x:c>
      <x:c r="C12" s="1715">
        <x:f t="shared" si="2"/>
        <x:v>3.258545599903518E-2</x:v>
      </x:c>
      <x:c r="D12" s="1723">
        <x:f t="shared" si="1"/>
        <x:v>1146.4690255</x:v>
      </x:c>
      <x:c r="E12" s="1715">
        <x:f t="shared" si="3"/>
        <x:v>3.3912350097107954E-2</x:v>
      </x:c>
      <x:c r="F12" s="1705">
        <x:f t="shared" si="4"/>
        <x:v>1.0875068453388332</x:v>
      </x:c>
      <x:c r="G12" s="1723">
        <x:f t="shared" si="5"/>
        <x:v>1918.39526672125</x:v>
      </x:c>
      <x:c r="H12" s="1715">
        <x:f t="shared" si="6"/>
        <x:v>3.5904536151000387E-2</x:v>
      </x:c>
      <x:c r="I12" s="1715">
        <x:f t="shared" si="7"/>
        <x:v>1.6733075417232455</x:v>
      </x:c>
      <x:c r="J12" s="1716" t="s">
        <x:v>2471</x:v>
      </x:c>
      <x:c r="K12" s="1736"/>
      <x:c r="L12" s="1724">
        <x:v>84337420.43382144</x:v>
      </x:c>
      <x:c r="M12" s="1717"/>
      <x:c r="N12" s="1718"/>
      <x:c r="O12" s="1724">
        <x:f>'MC2026(RS)'!G22</x:f>
        <x:v>91717522.040000007</x:v>
      </x:c>
      <x:c r="P12" s="1717"/>
      <x:c r="Q12" s="1718"/>
      <x:c r="R12" s="1724">
        <x:f>'MC2026(RS)'!V22</x:f>
        <x:v>137028233.33723214</x:v>
      </x:c>
      <x:c r="S12" s="1717"/>
      <x:c r="T12" s="1890">
        <x:f t="shared" si="8"/>
        <x:v>1.4940245908243264</x:v>
      </x:c>
      <x:c r="U12" s="1720"/>
    </x:row>
    <x:row r="13" spans="1:23">
      <x:c r="A13" s="1722" t="s">
        <x:v>328</x:v>
      </x:c>
      <x:c r="B13" s="1723">
        <x:f t="shared" si="0"/>
        <x:v>0</x:v>
      </x:c>
      <x:c r="C13" s="1715">
        <x:f t="shared" si="2"/>
        <x:v>0</x:v>
      </x:c>
      <x:c r="D13" s="1723">
        <x:f t="shared" si="1"/>
        <x:v>0</x:v>
      </x:c>
      <x:c r="E13" s="1715">
        <x:f t="shared" si="3"/>
        <x:v>0</x:v>
      </x:c>
      <x:c r="F13" s="1705"/>
      <x:c r="G13" s="1723">
        <x:f t="shared" si="5"/>
        <x:v>0</x:v>
      </x:c>
      <x:c r="H13" s="1715">
        <x:f t="shared" si="6"/>
        <x:v>0</x:v>
      </x:c>
      <x:c r="I13" s="1715"/>
      <x:c r="J13" s="1716"/>
      <x:c r="K13" s="1736"/>
      <x:c r="L13" s="1724">
        <x:v>0</x:v>
      </x:c>
      <x:c r="M13" s="1717"/>
      <x:c r="N13" s="1718"/>
      <x:c r="O13" s="1724">
        <x:f>'MC2026(RS)'!G23</x:f>
        <x:v>0</x:v>
      </x:c>
      <x:c r="P13" s="1717"/>
      <x:c r="Q13" s="1718"/>
      <x:c r="R13" s="1724">
        <x:f>'MC2026(RS)'!V23</x:f>
        <x:v>0</x:v>
      </x:c>
      <x:c r="S13" s="1717"/>
      <x:c r="T13" s="1890"/>
      <x:c r="U13" s="1720"/>
    </x:row>
    <x:row r="14" spans="1:23">
      <x:c r="A14" s="1722" t="s">
        <x:v>330</x:v>
      </x:c>
      <x:c r="B14" s="1723">
        <x:f t="shared" si="0"/>
        <x:v>0</x:v>
      </x:c>
      <x:c r="C14" s="1715">
        <x:f t="shared" si="2"/>
        <x:v>0</x:v>
      </x:c>
      <x:c r="D14" s="1723">
        <x:f t="shared" si="1"/>
        <x:v>85.647580375000004</x:v>
      </x:c>
      <x:c r="E14" s="1715">
        <x:f t="shared" si="3"/>
        <x:v>2.5334402116799206E-3</x:v>
      </x:c>
      <x:c r="F14" s="1705">
        <x:f>IFERROR(D14/B14,0)</x:f>
        <x:v>0</x:v>
      </x:c>
      <x:c r="G14" s="1723">
        <x:f t="shared" si="5"/>
        <x:v>103.824</x:v>
      </x:c>
      <x:c r="H14" s="1715">
        <x:f t="shared" si="6"/>
        <x:v>1.9431618843141778E-3</x:v>
      </x:c>
      <x:c r="I14" s="1715">
        <x:f t="shared" si="7"/>
        <x:v>1.212223387344</x:v>
      </x:c>
      <x:c r="J14" s="1727"/>
      <x:c r="K14" s="1736"/>
      <x:c r="L14" s="1724">
        <x:v>0</x:v>
      </x:c>
      <x:c r="M14" s="1717"/>
      <x:c r="N14" s="1718"/>
      <x:c r="O14" s="1724">
        <x:f>'MC2026(RS)'!G24</x:f>
        <x:v>6851806.4299999997</x:v>
      </x:c>
      <x:c r="P14" s="1717"/>
      <x:c r="Q14" s="1718"/>
      <x:c r="R14" s="1724">
        <x:f>'MC2026(RS)'!V24</x:f>
        <x:v>7416000</x:v>
      </x:c>
      <x:c r="S14" s="1717"/>
      <x:c r="T14" s="1890">
        <x:f t="shared" si="8"/>
        <x:v>1.0823423101285714</x:v>
      </x:c>
      <x:c r="U14" s="1728"/>
    </x:row>
    <x:row r="15" spans="1:23">
      <x:c r="A15" s="1722" t="s">
        <x:v>332</x:v>
      </x:c>
      <x:c r="B15" s="1723">
        <x:f t="shared" si="0"/>
        <x:v>0</x:v>
      </x:c>
      <x:c r="C15" s="1715">
        <x:f t="shared" si="2"/>
        <x:v>0</x:v>
      </x:c>
      <x:c r="D15" s="1723">
        <x:f t="shared" si="1"/>
        <x:v>0</x:v>
      </x:c>
      <x:c r="E15" s="1715">
        <x:f t="shared" si="3"/>
        <x:v>0</x:v>
      </x:c>
      <x:c r="F15" s="1705"/>
      <x:c r="G15" s="1723">
        <x:f t="shared" si="5"/>
        <x:v>0</x:v>
      </x:c>
      <x:c r="H15" s="1715">
        <x:f t="shared" si="6"/>
        <x:v>0</x:v>
      </x:c>
      <x:c r="I15" s="1715"/>
      <x:c r="J15" s="1716"/>
      <x:c r="K15" s="1736"/>
      <x:c r="L15" s="1724">
        <x:v>0</x:v>
      </x:c>
      <x:c r="M15" s="1717"/>
      <x:c r="N15" s="1718"/>
      <x:c r="O15" s="1724">
        <x:f>'MC2026(RS)'!G25</x:f>
        <x:v>0</x:v>
      </x:c>
      <x:c r="P15" s="1717"/>
      <x:c r="Q15" s="1718"/>
      <x:c r="R15" s="1724">
        <x:f>'MC2026(RS)'!V25</x:f>
        <x:v>0</x:v>
      </x:c>
      <x:c r="S15" s="1717"/>
      <x:c r="T15" s="1890"/>
      <x:c r="U15" s="1720"/>
    </x:row>
    <x:row r="16" spans="1:23">
      <x:c r="A16" s="1722" t="s">
        <x:v>334</x:v>
      </x:c>
      <x:c r="B16" s="1723">
        <x:f t="shared" si="0"/>
        <x:v>93.5</x:v>
      </x:c>
      <x:c r="C16" s="1715">
        <x:f t="shared" si="2"/>
        <x:v>2.8900482089565726E-3</x:v>
      </x:c>
      <x:c r="D16" s="1723">
        <x:f t="shared" si="1"/>
        <x:v>1.9225000000000001</x:v>
      </x:c>
      <x:c r="E16" s="1715">
        <x:f t="shared" si="3"/>
        <x:v>5.6867208456204422E-5</x:v>
      </x:c>
      <x:c r="F16" s="1705">
        <x:f t="shared" si="4"/>
        <x:v>2.0561497326203208E-2</x:v>
      </x:c>
      <x:c r="G16" s="1723">
        <x:f t="shared" si="5"/>
        <x:v>2.1532</x:v>
      </x:c>
      <x:c r="H16" s="1715">
        <x:f t="shared" si="6"/>
        <x:v>4.0299123221078823E-5</x:v>
      </x:c>
      <x:c r="I16" s="1893">
        <x:f t="shared" si="7"/>
        <x:v>1.1199999999999999</x:v>
      </x:c>
      <x:c r="J16" s="1716"/>
      <x:c r="K16" s="1736"/>
      <x:c r="L16" s="1724">
        <x:v>7480000</x:v>
      </x:c>
      <x:c r="M16" s="1717"/>
      <x:c r="N16" s="1718"/>
      <x:c r="O16" s="1724">
        <x:f>'MC2026(RS)'!G26</x:f>
        <x:v>153800</x:v>
      </x:c>
      <x:c r="P16" s="1717"/>
      <x:c r="Q16" s="1718"/>
      <x:c r="R16" s="1724">
        <x:f>'MC2026(RS)'!V26</x:f>
        <x:v>153800</x:v>
      </x:c>
      <x:c r="S16" s="1717"/>
      <x:c r="T16" s="1890">
        <x:f t="shared" si="8"/>
        <x:v>1</x:v>
      </x:c>
      <x:c r="U16" s="1720"/>
    </x:row>
    <x:row r="17" spans="1:21">
      <x:c r="A17" s="1722" t="s">
        <x:v>336</x:v>
      </x:c>
      <x:c r="B17" s="1723">
        <x:f t="shared" si="0"/>
        <x:v>71.5</x:v>
      </x:c>
      <x:c r="C17" s="1715">
        <x:f t="shared" si="2"/>
        <x:v>2.2100368656726732E-3</x:v>
      </x:c>
      <x:c r="D17" s="1723">
        <x:f t="shared" si="1"/>
        <x:v>62.380816999999972</x:v>
      </x:c>
      <x:c r="E17" s="1715">
        <x:f t="shared" si="3"/>
        <x:v>1.8452134845291749E-3</x:v>
      </x:c>
      <x:c r="F17" s="1705">
        <x:f t="shared" si="4"/>
        <x:v>0.87245897902097858</x:v>
      </x:c>
      <x:c r="G17" s="1723">
        <x:f t="shared" si="5"/>
        <x:v>57.4</x:v>
      </x:c>
      <x:c r="H17" s="1715">
        <x:f t="shared" si="6"/>
        <x:v>1.0742939220183562E-3</x:v>
      </x:c>
      <x:c r="I17" s="1715">
        <x:f t="shared" si="7"/>
        <x:v>0.92015466870207907</x:v>
      </x:c>
      <x:c r="J17" s="1716"/>
      <x:c r="K17" s="1736"/>
      <x:c r="L17" s="1729">
        <x:v>5720000</x:v>
      </x:c>
      <x:c r="M17" s="1717"/>
      <x:c r="N17" s="1718"/>
      <x:c r="O17" s="1729">
        <x:f>'MC2026(RS)'!G27</x:f>
        <x:v>4990465.3599999975</x:v>
      </x:c>
      <x:c r="P17" s="1717"/>
      <x:c r="Q17" s="1718"/>
      <x:c r="R17" s="1724">
        <x:f>'MC2026(RS)'!V27</x:f>
        <x:v>4100000</x:v>
      </x:c>
      <x:c r="S17" s="1717"/>
      <x:c r="T17" s="1890">
        <x:f t="shared" si="8"/>
        <x:v>0.82156666848399929</x:v>
      </x:c>
      <x:c r="U17" s="1720"/>
    </x:row>
    <x:row r="18" spans="1:21">
      <x:c r="A18" s="1722" t="s">
        <x:v>338</x:v>
      </x:c>
      <x:c r="B18" s="1723">
        <x:f t="shared" si="0"/>
        <x:v>16.861897500000023</x:v>
      </x:c>
      <x:c r="C18" s="1715">
        <x:f t="shared" si="2"/>
        <x:v>5.2119461678592919E-4</x:v>
      </x:c>
      <x:c r="D18" s="1723">
        <x:f t="shared" si="1"/>
        <x:v>18.375812375000002</x:v>
      </x:c>
      <x:c r="E18" s="1715">
        <x:f t="shared" si="3"/>
        <x:v>5.4355326547788079E-4</x:v>
      </x:c>
      <x:c r="F18" s="1705">
        <x:f t="shared" si="4"/>
        <x:v>1.0897831857298372</x:v>
      </x:c>
      <x:c r="G18" s="1723">
        <x:f t="shared" si="5"/>
        <x:v>21.609955353000004</x:v>
      </x:c>
      <x:c r="H18" s="1715">
        <x:f t="shared" si="6"/>
        <x:v>4.0445023851595719E-4</x:v>
      </x:c>
      <x:c r="I18" s="1715">
        <x:f t="shared" si="7"/>
        <x:v>1.1760000000000002</x:v>
      </x:c>
      <x:c r="J18" s="1720"/>
      <x:c r="K18" s="1736"/>
      <x:c r="L18" s="1729">
        <x:v>1348951.8000000017</x:v>
      </x:c>
      <x:c r="M18" s="1717"/>
      <x:c r="N18" s="1718"/>
      <x:c r="O18" s="1729">
        <x:f>'MC2026(RS)'!G28</x:f>
        <x:v>1470064.9900000002</x:v>
      </x:c>
      <x:c r="P18" s="1717"/>
      <x:c r="Q18" s="1718"/>
      <x:c r="R18" s="1724">
        <x:f>'MC2026(RS)'!V28</x:f>
        <x:v>1543568.2395000004</x:v>
      </x:c>
      <x:c r="S18" s="1717"/>
      <x:c r="T18" s="1890">
        <x:f t="shared" si="8"/>
        <x:v>1.05</x:v>
      </x:c>
      <x:c r="U18" s="1720"/>
    </x:row>
    <x:row r="19" spans="1:21">
      <x:c r="A19" s="1722" t="s">
        <x:v>814</x:v>
      </x:c>
      <x:c r="B19" s="1723">
        <x:f t="shared" si="0"/>
        <x:v>0</x:v>
      </x:c>
      <x:c r="C19" s="1715">
        <x:f t="shared" si="2"/>
        <x:v>0</x:v>
      </x:c>
      <x:c r="D19" s="1723">
        <x:f t="shared" si="1"/>
        <x:v>0</x:v>
      </x:c>
      <x:c r="E19" s="1715">
        <x:f t="shared" si="3"/>
        <x:v>0</x:v>
      </x:c>
      <x:c r="F19" s="1705"/>
      <x:c r="G19" s="1723">
        <x:f t="shared" si="5"/>
        <x:v>0</x:v>
      </x:c>
      <x:c r="H19" s="1715">
        <x:f t="shared" si="6"/>
        <x:v>0</x:v>
      </x:c>
      <x:c r="I19" s="1715"/>
      <x:c r="J19" s="1720"/>
      <x:c r="K19" s="1736"/>
      <x:c r="L19" s="1729">
        <x:v>0</x:v>
      </x:c>
      <x:c r="M19" s="1717"/>
      <x:c r="N19" s="1718"/>
      <x:c r="O19" s="1729">
        <x:f>'MC2026(RS)'!G29</x:f>
        <x:v>0</x:v>
      </x:c>
      <x:c r="P19" s="1717"/>
      <x:c r="Q19" s="1718"/>
      <x:c r="R19" s="1724">
        <x:f>'MC2026(RS)'!V29</x:f>
        <x:v>0</x:v>
      </x:c>
      <x:c r="S19" s="1717"/>
      <x:c r="T19" s="1890"/>
      <x:c r="U19" s="1720"/>
    </x:row>
    <x:row r="20" spans="1:21">
      <x:c r="A20" s="1722" t="s">
        <x:v>815</x:v>
      </x:c>
      <x:c r="B20" s="1723">
        <x:f t="shared" si="0"/>
        <x:v>0</x:v>
      </x:c>
      <x:c r="C20" s="1715">
        <x:f t="shared" si="2"/>
        <x:v>0</x:v>
      </x:c>
      <x:c r="D20" s="1723">
        <x:f t="shared" si="1"/>
        <x:v>0</x:v>
      </x:c>
      <x:c r="E20" s="1715">
        <x:f t="shared" si="3"/>
        <x:v>0</x:v>
      </x:c>
      <x:c r="F20" s="1705"/>
      <x:c r="G20" s="1723">
        <x:f t="shared" si="5"/>
        <x:v>0</x:v>
      </x:c>
      <x:c r="H20" s="1715">
        <x:f t="shared" si="6"/>
        <x:v>0</x:v>
      </x:c>
      <x:c r="I20" s="1715"/>
      <x:c r="J20" s="1720"/>
      <x:c r="K20" s="1736"/>
      <x:c r="L20" s="1729">
        <x:v>0</x:v>
      </x:c>
      <x:c r="M20" s="1717"/>
      <x:c r="N20" s="1718"/>
      <x:c r="O20" s="1729">
        <x:f>'MC2026(RS)'!G30</x:f>
        <x:v>0</x:v>
      </x:c>
      <x:c r="P20" s="1717"/>
      <x:c r="Q20" s="1718"/>
      <x:c r="R20" s="1724">
        <x:f>'MC2026(RS)'!V30</x:f>
        <x:v>0</x:v>
      </x:c>
      <x:c r="S20" s="1717"/>
      <x:c r="T20" s="1890"/>
      <x:c r="U20" s="1720"/>
    </x:row>
    <x:row r="21" spans="1:21">
      <x:c r="A21" s="1722" t="s">
        <x:v>816</x:v>
      </x:c>
      <x:c r="B21" s="1723">
        <x:f t="shared" si="0"/>
        <x:v>53.947249999999997</x:v>
      </x:c>
      <x:c r="C21" s="1715">
        <x:f t="shared" si="2"/>
        <x:v>1.6674882699532884E-3</x:v>
      </x:c>
      <x:c r="D21" s="1723">
        <x:f t="shared" si="1"/>
        <x:v>0</x:v>
      </x:c>
      <x:c r="E21" s="1715">
        <x:f t="shared" si="3"/>
        <x:v>0</x:v>
      </x:c>
      <x:c r="F21" s="1705">
        <x:f t="shared" si="4"/>
        <x:v>0</x:v>
      </x:c>
      <x:c r="G21" s="1723">
        <x:f t="shared" si="5"/>
        <x:v>11.06</x:v>
      </x:c>
      <x:c r="H21" s="1715">
        <x:f t="shared" si="6"/>
        <x:v>2.0699809716939057E-4</x:v>
      </x:c>
      <x:c r="I21" s="1715"/>
      <x:c r="J21" s="1720"/>
      <x:c r="K21" s="1736"/>
      <x:c r="L21" s="1729">
        <x:v>4315780</x:v>
      </x:c>
      <x:c r="M21" s="1717"/>
      <x:c r="N21" s="1718"/>
      <x:c r="O21" s="1729">
        <x:f>'MC2026(RS)'!G31</x:f>
        <x:v>0</x:v>
      </x:c>
      <x:c r="P21" s="1717"/>
      <x:c r="Q21" s="1718"/>
      <x:c r="R21" s="1724">
        <x:f>'MC2026(RS)'!V31</x:f>
        <x:v>790000</x:v>
      </x:c>
      <x:c r="S21" s="1717"/>
      <x:c r="T21" s="1890" t="e">
        <x:f t="shared" si="8"/>
        <x:v>#DIV/0!</x:v>
      </x:c>
      <x:c r="U21" s="1720"/>
    </x:row>
    <x:row r="22" spans="1:21">
      <x:c r="A22" s="1722" t="s">
        <x:v>817</x:v>
      </x:c>
      <x:c r="B22" s="1723">
        <x:f t="shared" si="0"/>
        <x:v>0</x:v>
      </x:c>
      <x:c r="C22" s="1715">
        <x:f t="shared" si="2"/>
        <x:v>0</x:v>
      </x:c>
      <x:c r="D22" s="1723">
        <x:f t="shared" si="1"/>
        <x:v>0</x:v>
      </x:c>
      <x:c r="E22" s="1715">
        <x:f t="shared" si="3"/>
        <x:v>0</x:v>
      </x:c>
      <x:c r="F22" s="1705"/>
      <x:c r="G22" s="1723">
        <x:f t="shared" si="5"/>
        <x:v>0</x:v>
      </x:c>
      <x:c r="H22" s="1715">
        <x:f t="shared" si="6"/>
        <x:v>0</x:v>
      </x:c>
      <x:c r="I22" s="1715"/>
      <x:c r="J22" s="1720"/>
      <x:c r="K22" s="1736"/>
      <x:c r="L22" s="1729">
        <x:v>0</x:v>
      </x:c>
      <x:c r="M22" s="1717"/>
      <x:c r="N22" s="1718"/>
      <x:c r="O22" s="1729">
        <x:f>'MC2026(RS)'!G32</x:f>
        <x:v>0</x:v>
      </x:c>
      <x:c r="P22" s="1717"/>
      <x:c r="Q22" s="1718"/>
      <x:c r="R22" s="1724">
        <x:f>'MC2026(RS)'!V32</x:f>
        <x:v>0</x:v>
      </x:c>
      <x:c r="S22" s="1717"/>
      <x:c r="T22" s="1890"/>
      <x:c r="U22" s="1720"/>
    </x:row>
    <x:row r="23" spans="1:21">
      <x:c r="A23" s="1722" t="s">
        <x:v>818</x:v>
      </x:c>
      <x:c r="B23" s="1723">
        <x:f t="shared" si="0"/>
        <x:v>0</x:v>
      </x:c>
      <x:c r="C23" s="1715">
        <x:f t="shared" si="2"/>
        <x:v>0</x:v>
      </x:c>
      <x:c r="D23" s="1723">
        <x:f t="shared" si="1"/>
        <x:v>0</x:v>
      </x:c>
      <x:c r="E23" s="1715">
        <x:f t="shared" si="3"/>
        <x:v>0</x:v>
      </x:c>
      <x:c r="F23" s="1705"/>
      <x:c r="G23" s="1723">
        <x:f t="shared" si="5"/>
        <x:v>0</x:v>
      </x:c>
      <x:c r="H23" s="1715">
        <x:f t="shared" si="6"/>
        <x:v>0</x:v>
      </x:c>
      <x:c r="I23" s="1715"/>
      <x:c r="J23" s="1720"/>
      <x:c r="K23" s="1736"/>
      <x:c r="L23" s="1729">
        <x:v>0</x:v>
      </x:c>
      <x:c r="M23" s="1717"/>
      <x:c r="N23" s="1718"/>
      <x:c r="O23" s="1729">
        <x:f>'MC2026(RS)'!G33</x:f>
        <x:v>0</x:v>
      </x:c>
      <x:c r="P23" s="1717"/>
      <x:c r="Q23" s="1718"/>
      <x:c r="R23" s="1724">
        <x:f>'MC2026(RS)'!V33</x:f>
        <x:v>0</x:v>
      </x:c>
      <x:c r="S23" s="1717"/>
      <x:c r="T23" s="1890"/>
      <x:c r="U23" s="1720"/>
    </x:row>
    <x:row r="24" spans="1:21">
      <x:c r="A24" s="1722" t="s">
        <x:v>819</x:v>
      </x:c>
      <x:c r="B24" s="1723">
        <x:f t="shared" si="0"/>
        <x:v>281.75</x:v>
      </x:c>
      <x:c r="C24" s="1715">
        <x:f t="shared" si="2"/>
        <x:v>8.7087816350108482E-3</x:v>
      </x:c>
      <x:c r="D24" s="1723">
        <x:f t="shared" si="1"/>
        <x:v>327.35789175000014</x:v>
      </x:c>
      <x:c r="E24" s="1715">
        <x:f t="shared" si="3"/>
        <x:v>9.6831882808483E-3</x:v>
      </x:c>
      <x:c r="F24" s="1705">
        <x:f t="shared" si="4"/>
        <x:v>1.1618736175687672</x:v>
      </x:c>
      <x:c r="G24" s="1723">
        <x:f t="shared" si="5"/>
        <x:v>256.32740000000001</x:v>
      </x:c>
      <x:c r="H24" s="1715">
        <x:f t="shared" si="6"/>
        <x:v>4.7974036213722648E-3</x:v>
      </x:c>
      <x:c r="I24" s="1715">
        <x:f t="shared" si="7"/>
        <x:v>0.78301885019394801</x:v>
      </x:c>
      <x:c r="J24" s="1720"/>
      <x:c r="K24" s="1736"/>
      <x:c r="L24" s="1729">
        <x:v>22540000</x:v>
      </x:c>
      <x:c r="M24" s="1717"/>
      <x:c r="N24" s="1718"/>
      <x:c r="O24" s="1729">
        <x:f>'MC2026(RS)'!G34</x:f>
        <x:v>26188631.340000011</x:v>
      </x:c>
      <x:c r="P24" s="1717"/>
      <x:c r="Q24" s="1718"/>
      <x:c r="R24" s="1724">
        <x:f>'MC2026(RS)'!V34</x:f>
        <x:v>18309100</x:v>
      </x:c>
      <x:c r="S24" s="1717"/>
      <x:c r="T24" s="1890">
        <x:f t="shared" si="8"/>
        <x:v>0.69912397338745358</x:v>
      </x:c>
      <x:c r="U24" s="1720"/>
    </x:row>
    <x:row r="25" spans="1:21">
      <x:c r="A25" s="1722" t="s">
        <x:v>820</x:v>
      </x:c>
      <x:c r="B25" s="1723">
        <x:f t="shared" si="0"/>
        <x:v>0</x:v>
      </x:c>
      <x:c r="C25" s="1715">
        <x:f t="shared" si="2"/>
        <x:v>0</x:v>
      </x:c>
      <x:c r="D25" s="1723">
        <x:f t="shared" si="1"/>
        <x:v>0</x:v>
      </x:c>
      <x:c r="E25" s="1715">
        <x:f t="shared" si="3"/>
        <x:v>0</x:v>
      </x:c>
      <x:c r="F25" s="1705"/>
      <x:c r="G25" s="1723">
        <x:f t="shared" si="5"/>
        <x:v>0</x:v>
      </x:c>
      <x:c r="H25" s="1715">
        <x:f t="shared" si="6"/>
        <x:v>0</x:v>
      </x:c>
      <x:c r="I25" s="1715"/>
      <x:c r="J25" s="1720"/>
      <x:c r="K25" s="1736"/>
      <x:c r="L25" s="1729">
        <x:v>0</x:v>
      </x:c>
      <x:c r="M25" s="1717"/>
      <x:c r="N25" s="1718"/>
      <x:c r="O25" s="1729">
        <x:f>'MC2026(RS)'!G35</x:f>
        <x:v>0</x:v>
      </x:c>
      <x:c r="P25" s="1717"/>
      <x:c r="Q25" s="1718"/>
      <x:c r="R25" s="1724">
        <x:f>'MC2026(RS)'!V35</x:f>
        <x:v>0</x:v>
      </x:c>
      <x:c r="S25" s="1717"/>
      <x:c r="T25" s="1890" t="e">
        <x:f t="shared" si="8"/>
        <x:v>#DIV/0!</x:v>
      </x:c>
      <x:c r="U25" s="1720"/>
    </x:row>
    <x:row r="26" spans="1:21">
      <x:c r="A26" s="1703" t="s">
        <x:v>480</x:v>
      </x:c>
      <x:c r="B26" s="1894">
        <x:f>SUM(B3:B5)</x:f>
        <x:v>32352.401496360289</x:v>
      </x:c>
      <x:c r="C26" s="1895">
        <x:f t="shared" si="2"/>
        <x:v>1</x:v>
      </x:c>
      <x:c r="D26" s="1894">
        <x:f>SUM(D3:D5)</x:f>
        <x:v>33806.829140920287</x:v>
      </x:c>
      <x:c r="E26" s="1895">
        <x:f>D26/$D$26</x:f>
        <x:v>1</x:v>
      </x:c>
      <x:c r="F26" s="1705">
        <x:f t="shared" si="4"/>
        <x:v>1.04495578619484</x:v>
      </x:c>
      <x:c r="G26" s="1894">
        <x:f>SUM(G3:G5)</x:f>
        <x:v>53430.442845807353</x:v>
      </x:c>
      <x:c r="H26" s="1895">
        <x:f t="shared" si="6"/>
        <x:v>1</x:v>
      </x:c>
      <x:c r="I26" s="1895">
        <x:f t="shared" si="7"/>
        <x:v>1.5804630071364592</x:v>
      </x:c>
      <x:c r="J26" s="1712"/>
      <x:c r="L26" s="1896">
        <x:f>L3+L4+L5</x:f>
        <x:v>2588192119.7088232</x:v>
      </x:c>
      <x:c r="M26" s="1709"/>
      <x:c r="N26" s="1710"/>
      <x:c r="O26" s="1896">
        <x:f>O3+O4+O5</x:f>
        <x:v>2704546331.273623</x:v>
      </x:c>
      <x:c r="P26" s="1709"/>
      <x:c r="Q26" s="1710"/>
      <x:c r="R26" s="1896">
        <x:f>R3+R4+R5</x:f>
        <x:v>3816460203.2719545</x:v>
      </x:c>
      <x:c r="S26" s="1709"/>
      <x:c r="T26" s="1889">
        <x:f t="shared" si="8"/>
        <x:v>1.4111276849432672</x:v>
      </x:c>
      <x:c r="U26" s="1712"/>
    </x:row>
    <x:row r="29" spans="1:21">
      <x:c r="D29" s="1897"/>
    </x:row>
  </x:sheetData>
  <x:mergeCells count="8">
    <x:mergeCell ref="U1:U2"/>
    <x:mergeCell ref="L1:N1"/>
    <x:mergeCell ref="A1:A2"/>
    <x:mergeCell ref="B1:F1"/>
    <x:mergeCell ref="G1:I1"/>
    <x:mergeCell ref="J1:J2"/>
    <x:mergeCell ref="O1:Q1"/>
    <x:mergeCell ref="R1:T1"/>
  </x:mergeCells>
  <x:phoneticPr fontId="9" type="noConversion"/>
  <x:pageMargins left="0.7" right="0.7" top="0.75" bottom="0.75" header="0.3" footer="0.3"/>
</x:worksheet>
</file>

<file path=xl/worksheets/sheet7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DB0336-533B-4242-86E2-F4DCF9FA73F2}" mc:Ignorable="x14ac xr xr2 xr3">
  <x:sheetPr>
    <x:outlinePr summaryBelow="0" summaryRight="0"/>
  </x:sheetPr>
  <x:dimension ref="A1:AK98"/>
  <x:sheetViews>
    <x:sheetView topLeftCell="C42" zoomScaleNormal="100" workbookViewId="0">
      <x:selection activeCell="AJ46" sqref="AJ46:AK85"/>
    </x:sheetView>
  </x:sheetViews>
  <x:sheetFormatPr defaultColWidth="13.296875" defaultRowHeight="17.399999999999999" outlineLevelCol="1"/>
  <x:cols>
    <x:col min="1" max="1" width="13.296875" style="20"/>
    <x:col min="2" max="2" width="22" style="20" customWidth="1"/>
    <x:col min="3" max="3" width="13.296875" style="20"/>
    <x:col min="4" max="6" width="0" style="21" hidden="1" customWidth="1"/>
    <x:col min="7" max="7" width="14.8984375" style="21" customWidth="1" collapsed="1"/>
    <x:col min="8" max="16" width="13.296875" style="21" hidden="1" customWidth="1" outlineLevel="1"/>
    <x:col min="17" max="19" width="13.296875" hidden="1" customWidth="1" outlineLevel="1"/>
    <x:col min="20" max="21" width="1.8984375" customWidth="1"/>
    <x:col min="22" max="22" width="15.796875" customWidth="1"/>
    <x:col min="23" max="23" width="13.59765625" bestFit="1" customWidth="1"/>
  </x:cols>
  <x:sheetData>
    <x:row r="1" spans="1:34" ht="24">
      <x:c r="A1" s="22" t="s">
        <x:v>752</x:v>
      </x:c>
      <x:c r="D1" s="23"/>
      <x:c r="E1" s="23"/>
      <x:c r="F1" s="23"/>
    </x:row>
    <x:row r="2" spans="1:34">
      <x:c r="A2" s="20" t="s">
        <x:v>250</x:v>
      </x:c>
      <x:c r="B2" s="24"/>
      <x:c r="C2" s="24"/>
      <x:c r="D2" s="25"/>
      <x:c r="E2" s="25"/>
      <x:c r="F2" s="25"/>
    </x:row>
    <x:row r="3" spans="1:34" s="1" customFormat="1">
      <x:c r="A3" s="7"/>
      <x:c r="B3" s="7"/>
      <x:c r="C3" s="7"/>
      <x:c r="D3" s="7"/>
      <x:c r="E3" s="7"/>
      <x:c r="F3" s="7"/>
      <x:c r="G3" s="7"/>
      <x:c r="H3" s="78" t="s">
        <x:v>1550</x:v>
      </x:c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V3" s="7"/>
      <x:c r="W3" s="78" t="s">
        <x:v>1551</x:v>
      </x:c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</x:row>
    <x:row r="4" spans="1:34" s="1" customFormat="1">
      <x:c r="A4" s="7"/>
      <x:c r="B4" s="7"/>
      <x:c r="C4" s="7"/>
      <x:c r="D4" s="7"/>
      <x:c r="E4" s="7"/>
      <x:c r="F4" s="7"/>
      <x:c r="G4" s="7"/>
      <x:c r="H4" s="7" t="s">
        <x:v>844</x:v>
      </x:c>
      <x:c r="I4" s="7" t="s">
        <x:v>844</x:v>
      </x:c>
      <x:c r="J4" s="7" t="s">
        <x:v>844</x:v>
      </x:c>
      <x:c r="K4" s="7" t="s">
        <x:v>844</x:v>
      </x:c>
      <x:c r="L4" s="7" t="s">
        <x:v>844</x:v>
      </x:c>
      <x:c r="M4" s="7" t="s">
        <x:v>844</x:v>
      </x:c>
      <x:c r="N4" s="7" t="s">
        <x:v>844</x:v>
      </x:c>
      <x:c r="O4" s="7" t="s">
        <x:v>844</x:v>
      </x:c>
      <x:c r="P4" s="7" t="s">
        <x:v>844</x:v>
      </x:c>
      <x:c r="Q4" s="7" t="s">
        <x:v>844</x:v>
      </x:c>
      <x:c r="R4" s="7" t="s">
        <x:v>844</x:v>
      </x:c>
      <x:c r="S4" s="7" t="s">
        <x:v>844</x:v>
      </x:c>
      <x:c r="V4" s="7"/>
      <x:c r="W4" s="7" t="s">
        <x:v>1542</x:v>
      </x:c>
      <x:c r="X4" s="7" t="s">
        <x:v>1542</x:v>
      </x:c>
      <x:c r="Y4" s="7" t="s">
        <x:v>1542</x:v>
      </x:c>
      <x:c r="Z4" s="7" t="s">
        <x:v>1542</x:v>
      </x:c>
      <x:c r="AA4" s="7" t="s">
        <x:v>1542</x:v>
      </x:c>
      <x:c r="AB4" s="7" t="s">
        <x:v>1542</x:v>
      </x:c>
      <x:c r="AC4" s="7" t="s">
        <x:v>1542</x:v>
      </x:c>
      <x:c r="AD4" s="7" t="s">
        <x:v>1542</x:v>
      </x:c>
      <x:c r="AE4" s="7" t="s">
        <x:v>1542</x:v>
      </x:c>
      <x:c r="AF4" s="7" t="s">
        <x:v>1542</x:v>
      </x:c>
      <x:c r="AG4" s="7" t="s">
        <x:v>1542</x:v>
      </x:c>
      <x:c r="AH4" s="7" t="s">
        <x:v>1542</x:v>
      </x:c>
    </x:row>
    <x:row r="5" spans="1:34">
      <x:c r="A5" s="26" t="s">
        <x:v>53</x:v>
      </x:c>
      <x:c r="B5" s="26"/>
      <x:c r="C5" s="26" t="s">
        <x:v>68</x:v>
      </x:c>
      <x:c r="D5" s="27" t="s">
        <x:v>69</x:v>
      </x:c>
      <x:c r="E5" s="27"/>
      <x:c r="F5" s="27"/>
      <x:c r="G5" s="63" t="s">
        <x:v>924</x:v>
      </x:c>
      <x:c r="H5" s="28">
        <x:v>1</x:v>
      </x:c>
      <x:c r="I5" s="28">
        <x:v>2</x:v>
      </x:c>
      <x:c r="J5" s="28">
        <x:v>3</x:v>
      </x:c>
      <x:c r="K5" s="28">
        <x:v>4</x:v>
      </x:c>
      <x:c r="L5" s="28">
        <x:v>5</x:v>
      </x:c>
      <x:c r="M5" s="28">
        <x:v>6</x:v>
      </x:c>
      <x:c r="N5" s="28">
        <x:v>7</x:v>
      </x:c>
      <x:c r="O5" s="28">
        <x:v>8</x:v>
      </x:c>
      <x:c r="P5" s="28">
        <x:v>9</x:v>
      </x:c>
      <x:c r="Q5" s="28">
        <x:v>10</x:v>
      </x:c>
      <x:c r="R5" s="28">
        <x:v>11</x:v>
      </x:c>
      <x:c r="S5" s="28">
        <x:v>12</x:v>
      </x:c>
      <x:c r="V5" s="63" t="s">
        <x:v>1552</x:v>
      </x:c>
      <x:c r="W5" s="28">
        <x:v>1</x:v>
      </x:c>
      <x:c r="X5" s="28">
        <x:v>2</x:v>
      </x:c>
      <x:c r="Y5" s="28">
        <x:v>3</x:v>
      </x:c>
      <x:c r="Z5" s="28">
        <x:v>4</x:v>
      </x:c>
      <x:c r="AA5" s="28">
        <x:v>5</x:v>
      </x:c>
      <x:c r="AB5" s="28">
        <x:v>6</x:v>
      </x:c>
      <x:c r="AC5" s="28">
        <x:v>7</x:v>
      </x:c>
      <x:c r="AD5" s="28">
        <x:v>8</x:v>
      </x:c>
      <x:c r="AE5" s="28">
        <x:v>9</x:v>
      </x:c>
      <x:c r="AF5" s="28">
        <x:v>10</x:v>
      </x:c>
      <x:c r="AG5" s="28">
        <x:v>11</x:v>
      </x:c>
      <x:c r="AH5" s="28">
        <x:v>12</x:v>
      </x:c>
    </x:row>
    <x:row r="6" spans="1:34">
      <x:c r="A6" s="29" t="s">
        <x:v>70</x:v>
      </x:c>
      <x:c r="B6" s="29" t="s">
        <x:v>71</x:v>
      </x:c>
      <x:c r="C6" s="29"/>
      <x:c r="D6" s="30">
        <x:v>3024793760.0400004</x:v>
      </x:c>
      <x:c r="E6" s="30"/>
      <x:c r="F6" s="30"/>
      <x:c r="G6" s="278">
        <x:f>'PL2026(RS)'!G6*KRWRSD24</x:f>
        <x:v>29329399151.75</x:v>
      </x:c>
      <x:c r="H6" s="278">
        <x:f>'PL2026(RS)'!H6*KRWRSD24</x:f>
        <x:v>3066044378.75</x:v>
      </x:c>
      <x:c r="I6" s="278">
        <x:f>'PL2026(RS)'!I6*KRWRSD24</x:f>
        <x:v>2256990549.5</x:v>
      </x:c>
      <x:c r="J6" s="278">
        <x:f>'PL2026(RS)'!J6*KRWRSD24</x:f>
        <x:v>2396390702.625</x:v>
      </x:c>
      <x:c r="K6" s="278">
        <x:f>'PL2026(RS)'!K6*KRWRSD24</x:f>
        <x:v>1446753205.125</x:v>
      </x:c>
      <x:c r="L6" s="278">
        <x:f>'PL2026(RS)'!L6*KRWRSD24</x:f>
        <x:v>1651434449.875</x:v>
      </x:c>
      <x:c r="M6" s="278">
        <x:f>'PL2026(RS)'!M6*KRWRSD24</x:f>
        <x:v>1710857492.6249995</x:v>
      </x:c>
      <x:c r="N6" s="278">
        <x:f>'PL2026(RS)'!N6*KRWRSD24</x:f>
        <x:v>2359640849.5000005</x:v>
      </x:c>
      <x:c r="O6" s="278">
        <x:f>'PL2026(RS)'!O6*KRWRSD24</x:f>
        <x:v>2473255004.0000005</x:v>
      </x:c>
      <x:c r="P6" s="278">
        <x:f>'PL2026(RS)'!P6*KRWRSD24</x:f>
        <x:v>2603884744</x:v>
      </x:c>
      <x:c r="Q6" s="278">
        <x:f>'PL2026(RS)'!Q6*KRWRSD24</x:f>
        <x:v>2939065875.0000005</x:v>
      </x:c>
      <x:c r="R6" s="278">
        <x:f>'PL2026(RS)'!R6*KRWRSD24</x:f>
        <x:v>3212540950.375</x:v>
      </x:c>
      <x:c r="S6" s="278">
        <x:f>'PL2026(RS)'!S6*KRWRSD24</x:f>
        <x:v>3212540950.375</x:v>
      </x:c>
      <x:c r="V6" s="278">
        <x:f>'PL2026(RS)'!V6*KRWRSD25</x:f>
        <x:v>53814241252.619408</x:v>
      </x:c>
      <x:c r="W6" s="278">
        <x:f>'PL2026(RS)'!W6*KRWRSD25</x:f>
        <x:v>3366351576</x:v>
      </x:c>
      <x:c r="X6" s="278">
        <x:f>'PL2026(RS)'!X6*KRWRSD25</x:f>
        <x:v>3928693272</x:v>
      </x:c>
      <x:c r="Y6" s="278">
        <x:f>'PL2026(RS)'!Y6*KRWRSD25</x:f>
        <x:v>4607328320</x:v>
      </x:c>
      <x:c r="Z6" s="278">
        <x:f>'PL2026(RS)'!Z6*KRWRSD25</x:f>
        <x:v>4243021020</x:v>
      </x:c>
      <x:c r="AA6" s="278">
        <x:f>'PL2026(RS)'!AA6*KRWRSD25</x:f>
        <x:v>4397314320</x:v>
      </x:c>
      <x:c r="AB6" s="278">
        <x:f>'PL2026(RS)'!AB6*KRWRSD25</x:f>
        <x:v>4615524340</x:v>
      </x:c>
      <x:c r="AC6" s="278">
        <x:f>'PL2026(RS)'!AC6*KRWRSD25</x:f>
        <x:v>3552589180</x:v>
      </x:c>
      <x:c r="AD6" s="278">
        <x:f>'PL2026(RS)'!AD6*KRWRSD25</x:f>
        <x:v>3056987724</x:v>
      </x:c>
      <x:c r="AE6" s="278">
        <x:f>'PL2026(RS)'!AE6*KRWRSD25</x:f>
        <x:v>4848007180.2816353</x:v>
      </x:c>
      <x:c r="AF6" s="278">
        <x:f>'PL2026(RS)'!AF6*KRWRSD25</x:f>
        <x:v>5570381165.3520441</x:v>
      </x:c>
      <x:c r="AG6" s="278">
        <x:f>'PL2026(RS)'!AG6*KRWRSD25</x:f>
        <x:v>5527339182.9576588</x:v>
      </x:c>
      <x:c r="AH6" s="278">
        <x:f>'PL2026(RS)'!AH6*KRWRSD25</x:f>
        <x:v>6100703972.0280666</x:v>
      </x:c>
    </x:row>
    <x:row r="7" spans="1:34">
      <x:c r="A7" s="32" t="s">
        <x:v>251</x:v>
      </x:c>
      <x:c r="B7" s="32" t="s">
        <x:v>252</x:v>
      </x:c>
      <x:c r="C7" s="32"/>
      <x:c r="D7" s="33">
        <x:v>2540168724.4500003</x:v>
      </x:c>
      <x:c r="E7" s="33"/>
      <x:c r="F7" s="33"/>
      <x:c r="G7" s="277">
        <x:f>'PL2026(RS)'!G7*KRWRSD24</x:f>
        <x:v>28864865824.750008</x:v>
      </x:c>
      <x:c r="H7" s="277">
        <x:f>'PL2026(RS)'!H7*KRWRSD24</x:f>
        <x:v>3009672280.7499995</x:v>
      </x:c>
      <x:c r="I7" s="277">
        <x:f>'PL2026(RS)'!I7*KRWRSD24</x:f>
        <x:v>2182075547.125</x:v>
      </x:c>
      <x:c r="J7" s="277">
        <x:f>'PL2026(RS)'!J7*KRWRSD24</x:f>
        <x:v>2335705021.125</x:v>
      </x:c>
      <x:c r="K7" s="277">
        <x:f>'PL2026(RS)'!K7*KRWRSD24</x:f>
        <x:v>1445744241.875</x:v>
      </x:c>
      <x:c r="L7" s="277">
        <x:f>'PL2026(RS)'!L7*KRWRSD24</x:f>
        <x:v>1562830168.125</x:v>
      </x:c>
      <x:c r="M7" s="277">
        <x:f>'PL2026(RS)'!M7*KRWRSD24</x:f>
        <x:v>1708151352.6249998</x:v>
      </x:c>
      <x:c r="N7" s="277">
        <x:f>'PL2026(RS)'!N7*KRWRSD24</x:f>
        <x:v>2356590064.5000005</x:v>
      </x:c>
      <x:c r="O7" s="277">
        <x:f>'PL2026(RS)'!O7*KRWRSD24</x:f>
        <x:v>2389399092.1250005</x:v>
      </x:c>
      <x:c r="P7" s="277">
        <x:f>'PL2026(RS)'!P7*KRWRSD24</x:f>
        <x:v>2601291262.25</x:v>
      </x:c>
      <x:c r="Q7" s="277">
        <x:f>'PL2026(RS)'!Q7*KRWRSD24</x:f>
        <x:v>2934356352.7500005</x:v>
      </x:c>
      <x:c r="R7" s="277">
        <x:f>'PL2026(RS)'!R7*KRWRSD24</x:f>
        <x:v>3169525220.7500005</x:v>
      </x:c>
      <x:c r="S7" s="277">
        <x:f>'PL2026(RS)'!S7*KRWRSD24</x:f>
        <x:v>3169525220.7500005</x:v>
      </x:c>
      <x:c r="V7" s="277">
        <x:f>'PL2026(RS)'!V7*KRWRSD25</x:f>
        <x:v>53814241252.619408</x:v>
      </x:c>
      <x:c r="W7" s="277">
        <x:f>'PL2026(RS)'!W7*KRWRSD25</x:f>
        <x:v>3366351576</x:v>
      </x:c>
      <x:c r="X7" s="277">
        <x:f>'PL2026(RS)'!X7*KRWRSD25</x:f>
        <x:v>3928693272</x:v>
      </x:c>
      <x:c r="Y7" s="277">
        <x:f>'PL2026(RS)'!Y7*KRWRSD25</x:f>
        <x:v>4607328320</x:v>
      </x:c>
      <x:c r="Z7" s="277">
        <x:f>'PL2026(RS)'!Z7*KRWRSD25</x:f>
        <x:v>4243021020</x:v>
      </x:c>
      <x:c r="AA7" s="277">
        <x:f>'PL2026(RS)'!AA7*KRWRSD25</x:f>
        <x:v>4397314320</x:v>
      </x:c>
      <x:c r="AB7" s="277">
        <x:f>'PL2026(RS)'!AB7*KRWRSD25</x:f>
        <x:v>4615524340</x:v>
      </x:c>
      <x:c r="AC7" s="277">
        <x:f>'PL2026(RS)'!AC7*KRWRSD25</x:f>
        <x:v>3552589180</x:v>
      </x:c>
      <x:c r="AD7" s="277">
        <x:f>'PL2026(RS)'!AD7*KRWRSD25</x:f>
        <x:v>3056987724</x:v>
      </x:c>
      <x:c r="AE7" s="277">
        <x:f>'PL2026(RS)'!AE7*KRWRSD25</x:f>
        <x:v>4848007180.2816353</x:v>
      </x:c>
      <x:c r="AF7" s="277">
        <x:f>'PL2026(RS)'!AF7*KRWRSD25</x:f>
        <x:v>5570381165.3520441</x:v>
      </x:c>
      <x:c r="AG7" s="277">
        <x:f>'PL2026(RS)'!AG7*KRWRSD25</x:f>
        <x:v>5527339182.9576588</x:v>
      </x:c>
      <x:c r="AH7" s="277">
        <x:f>'PL2026(RS)'!AH7*KRWRSD25</x:f>
        <x:v>6100703972.0280666</x:v>
      </x:c>
    </x:row>
    <x:row r="8" spans="1:34">
      <x:c r="B8" s="20" t="s">
        <x:v>72</x:v>
      </x:c>
      <x:c r="C8" s="35">
        <x:v>613000</x:v>
      </x:c>
      <x:c r="D8" s="21">
        <x:v>1636067758.6500001</x:v>
      </x:c>
      <x:c r="G8" s="276">
        <x:f>'PL2026(RS)'!G8*KRWRSD24</x:f>
        <x:v>3231901044.875</x:v>
      </x:c>
      <x:c r="H8" s="276">
        <x:f>'PL2026(RS)'!H8*KRWRSD24</x:f>
        <x:v>769930299</x:v>
      </x:c>
      <x:c r="I8" s="276">
        <x:f>'PL2026(RS)'!I8*KRWRSD24</x:f>
        <x:v>493628789.875</x:v>
      </x:c>
      <x:c r="J8" s="276">
        <x:f>'PL2026(RS)'!J8*KRWRSD24</x:f>
        <x:v>141936366.50000009</x:v>
      </x:c>
      <x:c r="K8" s="275">
        <x:f>'PL2026(RS)'!K8*KRWRSD24</x:f>
        <x:v>208234595.125</x:v>
      </x:c>
      <x:c r="L8" s="275">
        <x:f>'PL2026(RS)'!L8*KRWRSD24</x:f>
        <x:v>359049853.25000006</x:v>
      </x:c>
      <x:c r="M8" s="275">
        <x:f>'PL2026(RS)'!M8*KRWRSD24</x:f>
        <x:v>431329198.62499982</x:v>
      </x:c>
      <x:c r="N8" s="275">
        <x:f>'PL2026(RS)'!N8*KRWRSD24</x:f>
        <x:v>327915907.87499994</x:v>
      </x:c>
      <x:c r="O8" s="275">
        <x:f>'PL2026(RS)'!O8*KRWRSD24</x:f>
        <x:v>154630787.25000024</x:v>
      </x:c>
      <x:c r="P8" s="275">
        <x:f>'PL2026(RS)'!P8*KRWRSD24</x:f>
        <x:v>136184218.75</x:v>
      </x:c>
      <x:c r="Q8" s="275">
        <x:f>'PL2026(RS)'!Q8*KRWRSD24</x:f>
        <x:v>131105980.12499996</x:v>
      </x:c>
      <x:c r="R8" s="275">
        <x:f>'PL2026(RS)'!R8*KRWRSD24</x:f>
        <x:v>38977524.24999997</x:v>
      </x:c>
      <x:c r="S8" s="275">
        <x:f>'PL2026(RS)'!S8*KRWRSD24</x:f>
        <x:v>38977524.24999997</x:v>
      </x:c>
      <x:c r="V8" s="276">
        <x:f>'PL2026(RS)'!V8*KRWRSD25</x:f>
        <x:v>8035973176</x:v>
      </x:c>
      <x:c r="W8" s="276">
        <x:f>'PL2026(RS)'!W8*KRWRSD25</x:f>
        <x:v>507688776</x:v>
      </x:c>
      <x:c r="X8" s="276">
        <x:f>'PL2026(RS)'!X8*KRWRSD25</x:f>
        <x:v>593586672.00000012</x:v>
      </x:c>
      <x:c r="Y8" s="276">
        <x:f>'PL2026(RS)'!Y8*KRWRSD25</x:f>
        <x:v>636963319.99999988</x:v>
      </x:c>
      <x:c r="Z8" s="276">
        <x:f>'PL2026(RS)'!Z8*KRWRSD25</x:f>
        <x:v>635252519.99999988</x:v>
      </x:c>
      <x:c r="AA8" s="276">
        <x:f>'PL2026(RS)'!AA8*KRWRSD25</x:f>
        <x:v>632686319.99999988</x:v>
      </x:c>
      <x:c r="AB8" s="276">
        <x:f>'PL2026(RS)'!AB8*KRWRSD25</x:f>
        <x:v>880634440</x:v>
      </x:c>
      <x:c r="AC8" s="276">
        <x:f>'PL2026(RS)'!AC8*KRWRSD25</x:f>
        <x:v>660689679.99999988</x:v>
      </x:c>
      <x:c r="AD8" s="276">
        <x:f>'PL2026(RS)'!AD8*KRWRSD25</x:f>
        <x:v>1186675224</x:v>
      </x:c>
      <x:c r="AE8" s="276">
        <x:f>'PL2026(RS)'!AE8*KRWRSD25</x:f>
        <x:v>662400479.99999988</x:v>
      </x:c>
      <x:c r="AF8" s="276">
        <x:f>'PL2026(RS)'!AF8*KRWRSD25</x:f>
        <x:v>879779040</x:v>
      </x:c>
      <x:c r="AG8" s="276">
        <x:f>'PL2026(RS)'!AG8*KRWRSD25</x:f>
        <x:v>445021920</x:v>
      </x:c>
      <x:c r="AH8" s="276">
        <x:f>'PL2026(RS)'!AH8*KRWRSD25</x:f>
        <x:v>314594784</x:v>
      </x:c>
    </x:row>
    <x:row r="9" spans="1:34">
      <x:c r="B9" s="20" t="s">
        <x:v>73</x:v>
      </x:c>
      <x:c r="C9" s="35">
        <x:v>613001</x:v>
      </x:c>
      <x:c r="G9" s="276">
        <x:f>'PL2026(RS)'!G9*KRWRSD24</x:f>
        <x:v>10449851335.125</x:v>
      </x:c>
      <x:c r="H9" s="276">
        <x:f>'PL2026(RS)'!H9*KRWRSD24</x:f>
        <x:v>590765925</x:v>
      </x:c>
      <x:c r="I9" s="276">
        <x:f>'PL2026(RS)'!I9*KRWRSD24</x:f>
        <x:v>604570634.375</x:v>
      </x:c>
      <x:c r="J9" s="276">
        <x:f>'PL2026(RS)'!J9*KRWRSD24</x:f>
        <x:v>968494801.74999976</x:v>
      </x:c>
      <x:c r="K9" s="275">
        <x:f>'PL2026(RS)'!K9*KRWRSD24</x:f>
        <x:v>777244490.37500024</x:v>
      </x:c>
      <x:c r="L9" s="275">
        <x:f>'PL2026(RS)'!L9*KRWRSD24</x:f>
        <x:v>859736733.99999964</x:v>
      </x:c>
      <x:c r="M9" s="275">
        <x:f>'PL2026(RS)'!M9*KRWRSD24</x:f>
        <x:v>603305047.50000012</x:v>
      </x:c>
      <x:c r="N9" s="275">
        <x:f>'PL2026(RS)'!N9*KRWRSD24</x:f>
        <x:v>925457670.12500024</x:v>
      </x:c>
      <x:c r="O9" s="275">
        <x:f>'PL2026(RS)'!O9*KRWRSD24</x:f>
        <x:v>510226197.74999988</x:v>
      </x:c>
      <x:c r="P9" s="275">
        <x:f>'PL2026(RS)'!P9*KRWRSD24</x:f>
        <x:v>805519598.25000024</x:v>
      </x:c>
      <x:c r="Q9" s="275">
        <x:f>'PL2026(RS)'!Q9*KRWRSD24</x:f>
        <x:v>1123565814.2500005</x:v>
      </x:c>
      <x:c r="R9" s="275">
        <x:f>'PL2026(RS)'!R9*KRWRSD24</x:f>
        <x:v>1340482210.875</x:v>
      </x:c>
      <x:c r="S9" s="275">
        <x:f>'PL2026(RS)'!S9*KRWRSD24</x:f>
        <x:v>1340482210.875</x:v>
      </x:c>
      <x:c r="V9" s="276">
        <x:f>'PL2026(RS)'!V9*KRWRSD25</x:f>
        <x:v>15423183300</x:v>
      </x:c>
      <x:c r="W9" s="276">
        <x:f>'PL2026(RS)'!W9*KRWRSD25</x:f>
        <x:v>1179284400</x:v>
      </x:c>
      <x:c r="X9" s="276">
        <x:f>'PL2026(RS)'!X9*KRWRSD25</x:f>
        <x:v>1375831800</x:v>
      </x:c>
      <x:c r="Y9" s="276">
        <x:f>'PL2026(RS)'!Y9*KRWRSD25</x:f>
        <x:v>1637895000</x:v>
      </x:c>
      <x:c r="Z9" s="276">
        <x:f>'PL2026(RS)'!Z9*KRWRSD25</x:f>
        <x:v>1461896100</x:v>
      </x:c>
      <x:c r="AA9" s="276">
        <x:f>'PL2026(RS)'!AA9*KRWRSD25</x:f>
        <x:v>1525456800</x:v>
      </x:c>
      <x:c r="AB9" s="276">
        <x:f>'PL2026(RS)'!AB9*KRWRSD25</x:f>
        <x:v>1589017500</x:v>
      </x:c>
      <x:c r="AC9" s="276">
        <x:f>'PL2026(RS)'!AC9*KRWRSD25</x:f>
        <x:v>1334774700</x:v>
      </x:c>
      <x:c r="AD9" s="276">
        <x:f>'PL2026(RS)'!AD9*KRWRSD25</x:f>
        <x:v>953410500</x:v>
      </x:c>
      <x:c r="AE9" s="276">
        <x:f>'PL2026(RS)'!AE9*KRWRSD25</x:f>
        <x:v>1103949000</x:v>
      </x:c>
      <x:c r="AF9" s="276">
        <x:f>'PL2026(RS)'!AF9*KRWRSD25</x:f>
        <x:v>1103949000</x:v>
      </x:c>
      <x:c r="AG9" s="276">
        <x:f>'PL2026(RS)'!AG9*KRWRSD25</x:f>
        <x:v>1003590000</x:v>
      </x:c>
      <x:c r="AH9" s="276">
        <x:f>'PL2026(RS)'!AH9*KRWRSD25</x:f>
        <x:v>1154128500</x:v>
      </x:c>
    </x:row>
    <x:row r="10" spans="1:34">
      <x:c r="B10" s="20" t="s">
        <x:v>74</x:v>
      </x:c>
      <x:c r="C10" s="35">
        <x:v>615000</x:v>
      </x:c>
      <x:c r="D10" s="21">
        <x:v>902893494</x:v>
      </x:c>
      <x:c r="G10" s="276">
        <x:f>'PL2026(RS)'!G10*KRWRSD24</x:f>
        <x:v>801986507.75</x:v>
      </x:c>
      <x:c r="H10" s="276">
        <x:f>'PL2026(RS)'!H10*KRWRSD24</x:f>
        <x:v>320410451.5</x:v>
      </x:c>
      <x:c r="I10" s="276">
        <x:f>'PL2026(RS)'!I10*KRWRSD24</x:f>
        <x:v>213463398.375</x:v>
      </x:c>
      <x:c r="J10" s="276">
        <x:f>'PL2026(RS)'!J10*KRWRSD24</x:f>
        <x:v>268112657.87499994</x:v>
      </x:c>
      <x:c r="K10" s="275">
        <x:f>'PL2026(RS)'!K10*KRWRSD24</x:f>
        <x:v>0</x:v>
      </x:c>
      <x:c r="L10" s="275">
        <x:f>'PL2026(RS)'!L10*KRWRSD24</x:f>
        <x:v>0</x:v>
      </x:c>
      <x:c r="M10" s="275">
        <x:f>'PL2026(RS)'!M10*KRWRSD24</x:f>
        <x:v>0</x:v>
      </x:c>
      <x:c r="N10" s="782">
        <x:f>'PL2026(RS)'!N10*KRWRSD24</x:f>
        <x:v>0</x:v>
      </x:c>
      <x:c r="O10" s="275">
        <x:f>'PL2026(RS)'!O10*KRWRSD24</x:f>
        <x:v>0</x:v>
      </x:c>
      <x:c r="P10" s="275">
        <x:f>'PL2026(RS)'!P10*KRWRSD24</x:f>
        <x:v>0</x:v>
      </x:c>
      <x:c r="Q10" s="275">
        <x:f>'PL2026(RS)'!Q10*KRWRSD24</x:f>
        <x:v>0</x:v>
      </x:c>
      <x:c r="R10" s="275">
        <x:f>'PL2026(RS)'!R10*KRWRSD24</x:f>
        <x:v>0</x:v>
      </x:c>
      <x:c r="S10" s="275">
        <x:f>'PL2026(RS)'!S10*KRWRSD24</x:f>
        <x:v>0</x:v>
      </x:c>
      <x:c r="V10" s="276">
        <x:f>'PL2026(RS)'!V10*KRWRSD25</x:f>
        <x:v>0</x:v>
      </x:c>
      <x:c r="W10" s="276">
        <x:f>'PL2026(RS)'!W10*KRWRSD25</x:f>
        <x:v>0</x:v>
      </x:c>
      <x:c r="X10" s="276">
        <x:f>'PL2026(RS)'!X10*KRWRSD25</x:f>
        <x:v>0</x:v>
      </x:c>
      <x:c r="Y10" s="276">
        <x:f>'PL2026(RS)'!Y10*KRWRSD25</x:f>
        <x:v>0</x:v>
      </x:c>
      <x:c r="Z10" s="276">
        <x:f>'PL2026(RS)'!Z10*KRWRSD25</x:f>
        <x:v>0</x:v>
      </x:c>
      <x:c r="AA10" s="276">
        <x:f>'PL2026(RS)'!AA10*KRWRSD25</x:f>
        <x:v>0</x:v>
      </x:c>
      <x:c r="AB10" s="276">
        <x:f>'PL2026(RS)'!AB10*KRWRSD25</x:f>
        <x:v>0</x:v>
      </x:c>
      <x:c r="AC10" s="276">
        <x:f>'PL2026(RS)'!AC10*KRWRSD25</x:f>
        <x:v>0</x:v>
      </x:c>
      <x:c r="AD10" s="276">
        <x:f>'PL2026(RS)'!AD10*KRWRSD25</x:f>
        <x:v>0</x:v>
      </x:c>
      <x:c r="AE10" s="276">
        <x:f>'PL2026(RS)'!AE10*KRWRSD25</x:f>
        <x:v>0</x:v>
      </x:c>
      <x:c r="AF10" s="276">
        <x:f>'PL2026(RS)'!AF10*KRWRSD25</x:f>
        <x:v>0</x:v>
      </x:c>
      <x:c r="AG10" s="276">
        <x:f>'PL2026(RS)'!AG10*KRWRSD25</x:f>
        <x:v>0</x:v>
      </x:c>
      <x:c r="AH10" s="276">
        <x:f>'PL2026(RS)'!AH10*KRWRSD25</x:f>
        <x:v>0</x:v>
      </x:c>
    </x:row>
    <x:row r="11" spans="1:34">
      <x:c r="B11" s="20" t="s">
        <x:v>75</x:v>
      </x:c>
      <x:c r="C11" s="35">
        <x:v>615001</x:v>
      </x:c>
      <x:c r="G11" s="276">
        <x:f>'PL2026(RS)'!G9*KRWRSD24</x:f>
        <x:v>10449851335.125</x:v>
      </x:c>
      <x:c r="H11" s="276">
        <x:f>'PL2026(RS)'!H9*KRWRSD24</x:f>
        <x:v>590765925</x:v>
      </x:c>
      <x:c r="I11" s="276">
        <x:f>'PL2026(RS)'!I9*KRWRSD24</x:f>
        <x:v>604570634.375</x:v>
      </x:c>
      <x:c r="J11" s="276">
        <x:f>'PL2026(RS)'!J9*KRWRSD24</x:f>
        <x:v>968494801.74999976</x:v>
      </x:c>
      <x:c r="K11" s="275">
        <x:f>'PL2026(RS)'!K9*KRWRSD24</x:f>
        <x:v>777244490.37500024</x:v>
      </x:c>
      <x:c r="L11" s="275">
        <x:f>'PL2026(RS)'!L9*KRWRSD24</x:f>
        <x:v>859736733.99999964</x:v>
      </x:c>
      <x:c r="M11" s="275">
        <x:f>'PL2026(RS)'!M9*KRWRSD24</x:f>
        <x:v>603305047.50000012</x:v>
      </x:c>
      <x:c r="N11" s="782">
        <x:f>'PL2026(RS)'!N9*KRWRSD24</x:f>
        <x:v>925457670.12500024</x:v>
      </x:c>
      <x:c r="O11" s="275">
        <x:f>'PL2026(RS)'!O9*KRWRSD24</x:f>
        <x:v>510226197.74999988</x:v>
      </x:c>
      <x:c r="P11" s="275">
        <x:f>'PL2026(RS)'!P9*KRWRSD24</x:f>
        <x:v>805519598.25000024</x:v>
      </x:c>
      <x:c r="Q11" s="275">
        <x:f>'PL2026(RS)'!Q9*KRWRSD24</x:f>
        <x:v>1123565814.2500005</x:v>
      </x:c>
      <x:c r="R11" s="275">
        <x:f>'PL2026(RS)'!R9*KRWRSD24</x:f>
        <x:v>1340482210.875</x:v>
      </x:c>
      <x:c r="S11" s="275">
        <x:f>'PL2026(RS)'!S9*KRWRSD24</x:f>
        <x:v>1340482210.875</x:v>
      </x:c>
      <x:c r="V11" s="276">
        <x:f>'PL2026(RS)'!V11*KRWRSD25</x:f>
        <x:v>19850124000</x:v>
      </x:c>
      <x:c r="W11" s="276">
        <x:f>'PL2026(RS)'!W11*KRWRSD25</x:f>
        <x:v>1679378400</x:v>
      </x:c>
      <x:c r="X11" s="276">
        <x:f>'PL2026(RS)'!X11*KRWRSD25</x:f>
        <x:v>1959274800</x:v>
      </x:c>
      <x:c r="Y11" s="276">
        <x:f>'PL2026(RS)'!Y11*KRWRSD25</x:f>
        <x:v>2332470000</x:v>
      </x:c>
      <x:c r="Z11" s="276">
        <x:f>'PL2026(RS)'!Z11*KRWRSD25</x:f>
        <x:v>2145872400</x:v>
      </x:c>
      <x:c r="AA11" s="276">
        <x:f>'PL2026(RS)'!AA11*KRWRSD25</x:f>
        <x:v>2239171200</x:v>
      </x:c>
      <x:c r="AB11" s="276">
        <x:f>'PL2026(RS)'!AB11*KRWRSD25</x:f>
        <x:v>2145872400</x:v>
      </x:c>
      <x:c r="AC11" s="276">
        <x:f>'PL2026(RS)'!AC11*KRWRSD25</x:f>
        <x:v>1557124800</x:v>
      </x:c>
      <x:c r="AD11" s="276">
        <x:f>'PL2026(RS)'!AD11*KRWRSD25</x:f>
        <x:v>916902000</x:v>
      </x:c>
      <x:c r="AE11" s="276">
        <x:f>'PL2026(RS)'!AE11*KRWRSD25</x:f>
        <x:v>1254708000</x:v>
      </x:c>
      <x:c r="AF11" s="276">
        <x:f>'PL2026(RS)'!AF11*KRWRSD25</x:f>
        <x:v>1302966000</x:v>
      </x:c>
      <x:c r="AG11" s="276">
        <x:f>'PL2026(RS)'!AG11*KRWRSD25</x:f>
        <x:v>1109934000</x:v>
      </x:c>
      <x:c r="AH11" s="276">
        <x:f>'PL2026(RS)'!AH11*KRWRSD25</x:f>
        <x:v>1206450000</x:v>
      </x:c>
    </x:row>
    <x:row r="12" spans="1:34">
      <x:c r="B12" s="20" t="s">
        <x:v>76</x:v>
      </x:c>
      <x:c r="C12" s="35">
        <x:v>611000</x:v>
      </x:c>
      <x:c r="D12" s="21">
        <x:v>1207471.8</x:v>
      </x:c>
      <x:c r="G12" s="276">
        <x:f>'PL2026(RS)'!G12*KRWRSD24</x:f>
        <x:v>3977520.5</x:v>
      </x:c>
      <x:c r="H12" s="276">
        <x:f>'PL2026(RS)'!H12*KRWRSD24</x:f>
        <x:v>3815072</x:v>
      </x:c>
      <x:c r="I12" s="276">
        <x:f>'PL2026(RS)'!I12*KRWRSD24</x:f>
        <x:v>0</x:v>
      </x:c>
      <x:c r="J12" s="276">
        <x:f>'PL2026(RS)'!J12*KRWRSD24</x:f>
        <x:v>0</x:v>
      </x:c>
      <x:c r="K12" s="275">
        <x:f>'PL2026(RS)'!K12*KRWRSD24</x:f>
        <x:v>118783.87499999953</x:v>
      </x:c>
      <x:c r="L12" s="275">
        <x:f>'PL2026(RS)'!L12*KRWRSD24</x:f>
        <x:v>0</x:v>
      </x:c>
      <x:c r="M12" s="275">
        <x:f>'PL2026(RS)'!M12*KRWRSD24</x:f>
        <x:v>0</x:v>
      </x:c>
      <x:c r="N12" s="275">
        <x:f>'PL2026(RS)'!N12*KRWRSD24</x:f>
        <x:v>0</x:v>
      </x:c>
      <x:c r="O12" s="275">
        <x:f>'PL2026(RS)'!O12*KRWRSD24</x:f>
        <x:v>0</x:v>
      </x:c>
      <x:c r="P12" s="275">
        <x:f>'PL2026(RS)'!P12*KRWRSD24</x:f>
        <x:v>0</x:v>
      </x:c>
      <x:c r="Q12" s="275">
        <x:f>'PL2026(RS)'!Q12*KRWRSD24</x:f>
        <x:v>43664.625000000524</x:v>
      </x:c>
      <x:c r="R12" s="275">
        <x:f>'PL2026(RS)'!R12*KRWRSD24</x:f>
        <x:v>0</x:v>
      </x:c>
      <x:c r="S12" s="275">
        <x:f>'PL2026(RS)'!S12*KRWRSD24</x:f>
        <x:v>0</x:v>
      </x:c>
      <x:c r="V12" s="276">
        <x:f>'PL2026(RS)'!V12*KRWRSD25</x:f>
        <x:v>0</x:v>
      </x:c>
      <x:c r="W12" s="276">
        <x:f>'PL2026(RS)'!W12*KRWRSD25</x:f>
        <x:v>0</x:v>
      </x:c>
      <x:c r="X12" s="276">
        <x:f>'PL2026(RS)'!X12*KRWRSD25</x:f>
        <x:v>0</x:v>
      </x:c>
      <x:c r="Y12" s="276">
        <x:f>'PL2026(RS)'!Y12*KRWRSD25</x:f>
        <x:v>0</x:v>
      </x:c>
      <x:c r="Z12" s="275">
        <x:f>'PL2026(RS)'!Z12*KRWRSD25</x:f>
        <x:v>0</x:v>
      </x:c>
      <x:c r="AA12" s="275">
        <x:f>'PL2026(RS)'!AA12*KRWRSD25</x:f>
        <x:v>0</x:v>
      </x:c>
      <x:c r="AB12" s="275">
        <x:f>'PL2026(RS)'!AB12*KRWRSD25</x:f>
        <x:v>0</x:v>
      </x:c>
      <x:c r="AC12" s="275">
        <x:f>'PL2026(RS)'!AC12*KRWRSD25</x:f>
        <x:v>0</x:v>
      </x:c>
      <x:c r="AD12" s="275">
        <x:f>'PL2026(RS)'!AD12*KRWRSD25</x:f>
        <x:v>0</x:v>
      </x:c>
      <x:c r="AE12" s="275">
        <x:f>'PL2026(RS)'!AE12*KRWRSD25</x:f>
        <x:v>0</x:v>
      </x:c>
      <x:c r="AF12" s="275">
        <x:f>'PL2026(RS)'!AF12*KRWRSD25</x:f>
        <x:v>0</x:v>
      </x:c>
      <x:c r="AG12" s="275">
        <x:f>'PL2026(RS)'!AG12*KRWRSD25</x:f>
        <x:v>0</x:v>
      </x:c>
      <x:c r="AH12" s="275">
        <x:f>'PL2026(RS)'!AH12*KRWRSD25</x:f>
        <x:v>0</x:v>
      </x:c>
    </x:row>
    <x:row r="13" spans="1:34">
      <x:c r="B13" s="20" t="s">
        <x:v>1565</x:v>
      </x:c>
      <x:c r="C13" s="35">
        <x:v>613004</x:v>
      </x:c>
      <x:c r="G13" s="276">
        <x:f>'PL2026(RS)'!G13*KRWRSD24</x:f>
        <x:v>57217728.374999993</x:v>
      </x:c>
      <x:c r="H13" s="276">
        <x:f>'PL2026(RS)'!H13*KRWRSD24</x:f>
        <x:v>0</x:v>
      </x:c>
      <x:c r="I13" s="276">
        <x:f>'PL2026(RS)'!I13*KRWRSD24</x:f>
        <x:v>0</x:v>
      </x:c>
      <x:c r="J13" s="276">
        <x:f>'PL2026(RS)'!J13*KRWRSD24</x:f>
        <x:v>0</x:v>
      </x:c>
      <x:c r="K13" s="275">
        <x:f>'PL2026(RS)'!K13*KRWRSD24</x:f>
        <x:v>0</x:v>
      </x:c>
      <x:c r="L13" s="275">
        <x:f>'PL2026(RS)'!L13*KRWRSD24</x:f>
        <x:v>0</x:v>
      </x:c>
      <x:c r="M13" s="275">
        <x:f>'PL2026(RS)'!M13*KRWRSD24</x:f>
        <x:v>0</x:v>
      </x:c>
      <x:c r="N13" s="782">
        <x:f>'PL2026(RS)'!N13*KRWRSD24</x:f>
        <x:v>0</x:v>
      </x:c>
      <x:c r="O13" s="275">
        <x:f>'PL2026(RS)'!O13*KRWRSD24</x:f>
        <x:v>57217728.374999993</x:v>
      </x:c>
      <x:c r="P13" s="275">
        <x:f>'PL2026(RS)'!P13*KRWRSD24</x:f>
        <x:v>0</x:v>
      </x:c>
      <x:c r="Q13" s="275">
        <x:f>'PL2026(RS)'!Q13*KRWRSD24</x:f>
        <x:v>0</x:v>
      </x:c>
      <x:c r="R13" s="275">
        <x:f>'PL2026(RS)'!R13*KRWRSD24</x:f>
        <x:v>0</x:v>
      </x:c>
      <x:c r="S13" s="275">
        <x:f>'PL2026(RS)'!S13*KRWRSD24</x:f>
        <x:v>0</x:v>
      </x:c>
      <x:c r="V13" s="276">
        <x:f>'PL2026(RS)'!V13*KRWRSD25</x:f>
        <x:v>10504960776.619404</x:v>
      </x:c>
      <x:c r="W13" s="276">
        <x:f>'PL2026(RS)'!W13*KRWRSD25</x:f>
        <x:v>0</x:v>
      </x:c>
      <x:c r="X13" s="276">
        <x:f>'PL2026(RS)'!X13*KRWRSD25</x:f>
        <x:v>0</x:v>
      </x:c>
      <x:c r="Y13" s="276">
        <x:f>'PL2026(RS)'!Y13*KRWRSD25</x:f>
        <x:v>0</x:v>
      </x:c>
      <x:c r="Z13" s="276">
        <x:f>'PL2026(RS)'!Z13*KRWRSD25</x:f>
        <x:v>0</x:v>
      </x:c>
      <x:c r="AA13" s="275">
        <x:f>'PL2026(RS)'!AA13*KRWRSD25</x:f>
        <x:v>0</x:v>
      </x:c>
      <x:c r="AB13" s="275">
        <x:f>'PL2026(RS)'!AB13*KRWRSD25</x:f>
        <x:v>0</x:v>
      </x:c>
      <x:c r="AC13" s="275">
        <x:f>'PL2026(RS)'!AC13*KRWRSD25</x:f>
        <x:v>0</x:v>
      </x:c>
      <x:c r="AD13" s="275">
        <x:f>'PL2026(RS)'!AD13*KRWRSD25</x:f>
        <x:v>0</x:v>
      </x:c>
      <x:c r="AE13" s="275">
        <x:f>'PL2026(RS)'!AE13*KRWRSD25</x:f>
        <x:v>1826949700.2816353</x:v>
      </x:c>
      <x:c r="AF13" s="275">
        <x:f>'PL2026(RS)'!AF13*KRWRSD25</x:f>
        <x:v>2283687125.3520436</x:v>
      </x:c>
      <x:c r="AG13" s="275">
        <x:f>'PL2026(RS)'!AG13*KRWRSD25</x:f>
        <x:v>2968793262.9576578</x:v>
      </x:c>
      <x:c r="AH13" s="275">
        <x:f>'PL2026(RS)'!AH13*KRWRSD25</x:f>
        <x:v>3425530688.0280666</x:v>
      </x:c>
    </x:row>
    <x:row r="14" spans="1:34">
      <x:c r="B14" s="20" t="s">
        <x:v>1566</x:v>
      </x:c>
      <x:c r="C14" s="35">
        <x:v>615002</x:v>
      </x:c>
      <x:c r="D14" s="21">
        <x:v>1207471.8</x:v>
      </x:c>
      <x:c r="G14" s="276">
        <x:f>'PL2026(RS)'!G14*KRWRSD24</x:f>
        <x:v>20890895.25</x:v>
      </x:c>
      <x:c r="H14" s="276">
        <x:f>'PL2026(RS)'!H14*KRWRSD24</x:f>
        <x:v>0</x:v>
      </x:c>
      <x:c r="I14" s="276">
        <x:f>'PL2026(RS)'!I14*KRWRSD24</x:f>
        <x:v>0</x:v>
      </x:c>
      <x:c r="J14" s="276">
        <x:f>'PL2026(RS)'!J14*KRWRSD24</x:f>
        <x:v>0</x:v>
      </x:c>
      <x:c r="K14" s="275">
        <x:f>'PL2026(RS)'!K14*KRWRSD24</x:f>
        <x:v>0</x:v>
      </x:c>
      <x:c r="L14" s="275">
        <x:f>'PL2026(RS)'!L14*KRWRSD24</x:f>
        <x:v>0</x:v>
      </x:c>
      <x:c r="M14" s="275">
        <x:f>'PL2026(RS)'!M14*KRWRSD24</x:f>
        <x:v>0</x:v>
      </x:c>
      <x:c r="N14" s="275">
        <x:f>'PL2026(RS)'!N14*KRWRSD24</x:f>
        <x:v>0</x:v>
      </x:c>
      <x:c r="O14" s="275">
        <x:f>'PL2026(RS)'!O14*KRWRSD24</x:f>
        <x:v>0</x:v>
      </x:c>
      <x:c r="P14" s="275">
        <x:f>'PL2026(RS)'!P14*KRWRSD24</x:f>
        <x:v>5886602.875</x:v>
      </x:c>
      <x:c r="Q14" s="275">
        <x:f>'PL2026(RS)'!Q14*KRWRSD24</x:f>
        <x:v>15004292.375000002</x:v>
      </x:c>
      <x:c r="R14" s="275">
        <x:f>'PL2026(RS)'!R14*KRWRSD24</x:f>
        <x:v>0</x:v>
      </x:c>
      <x:c r="S14" s="275">
        <x:f>'PL2026(RS)'!S14*KRWRSD24</x:f>
        <x:v>0</x:v>
      </x:c>
      <x:c r="V14" s="276">
        <x:f>'PL2026(RS)'!V14*KRWRSD25</x:f>
        <x:v>0</x:v>
      </x:c>
      <x:c r="W14" s="276">
        <x:f>'PL2026(RS)'!W14*KRWRSD25</x:f>
        <x:v>0</x:v>
      </x:c>
      <x:c r="X14" s="276">
        <x:f>'PL2026(RS)'!X14*KRWRSD25</x:f>
        <x:v>0</x:v>
      </x:c>
      <x:c r="Y14" s="276">
        <x:f>'PL2026(RS)'!Y14*KRWRSD25</x:f>
        <x:v>0</x:v>
      </x:c>
      <x:c r="Z14" s="275">
        <x:f>'PL2026(RS)'!Z14*KRWRSD25</x:f>
        <x:v>0</x:v>
      </x:c>
      <x:c r="AA14" s="275">
        <x:f>'PL2026(RS)'!AA14*KRWRSD25</x:f>
        <x:v>0</x:v>
      </x:c>
      <x:c r="AB14" s="275">
        <x:f>'PL2026(RS)'!AB14*KRWRSD25</x:f>
        <x:v>0</x:v>
      </x:c>
      <x:c r="AC14" s="275">
        <x:f>'PL2026(RS)'!AC14*KRWRSD25</x:f>
        <x:v>0</x:v>
      </x:c>
      <x:c r="AD14" s="275">
        <x:f>'PL2026(RS)'!AD14*KRWRSD25</x:f>
        <x:v>0</x:v>
      </x:c>
      <x:c r="AE14" s="275">
        <x:f>'PL2026(RS)'!AE14*KRWRSD25</x:f>
        <x:v>0</x:v>
      </x:c>
      <x:c r="AF14" s="275">
        <x:f>'PL2026(RS)'!AF14*KRWRSD25</x:f>
        <x:v>0</x:v>
      </x:c>
      <x:c r="AG14" s="275">
        <x:f>'PL2026(RS)'!AG14*KRWRSD25</x:f>
        <x:v>0</x:v>
      </x:c>
      <x:c r="AH14" s="275">
        <x:f>'PL2026(RS)'!AH14*KRWRSD25</x:f>
        <x:v>0</x:v>
      </x:c>
    </x:row>
    <x:row r="15" spans="1:34">
      <x:c r="A15" s="32" t="s">
        <x:v>253</x:v>
      </x:c>
      <x:c r="B15" s="32" t="s">
        <x:v>254</x:v>
      </x:c>
      <x:c r="C15" s="32"/>
      <x:c r="D15" s="33">
        <x:v>219131823.19</x:v>
      </x:c>
      <x:c r="E15" s="33"/>
      <x:c r="F15" s="33"/>
      <x:c r="G15" s="274">
        <x:f>'PL2026(RS)'!G15*KRWRSD24</x:f>
        <x:v>261984263.12499997</x:v>
      </x:c>
      <x:c r="H15" s="274">
        <x:f>'PL2026(RS)'!H15*KRWRSD24</x:f>
        <x:v>55864035.5</x:v>
      </x:c>
      <x:c r="I15" s="274">
        <x:f>'PL2026(RS)'!I15*KRWRSD24</x:f>
        <x:v>71430146.875</x:v>
      </x:c>
      <x:c r="J15" s="274">
        <x:f>'PL2026(RS)'!J15*KRWRSD24</x:f>
        <x:v>59715493.999999993</x:v>
      </x:c>
      <x:c r="K15" s="277">
        <x:f>'PL2026(RS)'!K15*KRWRSD24</x:f>
        <x:v>0</x:v>
      </x:c>
      <x:c r="L15" s="277">
        <x:f>'PL2026(RS)'!L15*KRWRSD24</x:f>
        <x:v>0</x:v>
      </x:c>
      <x:c r="M15" s="277">
        <x:f>'PL2026(RS)'!M15*KRWRSD24</x:f>
        <x:v>0</x:v>
      </x:c>
      <x:c r="N15" s="277">
        <x:f>'PL2026(RS)'!N15*KRWRSD24</x:f>
        <x:v>0</x:v>
      </x:c>
      <x:c r="O15" s="277">
        <x:f>'PL2026(RS)'!O15*KRWRSD24</x:f>
        <x:v>0</x:v>
      </x:c>
      <x:c r="P15" s="277">
        <x:f>'PL2026(RS)'!P15*KRWRSD24</x:f>
        <x:v>0</x:v>
      </x:c>
      <x:c r="Q15" s="277">
        <x:f>'PL2026(RS)'!Q15*KRWRSD24</x:f>
        <x:v>3932397.2500000149</x:v>
      </x:c>
      <x:c r="R15" s="277">
        <x:f>'PL2026(RS)'!R15*KRWRSD24</x:f>
        <x:v>35521094.749999978</x:v>
      </x:c>
      <x:c r="S15" s="277">
        <x:f>'PL2026(RS)'!S15*KRWRSD24</x:f>
        <x:v>35521094.749999978</x:v>
      </x:c>
      <x:c r="V15" s="274">
        <x:f>'PL2026(RS)'!V15*KRWRSD25</x:f>
        <x:v>0</x:v>
      </x:c>
      <x:c r="W15" s="274">
        <x:f>'PL2026(RS)'!W15*KRWRSD25</x:f>
        <x:v>0</x:v>
      </x:c>
      <x:c r="X15" s="274">
        <x:f>'PL2026(RS)'!X15*KRWRSD25</x:f>
        <x:v>0</x:v>
      </x:c>
      <x:c r="Y15" s="274">
        <x:f>'PL2026(RS)'!Y15*KRWRSD25</x:f>
        <x:v>0</x:v>
      </x:c>
      <x:c r="Z15" s="274">
        <x:f>'PL2026(RS)'!Z15*KRWRSD25</x:f>
        <x:v>0</x:v>
      </x:c>
      <x:c r="AA15" s="274">
        <x:f>'PL2026(RS)'!AA15*KRWRSD25</x:f>
        <x:v>0</x:v>
      </x:c>
      <x:c r="AB15" s="274">
        <x:f>'PL2026(RS)'!AB15*KRWRSD25</x:f>
        <x:v>0</x:v>
      </x:c>
      <x:c r="AC15" s="274">
        <x:f>'PL2026(RS)'!AC15*KRWRSD25</x:f>
        <x:v>0</x:v>
      </x:c>
      <x:c r="AD15" s="274">
        <x:f>'PL2026(RS)'!AD15*KRWRSD25</x:f>
        <x:v>0</x:v>
      </x:c>
      <x:c r="AE15" s="274">
        <x:f>'PL2026(RS)'!AE15*KRWRSD25</x:f>
        <x:v>0</x:v>
      </x:c>
      <x:c r="AF15" s="274">
        <x:f>'PL2026(RS)'!AF15*KRWRSD25</x:f>
        <x:v>0</x:v>
      </x:c>
      <x:c r="AG15" s="274">
        <x:f>'PL2026(RS)'!AG15*KRWRSD25</x:f>
        <x:v>0</x:v>
      </x:c>
      <x:c r="AH15" s="274">
        <x:f>'PL2026(RS)'!AH15*KRWRSD25</x:f>
        <x:v>0</x:v>
      </x:c>
    </x:row>
    <x:row r="16" spans="1:34">
      <x:c r="B16" s="20" t="s">
        <x:v>255</x:v>
      </x:c>
      <x:c r="C16" s="35">
        <x:v>605000</x:v>
      </x:c>
      <x:c r="D16" s="21">
        <x:v>0</x:v>
      </x:c>
      <x:c r="G16" s="276">
        <x:f>'PL2026(RS)'!G16*KRWRSD24</x:f>
        <x:v>0</x:v>
      </x:c>
      <x:c r="H16" s="276">
        <x:f>'PL2026(RS)'!H16*KRWRSD24</x:f>
        <x:v>0</x:v>
      </x:c>
      <x:c r="I16" s="276">
        <x:f>'PL2026(RS)'!I16*KRWRSD24</x:f>
        <x:v>0</x:v>
      </x:c>
      <x:c r="J16" s="276">
        <x:f>'PL2026(RS)'!J16*KRWRSD24</x:f>
        <x:v>0</x:v>
      </x:c>
      <x:c r="K16" s="275">
        <x:f>'PL2026(RS)'!K16*KRWRSD24</x:f>
        <x:v>0</x:v>
      </x:c>
      <x:c r="L16" s="275">
        <x:f>'PL2026(RS)'!L16*KRWRSD24</x:f>
        <x:v>0</x:v>
      </x:c>
      <x:c r="M16" s="275">
        <x:f>'PL2026(RS)'!M16*KRWRSD24</x:f>
        <x:v>0</x:v>
      </x:c>
      <x:c r="N16" s="275">
        <x:f>'PL2026(RS)'!N16*KRWRSD24</x:f>
        <x:v>0</x:v>
      </x:c>
      <x:c r="O16" s="275">
        <x:f>'PL2026(RS)'!O16*KRWRSD24</x:f>
        <x:v>0</x:v>
      </x:c>
      <x:c r="P16" s="275">
        <x:f>'PL2026(RS)'!P16*KRWRSD24</x:f>
        <x:v>0</x:v>
      </x:c>
      <x:c r="Q16" s="275">
        <x:f>'PL2026(RS)'!Q16*KRWRSD24</x:f>
        <x:v>0</x:v>
      </x:c>
      <x:c r="R16" s="275">
        <x:f>'PL2026(RS)'!R16*KRWRSD24</x:f>
        <x:v>0</x:v>
      </x:c>
      <x:c r="S16" s="275">
        <x:f>'PL2026(RS)'!S16*KRWRSD24</x:f>
        <x:v>0</x:v>
      </x:c>
      <x:c r="V16" s="276">
        <x:f>'PL2026(RS)'!V16*KRWRSD25</x:f>
        <x:v>0</x:v>
      </x:c>
      <x:c r="W16" s="276">
        <x:f>'PL2026(RS)'!W16*KRWRSD25</x:f>
        <x:v>0</x:v>
      </x:c>
      <x:c r="X16" s="276">
        <x:f>'PL2026(RS)'!X16*KRWRSD25</x:f>
        <x:v>0</x:v>
      </x:c>
      <x:c r="Y16" s="276">
        <x:f>'PL2026(RS)'!Y16*KRWRSD25</x:f>
        <x:v>0</x:v>
      </x:c>
      <x:c r="Z16" s="275">
        <x:f>'PL2026(RS)'!Z16*KRWRSD25</x:f>
        <x:v>0</x:v>
      </x:c>
      <x:c r="AA16" s="275">
        <x:f>'PL2026(RS)'!AA16*KRWRSD25</x:f>
        <x:v>0</x:v>
      </x:c>
      <x:c r="AB16" s="275">
        <x:f>'PL2026(RS)'!AB16*KRWRSD25</x:f>
        <x:v>0</x:v>
      </x:c>
      <x:c r="AC16" s="275">
        <x:f>'PL2026(RS)'!AC16*KRWRSD25</x:f>
        <x:v>0</x:v>
      </x:c>
      <x:c r="AD16" s="275">
        <x:f>'PL2026(RS)'!AD16*KRWRSD25</x:f>
        <x:v>0</x:v>
      </x:c>
      <x:c r="AE16" s="275">
        <x:f>'PL2026(RS)'!AE16*KRWRSD25</x:f>
        <x:v>0</x:v>
      </x:c>
      <x:c r="AF16" s="275">
        <x:f>'PL2026(RS)'!AF16*KRWRSD25</x:f>
        <x:v>0</x:v>
      </x:c>
      <x:c r="AG16" s="275">
        <x:f>'PL2026(RS)'!AG16*KRWRSD25</x:f>
        <x:v>0</x:v>
      </x:c>
      <x:c r="AH16" s="275">
        <x:f>'PL2026(RS)'!AH16*KRWRSD25</x:f>
        <x:v>0</x:v>
      </x:c>
    </x:row>
    <x:row r="17" spans="1:34">
      <x:c r="B17" s="20" t="s">
        <x:v>255</x:v>
      </x:c>
      <x:c r="C17" s="39" t="s">
        <x:v>77</x:v>
      </x:c>
      <x:c r="G17" s="276">
        <x:f>'PL2026(RS)'!G17*KRWRSD24</x:f>
        <x:v>0</x:v>
      </x:c>
      <x:c r="H17" s="276">
        <x:f>'PL2026(RS)'!H17*KRWRSD24</x:f>
        <x:v>0</x:v>
      </x:c>
      <x:c r="I17" s="276">
        <x:f>'PL2026(RS)'!I17*KRWRSD24</x:f>
        <x:v>0</x:v>
      </x:c>
      <x:c r="J17" s="276">
        <x:f>'PL2026(RS)'!J17*KRWRSD24</x:f>
        <x:v>0</x:v>
      </x:c>
      <x:c r="K17" s="275">
        <x:f>'PL2026(RS)'!K17*KRWRSD24</x:f>
        <x:v>0</x:v>
      </x:c>
      <x:c r="L17" s="275">
        <x:f>'PL2026(RS)'!L17*KRWRSD24</x:f>
        <x:v>0</x:v>
      </x:c>
      <x:c r="M17" s="275">
        <x:f>'PL2026(RS)'!M17*KRWRSD24</x:f>
        <x:v>0</x:v>
      </x:c>
      <x:c r="N17" s="275">
        <x:f>'PL2026(RS)'!N17*KRWRSD24</x:f>
        <x:v>0</x:v>
      </x:c>
      <x:c r="O17" s="275">
        <x:f>'PL2026(RS)'!O17*KRWRSD24</x:f>
        <x:v>0</x:v>
      </x:c>
      <x:c r="P17" s="275">
        <x:f>'PL2026(RS)'!P17*KRWRSD24</x:f>
        <x:v>0</x:v>
      </x:c>
      <x:c r="Q17" s="275">
        <x:f>'PL2026(RS)'!Q17*KRWRSD24</x:f>
        <x:v>0</x:v>
      </x:c>
      <x:c r="R17" s="275">
        <x:f>'PL2026(RS)'!R17*KRWRSD24</x:f>
        <x:v>0</x:v>
      </x:c>
      <x:c r="S17" s="275">
        <x:f>'PL2026(RS)'!S17*KRWRSD24</x:f>
        <x:v>0</x:v>
      </x:c>
      <x:c r="V17" s="276">
        <x:f>'PL2026(RS)'!V17*KRWRSD25</x:f>
        <x:v>0</x:v>
      </x:c>
      <x:c r="W17" s="276">
        <x:f>'PL2026(RS)'!W17*KRWRSD25</x:f>
        <x:v>0</x:v>
      </x:c>
      <x:c r="X17" s="276">
        <x:f>'PL2026(RS)'!X17*KRWRSD25</x:f>
        <x:v>0</x:v>
      </x:c>
      <x:c r="Y17" s="276">
        <x:f>'PL2026(RS)'!Y17*KRWRSD25</x:f>
        <x:v>0</x:v>
      </x:c>
      <x:c r="Z17" s="275">
        <x:f>'PL2026(RS)'!Z17*KRWRSD25</x:f>
        <x:v>0</x:v>
      </x:c>
      <x:c r="AA17" s="275">
        <x:f>'PL2026(RS)'!AA17*KRWRSD25</x:f>
        <x:v>0</x:v>
      </x:c>
      <x:c r="AB17" s="275">
        <x:f>'PL2026(RS)'!AB17*KRWRSD25</x:f>
        <x:v>0</x:v>
      </x:c>
      <x:c r="AC17" s="275">
        <x:f>'PL2026(RS)'!AC17*KRWRSD25</x:f>
        <x:v>0</x:v>
      </x:c>
      <x:c r="AD17" s="275">
        <x:f>'PL2026(RS)'!AD17*KRWRSD25</x:f>
        <x:v>0</x:v>
      </x:c>
      <x:c r="AE17" s="275">
        <x:f>'PL2026(RS)'!AE17*KRWRSD25</x:f>
        <x:v>0</x:v>
      </x:c>
      <x:c r="AF17" s="275">
        <x:f>'PL2026(RS)'!AF17*KRWRSD25</x:f>
        <x:v>0</x:v>
      </x:c>
      <x:c r="AG17" s="275">
        <x:f>'PL2026(RS)'!AG17*KRWRSD25</x:f>
        <x:v>0</x:v>
      </x:c>
      <x:c r="AH17" s="275">
        <x:f>'PL2026(RS)'!AH17*KRWRSD25</x:f>
        <x:v>0</x:v>
      </x:c>
    </x:row>
    <x:row r="18" spans="1:34">
      <x:c r="B18" s="20" t="s">
        <x:v>256</x:v>
      </x:c>
      <x:c r="C18" s="35">
        <x:v>605901</x:v>
      </x:c>
      <x:c r="D18" s="21">
        <x:v>212311843.06999999</x:v>
      </x:c>
      <x:c r="G18" s="276">
        <x:f>'PL2026(RS)'!G18*KRWRSD24</x:f>
        <x:v>261984263.12499997</x:v>
      </x:c>
      <x:c r="H18" s="276">
        <x:f>'PL2026(RS)'!H18*KRWRSD24</x:f>
        <x:v>55864035.5</x:v>
      </x:c>
      <x:c r="I18" s="276">
        <x:f>'PL2026(RS)'!I18*KRWRSD24</x:f>
        <x:v>71430146.875</x:v>
      </x:c>
      <x:c r="J18" s="276">
        <x:f>'PL2026(RS)'!J18*KRWRSD24</x:f>
        <x:v>59715493.999999993</x:v>
      </x:c>
      <x:c r="K18" s="275">
        <x:f>'PL2026(RS)'!K18*KRWRSD24</x:f>
        <x:v>0</x:v>
      </x:c>
      <x:c r="L18" s="275">
        <x:f>'PL2026(RS)'!L18*KRWRSD24</x:f>
        <x:v>0</x:v>
      </x:c>
      <x:c r="M18" s="275">
        <x:f>'PL2026(RS)'!M18*KRWRSD24</x:f>
        <x:v>0</x:v>
      </x:c>
      <x:c r="N18" s="275">
        <x:f>'PL2026(RS)'!N18*KRWRSD24</x:f>
        <x:v>0</x:v>
      </x:c>
      <x:c r="O18" s="275">
        <x:f>'PL2026(RS)'!O18*KRWRSD24</x:f>
        <x:v>0</x:v>
      </x:c>
      <x:c r="P18" s="275">
        <x:f>'PL2026(RS)'!P18*KRWRSD24</x:f>
        <x:v>0</x:v>
      </x:c>
      <x:c r="Q18" s="275">
        <x:f>'PL2026(RS)'!Q18*KRWRSD24</x:f>
        <x:v>3932397.2500000149</x:v>
      </x:c>
      <x:c r="R18" s="275">
        <x:f>'PL2026(RS)'!R18*KRWRSD24</x:f>
        <x:v>35521094.749999978</x:v>
      </x:c>
      <x:c r="S18" s="275">
        <x:f>'PL2026(RS)'!S18*KRWRSD24</x:f>
        <x:v>35521094.749999978</x:v>
      </x:c>
      <x:c r="V18" s="276">
        <x:f>'PL2026(RS)'!V18*KRWRSD25</x:f>
        <x:v>0</x:v>
      </x:c>
      <x:c r="W18" s="276">
        <x:f>'PL2026(RS)'!W18*KRWRSD25</x:f>
        <x:v>0</x:v>
      </x:c>
      <x:c r="X18" s="276">
        <x:f>'PL2026(RS)'!X18*KRWRSD25</x:f>
        <x:v>0</x:v>
      </x:c>
      <x:c r="Y18" s="276">
        <x:f>'PL2026(RS)'!Y18*KRWRSD25</x:f>
        <x:v>0</x:v>
      </x:c>
      <x:c r="Z18" s="276">
        <x:f>'PL2026(RS)'!Z18*KRWRSD25</x:f>
        <x:v>0</x:v>
      </x:c>
      <x:c r="AA18" s="276">
        <x:f>'PL2026(RS)'!AA18*KRWRSD25</x:f>
        <x:v>0</x:v>
      </x:c>
      <x:c r="AB18" s="276">
        <x:f>'PL2026(RS)'!AB18*KRWRSD25</x:f>
        <x:v>0</x:v>
      </x:c>
      <x:c r="AC18" s="276">
        <x:f>'PL2026(RS)'!AC18*KRWRSD25</x:f>
        <x:v>0</x:v>
      </x:c>
      <x:c r="AD18" s="276">
        <x:f>'PL2026(RS)'!AD18*KRWRSD25</x:f>
        <x:v>0</x:v>
      </x:c>
      <x:c r="AE18" s="276">
        <x:f>'PL2026(RS)'!AE18*KRWRSD25</x:f>
        <x:v>0</x:v>
      </x:c>
      <x:c r="AF18" s="276">
        <x:f>'PL2026(RS)'!AF18*KRWRSD25</x:f>
        <x:v>0</x:v>
      </x:c>
      <x:c r="AG18" s="276">
        <x:f>'PL2026(RS)'!AG18*KRWRSD25</x:f>
        <x:v>0</x:v>
      </x:c>
      <x:c r="AH18" s="276">
        <x:f>'PL2026(RS)'!AH18*KRWRSD25</x:f>
        <x:v>0</x:v>
      </x:c>
    </x:row>
    <x:row r="19" spans="1:34">
      <x:c r="A19" s="32" t="s">
        <x:v>257</x:v>
      </x:c>
      <x:c r="B19" s="32" t="s">
        <x:v>78</x:v>
      </x:c>
      <x:c r="C19" s="32"/>
      <x:c r="D19" s="33">
        <x:v>265493212.40000004</x:v>
      </x:c>
      <x:c r="E19" s="33"/>
      <x:c r="F19" s="33"/>
      <x:c r="G19" s="274">
        <x:f>'PL2026(RS)'!G19*KRWRSD24</x:f>
        <x:v>202549063.875</x:v>
      </x:c>
      <x:c r="H19" s="274">
        <x:f>'PL2026(RS)'!H19*KRWRSD24</x:f>
        <x:v>508062.5</x:v>
      </x:c>
      <x:c r="I19" s="274">
        <x:f>'PL2026(RS)'!I19*KRWRSD24</x:f>
        <x:v>3484855.5</x:v>
      </x:c>
      <x:c r="J19" s="274">
        <x:f>'PL2026(RS)'!J19*KRWRSD24</x:f>
        <x:v>970187.5</x:v>
      </x:c>
      <x:c r="K19" s="277">
        <x:f>'PL2026(RS)'!K19*KRWRSD24</x:f>
        <x:v>1008963.25</x:v>
      </x:c>
      <x:c r="L19" s="277">
        <x:f>'PL2026(RS)'!L19*KRWRSD24</x:f>
        <x:v>88604281.75</x:v>
      </x:c>
      <x:c r="M19" s="277">
        <x:f>'PL2026(RS)'!M19*KRWRSD24</x:f>
        <x:v>2706139.9999999995</x:v>
      </x:c>
      <x:c r="N19" s="277">
        <x:f>'PL2026(RS)'!N19*KRWRSD24</x:f>
        <x:v>3050785.0000000005</x:v>
      </x:c>
      <x:c r="O19" s="277">
        <x:f>'PL2026(RS)'!O19*KRWRSD24</x:f>
        <x:v>83855911.875</x:v>
      </x:c>
      <x:c r="P19" s="277">
        <x:f>'PL2026(RS)'!P19*KRWRSD24</x:f>
        <x:v>2593481.7500000005</x:v>
      </x:c>
      <x:c r="Q19" s="277">
        <x:f>'PL2026(RS)'!Q19*KRWRSD24</x:f>
        <x:v>777125</x:v>
      </x:c>
      <x:c r="R19" s="277">
        <x:f>'PL2026(RS)'!R19*KRWRSD24</x:f>
        <x:v>7494634.8749999888</x:v>
      </x:c>
      <x:c r="S19" s="277">
        <x:f>'PL2026(RS)'!S19*KRWRSD24</x:f>
        <x:v>7494634.8749999888</x:v>
      </x:c>
      <x:c r="V19" s="274">
        <x:f>'PL2026(RS)'!V19*KRWRSD25</x:f>
        <x:v>0</x:v>
      </x:c>
      <x:c r="W19" s="274">
        <x:f>'PL2026(RS)'!W19*KRWRSD25</x:f>
        <x:v>0</x:v>
      </x:c>
      <x:c r="X19" s="274">
        <x:f>'PL2026(RS)'!X19*KRWRSD25</x:f>
        <x:v>0</x:v>
      </x:c>
      <x:c r="Y19" s="274">
        <x:f>'PL2026(RS)'!Y19*KRWRSD25</x:f>
        <x:v>0</x:v>
      </x:c>
      <x:c r="Z19" s="274">
        <x:f>'PL2026(RS)'!Z19*KRWRSD25</x:f>
        <x:v>0</x:v>
      </x:c>
      <x:c r="AA19" s="274">
        <x:f>'PL2026(RS)'!AA19*KRWRSD25</x:f>
        <x:v>0</x:v>
      </x:c>
      <x:c r="AB19" s="274">
        <x:f>'PL2026(RS)'!AB19*KRWRSD25</x:f>
        <x:v>0</x:v>
      </x:c>
      <x:c r="AC19" s="274">
        <x:f>'PL2026(RS)'!AC19*KRWRSD25</x:f>
        <x:v>0</x:v>
      </x:c>
      <x:c r="AD19" s="274">
        <x:f>'PL2026(RS)'!AD19*KRWRSD25</x:f>
        <x:v>0</x:v>
      </x:c>
      <x:c r="AE19" s="274">
        <x:f>'PL2026(RS)'!AE19*KRWRSD25</x:f>
        <x:v>0</x:v>
      </x:c>
      <x:c r="AF19" s="274">
        <x:f>'PL2026(RS)'!AF19*KRWRSD25</x:f>
        <x:v>0</x:v>
      </x:c>
      <x:c r="AG19" s="274">
        <x:f>'PL2026(RS)'!AG19*KRWRSD25</x:f>
        <x:v>0</x:v>
      </x:c>
      <x:c r="AH19" s="274">
        <x:f>'PL2026(RS)'!AH19*KRWRSD25</x:f>
        <x:v>0</x:v>
      </x:c>
    </x:row>
    <x:row r="20" spans="1:34">
      <x:c r="A20" s="20" t="s">
        <x:v>79</x:v>
      </x:c>
      <x:c r="B20" s="20" t="s">
        <x:v>80</x:v>
      </x:c>
      <x:c r="C20" s="35">
        <x:v>613100</x:v>
      </x:c>
      <x:c r="D20" s="21">
        <x:v>172911331.61000001</x:v>
      </x:c>
      <x:c r="G20" s="276">
        <x:f>'PL2026(RS)'!G20*KRWRSD24</x:f>
        <x:v>1309445.875</x:v>
      </x:c>
      <x:c r="H20" s="276">
        <x:f>'PL2026(RS)'!H20*KRWRSD24</x:f>
        <x:v>0</x:v>
      </x:c>
      <x:c r="I20" s="276">
        <x:f>'PL2026(RS)'!I20*KRWRSD24</x:f>
        <x:v>542802.25</x:v>
      </x:c>
      <x:c r="J20" s="276">
        <x:f>'PL2026(RS)'!J20*KRWRSD24</x:f>
        <x:v>0</x:v>
      </x:c>
      <x:c r="K20" s="275">
        <x:f>'PL2026(RS)'!K20*KRWRSD24</x:f>
        <x:v>384338.25000000006</x:v>
      </x:c>
      <x:c r="L20" s="275">
        <x:f>'PL2026(RS)'!L20*KRWRSD24</x:f>
        <x:v>0</x:v>
      </x:c>
      <x:c r="M20" s="275">
        <x:f>'PL2026(RS)'!M20*KRWRSD24</x:f>
        <x:v>0</x:v>
      </x:c>
      <x:c r="N20" s="275">
        <x:f>'PL2026(RS)'!N20*KRWRSD24</x:f>
        <x:v>0</x:v>
      </x:c>
      <x:c r="O20" s="275">
        <x:f>'PL2026(RS)'!O20*KRWRSD24</x:f>
        <x:v>382305.37499999988</x:v>
      </x:c>
      <x:c r="P20" s="275">
        <x:f>'PL2026(RS)'!P20*KRWRSD24</x:f>
        <x:v>0</x:v>
      </x:c>
      <x:c r="Q20" s="275">
        <x:f>'PL2026(RS)'!Q20*KRWRSD24</x:f>
        <x:v>0</x:v>
      </x:c>
      <x:c r="R20" s="275">
        <x:f>'PL2026(RS)'!R20*KRWRSD24</x:f>
        <x:v>0</x:v>
      </x:c>
      <x:c r="S20" s="275">
        <x:f>'PL2026(RS)'!S20*KRWRSD24</x:f>
        <x:v>0</x:v>
      </x:c>
      <x:c r="V20" s="276">
        <x:f>'PL2026(RS)'!V20*KRWRSD25</x:f>
        <x:v>0</x:v>
      </x:c>
      <x:c r="W20" s="276">
        <x:f>'PL2026(RS)'!W20*KRWRSD25</x:f>
        <x:v>0</x:v>
      </x:c>
      <x:c r="X20" s="276">
        <x:f>'PL2026(RS)'!X20*KRWRSD25</x:f>
        <x:v>0</x:v>
      </x:c>
      <x:c r="Y20" s="276">
        <x:f>'PL2026(RS)'!Y20*KRWRSD25</x:f>
        <x:v>0</x:v>
      </x:c>
      <x:c r="Z20" s="275">
        <x:f>'PL2026(RS)'!Z20*KRWRSD25</x:f>
        <x:v>0</x:v>
      </x:c>
      <x:c r="AA20" s="275">
        <x:f>'PL2026(RS)'!AA20*KRWRSD25</x:f>
        <x:v>0</x:v>
      </x:c>
      <x:c r="AB20" s="275">
        <x:f>'PL2026(RS)'!AB20*KRWRSD25</x:f>
        <x:v>0</x:v>
      </x:c>
      <x:c r="AC20" s="275">
        <x:f>'PL2026(RS)'!AC20*KRWRSD25</x:f>
        <x:v>0</x:v>
      </x:c>
      <x:c r="AD20" s="275">
        <x:f>'PL2026(RS)'!AD20*KRWRSD25</x:f>
        <x:v>0</x:v>
      </x:c>
      <x:c r="AE20" s="275">
        <x:f>'PL2026(RS)'!AE20*KRWRSD25</x:f>
        <x:v>0</x:v>
      </x:c>
      <x:c r="AF20" s="275">
        <x:f>'PL2026(RS)'!AF20*KRWRSD25</x:f>
        <x:v>0</x:v>
      </x:c>
      <x:c r="AG20" s="275">
        <x:f>'PL2026(RS)'!AG20*KRWRSD25</x:f>
        <x:v>0</x:v>
      </x:c>
      <x:c r="AH20" s="275">
        <x:f>'PL2026(RS)'!AH20*KRWRSD25</x:f>
        <x:v>0</x:v>
      </x:c>
    </x:row>
    <x:row r="21" spans="1:34">
      <x:c r="A21" s="20" t="s">
        <x:v>81</x:v>
      </x:c>
      <x:c r="B21" s="20" t="s">
        <x:v>82</x:v>
      </x:c>
      <x:c r="C21" s="35" t="s">
        <x:v>258</x:v>
      </x:c>
      <x:c r="D21" s="21">
        <x:v>2589065.33</x:v>
      </x:c>
      <x:c r="G21" s="276">
        <x:f>'PL2026(RS)'!G21*KRWRSD24</x:f>
        <x:v>0</x:v>
      </x:c>
      <x:c r="H21" s="276">
        <x:f>'PL2026(RS)'!H21*KRWRSD24</x:f>
        <x:v>0</x:v>
      </x:c>
      <x:c r="I21" s="276">
        <x:f>'PL2026(RS)'!I21*KRWRSD24</x:f>
        <x:v>0</x:v>
      </x:c>
      <x:c r="J21" s="276">
        <x:f>'PL2026(RS)'!J21*KRWRSD24</x:f>
        <x:v>0</x:v>
      </x:c>
      <x:c r="K21" s="275">
        <x:f>'PL2026(RS)'!K21*KRWRSD24</x:f>
        <x:v>0</x:v>
      </x:c>
      <x:c r="L21" s="275">
        <x:f>'PL2026(RS)'!L21*KRWRSD24</x:f>
        <x:v>0</x:v>
      </x:c>
      <x:c r="M21" s="275">
        <x:f>'PL2026(RS)'!M21*KRWRSD24</x:f>
        <x:v>0</x:v>
      </x:c>
      <x:c r="N21" s="275">
        <x:f>'PL2026(RS)'!N21*KRWRSD24</x:f>
        <x:v>0</x:v>
      </x:c>
      <x:c r="O21" s="275">
        <x:f>'PL2026(RS)'!O21*KRWRSD24</x:f>
        <x:v>0</x:v>
      </x:c>
      <x:c r="P21" s="275">
        <x:f>'PL2026(RS)'!P21*KRWRSD24</x:f>
        <x:v>0</x:v>
      </x:c>
      <x:c r="Q21" s="275">
        <x:f>'PL2026(RS)'!Q21*KRWRSD24</x:f>
        <x:v>0</x:v>
      </x:c>
      <x:c r="R21" s="275">
        <x:f>'PL2026(RS)'!R21*KRWRSD24</x:f>
        <x:v>0</x:v>
      </x:c>
      <x:c r="S21" s="275">
        <x:f>'PL2026(RS)'!S21*KRWRSD24</x:f>
        <x:v>0</x:v>
      </x:c>
      <x:c r="V21" s="276">
        <x:f>'PL2026(RS)'!V21*KRWRSD25</x:f>
        <x:v>0</x:v>
      </x:c>
      <x:c r="W21" s="276">
        <x:f>'PL2026(RS)'!W21*KRWRSD25</x:f>
        <x:v>0</x:v>
      </x:c>
      <x:c r="X21" s="276">
        <x:f>'PL2026(RS)'!X21*KRWRSD25</x:f>
        <x:v>0</x:v>
      </x:c>
      <x:c r="Y21" s="276">
        <x:f>'PL2026(RS)'!Y21*KRWRSD25</x:f>
        <x:v>0</x:v>
      </x:c>
      <x:c r="Z21" s="275">
        <x:f>'PL2026(RS)'!Z21*KRWRSD25</x:f>
        <x:v>0</x:v>
      </x:c>
      <x:c r="AA21" s="275">
        <x:f>'PL2026(RS)'!AA21*KRWRSD25</x:f>
        <x:v>0</x:v>
      </x:c>
      <x:c r="AB21" s="275">
        <x:f>'PL2026(RS)'!AB21*KRWRSD25</x:f>
        <x:v>0</x:v>
      </x:c>
      <x:c r="AC21" s="275">
        <x:f>'PL2026(RS)'!AC21*KRWRSD25</x:f>
        <x:v>0</x:v>
      </x:c>
      <x:c r="AD21" s="275">
        <x:f>'PL2026(RS)'!AD21*KRWRSD25</x:f>
        <x:v>0</x:v>
      </x:c>
      <x:c r="AE21" s="275">
        <x:f>'PL2026(RS)'!AE21*KRWRSD25</x:f>
        <x:v>0</x:v>
      </x:c>
      <x:c r="AF21" s="275">
        <x:f>'PL2026(RS)'!AF21*KRWRSD25</x:f>
        <x:v>0</x:v>
      </x:c>
      <x:c r="AG21" s="275">
        <x:f>'PL2026(RS)'!AG21*KRWRSD25</x:f>
        <x:v>0</x:v>
      </x:c>
      <x:c r="AH21" s="275">
        <x:f>'PL2026(RS)'!AH21*KRWRSD25</x:f>
        <x:v>0</x:v>
      </x:c>
    </x:row>
    <x:row r="22" spans="1:34">
      <x:c r="A22" s="20" t="s">
        <x:v>81</x:v>
      </x:c>
      <x:c r="B22" s="20" t="s">
        <x:v>82</x:v>
      </x:c>
      <x:c r="C22" s="35">
        <x:v>659000</x:v>
      </x:c>
      <x:c r="D22" s="21">
        <x:v>2589065.33</x:v>
      </x:c>
      <x:c r="G22" s="276">
        <x:f>'PL2026(RS)'!G22*KRWRSD24</x:f>
        <x:v>113282523.74999999</x:v>
      </x:c>
      <x:c r="H22" s="276">
        <x:f>'PL2026(RS)'!H22*KRWRSD24</x:f>
        <x:v>508062.5</x:v>
      </x:c>
      <x:c r="I22" s="276">
        <x:f>'PL2026(RS)'!I22*KRWRSD24</x:f>
        <x:v>2942053.25</x:v>
      </x:c>
      <x:c r="J22" s="276">
        <x:f>'PL2026(RS)'!J22*KRWRSD24</x:f>
        <x:v>970187.5</x:v>
      </x:c>
      <x:c r="K22" s="275">
        <x:f>'PL2026(RS)'!K22*KRWRSD24</x:f>
        <x:v>624625</x:v>
      </x:c>
      <x:c r="L22" s="275">
        <x:f>'PL2026(RS)'!L22*KRWRSD24</x:f>
        <x:v>647187.5</x:v>
      </x:c>
      <x:c r="M22" s="275">
        <x:f>'PL2026(RS)'!M22*KRWRSD24</x:f>
        <x:v>2706139.9999999995</x:v>
      </x:c>
      <x:c r="N22" s="275">
        <x:f>'PL2026(RS)'!N22*KRWRSD24</x:f>
        <x:v>3050785.0000000005</x:v>
      </x:c>
      <x:c r="O22" s="275">
        <x:f>'PL2026(RS)'!O22*KRWRSD24</x:f>
        <x:v>83473606.5</x:v>
      </x:c>
      <x:c r="P22" s="275">
        <x:f>'PL2026(RS)'!P22*KRWRSD24</x:f>
        <x:v>2593481.7500000005</x:v>
      </x:c>
      <x:c r="Q22" s="275">
        <x:f>'PL2026(RS)'!Q22*KRWRSD24</x:f>
        <x:v>777125</x:v>
      </x:c>
      <x:c r="R22" s="275">
        <x:f>'PL2026(RS)'!R22*KRWRSD24</x:f>
        <x:v>7494634.8749999888</x:v>
      </x:c>
      <x:c r="S22" s="275">
        <x:f>'PL2026(RS)'!S22*KRWRSD24</x:f>
        <x:v>7494634.8749999888</x:v>
      </x:c>
      <x:c r="V22" s="276">
        <x:f>'PL2026(RS)'!V22*KRWRSD25</x:f>
        <x:v>0</x:v>
      </x:c>
      <x:c r="W22" s="276">
        <x:f>'PL2026(RS)'!W22*KRWRSD25</x:f>
        <x:v>0</x:v>
      </x:c>
      <x:c r="X22" s="276">
        <x:f>'PL2026(RS)'!X22*KRWRSD25</x:f>
        <x:v>0</x:v>
      </x:c>
      <x:c r="Y22" s="276">
        <x:f>'PL2026(RS)'!Y22*KRWRSD25</x:f>
        <x:v>0</x:v>
      </x:c>
      <x:c r="Z22" s="275">
        <x:f>'PL2026(RS)'!Z22*KRWRSD25</x:f>
        <x:v>0</x:v>
      </x:c>
      <x:c r="AA22" s="275">
        <x:f>'PL2026(RS)'!AA22*KRWRSD25</x:f>
        <x:v>0</x:v>
      </x:c>
      <x:c r="AB22" s="275">
        <x:f>'PL2026(RS)'!AB22*KRWRSD25</x:f>
        <x:v>0</x:v>
      </x:c>
      <x:c r="AC22" s="275">
        <x:f>'PL2026(RS)'!AC22*KRWRSD25</x:f>
        <x:v>0</x:v>
      </x:c>
      <x:c r="AD22" s="275">
        <x:f>'PL2026(RS)'!AD22*KRWRSD25</x:f>
        <x:v>0</x:v>
      </x:c>
      <x:c r="AE22" s="275">
        <x:f>'PL2026(RS)'!AE22*KRWRSD25</x:f>
        <x:v>0</x:v>
      </x:c>
      <x:c r="AF22" s="275">
        <x:f>'PL2026(RS)'!AF22*KRWRSD25</x:f>
        <x:v>0</x:v>
      </x:c>
      <x:c r="AG22" s="275">
        <x:f>'PL2026(RS)'!AG22*KRWRSD25</x:f>
        <x:v>0</x:v>
      </x:c>
      <x:c r="AH22" s="275">
        <x:f>'PL2026(RS)'!AH22*KRWRSD25</x:f>
        <x:v>0</x:v>
      </x:c>
    </x:row>
    <x:row r="23" spans="1:34">
      <x:c r="A23" s="20" t="s">
        <x:v>83</x:v>
      </x:c>
      <x:c r="B23" s="20" t="s">
        <x:v>84</x:v>
      </x:c>
      <x:c r="C23" s="35">
        <x:v>649000</x:v>
      </x:c>
      <x:c r="D23" s="21">
        <x:v>89992815.459999993</x:v>
      </x:c>
      <x:c r="G23" s="276">
        <x:f>'PL2026(RS)'!G23*KRWRSD24</x:f>
        <x:v>87957094.25</x:v>
      </x:c>
      <x:c r="H23" s="276">
        <x:f>'PL2026(RS)'!H23*KRWRSD24</x:f>
        <x:v>0</x:v>
      </x:c>
      <x:c r="I23" s="276">
        <x:f>'PL2026(RS)'!I23*KRWRSD24</x:f>
        <x:v>0</x:v>
      </x:c>
      <x:c r="J23" s="276">
        <x:f>'PL2026(RS)'!J23*KRWRSD24</x:f>
        <x:v>0</x:v>
      </x:c>
      <x:c r="K23" s="275">
        <x:f>'PL2026(RS)'!K23*KRWRSD24</x:f>
        <x:v>0</x:v>
      </x:c>
      <x:c r="L23" s="275">
        <x:f>'PL2026(RS)'!L23*KRWRSD24</x:f>
        <x:v>87957094.25</x:v>
      </x:c>
      <x:c r="M23" s="275">
        <x:f>'PL2026(RS)'!M23*KRWRSD24</x:f>
        <x:v>0</x:v>
      </x:c>
      <x:c r="N23" s="275">
        <x:f>'PL2026(RS)'!N23*KRWRSD24</x:f>
        <x:v>0</x:v>
      </x:c>
      <x:c r="O23" s="275">
        <x:f>'PL2026(RS)'!O23*KRWRSD24</x:f>
        <x:v>0</x:v>
      </x:c>
      <x:c r="P23" s="275">
        <x:f>'PL2026(RS)'!P23*KRWRSD24</x:f>
        <x:v>0</x:v>
      </x:c>
      <x:c r="Q23" s="275">
        <x:f>'PL2026(RS)'!Q23*KRWRSD24</x:f>
        <x:v>0</x:v>
      </x:c>
      <x:c r="R23" s="275">
        <x:f>'PL2026(RS)'!R23*KRWRSD24</x:f>
        <x:v>0</x:v>
      </x:c>
      <x:c r="S23" s="275">
        <x:f>'PL2026(RS)'!S23*KRWRSD24</x:f>
        <x:v>0</x:v>
      </x:c>
      <x:c r="V23" s="276">
        <x:f>'PL2026(RS)'!V23*KRWRSD25</x:f>
        <x:v>0</x:v>
      </x:c>
      <x:c r="W23" s="276">
        <x:f>'PL2026(RS)'!W23*KRWRSD25</x:f>
        <x:v>0</x:v>
      </x:c>
      <x:c r="X23" s="276">
        <x:f>'PL2026(RS)'!X23*KRWRSD25</x:f>
        <x:v>0</x:v>
      </x:c>
      <x:c r="Y23" s="276">
        <x:f>'PL2026(RS)'!Y23*KRWRSD25</x:f>
        <x:v>0</x:v>
      </x:c>
      <x:c r="Z23" s="275">
        <x:f>'PL2026(RS)'!Z23*KRWRSD25</x:f>
        <x:v>0</x:v>
      </x:c>
      <x:c r="AA23" s="275">
        <x:f>'PL2026(RS)'!AA23*KRWRSD25</x:f>
        <x:v>0</x:v>
      </x:c>
      <x:c r="AB23" s="275">
        <x:f>'PL2026(RS)'!AB23*KRWRSD25</x:f>
        <x:v>0</x:v>
      </x:c>
      <x:c r="AC23" s="275">
        <x:f>'PL2026(RS)'!AC23*KRWRSD25</x:f>
        <x:v>0</x:v>
      </x:c>
      <x:c r="AD23" s="275">
        <x:f>'PL2026(RS)'!AD23*KRWRSD25</x:f>
        <x:v>0</x:v>
      </x:c>
      <x:c r="AE23" s="275">
        <x:f>'PL2026(RS)'!AE23*KRWRSD25</x:f>
        <x:v>0</x:v>
      </x:c>
      <x:c r="AF23" s="275">
        <x:f>'PL2026(RS)'!AF23*KRWRSD25</x:f>
        <x:v>0</x:v>
      </x:c>
      <x:c r="AG23" s="275">
        <x:f>'PL2026(RS)'!AG23*KRWRSD25</x:f>
        <x:v>0</x:v>
      </x:c>
      <x:c r="AH23" s="275">
        <x:f>'PL2026(RS)'!AH23*KRWRSD25</x:f>
        <x:v>0</x:v>
      </x:c>
    </x:row>
    <x:row r="24" spans="1:34">
      <x:c r="A24" s="29" t="s">
        <x:v>85</x:v>
      </x:c>
      <x:c r="B24" s="29" t="s">
        <x:v>86</x:v>
      </x:c>
      <x:c r="C24" s="29"/>
      <x:c r="D24" s="30">
        <x:v>3397717452.775423</x:v>
      </x:c>
      <x:c r="E24" s="30"/>
      <x:c r="F24" s="30"/>
      <x:c r="G24" s="273">
        <x:f>'PL2026(RS)'!G24*KRWRSD24</x:f>
        <x:v>34519076968.771698</x:v>
      </x:c>
      <x:c r="H24" s="273">
        <x:f>'PL2026(RS)'!H24*KRWRSD24</x:f>
        <x:v>3484004147.2730174</x:v>
      </x:c>
      <x:c r="I24" s="273">
        <x:f>'PL2026(RS)'!I24*KRWRSD24</x:f>
        <x:v>2533960202.4197168</x:v>
      </x:c>
      <x:c r="J24" s="273">
        <x:f>'PL2026(RS)'!J24*KRWRSD24</x:f>
        <x:v>2838119679.4899125</x:v>
      </x:c>
      <x:c r="K24" s="278">
        <x:f>'PL2026(RS)'!K24*KRWRSD24</x:f>
        <x:v>2103382303.0788989</x:v>
      </x:c>
      <x:c r="L24" s="278">
        <x:f>'PL2026(RS)'!L24*KRWRSD24</x:f>
        <x:v>1988037039.7512589</x:v>
      </x:c>
      <x:c r="M24" s="278">
        <x:f>'PL2026(RS)'!M24*KRWRSD24</x:f>
        <x:v>2301623659.3402443</x:v>
      </x:c>
      <x:c r="N24" s="278">
        <x:f>'PL2026(RS)'!N24*KRWRSD24</x:f>
        <x:v>2978896197.0837908</x:v>
      </x:c>
      <x:c r="O24" s="278">
        <x:f>'PL2026(RS)'!O24*KRWRSD24</x:f>
        <x:v>3209121624.6309648</x:v>
      </x:c>
      <x:c r="P24" s="278">
        <x:f>'PL2026(RS)'!P24*KRWRSD24</x:f>
        <x:v>3217608051.7870216</x:v>
      </x:c>
      <x:c r="Q24" s="278">
        <x:f>'PL2026(RS)'!Q24*KRWRSD24</x:f>
        <x:v>3206952515.7664833</x:v>
      </x:c>
      <x:c r="R24" s="278">
        <x:f>'PL2026(RS)'!R24*KRWRSD24</x:f>
        <x:v>3334212225.3014121</x:v>
      </x:c>
      <x:c r="S24" s="278">
        <x:f>'PL2026(RS)'!S24*KRWRSD24</x:f>
        <x:v>3323159322.8489699</x:v>
      </x:c>
      <x:c r="V24" s="273">
        <x:f>'PL2026(RS)'!V24*KRWRSD25</x:f>
        <x:v>53430442845.807358</x:v>
      </x:c>
      <x:c r="W24" s="273">
        <x:f>'PL2026(RS)'!W24*KRWRSD25</x:f>
        <x:v>3973383395.5120111</x:v>
      </x:c>
      <x:c r="X24" s="273">
        <x:f>'PL2026(RS)'!X24*KRWRSD25</x:f>
        <x:v>4300748929.136466</x:v>
      </x:c>
      <x:c r="Y24" s="273">
        <x:f>'PL2026(RS)'!Y24*KRWRSD25</x:f>
        <x:v>4697204027.223341</x:v>
      </x:c>
      <x:c r="Z24" s="273">
        <x:f>'PL2026(RS)'!Z24*KRWRSD25</x:f>
        <x:v>4532094464.6922741</x:v>
      </x:c>
      <x:c r="AA24" s="273">
        <x:f>'PL2026(RS)'!AA24*KRWRSD25</x:f>
        <x:v>4625927590.0699692</x:v>
      </x:c>
      <x:c r="AB24" s="273">
        <x:f>'PL2026(RS)'!AB24*KRWRSD25</x:f>
        <x:v>4763407136.1347141</x:v>
      </x:c>
      <x:c r="AC24" s="273">
        <x:f>'PL2026(RS)'!AC24*KRWRSD25</x:f>
        <x:v>3681201629.4269743</x:v>
      </x:c>
      <x:c r="AD24" s="273">
        <x:f>'PL2026(RS)'!AD24*KRWRSD25</x:f>
        <x:v>3312628123.8721261</x:v>
      </x:c>
      <x:c r="AE24" s="273">
        <x:f>'PL2026(RS)'!AE24*KRWRSD25</x:f>
        <x:v>4446524912.766016</x:v>
      </x:c>
      <x:c r="AF24" s="273">
        <x:f>'PL2026(RS)'!AF24*KRWRSD25</x:f>
        <x:v>4914851335.1613388</x:v>
      </x:c>
      <x:c r="AG24" s="273">
        <x:f>'PL2026(RS)'!AG24*KRWRSD25</x:f>
        <x:v>4870871215.4607611</x:v>
      </x:c>
      <x:c r="AH24" s="273">
        <x:f>'PL2026(RS)'!AH24*KRWRSD25</x:f>
        <x:v>5311600086.3513708</x:v>
      </x:c>
    </x:row>
    <x:row r="25" spans="1:34">
      <x:c r="A25" s="41" t="s">
        <x:v>259</x:v>
      </x:c>
      <x:c r="B25" s="41" t="s">
        <x:v>260</x:v>
      </x:c>
      <x:c r="C25" s="41"/>
      <x:c r="D25" s="33">
        <x:v>3026646031.1868601</x:v>
      </x:c>
      <x:c r="E25" s="33"/>
      <x:c r="F25" s="33"/>
      <x:c r="G25" s="272">
        <x:f>'PL2026(RS)'!G25*KRWRSD24</x:f>
        <x:v>34331845327.132179</x:v>
      </x:c>
      <x:c r="H25" s="272">
        <x:f>'PL2026(RS)'!H25*KRWRSD24</x:f>
        <x:v>3433974697.0834808</x:v>
      </x:c>
      <x:c r="I25" s="272">
        <x:f>'PL2026(RS)'!I25*KRWRSD24</x:f>
        <x:v>2468946680.14043</x:v>
      </x:c>
      <x:c r="J25" s="272">
        <x:f>'PL2026(RS)'!J25*KRWRSD24</x:f>
        <x:v>2784085569.446929</x:v>
      </x:c>
      <x:c r="K25" s="271">
        <x:f>'PL2026(RS)'!K25*KRWRSD24</x:f>
        <x:v>2102999826.3563488</x:v>
      </x:c>
      <x:c r="L25" s="271">
        <x:f>'PL2026(RS)'!L25*KRWRSD24</x:f>
        <x:v>1988037116.2112322</x:v>
      </x:c>
      <x:c r="M25" s="271">
        <x:f>'PL2026(RS)'!M25*KRWRSD24</x:f>
        <x:v>2301635795.4542313</x:v>
      </x:c>
      <x:c r="N25" s="271">
        <x:f>'PL2026(RS)'!N25*KRWRSD24</x:f>
        <x:v>2978905312.1766677</x:v>
      </x:c>
      <x:c r="O25" s="271">
        <x:f>'PL2026(RS)'!O25*KRWRSD24</x:f>
        <x:v>3208751412.1921206</x:v>
      </x:c>
      <x:c r="P25" s="271">
        <x:f>'PL2026(RS)'!P25*KRWRSD24</x:f>
        <x:v>3217618564.5043807</x:v>
      </x:c>
      <x:c r="Q25" s="271">
        <x:f>'PL2026(RS)'!Q25*KRWRSD24</x:f>
        <x:v>3205362796.5507526</x:v>
      </x:c>
      <x:c r="R25" s="271">
        <x:f>'PL2026(RS)'!R25*KRWRSD24</x:f>
        <x:v>3318362747.6090236</x:v>
      </x:c>
      <x:c r="S25" s="271">
        <x:f>'PL2026(RS)'!S25*KRWRSD24</x:f>
        <x:v>3323164809.4065814</x:v>
      </x:c>
      <x:c r="V25" s="272">
        <x:f>'PL2026(RS)'!V25*KRWRSD25</x:f>
        <x:v>53430442845.807358</x:v>
      </x:c>
      <x:c r="W25" s="272">
        <x:f>'PL2026(RS)'!W25*KRWRSD25</x:f>
        <x:v>3973383395.5120111</x:v>
      </x:c>
      <x:c r="X25" s="272">
        <x:f>'PL2026(RS)'!X25*KRWRSD25</x:f>
        <x:v>4300748929.136466</x:v>
      </x:c>
      <x:c r="Y25" s="272">
        <x:f>'PL2026(RS)'!Y25*KRWRSD25</x:f>
        <x:v>4697204027.223341</x:v>
      </x:c>
      <x:c r="Z25" s="272">
        <x:f>'PL2026(RS)'!Z25*KRWRSD25</x:f>
        <x:v>4532094464.6922741</x:v>
      </x:c>
      <x:c r="AA25" s="272">
        <x:f>'PL2026(RS)'!AA25*KRWRSD25</x:f>
        <x:v>4625927590.0699692</x:v>
      </x:c>
      <x:c r="AB25" s="272">
        <x:f>'PL2026(RS)'!AB25*KRWRSD25</x:f>
        <x:v>4763407136.1347141</x:v>
      </x:c>
      <x:c r="AC25" s="272">
        <x:f>'PL2026(RS)'!AC25*KRWRSD25</x:f>
        <x:v>3681201629.4269743</x:v>
      </x:c>
      <x:c r="AD25" s="272">
        <x:f>'PL2026(RS)'!AD25*KRWRSD25</x:f>
        <x:v>3312628123.8721261</x:v>
      </x:c>
      <x:c r="AE25" s="272">
        <x:f>'PL2026(RS)'!AE25*KRWRSD25</x:f>
        <x:v>4446524912.766016</x:v>
      </x:c>
      <x:c r="AF25" s="272">
        <x:f>'PL2026(RS)'!AF25*KRWRSD25</x:f>
        <x:v>4914851335.1613388</x:v>
      </x:c>
      <x:c r="AG25" s="272">
        <x:f>'PL2026(RS)'!AG25*KRWRSD25</x:f>
        <x:v>4870871215.4607611</x:v>
      </x:c>
      <x:c r="AH25" s="272">
        <x:f>'PL2026(RS)'!AH25*KRWRSD25</x:f>
        <x:v>5311600086.3513708</x:v>
      </x:c>
    </x:row>
    <x:row r="26" spans="1:34">
      <x:c r="A26" s="44" t="s">
        <x:v>261</x:v>
      </x:c>
      <x:c r="B26" s="44" t="s">
        <x:v>262</x:v>
      </x:c>
      <x:c r="C26" s="44"/>
      <x:c r="D26" s="21">
        <x:v>447672625.1284247</x:v>
      </x:c>
      <x:c r="G26" s="270">
        <x:f>'PL2026(RS)'!G26*KRWRSD24</x:f>
        <x:v>1239383564.7767491</x:v>
      </x:c>
      <x:c r="H26" s="270">
        <x:f>'PL2026(RS)'!H26*KRWRSD24</x:f>
        <x:v>1239383564.7767491</x:v>
      </x:c>
      <x:c r="I26" s="270">
        <x:f>'PL2026(RS)'!I26*KRWRSD24</x:f>
        <x:v>728370957.78388572</x:v>
      </x:c>
      <x:c r="J26" s="270">
        <x:f>'PL2026(RS)'!J26*KRWRSD24</x:f>
        <x:v>1065970217.2127631</x:v>
      </x:c>
      <x:c r="K26" s="269">
        <x:f>'PL2026(RS)'!K26*KRWRSD24</x:f>
        <x:v>1056549624.0400968</x:v>
      </x:c>
      <x:c r="L26" s="269">
        <x:f>'PL2026(RS)'!L26*KRWRSD24</x:f>
        <x:v>1727229981.1795685</x:v>
      </x:c>
      <x:c r="M26" s="269">
        <x:f>'PL2026(RS)'!M26*KRWRSD24</x:f>
        <x:v>2439224791.1653805</x:v>
      </x:c>
      <x:c r="N26" s="269">
        <x:f>'PL2026(RS)'!N26*KRWRSD24</x:f>
        <x:v>2905326199.357492</x:v>
      </x:c>
      <x:c r="O26" s="269">
        <x:f>'PL2026(RS)'!O26*KRWRSD24</x:f>
        <x:v>2363198166.9149022</x:v>
      </x:c>
      <x:c r="P26" s="269">
        <x:f>'PL2026(RS)'!P26*KRWRSD24</x:f>
        <x:v>2114461560.6877222</x:v>
      </x:c>
      <x:c r="Q26" s="269">
        <x:f>'PL2026(RS)'!Q26*KRWRSD24</x:f>
        <x:v>1344836176.5258479</x:v>
      </x:c>
      <x:c r="R26" s="269">
        <x:f>'PL2026(RS)'!R26*KRWRSD24</x:f>
        <x:v>1373022031.6579845</x:v>
      </x:c>
      <x:c r="S26" s="269">
        <x:f>'PL2026(RS)'!S26*KRWRSD24</x:f>
        <x:v>0</x:v>
      </x:c>
      <x:c r="V26" s="270">
        <x:f>'PL2026(RS)'!V26*KRWRSD25</x:f>
        <x:v>0</x:v>
      </x:c>
      <x:c r="W26" s="270">
        <x:f>'PL2026(RS)'!W26*KRWRSD25</x:f>
        <x:v>0</x:v>
      </x:c>
      <x:c r="X26" s="270">
        <x:f>'PL2026(RS)'!X26*KRWRSD25</x:f>
        <x:v>0</x:v>
      </x:c>
      <x:c r="Y26" s="270">
        <x:f>'PL2026(RS)'!Y26*KRWRSD25</x:f>
        <x:v>0</x:v>
      </x:c>
      <x:c r="Z26" s="269">
        <x:f>'PL2026(RS)'!Z26*KRWRSD25</x:f>
        <x:v>0</x:v>
      </x:c>
      <x:c r="AA26" s="269">
        <x:f>'PL2026(RS)'!AA26*KRWRSD25</x:f>
        <x:v>0</x:v>
      </x:c>
      <x:c r="AB26" s="269">
        <x:f>'PL2026(RS)'!AB26*KRWRSD25</x:f>
        <x:v>0</x:v>
      </x:c>
      <x:c r="AC26" s="269">
        <x:f>'PL2026(RS)'!AC26*KRWRSD25</x:f>
        <x:v>0</x:v>
      </x:c>
      <x:c r="AD26" s="269">
        <x:f>'PL2026(RS)'!AD26*KRWRSD25</x:f>
        <x:v>0</x:v>
      </x:c>
      <x:c r="AE26" s="269">
        <x:f>'PL2026(RS)'!AE26*KRWRSD25</x:f>
        <x:v>0</x:v>
      </x:c>
      <x:c r="AF26" s="269">
        <x:f>'PL2026(RS)'!AF26*KRWRSD25</x:f>
        <x:v>0</x:v>
      </x:c>
      <x:c r="AG26" s="269">
        <x:f>'PL2026(RS)'!AG26*KRWRSD25</x:f>
        <x:v>0</x:v>
      </x:c>
      <x:c r="AH26" s="269">
        <x:f>'PL2026(RS)'!AH26*KRWRSD25</x:f>
        <x:v>0</x:v>
      </x:c>
    </x:row>
    <x:row r="27" spans="1:34">
      <x:c r="A27" s="44" t="s">
        <x:v>263</x:v>
      </x:c>
      <x:c r="B27" s="44" t="s">
        <x:v>264</x:v>
      </x:c>
      <x:c r="C27" s="44"/>
      <x:c r="D27" s="21">
        <x:v>2814802177.0205531</x:v>
      </x:c>
      <x:c r="G27" s="276">
        <x:f>'PL2026(RS)'!G27*KRWRSD24</x:f>
        <x:v>34140456697.101341</x:v>
      </x:c>
      <x:c r="H27" s="276">
        <x:f>'PL2026(RS)'!H27*KRWRSD24</x:f>
        <x:v>2922962090.0906177</x:v>
      </x:c>
      <x:c r="I27" s="276">
        <x:f>'PL2026(RS)'!I27*KRWRSD24</x:f>
        <x:v>2814941614.8396173</x:v>
      </x:c>
      <x:c r="J27" s="276">
        <x:f>'PL2026(RS)'!J27*KRWRSD24</x:f>
        <x:v>2777077145.9600558</x:v>
      </x:c>
      <x:c r="K27" s="275">
        <x:f>'PL2026(RS)'!K27*KRWRSD24</x:f>
        <x:v>2776447188.522716</x:v>
      </x:c>
      <x:c r="L27" s="275">
        <x:f>'PL2026(RS)'!L27*KRWRSD24</x:f>
        <x:v>2700172589.5292358</x:v>
      </x:c>
      <x:c r="M27" s="275">
        <x:f>'PL2026(RS)'!M27*KRWRSD24</x:f>
        <x:v>2769786299.4458733</x:v>
      </x:c>
      <x:c r="N27" s="275">
        <x:f>'PL2026(RS)'!N27*KRWRSD24</x:f>
        <x:v>2437782402.1737814</x:v>
      </x:c>
      <x:c r="O27" s="275">
        <x:f>'PL2026(RS)'!O27*KRWRSD24</x:f>
        <x:v>2960518213.6455507</x:v>
      </x:c>
      <x:c r="P27" s="275">
        <x:f>'PL2026(RS)'!P27*KRWRSD24</x:f>
        <x:v>2454705537.1687293</x:v>
      </x:c>
      <x:c r="Q27" s="275">
        <x:f>'PL2026(RS)'!Q27*KRWRSD24</x:f>
        <x:v>3233306535.2590141</x:v>
      </x:c>
      <x:c r="R27" s="275">
        <x:f>'PL2026(RS)'!R27*KRWRSD24</x:f>
        <x:v>2969592271.0595727</x:v>
      </x:c>
      <x:c r="S27" s="275">
        <x:f>'PL2026(RS)'!S27*KRWRSD24</x:f>
        <x:v>3323164809.4065814</x:v>
      </x:c>
      <x:c r="V27" s="276">
        <x:f>'PL2026(RS)'!V27*KRWRSD25</x:f>
        <x:v>53430442845.807358</x:v>
      </x:c>
      <x:c r="W27" s="276">
        <x:f>'PL2026(RS)'!W27*KRWRSD25</x:f>
        <x:v>3973383395.5120111</x:v>
      </x:c>
      <x:c r="X27" s="276">
        <x:f>'PL2026(RS)'!X27*KRWRSD25</x:f>
        <x:v>4300748929.136466</x:v>
      </x:c>
      <x:c r="Y27" s="276">
        <x:f>'PL2026(RS)'!Y27*KRWRSD25</x:f>
        <x:v>4697204027.223341</x:v>
      </x:c>
      <x:c r="Z27" s="275">
        <x:f>'PL2026(RS)'!Z27*KRWRSD25</x:f>
        <x:v>4532094464.6922741</x:v>
      </x:c>
      <x:c r="AA27" s="275">
        <x:f>'PL2026(RS)'!AA27*KRWRSD25</x:f>
        <x:v>4625927590.0699692</x:v>
      </x:c>
      <x:c r="AB27" s="275">
        <x:f>'PL2026(RS)'!AB27*KRWRSD25</x:f>
        <x:v>4763407136.1347141</x:v>
      </x:c>
      <x:c r="AC27" s="275">
        <x:f>'PL2026(RS)'!AC27*KRWRSD25</x:f>
        <x:v>3681201629.4269743</x:v>
      </x:c>
      <x:c r="AD27" s="275">
        <x:f>'PL2026(RS)'!AD27*KRWRSD25</x:f>
        <x:v>3312628123.8721261</x:v>
      </x:c>
      <x:c r="AE27" s="275">
        <x:f>'PL2026(RS)'!AE27*KRWRSD25</x:f>
        <x:v>4446524912.766016</x:v>
      </x:c>
      <x:c r="AF27" s="275">
        <x:f>'PL2026(RS)'!AF27*KRWRSD25</x:f>
        <x:v>4914851335.1613388</x:v>
      </x:c>
      <x:c r="AG27" s="275">
        <x:f>'PL2026(RS)'!AG27*KRWRSD25</x:f>
        <x:v>4870871215.4607611</x:v>
      </x:c>
      <x:c r="AH27" s="275">
        <x:f>'PL2026(RS)'!AH27*KRWRSD25</x:f>
        <x:v>5311600086.3513708</x:v>
      </x:c>
    </x:row>
    <x:row r="28" spans="1:34">
      <x:c r="A28" s="44" t="s">
        <x:v>265</x:v>
      </x:c>
      <x:c r="B28" s="44" t="s">
        <x:v>266</x:v>
      </x:c>
      <x:c r="C28" s="44"/>
      <x:c r="D28" s="21">
        <x:v>0</x:v>
      </x:c>
      <x:c r="G28" s="276">
        <x:f>'PL2026(RS)'!G28*KRWRSD24</x:f>
        <x:v>0</x:v>
      </x:c>
      <x:c r="H28" s="276">
        <x:f>'PL2026(RS)'!H28*KRWRSD24</x:f>
        <x:v>0</x:v>
      </x:c>
      <x:c r="I28" s="276">
        <x:f>'PL2026(RS)'!I28*KRWRSD24</x:f>
        <x:v>0</x:v>
      </x:c>
      <x:c r="J28" s="276">
        <x:f>'PL2026(RS)'!J28*KRWRSD24</x:f>
        <x:v>0</x:v>
      </x:c>
      <x:c r="K28" s="275">
        <x:f>'PL2026(RS)'!K28*KRWRSD24</x:f>
        <x:v>0</x:v>
      </x:c>
      <x:c r="L28" s="275">
        <x:f>'PL2026(RS)'!L28*KRWRSD24</x:f>
        <x:v>0</x:v>
      </x:c>
      <x:c r="M28" s="275">
        <x:f>'PL2026(RS)'!M28*KRWRSD24</x:f>
        <x:v>0</x:v>
      </x:c>
      <x:c r="N28" s="275">
        <x:f>'PL2026(RS)'!N28*KRWRSD24</x:f>
        <x:v>0</x:v>
      </x:c>
      <x:c r="O28" s="275">
        <x:f>'PL2026(RS)'!O28*KRWRSD24</x:f>
        <x:v>0</x:v>
      </x:c>
      <x:c r="P28" s="275">
        <x:f>'PL2026(RS)'!P28*KRWRSD24</x:f>
        <x:v>0</x:v>
      </x:c>
      <x:c r="Q28" s="275">
        <x:f>'PL2026(RS)'!Q28*KRWRSD24</x:f>
        <x:v>0</x:v>
      </x:c>
      <x:c r="R28" s="275">
        <x:f>'PL2026(RS)'!R28*KRWRSD24</x:f>
        <x:v>0</x:v>
      </x:c>
      <x:c r="S28" s="275">
        <x:f>'PL2026(RS)'!S28*KRWRSD24</x:f>
        <x:v>0</x:v>
      </x:c>
      <x:c r="V28" s="276">
        <x:f>'PL2026(RS)'!V28*KRWRSD25</x:f>
        <x:v>0</x:v>
      </x:c>
      <x:c r="W28" s="276">
        <x:f>'PL2026(RS)'!W28*KRWRSD25</x:f>
        <x:v>0</x:v>
      </x:c>
      <x:c r="X28" s="276">
        <x:f>'PL2026(RS)'!X28*KRWRSD25</x:f>
        <x:v>0</x:v>
      </x:c>
      <x:c r="Y28" s="276">
        <x:f>'PL2026(RS)'!Y28*KRWRSD25</x:f>
        <x:v>0</x:v>
      </x:c>
      <x:c r="Z28" s="275">
        <x:f>'PL2026(RS)'!Z28*KRWRSD25</x:f>
        <x:v>0</x:v>
      </x:c>
      <x:c r="AA28" s="275">
        <x:f>'PL2026(RS)'!AA28*KRWRSD25</x:f>
        <x:v>0</x:v>
      </x:c>
      <x:c r="AB28" s="275">
        <x:f>'PL2026(RS)'!AB28*KRWRSD25</x:f>
        <x:v>0</x:v>
      </x:c>
      <x:c r="AC28" s="275">
        <x:f>'PL2026(RS)'!AC28*KRWRSD25</x:f>
        <x:v>0</x:v>
      </x:c>
      <x:c r="AD28" s="275">
        <x:f>'PL2026(RS)'!AD28*KRWRSD25</x:f>
        <x:v>0</x:v>
      </x:c>
      <x:c r="AE28" s="275">
        <x:f>'PL2026(RS)'!AE28*KRWRSD25</x:f>
        <x:v>0</x:v>
      </x:c>
      <x:c r="AF28" s="275">
        <x:f>'PL2026(RS)'!AF28*KRWRSD25</x:f>
        <x:v>0</x:v>
      </x:c>
      <x:c r="AG28" s="275">
        <x:f>'PL2026(RS)'!AG28*KRWRSD25</x:f>
        <x:v>0</x:v>
      </x:c>
      <x:c r="AH28" s="275">
        <x:f>'PL2026(RS)'!AH28*KRWRSD25</x:f>
        <x:v>0</x:v>
      </x:c>
    </x:row>
    <x:row r="29" spans="1:34">
      <x:c r="A29" s="44" t="s">
        <x:v>267</x:v>
      </x:c>
      <x:c r="B29" s="44" t="s">
        <x:v>268</x:v>
      </x:c>
      <x:c r="C29" s="44"/>
      <x:c r="D29" s="21">
        <x:v>5392745.5916320859</x:v>
      </x:c>
      <x:c r="G29" s="276">
        <x:f>'PL2026(RS)'!G29*KRWRSD24</x:f>
        <x:v>23656713.573856086</x:v>
      </x:c>
      <x:c r="H29" s="276">
        <x:f>'PL2026(RS)'!H29*KRWRSD24</x:f>
        <x:v>0</x:v>
      </x:c>
      <x:c r="I29" s="276">
        <x:f>'PL2026(RS)'!I29*KRWRSD24</x:f>
        <x:v>8395675.2703101449</x:v>
      </x:c>
      <x:c r="J29" s="276">
        <x:f>'PL2026(RS)'!J29*KRWRSD24</x:f>
        <x:v>2412169.6857926422</x:v>
      </x:c>
      <x:c r="K29" s="275">
        <x:f>'PL2026(RS)'!K29*KRWRSD24</x:f>
        <x:v>2767005.0268959198</x:v>
      </x:c>
      <x:c r="L29" s="275">
        <x:f>'PL2026(RS)'!L29*KRWRSD24</x:f>
        <x:v>140663.33219147928</x:v>
      </x:c>
      <x:c r="M29" s="275">
        <x:f>'PL2026(RS)'!M29*KRWRSD24</x:f>
        <x:v>2049095.7995300763</x:v>
      </x:c>
      <x:c r="N29" s="275">
        <x:f>'PL2026(RS)'!N29*KRWRSD24</x:f>
        <x:v>1005122.4397033599</x:v>
      </x:c>
      <x:c r="O29" s="275">
        <x:f>'PL2026(RS)'!O29*KRWRSD24</x:f>
        <x:v>503407.68061043345</x:v>
      </x:c>
      <x:c r="P29" s="275">
        <x:f>'PL2026(RS)'!P29*KRWRSD24</x:f>
        <x:v>6712356.8262225948</x:v>
      </x:c>
      <x:c r="Q29" s="275">
        <x:f>'PL2026(RS)'!Q29*KRWRSD24</x:f>
        <x:v>-242116.42387478496</x:v>
      </x:c>
      <x:c r="R29" s="275">
        <x:f>'PL2026(RS)'!R29*KRWRSD24</x:f>
        <x:v>-86666.063525778009</x:v>
      </x:c>
      <x:c r="S29" s="275">
        <x:f>'PL2026(RS)'!S29*KRWRSD24</x:f>
        <x:v>0</x:v>
      </x:c>
      <x:c r="V29" s="276">
        <x:f>'PL2026(RS)'!V29*KRWRSD25</x:f>
        <x:v>0</x:v>
      </x:c>
      <x:c r="W29" s="276">
        <x:f>'PL2026(RS)'!W29*KRWRSD25</x:f>
        <x:v>0</x:v>
      </x:c>
      <x:c r="X29" s="276">
        <x:f>'PL2026(RS)'!X29*KRWRSD25</x:f>
        <x:v>0</x:v>
      </x:c>
      <x:c r="Y29" s="276">
        <x:f>'PL2026(RS)'!Y29*KRWRSD25</x:f>
        <x:v>0</x:v>
      </x:c>
      <x:c r="Z29" s="275">
        <x:f>'PL2026(RS)'!Z29*KRWRSD25</x:f>
        <x:v>0</x:v>
      </x:c>
      <x:c r="AA29" s="275">
        <x:f>'PL2026(RS)'!AA29*KRWRSD25</x:f>
        <x:v>0</x:v>
      </x:c>
      <x:c r="AB29" s="275">
        <x:f>'PL2026(RS)'!AB29*KRWRSD25</x:f>
        <x:v>0</x:v>
      </x:c>
      <x:c r="AC29" s="275">
        <x:f>'PL2026(RS)'!AC29*KRWRSD25</x:f>
        <x:v>0</x:v>
      </x:c>
      <x:c r="AD29" s="275">
        <x:f>'PL2026(RS)'!AD29*KRWRSD25</x:f>
        <x:v>0</x:v>
      </x:c>
      <x:c r="AE29" s="275">
        <x:f>'PL2026(RS)'!AE29*KRWRSD25</x:f>
        <x:v>0</x:v>
      </x:c>
      <x:c r="AF29" s="275">
        <x:f>'PL2026(RS)'!AF29*KRWRSD25</x:f>
        <x:v>0</x:v>
      </x:c>
      <x:c r="AG29" s="275">
        <x:f>'PL2026(RS)'!AG29*KRWRSD25</x:f>
        <x:v>0</x:v>
      </x:c>
      <x:c r="AH29" s="275">
        <x:f>'PL2026(RS)'!AH29*KRWRSD25</x:f>
        <x:v>0</x:v>
      </x:c>
    </x:row>
    <x:row r="30" spans="1:34">
      <x:c r="A30" s="44" t="s">
        <x:v>269</x:v>
      </x:c>
      <x:c r="B30" s="44" t="s">
        <x:v>270</x:v>
      </x:c>
      <x:c r="C30" s="44"/>
      <x:c r="D30" s="21">
        <x:v>0</x:v>
      </x:c>
      <x:c r="G30" s="276">
        <x:f>'PL2026(RS)'!G30*KRWRSD24</x:f>
        <x:v>0</x:v>
      </x:c>
      <x:c r="H30" s="276">
        <x:f>'PL2026(RS)'!H30*KRWRSD24</x:f>
        <x:v>0</x:v>
      </x:c>
      <x:c r="I30" s="276">
        <x:f>'PL2026(RS)'!I30*KRWRSD24</x:f>
        <x:v>0</x:v>
      </x:c>
      <x:c r="J30" s="276">
        <x:f>'PL2026(RS)'!J30*KRWRSD24</x:f>
        <x:v>0</x:v>
      </x:c>
      <x:c r="K30" s="275">
        <x:f>'PL2026(RS)'!K30*KRWRSD24</x:f>
        <x:v>0</x:v>
      </x:c>
      <x:c r="L30" s="275">
        <x:f>'PL2026(RS)'!L30*KRWRSD24</x:f>
        <x:v>0</x:v>
      </x:c>
      <x:c r="M30" s="275">
        <x:f>'PL2026(RS)'!M30*KRWRSD24</x:f>
        <x:v>0</x:v>
      </x:c>
      <x:c r="N30" s="275">
        <x:f>'PL2026(RS)'!N30*KRWRSD24</x:f>
        <x:v>0</x:v>
      </x:c>
      <x:c r="O30" s="275">
        <x:f>'PL2026(RS)'!O30*KRWRSD24</x:f>
        <x:v>0</x:v>
      </x:c>
      <x:c r="P30" s="275">
        <x:f>'PL2026(RS)'!P30*KRWRSD24</x:f>
        <x:v>0</x:v>
      </x:c>
      <x:c r="Q30" s="275">
        <x:f>'PL2026(RS)'!Q30*KRWRSD24</x:f>
        <x:v>0</x:v>
      </x:c>
      <x:c r="R30" s="275">
        <x:f>'PL2026(RS)'!R30*KRWRSD24</x:f>
        <x:v>0</x:v>
      </x:c>
      <x:c r="S30" s="275">
        <x:f>'PL2026(RS)'!S30*KRWRSD24</x:f>
        <x:v>0</x:v>
      </x:c>
      <x:c r="V30" s="276">
        <x:f>'PL2026(RS)'!V30*KRWRSD25</x:f>
        <x:v>0</x:v>
      </x:c>
      <x:c r="W30" s="276">
        <x:f>'PL2026(RS)'!W30*KRWRSD25</x:f>
        <x:v>0</x:v>
      </x:c>
      <x:c r="X30" s="276">
        <x:f>'PL2026(RS)'!X30*KRWRSD25</x:f>
        <x:v>0</x:v>
      </x:c>
      <x:c r="Y30" s="276">
        <x:f>'PL2026(RS)'!Y30*KRWRSD25</x:f>
        <x:v>0</x:v>
      </x:c>
      <x:c r="Z30" s="275">
        <x:f>'PL2026(RS)'!Z30*KRWRSD25</x:f>
        <x:v>0</x:v>
      </x:c>
      <x:c r="AA30" s="275">
        <x:f>'PL2026(RS)'!AA30*KRWRSD25</x:f>
        <x:v>0</x:v>
      </x:c>
      <x:c r="AB30" s="275">
        <x:f>'PL2026(RS)'!AB30*KRWRSD25</x:f>
        <x:v>0</x:v>
      </x:c>
      <x:c r="AC30" s="275">
        <x:f>'PL2026(RS)'!AC30*KRWRSD25</x:f>
        <x:v>0</x:v>
      </x:c>
      <x:c r="AD30" s="275">
        <x:f>'PL2026(RS)'!AD30*KRWRSD25</x:f>
        <x:v>0</x:v>
      </x:c>
      <x:c r="AE30" s="275">
        <x:f>'PL2026(RS)'!AE30*KRWRSD25</x:f>
        <x:v>0</x:v>
      </x:c>
      <x:c r="AF30" s="275">
        <x:f>'PL2026(RS)'!AF30*KRWRSD25</x:f>
        <x:v>0</x:v>
      </x:c>
      <x:c r="AG30" s="275">
        <x:f>'PL2026(RS)'!AG30*KRWRSD25</x:f>
        <x:v>0</x:v>
      </x:c>
      <x:c r="AH30" s="275">
        <x:f>'PL2026(RS)'!AH30*KRWRSD25</x:f>
        <x:v>0</x:v>
      </x:c>
    </x:row>
    <x:row r="31" spans="1:34">
      <x:c r="A31" s="44" t="s">
        <x:v>271</x:v>
      </x:c>
      <x:c r="B31" s="44" t="s">
        <x:v>272</x:v>
      </x:c>
      <x:c r="C31" s="44"/>
      <x:c r="D31" s="21">
        <x:v>0</x:v>
      </x:c>
      <x:c r="G31" s="276">
        <x:f>'PL2026(RS)'!G31*KRWRSD24</x:f>
        <x:v>0</x:v>
      </x:c>
      <x:c r="H31" s="276">
        <x:f>'PL2026(RS)'!H31*KRWRSD24</x:f>
        <x:v>0</x:v>
      </x:c>
      <x:c r="I31" s="276">
        <x:f>'PL2026(RS)'!I31*KRWRSD24</x:f>
        <x:v>0</x:v>
      </x:c>
      <x:c r="J31" s="276">
        <x:f>'PL2026(RS)'!J31*KRWRSD24</x:f>
        <x:v>0</x:v>
      </x:c>
      <x:c r="K31" s="275">
        <x:f>'PL2026(RS)'!K31*KRWRSD24</x:f>
        <x:v>0</x:v>
      </x:c>
      <x:c r="L31" s="275">
        <x:f>'PL2026(RS)'!L31*KRWRSD24</x:f>
        <x:v>0</x:v>
      </x:c>
      <x:c r="M31" s="275">
        <x:f>'PL2026(RS)'!M31*KRWRSD24</x:f>
        <x:v>0</x:v>
      </x:c>
      <x:c r="N31" s="275">
        <x:f>'PL2026(RS)'!N31*KRWRSD24</x:f>
        <x:v>0</x:v>
      </x:c>
      <x:c r="O31" s="275">
        <x:f>'PL2026(RS)'!O31*KRWRSD24</x:f>
        <x:v>0</x:v>
      </x:c>
      <x:c r="P31" s="275">
        <x:f>'PL2026(RS)'!P31*KRWRSD24</x:f>
        <x:v>0</x:v>
      </x:c>
      <x:c r="Q31" s="275">
        <x:f>'PL2026(RS)'!Q31*KRWRSD24</x:f>
        <x:v>0</x:v>
      </x:c>
      <x:c r="R31" s="275">
        <x:f>'PL2026(RS)'!R31*KRWRSD24</x:f>
        <x:v>0</x:v>
      </x:c>
      <x:c r="S31" s="275">
        <x:f>'PL2026(RS)'!S31*KRWRSD24</x:f>
        <x:v>0</x:v>
      </x:c>
      <x:c r="V31" s="276">
        <x:f>'PL2026(RS)'!V31*KRWRSD25</x:f>
        <x:v>0</x:v>
      </x:c>
      <x:c r="W31" s="276">
        <x:f>'PL2026(RS)'!W31*KRWRSD25</x:f>
        <x:v>0</x:v>
      </x:c>
      <x:c r="X31" s="276">
        <x:f>'PL2026(RS)'!X31*KRWRSD25</x:f>
        <x:v>0</x:v>
      </x:c>
      <x:c r="Y31" s="276">
        <x:f>'PL2026(RS)'!Y31*KRWRSD25</x:f>
        <x:v>0</x:v>
      </x:c>
      <x:c r="Z31" s="275">
        <x:f>'PL2026(RS)'!Z31*KRWRSD25</x:f>
        <x:v>0</x:v>
      </x:c>
      <x:c r="AA31" s="275">
        <x:f>'PL2026(RS)'!AA31*KRWRSD25</x:f>
        <x:v>0</x:v>
      </x:c>
      <x:c r="AB31" s="275">
        <x:f>'PL2026(RS)'!AB31*KRWRSD25</x:f>
        <x:v>0</x:v>
      </x:c>
      <x:c r="AC31" s="275">
        <x:f>'PL2026(RS)'!AC31*KRWRSD25</x:f>
        <x:v>0</x:v>
      </x:c>
      <x:c r="AD31" s="275">
        <x:f>'PL2026(RS)'!AD31*KRWRSD25</x:f>
        <x:v>0</x:v>
      </x:c>
      <x:c r="AE31" s="275">
        <x:f>'PL2026(RS)'!AE31*KRWRSD25</x:f>
        <x:v>0</x:v>
      </x:c>
      <x:c r="AF31" s="275">
        <x:f>'PL2026(RS)'!AF31*KRWRSD25</x:f>
        <x:v>0</x:v>
      </x:c>
      <x:c r="AG31" s="275">
        <x:f>'PL2026(RS)'!AG31*KRWRSD25</x:f>
        <x:v>0</x:v>
      </x:c>
      <x:c r="AH31" s="275">
        <x:f>'PL2026(RS)'!AH31*KRWRSD25</x:f>
        <x:v>0</x:v>
      </x:c>
    </x:row>
    <x:row r="32" spans="1:34">
      <x:c r="A32" s="47" t="s">
        <x:v>273</x:v>
      </x:c>
      <x:c r="B32" s="47" t="s">
        <x:v>274</x:v>
      </x:c>
      <x:c r="C32" s="47"/>
      <x:c r="D32" s="25">
        <x:v>230436025.37048599</x:v>
      </x:c>
      <x:c r="E32" s="25"/>
      <x:c r="F32" s="25"/>
      <x:c r="G32" s="268">
        <x:f>'PL2026(RS)'!G32*KRWRSD24</x:f>
        <x:v>3224141144.6211429</x:v>
      </x:c>
      <x:c r="H32" s="268">
        <x:f>'PL2026(RS)'!H32*KRWRSD24</x:f>
        <x:v>728370957.78388572</x:v>
      </x:c>
      <x:c r="I32" s="268">
        <x:f>'PL2026(RS)'!I32*KRWRSD24</x:f>
        <x:v>1065970217.2127631</x:v>
      </x:c>
      <x:c r="J32" s="268">
        <x:f>'PL2026(RS)'!J32*KRWRSD24</x:f>
        <x:v>1056549624.0400968</x:v>
      </x:c>
      <x:c r="K32" s="267">
        <x:f>'PL2026(RS)'!K32*KRWRSD24</x:f>
        <x:v>1727229981.1795685</x:v>
      </x:c>
      <x:c r="L32" s="267">
        <x:f>'PL2026(RS)'!L32*KRWRSD24</x:f>
        <x:v>2439224791.1653805</x:v>
      </x:c>
      <x:c r="M32" s="267">
        <x:f>'PL2026(RS)'!M32*KRWRSD24</x:f>
        <x:v>2905326199.357492</x:v>
      </x:c>
      <x:c r="N32" s="267">
        <x:f>'PL2026(RS)'!N32*KRWRSD24</x:f>
        <x:v>2363198166.9149022</x:v>
      </x:c>
      <x:c r="O32" s="267">
        <x:f>'PL2026(RS)'!O32*KRWRSD24</x:f>
        <x:v>2114461560.6877222</x:v>
      </x:c>
      <x:c r="P32" s="267">
        <x:f>'PL2026(RS)'!P32*KRWRSD24</x:f>
        <x:v>1344836176.5258479</x:v>
      </x:c>
      <x:c r="Q32" s="267">
        <x:f>'PL2026(RS)'!Q32*KRWRSD24</x:f>
        <x:v>1373022031.6579845</x:v>
      </x:c>
      <x:c r="R32" s="267">
        <x:f>'PL2026(RS)'!R32*KRWRSD24</x:f>
        <x:v>1024338221.1720595</x:v>
      </x:c>
      <x:c r="S32" s="267">
        <x:f>'PL2026(RS)'!S32*KRWRSD24</x:f>
        <x:v>0</x:v>
      </x:c>
      <x:c r="V32" s="268">
        <x:f>'PL2026(RS)'!V32*KRWRSD25</x:f>
        <x:v>0</x:v>
      </x:c>
      <x:c r="W32" s="268">
        <x:f>'PL2026(RS)'!W32*KRWRSD25</x:f>
        <x:v>0</x:v>
      </x:c>
      <x:c r="X32" s="268">
        <x:f>'PL2026(RS)'!X32*KRWRSD25</x:f>
        <x:v>0</x:v>
      </x:c>
      <x:c r="Y32" s="268">
        <x:f>'PL2026(RS)'!Y32*KRWRSD25</x:f>
        <x:v>0</x:v>
      </x:c>
      <x:c r="Z32" s="267">
        <x:f>'PL2026(RS)'!Z32*KRWRSD25</x:f>
        <x:v>0</x:v>
      </x:c>
      <x:c r="AA32" s="267">
        <x:f>'PL2026(RS)'!AA32*KRWRSD25</x:f>
        <x:v>0</x:v>
      </x:c>
      <x:c r="AB32" s="267">
        <x:f>'PL2026(RS)'!AB32*KRWRSD25</x:f>
        <x:v>0</x:v>
      </x:c>
      <x:c r="AC32" s="267">
        <x:f>'PL2026(RS)'!AC32*KRWRSD25</x:f>
        <x:v>0</x:v>
      </x:c>
      <x:c r="AD32" s="267">
        <x:f>'PL2026(RS)'!AD32*KRWRSD25</x:f>
        <x:v>0</x:v>
      </x:c>
      <x:c r="AE32" s="267">
        <x:f>'PL2026(RS)'!AE32*KRWRSD25</x:f>
        <x:v>0</x:v>
      </x:c>
      <x:c r="AF32" s="267">
        <x:f>'PL2026(RS)'!AF32*KRWRSD25</x:f>
        <x:v>0</x:v>
      </x:c>
      <x:c r="AG32" s="267">
        <x:f>'PL2026(RS)'!AG32*KRWRSD25</x:f>
        <x:v>0</x:v>
      </x:c>
      <x:c r="AH32" s="267">
        <x:f>'PL2026(RS)'!AH32*KRWRSD25</x:f>
        <x:v>0</x:v>
      </x:c>
    </x:row>
    <x:row r="33" spans="1:37">
      <x:c r="A33" s="41" t="s">
        <x:v>275</x:v>
      </x:c>
      <x:c r="B33" s="41" t="s">
        <x:v>276</x:v>
      </x:c>
      <x:c r="C33" s="41"/>
      <x:c r="D33" s="33">
        <x:v>203562153.81892455</x:v>
      </x:c>
      <x:c r="E33" s="33"/>
      <x:c r="F33" s="33"/>
      <x:c r="G33" s="271">
        <x:f>'PL2026(RS)'!G33*KRWRSD24</x:f>
        <x:v>186036151.49832889</x:v>
      </x:c>
      <x:c r="H33" s="271">
        <x:f>'PL2026(RS)'!H33*KRWRSD24</x:f>
        <x:v>50029450.189537093</x:v>
      </x:c>
      <x:c r="I33" s="271">
        <x:f>'PL2026(RS)'!I33*KRWRSD24</x:f>
        <x:v>64516707.189220846</x:v>
      </x:c>
      <x:c r="J33" s="271">
        <x:f>'PL2026(RS)'!J33*KRWRSD24</x:f>
        <x:v>54038104.869570956</x:v>
      </x:c>
      <x:c r="K33" s="271">
        <x:f>'PL2026(RS)'!K33*KRWRSD24</x:f>
        <x:v>0</x:v>
      </x:c>
      <x:c r="L33" s="271">
        <x:f>'PL2026(RS)'!L33*KRWRSD24</x:f>
        <x:v>0</x:v>
      </x:c>
      <x:c r="M33" s="271">
        <x:f>'PL2026(RS)'!M33*KRWRSD24</x:f>
        <x:v>0</x:v>
      </x:c>
      <x:c r="N33" s="271">
        <x:f>'PL2026(RS)'!N33*KRWRSD24</x:f>
        <x:v>0</x:v>
      </x:c>
      <x:c r="O33" s="271">
        <x:f>'PL2026(RS)'!O33*KRWRSD24</x:f>
        <x:v>0</x:v>
      </x:c>
      <x:c r="P33" s="271">
        <x:f>'PL2026(RS)'!P33*KRWRSD24</x:f>
        <x:v>0</x:v>
      </x:c>
      <x:c r="Q33" s="271">
        <x:f>'PL2026(RS)'!Q33*KRWRSD24</x:f>
        <x:v>1596925</x:v>
      </x:c>
      <x:c r="R33" s="271">
        <x:f>'PL2026(RS)'!R33*KRWRSD24</x:f>
        <x:v>15854964.250000007</x:v>
      </x:c>
      <x:c r="S33" s="271">
        <x:f>'PL2026(RS)'!S33*KRWRSD24</x:f>
        <x:v>0</x:v>
      </x:c>
      <x:c r="V33" s="271">
        <x:f>'PL2026(RS)'!V33*KRWRSD25</x:f>
        <x:v>0</x:v>
      </x:c>
      <x:c r="W33" s="271">
        <x:f>'PL2026(RS)'!W33*KRWRSD25</x:f>
        <x:v>0</x:v>
      </x:c>
      <x:c r="X33" s="271">
        <x:f>'PL2026(RS)'!X33*KRWRSD25</x:f>
        <x:v>0</x:v>
      </x:c>
      <x:c r="Y33" s="271">
        <x:f>'PL2026(RS)'!Y33*KRWRSD25</x:f>
        <x:v>0</x:v>
      </x:c>
      <x:c r="Z33" s="271">
        <x:f>'PL2026(RS)'!Z33*KRWRSD25</x:f>
        <x:v>0</x:v>
      </x:c>
      <x:c r="AA33" s="271">
        <x:f>'PL2026(RS)'!AA33*KRWRSD25</x:f>
        <x:v>0</x:v>
      </x:c>
      <x:c r="AB33" s="271">
        <x:f>'PL2026(RS)'!AB33*KRWRSD25</x:f>
        <x:v>0</x:v>
      </x:c>
      <x:c r="AC33" s="271">
        <x:f>'PL2026(RS)'!AC33*KRWRSD25</x:f>
        <x:v>0</x:v>
      </x:c>
      <x:c r="AD33" s="271">
        <x:f>'PL2026(RS)'!AD33*KRWRSD25</x:f>
        <x:v>0</x:v>
      </x:c>
      <x:c r="AE33" s="271">
        <x:f>'PL2026(RS)'!AE33*KRWRSD25</x:f>
        <x:v>0</x:v>
      </x:c>
      <x:c r="AF33" s="271">
        <x:f>'PL2026(RS)'!AF33*KRWRSD25</x:f>
        <x:v>0</x:v>
      </x:c>
      <x:c r="AG33" s="271">
        <x:f>'PL2026(RS)'!AG33*KRWRSD25</x:f>
        <x:v>0</x:v>
      </x:c>
      <x:c r="AH33" s="271">
        <x:f>'PL2026(RS)'!AH33*KRWRSD25</x:f>
        <x:v>0</x:v>
      </x:c>
    </x:row>
    <x:row r="34" spans="1:37">
      <x:c r="A34" s="44" t="s">
        <x:v>277</x:v>
      </x:c>
      <x:c r="B34" s="44" t="s">
        <x:v>278</x:v>
      </x:c>
      <x:c r="C34" s="44"/>
      <x:c r="D34" s="21">
        <x:v>40703216.92972412</x:v>
      </x:c>
      <x:c r="G34" s="270">
        <x:f>'PL2026(RS)'!G34*KRWRSD24</x:f>
        <x:v>5143291627.4782066</x:v>
      </x:c>
      <x:c r="H34" s="270">
        <x:f>'PL2026(RS)'!H34*KRWRSD24</x:f>
        <x:v>568845673.91557717</x:v>
      </x:c>
      <x:c r="I34" s="270">
        <x:f>'PL2026(RS)'!I34*KRWRSD24</x:f>
        <x:v>518816223.72604012</x:v>
      </x:c>
      <x:c r="J34" s="270">
        <x:f>'PL2026(RS)'!J34*KRWRSD24</x:f>
        <x:v>454299516.53681928</x:v>
      </x:c>
      <x:c r="K34" s="269">
        <x:f>'PL2026(RS)'!K34*KRWRSD24</x:f>
        <x:v>400261411.66724831</x:v>
      </x:c>
      <x:c r="L34" s="269">
        <x:f>'PL2026(RS)'!L34*KRWRSD24</x:f>
        <x:v>400261411.66724831</x:v>
      </x:c>
      <x:c r="M34" s="269">
        <x:f>'PL2026(RS)'!M34*KRWRSD24</x:f>
        <x:v>400115341.42361027</x:v>
      </x:c>
      <x:c r="N34" s="269">
        <x:f>'PL2026(RS)'!N34*KRWRSD24</x:f>
        <x:v>400115341.42361027</x:v>
      </x:c>
      <x:c r="O34" s="269">
        <x:f>'PL2026(RS)'!O34*KRWRSD24</x:f>
        <x:v>400115341.42361027</x:v>
      </x:c>
      <x:c r="P34" s="269">
        <x:f>'PL2026(RS)'!P34*KRWRSD24</x:f>
        <x:v>400115341.42361027</x:v>
      </x:c>
      <x:c r="Q34" s="269">
        <x:f>'PL2026(RS)'!Q34*KRWRSD24</x:f>
        <x:v>400115341.42361027</x:v>
      </x:c>
      <x:c r="R34" s="269">
        <x:f>'PL2026(RS)'!R34*KRWRSD24</x:f>
        <x:v>400115341.42361027</x:v>
      </x:c>
      <x:c r="S34" s="269">
        <x:f>'PL2026(RS)'!S34*KRWRSD24</x:f>
        <x:v>400115341.42361027</x:v>
      </x:c>
      <x:c r="V34" s="270">
        <x:f>'PL2026(RS)'!V34*KRWRSD25</x:f>
        <x:v>0</x:v>
      </x:c>
      <x:c r="W34" s="270">
        <x:f>'PL2026(RS)'!W34*KRWRSD25</x:f>
        <x:v>0</x:v>
      </x:c>
      <x:c r="X34" s="270">
        <x:f>'PL2026(RS)'!X34*KRWRSD25</x:f>
        <x:v>0</x:v>
      </x:c>
      <x:c r="Y34" s="270">
        <x:f>'PL2026(RS)'!Y34*KRWRSD25</x:f>
        <x:v>0</x:v>
      </x:c>
      <x:c r="Z34" s="269">
        <x:f>'PL2026(RS)'!Z34*KRWRSD25</x:f>
        <x:v>0</x:v>
      </x:c>
      <x:c r="AA34" s="269">
        <x:f>'PL2026(RS)'!AA34*KRWRSD25</x:f>
        <x:v>0</x:v>
      </x:c>
      <x:c r="AB34" s="269">
        <x:f>'PL2026(RS)'!AB34*KRWRSD25</x:f>
        <x:v>0</x:v>
      </x:c>
      <x:c r="AC34" s="269">
        <x:f>'PL2026(RS)'!AC34*KRWRSD25</x:f>
        <x:v>0</x:v>
      </x:c>
      <x:c r="AD34" s="269">
        <x:f>'PL2026(RS)'!AD34*KRWRSD25</x:f>
        <x:v>0</x:v>
      </x:c>
      <x:c r="AE34" s="269">
        <x:f>'PL2026(RS)'!AE34*KRWRSD25</x:f>
        <x:v>0</x:v>
      </x:c>
      <x:c r="AF34" s="269">
        <x:f>'PL2026(RS)'!AF34*KRWRSD25</x:f>
        <x:v>0</x:v>
      </x:c>
      <x:c r="AG34" s="269">
        <x:f>'PL2026(RS)'!AG34*KRWRSD25</x:f>
        <x:v>0</x:v>
      </x:c>
      <x:c r="AH34" s="269">
        <x:f>'PL2026(RS)'!AH34*KRWRSD25</x:f>
        <x:v>0</x:v>
      </x:c>
    </x:row>
    <x:row r="35" spans="1:37">
      <x:c r="A35" s="44" t="s">
        <x:v>279</x:v>
      </x:c>
      <x:c r="B35" s="44" t="s">
        <x:v>280</x:v>
      </x:c>
      <x:c r="C35" s="44"/>
      <x:c r="D35" s="21">
        <x:v>215998219.05000001</x:v>
      </x:c>
      <x:c r="G35" s="276">
        <x:f>'PL2026(RS)'!G35*KRWRSD24</x:f>
        <x:v>17451889.25</x:v>
      </x:c>
      <x:c r="H35" s="276">
        <x:f>'PL2026(RS)'!H35*KRWRSD24</x:f>
        <x:v>0</x:v>
      </x:c>
      <x:c r="I35" s="276">
        <x:f>'PL2026(RS)'!I35*KRWRSD24</x:f>
        <x:v>0</x:v>
      </x:c>
      <x:c r="J35" s="276">
        <x:f>'PL2026(RS)'!J35*KRWRSD24</x:f>
        <x:v>0</x:v>
      </x:c>
      <x:c r="K35" s="275">
        <x:f>'PL2026(RS)'!K35*KRWRSD24</x:f>
        <x:v>0</x:v>
      </x:c>
      <x:c r="L35" s="275">
        <x:f>'PL2026(RS)'!L35*KRWRSD24</x:f>
        <x:v>0</x:v>
      </x:c>
      <x:c r="M35" s="275">
        <x:f>'PL2026(RS)'!M35*KRWRSD24</x:f>
        <x:v>0</x:v>
      </x:c>
      <x:c r="N35" s="275">
        <x:f>'PL2026(RS)'!N35*KRWRSD24</x:f>
        <x:v>0</x:v>
      </x:c>
      <x:c r="O35" s="275">
        <x:f>'PL2026(RS)'!O35*KRWRSD24</x:f>
        <x:v>0</x:v>
      </x:c>
      <x:c r="P35" s="275">
        <x:f>'PL2026(RS)'!P35*KRWRSD24</x:f>
        <x:v>0</x:v>
      </x:c>
      <x:c r="Q35" s="275">
        <x:f>'PL2026(RS)'!Q35*KRWRSD24</x:f>
        <x:v>1596925</x:v>
      </x:c>
      <x:c r="R35" s="275">
        <x:f>'PL2026(RS)'!R35*KRWRSD24</x:f>
        <x:v>15854964.249999998</x:v>
      </x:c>
      <x:c r="S35" s="275">
        <x:f>'PL2026(RS)'!S35*KRWRSD24</x:f>
        <x:v>0</x:v>
      </x:c>
      <x:c r="V35" s="276">
        <x:f>'PL2026(RS)'!V35*KRWRSD25</x:f>
        <x:v>0</x:v>
      </x:c>
      <x:c r="W35" s="276">
        <x:f>'PL2026(RS)'!W35*KRWRSD25</x:f>
        <x:v>0</x:v>
      </x:c>
      <x:c r="X35" s="276">
        <x:f>'PL2026(RS)'!X35*KRWRSD25</x:f>
        <x:v>0</x:v>
      </x:c>
      <x:c r="Y35" s="276">
        <x:f>'PL2026(RS)'!Y35*KRWRSD25</x:f>
        <x:v>0</x:v>
      </x:c>
      <x:c r="Z35" s="275">
        <x:f>'PL2026(RS)'!Z35*KRWRSD25</x:f>
        <x:v>0</x:v>
      </x:c>
      <x:c r="AA35" s="275">
        <x:f>'PL2026(RS)'!AA35*KRWRSD25</x:f>
        <x:v>0</x:v>
      </x:c>
      <x:c r="AB35" s="275">
        <x:f>'PL2026(RS)'!AB35*KRWRSD25</x:f>
        <x:v>0</x:v>
      </x:c>
      <x:c r="AC35" s="275">
        <x:f>'PL2026(RS)'!AC35*KRWRSD25</x:f>
        <x:v>0</x:v>
      </x:c>
      <x:c r="AD35" s="275">
        <x:f>'PL2026(RS)'!AD35*KRWRSD25</x:f>
        <x:v>0</x:v>
      </x:c>
      <x:c r="AE35" s="275">
        <x:f>'PL2026(RS)'!AE35*KRWRSD25</x:f>
        <x:v>0</x:v>
      </x:c>
      <x:c r="AF35" s="275">
        <x:f>'PL2026(RS)'!AF35*KRWRSD25</x:f>
        <x:v>0</x:v>
      </x:c>
      <x:c r="AG35" s="275">
        <x:f>'PL2026(RS)'!AG35*KRWRSD25</x:f>
        <x:v>0</x:v>
      </x:c>
      <x:c r="AH35" s="275">
        <x:f>'PL2026(RS)'!AH35*KRWRSD25</x:f>
        <x:v>0</x:v>
      </x:c>
    </x:row>
    <x:row r="36" spans="1:37">
      <x:c r="A36" s="44" t="s">
        <x:v>265</x:v>
      </x:c>
      <x:c r="B36" s="44" t="s">
        <x:v>266</x:v>
      </x:c>
      <x:c r="C36" s="44"/>
      <x:c r="D36" s="21">
        <x:v>0</x:v>
      </x:c>
      <x:c r="G36" s="276">
        <x:f>'PL2026(RS)'!G36*KRWRSD24</x:f>
        <x:v>0</x:v>
      </x:c>
      <x:c r="H36" s="276">
        <x:f>'PL2026(RS)'!H36*KRWRSD24</x:f>
        <x:v>0</x:v>
      </x:c>
      <x:c r="I36" s="276">
        <x:f>'PL2026(RS)'!I36*KRWRSD24</x:f>
        <x:v>0</x:v>
      </x:c>
      <x:c r="J36" s="276">
        <x:f>'PL2026(RS)'!J36*KRWRSD24</x:f>
        <x:v>0</x:v>
      </x:c>
      <x:c r="K36" s="275">
        <x:f>'PL2026(RS)'!K36*KRWRSD24</x:f>
        <x:v>0</x:v>
      </x:c>
      <x:c r="L36" s="275">
        <x:f>'PL2026(RS)'!L36*KRWRSD24</x:f>
        <x:v>0</x:v>
      </x:c>
      <x:c r="M36" s="275">
        <x:f>'PL2026(RS)'!M36*KRWRSD24</x:f>
        <x:v>0</x:v>
      </x:c>
      <x:c r="N36" s="275">
        <x:f>'PL2026(RS)'!N36*KRWRSD24</x:f>
        <x:v>0</x:v>
      </x:c>
      <x:c r="O36" s="275">
        <x:f>'PL2026(RS)'!O36*KRWRSD24</x:f>
        <x:v>0</x:v>
      </x:c>
      <x:c r="P36" s="275">
        <x:f>'PL2026(RS)'!P36*KRWRSD24</x:f>
        <x:v>0</x:v>
      </x:c>
      <x:c r="Q36" s="275">
        <x:f>'PL2026(RS)'!Q36*KRWRSD24</x:f>
        <x:v>0</x:v>
      </x:c>
      <x:c r="R36" s="275">
        <x:f>'PL2026(RS)'!R36*KRWRSD24</x:f>
        <x:v>0</x:v>
      </x:c>
      <x:c r="S36" s="275">
        <x:f>'PL2026(RS)'!S36*KRWRSD24</x:f>
        <x:v>0</x:v>
      </x:c>
      <x:c r="V36" s="276">
        <x:f>'PL2026(RS)'!V36*KRWRSD25</x:f>
        <x:v>0</x:v>
      </x:c>
      <x:c r="W36" s="276">
        <x:f>'PL2026(RS)'!W36*KRWRSD25</x:f>
        <x:v>0</x:v>
      </x:c>
      <x:c r="X36" s="276">
        <x:f>'PL2026(RS)'!X36*KRWRSD25</x:f>
        <x:v>0</x:v>
      </x:c>
      <x:c r="Y36" s="276">
        <x:f>'PL2026(RS)'!Y36*KRWRSD25</x:f>
        <x:v>0</x:v>
      </x:c>
      <x:c r="Z36" s="275">
        <x:f>'PL2026(RS)'!Z36*KRWRSD25</x:f>
        <x:v>0</x:v>
      </x:c>
      <x:c r="AA36" s="275">
        <x:f>'PL2026(RS)'!AA36*KRWRSD25</x:f>
        <x:v>0</x:v>
      </x:c>
      <x:c r="AB36" s="275">
        <x:f>'PL2026(RS)'!AB36*KRWRSD25</x:f>
        <x:v>0</x:v>
      </x:c>
      <x:c r="AC36" s="275">
        <x:f>'PL2026(RS)'!AC36*KRWRSD25</x:f>
        <x:v>0</x:v>
      </x:c>
      <x:c r="AD36" s="275">
        <x:f>'PL2026(RS)'!AD36*KRWRSD25</x:f>
        <x:v>0</x:v>
      </x:c>
      <x:c r="AE36" s="275">
        <x:f>'PL2026(RS)'!AE36*KRWRSD25</x:f>
        <x:v>0</x:v>
      </x:c>
      <x:c r="AF36" s="275">
        <x:f>'PL2026(RS)'!AF36*KRWRSD25</x:f>
        <x:v>0</x:v>
      </x:c>
      <x:c r="AG36" s="275">
        <x:f>'PL2026(RS)'!AG36*KRWRSD25</x:f>
        <x:v>0</x:v>
      </x:c>
      <x:c r="AH36" s="275">
        <x:f>'PL2026(RS)'!AH36*KRWRSD25</x:f>
        <x:v>0</x:v>
      </x:c>
    </x:row>
    <x:row r="37" spans="1:37">
      <x:c r="A37" s="44" t="s">
        <x:v>267</x:v>
      </x:c>
      <x:c r="B37" s="44" t="s">
        <x:v>268</x:v>
      </x:c>
      <x:c r="C37" s="44"/>
      <x:c r="D37" s="21">
        <x:v>179525.2468933241</x:v>
      </x:c>
      <x:c r="G37" s="276">
        <x:f>'PL2026(RS)'!G37*KRWRSD24</x:f>
        <x:v>146070.24363806384</x:v>
      </x:c>
      <x:c r="H37" s="276">
        <x:f>'PL2026(RS)'!H37*KRWRSD24</x:f>
        <x:v>0</x:v>
      </x:c>
      <x:c r="I37" s="276">
        <x:f>'PL2026(RS)'!I37*KRWRSD24</x:f>
        <x:v>0</x:v>
      </x:c>
      <x:c r="J37" s="276">
        <x:f>'PL2026(RS)'!J37*KRWRSD24</x:f>
        <x:v>0</x:v>
      </x:c>
      <x:c r="K37" s="275">
        <x:f>'PL2026(RS)'!K37*KRWRSD24</x:f>
        <x:v>0</x:v>
      </x:c>
      <x:c r="L37" s="275">
        <x:f>'PL2026(RS)'!L37*KRWRSD24</x:f>
        <x:v>146070.24363806384</x:v>
      </x:c>
      <x:c r="M37" s="275">
        <x:f>'PL2026(RS)'!M37*KRWRSD24</x:f>
        <x:v>0</x:v>
      </x:c>
      <x:c r="N37" s="275">
        <x:f>'PL2026(RS)'!N37*KRWRSD24</x:f>
        <x:v>0</x:v>
      </x:c>
      <x:c r="O37" s="275">
        <x:f>'PL2026(RS)'!O37*KRWRSD24</x:f>
        <x:v>0</x:v>
      </x:c>
      <x:c r="P37" s="275">
        <x:f>'PL2026(RS)'!P37*KRWRSD24</x:f>
        <x:v>0</x:v>
      </x:c>
      <x:c r="Q37" s="275">
        <x:f>'PL2026(RS)'!Q37*KRWRSD24</x:f>
        <x:v>0</x:v>
      </x:c>
      <x:c r="R37" s="275">
        <x:f>'PL2026(RS)'!R37*KRWRSD24</x:f>
        <x:v>0</x:v>
      </x:c>
      <x:c r="S37" s="275">
        <x:f>'PL2026(RS)'!S37*KRWRSD24</x:f>
        <x:v>0</x:v>
      </x:c>
      <x:c r="V37" s="276">
        <x:f>'PL2026(RS)'!V37*KRWRSD25</x:f>
        <x:v>0</x:v>
      </x:c>
      <x:c r="W37" s="276">
        <x:f>'PL2026(RS)'!W37*KRWRSD25</x:f>
        <x:v>0</x:v>
      </x:c>
      <x:c r="X37" s="276">
        <x:f>'PL2026(RS)'!X37*KRWRSD25</x:f>
        <x:v>0</x:v>
      </x:c>
      <x:c r="Y37" s="276">
        <x:f>'PL2026(RS)'!Y37*KRWRSD25</x:f>
        <x:v>0</x:v>
      </x:c>
      <x:c r="Z37" s="275">
        <x:f>'PL2026(RS)'!Z37*KRWRSD25</x:f>
        <x:v>0</x:v>
      </x:c>
      <x:c r="AA37" s="275">
        <x:f>'PL2026(RS)'!AA37*KRWRSD25</x:f>
        <x:v>0</x:v>
      </x:c>
      <x:c r="AB37" s="275">
        <x:f>'PL2026(RS)'!AB37*KRWRSD25</x:f>
        <x:v>0</x:v>
      </x:c>
      <x:c r="AC37" s="275">
        <x:f>'PL2026(RS)'!AC37*KRWRSD25</x:f>
        <x:v>0</x:v>
      </x:c>
      <x:c r="AD37" s="275">
        <x:f>'PL2026(RS)'!AD37*KRWRSD25</x:f>
        <x:v>0</x:v>
      </x:c>
      <x:c r="AE37" s="275">
        <x:f>'PL2026(RS)'!AE37*KRWRSD25</x:f>
        <x:v>0</x:v>
      </x:c>
      <x:c r="AF37" s="275">
        <x:f>'PL2026(RS)'!AF37*KRWRSD25</x:f>
        <x:v>0</x:v>
      </x:c>
      <x:c r="AG37" s="275">
        <x:f>'PL2026(RS)'!AG37*KRWRSD25</x:f>
        <x:v>0</x:v>
      </x:c>
      <x:c r="AH37" s="275">
        <x:f>'PL2026(RS)'!AH37*KRWRSD25</x:f>
        <x:v>0</x:v>
      </x:c>
    </x:row>
    <x:row r="38" spans="1:37">
      <x:c r="A38" s="47" t="s">
        <x:v>281</x:v>
      </x:c>
      <x:c r="B38" s="47" t="s">
        <x:v>282</x:v>
      </x:c>
      <x:c r="C38" s="47"/>
      <x:c r="D38" s="25">
        <x:v>52959756.913906276</x:v>
      </x:c>
      <x:c r="E38" s="25"/>
      <x:c r="F38" s="25"/>
      <x:c r="G38" s="268">
        <x:f>'PL2026(RS)'!G38*KRWRSD24</x:f>
        <x:v>4974561294.9862394</x:v>
      </x:c>
      <x:c r="H38" s="268">
        <x:f>'PL2026(RS)'!H38*KRWRSD24</x:f>
        <x:v>518816223.72604012</x:v>
      </x:c>
      <x:c r="I38" s="268">
        <x:f>'PL2026(RS)'!I38*KRWRSD24</x:f>
        <x:v>454299516.53681928</x:v>
      </x:c>
      <x:c r="J38" s="268">
        <x:f>'PL2026(RS)'!J38*KRWRSD24</x:f>
        <x:v>400261411.66724831</x:v>
      </x:c>
      <x:c r="K38" s="267">
        <x:f>'PL2026(RS)'!K38*KRWRSD24</x:f>
        <x:v>400261411.66724831</x:v>
      </x:c>
      <x:c r="L38" s="267">
        <x:f>'PL2026(RS)'!L38*KRWRSD24</x:f>
        <x:v>400115341.42361027</x:v>
      </x:c>
      <x:c r="M38" s="267">
        <x:f>'PL2026(RS)'!M38*KRWRSD24</x:f>
        <x:v>400115341.42361027</x:v>
      </x:c>
      <x:c r="N38" s="267">
        <x:f>'PL2026(RS)'!N38*KRWRSD24</x:f>
        <x:v>400115341.42361027</x:v>
      </x:c>
      <x:c r="O38" s="267">
        <x:f>'PL2026(RS)'!O38*KRWRSD24</x:f>
        <x:v>400115341.42361027</x:v>
      </x:c>
      <x:c r="P38" s="267">
        <x:f>'PL2026(RS)'!P38*KRWRSD24</x:f>
        <x:v>400115341.42361027</x:v>
      </x:c>
      <x:c r="Q38" s="267">
        <x:f>'PL2026(RS)'!Q38*KRWRSD24</x:f>
        <x:v>400115341.42361027</x:v>
      </x:c>
      <x:c r="R38" s="267">
        <x:f>'PL2026(RS)'!R38*KRWRSD24</x:f>
        <x:v>400115341.42361027</x:v>
      </x:c>
      <x:c r="S38" s="267">
        <x:f>'PL2026(RS)'!S38*KRWRSD24</x:f>
        <x:v>400115341.42361027</x:v>
      </x:c>
      <x:c r="V38" s="268">
        <x:f>'PL2026(RS)'!V38*KRWRSD25</x:f>
        <x:v>0</x:v>
      </x:c>
      <x:c r="W38" s="268">
        <x:f>'PL2026(RS)'!W38*KRWRSD25</x:f>
        <x:v>0</x:v>
      </x:c>
      <x:c r="X38" s="268">
        <x:f>'PL2026(RS)'!X38*KRWRSD25</x:f>
        <x:v>0</x:v>
      </x:c>
      <x:c r="Y38" s="268">
        <x:f>'PL2026(RS)'!Y38*KRWRSD25</x:f>
        <x:v>0</x:v>
      </x:c>
      <x:c r="Z38" s="267">
        <x:f>'PL2026(RS)'!Z38*KRWRSD25</x:f>
        <x:v>0</x:v>
      </x:c>
      <x:c r="AA38" s="267">
        <x:f>'PL2026(RS)'!AA38*KRWRSD25</x:f>
        <x:v>0</x:v>
      </x:c>
      <x:c r="AB38" s="267">
        <x:f>'PL2026(RS)'!AB38*KRWRSD25</x:f>
        <x:v>0</x:v>
      </x:c>
      <x:c r="AC38" s="267">
        <x:f>'PL2026(RS)'!AC38*KRWRSD25</x:f>
        <x:v>0</x:v>
      </x:c>
      <x:c r="AD38" s="267">
        <x:f>'PL2026(RS)'!AD38*KRWRSD25</x:f>
        <x:v>0</x:v>
      </x:c>
      <x:c r="AE38" s="267">
        <x:f>'PL2026(RS)'!AE38*KRWRSD25</x:f>
        <x:v>0</x:v>
      </x:c>
      <x:c r="AF38" s="267">
        <x:f>'PL2026(RS)'!AF38*KRWRSD25</x:f>
        <x:v>0</x:v>
      </x:c>
      <x:c r="AG38" s="267">
        <x:f>'PL2026(RS)'!AG38*KRWRSD25</x:f>
        <x:v>0</x:v>
      </x:c>
      <x:c r="AH38" s="267">
        <x:f>'PL2026(RS)'!AH38*KRWRSD25</x:f>
        <x:v>0</x:v>
      </x:c>
    </x:row>
    <x:row r="39" spans="1:37">
      <x:c r="A39" s="41" t="s">
        <x:v>283</x:v>
      </x:c>
      <x:c r="B39" s="41" t="s">
        <x:v>284</x:v>
      </x:c>
      <x:c r="C39" s="41"/>
      <x:c r="D39" s="33">
        <x:v>167509267.76963848</x:v>
      </x:c>
      <x:c r="E39" s="33"/>
      <x:c r="F39" s="33"/>
      <x:c r="G39" s="272">
        <x:f>'PL2026(RS)'!G39*KRWRSD24</x:f>
        <x:v>1195490.1411852923</x:v>
      </x:c>
      <x:c r="H39" s="272">
        <x:f>'PL2026(RS)'!H39*KRWRSD24</x:f>
        <x:v>0</x:v>
      </x:c>
      <x:c r="I39" s="272">
        <x:f>'PL2026(RS)'!I39*KRWRSD24</x:f>
        <x:v>496815.09006596077</x:v>
      </x:c>
      <x:c r="J39" s="272">
        <x:f>'PL2026(RS)'!J39*KRWRSD24</x:f>
        <x:v>-3994.8265872699267</x:v>
      </x:c>
      <x:c r="K39" s="271">
        <x:f>'PL2026(RS)'!K39*KRWRSD24</x:f>
        <x:v>382476.72255011601</x:v>
      </x:c>
      <x:c r="L39" s="271">
        <x:f>'PL2026(RS)'!L39*KRWRSD24</x:f>
        <x:v>-76.459973320197605</x:v>
      </x:c>
      <x:c r="M39" s="271">
        <x:f>'PL2026(RS)'!M39*KRWRSD24</x:f>
        <x:v>-12136.113986614146</x:v>
      </x:c>
      <x:c r="N39" s="271">
        <x:f>'PL2026(RS)'!N39*KRWRSD24</x:f>
        <x:v>-9115.0928768469385</x:v>
      </x:c>
      <x:c r="O39" s="271">
        <x:f>'PL2026(RS)'!O39*KRWRSD24</x:f>
        <x:v>370212.43884437007</x:v>
      </x:c>
      <x:c r="P39" s="271">
        <x:f>'PL2026(RS)'!P39*KRWRSD24</x:f>
        <x:v>-10512.717359017006</x:v>
      </x:c>
      <x:c r="Q39" s="271">
        <x:f>'PL2026(RS)'!Q39*KRWRSD24</x:f>
        <x:v>-7205.7842690364851</x:v>
      </x:c>
      <x:c r="R39" s="271">
        <x:f>'PL2026(RS)'!R39*KRWRSD24</x:f>
        <x:v>-5486.5576115249496</x:v>
      </x:c>
      <x:c r="S39" s="271">
        <x:f>'PL2026(RS)'!S39*KRWRSD24</x:f>
        <x:v>-5486.5576115249496</x:v>
      </x:c>
      <x:c r="V39" s="272">
        <x:f>'PL2026(RS)'!V39*KRWRSD25</x:f>
        <x:v>0</x:v>
      </x:c>
      <x:c r="W39" s="272">
        <x:f>'PL2026(RS)'!W39*KRWRSD25</x:f>
        <x:v>0</x:v>
      </x:c>
      <x:c r="X39" s="272">
        <x:f>'PL2026(RS)'!X39*KRWRSD25</x:f>
        <x:v>0</x:v>
      </x:c>
      <x:c r="Y39" s="272">
        <x:f>'PL2026(RS)'!Y39*KRWRSD25</x:f>
        <x:v>0</x:v>
      </x:c>
      <x:c r="Z39" s="271">
        <x:f>'PL2026(RS)'!Z39*KRWRSD25</x:f>
        <x:v>0</x:v>
      </x:c>
      <x:c r="AA39" s="271">
        <x:f>'PL2026(RS)'!AA39*KRWRSD25</x:f>
        <x:v>0</x:v>
      </x:c>
      <x:c r="AB39" s="271">
        <x:f>'PL2026(RS)'!AB39*KRWRSD25</x:f>
        <x:v>0</x:v>
      </x:c>
      <x:c r="AC39" s="271">
        <x:f>'PL2026(RS)'!AC39*KRWRSD25</x:f>
        <x:v>0</x:v>
      </x:c>
      <x:c r="AD39" s="271">
        <x:f>'PL2026(RS)'!AD39*KRWRSD25</x:f>
        <x:v>0</x:v>
      </x:c>
      <x:c r="AE39" s="271">
        <x:f>'PL2026(RS)'!AE39*KRWRSD25</x:f>
        <x:v>0</x:v>
      </x:c>
      <x:c r="AF39" s="271">
        <x:f>'PL2026(RS)'!AF39*KRWRSD25</x:f>
        <x:v>0</x:v>
      </x:c>
      <x:c r="AG39" s="271">
        <x:f>'PL2026(RS)'!AG39*KRWRSD25</x:f>
        <x:v>0</x:v>
      </x:c>
      <x:c r="AH39" s="271">
        <x:f>'PL2026(RS)'!AH39*KRWRSD25</x:f>
        <x:v>0</x:v>
      </x:c>
    </x:row>
    <x:row r="40" spans="1:37">
      <x:c r="A40" s="50" t="s">
        <x:v>285</x:v>
      </x:c>
      <x:c r="B40" s="50" t="s">
        <x:v>286</x:v>
      </x:c>
      <x:c r="C40" s="50"/>
      <x:c r="D40" s="21">
        <x:v>167509267.76963848</x:v>
      </x:c>
      <x:c r="G40" s="266">
        <x:f>'PL2026(RS)'!G40*KRWRSD24</x:f>
        <x:v>1195490.1411852923</x:v>
      </x:c>
      <x:c r="H40" s="266">
        <x:f>'PL2026(RS)'!H40*KRWRSD24</x:f>
        <x:v>0</x:v>
      </x:c>
      <x:c r="I40" s="266">
        <x:f>'PL2026(RS)'!I40*KRWRSD24</x:f>
        <x:v>496815.09006596077</x:v>
      </x:c>
      <x:c r="J40" s="266">
        <x:f>'PL2026(RS)'!J40*KRWRSD24</x:f>
        <x:v>-3994.8265872699267</x:v>
      </x:c>
      <x:c r="K40" s="265">
        <x:f>'PL2026(RS)'!K40*KRWRSD24</x:f>
        <x:v>382476.72255011601</x:v>
      </x:c>
      <x:c r="L40" s="265">
        <x:f>'PL2026(RS)'!L40*KRWRSD24</x:f>
        <x:v>-76.459973320197605</x:v>
      </x:c>
      <x:c r="M40" s="265">
        <x:f>'PL2026(RS)'!M40*KRWRSD24</x:f>
        <x:v>-12136.113986614146</x:v>
      </x:c>
      <x:c r="N40" s="265">
        <x:f>'PL2026(RS)'!N40*KRWRSD24</x:f>
        <x:v>-9115.0928768469385</x:v>
      </x:c>
      <x:c r="O40" s="265">
        <x:f>'PL2026(RS)'!O40*KRWRSD24</x:f>
        <x:v>370212.43884437007</x:v>
      </x:c>
      <x:c r="P40" s="265">
        <x:f>'PL2026(RS)'!P40*KRWRSD24</x:f>
        <x:v>-10512.717359017006</x:v>
      </x:c>
      <x:c r="Q40" s="265">
        <x:f>'PL2026(RS)'!Q40*KRWRSD24</x:f>
        <x:v>-7205.7842690364851</x:v>
      </x:c>
      <x:c r="R40" s="265">
        <x:f>'PL2026(RS)'!R40*KRWRSD24</x:f>
        <x:v>-5486.5576115249496</x:v>
      </x:c>
      <x:c r="S40" s="265">
        <x:f>'PL2026(RS)'!S40*KRWRSD24</x:f>
        <x:v>-5486.5576115249496</x:v>
      </x:c>
      <x:c r="V40" s="266">
        <x:f>'PL2026(RS)'!V40*KRWRSD25</x:f>
        <x:v>0</x:v>
      </x:c>
      <x:c r="W40" s="266">
        <x:f>'PL2026(RS)'!W40*KRWRSD25</x:f>
        <x:v>0</x:v>
      </x:c>
      <x:c r="X40" s="266">
        <x:f>'PL2026(RS)'!X40*KRWRSD25</x:f>
        <x:v>0</x:v>
      </x:c>
      <x:c r="Y40" s="266">
        <x:f>'PL2026(RS)'!Y40*KRWRSD25</x:f>
        <x:v>0</x:v>
      </x:c>
      <x:c r="Z40" s="265">
        <x:f>'PL2026(RS)'!Z40*KRWRSD25</x:f>
        <x:v>0</x:v>
      </x:c>
      <x:c r="AA40" s="265">
        <x:f>'PL2026(RS)'!AA40*KRWRSD25</x:f>
        <x:v>0</x:v>
      </x:c>
      <x:c r="AB40" s="265">
        <x:f>'PL2026(RS)'!AB40*KRWRSD25</x:f>
        <x:v>0</x:v>
      </x:c>
      <x:c r="AC40" s="265">
        <x:f>'PL2026(RS)'!AC40*KRWRSD25</x:f>
        <x:v>0</x:v>
      </x:c>
      <x:c r="AD40" s="265">
        <x:f>'PL2026(RS)'!AD40*KRWRSD25</x:f>
        <x:v>0</x:v>
      </x:c>
      <x:c r="AE40" s="265">
        <x:f>'PL2026(RS)'!AE40*KRWRSD25</x:f>
        <x:v>0</x:v>
      </x:c>
      <x:c r="AF40" s="265">
        <x:f>'PL2026(RS)'!AF40*KRWRSD25</x:f>
        <x:v>0</x:v>
      </x:c>
      <x:c r="AG40" s="265">
        <x:f>'PL2026(RS)'!AG40*KRWRSD25</x:f>
        <x:v>0</x:v>
      </x:c>
      <x:c r="AH40" s="265">
        <x:f>'PL2026(RS)'!AH40*KRWRSD25</x:f>
        <x:v>0</x:v>
      </x:c>
    </x:row>
    <x:row r="41" spans="1:37">
      <x:c r="A41" s="50" t="s">
        <x:v>287</x:v>
      </x:c>
      <x:c r="B41" s="50" t="s">
        <x:v>288</x:v>
      </x:c>
      <x:c r="C41" s="50"/>
      <x:c r="D41" s="21">
        <x:v>0</x:v>
      </x:c>
      <x:c r="G41" s="266">
        <x:f>'PL2026(RS)'!G41*KRWRSD24</x:f>
        <x:v>0</x:v>
      </x:c>
      <x:c r="H41" s="266">
        <x:f>'PL2026(RS)'!H41*KRWRSD24</x:f>
        <x:v>0</x:v>
      </x:c>
      <x:c r="I41" s="266">
        <x:f>'PL2026(RS)'!I41*KRWRSD24</x:f>
        <x:v>0</x:v>
      </x:c>
      <x:c r="J41" s="266">
        <x:f>'PL2026(RS)'!J41*KRWRSD24</x:f>
        <x:v>0</x:v>
      </x:c>
      <x:c r="K41" s="265">
        <x:f>'PL2026(RS)'!K41*KRWRSD24</x:f>
        <x:v>0</x:v>
      </x:c>
      <x:c r="L41" s="265">
        <x:f>'PL2026(RS)'!L41*KRWRSD24</x:f>
        <x:v>0</x:v>
      </x:c>
      <x:c r="M41" s="265">
        <x:f>'PL2026(RS)'!M41*KRWRSD24</x:f>
        <x:v>0</x:v>
      </x:c>
      <x:c r="N41" s="265">
        <x:f>'PL2026(RS)'!N41*KRWRSD24</x:f>
        <x:v>0</x:v>
      </x:c>
      <x:c r="O41" s="265">
        <x:f>'PL2026(RS)'!O41*KRWRSD24</x:f>
        <x:v>0</x:v>
      </x:c>
      <x:c r="P41" s="265">
        <x:f>'PL2026(RS)'!P41*KRWRSD24</x:f>
        <x:v>0</x:v>
      </x:c>
      <x:c r="Q41" s="265">
        <x:f>'PL2026(RS)'!Q41*KRWRSD24</x:f>
        <x:v>0</x:v>
      </x:c>
      <x:c r="R41" s="265">
        <x:f>'PL2026(RS)'!R41*KRWRSD24</x:f>
        <x:v>0</x:v>
      </x:c>
      <x:c r="S41" s="265">
        <x:f>'PL2026(RS)'!S41*KRWRSD24</x:f>
        <x:v>0</x:v>
      </x:c>
      <x:c r="V41" s="266">
        <x:f>'PL2026(RS)'!V41*KRWRSD25</x:f>
        <x:v>0</x:v>
      </x:c>
      <x:c r="W41" s="266">
        <x:f>'PL2026(RS)'!W41*KRWRSD25</x:f>
        <x:v>0</x:v>
      </x:c>
      <x:c r="X41" s="266">
        <x:f>'PL2026(RS)'!X41*KRWRSD25</x:f>
        <x:v>0</x:v>
      </x:c>
      <x:c r="Y41" s="266">
        <x:f>'PL2026(RS)'!Y41*KRWRSD25</x:f>
        <x:v>0</x:v>
      </x:c>
      <x:c r="Z41" s="265">
        <x:f>'PL2026(RS)'!Z41*KRWRSD25</x:f>
        <x:v>0</x:v>
      </x:c>
      <x:c r="AA41" s="265">
        <x:f>'PL2026(RS)'!AA41*KRWRSD25</x:f>
        <x:v>0</x:v>
      </x:c>
      <x:c r="AB41" s="265">
        <x:f>'PL2026(RS)'!AB41*KRWRSD25</x:f>
        <x:v>0</x:v>
      </x:c>
      <x:c r="AC41" s="265">
        <x:f>'PL2026(RS)'!AC41*KRWRSD25</x:f>
        <x:v>0</x:v>
      </x:c>
      <x:c r="AD41" s="265">
        <x:f>'PL2026(RS)'!AD41*KRWRSD25</x:f>
        <x:v>0</x:v>
      </x:c>
      <x:c r="AE41" s="265">
        <x:f>'PL2026(RS)'!AE41*KRWRSD25</x:f>
        <x:v>0</x:v>
      </x:c>
      <x:c r="AF41" s="265">
        <x:f>'PL2026(RS)'!AF41*KRWRSD25</x:f>
        <x:v>0</x:v>
      </x:c>
      <x:c r="AG41" s="265">
        <x:f>'PL2026(RS)'!AG41*KRWRSD25</x:f>
        <x:v>0</x:v>
      </x:c>
      <x:c r="AH41" s="265">
        <x:f>'PL2026(RS)'!AH41*KRWRSD25</x:f>
        <x:v>0</x:v>
      </x:c>
    </x:row>
    <x:row r="42" spans="1:37">
      <x:c r="A42" s="50" t="s">
        <x:v>289</x:v>
      </x:c>
      <x:c r="B42" s="50" t="s">
        <x:v>290</x:v>
      </x:c>
      <x:c r="C42" s="50"/>
      <x:c r="D42" s="21">
        <x:v>0</x:v>
      </x:c>
      <x:c r="G42" s="266">
        <x:f>'PL2026(RS)'!G42*KRWRSD24</x:f>
        <x:v>0</x:v>
      </x:c>
      <x:c r="H42" s="266">
        <x:f>'PL2026(RS)'!H42*KRWRSD24</x:f>
        <x:v>0</x:v>
      </x:c>
      <x:c r="I42" s="266">
        <x:f>'PL2026(RS)'!I42*KRWRSD24</x:f>
        <x:v>0</x:v>
      </x:c>
      <x:c r="J42" s="266">
        <x:f>'PL2026(RS)'!J42*KRWRSD24</x:f>
        <x:v>0</x:v>
      </x:c>
      <x:c r="K42" s="265">
        <x:f>'PL2026(RS)'!K42*KRWRSD24</x:f>
        <x:v>0</x:v>
      </x:c>
      <x:c r="L42" s="265">
        <x:f>'PL2026(RS)'!L42*KRWRSD24</x:f>
        <x:v>0</x:v>
      </x:c>
      <x:c r="M42" s="265">
        <x:f>'PL2026(RS)'!M42*KRWRSD24</x:f>
        <x:v>0</x:v>
      </x:c>
      <x:c r="N42" s="265">
        <x:f>'PL2026(RS)'!N42*KRWRSD24</x:f>
        <x:v>0</x:v>
      </x:c>
      <x:c r="O42" s="265">
        <x:f>'PL2026(RS)'!O42*KRWRSD24</x:f>
        <x:v>0</x:v>
      </x:c>
      <x:c r="P42" s="265">
        <x:f>'PL2026(RS)'!P42*KRWRSD24</x:f>
        <x:v>0</x:v>
      </x:c>
      <x:c r="Q42" s="265">
        <x:f>'PL2026(RS)'!Q42*KRWRSD24</x:f>
        <x:v>0</x:v>
      </x:c>
      <x:c r="R42" s="265">
        <x:f>'PL2026(RS)'!R42*KRWRSD24</x:f>
        <x:v>0</x:v>
      </x:c>
      <x:c r="S42" s="265">
        <x:f>'PL2026(RS)'!S42*KRWRSD24</x:f>
        <x:v>0</x:v>
      </x:c>
      <x:c r="V42" s="266">
        <x:f>'PL2026(RS)'!V42*KRWRSD25</x:f>
        <x:v>0</x:v>
      </x:c>
      <x:c r="W42" s="266">
        <x:f>'PL2026(RS)'!W42*KRWRSD25</x:f>
        <x:v>0</x:v>
      </x:c>
      <x:c r="X42" s="266">
        <x:f>'PL2026(RS)'!X42*KRWRSD25</x:f>
        <x:v>0</x:v>
      </x:c>
      <x:c r="Y42" s="266">
        <x:f>'PL2026(RS)'!Y42*KRWRSD25</x:f>
        <x:v>0</x:v>
      </x:c>
      <x:c r="Z42" s="265">
        <x:f>'PL2026(RS)'!Z42*KRWRSD25</x:f>
        <x:v>0</x:v>
      </x:c>
      <x:c r="AA42" s="265">
        <x:f>'PL2026(RS)'!AA42*KRWRSD25</x:f>
        <x:v>0</x:v>
      </x:c>
      <x:c r="AB42" s="265">
        <x:f>'PL2026(RS)'!AB42*KRWRSD25</x:f>
        <x:v>0</x:v>
      </x:c>
      <x:c r="AC42" s="265">
        <x:f>'PL2026(RS)'!AC42*KRWRSD25</x:f>
        <x:v>0</x:v>
      </x:c>
      <x:c r="AD42" s="265">
        <x:f>'PL2026(RS)'!AD42*KRWRSD25</x:f>
        <x:v>0</x:v>
      </x:c>
      <x:c r="AE42" s="265">
        <x:f>'PL2026(RS)'!AE42*KRWRSD25</x:f>
        <x:v>0</x:v>
      </x:c>
      <x:c r="AF42" s="265">
        <x:f>'PL2026(RS)'!AF42*KRWRSD25</x:f>
        <x:v>0</x:v>
      </x:c>
      <x:c r="AG42" s="265">
        <x:f>'PL2026(RS)'!AG42*KRWRSD25</x:f>
        <x:v>0</x:v>
      </x:c>
      <x:c r="AH42" s="265">
        <x:f>'PL2026(RS)'!AH42*KRWRSD25</x:f>
        <x:v>0</x:v>
      </x:c>
    </x:row>
    <x:row r="43" spans="1:37">
      <x:c r="A43" s="29" t="s">
        <x:v>87</x:v>
      </x:c>
      <x:c r="B43" s="29" t="s">
        <x:v>88</x:v>
      </x:c>
      <x:c r="C43" s="29"/>
      <x:c r="D43" s="30">
        <x:v>-372923692.73542261</x:v>
      </x:c>
      <x:c r="E43" s="30"/>
      <x:c r="F43" s="30"/>
      <x:c r="G43" s="273">
        <x:f>'PL2026(RS)'!G43*KRWRSD24</x:f>
        <x:v>-5189677817.021698</x:v>
      </x:c>
      <x:c r="H43" s="273">
        <x:f>'PL2026(RS)'!H43*KRWRSD24</x:f>
        <x:v>-417959768.5230177</x:v>
      </x:c>
      <x:c r="I43" s="273">
        <x:f>'PL2026(RS)'!I43*KRWRSD24</x:f>
        <x:v>-276969652.91971678</x:v>
      </x:c>
      <x:c r="J43" s="273">
        <x:f>'PL2026(RS)'!J43*KRWRSD24</x:f>
        <x:v>-441728976.86491239</x:v>
      </x:c>
      <x:c r="K43" s="278">
        <x:f>'PL2026(RS)'!K43*KRWRSD24</x:f>
        <x:v>-656629097.95389879</x:v>
      </x:c>
      <x:c r="L43" s="278">
        <x:f>'PL2026(RS)'!L43*KRWRSD24</x:f>
        <x:v>-336602589.87625873</x:v>
      </x:c>
      <x:c r="M43" s="278">
        <x:f>'PL2026(RS)'!M43*KRWRSD24</x:f>
        <x:v>-590766166.71524501</x:v>
      </x:c>
      <x:c r="N43" s="278">
        <x:f>'PL2026(RS)'!N43*KRWRSD24</x:f>
        <x:v>-619255347.58379006</x:v>
      </x:c>
      <x:c r="O43" s="278">
        <x:f>'PL2026(RS)'!O43*KRWRSD24</x:f>
        <x:v>-735866620.63096464</x:v>
      </x:c>
      <x:c r="P43" s="278">
        <x:f>'PL2026(RS)'!P43*KRWRSD24</x:f>
        <x:v>-613723307.78702199</x:v>
      </x:c>
      <x:c r="Q43" s="278">
        <x:f>'PL2026(RS)'!Q43*KRWRSD24</x:f>
        <x:v>-267886640.76648319</x:v>
      </x:c>
      <x:c r="R43" s="278">
        <x:f>'PL2026(RS)'!R43*KRWRSD24</x:f>
        <x:v>-121671274.92641211</x:v>
      </x:c>
      <x:c r="S43" s="278">
        <x:f>'PL2026(RS)'!S43*KRWRSD24</x:f>
        <x:v>-110618372.47397006</x:v>
      </x:c>
      <x:c r="V43" s="273">
        <x:f>'PL2026(RS)'!V43*KRWRSD25</x:f>
        <x:v>383798406.81204349</x:v>
      </x:c>
      <x:c r="W43" s="273">
        <x:f>'PL2026(RS)'!W43*KRWRSD25</x:f>
        <x:v>-607031819.51201093</x:v>
      </x:c>
      <x:c r="X43" s="273">
        <x:f>'PL2026(RS)'!X43*KRWRSD25</x:f>
        <x:v>-372055657.13646626</x:v>
      </x:c>
      <x:c r="Y43" s="273">
        <x:f>'PL2026(RS)'!Y43*KRWRSD25</x:f>
        <x:v>-89875707.223340511</x:v>
      </x:c>
      <x:c r="Z43" s="273">
        <x:f>'PL2026(RS)'!Z43*KRWRSD25</x:f>
        <x:v>-289073444.69227374</x:v>
      </x:c>
      <x:c r="AA43" s="273">
        <x:f>'PL2026(RS)'!AA43*KRWRSD25</x:f>
        <x:v>-228613270.06996882</x:v>
      </x:c>
      <x:c r="AB43" s="273">
        <x:f>'PL2026(RS)'!AB43*KRWRSD25</x:f>
        <x:v>-147882796.13471365</x:v>
      </x:c>
      <x:c r="AC43" s="273">
        <x:f>'PL2026(RS)'!AC43*KRWRSD25</x:f>
        <x:v>-128612449.42697448</x:v>
      </x:c>
      <x:c r="AD43" s="273">
        <x:f>'PL2026(RS)'!AD43*KRWRSD25</x:f>
        <x:v>-255640399.8721261</x:v>
      </x:c>
      <x:c r="AE43" s="273">
        <x:f>'PL2026(RS)'!AE43*KRWRSD25</x:f>
        <x:v>401482267.51561904</x:v>
      </x:c>
      <x:c r="AF43" s="273">
        <x:f>'PL2026(RS)'!AF43*KRWRSD25</x:f>
        <x:v>655529830.19070506</x:v>
      </x:c>
      <x:c r="AG43" s="273">
        <x:f>'PL2026(RS)'!AG43*KRWRSD25</x:f>
        <x:v>656467967.49689758</x:v>
      </x:c>
      <x:c r="AH43" s="273">
        <x:f>'PL2026(RS)'!AH43*KRWRSD25</x:f>
        <x:v>789103885.6766963</x:v>
      </x:c>
    </x:row>
    <x:row r="44" spans="1:37" s="399" customFormat="1">
      <x:c r="A44" s="400" t="s">
        <x:v>89</x:v>
      </x:c>
      <x:c r="B44" s="400" t="s">
        <x:v>291</x:v>
      </x:c>
      <x:c r="C44" s="400"/>
      <x:c r="D44" s="54">
        <x:v>-0.1232889652385725</x:v>
      </x:c>
      <x:c r="E44" s="54"/>
      <x:c r="F44" s="54"/>
      <x:c r="G44" s="54">
        <x:f>'PL2026(RS)'!G44</x:f>
        <x:v>-0.17694456644578227</x:v>
      </x:c>
      <x:c r="H44" s="54">
        <x:f>'PL2026(RS)'!H44</x:f>
        <x:v>-0.13631889069179629</x:v>
      </x:c>
      <x:c r="I44" s="54">
        <x:f>'PL2026(RS)'!I44</x:f>
        <x:v>-0.12271635474108428</x:v>
      </x:c>
      <x:c r="J44" s="54">
        <x:f>'PL2026(RS)'!J44</x:f>
        <x:v>-0.18433095086750403</x:v>
      </x:c>
      <x:c r="K44" s="54">
        <x:f>'PL2026(RS)'!K44</x:f>
        <x:v>-0.45386393175273171</x:v>
      </x:c>
      <x:c r="L44" s="54">
        <x:f>'PL2026(RS)'!L44</x:f>
        <x:v>-0.20382437214007298</x:v>
      </x:c>
      <x:c r="M44" s="54">
        <x:f>'PL2026(RS)'!M44</x:f>
        <x:v>-0.34530413506786106</x:v>
      </x:c>
      <x:c r="N44" s="54">
        <x:f>'PL2026(RS)'!N44</x:f>
        <x:v>-0.26243627190765412</x:v>
      </x:c>
      <x:c r="O44" s="54">
        <x:f>'PL2026(RS)'!O44</x:f>
        <x:v>-0.29752961964732549</x:v>
      </x:c>
      <x:c r="P44" s="54">
        <x:f>'PL2026(RS)'!P44</x:f>
        <x:v>-0.23569526615999178</x:v>
      </x:c>
      <x:c r="Q44" s="54">
        <x:f>'PL2026(RS)'!Q44</x:f>
        <x:v>-9.1146865078852016E-2</x:v>
      </x:c>
      <x:c r="R44" s="54">
        <x:f>'PL2026(RS)'!R44</x:f>
        <x:v>-3.7873844039936488E-2</x:v>
      </x:c>
      <x:c r="S44" s="54">
        <x:f>'PL2026(RS)'!S44</x:f>
        <x:v>-3.4433295694194205E-2</x:v>
      </x:c>
      <x:c r="V44" s="54">
        <x:f>'PL2026(RS)'!V44</x:f>
        <x:v>7.1319115140987353E-3</x:v>
      </x:c>
      <x:c r="W44" s="54">
        <x:f>'PL2026(RS)'!W44</x:f>
        <x:v>-0.18032335773832167</x:v>
      </x:c>
      <x:c r="X44" s="54">
        <x:f>'PL2026(RS)'!X44</x:f>
        <x:v>-9.4702139204433738E-2</x:v>
      </x:c>
      <x:c r="Y44" s="54">
        <x:f>'PL2026(RS)'!Y44</x:f>
        <x:v>-1.9507120174874038E-2</x:v>
      </x:c>
      <x:c r="Z44" s="54">
        <x:f>'PL2026(RS)'!Z44</x:f>
        <x:v>-6.8129156874239039E-2</x:v>
      </x:c>
      <x:c r="AA44" s="54">
        <x:f>'PL2026(RS)'!AA44</x:f>
        <x:v>-5.1989294699763197E-2</x:v>
      </x:c>
      <x:c r="AB44" s="54">
        <x:f>'PL2026(RS)'!AB44</x:f>
        <x:v>-3.2040302518416282E-2</x:v>
      </x:c>
      <x:c r="AC44" s="54">
        <x:f>'PL2026(RS)'!AC44</x:f>
        <x:v>-3.620245486053484E-2</x:v>
      </x:c>
      <x:c r="AD44" s="54">
        <x:f>'PL2026(RS)'!AD44</x:f>
        <x:v>-8.362493505130153E-2</x:v>
      </x:c>
      <x:c r="AE44" s="54">
        <x:f>'PL2026(RS)'!AE44</x:f>
        <x:v>8.2813876420928842E-2</x:v>
      </x:c>
      <x:c r="AF44" s="54">
        <x:f>'PL2026(RS)'!AF44</x:f>
        <x:v>0.1176813239043896</x:v>
      </x:c>
      <x:c r="AG44" s="54">
        <x:f>'PL2026(RS)'!AG44</x:f>
        <x:v>0.11876744772981782</x:v>
      </x:c>
      <x:c r="AH44" s="54">
        <x:f>'PL2026(RS)'!AH44</x:f>
        <x:v>0.1293463654841743</x:v>
      </x:c>
    </x:row>
    <x:row r="45" spans="1:37">
      <x:c r="A45" s="29" t="s">
        <x:v>90</x:v>
      </x:c>
      <x:c r="B45" s="29" t="s">
        <x:v>91</x:v>
      </x:c>
      <x:c r="C45" s="29"/>
      <x:c r="D45" s="30">
        <x:v>196387031.12242708</x:v>
      </x:c>
      <x:c r="E45" s="30"/>
      <x:c r="F45" s="30"/>
      <x:c r="G45" s="273">
        <x:f>'PL2026(RS)'!G45*KRWRSD24</x:f>
        <x:v>3240219303.6732779</x:v>
      </x:c>
      <x:c r="H45" s="273">
        <x:f>'PL2026(RS)'!H45*KRWRSD24</x:f>
        <x:v>173811521</x:v>
      </x:c>
      <x:c r="I45" s="273">
        <x:f>'PL2026(RS)'!I45*KRWRSD24</x:f>
        <x:v>172906937.5</x:v>
      </x:c>
      <x:c r="J45" s="273">
        <x:f>'PL2026(RS)'!J45*KRWRSD24</x:f>
        <x:v>212219069.87447906</x:v>
      </x:c>
      <x:c r="K45" s="278">
        <x:f>'PL2026(RS)'!K45*KRWRSD24</x:f>
        <x:v>115048158.18211611</x:v>
      </x:c>
      <x:c r="L45" s="278">
        <x:f>'PL2026(RS)'!L45*KRWRSD24</x:f>
        <x:v>274108659.32818705</x:v>
      </x:c>
      <x:c r="M45" s="278">
        <x:f>'PL2026(RS)'!M45*KRWRSD24</x:f>
        <x:v>500688490.02875489</x:v>
      </x:c>
      <x:c r="N45" s="278">
        <x:f>'PL2026(RS)'!N45*KRWRSD24</x:f>
        <x:v>193567924.05602404</x:v>
      </x:c>
      <x:c r="O45" s="278">
        <x:f>'PL2026(RS)'!O45*KRWRSD24</x:f>
        <x:v>191888954.67191961</x:v>
      </x:c>
      <x:c r="P45" s="278">
        <x:f>'PL2026(RS)'!P45*KRWRSD24</x:f>
        <x:v>174678857.6933051</x:v>
      </x:c>
      <x:c r="Q45" s="278">
        <x:f>'PL2026(RS)'!Q45*KRWRSD24</x:f>
        <x:v>223677690.97062936</x:v>
      </x:c>
      <x:c r="R45" s="278">
        <x:f>'PL2026(RS)'!R45*KRWRSD24</x:f>
        <x:v>375192031.24643129</x:v>
      </x:c>
      <x:c r="S45" s="278">
        <x:f>'PL2026(RS)'!S45*KRWRSD24</x:f>
        <x:v>632431009.12143123</x:v>
      </x:c>
      <x:c r="V45" s="273">
        <x:f>'PL2026(RS)'!V45*KRWRSD25</x:f>
        <x:v>4374816072.8560963</x:v>
      </x:c>
      <x:c r="W45" s="273">
        <x:f>'PL2026(RS)'!W45*KRWRSD25</x:f>
        <x:v>258642240.03501967</x:v>
      </x:c>
      <x:c r="X45" s="273">
        <x:f>'PL2026(RS)'!X45*KRWRSD25</x:f>
        <x:v>243382751.72101963</x:v>
      </x:c>
      <x:c r="Y45" s="273">
        <x:f>'PL2026(RS)'!Y45*KRWRSD25</x:f>
        <x:v>349548241.42401963</x:v>
      </x:c>
      <x:c r="Z45" s="278">
        <x:f>'PL2026(RS)'!Z45*KRWRSD25</x:f>
        <x:v>282183173.371961</x:v>
      </x:c>
      <x:c r="AA45" s="278">
        <x:f>'PL2026(RS)'!AA45*KRWRSD25</x:f>
        <x:v>271719029.75196105</x:v>
      </x:c>
      <x:c r="AB45" s="278">
        <x:f>'PL2026(RS)'!AB45*KRWRSD25</x:f>
        <x:v>794262852.46896112</x:v>
      </x:c>
      <x:c r="AC45" s="278">
        <x:f>'PL2026(RS)'!AC45*KRWRSD25</x:f>
        <x:v>238078002.98296106</x:v>
      </x:c>
      <x:c r="AD45" s="278">
        <x:f>'PL2026(RS)'!AD45*KRWRSD25</x:f>
        <x:v>233998684.59996104</x:v>
      </x:c>
      <x:c r="AE45" s="278">
        <x:f>'PL2026(RS)'!AE45*KRWRSD25</x:f>
        <x:v>306721533.23896098</x:v>
      </x:c>
      <x:c r="AF45" s="278">
        <x:f>'PL2026(RS)'!AF45*KRWRSD25</x:f>
        <x:v>259856451.77296102</x:v>
      </x:c>
      <x:c r="AG45" s="278">
        <x:f>'PL2026(RS)'!AG45*KRWRSD25</x:f>
        <x:v>253824389.89796102</x:v>
      </x:c>
      <x:c r="AH45" s="278">
        <x:f>'PL2026(RS)'!AH45*KRWRSD25</x:f>
        <x:v>882598721.5903492</x:v>
      </x:c>
    </x:row>
    <x:row r="46" spans="1:37">
      <x:c r="A46" s="44" t="s">
        <x:v>92</x:v>
      </x:c>
      <x:c r="B46" s="44" t="s">
        <x:v>93</x:v>
      </x:c>
      <x:c r="C46" s="44"/>
      <x:c r="D46" s="21">
        <x:v>55452921.229999997</x:v>
      </x:c>
      <x:c r="G46" s="266">
        <x:f>'PL2026(RS)'!G46*KRWRSD24</x:f>
        <x:v>903295929.24999964</x:v>
      </x:c>
      <x:c r="H46" s="266">
        <x:f>'PL2026(RS)'!H46*KRWRSD24</x:f>
        <x:v>71121082.124999985</x:v>
      </x:c>
      <x:c r="I46" s="266">
        <x:f>'PL2026(RS)'!I46*KRWRSD24</x:f>
        <x:v>67549356.50000003</x:v>
      </x:c>
      <x:c r="J46" s="266">
        <x:f>'PL2026(RS)'!J46*KRWRSD24</x:f>
        <x:v>86696443.24999994</x:v>
      </x:c>
      <x:c r="K46" s="265">
        <x:f>'PL2026(RS)'!K46*KRWRSD24</x:f>
        <x:v>51540872.625000075</x:v>
      </x:c>
      <x:c r="L46" s="265">
        <x:f>'PL2026(RS)'!L46*KRWRSD24</x:f>
        <x:v>72853696.99999997</x:v>
      </x:c>
      <x:c r="M46" s="265">
        <x:f>'PL2026(RS)'!M46*KRWRSD24</x:f>
        <x:v>81188240.12500006</x:v>
      </x:c>
      <x:c r="N46" s="265">
        <x:f>'PL2026(RS)'!N46*KRWRSD24</x:f>
        <x:v>79147341.624999881</x:v>
      </x:c>
      <x:c r="O46" s="265">
        <x:f>'PL2026(RS)'!O46*KRWRSD24</x:f>
        <x:v>75543951.374999896</x:v>
      </x:c>
      <x:c r="P46" s="265">
        <x:f>'PL2026(RS)'!P46*KRWRSD24</x:f>
        <x:v>70604355.875000179</x:v>
      </x:c>
      <x:c r="Q46" s="265">
        <x:f>'PL2026(RS)'!Q46*KRWRSD24</x:f>
        <x:v>84641701.250000015</x:v>
      </x:c>
      <x:c r="R46" s="265">
        <x:f>'PL2026(RS)'!R46*KRWRSD24</x:f>
        <x:v>81204443.749999821</x:v>
      </x:c>
      <x:c r="S46" s="265">
        <x:f>'PL2026(RS)'!S46*KRWRSD24</x:f>
        <x:v>81204443.749999821</x:v>
      </x:c>
      <x:c r="V46" s="266">
        <x:f>'PL2026(RS)'!V46*KRWRSD25</x:f>
        <x:v>1097498871.722708</x:v>
      </x:c>
      <x:c r="W46" s="262">
        <x:f>'PL2026(RS)'!W46*KRWRSD25</x:f>
        <x:v>81811280.338019639</x:v>
      </x:c>
      <x:c r="X46" s="262">
        <x:f>'PL2026(RS)'!X46*KRWRSD25</x:f>
        <x:v>81811280.338019639</x:v>
      </x:c>
      <x:c r="Y46" s="262">
        <x:f>'PL2026(RS)'!Y46*KRWRSD25</x:f>
        <x:v>81811280.338019639</x:v>
      </x:c>
      <x:c r="Z46" s="262">
        <x:f>'PL2026(RS)'!Z46*KRWRSD25</x:f>
        <x:v>94673892.300961033</x:v>
      </x:c>
      <x:c r="AA46" s="262">
        <x:f>'PL2026(RS)'!AA46*KRWRSD25</x:f>
        <x:v>94673892.300961033</x:v>
      </x:c>
      <x:c r="AB46" s="262">
        <x:f>'PL2026(RS)'!AB46*KRWRSD25</x:f>
        <x:v>94673892.300961033</x:v>
      </x:c>
      <x:c r="AC46" s="262">
        <x:f>'PL2026(RS)'!AC46*KRWRSD25</x:f>
        <x:v>94673892.300961033</x:v>
      </x:c>
      <x:c r="AD46" s="262">
        <x:f>'PL2026(RS)'!AD46*KRWRSD25</x:f>
        <x:v>94673892.300961033</x:v>
      </x:c>
      <x:c r="AE46" s="262">
        <x:f>'PL2026(RS)'!AE46*KRWRSD25</x:f>
        <x:v>94673892.300961033</x:v>
      </x:c>
      <x:c r="AF46" s="262">
        <x:f>'PL2026(RS)'!AF46*KRWRSD25</x:f>
        <x:v>94673892.300961033</x:v>
      </x:c>
      <x:c r="AG46" s="262">
        <x:f>'PL2026(RS)'!AG46*KRWRSD25</x:f>
        <x:v>94673892.300961033</x:v>
      </x:c>
      <x:c r="AH46" s="262">
        <x:f>'PL2026(RS)'!AH46*KRWRSD25</x:f>
        <x:v>94673892.300961033</x:v>
      </x:c>
      <x:c r="AI46" s="249">
        <x:f>AVERAGE(W46:AH46)</x:f>
        <x:v>91458239.31022568</x:v>
      </x:c>
      <x:c r="AJ46" s="1909" t="s">
        <x:v>92</x:v>
      </x:c>
      <x:c r="AK46" s="403" t="s">
        <x:v>2594</x:v>
      </x:c>
    </x:row>
    <x:row r="47" spans="1:37">
      <x:c r="A47" s="44" t="s">
        <x:v>94</x:v>
      </x:c>
      <x:c r="B47" s="44" t="s">
        <x:v>95</x:v>
      </x:c>
      <x:c r="C47" s="44"/>
      <x:c r="D47" s="21">
        <x:v>0</x:v>
      </x:c>
      <x:c r="G47" s="266">
        <x:f>'PL2026(RS)'!G47*KRWRSD24</x:f>
        <x:v>0</x:v>
      </x:c>
      <x:c r="H47" s="266">
        <x:f>'PL2026(RS)'!H47*KRWRSD24</x:f>
        <x:v>0</x:v>
      </x:c>
      <x:c r="I47" s="266">
        <x:f>'PL2026(RS)'!I47*KRWRSD24</x:f>
        <x:v>0</x:v>
      </x:c>
      <x:c r="J47" s="266">
        <x:f>'PL2026(RS)'!J47*KRWRSD24</x:f>
        <x:v>0</x:v>
      </x:c>
      <x:c r="K47" s="265">
        <x:f>'PL2026(RS)'!K47*KRWRSD24</x:f>
        <x:v>0</x:v>
      </x:c>
      <x:c r="L47" s="265">
        <x:f>'PL2026(RS)'!L47*KRWRSD24</x:f>
        <x:v>0</x:v>
      </x:c>
      <x:c r="M47" s="265">
        <x:f>'PL2026(RS)'!M47*KRWRSD24</x:f>
        <x:v>0</x:v>
      </x:c>
      <x:c r="N47" s="265">
        <x:f>'PL2026(RS)'!N47*KRWRSD24</x:f>
        <x:v>0</x:v>
      </x:c>
      <x:c r="O47" s="265">
        <x:f>'PL2026(RS)'!O47*KRWRSD24</x:f>
        <x:v>0</x:v>
      </x:c>
      <x:c r="P47" s="265">
        <x:f>'PL2026(RS)'!P47*KRWRSD24</x:f>
        <x:v>0</x:v>
      </x:c>
      <x:c r="Q47" s="265">
        <x:f>'PL2026(RS)'!Q47*KRWRSD24</x:f>
        <x:v>0</x:v>
      </x:c>
      <x:c r="R47" s="265">
        <x:f>'PL2026(RS)'!R47*KRWRSD24</x:f>
        <x:v>0</x:v>
      </x:c>
      <x:c r="S47" s="265">
        <x:f>'PL2026(RS)'!S47*KRWRSD24</x:f>
        <x:v>0</x:v>
      </x:c>
      <x:c r="V47" s="266">
        <x:f>'PL2026(RS)'!V47*KRWRSD25</x:f>
        <x:v>0</x:v>
      </x:c>
      <x:c r="W47" s="266">
        <x:f>'PL2026(RS)'!W47*KRWRSD25</x:f>
        <x:v>0</x:v>
      </x:c>
      <x:c r="X47" s="266">
        <x:f>'PL2026(RS)'!X47*KRWRSD25</x:f>
        <x:v>0</x:v>
      </x:c>
      <x:c r="Y47" s="266">
        <x:f>'PL2026(RS)'!Y47*KRWRSD25</x:f>
        <x:v>0</x:v>
      </x:c>
      <x:c r="Z47" s="265">
        <x:f>'PL2026(RS)'!Z47*KRWRSD25</x:f>
        <x:v>0</x:v>
      </x:c>
      <x:c r="AA47" s="265">
        <x:f>'PL2026(RS)'!AA47*KRWRSD25</x:f>
        <x:v>0</x:v>
      </x:c>
      <x:c r="AB47" s="265">
        <x:f>'PL2026(RS)'!AB47*KRWRSD25</x:f>
        <x:v>0</x:v>
      </x:c>
      <x:c r="AC47" s="265">
        <x:f>'PL2026(RS)'!AC47*KRWRSD25</x:f>
        <x:v>0</x:v>
      </x:c>
      <x:c r="AD47" s="265">
        <x:f>'PL2026(RS)'!AD47*KRWRSD25</x:f>
        <x:v>0</x:v>
      </x:c>
      <x:c r="AE47" s="265">
        <x:f>'PL2026(RS)'!AE47*KRWRSD25</x:f>
        <x:v>0</x:v>
      </x:c>
      <x:c r="AF47" s="265">
        <x:f>'PL2026(RS)'!AF47*KRWRSD25</x:f>
        <x:v>0</x:v>
      </x:c>
      <x:c r="AG47" s="265">
        <x:f>'PL2026(RS)'!AG47*KRWRSD25</x:f>
        <x:v>0</x:v>
      </x:c>
      <x:c r="AH47" s="265">
        <x:f>'PL2026(RS)'!AH47*KRWRSD25</x:f>
        <x:v>0</x:v>
      </x:c>
      <x:c r="AJ47" s="1909" t="s">
        <x:v>94</x:v>
      </x:c>
      <x:c r="AK47" s="403" t="s">
        <x:v>2594</x:v>
      </x:c>
    </x:row>
    <x:row r="48" spans="1:37">
      <x:c r="A48" s="44" t="s">
        <x:v>96</x:v>
      </x:c>
      <x:c r="B48" s="44" t="s">
        <x:v>292</x:v>
      </x:c>
      <x:c r="C48" s="44"/>
      <x:c r="D48" s="21">
        <x:v>0</x:v>
      </x:c>
      <x:c r="G48" s="266">
        <x:f>'PL2026(RS)'!G48*KRWRSD24</x:f>
        <x:v>0</x:v>
      </x:c>
      <x:c r="H48" s="266">
        <x:f>'PL2026(RS)'!H48*KRWRSD24</x:f>
        <x:v>0</x:v>
      </x:c>
      <x:c r="I48" s="266">
        <x:f>'PL2026(RS)'!I48*KRWRSD24</x:f>
        <x:v>0</x:v>
      </x:c>
      <x:c r="J48" s="266">
        <x:f>'PL2026(RS)'!J48*KRWRSD24</x:f>
        <x:v>0</x:v>
      </x:c>
      <x:c r="K48" s="265">
        <x:f>'PL2026(RS)'!K48*KRWRSD24</x:f>
        <x:v>0</x:v>
      </x:c>
      <x:c r="L48" s="265">
        <x:f>'PL2026(RS)'!L48*KRWRSD24</x:f>
        <x:v>0</x:v>
      </x:c>
      <x:c r="M48" s="265">
        <x:f>'PL2026(RS)'!M48*KRWRSD24</x:f>
        <x:v>0</x:v>
      </x:c>
      <x:c r="N48" s="265">
        <x:f>'PL2026(RS)'!N48*KRWRSD24</x:f>
        <x:v>0</x:v>
      </x:c>
      <x:c r="O48" s="265">
        <x:f>'PL2026(RS)'!O48*KRWRSD24</x:f>
        <x:v>0</x:v>
      </x:c>
      <x:c r="P48" s="265">
        <x:f>'PL2026(RS)'!P48*KRWRSD24</x:f>
        <x:v>0</x:v>
      </x:c>
      <x:c r="Q48" s="265">
        <x:f>'PL2026(RS)'!Q48*KRWRSD24</x:f>
        <x:v>0</x:v>
      </x:c>
      <x:c r="R48" s="265">
        <x:f>'PL2026(RS)'!R48*KRWRSD24</x:f>
        <x:v>0</x:v>
      </x:c>
      <x:c r="S48" s="265">
        <x:f>'PL2026(RS)'!S48*KRWRSD24</x:f>
        <x:v>0</x:v>
      </x:c>
      <x:c r="V48" s="266">
        <x:f>'PL2026(RS)'!V48*KRWRSD25</x:f>
        <x:v>0</x:v>
      </x:c>
      <x:c r="W48" s="266">
        <x:f>'PL2026(RS)'!W48*KRWRSD25</x:f>
        <x:v>0</x:v>
      </x:c>
      <x:c r="X48" s="266">
        <x:f>'PL2026(RS)'!X48*KRWRSD25</x:f>
        <x:v>0</x:v>
      </x:c>
      <x:c r="Y48" s="266">
        <x:f>'PL2026(RS)'!Y48*KRWRSD25</x:f>
        <x:v>0</x:v>
      </x:c>
      <x:c r="Z48" s="265">
        <x:f>'PL2026(RS)'!Z48*KRWRSD25</x:f>
        <x:v>0</x:v>
      </x:c>
      <x:c r="AA48" s="265">
        <x:f>'PL2026(RS)'!AA48*KRWRSD25</x:f>
        <x:v>0</x:v>
      </x:c>
      <x:c r="AB48" s="265">
        <x:f>'PL2026(RS)'!AB48*KRWRSD25</x:f>
        <x:v>0</x:v>
      </x:c>
      <x:c r="AC48" s="265">
        <x:f>'PL2026(RS)'!AC48*KRWRSD25</x:f>
        <x:v>0</x:v>
      </x:c>
      <x:c r="AD48" s="265">
        <x:f>'PL2026(RS)'!AD48*KRWRSD25</x:f>
        <x:v>0</x:v>
      </x:c>
      <x:c r="AE48" s="265">
        <x:f>'PL2026(RS)'!AE48*KRWRSD25</x:f>
        <x:v>0</x:v>
      </x:c>
      <x:c r="AF48" s="265">
        <x:f>'PL2026(RS)'!AF48*KRWRSD25</x:f>
        <x:v>0</x:v>
      </x:c>
      <x:c r="AG48" s="265">
        <x:f>'PL2026(RS)'!AG48*KRWRSD25</x:f>
        <x:v>0</x:v>
      </x:c>
      <x:c r="AH48" s="265">
        <x:f>'PL2026(RS)'!AH48*KRWRSD25</x:f>
        <x:v>0</x:v>
      </x:c>
      <x:c r="AJ48" s="1909" t="s">
        <x:v>96</x:v>
      </x:c>
      <x:c r="AK48" s="403"/>
    </x:row>
    <x:row r="49" spans="1:37">
      <x:c r="A49" s="44" t="s">
        <x:v>97</x:v>
      </x:c>
      <x:c r="B49" s="44" t="s">
        <x:v>98</x:v>
      </x:c>
      <x:c r="C49" s="44"/>
      <x:c r="D49" s="21">
        <x:v>0</x:v>
      </x:c>
      <x:c r="G49" s="266">
        <x:f>'PL2026(RS)'!G49*KRWRSD24</x:f>
        <x:v>52270555.875</x:v>
      </x:c>
      <x:c r="H49" s="266">
        <x:f>'PL2026(RS)'!H49*KRWRSD24</x:f>
        <x:v>0</x:v>
      </x:c>
      <x:c r="I49" s="266">
        <x:f>'PL2026(RS)'!I49*KRWRSD24</x:f>
        <x:v>62500</x:v>
      </x:c>
      <x:c r="J49" s="266">
        <x:f>'PL2026(RS)'!J49*KRWRSD24</x:f>
        <x:v>2271150</x:v>
      </x:c>
      <x:c r="K49" s="265">
        <x:f>'PL2026(RS)'!K49*KRWRSD24</x:f>
        <x:v>0</x:v>
      </x:c>
      <x:c r="L49" s="265">
        <x:f>'PL2026(RS)'!L49*KRWRSD24</x:f>
        <x:v>418874.625</x:v>
      </x:c>
      <x:c r="M49" s="265">
        <x:f>'PL2026(RS)'!M49*KRWRSD24</x:f>
        <x:v>17155531.25</x:v>
      </x:c>
      <x:c r="N49" s="265">
        <x:f>'PL2026(RS)'!N49*KRWRSD24</x:f>
        <x:v>0</x:v>
      </x:c>
      <x:c r="O49" s="265">
        <x:f>'PL2026(RS)'!O49*KRWRSD24</x:f>
        <x:v>312500</x:v>
      </x:c>
      <x:c r="P49" s="265">
        <x:f>'PL2026(RS)'!P49*KRWRSD24</x:f>
        <x:v>0</x:v>
      </x:c>
      <x:c r="Q49" s="265">
        <x:f>'PL2026(RS)'!Q49*KRWRSD24</x:f>
        <x:v>0</x:v>
      </x:c>
      <x:c r="R49" s="265">
        <x:f>'PL2026(RS)'!R49*KRWRSD24</x:f>
        <x:v>312500</x:v>
      </x:c>
      <x:c r="S49" s="265">
        <x:f>'PL2026(RS)'!S49*KRWRSD24</x:f>
        <x:v>31737500</x:v>
      </x:c>
      <x:c r="V49" s="266">
        <x:f>'PL2026(RS)'!V49*KRWRSD25</x:f>
        <x:v>115248000</x:v>
      </x:c>
      <x:c r="W49" s="266">
        <x:f>'PL2026(RS)'!W49*KRWRSD25</x:f>
        <x:v>1008000</x:v>
      </x:c>
      <x:c r="X49" s="266">
        <x:f>'PL2026(RS)'!X49*KRWRSD25</x:f>
        <x:v>4900000</x:v>
      </x:c>
      <x:c r="Y49" s="266">
        <x:f>'PL2026(RS)'!Y49*KRWRSD25</x:f>
        <x:v>9240000</x:v>
      </x:c>
      <x:c r="Z49" s="265">
        <x:f>'PL2026(RS)'!Z49*KRWRSD25</x:f>
        <x:v>700000</x:v>
      </x:c>
      <x:c r="AA49" s="265">
        <x:f>'PL2026(RS)'!AA49*KRWRSD25</x:f>
        <x:v>14000000</x:v>
      </x:c>
      <x:c r="AB49" s="265">
        <x:f>'PL2026(RS)'!AB49*KRWRSD25</x:f>
        <x:v>35000000</x:v>
      </x:c>
      <x:c r="AC49" s="265">
        <x:f>'PL2026(RS)'!AC49*KRWRSD25</x:f>
        <x:v>0</x:v>
      </x:c>
      <x:c r="AD49" s="265">
        <x:f>'PL2026(RS)'!AD49*KRWRSD25</x:f>
        <x:v>4900000</x:v>
      </x:c>
      <x:c r="AE49" s="265">
        <x:f>'PL2026(RS)'!AE49*KRWRSD25</x:f>
        <x:v>0</x:v>
      </x:c>
      <x:c r="AF49" s="265">
        <x:f>'PL2026(RS)'!AF49*KRWRSD25</x:f>
        <x:v>700000</x:v>
      </x:c>
      <x:c r="AG49" s="265">
        <x:f>'PL2026(RS)'!AG49*KRWRSD25</x:f>
        <x:v>0</x:v>
      </x:c>
      <x:c r="AH49" s="265">
        <x:f>'PL2026(RS)'!AH49*KRWRSD25</x:f>
        <x:v>44800000</x:v>
      </x:c>
      <x:c r="AJ49" s="1909" t="s">
        <x:v>97</x:v>
      </x:c>
      <x:c r="AK49" s="403" t="s">
        <x:v>2594</x:v>
      </x:c>
    </x:row>
    <x:row r="50" spans="1:37">
      <x:c r="A50" s="44" t="s">
        <x:v>99</x:v>
      </x:c>
      <x:c r="B50" s="44" t="s">
        <x:v>100</x:v>
      </x:c>
      <x:c r="C50" s="44"/>
      <x:c r="D50" s="21">
        <x:v>2340841.77</x:v>
      </x:c>
      <x:c r="G50" s="266">
        <x:f>'PL2026(RS)'!G50*KRWRSD24</x:f>
        <x:v>34859425.000000007</x:v>
      </x:c>
      <x:c r="H50" s="266">
        <x:f>'PL2026(RS)'!H50*KRWRSD24</x:f>
        <x:v>2636952.875</x:v>
      </x:c>
      <x:c r="I50" s="266">
        <x:f>'PL2026(RS)'!I50*KRWRSD24</x:f>
        <x:v>2636952.875</x:v>
      </x:c>
      <x:c r="J50" s="266">
        <x:f>'PL2026(RS)'!J50*KRWRSD24</x:f>
        <x:v>2185541.7500000005</x:v>
      </x:c>
      <x:c r="K50" s="265">
        <x:f>'PL2026(RS)'!K50*KRWRSD24</x:f>
        <x:v>2448744</x:v>
      </x:c>
      <x:c r="L50" s="265">
        <x:f>'PL2026(RS)'!L50*KRWRSD24</x:f>
        <x:v>2799908.7499999995</x:v>
      </x:c>
      <x:c r="M50" s="265">
        <x:f>'PL2026(RS)'!M50*KRWRSD24</x:f>
        <x:v>3176029.2500000009</x:v>
      </x:c>
      <x:c r="N50" s="265">
        <x:f>'PL2026(RS)'!N50*KRWRSD24</x:f>
        <x:v>3176029.2500000009</x:v>
      </x:c>
      <x:c r="O50" s="265">
        <x:f>'PL2026(RS)'!O50*KRWRSD24</x:f>
        <x:v>2412851.6249999986</x:v>
      </x:c>
      <x:c r="P50" s="265">
        <x:f>'PL2026(RS)'!P50*KRWRSD24</x:f>
        <x:v>3039512.1249999995</x:v>
      </x:c>
      <x:c r="Q50" s="265">
        <x:f>'PL2026(RS)'!Q50*KRWRSD24</x:f>
        <x:v>3399428.7500000005</x:v>
      </x:c>
      <x:c r="R50" s="265">
        <x:f>'PL2026(RS)'!R50*KRWRSD24</x:f>
        <x:v>3473736.8750000023</x:v>
      </x:c>
      <x:c r="S50" s="265">
        <x:f>'PL2026(RS)'!S50*KRWRSD24</x:f>
        <x:v>3473736.8750000023</x:v>
      </x:c>
      <x:c r="V50" s="266">
        <x:f>'PL2026(RS)'!V50*KRWRSD25</x:f>
        <x:v>40994683.800000004</x:v>
      </x:c>
      <x:c r="W50" s="266">
        <x:f>'PL2026(RS)'!W50*KRWRSD25</x:f>
        <x:v>3101056.5810000002</x:v>
      </x:c>
      <x:c r="X50" s="266">
        <x:f>'PL2026(RS)'!X50*KRWRSD25</x:f>
        <x:v>3101056.5810000002</x:v>
      </x:c>
      <x:c r="Y50" s="266">
        <x:f>'PL2026(RS)'!Y50*KRWRSD25</x:f>
        <x:v>2570197.0980000007</x:v>
      </x:c>
      <x:c r="Z50" s="265">
        <x:f>'PL2026(RS)'!Z50*KRWRSD25</x:f>
        <x:v>2879722.9440000001</x:v>
      </x:c>
      <x:c r="AA50" s="265">
        <x:f>'PL2026(RS)'!AA50*KRWRSD25</x:f>
        <x:v>3292692.6899999995</x:v>
      </x:c>
      <x:c r="AB50" s="265">
        <x:f>'PL2026(RS)'!AB50*KRWRSD25</x:f>
        <x:v>3735010.3980000014</x:v>
      </x:c>
      <x:c r="AC50" s="265">
        <x:f>'PL2026(RS)'!AC50*KRWRSD25</x:f>
        <x:v>3735010.3980000014</x:v>
      </x:c>
      <x:c r="AD50" s="265">
        <x:f>'PL2026(RS)'!AD50*KRWRSD25</x:f>
        <x:v>2837513.5109999985</x:v>
      </x:c>
      <x:c r="AE50" s="265">
        <x:f>'PL2026(RS)'!AE50*KRWRSD25</x:f>
        <x:v>3574466.2589999996</x:v>
      </x:c>
      <x:c r="AF50" s="265">
        <x:f>'PL2026(RS)'!AF50*KRWRSD25</x:f>
        <x:v>3997728.2100000009</x:v>
      </x:c>
      <x:c r="AG50" s="265">
        <x:f>'PL2026(RS)'!AG50*KRWRSD25</x:f>
        <x:v>4085114.5650000027</x:v>
      </x:c>
      <x:c r="AH50" s="265">
        <x:f>'PL2026(RS)'!AH50*KRWRSD25</x:f>
        <x:v>4085114.5650000027</x:v>
      </x:c>
      <x:c r="AJ50" s="1909" t="s">
        <x:v>99</x:v>
      </x:c>
      <x:c r="AK50" s="403" t="s">
        <x:v>2594</x:v>
      </x:c>
    </x:row>
    <x:row r="51" spans="1:37">
      <x:c r="A51" s="44" t="s">
        <x:v>101</x:v>
      </x:c>
      <x:c r="B51" s="44" t="s">
        <x:v>102</x:v>
      </x:c>
      <x:c r="C51" s="44"/>
      <x:c r="D51" s="21">
        <x:v>0</x:v>
      </x:c>
      <x:c r="G51" s="266">
        <x:f>'PL2026(RS)'!G51*KRWRSD24</x:f>
        <x:v>0</x:v>
      </x:c>
      <x:c r="H51" s="266">
        <x:f>'PL2026(RS)'!H51*KRWRSD24</x:f>
        <x:v>0</x:v>
      </x:c>
      <x:c r="I51" s="266">
        <x:f>'PL2026(RS)'!I51*KRWRSD24</x:f>
        <x:v>0</x:v>
      </x:c>
      <x:c r="J51" s="266">
        <x:f>'PL2026(RS)'!J51*KRWRSD24</x:f>
        <x:v>0</x:v>
      </x:c>
      <x:c r="K51" s="265">
        <x:f>'PL2026(RS)'!K51*KRWRSD24</x:f>
        <x:v>0</x:v>
      </x:c>
      <x:c r="L51" s="265">
        <x:f>'PL2026(RS)'!L51*KRWRSD24</x:f>
        <x:v>0</x:v>
      </x:c>
      <x:c r="M51" s="265">
        <x:f>'PL2026(RS)'!M51*KRWRSD24</x:f>
        <x:v>0</x:v>
      </x:c>
      <x:c r="N51" s="265">
        <x:f>'PL2026(RS)'!N51*KRWRSD24</x:f>
        <x:v>0</x:v>
      </x:c>
      <x:c r="O51" s="265">
        <x:f>'PL2026(RS)'!O51*KRWRSD24</x:f>
        <x:v>0</x:v>
      </x:c>
      <x:c r="P51" s="265">
        <x:f>'PL2026(RS)'!P51*KRWRSD24</x:f>
        <x:v>0</x:v>
      </x:c>
      <x:c r="Q51" s="265">
        <x:f>'PL2026(RS)'!Q51*KRWRSD24</x:f>
        <x:v>0</x:v>
      </x:c>
      <x:c r="R51" s="265">
        <x:f>'PL2026(RS)'!R51*KRWRSD24</x:f>
        <x:v>0</x:v>
      </x:c>
      <x:c r="S51" s="265">
        <x:f>'PL2026(RS)'!S51*KRWRSD24</x:f>
        <x:v>0</x:v>
      </x:c>
      <x:c r="V51" s="266">
        <x:f>'PL2026(RS)'!V51*KRWRSD25</x:f>
        <x:v>0</x:v>
      </x:c>
      <x:c r="W51" s="266">
        <x:f>'PL2026(RS)'!W51*KRWRSD25</x:f>
        <x:v>0</x:v>
      </x:c>
      <x:c r="X51" s="266">
        <x:f>'PL2026(RS)'!X51*KRWRSD25</x:f>
        <x:v>0</x:v>
      </x:c>
      <x:c r="Y51" s="266">
        <x:f>'PL2026(RS)'!Y51*KRWRSD25</x:f>
        <x:v>0</x:v>
      </x:c>
      <x:c r="Z51" s="265">
        <x:f>'PL2026(RS)'!Z51*KRWRSD25</x:f>
        <x:v>0</x:v>
      </x:c>
      <x:c r="AA51" s="265">
        <x:f>'PL2026(RS)'!AA51*KRWRSD25</x:f>
        <x:v>0</x:v>
      </x:c>
      <x:c r="AB51" s="265">
        <x:f>'PL2026(RS)'!AB51*KRWRSD25</x:f>
        <x:v>0</x:v>
      </x:c>
      <x:c r="AC51" s="265">
        <x:f>'PL2026(RS)'!AC51*KRWRSD25</x:f>
        <x:v>0</x:v>
      </x:c>
      <x:c r="AD51" s="265">
        <x:f>'PL2026(RS)'!AD51*KRWRSD25</x:f>
        <x:v>0</x:v>
      </x:c>
      <x:c r="AE51" s="265">
        <x:f>'PL2026(RS)'!AE51*KRWRSD25</x:f>
        <x:v>0</x:v>
      </x:c>
      <x:c r="AF51" s="265">
        <x:f>'PL2026(RS)'!AF51*KRWRSD25</x:f>
        <x:v>0</x:v>
      </x:c>
      <x:c r="AG51" s="265">
        <x:f>'PL2026(RS)'!AG51*KRWRSD25</x:f>
        <x:v>0</x:v>
      </x:c>
      <x:c r="AH51" s="265">
        <x:f>'PL2026(RS)'!AH51*KRWRSD25</x:f>
        <x:v>0</x:v>
      </x:c>
      <x:c r="AJ51" s="1909" t="s">
        <x:v>101</x:v>
      </x:c>
      <x:c r="AK51" s="403"/>
    </x:row>
    <x:row r="52" spans="1:37">
      <x:c r="A52" s="44" t="s">
        <x:v>103</x:v>
      </x:c>
      <x:c r="B52" s="44" t="s">
        <x:v>104</x:v>
      </x:c>
      <x:c r="C52" s="44"/>
      <x:c r="D52" s="21">
        <x:v>1440521.76</x:v>
      </x:c>
      <x:c r="G52" s="266">
        <x:f>'PL2026(RS)'!G52*KRWRSD24</x:f>
        <x:v>16224756.749999998</x:v>
      </x:c>
      <x:c r="H52" s="266">
        <x:f>'PL2026(RS)'!H52*KRWRSD24</x:f>
        <x:v>1872445.4999999998</x:v>
      </x:c>
      <x:c r="I52" s="266">
        <x:f>'PL2026(RS)'!I52*KRWRSD24</x:f>
        <x:v>3028782.0000000005</x:v>
      </x:c>
      <x:c r="J52" s="266">
        <x:f>'PL2026(RS)'!J52*KRWRSD24</x:f>
        <x:v>1004470.8749999998</x:v>
      </x:c>
      <x:c r="K52" s="265">
        <x:f>'PL2026(RS)'!K52*KRWRSD24</x:f>
        <x:v>624473.3750000007</x:v>
      </x:c>
      <x:c r="L52" s="265">
        <x:f>'PL2026(RS)'!L52*KRWRSD24</x:f>
        <x:v>3255900.625</x:v>
      </x:c>
      <x:c r="M52" s="265">
        <x:f>'PL2026(RS)'!M52*KRWRSD24</x:f>
        <x:v>785438.12500000058</x:v>
      </x:c>
      <x:c r="N52" s="265">
        <x:f>'PL2026(RS)'!N52*KRWRSD24</x:f>
        <x:v>585188.00000000047</x:v>
      </x:c>
      <x:c r="O52" s="265">
        <x:f>'PL2026(RS)'!O52*KRWRSD24</x:f>
        <x:v>2393329.7500000014</x:v>
      </x:c>
      <x:c r="P52" s="265">
        <x:f>'PL2026(RS)'!P52*KRWRSD24</x:f>
        <x:v>1277315.75</x:v>
      </x:c>
      <x:c r="Q52" s="265">
        <x:f>'PL2026(RS)'!Q52*KRWRSD24</x:f>
        <x:v>607074.2499999993</x:v>
      </x:c>
      <x:c r="R52" s="265">
        <x:f>'PL2026(RS)'!R52*KRWRSD24</x:f>
        <x:v>395169.24999999756</x:v>
      </x:c>
      <x:c r="S52" s="265">
        <x:f>'PL2026(RS)'!S52*KRWRSD24</x:f>
        <x:v>395169.24999999756</x:v>
      </x:c>
      <x:c r="V52" s="266">
        <x:f>'PL2026(RS)'!V52*KRWRSD25</x:f>
        <x:v>41160000</x:v>
      </x:c>
      <x:c r="W52" s="266">
        <x:f>'PL2026(RS)'!W52*KRWRSD25</x:f>
        <x:v>1400000</x:v>
      </x:c>
      <x:c r="X52" s="266">
        <x:f>'PL2026(RS)'!X52*KRWRSD25</x:f>
        <x:v>1400000</x:v>
      </x:c>
      <x:c r="Y52" s="266">
        <x:f>'PL2026(RS)'!Y52*KRWRSD25</x:f>
        <x:v>7840000</x:v>
      </x:c>
      <x:c r="Z52" s="265">
        <x:f>'PL2026(RS)'!Z52*KRWRSD25</x:f>
        <x:v>2240000</x:v>
      </x:c>
      <x:c r="AA52" s="265">
        <x:f>'PL2026(RS)'!AA52*KRWRSD25</x:f>
        <x:v>4200000</x:v>
      </x:c>
      <x:c r="AB52" s="265">
        <x:f>'PL2026(RS)'!AB52*KRWRSD25</x:f>
        <x:v>5600000</x:v>
      </x:c>
      <x:c r="AC52" s="265">
        <x:f>'PL2026(RS)'!AC52*KRWRSD25</x:f>
        <x:v>2240000</x:v>
      </x:c>
      <x:c r="AD52" s="265">
        <x:f>'PL2026(RS)'!AD52*KRWRSD25</x:f>
        <x:v>1400000</x:v>
      </x:c>
      <x:c r="AE52" s="265">
        <x:f>'PL2026(RS)'!AE52*KRWRSD25</x:f>
        <x:v>6440000</x:v>
      </x:c>
      <x:c r="AF52" s="265">
        <x:f>'PL2026(RS)'!AF52*KRWRSD25</x:f>
        <x:v>1400000</x:v>
      </x:c>
      <x:c r="AG52" s="265">
        <x:f>'PL2026(RS)'!AG52*KRWRSD25</x:f>
        <x:v>1400000</x:v>
      </x:c>
      <x:c r="AH52" s="265">
        <x:f>'PL2026(RS)'!AH52*KRWRSD25</x:f>
        <x:v>5600000</x:v>
      </x:c>
      <x:c r="AJ52" s="1909" t="s">
        <x:v>103</x:v>
      </x:c>
      <x:c r="AK52" s="403" t="s">
        <x:v>2594</x:v>
      </x:c>
    </x:row>
    <x:row r="53" spans="1:37">
      <x:c r="A53" s="44" t="s">
        <x:v>105</x:v>
      </x:c>
      <x:c r="B53" s="44" t="s">
        <x:v>106</x:v>
      </x:c>
      <x:c r="C53" s="44"/>
      <x:c r="G53" s="266">
        <x:f>'PL2026(RS)'!G53*KRWRSD24</x:f>
        <x:v>0</x:v>
      </x:c>
      <x:c r="H53" s="266">
        <x:f>'PL2026(RS)'!H53*KRWRSD24</x:f>
        <x:v>0</x:v>
      </x:c>
      <x:c r="I53" s="266">
        <x:f>'PL2026(RS)'!I53*KRWRSD24</x:f>
        <x:v>0</x:v>
      </x:c>
      <x:c r="J53" s="266">
        <x:f>'PL2026(RS)'!J53*KRWRSD24</x:f>
        <x:v>0</x:v>
      </x:c>
      <x:c r="K53" s="265">
        <x:f>'PL2026(RS)'!K53*KRWRSD24</x:f>
        <x:v>0</x:v>
      </x:c>
      <x:c r="L53" s="265">
        <x:f>'PL2026(RS)'!L53*KRWRSD24</x:f>
        <x:v>0</x:v>
      </x:c>
      <x:c r="M53" s="265">
        <x:f>'PL2026(RS)'!M53*KRWRSD24</x:f>
        <x:v>0</x:v>
      </x:c>
      <x:c r="N53" s="265">
        <x:f>'PL2026(RS)'!N53*KRWRSD24</x:f>
        <x:v>0</x:v>
      </x:c>
      <x:c r="O53" s="265">
        <x:f>'PL2026(RS)'!O53*KRWRSD24</x:f>
        <x:v>0</x:v>
      </x:c>
      <x:c r="P53" s="265">
        <x:f>'PL2026(RS)'!P53*KRWRSD24</x:f>
        <x:v>0</x:v>
      </x:c>
      <x:c r="Q53" s="265">
        <x:f>'PL2026(RS)'!Q53*KRWRSD24</x:f>
        <x:v>0</x:v>
      </x:c>
      <x:c r="R53" s="265">
        <x:f>'PL2026(RS)'!R53*KRWRSD24</x:f>
        <x:v>0</x:v>
      </x:c>
      <x:c r="S53" s="265">
        <x:f>'PL2026(RS)'!S53*KRWRSD24</x:f>
        <x:v>0</x:v>
      </x:c>
      <x:c r="V53" s="266">
        <x:f>'PL2026(RS)'!V53*KRWRSD25</x:f>
        <x:v>0</x:v>
      </x:c>
      <x:c r="W53" s="266">
        <x:f>'PL2026(RS)'!W53*KRWRSD25</x:f>
        <x:v>0</x:v>
      </x:c>
      <x:c r="X53" s="266">
        <x:f>'PL2026(RS)'!X53*KRWRSD25</x:f>
        <x:v>0</x:v>
      </x:c>
      <x:c r="Y53" s="266">
        <x:f>'PL2026(RS)'!Y53*KRWRSD25</x:f>
        <x:v>0</x:v>
      </x:c>
      <x:c r="Z53" s="265">
        <x:f>'PL2026(RS)'!Z53*KRWRSD25</x:f>
        <x:v>0</x:v>
      </x:c>
      <x:c r="AA53" s="265">
        <x:f>'PL2026(RS)'!AA53*KRWRSD25</x:f>
        <x:v>0</x:v>
      </x:c>
      <x:c r="AB53" s="265">
        <x:f>'PL2026(RS)'!AB53*KRWRSD25</x:f>
        <x:v>0</x:v>
      </x:c>
      <x:c r="AC53" s="265">
        <x:f>'PL2026(RS)'!AC53*KRWRSD25</x:f>
        <x:v>0</x:v>
      </x:c>
      <x:c r="AD53" s="265">
        <x:f>'PL2026(RS)'!AD53*KRWRSD25</x:f>
        <x:v>0</x:v>
      </x:c>
      <x:c r="AE53" s="265">
        <x:f>'PL2026(RS)'!AE53*KRWRSD25</x:f>
        <x:v>0</x:v>
      </x:c>
      <x:c r="AF53" s="265">
        <x:f>'PL2026(RS)'!AF53*KRWRSD25</x:f>
        <x:v>0</x:v>
      </x:c>
      <x:c r="AG53" s="265">
        <x:f>'PL2026(RS)'!AG53*KRWRSD25</x:f>
        <x:v>0</x:v>
      </x:c>
      <x:c r="AH53" s="265">
        <x:f>'PL2026(RS)'!AH53*KRWRSD25</x:f>
        <x:v>0</x:v>
      </x:c>
      <x:c r="AJ53" s="1909" t="s">
        <x:v>105</x:v>
      </x:c>
      <x:c r="AK53" s="403"/>
    </x:row>
    <x:row r="54" spans="1:37">
      <x:c r="A54" s="44" t="s">
        <x:v>107</x:v>
      </x:c>
      <x:c r="B54" s="44" t="s">
        <x:v>108</x:v>
      </x:c>
      <x:c r="C54" s="44"/>
      <x:c r="D54" s="21">
        <x:v>76512</x:v>
      </x:c>
      <x:c r="G54" s="266">
        <x:f>'PL2026(RS)'!G54*KRWRSD24</x:f>
        <x:v>530787.5</x:v>
      </x:c>
      <x:c r="H54" s="266">
        <x:f>'PL2026(RS)'!H54*KRWRSD24</x:f>
        <x:v>32212.5</x:v>
      </x:c>
      <x:c r="I54" s="266">
        <x:f>'PL2026(RS)'!I54*KRWRSD24</x:f>
        <x:v>38150</x:v>
      </x:c>
      <x:c r="J54" s="266">
        <x:f>'PL2026(RS)'!J54*KRWRSD24</x:f>
        <x:v>61312.5</x:v>
      </x:c>
      <x:c r="K54" s="265">
        <x:f>'PL2026(RS)'!K54*KRWRSD24</x:f>
        <x:v>38712.5</x:v>
      </x:c>
      <x:c r="L54" s="265">
        <x:f>'PL2026(RS)'!L54*KRWRSD24</x:f>
        <x:v>61125</x:v>
      </x:c>
      <x:c r="M54" s="265">
        <x:f>'PL2026(RS)'!M54*KRWRSD24</x:f>
        <x:v>49825</x:v>
      </x:c>
      <x:c r="N54" s="265">
        <x:f>'PL2026(RS)'!N54*KRWRSD24</x:f>
        <x:v>26600</x:v>
      </x:c>
      <x:c r="O54" s="265">
        <x:f>'PL2026(RS)'!O54*KRWRSD24</x:f>
        <x:v>39750</x:v>
      </x:c>
      <x:c r="P54" s="265">
        <x:f>'PL2026(RS)'!P54*KRWRSD24</x:f>
        <x:v>68762.5</x:v>
      </x:c>
      <x:c r="Q54" s="265">
        <x:f>'PL2026(RS)'!Q54*KRWRSD24</x:f>
        <x:v>37562.5</x:v>
      </x:c>
      <x:c r="R54" s="265">
        <x:f>'PL2026(RS)'!R54*KRWRSD24</x:f>
        <x:v>38387.5</x:v>
      </x:c>
      <x:c r="S54" s="265">
        <x:f>'PL2026(RS)'!S54*KRWRSD24</x:f>
        <x:v>38387.5</x:v>
      </x:c>
      <x:c r="V54" s="266">
        <x:f>'PL2026(RS)'!V54*KRWRSD25</x:f>
        <x:v>821520</x:v>
      </x:c>
      <x:c r="W54" s="266">
        <x:f>'PL2026(RS)'!W54*KRWRSD25</x:f>
        <x:v>68460</x:v>
      </x:c>
      <x:c r="X54" s="266">
        <x:f>'PL2026(RS)'!X54*KRWRSD25</x:f>
        <x:v>68460</x:v>
      </x:c>
      <x:c r="Y54" s="266">
        <x:f>'PL2026(RS)'!Y54*KRWRSD25</x:f>
        <x:v>68460</x:v>
      </x:c>
      <x:c r="Z54" s="265">
        <x:f>'PL2026(RS)'!Z54*KRWRSD25</x:f>
        <x:v>68460</x:v>
      </x:c>
      <x:c r="AA54" s="265">
        <x:f>'PL2026(RS)'!AA54*KRWRSD25</x:f>
        <x:v>68460</x:v>
      </x:c>
      <x:c r="AB54" s="265">
        <x:f>'PL2026(RS)'!AB54*KRWRSD25</x:f>
        <x:v>68460</x:v>
      </x:c>
      <x:c r="AC54" s="265">
        <x:f>'PL2026(RS)'!AC54*KRWRSD25</x:f>
        <x:v>68460</x:v>
      </x:c>
      <x:c r="AD54" s="265">
        <x:f>'PL2026(RS)'!AD54*KRWRSD25</x:f>
        <x:v>68460</x:v>
      </x:c>
      <x:c r="AE54" s="265">
        <x:f>'PL2026(RS)'!AE54*KRWRSD25</x:f>
        <x:v>68460</x:v>
      </x:c>
      <x:c r="AF54" s="265">
        <x:f>'PL2026(RS)'!AF54*KRWRSD25</x:f>
        <x:v>68460</x:v>
      </x:c>
      <x:c r="AG54" s="265">
        <x:f>'PL2026(RS)'!AG54*KRWRSD25</x:f>
        <x:v>68460</x:v>
      </x:c>
      <x:c r="AH54" s="265">
        <x:f>'PL2026(RS)'!AH54*KRWRSD25</x:f>
        <x:v>68460</x:v>
      </x:c>
      <x:c r="AJ54" s="1909" t="s">
        <x:v>107</x:v>
      </x:c>
      <x:c r="AK54" s="403" t="s">
        <x:v>2594</x:v>
      </x:c>
    </x:row>
    <x:row r="55" spans="1:37">
      <x:c r="A55" s="44" t="s">
        <x:v>109</x:v>
      </x:c>
      <x:c r="B55" s="44" t="s">
        <x:v>110</x:v>
      </x:c>
      <x:c r="C55" s="44"/>
      <x:c r="D55" s="21">
        <x:v>1568878.5</x:v>
      </x:c>
      <x:c r="G55" s="266">
        <x:f>'PL2026(RS)'!G55*KRWRSD24</x:f>
        <x:v>30739469.374999996</x:v>
      </x:c>
      <x:c r="H55" s="266">
        <x:f>'PL2026(RS)'!H55*KRWRSD24</x:f>
        <x:v>4142251.75</x:v>
      </x:c>
      <x:c r="I55" s="266">
        <x:f>'PL2026(RS)'!I55*KRWRSD24</x:f>
        <x:v>3894793.9999999986</x:v>
      </x:c>
      <x:c r="J55" s="266">
        <x:f>'PL2026(RS)'!J55*KRWRSD24</x:f>
        <x:v>2909348.7500000005</x:v>
      </x:c>
      <x:c r="K55" s="265">
        <x:f>'PL2026(RS)'!K55*KRWRSD24</x:f>
        <x:v>2192365.8750000019</x:v>
      </x:c>
      <x:c r="L55" s="265">
        <x:f>'PL2026(RS)'!L55*KRWRSD24</x:f>
        <x:v>1752643.624999997</x:v>
      </x:c>
      <x:c r="M55" s="265">
        <x:f>'PL2026(RS)'!M55*KRWRSD24</x:f>
        <x:v>1593227.0000000019</x:v>
      </x:c>
      <x:c r="N55" s="265">
        <x:f>'PL2026(RS)'!N55*KRWRSD24</x:f>
        <x:v>1714869.7500000009</x:v>
      </x:c>
      <x:c r="O55" s="265">
        <x:f>'PL2026(RS)'!O55*KRWRSD24</x:f>
        <x:v>1710848.7499999988</x:v>
      </x:c>
      <x:c r="P55" s="265">
        <x:f>'PL2026(RS)'!P55*KRWRSD24</x:f>
        <x:v>1779992.8749999963</x:v>
      </x:c>
      <x:c r="Q55" s="265">
        <x:f>'PL2026(RS)'!Q55*KRWRSD24</x:f>
        <x:v>2636166.5000000009</x:v>
      </x:c>
      <x:c r="R55" s="265">
        <x:f>'PL2026(RS)'!R55*KRWRSD24</x:f>
        <x:v>3206480.2500000019</x:v>
      </x:c>
      <x:c r="S55" s="265">
        <x:f>'PL2026(RS)'!S55*KRWRSD24</x:f>
        <x:v>3206480.2500000019</x:v>
      </x:c>
      <x:c r="V55" s="266">
        <x:f>'PL2026(RS)'!V55*KRWRSD25</x:f>
        <x:v>36149615.984999999</x:v>
      </x:c>
      <x:c r="W55" s="266">
        <x:f>'PL2026(RS)'!W55*KRWRSD25</x:f>
        <x:v>4871288.0580000011</x:v>
      </x:c>
      <x:c r="X55" s="266">
        <x:f>'PL2026(RS)'!X55*KRWRSD25</x:f>
        <x:v>4580277.743999999</x:v>
      </x:c>
      <x:c r="Y55" s="266">
        <x:f>'PL2026(RS)'!Y55*KRWRSD25</x:f>
        <x:v>3421394.1300000008</x:v>
      </x:c>
      <x:c r="Z55" s="265">
        <x:f>'PL2026(RS)'!Z55*KRWRSD25</x:f>
        <x:v>2578222.2690000022</x:v>
      </x:c>
      <x:c r="AA55" s="265">
        <x:f>'PL2026(RS)'!AA55*KRWRSD25</x:f>
        <x:v>2061108.9029999964</x:v>
      </x:c>
      <x:c r="AB55" s="265">
        <x:f>'PL2026(RS)'!AB55*KRWRSD25</x:f>
        <x:v>1873634.9520000024</x:v>
      </x:c>
      <x:c r="AC55" s="265">
        <x:f>'PL2026(RS)'!AC55*KRWRSD25</x:f>
        <x:v>2016686.8260000013</x:v>
      </x:c>
      <x:c r="AD55" s="265">
        <x:f>'PL2026(RS)'!AD55*KRWRSD25</x:f>
        <x:v>2011958.1299999985</x:v>
      </x:c>
      <x:c r="AE55" s="265">
        <x:f>'PL2026(RS)'!AE55*KRWRSD25</x:f>
        <x:v>2093271.6209999956</x:v>
      </x:c>
      <x:c r="AF55" s="265">
        <x:f>'PL2026(RS)'!AF55*KRWRSD25</x:f>
        <x:v>3100131.8040000014</x:v>
      </x:c>
      <x:c r="AG55" s="265">
        <x:f>'PL2026(RS)'!AG55*KRWRSD25</x:f>
        <x:v>3770820.7740000025</x:v>
      </x:c>
      <x:c r="AH55" s="265">
        <x:f>'PL2026(RS)'!AH55*KRWRSD25</x:f>
        <x:v>3770820.7740000025</x:v>
      </x:c>
      <x:c r="AJ55" s="1909" t="s">
        <x:v>109</x:v>
      </x:c>
      <x:c r="AK55" s="403" t="s">
        <x:v>2594</x:v>
      </x:c>
    </x:row>
    <x:row r="56" spans="1:37">
      <x:c r="A56" s="44" t="s">
        <x:v>111</x:v>
      </x:c>
      <x:c r="B56" s="44" t="s">
        <x:v>112</x:v>
      </x:c>
      <x:c r="C56" s="44"/>
      <x:c r="D56" s="21">
        <x:v>2415042.6800000002</x:v>
      </x:c>
      <x:c r="G56" s="266">
        <x:f>'PL2026(RS)'!G56*KRWRSD24</x:f>
        <x:v>29500108.375</x:v>
      </x:c>
      <x:c r="H56" s="266">
        <x:f>'PL2026(RS)'!H56*KRWRSD24</x:f>
        <x:v>1433005.6250000002</x:v>
      </x:c>
      <x:c r="I56" s="266">
        <x:f>'PL2026(RS)'!I56*KRWRSD24</x:f>
        <x:v>3237960</x:v>
      </x:c>
      <x:c r="J56" s="266">
        <x:f>'PL2026(RS)'!J56*KRWRSD24</x:f>
        <x:v>2296144.6250000009</x:v>
      </x:c>
      <x:c r="K56" s="265">
        <x:f>'PL2026(RS)'!K56*KRWRSD24</x:f>
        <x:v>6364397.7500000009</x:v>
      </x:c>
      <x:c r="L56" s="265">
        <x:f>'PL2026(RS)'!L56*KRWRSD24</x:f>
        <x:v>2063284.8750000005</x:v>
      </x:c>
      <x:c r="M56" s="265">
        <x:f>'PL2026(RS)'!M56*KRWRSD24</x:f>
        <x:v>2978963.5000000009</x:v>
      </x:c>
      <x:c r="N56" s="265">
        <x:f>'PL2026(RS)'!N56*KRWRSD24</x:f>
        <x:v>1450562.5</x:v>
      </x:c>
      <x:c r="O56" s="265">
        <x:f>'PL2026(RS)'!O56*KRWRSD24</x:f>
        <x:v>1596631.25</x:v>
      </x:c>
      <x:c r="P56" s="265">
        <x:f>'PL2026(RS)'!P56*KRWRSD24</x:f>
        <x:v>1998332.5000000012</x:v>
      </x:c>
      <x:c r="Q56" s="265">
        <x:f>'PL2026(RS)'!Q56*KRWRSD24</x:f>
        <x:v>1843801.4999999986</x:v>
      </x:c>
      <x:c r="R56" s="265">
        <x:f>'PL2026(RS)'!R56*KRWRSD24</x:f>
        <x:v>2118512.1249999995</x:v>
      </x:c>
      <x:c r="S56" s="265">
        <x:f>'PL2026(RS)'!S56*KRWRSD24</x:f>
        <x:v>2118512.1249999995</x:v>
      </x:c>
      <x:c r="V56" s="266">
        <x:f>'PL2026(RS)'!V56*KRWRSD25</x:f>
        <x:v>26712000</x:v>
      </x:c>
      <x:c r="W56" s="266">
        <x:f>'PL2026(RS)'!W56*KRWRSD25</x:f>
        <x:v>2996000</x:v>
      </x:c>
      <x:c r="X56" s="266">
        <x:f>'PL2026(RS)'!X56*KRWRSD25</x:f>
        <x:v>2156000</x:v>
      </x:c>
      <x:c r="Y56" s="266">
        <x:f>'PL2026(RS)'!Y56*KRWRSD25</x:f>
        <x:v>2156000</x:v>
      </x:c>
      <x:c r="Z56" s="265">
        <x:f>'PL2026(RS)'!Z56*KRWRSD25</x:f>
        <x:v>2156000</x:v>
      </x:c>
      <x:c r="AA56" s="265">
        <x:f>'PL2026(RS)'!AA56*KRWRSD25</x:f>
        <x:v>2156000</x:v>
      </x:c>
      <x:c r="AB56" s="265">
        <x:f>'PL2026(RS)'!AB56*KRWRSD25</x:f>
        <x:v>2156000</x:v>
      </x:c>
      <x:c r="AC56" s="265">
        <x:f>'PL2026(RS)'!AC56*KRWRSD25</x:f>
        <x:v>2156000</x:v>
      </x:c>
      <x:c r="AD56" s="265">
        <x:f>'PL2026(RS)'!AD56*KRWRSD25</x:f>
        <x:v>2156000</x:v>
      </x:c>
      <x:c r="AE56" s="265">
        <x:f>'PL2026(RS)'!AE56*KRWRSD25</x:f>
        <x:v>2156000</x:v>
      </x:c>
      <x:c r="AF56" s="265">
        <x:f>'PL2026(RS)'!AF56*KRWRSD25</x:f>
        <x:v>2156000</x:v>
      </x:c>
      <x:c r="AG56" s="265">
        <x:f>'PL2026(RS)'!AG56*KRWRSD25</x:f>
        <x:v>2156000</x:v>
      </x:c>
      <x:c r="AH56" s="265">
        <x:f>'PL2026(RS)'!AH56*KRWRSD25</x:f>
        <x:v>2156000</x:v>
      </x:c>
      <x:c r="AJ56" s="1909" t="s">
        <x:v>111</x:v>
      </x:c>
      <x:c r="AK56" s="403" t="s">
        <x:v>2594</x:v>
      </x:c>
    </x:row>
    <x:row r="57" spans="1:37">
      <x:c r="A57" s="44" t="s">
        <x:v>113</x:v>
      </x:c>
      <x:c r="B57" s="44" t="s">
        <x:v>114</x:v>
      </x:c>
      <x:c r="C57" s="44"/>
      <x:c r="D57" s="21">
        <x:v>6136376.9500000011</x:v>
      </x:c>
      <x:c r="G57" s="266">
        <x:f>'PL2026(RS)'!G57*KRWRSD24</x:f>
        <x:v>85851462.49999997</x:v>
      </x:c>
      <x:c r="H57" s="266">
        <x:f>'PL2026(RS)'!H57*KRWRSD24</x:f>
        <x:v>5877548.25</x:v>
      </x:c>
      <x:c r="I57" s="266">
        <x:f>'PL2026(RS)'!I57*KRWRSD24</x:f>
        <x:v>4843022</x:v>
      </x:c>
      <x:c r="J57" s="266">
        <x:f>'PL2026(RS)'!J57*KRWRSD24</x:f>
        <x:v>12449011.125</x:v>
      </x:c>
      <x:c r="K57" s="265">
        <x:f>'PL2026(RS)'!K57*KRWRSD24</x:f>
        <x:v>5220222.25</x:v>
      </x:c>
      <x:c r="L57" s="265">
        <x:f>'PL2026(RS)'!L57*KRWRSD24</x:f>
        <x:v>5436104.2499999981</x:v>
      </x:c>
      <x:c r="M57" s="265">
        <x:f>'PL2026(RS)'!M57*KRWRSD24</x:f>
        <x:v>7667596.1249999935</x:v>
      </x:c>
      <x:c r="N57" s="265">
        <x:f>'PL2026(RS)'!N57*KRWRSD24</x:f>
        <x:v>5231665.375</x:v>
      </x:c>
      <x:c r="O57" s="265">
        <x:f>'PL2026(RS)'!O57*KRWRSD24</x:f>
        <x:v>7673244.2500000065</x:v>
      </x:c>
      <x:c r="P57" s="265">
        <x:f>'PL2026(RS)'!P57*KRWRSD24</x:f>
        <x:v>7062603.2499999851</x:v>
      </x:c>
      <x:c r="Q57" s="265">
        <x:f>'PL2026(RS)'!Q57*KRWRSD24</x:f>
        <x:v>7501191.3749999944</x:v>
      </x:c>
      <x:c r="R57" s="265">
        <x:f>'PL2026(RS)'!R57*KRWRSD24</x:f>
        <x:v>8444627.125</x:v>
      </x:c>
      <x:c r="S57" s="265">
        <x:f>'PL2026(RS)'!S57*KRWRSD24</x:f>
        <x:v>8444627.125</x:v>
      </x:c>
      <x:c r="V57" s="266">
        <x:f>'PL2026(RS)'!V57*KRWRSD25</x:f>
        <x:v>74760000</x:v>
      </x:c>
      <x:c r="W57" s="266">
        <x:f>'PL2026(RS)'!W57*KRWRSD25</x:f>
        <x:v>6090000</x:v>
      </x:c>
      <x:c r="X57" s="266">
        <x:f>'PL2026(RS)'!X57*KRWRSD25</x:f>
        <x:v>6090000</x:v>
      </x:c>
      <x:c r="Y57" s="266">
        <x:f>'PL2026(RS)'!Y57*KRWRSD25</x:f>
        <x:v>6510000</x:v>
      </x:c>
      <x:c r="Z57" s="265">
        <x:f>'PL2026(RS)'!Z57*KRWRSD25</x:f>
        <x:v>6090000</x:v>
      </x:c>
      <x:c r="AA57" s="265">
        <x:f>'PL2026(RS)'!AA57*KRWRSD25</x:f>
        <x:v>6090000</x:v>
      </x:c>
      <x:c r="AB57" s="265">
        <x:f>'PL2026(RS)'!AB57*KRWRSD25</x:f>
        <x:v>6510000</x:v>
      </x:c>
      <x:c r="AC57" s="265">
        <x:f>'PL2026(RS)'!AC57*KRWRSD25</x:f>
        <x:v>6090000</x:v>
      </x:c>
      <x:c r="AD57" s="265">
        <x:f>'PL2026(RS)'!AD57*KRWRSD25</x:f>
        <x:v>6090000</x:v>
      </x:c>
      <x:c r="AE57" s="265">
        <x:f>'PL2026(RS)'!AE57*KRWRSD25</x:f>
        <x:v>6510000</x:v>
      </x:c>
      <x:c r="AF57" s="265">
        <x:f>'PL2026(RS)'!AF57*KRWRSD25</x:f>
        <x:v>6090000</x:v>
      </x:c>
      <x:c r="AG57" s="265">
        <x:f>'PL2026(RS)'!AG57*KRWRSD25</x:f>
        <x:v>6090000</x:v>
      </x:c>
      <x:c r="AH57" s="265">
        <x:f>'PL2026(RS)'!AH57*KRWRSD25</x:f>
        <x:v>6510000</x:v>
      </x:c>
      <x:c r="AJ57" s="1909" t="s">
        <x:v>113</x:v>
      </x:c>
      <x:c r="AK57" s="403" t="s">
        <x:v>2594</x:v>
      </x:c>
    </x:row>
    <x:row r="58" spans="1:37">
      <x:c r="A58" s="44" t="s">
        <x:v>115</x:v>
      </x:c>
      <x:c r="B58" s="44" t="s">
        <x:v>116</x:v>
      </x:c>
      <x:c r="C58" s="44"/>
      <x:c r="D58" s="21">
        <x:v>0</x:v>
      </x:c>
      <x:c r="G58" s="266">
        <x:f>'PL2026(RS)'!G58*KRWRSD24</x:f>
        <x:v>0</x:v>
      </x:c>
      <x:c r="H58" s="266">
        <x:f>'PL2026(RS)'!H58*KRWRSD24</x:f>
        <x:v>0</x:v>
      </x:c>
      <x:c r="I58" s="266">
        <x:f>'PL2026(RS)'!I58*KRWRSD24</x:f>
        <x:v>0</x:v>
      </x:c>
      <x:c r="J58" s="266">
        <x:f>'PL2026(RS)'!J58*KRWRSD24</x:f>
        <x:v>0</x:v>
      </x:c>
      <x:c r="K58" s="265">
        <x:f>'PL2026(RS)'!K58*KRWRSD24</x:f>
        <x:v>0</x:v>
      </x:c>
      <x:c r="L58" s="265">
        <x:f>'PL2026(RS)'!L58*KRWRSD24</x:f>
        <x:v>0</x:v>
      </x:c>
      <x:c r="M58" s="265">
        <x:f>'PL2026(RS)'!M58*KRWRSD24</x:f>
        <x:v>0</x:v>
      </x:c>
      <x:c r="N58" s="265">
        <x:f>'PL2026(RS)'!N58*KRWRSD24</x:f>
        <x:v>0</x:v>
      </x:c>
      <x:c r="O58" s="265">
        <x:f>'PL2026(RS)'!O58*KRWRSD24</x:f>
        <x:v>0</x:v>
      </x:c>
      <x:c r="P58" s="265">
        <x:f>'PL2026(RS)'!P58*KRWRSD24</x:f>
        <x:v>0</x:v>
      </x:c>
      <x:c r="Q58" s="265">
        <x:f>'PL2026(RS)'!Q58*KRWRSD24</x:f>
        <x:v>0</x:v>
      </x:c>
      <x:c r="R58" s="265">
        <x:f>'PL2026(RS)'!R58*KRWRSD24</x:f>
        <x:v>0</x:v>
      </x:c>
      <x:c r="S58" s="265">
        <x:f>'PL2026(RS)'!S58*KRWRSD24</x:f>
        <x:v>0</x:v>
      </x:c>
      <x:c r="V58" s="266">
        <x:f>'PL2026(RS)'!V58*KRWRSD25</x:f>
        <x:v>0</x:v>
      </x:c>
      <x:c r="W58" s="266">
        <x:f>'PL2026(RS)'!W58*KRWRSD25</x:f>
        <x:v>0</x:v>
      </x:c>
      <x:c r="X58" s="266">
        <x:f>'PL2026(RS)'!X58*KRWRSD25</x:f>
        <x:v>0</x:v>
      </x:c>
      <x:c r="Y58" s="266">
        <x:f>'PL2026(RS)'!Y58*KRWRSD25</x:f>
        <x:v>0</x:v>
      </x:c>
      <x:c r="Z58" s="265">
        <x:f>'PL2026(RS)'!Z58*KRWRSD25</x:f>
        <x:v>0</x:v>
      </x:c>
      <x:c r="AA58" s="265">
        <x:f>'PL2026(RS)'!AA58*KRWRSD25</x:f>
        <x:v>0</x:v>
      </x:c>
      <x:c r="AB58" s="265">
        <x:f>'PL2026(RS)'!AB58*KRWRSD25</x:f>
        <x:v>0</x:v>
      </x:c>
      <x:c r="AC58" s="265">
        <x:f>'PL2026(RS)'!AC58*KRWRSD25</x:f>
        <x:v>0</x:v>
      </x:c>
      <x:c r="AD58" s="265">
        <x:f>'PL2026(RS)'!AD58*KRWRSD25</x:f>
        <x:v>0</x:v>
      </x:c>
      <x:c r="AE58" s="265">
        <x:f>'PL2026(RS)'!AE58*KRWRSD25</x:f>
        <x:v>0</x:v>
      </x:c>
      <x:c r="AF58" s="265">
        <x:f>'PL2026(RS)'!AF58*KRWRSD25</x:f>
        <x:v>0</x:v>
      </x:c>
      <x:c r="AG58" s="265">
        <x:f>'PL2026(RS)'!AG58*KRWRSD25</x:f>
        <x:v>0</x:v>
      </x:c>
      <x:c r="AH58" s="265">
        <x:f>'PL2026(RS)'!AH58*KRWRSD25</x:f>
        <x:v>0</x:v>
      </x:c>
      <x:c r="AJ58" s="1909" t="s">
        <x:v>115</x:v>
      </x:c>
      <x:c r="AK58" s="403"/>
    </x:row>
    <x:row r="59" spans="1:37">
      <x:c r="A59" s="44" t="s">
        <x:v>117</x:v>
      </x:c>
      <x:c r="B59" s="44" t="s">
        <x:v>118</x:v>
      </x:c>
      <x:c r="C59" s="44"/>
      <x:c r="D59" s="21">
        <x:v>7452754.2000000002</x:v>
      </x:c>
      <x:c r="G59" s="266">
        <x:f>'PL2026(RS)'!G59*KRWRSD24</x:f>
        <x:v>98037364.87500006</x:v>
      </x:c>
      <x:c r="H59" s="266">
        <x:f>'PL2026(RS)'!H59*KRWRSD24</x:f>
        <x:v>8201396.9999999991</x:v>
      </x:c>
      <x:c r="I59" s="266">
        <x:f>'PL2026(RS)'!I59*KRWRSD24</x:f>
        <x:v>8260284.5000000019</x:v>
      </x:c>
      <x:c r="J59" s="266">
        <x:f>'PL2026(RS)'!J59*KRWRSD24</x:f>
        <x:v>8207919.3750000009</x:v>
      </x:c>
      <x:c r="K59" s="265">
        <x:f>'PL2026(RS)'!K59*KRWRSD24</x:f>
        <x:v>8158936.2500000019</x:v>
      </x:c>
      <x:c r="L59" s="265">
        <x:f>'PL2026(RS)'!L59*KRWRSD24</x:f>
        <x:v>8189145.6249999991</x:v>
      </x:c>
      <x:c r="M59" s="265">
        <x:f>'PL2026(RS)'!M59*KRWRSD24</x:f>
        <x:v>8189145.6249999991</x:v>
      </x:c>
      <x:c r="N59" s="265">
        <x:f>'PL2026(RS)'!N59*KRWRSD24</x:f>
        <x:v>8189145.6250000102</x:v>
      </x:c>
      <x:c r="O59" s="265">
        <x:f>'PL2026(RS)'!O59*KRWRSD24</x:f>
        <x:v>8193137.8750000037</x:v>
      </x:c>
      <x:c r="P59" s="265">
        <x:f>'PL2026(RS)'!P59*KRWRSD24</x:f>
        <x:v>8193137.8750000149</x:v>
      </x:c>
      <x:c r="Q59" s="265">
        <x:f>'PL2026(RS)'!Q59*KRWRSD24</x:f>
        <x:v>8144169.3750000093</x:v>
      </x:c>
      <x:c r="R59" s="265">
        <x:f>'PL2026(RS)'!R59*KRWRSD24</x:f>
        <x:v>8055472.875000013</x:v>
      </x:c>
      <x:c r="S59" s="265">
        <x:f>'PL2026(RS)'!S59*KRWRSD24</x:f>
        <x:v>8055472.875000013</x:v>
      </x:c>
      <x:c r="V59" s="266">
        <x:f>'PL2026(RS)'!V59*KRWRSD25</x:f>
        <x:v>97438999.896000192</x:v>
      </x:c>
      <x:c r="W59" s="266">
        <x:f>'PL2026(RS)'!W59*KRWRSD25</x:f>
        <x:v>8119916.6580000129</x:v>
      </x:c>
      <x:c r="X59" s="266">
        <x:f>'PL2026(RS)'!X59*KRWRSD25</x:f>
        <x:v>8119916.6580000129</x:v>
      </x:c>
      <x:c r="Y59" s="266">
        <x:f>'PL2026(RS)'!Y59*KRWRSD25</x:f>
        <x:v>8119916.6580000129</x:v>
      </x:c>
      <x:c r="Z59" s="265">
        <x:f>'PL2026(RS)'!Z59*KRWRSD25</x:f>
        <x:v>8119916.6580000129</x:v>
      </x:c>
      <x:c r="AA59" s="265">
        <x:f>'PL2026(RS)'!AA59*KRWRSD25</x:f>
        <x:v>8119916.6580000129</x:v>
      </x:c>
      <x:c r="AB59" s="265">
        <x:f>'PL2026(RS)'!AB59*KRWRSD25</x:f>
        <x:v>8119916.6580000129</x:v>
      </x:c>
      <x:c r="AC59" s="265">
        <x:f>'PL2026(RS)'!AC59*KRWRSD25</x:f>
        <x:v>8119916.6580000129</x:v>
      </x:c>
      <x:c r="AD59" s="265">
        <x:f>'PL2026(RS)'!AD59*KRWRSD25</x:f>
        <x:v>8119916.6580000129</x:v>
      </x:c>
      <x:c r="AE59" s="265">
        <x:f>'PL2026(RS)'!AE59*KRWRSD25</x:f>
        <x:v>8119916.6580000129</x:v>
      </x:c>
      <x:c r="AF59" s="265">
        <x:f>'PL2026(RS)'!AF59*KRWRSD25</x:f>
        <x:v>8119916.6580000129</x:v>
      </x:c>
      <x:c r="AG59" s="265">
        <x:f>'PL2026(RS)'!AG59*KRWRSD25</x:f>
        <x:v>8119916.6580000129</x:v>
      </x:c>
      <x:c r="AH59" s="265">
        <x:f>'PL2026(RS)'!AH59*KRWRSD25</x:f>
        <x:v>8119916.6580000129</x:v>
      </x:c>
      <x:c r="AJ59" s="1909" t="s">
        <x:v>117</x:v>
      </x:c>
      <x:c r="AK59" s="403" t="s">
        <x:v>2594</x:v>
      </x:c>
    </x:row>
    <x:row r="60" spans="1:37">
      <x:c r="A60" s="44" t="s">
        <x:v>119</x:v>
      </x:c>
      <x:c r="B60" s="44" t="s">
        <x:v>120</x:v>
      </x:c>
      <x:c r="C60" s="44"/>
      <x:c r="D60" s="21">
        <x:v>0</x:v>
      </x:c>
      <x:c r="G60" s="266">
        <x:f>'PL2026(RS)'!G60*KRWRSD24</x:f>
        <x:v>0</x:v>
      </x:c>
      <x:c r="H60" s="266">
        <x:f>'PL2026(RS)'!H60*KRWRSD24</x:f>
        <x:v>0</x:v>
      </x:c>
      <x:c r="I60" s="266">
        <x:f>'PL2026(RS)'!I60*KRWRSD24</x:f>
        <x:v>0</x:v>
      </x:c>
      <x:c r="J60" s="266">
        <x:f>'PL2026(RS)'!J60*KRWRSD24</x:f>
        <x:v>0</x:v>
      </x:c>
      <x:c r="K60" s="265">
        <x:f>'PL2026(RS)'!K60*KRWRSD24</x:f>
        <x:v>0</x:v>
      </x:c>
      <x:c r="L60" s="265">
        <x:f>'PL2026(RS)'!L60*KRWRSD24</x:f>
        <x:v>0</x:v>
      </x:c>
      <x:c r="M60" s="265">
        <x:f>'PL2026(RS)'!M60*KRWRSD24</x:f>
        <x:v>0</x:v>
      </x:c>
      <x:c r="N60" s="265">
        <x:f>'PL2026(RS)'!N60*KRWRSD24</x:f>
        <x:v>0</x:v>
      </x:c>
      <x:c r="O60" s="265">
        <x:f>'PL2026(RS)'!O60*KRWRSD24</x:f>
        <x:v>0</x:v>
      </x:c>
      <x:c r="P60" s="265">
        <x:f>'PL2026(RS)'!P60*KRWRSD24</x:f>
        <x:v>0</x:v>
      </x:c>
      <x:c r="Q60" s="265">
        <x:f>'PL2026(RS)'!Q60*KRWRSD24</x:f>
        <x:v>0</x:v>
      </x:c>
      <x:c r="R60" s="265">
        <x:f>'PL2026(RS)'!R60*KRWRSD24</x:f>
        <x:v>0</x:v>
      </x:c>
      <x:c r="S60" s="265">
        <x:f>'PL2026(RS)'!S60*KRWRSD24</x:f>
        <x:v>0</x:v>
      </x:c>
      <x:c r="V60" s="266">
        <x:f>'PL2026(RS)'!V60*KRWRSD25</x:f>
        <x:v>0</x:v>
      </x:c>
      <x:c r="W60" s="266">
        <x:f>'PL2026(RS)'!W60*KRWRSD25</x:f>
        <x:v>0</x:v>
      </x:c>
      <x:c r="X60" s="266">
        <x:f>'PL2026(RS)'!X60*KRWRSD25</x:f>
        <x:v>0</x:v>
      </x:c>
      <x:c r="Y60" s="266">
        <x:f>'PL2026(RS)'!Y60*KRWRSD25</x:f>
        <x:v>0</x:v>
      </x:c>
      <x:c r="Z60" s="265">
        <x:f>'PL2026(RS)'!Z60*KRWRSD25</x:f>
        <x:v>0</x:v>
      </x:c>
      <x:c r="AA60" s="265">
        <x:f>'PL2026(RS)'!AA60*KRWRSD25</x:f>
        <x:v>0</x:v>
      </x:c>
      <x:c r="AB60" s="265">
        <x:f>'PL2026(RS)'!AB60*KRWRSD25</x:f>
        <x:v>0</x:v>
      </x:c>
      <x:c r="AC60" s="265">
        <x:f>'PL2026(RS)'!AC60*KRWRSD25</x:f>
        <x:v>0</x:v>
      </x:c>
      <x:c r="AD60" s="265">
        <x:f>'PL2026(RS)'!AD60*KRWRSD25</x:f>
        <x:v>0</x:v>
      </x:c>
      <x:c r="AE60" s="265">
        <x:f>'PL2026(RS)'!AE60*KRWRSD25</x:f>
        <x:v>0</x:v>
      </x:c>
      <x:c r="AF60" s="265">
        <x:f>'PL2026(RS)'!AF60*KRWRSD25</x:f>
        <x:v>0</x:v>
      </x:c>
      <x:c r="AG60" s="265">
        <x:f>'PL2026(RS)'!AG60*KRWRSD25</x:f>
        <x:v>0</x:v>
      </x:c>
      <x:c r="AH60" s="265">
        <x:f>'PL2026(RS)'!AH60*KRWRSD25</x:f>
        <x:v>0</x:v>
      </x:c>
      <x:c r="AJ60" s="1909" t="s">
        <x:v>119</x:v>
      </x:c>
      <x:c r="AK60" s="403"/>
    </x:row>
    <x:row r="61" spans="1:37">
      <x:c r="A61" s="44" t="s">
        <x:v>121</x:v>
      </x:c>
      <x:c r="B61" s="44" t="s">
        <x:v>122</x:v>
      </x:c>
      <x:c r="C61" s="44"/>
      <x:c r="D61" s="21">
        <x:v>0</x:v>
      </x:c>
      <x:c r="G61" s="266">
        <x:f>'PL2026(RS)'!G61*KRWRSD24</x:f>
        <x:v>0</x:v>
      </x:c>
      <x:c r="H61" s="266">
        <x:f>'PL2026(RS)'!H61*KRWRSD24</x:f>
        <x:v>0</x:v>
      </x:c>
      <x:c r="I61" s="266">
        <x:f>'PL2026(RS)'!I61*KRWRSD24</x:f>
        <x:v>0</x:v>
      </x:c>
      <x:c r="J61" s="266">
        <x:f>'PL2026(RS)'!J61*KRWRSD24</x:f>
        <x:v>0</x:v>
      </x:c>
      <x:c r="K61" s="265">
        <x:f>'PL2026(RS)'!K61*KRWRSD24</x:f>
        <x:v>0</x:v>
      </x:c>
      <x:c r="L61" s="265">
        <x:f>'PL2026(RS)'!L61*KRWRSD24</x:f>
        <x:v>0</x:v>
      </x:c>
      <x:c r="M61" s="265">
        <x:f>'PL2026(RS)'!M61*KRWRSD24</x:f>
        <x:v>0</x:v>
      </x:c>
      <x:c r="N61" s="265">
        <x:f>'PL2026(RS)'!N61*KRWRSD24</x:f>
        <x:v>0</x:v>
      </x:c>
      <x:c r="O61" s="265">
        <x:f>'PL2026(RS)'!O61*KRWRSD24</x:f>
        <x:v>0</x:v>
      </x:c>
      <x:c r="P61" s="265">
        <x:f>'PL2026(RS)'!P61*KRWRSD24</x:f>
        <x:v>0</x:v>
      </x:c>
      <x:c r="Q61" s="265">
        <x:f>'PL2026(RS)'!Q61*KRWRSD24</x:f>
        <x:v>0</x:v>
      </x:c>
      <x:c r="R61" s="265">
        <x:f>'PL2026(RS)'!R61*KRWRSD24</x:f>
        <x:v>0</x:v>
      </x:c>
      <x:c r="S61" s="265">
        <x:f>'PL2026(RS)'!S61*KRWRSD24</x:f>
        <x:v>0</x:v>
      </x:c>
      <x:c r="V61" s="266">
        <x:f>'PL2026(RS)'!V61*KRWRSD25</x:f>
        <x:v>0</x:v>
      </x:c>
      <x:c r="W61" s="266">
        <x:f>'PL2026(RS)'!W61*KRWRSD25</x:f>
        <x:v>0</x:v>
      </x:c>
      <x:c r="X61" s="266">
        <x:f>'PL2026(RS)'!X61*KRWRSD25</x:f>
        <x:v>0</x:v>
      </x:c>
      <x:c r="Y61" s="266">
        <x:f>'PL2026(RS)'!Y61*KRWRSD25</x:f>
        <x:v>0</x:v>
      </x:c>
      <x:c r="Z61" s="265">
        <x:f>'PL2026(RS)'!Z61*KRWRSD25</x:f>
        <x:v>0</x:v>
      </x:c>
      <x:c r="AA61" s="265">
        <x:f>'PL2026(RS)'!AA61*KRWRSD25</x:f>
        <x:v>0</x:v>
      </x:c>
      <x:c r="AB61" s="265">
        <x:f>'PL2026(RS)'!AB61*KRWRSD25</x:f>
        <x:v>0</x:v>
      </x:c>
      <x:c r="AC61" s="265">
        <x:f>'PL2026(RS)'!AC61*KRWRSD25</x:f>
        <x:v>0</x:v>
      </x:c>
      <x:c r="AD61" s="265">
        <x:f>'PL2026(RS)'!AD61*KRWRSD25</x:f>
        <x:v>0</x:v>
      </x:c>
      <x:c r="AE61" s="265">
        <x:f>'PL2026(RS)'!AE61*KRWRSD25</x:f>
        <x:v>0</x:v>
      </x:c>
      <x:c r="AF61" s="265">
        <x:f>'PL2026(RS)'!AF61*KRWRSD25</x:f>
        <x:v>0</x:v>
      </x:c>
      <x:c r="AG61" s="265">
        <x:f>'PL2026(RS)'!AG61*KRWRSD25</x:f>
        <x:v>0</x:v>
      </x:c>
      <x:c r="AH61" s="265">
        <x:f>'PL2026(RS)'!AH61*KRWRSD25</x:f>
        <x:v>0</x:v>
      </x:c>
      <x:c r="AJ61" s="1909" t="s">
        <x:v>121</x:v>
      </x:c>
      <x:c r="AK61" s="403"/>
    </x:row>
    <x:row r="62" spans="1:37">
      <x:c r="A62" s="55" t="s">
        <x:v>123</x:v>
      </x:c>
      <x:c r="B62" s="44" t="s">
        <x:v>124</x:v>
      </x:c>
      <x:c r="C62" s="44"/>
      <x:c r="D62" s="21">
        <x:v>1659804.2099999997</x:v>
      </x:c>
      <x:c r="G62" s="266">
        <x:f>'PL2026(RS)'!G62*KRWRSD24</x:f>
        <x:v>43545526.124999993</x:v>
      </x:c>
      <x:c r="H62" s="266">
        <x:f>'PL2026(RS)'!H62*KRWRSD24</x:f>
        <x:v>0</x:v>
      </x:c>
      <x:c r="I62" s="266">
        <x:f>'PL2026(RS)'!I62*KRWRSD24</x:f>
        <x:v>7936607.75</x:v>
      </x:c>
      <x:c r="J62" s="266">
        <x:f>'PL2026(RS)'!J62*KRWRSD24</x:f>
        <x:v>718696.49999999965</x:v>
      </x:c>
      <x:c r="K62" s="265">
        <x:f>'PL2026(RS)'!K62*KRWRSD24</x:f>
        <x:v>4303248.875</x:v>
      </x:c>
      <x:c r="L62" s="265">
        <x:f>'PL2026(RS)'!L62*KRWRSD24</x:f>
        <x:v>9589277.5</x:v>
      </x:c>
      <x:c r="M62" s="265">
        <x:f>'PL2026(RS)'!M62*KRWRSD24</x:f>
        <x:v>4075282.1249999949</x:v>
      </x:c>
      <x:c r="N62" s="265">
        <x:f>'PL2026(RS)'!N62*KRWRSD24</x:f>
        <x:v>4075282.1249999981</x:v>
      </x:c>
      <x:c r="O62" s="265">
        <x:f>'PL2026(RS)'!O62*KRWRSD24</x:f>
        <x:v>4075282.7500000014</x:v>
      </x:c>
      <x:c r="P62" s="265">
        <x:f>'PL2026(RS)'!P62*KRWRSD24</x:f>
        <x:v>0</x:v>
      </x:c>
      <x:c r="Q62" s="265">
        <x:f>'PL2026(RS)'!Q62*KRWRSD24</x:f>
        <x:v>8771848.4999999981</x:v>
      </x:c>
      <x:c r="R62" s="265">
        <x:f>'PL2026(RS)'!R62*KRWRSD24</x:f>
        <x:v>0</x:v>
      </x:c>
      <x:c r="S62" s="265">
        <x:f>'PL2026(RS)'!S62*KRWRSD24</x:f>
        <x:v>0</x:v>
      </x:c>
      <x:c r="V62" s="266">
        <x:f>'PL2026(RS)'!V62*KRWRSD25</x:f>
        <x:v>74760000</x:v>
      </x:c>
      <x:c r="W62" s="266">
        <x:f>'PL2026(RS)'!W62*KRWRSD25</x:f>
        <x:v>5880000</x:v>
      </x:c>
      <x:c r="X62" s="266">
        <x:f>'PL2026(RS)'!X62*KRWRSD25</x:f>
        <x:v>5880000</x:v>
      </x:c>
      <x:c r="Y62" s="266">
        <x:f>'PL2026(RS)'!Y62*KRWRSD25</x:f>
        <x:v>5880000</x:v>
      </x:c>
      <x:c r="Z62" s="265">
        <x:f>'PL2026(RS)'!Z62*KRWRSD25</x:f>
        <x:v>5880000</x:v>
      </x:c>
      <x:c r="AA62" s="265">
        <x:f>'PL2026(RS)'!AA62*KRWRSD25</x:f>
        <x:v>12880000</x:v>
      </x:c>
      <x:c r="AB62" s="265">
        <x:f>'PL2026(RS)'!AB62*KRWRSD25</x:f>
        <x:v>5460000</x:v>
      </x:c>
      <x:c r="AC62" s="265">
        <x:f>'PL2026(RS)'!AC62*KRWRSD25</x:f>
        <x:v>5460000</x:v>
      </x:c>
      <x:c r="AD62" s="265">
        <x:f>'PL2026(RS)'!AD62*KRWRSD25</x:f>
        <x:v>5600000</x:v>
      </x:c>
      <x:c r="AE62" s="265">
        <x:f>'PL2026(RS)'!AE62*KRWRSD25</x:f>
        <x:v>5460000</x:v>
      </x:c>
      <x:c r="AF62" s="265">
        <x:f>'PL2026(RS)'!AF62*KRWRSD25</x:f>
        <x:v>5460000</x:v>
      </x:c>
      <x:c r="AG62" s="265">
        <x:f>'PL2026(RS)'!AG62*KRWRSD25</x:f>
        <x:v>5460000</x:v>
      </x:c>
      <x:c r="AH62" s="265">
        <x:f>'PL2026(RS)'!AH62*KRWRSD25</x:f>
        <x:v>5460000</x:v>
      </x:c>
      <x:c r="AJ62" s="1910" t="s">
        <x:v>123</x:v>
      </x:c>
      <x:c r="AK62" s="403" t="s">
        <x:v>2594</x:v>
      </x:c>
    </x:row>
    <x:row r="63" spans="1:37">
      <x:c r="A63" s="44" t="s">
        <x:v>125</x:v>
      </x:c>
      <x:c r="B63" s="44" t="s">
        <x:v>126</x:v>
      </x:c>
      <x:c r="C63" s="44"/>
      <x:c r="D63" s="21">
        <x:v>572778.63</x:v>
      </x:c>
      <x:c r="G63" s="266">
        <x:f>'PL2026(RS)'!G63*KRWRSD24</x:f>
        <x:v>2430000</x:v>
      </x:c>
      <x:c r="H63" s="266">
        <x:f>'PL2026(RS)'!H63*KRWRSD24</x:f>
        <x:v>0</x:v>
      </x:c>
      <x:c r="I63" s="266">
        <x:f>'PL2026(RS)'!I63*KRWRSD24</x:f>
        <x:v>0</x:v>
      </x:c>
      <x:c r="J63" s="266">
        <x:f>'PL2026(RS)'!J63*KRWRSD24</x:f>
        <x:v>0</x:v>
      </x:c>
      <x:c r="K63" s="265">
        <x:f>'PL2026(RS)'!K63*KRWRSD24</x:f>
        <x:v>0</x:v>
      </x:c>
      <x:c r="L63" s="265">
        <x:f>'PL2026(RS)'!L63*KRWRSD24</x:f>
        <x:v>0</x:v>
      </x:c>
      <x:c r="M63" s="265">
        <x:f>'PL2026(RS)'!M63*KRWRSD24</x:f>
        <x:v>0</x:v>
      </x:c>
      <x:c r="N63" s="265">
        <x:f>'PL2026(RS)'!N63*KRWRSD24</x:f>
        <x:v>0</x:v>
      </x:c>
      <x:c r="O63" s="265">
        <x:f>'PL2026(RS)'!O63*KRWRSD24</x:f>
        <x:v>0</x:v>
      </x:c>
      <x:c r="P63" s="265">
        <x:f>'PL2026(RS)'!P63*KRWRSD24</x:f>
        <x:v>0</x:v>
      </x:c>
      <x:c r="Q63" s="265">
        <x:f>'PL2026(RS)'!Q63*KRWRSD24</x:f>
        <x:v>0</x:v>
      </x:c>
      <x:c r="R63" s="265">
        <x:f>'PL2026(RS)'!R63*KRWRSD24</x:f>
        <x:v>1215000</x:v>
      </x:c>
      <x:c r="S63" s="265">
        <x:f>'PL2026(RS)'!S63*KRWRSD24</x:f>
        <x:v>1215000</x:v>
      </x:c>
      <x:c r="V63" s="266">
        <x:f>'PL2026(RS)'!V63*KRWRSD25</x:f>
        <x:v>8400000</x:v>
      </x:c>
      <x:c r="W63" s="266">
        <x:f>'PL2026(RS)'!W63*KRWRSD25</x:f>
        <x:v>4200000</x:v>
      </x:c>
      <x:c r="X63" s="266">
        <x:f>'PL2026(RS)'!X63*KRWRSD25</x:f>
        <x:v>0</x:v>
      </x:c>
      <x:c r="Y63" s="266">
        <x:f>'PL2026(RS)'!Y63*KRWRSD25</x:f>
        <x:v>0</x:v>
      </x:c>
      <x:c r="Z63" s="265">
        <x:f>'PL2026(RS)'!Z63*KRWRSD25</x:f>
        <x:v>0</x:v>
      </x:c>
      <x:c r="AA63" s="265">
        <x:f>'PL2026(RS)'!AA63*KRWRSD25</x:f>
        <x:v>0</x:v>
      </x:c>
      <x:c r="AB63" s="265">
        <x:f>'PL2026(RS)'!AB63*KRWRSD25</x:f>
        <x:v>4200000</x:v>
      </x:c>
      <x:c r="AC63" s="265">
        <x:f>'PL2026(RS)'!AC63*KRWRSD25</x:f>
        <x:v>0</x:v>
      </x:c>
      <x:c r="AD63" s="265">
        <x:f>'PL2026(RS)'!AD63*KRWRSD25</x:f>
        <x:v>0</x:v>
      </x:c>
      <x:c r="AE63" s="265">
        <x:f>'PL2026(RS)'!AE63*KRWRSD25</x:f>
        <x:v>0</x:v>
      </x:c>
      <x:c r="AF63" s="265">
        <x:f>'PL2026(RS)'!AF63*KRWRSD25</x:f>
        <x:v>0</x:v>
      </x:c>
      <x:c r="AG63" s="265">
        <x:f>'PL2026(RS)'!AG63*KRWRSD25</x:f>
        <x:v>0</x:v>
      </x:c>
      <x:c r="AH63" s="265">
        <x:f>'PL2026(RS)'!AH63*KRWRSD25</x:f>
        <x:v>0</x:v>
      </x:c>
      <x:c r="AJ63" s="1909" t="s">
        <x:v>125</x:v>
      </x:c>
      <x:c r="AK63" s="403" t="s">
        <x:v>2594</x:v>
      </x:c>
    </x:row>
    <x:row r="64" spans="1:37">
      <x:c r="A64" s="44" t="s">
        <x:v>127</x:v>
      </x:c>
      <x:c r="B64" s="44" t="s">
        <x:v>128</x:v>
      </x:c>
      <x:c r="C64" s="44"/>
      <x:c r="D64" s="21">
        <x:v>10492483.379999999</x:v>
      </x:c>
      <x:c r="G64" s="266">
        <x:f>'PL2026(RS)'!G64*KRWRSD24</x:f>
        <x:v>171657130.375</x:v>
      </x:c>
      <x:c r="H64" s="266">
        <x:f>'PL2026(RS)'!H64*KRWRSD24</x:f>
        <x:v>8080966.6249999991</x:v>
      </x:c>
      <x:c r="I64" s="266">
        <x:f>'PL2026(RS)'!I64*KRWRSD24</x:f>
        <x:v>8561016.625</x:v>
      </x:c>
      <x:c r="J64" s="266">
        <x:f>'PL2026(RS)'!J64*KRWRSD24</x:f>
        <x:v>16581100.749999998</x:v>
      </x:c>
      <x:c r="K64" s="265">
        <x:f>'PL2026(RS)'!K64*KRWRSD24</x:f>
        <x:v>-44787326.375</x:v>
      </x:c>
      <x:c r="L64" s="265">
        <x:f>'PL2026(RS)'!L64*KRWRSD24</x:f>
        <x:v>77367164.875</x:v>
      </x:c>
      <x:c r="M64" s="265">
        <x:f>'PL2026(RS)'!M64*KRWRSD24</x:f>
        <x:v>20940015.125000022</x:v>
      </x:c>
      <x:c r="N64" s="265">
        <x:f>'PL2026(RS)'!N64*KRWRSD24</x:f>
        <x:v>25906112.499999989</x:v>
      </x:c>
      <x:c r="O64" s="265">
        <x:f>'PL2026(RS)'!O64*KRWRSD24</x:f>
        <x:v>6477674.7500000056</x:v>
      </x:c>
      <x:c r="P64" s="265">
        <x:f>'PL2026(RS)'!P64*KRWRSD24</x:f>
        <x:v>12283665.124999989</x:v>
      </x:c>
      <x:c r="Q64" s="265">
        <x:f>'PL2026(RS)'!Q64*KRWRSD24</x:f>
        <x:v>28621327.625000011</x:v>
      </x:c>
      <x:c r="R64" s="265">
        <x:f>'PL2026(RS)'!R64*KRWRSD24</x:f>
        <x:v>5812706.3749999972</x:v>
      </x:c>
      <x:c r="S64" s="265">
        <x:f>'PL2026(RS)'!S64*KRWRSD24</x:f>
        <x:v>5812706.3749999972</x:v>
      </x:c>
      <x:c r="V64" s="266">
        <x:f>'PL2026(RS)'!V64*KRWRSD25</x:f>
        <x:v>559860000</x:v>
      </x:c>
      <x:c r="W64" s="266">
        <x:f>'PL2026(RS)'!W64*KRWRSD25</x:f>
        <x:v>43855000</x:v>
      </x:c>
      <x:c r="X64" s="266">
        <x:f>'PL2026(RS)'!X64*KRWRSD25</x:f>
        <x:v>36855000</x:v>
      </x:c>
      <x:c r="Y64" s="266">
        <x:f>'PL2026(RS)'!Y64*KRWRSD25</x:f>
        <x:v>92155000</x:v>
      </x:c>
      <x:c r="Z64" s="265">
        <x:f>'PL2026(RS)'!Z64*KRWRSD25</x:f>
        <x:v>43855000</x:v>
      </x:c>
      <x:c r="AA64" s="265">
        <x:f>'PL2026(RS)'!AA64*KRWRSD25</x:f>
        <x:v>36855000</x:v>
      </x:c>
      <x:c r="AB64" s="265">
        <x:f>'PL2026(RS)'!AB64*KRWRSD25</x:f>
        <x:v>40355000</x:v>
      </x:c>
      <x:c r="AC64" s="265">
        <x:f>'PL2026(RS)'!AC64*KRWRSD25</x:f>
        <x:v>43855000</x:v>
      </x:c>
      <x:c r="AD64" s="265">
        <x:f>'PL2026(RS)'!AD64*KRWRSD25</x:f>
        <x:v>36855000</x:v>
      </x:c>
      <x:c r="AE64" s="265">
        <x:f>'PL2026(RS)'!AE64*KRWRSD25</x:f>
        <x:v>92155000</x:v>
      </x:c>
      <x:c r="AF64" s="265">
        <x:f>'PL2026(RS)'!AF64*KRWRSD25</x:f>
        <x:v>43855000</x:v>
      </x:c>
      <x:c r="AG64" s="265">
        <x:f>'PL2026(RS)'!AG64*KRWRSD25</x:f>
        <x:v>36855000</x:v>
      </x:c>
      <x:c r="AH64" s="265">
        <x:f>'PL2026(RS)'!AH64*KRWRSD25</x:f>
        <x:v>12355000</x:v>
      </x:c>
      <x:c r="AJ64" s="1909" t="s">
        <x:v>127</x:v>
      </x:c>
      <x:c r="AK64" s="403" t="s">
        <x:v>2594</x:v>
      </x:c>
    </x:row>
    <x:row r="65" spans="1:37">
      <x:c r="A65" s="44" t="s">
        <x:v>129</x:v>
      </x:c>
      <x:c r="B65" s="44" t="s">
        <x:v>130</x:v>
      </x:c>
      <x:c r="C65" s="44"/>
      <x:c r="D65" s="21">
        <x:v>2819630.7699999991</x:v>
      </x:c>
      <x:c r="G65" s="266">
        <x:f>'PL2026(RS)'!G65*KRWRSD24</x:f>
        <x:v>22427140.499999996</x:v>
      </x:c>
      <x:c r="H65" s="266">
        <x:f>'PL2026(RS)'!H65*KRWRSD24</x:f>
        <x:v>2335378.75</x:v>
      </x:c>
      <x:c r="I65" s="266">
        <x:f>'PL2026(RS)'!I65*KRWRSD24</x:f>
        <x:v>2554620.0000000005</x:v>
      </x:c>
      <x:c r="J65" s="266">
        <x:f>'PL2026(RS)'!J65*KRWRSD24</x:f>
        <x:v>1973826.5</x:v>
      </x:c>
      <x:c r="K65" s="265">
        <x:f>'PL2026(RS)'!K65*KRWRSD24</x:f>
        <x:v>1494100.7500000007</x:v>
      </x:c>
      <x:c r="L65" s="265">
        <x:f>'PL2026(RS)'!L65*KRWRSD24</x:f>
        <x:v>1758157.2499999995</x:v>
      </x:c>
      <x:c r="M65" s="265">
        <x:f>'PL2026(RS)'!M65*KRWRSD24</x:f>
        <x:v>1757609.9999999991</x:v>
      </x:c>
      <x:c r="N65" s="265">
        <x:f>'PL2026(RS)'!N65*KRWRSD24</x:f>
        <x:v>1757601.0000000009</x:v>
      </x:c>
      <x:c r="O65" s="265">
        <x:f>'PL2026(RS)'!O65*KRWRSD24</x:f>
        <x:v>1757623.4999999986</x:v>
      </x:c>
      <x:c r="P65" s="265">
        <x:f>'PL2026(RS)'!P65*KRWRSD24</x:f>
        <x:v>1758004.9999999988</x:v>
      </x:c>
      <x:c r="Q65" s="265">
        <x:f>'PL2026(RS)'!Q65*KRWRSD24</x:f>
        <x:v>1758592.7499999991</x:v>
      </x:c>
      <x:c r="R65" s="265">
        <x:f>'PL2026(RS)'!R65*KRWRSD24</x:f>
        <x:v>1760812.5</x:v>
      </x:c>
      <x:c r="S65" s="265">
        <x:f>'PL2026(RS)'!S65*KRWRSD24</x:f>
        <x:v>1760812.5</x:v>
      </x:c>
      <x:c r="V65" s="266">
        <x:f>'PL2026(RS)'!V65*KRWRSD25</x:f>
        <x:v>26124000</x:v>
      </x:c>
      <x:c r="W65" s="266">
        <x:f>'PL2026(RS)'!W65*KRWRSD25</x:f>
        <x:v>2177000</x:v>
      </x:c>
      <x:c r="X65" s="266">
        <x:f>'PL2026(RS)'!X65*KRWRSD25</x:f>
        <x:v>2177000</x:v>
      </x:c>
      <x:c r="Y65" s="266">
        <x:f>'PL2026(RS)'!Y65*KRWRSD25</x:f>
        <x:v>2177000</x:v>
      </x:c>
      <x:c r="Z65" s="265">
        <x:f>'PL2026(RS)'!Z65*KRWRSD25</x:f>
        <x:v>2177000</x:v>
      </x:c>
      <x:c r="AA65" s="265">
        <x:f>'PL2026(RS)'!AA65*KRWRSD25</x:f>
        <x:v>2177000</x:v>
      </x:c>
      <x:c r="AB65" s="265">
        <x:f>'PL2026(RS)'!AB65*KRWRSD25</x:f>
        <x:v>2177000</x:v>
      </x:c>
      <x:c r="AC65" s="265">
        <x:f>'PL2026(RS)'!AC65*KRWRSD25</x:f>
        <x:v>2177000</x:v>
      </x:c>
      <x:c r="AD65" s="265">
        <x:f>'PL2026(RS)'!AD65*KRWRSD25</x:f>
        <x:v>2177000</x:v>
      </x:c>
      <x:c r="AE65" s="265">
        <x:f>'PL2026(RS)'!AE65*KRWRSD25</x:f>
        <x:v>2177000</x:v>
      </x:c>
      <x:c r="AF65" s="265">
        <x:f>'PL2026(RS)'!AF65*KRWRSD25</x:f>
        <x:v>2177000</x:v>
      </x:c>
      <x:c r="AG65" s="265">
        <x:f>'PL2026(RS)'!AG65*KRWRSD25</x:f>
        <x:v>2177000</x:v>
      </x:c>
      <x:c r="AH65" s="265">
        <x:f>'PL2026(RS)'!AH65*KRWRSD25</x:f>
        <x:v>2177000</x:v>
      </x:c>
      <x:c r="AJ65" s="1909" t="s">
        <x:v>129</x:v>
      </x:c>
      <x:c r="AK65" s="403" t="s">
        <x:v>2594</x:v>
      </x:c>
    </x:row>
    <x:row r="66" spans="1:37">
      <x:c r="A66" s="44" t="s">
        <x:v>131</x:v>
      </x:c>
      <x:c r="B66" s="44" t="s">
        <x:v>132</x:v>
      </x:c>
      <x:c r="C66" s="44"/>
      <x:c r="D66" s="21">
        <x:v>34173598.640000001</x:v>
      </x:c>
      <x:c r="G66" s="266">
        <x:f>'PL2026(RS)'!G66*KRWRSD24</x:f>
        <x:v>506340277.37499976</x:v>
      </x:c>
      <x:c r="H66" s="266">
        <x:f>'PL2026(RS)'!H66*KRWRSD24</x:f>
        <x:v>43447674.750000007</x:v>
      </x:c>
      <x:c r="I66" s="266">
        <x:f>'PL2026(RS)'!I66*KRWRSD24</x:f>
        <x:v>35117458.875</x:v>
      </x:c>
      <x:c r="J66" s="266">
        <x:f>'PL2026(RS)'!J66*KRWRSD24</x:f>
        <x:v>42724681.124999993</x:v>
      </x:c>
      <x:c r="K66" s="265">
        <x:f>'PL2026(RS)'!K66*KRWRSD24</x:f>
        <x:v>36209701.87500003</x:v>
      </x:c>
      <x:c r="L66" s="265">
        <x:f>'PL2026(RS)'!L66*KRWRSD24</x:f>
        <x:v>36034658.875000015</x:v>
      </x:c>
      <x:c r="M66" s="265">
        <x:f>'PL2026(RS)'!M66*KRWRSD24</x:f>
        <x:v>39008289.87499997</x:v>
      </x:c>
      <x:c r="N66" s="265">
        <x:f>'PL2026(RS)'!N66*KRWRSD24</x:f>
        <x:v>37583039.250000007</x:v>
      </x:c>
      <x:c r="O66" s="265">
        <x:f>'PL2026(RS)'!O66*KRWRSD24</x:f>
        <x:v>42588294.750000022</x:v>
      </x:c>
      <x:c r="P66" s="265">
        <x:f>'PL2026(RS)'!P66*KRWRSD24</x:f>
        <x:v>43792301.374999948</x:v>
      </x:c>
      <x:c r="Q66" s="265">
        <x:f>'PL2026(RS)'!Q66*KRWRSD24</x:f>
        <x:v>50522202.624999963</x:v>
      </x:c>
      <x:c r="R66" s="265">
        <x:f>'PL2026(RS)'!R66*KRWRSD24</x:f>
        <x:v>49655986.999999918</x:v>
      </x:c>
      <x:c r="S66" s="265">
        <x:f>'PL2026(RS)'!S66*KRWRSD24</x:f>
        <x:v>49655986.999999918</x:v>
      </x:c>
      <x:c r="V66" s="266">
        <x:f>'PL2026(RS)'!V66*KRWRSD25</x:f>
        <x:v>638521556.39999998</x:v>
      </x:c>
      <x:c r="W66" s="266">
        <x:f>'PL2026(RS)'!W66*KRWRSD25</x:f>
        <x:v>49888238.399999991</x:v>
      </x:c>
      <x:c r="X66" s="266">
        <x:f>'PL2026(RS)'!X66*KRWRSD25</x:f>
        <x:v>52212560.399999991</x:v>
      </x:c>
      <x:c r="Y66" s="266">
        <x:f>'PL2026(RS)'!Y66*KRWRSD25</x:f>
        <x:v>50206993.199999996</x:v>
      </x:c>
      <x:c r="Z66" s="265">
        <x:f>'PL2026(RS)'!Z66*KRWRSD25</x:f>
        <x:v>57179959.199999996</x:v>
      </x:c>
      <x:c r="AA66" s="265">
        <x:f>'PL2026(RS)'!AA66*KRWRSD25</x:f>
        <x:v>57179959.199999996</x:v>
      </x:c>
      <x:c r="AB66" s="265">
        <x:f>'PL2026(RS)'!AB66*KRWRSD25</x:f>
        <x:v>59504281.199999996</x:v>
      </x:c>
      <x:c r="AC66" s="265">
        <x:f>'PL2026(RS)'!AC66*KRWRSD25</x:f>
        <x:v>42643036.800000004</x:v>
      </x:c>
      <x:c r="AD66" s="265">
        <x:f>'PL2026(RS)'!AD66*KRWRSD25</x:f>
        <x:v>44533944</x:v>
      </x:c>
      <x:c r="AE66" s="265">
        <x:f>'PL2026(RS)'!AE66*KRWRSD25</x:f>
        <x:v>53452526.399999991</x:v>
      </x:c>
      <x:c r="AF66" s="265">
        <x:f>'PL2026(RS)'!AF66*KRWRSD25</x:f>
        <x:v>59673322.800000004</x:v>
      </x:c>
      <x:c r="AG66" s="265">
        <x:f>'PL2026(RS)'!AG66*KRWRSD25</x:f>
        <x:v>53384385.600000001</x:v>
      </x:c>
      <x:c r="AH66" s="265">
        <x:f>'PL2026(RS)'!AH66*KRWRSD25</x:f>
        <x:v>58662349.199999996</x:v>
      </x:c>
      <x:c r="AJ66" s="1909" t="s">
        <x:v>131</x:v>
      </x:c>
      <x:c r="AK66" s="403" t="s">
        <x:v>2595</x:v>
      </x:c>
    </x:row>
    <x:row r="67" spans="1:37">
      <x:c r="A67" s="44" t="s">
        <x:v>133</x:v>
      </x:c>
      <x:c r="B67" s="44" t="s">
        <x:v>134</x:v>
      </x:c>
      <x:c r="C67" s="44"/>
      <x:c r="D67" s="52">
        <x:v>0</x:v>
      </x:c>
      <x:c r="E67" s="52"/>
      <x:c r="F67" s="52"/>
      <x:c r="G67" s="266">
        <x:f>'PL2026(RS)'!G67*KRWRSD24</x:f>
        <x:v>0</x:v>
      </x:c>
      <x:c r="H67" s="266">
        <x:f>'PL2026(RS)'!H67*KRWRSD24</x:f>
        <x:v>0</x:v>
      </x:c>
      <x:c r="I67" s="266">
        <x:f>'PL2026(RS)'!I67*KRWRSD24</x:f>
        <x:v>0</x:v>
      </x:c>
      <x:c r="J67" s="266">
        <x:f>'PL2026(RS)'!J67*KRWRSD24</x:f>
        <x:v>0</x:v>
      </x:c>
      <x:c r="K67" s="265">
        <x:f>'PL2026(RS)'!K67*KRWRSD24</x:f>
        <x:v>0</x:v>
      </x:c>
      <x:c r="L67" s="265">
        <x:f>'PL2026(RS)'!L67*KRWRSD24</x:f>
        <x:v>0</x:v>
      </x:c>
      <x:c r="M67" s="265">
        <x:f>'PL2026(RS)'!M67*KRWRSD24</x:f>
        <x:v>0</x:v>
      </x:c>
      <x:c r="N67" s="265">
        <x:f>'PL2026(RS)'!N67*KRWRSD24</x:f>
        <x:v>0</x:v>
      </x:c>
      <x:c r="O67" s="265">
        <x:f>'PL2026(RS)'!O67*KRWRSD24</x:f>
        <x:v>0</x:v>
      </x:c>
      <x:c r="P67" s="265">
        <x:f>'PL2026(RS)'!P67*KRWRSD24</x:f>
        <x:v>0</x:v>
      </x:c>
      <x:c r="Q67" s="265">
        <x:f>'PL2026(RS)'!Q67*KRWRSD24</x:f>
        <x:v>0</x:v>
      </x:c>
      <x:c r="R67" s="265">
        <x:f>'PL2026(RS)'!R67*KRWRSD24</x:f>
        <x:v>0</x:v>
      </x:c>
      <x:c r="S67" s="265">
        <x:f>'PL2026(RS)'!S67*KRWRSD24</x:f>
        <x:v>0</x:v>
      </x:c>
      <x:c r="V67" s="266">
        <x:f>'PL2026(RS)'!V67*KRWRSD25</x:f>
        <x:v>0</x:v>
      </x:c>
      <x:c r="W67" s="266">
        <x:f>'PL2026(RS)'!W67*KRWRSD25</x:f>
        <x:v>0</x:v>
      </x:c>
      <x:c r="X67" s="266">
        <x:f>'PL2026(RS)'!X67*KRWRSD25</x:f>
        <x:v>0</x:v>
      </x:c>
      <x:c r="Y67" s="266">
        <x:f>'PL2026(RS)'!Y67*KRWRSD25</x:f>
        <x:v>0</x:v>
      </x:c>
      <x:c r="Z67" s="265">
        <x:f>'PL2026(RS)'!Z67*KRWRSD25</x:f>
        <x:v>0</x:v>
      </x:c>
      <x:c r="AA67" s="265">
        <x:f>'PL2026(RS)'!AA67*KRWRSD25</x:f>
        <x:v>0</x:v>
      </x:c>
      <x:c r="AB67" s="265">
        <x:f>'PL2026(RS)'!AB67*KRWRSD25</x:f>
        <x:v>0</x:v>
      </x:c>
      <x:c r="AC67" s="265">
        <x:f>'PL2026(RS)'!AC67*KRWRSD25</x:f>
        <x:v>0</x:v>
      </x:c>
      <x:c r="AD67" s="265">
        <x:f>'PL2026(RS)'!AD67*KRWRSD25</x:f>
        <x:v>0</x:v>
      </x:c>
      <x:c r="AE67" s="265">
        <x:f>'PL2026(RS)'!AE67*KRWRSD25</x:f>
        <x:v>0</x:v>
      </x:c>
      <x:c r="AF67" s="265">
        <x:f>'PL2026(RS)'!AF67*KRWRSD25</x:f>
        <x:v>0</x:v>
      </x:c>
      <x:c r="AG67" s="265">
        <x:f>'PL2026(RS)'!AG67*KRWRSD25</x:f>
        <x:v>0</x:v>
      </x:c>
      <x:c r="AH67" s="265">
        <x:f>'PL2026(RS)'!AH67*KRWRSD25</x:f>
        <x:v>0</x:v>
      </x:c>
      <x:c r="AJ67" s="1909" t="s">
        <x:v>133</x:v>
      </x:c>
      <x:c r="AK67" s="403"/>
    </x:row>
    <x:row r="68" spans="1:37">
      <x:c r="A68" s="44" t="s">
        <x:v>135</x:v>
      </x:c>
      <x:c r="B68" s="44" t="s">
        <x:v>136</x:v>
      </x:c>
      <x:c r="C68" s="44"/>
      <x:c r="D68" s="21">
        <x:v>0</x:v>
      </x:c>
      <x:c r="G68" s="266">
        <x:f>'PL2026(RS)'!G68*KRWRSD24</x:f>
        <x:v>0</x:v>
      </x:c>
      <x:c r="H68" s="266">
        <x:f>'PL2026(RS)'!H68*KRWRSD24</x:f>
        <x:v>0</x:v>
      </x:c>
      <x:c r="I68" s="266">
        <x:f>'PL2026(RS)'!I68*KRWRSD24</x:f>
        <x:v>0</x:v>
      </x:c>
      <x:c r="J68" s="266">
        <x:f>'PL2026(RS)'!J68*KRWRSD24</x:f>
        <x:v>0</x:v>
      </x:c>
      <x:c r="K68" s="265">
        <x:f>'PL2026(RS)'!K68*KRWRSD24</x:f>
        <x:v>0</x:v>
      </x:c>
      <x:c r="L68" s="265">
        <x:f>'PL2026(RS)'!L68*KRWRSD24</x:f>
        <x:v>0</x:v>
      </x:c>
      <x:c r="M68" s="265">
        <x:f>'PL2026(RS)'!M68*KRWRSD24</x:f>
        <x:v>0</x:v>
      </x:c>
      <x:c r="N68" s="265">
        <x:f>'PL2026(RS)'!N68*KRWRSD24</x:f>
        <x:v>0</x:v>
      </x:c>
      <x:c r="O68" s="265">
        <x:f>'PL2026(RS)'!O68*KRWRSD24</x:f>
        <x:v>0</x:v>
      </x:c>
      <x:c r="P68" s="265">
        <x:f>'PL2026(RS)'!P68*KRWRSD24</x:f>
        <x:v>0</x:v>
      </x:c>
      <x:c r="Q68" s="265">
        <x:f>'PL2026(RS)'!Q68*KRWRSD24</x:f>
        <x:v>0</x:v>
      </x:c>
      <x:c r="R68" s="265">
        <x:f>'PL2026(RS)'!R68*KRWRSD24</x:f>
        <x:v>0</x:v>
      </x:c>
      <x:c r="S68" s="265">
        <x:f>'PL2026(RS)'!S68*KRWRSD24</x:f>
        <x:v>0</x:v>
      </x:c>
      <x:c r="V68" s="266">
        <x:f>'PL2026(RS)'!V68*KRWRSD25</x:f>
        <x:v>0</x:v>
      </x:c>
      <x:c r="W68" s="266">
        <x:f>'PL2026(RS)'!W68*KRWRSD25</x:f>
        <x:v>0</x:v>
      </x:c>
      <x:c r="X68" s="266">
        <x:f>'PL2026(RS)'!X68*KRWRSD25</x:f>
        <x:v>0</x:v>
      </x:c>
      <x:c r="Y68" s="266">
        <x:f>'PL2026(RS)'!Y68*KRWRSD25</x:f>
        <x:v>0</x:v>
      </x:c>
      <x:c r="Z68" s="265">
        <x:f>'PL2026(RS)'!Z68*KRWRSD25</x:f>
        <x:v>0</x:v>
      </x:c>
      <x:c r="AA68" s="265">
        <x:f>'PL2026(RS)'!AA68*KRWRSD25</x:f>
        <x:v>0</x:v>
      </x:c>
      <x:c r="AB68" s="265">
        <x:f>'PL2026(RS)'!AB68*KRWRSD25</x:f>
        <x:v>0</x:v>
      </x:c>
      <x:c r="AC68" s="265">
        <x:f>'PL2026(RS)'!AC68*KRWRSD25</x:f>
        <x:v>0</x:v>
      </x:c>
      <x:c r="AD68" s="265">
        <x:f>'PL2026(RS)'!AD68*KRWRSD25</x:f>
        <x:v>0</x:v>
      </x:c>
      <x:c r="AE68" s="265">
        <x:f>'PL2026(RS)'!AE68*KRWRSD25</x:f>
        <x:v>0</x:v>
      </x:c>
      <x:c r="AF68" s="265">
        <x:f>'PL2026(RS)'!AF68*KRWRSD25</x:f>
        <x:v>0</x:v>
      </x:c>
      <x:c r="AG68" s="265">
        <x:f>'PL2026(RS)'!AG68*KRWRSD25</x:f>
        <x:v>0</x:v>
      </x:c>
      <x:c r="AH68" s="265">
        <x:f>'PL2026(RS)'!AH68*KRWRSD25</x:f>
        <x:v>0</x:v>
      </x:c>
      <x:c r="AJ68" s="1909" t="s">
        <x:v>135</x:v>
      </x:c>
      <x:c r="AK68" s="403"/>
    </x:row>
    <x:row r="69" spans="1:37">
      <x:c r="A69" s="44" t="s">
        <x:v>137</x:v>
      </x:c>
      <x:c r="B69" s="44" t="s">
        <x:v>138</x:v>
      </x:c>
      <x:c r="C69" s="44"/>
      <x:c r="D69" s="21">
        <x:v>0</x:v>
      </x:c>
      <x:c r="G69" s="266">
        <x:f>'PL2026(RS)'!G69*KRWRSD24</x:f>
        <x:v>0</x:v>
      </x:c>
      <x:c r="H69" s="266">
        <x:f>'PL2026(RS)'!H69*KRWRSD24</x:f>
        <x:v>0</x:v>
      </x:c>
      <x:c r="I69" s="266">
        <x:f>'PL2026(RS)'!I69*KRWRSD24</x:f>
        <x:v>0</x:v>
      </x:c>
      <x:c r="J69" s="266">
        <x:f>'PL2026(RS)'!J69*KRWRSD24</x:f>
        <x:v>0</x:v>
      </x:c>
      <x:c r="K69" s="265">
        <x:f>'PL2026(RS)'!K69*KRWRSD24</x:f>
        <x:v>0</x:v>
      </x:c>
      <x:c r="L69" s="265">
        <x:f>'PL2026(RS)'!L69*KRWRSD24</x:f>
        <x:v>0</x:v>
      </x:c>
      <x:c r="M69" s="265">
        <x:f>'PL2026(RS)'!M69*KRWRSD24</x:f>
        <x:v>0</x:v>
      </x:c>
      <x:c r="N69" s="265">
        <x:f>'PL2026(RS)'!N69*KRWRSD24</x:f>
        <x:v>0</x:v>
      </x:c>
      <x:c r="O69" s="265">
        <x:f>'PL2026(RS)'!O69*KRWRSD24</x:f>
        <x:v>0</x:v>
      </x:c>
      <x:c r="P69" s="265">
        <x:f>'PL2026(RS)'!P69*KRWRSD24</x:f>
        <x:v>0</x:v>
      </x:c>
      <x:c r="Q69" s="265">
        <x:f>'PL2026(RS)'!Q69*KRWRSD24</x:f>
        <x:v>0</x:v>
      </x:c>
      <x:c r="R69" s="265">
        <x:f>'PL2026(RS)'!R69*KRWRSD24</x:f>
        <x:v>0</x:v>
      </x:c>
      <x:c r="S69" s="265">
        <x:f>'PL2026(RS)'!S69*KRWRSD24</x:f>
        <x:v>0</x:v>
      </x:c>
      <x:c r="V69" s="266">
        <x:f>'PL2026(RS)'!V69*KRWRSD25</x:f>
        <x:v>0</x:v>
      </x:c>
      <x:c r="W69" s="266">
        <x:f>'PL2026(RS)'!W69*KRWRSD25</x:f>
        <x:v>0</x:v>
      </x:c>
      <x:c r="X69" s="266">
        <x:f>'PL2026(RS)'!X69*KRWRSD25</x:f>
        <x:v>0</x:v>
      </x:c>
      <x:c r="Y69" s="266">
        <x:f>'PL2026(RS)'!Y69*KRWRSD25</x:f>
        <x:v>0</x:v>
      </x:c>
      <x:c r="Z69" s="265">
        <x:f>'PL2026(RS)'!Z69*KRWRSD25</x:f>
        <x:v>0</x:v>
      </x:c>
      <x:c r="AA69" s="265">
        <x:f>'PL2026(RS)'!AA69*KRWRSD25</x:f>
        <x:v>0</x:v>
      </x:c>
      <x:c r="AB69" s="265">
        <x:f>'PL2026(RS)'!AB69*KRWRSD25</x:f>
        <x:v>0</x:v>
      </x:c>
      <x:c r="AC69" s="265">
        <x:f>'PL2026(RS)'!AC69*KRWRSD25</x:f>
        <x:v>0</x:v>
      </x:c>
      <x:c r="AD69" s="265">
        <x:f>'PL2026(RS)'!AD69*KRWRSD25</x:f>
        <x:v>0</x:v>
      </x:c>
      <x:c r="AE69" s="265">
        <x:f>'PL2026(RS)'!AE69*KRWRSD25</x:f>
        <x:v>0</x:v>
      </x:c>
      <x:c r="AF69" s="265">
        <x:f>'PL2026(RS)'!AF69*KRWRSD25</x:f>
        <x:v>0</x:v>
      </x:c>
      <x:c r="AG69" s="265">
        <x:f>'PL2026(RS)'!AG69*KRWRSD25</x:f>
        <x:v>0</x:v>
      </x:c>
      <x:c r="AH69" s="265">
        <x:f>'PL2026(RS)'!AH69*KRWRSD25</x:f>
        <x:v>0</x:v>
      </x:c>
      <x:c r="AJ69" s="1909" t="s">
        <x:v>137</x:v>
      </x:c>
      <x:c r="AK69" s="403"/>
    </x:row>
    <x:row r="70" spans="1:37">
      <x:c r="A70" s="44" t="s">
        <x:v>139</x:v>
      </x:c>
      <x:c r="B70" s="44" t="s">
        <x:v>140</x:v>
      </x:c>
      <x:c r="C70" s="44"/>
      <x:c r="D70" s="21">
        <x:v>0</x:v>
      </x:c>
      <x:c r="G70" s="266">
        <x:f>'PL2026(RS)'!G70*KRWRSD24</x:f>
        <x:v>0</x:v>
      </x:c>
      <x:c r="H70" s="266">
        <x:f>'PL2026(RS)'!H70*KRWRSD24</x:f>
        <x:v>0</x:v>
      </x:c>
      <x:c r="I70" s="266">
        <x:f>'PL2026(RS)'!I70*KRWRSD24</x:f>
        <x:v>0</x:v>
      </x:c>
      <x:c r="J70" s="266">
        <x:f>'PL2026(RS)'!J70*KRWRSD24</x:f>
        <x:v>0</x:v>
      </x:c>
      <x:c r="K70" s="265">
        <x:f>'PL2026(RS)'!K70*KRWRSD24</x:f>
        <x:v>0</x:v>
      </x:c>
      <x:c r="L70" s="265">
        <x:f>'PL2026(RS)'!L70*KRWRSD24</x:f>
        <x:v>0</x:v>
      </x:c>
      <x:c r="M70" s="265">
        <x:f>'PL2026(RS)'!M70*KRWRSD24</x:f>
        <x:v>0</x:v>
      </x:c>
      <x:c r="N70" s="265">
        <x:f>'PL2026(RS)'!N70*KRWRSD24</x:f>
        <x:v>0</x:v>
      </x:c>
      <x:c r="O70" s="265">
        <x:f>'PL2026(RS)'!O70*KRWRSD24</x:f>
        <x:v>0</x:v>
      </x:c>
      <x:c r="P70" s="265">
        <x:f>'PL2026(RS)'!P70*KRWRSD24</x:f>
        <x:v>0</x:v>
      </x:c>
      <x:c r="Q70" s="265">
        <x:f>'PL2026(RS)'!Q70*KRWRSD24</x:f>
        <x:v>0</x:v>
      </x:c>
      <x:c r="R70" s="265">
        <x:f>'PL2026(RS)'!R70*KRWRSD24</x:f>
        <x:v>0</x:v>
      </x:c>
      <x:c r="S70" s="265">
        <x:f>'PL2026(RS)'!S70*KRWRSD24</x:f>
        <x:v>0</x:v>
      </x:c>
      <x:c r="V70" s="266">
        <x:f>'PL2026(RS)'!V70*KRWRSD25</x:f>
        <x:v>0</x:v>
      </x:c>
      <x:c r="W70" s="266">
        <x:f>'PL2026(RS)'!W70*KRWRSD25</x:f>
        <x:v>0</x:v>
      </x:c>
      <x:c r="X70" s="266">
        <x:f>'PL2026(RS)'!X70*KRWRSD25</x:f>
        <x:v>0</x:v>
      </x:c>
      <x:c r="Y70" s="266">
        <x:f>'PL2026(RS)'!Y70*KRWRSD25</x:f>
        <x:v>0</x:v>
      </x:c>
      <x:c r="Z70" s="265">
        <x:f>'PL2026(RS)'!Z70*KRWRSD25</x:f>
        <x:v>0</x:v>
      </x:c>
      <x:c r="AA70" s="265">
        <x:f>'PL2026(RS)'!AA70*KRWRSD25</x:f>
        <x:v>0</x:v>
      </x:c>
      <x:c r="AB70" s="265">
        <x:f>'PL2026(RS)'!AB70*KRWRSD25</x:f>
        <x:v>0</x:v>
      </x:c>
      <x:c r="AC70" s="265">
        <x:f>'PL2026(RS)'!AC70*KRWRSD25</x:f>
        <x:v>0</x:v>
      </x:c>
      <x:c r="AD70" s="265">
        <x:f>'PL2026(RS)'!AD70*KRWRSD25</x:f>
        <x:v>0</x:v>
      </x:c>
      <x:c r="AE70" s="265">
        <x:f>'PL2026(RS)'!AE70*KRWRSD25</x:f>
        <x:v>0</x:v>
      </x:c>
      <x:c r="AF70" s="265">
        <x:f>'PL2026(RS)'!AF70*KRWRSD25</x:f>
        <x:v>0</x:v>
      </x:c>
      <x:c r="AG70" s="265">
        <x:f>'PL2026(RS)'!AG70*KRWRSD25</x:f>
        <x:v>0</x:v>
      </x:c>
      <x:c r="AH70" s="265">
        <x:f>'PL2026(RS)'!AH70*KRWRSD25</x:f>
        <x:v>0</x:v>
      </x:c>
      <x:c r="AJ70" s="1909" t="s">
        <x:v>139</x:v>
      </x:c>
      <x:c r="AK70" s="403"/>
    </x:row>
    <x:row r="71" spans="1:37">
      <x:c r="A71" s="44" t="s">
        <x:v>141</x:v>
      </x:c>
      <x:c r="B71" s="44" t="s">
        <x:v>142</x:v>
      </x:c>
      <x:c r="C71" s="44"/>
      <x:c r="D71" s="21">
        <x:v>0</x:v>
      </x:c>
      <x:c r="G71" s="266">
        <x:f>'PL2026(RS)'!G71*KRWRSD24</x:f>
        <x:v>0</x:v>
      </x:c>
      <x:c r="H71" s="266">
        <x:f>'PL2026(RS)'!H71*KRWRSD24</x:f>
        <x:v>0</x:v>
      </x:c>
      <x:c r="I71" s="266">
        <x:f>'PL2026(RS)'!I71*KRWRSD24</x:f>
        <x:v>0</x:v>
      </x:c>
      <x:c r="J71" s="266">
        <x:f>'PL2026(RS)'!J71*KRWRSD24</x:f>
        <x:v>0</x:v>
      </x:c>
      <x:c r="K71" s="265">
        <x:f>'PL2026(RS)'!K71*KRWRSD24</x:f>
        <x:v>0</x:v>
      </x:c>
      <x:c r="L71" s="265">
        <x:f>'PL2026(RS)'!L71*KRWRSD24</x:f>
        <x:v>0</x:v>
      </x:c>
      <x:c r="M71" s="265">
        <x:f>'PL2026(RS)'!M71*KRWRSD24</x:f>
        <x:v>0</x:v>
      </x:c>
      <x:c r="N71" s="265">
        <x:f>'PL2026(RS)'!N71*KRWRSD24</x:f>
        <x:v>0</x:v>
      </x:c>
      <x:c r="O71" s="265">
        <x:f>'PL2026(RS)'!O71*KRWRSD24</x:f>
        <x:v>0</x:v>
      </x:c>
      <x:c r="P71" s="265">
        <x:f>'PL2026(RS)'!P71*KRWRSD24</x:f>
        <x:v>0</x:v>
      </x:c>
      <x:c r="Q71" s="265">
        <x:f>'PL2026(RS)'!Q71*KRWRSD24</x:f>
        <x:v>0</x:v>
      </x:c>
      <x:c r="R71" s="265">
        <x:f>'PL2026(RS)'!R71*KRWRSD24</x:f>
        <x:v>0</x:v>
      </x:c>
      <x:c r="S71" s="265">
        <x:f>'PL2026(RS)'!S71*KRWRSD24</x:f>
        <x:v>0</x:v>
      </x:c>
      <x:c r="V71" s="266">
        <x:f>'PL2026(RS)'!V71*KRWRSD25</x:f>
        <x:v>0</x:v>
      </x:c>
      <x:c r="W71" s="266">
        <x:f>'PL2026(RS)'!W71*KRWRSD25</x:f>
        <x:v>0</x:v>
      </x:c>
      <x:c r="X71" s="266">
        <x:f>'PL2026(RS)'!X71*KRWRSD25</x:f>
        <x:v>0</x:v>
      </x:c>
      <x:c r="Y71" s="266">
        <x:f>'PL2026(RS)'!Y71*KRWRSD25</x:f>
        <x:v>0</x:v>
      </x:c>
      <x:c r="Z71" s="265">
        <x:f>'PL2026(RS)'!Z71*KRWRSD25</x:f>
        <x:v>0</x:v>
      </x:c>
      <x:c r="AA71" s="265">
        <x:f>'PL2026(RS)'!AA71*KRWRSD25</x:f>
        <x:v>0</x:v>
      </x:c>
      <x:c r="AB71" s="265">
        <x:f>'PL2026(RS)'!AB71*KRWRSD25</x:f>
        <x:v>0</x:v>
      </x:c>
      <x:c r="AC71" s="265">
        <x:f>'PL2026(RS)'!AC71*KRWRSD25</x:f>
        <x:v>0</x:v>
      </x:c>
      <x:c r="AD71" s="265">
        <x:f>'PL2026(RS)'!AD71*KRWRSD25</x:f>
        <x:v>0</x:v>
      </x:c>
      <x:c r="AE71" s="265">
        <x:f>'PL2026(RS)'!AE71*KRWRSD25</x:f>
        <x:v>0</x:v>
      </x:c>
      <x:c r="AF71" s="265">
        <x:f>'PL2026(RS)'!AF71*KRWRSD25</x:f>
        <x:v>0</x:v>
      </x:c>
      <x:c r="AG71" s="265">
        <x:f>'PL2026(RS)'!AG71*KRWRSD25</x:f>
        <x:v>0</x:v>
      </x:c>
      <x:c r="AH71" s="265">
        <x:f>'PL2026(RS)'!AH71*KRWRSD25</x:f>
        <x:v>0</x:v>
      </x:c>
      <x:c r="AJ71" s="1909" t="s">
        <x:v>141</x:v>
      </x:c>
      <x:c r="AK71" s="403"/>
    </x:row>
    <x:row r="72" spans="1:37">
      <x:c r="A72" s="44" t="s">
        <x:v>143</x:v>
      </x:c>
      <x:c r="B72" s="44" t="s">
        <x:v>144</x:v>
      </x:c>
      <x:c r="C72" s="44"/>
      <x:c r="D72" s="21">
        <x:v>0</x:v>
      </x:c>
      <x:c r="G72" s="266">
        <x:f>'PL2026(RS)'!G72*KRWRSD24</x:f>
        <x:v>0</x:v>
      </x:c>
      <x:c r="H72" s="266">
        <x:f>'PL2026(RS)'!H72*KRWRSD24</x:f>
        <x:v>0</x:v>
      </x:c>
      <x:c r="I72" s="266">
        <x:f>'PL2026(RS)'!I72*KRWRSD24</x:f>
        <x:v>0</x:v>
      </x:c>
      <x:c r="J72" s="266">
        <x:f>'PL2026(RS)'!J72*KRWRSD24</x:f>
        <x:v>0</x:v>
      </x:c>
      <x:c r="K72" s="265">
        <x:f>'PL2026(RS)'!K72*KRWRSD24</x:f>
        <x:v>0</x:v>
      </x:c>
      <x:c r="L72" s="265">
        <x:f>'PL2026(RS)'!L72*KRWRSD24</x:f>
        <x:v>0</x:v>
      </x:c>
      <x:c r="M72" s="265">
        <x:f>'PL2026(RS)'!M72*KRWRSD24</x:f>
        <x:v>0</x:v>
      </x:c>
      <x:c r="N72" s="265">
        <x:f>'PL2026(RS)'!N72*KRWRSD24</x:f>
        <x:v>0</x:v>
      </x:c>
      <x:c r="O72" s="265">
        <x:f>'PL2026(RS)'!O72*KRWRSD24</x:f>
        <x:v>0</x:v>
      </x:c>
      <x:c r="P72" s="265">
        <x:f>'PL2026(RS)'!P72*KRWRSD24</x:f>
        <x:v>0</x:v>
      </x:c>
      <x:c r="Q72" s="265">
        <x:f>'PL2026(RS)'!Q72*KRWRSD24</x:f>
        <x:v>0</x:v>
      </x:c>
      <x:c r="R72" s="265">
        <x:f>'PL2026(RS)'!R72*KRWRSD24</x:f>
        <x:v>0</x:v>
      </x:c>
      <x:c r="S72" s="265">
        <x:f>'PL2026(RS)'!S72*KRWRSD24</x:f>
        <x:v>0</x:v>
      </x:c>
      <x:c r="V72" s="266">
        <x:f>'PL2026(RS)'!V72*KRWRSD25</x:f>
        <x:v>0</x:v>
      </x:c>
      <x:c r="W72" s="266">
        <x:f>'PL2026(RS)'!W72*KRWRSD25</x:f>
        <x:v>0</x:v>
      </x:c>
      <x:c r="X72" s="266">
        <x:f>'PL2026(RS)'!X72*KRWRSD25</x:f>
        <x:v>0</x:v>
      </x:c>
      <x:c r="Y72" s="266">
        <x:f>'PL2026(RS)'!Y72*KRWRSD25</x:f>
        <x:v>0</x:v>
      </x:c>
      <x:c r="Z72" s="265">
        <x:f>'PL2026(RS)'!Z72*KRWRSD25</x:f>
        <x:v>0</x:v>
      </x:c>
      <x:c r="AA72" s="265">
        <x:f>'PL2026(RS)'!AA72*KRWRSD25</x:f>
        <x:v>0</x:v>
      </x:c>
      <x:c r="AB72" s="265">
        <x:f>'PL2026(RS)'!AB72*KRWRSD25</x:f>
        <x:v>0</x:v>
      </x:c>
      <x:c r="AC72" s="265">
        <x:f>'PL2026(RS)'!AC72*KRWRSD25</x:f>
        <x:v>0</x:v>
      </x:c>
      <x:c r="AD72" s="265">
        <x:f>'PL2026(RS)'!AD72*KRWRSD25</x:f>
        <x:v>0</x:v>
      </x:c>
      <x:c r="AE72" s="265">
        <x:f>'PL2026(RS)'!AE72*KRWRSD25</x:f>
        <x:v>0</x:v>
      </x:c>
      <x:c r="AF72" s="265">
        <x:f>'PL2026(RS)'!AF72*KRWRSD25</x:f>
        <x:v>0</x:v>
      </x:c>
      <x:c r="AG72" s="265">
        <x:f>'PL2026(RS)'!AG72*KRWRSD25</x:f>
        <x:v>0</x:v>
      </x:c>
      <x:c r="AH72" s="265">
        <x:f>'PL2026(RS)'!AH72*KRWRSD25</x:f>
        <x:v>0</x:v>
      </x:c>
      <x:c r="AJ72" s="1909" t="s">
        <x:v>143</x:v>
      </x:c>
      <x:c r="AK72" s="403"/>
    </x:row>
    <x:row r="73" spans="1:37">
      <x:c r="A73" s="44" t="s">
        <x:v>145</x:v>
      </x:c>
      <x:c r="B73" s="44" t="s">
        <x:v>146</x:v>
      </x:c>
      <x:c r="C73" s="44"/>
      <x:c r="D73" s="21">
        <x:v>0</x:v>
      </x:c>
      <x:c r="G73" s="266">
        <x:f>'PL2026(RS)'!G73*KRWRSD24</x:f>
        <x:v>0</x:v>
      </x:c>
      <x:c r="H73" s="266">
        <x:f>'PL2026(RS)'!H73*KRWRSD24</x:f>
        <x:v>0</x:v>
      </x:c>
      <x:c r="I73" s="266">
        <x:f>'PL2026(RS)'!I73*KRWRSD24</x:f>
        <x:v>0</x:v>
      </x:c>
      <x:c r="J73" s="266">
        <x:f>'PL2026(RS)'!J73*KRWRSD24</x:f>
        <x:v>0</x:v>
      </x:c>
      <x:c r="K73" s="265">
        <x:f>'PL2026(RS)'!K73*KRWRSD24</x:f>
        <x:v>0</x:v>
      </x:c>
      <x:c r="L73" s="265">
        <x:f>'PL2026(RS)'!L73*KRWRSD24</x:f>
        <x:v>0</x:v>
      </x:c>
      <x:c r="M73" s="265">
        <x:f>'PL2026(RS)'!M73*KRWRSD24</x:f>
        <x:v>0</x:v>
      </x:c>
      <x:c r="N73" s="265">
        <x:f>'PL2026(RS)'!N73*KRWRSD24</x:f>
        <x:v>0</x:v>
      </x:c>
      <x:c r="O73" s="265">
        <x:f>'PL2026(RS)'!O73*KRWRSD24</x:f>
        <x:v>0</x:v>
      </x:c>
      <x:c r="P73" s="265">
        <x:f>'PL2026(RS)'!P73*KRWRSD24</x:f>
        <x:v>0</x:v>
      </x:c>
      <x:c r="Q73" s="265">
        <x:f>'PL2026(RS)'!Q73*KRWRSD24</x:f>
        <x:v>0</x:v>
      </x:c>
      <x:c r="R73" s="265">
        <x:f>'PL2026(RS)'!R73*KRWRSD24</x:f>
        <x:v>0</x:v>
      </x:c>
      <x:c r="S73" s="265">
        <x:f>'PL2026(RS)'!S73*KRWRSD24</x:f>
        <x:v>0</x:v>
      </x:c>
      <x:c r="V73" s="266">
        <x:f>'PL2026(RS)'!V73*KRWRSD25</x:f>
        <x:v>0</x:v>
      </x:c>
      <x:c r="W73" s="266">
        <x:f>'PL2026(RS)'!W73*KRWRSD25</x:f>
        <x:v>0</x:v>
      </x:c>
      <x:c r="X73" s="266">
        <x:f>'PL2026(RS)'!X73*KRWRSD25</x:f>
        <x:v>0</x:v>
      </x:c>
      <x:c r="Y73" s="266">
        <x:f>'PL2026(RS)'!Y73*KRWRSD25</x:f>
        <x:v>0</x:v>
      </x:c>
      <x:c r="Z73" s="265">
        <x:f>'PL2026(RS)'!Z73*KRWRSD25</x:f>
        <x:v>0</x:v>
      </x:c>
      <x:c r="AA73" s="265">
        <x:f>'PL2026(RS)'!AA73*KRWRSD25</x:f>
        <x:v>0</x:v>
      </x:c>
      <x:c r="AB73" s="265">
        <x:f>'PL2026(RS)'!AB73*KRWRSD25</x:f>
        <x:v>0</x:v>
      </x:c>
      <x:c r="AC73" s="265">
        <x:f>'PL2026(RS)'!AC73*KRWRSD25</x:f>
        <x:v>0</x:v>
      </x:c>
      <x:c r="AD73" s="265">
        <x:f>'PL2026(RS)'!AD73*KRWRSD25</x:f>
        <x:v>0</x:v>
      </x:c>
      <x:c r="AE73" s="265">
        <x:f>'PL2026(RS)'!AE73*KRWRSD25</x:f>
        <x:v>0</x:v>
      </x:c>
      <x:c r="AF73" s="265">
        <x:f>'PL2026(RS)'!AF73*KRWRSD25</x:f>
        <x:v>0</x:v>
      </x:c>
      <x:c r="AG73" s="265">
        <x:f>'PL2026(RS)'!AG73*KRWRSD25</x:f>
        <x:v>0</x:v>
      </x:c>
      <x:c r="AH73" s="265">
        <x:f>'PL2026(RS)'!AH73*KRWRSD25</x:f>
        <x:v>0</x:v>
      </x:c>
      <x:c r="AJ73" s="1909" t="s">
        <x:v>145</x:v>
      </x:c>
      <x:c r="AK73" s="403"/>
    </x:row>
    <x:row r="74" spans="1:37">
      <x:c r="A74" s="44" t="s">
        <x:v>147</x:v>
      </x:c>
      <x:c r="B74" s="44" t="s">
        <x:v>148</x:v>
      </x:c>
      <x:c r="C74" s="44"/>
      <x:c r="D74" s="21">
        <x:v>0</x:v>
      </x:c>
      <x:c r="G74" s="266">
        <x:f>'PL2026(RS)'!G74*KRWRSD24</x:f>
        <x:v>0</x:v>
      </x:c>
      <x:c r="H74" s="266">
        <x:f>'PL2026(RS)'!H74*KRWRSD24</x:f>
        <x:v>0</x:v>
      </x:c>
      <x:c r="I74" s="266">
        <x:f>'PL2026(RS)'!I74*KRWRSD24</x:f>
        <x:v>0</x:v>
      </x:c>
      <x:c r="J74" s="266">
        <x:f>'PL2026(RS)'!J74*KRWRSD24</x:f>
        <x:v>0</x:v>
      </x:c>
      <x:c r="K74" s="265">
        <x:f>'PL2026(RS)'!K74*KRWRSD24</x:f>
        <x:v>0</x:v>
      </x:c>
      <x:c r="L74" s="265">
        <x:f>'PL2026(RS)'!L74*KRWRSD24</x:f>
        <x:v>0</x:v>
      </x:c>
      <x:c r="M74" s="265">
        <x:f>'PL2026(RS)'!M74*KRWRSD24</x:f>
        <x:v>0</x:v>
      </x:c>
      <x:c r="N74" s="265">
        <x:f>'PL2026(RS)'!N74*KRWRSD24</x:f>
        <x:v>0</x:v>
      </x:c>
      <x:c r="O74" s="265">
        <x:f>'PL2026(RS)'!O74*KRWRSD24</x:f>
        <x:v>0</x:v>
      </x:c>
      <x:c r="P74" s="265">
        <x:f>'PL2026(RS)'!P74*KRWRSD24</x:f>
        <x:v>0</x:v>
      </x:c>
      <x:c r="Q74" s="265">
        <x:f>'PL2026(RS)'!Q74*KRWRSD24</x:f>
        <x:v>0</x:v>
      </x:c>
      <x:c r="R74" s="265">
        <x:f>'PL2026(RS)'!R74*KRWRSD24</x:f>
        <x:v>0</x:v>
      </x:c>
      <x:c r="S74" s="265">
        <x:f>'PL2026(RS)'!S74*KRWRSD24</x:f>
        <x:v>0</x:v>
      </x:c>
      <x:c r="V74" s="266">
        <x:f>'PL2026(RS)'!V74*KRWRSD25</x:f>
        <x:v>0</x:v>
      </x:c>
      <x:c r="W74" s="266">
        <x:f>'PL2026(RS)'!W74*KRWRSD25</x:f>
        <x:v>0</x:v>
      </x:c>
      <x:c r="X74" s="266">
        <x:f>'PL2026(RS)'!X74*KRWRSD25</x:f>
        <x:v>0</x:v>
      </x:c>
      <x:c r="Y74" s="266">
        <x:f>'PL2026(RS)'!Y74*KRWRSD25</x:f>
        <x:v>0</x:v>
      </x:c>
      <x:c r="Z74" s="265">
        <x:f>'PL2026(RS)'!Z74*KRWRSD25</x:f>
        <x:v>0</x:v>
      </x:c>
      <x:c r="AA74" s="265">
        <x:f>'PL2026(RS)'!AA74*KRWRSD25</x:f>
        <x:v>0</x:v>
      </x:c>
      <x:c r="AB74" s="265">
        <x:f>'PL2026(RS)'!AB74*KRWRSD25</x:f>
        <x:v>0</x:v>
      </x:c>
      <x:c r="AC74" s="265">
        <x:f>'PL2026(RS)'!AC74*KRWRSD25</x:f>
        <x:v>0</x:v>
      </x:c>
      <x:c r="AD74" s="265">
        <x:f>'PL2026(RS)'!AD74*KRWRSD25</x:f>
        <x:v>0</x:v>
      </x:c>
      <x:c r="AE74" s="265">
        <x:f>'PL2026(RS)'!AE74*KRWRSD25</x:f>
        <x:v>0</x:v>
      </x:c>
      <x:c r="AF74" s="265">
        <x:f>'PL2026(RS)'!AF74*KRWRSD25</x:f>
        <x:v>0</x:v>
      </x:c>
      <x:c r="AG74" s="265">
        <x:f>'PL2026(RS)'!AG74*KRWRSD25</x:f>
        <x:v>0</x:v>
      </x:c>
      <x:c r="AH74" s="265">
        <x:f>'PL2026(RS)'!AH74*KRWRSD25</x:f>
        <x:v>0</x:v>
      </x:c>
      <x:c r="AJ74" s="1909" t="s">
        <x:v>147</x:v>
      </x:c>
      <x:c r="AK74" s="403"/>
    </x:row>
    <x:row r="75" spans="1:37">
      <x:c r="A75" s="44" t="s">
        <x:v>149</x:v>
      </x:c>
      <x:c r="B75" s="44" t="s">
        <x:v>150</x:v>
      </x:c>
      <x:c r="C75" s="44"/>
      <x:c r="D75" s="21">
        <x:v>1770153.82</x:v>
      </x:c>
      <x:c r="G75" s="266">
        <x:f>'PL2026(RS)'!G75*KRWRSD24</x:f>
        <x:v>4898666.875</x:v>
      </x:c>
      <x:c r="H75" s="266">
        <x:f>'PL2026(RS)'!H75*KRWRSD24</x:f>
        <x:v>368750</x:v>
      </x:c>
      <x:c r="I75" s="266">
        <x:f>'PL2026(RS)'!I75*KRWRSD24</x:f>
        <x:v>361250</x:v>
      </x:c>
      <x:c r="J75" s="266">
        <x:f>'PL2026(RS)'!J75*KRWRSD24</x:f>
        <x:v>1312500</x:v>
      </x:c>
      <x:c r="K75" s="265">
        <x:f>'PL2026(RS)'!K75*KRWRSD24</x:f>
        <x:v>640625</x:v>
      </x:c>
      <x:c r="L75" s="265">
        <x:f>'PL2026(RS)'!L75*KRWRSD24</x:f>
        <x:v>750000</x:v>
      </x:c>
      <x:c r="M75" s="265">
        <x:f>'PL2026(RS)'!M75*KRWRSD24</x:f>
        <x:v>0</x:v>
      </x:c>
      <x:c r="N75" s="265">
        <x:f>'PL2026(RS)'!N75*KRWRSD24</x:f>
        <x:v>569090.00000000012</x:v>
      </x:c>
      <x:c r="O75" s="265">
        <x:f>'PL2026(RS)'!O75*KRWRSD24</x:f>
        <x:v>165375</x:v>
      </x:c>
      <x:c r="P75" s="265">
        <x:f>'PL2026(RS)'!P75*KRWRSD24</x:f>
        <x:v>731076.87500000023</x:v>
      </x:c>
      <x:c r="Q75" s="265">
        <x:f>'PL2026(RS)'!Q75*KRWRSD24</x:f>
        <x:v>0</x:v>
      </x:c>
      <x:c r="R75" s="265">
        <x:f>'PL2026(RS)'!R75*KRWRSD24</x:f>
        <x:v>0</x:v>
      </x:c>
      <x:c r="S75" s="265">
        <x:f>'PL2026(RS)'!S75*KRWRSD24</x:f>
        <x:v>0</x:v>
      </x:c>
      <x:c r="V75" s="266">
        <x:f>'PL2026(RS)'!V75*KRWRSD25</x:f>
        <x:v>2674000</x:v>
      </x:c>
      <x:c r="W75" s="266">
        <x:f>'PL2026(RS)'!W75*KRWRSD25</x:f>
        <x:v>0</x:v>
      </x:c>
      <x:c r="X75" s="266">
        <x:f>'PL2026(RS)'!X75*KRWRSD25</x:f>
        <x:v>1680000</x:v>
      </x:c>
      <x:c r="Y75" s="266">
        <x:f>'PL2026(RS)'!Y75*KRWRSD25</x:f>
        <x:v>280000</x:v>
      </x:c>
      <x:c r="Z75" s="265">
        <x:f>'PL2026(RS)'!Z75*KRWRSD25</x:f>
        <x:v>0</x:v>
      </x:c>
      <x:c r="AA75" s="265">
        <x:f>'PL2026(RS)'!AA75*KRWRSD25</x:f>
        <x:v>168000</x:v>
      </x:c>
      <x:c r="AB75" s="265">
        <x:f>'PL2026(RS)'!AB75*KRWRSD25</x:f>
        <x:v>0</x:v>
      </x:c>
      <x:c r="AC75" s="265">
        <x:f>'PL2026(RS)'!AC75*KRWRSD25</x:f>
        <x:v>210000</x:v>
      </x:c>
      <x:c r="AD75" s="265">
        <x:f>'PL2026(RS)'!AD75*KRWRSD25</x:f>
        <x:v>0</x:v>
      </x:c>
      <x:c r="AE75" s="265">
        <x:f>'PL2026(RS)'!AE75*KRWRSD25</x:f>
        <x:v>336000</x:v>
      </x:c>
      <x:c r="AF75" s="265">
        <x:f>'PL2026(RS)'!AF75*KRWRSD25</x:f>
        <x:v>0</x:v>
      </x:c>
      <x:c r="AG75" s="265">
        <x:f>'PL2026(RS)'!AG75*KRWRSD25</x:f>
        <x:v>0</x:v>
      </x:c>
      <x:c r="AH75" s="265">
        <x:f>'PL2026(RS)'!AH75*KRWRSD25</x:f>
        <x:v>0</x:v>
      </x:c>
      <x:c r="AJ75" s="1909" t="s">
        <x:v>149</x:v>
      </x:c>
      <x:c r="AK75" s="403" t="s">
        <x:v>2594</x:v>
      </x:c>
    </x:row>
    <x:row r="76" spans="1:37">
      <x:c r="A76" s="44" t="s">
        <x:v>151</x:v>
      </x:c>
      <x:c r="B76" s="44" t="s">
        <x:v>152</x:v>
      </x:c>
      <x:c r="C76" s="44"/>
      <x:c r="D76" s="21">
        <x:v>36323655.260000005</x:v>
      </x:c>
      <x:c r="G76" s="266">
        <x:f>'PL2026(RS)'!G76*KRWRSD24</x:f>
        <x:v>785334322.24999988</x:v>
      </x:c>
      <x:c r="H76" s="266">
        <x:f>'PL2026(RS)'!H76*KRWRSD24</x:f>
        <x:v>24261855.25</x:v>
      </x:c>
      <x:c r="I76" s="266">
        <x:f>'PL2026(RS)'!I76*KRWRSD24</x:f>
        <x:v>24824182.375000004</x:v>
      </x:c>
      <x:c r="J76" s="266">
        <x:f>'PL2026(RS)'!J76*KRWRSD24</x:f>
        <x:v>30321317.750000015</x:v>
      </x:c>
      <x:c r="K76" s="265">
        <x:f>'PL2026(RS)'!K76*KRWRSD24</x:f>
        <x:v>40604095.624999985</x:v>
      </x:c>
      <x:c r="L76" s="265">
        <x:f>'PL2026(RS)'!L76*KRWRSD24</x:f>
        <x:v>51639070.125000015</x:v>
      </x:c>
      <x:c r="M76" s="265">
        <x:f>'PL2026(RS)'!M76*KRWRSD24</x:f>
        <x:v>86309097.874999925</x:v>
      </x:c>
      <x:c r="N76" s="265">
        <x:f>'PL2026(RS)'!N76*KRWRSD24</x:f>
        <x:v>24162444.375000056</x:v>
      </x:c>
      <x:c r="O76" s="265">
        <x:f>'PL2026(RS)'!O76*KRWRSD24</x:f>
        <x:v>36935527.37500006</x:v>
      </x:c>
      <x:c r="P76" s="265">
        <x:f>'PL2026(RS)'!P76*KRWRSD24</x:f>
        <x:v>22081910.999999985</x:v>
      </x:c>
      <x:c r="Q76" s="265">
        <x:f>'PL2026(RS)'!Q76*KRWRSD24</x:f>
        <x:v>25197152.999999978</x:v>
      </x:c>
      <x:c r="R76" s="265">
        <x:f>'PL2026(RS)'!R76*KRWRSD24</x:f>
        <x:v>209498833.74999994</x:v>
      </x:c>
      <x:c r="S76" s="265">
        <x:f>'PL2026(RS)'!S76*KRWRSD24</x:f>
        <x:v>209498833.74999994</x:v>
      </x:c>
      <x:c r="V76" s="266">
        <x:f>'PL2026(RS)'!V76*KRWRSD25</x:f>
        <x:v>457408000</x:v>
      </x:c>
      <x:c r="W76" s="266">
        <x:f>'PL2026(RS)'!W76*KRWRSD25</x:f>
        <x:v>43176000</x:v>
      </x:c>
      <x:c r="X76" s="266">
        <x:f>'PL2026(RS)'!X76*KRWRSD25</x:f>
        <x:v>32351200</x:v>
      </x:c>
      <x:c r="Y76" s="266">
        <x:f>'PL2026(RS)'!Y76*KRWRSD25</x:f>
        <x:v>77112000</x:v>
      </x:c>
      <x:c r="Z76" s="265">
        <x:f>'PL2026(RS)'!Z76*KRWRSD25</x:f>
        <x:v>53585000</x:v>
      </x:c>
      <x:c r="AA76" s="265">
        <x:f>'PL2026(RS)'!AA76*KRWRSD25</x:f>
        <x:v>27797000</x:v>
      </x:c>
      <x:c r="AB76" s="265">
        <x:f>'PL2026(RS)'!AB76*KRWRSD25</x:f>
        <x:v>21665000</x:v>
      </x:c>
      <x:c r="AC76" s="265">
        <x:f>'PL2026(RS)'!AC76*KRWRSD25</x:f>
        <x:v>24633000</x:v>
      </x:c>
      <x:c r="AD76" s="265">
        <x:f>'PL2026(RS)'!AD76*KRWRSD25</x:f>
        <x:v>22575000</x:v>
      </x:c>
      <x:c r="AE76" s="265">
        <x:f>'PL2026(RS)'!AE76*KRWRSD25</x:f>
        <x:v>29505000</x:v>
      </x:c>
      <x:c r="AF76" s="265">
        <x:f>'PL2026(RS)'!AF76*KRWRSD25</x:f>
        <x:v>28385000</x:v>
      </x:c>
      <x:c r="AG76" s="265">
        <x:f>'PL2026(RS)'!AG76*KRWRSD25</x:f>
        <x:v>35583800</x:v>
      </x:c>
      <x:c r="AH76" s="265">
        <x:f>'PL2026(RS)'!AH76*KRWRSD25</x:f>
        <x:v>61040000</x:v>
      </x:c>
      <x:c r="AJ76" s="1909" t="s">
        <x:v>151</x:v>
      </x:c>
      <x:c r="AK76" s="403" t="s">
        <x:v>2594</x:v>
      </x:c>
    </x:row>
    <x:row r="77" spans="1:37">
      <x:c r="A77" s="44" t="s">
        <x:v>153</x:v>
      </x:c>
      <x:c r="B77" s="44" t="s">
        <x:v>154</x:v>
      </x:c>
      <x:c r="C77" s="44"/>
      <x:c r="D77" s="21">
        <x:v>0</x:v>
      </x:c>
      <x:c r="G77" s="266">
        <x:f>'PL2026(RS)'!G77*KRWRSD24</x:f>
        <x:v>0</x:v>
      </x:c>
      <x:c r="H77" s="266">
        <x:f>'PL2026(RS)'!H77*KRWRSD24</x:f>
        <x:v>0</x:v>
      </x:c>
      <x:c r="I77" s="266">
        <x:f>'PL2026(RS)'!I77*KRWRSD24</x:f>
        <x:v>0</x:v>
      </x:c>
      <x:c r="J77" s="266">
        <x:f>'PL2026(RS)'!J77*KRWRSD24</x:f>
        <x:v>0</x:v>
      </x:c>
      <x:c r="K77" s="265">
        <x:f>'PL2026(RS)'!K77*KRWRSD24</x:f>
        <x:v>0</x:v>
      </x:c>
      <x:c r="L77" s="265">
        <x:f>'PL2026(RS)'!L77*KRWRSD24</x:f>
        <x:v>0</x:v>
      </x:c>
      <x:c r="M77" s="265">
        <x:f>'PL2026(RS)'!M77*KRWRSD24</x:f>
        <x:v>0</x:v>
      </x:c>
      <x:c r="N77" s="265">
        <x:f>'PL2026(RS)'!N77*KRWRSD24</x:f>
        <x:v>0</x:v>
      </x:c>
      <x:c r="O77" s="265">
        <x:f>'PL2026(RS)'!O77*KRWRSD24</x:f>
        <x:v>0</x:v>
      </x:c>
      <x:c r="P77" s="265">
        <x:f>'PL2026(RS)'!P77*KRWRSD24</x:f>
        <x:v>0</x:v>
      </x:c>
      <x:c r="Q77" s="265">
        <x:f>'PL2026(RS)'!Q77*KRWRSD24</x:f>
        <x:v>0</x:v>
      </x:c>
      <x:c r="R77" s="265">
        <x:f>'PL2026(RS)'!R77*KRWRSD24</x:f>
        <x:v>0</x:v>
      </x:c>
      <x:c r="S77" s="265">
        <x:f>'PL2026(RS)'!S77*KRWRSD24</x:f>
        <x:v>0</x:v>
      </x:c>
      <x:c r="V77" s="266">
        <x:f>'PL2026(RS)'!V77*KRWRSD25</x:f>
        <x:v>0</x:v>
      </x:c>
      <x:c r="W77" s="266">
        <x:f>'PL2026(RS)'!W77*KRWRSD25</x:f>
        <x:v>0</x:v>
      </x:c>
      <x:c r="X77" s="266">
        <x:f>'PL2026(RS)'!X77*KRWRSD25</x:f>
        <x:v>0</x:v>
      </x:c>
      <x:c r="Y77" s="266">
        <x:f>'PL2026(RS)'!Y77*KRWRSD25</x:f>
        <x:v>0</x:v>
      </x:c>
      <x:c r="Z77" s="265">
        <x:f>'PL2026(RS)'!Z77*KRWRSD25</x:f>
        <x:v>0</x:v>
      </x:c>
      <x:c r="AA77" s="265">
        <x:f>'PL2026(RS)'!AA77*KRWRSD25</x:f>
        <x:v>0</x:v>
      </x:c>
      <x:c r="AB77" s="265">
        <x:f>'PL2026(RS)'!AB77*KRWRSD25</x:f>
        <x:v>0</x:v>
      </x:c>
      <x:c r="AC77" s="265">
        <x:f>'PL2026(RS)'!AC77*KRWRSD25</x:f>
        <x:v>0</x:v>
      </x:c>
      <x:c r="AD77" s="265">
        <x:f>'PL2026(RS)'!AD77*KRWRSD25</x:f>
        <x:v>0</x:v>
      </x:c>
      <x:c r="AE77" s="265">
        <x:f>'PL2026(RS)'!AE77*KRWRSD25</x:f>
        <x:v>0</x:v>
      </x:c>
      <x:c r="AF77" s="265">
        <x:f>'PL2026(RS)'!AF77*KRWRSD25</x:f>
        <x:v>0</x:v>
      </x:c>
      <x:c r="AG77" s="265">
        <x:f>'PL2026(RS)'!AG77*KRWRSD25</x:f>
        <x:v>0</x:v>
      </x:c>
      <x:c r="AH77" s="265">
        <x:f>'PL2026(RS)'!AH77*KRWRSD25</x:f>
        <x:v>0</x:v>
      </x:c>
      <x:c r="AJ77" s="1909" t="s">
        <x:v>153</x:v>
      </x:c>
      <x:c r="AK77" s="403"/>
    </x:row>
    <x:row r="78" spans="1:37">
      <x:c r="A78" s="44" t="s">
        <x:v>155</x:v>
      </x:c>
      <x:c r="B78" s="44" t="s">
        <x:v>156</x:v>
      </x:c>
      <x:c r="C78" s="44"/>
      <x:c r="D78" s="21">
        <x:v>25263127.059999999</x:v>
      </x:c>
      <x:c r="G78" s="266">
        <x:f>'PL2026(RS)'!G78*KRWRSD24</x:f>
        <x:v>451627955.75</x:v>
      </x:c>
      <x:c r="H78" s="266">
        <x:f>'PL2026(RS)'!H78*KRWRSD24</x:f>
        <x:v>0</x:v>
      </x:c>
      <x:c r="I78" s="266">
        <x:f>'PL2026(RS)'!I78*KRWRSD24</x:f>
        <x:v>0</x:v>
      </x:c>
      <x:c r="J78" s="266">
        <x:f>'PL2026(RS)'!J78*KRWRSD24</x:f>
        <x:v>0</x:v>
      </x:c>
      <x:c r="K78" s="265">
        <x:f>'PL2026(RS)'!K78*KRWRSD24</x:f>
        <x:v>0</x:v>
      </x:c>
      <x:c r="L78" s="265">
        <x:f>'PL2026(RS)'!L78*KRWRSD24</x:f>
        <x:v>0</x:v>
      </x:c>
      <x:c r="M78" s="265">
        <x:f>'PL2026(RS)'!M78*KRWRSD24</x:f>
        <x:v>225813977.875</x:v>
      </x:c>
      <x:c r="N78" s="265">
        <x:f>'PL2026(RS)'!N78*KRWRSD24</x:f>
        <x:v>0</x:v>
      </x:c>
      <x:c r="O78" s="265">
        <x:f>'PL2026(RS)'!O78*KRWRSD24</x:f>
        <x:v>0</x:v>
      </x:c>
      <x:c r="P78" s="265">
        <x:f>'PL2026(RS)'!P78*KRWRSD24</x:f>
        <x:v>0</x:v>
      </x:c>
      <x:c r="Q78" s="265">
        <x:f>'PL2026(RS)'!Q78*KRWRSD24</x:f>
        <x:v>0</x:v>
      </x:c>
      <x:c r="R78" s="265">
        <x:f>'PL2026(RS)'!R78*KRWRSD24</x:f>
        <x:v>0</x:v>
      </x:c>
      <x:c r="S78" s="265">
        <x:f>'PL2026(RS)'!S78*KRWRSD24</x:f>
        <x:v>225813977.875</x:v>
      </x:c>
      <x:c r="V78" s="266">
        <x:f>'PL2026(RS)'!V78*KRWRSD25</x:f>
        <x:v>1076284825.0523882</x:v>
      </x:c>
      <x:c r="W78" s="266">
        <x:f>'PL2026(RS)'!W78*KRWRSD25</x:f>
        <x:v>0</x:v>
      </x:c>
      <x:c r="X78" s="266">
        <x:f>'PL2026(RS)'!X78*KRWRSD25</x:f>
        <x:v>0</x:v>
      </x:c>
      <x:c r="Y78" s="266">
        <x:f>'PL2026(RS)'!Y78*KRWRSD25</x:f>
        <x:v>0</x:v>
      </x:c>
      <x:c r="Z78" s="265">
        <x:f>'PL2026(RS)'!Z78*KRWRSD25</x:f>
        <x:v>0</x:v>
      </x:c>
      <x:c r="AA78" s="265">
        <x:f>'PL2026(RS)'!AA78*KRWRSD25</x:f>
        <x:v>0</x:v>
      </x:c>
      <x:c r="AB78" s="265">
        <x:f>'PL2026(RS)'!AB78*KRWRSD25</x:f>
        <x:v>503164656.96000004</x:v>
      </x:c>
      <x:c r="AC78" s="265">
        <x:f>'PL2026(RS)'!AC78*KRWRSD25</x:f>
        <x:v>0</x:v>
      </x:c>
      <x:c r="AD78" s="265">
        <x:f>'PL2026(RS)'!AD78*KRWRSD25</x:f>
        <x:v>0</x:v>
      </x:c>
      <x:c r="AE78" s="265">
        <x:f>'PL2026(RS)'!AE78*KRWRSD25</x:f>
        <x:v>0</x:v>
      </x:c>
      <x:c r="AF78" s="265">
        <x:f>'PL2026(RS)'!AF78*KRWRSD25</x:f>
        <x:v>0</x:v>
      </x:c>
      <x:c r="AG78" s="265">
        <x:f>'PL2026(RS)'!AG78*KRWRSD25</x:f>
        <x:v>0</x:v>
      </x:c>
      <x:c r="AH78" s="265">
        <x:f>'PL2026(RS)'!AH78*KRWRSD25</x:f>
        <x:v>573120168.09238815</x:v>
      </x:c>
      <x:c r="AJ78" s="1909" t="s">
        <x:v>155</x:v>
      </x:c>
      <x:c r="AK78" s="403" t="s">
        <x:v>2596</x:v>
      </x:c>
    </x:row>
    <x:row r="79" spans="1:37">
      <x:c r="A79" s="44" t="s">
        <x:v>157</x:v>
      </x:c>
      <x:c r="B79" s="44" t="s">
        <x:v>158</x:v>
      </x:c>
      <x:c r="C79" s="44"/>
      <x:c r="D79" s="21">
        <x:v>0</x:v>
      </x:c>
      <x:c r="G79" s="266">
        <x:f>'PL2026(RS)'!G79*KRWRSD24</x:f>
        <x:v>0</x:v>
      </x:c>
      <x:c r="H79" s="266">
        <x:f>'PL2026(RS)'!H79*KRWRSD24</x:f>
        <x:v>0</x:v>
      </x:c>
      <x:c r="I79" s="266">
        <x:f>'PL2026(RS)'!I79*KRWRSD24</x:f>
        <x:v>0</x:v>
      </x:c>
      <x:c r="J79" s="266">
        <x:f>'PL2026(RS)'!J79*KRWRSD24</x:f>
        <x:v>0</x:v>
      </x:c>
      <x:c r="K79" s="265">
        <x:f>'PL2026(RS)'!K79*KRWRSD24</x:f>
        <x:v>0</x:v>
      </x:c>
      <x:c r="L79" s="265">
        <x:f>'PL2026(RS)'!L79*KRWRSD24</x:f>
        <x:v>0</x:v>
      </x:c>
      <x:c r="M79" s="265">
        <x:f>'PL2026(RS)'!M79*KRWRSD24</x:f>
        <x:v>0</x:v>
      </x:c>
      <x:c r="N79" s="265">
        <x:f>'PL2026(RS)'!N79*KRWRSD24</x:f>
        <x:v>0</x:v>
      </x:c>
      <x:c r="O79" s="265">
        <x:f>'PL2026(RS)'!O79*KRWRSD24</x:f>
        <x:v>0</x:v>
      </x:c>
      <x:c r="P79" s="265">
        <x:f>'PL2026(RS)'!P79*KRWRSD24</x:f>
        <x:v>0</x:v>
      </x:c>
      <x:c r="Q79" s="265">
        <x:f>'PL2026(RS)'!Q79*KRWRSD24</x:f>
        <x:v>0</x:v>
      </x:c>
      <x:c r="R79" s="265">
        <x:f>'PL2026(RS)'!R79*KRWRSD24</x:f>
        <x:v>0</x:v>
      </x:c>
      <x:c r="S79" s="265">
        <x:f>'PL2026(RS)'!S79*KRWRSD24</x:f>
        <x:v>0</x:v>
      </x:c>
      <x:c r="V79" s="266">
        <x:f>'PL2026(RS)'!V79*KRWRSD25</x:f>
        <x:v>0</x:v>
      </x:c>
      <x:c r="W79" s="266">
        <x:f>'PL2026(RS)'!W79*KRWRSD25</x:f>
        <x:v>0</x:v>
      </x:c>
      <x:c r="X79" s="266">
        <x:f>'PL2026(RS)'!X79*KRWRSD25</x:f>
        <x:v>0</x:v>
      </x:c>
      <x:c r="Y79" s="266">
        <x:f>'PL2026(RS)'!Y79*KRWRSD25</x:f>
        <x:v>0</x:v>
      </x:c>
      <x:c r="Z79" s="265">
        <x:f>'PL2026(RS)'!Z79*KRWRSD25</x:f>
        <x:v>0</x:v>
      </x:c>
      <x:c r="AA79" s="265">
        <x:f>'PL2026(RS)'!AA79*KRWRSD25</x:f>
        <x:v>0</x:v>
      </x:c>
      <x:c r="AB79" s="265">
        <x:f>'PL2026(RS)'!AB79*KRWRSD25</x:f>
        <x:v>0</x:v>
      </x:c>
      <x:c r="AC79" s="265">
        <x:f>'PL2026(RS)'!AC79*KRWRSD25</x:f>
        <x:v>0</x:v>
      </x:c>
      <x:c r="AD79" s="265">
        <x:f>'PL2026(RS)'!AD79*KRWRSD25</x:f>
        <x:v>0</x:v>
      </x:c>
      <x:c r="AE79" s="265">
        <x:f>'PL2026(RS)'!AE79*KRWRSD25</x:f>
        <x:v>0</x:v>
      </x:c>
      <x:c r="AF79" s="265">
        <x:f>'PL2026(RS)'!AF79*KRWRSD25</x:f>
        <x:v>0</x:v>
      </x:c>
      <x:c r="AG79" s="265">
        <x:f>'PL2026(RS)'!AG79*KRWRSD25</x:f>
        <x:v>0</x:v>
      </x:c>
      <x:c r="AH79" s="265">
        <x:f>'PL2026(RS)'!AH79*KRWRSD25</x:f>
        <x:v>0</x:v>
      </x:c>
      <x:c r="AJ79" s="1909" t="s">
        <x:v>157</x:v>
      </x:c>
      <x:c r="AK79" s="403"/>
    </x:row>
    <x:row r="80" spans="1:37">
      <x:c r="A80" s="44" t="s">
        <x:v>159</x:v>
      </x:c>
      <x:c r="B80" s="44" t="s">
        <x:v>160</x:v>
      </x:c>
      <x:c r="C80" s="44"/>
      <x:c r="D80" s="21">
        <x:v>0</x:v>
      </x:c>
      <x:c r="G80" s="266">
        <x:f>'PL2026(RS)'!G80*KRWRSD24</x:f>
        <x:v>0</x:v>
      </x:c>
      <x:c r="H80" s="266">
        <x:f>'PL2026(RS)'!H80*KRWRSD24</x:f>
        <x:v>0</x:v>
      </x:c>
      <x:c r="I80" s="266">
        <x:f>'PL2026(RS)'!I80*KRWRSD24</x:f>
        <x:v>0</x:v>
      </x:c>
      <x:c r="J80" s="266">
        <x:f>'PL2026(RS)'!J80*KRWRSD24</x:f>
        <x:v>0</x:v>
      </x:c>
      <x:c r="K80" s="265">
        <x:f>'PL2026(RS)'!K80*KRWRSD24</x:f>
        <x:v>0</x:v>
      </x:c>
      <x:c r="L80" s="265">
        <x:f>'PL2026(RS)'!L80*KRWRSD24</x:f>
        <x:v>0</x:v>
      </x:c>
      <x:c r="M80" s="265">
        <x:f>'PL2026(RS)'!M80*KRWRSD24</x:f>
        <x:v>0</x:v>
      </x:c>
      <x:c r="N80" s="265">
        <x:f>'PL2026(RS)'!N80*KRWRSD24</x:f>
        <x:v>0</x:v>
      </x:c>
      <x:c r="O80" s="265">
        <x:f>'PL2026(RS)'!O80*KRWRSD24</x:f>
        <x:v>0</x:v>
      </x:c>
      <x:c r="P80" s="265">
        <x:f>'PL2026(RS)'!P80*KRWRSD24</x:f>
        <x:v>0</x:v>
      </x:c>
      <x:c r="Q80" s="265">
        <x:f>'PL2026(RS)'!Q80*KRWRSD24</x:f>
        <x:v>0</x:v>
      </x:c>
      <x:c r="R80" s="265">
        <x:f>'PL2026(RS)'!R80*KRWRSD24</x:f>
        <x:v>0</x:v>
      </x:c>
      <x:c r="S80" s="265">
        <x:f>'PL2026(RS)'!S80*KRWRSD24</x:f>
        <x:v>0</x:v>
      </x:c>
      <x:c r="V80" s="266">
        <x:f>'PL2026(RS)'!V80*KRWRSD25</x:f>
        <x:v>0</x:v>
      </x:c>
      <x:c r="W80" s="266">
        <x:f>'PL2026(RS)'!W80*KRWRSD25</x:f>
        <x:v>0</x:v>
      </x:c>
      <x:c r="X80" s="266">
        <x:f>'PL2026(RS)'!X80*KRWRSD25</x:f>
        <x:v>0</x:v>
      </x:c>
      <x:c r="Y80" s="266">
        <x:f>'PL2026(RS)'!Y80*KRWRSD25</x:f>
        <x:v>0</x:v>
      </x:c>
      <x:c r="Z80" s="265">
        <x:f>'PL2026(RS)'!Z80*KRWRSD25</x:f>
        <x:v>0</x:v>
      </x:c>
      <x:c r="AA80" s="265">
        <x:f>'PL2026(RS)'!AA80*KRWRSD25</x:f>
        <x:v>0</x:v>
      </x:c>
      <x:c r="AB80" s="265">
        <x:f>'PL2026(RS)'!AB80*KRWRSD25</x:f>
        <x:v>0</x:v>
      </x:c>
      <x:c r="AC80" s="265">
        <x:f>'PL2026(RS)'!AC80*KRWRSD25</x:f>
        <x:v>0</x:v>
      </x:c>
      <x:c r="AD80" s="265">
        <x:f>'PL2026(RS)'!AD80*KRWRSD25</x:f>
        <x:v>0</x:v>
      </x:c>
      <x:c r="AE80" s="265">
        <x:f>'PL2026(RS)'!AE80*KRWRSD25</x:f>
        <x:v>0</x:v>
      </x:c>
      <x:c r="AF80" s="265">
        <x:f>'PL2026(RS)'!AF80*KRWRSD25</x:f>
        <x:v>0</x:v>
      </x:c>
      <x:c r="AG80" s="265">
        <x:f>'PL2026(RS)'!AG80*KRWRSD25</x:f>
        <x:v>0</x:v>
      </x:c>
      <x:c r="AH80" s="265">
        <x:f>'PL2026(RS)'!AH80*KRWRSD25</x:f>
        <x:v>0</x:v>
      </x:c>
      <x:c r="AJ80" s="1909" t="s">
        <x:v>159</x:v>
      </x:c>
      <x:c r="AK80" s="403"/>
    </x:row>
    <x:row r="81" spans="1:37">
      <x:c r="A81" s="44" t="s">
        <x:v>161</x:v>
      </x:c>
      <x:c r="B81" s="44" t="s">
        <x:v>162</x:v>
      </x:c>
      <x:c r="C81" s="44"/>
      <x:c r="D81" s="21">
        <x:v>0</x:v>
      </x:c>
      <x:c r="G81" s="266">
        <x:f>'PL2026(RS)'!G81*KRWRSD24</x:f>
        <x:v>0</x:v>
      </x:c>
      <x:c r="H81" s="266">
        <x:f>'PL2026(RS)'!H81*KRWRSD24</x:f>
        <x:v>0</x:v>
      </x:c>
      <x:c r="I81" s="266">
        <x:f>'PL2026(RS)'!I81*KRWRSD24</x:f>
        <x:v>0</x:v>
      </x:c>
      <x:c r="J81" s="266">
        <x:f>'PL2026(RS)'!J81*KRWRSD24</x:f>
        <x:v>0</x:v>
      </x:c>
      <x:c r="K81" s="265">
        <x:f>'PL2026(RS)'!K81*KRWRSD24</x:f>
        <x:v>0</x:v>
      </x:c>
      <x:c r="L81" s="265">
        <x:f>'PL2026(RS)'!L81*KRWRSD24</x:f>
        <x:v>0</x:v>
      </x:c>
      <x:c r="M81" s="265">
        <x:f>'PL2026(RS)'!M81*KRWRSD24</x:f>
        <x:v>0</x:v>
      </x:c>
      <x:c r="N81" s="265">
        <x:f>'PL2026(RS)'!N81*KRWRSD24</x:f>
        <x:v>0</x:v>
      </x:c>
      <x:c r="O81" s="265">
        <x:f>'PL2026(RS)'!O81*KRWRSD24</x:f>
        <x:v>0</x:v>
      </x:c>
      <x:c r="P81" s="265">
        <x:f>'PL2026(RS)'!P81*KRWRSD24</x:f>
        <x:v>0</x:v>
      </x:c>
      <x:c r="Q81" s="265">
        <x:f>'PL2026(RS)'!Q81*KRWRSD24</x:f>
        <x:v>0</x:v>
      </x:c>
      <x:c r="R81" s="265">
        <x:f>'PL2026(RS)'!R81*KRWRSD24</x:f>
        <x:v>0</x:v>
      </x:c>
      <x:c r="S81" s="265">
        <x:f>'PL2026(RS)'!S81*KRWRSD24</x:f>
        <x:v>0</x:v>
      </x:c>
      <x:c r="V81" s="266">
        <x:f>'PL2026(RS)'!V81*KRWRSD25</x:f>
        <x:v>0</x:v>
      </x:c>
      <x:c r="W81" s="266">
        <x:f>'PL2026(RS)'!W81*KRWRSD25</x:f>
        <x:v>0</x:v>
      </x:c>
      <x:c r="X81" s="266">
        <x:f>'PL2026(RS)'!X81*KRWRSD25</x:f>
        <x:v>0</x:v>
      </x:c>
      <x:c r="Y81" s="266">
        <x:f>'PL2026(RS)'!Y81*KRWRSD25</x:f>
        <x:v>0</x:v>
      </x:c>
      <x:c r="Z81" s="265">
        <x:f>'PL2026(RS)'!Z81*KRWRSD25</x:f>
        <x:v>0</x:v>
      </x:c>
      <x:c r="AA81" s="265">
        <x:f>'PL2026(RS)'!AA81*KRWRSD25</x:f>
        <x:v>0</x:v>
      </x:c>
      <x:c r="AB81" s="265">
        <x:f>'PL2026(RS)'!AB81*KRWRSD25</x:f>
        <x:v>0</x:v>
      </x:c>
      <x:c r="AC81" s="265">
        <x:f>'PL2026(RS)'!AC81*KRWRSD25</x:f>
        <x:v>0</x:v>
      </x:c>
      <x:c r="AD81" s="265">
        <x:f>'PL2026(RS)'!AD81*KRWRSD25</x:f>
        <x:v>0</x:v>
      </x:c>
      <x:c r="AE81" s="265">
        <x:f>'PL2026(RS)'!AE81*KRWRSD25</x:f>
        <x:v>0</x:v>
      </x:c>
      <x:c r="AF81" s="265">
        <x:f>'PL2026(RS)'!AF81*KRWRSD25</x:f>
        <x:v>0</x:v>
      </x:c>
      <x:c r="AG81" s="265">
        <x:f>'PL2026(RS)'!AG81*KRWRSD25</x:f>
        <x:v>0</x:v>
      </x:c>
      <x:c r="AH81" s="265">
        <x:f>'PL2026(RS)'!AH81*KRWRSD25</x:f>
        <x:v>0</x:v>
      </x:c>
      <x:c r="AJ81" s="1909" t="s">
        <x:v>161</x:v>
      </x:c>
      <x:c r="AK81" s="403"/>
    </x:row>
    <x:row r="82" spans="1:37">
      <x:c r="A82" s="44" t="s">
        <x:v>163</x:v>
      </x:c>
      <x:c r="B82" s="44" t="s">
        <x:v>164</x:v>
      </x:c>
      <x:c r="C82" s="44"/>
      <x:c r="D82" s="21">
        <x:v>0</x:v>
      </x:c>
      <x:c r="G82" s="266">
        <x:f>'PL2026(RS)'!G82*KRWRSD24</x:f>
        <x:v>0</x:v>
      </x:c>
      <x:c r="H82" s="266">
        <x:f>'PL2026(RS)'!H82*KRWRSD24</x:f>
        <x:v>0</x:v>
      </x:c>
      <x:c r="I82" s="266">
        <x:f>'PL2026(RS)'!I82*KRWRSD24</x:f>
        <x:v>0</x:v>
      </x:c>
      <x:c r="J82" s="266">
        <x:f>'PL2026(RS)'!J82*KRWRSD24</x:f>
        <x:v>0</x:v>
      </x:c>
      <x:c r="K82" s="265">
        <x:f>'PL2026(RS)'!K82*KRWRSD24</x:f>
        <x:v>0</x:v>
      </x:c>
      <x:c r="L82" s="265">
        <x:f>'PL2026(RS)'!L82*KRWRSD24</x:f>
        <x:v>0</x:v>
      </x:c>
      <x:c r="M82" s="265">
        <x:f>'PL2026(RS)'!M82*KRWRSD24</x:f>
        <x:v>0</x:v>
      </x:c>
      <x:c r="N82" s="265">
        <x:f>'PL2026(RS)'!N82*KRWRSD24</x:f>
        <x:v>0</x:v>
      </x:c>
      <x:c r="O82" s="265">
        <x:f>'PL2026(RS)'!O82*KRWRSD24</x:f>
        <x:v>0</x:v>
      </x:c>
      <x:c r="P82" s="265">
        <x:f>'PL2026(RS)'!P82*KRWRSD24</x:f>
        <x:v>0</x:v>
      </x:c>
      <x:c r="Q82" s="265">
        <x:f>'PL2026(RS)'!Q82*KRWRSD24</x:f>
        <x:v>0</x:v>
      </x:c>
      <x:c r="R82" s="265">
        <x:f>'PL2026(RS)'!R82*KRWRSD24</x:f>
        <x:v>0</x:v>
      </x:c>
      <x:c r="S82" s="265">
        <x:f>'PL2026(RS)'!S82*KRWRSD24</x:f>
        <x:v>0</x:v>
      </x:c>
      <x:c r="V82" s="266">
        <x:f>'PL2026(RS)'!V82*KRWRSD25</x:f>
        <x:v>0</x:v>
      </x:c>
      <x:c r="W82" s="266">
        <x:f>'PL2026(RS)'!W82*KRWRSD25</x:f>
        <x:v>0</x:v>
      </x:c>
      <x:c r="X82" s="266">
        <x:f>'PL2026(RS)'!X82*KRWRSD25</x:f>
        <x:v>0</x:v>
      </x:c>
      <x:c r="Y82" s="266">
        <x:f>'PL2026(RS)'!Y82*KRWRSD25</x:f>
        <x:v>0</x:v>
      </x:c>
      <x:c r="Z82" s="265">
        <x:f>'PL2026(RS)'!Z82*KRWRSD25</x:f>
        <x:v>0</x:v>
      </x:c>
      <x:c r="AA82" s="265">
        <x:f>'PL2026(RS)'!AA82*KRWRSD25</x:f>
        <x:v>0</x:v>
      </x:c>
      <x:c r="AB82" s="265">
        <x:f>'PL2026(RS)'!AB82*KRWRSD25</x:f>
        <x:v>0</x:v>
      </x:c>
      <x:c r="AC82" s="265">
        <x:f>'PL2026(RS)'!AC82*KRWRSD25</x:f>
        <x:v>0</x:v>
      </x:c>
      <x:c r="AD82" s="265">
        <x:f>'PL2026(RS)'!AD82*KRWRSD25</x:f>
        <x:v>0</x:v>
      </x:c>
      <x:c r="AE82" s="265">
        <x:f>'PL2026(RS)'!AE82*KRWRSD25</x:f>
        <x:v>0</x:v>
      </x:c>
      <x:c r="AF82" s="265">
        <x:f>'PL2026(RS)'!AF82*KRWRSD25</x:f>
        <x:v>0</x:v>
      </x:c>
      <x:c r="AG82" s="265">
        <x:f>'PL2026(RS)'!AG82*KRWRSD25</x:f>
        <x:v>0</x:v>
      </x:c>
      <x:c r="AH82" s="265">
        <x:f>'PL2026(RS)'!AH82*KRWRSD25</x:f>
        <x:v>0</x:v>
      </x:c>
      <x:c r="AJ82" s="1909" t="s">
        <x:v>163</x:v>
      </x:c>
      <x:c r="AK82" s="403"/>
    </x:row>
    <x:row r="83" spans="1:37">
      <x:c r="A83" s="44" t="s">
        <x:v>165</x:v>
      </x:c>
      <x:c r="B83" s="44" t="s">
        <x:v>166</x:v>
      </x:c>
      <x:c r="C83" s="44"/>
      <x:c r="D83" s="21">
        <x:v>0</x:v>
      </x:c>
      <x:c r="G83" s="266">
        <x:f>'PL2026(RS)'!G83*KRWRSD24</x:f>
        <x:v>0</x:v>
      </x:c>
      <x:c r="H83" s="266">
        <x:f>'PL2026(RS)'!H83*KRWRSD24</x:f>
        <x:v>0</x:v>
      </x:c>
      <x:c r="I83" s="266">
        <x:f>'PL2026(RS)'!I83*KRWRSD24</x:f>
        <x:v>0</x:v>
      </x:c>
      <x:c r="J83" s="266">
        <x:f>'PL2026(RS)'!J83*KRWRSD24</x:f>
        <x:v>0</x:v>
      </x:c>
      <x:c r="K83" s="265">
        <x:f>'PL2026(RS)'!K83*KRWRSD24</x:f>
        <x:v>0</x:v>
      </x:c>
      <x:c r="L83" s="265">
        <x:f>'PL2026(RS)'!L83*KRWRSD24</x:f>
        <x:v>0</x:v>
      </x:c>
      <x:c r="M83" s="265">
        <x:f>'PL2026(RS)'!M83*KRWRSD24</x:f>
        <x:v>0</x:v>
      </x:c>
      <x:c r="N83" s="265">
        <x:f>'PL2026(RS)'!N83*KRWRSD24</x:f>
        <x:v>0</x:v>
      </x:c>
      <x:c r="O83" s="265">
        <x:f>'PL2026(RS)'!O83*KRWRSD24</x:f>
        <x:v>0</x:v>
      </x:c>
      <x:c r="P83" s="265">
        <x:f>'PL2026(RS)'!P83*KRWRSD24</x:f>
        <x:v>0</x:v>
      </x:c>
      <x:c r="Q83" s="265">
        <x:f>'PL2026(RS)'!Q83*KRWRSD24</x:f>
        <x:v>0</x:v>
      </x:c>
      <x:c r="R83" s="265">
        <x:f>'PL2026(RS)'!R83*KRWRSD24</x:f>
        <x:v>0</x:v>
      </x:c>
      <x:c r="S83" s="265">
        <x:f>'PL2026(RS)'!S83*KRWRSD24</x:f>
        <x:v>0</x:v>
      </x:c>
      <x:c r="V83" s="266">
        <x:f>'PL2026(RS)'!V83*KRWRSD25</x:f>
        <x:v>0</x:v>
      </x:c>
      <x:c r="W83" s="266">
        <x:f>'PL2026(RS)'!W83*KRWRSD25</x:f>
        <x:v>0</x:v>
      </x:c>
      <x:c r="X83" s="266">
        <x:f>'PL2026(RS)'!X83*KRWRSD25</x:f>
        <x:v>0</x:v>
      </x:c>
      <x:c r="Y83" s="266">
        <x:f>'PL2026(RS)'!Y83*KRWRSD25</x:f>
        <x:v>0</x:v>
      </x:c>
      <x:c r="Z83" s="265">
        <x:f>'PL2026(RS)'!Z83*KRWRSD25</x:f>
        <x:v>0</x:v>
      </x:c>
      <x:c r="AA83" s="265">
        <x:f>'PL2026(RS)'!AA83*KRWRSD25</x:f>
        <x:v>0</x:v>
      </x:c>
      <x:c r="AB83" s="265">
        <x:f>'PL2026(RS)'!AB83*KRWRSD25</x:f>
        <x:v>0</x:v>
      </x:c>
      <x:c r="AC83" s="265">
        <x:f>'PL2026(RS)'!AC83*KRWRSD25</x:f>
        <x:v>0</x:v>
      </x:c>
      <x:c r="AD83" s="265">
        <x:f>'PL2026(RS)'!AD83*KRWRSD25</x:f>
        <x:v>0</x:v>
      </x:c>
      <x:c r="AE83" s="265">
        <x:f>'PL2026(RS)'!AE83*KRWRSD25</x:f>
        <x:v>0</x:v>
      </x:c>
      <x:c r="AF83" s="265">
        <x:f>'PL2026(RS)'!AF83*KRWRSD25</x:f>
        <x:v>0</x:v>
      </x:c>
      <x:c r="AG83" s="265">
        <x:f>'PL2026(RS)'!AG83*KRWRSD25</x:f>
        <x:v>0</x:v>
      </x:c>
      <x:c r="AH83" s="265">
        <x:f>'PL2026(RS)'!AH83*KRWRSD25</x:f>
        <x:v>0</x:v>
      </x:c>
      <x:c r="AJ83" s="1909" t="s">
        <x:v>165</x:v>
      </x:c>
      <x:c r="AK83" s="403"/>
    </x:row>
    <x:row r="84" spans="1:37">
      <x:c r="A84" s="56" t="s">
        <x:v>167</x:v>
      </x:c>
      <x:c r="B84" s="56" t="s">
        <x:v>168</x:v>
      </x:c>
      <x:c r="C84" s="56"/>
      <x:c r="D84" s="57">
        <x:v>6415830.2624271056</x:v>
      </x:c>
      <x:c r="E84" s="57"/>
      <x:c r="F84" s="57"/>
      <x:c r="G84" s="264">
        <x:f>'PL2026(RS)'!G84*KRWRSD24</x:f>
        <x:v>648424.92327840882</x:v>
      </x:c>
      <x:c r="H84" s="264">
        <x:f>'PL2026(RS)'!H84*KRWRSD24</x:f>
        <x:v>0</x:v>
      </x:c>
      <x:c r="I84" s="264">
        <x:f>'PL2026(RS)'!I84*KRWRSD24</x:f>
        <x:v>0</x:v>
      </x:c>
      <x:c r="J84" s="264">
        <x:f>'PL2026(RS)'!J84*KRWRSD24</x:f>
        <x:v>505604.99947911303</x:v>
      </x:c>
      <x:c r="K84" s="263">
        <x:f>'PL2026(RS)'!K84*KRWRSD24</x:f>
        <x:v>-5012.1928839973407</x:v>
      </x:c>
      <x:c r="L84" s="263">
        <x:f>'PL2026(RS)'!L84*KRWRSD24</x:f>
        <x:v>139646.32818709069</x:v>
      </x:c>
      <x:c r="M84" s="263">
        <x:f>'PL2026(RS)'!M84*KRWRSD24</x:f>
        <x:v>221.15375494759064</x:v>
      </x:c>
      <x:c r="N84" s="263">
        <x:f>'PL2026(RS)'!N84*KRWRSD24</x:f>
        <x:v>-7047.3189759155503</x:v>
      </x:c>
      <x:c r="O84" s="263">
        <x:f>'PL2026(RS)'!O84*KRWRSD24</x:f>
        <x:v>12931.671919632936</x:v>
      </x:c>
      <x:c r="P84" s="263">
        <x:f>'PL2026(RS)'!P84*KRWRSD24</x:f>
        <x:v>7885.5683050205698</x:v>
      </x:c>
      <x:c r="Q84" s="263">
        <x:f>'PL2026(RS)'!Q84*KRWRSD24</x:f>
        <x:v>-4529.0293706580997</x:v>
      </x:c>
      <x:c r="R84" s="263">
        <x:f>'PL2026(RS)'!R84*KRWRSD24</x:f>
        <x:v>-638.12856841250323</x:v>
      </x:c>
      <x:c r="S84" s="263">
        <x:f>'PL2026(RS)'!S84*KRWRSD24</x:f>
        <x:v>-638.12856841250323</x:v>
      </x:c>
      <x:c r="V84" s="264">
        <x:f>'PL2026(RS)'!V84*KRWRSD25</x:f>
        <x:v>0</x:v>
      </x:c>
      <x:c r="W84" s="264">
        <x:f>'PL2026(RS)'!W84*KRWRSD25</x:f>
        <x:v>0</x:v>
      </x:c>
      <x:c r="X84" s="264">
        <x:f>'PL2026(RS)'!X84*KRWRSD25</x:f>
        <x:v>0</x:v>
      </x:c>
      <x:c r="Y84" s="264">
        <x:f>'PL2026(RS)'!Y84*KRWRSD25</x:f>
        <x:v>0</x:v>
      </x:c>
      <x:c r="Z84" s="263">
        <x:f>'PL2026(RS)'!Z84*KRWRSD25</x:f>
        <x:v>0</x:v>
      </x:c>
      <x:c r="AA84" s="263">
        <x:f>'PL2026(RS)'!AA84*KRWRSD25</x:f>
        <x:v>0</x:v>
      </x:c>
      <x:c r="AB84" s="263">
        <x:f>'PL2026(RS)'!AB84*KRWRSD25</x:f>
        <x:v>0</x:v>
      </x:c>
      <x:c r="AC84" s="263">
        <x:f>'PL2026(RS)'!AC84*KRWRSD25</x:f>
        <x:v>0</x:v>
      </x:c>
      <x:c r="AD84" s="263">
        <x:f>'PL2026(RS)'!AD84*KRWRSD25</x:f>
        <x:v>0</x:v>
      </x:c>
      <x:c r="AE84" s="263">
        <x:f>'PL2026(RS)'!AE84*KRWRSD25</x:f>
        <x:v>0</x:v>
      </x:c>
      <x:c r="AF84" s="263">
        <x:f>'PL2026(RS)'!AF84*KRWRSD25</x:f>
        <x:v>0</x:v>
      </x:c>
      <x:c r="AG84" s="263">
        <x:f>'PL2026(RS)'!AG84*KRWRSD25</x:f>
        <x:v>0</x:v>
      </x:c>
      <x:c r="AH84" s="263">
        <x:f>'PL2026(RS)'!AH84*KRWRSD25</x:f>
        <x:v>0</x:v>
      </x:c>
      <x:c r="AJ84" s="1911" t="s">
        <x:v>167</x:v>
      </x:c>
      <x:c r="AK84" s="403" t="s">
        <x:v>2594</x:v>
      </x:c>
    </x:row>
    <x:row r="85" spans="1:37">
      <x:c r="A85" s="44" t="s">
        <x:v>169</x:v>
      </x:c>
      <x:c r="B85" s="44" t="s">
        <x:v>170</x:v>
      </x:c>
      <x:c r="C85" s="44"/>
      <x:c r="D85" s="21">
        <x:v>12120</x:v>
      </x:c>
      <x:c r="G85" s="266">
        <x:f>'PL2026(RS)'!G85*KRWRSD24</x:f>
        <x:v>0</x:v>
      </x:c>
      <x:c r="H85" s="266">
        <x:f>'PL2026(RS)'!H85*KRWRSD24</x:f>
        <x:v>0</x:v>
      </x:c>
      <x:c r="I85" s="266">
        <x:f>'PL2026(RS)'!I85*KRWRSD24</x:f>
        <x:v>0</x:v>
      </x:c>
      <x:c r="J85" s="266">
        <x:f>'PL2026(RS)'!J85*KRWRSD24</x:f>
        <x:v>0</x:v>
      </x:c>
      <x:c r="K85" s="265">
        <x:f>'PL2026(RS)'!K85*KRWRSD24</x:f>
        <x:v>0</x:v>
      </x:c>
      <x:c r="L85" s="265">
        <x:f>'PL2026(RS)'!L85*KRWRSD24</x:f>
        <x:v>0</x:v>
      </x:c>
      <x:c r="M85" s="265">
        <x:f>'PL2026(RS)'!M85*KRWRSD24</x:f>
        <x:v>0</x:v>
      </x:c>
      <x:c r="N85" s="265">
        <x:f>'PL2026(RS)'!N85*KRWRSD24</x:f>
        <x:v>0</x:v>
      </x:c>
      <x:c r="O85" s="265">
        <x:f>'PL2026(RS)'!O85*KRWRSD24</x:f>
        <x:v>0</x:v>
      </x:c>
      <x:c r="P85" s="265">
        <x:f>'PL2026(RS)'!P85*KRWRSD24</x:f>
        <x:v>0</x:v>
      </x:c>
      <x:c r="Q85" s="265">
        <x:f>'PL2026(RS)'!Q85*KRWRSD24</x:f>
        <x:v>0</x:v>
      </x:c>
      <x:c r="R85" s="265">
        <x:f>'PL2026(RS)'!R85*KRWRSD24</x:f>
        <x:v>0</x:v>
      </x:c>
      <x:c r="S85" s="265">
        <x:f>'PL2026(RS)'!S85*KRWRSD24</x:f>
        <x:v>0</x:v>
      </x:c>
      <x:c r="V85" s="266">
        <x:f>'PL2026(RS)'!V85*KRWRSD25</x:f>
        <x:v>0</x:v>
      </x:c>
      <x:c r="W85" s="266">
        <x:f>'PL2026(RS)'!W85*KRWRSD25</x:f>
        <x:v>0</x:v>
      </x:c>
      <x:c r="X85" s="266">
        <x:f>'PL2026(RS)'!X85*KRWRSD25</x:f>
        <x:v>0</x:v>
      </x:c>
      <x:c r="Y85" s="266">
        <x:f>'PL2026(RS)'!Y85*KRWRSD25</x:f>
        <x:v>0</x:v>
      </x:c>
      <x:c r="Z85" s="265">
        <x:f>'PL2026(RS)'!Z85*KRWRSD25</x:f>
        <x:v>0</x:v>
      </x:c>
      <x:c r="AA85" s="265">
        <x:f>'PL2026(RS)'!AA85*KRWRSD25</x:f>
        <x:v>0</x:v>
      </x:c>
      <x:c r="AB85" s="265">
        <x:f>'PL2026(RS)'!AB85*KRWRSD25</x:f>
        <x:v>0</x:v>
      </x:c>
      <x:c r="AC85" s="265">
        <x:f>'PL2026(RS)'!AC85*KRWRSD25</x:f>
        <x:v>0</x:v>
      </x:c>
      <x:c r="AD85" s="265">
        <x:f>'PL2026(RS)'!AD85*KRWRSD25</x:f>
        <x:v>0</x:v>
      </x:c>
      <x:c r="AE85" s="265">
        <x:f>'PL2026(RS)'!AE85*KRWRSD25</x:f>
        <x:v>0</x:v>
      </x:c>
      <x:c r="AF85" s="265">
        <x:f>'PL2026(RS)'!AF85*KRWRSD25</x:f>
        <x:v>0</x:v>
      </x:c>
      <x:c r="AG85" s="265">
        <x:f>'PL2026(RS)'!AG85*KRWRSD25</x:f>
        <x:v>0</x:v>
      </x:c>
      <x:c r="AH85" s="265">
        <x:f>'PL2026(RS)'!AH85*KRWRSD25</x:f>
        <x:v>0</x:v>
      </x:c>
      <x:c r="AJ85" s="1909" t="s">
        <x:v>169</x:v>
      </x:c>
      <x:c r="AK85" s="403" t="s">
        <x:v>2594</x:v>
      </x:c>
    </x:row>
    <x:row r="86" spans="1:37">
      <x:c r="A86" s="29" t="s">
        <x:v>171</x:v>
      </x:c>
      <x:c r="B86" s="29" t="s">
        <x:v>172</x:v>
      </x:c>
      <x:c r="C86" s="29"/>
      <x:c r="D86" s="30">
        <x:v>-569310723.85784972</x:v>
      </x:c>
      <x:c r="E86" s="30"/>
      <x:c r="F86" s="30"/>
      <x:c r="G86" s="278">
        <x:f>'PL2026(RS)'!G86*KRWRSD24</x:f>
        <x:v>-8429897120.6949759</x:v>
      </x:c>
      <x:c r="H86" s="278">
        <x:f>'PL2026(RS)'!H86*KRWRSD24</x:f>
        <x:v>-591771289.52301764</x:v>
      </x:c>
      <x:c r="I86" s="278">
        <x:f>'PL2026(RS)'!I86*KRWRSD24</x:f>
        <x:v>-449876590.41971678</x:v>
      </x:c>
      <x:c r="J86" s="278">
        <x:f>'PL2026(RS)'!J86*KRWRSD24</x:f>
        <x:v>-653948046.73939145</x:v>
      </x:c>
      <x:c r="K86" s="278">
        <x:f>'PL2026(RS)'!K86*KRWRSD24</x:f>
        <x:v>-771677256.13601494</x:v>
      </x:c>
      <x:c r="L86" s="278">
        <x:f>'PL2026(RS)'!L86*KRWRSD24</x:f>
        <x:v>-610711249.20444584</x:v>
      </x:c>
      <x:c r="M86" s="278">
        <x:f>'PL2026(RS)'!M86*KRWRSD24</x:f>
        <x:v>-1091454656.744</x:v>
      </x:c>
      <x:c r="N86" s="278">
        <x:f>'PL2026(RS)'!N86*KRWRSD24</x:f>
        <x:v>-812823271.63981414</x:v>
      </x:c>
      <x:c r="O86" s="278">
        <x:f>'PL2026(RS)'!O86*KRWRSD24</x:f>
        <x:v>-927755575.30288434</x:v>
      </x:c>
      <x:c r="P86" s="278">
        <x:f>'PL2026(RS)'!P86*KRWRSD24</x:f>
        <x:v>-788402165.48032701</x:v>
      </x:c>
      <x:c r="Q86" s="278">
        <x:f>'PL2026(RS)'!Q86*KRWRSD24</x:f>
        <x:v>-491564331.73711252</x:v>
      </x:c>
      <x:c r="R86" s="278">
        <x:f>'PL2026(RS)'!R86*KRWRSD24</x:f>
        <x:v>-496863306.1728434</x:v>
      </x:c>
      <x:c r="S86" s="278">
        <x:f>'PL2026(RS)'!S86*KRWRSD24</x:f>
        <x:v>-743049381.59540129</x:v>
      </x:c>
      <x:c r="V86" s="278">
        <x:f>'PL2026(RS)'!V86*KRWRSD25</x:f>
        <x:v>-3991017666.0440521</x:v>
      </x:c>
      <x:c r="W86" s="278">
        <x:f>'PL2026(RS)'!W86*KRWRSD25</x:f>
        <x:v>-865674059.54703057</x:v>
      </x:c>
      <x:c r="X86" s="278">
        <x:f>'PL2026(RS)'!X86*KRWRSD25</x:f>
        <x:v>-615438408.85748589</x:v>
      </x:c>
      <x:c r="Y86" s="278">
        <x:f>'PL2026(RS)'!Y86*KRWRSD25</x:f>
        <x:v>-439423948.64736015</x:v>
      </x:c>
      <x:c r="Z86" s="278">
        <x:f>'PL2026(RS)'!Z86*KRWRSD25</x:f>
        <x:v>-571256618.06423473</x:v>
      </x:c>
      <x:c r="AA86" s="278">
        <x:f>'PL2026(RS)'!AA86*KRWRSD25</x:f>
        <x:v>-500332299.82192981</x:v>
      </x:c>
      <x:c r="AB86" s="278">
        <x:f>'PL2026(RS)'!AB86*KRWRSD25</x:f>
        <x:v>-942145648.60367477</x:v>
      </x:c>
      <x:c r="AC86" s="278">
        <x:f>'PL2026(RS)'!AC86*KRWRSD25</x:f>
        <x:v>-366690452.40993553</x:v>
      </x:c>
      <x:c r="AD86" s="278">
        <x:f>'PL2026(RS)'!AD86*KRWRSD25</x:f>
        <x:v>-489639084.47208709</x:v>
      </x:c>
      <x:c r="AE86" s="278">
        <x:f>'PL2026(RS)'!AE86*KRWRSD25</x:f>
        <x:v>94760734.276658028</x:v>
      </x:c>
      <x:c r="AF86" s="278">
        <x:f>'PL2026(RS)'!AF86*KRWRSD25</x:f>
        <x:v>395673378.41774404</x:v>
      </x:c>
      <x:c r="AG86" s="278">
        <x:f>'PL2026(RS)'!AG86*KRWRSD25</x:f>
        <x:v>402643577.59893656</x:v>
      </x:c>
      <x:c r="AH86" s="278">
        <x:f>'PL2026(RS)'!AH86*KRWRSD25</x:f>
        <x:v>-93494835.913652837</x:v>
      </x:c>
    </x:row>
    <x:row r="87" spans="1:37" s="399" customFormat="1">
      <x:c r="A87" s="398" t="s">
        <x:v>173</x:v>
      </x:c>
      <x:c r="B87" s="398" t="s">
        <x:v>293</x:v>
      </x:c>
      <x:c r="C87" s="398"/>
      <x:c r="D87" s="60">
        <x:v>-0.18821472438184383</x:v>
      </x:c>
      <x:c r="E87" s="60"/>
      <x:c r="F87" s="60"/>
      <x:c r="G87" s="61">
        <x:f>'PL2026(RS)'!G87</x:f>
        <x:v>-0.28742140529639826</x:v>
      </x:c>
      <x:c r="H87" s="61">
        <x:f>'PL2026(RS)'!H87</x:f>
        <x:v>-0.19300806394859746</x:v>
      </x:c>
      <x:c r="I87" s="61">
        <x:f>'PL2026(RS)'!I87</x:f>
        <x:v>-0.19932586360159091</x:v>
      </x:c>
      <x:c r="J87" s="61">
        <x:f>'PL2026(RS)'!J87</x:f>
        <x:v>-0.27288874306808919</x:v>
      </x:c>
      <x:c r="K87" s="61">
        <x:f>'PL2026(RS)'!K87</x:f>
        <x:v>-0.53338555145577982</x:v>
      </x:c>
      <x:c r="L87" s="61">
        <x:f>'PL2026(RS)'!L87</x:f>
        <x:v>-0.36980653349618059</x:v>
      </x:c>
      <x:c r="M87" s="61">
        <x:f>'PL2026(RS)'!M87</x:f>
        <x:v>-0.63795766827391409</x:v>
      </x:c>
      <x:c r="N87" s="61">
        <x:f>'PL2026(RS)'!N87</x:f>
        <x:v>-0.34446906265928073</x:v>
      </x:c>
      <x:c r="O87" s="61">
        <x:f>'PL2026(RS)'!O87</x:f>
        <x:v>-0.37511521205958276</x:v>
      </x:c>
      <x:c r="P87" s="61">
        <x:f>'PL2026(RS)'!P87</x:f>
        <x:v>-0.30277920990819673</x:v>
      </x:c>
      <x:c r="Q87" s="61">
        <x:f>'PL2026(RS)'!Q87</x:f>
        <x:v>-0.16725189316728481</x:v>
      </x:c>
      <x:c r="R87" s="61">
        <x:f>'PL2026(RS)'!R87</x:f>
        <x:v>-0.15466364907032376</x:v>
      </x:c>
      <x:c r="S87" s="61">
        <x:f>'PL2026(RS)'!S87</x:f>
        <x:v>-0.23129647001345308</x:v>
      </x:c>
      <x:c r="V87" s="61">
        <x:f>'PL2026(RS)'!V87</x:f>
        <x:v>-7.4162853050535008E-2</x:v>
      </x:c>
      <x:c r="W87" s="61">
        <x:f>'PL2026(RS)'!W87</x:f>
        <x:v>-0.25715497624156369</x:v>
      </x:c>
      <x:c r="X87" s="61">
        <x:f>'PL2026(RS)'!X87</x:f>
        <x:v>-0.1566521910080757</x:v>
      </x:c>
      <x:c r="Y87" s="61">
        <x:f>'PL2026(RS)'!Y87</x:f>
        <x:v>-9.5375002198098219E-2</x:v>
      </x:c>
      <x:c r="Z87" s="61">
        <x:f>'PL2026(RS)'!Z87</x:f>
        <x:v>-0.13463440679919958</x:v>
      </x:c>
      <x:c r="AA87" s="61">
        <x:f>'PL2026(RS)'!AA87</x:f>
        <x:v>-0.11378133638214195</x:v>
      </x:c>
      <x:c r="AB87" s="61">
        <x:f>'PL2026(RS)'!AB87</x:f>
        <x:v>-0.20412537757382399</x:v>
      </x:c>
      <x:c r="AC87" s="61">
        <x:f>'PL2026(RS)'!AC87</x:f>
        <x:v>-0.10321780364425237</x:v>
      </x:c>
      <x:c r="AD87" s="61">
        <x:f>'PL2026(RS)'!AD87</x:f>
        <x:v>-0.16017044511758957</x:v>
      </x:c>
      <x:c r="AE87" s="61">
        <x:f>'PL2026(RS)'!AE87</x:f>
        <x:v>1.9546327130471185E-2</x:v>
      </x:c>
      <x:c r="AF87" s="61">
        <x:f>'PL2026(RS)'!AF87</x:f>
        <x:v>7.1031652354213312E-2</x:v>
      </x:c>
      <x:c r="AG87" s="61">
        <x:f>'PL2026(RS)'!AG87</x:f>
        <x:v>7.2845824052267319E-2</x:v>
      </x:c>
      <x:c r="AH87" s="61">
        <x:f>'PL2026(RS)'!AH87</x:f>
        <x:v>-1.5325253666188329E-2</x:v>
      </x:c>
    </x:row>
    <x:row r="88" spans="1:37">
      <x:c r="Q88" s="21"/>
      <x:c r="R88" s="21"/>
      <x:c r="S88" s="21"/>
    </x:row>
    <x:row r="89" spans="1:37">
      <x:c r="Q89" s="21"/>
      <x:c r="R89" s="21"/>
      <x:c r="S89" s="21"/>
    </x:row>
    <x:row r="90" spans="1:37">
      <x:c r="Q90" s="21"/>
      <x:c r="R90" s="21"/>
      <x:c r="S90" s="21"/>
    </x:row>
    <x:row r="91" spans="1:37">
      <x:c r="Q91" s="21"/>
      <x:c r="R91" s="21"/>
      <x:c r="S91" s="21"/>
    </x:row>
    <x:row r="92" spans="1:37">
      <x:c r="Q92" s="21"/>
      <x:c r="R92" s="21"/>
      <x:c r="S92" s="21"/>
    </x:row>
    <x:row r="93" spans="1:37">
      <x:c r="Q93" s="21"/>
      <x:c r="R93" s="21"/>
      <x:c r="S93" s="21"/>
    </x:row>
    <x:row r="94" spans="1:37">
      <x:c r="Q94" s="21"/>
      <x:c r="R94" s="21"/>
      <x:c r="S94" s="21"/>
    </x:row>
    <x:row r="95" spans="1:37">
      <x:c r="Q95" s="21"/>
      <x:c r="R95" s="21"/>
      <x:c r="S95" s="21"/>
    </x:row>
    <x:row r="96" spans="1:37">
      <x:c r="Q96" s="21"/>
      <x:c r="R96" s="21"/>
      <x:c r="S96" s="21"/>
    </x:row>
    <x:row r="97" spans="17:19">
      <x:c r="Q97" s="21"/>
      <x:c r="R97" s="21"/>
      <x:c r="S97" s="21"/>
    </x:row>
    <x:row r="98" spans="17:19">
      <x:c r="Q98" s="21"/>
      <x:c r="R98" s="21"/>
      <x:c r="S98" s="21"/>
    </x:row>
  </x:sheetData>
  <x:phoneticPr fontId="9" type="noConversion"/>
  <x:pageMargins left="0.7" right="0.7" top="0.75" bottom="0.75" header="0.3" footer="0.3"/>
  <x:ignoredErrors>
    <x:ignoredError sqref="C17 C21" numberStoredAsText="1"/>
  </x:ignoredErrors>
  <x:legacyDrawing r:id="rId1"/>
</x:worksheet>
</file>

<file path=xl/worksheets/sheet8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FFC3585-E0A9-4C71-A4FD-FBC6370643C5}" mc:Ignorable="x14ac xr xr2 xr3">
  <x:sheetPr>
    <x:outlinePr summaryBelow="0" summaryRight="0"/>
  </x:sheetPr>
  <x:dimension ref="A1:AO143"/>
  <x:sheetViews>
    <x:sheetView zoomScaleNormal="100" workbookViewId="0">
      <x:pane xSplit="6" ySplit="5" topLeftCell="AB6" activePane="bottomRight" state="frozen"/>
      <x:selection pane="topRight" activeCell="G1" sqref="G1"/>
      <x:selection pane="bottomLeft" activeCell="A6" sqref="A6"/>
      <x:selection pane="bottomRight" activeCell="V6" sqref="V6"/>
    </x:sheetView>
  </x:sheetViews>
  <x:sheetFormatPr defaultColWidth="13.296875" defaultRowHeight="17.399999999999999" outlineLevelCol="1"/>
  <x:cols>
    <x:col min="1" max="1" width="13.296875" style="20"/>
    <x:col min="2" max="2" width="22" style="20" customWidth="1"/>
    <x:col min="3" max="3" width="13.296875" style="20"/>
    <x:col min="4" max="6" width="0" style="21" hidden="1" customWidth="1"/>
    <x:col min="7" max="7" width="14.8984375" style="21" customWidth="1"/>
    <x:col min="8" max="10" width="13.59765625" style="21" customWidth="1" outlineLevel="1"/>
    <x:col min="11" max="12" width="12.59765625" style="21" customWidth="1" outlineLevel="1"/>
    <x:col min="13" max="13" width="13.3984375" style="21" customWidth="1" outlineLevel="1"/>
    <x:col min="14" max="16" width="12.59765625" style="21" customWidth="1" outlineLevel="1"/>
    <x:col min="17" max="17" width="15" customWidth="1" outlineLevel="1"/>
    <x:col min="18" max="18" width="14.69921875" customWidth="1" outlineLevel="1"/>
    <x:col min="19" max="19" width="13.8984375" customWidth="1" outlineLevel="1"/>
    <x:col min="20" max="20" width="5.8984375" style="392" bestFit="1" customWidth="1"/>
    <x:col min="21" max="21" width="1.8984375" customWidth="1"/>
    <x:col min="22" max="22" width="15.796875" customWidth="1"/>
    <x:col min="23" max="23" width="13.59765625" bestFit="1" customWidth="1"/>
    <x:col min="35" max="35" width="0" hidden="1" customWidth="1"/>
    <x:col min="36" max="36" width="13.296875" style="250"/>
    <x:col min="37" max="37" width="20.8984375" bestFit="1" customWidth="1"/>
  </x:cols>
  <x:sheetData>
    <x:row r="1" spans="1:37" ht="24">
      <x:c r="A1" s="22" t="s">
        <x:v>2492</x:v>
      </x:c>
      <x:c r="D1" s="23"/>
      <x:c r="E1" s="23"/>
      <x:c r="F1" s="23"/>
      <x:c r="V1" s="404"/>
      <x:c r="W1" s="405"/>
    </x:row>
    <x:row r="2" spans="1:37">
      <x:c r="A2" s="20" t="s">
        <x:v>250</x:v>
      </x:c>
      <x:c r="B2" s="24"/>
      <x:c r="C2" s="24"/>
      <x:c r="D2" s="25"/>
      <x:c r="E2" s="25"/>
      <x:c r="F2" s="25"/>
    </x:row>
    <x:row r="3" spans="1:37" s="1" customFormat="1">
      <x:c r="A3" s="7"/>
      <x:c r="B3" s="7"/>
      <x:c r="C3" s="7"/>
      <x:c r="D3" s="7"/>
      <x:c r="E3" s="7"/>
      <x:c r="F3" s="7"/>
      <x:c r="G3" s="7"/>
      <x:c r="H3" s="78" t="s">
        <x:v>1550</x:v>
      </x:c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393"/>
      <x:c r="V3" s="7"/>
      <x:c r="W3" s="78" t="s">
        <x:v>1551</x:v>
      </x:c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7"/>
      <x:c r="AJ3" s="11"/>
      <x:c r="AK3" s="11"/>
    </x:row>
    <x:row r="4" spans="1:37" s="1" customFormat="1">
      <x:c r="A4" s="7"/>
      <x:c r="B4" s="7"/>
      <x:c r="C4" s="7"/>
      <x:c r="D4" s="7"/>
      <x:c r="E4" s="7"/>
      <x:c r="F4" s="7"/>
      <x:c r="G4" s="7"/>
      <x:c r="H4" s="7" t="s">
        <x:v>844</x:v>
      </x:c>
      <x:c r="I4" s="7" t="s">
        <x:v>844</x:v>
      </x:c>
      <x:c r="J4" s="7" t="s">
        <x:v>844</x:v>
      </x:c>
      <x:c r="K4" s="7" t="s">
        <x:v>844</x:v>
      </x:c>
      <x:c r="L4" s="7" t="s">
        <x:v>844</x:v>
      </x:c>
      <x:c r="M4" s="7" t="s">
        <x:v>844</x:v>
      </x:c>
      <x:c r="N4" s="7" t="s">
        <x:v>844</x:v>
      </x:c>
      <x:c r="O4" s="7" t="s">
        <x:v>844</x:v>
      </x:c>
      <x:c r="P4" s="7" t="s">
        <x:v>844</x:v>
      </x:c>
      <x:c r="Q4" s="7" t="s">
        <x:v>844</x:v>
      </x:c>
      <x:c r="R4" s="7" t="s">
        <x:v>844</x:v>
      </x:c>
      <x:c r="S4" s="7" t="s">
        <x:v>844</x:v>
      </x:c>
      <x:c r="T4" s="393"/>
      <x:c r="V4" s="7"/>
      <x:c r="W4" s="11" t="s">
        <x:v>1542</x:v>
      </x:c>
      <x:c r="X4" s="11" t="s">
        <x:v>1542</x:v>
      </x:c>
      <x:c r="Y4" s="11" t="s">
        <x:v>1542</x:v>
      </x:c>
      <x:c r="Z4" s="11" t="s">
        <x:v>1542</x:v>
      </x:c>
      <x:c r="AA4" s="11" t="s">
        <x:v>1542</x:v>
      </x:c>
      <x:c r="AB4" s="11" t="s">
        <x:v>1542</x:v>
      </x:c>
      <x:c r="AC4" s="11" t="s">
        <x:v>1542</x:v>
      </x:c>
      <x:c r="AD4" s="11" t="s">
        <x:v>1542</x:v>
      </x:c>
      <x:c r="AE4" s="11" t="s">
        <x:v>1542</x:v>
      </x:c>
      <x:c r="AF4" s="11" t="s">
        <x:v>1542</x:v>
      </x:c>
      <x:c r="AG4" s="11" t="s">
        <x:v>1542</x:v>
      </x:c>
      <x:c r="AH4" s="11" t="s">
        <x:v>1542</x:v>
      </x:c>
      <x:c r="AI4" s="7" t="s">
        <x:v>803</x:v>
      </x:c>
      <x:c r="AJ4" s="11" t="s">
        <x:v>794</x:v>
      </x:c>
      <x:c r="AK4" s="11" t="s">
        <x:v>398</x:v>
      </x:c>
    </x:row>
    <x:row r="5" spans="1:37">
      <x:c r="A5" s="26" t="s">
        <x:v>53</x:v>
      </x:c>
      <x:c r="B5" s="26"/>
      <x:c r="C5" s="26" t="s">
        <x:v>68</x:v>
      </x:c>
      <x:c r="D5" s="27" t="s">
        <x:v>69</x:v>
      </x:c>
      <x:c r="E5" s="27"/>
      <x:c r="F5" s="27"/>
      <x:c r="G5" s="63" t="s">
        <x:v>844</x:v>
      </x:c>
      <x:c r="H5" s="28">
        <x:v>1</x:v>
      </x:c>
      <x:c r="I5" s="28">
        <x:v>2</x:v>
      </x:c>
      <x:c r="J5" s="28">
        <x:v>3</x:v>
      </x:c>
      <x:c r="K5" s="28">
        <x:v>4</x:v>
      </x:c>
      <x:c r="L5" s="28">
        <x:v>5</x:v>
      </x:c>
      <x:c r="M5" s="28">
        <x:v>6</x:v>
      </x:c>
      <x:c r="N5" s="28">
        <x:v>7</x:v>
      </x:c>
      <x:c r="O5" s="28">
        <x:v>8</x:v>
      </x:c>
      <x:c r="P5" s="28">
        <x:v>9</x:v>
      </x:c>
      <x:c r="Q5" s="28">
        <x:v>10</x:v>
      </x:c>
      <x:c r="R5" s="28">
        <x:v>11</x:v>
      </x:c>
      <x:c r="S5" s="28">
        <x:v>12</x:v>
      </x:c>
      <x:c r="V5" s="63" t="s">
        <x:v>1552</x:v>
      </x:c>
      <x:c r="W5" s="63">
        <x:v>1</x:v>
      </x:c>
      <x:c r="X5" s="63">
        <x:v>2</x:v>
      </x:c>
      <x:c r="Y5" s="63">
        <x:v>3</x:v>
      </x:c>
      <x:c r="Z5" s="63">
        <x:v>4</x:v>
      </x:c>
      <x:c r="AA5" s="63">
        <x:v>5</x:v>
      </x:c>
      <x:c r="AB5" s="63">
        <x:v>6</x:v>
      </x:c>
      <x:c r="AC5" s="63">
        <x:v>7</x:v>
      </x:c>
      <x:c r="AD5" s="63">
        <x:v>8</x:v>
      </x:c>
      <x:c r="AE5" s="63">
        <x:v>9</x:v>
      </x:c>
      <x:c r="AF5" s="63">
        <x:v>10</x:v>
      </x:c>
      <x:c r="AG5" s="63">
        <x:v>11</x:v>
      </x:c>
      <x:c r="AH5" s="63">
        <x:v>12</x:v>
      </x:c>
      <x:c r="AI5" s="604"/>
      <x:c r="AJ5" s="605"/>
    </x:row>
    <x:row r="6" spans="1:37">
      <x:c r="A6" s="29" t="s">
        <x:v>70</x:v>
      </x:c>
      <x:c r="B6" s="29" t="s">
        <x:v>71</x:v>
      </x:c>
      <x:c r="C6" s="29"/>
      <x:c r="D6" s="30">
        <x:v>3024793760.0400004</x:v>
      </x:c>
      <x:c r="E6" s="30"/>
      <x:c r="F6" s="30"/>
      <x:c r="G6" s="31">
        <x:f>SUM(H6:S6)</x:f>
        <x:v>2346351932.1399999</x:v>
      </x:c>
      <x:c r="H6" s="31">
        <x:v>245283550.29999998</x:v>
      </x:c>
      <x:c r="I6" s="31">
        <x:v>180559243.96000001</x:v>
      </x:c>
      <x:c r="J6" s="31">
        <x:v>191711256.21000001</x:v>
      </x:c>
      <x:c r="K6" s="31">
        <x:v>115740256.41</x:v>
      </x:c>
      <x:c r="L6" s="31">
        <x:f t="shared" ref="L6:S6" si="0">+L7+L15+L19</x:f>
        <x:v>132114755.99000001</x:v>
      </x:c>
      <x:c r="M6" s="31">
        <x:f t="shared" si="0"/>
        <x:v>136868599.40999997</x:v>
      </x:c>
      <x:c r="N6" s="31">
        <x:f t="shared" si="0"/>
        <x:v>188771267.96000004</x:v>
      </x:c>
      <x:c r="O6" s="31">
        <x:f t="shared" si="0"/>
        <x:v>197860400.32000002</x:v>
      </x:c>
      <x:c r="P6" s="31">
        <x:f t="shared" si="0"/>
        <x:v>208310779.51999998</x:v>
      </x:c>
      <x:c r="Q6" s="31">
        <x:f t="shared" si="0"/>
        <x:v>235125270.00000003</x:v>
      </x:c>
      <x:c r="R6" s="31">
        <x:f t="shared" si="0"/>
        <x:v>257003276.03</x:v>
      </x:c>
      <x:c r="S6" s="31">
        <x:f t="shared" si="0"/>
        <x:v>257003276.03</x:v>
      </x:c>
      <x:c r="V6" s="31">
        <x:f>SUM(W6:AH6)</x:f>
        <x:v>3843874375.1871004</x:v>
      </x:c>
      <x:c r="W6" s="31">
        <x:f>W7+W15+W19</x:f>
        <x:v>240453684</x:v>
      </x:c>
      <x:c r="X6" s="31">
        <x:f t="shared" ref="X6:AH6" si="1">X7+X15+X19</x:f>
        <x:v>280620948</x:v>
      </x:c>
      <x:c r="Y6" s="31">
        <x:f t="shared" si="1"/>
        <x:v>329094880</x:v>
      </x:c>
      <x:c r="Z6" s="31">
        <x:f t="shared" si="1"/>
        <x:v>303072930</x:v>
      </x:c>
      <x:c r="AA6" s="31">
        <x:f t="shared" si="1"/>
        <x:v>314093880</x:v>
      </x:c>
      <x:c r="AB6" s="31">
        <x:f t="shared" si="1"/>
        <x:v>329680310</x:v>
      </x:c>
      <x:c r="AC6" s="31">
        <x:f t="shared" si="1"/>
        <x:v>253756370</x:v>
      </x:c>
      <x:c r="AD6" s="31">
        <x:f t="shared" si="1"/>
        <x:v>218356266</x:v>
      </x:c>
      <x:c r="AE6" s="31">
        <x:f t="shared" si="1"/>
        <x:v>346286227.16297394</x:v>
      </x:c>
      <x:c r="AF6" s="31">
        <x:f t="shared" si="1"/>
        <x:v>397884368.95371741</x:v>
      </x:c>
      <x:c r="AG6" s="31">
        <x:f t="shared" si="1"/>
        <x:v>394809941.63983274</x:v>
      </x:c>
      <x:c r="AH6" s="31">
        <x:f t="shared" si="1"/>
        <x:v>435764569.43057621</x:v>
      </x:c>
      <x:c r="AI6" s="25"/>
      <x:c r="AJ6" s="606">
        <x:f>V6/G6</x:f>
        <x:v>1.6382343682267984</x:v>
      </x:c>
    </x:row>
    <x:row r="7" spans="1:37">
      <x:c r="A7" s="32" t="s">
        <x:v>251</x:v>
      </x:c>
      <x:c r="B7" s="32" t="s">
        <x:v>252</x:v>
      </x:c>
      <x:c r="C7" s="32"/>
      <x:c r="D7" s="33">
        <x:v>2540168724.4500003</x:v>
      </x:c>
      <x:c r="E7" s="33"/>
      <x:c r="F7" s="33"/>
      <x:c r="G7" s="34">
        <x:f t="shared" ref="G7:G72" si="2">SUM(H7:S7)</x:f>
        <x:v>2309189265.9800005</x:v>
      </x:c>
      <x:c r="H7" s="34">
        <x:v>240773782.45999998</x:v>
      </x:c>
      <x:c r="I7" s="34">
        <x:v>174566043.77000001</x:v>
      </x:c>
      <x:c r="J7" s="34">
        <x:v>186856401.69</x:v>
      </x:c>
      <x:c r="K7" s="34">
        <x:v>115659539.34999999</x:v>
      </x:c>
      <x:c r="L7" s="34">
        <x:f>SUM(L8:L13)</x:f>
        <x:v>125026413.45</x:v>
      </x:c>
      <x:c r="M7" s="34">
        <x:f>SUM(M8:M13)</x:f>
        <x:v>136652108.20999998</x:v>
      </x:c>
      <x:c r="N7" s="34">
        <x:f>SUM(N8:N13)</x:f>
        <x:v>188527205.16000003</x:v>
      </x:c>
      <x:c r="O7" s="34">
        <x:f>SUM(O8:O13)</x:f>
        <x:v>191151927.37000003</x:v>
      </x:c>
      <x:c r="P7" s="34">
        <x:f>SUM(P8:P14)</x:f>
        <x:v>208103300.97999999</x:v>
      </x:c>
      <x:c r="Q7" s="34">
        <x:f t="shared" ref="Q7:S7" si="3">SUM(Q8:Q14)</x:f>
        <x:v>234748508.22000003</x:v>
      </x:c>
      <x:c r="R7" s="34">
        <x:f t="shared" si="3"/>
        <x:v>253562017.66000003</x:v>
      </x:c>
      <x:c r="S7" s="34">
        <x:f t="shared" si="3"/>
        <x:v>253562017.66000003</x:v>
      </x:c>
      <x:c r="V7" s="34">
        <x:f t="shared" ref="V7:V72" si="4">SUM(W7:AH7)</x:f>
        <x:v>3843874375.1871004</x:v>
      </x:c>
      <x:c r="W7" s="34">
        <x:f>SUM(W8:W14)</x:f>
        <x:v>240453684</x:v>
      </x:c>
      <x:c r="X7" s="34">
        <x:f t="shared" ref="X7:AH7" si="5">SUM(X8:X14)</x:f>
        <x:v>280620948</x:v>
      </x:c>
      <x:c r="Y7" s="34">
        <x:f t="shared" si="5"/>
        <x:v>329094880</x:v>
      </x:c>
      <x:c r="Z7" s="34">
        <x:f t="shared" si="5"/>
        <x:v>303072930</x:v>
      </x:c>
      <x:c r="AA7" s="34">
        <x:f t="shared" si="5"/>
        <x:v>314093880</x:v>
      </x:c>
      <x:c r="AB7" s="34">
        <x:f t="shared" si="5"/>
        <x:v>329680310</x:v>
      </x:c>
      <x:c r="AC7" s="34">
        <x:f t="shared" si="5"/>
        <x:v>253756370</x:v>
      </x:c>
      <x:c r="AD7" s="34">
        <x:f t="shared" si="5"/>
        <x:v>218356266</x:v>
      </x:c>
      <x:c r="AE7" s="34">
        <x:f t="shared" si="5"/>
        <x:v>346286227.16297394</x:v>
      </x:c>
      <x:c r="AF7" s="34">
        <x:f t="shared" si="5"/>
        <x:v>397884368.95371741</x:v>
      </x:c>
      <x:c r="AG7" s="34">
        <x:f t="shared" si="5"/>
        <x:v>394809941.63983274</x:v>
      </x:c>
      <x:c r="AH7" s="34">
        <x:f t="shared" si="5"/>
        <x:v>435764569.43057621</x:v>
      </x:c>
      <x:c r="AI7" s="25"/>
      <x:c r="AJ7" s="606">
        <x:f t="shared" ref="AJ7:AJ45" si="6">V7/G7</x:f>
        <x:v>1.6645991005660563</x:v>
      </x:c>
    </x:row>
    <x:row r="8" spans="1:37">
      <x:c r="B8" s="20" t="s">
        <x:v>72</x:v>
      </x:c>
      <x:c r="C8" s="35">
        <x:v>613000</x:v>
      </x:c>
      <x:c r="D8" s="21">
        <x:v>1636067758.6500001</x:v>
      </x:c>
      <x:c r="G8" s="36">
        <x:f t="shared" si="2"/>
        <x:v>258552083.59</x:v>
      </x:c>
      <x:c r="H8" s="21">
        <x:v>61594423.920000002</x:v>
      </x:c>
      <x:c r="I8" s="21">
        <x:v>39490303.189999998</x:v>
      </x:c>
      <x:c r="J8" s="735">
        <x:v>11354909.320000008</x:v>
      </x:c>
      <x:c r="K8" s="735">
        <x:v>16658767.609999999</x:v>
      </x:c>
      <x:c r="L8" s="735">
        <x:v>28723988.260000005</x:v>
      </x:c>
      <x:c r="M8" s="735">
        <x:v>34506335.889999986</x:v>
      </x:c>
      <x:c r="N8" s="735">
        <x:v>26233272.629999995</x:v>
      </x:c>
      <x:c r="O8" s="735">
        <x:v>12370462.980000019</x:v>
      </x:c>
      <x:c r="P8" s="735">
        <x:v>10894737.5</x:v>
      </x:c>
      <x:c r="Q8" s="735">
        <x:v>10488478.409999996</x:v>
      </x:c>
      <x:c r="R8" s="21">
        <x:v>3118201.9399999976</x:v>
      </x:c>
      <x:c r="S8" s="36">
        <x:f>R8</x:f>
        <x:v>3118201.9399999976</x:v>
      </x:c>
      <x:c r="V8" s="36">
        <x:f t="shared" si="4"/>
        <x:v>573998084</x:v>
      </x:c>
      <x:c r="W8" s="36">
        <x:f>'RV(RS)'!W7+'RV(RS)'!W10+'RV(RS)'!W14+'RV(RS)'!W32+'RV(RS)'!W34</x:f>
        <x:v>36263484</x:v>
      </x:c>
      <x:c r="X8" s="36">
        <x:f>'RV(RS)'!X7+'RV(RS)'!X10+'RV(RS)'!X14+'RV(RS)'!X32+'RV(RS)'!X34</x:f>
        <x:v>42399048.000000007</x:v>
      </x:c>
      <x:c r="Y8" s="36">
        <x:f>'RV(RS)'!Y7+'RV(RS)'!Y10+'RV(RS)'!Y14+'RV(RS)'!Y32+'RV(RS)'!Y34</x:f>
        <x:v>45497379.999999993</x:v>
      </x:c>
      <x:c r="Z8" s="36">
        <x:f>'RV(RS)'!Z7+'RV(RS)'!Z10+'RV(RS)'!Z14+'RV(RS)'!Z32+'RV(RS)'!Z34</x:f>
        <x:v>45375179.999999993</x:v>
      </x:c>
      <x:c r="AA8" s="36">
        <x:f>'RV(RS)'!AA7+'RV(RS)'!AA10+'RV(RS)'!AA14+'RV(RS)'!AA32+'RV(RS)'!AA34</x:f>
        <x:v>45191879.999999993</x:v>
      </x:c>
      <x:c r="AB8" s="36">
        <x:f>'RV(RS)'!AB7+'RV(RS)'!AB10+'RV(RS)'!AB14+'RV(RS)'!AB32+'RV(RS)'!AB34</x:f>
        <x:v>62902460</x:v>
      </x:c>
      <x:c r="AC8" s="36">
        <x:f>'RV(RS)'!AC7+'RV(RS)'!AC10+'RV(RS)'!AC14+'RV(RS)'!AC32+'RV(RS)'!AC34</x:f>
        <x:v>47192119.999999993</x:v>
      </x:c>
      <x:c r="AD8" s="36">
        <x:f>'RV(RS)'!AD7+'RV(RS)'!AD10+'RV(RS)'!AD14+'RV(RS)'!AD32+'RV(RS)'!AD34</x:f>
        <x:v>84762516</x:v>
      </x:c>
      <x:c r="AE8" s="36">
        <x:f>'RV(RS)'!AE7+'RV(RS)'!AE10+'RV(RS)'!AE14+'RV(RS)'!AE32+'RV(RS)'!AE34</x:f>
        <x:v>47314319.999999993</x:v>
      </x:c>
      <x:c r="AF8" s="36">
        <x:f>'RV(RS)'!AF7+'RV(RS)'!AF10+'RV(RS)'!AF14+'RV(RS)'!AF32+'RV(RS)'!AF34</x:f>
        <x:v>62841360</x:v>
      </x:c>
      <x:c r="AG8" s="36">
        <x:f>'RV(RS)'!AG7+'RV(RS)'!AG10+'RV(RS)'!AG14+'RV(RS)'!AG32+'RV(RS)'!AG34</x:f>
        <x:v>31787280</x:v>
      </x:c>
      <x:c r="AH8" s="36">
        <x:f>'RV(RS)'!AH7+'RV(RS)'!AH10+'RV(RS)'!AH14+'RV(RS)'!AH32+'RV(RS)'!AH34</x:f>
        <x:v>22471056</x:v>
      </x:c>
      <x:c r="AI8" s="607"/>
      <x:c r="AJ8" s="608">
        <x:f t="shared" si="6"/>
        <x:v>2.2200481853792358</x:v>
      </x:c>
      <x:c r="AK8" t="s">
        <x:v>796</x:v>
      </x:c>
    </x:row>
    <x:row r="9" spans="1:37">
      <x:c r="B9" s="20" t="s">
        <x:v>73</x:v>
      </x:c>
      <x:c r="C9" s="35">
        <x:v>613001</x:v>
      </x:c>
      <x:c r="G9" s="36">
        <x:f t="shared" si="2"/>
        <x:v>835988106.81000006</x:v>
      </x:c>
      <x:c r="H9" s="21">
        <x:v>47261274</x:v>
      </x:c>
      <x:c r="I9" s="21">
        <x:v>48365650.75</x:v>
      </x:c>
      <x:c r="J9" s="735">
        <x:v>77479584.139999986</x:v>
      </x:c>
      <x:c r="K9" s="735">
        <x:v>62179559.230000019</x:v>
      </x:c>
      <x:c r="L9" s="735">
        <x:v>68778938.719999969</x:v>
      </x:c>
      <x:c r="M9" s="735">
        <x:v>48264403.800000012</x:v>
      </x:c>
      <x:c r="N9" s="735">
        <x:v>74036613.610000014</x:v>
      </x:c>
      <x:c r="O9" s="735">
        <x:v>40818095.819999993</x:v>
      </x:c>
      <x:c r="P9" s="735">
        <x:v>64441567.860000014</x:v>
      </x:c>
      <x:c r="Q9" s="735">
        <x:v>89885265.140000045</x:v>
      </x:c>
      <x:c r="R9" s="21">
        <x:v>107238576.87</x:v>
      </x:c>
      <x:c r="S9" s="36">
        <x:f t="shared" ref="S9" si="7">R9</x:f>
        <x:v>107238576.87</x:v>
      </x:c>
      <x:c r="V9" s="36">
        <x:f t="shared" si="4"/>
        <x:v>1101655950</x:v>
      </x:c>
      <x:c r="W9" s="36">
        <x:f>'RV(RS)'!W37</x:f>
        <x:v>84234600</x:v>
      </x:c>
      <x:c r="X9" s="36">
        <x:f>'RV(RS)'!X37</x:f>
        <x:v>98273700</x:v>
      </x:c>
      <x:c r="Y9" s="36">
        <x:f>'RV(RS)'!Y37</x:f>
        <x:v>116992500</x:v>
      </x:c>
      <x:c r="Z9" s="36">
        <x:f>'RV(RS)'!Z37</x:f>
        <x:v>104421150</x:v>
      </x:c>
      <x:c r="AA9" s="36">
        <x:f>'RV(RS)'!AA37</x:f>
        <x:v>108961200</x:v>
      </x:c>
      <x:c r="AB9" s="36">
        <x:f>'RV(RS)'!AB37</x:f>
        <x:v>113501250</x:v>
      </x:c>
      <x:c r="AC9" s="36">
        <x:f>'RV(RS)'!AC37</x:f>
        <x:v>95341050</x:v>
      </x:c>
      <x:c r="AD9" s="36">
        <x:f>'RV(RS)'!AD37</x:f>
        <x:v>68100750</x:v>
      </x:c>
      <x:c r="AE9" s="36">
        <x:f>'RV(RS)'!AE37</x:f>
        <x:v>78853500</x:v>
      </x:c>
      <x:c r="AF9" s="36">
        <x:f>'RV(RS)'!AF37</x:f>
        <x:v>78853500</x:v>
      </x:c>
      <x:c r="AG9" s="36">
        <x:f>'RV(RS)'!AG37</x:f>
        <x:v>71685000</x:v>
      </x:c>
      <x:c r="AH9" s="36">
        <x:f>'RV(RS)'!AH37</x:f>
        <x:v>82437750</x:v>
      </x:c>
      <x:c r="AI9" s="607"/>
      <x:c r="AJ9" s="608">
        <x:f t="shared" si="6"/>
        <x:v>1.3177890223866304</x:v>
      </x:c>
      <x:c r="AK9" t="s">
        <x:v>797</x:v>
      </x:c>
    </x:row>
    <x:row r="10" spans="1:37">
      <x:c r="B10" s="20" t="s">
        <x:v>74</x:v>
      </x:c>
      <x:c r="C10" s="35">
        <x:v>615000</x:v>
      </x:c>
      <x:c r="D10" s="21">
        <x:v>902893494</x:v>
      </x:c>
      <x:c r="G10" s="36">
        <x:f t="shared" si="2"/>
        <x:v>64158920.619999997</x:v>
      </x:c>
      <x:c r="H10" s="21">
        <x:v>25632836.120000001</x:v>
      </x:c>
      <x:c r="I10" s="21">
        <x:v>17077071.870000001</x:v>
      </x:c>
      <x:c r="J10" s="735">
        <x:v>21449012.629999995</x:v>
      </x:c>
      <x:c r="K10" s="735">
        <x:v>0</x:v>
      </x:c>
      <x:c r="L10" s="735">
        <x:v>0</x:v>
      </x:c>
      <x:c r="M10" s="735">
        <x:v>0</x:v>
      </x:c>
      <x:c r="N10" s="735">
        <x:v>0</x:v>
      </x:c>
      <x:c r="O10" s="735">
        <x:v>0</x:v>
      </x:c>
      <x:c r="P10" s="735">
        <x:v>0</x:v>
      </x:c>
      <x:c r="Q10" s="735">
        <x:v>0</x:v>
      </x:c>
      <x:c r="R10" s="21">
        <x:v>0</x:v>
      </x:c>
      <x:c r="S10" s="36">
        <x:f t="shared" ref="S10" si="8">R10</x:f>
        <x:v>0</x:v>
      </x:c>
      <x:c r="V10" s="36">
        <x:f t="shared" si="4"/>
        <x:v>0</x:v>
      </x:c>
      <x:c r="W10" s="36">
        <x:f>'RV(RS)'!W46</x:f>
        <x:v>0</x:v>
      </x:c>
      <x:c r="X10" s="36">
        <x:f>'RV(RS)'!X46</x:f>
        <x:v>0</x:v>
      </x:c>
      <x:c r="Y10" s="36">
        <x:f>'RV(RS)'!Y46</x:f>
        <x:v>0</x:v>
      </x:c>
      <x:c r="Z10" s="36">
        <x:f>'RV(RS)'!Z46</x:f>
        <x:v>0</x:v>
      </x:c>
      <x:c r="AA10" s="36">
        <x:f>'RV(RS)'!AA46</x:f>
        <x:v>0</x:v>
      </x:c>
      <x:c r="AB10" s="36">
        <x:f>'RV(RS)'!AB46</x:f>
        <x:v>0</x:v>
      </x:c>
      <x:c r="AC10" s="36">
        <x:f>'RV(RS)'!AC46</x:f>
        <x:v>0</x:v>
      </x:c>
      <x:c r="AD10" s="36">
        <x:f>'RV(RS)'!AD46</x:f>
        <x:v>0</x:v>
      </x:c>
      <x:c r="AE10" s="36">
        <x:f>'RV(RS)'!AE46</x:f>
        <x:v>0</x:v>
      </x:c>
      <x:c r="AF10" s="36">
        <x:f>'RV(RS)'!AF46</x:f>
        <x:v>0</x:v>
      </x:c>
      <x:c r="AG10" s="36">
        <x:f>'RV(RS)'!AG46</x:f>
        <x:v>0</x:v>
      </x:c>
      <x:c r="AH10" s="36">
        <x:f>'RV(RS)'!AH46</x:f>
        <x:v>0</x:v>
      </x:c>
      <x:c r="AI10" s="607"/>
      <x:c r="AJ10" s="608">
        <x:f t="shared" si="6"/>
        <x:v>0</x:v>
      </x:c>
      <x:c r="AK10" t="s">
        <x:v>37</x:v>
      </x:c>
    </x:row>
    <x:row r="11" spans="1:37">
      <x:c r="B11" s="20" t="s">
        <x:v>75</x:v>
      </x:c>
      <x:c r="C11" s="35">
        <x:v>615001</x:v>
      </x:c>
      <x:c r="G11" s="36">
        <x:f t="shared" si="2"/>
        <x:v>1143923263.4300001</x:v>
      </x:c>
      <x:c r="H11" s="21">
        <x:v>105980042.66</x:v>
      </x:c>
      <x:c r="I11" s="21">
        <x:v>69633017.960000008</x:v>
      </x:c>
      <x:c r="J11" s="735">
        <x:v>76572895.599999994</x:v>
      </x:c>
      <x:c r="K11" s="735">
        <x:v>36811709.799999982</x:v>
      </x:c>
      <x:c r="L11" s="735">
        <x:v>27523486.470000029</x:v>
      </x:c>
      <x:c r="M11" s="735">
        <x:v>53881368.519999981</x:v>
      </x:c>
      <x:c r="N11" s="735">
        <x:v>88257318.920000017</x:v>
      </x:c>
      <x:c r="O11" s="735">
        <x:v>133385950.30000001</x:v>
      </x:c>
      <x:c r="P11" s="735">
        <x:v>132296067.38999999</x:v>
      </x:c>
      <x:c r="Q11" s="735">
        <x:v>133170928.11000001</x:v>
      </x:c>
      <x:c r="R11" s="21">
        <x:v>143205238.85000002</x:v>
      </x:c>
      <x:c r="S11" s="36">
        <x:f t="shared" ref="S11" si="9">R11</x:f>
        <x:v>143205238.85000002</x:v>
      </x:c>
      <x:c r="V11" s="36">
        <x:f t="shared" si="4"/>
        <x:v>1417866000</x:v>
      </x:c>
      <x:c r="W11" s="36">
        <x:f>'RV(RS)'!W42</x:f>
        <x:v>119955600</x:v>
      </x:c>
      <x:c r="X11" s="36">
        <x:f>'RV(RS)'!X42</x:f>
        <x:v>139948200</x:v>
      </x:c>
      <x:c r="Y11" s="36">
        <x:f>'RV(RS)'!Y42</x:f>
        <x:v>166605000</x:v>
      </x:c>
      <x:c r="Z11" s="36">
        <x:f>'RV(RS)'!Z42</x:f>
        <x:v>153276600</x:v>
      </x:c>
      <x:c r="AA11" s="36">
        <x:f>'RV(RS)'!AA42</x:f>
        <x:v>159940800</x:v>
      </x:c>
      <x:c r="AB11" s="36">
        <x:f>'RV(RS)'!AB42</x:f>
        <x:v>153276600</x:v>
      </x:c>
      <x:c r="AC11" s="36">
        <x:f>'RV(RS)'!AC42</x:f>
        <x:v>111223200</x:v>
      </x:c>
      <x:c r="AD11" s="36">
        <x:f>'RV(RS)'!AD42</x:f>
        <x:v>65493000</x:v>
      </x:c>
      <x:c r="AE11" s="36">
        <x:f>'RV(RS)'!AE42</x:f>
        <x:v>89622000</x:v>
      </x:c>
      <x:c r="AF11" s="36">
        <x:f>'RV(RS)'!AF42</x:f>
        <x:v>93069000</x:v>
      </x:c>
      <x:c r="AG11" s="36">
        <x:f>'RV(RS)'!AG42</x:f>
        <x:v>79281000</x:v>
      </x:c>
      <x:c r="AH11" s="36">
        <x:f>'RV(RS)'!AH42</x:f>
        <x:v>86175000</x:v>
      </x:c>
      <x:c r="AI11" s="607"/>
      <x:c r="AJ11" s="608">
        <x:f t="shared" si="6"/>
        <x:v>1.2394764975306085</x:v>
      </x:c>
      <x:c r="AK11" t="s">
        <x:v>34</x:v>
      </x:c>
    </x:row>
    <x:row r="12" spans="1:37">
      <x:c r="B12" s="20" t="s">
        <x:v>76</x:v>
      </x:c>
      <x:c r="C12" s="35">
        <x:v>611000</x:v>
      </x:c>
      <x:c r="D12" s="21">
        <x:v>1207471.8</x:v>
      </x:c>
      <x:c r="G12" s="36">
        <x:f t="shared" ref="G12:G13" si="10">SUM(H12:S12)</x:f>
        <x:v>318201.64</x:v>
      </x:c>
      <x:c r="H12" s="21">
        <x:v>305205.76000000001</x:v>
      </x:c>
      <x:c r="I12" s="21">
        <x:v>0</x:v>
      </x:c>
      <x:c r="J12" s="735">
        <x:v>0</x:v>
      </x:c>
      <x:c r="K12" s="735">
        <x:v>9502.7099999999627</x:v>
      </x:c>
      <x:c r="L12" s="735">
        <x:v>0</x:v>
      </x:c>
      <x:c r="M12" s="735">
        <x:v>0</x:v>
      </x:c>
      <x:c r="N12" s="735">
        <x:v>0</x:v>
      </x:c>
      <x:c r="O12" s="735">
        <x:v>0</x:v>
      </x:c>
      <x:c r="P12" s="735">
        <x:v>0</x:v>
      </x:c>
      <x:c r="Q12" s="735">
        <x:v>3493.1700000000419</x:v>
      </x:c>
      <x:c r="R12" s="21">
        <x:v>0</x:v>
      </x:c>
      <x:c r="S12" s="36">
        <x:f t="shared" ref="S12" si="11">R12</x:f>
        <x:v>0</x:v>
      </x:c>
      <x:c r="V12" s="36">
        <x:f t="shared" ref="V12:V13" si="12">SUM(W12:AH12)</x:f>
        <x:v>0</x:v>
      </x:c>
      <x:c r="W12" s="36"/>
      <x:c r="X12" s="36"/>
      <x:c r="Y12" s="36"/>
      <x:c r="Z12" s="21"/>
      <x:c r="AA12" s="21"/>
      <x:c r="AB12" s="21"/>
      <x:c r="AC12" s="21"/>
      <x:c r="AD12" s="21"/>
      <x:c r="AE12" s="21"/>
      <x:c r="AF12" s="21"/>
      <x:c r="AG12" s="21"/>
      <x:c r="AH12" s="21"/>
      <x:c r="AI12" s="21"/>
      <x:c r="AJ12" s="608">
        <x:f t="shared" ref="AJ12:AJ13" si="13">V12/G12</x:f>
        <x:v>0</x:v>
      </x:c>
    </x:row>
    <x:row r="13" spans="1:37">
      <x:c r="B13" s="20" t="s">
        <x:v>1565</x:v>
      </x:c>
      <x:c r="C13" s="35">
        <x:v>613004</x:v>
      </x:c>
      <x:c r="D13" s="21">
        <x:v>1207471.8</x:v>
      </x:c>
      <x:c r="G13" s="36">
        <x:f t="shared" si="10"/>
        <x:v>4577418.2699999996</x:v>
      </x:c>
      <x:c r="H13" s="21">
        <x:v>0</x:v>
      </x:c>
      <x:c r="I13" s="21">
        <x:v>0</x:v>
      </x:c>
      <x:c r="J13" s="735">
        <x:v>0</x:v>
      </x:c>
      <x:c r="K13" s="735">
        <x:v>0</x:v>
      </x:c>
      <x:c r="L13" s="735">
        <x:v>0</x:v>
      </x:c>
      <x:c r="M13" s="735">
        <x:v>0</x:v>
      </x:c>
      <x:c r="N13" s="735">
        <x:v>0</x:v>
      </x:c>
      <x:c r="O13" s="735">
        <x:v>4577418.2699999996</x:v>
      </x:c>
      <x:c r="P13" s="735">
        <x:v>0</x:v>
      </x:c>
      <x:c r="Q13" s="735">
        <x:v>0</x:v>
      </x:c>
      <x:c r="R13" s="21">
        <x:v>0</x:v>
      </x:c>
      <x:c r="S13" s="36">
        <x:f t="shared" ref="S13" si="14">R13</x:f>
        <x:v>0</x:v>
      </x:c>
      <x:c r="V13" s="36">
        <x:f t="shared" si="12"/>
        <x:v>750354341.18710029</x:v>
      </x:c>
      <x:c r="W13" s="36">
        <x:f>'RV(RS)'!W22</x:f>
        <x:v>0</x:v>
      </x:c>
      <x:c r="X13" s="36">
        <x:f>'RV(RS)'!X22</x:f>
        <x:v>0</x:v>
      </x:c>
      <x:c r="Y13" s="36">
        <x:f>'RV(RS)'!Y22</x:f>
        <x:v>0</x:v>
      </x:c>
      <x:c r="Z13" s="36">
        <x:f>'RV(RS)'!Z22</x:f>
        <x:v>0</x:v>
      </x:c>
      <x:c r="AA13" s="36">
        <x:f>'RV(RS)'!AA22</x:f>
        <x:v>0</x:v>
      </x:c>
      <x:c r="AB13" s="36">
        <x:f>'RV(RS)'!AB22</x:f>
        <x:v>0</x:v>
      </x:c>
      <x:c r="AC13" s="36">
        <x:f>'RV(RS)'!AC22</x:f>
        <x:v>0</x:v>
      </x:c>
      <x:c r="AD13" s="36">
        <x:f>'RV(RS)'!AD22</x:f>
        <x:v>0</x:v>
      </x:c>
      <x:c r="AE13" s="36">
        <x:f>'RV(RS)'!AE22</x:f>
        <x:v>130496407.16297394</x:v>
      </x:c>
      <x:c r="AF13" s="36">
        <x:f>'RV(RS)'!AF22</x:f>
        <x:v>163120508.95371741</x:v>
      </x:c>
      <x:c r="AG13" s="36">
        <x:f>'RV(RS)'!AG22</x:f>
        <x:v>212056661.63983271</x:v>
      </x:c>
      <x:c r="AH13" s="36">
        <x:f>'RV(RS)'!AH22</x:f>
        <x:v>244680763.43057618</x:v>
      </x:c>
      <x:c r="AI13" s="21"/>
      <x:c r="AJ13" s="608">
        <x:f t="shared" si="13"/>
        <x:v>163.92522966600131</x:v>
      </x:c>
      <x:c r="AK13" t="s">
        <x:v>2404</x:v>
      </x:c>
    </x:row>
    <x:row r="14" spans="1:37">
      <x:c r="B14" s="20" t="s">
        <x:v>1566</x:v>
      </x:c>
      <x:c r="C14" s="35">
        <x:v>615002</x:v>
      </x:c>
      <x:c r="D14" s="21">
        <x:v>1207471.8</x:v>
      </x:c>
      <x:c r="G14" s="36">
        <x:f t="shared" si="2"/>
        <x:v>1671271.62</x:v>
      </x:c>
      <x:c r="H14" s="21">
        <x:v>0</x:v>
      </x:c>
      <x:c r="I14" s="21">
        <x:v>0</x:v>
      </x:c>
      <x:c r="J14" s="735">
        <x:v>0</x:v>
      </x:c>
      <x:c r="K14" s="735">
        <x:v>0</x:v>
      </x:c>
      <x:c r="L14" s="735">
        <x:v>0</x:v>
      </x:c>
      <x:c r="M14" s="735">
        <x:v>0</x:v>
      </x:c>
      <x:c r="N14" s="735">
        <x:v>0</x:v>
      </x:c>
      <x:c r="O14" s="735">
        <x:v>0</x:v>
      </x:c>
      <x:c r="P14" s="735">
        <x:v>470928.23</x:v>
      </x:c>
      <x:c r="Q14" s="735">
        <x:v>1200343.3900000001</x:v>
      </x:c>
      <x:c r="R14" s="21">
        <x:v>0</x:v>
      </x:c>
      <x:c r="S14" s="36">
        <x:f t="shared" ref="S14:S23" si="15">R14</x:f>
        <x:v>0</x:v>
      </x:c>
      <x:c r="V14" s="36">
        <x:f t="shared" si="4"/>
        <x:v>0</x:v>
      </x:c>
      <x:c r="W14" s="36"/>
      <x:c r="X14" s="36"/>
      <x:c r="Y14" s="36"/>
      <x:c r="Z14" s="21"/>
      <x:c r="AA14" s="21"/>
      <x:c r="AB14" s="21"/>
      <x:c r="AC14" s="21"/>
      <x:c r="AD14" s="21"/>
      <x:c r="AE14" s="21"/>
      <x:c r="AF14" s="21"/>
      <x:c r="AG14" s="21"/>
      <x:c r="AH14" s="21"/>
      <x:c r="AI14" s="21"/>
      <x:c r="AJ14" s="608">
        <x:f t="shared" si="6"/>
        <x:v>0</x:v>
      </x:c>
    </x:row>
    <x:row r="15" spans="1:37">
      <x:c r="A15" s="32" t="s">
        <x:v>253</x:v>
      </x:c>
      <x:c r="B15" s="32" t="s">
        <x:v>254</x:v>
      </x:c>
      <x:c r="C15" s="32"/>
      <x:c r="D15" s="33">
        <x:v>219131823.19</x:v>
      </x:c>
      <x:c r="E15" s="33"/>
      <x:c r="F15" s="33"/>
      <x:c r="G15" s="38">
        <x:f t="shared" si="2"/>
        <x:v>20958741.049999997</x:v>
      </x:c>
      <x:c r="H15" s="34">
        <x:v>4469122.84</x:v>
      </x:c>
      <x:c r="I15" s="34">
        <x:v>5714411.75</x:v>
      </x:c>
      <x:c r="J15" s="34">
        <x:v>4777239.5199999996</x:v>
      </x:c>
      <x:c r="K15" s="34">
        <x:v>0</x:v>
      </x:c>
      <x:c r="L15" s="34">
        <x:f t="shared" ref="L15:S15" si="16">SUM(L16:L18)</x:f>
        <x:v>0</x:v>
      </x:c>
      <x:c r="M15" s="34">
        <x:f t="shared" si="16"/>
        <x:v>0</x:v>
      </x:c>
      <x:c r="N15" s="34">
        <x:f t="shared" si="16"/>
        <x:v>0</x:v>
      </x:c>
      <x:c r="O15" s="34">
        <x:f t="shared" si="16"/>
        <x:v>0</x:v>
      </x:c>
      <x:c r="P15" s="34">
        <x:f t="shared" si="16"/>
        <x:v>0</x:v>
      </x:c>
      <x:c r="Q15" s="34">
        <x:f t="shared" si="16"/>
        <x:v>314591.78000000119</x:v>
      </x:c>
      <x:c r="R15" s="34">
        <x:f t="shared" si="16"/>
        <x:v>2841687.5799999982</x:v>
      </x:c>
      <x:c r="S15" s="34">
        <x:f t="shared" si="16"/>
        <x:v>2841687.5799999982</x:v>
      </x:c>
      <x:c r="V15" s="38">
        <x:f t="shared" si="4"/>
        <x:v>0</x:v>
      </x:c>
      <x:c r="W15" s="38">
        <x:f>SUM(W16:W18)</x:f>
        <x:v>0</x:v>
      </x:c>
      <x:c r="X15" s="38">
        <x:f t="shared" ref="X15:AH15" si="17">SUM(X16:X18)</x:f>
        <x:v>0</x:v>
      </x:c>
      <x:c r="Y15" s="38">
        <x:f t="shared" si="17"/>
        <x:v>0</x:v>
      </x:c>
      <x:c r="Z15" s="38">
        <x:f t="shared" si="17"/>
        <x:v>0</x:v>
      </x:c>
      <x:c r="AA15" s="38">
        <x:f t="shared" si="17"/>
        <x:v>0</x:v>
      </x:c>
      <x:c r="AB15" s="38">
        <x:f t="shared" si="17"/>
        <x:v>0</x:v>
      </x:c>
      <x:c r="AC15" s="38">
        <x:f t="shared" si="17"/>
        <x:v>0</x:v>
      </x:c>
      <x:c r="AD15" s="38">
        <x:f t="shared" si="17"/>
        <x:v>0</x:v>
      </x:c>
      <x:c r="AE15" s="38">
        <x:f t="shared" si="17"/>
        <x:v>0</x:v>
      </x:c>
      <x:c r="AF15" s="38">
        <x:f t="shared" si="17"/>
        <x:v>0</x:v>
      </x:c>
      <x:c r="AG15" s="38">
        <x:f t="shared" si="17"/>
        <x:v>0</x:v>
      </x:c>
      <x:c r="AH15" s="38">
        <x:f t="shared" si="17"/>
        <x:v>0</x:v>
      </x:c>
      <x:c r="AI15" s="609"/>
      <x:c r="AJ15" s="606">
        <x:f t="shared" si="6"/>
        <x:v>0</x:v>
      </x:c>
      <x:c r="AK15" t="s">
        <x:v>37</x:v>
      </x:c>
    </x:row>
    <x:row r="16" spans="1:37">
      <x:c r="B16" s="20" t="s">
        <x:v>255</x:v>
      </x:c>
      <x:c r="C16" s="35">
        <x:v>605000</x:v>
      </x:c>
      <x:c r="D16" s="21">
        <x:v>0</x:v>
      </x:c>
      <x:c r="G16" s="36">
        <x:f t="shared" si="2"/>
        <x:v>0</x:v>
      </x:c>
      <x:c r="H16" s="21">
        <x:v>0</x:v>
      </x:c>
      <x:c r="I16" s="21">
        <x:v>0</x:v>
      </x:c>
      <x:c r="J16" s="735">
        <x:v>0</x:v>
      </x:c>
      <x:c r="K16" s="735">
        <x:v>0</x:v>
      </x:c>
      <x:c r="L16" s="735">
        <x:v>0</x:v>
      </x:c>
      <x:c r="M16" s="735">
        <x:v>0</x:v>
      </x:c>
      <x:c r="N16" s="735">
        <x:v>0</x:v>
      </x:c>
      <x:c r="O16" s="735">
        <x:v>0</x:v>
      </x:c>
      <x:c r="P16" s="735">
        <x:v>0</x:v>
      </x:c>
      <x:c r="Q16" s="735">
        <x:f t="shared" ref="Q16:Q17" si="18">T16-SUM(H16:P16)</x:f>
        <x:v>0</x:v>
      </x:c>
      <x:c r="R16" s="21">
        <x:v>0</x:v>
      </x:c>
      <x:c r="S16" s="36">
        <x:f t="shared" si="15"/>
        <x:v>0</x:v>
      </x:c>
      <x:c r="V16" s="36">
        <x:f t="shared" si="4"/>
        <x:v>0</x:v>
      </x:c>
      <x:c r="W16" s="36"/>
      <x:c r="X16" s="36"/>
      <x:c r="Y16" s="36"/>
      <x:c r="Z16" s="21"/>
      <x:c r="AA16" s="21"/>
      <x:c r="AB16" s="21"/>
      <x:c r="AC16" s="21"/>
      <x:c r="AD16" s="21"/>
      <x:c r="AE16" s="21"/>
      <x:c r="AF16" s="21"/>
      <x:c r="AG16" s="21"/>
      <x:c r="AH16" s="21"/>
      <x:c r="AI16" s="21"/>
      <x:c r="AJ16" s="608"/>
    </x:row>
    <x:row r="17" spans="1:38">
      <x:c r="B17" s="20" t="s">
        <x:v>255</x:v>
      </x:c>
      <x:c r="C17" s="39" t="s">
        <x:v>77</x:v>
      </x:c>
      <x:c r="G17" s="36">
        <x:f t="shared" si="2"/>
        <x:v>0</x:v>
      </x:c>
      <x:c r="H17" s="21">
        <x:v>0</x:v>
      </x:c>
      <x:c r="I17" s="21">
        <x:v>0</x:v>
      </x:c>
      <x:c r="J17" s="735">
        <x:v>0</x:v>
      </x:c>
      <x:c r="K17" s="735">
        <x:v>0</x:v>
      </x:c>
      <x:c r="L17" s="735">
        <x:v>0</x:v>
      </x:c>
      <x:c r="M17" s="735">
        <x:v>0</x:v>
      </x:c>
      <x:c r="N17" s="735">
        <x:v>0</x:v>
      </x:c>
      <x:c r="O17" s="735">
        <x:v>0</x:v>
      </x:c>
      <x:c r="P17" s="735">
        <x:v>0</x:v>
      </x:c>
      <x:c r="Q17" s="735">
        <x:f t="shared" si="18"/>
        <x:v>0</x:v>
      </x:c>
      <x:c r="R17" s="21">
        <x:v>0</x:v>
      </x:c>
      <x:c r="S17" s="36">
        <x:f t="shared" si="15"/>
        <x:v>0</x:v>
      </x:c>
      <x:c r="V17" s="36">
        <x:f t="shared" si="4"/>
        <x:v>0</x:v>
      </x:c>
      <x:c r="W17" s="36"/>
      <x:c r="X17" s="36"/>
      <x:c r="Y17" s="36"/>
      <x:c r="Z17" s="21"/>
      <x:c r="AA17" s="21"/>
      <x:c r="AB17" s="21"/>
      <x:c r="AC17" s="21"/>
      <x:c r="AD17" s="21"/>
      <x:c r="AE17" s="21"/>
      <x:c r="AF17" s="21"/>
      <x:c r="AG17" s="21"/>
      <x:c r="AH17" s="21"/>
      <x:c r="AI17" s="21"/>
      <x:c r="AJ17" s="608"/>
    </x:row>
    <x:row r="18" spans="1:38">
      <x:c r="B18" s="20" t="s">
        <x:v>256</x:v>
      </x:c>
      <x:c r="C18" s="35">
        <x:v>605901</x:v>
      </x:c>
      <x:c r="D18" s="21">
        <x:v>212311843.06999999</x:v>
      </x:c>
      <x:c r="G18" s="36">
        <x:f t="shared" si="2"/>
        <x:v>20958741.049999997</x:v>
      </x:c>
      <x:c r="H18" s="21">
        <x:v>4469122.84</x:v>
      </x:c>
      <x:c r="I18" s="21">
        <x:v>5714411.75</x:v>
      </x:c>
      <x:c r="J18" s="735">
        <x:v>4777239.5199999996</x:v>
      </x:c>
      <x:c r="K18" s="735">
        <x:v>0</x:v>
      </x:c>
      <x:c r="L18" s="735">
        <x:v>0</x:v>
      </x:c>
      <x:c r="M18" s="735">
        <x:v>0</x:v>
      </x:c>
      <x:c r="N18" s="735">
        <x:v>0</x:v>
      </x:c>
      <x:c r="O18" s="735">
        <x:v>0</x:v>
      </x:c>
      <x:c r="P18" s="735">
        <x:v>0</x:v>
      </x:c>
      <x:c r="Q18" s="735">
        <x:v>314591.78000000119</x:v>
      </x:c>
      <x:c r="R18" s="21">
        <x:v>2841687.5799999982</x:v>
      </x:c>
      <x:c r="S18" s="36">
        <x:f t="shared" si="15"/>
        <x:v>2841687.5799999982</x:v>
      </x:c>
      <x:c r="V18" s="36">
        <x:f t="shared" si="4"/>
        <x:v>0</x:v>
      </x:c>
      <x:c r="W18" s="36">
        <x:f>'RV(RS)'!W50</x:f>
        <x:v>0</x:v>
      </x:c>
      <x:c r="X18" s="36">
        <x:f>'RV(RS)'!X50</x:f>
        <x:v>0</x:v>
      </x:c>
      <x:c r="Y18" s="36">
        <x:f>'RV(RS)'!Y50</x:f>
        <x:v>0</x:v>
      </x:c>
      <x:c r="Z18" s="36">
        <x:f>'RV(RS)'!Z50</x:f>
        <x:v>0</x:v>
      </x:c>
      <x:c r="AA18" s="36">
        <x:f>'RV(RS)'!AA50</x:f>
        <x:v>0</x:v>
      </x:c>
      <x:c r="AB18" s="36">
        <x:f>'RV(RS)'!AB50</x:f>
        <x:v>0</x:v>
      </x:c>
      <x:c r="AC18" s="36">
        <x:f>'RV(RS)'!AC50</x:f>
        <x:v>0</x:v>
      </x:c>
      <x:c r="AD18" s="36">
        <x:f>'RV(RS)'!AD50</x:f>
        <x:v>0</x:v>
      </x:c>
      <x:c r="AE18" s="36">
        <x:f>'RV(RS)'!AE50</x:f>
        <x:v>0</x:v>
      </x:c>
      <x:c r="AF18" s="36">
        <x:f>'RV(RS)'!AF50</x:f>
        <x:v>0</x:v>
      </x:c>
      <x:c r="AG18" s="36">
        <x:f>'RV(RS)'!AG50</x:f>
        <x:v>0</x:v>
      </x:c>
      <x:c r="AH18" s="36">
        <x:f>'RV(RS)'!AH50</x:f>
        <x:v>0</x:v>
      </x:c>
      <x:c r="AI18" s="607"/>
      <x:c r="AJ18" s="608">
        <x:f t="shared" si="6"/>
        <x:v>0</x:v>
      </x:c>
    </x:row>
    <x:row r="19" spans="1:38">
      <x:c r="A19" s="32" t="s">
        <x:v>257</x:v>
      </x:c>
      <x:c r="B19" s="32" t="s">
        <x:v>78</x:v>
      </x:c>
      <x:c r="C19" s="32"/>
      <x:c r="D19" s="33">
        <x:v>265493212.40000004</x:v>
      </x:c>
      <x:c r="E19" s="33"/>
      <x:c r="F19" s="33"/>
      <x:c r="G19" s="38">
        <x:f t="shared" si="2"/>
        <x:v>16203925.109999999</x:v>
      </x:c>
      <x:c r="H19" s="34">
        <x:v>40645</x:v>
      </x:c>
      <x:c r="I19" s="34">
        <x:v>278788.44</x:v>
      </x:c>
      <x:c r="J19" s="34">
        <x:v>77615</x:v>
      </x:c>
      <x:c r="K19" s="34">
        <x:v>80717.06</x:v>
      </x:c>
      <x:c r="L19" s="34">
        <x:f t="shared" ref="L19:S19" si="19">SUM(L20:L23)</x:f>
        <x:v>7088342.54</x:v>
      </x:c>
      <x:c r="M19" s="34">
        <x:f t="shared" si="19"/>
        <x:v>216491.19999999995</x:v>
      </x:c>
      <x:c r="N19" s="34">
        <x:f t="shared" si="19"/>
        <x:v>244062.80000000005</x:v>
      </x:c>
      <x:c r="O19" s="34">
        <x:f t="shared" si="19"/>
        <x:v>6708472.9500000002</x:v>
      </x:c>
      <x:c r="P19" s="34">
        <x:f t="shared" si="19"/>
        <x:v>207478.54000000004</x:v>
      </x:c>
      <x:c r="Q19" s="34">
        <x:f t="shared" si="19"/>
        <x:v>62170</x:v>
      </x:c>
      <x:c r="R19" s="34">
        <x:f t="shared" si="19"/>
        <x:v>599570.78999999911</x:v>
      </x:c>
      <x:c r="S19" s="34">
        <x:f t="shared" si="19"/>
        <x:v>599570.78999999911</x:v>
      </x:c>
      <x:c r="V19" s="38">
        <x:f t="shared" si="4"/>
        <x:v>0</x:v>
      </x:c>
      <x:c r="W19" s="38">
        <x:f>SUM(W20:W23)</x:f>
        <x:v>0</x:v>
      </x:c>
      <x:c r="X19" s="38">
        <x:f t="shared" ref="X19:AH19" si="20">SUM(X20:X23)</x:f>
        <x:v>0</x:v>
      </x:c>
      <x:c r="Y19" s="38">
        <x:f t="shared" si="20"/>
        <x:v>0</x:v>
      </x:c>
      <x:c r="Z19" s="38">
        <x:f t="shared" si="20"/>
        <x:v>0</x:v>
      </x:c>
      <x:c r="AA19" s="38">
        <x:f t="shared" si="20"/>
        <x:v>0</x:v>
      </x:c>
      <x:c r="AB19" s="38">
        <x:f t="shared" si="20"/>
        <x:v>0</x:v>
      </x:c>
      <x:c r="AC19" s="38">
        <x:f t="shared" si="20"/>
        <x:v>0</x:v>
      </x:c>
      <x:c r="AD19" s="38">
        <x:f t="shared" si="20"/>
        <x:v>0</x:v>
      </x:c>
      <x:c r="AE19" s="38">
        <x:f t="shared" si="20"/>
        <x:v>0</x:v>
      </x:c>
      <x:c r="AF19" s="38">
        <x:f t="shared" si="20"/>
        <x:v>0</x:v>
      </x:c>
      <x:c r="AG19" s="38">
        <x:f t="shared" si="20"/>
        <x:v>0</x:v>
      </x:c>
      <x:c r="AH19" s="38">
        <x:f t="shared" si="20"/>
        <x:v>0</x:v>
      </x:c>
      <x:c r="AI19" s="609"/>
      <x:c r="AJ19" s="606">
        <x:f t="shared" si="6"/>
        <x:v>0</x:v>
      </x:c>
    </x:row>
    <x:row r="20" spans="1:38">
      <x:c r="A20" s="20" t="s">
        <x:v>79</x:v>
      </x:c>
      <x:c r="B20" s="20" t="s">
        <x:v>80</x:v>
      </x:c>
      <x:c r="C20" s="35">
        <x:v>613100</x:v>
      </x:c>
      <x:c r="D20" s="21">
        <x:v>172911331.61000001</x:v>
      </x:c>
      <x:c r="G20" s="36">
        <x:f t="shared" si="2"/>
        <x:v>104755.67</x:v>
      </x:c>
      <x:c r="H20" s="21">
        <x:v>0</x:v>
      </x:c>
      <x:c r="I20" s="21">
        <x:v>43424.18</x:v>
      </x:c>
      <x:c r="J20" s="735">
        <x:v>0</x:v>
      </x:c>
      <x:c r="K20" s="735">
        <x:v>30747.060000000005</x:v>
      </x:c>
      <x:c r="L20" s="735">
        <x:v>0</x:v>
      </x:c>
      <x:c r="M20" s="735">
        <x:v>0</x:v>
      </x:c>
      <x:c r="N20" s="735">
        <x:v>0</x:v>
      </x:c>
      <x:c r="O20" s="735">
        <x:v>30584.429999999993</x:v>
      </x:c>
      <x:c r="P20" s="735">
        <x:v>0</x:v>
      </x:c>
      <x:c r="Q20" s="735">
        <x:v>0</x:v>
      </x:c>
      <x:c r="R20" s="21">
        <x:v>0</x:v>
      </x:c>
      <x:c r="S20" s="36">
        <x:f t="shared" si="15"/>
        <x:v>0</x:v>
      </x:c>
      <x:c r="V20" s="36">
        <x:f t="shared" si="4"/>
        <x:v>0</x:v>
      </x:c>
      <x:c r="W20" s="36"/>
      <x:c r="X20" s="36"/>
      <x:c r="Y20" s="36"/>
      <x:c r="Z20" s="21"/>
      <x:c r="AA20" s="21"/>
      <x:c r="AB20" s="21"/>
      <x:c r="AC20" s="21"/>
      <x:c r="AD20" s="21"/>
      <x:c r="AE20" s="21"/>
      <x:c r="AF20" s="21"/>
      <x:c r="AG20" s="21"/>
      <x:c r="AH20" s="21"/>
      <x:c r="AI20" s="21"/>
      <x:c r="AJ20" s="608"/>
    </x:row>
    <x:row r="21" spans="1:38">
      <x:c r="A21" s="20" t="s">
        <x:v>81</x:v>
      </x:c>
      <x:c r="B21" s="20" t="s">
        <x:v>82</x:v>
      </x:c>
      <x:c r="C21" s="35" t="s">
        <x:v>258</x:v>
      </x:c>
      <x:c r="D21" s="21">
        <x:v>2589065.33</x:v>
      </x:c>
      <x:c r="G21" s="36">
        <x:f t="shared" si="2"/>
        <x:v>0</x:v>
      </x:c>
      <x:c r="H21" s="21">
        <x:v>0</x:v>
      </x:c>
      <x:c r="I21" s="21">
        <x:v>0</x:v>
      </x:c>
      <x:c r="J21" s="735">
        <x:v>0</x:v>
      </x:c>
      <x:c r="K21" s="21">
        <x:v>0</x:v>
      </x:c>
      <x:c r="L21" s="735">
        <x:v>0</x:v>
      </x:c>
      <x:c r="M21" s="735">
        <x:v>0</x:v>
      </x:c>
      <x:c r="N21" s="735">
        <x:v>0</x:v>
      </x:c>
      <x:c r="O21" s="735">
        <x:v>0</x:v>
      </x:c>
      <x:c r="P21" s="735">
        <x:v>0</x:v>
      </x:c>
      <x:c r="Q21" s="735">
        <x:v>0</x:v>
      </x:c>
      <x:c r="R21" s="21">
        <x:v>0</x:v>
      </x:c>
      <x:c r="S21" s="36">
        <x:f t="shared" si="15"/>
        <x:v>0</x:v>
      </x:c>
      <x:c r="V21" s="36">
        <x:f t="shared" si="4"/>
        <x:v>0</x:v>
      </x:c>
      <x:c r="W21" s="36"/>
      <x:c r="X21" s="36"/>
      <x:c r="Y21" s="36"/>
      <x:c r="Z21" s="21"/>
      <x:c r="AA21" s="21"/>
      <x:c r="AB21" s="21"/>
      <x:c r="AC21" s="21"/>
      <x:c r="AD21" s="21"/>
      <x:c r="AE21" s="21"/>
      <x:c r="AF21" s="21"/>
      <x:c r="AG21" s="21"/>
      <x:c r="AH21" s="21"/>
      <x:c r="AI21" s="21"/>
      <x:c r="AJ21" s="608"/>
    </x:row>
    <x:row r="22" spans="1:38">
      <x:c r="A22" s="20" t="s">
        <x:v>81</x:v>
      </x:c>
      <x:c r="B22" s="20" t="s">
        <x:v>82</x:v>
      </x:c>
      <x:c r="C22" s="35">
        <x:v>659000</x:v>
      </x:c>
      <x:c r="D22" s="21">
        <x:v>2589065.33</x:v>
      </x:c>
      <x:c r="G22" s="36">
        <x:f t="shared" si="2"/>
        <x:v>9062601.8999999985</x:v>
      </x:c>
      <x:c r="H22" s="21">
        <x:v>40645</x:v>
      </x:c>
      <x:c r="I22" s="21">
        <x:v>235364.26</x:v>
      </x:c>
      <x:c r="J22" s="735">
        <x:v>77615</x:v>
      </x:c>
      <x:c r="K22" s="21">
        <x:v>49970</x:v>
      </x:c>
      <x:c r="L22" s="735">
        <x:v>51775</x:v>
      </x:c>
      <x:c r="M22" s="735">
        <x:v>216491.19999999995</x:v>
      </x:c>
      <x:c r="N22" s="735">
        <x:v>244062.80000000005</x:v>
      </x:c>
      <x:c r="O22" s="735">
        <x:v>6677888.5200000005</x:v>
      </x:c>
      <x:c r="P22" s="735">
        <x:v>207478.54000000004</x:v>
      </x:c>
      <x:c r="Q22" s="735">
        <x:v>62170</x:v>
      </x:c>
      <x:c r="R22" s="21">
        <x:v>599570.78999999911</x:v>
      </x:c>
      <x:c r="S22" s="36">
        <x:f t="shared" si="15"/>
        <x:v>599570.78999999911</x:v>
      </x:c>
      <x:c r="V22" s="36">
        <x:f t="shared" si="4"/>
        <x:v>0</x:v>
      </x:c>
      <x:c r="W22" s="36"/>
      <x:c r="X22" s="36"/>
      <x:c r="Y22" s="36"/>
      <x:c r="Z22" s="21"/>
      <x:c r="AA22" s="21"/>
      <x:c r="AB22" s="21"/>
      <x:c r="AC22" s="21"/>
      <x:c r="AD22" s="21"/>
      <x:c r="AE22" s="21"/>
      <x:c r="AF22" s="21"/>
      <x:c r="AG22" s="21"/>
      <x:c r="AH22" s="21"/>
      <x:c r="AI22" s="21"/>
      <x:c r="AJ22" s="608"/>
    </x:row>
    <x:row r="23" spans="1:38">
      <x:c r="A23" s="20" t="s">
        <x:v>83</x:v>
      </x:c>
      <x:c r="B23" s="20" t="s">
        <x:v>84</x:v>
      </x:c>
      <x:c r="C23" s="35">
        <x:v>649000</x:v>
      </x:c>
      <x:c r="D23" s="21">
        <x:v>89992815.459999993</x:v>
      </x:c>
      <x:c r="G23" s="36">
        <x:f>SUM(H23:S23)</x:f>
        <x:v>7036567.54</x:v>
      </x:c>
      <x:c r="H23" s="21">
        <x:v>0</x:v>
      </x:c>
      <x:c r="I23" s="21">
        <x:v>0</x:v>
      </x:c>
      <x:c r="J23" s="735">
        <x:v>0</x:v>
      </x:c>
      <x:c r="K23" s="21">
        <x:v>0</x:v>
      </x:c>
      <x:c r="L23" s="735">
        <x:v>7036567.54</x:v>
      </x:c>
      <x:c r="M23" s="735">
        <x:v>0</x:v>
      </x:c>
      <x:c r="N23" s="735">
        <x:v>0</x:v>
      </x:c>
      <x:c r="O23" s="735">
        <x:v>0</x:v>
      </x:c>
      <x:c r="P23" s="735">
        <x:v>0</x:v>
      </x:c>
      <x:c r="Q23" s="735">
        <x:v>0</x:v>
      </x:c>
      <x:c r="R23" s="21">
        <x:v>0</x:v>
      </x:c>
      <x:c r="S23" s="36">
        <x:f t="shared" si="15"/>
        <x:v>0</x:v>
      </x:c>
      <x:c r="V23" s="36">
        <x:f t="shared" si="4"/>
        <x:v>0</x:v>
      </x:c>
      <x:c r="W23" s="36"/>
      <x:c r="X23" s="36"/>
      <x:c r="Y23" s="36"/>
      <x:c r="Z23" s="21"/>
      <x:c r="AA23" s="21"/>
      <x:c r="AB23" s="21"/>
      <x:c r="AC23" s="21"/>
      <x:c r="AD23" s="21"/>
      <x:c r="AE23" s="21"/>
      <x:c r="AF23" s="21"/>
      <x:c r="AG23" s="21"/>
      <x:c r="AH23" s="21"/>
      <x:c r="AI23" s="21"/>
      <x:c r="AJ23" s="608"/>
    </x:row>
    <x:row r="24" spans="1:38">
      <x:c r="A24" s="29" t="s">
        <x:v>85</x:v>
      </x:c>
      <x:c r="B24" s="29" t="s">
        <x:v>86</x:v>
      </x:c>
      <x:c r="C24" s="29"/>
      <x:c r="D24" s="30">
        <x:v>3397717452.775423</x:v>
      </x:c>
      <x:c r="E24" s="30"/>
      <x:c r="F24" s="30"/>
      <x:c r="G24" s="40">
        <x:f t="shared" si="2"/>
        <x:v>2761526157.5017357</x:v>
      </x:c>
      <x:c r="H24" s="31">
        <x:v>278720331.7818414</x:v>
      </x:c>
      <x:c r="I24" s="31">
        <x:v>202716816.19357735</x:v>
      </x:c>
      <x:c r="J24" s="31">
        <x:v>227049574.359193</x:v>
      </x:c>
      <x:c r="K24" s="31">
        <x:v>168270584.2463119</x:v>
      </x:c>
      <x:c r="L24" s="31">
        <x:f t="shared" ref="L24:S24" si="21">+L25+L33+L39</x:f>
        <x:v>159042963.18010071</x:v>
      </x:c>
      <x:c r="M24" s="31">
        <x:f t="shared" si="21"/>
        <x:v>184129892.74721956</x:v>
      </x:c>
      <x:c r="N24" s="31">
        <x:f t="shared" si="21"/>
        <x:v>238311695.76670325</x:v>
      </x:c>
      <x:c r="O24" s="31">
        <x:f t="shared" si="21"/>
        <x:v>256729729.97047719</x:v>
      </x:c>
      <x:c r="P24" s="31">
        <x:f t="shared" si="21"/>
        <x:v>257408644.14296174</x:v>
      </x:c>
      <x:c r="Q24" s="31">
        <x:f t="shared" si="21"/>
        <x:v>256556201.26131868</x:v>
      </x:c>
      <x:c r="R24" s="31">
        <x:f t="shared" si="21"/>
        <x:v>266736978.02411297</x:v>
      </x:c>
      <x:c r="S24" s="31">
        <x:f t="shared" si="21"/>
        <x:v>265852745.82791761</x:v>
      </x:c>
      <x:c r="V24" s="40">
        <x:f t="shared" si="4"/>
        <x:v>3816460203.2719541</x:v>
      </x:c>
      <x:c r="W24" s="40">
        <x:f>W25+W33+W39</x:f>
        <x:v>283813099.67942935</x:v>
      </x:c>
      <x:c r="X24" s="40">
        <x:f t="shared" ref="X24:AH24" si="22">X25+X33+X39</x:f>
        <x:v>307196352.08117616</x:v>
      </x:c>
      <x:c r="Y24" s="40">
        <x:f t="shared" si="22"/>
        <x:v>335514573.37309575</x:v>
      </x:c>
      <x:c r="Z24" s="40">
        <x:f t="shared" si="22"/>
        <x:v>323721033.19230527</x:v>
      </x:c>
      <x:c r="AA24" s="40">
        <x:f t="shared" si="22"/>
        <x:v>330423399.29071206</x:v>
      </x:c>
      <x:c r="AB24" s="40">
        <x:f t="shared" si="22"/>
        <x:v>340243366.86676526</x:v>
      </x:c>
      <x:c r="AC24" s="40">
        <x:f t="shared" si="22"/>
        <x:v>262942973.53049818</x:v>
      </x:c>
      <x:c r="AD24" s="40">
        <x:f t="shared" si="22"/>
        <x:v>236616294.56229472</x:v>
      </x:c>
      <x:c r="AE24" s="40">
        <x:f t="shared" si="22"/>
        <x:v>317608922.34042972</x:v>
      </x:c>
      <x:c r="AF24" s="40">
        <x:f t="shared" si="22"/>
        <x:v>351060809.65438133</x:v>
      </x:c>
      <x:c r="AG24" s="40">
        <x:f t="shared" si="22"/>
        <x:v>347919372.53291148</x:v>
      </x:c>
      <x:c r="AH24" s="40">
        <x:f t="shared" si="22"/>
        <x:v>379400006.16795504</x:v>
      </x:c>
      <x:c r="AI24" s="609"/>
      <x:c r="AJ24" s="606">
        <x:f t="shared" si="6"/>
        <x:v>1.3820112450879638</x:v>
      </x:c>
    </x:row>
    <x:row r="25" spans="1:38">
      <x:c r="A25" s="41" t="s">
        <x:v>259</x:v>
      </x:c>
      <x:c r="B25" s="41" t="s">
        <x:v>260</x:v>
      </x:c>
      <x:c r="C25" s="41"/>
      <x:c r="D25" s="33">
        <x:v>3026646031.1868601</x:v>
      </x:c>
      <x:c r="E25" s="33"/>
      <x:c r="F25" s="33"/>
      <x:c r="G25" s="42">
        <x:f>SUM(H25:S25)</x:f>
        <x:v>2746547626.1705742</x:v>
      </x:c>
      <x:c r="H25" s="43">
        <x:f t="shared" ref="H25:S25" si="23">+H26+H27+H28-H29-H32-H30-H31</x:f>
        <x:v>274717975.76667845</x:v>
      </x:c>
      <x:c r="I25" s="43">
        <x:f t="shared" si="23"/>
        <x:v>197515734.41123441</x:v>
      </x:c>
      <x:c r="J25" s="43">
        <x:f t="shared" si="23"/>
        <x:v>222726845.5557543</x:v>
      </x:c>
      <x:c r="K25" s="43">
        <x:f t="shared" si="23"/>
        <x:v>168239986.1085079</x:v>
      </x:c>
      <x:c r="L25" s="43">
        <x:f t="shared" si="23"/>
        <x:v>159042969.29689857</x:v>
      </x:c>
      <x:c r="M25" s="43">
        <x:f t="shared" si="23"/>
        <x:v>184130863.6363385</x:v>
      </x:c>
      <x:c r="N25" s="43">
        <x:f t="shared" si="23"/>
        <x:v>238312424.9741334</x:v>
      </x:c>
      <x:c r="O25" s="43">
        <x:f t="shared" si="23"/>
        <x:v>256700112.97536963</x:v>
      </x:c>
      <x:c r="P25" s="43">
        <x:f t="shared" si="23"/>
        <x:v>257409485.16035047</x:v>
      </x:c>
      <x:c r="Q25" s="43">
        <x:f t="shared" si="23"/>
        <x:v>256429023.72406021</x:v>
      </x:c>
      <x:c r="R25" s="43">
        <x:f t="shared" si="23"/>
        <x:v>265469019.8087219</x:v>
      </x:c>
      <x:c r="S25" s="43">
        <x:f t="shared" si="23"/>
        <x:v>265853184.75252652</x:v>
      </x:c>
      <x:c r="T25" s="394">
        <x:f>G24/G6</x:f>
        <x:v>1.1769445664457823</x:v>
      </x:c>
      <x:c r="V25" s="42">
        <x:f t="shared" si="4"/>
        <x:v>3816460203.2719541</x:v>
      </x:c>
      <x:c r="W25" s="42">
        <x:f>W26+W27-W32</x:f>
        <x:v>283813099.67942935</x:v>
      </x:c>
      <x:c r="X25" s="42">
        <x:f t="shared" ref="X25:AH25" si="24">X26+X27-X32</x:f>
        <x:v>307196352.08117616</x:v>
      </x:c>
      <x:c r="Y25" s="42">
        <x:f t="shared" si="24"/>
        <x:v>335514573.37309575</x:v>
      </x:c>
      <x:c r="Z25" s="42">
        <x:f t="shared" si="24"/>
        <x:v>323721033.19230527</x:v>
      </x:c>
      <x:c r="AA25" s="42">
        <x:f t="shared" si="24"/>
        <x:v>330423399.29071206</x:v>
      </x:c>
      <x:c r="AB25" s="42">
        <x:f t="shared" si="24"/>
        <x:v>340243366.86676526</x:v>
      </x:c>
      <x:c r="AC25" s="42">
        <x:f t="shared" si="24"/>
        <x:v>262942973.53049818</x:v>
      </x:c>
      <x:c r="AD25" s="42">
        <x:f t="shared" si="24"/>
        <x:v>236616294.56229472</x:v>
      </x:c>
      <x:c r="AE25" s="42">
        <x:f t="shared" si="24"/>
        <x:v>317608922.34042972</x:v>
      </x:c>
      <x:c r="AF25" s="42">
        <x:f t="shared" si="24"/>
        <x:v>351060809.65438133</x:v>
      </x:c>
      <x:c r="AG25" s="42">
        <x:f t="shared" si="24"/>
        <x:v>347919372.53291148</x:v>
      </x:c>
      <x:c r="AH25" s="42">
        <x:f t="shared" si="24"/>
        <x:v>379400006.16795504</x:v>
      </x:c>
      <x:c r="AI25" s="607"/>
      <x:c r="AJ25" s="608">
        <x:f t="shared" si="6"/>
        <x:v>1.3895481610829103</x:v>
      </x:c>
      <x:c r="AK25" t="s">
        <x:v>798</x:v>
      </x:c>
      <x:c r="AL25" s="394">
        <x:f>SUM(W6:AH6)/SUM(W24:AH24)</x:f>
        <x:v>1.0071831410403922</x:v>
      </x:c>
    </x:row>
    <x:row r="26" spans="1:38">
      <x:c r="A26" s="44" t="s">
        <x:v>261</x:v>
      </x:c>
      <x:c r="B26" s="44" t="s">
        <x:v>262</x:v>
      </x:c>
      <x:c r="C26" s="44"/>
      <x:c r="D26" s="21">
        <x:v>447672625.1284247</x:v>
      </x:c>
      <x:c r="G26" s="45">
        <x:f>H26</x:f>
        <x:v>99150685.182139933</x:v>
      </x:c>
      <x:c r="H26" s="46">
        <x:v>99150685.182139933</x:v>
      </x:c>
      <x:c r="I26" s="46">
        <x:v>58269676.622710861</x:v>
      </x:c>
      <x:c r="J26" s="46">
        <x:v>85277617.377021044</x:v>
      </x:c>
      <x:c r="K26" s="46">
        <x:v>84523969.923207745</x:v>
      </x:c>
      <x:c r="L26" s="46">
        <x:f>K32</x:f>
        <x:v>138178398.49436548</x:v>
      </x:c>
      <x:c r="M26" s="46">
        <x:v>195137983.29323044</x:v>
      </x:c>
      <x:c r="N26" s="46">
        <x:v>232426095.94859937</x:v>
      </x:c>
      <x:c r="O26" s="46">
        <x:v>189055853.35319218</x:v>
      </x:c>
      <x:c r="P26" s="46">
        <x:f>O32</x:f>
        <x:v>169156924.85501778</x:v>
      </x:c>
      <x:c r="Q26" s="46">
        <x:v>107586894.12206784</x:v>
      </x:c>
      <x:c r="R26" s="46">
        <x:v>109841762.53263876</x:v>
      </x:c>
      <x:c r="S26" s="46"/>
      <x:c r="V26" s="45">
        <x:f t="shared" si="4"/>
        <x:v>0</x:v>
      </x:c>
      <x:c r="W26" s="45"/>
      <x:c r="X26" s="45"/>
      <x:c r="Y26" s="45"/>
      <x:c r="Z26" s="45"/>
      <x:c r="AA26" s="45"/>
      <x:c r="AB26" s="45"/>
      <x:c r="AC26" s="45"/>
      <x:c r="AD26" s="45"/>
      <x:c r="AE26" s="45"/>
      <x:c r="AF26" s="45"/>
      <x:c r="AG26" s="45"/>
      <x:c r="AH26" s="45"/>
      <x:c r="AI26" s="616"/>
      <x:c r="AJ26" s="617">
        <x:f>V24/V6</x:f>
        <x:v>0.99286808848590113</x:v>
      </x:c>
    </x:row>
    <x:row r="27" spans="1:38">
      <x:c r="A27" s="44" t="s">
        <x:v>263</x:v>
      </x:c>
      <x:c r="B27" s="44" t="s">
        <x:v>264</x:v>
      </x:c>
      <x:c r="C27" s="44"/>
      <x:c r="D27" s="21">
        <x:v>2814802177.0205531</x:v>
      </x:c>
      <x:c r="G27" s="36">
        <x:f t="shared" si="2"/>
        <x:v>2731236535.7681074</x:v>
      </x:c>
      <x:c r="H27" s="21">
        <x:v>233836967.2072494</x:v>
      </x:c>
      <x:c r="I27" s="21">
        <x:v>225195329.18716937</x:v>
      </x:c>
      <x:c r="J27" s="735">
        <x:v>222166171.67680448</x:v>
      </x:c>
      <x:c r="K27" s="735">
        <x:v>222115775.08181727</x:v>
      </x:c>
      <x:c r="L27" s="735">
        <x:v>216013807.16233885</x:v>
      </x:c>
      <x:c r="M27" s="735">
        <x:v>221582903.95566988</x:v>
      </x:c>
      <x:c r="N27" s="735">
        <x:v>195022592.17390251</x:v>
      </x:c>
      <x:c r="O27" s="735">
        <x:v>236841457.09164405</x:v>
      </x:c>
      <x:c r="P27" s="735">
        <x:v>196376442.97349834</x:v>
      </x:c>
      <x:c r="Q27" s="735">
        <x:v>258664522.82072115</x:v>
      </x:c>
      <x:c r="R27" s="21">
        <x:v>237567381.68476582</x:v>
      </x:c>
      <x:c r="S27" s="21">
        <x:v>265853184.75252652</x:v>
      </x:c>
      <x:c r="V27" s="36">
        <x:f t="shared" si="4"/>
        <x:v>3816460203.2719541</x:v>
      </x:c>
      <x:c r="W27" s="217">
        <x:f>'MC2026(RS)'!W36</x:f>
        <x:v>283813099.67942935</x:v>
      </x:c>
      <x:c r="X27" s="217">
        <x:f>'MC2026(RS)'!X36</x:f>
        <x:v>307196352.08117616</x:v>
      </x:c>
      <x:c r="Y27" s="217">
        <x:f>'MC2026(RS)'!Y36</x:f>
        <x:v>335514573.37309575</x:v>
      </x:c>
      <x:c r="Z27" s="384">
        <x:f>'MC2026(RS)'!Z36</x:f>
        <x:v>323721033.19230527</x:v>
      </x:c>
      <x:c r="AA27" s="384">
        <x:f>'MC2026(RS)'!AA36</x:f>
        <x:v>330423399.29071206</x:v>
      </x:c>
      <x:c r="AB27" s="384">
        <x:f>'MC2026(RS)'!AB36</x:f>
        <x:v>340243366.86676526</x:v>
      </x:c>
      <x:c r="AC27" s="384">
        <x:f>'MC2026(RS)'!AC36</x:f>
        <x:v>262942973.53049818</x:v>
      </x:c>
      <x:c r="AD27" s="384">
        <x:f>'MC2026(RS)'!AD36</x:f>
        <x:v>236616294.56229472</x:v>
      </x:c>
      <x:c r="AE27" s="384">
        <x:f>'MC2026(RS)'!AE36</x:f>
        <x:v>317608922.34042972</x:v>
      </x:c>
      <x:c r="AF27" s="384">
        <x:f>'MC2026(RS)'!AF36</x:f>
        <x:v>351060809.65438133</x:v>
      </x:c>
      <x:c r="AG27" s="384">
        <x:f>'MC2026(RS)'!AG36</x:f>
        <x:v>347919372.53291148</x:v>
      </x:c>
      <x:c r="AH27" s="384">
        <x:f>'MC2026(RS)'!AH36</x:f>
        <x:v>379400006.16795504</x:v>
      </x:c>
      <x:c r="AI27" s="618"/>
      <x:c r="AJ27" s="608"/>
    </x:row>
    <x:row r="28" spans="1:38">
      <x:c r="A28" s="44" t="s">
        <x:v>265</x:v>
      </x:c>
      <x:c r="B28" s="44" t="s">
        <x:v>266</x:v>
      </x:c>
      <x:c r="C28" s="44"/>
      <x:c r="D28" s="21">
        <x:v>0</x:v>
      </x:c>
      <x:c r="G28" s="36">
        <x:f t="shared" si="2"/>
        <x:v>0</x:v>
      </x:c>
      <x:c r="H28" s="21">
        <x:v>0</x:v>
      </x:c>
      <x:c r="I28" s="21">
        <x:v>0</x:v>
      </x:c>
      <x:c r="J28" s="735">
        <x:v>0</x:v>
      </x:c>
      <x:c r="K28" s="735">
        <x:v>0</x:v>
      </x:c>
      <x:c r="L28" s="735">
        <x:v>0</x:v>
      </x:c>
      <x:c r="M28" s="735">
        <x:v>0</x:v>
      </x:c>
      <x:c r="N28" s="735">
        <x:v>0</x:v>
      </x:c>
      <x:c r="O28" s="735">
        <x:v>0</x:v>
      </x:c>
      <x:c r="P28" s="735">
        <x:v>0</x:v>
      </x:c>
      <x:c r="Q28" s="735">
        <x:v>0</x:v>
      </x:c>
      <x:c r="R28" s="21">
        <x:v>0</x:v>
      </x:c>
      <x:c r="S28" s="21"/>
      <x:c r="V28" s="36">
        <x:f t="shared" si="4"/>
        <x:v>0</x:v>
      </x:c>
      <x:c r="W28" s="36"/>
      <x:c r="X28" s="36"/>
      <x:c r="Y28" s="36"/>
      <x:c r="Z28" s="21"/>
      <x:c r="AA28" s="21"/>
      <x:c r="AB28" s="21"/>
      <x:c r="AC28" s="21"/>
      <x:c r="AD28" s="21"/>
      <x:c r="AE28" s="21"/>
      <x:c r="AF28" s="21"/>
      <x:c r="AG28" s="21"/>
      <x:c r="AH28" s="21"/>
      <x:c r="AI28" s="21"/>
      <x:c r="AJ28" s="608"/>
    </x:row>
    <x:row r="29" spans="1:38">
      <x:c r="A29" s="44" t="s">
        <x:v>267</x:v>
      </x:c>
      <x:c r="B29" s="44" t="s">
        <x:v>268</x:v>
      </x:c>
      <x:c r="C29" s="44"/>
      <x:c r="D29" s="21">
        <x:v>5392745.5916320859</x:v>
      </x:c>
      <x:c r="G29" s="36">
        <x:f t="shared" si="2"/>
        <x:v>1892537.085908487</x:v>
      </x:c>
      <x:c r="H29" s="21">
        <x:v>0</x:v>
      </x:c>
      <x:c r="I29" s="21">
        <x:v>671654.02162481158</x:v>
      </x:c>
      <x:c r="J29" s="735">
        <x:v>192973.57486341137</x:v>
      </x:c>
      <x:c r="K29" s="735">
        <x:v>221360.40215167357</x:v>
      </x:c>
      <x:c r="L29" s="735">
        <x:v>11253.066575318342</x:v>
      </x:c>
      <x:c r="M29" s="735">
        <x:v>163927.66396240611</x:v>
      </x:c>
      <x:c r="N29" s="735">
        <x:v>80409.795176268788</x:v>
      </x:c>
      <x:c r="O29" s="735">
        <x:v>40272.614448834676</x:v>
      </x:c>
      <x:c r="P29" s="735">
        <x:v>536988.54609780759</x:v>
      </x:c>
      <x:c r="Q29" s="735">
        <x:v>-19369.313909982797</x:v>
      </x:c>
      <x:c r="R29" s="21">
        <x:v>-6933.2850820622407</x:v>
      </x:c>
      <x:c r="S29" s="21"/>
      <x:c r="V29" s="36">
        <x:f t="shared" si="4"/>
        <x:v>0</x:v>
      </x:c>
      <x:c r="W29" s="36"/>
      <x:c r="X29" s="36"/>
      <x:c r="Y29" s="36"/>
      <x:c r="Z29" s="21"/>
      <x:c r="AA29" s="21"/>
      <x:c r="AB29" s="21"/>
      <x:c r="AC29" s="21"/>
      <x:c r="AD29" s="21"/>
      <x:c r="AE29" s="21"/>
      <x:c r="AF29" s="21"/>
      <x:c r="AG29" s="21"/>
      <x:c r="AH29" s="21"/>
      <x:c r="AI29" s="21"/>
      <x:c r="AJ29" s="608"/>
    </x:row>
    <x:row r="30" spans="1:38">
      <x:c r="A30" s="44" t="s">
        <x:v>269</x:v>
      </x:c>
      <x:c r="B30" s="44" t="s">
        <x:v>270</x:v>
      </x:c>
      <x:c r="C30" s="44"/>
      <x:c r="D30" s="21">
        <x:v>0</x:v>
      </x:c>
      <x:c r="G30" s="36">
        <x:f t="shared" si="2"/>
        <x:v>0</x:v>
      </x:c>
      <x:c r="H30" s="21">
        <x:v>0</x:v>
      </x:c>
      <x:c r="I30" s="21">
        <x:v>0</x:v>
      </x:c>
      <x:c r="J30" s="735">
        <x:v>0</x:v>
      </x:c>
      <x:c r="K30" s="735">
        <x:v>0</x:v>
      </x:c>
      <x:c r="L30" s="735">
        <x:v>0</x:v>
      </x:c>
      <x:c r="M30" s="735">
        <x:v>0</x:v>
      </x:c>
      <x:c r="N30" s="735">
        <x:v>0</x:v>
      </x:c>
      <x:c r="O30" s="735">
        <x:v>0</x:v>
      </x:c>
      <x:c r="P30" s="735">
        <x:v>0</x:v>
      </x:c>
      <x:c r="Q30" s="735">
        <x:v>0</x:v>
      </x:c>
      <x:c r="R30" s="21">
        <x:v>0</x:v>
      </x:c>
      <x:c r="S30" s="21"/>
      <x:c r="V30" s="36">
        <x:f t="shared" si="4"/>
        <x:v>0</x:v>
      </x:c>
      <x:c r="W30" s="36"/>
      <x:c r="X30" s="36"/>
      <x:c r="Y30" s="36"/>
      <x:c r="Z30" s="21"/>
      <x:c r="AA30" s="21"/>
      <x:c r="AB30" s="21"/>
      <x:c r="AC30" s="21"/>
      <x:c r="AD30" s="21"/>
      <x:c r="AE30" s="21"/>
      <x:c r="AF30" s="21"/>
      <x:c r="AG30" s="21"/>
      <x:c r="AH30" s="21"/>
      <x:c r="AI30" s="21"/>
      <x:c r="AJ30" s="608"/>
    </x:row>
    <x:row r="31" spans="1:38">
      <x:c r="A31" s="44" t="s">
        <x:v>271</x:v>
      </x:c>
      <x:c r="B31" s="44" t="s">
        <x:v>272</x:v>
      </x:c>
      <x:c r="C31" s="44"/>
      <x:c r="D31" s="21">
        <x:v>0</x:v>
      </x:c>
      <x:c r="G31" s="36">
        <x:f t="shared" si="2"/>
        <x:v>0</x:v>
      </x:c>
      <x:c r="H31" s="21">
        <x:v>0</x:v>
      </x:c>
      <x:c r="I31" s="21">
        <x:v>0</x:v>
      </x:c>
      <x:c r="J31" s="735">
        <x:v>0</x:v>
      </x:c>
      <x:c r="K31" s="735">
        <x:v>0</x:v>
      </x:c>
      <x:c r="L31" s="735">
        <x:v>0</x:v>
      </x:c>
      <x:c r="M31" s="735">
        <x:v>0</x:v>
      </x:c>
      <x:c r="N31" s="735">
        <x:v>0</x:v>
      </x:c>
      <x:c r="O31" s="735">
        <x:v>0</x:v>
      </x:c>
      <x:c r="P31" s="735">
        <x:v>0</x:v>
      </x:c>
      <x:c r="Q31" s="735">
        <x:v>0</x:v>
      </x:c>
      <x:c r="R31" s="21">
        <x:v>0</x:v>
      </x:c>
      <x:c r="S31" s="21"/>
      <x:c r="V31" s="36">
        <x:f t="shared" si="4"/>
        <x:v>0</x:v>
      </x:c>
      <x:c r="W31" s="36"/>
      <x:c r="X31" s="36"/>
      <x:c r="Y31" s="36"/>
      <x:c r="Z31" s="21"/>
      <x:c r="AA31" s="21"/>
      <x:c r="AB31" s="21"/>
      <x:c r="AC31" s="21"/>
      <x:c r="AD31" s="21"/>
      <x:c r="AE31" s="21"/>
      <x:c r="AF31" s="21"/>
      <x:c r="AG31" s="21"/>
      <x:c r="AH31" s="21"/>
      <x:c r="AI31" s="21"/>
      <x:c r="AJ31" s="608"/>
    </x:row>
    <x:row r="32" spans="1:38">
      <x:c r="A32" s="47" t="s">
        <x:v>273</x:v>
      </x:c>
      <x:c r="B32" s="47" t="s">
        <x:v>274</x:v>
      </x:c>
      <x:c r="C32" s="47"/>
      <x:c r="D32" s="25">
        <x:v>230436025.37048599</x:v>
      </x:c>
      <x:c r="E32" s="25"/>
      <x:c r="F32" s="25"/>
      <x:c r="G32" s="48">
        <x:v>257931291.56969142</x:v>
      </x:c>
      <x:c r="H32" s="736">
        <x:v>58269676.622710861</x:v>
      </x:c>
      <x:c r="I32" s="737">
        <x:v>85277617.377021044</x:v>
      </x:c>
      <x:c r="J32" s="738">
        <x:v>84523969.923207745</x:v>
      </x:c>
      <x:c r="K32" s="46">
        <x:v>138178398.49436548</x:v>
      </x:c>
      <x:c r="L32" s="46">
        <x:v>195137983.29323044</x:v>
      </x:c>
      <x:c r="M32" s="46">
        <x:v>232426095.94859937</x:v>
      </x:c>
      <x:c r="N32" s="46">
        <x:v>189055853.35319218</x:v>
      </x:c>
      <x:c r="O32" s="46">
        <x:v>169156924.85501778</x:v>
      </x:c>
      <x:c r="P32" s="46">
        <x:v>107586894.12206784</x:v>
      </x:c>
      <x:c r="Q32" s="46">
        <x:v>109841762.53263876</x:v>
      </x:c>
      <x:c r="R32" s="49">
        <x:v>81947057.693764761</x:v>
      </x:c>
      <x:c r="S32" s="49"/>
      <x:c r="V32" s="48"/>
      <x:c r="W32" s="48"/>
      <x:c r="X32" s="48"/>
      <x:c r="Y32" s="48"/>
      <x:c r="Z32" s="48"/>
      <x:c r="AA32" s="48"/>
      <x:c r="AB32" s="48"/>
      <x:c r="AC32" s="48"/>
      <x:c r="AD32" s="48"/>
      <x:c r="AE32" s="48"/>
      <x:c r="AF32" s="48"/>
      <x:c r="AG32" s="48"/>
      <x:c r="AH32" s="48"/>
      <x:c r="AI32" s="619"/>
      <x:c r="AJ32" s="620">
        <x:f t="shared" si="6"/>
        <x:v>0</x:v>
      </x:c>
    </x:row>
    <x:row r="33" spans="1:40">
      <x:c r="A33" s="41" t="s">
        <x:v>275</x:v>
      </x:c>
      <x:c r="B33" s="41" t="s">
        <x:v>276</x:v>
      </x:c>
      <x:c r="C33" s="41"/>
      <x:c r="D33" s="33">
        <x:v>203562153.81892455</x:v>
      </x:c>
      <x:c r="E33" s="33"/>
      <x:c r="F33" s="33"/>
      <x:c r="G33" s="43">
        <x:f t="shared" si="2"/>
        <x:v>14882892.119866312</x:v>
      </x:c>
      <x:c r="H33" s="34">
        <x:v>4002356.0151629671</x:v>
      </x:c>
      <x:c r="I33" s="34">
        <x:v>5161336.5751376674</x:v>
      </x:c>
      <x:c r="J33" s="34">
        <x:v>4323048.3895656765</x:v>
      </x:c>
      <x:c r="K33" s="34">
        <x:v>0</x:v>
      </x:c>
      <x:c r="L33" s="34">
        <x:f t="shared" ref="L33:R33" si="25">+L34+L35+L36-L37-L38</x:f>
        <x:v>0</x:v>
      </x:c>
      <x:c r="M33" s="34">
        <x:f t="shared" si="25"/>
        <x:v>0</x:v>
      </x:c>
      <x:c r="N33" s="34">
        <x:f t="shared" si="25"/>
        <x:v>0</x:v>
      </x:c>
      <x:c r="O33" s="34">
        <x:f t="shared" si="25"/>
        <x:v>0</x:v>
      </x:c>
      <x:c r="P33" s="34">
        <x:f t="shared" si="25"/>
        <x:v>0</x:v>
      </x:c>
      <x:c r="Q33" s="34">
        <x:f t="shared" si="25"/>
        <x:v>127754</x:v>
      </x:c>
      <x:c r="R33" s="34">
        <x:f t="shared" si="25"/>
        <x:v>1268397.1400000006</x:v>
      </x:c>
      <x:c r="S33" s="43">
        <x:v>0</x:v>
      </x:c>
      <x:c r="T33" s="394">
        <x:f>SUM(H15:S15)/SUM(H33:S33)</x:f>
        <x:v>1.4082438333355509</x:v>
      </x:c>
      <x:c r="V33" s="43">
        <x:f t="shared" si="4"/>
        <x:v>0</x:v>
      </x:c>
      <x:c r="W33" s="43">
        <x:f>W35</x:f>
        <x:v>0</x:v>
      </x:c>
      <x:c r="X33" s="43">
        <x:f t="shared" ref="X33:AH33" si="26">X35</x:f>
        <x:v>0</x:v>
      </x:c>
      <x:c r="Y33" s="43">
        <x:f t="shared" si="26"/>
        <x:v>0</x:v>
      </x:c>
      <x:c r="Z33" s="43">
        <x:f t="shared" si="26"/>
        <x:v>0</x:v>
      </x:c>
      <x:c r="AA33" s="43">
        <x:f t="shared" si="26"/>
        <x:v>0</x:v>
      </x:c>
      <x:c r="AB33" s="43">
        <x:f t="shared" si="26"/>
        <x:v>0</x:v>
      </x:c>
      <x:c r="AC33" s="43">
        <x:f t="shared" si="26"/>
        <x:v>0</x:v>
      </x:c>
      <x:c r="AD33" s="43">
        <x:f t="shared" si="26"/>
        <x:v>0</x:v>
      </x:c>
      <x:c r="AE33" s="43">
        <x:f t="shared" si="26"/>
        <x:v>0</x:v>
      </x:c>
      <x:c r="AF33" s="43">
        <x:f t="shared" si="26"/>
        <x:v>0</x:v>
      </x:c>
      <x:c r="AG33" s="43">
        <x:f t="shared" si="26"/>
        <x:v>0</x:v>
      </x:c>
      <x:c r="AH33" s="43">
        <x:f t="shared" si="26"/>
        <x:v>0</x:v>
      </x:c>
      <x:c r="AI33" s="21"/>
      <x:c r="AJ33" s="608">
        <x:f t="shared" si="6"/>
        <x:v>0</x:v>
      </x:c>
      <x:c r="AK33" t="s">
        <x:v>799</x:v>
      </x:c>
      <x:c r="AL33" s="394" t="e">
        <x:f>SUM(W15:AH15)/SUM(W33:AH33)</x:f>
        <x:v>#DIV/0!</x:v>
      </x:c>
    </x:row>
    <x:row r="34" spans="1:40">
      <x:c r="A34" s="44" t="s">
        <x:v>277</x:v>
      </x:c>
      <x:c r="B34" s="44" t="s">
        <x:v>278</x:v>
      </x:c>
      <x:c r="C34" s="44"/>
      <x:c r="D34" s="21">
        <x:v>40703216.92972412</x:v>
      </x:c>
      <x:c r="G34" s="45">
        <x:f t="shared" si="2"/>
        <x:v>411463330.19825649</x:v>
      </x:c>
      <x:c r="H34" s="46">
        <x:v>45507653.913246177</x:v>
      </x:c>
      <x:c r="I34" s="46">
        <x:v>41505297.89808321</x:v>
      </x:c>
      <x:c r="J34" s="46">
        <x:v>36343961.322945543</x:v>
      </x:c>
      <x:c r="K34" s="46">
        <x:v>32020912.933379866</x:v>
      </x:c>
      <x:c r="L34" s="46">
        <x:v>32020912.933379866</x:v>
      </x:c>
      <x:c r="M34" s="46">
        <x:v>32009227.313888822</x:v>
      </x:c>
      <x:c r="N34" s="46">
        <x:v>32009227.313888822</x:v>
      </x:c>
      <x:c r="O34" s="46">
        <x:v>32009227.313888822</x:v>
      </x:c>
      <x:c r="P34" s="46">
        <x:v>32009227.313888822</x:v>
      </x:c>
      <x:c r="Q34" s="46">
        <x:v>32009227.313888822</x:v>
      </x:c>
      <x:c r="R34" s="46">
        <x:v>32009227.313888822</x:v>
      </x:c>
      <x:c r="S34" s="46">
        <x:f>R34</x:f>
        <x:v>32009227.313888822</x:v>
      </x:c>
      <x:c r="V34" s="45">
        <x:f t="shared" si="4"/>
        <x:v>0</x:v>
      </x:c>
      <x:c r="W34" s="45"/>
      <x:c r="X34" s="45"/>
      <x:c r="Y34" s="45"/>
      <x:c r="Z34" s="46"/>
      <x:c r="AA34" s="46"/>
      <x:c r="AB34" s="46"/>
      <x:c r="AC34" s="46"/>
      <x:c r="AD34" s="46"/>
      <x:c r="AE34" s="46"/>
      <x:c r="AF34" s="46"/>
      <x:c r="AG34" s="46"/>
      <x:c r="AH34" s="46"/>
      <x:c r="AI34" s="616"/>
      <x:c r="AJ34" s="617">
        <x:f t="shared" si="6"/>
        <x:v>0</x:v>
      </x:c>
    </x:row>
    <x:row r="35" spans="1:40">
      <x:c r="A35" s="44" t="s">
        <x:v>279</x:v>
      </x:c>
      <x:c r="B35" s="44" t="s">
        <x:v>280</x:v>
      </x:c>
      <x:c r="C35" s="44"/>
      <x:c r="D35" s="21">
        <x:v>215998219.05000001</x:v>
      </x:c>
      <x:c r="G35" s="36">
        <x:f t="shared" si="2"/>
        <x:v>1396151.14</x:v>
      </x:c>
      <x:c r="H35" s="21">
        <x:v>0</x:v>
      </x:c>
      <x:c r="I35" s="21">
        <x:v>0</x:v>
      </x:c>
      <x:c r="J35" s="735">
        <x:v>0</x:v>
      </x:c>
      <x:c r="K35" s="735">
        <x:v>0</x:v>
      </x:c>
      <x:c r="L35" s="735">
        <x:v>0</x:v>
      </x:c>
      <x:c r="M35" s="735">
        <x:v>0</x:v>
      </x:c>
      <x:c r="N35" s="735">
        <x:v>0</x:v>
      </x:c>
      <x:c r="O35" s="735">
        <x:v>0</x:v>
      </x:c>
      <x:c r="P35" s="735">
        <x:v>0</x:v>
      </x:c>
      <x:c r="Q35" s="735">
        <x:v>127754</x:v>
      </x:c>
      <x:c r="R35" s="21">
        <x:v>1268397.1399999999</x:v>
      </x:c>
      <x:c r="S35" s="21"/>
      <x:c r="V35" s="36">
        <x:f t="shared" si="4"/>
        <x:v>0</x:v>
      </x:c>
      <x:c r="W35" s="217">
        <x:f>RMC!K50</x:f>
        <x:v>0</x:v>
      </x:c>
      <x:c r="X35" s="217">
        <x:f>RMC!L50</x:f>
        <x:v>0</x:v>
      </x:c>
      <x:c r="Y35" s="217">
        <x:f>RMC!M50</x:f>
        <x:v>0</x:v>
      </x:c>
      <x:c r="Z35" s="384">
        <x:f>RMC!N50</x:f>
        <x:v>0</x:v>
      </x:c>
      <x:c r="AA35" s="384">
        <x:f>RMC!O50</x:f>
        <x:v>0</x:v>
      </x:c>
      <x:c r="AB35" s="384">
        <x:f>RMC!P50</x:f>
        <x:v>0</x:v>
      </x:c>
      <x:c r="AC35" s="384">
        <x:f>RMC!Q50</x:f>
        <x:v>0</x:v>
      </x:c>
      <x:c r="AD35" s="384">
        <x:f>RMC!R50</x:f>
        <x:v>0</x:v>
      </x:c>
      <x:c r="AE35" s="384">
        <x:f>RMC!S50</x:f>
        <x:v>0</x:v>
      </x:c>
      <x:c r="AF35" s="384">
        <x:f>RMC!T50</x:f>
        <x:v>0</x:v>
      </x:c>
      <x:c r="AG35" s="384">
        <x:f>RMC!U50</x:f>
        <x:v>0</x:v>
      </x:c>
      <x:c r="AH35" s="384">
        <x:f>RMC!V50</x:f>
        <x:v>0</x:v>
      </x:c>
      <x:c r="AI35" s="618"/>
      <x:c r="AJ35" s="608"/>
    </x:row>
    <x:row r="36" spans="1:40">
      <x:c r="A36" s="44" t="s">
        <x:v>265</x:v>
      </x:c>
      <x:c r="B36" s="44" t="s">
        <x:v>266</x:v>
      </x:c>
      <x:c r="C36" s="44"/>
      <x:c r="D36" s="21">
        <x:v>0</x:v>
      </x:c>
      <x:c r="G36" s="36">
        <x:f t="shared" si="2"/>
        <x:v>0</x:v>
      </x:c>
      <x:c r="H36" s="21">
        <x:v>0</x:v>
      </x:c>
      <x:c r="I36" s="21">
        <x:v>0</x:v>
      </x:c>
      <x:c r="J36" s="735">
        <x:v>0</x:v>
      </x:c>
      <x:c r="K36" s="735">
        <x:v>0</x:v>
      </x:c>
      <x:c r="L36" s="735">
        <x:v>0</x:v>
      </x:c>
      <x:c r="M36" s="735">
        <x:v>0</x:v>
      </x:c>
      <x:c r="N36" s="735">
        <x:v>0</x:v>
      </x:c>
      <x:c r="O36" s="735">
        <x:v>0</x:v>
      </x:c>
      <x:c r="P36" s="735">
        <x:v>0</x:v>
      </x:c>
      <x:c r="Q36" s="735">
        <x:v>0</x:v>
      </x:c>
      <x:c r="R36" s="21">
        <x:v>0</x:v>
      </x:c>
      <x:c r="S36" s="21"/>
      <x:c r="V36" s="36">
        <x:f t="shared" si="4"/>
        <x:v>0</x:v>
      </x:c>
      <x:c r="W36" s="36"/>
      <x:c r="X36" s="36"/>
      <x:c r="Y36" s="36"/>
      <x:c r="Z36" s="21"/>
      <x:c r="AA36" s="21"/>
      <x:c r="AB36" s="21"/>
      <x:c r="AC36" s="21"/>
      <x:c r="AD36" s="21"/>
      <x:c r="AE36" s="21"/>
      <x:c r="AF36" s="21"/>
      <x:c r="AG36" s="21"/>
      <x:c r="AH36" s="21"/>
      <x:c r="AI36" s="21"/>
      <x:c r="AJ36" s="608"/>
    </x:row>
    <x:row r="37" spans="1:40">
      <x:c r="A37" s="44" t="s">
        <x:v>267</x:v>
      </x:c>
      <x:c r="B37" s="44" t="s">
        <x:v>268</x:v>
      </x:c>
      <x:c r="C37" s="44"/>
      <x:c r="D37" s="21">
        <x:v>179525.2468933241</x:v>
      </x:c>
      <x:c r="G37" s="36">
        <x:f t="shared" si="2"/>
        <x:v>11685.619491045107</x:v>
      </x:c>
      <x:c r="H37" s="21">
        <x:v>0</x:v>
      </x:c>
      <x:c r="I37" s="21">
        <x:v>0</x:v>
      </x:c>
      <x:c r="J37" s="735">
        <x:v>0</x:v>
      </x:c>
      <x:c r="K37" s="735">
        <x:v>0</x:v>
      </x:c>
      <x:c r="L37" s="735">
        <x:v>11685.619491045107</x:v>
      </x:c>
      <x:c r="M37" s="735">
        <x:v>0</x:v>
      </x:c>
      <x:c r="N37" s="735">
        <x:v>0</x:v>
      </x:c>
      <x:c r="O37" s="735">
        <x:v>0</x:v>
      </x:c>
      <x:c r="P37" s="735">
        <x:v>0</x:v>
      </x:c>
      <x:c r="Q37" s="735">
        <x:v>0</x:v>
      </x:c>
      <x:c r="R37" s="21">
        <x:v>0</x:v>
      </x:c>
      <x:c r="S37" s="21"/>
      <x:c r="V37" s="36">
        <x:f t="shared" si="4"/>
        <x:v>0</x:v>
      </x:c>
      <x:c r="W37" s="36"/>
      <x:c r="X37" s="36"/>
      <x:c r="Y37" s="36"/>
      <x:c r="Z37" s="21"/>
      <x:c r="AA37" s="21"/>
      <x:c r="AB37" s="21"/>
      <x:c r="AC37" s="21"/>
      <x:c r="AD37" s="21"/>
      <x:c r="AE37" s="21"/>
      <x:c r="AF37" s="21"/>
      <x:c r="AG37" s="21"/>
      <x:c r="AH37" s="21"/>
      <x:c r="AI37" s="21"/>
      <x:c r="AJ37" s="608"/>
    </x:row>
    <x:row r="38" spans="1:40">
      <x:c r="A38" s="47" t="s">
        <x:v>281</x:v>
      </x:c>
      <x:c r="B38" s="47" t="s">
        <x:v>282</x:v>
      </x:c>
      <x:c r="C38" s="47"/>
      <x:c r="D38" s="25">
        <x:v>52959756.913906276</x:v>
      </x:c>
      <x:c r="E38" s="25"/>
      <x:c r="F38" s="25"/>
      <x:c r="G38" s="48">
        <x:f t="shared" si="2"/>
        <x:v>397964903.59889913</x:v>
      </x:c>
      <x:c r="H38" s="739">
        <x:v>41505297.89808321</x:v>
      </x:c>
      <x:c r="I38" s="740">
        <x:v>36343961.322945543</x:v>
      </x:c>
      <x:c r="J38" s="46">
        <x:v>32020912.933379866</x:v>
      </x:c>
      <x:c r="K38" s="46">
        <x:v>32020912.933379866</x:v>
      </x:c>
      <x:c r="L38" s="46">
        <x:v>32009227.313888822</x:v>
      </x:c>
      <x:c r="M38" s="46">
        <x:v>32009227.313888822</x:v>
      </x:c>
      <x:c r="N38" s="46">
        <x:v>32009227.313888822</x:v>
      </x:c>
      <x:c r="O38" s="46">
        <x:v>32009227.313888822</x:v>
      </x:c>
      <x:c r="P38" s="46">
        <x:v>32009227.313888822</x:v>
      </x:c>
      <x:c r="Q38" s="46">
        <x:v>32009227.313888822</x:v>
      </x:c>
      <x:c r="R38" s="49">
        <x:v>32009227.313888822</x:v>
      </x:c>
      <x:c r="S38" s="49">
        <x:f>R38</x:f>
        <x:v>32009227.313888822</x:v>
      </x:c>
      <x:c r="V38" s="48">
        <x:f t="shared" si="4"/>
        <x:v>0</x:v>
      </x:c>
      <x:c r="W38" s="48"/>
      <x:c r="X38" s="48"/>
      <x:c r="Y38" s="48"/>
      <x:c r="Z38" s="49"/>
      <x:c r="AA38" s="49"/>
      <x:c r="AB38" s="49"/>
      <x:c r="AC38" s="49"/>
      <x:c r="AD38" s="49"/>
      <x:c r="AE38" s="49"/>
      <x:c r="AF38" s="49"/>
      <x:c r="AG38" s="49"/>
      <x:c r="AH38" s="49"/>
      <x:c r="AI38" s="619"/>
      <x:c r="AJ38" s="620">
        <x:f t="shared" si="6"/>
        <x:v>0</x:v>
      </x:c>
    </x:row>
    <x:row r="39" spans="1:40">
      <x:c r="A39" s="41" t="s">
        <x:v>283</x:v>
      </x:c>
      <x:c r="B39" s="41" t="s">
        <x:v>284</x:v>
      </x:c>
      <x:c r="C39" s="41"/>
      <x:c r="D39" s="33">
        <x:v>167509267.76963848</x:v>
      </x:c>
      <x:c r="E39" s="33"/>
      <x:c r="F39" s="33"/>
      <x:c r="G39" s="42">
        <x:f t="shared" si="2"/>
        <x:v>95639.211294823384</x:v>
      </x:c>
      <x:c r="H39" s="43">
        <x:v>0</x:v>
      </x:c>
      <x:c r="I39" s="43">
        <x:v>39745.207205276864</x:v>
      </x:c>
      <x:c r="J39" s="43">
        <x:v>-319.58612698159413</x:v>
      </x:c>
      <x:c r="K39" s="43">
        <x:v>30598.137804009282</x:v>
      </x:c>
      <x:c r="L39" s="43">
        <x:f t="shared" ref="L39:S39" si="27">SUM(L40:L42)</x:f>
        <x:v>-6.1167978656158084</x:v>
      </x:c>
      <x:c r="M39" s="43">
        <x:f t="shared" si="27"/>
        <x:v>-970.88911892913166</x:v>
      </x:c>
      <x:c r="N39" s="43">
        <x:f t="shared" si="27"/>
        <x:v>-729.20743014775508</x:v>
      </x:c>
      <x:c r="O39" s="43">
        <x:f t="shared" si="27"/>
        <x:v>29616.995107549606</x:v>
      </x:c>
      <x:c r="P39" s="43">
        <x:f t="shared" si="27"/>
        <x:v>-841.01738872136048</x:v>
      </x:c>
      <x:c r="Q39" s="43">
        <x:f t="shared" si="27"/>
        <x:v>-576.4627415229188</x:v>
      </x:c>
      <x:c r="R39" s="43">
        <x:f t="shared" si="27"/>
        <x:v>-438.92460892199597</x:v>
      </x:c>
      <x:c r="S39" s="43">
        <x:f t="shared" si="27"/>
        <x:v>-438.92460892199597</x:v>
      </x:c>
      <x:c r="V39" s="42">
        <x:f t="shared" si="4"/>
        <x:v>0</x:v>
      </x:c>
      <x:c r="W39" s="42"/>
      <x:c r="X39" s="42"/>
      <x:c r="Y39" s="42"/>
      <x:c r="Z39" s="43"/>
      <x:c r="AA39" s="43"/>
      <x:c r="AB39" s="43"/>
      <x:c r="AC39" s="43"/>
      <x:c r="AD39" s="43"/>
      <x:c r="AE39" s="43"/>
      <x:c r="AF39" s="43"/>
      <x:c r="AG39" s="43"/>
      <x:c r="AH39" s="43"/>
      <x:c r="AI39" s="21"/>
      <x:c r="AJ39" s="608">
        <x:f t="shared" si="6"/>
        <x:v>0</x:v>
      </x:c>
    </x:row>
    <x:row r="40" spans="1:40">
      <x:c r="A40" s="50" t="s">
        <x:v>285</x:v>
      </x:c>
      <x:c r="B40" s="50" t="s">
        <x:v>286</x:v>
      </x:c>
      <x:c r="C40" s="50"/>
      <x:c r="D40" s="21">
        <x:v>167509267.76963848</x:v>
      </x:c>
      <x:c r="G40" s="51">
        <x:f t="shared" si="2"/>
        <x:v>95639.211294823384</x:v>
      </x:c>
      <x:c r="H40" s="21">
        <x:v>0</x:v>
      </x:c>
      <x:c r="I40" s="21">
        <x:v>39745.207205276864</x:v>
      </x:c>
      <x:c r="J40" s="735">
        <x:v>-319.58612698159413</x:v>
      </x:c>
      <x:c r="K40" s="735">
        <x:v>30598.137804009282</x:v>
      </x:c>
      <x:c r="L40" s="735">
        <x:v>-6.1167978656158084</x:v>
      </x:c>
      <x:c r="M40" s="735">
        <x:v>-970.88911892913166</x:v>
      </x:c>
      <x:c r="N40" s="735">
        <x:v>-729.20743014775508</x:v>
      </x:c>
      <x:c r="O40" s="735">
        <x:v>29616.995107549606</x:v>
      </x:c>
      <x:c r="P40" s="735">
        <x:v>-841.01738872136048</x:v>
      </x:c>
      <x:c r="Q40" s="735">
        <x:v>-576.4627415229188</x:v>
      </x:c>
      <x:c r="R40" s="52">
        <x:v>-438.92460892199597</x:v>
      </x:c>
      <x:c r="S40" s="52">
        <x:f>R40</x:f>
        <x:v>-438.92460892199597</x:v>
      </x:c>
      <x:c r="V40" s="51">
        <x:f t="shared" si="4"/>
        <x:v>0</x:v>
      </x:c>
      <x:c r="W40" s="51"/>
      <x:c r="X40" s="51"/>
      <x:c r="Y40" s="51"/>
      <x:c r="Z40" s="52"/>
      <x:c r="AA40" s="52"/>
      <x:c r="AB40" s="52"/>
      <x:c r="AC40" s="52"/>
      <x:c r="AD40" s="52"/>
      <x:c r="AE40" s="52"/>
      <x:c r="AF40" s="52"/>
      <x:c r="AG40" s="52"/>
      <x:c r="AH40" s="52"/>
      <x:c r="AI40" s="52"/>
      <x:c r="AJ40" s="610"/>
    </x:row>
    <x:row r="41" spans="1:40">
      <x:c r="A41" s="50" t="s">
        <x:v>287</x:v>
      </x:c>
      <x:c r="B41" s="50" t="s">
        <x:v>288</x:v>
      </x:c>
      <x:c r="C41" s="50"/>
      <x:c r="D41" s="21">
        <x:v>0</x:v>
      </x:c>
      <x:c r="G41" s="51">
        <x:f t="shared" si="2"/>
        <x:v>0</x:v>
      </x:c>
      <x:c r="H41" s="21">
        <x:v>0</x:v>
      </x:c>
      <x:c r="I41" s="21">
        <x:v>0</x:v>
      </x:c>
      <x:c r="J41" s="735">
        <x:v>0</x:v>
      </x:c>
      <x:c r="K41" s="735">
        <x:v>0</x:v>
      </x:c>
      <x:c r="L41" s="735">
        <x:v>0</x:v>
      </x:c>
      <x:c r="M41" s="735">
        <x:v>0</x:v>
      </x:c>
      <x:c r="N41" s="735">
        <x:v>0</x:v>
      </x:c>
      <x:c r="O41" s="735">
        <x:v>0</x:v>
      </x:c>
      <x:c r="P41" s="735">
        <x:v>0</x:v>
      </x:c>
      <x:c r="Q41" s="735">
        <x:f t="shared" ref="Q41:Q42" si="28">T41-SUM(H41:P41)</x:f>
        <x:v>0</x:v>
      </x:c>
      <x:c r="R41" s="52">
        <x:v>0</x:v>
      </x:c>
      <x:c r="S41" s="52">
        <x:f t="shared" ref="S41:S42" si="29">R41</x:f>
        <x:v>0</x:v>
      </x:c>
      <x:c r="V41" s="51">
        <x:f t="shared" si="4"/>
        <x:v>0</x:v>
      </x:c>
      <x:c r="W41" s="51"/>
      <x:c r="X41" s="51"/>
      <x:c r="Y41" s="51"/>
      <x:c r="Z41" s="52"/>
      <x:c r="AA41" s="52"/>
      <x:c r="AB41" s="52"/>
      <x:c r="AC41" s="52"/>
      <x:c r="AD41" s="52"/>
      <x:c r="AE41" s="52"/>
      <x:c r="AF41" s="52"/>
      <x:c r="AG41" s="52"/>
      <x:c r="AH41" s="52"/>
      <x:c r="AI41" s="52"/>
      <x:c r="AJ41" s="610"/>
    </x:row>
    <x:row r="42" spans="1:40">
      <x:c r="A42" s="50" t="s">
        <x:v>289</x:v>
      </x:c>
      <x:c r="B42" s="50" t="s">
        <x:v>290</x:v>
      </x:c>
      <x:c r="C42" s="50"/>
      <x:c r="D42" s="21">
        <x:v>0</x:v>
      </x:c>
      <x:c r="G42" s="51">
        <x:f t="shared" si="2"/>
        <x:v>0</x:v>
      </x:c>
      <x:c r="H42" s="21">
        <x:v>0</x:v>
      </x:c>
      <x:c r="I42" s="21">
        <x:v>0</x:v>
      </x:c>
      <x:c r="J42" s="735">
        <x:v>0</x:v>
      </x:c>
      <x:c r="K42" s="735">
        <x:v>0</x:v>
      </x:c>
      <x:c r="L42" s="735">
        <x:v>0</x:v>
      </x:c>
      <x:c r="M42" s="735">
        <x:v>0</x:v>
      </x:c>
      <x:c r="N42" s="735">
        <x:v>0</x:v>
      </x:c>
      <x:c r="O42" s="735">
        <x:v>0</x:v>
      </x:c>
      <x:c r="P42" s="735">
        <x:v>0</x:v>
      </x:c>
      <x:c r="Q42" s="735">
        <x:f t="shared" si="28"/>
        <x:v>0</x:v>
      </x:c>
      <x:c r="R42" s="52">
        <x:v>0</x:v>
      </x:c>
      <x:c r="S42" s="52">
        <x:f t="shared" si="29"/>
        <x:v>0</x:v>
      </x:c>
      <x:c r="V42" s="51">
        <x:f t="shared" si="4"/>
        <x:v>0</x:v>
      </x:c>
      <x:c r="W42" s="51"/>
      <x:c r="X42" s="51"/>
      <x:c r="Y42" s="51"/>
      <x:c r="Z42" s="52"/>
      <x:c r="AA42" s="52"/>
      <x:c r="AB42" s="52"/>
      <x:c r="AC42" s="52"/>
      <x:c r="AD42" s="52"/>
      <x:c r="AE42" s="52"/>
      <x:c r="AF42" s="52"/>
      <x:c r="AG42" s="52"/>
      <x:c r="AH42" s="52"/>
      <x:c r="AI42" s="52"/>
      <x:c r="AJ42" s="610"/>
    </x:row>
    <x:row r="43" spans="1:40">
      <x:c r="A43" s="29" t="s">
        <x:v>87</x:v>
      </x:c>
      <x:c r="B43" s="29" t="s">
        <x:v>88</x:v>
      </x:c>
      <x:c r="C43" s="29"/>
      <x:c r="D43" s="30">
        <x:v>-372923692.73542261</x:v>
      </x:c>
      <x:c r="E43" s="30"/>
      <x:c r="F43" s="30"/>
      <x:c r="G43" s="40">
        <x:f>G6-G24</x:f>
        <x:v>-415174225.36173582</x:v>
      </x:c>
      <x:c r="H43" s="31">
        <x:v>-33436781.481841415</x:v>
      </x:c>
      <x:c r="I43" s="31">
        <x:v>-22157572.233577341</x:v>
      </x:c>
      <x:c r="J43" s="31">
        <x:v>-35338318.149192989</x:v>
      </x:c>
      <x:c r="K43" s="31">
        <x:v>-52530327.836311907</x:v>
      </x:c>
      <x:c r="L43" s="31">
        <x:f t="shared" ref="L43:Q43" si="30">+L6-L24</x:f>
        <x:v>-26928207.1901007</x:v>
      </x:c>
      <x:c r="M43" s="31">
        <x:f t="shared" si="30"/>
        <x:v>-47261293.337219596</x:v>
      </x:c>
      <x:c r="N43" s="31">
        <x:f t="shared" si="30"/>
        <x:v>-49540427.80670321</x:v>
      </x:c>
      <x:c r="O43" s="31">
        <x:f t="shared" si="30"/>
        <x:v>-58869329.650477171</x:v>
      </x:c>
      <x:c r="P43" s="31">
        <x:f t="shared" si="30"/>
        <x:v>-49097864.62296176</x:v>
      </x:c>
      <x:c r="Q43" s="31">
        <x:f t="shared" si="30"/>
        <x:v>-21430931.261318654</x:v>
      </x:c>
      <x:c r="R43" s="40">
        <x:f>R6-R24</x:f>
        <x:v>-9733701.9941129684</x:v>
      </x:c>
      <x:c r="S43" s="40">
        <x:f>S6-S24</x:f>
        <x:v>-8849469.7979176044</x:v>
      </x:c>
      <x:c r="V43" s="40">
        <x:f t="shared" si="4"/>
        <x:v>27414171.915145963</x:v>
      </x:c>
      <x:c r="W43" s="40">
        <x:f>W6-W24</x:f>
        <x:v>-43359415.679429352</x:v>
      </x:c>
      <x:c r="X43" s="40">
        <x:f t="shared" ref="X43:AH43" si="31">X6-X24</x:f>
        <x:v>-26575404.081176162</x:v>
      </x:c>
      <x:c r="Y43" s="40">
        <x:f t="shared" si="31"/>
        <x:v>-6419693.3730957508</x:v>
      </x:c>
      <x:c r="Z43" s="40">
        <x:f t="shared" si="31"/>
        <x:v>-20648103.192305267</x:v>
      </x:c>
      <x:c r="AA43" s="40">
        <x:f t="shared" si="31"/>
        <x:v>-16329519.290712059</x:v>
      </x:c>
      <x:c r="AB43" s="40">
        <x:f t="shared" si="31"/>
        <x:v>-10563056.866765261</x:v>
      </x:c>
      <x:c r="AC43" s="40">
        <x:f>AC6-AC24</x:f>
        <x:v>-9186603.5304981768</x:v>
      </x:c>
      <x:c r="AD43" s="40">
        <x:f t="shared" si="31"/>
        <x:v>-18260028.562294722</x:v>
      </x:c>
      <x:c r="AE43" s="40">
        <x:f t="shared" si="31"/>
        <x:v>28677304.822544217</x:v>
      </x:c>
      <x:c r="AF43" s="40">
        <x:f t="shared" si="31"/>
        <x:v>46823559.299336076</x:v>
      </x:c>
      <x:c r="AG43" s="40">
        <x:f t="shared" si="31"/>
        <x:v>46890569.106921256</x:v>
      </x:c>
      <x:c r="AH43" s="40">
        <x:f t="shared" si="31"/>
        <x:v>56364563.262621164</x:v>
      </x:c>
      <x:c r="AI43" s="609"/>
      <x:c r="AJ43" s="606">
        <x:f t="shared" si="6"/>
        <x:v>-6.6030524633990367E-2</x:v>
      </x:c>
    </x:row>
    <x:row r="44" spans="1:40">
      <x:c r="A44" s="53" t="s">
        <x:v>89</x:v>
      </x:c>
      <x:c r="B44" s="53" t="s">
        <x:v>291</x:v>
      </x:c>
      <x:c r="C44" s="53"/>
      <x:c r="D44" s="54">
        <x:v>-0.1232889652385725</x:v>
      </x:c>
      <x:c r="E44" s="54"/>
      <x:c r="F44" s="54"/>
      <x:c r="G44" s="54">
        <x:f>+IFERROR(G43/G6,)</x:f>
        <x:v>-0.17694456644578227</x:v>
      </x:c>
      <x:c r="H44" s="741">
        <x:v>-0.13631889069179629</x:v>
      </x:c>
      <x:c r="I44" s="741">
        <x:v>-0.12271635474108428</x:v>
      </x:c>
      <x:c r="J44" s="741">
        <x:v>-0.18433095086750403</x:v>
      </x:c>
      <x:c r="K44" s="741">
        <x:v>-0.45386393175273171</x:v>
      </x:c>
      <x:c r="L44" s="741">
        <x:f t="shared" ref="L44:S44" si="32">+IFERROR(L43/L6,)</x:f>
        <x:v>-0.20382437214007298</x:v>
      </x:c>
      <x:c r="M44" s="741">
        <x:f t="shared" si="32"/>
        <x:v>-0.34530413506786106</x:v>
      </x:c>
      <x:c r="N44" s="741">
        <x:f t="shared" si="32"/>
        <x:v>-0.26243627190765412</x:v>
      </x:c>
      <x:c r="O44" s="741">
        <x:f t="shared" si="32"/>
        <x:v>-0.29752961964732549</x:v>
      </x:c>
      <x:c r="P44" s="741">
        <x:f t="shared" si="32"/>
        <x:v>-0.23569526615999178</x:v>
      </x:c>
      <x:c r="Q44" s="741">
        <x:f t="shared" si="32"/>
        <x:v>-9.1146865078852016E-2</x:v>
      </x:c>
      <x:c r="R44" s="741">
        <x:f t="shared" si="32"/>
        <x:v>-3.7873844039936488E-2</x:v>
      </x:c>
      <x:c r="S44" s="741">
        <x:f t="shared" si="32"/>
        <x:v>-3.4433295694194205E-2</x:v>
      </x:c>
      <x:c r="V44" s="54">
        <x:f>V43/V6</x:f>
        <x:v>7.1319115140987353E-3</x:v>
      </x:c>
      <x:c r="W44" s="54">
        <x:f>W43/W6</x:f>
        <x:v>-0.18032335773832167</x:v>
      </x:c>
      <x:c r="X44" s="54">
        <x:f t="shared" ref="X44:AH44" si="33">X43/X6</x:f>
        <x:v>-9.4702139204433738E-2</x:v>
      </x:c>
      <x:c r="Y44" s="54">
        <x:f t="shared" si="33"/>
        <x:v>-1.9507120174874038E-2</x:v>
      </x:c>
      <x:c r="Z44" s="54">
        <x:f t="shared" si="33"/>
        <x:v>-6.8129156874239039E-2</x:v>
      </x:c>
      <x:c r="AA44" s="54">
        <x:f t="shared" si="33"/>
        <x:v>-5.1989294699763197E-2</x:v>
      </x:c>
      <x:c r="AB44" s="54">
        <x:f t="shared" si="33"/>
        <x:v>-3.2040302518416282E-2</x:v>
      </x:c>
      <x:c r="AC44" s="54">
        <x:f t="shared" si="33"/>
        <x:v>-3.620245486053484E-2</x:v>
      </x:c>
      <x:c r="AD44" s="54">
        <x:f t="shared" si="33"/>
        <x:v>-8.362493505130153E-2</x:v>
      </x:c>
      <x:c r="AE44" s="54">
        <x:f t="shared" si="33"/>
        <x:v>8.2813876420928842E-2</x:v>
      </x:c>
      <x:c r="AF44" s="54">
        <x:f t="shared" si="33"/>
        <x:v>0.1176813239043896</x:v>
      </x:c>
      <x:c r="AG44" s="54">
        <x:f t="shared" si="33"/>
        <x:v>0.11876744772981782</x:v>
      </x:c>
      <x:c r="AH44" s="54">
        <x:f t="shared" si="33"/>
        <x:v>0.1293463654841743</x:v>
      </x:c>
      <x:c r="AI44" s="611"/>
      <x:c r="AJ44" s="608">
        <x:f t="shared" si="6"/>
        <x:v>-4.0305908552914112E-2</x:v>
      </x:c>
    </x:row>
    <x:row r="45" spans="1:40">
      <x:c r="A45" s="29" t="s">
        <x:v>90</x:v>
      </x:c>
      <x:c r="B45" s="29" t="s">
        <x:v>91</x:v>
      </x:c>
      <x:c r="C45" s="29"/>
      <x:c r="D45" s="30">
        <x:v>196387031.12242708</x:v>
      </x:c>
      <x:c r="E45" s="30"/>
      <x:c r="F45" s="30"/>
      <x:c r="G45" s="40">
        <x:f t="shared" si="2"/>
        <x:v>259217544.29386222</x:v>
      </x:c>
      <x:c r="H45" s="31">
        <x:v>13904921.68</x:v>
      </x:c>
      <x:c r="I45" s="31">
        <x:v>13832555</x:v>
      </x:c>
      <x:c r="J45" s="31">
        <x:v>16977525.589958325</x:v>
      </x:c>
      <x:c r="K45" s="31">
        <x:v>9203852.6545692887</x:v>
      </x:c>
      <x:c r="L45" s="31">
        <x:f t="shared" ref="L45:S45" si="34">SUM(L46:L85)</x:f>
        <x:v>21928692.746254966</x:v>
      </x:c>
      <x:c r="M45" s="31">
        <x:f t="shared" si="34"/>
        <x:v>40055079.202300392</x:v>
      </x:c>
      <x:c r="N45" s="31">
        <x:f t="shared" si="34"/>
        <x:v>15485433.924481923</x:v>
      </x:c>
      <x:c r="O45" s="31">
        <x:f t="shared" si="34"/>
        <x:v>15351116.37375357</x:v>
      </x:c>
      <x:c r="P45" s="31">
        <x:f t="shared" si="34"/>
        <x:v>13974308.615464408</x:v>
      </x:c>
      <x:c r="Q45" s="31">
        <x:f t="shared" si="34"/>
        <x:v>17894215.277650349</x:v>
      </x:c>
      <x:c r="R45" s="31">
        <x:f t="shared" si="34"/>
        <x:v>30015362.499714501</x:v>
      </x:c>
      <x:c r="S45" s="31">
        <x:f t="shared" si="34"/>
        <x:v>50594480.729714498</x:v>
      </x:c>
      <x:c r="V45" s="40">
        <x:f t="shared" si="4"/>
        <x:v>312486862.34686399</x:v>
      </x:c>
      <x:c r="W45" s="40">
        <x:f>SUM(W46:W85)</x:f>
        <x:v>18474445.716787118</x:v>
      </x:c>
      <x:c r="X45" s="40">
        <x:f t="shared" ref="X45:AH45" si="35">SUM(X46:X85)</x:f>
        <x:v>17384482.265787117</x:v>
      </x:c>
      <x:c r="Y45" s="40">
        <x:f t="shared" si="35"/>
        <x:v>24967731.530287117</x:v>
      </x:c>
      <x:c r="Z45" s="40">
        <x:f t="shared" si="35"/>
        <x:v>20155940.955140073</x:v>
      </x:c>
      <x:c r="AA45" s="40">
        <x:f t="shared" si="35"/>
        <x:v>19408502.125140075</x:v>
      </x:c>
      <x:c r="AB45" s="40">
        <x:f t="shared" si="35"/>
        <x:v>56733060.89064008</x:v>
      </x:c>
      <x:c r="AC45" s="40">
        <x:f t="shared" si="35"/>
        <x:v>17005571.641640075</x:v>
      </x:c>
      <x:c r="AD45" s="40">
        <x:f t="shared" si="35"/>
        <x:v>16714191.757140074</x:v>
      </x:c>
      <x:c r="AE45" s="40">
        <x:f t="shared" si="35"/>
        <x:v>21908680.945640072</x:v>
      </x:c>
      <x:c r="AF45" s="40">
        <x:f t="shared" si="35"/>
        <x:v>18561175.126640074</x:v>
      </x:c>
      <x:c r="AG45" s="40">
        <x:f t="shared" si="35"/>
        <x:v>18130313.564140074</x:v>
      </x:c>
      <x:c r="AH45" s="40">
        <x:f t="shared" si="35"/>
        <x:v>63042765.827882081</x:v>
      </x:c>
      <x:c r="AI45" s="612">
        <x:f>V45/$V$6</x:f>
        <x:v>8.1294764564633748E-2</x:v>
      </x:c>
      <x:c r="AJ45" s="606">
        <x:f t="shared" si="6"/>
        <x:v>1.2055004347723199</x:v>
      </x:c>
    </x:row>
    <x:row r="46" spans="1:40">
      <x:c r="A46" s="44" t="s">
        <x:v>92</x:v>
      </x:c>
      <x:c r="B46" s="44" t="s">
        <x:v>93</x:v>
      </x:c>
      <x:c r="C46" s="44"/>
      <x:c r="D46" s="21">
        <x:v>55452921.229999997</x:v>
      </x:c>
      <x:c r="G46" s="51">
        <x:f t="shared" si="2"/>
        <x:v>72263674.339999974</x:v>
      </x:c>
      <x:c r="H46" s="21">
        <x:v>5689686.5699999994</x:v>
      </x:c>
      <x:c r="I46" s="21">
        <x:v>5403948.5200000023</x:v>
      </x:c>
      <x:c r="J46" s="735">
        <x:v>6935715.4599999953</x:v>
      </x:c>
      <x:c r="K46" s="735">
        <x:v>4123269.8100000061</x:v>
      </x:c>
      <x:c r="L46" s="742">
        <x:v>5828295.7599999979</x:v>
      </x:c>
      <x:c r="M46" s="742">
        <x:v>6495059.2100000046</x:v>
      </x:c>
      <x:c r="N46" s="21">
        <x:v>6331787.3299999908</x:v>
      </x:c>
      <x:c r="O46" s="21">
        <x:v>6043516.109999992</x:v>
      </x:c>
      <x:c r="P46" s="21">
        <x:v>5648348.4700000137</x:v>
      </x:c>
      <x:c r="Q46" s="21">
        <x:v>6771336.1000000015</x:v>
      </x:c>
      <x:c r="R46" s="52">
        <x:v>6496355.4999999851</x:v>
      </x:c>
      <x:c r="S46" s="52">
        <x:f>R46</x:f>
        <x:v>6496355.4999999851</x:v>
      </x:c>
      <x:c r="V46" s="51">
        <x:f>SUM(W46:AH46)</x:f>
        <x:v>78392776.551622003</x:v>
      </x:c>
      <x:c r="W46" s="387">
        <x:f>HR!BG10</x:f>
        <x:v>5843662.8812871175</x:v>
      </x:c>
      <x:c r="X46" s="387">
        <x:f>HR!BH10</x:f>
        <x:v>5843662.8812871175</x:v>
      </x:c>
      <x:c r="Y46" s="387">
        <x:f>HR!BI10</x:f>
        <x:v>5843662.8812871175</x:v>
      </x:c>
      <x:c r="Z46" s="387">
        <x:f>HR!BJ10</x:f>
        <x:v>6762420.8786400734</x:v>
      </x:c>
      <x:c r="AA46" s="387">
        <x:f>HR!BK10</x:f>
        <x:v>6762420.8786400734</x:v>
      </x:c>
      <x:c r="AB46" s="387">
        <x:f>HR!BL10</x:f>
        <x:v>6762420.8786400734</x:v>
      </x:c>
      <x:c r="AC46" s="387">
        <x:f>HR!BM10</x:f>
        <x:v>6762420.8786400734</x:v>
      </x:c>
      <x:c r="AD46" s="387">
        <x:f>HR!BN10</x:f>
        <x:v>6762420.8786400734</x:v>
      </x:c>
      <x:c r="AE46" s="387">
        <x:f>HR!BO10</x:f>
        <x:v>6762420.8786400734</x:v>
      </x:c>
      <x:c r="AF46" s="387">
        <x:f>HR!BP10</x:f>
        <x:v>6762420.8786400734</x:v>
      </x:c>
      <x:c r="AG46" s="387">
        <x:f>HR!BQ10</x:f>
        <x:v>6762420.8786400734</x:v>
      </x:c>
      <x:c r="AH46" s="387">
        <x:f>HR!BR10</x:f>
        <x:v>6762420.8786400734</x:v>
      </x:c>
      <x:c r="AI46" s="621">
        <x:f>V46/$V$45</x:f>
        <x:v>0.25086743155494684</x:v>
      </x:c>
      <x:c r="AJ46" s="610">
        <x:f t="shared" ref="AJ46:AJ62" si="36">IFERROR(V46/G46,0)</x:f>
        <x:v>1.0848158119221099</x:v>
      </x:c>
      <x:c r="AK46" s="219">
        <x:f>G46</x:f>
        <x:v>72263674.339999974</x:v>
      </x:c>
      <x:c r="AM46" s="1909" t="s">
        <x:v>92</x:v>
      </x:c>
      <x:c r="AN46" s="403" t="s">
        <x:v>2594</x:v>
      </x:c>
    </x:row>
    <x:row r="47" spans="1:40" hidden="1">
      <x:c r="A47" s="44" t="s">
        <x:v>94</x:v>
      </x:c>
      <x:c r="B47" s="44" t="s">
        <x:v>95</x:v>
      </x:c>
      <x:c r="C47" s="44"/>
      <x:c r="D47" s="21">
        <x:v>0</x:v>
      </x:c>
      <x:c r="G47" s="51">
        <x:f t="shared" si="2"/>
        <x:v>0</x:v>
      </x:c>
      <x:c r="H47" s="21">
        <x:v>0</x:v>
      </x:c>
      <x:c r="I47" s="21">
        <x:v>0</x:v>
      </x:c>
      <x:c r="J47" s="735">
        <x:v>0</x:v>
      </x:c>
      <x:c r="K47" s="735">
        <x:v>0</x:v>
      </x:c>
      <x:c r="L47" s="742">
        <x:v>0</x:v>
      </x:c>
      <x:c r="M47" s="742">
        <x:v>0</x:v>
      </x:c>
      <x:c r="N47" s="21">
        <x:v>0</x:v>
      </x:c>
      <x:c r="O47" s="21">
        <x:v>0</x:v>
      </x:c>
      <x:c r="P47" s="21">
        <x:v>0</x:v>
      </x:c>
      <x:c r="Q47" s="21">
        <x:v>0</x:v>
      </x:c>
      <x:c r="R47" s="52">
        <x:v>0</x:v>
      </x:c>
      <x:c r="S47" s="52">
        <x:f t="shared" ref="S47" si="37">R47</x:f>
        <x:v>0</x:v>
      </x:c>
      <x:c r="V47" s="51">
        <x:f t="shared" si="4"/>
        <x:v>0</x:v>
      </x:c>
      <x:c r="W47" s="51">
        <x:f t="shared" ref="W47:W83" si="38">AVERAGE(H47:P47)</x:f>
        <x:v>0</x:v>
      </x:c>
      <x:c r="X47" s="51">
        <x:f t="shared" ref="X47:AH47" si="39">W47</x:f>
        <x:v>0</x:v>
      </x:c>
      <x:c r="Y47" s="51">
        <x:f t="shared" si="39"/>
        <x:v>0</x:v>
      </x:c>
      <x:c r="Z47" s="52">
        <x:f t="shared" si="39"/>
        <x:v>0</x:v>
      </x:c>
      <x:c r="AA47" s="52">
        <x:f t="shared" si="39"/>
        <x:v>0</x:v>
      </x:c>
      <x:c r="AB47" s="52">
        <x:f t="shared" si="39"/>
        <x:v>0</x:v>
      </x:c>
      <x:c r="AC47" s="52">
        <x:f t="shared" si="39"/>
        <x:v>0</x:v>
      </x:c>
      <x:c r="AD47" s="52">
        <x:f t="shared" si="39"/>
        <x:v>0</x:v>
      </x:c>
      <x:c r="AE47" s="52">
        <x:f t="shared" si="39"/>
        <x:v>0</x:v>
      </x:c>
      <x:c r="AF47" s="52">
        <x:f t="shared" si="39"/>
        <x:v>0</x:v>
      </x:c>
      <x:c r="AG47" s="52">
        <x:f t="shared" si="39"/>
        <x:v>0</x:v>
      </x:c>
      <x:c r="AH47" s="52">
        <x:f t="shared" si="39"/>
        <x:v>0</x:v>
      </x:c>
      <x:c r="AI47" s="613">
        <x:f t="shared" ref="AI47:AI85" si="40">V47/$V$45</x:f>
        <x:v>0</x:v>
      </x:c>
      <x:c r="AJ47" s="610">
        <x:f t="shared" si="36"/>
        <x:v>0</x:v>
      </x:c>
      <x:c r="AM47" s="1909" t="s">
        <x:v>94</x:v>
      </x:c>
      <x:c r="AN47" s="403" t="s">
        <x:v>2594</x:v>
      </x:c>
    </x:row>
    <x:row r="48" spans="1:40" hidden="1">
      <x:c r="A48" s="44" t="s">
        <x:v>96</x:v>
      </x:c>
      <x:c r="B48" s="44" t="s">
        <x:v>292</x:v>
      </x:c>
      <x:c r="C48" s="44"/>
      <x:c r="D48" s="21">
        <x:v>0</x:v>
      </x:c>
      <x:c r="G48" s="51">
        <x:f t="shared" si="2"/>
        <x:v>0</x:v>
      </x:c>
      <x:c r="H48" s="21">
        <x:v>0</x:v>
      </x:c>
      <x:c r="I48" s="21">
        <x:v>0</x:v>
      </x:c>
      <x:c r="J48" s="735">
        <x:v>0</x:v>
      </x:c>
      <x:c r="K48" s="735">
        <x:v>0</x:v>
      </x:c>
      <x:c r="L48" s="742">
        <x:v>0</x:v>
      </x:c>
      <x:c r="M48" s="742">
        <x:v>0</x:v>
      </x:c>
      <x:c r="N48" s="21">
        <x:v>0</x:v>
      </x:c>
      <x:c r="O48" s="21">
        <x:v>0</x:v>
      </x:c>
      <x:c r="P48" s="21">
        <x:v>0</x:v>
      </x:c>
      <x:c r="Q48" s="21">
        <x:v>0</x:v>
      </x:c>
      <x:c r="R48" s="52">
        <x:v>0</x:v>
      </x:c>
      <x:c r="S48" s="52">
        <x:f t="shared" ref="S48" si="41">R48</x:f>
        <x:v>0</x:v>
      </x:c>
      <x:c r="V48" s="51">
        <x:f t="shared" si="4"/>
        <x:v>0</x:v>
      </x:c>
      <x:c r="W48" s="51">
        <x:f t="shared" si="38"/>
        <x:v>0</x:v>
      </x:c>
      <x:c r="X48" s="51">
        <x:f t="shared" ref="X48:AH48" si="42">W48</x:f>
        <x:v>0</x:v>
      </x:c>
      <x:c r="Y48" s="51">
        <x:f t="shared" si="42"/>
        <x:v>0</x:v>
      </x:c>
      <x:c r="Z48" s="52">
        <x:f t="shared" si="42"/>
        <x:v>0</x:v>
      </x:c>
      <x:c r="AA48" s="52">
        <x:f t="shared" si="42"/>
        <x:v>0</x:v>
      </x:c>
      <x:c r="AB48" s="52">
        <x:f t="shared" si="42"/>
        <x:v>0</x:v>
      </x:c>
      <x:c r="AC48" s="52">
        <x:f t="shared" si="42"/>
        <x:v>0</x:v>
      </x:c>
      <x:c r="AD48" s="52">
        <x:f t="shared" si="42"/>
        <x:v>0</x:v>
      </x:c>
      <x:c r="AE48" s="52">
        <x:f t="shared" si="42"/>
        <x:v>0</x:v>
      </x:c>
      <x:c r="AF48" s="52">
        <x:f t="shared" si="42"/>
        <x:v>0</x:v>
      </x:c>
      <x:c r="AG48" s="52">
        <x:f t="shared" si="42"/>
        <x:v>0</x:v>
      </x:c>
      <x:c r="AH48" s="52">
        <x:f t="shared" si="42"/>
        <x:v>0</x:v>
      </x:c>
      <x:c r="AI48" s="613">
        <x:f t="shared" si="40"/>
        <x:v>0</x:v>
      </x:c>
      <x:c r="AJ48" s="610">
        <x:f t="shared" si="36"/>
        <x:v>0</x:v>
      </x:c>
      <x:c r="AM48" s="1909" t="s">
        <x:v>96</x:v>
      </x:c>
      <x:c r="AN48" s="403"/>
    </x:row>
    <x:row r="49" spans="1:41">
      <x:c r="A49" s="44" t="s">
        <x:v>97</x:v>
      </x:c>
      <x:c r="B49" s="44" t="s">
        <x:v>98</x:v>
      </x:c>
      <x:c r="C49" s="44"/>
      <x:c r="D49" s="21">
        <x:v>0</x:v>
      </x:c>
      <x:c r="G49" s="51">
        <x:f t="shared" si="2"/>
        <x:v>4181644.4699999997</x:v>
      </x:c>
      <x:c r="H49" s="21">
        <x:v>0</x:v>
      </x:c>
      <x:c r="I49" s="21">
        <x:v>5000</x:v>
      </x:c>
      <x:c r="J49" s="735">
        <x:v>181692</x:v>
      </x:c>
      <x:c r="K49" s="735">
        <x:v>0</x:v>
      </x:c>
      <x:c r="L49" s="742">
        <x:v>33509.97</x:v>
      </x:c>
      <x:c r="M49" s="742">
        <x:v>1372442.5</x:v>
      </x:c>
      <x:c r="N49" s="21">
        <x:v>0</x:v>
      </x:c>
      <x:c r="O49" s="21">
        <x:v>25000</x:v>
      </x:c>
      <x:c r="P49" s="21">
        <x:v>0</x:v>
      </x:c>
      <x:c r="Q49" s="21">
        <x:v>0</x:v>
      </x:c>
      <x:c r="R49" s="52">
        <x:v>25000</x:v>
      </x:c>
      <x:c r="S49" s="52">
        <x:v>2539000</x:v>
      </x:c>
      <x:c r="V49" s="51">
        <x:f t="shared" si="4"/>
        <x:v>8232000</x:v>
      </x:c>
      <x:c r="W49" s="1787">
        <x:f>'HR Benefits'!C6</x:f>
        <x:v>72000</x:v>
      </x:c>
      <x:c r="X49" s="1787">
        <x:f>'HR Benefits'!D6</x:f>
        <x:v>350000</x:v>
      </x:c>
      <x:c r="Y49" s="1787">
        <x:f>'HR Benefits'!E6</x:f>
        <x:v>660000</x:v>
      </x:c>
      <x:c r="Z49" s="1787">
        <x:f>'HR Benefits'!F6</x:f>
        <x:v>50000</x:v>
      </x:c>
      <x:c r="AA49" s="1787">
        <x:f>'HR Benefits'!G6</x:f>
        <x:v>1000000</x:v>
      </x:c>
      <x:c r="AB49" s="1787">
        <x:f>'HR Benefits'!H6</x:f>
        <x:v>2500000</x:v>
      </x:c>
      <x:c r="AC49" s="1787">
        <x:f>'HR Benefits'!I6</x:f>
        <x:v>0</x:v>
      </x:c>
      <x:c r="AD49" s="1787">
        <x:f>'HR Benefits'!J6</x:f>
        <x:v>350000</x:v>
      </x:c>
      <x:c r="AE49" s="1787">
        <x:f>'HR Benefits'!K6</x:f>
        <x:v>0</x:v>
      </x:c>
      <x:c r="AF49" s="1787">
        <x:f>'HR Benefits'!L6</x:f>
        <x:v>50000</x:v>
      </x:c>
      <x:c r="AG49" s="1787">
        <x:f>'HR Benefits'!M6</x:f>
        <x:v>0</x:v>
      </x:c>
      <x:c r="AH49" s="1787">
        <x:f>'HR Benefits'!N6</x:f>
        <x:v>3200000</x:v>
      </x:c>
      <x:c r="AI49" s="613">
        <x:f t="shared" si="40"/>
        <x:v>2.6343507493964295E-2</x:v>
      </x:c>
      <x:c r="AJ49" s="610">
        <x:f t="shared" si="36"/>
        <x:v>1.9686035144924696</x:v>
      </x:c>
      <x:c r="AK49" s="249">
        <x:f>AK46-V46</x:f>
        <x:v>-6129102.2116220295</x:v>
      </x:c>
      <x:c r="AM49" s="1909" t="s">
        <x:v>97</x:v>
      </x:c>
      <x:c r="AN49" s="403" t="s">
        <x:v>2594</x:v>
      </x:c>
    </x:row>
    <x:row r="50" spans="1:41">
      <x:c r="A50" s="44" t="s">
        <x:v>99</x:v>
      </x:c>
      <x:c r="B50" s="44" t="s">
        <x:v>100</x:v>
      </x:c>
      <x:c r="C50" s="44"/>
      <x:c r="D50" s="21">
        <x:v>2340841.77</x:v>
      </x:c>
      <x:c r="G50" s="51">
        <x:f t="shared" si="2"/>
        <x:v>2788754.0000000005</x:v>
      </x:c>
      <x:c r="H50" s="21">
        <x:v>210956.23</x:v>
      </x:c>
      <x:c r="I50" s="21">
        <x:v>210956.23</x:v>
      </x:c>
      <x:c r="J50" s="735">
        <x:v>174843.34000000003</x:v>
      </x:c>
      <x:c r="K50" s="735">
        <x:v>195899.52000000002</x:v>
      </x:c>
      <x:c r="L50" s="742">
        <x:v>223992.69999999995</x:v>
      </x:c>
      <x:c r="M50" s="742">
        <x:v>254082.34000000008</x:v>
      </x:c>
      <x:c r="N50" s="21">
        <x:v>254082.34000000008</x:v>
      </x:c>
      <x:c r="O50" s="21">
        <x:v>193028.12999999989</x:v>
      </x:c>
      <x:c r="P50" s="21">
        <x:v>243160.96999999997</x:v>
      </x:c>
      <x:c r="Q50" s="21">
        <x:v>271954.30000000005</x:v>
      </x:c>
      <x:c r="R50" s="52">
        <x:v>277898.95000000019</x:v>
      </x:c>
      <x:c r="S50" s="52">
        <x:f t="shared" ref="S50" si="43">R50</x:f>
        <x:v>277898.95000000019</x:v>
      </x:c>
      <x:c r="V50" s="51">
        <x:f t="shared" si="4"/>
        <x:v>2928191.7</x:v>
      </x:c>
      <x:c r="W50" s="395">
        <x:f>H50*1.05</x:f>
        <x:v>221504.04150000002</x:v>
      </x:c>
      <x:c r="X50" s="395">
        <x:f t="shared" ref="X50:AH50" si="44">I50*1.05</x:f>
        <x:v>221504.04150000002</x:v>
      </x:c>
      <x:c r="Y50" s="395">
        <x:f t="shared" si="44"/>
        <x:v>183585.50700000004</x:v>
      </x:c>
      <x:c r="Z50" s="395">
        <x:f t="shared" si="44"/>
        <x:v>205694.49600000001</x:v>
      </x:c>
      <x:c r="AA50" s="395">
        <x:f t="shared" si="44"/>
        <x:v>235192.33499999996</x:v>
      </x:c>
      <x:c r="AB50" s="395">
        <x:f t="shared" si="44"/>
        <x:v>266786.45700000011</x:v>
      </x:c>
      <x:c r="AC50" s="395">
        <x:f t="shared" si="44"/>
        <x:v>266786.45700000011</x:v>
      </x:c>
      <x:c r="AD50" s="395">
        <x:f t="shared" si="44"/>
        <x:v>202679.5364999999</x:v>
      </x:c>
      <x:c r="AE50" s="395">
        <x:f t="shared" si="44"/>
        <x:v>255319.01849999998</x:v>
      </x:c>
      <x:c r="AF50" s="395">
        <x:f t="shared" si="44"/>
        <x:v>285552.01500000007</x:v>
      </x:c>
      <x:c r="AG50" s="395">
        <x:f t="shared" si="44"/>
        <x:v>291793.8975000002</x:v>
      </x:c>
      <x:c r="AH50" s="395">
        <x:f t="shared" si="44"/>
        <x:v>291793.8975000002</x:v>
      </x:c>
      <x:c r="AI50" s="621">
        <x:f t="shared" si="40"/>
        <x:v>9.3706073849263907E-3</x:v>
      </x:c>
      <x:c r="AJ50" s="610">
        <x:f t="shared" si="36"/>
        <x:v>1.0499999999999998</x:v>
      </x:c>
      <x:c r="AK50" t="s">
        <x:v>2399</x:v>
      </x:c>
      <x:c r="AM50" s="1909" t="s">
        <x:v>99</x:v>
      </x:c>
      <x:c r="AN50" s="403" t="s">
        <x:v>2594</x:v>
      </x:c>
    </x:row>
    <x:row r="51" spans="1:41" hidden="1">
      <x:c r="A51" s="44" t="s">
        <x:v>101</x:v>
      </x:c>
      <x:c r="B51" s="44" t="s">
        <x:v>102</x:v>
      </x:c>
      <x:c r="C51" s="44"/>
      <x:c r="D51" s="21">
        <x:v>0</x:v>
      </x:c>
      <x:c r="G51" s="51">
        <x:f t="shared" si="2"/>
        <x:v>0</x:v>
      </x:c>
      <x:c r="H51" s="21">
        <x:v>0</x:v>
      </x:c>
      <x:c r="I51" s="21">
        <x:v>0</x:v>
      </x:c>
      <x:c r="J51" s="735">
        <x:v>0</x:v>
      </x:c>
      <x:c r="K51" s="735">
        <x:v>0</x:v>
      </x:c>
      <x:c r="L51" s="742">
        <x:v>0</x:v>
      </x:c>
      <x:c r="M51" s="742">
        <x:v>0</x:v>
      </x:c>
      <x:c r="N51" s="21">
        <x:v>0</x:v>
      </x:c>
      <x:c r="O51" s="21">
        <x:v>0</x:v>
      </x:c>
      <x:c r="P51" s="21">
        <x:v>0</x:v>
      </x:c>
      <x:c r="Q51" s="21">
        <x:v>0</x:v>
      </x:c>
      <x:c r="R51" s="52">
        <x:v>0</x:v>
      </x:c>
      <x:c r="S51" s="52">
        <x:f t="shared" ref="S51" si="45">R51</x:f>
        <x:v>0</x:v>
      </x:c>
      <x:c r="V51" s="51">
        <x:f t="shared" si="4"/>
        <x:v>0</x:v>
      </x:c>
      <x:c r="W51" s="51">
        <x:f t="shared" ref="W51:W61" si="46">AVERAGE(H51:R51)</x:f>
        <x:v>0</x:v>
      </x:c>
      <x:c r="X51" s="51">
        <x:f t="shared" ref="X51:AH51" si="47">W51</x:f>
        <x:v>0</x:v>
      </x:c>
      <x:c r="Y51" s="51">
        <x:f t="shared" si="47"/>
        <x:v>0</x:v>
      </x:c>
      <x:c r="Z51" s="52">
        <x:f t="shared" si="47"/>
        <x:v>0</x:v>
      </x:c>
      <x:c r="AA51" s="52">
        <x:f t="shared" si="47"/>
        <x:v>0</x:v>
      </x:c>
      <x:c r="AB51" s="52">
        <x:f t="shared" si="47"/>
        <x:v>0</x:v>
      </x:c>
      <x:c r="AC51" s="52">
        <x:f t="shared" si="47"/>
        <x:v>0</x:v>
      </x:c>
      <x:c r="AD51" s="52">
        <x:f t="shared" si="47"/>
        <x:v>0</x:v>
      </x:c>
      <x:c r="AE51" s="52">
        <x:f t="shared" si="47"/>
        <x:v>0</x:v>
      </x:c>
      <x:c r="AF51" s="52">
        <x:f t="shared" si="47"/>
        <x:v>0</x:v>
      </x:c>
      <x:c r="AG51" s="52">
        <x:f t="shared" si="47"/>
        <x:v>0</x:v>
      </x:c>
      <x:c r="AH51" s="52">
        <x:f t="shared" si="47"/>
        <x:v>0</x:v>
      </x:c>
      <x:c r="AI51" s="613">
        <x:f t="shared" si="40"/>
        <x:v>0</x:v>
      </x:c>
      <x:c r="AJ51" s="610">
        <x:f t="shared" si="36"/>
        <x:v>0</x:v>
      </x:c>
      <x:c r="AM51" s="1909" t="s">
        <x:v>101</x:v>
      </x:c>
      <x:c r="AN51" s="403"/>
    </x:row>
    <x:row r="52" spans="1:41">
      <x:c r="A52" s="44" t="s">
        <x:v>103</x:v>
      </x:c>
      <x:c r="B52" s="44" t="s">
        <x:v>104</x:v>
      </x:c>
      <x:c r="C52" s="44"/>
      <x:c r="D52" s="21">
        <x:v>1440521.76</x:v>
      </x:c>
      <x:c r="G52" s="51">
        <x:f t="shared" si="2"/>
        <x:v>1297980.5399999998</x:v>
      </x:c>
      <x:c r="H52" s="21">
        <x:v>149795.63999999998</x:v>
      </x:c>
      <x:c r="I52" s="21">
        <x:v>242302.56000000003</x:v>
      </x:c>
      <x:c r="J52" s="735">
        <x:v>80357.669999999984</x:v>
      </x:c>
      <x:c r="K52" s="735">
        <x:v>49957.870000000054</x:v>
      </x:c>
      <x:c r="L52" s="742">
        <x:v>260472.05</x:v>
      </x:c>
      <x:c r="M52" s="742">
        <x:v>62835.050000000047</x:v>
      </x:c>
      <x:c r="N52" s="21">
        <x:v>46815.040000000037</x:v>
      </x:c>
      <x:c r="O52" s="21">
        <x:v>191466.38000000012</x:v>
      </x:c>
      <x:c r="P52" s="21">
        <x:v>102185.26000000001</x:v>
      </x:c>
      <x:c r="Q52" s="21">
        <x:v>48565.939999999944</x:v>
      </x:c>
      <x:c r="R52" s="52">
        <x:v>31613.539999999804</x:v>
      </x:c>
      <x:c r="S52" s="52">
        <x:f t="shared" ref="S52" si="48">R52</x:f>
        <x:v>31613.539999999804</x:v>
      </x:c>
      <x:c r="V52" s="51">
        <x:f t="shared" si="4"/>
        <x:v>2940000</x:v>
      </x:c>
      <x:c r="W52" s="387">
        <x:f>Travel!C5</x:f>
        <x:v>100000</x:v>
      </x:c>
      <x:c r="X52" s="387">
        <x:f>Travel!D5</x:f>
        <x:v>100000</x:v>
      </x:c>
      <x:c r="Y52" s="387">
        <x:f>Travel!E5</x:f>
        <x:v>560000</x:v>
      </x:c>
      <x:c r="Z52" s="37">
        <x:f>Travel!F5</x:f>
        <x:v>160000</x:v>
      </x:c>
      <x:c r="AA52" s="37">
        <x:f>Travel!G5</x:f>
        <x:v>300000</x:v>
      </x:c>
      <x:c r="AB52" s="37">
        <x:f>Travel!H5</x:f>
        <x:v>400000</x:v>
      </x:c>
      <x:c r="AC52" s="37">
        <x:f>Travel!I5</x:f>
        <x:v>160000</x:v>
      </x:c>
      <x:c r="AD52" s="37">
        <x:f>Travel!J5</x:f>
        <x:v>100000</x:v>
      </x:c>
      <x:c r="AE52" s="37">
        <x:f>Travel!K5</x:f>
        <x:v>460000</x:v>
      </x:c>
      <x:c r="AF52" s="37">
        <x:f>Travel!L5</x:f>
        <x:v>100000</x:v>
      </x:c>
      <x:c r="AG52" s="37">
        <x:f>Travel!M5</x:f>
        <x:v>100000</x:v>
      </x:c>
      <x:c r="AH52" s="37">
        <x:f>Travel!N5</x:f>
        <x:v>400000</x:v>
      </x:c>
      <x:c r="AI52" s="622">
        <x:f t="shared" si="40"/>
        <x:v>9.4083955335586764E-3</x:v>
      </x:c>
      <x:c r="AJ52" s="610">
        <x:f t="shared" si="36"/>
        <x:v>2.2650570708864408</x:v>
      </x:c>
      <x:c r="AM52" s="1909" t="s">
        <x:v>103</x:v>
      </x:c>
      <x:c r="AN52" s="403" t="s">
        <x:v>2594</x:v>
      </x:c>
    </x:row>
    <x:row r="53" spans="1:41" hidden="1">
      <x:c r="A53" s="44" t="s">
        <x:v>105</x:v>
      </x:c>
      <x:c r="B53" s="44" t="s">
        <x:v>106</x:v>
      </x:c>
      <x:c r="C53" s="44"/>
      <x:c r="G53" s="51">
        <x:f t="shared" si="2"/>
        <x:v>0</x:v>
      </x:c>
      <x:c r="H53" s="21">
        <x:v>0</x:v>
      </x:c>
      <x:c r="I53" s="21">
        <x:v>0</x:v>
      </x:c>
      <x:c r="J53" s="735">
        <x:v>0</x:v>
      </x:c>
      <x:c r="K53" s="735">
        <x:v>0</x:v>
      </x:c>
      <x:c r="L53" s="742">
        <x:v>0</x:v>
      </x:c>
      <x:c r="M53" s="742">
        <x:v>0</x:v>
      </x:c>
      <x:c r="N53" s="21">
        <x:v>0</x:v>
      </x:c>
      <x:c r="O53" s="21">
        <x:v>0</x:v>
      </x:c>
      <x:c r="P53" s="21">
        <x:v>0</x:v>
      </x:c>
      <x:c r="Q53" s="21">
        <x:v>0</x:v>
      </x:c>
      <x:c r="R53" s="52">
        <x:v>0</x:v>
      </x:c>
      <x:c r="S53" s="52">
        <x:f t="shared" ref="S53" si="49">R53</x:f>
        <x:v>0</x:v>
      </x:c>
      <x:c r="V53" s="51">
        <x:f t="shared" si="4"/>
        <x:v>0</x:v>
      </x:c>
      <x:c r="W53" s="51">
        <x:f t="shared" si="46"/>
        <x:v>0</x:v>
      </x:c>
      <x:c r="X53" s="51">
        <x:f t="shared" ref="X53:AH53" si="50">W53</x:f>
        <x:v>0</x:v>
      </x:c>
      <x:c r="Y53" s="51">
        <x:f t="shared" si="50"/>
        <x:v>0</x:v>
      </x:c>
      <x:c r="Z53" s="52">
        <x:f t="shared" si="50"/>
        <x:v>0</x:v>
      </x:c>
      <x:c r="AA53" s="52">
        <x:f t="shared" si="50"/>
        <x:v>0</x:v>
      </x:c>
      <x:c r="AB53" s="52">
        <x:f t="shared" si="50"/>
        <x:v>0</x:v>
      </x:c>
      <x:c r="AC53" s="52">
        <x:f t="shared" si="50"/>
        <x:v>0</x:v>
      </x:c>
      <x:c r="AD53" s="52">
        <x:f t="shared" si="50"/>
        <x:v>0</x:v>
      </x:c>
      <x:c r="AE53" s="52">
        <x:f t="shared" si="50"/>
        <x:v>0</x:v>
      </x:c>
      <x:c r="AF53" s="52">
        <x:f t="shared" si="50"/>
        <x:v>0</x:v>
      </x:c>
      <x:c r="AG53" s="52">
        <x:f t="shared" si="50"/>
        <x:v>0</x:v>
      </x:c>
      <x:c r="AH53" s="52">
        <x:f t="shared" si="50"/>
        <x:v>0</x:v>
      </x:c>
      <x:c r="AI53" s="613">
        <x:f t="shared" si="40"/>
        <x:v>0</x:v>
      </x:c>
      <x:c r="AJ53" s="610">
        <x:f t="shared" si="36"/>
        <x:v>0</x:v>
      </x:c>
      <x:c r="AM53" s="1909" t="s">
        <x:v>105</x:v>
      </x:c>
      <x:c r="AN53" s="403"/>
    </x:row>
    <x:row r="54" spans="1:41">
      <x:c r="A54" s="44" t="s">
        <x:v>107</x:v>
      </x:c>
      <x:c r="B54" s="44" t="s">
        <x:v>108</x:v>
      </x:c>
      <x:c r="C54" s="44"/>
      <x:c r="D54" s="21">
        <x:v>76512</x:v>
      </x:c>
      <x:c r="G54" s="51">
        <x:f t="shared" si="2"/>
        <x:v>42463</x:v>
      </x:c>
      <x:c r="H54" s="21">
        <x:v>2577</x:v>
      </x:c>
      <x:c r="I54" s="21">
        <x:v>3052</x:v>
      </x:c>
      <x:c r="J54" s="735">
        <x:v>4905</x:v>
      </x:c>
      <x:c r="K54" s="735">
        <x:v>3097</x:v>
      </x:c>
      <x:c r="L54" s="742">
        <x:v>4890</x:v>
      </x:c>
      <x:c r="M54" s="742">
        <x:v>3986</x:v>
      </x:c>
      <x:c r="N54" s="21">
        <x:v>2128</x:v>
      </x:c>
      <x:c r="O54" s="21">
        <x:v>3180</x:v>
      </x:c>
      <x:c r="P54" s="21">
        <x:v>5501</x:v>
      </x:c>
      <x:c r="Q54" s="21">
        <x:v>3005</x:v>
      </x:c>
      <x:c r="R54" s="52">
        <x:v>3071</x:v>
      </x:c>
      <x:c r="S54" s="52">
        <x:f t="shared" ref="S54" si="51">R54</x:f>
        <x:v>3071</x:v>
      </x:c>
      <x:c r="V54" s="51">
        <x:f>SUM(W54:AH54)</x:f>
        <x:v>58680</x:v>
      </x:c>
      <x:c r="W54" s="395">
        <x:f>L54</x:f>
        <x:v>4890</x:v>
      </x:c>
      <x:c r="X54" s="395">
        <x:f>W54</x:f>
        <x:v>4890</x:v>
      </x:c>
      <x:c r="Y54" s="395">
        <x:f t="shared" ref="Y54:AH54" si="52">X54</x:f>
        <x:v>4890</x:v>
      </x:c>
      <x:c r="Z54" s="396">
        <x:f t="shared" si="52"/>
        <x:v>4890</x:v>
      </x:c>
      <x:c r="AA54" s="396">
        <x:f t="shared" si="52"/>
        <x:v>4890</x:v>
      </x:c>
      <x:c r="AB54" s="396">
        <x:f t="shared" si="52"/>
        <x:v>4890</x:v>
      </x:c>
      <x:c r="AC54" s="396">
        <x:f t="shared" si="52"/>
        <x:v>4890</x:v>
      </x:c>
      <x:c r="AD54" s="396">
        <x:f t="shared" si="52"/>
        <x:v>4890</x:v>
      </x:c>
      <x:c r="AE54" s="396">
        <x:f t="shared" si="52"/>
        <x:v>4890</x:v>
      </x:c>
      <x:c r="AF54" s="396">
        <x:f t="shared" si="52"/>
        <x:v>4890</x:v>
      </x:c>
      <x:c r="AG54" s="396">
        <x:f t="shared" si="52"/>
        <x:v>4890</x:v>
      </x:c>
      <x:c r="AH54" s="396">
        <x:f t="shared" si="52"/>
        <x:v>4890</x:v>
      </x:c>
      <x:c r="AI54" s="621">
        <x:f t="shared" si="40"/>
        <x:v>1.8778389452694664E-4</x:v>
      </x:c>
      <x:c r="AJ54" s="610">
        <x:f t="shared" si="36"/>
        <x:v>1.3819089560323106</x:v>
      </x:c>
      <x:c r="AK54" t="s">
        <x:v>2398</x:v>
      </x:c>
      <x:c r="AM54" s="1909" t="s">
        <x:v>107</x:v>
      </x:c>
      <x:c r="AN54" s="403" t="s">
        <x:v>2594</x:v>
      </x:c>
    </x:row>
    <x:row r="55" spans="1:41">
      <x:c r="A55" s="44" t="s">
        <x:v>109</x:v>
      </x:c>
      <x:c r="B55" s="44" t="s">
        <x:v>110</x:v>
      </x:c>
      <x:c r="C55" s="44"/>
      <x:c r="D55" s="21">
        <x:v>1568878.5</x:v>
      </x:c>
      <x:c r="G55" s="51">
        <x:f t="shared" si="2"/>
        <x:v>2459157.5499999998</x:v>
      </x:c>
      <x:c r="H55" s="21">
        <x:v>331380.14</x:v>
      </x:c>
      <x:c r="I55" s="21">
        <x:v>311583.5199999999</x:v>
      </x:c>
      <x:c r="J55" s="735">
        <x:v>232747.90000000002</x:v>
      </x:c>
      <x:c r="K55" s="735">
        <x:v>175389.27000000014</x:v>
      </x:c>
      <x:c r="L55" s="742">
        <x:v>140211.48999999976</x:v>
      </x:c>
      <x:c r="M55" s="742">
        <x:v>127458.16000000015</x:v>
      </x:c>
      <x:c r="N55" s="21">
        <x:v>137189.58000000007</x:v>
      </x:c>
      <x:c r="O55" s="21">
        <x:v>136867.89999999991</x:v>
      </x:c>
      <x:c r="P55" s="21">
        <x:v>142399.4299999997</x:v>
      </x:c>
      <x:c r="Q55" s="21">
        <x:v>210893.32000000007</x:v>
      </x:c>
      <x:c r="R55" s="52">
        <x:v>256518.42000000016</x:v>
      </x:c>
      <x:c r="S55" s="52">
        <x:f t="shared" ref="S55" si="53">R55</x:f>
        <x:v>256518.42000000016</x:v>
      </x:c>
      <x:c r="V55" s="51">
        <x:f t="shared" si="4"/>
        <x:v>2582115.4274999998</x:v>
      </x:c>
      <x:c r="W55" s="395">
        <x:f>H55*1.05</x:f>
        <x:v>347949.14700000006</x:v>
      </x:c>
      <x:c r="X55" s="395">
        <x:f>I55*1.05</x:f>
        <x:v>327162.69599999994</x:v>
      </x:c>
      <x:c r="Y55" s="395">
        <x:f t="shared" ref="Y55:AH55" si="54">J55*1.05</x:f>
        <x:v>244385.29500000004</x:v>
      </x:c>
      <x:c r="Z55" s="395">
        <x:f t="shared" si="54"/>
        <x:v>184158.73350000015</x:v>
      </x:c>
      <x:c r="AA55" s="395">
        <x:f t="shared" si="54"/>
        <x:v>147222.06449999975</x:v>
      </x:c>
      <x:c r="AB55" s="395">
        <x:f t="shared" si="54"/>
        <x:v>133831.06800000017</x:v>
      </x:c>
      <x:c r="AC55" s="395">
        <x:f t="shared" si="54"/>
        <x:v>144049.0590000001</x:v>
      </x:c>
      <x:c r="AD55" s="395">
        <x:f t="shared" si="54"/>
        <x:v>143711.2949999999</x:v>
      </x:c>
      <x:c r="AE55" s="395">
        <x:f t="shared" si="54"/>
        <x:v>149519.40149999969</x:v>
      </x:c>
      <x:c r="AF55" s="395">
        <x:f t="shared" si="54"/>
        <x:v>221437.98600000009</x:v>
      </x:c>
      <x:c r="AG55" s="395">
        <x:f t="shared" si="54"/>
        <x:v>269344.34100000019</x:v>
      </x:c>
      <x:c r="AH55" s="395">
        <x:f t="shared" si="54"/>
        <x:v>269344.34100000019</x:v>
      </x:c>
      <x:c r="AI55" s="621">
        <x:f t="shared" si="40"/>
        <x:v>8.2631167534775347E-3</x:v>
      </x:c>
      <x:c r="AJ55" s="610">
        <x:f t="shared" si="36"/>
        <x:v>1.05</x:v>
      </x:c>
      <x:c r="AK55" t="s">
        <x:v>2399</x:v>
      </x:c>
      <x:c r="AM55" s="1909" t="s">
        <x:v>109</x:v>
      </x:c>
      <x:c r="AN55" s="403" t="s">
        <x:v>2594</x:v>
      </x:c>
    </x:row>
    <x:row r="56" spans="1:41">
      <x:c r="A56" s="44" t="s">
        <x:v>111</x:v>
      </x:c>
      <x:c r="B56" s="44" t="s">
        <x:v>112</x:v>
      </x:c>
      <x:c r="C56" s="44"/>
      <x:c r="D56" s="21">
        <x:v>2415042.6800000002</x:v>
      </x:c>
      <x:c r="G56" s="51">
        <x:f t="shared" si="2"/>
        <x:v>2360008.67</x:v>
      </x:c>
      <x:c r="H56" s="21">
        <x:v>114640.45000000001</x:v>
      </x:c>
      <x:c r="I56" s="21">
        <x:v>259036.79999999999</x:v>
      </x:c>
      <x:c r="J56" s="735">
        <x:v>183691.57000000007</x:v>
      </x:c>
      <x:c r="K56" s="735">
        <x:v>509151.82000000007</x:v>
      </x:c>
      <x:c r="L56" s="742">
        <x:v>165062.79000000004</x:v>
      </x:c>
      <x:c r="M56" s="742">
        <x:v>238317.08000000007</x:v>
      </x:c>
      <x:c r="N56" s="21">
        <x:v>116045</x:v>
      </x:c>
      <x:c r="O56" s="21">
        <x:v>127730.5</x:v>
      </x:c>
      <x:c r="P56" s="21">
        <x:v>159866.60000000009</x:v>
      </x:c>
      <x:c r="Q56" s="21">
        <x:v>147504.11999999988</x:v>
      </x:c>
      <x:c r="R56" s="52">
        <x:v>169480.96999999997</x:v>
      </x:c>
      <x:c r="S56" s="52">
        <x:f t="shared" ref="S56" si="55">R56</x:f>
        <x:v>169480.96999999997</x:v>
      </x:c>
      <x:c r="V56" s="51">
        <x:f t="shared" si="4"/>
        <x:v>1908000</x:v>
      </x:c>
      <x:c r="W56" s="387">
        <x:f>Cons!C121</x:f>
        <x:v>214000</x:v>
      </x:c>
      <x:c r="X56" s="387">
        <x:f>Cons!D121</x:f>
        <x:v>154000</x:v>
      </x:c>
      <x:c r="Y56" s="387">
        <x:f>Cons!E121</x:f>
        <x:v>154000</x:v>
      </x:c>
      <x:c r="Z56" s="37">
        <x:f>Cons!F121</x:f>
        <x:v>154000</x:v>
      </x:c>
      <x:c r="AA56" s="37">
        <x:f>Cons!G121</x:f>
        <x:v>154000</x:v>
      </x:c>
      <x:c r="AB56" s="37">
        <x:f>Cons!H121</x:f>
        <x:v>154000</x:v>
      </x:c>
      <x:c r="AC56" s="37">
        <x:f>Cons!I121</x:f>
        <x:v>154000</x:v>
      </x:c>
      <x:c r="AD56" s="37">
        <x:f>Cons!J121</x:f>
        <x:v>154000</x:v>
      </x:c>
      <x:c r="AE56" s="37">
        <x:f>Cons!K121</x:f>
        <x:v>154000</x:v>
      </x:c>
      <x:c r="AF56" s="37">
        <x:f>Cons!L121</x:f>
        <x:v>154000</x:v>
      </x:c>
      <x:c r="AG56" s="37">
        <x:f>Cons!M121</x:f>
        <x:v>154000</x:v>
      </x:c>
      <x:c r="AH56" s="37">
        <x:f>Cons!N121</x:f>
        <x:v>154000</x:v>
      </x:c>
      <x:c r="AI56" s="613">
        <x:f t="shared" si="40"/>
        <x:v>6.1058566932074678E-3</x:v>
      </x:c>
      <x:c r="AJ56" s="610">
        <x:f t="shared" si="36"/>
        <x:v>0.80847160616575198</x:v>
      </x:c>
      <x:c r="AM56" s="1909" t="s">
        <x:v>111</x:v>
      </x:c>
      <x:c r="AN56" s="403" t="s">
        <x:v>2594</x:v>
      </x:c>
    </x:row>
    <x:row r="57" spans="1:41">
      <x:c r="A57" s="44" t="s">
        <x:v>113</x:v>
      </x:c>
      <x:c r="B57" s="44" t="s">
        <x:v>114</x:v>
      </x:c>
      <x:c r="C57" s="44"/>
      <x:c r="D57" s="21">
        <x:v>6136376.9500000011</x:v>
      </x:c>
      <x:c r="G57" s="51">
        <x:f t="shared" si="2"/>
        <x:v>6868116.9999999981</x:v>
      </x:c>
      <x:c r="H57" s="21">
        <x:v>470203.86</x:v>
      </x:c>
      <x:c r="I57" s="21">
        <x:v>387441.76</x:v>
      </x:c>
      <x:c r="J57" s="735">
        <x:v>995920.89</x:v>
      </x:c>
      <x:c r="K57" s="735">
        <x:v>417617.78</x:v>
      </x:c>
      <x:c r="L57" s="742">
        <x:v>434888.33999999985</x:v>
      </x:c>
      <x:c r="M57" s="742">
        <x:v>613407.68999999948</x:v>
      </x:c>
      <x:c r="N57" s="21">
        <x:v>418533.23</x:v>
      </x:c>
      <x:c r="O57" s="21">
        <x:v>613859.5400000005</x:v>
      </x:c>
      <x:c r="P57" s="21">
        <x:v>565008.25999999885</x:v>
      </x:c>
      <x:c r="Q57" s="21">
        <x:v>600095.30999999959</x:v>
      </x:c>
      <x:c r="R57" s="52">
        <x:v>675570.16999999993</x:v>
      </x:c>
      <x:c r="S57" s="52">
        <x:f t="shared" ref="S57" si="56">R57</x:f>
        <x:v>675570.16999999993</x:v>
      </x:c>
      <x:c r="V57" s="51">
        <x:f t="shared" si="4"/>
        <x:v>5340000</x:v>
      </x:c>
      <x:c r="W57" s="387">
        <x:f>Enter!C5</x:f>
        <x:v>435000</x:v>
      </x:c>
      <x:c r="X57" s="387">
        <x:f>Enter!D5</x:f>
        <x:v>435000</x:v>
      </x:c>
      <x:c r="Y57" s="387">
        <x:f>Enter!E5</x:f>
        <x:v>465000</x:v>
      </x:c>
      <x:c r="Z57" s="37">
        <x:f>Enter!F5</x:f>
        <x:v>435000</x:v>
      </x:c>
      <x:c r="AA57" s="37">
        <x:f>Enter!G5</x:f>
        <x:v>435000</x:v>
      </x:c>
      <x:c r="AB57" s="37">
        <x:f>Enter!H5</x:f>
        <x:v>465000</x:v>
      </x:c>
      <x:c r="AC57" s="37">
        <x:f>Enter!I5</x:f>
        <x:v>435000</x:v>
      </x:c>
      <x:c r="AD57" s="37">
        <x:f>Enter!J5</x:f>
        <x:v>435000</x:v>
      </x:c>
      <x:c r="AE57" s="37">
        <x:f>Enter!K5</x:f>
        <x:v>465000</x:v>
      </x:c>
      <x:c r="AF57" s="37">
        <x:f>Enter!L5</x:f>
        <x:v>435000</x:v>
      </x:c>
      <x:c r="AG57" s="37">
        <x:f>Enter!M5</x:f>
        <x:v>435000</x:v>
      </x:c>
      <x:c r="AH57" s="37">
        <x:f>Enter!N5</x:f>
        <x:v>465000</x:v>
      </x:c>
      <x:c r="AI57" s="622">
        <x:f t="shared" si="40"/>
        <x:v>1.7088718418096373E-2</x:v>
      </x:c>
      <x:c r="AJ57" s="610">
        <x:f t="shared" si="36"/>
        <x:v>0.77750568314430313</x:v>
      </x:c>
      <x:c r="AM57" s="1909" t="s">
        <x:v>113</x:v>
      </x:c>
      <x:c r="AN57" s="403" t="s">
        <x:v>2594</x:v>
      </x:c>
    </x:row>
    <x:row r="58" spans="1:41" hidden="1">
      <x:c r="A58" s="44" t="s">
        <x:v>115</x:v>
      </x:c>
      <x:c r="B58" s="44" t="s">
        <x:v>116</x:v>
      </x:c>
      <x:c r="C58" s="44"/>
      <x:c r="D58" s="21">
        <x:v>0</x:v>
      </x:c>
      <x:c r="G58" s="51">
        <x:f t="shared" si="2"/>
        <x:v>0</x:v>
      </x:c>
      <x:c r="H58" s="21">
        <x:v>0</x:v>
      </x:c>
      <x:c r="I58" s="21">
        <x:v>0</x:v>
      </x:c>
      <x:c r="J58" s="735">
        <x:v>0</x:v>
      </x:c>
      <x:c r="K58" s="735">
        <x:v>0</x:v>
      </x:c>
      <x:c r="L58" s="742">
        <x:v>0</x:v>
      </x:c>
      <x:c r="M58" s="742">
        <x:v>0</x:v>
      </x:c>
      <x:c r="N58" s="21">
        <x:v>0</x:v>
      </x:c>
      <x:c r="O58" s="21">
        <x:v>0</x:v>
      </x:c>
      <x:c r="P58" s="21">
        <x:v>0</x:v>
      </x:c>
      <x:c r="Q58" s="21">
        <x:v>0</x:v>
      </x:c>
      <x:c r="R58" s="52">
        <x:v>0</x:v>
      </x:c>
      <x:c r="S58" s="52">
        <x:f t="shared" ref="S58" si="57">R58</x:f>
        <x:v>0</x:v>
      </x:c>
      <x:c r="V58" s="51">
        <x:f t="shared" si="4"/>
        <x:v>0</x:v>
      </x:c>
      <x:c r="W58" s="51">
        <x:f t="shared" si="46"/>
        <x:v>0</x:v>
      </x:c>
      <x:c r="X58" s="51">
        <x:f t="shared" ref="X58:AH58" si="58">W58</x:f>
        <x:v>0</x:v>
      </x:c>
      <x:c r="Y58" s="51">
        <x:f t="shared" si="58"/>
        <x:v>0</x:v>
      </x:c>
      <x:c r="Z58" s="52">
        <x:f t="shared" si="58"/>
        <x:v>0</x:v>
      </x:c>
      <x:c r="AA58" s="52">
        <x:f t="shared" si="58"/>
        <x:v>0</x:v>
      </x:c>
      <x:c r="AB58" s="52">
        <x:f t="shared" si="58"/>
        <x:v>0</x:v>
      </x:c>
      <x:c r="AC58" s="52">
        <x:f t="shared" si="58"/>
        <x:v>0</x:v>
      </x:c>
      <x:c r="AD58" s="52">
        <x:f t="shared" si="58"/>
        <x:v>0</x:v>
      </x:c>
      <x:c r="AE58" s="52">
        <x:f t="shared" si="58"/>
        <x:v>0</x:v>
      </x:c>
      <x:c r="AF58" s="52">
        <x:f t="shared" si="58"/>
        <x:v>0</x:v>
      </x:c>
      <x:c r="AG58" s="52">
        <x:f t="shared" si="58"/>
        <x:v>0</x:v>
      </x:c>
      <x:c r="AH58" s="52">
        <x:f t="shared" si="58"/>
        <x:v>0</x:v>
      </x:c>
      <x:c r="AI58" s="613">
        <x:f t="shared" si="40"/>
        <x:v>0</x:v>
      </x:c>
      <x:c r="AJ58" s="610">
        <x:f t="shared" si="36"/>
        <x:v>0</x:v>
      </x:c>
      <x:c r="AM58" s="1909" t="s">
        <x:v>115</x:v>
      </x:c>
      <x:c r="AN58" s="403"/>
    </x:row>
    <x:row r="59" spans="1:41">
      <x:c r="A59" s="44" t="s">
        <x:v>117</x:v>
      </x:c>
      <x:c r="B59" s="44" t="s">
        <x:v>118</x:v>
      </x:c>
      <x:c r="C59" s="44"/>
      <x:c r="D59" s="21">
        <x:v>7452754.2000000002</x:v>
      </x:c>
      <x:c r="G59" s="51">
        <x:f t="shared" si="2"/>
        <x:v>7842989.1900000051</x:v>
      </x:c>
      <x:c r="H59" s="21">
        <x:v>656111.75999999989</x:v>
      </x:c>
      <x:c r="I59" s="21">
        <x:v>660822.76000000013</x:v>
      </x:c>
      <x:c r="J59" s="735">
        <x:v>656633.55000000005</x:v>
      </x:c>
      <x:c r="K59" s="735">
        <x:v>652714.90000000014</x:v>
      </x:c>
      <x:c r="L59" s="742">
        <x:v>655131.64999999991</x:v>
      </x:c>
      <x:c r="M59" s="742">
        <x:v>655131.64999999991</x:v>
      </x:c>
      <x:c r="N59" s="21">
        <x:v>655131.65000000084</x:v>
      </x:c>
      <x:c r="O59" s="21">
        <x:v>655451.03000000026</x:v>
      </x:c>
      <x:c r="P59" s="21">
        <x:v>655451.03000000119</x:v>
      </x:c>
      <x:c r="Q59" s="21">
        <x:v>651533.55000000075</x:v>
      </x:c>
      <x:c r="R59" s="52">
        <x:v>644437.83000000101</x:v>
      </x:c>
      <x:c r="S59" s="52">
        <x:f t="shared" ref="S59" si="59">R59</x:f>
        <x:v>644437.83000000101</x:v>
      </x:c>
      <x:c r="V59" s="51">
        <x:f t="shared" si="4"/>
        <x:v>6959928.5640000133</x:v>
      </x:c>
      <x:c r="W59" s="395">
        <x:f>R59*0.9</x:f>
        <x:v>579994.04700000095</x:v>
      </x:c>
      <x:c r="X59" s="395">
        <x:f t="shared" ref="X59:AH59" si="60">W59</x:f>
        <x:v>579994.04700000095</x:v>
      </x:c>
      <x:c r="Y59" s="395">
        <x:f t="shared" si="60"/>
        <x:v>579994.04700000095</x:v>
      </x:c>
      <x:c r="Z59" s="396">
        <x:f t="shared" si="60"/>
        <x:v>579994.04700000095</x:v>
      </x:c>
      <x:c r="AA59" s="396">
        <x:f t="shared" si="60"/>
        <x:v>579994.04700000095</x:v>
      </x:c>
      <x:c r="AB59" s="396">
        <x:f t="shared" si="60"/>
        <x:v>579994.04700000095</x:v>
      </x:c>
      <x:c r="AC59" s="396">
        <x:f t="shared" si="60"/>
        <x:v>579994.04700000095</x:v>
      </x:c>
      <x:c r="AD59" s="396">
        <x:f t="shared" si="60"/>
        <x:v>579994.04700000095</x:v>
      </x:c>
      <x:c r="AE59" s="396">
        <x:f t="shared" si="60"/>
        <x:v>579994.04700000095</x:v>
      </x:c>
      <x:c r="AF59" s="396">
        <x:f t="shared" si="60"/>
        <x:v>579994.04700000095</x:v>
      </x:c>
      <x:c r="AG59" s="396">
        <x:f t="shared" si="60"/>
        <x:v>579994.04700000095</x:v>
      </x:c>
      <x:c r="AH59" s="396">
        <x:f t="shared" si="60"/>
        <x:v>579994.04700000095</x:v>
      </x:c>
      <x:c r="AI59" s="621">
        <x:f t="shared" si="40"/>
        <x:v>2.22727077603487E-2</x:v>
      </x:c>
      <x:c r="AJ59" s="610">
        <x:f t="shared" si="36"/>
        <x:v>0.88740764463555366</x:v>
      </x:c>
      <x:c r="AK59" t="s">
        <x:v>2465</x:v>
      </x:c>
      <x:c r="AM59" s="1909" t="s">
        <x:v>117</x:v>
      </x:c>
      <x:c r="AN59" s="403" t="s">
        <x:v>2594</x:v>
      </x:c>
    </x:row>
    <x:row r="60" spans="1:41" hidden="1">
      <x:c r="A60" s="44" t="s">
        <x:v>119</x:v>
      </x:c>
      <x:c r="B60" s="44" t="s">
        <x:v>120</x:v>
      </x:c>
      <x:c r="C60" s="44"/>
      <x:c r="D60" s="21">
        <x:v>0</x:v>
      </x:c>
      <x:c r="G60" s="51">
        <x:f t="shared" si="2"/>
        <x:v>0</x:v>
      </x:c>
      <x:c r="H60" s="21">
        <x:v>0</x:v>
      </x:c>
      <x:c r="I60" s="21">
        <x:v>0</x:v>
      </x:c>
      <x:c r="J60" s="735">
        <x:v>0</x:v>
      </x:c>
      <x:c r="K60" s="735">
        <x:v>0</x:v>
      </x:c>
      <x:c r="L60" s="742">
        <x:v>0</x:v>
      </x:c>
      <x:c r="M60" s="742">
        <x:v>0</x:v>
      </x:c>
      <x:c r="N60" s="21">
        <x:v>0</x:v>
      </x:c>
      <x:c r="O60" s="21">
        <x:v>0</x:v>
      </x:c>
      <x:c r="P60" s="21">
        <x:v>0</x:v>
      </x:c>
      <x:c r="Q60" s="21">
        <x:v>0</x:v>
      </x:c>
      <x:c r="R60" s="52">
        <x:v>0</x:v>
      </x:c>
      <x:c r="S60" s="52">
        <x:f t="shared" ref="S60" si="61">R60</x:f>
        <x:v>0</x:v>
      </x:c>
      <x:c r="V60" s="51">
        <x:f t="shared" si="4"/>
        <x:v>0</x:v>
      </x:c>
      <x:c r="W60" s="51">
        <x:f t="shared" si="46"/>
        <x:v>0</x:v>
      </x:c>
      <x:c r="X60" s="51">
        <x:f t="shared" ref="X60:AH60" si="62">W60</x:f>
        <x:v>0</x:v>
      </x:c>
      <x:c r="Y60" s="51">
        <x:f t="shared" si="62"/>
        <x:v>0</x:v>
      </x:c>
      <x:c r="Z60" s="52">
        <x:f t="shared" si="62"/>
        <x:v>0</x:v>
      </x:c>
      <x:c r="AA60" s="52">
        <x:f t="shared" si="62"/>
        <x:v>0</x:v>
      </x:c>
      <x:c r="AB60" s="52">
        <x:f t="shared" si="62"/>
        <x:v>0</x:v>
      </x:c>
      <x:c r="AC60" s="52">
        <x:f t="shared" si="62"/>
        <x:v>0</x:v>
      </x:c>
      <x:c r="AD60" s="52">
        <x:f t="shared" si="62"/>
        <x:v>0</x:v>
      </x:c>
      <x:c r="AE60" s="52">
        <x:f t="shared" si="62"/>
        <x:v>0</x:v>
      </x:c>
      <x:c r="AF60" s="52">
        <x:f t="shared" si="62"/>
        <x:v>0</x:v>
      </x:c>
      <x:c r="AG60" s="52">
        <x:f t="shared" si="62"/>
        <x:v>0</x:v>
      </x:c>
      <x:c r="AH60" s="52">
        <x:f t="shared" si="62"/>
        <x:v>0</x:v>
      </x:c>
      <x:c r="AI60" s="613">
        <x:f t="shared" si="40"/>
        <x:v>0</x:v>
      </x:c>
      <x:c r="AJ60" s="610">
        <x:f t="shared" si="36"/>
        <x:v>0</x:v>
      </x:c>
      <x:c r="AM60" s="1909" t="s">
        <x:v>119</x:v>
      </x:c>
      <x:c r="AN60" s="403"/>
    </x:row>
    <x:row r="61" spans="1:41" hidden="1">
      <x:c r="A61" s="44" t="s">
        <x:v>121</x:v>
      </x:c>
      <x:c r="B61" s="44" t="s">
        <x:v>122</x:v>
      </x:c>
      <x:c r="C61" s="44"/>
      <x:c r="D61" s="21">
        <x:v>0</x:v>
      </x:c>
      <x:c r="G61" s="51">
        <x:f t="shared" si="2"/>
        <x:v>0</x:v>
      </x:c>
      <x:c r="H61" s="21">
        <x:v>0</x:v>
      </x:c>
      <x:c r="I61" s="21">
        <x:v>0</x:v>
      </x:c>
      <x:c r="J61" s="735">
        <x:v>0</x:v>
      </x:c>
      <x:c r="K61" s="735">
        <x:v>0</x:v>
      </x:c>
      <x:c r="L61" s="742">
        <x:v>0</x:v>
      </x:c>
      <x:c r="M61" s="742">
        <x:v>0</x:v>
      </x:c>
      <x:c r="N61" s="21">
        <x:v>0</x:v>
      </x:c>
      <x:c r="O61" s="21">
        <x:v>0</x:v>
      </x:c>
      <x:c r="P61" s="21">
        <x:v>0</x:v>
      </x:c>
      <x:c r="Q61" s="21">
        <x:v>0</x:v>
      </x:c>
      <x:c r="R61" s="52">
        <x:v>0</x:v>
      </x:c>
      <x:c r="S61" s="52">
        <x:f t="shared" ref="S61" si="63">R61</x:f>
        <x:v>0</x:v>
      </x:c>
      <x:c r="V61" s="51">
        <x:f t="shared" si="4"/>
        <x:v>0</x:v>
      </x:c>
      <x:c r="W61" s="51">
        <x:f t="shared" si="46"/>
        <x:v>0</x:v>
      </x:c>
      <x:c r="X61" s="51">
        <x:f t="shared" ref="X61:AH61" si="64">W61</x:f>
        <x:v>0</x:v>
      </x:c>
      <x:c r="Y61" s="51">
        <x:f t="shared" si="64"/>
        <x:v>0</x:v>
      </x:c>
      <x:c r="Z61" s="52">
        <x:f t="shared" si="64"/>
        <x:v>0</x:v>
      </x:c>
      <x:c r="AA61" s="52">
        <x:f t="shared" si="64"/>
        <x:v>0</x:v>
      </x:c>
      <x:c r="AB61" s="52">
        <x:f t="shared" si="64"/>
        <x:v>0</x:v>
      </x:c>
      <x:c r="AC61" s="52">
        <x:f t="shared" si="64"/>
        <x:v>0</x:v>
      </x:c>
      <x:c r="AD61" s="52">
        <x:f t="shared" si="64"/>
        <x:v>0</x:v>
      </x:c>
      <x:c r="AE61" s="52">
        <x:f t="shared" si="64"/>
        <x:v>0</x:v>
      </x:c>
      <x:c r="AF61" s="52">
        <x:f t="shared" si="64"/>
        <x:v>0</x:v>
      </x:c>
      <x:c r="AG61" s="52">
        <x:f t="shared" si="64"/>
        <x:v>0</x:v>
      </x:c>
      <x:c r="AH61" s="52">
        <x:f t="shared" si="64"/>
        <x:v>0</x:v>
      </x:c>
      <x:c r="AI61" s="613">
        <x:f t="shared" si="40"/>
        <x:v>0</x:v>
      </x:c>
      <x:c r="AJ61" s="610">
        <x:f t="shared" si="36"/>
        <x:v>0</x:v>
      </x:c>
      <x:c r="AM61" s="1909" t="s">
        <x:v>121</x:v>
      </x:c>
      <x:c r="AN61" s="403"/>
    </x:row>
    <x:row r="62" spans="1:41">
      <x:c r="A62" s="55" t="s">
        <x:v>123</x:v>
      </x:c>
      <x:c r="B62" s="44" t="s">
        <x:v>124</x:v>
      </x:c>
      <x:c r="C62" s="44"/>
      <x:c r="D62" s="21">
        <x:v>1659804.2099999997</x:v>
      </x:c>
      <x:c r="G62" s="51">
        <x:f t="shared" si="2"/>
        <x:v>3483642.0899999994</x:v>
      </x:c>
      <x:c r="H62" s="21">
        <x:v>0</x:v>
      </x:c>
      <x:c r="I62" s="21">
        <x:v>634928.62</x:v>
      </x:c>
      <x:c r="J62" s="735">
        <x:v>57495.719999999972</x:v>
      </x:c>
      <x:c r="K62" s="735">
        <x:v>344259.91000000003</x:v>
      </x:c>
      <x:c r="L62" s="742">
        <x:v>767142.2</x:v>
      </x:c>
      <x:c r="M62" s="742">
        <x:v>326022.5699999996</x:v>
      </x:c>
      <x:c r="N62" s="21">
        <x:v>326022.56999999983</x:v>
      </x:c>
      <x:c r="O62" s="21">
        <x:v>326022.62000000011</x:v>
      </x:c>
      <x:c r="P62" s="21">
        <x:v>0</x:v>
      </x:c>
      <x:c r="Q62" s="21">
        <x:v>701747.87999999989</x:v>
      </x:c>
      <x:c r="R62" s="52">
        <x:v>0</x:v>
      </x:c>
      <x:c r="S62" s="52">
        <x:f t="shared" ref="S62" si="65">R62</x:f>
        <x:v>0</x:v>
      </x:c>
      <x:c r="V62" s="51">
        <x:f t="shared" si="4"/>
        <x:v>5340000</x:v>
      </x:c>
      <x:c r="W62" s="1788">
        <x:f>Comm!C70</x:f>
        <x:v>420000</x:v>
      </x:c>
      <x:c r="X62" s="1788">
        <x:f>Comm!D70</x:f>
        <x:v>420000</x:v>
      </x:c>
      <x:c r="Y62" s="1788">
        <x:f>Comm!E70</x:f>
        <x:v>420000</x:v>
      </x:c>
      <x:c r="Z62" s="1788">
        <x:f>Comm!F70</x:f>
        <x:v>420000</x:v>
      </x:c>
      <x:c r="AA62" s="1788">
        <x:f>Comm!G70</x:f>
        <x:v>920000</x:v>
      </x:c>
      <x:c r="AB62" s="1788">
        <x:f>Comm!H70</x:f>
        <x:v>390000</x:v>
      </x:c>
      <x:c r="AC62" s="1788">
        <x:f>Comm!I70</x:f>
        <x:v>390000</x:v>
      </x:c>
      <x:c r="AD62" s="1788">
        <x:f>Comm!J70</x:f>
        <x:v>400000</x:v>
      </x:c>
      <x:c r="AE62" s="1788">
        <x:f>Comm!K70</x:f>
        <x:v>390000</x:v>
      </x:c>
      <x:c r="AF62" s="1788">
        <x:f>Comm!L70</x:f>
        <x:v>390000</x:v>
      </x:c>
      <x:c r="AG62" s="1788">
        <x:f>Comm!M70</x:f>
        <x:v>390000</x:v>
      </x:c>
      <x:c r="AH62" s="1788">
        <x:f>Comm!N70</x:f>
        <x:v>390000</x:v>
      </x:c>
      <x:c r="AI62" s="613">
        <x:f t="shared" si="40"/>
        <x:v>1.7088718418096373E-2</x:v>
      </x:c>
      <x:c r="AJ62" s="610">
        <x:f t="shared" si="36"/>
        <x:v>1.5328784823586745</x:v>
      </x:c>
      <x:c r="AM62" s="1910" t="s">
        <x:v>123</x:v>
      </x:c>
      <x:c r="AN62" s="403" t="s">
        <x:v>2594</x:v>
      </x:c>
    </x:row>
    <x:row r="63" spans="1:41">
      <x:c r="A63" s="44" t="s">
        <x:v>125</x:v>
      </x:c>
      <x:c r="B63" s="44" t="s">
        <x:v>126</x:v>
      </x:c>
      <x:c r="C63" s="44"/>
      <x:c r="D63" s="21">
        <x:v>572778.63</x:v>
      </x:c>
      <x:c r="G63" s="51">
        <x:f t="shared" si="2"/>
        <x:v>194400</x:v>
      </x:c>
      <x:c r="H63" s="21">
        <x:v>0</x:v>
      </x:c>
      <x:c r="I63" s="21">
        <x:v>0</x:v>
      </x:c>
      <x:c r="J63" s="735">
        <x:v>0</x:v>
      </x:c>
      <x:c r="K63" s="735">
        <x:v>0</x:v>
      </x:c>
      <x:c r="L63" s="742">
        <x:v>0</x:v>
      </x:c>
      <x:c r="M63" s="742">
        <x:v>0</x:v>
      </x:c>
      <x:c r="N63" s="21">
        <x:v>0</x:v>
      </x:c>
      <x:c r="O63" s="21">
        <x:v>0</x:v>
      </x:c>
      <x:c r="P63" s="21">
        <x:v>0</x:v>
      </x:c>
      <x:c r="Q63" s="21">
        <x:v>0</x:v>
      </x:c>
      <x:c r="R63" s="52">
        <x:v>97200</x:v>
      </x:c>
      <x:c r="S63" s="52">
        <x:f t="shared" ref="S63" si="66">R63</x:f>
        <x:v>97200</x:v>
      </x:c>
      <x:c r="V63" s="51">
        <x:f t="shared" si="4"/>
        <x:v>600000</x:v>
      </x:c>
      <x:c r="W63" s="1787">
        <x:f>Comm!C67</x:f>
        <x:v>300000</x:v>
      </x:c>
      <x:c r="X63" s="1787">
        <x:f>Comm!D67</x:f>
        <x:v>0</x:v>
      </x:c>
      <x:c r="Y63" s="1787">
        <x:f>Comm!E67</x:f>
        <x:v>0</x:v>
      </x:c>
      <x:c r="Z63" s="1787">
        <x:f>Comm!F67</x:f>
        <x:v>0</x:v>
      </x:c>
      <x:c r="AA63" s="1787">
        <x:f>Comm!G67</x:f>
        <x:v>0</x:v>
      </x:c>
      <x:c r="AB63" s="1787">
        <x:f>Comm!H67</x:f>
        <x:v>300000</x:v>
      </x:c>
      <x:c r="AC63" s="1787">
        <x:f>Comm!I67</x:f>
        <x:v>0</x:v>
      </x:c>
      <x:c r="AD63" s="1787">
        <x:f>Comm!J67</x:f>
        <x:v>0</x:v>
      </x:c>
      <x:c r="AE63" s="1787">
        <x:f>Comm!K67</x:f>
        <x:v>0</x:v>
      </x:c>
      <x:c r="AF63" s="1787">
        <x:f>Comm!L67</x:f>
        <x:v>0</x:v>
      </x:c>
      <x:c r="AG63" s="1787">
        <x:f>Comm!M67</x:f>
        <x:v>0</x:v>
      </x:c>
      <x:c r="AH63" s="1787">
        <x:f>Comm!N67</x:f>
        <x:v>0</x:v>
      </x:c>
      <x:c r="AI63" s="1787">
        <x:f>Comm!O67</x:f>
        <x:v>600000</x:v>
      </x:c>
      <x:c r="AJ63" s="610">
        <x:f>IFERROR(V63/G63,0)</x:f>
        <x:v>3.0864197530864197</x:v>
      </x:c>
      <x:c r="AK63" t="s">
        <x:v>2400</x:v>
      </x:c>
      <x:c r="AM63" s="1909" t="s">
        <x:v>125</x:v>
      </x:c>
      <x:c r="AN63" s="403" t="s">
        <x:v>2594</x:v>
      </x:c>
    </x:row>
    <x:row r="64" spans="1:41">
      <x:c r="A64" s="44" t="s">
        <x:v>127</x:v>
      </x:c>
      <x:c r="B64" s="44" t="s">
        <x:v>128</x:v>
      </x:c>
      <x:c r="C64" s="44"/>
      <x:c r="D64" s="21">
        <x:v>10492483.379999999</x:v>
      </x:c>
      <x:c r="G64" s="51">
        <x:f t="shared" si="2"/>
        <x:v>13732570.43</x:v>
      </x:c>
      <x:c r="H64" s="21">
        <x:v>646477.32999999996</x:v>
      </x:c>
      <x:c r="I64" s="21">
        <x:v>684881.33</x:v>
      </x:c>
      <x:c r="J64" s="743">
        <x:v>1326488.0599999998</x:v>
      </x:c>
      <x:c r="K64" s="735">
        <x:v>-3582986.11</x:v>
      </x:c>
      <x:c r="L64" s="742">
        <x:v>6189373.1899999995</x:v>
      </x:c>
      <x:c r="M64" s="742">
        <x:v>1675201.2100000018</x:v>
      </x:c>
      <x:c r="N64" s="21">
        <x:v>2072488.9999999991</x:v>
      </x:c>
      <x:c r="O64" s="21">
        <x:v>518213.98000000045</x:v>
      </x:c>
      <x:c r="P64" s="21">
        <x:v>982693.20999999903</x:v>
      </x:c>
      <x:c r="Q64" s="21">
        <x:v>2289706.2100000009</x:v>
      </x:c>
      <x:c r="R64" s="52">
        <x:v>465016.50999999978</x:v>
      </x:c>
      <x:c r="S64" s="52">
        <x:f t="shared" ref="S64" si="67">R64</x:f>
        <x:v>465016.50999999978</x:v>
      </x:c>
      <x:c r="V64" s="51">
        <x:f t="shared" si="4"/>
        <x:v>39990000</x:v>
      </x:c>
      <x:c r="W64" s="1783">
        <x:f>Comm!C58</x:f>
        <x:v>3132500</x:v>
      </x:c>
      <x:c r="X64" s="1783">
        <x:f>Comm!D58</x:f>
        <x:v>2632500</x:v>
      </x:c>
      <x:c r="Y64" s="1783">
        <x:f>Comm!E58</x:f>
        <x:v>6582500</x:v>
      </x:c>
      <x:c r="Z64" s="1783">
        <x:f>Comm!F58</x:f>
        <x:v>3132500</x:v>
      </x:c>
      <x:c r="AA64" s="1783">
        <x:f>Comm!G58</x:f>
        <x:v>2632500</x:v>
      </x:c>
      <x:c r="AB64" s="1783">
        <x:f>Comm!H58</x:f>
        <x:v>2882500</x:v>
      </x:c>
      <x:c r="AC64" s="1783">
        <x:f>Comm!I58</x:f>
        <x:v>3132500</x:v>
      </x:c>
      <x:c r="AD64" s="1783">
        <x:f>Comm!J58</x:f>
        <x:v>2632500</x:v>
      </x:c>
      <x:c r="AE64" s="1783">
        <x:f>Comm!K58</x:f>
        <x:v>6582500</x:v>
      </x:c>
      <x:c r="AF64" s="1783">
        <x:f>Comm!L58</x:f>
        <x:v>3132500</x:v>
      </x:c>
      <x:c r="AG64" s="1783">
        <x:f>Comm!M58</x:f>
        <x:v>2632500</x:v>
      </x:c>
      <x:c r="AH64" s="1783">
        <x:f>Comm!N58</x:f>
        <x:v>882500</x:v>
      </x:c>
      <x:c r="AI64" s="621">
        <x:f t="shared" si="40"/>
        <x:v>0.12797338006360934</x:v>
      </x:c>
      <x:c r="AJ64" s="610">
        <x:f t="shared" ref="AJ64:AJ87" si="68">IFERROR(V64/G64,0)</x:f>
        <x:v>2.9120549720712412</x:v>
      </x:c>
      <x:c r="AK64" t="s">
        <x:v>2468</x:v>
      </x:c>
      <x:c r="AM64" s="1909" t="s">
        <x:v>127</x:v>
      </x:c>
      <x:c r="AN64" s="403" t="s">
        <x:v>2594</x:v>
      </x:c>
      <x:c r="AO64" s="1912"/>
    </x:row>
    <x:row r="65" spans="1:41">
      <x:c r="A65" s="44" t="s">
        <x:v>129</x:v>
      </x:c>
      <x:c r="B65" s="44" t="s">
        <x:v>130</x:v>
      </x:c>
      <x:c r="C65" s="44"/>
      <x:c r="D65" s="21">
        <x:v>2819630.7699999991</x:v>
      </x:c>
      <x:c r="G65" s="51">
        <x:f t="shared" si="2"/>
        <x:v>1794171.2399999998</x:v>
      </x:c>
      <x:c r="H65" s="21">
        <x:v>186830.3</x:v>
      </x:c>
      <x:c r="I65" s="21">
        <x:v>204369.60000000003</x:v>
      </x:c>
      <x:c r="J65" s="735">
        <x:v>157906.12</x:v>
      </x:c>
      <x:c r="K65" s="735">
        <x:v>119528.06000000006</x:v>
      </x:c>
      <x:c r="L65" s="742">
        <x:v>140652.57999999996</x:v>
      </x:c>
      <x:c r="M65" s="742">
        <x:v>140608.79999999993</x:v>
      </x:c>
      <x:c r="N65" s="21">
        <x:v>140608.08000000007</x:v>
      </x:c>
      <x:c r="O65" s="21">
        <x:v>140609.87999999989</x:v>
      </x:c>
      <x:c r="P65" s="21">
        <x:v>140640.39999999991</x:v>
      </x:c>
      <x:c r="Q65" s="21">
        <x:v>140687.41999999993</x:v>
      </x:c>
      <x:c r="R65" s="52">
        <x:v>140865</x:v>
      </x:c>
      <x:c r="S65" s="52">
        <x:f t="shared" ref="S65" si="69">R65</x:f>
        <x:v>140865</x:v>
      </x:c>
      <x:c r="V65" s="51">
        <x:f t="shared" si="4"/>
        <x:v>1866000</x:v>
      </x:c>
      <x:c r="W65" s="387">
        <x:f>Rent!C5</x:f>
        <x:v>155500</x:v>
      </x:c>
      <x:c r="X65" s="387">
        <x:f>Rent!D5</x:f>
        <x:v>155500</x:v>
      </x:c>
      <x:c r="Y65" s="387">
        <x:f>Rent!E5</x:f>
        <x:v>155500</x:v>
      </x:c>
      <x:c r="Z65" s="37">
        <x:f>Rent!F5</x:f>
        <x:v>155500</x:v>
      </x:c>
      <x:c r="AA65" s="37">
        <x:f>Rent!G5</x:f>
        <x:v>155500</x:v>
      </x:c>
      <x:c r="AB65" s="37">
        <x:f>Rent!H5</x:f>
        <x:v>155500</x:v>
      </x:c>
      <x:c r="AC65" s="37">
        <x:f>Rent!I5</x:f>
        <x:v>155500</x:v>
      </x:c>
      <x:c r="AD65" s="37">
        <x:f>Rent!J5</x:f>
        <x:v>155500</x:v>
      </x:c>
      <x:c r="AE65" s="37">
        <x:f>Rent!K5</x:f>
        <x:v>155500</x:v>
      </x:c>
      <x:c r="AF65" s="37">
        <x:f>Rent!L5</x:f>
        <x:v>155500</x:v>
      </x:c>
      <x:c r="AG65" s="37">
        <x:f>Rent!M5</x:f>
        <x:v>155500</x:v>
      </x:c>
      <x:c r="AH65" s="37">
        <x:f>Rent!N5</x:f>
        <x:v>155500</x:v>
      </x:c>
      <x:c r="AI65" s="621">
        <x:f t="shared" si="40"/>
        <x:v>5.9714510427280581E-3</x:v>
      </x:c>
      <x:c r="AJ65" s="610">
        <x:f t="shared" si="68"/>
        <x:v>1.0400345064053085</x:v>
      </x:c>
      <x:c r="AM65" s="1909" t="s">
        <x:v>129</x:v>
      </x:c>
      <x:c r="AN65" s="403" t="s">
        <x:v>2594</x:v>
      </x:c>
      <x:c r="AO65" s="1912"/>
    </x:row>
    <x:row r="66" spans="1:41">
      <x:c r="A66" s="44" t="s">
        <x:v>131</x:v>
      </x:c>
      <x:c r="B66" s="44" t="s">
        <x:v>132</x:v>
      </x:c>
      <x:c r="C66" s="44"/>
      <x:c r="D66" s="21">
        <x:v>34173598.640000001</x:v>
      </x:c>
      <x:c r="G66" s="51">
        <x:f t="shared" si="2"/>
        <x:v>40507222.189999983</x:v>
      </x:c>
      <x:c r="H66" s="21">
        <x:v>3475813.9800000004</x:v>
      </x:c>
      <x:c r="I66" s="21">
        <x:v>2809396.71</x:v>
      </x:c>
      <x:c r="J66" s="735">
        <x:v>3417974.4899999993</x:v>
      </x:c>
      <x:c r="K66" s="735">
        <x:v>2896776.1500000022</x:v>
      </x:c>
      <x:c r="L66" s="742">
        <x:v>2882772.7100000009</x:v>
      </x:c>
      <x:c r="M66" s="742">
        <x:v>3120663.1899999976</x:v>
      </x:c>
      <x:c r="N66" s="21">
        <x:v>3006643.1400000006</x:v>
      </x:c>
      <x:c r="O66" s="21">
        <x:v>3407063.5800000019</x:v>
      </x:c>
      <x:c r="P66" s="21">
        <x:v>3503384.1099999957</x:v>
      </x:c>
      <x:c r="Q66" s="21">
        <x:v>4041776.2099999972</x:v>
      </x:c>
      <x:c r="R66" s="52">
        <x:v>3972478.9599999934</x:v>
      </x:c>
      <x:c r="S66" s="52">
        <x:f t="shared" ref="S66" si="70">R66</x:f>
        <x:v>3972478.9599999934</x:v>
      </x:c>
      <x:c r="V66" s="51">
        <x:f t="shared" si="4"/>
        <x:v>45608682.600000001</x:v>
      </x:c>
      <x:c r="W66" s="387">
        <x:f>DC!C6</x:f>
        <x:v>3563445.5999999996</x:v>
      </x:c>
      <x:c r="X66" s="387">
        <x:f>DC!D6</x:f>
        <x:v>3729468.5999999996</x:v>
      </x:c>
      <x:c r="Y66" s="387">
        <x:f>DC!E6</x:f>
        <x:v>3586213.8</x:v>
      </x:c>
      <x:c r="Z66" s="37">
        <x:f>DC!F6</x:f>
        <x:v>4084282.8</x:v>
      </x:c>
      <x:c r="AA66" s="37">
        <x:f>DC!G6</x:f>
        <x:v>4084282.8</x:v>
      </x:c>
      <x:c r="AB66" s="37">
        <x:f>DC!H6</x:f>
        <x:v>4250305.8</x:v>
      </x:c>
      <x:c r="AC66" s="37">
        <x:f>DC!I6</x:f>
        <x:v>3045931.2</x:v>
      </x:c>
      <x:c r="AD66" s="37">
        <x:f>DC!J6</x:f>
        <x:v>3180996</x:v>
      </x:c>
      <x:c r="AE66" s="37">
        <x:f>DC!K6</x:f>
        <x:v>3818037.5999999996</x:v>
      </x:c>
      <x:c r="AF66" s="37">
        <x:f>DC!L6</x:f>
        <x:v>4262380.2</x:v>
      </x:c>
      <x:c r="AG66" s="37">
        <x:f>DC!M6</x:f>
        <x:v>3813170.4</x:v>
      </x:c>
      <x:c r="AH66" s="37">
        <x:f>DC!N6</x:f>
        <x:v>4190167.8</x:v>
      </x:c>
      <x:c r="AI66" s="621">
        <x:f t="shared" si="40"/>
        <x:v>0.14595392029433174</x:v>
      </x:c>
      <x:c r="AJ66" s="610">
        <x:f t="shared" si="68"/>
        <x:v>1.1259395271804002</x:v>
      </x:c>
      <x:c r="AK66" t="s">
        <x:v>2404</x:v>
      </x:c>
      <x:c r="AM66" s="1909" t="s">
        <x:v>131</x:v>
      </x:c>
      <x:c r="AN66" s="403" t="s">
        <x:v>2595</x:v>
      </x:c>
      <x:c r="AO66" s="1912">
        <x:f>+V66/$V$6</x:f>
        <x:v>1.1865289587613018E-2</x:v>
      </x:c>
    </x:row>
    <x:row r="67" spans="1:41" hidden="1">
      <x:c r="A67" s="44" t="s">
        <x:v>133</x:v>
      </x:c>
      <x:c r="B67" s="44" t="s">
        <x:v>134</x:v>
      </x:c>
      <x:c r="C67" s="44"/>
      <x:c r="D67" s="52">
        <x:v>0</x:v>
      </x:c>
      <x:c r="E67" s="52"/>
      <x:c r="F67" s="52"/>
      <x:c r="G67" s="51">
        <x:f t="shared" si="2"/>
        <x:v>0</x:v>
      </x:c>
      <x:c r="H67" s="21">
        <x:v>0</x:v>
      </x:c>
      <x:c r="I67" s="21">
        <x:v>0</x:v>
      </x:c>
      <x:c r="J67" s="735">
        <x:v>0</x:v>
      </x:c>
      <x:c r="K67" s="735">
        <x:v>0</x:v>
      </x:c>
      <x:c r="L67" s="742">
        <x:v>0</x:v>
      </x:c>
      <x:c r="M67" s="742">
        <x:v>0</x:v>
      </x:c>
      <x:c r="N67" s="21">
        <x:v>0</x:v>
      </x:c>
      <x:c r="O67" s="21">
        <x:v>0</x:v>
      </x:c>
      <x:c r="P67" s="21">
        <x:v>0</x:v>
      </x:c>
      <x:c r="Q67" s="21">
        <x:v>0</x:v>
      </x:c>
      <x:c r="R67" s="52">
        <x:v>0</x:v>
      </x:c>
      <x:c r="S67" s="52">
        <x:f t="shared" ref="S67" si="71">R67</x:f>
        <x:v>0</x:v>
      </x:c>
      <x:c r="V67" s="51">
        <x:f t="shared" si="4"/>
        <x:v>0</x:v>
      </x:c>
      <x:c r="W67" s="51">
        <x:f t="shared" si="38"/>
        <x:v>0</x:v>
      </x:c>
      <x:c r="X67" s="51">
        <x:f t="shared" ref="X67:AH67" si="72">W67</x:f>
        <x:v>0</x:v>
      </x:c>
      <x:c r="Y67" s="51">
        <x:f t="shared" si="72"/>
        <x:v>0</x:v>
      </x:c>
      <x:c r="Z67" s="52">
        <x:f t="shared" si="72"/>
        <x:v>0</x:v>
      </x:c>
      <x:c r="AA67" s="52">
        <x:f t="shared" si="72"/>
        <x:v>0</x:v>
      </x:c>
      <x:c r="AB67" s="52">
        <x:f t="shared" si="72"/>
        <x:v>0</x:v>
      </x:c>
      <x:c r="AC67" s="52">
        <x:f t="shared" si="72"/>
        <x:v>0</x:v>
      </x:c>
      <x:c r="AD67" s="52">
        <x:f t="shared" si="72"/>
        <x:v>0</x:v>
      </x:c>
      <x:c r="AE67" s="52">
        <x:f t="shared" si="72"/>
        <x:v>0</x:v>
      </x:c>
      <x:c r="AF67" s="52">
        <x:f t="shared" si="72"/>
        <x:v>0</x:v>
      </x:c>
      <x:c r="AG67" s="52">
        <x:f t="shared" si="72"/>
        <x:v>0</x:v>
      </x:c>
      <x:c r="AH67" s="52">
        <x:f t="shared" si="72"/>
        <x:v>0</x:v>
      </x:c>
      <x:c r="AI67" s="613">
        <x:f t="shared" si="40"/>
        <x:v>0</x:v>
      </x:c>
      <x:c r="AJ67" s="610">
        <x:f t="shared" si="68"/>
        <x:v>0</x:v>
      </x:c>
      <x:c r="AM67" s="1909" t="s">
        <x:v>133</x:v>
      </x:c>
      <x:c r="AN67" s="403"/>
      <x:c r="AO67" s="1912"/>
    </x:row>
    <x:row r="68" spans="1:41" hidden="1">
      <x:c r="A68" s="44" t="s">
        <x:v>135</x:v>
      </x:c>
      <x:c r="B68" s="44" t="s">
        <x:v>136</x:v>
      </x:c>
      <x:c r="C68" s="44"/>
      <x:c r="D68" s="21">
        <x:v>0</x:v>
      </x:c>
      <x:c r="G68" s="51">
        <x:f t="shared" si="2"/>
        <x:v>0</x:v>
      </x:c>
      <x:c r="H68" s="21">
        <x:v>0</x:v>
      </x:c>
      <x:c r="I68" s="21">
        <x:v>0</x:v>
      </x:c>
      <x:c r="J68" s="735">
        <x:v>0</x:v>
      </x:c>
      <x:c r="K68" s="735">
        <x:v>0</x:v>
      </x:c>
      <x:c r="L68" s="742">
        <x:v>0</x:v>
      </x:c>
      <x:c r="M68" s="742">
        <x:v>0</x:v>
      </x:c>
      <x:c r="N68" s="21">
        <x:v>0</x:v>
      </x:c>
      <x:c r="O68" s="21">
        <x:v>0</x:v>
      </x:c>
      <x:c r="P68" s="21">
        <x:v>0</x:v>
      </x:c>
      <x:c r="Q68" s="21">
        <x:v>0</x:v>
      </x:c>
      <x:c r="R68" s="52">
        <x:v>0</x:v>
      </x:c>
      <x:c r="S68" s="52">
        <x:f t="shared" ref="S68" si="73">R68</x:f>
        <x:v>0</x:v>
      </x:c>
      <x:c r="V68" s="51">
        <x:f t="shared" si="4"/>
        <x:v>0</x:v>
      </x:c>
      <x:c r="W68" s="51">
        <x:f t="shared" si="38"/>
        <x:v>0</x:v>
      </x:c>
      <x:c r="X68" s="51">
        <x:f t="shared" ref="X68:AH68" si="74">W68</x:f>
        <x:v>0</x:v>
      </x:c>
      <x:c r="Y68" s="51">
        <x:f t="shared" si="74"/>
        <x:v>0</x:v>
      </x:c>
      <x:c r="Z68" s="52">
        <x:f t="shared" si="74"/>
        <x:v>0</x:v>
      </x:c>
      <x:c r="AA68" s="52">
        <x:f t="shared" si="74"/>
        <x:v>0</x:v>
      </x:c>
      <x:c r="AB68" s="52">
        <x:f t="shared" si="74"/>
        <x:v>0</x:v>
      </x:c>
      <x:c r="AC68" s="52">
        <x:f t="shared" si="74"/>
        <x:v>0</x:v>
      </x:c>
      <x:c r="AD68" s="52">
        <x:f t="shared" si="74"/>
        <x:v>0</x:v>
      </x:c>
      <x:c r="AE68" s="52">
        <x:f t="shared" si="74"/>
        <x:v>0</x:v>
      </x:c>
      <x:c r="AF68" s="52">
        <x:f t="shared" si="74"/>
        <x:v>0</x:v>
      </x:c>
      <x:c r="AG68" s="52">
        <x:f t="shared" si="74"/>
        <x:v>0</x:v>
      </x:c>
      <x:c r="AH68" s="52">
        <x:f t="shared" si="74"/>
        <x:v>0</x:v>
      </x:c>
      <x:c r="AI68" s="613">
        <x:f t="shared" si="40"/>
        <x:v>0</x:v>
      </x:c>
      <x:c r="AJ68" s="610">
        <x:f t="shared" si="68"/>
        <x:v>0</x:v>
      </x:c>
      <x:c r="AM68" s="1909" t="s">
        <x:v>135</x:v>
      </x:c>
      <x:c r="AN68" s="403"/>
      <x:c r="AO68" s="1912"/>
    </x:row>
    <x:row r="69" spans="1:41" hidden="1">
      <x:c r="A69" s="44" t="s">
        <x:v>137</x:v>
      </x:c>
      <x:c r="B69" s="44" t="s">
        <x:v>138</x:v>
      </x:c>
      <x:c r="C69" s="44"/>
      <x:c r="D69" s="21">
        <x:v>0</x:v>
      </x:c>
      <x:c r="G69" s="51">
        <x:f t="shared" si="2"/>
        <x:v>0</x:v>
      </x:c>
      <x:c r="H69" s="21">
        <x:v>0</x:v>
      </x:c>
      <x:c r="I69" s="21">
        <x:v>0</x:v>
      </x:c>
      <x:c r="J69" s="735">
        <x:v>0</x:v>
      </x:c>
      <x:c r="K69" s="735">
        <x:v>0</x:v>
      </x:c>
      <x:c r="L69" s="742">
        <x:v>0</x:v>
      </x:c>
      <x:c r="M69" s="742">
        <x:v>0</x:v>
      </x:c>
      <x:c r="N69" s="21">
        <x:v>0</x:v>
      </x:c>
      <x:c r="O69" s="21">
        <x:v>0</x:v>
      </x:c>
      <x:c r="P69" s="21">
        <x:v>0</x:v>
      </x:c>
      <x:c r="Q69" s="21">
        <x:v>0</x:v>
      </x:c>
      <x:c r="R69" s="52">
        <x:v>0</x:v>
      </x:c>
      <x:c r="S69" s="52">
        <x:f t="shared" ref="S69" si="75">R69</x:f>
        <x:v>0</x:v>
      </x:c>
      <x:c r="V69" s="51">
        <x:f t="shared" si="4"/>
        <x:v>0</x:v>
      </x:c>
      <x:c r="W69" s="51">
        <x:f t="shared" si="38"/>
        <x:v>0</x:v>
      </x:c>
      <x:c r="X69" s="51">
        <x:f t="shared" ref="X69:AH69" si="76">W69</x:f>
        <x:v>0</x:v>
      </x:c>
      <x:c r="Y69" s="51">
        <x:f t="shared" si="76"/>
        <x:v>0</x:v>
      </x:c>
      <x:c r="Z69" s="52">
        <x:f t="shared" si="76"/>
        <x:v>0</x:v>
      </x:c>
      <x:c r="AA69" s="52">
        <x:f t="shared" si="76"/>
        <x:v>0</x:v>
      </x:c>
      <x:c r="AB69" s="52">
        <x:f t="shared" si="76"/>
        <x:v>0</x:v>
      </x:c>
      <x:c r="AC69" s="52">
        <x:f t="shared" si="76"/>
        <x:v>0</x:v>
      </x:c>
      <x:c r="AD69" s="52">
        <x:f t="shared" si="76"/>
        <x:v>0</x:v>
      </x:c>
      <x:c r="AE69" s="52">
        <x:f t="shared" si="76"/>
        <x:v>0</x:v>
      </x:c>
      <x:c r="AF69" s="52">
        <x:f t="shared" si="76"/>
        <x:v>0</x:v>
      </x:c>
      <x:c r="AG69" s="52">
        <x:f t="shared" si="76"/>
        <x:v>0</x:v>
      </x:c>
      <x:c r="AH69" s="52">
        <x:f t="shared" si="76"/>
        <x:v>0</x:v>
      </x:c>
      <x:c r="AI69" s="613">
        <x:f t="shared" si="40"/>
        <x:v>0</x:v>
      </x:c>
      <x:c r="AJ69" s="610">
        <x:f t="shared" si="68"/>
        <x:v>0</x:v>
      </x:c>
      <x:c r="AM69" s="1909" t="s">
        <x:v>137</x:v>
      </x:c>
      <x:c r="AN69" s="403"/>
      <x:c r="AO69" s="1912"/>
    </x:row>
    <x:row r="70" spans="1:41" hidden="1">
      <x:c r="A70" s="44" t="s">
        <x:v>139</x:v>
      </x:c>
      <x:c r="B70" s="44" t="s">
        <x:v>140</x:v>
      </x:c>
      <x:c r="C70" s="44"/>
      <x:c r="D70" s="21">
        <x:v>0</x:v>
      </x:c>
      <x:c r="G70" s="51">
        <x:f t="shared" si="2"/>
        <x:v>0</x:v>
      </x:c>
      <x:c r="H70" s="21">
        <x:v>0</x:v>
      </x:c>
      <x:c r="I70" s="21">
        <x:v>0</x:v>
      </x:c>
      <x:c r="J70" s="735">
        <x:v>0</x:v>
      </x:c>
      <x:c r="K70" s="735">
        <x:v>0</x:v>
      </x:c>
      <x:c r="L70" s="742">
        <x:v>0</x:v>
      </x:c>
      <x:c r="M70" s="742">
        <x:v>0</x:v>
      </x:c>
      <x:c r="N70" s="21">
        <x:v>0</x:v>
      </x:c>
      <x:c r="O70" s="21">
        <x:v>0</x:v>
      </x:c>
      <x:c r="P70" s="21">
        <x:v>0</x:v>
      </x:c>
      <x:c r="Q70" s="21">
        <x:v>0</x:v>
      </x:c>
      <x:c r="R70" s="52">
        <x:v>0</x:v>
      </x:c>
      <x:c r="S70" s="52">
        <x:f t="shared" ref="S70" si="77">R70</x:f>
        <x:v>0</x:v>
      </x:c>
      <x:c r="V70" s="51">
        <x:f t="shared" si="4"/>
        <x:v>0</x:v>
      </x:c>
      <x:c r="W70" s="51">
        <x:f t="shared" si="38"/>
        <x:v>0</x:v>
      </x:c>
      <x:c r="X70" s="51">
        <x:f t="shared" ref="X70:AH70" si="78">W70</x:f>
        <x:v>0</x:v>
      </x:c>
      <x:c r="Y70" s="51">
        <x:f t="shared" si="78"/>
        <x:v>0</x:v>
      </x:c>
      <x:c r="Z70" s="52">
        <x:f t="shared" si="78"/>
        <x:v>0</x:v>
      </x:c>
      <x:c r="AA70" s="52">
        <x:f t="shared" si="78"/>
        <x:v>0</x:v>
      </x:c>
      <x:c r="AB70" s="52">
        <x:f t="shared" si="78"/>
        <x:v>0</x:v>
      </x:c>
      <x:c r="AC70" s="52">
        <x:f t="shared" si="78"/>
        <x:v>0</x:v>
      </x:c>
      <x:c r="AD70" s="52">
        <x:f t="shared" si="78"/>
        <x:v>0</x:v>
      </x:c>
      <x:c r="AE70" s="52">
        <x:f t="shared" si="78"/>
        <x:v>0</x:v>
      </x:c>
      <x:c r="AF70" s="52">
        <x:f t="shared" si="78"/>
        <x:v>0</x:v>
      </x:c>
      <x:c r="AG70" s="52">
        <x:f t="shared" si="78"/>
        <x:v>0</x:v>
      </x:c>
      <x:c r="AH70" s="52">
        <x:f t="shared" si="78"/>
        <x:v>0</x:v>
      </x:c>
      <x:c r="AI70" s="613">
        <x:f t="shared" si="40"/>
        <x:v>0</x:v>
      </x:c>
      <x:c r="AJ70" s="610">
        <x:f t="shared" si="68"/>
        <x:v>0</x:v>
      </x:c>
      <x:c r="AM70" s="1909" t="s">
        <x:v>139</x:v>
      </x:c>
      <x:c r="AN70" s="403"/>
      <x:c r="AO70" s="1912"/>
    </x:row>
    <x:row r="71" spans="1:41" hidden="1">
      <x:c r="A71" s="44" t="s">
        <x:v>141</x:v>
      </x:c>
      <x:c r="B71" s="44" t="s">
        <x:v>142</x:v>
      </x:c>
      <x:c r="C71" s="44"/>
      <x:c r="D71" s="21">
        <x:v>0</x:v>
      </x:c>
      <x:c r="G71" s="51">
        <x:f t="shared" si="2"/>
        <x:v>0</x:v>
      </x:c>
      <x:c r="H71" s="21">
        <x:v>0</x:v>
      </x:c>
      <x:c r="I71" s="21">
        <x:v>0</x:v>
      </x:c>
      <x:c r="J71" s="735">
        <x:v>0</x:v>
      </x:c>
      <x:c r="K71" s="735">
        <x:v>0</x:v>
      </x:c>
      <x:c r="L71" s="742">
        <x:v>0</x:v>
      </x:c>
      <x:c r="M71" s="742">
        <x:v>0</x:v>
      </x:c>
      <x:c r="N71" s="21">
        <x:v>0</x:v>
      </x:c>
      <x:c r="O71" s="21">
        <x:v>0</x:v>
      </x:c>
      <x:c r="P71" s="21">
        <x:v>0</x:v>
      </x:c>
      <x:c r="Q71" s="21">
        <x:v>0</x:v>
      </x:c>
      <x:c r="R71" s="52">
        <x:v>0</x:v>
      </x:c>
      <x:c r="S71" s="52">
        <x:f t="shared" ref="S71" si="79">R71</x:f>
        <x:v>0</x:v>
      </x:c>
      <x:c r="V71" s="51">
        <x:f t="shared" si="4"/>
        <x:v>0</x:v>
      </x:c>
      <x:c r="W71" s="51">
        <x:f t="shared" si="38"/>
        <x:v>0</x:v>
      </x:c>
      <x:c r="X71" s="51">
        <x:f t="shared" ref="X71:AH71" si="80">W71</x:f>
        <x:v>0</x:v>
      </x:c>
      <x:c r="Y71" s="51">
        <x:f t="shared" si="80"/>
        <x:v>0</x:v>
      </x:c>
      <x:c r="Z71" s="52">
        <x:f t="shared" si="80"/>
        <x:v>0</x:v>
      </x:c>
      <x:c r="AA71" s="52">
        <x:f t="shared" si="80"/>
        <x:v>0</x:v>
      </x:c>
      <x:c r="AB71" s="52">
        <x:f t="shared" si="80"/>
        <x:v>0</x:v>
      </x:c>
      <x:c r="AC71" s="52">
        <x:f t="shared" si="80"/>
        <x:v>0</x:v>
      </x:c>
      <x:c r="AD71" s="52">
        <x:f t="shared" si="80"/>
        <x:v>0</x:v>
      </x:c>
      <x:c r="AE71" s="52">
        <x:f t="shared" si="80"/>
        <x:v>0</x:v>
      </x:c>
      <x:c r="AF71" s="52">
        <x:f t="shared" si="80"/>
        <x:v>0</x:v>
      </x:c>
      <x:c r="AG71" s="52">
        <x:f t="shared" si="80"/>
        <x:v>0</x:v>
      </x:c>
      <x:c r="AH71" s="52">
        <x:f t="shared" si="80"/>
        <x:v>0</x:v>
      </x:c>
      <x:c r="AI71" s="613">
        <x:f t="shared" si="40"/>
        <x:v>0</x:v>
      </x:c>
      <x:c r="AJ71" s="610">
        <x:f t="shared" si="68"/>
        <x:v>0</x:v>
      </x:c>
      <x:c r="AM71" s="1909" t="s">
        <x:v>141</x:v>
      </x:c>
      <x:c r="AN71" s="403"/>
      <x:c r="AO71" s="1912"/>
    </x:row>
    <x:row r="72" spans="1:41" hidden="1">
      <x:c r="A72" s="44" t="s">
        <x:v>143</x:v>
      </x:c>
      <x:c r="B72" s="44" t="s">
        <x:v>144</x:v>
      </x:c>
      <x:c r="C72" s="44"/>
      <x:c r="D72" s="21">
        <x:v>0</x:v>
      </x:c>
      <x:c r="G72" s="51">
        <x:f t="shared" si="2"/>
        <x:v>0</x:v>
      </x:c>
      <x:c r="H72" s="21">
        <x:v>0</x:v>
      </x:c>
      <x:c r="I72" s="21">
        <x:v>0</x:v>
      </x:c>
      <x:c r="J72" s="735">
        <x:v>0</x:v>
      </x:c>
      <x:c r="K72" s="735">
        <x:v>0</x:v>
      </x:c>
      <x:c r="L72" s="742">
        <x:v>0</x:v>
      </x:c>
      <x:c r="M72" s="742">
        <x:v>0</x:v>
      </x:c>
      <x:c r="N72" s="21">
        <x:v>0</x:v>
      </x:c>
      <x:c r="O72" s="21">
        <x:v>0</x:v>
      </x:c>
      <x:c r="P72" s="21">
        <x:v>0</x:v>
      </x:c>
      <x:c r="Q72" s="21">
        <x:v>0</x:v>
      </x:c>
      <x:c r="R72" s="52">
        <x:v>0</x:v>
      </x:c>
      <x:c r="S72" s="52">
        <x:f t="shared" ref="S72" si="81">R72</x:f>
        <x:v>0</x:v>
      </x:c>
      <x:c r="V72" s="51">
        <x:f t="shared" si="4"/>
        <x:v>0</x:v>
      </x:c>
      <x:c r="W72" s="51">
        <x:f t="shared" si="38"/>
        <x:v>0</x:v>
      </x:c>
      <x:c r="X72" s="51">
        <x:f t="shared" ref="X72:AH72" si="82">W72</x:f>
        <x:v>0</x:v>
      </x:c>
      <x:c r="Y72" s="51">
        <x:f t="shared" si="82"/>
        <x:v>0</x:v>
      </x:c>
      <x:c r="Z72" s="52">
        <x:f t="shared" si="82"/>
        <x:v>0</x:v>
      </x:c>
      <x:c r="AA72" s="52">
        <x:f t="shared" si="82"/>
        <x:v>0</x:v>
      </x:c>
      <x:c r="AB72" s="52">
        <x:f t="shared" si="82"/>
        <x:v>0</x:v>
      </x:c>
      <x:c r="AC72" s="52">
        <x:f t="shared" si="82"/>
        <x:v>0</x:v>
      </x:c>
      <x:c r="AD72" s="52">
        <x:f t="shared" si="82"/>
        <x:v>0</x:v>
      </x:c>
      <x:c r="AE72" s="52">
        <x:f t="shared" si="82"/>
        <x:v>0</x:v>
      </x:c>
      <x:c r="AF72" s="52">
        <x:f t="shared" si="82"/>
        <x:v>0</x:v>
      </x:c>
      <x:c r="AG72" s="52">
        <x:f t="shared" si="82"/>
        <x:v>0</x:v>
      </x:c>
      <x:c r="AH72" s="52">
        <x:f t="shared" si="82"/>
        <x:v>0</x:v>
      </x:c>
      <x:c r="AI72" s="613">
        <x:f t="shared" si="40"/>
        <x:v>0</x:v>
      </x:c>
      <x:c r="AJ72" s="610">
        <x:f t="shared" si="68"/>
        <x:v>0</x:v>
      </x:c>
      <x:c r="AM72" s="1909" t="s">
        <x:v>143</x:v>
      </x:c>
      <x:c r="AN72" s="403"/>
      <x:c r="AO72" s="1912"/>
    </x:row>
    <x:row r="73" spans="1:41" hidden="1">
      <x:c r="A73" s="44" t="s">
        <x:v>145</x:v>
      </x:c>
      <x:c r="B73" s="44" t="s">
        <x:v>146</x:v>
      </x:c>
      <x:c r="C73" s="44"/>
      <x:c r="D73" s="21">
        <x:v>0</x:v>
      </x:c>
      <x:c r="G73" s="51">
        <x:f t="shared" ref="G73:G126" si="83">SUM(H73:S73)</x:f>
        <x:v>0</x:v>
      </x:c>
      <x:c r="H73" s="21">
        <x:v>0</x:v>
      </x:c>
      <x:c r="I73" s="21">
        <x:v>0</x:v>
      </x:c>
      <x:c r="J73" s="735">
        <x:v>0</x:v>
      </x:c>
      <x:c r="K73" s="735">
        <x:v>0</x:v>
      </x:c>
      <x:c r="L73" s="742">
        <x:v>0</x:v>
      </x:c>
      <x:c r="M73" s="742">
        <x:v>0</x:v>
      </x:c>
      <x:c r="N73" s="21">
        <x:v>0</x:v>
      </x:c>
      <x:c r="O73" s="21">
        <x:v>0</x:v>
      </x:c>
      <x:c r="P73" s="21">
        <x:v>0</x:v>
      </x:c>
      <x:c r="Q73" s="21">
        <x:v>0</x:v>
      </x:c>
      <x:c r="R73" s="52">
        <x:v>0</x:v>
      </x:c>
      <x:c r="S73" s="52">
        <x:f t="shared" ref="S73" si="84">R73</x:f>
        <x:v>0</x:v>
      </x:c>
      <x:c r="V73" s="51">
        <x:f t="shared" ref="V73:V126" si="85">SUM(W73:AH73)</x:f>
        <x:v>0</x:v>
      </x:c>
      <x:c r="W73" s="51">
        <x:f t="shared" si="38"/>
        <x:v>0</x:v>
      </x:c>
      <x:c r="X73" s="51">
        <x:f t="shared" ref="X73:AH73" si="86">W73</x:f>
        <x:v>0</x:v>
      </x:c>
      <x:c r="Y73" s="51">
        <x:f t="shared" si="86"/>
        <x:v>0</x:v>
      </x:c>
      <x:c r="Z73" s="52">
        <x:f t="shared" si="86"/>
        <x:v>0</x:v>
      </x:c>
      <x:c r="AA73" s="52">
        <x:f t="shared" si="86"/>
        <x:v>0</x:v>
      </x:c>
      <x:c r="AB73" s="52">
        <x:f t="shared" si="86"/>
        <x:v>0</x:v>
      </x:c>
      <x:c r="AC73" s="52">
        <x:f t="shared" si="86"/>
        <x:v>0</x:v>
      </x:c>
      <x:c r="AD73" s="52">
        <x:f t="shared" si="86"/>
        <x:v>0</x:v>
      </x:c>
      <x:c r="AE73" s="52">
        <x:f t="shared" si="86"/>
        <x:v>0</x:v>
      </x:c>
      <x:c r="AF73" s="52">
        <x:f t="shared" si="86"/>
        <x:v>0</x:v>
      </x:c>
      <x:c r="AG73" s="52">
        <x:f t="shared" si="86"/>
        <x:v>0</x:v>
      </x:c>
      <x:c r="AH73" s="52">
        <x:f t="shared" si="86"/>
        <x:v>0</x:v>
      </x:c>
      <x:c r="AI73" s="613">
        <x:f t="shared" si="40"/>
        <x:v>0</x:v>
      </x:c>
      <x:c r="AJ73" s="610">
        <x:f t="shared" si="68"/>
        <x:v>0</x:v>
      </x:c>
      <x:c r="AM73" s="1909" t="s">
        <x:v>145</x:v>
      </x:c>
      <x:c r="AN73" s="403"/>
      <x:c r="AO73" s="1912"/>
    </x:row>
    <x:row r="74" spans="1:41" hidden="1">
      <x:c r="A74" s="44" t="s">
        <x:v>147</x:v>
      </x:c>
      <x:c r="B74" s="44" t="s">
        <x:v>148</x:v>
      </x:c>
      <x:c r="C74" s="44"/>
      <x:c r="D74" s="21">
        <x:v>0</x:v>
      </x:c>
      <x:c r="G74" s="51">
        <x:f t="shared" si="83"/>
        <x:v>0</x:v>
      </x:c>
      <x:c r="H74" s="21">
        <x:v>0</x:v>
      </x:c>
      <x:c r="I74" s="21">
        <x:v>0</x:v>
      </x:c>
      <x:c r="J74" s="735">
        <x:v>0</x:v>
      </x:c>
      <x:c r="K74" s="735">
        <x:v>0</x:v>
      </x:c>
      <x:c r="L74" s="742">
        <x:v>0</x:v>
      </x:c>
      <x:c r="M74" s="742">
        <x:v>0</x:v>
      </x:c>
      <x:c r="N74" s="21">
        <x:v>0</x:v>
      </x:c>
      <x:c r="O74" s="21">
        <x:v>0</x:v>
      </x:c>
      <x:c r="P74" s="21">
        <x:v>0</x:v>
      </x:c>
      <x:c r="Q74" s="21">
        <x:v>0</x:v>
      </x:c>
      <x:c r="R74" s="52">
        <x:v>0</x:v>
      </x:c>
      <x:c r="S74" s="52">
        <x:f t="shared" ref="S74" si="87">R74</x:f>
        <x:v>0</x:v>
      </x:c>
      <x:c r="V74" s="51">
        <x:f t="shared" si="85"/>
        <x:v>0</x:v>
      </x:c>
      <x:c r="W74" s="51">
        <x:f t="shared" si="38"/>
        <x:v>0</x:v>
      </x:c>
      <x:c r="X74" s="51">
        <x:f t="shared" ref="X74:AH74" si="88">W74</x:f>
        <x:v>0</x:v>
      </x:c>
      <x:c r="Y74" s="51">
        <x:f t="shared" si="88"/>
        <x:v>0</x:v>
      </x:c>
      <x:c r="Z74" s="52">
        <x:f t="shared" si="88"/>
        <x:v>0</x:v>
      </x:c>
      <x:c r="AA74" s="52">
        <x:f t="shared" si="88"/>
        <x:v>0</x:v>
      </x:c>
      <x:c r="AB74" s="52">
        <x:f t="shared" si="88"/>
        <x:v>0</x:v>
      </x:c>
      <x:c r="AC74" s="52">
        <x:f t="shared" si="88"/>
        <x:v>0</x:v>
      </x:c>
      <x:c r="AD74" s="52">
        <x:f t="shared" si="88"/>
        <x:v>0</x:v>
      </x:c>
      <x:c r="AE74" s="52">
        <x:f t="shared" si="88"/>
        <x:v>0</x:v>
      </x:c>
      <x:c r="AF74" s="52">
        <x:f t="shared" si="88"/>
        <x:v>0</x:v>
      </x:c>
      <x:c r="AG74" s="52">
        <x:f t="shared" si="88"/>
        <x:v>0</x:v>
      </x:c>
      <x:c r="AH74" s="52">
        <x:f t="shared" si="88"/>
        <x:v>0</x:v>
      </x:c>
      <x:c r="AI74" s="613">
        <x:f t="shared" si="40"/>
        <x:v>0</x:v>
      </x:c>
      <x:c r="AJ74" s="610">
        <x:f t="shared" si="68"/>
        <x:v>0</x:v>
      </x:c>
      <x:c r="AM74" s="1909" t="s">
        <x:v>147</x:v>
      </x:c>
      <x:c r="AN74" s="403"/>
      <x:c r="AO74" s="1912"/>
    </x:row>
    <x:row r="75" spans="1:41">
      <x:c r="A75" s="44" t="s">
        <x:v>149</x:v>
      </x:c>
      <x:c r="B75" s="44" t="s">
        <x:v>150</x:v>
      </x:c>
      <x:c r="C75" s="44"/>
      <x:c r="D75" s="21">
        <x:v>1770153.82</x:v>
      </x:c>
      <x:c r="G75" s="51">
        <x:f t="shared" si="83"/>
        <x:v>391893.35000000003</x:v>
      </x:c>
      <x:c r="H75" s="21">
        <x:v>29500</x:v>
      </x:c>
      <x:c r="I75" s="21">
        <x:v>28900</x:v>
      </x:c>
      <x:c r="J75" s="735">
        <x:v>105000</x:v>
      </x:c>
      <x:c r="K75" s="735">
        <x:v>51250</x:v>
      </x:c>
      <x:c r="L75" s="742">
        <x:v>60000</x:v>
      </x:c>
      <x:c r="M75" s="742">
        <x:v>0</x:v>
      </x:c>
      <x:c r="N75" s="21">
        <x:v>45527.200000000012</x:v>
      </x:c>
      <x:c r="O75" s="21">
        <x:v>13230</x:v>
      </x:c>
      <x:c r="P75" s="21">
        <x:v>58486.150000000023</x:v>
      </x:c>
      <x:c r="Q75" s="21">
        <x:v>0</x:v>
      </x:c>
      <x:c r="R75" s="52">
        <x:v>0</x:v>
      </x:c>
      <x:c r="S75" s="52">
        <x:f t="shared" ref="S75" si="89">R75</x:f>
        <x:v>0</x:v>
      </x:c>
      <x:c r="V75" s="51">
        <x:f t="shared" si="85"/>
        <x:v>191000</x:v>
      </x:c>
      <x:c r="W75" s="387">
        <x:f>TC!C5</x:f>
        <x:v>0</x:v>
      </x:c>
      <x:c r="X75" s="387">
        <x:f>TC!D5</x:f>
        <x:v>120000</x:v>
      </x:c>
      <x:c r="Y75" s="387">
        <x:f>TC!E5</x:f>
        <x:v>20000</x:v>
      </x:c>
      <x:c r="Z75" s="37">
        <x:f>TC!F5</x:f>
        <x:v>0</x:v>
      </x:c>
      <x:c r="AA75" s="37">
        <x:f>TC!G5</x:f>
        <x:v>12000</x:v>
      </x:c>
      <x:c r="AB75" s="37">
        <x:f>TC!H5</x:f>
        <x:v>0</x:v>
      </x:c>
      <x:c r="AC75" s="37">
        <x:f>TC!I5</x:f>
        <x:v>15000</x:v>
      </x:c>
      <x:c r="AD75" s="37">
        <x:f>TC!J5</x:f>
        <x:v>0</x:v>
      </x:c>
      <x:c r="AE75" s="37">
        <x:f>TC!K5</x:f>
        <x:v>24000</x:v>
      </x:c>
      <x:c r="AF75" s="37">
        <x:f>TC!L5</x:f>
        <x:v>0</x:v>
      </x:c>
      <x:c r="AG75" s="37">
        <x:f>TC!M5</x:f>
        <x:v>0</x:v>
      </x:c>
      <x:c r="AH75" s="37">
        <x:f>TC!N5</x:f>
        <x:v>0</x:v>
      </x:c>
      <x:c r="AI75" s="621">
        <x:f t="shared" si="40"/>
        <x:v>6.1122569622779153E-4</x:v>
      </x:c>
      <x:c r="AJ75" s="610">
        <x:f t="shared" si="68"/>
        <x:v>0.4873774969644164</x:v>
      </x:c>
      <x:c r="AM75" s="1909" t="s">
        <x:v>149</x:v>
      </x:c>
      <x:c r="AN75" s="403" t="s">
        <x:v>2594</x:v>
      </x:c>
      <x:c r="AO75" s="1912"/>
    </x:row>
    <x:row r="76" spans="1:41">
      <x:c r="A76" s="44" t="s">
        <x:v>151</x:v>
      </x:c>
      <x:c r="B76" s="44" t="s">
        <x:v>152</x:v>
      </x:c>
      <x:c r="C76" s="44"/>
      <x:c r="D76" s="21">
        <x:v>36323655.260000005</x:v>
      </x:c>
      <x:c r="G76" s="51">
        <x:f t="shared" si="83"/>
        <x:v>62826745.779999994</x:v>
      </x:c>
      <x:c r="H76" s="21">
        <x:v>1940948.42</x:v>
      </x:c>
      <x:c r="I76" s="21">
        <x:v>1985934.5900000003</x:v>
      </x:c>
      <x:c r="J76" s="735">
        <x:v>2425705.4200000013</x:v>
      </x:c>
      <x:c r="K76" s="735">
        <x:v>3248327.6499999985</x:v>
      </x:c>
      <x:c r="L76" s="742">
        <x:v>4131125.6100000013</x:v>
      </x:c>
      <x:c r="M76" s="742">
        <x:v>6904727.8299999945</x:v>
      </x:c>
      <x:c r="N76" s="21">
        <x:v>1932995.5500000045</x:v>
      </x:c>
      <x:c r="O76" s="21">
        <x:v>2954842.1900000051</x:v>
      </x:c>
      <x:c r="P76" s="21">
        <x:v>1766552.879999999</x:v>
      </x:c>
      <x:c r="Q76" s="21">
        <x:v>2015772.2399999984</x:v>
      </x:c>
      <x:c r="R76" s="52">
        <x:v>16759906.699999996</x:v>
      </x:c>
      <x:c r="S76" s="52">
        <x:f t="shared" ref="S76" si="90">R76</x:f>
        <x:v>16759906.699999996</x:v>
      </x:c>
      <x:c r="V76" s="51">
        <x:f t="shared" si="85"/>
        <x:v>32672000</x:v>
      </x:c>
      <x:c r="W76" s="387">
        <x:f>Comm!C5</x:f>
        <x:v>3084000</x:v>
      </x:c>
      <x:c r="X76" s="387">
        <x:f>Comm!D5</x:f>
        <x:v>2310800</x:v>
      </x:c>
      <x:c r="Y76" s="387">
        <x:f>Comm!E5</x:f>
        <x:v>5508000</x:v>
      </x:c>
      <x:c r="Z76" s="37">
        <x:f>Comm!F5</x:f>
        <x:v>3827500</x:v>
      </x:c>
      <x:c r="AA76" s="37">
        <x:f>Comm!G5</x:f>
        <x:v>1985500</x:v>
      </x:c>
      <x:c r="AB76" s="37">
        <x:f>Comm!H5</x:f>
        <x:v>1547500</x:v>
      </x:c>
      <x:c r="AC76" s="37">
        <x:f>Comm!I5</x:f>
        <x:v>1759500</x:v>
      </x:c>
      <x:c r="AD76" s="37">
        <x:f>Comm!J5</x:f>
        <x:v>1612500</x:v>
      </x:c>
      <x:c r="AE76" s="37">
        <x:f>Comm!K5</x:f>
        <x:v>2107500</x:v>
      </x:c>
      <x:c r="AF76" s="37">
        <x:f>Comm!L5</x:f>
        <x:v>2027500</x:v>
      </x:c>
      <x:c r="AG76" s="37">
        <x:f>Comm!M5</x:f>
        <x:v>2541700</x:v>
      </x:c>
      <x:c r="AH76" s="37">
        <x:f>Comm!N5</x:f>
        <x:v>4360000</x:v>
      </x:c>
      <x:c r="AI76" s="621">
        <x:f t="shared" si="40"/>
        <x:v>0.10455479553483982</x:v>
      </x:c>
      <x:c r="AJ76" s="610">
        <x:f t="shared" si="68"/>
        <x:v>0.52003330101494238</x:v>
      </x:c>
      <x:c r="AM76" s="1909" t="s">
        <x:v>151</x:v>
      </x:c>
      <x:c r="AN76" s="403" t="s">
        <x:v>2594</x:v>
      </x:c>
      <x:c r="AO76" s="1912"/>
    </x:row>
    <x:row r="77" spans="1:41" hidden="1">
      <x:c r="A77" s="44" t="s">
        <x:v>153</x:v>
      </x:c>
      <x:c r="B77" s="44" t="s">
        <x:v>154</x:v>
      </x:c>
      <x:c r="C77" s="44"/>
      <x:c r="D77" s="21">
        <x:v>0</x:v>
      </x:c>
      <x:c r="G77" s="51">
        <x:f t="shared" si="83"/>
        <x:v>0</x:v>
      </x:c>
      <x:c r="H77" s="21">
        <x:v>0</x:v>
      </x:c>
      <x:c r="I77" s="21">
        <x:v>0</x:v>
      </x:c>
      <x:c r="J77" s="735">
        <x:v>0</x:v>
      </x:c>
      <x:c r="K77" s="735">
        <x:v>0</x:v>
      </x:c>
      <x:c r="L77" s="742">
        <x:v>0</x:v>
      </x:c>
      <x:c r="M77" s="742">
        <x:v>0</x:v>
      </x:c>
      <x:c r="N77" s="21">
        <x:v>0</x:v>
      </x:c>
      <x:c r="O77" s="21">
        <x:v>0</x:v>
      </x:c>
      <x:c r="P77" s="21">
        <x:v>0</x:v>
      </x:c>
      <x:c r="Q77" s="21">
        <x:v>0</x:v>
      </x:c>
      <x:c r="R77" s="52">
        <x:v>0</x:v>
      </x:c>
      <x:c r="S77" s="52">
        <x:f t="shared" ref="S77" si="91">R77</x:f>
        <x:v>0</x:v>
      </x:c>
      <x:c r="V77" s="51">
        <x:f t="shared" si="85"/>
        <x:v>0</x:v>
      </x:c>
      <x:c r="W77" s="51">
        <x:f t="shared" si="38"/>
        <x:v>0</x:v>
      </x:c>
      <x:c r="X77" s="51">
        <x:f t="shared" ref="X77:AH77" si="92">W77</x:f>
        <x:v>0</x:v>
      </x:c>
      <x:c r="Y77" s="51">
        <x:f t="shared" si="92"/>
        <x:v>0</x:v>
      </x:c>
      <x:c r="Z77" s="52">
        <x:f t="shared" si="92"/>
        <x:v>0</x:v>
      </x:c>
      <x:c r="AA77" s="52">
        <x:f t="shared" si="92"/>
        <x:v>0</x:v>
      </x:c>
      <x:c r="AB77" s="52">
        <x:f t="shared" si="92"/>
        <x:v>0</x:v>
      </x:c>
      <x:c r="AC77" s="52">
        <x:f t="shared" si="92"/>
        <x:v>0</x:v>
      </x:c>
      <x:c r="AD77" s="52">
        <x:f t="shared" si="92"/>
        <x:v>0</x:v>
      </x:c>
      <x:c r="AE77" s="52">
        <x:f t="shared" si="92"/>
        <x:v>0</x:v>
      </x:c>
      <x:c r="AF77" s="52">
        <x:f t="shared" si="92"/>
        <x:v>0</x:v>
      </x:c>
      <x:c r="AG77" s="52">
        <x:f t="shared" si="92"/>
        <x:v>0</x:v>
      </x:c>
      <x:c r="AH77" s="52">
        <x:f t="shared" si="92"/>
        <x:v>0</x:v>
      </x:c>
      <x:c r="AI77" s="613">
        <x:f t="shared" si="40"/>
        <x:v>0</x:v>
      </x:c>
      <x:c r="AJ77" s="610">
        <x:f t="shared" si="68"/>
        <x:v>0</x:v>
      </x:c>
      <x:c r="AM77" s="1909" t="s">
        <x:v>153</x:v>
      </x:c>
      <x:c r="AN77" s="403"/>
      <x:c r="AO77" s="1912"/>
    </x:row>
    <x:row r="78" spans="1:41">
      <x:c r="A78" s="44" t="s">
        <x:v>155</x:v>
      </x:c>
      <x:c r="B78" s="44" t="s">
        <x:v>156</x:v>
      </x:c>
      <x:c r="C78" s="44"/>
      <x:c r="D78" s="21">
        <x:v>25263127.059999999</x:v>
      </x:c>
      <x:c r="G78" s="51">
        <x:f t="shared" si="83"/>
        <x:v>36130236.460000001</x:v>
      </x:c>
      <x:c r="H78" s="21">
        <x:v>0</x:v>
      </x:c>
      <x:c r="I78" s="21">
        <x:v>0</x:v>
      </x:c>
      <x:c r="J78" s="735">
        <x:v>0</x:v>
      </x:c>
      <x:c r="K78" s="735">
        <x:v>0</x:v>
      </x:c>
      <x:c r="L78" s="742">
        <x:v>0</x:v>
      </x:c>
      <x:c r="M78" s="742">
        <x:v>18065118.23</x:v>
      </x:c>
      <x:c r="N78" s="21">
        <x:v>0</x:v>
      </x:c>
      <x:c r="O78" s="21">
        <x:v>0</x:v>
      </x:c>
      <x:c r="P78" s="21">
        <x:v>0</x:v>
      </x:c>
      <x:c r="Q78" s="21">
        <x:v>0</x:v>
      </x:c>
      <x:c r="R78" s="52">
        <x:v>0</x:v>
      </x:c>
      <x:c r="S78" s="52">
        <x:v>18065118.23</x:v>
      </x:c>
      <x:c r="V78" s="51">
        <x:f t="shared" si="85"/>
        <x:v>76877487.503742009</x:v>
      </x:c>
      <x:c r="W78" s="395"/>
      <x:c r="X78" s="395"/>
      <x:c r="Y78" s="395"/>
      <x:c r="Z78" s="396"/>
      <x:c r="AA78" s="396"/>
      <x:c r="AB78" s="396">
        <x:f>2%*SUM(W7:AB7)</x:f>
        <x:v>35940332.640000001</x:v>
      </x:c>
      <x:c r="AC78" s="396"/>
      <x:c r="AD78" s="396"/>
      <x:c r="AE78" s="396"/>
      <x:c r="AF78" s="396"/>
      <x:c r="AG78" s="396"/>
      <x:c r="AH78" s="396">
        <x:f>2%*SUM(AC7:AH7)</x:f>
        <x:v>40937154.863742009</x:v>
      </x:c>
      <x:c r="AI78" s="621">
        <x:f t="shared" si="40"/>
        <x:v>0.24601830274197933</x:v>
      </x:c>
      <x:c r="AJ78" s="610">
        <x:f t="shared" si="68"/>
        <x:v>2.1277881086898929</x:v>
      </x:c>
      <x:c r="AK78" t="s">
        <x:v>811</x:v>
      </x:c>
      <x:c r="AM78" s="1909" t="s">
        <x:v>155</x:v>
      </x:c>
      <x:c r="AN78" s="403" t="s">
        <x:v>2596</x:v>
      </x:c>
      <x:c r="AO78" s="1912">
        <x:f>+V78/$V$6</x:f>
        <x:v>0.02</x:v>
      </x:c>
    </x:row>
    <x:row r="79" spans="1:41" hidden="1">
      <x:c r="A79" s="44" t="s">
        <x:v>157</x:v>
      </x:c>
      <x:c r="B79" s="44" t="s">
        <x:v>158</x:v>
      </x:c>
      <x:c r="C79" s="44"/>
      <x:c r="D79" s="21">
        <x:v>0</x:v>
      </x:c>
      <x:c r="G79" s="51">
        <x:f t="shared" si="83"/>
        <x:v>0</x:v>
      </x:c>
      <x:c r="H79" s="21">
        <x:v>0</x:v>
      </x:c>
      <x:c r="I79" s="21">
        <x:v>0</x:v>
      </x:c>
      <x:c r="J79" s="735">
        <x:v>0</x:v>
      </x:c>
      <x:c r="K79" s="735">
        <x:v>0</x:v>
      </x:c>
      <x:c r="L79" s="742">
        <x:v>0</x:v>
      </x:c>
      <x:c r="M79" s="742">
        <x:v>0</x:v>
      </x:c>
      <x:c r="N79" s="21">
        <x:v>0</x:v>
      </x:c>
      <x:c r="O79" s="21">
        <x:v>0</x:v>
      </x:c>
      <x:c r="P79" s="21">
        <x:v>0</x:v>
      </x:c>
      <x:c r="Q79" s="21">
        <x:v>0</x:v>
      </x:c>
      <x:c r="R79" s="52">
        <x:v>0</x:v>
      </x:c>
      <x:c r="S79" s="52">
        <x:f t="shared" ref="S79" si="93">R79</x:f>
        <x:v>0</x:v>
      </x:c>
      <x:c r="V79" s="51">
        <x:f t="shared" si="85"/>
        <x:v>0</x:v>
      </x:c>
      <x:c r="W79" s="51">
        <x:f t="shared" si="38"/>
        <x:v>0</x:v>
      </x:c>
      <x:c r="X79" s="51">
        <x:f t="shared" ref="X79:AH79" si="94">W79</x:f>
        <x:v>0</x:v>
      </x:c>
      <x:c r="Y79" s="51">
        <x:f t="shared" si="94"/>
        <x:v>0</x:v>
      </x:c>
      <x:c r="Z79" s="52">
        <x:f t="shared" si="94"/>
        <x:v>0</x:v>
      </x:c>
      <x:c r="AA79" s="52">
        <x:f t="shared" si="94"/>
        <x:v>0</x:v>
      </x:c>
      <x:c r="AB79" s="52">
        <x:f t="shared" si="94"/>
        <x:v>0</x:v>
      </x:c>
      <x:c r="AC79" s="52">
        <x:f t="shared" si="94"/>
        <x:v>0</x:v>
      </x:c>
      <x:c r="AD79" s="52">
        <x:f t="shared" si="94"/>
        <x:v>0</x:v>
      </x:c>
      <x:c r="AE79" s="52">
        <x:f t="shared" si="94"/>
        <x:v>0</x:v>
      </x:c>
      <x:c r="AF79" s="52">
        <x:f t="shared" si="94"/>
        <x:v>0</x:v>
      </x:c>
      <x:c r="AG79" s="52">
        <x:f t="shared" si="94"/>
        <x:v>0</x:v>
      </x:c>
      <x:c r="AH79" s="52">
        <x:f t="shared" si="94"/>
        <x:v>0</x:v>
      </x:c>
      <x:c r="AI79" s="613">
        <x:f t="shared" si="40"/>
        <x:v>0</x:v>
      </x:c>
      <x:c r="AJ79" s="610">
        <x:f t="shared" si="68"/>
        <x:v>0</x:v>
      </x:c>
      <x:c r="AM79" s="1909" t="s">
        <x:v>157</x:v>
      </x:c>
      <x:c r="AN79" s="403"/>
    </x:row>
    <x:row r="80" spans="1:41" hidden="1">
      <x:c r="A80" s="44" t="s">
        <x:v>159</x:v>
      </x:c>
      <x:c r="B80" s="44" t="s">
        <x:v>160</x:v>
      </x:c>
      <x:c r="C80" s="44"/>
      <x:c r="D80" s="21">
        <x:v>0</x:v>
      </x:c>
      <x:c r="G80" s="51">
        <x:f t="shared" si="83"/>
        <x:v>0</x:v>
      </x:c>
      <x:c r="H80" s="21">
        <x:v>0</x:v>
      </x:c>
      <x:c r="I80" s="21">
        <x:v>0</x:v>
      </x:c>
      <x:c r="J80" s="735">
        <x:v>0</x:v>
      </x:c>
      <x:c r="K80" s="735">
        <x:v>0</x:v>
      </x:c>
      <x:c r="L80" s="742">
        <x:v>0</x:v>
      </x:c>
      <x:c r="M80" s="742">
        <x:v>0</x:v>
      </x:c>
      <x:c r="N80" s="21">
        <x:v>0</x:v>
      </x:c>
      <x:c r="O80" s="21">
        <x:v>0</x:v>
      </x:c>
      <x:c r="P80" s="21">
        <x:v>0</x:v>
      </x:c>
      <x:c r="Q80" s="21">
        <x:v>0</x:v>
      </x:c>
      <x:c r="R80" s="52">
        <x:v>0</x:v>
      </x:c>
      <x:c r="S80" s="52">
        <x:f t="shared" ref="S80" si="95">R80</x:f>
        <x:v>0</x:v>
      </x:c>
      <x:c r="V80" s="51">
        <x:f t="shared" si="85"/>
        <x:v>0</x:v>
      </x:c>
      <x:c r="W80" s="51">
        <x:f t="shared" si="38"/>
        <x:v>0</x:v>
      </x:c>
      <x:c r="X80" s="51">
        <x:f t="shared" ref="X80:AH80" si="96">W80</x:f>
        <x:v>0</x:v>
      </x:c>
      <x:c r="Y80" s="51">
        <x:f t="shared" si="96"/>
        <x:v>0</x:v>
      </x:c>
      <x:c r="Z80" s="52">
        <x:f t="shared" si="96"/>
        <x:v>0</x:v>
      </x:c>
      <x:c r="AA80" s="52">
        <x:f t="shared" si="96"/>
        <x:v>0</x:v>
      </x:c>
      <x:c r="AB80" s="52">
        <x:f t="shared" si="96"/>
        <x:v>0</x:v>
      </x:c>
      <x:c r="AC80" s="52">
        <x:f t="shared" si="96"/>
        <x:v>0</x:v>
      </x:c>
      <x:c r="AD80" s="52">
        <x:f t="shared" si="96"/>
        <x:v>0</x:v>
      </x:c>
      <x:c r="AE80" s="52">
        <x:f t="shared" si="96"/>
        <x:v>0</x:v>
      </x:c>
      <x:c r="AF80" s="52">
        <x:f t="shared" si="96"/>
        <x:v>0</x:v>
      </x:c>
      <x:c r="AG80" s="52">
        <x:f t="shared" si="96"/>
        <x:v>0</x:v>
      </x:c>
      <x:c r="AH80" s="52">
        <x:f t="shared" si="96"/>
        <x:v>0</x:v>
      </x:c>
      <x:c r="AI80" s="613">
        <x:f t="shared" si="40"/>
        <x:v>0</x:v>
      </x:c>
      <x:c r="AJ80" s="610">
        <x:f t="shared" si="68"/>
        <x:v>0</x:v>
      </x:c>
      <x:c r="AM80" s="1909" t="s">
        <x:v>159</x:v>
      </x:c>
      <x:c r="AN80" s="403"/>
    </x:row>
    <x:row r="81" spans="1:40" hidden="1">
      <x:c r="A81" s="44" t="s">
        <x:v>161</x:v>
      </x:c>
      <x:c r="B81" s="44" t="s">
        <x:v>162</x:v>
      </x:c>
      <x:c r="C81" s="44"/>
      <x:c r="D81" s="21">
        <x:v>0</x:v>
      </x:c>
      <x:c r="G81" s="51">
        <x:f t="shared" si="83"/>
        <x:v>0</x:v>
      </x:c>
      <x:c r="H81" s="21">
        <x:v>0</x:v>
      </x:c>
      <x:c r="I81" s="21">
        <x:v>0</x:v>
      </x:c>
      <x:c r="J81" s="735">
        <x:v>0</x:v>
      </x:c>
      <x:c r="K81" s="735">
        <x:v>0</x:v>
      </x:c>
      <x:c r="L81" s="742">
        <x:v>0</x:v>
      </x:c>
      <x:c r="M81" s="742">
        <x:v>0</x:v>
      </x:c>
      <x:c r="N81" s="21">
        <x:v>0</x:v>
      </x:c>
      <x:c r="O81" s="21">
        <x:v>0</x:v>
      </x:c>
      <x:c r="P81" s="21">
        <x:v>0</x:v>
      </x:c>
      <x:c r="Q81" s="21">
        <x:v>0</x:v>
      </x:c>
      <x:c r="R81" s="52">
        <x:v>0</x:v>
      </x:c>
      <x:c r="S81" s="52">
        <x:f t="shared" ref="S81" si="97">R81</x:f>
        <x:v>0</x:v>
      </x:c>
      <x:c r="V81" s="51">
        <x:f t="shared" si="85"/>
        <x:v>0</x:v>
      </x:c>
      <x:c r="W81" s="51">
        <x:f t="shared" si="38"/>
        <x:v>0</x:v>
      </x:c>
      <x:c r="X81" s="51">
        <x:f t="shared" ref="X81:AH81" si="98">W81</x:f>
        <x:v>0</x:v>
      </x:c>
      <x:c r="Y81" s="51">
        <x:f t="shared" si="98"/>
        <x:v>0</x:v>
      </x:c>
      <x:c r="Z81" s="52">
        <x:f t="shared" si="98"/>
        <x:v>0</x:v>
      </x:c>
      <x:c r="AA81" s="52">
        <x:f t="shared" si="98"/>
        <x:v>0</x:v>
      </x:c>
      <x:c r="AB81" s="52">
        <x:f t="shared" si="98"/>
        <x:v>0</x:v>
      </x:c>
      <x:c r="AC81" s="52">
        <x:f t="shared" si="98"/>
        <x:v>0</x:v>
      </x:c>
      <x:c r="AD81" s="52">
        <x:f t="shared" si="98"/>
        <x:v>0</x:v>
      </x:c>
      <x:c r="AE81" s="52">
        <x:f t="shared" si="98"/>
        <x:v>0</x:v>
      </x:c>
      <x:c r="AF81" s="52">
        <x:f t="shared" si="98"/>
        <x:v>0</x:v>
      </x:c>
      <x:c r="AG81" s="52">
        <x:f t="shared" si="98"/>
        <x:v>0</x:v>
      </x:c>
      <x:c r="AH81" s="52">
        <x:f t="shared" si="98"/>
        <x:v>0</x:v>
      </x:c>
      <x:c r="AI81" s="613">
        <x:f t="shared" si="40"/>
        <x:v>0</x:v>
      </x:c>
      <x:c r="AJ81" s="610">
        <x:f t="shared" si="68"/>
        <x:v>0</x:v>
      </x:c>
      <x:c r="AM81" s="1909" t="s">
        <x:v>161</x:v>
      </x:c>
      <x:c r="AN81" s="403"/>
    </x:row>
    <x:row r="82" spans="1:40" hidden="1">
      <x:c r="A82" s="44" t="s">
        <x:v>163</x:v>
      </x:c>
      <x:c r="B82" s="44" t="s">
        <x:v>164</x:v>
      </x:c>
      <x:c r="C82" s="44"/>
      <x:c r="D82" s="21">
        <x:v>0</x:v>
      </x:c>
      <x:c r="G82" s="51">
        <x:f t="shared" si="83"/>
        <x:v>0</x:v>
      </x:c>
      <x:c r="H82" s="21">
        <x:v>0</x:v>
      </x:c>
      <x:c r="I82" s="21">
        <x:v>0</x:v>
      </x:c>
      <x:c r="J82" s="735">
        <x:v>0</x:v>
      </x:c>
      <x:c r="K82" s="735">
        <x:v>0</x:v>
      </x:c>
      <x:c r="L82" s="742">
        <x:v>0</x:v>
      </x:c>
      <x:c r="M82" s="742">
        <x:v>0</x:v>
      </x:c>
      <x:c r="N82" s="21">
        <x:v>0</x:v>
      </x:c>
      <x:c r="O82" s="21">
        <x:v>0</x:v>
      </x:c>
      <x:c r="P82" s="21">
        <x:v>0</x:v>
      </x:c>
      <x:c r="Q82" s="21">
        <x:v>0</x:v>
      </x:c>
      <x:c r="R82" s="52">
        <x:v>0</x:v>
      </x:c>
      <x:c r="S82" s="52">
        <x:f t="shared" ref="S82" si="99">R82</x:f>
        <x:v>0</x:v>
      </x:c>
      <x:c r="V82" s="51">
        <x:f t="shared" si="85"/>
        <x:v>0</x:v>
      </x:c>
      <x:c r="W82" s="51">
        <x:f t="shared" si="38"/>
        <x:v>0</x:v>
      </x:c>
      <x:c r="X82" s="51">
        <x:f t="shared" ref="X82:AH82" si="100">W82</x:f>
        <x:v>0</x:v>
      </x:c>
      <x:c r="Y82" s="51">
        <x:f t="shared" si="100"/>
        <x:v>0</x:v>
      </x:c>
      <x:c r="Z82" s="52">
        <x:f t="shared" si="100"/>
        <x:v>0</x:v>
      </x:c>
      <x:c r="AA82" s="52">
        <x:f t="shared" si="100"/>
        <x:v>0</x:v>
      </x:c>
      <x:c r="AB82" s="52">
        <x:f t="shared" si="100"/>
        <x:v>0</x:v>
      </x:c>
      <x:c r="AC82" s="52">
        <x:f t="shared" si="100"/>
        <x:v>0</x:v>
      </x:c>
      <x:c r="AD82" s="52">
        <x:f t="shared" si="100"/>
        <x:v>0</x:v>
      </x:c>
      <x:c r="AE82" s="52">
        <x:f t="shared" si="100"/>
        <x:v>0</x:v>
      </x:c>
      <x:c r="AF82" s="52">
        <x:f t="shared" si="100"/>
        <x:v>0</x:v>
      </x:c>
      <x:c r="AG82" s="52">
        <x:f t="shared" si="100"/>
        <x:v>0</x:v>
      </x:c>
      <x:c r="AH82" s="52">
        <x:f t="shared" si="100"/>
        <x:v>0</x:v>
      </x:c>
      <x:c r="AI82" s="613">
        <x:f t="shared" si="40"/>
        <x:v>0</x:v>
      </x:c>
      <x:c r="AJ82" s="610">
        <x:f t="shared" si="68"/>
        <x:v>0</x:v>
      </x:c>
      <x:c r="AM82" s="1909" t="s">
        <x:v>163</x:v>
      </x:c>
      <x:c r="AN82" s="403"/>
    </x:row>
    <x:row r="83" spans="1:40" hidden="1">
      <x:c r="A83" s="44" t="s">
        <x:v>165</x:v>
      </x:c>
      <x:c r="B83" s="44" t="s">
        <x:v>166</x:v>
      </x:c>
      <x:c r="C83" s="44"/>
      <x:c r="D83" s="21">
        <x:v>0</x:v>
      </x:c>
      <x:c r="G83" s="51">
        <x:f t="shared" si="83"/>
        <x:v>0</x:v>
      </x:c>
      <x:c r="H83" s="21">
        <x:v>0</x:v>
      </x:c>
      <x:c r="I83" s="21">
        <x:v>0</x:v>
      </x:c>
      <x:c r="J83" s="735">
        <x:v>0</x:v>
      </x:c>
      <x:c r="K83" s="735">
        <x:v>0</x:v>
      </x:c>
      <x:c r="L83" s="742">
        <x:v>0</x:v>
      </x:c>
      <x:c r="M83" s="742">
        <x:v>0</x:v>
      </x:c>
      <x:c r="N83" s="21">
        <x:v>0</x:v>
      </x:c>
      <x:c r="O83" s="21">
        <x:v>0</x:v>
      </x:c>
      <x:c r="P83" s="21">
        <x:v>0</x:v>
      </x:c>
      <x:c r="Q83" s="21">
        <x:v>0</x:v>
      </x:c>
      <x:c r="R83" s="52">
        <x:v>0</x:v>
      </x:c>
      <x:c r="S83" s="52">
        <x:f t="shared" ref="S83" si="101">R83</x:f>
        <x:v>0</x:v>
      </x:c>
      <x:c r="V83" s="51">
        <x:f t="shared" si="85"/>
        <x:v>0</x:v>
      </x:c>
      <x:c r="W83" s="51">
        <x:f t="shared" si="38"/>
        <x:v>0</x:v>
      </x:c>
      <x:c r="X83" s="51">
        <x:f t="shared" ref="X83:AH83" si="102">W83</x:f>
        <x:v>0</x:v>
      </x:c>
      <x:c r="Y83" s="51">
        <x:f t="shared" si="102"/>
        <x:v>0</x:v>
      </x:c>
      <x:c r="Z83" s="52">
        <x:f t="shared" si="102"/>
        <x:v>0</x:v>
      </x:c>
      <x:c r="AA83" s="52">
        <x:f t="shared" si="102"/>
        <x:v>0</x:v>
      </x:c>
      <x:c r="AB83" s="52">
        <x:f t="shared" si="102"/>
        <x:v>0</x:v>
      </x:c>
      <x:c r="AC83" s="52">
        <x:f t="shared" si="102"/>
        <x:v>0</x:v>
      </x:c>
      <x:c r="AD83" s="52">
        <x:f t="shared" si="102"/>
        <x:v>0</x:v>
      </x:c>
      <x:c r="AE83" s="52">
        <x:f t="shared" si="102"/>
        <x:v>0</x:v>
      </x:c>
      <x:c r="AF83" s="52">
        <x:f t="shared" si="102"/>
        <x:v>0</x:v>
      </x:c>
      <x:c r="AG83" s="52">
        <x:f t="shared" si="102"/>
        <x:v>0</x:v>
      </x:c>
      <x:c r="AH83" s="52">
        <x:f t="shared" si="102"/>
        <x:v>0</x:v>
      </x:c>
      <x:c r="AI83" s="613">
        <x:f t="shared" si="40"/>
        <x:v>0</x:v>
      </x:c>
      <x:c r="AJ83" s="610">
        <x:f t="shared" si="68"/>
        <x:v>0</x:v>
      </x:c>
      <x:c r="AM83" s="1909" t="s">
        <x:v>165</x:v>
      </x:c>
      <x:c r="AN83" s="403"/>
    </x:row>
    <x:row r="84" spans="1:40">
      <x:c r="A84" s="56" t="s">
        <x:v>167</x:v>
      </x:c>
      <x:c r="B84" s="56" t="s">
        <x:v>168</x:v>
      </x:c>
      <x:c r="C84" s="56"/>
      <x:c r="D84" s="57">
        <x:v>6415830.2624271056</x:v>
      </x:c>
      <x:c r="E84" s="57"/>
      <x:c r="F84" s="57"/>
      <x:c r="G84" s="58">
        <x:f t="shared" si="83"/>
        <x:v>51873.993862272706</x:v>
      </x:c>
      <x:c r="H84" s="57">
        <x:v>0</x:v>
      </x:c>
      <x:c r="I84" s="744">
        <x:v>0</x:v>
      </x:c>
      <x:c r="J84" s="745">
        <x:v>40448.399958329042</x:v>
      </x:c>
      <x:c r="K84" s="57">
        <x:v>-400.97543071978725</x:v>
      </x:c>
      <x:c r="L84" s="746">
        <x:v>11171.706254967256</x:v>
      </x:c>
      <x:c r="M84" s="746">
        <x:v>17.692300395807251</x:v>
      </x:c>
      <x:c r="N84" s="57">
        <x:v>-563.78551807324402</x:v>
      </x:c>
      <x:c r="O84" s="57">
        <x:v>1034.5337535706349</x:v>
      </x:c>
      <x:c r="P84" s="57">
        <x:v>630.84546440164559</x:v>
      </x:c>
      <x:c r="Q84" s="57">
        <x:v>-362.32234965264797</x:v>
      </x:c>
      <x:c r="R84" s="748">
        <x:v>-51.050285473000258</x:v>
      </x:c>
      <x:c r="S84" s="748">
        <x:f t="shared" ref="S84" si="103">R84</x:f>
        <x:v>-51.050285473000258</x:v>
      </x:c>
      <x:c r="V84" s="58">
        <x:f t="shared" si="85"/>
        <x:v>0</x:v>
      </x:c>
      <x:c r="W84" s="58"/>
      <x:c r="X84" s="58"/>
      <x:c r="Y84" s="58"/>
      <x:c r="Z84" s="57"/>
      <x:c r="AA84" s="57"/>
      <x:c r="AB84" s="57"/>
      <x:c r="AC84" s="57"/>
      <x:c r="AD84" s="57"/>
      <x:c r="AE84" s="57"/>
      <x:c r="AF84" s="57"/>
      <x:c r="AG84" s="57"/>
      <x:c r="AH84" s="57"/>
      <x:c r="AI84" s="614">
        <x:f t="shared" si="40"/>
        <x:v>0</x:v>
      </x:c>
      <x:c r="AJ84" s="610">
        <x:f t="shared" si="68"/>
        <x:v>0</x:v>
      </x:c>
      <x:c r="AM84" s="1911" t="s">
        <x:v>167</x:v>
      </x:c>
      <x:c r="AN84" s="403" t="s">
        <x:v>2594</x:v>
      </x:c>
    </x:row>
    <x:row r="85" spans="1:40">
      <x:c r="A85" s="44" t="s">
        <x:v>169</x:v>
      </x:c>
      <x:c r="B85" s="44" t="s">
        <x:v>170</x:v>
      </x:c>
      <x:c r="C85" s="44"/>
      <x:c r="D85" s="21">
        <x:v>12120</x:v>
      </x:c>
      <x:c r="G85" s="51">
        <x:f t="shared" si="83"/>
        <x:v>0</x:v>
      </x:c>
      <x:c r="H85" s="21">
        <x:v>0</x:v>
      </x:c>
      <x:c r="I85" s="747">
        <x:v>0</x:v>
      </x:c>
      <x:c r="J85" s="735">
        <x:v>0</x:v>
      </x:c>
      <x:c r="K85" s="21">
        <x:v>0</x:v>
      </x:c>
      <x:c r="L85" s="742">
        <x:v>0</x:v>
      </x:c>
      <x:c r="M85" s="742">
        <x:v>0</x:v>
      </x:c>
      <x:c r="N85" s="21">
        <x:v>0</x:v>
      </x:c>
      <x:c r="O85" s="21">
        <x:v>0</x:v>
      </x:c>
      <x:c r="P85" s="21">
        <x:v>0</x:v>
      </x:c>
      <x:c r="Q85" s="21">
        <x:v>0</x:v>
      </x:c>
      <x:c r="R85" s="52">
        <x:v>0</x:v>
      </x:c>
      <x:c r="S85" s="52">
        <x:f t="shared" ref="S85" si="104">R85</x:f>
        <x:v>0</x:v>
      </x:c>
      <x:c r="V85" s="51">
        <x:f t="shared" si="85"/>
        <x:v>0</x:v>
      </x:c>
      <x:c r="W85" s="395"/>
      <x:c r="X85" s="395"/>
      <x:c r="Y85" s="395"/>
      <x:c r="Z85" s="396"/>
      <x:c r="AA85" s="396"/>
      <x:c r="AB85" s="396"/>
      <x:c r="AC85" s="396"/>
      <x:c r="AD85" s="396"/>
      <x:c r="AE85" s="396"/>
      <x:c r="AF85" s="396"/>
      <x:c r="AG85" s="396"/>
      <x:c r="AH85" s="396"/>
      <x:c r="AI85" s="621">
        <x:f t="shared" si="40"/>
        <x:v>0</x:v>
      </x:c>
      <x:c r="AJ85" s="610">
        <x:f t="shared" si="68"/>
        <x:v>0</x:v>
      </x:c>
      <x:c r="AM85" s="1909" t="s">
        <x:v>169</x:v>
      </x:c>
      <x:c r="AN85" s="403" t="s">
        <x:v>2594</x:v>
      </x:c>
    </x:row>
    <x:row r="86" spans="1:40">
      <x:c r="A86" s="29" t="s">
        <x:v>171</x:v>
      </x:c>
      <x:c r="B86" s="29" t="s">
        <x:v>172</x:v>
      </x:c>
      <x:c r="C86" s="29"/>
      <x:c r="D86" s="30">
        <x:v>-569310723.85784972</x:v>
      </x:c>
      <x:c r="E86" s="30"/>
      <x:c r="F86" s="30"/>
      <x:c r="G86" s="31">
        <x:f>G43-G45</x:f>
        <x:v>-674391769.65559804</x:v>
      </x:c>
      <x:c r="H86" s="31">
        <x:v>-47341703.161841415</x:v>
      </x:c>
      <x:c r="I86" s="31">
        <x:v>-35990127.233577341</x:v>
      </x:c>
      <x:c r="J86" s="31">
        <x:v>-52315843.739151314</x:v>
      </x:c>
      <x:c r="K86" s="31">
        <x:v>-61734180.490881197</x:v>
      </x:c>
      <x:c r="L86" s="31">
        <x:f t="shared" ref="L86:S86" si="105">+L43-L45</x:f>
        <x:v>-48856899.936355665</x:v>
      </x:c>
      <x:c r="M86" s="31">
        <x:f t="shared" si="105"/>
        <x:v>-87316372.539519995</x:v>
      </x:c>
      <x:c r="N86" s="31">
        <x:f t="shared" si="105"/>
        <x:v>-65025861.731185131</x:v>
      </x:c>
      <x:c r="O86" s="31">
        <x:f t="shared" si="105"/>
        <x:v>-74220446.024230748</x:v>
      </x:c>
      <x:c r="P86" s="31">
        <x:f t="shared" si="105"/>
        <x:v>-63072173.238426164</x:v>
      </x:c>
      <x:c r="Q86" s="31">
        <x:f t="shared" si="105"/>
        <x:v>-39325146.538969003</x:v>
      </x:c>
      <x:c r="R86" s="31">
        <x:f t="shared" si="105"/>
        <x:v>-39749064.49382747</x:v>
      </x:c>
      <x:c r="S86" s="31">
        <x:f t="shared" si="105"/>
        <x:v>-59443950.527632102</x:v>
      </x:c>
      <x:c r="V86" s="31">
        <x:f>V43-V45</x:f>
        <x:v>-285072690.43171799</x:v>
      </x:c>
      <x:c r="W86" s="31">
        <x:f t="shared" ref="W86:AH86" si="106">W43-W45</x:f>
        <x:v>-61833861.396216467</x:v>
      </x:c>
      <x:c r="X86" s="31">
        <x:f t="shared" si="106"/>
        <x:v>-43959886.346963279</x:v>
      </x:c>
      <x:c r="Y86" s="31">
        <x:f t="shared" si="106"/>
        <x:v>-31387424.903382868</x:v>
      </x:c>
      <x:c r="Z86" s="31">
        <x:f t="shared" si="106"/>
        <x:v>-40804044.147445336</x:v>
      </x:c>
      <x:c r="AA86" s="31">
        <x:f t="shared" si="106"/>
        <x:v>-35738021.415852129</x:v>
      </x:c>
      <x:c r="AB86" s="31">
        <x:f t="shared" si="106"/>
        <x:v>-67296117.757405341</x:v>
      </x:c>
      <x:c r="AC86" s="31">
        <x:f t="shared" si="106"/>
        <x:v>-26192175.172138251</x:v>
      </x:c>
      <x:c r="AD86" s="31">
        <x:f t="shared" si="106"/>
        <x:v>-34974220.319434792</x:v>
      </x:c>
      <x:c r="AE86" s="31">
        <x:f t="shared" si="106"/>
        <x:v>6768623.8769041449</x:v>
      </x:c>
      <x:c r="AF86" s="31">
        <x:f t="shared" si="106"/>
        <x:v>28262384.172696002</x:v>
      </x:c>
      <x:c r="AG86" s="31">
        <x:f t="shared" si="106"/>
        <x:v>28760255.542781182</x:v>
      </x:c>
      <x:c r="AH86" s="31">
        <x:f t="shared" si="106"/>
        <x:v>-6678202.5652609169</x:v>
      </x:c>
      <x:c r="AI86" s="25"/>
      <x:c r="AJ86" s="610">
        <x:f t="shared" si="68"/>
        <x:v>0.42271080884824619</x:v>
      </x:c>
    </x:row>
    <x:row r="87" spans="1:40">
      <x:c r="A87" s="59" t="s">
        <x:v>173</x:v>
      </x:c>
      <x:c r="B87" s="59" t="s">
        <x:v>293</x:v>
      </x:c>
      <x:c r="C87" s="59"/>
      <x:c r="D87" s="60">
        <x:v>-0.18821472438184383</x:v>
      </x:c>
      <x:c r="E87" s="60"/>
      <x:c r="F87" s="60"/>
      <x:c r="G87" s="376">
        <x:f>+IFERROR(G86/G6,)</x:f>
        <x:v>-0.28742140529639826</x:v>
      </x:c>
      <x:c r="H87" s="376">
        <x:v>-0.19300806394859746</x:v>
      </x:c>
      <x:c r="I87" s="376">
        <x:v>-0.19932586360159091</x:v>
      </x:c>
      <x:c r="J87" s="376">
        <x:v>-0.27288874306808919</x:v>
      </x:c>
      <x:c r="K87" s="376">
        <x:v>-0.53338555145577982</x:v>
      </x:c>
      <x:c r="L87" s="376">
        <x:f t="shared" ref="L87:R87" si="107">+IFERROR(L86/L6,)</x:f>
        <x:v>-0.36980653349618059</x:v>
      </x:c>
      <x:c r="M87" s="376">
        <x:f t="shared" si="107"/>
        <x:v>-0.63795766827391409</x:v>
      </x:c>
      <x:c r="N87" s="376">
        <x:f t="shared" si="107"/>
        <x:v>-0.34446906265928073</x:v>
      </x:c>
      <x:c r="O87" s="376">
        <x:f t="shared" si="107"/>
        <x:v>-0.37511521205958276</x:v>
      </x:c>
      <x:c r="P87" s="376">
        <x:f t="shared" si="107"/>
        <x:v>-0.30277920990819673</x:v>
      </x:c>
      <x:c r="Q87" s="376">
        <x:f t="shared" si="107"/>
        <x:v>-0.16725189316728481</x:v>
      </x:c>
      <x:c r="R87" s="376">
        <x:f t="shared" si="107"/>
        <x:v>-0.15466364907032376</x:v>
      </x:c>
      <x:c r="S87" s="376">
        <x:f t="shared" ref="S87" si="108">+IFERROR(S86/S6,)</x:f>
        <x:v>-0.23129647001345308</x:v>
      </x:c>
      <x:c r="V87" s="376">
        <x:f>+IFERROR(V86/V6,)</x:f>
        <x:v>-7.4162853050535008E-2</x:v>
      </x:c>
      <x:c r="W87" s="376">
        <x:f t="shared" ref="W87:AH87" si="109">+IFERROR(W86/W6,)</x:f>
        <x:v>-0.25715497624156369</x:v>
      </x:c>
      <x:c r="X87" s="376">
        <x:f t="shared" si="109"/>
        <x:v>-0.1566521910080757</x:v>
      </x:c>
      <x:c r="Y87" s="376">
        <x:f t="shared" si="109"/>
        <x:v>-9.5375002198098219E-2</x:v>
      </x:c>
      <x:c r="Z87" s="376">
        <x:f t="shared" si="109"/>
        <x:v>-0.13463440679919958</x:v>
      </x:c>
      <x:c r="AA87" s="376">
        <x:f t="shared" si="109"/>
        <x:v>-0.11378133638214195</x:v>
      </x:c>
      <x:c r="AB87" s="376">
        <x:f>+IFERROR(AB86/AB6,)</x:f>
        <x:v>-0.20412537757382399</x:v>
      </x:c>
      <x:c r="AC87" s="376">
        <x:f t="shared" si="109"/>
        <x:v>-0.10321780364425237</x:v>
      </x:c>
      <x:c r="AD87" s="376">
        <x:f t="shared" si="109"/>
        <x:v>-0.16017044511758957</x:v>
      </x:c>
      <x:c r="AE87" s="376">
        <x:f t="shared" si="109"/>
        <x:v>1.9546327130471185E-2</x:v>
      </x:c>
      <x:c r="AF87" s="376">
        <x:f t="shared" si="109"/>
        <x:v>7.1031652354213312E-2</x:v>
      </x:c>
      <x:c r="AG87" s="376">
        <x:f t="shared" si="109"/>
        <x:v>7.2845824052267319E-2</x:v>
      </x:c>
      <x:c r="AH87" s="376">
        <x:f t="shared" si="109"/>
        <x:v>-1.5325253666188329E-2</x:v>
      </x:c>
      <x:c r="AI87" s="615"/>
      <x:c r="AJ87" s="610">
        <x:f t="shared" si="68"/>
        <x:v>0.25802828767765529</x:v>
      </x:c>
    </x:row>
    <x:row r="88" spans="1:40" hidden="1">
      <x:c r="A88" s="29" t="s">
        <x:v>174</x:v>
      </x:c>
      <x:c r="B88" s="29" t="s">
        <x:v>175</x:v>
      </x:c>
      <x:c r="C88" s="29"/>
      <x:c r="D88" s="21">
        <x:v>0</x:v>
      </x:c>
      <x:c r="G88" s="31">
        <x:f>SUM(H88:S88)</x:f>
        <x:v>0</x:v>
      </x:c>
      <x:c r="H88" s="31">
        <x:v>0</x:v>
      </x:c>
      <x:c r="I88" s="31">
        <x:v>0</x:v>
      </x:c>
      <x:c r="J88" s="31"/>
      <x:c r="K88" s="31">
        <x:v>0</x:v>
      </x:c>
      <x:c r="L88" s="31">
        <x:v>0</x:v>
      </x:c>
      <x:c r="M88" s="31">
        <x:v>0</x:v>
      </x:c>
      <x:c r="N88" s="31"/>
      <x:c r="O88" s="31"/>
      <x:c r="P88" s="31"/>
      <x:c r="Q88" s="31"/>
      <x:c r="R88" s="31"/>
      <x:c r="S88" s="31"/>
      <x:c r="V88" s="31">
        <x:f>SUM(W88:AH88)</x:f>
        <x:v>0</x:v>
      </x:c>
      <x:c r="W88" s="31">
        <x:v>0</x:v>
      </x:c>
      <x:c r="X88" s="31">
        <x:v>0</x:v>
      </x:c>
      <x:c r="Y88" s="31"/>
      <x:c r="Z88" s="31">
        <x:v>0</x:v>
      </x:c>
      <x:c r="AA88" s="31">
        <x:v>0</x:v>
      </x:c>
      <x:c r="AB88" s="31">
        <x:v>0</x:v>
      </x:c>
      <x:c r="AC88" s="31"/>
      <x:c r="AD88" s="31"/>
      <x:c r="AE88" s="31"/>
      <x:c r="AF88" s="31"/>
      <x:c r="AG88" s="31"/>
      <x:c r="AH88" s="31"/>
      <x:c r="AI88" s="31"/>
      <x:c r="AJ88" s="62" t="e">
        <x:f>V88/G88</x:f>
        <x:v>#DIV/0!</x:v>
      </x:c>
    </x:row>
    <x:row r="89" spans="1:40" hidden="1">
      <x:c r="A89" s="44" t="s">
        <x:v>176</x:v>
      </x:c>
      <x:c r="B89" s="44" t="s">
        <x:v>177</x:v>
      </x:c>
      <x:c r="C89" s="44"/>
      <x:c r="D89" s="21">
        <x:v>0</x:v>
      </x:c>
      <x:c r="G89" s="21">
        <x:f t="shared" si="83"/>
        <x:v>0</x:v>
      </x:c>
      <x:c r="Q89" s="21"/>
      <x:c r="R89" s="21"/>
      <x:c r="S89" s="21"/>
      <x:c r="V89" s="21">
        <x:f t="shared" si="85"/>
        <x:v>0</x:v>
      </x:c>
      <x:c r="W89" s="21"/>
      <x:c r="X89" s="21"/>
      <x:c r="Y89" s="21"/>
      <x:c r="Z89" s="21"/>
      <x:c r="AA89" s="21"/>
      <x:c r="AB89" s="21"/>
      <x:c r="AC89" s="21"/>
      <x:c r="AD89" s="21"/>
      <x:c r="AE89" s="21"/>
      <x:c r="AF89" s="21"/>
      <x:c r="AG89" s="21"/>
      <x:c r="AH89" s="21"/>
      <x:c r="AI89" s="21"/>
      <x:c r="AJ89" s="259" t="e">
        <x:f t="shared" ref="AJ89:AJ126" si="110">V89/G89</x:f>
        <x:v>#DIV/0!</x:v>
      </x:c>
    </x:row>
    <x:row r="90" spans="1:40" hidden="1">
      <x:c r="A90" s="44" t="s">
        <x:v>178</x:v>
      </x:c>
      <x:c r="B90" s="44" t="s">
        <x:v>179</x:v>
      </x:c>
      <x:c r="C90" s="44"/>
      <x:c r="D90" s="21">
        <x:v>0</x:v>
      </x:c>
      <x:c r="G90" s="21">
        <x:f t="shared" si="83"/>
        <x:v>0</x:v>
      </x:c>
      <x:c r="Q90" s="21"/>
      <x:c r="R90" s="21"/>
      <x:c r="S90" s="21"/>
      <x:c r="V90" s="21">
        <x:f t="shared" si="85"/>
        <x:v>0</x:v>
      </x:c>
      <x:c r="W90" s="21"/>
      <x:c r="X90" s="21"/>
      <x:c r="Y90" s="21"/>
      <x:c r="Z90" s="21"/>
      <x:c r="AA90" s="21"/>
      <x:c r="AB90" s="21"/>
      <x:c r="AC90" s="21"/>
      <x:c r="AD90" s="21"/>
      <x:c r="AE90" s="21"/>
      <x:c r="AF90" s="21"/>
      <x:c r="AG90" s="21"/>
      <x:c r="AH90" s="21"/>
      <x:c r="AI90" s="21"/>
      <x:c r="AJ90" s="259" t="e">
        <x:f t="shared" si="110"/>
        <x:v>#DIV/0!</x:v>
      </x:c>
    </x:row>
    <x:row r="91" spans="1:40" hidden="1">
      <x:c r="A91" s="44" t="s">
        <x:v>180</x:v>
      </x:c>
      <x:c r="B91" s="44" t="s">
        <x:v>181</x:v>
      </x:c>
      <x:c r="C91" s="44"/>
      <x:c r="D91" s="21">
        <x:v>0</x:v>
      </x:c>
      <x:c r="G91" s="21">
        <x:f t="shared" si="83"/>
        <x:v>0</x:v>
      </x:c>
      <x:c r="Q91" s="21"/>
      <x:c r="R91" s="21"/>
      <x:c r="S91" s="21"/>
      <x:c r="V91" s="21">
        <x:f t="shared" si="85"/>
        <x:v>0</x:v>
      </x:c>
      <x:c r="W91" s="21"/>
      <x:c r="X91" s="21"/>
      <x:c r="Y91" s="21"/>
      <x:c r="Z91" s="21"/>
      <x:c r="AA91" s="21"/>
      <x:c r="AB91" s="21"/>
      <x:c r="AC91" s="21"/>
      <x:c r="AD91" s="21"/>
      <x:c r="AE91" s="21"/>
      <x:c r="AF91" s="21"/>
      <x:c r="AG91" s="21"/>
      <x:c r="AH91" s="21"/>
      <x:c r="AI91" s="21"/>
      <x:c r="AJ91" s="259" t="e">
        <x:f t="shared" si="110"/>
        <x:v>#DIV/0!</x:v>
      </x:c>
    </x:row>
    <x:row r="92" spans="1:40" hidden="1">
      <x:c r="A92" s="44" t="s">
        <x:v>182</x:v>
      </x:c>
      <x:c r="B92" s="44" t="s">
        <x:v>183</x:v>
      </x:c>
      <x:c r="C92" s="44"/>
      <x:c r="D92" s="21">
        <x:v>0</x:v>
      </x:c>
      <x:c r="G92" s="21">
        <x:f t="shared" si="83"/>
        <x:v>0</x:v>
      </x:c>
      <x:c r="Q92" s="21"/>
      <x:c r="R92" s="21"/>
      <x:c r="S92" s="21"/>
      <x:c r="V92" s="21">
        <x:f t="shared" si="85"/>
        <x:v>0</x:v>
      </x:c>
      <x:c r="W92" s="21"/>
      <x:c r="X92" s="21"/>
      <x:c r="Y92" s="21"/>
      <x:c r="Z92" s="21"/>
      <x:c r="AA92" s="21"/>
      <x:c r="AB92" s="21"/>
      <x:c r="AC92" s="21"/>
      <x:c r="AD92" s="21"/>
      <x:c r="AE92" s="21"/>
      <x:c r="AF92" s="21"/>
      <x:c r="AG92" s="21"/>
      <x:c r="AH92" s="21"/>
      <x:c r="AI92" s="21"/>
      <x:c r="AJ92" s="259" t="e">
        <x:f t="shared" si="110"/>
        <x:v>#DIV/0!</x:v>
      </x:c>
    </x:row>
    <x:row r="93" spans="1:40" hidden="1">
      <x:c r="A93" s="44" t="s">
        <x:v>184</x:v>
      </x:c>
      <x:c r="B93" s="44" t="s">
        <x:v>185</x:v>
      </x:c>
      <x:c r="C93" s="44"/>
      <x:c r="D93" s="21">
        <x:v>0</x:v>
      </x:c>
      <x:c r="G93" s="21">
        <x:f t="shared" si="83"/>
        <x:v>0</x:v>
      </x:c>
      <x:c r="Q93" s="21"/>
      <x:c r="R93" s="21"/>
      <x:c r="S93" s="21"/>
      <x:c r="V93" s="21">
        <x:f t="shared" si="85"/>
        <x:v>0</x:v>
      </x:c>
      <x:c r="W93" s="21"/>
      <x:c r="X93" s="21"/>
      <x:c r="Y93" s="21"/>
      <x:c r="Z93" s="21"/>
      <x:c r="AA93" s="21"/>
      <x:c r="AB93" s="21"/>
      <x:c r="AC93" s="21"/>
      <x:c r="AD93" s="21"/>
      <x:c r="AE93" s="21"/>
      <x:c r="AF93" s="21"/>
      <x:c r="AG93" s="21"/>
      <x:c r="AH93" s="21"/>
      <x:c r="AI93" s="21"/>
      <x:c r="AJ93" s="259" t="e">
        <x:f t="shared" si="110"/>
        <x:v>#DIV/0!</x:v>
      </x:c>
    </x:row>
    <x:row r="94" spans="1:40" hidden="1">
      <x:c r="A94" s="44" t="s">
        <x:v>186</x:v>
      </x:c>
      <x:c r="B94" s="44" t="s">
        <x:v>187</x:v>
      </x:c>
      <x:c r="C94" s="44"/>
      <x:c r="D94" s="21">
        <x:v>0</x:v>
      </x:c>
      <x:c r="G94" s="21">
        <x:f t="shared" si="83"/>
        <x:v>0</x:v>
      </x:c>
      <x:c r="Q94" s="21"/>
      <x:c r="R94" s="21"/>
      <x:c r="S94" s="21"/>
      <x:c r="V94" s="21">
        <x:f t="shared" si="85"/>
        <x:v>0</x:v>
      </x:c>
      <x:c r="W94" s="21"/>
      <x:c r="X94" s="21"/>
      <x:c r="Y94" s="21"/>
      <x:c r="Z94" s="21"/>
      <x:c r="AA94" s="21"/>
      <x:c r="AB94" s="21"/>
      <x:c r="AC94" s="21"/>
      <x:c r="AD94" s="21"/>
      <x:c r="AE94" s="21"/>
      <x:c r="AF94" s="21"/>
      <x:c r="AG94" s="21"/>
      <x:c r="AH94" s="21"/>
      <x:c r="AI94" s="21"/>
      <x:c r="AJ94" s="259" t="e">
        <x:f t="shared" si="110"/>
        <x:v>#DIV/0!</x:v>
      </x:c>
    </x:row>
    <x:row r="95" spans="1:40" hidden="1">
      <x:c r="A95" s="44" t="s">
        <x:v>188</x:v>
      </x:c>
      <x:c r="B95" s="44" t="s">
        <x:v>189</x:v>
      </x:c>
      <x:c r="C95" s="44"/>
      <x:c r="D95" s="21">
        <x:v>0</x:v>
      </x:c>
      <x:c r="G95" s="21">
        <x:f t="shared" si="83"/>
        <x:v>0</x:v>
      </x:c>
      <x:c r="Q95" s="21"/>
      <x:c r="R95" s="21"/>
      <x:c r="S95" s="21"/>
      <x:c r="V95" s="21">
        <x:f t="shared" si="85"/>
        <x:v>0</x:v>
      </x:c>
      <x:c r="W95" s="21"/>
      <x:c r="X95" s="21"/>
      <x:c r="Y95" s="21"/>
      <x:c r="Z95" s="21"/>
      <x:c r="AA95" s="21"/>
      <x:c r="AB95" s="21"/>
      <x:c r="AC95" s="21"/>
      <x:c r="AD95" s="21"/>
      <x:c r="AE95" s="21"/>
      <x:c r="AF95" s="21"/>
      <x:c r="AG95" s="21"/>
      <x:c r="AH95" s="21"/>
      <x:c r="AI95" s="21"/>
      <x:c r="AJ95" s="259" t="e">
        <x:f t="shared" si="110"/>
        <x:v>#DIV/0!</x:v>
      </x:c>
    </x:row>
    <x:row r="96" spans="1:40" hidden="1">
      <x:c r="A96" s="44" t="s">
        <x:v>190</x:v>
      </x:c>
      <x:c r="B96" s="44" t="s">
        <x:v>191</x:v>
      </x:c>
      <x:c r="C96" s="44"/>
      <x:c r="D96" s="21">
        <x:v>0</x:v>
      </x:c>
      <x:c r="G96" s="21">
        <x:f t="shared" si="83"/>
        <x:v>0</x:v>
      </x:c>
      <x:c r="Q96" s="21"/>
      <x:c r="R96" s="21"/>
      <x:c r="S96" s="21"/>
      <x:c r="V96" s="21">
        <x:f t="shared" si="85"/>
        <x:v>0</x:v>
      </x:c>
      <x:c r="W96" s="21"/>
      <x:c r="X96" s="21"/>
      <x:c r="Y96" s="21"/>
      <x:c r="Z96" s="21"/>
      <x:c r="AA96" s="21"/>
      <x:c r="AB96" s="21"/>
      <x:c r="AC96" s="21"/>
      <x:c r="AD96" s="21"/>
      <x:c r="AE96" s="21"/>
      <x:c r="AF96" s="21"/>
      <x:c r="AG96" s="21"/>
      <x:c r="AH96" s="21"/>
      <x:c r="AI96" s="21"/>
      <x:c r="AJ96" s="259" t="e">
        <x:f t="shared" si="110"/>
        <x:v>#DIV/0!</x:v>
      </x:c>
    </x:row>
    <x:row r="97" spans="1:36" hidden="1">
      <x:c r="A97" s="44" t="s">
        <x:v>192</x:v>
      </x:c>
      <x:c r="B97" s="44" t="s">
        <x:v>193</x:v>
      </x:c>
      <x:c r="C97" s="44"/>
      <x:c r="D97" s="21">
        <x:v>0</x:v>
      </x:c>
      <x:c r="G97" s="21">
        <x:f t="shared" si="83"/>
        <x:v>0</x:v>
      </x:c>
      <x:c r="Q97" s="21"/>
      <x:c r="R97" s="21"/>
      <x:c r="S97" s="21"/>
      <x:c r="V97" s="21">
        <x:f t="shared" si="85"/>
        <x:v>0</x:v>
      </x:c>
      <x:c r="W97" s="21"/>
      <x:c r="X97" s="21"/>
      <x:c r="Y97" s="21"/>
      <x:c r="Z97" s="21"/>
      <x:c r="AA97" s="21"/>
      <x:c r="AB97" s="21"/>
      <x:c r="AC97" s="21"/>
      <x:c r="AD97" s="21"/>
      <x:c r="AE97" s="21"/>
      <x:c r="AF97" s="21"/>
      <x:c r="AG97" s="21"/>
      <x:c r="AH97" s="21"/>
      <x:c r="AI97" s="21"/>
      <x:c r="AJ97" s="259" t="e">
        <x:f t="shared" si="110"/>
        <x:v>#DIV/0!</x:v>
      </x:c>
    </x:row>
    <x:row r="98" spans="1:36" hidden="1">
      <x:c r="A98" s="44" t="s">
        <x:v>188</x:v>
      </x:c>
      <x:c r="B98" s="44" t="s">
        <x:v>194</x:v>
      </x:c>
      <x:c r="C98" s="44"/>
      <x:c r="D98" s="21">
        <x:v>0</x:v>
      </x:c>
      <x:c r="G98" s="21">
        <x:f t="shared" si="83"/>
        <x:v>0</x:v>
      </x:c>
      <x:c r="Q98" s="21"/>
      <x:c r="R98" s="21"/>
      <x:c r="S98" s="21"/>
      <x:c r="V98" s="21">
        <x:f t="shared" si="85"/>
        <x:v>0</x:v>
      </x:c>
      <x:c r="W98" s="21"/>
      <x:c r="X98" s="21"/>
      <x:c r="Y98" s="21"/>
      <x:c r="Z98" s="21"/>
      <x:c r="AA98" s="21"/>
      <x:c r="AB98" s="21"/>
      <x:c r="AC98" s="21"/>
      <x:c r="AD98" s="21"/>
      <x:c r="AE98" s="21"/>
      <x:c r="AF98" s="21"/>
      <x:c r="AG98" s="21"/>
      <x:c r="AH98" s="21"/>
      <x:c r="AI98" s="21"/>
      <x:c r="AJ98" s="259" t="e">
        <x:f t="shared" si="110"/>
        <x:v>#DIV/0!</x:v>
      </x:c>
    </x:row>
    <x:row r="99" spans="1:36" hidden="1">
      <x:c r="A99" s="44" t="s">
        <x:v>195</x:v>
      </x:c>
      <x:c r="B99" s="44" t="s">
        <x:v>196</x:v>
      </x:c>
      <x:c r="C99" s="44"/>
      <x:c r="D99" s="21">
        <x:v>0</x:v>
      </x:c>
      <x:c r="G99" s="21">
        <x:f t="shared" si="83"/>
        <x:v>0</x:v>
      </x:c>
      <x:c r="Q99" s="21"/>
      <x:c r="R99" s="21"/>
      <x:c r="S99" s="21"/>
      <x:c r="V99" s="21">
        <x:f t="shared" si="85"/>
        <x:v>0</x:v>
      </x:c>
      <x:c r="W99" s="21"/>
      <x:c r="X99" s="21"/>
      <x:c r="Y99" s="21"/>
      <x:c r="Z99" s="21"/>
      <x:c r="AA99" s="21"/>
      <x:c r="AB99" s="21"/>
      <x:c r="AC99" s="21"/>
      <x:c r="AD99" s="21"/>
      <x:c r="AE99" s="21"/>
      <x:c r="AF99" s="21"/>
      <x:c r="AG99" s="21"/>
      <x:c r="AH99" s="21"/>
      <x:c r="AI99" s="21"/>
      <x:c r="AJ99" s="259" t="e">
        <x:f t="shared" si="110"/>
        <x:v>#DIV/0!</x:v>
      </x:c>
    </x:row>
    <x:row r="100" spans="1:36" hidden="1">
      <x:c r="A100" s="44" t="s">
        <x:v>197</x:v>
      </x:c>
      <x:c r="B100" s="44" t="s">
        <x:v>198</x:v>
      </x:c>
      <x:c r="C100" s="44"/>
      <x:c r="D100" s="21">
        <x:v>0</x:v>
      </x:c>
      <x:c r="G100" s="21">
        <x:f t="shared" si="83"/>
        <x:v>0</x:v>
      </x:c>
      <x:c r="Q100" s="21"/>
      <x:c r="R100" s="21"/>
      <x:c r="S100" s="21"/>
      <x:c r="V100" s="21">
        <x:f t="shared" si="85"/>
        <x:v>0</x:v>
      </x:c>
      <x:c r="W100" s="21"/>
      <x:c r="X100" s="21"/>
      <x:c r="Y100" s="21"/>
      <x:c r="Z100" s="21"/>
      <x:c r="AA100" s="21"/>
      <x:c r="AB100" s="21"/>
      <x:c r="AC100" s="21"/>
      <x:c r="AD100" s="21"/>
      <x:c r="AE100" s="21"/>
      <x:c r="AF100" s="21"/>
      <x:c r="AG100" s="21"/>
      <x:c r="AH100" s="21"/>
      <x:c r="AI100" s="21"/>
      <x:c r="AJ100" s="259" t="e">
        <x:f t="shared" si="110"/>
        <x:v>#DIV/0!</x:v>
      </x:c>
    </x:row>
    <x:row r="101" spans="1:36" hidden="1">
      <x:c r="A101" s="44" t="s">
        <x:v>199</x:v>
      </x:c>
      <x:c r="B101" s="44" t="s">
        <x:v>200</x:v>
      </x:c>
      <x:c r="C101" s="44"/>
      <x:c r="D101" s="21">
        <x:v>0</x:v>
      </x:c>
      <x:c r="G101" s="21">
        <x:f t="shared" si="83"/>
        <x:v>0</x:v>
      </x:c>
      <x:c r="Q101" s="21"/>
      <x:c r="R101" s="21"/>
      <x:c r="S101" s="21"/>
      <x:c r="V101" s="21">
        <x:f t="shared" si="85"/>
        <x:v>0</x:v>
      </x:c>
      <x:c r="W101" s="21"/>
      <x:c r="X101" s="21"/>
      <x:c r="Y101" s="21"/>
      <x:c r="Z101" s="21"/>
      <x:c r="AA101" s="21"/>
      <x:c r="AB101" s="21"/>
      <x:c r="AC101" s="21"/>
      <x:c r="AD101" s="21"/>
      <x:c r="AE101" s="21"/>
      <x:c r="AF101" s="21"/>
      <x:c r="AG101" s="21"/>
      <x:c r="AH101" s="21"/>
      <x:c r="AI101" s="21"/>
      <x:c r="AJ101" s="259" t="e">
        <x:f t="shared" si="110"/>
        <x:v>#DIV/0!</x:v>
      </x:c>
    </x:row>
    <x:row r="102" spans="1:36" hidden="1">
      <x:c r="A102" s="44" t="s">
        <x:v>201</x:v>
      </x:c>
      <x:c r="B102" s="44" t="s">
        <x:v>202</x:v>
      </x:c>
      <x:c r="C102" s="44"/>
      <x:c r="D102" s="21">
        <x:v>0</x:v>
      </x:c>
      <x:c r="G102" s="21">
        <x:f t="shared" si="83"/>
        <x:v>0</x:v>
      </x:c>
      <x:c r="Q102" s="21"/>
      <x:c r="R102" s="21"/>
      <x:c r="S102" s="21"/>
      <x:c r="V102" s="21">
        <x:f t="shared" si="85"/>
        <x:v>0</x:v>
      </x:c>
      <x:c r="W102" s="21"/>
      <x:c r="X102" s="21"/>
      <x:c r="Y102" s="21"/>
      <x:c r="Z102" s="21"/>
      <x:c r="AA102" s="21"/>
      <x:c r="AB102" s="21"/>
      <x:c r="AC102" s="21"/>
      <x:c r="AD102" s="21"/>
      <x:c r="AE102" s="21"/>
      <x:c r="AF102" s="21"/>
      <x:c r="AG102" s="21"/>
      <x:c r="AH102" s="21"/>
      <x:c r="AI102" s="21"/>
      <x:c r="AJ102" s="259" t="e">
        <x:f t="shared" si="110"/>
        <x:v>#DIV/0!</x:v>
      </x:c>
    </x:row>
    <x:row r="103" spans="1:36" hidden="1">
      <x:c r="A103" s="44" t="s">
        <x:v>203</x:v>
      </x:c>
      <x:c r="B103" s="44" t="s">
        <x:v>204</x:v>
      </x:c>
      <x:c r="C103" s="44"/>
      <x:c r="D103" s="21">
        <x:v>0</x:v>
      </x:c>
      <x:c r="G103" s="21">
        <x:f t="shared" si="83"/>
        <x:v>0</x:v>
      </x:c>
      <x:c r="Q103" s="21"/>
      <x:c r="R103" s="21"/>
      <x:c r="S103" s="21"/>
      <x:c r="V103" s="21">
        <x:f t="shared" si="85"/>
        <x:v>0</x:v>
      </x:c>
      <x:c r="W103" s="21"/>
      <x:c r="X103" s="21"/>
      <x:c r="Y103" s="21"/>
      <x:c r="Z103" s="21"/>
      <x:c r="AA103" s="21"/>
      <x:c r="AB103" s="21"/>
      <x:c r="AC103" s="21"/>
      <x:c r="AD103" s="21"/>
      <x:c r="AE103" s="21"/>
      <x:c r="AF103" s="21"/>
      <x:c r="AG103" s="21"/>
      <x:c r="AH103" s="21"/>
      <x:c r="AI103" s="21"/>
      <x:c r="AJ103" s="259" t="e">
        <x:f t="shared" si="110"/>
        <x:v>#DIV/0!</x:v>
      </x:c>
    </x:row>
    <x:row r="104" spans="1:36" hidden="1">
      <x:c r="A104" s="44" t="s">
        <x:v>205</x:v>
      </x:c>
      <x:c r="B104" s="44" t="s">
        <x:v>206</x:v>
      </x:c>
      <x:c r="C104" s="44"/>
      <x:c r="D104" s="21">
        <x:v>0</x:v>
      </x:c>
      <x:c r="G104" s="21">
        <x:f t="shared" si="83"/>
        <x:v>0</x:v>
      </x:c>
      <x:c r="Q104" s="21"/>
      <x:c r="R104" s="21"/>
      <x:c r="S104" s="21"/>
      <x:c r="V104" s="21">
        <x:f t="shared" si="85"/>
        <x:v>0</x:v>
      </x:c>
      <x:c r="W104" s="21"/>
      <x:c r="X104" s="21"/>
      <x:c r="Y104" s="21"/>
      <x:c r="Z104" s="21"/>
      <x:c r="AA104" s="21"/>
      <x:c r="AB104" s="21"/>
      <x:c r="AC104" s="21"/>
      <x:c r="AD104" s="21"/>
      <x:c r="AE104" s="21"/>
      <x:c r="AF104" s="21"/>
      <x:c r="AG104" s="21"/>
      <x:c r="AH104" s="21"/>
      <x:c r="AI104" s="21"/>
      <x:c r="AJ104" s="259" t="e">
        <x:f t="shared" si="110"/>
        <x:v>#DIV/0!</x:v>
      </x:c>
    </x:row>
    <x:row r="105" spans="1:36" hidden="1">
      <x:c r="A105" s="44" t="s">
        <x:v>207</x:v>
      </x:c>
      <x:c r="B105" s="44" t="s">
        <x:v>208</x:v>
      </x:c>
      <x:c r="C105" s="44"/>
      <x:c r="D105" s="21">
        <x:v>0</x:v>
      </x:c>
      <x:c r="G105" s="21">
        <x:f t="shared" si="83"/>
        <x:v>0</x:v>
      </x:c>
      <x:c r="Q105" s="21"/>
      <x:c r="R105" s="21"/>
      <x:c r="S105" s="21"/>
      <x:c r="V105" s="21">
        <x:f t="shared" si="85"/>
        <x:v>0</x:v>
      </x:c>
      <x:c r="W105" s="21"/>
      <x:c r="X105" s="21"/>
      <x:c r="Y105" s="21"/>
      <x:c r="Z105" s="21"/>
      <x:c r="AA105" s="21"/>
      <x:c r="AB105" s="21"/>
      <x:c r="AC105" s="21"/>
      <x:c r="AD105" s="21"/>
      <x:c r="AE105" s="21"/>
      <x:c r="AF105" s="21"/>
      <x:c r="AG105" s="21"/>
      <x:c r="AH105" s="21"/>
      <x:c r="AI105" s="21"/>
      <x:c r="AJ105" s="259" t="e">
        <x:f t="shared" si="110"/>
        <x:v>#DIV/0!</x:v>
      </x:c>
    </x:row>
    <x:row r="106" spans="1:36" hidden="1">
      <x:c r="A106" s="44" t="s">
        <x:v>209</x:v>
      </x:c>
      <x:c r="B106" s="44" t="s">
        <x:v>210</x:v>
      </x:c>
      <x:c r="C106" s="44"/>
      <x:c r="D106" s="21">
        <x:v>0</x:v>
      </x:c>
      <x:c r="G106" s="21">
        <x:f t="shared" si="83"/>
        <x:v>0</x:v>
      </x:c>
      <x:c r="Q106" s="21"/>
      <x:c r="R106" s="21"/>
      <x:c r="S106" s="21"/>
      <x:c r="V106" s="21">
        <x:f t="shared" si="85"/>
        <x:v>0</x:v>
      </x:c>
      <x:c r="W106" s="21"/>
      <x:c r="X106" s="21"/>
      <x:c r="Y106" s="21"/>
      <x:c r="Z106" s="21"/>
      <x:c r="AA106" s="21"/>
      <x:c r="AB106" s="21"/>
      <x:c r="AC106" s="21"/>
      <x:c r="AD106" s="21"/>
      <x:c r="AE106" s="21"/>
      <x:c r="AF106" s="21"/>
      <x:c r="AG106" s="21"/>
      <x:c r="AH106" s="21"/>
      <x:c r="AI106" s="21"/>
      <x:c r="AJ106" s="259" t="e">
        <x:f t="shared" si="110"/>
        <x:v>#DIV/0!</x:v>
      </x:c>
    </x:row>
    <x:row r="107" spans="1:36" hidden="1">
      <x:c r="A107" s="29" t="s">
        <x:v>211</x:v>
      </x:c>
      <x:c r="B107" s="29" t="s">
        <x:v>212</x:v>
      </x:c>
      <x:c r="C107" s="29"/>
      <x:c r="D107" s="21">
        <x:v>0</x:v>
      </x:c>
      <x:c r="G107" s="31">
        <x:f t="shared" si="83"/>
        <x:v>0</x:v>
      </x:c>
      <x:c r="H107" s="31">
        <x:v>0</x:v>
      </x:c>
      <x:c r="I107" s="31">
        <x:v>0</x:v>
      </x:c>
      <x:c r="J107" s="31"/>
      <x:c r="K107" s="31">
        <x:v>0</x:v>
      </x:c>
      <x:c r="L107" s="31">
        <x:v>0</x:v>
      </x:c>
      <x:c r="M107" s="31">
        <x:v>0</x:v>
      </x:c>
      <x:c r="N107" s="31"/>
      <x:c r="O107" s="31"/>
      <x:c r="P107" s="31"/>
      <x:c r="Q107" s="31"/>
      <x:c r="R107" s="31"/>
      <x:c r="S107" s="31"/>
      <x:c r="V107" s="31">
        <x:f t="shared" si="85"/>
        <x:v>0</x:v>
      </x:c>
      <x:c r="W107" s="31">
        <x:v>0</x:v>
      </x:c>
      <x:c r="X107" s="31">
        <x:v>0</x:v>
      </x:c>
      <x:c r="Y107" s="31"/>
      <x:c r="Z107" s="31">
        <x:v>0</x:v>
      </x:c>
      <x:c r="AA107" s="31">
        <x:v>0</x:v>
      </x:c>
      <x:c r="AB107" s="31">
        <x:v>0</x:v>
      </x:c>
      <x:c r="AC107" s="31"/>
      <x:c r="AD107" s="31"/>
      <x:c r="AE107" s="31"/>
      <x:c r="AF107" s="31"/>
      <x:c r="AG107" s="31"/>
      <x:c r="AH107" s="31"/>
      <x:c r="AI107" s="31"/>
      <x:c r="AJ107" s="62" t="e">
        <x:f t="shared" si="110"/>
        <x:v>#DIV/0!</x:v>
      </x:c>
    </x:row>
    <x:row r="108" spans="1:36" hidden="1">
      <x:c r="A108" s="44" t="s">
        <x:v>213</x:v>
      </x:c>
      <x:c r="B108" s="44" t="s">
        <x:v>214</x:v>
      </x:c>
      <x:c r="C108" s="44"/>
      <x:c r="D108" s="21">
        <x:v>0</x:v>
      </x:c>
      <x:c r="G108" s="21">
        <x:f t="shared" si="83"/>
        <x:v>0</x:v>
      </x:c>
      <x:c r="Q108" s="21"/>
      <x:c r="R108" s="21"/>
      <x:c r="S108" s="21"/>
      <x:c r="V108" s="21">
        <x:f t="shared" si="85"/>
        <x:v>0</x:v>
      </x:c>
      <x:c r="W108" s="21"/>
      <x:c r="X108" s="21"/>
      <x:c r="Y108" s="21"/>
      <x:c r="Z108" s="21"/>
      <x:c r="AA108" s="21"/>
      <x:c r="AB108" s="21"/>
      <x:c r="AC108" s="21"/>
      <x:c r="AD108" s="21"/>
      <x:c r="AE108" s="21"/>
      <x:c r="AF108" s="21"/>
      <x:c r="AG108" s="21"/>
      <x:c r="AH108" s="21"/>
      <x:c r="AI108" s="21"/>
      <x:c r="AJ108" s="259" t="e">
        <x:f t="shared" si="110"/>
        <x:v>#DIV/0!</x:v>
      </x:c>
    </x:row>
    <x:row r="109" spans="1:36" hidden="1">
      <x:c r="A109" s="44" t="s">
        <x:v>105</x:v>
      </x:c>
      <x:c r="B109" s="44" t="s">
        <x:v>215</x:v>
      </x:c>
      <x:c r="C109" s="44"/>
      <x:c r="D109" s="21">
        <x:v>0</x:v>
      </x:c>
      <x:c r="G109" s="21">
        <x:f t="shared" si="83"/>
        <x:v>0</x:v>
      </x:c>
      <x:c r="Q109" s="21"/>
      <x:c r="R109" s="21"/>
      <x:c r="S109" s="21"/>
      <x:c r="V109" s="21">
        <x:f t="shared" si="85"/>
        <x:v>0</x:v>
      </x:c>
      <x:c r="W109" s="21"/>
      <x:c r="X109" s="21"/>
      <x:c r="Y109" s="21"/>
      <x:c r="Z109" s="21"/>
      <x:c r="AA109" s="21"/>
      <x:c r="AB109" s="21"/>
      <x:c r="AC109" s="21"/>
      <x:c r="AD109" s="21"/>
      <x:c r="AE109" s="21"/>
      <x:c r="AF109" s="21"/>
      <x:c r="AG109" s="21"/>
      <x:c r="AH109" s="21"/>
      <x:c r="AI109" s="21"/>
      <x:c r="AJ109" s="259" t="e">
        <x:f t="shared" si="110"/>
        <x:v>#DIV/0!</x:v>
      </x:c>
    </x:row>
    <x:row r="110" spans="1:36" hidden="1">
      <x:c r="A110" s="44" t="s">
        <x:v>216</x:v>
      </x:c>
      <x:c r="B110" s="44" t="s">
        <x:v>217</x:v>
      </x:c>
      <x:c r="C110" s="44"/>
      <x:c r="D110" s="21">
        <x:v>0</x:v>
      </x:c>
      <x:c r="G110" s="21">
        <x:f t="shared" si="83"/>
        <x:v>0</x:v>
      </x:c>
      <x:c r="Q110" s="21"/>
      <x:c r="R110" s="21"/>
      <x:c r="S110" s="21"/>
      <x:c r="V110" s="21">
        <x:f t="shared" si="85"/>
        <x:v>0</x:v>
      </x:c>
      <x:c r="W110" s="21"/>
      <x:c r="X110" s="21"/>
      <x:c r="Y110" s="21"/>
      <x:c r="Z110" s="21"/>
      <x:c r="AA110" s="21"/>
      <x:c r="AB110" s="21"/>
      <x:c r="AC110" s="21"/>
      <x:c r="AD110" s="21"/>
      <x:c r="AE110" s="21"/>
      <x:c r="AF110" s="21"/>
      <x:c r="AG110" s="21"/>
      <x:c r="AH110" s="21"/>
      <x:c r="AI110" s="21"/>
      <x:c r="AJ110" s="259" t="e">
        <x:f t="shared" si="110"/>
        <x:v>#DIV/0!</x:v>
      </x:c>
    </x:row>
    <x:row r="111" spans="1:36" hidden="1">
      <x:c r="A111" s="44" t="s">
        <x:v>218</x:v>
      </x:c>
      <x:c r="B111" s="44" t="s">
        <x:v>219</x:v>
      </x:c>
      <x:c r="C111" s="44"/>
      <x:c r="D111" s="21">
        <x:v>0</x:v>
      </x:c>
      <x:c r="G111" s="21">
        <x:f t="shared" si="83"/>
        <x:v>0</x:v>
      </x:c>
      <x:c r="Q111" s="21"/>
      <x:c r="R111" s="21"/>
      <x:c r="S111" s="21"/>
      <x:c r="V111" s="21">
        <x:f t="shared" si="85"/>
        <x:v>0</x:v>
      </x:c>
      <x:c r="W111" s="21"/>
      <x:c r="X111" s="21"/>
      <x:c r="Y111" s="21"/>
      <x:c r="Z111" s="21"/>
      <x:c r="AA111" s="21"/>
      <x:c r="AB111" s="21"/>
      <x:c r="AC111" s="21"/>
      <x:c r="AD111" s="21"/>
      <x:c r="AE111" s="21"/>
      <x:c r="AF111" s="21"/>
      <x:c r="AG111" s="21"/>
      <x:c r="AH111" s="21"/>
      <x:c r="AI111" s="21"/>
      <x:c r="AJ111" s="259" t="e">
        <x:f t="shared" si="110"/>
        <x:v>#DIV/0!</x:v>
      </x:c>
    </x:row>
    <x:row r="112" spans="1:36" hidden="1">
      <x:c r="A112" s="44" t="s">
        <x:v>220</x:v>
      </x:c>
      <x:c r="B112" s="44" t="s">
        <x:v>221</x:v>
      </x:c>
      <x:c r="C112" s="44"/>
      <x:c r="D112" s="21">
        <x:v>0</x:v>
      </x:c>
      <x:c r="G112" s="21">
        <x:f t="shared" si="83"/>
        <x:v>0</x:v>
      </x:c>
      <x:c r="Q112" s="21"/>
      <x:c r="R112" s="21"/>
      <x:c r="S112" s="21"/>
      <x:c r="V112" s="21">
        <x:f t="shared" si="85"/>
        <x:v>0</x:v>
      </x:c>
      <x:c r="W112" s="21"/>
      <x:c r="X112" s="21"/>
      <x:c r="Y112" s="21"/>
      <x:c r="Z112" s="21"/>
      <x:c r="AA112" s="21"/>
      <x:c r="AB112" s="21"/>
      <x:c r="AC112" s="21"/>
      <x:c r="AD112" s="21"/>
      <x:c r="AE112" s="21"/>
      <x:c r="AF112" s="21"/>
      <x:c r="AG112" s="21"/>
      <x:c r="AH112" s="21"/>
      <x:c r="AI112" s="21"/>
      <x:c r="AJ112" s="259" t="e">
        <x:f t="shared" si="110"/>
        <x:v>#DIV/0!</x:v>
      </x:c>
    </x:row>
    <x:row r="113" spans="1:36" hidden="1">
      <x:c r="A113" s="44" t="s">
        <x:v>222</x:v>
      </x:c>
      <x:c r="B113" s="44" t="s">
        <x:v>223</x:v>
      </x:c>
      <x:c r="C113" s="44"/>
      <x:c r="D113" s="21">
        <x:v>0</x:v>
      </x:c>
      <x:c r="G113" s="21">
        <x:f t="shared" si="83"/>
        <x:v>0</x:v>
      </x:c>
      <x:c r="Q113" s="21"/>
      <x:c r="R113" s="21"/>
      <x:c r="S113" s="21"/>
      <x:c r="V113" s="21">
        <x:f t="shared" si="85"/>
        <x:v>0</x:v>
      </x:c>
      <x:c r="W113" s="21"/>
      <x:c r="X113" s="21"/>
      <x:c r="Y113" s="21"/>
      <x:c r="Z113" s="21"/>
      <x:c r="AA113" s="21"/>
      <x:c r="AB113" s="21"/>
      <x:c r="AC113" s="21"/>
      <x:c r="AD113" s="21"/>
      <x:c r="AE113" s="21"/>
      <x:c r="AF113" s="21"/>
      <x:c r="AG113" s="21"/>
      <x:c r="AH113" s="21"/>
      <x:c r="AI113" s="21"/>
      <x:c r="AJ113" s="259" t="e">
        <x:f t="shared" si="110"/>
        <x:v>#DIV/0!</x:v>
      </x:c>
    </x:row>
    <x:row r="114" spans="1:36" hidden="1">
      <x:c r="A114" s="44" t="s">
        <x:v>224</x:v>
      </x:c>
      <x:c r="B114" s="44" t="s">
        <x:v>225</x:v>
      </x:c>
      <x:c r="C114" s="44"/>
      <x:c r="D114" s="21">
        <x:v>0</x:v>
      </x:c>
      <x:c r="G114" s="21">
        <x:f t="shared" si="83"/>
        <x:v>0</x:v>
      </x:c>
      <x:c r="Q114" s="21"/>
      <x:c r="R114" s="21"/>
      <x:c r="S114" s="21"/>
      <x:c r="V114" s="21">
        <x:f t="shared" si="85"/>
        <x:v>0</x:v>
      </x:c>
      <x:c r="W114" s="21"/>
      <x:c r="X114" s="21"/>
      <x:c r="Y114" s="21"/>
      <x:c r="Z114" s="21"/>
      <x:c r="AA114" s="21"/>
      <x:c r="AB114" s="21"/>
      <x:c r="AC114" s="21"/>
      <x:c r="AD114" s="21"/>
      <x:c r="AE114" s="21"/>
      <x:c r="AF114" s="21"/>
      <x:c r="AG114" s="21"/>
      <x:c r="AH114" s="21"/>
      <x:c r="AI114" s="21"/>
      <x:c r="AJ114" s="259" t="e">
        <x:f t="shared" si="110"/>
        <x:v>#DIV/0!</x:v>
      </x:c>
    </x:row>
    <x:row r="115" spans="1:36" hidden="1">
      <x:c r="A115" s="44" t="s">
        <x:v>226</x:v>
      </x:c>
      <x:c r="B115" s="44" t="s">
        <x:v>227</x:v>
      </x:c>
      <x:c r="C115" s="44"/>
      <x:c r="D115" s="21">
        <x:v>0</x:v>
      </x:c>
      <x:c r="G115" s="21">
        <x:f t="shared" si="83"/>
        <x:v>0</x:v>
      </x:c>
      <x:c r="Q115" s="21"/>
      <x:c r="R115" s="21"/>
      <x:c r="S115" s="21"/>
      <x:c r="V115" s="21">
        <x:f t="shared" si="85"/>
        <x:v>0</x:v>
      </x:c>
      <x:c r="W115" s="21"/>
      <x:c r="X115" s="21"/>
      <x:c r="Y115" s="21"/>
      <x:c r="Z115" s="21"/>
      <x:c r="AA115" s="21"/>
      <x:c r="AB115" s="21"/>
      <x:c r="AC115" s="21"/>
      <x:c r="AD115" s="21"/>
      <x:c r="AE115" s="21"/>
      <x:c r="AF115" s="21"/>
      <x:c r="AG115" s="21"/>
      <x:c r="AH115" s="21"/>
      <x:c r="AI115" s="21"/>
      <x:c r="AJ115" s="259" t="e">
        <x:f t="shared" si="110"/>
        <x:v>#DIV/0!</x:v>
      </x:c>
    </x:row>
    <x:row r="116" spans="1:36" hidden="1">
      <x:c r="A116" s="44" t="s">
        <x:v>228</x:v>
      </x:c>
      <x:c r="B116" s="44" t="s">
        <x:v>229</x:v>
      </x:c>
      <x:c r="C116" s="44"/>
      <x:c r="D116" s="21">
        <x:v>0</x:v>
      </x:c>
      <x:c r="G116" s="21">
        <x:f t="shared" si="83"/>
        <x:v>0</x:v>
      </x:c>
      <x:c r="Q116" s="21"/>
      <x:c r="R116" s="21"/>
      <x:c r="S116" s="21"/>
      <x:c r="V116" s="21">
        <x:f t="shared" si="85"/>
        <x:v>0</x:v>
      </x:c>
      <x:c r="W116" s="21"/>
      <x:c r="X116" s="21"/>
      <x:c r="Y116" s="21"/>
      <x:c r="Z116" s="21"/>
      <x:c r="AA116" s="21"/>
      <x:c r="AB116" s="21"/>
      <x:c r="AC116" s="21"/>
      <x:c r="AD116" s="21"/>
      <x:c r="AE116" s="21"/>
      <x:c r="AF116" s="21"/>
      <x:c r="AG116" s="21"/>
      <x:c r="AH116" s="21"/>
      <x:c r="AI116" s="21"/>
      <x:c r="AJ116" s="259" t="e">
        <x:f t="shared" si="110"/>
        <x:v>#DIV/0!</x:v>
      </x:c>
    </x:row>
    <x:row r="117" spans="1:36" hidden="1">
      <x:c r="A117" s="44" t="s">
        <x:v>230</x:v>
      </x:c>
      <x:c r="B117" s="44" t="s">
        <x:v>231</x:v>
      </x:c>
      <x:c r="C117" s="44"/>
      <x:c r="D117" s="21">
        <x:v>0</x:v>
      </x:c>
      <x:c r="G117" s="21">
        <x:f t="shared" si="83"/>
        <x:v>0</x:v>
      </x:c>
      <x:c r="Q117" s="21"/>
      <x:c r="R117" s="21"/>
      <x:c r="S117" s="21"/>
      <x:c r="V117" s="21">
        <x:f t="shared" si="85"/>
        <x:v>0</x:v>
      </x:c>
      <x:c r="W117" s="21"/>
      <x:c r="X117" s="21"/>
      <x:c r="Y117" s="21"/>
      <x:c r="Z117" s="21"/>
      <x:c r="AA117" s="21"/>
      <x:c r="AB117" s="21"/>
      <x:c r="AC117" s="21"/>
      <x:c r="AD117" s="21"/>
      <x:c r="AE117" s="21"/>
      <x:c r="AF117" s="21"/>
      <x:c r="AG117" s="21"/>
      <x:c r="AH117" s="21"/>
      <x:c r="AI117" s="21"/>
      <x:c r="AJ117" s="259" t="e">
        <x:f t="shared" si="110"/>
        <x:v>#DIV/0!</x:v>
      </x:c>
    </x:row>
    <x:row r="118" spans="1:36" hidden="1">
      <x:c r="A118" s="44" t="s">
        <x:v>232</x:v>
      </x:c>
      <x:c r="B118" s="44" t="s">
        <x:v>233</x:v>
      </x:c>
      <x:c r="C118" s="44"/>
      <x:c r="D118" s="21">
        <x:v>0</x:v>
      </x:c>
      <x:c r="G118" s="21">
        <x:f t="shared" si="83"/>
        <x:v>0</x:v>
      </x:c>
      <x:c r="Q118" s="21"/>
      <x:c r="R118" s="21"/>
      <x:c r="S118" s="21"/>
      <x:c r="V118" s="21">
        <x:f t="shared" si="85"/>
        <x:v>0</x:v>
      </x:c>
      <x:c r="W118" s="21"/>
      <x:c r="X118" s="21"/>
      <x:c r="Y118" s="21"/>
      <x:c r="Z118" s="21"/>
      <x:c r="AA118" s="21"/>
      <x:c r="AB118" s="21"/>
      <x:c r="AC118" s="21"/>
      <x:c r="AD118" s="21"/>
      <x:c r="AE118" s="21"/>
      <x:c r="AF118" s="21"/>
      <x:c r="AG118" s="21"/>
      <x:c r="AH118" s="21"/>
      <x:c r="AI118" s="21"/>
      <x:c r="AJ118" s="259" t="e">
        <x:f t="shared" si="110"/>
        <x:v>#DIV/0!</x:v>
      </x:c>
    </x:row>
    <x:row r="119" spans="1:36" hidden="1">
      <x:c r="A119" s="44" t="s">
        <x:v>234</x:v>
      </x:c>
      <x:c r="B119" s="44" t="s">
        <x:v>235</x:v>
      </x:c>
      <x:c r="C119" s="44"/>
      <x:c r="D119" s="21">
        <x:v>0</x:v>
      </x:c>
      <x:c r="G119" s="21">
        <x:f t="shared" si="83"/>
        <x:v>0</x:v>
      </x:c>
      <x:c r="Q119" s="21"/>
      <x:c r="R119" s="21"/>
      <x:c r="S119" s="21"/>
      <x:c r="V119" s="21">
        <x:f t="shared" si="85"/>
        <x:v>0</x:v>
      </x:c>
      <x:c r="W119" s="21"/>
      <x:c r="X119" s="21"/>
      <x:c r="Y119" s="21"/>
      <x:c r="Z119" s="21"/>
      <x:c r="AA119" s="21"/>
      <x:c r="AB119" s="21"/>
      <x:c r="AC119" s="21"/>
      <x:c r="AD119" s="21"/>
      <x:c r="AE119" s="21"/>
      <x:c r="AF119" s="21"/>
      <x:c r="AG119" s="21"/>
      <x:c r="AH119" s="21"/>
      <x:c r="AI119" s="21"/>
      <x:c r="AJ119" s="259" t="e">
        <x:f t="shared" si="110"/>
        <x:v>#DIV/0!</x:v>
      </x:c>
    </x:row>
    <x:row r="120" spans="1:36" hidden="1">
      <x:c r="A120" s="44" t="s">
        <x:v>236</x:v>
      </x:c>
      <x:c r="B120" s="44" t="s">
        <x:v>237</x:v>
      </x:c>
      <x:c r="C120" s="44"/>
      <x:c r="D120" s="21">
        <x:v>0</x:v>
      </x:c>
      <x:c r="G120" s="21">
        <x:f t="shared" si="83"/>
        <x:v>0</x:v>
      </x:c>
      <x:c r="Q120" s="21"/>
      <x:c r="R120" s="21"/>
      <x:c r="S120" s="21"/>
      <x:c r="V120" s="21">
        <x:f t="shared" si="85"/>
        <x:v>0</x:v>
      </x:c>
      <x:c r="W120" s="21"/>
      <x:c r="X120" s="21"/>
      <x:c r="Y120" s="21"/>
      <x:c r="Z120" s="21"/>
      <x:c r="AA120" s="21"/>
      <x:c r="AB120" s="21"/>
      <x:c r="AC120" s="21"/>
      <x:c r="AD120" s="21"/>
      <x:c r="AE120" s="21"/>
      <x:c r="AF120" s="21"/>
      <x:c r="AG120" s="21"/>
      <x:c r="AH120" s="21"/>
      <x:c r="AI120" s="21"/>
      <x:c r="AJ120" s="259" t="e">
        <x:f t="shared" si="110"/>
        <x:v>#DIV/0!</x:v>
      </x:c>
    </x:row>
    <x:row r="121" spans="1:36" hidden="1">
      <x:c r="A121" s="44" t="s">
        <x:v>238</x:v>
      </x:c>
      <x:c r="B121" s="44" t="s">
        <x:v>239</x:v>
      </x:c>
      <x:c r="C121" s="44"/>
      <x:c r="D121" s="21">
        <x:v>0</x:v>
      </x:c>
      <x:c r="G121" s="21">
        <x:f t="shared" si="83"/>
        <x:v>0</x:v>
      </x:c>
      <x:c r="Q121" s="21"/>
      <x:c r="R121" s="21"/>
      <x:c r="S121" s="21"/>
      <x:c r="V121" s="21">
        <x:f t="shared" si="85"/>
        <x:v>0</x:v>
      </x:c>
      <x:c r="W121" s="21"/>
      <x:c r="X121" s="21"/>
      <x:c r="Y121" s="21"/>
      <x:c r="Z121" s="21"/>
      <x:c r="AA121" s="21"/>
      <x:c r="AB121" s="21"/>
      <x:c r="AC121" s="21"/>
      <x:c r="AD121" s="21"/>
      <x:c r="AE121" s="21"/>
      <x:c r="AF121" s="21"/>
      <x:c r="AG121" s="21"/>
      <x:c r="AH121" s="21"/>
      <x:c r="AI121" s="21"/>
      <x:c r="AJ121" s="259" t="e">
        <x:f t="shared" si="110"/>
        <x:v>#DIV/0!</x:v>
      </x:c>
    </x:row>
    <x:row r="122" spans="1:36" hidden="1">
      <x:c r="A122" s="44" t="s">
        <x:v>240</x:v>
      </x:c>
      <x:c r="B122" s="44" t="s">
        <x:v>241</x:v>
      </x:c>
      <x:c r="C122" s="44"/>
      <x:c r="D122" s="21">
        <x:v>0</x:v>
      </x:c>
      <x:c r="G122" s="21">
        <x:f t="shared" si="83"/>
        <x:v>0</x:v>
      </x:c>
      <x:c r="Q122" s="21"/>
      <x:c r="R122" s="21"/>
      <x:c r="S122" s="21"/>
      <x:c r="V122" s="21">
        <x:f t="shared" si="85"/>
        <x:v>0</x:v>
      </x:c>
      <x:c r="W122" s="21"/>
      <x:c r="X122" s="21"/>
      <x:c r="Y122" s="21"/>
      <x:c r="Z122" s="21"/>
      <x:c r="AA122" s="21"/>
      <x:c r="AB122" s="21"/>
      <x:c r="AC122" s="21"/>
      <x:c r="AD122" s="21"/>
      <x:c r="AE122" s="21"/>
      <x:c r="AF122" s="21"/>
      <x:c r="AG122" s="21"/>
      <x:c r="AH122" s="21"/>
      <x:c r="AI122" s="21"/>
      <x:c r="AJ122" s="259" t="e">
        <x:f t="shared" si="110"/>
        <x:v>#DIV/0!</x:v>
      </x:c>
    </x:row>
    <x:row r="123" spans="1:36" hidden="1">
      <x:c r="A123" s="44" t="s">
        <x:v>242</x:v>
      </x:c>
      <x:c r="B123" s="44" t="s">
        <x:v>243</x:v>
      </x:c>
      <x:c r="C123" s="44"/>
      <x:c r="D123" s="21">
        <x:v>0</x:v>
      </x:c>
      <x:c r="G123" s="21">
        <x:f t="shared" si="83"/>
        <x:v>0</x:v>
      </x:c>
      <x:c r="Q123" s="21"/>
      <x:c r="R123" s="21"/>
      <x:c r="S123" s="21"/>
      <x:c r="V123" s="21">
        <x:f t="shared" si="85"/>
        <x:v>0</x:v>
      </x:c>
      <x:c r="W123" s="21"/>
      <x:c r="X123" s="21"/>
      <x:c r="Y123" s="21"/>
      <x:c r="Z123" s="21"/>
      <x:c r="AA123" s="21"/>
      <x:c r="AB123" s="21"/>
      <x:c r="AC123" s="21"/>
      <x:c r="AD123" s="21"/>
      <x:c r="AE123" s="21"/>
      <x:c r="AF123" s="21"/>
      <x:c r="AG123" s="21"/>
      <x:c r="AH123" s="21"/>
      <x:c r="AI123" s="21"/>
      <x:c r="AJ123" s="259" t="e">
        <x:f t="shared" si="110"/>
        <x:v>#DIV/0!</x:v>
      </x:c>
    </x:row>
    <x:row r="124" spans="1:36" hidden="1">
      <x:c r="A124" s="29" t="s">
        <x:v>244</x:v>
      </x:c>
      <x:c r="B124" s="29" t="s">
        <x:v>245</x:v>
      </x:c>
      <x:c r="C124" s="29"/>
      <x:c r="D124" s="21">
        <x:v>0</x:v>
      </x:c>
      <x:c r="G124" s="31">
        <x:f t="shared" si="83"/>
        <x:v>0</x:v>
      </x:c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V124" s="31">
        <x:f t="shared" si="85"/>
        <x:v>0</x:v>
      </x:c>
      <x:c r="W124" s="31"/>
      <x:c r="X124" s="31"/>
      <x:c r="Y124" s="31"/>
      <x:c r="Z124" s="31"/>
      <x:c r="AA124" s="31"/>
      <x:c r="AB124" s="31"/>
      <x:c r="AC124" s="31"/>
      <x:c r="AD124" s="31"/>
      <x:c r="AE124" s="31"/>
      <x:c r="AF124" s="31"/>
      <x:c r="AG124" s="31"/>
      <x:c r="AH124" s="31"/>
      <x:c r="AI124" s="31"/>
      <x:c r="AJ124" s="62" t="e">
        <x:f t="shared" si="110"/>
        <x:v>#DIV/0!</x:v>
      </x:c>
    </x:row>
    <x:row r="125" spans="1:36" hidden="1">
      <x:c r="A125" s="29" t="s">
        <x:v>246</x:v>
      </x:c>
      <x:c r="B125" s="29" t="s">
        <x:v>247</x:v>
      </x:c>
      <x:c r="C125" s="29"/>
      <x:c r="D125" s="21" t="e">
        <x:v>#VALUE!</x:v>
      </x:c>
      <x:c r="G125" s="31">
        <x:f t="shared" si="83"/>
        <x:v>-430961886.3616761</x:v>
      </x:c>
      <x:c r="H125" s="31">
        <x:v>-64355079.756690487</x:v>
      </x:c>
      <x:c r="I125" s="31">
        <x:v>-42251984.401685409</x:v>
      </x:c>
      <x:c r="J125" s="31"/>
      <x:c r="K125" s="31">
        <x:v>-52748206.897998303</x:v>
      </x:c>
      <x:c r="L125" s="31">
        <x:v>-16267561.163430957</x:v>
      </x:c>
      <x:c r="M125" s="31">
        <x:v>-255339054.14187095</x:v>
      </x:c>
      <x:c r="N125" s="31"/>
      <x:c r="O125" s="31"/>
      <x:c r="P125" s="31"/>
      <x:c r="Q125" s="31"/>
      <x:c r="R125" s="31"/>
      <x:c r="S125" s="31"/>
      <x:c r="V125" s="31">
        <x:f t="shared" si="85"/>
        <x:v>-430961886.3616761</x:v>
      </x:c>
      <x:c r="W125" s="31">
        <x:v>-64355079.756690487</x:v>
      </x:c>
      <x:c r="X125" s="31">
        <x:v>-42251984.401685409</x:v>
      </x:c>
      <x:c r="Y125" s="31"/>
      <x:c r="Z125" s="31">
        <x:v>-52748206.897998303</x:v>
      </x:c>
      <x:c r="AA125" s="31">
        <x:v>-16267561.163430957</x:v>
      </x:c>
      <x:c r="AB125" s="31">
        <x:v>-255339054.14187095</x:v>
      </x:c>
      <x:c r="AC125" s="31"/>
      <x:c r="AD125" s="31"/>
      <x:c r="AE125" s="31"/>
      <x:c r="AF125" s="31"/>
      <x:c r="AG125" s="31"/>
      <x:c r="AH125" s="31"/>
      <x:c r="AI125" s="31"/>
      <x:c r="AJ125" s="62">
        <x:f t="shared" si="110"/>
        <x:v>1</x:v>
      </x:c>
    </x:row>
    <x:row r="126" spans="1:36" hidden="1">
      <x:c r="A126" s="59" t="s">
        <x:v>248</x:v>
      </x:c>
      <x:c r="B126" s="59" t="s">
        <x:v>249</x:v>
      </x:c>
      <x:c r="C126" s="59"/>
      <x:c r="D126" s="21">
        <x:v>0</x:v>
      </x:c>
      <x:c r="G126" s="62">
        <x:f t="shared" si="83"/>
        <x:v>-0.78109483845936156</x:v>
      </x:c>
      <x:c r="H126" s="62">
        <x:v>-0.20891157314418615</x:v>
      </x:c>
      <x:c r="I126" s="62">
        <x:v>-0.22548164277619831</x:v>
      </x:c>
      <x:c r="J126" s="62"/>
      <x:c r="K126" s="62">
        <x:v>-0.15842513052693924</x:v>
      </x:c>
      <x:c r="L126" s="62">
        <x:v>-4.9324709595115306E-2</x:v>
      </x:c>
      <x:c r="M126" s="62">
        <x:v>-0.13895178241692255</x:v>
      </x:c>
      <x:c r="N126" s="62"/>
      <x:c r="O126" s="62"/>
      <x:c r="P126" s="62"/>
      <x:c r="Q126" s="62"/>
      <x:c r="R126" s="62"/>
      <x:c r="S126" s="62"/>
      <x:c r="V126" s="62">
        <x:f t="shared" si="85"/>
        <x:v>-0.78109483845936156</x:v>
      </x:c>
      <x:c r="W126" s="62">
        <x:v>-0.20891157314418615</x:v>
      </x:c>
      <x:c r="X126" s="62">
        <x:v>-0.22548164277619831</x:v>
      </x:c>
      <x:c r="Y126" s="62"/>
      <x:c r="Z126" s="62">
        <x:v>-0.15842513052693924</x:v>
      </x:c>
      <x:c r="AA126" s="62">
        <x:v>-4.9324709595115306E-2</x:v>
      </x:c>
      <x:c r="AB126" s="62">
        <x:v>-0.13895178241692255</x:v>
      </x:c>
      <x:c r="AC126" s="62"/>
      <x:c r="AD126" s="62"/>
      <x:c r="AE126" s="62"/>
      <x:c r="AF126" s="62"/>
      <x:c r="AG126" s="62"/>
      <x:c r="AH126" s="62"/>
      <x:c r="AI126" s="62"/>
      <x:c r="AJ126" s="62">
        <x:f t="shared" si="110"/>
        <x:v>1</x:v>
      </x:c>
    </x:row>
    <x:row r="127" spans="1:36">
      <x:c r="Q127" s="21"/>
      <x:c r="R127" s="21"/>
      <x:c r="S127" s="21"/>
    </x:row>
    <x:row r="128" spans="1:36">
      <x:c r="Q128" s="21"/>
      <x:c r="R128" s="21"/>
      <x:c r="S128" s="21"/>
    </x:row>
    <x:row r="129" spans="17:19">
      <x:c r="Q129" s="21"/>
      <x:c r="R129" s="21"/>
      <x:c r="S129" s="21"/>
    </x:row>
    <x:row r="130" spans="17:19">
      <x:c r="Q130" s="21"/>
      <x:c r="R130" s="21"/>
      <x:c r="S130" s="21"/>
    </x:row>
    <x:row r="131" spans="17:19">
      <x:c r="Q131" s="21"/>
      <x:c r="R131" s="21"/>
      <x:c r="S131" s="21"/>
    </x:row>
    <x:row r="132" spans="17:19">
      <x:c r="Q132" s="21"/>
      <x:c r="R132" s="21"/>
      <x:c r="S132" s="21"/>
    </x:row>
    <x:row r="133" spans="17:19">
      <x:c r="Q133" s="21"/>
      <x:c r="R133" s="21"/>
      <x:c r="S133" s="21"/>
    </x:row>
    <x:row r="134" spans="17:19">
      <x:c r="Q134" s="21"/>
      <x:c r="R134" s="21"/>
      <x:c r="S134" s="21"/>
    </x:row>
    <x:row r="135" spans="17:19">
      <x:c r="Q135" s="21"/>
      <x:c r="R135" s="21"/>
      <x:c r="S135" s="21"/>
    </x:row>
    <x:row r="136" spans="17:19">
      <x:c r="Q136" s="21"/>
      <x:c r="R136" s="21"/>
      <x:c r="S136" s="21"/>
    </x:row>
    <x:row r="137" spans="17:19">
      <x:c r="Q137" s="21"/>
      <x:c r="R137" s="21"/>
      <x:c r="S137" s="21"/>
    </x:row>
    <x:row r="138" spans="17:19">
      <x:c r="Q138" s="21"/>
      <x:c r="R138" s="21"/>
      <x:c r="S138" s="21"/>
    </x:row>
    <x:row r="139" spans="17:19">
      <x:c r="Q139" s="21"/>
      <x:c r="R139" s="21"/>
      <x:c r="S139" s="21"/>
    </x:row>
    <x:row r="140" spans="17:19">
      <x:c r="Q140" s="21"/>
      <x:c r="R140" s="21"/>
      <x:c r="S140" s="21"/>
    </x:row>
    <x:row r="141" spans="17:19">
      <x:c r="Q141" s="21"/>
      <x:c r="R141" s="21"/>
      <x:c r="S141" s="21"/>
    </x:row>
    <x:row r="142" spans="17:19">
      <x:c r="Q142" s="21"/>
      <x:c r="R142" s="21"/>
      <x:c r="S142" s="21"/>
    </x:row>
    <x:row r="143" spans="17:19">
      <x:c r="Q143" s="21"/>
      <x:c r="R143" s="21"/>
      <x:c r="S143" s="21"/>
    </x:row>
  </x:sheetData>
  <x:phoneticPr fontId="9" type="noConversion"/>
  <x:pageMargins left="0.7" right="0.7" top="0.75" bottom="0.75" header="0.3" footer="0.3"/>
  <x:pageSetup scale="65" orientation="portrait" r:id="rId1"/>
  <x:ignoredErrors>
    <x:ignoredError sqref="W19:AH20 W51 W60:W61 W79:W84 W53" formulaRange="1"/>
    <x:ignoredError sqref="W58" formula="1" formulaRange="1"/>
    <x:ignoredError sqref="W57:AH57" formula="1"/>
  </x:ignoredErrors>
  <x:legacyDrawing r:id="rId2"/>
</x:worksheet>
</file>

<file path=xl/worksheets/sheet9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1C03840-7372-4364-B95D-E565D3539216}" mc:Ignorable="x14ac xr xr2 xr3">
  <x:sheetPr>
    <x:outlinePr summaryBelow="0" summaryRight="0"/>
  </x:sheetPr>
  <x:dimension ref="A1:AL41"/>
  <x:sheetViews>
    <x:sheetView topLeftCell="AE15" zoomScaleNormal="100" workbookViewId="0">
      <x:selection activeCell="AK16" sqref="AK16:AL35"/>
    </x:sheetView>
  </x:sheetViews>
  <x:sheetFormatPr defaultColWidth="13.296875" defaultRowHeight="17.399999999999999" outlineLevelCol="1"/>
  <x:cols>
    <x:col min="1" max="2" width="13.296875" style="20"/>
    <x:col min="3" max="6" width="13.296875" style="21" customWidth="1"/>
    <x:col min="7" max="7" width="14.19921875" style="21" customWidth="1" collapsed="1"/>
    <x:col min="8" max="19" width="13.296875" style="21" hidden="1" customWidth="1" outlineLevel="1"/>
    <x:col min="20" max="20" width="1.8984375" customWidth="1"/>
    <x:col min="21" max="21" width="8.69921875" customWidth="1"/>
    <x:col min="22" max="22" width="15.796875" customWidth="1"/>
    <x:col min="35" max="35" width="13.796875" bestFit="1" customWidth="1"/>
  </x:cols>
  <x:sheetData>
    <x:row r="1" spans="1:38" ht="24">
      <x:c r="A1" s="22" t="s">
        <x:v>753</x:v>
      </x:c>
    </x:row>
    <x:row r="2" spans="1:38">
      <x:c r="A2" s="20" t="s">
        <x:v>250</x:v>
      </x:c>
      <x:c r="B2" s="24"/>
    </x:row>
    <x:row r="3" spans="1:38" s="1" customFormat="1">
      <x:c r="A3" s="7"/>
      <x:c r="B3" s="7"/>
      <x:c r="C3" s="7"/>
      <x:c r="D3" s="7"/>
      <x:c r="E3" s="7"/>
      <x:c r="F3" s="7"/>
      <x:c r="G3" s="7"/>
      <x:c r="H3" s="78" t="s">
        <x:v>1550</x:v>
      </x:c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V3" s="7"/>
      <x:c r="W3" s="78" t="s">
        <x:v>1551</x:v>
      </x:c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</x:row>
    <x:row r="4" spans="1:38" s="1" customFormat="1">
      <x:c r="A4" s="7"/>
      <x:c r="B4" s="7"/>
      <x:c r="C4" s="7"/>
      <x:c r="D4" s="7"/>
      <x:c r="E4" s="7"/>
      <x:c r="F4" s="7"/>
      <x:c r="G4" s="7"/>
      <x:c r="H4" s="7" t="s">
        <x:v>844</x:v>
      </x:c>
      <x:c r="I4" s="7" t="s">
        <x:v>844</x:v>
      </x:c>
      <x:c r="J4" s="7" t="s">
        <x:v>844</x:v>
      </x:c>
      <x:c r="K4" s="7" t="s">
        <x:v>844</x:v>
      </x:c>
      <x:c r="L4" s="7" t="s">
        <x:v>844</x:v>
      </x:c>
      <x:c r="M4" s="7" t="s">
        <x:v>844</x:v>
      </x:c>
      <x:c r="N4" s="7" t="s">
        <x:v>844</x:v>
      </x:c>
      <x:c r="O4" s="7" t="s">
        <x:v>844</x:v>
      </x:c>
      <x:c r="P4" s="7" t="s">
        <x:v>844</x:v>
      </x:c>
      <x:c r="Q4" s="7" t="s">
        <x:v>844</x:v>
      </x:c>
      <x:c r="R4" s="7" t="s">
        <x:v>844</x:v>
      </x:c>
      <x:c r="S4" s="7" t="s">
        <x:v>844</x:v>
      </x:c>
      <x:c r="V4" s="7"/>
      <x:c r="W4" s="7" t="s">
        <x:v>1542</x:v>
      </x:c>
      <x:c r="X4" s="7" t="s">
        <x:v>1542</x:v>
      </x:c>
      <x:c r="Y4" s="7" t="s">
        <x:v>1542</x:v>
      </x:c>
      <x:c r="Z4" s="7" t="s">
        <x:v>1542</x:v>
      </x:c>
      <x:c r="AA4" s="7" t="s">
        <x:v>1542</x:v>
      </x:c>
      <x:c r="AB4" s="7" t="s">
        <x:v>1542</x:v>
      </x:c>
      <x:c r="AC4" s="7" t="s">
        <x:v>1542</x:v>
      </x:c>
      <x:c r="AD4" s="7" t="s">
        <x:v>1542</x:v>
      </x:c>
      <x:c r="AE4" s="7" t="s">
        <x:v>1542</x:v>
      </x:c>
      <x:c r="AF4" s="7" t="s">
        <x:v>1542</x:v>
      </x:c>
      <x:c r="AG4" s="7" t="s">
        <x:v>1542</x:v>
      </x:c>
      <x:c r="AH4" s="7" t="s">
        <x:v>1542</x:v>
      </x:c>
    </x:row>
    <x:row r="5" spans="1:38">
      <x:c r="A5" s="26" t="s">
        <x:v>53</x:v>
      </x:c>
      <x:c r="B5" s="64" t="s">
        <x:v>294</x:v>
      </x:c>
      <x:c r="C5" s="28"/>
      <x:c r="D5" s="7"/>
      <x:c r="E5" s="7"/>
      <x:c r="F5" s="7"/>
      <x:c r="G5" s="28" t="s">
        <x:v>924</x:v>
      </x:c>
      <x:c r="H5" s="28">
        <x:v>1</x:v>
      </x:c>
      <x:c r="I5" s="28">
        <x:v>2</x:v>
      </x:c>
      <x:c r="J5" s="28">
        <x:v>3</x:v>
      </x:c>
      <x:c r="K5" s="28">
        <x:v>4</x:v>
      </x:c>
      <x:c r="L5" s="28">
        <x:v>5</x:v>
      </x:c>
      <x:c r="M5" s="28">
        <x:v>6</x:v>
      </x:c>
      <x:c r="N5" s="28">
        <x:v>7</x:v>
      </x:c>
      <x:c r="O5" s="28">
        <x:v>8</x:v>
      </x:c>
      <x:c r="P5" s="28">
        <x:v>9</x:v>
      </x:c>
      <x:c r="Q5" s="28">
        <x:v>10</x:v>
      </x:c>
      <x:c r="R5" s="28">
        <x:v>11</x:v>
      </x:c>
      <x:c r="S5" s="28">
        <x:v>12</x:v>
      </x:c>
      <x:c r="U5" s="248"/>
      <x:c r="V5" s="28" t="s">
        <x:v>1552</x:v>
      </x:c>
      <x:c r="W5" s="28">
        <x:v>1</x:v>
      </x:c>
      <x:c r="X5" s="28">
        <x:v>2</x:v>
      </x:c>
      <x:c r="Y5" s="28">
        <x:v>3</x:v>
      </x:c>
      <x:c r="Z5" s="28">
        <x:v>4</x:v>
      </x:c>
      <x:c r="AA5" s="28">
        <x:v>5</x:v>
      </x:c>
      <x:c r="AB5" s="28">
        <x:v>6</x:v>
      </x:c>
      <x:c r="AC5" s="28">
        <x:v>7</x:v>
      </x:c>
      <x:c r="AD5" s="28">
        <x:v>8</x:v>
      </x:c>
      <x:c r="AE5" s="28">
        <x:v>9</x:v>
      </x:c>
      <x:c r="AF5" s="28">
        <x:v>10</x:v>
      </x:c>
      <x:c r="AG5" s="28">
        <x:v>11</x:v>
      </x:c>
      <x:c r="AH5" s="28">
        <x:v>12</x:v>
      </x:c>
    </x:row>
    <x:row r="6" spans="1:38">
      <x:c r="A6" s="29" t="s">
        <x:v>295</x:v>
      </x:c>
      <x:c r="B6" s="29" t="s">
        <x:v>296</x:v>
      </x:c>
      <x:c r="C6" s="31"/>
      <x:c r="D6" s="7"/>
      <x:c r="E6" s="7"/>
      <x:c r="F6" s="248">
        <x:f>G6/($G$6+$G$12+$G$15)</x:f>
        <x:v>0.51097192450122952</x:v>
      </x:c>
      <x:c r="G6" s="278">
        <x:f>'MC2026(RS)'!G6*KRWRSD24</x:f>
        <x:v>17274340547.420284</x:v>
      </x:c>
      <x:c r="H6" s="278">
        <x:f>'MC2026(RS)'!H6*KRWRSD24</x:f>
        <x:v>1475039581.1073027</x:v>
      </x:c>
      <x:c r="I6" s="278">
        <x:f>'MC2026(RS)'!I6*KRWRSD24</x:f>
        <x:v>1558240863.7533524</x:v>
      </x:c>
      <x:c r="J6" s="278">
        <x:f>'MC2026(RS)'!J6*KRWRSD24</x:f>
        <x:v>1526333895.7305095</x:v>
      </x:c>
      <x:c r="K6" s="278">
        <x:f>'MC2026(RS)'!K6*KRWRSD24</x:f>
        <x:v>1499287488.8571301</x:v>
      </x:c>
      <x:c r="L6" s="278">
        <x:f>'MC2026(RS)'!L6*KRWRSD24</x:f>
        <x:v>1498814862.4332018</x:v>
      </x:c>
      <x:c r="M6" s="278">
        <x:f>'MC2026(RS)'!M6*KRWRSD24</x:f>
        <x:v>1374458704.871969</x:v>
      </x:c>
      <x:c r="N6" s="278">
        <x:f>'MC2026(RS)'!N6*KRWRSD24</x:f>
        <x:v>1016608130.6377947</x:v>
      </x:c>
      <x:c r="O6" s="278">
        <x:f>'MC2026(RS)'!O6*KRWRSD24</x:f>
        <x:v>1563260721.8872695</x:v>
      </x:c>
      <x:c r="P6" s="278">
        <x:f>'MC2026(RS)'!P6*KRWRSD24</x:f>
        <x:v>1076526072.0286541</x:v>
      </x:c>
      <x:c r="Q6" s="278">
        <x:f>'MC2026(RS)'!Q6*KRWRSD24</x:f>
        <x:v>1631341605.2533479</x:v>
      </x:c>
      <x:c r="R6" s="278">
        <x:f>'MC2026(RS)'!R6*KRWRSD24</x:f>
        <x:v>1527218472.133106</x:v>
      </x:c>
      <x:c r="S6" s="278">
        <x:f>'MC2026(RS)'!S6*KRWRSD24</x:f>
        <x:v>1527210148.7266481</x:v>
      </x:c>
      <x:c r="T6" s="261"/>
      <x:c r="U6" s="248">
        <x:f>V6/($V$6+$V$12+$V$15)</x:f>
        <x:v>0.61961516847514986</x:v>
      </x:c>
      <x:c r="V6" s="278">
        <x:f>'MC2026(RS)'!V6*KRWRSD25</x:f>
        <x:v>33106312845.606796</x:v>
      </x:c>
      <x:c r="W6" s="278">
        <x:f>'MC2026(RS)'!W6*KRWRSD25</x:f>
        <x:v>2196438571.0875254</x:v>
      </x:c>
      <x:c r="X6" s="278">
        <x:f>'MC2026(RS)'!X6*KRWRSD25</x:f>
        <x:v>2563071360.9982543</x:v>
      </x:c>
      <x:c r="Y6" s="278">
        <x:f>'MC2026(RS)'!Y6*KRWRSD25</x:f>
        <x:v>3010513028.6031351</x:v>
      </x:c>
      <x:c r="Z6" s="278">
        <x:f>'MC2026(RS)'!Z6*KRWRSD25</x:f>
        <x:v>2798615802.7337537</x:v>
      </x:c>
      <x:c r="AA6" s="278">
        <x:f>'MC2026(RS)'!AA6*KRWRSD25</x:f>
        <x:v>2903071896.4508233</x:v>
      </x:c>
      <x:c r="AB6" s="278">
        <x:f>'MC2026(RS)'!AB6*KRWRSD25</x:f>
        <x:v>3023706153.6505346</x:v>
      </x:c>
      <x:c r="AC6" s="278">
        <x:f>'MC2026(RS)'!AC6*KRWRSD25</x:f>
        <x:v>2058216463.0173309</x:v>
      </x:c>
      <x:c r="AD6" s="278">
        <x:f>'MC2026(RS)'!AD6*KRWRSD25</x:f>
        <x:v>1776405320.6856022</x:v>
      </x:c>
      <x:c r="AE6" s="278">
        <x:f>'MC2026(RS)'!AE6*KRWRSD25</x:f>
        <x:v>2806957065.8803105</x:v>
      </x:c>
      <x:c r="AF6" s="278">
        <x:f>'MC2026(RS)'!AF6*KRWRSD25</x:f>
        <x:v>3215818212.1640897</x:v>
      </x:c>
      <x:c r="AG6" s="278">
        <x:f>'MC2026(RS)'!AG6*KRWRSD25</x:f>
        <x:v>3204906674.0474024</x:v>
      </x:c>
      <x:c r="AH6" s="278">
        <x:f>'MC2026(RS)'!AH6*KRWRSD25</x:f>
        <x:v>3548592296.288034</x:v>
      </x:c>
    </x:row>
    <x:row r="7" spans="1:38">
      <x:c r="A7" s="44" t="s">
        <x:v>297</x:v>
      </x:c>
      <x:c r="B7" s="44" t="s">
        <x:v>298</x:v>
      </x:c>
      <x:c r="C7" s="46"/>
      <x:c r="D7" s="7"/>
      <x:c r="E7" s="7"/>
      <x:c r="F7" s="7"/>
      <x:c r="G7" s="269">
        <x:f>'MC2026(RS)'!G7*KRWRSD24</x:f>
        <x:v>4196453201.9725571</x:v>
      </x:c>
      <x:c r="H7" s="269">
        <x:f>'MC2026(RS)'!H7*KRWRSD24</x:f>
        <x:v>4196453201.9725571</x:v>
      </x:c>
      <x:c r="I7" s="269">
        <x:f>'MC2026(RS)'!I7*KRWRSD24</x:f>
        <x:v>4324144865.2402544</x:v>
      </x:c>
      <x:c r="J7" s="269">
        <x:f>'MC2026(RS)'!J7*KRWRSD24</x:f>
        <x:v>4423642681.0984669</x:v>
      </x:c>
      <x:c r="K7" s="269">
        <x:f>'MC2026(RS)'!K7*KRWRSD24</x:f>
        <x:v>4520419533.1397476</x:v>
      </x:c>
      <x:c r="L7" s="269">
        <x:f>'MC2026(RS)'!L7*KRWRSD24</x:f>
        <x:v>4399143868.0600672</x:v>
      </x:c>
      <x:c r="M7" s="269">
        <x:f>'MC2026(RS)'!M7*KRWRSD24</x:f>
        <x:v>3926800283.3368397</x:v>
      </x:c>
      <x:c r="N7" s="269">
        <x:f>'MC2026(RS)'!N7*KRWRSD24</x:f>
        <x:v>3321170204.9456558</x:v>
      </x:c>
      <x:c r="O7" s="269">
        <x:f>'MC2026(RS)'!O7*KRWRSD24</x:f>
        <x:v>3169397458.2810187</x:v>
      </x:c>
      <x:c r="P7" s="269">
        <x:f>'MC2026(RS)'!P7*KRWRSD24</x:f>
        <x:v>3603371726.3867655</x:v>
      </x:c>
      <x:c r="Q7" s="269">
        <x:f>'MC2026(RS)'!Q7*KRWRSD24</x:f>
        <x:v>3894906138.3254647</x:v>
      </x:c>
      <x:c r="R7" s="269">
        <x:f>'MC2026(RS)'!R7*KRWRSD24</x:f>
        <x:v>4098646747.2313614</x:v>
      </x:c>
      <x:c r="S7" s="269">
        <x:f>'MC2026(RS)'!S7*KRWRSD24</x:f>
        <x:v>4098646747.2313614</x:v>
      </x:c>
      <x:c r="T7" s="261"/>
      <x:c r="U7" s="250"/>
      <x:c r="V7" s="269">
        <x:f>'MC2026(RS)'!V7*KRWRSD25</x:f>
        <x:v>0</x:v>
      </x:c>
      <x:c r="W7" s="269">
        <x:f>'MC2026(RS)'!W7*KRWRSD25</x:f>
        <x:v>0</x:v>
      </x:c>
      <x:c r="X7" s="269">
        <x:f>'MC2026(RS)'!X7*KRWRSD25</x:f>
        <x:v>0</x:v>
      </x:c>
      <x:c r="Y7" s="269">
        <x:f>'MC2026(RS)'!Y7*KRWRSD25</x:f>
        <x:v>0</x:v>
      </x:c>
      <x:c r="Z7" s="269">
        <x:f>'MC2026(RS)'!Z7*KRWRSD25</x:f>
        <x:v>0</x:v>
      </x:c>
      <x:c r="AA7" s="269">
        <x:f>'MC2026(RS)'!AA7*KRWRSD25</x:f>
        <x:v>0</x:v>
      </x:c>
      <x:c r="AB7" s="269">
        <x:f>'MC2026(RS)'!AB7*KRWRSD25</x:f>
        <x:v>0</x:v>
      </x:c>
      <x:c r="AC7" s="269">
        <x:f>'MC2026(RS)'!AC7*KRWRSD25</x:f>
        <x:v>0</x:v>
      </x:c>
      <x:c r="AD7" s="269">
        <x:f>'MC2026(RS)'!AD7*KRWRSD25</x:f>
        <x:v>0</x:v>
      </x:c>
      <x:c r="AE7" s="269">
        <x:f>'MC2026(RS)'!AE7*KRWRSD25</x:f>
        <x:v>0</x:v>
      </x:c>
      <x:c r="AF7" s="269">
        <x:f>'MC2026(RS)'!AF7*KRWRSD25</x:f>
        <x:v>0</x:v>
      </x:c>
      <x:c r="AG7" s="269">
        <x:f>'MC2026(RS)'!AG7*KRWRSD25</x:f>
        <x:v>0</x:v>
      </x:c>
      <x:c r="AH7" s="269">
        <x:f>'MC2026(RS)'!AH7*KRWRSD25</x:f>
        <x:v>0</x:v>
      </x:c>
    </x:row>
    <x:row r="8" spans="1:38">
      <x:c r="A8" s="44" t="s">
        <x:v>299</x:v>
      </x:c>
      <x:c r="B8" s="44" t="s">
        <x:v>300</x:v>
      </x:c>
      <x:c r="G8" s="275">
        <x:f>'MC2026(RS)'!G8*KRWRSD24</x:f>
        <x:v>19252070041.874104</x:v>
      </x:c>
      <x:c r="H8" s="275">
        <x:f>'MC2026(RS)'!H8*KRWRSD24</x:f>
        <x:v>1602731244.3750002</x:v>
      </x:c>
      <x:c r="I8" s="275">
        <x:f>'MC2026(RS)'!I8*KRWRSD24</x:f>
        <x:v>1661455972.7499998</x:v>
      </x:c>
      <x:c r="J8" s="275">
        <x:f>'MC2026(RS)'!J8*KRWRSD24</x:f>
        <x:v>1623106752.9452026</x:v>
      </x:c>
      <x:c r="K8" s="275">
        <x:f>'MC2026(RS)'!K8*KRWRSD24</x:f>
        <x:v>1378394300.5000002</x:v>
      </x:c>
      <x:c r="L8" s="275">
        <x:f>'MC2026(RS)'!L8*KRWRSD24</x:f>
        <x:v>1026471201.2500011</x:v>
      </x:c>
      <x:c r="M8" s="275">
        <x:f>'MC2026(RS)'!M8*KRWRSD24</x:f>
        <x:v>768816490.36679864</x:v>
      </x:c>
      <x:c r="N8" s="275">
        <x:f>'MC2026(RS)'!N8*KRWRSD24</x:f>
        <x:v>864826268.88028085</x:v>
      </x:c>
      <x:c r="O8" s="275">
        <x:f>'MC2026(RS)'!O8*KRWRSD24</x:f>
        <x:v>1997605202.4318604</x:v>
      </x:c>
      <x:c r="P8" s="275">
        <x:f>'MC2026(RS)'!P8*KRWRSD24</x:f>
        <x:v>1368049971.2499948</x:v>
      </x:c>
      <x:c r="Q8" s="275">
        <x:f>'MC2026(RS)'!Q8*KRWRSD24</x:f>
        <x:v>1835075008.3749757</x:v>
      </x:c>
      <x:c r="R8" s="275">
        <x:f>'MC2026(RS)'!R8*KRWRSD24</x:f>
        <x:v>2562768814.3749952</x:v>
      </x:c>
      <x:c r="S8" s="275">
        <x:f>'MC2026(RS)'!S8*KRWRSD24</x:f>
        <x:v>2562768814.3749952</x:v>
      </x:c>
      <x:c r="T8" s="261"/>
      <x:c r="U8" s="250"/>
      <x:c r="V8" s="275">
        <x:f>'MC2026(RS)'!V8*KRWRSD25</x:f>
        <x:v>0</x:v>
      </x:c>
      <x:c r="W8" s="275">
        <x:f>'MC2026(RS)'!W8*KRWRSD25</x:f>
        <x:v>0</x:v>
      </x:c>
      <x:c r="X8" s="275">
        <x:f>'MC2026(RS)'!X8*KRWRSD25</x:f>
        <x:v>0</x:v>
      </x:c>
      <x:c r="Y8" s="275">
        <x:f>'MC2026(RS)'!Y8*KRWRSD25</x:f>
        <x:v>0</x:v>
      </x:c>
      <x:c r="Z8" s="275">
        <x:f>'MC2026(RS)'!Z8*KRWRSD25</x:f>
        <x:v>0</x:v>
      </x:c>
      <x:c r="AA8" s="275">
        <x:f>'MC2026(RS)'!AA8*KRWRSD25</x:f>
        <x:v>0</x:v>
      </x:c>
      <x:c r="AB8" s="275">
        <x:f>'MC2026(RS)'!AB8*KRWRSD25</x:f>
        <x:v>0</x:v>
      </x:c>
      <x:c r="AC8" s="275">
        <x:f>'MC2026(RS)'!AC8*KRWRSD25</x:f>
        <x:v>0</x:v>
      </x:c>
      <x:c r="AD8" s="275">
        <x:f>'MC2026(RS)'!AD8*KRWRSD25</x:f>
        <x:v>0</x:v>
      </x:c>
      <x:c r="AE8" s="275">
        <x:f>'MC2026(RS)'!AE8*KRWRSD25</x:f>
        <x:v>0</x:v>
      </x:c>
      <x:c r="AF8" s="275">
        <x:f>'MC2026(RS)'!AF8*KRWRSD25</x:f>
        <x:v>0</x:v>
      </x:c>
      <x:c r="AG8" s="275">
        <x:f>'MC2026(RS)'!AG8*KRWRSD25</x:f>
        <x:v>0</x:v>
      </x:c>
      <x:c r="AH8" s="275">
        <x:f>'MC2026(RS)'!AH8*KRWRSD25</x:f>
        <x:v>0</x:v>
      </x:c>
    </x:row>
    <x:row r="9" spans="1:38">
      <x:c r="A9" s="44" t="s">
        <x:v>301</x:v>
      </x:c>
      <x:c r="B9" s="44" t="s">
        <x:v>266</x:v>
      </x:c>
      <x:c r="G9" s="275">
        <x:f>'MC2026(RS)'!G9*KRWRSD24</x:f>
        <x:v>0</x:v>
      </x:c>
      <x:c r="H9" s="275">
        <x:f>'MC2026(RS)'!H9*KRWRSD24</x:f>
        <x:v>0</x:v>
      </x:c>
      <x:c r="I9" s="275">
        <x:f>'MC2026(RS)'!I9*KRWRSD24</x:f>
        <x:v>0</x:v>
      </x:c>
      <x:c r="J9" s="275">
        <x:f>'MC2026(RS)'!J9*KRWRSD24</x:f>
        <x:v>0</x:v>
      </x:c>
      <x:c r="K9" s="275">
        <x:f>'MC2026(RS)'!K9*KRWRSD24</x:f>
        <x:v>0</x:v>
      </x:c>
      <x:c r="L9" s="275">
        <x:f>'MC2026(RS)'!L9*KRWRSD24</x:f>
        <x:v>0</x:v>
      </x:c>
      <x:c r="M9" s="275">
        <x:f>'MC2026(RS)'!M9*KRWRSD24</x:f>
        <x:v>0</x:v>
      </x:c>
      <x:c r="N9" s="275">
        <x:f>'MC2026(RS)'!N9*KRWRSD24</x:f>
        <x:v>0</x:v>
      </x:c>
      <x:c r="O9" s="275">
        <x:f>'MC2026(RS)'!O9*KRWRSD24</x:f>
        <x:v>0</x:v>
      </x:c>
      <x:c r="P9" s="275">
        <x:f>'MC2026(RS)'!P9*KRWRSD24</x:f>
        <x:v>0</x:v>
      </x:c>
      <x:c r="Q9" s="275">
        <x:f>'MC2026(RS)'!Q9*KRWRSD24</x:f>
        <x:v>0</x:v>
      </x:c>
      <x:c r="R9" s="275">
        <x:f>'MC2026(RS)'!R9*KRWRSD24</x:f>
        <x:v>0</x:v>
      </x:c>
      <x:c r="S9" s="275">
        <x:f>'MC2026(RS)'!S9*KRWRSD24</x:f>
        <x:v>0</x:v>
      </x:c>
      <x:c r="T9" s="261"/>
      <x:c r="U9" s="250"/>
      <x:c r="V9" s="275">
        <x:f>'MC2026(RS)'!V9*KRWRSD25</x:f>
        <x:v>0</x:v>
      </x:c>
      <x:c r="W9" s="275">
        <x:f>'MC2026(RS)'!W9*KRWRSD25</x:f>
        <x:v>0</x:v>
      </x:c>
      <x:c r="X9" s="275">
        <x:f>'MC2026(RS)'!X9*KRWRSD25</x:f>
        <x:v>0</x:v>
      </x:c>
      <x:c r="Y9" s="275">
        <x:f>'MC2026(RS)'!Y9*KRWRSD25</x:f>
        <x:v>0</x:v>
      </x:c>
      <x:c r="Z9" s="275">
        <x:f>'MC2026(RS)'!Z9*KRWRSD25</x:f>
        <x:v>0</x:v>
      </x:c>
      <x:c r="AA9" s="275">
        <x:f>'MC2026(RS)'!AA9*KRWRSD25</x:f>
        <x:v>0</x:v>
      </x:c>
      <x:c r="AB9" s="275">
        <x:f>'MC2026(RS)'!AB9*KRWRSD25</x:f>
        <x:v>0</x:v>
      </x:c>
      <x:c r="AC9" s="275">
        <x:f>'MC2026(RS)'!AC9*KRWRSD25</x:f>
        <x:v>0</x:v>
      </x:c>
      <x:c r="AD9" s="275">
        <x:f>'MC2026(RS)'!AD9*KRWRSD25</x:f>
        <x:v>0</x:v>
      </x:c>
      <x:c r="AE9" s="275">
        <x:f>'MC2026(RS)'!AE9*KRWRSD25</x:f>
        <x:v>0</x:v>
      </x:c>
      <x:c r="AF9" s="275">
        <x:f>'MC2026(RS)'!AF9*KRWRSD25</x:f>
        <x:v>0</x:v>
      </x:c>
      <x:c r="AG9" s="275">
        <x:f>'MC2026(RS)'!AG9*KRWRSD25</x:f>
        <x:v>0</x:v>
      </x:c>
      <x:c r="AH9" s="275">
        <x:f>'MC2026(RS)'!AH9*KRWRSD25</x:f>
        <x:v>0</x:v>
      </x:c>
    </x:row>
    <x:row r="10" spans="1:38">
      <x:c r="A10" s="44" t="s">
        <x:v>302</x:v>
      </x:c>
      <x:c r="B10" s="44" t="s">
        <x:v>303</x:v>
      </x:c>
      <x:c r="G10" s="275">
        <x:f>'MC2026(RS)'!G10*KRWRSD24</x:f>
        <x:v>4418617.8983189985</x:v>
      </x:c>
      <x:c r="H10" s="275">
        <x:f>'MC2026(RS)'!H10*KRWRSD24</x:f>
        <x:v>0</x:v>
      </x:c>
      <x:c r="I10" s="275">
        <x:f>'MC2026(RS)'!I10*KRWRSD24</x:f>
        <x:v>3717293.1384345489</x:v>
      </x:c>
      <x:c r="J10" s="275">
        <x:f>'MC2026(RS)'!J10*KRWRSD24</x:f>
        <x:v>-3994.8265872699267</x:v>
      </x:c>
      <x:c r="K10" s="275">
        <x:f>'MC2026(RS)'!K10*KRWRSD24</x:f>
        <x:v>382476.72255011566</x:v>
      </x:c>
      <x:c r="L10" s="275">
        <x:f>'MC2026(RS)'!L10*KRWRSD24</x:f>
        <x:v>-76.459973320015706</x:v>
      </x:c>
      <x:c r="M10" s="275">
        <x:f>'MC2026(RS)'!M10*KRWRSD24</x:f>
        <x:v>-12136.113986613782</x:v>
      </x:c>
      <x:c r="N10" s="275">
        <x:f>'MC2026(RS)'!N10*KRWRSD24</x:f>
        <x:v>-9115.0928768474841</x:v>
      </x:c>
      <x:c r="O10" s="275">
        <x:f>'MC2026(RS)'!O10*KRWRSD24</x:f>
        <x:v>370212.4388443699</x:v>
      </x:c>
      <x:c r="P10" s="275">
        <x:f>'MC2026(RS)'!P10*KRWRSD24</x:f>
        <x:v>-10512.717359016824</x:v>
      </x:c>
      <x:c r="Q10" s="275">
        <x:f>'MC2026(RS)'!Q10*KRWRSD24</x:f>
        <x:v>-7205.784269036667</x:v>
      </x:c>
      <x:c r="R10" s="275">
        <x:f>'MC2026(RS)'!R10*KRWRSD24</x:f>
        <x:v>-8323.40645793156</x:v>
      </x:c>
      <x:c r="S10" s="275">
        <x:f>'MC2026(RS)'!S10*KRWRSD24</x:f>
        <x:v>0</x:v>
      </x:c>
      <x:c r="T10" s="261"/>
      <x:c r="U10" s="250"/>
      <x:c r="V10" s="275">
        <x:f>'MC2026(RS)'!V10*KRWRSD25</x:f>
        <x:v>0</x:v>
      </x:c>
      <x:c r="W10" s="275">
        <x:f>'MC2026(RS)'!W10*KRWRSD25</x:f>
        <x:v>0</x:v>
      </x:c>
      <x:c r="X10" s="275">
        <x:f>'MC2026(RS)'!X10*KRWRSD25</x:f>
        <x:v>0</x:v>
      </x:c>
      <x:c r="Y10" s="275">
        <x:f>'MC2026(RS)'!Y10*KRWRSD25</x:f>
        <x:v>0</x:v>
      </x:c>
      <x:c r="Z10" s="275">
        <x:f>'MC2026(RS)'!Z10*KRWRSD25</x:f>
        <x:v>0</x:v>
      </x:c>
      <x:c r="AA10" s="275">
        <x:f>'MC2026(RS)'!AA10*KRWRSD25</x:f>
        <x:v>0</x:v>
      </x:c>
      <x:c r="AB10" s="275">
        <x:f>'MC2026(RS)'!AB10*KRWRSD25</x:f>
        <x:v>0</x:v>
      </x:c>
      <x:c r="AC10" s="275">
        <x:f>'MC2026(RS)'!AC10*KRWRSD25</x:f>
        <x:v>0</x:v>
      </x:c>
      <x:c r="AD10" s="275">
        <x:f>'MC2026(RS)'!AD10*KRWRSD25</x:f>
        <x:v>0</x:v>
      </x:c>
      <x:c r="AE10" s="275">
        <x:f>'MC2026(RS)'!AE10*KRWRSD25</x:f>
        <x:v>0</x:v>
      </x:c>
      <x:c r="AF10" s="275">
        <x:f>'MC2026(RS)'!AF10*KRWRSD25</x:f>
        <x:v>0</x:v>
      </x:c>
      <x:c r="AG10" s="275">
        <x:f>'MC2026(RS)'!AG10*KRWRSD25</x:f>
        <x:v>0</x:v>
      </x:c>
      <x:c r="AH10" s="275">
        <x:f>'MC2026(RS)'!AH10*KRWRSD25</x:f>
        <x:v>0</x:v>
      </x:c>
    </x:row>
    <x:row r="11" spans="1:38">
      <x:c r="A11" s="44" t="s">
        <x:v>304</x:v>
      </x:c>
      <x:c r="B11" s="44" t="s">
        <x:v>305</x:v>
      </x:c>
      <x:c r="C11" s="46"/>
      <x:c r="D11" s="7"/>
      <x:c r="E11" s="7"/>
      <x:c r="F11" s="7"/>
      <x:c r="G11" s="269">
        <x:f>'MC2026(RS)'!G11*KRWRSD24</x:f>
        <x:v>5134205412.8797083</x:v>
      </x:c>
      <x:c r="H11" s="269">
        <x:f>'MC2026(RS)'!H11*KRWRSD24</x:f>
        <x:v>4324144865.2402544</x:v>
      </x:c>
      <x:c r="I11" s="269">
        <x:f>'MC2026(RS)'!I11*KRWRSD24</x:f>
        <x:v>4423642681.0984669</x:v>
      </x:c>
      <x:c r="J11" s="269">
        <x:f>'MC2026(RS)'!J11*KRWRSD24</x:f>
        <x:v>4520419533.1397476</x:v>
      </x:c>
      <x:c r="K11" s="269">
        <x:f>'MC2026(RS)'!K11*KRWRSD24</x:f>
        <x:v>4399143868.0600672</x:v>
      </x:c>
      <x:c r="L11" s="269">
        <x:f>'MC2026(RS)'!L11*KRWRSD24</x:f>
        <x:v>3926800283.3368397</x:v>
      </x:c>
      <x:c r="M11" s="269">
        <x:f>'MC2026(RS)'!M11*KRWRSD24</x:f>
        <x:v>3321170204.9456558</x:v>
      </x:c>
      <x:c r="N11" s="269">
        <x:f>'MC2026(RS)'!N11*KRWRSD24</x:f>
        <x:v>3169397458.2810187</x:v>
      </x:c>
      <x:c r="O11" s="269">
        <x:f>'MC2026(RS)'!O11*KRWRSD24</x:f>
        <x:v>3603371726.3867655</x:v>
      </x:c>
      <x:c r="P11" s="269">
        <x:f>'MC2026(RS)'!P11*KRWRSD24</x:f>
        <x:v>3894906138.3254647</x:v>
      </x:c>
      <x:c r="Q11" s="269">
        <x:f>'MC2026(RS)'!Q11*KRWRSD24</x:f>
        <x:v>4098646747.2313614</x:v>
      </x:c>
      <x:c r="R11" s="269">
        <x:f>'MC2026(RS)'!R11*KRWRSD24</x:f>
        <x:v>5134205412.8797083</x:v>
      </x:c>
      <x:c r="S11" s="269">
        <x:f>'MC2026(RS)'!S11*KRWRSD24</x:f>
        <x:v>5134205412.8797083</x:v>
      </x:c>
      <x:c r="T11" s="261"/>
      <x:c r="U11" s="250"/>
      <x:c r="V11" s="269">
        <x:f>'MC2026(RS)'!V11*KRWRSD25</x:f>
        <x:v>0</x:v>
      </x:c>
      <x:c r="W11" s="269">
        <x:f>'MC2026(RS)'!W11*KRWRSD25</x:f>
        <x:v>0</x:v>
      </x:c>
      <x:c r="X11" s="269">
        <x:f>'MC2026(RS)'!X11*KRWRSD25</x:f>
        <x:v>0</x:v>
      </x:c>
      <x:c r="Y11" s="269">
        <x:f>'MC2026(RS)'!Y11*KRWRSD25</x:f>
        <x:v>0</x:v>
      </x:c>
      <x:c r="Z11" s="269">
        <x:f>'MC2026(RS)'!Z11*KRWRSD25</x:f>
        <x:v>0</x:v>
      </x:c>
      <x:c r="AA11" s="269">
        <x:f>'MC2026(RS)'!AA11*KRWRSD25</x:f>
        <x:v>0</x:v>
      </x:c>
      <x:c r="AB11" s="269">
        <x:f>'MC2026(RS)'!AB11*KRWRSD25</x:f>
        <x:v>0</x:v>
      </x:c>
      <x:c r="AC11" s="269">
        <x:f>'MC2026(RS)'!AC11*KRWRSD25</x:f>
        <x:v>0</x:v>
      </x:c>
      <x:c r="AD11" s="269">
        <x:f>'MC2026(RS)'!AD11*KRWRSD25</x:f>
        <x:v>0</x:v>
      </x:c>
      <x:c r="AE11" s="269">
        <x:f>'MC2026(RS)'!AE11*KRWRSD25</x:f>
        <x:v>0</x:v>
      </x:c>
      <x:c r="AF11" s="269">
        <x:f>'MC2026(RS)'!AF11*KRWRSD25</x:f>
        <x:v>0</x:v>
      </x:c>
      <x:c r="AG11" s="269">
        <x:f>'MC2026(RS)'!AG11*KRWRSD25</x:f>
        <x:v>0</x:v>
      </x:c>
      <x:c r="AH11" s="269">
        <x:f>'MC2026(RS)'!AH11*KRWRSD25</x:f>
        <x:v>0</x:v>
      </x:c>
    </x:row>
    <x:row r="12" spans="1:38">
      <x:c r="A12" s="29" t="s">
        <x:v>306</x:v>
      </x:c>
      <x:c r="B12" s="29" t="s">
        <x:v>307</x:v>
      </x:c>
      <x:c r="C12" s="31"/>
      <x:c r="D12" s="7"/>
      <x:c r="E12" s="7"/>
      <x:c r="F12" s="248">
        <x:f>G12/($G$6+$G$12+$G$15)</x:f>
        <x:v>0.30289800031054448</x:v>
      </x:c>
      <x:c r="G12" s="278">
        <x:f>'MC2026(RS)'!G12*KRWRSD24</x:f>
        <x:v>10240020943.624996</x:v>
      </x:c>
      <x:c r="H12" s="278">
        <x:f>'MC2026(RS)'!H12*KRWRSD24</x:f>
        <x:v>867562232.99999976</x:v>
      </x:c>
      <x:c r="I12" s="278">
        <x:f>'MC2026(RS)'!I12*KRWRSD24</x:f>
        <x:v>761021357.84125006</x:v>
      </x:c>
      <x:c r="J12" s="278">
        <x:f>'MC2026(RS)'!J12*KRWRSD24</x:f>
        <x:v>776308879.53375041</x:v>
      </x:c>
      <x:c r="K12" s="278">
        <x:f>'MC2026(RS)'!K12*KRWRSD24</x:f>
        <x:v>765252453.87499928</x:v>
      </x:c>
      <x:c r="L12" s="278">
        <x:f>'MC2026(RS)'!L12*KRWRSD24</x:f>
        <x:v>762222018.25000155</x:v>
      </x:c>
      <x:c r="M12" s="278">
        <x:f>'MC2026(RS)'!M12*KRWRSD24</x:f>
        <x:v>824995498.12499881</x:v>
      </x:c>
      <x:c r="N12" s="278">
        <x:f>'MC2026(RS)'!N12*KRWRSD24</x:f>
        <x:v>848519867.87499928</x:v>
      </x:c>
      <x:c r="O12" s="278">
        <x:f>'MC2026(RS)'!O12*KRWRSD24</x:f>
        <x:v>852687791.25000095</x:v>
      </x:c>
      <x:c r="P12" s="278">
        <x:f>'MC2026(RS)'!P12*KRWRSD24</x:f>
        <x:v>877292968.24999905</x:v>
      </x:c>
      <x:c r="Q12" s="278">
        <x:f>'MC2026(RS)'!Q12*KRWRSD24</x:f>
        <x:v>992000728.12500143</x:v>
      </x:c>
      <x:c r="R12" s="278">
        <x:f>'MC2026(RS)'!R12*KRWRSD24</x:f>
        <x:v>956078573.74999821</x:v>
      </x:c>
      <x:c r="S12" s="278">
        <x:f>'MC2026(RS)'!S12*KRWRSD24</x:f>
        <x:v>956078573.74999821</x:v>
      </x:c>
      <x:c r="T12" s="261"/>
      <x:c r="U12" s="248">
        <x:f>V12/($V$6+$V$12+$V$15)</x:f>
        <x:v>0.24242801806421346</x:v>
      </x:c>
      <x:c r="V12" s="278">
        <x:f>'MC2026(RS)'!V12*KRWRSD25</x:f>
        <x:v>12953036363.402313</x:v>
      </x:c>
      <x:c r="W12" s="278">
        <x:f>'MC2026(RS)'!W12*KRWRSD25</x:f>
        <x:v>1176486480.2809021</x:v>
      </x:c>
      <x:c r="X12" s="278">
        <x:f>'MC2026(RS)'!X12*KRWRSD25</x:f>
        <x:v>1106359055.8577538</x:v>
      </x:c>
      <x:c r="Y12" s="278">
        <x:f>'MC2026(RS)'!Y12*KRWRSD25</x:f>
        <x:v>1040081605.1642475</x:v>
      </x:c>
      <x:c r="Z12" s="278">
        <x:f>'MC2026(RS)'!Z12*KRWRSD25</x:f>
        <x:v>1093496443.8948126</x:v>
      </x:c>
      <x:c r="AA12" s="278">
        <x:f>'MC2026(RS)'!AA12*KRWRSD25</x:f>
        <x:v>1093496443.8948126</x:v>
      </x:c>
      <x:c r="AB12" s="278">
        <x:f>'MC2026(RS)'!AB12*KRWRSD25</x:f>
        <x:v>1109139869.8764701</x:v>
      </x:c>
      <x:c r="AC12" s="278">
        <x:f>'MC2026(RS)'!AC12*KRWRSD25</x:f>
        <x:v>1005937432.3181428</x:v>
      </x:c>
      <x:c r="AD12" s="278">
        <x:f>'MC2026(RS)'!AD12*KRWRSD25</x:f>
        <x:v>976694674.99489784</x:v>
      </x:c>
      <x:c r="AE12" s="278">
        <x:f>'MC2026(RS)'!AE12*KRWRSD25</x:f>
        <x:v>1037169937.3069551</x:v>
      </x:c>
      <x:c r="AF12" s="278">
        <x:f>'MC2026(RS)'!AF12*KRWRSD25</x:f>
        <x:v>1093730465.0886235</x:v>
      </x:c>
      <x:c r="AG12" s="278">
        <x:f>'MC2026(RS)'!AG12*KRWRSD25</x:f>
        <x:v>1081996566.7242329</x:v>
      </x:c>
      <x:c r="AH12" s="278">
        <x:f>'MC2026(RS)'!AH12*KRWRSD25</x:f>
        <x:v>1138447388.0004611</x:v>
      </x:c>
    </x:row>
    <x:row r="13" spans="1:38">
      <x:c r="A13" s="44" t="s">
        <x:v>308</x:v>
      </x:c>
      <x:c r="B13" s="44" t="s">
        <x:v>309</x:v>
      </x:c>
      <x:c r="G13" s="275">
        <x:f>'MC2026(RS)'!G13*KRWRSD24</x:f>
        <x:v>10240020943.624996</x:v>
      </x:c>
      <x:c r="H13" s="275">
        <x:f>'MC2026(RS)'!H13*KRWRSD24</x:f>
        <x:v>867562232.99999976</x:v>
      </x:c>
      <x:c r="I13" s="275">
        <x:f>'MC2026(RS)'!I13*KRWRSD24</x:f>
        <x:v>761021357.84125006</x:v>
      </x:c>
      <x:c r="J13" s="275">
        <x:f>'MC2026(RS)'!J13*KRWRSD24</x:f>
        <x:v>776308879.53375041</x:v>
      </x:c>
      <x:c r="K13" s="275">
        <x:f>'MC2026(RS)'!K13*KRWRSD24</x:f>
        <x:v>765252453.87499928</x:v>
      </x:c>
      <x:c r="L13" s="275">
        <x:f>'MC2026(RS)'!L13*KRWRSD24</x:f>
        <x:v>762222018.25000155</x:v>
      </x:c>
      <x:c r="M13" s="275">
        <x:f>'MC2026(RS)'!M13*KRWRSD24</x:f>
        <x:v>824995498.12499881</x:v>
      </x:c>
      <x:c r="N13" s="275">
        <x:f>'MC2026(RS)'!N13*KRWRSD24</x:f>
        <x:v>848519867.87499928</x:v>
      </x:c>
      <x:c r="O13" s="275">
        <x:f>'MC2026(RS)'!O13*KRWRSD24</x:f>
        <x:v>852687791.25000095</x:v>
      </x:c>
      <x:c r="P13" s="275">
        <x:f>'MC2026(RS)'!P13*KRWRSD24</x:f>
        <x:v>877292968.24999905</x:v>
      </x:c>
      <x:c r="Q13" s="275">
        <x:f>'MC2026(RS)'!Q13*KRWRSD24</x:f>
        <x:v>992000728.12500143</x:v>
      </x:c>
      <x:c r="R13" s="275">
        <x:f>'MC2026(RS)'!R13*KRWRSD24</x:f>
        <x:v>956078573.74999821</x:v>
      </x:c>
      <x:c r="S13" s="275">
        <x:f>'MC2026(RS)'!S13*KRWRSD24</x:f>
        <x:v>956078573.74999821</x:v>
      </x:c>
      <x:c r="T13" s="261"/>
      <x:c r="U13" s="250"/>
      <x:c r="V13" s="275">
        <x:f>'MC2026(RS)'!V13*KRWRSD25</x:f>
        <x:v>12953036363.402313</x:v>
      </x:c>
      <x:c r="W13" s="260">
        <x:f>'MC2026(RS)'!W13*KRWRSD25</x:f>
        <x:v>1176486480.2809021</x:v>
      </x:c>
      <x:c r="X13" s="260">
        <x:f>'MC2026(RS)'!X13*KRWRSD25</x:f>
        <x:v>1106359055.8577538</x:v>
      </x:c>
      <x:c r="Y13" s="260">
        <x:f>'MC2026(RS)'!Y13*KRWRSD25</x:f>
        <x:v>1040081605.1642475</x:v>
      </x:c>
      <x:c r="Z13" s="260">
        <x:f>'MC2026(RS)'!Z13*KRWRSD25</x:f>
        <x:v>1093496443.8948126</x:v>
      </x:c>
      <x:c r="AA13" s="260">
        <x:f>'MC2026(RS)'!AA13*KRWRSD25</x:f>
        <x:v>1093496443.8948126</x:v>
      </x:c>
      <x:c r="AB13" s="260">
        <x:f>'MC2026(RS)'!AB13*KRWRSD25</x:f>
        <x:v>1109139869.8764701</x:v>
      </x:c>
      <x:c r="AC13" s="260">
        <x:f>'MC2026(RS)'!AC13*KRWRSD25</x:f>
        <x:v>1005937432.3181428</x:v>
      </x:c>
      <x:c r="AD13" s="260">
        <x:f>'MC2026(RS)'!AD13*KRWRSD25</x:f>
        <x:v>976694674.99489784</x:v>
      </x:c>
      <x:c r="AE13" s="260">
        <x:f>'MC2026(RS)'!AE13*KRWRSD25</x:f>
        <x:v>1037169937.3069551</x:v>
      </x:c>
      <x:c r="AF13" s="260">
        <x:f>'MC2026(RS)'!AF13*KRWRSD25</x:f>
        <x:v>1093730465.0886235</x:v>
      </x:c>
      <x:c r="AG13" s="260">
        <x:f>'MC2026(RS)'!AG13*KRWRSD25</x:f>
        <x:v>1081996566.7242329</x:v>
      </x:c>
      <x:c r="AH13" s="260">
        <x:f>'MC2026(RS)'!AH13*KRWRSD25</x:f>
        <x:v>1138447388.0004611</x:v>
      </x:c>
      <x:c r="AI13" s="249">
        <x:f>AVERAGE(W13:AH13)</x:f>
        <x:v>1079419696.9501927</x:v>
      </x:c>
      <x:c r="AJ13" s="250">
        <x:f>AI13/AVERAGE(H13:Q13)</x:f>
        <x:v>1.2961543600802556</x:v>
      </x:c>
    </x:row>
    <x:row r="14" spans="1:38">
      <x:c r="A14" s="44" t="s">
        <x:v>310</x:v>
      </x:c>
      <x:c r="B14" s="44" t="s">
        <x:v>311</x:v>
      </x:c>
      <x:c r="G14" s="275">
        <x:f>'MC2026(RS)'!G14*KRWRSD24</x:f>
        <x:v>0</x:v>
      </x:c>
      <x:c r="H14" s="275">
        <x:f>'MC2026(RS)'!H14*KRWRSD24</x:f>
        <x:v>0</x:v>
      </x:c>
      <x:c r="I14" s="275">
        <x:f>'MC2026(RS)'!I14*KRWRSD24</x:f>
        <x:v>0</x:v>
      </x:c>
      <x:c r="J14" s="275">
        <x:f>'MC2026(RS)'!J14*KRWRSD24</x:f>
        <x:v>0</x:v>
      </x:c>
      <x:c r="K14" s="275">
        <x:f>'MC2026(RS)'!K14*KRWRSD24</x:f>
        <x:v>0</x:v>
      </x:c>
      <x:c r="L14" s="275">
        <x:f>'MC2026(RS)'!L14*KRWRSD24</x:f>
        <x:v>0</x:v>
      </x:c>
      <x:c r="M14" s="275">
        <x:f>'MC2026(RS)'!M14*KRWRSD24</x:f>
        <x:v>0</x:v>
      </x:c>
      <x:c r="N14" s="275">
        <x:f>'MC2026(RS)'!N14*KRWRSD24</x:f>
        <x:v>0</x:v>
      </x:c>
      <x:c r="O14" s="275">
        <x:f>'MC2026(RS)'!O14*KRWRSD24</x:f>
        <x:v>0</x:v>
      </x:c>
      <x:c r="P14" s="275">
        <x:f>'MC2026(RS)'!P14*KRWRSD24</x:f>
        <x:v>0</x:v>
      </x:c>
      <x:c r="Q14" s="275">
        <x:f>'MC2026(RS)'!Q14*KRWRSD24</x:f>
        <x:v>0</x:v>
      </x:c>
      <x:c r="R14" s="275">
        <x:f>'MC2026(RS)'!R14*KRWRSD24</x:f>
        <x:v>0</x:v>
      </x:c>
      <x:c r="S14" s="275">
        <x:f>'MC2026(RS)'!S14*KRWRSD24</x:f>
        <x:v>0</x:v>
      </x:c>
      <x:c r="T14" s="261"/>
      <x:c r="U14" s="250"/>
      <x:c r="V14" s="275">
        <x:f>'MC2026(RS)'!V14*KRWRSD25</x:f>
        <x:v>0</x:v>
      </x:c>
      <x:c r="W14" s="275">
        <x:f>'MC2026(RS)'!W14*KRWRSD25</x:f>
        <x:v>0</x:v>
      </x:c>
      <x:c r="X14" s="275">
        <x:f>'MC2026(RS)'!X14*KRWRSD25</x:f>
        <x:v>0</x:v>
      </x:c>
      <x:c r="Y14" s="275">
        <x:f>'MC2026(RS)'!Y14*KRWRSD25</x:f>
        <x:v>0</x:v>
      </x:c>
      <x:c r="Z14" s="275">
        <x:f>'MC2026(RS)'!Z14*KRWRSD25</x:f>
        <x:v>0</x:v>
      </x:c>
      <x:c r="AA14" s="275">
        <x:f>'MC2026(RS)'!AA14*KRWRSD25</x:f>
        <x:v>0</x:v>
      </x:c>
      <x:c r="AB14" s="275">
        <x:f>'MC2026(RS)'!AB14*KRWRSD25</x:f>
        <x:v>0</x:v>
      </x:c>
      <x:c r="AC14" s="275">
        <x:f>'MC2026(RS)'!AC14*KRWRSD25</x:f>
        <x:v>0</x:v>
      </x:c>
      <x:c r="AD14" s="275">
        <x:f>'MC2026(RS)'!AD14*KRWRSD25</x:f>
        <x:v>0</x:v>
      </x:c>
      <x:c r="AE14" s="275">
        <x:f>'MC2026(RS)'!AE14*KRWRSD25</x:f>
        <x:v>0</x:v>
      </x:c>
      <x:c r="AF14" s="275">
        <x:f>'MC2026(RS)'!AF14*KRWRSD25</x:f>
        <x:v>0</x:v>
      </x:c>
      <x:c r="AG14" s="275">
        <x:f>'MC2026(RS)'!AG14*KRWRSD25</x:f>
        <x:v>0</x:v>
      </x:c>
      <x:c r="AH14" s="275">
        <x:f>'MC2026(RS)'!AH14*KRWRSD25</x:f>
        <x:v>0</x:v>
      </x:c>
    </x:row>
    <x:row r="15" spans="1:38">
      <x:c r="A15" s="29" t="s">
        <x:v>312</x:v>
      </x:c>
      <x:c r="B15" s="29" t="s">
        <x:v>313</x:v>
      </x:c>
      <x:c r="C15" s="31"/>
      <x:c r="D15" s="7"/>
      <x:c r="E15" s="7"/>
      <x:c r="F15" s="248">
        <x:f>G15/($G$6+$G$12+$G$15)</x:f>
        <x:v>0.186130075188226</x:v>
      </x:c>
      <x:c r="G15" s="278">
        <x:f>'MC2026(RS)'!G15*KRWRSD24</x:f>
        <x:v>6292467649.8750019</x:v>
      </x:c>
      <x:c r="H15" s="278">
        <x:f>'MC2026(RS)'!H15*KRWRSD24</x:f>
        <x:v>527864255.74999982</x:v>
      </x:c>
      <x:c r="I15" s="278">
        <x:f>'MC2026(RS)'!I15*KRWRSD24</x:f>
        <x:v>514262333.5</x:v>
      </x:c>
      <x:c r="J15" s="278">
        <x:f>'MC2026(RS)'!J15*KRWRSD24</x:f>
        <x:v>527938562.99999934</x:v>
      </x:c>
      <x:c r="K15" s="278">
        <x:f>'MC2026(RS)'!K15*KRWRSD24</x:f>
        <x:v>494305741.24999923</x:v>
      </x:c>
      <x:c r="L15" s="278">
        <x:f>'MC2026(RS)'!L15*KRWRSD24</x:f>
        <x:v>493031726.99999928</x:v>
      </x:c>
      <x:c r="M15" s="278">
        <x:f>'MC2026(RS)'!M15*KRWRSD24</x:f>
        <x:v>512098118.75000113</x:v>
      </x:c>
      <x:c r="N15" s="278">
        <x:f>'MC2026(RS)'!N15*KRWRSD24</x:f>
        <x:v>464008265.25000089</x:v>
      </x:c>
      <x:c r="O15" s="278">
        <x:f>'MC2026(RS)'!O15*KRWRSD24</x:f>
        <x:v>540587996.87500119</x:v>
      </x:c>
      <x:c r="P15" s="278">
        <x:f>'MC2026(RS)'!P15*KRWRSD24</x:f>
        <x:v>574384199.00000048</x:v>
      </x:c>
      <x:c r="Q15" s="278">
        <x:f>'MC2026(RS)'!Q15*KRWRSD24</x:f>
        <x:v>568892109.00000095</x:v>
      </x:c>
      <x:c r="R15" s="278">
        <x:f>'MC2026(RS)'!R15*KRWRSD24</x:f>
        <x:v>537727170.25000024</x:v>
      </x:c>
      <x:c r="S15" s="278">
        <x:f>'MC2026(RS)'!S15*KRWRSD24</x:f>
        <x:v>537367170.25000024</x:v>
      </x:c>
      <x:c r="T15" s="261"/>
      <x:c r="U15" s="248">
        <x:f>V15/($V$6+$V$12+$V$15)</x:f>
        <x:v>0.13795681346063662</x:v>
      </x:c>
      <x:c r="V15" s="278">
        <x:f>'MC2026(RS)'!V15*KRWRSD25</x:f>
        <x:v>7371093636.7982531</x:v>
      </x:c>
      <x:c r="W15" s="278">
        <x:f>'MC2026(RS)'!W15*KRWRSD25</x:f>
        <x:v>600458344.1435833</x:v>
      </x:c>
      <x:c r="X15" s="278">
        <x:f>'MC2026(RS)'!X15*KRWRSD25</x:f>
        <x:v>631318512.28045821</x:v>
      </x:c>
      <x:c r="Y15" s="278">
        <x:f>'MC2026(RS)'!Y15*KRWRSD25</x:f>
        <x:v>646609393.45595765</x:v>
      </x:c>
      <x:c r="Z15" s="278">
        <x:f>'MC2026(RS)'!Z15*KRWRSD25</x:f>
        <x:v>639982218.06370759</x:v>
      </x:c>
      <x:c r="AA15" s="278">
        <x:f>'MC2026(RS)'!AA15*KRWRSD25</x:f>
        <x:v>629359249.72433257</x:v>
      </x:c>
      <x:c r="AB15" s="278">
        <x:f>'MC2026(RS)'!AB15*KRWRSD25</x:f>
        <x:v>630561112.60770941</x:v>
      </x:c>
      <x:c r="AC15" s="278">
        <x:f>'MC2026(RS)'!AC15*KRWRSD25</x:f>
        <x:v>617047734.091501</x:v>
      </x:c>
      <x:c r="AD15" s="278">
        <x:f>'MC2026(RS)'!AD15*KRWRSD25</x:f>
        <x:v>559528128.19162631</x:v>
      </x:c>
      <x:c r="AE15" s="278">
        <x:f>'MC2026(RS)'!AE15*KRWRSD25</x:f>
        <x:v>602397909.57875061</x:v>
      </x:c>
      <x:c r="AF15" s="278">
        <x:f>'MC2026(RS)'!AF15*KRWRSD25</x:f>
        <x:v>605302657.90862584</x:v>
      </x:c>
      <x:c r="AG15" s="278">
        <x:f>'MC2026(RS)'!AG15*KRWRSD25</x:f>
        <x:v>583967974.68912506</x:v>
      </x:c>
      <x:c r="AH15" s="278">
        <x:f>'MC2026(RS)'!AH15*KRWRSD25</x:f>
        <x:v>624560402.06287503</x:v>
      </x:c>
    </x:row>
    <x:row r="16" spans="1:38">
      <x:c r="A16" s="44" t="s">
        <x:v>314</x:v>
      </x:c>
      <x:c r="B16" s="44" t="s">
        <x:v>315</x:v>
      </x:c>
      <x:c r="G16" s="275">
        <x:f>'MC2026(RS)'!G16*KRWRSD24</x:f>
        <x:v>328674578.12499988</x:v>
      </x:c>
      <x:c r="H16" s="275">
        <x:f>'MC2026(RS)'!H16*KRWRSD24</x:f>
        <x:v>24862698.874999996</x:v>
      </x:c>
      <x:c r="I16" s="275">
        <x:f>'MC2026(RS)'!I16*KRWRSD24</x:f>
        <x:v>24862698.874999996</x:v>
      </x:c>
      <x:c r="J16" s="275">
        <x:f>'MC2026(RS)'!J16*KRWRSD24</x:f>
        <x:v>20606537.125000007</x:v>
      </x:c>
      <x:c r="K16" s="275">
        <x:f>'MC2026(RS)'!K16*KRWRSD24</x:f>
        <x:v>23088158.124999993</x:v>
      </x:c>
      <x:c r="L16" s="275">
        <x:f>'MC2026(RS)'!L16*KRWRSD24</x:f>
        <x:v>26399139.625</x:v>
      </x:c>
      <x:c r="M16" s="275">
        <x:f>'MC2026(RS)'!M16*KRWRSD24</x:f>
        <x:v>29945418.125000015</x:v>
      </x:c>
      <x:c r="N16" s="275">
        <x:f>'MC2026(RS)'!N16*KRWRSD24</x:f>
        <x:v>29945418.125000015</x:v>
      </x:c>
      <x:c r="O16" s="275">
        <x:f>'MC2026(RS)'!O16*KRWRSD24</x:f>
        <x:v>22749744.624999981</x:v>
      </x:c>
      <x:c r="P16" s="275">
        <x:f>'MC2026(RS)'!P16*KRWRSD24</x:f>
        <x:v>28658257.124999981</x:v>
      </x:c>
      <x:c r="Q16" s="275">
        <x:f>'MC2026(RS)'!Q16*KRWRSD24</x:f>
        <x:v>32051756.25</x:v>
      </x:c>
      <x:c r="R16" s="275">
        <x:f>'MC2026(RS)'!R16*KRWRSD24</x:f>
        <x:v>32752375.624999963</x:v>
      </x:c>
      <x:c r="S16" s="275">
        <x:f>'MC2026(RS)'!S16*KRWRSD24</x:f>
        <x:v>32752375.624999963</x:v>
      </x:c>
      <x:c r="T16" s="261"/>
      <x:c r="U16" s="261"/>
      <x:c r="V16" s="275">
        <x:f>'MC2026(RS)'!V16*KRWRSD25</x:f>
        <x:v>386521303.87499994</x:v>
      </x:c>
      <x:c r="W16" s="275">
        <x:f>'MC2026(RS)'!W16*KRWRSD25</x:f>
        <x:v>29238533.876999997</x:v>
      </x:c>
      <x:c r="X16" s="275">
        <x:f>'MC2026(RS)'!X16*KRWRSD25</x:f>
        <x:v>29238533.876999997</x:v>
      </x:c>
      <x:c r="Y16" s="275">
        <x:f>'MC2026(RS)'!Y16*KRWRSD25</x:f>
        <x:v>24233287.659000009</x:v>
      </x:c>
      <x:c r="Z16" s="275">
        <x:f>'MC2026(RS)'!Z16*KRWRSD25</x:f>
        <x:v>27151673.954999994</x:v>
      </x:c>
      <x:c r="AA16" s="275">
        <x:f>'MC2026(RS)'!AA16*KRWRSD25</x:f>
        <x:v>31045388.199000001</x:v>
      </x:c>
      <x:c r="AB16" s="275">
        <x:f>'MC2026(RS)'!AB16*KRWRSD25</x:f>
        <x:v>35215811.715000018</x:v>
      </x:c>
      <x:c r="AC16" s="275">
        <x:f>'MC2026(RS)'!AC16*KRWRSD25</x:f>
        <x:v>35215811.715000018</x:v>
      </x:c>
      <x:c r="AD16" s="275">
        <x:f>'MC2026(RS)'!AD16*KRWRSD25</x:f>
        <x:v>26753699.678999979</x:v>
      </x:c>
      <x:c r="AE16" s="275">
        <x:f>'MC2026(RS)'!AE16*KRWRSD25</x:f>
        <x:v>33702110.378999978</x:v>
      </x:c>
      <x:c r="AF16" s="275">
        <x:f>'MC2026(RS)'!AF16*KRWRSD25</x:f>
        <x:v>37692865.350000001</x:v>
      </x:c>
      <x:c r="AG16" s="275">
        <x:f>'MC2026(RS)'!AG16*KRWRSD25</x:f>
        <x:v>38516793.734999955</x:v>
      </x:c>
      <x:c r="AH16" s="275">
        <x:f>'MC2026(RS)'!AH16*KRWRSD25</x:f>
        <x:v>38516793.734999955</x:v>
      </x:c>
      <x:c r="AK16" s="1919" t="s">
        <x:v>314</x:v>
      </x:c>
      <x:c r="AL16" s="1920" t="s">
        <x:v>2597</x:v>
      </x:c>
    </x:row>
    <x:row r="17" spans="1:38">
      <x:c r="A17" s="44" t="s">
        <x:v>316</x:v>
      </x:c>
      <x:c r="B17" s="44" t="s">
        <x:v>317</x:v>
      </x:c>
      <x:c r="G17" s="275">
        <x:f>'MC2026(RS)'!G17*KRWRSD24</x:f>
        <x:v>78438692.374999985</x:v>
      </x:c>
      <x:c r="H17" s="275">
        <x:f>'MC2026(RS)'!H17*KRWRSD24</x:f>
        <x:v>15648114.500000002</x:v>
      </x:c>
      <x:c r="I17" s="275">
        <x:f>'MC2026(RS)'!I17*KRWRSD24</x:f>
        <x:v>14085859.124999994</x:v>
      </x:c>
      <x:c r="J17" s="275">
        <x:f>'MC2026(RS)'!J17*KRWRSD24</x:f>
        <x:v>8532033.1249999981</x:v>
      </x:c>
      <x:c r="K17" s="275">
        <x:f>'MC2026(RS)'!K17*KRWRSD24</x:f>
        <x:v>4624619.7499999953</x:v>
      </x:c>
      <x:c r="L17" s="275">
        <x:f>'MC2026(RS)'!L17*KRWRSD24</x:f>
        <x:v>2061732.0000000065</x:v>
      </x:c>
      <x:c r="M17" s="275">
        <x:f>'MC2026(RS)'!M17*KRWRSD24</x:f>
        <x:v>1716463.6249999981</x:v>
      </x:c>
      <x:c r="N17" s="275">
        <x:f>'MC2026(RS)'!N17*KRWRSD24</x:f>
        <x:v>1819698.125000007</x:v>
      </x:c>
      <x:c r="O17" s="275">
        <x:f>'MC2026(RS)'!O17*KRWRSD24</x:f>
        <x:v>1689699.6249999967</x:v>
      </x:c>
      <x:c r="P17" s="275">
        <x:f>'MC2026(RS)'!P17*KRWRSD24</x:f>
        <x:v>2199765.875</x:v>
      </x:c>
      <x:c r="Q17" s="275">
        <x:f>'MC2026(RS)'!Q17*KRWRSD24</x:f>
        <x:v>5491897.3750000065</x:v>
      </x:c>
      <x:c r="R17" s="275">
        <x:f>'MC2026(RS)'!R17*KRWRSD24</x:f>
        <x:v>10284404.624999989</x:v>
      </x:c>
      <x:c r="S17" s="275">
        <x:f>'MC2026(RS)'!S17*KRWRSD24</x:f>
        <x:v>10284404.624999989</x:v>
      </x:c>
      <x:c r="T17" s="261"/>
      <x:c r="U17" s="261"/>
      <x:c r="V17" s="275">
        <x:f>'MC2026(RS)'!V17*KRWRSD25</x:f>
        <x:v>92243902.23299998</x:v>
      </x:c>
      <x:c r="W17" s="275">
        <x:f>'MC2026(RS)'!W17*KRWRSD25</x:f>
        <x:v>18402182.652000003</x:v>
      </x:c>
      <x:c r="X17" s="275">
        <x:f>'MC2026(RS)'!X17*KRWRSD25</x:f>
        <x:v>16564970.330999995</x:v>
      </x:c>
      <x:c r="Y17" s="275">
        <x:f>'MC2026(RS)'!Y17*KRWRSD25</x:f>
        <x:v>10033670.955</x:v>
      </x:c>
      <x:c r="Z17" s="275">
        <x:f>'MC2026(RS)'!Z17*KRWRSD25</x:f>
        <x:v>5438552.8259999948</x:v>
      </x:c>
      <x:c r="AA17" s="275">
        <x:f>'MC2026(RS)'!AA17*KRWRSD25</x:f>
        <x:v>2424596.8320000079</x:v>
      </x:c>
      <x:c r="AB17" s="275">
        <x:f>'MC2026(RS)'!AB17*KRWRSD25</x:f>
        <x:v>2018561.2229999977</x:v>
      </x:c>
      <x:c r="AC17" s="275">
        <x:f>'MC2026(RS)'!AC17*KRWRSD25</x:f>
        <x:v>2139964.9950000085</x:v>
      </x:c>
      <x:c r="AD17" s="275">
        <x:f>'MC2026(RS)'!AD17*KRWRSD25</x:f>
        <x:v>1987086.7589999964</x:v>
      </x:c>
      <x:c r="AE17" s="275">
        <x:f>'MC2026(RS)'!AE17*KRWRSD25</x:f>
        <x:v>2586924.6690000007</x:v>
      </x:c>
      <x:c r="AF17" s="275">
        <x:f>'MC2026(RS)'!AF17*KRWRSD25</x:f>
        <x:v>6458471.3130000075</x:v>
      </x:c>
      <x:c r="AG17" s="275">
        <x:f>'MC2026(RS)'!AG17*KRWRSD25</x:f>
        <x:v>12094459.838999989</x:v>
      </x:c>
      <x:c r="AH17" s="275">
        <x:f>'MC2026(RS)'!AH17*KRWRSD25</x:f>
        <x:v>12094459.838999989</x:v>
      </x:c>
      <x:c r="AK17" s="1909" t="s">
        <x:v>316</x:v>
      </x:c>
      <x:c r="AL17" s="20" t="s">
        <x:v>2597</x:v>
      </x:c>
    </x:row>
    <x:row r="18" spans="1:38">
      <x:c r="A18" s="44" t="s">
        <x:v>318</x:v>
      </x:c>
      <x:c r="B18" s="44" t="s">
        <x:v>319</x:v>
      </x:c>
      <x:c r="G18" s="275">
        <x:f>'MC2026(RS)'!G18*KRWRSD24</x:f>
        <x:v>6920353.4999999739</x:v>
      </x:c>
      <x:c r="H18" s="275">
        <x:f>'MC2026(RS)'!H18*KRWRSD24</x:f>
        <x:v>928177.375</x:v>
      </x:c>
      <x:c r="I18" s="275">
        <x:f>'MC2026(RS)'!I18*KRWRSD24</x:f>
        <x:v>96863.124999999854</x:v>
      </x:c>
      <x:c r="J18" s="275">
        <x:f>'MC2026(RS)'!J18*KRWRSD24</x:f>
        <x:v>69846.749999999709</x:v>
      </x:c>
      <x:c r="K18" s="275">
        <x:f>'MC2026(RS)'!K18*KRWRSD24</x:f>
        <x:v>140864.37499999974</x:v>
      </x:c>
      <x:c r="L18" s="275">
        <x:f>'MC2026(RS)'!L18*KRWRSD24</x:f>
        <x:v>119712.25000000013</x:v>
      </x:c>
      <x:c r="M18" s="275">
        <x:f>'MC2026(RS)'!M18*KRWRSD24</x:f>
        <x:v>86542.625000000044</x:v>
      </x:c>
      <x:c r="N18" s="275">
        <x:f>'MC2026(RS)'!N18*KRWRSD24</x:f>
        <x:v>1669272.7499999949</x:v>
      </x:c>
      <x:c r="O18" s="275">
        <x:f>'MC2026(RS)'!O18*KRWRSD24</x:f>
        <x:v>107635.87500000031</x:v>
      </x:c>
      <x:c r="P18" s="275">
        <x:f>'MC2026(RS)'!P18*KRWRSD24</x:f>
        <x:v>943700.00000000186</x:v>
      </x:c>
      <x:c r="Q18" s="275">
        <x:f>'MC2026(RS)'!Q18*KRWRSD24</x:f>
        <x:v>1803006.1249999758</x:v>
      </x:c>
      <x:c r="R18" s="275">
        <x:f>'MC2026(RS)'!R18*KRWRSD24</x:f>
        <x:v>477366.12500000116</x:v>
      </x:c>
      <x:c r="S18" s="275">
        <x:f>'MC2026(RS)'!S18*KRWRSD24</x:f>
        <x:v>477366.12500000116</x:v>
      </x:c>
      <x:c r="T18" s="261"/>
      <x:c r="U18" s="261"/>
      <x:c r="V18" s="275">
        <x:f>'MC2026(RS)'!V18*KRWRSD25</x:f>
        <x:v>8138335.7159999721</x:v>
      </x:c>
      <x:c r="W18" s="275">
        <x:f>'MC2026(RS)'!W18*KRWRSD25</x:f>
        <x:v>1091536.5929999999</x:v>
      </x:c>
      <x:c r="X18" s="275">
        <x:f>'MC2026(RS)'!X18*KRWRSD25</x:f>
        <x:v>113911.03499999983</x:v>
      </x:c>
      <x:c r="Y18" s="275">
        <x:f>'MC2026(RS)'!Y18*KRWRSD25</x:f>
        <x:v>82139.777999999642</x:v>
      </x:c>
      <x:c r="Z18" s="275">
        <x:f>'MC2026(RS)'!Z18*KRWRSD25</x:f>
        <x:v>165656.50499999968</x:v>
      </x:c>
      <x:c r="AA18" s="275">
        <x:f>'MC2026(RS)'!AA18*KRWRSD25</x:f>
        <x:v>140781.60600000015</x:v>
      </x:c>
      <x:c r="AB18" s="275">
        <x:f>'MC2026(RS)'!AB18*KRWRSD25</x:f>
        <x:v>101774.12700000005</x:v>
      </x:c>
      <x:c r="AC18" s="275">
        <x:f>'MC2026(RS)'!AC18*KRWRSD25</x:f>
        <x:v>1963064.7539999941</x:v>
      </x:c>
      <x:c r="AD18" s="275">
        <x:f>'MC2026(RS)'!AD18*KRWRSD25</x:f>
        <x:v>126579.78900000037</x:v>
      </x:c>
      <x:c r="AE18" s="275">
        <x:f>'MC2026(RS)'!AE18*KRWRSD25</x:f>
        <x:v>1109791.2000000023</x:v>
      </x:c>
      <x:c r="AF18" s="275">
        <x:f>'MC2026(RS)'!AF18*KRWRSD25</x:f>
        <x:v>2120335.2029999718</x:v>
      </x:c>
      <x:c r="AG18" s="275">
        <x:f>'MC2026(RS)'!AG18*KRWRSD25</x:f>
        <x:v>561382.56300000148</x:v>
      </x:c>
      <x:c r="AH18" s="275">
        <x:f>'MC2026(RS)'!AH18*KRWRSD25</x:f>
        <x:v>561382.56300000148</x:v>
      </x:c>
      <x:c r="AK18" s="1909" t="s">
        <x:v>318</x:v>
      </x:c>
      <x:c r="AL18" s="20" t="s">
        <x:v>2597</x:v>
      </x:c>
    </x:row>
    <x:row r="19" spans="1:38">
      <x:c r="A19" s="44" t="s">
        <x:v>320</x:v>
      </x:c>
      <x:c r="B19" s="44" t="s">
        <x:v>321</x:v>
      </x:c>
      <x:c r="G19" s="275">
        <x:f>'MC2026(RS)'!G19*KRWRSD24</x:f>
        <x:v>3621381917.5000029</x:v>
      </x:c>
      <x:c r="H19" s="275">
        <x:f>'MC2026(RS)'!H19*KRWRSD24</x:f>
        <x:v>307550525.24999994</x:v>
      </x:c>
      <x:c r="I19" s="275">
        <x:f>'MC2026(RS)'!I19*KRWRSD24</x:f>
        <x:v>307557205.375</x:v>
      </x:c>
      <x:c r="J19" s="275">
        <x:f>'MC2026(RS)'!J19*KRWRSD24</x:f>
        <x:v>307176709.99999928</x:v>
      </x:c>
      <x:c r="K19" s="275">
        <x:f>'MC2026(RS)'!K19*KRWRSD24</x:f>
        <x:v>298965839.74999934</x:v>
      </x:c>
      <x:c r="L19" s="275">
        <x:f>'MC2026(RS)'!L19*KRWRSD24</x:f>
        <x:v>299076472.24999928</x:v>
      </x:c>
      <x:c r="M19" s="275">
        <x:f>'MC2026(RS)'!M19*KRWRSD24</x:f>
        <x:v>299123068.37500107</x:v>
      </x:c>
      <x:c r="N19" s="275">
        <x:f>'MC2026(RS)'!N19*KRWRSD24</x:f>
        <x:v>299820558.75000095</x:v>
      </x:c>
      <x:c r="O19" s="275">
        <x:f>'MC2026(RS)'!O19*KRWRSD24</x:f>
        <x:v>299820558.75000131</x:v>
      </x:c>
      <x:c r="P19" s="275">
        <x:f>'MC2026(RS)'!P19*KRWRSD24</x:f>
        <x:v>300556821.2500006</x:v>
      </x:c>
      <x:c r="Q19" s="275">
        <x:f>'MC2026(RS)'!Q19*KRWRSD24</x:f>
        <x:v>300547157.25000089</x:v>
      </x:c>
      <x:c r="R19" s="275">
        <x:f>'MC2026(RS)'!R19*KRWRSD24</x:f>
        <x:v>300593500.25000012</x:v>
      </x:c>
      <x:c r="S19" s="275">
        <x:f>'MC2026(RS)'!S19*KRWRSD24</x:f>
        <x:v>300593500.25000012</x:v>
      </x:c>
      <x:c r="T19" s="261"/>
      <x:c r="U19" s="261"/>
      <x:c r="V19" s="275">
        <x:f>'MC2026(RS)'!V19*KRWRSD25</x:f>
        <x:v>3650352972.8400035</x:v>
      </x:c>
      <x:c r="W19" s="275">
        <x:f>'MC2026(RS)'!W19*KRWRSD25</x:f>
        <x:v>310010929.45199996</x:v>
      </x:c>
      <x:c r="X19" s="275">
        <x:f>'MC2026(RS)'!X19*KRWRSD25</x:f>
        <x:v>310017663.01800001</x:v>
      </x:c>
      <x:c r="Y19" s="275">
        <x:f>'MC2026(RS)'!Y19*KRWRSD25</x:f>
        <x:v>309634123.67999935</x:v>
      </x:c>
      <x:c r="Z19" s="275">
        <x:f>'MC2026(RS)'!Z19*KRWRSD25</x:f>
        <x:v>301357566.46799934</x:v>
      </x:c>
      <x:c r="AA19" s="275">
        <x:f>'MC2026(RS)'!AA19*KRWRSD25</x:f>
        <x:v>301469084.02799928</x:v>
      </x:c>
      <x:c r="AB19" s="275">
        <x:f>'MC2026(RS)'!AB19*KRWRSD25</x:f>
        <x:v>301516052.92200112</x:v>
      </x:c>
      <x:c r="AC19" s="275">
        <x:f>'MC2026(RS)'!AC19*KRWRSD25</x:f>
        <x:v>302219123.22000098</x:v>
      </x:c>
      <x:c r="AD19" s="275">
        <x:f>'MC2026(RS)'!AD19*KRWRSD25</x:f>
        <x:v>302219123.22000134</x:v>
      </x:c>
      <x:c r="AE19" s="275">
        <x:f>'MC2026(RS)'!AE19*KRWRSD25</x:f>
        <x:v>302961275.82000059</x:v>
      </x:c>
      <x:c r="AF19" s="275">
        <x:f>'MC2026(RS)'!AF19*KRWRSD25</x:f>
        <x:v>302951534.50800097</x:v>
      </x:c>
      <x:c r="AG19" s="275">
        <x:f>'MC2026(RS)'!AG19*KRWRSD25</x:f>
        <x:v>302998248.25200015</x:v>
      </x:c>
      <x:c r="AH19" s="275">
        <x:f>'MC2026(RS)'!AH19*KRWRSD25</x:f>
        <x:v>302998248.25200015</x:v>
      </x:c>
      <x:c r="AK19" s="1919" t="s">
        <x:v>320</x:v>
      </x:c>
      <x:c r="AL19" s="1920" t="s">
        <x:v>2598</x:v>
      </x:c>
    </x:row>
    <x:row r="20" spans="1:38">
      <x:c r="A20" s="44" t="s">
        <x:v>322</x:v>
      </x:c>
      <x:c r="B20" s="44" t="s">
        <x:v>323</x:v>
      </x:c>
      <x:c r="G20" s="275">
        <x:f>'MC2026(RS)'!G20*KRWRSD24</x:f>
        <x:v>23116386.25</x:v>
      </x:c>
      <x:c r="H20" s="275">
        <x:f>'MC2026(RS)'!H20*KRWRSD24</x:f>
        <x:v>1249366.9999999998</x:v>
      </x:c>
      <x:c r="I20" s="275">
        <x:f>'MC2026(RS)'!I20*KRWRSD24</x:f>
        <x:v>2426091.25</x:v>
      </x:c>
      <x:c r="J20" s="275">
        <x:f>'MC2026(RS)'!J20*KRWRSD24</x:f>
        <x:v>894894.75000000023</x:v>
      </x:c>
      <x:c r="K20" s="275">
        <x:f>'MC2026(RS)'!K20*KRWRSD24</x:f>
        <x:v>5074194.7500000009</x:v>
      </x:c>
      <x:c r="L20" s="275">
        <x:f>'MC2026(RS)'!L20*KRWRSD24</x:f>
        <x:v>1158064.8749999993</x:v>
      </x:c>
      <x:c r="M20" s="275">
        <x:f>'MC2026(RS)'!M20*KRWRSD24</x:f>
        <x:v>1287991.7499999995</x:v>
      </x:c>
      <x:c r="N20" s="275">
        <x:f>'MC2026(RS)'!N20*KRWRSD24</x:f>
        <x:v>1809646.8750000014</x:v>
      </x:c>
      <x:c r="O20" s="275">
        <x:f>'MC2026(RS)'!O20*KRWRSD24</x:f>
        <x:v>1050370.7499999991</x:v>
      </x:c>
      <x:c r="P20" s="275">
        <x:f>'MC2026(RS)'!P20*KRWRSD24</x:f>
        <x:v>3343607.6250000014</x:v>
      </x:c>
      <x:c r="Q20" s="275">
        <x:f>'MC2026(RS)'!Q20*KRWRSD24</x:f>
        <x:v>1875819.8749999981</x:v>
      </x:c>
      <x:c r="R20" s="275">
        <x:f>'MC2026(RS)'!R20*KRWRSD24</x:f>
        <x:v>1473168.3749999995</x:v>
      </x:c>
      <x:c r="S20" s="275">
        <x:f>'MC2026(RS)'!S20*KRWRSD24</x:f>
        <x:v>1473168.3749999995</x:v>
      </x:c>
      <x:c r="T20" s="261"/>
      <x:c r="U20" s="261"/>
      <x:c r="V20" s="275">
        <x:f>'MC2026(RS)'!V20*KRWRSD25</x:f>
        <x:v>189534800</x:v>
      </x:c>
      <x:c r="W20" s="275">
        <x:f>'MC2026(RS)'!W20*KRWRSD25</x:f>
        <x:v>16206400</x:v>
      </x:c>
      <x:c r="X20" s="275">
        <x:f>'MC2026(RS)'!X20*KRWRSD25</x:f>
        <x:v>11586400</x:v>
      </x:c>
      <x:c r="Y20" s="275">
        <x:f>'MC2026(RS)'!Y20*KRWRSD25</x:f>
        <x:v>10186400</x:v>
      </x:c>
      <x:c r="Z20" s="275">
        <x:f>'MC2026(RS)'!Z20*KRWRSD25</x:f>
        <x:v>32026400</x:v>
      </x:c>
      <x:c r="AA20" s="275">
        <x:f>'MC2026(RS)'!AA20*KRWRSD25</x:f>
        <x:v>19440400</x:v>
      </x:c>
      <x:c r="AB20" s="275">
        <x:f>'MC2026(RS)'!AB20*KRWRSD25</x:f>
        <x:v>7806400</x:v>
      </x:c>
      <x:c r="AC20" s="275">
        <x:f>'MC2026(RS)'!AC20*KRWRSD25</x:f>
        <x:v>11306400</x:v>
      </x:c>
      <x:c r="AD20" s="275">
        <x:f>'MC2026(RS)'!AD20*KRWRSD25</x:f>
        <x:v>12706400</x:v>
      </x:c>
      <x:c r="AE20" s="275">
        <x:f>'MC2026(RS)'!AE20*KRWRSD25</x:f>
        <x:v>19020400</x:v>
      </x:c>
      <x:c r="AF20" s="275">
        <x:f>'MC2026(RS)'!AF20*KRWRSD25</x:f>
        <x:v>10186400</x:v>
      </x:c>
      <x:c r="AG20" s="275">
        <x:f>'MC2026(RS)'!AG20*KRWRSD25</x:f>
        <x:v>7806400</x:v>
      </x:c>
      <x:c r="AH20" s="275">
        <x:f>'MC2026(RS)'!AH20*KRWRSD25</x:f>
        <x:v>31256400</x:v>
      </x:c>
      <x:c r="AK20" s="1909" t="s">
        <x:v>322</x:v>
      </x:c>
      <x:c r="AL20" s="20" t="s">
        <x:v>2598</x:v>
      </x:c>
    </x:row>
    <x:row r="21" spans="1:38">
      <x:c r="A21" s="44" t="s">
        <x:v>324</x:v>
      </x:c>
      <x:c r="B21" s="44" t="s">
        <x:v>325</x:v>
      </x:c>
      <x:c r="G21" s="275">
        <x:f>'MC2026(RS)'!G21*KRWRSD24</x:f>
        <x:v>591782095.125</x:v>
      </x:c>
      <x:c r="H21" s="275">
        <x:f>'MC2026(RS)'!H21*KRWRSD24</x:f>
        <x:v>56557095.625000007</x:v>
      </x:c>
      <x:c r="I21" s="275">
        <x:f>'MC2026(RS)'!I21*KRWRSD24</x:f>
        <x:v>28180426</x:v>
      </x:c>
      <x:c r="J21" s="275">
        <x:f>'MC2026(RS)'!J21*KRWRSD24</x:f>
        <x:v>58271675.999999978</x:v>
      </x:c>
      <x:c r="K21" s="275">
        <x:f>'MC2026(RS)'!K21*KRWRSD24</x:f>
        <x:v>36063176.499999993</x:v>
      </x:c>
      <x:c r="L21" s="275">
        <x:f>'MC2026(RS)'!L21*KRWRSD24</x:f>
        <x:v>64100785.500000022</x:v>
      </x:c>
      <x:c r="M21" s="275">
        <x:f>'MC2026(RS)'!M21*KRWRSD24</x:f>
        <x:v>53721449.750000007</x:v>
      </x:c>
      <x:c r="N21" s="275">
        <x:f>'MC2026(RS)'!N21*KRWRSD24</x:f>
        <x:v>24752331.875000007</x:v>
      </x:c>
      <x:c r="O21" s="275">
        <x:f>'MC2026(RS)'!O21*KRWRSD24</x:f>
        <x:v>44356145.624999985</x:v>
      </x:c>
      <x:c r="P21" s="275">
        <x:f>'MC2026(RS)'!P21*KRWRSD24</x:f>
        <x:v>65738091.374999985</x:v>
      </x:c>
      <x:c r="Q21" s="275">
        <x:f>'MC2026(RS)'!Q21*KRWRSD24</x:f>
        <x:v>58595934.625000045</x:v>
      </x:c>
      <x:c r="R21" s="275">
        <x:f>'MC2026(RS)'!R21*KRWRSD24</x:f>
        <x:v>50722491.124999985</x:v>
      </x:c>
      <x:c r="S21" s="275">
        <x:f>'MC2026(RS)'!S21*KRWRSD24</x:f>
        <x:v>50722491.124999985</x:v>
      </x:c>
      <x:c r="T21" s="261"/>
      <x:c r="U21" s="261"/>
      <x:c r="V21" s="275">
        <x:f>'MC2026(RS)'!V21*KRWRSD25</x:f>
        <x:v>673532500.05999994</x:v>
      </x:c>
      <x:c r="W21" s="275">
        <x:f>'MC2026(RS)'!W21*KRWRSD25</x:f>
        <x:v>48041758.240000002</x:v>
      </x:c>
      <x:c r="X21" s="275">
        <x:f>'MC2026(RS)'!X21*KRWRSD25</x:f>
        <x:v>69909082.74000001</x:v>
      </x:c>
      <x:c r="Y21" s="275">
        <x:f>'MC2026(RS)'!Y21*KRWRSD25</x:f>
        <x:v>56949386.339999996</x:v>
      </x:c>
      <x:c r="Z21" s="275">
        <x:f>'MC2026(RS)'!Z21*KRWRSD25</x:f>
        <x:v>54037435.760000005</x:v>
      </x:c>
      <x:c r="AA21" s="275">
        <x:f>'MC2026(RS)'!AA21*KRWRSD25</x:f>
        <x:v>47008547.459999993</x:v>
      </x:c>
      <x:c r="AB21" s="275">
        <x:f>'MC2026(RS)'!AB21*KRWRSD25</x:f>
        <x:v>68377100.25999999</x:v>
      </x:c>
      <x:c r="AC21" s="275">
        <x:f>'MC2026(RS)'!AC21*KRWRSD25</x:f>
        <x:v>51138250.939999998</x:v>
      </x:c>
      <x:c r="AD21" s="275">
        <x:f>'MC2026(RS)'!AD21*KRWRSD25</x:f>
        <x:v>60938419.220000006</x:v>
      </x:c>
      <x:c r="AE21" s="275">
        <x:f>'MC2026(RS)'!AE21*KRWRSD25</x:f>
        <x:v>55637854.439999998</x:v>
      </x:c>
      <x:c r="AF21" s="275">
        <x:f>'MC2026(RS)'!AF21*KRWRSD25</x:f>
        <x:v>50673711.060000002</x:v>
      </x:c>
      <x:c r="AG21" s="275">
        <x:f>'MC2026(RS)'!AG21*KRWRSD25</x:f>
        <x:v>44767701.719999999</x:v>
      </x:c>
      <x:c r="AH21" s="275">
        <x:f>'MC2026(RS)'!AH21*KRWRSD25</x:f>
        <x:v>66053251.879999995</x:v>
      </x:c>
      <x:c r="AK21" s="1919" t="s">
        <x:v>324</x:v>
      </x:c>
      <x:c r="AL21" s="1920" t="s">
        <x:v>2597</x:v>
      </x:c>
    </x:row>
    <x:row r="22" spans="1:38">
      <x:c r="A22" s="44" t="s">
        <x:v>326</x:v>
      </x:c>
      <x:c r="B22" s="65" t="s">
        <x:v>327</x:v>
      </x:c>
      <x:c r="G22" s="275">
        <x:f>'MC2026(RS)'!G22*KRWRSD24</x:f>
        <x:v>1146469025.5</x:v>
      </x:c>
      <x:c r="H22" s="275">
        <x:f>'MC2026(RS)'!H22*KRWRSD24</x:f>
        <x:v>84635968.75</x:v>
      </x:c>
      <x:c r="I22" s="275">
        <x:f>'MC2026(RS)'!I22*KRWRSD24</x:f>
        <x:v>98296550.625000015</x:v>
      </x:c>
      <x:c r="J22" s="275">
        <x:f>'MC2026(RS)'!J22*KRWRSD24</x:f>
        <x:v>93286057.500000015</x:v>
      </x:c>
      <x:c r="K22" s="275">
        <x:f>'MC2026(RS)'!K22*KRWRSD24</x:f>
        <x:v>77527650</x:v>
      </x:c>
      <x:c r="L22" s="275">
        <x:f>'MC2026(RS)'!L22*KRWRSD24</x:f>
        <x:v>67780012.500000045</x:v>
      </x:c>
      <x:c r="M22" s="275">
        <x:f>'MC2026(RS)'!M22*KRWRSD24</x:f>
        <x:v>80105150.62499997</x:v>
      </x:c>
      <x:c r="N22" s="275">
        <x:f>'MC2026(RS)'!N22*KRWRSD24</x:f>
        <x:v>78022856.25</x:v>
      </x:c>
      <x:c r="O22" s="275">
        <x:f>'MC2026(RS)'!O22*KRWRSD24</x:f>
        <x:v>133181417.99999997</x:v>
      </x:c>
      <x:c r="P22" s="275">
        <x:f>'MC2026(RS)'!P22*KRWRSD24</x:f>
        <x:v>127813582.49999993</x:v>
      </x:c>
      <x:c r="Q22" s="275">
        <x:f>'MC2026(RS)'!Q22*KRWRSD24</x:f>
        <x:v>117242768.75</x:v>
      </x:c>
      <x:c r="R22" s="275">
        <x:f>'MC2026(RS)'!R22*KRWRSD24</x:f>
        <x:v>94288505.000000075</x:v>
      </x:c>
      <x:c r="S22" s="275">
        <x:f>'MC2026(RS)'!S22*KRWRSD24</x:f>
        <x:v>94288505.000000075</x:v>
      </x:c>
      <x:c r="T22" s="261"/>
      <x:c r="U22" s="261"/>
      <x:c r="V22" s="275">
        <x:f>'MC2026(RS)'!V22*KRWRSD25</x:f>
        <x:v>1918395266.7212501</x:v>
      </x:c>
      <x:c r="W22" s="275">
        <x:f>'MC2026(RS)'!W22*KRWRSD25</x:f>
        <x:v>141089708.89125001</x:v>
      </x:c>
      <x:c r="X22" s="275">
        <x:f>'MC2026(RS)'!X22*KRWRSD25</x:f>
        <x:v>163368318.13312495</x:v>
      </x:c>
      <x:c r="Y22" s="275">
        <x:f>'MC2026(RS)'!Y22*KRWRSD25</x:f>
        <x:v>192311343.55562499</x:v>
      </x:c>
      <x:c r="Z22" s="275">
        <x:f>'MC2026(RS)'!Z22*KRWRSD25</x:f>
        <x:v>179019975.614375</x:v>
      </x:c>
      <x:c r="AA22" s="275">
        <x:f>'MC2026(RS)'!AA22*KRWRSD25</x:f>
        <x:v>186433690.41499999</x:v>
      </x:c>
      <x:c r="AB22" s="275">
        <x:f>'MC2026(RS)'!AB22*KRWRSD25</x:f>
        <x:v>179469554.81437498</x:v>
      </x:c>
      <x:c r="AC22" s="275">
        <x:f>'MC2026(RS)'!AC22*KRWRSD25</x:f>
        <x:v>175847649.09916669</x:v>
      </x:c>
      <x:c r="AD22" s="275">
        <x:f>'MC2026(RS)'!AD22*KRWRSD25</x:f>
        <x:v>124647174.92729166</x:v>
      </x:c>
      <x:c r="AE22" s="275">
        <x:f>'MC2026(RS)'!AE22*KRWRSD25</x:f>
        <x:v>154085964.00541663</x:v>
      </x:c>
      <x:c r="AF22" s="275">
        <x:f>'MC2026(RS)'!AF22*KRWRSD25</x:f>
        <x:v>148942541.30229166</x:v>
      </x:c>
      <x:c r="AG22" s="275">
        <x:f>'MC2026(RS)'!AG22*KRWRSD25</x:f>
        <x:v>132809234.37479168</x:v>
      </x:c>
      <x:c r="AH22" s="275">
        <x:f>'MC2026(RS)'!AH22*KRWRSD25</x:f>
        <x:v>140370111.58854166</x:v>
      </x:c>
      <x:c r="AK22" s="1919" t="s">
        <x:v>326</x:v>
      </x:c>
      <x:c r="AL22" s="1920" t="s">
        <x:v>2597</x:v>
      </x:c>
    </x:row>
    <x:row r="23" spans="1:38">
      <x:c r="A23" s="44" t="s">
        <x:v>328</x:v>
      </x:c>
      <x:c r="B23" s="44" t="s">
        <x:v>329</x:v>
      </x:c>
      <x:c r="G23" s="275">
        <x:f>'MC2026(RS)'!G23*KRWRSD24</x:f>
        <x:v>0</x:v>
      </x:c>
      <x:c r="H23" s="275">
        <x:f>'MC2026(RS)'!H23*KRWRSD24</x:f>
        <x:v>0</x:v>
      </x:c>
      <x:c r="I23" s="275">
        <x:f>'MC2026(RS)'!I23*KRWRSD24</x:f>
        <x:v>0</x:v>
      </x:c>
      <x:c r="J23" s="275">
        <x:f>'MC2026(RS)'!J23*KRWRSD24</x:f>
        <x:v>0</x:v>
      </x:c>
      <x:c r="K23" s="275">
        <x:f>'MC2026(RS)'!K23*KRWRSD24</x:f>
        <x:v>0</x:v>
      </x:c>
      <x:c r="L23" s="275">
        <x:f>'MC2026(RS)'!L23*KRWRSD24</x:f>
        <x:v>0</x:v>
      </x:c>
      <x:c r="M23" s="275">
        <x:f>'MC2026(RS)'!M23*KRWRSD24</x:f>
        <x:v>0</x:v>
      </x:c>
      <x:c r="N23" s="275">
        <x:f>'MC2026(RS)'!N23*KRWRSD24</x:f>
        <x:v>0</x:v>
      </x:c>
      <x:c r="O23" s="275">
        <x:f>'MC2026(RS)'!O23*KRWRSD24</x:f>
        <x:v>0</x:v>
      </x:c>
      <x:c r="P23" s="275">
        <x:f>'MC2026(RS)'!P23*KRWRSD24</x:f>
        <x:v>0</x:v>
      </x:c>
      <x:c r="Q23" s="275">
        <x:f>'MC2026(RS)'!Q23*KRWRSD24</x:f>
        <x:v>0</x:v>
      </x:c>
      <x:c r="R23" s="275">
        <x:f>'MC2026(RS)'!R23*KRWRSD24</x:f>
        <x:v>0</x:v>
      </x:c>
      <x:c r="S23" s="275">
        <x:f>'MC2026(RS)'!S23*KRWRSD24</x:f>
        <x:v>0</x:v>
      </x:c>
      <x:c r="T23" s="261"/>
      <x:c r="U23" s="261"/>
      <x:c r="V23" s="275">
        <x:f>'MC2026(RS)'!V23*KRWRSD25</x:f>
        <x:v>0</x:v>
      </x:c>
      <x:c r="W23" s="275">
        <x:f>'MC2026(RS)'!W23*KRWRSD25</x:f>
        <x:v>0</x:v>
      </x:c>
      <x:c r="X23" s="275">
        <x:f>'MC2026(RS)'!X23*KRWRSD25</x:f>
        <x:v>0</x:v>
      </x:c>
      <x:c r="Y23" s="275">
        <x:f>'MC2026(RS)'!Y23*KRWRSD25</x:f>
        <x:v>0</x:v>
      </x:c>
      <x:c r="Z23" s="275">
        <x:f>'MC2026(RS)'!Z23*KRWRSD25</x:f>
        <x:v>0</x:v>
      </x:c>
      <x:c r="AA23" s="275">
        <x:f>'MC2026(RS)'!AA23*KRWRSD25</x:f>
        <x:v>0</x:v>
      </x:c>
      <x:c r="AB23" s="275">
        <x:f>'MC2026(RS)'!AB23*KRWRSD25</x:f>
        <x:v>0</x:v>
      </x:c>
      <x:c r="AC23" s="275">
        <x:f>'MC2026(RS)'!AC23*KRWRSD25</x:f>
        <x:v>0</x:v>
      </x:c>
      <x:c r="AD23" s="275">
        <x:f>'MC2026(RS)'!AD23*KRWRSD25</x:f>
        <x:v>0</x:v>
      </x:c>
      <x:c r="AE23" s="275">
        <x:f>'MC2026(RS)'!AE23*KRWRSD25</x:f>
        <x:v>0</x:v>
      </x:c>
      <x:c r="AF23" s="275">
        <x:f>'MC2026(RS)'!AF23*KRWRSD25</x:f>
        <x:v>0</x:v>
      </x:c>
      <x:c r="AG23" s="275">
        <x:f>'MC2026(RS)'!AG23*KRWRSD25</x:f>
        <x:v>0</x:v>
      </x:c>
      <x:c r="AH23" s="275">
        <x:f>'MC2026(RS)'!AH23*KRWRSD25</x:f>
        <x:v>0</x:v>
      </x:c>
      <x:c r="AK23" s="1909" t="s">
        <x:v>328</x:v>
      </x:c>
      <x:c r="AL23" s="20" t="s">
        <x:v>2598</x:v>
      </x:c>
    </x:row>
    <x:row r="24" spans="1:38">
      <x:c r="A24" s="44" t="s">
        <x:v>330</x:v>
      </x:c>
      <x:c r="B24" s="44" t="s">
        <x:v>331</x:v>
      </x:c>
      <x:c r="G24" s="275">
        <x:f>'MC2026(RS)'!G24*KRWRSD24</x:f>
        <x:v>85647580.375</x:v>
      </x:c>
      <x:c r="H24" s="275">
        <x:f>'MC2026(RS)'!H24*KRWRSD24</x:f>
        <x:v>7534949.1249999991</x:v>
      </x:c>
      <x:c r="I24" s="275">
        <x:f>'MC2026(RS)'!I24*KRWRSD24</x:f>
        <x:v>7070108.7499999991</x:v>
      </x:c>
      <x:c r="J24" s="275">
        <x:f>'MC2026(RS)'!J24*KRWRSD24</x:f>
        <x:v>7032635.9999999981</x:v>
      </x:c>
      <x:c r="K24" s="275">
        <x:f>'MC2026(RS)'!K24*KRWRSD24</x:f>
        <x:v>7031543.9999999944</x:v>
      </x:c>
      <x:c r="L24" s="275">
        <x:f>'MC2026(RS)'!L24*KRWRSD24</x:f>
        <x:v>7032629.9999999925</x:v>
      </x:c>
      <x:c r="M24" s="275">
        <x:f>'MC2026(RS)'!M24*KRWRSD24</x:f>
        <x:v>7030440.0000000019</x:v>
      </x:c>
      <x:c r="N24" s="275">
        <x:f>'MC2026(RS)'!N24*KRWRSD24</x:f>
        <x:v>7030404.0000000037</x:v>
      </x:c>
      <x:c r="O24" s="275">
        <x:f>'MC2026(RS)'!O24*KRWRSD24</x:f>
        <x:v>7030493.9999999944</x:v>
      </x:c>
      <x:c r="P24" s="275">
        <x:f>'MC2026(RS)'!P24*KRWRSD24</x:f>
        <x:v>7733505.0000000047</x:v>
      </x:c>
      <x:c r="Q24" s="275">
        <x:f>'MC2026(RS)'!Q24*KRWRSD24</x:f>
        <x:v>7034369.9999999953</x:v>
      </x:c>
      <x:c r="R24" s="275">
        <x:f>'MC2026(RS)'!R24*KRWRSD24</x:f>
        <x:v>7043249.7500000056</x:v>
      </x:c>
      <x:c r="S24" s="275">
        <x:f>'MC2026(RS)'!S24*KRWRSD24</x:f>
        <x:v>7043249.7500000056</x:v>
      </x:c>
      <x:c r="T24" s="261"/>
      <x:c r="U24" s="261"/>
      <x:c r="V24" s="275">
        <x:f>'MC2026(RS)'!V24*KRWRSD25</x:f>
        <x:v>103824000</x:v>
      </x:c>
      <x:c r="W24" s="275">
        <x:f>'MC2026(RS)'!W24*KRWRSD25</x:f>
        <x:v>8652000</x:v>
      </x:c>
      <x:c r="X24" s="275">
        <x:f>'MC2026(RS)'!X24*KRWRSD25</x:f>
        <x:v>8652000</x:v>
      </x:c>
      <x:c r="Y24" s="275">
        <x:f>'MC2026(RS)'!Y24*KRWRSD25</x:f>
        <x:v>8652000</x:v>
      </x:c>
      <x:c r="Z24" s="275">
        <x:f>'MC2026(RS)'!Z24*KRWRSD25</x:f>
        <x:v>8652000</x:v>
      </x:c>
      <x:c r="AA24" s="275">
        <x:f>'MC2026(RS)'!AA24*KRWRSD25</x:f>
        <x:v>8652000</x:v>
      </x:c>
      <x:c r="AB24" s="275">
        <x:f>'MC2026(RS)'!AB24*KRWRSD25</x:f>
        <x:v>8652000</x:v>
      </x:c>
      <x:c r="AC24" s="275">
        <x:f>'MC2026(RS)'!AC24*KRWRSD25</x:f>
        <x:v>8652000</x:v>
      </x:c>
      <x:c r="AD24" s="275">
        <x:f>'MC2026(RS)'!AD24*KRWRSD25</x:f>
        <x:v>8652000</x:v>
      </x:c>
      <x:c r="AE24" s="275">
        <x:f>'MC2026(RS)'!AE24*KRWRSD25</x:f>
        <x:v>8652000</x:v>
      </x:c>
      <x:c r="AF24" s="275">
        <x:f>'MC2026(RS)'!AF24*KRWRSD25</x:f>
        <x:v>8652000</x:v>
      </x:c>
      <x:c r="AG24" s="275">
        <x:f>'MC2026(RS)'!AG24*KRWRSD25</x:f>
        <x:v>8652000</x:v>
      </x:c>
      <x:c r="AH24" s="275">
        <x:f>'MC2026(RS)'!AH24*KRWRSD25</x:f>
        <x:v>8652000</x:v>
      </x:c>
      <x:c r="AK24" s="1909" t="s">
        <x:v>330</x:v>
      </x:c>
      <x:c r="AL24" s="20" t="s">
        <x:v>2598</x:v>
      </x:c>
    </x:row>
    <x:row r="25" spans="1:38">
      <x:c r="A25" s="44" t="s">
        <x:v>332</x:v>
      </x:c>
      <x:c r="B25" s="44" t="s">
        <x:v>333</x:v>
      </x:c>
      <x:c r="G25" s="275">
        <x:f>'MC2026(RS)'!G25*KRWRSD24</x:f>
        <x:v>0</x:v>
      </x:c>
      <x:c r="H25" s="275">
        <x:f>'MC2026(RS)'!H25*KRWRSD24</x:f>
        <x:v>0</x:v>
      </x:c>
      <x:c r="I25" s="275">
        <x:f>'MC2026(RS)'!I25*KRWRSD24</x:f>
        <x:v>0</x:v>
      </x:c>
      <x:c r="J25" s="275">
        <x:f>'MC2026(RS)'!J25*KRWRSD24</x:f>
        <x:v>0</x:v>
      </x:c>
      <x:c r="K25" s="275">
        <x:f>'MC2026(RS)'!K25*KRWRSD24</x:f>
        <x:v>0</x:v>
      </x:c>
      <x:c r="L25" s="275">
        <x:f>'MC2026(RS)'!L25*KRWRSD24</x:f>
        <x:v>0</x:v>
      </x:c>
      <x:c r="M25" s="275">
        <x:f>'MC2026(RS)'!M25*KRWRSD24</x:f>
        <x:v>0</x:v>
      </x:c>
      <x:c r="N25" s="275">
        <x:f>'MC2026(RS)'!N25*KRWRSD24</x:f>
        <x:v>0</x:v>
      </x:c>
      <x:c r="O25" s="275">
        <x:f>'MC2026(RS)'!O25*KRWRSD24</x:f>
        <x:v>0</x:v>
      </x:c>
      <x:c r="P25" s="275">
        <x:f>'MC2026(RS)'!P25*KRWRSD24</x:f>
        <x:v>0</x:v>
      </x:c>
      <x:c r="Q25" s="275">
        <x:f>'MC2026(RS)'!Q25*KRWRSD24</x:f>
        <x:v>0</x:v>
      </x:c>
      <x:c r="R25" s="275">
        <x:f>'MC2026(RS)'!R25*KRWRSD24</x:f>
        <x:v>0</x:v>
      </x:c>
      <x:c r="S25" s="275">
        <x:f>'MC2026(RS)'!S25*KRWRSD24</x:f>
        <x:v>0</x:v>
      </x:c>
      <x:c r="T25" s="261"/>
      <x:c r="U25" s="261"/>
      <x:c r="V25" s="275">
        <x:f>'MC2026(RS)'!V25*KRWRSD25</x:f>
        <x:v>0</x:v>
      </x:c>
      <x:c r="W25" s="275">
        <x:f>'MC2026(RS)'!W25*KRWRSD25</x:f>
        <x:v>0</x:v>
      </x:c>
      <x:c r="X25" s="275">
        <x:f>'MC2026(RS)'!X25*KRWRSD25</x:f>
        <x:v>0</x:v>
      </x:c>
      <x:c r="Y25" s="275">
        <x:f>'MC2026(RS)'!Y25*KRWRSD25</x:f>
        <x:v>0</x:v>
      </x:c>
      <x:c r="Z25" s="275">
        <x:f>'MC2026(RS)'!Z25*KRWRSD25</x:f>
        <x:v>0</x:v>
      </x:c>
      <x:c r="AA25" s="275">
        <x:f>'MC2026(RS)'!AA25*KRWRSD25</x:f>
        <x:v>0</x:v>
      </x:c>
      <x:c r="AB25" s="275">
        <x:f>'MC2026(RS)'!AB25*KRWRSD25</x:f>
        <x:v>0</x:v>
      </x:c>
      <x:c r="AC25" s="275">
        <x:f>'MC2026(RS)'!AC25*KRWRSD25</x:f>
        <x:v>0</x:v>
      </x:c>
      <x:c r="AD25" s="275">
        <x:f>'MC2026(RS)'!AD25*KRWRSD25</x:f>
        <x:v>0</x:v>
      </x:c>
      <x:c r="AE25" s="275">
        <x:f>'MC2026(RS)'!AE25*KRWRSD25</x:f>
        <x:v>0</x:v>
      </x:c>
      <x:c r="AF25" s="275">
        <x:f>'MC2026(RS)'!AF25*KRWRSD25</x:f>
        <x:v>0</x:v>
      </x:c>
      <x:c r="AG25" s="275">
        <x:f>'MC2026(RS)'!AG25*KRWRSD25</x:f>
        <x:v>0</x:v>
      </x:c>
      <x:c r="AH25" s="275">
        <x:f>'MC2026(RS)'!AH25*KRWRSD25</x:f>
        <x:v>0</x:v>
      </x:c>
      <x:c r="AK25" s="1909" t="s">
        <x:v>332</x:v>
      </x:c>
      <x:c r="AL25" s="20" t="s">
        <x:v>2598</x:v>
      </x:c>
    </x:row>
    <x:row r="26" spans="1:38">
      <x:c r="A26" s="44" t="s">
        <x:v>334</x:v>
      </x:c>
      <x:c r="B26" s="44" t="s">
        <x:v>335</x:v>
      </x:c>
      <x:c r="G26" s="275">
        <x:f>'MC2026(RS)'!G26*KRWRSD24</x:f>
        <x:v>1922500</x:v>
      </x:c>
      <x:c r="H26" s="275">
        <x:f>'MC2026(RS)'!H26*KRWRSD24</x:f>
        <x:v>0</x:v>
      </x:c>
      <x:c r="I26" s="275">
        <x:f>'MC2026(RS)'!I26*KRWRSD24</x:f>
        <x:v>1187500</x:v>
      </x:c>
      <x:c r="J26" s="275">
        <x:f>'MC2026(RS)'!J26*KRWRSD24</x:f>
        <x:v>195000</x:v>
      </x:c>
      <x:c r="K26" s="275">
        <x:f>'MC2026(RS)'!K26*KRWRSD24</x:f>
        <x:v>0</x:v>
      </x:c>
      <x:c r="L26" s="275">
        <x:f>'MC2026(RS)'!L26*KRWRSD24</x:f>
        <x:v>0</x:v>
      </x:c>
      <x:c r="M26" s="275">
        <x:f>'MC2026(RS)'!M26*KRWRSD24</x:f>
        <x:v>0</x:v>
      </x:c>
      <x:c r="N26" s="275">
        <x:f>'MC2026(RS)'!N26*KRWRSD24</x:f>
        <x:v>120000</x:v>
      </x:c>
      <x:c r="O26" s="275">
        <x:f>'MC2026(RS)'!O26*KRWRSD24</x:f>
        <x:v>60000</x:v>
      </x:c>
      <x:c r="P26" s="275">
        <x:f>'MC2026(RS)'!P26*KRWRSD24</x:f>
        <x:v>0</x:v>
      </x:c>
      <x:c r="Q26" s="275">
        <x:f>'MC2026(RS)'!Q26*KRWRSD24</x:f>
        <x:v>0</x:v>
      </x:c>
      <x:c r="R26" s="275">
        <x:f>'MC2026(RS)'!R26*KRWRSD24</x:f>
        <x:v>360000</x:v>
      </x:c>
      <x:c r="S26" s="275">
        <x:f>'MC2026(RS)'!S26*KRWRSD24</x:f>
        <x:v>0</x:v>
      </x:c>
      <x:c r="T26" s="261"/>
      <x:c r="U26" s="261"/>
      <x:c r="V26" s="275">
        <x:f>'MC2026(RS)'!V26*KRWRSD25</x:f>
        <x:v>2153200</x:v>
      </x:c>
      <x:c r="W26" s="275">
        <x:f>'MC2026(RS)'!W26*KRWRSD25</x:f>
        <x:v>179433.33333333331</x:v>
      </x:c>
      <x:c r="X26" s="275">
        <x:f>'MC2026(RS)'!X26*KRWRSD25</x:f>
        <x:v>179433.33333333331</x:v>
      </x:c>
      <x:c r="Y26" s="275">
        <x:f>'MC2026(RS)'!Y26*KRWRSD25</x:f>
        <x:v>179433.33333333331</x:v>
      </x:c>
      <x:c r="Z26" s="275">
        <x:f>'MC2026(RS)'!Z26*KRWRSD25</x:f>
        <x:v>179433.33333333331</x:v>
      </x:c>
      <x:c r="AA26" s="275">
        <x:f>'MC2026(RS)'!AA26*KRWRSD25</x:f>
        <x:v>179433.33333333331</x:v>
      </x:c>
      <x:c r="AB26" s="275">
        <x:f>'MC2026(RS)'!AB26*KRWRSD25</x:f>
        <x:v>179433.33333333331</x:v>
      </x:c>
      <x:c r="AC26" s="275">
        <x:f>'MC2026(RS)'!AC26*KRWRSD25</x:f>
        <x:v>179433.33333333331</x:v>
      </x:c>
      <x:c r="AD26" s="275">
        <x:f>'MC2026(RS)'!AD26*KRWRSD25</x:f>
        <x:v>179433.33333333331</x:v>
      </x:c>
      <x:c r="AE26" s="275">
        <x:f>'MC2026(RS)'!AE26*KRWRSD25</x:f>
        <x:v>179433.33333333331</x:v>
      </x:c>
      <x:c r="AF26" s="275">
        <x:f>'MC2026(RS)'!AF26*KRWRSD25</x:f>
        <x:v>179433.33333333331</x:v>
      </x:c>
      <x:c r="AG26" s="275">
        <x:f>'MC2026(RS)'!AG26*KRWRSD25</x:f>
        <x:v>179433.33333333331</x:v>
      </x:c>
      <x:c r="AH26" s="275">
        <x:f>'MC2026(RS)'!AH26*KRWRSD25</x:f>
        <x:v>179433.33333333331</x:v>
      </x:c>
      <x:c r="AK26" s="1909" t="s">
        <x:v>334</x:v>
      </x:c>
      <x:c r="AL26" s="20" t="s">
        <x:v>2598</x:v>
      </x:c>
    </x:row>
    <x:row r="27" spans="1:38">
      <x:c r="A27" s="44" t="s">
        <x:v>336</x:v>
      </x:c>
      <x:c r="B27" s="44" t="s">
        <x:v>337</x:v>
      </x:c>
      <x:c r="G27" s="275">
        <x:f>'MC2026(RS)'!G27*KRWRSD24</x:f>
        <x:v>62380816.99999997</x:v>
      </x:c>
      <x:c r="H27" s="275">
        <x:f>'MC2026(RS)'!H27*KRWRSD24</x:f>
        <x:v>4521827.7500000009</x:v>
      </x:c>
      <x:c r="I27" s="275">
        <x:f>'MC2026(RS)'!I27*KRWRSD24</x:f>
        <x:v>4704994.4999999991</x:v>
      </x:c>
      <x:c r="J27" s="275">
        <x:f>'MC2026(RS)'!J27*KRWRSD24</x:f>
        <x:v>3122428.3749999972</x:v>
      </x:c>
      <x:c r="K27" s="275">
        <x:f>'MC2026(RS)'!K27*KRWRSD24</x:f>
        <x:v>10620924.125000002</x:v>
      </x:c>
      <x:c r="L27" s="275">
        <x:f>'MC2026(RS)'!L27*KRWRSD24</x:f>
        <x:v>5611233.2499999963</x:v>
      </x:c>
      <x:c r="M27" s="275">
        <x:f>'MC2026(RS)'!M27*KRWRSD24</x:f>
        <x:v>4418462.1249999963</x:v>
      </x:c>
      <x:c r="N27" s="275">
        <x:f>'MC2026(RS)'!N27*KRWRSD24</x:f>
        <x:v>2117760.3750000009</x:v>
      </x:c>
      <x:c r="O27" s="275">
        <x:f>'MC2026(RS)'!O27*KRWRSD24</x:f>
        <x:v>2914630.2499999991</x:v>
      </x:c>
      <x:c r="P27" s="275">
        <x:f>'MC2026(RS)'!P27*KRWRSD24</x:f>
        <x:v>8503180.1249999907</x:v>
      </x:c>
      <x:c r="Q27" s="275">
        <x:f>'MC2026(RS)'!Q27*KRWRSD24</x:f>
        <x:v>3504451.3749999981</x:v>
      </x:c>
      <x:c r="R27" s="275">
        <x:f>'MC2026(RS)'!R27*KRWRSD24</x:f>
        <x:v>6170462.3749999972</x:v>
      </x:c>
      <x:c r="S27" s="275">
        <x:f>'MC2026(RS)'!S27*KRWRSD24</x:f>
        <x:v>6170462.3749999972</x:v>
      </x:c>
      <x:c r="T27" s="261"/>
      <x:c r="U27" s="261"/>
      <x:c r="V27" s="275">
        <x:f>'MC2026(RS)'!V27*KRWRSD25</x:f>
        <x:v>57400000</x:v>
      </x:c>
      <x:c r="W27" s="275">
        <x:f>'MC2026(RS)'!W27*KRWRSD25</x:f>
        <x:v>2800000</x:v>
      </x:c>
      <x:c r="X27" s="275">
        <x:f>'MC2026(RS)'!X27*KRWRSD25</x:f>
        <x:v>3640000</x:v>
      </x:c>
      <x:c r="Y27" s="275">
        <x:f>'MC2026(RS)'!Y27*KRWRSD25</x:f>
        <x:v>7840000</x:v>
      </x:c>
      <x:c r="Z27" s="275">
        <x:f>'MC2026(RS)'!Z27*KRWRSD25</x:f>
        <x:v>3640000</x:v>
      </x:c>
      <x:c r="AA27" s="275">
        <x:f>'MC2026(RS)'!AA27*KRWRSD25</x:f>
        <x:v>14840000</x:v>
      </x:c>
      <x:c r="AB27" s="275">
        <x:f>'MC2026(RS)'!AB27*KRWRSD25</x:f>
        <x:v>3640000</x:v>
      </x:c>
      <x:c r="AC27" s="275">
        <x:f>'MC2026(RS)'!AC27*KRWRSD25</x:f>
        <x:v>3640000</x:v>
      </x:c>
      <x:c r="AD27" s="275">
        <x:f>'MC2026(RS)'!AD27*KRWRSD25</x:f>
        <x:v>3640000</x:v>
      </x:c>
      <x:c r="AE27" s="275">
        <x:f>'MC2026(RS)'!AE27*KRWRSD25</x:f>
        <x:v>3640000</x:v>
      </x:c>
      <x:c r="AF27" s="275">
        <x:f>'MC2026(RS)'!AF27*KRWRSD25</x:f>
        <x:v>3640000</x:v>
      </x:c>
      <x:c r="AG27" s="275">
        <x:f>'MC2026(RS)'!AG27*KRWRSD25</x:f>
        <x:v>3640000</x:v>
      </x:c>
      <x:c r="AH27" s="275">
        <x:f>'MC2026(RS)'!AH27*KRWRSD25</x:f>
        <x:v>2800000</x:v>
      </x:c>
      <x:c r="AK27" s="1909" t="s">
        <x:v>336</x:v>
      </x:c>
      <x:c r="AL27" s="20" t="s">
        <x:v>2598</x:v>
      </x:c>
    </x:row>
    <x:row r="28" spans="1:38">
      <x:c r="A28" s="44" t="s">
        <x:v>338</x:v>
      </x:c>
      <x:c r="B28" s="44" t="s">
        <x:v>339</x:v>
      </x:c>
      <x:c r="G28" s="275">
        <x:f>'MC2026(RS)'!G28*KRWRSD24</x:f>
        <x:v>18375812.375000004</x:v>
      </x:c>
      <x:c r="H28" s="275">
        <x:f>'MC2026(RS)'!H28*KRWRSD24</x:f>
        <x:v>1518589.375</x:v>
      </x:c>
      <x:c r="I28" s="275">
        <x:f>'MC2026(RS)'!I28*KRWRSD24</x:f>
        <x:v>1537584.875</x:v>
      </x:c>
      <x:c r="J28" s="275">
        <x:f>'MC2026(RS)'!J28*KRWRSD24</x:f>
        <x:v>1540483.1249999995</x:v>
      </x:c>
      <x:c r="K28" s="275">
        <x:f>'MC2026(RS)'!K28*KRWRSD24</x:f>
        <x:v>1539220.7500000005</x:v>
      </x:c>
      <x:c r="L28" s="275">
        <x:f>'MC2026(RS)'!L28*KRWRSD24</x:f>
        <x:v>1501129.1249999995</x:v>
      </x:c>
      <x:c r="M28" s="275">
        <x:f>'MC2026(RS)'!M28*KRWRSD24</x:f>
        <x:v>1435734.8749999991</x:v>
      </x:c>
      <x:c r="N28" s="275">
        <x:f>'MC2026(RS)'!N28*KRWRSD24</x:f>
        <x:v>1518738.1250000005</x:v>
      </x:c>
      <x:c r="O28" s="275">
        <x:f>'MC2026(RS)'!O28*KRWRSD24</x:f>
        <x:v>1461064</x:v>
      </x:c>
      <x:c r="P28" s="275">
        <x:f>'MC2026(RS)'!P28*KRWRSD24</x:f>
        <x:v>1467819.4999999993</x:v>
      </x:c>
      <x:c r="Q28" s="275">
        <x:f>'MC2026(RS)'!Q28*KRWRSD24</x:f>
        <x:v>1484154.6249999986</x:v>
      </x:c>
      <x:c r="R28" s="275">
        <x:f>'MC2026(RS)'!R28*KRWRSD24</x:f>
        <x:v>1685647.000000003</x:v>
      </x:c>
      <x:c r="S28" s="275">
        <x:f>'MC2026(RS)'!S28*KRWRSD24</x:f>
        <x:v>1685647.000000003</x:v>
      </x:c>
      <x:c r="T28" s="261"/>
      <x:c r="U28" s="261"/>
      <x:c r="V28" s="275">
        <x:f>'MC2026(RS)'!V28*KRWRSD25</x:f>
        <x:v>21609955.353000004</x:v>
      </x:c>
      <x:c r="W28" s="275">
        <x:f>'MC2026(RS)'!W28*KRWRSD25</x:f>
        <x:v>1785861.105</x:v>
      </x:c>
      <x:c r="X28" s="275">
        <x:f>'MC2026(RS)'!X28*KRWRSD25</x:f>
        <x:v>1808199.8130000001</x:v>
      </x:c>
      <x:c r="Y28" s="275">
        <x:f>'MC2026(RS)'!Y28*KRWRSD25</x:f>
        <x:v>1811608.1549999996</x:v>
      </x:c>
      <x:c r="Z28" s="275">
        <x:f>'MC2026(RS)'!Z28*KRWRSD25</x:f>
        <x:v>1810123.6020000004</x:v>
      </x:c>
      <x:c r="AA28" s="275">
        <x:f>'MC2026(RS)'!AA28*KRWRSD25</x:f>
        <x:v>1765327.8509999993</x:v>
      </x:c>
      <x:c r="AB28" s="275">
        <x:f>'MC2026(RS)'!AB28*KRWRSD25</x:f>
        <x:v>1688424.2129999991</x:v>
      </x:c>
      <x:c r="AC28" s="275">
        <x:f>'MC2026(RS)'!AC28*KRWRSD25</x:f>
        <x:v>1786036.0350000008</x:v>
      </x:c>
      <x:c r="AD28" s="275">
        <x:f>'MC2026(RS)'!AD28*KRWRSD25</x:f>
        <x:v>1718211.264</x:v>
      </x:c>
      <x:c r="AE28" s="275">
        <x:f>'MC2026(RS)'!AE28*KRWRSD25</x:f>
        <x:v>1726155.7319999991</x:v>
      </x:c>
      <x:c r="AF28" s="275">
        <x:f>'MC2026(RS)'!AF28*KRWRSD25</x:f>
        <x:v>1745365.8389999983</x:v>
      </x:c>
      <x:c r="AG28" s="275">
        <x:f>'MC2026(RS)'!AG28*KRWRSD25</x:f>
        <x:v>1982320.8720000037</x:v>
      </x:c>
      <x:c r="AH28" s="275">
        <x:f>'MC2026(RS)'!AH28*KRWRSD25</x:f>
        <x:v>1982320.8720000037</x:v>
      </x:c>
      <x:c r="AK28" s="1909" t="s">
        <x:v>338</x:v>
      </x:c>
      <x:c r="AL28" s="20" t="s">
        <x:v>2598</x:v>
      </x:c>
    </x:row>
    <x:row r="29" spans="1:38">
      <x:c r="A29" s="44" t="s">
        <x:v>340</x:v>
      </x:c>
      <x:c r="B29" s="44" t="s">
        <x:v>341</x:v>
      </x:c>
      <x:c r="G29" s="275">
        <x:f>'MC2026(RS)'!G29*KRWRSD24</x:f>
        <x:v>0</x:v>
      </x:c>
      <x:c r="H29" s="275">
        <x:f>'MC2026(RS)'!H29*KRWRSD24</x:f>
        <x:v>0</x:v>
      </x:c>
      <x:c r="I29" s="275">
        <x:f>'MC2026(RS)'!I29*KRWRSD24</x:f>
        <x:v>0</x:v>
      </x:c>
      <x:c r="J29" s="275">
        <x:f>'MC2026(RS)'!J29*KRWRSD24</x:f>
        <x:v>0</x:v>
      </x:c>
      <x:c r="K29" s="275">
        <x:f>'MC2026(RS)'!K29*KRWRSD24</x:f>
        <x:v>0</x:v>
      </x:c>
      <x:c r="L29" s="275">
        <x:f>'MC2026(RS)'!L29*KRWRSD24</x:f>
        <x:v>0</x:v>
      </x:c>
      <x:c r="M29" s="275">
        <x:f>'MC2026(RS)'!M29*KRWRSD24</x:f>
        <x:v>0</x:v>
      </x:c>
      <x:c r="N29" s="275">
        <x:f>'MC2026(RS)'!N29*KRWRSD24</x:f>
        <x:v>0</x:v>
      </x:c>
      <x:c r="O29" s="275">
        <x:f>'MC2026(RS)'!O29*KRWRSD24</x:f>
        <x:v>0</x:v>
      </x:c>
      <x:c r="P29" s="275">
        <x:f>'MC2026(RS)'!P29*KRWRSD24</x:f>
        <x:v>0</x:v>
      </x:c>
      <x:c r="Q29" s="275">
        <x:f>'MC2026(RS)'!Q29*KRWRSD24</x:f>
        <x:v>0</x:v>
      </x:c>
      <x:c r="R29" s="275">
        <x:f>'MC2026(RS)'!R29*KRWRSD24</x:f>
        <x:v>0</x:v>
      </x:c>
      <x:c r="S29" s="275">
        <x:f>'MC2026(RS)'!S29*KRWRSD24</x:f>
        <x:v>0</x:v>
      </x:c>
      <x:c r="T29" s="261"/>
      <x:c r="U29" s="261"/>
      <x:c r="V29" s="275">
        <x:f>'MC2026(RS)'!V29*KRWRSD25</x:f>
        <x:v>0</x:v>
      </x:c>
      <x:c r="W29" s="275">
        <x:f>'MC2026(RS)'!W29*KRWRSD25</x:f>
        <x:v>0</x:v>
      </x:c>
      <x:c r="X29" s="275">
        <x:f>'MC2026(RS)'!X29*KRWRSD25</x:f>
        <x:v>0</x:v>
      </x:c>
      <x:c r="Y29" s="275">
        <x:f>'MC2026(RS)'!Y29*KRWRSD25</x:f>
        <x:v>0</x:v>
      </x:c>
      <x:c r="Z29" s="275">
        <x:f>'MC2026(RS)'!Z29*KRWRSD25</x:f>
        <x:v>0</x:v>
      </x:c>
      <x:c r="AA29" s="275">
        <x:f>'MC2026(RS)'!AA29*KRWRSD25</x:f>
        <x:v>0</x:v>
      </x:c>
      <x:c r="AB29" s="275">
        <x:f>'MC2026(RS)'!AB29*KRWRSD25</x:f>
        <x:v>0</x:v>
      </x:c>
      <x:c r="AC29" s="275">
        <x:f>'MC2026(RS)'!AC29*KRWRSD25</x:f>
        <x:v>0</x:v>
      </x:c>
      <x:c r="AD29" s="275">
        <x:f>'MC2026(RS)'!AD29*KRWRSD25</x:f>
        <x:v>0</x:v>
      </x:c>
      <x:c r="AE29" s="275">
        <x:f>'MC2026(RS)'!AE29*KRWRSD25</x:f>
        <x:v>0</x:v>
      </x:c>
      <x:c r="AF29" s="275">
        <x:f>'MC2026(RS)'!AF29*KRWRSD25</x:f>
        <x:v>0</x:v>
      </x:c>
      <x:c r="AG29" s="275">
        <x:f>'MC2026(RS)'!AG29*KRWRSD25</x:f>
        <x:v>0</x:v>
      </x:c>
      <x:c r="AH29" s="275">
        <x:f>'MC2026(RS)'!AH29*KRWRSD25</x:f>
        <x:v>0</x:v>
      </x:c>
      <x:c r="AK29" s="1909" t="s">
        <x:v>2599</x:v>
      </x:c>
      <x:c r="AL29" s="20" t="s">
        <x:v>2598</x:v>
      </x:c>
    </x:row>
    <x:row r="30" spans="1:38">
      <x:c r="A30" s="44" t="s">
        <x:v>342</x:v>
      </x:c>
      <x:c r="B30" s="44" t="s">
        <x:v>343</x:v>
      </x:c>
      <x:c r="G30" s="275">
        <x:f>'MC2026(RS)'!G30*KRWRSD24</x:f>
        <x:v>0</x:v>
      </x:c>
      <x:c r="H30" s="275">
        <x:f>'MC2026(RS)'!H30*KRWRSD24</x:f>
        <x:v>0</x:v>
      </x:c>
      <x:c r="I30" s="275">
        <x:f>'MC2026(RS)'!I30*KRWRSD24</x:f>
        <x:v>0</x:v>
      </x:c>
      <x:c r="J30" s="275">
        <x:f>'MC2026(RS)'!J30*KRWRSD24</x:f>
        <x:v>0</x:v>
      </x:c>
      <x:c r="K30" s="275">
        <x:f>'MC2026(RS)'!K30*KRWRSD24</x:f>
        <x:v>0</x:v>
      </x:c>
      <x:c r="L30" s="275">
        <x:f>'MC2026(RS)'!L30*KRWRSD24</x:f>
        <x:v>0</x:v>
      </x:c>
      <x:c r="M30" s="275">
        <x:f>'MC2026(RS)'!M30*KRWRSD24</x:f>
        <x:v>0</x:v>
      </x:c>
      <x:c r="N30" s="275">
        <x:f>'MC2026(RS)'!N30*KRWRSD24</x:f>
        <x:v>0</x:v>
      </x:c>
      <x:c r="O30" s="275">
        <x:f>'MC2026(RS)'!O30*KRWRSD24</x:f>
        <x:v>0</x:v>
      </x:c>
      <x:c r="P30" s="275">
        <x:f>'MC2026(RS)'!P30*KRWRSD24</x:f>
        <x:v>0</x:v>
      </x:c>
      <x:c r="Q30" s="275">
        <x:f>'MC2026(RS)'!Q30*KRWRSD24</x:f>
        <x:v>0</x:v>
      </x:c>
      <x:c r="R30" s="275">
        <x:f>'MC2026(RS)'!R30*KRWRSD24</x:f>
        <x:v>0</x:v>
      </x:c>
      <x:c r="S30" s="275">
        <x:f>'MC2026(RS)'!S30*KRWRSD24</x:f>
        <x:v>0</x:v>
      </x:c>
      <x:c r="T30" s="261"/>
      <x:c r="U30" s="261"/>
      <x:c r="V30" s="275">
        <x:f>'MC2026(RS)'!V30*KRWRSD25</x:f>
        <x:v>0</x:v>
      </x:c>
      <x:c r="W30" s="275">
        <x:f>'MC2026(RS)'!W30*KRWRSD25</x:f>
        <x:v>0</x:v>
      </x:c>
      <x:c r="X30" s="275">
        <x:f>'MC2026(RS)'!X30*KRWRSD25</x:f>
        <x:v>0</x:v>
      </x:c>
      <x:c r="Y30" s="275">
        <x:f>'MC2026(RS)'!Y30*KRWRSD25</x:f>
        <x:v>0</x:v>
      </x:c>
      <x:c r="Z30" s="275">
        <x:f>'MC2026(RS)'!Z30*KRWRSD25</x:f>
        <x:v>0</x:v>
      </x:c>
      <x:c r="AA30" s="275">
        <x:f>'MC2026(RS)'!AA30*KRWRSD25</x:f>
        <x:v>0</x:v>
      </x:c>
      <x:c r="AB30" s="275">
        <x:f>'MC2026(RS)'!AB30*KRWRSD25</x:f>
        <x:v>0</x:v>
      </x:c>
      <x:c r="AC30" s="275">
        <x:f>'MC2026(RS)'!AC30*KRWRSD25</x:f>
        <x:v>0</x:v>
      </x:c>
      <x:c r="AD30" s="275">
        <x:f>'MC2026(RS)'!AD30*KRWRSD25</x:f>
        <x:v>0</x:v>
      </x:c>
      <x:c r="AE30" s="275">
        <x:f>'MC2026(RS)'!AE30*KRWRSD25</x:f>
        <x:v>0</x:v>
      </x:c>
      <x:c r="AF30" s="275">
        <x:f>'MC2026(RS)'!AF30*KRWRSD25</x:f>
        <x:v>0</x:v>
      </x:c>
      <x:c r="AG30" s="275">
        <x:f>'MC2026(RS)'!AG30*KRWRSD25</x:f>
        <x:v>0</x:v>
      </x:c>
      <x:c r="AH30" s="275">
        <x:f>'MC2026(RS)'!AH30*KRWRSD25</x:f>
        <x:v>0</x:v>
      </x:c>
      <x:c r="AK30" s="1909" t="s">
        <x:v>2600</x:v>
      </x:c>
      <x:c r="AL30" s="20" t="s">
        <x:v>2598</x:v>
      </x:c>
    </x:row>
    <x:row r="31" spans="1:38">
      <x:c r="A31" s="44" t="s">
        <x:v>344</x:v>
      </x:c>
      <x:c r="B31" s="44" t="s">
        <x:v>345</x:v>
      </x:c>
      <x:c r="G31" s="275">
        <x:f>'MC2026(RS)'!G31*KRWRSD24</x:f>
        <x:v>0</x:v>
      </x:c>
      <x:c r="H31" s="275">
        <x:f>'MC2026(RS)'!H31*KRWRSD24</x:f>
        <x:v>0</x:v>
      </x:c>
      <x:c r="I31" s="275">
        <x:f>'MC2026(RS)'!I31*KRWRSD24</x:f>
        <x:v>0</x:v>
      </x:c>
      <x:c r="J31" s="275">
        <x:f>'MC2026(RS)'!J31*KRWRSD24</x:f>
        <x:v>0</x:v>
      </x:c>
      <x:c r="K31" s="275">
        <x:f>'MC2026(RS)'!K31*KRWRSD24</x:f>
        <x:v>0</x:v>
      </x:c>
      <x:c r="L31" s="275">
        <x:f>'MC2026(RS)'!L31*KRWRSD24</x:f>
        <x:v>0</x:v>
      </x:c>
      <x:c r="M31" s="275">
        <x:f>'MC2026(RS)'!M31*KRWRSD24</x:f>
        <x:v>0</x:v>
      </x:c>
      <x:c r="N31" s="275">
        <x:f>'MC2026(RS)'!N31*KRWRSD24</x:f>
        <x:v>0</x:v>
      </x:c>
      <x:c r="O31" s="275">
        <x:f>'MC2026(RS)'!O31*KRWRSD24</x:f>
        <x:v>0</x:v>
      </x:c>
      <x:c r="P31" s="275">
        <x:f>'MC2026(RS)'!P31*KRWRSD24</x:f>
        <x:v>0</x:v>
      </x:c>
      <x:c r="Q31" s="275">
        <x:f>'MC2026(RS)'!Q31*KRWRSD24</x:f>
        <x:v>0</x:v>
      </x:c>
      <x:c r="R31" s="275">
        <x:f>'MC2026(RS)'!R31*KRWRSD24</x:f>
        <x:v>0</x:v>
      </x:c>
      <x:c r="S31" s="275">
        <x:f>'MC2026(RS)'!S31*KRWRSD24</x:f>
        <x:v>0</x:v>
      </x:c>
      <x:c r="T31" s="261"/>
      <x:c r="U31" s="261"/>
      <x:c r="V31" s="275">
        <x:f>'MC2026(RS)'!V31*KRWRSD25</x:f>
        <x:v>11060000</x:v>
      </x:c>
      <x:c r="W31" s="275">
        <x:f>'MC2026(RS)'!W31*KRWRSD25</x:f>
        <x:v>0</x:v>
      </x:c>
      <x:c r="X31" s="275">
        <x:f>'MC2026(RS)'!X31*KRWRSD25</x:f>
        <x:v>280000</x:v>
      </x:c>
      <x:c r="Y31" s="275">
        <x:f>'MC2026(RS)'!Y31*KRWRSD25</x:f>
        <x:v>5600000</x:v>
      </x:c>
      <x:c r="Z31" s="275">
        <x:f>'MC2026(RS)'!Z31*KRWRSD25</x:f>
        <x:v>280000</x:v>
      </x:c>
      <x:c r="AA31" s="275">
        <x:f>'MC2026(RS)'!AA31*KRWRSD25</x:f>
        <x:v>0</x:v>
      </x:c>
      <x:c r="AB31" s="275">
        <x:f>'MC2026(RS)'!AB31*KRWRSD25</x:f>
        <x:v>2800000</x:v>
      </x:c>
      <x:c r="AC31" s="275">
        <x:f>'MC2026(RS)'!AC31*KRWRSD25</x:f>
        <x:v>0</x:v>
      </x:c>
      <x:c r="AD31" s="275">
        <x:f>'MC2026(RS)'!AD31*KRWRSD25</x:f>
        <x:v>0</x:v>
      </x:c>
      <x:c r="AE31" s="275">
        <x:f>'MC2026(RS)'!AE31*KRWRSD25</x:f>
        <x:v>0</x:v>
      </x:c>
      <x:c r="AF31" s="275">
        <x:f>'MC2026(RS)'!AF31*KRWRSD25</x:f>
        <x:v>2100000</x:v>
      </x:c>
      <x:c r="AG31" s="275">
        <x:f>'MC2026(RS)'!AG31*KRWRSD25</x:f>
        <x:v>0</x:v>
      </x:c>
      <x:c r="AH31" s="275">
        <x:f>'MC2026(RS)'!AH31*KRWRSD25</x:f>
        <x:v>0</x:v>
      </x:c>
      <x:c r="AK31" s="1909" t="s">
        <x:v>2592</x:v>
      </x:c>
      <x:c r="AL31" s="20" t="s">
        <x:v>2598</x:v>
      </x:c>
    </x:row>
    <x:row r="32" spans="1:38">
      <x:c r="A32" s="44" t="s">
        <x:v>346</x:v>
      </x:c>
      <x:c r="B32" s="44" t="s">
        <x:v>347</x:v>
      </x:c>
      <x:c r="G32" s="275">
        <x:f>'MC2026(RS)'!G32*KRWRSD24</x:f>
        <x:v>0</x:v>
      </x:c>
      <x:c r="H32" s="275">
        <x:f>'MC2026(RS)'!H32*KRWRSD24</x:f>
        <x:v>0</x:v>
      </x:c>
      <x:c r="I32" s="275">
        <x:f>'MC2026(RS)'!I32*KRWRSD24</x:f>
        <x:v>0</x:v>
      </x:c>
      <x:c r="J32" s="275">
        <x:f>'MC2026(RS)'!J32*KRWRSD24</x:f>
        <x:v>0</x:v>
      </x:c>
      <x:c r="K32" s="275">
        <x:f>'MC2026(RS)'!K32*KRWRSD24</x:f>
        <x:v>0</x:v>
      </x:c>
      <x:c r="L32" s="275">
        <x:f>'MC2026(RS)'!L32*KRWRSD24</x:f>
        <x:v>0</x:v>
      </x:c>
      <x:c r="M32" s="275">
        <x:f>'MC2026(RS)'!M32*KRWRSD24</x:f>
        <x:v>0</x:v>
      </x:c>
      <x:c r="N32" s="275">
        <x:f>'MC2026(RS)'!N32*KRWRSD24</x:f>
        <x:v>0</x:v>
      </x:c>
      <x:c r="O32" s="275">
        <x:f>'MC2026(RS)'!O32*KRWRSD24</x:f>
        <x:v>0</x:v>
      </x:c>
      <x:c r="P32" s="275">
        <x:f>'MC2026(RS)'!P32*KRWRSD24</x:f>
        <x:v>0</x:v>
      </x:c>
      <x:c r="Q32" s="275">
        <x:f>'MC2026(RS)'!Q32*KRWRSD24</x:f>
        <x:v>0</x:v>
      </x:c>
      <x:c r="R32" s="275">
        <x:f>'MC2026(RS)'!R32*KRWRSD24</x:f>
        <x:v>0</x:v>
      </x:c>
      <x:c r="S32" s="275">
        <x:f>'MC2026(RS)'!S32*KRWRSD24</x:f>
        <x:v>0</x:v>
      </x:c>
      <x:c r="T32" s="261"/>
      <x:c r="U32" s="261"/>
      <x:c r="V32" s="275">
        <x:f>'MC2026(RS)'!V32*KRWRSD25</x:f>
        <x:v>0</x:v>
      </x:c>
      <x:c r="W32" s="275">
        <x:f>'MC2026(RS)'!W32*KRWRSD25</x:f>
        <x:v>0</x:v>
      </x:c>
      <x:c r="X32" s="275">
        <x:f>'MC2026(RS)'!X32*KRWRSD25</x:f>
        <x:v>0</x:v>
      </x:c>
      <x:c r="Y32" s="275">
        <x:f>'MC2026(RS)'!Y32*KRWRSD25</x:f>
        <x:v>0</x:v>
      </x:c>
      <x:c r="Z32" s="275">
        <x:f>'MC2026(RS)'!Z32*KRWRSD25</x:f>
        <x:v>0</x:v>
      </x:c>
      <x:c r="AA32" s="275">
        <x:f>'MC2026(RS)'!AA32*KRWRSD25</x:f>
        <x:v>0</x:v>
      </x:c>
      <x:c r="AB32" s="275">
        <x:f>'MC2026(RS)'!AB32*KRWRSD25</x:f>
        <x:v>0</x:v>
      </x:c>
      <x:c r="AC32" s="275">
        <x:f>'MC2026(RS)'!AC32*KRWRSD25</x:f>
        <x:v>0</x:v>
      </x:c>
      <x:c r="AD32" s="275">
        <x:f>'MC2026(RS)'!AD32*KRWRSD25</x:f>
        <x:v>0</x:v>
      </x:c>
      <x:c r="AE32" s="275">
        <x:f>'MC2026(RS)'!AE32*KRWRSD25</x:f>
        <x:v>0</x:v>
      </x:c>
      <x:c r="AF32" s="275">
        <x:f>'MC2026(RS)'!AF32*KRWRSD25</x:f>
        <x:v>0</x:v>
      </x:c>
      <x:c r="AG32" s="275">
        <x:f>'MC2026(RS)'!AG32*KRWRSD25</x:f>
        <x:v>0</x:v>
      </x:c>
      <x:c r="AH32" s="275">
        <x:f>'MC2026(RS)'!AH32*KRWRSD25</x:f>
        <x:v>0</x:v>
      </x:c>
      <x:c r="AK32" s="1909" t="s">
        <x:v>2601</x:v>
      </x:c>
      <x:c r="AL32" s="20" t="s">
        <x:v>2598</x:v>
      </x:c>
    </x:row>
    <x:row r="33" spans="1:38">
      <x:c r="A33" s="44" t="s">
        <x:v>348</x:v>
      </x:c>
      <x:c r="B33" s="44" t="s">
        <x:v>349</x:v>
      </x:c>
      <x:c r="G33" s="275">
        <x:f>'MC2026(RS)'!G33*KRWRSD24</x:f>
        <x:v>0</x:v>
      </x:c>
      <x:c r="H33" s="275">
        <x:f>'MC2026(RS)'!H33*KRWRSD24</x:f>
        <x:v>0</x:v>
      </x:c>
      <x:c r="I33" s="275">
        <x:f>'MC2026(RS)'!I33*KRWRSD24</x:f>
        <x:v>0</x:v>
      </x:c>
      <x:c r="J33" s="275">
        <x:f>'MC2026(RS)'!J33*KRWRSD24</x:f>
        <x:v>0</x:v>
      </x:c>
      <x:c r="K33" s="275">
        <x:f>'MC2026(RS)'!K33*KRWRSD24</x:f>
        <x:v>0</x:v>
      </x:c>
      <x:c r="L33" s="275">
        <x:f>'MC2026(RS)'!L33*KRWRSD24</x:f>
        <x:v>0</x:v>
      </x:c>
      <x:c r="M33" s="275">
        <x:f>'MC2026(RS)'!M33*KRWRSD24</x:f>
        <x:v>0</x:v>
      </x:c>
      <x:c r="N33" s="275">
        <x:f>'MC2026(RS)'!N33*KRWRSD24</x:f>
        <x:v>0</x:v>
      </x:c>
      <x:c r="O33" s="275">
        <x:f>'MC2026(RS)'!O33*KRWRSD24</x:f>
        <x:v>0</x:v>
      </x:c>
      <x:c r="P33" s="275">
        <x:f>'MC2026(RS)'!P33*KRWRSD24</x:f>
        <x:v>0</x:v>
      </x:c>
      <x:c r="Q33" s="275">
        <x:f>'MC2026(RS)'!Q33*KRWRSD24</x:f>
        <x:v>0</x:v>
      </x:c>
      <x:c r="R33" s="275">
        <x:f>'MC2026(RS)'!R33*KRWRSD24</x:f>
        <x:v>0</x:v>
      </x:c>
      <x:c r="S33" s="275">
        <x:f>'MC2026(RS)'!S33*KRWRSD24</x:f>
        <x:v>0</x:v>
      </x:c>
      <x:c r="T33" s="261"/>
      <x:c r="U33" s="261"/>
      <x:c r="V33" s="275">
        <x:f>'MC2026(RS)'!V33*KRWRSD25</x:f>
        <x:v>0</x:v>
      </x:c>
      <x:c r="W33" s="275">
        <x:f>'MC2026(RS)'!W33*KRWRSD25</x:f>
        <x:v>0</x:v>
      </x:c>
      <x:c r="X33" s="275">
        <x:f>'MC2026(RS)'!X33*KRWRSD25</x:f>
        <x:v>0</x:v>
      </x:c>
      <x:c r="Y33" s="275">
        <x:f>'MC2026(RS)'!Y33*KRWRSD25</x:f>
        <x:v>0</x:v>
      </x:c>
      <x:c r="Z33" s="275">
        <x:f>'MC2026(RS)'!Z33*KRWRSD25</x:f>
        <x:v>0</x:v>
      </x:c>
      <x:c r="AA33" s="275">
        <x:f>'MC2026(RS)'!AA33*KRWRSD25</x:f>
        <x:v>0</x:v>
      </x:c>
      <x:c r="AB33" s="275">
        <x:f>'MC2026(RS)'!AB33*KRWRSD25</x:f>
        <x:v>0</x:v>
      </x:c>
      <x:c r="AC33" s="275">
        <x:f>'MC2026(RS)'!AC33*KRWRSD25</x:f>
        <x:v>0</x:v>
      </x:c>
      <x:c r="AD33" s="275">
        <x:f>'MC2026(RS)'!AD33*KRWRSD25</x:f>
        <x:v>0</x:v>
      </x:c>
      <x:c r="AE33" s="275">
        <x:f>'MC2026(RS)'!AE33*KRWRSD25</x:f>
        <x:v>0</x:v>
      </x:c>
      <x:c r="AF33" s="275">
        <x:f>'MC2026(RS)'!AF33*KRWRSD25</x:f>
        <x:v>0</x:v>
      </x:c>
      <x:c r="AG33" s="275">
        <x:f>'MC2026(RS)'!AG33*KRWRSD25</x:f>
        <x:v>0</x:v>
      </x:c>
      <x:c r="AH33" s="275">
        <x:f>'MC2026(RS)'!AH33*KRWRSD25</x:f>
        <x:v>0</x:v>
      </x:c>
      <x:c r="AK33" s="1909" t="s">
        <x:v>2602</x:v>
      </x:c>
      <x:c r="AL33" s="20" t="s">
        <x:v>2598</x:v>
      </x:c>
    </x:row>
    <x:row r="34" spans="1:38">
      <x:c r="A34" s="44" t="s">
        <x:v>350</x:v>
      </x:c>
      <x:c r="B34" s="65" t="s">
        <x:v>351</x:v>
      </x:c>
      <x:c r="G34" s="275">
        <x:f>'MC2026(RS)'!G34*KRWRSD24</x:f>
        <x:v>327357891.75000012</x:v>
      </x:c>
      <x:c r="H34" s="275">
        <x:f>'MC2026(RS)'!H34*KRWRSD24</x:f>
        <x:v>22856942.125</x:v>
      </x:c>
      <x:c r="I34" s="275">
        <x:f>'MC2026(RS)'!I34*KRWRSD24</x:f>
        <x:v>24256451.000000004</x:v>
      </x:c>
      <x:c r="J34" s="275">
        <x:f>'MC2026(RS)'!J34*KRWRSD24</x:f>
        <x:v>27210260.249999993</x:v>
      </x:c>
      <x:c r="K34" s="275">
        <x:f>'MC2026(RS)'!K34*KRWRSD24</x:f>
        <x:v>29629549.124999996</x:v>
      </x:c>
      <x:c r="L34" s="275">
        <x:f>'MC2026(RS)'!L34*KRWRSD24</x:f>
        <x:v>18190815.624999978</x:v>
      </x:c>
      <x:c r="M34" s="275">
        <x:f>'MC2026(RS)'!M34*KRWRSD24</x:f>
        <x:v>33227396.875</x:v>
      </x:c>
      <x:c r="N34" s="275">
        <x:f>'MC2026(RS)'!N34*KRWRSD24</x:f>
        <x:v>15381580.000000004</x:v>
      </x:c>
      <x:c r="O34" s="275">
        <x:f>'MC2026(RS)'!O34*KRWRSD24</x:f>
        <x:v>26166235.375</x:v>
      </x:c>
      <x:c r="P34" s="275">
        <x:f>'MC2026(RS)'!P34*KRWRSD24</x:f>
        <x:v>27425868.625000048</x:v>
      </x:c>
      <x:c r="Q34" s="275">
        <x:f>'MC2026(RS)'!Q34*KRWRSD24</x:f>
        <x:v>39260792.750000022</x:v>
      </x:c>
      <x:c r="R34" s="275">
        <x:f>'MC2026(RS)'!R34*KRWRSD24</x:f>
        <x:v>31876000.000000045</x:v>
      </x:c>
      <x:c r="S34" s="275">
        <x:f>'MC2026(RS)'!S34*KRWRSD24</x:f>
        <x:v>31876000.000000045</x:v>
      </x:c>
      <x:c r="T34" s="261"/>
      <x:c r="U34" s="261"/>
      <x:c r="V34" s="275">
        <x:f>'MC2026(RS)'!V34*KRWRSD25</x:f>
        <x:v>256327400</x:v>
      </x:c>
      <x:c r="W34" s="275">
        <x:f>'MC2026(RS)'!W34*KRWRSD25</x:f>
        <x:v>22960000</x:v>
      </x:c>
      <x:c r="X34" s="275">
        <x:f>'MC2026(RS)'!X34*KRWRSD25</x:f>
        <x:v>15960000</x:v>
      </x:c>
      <x:c r="Y34" s="275">
        <x:f>'MC2026(RS)'!Y34*KRWRSD25</x:f>
        <x:v>19096000</x:v>
      </x:c>
      <x:c r="Z34" s="275">
        <x:f>'MC2026(RS)'!Z34*KRWRSD25</x:f>
        <x:v>26223400</x:v>
      </x:c>
      <x:c r="AA34" s="275">
        <x:f>'MC2026(RS)'!AA34*KRWRSD25</x:f>
        <x:v>15960000</x:v>
      </x:c>
      <x:c r="AB34" s="275">
        <x:f>'MC2026(RS)'!AB34*KRWRSD25</x:f>
        <x:v>19096000</x:v>
      </x:c>
      <x:c r="AC34" s="275">
        <x:f>'MC2026(RS)'!AC34*KRWRSD25</x:f>
        <x:v>22960000</x:v>
      </x:c>
      <x:c r="AD34" s="275">
        <x:f>'MC2026(RS)'!AD34*KRWRSD25</x:f>
        <x:v>15960000</x:v>
      </x:c>
      <x:c r="AE34" s="275">
        <x:f>'MC2026(RS)'!AE34*KRWRSD25</x:f>
        <x:v>19096000</x:v>
      </x:c>
      <x:c r="AF34" s="275">
        <x:f>'MC2026(RS)'!AF34*KRWRSD25</x:f>
        <x:v>29960000</x:v>
      </x:c>
      <x:c r="AG34" s="275">
        <x:f>'MC2026(RS)'!AG34*KRWRSD25</x:f>
        <x:v>29960000</x:v>
      </x:c>
      <x:c r="AH34" s="275">
        <x:f>'MC2026(RS)'!AH34*KRWRSD25</x:f>
        <x:v>19096000</x:v>
      </x:c>
      <x:c r="AK34" s="1919" t="s">
        <x:v>2593</x:v>
      </x:c>
      <x:c r="AL34" s="1920" t="s">
        <x:v>2598</x:v>
      </x:c>
    </x:row>
    <x:row r="35" spans="1:38">
      <x:c r="A35" s="44" t="s">
        <x:v>352</x:v>
      </x:c>
      <x:c r="B35" s="44" t="s">
        <x:v>353</x:v>
      </x:c>
      <x:c r="G35" s="275">
        <x:f>'MC2026(RS)'!G35*KRWRSD24</x:f>
        <x:v>0</x:v>
      </x:c>
      <x:c r="H35" s="275">
        <x:f>'MC2026(RS)'!H35*KRWRSD24</x:f>
        <x:v>0</x:v>
      </x:c>
      <x:c r="I35" s="275">
        <x:f>'MC2026(RS)'!I35*KRWRSD24</x:f>
        <x:v>0</x:v>
      </x:c>
      <x:c r="J35" s="275">
        <x:f>'MC2026(RS)'!J35*KRWRSD24</x:f>
        <x:v>0</x:v>
      </x:c>
      <x:c r="K35" s="275">
        <x:f>'MC2026(RS)'!K35*KRWRSD24</x:f>
        <x:v>0</x:v>
      </x:c>
      <x:c r="L35" s="275">
        <x:f>'MC2026(RS)'!L35*KRWRSD24</x:f>
        <x:v>0</x:v>
      </x:c>
      <x:c r="M35" s="275">
        <x:f>'MC2026(RS)'!M35*KRWRSD24</x:f>
        <x:v>0</x:v>
      </x:c>
      <x:c r="N35" s="275">
        <x:f>'MC2026(RS)'!N35*KRWRSD24</x:f>
        <x:v>0</x:v>
      </x:c>
      <x:c r="O35" s="275">
        <x:f>'MC2026(RS)'!O35*KRWRSD24</x:f>
        <x:v>0</x:v>
      </x:c>
      <x:c r="P35" s="275">
        <x:f>'MC2026(RS)'!P35*KRWRSD24</x:f>
        <x:v>0</x:v>
      </x:c>
      <x:c r="Q35" s="275">
        <x:f>'MC2026(RS)'!Q35*KRWRSD24</x:f>
        <x:v>0</x:v>
      </x:c>
      <x:c r="R35" s="275">
        <x:f>'MC2026(RS)'!R35*KRWRSD24</x:f>
        <x:v>0</x:v>
      </x:c>
      <x:c r="S35" s="275">
        <x:f>'MC2026(RS)'!S35*KRWRSD24</x:f>
        <x:v>0</x:v>
      </x:c>
      <x:c r="T35" s="261"/>
      <x:c r="U35" s="261"/>
      <x:c r="V35" s="275">
        <x:f>'MC2026(RS)'!V35*KRWRSD25</x:f>
        <x:v>0</x:v>
      </x:c>
      <x:c r="W35" s="275">
        <x:f>'MC2026(RS)'!W35*KRWRSD25</x:f>
        <x:v>0</x:v>
      </x:c>
      <x:c r="X35" s="275">
        <x:f>'MC2026(RS)'!X35*KRWRSD25</x:f>
        <x:v>0</x:v>
      </x:c>
      <x:c r="Y35" s="275">
        <x:f>'MC2026(RS)'!Y35*KRWRSD25</x:f>
        <x:v>0</x:v>
      </x:c>
      <x:c r="Z35" s="275">
        <x:f>'MC2026(RS)'!Z35*KRWRSD25</x:f>
        <x:v>0</x:v>
      </x:c>
      <x:c r="AA35" s="275">
        <x:f>'MC2026(RS)'!AA35*KRWRSD25</x:f>
        <x:v>0</x:v>
      </x:c>
      <x:c r="AB35" s="275">
        <x:f>'MC2026(RS)'!AB35*KRWRSD25</x:f>
        <x:v>0</x:v>
      </x:c>
      <x:c r="AC35" s="275">
        <x:f>'MC2026(RS)'!AC35*KRWRSD25</x:f>
        <x:v>0</x:v>
      </x:c>
      <x:c r="AD35" s="275">
        <x:f>'MC2026(RS)'!AD35*KRWRSD25</x:f>
        <x:v>0</x:v>
      </x:c>
      <x:c r="AE35" s="275">
        <x:f>'MC2026(RS)'!AE35*KRWRSD25</x:f>
        <x:v>0</x:v>
      </x:c>
      <x:c r="AF35" s="275">
        <x:f>'MC2026(RS)'!AF35*KRWRSD25</x:f>
        <x:v>0</x:v>
      </x:c>
      <x:c r="AG35" s="275">
        <x:f>'MC2026(RS)'!AG35*KRWRSD25</x:f>
        <x:v>0</x:v>
      </x:c>
      <x:c r="AH35" s="275">
        <x:f>'MC2026(RS)'!AH35*KRWRSD25</x:f>
        <x:v>0</x:v>
      </x:c>
      <x:c r="AK35" s="1909" t="s">
        <x:v>2603</x:v>
      </x:c>
      <x:c r="AL35" s="20" t="s">
        <x:v>2598</x:v>
      </x:c>
    </x:row>
    <x:row r="36" spans="1:38">
      <x:c r="A36" s="29" t="s">
        <x:v>354</x:v>
      </x:c>
      <x:c r="B36" s="29" t="s">
        <x:v>355</x:v>
      </x:c>
      <x:c r="C36" s="31"/>
      <x:c r="D36" s="7"/>
      <x:c r="E36" s="7"/>
      <x:c r="F36" s="7"/>
      <x:c r="G36" s="278">
        <x:f>'MC2026(RS)'!G36*KRWRSD24</x:f>
        <x:v>33806829140.920288</x:v>
      </x:c>
      <x:c r="H36" s="278">
        <x:f>'MC2026(RS)'!H36*KRWRSD24</x:f>
        <x:v>2870466069.8573022</x:v>
      </x:c>
      <x:c r="I36" s="278">
        <x:f>'MC2026(RS)'!I36*KRWRSD24</x:f>
        <x:v>2833524555.0946026</x:v>
      </x:c>
      <x:c r="J36" s="278">
        <x:f>'MC2026(RS)'!J36*KRWRSD24</x:f>
        <x:v>2830581338.2642598</x:v>
      </x:c>
      <x:c r="K36" s="278">
        <x:f>'MC2026(RS)'!K36*KRWRSD24</x:f>
        <x:v>2758845683.9821286</x:v>
      </x:c>
      <x:c r="L36" s="278">
        <x:f>'MC2026(RS)'!L36*KRWRSD24</x:f>
        <x:v>2754068607.6832027</x:v>
      </x:c>
      <x:c r="M36" s="278">
        <x:f>'MC2026(RS)'!M36*KRWRSD24</x:f>
        <x:v>2711552321.7469687</x:v>
      </x:c>
      <x:c r="N36" s="278">
        <x:f>'MC2026(RS)'!N36*KRWRSD24</x:f>
        <x:v>2329136263.762795</x:v>
      </x:c>
      <x:c r="O36" s="278">
        <x:f>'MC2026(RS)'!O36*KRWRSD24</x:f>
        <x:v>2956536510.0122714</x:v>
      </x:c>
      <x:c r="P36" s="278">
        <x:f>'MC2026(RS)'!P36*KRWRSD24</x:f>
        <x:v>2528203239.2786536</x:v>
      </x:c>
      <x:c r="Q36" s="278">
        <x:f>'MC2026(RS)'!Q36*KRWRSD24</x:f>
        <x:v>3192234442.3783503</x:v>
      </x:c>
      <x:c r="R36" s="278">
        <x:f>'MC2026(RS)'!R36*KRWRSD24</x:f>
        <x:v>3021024216.1331043</x:v>
      </x:c>
      <x:c r="S36" s="278">
        <x:f>'MC2026(RS)'!S36*KRWRSD24</x:f>
        <x:v>3020655892.7266464</x:v>
      </x:c>
      <x:c r="T36" s="261"/>
      <x:c r="U36" s="261"/>
      <x:c r="V36" s="278">
        <x:f>'MC2026(RS)'!V36*KRWRSD25</x:f>
        <x:v>53430442845.807358</x:v>
      </x:c>
      <x:c r="W36" s="278">
        <x:f>'MC2026(RS)'!W36*KRWRSD25</x:f>
        <x:v>3973383395.5120111</x:v>
      </x:c>
      <x:c r="X36" s="278">
        <x:f>'MC2026(RS)'!X36*KRWRSD25</x:f>
        <x:v>4300748929.136466</x:v>
      </x:c>
      <x:c r="Y36" s="278">
        <x:f>'MC2026(RS)'!Y36*KRWRSD25</x:f>
        <x:v>4697204027.223341</x:v>
      </x:c>
      <x:c r="Z36" s="278">
        <x:f>'MC2026(RS)'!Z36*KRWRSD25</x:f>
        <x:v>4532094464.6922741</x:v>
      </x:c>
      <x:c r="AA36" s="278">
        <x:f>'MC2026(RS)'!AA36*KRWRSD25</x:f>
        <x:v>4625927590.0699692</x:v>
      </x:c>
      <x:c r="AB36" s="278">
        <x:f>'MC2026(RS)'!AB36*KRWRSD25</x:f>
        <x:v>4763407136.1347141</x:v>
      </x:c>
      <x:c r="AC36" s="278">
        <x:f>'MC2026(RS)'!AC36*KRWRSD25</x:f>
        <x:v>3681201629.4269743</x:v>
      </x:c>
      <x:c r="AD36" s="278">
        <x:f>'MC2026(RS)'!AD36*KRWRSD25</x:f>
        <x:v>3312628123.8721261</x:v>
      </x:c>
      <x:c r="AE36" s="278">
        <x:f>'MC2026(RS)'!AE36*KRWRSD25</x:f>
        <x:v>4446524912.766016</x:v>
      </x:c>
      <x:c r="AF36" s="278">
        <x:f>'MC2026(RS)'!AF36*KRWRSD25</x:f>
        <x:v>4914851335.1613388</x:v>
      </x:c>
      <x:c r="AG36" s="278">
        <x:f>'MC2026(RS)'!AG36*KRWRSD25</x:f>
        <x:v>4870871215.4607611</x:v>
      </x:c>
      <x:c r="AH36" s="278">
        <x:f>'MC2026(RS)'!AH36*KRWRSD25</x:f>
        <x:v>5311600086.3513708</x:v>
      </x:c>
    </x:row>
    <x:row r="37" spans="1:38">
      <x:c r="A37" s="29" t="s">
        <x:v>356</x:v>
      </x:c>
      <x:c r="B37" s="29" t="s">
        <x:v>357</x:v>
      </x:c>
      <x:c r="C37" s="31"/>
      <x:c r="D37" s="7"/>
      <x:c r="E37" s="7"/>
      <x:c r="F37" s="7"/>
      <x:c r="G37" s="278">
        <x:f>'MC2026(RS)'!G37*KRWRSD24</x:f>
        <x:v>205316078.68012121</x:v>
      </x:c>
      <x:c r="H37" s="278">
        <x:f>'MC2026(RS)'!H37*KRWRSD24</x:f>
        <x:v>205316078.68012121</x:v>
      </x:c>
      <x:c r="I37" s="278">
        <x:f>'MC2026(RS)'!I37*KRWRSD24</x:f>
        <x:v>152820058.44680673</x:v>
      </x:c>
      <x:c r="J37" s="278">
        <x:f>'MC2026(RS)'!J37*KRWRSD24</x:f>
        <x:v>171402992.70179072</x:v>
      </x:c>
      <x:c r="K37" s="278">
        <x:f>'MC2026(RS)'!K37*KRWRSD24</x:f>
        <x:v>224907191.00599656</x:v>
      </x:c>
      <x:c r="L37" s="278">
        <x:f>'MC2026(RS)'!L37*KRWRSD24</x:f>
        <x:v>207305686.46540588</x:v>
      </x:c>
      <x:c r="M37" s="278">
        <x:f>'MC2026(RS)'!M37*KRWRSD24</x:f>
        <x:v>261201704.61937436</x:v>
      </x:c>
      <x:c r="N37" s="278">
        <x:f>'MC2026(RS)'!N37*KRWRSD24</x:f>
        <x:v>202967726.92048365</x:v>
      </x:c>
      <x:c r="O37" s="278">
        <x:f>'MC2026(RS)'!O37*KRWRSD24</x:f>
        <x:v>94321588.509492397</x:v>
      </x:c>
      <x:c r="P37" s="278">
        <x:f>'MC2026(RS)'!P37*KRWRSD24</x:f>
        <x:v>90339884.876187116</x:v>
      </x:c>
      <x:c r="Q37" s="278">
        <x:f>'MC2026(RS)'!Q37*KRWRSD24</x:f>
        <x:v>163837586.98611882</x:v>
      </x:c>
      <x:c r="R37" s="278">
        <x:f>'MC2026(RS)'!R37*KRWRSD24</x:f>
        <x:v>122765494.10548703</x:v>
      </x:c>
      <x:c r="S37" s="278">
        <x:f>'MC2026(RS)'!S37*KRWRSD24</x:f>
        <x:v>0</x:v>
      </x:c>
      <x:c r="T37" s="261"/>
      <x:c r="U37" s="261"/>
      <x:c r="V37" s="278">
        <x:f>'MC2026(RS)'!V37*KRWRSD25</x:f>
        <x:v>0</x:v>
      </x:c>
      <x:c r="W37" s="278">
        <x:f>'MC2026(RS)'!W37*KRWRSD25</x:f>
        <x:v>0</x:v>
      </x:c>
      <x:c r="X37" s="278">
        <x:f>'MC2026(RS)'!X37*KRWRSD25</x:f>
        <x:v>0</x:v>
      </x:c>
      <x:c r="Y37" s="278">
        <x:f>'MC2026(RS)'!Y37*KRWRSD25</x:f>
        <x:v>0</x:v>
      </x:c>
      <x:c r="Z37" s="278">
        <x:f>'MC2026(RS)'!Z37*KRWRSD25</x:f>
        <x:v>0</x:v>
      </x:c>
      <x:c r="AA37" s="278">
        <x:f>'MC2026(RS)'!AA37*KRWRSD25</x:f>
        <x:v>0</x:v>
      </x:c>
      <x:c r="AB37" s="278">
        <x:f>'MC2026(RS)'!AB37*KRWRSD25</x:f>
        <x:v>0</x:v>
      </x:c>
      <x:c r="AC37" s="278">
        <x:f>'MC2026(RS)'!AC37*KRWRSD25</x:f>
        <x:v>0</x:v>
      </x:c>
      <x:c r="AD37" s="278">
        <x:f>'MC2026(RS)'!AD37*KRWRSD25</x:f>
        <x:v>0</x:v>
      </x:c>
      <x:c r="AE37" s="278">
        <x:f>'MC2026(RS)'!AE37*KRWRSD25</x:f>
        <x:v>0</x:v>
      </x:c>
      <x:c r="AF37" s="278">
        <x:f>'MC2026(RS)'!AF37*KRWRSD25</x:f>
        <x:v>0</x:v>
      </x:c>
      <x:c r="AG37" s="278">
        <x:f>'MC2026(RS)'!AG37*KRWRSD25</x:f>
        <x:v>0</x:v>
      </x:c>
      <x:c r="AH37" s="278">
        <x:f>'MC2026(RS)'!AH37*KRWRSD25</x:f>
        <x:v>0</x:v>
      </x:c>
    </x:row>
    <x:row r="38" spans="1:38">
      <x:c r="A38" s="29" t="s">
        <x:v>358</x:v>
      </x:c>
      <x:c r="B38" s="29" t="s">
        <x:v>359</x:v>
      </x:c>
      <x:c r="C38" s="31"/>
      <x:c r="D38" s="7"/>
      <x:c r="E38" s="7"/>
      <x:c r="F38" s="7"/>
      <x:c r="G38" s="278">
        <x:f>'MC2026(RS)'!G38*KRWRSD24</x:f>
        <x:v>174197439.17902768</x:v>
      </x:c>
      <x:c r="H38" s="278">
        <x:f>'MC2026(RS)'!H38*KRWRSD24</x:f>
        <x:v>152820058.44680673</x:v>
      </x:c>
      <x:c r="I38" s="278">
        <x:f>'MC2026(RS)'!I38*KRWRSD24</x:f>
        <x:v>171402992.70179072</x:v>
      </x:c>
      <x:c r="J38" s="278">
        <x:f>'MC2026(RS)'!J38*KRWRSD24</x:f>
        <x:v>224907191.00599656</x:v>
      </x:c>
      <x:c r="K38" s="278">
        <x:f>'MC2026(RS)'!K38*KRWRSD24</x:f>
        <x:v>207305686.46540588</x:v>
      </x:c>
      <x:c r="L38" s="278">
        <x:f>'MC2026(RS)'!L38*KRWRSD24</x:f>
        <x:v>261201704.61937436</x:v>
      </x:c>
      <x:c r="M38" s="278">
        <x:f>'MC2026(RS)'!M38*KRWRSD24</x:f>
        <x:v>202967726.92048365</x:v>
      </x:c>
      <x:c r="N38" s="278">
        <x:f>'MC2026(RS)'!N38*KRWRSD24</x:f>
        <x:v>94321588.509492397</x:v>
      </x:c>
      <x:c r="O38" s="278">
        <x:f>'MC2026(RS)'!O38*KRWRSD24</x:f>
        <x:v>90339884.876187116</x:v>
      </x:c>
      <x:c r="P38" s="278">
        <x:f>'MC2026(RS)'!P38*KRWRSD24</x:f>
        <x:v>163837586.98611882</x:v>
      </x:c>
      <x:c r="Q38" s="278">
        <x:f>'MC2026(RS)'!Q38*KRWRSD24</x:f>
        <x:v>122765494.10548703</x:v>
      </x:c>
      <x:c r="R38" s="278">
        <x:f>'MC2026(RS)'!R38*KRWRSD24</x:f>
        <x:v>174197439.17902768</x:v>
      </x:c>
      <x:c r="S38" s="278">
        <x:f>'MC2026(RS)'!S38*KRWRSD24</x:f>
        <x:v>0</x:v>
      </x:c>
      <x:c r="T38" s="261"/>
      <x:c r="U38" s="261"/>
      <x:c r="V38" s="278">
        <x:f>'MC2026(RS)'!V38*KRWRSD25</x:f>
        <x:v>0</x:v>
      </x:c>
      <x:c r="W38" s="278">
        <x:f>'MC2026(RS)'!W38*KRWRSD25</x:f>
        <x:v>0</x:v>
      </x:c>
      <x:c r="X38" s="278">
        <x:f>'MC2026(RS)'!X38*KRWRSD25</x:f>
        <x:v>0</x:v>
      </x:c>
      <x:c r="Y38" s="278">
        <x:f>'MC2026(RS)'!Y38*KRWRSD25</x:f>
        <x:v>0</x:v>
      </x:c>
      <x:c r="Z38" s="278">
        <x:f>'MC2026(RS)'!Z38*KRWRSD25</x:f>
        <x:v>0</x:v>
      </x:c>
      <x:c r="AA38" s="278">
        <x:f>'MC2026(RS)'!AA38*KRWRSD25</x:f>
        <x:v>0</x:v>
      </x:c>
      <x:c r="AB38" s="278">
        <x:f>'MC2026(RS)'!AB38*KRWRSD25</x:f>
        <x:v>0</x:v>
      </x:c>
      <x:c r="AC38" s="278">
        <x:f>'MC2026(RS)'!AC38*KRWRSD25</x:f>
        <x:v>0</x:v>
      </x:c>
      <x:c r="AD38" s="278">
        <x:f>'MC2026(RS)'!AD38*KRWRSD25</x:f>
        <x:v>0</x:v>
      </x:c>
      <x:c r="AE38" s="278">
        <x:f>'MC2026(RS)'!AE38*KRWRSD25</x:f>
        <x:v>0</x:v>
      </x:c>
      <x:c r="AF38" s="278">
        <x:f>'MC2026(RS)'!AF38*KRWRSD25</x:f>
        <x:v>0</x:v>
      </x:c>
      <x:c r="AG38" s="278">
        <x:f>'MC2026(RS)'!AG38*KRWRSD25</x:f>
        <x:v>0</x:v>
      </x:c>
      <x:c r="AH38" s="278">
        <x:f>'MC2026(RS)'!AH38*KRWRSD25</x:f>
        <x:v>0</x:v>
      </x:c>
    </x:row>
    <x:row r="39" spans="1:38">
      <x:c r="A39" s="44" t="s">
        <x:v>360</x:v>
      </x:c>
      <x:c r="B39" s="44" t="s">
        <x:v>361</x:v>
      </x:c>
      <x:c r="G39" s="275">
        <x:f>'MC2026(RS)'!G39*KRWRSD24</x:f>
        <x:v>0</x:v>
      </x:c>
      <x:c r="H39" s="275">
        <x:f>'MC2026(RS)'!H39*KRWRSD24</x:f>
        <x:v>0</x:v>
      </x:c>
      <x:c r="I39" s="275">
        <x:f>'MC2026(RS)'!I39*KRWRSD24</x:f>
        <x:v>0</x:v>
      </x:c>
      <x:c r="J39" s="275">
        <x:f>'MC2026(RS)'!J39*KRWRSD24</x:f>
        <x:v>0</x:v>
      </x:c>
      <x:c r="K39" s="275">
        <x:f>'MC2026(RS)'!K39*KRWRSD24</x:f>
        <x:v>0</x:v>
      </x:c>
      <x:c r="L39" s="275">
        <x:f>'MC2026(RS)'!L39*KRWRSD24</x:f>
        <x:v>0</x:v>
      </x:c>
      <x:c r="M39" s="275">
        <x:f>'MC2026(RS)'!M39*KRWRSD24</x:f>
        <x:v>0</x:v>
      </x:c>
      <x:c r="N39" s="275">
        <x:f>'MC2026(RS)'!N39*KRWRSD24</x:f>
        <x:v>0</x:v>
      </x:c>
      <x:c r="O39" s="275">
        <x:f>'MC2026(RS)'!O39*KRWRSD24</x:f>
        <x:v>0</x:v>
      </x:c>
      <x:c r="P39" s="275">
        <x:f>'MC2026(RS)'!P39*KRWRSD24</x:f>
        <x:v>0</x:v>
      </x:c>
      <x:c r="Q39" s="275">
        <x:f>'MC2026(RS)'!Q39*KRWRSD24</x:f>
        <x:v>0</x:v>
      </x:c>
      <x:c r="R39" s="275">
        <x:f>'MC2026(RS)'!R39*KRWRSD24</x:f>
        <x:v>0</x:v>
      </x:c>
      <x:c r="S39" s="275">
        <x:f>'MC2026(RS)'!S39*KRWRSD24</x:f>
        <x:v>0</x:v>
      </x:c>
      <x:c r="T39" s="261"/>
      <x:c r="U39" s="261"/>
      <x:c r="V39" s="275">
        <x:f>'MC2026(RS)'!V39*KRWRSD25</x:f>
        <x:v>0</x:v>
      </x:c>
      <x:c r="W39" s="275">
        <x:f>'MC2026(RS)'!W39*KRWRSD25</x:f>
        <x:v>0</x:v>
      </x:c>
      <x:c r="X39" s="275">
        <x:f>'MC2026(RS)'!X39*KRWRSD25</x:f>
        <x:v>0</x:v>
      </x:c>
      <x:c r="Y39" s="275">
        <x:f>'MC2026(RS)'!Y39*KRWRSD25</x:f>
        <x:v>0</x:v>
      </x:c>
      <x:c r="Z39" s="275">
        <x:f>'MC2026(RS)'!Z39*KRWRSD25</x:f>
        <x:v>0</x:v>
      </x:c>
      <x:c r="AA39" s="275">
        <x:f>'MC2026(RS)'!AA39*KRWRSD25</x:f>
        <x:v>0</x:v>
      </x:c>
      <x:c r="AB39" s="275">
        <x:f>'MC2026(RS)'!AB39*KRWRSD25</x:f>
        <x:v>0</x:v>
      </x:c>
      <x:c r="AC39" s="275">
        <x:f>'MC2026(RS)'!AC39*KRWRSD25</x:f>
        <x:v>0</x:v>
      </x:c>
      <x:c r="AD39" s="275">
        <x:f>'MC2026(RS)'!AD39*KRWRSD25</x:f>
        <x:v>0</x:v>
      </x:c>
      <x:c r="AE39" s="275">
        <x:f>'MC2026(RS)'!AE39*KRWRSD25</x:f>
        <x:v>0</x:v>
      </x:c>
      <x:c r="AF39" s="275">
        <x:f>'MC2026(RS)'!AF39*KRWRSD25</x:f>
        <x:v>0</x:v>
      </x:c>
      <x:c r="AG39" s="275">
        <x:f>'MC2026(RS)'!AG39*KRWRSD25</x:f>
        <x:v>0</x:v>
      </x:c>
      <x:c r="AH39" s="275">
        <x:f>'MC2026(RS)'!AH39*KRWRSD25</x:f>
        <x:v>0</x:v>
      </x:c>
    </x:row>
    <x:row r="40" spans="1:38">
      <x:c r="A40" s="44" t="s">
        <x:v>362</x:v>
      </x:c>
      <x:c r="B40" s="44" t="s">
        <x:v>363</x:v>
      </x:c>
      <x:c r="G40" s="275">
        <x:f>'MC2026(RS)'!G40*KRWRSD24</x:f>
        <x:v>0</x:v>
      </x:c>
      <x:c r="H40" s="275">
        <x:f>'MC2026(RS)'!H40*KRWRSD24</x:f>
        <x:v>0</x:v>
      </x:c>
      <x:c r="I40" s="275">
        <x:f>'MC2026(RS)'!I40*KRWRSD24</x:f>
        <x:v>0</x:v>
      </x:c>
      <x:c r="J40" s="275">
        <x:f>'MC2026(RS)'!J40*KRWRSD24</x:f>
        <x:v>0</x:v>
      </x:c>
      <x:c r="K40" s="275">
        <x:f>'MC2026(RS)'!K40*KRWRSD24</x:f>
        <x:v>0</x:v>
      </x:c>
      <x:c r="L40" s="275">
        <x:f>'MC2026(RS)'!L40*KRWRSD24</x:f>
        <x:v>0</x:v>
      </x:c>
      <x:c r="M40" s="275">
        <x:f>'MC2026(RS)'!M40*KRWRSD24</x:f>
        <x:v>0</x:v>
      </x:c>
      <x:c r="N40" s="275">
        <x:f>'MC2026(RS)'!N40*KRWRSD24</x:f>
        <x:v>0</x:v>
      </x:c>
      <x:c r="O40" s="275">
        <x:f>'MC2026(RS)'!O40*KRWRSD24</x:f>
        <x:v>0</x:v>
      </x:c>
      <x:c r="P40" s="275">
        <x:f>'MC2026(RS)'!P40*KRWRSD24</x:f>
        <x:v>0</x:v>
      </x:c>
      <x:c r="Q40" s="275">
        <x:f>'MC2026(RS)'!Q40*KRWRSD24</x:f>
        <x:v>0</x:v>
      </x:c>
      <x:c r="R40" s="275">
        <x:f>'MC2026(RS)'!R40*KRWRSD24</x:f>
        <x:v>0</x:v>
      </x:c>
      <x:c r="S40" s="275">
        <x:f>'MC2026(RS)'!S40*KRWRSD24</x:f>
        <x:v>0</x:v>
      </x:c>
      <x:c r="T40" s="261"/>
      <x:c r="U40" s="261"/>
      <x:c r="V40" s="275">
        <x:f>'MC2026(RS)'!V40*KRWRSD25</x:f>
        <x:v>0</x:v>
      </x:c>
      <x:c r="W40" s="275">
        <x:f>'MC2026(RS)'!W40*KRWRSD25</x:f>
        <x:v>0</x:v>
      </x:c>
      <x:c r="X40" s="275">
        <x:f>'MC2026(RS)'!X40*KRWRSD25</x:f>
        <x:v>0</x:v>
      </x:c>
      <x:c r="Y40" s="275">
        <x:f>'MC2026(RS)'!Y40*KRWRSD25</x:f>
        <x:v>0</x:v>
      </x:c>
      <x:c r="Z40" s="275">
        <x:f>'MC2026(RS)'!Z40*KRWRSD25</x:f>
        <x:v>0</x:v>
      </x:c>
      <x:c r="AA40" s="275">
        <x:f>'MC2026(RS)'!AA40*KRWRSD25</x:f>
        <x:v>0</x:v>
      </x:c>
      <x:c r="AB40" s="275">
        <x:f>'MC2026(RS)'!AB40*KRWRSD25</x:f>
        <x:v>0</x:v>
      </x:c>
      <x:c r="AC40" s="275">
        <x:f>'MC2026(RS)'!AC40*KRWRSD25</x:f>
        <x:v>0</x:v>
      </x:c>
      <x:c r="AD40" s="275">
        <x:f>'MC2026(RS)'!AD40*KRWRSD25</x:f>
        <x:v>0</x:v>
      </x:c>
      <x:c r="AE40" s="275">
        <x:f>'MC2026(RS)'!AE40*KRWRSD25</x:f>
        <x:v>0</x:v>
      </x:c>
      <x:c r="AF40" s="275">
        <x:f>'MC2026(RS)'!AF40*KRWRSD25</x:f>
        <x:v>0</x:v>
      </x:c>
      <x:c r="AG40" s="275">
        <x:f>'MC2026(RS)'!AG40*KRWRSD25</x:f>
        <x:v>0</x:v>
      </x:c>
      <x:c r="AH40" s="275">
        <x:f>'MC2026(RS)'!AH40*KRWRSD25</x:f>
        <x:v>0</x:v>
      </x:c>
    </x:row>
    <x:row r="41" spans="1:38">
      <x:c r="A41" s="29" t="s">
        <x:v>364</x:v>
      </x:c>
      <x:c r="B41" s="29" t="s">
        <x:v>365</x:v>
      </x:c>
      <x:c r="C41" s="31"/>
      <x:c r="D41" s="7"/>
      <x:c r="E41" s="7"/>
      <x:c r="F41" s="7"/>
      <x:c r="G41" s="278">
        <x:f>'MC2026(RS)'!G41*KRWRSD24</x:f>
        <x:v>33837947780.421383</x:v>
      </x:c>
      <x:c r="H41" s="278">
        <x:f>'MC2026(RS)'!H41*KRWRSD24</x:f>
        <x:v>2922962090.0906167</x:v>
      </x:c>
      <x:c r="I41" s="278">
        <x:f>'MC2026(RS)'!I41*KRWRSD24</x:f>
        <x:v>2814941620.8396187</x:v>
      </x:c>
      <x:c r="J41" s="278">
        <x:f>'MC2026(RS)'!J41*KRWRSD24</x:f>
        <x:v>2777077139.9600539</x:v>
      </x:c>
      <x:c r="K41" s="278">
        <x:f>'MC2026(RS)'!K41*KRWRSD24</x:f>
        <x:v>2776447188.5227194</x:v>
      </x:c>
      <x:c r="L41" s="278">
        <x:f>'MC2026(RS)'!L41*KRWRSD24</x:f>
        <x:v>2700172589.5292339</x:v>
      </x:c>
      <x:c r="M41" s="278">
        <x:f>'MC2026(RS)'!M41*KRWRSD24</x:f>
        <x:v>2769786299.4458599</x:v>
      </x:c>
      <x:c r="N41" s="278">
        <x:f>'MC2026(RS)'!N41*KRWRSD24</x:f>
        <x:v>2437782402.1737866</x:v>
      </x:c>
      <x:c r="O41" s="278">
        <x:f>'MC2026(RS)'!O41*KRWRSD24</x:f>
        <x:v>2960518213.6455765</x:v>
      </x:c>
      <x:c r="P41" s="278">
        <x:f>'MC2026(RS)'!P41*KRWRSD24</x:f>
        <x:v>2454705537.1687217</x:v>
      </x:c>
      <x:c r="Q41" s="278">
        <x:f>'MC2026(RS)'!Q41*KRWRSD24</x:f>
        <x:v>3233306535.2589822</x:v>
      </x:c>
      <x:c r="R41" s="278">
        <x:f>'MC2026(RS)'!R41*KRWRSD24</x:f>
        <x:v>2969592271.0595632</x:v>
      </x:c>
      <x:c r="S41" s="278">
        <x:f>'MC2026(RS)'!S41*KRWRSD24</x:f>
        <x:v>3020655892.7266464</x:v>
      </x:c>
      <x:c r="T41" s="261"/>
      <x:c r="U41" s="261"/>
      <x:c r="V41" s="278">
        <x:f>'MC2026(RS)'!V41*KRWRSD25</x:f>
        <x:v>53430442845.807358</x:v>
      </x:c>
      <x:c r="W41" s="278">
        <x:f>'MC2026(RS)'!W41*KRWRSD25</x:f>
        <x:v>3973383395.5120111</x:v>
      </x:c>
      <x:c r="X41" s="278">
        <x:f>'MC2026(RS)'!X41*KRWRSD25</x:f>
        <x:v>4300748929.136466</x:v>
      </x:c>
      <x:c r="Y41" s="278">
        <x:f>'MC2026(RS)'!Y41*KRWRSD25</x:f>
        <x:v>4697204027.223341</x:v>
      </x:c>
      <x:c r="Z41" s="278">
        <x:f>'MC2026(RS)'!Z41*KRWRSD25</x:f>
        <x:v>4532094464.6922741</x:v>
      </x:c>
      <x:c r="AA41" s="278">
        <x:f>'MC2026(RS)'!AA41*KRWRSD25</x:f>
        <x:v>4625927590.0699692</x:v>
      </x:c>
      <x:c r="AB41" s="278">
        <x:f>'MC2026(RS)'!AB41*KRWRSD25</x:f>
        <x:v>4763407136.1347141</x:v>
      </x:c>
      <x:c r="AC41" s="278">
        <x:f>'MC2026(RS)'!AC41*KRWRSD25</x:f>
        <x:v>3681201629.4269743</x:v>
      </x:c>
      <x:c r="AD41" s="278">
        <x:f>'MC2026(RS)'!AD41*KRWRSD25</x:f>
        <x:v>3312628123.8721261</x:v>
      </x:c>
      <x:c r="AE41" s="278">
        <x:f>'MC2026(RS)'!AE41*KRWRSD25</x:f>
        <x:v>4446524912.766016</x:v>
      </x:c>
      <x:c r="AF41" s="278">
        <x:f>'MC2026(RS)'!AF41*KRWRSD25</x:f>
        <x:v>4914851335.1613388</x:v>
      </x:c>
      <x:c r="AG41" s="278">
        <x:f>'MC2026(RS)'!AG41*KRWRSD25</x:f>
        <x:v>4870871215.4607611</x:v>
      </x:c>
      <x:c r="AH41" s="278">
        <x:f>'MC2026(RS)'!AH41*KRWRSD25</x:f>
        <x:v>5311600086.3513708</x:v>
      </x:c>
    </x:row>
  </x:sheetData>
  <x:phoneticPr fontId="9" type="noConversion"/>
  <x:pageMargins left="0.7" right="0.7" top="0.75" bottom="0.75" header="0.3" footer="0.3"/>
  <x:legacyDrawing r:id="rId1"/>
</x:worksheet>
</file>

<file path=xl/worksheets/sheet10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20E0B6D-A181-4686-BDE6-2E06B146362F}" mc:Ignorable="x14ac xr xr2 xr3">
  <x:sheetPr>
    <x:outlinePr summaryBelow="0" summaryRight="0"/>
  </x:sheetPr>
  <x:dimension ref="A1:AO41"/>
  <x:sheetViews>
    <x:sheetView topLeftCell="AB13" workbookViewId="0">
      <x:selection activeCell="AO16" sqref="AO16"/>
    </x:sheetView>
  </x:sheetViews>
  <x:sheetFormatPr defaultColWidth="13.296875" defaultRowHeight="17.399999999999999" outlineLevelCol="1"/>
  <x:cols>
    <x:col min="1" max="1" width="13.296875" style="20"/>
    <x:col min="2" max="2" width="13.296875" style="20" customWidth="1"/>
    <x:col min="3" max="6" width="13.296875" style="21" customWidth="1"/>
    <x:col min="7" max="7" width="14.19921875" style="21" customWidth="1" collapsed="1"/>
    <x:col min="8" max="8" width="12.796875" style="21" hidden="1" customWidth="1" outlineLevel="1"/>
    <x:col min="9" max="19" width="12.59765625" style="21" hidden="1" customWidth="1" outlineLevel="1"/>
    <x:col min="20" max="20" width="1.8984375" customWidth="1"/>
    <x:col min="21" max="21" width="8.69921875" customWidth="1"/>
    <x:col min="22" max="22" width="15.796875" customWidth="1"/>
  </x:cols>
  <x:sheetData>
    <x:row r="1" spans="1:41" ht="24">
      <x:c r="A1" s="22" t="s">
        <x:v>391</x:v>
      </x:c>
    </x:row>
    <x:row r="2" spans="1:41">
      <x:c r="A2" s="20" t="s">
        <x:v>250</x:v>
      </x:c>
      <x:c r="B2" s="24"/>
    </x:row>
    <x:row r="3" spans="1:41" s="1" customFormat="1">
      <x:c r="A3" s="7"/>
      <x:c r="B3" s="7"/>
      <x:c r="C3" s="7"/>
      <x:c r="D3" s="7"/>
      <x:c r="E3" s="7"/>
      <x:c r="F3" s="7"/>
      <x:c r="G3" s="7"/>
      <x:c r="H3" s="78" t="s">
        <x:v>1550</x:v>
      </x:c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V3" s="7"/>
      <x:c r="W3" s="78" t="s">
        <x:v>1551</x:v>
      </x:c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11"/>
      <x:c r="AJ3" s="11"/>
      <x:c r="AK3" s="11"/>
    </x:row>
    <x:row r="4" spans="1:41" s="1" customFormat="1">
      <x:c r="A4" s="7"/>
      <x:c r="B4" s="7"/>
      <x:c r="C4" s="7"/>
      <x:c r="D4" s="7"/>
      <x:c r="E4" s="7"/>
      <x:c r="F4" s="7"/>
      <x:c r="G4" s="7"/>
      <x:c r="H4" s="7" t="s">
        <x:v>844</x:v>
      </x:c>
      <x:c r="I4" s="7" t="s">
        <x:v>844</x:v>
      </x:c>
      <x:c r="J4" s="7" t="s">
        <x:v>844</x:v>
      </x:c>
      <x:c r="K4" s="7" t="s">
        <x:v>844</x:v>
      </x:c>
      <x:c r="L4" s="7" t="s">
        <x:v>844</x:v>
      </x:c>
      <x:c r="M4" s="7" t="s">
        <x:v>844</x:v>
      </x:c>
      <x:c r="N4" s="7" t="s">
        <x:v>844</x:v>
      </x:c>
      <x:c r="O4" s="7" t="s">
        <x:v>844</x:v>
      </x:c>
      <x:c r="P4" s="7" t="s">
        <x:v>844</x:v>
      </x:c>
      <x:c r="Q4" s="7" t="s">
        <x:v>844</x:v>
      </x:c>
      <x:c r="R4" s="7" t="s">
        <x:v>844</x:v>
      </x:c>
      <x:c r="S4" s="7" t="s">
        <x:v>844</x:v>
      </x:c>
      <x:c r="V4" s="7"/>
      <x:c r="W4" s="7" t="s">
        <x:v>1542</x:v>
      </x:c>
      <x:c r="X4" s="7" t="s">
        <x:v>1542</x:v>
      </x:c>
      <x:c r="Y4" s="7" t="s">
        <x:v>1542</x:v>
      </x:c>
      <x:c r="Z4" s="7" t="s">
        <x:v>1542</x:v>
      </x:c>
      <x:c r="AA4" s="7" t="s">
        <x:v>1542</x:v>
      </x:c>
      <x:c r="AB4" s="7" t="s">
        <x:v>1542</x:v>
      </x:c>
      <x:c r="AC4" s="7" t="s">
        <x:v>1542</x:v>
      </x:c>
      <x:c r="AD4" s="7" t="s">
        <x:v>1542</x:v>
      </x:c>
      <x:c r="AE4" s="7" t="s">
        <x:v>1542</x:v>
      </x:c>
      <x:c r="AF4" s="7" t="s">
        <x:v>1542</x:v>
      </x:c>
      <x:c r="AG4" s="7" t="s">
        <x:v>1542</x:v>
      </x:c>
      <x:c r="AH4" s="7" t="s">
        <x:v>1542</x:v>
      </x:c>
      <x:c r="AI4" s="11" t="s">
        <x:v>803</x:v>
      </x:c>
      <x:c r="AJ4" s="11" t="s">
        <x:v>794</x:v>
      </x:c>
      <x:c r="AK4" s="11" t="s">
        <x:v>398</x:v>
      </x:c>
    </x:row>
    <x:row r="5" spans="1:41">
      <x:c r="A5" s="26" t="s">
        <x:v>53</x:v>
      </x:c>
      <x:c r="B5" s="64" t="s">
        <x:v>294</x:v>
      </x:c>
      <x:c r="C5" s="28"/>
      <x:c r="D5" s="7"/>
      <x:c r="E5" s="7"/>
      <x:c r="F5" s="7"/>
      <x:c r="G5" s="28" t="s">
        <x:v>844</x:v>
      </x:c>
      <x:c r="H5" s="28">
        <x:v>1</x:v>
      </x:c>
      <x:c r="I5" s="28">
        <x:v>2</x:v>
      </x:c>
      <x:c r="J5" s="28">
        <x:v>3</x:v>
      </x:c>
      <x:c r="K5" s="28">
        <x:v>4</x:v>
      </x:c>
      <x:c r="L5" s="28">
        <x:v>5</x:v>
      </x:c>
      <x:c r="M5" s="28">
        <x:v>6</x:v>
      </x:c>
      <x:c r="N5" s="28">
        <x:v>7</x:v>
      </x:c>
      <x:c r="O5" s="28">
        <x:v>8</x:v>
      </x:c>
      <x:c r="P5" s="28">
        <x:v>9</x:v>
      </x:c>
      <x:c r="Q5" s="28">
        <x:v>10</x:v>
      </x:c>
      <x:c r="R5" s="28">
        <x:v>11</x:v>
      </x:c>
      <x:c r="S5" s="28">
        <x:v>12</x:v>
      </x:c>
      <x:c r="U5" s="248"/>
      <x:c r="V5" s="28" t="s">
        <x:v>1542</x:v>
      </x:c>
      <x:c r="W5" s="28">
        <x:v>1</x:v>
      </x:c>
      <x:c r="X5" s="28">
        <x:v>2</x:v>
      </x:c>
      <x:c r="Y5" s="28">
        <x:v>3</x:v>
      </x:c>
      <x:c r="Z5" s="28">
        <x:v>4</x:v>
      </x:c>
      <x:c r="AA5" s="28">
        <x:v>5</x:v>
      </x:c>
      <x:c r="AB5" s="28">
        <x:v>6</x:v>
      </x:c>
      <x:c r="AC5" s="28">
        <x:v>7</x:v>
      </x:c>
      <x:c r="AD5" s="28">
        <x:v>8</x:v>
      </x:c>
      <x:c r="AE5" s="28">
        <x:v>9</x:v>
      </x:c>
      <x:c r="AF5" s="28">
        <x:v>10</x:v>
      </x:c>
      <x:c r="AG5" s="28">
        <x:v>11</x:v>
      </x:c>
      <x:c r="AH5" s="28">
        <x:v>12</x:v>
      </x:c>
    </x:row>
    <x:row r="6" spans="1:41">
      <x:c r="A6" s="29" t="s">
        <x:v>295</x:v>
      </x:c>
      <x:c r="B6" s="29" t="s">
        <x:v>296</x:v>
      </x:c>
      <x:c r="C6" s="31"/>
      <x:c r="D6" s="7"/>
      <x:c r="E6" s="7"/>
      <x:c r="F6" s="248">
        <x:f>G6/($G$6+$G$12+$G$15)</x:f>
        <x:v>0.51097192450122941</x:v>
      </x:c>
      <x:c r="G6" s="31">
        <x:f>SUM(H6:S6)</x:f>
        <x:v>1381947243.7936227</x:v>
      </x:c>
      <x:c r="H6" s="31">
        <x:v>118003166.48858422</x:v>
      </x:c>
      <x:c r="I6" s="31">
        <x:v>124659269.10026819</x:v>
      </x:c>
      <x:c r="J6" s="31">
        <x:v>122106711.65844077</x:v>
      </x:c>
      <x:c r="K6" s="31">
        <x:v>119942999.1085704</x:v>
      </x:c>
      <x:c r="L6" s="31">
        <x:f t="shared" ref="L6:S6" si="0">+L7+L8+L9-L10-L11</x:f>
        <x:v>119905188.99465615</x:v>
      </x:c>
      <x:c r="M6" s="31">
        <x:f t="shared" si="0"/>
        <x:v>109956696.38975751</x:v>
      </x:c>
      <x:c r="N6" s="31">
        <x:f t="shared" si="0"/>
        <x:v>81328650.451023579</x:v>
      </x:c>
      <x:c r="O6" s="31">
        <x:f t="shared" si="0"/>
        <x:v>125060857.75098157</x:v>
      </x:c>
      <x:c r="P6" s="31">
        <x:f t="shared" si="0"/>
        <x:v>86122085.762292325</x:v>
      </x:c>
      <x:c r="Q6" s="31">
        <x:f t="shared" si="0"/>
        <x:v>130507328.42026782</x:v>
      </x:c>
      <x:c r="R6" s="31">
        <x:f t="shared" si="0"/>
        <x:v>122177477.77064848</x:v>
      </x:c>
      <x:c r="S6" s="31">
        <x:f t="shared" si="0"/>
        <x:v>122176811.89813185</x:v>
      </x:c>
      <x:c r="U6" s="248">
        <x:f>V6/($V$6+$V$12+$V$15)</x:f>
        <x:v>0.61961516847514986</x:v>
      </x:c>
      <x:c r="V6" s="31">
        <x:f t="shared" ref="V6:V40" si="1">SUM(W6:AH6)</x:f>
        <x:v>2364736631.8290567</x:v>
      </x:c>
      <x:c r="W6" s="31">
        <x:f>RMC!K6+RMC!K36+SUBm!C5</x:f>
        <x:v>156888469.36339468</x:v>
      </x:c>
      <x:c r="X6" s="31">
        <x:f>RMC!L6+RMC!L36+SUBm!D5</x:f>
        <x:v>183076525.78558961</x:v>
      </x:c>
      <x:c r="Y6" s="31">
        <x:f>RMC!M6+RMC!M36+SUBm!E5</x:f>
        <x:v>215036644.90022394</x:v>
      </x:c>
      <x:c r="Z6" s="31">
        <x:f>RMC!N6+RMC!N36+SUBm!F5</x:f>
        <x:v>199901128.76669669</x:v>
      </x:c>
      <x:c r="AA6" s="31">
        <x:f>RMC!O6+RMC!O36+SUBm!G5</x:f>
        <x:v>207362278.31791595</x:v>
      </x:c>
      <x:c r="AB6" s="31">
        <x:f>RMC!P6+RMC!P36+SUBm!H5</x:f>
        <x:v>215979010.97503817</x:v>
      </x:c>
      <x:c r="AC6" s="31">
        <x:f>RMC!Q6+RMC!Q36+SUBm!I5</x:f>
        <x:v>147015461.64409506</x:v>
      </x:c>
      <x:c r="AD6" s="31">
        <x:f>RMC!R6+RMC!R36+SUBm!J5</x:f>
        <x:v>126886094.33468586</x:v>
      </x:c>
      <x:c r="AE6" s="31">
        <x:f>RMC!S6+RMC!S36+SUBm!K5</x:f>
        <x:v>200496933.27716503</x:v>
      </x:c>
      <x:c r="AF6" s="31">
        <x:f>RMC!T6+RMC!T36+SUBm!L5</x:f>
        <x:v>229701300.86886355</x:v>
      </x:c>
      <x:c r="AG6" s="31">
        <x:f>RMC!U6+RMC!U36+SUBm!M5</x:f>
        <x:v>228921905.28910017</x:v>
      </x:c>
      <x:c r="AH6" s="31">
        <x:f>RMC!V6+RMC!V36+SUBm!N5</x:f>
        <x:v>253470878.30628815</x:v>
      </x:c>
      <x:c r="AI6" s="250"/>
      <x:c r="AJ6" s="250">
        <x:f>IFERROR(V6/G6,0)</x:f>
        <x:v>1.7111627397132403</x:v>
      </x:c>
      <x:c r="AK6" s="250" t="s">
        <x:v>807</x:v>
      </x:c>
    </x:row>
    <x:row r="7" spans="1:41">
      <x:c r="A7" s="44" t="s">
        <x:v>297</x:v>
      </x:c>
      <x:c r="B7" s="44" t="s">
        <x:v>298</x:v>
      </x:c>
      <x:c r="C7" s="46"/>
      <x:c r="D7" s="7"/>
      <x:c r="E7" s="7"/>
      <x:c r="F7" s="7"/>
      <x:c r="G7" s="46">
        <x:f>H7</x:f>
        <x:v>335716256.15780455</x:v>
      </x:c>
      <x:c r="H7" s="46">
        <x:v>335716256.15780455</x:v>
      </x:c>
      <x:c r="I7" s="46">
        <x:v>345931589.21922034</x:v>
      </x:c>
      <x:c r="J7" s="46">
        <x:v>353891414.48787737</x:v>
      </x:c>
      <x:c r="K7" s="46">
        <x:v>361633562.65117979</x:v>
      </x:c>
      <x:c r="L7" s="46">
        <x:f>K11</x:f>
        <x:v>351931509.44480538</x:v>
      </x:c>
      <x:c r="M7" s="46">
        <x:v>314144022.66694719</x:v>
      </x:c>
      <x:c r="N7" s="46">
        <x:v>265693616.39565247</x:v>
      </x:c>
      <x:c r="O7" s="46">
        <x:v>253551796.66248149</x:v>
      </x:c>
      <x:c r="P7" s="46">
        <x:v>288269738.11094123</x:v>
      </x:c>
      <x:c r="Q7" s="46">
        <x:f>P11</x:f>
        <x:v>311592491.06603718</x:v>
      </x:c>
      <x:c r="R7" s="46">
        <x:v>327891739.7785089</x:v>
      </x:c>
      <x:c r="S7" s="46">
        <x:f>R7</x:f>
        <x:v>327891739.7785089</x:v>
      </x:c>
      <x:c r="V7" s="46">
        <x:f t="shared" si="1"/>
        <x:v>0</x:v>
      </x:c>
      <x:c r="W7" s="46"/>
      <x:c r="X7" s="46"/>
      <x:c r="Y7" s="46"/>
      <x:c r="Z7" s="46"/>
      <x:c r="AA7" s="46"/>
      <x:c r="AB7" s="46"/>
      <x:c r="AC7" s="46"/>
      <x:c r="AD7" s="46"/>
      <x:c r="AE7" s="46"/>
      <x:c r="AF7" s="46"/>
      <x:c r="AG7" s="46"/>
      <x:c r="AH7" s="46"/>
      <x:c r="AI7" s="250"/>
      <x:c r="AJ7" s="250">
        <x:f>IFERROR(V7/G7,0)</x:f>
        <x:v>0</x:v>
      </x:c>
    </x:row>
    <x:row r="8" spans="1:41">
      <x:c r="A8" s="44" t="s">
        <x:v>299</x:v>
      </x:c>
      <x:c r="B8" s="44" t="s">
        <x:v>300</x:v>
      </x:c>
      <x:c r="G8" s="21">
        <x:f t="shared" ref="G8:G40" si="2">SUM(H8:S8)</x:f>
        <x:v>1540165603.3499284</x:v>
      </x:c>
      <x:c r="H8" s="21">
        <x:v>128218499.55000003</x:v>
      </x:c>
      <x:c r="I8" s="21">
        <x:v>132916477.81999998</x:v>
      </x:c>
      <x:c r="J8" s="21">
        <x:v>129848540.23561621</x:v>
      </x:c>
      <x:c r="K8" s="21">
        <x:v>110271544.04000002</x:v>
      </x:c>
      <x:c r="L8" s="21">
        <x:v>82117696.100000083</x:v>
      </x:c>
      <x:c r="M8" s="21">
        <x:v>61505319.229343891</x:v>
      </x:c>
      <x:c r="N8" s="21">
        <x:v>69186101.510422468</x:v>
      </x:c>
      <x:c r="O8" s="21">
        <x:v>159808416.19454885</x:v>
      </x:c>
      <x:c r="P8" s="21">
        <x:v>109443997.69999957</x:v>
      </x:c>
      <x:c r="Q8" s="21">
        <x:v>146806000.66999805</x:v>
      </x:c>
      <x:c r="R8" s="21">
        <x:v>205021505.14999962</x:v>
      </x:c>
      <x:c r="S8" s="21">
        <x:f>R8</x:f>
        <x:v>205021505.14999962</x:v>
      </x:c>
      <x:c r="V8" s="21">
        <x:f t="shared" si="1"/>
        <x:v>0</x:v>
      </x:c>
      <x:c r="W8" s="21"/>
      <x:c r="X8" s="21"/>
      <x:c r="Y8" s="21"/>
      <x:c r="Z8" s="21"/>
      <x:c r="AA8" s="21"/>
      <x:c r="AB8" s="21"/>
      <x:c r="AC8" s="21"/>
      <x:c r="AD8" s="21"/>
      <x:c r="AE8" s="21"/>
      <x:c r="AF8" s="21"/>
      <x:c r="AG8" s="21"/>
      <x:c r="AH8" s="21"/>
      <x:c r="AI8" s="250"/>
      <x:c r="AJ8" s="250">
        <x:f>V8/G8</x:f>
        <x:v>0</x:v>
      </x:c>
    </x:row>
    <x:row r="9" spans="1:41">
      <x:c r="A9" s="44" t="s">
        <x:v>301</x:v>
      </x:c>
      <x:c r="B9" s="44" t="s">
        <x:v>266</x:v>
      </x:c>
      <x:c r="G9" s="21">
        <x:f t="shared" si="2"/>
        <x:v>0</x:v>
      </x:c>
      <x:c r="H9" s="21">
        <x:v>0</x:v>
      </x:c>
      <x:c r="I9" s="21">
        <x:v>0</x:v>
      </x:c>
      <x:c r="J9" s="21">
        <x:v>0</x:v>
      </x:c>
      <x:c r="K9" s="21">
        <x:v>0</x:v>
      </x:c>
      <x:c r="L9" s="21">
        <x:v>0</x:v>
      </x:c>
      <x:c r="M9" s="21">
        <x:v>0</x:v>
      </x:c>
      <x:c r="N9" s="21">
        <x:v>0</x:v>
      </x:c>
      <x:c r="O9" s="21">
        <x:v>0</x:v>
      </x:c>
      <x:c r="P9" s="21">
        <x:v>0</x:v>
      </x:c>
      <x:c r="Q9" s="21">
        <x:v>0</x:v>
      </x:c>
      <x:c r="R9" s="21">
        <x:v>0</x:v>
      </x:c>
      <x:c r="V9" s="21">
        <x:f t="shared" si="1"/>
        <x:v>0</x:v>
      </x:c>
      <x:c r="W9" s="21"/>
      <x:c r="X9" s="21"/>
      <x:c r="Y9" s="21"/>
      <x:c r="Z9" s="21"/>
      <x:c r="AA9" s="21"/>
      <x:c r="AB9" s="21"/>
      <x:c r="AC9" s="21"/>
      <x:c r="AD9" s="21"/>
      <x:c r="AE9" s="21"/>
      <x:c r="AF9" s="21"/>
      <x:c r="AG9" s="21"/>
      <x:c r="AH9" s="21"/>
    </x:row>
    <x:row r="10" spans="1:41">
      <x:c r="A10" s="44" t="s">
        <x:v>302</x:v>
      </x:c>
      <x:c r="B10" s="44" t="s">
        <x:v>303</x:v>
      </x:c>
      <x:c r="G10" s="21">
        <x:f t="shared" si="2"/>
        <x:v>353489.43186551984</x:v>
      </x:c>
      <x:c r="H10" s="21">
        <x:v>0</x:v>
      </x:c>
      <x:c r="I10" s="21">
        <x:v>297383.4510747639</x:v>
      </x:c>
      <x:c r="J10" s="21">
        <x:v>-319.58612698159413</x:v>
      </x:c>
      <x:c r="K10" s="21">
        <x:v>30598.137804009253</x:v>
      </x:c>
      <x:c r="L10" s="21">
        <x:v>-6.1167978656012565</x:v>
      </x:c>
      <x:c r="M10" s="21">
        <x:v>-970.88911892910255</x:v>
      </x:c>
      <x:c r="N10" s="21">
        <x:v>-729.20743014779873</x:v>
      </x:c>
      <x:c r="O10" s="21">
        <x:v>29616.995107549592</x:v>
      </x:c>
      <x:c r="P10" s="21">
        <x:v>-841.01738872134592</x:v>
      </x:c>
      <x:c r="Q10" s="21">
        <x:v>-576.46274152293336</x:v>
      </x:c>
      <x:c r="R10" s="21">
        <x:v>-665.8725166345248</x:v>
      </x:c>
      <x:c r="V10" s="21">
        <x:f t="shared" si="1"/>
        <x:v>0</x:v>
      </x:c>
      <x:c r="W10" s="21"/>
      <x:c r="X10" s="21"/>
      <x:c r="Y10" s="21"/>
      <x:c r="Z10" s="21"/>
      <x:c r="AA10" s="21"/>
      <x:c r="AB10" s="21"/>
      <x:c r="AC10" s="21"/>
      <x:c r="AD10" s="21"/>
      <x:c r="AE10" s="21"/>
      <x:c r="AF10" s="21"/>
      <x:c r="AG10" s="21"/>
      <x:c r="AH10" s="21"/>
      <x:c r="AI10" s="250"/>
      <x:c r="AJ10" s="250">
        <x:f>V10/G10</x:f>
        <x:v>0</x:v>
      </x:c>
    </x:row>
    <x:row r="11" spans="1:41">
      <x:c r="A11" s="44" t="s">
        <x:v>304</x:v>
      </x:c>
      <x:c r="B11" s="44" t="s">
        <x:v>305</x:v>
      </x:c>
      <x:c r="C11" s="46"/>
      <x:c r="D11" s="7"/>
      <x:c r="E11" s="7"/>
      <x:c r="F11" s="7"/>
      <x:c r="G11" s="46">
        <x:f>R11</x:f>
        <x:v>410736433.03037667</x:v>
      </x:c>
      <x:c r="H11" s="46">
        <x:v>345931589.21922034</x:v>
      </x:c>
      <x:c r="I11" s="46">
        <x:v>353891414.48787737</x:v>
      </x:c>
      <x:c r="J11" s="46">
        <x:v>361633562.65117979</x:v>
      </x:c>
      <x:c r="K11" s="46">
        <x:v>351931509.44480538</x:v>
      </x:c>
      <x:c r="L11" s="46">
        <x:v>314144022.66694719</x:v>
      </x:c>
      <x:c r="M11" s="46">
        <x:v>265693616.39565247</x:v>
      </x:c>
      <x:c r="N11" s="46">
        <x:v>253551796.66248149</x:v>
      </x:c>
      <x:c r="O11" s="46">
        <x:v>288269738.11094123</x:v>
      </x:c>
      <x:c r="P11" s="46">
        <x:v>311592491.06603718</x:v>
      </x:c>
      <x:c r="Q11" s="46">
        <x:v>327891739.7785089</x:v>
      </x:c>
      <x:c r="R11" s="46">
        <x:v>410736433.03037667</x:v>
      </x:c>
      <x:c r="S11" s="46">
        <x:f>R11</x:f>
        <x:v>410736433.03037667</x:v>
      </x:c>
      <x:c r="V11" s="46">
        <x:f t="shared" si="1"/>
        <x:v>0</x:v>
      </x:c>
      <x:c r="W11" s="46"/>
      <x:c r="X11" s="46"/>
      <x:c r="Y11" s="46"/>
      <x:c r="Z11" s="46"/>
      <x:c r="AA11" s="46"/>
      <x:c r="AB11" s="46"/>
      <x:c r="AC11" s="46"/>
      <x:c r="AD11" s="46"/>
      <x:c r="AE11" s="46"/>
      <x:c r="AF11" s="46"/>
      <x:c r="AG11" s="46"/>
      <x:c r="AH11" s="46"/>
      <x:c r="AI11" s="250"/>
      <x:c r="AJ11" s="250"/>
    </x:row>
    <x:row r="12" spans="1:41">
      <x:c r="A12" s="29" t="s">
        <x:v>306</x:v>
      </x:c>
      <x:c r="B12" s="29" t="s">
        <x:v>307</x:v>
      </x:c>
      <x:c r="C12" s="31"/>
      <x:c r="D12" s="7"/>
      <x:c r="E12" s="7"/>
      <x:c r="F12" s="248">
        <x:f>G12/($G$6+$G$12+$G$15)</x:f>
        <x:v>0.30289800031054448</x:v>
      </x:c>
      <x:c r="G12" s="31">
        <x:f t="shared" si="2"/>
        <x:v>819201675.48999977</x:v>
      </x:c>
      <x:c r="H12" s="31">
        <x:v>69404978.639999986</x:v>
      </x:c>
      <x:c r="I12" s="31">
        <x:v>60881708.627300009</x:v>
      </x:c>
      <x:c r="J12" s="31">
        <x:v>62104710.36270003</x:v>
      </x:c>
      <x:c r="K12" s="31">
        <x:v>61220196.309999943</x:v>
      </x:c>
      <x:c r="L12" s="31">
        <x:f t="shared" ref="L12:S12" si="3">SUM(L13:L14)</x:f>
        <x:v>60977761.460000128</x:v>
      </x:c>
      <x:c r="M12" s="31">
        <x:f t="shared" si="3"/>
        <x:v>65999639.849999905</x:v>
      </x:c>
      <x:c r="N12" s="31">
        <x:f t="shared" si="3"/>
        <x:v>67881589.429999948</x:v>
      </x:c>
      <x:c r="O12" s="31">
        <x:f t="shared" si="3"/>
        <x:v>68215023.300000072</x:v>
      </x:c>
      <x:c r="P12" s="31">
        <x:f t="shared" si="3"/>
        <x:v>70183437.459999919</x:v>
      </x:c>
      <x:c r="Q12" s="31">
        <x:f t="shared" si="3"/>
        <x:v>79360058.250000119</x:v>
      </x:c>
      <x:c r="R12" s="31">
        <x:f t="shared" si="3"/>
        <x:v>76486285.899999857</x:v>
      </x:c>
      <x:c r="S12" s="31">
        <x:f t="shared" si="3"/>
        <x:v>76486285.899999857</x:v>
      </x:c>
      <x:c r="U12" s="248">
        <x:f>V12/($V$6+$V$12+$V$15)</x:f>
        <x:v>0.24242801806421349</x:v>
      </x:c>
      <x:c r="V12" s="31">
        <x:f t="shared" si="1"/>
        <x:v>925216883.10016525</x:v>
      </x:c>
      <x:c r="W12" s="31">
        <x:f>SUM(W13:W14)</x:f>
        <x:v>84034748.591493011</x:v>
      </x:c>
      <x:c r="X12" s="31">
        <x:f t="shared" ref="X12:AH12" si="4">SUM(X13:X14)</x:f>
        <x:v>79025646.846982405</x:v>
      </x:c>
      <x:c r="Y12" s="31">
        <x:f t="shared" si="4"/>
        <x:v>74291543.226017684</x:v>
      </x:c>
      <x:c r="Z12" s="31">
        <x:f t="shared" si="4"/>
        <x:v>78106888.849629462</x:v>
      </x:c>
      <x:c r="AA12" s="31">
        <x:f t="shared" si="4"/>
        <x:v>78106888.849629462</x:v>
      </x:c>
      <x:c r="AB12" s="31">
        <x:f t="shared" si="4"/>
        <x:v>79224276.419747859</x:v>
      </x:c>
      <x:c r="AC12" s="31">
        <x:f t="shared" si="4"/>
        <x:v>71852673.737010196</x:v>
      </x:c>
      <x:c r="AD12" s="31">
        <x:f t="shared" si="4"/>
        <x:v>69763905.356778413</x:v>
      </x:c>
      <x:c r="AE12" s="31">
        <x:f t="shared" si="4"/>
        <x:v>74083566.950496793</x:v>
      </x:c>
      <x:c r="AF12" s="31">
        <x:f t="shared" si="4"/>
        <x:v>78123604.649187386</x:v>
      </x:c>
      <x:c r="AG12" s="31">
        <x:f t="shared" si="4"/>
        <x:v>77285469.051730916</x:v>
      </x:c>
      <x:c r="AH12" s="31">
        <x:f t="shared" si="4"/>
        <x:v>81317670.571461514</x:v>
      </x:c>
      <x:c r="AI12" s="250"/>
      <x:c r="AJ12" s="250">
        <x:f t="shared" ref="AJ12:AJ13" si="5">IFERROR(V12/G12,0)</x:f>
        <x:v>1.1294128305423121</x:v>
      </x:c>
      <x:c r="AL12">
        <x:v>700441382.55649781</x:v>
      </x:c>
    </x:row>
    <x:row r="13" spans="1:41">
      <x:c r="A13" s="44" t="s">
        <x:v>308</x:v>
      </x:c>
      <x:c r="B13" s="44" t="s">
        <x:v>309</x:v>
      </x:c>
      <x:c r="G13" s="21">
        <x:f t="shared" si="2"/>
        <x:v>819201675.48999977</x:v>
      </x:c>
      <x:c r="H13" s="21">
        <x:v>69404978.639999986</x:v>
      </x:c>
      <x:c r="I13" s="21">
        <x:v>60881708.627300009</x:v>
      </x:c>
      <x:c r="J13" s="21">
        <x:v>62104710.36270003</x:v>
      </x:c>
      <x:c r="K13" s="21">
        <x:v>61220196.309999943</x:v>
      </x:c>
      <x:c r="L13" s="21">
        <x:v>60977761.460000128</x:v>
      </x:c>
      <x:c r="M13" s="21">
        <x:v>65999639.849999905</x:v>
      </x:c>
      <x:c r="N13" s="21">
        <x:v>67881589.429999948</x:v>
      </x:c>
      <x:c r="O13" s="21">
        <x:v>68215023.300000072</x:v>
      </x:c>
      <x:c r="P13" s="21">
        <x:v>70183437.459999919</x:v>
      </x:c>
      <x:c r="Q13" s="21">
        <x:v>79360058.250000119</x:v>
      </x:c>
      <x:c r="R13" s="21">
        <x:v>76486285.899999857</x:v>
      </x:c>
      <x:c r="S13" s="21">
        <x:f>R13</x:f>
        <x:v>76486285.899999857</x:v>
      </x:c>
      <x:c r="U13" s="247"/>
      <x:c r="V13" s="21">
        <x:f t="shared" si="1"/>
        <x:v>925216883.10016525</x:v>
      </x:c>
      <x:c r="W13" s="218">
        <x:f>HR!BG20+HR!BG30+HR!BG44</x:f>
        <x:v>84034748.591493011</x:v>
      </x:c>
      <x:c r="X13" s="218">
        <x:f>HR!BH20+HR!BH30+HR!BH44</x:f>
        <x:v>79025646.846982405</x:v>
      </x:c>
      <x:c r="Y13" s="218">
        <x:f>HR!BI20+HR!BI30+HR!BI44</x:f>
        <x:v>74291543.226017684</x:v>
      </x:c>
      <x:c r="Z13" s="218">
        <x:f>HR!BJ20+HR!BJ30+HR!BJ44</x:f>
        <x:v>78106888.849629462</x:v>
      </x:c>
      <x:c r="AA13" s="218">
        <x:f>HR!BK20+HR!BK30+HR!BK44</x:f>
        <x:v>78106888.849629462</x:v>
      </x:c>
      <x:c r="AB13" s="218">
        <x:f>HR!BL20+HR!BL30+HR!BL44</x:f>
        <x:v>79224276.419747859</x:v>
      </x:c>
      <x:c r="AC13" s="218">
        <x:f>HR!BM20+HR!BM30+HR!BM44</x:f>
        <x:v>71852673.737010196</x:v>
      </x:c>
      <x:c r="AD13" s="218">
        <x:f>HR!BN20+HR!BN30+HR!BN44</x:f>
        <x:v>69763905.356778413</x:v>
      </x:c>
      <x:c r="AE13" s="218">
        <x:f>HR!BO20+HR!BO30+HR!BO44</x:f>
        <x:v>74083566.950496793</x:v>
      </x:c>
      <x:c r="AF13" s="218">
        <x:f>HR!BP20+HR!BP30+HR!BP44</x:f>
        <x:v>78123604.649187386</x:v>
      </x:c>
      <x:c r="AG13" s="218">
        <x:f>HR!BQ20+HR!BQ30+HR!BQ44</x:f>
        <x:v>77285469.051730916</x:v>
      </x:c>
      <x:c r="AH13" s="218">
        <x:f>HR!BR20+HR!BR30+HR!BR44</x:f>
        <x:v>81317670.571461514</x:v>
      </x:c>
      <x:c r="AI13" s="250"/>
      <x:c r="AJ13" s="250">
        <x:f t="shared" si="5"/>
        <x:v>1.1294128305423121</x:v>
      </x:c>
      <x:c r="AL13" s="404">
        <x:f>AL12-V13</x:f>
        <x:v>-224775500.54366744</x:v>
      </x:c>
    </x:row>
    <x:row r="14" spans="1:41">
      <x:c r="A14" s="44" t="s">
        <x:v>310</x:v>
      </x:c>
      <x:c r="B14" s="44" t="s">
        <x:v>311</x:v>
      </x:c>
      <x:c r="G14" s="21">
        <x:f t="shared" si="2"/>
        <x:v>0</x:v>
      </x:c>
      <x:c r="H14" s="21">
        <x:v>0</x:v>
      </x:c>
      <x:c r="I14" s="21">
        <x:v>0</x:v>
      </x:c>
      <x:c r="J14" s="21">
        <x:v>0</x:v>
      </x:c>
      <x:c r="K14" s="21">
        <x:v>0</x:v>
      </x:c>
      <x:c r="L14" s="21">
        <x:v>0</x:v>
      </x:c>
      <x:c r="M14" s="21">
        <x:v>0</x:v>
      </x:c>
      <x:c r="N14" s="21">
        <x:v>0</x:v>
      </x:c>
      <x:c r="O14" s="21">
        <x:v>0</x:v>
      </x:c>
      <x:c r="P14" s="21">
        <x:v>0</x:v>
      </x:c>
      <x:c r="Q14" s="21">
        <x:v>0</x:v>
      </x:c>
      <x:c r="R14" s="21">
        <x:v>0</x:v>
      </x:c>
      <x:c r="V14" s="21">
        <x:f t="shared" si="1"/>
        <x:v>0</x:v>
      </x:c>
      <x:c r="W14" s="21">
        <x:v>0</x:v>
      </x:c>
      <x:c r="X14" s="21">
        <x:v>0</x:v>
      </x:c>
      <x:c r="Y14" s="21">
        <x:v>0</x:v>
      </x:c>
      <x:c r="Z14" s="21">
        <x:v>0</x:v>
      </x:c>
      <x:c r="AA14" s="21">
        <x:v>0</x:v>
      </x:c>
      <x:c r="AB14" s="21">
        <x:v>0</x:v>
      </x:c>
      <x:c r="AC14" s="21">
        <x:v>0</x:v>
      </x:c>
      <x:c r="AD14" s="21">
        <x:v>0</x:v>
      </x:c>
      <x:c r="AE14" s="21">
        <x:v>0</x:v>
      </x:c>
      <x:c r="AF14" s="21">
        <x:v>0</x:v>
      </x:c>
      <x:c r="AG14" s="21">
        <x:v>0</x:v>
      </x:c>
      <x:c r="AH14" s="21">
        <x:v>0</x:v>
      </x:c>
      <x:c r="AI14" s="250"/>
      <x:c r="AJ14" s="250"/>
    </x:row>
    <x:row r="15" spans="1:41">
      <x:c r="A15" s="29" t="s">
        <x:v>312</x:v>
      </x:c>
      <x:c r="B15" s="29" t="s">
        <x:v>313</x:v>
      </x:c>
      <x:c r="C15" s="31"/>
      <x:c r="D15" s="7"/>
      <x:c r="E15" s="7"/>
      <x:c r="F15" s="248">
        <x:f>G15/($G$6+$G$12+$G$15)</x:f>
        <x:v>0.186130075188226</x:v>
      </x:c>
      <x:c r="G15" s="31">
        <x:f t="shared" si="2"/>
        <x:v>503397411.99000019</x:v>
      </x:c>
      <x:c r="H15" s="31">
        <x:v>42229140.459999986</x:v>
      </x:c>
      <x:c r="I15" s="31">
        <x:v>41140986.68</x:v>
      </x:c>
      <x:c r="J15" s="31">
        <x:v>42235085.039999947</x:v>
      </x:c>
      <x:c r="K15" s="31">
        <x:v>39544459.299999937</x:v>
      </x:c>
      <x:c r="L15" s="31">
        <x:f t="shared" ref="L15:S15" si="6">SUM(L16:L35)</x:f>
        <x:v>39442538.159999944</x:v>
      </x:c>
      <x:c r="M15" s="31">
        <x:f t="shared" si="6"/>
        <x:v>40967849.500000089</x:v>
      </x:c>
      <x:c r="N15" s="31">
        <x:f t="shared" si="6"/>
        <x:v>37120661.220000073</x:v>
      </x:c>
      <x:c r="O15" s="31">
        <x:f t="shared" si="6"/>
        <x:v>43247039.750000097</x:v>
      </x:c>
      <x:c r="P15" s="31">
        <x:f t="shared" si="6"/>
        <x:v>45950735.920000039</x:v>
      </x:c>
      <x:c r="Q15" s="31">
        <x:f t="shared" si="6"/>
        <x:v>45511368.720000073</x:v>
      </x:c>
      <x:c r="R15" s="31">
        <x:f t="shared" si="6"/>
        <x:v>43018173.62000002</x:v>
      </x:c>
      <x:c r="S15" s="31">
        <x:f t="shared" si="6"/>
        <x:v>42989373.62000002</x:v>
      </x:c>
      <x:c r="U15" s="248">
        <x:f>V15/($V$6+$V$12+$V$15)</x:f>
        <x:v>0.13795681346063662</x:v>
      </x:c>
      <x:c r="V15" s="31">
        <x:f t="shared" si="1"/>
        <x:v>526506688.34273237</x:v>
      </x:c>
      <x:c r="W15" s="31">
        <x:f>SUM(W16:W35)</x:f>
        <x:v>42889881.724541664</x:v>
      </x:c>
      <x:c r="X15" s="31">
        <x:f t="shared" ref="X15:AH15" si="7">SUM(X16:X35)</x:f>
        <x:v>45094179.448604159</x:v>
      </x:c>
      <x:c r="Y15" s="31">
        <x:f t="shared" si="7"/>
        <x:v>46186385.246854119</x:v>
      </x:c>
      <x:c r="Z15" s="31">
        <x:f t="shared" si="7"/>
        <x:v>45713015.575979114</x:v>
      </x:c>
      <x:c r="AA15" s="31">
        <x:f t="shared" si="7"/>
        <x:v>44954232.123166613</x:v>
      </x:c>
      <x:c r="AB15" s="31">
        <x:f t="shared" si="7"/>
        <x:v>45040079.471979246</x:v>
      </x:c>
      <x:c r="AC15" s="31">
        <x:f t="shared" si="7"/>
        <x:v>44074838.149392925</x:v>
      </x:c>
      <x:c r="AD15" s="31">
        <x:f t="shared" si="7"/>
        <x:v>39966294.870830454</x:v>
      </x:c>
      <x:c r="AE15" s="31">
        <x:f t="shared" si="7"/>
        <x:v>43028422.112767898</x:v>
      </x:c>
      <x:c r="AF15" s="31">
        <x:f t="shared" si="7"/>
        <x:v>43235904.136330418</x:v>
      </x:c>
      <x:c r="AG15" s="31">
        <x:f t="shared" si="7"/>
        <x:v>41711998.192080364</x:v>
      </x:c>
      <x:c r="AH15" s="31">
        <x:f t="shared" si="7"/>
        <x:v>44611457.290205359</x:v>
      </x:c>
      <x:c r="AI15" s="250"/>
      <x:c r="AJ15" s="250">
        <x:f t="shared" ref="AJ15:AJ36" si="8">IFERROR(V15/G15,0)</x:f>
        <x:v>1.0459066252672575</x:v>
      </x:c>
    </x:row>
    <x:row r="16" spans="1:41">
      <x:c r="A16" s="44" t="s">
        <x:v>314</x:v>
      </x:c>
      <x:c r="B16" s="44" t="s">
        <x:v>315</x:v>
      </x:c>
      <x:c r="G16" s="21">
        <x:f t="shared" si="2"/>
        <x:v>26293966.249999993</x:v>
      </x:c>
      <x:c r="H16" s="21">
        <x:v>1989015.9099999997</x:v>
      </x:c>
      <x:c r="I16" s="21">
        <x:v>1989015.9099999997</x:v>
      </x:c>
      <x:c r="J16" s="21">
        <x:v>1648522.9700000007</x:v>
      </x:c>
      <x:c r="K16" s="21">
        <x:v>1847052.6499999994</x:v>
      </x:c>
      <x:c r="L16" s="21">
        <x:v>2111931.17</x:v>
      </x:c>
      <x:c r="M16" s="21">
        <x:v>2395633.4500000011</x:v>
      </x:c>
      <x:c r="N16" s="21">
        <x:v>2395633.4500000011</x:v>
      </x:c>
      <x:c r="O16" s="21">
        <x:v>1819979.5699999984</x:v>
      </x:c>
      <x:c r="P16" s="21">
        <x:v>2292660.5699999984</x:v>
      </x:c>
      <x:c r="Q16" s="21">
        <x:v>2564140.5</x:v>
      </x:c>
      <x:c r="R16" s="21">
        <x:v>2620190.049999997</x:v>
      </x:c>
      <x:c r="S16" s="21">
        <x:f>R16</x:f>
        <x:v>2620190.049999997</x:v>
      </x:c>
      <x:c r="V16" s="21">
        <x:f t="shared" si="1"/>
        <x:v>27608664.562499996</x:v>
      </x:c>
      <x:c r="W16" s="388">
        <x:f>H16*1.05</x:f>
        <x:v>2088466.7054999997</x:v>
      </x:c>
      <x:c r="X16" s="388">
        <x:f t="shared" ref="X16:AH16" si="9">I16*1.05</x:f>
        <x:v>2088466.7054999997</x:v>
      </x:c>
      <x:c r="Y16" s="388">
        <x:f t="shared" si="9"/>
        <x:v>1730949.1185000008</x:v>
      </x:c>
      <x:c r="Z16" s="388">
        <x:f t="shared" si="9"/>
        <x:v>1939405.2824999995</x:v>
      </x:c>
      <x:c r="AA16" s="388">
        <x:f t="shared" si="9"/>
        <x:v>2217527.7285000002</x:v>
      </x:c>
      <x:c r="AB16" s="388">
        <x:f t="shared" si="9"/>
        <x:v>2515415.1225000015</x:v>
      </x:c>
      <x:c r="AC16" s="388">
        <x:f t="shared" si="9"/>
        <x:v>2515415.1225000015</x:v>
      </x:c>
      <x:c r="AD16" s="388">
        <x:f t="shared" si="9"/>
        <x:v>1910978.5484999984</x:v>
      </x:c>
      <x:c r="AE16" s="388">
        <x:f t="shared" si="9"/>
        <x:v>2407293.5984999985</x:v>
      </x:c>
      <x:c r="AF16" s="388">
        <x:f t="shared" si="9"/>
        <x:v>2692347.5249999999</x:v>
      </x:c>
      <x:c r="AG16" s="388">
        <x:f t="shared" si="9"/>
        <x:v>2751199.552499997</x:v>
      </x:c>
      <x:c r="AH16" s="388">
        <x:f t="shared" si="9"/>
        <x:v>2751199.552499997</x:v>
      </x:c>
      <x:c r="AI16" s="250">
        <x:f>V16/$V$15</x:f>
        <x:v>5.2437443196406246E-2</x:v>
      </x:c>
      <x:c r="AJ16" s="250">
        <x:f t="shared" si="8"/>
        <x:v>1.0500000000000003</x:v>
      </x:c>
      <x:c r="AK16" t="s">
        <x:v>2401</x:v>
      </x:c>
      <x:c r="AM16" s="404" t="s">
        <x:v>314</x:v>
      </x:c>
      <x:c r="AN16" s="404" t="s">
        <x:v>2597</x:v>
      </x:c>
      <x:c r="AO16" s="399">
        <x:f>+V16/'PL2026(RS)'!$V$6</x:f>
        <x:v>7.1825095899904759E-3</x:v>
      </x:c>
    </x:row>
    <x:row r="17" spans="1:41">
      <x:c r="A17" s="44" t="s">
        <x:v>316</x:v>
      </x:c>
      <x:c r="B17" s="44" t="s">
        <x:v>317</x:v>
      </x:c>
      <x:c r="G17" s="21">
        <x:f t="shared" si="2"/>
        <x:v>6275095.3899999987</x:v>
      </x:c>
      <x:c r="H17" s="21">
        <x:v>1251849.1600000001</x:v>
      </x:c>
      <x:c r="I17" s="21">
        <x:v>1126868.7299999995</x:v>
      </x:c>
      <x:c r="J17" s="21">
        <x:v>682562.64999999991</x:v>
      </x:c>
      <x:c r="K17" s="21">
        <x:v>369969.57999999961</x:v>
      </x:c>
      <x:c r="L17" s="21">
        <x:v>164938.56000000052</x:v>
      </x:c>
      <x:c r="M17" s="21">
        <x:v>137317.08999999985</x:v>
      </x:c>
      <x:c r="N17" s="21">
        <x:v>145575.85000000056</x:v>
      </x:c>
      <x:c r="O17" s="21">
        <x:v>135175.96999999974</x:v>
      </x:c>
      <x:c r="P17" s="21">
        <x:v>175981.27000000002</x:v>
      </x:c>
      <x:c r="Q17" s="21">
        <x:v>439351.7900000005</x:v>
      </x:c>
      <x:c r="R17" s="21">
        <x:v>822752.36999999918</x:v>
      </x:c>
      <x:c r="S17" s="21">
        <x:f t="shared" ref="S17:S35" si="10">R17</x:f>
        <x:v>822752.36999999918</x:v>
      </x:c>
      <x:c r="V17" s="21">
        <x:f t="shared" si="1"/>
        <x:v>6588850.1594999982</x:v>
      </x:c>
      <x:c r="W17" s="388">
        <x:f>H17*1.05</x:f>
        <x:v>1314441.6180000002</x:v>
      </x:c>
      <x:c r="X17" s="388">
        <x:f t="shared" ref="X17:AH18" si="11">I17*1.05</x:f>
        <x:v>1183212.1664999996</x:v>
      </x:c>
      <x:c r="Y17" s="388">
        <x:f t="shared" si="11"/>
        <x:v>716690.78249999997</x:v>
      </x:c>
      <x:c r="Z17" s="388">
        <x:f t="shared" si="11"/>
        <x:v>388468.0589999996</x:v>
      </x:c>
      <x:c r="AA17" s="388">
        <x:f t="shared" si="11"/>
        <x:v>173185.48800000057</x:v>
      </x:c>
      <x:c r="AB17" s="388">
        <x:f t="shared" si="11"/>
        <x:v>144182.94449999984</x:v>
      </x:c>
      <x:c r="AC17" s="388">
        <x:f t="shared" si="11"/>
        <x:v>152854.6425000006</x:v>
      </x:c>
      <x:c r="AD17" s="388">
        <x:f t="shared" si="11"/>
        <x:v>141934.76849999974</x:v>
      </x:c>
      <x:c r="AE17" s="388">
        <x:f t="shared" si="11"/>
        <x:v>184780.33350000004</x:v>
      </x:c>
      <x:c r="AF17" s="388">
        <x:f t="shared" si="11"/>
        <x:v>461319.37950000056</x:v>
      </x:c>
      <x:c r="AG17" s="388">
        <x:f t="shared" si="11"/>
        <x:v>863889.98849999916</x:v>
      </x:c>
      <x:c r="AH17" s="388">
        <x:f t="shared" si="11"/>
        <x:v>863889.98849999916</x:v>
      </x:c>
      <x:c r="AI17" s="250">
        <x:f t="shared" ref="AI17:AI35" si="12">V17/$V$15</x:f>
        <x:v>1.2514276276792424E-2</x:v>
      </x:c>
      <x:c r="AJ17" s="250">
        <x:f t="shared" si="8"/>
        <x:v>1.0499999999999998</x:v>
      </x:c>
      <x:c r="AK17" t="s">
        <x:v>2401</x:v>
      </x:c>
      <x:c r="AM17" s="404" t="s">
        <x:v>316</x:v>
      </x:c>
      <x:c r="AN17" s="404" t="s">
        <x:v>2597</x:v>
      </x:c>
      <x:c r="AO17" s="399">
        <x:f>+V17/'PL2026(RS)'!$V$6</x:f>
        <x:v>1.714116934214138E-3</x:v>
      </x:c>
    </x:row>
    <x:row r="18" spans="1:41">
      <x:c r="A18" s="44" t="s">
        <x:v>318</x:v>
      </x:c>
      <x:c r="B18" s="44" t="s">
        <x:v>319</x:v>
      </x:c>
      <x:c r="G18" s="21">
        <x:f t="shared" si="2"/>
        <x:v>553628.27999999793</x:v>
      </x:c>
      <x:c r="H18" s="21">
        <x:v>74254.19</x:v>
      </x:c>
      <x:c r="I18" s="21">
        <x:v>7749.0499999999884</x:v>
      </x:c>
      <x:c r="J18" s="21">
        <x:v>5587.7399999999761</x:v>
      </x:c>
      <x:c r="K18" s="21">
        <x:v>11269.14999999998</x:v>
      </x:c>
      <x:c r="L18" s="21">
        <x:v>9576.9800000000105</x:v>
      </x:c>
      <x:c r="M18" s="21">
        <x:v>6923.4100000000035</x:v>
      </x:c>
      <x:c r="N18" s="21">
        <x:v>133541.8199999996</x:v>
      </x:c>
      <x:c r="O18" s="21">
        <x:v>8610.8700000000244</x:v>
      </x:c>
      <x:c r="P18" s="21">
        <x:v>75496.000000000146</x:v>
      </x:c>
      <x:c r="Q18" s="21">
        <x:v>144240.48999999807</x:v>
      </x:c>
      <x:c r="R18" s="21">
        <x:v>38189.290000000095</x:v>
      </x:c>
      <x:c r="S18" s="21">
        <x:f t="shared" si="10"/>
        <x:v>38189.290000000095</x:v>
      </x:c>
      <x:c r="V18" s="21">
        <x:f t="shared" si="1"/>
        <x:v>581309.69399999804</x:v>
      </x:c>
      <x:c r="W18" s="388">
        <x:f>H18*1.05</x:f>
        <x:v>77966.8995</x:v>
      </x:c>
      <x:c r="X18" s="388">
        <x:f t="shared" si="11"/>
        <x:v>8136.5024999999878</x:v>
      </x:c>
      <x:c r="Y18" s="388">
        <x:f t="shared" si="11"/>
        <x:v>5867.1269999999749</x:v>
      </x:c>
      <x:c r="Z18" s="388">
        <x:f t="shared" si="11"/>
        <x:v>11832.607499999978</x:v>
      </x:c>
      <x:c r="AA18" s="388">
        <x:f t="shared" si="11"/>
        <x:v>10055.829000000011</x:v>
      </x:c>
      <x:c r="AB18" s="388">
        <x:f t="shared" si="11"/>
        <x:v>7269.5805000000037</x:v>
      </x:c>
      <x:c r="AC18" s="388">
        <x:f t="shared" si="11"/>
        <x:v>140218.91099999959</x:v>
      </x:c>
      <x:c r="AD18" s="388">
        <x:f t="shared" si="11"/>
        <x:v>9041.413500000026</x:v>
      </x:c>
      <x:c r="AE18" s="388">
        <x:f t="shared" si="11"/>
        <x:v>79270.800000000163</x:v>
      </x:c>
      <x:c r="AF18" s="388">
        <x:f t="shared" si="11"/>
        <x:v>151452.51449999798</x:v>
      </x:c>
      <x:c r="AG18" s="388">
        <x:f t="shared" si="11"/>
        <x:v>40098.754500000105</x:v>
      </x:c>
      <x:c r="AH18" s="388">
        <x:f t="shared" si="11"/>
        <x:v>40098.754500000105</x:v>
      </x:c>
      <x:c r="AI18" s="250">
        <x:f t="shared" si="12"/>
        <x:v>1.1040879572295033E-3</x:v>
      </x:c>
      <x:c r="AJ18" s="250">
        <x:f t="shared" si="8"/>
        <x:v>1.0500000000000005</x:v>
      </x:c>
      <x:c r="AK18" t="s">
        <x:v>2401</x:v>
      </x:c>
      <x:c r="AM18" s="404" t="s">
        <x:v>318</x:v>
      </x:c>
      <x:c r="AN18" s="404" t="s">
        <x:v>2597</x:v>
      </x:c>
      <x:c r="AO18" s="399">
        <x:f>+V18/'PL2026(RS)'!$V$6</x:f>
        <x:v>1.5123014887074784E-4</x:v>
      </x:c>
    </x:row>
    <x:row r="19" spans="1:41">
      <x:c r="A19" s="44" t="s">
        <x:v>320</x:v>
      </x:c>
      <x:c r="B19" s="44" t="s">
        <x:v>321</x:v>
      </x:c>
      <x:c r="G19" s="21">
        <x:f t="shared" si="2"/>
        <x:v>289710553.40000021</x:v>
      </x:c>
      <x:c r="H19" s="21">
        <x:v>24604042.019999996</x:v>
      </x:c>
      <x:c r="I19" s="21">
        <x:v>24604576.43</x:v>
      </x:c>
      <x:c r="J19" s="21">
        <x:v>24574136.799999945</x:v>
      </x:c>
      <x:c r="K19" s="21">
        <x:v>23917267.179999948</x:v>
      </x:c>
      <x:c r="L19" s="21">
        <x:v>23926117.779999942</x:v>
      </x:c>
      <x:c r="M19" s="21">
        <x:v>23929845.470000088</x:v>
      </x:c>
      <x:c r="N19" s="21">
        <x:v>23985644.700000077</x:v>
      </x:c>
      <x:c r="O19" s="21">
        <x:v>23985644.700000107</x:v>
      </x:c>
      <x:c r="P19" s="21">
        <x:v>24044545.700000048</x:v>
      </x:c>
      <x:c r="Q19" s="21">
        <x:v>24043772.580000073</x:v>
      </x:c>
      <x:c r="R19" s="21">
        <x:v>24047480.020000011</x:v>
      </x:c>
      <x:c r="S19" s="21">
        <x:f t="shared" si="10"/>
        <x:v>24047480.020000011</x:v>
      </x:c>
      <x:c r="V19" s="21">
        <x:f t="shared" si="1"/>
        <x:v>260739498.06000024</x:v>
      </x:c>
      <x:c r="W19" s="388">
        <x:f>H19*0.9</x:f>
        <x:v>22143637.817999996</x:v>
      </x:c>
      <x:c r="X19" s="388">
        <x:f t="shared" ref="X19:AH19" si="13">I19*0.9</x:f>
        <x:v>22144118.787</x:v>
      </x:c>
      <x:c r="Y19" s="388">
        <x:f t="shared" si="13"/>
        <x:v>22116723.119999953</x:v>
      </x:c>
      <x:c r="Z19" s="388">
        <x:f>K19*0.9</x:f>
        <x:v>21525540.461999953</x:v>
      </x:c>
      <x:c r="AA19" s="388">
        <x:f t="shared" si="13"/>
        <x:v>21533506.001999948</x:v>
      </x:c>
      <x:c r="AB19" s="388">
        <x:f t="shared" si="13"/>
        <x:v>21536860.923000079</x:v>
      </x:c>
      <x:c r="AC19" s="388">
        <x:f t="shared" si="13"/>
        <x:v>21587080.230000071</x:v>
      </x:c>
      <x:c r="AD19" s="388">
        <x:f t="shared" si="13"/>
        <x:v>21587080.230000097</x:v>
      </x:c>
      <x:c r="AE19" s="388">
        <x:f t="shared" si="13"/>
        <x:v>21640091.130000044</x:v>
      </x:c>
      <x:c r="AF19" s="388">
        <x:f t="shared" si="13"/>
        <x:v>21639395.322000068</x:v>
      </x:c>
      <x:c r="AG19" s="388">
        <x:f t="shared" si="13"/>
        <x:v>21642732.01800001</x:v>
      </x:c>
      <x:c r="AH19" s="388">
        <x:f t="shared" si="13"/>
        <x:v>21642732.01800001</x:v>
      </x:c>
      <x:c r="AI19" s="250">
        <x:f t="shared" si="12"/>
        <x:v>0.49522542416454635</x:v>
      </x:c>
      <x:c r="AJ19" s="250">
        <x:f t="shared" si="8"/>
        <x:v>0.90000000000000013</x:v>
      </x:c>
      <x:c r="AK19" t="s">
        <x:v>2475</x:v>
      </x:c>
      <x:c r="AM19" s="404" t="s">
        <x:v>320</x:v>
      </x:c>
      <x:c r="AN19" s="404" t="s">
        <x:v>2598</x:v>
      </x:c>
      <x:c r="AO19" s="399"/>
    </x:row>
    <x:row r="20" spans="1:41">
      <x:c r="A20" s="44" t="s">
        <x:v>322</x:v>
      </x:c>
      <x:c r="B20" s="44" t="s">
        <x:v>323</x:v>
      </x:c>
      <x:c r="G20" s="21">
        <x:f t="shared" si="2"/>
        <x:v>1849310.9</x:v>
      </x:c>
      <x:c r="H20" s="21">
        <x:v>99949.359999999986</x:v>
      </x:c>
      <x:c r="I20" s="21">
        <x:v>194087.3</x:v>
      </x:c>
      <x:c r="J20" s="21">
        <x:v>71591.580000000016</x:v>
      </x:c>
      <x:c r="K20" s="21">
        <x:v>405935.58000000007</x:v>
      </x:c>
      <x:c r="L20" s="21">
        <x:v>92645.189999999944</x:v>
      </x:c>
      <x:c r="M20" s="21">
        <x:v>103039.33999999997</x:v>
      </x:c>
      <x:c r="N20" s="21">
        <x:v>144771.75000000012</x:v>
      </x:c>
      <x:c r="O20" s="21">
        <x:v>84029.659999999916</x:v>
      </x:c>
      <x:c r="P20" s="21">
        <x:v>267488.6100000001</x:v>
      </x:c>
      <x:c r="Q20" s="21">
        <x:v>150065.58999999985</x:v>
      </x:c>
      <x:c r="R20" s="21">
        <x:v>117853.46999999997</x:v>
      </x:c>
      <x:c r="S20" s="21">
        <x:f t="shared" si="10"/>
        <x:v>117853.46999999997</x:v>
      </x:c>
      <x:c r="V20" s="21">
        <x:f t="shared" si="1"/>
        <x:v>13538200</x:v>
      </x:c>
      <x:c r="W20" s="384">
        <x:f>Repair!C5</x:f>
        <x:v>1157600</x:v>
      </x:c>
      <x:c r="X20" s="384">
        <x:f>Repair!D5</x:f>
        <x:v>827600</x:v>
      </x:c>
      <x:c r="Y20" s="384">
        <x:f>Repair!E5</x:f>
        <x:v>727600</x:v>
      </x:c>
      <x:c r="Z20" s="384">
        <x:f>Repair!F5</x:f>
        <x:v>2287600</x:v>
      </x:c>
      <x:c r="AA20" s="384">
        <x:f>Repair!G5</x:f>
        <x:v>1388600</x:v>
      </x:c>
      <x:c r="AB20" s="384">
        <x:f>Repair!H5</x:f>
        <x:v>557600</x:v>
      </x:c>
      <x:c r="AC20" s="384">
        <x:f>Repair!I5</x:f>
        <x:v>807600</x:v>
      </x:c>
      <x:c r="AD20" s="384">
        <x:f>Repair!J5</x:f>
        <x:v>907600</x:v>
      </x:c>
      <x:c r="AE20" s="384">
        <x:f>Repair!K5</x:f>
        <x:v>1358600</x:v>
      </x:c>
      <x:c r="AF20" s="384">
        <x:f>Repair!L5</x:f>
        <x:v>727600</x:v>
      </x:c>
      <x:c r="AG20" s="384">
        <x:f>Repair!M5</x:f>
        <x:v>557600</x:v>
      </x:c>
      <x:c r="AH20" s="384">
        <x:f>Repair!N5</x:f>
        <x:v>2232600</x:v>
      </x:c>
      <x:c r="AI20" s="250">
        <x:f t="shared" si="12"/>
        <x:v>2.5713253601039224E-2</x:v>
      </x:c>
      <x:c r="AJ20" s="250">
        <x:f t="shared" si="8"/>
        <x:v>7.320672797635055</x:v>
      </x:c>
      <x:c r="AM20" s="404" t="s">
        <x:v>322</x:v>
      </x:c>
      <x:c r="AN20" s="404" t="s">
        <x:v>2598</x:v>
      </x:c>
      <x:c r="AO20" s="399"/>
    </x:row>
    <x:row r="21" spans="1:41">
      <x:c r="A21" s="44" t="s">
        <x:v>324</x:v>
      </x:c>
      <x:c r="B21" s="44" t="s">
        <x:v>325</x:v>
      </x:c>
      <x:c r="G21" s="21">
        <x:f t="shared" si="2"/>
        <x:v>47342567.609999999</x:v>
      </x:c>
      <x:c r="H21" s="21">
        <x:v>4524567.6500000004</x:v>
      </x:c>
      <x:c r="I21" s="21">
        <x:v>2254434.08</x:v>
      </x:c>
      <x:c r="J21" s="21">
        <x:v>4661734.0799999982</x:v>
      </x:c>
      <x:c r="K21" s="21">
        <x:v>2885054.1199999992</x:v>
      </x:c>
      <x:c r="L21" s="21">
        <x:v>5128062.8400000017</x:v>
      </x:c>
      <x:c r="M21" s="21">
        <x:v>4297715.9800000004</x:v>
      </x:c>
      <x:c r="N21" s="21">
        <x:v>1980186.5500000007</x:v>
      </x:c>
      <x:c r="O21" s="21">
        <x:v>3548491.6499999985</x:v>
      </x:c>
      <x:c r="P21" s="21">
        <x:v>5259047.3099999987</x:v>
      </x:c>
      <x:c r="Q21" s="21">
        <x:v>4687674.7700000033</x:v>
      </x:c>
      <x:c r="R21" s="21">
        <x:v>4057799.2899999991</x:v>
      </x:c>
      <x:c r="S21" s="21">
        <x:f t="shared" si="10"/>
        <x:v>4057799.2899999991</x:v>
      </x:c>
      <x:c r="V21" s="21">
        <x:f t="shared" si="1"/>
        <x:v>48109464.289999999</x:v>
      </x:c>
      <x:c r="W21" s="384">
        <x:f>Cons!C5</x:f>
        <x:v>3431554.16</x:v>
      </x:c>
      <x:c r="X21" s="384">
        <x:f>Cons!D5</x:f>
        <x:v>4993505.91</x:v>
      </x:c>
      <x:c r="Y21" s="384">
        <x:f>Cons!E5</x:f>
        <x:v>4067813.3099999996</x:v>
      </x:c>
      <x:c r="Z21" s="384">
        <x:f>Cons!F5</x:f>
        <x:v>3859816.8400000003</x:v>
      </x:c>
      <x:c r="AA21" s="384">
        <x:f>Cons!G5</x:f>
        <x:v>3357753.3899999997</x:v>
      </x:c>
      <x:c r="AB21" s="384">
        <x:f>Cons!H5</x:f>
        <x:v>4884078.59</x:v>
      </x:c>
      <x:c r="AC21" s="384">
        <x:f>Cons!I5</x:f>
        <x:v>3652732.21</x:v>
      </x:c>
      <x:c r="AD21" s="384">
        <x:f>Cons!J5</x:f>
        <x:v>4352744.2300000004</x:v>
      </x:c>
      <x:c r="AE21" s="384">
        <x:f>Cons!K5</x:f>
        <x:v>3974132.46</x:v>
      </x:c>
      <x:c r="AF21" s="384">
        <x:f>Cons!L5</x:f>
        <x:v>3619550.79</x:v>
      </x:c>
      <x:c r="AG21" s="384">
        <x:f>Cons!M5</x:f>
        <x:v>3197692.98</x:v>
      </x:c>
      <x:c r="AH21" s="384">
        <x:f>Cons!N5</x:f>
        <x:v>4718089.42</x:v>
      </x:c>
      <x:c r="AI21" s="250">
        <x:f t="shared" si="12"/>
        <x:v>9.1374839779210709E-2</x:v>
      </x:c>
      <x:c r="AJ21" s="250">
        <x:f t="shared" si="8"/>
        <x:v>1.0161988822895616</x:v>
      </x:c>
      <x:c r="AM21" s="404" t="s">
        <x:v>324</x:v>
      </x:c>
      <x:c r="AN21" s="404" t="s">
        <x:v>2597</x:v>
      </x:c>
      <x:c r="AO21" s="399">
        <x:f>+V21/'PL2026(RS)'!$V$6</x:f>
        <x:v>1.2515878406577289E-2</x:v>
      </x:c>
    </x:row>
    <x:row r="22" spans="1:41">
      <x:c r="A22" s="44" t="s">
        <x:v>326</x:v>
      </x:c>
      <x:c r="B22" s="65" t="s">
        <x:v>327</x:v>
      </x:c>
      <x:c r="G22" s="21">
        <x:f t="shared" si="2"/>
        <x:v>91717522.040000007</x:v>
      </x:c>
      <x:c r="H22" s="21">
        <x:v>6770877.5</x:v>
      </x:c>
      <x:c r="I22" s="21">
        <x:v>7863724.0500000007</x:v>
      </x:c>
      <x:c r="J22" s="21">
        <x:v>7462884.6000000015</x:v>
      </x:c>
      <x:c r="K22" s="21">
        <x:v>6202212</x:v>
      </x:c>
      <x:c r="L22" s="21">
        <x:v>5422401.0000000037</x:v>
      </x:c>
      <x:c r="M22" s="21">
        <x:v>6408412.049999997</x:v>
      </x:c>
      <x:c r="N22" s="21">
        <x:v>6241828.5</x:v>
      </x:c>
      <x:c r="O22" s="21">
        <x:v>10654513.439999998</x:v>
      </x:c>
      <x:c r="P22" s="21">
        <x:v>10225086.599999994</x:v>
      </x:c>
      <x:c r="Q22" s="21">
        <x:v>9379421.5</x:v>
      </x:c>
      <x:c r="R22" s="21">
        <x:v>7543080.400000006</x:v>
      </x:c>
      <x:c r="S22" s="21">
        <x:f t="shared" si="10"/>
        <x:v>7543080.400000006</x:v>
      </x:c>
      <x:c r="V22" s="21">
        <x:f t="shared" si="1"/>
        <x:v>137028233.33723214</x:v>
      </x:c>
      <x:c r="W22" s="384">
        <x:f>PKG!C6</x:f>
        <x:v>10077836.349375</x:v>
      </x:c>
      <x:c r="X22" s="384">
        <x:f>PKG!D6</x:f>
        <x:v>11669165.580937497</x:v>
      </x:c>
      <x:c r="Y22" s="384">
        <x:f>PKG!E6</x:f>
        <x:v>13736524.539687499</x:v>
      </x:c>
      <x:c r="Z22" s="384">
        <x:f>PKG!F6</x:f>
        <x:v>12787141.1153125</x:v>
      </x:c>
      <x:c r="AA22" s="384">
        <x:f>PKG!G6</x:f>
        <x:v>13316692.172499999</x:v>
      </x:c>
      <x:c r="AB22" s="384">
        <x:f>PKG!H6</x:f>
        <x:v>12819253.915312499</x:v>
      </x:c>
      <x:c r="AC22" s="384">
        <x:f>PKG!I6</x:f>
        <x:v>12560546.364226192</x:v>
      </x:c>
      <x:c r="AD22" s="384">
        <x:f>PKG!J6</x:f>
        <x:v>8903369.6376636904</x:v>
      </x:c>
      <x:c r="AE22" s="384">
        <x:f>PKG!K6</x:f>
        <x:v>11006140.286101189</x:v>
      </x:c>
      <x:c r="AF22" s="384">
        <x:f>PKG!L6</x:f>
        <x:v>10638752.95016369</x:v>
      </x:c>
      <x:c r="AG22" s="384">
        <x:f>PKG!M6</x:f>
        <x:v>9486373.8839136921</x:v>
      </x:c>
      <x:c r="AH22" s="384">
        <x:f>PKG!N6</x:f>
        <x:v>10026436.54203869</x:v>
      </x:c>
      <x:c r="AI22" s="250">
        <x:f t="shared" si="12"/>
        <x:v>0.2602592452691368</x:v>
      </x:c>
      <x:c r="AJ22" s="250">
        <x:f t="shared" si="8"/>
        <x:v>1.4940245908243264</x:v>
      </x:c>
      <x:c r="AM22" s="404" t="s">
        <x:v>326</x:v>
      </x:c>
      <x:c r="AN22" s="404" t="s">
        <x:v>2597</x:v>
      </x:c>
      <x:c r="AO22" s="399">
        <x:f>+V22/'PL2026(RS)'!$V$6</x:f>
        <x:v>3.5648468176216683E-2</x:v>
      </x:c>
    </x:row>
    <x:row r="23" spans="1:41">
      <x:c r="A23" s="44" t="s">
        <x:v>328</x:v>
      </x:c>
      <x:c r="B23" s="44" t="s">
        <x:v>329</x:v>
      </x:c>
      <x:c r="G23" s="21">
        <x:f t="shared" si="2"/>
        <x:v>0</x:v>
      </x:c>
      <x:c r="H23" s="21">
        <x:v>0</x:v>
      </x:c>
      <x:c r="I23" s="21">
        <x:v>0</x:v>
      </x:c>
      <x:c r="J23" s="21">
        <x:v>0</x:v>
      </x:c>
      <x:c r="K23" s="21">
        <x:v>0</x:v>
      </x:c>
      <x:c r="L23" s="21">
        <x:v>0</x:v>
      </x:c>
      <x:c r="M23" s="21">
        <x:v>0</x:v>
      </x:c>
      <x:c r="N23" s="21">
        <x:v>0</x:v>
      </x:c>
      <x:c r="O23" s="21">
        <x:v>0</x:v>
      </x:c>
      <x:c r="P23" s="21">
        <x:v>0</x:v>
      </x:c>
      <x:c r="Q23" s="21">
        <x:v>0</x:v>
      </x:c>
      <x:c r="R23" s="21">
        <x:v>0</x:v>
      </x:c>
      <x:c r="S23" s="21">
        <x:f t="shared" si="10"/>
        <x:v>0</x:v>
      </x:c>
      <x:c r="V23" s="21">
        <x:f t="shared" si="1"/>
        <x:v>0</x:v>
      </x:c>
      <x:c r="W23" s="21">
        <x:f t="shared" ref="W23:W35" si="14">AVERAGE(H23:P23)</x:f>
        <x:v>0</x:v>
      </x:c>
      <x:c r="X23" s="21">
        <x:f t="shared" ref="X23:AG35" si="15">W23</x:f>
        <x:v>0</x:v>
      </x:c>
      <x:c r="Y23" s="21">
        <x:f t="shared" si="15"/>
        <x:v>0</x:v>
      </x:c>
      <x:c r="Z23" s="21">
        <x:f t="shared" si="15"/>
        <x:v>0</x:v>
      </x:c>
      <x:c r="AA23" s="21">
        <x:f t="shared" si="15"/>
        <x:v>0</x:v>
      </x:c>
      <x:c r="AB23" s="21">
        <x:f t="shared" si="15"/>
        <x:v>0</x:v>
      </x:c>
      <x:c r="AC23" s="21">
        <x:f t="shared" si="15"/>
        <x:v>0</x:v>
      </x:c>
      <x:c r="AD23" s="21">
        <x:f t="shared" si="15"/>
        <x:v>0</x:v>
      </x:c>
      <x:c r="AE23" s="21">
        <x:f t="shared" si="15"/>
        <x:v>0</x:v>
      </x:c>
      <x:c r="AF23" s="21">
        <x:f t="shared" si="15"/>
        <x:v>0</x:v>
      </x:c>
      <x:c r="AG23" s="21">
        <x:f t="shared" si="15"/>
        <x:v>0</x:v>
      </x:c>
      <x:c r="AH23" s="21">
        <x:f>AG23</x:f>
        <x:v>0</x:v>
      </x:c>
      <x:c r="AI23" s="250">
        <x:f t="shared" si="12"/>
        <x:v>0</x:v>
      </x:c>
      <x:c r="AJ23" s="250">
        <x:f t="shared" si="8"/>
        <x:v>0</x:v>
      </x:c>
      <x:c r="AM23" s="404" t="s">
        <x:v>328</x:v>
      </x:c>
      <x:c r="AN23" s="404" t="s">
        <x:v>2598</x:v>
      </x:c>
      <x:c r="AO23" s="399"/>
    </x:row>
    <x:row r="24" spans="1:41">
      <x:c r="A24" s="44" t="s">
        <x:v>330</x:v>
      </x:c>
      <x:c r="B24" s="44" t="s">
        <x:v>331</x:v>
      </x:c>
      <x:c r="G24" s="21">
        <x:f t="shared" si="2"/>
        <x:v>6851806.4299999997</x:v>
      </x:c>
      <x:c r="H24" s="21">
        <x:v>602795.92999999993</x:v>
      </x:c>
      <x:c r="I24" s="21">
        <x:v>565608.69999999995</x:v>
      </x:c>
      <x:c r="J24" s="21">
        <x:v>562610.87999999989</x:v>
      </x:c>
      <x:c r="K24" s="21">
        <x:v>562523.51999999955</x:v>
      </x:c>
      <x:c r="L24" s="21">
        <x:v>562610.39999999944</x:v>
      </x:c>
      <x:c r="M24" s="21">
        <x:v>562435.20000000019</x:v>
      </x:c>
      <x:c r="N24" s="21">
        <x:v>562432.3200000003</x:v>
      </x:c>
      <x:c r="O24" s="21">
        <x:v>562439.51999999955</x:v>
      </x:c>
      <x:c r="P24" s="21">
        <x:v>618680.40000000037</x:v>
      </x:c>
      <x:c r="Q24" s="21">
        <x:v>562749.59999999963</x:v>
      </x:c>
      <x:c r="R24" s="21">
        <x:v>563459.98000000045</x:v>
      </x:c>
      <x:c r="S24" s="21">
        <x:f t="shared" si="10"/>
        <x:v>563459.98000000045</x:v>
      </x:c>
      <x:c r="V24" s="21">
        <x:f t="shared" si="1"/>
        <x:v>7416000</x:v>
      </x:c>
      <x:c r="W24" s="384">
        <x:f>Rent!C29</x:f>
        <x:v>618000</x:v>
      </x:c>
      <x:c r="X24" s="384">
        <x:f>Rent!D29</x:f>
        <x:v>618000</x:v>
      </x:c>
      <x:c r="Y24" s="384">
        <x:f>Rent!E29</x:f>
        <x:v>618000</x:v>
      </x:c>
      <x:c r="Z24" s="384">
        <x:f>Rent!F29</x:f>
        <x:v>618000</x:v>
      </x:c>
      <x:c r="AA24" s="384">
        <x:f>Rent!G29</x:f>
        <x:v>618000</x:v>
      </x:c>
      <x:c r="AB24" s="384">
        <x:f>Rent!H29</x:f>
        <x:v>618000</x:v>
      </x:c>
      <x:c r="AC24" s="384">
        <x:f>Rent!I29</x:f>
        <x:v>618000</x:v>
      </x:c>
      <x:c r="AD24" s="384">
        <x:f>Rent!J29</x:f>
        <x:v>618000</x:v>
      </x:c>
      <x:c r="AE24" s="384">
        <x:f>Rent!K29</x:f>
        <x:v>618000</x:v>
      </x:c>
      <x:c r="AF24" s="384">
        <x:f>Rent!L29</x:f>
        <x:v>618000</x:v>
      </x:c>
      <x:c r="AG24" s="384">
        <x:f>Rent!M29</x:f>
        <x:v>618000</x:v>
      </x:c>
      <x:c r="AH24" s="384">
        <x:f>Rent!N29</x:f>
        <x:v>618000</x:v>
      </x:c>
      <x:c r="AI24" s="250">
        <x:f t="shared" si="12"/>
        <x:v>1.4085291154312013E-2</x:v>
      </x:c>
      <x:c r="AJ24" s="250">
        <x:f t="shared" si="8"/>
        <x:v>1.0823423101285714</x:v>
      </x:c>
      <x:c r="AM24" s="404" t="s">
        <x:v>330</x:v>
      </x:c>
      <x:c r="AN24" s="404" t="s">
        <x:v>2598</x:v>
      </x:c>
      <x:c r="AO24" s="399"/>
    </x:row>
    <x:row r="25" spans="1:41">
      <x:c r="A25" s="44" t="s">
        <x:v>332</x:v>
      </x:c>
      <x:c r="B25" s="44" t="s">
        <x:v>333</x:v>
      </x:c>
      <x:c r="G25" s="21">
        <x:f t="shared" si="2"/>
        <x:v>0</x:v>
      </x:c>
      <x:c r="H25" s="21">
        <x:v>0</x:v>
      </x:c>
      <x:c r="I25" s="21">
        <x:v>0</x:v>
      </x:c>
      <x:c r="J25" s="21">
        <x:v>0</x:v>
      </x:c>
      <x:c r="K25" s="21">
        <x:v>0</x:v>
      </x:c>
      <x:c r="L25" s="21">
        <x:v>0</x:v>
      </x:c>
      <x:c r="M25" s="21">
        <x:v>0</x:v>
      </x:c>
      <x:c r="N25" s="21">
        <x:v>0</x:v>
      </x:c>
      <x:c r="O25" s="21">
        <x:v>0</x:v>
      </x:c>
      <x:c r="P25" s="21">
        <x:v>0</x:v>
      </x:c>
      <x:c r="Q25" s="21">
        <x:v>0</x:v>
      </x:c>
      <x:c r="R25" s="21">
        <x:v>0</x:v>
      </x:c>
      <x:c r="S25" s="21">
        <x:f t="shared" si="10"/>
        <x:v>0</x:v>
      </x:c>
      <x:c r="V25" s="21">
        <x:f t="shared" si="1"/>
        <x:v>0</x:v>
      </x:c>
      <x:c r="W25" s="21">
        <x:f>AVERAGE(H25:S25)</x:f>
        <x:v>0</x:v>
      </x:c>
      <x:c r="X25" s="21">
        <x:f t="shared" si="15"/>
        <x:v>0</x:v>
      </x:c>
      <x:c r="Y25" s="21">
        <x:f t="shared" si="15"/>
        <x:v>0</x:v>
      </x:c>
      <x:c r="Z25" s="21">
        <x:f t="shared" si="15"/>
        <x:v>0</x:v>
      </x:c>
      <x:c r="AA25" s="21">
        <x:f t="shared" si="15"/>
        <x:v>0</x:v>
      </x:c>
      <x:c r="AB25" s="21">
        <x:f t="shared" si="15"/>
        <x:v>0</x:v>
      </x:c>
      <x:c r="AC25" s="21">
        <x:f t="shared" si="15"/>
        <x:v>0</x:v>
      </x:c>
      <x:c r="AD25" s="21">
        <x:f t="shared" si="15"/>
        <x:v>0</x:v>
      </x:c>
      <x:c r="AE25" s="21">
        <x:f t="shared" si="15"/>
        <x:v>0</x:v>
      </x:c>
      <x:c r="AF25" s="21">
        <x:f t="shared" si="15"/>
        <x:v>0</x:v>
      </x:c>
      <x:c r="AG25" s="21">
        <x:f t="shared" si="15"/>
        <x:v>0</x:v>
      </x:c>
      <x:c r="AH25" s="21">
        <x:f>AG25</x:f>
        <x:v>0</x:v>
      </x:c>
      <x:c r="AI25" s="250">
        <x:f t="shared" si="12"/>
        <x:v>0</x:v>
      </x:c>
      <x:c r="AJ25" s="250">
        <x:f t="shared" si="8"/>
        <x:v>0</x:v>
      </x:c>
      <x:c r="AM25" s="404" t="s">
        <x:v>332</x:v>
      </x:c>
      <x:c r="AN25" s="404" t="s">
        <x:v>2598</x:v>
      </x:c>
      <x:c r="AO25" s="399"/>
    </x:row>
    <x:row r="26" spans="1:41">
      <x:c r="A26" s="44" t="s">
        <x:v>334</x:v>
      </x:c>
      <x:c r="B26" s="44" t="s">
        <x:v>335</x:v>
      </x:c>
      <x:c r="G26" s="21">
        <x:f t="shared" si="2"/>
        <x:v>153800</x:v>
      </x:c>
      <x:c r="H26" s="21">
        <x:v>0</x:v>
      </x:c>
      <x:c r="I26" s="21">
        <x:v>95000</x:v>
      </x:c>
      <x:c r="J26" s="21">
        <x:v>15600</x:v>
      </x:c>
      <x:c r="K26" s="21">
        <x:v>0</x:v>
      </x:c>
      <x:c r="L26" s="21">
        <x:v>0</x:v>
      </x:c>
      <x:c r="M26" s="21">
        <x:v>0</x:v>
      </x:c>
      <x:c r="N26" s="21">
        <x:v>9600</x:v>
      </x:c>
      <x:c r="O26" s="21">
        <x:v>4800</x:v>
      </x:c>
      <x:c r="P26" s="21">
        <x:v>0</x:v>
      </x:c>
      <x:c r="Q26" s="21">
        <x:v>0</x:v>
      </x:c>
      <x:c r="R26" s="21">
        <x:v>28800</x:v>
      </x:c>
      <x:c r="S26" s="21">
        <x:v>0</x:v>
      </x:c>
      <x:c r="V26" s="21">
        <x:f t="shared" si="1"/>
        <x:v>153800</x:v>
      </x:c>
      <x:c r="W26" s="1821">
        <x:f>AVERAGE(H26:S26)</x:f>
        <x:v>12816.666666666666</x:v>
      </x:c>
      <x:c r="X26" s="1822">
        <x:f>W26</x:f>
        <x:v>12816.666666666666</x:v>
      </x:c>
      <x:c r="Y26" s="1822">
        <x:f t="shared" si="15"/>
        <x:v>12816.666666666666</x:v>
      </x:c>
      <x:c r="Z26" s="1822">
        <x:f t="shared" si="15"/>
        <x:v>12816.666666666666</x:v>
      </x:c>
      <x:c r="AA26" s="1822">
        <x:f t="shared" si="15"/>
        <x:v>12816.666666666666</x:v>
      </x:c>
      <x:c r="AB26" s="1822">
        <x:f t="shared" si="15"/>
        <x:v>12816.666666666666</x:v>
      </x:c>
      <x:c r="AC26" s="1822">
        <x:f t="shared" si="15"/>
        <x:v>12816.666666666666</x:v>
      </x:c>
      <x:c r="AD26" s="1822">
        <x:f t="shared" si="15"/>
        <x:v>12816.666666666666</x:v>
      </x:c>
      <x:c r="AE26" s="1822">
        <x:f t="shared" si="15"/>
        <x:v>12816.666666666666</x:v>
      </x:c>
      <x:c r="AF26" s="1822">
        <x:f t="shared" si="15"/>
        <x:v>12816.666666666666</x:v>
      </x:c>
      <x:c r="AG26" s="1822">
        <x:f t="shared" si="15"/>
        <x:v>12816.666666666666</x:v>
      </x:c>
      <x:c r="AH26" s="1822">
        <x:f t="shared" ref="AH26" si="16">AG26</x:f>
        <x:v>12816.666666666666</x:v>
      </x:c>
      <x:c r="AI26" s="250">
        <x:f t="shared" si="12"/>
        <x:v>2.9211404794136833E-4</x:v>
      </x:c>
      <x:c r="AJ26" s="250">
        <x:f t="shared" si="8"/>
        <x:v>1</x:v>
      </x:c>
      <x:c r="AK26" t="s">
        <x:v>795</x:v>
      </x:c>
      <x:c r="AM26" s="404" t="s">
        <x:v>334</x:v>
      </x:c>
      <x:c r="AN26" s="404" t="s">
        <x:v>2598</x:v>
      </x:c>
      <x:c r="AO26" s="399"/>
    </x:row>
    <x:row r="27" spans="1:41">
      <x:c r="A27" s="44" t="s">
        <x:v>336</x:v>
      </x:c>
      <x:c r="B27" s="44" t="s">
        <x:v>337</x:v>
      </x:c>
      <x:c r="G27" s="21">
        <x:f t="shared" si="2"/>
        <x:v>4990465.3599999975</x:v>
      </x:c>
      <x:c r="H27" s="21">
        <x:v>361746.22000000009</x:v>
      </x:c>
      <x:c r="I27" s="21">
        <x:v>376399.55999999994</x:v>
      </x:c>
      <x:c r="J27" s="21">
        <x:v>249794.26999999979</x:v>
      </x:c>
      <x:c r="K27" s="21">
        <x:v>849673.93000000017</x:v>
      </x:c>
      <x:c r="L27" s="21">
        <x:v>448898.65999999968</x:v>
      </x:c>
      <x:c r="M27" s="21">
        <x:v>353476.96999999974</x:v>
      </x:c>
      <x:c r="N27" s="21">
        <x:v>169420.83000000007</x:v>
      </x:c>
      <x:c r="O27" s="21">
        <x:v>233170.41999999993</x:v>
      </x:c>
      <x:c r="P27" s="21">
        <x:v>680254.40999999922</x:v>
      </x:c>
      <x:c r="Q27" s="21">
        <x:v>280356.10999999987</x:v>
      </x:c>
      <x:c r="R27" s="21">
        <x:v>493636.98999999976</x:v>
      </x:c>
      <x:c r="S27" s="21">
        <x:f t="shared" si="10"/>
        <x:v>493636.98999999976</x:v>
      </x:c>
      <x:c r="V27" s="21">
        <x:f t="shared" si="1"/>
        <x:v>4100000</x:v>
      </x:c>
      <x:c r="W27" s="384">
        <x:f>Travel!C13</x:f>
        <x:v>200000</x:v>
      </x:c>
      <x:c r="X27" s="384">
        <x:f>Travel!D13</x:f>
        <x:v>260000</x:v>
      </x:c>
      <x:c r="Y27" s="384">
        <x:f>Travel!E13</x:f>
        <x:v>560000</x:v>
      </x:c>
      <x:c r="Z27" s="384">
        <x:f>Travel!F13</x:f>
        <x:v>260000</x:v>
      </x:c>
      <x:c r="AA27" s="384">
        <x:f>Travel!G13</x:f>
        <x:v>1060000</x:v>
      </x:c>
      <x:c r="AB27" s="384">
        <x:f>Travel!H13</x:f>
        <x:v>260000</x:v>
      </x:c>
      <x:c r="AC27" s="384">
        <x:f>Travel!I13</x:f>
        <x:v>260000</x:v>
      </x:c>
      <x:c r="AD27" s="384">
        <x:f>Travel!J13</x:f>
        <x:v>260000</x:v>
      </x:c>
      <x:c r="AE27" s="384">
        <x:f>Travel!K13</x:f>
        <x:v>260000</x:v>
      </x:c>
      <x:c r="AF27" s="384">
        <x:f>Travel!L13</x:f>
        <x:v>260000</x:v>
      </x:c>
      <x:c r="AG27" s="384">
        <x:f>Travel!M13</x:f>
        <x:v>260000</x:v>
      </x:c>
      <x:c r="AH27" s="384">
        <x:f>Travel!N13</x:f>
        <x:v>200000</x:v>
      </x:c>
      <x:c r="AI27" s="250">
        <x:f t="shared" si="12"/>
        <x:v>7.7871755302965553E-3</x:v>
      </x:c>
      <x:c r="AJ27" s="250">
        <x:f t="shared" si="8"/>
        <x:v>0.82156666848399929</x:v>
      </x:c>
      <x:c r="AM27" s="404" t="s">
        <x:v>336</x:v>
      </x:c>
      <x:c r="AN27" s="404" t="s">
        <x:v>2598</x:v>
      </x:c>
      <x:c r="AO27" s="399"/>
    </x:row>
    <x:row r="28" spans="1:41">
      <x:c r="A28" s="44" t="s">
        <x:v>338</x:v>
      </x:c>
      <x:c r="B28" s="44" t="s">
        <x:v>339</x:v>
      </x:c>
      <x:c r="G28" s="21">
        <x:f t="shared" si="2"/>
        <x:v>1470064.9900000002</x:v>
      </x:c>
      <x:c r="H28" s="21">
        <x:v>121487.15</x:v>
      </x:c>
      <x:c r="I28" s="21">
        <x:v>123006.79000000001</x:v>
      </x:c>
      <x:c r="J28" s="21">
        <x:v>123238.64999999997</x:v>
      </x:c>
      <x:c r="K28" s="21">
        <x:v>123137.66000000003</x:v>
      </x:c>
      <x:c r="L28" s="21">
        <x:v>120090.32999999996</x:v>
      </x:c>
      <x:c r="M28" s="21">
        <x:v>114858.78999999992</x:v>
      </x:c>
      <x:c r="N28" s="21">
        <x:v>121499.05000000005</x:v>
      </x:c>
      <x:c r="O28" s="21">
        <x:v>116885.12</x:v>
      </x:c>
      <x:c r="P28" s="21">
        <x:v>117425.55999999994</x:v>
      </x:c>
      <x:c r="Q28" s="21">
        <x:v>118732.36999999988</x:v>
      </x:c>
      <x:c r="R28" s="21">
        <x:v>134851.76000000024</x:v>
      </x:c>
      <x:c r="S28" s="21">
        <x:f t="shared" si="10"/>
        <x:v>134851.76000000024</x:v>
      </x:c>
      <x:c r="V28" s="21">
        <x:f t="shared" si="1"/>
        <x:v>1543568.2395000004</x:v>
      </x:c>
      <x:c r="W28" s="388">
        <x:f>H28*1.05</x:f>
        <x:v>127561.50749999999</x:v>
      </x:c>
      <x:c r="X28" s="388">
        <x:f t="shared" ref="X28:AH28" si="17">I28*1.05</x:f>
        <x:v>129157.12950000001</x:v>
      </x:c>
      <x:c r="Y28" s="388">
        <x:f t="shared" si="17"/>
        <x:v>129400.58249999997</x:v>
      </x:c>
      <x:c r="Z28" s="388">
        <x:f t="shared" si="17"/>
        <x:v>129294.54300000003</x:v>
      </x:c>
      <x:c r="AA28" s="388">
        <x:f t="shared" si="17"/>
        <x:v>126094.84649999996</x:v>
      </x:c>
      <x:c r="AB28" s="388">
        <x:f t="shared" si="17"/>
        <x:v>120601.72949999993</x:v>
      </x:c>
      <x:c r="AC28" s="388">
        <x:f t="shared" si="17"/>
        <x:v>127574.00250000006</x:v>
      </x:c>
      <x:c r="AD28" s="388">
        <x:f t="shared" si="17"/>
        <x:v>122729.376</x:v>
      </x:c>
      <x:c r="AE28" s="388">
        <x:f t="shared" si="17"/>
        <x:v>123296.83799999995</x:v>
      </x:c>
      <x:c r="AF28" s="388">
        <x:f t="shared" si="17"/>
        <x:v>124668.98849999988</x:v>
      </x:c>
      <x:c r="AG28" s="388">
        <x:f t="shared" si="17"/>
        <x:v>141594.34800000026</x:v>
      </x:c>
      <x:c r="AH28" s="388">
        <x:f t="shared" si="17"/>
        <x:v>141594.34800000026</x:v>
      </x:c>
      <x:c r="AI28" s="250">
        <x:f t="shared" si="12"/>
        <x:v>2.9317162985310575E-3</x:v>
      </x:c>
      <x:c r="AJ28" s="250">
        <x:f t="shared" si="8"/>
        <x:v>1.05</x:v>
      </x:c>
      <x:c r="AK28" t="s">
        <x:v>2401</x:v>
      </x:c>
      <x:c r="AM28" s="404" t="s">
        <x:v>338</x:v>
      </x:c>
      <x:c r="AN28" s="404" t="s">
        <x:v>2598</x:v>
      </x:c>
      <x:c r="AO28" s="399"/>
    </x:row>
    <x:row r="29" spans="1:41">
      <x:c r="A29" s="44" t="s">
        <x:v>340</x:v>
      </x:c>
      <x:c r="B29" s="44" t="s">
        <x:v>341</x:v>
      </x:c>
      <x:c r="G29" s="21">
        <x:f t="shared" si="2"/>
        <x:v>0</x:v>
      </x:c>
      <x:c r="H29" s="21">
        <x:v>0</x:v>
      </x:c>
      <x:c r="I29" s="21">
        <x:v>0</x:v>
      </x:c>
      <x:c r="J29" s="21">
        <x:v>0</x:v>
      </x:c>
      <x:c r="K29" s="21">
        <x:v>0</x:v>
      </x:c>
      <x:c r="L29" s="21">
        <x:v>0</x:v>
      </x:c>
      <x:c r="M29" s="21">
        <x:v>0</x:v>
      </x:c>
      <x:c r="N29" s="21">
        <x:v>0</x:v>
      </x:c>
      <x:c r="O29" s="21">
        <x:v>0</x:v>
      </x:c>
      <x:c r="P29" s="21">
        <x:v>0</x:v>
      </x:c>
      <x:c r="Q29" s="21">
        <x:v>0</x:v>
      </x:c>
      <x:c r="R29" s="21">
        <x:v>0</x:v>
      </x:c>
      <x:c r="S29" s="21">
        <x:f t="shared" si="10"/>
        <x:v>0</x:v>
      </x:c>
      <x:c r="V29" s="21">
        <x:f t="shared" si="1"/>
        <x:v>0</x:v>
      </x:c>
      <x:c r="W29" s="21">
        <x:f t="shared" si="14"/>
        <x:v>0</x:v>
      </x:c>
      <x:c r="X29" s="21">
        <x:f t="shared" si="15"/>
        <x:v>0</x:v>
      </x:c>
      <x:c r="Y29" s="21">
        <x:f t="shared" si="15"/>
        <x:v>0</x:v>
      </x:c>
      <x:c r="Z29" s="21">
        <x:f t="shared" si="15"/>
        <x:v>0</x:v>
      </x:c>
      <x:c r="AA29" s="21">
        <x:f t="shared" si="15"/>
        <x:v>0</x:v>
      </x:c>
      <x:c r="AB29" s="21">
        <x:f t="shared" si="15"/>
        <x:v>0</x:v>
      </x:c>
      <x:c r="AC29" s="21">
        <x:f t="shared" si="15"/>
        <x:v>0</x:v>
      </x:c>
      <x:c r="AD29" s="21">
        <x:f t="shared" si="15"/>
        <x:v>0</x:v>
      </x:c>
      <x:c r="AE29" s="21">
        <x:f t="shared" si="15"/>
        <x:v>0</x:v>
      </x:c>
      <x:c r="AF29" s="21">
        <x:f t="shared" si="15"/>
        <x:v>0</x:v>
      </x:c>
      <x:c r="AG29" s="21">
        <x:f t="shared" si="15"/>
        <x:v>0</x:v>
      </x:c>
      <x:c r="AH29" s="21">
        <x:f>AG29</x:f>
        <x:v>0</x:v>
      </x:c>
      <x:c r="AI29" s="250">
        <x:f t="shared" si="12"/>
        <x:v>0</x:v>
      </x:c>
      <x:c r="AJ29" s="250">
        <x:f t="shared" si="8"/>
        <x:v>0</x:v>
      </x:c>
      <x:c r="AM29" s="404" t="s">
        <x:v>814</x:v>
      </x:c>
      <x:c r="AN29" s="404" t="s">
        <x:v>2598</x:v>
      </x:c>
      <x:c r="AO29" s="399"/>
    </x:row>
    <x:row r="30" spans="1:41">
      <x:c r="A30" s="44" t="s">
        <x:v>342</x:v>
      </x:c>
      <x:c r="B30" s="44" t="s">
        <x:v>343</x:v>
      </x:c>
      <x:c r="G30" s="21">
        <x:f t="shared" si="2"/>
        <x:v>0</x:v>
      </x:c>
      <x:c r="H30" s="21">
        <x:v>0</x:v>
      </x:c>
      <x:c r="I30" s="21">
        <x:v>0</x:v>
      </x:c>
      <x:c r="J30" s="21">
        <x:v>0</x:v>
      </x:c>
      <x:c r="K30" s="21">
        <x:v>0</x:v>
      </x:c>
      <x:c r="L30" s="21">
        <x:v>0</x:v>
      </x:c>
      <x:c r="M30" s="21">
        <x:v>0</x:v>
      </x:c>
      <x:c r="N30" s="21">
        <x:v>0</x:v>
      </x:c>
      <x:c r="O30" s="21">
        <x:v>0</x:v>
      </x:c>
      <x:c r="P30" s="21">
        <x:v>0</x:v>
      </x:c>
      <x:c r="Q30" s="21">
        <x:v>0</x:v>
      </x:c>
      <x:c r="R30" s="21">
        <x:v>0</x:v>
      </x:c>
      <x:c r="S30" s="21">
        <x:f t="shared" si="10"/>
        <x:v>0</x:v>
      </x:c>
      <x:c r="V30" s="21">
        <x:f t="shared" si="1"/>
        <x:v>0</x:v>
      </x:c>
      <x:c r="W30" s="21">
        <x:f t="shared" si="14"/>
        <x:v>0</x:v>
      </x:c>
      <x:c r="X30" s="21">
        <x:f t="shared" si="15"/>
        <x:v>0</x:v>
      </x:c>
      <x:c r="Y30" s="21">
        <x:f t="shared" si="15"/>
        <x:v>0</x:v>
      </x:c>
      <x:c r="Z30" s="21">
        <x:f t="shared" si="15"/>
        <x:v>0</x:v>
      </x:c>
      <x:c r="AA30" s="21">
        <x:f t="shared" si="15"/>
        <x:v>0</x:v>
      </x:c>
      <x:c r="AB30" s="21">
        <x:f t="shared" si="15"/>
        <x:v>0</x:v>
      </x:c>
      <x:c r="AC30" s="21">
        <x:f t="shared" si="15"/>
        <x:v>0</x:v>
      </x:c>
      <x:c r="AD30" s="21">
        <x:f t="shared" si="15"/>
        <x:v>0</x:v>
      </x:c>
      <x:c r="AE30" s="21">
        <x:f t="shared" si="15"/>
        <x:v>0</x:v>
      </x:c>
      <x:c r="AF30" s="21">
        <x:f t="shared" si="15"/>
        <x:v>0</x:v>
      </x:c>
      <x:c r="AG30" s="21">
        <x:f t="shared" si="15"/>
        <x:v>0</x:v>
      </x:c>
      <x:c r="AH30" s="21">
        <x:f>AG30</x:f>
        <x:v>0</x:v>
      </x:c>
      <x:c r="AI30" s="250">
        <x:f t="shared" si="12"/>
        <x:v>0</x:v>
      </x:c>
      <x:c r="AJ30" s="250">
        <x:f t="shared" si="8"/>
        <x:v>0</x:v>
      </x:c>
      <x:c r="AM30" s="404" t="s">
        <x:v>815</x:v>
      </x:c>
      <x:c r="AN30" s="404" t="s">
        <x:v>2598</x:v>
      </x:c>
      <x:c r="AO30" s="399"/>
    </x:row>
    <x:row r="31" spans="1:41">
      <x:c r="A31" s="44" t="s">
        <x:v>344</x:v>
      </x:c>
      <x:c r="B31" s="44" t="s">
        <x:v>345</x:v>
      </x:c>
      <x:c r="G31" s="21">
        <x:f t="shared" si="2"/>
        <x:v>0</x:v>
      </x:c>
      <x:c r="H31" s="21">
        <x:v>0</x:v>
      </x:c>
      <x:c r="I31" s="21">
        <x:v>0</x:v>
      </x:c>
      <x:c r="J31" s="21">
        <x:v>0</x:v>
      </x:c>
      <x:c r="K31" s="21">
        <x:v>0</x:v>
      </x:c>
      <x:c r="L31" s="21">
        <x:v>0</x:v>
      </x:c>
      <x:c r="M31" s="21">
        <x:v>0</x:v>
      </x:c>
      <x:c r="N31" s="21">
        <x:v>0</x:v>
      </x:c>
      <x:c r="O31" s="21">
        <x:v>0</x:v>
      </x:c>
      <x:c r="P31" s="21">
        <x:v>0</x:v>
      </x:c>
      <x:c r="Q31" s="21">
        <x:v>0</x:v>
      </x:c>
      <x:c r="R31" s="21">
        <x:v>0</x:v>
      </x:c>
      <x:c r="S31" s="21">
        <x:f t="shared" si="10"/>
        <x:v>0</x:v>
      </x:c>
      <x:c r="V31" s="21">
        <x:f t="shared" si="1"/>
        <x:v>790000</x:v>
      </x:c>
      <x:c r="W31" s="384">
        <x:f>TC!C13</x:f>
        <x:v>0</x:v>
      </x:c>
      <x:c r="X31" s="384">
        <x:f>TC!D13</x:f>
        <x:v>20000</x:v>
      </x:c>
      <x:c r="Y31" s="384">
        <x:f>TC!E13</x:f>
        <x:v>400000</x:v>
      </x:c>
      <x:c r="Z31" s="384">
        <x:f>TC!F13</x:f>
        <x:v>20000</x:v>
      </x:c>
      <x:c r="AA31" s="384">
        <x:f>TC!G13</x:f>
        <x:v>0</x:v>
      </x:c>
      <x:c r="AB31" s="384">
        <x:f>TC!H13</x:f>
        <x:v>200000</x:v>
      </x:c>
      <x:c r="AC31" s="384">
        <x:f>TC!I13</x:f>
        <x:v>0</x:v>
      </x:c>
      <x:c r="AD31" s="384">
        <x:f>TC!J13</x:f>
        <x:v>0</x:v>
      </x:c>
      <x:c r="AE31" s="384">
        <x:f>TC!K13</x:f>
        <x:v>0</x:v>
      </x:c>
      <x:c r="AF31" s="384">
        <x:f>TC!L13</x:f>
        <x:v>150000</x:v>
      </x:c>
      <x:c r="AG31" s="384">
        <x:f>TC!M13</x:f>
        <x:v>0</x:v>
      </x:c>
      <x:c r="AH31" s="384">
        <x:f>TC!N13</x:f>
        <x:v>0</x:v>
      </x:c>
      <x:c r="AI31" s="250">
        <x:f t="shared" si="12"/>
        <x:v>1.5004557729107997E-3</x:v>
      </x:c>
      <x:c r="AJ31" s="250">
        <x:f t="shared" si="8"/>
        <x:v>0</x:v>
      </x:c>
      <x:c r="AK31" t="s">
        <x:v>2403</x:v>
      </x:c>
      <x:c r="AM31" s="404" t="s">
        <x:v>816</x:v>
      </x:c>
      <x:c r="AN31" s="404" t="s">
        <x:v>2598</x:v>
      </x:c>
      <x:c r="AO31" s="399"/>
    </x:row>
    <x:row r="32" spans="1:41">
      <x:c r="A32" s="44" t="s">
        <x:v>346</x:v>
      </x:c>
      <x:c r="B32" s="44" t="s">
        <x:v>347</x:v>
      </x:c>
      <x:c r="G32" s="21">
        <x:f t="shared" si="2"/>
        <x:v>0</x:v>
      </x:c>
      <x:c r="H32" s="21">
        <x:v>0</x:v>
      </x:c>
      <x:c r="I32" s="21">
        <x:v>0</x:v>
      </x:c>
      <x:c r="J32" s="21">
        <x:v>0</x:v>
      </x:c>
      <x:c r="K32" s="21">
        <x:v>0</x:v>
      </x:c>
      <x:c r="L32" s="21">
        <x:v>0</x:v>
      </x:c>
      <x:c r="M32" s="21">
        <x:v>0</x:v>
      </x:c>
      <x:c r="N32" s="21">
        <x:v>0</x:v>
      </x:c>
      <x:c r="O32" s="21">
        <x:v>0</x:v>
      </x:c>
      <x:c r="P32" s="21">
        <x:v>0</x:v>
      </x:c>
      <x:c r="Q32" s="21">
        <x:v>0</x:v>
      </x:c>
      <x:c r="R32" s="21">
        <x:v>0</x:v>
      </x:c>
      <x:c r="S32" s="21">
        <x:f t="shared" si="10"/>
        <x:v>0</x:v>
      </x:c>
      <x:c r="V32" s="21">
        <x:f t="shared" si="1"/>
        <x:v>0</x:v>
      </x:c>
      <x:c r="W32" s="21">
        <x:f t="shared" si="14"/>
        <x:v>0</x:v>
      </x:c>
      <x:c r="X32" s="21">
        <x:f t="shared" si="15"/>
        <x:v>0</x:v>
      </x:c>
      <x:c r="Y32" s="21">
        <x:f t="shared" si="15"/>
        <x:v>0</x:v>
      </x:c>
      <x:c r="Z32" s="21">
        <x:f t="shared" si="15"/>
        <x:v>0</x:v>
      </x:c>
      <x:c r="AA32" s="21">
        <x:f t="shared" si="15"/>
        <x:v>0</x:v>
      </x:c>
      <x:c r="AB32" s="21">
        <x:f t="shared" si="15"/>
        <x:v>0</x:v>
      </x:c>
      <x:c r="AC32" s="21">
        <x:f t="shared" si="15"/>
        <x:v>0</x:v>
      </x:c>
      <x:c r="AD32" s="21">
        <x:f t="shared" si="15"/>
        <x:v>0</x:v>
      </x:c>
      <x:c r="AE32" s="21">
        <x:f t="shared" si="15"/>
        <x:v>0</x:v>
      </x:c>
      <x:c r="AF32" s="21">
        <x:f t="shared" si="15"/>
        <x:v>0</x:v>
      </x:c>
      <x:c r="AG32" s="21">
        <x:f t="shared" si="15"/>
        <x:v>0</x:v>
      </x:c>
      <x:c r="AH32" s="21">
        <x:f>AG32</x:f>
        <x:v>0</x:v>
      </x:c>
      <x:c r="AI32" s="250">
        <x:f t="shared" si="12"/>
        <x:v>0</x:v>
      </x:c>
      <x:c r="AJ32" s="250">
        <x:f t="shared" si="8"/>
        <x:v>0</x:v>
      </x:c>
      <x:c r="AM32" s="404" t="s">
        <x:v>817</x:v>
      </x:c>
      <x:c r="AN32" s="404" t="s">
        <x:v>2598</x:v>
      </x:c>
      <x:c r="AO32" s="399"/>
    </x:row>
    <x:row r="33" spans="1:41">
      <x:c r="A33" s="44" t="s">
        <x:v>348</x:v>
      </x:c>
      <x:c r="B33" s="44" t="s">
        <x:v>349</x:v>
      </x:c>
      <x:c r="G33" s="21">
        <x:f t="shared" si="2"/>
        <x:v>0</x:v>
      </x:c>
      <x:c r="H33" s="21">
        <x:v>0</x:v>
      </x:c>
      <x:c r="I33" s="21">
        <x:v>0</x:v>
      </x:c>
      <x:c r="J33" s="21">
        <x:v>0</x:v>
      </x:c>
      <x:c r="K33" s="21">
        <x:v>0</x:v>
      </x:c>
      <x:c r="L33" s="21">
        <x:v>0</x:v>
      </x:c>
      <x:c r="M33" s="21">
        <x:v>0</x:v>
      </x:c>
      <x:c r="N33" s="21">
        <x:v>0</x:v>
      </x:c>
      <x:c r="O33" s="21">
        <x:v>0</x:v>
      </x:c>
      <x:c r="P33" s="21">
        <x:v>0</x:v>
      </x:c>
      <x:c r="Q33" s="21">
        <x:v>0</x:v>
      </x:c>
      <x:c r="R33" s="21">
        <x:v>0</x:v>
      </x:c>
      <x:c r="S33" s="21">
        <x:f t="shared" si="10"/>
        <x:v>0</x:v>
      </x:c>
      <x:c r="V33" s="21">
        <x:f t="shared" si="1"/>
        <x:v>0</x:v>
      </x:c>
      <x:c r="W33" s="21">
        <x:f t="shared" si="14"/>
        <x:v>0</x:v>
      </x:c>
      <x:c r="X33" s="21">
        <x:f t="shared" si="15"/>
        <x:v>0</x:v>
      </x:c>
      <x:c r="Y33" s="21">
        <x:f t="shared" si="15"/>
        <x:v>0</x:v>
      </x:c>
      <x:c r="Z33" s="21">
        <x:f t="shared" si="15"/>
        <x:v>0</x:v>
      </x:c>
      <x:c r="AA33" s="21">
        <x:f t="shared" si="15"/>
        <x:v>0</x:v>
      </x:c>
      <x:c r="AB33" s="21">
        <x:f t="shared" si="15"/>
        <x:v>0</x:v>
      </x:c>
      <x:c r="AC33" s="21">
        <x:f t="shared" si="15"/>
        <x:v>0</x:v>
      </x:c>
      <x:c r="AD33" s="21">
        <x:f t="shared" si="15"/>
        <x:v>0</x:v>
      </x:c>
      <x:c r="AE33" s="21">
        <x:f t="shared" si="15"/>
        <x:v>0</x:v>
      </x:c>
      <x:c r="AF33" s="21">
        <x:f t="shared" si="15"/>
        <x:v>0</x:v>
      </x:c>
      <x:c r="AG33" s="21">
        <x:f t="shared" si="15"/>
        <x:v>0</x:v>
      </x:c>
      <x:c r="AH33" s="21">
        <x:f>AG33</x:f>
        <x:v>0</x:v>
      </x:c>
      <x:c r="AI33" s="250">
        <x:f t="shared" si="12"/>
        <x:v>0</x:v>
      </x:c>
      <x:c r="AJ33" s="250">
        <x:f t="shared" si="8"/>
        <x:v>0</x:v>
      </x:c>
      <x:c r="AM33" s="404" t="s">
        <x:v>818</x:v>
      </x:c>
      <x:c r="AN33" s="404" t="s">
        <x:v>2598</x:v>
      </x:c>
      <x:c r="AO33" s="399"/>
    </x:row>
    <x:row r="34" spans="1:41">
      <x:c r="A34" s="44" t="s">
        <x:v>350</x:v>
      </x:c>
      <x:c r="B34" s="65" t="s">
        <x:v>351</x:v>
      </x:c>
      <x:c r="G34" s="21">
        <x:f t="shared" si="2"/>
        <x:v>26188631.340000011</x:v>
      </x:c>
      <x:c r="H34" s="21">
        <x:v>1828555.3699999999</x:v>
      </x:c>
      <x:c r="I34" s="21">
        <x:v>1940516.0800000003</x:v>
      </x:c>
      <x:c r="J34" s="21">
        <x:v>2176820.8199999994</x:v>
      </x:c>
      <x:c r="K34" s="21">
        <x:v>2370363.9299999997</x:v>
      </x:c>
      <x:c r="L34" s="21">
        <x:v>1455265.2499999981</x:v>
      </x:c>
      <x:c r="M34" s="21">
        <x:v>2658191.75</x:v>
      </x:c>
      <x:c r="N34" s="21">
        <x:v>1230526.4000000004</x:v>
      </x:c>
      <x:c r="O34" s="21">
        <x:v>2093298.83</x:v>
      </x:c>
      <x:c r="P34" s="21">
        <x:v>2194069.4900000039</x:v>
      </x:c>
      <x:c r="Q34" s="21">
        <x:v>3140863.4200000018</x:v>
      </x:c>
      <x:c r="R34" s="21">
        <x:v>2550080.0000000037</x:v>
      </x:c>
      <x:c r="S34" s="21">
        <x:f t="shared" si="10"/>
        <x:v>2550080.0000000037</x:v>
      </x:c>
      <x:c r="V34" s="21">
        <x:f t="shared" si="1"/>
        <x:v>18309100</x:v>
      </x:c>
      <x:c r="W34" s="384">
        <x:f>Comm!C41</x:f>
        <x:v>1640000</x:v>
      </x:c>
      <x:c r="X34" s="384">
        <x:f>Comm!D41</x:f>
        <x:v>1140000</x:v>
      </x:c>
      <x:c r="Y34" s="384">
        <x:f>Comm!E41</x:f>
        <x:v>1364000</x:v>
      </x:c>
      <x:c r="Z34" s="384">
        <x:f>Comm!F41</x:f>
        <x:v>1873100</x:v>
      </x:c>
      <x:c r="AA34" s="384">
        <x:f>Comm!G41</x:f>
        <x:v>1140000</x:v>
      </x:c>
      <x:c r="AB34" s="384">
        <x:f>Comm!H41</x:f>
        <x:v>1364000</x:v>
      </x:c>
      <x:c r="AC34" s="384">
        <x:f>Comm!I41</x:f>
        <x:v>1640000</x:v>
      </x:c>
      <x:c r="AD34" s="384">
        <x:f>Comm!J41</x:f>
        <x:v>1140000</x:v>
      </x:c>
      <x:c r="AE34" s="384">
        <x:f>Comm!K41</x:f>
        <x:v>1364000</x:v>
      </x:c>
      <x:c r="AF34" s="384">
        <x:f>Comm!L41</x:f>
        <x:v>2140000</x:v>
      </x:c>
      <x:c r="AG34" s="384">
        <x:f>Comm!M41</x:f>
        <x:v>2140000</x:v>
      </x:c>
      <x:c r="AH34" s="384">
        <x:f>Comm!N41</x:f>
        <x:v>1364000</x:v>
      </x:c>
      <x:c r="AI34" s="250">
        <x:f t="shared" si="12"/>
        <x:v>3.4774676951646988E-2</x:v>
      </x:c>
      <x:c r="AJ34" s="250">
        <x:f t="shared" si="8"/>
        <x:v>0.69912397338745358</x:v>
      </x:c>
      <x:c r="AM34" s="404" t="s">
        <x:v>819</x:v>
      </x:c>
      <x:c r="AN34" s="404" t="s">
        <x:v>2598</x:v>
      </x:c>
      <x:c r="AO34" s="399"/>
    </x:row>
    <x:row r="35" spans="1:41">
      <x:c r="A35" s="44" t="s">
        <x:v>352</x:v>
      </x:c>
      <x:c r="B35" s="44" t="s">
        <x:v>353</x:v>
      </x:c>
      <x:c r="G35" s="21">
        <x:f t="shared" si="2"/>
        <x:v>0</x:v>
      </x:c>
      <x:c r="H35" s="21">
        <x:v>0</x:v>
      </x:c>
      <x:c r="I35" s="21">
        <x:v>0</x:v>
      </x:c>
      <x:c r="J35" s="21">
        <x:v>0</x:v>
      </x:c>
      <x:c r="K35" s="21">
        <x:v>0</x:v>
      </x:c>
      <x:c r="L35" s="21">
        <x:v>0</x:v>
      </x:c>
      <x:c r="M35" s="21">
        <x:v>0</x:v>
      </x:c>
      <x:c r="N35" s="21">
        <x:v>0</x:v>
      </x:c>
      <x:c r="O35" s="21">
        <x:v>0</x:v>
      </x:c>
      <x:c r="P35" s="21">
        <x:v>0</x:v>
      </x:c>
      <x:c r="Q35" s="21">
        <x:v>0</x:v>
      </x:c>
      <x:c r="R35" s="21">
        <x:v>0</x:v>
      </x:c>
      <x:c r="S35" s="21">
        <x:f t="shared" si="10"/>
        <x:v>0</x:v>
      </x:c>
      <x:c r="V35" s="21">
        <x:f t="shared" si="1"/>
        <x:v>0</x:v>
      </x:c>
      <x:c r="W35" s="21">
        <x:f t="shared" si="14"/>
        <x:v>0</x:v>
      </x:c>
      <x:c r="X35" s="21">
        <x:f t="shared" si="15"/>
        <x:v>0</x:v>
      </x:c>
      <x:c r="Y35" s="21">
        <x:f t="shared" si="15"/>
        <x:v>0</x:v>
      </x:c>
      <x:c r="Z35" s="21">
        <x:f t="shared" si="15"/>
        <x:v>0</x:v>
      </x:c>
      <x:c r="AA35" s="21">
        <x:f t="shared" si="15"/>
        <x:v>0</x:v>
      </x:c>
      <x:c r="AB35" s="21">
        <x:f t="shared" si="15"/>
        <x:v>0</x:v>
      </x:c>
      <x:c r="AC35" s="21">
        <x:f t="shared" si="15"/>
        <x:v>0</x:v>
      </x:c>
      <x:c r="AD35" s="21">
        <x:f t="shared" si="15"/>
        <x:v>0</x:v>
      </x:c>
      <x:c r="AE35" s="21">
        <x:f t="shared" si="15"/>
        <x:v>0</x:v>
      </x:c>
      <x:c r="AF35" s="21">
        <x:f t="shared" si="15"/>
        <x:v>0</x:v>
      </x:c>
      <x:c r="AG35" s="21">
        <x:f t="shared" si="15"/>
        <x:v>0</x:v>
      </x:c>
      <x:c r="AH35" s="21">
        <x:f>AG35</x:f>
        <x:v>0</x:v>
      </x:c>
      <x:c r="AI35" s="250">
        <x:f t="shared" si="12"/>
        <x:v>0</x:v>
      </x:c>
      <x:c r="AJ35" s="250">
        <x:f t="shared" si="8"/>
        <x:v>0</x:v>
      </x:c>
      <x:c r="AM35" s="404" t="s">
        <x:v>820</x:v>
      </x:c>
      <x:c r="AN35" s="404" t="s">
        <x:v>2598</x:v>
      </x:c>
      <x:c r="AO35" s="399"/>
    </x:row>
    <x:row r="36" spans="1:41">
      <x:c r="A36" s="29" t="s">
        <x:v>354</x:v>
      </x:c>
      <x:c r="B36" s="29" t="s">
        <x:v>355</x:v>
      </x:c>
      <x:c r="C36" s="31"/>
      <x:c r="D36" s="7"/>
      <x:c r="E36" s="7"/>
      <x:c r="F36" s="7"/>
      <x:c r="G36" s="31">
        <x:f t="shared" si="2"/>
        <x:v>2704546331.273623</x:v>
      </x:c>
      <x:c r="H36" s="31">
        <x:v>229637285.58858418</x:v>
      </x:c>
      <x:c r="I36" s="31">
        <x:v>226681964.40756822</x:v>
      </x:c>
      <x:c r="J36" s="31">
        <x:v>226446507.06114078</x:v>
      </x:c>
      <x:c r="K36" s="31">
        <x:v>220707654.71857029</x:v>
      </x:c>
      <x:c r="L36" s="31">
        <x:f t="shared" ref="L36:S36" si="18">+L6+L12+L15</x:f>
        <x:v>220325488.61465621</x:v>
      </x:c>
      <x:c r="M36" s="31">
        <x:f t="shared" si="18"/>
        <x:v>216924185.73975751</x:v>
      </x:c>
      <x:c r="N36" s="31">
        <x:f t="shared" si="18"/>
        <x:v>186330901.10102361</x:v>
      </x:c>
      <x:c r="O36" s="31">
        <x:f t="shared" si="18"/>
        <x:v>236522920.80098173</x:v>
      </x:c>
      <x:c r="P36" s="31">
        <x:f t="shared" si="18"/>
        <x:v>202256259.14229229</x:v>
      </x:c>
      <x:c r="Q36" s="31">
        <x:f t="shared" si="18"/>
        <x:v>255378755.39026803</x:v>
      </x:c>
      <x:c r="R36" s="31">
        <x:f t="shared" si="18"/>
        <x:v>241681937.29064834</x:v>
      </x:c>
      <x:c r="S36" s="31">
        <x:f t="shared" si="18"/>
        <x:v>241652471.41813171</x:v>
      </x:c>
      <x:c r="V36" s="31">
        <x:f t="shared" si="1"/>
        <x:v>3816460203.2719541</x:v>
      </x:c>
      <x:c r="W36" s="31">
        <x:f>W6+W12+W15</x:f>
        <x:v>283813099.67942935</x:v>
      </x:c>
      <x:c r="X36" s="31">
        <x:f t="shared" ref="X36:AH36" si="19">X6+X12+X15</x:f>
        <x:v>307196352.08117616</x:v>
      </x:c>
      <x:c r="Y36" s="31">
        <x:f t="shared" si="19"/>
        <x:v>335514573.37309575</x:v>
      </x:c>
      <x:c r="Z36" s="31">
        <x:f t="shared" si="19"/>
        <x:v>323721033.19230527</x:v>
      </x:c>
      <x:c r="AA36" s="31">
        <x:f t="shared" si="19"/>
        <x:v>330423399.29071206</x:v>
      </x:c>
      <x:c r="AB36" s="31">
        <x:f>AB6+AB12+AB15</x:f>
        <x:v>340243366.86676526</x:v>
      </x:c>
      <x:c r="AC36" s="31">
        <x:f>AC6+AC12+AC15</x:f>
        <x:v>262942973.53049818</x:v>
      </x:c>
      <x:c r="AD36" s="31">
        <x:f t="shared" si="19"/>
        <x:v>236616294.56229472</x:v>
      </x:c>
      <x:c r="AE36" s="31">
        <x:f t="shared" si="19"/>
        <x:v>317608922.34042972</x:v>
      </x:c>
      <x:c r="AF36" s="31">
        <x:f t="shared" si="19"/>
        <x:v>351060809.65438133</x:v>
      </x:c>
      <x:c r="AG36" s="31">
        <x:f t="shared" si="19"/>
        <x:v>347919372.53291148</x:v>
      </x:c>
      <x:c r="AH36" s="31">
        <x:f t="shared" si="19"/>
        <x:v>379400006.16795504</x:v>
      </x:c>
      <x:c r="AI36" s="250"/>
      <x:c r="AJ36" s="250">
        <x:f t="shared" si="8"/>
        <x:v>1.4111276849432672</x:v>
      </x:c>
    </x:row>
    <x:row r="37" spans="1:41">
      <x:c r="A37" s="29" t="s">
        <x:v>356</x:v>
      </x:c>
      <x:c r="B37" s="29" t="s">
        <x:v>357</x:v>
      </x:c>
      <x:c r="C37" s="31"/>
      <x:c r="D37" s="7"/>
      <x:c r="E37" s="7"/>
      <x:c r="F37" s="7"/>
      <x:c r="G37" s="31">
        <x:f>H37</x:f>
        <x:v>16425286.294409698</x:v>
      </x:c>
      <x:c r="H37" s="31">
        <x:v>16425286.294409698</x:v>
      </x:c>
      <x:c r="I37" s="31">
        <x:v>12225604.675744539</x:v>
      </x:c>
      <x:c r="J37" s="31">
        <x:v>13712239.416143257</x:v>
      </x:c>
      <x:c r="K37" s="31">
        <x:v>17992575.280479725</x:v>
      </x:c>
      <x:c r="L37" s="31">
        <x:f>K38</x:f>
        <x:v>16584454.917232471</x:v>
      </x:c>
      <x:c r="M37" s="31">
        <x:v>20896136.369549949</x:v>
      </x:c>
      <x:c r="N37" s="31">
        <x:v>16237418.153638691</x:v>
      </x:c>
      <x:c r="O37" s="31">
        <x:v>7545727.0807593912</x:v>
      </x:c>
      <x:c r="P37" s="31">
        <x:v>7227190.7900949698</x:v>
      </x:c>
      <x:c r="Q37" s="31">
        <x:f>P38</x:f>
        <x:v>13107006.958889505</x:v>
      </x:c>
      <x:c r="R37" s="31">
        <x:v>9821239.528438963</x:v>
      </x:c>
      <x:c r="S37" s="31"/>
      <x:c r="V37" s="31">
        <x:f t="shared" si="1"/>
        <x:v>0</x:v>
      </x:c>
      <x:c r="W37" s="31"/>
      <x:c r="X37" s="31"/>
      <x:c r="Y37" s="31"/>
      <x:c r="Z37" s="31"/>
      <x:c r="AA37" s="31"/>
      <x:c r="AB37" s="31"/>
      <x:c r="AC37" s="31"/>
      <x:c r="AD37" s="31"/>
      <x:c r="AE37" s="31"/>
      <x:c r="AF37" s="31"/>
      <x:c r="AG37" s="31"/>
      <x:c r="AH37" s="31"/>
      <x:c r="AI37" s="250"/>
      <x:c r="AJ37" s="250"/>
    </x:row>
    <x:row r="38" spans="1:41">
      <x:c r="A38" s="29" t="s">
        <x:v>358</x:v>
      </x:c>
      <x:c r="B38" s="29" t="s">
        <x:v>359</x:v>
      </x:c>
      <x:c r="C38" s="31"/>
      <x:c r="D38" s="7"/>
      <x:c r="E38" s="7"/>
      <x:c r="F38" s="7"/>
      <x:c r="G38" s="31">
        <x:f>R38</x:f>
        <x:v>13935795.134322213</x:v>
      </x:c>
      <x:c r="H38" s="31">
        <x:v>12225604.675744539</x:v>
      </x:c>
      <x:c r="I38" s="31">
        <x:v>13712239.416143257</x:v>
      </x:c>
      <x:c r="J38" s="31">
        <x:v>17992575.280479725</x:v>
      </x:c>
      <x:c r="K38" s="31">
        <x:v>16584454.917232471</x:v>
      </x:c>
      <x:c r="L38" s="31">
        <x:v>20896136.369549949</x:v>
      </x:c>
      <x:c r="M38" s="31">
        <x:v>16237418.153638691</x:v>
      </x:c>
      <x:c r="N38" s="31">
        <x:v>7545727.0807593912</x:v>
      </x:c>
      <x:c r="O38" s="31">
        <x:v>7227190.7900949698</x:v>
      </x:c>
      <x:c r="P38" s="31">
        <x:v>13107006.958889505</x:v>
      </x:c>
      <x:c r="Q38" s="31">
        <x:v>9821239.528438963</x:v>
      </x:c>
      <x:c r="R38" s="31">
        <x:v>13935795.134322213</x:v>
      </x:c>
      <x:c r="S38" s="31"/>
      <x:c r="V38" s="31">
        <x:f t="shared" si="1"/>
        <x:v>0</x:v>
      </x:c>
      <x:c r="W38" s="31"/>
      <x:c r="X38" s="31"/>
      <x:c r="Y38" s="31"/>
      <x:c r="Z38" s="31"/>
      <x:c r="AA38" s="31"/>
      <x:c r="AB38" s="31"/>
      <x:c r="AC38" s="31"/>
      <x:c r="AD38" s="31"/>
      <x:c r="AE38" s="31"/>
      <x:c r="AF38" s="31"/>
      <x:c r="AG38" s="31"/>
      <x:c r="AH38" s="31"/>
      <x:c r="AI38" s="250"/>
      <x:c r="AJ38" s="250"/>
    </x:row>
    <x:row r="39" spans="1:41">
      <x:c r="A39" s="44" t="s">
        <x:v>360</x:v>
      </x:c>
      <x:c r="B39" s="44" t="s">
        <x:v>361</x:v>
      </x:c>
      <x:c r="G39" s="21">
        <x:f t="shared" si="2"/>
        <x:v>0</x:v>
      </x:c>
      <x:c r="H39" s="21">
        <x:v>0</x:v>
      </x:c>
      <x:c r="I39" s="21">
        <x:v>0</x:v>
      </x:c>
      <x:c r="J39" s="21">
        <x:v>0</x:v>
      </x:c>
      <x:c r="K39" s="21">
        <x:v>0</x:v>
      </x:c>
      <x:c r="L39" s="21">
        <x:v>0</x:v>
      </x:c>
      <x:c r="M39" s="21">
        <x:v>0</x:v>
      </x:c>
      <x:c r="N39" s="21">
        <x:v>0</x:v>
      </x:c>
      <x:c r="O39" s="21">
        <x:v>0</x:v>
      </x:c>
      <x:c r="P39" s="21">
        <x:v>0</x:v>
      </x:c>
      <x:c r="Q39" s="21">
        <x:f t="shared" ref="Q39:Q40" si="20">T39-SUM(H39:P39)</x:f>
        <x:v>0</x:v>
      </x:c>
      <x:c r="R39" s="21">
        <x:v>0</x:v>
      </x:c>
      <x:c r="V39" s="21">
        <x:f t="shared" si="1"/>
        <x:v>0</x:v>
      </x:c>
      <x:c r="W39" s="21"/>
      <x:c r="X39" s="21"/>
      <x:c r="Y39" s="21"/>
      <x:c r="Z39" s="21"/>
      <x:c r="AA39" s="21"/>
      <x:c r="AB39" s="21"/>
      <x:c r="AC39" s="21"/>
      <x:c r="AD39" s="21"/>
      <x:c r="AE39" s="21"/>
      <x:c r="AF39" s="21"/>
      <x:c r="AG39" s="21"/>
      <x:c r="AH39" s="21"/>
    </x:row>
    <x:row r="40" spans="1:41">
      <x:c r="A40" s="44" t="s">
        <x:v>362</x:v>
      </x:c>
      <x:c r="B40" s="44" t="s">
        <x:v>363</x:v>
      </x:c>
      <x:c r="G40" s="21">
        <x:f t="shared" si="2"/>
        <x:v>0</x:v>
      </x:c>
      <x:c r="H40" s="21">
        <x:v>0</x:v>
      </x:c>
      <x:c r="I40" s="21">
        <x:v>0</x:v>
      </x:c>
      <x:c r="J40" s="21">
        <x:v>0</x:v>
      </x:c>
      <x:c r="K40" s="21">
        <x:v>0</x:v>
      </x:c>
      <x:c r="L40" s="21">
        <x:v>0</x:v>
      </x:c>
      <x:c r="M40" s="21">
        <x:v>0</x:v>
      </x:c>
      <x:c r="N40" s="21">
        <x:v>0</x:v>
      </x:c>
      <x:c r="O40" s="21">
        <x:v>0</x:v>
      </x:c>
      <x:c r="P40" s="21">
        <x:v>0</x:v>
      </x:c>
      <x:c r="Q40" s="21">
        <x:f t="shared" si="20"/>
        <x:v>0</x:v>
      </x:c>
      <x:c r="R40" s="21">
        <x:v>0</x:v>
      </x:c>
      <x:c r="V40" s="21">
        <x:f t="shared" si="1"/>
        <x:v>0</x:v>
      </x:c>
      <x:c r="W40" s="21"/>
      <x:c r="X40" s="21"/>
      <x:c r="Y40" s="21"/>
      <x:c r="Z40" s="21"/>
      <x:c r="AA40" s="21"/>
      <x:c r="AB40" s="21"/>
      <x:c r="AC40" s="21"/>
      <x:c r="AD40" s="21"/>
      <x:c r="AE40" s="21"/>
      <x:c r="AF40" s="21"/>
      <x:c r="AG40" s="21"/>
      <x:c r="AH40" s="21"/>
    </x:row>
    <x:row r="41" spans="1:41">
      <x:c r="A41" s="29" t="s">
        <x:v>364</x:v>
      </x:c>
      <x:c r="B41" s="29" t="s">
        <x:v>365</x:v>
      </x:c>
      <x:c r="C41" s="31"/>
      <x:c r="D41" s="7"/>
      <x:c r="E41" s="7"/>
      <x:c r="F41" s="7"/>
      <x:c r="G41" s="31">
        <x:f>+G36+G37-G38+G39-G40</x:f>
        <x:v>2707035822.4337106</x:v>
      </x:c>
      <x:c r="H41" s="31">
        <x:v>233836967.20724934</x:v>
      </x:c>
      <x:c r="I41" s="31">
        <x:v>225195329.66716948</x:v>
      </x:c>
      <x:c r="J41" s="31">
        <x:v>222166171.19680431</x:v>
      </x:c>
      <x:c r="K41" s="31">
        <x:v>222115775.08181754</x:v>
      </x:c>
      <x:c r="L41" s="31">
        <x:f t="shared" ref="L41:S41" si="21">+L36+L37-L38+L39-L40</x:f>
        <x:v>216013807.16233873</x:v>
      </x:c>
      <x:c r="M41" s="31">
        <x:f t="shared" si="21"/>
        <x:v>221582903.95566878</x:v>
      </x:c>
      <x:c r="N41" s="31">
        <x:f t="shared" si="21"/>
        <x:v>195022592.17390293</x:v>
      </x:c>
      <x:c r="O41" s="31">
        <x:f t="shared" si="21"/>
        <x:v>236841457.09164613</x:v>
      </x:c>
      <x:c r="P41" s="31">
        <x:f t="shared" si="21"/>
        <x:v>196376442.97349775</x:v>
      </x:c>
      <x:c r="Q41" s="31">
        <x:f t="shared" si="21"/>
        <x:v>258664522.82071856</x:v>
      </x:c>
      <x:c r="R41" s="31">
        <x:f t="shared" si="21"/>
        <x:v>237567381.68476507</x:v>
      </x:c>
      <x:c r="S41" s="31">
        <x:f t="shared" si="21"/>
        <x:v>241652471.41813171</x:v>
      </x:c>
      <x:c r="V41" s="31">
        <x:f>SUM(W41:AH41)</x:f>
        <x:v>3816460203.2719541</x:v>
      </x:c>
      <x:c r="W41" s="31">
        <x:f>W36</x:f>
        <x:v>283813099.67942935</x:v>
      </x:c>
      <x:c r="X41" s="31">
        <x:f t="shared" ref="X41:AH41" si="22">X36</x:f>
        <x:v>307196352.08117616</x:v>
      </x:c>
      <x:c r="Y41" s="31">
        <x:f t="shared" si="22"/>
        <x:v>335514573.37309575</x:v>
      </x:c>
      <x:c r="Z41" s="31">
        <x:f t="shared" si="22"/>
        <x:v>323721033.19230527</x:v>
      </x:c>
      <x:c r="AA41" s="31">
        <x:f t="shared" si="22"/>
        <x:v>330423399.29071206</x:v>
      </x:c>
      <x:c r="AB41" s="31">
        <x:f t="shared" si="22"/>
        <x:v>340243366.86676526</x:v>
      </x:c>
      <x:c r="AC41" s="31">
        <x:f t="shared" si="22"/>
        <x:v>262942973.53049818</x:v>
      </x:c>
      <x:c r="AD41" s="31">
        <x:f t="shared" si="22"/>
        <x:v>236616294.56229472</x:v>
      </x:c>
      <x:c r="AE41" s="31">
        <x:f t="shared" si="22"/>
        <x:v>317608922.34042972</x:v>
      </x:c>
      <x:c r="AF41" s="31">
        <x:f t="shared" si="22"/>
        <x:v>351060809.65438133</x:v>
      </x:c>
      <x:c r="AG41" s="31">
        <x:f t="shared" si="22"/>
        <x:v>347919372.53291148</x:v>
      </x:c>
      <x:c r="AH41" s="31">
        <x:f t="shared" si="22"/>
        <x:v>379400006.16795504</x:v>
      </x:c>
    </x:row>
  </x:sheetData>
  <x:phoneticPr fontId="9" type="noConversion"/>
  <x:pageMargins left="0.7" right="0.7" top="0.75" bottom="0.75" header="0.3" footer="0.3"/>
  <x:legacyDrawing r:id="rId1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CDB3561-4B0E-4E03-9645-5AB734AD1C29}" mc:Ignorable="x14ac xr xr2 xr3">
  <x:sheetPr>
    <x:outlinePr summaryRight="0"/>
  </x:sheetPr>
  <x:dimension ref="A1:EA57"/>
  <x:sheetViews>
    <x:sheetView workbookViewId="0">
      <x:selection activeCell="Y15" sqref="Y14:Y15"/>
    </x:sheetView>
  </x:sheetViews>
  <x:sheetFormatPr defaultColWidth="13.296875" defaultRowHeight="17.399999999999999" outlineLevelCol="1"/>
  <x:cols>
    <x:col min="1" max="3" width="13.296875" style="1"/>
    <x:col min="4" max="5" width="20.69921875" style="1" customWidth="1"/>
    <x:col min="6" max="7" width="13.296875" style="1"/>
    <x:col min="8" max="8" width="16.796875" style="1" bestFit="1" customWidth="1" collapsed="1"/>
    <x:col min="9" max="20" width="14.09765625" style="1" hidden="1" customWidth="1" outlineLevel="1"/>
    <x:col min="21" max="21" width="5.796875" style="1" customWidth="1"/>
    <x:col min="22" max="22" width="15.796875" style="1" customWidth="1"/>
    <x:col min="23" max="34" width="14.09765625" style="1" bestFit="1" customWidth="1" outlineLevel="1"/>
    <x:col min="35" max="16384" width="13.296875" style="1"/>
  </x:cols>
  <x:sheetData>
    <x:row r="1" spans="1:131" ht="21">
      <x:c r="A1" s="5"/>
      <x:c r="B1" s="5" t="s">
        <x:v>601</x:v>
      </x:c>
      <x:c r="C1" s="5"/>
      <x:c r="D1" s="5"/>
      <x:c r="E1" s="5"/>
      <x:c r="F1" s="5"/>
      <x:c r="G1" s="5"/>
    </x:row>
    <x:row r="3" spans="1:131">
      <x:c r="A3" s="7"/>
      <x:c r="B3" s="7"/>
      <x:c r="C3" s="7"/>
      <x:c r="D3" s="7"/>
      <x:c r="E3" s="7"/>
      <x:c r="F3" s="7"/>
      <x:c r="G3" s="7"/>
      <x:c r="H3" s="7"/>
      <x:c r="I3" s="79" t="s">
        <x:v>1550</x:v>
      </x:c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V3" s="7"/>
      <x:c r="W3" s="78" t="s">
        <x:v>1551</x:v>
      </x:c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</x:row>
    <x:row r="4" spans="1:131">
      <x:c r="A4" s="7"/>
      <x:c r="B4" s="7"/>
      <x:c r="C4" s="7"/>
      <x:c r="D4" s="7"/>
      <x:c r="E4" s="7"/>
      <x:c r="F4" s="7"/>
      <x:c r="G4" s="7"/>
      <x:c r="H4" s="7"/>
      <x:c r="I4" s="11" t="s">
        <x:v>844</x:v>
      </x:c>
      <x:c r="J4" s="11" t="s">
        <x:v>844</x:v>
      </x:c>
      <x:c r="K4" s="11" t="s">
        <x:v>844</x:v>
      </x:c>
      <x:c r="L4" s="11" t="s">
        <x:v>844</x:v>
      </x:c>
      <x:c r="M4" s="11" t="s">
        <x:v>844</x:v>
      </x:c>
      <x:c r="N4" s="11" t="s">
        <x:v>844</x:v>
      </x:c>
      <x:c r="O4" s="11" t="s">
        <x:v>844</x:v>
      </x:c>
      <x:c r="P4" s="11" t="s">
        <x:v>844</x:v>
      </x:c>
      <x:c r="Q4" s="11" t="s">
        <x:v>844</x:v>
      </x:c>
      <x:c r="R4" s="11" t="s">
        <x:v>844</x:v>
      </x:c>
      <x:c r="S4" s="11" t="s">
        <x:v>844</x:v>
      </x:c>
      <x:c r="T4" s="11" t="s">
        <x:v>844</x:v>
      </x:c>
      <x:c r="V4" s="7"/>
      <x:c r="W4" s="7" t="s">
        <x:v>1542</x:v>
      </x:c>
      <x:c r="X4" s="7" t="s">
        <x:v>1542</x:v>
      </x:c>
      <x:c r="Y4" s="7" t="s">
        <x:v>1542</x:v>
      </x:c>
      <x:c r="Z4" s="7" t="s">
        <x:v>1542</x:v>
      </x:c>
      <x:c r="AA4" s="7" t="s">
        <x:v>1542</x:v>
      </x:c>
      <x:c r="AB4" s="7" t="s">
        <x:v>1542</x:v>
      </x:c>
      <x:c r="AC4" s="7" t="s">
        <x:v>1542</x:v>
      </x:c>
      <x:c r="AD4" s="7" t="s">
        <x:v>1542</x:v>
      </x:c>
      <x:c r="AE4" s="7" t="s">
        <x:v>1542</x:v>
      </x:c>
      <x:c r="AF4" s="7" t="s">
        <x:v>1542</x:v>
      </x:c>
      <x:c r="AG4" s="7" t="s">
        <x:v>1542</x:v>
      </x:c>
      <x:c r="AH4" s="7" t="s">
        <x:v>1542</x:v>
      </x:c>
    </x:row>
    <x:row r="5" spans="1:131">
      <x:c r="A5" s="8" t="s">
        <x:v>53</x:v>
      </x:c>
      <x:c r="B5" s="8" t="s">
        <x:v>53</x:v>
      </x:c>
      <x:c r="C5" s="8" t="s">
        <x:v>51</x:v>
      </x:c>
      <x:c r="D5" s="8" t="s">
        <x:v>50</x:v>
      </x:c>
      <x:c r="E5" s="8" t="s">
        <x:v>463</x:v>
      </x:c>
      <x:c r="F5" s="14" t="s">
        <x:v>61</x:v>
      </x:c>
      <x:c r="G5" s="14" t="s">
        <x:v>60</x:v>
      </x:c>
      <x:c r="H5" s="13" t="s">
        <x:v>918</x:v>
      </x:c>
      <x:c r="I5" s="6" t="s">
        <x:v>0</x:v>
      </x:c>
      <x:c r="J5" s="6" t="s">
        <x:v>1</x:v>
      </x:c>
      <x:c r="K5" s="6" t="s">
        <x:v>2</x:v>
      </x:c>
      <x:c r="L5" s="6" t="s">
        <x:v>3</x:v>
      </x:c>
      <x:c r="M5" s="6" t="s">
        <x:v>4</x:v>
      </x:c>
      <x:c r="N5" s="6" t="s">
        <x:v>5</x:v>
      </x:c>
      <x:c r="O5" s="6" t="s">
        <x:v>6</x:v>
      </x:c>
      <x:c r="P5" s="6" t="s">
        <x:v>7</x:v>
      </x:c>
      <x:c r="Q5" s="6" t="s">
        <x:v>8</x:v>
      </x:c>
      <x:c r="R5" s="6" t="s">
        <x:v>9</x:v>
      </x:c>
      <x:c r="S5" s="6" t="s">
        <x:v>62</x:v>
      </x:c>
      <x:c r="T5" s="6" t="s">
        <x:v>63</x:v>
      </x:c>
      <x:c r="V5" s="13" t="s">
        <x:v>1553</x:v>
      </x:c>
      <x:c r="W5" s="6" t="s">
        <x:v>0</x:v>
      </x:c>
      <x:c r="X5" s="6" t="s">
        <x:v>1</x:v>
      </x:c>
      <x:c r="Y5" s="6" t="s">
        <x:v>2</x:v>
      </x:c>
      <x:c r="Z5" s="6" t="s">
        <x:v>3</x:v>
      </x:c>
      <x:c r="AA5" s="6" t="s">
        <x:v>4</x:v>
      </x:c>
      <x:c r="AB5" s="6" t="s">
        <x:v>5</x:v>
      </x:c>
      <x:c r="AC5" s="6" t="s">
        <x:v>6</x:v>
      </x:c>
      <x:c r="AD5" s="6" t="s">
        <x:v>7</x:v>
      </x:c>
      <x:c r="AE5" s="6" t="s">
        <x:v>8</x:v>
      </x:c>
      <x:c r="AF5" s="6" t="s">
        <x:v>9</x:v>
      </x:c>
      <x:c r="AG5" s="6" t="s">
        <x:v>62</x:v>
      </x:c>
      <x:c r="AH5" s="6" t="s">
        <x:v>63</x:v>
      </x:c>
    </x:row>
    <x:row r="6" spans="1:131" s="205" customFormat="1">
      <x:c r="A6" s="202"/>
      <x:c r="B6" s="202"/>
      <x:c r="C6" s="202"/>
      <x:c r="D6" s="203" t="s">
        <x:v>10</x:v>
      </x:c>
      <x:c r="E6" s="203"/>
      <x:c r="F6" s="203"/>
      <x:c r="G6" s="203"/>
      <x:c r="H6" s="204">
        <x:f>'RV(RS)'!H6*KRWRSD24</x:f>
        <x:v>3255145361</x:v>
      </x:c>
      <x:c r="I6" s="204">
        <x:f>'RV(RS)'!I6*KRWRSD24</x:f>
        <x:v>719984091.5</x:v>
      </x:c>
      <x:c r="J6" s="204">
        <x:f>'RV(RS)'!J6*KRWRSD24</x:f>
        <x:v>465374423.49999994</x:v>
      </x:c>
      <x:c r="K6" s="204">
        <x:f>'RV(RS)'!K6*KRWRSD24</x:f>
        <x:v>137294910</x:v>
      </x:c>
      <x:c r="L6" s="204">
        <x:f>'RV(RS)'!L6*KRWRSD24</x:f>
        <x:v>210814071.99999997</x:v>
      </x:c>
      <x:c r="M6" s="204">
        <x:f>'RV(RS)'!M6*KRWRSD24</x:f>
        <x:v>365210253.49999994</x:v>
      </x:c>
      <x:c r="N6" s="204">
        <x:f>'RV(RS)'!N6*KRWRSD24</x:f>
        <x:v>301303383.5</x:v>
      </x:c>
      <x:c r="O6" s="204">
        <x:f>'RV(RS)'!O6*KRWRSD24</x:f>
        <x:v>347652201.49999994</x:v>
      </x:c>
      <x:c r="P6" s="204">
        <x:f>'RV(RS)'!P6*KRWRSD24</x:f>
        <x:v>222477623</x:v>
      </x:c>
      <x:c r="Q6" s="204">
        <x:f>'RV(RS)'!Q6*KRWRSD24</x:f>
        <x:v>150732529.99999997</x:v>
      </x:c>
      <x:c r="R6" s="204">
        <x:f>'RV(RS)'!R6*KRWRSD24</x:f>
        <x:v>154569067.49999997</x:v>
      </x:c>
      <x:c r="S6" s="204">
        <x:f>'RV(RS)'!S6*KRWRSD24</x:f>
        <x:v>41077597</x:v>
      </x:c>
      <x:c r="T6" s="204">
        <x:f>'RV(RS)'!T6*KRWRSD24</x:f>
        <x:v>138655207.99999997</x:v>
      </x:c>
      <x:c r="U6" s="1"/>
      <x:c r="V6" s="204">
        <x:f>'RV(RS)'!V6*KRWRSD25</x:f>
        <x:v>18540933952.6194</x:v>
      </x:c>
      <x:c r="W6" s="204">
        <x:f>'RV(RS)'!W6*KRWRSD25</x:f>
        <x:v>507688776</x:v>
      </x:c>
      <x:c r="X6" s="204">
        <x:f>'RV(RS)'!X6*KRWRSD25</x:f>
        <x:v>593586672.00000012</x:v>
      </x:c>
      <x:c r="Y6" s="204">
        <x:f>'RV(RS)'!Y6*KRWRSD25</x:f>
        <x:v>636963319.99999988</x:v>
      </x:c>
      <x:c r="Z6" s="204">
        <x:f>'RV(RS)'!Z6*KRWRSD25</x:f>
        <x:v>635252519.99999988</x:v>
      </x:c>
      <x:c r="AA6" s="204">
        <x:f>'RV(RS)'!AA6*KRWRSD25</x:f>
        <x:v>632686319.99999988</x:v>
      </x:c>
      <x:c r="AB6" s="204">
        <x:f>'RV(RS)'!AB6*KRWRSD25</x:f>
        <x:v>880634440</x:v>
      </x:c>
      <x:c r="AC6" s="204">
        <x:f>'RV(RS)'!AC6*KRWRSD25</x:f>
        <x:v>660689679.99999988</x:v>
      </x:c>
      <x:c r="AD6" s="204">
        <x:f>'RV(RS)'!AD6*KRWRSD25</x:f>
        <x:v>1186675224</x:v>
      </x:c>
      <x:c r="AE6" s="204">
        <x:f>'RV(RS)'!AE6*KRWRSD25</x:f>
        <x:v>2489350180.2816353</x:v>
      </x:c>
      <x:c r="AF6" s="204">
        <x:f>'RV(RS)'!AF6*KRWRSD25</x:f>
        <x:v>3163466165.3520436</x:v>
      </x:c>
      <x:c r="AG6" s="204">
        <x:f>'RV(RS)'!AG6*KRWRSD25</x:f>
        <x:v>3413815182.9576569</x:v>
      </x:c>
      <x:c r="AH6" s="204">
        <x:f>'RV(RS)'!AH6*KRWRSD25</x:f>
        <x:v>3740125472.0280652</x:v>
      </x:c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/>
      <x:c r="BC6" s="1"/>
      <x:c r="BD6" s="1"/>
      <x:c r="BE6" s="1"/>
      <x:c r="BF6" s="1"/>
      <x:c r="BG6" s="1"/>
      <x:c r="BH6" s="1"/>
      <x:c r="BI6" s="1"/>
      <x:c r="BJ6" s="1"/>
      <x:c r="BK6" s="1"/>
      <x:c r="BL6" s="1"/>
      <x:c r="BM6" s="1"/>
      <x:c r="BN6" s="1"/>
      <x:c r="BO6" s="1"/>
      <x:c r="BP6" s="1"/>
      <x:c r="BQ6" s="1"/>
      <x:c r="BR6" s="1"/>
      <x:c r="BS6" s="1"/>
      <x:c r="BT6" s="1"/>
      <x:c r="BU6" s="1"/>
      <x:c r="BV6" s="1"/>
      <x:c r="BW6" s="1"/>
      <x:c r="BX6" s="1"/>
      <x:c r="BY6" s="1"/>
      <x:c r="BZ6" s="1"/>
      <x:c r="CA6" s="1"/>
      <x:c r="CB6" s="1"/>
      <x:c r="CC6" s="1"/>
      <x:c r="CD6" s="1"/>
      <x:c r="CE6" s="1"/>
      <x:c r="CF6" s="1"/>
      <x:c r="CG6" s="1"/>
      <x:c r="CH6" s="1"/>
      <x:c r="CI6" s="1"/>
      <x:c r="CJ6" s="1"/>
      <x:c r="CK6" s="1"/>
      <x:c r="CL6" s="1"/>
      <x:c r="CM6" s="1"/>
      <x:c r="CN6" s="1"/>
      <x:c r="CO6" s="1"/>
      <x:c r="CP6" s="1"/>
      <x:c r="CQ6" s="1"/>
      <x:c r="CR6" s="1"/>
      <x:c r="CS6" s="1"/>
      <x:c r="CT6" s="1"/>
      <x:c r="CU6" s="1"/>
      <x:c r="CV6" s="1"/>
      <x:c r="CW6" s="1"/>
      <x:c r="CX6" s="1"/>
      <x:c r="CY6" s="1"/>
      <x:c r="CZ6" s="1"/>
      <x:c r="DA6" s="1"/>
      <x:c r="DB6" s="1"/>
      <x:c r="DC6" s="1"/>
      <x:c r="DD6" s="1"/>
      <x:c r="DE6" s="1"/>
      <x:c r="DF6" s="1"/>
      <x:c r="DG6" s="1"/>
      <x:c r="DH6" s="1"/>
      <x:c r="DI6" s="1"/>
      <x:c r="DJ6" s="1"/>
      <x:c r="DK6" s="1"/>
      <x:c r="DL6" s="1"/>
      <x:c r="DM6" s="1"/>
      <x:c r="DN6" s="1"/>
      <x:c r="DO6" s="1"/>
      <x:c r="DP6" s="1"/>
      <x:c r="DQ6" s="1"/>
      <x:c r="DR6" s="1"/>
      <x:c r="DS6" s="1"/>
      <x:c r="DT6" s="1"/>
      <x:c r="DU6" s="1"/>
      <x:c r="DV6" s="1"/>
      <x:c r="DW6" s="1"/>
      <x:c r="DX6" s="1"/>
      <x:c r="DY6" s="1"/>
      <x:c r="DZ6" s="1"/>
      <x:c r="EA6" s="1"/>
    </x:row>
    <x:row r="7" spans="1:131" s="209" customFormat="1">
      <x:c r="A7" s="206"/>
      <x:c r="B7" s="206" t="s">
        <x:v>11</x:v>
      </x:c>
      <x:c r="C7" s="206" t="s">
        <x:v>57</x:v>
      </x:c>
      <x:c r="D7" s="207" t="s">
        <x:v>11</x:v>
      </x:c>
      <x:c r="E7" s="207"/>
      <x:c r="F7" s="207"/>
      <x:c r="G7" s="207"/>
      <x:c r="H7" s="208">
        <x:f>'RV(RS)'!H7*KRWRSD24</x:f>
        <x:v>2521902206.4999995</x:v>
      </x:c>
      <x:c r="I7" s="208">
        <x:f>'RV(RS)'!I7*KRWRSD24</x:f>
        <x:v>377064153.99999994</x:v>
      </x:c>
      <x:c r="J7" s="208">
        <x:f>'RV(RS)'!J7*KRWRSD24</x:f>
        <x:v>400630816</x:v>
      </x:c>
      <x:c r="K7" s="208">
        <x:f>'RV(RS)'!K7*KRWRSD24</x:f>
        <x:v>132230760.00000001</x:v>
      </x:c>
      <x:c r="L7" s="208">
        <x:f>'RV(RS)'!L7*KRWRSD24</x:f>
        <x:v>191702272</x:v>
      </x:c>
      <x:c r="M7" s="208">
        <x:f>'RV(RS)'!M7*KRWRSD24</x:f>
        <x:v>234003479.99999994</x:v>
      </x:c>
      <x:c r="N7" s="208">
        <x:f>'RV(RS)'!N7*KRWRSD24</x:f>
        <x:v>296525433.5</x:v>
      </x:c>
      <x:c r="O7" s="208">
        <x:f>'RV(RS)'!O7*KRWRSD24</x:f>
        <x:v>325604863.99999994</x:v>
      </x:c>
      <x:c r="P7" s="208">
        <x:f>'RV(RS)'!P7*KRWRSD24</x:f>
        <x:v>162175071</x:v>
      </x:c>
      <x:c r="Q7" s="208">
        <x:f>'RV(RS)'!Q7*KRWRSD24</x:f>
        <x:v>134823307.99999997</x:v>
      </x:c>
      <x:c r="R7" s="208">
        <x:f>'RV(RS)'!R7*KRWRSD24</x:f>
        <x:v>118589407.99999999</x:v>
      </x:c>
      <x:c r="S7" s="208">
        <x:f>'RV(RS)'!S7*KRWRSD24</x:f>
        <x:v>29963232</x:v>
      </x:c>
      <x:c r="T7" s="208">
        <x:f>'RV(RS)'!T7*KRWRSD24</x:f>
        <x:v>118589407.99999999</x:v>
      </x:c>
      <x:c r="U7" s="1"/>
      <x:c r="V7" s="208">
        <x:f>'RV(RS)'!V7*KRWRSD25</x:f>
        <x:v>7914506376</x:v>
      </x:c>
      <x:c r="W7" s="208">
        <x:f>'RV(RS)'!W7*KRWRSD25</x:f>
        <x:v>499990176</x:v>
      </x:c>
      <x:c r="X7" s="208">
        <x:f>'RV(RS)'!X7*KRWRSD25</x:f>
        <x:v>583321872.00000012</x:v>
      </x:c>
      <x:c r="Y7" s="208">
        <x:f>'RV(RS)'!Y7*KRWRSD25</x:f>
        <x:v>624987719.99999988</x:v>
      </x:c>
      <x:c r="Z7" s="208">
        <x:f>'RV(RS)'!Z7*KRWRSD25</x:f>
        <x:v>624987719.99999988</x:v>
      </x:c>
      <x:c r="AA7" s="208">
        <x:f>'RV(RS)'!AA7*KRWRSD25</x:f>
        <x:v>624987719.99999988</x:v>
      </x:c>
      <x:c r="AB7" s="208">
        <x:f>'RV(RS)'!AB7*KRWRSD25</x:f>
        <x:v>869514240</x:v>
      </x:c>
      <x:c r="AC7" s="208">
        <x:f>'RV(RS)'!AC7*KRWRSD25</x:f>
        <x:v>652135679.99999988</x:v>
      </x:c>
      <x:c r="AD7" s="208">
        <x:f>'RV(RS)'!AD7*KRWRSD25</x:f>
        <x:v>1173844224</x:v>
      </x:c>
      <x:c r="AE7" s="208">
        <x:f>'RV(RS)'!AE7*KRWRSD25</x:f>
        <x:v>652135679.99999988</x:v>
      </x:c>
      <x:c r="AF7" s="208">
        <x:f>'RV(RS)'!AF7*KRWRSD25</x:f>
        <x:v>869514240</x:v>
      </x:c>
      <x:c r="AG7" s="208">
        <x:f>'RV(RS)'!AG7*KRWRSD25</x:f>
        <x:v>434757120</x:v>
      </x:c>
      <x:c r="AH7" s="208">
        <x:f>'RV(RS)'!AH7*KRWRSD25</x:f>
        <x:v>304329984</x:v>
      </x:c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1"/>
      <x:c r="BI7" s="1"/>
      <x:c r="BJ7" s="1"/>
      <x:c r="BK7" s="1"/>
      <x:c r="BL7" s="1"/>
      <x:c r="BM7" s="1"/>
      <x:c r="BN7" s="1"/>
      <x:c r="BO7" s="1"/>
      <x:c r="BP7" s="1"/>
      <x:c r="BQ7" s="1"/>
      <x:c r="BR7" s="1"/>
      <x:c r="BS7" s="1"/>
      <x:c r="BT7" s="1"/>
      <x:c r="BU7" s="1"/>
      <x:c r="BV7" s="1"/>
      <x:c r="BW7" s="1"/>
      <x:c r="BX7" s="1"/>
      <x:c r="BY7" s="1"/>
      <x:c r="BZ7" s="1"/>
      <x:c r="CA7" s="1"/>
      <x:c r="CB7" s="1"/>
      <x:c r="CC7" s="1"/>
      <x:c r="CD7" s="1"/>
      <x:c r="CE7" s="1"/>
      <x:c r="CF7" s="1"/>
      <x:c r="CG7" s="1"/>
      <x:c r="CH7" s="1"/>
      <x:c r="CI7" s="1"/>
      <x:c r="CJ7" s="1"/>
      <x:c r="CK7" s="1"/>
      <x:c r="CL7" s="1"/>
      <x:c r="CM7" s="1"/>
      <x:c r="CN7" s="1"/>
      <x:c r="CO7" s="1"/>
      <x:c r="CP7" s="1"/>
      <x:c r="CQ7" s="1"/>
      <x:c r="CR7" s="1"/>
      <x:c r="CS7" s="1"/>
      <x:c r="CT7" s="1"/>
      <x:c r="CU7" s="1"/>
      <x:c r="CV7" s="1"/>
      <x:c r="CW7" s="1"/>
      <x:c r="CX7" s="1"/>
      <x:c r="CY7" s="1"/>
      <x:c r="CZ7" s="1"/>
      <x:c r="DA7" s="1"/>
      <x:c r="DB7" s="1"/>
      <x:c r="DC7" s="1"/>
      <x:c r="DD7" s="1"/>
      <x:c r="DE7" s="1"/>
      <x:c r="DF7" s="1"/>
      <x:c r="DG7" s="1"/>
      <x:c r="DH7" s="1"/>
      <x:c r="DI7" s="1"/>
      <x:c r="DJ7" s="1"/>
      <x:c r="DK7" s="1"/>
      <x:c r="DL7" s="1"/>
      <x:c r="DM7" s="1"/>
      <x:c r="DN7" s="1"/>
      <x:c r="DO7" s="1"/>
      <x:c r="DP7" s="1"/>
      <x:c r="DQ7" s="1"/>
      <x:c r="DR7" s="1"/>
      <x:c r="DS7" s="1"/>
      <x:c r="DT7" s="1"/>
      <x:c r="DU7" s="1"/>
      <x:c r="DV7" s="1"/>
      <x:c r="DW7" s="1"/>
      <x:c r="DX7" s="1"/>
      <x:c r="DY7" s="1"/>
      <x:c r="DZ7" s="1"/>
      <x:c r="EA7" s="1"/>
    </x:row>
    <x:row r="8" spans="1:131">
      <x:c r="A8" s="12" t="s">
        <x:v>54</x:v>
      </x:c>
      <x:c r="B8" s="12" t="s">
        <x:v>11</x:v>
      </x:c>
      <x:c r="C8" s="12" t="s">
        <x:v>57</x:v>
      </x:c>
      <x:c r="D8" s="4" t="s">
        <x:v>12</x:v>
      </x:c>
      <x:c r="E8" s="4" t="s">
        <x:v>12</x:v>
      </x:c>
      <x:c r="F8" s="4"/>
      <x:c r="G8" s="4"/>
      <x:c r="H8" s="3">
        <x:f>'RV(RS)'!H8*KRWRSD24</x:f>
        <x:v>480791646.5</x:v>
      </x:c>
      <x:c r="I8" s="3">
        <x:f>'RV(RS)'!I8*KRWRSD24</x:f>
        <x:v>140567129.99999997</x:v>
      </x:c>
      <x:c r="J8" s="3">
        <x:f>'RV(RS)'!J8*KRWRSD24</x:f>
        <x:v>49979424</x:v>
      </x:c>
      <x:c r="K8" s="3">
        <x:f>'RV(RS)'!K8*KRWRSD24</x:f>
        <x:v>29154664</x:v>
      </x:c>
      <x:c r="L8" s="3">
        <x:f>'RV(RS)'!L8*KRWRSD24</x:f>
        <x:v>0</x:v>
      </x:c>
      <x:c r="M8" s="3">
        <x:f>'RV(RS)'!M8*KRWRSD24</x:f>
        <x:v>37484568</x:v>
      </x:c>
      <x:c r="N8" s="3">
        <x:f>'RV(RS)'!N8*KRWRSD24</x:f>
        <x:v>123126393.5</x:v>
      </x:c>
      <x:c r="O8" s="3">
        <x:f>'RV(RS)'!O8*KRWRSD24</x:f>
        <x:v>0</x:v>
      </x:c>
      <x:c r="P8" s="3">
        <x:f>'RV(RS)'!P8*KRWRSD24</x:f>
        <x:v>81737183</x:v>
      </x:c>
      <x:c r="Q8" s="3">
        <x:f>'RV(RS)'!Q8*KRWRSD24</x:f>
        <x:v>18742284</x:v>
      </x:c>
      <x:c r="R8" s="3">
        <x:f>'RV(RS)'!R8*KRWRSD24</x:f>
        <x:v>0</x:v>
      </x:c>
      <x:c r="S8" s="3">
        <x:f>'RV(RS)'!S8*KRWRSD24</x:f>
        <x:v>0</x:v>
      </x:c>
      <x:c r="T8" s="3">
        <x:f>'RV(RS)'!T8*KRWRSD24</x:f>
        <x:v>0</x:v>
      </x:c>
      <x:c r="V8" s="3">
        <x:f>'RV(RS)'!V8*KRWRSD25</x:f>
        <x:v>918688456.00000012</x:v>
      </x:c>
      <x:c r="W8" s="3">
        <x:f>'RV(RS)'!W8*KRWRSD25</x:f>
        <x:v>46207392.000000007</x:v>
      </x:c>
      <x:c r="X8" s="3">
        <x:f>'RV(RS)'!X8*KRWRSD25</x:f>
        <x:v>53908624.000000015</x:v>
      </x:c>
      <x:c r="Y8" s="3">
        <x:f>'RV(RS)'!Y8*KRWRSD25</x:f>
        <x:v>57759240.000000007</x:v>
      </x:c>
      <x:c r="Z8" s="3">
        <x:f>'RV(RS)'!Z8*KRWRSD25</x:f>
        <x:v>57759240.000000007</x:v>
      </x:c>
      <x:c r="AA8" s="3">
        <x:f>'RV(RS)'!AA8*KRWRSD25</x:f>
        <x:v>57759240.000000007</x:v>
      </x:c>
      <x:c r="AB8" s="3">
        <x:f>'RV(RS)'!AB8*KRWRSD25</x:f>
        <x:v>113209600</x:v>
      </x:c>
      <x:c r="AC8" s="3">
        <x:f>'RV(RS)'!AC8*KRWRSD25</x:f>
        <x:v>84907200.000000015</x:v>
      </x:c>
      <x:c r="AD8" s="3">
        <x:f>'RV(RS)'!AD8*KRWRSD25</x:f>
        <x:v>152832960.00000003</x:v>
      </x:c>
      <x:c r="AE8" s="3">
        <x:f>'RV(RS)'!AE8*KRWRSD25</x:f>
        <x:v>84907200.000000015</x:v>
      </x:c>
      <x:c r="AF8" s="3">
        <x:f>'RV(RS)'!AF8*KRWRSD25</x:f>
        <x:v>113209600</x:v>
      </x:c>
      <x:c r="AG8" s="3">
        <x:f>'RV(RS)'!AG8*KRWRSD25</x:f>
        <x:v>56604800</x:v>
      </x:c>
      <x:c r="AH8" s="3">
        <x:f>'RV(RS)'!AH8*KRWRSD25</x:f>
        <x:v>39623360.000000007</x:v>
      </x:c>
    </x:row>
    <x:row r="9" spans="1:131">
      <x:c r="A9" s="12" t="s">
        <x:v>54</x:v>
      </x:c>
      <x:c r="B9" s="12" t="s">
        <x:v>11</x:v>
      </x:c>
      <x:c r="C9" s="12" t="s">
        <x:v>57</x:v>
      </x:c>
      <x:c r="D9" s="4" t="s">
        <x:v>13</x:v>
      </x:c>
      <x:c r="E9" s="4" t="s">
        <x:v>465</x:v>
      </x:c>
      <x:c r="F9" s="4"/>
      <x:c r="G9" s="4"/>
      <x:c r="H9" s="3">
        <x:f>'RV(RS)'!H9*KRWRSD24</x:f>
        <x:v>2041110559.9999998</x:v>
      </x:c>
      <x:c r="I9" s="3">
        <x:f>'RV(RS)'!I9*KRWRSD24</x:f>
        <x:v>236497023.99999997</x:v>
      </x:c>
      <x:c r="J9" s="3">
        <x:f>'RV(RS)'!J9*KRWRSD24</x:f>
        <x:v>350651392</x:v>
      </x:c>
      <x:c r="K9" s="3">
        <x:f>'RV(RS)'!K9*KRWRSD24</x:f>
        <x:v>103076096</x:v>
      </x:c>
      <x:c r="L9" s="3">
        <x:f>'RV(RS)'!L9*KRWRSD24</x:f>
        <x:v>191702272</x:v>
      </x:c>
      <x:c r="M9" s="3">
        <x:f>'RV(RS)'!M9*KRWRSD24</x:f>
        <x:v>196518911.99999997</x:v>
      </x:c>
      <x:c r="N9" s="3">
        <x:f>'RV(RS)'!N9*KRWRSD24</x:f>
        <x:v>173399040</x:v>
      </x:c>
      <x:c r="O9" s="3">
        <x:f>'RV(RS)'!O9*KRWRSD24</x:f>
        <x:v>325604863.99999994</x:v>
      </x:c>
      <x:c r="P9" s="3">
        <x:f>'RV(RS)'!P9*KRWRSD24</x:f>
        <x:v>80437888</x:v>
      </x:c>
      <x:c r="Q9" s="3">
        <x:f>'RV(RS)'!Q9*KRWRSD24</x:f>
        <x:v>116081024</x:v>
      </x:c>
      <x:c r="R9" s="3">
        <x:f>'RV(RS)'!R9*KRWRSD24</x:f>
        <x:v>118589407.99999999</x:v>
      </x:c>
      <x:c r="S9" s="3">
        <x:f>'RV(RS)'!S9*KRWRSD24</x:f>
        <x:v>29963232</x:v>
      </x:c>
      <x:c r="T9" s="3">
        <x:f>'RV(RS)'!T9*KRWRSD24</x:f>
        <x:v>118589407.99999999</x:v>
      </x:c>
      <x:c r="V9" s="3">
        <x:f>'RV(RS)'!V9*KRWRSD25</x:f>
        <x:v>6995817920</x:v>
      </x:c>
      <x:c r="W9" s="3">
        <x:f>'RV(RS)'!W9*KRWRSD25</x:f>
        <x:v>453782784</x:v>
      </x:c>
      <x:c r="X9" s="3">
        <x:f>'RV(RS)'!X9*KRWRSD25</x:f>
        <x:v>529413248</x:v>
      </x:c>
      <x:c r="Y9" s="3">
        <x:f>'RV(RS)'!Y9*KRWRSD25</x:f>
        <x:v>567228479.99999988</x:v>
      </x:c>
      <x:c r="Z9" s="3">
        <x:f>'RV(RS)'!Z9*KRWRSD25</x:f>
        <x:v>567228479.99999988</x:v>
      </x:c>
      <x:c r="AA9" s="3">
        <x:f>'RV(RS)'!AA9*KRWRSD25</x:f>
        <x:v>567228479.99999988</x:v>
      </x:c>
      <x:c r="AB9" s="3">
        <x:f>'RV(RS)'!AB9*KRWRSD25</x:f>
        <x:v>756304640</x:v>
      </x:c>
      <x:c r="AC9" s="3">
        <x:f>'RV(RS)'!AC9*KRWRSD25</x:f>
        <x:v>567228479.99999988</x:v>
      </x:c>
      <x:c r="AD9" s="3">
        <x:f>'RV(RS)'!AD9*KRWRSD25</x:f>
        <x:v>1021011264</x:v>
      </x:c>
      <x:c r="AE9" s="3">
        <x:f>'RV(RS)'!AE9*KRWRSD25</x:f>
        <x:v>567228479.99999988</x:v>
      </x:c>
      <x:c r="AF9" s="3">
        <x:f>'RV(RS)'!AF9*KRWRSD25</x:f>
        <x:v>756304640</x:v>
      </x:c>
      <x:c r="AG9" s="3">
        <x:f>'RV(RS)'!AG9*KRWRSD25</x:f>
        <x:v>378152320</x:v>
      </x:c>
      <x:c r="AH9" s="3">
        <x:f>'RV(RS)'!AH9*KRWRSD25</x:f>
        <x:v>264706624</x:v>
      </x:c>
    </x:row>
    <x:row r="10" spans="1:131" s="209" customFormat="1">
      <x:c r="A10" s="206"/>
      <x:c r="B10" s="206" t="s">
        <x:v>14</x:v>
      </x:c>
      <x:c r="C10" s="206" t="s">
        <x:v>57</x:v>
      </x:c>
      <x:c r="D10" s="207" t="s">
        <x:v>14</x:v>
      </x:c>
      <x:c r="E10" s="207"/>
      <x:c r="F10" s="207"/>
      <x:c r="G10" s="207"/>
      <x:c r="H10" s="208">
        <x:f>'RV(RS)'!H10*KRWRSD24</x:f>
        <x:v>505311646.00000012</x:v>
      </x:c>
      <x:c r="I10" s="208">
        <x:f>'RV(RS)'!I10*KRWRSD24</x:f>
        <x:v>330259562.5</x:v>
      </x:c>
      <x:c r="J10" s="208">
        <x:f>'RV(RS)'!J10*KRWRSD24</x:f>
        <x:v>41954932.499999993</x:v>
      </x:c>
      <x:c r="K10" s="208">
        <x:f>'RV(RS)'!K10*KRWRSD24</x:f>
        <x:v>0</x:v>
      </x:c>
      <x:c r="L10" s="208">
        <x:f>'RV(RS)'!L10*KRWRSD24</x:f>
        <x:v>0</x:v>
      </x:c>
      <x:c r="M10" s="208">
        <x:f>'RV(RS)'!M10*KRWRSD24</x:f>
        <x:v>112094973.49999999</x:v>
      </x:c>
      <x:c r="N10" s="208">
        <x:f>'RV(RS)'!N10*KRWRSD24</x:f>
        <x:v>0</x:v>
      </x:c>
      <x:c r="O10" s="208">
        <x:f>'RV(RS)'!O10*KRWRSD24</x:f>
        <x:v>12396037.5</x:v>
      </x:c>
      <x:c r="P10" s="208">
        <x:f>'RV(RS)'!P10*KRWRSD24</x:f>
        <x:v>0</x:v>
      </x:c>
      <x:c r="Q10" s="208">
        <x:f>'RV(RS)'!Q10*KRWRSD24</x:f>
        <x:v>0</x:v>
      </x:c>
      <x:c r="R10" s="208">
        <x:f>'RV(RS)'!R10*KRWRSD24</x:f>
        <x:v>0</x:v>
      </x:c>
      <x:c r="S10" s="208">
        <x:f>'RV(RS)'!S10*KRWRSD24</x:f>
        <x:v>8606140</x:v>
      </x:c>
      <x:c r="T10" s="208">
        <x:f>'RV(RS)'!T10*KRWRSD24</x:f>
        <x:v>0</x:v>
      </x:c>
      <x:c r="U10" s="1"/>
      <x:c r="V10" s="208">
        <x:f>'RV(RS)'!V10*KRWRSD25</x:f>
        <x:v>0</x:v>
      </x:c>
      <x:c r="W10" s="208">
        <x:f>'RV(RS)'!W10*KRWRSD25</x:f>
        <x:v>0</x:v>
      </x:c>
      <x:c r="X10" s="208">
        <x:f>'RV(RS)'!X10*KRWRSD25</x:f>
        <x:v>0</x:v>
      </x:c>
      <x:c r="Y10" s="208">
        <x:f>'RV(RS)'!Y10*KRWRSD25</x:f>
        <x:v>0</x:v>
      </x:c>
      <x:c r="Z10" s="208">
        <x:f>'RV(RS)'!Z10*KRWRSD25</x:f>
        <x:v>0</x:v>
      </x:c>
      <x:c r="AA10" s="208">
        <x:f>'RV(RS)'!AA10*KRWRSD25</x:f>
        <x:v>0</x:v>
      </x:c>
      <x:c r="AB10" s="208">
        <x:f>'RV(RS)'!AB10*KRWRSD25</x:f>
        <x:v>0</x:v>
      </x:c>
      <x:c r="AC10" s="208">
        <x:f>'RV(RS)'!AC10*KRWRSD25</x:f>
        <x:v>0</x:v>
      </x:c>
      <x:c r="AD10" s="208">
        <x:f>'RV(RS)'!AD10*KRWRSD25</x:f>
        <x:v>0</x:v>
      </x:c>
      <x:c r="AE10" s="208">
        <x:f>'RV(RS)'!AE10*KRWRSD25</x:f>
        <x:v>0</x:v>
      </x:c>
      <x:c r="AF10" s="208">
        <x:f>'RV(RS)'!AF10*KRWRSD25</x:f>
        <x:v>0</x:v>
      </x:c>
      <x:c r="AG10" s="208">
        <x:f>'RV(RS)'!AG10*KRWRSD25</x:f>
        <x:v>0</x:v>
      </x:c>
      <x:c r="AH10" s="208">
        <x:f>'RV(RS)'!AH10*KRWRSD25</x:f>
        <x:v>0</x:v>
      </x:c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  <x:c r="BA10" s="1"/>
      <x:c r="BB10" s="1"/>
      <x:c r="BC10" s="1"/>
      <x:c r="BD10" s="1"/>
      <x:c r="BE10" s="1"/>
      <x:c r="BF10" s="1"/>
      <x:c r="BG10" s="1"/>
      <x:c r="BH10" s="1"/>
      <x:c r="BI10" s="1"/>
      <x:c r="BJ10" s="1"/>
      <x:c r="BK10" s="1"/>
      <x:c r="BL10" s="1"/>
      <x:c r="BM10" s="1"/>
      <x:c r="BN10" s="1"/>
      <x:c r="BO10" s="1"/>
      <x:c r="BP10" s="1"/>
      <x:c r="BQ10" s="1"/>
      <x:c r="BR10" s="1"/>
      <x:c r="BS10" s="1"/>
      <x:c r="BT10" s="1"/>
      <x:c r="BU10" s="1"/>
      <x:c r="BV10" s="1"/>
      <x:c r="BW10" s="1"/>
      <x:c r="BX10" s="1"/>
      <x:c r="BY10" s="1"/>
      <x:c r="BZ10" s="1"/>
      <x:c r="CA10" s="1"/>
      <x:c r="CB10" s="1"/>
      <x:c r="CC10" s="1"/>
      <x:c r="CD10" s="1"/>
      <x:c r="CE10" s="1"/>
      <x:c r="CF10" s="1"/>
      <x:c r="CG10" s="1"/>
      <x:c r="CH10" s="1"/>
      <x:c r="CI10" s="1"/>
      <x:c r="CJ10" s="1"/>
      <x:c r="CK10" s="1"/>
      <x:c r="CL10" s="1"/>
      <x:c r="CM10" s="1"/>
      <x:c r="CN10" s="1"/>
      <x:c r="CO10" s="1"/>
      <x:c r="CP10" s="1"/>
      <x:c r="CQ10" s="1"/>
      <x:c r="CR10" s="1"/>
      <x:c r="CS10" s="1"/>
      <x:c r="CT10" s="1"/>
      <x:c r="CU10" s="1"/>
      <x:c r="CV10" s="1"/>
      <x:c r="CW10" s="1"/>
      <x:c r="CX10" s="1"/>
      <x:c r="CY10" s="1"/>
      <x:c r="CZ10" s="1"/>
      <x:c r="DA10" s="1"/>
      <x:c r="DB10" s="1"/>
      <x:c r="DC10" s="1"/>
      <x:c r="DD10" s="1"/>
      <x:c r="DE10" s="1"/>
      <x:c r="DF10" s="1"/>
      <x:c r="DG10" s="1"/>
      <x:c r="DH10" s="1"/>
      <x:c r="DI10" s="1"/>
      <x:c r="DJ10" s="1"/>
      <x:c r="DK10" s="1"/>
      <x:c r="DL10" s="1"/>
      <x:c r="DM10" s="1"/>
      <x:c r="DN10" s="1"/>
      <x:c r="DO10" s="1"/>
      <x:c r="DP10" s="1"/>
      <x:c r="DQ10" s="1"/>
      <x:c r="DR10" s="1"/>
      <x:c r="DS10" s="1"/>
      <x:c r="DT10" s="1"/>
      <x:c r="DU10" s="1"/>
      <x:c r="DV10" s="1"/>
      <x:c r="DW10" s="1"/>
      <x:c r="DX10" s="1"/>
      <x:c r="DY10" s="1"/>
      <x:c r="DZ10" s="1"/>
      <x:c r="EA10" s="1"/>
    </x:row>
    <x:row r="11" spans="1:131">
      <x:c r="A11" s="12" t="s">
        <x:v>54</x:v>
      </x:c>
      <x:c r="B11" s="12" t="s">
        <x:v>14</x:v>
      </x:c>
      <x:c r="C11" s="12" t="s">
        <x:v>57</x:v>
      </x:c>
      <x:c r="D11" s="4" t="s">
        <x:v>15</x:v>
      </x:c>
      <x:c r="E11" s="4" t="s">
        <x:v>15</x:v>
      </x:c>
      <x:c r="F11" s="4"/>
      <x:c r="G11" s="4"/>
      <x:c r="H11" s="3">
        <x:f>'RV(RS)'!H11*KRWRSD24</x:f>
        <x:v>377809546</x:v>
      </x:c>
      <x:c r="I11" s="3">
        <x:f>'RV(RS)'!I11*KRWRSD24</x:f>
        <x:v>215153500</x:v>
      </x:c>
      <x:c r="J11" s="3">
        <x:f>'RV(RS)'!J11*KRWRSD24</x:f>
        <x:v>41954932.499999993</x:v>
      </x:c>
      <x:c r="K11" s="3">
        <x:f>'RV(RS)'!K11*KRWRSD24</x:f>
        <x:v>0</x:v>
      </x:c>
      <x:c r="L11" s="3">
        <x:f>'RV(RS)'!L11*KRWRSD24</x:f>
        <x:v>0</x:v>
      </x:c>
      <x:c r="M11" s="3">
        <x:f>'RV(RS)'!M11*KRWRSD24</x:f>
        <x:v>112094973.49999999</x:v>
      </x:c>
      <x:c r="N11" s="3">
        <x:f>'RV(RS)'!N11*KRWRSD24</x:f>
        <x:v>0</x:v>
      </x:c>
      <x:c r="O11" s="3">
        <x:f>'RV(RS)'!O11*KRWRSD24</x:f>
        <x:v>0</x:v>
      </x:c>
      <x:c r="P11" s="3">
        <x:f>'RV(RS)'!P11*KRWRSD24</x:f>
        <x:v>0</x:v>
      </x:c>
      <x:c r="Q11" s="3">
        <x:f>'RV(RS)'!Q11*KRWRSD24</x:f>
        <x:v>0</x:v>
      </x:c>
      <x:c r="R11" s="3">
        <x:f>'RV(RS)'!R11*KRWRSD24</x:f>
        <x:v>0</x:v>
      </x:c>
      <x:c r="S11" s="3">
        <x:f>'RV(RS)'!S11*KRWRSD24</x:f>
        <x:v>8606140</x:v>
      </x:c>
      <x:c r="T11" s="3">
        <x:f>'RV(RS)'!T11*KRWRSD24</x:f>
        <x:v>0</x:v>
      </x:c>
      <x:c r="V11" s="3">
        <x:f>'RV(RS)'!V11*KRWRSD25</x:f>
        <x:v>0</x:v>
      </x:c>
      <x:c r="W11" s="3">
        <x:f>'RV(RS)'!W11*KRWRSD25</x:f>
        <x:v>0</x:v>
      </x:c>
      <x:c r="X11" s="3">
        <x:f>'RV(RS)'!X11*KRWRSD25</x:f>
        <x:v>0</x:v>
      </x:c>
      <x:c r="Y11" s="3">
        <x:f>'RV(RS)'!Y11*KRWRSD25</x:f>
        <x:v>0</x:v>
      </x:c>
      <x:c r="Z11" s="3">
        <x:f>'RV(RS)'!Z11*KRWRSD25</x:f>
        <x:v>0</x:v>
      </x:c>
      <x:c r="AA11" s="3">
        <x:f>'RV(RS)'!AA11*KRWRSD25</x:f>
        <x:v>0</x:v>
      </x:c>
      <x:c r="AB11" s="3">
        <x:f>'RV(RS)'!AB11*KRWRSD25</x:f>
        <x:v>0</x:v>
      </x:c>
      <x:c r="AC11" s="3">
        <x:f>'RV(RS)'!AC11*KRWRSD25</x:f>
        <x:v>0</x:v>
      </x:c>
      <x:c r="AD11" s="3">
        <x:f>'RV(RS)'!AD11*KRWRSD25</x:f>
        <x:v>0</x:v>
      </x:c>
      <x:c r="AE11" s="3">
        <x:f>'RV(RS)'!AE11*KRWRSD25</x:f>
        <x:v>0</x:v>
      </x:c>
      <x:c r="AF11" s="3">
        <x:f>'RV(RS)'!AF11*KRWRSD25</x:f>
        <x:v>0</x:v>
      </x:c>
      <x:c r="AG11" s="3">
        <x:f>'RV(RS)'!AG11*KRWRSD25</x:f>
        <x:v>0</x:v>
      </x:c>
      <x:c r="AH11" s="3">
        <x:f>'RV(RS)'!AH11*KRWRSD25</x:f>
        <x:v>0</x:v>
      </x:c>
    </x:row>
    <x:row r="12" spans="1:131">
      <x:c r="A12" s="12" t="s">
        <x:v>54</x:v>
      </x:c>
      <x:c r="B12" s="12" t="s">
        <x:v>14</x:v>
      </x:c>
      <x:c r="C12" s="12" t="s">
        <x:v>57</x:v>
      </x:c>
      <x:c r="D12" s="4" t="s">
        <x:v>16</x:v>
      </x:c>
      <x:c r="E12" s="4" t="s">
        <x:v>16</x:v>
      </x:c>
      <x:c r="F12" s="4"/>
      <x:c r="G12" s="4"/>
      <x:c r="H12" s="3">
        <x:f>'RV(RS)'!H12*KRWRSD24</x:f>
        <x:v>0</x:v>
      </x:c>
      <x:c r="I12" s="3">
        <x:f>'RV(RS)'!I12*KRWRSD24</x:f>
        <x:v>0</x:v>
      </x:c>
      <x:c r="J12" s="3">
        <x:f>'RV(RS)'!J12*KRWRSD24</x:f>
        <x:v>0</x:v>
      </x:c>
      <x:c r="K12" s="3">
        <x:f>'RV(RS)'!K12*KRWRSD24</x:f>
        <x:v>0</x:v>
      </x:c>
      <x:c r="L12" s="3">
        <x:f>'RV(RS)'!L12*KRWRSD24</x:f>
        <x:v>0</x:v>
      </x:c>
      <x:c r="M12" s="3">
        <x:f>'RV(RS)'!M12*KRWRSD24</x:f>
        <x:v>0</x:v>
      </x:c>
      <x:c r="N12" s="3">
        <x:f>'RV(RS)'!N12*KRWRSD24</x:f>
        <x:v>0</x:v>
      </x:c>
      <x:c r="O12" s="3">
        <x:f>'RV(RS)'!O12*KRWRSD24</x:f>
        <x:v>0</x:v>
      </x:c>
      <x:c r="P12" s="3">
        <x:f>'RV(RS)'!P12*KRWRSD24</x:f>
        <x:v>0</x:v>
      </x:c>
      <x:c r="Q12" s="3">
        <x:f>'RV(RS)'!Q12*KRWRSD24</x:f>
        <x:v>0</x:v>
      </x:c>
      <x:c r="R12" s="3">
        <x:f>'RV(RS)'!R12*KRWRSD24</x:f>
        <x:v>0</x:v>
      </x:c>
      <x:c r="S12" s="3">
        <x:f>'RV(RS)'!S12*KRWRSD24</x:f>
        <x:v>0</x:v>
      </x:c>
      <x:c r="T12" s="3">
        <x:f>'RV(RS)'!T12*KRWRSD24</x:f>
        <x:v>0</x:v>
      </x:c>
      <x:c r="V12" s="3">
        <x:f>'RV(RS)'!V12*KRWRSD25</x:f>
        <x:v>0</x:v>
      </x:c>
      <x:c r="W12" s="3">
        <x:f>'RV(RS)'!W12*KRWRSD25</x:f>
        <x:v>0</x:v>
      </x:c>
      <x:c r="X12" s="3">
        <x:f>'RV(RS)'!X12*KRWRSD25</x:f>
        <x:v>0</x:v>
      </x:c>
      <x:c r="Y12" s="3">
        <x:f>'RV(RS)'!Y12*KRWRSD25</x:f>
        <x:v>0</x:v>
      </x:c>
      <x:c r="Z12" s="3">
        <x:f>'RV(RS)'!Z12*KRWRSD25</x:f>
        <x:v>0</x:v>
      </x:c>
      <x:c r="AA12" s="3">
        <x:f>'RV(RS)'!AA12*KRWRSD25</x:f>
        <x:v>0</x:v>
      </x:c>
      <x:c r="AB12" s="3">
        <x:f>'RV(RS)'!AB12*KRWRSD25</x:f>
        <x:v>0</x:v>
      </x:c>
      <x:c r="AC12" s="3">
        <x:f>'RV(RS)'!AC12*KRWRSD25</x:f>
        <x:v>0</x:v>
      </x:c>
      <x:c r="AD12" s="3">
        <x:f>'RV(RS)'!AD12*KRWRSD25</x:f>
        <x:v>0</x:v>
      </x:c>
      <x:c r="AE12" s="3">
        <x:f>'RV(RS)'!AE12*KRWRSD25</x:f>
        <x:v>0</x:v>
      </x:c>
      <x:c r="AF12" s="3">
        <x:f>'RV(RS)'!AF12*KRWRSD25</x:f>
        <x:v>0</x:v>
      </x:c>
      <x:c r="AG12" s="3">
        <x:f>'RV(RS)'!AG12*KRWRSD25</x:f>
        <x:v>0</x:v>
      </x:c>
      <x:c r="AH12" s="3">
        <x:f>'RV(RS)'!AH12*KRWRSD25</x:f>
        <x:v>0</x:v>
      </x:c>
    </x:row>
    <x:row r="13" spans="1:131">
      <x:c r="A13" s="12" t="s">
        <x:v>54</x:v>
      </x:c>
      <x:c r="B13" s="12" t="s">
        <x:v>14</x:v>
      </x:c>
      <x:c r="C13" s="12" t="s">
        <x:v>57</x:v>
      </x:c>
      <x:c r="D13" s="4" t="s">
        <x:v>17</x:v>
      </x:c>
      <x:c r="E13" s="4"/>
      <x:c r="F13" s="4"/>
      <x:c r="G13" s="4"/>
      <x:c r="H13" s="3">
        <x:f>'RV(RS)'!H13*KRWRSD24</x:f>
        <x:v>127502100</x:v>
      </x:c>
      <x:c r="I13" s="3">
        <x:f>'RV(RS)'!I13*KRWRSD24</x:f>
        <x:v>115106062.5</x:v>
      </x:c>
      <x:c r="J13" s="3">
        <x:f>'RV(RS)'!J13*KRWRSD24</x:f>
        <x:v>0</x:v>
      </x:c>
      <x:c r="K13" s="3">
        <x:f>'RV(RS)'!K13*KRWRSD24</x:f>
        <x:v>0</x:v>
      </x:c>
      <x:c r="L13" s="3">
        <x:f>'RV(RS)'!L13*KRWRSD24</x:f>
        <x:v>0</x:v>
      </x:c>
      <x:c r="M13" s="3">
        <x:f>'RV(RS)'!M13*KRWRSD24</x:f>
        <x:v>0</x:v>
      </x:c>
      <x:c r="N13" s="3">
        <x:f>'RV(RS)'!N13*KRWRSD24</x:f>
        <x:v>0</x:v>
      </x:c>
      <x:c r="O13" s="3">
        <x:f>'RV(RS)'!O13*KRWRSD24</x:f>
        <x:v>12396037.5</x:v>
      </x:c>
      <x:c r="P13" s="3">
        <x:f>'RV(RS)'!P13*KRWRSD24</x:f>
        <x:v>0</x:v>
      </x:c>
      <x:c r="Q13" s="3">
        <x:f>'RV(RS)'!Q13*KRWRSD24</x:f>
        <x:v>0</x:v>
      </x:c>
      <x:c r="R13" s="3">
        <x:f>'RV(RS)'!R13*KRWRSD24</x:f>
        <x:v>0</x:v>
      </x:c>
      <x:c r="S13" s="3">
        <x:f>'RV(RS)'!S13*KRWRSD24</x:f>
        <x:v>0</x:v>
      </x:c>
      <x:c r="T13" s="3">
        <x:f>'RV(RS)'!T13*KRWRSD24</x:f>
        <x:v>0</x:v>
      </x:c>
      <x:c r="V13" s="3">
        <x:f>'RV(RS)'!V13*KRWRSD25</x:f>
        <x:v>0</x:v>
      </x:c>
      <x:c r="W13" s="3">
        <x:f>'RV(RS)'!W13*KRWRSD25</x:f>
        <x:v>0</x:v>
      </x:c>
      <x:c r="X13" s="3">
        <x:f>'RV(RS)'!X13*KRWRSD25</x:f>
        <x:v>0</x:v>
      </x:c>
      <x:c r="Y13" s="3">
        <x:f>'RV(RS)'!Y13*KRWRSD25</x:f>
        <x:v>0</x:v>
      </x:c>
      <x:c r="Z13" s="3">
        <x:f>'RV(RS)'!Z13*KRWRSD25</x:f>
        <x:v>0</x:v>
      </x:c>
      <x:c r="AA13" s="3">
        <x:f>'RV(RS)'!AA13*KRWRSD25</x:f>
        <x:v>0</x:v>
      </x:c>
      <x:c r="AB13" s="3">
        <x:f>'RV(RS)'!AB13*KRWRSD25</x:f>
        <x:v>0</x:v>
      </x:c>
      <x:c r="AC13" s="3">
        <x:f>'RV(RS)'!AC13*KRWRSD25</x:f>
        <x:v>0</x:v>
      </x:c>
      <x:c r="AD13" s="3">
        <x:f>'RV(RS)'!AD13*KRWRSD25</x:f>
        <x:v>0</x:v>
      </x:c>
      <x:c r="AE13" s="3">
        <x:f>'RV(RS)'!AE13*KRWRSD25</x:f>
        <x:v>0</x:v>
      </x:c>
      <x:c r="AF13" s="3">
        <x:f>'RV(RS)'!AF13*KRWRSD25</x:f>
        <x:v>0</x:v>
      </x:c>
      <x:c r="AG13" s="3">
        <x:f>'RV(RS)'!AG13*KRWRSD25</x:f>
        <x:v>0</x:v>
      </x:c>
      <x:c r="AH13" s="3">
        <x:f>'RV(RS)'!AH13*KRWRSD25</x:f>
        <x:v>0</x:v>
      </x:c>
    </x:row>
    <x:row r="14" spans="1:131" s="209" customFormat="1">
      <x:c r="A14" s="206"/>
      <x:c r="B14" s="206" t="s">
        <x:v>18</x:v>
      </x:c>
      <x:c r="C14" s="206" t="s">
        <x:v>57</x:v>
      </x:c>
      <x:c r="D14" s="207" t="s">
        <x:v>18</x:v>
      </x:c>
      <x:c r="E14" s="207"/>
      <x:c r="F14" s="207"/>
      <x:c r="G14" s="207"/>
      <x:c r="H14" s="208">
        <x:f>'RV(RS)'!H14*KRWRSD24</x:f>
        <x:v>0</x:v>
      </x:c>
      <x:c r="I14" s="208">
        <x:f>'RV(RS)'!I14*KRWRSD24</x:f>
        <x:v>0</x:v>
      </x:c>
      <x:c r="J14" s="208">
        <x:f>'RV(RS)'!J14*KRWRSD24</x:f>
        <x:v>0</x:v>
      </x:c>
      <x:c r="K14" s="208">
        <x:f>'RV(RS)'!K14*KRWRSD24</x:f>
        <x:v>0</x:v>
      </x:c>
      <x:c r="L14" s="208">
        <x:f>'RV(RS)'!L14*KRWRSD24</x:f>
        <x:v>0</x:v>
      </x:c>
      <x:c r="M14" s="208">
        <x:f>'RV(RS)'!M14*KRWRSD24</x:f>
        <x:v>0</x:v>
      </x:c>
      <x:c r="N14" s="208">
        <x:f>'RV(RS)'!N14*KRWRSD24</x:f>
        <x:v>0</x:v>
      </x:c>
      <x:c r="O14" s="208">
        <x:f>'RV(RS)'!O14*KRWRSD24</x:f>
        <x:v>0</x:v>
      </x:c>
      <x:c r="P14" s="208">
        <x:f>'RV(RS)'!P14*KRWRSD24</x:f>
        <x:v>0</x:v>
      </x:c>
      <x:c r="Q14" s="208">
        <x:f>'RV(RS)'!Q14*KRWRSD24</x:f>
        <x:v>0</x:v>
      </x:c>
      <x:c r="R14" s="208">
        <x:f>'RV(RS)'!R14*KRWRSD24</x:f>
        <x:v>0</x:v>
      </x:c>
      <x:c r="S14" s="208">
        <x:f>'RV(RS)'!S14*KRWRSD24</x:f>
        <x:v>0</x:v>
      </x:c>
      <x:c r="T14" s="208">
        <x:f>'RV(RS)'!T14*KRWRSD24</x:f>
        <x:v>0</x:v>
      </x:c>
      <x:c r="U14" s="1"/>
      <x:c r="V14" s="208">
        <x:f>'RV(RS)'!V14*KRWRSD25</x:f>
        <x:v>0</x:v>
      </x:c>
      <x:c r="W14" s="208">
        <x:f>'RV(RS)'!W14*KRWRSD25</x:f>
        <x:v>0</x:v>
      </x:c>
      <x:c r="X14" s="208">
        <x:f>'RV(RS)'!X14*KRWRSD25</x:f>
        <x:v>0</x:v>
      </x:c>
      <x:c r="Y14" s="208">
        <x:f>'RV(RS)'!Y14*KRWRSD25</x:f>
        <x:v>0</x:v>
      </x:c>
      <x:c r="Z14" s="208">
        <x:f>'RV(RS)'!Z14*KRWRSD25</x:f>
        <x:v>0</x:v>
      </x:c>
      <x:c r="AA14" s="208">
        <x:f>'RV(RS)'!AA14*KRWRSD25</x:f>
        <x:v>0</x:v>
      </x:c>
      <x:c r="AB14" s="208">
        <x:f>'RV(RS)'!AB14*KRWRSD25</x:f>
        <x:v>0</x:v>
      </x:c>
      <x:c r="AC14" s="208">
        <x:f>'RV(RS)'!AC14*KRWRSD25</x:f>
        <x:v>0</x:v>
      </x:c>
      <x:c r="AD14" s="208">
        <x:f>'RV(RS)'!AD14*KRWRSD25</x:f>
        <x:v>0</x:v>
      </x:c>
      <x:c r="AE14" s="208">
        <x:f>'RV(RS)'!AE14*KRWRSD25</x:f>
        <x:v>0</x:v>
      </x:c>
      <x:c r="AF14" s="208">
        <x:f>'RV(RS)'!AF14*KRWRSD25</x:f>
        <x:v>0</x:v>
      </x:c>
      <x:c r="AG14" s="208">
        <x:f>'RV(RS)'!AG14*KRWRSD25</x:f>
        <x:v>0</x:v>
      </x:c>
      <x:c r="AH14" s="208">
        <x:f>'RV(RS)'!AH14*KRWRSD25</x:f>
        <x:v>0</x:v>
      </x:c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  <x:c r="BA14" s="1"/>
      <x:c r="BB14" s="1"/>
      <x:c r="BC14" s="1"/>
      <x:c r="BD14" s="1"/>
      <x:c r="BE14" s="1"/>
      <x:c r="BF14" s="1"/>
      <x:c r="BG14" s="1"/>
      <x:c r="BH14" s="1"/>
      <x:c r="BI14" s="1"/>
      <x:c r="BJ14" s="1"/>
      <x:c r="BK14" s="1"/>
      <x:c r="BL14" s="1"/>
      <x:c r="BM14" s="1"/>
      <x:c r="BN14" s="1"/>
      <x:c r="BO14" s="1"/>
      <x:c r="BP14" s="1"/>
      <x:c r="BQ14" s="1"/>
      <x:c r="BR14" s="1"/>
      <x:c r="BS14" s="1"/>
      <x:c r="BT14" s="1"/>
      <x:c r="BU14" s="1"/>
      <x:c r="BV14" s="1"/>
      <x:c r="BW14" s="1"/>
      <x:c r="BX14" s="1"/>
      <x:c r="BY14" s="1"/>
      <x:c r="BZ14" s="1"/>
      <x:c r="CA14" s="1"/>
      <x:c r="CB14" s="1"/>
      <x:c r="CC14" s="1"/>
      <x:c r="CD14" s="1"/>
      <x:c r="CE14" s="1"/>
      <x:c r="CF14" s="1"/>
      <x:c r="CG14" s="1"/>
      <x:c r="CH14" s="1"/>
      <x:c r="CI14" s="1"/>
      <x:c r="CJ14" s="1"/>
      <x:c r="CK14" s="1"/>
      <x:c r="CL14" s="1"/>
      <x:c r="CM14" s="1"/>
      <x:c r="CN14" s="1"/>
      <x:c r="CO14" s="1"/>
      <x:c r="CP14" s="1"/>
      <x:c r="CQ14" s="1"/>
      <x:c r="CR14" s="1"/>
      <x:c r="CS14" s="1"/>
      <x:c r="CT14" s="1"/>
      <x:c r="CU14" s="1"/>
      <x:c r="CV14" s="1"/>
      <x:c r="CW14" s="1"/>
      <x:c r="CX14" s="1"/>
      <x:c r="CY14" s="1"/>
      <x:c r="CZ14" s="1"/>
      <x:c r="DA14" s="1"/>
      <x:c r="DB14" s="1"/>
      <x:c r="DC14" s="1"/>
      <x:c r="DD14" s="1"/>
      <x:c r="DE14" s="1"/>
      <x:c r="DF14" s="1"/>
      <x:c r="DG14" s="1"/>
      <x:c r="DH14" s="1"/>
      <x:c r="DI14" s="1"/>
      <x:c r="DJ14" s="1"/>
      <x:c r="DK14" s="1"/>
      <x:c r="DL14" s="1"/>
      <x:c r="DM14" s="1"/>
      <x:c r="DN14" s="1"/>
      <x:c r="DO14" s="1"/>
      <x:c r="DP14" s="1"/>
      <x:c r="DQ14" s="1"/>
      <x:c r="DR14" s="1"/>
      <x:c r="DS14" s="1"/>
      <x:c r="DT14" s="1"/>
      <x:c r="DU14" s="1"/>
      <x:c r="DV14" s="1"/>
      <x:c r="DW14" s="1"/>
      <x:c r="DX14" s="1"/>
      <x:c r="DY14" s="1"/>
      <x:c r="DZ14" s="1"/>
      <x:c r="EA14" s="1"/>
    </x:row>
    <x:row r="15" spans="1:131">
      <x:c r="A15" s="12" t="s">
        <x:v>54</x:v>
      </x:c>
      <x:c r="B15" s="12" t="s">
        <x:v>18</x:v>
      </x:c>
      <x:c r="C15" s="12" t="s">
        <x:v>57</x:v>
      </x:c>
      <x:c r="D15" s="4" t="s">
        <x:v>19</x:v>
      </x:c>
      <x:c r="E15" s="4" t="s">
        <x:v>19</x:v>
      </x:c>
      <x:c r="F15" s="4"/>
      <x:c r="G15" s="4"/>
      <x:c r="H15" s="3">
        <x:f>'RV(RS)'!H15*KRWRSD24</x:f>
        <x:v>0</x:v>
      </x:c>
      <x:c r="I15" s="3">
        <x:f>'RV(RS)'!I15*KRWRSD24</x:f>
        <x:v>0</x:v>
      </x:c>
      <x:c r="J15" s="3">
        <x:f>'RV(RS)'!J15*KRWRSD24</x:f>
        <x:v>0</x:v>
      </x:c>
      <x:c r="K15" s="3">
        <x:f>'RV(RS)'!K15*KRWRSD24</x:f>
        <x:v>0</x:v>
      </x:c>
      <x:c r="L15" s="3">
        <x:f>'RV(RS)'!L15*KRWRSD24</x:f>
        <x:v>0</x:v>
      </x:c>
      <x:c r="M15" s="3">
        <x:f>'RV(RS)'!M15*KRWRSD24</x:f>
        <x:v>0</x:v>
      </x:c>
      <x:c r="N15" s="3">
        <x:f>'RV(RS)'!N15*KRWRSD24</x:f>
        <x:v>0</x:v>
      </x:c>
      <x:c r="O15" s="3">
        <x:f>'RV(RS)'!O15*KRWRSD24</x:f>
        <x:v>0</x:v>
      </x:c>
      <x:c r="P15" s="3">
        <x:f>'RV(RS)'!P15*KRWRSD24</x:f>
        <x:v>0</x:v>
      </x:c>
      <x:c r="Q15" s="3">
        <x:f>'RV(RS)'!Q15*KRWRSD24</x:f>
        <x:v>0</x:v>
      </x:c>
      <x:c r="R15" s="3">
        <x:f>'RV(RS)'!R15*KRWRSD24</x:f>
        <x:v>0</x:v>
      </x:c>
      <x:c r="S15" s="3">
        <x:f>'RV(RS)'!S15*KRWRSD24</x:f>
        <x:v>0</x:v>
      </x:c>
      <x:c r="T15" s="3">
        <x:f>'RV(RS)'!T15*KRWRSD24</x:f>
        <x:v>0</x:v>
      </x:c>
      <x:c r="V15" s="3">
        <x:f>'RV(RS)'!V15*KRWRSD25</x:f>
        <x:v>0</x:v>
      </x:c>
      <x:c r="W15" s="3">
        <x:f>'RV(RS)'!W15*KRWRSD25</x:f>
        <x:v>0</x:v>
      </x:c>
      <x:c r="X15" s="3">
        <x:f>'RV(RS)'!X15*KRWRSD25</x:f>
        <x:v>0</x:v>
      </x:c>
      <x:c r="Y15" s="3">
        <x:f>'RV(RS)'!Y15*KRWRSD25</x:f>
        <x:v>0</x:v>
      </x:c>
      <x:c r="Z15" s="3">
        <x:f>'RV(RS)'!Z15*KRWRSD25</x:f>
        <x:v>0</x:v>
      </x:c>
      <x:c r="AA15" s="3">
        <x:f>'RV(RS)'!AA15*KRWRSD25</x:f>
        <x:v>0</x:v>
      </x:c>
      <x:c r="AB15" s="3">
        <x:f>'RV(RS)'!AB15*KRWRSD25</x:f>
        <x:v>0</x:v>
      </x:c>
      <x:c r="AC15" s="3">
        <x:f>'RV(RS)'!AC15*KRWRSD25</x:f>
        <x:v>0</x:v>
      </x:c>
      <x:c r="AD15" s="3">
        <x:f>'RV(RS)'!AD15*KRWRSD25</x:f>
        <x:v>0</x:v>
      </x:c>
      <x:c r="AE15" s="3">
        <x:f>'RV(RS)'!AE15*KRWRSD25</x:f>
        <x:v>0</x:v>
      </x:c>
      <x:c r="AF15" s="3">
        <x:f>'RV(RS)'!AF15*KRWRSD25</x:f>
        <x:v>0</x:v>
      </x:c>
      <x:c r="AG15" s="3">
        <x:f>'RV(RS)'!AG15*KRWRSD25</x:f>
        <x:v>0</x:v>
      </x:c>
      <x:c r="AH15" s="3">
        <x:f>'RV(RS)'!AH15*KRWRSD25</x:f>
        <x:v>0</x:v>
      </x:c>
    </x:row>
    <x:row r="16" spans="1:131">
      <x:c r="A16" s="12" t="s">
        <x:v>54</x:v>
      </x:c>
      <x:c r="B16" s="12" t="s">
        <x:v>18</x:v>
      </x:c>
      <x:c r="C16" s="12" t="s">
        <x:v>57</x:v>
      </x:c>
      <x:c r="D16" s="4" t="s">
        <x:v>20</x:v>
      </x:c>
      <x:c r="E16" s="4" t="s">
        <x:v>20</x:v>
      </x:c>
      <x:c r="F16" s="4"/>
      <x:c r="G16" s="4"/>
      <x:c r="H16" s="3">
        <x:f>'RV(RS)'!H16*KRWRSD24</x:f>
        <x:v>0</x:v>
      </x:c>
      <x:c r="I16" s="3">
        <x:f>'RV(RS)'!I16*KRWRSD24</x:f>
        <x:v>0</x:v>
      </x:c>
      <x:c r="J16" s="3">
        <x:f>'RV(RS)'!J16*KRWRSD24</x:f>
        <x:v>0</x:v>
      </x:c>
      <x:c r="K16" s="3">
        <x:f>'RV(RS)'!K16*KRWRSD24</x:f>
        <x:v>0</x:v>
      </x:c>
      <x:c r="L16" s="3">
        <x:f>'RV(RS)'!L16*KRWRSD24</x:f>
        <x:v>0</x:v>
      </x:c>
      <x:c r="M16" s="3">
        <x:f>'RV(RS)'!M16*KRWRSD24</x:f>
        <x:v>0</x:v>
      </x:c>
      <x:c r="N16" s="3">
        <x:f>'RV(RS)'!N16*KRWRSD24</x:f>
        <x:v>0</x:v>
      </x:c>
      <x:c r="O16" s="3">
        <x:f>'RV(RS)'!O16*KRWRSD24</x:f>
        <x:v>0</x:v>
      </x:c>
      <x:c r="P16" s="3">
        <x:f>'RV(RS)'!P16*KRWRSD24</x:f>
        <x:v>0</x:v>
      </x:c>
      <x:c r="Q16" s="3">
        <x:f>'RV(RS)'!Q16*KRWRSD24</x:f>
        <x:v>0</x:v>
      </x:c>
      <x:c r="R16" s="3">
        <x:f>'RV(RS)'!R16*KRWRSD24</x:f>
        <x:v>0</x:v>
      </x:c>
      <x:c r="S16" s="3">
        <x:f>'RV(RS)'!S16*KRWRSD24</x:f>
        <x:v>0</x:v>
      </x:c>
      <x:c r="T16" s="3">
        <x:f>'RV(RS)'!T16*KRWRSD24</x:f>
        <x:v>0</x:v>
      </x:c>
      <x:c r="V16" s="3">
        <x:f>'RV(RS)'!V16*KRWRSD25</x:f>
        <x:v>0</x:v>
      </x:c>
      <x:c r="W16" s="3">
        <x:f>'RV(RS)'!W16*KRWRSD25</x:f>
        <x:v>0</x:v>
      </x:c>
      <x:c r="X16" s="3">
        <x:f>'RV(RS)'!X16*KRWRSD25</x:f>
        <x:v>0</x:v>
      </x:c>
      <x:c r="Y16" s="3">
        <x:f>'RV(RS)'!Y16*KRWRSD25</x:f>
        <x:v>0</x:v>
      </x:c>
      <x:c r="Z16" s="3">
        <x:f>'RV(RS)'!Z16*KRWRSD25</x:f>
        <x:v>0</x:v>
      </x:c>
      <x:c r="AA16" s="3">
        <x:f>'RV(RS)'!AA16*KRWRSD25</x:f>
        <x:v>0</x:v>
      </x:c>
      <x:c r="AB16" s="3">
        <x:f>'RV(RS)'!AB16*KRWRSD25</x:f>
        <x:v>0</x:v>
      </x:c>
      <x:c r="AC16" s="3">
        <x:f>'RV(RS)'!AC16*KRWRSD25</x:f>
        <x:v>0</x:v>
      </x:c>
      <x:c r="AD16" s="3">
        <x:f>'RV(RS)'!AD16*KRWRSD25</x:f>
        <x:v>0</x:v>
      </x:c>
      <x:c r="AE16" s="3">
        <x:f>'RV(RS)'!AE16*KRWRSD25</x:f>
        <x:v>0</x:v>
      </x:c>
      <x:c r="AF16" s="3">
        <x:f>'RV(RS)'!AF16*KRWRSD25</x:f>
        <x:v>0</x:v>
      </x:c>
      <x:c r="AG16" s="3">
        <x:f>'RV(RS)'!AG16*KRWRSD25</x:f>
        <x:v>0</x:v>
      </x:c>
      <x:c r="AH16" s="3">
        <x:f>'RV(RS)'!AH16*KRWRSD25</x:f>
        <x:v>0</x:v>
      </x:c>
    </x:row>
    <x:row r="17" spans="1:131">
      <x:c r="A17" s="12" t="s">
        <x:v>54</x:v>
      </x:c>
      <x:c r="B17" s="12" t="s">
        <x:v>18</x:v>
      </x:c>
      <x:c r="C17" s="12" t="s">
        <x:v>57</x:v>
      </x:c>
      <x:c r="D17" s="4" t="s">
        <x:v>21</x:v>
      </x:c>
      <x:c r="E17" s="4" t="s">
        <x:v>21</x:v>
      </x:c>
      <x:c r="F17" s="4"/>
      <x:c r="G17" s="4"/>
      <x:c r="H17" s="3">
        <x:f>'RV(RS)'!H17*KRWRSD24</x:f>
        <x:v>0</x:v>
      </x:c>
      <x:c r="I17" s="3">
        <x:f>'RV(RS)'!I17*KRWRSD24</x:f>
        <x:v>0</x:v>
      </x:c>
      <x:c r="J17" s="3">
        <x:f>'RV(RS)'!J17*KRWRSD24</x:f>
        <x:v>0</x:v>
      </x:c>
      <x:c r="K17" s="3">
        <x:f>'RV(RS)'!K17*KRWRSD24</x:f>
        <x:v>0</x:v>
      </x:c>
      <x:c r="L17" s="3">
        <x:f>'RV(RS)'!L17*KRWRSD24</x:f>
        <x:v>0</x:v>
      </x:c>
      <x:c r="M17" s="3">
        <x:f>'RV(RS)'!M17*KRWRSD24</x:f>
        <x:v>0</x:v>
      </x:c>
      <x:c r="N17" s="3">
        <x:f>'RV(RS)'!N17*KRWRSD24</x:f>
        <x:v>0</x:v>
      </x:c>
      <x:c r="O17" s="3">
        <x:f>'RV(RS)'!O17*KRWRSD24</x:f>
        <x:v>0</x:v>
      </x:c>
      <x:c r="P17" s="3">
        <x:f>'RV(RS)'!P17*KRWRSD24</x:f>
        <x:v>0</x:v>
      </x:c>
      <x:c r="Q17" s="3">
        <x:f>'RV(RS)'!Q17*KRWRSD24</x:f>
        <x:v>0</x:v>
      </x:c>
      <x:c r="R17" s="3">
        <x:f>'RV(RS)'!R17*KRWRSD24</x:f>
        <x:v>0</x:v>
      </x:c>
      <x:c r="S17" s="3">
        <x:f>'RV(RS)'!S17*KRWRSD24</x:f>
        <x:v>0</x:v>
      </x:c>
      <x:c r="T17" s="3">
        <x:f>'RV(RS)'!T17*KRWRSD24</x:f>
        <x:v>0</x:v>
      </x:c>
      <x:c r="V17" s="3">
        <x:f>'RV(RS)'!V17*KRWRSD25</x:f>
        <x:v>0</x:v>
      </x:c>
      <x:c r="W17" s="3">
        <x:f>'RV(RS)'!W17*KRWRSD25</x:f>
        <x:v>0</x:v>
      </x:c>
      <x:c r="X17" s="3">
        <x:f>'RV(RS)'!X17*KRWRSD25</x:f>
        <x:v>0</x:v>
      </x:c>
      <x:c r="Y17" s="3">
        <x:f>'RV(RS)'!Y17*KRWRSD25</x:f>
        <x:v>0</x:v>
      </x:c>
      <x:c r="Z17" s="3">
        <x:f>'RV(RS)'!Z17*KRWRSD25</x:f>
        <x:v>0</x:v>
      </x:c>
      <x:c r="AA17" s="3">
        <x:f>'RV(RS)'!AA17*KRWRSD25</x:f>
        <x:v>0</x:v>
      </x:c>
      <x:c r="AB17" s="3">
        <x:f>'RV(RS)'!AB17*KRWRSD25</x:f>
        <x:v>0</x:v>
      </x:c>
      <x:c r="AC17" s="3">
        <x:f>'RV(RS)'!AC17*KRWRSD25</x:f>
        <x:v>0</x:v>
      </x:c>
      <x:c r="AD17" s="3">
        <x:f>'RV(RS)'!AD17*KRWRSD25</x:f>
        <x:v>0</x:v>
      </x:c>
      <x:c r="AE17" s="3">
        <x:f>'RV(RS)'!AE17*KRWRSD25</x:f>
        <x:v>0</x:v>
      </x:c>
      <x:c r="AF17" s="3">
        <x:f>'RV(RS)'!AF17*KRWRSD25</x:f>
        <x:v>0</x:v>
      </x:c>
      <x:c r="AG17" s="3">
        <x:f>'RV(RS)'!AG17*KRWRSD25</x:f>
        <x:v>0</x:v>
      </x:c>
      <x:c r="AH17" s="3">
        <x:f>'RV(RS)'!AH17*KRWRSD25</x:f>
        <x:v>0</x:v>
      </x:c>
    </x:row>
    <x:row r="18" spans="1:131">
      <x:c r="A18" s="12" t="s">
        <x:v>54</x:v>
      </x:c>
      <x:c r="B18" s="12" t="s">
        <x:v>18</x:v>
      </x:c>
      <x:c r="C18" s="12" t="s">
        <x:v>57</x:v>
      </x:c>
      <x:c r="D18" s="4" t="s">
        <x:v>22</x:v>
      </x:c>
      <x:c r="E18" s="4"/>
      <x:c r="F18" s="4"/>
      <x:c r="G18" s="4"/>
      <x:c r="H18" s="3">
        <x:f>'RV(RS)'!H18*KRWRSD24</x:f>
        <x:v>0</x:v>
      </x:c>
      <x:c r="I18" s="3">
        <x:f>'RV(RS)'!I18*KRWRSD24</x:f>
        <x:v>0</x:v>
      </x:c>
      <x:c r="J18" s="3">
        <x:f>'RV(RS)'!J18*KRWRSD24</x:f>
        <x:v>0</x:v>
      </x:c>
      <x:c r="K18" s="3">
        <x:f>'RV(RS)'!K18*KRWRSD24</x:f>
        <x:v>0</x:v>
      </x:c>
      <x:c r="L18" s="3">
        <x:f>'RV(RS)'!L18*KRWRSD24</x:f>
        <x:v>0</x:v>
      </x:c>
      <x:c r="M18" s="3">
        <x:f>'RV(RS)'!M18*KRWRSD24</x:f>
        <x:v>0</x:v>
      </x:c>
      <x:c r="N18" s="3">
        <x:f>'RV(RS)'!N18*KRWRSD24</x:f>
        <x:v>0</x:v>
      </x:c>
      <x:c r="O18" s="3">
        <x:f>'RV(RS)'!O18*KRWRSD24</x:f>
        <x:v>0</x:v>
      </x:c>
      <x:c r="P18" s="3">
        <x:f>'RV(RS)'!P18*KRWRSD24</x:f>
        <x:v>0</x:v>
      </x:c>
      <x:c r="Q18" s="3">
        <x:f>'RV(RS)'!Q18*KRWRSD24</x:f>
        <x:v>0</x:v>
      </x:c>
      <x:c r="R18" s="3">
        <x:f>'RV(RS)'!R18*KRWRSD24</x:f>
        <x:v>0</x:v>
      </x:c>
      <x:c r="S18" s="3">
        <x:f>'RV(RS)'!S18*KRWRSD24</x:f>
        <x:v>0</x:v>
      </x:c>
      <x:c r="T18" s="3">
        <x:f>'RV(RS)'!T18*KRWRSD24</x:f>
        <x:v>0</x:v>
      </x:c>
      <x:c r="V18" s="3">
        <x:f>'RV(RS)'!V18*KRWRSD25</x:f>
        <x:v>0</x:v>
      </x:c>
      <x:c r="W18" s="3">
        <x:f>'RV(RS)'!W18*KRWRSD25</x:f>
        <x:v>0</x:v>
      </x:c>
      <x:c r="X18" s="3">
        <x:f>'RV(RS)'!X18*KRWRSD25</x:f>
        <x:v>0</x:v>
      </x:c>
      <x:c r="Y18" s="3">
        <x:f>'RV(RS)'!Y18*KRWRSD25</x:f>
        <x:v>0</x:v>
      </x:c>
      <x:c r="Z18" s="3">
        <x:f>'RV(RS)'!Z18*KRWRSD25</x:f>
        <x:v>0</x:v>
      </x:c>
      <x:c r="AA18" s="3">
        <x:f>'RV(RS)'!AA18*KRWRSD25</x:f>
        <x:v>0</x:v>
      </x:c>
      <x:c r="AB18" s="3">
        <x:f>'RV(RS)'!AB18*KRWRSD25</x:f>
        <x:v>0</x:v>
      </x:c>
      <x:c r="AC18" s="3">
        <x:f>'RV(RS)'!AC18*KRWRSD25</x:f>
        <x:v>0</x:v>
      </x:c>
      <x:c r="AD18" s="3">
        <x:f>'RV(RS)'!AD18*KRWRSD25</x:f>
        <x:v>0</x:v>
      </x:c>
      <x:c r="AE18" s="3">
        <x:f>'RV(RS)'!AE18*KRWRSD25</x:f>
        <x:v>0</x:v>
      </x:c>
      <x:c r="AF18" s="3">
        <x:f>'RV(RS)'!AF18*KRWRSD25</x:f>
        <x:v>0</x:v>
      </x:c>
      <x:c r="AG18" s="3">
        <x:f>'RV(RS)'!AG18*KRWRSD25</x:f>
        <x:v>0</x:v>
      </x:c>
      <x:c r="AH18" s="3">
        <x:f>'RV(RS)'!AH18*KRWRSD25</x:f>
        <x:v>0</x:v>
      </x:c>
    </x:row>
    <x:row r="19" spans="1:131">
      <x:c r="A19" s="12" t="s">
        <x:v>54</x:v>
      </x:c>
      <x:c r="B19" s="12" t="s">
        <x:v>18</x:v>
      </x:c>
      <x:c r="C19" s="12" t="s">
        <x:v>57</x:v>
      </x:c>
      <x:c r="D19" s="4" t="s">
        <x:v>23</x:v>
      </x:c>
      <x:c r="E19" s="4" t="s">
        <x:v>23</x:v>
      </x:c>
      <x:c r="F19" s="4"/>
      <x:c r="G19" s="4"/>
      <x:c r="H19" s="3">
        <x:f>'RV(RS)'!H19*KRWRSD24</x:f>
        <x:v>0</x:v>
      </x:c>
      <x:c r="I19" s="3">
        <x:f>'RV(RS)'!I19*KRWRSD24</x:f>
        <x:v>0</x:v>
      </x:c>
      <x:c r="J19" s="3">
        <x:f>'RV(RS)'!J19*KRWRSD24</x:f>
        <x:v>0</x:v>
      </x:c>
      <x:c r="K19" s="3">
        <x:f>'RV(RS)'!K19*KRWRSD24</x:f>
        <x:v>0</x:v>
      </x:c>
      <x:c r="L19" s="3">
        <x:f>'RV(RS)'!L19*KRWRSD24</x:f>
        <x:v>0</x:v>
      </x:c>
      <x:c r="M19" s="3">
        <x:f>'RV(RS)'!M19*KRWRSD24</x:f>
        <x:v>0</x:v>
      </x:c>
      <x:c r="N19" s="3">
        <x:f>'RV(RS)'!N19*KRWRSD24</x:f>
        <x:v>0</x:v>
      </x:c>
      <x:c r="O19" s="3">
        <x:f>'RV(RS)'!O19*KRWRSD24</x:f>
        <x:v>0</x:v>
      </x:c>
      <x:c r="P19" s="3">
        <x:f>'RV(RS)'!P19*KRWRSD24</x:f>
        <x:v>0</x:v>
      </x:c>
      <x:c r="Q19" s="3">
        <x:f>'RV(RS)'!Q19*KRWRSD24</x:f>
        <x:v>0</x:v>
      </x:c>
      <x:c r="R19" s="3">
        <x:f>'RV(RS)'!R19*KRWRSD24</x:f>
        <x:v>0</x:v>
      </x:c>
      <x:c r="S19" s="3">
        <x:f>'RV(RS)'!S19*KRWRSD24</x:f>
        <x:v>0</x:v>
      </x:c>
      <x:c r="T19" s="3">
        <x:f>'RV(RS)'!T19*KRWRSD24</x:f>
        <x:v>0</x:v>
      </x:c>
      <x:c r="V19" s="3">
        <x:f>'RV(RS)'!V19*KRWRSD25</x:f>
        <x:v>0</x:v>
      </x:c>
      <x:c r="W19" s="3">
        <x:f>'RV(RS)'!W19*KRWRSD25</x:f>
        <x:v>0</x:v>
      </x:c>
      <x:c r="X19" s="3">
        <x:f>'RV(RS)'!X19*KRWRSD25</x:f>
        <x:v>0</x:v>
      </x:c>
      <x:c r="Y19" s="3">
        <x:f>'RV(RS)'!Y19*KRWRSD25</x:f>
        <x:v>0</x:v>
      </x:c>
      <x:c r="Z19" s="3">
        <x:f>'RV(RS)'!Z19*KRWRSD25</x:f>
        <x:v>0</x:v>
      </x:c>
      <x:c r="AA19" s="3">
        <x:f>'RV(RS)'!AA19*KRWRSD25</x:f>
        <x:v>0</x:v>
      </x:c>
      <x:c r="AB19" s="3">
        <x:f>'RV(RS)'!AB19*KRWRSD25</x:f>
        <x:v>0</x:v>
      </x:c>
      <x:c r="AC19" s="3">
        <x:f>'RV(RS)'!AC19*KRWRSD25</x:f>
        <x:v>0</x:v>
      </x:c>
      <x:c r="AD19" s="3">
        <x:f>'RV(RS)'!AD19*KRWRSD25</x:f>
        <x:v>0</x:v>
      </x:c>
      <x:c r="AE19" s="3">
        <x:f>'RV(RS)'!AE19*KRWRSD25</x:f>
        <x:v>0</x:v>
      </x:c>
      <x:c r="AF19" s="3">
        <x:f>'RV(RS)'!AF19*KRWRSD25</x:f>
        <x:v>0</x:v>
      </x:c>
      <x:c r="AG19" s="3">
        <x:f>'RV(RS)'!AG19*KRWRSD25</x:f>
        <x:v>0</x:v>
      </x:c>
      <x:c r="AH19" s="3">
        <x:f>'RV(RS)'!AH19*KRWRSD25</x:f>
        <x:v>0</x:v>
      </x:c>
    </x:row>
    <x:row r="20" spans="1:131">
      <x:c r="A20" s="12" t="s">
        <x:v>54</x:v>
      </x:c>
      <x:c r="B20" s="12" t="s">
        <x:v>18</x:v>
      </x:c>
      <x:c r="C20" s="12" t="s">
        <x:v>57</x:v>
      </x:c>
      <x:c r="D20" s="4" t="s">
        <x:v>24</x:v>
      </x:c>
      <x:c r="E20" s="4"/>
      <x:c r="F20" s="4"/>
      <x:c r="G20" s="4"/>
      <x:c r="H20" s="3">
        <x:f>'RV(RS)'!H20*KRWRSD24</x:f>
        <x:v>0</x:v>
      </x:c>
      <x:c r="I20" s="3">
        <x:f>'RV(RS)'!I20*KRWRSD24</x:f>
        <x:v>0</x:v>
      </x:c>
      <x:c r="J20" s="3">
        <x:f>'RV(RS)'!J20*KRWRSD24</x:f>
        <x:v>0</x:v>
      </x:c>
      <x:c r="K20" s="3">
        <x:f>'RV(RS)'!K20*KRWRSD24</x:f>
        <x:v>0</x:v>
      </x:c>
      <x:c r="L20" s="3">
        <x:f>'RV(RS)'!L20*KRWRSD24</x:f>
        <x:v>0</x:v>
      </x:c>
      <x:c r="M20" s="3">
        <x:f>'RV(RS)'!M20*KRWRSD24</x:f>
        <x:v>0</x:v>
      </x:c>
      <x:c r="N20" s="3">
        <x:f>'RV(RS)'!N20*KRWRSD24</x:f>
        <x:v>0</x:v>
      </x:c>
      <x:c r="O20" s="3">
        <x:f>'RV(RS)'!O20*KRWRSD24</x:f>
        <x:v>0</x:v>
      </x:c>
      <x:c r="P20" s="3">
        <x:f>'RV(RS)'!P20*KRWRSD24</x:f>
        <x:v>0</x:v>
      </x:c>
      <x:c r="Q20" s="3">
        <x:f>'RV(RS)'!Q20*KRWRSD24</x:f>
        <x:v>0</x:v>
      </x:c>
      <x:c r="R20" s="3">
        <x:f>'RV(RS)'!R20*KRWRSD24</x:f>
        <x:v>0</x:v>
      </x:c>
      <x:c r="S20" s="3">
        <x:f>'RV(RS)'!S20*KRWRSD24</x:f>
        <x:v>0</x:v>
      </x:c>
      <x:c r="T20" s="3">
        <x:f>'RV(RS)'!T20*KRWRSD24</x:f>
        <x:v>0</x:v>
      </x:c>
      <x:c r="V20" s="3">
        <x:f>'RV(RS)'!V20*KRWRSD25</x:f>
        <x:v>0</x:v>
      </x:c>
      <x:c r="W20" s="3">
        <x:f>'RV(RS)'!W20*KRWRSD25</x:f>
        <x:v>0</x:v>
      </x:c>
      <x:c r="X20" s="3">
        <x:f>'RV(RS)'!X20*KRWRSD25</x:f>
        <x:v>0</x:v>
      </x:c>
      <x:c r="Y20" s="3">
        <x:f>'RV(RS)'!Y20*KRWRSD25</x:f>
        <x:v>0</x:v>
      </x:c>
      <x:c r="Z20" s="3">
        <x:f>'RV(RS)'!Z20*KRWRSD25</x:f>
        <x:v>0</x:v>
      </x:c>
      <x:c r="AA20" s="3">
        <x:f>'RV(RS)'!AA20*KRWRSD25</x:f>
        <x:v>0</x:v>
      </x:c>
      <x:c r="AB20" s="3">
        <x:f>'RV(RS)'!AB20*KRWRSD25</x:f>
        <x:v>0</x:v>
      </x:c>
      <x:c r="AC20" s="3">
        <x:f>'RV(RS)'!AC20*KRWRSD25</x:f>
        <x:v>0</x:v>
      </x:c>
      <x:c r="AD20" s="3">
        <x:f>'RV(RS)'!AD20*KRWRSD25</x:f>
        <x:v>0</x:v>
      </x:c>
      <x:c r="AE20" s="3">
        <x:f>'RV(RS)'!AE20*KRWRSD25</x:f>
        <x:v>0</x:v>
      </x:c>
      <x:c r="AF20" s="3">
        <x:f>'RV(RS)'!AF20*KRWRSD25</x:f>
        <x:v>0</x:v>
      </x:c>
      <x:c r="AG20" s="3">
        <x:f>'RV(RS)'!AG20*KRWRSD25</x:f>
        <x:v>0</x:v>
      </x:c>
      <x:c r="AH20" s="3">
        <x:f>'RV(RS)'!AH20*KRWRSD25</x:f>
        <x:v>0</x:v>
      </x:c>
    </x:row>
    <x:row r="21" spans="1:131">
      <x:c r="A21" s="12" t="s">
        <x:v>54</x:v>
      </x:c>
      <x:c r="B21" s="12" t="s">
        <x:v>18</x:v>
      </x:c>
      <x:c r="C21" s="12" t="s">
        <x:v>57</x:v>
      </x:c>
      <x:c r="D21" s="4" t="s">
        <x:v>25</x:v>
      </x:c>
      <x:c r="E21" s="4" t="s">
        <x:v>25</x:v>
      </x:c>
      <x:c r="F21" s="4"/>
      <x:c r="G21" s="4"/>
      <x:c r="H21" s="3">
        <x:f>'RV(RS)'!H21*KRWRSD24</x:f>
        <x:v>0</x:v>
      </x:c>
      <x:c r="I21" s="3">
        <x:f>'RV(RS)'!I21*KRWRSD24</x:f>
        <x:v>0</x:v>
      </x:c>
      <x:c r="J21" s="3">
        <x:f>'RV(RS)'!J21*KRWRSD24</x:f>
        <x:v>0</x:v>
      </x:c>
      <x:c r="K21" s="3">
        <x:f>'RV(RS)'!K21*KRWRSD24</x:f>
        <x:v>0</x:v>
      </x:c>
      <x:c r="L21" s="3">
        <x:f>'RV(RS)'!L21*KRWRSD24</x:f>
        <x:v>0</x:v>
      </x:c>
      <x:c r="M21" s="3">
        <x:f>'RV(RS)'!M21*KRWRSD24</x:f>
        <x:v>0</x:v>
      </x:c>
      <x:c r="N21" s="3">
        <x:f>'RV(RS)'!N21*KRWRSD24</x:f>
        <x:v>0</x:v>
      </x:c>
      <x:c r="O21" s="3">
        <x:f>'RV(RS)'!O21*KRWRSD24</x:f>
        <x:v>0</x:v>
      </x:c>
      <x:c r="P21" s="3">
        <x:f>'RV(RS)'!P21*KRWRSD24</x:f>
        <x:v>0</x:v>
      </x:c>
      <x:c r="Q21" s="3">
        <x:f>'RV(RS)'!Q21*KRWRSD24</x:f>
        <x:v>0</x:v>
      </x:c>
      <x:c r="R21" s="3">
        <x:f>'RV(RS)'!R21*KRWRSD24</x:f>
        <x:v>0</x:v>
      </x:c>
      <x:c r="S21" s="3">
        <x:f>'RV(RS)'!S21*KRWRSD24</x:f>
        <x:v>0</x:v>
      </x:c>
      <x:c r="T21" s="3">
        <x:f>'RV(RS)'!T21*KRWRSD24</x:f>
        <x:v>0</x:v>
      </x:c>
      <x:c r="V21" s="3">
        <x:f>'RV(RS)'!V21*KRWRSD25</x:f>
        <x:v>0</x:v>
      </x:c>
      <x:c r="W21" s="3">
        <x:f>'RV(RS)'!W21*KRWRSD25</x:f>
        <x:v>0</x:v>
      </x:c>
      <x:c r="X21" s="3">
        <x:f>'RV(RS)'!X21*KRWRSD25</x:f>
        <x:v>0</x:v>
      </x:c>
      <x:c r="Y21" s="3">
        <x:f>'RV(RS)'!Y21*KRWRSD25</x:f>
        <x:v>0</x:v>
      </x:c>
      <x:c r="Z21" s="3">
        <x:f>'RV(RS)'!Z21*KRWRSD25</x:f>
        <x:v>0</x:v>
      </x:c>
      <x:c r="AA21" s="3">
        <x:f>'RV(RS)'!AA21*KRWRSD25</x:f>
        <x:v>0</x:v>
      </x:c>
      <x:c r="AB21" s="3">
        <x:f>'RV(RS)'!AB21*KRWRSD25</x:f>
        <x:v>0</x:v>
      </x:c>
      <x:c r="AC21" s="3">
        <x:f>'RV(RS)'!AC21*KRWRSD25</x:f>
        <x:v>0</x:v>
      </x:c>
      <x:c r="AD21" s="3">
        <x:f>'RV(RS)'!AD21*KRWRSD25</x:f>
        <x:v>0</x:v>
      </x:c>
      <x:c r="AE21" s="3">
        <x:f>'RV(RS)'!AE21*KRWRSD25</x:f>
        <x:v>0</x:v>
      </x:c>
      <x:c r="AF21" s="3">
        <x:f>'RV(RS)'!AF21*KRWRSD25</x:f>
        <x:v>0</x:v>
      </x:c>
      <x:c r="AG21" s="3">
        <x:f>'RV(RS)'!AG21*KRWRSD25</x:f>
        <x:v>0</x:v>
      </x:c>
      <x:c r="AH21" s="3">
        <x:f>'RV(RS)'!AH21*KRWRSD25</x:f>
        <x:v>0</x:v>
      </x:c>
    </x:row>
    <x:row r="22" spans="1:131" s="209" customFormat="1">
      <x:c r="A22" s="206"/>
      <x:c r="B22" s="206" t="s">
        <x:v>1798</x:v>
      </x:c>
      <x:c r="C22" s="206" t="s">
        <x:v>1714</x:v>
      </x:c>
      <x:c r="D22" s="207" t="s">
        <x:v>1798</x:v>
      </x:c>
      <x:c r="E22" s="207"/>
      <x:c r="F22" s="207"/>
      <x:c r="G22" s="207"/>
      <x:c r="H22" s="208">
        <x:f>'RV(RS)'!H22*KRWRSD24</x:f>
        <x:v>0</x:v>
      </x:c>
      <x:c r="I22" s="208">
        <x:f>'RV(RS)'!I22*KRWRSD24</x:f>
        <x:v>0</x:v>
      </x:c>
      <x:c r="J22" s="208">
        <x:f>'RV(RS)'!J22*KRWRSD24</x:f>
        <x:v>0</x:v>
      </x:c>
      <x:c r="K22" s="208">
        <x:f>'RV(RS)'!K22*KRWRSD24</x:f>
        <x:v>0</x:v>
      </x:c>
      <x:c r="L22" s="208">
        <x:f>'RV(RS)'!L22*KRWRSD24</x:f>
        <x:v>0</x:v>
      </x:c>
      <x:c r="M22" s="208">
        <x:f>'RV(RS)'!M22*KRWRSD24</x:f>
        <x:v>0</x:v>
      </x:c>
      <x:c r="N22" s="208">
        <x:f>'RV(RS)'!N22*KRWRSD24</x:f>
        <x:v>0</x:v>
      </x:c>
      <x:c r="O22" s="208">
        <x:f>'RV(RS)'!O22*KRWRSD24</x:f>
        <x:v>0</x:v>
      </x:c>
      <x:c r="P22" s="208">
        <x:f>'RV(RS)'!P22*KRWRSD24</x:f>
        <x:v>0</x:v>
      </x:c>
      <x:c r="Q22" s="208">
        <x:f>'RV(RS)'!Q22*KRWRSD24</x:f>
        <x:v>0</x:v>
      </x:c>
      <x:c r="R22" s="208">
        <x:f>'RV(RS)'!R22*KRWRSD24</x:f>
        <x:v>0</x:v>
      </x:c>
      <x:c r="S22" s="208">
        <x:f>'RV(RS)'!S22*KRWRSD24</x:f>
        <x:v>0</x:v>
      </x:c>
      <x:c r="T22" s="208">
        <x:f>'RV(RS)'!T22*KRWRSD24</x:f>
        <x:v>0</x:v>
      </x:c>
      <x:c r="U22" s="1"/>
      <x:c r="V22" s="208">
        <x:f>'RV(RS)'!V22*KRWRSD25</x:f>
        <x:v>10504960776.619404</x:v>
      </x:c>
      <x:c r="W22" s="208">
        <x:f>'RV(RS)'!W22*KRWRSD25</x:f>
        <x:v>0</x:v>
      </x:c>
      <x:c r="X22" s="208">
        <x:f>'RV(RS)'!X22*KRWRSD25</x:f>
        <x:v>0</x:v>
      </x:c>
      <x:c r="Y22" s="208">
        <x:f>'RV(RS)'!Y22*KRWRSD25</x:f>
        <x:v>0</x:v>
      </x:c>
      <x:c r="Z22" s="208">
        <x:f>'RV(RS)'!Z22*KRWRSD25</x:f>
        <x:v>0</x:v>
      </x:c>
      <x:c r="AA22" s="208">
        <x:f>'RV(RS)'!AA22*KRWRSD25</x:f>
        <x:v>0</x:v>
      </x:c>
      <x:c r="AB22" s="208">
        <x:f>'RV(RS)'!AB22*KRWRSD25</x:f>
        <x:v>0</x:v>
      </x:c>
      <x:c r="AC22" s="208">
        <x:f>'RV(RS)'!AC22*KRWRSD25</x:f>
        <x:v>0</x:v>
      </x:c>
      <x:c r="AD22" s="208">
        <x:f>'RV(RS)'!AD22*KRWRSD25</x:f>
        <x:v>0</x:v>
      </x:c>
      <x:c r="AE22" s="208">
        <x:f>'RV(RS)'!AE22*KRWRSD25</x:f>
        <x:v>1826949700.2816353</x:v>
      </x:c>
      <x:c r="AF22" s="208">
        <x:f>'RV(RS)'!AF22*KRWRSD25</x:f>
        <x:v>2283687125.3520436</x:v>
      </x:c>
      <x:c r="AG22" s="208">
        <x:f>'RV(RS)'!AG22*KRWRSD25</x:f>
        <x:v>2968793262.9576578</x:v>
      </x:c>
      <x:c r="AH22" s="208">
        <x:f>'RV(RS)'!AH22*KRWRSD25</x:f>
        <x:v>3425530688.0280666</x:v>
      </x:c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  <x:c r="BA22" s="1"/>
      <x:c r="BB22" s="1"/>
      <x:c r="BC22" s="1"/>
      <x:c r="BD22" s="1"/>
      <x:c r="BE22" s="1"/>
      <x:c r="BF22" s="1"/>
      <x:c r="BG22" s="1"/>
      <x:c r="BH22" s="1"/>
      <x:c r="BI22" s="1"/>
      <x:c r="BJ22" s="1"/>
      <x:c r="BK22" s="1"/>
      <x:c r="BL22" s="1"/>
      <x:c r="BM22" s="1"/>
      <x:c r="BN22" s="1"/>
      <x:c r="BO22" s="1"/>
      <x:c r="BP22" s="1"/>
      <x:c r="BQ22" s="1"/>
      <x:c r="BR22" s="1"/>
      <x:c r="BS22" s="1"/>
      <x:c r="BT22" s="1"/>
      <x:c r="BU22" s="1"/>
      <x:c r="BV22" s="1"/>
      <x:c r="BW22" s="1"/>
      <x:c r="BX22" s="1"/>
      <x:c r="BY22" s="1"/>
      <x:c r="BZ22" s="1"/>
      <x:c r="CA22" s="1"/>
      <x:c r="CB22" s="1"/>
      <x:c r="CC22" s="1"/>
      <x:c r="CD22" s="1"/>
      <x:c r="CE22" s="1"/>
      <x:c r="CF22" s="1"/>
      <x:c r="CG22" s="1"/>
      <x:c r="CH22" s="1"/>
      <x:c r="CI22" s="1"/>
      <x:c r="CJ22" s="1"/>
      <x:c r="CK22" s="1"/>
      <x:c r="CL22" s="1"/>
      <x:c r="CM22" s="1"/>
      <x:c r="CN22" s="1"/>
      <x:c r="CO22" s="1"/>
      <x:c r="CP22" s="1"/>
      <x:c r="CQ22" s="1"/>
      <x:c r="CR22" s="1"/>
      <x:c r="CS22" s="1"/>
      <x:c r="CT22" s="1"/>
      <x:c r="CU22" s="1"/>
      <x:c r="CV22" s="1"/>
      <x:c r="CW22" s="1"/>
      <x:c r="CX22" s="1"/>
      <x:c r="CY22" s="1"/>
      <x:c r="CZ22" s="1"/>
      <x:c r="DA22" s="1"/>
      <x:c r="DB22" s="1"/>
      <x:c r="DC22" s="1"/>
      <x:c r="DD22" s="1"/>
      <x:c r="DE22" s="1"/>
      <x:c r="DF22" s="1"/>
      <x:c r="DG22" s="1"/>
      <x:c r="DH22" s="1"/>
      <x:c r="DI22" s="1"/>
      <x:c r="DJ22" s="1"/>
      <x:c r="DK22" s="1"/>
      <x:c r="DL22" s="1"/>
      <x:c r="DM22" s="1"/>
      <x:c r="DN22" s="1"/>
      <x:c r="DO22" s="1"/>
      <x:c r="DP22" s="1"/>
      <x:c r="DQ22" s="1"/>
      <x:c r="DR22" s="1"/>
      <x:c r="DS22" s="1"/>
      <x:c r="DT22" s="1"/>
      <x:c r="DU22" s="1"/>
      <x:c r="DV22" s="1"/>
      <x:c r="DW22" s="1"/>
      <x:c r="DX22" s="1"/>
      <x:c r="DY22" s="1"/>
      <x:c r="DZ22" s="1"/>
      <x:c r="EA22" s="1"/>
    </x:row>
    <x:row r="23" spans="1:131">
      <x:c r="A23" s="12" t="s">
        <x:v>54</x:v>
      </x:c>
      <x:c r="B23" s="12" t="s">
        <x:v>1798</x:v>
      </x:c>
      <x:c r="C23" s="12" t="s">
        <x:v>1714</x:v>
      </x:c>
      <x:c r="D23" s="4" t="s">
        <x:v>1729</x:v>
      </x:c>
      <x:c r="E23" s="4" t="s">
        <x:v>1729</x:v>
      </x:c>
      <x:c r="F23" s="4"/>
      <x:c r="G23" s="4"/>
      <x:c r="H23" s="3">
        <x:f>'RV(RS)'!H23*KRWRSD24</x:f>
        <x:v>6918090.0000000009</x:v>
      </x:c>
      <x:c r="I23" s="3">
        <x:f>'RV(RS)'!I23*KRWRSD24</x:f>
        <x:v>0</x:v>
      </x:c>
      <x:c r="J23" s="3">
        <x:f>'RV(RS)'!J23*KRWRSD24</x:f>
        <x:v>0</x:v>
      </x:c>
      <x:c r="K23" s="3">
        <x:f>'RV(RS)'!K23*KRWRSD24</x:f>
        <x:v>0</x:v>
      </x:c>
      <x:c r="L23" s="3">
        <x:f>'RV(RS)'!L23*KRWRSD24</x:f>
        <x:v>0</x:v>
      </x:c>
      <x:c r="M23" s="3">
        <x:f>'RV(RS)'!M23*KRWRSD24</x:f>
        <x:v>0</x:v>
      </x:c>
      <x:c r="N23" s="3">
        <x:f>'RV(RS)'!N23*KRWRSD24</x:f>
        <x:v>0</x:v>
      </x:c>
      <x:c r="O23" s="3">
        <x:f>'RV(RS)'!O23*KRWRSD24</x:f>
        <x:v>0</x:v>
      </x:c>
      <x:c r="P23" s="3">
        <x:f>'RV(RS)'!P23*KRWRSD24</x:f>
        <x:v>4504788</x:v>
      </x:c>
      <x:c r="Q23" s="3">
        <x:f>'RV(RS)'!Q23*KRWRSD24</x:f>
        <x:v>1608868</x:v>
      </x:c>
      <x:c r="R23" s="3">
        <x:f>'RV(RS)'!R23*KRWRSD24</x:f>
        <x:v>804434</x:v>
      </x:c>
      <x:c r="S23" s="3">
        <x:f>'RV(RS)'!S23*KRWRSD24</x:f>
        <x:v>0</x:v>
      </x:c>
      <x:c r="T23" s="3">
        <x:f>'RV(RS)'!T23*KRWRSD24</x:f>
        <x:v>0</x:v>
      </x:c>
      <x:c r="V23" s="3">
        <x:f>'RV(RS)'!V23*KRWRSD25</x:f>
        <x:v>3861377002.0240459</x:v>
      </x:c>
      <x:c r="W23" s="3">
        <x:f>'RV(RS)'!W23*KRWRSD25</x:f>
        <x:v>0</x:v>
      </x:c>
      <x:c r="X23" s="3">
        <x:f>'RV(RS)'!X23*KRWRSD25</x:f>
        <x:v>0</x:v>
      </x:c>
      <x:c r="Y23" s="3">
        <x:f>'RV(RS)'!Y23*KRWRSD25</x:f>
        <x:v>0</x:v>
      </x:c>
      <x:c r="Z23" s="3">
        <x:f>'RV(RS)'!Z23*KRWRSD25</x:f>
        <x:v>0</x:v>
      </x:c>
      <x:c r="AA23" s="3">
        <x:f>'RV(RS)'!AA23*KRWRSD25</x:f>
        <x:v>0</x:v>
      </x:c>
      <x:c r="AB23" s="3">
        <x:f>'RV(RS)'!AB23*KRWRSD25</x:f>
        <x:v>0</x:v>
      </x:c>
      <x:c r="AC23" s="3">
        <x:f>'RV(RS)'!AC23*KRWRSD25</x:f>
        <x:v>0</x:v>
      </x:c>
      <x:c r="AD23" s="3">
        <x:f>'RV(RS)'!AD23*KRWRSD25</x:f>
        <x:v>0</x:v>
      </x:c>
      <x:c r="AE23" s="3">
        <x:f>'RV(RS)'!AE23*KRWRSD25</x:f>
        <x:v>671543826.43896461</x:v>
      </x:c>
      <x:c r="AF23" s="3">
        <x:f>'RV(RS)'!AF23*KRWRSD25</x:f>
        <x:v>839429783.0487057</x:v>
      </x:c>
      <x:c r="AG23" s="3">
        <x:f>'RV(RS)'!AG23*KRWRSD25</x:f>
        <x:v>1091258717.9633174</x:v>
      </x:c>
      <x:c r="AH23" s="3">
        <x:f>'RV(RS)'!AH23*KRWRSD25</x:f>
        <x:v>1259144674.5730586</x:v>
      </x:c>
    </x:row>
    <x:row r="24" spans="1:131">
      <x:c r="A24" s="12" t="s">
        <x:v>54</x:v>
      </x:c>
      <x:c r="B24" s="12" t="s">
        <x:v>1798</x:v>
      </x:c>
      <x:c r="C24" s="12" t="s">
        <x:v>1714</x:v>
      </x:c>
      <x:c r="D24" s="4" t="s">
        <x:v>1731</x:v>
      </x:c>
      <x:c r="E24" s="4" t="s">
        <x:v>1731</x:v>
      </x:c>
      <x:c r="F24" s="4"/>
      <x:c r="G24" s="4"/>
      <x:c r="H24" s="3">
        <x:f>'RV(RS)'!H24*KRWRSD24</x:f>
        <x:v>48234120.749999993</x:v>
      </x:c>
      <x:c r="I24" s="3">
        <x:f>'RV(RS)'!I24*KRWRSD24</x:f>
        <x:v>0</x:v>
      </x:c>
      <x:c r="J24" s="3">
        <x:f>'RV(RS)'!J24*KRWRSD24</x:f>
        <x:v>0</x:v>
      </x:c>
      <x:c r="K24" s="3">
        <x:f>'RV(RS)'!K24*KRWRSD24</x:f>
        <x:v>0</x:v>
      </x:c>
      <x:c r="L24" s="3">
        <x:f>'RV(RS)'!L24*KRWRSD24</x:f>
        <x:v>0</x:v>
      </x:c>
      <x:c r="M24" s="3">
        <x:f>'RV(RS)'!M24*KRWRSD24</x:f>
        <x:v>0</x:v>
      </x:c>
      <x:c r="N24" s="3">
        <x:f>'RV(RS)'!N24*KRWRSD24</x:f>
        <x:v>0</x:v>
      </x:c>
      <x:c r="O24" s="3">
        <x:f>'RV(RS)'!O24*KRWRSD24</x:f>
        <x:v>0</x:v>
      </x:c>
      <x:c r="P24" s="3">
        <x:f>'RV(RS)'!P24*KRWRSD24</x:f>
        <x:v>28475641.249999996</x:v>
      </x:c>
      <x:c r="Q24" s="3">
        <x:f>'RV(RS)'!Q24*KRWRSD24</x:f>
        <x:v>4649054</x:v>
      </x:c>
      <x:c r="R24" s="3">
        <x:f>'RV(RS)'!R24*KRWRSD24</x:f>
        <x:v>15109425.5</x:v>
      </x:c>
      <x:c r="S24" s="3">
        <x:f>'RV(RS)'!S24*KRWRSD24</x:f>
        <x:v>0</x:v>
      </x:c>
      <x:c r="T24" s="3">
        <x:f>'RV(RS)'!T24*KRWRSD24</x:f>
        <x:v>0</x:v>
      </x:c>
      <x:c r="V24" s="3">
        <x:f>'RV(RS)'!V24*KRWRSD25</x:f>
        <x:v>855986616.70889711</x:v>
      </x:c>
      <x:c r="W24" s="3">
        <x:f>'RV(RS)'!W24*KRWRSD25</x:f>
        <x:v>0</x:v>
      </x:c>
      <x:c r="X24" s="3">
        <x:f>'RV(RS)'!X24*KRWRSD25</x:f>
        <x:v>0</x:v>
      </x:c>
      <x:c r="Y24" s="3">
        <x:f>'RV(RS)'!Y24*KRWRSD25</x:f>
        <x:v>0</x:v>
      </x:c>
      <x:c r="Z24" s="3">
        <x:f>'RV(RS)'!Z24*KRWRSD25</x:f>
        <x:v>0</x:v>
      </x:c>
      <x:c r="AA24" s="3">
        <x:f>'RV(RS)'!AA24*KRWRSD25</x:f>
        <x:v>0</x:v>
      </x:c>
      <x:c r="AB24" s="3">
        <x:f>'RV(RS)'!AB24*KRWRSD25</x:f>
        <x:v>0</x:v>
      </x:c>
      <x:c r="AC24" s="3">
        <x:f>'RV(RS)'!AC24*KRWRSD25</x:f>
        <x:v>0</x:v>
      </x:c>
      <x:c r="AD24" s="3">
        <x:f>'RV(RS)'!AD24*KRWRSD25</x:f>
        <x:v>0</x:v>
      </x:c>
      <x:c r="AE24" s="3">
        <x:f>'RV(RS)'!AE24*KRWRSD25</x:f>
        <x:v>148867237.68850383</x:v>
      </x:c>
      <x:c r="AF24" s="3">
        <x:f>'RV(RS)'!AF24*KRWRSD25</x:f>
        <x:v>186084047.1106298</x:v>
      </x:c>
      <x:c r="AG24" s="3">
        <x:f>'RV(RS)'!AG24*KRWRSD25</x:f>
        <x:v>241909261.24381876</x:v>
      </x:c>
      <x:c r="AH24" s="3">
        <x:f>'RV(RS)'!AH24*KRWRSD25</x:f>
        <x:v>279126070.6659447</x:v>
      </x:c>
    </x:row>
    <x:row r="25" spans="1:131">
      <x:c r="A25" s="12" t="s">
        <x:v>54</x:v>
      </x:c>
      <x:c r="B25" s="12" t="s">
        <x:v>1798</x:v>
      </x:c>
      <x:c r="C25" s="12" t="s">
        <x:v>1714</x:v>
      </x:c>
      <x:c r="D25" s="4" t="s">
        <x:v>1715</x:v>
      </x:c>
      <x:c r="E25" s="4" t="s">
        <x:v>1715</x:v>
      </x:c>
      <x:c r="F25" s="4"/>
      <x:c r="G25" s="4"/>
      <x:c r="H25" s="3">
        <x:f>'RV(RS)'!H25*KRWRSD24</x:f>
        <x:v>3174368.75</x:v>
      </x:c>
      <x:c r="I25" s="3">
        <x:f>'RV(RS)'!I25*KRWRSD24</x:f>
        <x:v>0</x:v>
      </x:c>
      <x:c r="J25" s="3">
        <x:f>'RV(RS)'!J25*KRWRSD24</x:f>
        <x:v>0</x:v>
      </x:c>
      <x:c r="K25" s="3">
        <x:f>'RV(RS)'!K25*KRWRSD24</x:f>
        <x:v>0</x:v>
      </x:c>
      <x:c r="L25" s="3">
        <x:f>'RV(RS)'!L25*KRWRSD24</x:f>
        <x:v>0</x:v>
      </x:c>
      <x:c r="M25" s="3">
        <x:f>'RV(RS)'!M25*KRWRSD24</x:f>
        <x:v>0</x:v>
      </x:c>
      <x:c r="N25" s="3">
        <x:f>'RV(RS)'!N25*KRWRSD24</x:f>
        <x:v>0</x:v>
      </x:c>
      <x:c r="O25" s="3">
        <x:f>'RV(RS)'!O25*KRWRSD24</x:f>
        <x:v>0</x:v>
      </x:c>
      <x:c r="P25" s="3">
        <x:f>'RV(RS)'!P25*KRWRSD24</x:f>
        <x:v>3174368.75</x:v>
      </x:c>
      <x:c r="Q25" s="3">
        <x:f>'RV(RS)'!Q25*KRWRSD24</x:f>
        <x:v>0</x:v>
      </x:c>
      <x:c r="R25" s="3">
        <x:f>'RV(RS)'!R25*KRWRSD24</x:f>
        <x:v>0</x:v>
      </x:c>
      <x:c r="S25" s="3">
        <x:f>'RV(RS)'!S25*KRWRSD24</x:f>
        <x:v>0</x:v>
      </x:c>
      <x:c r="T25" s="3">
        <x:f>'RV(RS)'!T25*KRWRSD24</x:f>
        <x:v>0</x:v>
      </x:c>
      <x:c r="V25" s="3">
        <x:f>'RV(RS)'!V25*KRWRSD25</x:f>
        <x:v>641778915.55555558</x:v>
      </x:c>
      <x:c r="W25" s="3">
        <x:f>'RV(RS)'!W25*KRWRSD25</x:f>
        <x:v>0</x:v>
      </x:c>
      <x:c r="X25" s="3">
        <x:f>'RV(RS)'!X25*KRWRSD25</x:f>
        <x:v>0</x:v>
      </x:c>
      <x:c r="Y25" s="3">
        <x:f>'RV(RS)'!Y25*KRWRSD25</x:f>
        <x:v>0</x:v>
      </x:c>
      <x:c r="Z25" s="3">
        <x:f>'RV(RS)'!Z25*KRWRSD25</x:f>
        <x:v>0</x:v>
      </x:c>
      <x:c r="AA25" s="3">
        <x:f>'RV(RS)'!AA25*KRWRSD25</x:f>
        <x:v>0</x:v>
      </x:c>
      <x:c r="AB25" s="3">
        <x:f>'RV(RS)'!AB25*KRWRSD25</x:f>
        <x:v>0</x:v>
      </x:c>
      <x:c r="AC25" s="3">
        <x:f>'RV(RS)'!AC25*KRWRSD25</x:f>
        <x:v>0</x:v>
      </x:c>
      <x:c r="AD25" s="3">
        <x:f>'RV(RS)'!AD25*KRWRSD25</x:f>
        <x:v>0</x:v>
      </x:c>
      <x:c r="AE25" s="3">
        <x:f>'RV(RS)'!AE25*KRWRSD25</x:f>
        <x:v>111613724.44444445</x:v>
      </x:c>
      <x:c r="AF25" s="3">
        <x:f>'RV(RS)'!AF25*KRWRSD25</x:f>
        <x:v>139517155.55555555</x:v>
      </x:c>
      <x:c r="AG25" s="3">
        <x:f>'RV(RS)'!AG25*KRWRSD25</x:f>
        <x:v>181372302.22222221</x:v>
      </x:c>
      <x:c r="AH25" s="3">
        <x:f>'RV(RS)'!AH25*KRWRSD25</x:f>
        <x:v>209275733.33333331</x:v>
      </x:c>
    </x:row>
    <x:row r="26" spans="1:131">
      <x:c r="A26" s="12" t="s">
        <x:v>54</x:v>
      </x:c>
      <x:c r="B26" s="12" t="s">
        <x:v>1798</x:v>
      </x:c>
      <x:c r="C26" s="12" t="s">
        <x:v>1714</x:v>
      </x:c>
      <x:c r="D26" s="4" t="s">
        <x:v>1717</x:v>
      </x:c>
      <x:c r="E26" s="4" t="s">
        <x:v>1717</x:v>
      </x:c>
      <x:c r="F26" s="4"/>
      <x:c r="G26" s="4"/>
      <x:c r="H26" s="3">
        <x:f>'RV(RS)'!H26*KRWRSD24</x:f>
        <x:v>3723939</x:v>
      </x:c>
      <x:c r="I26" s="3">
        <x:f>'RV(RS)'!I26*KRWRSD24</x:f>
        <x:v>0</x:v>
      </x:c>
      <x:c r="J26" s="3">
        <x:f>'RV(RS)'!J26*KRWRSD24</x:f>
        <x:v>0</x:v>
      </x:c>
      <x:c r="K26" s="3">
        <x:f>'RV(RS)'!K26*KRWRSD24</x:f>
        <x:v>0</x:v>
      </x:c>
      <x:c r="L26" s="3">
        <x:f>'RV(RS)'!L26*KRWRSD24</x:f>
        <x:v>0</x:v>
      </x:c>
      <x:c r="M26" s="3">
        <x:f>'RV(RS)'!M26*KRWRSD24</x:f>
        <x:v>0</x:v>
      </x:c>
      <x:c r="N26" s="3">
        <x:f>'RV(RS)'!N26*KRWRSD24</x:f>
        <x:v>0</x:v>
      </x:c>
      <x:c r="O26" s="3">
        <x:f>'RV(RS)'!O26*KRWRSD24</x:f>
        <x:v>0</x:v>
      </x:c>
      <x:c r="P26" s="3">
        <x:f>'RV(RS)'!P26*KRWRSD24</x:f>
        <x:v>3723939</x:v>
      </x:c>
      <x:c r="Q26" s="3">
        <x:f>'RV(RS)'!Q26*KRWRSD24</x:f>
        <x:v>0</x:v>
      </x:c>
      <x:c r="R26" s="3">
        <x:f>'RV(RS)'!R26*KRWRSD24</x:f>
        <x:v>0</x:v>
      </x:c>
      <x:c r="S26" s="3">
        <x:f>'RV(RS)'!S26*KRWRSD24</x:f>
        <x:v>0</x:v>
      </x:c>
      <x:c r="T26" s="3">
        <x:f>'RV(RS)'!T26*KRWRSD24</x:f>
        <x:v>0</x:v>
      </x:c>
      <x:c r="V26" s="3">
        <x:f>'RV(RS)'!V26*KRWRSD25</x:f>
        <x:v>766693925.92592597</x:v>
      </x:c>
      <x:c r="W26" s="3">
        <x:f>'RV(RS)'!W26*KRWRSD25</x:f>
        <x:v>0</x:v>
      </x:c>
      <x:c r="X26" s="3">
        <x:f>'RV(RS)'!X26*KRWRSD25</x:f>
        <x:v>0</x:v>
      </x:c>
      <x:c r="Y26" s="3">
        <x:f>'RV(RS)'!Y26*KRWRSD25</x:f>
        <x:v>0</x:v>
      </x:c>
      <x:c r="Z26" s="3">
        <x:f>'RV(RS)'!Z26*KRWRSD25</x:f>
        <x:v>0</x:v>
      </x:c>
      <x:c r="AA26" s="3">
        <x:f>'RV(RS)'!AA26*KRWRSD25</x:f>
        <x:v>0</x:v>
      </x:c>
      <x:c r="AB26" s="3">
        <x:f>'RV(RS)'!AB26*KRWRSD25</x:f>
        <x:v>0</x:v>
      </x:c>
      <x:c r="AC26" s="3">
        <x:f>'RV(RS)'!AC26*KRWRSD25</x:f>
        <x:v>0</x:v>
      </x:c>
      <x:c r="AD26" s="3">
        <x:f>'RV(RS)'!AD26*KRWRSD25</x:f>
        <x:v>0</x:v>
      </x:c>
      <x:c r="AE26" s="3">
        <x:f>'RV(RS)'!AE26*KRWRSD25</x:f>
        <x:v>133338074.07407409</x:v>
      </x:c>
      <x:c r="AF26" s="3">
        <x:f>'RV(RS)'!AF26*KRWRSD25</x:f>
        <x:v>166672592.5925926</x:v>
      </x:c>
      <x:c r="AG26" s="3">
        <x:f>'RV(RS)'!AG26*KRWRSD25</x:f>
        <x:v>216674370.37037039</x:v>
      </x:c>
      <x:c r="AH26" s="3">
        <x:f>'RV(RS)'!AH26*KRWRSD25</x:f>
        <x:v>250008888.88888893</x:v>
      </x:c>
    </x:row>
    <x:row r="27" spans="1:131">
      <x:c r="A27" s="12" t="s">
        <x:v>54</x:v>
      </x:c>
      <x:c r="B27" s="12" t="s">
        <x:v>1798</x:v>
      </x:c>
      <x:c r="C27" s="12" t="s">
        <x:v>1714</x:v>
      </x:c>
      <x:c r="D27" s="4" t="s">
        <x:v>1719</x:v>
      </x:c>
      <x:c r="E27" s="4" t="s">
        <x:v>1719</x:v>
      </x:c>
      <x:c r="F27" s="4"/>
      <x:c r="G27" s="4"/>
      <x:c r="H27" s="3">
        <x:f>'RV(RS)'!H27*KRWRSD24</x:f>
        <x:v>5748181.25</x:v>
      </x:c>
      <x:c r="I27" s="3">
        <x:f>'RV(RS)'!I27*KRWRSD24</x:f>
        <x:v>0</x:v>
      </x:c>
      <x:c r="J27" s="3">
        <x:f>'RV(RS)'!J27*KRWRSD24</x:f>
        <x:v>0</x:v>
      </x:c>
      <x:c r="K27" s="3">
        <x:f>'RV(RS)'!K27*KRWRSD24</x:f>
        <x:v>0</x:v>
      </x:c>
      <x:c r="L27" s="3">
        <x:f>'RV(RS)'!L27*KRWRSD24</x:f>
        <x:v>0</x:v>
      </x:c>
      <x:c r="M27" s="3">
        <x:f>'RV(RS)'!M27*KRWRSD24</x:f>
        <x:v>0</x:v>
      </x:c>
      <x:c r="N27" s="3">
        <x:f>'RV(RS)'!N27*KRWRSD24</x:f>
        <x:v>0</x:v>
      </x:c>
      <x:c r="O27" s="3">
        <x:f>'RV(RS)'!O27*KRWRSD24</x:f>
        <x:v>0</x:v>
      </x:c>
      <x:c r="P27" s="3">
        <x:f>'RV(RS)'!P27*KRWRSD24</x:f>
        <x:v>5748181.25</x:v>
      </x:c>
      <x:c r="Q27" s="3">
        <x:f>'RV(RS)'!Q27*KRWRSD24</x:f>
        <x:v>0</x:v>
      </x:c>
      <x:c r="R27" s="3">
        <x:f>'RV(RS)'!R27*KRWRSD24</x:f>
        <x:v>0</x:v>
      </x:c>
      <x:c r="S27" s="3">
        <x:f>'RV(RS)'!S27*KRWRSD24</x:f>
        <x:v>0</x:v>
      </x:c>
      <x:c r="T27" s="3">
        <x:f>'RV(RS)'!T27*KRWRSD24</x:f>
        <x:v>0</x:v>
      </x:c>
      <x:c r="V27" s="3">
        <x:f>'RV(RS)'!V27*KRWRSD25</x:f>
        <x:v>1182578631.1111112</x:v>
      </x:c>
      <x:c r="W27" s="3">
        <x:f>'RV(RS)'!W27*KRWRSD25</x:f>
        <x:v>0</x:v>
      </x:c>
      <x:c r="X27" s="3">
        <x:f>'RV(RS)'!X27*KRWRSD25</x:f>
        <x:v>0</x:v>
      </x:c>
      <x:c r="Y27" s="3">
        <x:f>'RV(RS)'!Y27*KRWRSD25</x:f>
        <x:v>0</x:v>
      </x:c>
      <x:c r="Z27" s="3">
        <x:f>'RV(RS)'!Z27*KRWRSD25</x:f>
        <x:v>0</x:v>
      </x:c>
      <x:c r="AA27" s="3">
        <x:f>'RV(RS)'!AA27*KRWRSD25</x:f>
        <x:v>0</x:v>
      </x:c>
      <x:c r="AB27" s="3">
        <x:f>'RV(RS)'!AB27*KRWRSD25</x:f>
        <x:v>0</x:v>
      </x:c>
      <x:c r="AC27" s="3">
        <x:f>'RV(RS)'!AC27*KRWRSD25</x:f>
        <x:v>0</x:v>
      </x:c>
      <x:c r="AD27" s="3">
        <x:f>'RV(RS)'!AD27*KRWRSD25</x:f>
        <x:v>0</x:v>
      </x:c>
      <x:c r="AE27" s="3">
        <x:f>'RV(RS)'!AE27*KRWRSD25</x:f>
        <x:v>205665848.8888889</x:v>
      </x:c>
      <x:c r="AF27" s="3">
        <x:f>'RV(RS)'!AF27*KRWRSD25</x:f>
        <x:v>257082311.11111113</x:v>
      </x:c>
      <x:c r="AG27" s="3">
        <x:f>'RV(RS)'!AG27*KRWRSD25</x:f>
        <x:v>334207004.44444442</x:v>
      </x:c>
      <x:c r="AH27" s="3">
        <x:f>'RV(RS)'!AH27*KRWRSD25</x:f>
        <x:v>385623466.66666669</x:v>
      </x:c>
    </x:row>
    <x:row r="28" spans="1:131">
      <x:c r="A28" s="12" t="s">
        <x:v>54</x:v>
      </x:c>
      <x:c r="B28" s="12" t="s">
        <x:v>1798</x:v>
      </x:c>
      <x:c r="C28" s="12" t="s">
        <x:v>1714</x:v>
      </x:c>
      <x:c r="D28" s="4" t="s">
        <x:v>1721</x:v>
      </x:c>
      <x:c r="E28" s="4" t="s">
        <x:v>1721</x:v>
      </x:c>
      <x:c r="F28" s="4"/>
      <x:c r="G28" s="4"/>
      <x:c r="H28" s="3">
        <x:f>'RV(RS)'!H26*KRWRSD24</x:f>
        <x:v>3723939</x:v>
      </x:c>
      <x:c r="I28" s="3">
        <x:f>'RV(RS)'!I26*KRWRSD24</x:f>
        <x:v>0</x:v>
      </x:c>
      <x:c r="J28" s="3">
        <x:f>'RV(RS)'!J26*KRWRSD24</x:f>
        <x:v>0</x:v>
      </x:c>
      <x:c r="K28" s="3">
        <x:f>'RV(RS)'!K26*KRWRSD24</x:f>
        <x:v>0</x:v>
      </x:c>
      <x:c r="L28" s="3">
        <x:f>'RV(RS)'!L26*KRWRSD24</x:f>
        <x:v>0</x:v>
      </x:c>
      <x:c r="M28" s="3">
        <x:f>'RV(RS)'!M26*KRWRSD24</x:f>
        <x:v>0</x:v>
      </x:c>
      <x:c r="N28" s="3">
        <x:f>'RV(RS)'!N26*KRWRSD24</x:f>
        <x:v>0</x:v>
      </x:c>
      <x:c r="O28" s="3">
        <x:f>'RV(RS)'!O26*KRWRSD24</x:f>
        <x:v>0</x:v>
      </x:c>
      <x:c r="P28" s="3">
        <x:f>'RV(RS)'!P26*KRWRSD24</x:f>
        <x:v>3723939</x:v>
      </x:c>
      <x:c r="Q28" s="3">
        <x:f>'RV(RS)'!Q26*KRWRSD24</x:f>
        <x:v>0</x:v>
      </x:c>
      <x:c r="R28" s="3">
        <x:f>'RV(RS)'!R26*KRWRSD24</x:f>
        <x:v>0</x:v>
      </x:c>
      <x:c r="S28" s="3">
        <x:f>'RV(RS)'!S26*KRWRSD24</x:f>
        <x:v>0</x:v>
      </x:c>
      <x:c r="T28" s="3">
        <x:f>'RV(RS)'!T26*KRWRSD24</x:f>
        <x:v>0</x:v>
      </x:c>
      <x:c r="V28" s="3">
        <x:f>'RV(RS)'!V26*KRWRSD25</x:f>
        <x:v>766693925.92592597</x:v>
      </x:c>
      <x:c r="W28" s="3">
        <x:f>'RV(RS)'!W28*KRWRSD25</x:f>
        <x:v>0</x:v>
      </x:c>
      <x:c r="X28" s="3">
        <x:f>'RV(RS)'!X28*KRWRSD25</x:f>
        <x:v>0</x:v>
      </x:c>
      <x:c r="Y28" s="3">
        <x:f>'RV(RS)'!Y28*KRWRSD25</x:f>
        <x:v>0</x:v>
      </x:c>
      <x:c r="Z28" s="3">
        <x:f>'RV(RS)'!Z28*KRWRSD25</x:f>
        <x:v>0</x:v>
      </x:c>
      <x:c r="AA28" s="3">
        <x:f>'RV(RS)'!AA28*KRWRSD25</x:f>
        <x:v>0</x:v>
      </x:c>
      <x:c r="AB28" s="3">
        <x:f>'RV(RS)'!AB28*KRWRSD25</x:f>
        <x:v>0</x:v>
      </x:c>
      <x:c r="AC28" s="3">
        <x:f>'RV(RS)'!AC28*KRWRSD25</x:f>
        <x:v>0</x:v>
      </x:c>
      <x:c r="AD28" s="3">
        <x:f>'RV(RS)'!AD28*KRWRSD25</x:f>
        <x:v>0</x:v>
      </x:c>
      <x:c r="AE28" s="3">
        <x:f>'RV(RS)'!AE28*KRWRSD25</x:f>
        <x:v>83775336.296296299</x:v>
      </x:c>
      <x:c r="AF28" s="3">
        <x:f>'RV(RS)'!AF28*KRWRSD25</x:f>
        <x:v>104719170.37037039</x:v>
      </x:c>
      <x:c r="AG28" s="3">
        <x:f>'RV(RS)'!AG28*KRWRSD25</x:f>
        <x:v>136134921.48148149</x:v>
      </x:c>
      <x:c r="AH28" s="3">
        <x:f>'RV(RS)'!AH28*KRWRSD25</x:f>
        <x:v>157078755.55555558</x:v>
      </x:c>
    </x:row>
    <x:row r="29" spans="1:131">
      <x:c r="A29" s="12" t="s">
        <x:v>54</x:v>
      </x:c>
      <x:c r="B29" s="12" t="s">
        <x:v>1798</x:v>
      </x:c>
      <x:c r="C29" s="12" t="s">
        <x:v>1714</x:v>
      </x:c>
      <x:c r="D29" s="4" t="s">
        <x:v>1723</x:v>
      </x:c>
      <x:c r="E29" s="4" t="s">
        <x:v>1723</x:v>
      </x:c>
      <x:c r="F29" s="4"/>
      <x:c r="G29" s="4"/>
      <x:c r="H29" s="3">
        <x:f>'RV(RS)'!H27*KRWRSD24</x:f>
        <x:v>5748181.25</x:v>
      </x:c>
      <x:c r="I29" s="3">
        <x:f>'RV(RS)'!I27*KRWRSD24</x:f>
        <x:v>0</x:v>
      </x:c>
      <x:c r="J29" s="3">
        <x:f>'RV(RS)'!J27*KRWRSD24</x:f>
        <x:v>0</x:v>
      </x:c>
      <x:c r="K29" s="3">
        <x:f>'RV(RS)'!K27*KRWRSD24</x:f>
        <x:v>0</x:v>
      </x:c>
      <x:c r="L29" s="3">
        <x:f>'RV(RS)'!L27*KRWRSD24</x:f>
        <x:v>0</x:v>
      </x:c>
      <x:c r="M29" s="3">
        <x:f>'RV(RS)'!M27*KRWRSD24</x:f>
        <x:v>0</x:v>
      </x:c>
      <x:c r="N29" s="3">
        <x:f>'RV(RS)'!N27*KRWRSD24</x:f>
        <x:v>0</x:v>
      </x:c>
      <x:c r="O29" s="3">
        <x:f>'RV(RS)'!O27*KRWRSD24</x:f>
        <x:v>0</x:v>
      </x:c>
      <x:c r="P29" s="3">
        <x:f>'RV(RS)'!P27*KRWRSD24</x:f>
        <x:v>5748181.25</x:v>
      </x:c>
      <x:c r="Q29" s="3">
        <x:f>'RV(RS)'!Q27*KRWRSD24</x:f>
        <x:v>0</x:v>
      </x:c>
      <x:c r="R29" s="3">
        <x:f>'RV(RS)'!R27*KRWRSD24</x:f>
        <x:v>0</x:v>
      </x:c>
      <x:c r="S29" s="3">
        <x:f>'RV(RS)'!S27*KRWRSD24</x:f>
        <x:v>0</x:v>
      </x:c>
      <x:c r="T29" s="3">
        <x:f>'RV(RS)'!T27*KRWRSD24</x:f>
        <x:v>0</x:v>
      </x:c>
      <x:c r="V29" s="3">
        <x:f>'RV(RS)'!V27*KRWRSD25</x:f>
        <x:v>1182578631.1111112</x:v>
      </x:c>
      <x:c r="W29" s="3">
        <x:f>'RV(RS)'!W29*KRWRSD25</x:f>
        <x:v>0</x:v>
      </x:c>
      <x:c r="X29" s="3">
        <x:f>'RV(RS)'!X29*KRWRSD25</x:f>
        <x:v>0</x:v>
      </x:c>
      <x:c r="Y29" s="3">
        <x:f>'RV(RS)'!Y29*KRWRSD25</x:f>
        <x:v>0</x:v>
      </x:c>
      <x:c r="Z29" s="3">
        <x:f>'RV(RS)'!Z29*KRWRSD25</x:f>
        <x:v>0</x:v>
      </x:c>
      <x:c r="AA29" s="3">
        <x:f>'RV(RS)'!AA29*KRWRSD25</x:f>
        <x:v>0</x:v>
      </x:c>
      <x:c r="AB29" s="3">
        <x:f>'RV(RS)'!AB29*KRWRSD25</x:f>
        <x:v>0</x:v>
      </x:c>
      <x:c r="AC29" s="3">
        <x:f>'RV(RS)'!AC29*KRWRSD25</x:f>
        <x:v>0</x:v>
      </x:c>
      <x:c r="AD29" s="3">
        <x:f>'RV(RS)'!AD29*KRWRSD25</x:f>
        <x:v>0</x:v>
      </x:c>
      <x:c r="AE29" s="3">
        <x:f>'RV(RS)'!AE29*KRWRSD25</x:f>
        <x:v>171062992.5925926</x:v>
      </x:c>
      <x:c r="AF29" s="3">
        <x:f>'RV(RS)'!AF29*KRWRSD25</x:f>
        <x:v>213828740.74074072</x:v>
      </x:c>
      <x:c r="AG29" s="3">
        <x:f>'RV(RS)'!AG29*KRWRSD25</x:f>
        <x:v>277977362.96296299</x:v>
      </x:c>
      <x:c r="AH29" s="3">
        <x:f>'RV(RS)'!AH29*KRWRSD25</x:f>
        <x:v>320743111.1111111</x:v>
      </x:c>
    </x:row>
    <x:row r="30" spans="1:131">
      <x:c r="A30" s="12" t="s">
        <x:v>54</x:v>
      </x:c>
      <x:c r="B30" s="12" t="s">
        <x:v>1798</x:v>
      </x:c>
      <x:c r="C30" s="12" t="s">
        <x:v>1714</x:v>
      </x:c>
      <x:c r="D30" s="4" t="s">
        <x:v>1725</x:v>
      </x:c>
      <x:c r="E30" s="4" t="s">
        <x:v>1725</x:v>
      </x:c>
      <x:c r="F30" s="4"/>
      <x:c r="G30" s="4"/>
      <x:c r="H30" s="3">
        <x:f>'RV(RS)'!H28*KRWRSD24</x:f>
        <x:v>2312999.5000000005</x:v>
      </x:c>
      <x:c r="I30" s="3">
        <x:f>'RV(RS)'!I28*KRWRSD24</x:f>
        <x:v>0</x:v>
      </x:c>
      <x:c r="J30" s="3">
        <x:f>'RV(RS)'!J28*KRWRSD24</x:f>
        <x:v>0</x:v>
      </x:c>
      <x:c r="K30" s="3">
        <x:f>'RV(RS)'!K28*KRWRSD24</x:f>
        <x:v>0</x:v>
      </x:c>
      <x:c r="L30" s="3">
        <x:f>'RV(RS)'!L28*KRWRSD24</x:f>
        <x:v>0</x:v>
      </x:c>
      <x:c r="M30" s="3">
        <x:f>'RV(RS)'!M28*KRWRSD24</x:f>
        <x:v>0</x:v>
      </x:c>
      <x:c r="N30" s="3">
        <x:f>'RV(RS)'!N28*KRWRSD24</x:f>
        <x:v>0</x:v>
      </x:c>
      <x:c r="O30" s="3">
        <x:f>'RV(RS)'!O28*KRWRSD24</x:f>
        <x:v>0</x:v>
      </x:c>
      <x:c r="P30" s="3">
        <x:f>'RV(RS)'!P28*KRWRSD24</x:f>
        <x:v>2312999.5000000005</x:v>
      </x:c>
      <x:c r="Q30" s="3">
        <x:f>'RV(RS)'!Q28*KRWRSD24</x:f>
        <x:v>0</x:v>
      </x:c>
      <x:c r="R30" s="3">
        <x:f>'RV(RS)'!R28*KRWRSD24</x:f>
        <x:v>0</x:v>
      </x:c>
      <x:c r="S30" s="3">
        <x:f>'RV(RS)'!S28*KRWRSD24</x:f>
        <x:v>0</x:v>
      </x:c>
      <x:c r="T30" s="3">
        <x:f>'RV(RS)'!T28*KRWRSD24</x:f>
        <x:v>0</x:v>
      </x:c>
      <x:c r="V30" s="3">
        <x:f>'RV(RS)'!V28*KRWRSD25</x:f>
        <x:v>481708183.70370376</x:v>
      </x:c>
      <x:c r="W30" s="3">
        <x:f>'RV(RS)'!W30*KRWRSD25</x:f>
        <x:v>0</x:v>
      </x:c>
      <x:c r="X30" s="3">
        <x:f>'RV(RS)'!X30*KRWRSD25</x:f>
        <x:v>0</x:v>
      </x:c>
      <x:c r="Y30" s="3">
        <x:f>'RV(RS)'!Y30*KRWRSD25</x:f>
        <x:v>0</x:v>
      </x:c>
      <x:c r="Z30" s="3">
        <x:f>'RV(RS)'!Z30*KRWRSD25</x:f>
        <x:v>0</x:v>
      </x:c>
      <x:c r="AA30" s="3">
        <x:f>'RV(RS)'!AA30*KRWRSD25</x:f>
        <x:v>0</x:v>
      </x:c>
      <x:c r="AB30" s="3">
        <x:f>'RV(RS)'!AB30*KRWRSD25</x:f>
        <x:v>0</x:v>
      </x:c>
      <x:c r="AC30" s="3">
        <x:f>'RV(RS)'!AC30*KRWRSD25</x:f>
        <x:v>0</x:v>
      </x:c>
      <x:c r="AD30" s="3">
        <x:f>'RV(RS)'!AD30*KRWRSD25</x:f>
        <x:v>0</x:v>
      </x:c>
      <x:c r="AE30" s="3">
        <x:f>'RV(RS)'!AE30*KRWRSD25</x:f>
        <x:v>129175324.44444443</x:v>
      </x:c>
      <x:c r="AF30" s="3">
        <x:f>'RV(RS)'!AF30*KRWRSD25</x:f>
        <x:v>161469155.55555555</x:v>
      </x:c>
      <x:c r="AG30" s="3">
        <x:f>'RV(RS)'!AG30*KRWRSD25</x:f>
        <x:v>209909902.22222218</x:v>
      </x:c>
      <x:c r="AH30" s="3">
        <x:f>'RV(RS)'!AH30*KRWRSD25</x:f>
        <x:v>242203733.33333331</x:v>
      </x:c>
    </x:row>
    <x:row r="31" spans="1:131">
      <x:c r="A31" s="12" t="s">
        <x:v>54</x:v>
      </x:c>
      <x:c r="B31" s="12" t="s">
        <x:v>1798</x:v>
      </x:c>
      <x:c r="C31" s="12" t="s">
        <x:v>1714</x:v>
      </x:c>
      <x:c r="D31" s="4" t="s">
        <x:v>1727</x:v>
      </x:c>
      <x:c r="E31" s="4" t="s">
        <x:v>1727</x:v>
      </x:c>
      <x:c r="F31" s="4"/>
      <x:c r="G31" s="4"/>
      <x:c r="H31" s="3">
        <x:f>'RV(RS)'!H29*KRWRSD24</x:f>
        <x:v>4778957</x:v>
      </x:c>
      <x:c r="I31" s="3">
        <x:f>'RV(RS)'!I29*KRWRSD24</x:f>
        <x:v>0</x:v>
      </x:c>
      <x:c r="J31" s="3">
        <x:f>'RV(RS)'!J29*KRWRSD24</x:f>
        <x:v>0</x:v>
      </x:c>
      <x:c r="K31" s="3">
        <x:f>'RV(RS)'!K29*KRWRSD24</x:f>
        <x:v>0</x:v>
      </x:c>
      <x:c r="L31" s="3">
        <x:f>'RV(RS)'!L29*KRWRSD24</x:f>
        <x:v>0</x:v>
      </x:c>
      <x:c r="M31" s="3">
        <x:f>'RV(RS)'!M29*KRWRSD24</x:f>
        <x:v>0</x:v>
      </x:c>
      <x:c r="N31" s="3">
        <x:f>'RV(RS)'!N29*KRWRSD24</x:f>
        <x:v>0</x:v>
      </x:c>
      <x:c r="O31" s="3">
        <x:f>'RV(RS)'!O29*KRWRSD24</x:f>
        <x:v>0</x:v>
      </x:c>
      <x:c r="P31" s="3">
        <x:f>'RV(RS)'!P29*KRWRSD24</x:f>
        <x:v>4778957</x:v>
      </x:c>
      <x:c r="Q31" s="3">
        <x:f>'RV(RS)'!Q29*KRWRSD24</x:f>
        <x:v>0</x:v>
      </x:c>
      <x:c r="R31" s="3">
        <x:f>'RV(RS)'!R29*KRWRSD24</x:f>
        <x:v>0</x:v>
      </x:c>
      <x:c r="S31" s="3">
        <x:f>'RV(RS)'!S29*KRWRSD24</x:f>
        <x:v>0</x:v>
      </x:c>
      <x:c r="T31" s="3">
        <x:f>'RV(RS)'!T29*KRWRSD24</x:f>
        <x:v>0</x:v>
      </x:c>
      <x:c r="V31" s="3">
        <x:f>'RV(RS)'!V29*KRWRSD25</x:f>
        <x:v>983612207.40740728</x:v>
      </x:c>
      <x:c r="W31" s="3">
        <x:f>'RV(RS)'!W31*KRWRSD25</x:f>
        <x:v>0</x:v>
      </x:c>
      <x:c r="X31" s="3">
        <x:f>'RV(RS)'!X31*KRWRSD25</x:f>
        <x:v>0</x:v>
      </x:c>
      <x:c r="Y31" s="3">
        <x:f>'RV(RS)'!Y31*KRWRSD25</x:f>
        <x:v>0</x:v>
      </x:c>
      <x:c r="Z31" s="3">
        <x:f>'RV(RS)'!Z31*KRWRSD25</x:f>
        <x:v>0</x:v>
      </x:c>
      <x:c r="AA31" s="3">
        <x:f>'RV(RS)'!AA31*KRWRSD25</x:f>
        <x:v>0</x:v>
      </x:c>
      <x:c r="AB31" s="3">
        <x:f>'RV(RS)'!AB31*KRWRSD25</x:f>
        <x:v>0</x:v>
      </x:c>
      <x:c r="AC31" s="3">
        <x:f>'RV(RS)'!AC31*KRWRSD25</x:f>
        <x:v>0</x:v>
      </x:c>
      <x:c r="AD31" s="3">
        <x:f>'RV(RS)'!AD31*KRWRSD25</x:f>
        <x:v>0</x:v>
      </x:c>
      <x:c r="AE31" s="3">
        <x:f>'RV(RS)'!AE31*KRWRSD25</x:f>
        <x:v>171907335.41342595</x:v>
      </x:c>
      <x:c r="AF31" s="3">
        <x:f>'RV(RS)'!AF31*KRWRSD25</x:f>
        <x:v>214884169.26678246</x:v>
      </x:c>
      <x:c r="AG31" s="3">
        <x:f>'RV(RS)'!AG31*KRWRSD25</x:f>
        <x:v>279349420.04681718</x:v>
      </x:c>
      <x:c r="AH31" s="3">
        <x:f>'RV(RS)'!AH31*KRWRSD25</x:f>
        <x:v>322326253.90017366</x:v>
      </x:c>
    </x:row>
    <x:row r="32" spans="1:131" s="209" customFormat="1">
      <x:c r="A32" s="206"/>
      <x:c r="B32" s="206" t="s">
        <x:v>26</x:v>
      </x:c>
      <x:c r="C32" s="206" t="s">
        <x:v>57</x:v>
      </x:c>
      <x:c r="D32" s="207" t="s">
        <x:v>26</x:v>
      </x:c>
      <x:c r="E32" s="207"/>
      <x:c r="F32" s="207"/>
      <x:c r="G32" s="207"/>
      <x:c r="H32" s="208">
        <x:f>'RV(RS)'!H32*KRWRSD24</x:f>
        <x:v>0</x:v>
      </x:c>
      <x:c r="I32" s="208">
        <x:f>'RV(RS)'!I32*KRWRSD24</x:f>
        <x:v>0</x:v>
      </x:c>
      <x:c r="J32" s="208">
        <x:f>'RV(RS)'!J32*KRWRSD24</x:f>
        <x:v>0</x:v>
      </x:c>
      <x:c r="K32" s="208">
        <x:f>'RV(RS)'!K32*KRWRSD24</x:f>
        <x:v>0</x:v>
      </x:c>
      <x:c r="L32" s="208">
        <x:f>'RV(RS)'!L32*KRWRSD24</x:f>
        <x:v>0</x:v>
      </x:c>
      <x:c r="M32" s="208">
        <x:f>'RV(RS)'!M32*KRWRSD24</x:f>
        <x:v>0</x:v>
      </x:c>
      <x:c r="N32" s="208">
        <x:f>'RV(RS)'!N32*KRWRSD24</x:f>
        <x:v>0</x:v>
      </x:c>
      <x:c r="O32" s="208">
        <x:f>'RV(RS)'!O32*KRWRSD24</x:f>
        <x:v>0</x:v>
      </x:c>
      <x:c r="P32" s="208">
        <x:f>'RV(RS)'!P32*KRWRSD24</x:f>
        <x:v>0</x:v>
      </x:c>
      <x:c r="Q32" s="208">
        <x:f>'RV(RS)'!Q32*KRWRSD24</x:f>
        <x:v>0</x:v>
      </x:c>
      <x:c r="R32" s="208">
        <x:f>'RV(RS)'!R32*KRWRSD24</x:f>
        <x:v>0</x:v>
      </x:c>
      <x:c r="S32" s="208">
        <x:f>'RV(RS)'!S32*KRWRSD24</x:f>
        <x:v>0</x:v>
      </x:c>
      <x:c r="T32" s="208">
        <x:f>'RV(RS)'!T32*KRWRSD24</x:f>
        <x:v>0</x:v>
      </x:c>
      <x:c r="U32" s="1"/>
      <x:c r="V32" s="208">
        <x:f>'RV(RS)'!V32*KRWRSD25</x:f>
        <x:v>0</x:v>
      </x:c>
      <x:c r="W32" s="210">
        <x:f>'RV(RS)'!W32*KRWRSD25</x:f>
        <x:v>0</x:v>
      </x:c>
      <x:c r="X32" s="210">
        <x:f>'RV(RS)'!X32*KRWRSD25</x:f>
        <x:v>0</x:v>
      </x:c>
      <x:c r="Y32" s="210">
        <x:f>'RV(RS)'!Y32*KRWRSD25</x:f>
        <x:v>0</x:v>
      </x:c>
      <x:c r="Z32" s="210">
        <x:f>'RV(RS)'!Z32*KRWRSD25</x:f>
        <x:v>0</x:v>
      </x:c>
      <x:c r="AA32" s="210">
        <x:f>'RV(RS)'!AA32*KRWRSD25</x:f>
        <x:v>0</x:v>
      </x:c>
      <x:c r="AB32" s="210">
        <x:f>'RV(RS)'!AB32*KRWRSD25</x:f>
        <x:v>0</x:v>
      </x:c>
      <x:c r="AC32" s="210">
        <x:f>'RV(RS)'!AC32*KRWRSD25</x:f>
        <x:v>0</x:v>
      </x:c>
      <x:c r="AD32" s="210">
        <x:f>'RV(RS)'!AD32*KRWRSD25</x:f>
        <x:v>0</x:v>
      </x:c>
      <x:c r="AE32" s="210">
        <x:f>'RV(RS)'!AE32*KRWRSD25</x:f>
        <x:v>0</x:v>
      </x:c>
      <x:c r="AF32" s="210">
        <x:f>'RV(RS)'!AF32*KRWRSD25</x:f>
        <x:v>0</x:v>
      </x:c>
      <x:c r="AG32" s="210">
        <x:f>'RV(RS)'!AG32*KRWRSD25</x:f>
        <x:v>0</x:v>
      </x:c>
      <x:c r="AH32" s="210">
        <x:f>'RV(RS)'!AH32*KRWRSD25</x:f>
        <x:v>0</x:v>
      </x:c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  <x:c r="BA32" s="1"/>
      <x:c r="BB32" s="1"/>
      <x:c r="BC32" s="1"/>
      <x:c r="BD32" s="1"/>
      <x:c r="BE32" s="1"/>
      <x:c r="BF32" s="1"/>
      <x:c r="BG32" s="1"/>
      <x:c r="BH32" s="1"/>
      <x:c r="BI32" s="1"/>
      <x:c r="BJ32" s="1"/>
      <x:c r="BK32" s="1"/>
      <x:c r="BL32" s="1"/>
      <x:c r="BM32" s="1"/>
      <x:c r="BN32" s="1"/>
      <x:c r="BO32" s="1"/>
      <x:c r="BP32" s="1"/>
      <x:c r="BQ32" s="1"/>
      <x:c r="BR32" s="1"/>
      <x:c r="BS32" s="1"/>
      <x:c r="BT32" s="1"/>
      <x:c r="BU32" s="1"/>
      <x:c r="BV32" s="1"/>
      <x:c r="BW32" s="1"/>
      <x:c r="BX32" s="1"/>
      <x:c r="BY32" s="1"/>
      <x:c r="BZ32" s="1"/>
      <x:c r="CA32" s="1"/>
      <x:c r="CB32" s="1"/>
      <x:c r="CC32" s="1"/>
      <x:c r="CD32" s="1"/>
      <x:c r="CE32" s="1"/>
      <x:c r="CF32" s="1"/>
      <x:c r="CG32" s="1"/>
      <x:c r="CH32" s="1"/>
      <x:c r="CI32" s="1"/>
      <x:c r="CJ32" s="1"/>
      <x:c r="CK32" s="1"/>
      <x:c r="CL32" s="1"/>
      <x:c r="CM32" s="1"/>
      <x:c r="CN32" s="1"/>
      <x:c r="CO32" s="1"/>
      <x:c r="CP32" s="1"/>
      <x:c r="CQ32" s="1"/>
      <x:c r="CR32" s="1"/>
      <x:c r="CS32" s="1"/>
      <x:c r="CT32" s="1"/>
      <x:c r="CU32" s="1"/>
      <x:c r="CV32" s="1"/>
      <x:c r="CW32" s="1"/>
      <x:c r="CX32" s="1"/>
      <x:c r="CY32" s="1"/>
      <x:c r="CZ32" s="1"/>
      <x:c r="DA32" s="1"/>
      <x:c r="DB32" s="1"/>
      <x:c r="DC32" s="1"/>
      <x:c r="DD32" s="1"/>
      <x:c r="DE32" s="1"/>
      <x:c r="DF32" s="1"/>
      <x:c r="DG32" s="1"/>
      <x:c r="DH32" s="1"/>
      <x:c r="DI32" s="1"/>
      <x:c r="DJ32" s="1"/>
      <x:c r="DK32" s="1"/>
      <x:c r="DL32" s="1"/>
      <x:c r="DM32" s="1"/>
      <x:c r="DN32" s="1"/>
      <x:c r="DO32" s="1"/>
      <x:c r="DP32" s="1"/>
      <x:c r="DQ32" s="1"/>
      <x:c r="DR32" s="1"/>
      <x:c r="DS32" s="1"/>
      <x:c r="DT32" s="1"/>
      <x:c r="DU32" s="1"/>
      <x:c r="DV32" s="1"/>
      <x:c r="DW32" s="1"/>
      <x:c r="DX32" s="1"/>
      <x:c r="DY32" s="1"/>
      <x:c r="DZ32" s="1"/>
      <x:c r="EA32" s="1"/>
    </x:row>
    <x:row r="33" spans="1:131">
      <x:c r="A33" s="12" t="s">
        <x:v>54</x:v>
      </x:c>
      <x:c r="B33" s="12" t="s">
        <x:v>26</x:v>
      </x:c>
      <x:c r="C33" s="12" t="s">
        <x:v>57</x:v>
      </x:c>
      <x:c r="D33" s="4" t="s">
        <x:v>27</x:v>
      </x:c>
      <x:c r="E33" s="4"/>
      <x:c r="F33" s="4"/>
      <x:c r="G33" s="4"/>
      <x:c r="H33" s="3">
        <x:f>'RV(RS)'!H33*KRWRSD24</x:f>
        <x:v>0</x:v>
      </x:c>
      <x:c r="I33" s="3">
        <x:f>'RV(RS)'!I33*KRWRSD24</x:f>
        <x:v>0</x:v>
      </x:c>
      <x:c r="J33" s="3">
        <x:f>'RV(RS)'!J33*KRWRSD24</x:f>
        <x:v>0</x:v>
      </x:c>
      <x:c r="K33" s="3">
        <x:f>'RV(RS)'!K33*KRWRSD24</x:f>
        <x:v>0</x:v>
      </x:c>
      <x:c r="L33" s="3">
        <x:f>'RV(RS)'!L33*KRWRSD24</x:f>
        <x:v>0</x:v>
      </x:c>
      <x:c r="M33" s="3">
        <x:f>'RV(RS)'!M33*KRWRSD24</x:f>
        <x:v>0</x:v>
      </x:c>
      <x:c r="N33" s="3">
        <x:f>'RV(RS)'!N33*KRWRSD24</x:f>
        <x:v>0</x:v>
      </x:c>
      <x:c r="O33" s="3">
        <x:f>'RV(RS)'!O33*KRWRSD24</x:f>
        <x:v>0</x:v>
      </x:c>
      <x:c r="P33" s="3">
        <x:f>'RV(RS)'!P33*KRWRSD24</x:f>
        <x:v>0</x:v>
      </x:c>
      <x:c r="Q33" s="3">
        <x:f>'RV(RS)'!Q33*KRWRSD24</x:f>
        <x:v>0</x:v>
      </x:c>
      <x:c r="R33" s="3">
        <x:f>'RV(RS)'!R33*KRWRSD24</x:f>
        <x:v>0</x:v>
      </x:c>
      <x:c r="S33" s="3">
        <x:f>'RV(RS)'!S33*KRWRSD24</x:f>
        <x:v>0</x:v>
      </x:c>
      <x:c r="T33" s="3">
        <x:f>'RV(RS)'!T33*KRWRSD24</x:f>
        <x:v>0</x:v>
      </x:c>
      <x:c r="V33" s="3">
        <x:f>'RV(RS)'!V33*KRWRSD25</x:f>
        <x:v>0</x:v>
      </x:c>
      <x:c r="W33" s="3">
        <x:f>'RV(RS)'!W33*KRWRSD25</x:f>
        <x:v>0</x:v>
      </x:c>
      <x:c r="X33" s="3">
        <x:f>'RV(RS)'!X33*KRWRSD25</x:f>
        <x:v>0</x:v>
      </x:c>
      <x:c r="Y33" s="3">
        <x:f>'RV(RS)'!Y33*KRWRSD25</x:f>
        <x:v>0</x:v>
      </x:c>
      <x:c r="Z33" s="3">
        <x:f>'RV(RS)'!Z33*KRWRSD25</x:f>
        <x:v>0</x:v>
      </x:c>
      <x:c r="AA33" s="3">
        <x:f>'RV(RS)'!AA33*KRWRSD25</x:f>
        <x:v>0</x:v>
      </x:c>
      <x:c r="AB33" s="3">
        <x:f>'RV(RS)'!AB33*KRWRSD25</x:f>
        <x:v>0</x:v>
      </x:c>
      <x:c r="AC33" s="3">
        <x:f>'RV(RS)'!AC33*KRWRSD25</x:f>
        <x:v>0</x:v>
      </x:c>
      <x:c r="AD33" s="3">
        <x:f>'RV(RS)'!AD33*KRWRSD25</x:f>
        <x:v>0</x:v>
      </x:c>
      <x:c r="AE33" s="3">
        <x:f>'RV(RS)'!AE33*KRWRSD25</x:f>
        <x:v>0</x:v>
      </x:c>
      <x:c r="AF33" s="3">
        <x:f>'RV(RS)'!AF33*KRWRSD25</x:f>
        <x:v>0</x:v>
      </x:c>
      <x:c r="AG33" s="3">
        <x:f>'RV(RS)'!AG33*KRWRSD25</x:f>
        <x:v>0</x:v>
      </x:c>
      <x:c r="AH33" s="3">
        <x:f>'RV(RS)'!AH33*KRWRSD25</x:f>
        <x:v>0</x:v>
      </x:c>
    </x:row>
    <x:row r="34" spans="1:131" s="209" customFormat="1">
      <x:c r="A34" s="206"/>
      <x:c r="B34" s="206" t="s">
        <x:v>28</x:v>
      </x:c>
      <x:c r="C34" s="206" t="s">
        <x:v>57</x:v>
      </x:c>
      <x:c r="D34" s="207" t="s">
        <x:v>28</x:v>
      </x:c>
      <x:c r="E34" s="207"/>
      <x:c r="F34" s="207"/>
      <x:c r="G34" s="207"/>
      <x:c r="H34" s="208">
        <x:f>'RV(RS)'!H34*KRWRSD24</x:f>
        <x:v>145457175</x:v>
      </x:c>
      <x:c r="I34" s="208">
        <x:f>'RV(RS)'!I34*KRWRSD24</x:f>
        <x:v>12660375</x:v>
      </x:c>
      <x:c r="J34" s="208">
        <x:f>'RV(RS)'!J34*KRWRSD24</x:f>
        <x:v>22788675</x:v>
      </x:c>
      <x:c r="K34" s="208">
        <x:f>'RV(RS)'!K34*KRWRSD24</x:f>
        <x:v>5064150</x:v>
      </x:c>
      <x:c r="L34" s="208">
        <x:f>'RV(RS)'!L34*KRWRSD24</x:f>
        <x:v>19111800</x:v>
      </x:c>
      <x:c r="M34" s="208">
        <x:f>'RV(RS)'!M34*KRWRSD24</x:f>
        <x:v>19111800</x:v>
      </x:c>
      <x:c r="N34" s="208">
        <x:f>'RV(RS)'!N34*KRWRSD24</x:f>
        <x:v>4777950</x:v>
      </x:c>
      <x:c r="O34" s="208">
        <x:f>'RV(RS)'!O34*KRWRSD24</x:f>
        <x:v>9651300</x:v>
      </x:c>
      <x:c r="P34" s="208">
        <x:f>'RV(RS)'!P34*KRWRSD24</x:f>
        <x:v>0</x:v>
      </x:c>
      <x:c r="Q34" s="208">
        <x:f>'RV(RS)'!Q34*KRWRSD24</x:f>
        <x:v>9651300</x:v>
      </x:c>
      <x:c r="R34" s="208">
        <x:f>'RV(RS)'!R34*KRWRSD24</x:f>
        <x:v>20065800</x:v>
      </x:c>
      <x:c r="S34" s="208">
        <x:f>'RV(RS)'!S34*KRWRSD24</x:f>
        <x:v>2508225</x:v>
      </x:c>
      <x:c r="T34" s="208">
        <x:f>'RV(RS)'!T34*KRWRSD24</x:f>
        <x:v>20065800</x:v>
      </x:c>
      <x:c r="U34" s="1"/>
      <x:c r="V34" s="208">
        <x:f>'RV(RS)'!V34*KRWRSD25</x:f>
        <x:v>121466800</x:v>
      </x:c>
      <x:c r="W34" s="210">
        <x:f>'RV(RS)'!W34*KRWRSD25</x:f>
        <x:v>7698600</x:v>
      </x:c>
      <x:c r="X34" s="210">
        <x:f>'RV(RS)'!X34*KRWRSD25</x:f>
        <x:v>10264800</x:v>
      </x:c>
      <x:c r="Y34" s="210">
        <x:f>'RV(RS)'!Y34*KRWRSD25</x:f>
        <x:v>11975600</x:v>
      </x:c>
      <x:c r="Z34" s="210">
        <x:f>'RV(RS)'!Z34*KRWRSD25</x:f>
        <x:v>10264800</x:v>
      </x:c>
      <x:c r="AA34" s="210">
        <x:f>'RV(RS)'!AA34*KRWRSD25</x:f>
        <x:v>7698600</x:v>
      </x:c>
      <x:c r="AB34" s="210">
        <x:f>'RV(RS)'!AB34*KRWRSD25</x:f>
        <x:v>11120200</x:v>
      </x:c>
      <x:c r="AC34" s="210">
        <x:f>'RV(RS)'!AC34*KRWRSD25</x:f>
        <x:v>8554000</x:v>
      </x:c>
      <x:c r="AD34" s="210">
        <x:f>'RV(RS)'!AD34*KRWRSD25</x:f>
        <x:v>12831000</x:v>
      </x:c>
      <x:c r="AE34" s="210">
        <x:f>'RV(RS)'!AE34*KRWRSD25</x:f>
        <x:v>10264800</x:v>
      </x:c>
      <x:c r="AF34" s="210">
        <x:f>'RV(RS)'!AF34*KRWRSD25</x:f>
        <x:v>10264800</x:v>
      </x:c>
      <x:c r="AG34" s="210">
        <x:f>'RV(RS)'!AG34*KRWRSD25</x:f>
        <x:v>10264800</x:v>
      </x:c>
      <x:c r="AH34" s="210">
        <x:f>'RV(RS)'!AH34*KRWRSD25</x:f>
        <x:v>10264800</x:v>
      </x:c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  <x:c r="BA34" s="1"/>
      <x:c r="BB34" s="1"/>
      <x:c r="BC34" s="1"/>
      <x:c r="BD34" s="1"/>
      <x:c r="BE34" s="1"/>
      <x:c r="BF34" s="1"/>
      <x:c r="BG34" s="1"/>
      <x:c r="BH34" s="1"/>
      <x:c r="BI34" s="1"/>
      <x:c r="BJ34" s="1"/>
      <x:c r="BK34" s="1"/>
      <x:c r="BL34" s="1"/>
      <x:c r="BM34" s="1"/>
      <x:c r="BN34" s="1"/>
      <x:c r="BO34" s="1"/>
      <x:c r="BP34" s="1"/>
      <x:c r="BQ34" s="1"/>
      <x:c r="BR34" s="1"/>
      <x:c r="BS34" s="1"/>
      <x:c r="BT34" s="1"/>
      <x:c r="BU34" s="1"/>
      <x:c r="BV34" s="1"/>
      <x:c r="BW34" s="1"/>
      <x:c r="BX34" s="1"/>
      <x:c r="BY34" s="1"/>
      <x:c r="BZ34" s="1"/>
      <x:c r="CA34" s="1"/>
      <x:c r="CB34" s="1"/>
      <x:c r="CC34" s="1"/>
      <x:c r="CD34" s="1"/>
      <x:c r="CE34" s="1"/>
      <x:c r="CF34" s="1"/>
      <x:c r="CG34" s="1"/>
      <x:c r="CH34" s="1"/>
      <x:c r="CI34" s="1"/>
      <x:c r="CJ34" s="1"/>
      <x:c r="CK34" s="1"/>
      <x:c r="CL34" s="1"/>
      <x:c r="CM34" s="1"/>
      <x:c r="CN34" s="1"/>
      <x:c r="CO34" s="1"/>
      <x:c r="CP34" s="1"/>
      <x:c r="CQ34" s="1"/>
      <x:c r="CR34" s="1"/>
      <x:c r="CS34" s="1"/>
      <x:c r="CT34" s="1"/>
      <x:c r="CU34" s="1"/>
      <x:c r="CV34" s="1"/>
      <x:c r="CW34" s="1"/>
      <x:c r="CX34" s="1"/>
      <x:c r="CY34" s="1"/>
      <x:c r="CZ34" s="1"/>
      <x:c r="DA34" s="1"/>
      <x:c r="DB34" s="1"/>
      <x:c r="DC34" s="1"/>
      <x:c r="DD34" s="1"/>
      <x:c r="DE34" s="1"/>
      <x:c r="DF34" s="1"/>
      <x:c r="DG34" s="1"/>
      <x:c r="DH34" s="1"/>
      <x:c r="DI34" s="1"/>
      <x:c r="DJ34" s="1"/>
      <x:c r="DK34" s="1"/>
      <x:c r="DL34" s="1"/>
      <x:c r="DM34" s="1"/>
      <x:c r="DN34" s="1"/>
      <x:c r="DO34" s="1"/>
      <x:c r="DP34" s="1"/>
      <x:c r="DQ34" s="1"/>
      <x:c r="DR34" s="1"/>
      <x:c r="DS34" s="1"/>
      <x:c r="DT34" s="1"/>
      <x:c r="DU34" s="1"/>
      <x:c r="DV34" s="1"/>
      <x:c r="DW34" s="1"/>
      <x:c r="DX34" s="1"/>
      <x:c r="DY34" s="1"/>
      <x:c r="DZ34" s="1"/>
      <x:c r="EA34" s="1"/>
    </x:row>
    <x:row r="35" spans="1:131">
      <x:c r="A35" s="12" t="s">
        <x:v>54</x:v>
      </x:c>
      <x:c r="B35" s="12" t="s">
        <x:v>28</x:v>
      </x:c>
      <x:c r="C35" s="12" t="s">
        <x:v>57</x:v>
      </x:c>
      <x:c r="D35" s="4" t="s">
        <x:v>29</x:v>
      </x:c>
      <x:c r="F35" s="4"/>
      <x:c r="G35" s="4"/>
      <x:c r="H35" s="3">
        <x:f>'RV(RS)'!H35*KRWRSD24</x:f>
        <x:v>145457175</x:v>
      </x:c>
      <x:c r="I35" s="3">
        <x:f>'RV(RS)'!I35*KRWRSD24</x:f>
        <x:v>12660375</x:v>
      </x:c>
      <x:c r="J35" s="3">
        <x:f>'RV(RS)'!J35*KRWRSD24</x:f>
        <x:v>22788675</x:v>
      </x:c>
      <x:c r="K35" s="3">
        <x:f>'RV(RS)'!K35*KRWRSD24</x:f>
        <x:v>5064150</x:v>
      </x:c>
      <x:c r="L35" s="3">
        <x:f>'RV(RS)'!L35*KRWRSD24</x:f>
        <x:v>19111800</x:v>
      </x:c>
      <x:c r="M35" s="3">
        <x:f>'RV(RS)'!M35*KRWRSD24</x:f>
        <x:v>19111800</x:v>
      </x:c>
      <x:c r="N35" s="3">
        <x:f>'RV(RS)'!N35*KRWRSD24</x:f>
        <x:v>4777950</x:v>
      </x:c>
      <x:c r="O35" s="3">
        <x:f>'RV(RS)'!O35*KRWRSD24</x:f>
        <x:v>9651300</x:v>
      </x:c>
      <x:c r="P35" s="3">
        <x:f>'RV(RS)'!P35*KRWRSD24</x:f>
        <x:v>0</x:v>
      </x:c>
      <x:c r="Q35" s="3">
        <x:f>'RV(RS)'!Q35*KRWRSD24</x:f>
        <x:v>9651300</x:v>
      </x:c>
      <x:c r="R35" s="3">
        <x:f>'RV(RS)'!R35*KRWRSD24</x:f>
        <x:v>20065800</x:v>
      </x:c>
      <x:c r="S35" s="3">
        <x:f>'RV(RS)'!S35*KRWRSD24</x:f>
        <x:v>2508225</x:v>
      </x:c>
      <x:c r="T35" s="3">
        <x:f>'RV(RS)'!T35*KRWRSD24</x:f>
        <x:v>20065800</x:v>
      </x:c>
      <x:c r="V35" s="3">
        <x:f>'RV(RS)'!V35*KRWRSD25</x:f>
        <x:v>121466800</x:v>
      </x:c>
      <x:c r="W35" s="3">
        <x:f>'RV(RS)'!W35*KRWRSD25</x:f>
        <x:v>7698600</x:v>
      </x:c>
      <x:c r="X35" s="3">
        <x:f>'RV(RS)'!X35*KRWRSD25</x:f>
        <x:v>10264800</x:v>
      </x:c>
      <x:c r="Y35" s="3">
        <x:f>'RV(RS)'!Y35*KRWRSD25</x:f>
        <x:v>11975600</x:v>
      </x:c>
      <x:c r="Z35" s="3">
        <x:f>'RV(RS)'!Z35*KRWRSD25</x:f>
        <x:v>10264800</x:v>
      </x:c>
      <x:c r="AA35" s="3">
        <x:f>'RV(RS)'!AA35*KRWRSD25</x:f>
        <x:v>7698600</x:v>
      </x:c>
      <x:c r="AB35" s="3">
        <x:f>'RV(RS)'!AB35*KRWRSD25</x:f>
        <x:v>11120200</x:v>
      </x:c>
      <x:c r="AC35" s="3">
        <x:f>'RV(RS)'!AC35*KRWRSD25</x:f>
        <x:v>8554000</x:v>
      </x:c>
      <x:c r="AD35" s="3">
        <x:f>'RV(RS)'!AD35*KRWRSD25</x:f>
        <x:v>12831000</x:v>
      </x:c>
      <x:c r="AE35" s="3">
        <x:f>'RV(RS)'!AE35*KRWRSD25</x:f>
        <x:v>10264800</x:v>
      </x:c>
      <x:c r="AF35" s="3">
        <x:f>'RV(RS)'!AF35*KRWRSD25</x:f>
        <x:v>10264800</x:v>
      </x:c>
      <x:c r="AG35" s="3">
        <x:f>'RV(RS)'!AG35*KRWRSD25</x:f>
        <x:v>10264800</x:v>
      </x:c>
      <x:c r="AH35" s="3">
        <x:f>'RV(RS)'!AH35*KRWRSD25</x:f>
        <x:v>10264800</x:v>
      </x:c>
    </x:row>
    <x:row r="36" spans="1:131" s="205" customFormat="1">
      <x:c r="A36" s="202"/>
      <x:c r="B36" s="202"/>
      <x:c r="C36" s="202"/>
      <x:c r="D36" s="203" t="s">
        <x:v>30</x:v>
      </x:c>
      <x:c r="E36" s="203"/>
      <x:c r="F36" s="203"/>
      <x:c r="G36" s="203"/>
      <x:c r="H36" s="204">
        <x:f>'RV(RS)'!H36*KRWRSD24</x:f>
        <x:v>26199720351.249996</x:v>
      </x:c>
      <x:c r="I36" s="204">
        <x:f>'RV(RS)'!I36*KRWRSD24</x:f>
        <x:v>2149033664.9999995</x:v>
      </x:c>
      <x:c r="J36" s="204">
        <x:f>'RV(RS)'!J36*KRWRSD24</x:f>
        <x:v>1656978008</x:v>
      </x:c>
      <x:c r="K36" s="204">
        <x:f>'RV(RS)'!K36*KRWRSD24</x:f>
        <x:v>2194106985</x:v>
      </x:c>
      <x:c r="L36" s="204">
        <x:f>'RV(RS)'!L36*KRWRSD24</x:f>
        <x:v>1255478694.25</x:v>
      </x:c>
      <x:c r="M36" s="204">
        <x:f>'RV(RS)'!M36*KRWRSD24</x:f>
        <x:v>1226205721</x:v>
      </x:c>
      <x:c r="N36" s="204">
        <x:f>'RV(RS)'!N36*KRWRSD24</x:f>
        <x:v>1475659363.5</x:v>
      </x:c>
      <x:c r="O36" s="204">
        <x:f>'RV(RS)'!O36*KRWRSD24</x:f>
        <x:v>2150269360</x:v>
      </x:c>
      <x:c r="P36" s="204">
        <x:f>'RV(RS)'!P36*KRWRSD24</x:f>
        <x:v>2290356839.9999995</x:v>
      </x:c>
      <x:c r="Q36" s="204">
        <x:f>'RV(RS)'!Q36*KRWRSD24</x:f>
        <x:v>2607842673.7499995</x:v>
      </x:c>
      <x:c r="R36" s="204">
        <x:f>'RV(RS)'!R36*KRWRSD24</x:f>
        <x:v>2943462788.7499995</x:v>
      </x:c>
      <x:c r="S36" s="204">
        <x:f>'RV(RS)'!S36*KRWRSD24</x:f>
        <x:v>3311043136</x:v>
      </x:c>
      <x:c r="T36" s="204">
        <x:f>'RV(RS)'!T36*KRWRSD24</x:f>
        <x:v>2939283115.999999</x:v>
      </x:c>
      <x:c r="U36" s="1"/>
      <x:c r="V36" s="204">
        <x:f>'RV(RS)'!V36*KRWRSD25</x:f>
        <x:v>35273307300</x:v>
      </x:c>
      <x:c r="W36" s="204">
        <x:f>'RV(RS)'!W36*KRWRSD25</x:f>
        <x:v>2858662800</x:v>
      </x:c>
      <x:c r="X36" s="204">
        <x:f>'RV(RS)'!X36*KRWRSD25</x:f>
        <x:v>3335106600</x:v>
      </x:c>
      <x:c r="Y36" s="204">
        <x:f>'RV(RS)'!Y36*KRWRSD25</x:f>
        <x:v>3970365000</x:v>
      </x:c>
      <x:c r="Z36" s="204">
        <x:f>'RV(RS)'!Z36*KRWRSD25</x:f>
        <x:v>3607768500</x:v>
      </x:c>
      <x:c r="AA36" s="204">
        <x:f>'RV(RS)'!AA36*KRWRSD25</x:f>
        <x:v>3764628000</x:v>
      </x:c>
      <x:c r="AB36" s="204">
        <x:f>'RV(RS)'!AB36*KRWRSD25</x:f>
        <x:v>3734889900</x:v>
      </x:c>
      <x:c r="AC36" s="204">
        <x:f>'RV(RS)'!AC36*KRWRSD25</x:f>
        <x:v>2891899500</x:v>
      </x:c>
      <x:c r="AD36" s="204">
        <x:f>'RV(RS)'!AD36*KRWRSD25</x:f>
        <x:v>1870312500</x:v>
      </x:c>
      <x:c r="AE36" s="204">
        <x:f>'RV(RS)'!AE36*KRWRSD25</x:f>
        <x:v>2358657000</x:v>
      </x:c>
      <x:c r="AF36" s="204">
        <x:f>'RV(RS)'!AF36*KRWRSD25</x:f>
        <x:v>2406915000</x:v>
      </x:c>
      <x:c r="AG36" s="204">
        <x:f>'RV(RS)'!AG36*KRWRSD25</x:f>
        <x:v>2113524000</x:v>
      </x:c>
      <x:c r="AH36" s="204">
        <x:f>'RV(RS)'!AH36*KRWRSD25</x:f>
        <x:v>2360578500</x:v>
      </x:c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  <x:c r="BA36" s="1"/>
      <x:c r="BB36" s="1"/>
      <x:c r="BC36" s="1"/>
      <x:c r="BD36" s="1"/>
      <x:c r="BE36" s="1"/>
      <x:c r="BF36" s="1"/>
      <x:c r="BG36" s="1"/>
      <x:c r="BH36" s="1"/>
      <x:c r="BI36" s="1"/>
      <x:c r="BJ36" s="1"/>
      <x:c r="BK36" s="1"/>
      <x:c r="BL36" s="1"/>
      <x:c r="BM36" s="1"/>
      <x:c r="BN36" s="1"/>
      <x:c r="BO36" s="1"/>
      <x:c r="BP36" s="1"/>
      <x:c r="BQ36" s="1"/>
      <x:c r="BR36" s="1"/>
      <x:c r="BS36" s="1"/>
      <x:c r="BT36" s="1"/>
      <x:c r="BU36" s="1"/>
      <x:c r="BV36" s="1"/>
      <x:c r="BW36" s="1"/>
      <x:c r="BX36" s="1"/>
      <x:c r="BY36" s="1"/>
      <x:c r="BZ36" s="1"/>
      <x:c r="CA36" s="1"/>
      <x:c r="CB36" s="1"/>
      <x:c r="CC36" s="1"/>
      <x:c r="CD36" s="1"/>
      <x:c r="CE36" s="1"/>
      <x:c r="CF36" s="1"/>
      <x:c r="CG36" s="1"/>
      <x:c r="CH36" s="1"/>
      <x:c r="CI36" s="1"/>
      <x:c r="CJ36" s="1"/>
      <x:c r="CK36" s="1"/>
      <x:c r="CL36" s="1"/>
      <x:c r="CM36" s="1"/>
      <x:c r="CN36" s="1"/>
      <x:c r="CO36" s="1"/>
      <x:c r="CP36" s="1"/>
      <x:c r="CQ36" s="1"/>
      <x:c r="CR36" s="1"/>
      <x:c r="CS36" s="1"/>
      <x:c r="CT36" s="1"/>
      <x:c r="CU36" s="1"/>
      <x:c r="CV36" s="1"/>
      <x:c r="CW36" s="1"/>
      <x:c r="CX36" s="1"/>
      <x:c r="CY36" s="1"/>
      <x:c r="CZ36" s="1"/>
      <x:c r="DA36" s="1"/>
      <x:c r="DB36" s="1"/>
      <x:c r="DC36" s="1"/>
      <x:c r="DD36" s="1"/>
      <x:c r="DE36" s="1"/>
      <x:c r="DF36" s="1"/>
      <x:c r="DG36" s="1"/>
      <x:c r="DH36" s="1"/>
      <x:c r="DI36" s="1"/>
      <x:c r="DJ36" s="1"/>
      <x:c r="DK36" s="1"/>
      <x:c r="DL36" s="1"/>
      <x:c r="DM36" s="1"/>
      <x:c r="DN36" s="1"/>
      <x:c r="DO36" s="1"/>
      <x:c r="DP36" s="1"/>
      <x:c r="DQ36" s="1"/>
      <x:c r="DR36" s="1"/>
      <x:c r="DS36" s="1"/>
      <x:c r="DT36" s="1"/>
      <x:c r="DU36" s="1"/>
      <x:c r="DV36" s="1"/>
      <x:c r="DW36" s="1"/>
      <x:c r="DX36" s="1"/>
      <x:c r="DY36" s="1"/>
      <x:c r="DZ36" s="1"/>
      <x:c r="EA36" s="1"/>
    </x:row>
    <x:row r="37" spans="1:131" s="209" customFormat="1">
      <x:c r="A37" s="206"/>
      <x:c r="B37" s="206" t="s">
        <x:v>31</x:v>
      </x:c>
      <x:c r="C37" s="206" t="s">
        <x:v>57</x:v>
      </x:c>
      <x:c r="D37" s="207" t="s">
        <x:v>31</x:v>
      </x:c>
      <x:c r="F37" s="207"/>
      <x:c r="G37" s="207"/>
      <x:c r="H37" s="208">
        <x:f>'RV(RS)'!H37*KRWRSD24</x:f>
        <x:v>10655083509.5</x:v>
      </x:c>
      <x:c r="I37" s="208">
        <x:f>'RV(RS)'!I37*KRWRSD24</x:f>
        <x:v>557140240</x:v>
      </x:c>
      <x:c r="J37" s="208">
        <x:f>'RV(RS)'!J37*KRWRSD24</x:f>
        <x:v>569948803</x:v>
      </x:c>
      <x:c r="K37" s="208">
        <x:f>'RV(RS)'!K37*KRWRSD24</x:f>
        <x:v>946003360</x:v>
      </x:c>
      <x:c r="L37" s="208">
        <x:f>'RV(RS)'!L37*KRWRSD24</x:f>
        <x:v>787267260.25</x:v>
      </x:c>
      <x:c r="M37" s="208">
        <x:f>'RV(RS)'!M37*KRWRSD24</x:f>
        <x:v>875439001</x:v>
      </x:c>
      <x:c r="N37" s="208">
        <x:f>'RV(RS)'!N37*KRWRSD24</x:f>
        <x:v>774125923.5</x:v>
      </x:c>
      <x:c r="O37" s="208">
        <x:f>'RV(RS)'!O37*KRWRSD24</x:f>
        <x:v>981046960.00000012</x:v>
      </x:c>
      <x:c r="P37" s="208">
        <x:f>'RV(RS)'!P37*KRWRSD24</x:f>
        <x:v>536122560.00000006</x:v>
      </x:c>
      <x:c r="Q37" s="208">
        <x:f>'RV(RS)'!Q37*KRWRSD24</x:f>
        <x:v>854009073.74999988</x:v>
      </x:c>
      <x:c r="R37" s="208">
        <x:f>'RV(RS)'!R37*KRWRSD24</x:f>
        <x:v>1185449515.9999998</x:v>
      </x:c>
      <x:c r="S37" s="208">
        <x:f>'RV(RS)'!S37*KRWRSD24</x:f>
        <x:v>1403081296</x:v>
      </x:c>
      <x:c r="T37" s="208">
        <x:f>'RV(RS)'!T37*KRWRSD24</x:f>
        <x:v>1185449515.9999998</x:v>
      </x:c>
      <x:c r="U37" s="1"/>
      <x:c r="V37" s="208">
        <x:f>'RV(RS)'!V37*KRWRSD25</x:f>
        <x:v>15423183300</x:v>
      </x:c>
      <x:c r="W37" s="211">
        <x:f>'RV(RS)'!W37*KRWRSD25</x:f>
        <x:v>1179284400</x:v>
      </x:c>
      <x:c r="X37" s="211">
        <x:f>'RV(RS)'!X37*KRWRSD25</x:f>
        <x:v>1375831800</x:v>
      </x:c>
      <x:c r="Y37" s="211">
        <x:f>'RV(RS)'!Y37*KRWRSD25</x:f>
        <x:v>1637895000</x:v>
      </x:c>
      <x:c r="Z37" s="211">
        <x:f>'RV(RS)'!Z37*KRWRSD25</x:f>
        <x:v>1461896100</x:v>
      </x:c>
      <x:c r="AA37" s="211">
        <x:f>'RV(RS)'!AA37*KRWRSD25</x:f>
        <x:v>1525456800</x:v>
      </x:c>
      <x:c r="AB37" s="211">
        <x:f>'RV(RS)'!AB37*KRWRSD25</x:f>
        <x:v>1589017500</x:v>
      </x:c>
      <x:c r="AC37" s="211">
        <x:f>'RV(RS)'!AC37*KRWRSD25</x:f>
        <x:v>1334774700</x:v>
      </x:c>
      <x:c r="AD37" s="211">
        <x:f>'RV(RS)'!AD37*KRWRSD25</x:f>
        <x:v>953410500</x:v>
      </x:c>
      <x:c r="AE37" s="211">
        <x:f>'RV(RS)'!AE37*KRWRSD25</x:f>
        <x:v>1103949000</x:v>
      </x:c>
      <x:c r="AF37" s="211">
        <x:f>'RV(RS)'!AF37*KRWRSD25</x:f>
        <x:v>1103949000</x:v>
      </x:c>
      <x:c r="AG37" s="211">
        <x:f>'RV(RS)'!AG37*KRWRSD25</x:f>
        <x:v>1003590000</x:v>
      </x:c>
      <x:c r="AH37" s="211">
        <x:f>'RV(RS)'!AH37*KRWRSD25</x:f>
        <x:v>1154128500</x:v>
      </x:c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  <x:c r="BA37" s="1"/>
      <x:c r="BB37" s="1"/>
      <x:c r="BC37" s="1"/>
      <x:c r="BD37" s="1"/>
      <x:c r="BE37" s="1"/>
      <x:c r="BF37" s="1"/>
      <x:c r="BG37" s="1"/>
      <x:c r="BH37" s="1"/>
      <x:c r="BI37" s="1"/>
      <x:c r="BJ37" s="1"/>
      <x:c r="BK37" s="1"/>
      <x:c r="BL37" s="1"/>
      <x:c r="BM37" s="1"/>
      <x:c r="BN37" s="1"/>
      <x:c r="BO37" s="1"/>
      <x:c r="BP37" s="1"/>
      <x:c r="BQ37" s="1"/>
      <x:c r="BR37" s="1"/>
      <x:c r="BS37" s="1"/>
      <x:c r="BT37" s="1"/>
      <x:c r="BU37" s="1"/>
      <x:c r="BV37" s="1"/>
      <x:c r="BW37" s="1"/>
      <x:c r="BX37" s="1"/>
      <x:c r="BY37" s="1"/>
      <x:c r="BZ37" s="1"/>
      <x:c r="CA37" s="1"/>
      <x:c r="CB37" s="1"/>
      <x:c r="CC37" s="1"/>
      <x:c r="CD37" s="1"/>
      <x:c r="CE37" s="1"/>
      <x:c r="CF37" s="1"/>
      <x:c r="CG37" s="1"/>
      <x:c r="CH37" s="1"/>
      <x:c r="CI37" s="1"/>
      <x:c r="CJ37" s="1"/>
      <x:c r="CK37" s="1"/>
      <x:c r="CL37" s="1"/>
      <x:c r="CM37" s="1"/>
      <x:c r="CN37" s="1"/>
      <x:c r="CO37" s="1"/>
      <x:c r="CP37" s="1"/>
      <x:c r="CQ37" s="1"/>
      <x:c r="CR37" s="1"/>
      <x:c r="CS37" s="1"/>
      <x:c r="CT37" s="1"/>
      <x:c r="CU37" s="1"/>
      <x:c r="CV37" s="1"/>
      <x:c r="CW37" s="1"/>
      <x:c r="CX37" s="1"/>
      <x:c r="CY37" s="1"/>
      <x:c r="CZ37" s="1"/>
      <x:c r="DA37" s="1"/>
      <x:c r="DB37" s="1"/>
      <x:c r="DC37" s="1"/>
      <x:c r="DD37" s="1"/>
      <x:c r="DE37" s="1"/>
      <x:c r="DF37" s="1"/>
      <x:c r="DG37" s="1"/>
      <x:c r="DH37" s="1"/>
      <x:c r="DI37" s="1"/>
      <x:c r="DJ37" s="1"/>
      <x:c r="DK37" s="1"/>
      <x:c r="DL37" s="1"/>
      <x:c r="DM37" s="1"/>
      <x:c r="DN37" s="1"/>
      <x:c r="DO37" s="1"/>
      <x:c r="DP37" s="1"/>
      <x:c r="DQ37" s="1"/>
      <x:c r="DR37" s="1"/>
      <x:c r="DS37" s="1"/>
      <x:c r="DT37" s="1"/>
      <x:c r="DU37" s="1"/>
      <x:c r="DV37" s="1"/>
      <x:c r="DW37" s="1"/>
      <x:c r="DX37" s="1"/>
      <x:c r="DY37" s="1"/>
      <x:c r="DZ37" s="1"/>
      <x:c r="EA37" s="1"/>
    </x:row>
    <x:row r="38" spans="1:131">
      <x:c r="A38" s="12" t="s">
        <x:v>55</x:v>
      </x:c>
      <x:c r="B38" s="12" t="s">
        <x:v>31</x:v>
      </x:c>
      <x:c r="C38" s="12" t="s">
        <x:v>57</x:v>
      </x:c>
      <x:c r="D38" s="4" t="s">
        <x:v>33</x:v>
      </x:c>
      <x:c r="E38" s="4" t="s">
        <x:v>599</x:v>
      </x:c>
      <x:c r="F38" s="4"/>
      <x:c r="G38" s="4"/>
      <x:c r="H38" s="3">
        <x:f>'RV(RS)'!H39*KRWRSD24</x:f>
        <x:v>2366638679.9999995</x:v>
      </x:c>
      <x:c r="I38" s="3">
        <x:f>'RV(RS)'!I39*KRWRSD24</x:f>
        <x:v>0</x:v>
      </x:c>
      <x:c r="J38" s="3">
        <x:f>'RV(RS)'!J39*KRWRSD24</x:f>
        <x:v>0</x:v>
      </x:c>
      <x:c r="K38" s="3">
        <x:f>'RV(RS)'!K39*KRWRSD24</x:f>
        <x:v>0</x:v>
      </x:c>
      <x:c r="L38" s="3">
        <x:f>'RV(RS)'!L39*KRWRSD24</x:f>
        <x:v>0</x:v>
      </x:c>
      <x:c r="M38" s="3">
        <x:f>'RV(RS)'!M39*KRWRSD24</x:f>
        <x:v>0</x:v>
      </x:c>
      <x:c r="N38" s="3">
        <x:f>'RV(RS)'!N39*KRWRSD24</x:f>
        <x:v>0</x:v>
      </x:c>
      <x:c r="O38" s="3">
        <x:f>'RV(RS)'!O39*KRWRSD24</x:f>
        <x:v>0</x:v>
      </x:c>
      <x:c r="P38" s="3">
        <x:f>'RV(RS)'!P39*KRWRSD24</x:f>
        <x:v>0</x:v>
      </x:c>
      <x:c r="Q38" s="3">
        <x:f>'RV(RS)'!Q39*KRWRSD24</x:f>
        <x:v>195625119.99999997</x:v>
      </x:c>
      <x:c r="R38" s="3">
        <x:f>'RV(RS)'!R39*KRWRSD24</x:f>
        <x:v>681498379.99999988</x:v>
      </x:c>
      <x:c r="S38" s="3">
        <x:f>'RV(RS)'!S39*KRWRSD24</x:f>
        <x:v>808016800</x:v>
      </x:c>
      <x:c r="T38" s="3">
        <x:f>'RV(RS)'!T39*KRWRSD24</x:f>
        <x:v>681498379.99999988</x:v>
      </x:c>
      <x:c r="V38" s="3">
        <x:f>'RV(RS)'!V39*KRWRSD25</x:f>
        <x:v>8877726900</x:v>
      </x:c>
      <x:c r="W38" s="3">
        <x:f>'RV(RS)'!W39*KRWRSD25</x:f>
        <x:v>678698999.99999988</x:v>
      </x:c>
      <x:c r="X38" s="3">
        <x:f>'RV(RS)'!X39*KRWRSD25</x:f>
        <x:v>791815500</x:v>
      </x:c>
      <x:c r="Y38" s="3">
        <x:f>'RV(RS)'!Y39*KRWRSD25</x:f>
        <x:v>942637500</x:v>
      </x:c>
      <x:c r="Z38" s="3">
        <x:f>'RV(RS)'!Z39*KRWRSD25</x:f>
        <x:v>841530900</x:v>
      </x:c>
      <x:c r="AA38" s="3">
        <x:f>'RV(RS)'!AA39*KRWRSD25</x:f>
        <x:v>878119200</x:v>
      </x:c>
      <x:c r="AB38" s="3">
        <x:f>'RV(RS)'!AB39*KRWRSD25</x:f>
        <x:v>914707500</x:v>
      </x:c>
      <x:c r="AC38" s="3">
        <x:f>'RV(RS)'!AC39*KRWRSD25</x:f>
        <x:v>768354300</x:v>
      </x:c>
      <x:c r="AD38" s="3">
        <x:f>'RV(RS)'!AD39*KRWRSD25</x:f>
        <x:v>548824500</x:v>
      </x:c>
      <x:c r="AE38" s="3">
        <x:f>'RV(RS)'!AE39*KRWRSD25</x:f>
        <x:v>635481000</x:v>
      </x:c>
      <x:c r="AF38" s="3">
        <x:f>'RV(RS)'!AF39*KRWRSD25</x:f>
        <x:v>635481000</x:v>
      </x:c>
      <x:c r="AG38" s="3">
        <x:f>'RV(RS)'!AG39*KRWRSD25</x:f>
        <x:v>577710000</x:v>
      </x:c>
      <x:c r="AH38" s="3">
        <x:f>'RV(RS)'!AH39*KRWRSD25</x:f>
        <x:v>664366500</x:v>
      </x:c>
    </x:row>
    <x:row r="39" spans="1:131">
      <x:c r="A39" s="12" t="s">
        <x:v>55</x:v>
      </x:c>
      <x:c r="B39" s="12" t="s">
        <x:v>31</x:v>
      </x:c>
      <x:c r="C39" s="12" t="s">
        <x:v>57</x:v>
      </x:c>
      <x:c r="D39" s="4" t="s">
        <x:v>32</x:v>
      </x:c>
      <x:c r="E39" s="4" t="s">
        <x:v>600</x:v>
      </x:c>
      <x:c r="F39" s="4"/>
      <x:c r="G39" s="4"/>
      <x:c r="H39" s="3">
        <x:f>'RV(RS)'!H41*KRWRSD24</x:f>
        <x:v>1747491407.9999998</x:v>
      </x:c>
      <x:c r="I39" s="3">
        <x:f>'RV(RS)'!I41*KRWRSD24</x:f>
        <x:v>0</x:v>
      </x:c>
      <x:c r="J39" s="3">
        <x:f>'RV(RS)'!J41*KRWRSD24</x:f>
        <x:v>0</x:v>
      </x:c>
      <x:c r="K39" s="3">
        <x:f>'RV(RS)'!K41*KRWRSD24</x:f>
        <x:v>0</x:v>
      </x:c>
      <x:c r="L39" s="3">
        <x:f>'RV(RS)'!L41*KRWRSD24</x:f>
        <x:v>0</x:v>
      </x:c>
      <x:c r="M39" s="3">
        <x:f>'RV(RS)'!M41*KRWRSD24</x:f>
        <x:v>0</x:v>
      </x:c>
      <x:c r="N39" s="3">
        <x:f>'RV(RS)'!N41*KRWRSD24</x:f>
        <x:v>0</x:v>
      </x:c>
      <x:c r="O39" s="3">
        <x:f>'RV(RS)'!O41*KRWRSD24</x:f>
        <x:v>0</x:v>
      </x:c>
      <x:c r="P39" s="3">
        <x:f>'RV(RS)'!P41*KRWRSD24</x:f>
        <x:v>0</x:v>
      </x:c>
      <x:c r="Q39" s="3">
        <x:f>'RV(RS)'!Q41*KRWRSD24</x:f>
        <x:v>144524640</x:v>
      </x:c>
      <x:c r="R39" s="3">
        <x:f>'RV(RS)'!R41*KRWRSD24</x:f>
        <x:v>503951135.99999994</x:v>
      </x:c>
      <x:c r="S39" s="3">
        <x:f>'RV(RS)'!S41*KRWRSD24</x:f>
        <x:v>595064496</x:v>
      </x:c>
      <x:c r="T39" s="3">
        <x:f>'RV(RS)'!T41*KRWRSD24</x:f>
        <x:v>503951135.99999994</x:v>
      </x:c>
      <x:c r="V39" s="3">
        <x:f>'RV(RS)'!V41*KRWRSD25</x:f>
        <x:v>6545456400</x:v>
      </x:c>
      <x:c r="W39" s="3">
        <x:f>'RV(RS)'!W41*KRWRSD25</x:f>
        <x:v>500585400</x:v>
      </x:c>
      <x:c r="X39" s="3">
        <x:f>'RV(RS)'!X41*KRWRSD25</x:f>
        <x:v>584016300</x:v>
      </x:c>
      <x:c r="Y39" s="3">
        <x:f>'RV(RS)'!Y41*KRWRSD25</x:f>
        <x:v>695257500</x:v>
      </x:c>
      <x:c r="Z39" s="3">
        <x:f>'RV(RS)'!Z41*KRWRSD25</x:f>
        <x:v>620365200</x:v>
      </x:c>
      <x:c r="AA39" s="3">
        <x:f>'RV(RS)'!AA41*KRWRSD25</x:f>
        <x:v>647337600</x:v>
      </x:c>
      <x:c r="AB39" s="3">
        <x:f>'RV(RS)'!AB41*KRWRSD25</x:f>
        <x:v>674310000</x:v>
      </x:c>
      <x:c r="AC39" s="3">
        <x:f>'RV(RS)'!AC41*KRWRSD25</x:f>
        <x:v>566420400</x:v>
      </x:c>
      <x:c r="AD39" s="3">
        <x:f>'RV(RS)'!AD41*KRWRSD25</x:f>
        <x:v>404586000</x:v>
      </x:c>
      <x:c r="AE39" s="3">
        <x:f>'RV(RS)'!AE41*KRWRSD25</x:f>
        <x:v>468468000</x:v>
      </x:c>
      <x:c r="AF39" s="3">
        <x:f>'RV(RS)'!AF41*KRWRSD25</x:f>
        <x:v>468468000</x:v>
      </x:c>
      <x:c r="AG39" s="3">
        <x:f>'RV(RS)'!AG41*KRWRSD25</x:f>
        <x:v>425880000</x:v>
      </x:c>
      <x:c r="AH39" s="3">
        <x:f>'RV(RS)'!AH41*KRWRSD25</x:f>
        <x:v>489762000</x:v>
      </x:c>
    </x:row>
    <x:row r="40" spans="1:131" s="209" customFormat="1">
      <x:c r="A40" s="206"/>
      <x:c r="B40" s="206" t="s">
        <x:v>34</x:v>
      </x:c>
      <x:c r="C40" s="206" t="s">
        <x:v>58</x:v>
      </x:c>
      <x:c r="D40" s="207" t="s">
        <x:v>34</x:v>
      </x:c>
      <x:c r="E40" s="207"/>
      <x:c r="F40" s="207"/>
      <x:c r="G40" s="207"/>
      <x:c r="H40" s="208">
        <x:f>'RV(RS)'!H42*KRWRSD24</x:f>
        <x:v>14569470231.749996</x:v>
      </x:c>
      <x:c r="I40" s="208">
        <x:f>'RV(RS)'!I42*KRWRSD24</x:f>
        <x:v>1240167404.9999998</x:v>
      </x:c>
      <x:c r="J40" s="208">
        <x:f>'RV(RS)'!J42*KRWRSD24</x:f>
        <x:v>818455679.99999988</x:v>
      </x:c>
      <x:c r="K40" s="208">
        <x:f>'RV(RS)'!K42*KRWRSD24</x:f>
        <x:v>935377919.99999976</x:v>
      </x:c>
      <x:c r="L40" s="208">
        <x:f>'RV(RS)'!L42*KRWRSD24</x:f>
        <x:v>467810754</x:v>
      </x:c>
      <x:c r="M40" s="208">
        <x:f>'RV(RS)'!M42*KRWRSD24</x:f>
        <x:v>350766720</x:v>
      </x:c>
      <x:c r="N40" s="208">
        <x:f>'RV(RS)'!N42*KRWRSD24</x:f>
        <x:v>701533440</x:v>
      </x:c>
      <x:c r="O40" s="208">
        <x:f>'RV(RS)'!O42*KRWRSD24</x:f>
        <x:v>1169222399.9999995</x:v>
      </x:c>
      <x:c r="P40" s="208">
        <x:f>'RV(RS)'!P42*KRWRSD24</x:f>
        <x:v>1753833599.9999993</x:v>
      </x:c>
      <x:c r="Q40" s="208">
        <x:f>'RV(RS)'!Q42*KRWRSD24</x:f>
        <x:v>1753833599.9999993</x:v>
      </x:c>
      <x:c r="R40" s="208">
        <x:f>'RV(RS)'!R42*KRWRSD24</x:f>
        <x:v>1753879272.749999</x:v>
      </x:c>
      <x:c r="S40" s="208">
        <x:f>'RV(RS)'!S42*KRWRSD24</x:f>
        <x:v>1870755839.9999998</x:v>
      </x:c>
      <x:c r="T40" s="208">
        <x:f>'RV(RS)'!T42*KRWRSD24</x:f>
        <x:v>1753833599.9999993</x:v>
      </x:c>
      <x:c r="U40" s="1"/>
      <x:c r="V40" s="211">
        <x:f>'RV(RS)'!V42*KRWRSD25</x:f>
        <x:v>19850124000</x:v>
      </x:c>
      <x:c r="W40" s="211">
        <x:f>'RV(RS)'!W42*KRWRSD25</x:f>
        <x:v>1679378400</x:v>
      </x:c>
      <x:c r="X40" s="211">
        <x:f>'RV(RS)'!X42*KRWRSD25</x:f>
        <x:v>1959274800</x:v>
      </x:c>
      <x:c r="Y40" s="211">
        <x:f>'RV(RS)'!Y42*KRWRSD25</x:f>
        <x:v>2332470000</x:v>
      </x:c>
      <x:c r="Z40" s="211">
        <x:f>'RV(RS)'!Z42*KRWRSD25</x:f>
        <x:v>2145872400</x:v>
      </x:c>
      <x:c r="AA40" s="211">
        <x:f>'RV(RS)'!AA42*KRWRSD25</x:f>
        <x:v>2239171200</x:v>
      </x:c>
      <x:c r="AB40" s="211">
        <x:f>'RV(RS)'!AB42*KRWRSD25</x:f>
        <x:v>2145872400</x:v>
      </x:c>
      <x:c r="AC40" s="211">
        <x:f>'RV(RS)'!AC42*KRWRSD25</x:f>
        <x:v>1557124800</x:v>
      </x:c>
      <x:c r="AD40" s="211">
        <x:f>'RV(RS)'!AD42*KRWRSD25</x:f>
        <x:v>916902000</x:v>
      </x:c>
      <x:c r="AE40" s="211">
        <x:f>'RV(RS)'!AE42*KRWRSD25</x:f>
        <x:v>1254708000</x:v>
      </x:c>
      <x:c r="AF40" s="211">
        <x:f>'RV(RS)'!AF42*KRWRSD25</x:f>
        <x:v>1302966000</x:v>
      </x:c>
      <x:c r="AG40" s="211">
        <x:f>'RV(RS)'!AG42*KRWRSD25</x:f>
        <x:v>1109934000</x:v>
      </x:c>
      <x:c r="AH40" s="211">
        <x:f>'RV(RS)'!AH42*KRWRSD25</x:f>
        <x:v>1206450000</x:v>
      </x:c>
      <x:c r="AI40" s="1"/>
      <x:c r="AJ40" s="1"/>
      <x:c r="AK40" s="1">
        <x:f>SUM(AK41:AK42)</x:f>
        <x:v>0</x:v>
      </x:c>
      <x:c r="AL40" s="1">
        <x:f t="shared" ref="AL40:AV40" si="0">SUM(AL41:AL42)</x:f>
        <x:v>0</x:v>
      </x:c>
      <x:c r="AM40" s="1">
        <x:f t="shared" si="0"/>
        <x:v>0</x:v>
      </x:c>
      <x:c r="AN40" s="1">
        <x:f t="shared" si="0"/>
        <x:v>0</x:v>
      </x:c>
      <x:c r="AO40" s="1">
        <x:f t="shared" si="0"/>
        <x:v>0</x:v>
      </x:c>
      <x:c r="AP40" s="1">
        <x:f t="shared" si="0"/>
        <x:v>0</x:v>
      </x:c>
      <x:c r="AQ40" s="1">
        <x:f t="shared" si="0"/>
        <x:v>0</x:v>
      </x:c>
      <x:c r="AR40" s="1">
        <x:f t="shared" si="0"/>
        <x:v>0</x:v>
      </x:c>
      <x:c r="AS40" s="1">
        <x:f t="shared" si="0"/>
        <x:v>0</x:v>
      </x:c>
      <x:c r="AT40" s="1">
        <x:f t="shared" si="0"/>
        <x:v>0</x:v>
      </x:c>
      <x:c r="AU40" s="1">
        <x:f t="shared" si="0"/>
        <x:v>0</x:v>
      </x:c>
      <x:c r="AV40" s="1">
        <x:f t="shared" si="0"/>
        <x:v>0</x:v>
      </x:c>
      <x:c r="AW40" s="1"/>
      <x:c r="AX40" s="1"/>
      <x:c r="AY40" s="1"/>
      <x:c r="AZ40" s="1"/>
      <x:c r="BA40" s="1"/>
      <x:c r="BB40" s="1"/>
      <x:c r="BC40" s="1"/>
      <x:c r="BD40" s="1"/>
      <x:c r="BE40" s="1"/>
      <x:c r="BF40" s="1"/>
      <x:c r="BG40" s="1"/>
      <x:c r="BH40" s="1"/>
      <x:c r="BI40" s="1"/>
      <x:c r="BJ40" s="1"/>
      <x:c r="BK40" s="1"/>
      <x:c r="BL40" s="1"/>
      <x:c r="BM40" s="1"/>
      <x:c r="BN40" s="1"/>
      <x:c r="BO40" s="1"/>
      <x:c r="BP40" s="1"/>
      <x:c r="BQ40" s="1"/>
      <x:c r="BR40" s="1"/>
      <x:c r="BS40" s="1"/>
      <x:c r="BT40" s="1"/>
      <x:c r="BU40" s="1"/>
      <x:c r="BV40" s="1"/>
      <x:c r="BW40" s="1"/>
      <x:c r="BX40" s="1"/>
      <x:c r="BY40" s="1"/>
      <x:c r="BZ40" s="1"/>
      <x:c r="CA40" s="1"/>
      <x:c r="CB40" s="1"/>
      <x:c r="CC40" s="1"/>
      <x:c r="CD40" s="1"/>
      <x:c r="CE40" s="1"/>
      <x:c r="CF40" s="1"/>
      <x:c r="CG40" s="1"/>
      <x:c r="CH40" s="1"/>
      <x:c r="CI40" s="1"/>
      <x:c r="CJ40" s="1"/>
      <x:c r="CK40" s="1"/>
      <x:c r="CL40" s="1"/>
      <x:c r="CM40" s="1"/>
      <x:c r="CN40" s="1"/>
      <x:c r="CO40" s="1"/>
      <x:c r="CP40" s="1"/>
      <x:c r="CQ40" s="1"/>
      <x:c r="CR40" s="1"/>
      <x:c r="CS40" s="1"/>
      <x:c r="CT40" s="1"/>
      <x:c r="CU40" s="1"/>
      <x:c r="CV40" s="1"/>
      <x:c r="CW40" s="1"/>
      <x:c r="CX40" s="1"/>
      <x:c r="CY40" s="1"/>
      <x:c r="CZ40" s="1"/>
      <x:c r="DA40" s="1"/>
      <x:c r="DB40" s="1"/>
      <x:c r="DC40" s="1"/>
      <x:c r="DD40" s="1"/>
      <x:c r="DE40" s="1"/>
      <x:c r="DF40" s="1"/>
      <x:c r="DG40" s="1"/>
      <x:c r="DH40" s="1"/>
      <x:c r="DI40" s="1"/>
      <x:c r="DJ40" s="1"/>
      <x:c r="DK40" s="1"/>
      <x:c r="DL40" s="1"/>
      <x:c r="DM40" s="1"/>
      <x:c r="DN40" s="1"/>
      <x:c r="DO40" s="1"/>
      <x:c r="DP40" s="1"/>
      <x:c r="DQ40" s="1"/>
      <x:c r="DR40" s="1"/>
      <x:c r="DS40" s="1"/>
      <x:c r="DT40" s="1"/>
      <x:c r="DU40" s="1"/>
      <x:c r="DV40" s="1"/>
      <x:c r="DW40" s="1"/>
      <x:c r="DX40" s="1"/>
      <x:c r="DY40" s="1"/>
      <x:c r="DZ40" s="1"/>
      <x:c r="EA40" s="1"/>
    </x:row>
    <x:row r="41" spans="1:131">
      <x:c r="A41" s="12" t="s">
        <x:v>55</x:v>
      </x:c>
      <x:c r="B41" s="12" t="s">
        <x:v>34</x:v>
      </x:c>
      <x:c r="C41" s="12" t="s">
        <x:v>58</x:v>
      </x:c>
      <x:c r="D41" s="4" t="s">
        <x:v>35</x:v>
      </x:c>
      <x:c r="E41" s="4"/>
      <x:c r="F41" s="4"/>
      <x:c r="G41" s="4"/>
      <x:c r="H41" s="3">
        <x:f>'RV(RS)'!H43*KRWRSD24</x:f>
        <x:v>0</x:v>
      </x:c>
      <x:c r="I41" s="3">
        <x:f>'RV(RS)'!I43*KRWRSD24</x:f>
        <x:v>0</x:v>
      </x:c>
      <x:c r="J41" s="3">
        <x:f>'RV(RS)'!J43*KRWRSD24</x:f>
        <x:v>0</x:v>
      </x:c>
      <x:c r="K41" s="3">
        <x:f>'RV(RS)'!K43*KRWRSD24</x:f>
        <x:v>0</x:v>
      </x:c>
      <x:c r="L41" s="3">
        <x:f>'RV(RS)'!L43*KRWRSD24</x:f>
        <x:v>0</x:v>
      </x:c>
      <x:c r="M41" s="3">
        <x:f>'RV(RS)'!M43*KRWRSD24</x:f>
        <x:v>0</x:v>
      </x:c>
      <x:c r="N41" s="3">
        <x:f>'RV(RS)'!N43*KRWRSD24</x:f>
        <x:v>0</x:v>
      </x:c>
      <x:c r="O41" s="3">
        <x:f>'RV(RS)'!O43*KRWRSD24</x:f>
        <x:v>0</x:v>
      </x:c>
      <x:c r="P41" s="3">
        <x:f>'RV(RS)'!P43*KRWRSD24</x:f>
        <x:v>0</x:v>
      </x:c>
      <x:c r="Q41" s="3">
        <x:f>'RV(RS)'!Q43*KRWRSD24</x:f>
        <x:v>0</x:v>
      </x:c>
      <x:c r="R41" s="3">
        <x:f>'RV(RS)'!R43*KRWRSD24</x:f>
        <x:v>0</x:v>
      </x:c>
      <x:c r="S41" s="3">
        <x:f>'RV(RS)'!S43*KRWRSD24</x:f>
        <x:v>0</x:v>
      </x:c>
      <x:c r="T41" s="3">
        <x:f>'RV(RS)'!T43*KRWRSD24</x:f>
        <x:v>0</x:v>
      </x:c>
      <x:c r="V41" s="3">
        <x:f>'RV(RS)'!V43*KRWRSD25</x:f>
        <x:v>0</x:v>
      </x:c>
      <x:c r="W41" s="3">
        <x:f>'RV(RS)'!W43*KRWRSD25</x:f>
        <x:v>0</x:v>
      </x:c>
      <x:c r="X41" s="3">
        <x:f>'RV(RS)'!X43*KRWRSD25</x:f>
        <x:v>0</x:v>
      </x:c>
      <x:c r="Y41" s="3">
        <x:f>'RV(RS)'!Y43*KRWRSD25</x:f>
        <x:v>0</x:v>
      </x:c>
      <x:c r="Z41" s="3">
        <x:f>'RV(RS)'!Z43*KRWRSD25</x:f>
        <x:v>0</x:v>
      </x:c>
      <x:c r="AA41" s="3">
        <x:f>'RV(RS)'!AA43*KRWRSD25</x:f>
        <x:v>0</x:v>
      </x:c>
      <x:c r="AB41" s="3">
        <x:f>'RV(RS)'!AB43*KRWRSD25</x:f>
        <x:v>0</x:v>
      </x:c>
      <x:c r="AC41" s="3">
        <x:f>'RV(RS)'!AC43*KRWRSD25</x:f>
        <x:v>0</x:v>
      </x:c>
      <x:c r="AD41" s="3">
        <x:f>'RV(RS)'!AD43*KRWRSD25</x:f>
        <x:v>0</x:v>
      </x:c>
      <x:c r="AE41" s="3">
        <x:f>'RV(RS)'!AE43*KRWRSD25</x:f>
        <x:v>0</x:v>
      </x:c>
      <x:c r="AF41" s="3">
        <x:f>'RV(RS)'!AF43*KRWRSD25</x:f>
        <x:v>0</x:v>
      </x:c>
      <x:c r="AG41" s="3">
        <x:f>'RV(RS)'!AG43*KRWRSD25</x:f>
        <x:v>0</x:v>
      </x:c>
      <x:c r="AH41" s="3">
        <x:f>'RV(RS)'!AH43*KRWRSD25</x:f>
        <x:v>0</x:v>
      </x:c>
    </x:row>
    <x:row r="42" spans="1:131">
      <x:c r="A42" s="12" t="s">
        <x:v>55</x:v>
      </x:c>
      <x:c r="B42" s="12" t="s">
        <x:v>34</x:v>
      </x:c>
      <x:c r="C42" s="12" t="s">
        <x:v>58</x:v>
      </x:c>
      <x:c r="D42" s="4" t="s">
        <x:v>36</x:v>
      </x:c>
      <x:c r="E42" s="4" t="s">
        <x:v>464</x:v>
      </x:c>
      <x:c r="F42" s="4"/>
      <x:c r="G42" s="4"/>
      <x:c r="H42" s="3">
        <x:f>'RV(RS)'!H44*KRWRSD24</x:f>
        <x:v>14569470231.749996</x:v>
      </x:c>
      <x:c r="I42" s="3">
        <x:f>'RV(RS)'!I44*KRWRSD24</x:f>
        <x:v>1240167404.9999998</x:v>
      </x:c>
      <x:c r="J42" s="3">
        <x:f>'RV(RS)'!J44*KRWRSD24</x:f>
        <x:v>818455679.99999988</x:v>
      </x:c>
      <x:c r="K42" s="3">
        <x:f>'RV(RS)'!K44*KRWRSD24</x:f>
        <x:v>935377919.99999976</x:v>
      </x:c>
      <x:c r="L42" s="3">
        <x:f>'RV(RS)'!L44*KRWRSD24</x:f>
        <x:v>467810754</x:v>
      </x:c>
      <x:c r="M42" s="3">
        <x:f>'RV(RS)'!M44*KRWRSD24</x:f>
        <x:v>350766720</x:v>
      </x:c>
      <x:c r="N42" s="3">
        <x:f>'RV(RS)'!N44*KRWRSD24</x:f>
        <x:v>701533440</x:v>
      </x:c>
      <x:c r="O42" s="3">
        <x:f>'RV(RS)'!O44*KRWRSD24</x:f>
        <x:v>1169222399.9999995</x:v>
      </x:c>
      <x:c r="P42" s="3">
        <x:f>'RV(RS)'!P44*KRWRSD24</x:f>
        <x:v>1753833599.9999993</x:v>
      </x:c>
      <x:c r="Q42" s="3">
        <x:f>'RV(RS)'!Q44*KRWRSD24</x:f>
        <x:v>1753833599.9999993</x:v>
      </x:c>
      <x:c r="R42" s="3">
        <x:f>'RV(RS)'!R44*KRWRSD24</x:f>
        <x:v>1753879272.749999</x:v>
      </x:c>
      <x:c r="S42" s="3">
        <x:f>'RV(RS)'!S44*KRWRSD24</x:f>
        <x:v>1870755839.9999998</x:v>
      </x:c>
      <x:c r="T42" s="3">
        <x:f>'RV(RS)'!T44*KRWRSD24</x:f>
        <x:v>1753833599.9999993</x:v>
      </x:c>
      <x:c r="V42" s="3">
        <x:f>'RV(RS)'!V44*KRWRSD25</x:f>
        <x:v>19850124000</x:v>
      </x:c>
      <x:c r="W42" s="3">
        <x:f>'RV(RS)'!W44*KRWRSD25</x:f>
        <x:v>1679378400</x:v>
      </x:c>
      <x:c r="X42" s="3">
        <x:f>'RV(RS)'!X44*KRWRSD25</x:f>
        <x:v>1959274800</x:v>
      </x:c>
      <x:c r="Y42" s="3">
        <x:f>'RV(RS)'!Y44*KRWRSD25</x:f>
        <x:v>2332470000</x:v>
      </x:c>
      <x:c r="Z42" s="3">
        <x:f>'RV(RS)'!Z44*KRWRSD25</x:f>
        <x:v>2145872400</x:v>
      </x:c>
      <x:c r="AA42" s="3">
        <x:f>'RV(RS)'!AA44*KRWRSD25</x:f>
        <x:v>2239171200</x:v>
      </x:c>
      <x:c r="AB42" s="3">
        <x:f>'RV(RS)'!AB44*KRWRSD25</x:f>
        <x:v>2145872400</x:v>
      </x:c>
      <x:c r="AC42" s="3">
        <x:f>'RV(RS)'!AC44*KRWRSD25</x:f>
        <x:v>1557124800</x:v>
      </x:c>
      <x:c r="AD42" s="3">
        <x:f>'RV(RS)'!AD44*KRWRSD25</x:f>
        <x:v>916902000</x:v>
      </x:c>
      <x:c r="AE42" s="3">
        <x:f>'RV(RS)'!AE44*KRWRSD25</x:f>
        <x:v>1254708000</x:v>
      </x:c>
      <x:c r="AF42" s="3">
        <x:f>'RV(RS)'!AF44*KRWRSD25</x:f>
        <x:v>1302966000</x:v>
      </x:c>
      <x:c r="AG42" s="3">
        <x:f>'RV(RS)'!AG44*KRWRSD25</x:f>
        <x:v>1109934000</x:v>
      </x:c>
      <x:c r="AH42" s="3">
        <x:f>'RV(RS)'!AH44*KRWRSD25</x:f>
        <x:v>1206450000</x:v>
      </x:c>
    </x:row>
    <x:row r="43" spans="1:131">
      <x:c r="A43" s="12" t="s">
        <x:v>55</x:v>
      </x:c>
      <x:c r="B43" s="12"/>
      <x:c r="C43" s="12" t="s">
        <x:v>58</x:v>
      </x:c>
      <x:c r="D43" s="4"/>
      <x:c r="E43" s="4" t="s">
        <x:v>598</x:v>
      </x:c>
      <x:c r="F43" s="4"/>
      <x:c r="G43" s="4"/>
      <x:c r="H43" s="3">
        <x:f>'RV(RS)'!H45*KRWRSD24</x:f>
        <x:v>0</x:v>
      </x:c>
      <x:c r="I43" s="3">
        <x:f>'RV(RS)'!I45*KRWRSD24</x:f>
        <x:v>0</x:v>
      </x:c>
      <x:c r="J43" s="3">
        <x:f>'RV(RS)'!J45*KRWRSD24</x:f>
        <x:v>0</x:v>
      </x:c>
      <x:c r="K43" s="3">
        <x:f>'RV(RS)'!K45*KRWRSD24</x:f>
        <x:v>0</x:v>
      </x:c>
      <x:c r="L43" s="3">
        <x:f>'RV(RS)'!L45*KRWRSD24</x:f>
        <x:v>0</x:v>
      </x:c>
      <x:c r="M43" s="3">
        <x:f>'RV(RS)'!M45*KRWRSD24</x:f>
        <x:v>0</x:v>
      </x:c>
      <x:c r="N43" s="3">
        <x:f>'RV(RS)'!N45*KRWRSD24</x:f>
        <x:v>0</x:v>
      </x:c>
      <x:c r="O43" s="3">
        <x:f>'RV(RS)'!O45*KRWRSD24</x:f>
        <x:v>0</x:v>
      </x:c>
      <x:c r="P43" s="3">
        <x:f>'RV(RS)'!P45*KRWRSD24</x:f>
        <x:v>0</x:v>
      </x:c>
      <x:c r="Q43" s="3">
        <x:f>'RV(RS)'!Q45*KRWRSD24</x:f>
        <x:v>0</x:v>
      </x:c>
      <x:c r="R43" s="3">
        <x:f>'RV(RS)'!R45*KRWRSD24</x:f>
        <x:v>0</x:v>
      </x:c>
      <x:c r="S43" s="3">
        <x:f>'RV(RS)'!S45*KRWRSD24</x:f>
        <x:v>0</x:v>
      </x:c>
      <x:c r="T43" s="3">
        <x:f>'RV(RS)'!T45*KRWRSD24</x:f>
        <x:v>0</x:v>
      </x:c>
      <x:c r="V43" s="3">
        <x:f>'RV(RS)'!V45*KRWRSD25</x:f>
        <x:v>0</x:v>
      </x:c>
      <x:c r="W43" s="3">
        <x:f>'RV(RS)'!W45*KRWRSD25</x:f>
        <x:v>0</x:v>
      </x:c>
      <x:c r="X43" s="3">
        <x:f>'RV(RS)'!X45*KRWRSD25</x:f>
        <x:v>0</x:v>
      </x:c>
      <x:c r="Y43" s="3">
        <x:f>'RV(RS)'!Y45*KRWRSD25</x:f>
        <x:v>0</x:v>
      </x:c>
      <x:c r="Z43" s="3">
        <x:f>'RV(RS)'!Z45*KRWRSD25</x:f>
        <x:v>0</x:v>
      </x:c>
      <x:c r="AA43" s="3">
        <x:f>'RV(RS)'!AA45*KRWRSD25</x:f>
        <x:v>0</x:v>
      </x:c>
      <x:c r="AB43" s="3">
        <x:f>'RV(RS)'!AB45*KRWRSD25</x:f>
        <x:v>0</x:v>
      </x:c>
      <x:c r="AC43" s="3">
        <x:f>'RV(RS)'!AC45*KRWRSD25</x:f>
        <x:v>0</x:v>
      </x:c>
      <x:c r="AD43" s="3">
        <x:f>'RV(RS)'!AD45*KRWRSD25</x:f>
        <x:v>0</x:v>
      </x:c>
      <x:c r="AE43" s="3">
        <x:f>'RV(RS)'!AE45*KRWRSD25</x:f>
        <x:v>0</x:v>
      </x:c>
      <x:c r="AF43" s="3">
        <x:f>'RV(RS)'!AF45*KRWRSD25</x:f>
        <x:v>0</x:v>
      </x:c>
      <x:c r="AG43" s="3">
        <x:f>'RV(RS)'!AG45*KRWRSD25</x:f>
        <x:v>0</x:v>
      </x:c>
      <x:c r="AH43" s="3">
        <x:f>'RV(RS)'!AH45*KRWRSD25</x:f>
        <x:v>0</x:v>
      </x:c>
    </x:row>
    <x:row r="44" spans="1:131" s="209" customFormat="1">
      <x:c r="A44" s="206"/>
      <x:c r="B44" s="206" t="s">
        <x:v>37</x:v>
      </x:c>
      <x:c r="C44" s="206" t="s">
        <x:v>59</x:v>
      </x:c>
      <x:c r="D44" s="207" t="s">
        <x:v>37</x:v>
      </x:c>
      <x:c r="E44" s="207"/>
      <x:c r="F44" s="207"/>
      <x:c r="G44" s="207"/>
      <x:c r="H44" s="208">
        <x:f>'RV(RS)'!H46*KRWRSD24</x:f>
        <x:v>757094400</x:v>
      </x:c>
      <x:c r="I44" s="208">
        <x:f>'RV(RS)'!I46*KRWRSD24</x:f>
        <x:v>299706520</x:v>
      </x:c>
      <x:c r="J44" s="208">
        <x:f>'RV(RS)'!J46*KRWRSD24</x:f>
        <x:v>200944200</x:v>
      </x:c>
      <x:c r="K44" s="208">
        <x:f>'RV(RS)'!K46*KRWRSD24</x:f>
        <x:v>256443680.00000003</x:v>
      </x:c>
      <x:c r="L44" s="208">
        <x:f>'RV(RS)'!L46*KRWRSD24</x:f>
        <x:v>0</x:v>
      </x:c>
      <x:c r="M44" s="208">
        <x:f>'RV(RS)'!M46*KRWRSD24</x:f>
        <x:v>0</x:v>
      </x:c>
      <x:c r="N44" s="208">
        <x:f>'RV(RS)'!N46*KRWRSD24</x:f>
        <x:v>0</x:v>
      </x:c>
      <x:c r="O44" s="208">
        <x:f>'RV(RS)'!O46*KRWRSD24</x:f>
        <x:v>0</x:v>
      </x:c>
      <x:c r="P44" s="208">
        <x:f>'RV(RS)'!P46*KRWRSD24</x:f>
        <x:v>0</x:v>
      </x:c>
      <x:c r="Q44" s="208">
        <x:f>'RV(RS)'!Q46*KRWRSD24</x:f>
        <x:v>0</x:v>
      </x:c>
      <x:c r="R44" s="208">
        <x:f>'RV(RS)'!R46*KRWRSD24</x:f>
        <x:v>0</x:v>
      </x:c>
      <x:c r="S44" s="208">
        <x:f>'RV(RS)'!S46*KRWRSD24</x:f>
        <x:v>0</x:v>
      </x:c>
      <x:c r="T44" s="208">
        <x:f>'RV(RS)'!T46*KRWRSD24</x:f>
        <x:v>0</x:v>
      </x:c>
      <x:c r="U44" s="1"/>
      <x:c r="V44" s="208">
        <x:f>'RV(RS)'!V46*KRWRSD25</x:f>
        <x:v>0</x:v>
      </x:c>
      <x:c r="W44" s="211">
        <x:f>'RV(RS)'!W46*KRWRSD25</x:f>
        <x:v>0</x:v>
      </x:c>
      <x:c r="X44" s="211">
        <x:f>'RV(RS)'!X46*KRWRSD25</x:f>
        <x:v>0</x:v>
      </x:c>
      <x:c r="Y44" s="211">
        <x:f>'RV(RS)'!Y46*KRWRSD25</x:f>
        <x:v>0</x:v>
      </x:c>
      <x:c r="Z44" s="211">
        <x:f>'RV(RS)'!Z46*KRWRSD25</x:f>
        <x:v>0</x:v>
      </x:c>
      <x:c r="AA44" s="211">
        <x:f>'RV(RS)'!AA46*KRWRSD25</x:f>
        <x:v>0</x:v>
      </x:c>
      <x:c r="AB44" s="211">
        <x:f>'RV(RS)'!AB46*KRWRSD25</x:f>
        <x:v>0</x:v>
      </x:c>
      <x:c r="AC44" s="211">
        <x:f>'RV(RS)'!AC46*KRWRSD25</x:f>
        <x:v>0</x:v>
      </x:c>
      <x:c r="AD44" s="211">
        <x:f>'RV(RS)'!AD46*KRWRSD25</x:f>
        <x:v>0</x:v>
      </x:c>
      <x:c r="AE44" s="211">
        <x:f>'RV(RS)'!AE46*KRWRSD25</x:f>
        <x:v>0</x:v>
      </x:c>
      <x:c r="AF44" s="211">
        <x:f>'RV(RS)'!AF46*KRWRSD25</x:f>
        <x:v>0</x:v>
      </x:c>
      <x:c r="AG44" s="211">
        <x:f>'RV(RS)'!AG46*KRWRSD25</x:f>
        <x:v>0</x:v>
      </x:c>
      <x:c r="AH44" s="211">
        <x:f>'RV(RS)'!AH46*KRWRSD25</x:f>
        <x:v>0</x:v>
      </x:c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  <x:c r="BA44" s="1"/>
      <x:c r="BB44" s="1"/>
      <x:c r="BC44" s="1"/>
      <x:c r="BD44" s="1"/>
      <x:c r="BE44" s="1"/>
      <x:c r="BF44" s="1"/>
      <x:c r="BG44" s="1"/>
      <x:c r="BH44" s="1"/>
      <x:c r="BI44" s="1"/>
      <x:c r="BJ44" s="1"/>
      <x:c r="BK44" s="1"/>
      <x:c r="BL44" s="1"/>
      <x:c r="BM44" s="1"/>
      <x:c r="BN44" s="1"/>
      <x:c r="BO44" s="1"/>
      <x:c r="BP44" s="1"/>
      <x:c r="BQ44" s="1"/>
      <x:c r="BR44" s="1"/>
      <x:c r="BS44" s="1"/>
      <x:c r="BT44" s="1"/>
      <x:c r="BU44" s="1"/>
      <x:c r="BV44" s="1"/>
      <x:c r="BW44" s="1"/>
      <x:c r="BX44" s="1"/>
      <x:c r="BY44" s="1"/>
      <x:c r="BZ44" s="1"/>
      <x:c r="CA44" s="1"/>
      <x:c r="CB44" s="1"/>
      <x:c r="CC44" s="1"/>
      <x:c r="CD44" s="1"/>
      <x:c r="CE44" s="1"/>
      <x:c r="CF44" s="1"/>
      <x:c r="CG44" s="1"/>
      <x:c r="CH44" s="1"/>
      <x:c r="CI44" s="1"/>
      <x:c r="CJ44" s="1"/>
      <x:c r="CK44" s="1"/>
      <x:c r="CL44" s="1"/>
      <x:c r="CM44" s="1"/>
      <x:c r="CN44" s="1"/>
      <x:c r="CO44" s="1"/>
      <x:c r="CP44" s="1"/>
      <x:c r="CQ44" s="1"/>
      <x:c r="CR44" s="1"/>
      <x:c r="CS44" s="1"/>
      <x:c r="CT44" s="1"/>
      <x:c r="CU44" s="1"/>
      <x:c r="CV44" s="1"/>
      <x:c r="CW44" s="1"/>
      <x:c r="CX44" s="1"/>
      <x:c r="CY44" s="1"/>
      <x:c r="CZ44" s="1"/>
      <x:c r="DA44" s="1"/>
      <x:c r="DB44" s="1"/>
      <x:c r="DC44" s="1"/>
      <x:c r="DD44" s="1"/>
      <x:c r="DE44" s="1"/>
      <x:c r="DF44" s="1"/>
      <x:c r="DG44" s="1"/>
      <x:c r="DH44" s="1"/>
      <x:c r="DI44" s="1"/>
      <x:c r="DJ44" s="1"/>
      <x:c r="DK44" s="1"/>
      <x:c r="DL44" s="1"/>
      <x:c r="DM44" s="1"/>
      <x:c r="DN44" s="1"/>
      <x:c r="DO44" s="1"/>
      <x:c r="DP44" s="1"/>
      <x:c r="DQ44" s="1"/>
      <x:c r="DR44" s="1"/>
      <x:c r="DS44" s="1"/>
      <x:c r="DT44" s="1"/>
      <x:c r="DU44" s="1"/>
      <x:c r="DV44" s="1"/>
      <x:c r="DW44" s="1"/>
      <x:c r="DX44" s="1"/>
      <x:c r="DY44" s="1"/>
      <x:c r="DZ44" s="1"/>
      <x:c r="EA44" s="1"/>
    </x:row>
    <x:row r="45" spans="1:131">
      <x:c r="A45" s="12" t="s">
        <x:v>55</x:v>
      </x:c>
      <x:c r="B45" s="12" t="s">
        <x:v>37</x:v>
      </x:c>
      <x:c r="C45" s="12" t="s">
        <x:v>59</x:v>
      </x:c>
      <x:c r="D45" s="4" t="s">
        <x:v>38</x:v>
      </x:c>
      <x:c r="E45" s="4" t="s">
        <x:v>38</x:v>
      </x:c>
      <x:c r="F45" s="4"/>
      <x:c r="G45" s="4"/>
      <x:c r="H45" s="3">
        <x:f>'RV(RS)'!H47*KRWRSD24</x:f>
        <x:v>326776800</x:v>
      </x:c>
      <x:c r="I45" s="3">
        <x:f>'RV(RS)'!I47*KRWRSD24</x:f>
        <x:v>132266800</x:v>
      </x:c>
      <x:c r="J45" s="3">
        <x:f>'RV(RS)'!J47*KRWRSD24</x:f>
        <x:v>93364800</x:v>
      </x:c>
      <x:c r="K45" s="3">
        <x:f>'RV(RS)'!K47*KRWRSD24</x:f>
        <x:v>101145200</x:v>
      </x:c>
      <x:c r="L45" s="3">
        <x:f>'RV(RS)'!L47*KRWRSD24</x:f>
        <x:v>0</x:v>
      </x:c>
      <x:c r="M45" s="3">
        <x:f>'RV(RS)'!M47*KRWRSD24</x:f>
        <x:v>0</x:v>
      </x:c>
      <x:c r="N45" s="3">
        <x:f>'RV(RS)'!N47*KRWRSD24</x:f>
        <x:v>0</x:v>
      </x:c>
      <x:c r="O45" s="3">
        <x:f>'RV(RS)'!O47*KRWRSD24</x:f>
        <x:v>0</x:v>
      </x:c>
      <x:c r="P45" s="3">
        <x:f>'RV(RS)'!P47*KRWRSD24</x:f>
        <x:v>0</x:v>
      </x:c>
      <x:c r="Q45" s="3">
        <x:f>'RV(RS)'!Q47*KRWRSD24</x:f>
        <x:v>0</x:v>
      </x:c>
      <x:c r="R45" s="3">
        <x:f>'RV(RS)'!R47*KRWRSD24</x:f>
        <x:v>0</x:v>
      </x:c>
      <x:c r="S45" s="3">
        <x:f>'RV(RS)'!S47*KRWRSD24</x:f>
        <x:v>0</x:v>
      </x:c>
      <x:c r="T45" s="3">
        <x:f>'RV(RS)'!T47*KRWRSD24</x:f>
        <x:v>0</x:v>
      </x:c>
      <x:c r="V45" s="3">
        <x:f>'RV(RS)'!V47*KRWRSD25</x:f>
        <x:v>0</x:v>
      </x:c>
      <x:c r="W45" s="3">
        <x:f>'RV(RS)'!W47*KRWRSD25</x:f>
        <x:v>0</x:v>
      </x:c>
      <x:c r="X45" s="3">
        <x:f>'RV(RS)'!X47*KRWRSD25</x:f>
        <x:v>0</x:v>
      </x:c>
      <x:c r="Y45" s="3">
        <x:f>'RV(RS)'!Y47*KRWRSD25</x:f>
        <x:v>0</x:v>
      </x:c>
      <x:c r="Z45" s="3">
        <x:f>'RV(RS)'!Z47*KRWRSD25</x:f>
        <x:v>0</x:v>
      </x:c>
      <x:c r="AA45" s="3">
        <x:f>'RV(RS)'!AA47*KRWRSD25</x:f>
        <x:v>0</x:v>
      </x:c>
      <x:c r="AB45" s="3">
        <x:f>'RV(RS)'!AB47*KRWRSD25</x:f>
        <x:v>0</x:v>
      </x:c>
      <x:c r="AC45" s="3">
        <x:f>'RV(RS)'!AC47*KRWRSD25</x:f>
        <x:v>0</x:v>
      </x:c>
      <x:c r="AD45" s="3">
        <x:f>'RV(RS)'!AD47*KRWRSD25</x:f>
        <x:v>0</x:v>
      </x:c>
      <x:c r="AE45" s="3">
        <x:f>'RV(RS)'!AE47*KRWRSD25</x:f>
        <x:v>0</x:v>
      </x:c>
      <x:c r="AF45" s="3">
        <x:f>'RV(RS)'!AF47*KRWRSD25</x:f>
        <x:v>0</x:v>
      </x:c>
      <x:c r="AG45" s="3">
        <x:f>'RV(RS)'!AG47*KRWRSD25</x:f>
        <x:v>0</x:v>
      </x:c>
      <x:c r="AH45" s="3">
        <x:f>'RV(RS)'!AH47*KRWRSD25</x:f>
        <x:v>0</x:v>
      </x:c>
    </x:row>
    <x:row r="46" spans="1:131">
      <x:c r="A46" s="12" t="s">
        <x:v>55</x:v>
      </x:c>
      <x:c r="B46" s="12" t="s">
        <x:v>37</x:v>
      </x:c>
      <x:c r="C46" s="12" t="s">
        <x:v>59</x:v>
      </x:c>
      <x:c r="D46" s="4" t="s">
        <x:v>39</x:v>
      </x:c>
      <x:c r="E46" s="4" t="s">
        <x:v>39</x:v>
      </x:c>
      <x:c r="F46" s="4"/>
      <x:c r="G46" s="4"/>
      <x:c r="H46" s="3">
        <x:f>'RV(RS)'!H48*KRWRSD24</x:f>
        <x:v>237991200.00000006</x:v>
      </x:c>
      <x:c r="I46" s="3">
        <x:f>'RV(RS)'!I48*KRWRSD24</x:f>
        <x:v>83296920</x:v>
      </x:c>
      <x:c r="J46" s="3">
        <x:f>'RV(RS)'!J48*KRWRSD24</x:f>
        <x:v>59497800</x:v>
      </x:c>
      <x:c r="K46" s="3">
        <x:f>'RV(RS)'!K48*KRWRSD24</x:f>
        <x:v>95196480.000000015</x:v>
      </x:c>
      <x:c r="L46" s="3">
        <x:f>'RV(RS)'!L48*KRWRSD24</x:f>
        <x:v>0</x:v>
      </x:c>
      <x:c r="M46" s="3">
        <x:f>'RV(RS)'!M48*KRWRSD24</x:f>
        <x:v>0</x:v>
      </x:c>
      <x:c r="N46" s="3">
        <x:f>'RV(RS)'!N48*KRWRSD24</x:f>
        <x:v>0</x:v>
      </x:c>
      <x:c r="O46" s="3">
        <x:f>'RV(RS)'!O48*KRWRSD24</x:f>
        <x:v>0</x:v>
      </x:c>
      <x:c r="P46" s="3">
        <x:f>'RV(RS)'!P48*KRWRSD24</x:f>
        <x:v>0</x:v>
      </x:c>
      <x:c r="Q46" s="3">
        <x:f>'RV(RS)'!Q48*KRWRSD24</x:f>
        <x:v>0</x:v>
      </x:c>
      <x:c r="R46" s="3">
        <x:f>'RV(RS)'!R48*KRWRSD24</x:f>
        <x:v>0</x:v>
      </x:c>
      <x:c r="S46" s="3">
        <x:f>'RV(RS)'!S48*KRWRSD24</x:f>
        <x:v>0</x:v>
      </x:c>
      <x:c r="T46" s="3">
        <x:f>'RV(RS)'!T48*KRWRSD24</x:f>
        <x:v>0</x:v>
      </x:c>
      <x:c r="V46" s="3">
        <x:f>'RV(RS)'!V48*KRWRSD25</x:f>
        <x:v>0</x:v>
      </x:c>
      <x:c r="W46" s="3">
        <x:f>'RV(RS)'!W48*KRWRSD25</x:f>
        <x:v>0</x:v>
      </x:c>
      <x:c r="X46" s="3">
        <x:f>'RV(RS)'!X48*KRWRSD25</x:f>
        <x:v>0</x:v>
      </x:c>
      <x:c r="Y46" s="3">
        <x:f>'RV(RS)'!Y48*KRWRSD25</x:f>
        <x:v>0</x:v>
      </x:c>
      <x:c r="Z46" s="3">
        <x:f>'RV(RS)'!Z48*KRWRSD25</x:f>
        <x:v>0</x:v>
      </x:c>
      <x:c r="AA46" s="3">
        <x:f>'RV(RS)'!AA48*KRWRSD25</x:f>
        <x:v>0</x:v>
      </x:c>
      <x:c r="AB46" s="3">
        <x:f>'RV(RS)'!AB48*KRWRSD25</x:f>
        <x:v>0</x:v>
      </x:c>
      <x:c r="AC46" s="3">
        <x:f>'RV(RS)'!AC48*KRWRSD25</x:f>
        <x:v>0</x:v>
      </x:c>
      <x:c r="AD46" s="3">
        <x:f>'RV(RS)'!AD48*KRWRSD25</x:f>
        <x:v>0</x:v>
      </x:c>
      <x:c r="AE46" s="3">
        <x:f>'RV(RS)'!AE48*KRWRSD25</x:f>
        <x:v>0</x:v>
      </x:c>
      <x:c r="AF46" s="3">
        <x:f>'RV(RS)'!AF48*KRWRSD25</x:f>
        <x:v>0</x:v>
      </x:c>
      <x:c r="AG46" s="3">
        <x:f>'RV(RS)'!AG48*KRWRSD25</x:f>
        <x:v>0</x:v>
      </x:c>
      <x:c r="AH46" s="3">
        <x:f>'RV(RS)'!AH48*KRWRSD25</x:f>
        <x:v>0</x:v>
      </x:c>
    </x:row>
    <x:row r="47" spans="1:131">
      <x:c r="A47" s="12" t="s">
        <x:v>55</x:v>
      </x:c>
      <x:c r="B47" s="12" t="s">
        <x:v>37</x:v>
      </x:c>
      <x:c r="C47" s="12" t="s">
        <x:v>59</x:v>
      </x:c>
      <x:c r="D47" s="4" t="s">
        <x:v>40</x:v>
      </x:c>
      <x:c r="E47" s="4" t="s">
        <x:v>40</x:v>
      </x:c>
      <x:c r="F47" s="4"/>
      <x:c r="G47" s="4"/>
      <x:c r="H47" s="3">
        <x:f>'RV(RS)'!H49*KRWRSD24</x:f>
        <x:v>192326400</x:v>
      </x:c>
      <x:c r="I47" s="3">
        <x:f>'RV(RS)'!I49*KRWRSD24</x:f>
        <x:v>84142800</x:v>
      </x:c>
      <x:c r="J47" s="3">
        <x:f>'RV(RS)'!J49*KRWRSD24</x:f>
        <x:v>48081600</x:v>
      </x:c>
      <x:c r="K47" s="3">
        <x:f>'RV(RS)'!K49*KRWRSD24</x:f>
        <x:v>60101999.999999985</x:v>
      </x:c>
      <x:c r="L47" s="3">
        <x:f>'RV(RS)'!L49*KRWRSD24</x:f>
        <x:v>0</x:v>
      </x:c>
      <x:c r="M47" s="3">
        <x:f>'RV(RS)'!M49*KRWRSD24</x:f>
        <x:v>0</x:v>
      </x:c>
      <x:c r="N47" s="3">
        <x:f>'RV(RS)'!N49*KRWRSD24</x:f>
        <x:v>0</x:v>
      </x:c>
      <x:c r="O47" s="3">
        <x:f>'RV(RS)'!O49*KRWRSD24</x:f>
        <x:v>0</x:v>
      </x:c>
      <x:c r="P47" s="3">
        <x:f>'RV(RS)'!P49*KRWRSD24</x:f>
        <x:v>0</x:v>
      </x:c>
      <x:c r="Q47" s="3">
        <x:f>'RV(RS)'!Q49*KRWRSD24</x:f>
        <x:v>0</x:v>
      </x:c>
      <x:c r="R47" s="3">
        <x:f>'RV(RS)'!R49*KRWRSD24</x:f>
        <x:v>0</x:v>
      </x:c>
      <x:c r="S47" s="3">
        <x:f>'RV(RS)'!S49*KRWRSD24</x:f>
        <x:v>0</x:v>
      </x:c>
      <x:c r="T47" s="3">
        <x:f>'RV(RS)'!T49*KRWRSD24</x:f>
        <x:v>0</x:v>
      </x:c>
      <x:c r="V47" s="3">
        <x:f>'RV(RS)'!V49*KRWRSD25</x:f>
        <x:v>0</x:v>
      </x:c>
      <x:c r="W47" s="3">
        <x:f>'RV(RS)'!W49*KRWRSD25</x:f>
        <x:v>0</x:v>
      </x:c>
      <x:c r="X47" s="3">
        <x:f>'RV(RS)'!X49*KRWRSD25</x:f>
        <x:v>0</x:v>
      </x:c>
      <x:c r="Y47" s="3">
        <x:f>'RV(RS)'!Y49*KRWRSD25</x:f>
        <x:v>0</x:v>
      </x:c>
      <x:c r="Z47" s="3">
        <x:f>'RV(RS)'!Z49*KRWRSD25</x:f>
        <x:v>0</x:v>
      </x:c>
      <x:c r="AA47" s="3">
        <x:f>'RV(RS)'!AA49*KRWRSD25</x:f>
        <x:v>0</x:v>
      </x:c>
      <x:c r="AB47" s="3">
        <x:f>'RV(RS)'!AB49*KRWRSD25</x:f>
        <x:v>0</x:v>
      </x:c>
      <x:c r="AC47" s="3">
        <x:f>'RV(RS)'!AC49*KRWRSD25</x:f>
        <x:v>0</x:v>
      </x:c>
      <x:c r="AD47" s="3">
        <x:f>'RV(RS)'!AD49*KRWRSD25</x:f>
        <x:v>0</x:v>
      </x:c>
      <x:c r="AE47" s="3">
        <x:f>'RV(RS)'!AE49*KRWRSD25</x:f>
        <x:v>0</x:v>
      </x:c>
      <x:c r="AF47" s="3">
        <x:f>'RV(RS)'!AF49*KRWRSD25</x:f>
        <x:v>0</x:v>
      </x:c>
      <x:c r="AG47" s="3">
        <x:f>'RV(RS)'!AG49*KRWRSD25</x:f>
        <x:v>0</x:v>
      </x:c>
      <x:c r="AH47" s="3">
        <x:f>'RV(RS)'!AH49*KRWRSD25</x:f>
        <x:v>0</x:v>
      </x:c>
    </x:row>
    <x:row r="48" spans="1:131" s="205" customFormat="1">
      <x:c r="A48" s="202"/>
      <x:c r="B48" s="202"/>
      <x:c r="C48" s="202" t="s">
        <x:v>59</x:v>
      </x:c>
      <x:c r="D48" s="203" t="s">
        <x:v>41</x:v>
      </x:c>
      <x:c r="E48" s="203"/>
      <x:c r="F48" s="203"/>
      <x:c r="G48" s="203"/>
      <x:c r="H48" s="204">
        <x:f>'RV(RS)'!H50*KRWRSD24</x:f>
        <x:v>218072210</x:v>
      </x:c>
      <x:c r="I48" s="204">
        <x:f>'RV(RS)'!I50*KRWRSD24</x:f>
        <x:v>52019500</x:v>
      </x:c>
      <x:c r="J48" s="204">
        <x:f>'RV(RS)'!J50*KRWRSD24</x:f>
        <x:v>67629325</x:v>
      </x:c>
      <x:c r="K48" s="204">
        <x:f>'RV(RS)'!K50*KRWRSD24</x:f>
        <x:v>56282025</x:v>
      </x:c>
      <x:c r="L48" s="204">
        <x:f>'RV(RS)'!L50*KRWRSD24</x:f>
        <x:v>400680</x:v>
      </x:c>
      <x:c r="M48" s="204">
        <x:f>'RV(RS)'!M50*KRWRSD24</x:f>
        <x:v>0</x:v>
      </x:c>
      <x:c r="N48" s="204">
        <x:f>'RV(RS)'!N50*KRWRSD24</x:f>
        <x:v>0</x:v>
      </x:c>
      <x:c r="O48" s="204">
        <x:f>'RV(RS)'!O50*KRWRSD24</x:f>
        <x:v>0</x:v>
      </x:c>
      <x:c r="P48" s="204">
        <x:f>'RV(RS)'!P50*KRWRSD24</x:f>
        <x:v>400680</x:v>
      </x:c>
      <x:c r="Q48" s="204">
        <x:f>'RV(RS)'!Q50*KRWRSD24</x:f>
        <x:v>0</x:v>
      </x:c>
      <x:c r="R48" s="204">
        <x:f>'RV(RS)'!R50*KRWRSD24</x:f>
        <x:v>4134000</x:v>
      </x:c>
      <x:c r="S48" s="204">
        <x:f>'RV(RS)'!S50*KRWRSD24</x:f>
        <x:v>37206000</x:v>
      </x:c>
      <x:c r="T48" s="204">
        <x:f>'RV(RS)'!T50*KRWRSD24</x:f>
        <x:v>0</x:v>
      </x:c>
      <x:c r="U48" s="1"/>
      <x:c r="V48" s="204">
        <x:f>'RV(RS)'!V50*KRWRSD25</x:f>
        <x:v>0</x:v>
      </x:c>
      <x:c r="W48" s="204">
        <x:f>'RV(RS)'!W50*KRWRSD25</x:f>
        <x:v>0</x:v>
      </x:c>
      <x:c r="X48" s="204">
        <x:f>'RV(RS)'!X50*KRWRSD25</x:f>
        <x:v>0</x:v>
      </x:c>
      <x:c r="Y48" s="204">
        <x:f>'RV(RS)'!Y50*KRWRSD25</x:f>
        <x:v>0</x:v>
      </x:c>
      <x:c r="Z48" s="204">
        <x:f>'RV(RS)'!Z50*KRWRSD25</x:f>
        <x:v>0</x:v>
      </x:c>
      <x:c r="AA48" s="204">
        <x:f>'RV(RS)'!AA50*KRWRSD25</x:f>
        <x:v>0</x:v>
      </x:c>
      <x:c r="AB48" s="204">
        <x:f>'RV(RS)'!AB50*KRWRSD25</x:f>
        <x:v>0</x:v>
      </x:c>
      <x:c r="AC48" s="204">
        <x:f>'RV(RS)'!AC50*KRWRSD25</x:f>
        <x:v>0</x:v>
      </x:c>
      <x:c r="AD48" s="204">
        <x:f>'RV(RS)'!AD50*KRWRSD25</x:f>
        <x:v>0</x:v>
      </x:c>
      <x:c r="AE48" s="204">
        <x:f>'RV(RS)'!AE50*KRWRSD25</x:f>
        <x:v>0</x:v>
      </x:c>
      <x:c r="AF48" s="204">
        <x:f>'RV(RS)'!AF50*KRWRSD25</x:f>
        <x:v>0</x:v>
      </x:c>
      <x:c r="AG48" s="204">
        <x:f>'RV(RS)'!AG50*KRWRSD25</x:f>
        <x:v>0</x:v>
      </x:c>
      <x:c r="AH48" s="204">
        <x:f>'RV(RS)'!AH50*KRWRSD25</x:f>
        <x:v>0</x:v>
      </x:c>
      <x:c r="AI48" s="1"/>
      <x:c r="AJ48" s="1"/>
      <x:c r="AK48" s="1">
        <x:f t="shared" ref="AK48:AV48" si="1">SUMIF($A:$A,$A50,AK:AK)</x:f>
        <x:v>0</x:v>
      </x:c>
      <x:c r="AL48" s="1">
        <x:f t="shared" si="1"/>
        <x:v>0</x:v>
      </x:c>
      <x:c r="AM48" s="1">
        <x:f t="shared" si="1"/>
        <x:v>0</x:v>
      </x:c>
      <x:c r="AN48" s="1">
        <x:f t="shared" si="1"/>
        <x:v>0</x:v>
      </x:c>
      <x:c r="AO48" s="1">
        <x:f t="shared" si="1"/>
        <x:v>0</x:v>
      </x:c>
      <x:c r="AP48" s="1">
        <x:f t="shared" si="1"/>
        <x:v>0</x:v>
      </x:c>
      <x:c r="AQ48" s="1">
        <x:f t="shared" si="1"/>
        <x:v>0</x:v>
      </x:c>
      <x:c r="AR48" s="1">
        <x:f t="shared" si="1"/>
        <x:v>0</x:v>
      </x:c>
      <x:c r="AS48" s="1">
        <x:f t="shared" si="1"/>
        <x:v>0</x:v>
      </x:c>
      <x:c r="AT48" s="1">
        <x:f t="shared" si="1"/>
        <x:v>0</x:v>
      </x:c>
      <x:c r="AU48" s="1">
        <x:f t="shared" si="1"/>
        <x:v>0</x:v>
      </x:c>
      <x:c r="AV48" s="1">
        <x:f t="shared" si="1"/>
        <x:v>0</x:v>
      </x:c>
      <x:c r="AW48" s="1"/>
      <x:c r="AX48" s="1"/>
      <x:c r="AY48" s="1"/>
      <x:c r="AZ48" s="1"/>
      <x:c r="BA48" s="1"/>
      <x:c r="BB48" s="1"/>
      <x:c r="BC48" s="1"/>
      <x:c r="BD48" s="1"/>
      <x:c r="BE48" s="1"/>
      <x:c r="BF48" s="1"/>
      <x:c r="BG48" s="1"/>
      <x:c r="BH48" s="1"/>
      <x:c r="BI48" s="1"/>
      <x:c r="BJ48" s="1"/>
      <x:c r="BK48" s="1"/>
      <x:c r="BL48" s="1"/>
      <x:c r="BM48" s="1"/>
      <x:c r="BN48" s="1"/>
      <x:c r="BO48" s="1"/>
      <x:c r="BP48" s="1"/>
      <x:c r="BQ48" s="1"/>
      <x:c r="BR48" s="1"/>
      <x:c r="BS48" s="1"/>
      <x:c r="BT48" s="1"/>
      <x:c r="BU48" s="1"/>
      <x:c r="BV48" s="1"/>
      <x:c r="BW48" s="1"/>
      <x:c r="BX48" s="1"/>
      <x:c r="BY48" s="1"/>
      <x:c r="BZ48" s="1"/>
      <x:c r="CA48" s="1"/>
      <x:c r="CB48" s="1"/>
      <x:c r="CC48" s="1"/>
      <x:c r="CD48" s="1"/>
      <x:c r="CE48" s="1"/>
      <x:c r="CF48" s="1"/>
      <x:c r="CG48" s="1"/>
      <x:c r="CH48" s="1"/>
      <x:c r="CI48" s="1"/>
      <x:c r="CJ48" s="1"/>
      <x:c r="CK48" s="1"/>
      <x:c r="CL48" s="1"/>
      <x:c r="CM48" s="1"/>
      <x:c r="CN48" s="1"/>
      <x:c r="CO48" s="1"/>
      <x:c r="CP48" s="1"/>
      <x:c r="CQ48" s="1"/>
      <x:c r="CR48" s="1"/>
      <x:c r="CS48" s="1"/>
      <x:c r="CT48" s="1"/>
      <x:c r="CU48" s="1"/>
      <x:c r="CV48" s="1"/>
      <x:c r="CW48" s="1"/>
      <x:c r="CX48" s="1"/>
      <x:c r="CY48" s="1"/>
      <x:c r="CZ48" s="1"/>
      <x:c r="DA48" s="1"/>
      <x:c r="DB48" s="1"/>
      <x:c r="DC48" s="1"/>
      <x:c r="DD48" s="1"/>
      <x:c r="DE48" s="1"/>
      <x:c r="DF48" s="1"/>
      <x:c r="DG48" s="1"/>
      <x:c r="DH48" s="1"/>
      <x:c r="DI48" s="1"/>
      <x:c r="DJ48" s="1"/>
      <x:c r="DK48" s="1"/>
      <x:c r="DL48" s="1"/>
      <x:c r="DM48" s="1"/>
      <x:c r="DN48" s="1"/>
      <x:c r="DO48" s="1"/>
      <x:c r="DP48" s="1"/>
      <x:c r="DQ48" s="1"/>
      <x:c r="DR48" s="1"/>
      <x:c r="DS48" s="1"/>
      <x:c r="DT48" s="1"/>
      <x:c r="DU48" s="1"/>
      <x:c r="DV48" s="1"/>
      <x:c r="DW48" s="1"/>
      <x:c r="DX48" s="1"/>
      <x:c r="DY48" s="1"/>
      <x:c r="DZ48" s="1"/>
      <x:c r="EA48" s="1"/>
    </x:row>
    <x:row r="49" spans="1:131" s="209" customFormat="1">
      <x:c r="A49" s="206"/>
      <x:c r="B49" s="206" t="s">
        <x:v>37</x:v>
      </x:c>
      <x:c r="C49" s="206" t="s">
        <x:v>59</x:v>
      </x:c>
      <x:c r="D49" s="207" t="s">
        <x:v>37</x:v>
      </x:c>
      <x:c r="E49" s="207"/>
      <x:c r="F49" s="207"/>
      <x:c r="G49" s="207"/>
      <x:c r="H49" s="208">
        <x:f>'RV(RS)'!H51*KRWRSD24</x:f>
        <x:v>218072210</x:v>
      </x:c>
      <x:c r="I49" s="208">
        <x:f>'RV(RS)'!I51*KRWRSD24</x:f>
        <x:v>52019500</x:v>
      </x:c>
      <x:c r="J49" s="208">
        <x:f>'RV(RS)'!J51*KRWRSD24</x:f>
        <x:v>67629325</x:v>
      </x:c>
      <x:c r="K49" s="208">
        <x:f>'RV(RS)'!K51*KRWRSD24</x:f>
        <x:v>56282025</x:v>
      </x:c>
      <x:c r="L49" s="208">
        <x:f>'RV(RS)'!L51*KRWRSD24</x:f>
        <x:v>400680</x:v>
      </x:c>
      <x:c r="M49" s="208">
        <x:f>'RV(RS)'!M51*KRWRSD24</x:f>
        <x:v>0</x:v>
      </x:c>
      <x:c r="N49" s="208">
        <x:f>'RV(RS)'!N51*KRWRSD24</x:f>
        <x:v>0</x:v>
      </x:c>
      <x:c r="O49" s="208">
        <x:f>'RV(RS)'!O51*KRWRSD24</x:f>
        <x:v>0</x:v>
      </x:c>
      <x:c r="P49" s="208">
        <x:f>'RV(RS)'!P51*KRWRSD24</x:f>
        <x:v>400680</x:v>
      </x:c>
      <x:c r="Q49" s="208">
        <x:f>'RV(RS)'!Q51*KRWRSD24</x:f>
        <x:v>0</x:v>
      </x:c>
      <x:c r="R49" s="208">
        <x:f>'RV(RS)'!R51*KRWRSD24</x:f>
        <x:v>4134000</x:v>
      </x:c>
      <x:c r="S49" s="208">
        <x:f>'RV(RS)'!S51*KRWRSD24</x:f>
        <x:v>37206000</x:v>
      </x:c>
      <x:c r="T49" s="208">
        <x:f>'RV(RS)'!T51*KRWRSD24</x:f>
        <x:v>0</x:v>
      </x:c>
      <x:c r="U49" s="1"/>
      <x:c r="V49" s="208">
        <x:f>'RV(RS)'!V51*KRWRSD25</x:f>
        <x:v>0</x:v>
      </x:c>
      <x:c r="W49" s="211">
        <x:f>'RV(RS)'!W51*KRWRSD25</x:f>
        <x:v>0</x:v>
      </x:c>
      <x:c r="X49" s="211">
        <x:f>'RV(RS)'!X51*KRWRSD25</x:f>
        <x:v>0</x:v>
      </x:c>
      <x:c r="Y49" s="211">
        <x:f>'RV(RS)'!Y51*KRWRSD25</x:f>
        <x:v>0</x:v>
      </x:c>
      <x:c r="Z49" s="211">
        <x:f>'RV(RS)'!Z51*KRWRSD25</x:f>
        <x:v>0</x:v>
      </x:c>
      <x:c r="AA49" s="211">
        <x:f>'RV(RS)'!AA51*KRWRSD25</x:f>
        <x:v>0</x:v>
      </x:c>
      <x:c r="AB49" s="211">
        <x:f>'RV(RS)'!AB51*KRWRSD25</x:f>
        <x:v>0</x:v>
      </x:c>
      <x:c r="AC49" s="211">
        <x:f>'RV(RS)'!AC51*KRWRSD25</x:f>
        <x:v>0</x:v>
      </x:c>
      <x:c r="AD49" s="211">
        <x:f>'RV(RS)'!AD51*KRWRSD25</x:f>
        <x:v>0</x:v>
      </x:c>
      <x:c r="AE49" s="211">
        <x:f>'RV(RS)'!AE51*KRWRSD25</x:f>
        <x:v>0</x:v>
      </x:c>
      <x:c r="AF49" s="211">
        <x:f>'RV(RS)'!AF51*KRWRSD25</x:f>
        <x:v>0</x:v>
      </x:c>
      <x:c r="AG49" s="211">
        <x:f>'RV(RS)'!AG51*KRWRSD25</x:f>
        <x:v>0</x:v>
      </x:c>
      <x:c r="AH49" s="211">
        <x:f>'RV(RS)'!AH51*KRWRSD25</x:f>
        <x:v>0</x:v>
      </x:c>
      <x:c r="AI49" s="1"/>
      <x:c r="AJ49" s="1"/>
      <x:c r="AK49" s="1">
        <x:f>SUM(AK50:AK56)</x:f>
        <x:v>0</x:v>
      </x:c>
      <x:c r="AL49" s="1">
        <x:f t="shared" ref="AL49:AV49" si="2">SUM(AL50:AL56)</x:f>
        <x:v>0</x:v>
      </x:c>
      <x:c r="AM49" s="1">
        <x:f t="shared" si="2"/>
        <x:v>0</x:v>
      </x:c>
      <x:c r="AN49" s="1">
        <x:f t="shared" si="2"/>
        <x:v>0</x:v>
      </x:c>
      <x:c r="AO49" s="1">
        <x:f t="shared" si="2"/>
        <x:v>0</x:v>
      </x:c>
      <x:c r="AP49" s="1">
        <x:f t="shared" si="2"/>
        <x:v>0</x:v>
      </x:c>
      <x:c r="AQ49" s="1">
        <x:f t="shared" si="2"/>
        <x:v>0</x:v>
      </x:c>
      <x:c r="AR49" s="1">
        <x:f t="shared" si="2"/>
        <x:v>0</x:v>
      </x:c>
      <x:c r="AS49" s="1">
        <x:f t="shared" si="2"/>
        <x:v>0</x:v>
      </x:c>
      <x:c r="AT49" s="1">
        <x:f t="shared" si="2"/>
        <x:v>0</x:v>
      </x:c>
      <x:c r="AU49" s="1">
        <x:f t="shared" si="2"/>
        <x:v>0</x:v>
      </x:c>
      <x:c r="AV49" s="1">
        <x:f t="shared" si="2"/>
        <x:v>0</x:v>
      </x:c>
      <x:c r="AW49" s="1"/>
      <x:c r="AX49" s="1"/>
      <x:c r="AY49" s="1"/>
      <x:c r="AZ49" s="1"/>
      <x:c r="BA49" s="1"/>
      <x:c r="BB49" s="1"/>
      <x:c r="BC49" s="1"/>
      <x:c r="BD49" s="1"/>
      <x:c r="BE49" s="1"/>
      <x:c r="BF49" s="1"/>
      <x:c r="BG49" s="1"/>
      <x:c r="BH49" s="1"/>
      <x:c r="BI49" s="1"/>
      <x:c r="BJ49" s="1"/>
      <x:c r="BK49" s="1"/>
      <x:c r="BL49" s="1"/>
      <x:c r="BM49" s="1"/>
      <x:c r="BN49" s="1"/>
      <x:c r="BO49" s="1"/>
      <x:c r="BP49" s="1"/>
      <x:c r="BQ49" s="1"/>
      <x:c r="BR49" s="1"/>
      <x:c r="BS49" s="1"/>
      <x:c r="BT49" s="1"/>
      <x:c r="BU49" s="1"/>
      <x:c r="BV49" s="1"/>
      <x:c r="BW49" s="1"/>
      <x:c r="BX49" s="1"/>
      <x:c r="BY49" s="1"/>
      <x:c r="BZ49" s="1"/>
      <x:c r="CA49" s="1"/>
      <x:c r="CB49" s="1"/>
      <x:c r="CC49" s="1"/>
      <x:c r="CD49" s="1"/>
      <x:c r="CE49" s="1"/>
      <x:c r="CF49" s="1"/>
      <x:c r="CG49" s="1"/>
      <x:c r="CH49" s="1"/>
      <x:c r="CI49" s="1"/>
      <x:c r="CJ49" s="1"/>
      <x:c r="CK49" s="1"/>
      <x:c r="CL49" s="1"/>
      <x:c r="CM49" s="1"/>
      <x:c r="CN49" s="1"/>
      <x:c r="CO49" s="1"/>
      <x:c r="CP49" s="1"/>
      <x:c r="CQ49" s="1"/>
      <x:c r="CR49" s="1"/>
      <x:c r="CS49" s="1"/>
      <x:c r="CT49" s="1"/>
      <x:c r="CU49" s="1"/>
      <x:c r="CV49" s="1"/>
      <x:c r="CW49" s="1"/>
      <x:c r="CX49" s="1"/>
      <x:c r="CY49" s="1"/>
      <x:c r="CZ49" s="1"/>
      <x:c r="DA49" s="1"/>
      <x:c r="DB49" s="1"/>
      <x:c r="DC49" s="1"/>
      <x:c r="DD49" s="1"/>
      <x:c r="DE49" s="1"/>
      <x:c r="DF49" s="1"/>
      <x:c r="DG49" s="1"/>
      <x:c r="DH49" s="1"/>
      <x:c r="DI49" s="1"/>
      <x:c r="DJ49" s="1"/>
      <x:c r="DK49" s="1"/>
      <x:c r="DL49" s="1"/>
      <x:c r="DM49" s="1"/>
      <x:c r="DN49" s="1"/>
      <x:c r="DO49" s="1"/>
      <x:c r="DP49" s="1"/>
      <x:c r="DQ49" s="1"/>
      <x:c r="DR49" s="1"/>
      <x:c r="DS49" s="1"/>
      <x:c r="DT49" s="1"/>
      <x:c r="DU49" s="1"/>
      <x:c r="DV49" s="1"/>
      <x:c r="DW49" s="1"/>
      <x:c r="DX49" s="1"/>
      <x:c r="DY49" s="1"/>
      <x:c r="DZ49" s="1"/>
      <x:c r="EA49" s="1"/>
    </x:row>
    <x:row r="50" spans="1:131">
      <x:c r="A50" s="12" t="s">
        <x:v>56</x:v>
      </x:c>
      <x:c r="B50" s="12" t="s">
        <x:v>37</x:v>
      </x:c>
      <x:c r="C50" s="12" t="s">
        <x:v>59</x:v>
      </x:c>
      <x:c r="D50" s="4" t="s">
        <x:v>42</x:v>
      </x:c>
      <x:c r="E50" s="4" t="s">
        <x:v>42</x:v>
      </x:c>
      <x:c r="F50" s="4"/>
      <x:c r="G50" s="4"/>
      <x:c r="H50" s="3">
        <x:f>'RV(RS)'!H52*KRWRSD24</x:f>
        <x:v>40281325</x:v>
      </x:c>
      <x:c r="I50" s="3">
        <x:f>'RV(RS)'!I52*KRWRSD24</x:f>
        <x:v>13958875</x:v>
      </x:c>
      <x:c r="J50" s="3">
        <x:f>'RV(RS)'!J52*KRWRSD24</x:f>
        <x:v>16750650</x:v>
      </x:c>
      <x:c r="K50" s="3">
        <x:f>'RV(RS)'!K52*KRWRSD24</x:f>
        <x:v>9571799.9999999981</x:v>
      </x:c>
      <x:c r="L50" s="3">
        <x:f>'RV(RS)'!L52*KRWRSD24</x:f>
        <x:v>0</x:v>
      </x:c>
      <x:c r="M50" s="3">
        <x:f>'RV(RS)'!M52*KRWRSD24</x:f>
        <x:v>0</x:v>
      </x:c>
      <x:c r="N50" s="3">
        <x:f>'RV(RS)'!N52*KRWRSD24</x:f>
        <x:v>0</x:v>
      </x:c>
      <x:c r="O50" s="3">
        <x:f>'RV(RS)'!O52*KRWRSD24</x:f>
        <x:v>0</x:v>
      </x:c>
      <x:c r="P50" s="3">
        <x:f>'RV(RS)'!P52*KRWRSD24</x:f>
        <x:v>0</x:v>
      </x:c>
      <x:c r="Q50" s="3">
        <x:f>'RV(RS)'!Q52*KRWRSD24</x:f>
        <x:v>0</x:v>
      </x:c>
      <x:c r="R50" s="3">
        <x:f>'RV(RS)'!R52*KRWRSD24</x:f>
        <x:v>0</x:v>
      </x:c>
      <x:c r="S50" s="3">
        <x:f>'RV(RS)'!S52*KRWRSD24</x:f>
        <x:v>0</x:v>
      </x:c>
      <x:c r="T50" s="3">
        <x:f>'RV(RS)'!T52*KRWRSD24</x:f>
        <x:v>0</x:v>
      </x:c>
      <x:c r="V50" s="3">
        <x:f>'RV(RS)'!V52*KRWRSD25</x:f>
        <x:v>0</x:v>
      </x:c>
      <x:c r="W50" s="3">
        <x:f>'RV(RS)'!W52*KRWRSD25</x:f>
        <x:v>0</x:v>
      </x:c>
      <x:c r="X50" s="3">
        <x:f>'RV(RS)'!X52*KRWRSD25</x:f>
        <x:v>0</x:v>
      </x:c>
      <x:c r="Y50" s="3">
        <x:f>'RV(RS)'!Y52*KRWRSD25</x:f>
        <x:v>0</x:v>
      </x:c>
      <x:c r="Z50" s="3">
        <x:f>'RV(RS)'!Z52*KRWRSD25</x:f>
        <x:v>0</x:v>
      </x:c>
      <x:c r="AA50" s="3">
        <x:f>'RV(RS)'!AA52*KRWRSD25</x:f>
        <x:v>0</x:v>
      </x:c>
      <x:c r="AB50" s="3">
        <x:f>'RV(RS)'!AB52*KRWRSD25</x:f>
        <x:v>0</x:v>
      </x:c>
      <x:c r="AC50" s="3">
        <x:f>'RV(RS)'!AC52*KRWRSD25</x:f>
        <x:v>0</x:v>
      </x:c>
      <x:c r="AD50" s="3">
        <x:f>'RV(RS)'!AD52*KRWRSD25</x:f>
        <x:v>0</x:v>
      </x:c>
      <x:c r="AE50" s="3">
        <x:f>'RV(RS)'!AE52*KRWRSD25</x:f>
        <x:v>0</x:v>
      </x:c>
      <x:c r="AF50" s="3">
        <x:f>'RV(RS)'!AF52*KRWRSD25</x:f>
        <x:v>0</x:v>
      </x:c>
      <x:c r="AG50" s="3">
        <x:f>'RV(RS)'!AG52*KRWRSD25</x:f>
        <x:v>0</x:v>
      </x:c>
      <x:c r="AH50" s="3">
        <x:f>'RV(RS)'!AH52*KRWRSD25</x:f>
        <x:v>0</x:v>
      </x:c>
    </x:row>
    <x:row r="51" spans="1:131">
      <x:c r="A51" s="12" t="s">
        <x:v>56</x:v>
      </x:c>
      <x:c r="B51" s="12" t="s">
        <x:v>37</x:v>
      </x:c>
      <x:c r="C51" s="12" t="s">
        <x:v>59</x:v>
      </x:c>
      <x:c r="D51" s="4" t="s">
        <x:v>43</x:v>
      </x:c>
      <x:c r="E51" s="4" t="s">
        <x:v>43</x:v>
      </x:c>
      <x:c r="F51" s="4"/>
      <x:c r="G51" s="4"/>
      <x:c r="H51" s="3">
        <x:f>'RV(RS)'!H53*KRWRSD24</x:f>
        <x:v>38398500</x:v>
      </x:c>
      <x:c r="I51" s="3">
        <x:f>'RV(RS)'!I53*KRWRSD24</x:f>
        <x:v>14608125</x:v>
      </x:c>
      <x:c r="J51" s="3">
        <x:f>'RV(RS)'!J53*KRWRSD24</x:f>
        <x:v>17529750</x:v>
      </x:c>
      <x:c r="K51" s="3">
        <x:f>'RV(RS)'!K53*KRWRSD24</x:f>
        <x:v>6260625</x:v>
      </x:c>
      <x:c r="L51" s="3">
        <x:f>'RV(RS)'!L53*KRWRSD24</x:f>
        <x:v>0</x:v>
      </x:c>
      <x:c r="M51" s="3">
        <x:f>'RV(RS)'!M53*KRWRSD24</x:f>
        <x:v>0</x:v>
      </x:c>
      <x:c r="N51" s="3">
        <x:f>'RV(RS)'!N53*KRWRSD24</x:f>
        <x:v>0</x:v>
      </x:c>
      <x:c r="O51" s="3">
        <x:f>'RV(RS)'!O53*KRWRSD24</x:f>
        <x:v>0</x:v>
      </x:c>
      <x:c r="P51" s="3">
        <x:f>'RV(RS)'!P53*KRWRSD24</x:f>
        <x:v>0</x:v>
      </x:c>
      <x:c r="Q51" s="3">
        <x:f>'RV(RS)'!Q53*KRWRSD24</x:f>
        <x:v>0</x:v>
      </x:c>
      <x:c r="R51" s="3">
        <x:f>'RV(RS)'!R53*KRWRSD24</x:f>
        <x:v>0</x:v>
      </x:c>
      <x:c r="S51" s="3">
        <x:f>'RV(RS)'!S53*KRWRSD24</x:f>
        <x:v>0</x:v>
      </x:c>
      <x:c r="T51" s="3">
        <x:f>'RV(RS)'!T53*KRWRSD24</x:f>
        <x:v>0</x:v>
      </x:c>
      <x:c r="V51" s="3">
        <x:f>'RV(RS)'!V53*KRWRSD25</x:f>
        <x:v>0</x:v>
      </x:c>
      <x:c r="W51" s="3">
        <x:f>'RV(RS)'!W53*KRWRSD25</x:f>
        <x:v>0</x:v>
      </x:c>
      <x:c r="X51" s="3">
        <x:f>'RV(RS)'!X53*KRWRSD25</x:f>
        <x:v>0</x:v>
      </x:c>
      <x:c r="Y51" s="3">
        <x:f>'RV(RS)'!Y53*KRWRSD25</x:f>
        <x:v>0</x:v>
      </x:c>
      <x:c r="Z51" s="3">
        <x:f>'RV(RS)'!Z53*KRWRSD25</x:f>
        <x:v>0</x:v>
      </x:c>
      <x:c r="AA51" s="3">
        <x:f>'RV(RS)'!AA53*KRWRSD25</x:f>
        <x:v>0</x:v>
      </x:c>
      <x:c r="AB51" s="3">
        <x:f>'RV(RS)'!AB53*KRWRSD25</x:f>
        <x:v>0</x:v>
      </x:c>
      <x:c r="AC51" s="3">
        <x:f>'RV(RS)'!AC53*KRWRSD25</x:f>
        <x:v>0</x:v>
      </x:c>
      <x:c r="AD51" s="3">
        <x:f>'RV(RS)'!AD53*KRWRSD25</x:f>
        <x:v>0</x:v>
      </x:c>
      <x:c r="AE51" s="3">
        <x:f>'RV(RS)'!AE53*KRWRSD25</x:f>
        <x:v>0</x:v>
      </x:c>
      <x:c r="AF51" s="3">
        <x:f>'RV(RS)'!AF53*KRWRSD25</x:f>
        <x:v>0</x:v>
      </x:c>
      <x:c r="AG51" s="3">
        <x:f>'RV(RS)'!AG53*KRWRSD25</x:f>
        <x:v>0</x:v>
      </x:c>
      <x:c r="AH51" s="3">
        <x:f>'RV(RS)'!AH53*KRWRSD25</x:f>
        <x:v>0</x:v>
      </x:c>
    </x:row>
    <x:row r="52" spans="1:131">
      <x:c r="A52" s="12" t="s">
        <x:v>56</x:v>
      </x:c>
      <x:c r="B52" s="12" t="s">
        <x:v>37</x:v>
      </x:c>
      <x:c r="C52" s="12" t="s">
        <x:v>59</x:v>
      </x:c>
      <x:c r="D52" s="4" t="s">
        <x:v>44</x:v>
      </x:c>
      <x:c r="E52" s="4" t="s">
        <x:v>44</x:v>
      </x:c>
      <x:c r="F52" s="4"/>
      <x:c r="G52" s="4"/>
      <x:c r="H52" s="3">
        <x:f>'RV(RS)'!H54*KRWRSD24</x:f>
        <x:v>23214000</x:v>
      </x:c>
      <x:c r="I52" s="3">
        <x:f>'RV(RS)'!I54*KRWRSD24</x:f>
        <x:v>5803500</x:v>
      </x:c>
      <x:c r="J52" s="3">
        <x:f>'RV(RS)'!J54*KRWRSD24</x:f>
        <x:v>8124900</x:v>
      </x:c>
      <x:c r="K52" s="3">
        <x:f>'RV(RS)'!K54*KRWRSD24</x:f>
        <x:v>9285600</x:v>
      </x:c>
      <x:c r="L52" s="3">
        <x:f>'RV(RS)'!L54*KRWRSD24</x:f>
        <x:v>0</x:v>
      </x:c>
      <x:c r="M52" s="3">
        <x:f>'RV(RS)'!M54*KRWRSD24</x:f>
        <x:v>0</x:v>
      </x:c>
      <x:c r="N52" s="3">
        <x:f>'RV(RS)'!N54*KRWRSD24</x:f>
        <x:v>0</x:v>
      </x:c>
      <x:c r="O52" s="3">
        <x:f>'RV(RS)'!O54*KRWRSD24</x:f>
        <x:v>0</x:v>
      </x:c>
      <x:c r="P52" s="3">
        <x:f>'RV(RS)'!P54*KRWRSD24</x:f>
        <x:v>0</x:v>
      </x:c>
      <x:c r="Q52" s="3">
        <x:f>'RV(RS)'!Q54*KRWRSD24</x:f>
        <x:v>0</x:v>
      </x:c>
      <x:c r="R52" s="3">
        <x:f>'RV(RS)'!R54*KRWRSD24</x:f>
        <x:v>0</x:v>
      </x:c>
      <x:c r="S52" s="3">
        <x:f>'RV(RS)'!S54*KRWRSD24</x:f>
        <x:v>0</x:v>
      </x:c>
      <x:c r="T52" s="3">
        <x:f>'RV(RS)'!T54*KRWRSD24</x:f>
        <x:v>0</x:v>
      </x:c>
      <x:c r="V52" s="3">
        <x:f>'RV(RS)'!V54*KRWRSD25</x:f>
        <x:v>0</x:v>
      </x:c>
      <x:c r="W52" s="3">
        <x:f>'RV(RS)'!W54*KRWRSD25</x:f>
        <x:v>0</x:v>
      </x:c>
      <x:c r="X52" s="3">
        <x:f>'RV(RS)'!X54*KRWRSD25</x:f>
        <x:v>0</x:v>
      </x:c>
      <x:c r="Y52" s="3">
        <x:f>'RV(RS)'!Y54*KRWRSD25</x:f>
        <x:v>0</x:v>
      </x:c>
      <x:c r="Z52" s="3">
        <x:f>'RV(RS)'!Z54*KRWRSD25</x:f>
        <x:v>0</x:v>
      </x:c>
      <x:c r="AA52" s="3">
        <x:f>'RV(RS)'!AA54*KRWRSD25</x:f>
        <x:v>0</x:v>
      </x:c>
      <x:c r="AB52" s="3">
        <x:f>'RV(RS)'!AB54*KRWRSD25</x:f>
        <x:v>0</x:v>
      </x:c>
      <x:c r="AC52" s="3">
        <x:f>'RV(RS)'!AC54*KRWRSD25</x:f>
        <x:v>0</x:v>
      </x:c>
      <x:c r="AD52" s="3">
        <x:f>'RV(RS)'!AD54*KRWRSD25</x:f>
        <x:v>0</x:v>
      </x:c>
      <x:c r="AE52" s="3">
        <x:f>'RV(RS)'!AE54*KRWRSD25</x:f>
        <x:v>0</x:v>
      </x:c>
      <x:c r="AF52" s="3">
        <x:f>'RV(RS)'!AF54*KRWRSD25</x:f>
        <x:v>0</x:v>
      </x:c>
      <x:c r="AG52" s="3">
        <x:f>'RV(RS)'!AG54*KRWRSD25</x:f>
        <x:v>0</x:v>
      </x:c>
      <x:c r="AH52" s="3">
        <x:f>'RV(RS)'!AH54*KRWRSD25</x:f>
        <x:v>0</x:v>
      </x:c>
    </x:row>
    <x:row r="53" spans="1:131">
      <x:c r="A53" s="12" t="s">
        <x:v>56</x:v>
      </x:c>
      <x:c r="B53" s="12" t="s">
        <x:v>37</x:v>
      </x:c>
      <x:c r="C53" s="12" t="s">
        <x:v>59</x:v>
      </x:c>
      <x:c r="D53" s="4" t="s">
        <x:v>45</x:v>
      </x:c>
      <x:c r="E53" s="4" t="s">
        <x:v>45</x:v>
      </x:c>
      <x:c r="F53" s="4"/>
      <x:c r="G53" s="4"/>
      <x:c r="H53" s="3">
        <x:f>'RV(RS)'!H55*KRWRSD24</x:f>
        <x:v>24283275</x:v>
      </x:c>
      <x:c r="I53" s="3">
        <x:f>'RV(RS)'!I55*KRWRSD24</x:f>
        <x:v>5922750</x:v>
      </x:c>
      <x:c r="J53" s="3">
        <x:f>'RV(RS)'!J55*KRWRSD24</x:f>
        <x:v>8291850</x:v>
      </x:c>
      <x:c r="K53" s="3">
        <x:f>'RV(RS)'!K55*KRWRSD24</x:f>
        <x:v>10068675</x:v>
      </x:c>
      <x:c r="L53" s="3">
        <x:f>'RV(RS)'!L55*KRWRSD24</x:f>
        <x:v>0</x:v>
      </x:c>
      <x:c r="M53" s="3">
        <x:f>'RV(RS)'!M55*KRWRSD24</x:f>
        <x:v>0</x:v>
      </x:c>
      <x:c r="N53" s="3">
        <x:f>'RV(RS)'!N55*KRWRSD24</x:f>
        <x:v>0</x:v>
      </x:c>
      <x:c r="O53" s="3">
        <x:f>'RV(RS)'!O55*KRWRSD24</x:f>
        <x:v>0</x:v>
      </x:c>
      <x:c r="P53" s="3">
        <x:f>'RV(RS)'!P55*KRWRSD24</x:f>
        <x:v>0</x:v>
      </x:c>
      <x:c r="Q53" s="3">
        <x:f>'RV(RS)'!Q55*KRWRSD24</x:f>
        <x:v>0</x:v>
      </x:c>
      <x:c r="R53" s="3">
        <x:f>'RV(RS)'!R55*KRWRSD24</x:f>
        <x:v>0</x:v>
      </x:c>
      <x:c r="S53" s="3">
        <x:f>'RV(RS)'!S55*KRWRSD24</x:f>
        <x:v>0</x:v>
      </x:c>
      <x:c r="T53" s="3">
        <x:f>'RV(RS)'!T55*KRWRSD24</x:f>
        <x:v>0</x:v>
      </x:c>
      <x:c r="V53" s="3">
        <x:f>'RV(RS)'!V55*KRWRSD25</x:f>
        <x:v>0</x:v>
      </x:c>
      <x:c r="W53" s="3">
        <x:f>'RV(RS)'!W55*KRWRSD25</x:f>
        <x:v>0</x:v>
      </x:c>
      <x:c r="X53" s="3">
        <x:f>'RV(RS)'!X55*KRWRSD25</x:f>
        <x:v>0</x:v>
      </x:c>
      <x:c r="Y53" s="3">
        <x:f>'RV(RS)'!Y55*KRWRSD25</x:f>
        <x:v>0</x:v>
      </x:c>
      <x:c r="Z53" s="3">
        <x:f>'RV(RS)'!Z55*KRWRSD25</x:f>
        <x:v>0</x:v>
      </x:c>
      <x:c r="AA53" s="3">
        <x:f>'RV(RS)'!AA55*KRWRSD25</x:f>
        <x:v>0</x:v>
      </x:c>
      <x:c r="AB53" s="3">
        <x:f>'RV(RS)'!AB55*KRWRSD25</x:f>
        <x:v>0</x:v>
      </x:c>
      <x:c r="AC53" s="3">
        <x:f>'RV(RS)'!AC55*KRWRSD25</x:f>
        <x:v>0</x:v>
      </x:c>
      <x:c r="AD53" s="3">
        <x:f>'RV(RS)'!AD55*KRWRSD25</x:f>
        <x:v>0</x:v>
      </x:c>
      <x:c r="AE53" s="3">
        <x:f>'RV(RS)'!AE55*KRWRSD25</x:f>
        <x:v>0</x:v>
      </x:c>
      <x:c r="AF53" s="3">
        <x:f>'RV(RS)'!AF55*KRWRSD25</x:f>
        <x:v>0</x:v>
      </x:c>
      <x:c r="AG53" s="3">
        <x:f>'RV(RS)'!AG55*KRWRSD25</x:f>
        <x:v>0</x:v>
      </x:c>
      <x:c r="AH53" s="3">
        <x:f>'RV(RS)'!AH55*KRWRSD25</x:f>
        <x:v>0</x:v>
      </x:c>
    </x:row>
    <x:row r="54" spans="1:131">
      <x:c r="A54" s="12" t="s">
        <x:v>56</x:v>
      </x:c>
      <x:c r="B54" s="12" t="s">
        <x:v>37</x:v>
      </x:c>
      <x:c r="C54" s="12" t="s">
        <x:v>59</x:v>
      </x:c>
      <x:c r="D54" s="4" t="s">
        <x:v>46</x:v>
      </x:c>
      <x:c r="E54" s="4" t="s">
        <x:v>46</x:v>
      </x:c>
      <x:c r="F54" s="4"/>
      <x:c r="G54" s="4"/>
      <x:c r="H54" s="3">
        <x:f>'RV(RS)'!H56*KRWRSD24</x:f>
        <x:v>24283275</x:v>
      </x:c>
      <x:c r="I54" s="3">
        <x:f>'RV(RS)'!I56*KRWRSD24</x:f>
        <x:v>5922750</x:v>
      </x:c>
      <x:c r="J54" s="3">
        <x:f>'RV(RS)'!J56*KRWRSD24</x:f>
        <x:v>8291850</x:v>
      </x:c>
      <x:c r="K54" s="3">
        <x:f>'RV(RS)'!K56*KRWRSD24</x:f>
        <x:v>10068675</x:v>
      </x:c>
      <x:c r="L54" s="3">
        <x:f>'RV(RS)'!L56*KRWRSD24</x:f>
        <x:v>0</x:v>
      </x:c>
      <x:c r="M54" s="3">
        <x:f>'RV(RS)'!M56*KRWRSD24</x:f>
        <x:v>0</x:v>
      </x:c>
      <x:c r="N54" s="3">
        <x:f>'RV(RS)'!N56*KRWRSD24</x:f>
        <x:v>0</x:v>
      </x:c>
      <x:c r="O54" s="3">
        <x:f>'RV(RS)'!O56*KRWRSD24</x:f>
        <x:v>0</x:v>
      </x:c>
      <x:c r="P54" s="3">
        <x:f>'RV(RS)'!P56*KRWRSD24</x:f>
        <x:v>0</x:v>
      </x:c>
      <x:c r="Q54" s="3">
        <x:f>'RV(RS)'!Q56*KRWRSD24</x:f>
        <x:v>0</x:v>
      </x:c>
      <x:c r="R54" s="3">
        <x:f>'RV(RS)'!R56*KRWRSD24</x:f>
        <x:v>0</x:v>
      </x:c>
      <x:c r="S54" s="3">
        <x:f>'RV(RS)'!S56*KRWRSD24</x:f>
        <x:v>0</x:v>
      </x:c>
      <x:c r="T54" s="3">
        <x:f>'RV(RS)'!T56*KRWRSD24</x:f>
        <x:v>0</x:v>
      </x:c>
      <x:c r="V54" s="3">
        <x:f>'RV(RS)'!V56*KRWRSD25</x:f>
        <x:v>0</x:v>
      </x:c>
      <x:c r="W54" s="3">
        <x:f>'RV(RS)'!W56*KRWRSD25</x:f>
        <x:v>0</x:v>
      </x:c>
      <x:c r="X54" s="3">
        <x:f>'RV(RS)'!X56*KRWRSD25</x:f>
        <x:v>0</x:v>
      </x:c>
      <x:c r="Y54" s="3">
        <x:f>'RV(RS)'!Y56*KRWRSD25</x:f>
        <x:v>0</x:v>
      </x:c>
      <x:c r="Z54" s="3">
        <x:f>'RV(RS)'!Z56*KRWRSD25</x:f>
        <x:v>0</x:v>
      </x:c>
      <x:c r="AA54" s="3">
        <x:f>'RV(RS)'!AA56*KRWRSD25</x:f>
        <x:v>0</x:v>
      </x:c>
      <x:c r="AB54" s="3">
        <x:f>'RV(RS)'!AB56*KRWRSD25</x:f>
        <x:v>0</x:v>
      </x:c>
      <x:c r="AC54" s="3">
        <x:f>'RV(RS)'!AC56*KRWRSD25</x:f>
        <x:v>0</x:v>
      </x:c>
      <x:c r="AD54" s="3">
        <x:f>'RV(RS)'!AD56*KRWRSD25</x:f>
        <x:v>0</x:v>
      </x:c>
      <x:c r="AE54" s="3">
        <x:f>'RV(RS)'!AE56*KRWRSD25</x:f>
        <x:v>0</x:v>
      </x:c>
      <x:c r="AF54" s="3">
        <x:f>'RV(RS)'!AF56*KRWRSD25</x:f>
        <x:v>0</x:v>
      </x:c>
      <x:c r="AG54" s="3">
        <x:f>'RV(RS)'!AG56*KRWRSD25</x:f>
        <x:v>0</x:v>
      </x:c>
      <x:c r="AH54" s="3">
        <x:f>'RV(RS)'!AH56*KRWRSD25</x:f>
        <x:v>0</x:v>
      </x:c>
    </x:row>
    <x:row r="55" spans="1:131">
      <x:c r="A55" s="12" t="s">
        <x:v>56</x:v>
      </x:c>
      <x:c r="B55" s="12" t="s">
        <x:v>37</x:v>
      </x:c>
      <x:c r="C55" s="12" t="s">
        <x:v>59</x:v>
      </x:c>
      <x:c r="D55" s="4" t="s">
        <x:v>47</x:v>
      </x:c>
      <x:c r="E55" s="4" t="s">
        <x:v>47</x:v>
      </x:c>
      <x:c r="F55" s="4"/>
      <x:c r="G55" s="4"/>
      <x:c r="H55" s="3">
        <x:f>'RV(RS)'!H57*KRWRSD24</x:f>
        <x:v>24955050</x:v>
      </x:c>
      <x:c r="I55" s="3">
        <x:f>'RV(RS)'!I57*KRWRSD24</x:f>
        <x:v>5803500</x:v>
      </x:c>
      <x:c r="J55" s="3">
        <x:f>'RV(RS)'!J57*KRWRSD24</x:f>
        <x:v>8124900</x:v>
      </x:c>
      <x:c r="K55" s="3">
        <x:f>'RV(RS)'!K57*KRWRSD24</x:f>
        <x:v>11026650</x:v>
      </x:c>
      <x:c r="L55" s="3">
        <x:f>'RV(RS)'!L57*KRWRSD24</x:f>
        <x:v>0</x:v>
      </x:c>
      <x:c r="M55" s="3">
        <x:f>'RV(RS)'!M57*KRWRSD24</x:f>
        <x:v>0</x:v>
      </x:c>
      <x:c r="N55" s="3">
        <x:f>'RV(RS)'!N57*KRWRSD24</x:f>
        <x:v>0</x:v>
      </x:c>
      <x:c r="O55" s="3">
        <x:f>'RV(RS)'!O57*KRWRSD24</x:f>
        <x:v>0</x:v>
      </x:c>
      <x:c r="P55" s="3">
        <x:f>'RV(RS)'!P57*KRWRSD24</x:f>
        <x:v>0</x:v>
      </x:c>
      <x:c r="Q55" s="3">
        <x:f>'RV(RS)'!Q57*KRWRSD24</x:f>
        <x:v>0</x:v>
      </x:c>
      <x:c r="R55" s="3">
        <x:f>'RV(RS)'!R57*KRWRSD24</x:f>
        <x:v>0</x:v>
      </x:c>
      <x:c r="S55" s="3">
        <x:f>'RV(RS)'!S57*KRWRSD24</x:f>
        <x:v>0</x:v>
      </x:c>
      <x:c r="T55" s="3">
        <x:f>'RV(RS)'!T57*KRWRSD24</x:f>
        <x:v>0</x:v>
      </x:c>
      <x:c r="V55" s="3">
        <x:f>'RV(RS)'!V57*KRWRSD25</x:f>
        <x:v>0</x:v>
      </x:c>
      <x:c r="W55" s="3">
        <x:f>'RV(RS)'!W57*KRWRSD25</x:f>
        <x:v>0</x:v>
      </x:c>
      <x:c r="X55" s="3">
        <x:f>'RV(RS)'!X57*KRWRSD25</x:f>
        <x:v>0</x:v>
      </x:c>
      <x:c r="Y55" s="3">
        <x:f>'RV(RS)'!Y57*KRWRSD25</x:f>
        <x:v>0</x:v>
      </x:c>
      <x:c r="Z55" s="3">
        <x:f>'RV(RS)'!Z57*KRWRSD25</x:f>
        <x:v>0</x:v>
      </x:c>
      <x:c r="AA55" s="3">
        <x:f>'RV(RS)'!AA57*KRWRSD25</x:f>
        <x:v>0</x:v>
      </x:c>
      <x:c r="AB55" s="3">
        <x:f>'RV(RS)'!AB57*KRWRSD25</x:f>
        <x:v>0</x:v>
      </x:c>
      <x:c r="AC55" s="3">
        <x:f>'RV(RS)'!AC57*KRWRSD25</x:f>
        <x:v>0</x:v>
      </x:c>
      <x:c r="AD55" s="3">
        <x:f>'RV(RS)'!AD57*KRWRSD25</x:f>
        <x:v>0</x:v>
      </x:c>
      <x:c r="AE55" s="3">
        <x:f>'RV(RS)'!AE57*KRWRSD25</x:f>
        <x:v>0</x:v>
      </x:c>
      <x:c r="AF55" s="3">
        <x:f>'RV(RS)'!AF57*KRWRSD25</x:f>
        <x:v>0</x:v>
      </x:c>
      <x:c r="AG55" s="3">
        <x:f>'RV(RS)'!AG57*KRWRSD25</x:f>
        <x:v>0</x:v>
      </x:c>
      <x:c r="AH55" s="3">
        <x:f>'RV(RS)'!AH57*KRWRSD25</x:f>
        <x:v>0</x:v>
      </x:c>
    </x:row>
    <x:row r="56" spans="1:131">
      <x:c r="A56" s="12" t="s">
        <x:v>56</x:v>
      </x:c>
      <x:c r="B56" s="12"/>
      <x:c r="C56" s="12" t="s">
        <x:v>59</x:v>
      </x:c>
      <x:c r="D56" s="4"/>
      <x:c r="E56" s="4"/>
      <x:c r="F56" s="4"/>
      <x:c r="G56" s="4"/>
      <x:c r="H56" s="3">
        <x:f>'RV(RS)'!H58*KRWRSD24</x:f>
        <x:v>42656785</x:v>
      </x:c>
      <x:c r="I56" s="3">
        <x:f>'RV(RS)'!I58*KRWRSD24</x:f>
        <x:v>0</x:v>
      </x:c>
      <x:c r="J56" s="3">
        <x:f>'RV(RS)'!J58*KRWRSD24</x:f>
        <x:v>515425</x:v>
      </x:c>
      <x:c r="K56" s="3">
        <x:f>'RV(RS)'!K58*KRWRSD24</x:f>
        <x:v>0</x:v>
      </x:c>
      <x:c r="L56" s="3">
        <x:f>'RV(RS)'!L58*KRWRSD24</x:f>
        <x:v>400680</x:v>
      </x:c>
      <x:c r="M56" s="3">
        <x:f>'RV(RS)'!M58*KRWRSD24</x:f>
        <x:v>0</x:v>
      </x:c>
      <x:c r="N56" s="3">
        <x:f>'RV(RS)'!N58*KRWRSD24</x:f>
        <x:v>0</x:v>
      </x:c>
      <x:c r="O56" s="3">
        <x:f>'RV(RS)'!O58*KRWRSD24</x:f>
        <x:v>0</x:v>
      </x:c>
      <x:c r="P56" s="3">
        <x:f>'RV(RS)'!P58*KRWRSD24</x:f>
        <x:v>400680</x:v>
      </x:c>
      <x:c r="Q56" s="3">
        <x:f>'RV(RS)'!Q58*KRWRSD24</x:f>
        <x:v>0</x:v>
      </x:c>
      <x:c r="R56" s="3">
        <x:f>'RV(RS)'!R58*KRWRSD24</x:f>
        <x:v>4134000</x:v>
      </x:c>
      <x:c r="S56" s="3">
        <x:f>'RV(RS)'!S58*KRWRSD24</x:f>
        <x:v>37206000</x:v>
      </x:c>
      <x:c r="T56" s="3">
        <x:f>'RV(RS)'!T58*KRWRSD24</x:f>
        <x:v>0</x:v>
      </x:c>
      <x:c r="V56" s="3">
        <x:f>'RV(RS)'!V58*KRWRSD25</x:f>
        <x:v>0</x:v>
      </x:c>
      <x:c r="W56" s="3">
        <x:f>'RV(RS)'!W58*KRWRSD25</x:f>
        <x:v>0</x:v>
      </x:c>
      <x:c r="X56" s="3">
        <x:f>'RV(RS)'!X58*KRWRSD25</x:f>
        <x:v>0</x:v>
      </x:c>
      <x:c r="Y56" s="3">
        <x:f>'RV(RS)'!Y58*KRWRSD25</x:f>
        <x:v>0</x:v>
      </x:c>
      <x:c r="Z56" s="3">
        <x:f>'RV(RS)'!Z58*KRWRSD25</x:f>
        <x:v>0</x:v>
      </x:c>
      <x:c r="AA56" s="3">
        <x:f>'RV(RS)'!AA58*KRWRSD25</x:f>
        <x:v>0</x:v>
      </x:c>
      <x:c r="AB56" s="3">
        <x:f>'RV(RS)'!AB58*KRWRSD25</x:f>
        <x:v>0</x:v>
      </x:c>
      <x:c r="AC56" s="3">
        <x:f>'RV(RS)'!AC58*KRWRSD25</x:f>
        <x:v>0</x:v>
      </x:c>
      <x:c r="AD56" s="3">
        <x:f>'RV(RS)'!AD58*KRWRSD25</x:f>
        <x:v>0</x:v>
      </x:c>
      <x:c r="AE56" s="3">
        <x:f>'RV(RS)'!AE58*KRWRSD25</x:f>
        <x:v>0</x:v>
      </x:c>
      <x:c r="AF56" s="3">
        <x:f>'RV(RS)'!AF58*KRWRSD25</x:f>
        <x:v>0</x:v>
      </x:c>
      <x:c r="AG56" s="3">
        <x:f>'RV(RS)'!AG58*KRWRSD25</x:f>
        <x:v>0</x:v>
      </x:c>
      <x:c r="AH56" s="3">
        <x:f>'RV(RS)'!AH58*KRWRSD25</x:f>
        <x:v>0</x:v>
      </x:c>
    </x:row>
    <x:row r="57" spans="1:131">
      <x:c r="A57" s="9"/>
      <x:c r="B57" s="9"/>
      <x:c r="C57" s="9"/>
      <x:c r="D57" s="9" t="s">
        <x:v>48</x:v>
      </x:c>
      <x:c r="E57" s="9"/>
      <x:c r="F57" s="9"/>
      <x:c r="G57" s="9"/>
      <x:c r="H57" s="10">
        <x:f>'RV(RS)'!H59*KRWRSD24</x:f>
        <x:v>29454865712.25</x:v>
      </x:c>
      <x:c r="I57" s="10">
        <x:f>'RV(RS)'!I59*KRWRSD24</x:f>
        <x:v>2869017756.5</x:v>
      </x:c>
      <x:c r="J57" s="10">
        <x:f>'RV(RS)'!J59*KRWRSD24</x:f>
        <x:v>2122352431.4999998</x:v>
      </x:c>
      <x:c r="K57" s="10">
        <x:f>'RV(RS)'!K59*KRWRSD24</x:f>
        <x:v>2331401895</x:v>
      </x:c>
      <x:c r="L57" s="10">
        <x:f>'RV(RS)'!L59*KRWRSD24</x:f>
        <x:v>1466292766.2500002</x:v>
      </x:c>
      <x:c r="M57" s="10">
        <x:f>'RV(RS)'!M59*KRWRSD24</x:f>
        <x:v>1591415974.5</x:v>
      </x:c>
      <x:c r="N57" s="10">
        <x:f>'RV(RS)'!N59*KRWRSD24</x:f>
        <x:v>1776962747</x:v>
      </x:c>
      <x:c r="O57" s="10">
        <x:f>'RV(RS)'!O59*KRWRSD24</x:f>
        <x:v>2497921561.5</x:v>
      </x:c>
      <x:c r="P57" s="10">
        <x:f>'RV(RS)'!P59*KRWRSD24</x:f>
        <x:v>2512834462.999999</x:v>
      </x:c>
      <x:c r="Q57" s="10">
        <x:f>'RV(RS)'!Q59*KRWRSD24</x:f>
        <x:v>2758575203.749999</x:v>
      </x:c>
      <x:c r="R57" s="10">
        <x:f>'RV(RS)'!R59*KRWRSD24</x:f>
        <x:v>3098031856.249999</x:v>
      </x:c>
      <x:c r="S57" s="10">
        <x:f>'RV(RS)'!S59*KRWRSD24</x:f>
        <x:v>3352120733</x:v>
      </x:c>
      <x:c r="T57" s="10">
        <x:f>'RV(RS)'!T59*KRWRSD24</x:f>
        <x:v>3077938323.999999</x:v>
      </x:c>
      <x:c r="V57" s="10">
        <x:f>'RV(RS)'!V59*KRWRSD25</x:f>
        <x:v>53814241252.619392</x:v>
      </x:c>
      <x:c r="W57" s="10">
        <x:f>'RV(RS)'!W59*KRWRSD25</x:f>
        <x:v>3366351576</x:v>
      </x:c>
      <x:c r="X57" s="10">
        <x:f>'RV(RS)'!X59*KRWRSD25</x:f>
        <x:v>3928693272</x:v>
      </x:c>
      <x:c r="Y57" s="10">
        <x:f>'RV(RS)'!Y59*KRWRSD25</x:f>
        <x:v>4607328320</x:v>
      </x:c>
      <x:c r="Z57" s="10">
        <x:f>'RV(RS)'!Z59*KRWRSD25</x:f>
        <x:v>4243021020</x:v>
      </x:c>
      <x:c r="AA57" s="10">
        <x:f>'RV(RS)'!AA59*KRWRSD25</x:f>
        <x:v>4397314320</x:v>
      </x:c>
      <x:c r="AB57" s="10">
        <x:f>'RV(RS)'!AB59*KRWRSD25</x:f>
        <x:v>4615524340</x:v>
      </x:c>
      <x:c r="AC57" s="10">
        <x:f>'RV(RS)'!AC59*KRWRSD25</x:f>
        <x:v>3552589180</x:v>
      </x:c>
      <x:c r="AD57" s="10">
        <x:f>'RV(RS)'!AD59*KRWRSD25</x:f>
        <x:v>3056987724</x:v>
      </x:c>
      <x:c r="AE57" s="10">
        <x:f>'RV(RS)'!AE59*KRWRSD25</x:f>
        <x:v>4848007180.2816353</x:v>
      </x:c>
      <x:c r="AF57" s="10">
        <x:f>'RV(RS)'!AF59*KRWRSD25</x:f>
        <x:v>5570381165.3520441</x:v>
      </x:c>
      <x:c r="AG57" s="10">
        <x:f>'RV(RS)'!AG59*KRWRSD25</x:f>
        <x:v>5527339182.9576569</x:v>
      </x:c>
      <x:c r="AH57" s="10">
        <x:f>'RV(RS)'!AH59*KRWRSD25</x:f>
        <x:v>6100703972.0280647</x:v>
      </x:c>
    </x:row>
  </x:sheetData>
  <x:autoFilter ref="A5:ZE57" xr:uid="{9B7078E1-78F2-4661-ACA8-BB2637D4C16D}"/>
  <x:phoneticPr fontId="9" type="noConversion"/>
  <x:pageMargins left="0.7" right="0.7" top="0.75" bottom="0.75" header="0.3" footer="0.3"/>
  <x:pageSetup paperSize="9" orientation="portrait" verticalDpi="0" r:id="rId1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787CE0D-EAE9-44D5-B416-AAC8C300A04A}" mc:Ignorable="x14ac xr xr2 xr3">
  <x:sheetPr>
    <x:outlinePr summaryRight="0"/>
  </x:sheetPr>
  <x:dimension ref="A1:EA65"/>
  <x:sheetViews>
    <x:sheetView topLeftCell="A30" workbookViewId="0">
      <x:selection activeCell="S9" sqref="S9"/>
    </x:sheetView>
  </x:sheetViews>
  <x:sheetFormatPr defaultColWidth="13.296875" defaultRowHeight="17.399999999999999" outlineLevelCol="1"/>
  <x:cols>
    <x:col min="1" max="3" width="13.296875" style="1"/>
    <x:col min="4" max="5" width="20.69921875" style="1" customWidth="1"/>
    <x:col min="6" max="7" width="13.296875" style="1"/>
    <x:col min="8" max="8" width="16.796875" style="1" bestFit="1" customWidth="1" collapsed="1"/>
    <x:col min="9" max="9" width="12.796875" style="1" hidden="1" customWidth="1" outlineLevel="1"/>
    <x:col min="10" max="20" width="12.3984375" style="1" hidden="1" customWidth="1" outlineLevel="1"/>
    <x:col min="21" max="21" width="5.796875" style="1" customWidth="1"/>
    <x:col min="22" max="22" width="15.796875" style="1" customWidth="1"/>
    <x:col min="23" max="34" width="13.296875" style="1" outlineLevel="1"/>
    <x:col min="35" max="16384" width="13.296875" style="1"/>
  </x:cols>
  <x:sheetData>
    <x:row r="1" spans="1:131" ht="21">
      <x:c r="A1" s="5"/>
      <x:c r="B1" s="5" t="s">
        <x:v>66</x:v>
      </x:c>
      <x:c r="C1" s="5"/>
      <x:c r="D1" s="5"/>
      <x:c r="E1" s="5"/>
      <x:c r="F1" s="5"/>
      <x:c r="G1" s="5"/>
    </x:row>
    <x:row r="3" spans="1:131">
      <x:c r="A3" s="7"/>
      <x:c r="B3" s="7"/>
      <x:c r="C3" s="7"/>
      <x:c r="D3" s="7"/>
      <x:c r="E3" s="7"/>
      <x:c r="F3" s="7"/>
      <x:c r="G3" s="7"/>
      <x:c r="H3" s="7"/>
      <x:c r="I3" s="79" t="s">
        <x:v>1550</x:v>
      </x:c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V3" s="7"/>
      <x:c r="W3" s="78" t="s">
        <x:v>1551</x:v>
      </x:c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</x:row>
    <x:row r="4" spans="1:131">
      <x:c r="A4" s="7"/>
      <x:c r="B4" s="7"/>
      <x:c r="C4" s="7"/>
      <x:c r="D4" s="7"/>
      <x:c r="E4" s="7"/>
      <x:c r="F4" s="7"/>
      <x:c r="G4" s="7"/>
      <x:c r="H4" s="7"/>
      <x:c r="I4" s="11" t="s">
        <x:v>844</x:v>
      </x:c>
      <x:c r="J4" s="11" t="s">
        <x:v>844</x:v>
      </x:c>
      <x:c r="K4" s="11" t="s">
        <x:v>844</x:v>
      </x:c>
      <x:c r="L4" s="11" t="s">
        <x:v>844</x:v>
      </x:c>
      <x:c r="M4" s="11" t="s">
        <x:v>844</x:v>
      </x:c>
      <x:c r="N4" s="11" t="s">
        <x:v>844</x:v>
      </x:c>
      <x:c r="O4" s="11" t="s">
        <x:v>844</x:v>
      </x:c>
      <x:c r="P4" s="11" t="s">
        <x:v>844</x:v>
      </x:c>
      <x:c r="Q4" s="11" t="s">
        <x:v>844</x:v>
      </x:c>
      <x:c r="R4" s="11" t="s">
        <x:v>844</x:v>
      </x:c>
      <x:c r="S4" s="11" t="s">
        <x:v>844</x:v>
      </x:c>
      <x:c r="T4" s="11" t="s">
        <x:v>844</x:v>
      </x:c>
      <x:c r="V4" s="7"/>
      <x:c r="W4" s="7" t="s">
        <x:v>1542</x:v>
      </x:c>
      <x:c r="X4" s="7" t="s">
        <x:v>1542</x:v>
      </x:c>
      <x:c r="Y4" s="7" t="s">
        <x:v>1542</x:v>
      </x:c>
      <x:c r="Z4" s="7" t="s">
        <x:v>1542</x:v>
      </x:c>
      <x:c r="AA4" s="7" t="s">
        <x:v>1542</x:v>
      </x:c>
      <x:c r="AB4" s="7" t="s">
        <x:v>1542</x:v>
      </x:c>
      <x:c r="AC4" s="7" t="s">
        <x:v>1542</x:v>
      </x:c>
      <x:c r="AD4" s="7" t="s">
        <x:v>1542</x:v>
      </x:c>
      <x:c r="AE4" s="7" t="s">
        <x:v>1542</x:v>
      </x:c>
      <x:c r="AF4" s="7" t="s">
        <x:v>1542</x:v>
      </x:c>
      <x:c r="AG4" s="7" t="s">
        <x:v>1542</x:v>
      </x:c>
      <x:c r="AH4" s="7" t="s">
        <x:v>1542</x:v>
      </x:c>
    </x:row>
    <x:row r="5" spans="1:131">
      <x:c r="A5" s="8" t="s">
        <x:v>53</x:v>
      </x:c>
      <x:c r="B5" s="8" t="s">
        <x:v>53</x:v>
      </x:c>
      <x:c r="C5" s="8" t="s">
        <x:v>51</x:v>
      </x:c>
      <x:c r="D5" s="8" t="s">
        <x:v>50</x:v>
      </x:c>
      <x:c r="E5" s="8" t="s">
        <x:v>463</x:v>
      </x:c>
      <x:c r="F5" s="14" t="s">
        <x:v>61</x:v>
      </x:c>
      <x:c r="G5" s="14" t="s">
        <x:v>60</x:v>
      </x:c>
      <x:c r="H5" s="13" t="s">
        <x:v>918</x:v>
      </x:c>
      <x:c r="I5" s="6" t="s">
        <x:v>0</x:v>
      </x:c>
      <x:c r="J5" s="6" t="s">
        <x:v>1</x:v>
      </x:c>
      <x:c r="K5" s="6" t="s">
        <x:v>2</x:v>
      </x:c>
      <x:c r="L5" s="6" t="s">
        <x:v>3</x:v>
      </x:c>
      <x:c r="M5" s="6" t="s">
        <x:v>4</x:v>
      </x:c>
      <x:c r="N5" s="6" t="s">
        <x:v>5</x:v>
      </x:c>
      <x:c r="O5" s="6" t="s">
        <x:v>6</x:v>
      </x:c>
      <x:c r="P5" s="6" t="s">
        <x:v>7</x:v>
      </x:c>
      <x:c r="Q5" s="6" t="s">
        <x:v>8</x:v>
      </x:c>
      <x:c r="R5" s="6" t="s">
        <x:v>9</x:v>
      </x:c>
      <x:c r="S5" s="6" t="s">
        <x:v>62</x:v>
      </x:c>
      <x:c r="T5" s="6" t="s">
        <x:v>63</x:v>
      </x:c>
      <x:c r="V5" s="13" t="s">
        <x:v>918</x:v>
      </x:c>
      <x:c r="W5" s="6" t="s">
        <x:v>0</x:v>
      </x:c>
      <x:c r="X5" s="6" t="s">
        <x:v>1</x:v>
      </x:c>
      <x:c r="Y5" s="6" t="s">
        <x:v>2</x:v>
      </x:c>
      <x:c r="Z5" s="6" t="s">
        <x:v>3</x:v>
      </x:c>
      <x:c r="AA5" s="6" t="s">
        <x:v>4</x:v>
      </x:c>
      <x:c r="AB5" s="6" t="s">
        <x:v>5</x:v>
      </x:c>
      <x:c r="AC5" s="6" t="s">
        <x:v>6</x:v>
      </x:c>
      <x:c r="AD5" s="6" t="s">
        <x:v>7</x:v>
      </x:c>
      <x:c r="AE5" s="6" t="s">
        <x:v>8</x:v>
      </x:c>
      <x:c r="AF5" s="6" t="s">
        <x:v>9</x:v>
      </x:c>
      <x:c r="AG5" s="6" t="s">
        <x:v>62</x:v>
      </x:c>
      <x:c r="AH5" s="6" t="s">
        <x:v>63</x:v>
      </x:c>
    </x:row>
    <x:row r="6" spans="1:131" s="205" customFormat="1">
      <x:c r="A6" s="202"/>
      <x:c r="B6" s="202"/>
      <x:c r="C6" s="202"/>
      <x:c r="D6" s="203" t="s">
        <x:v>10</x:v>
      </x:c>
      <x:c r="E6" s="203"/>
      <x:c r="F6" s="203"/>
      <x:c r="G6" s="203"/>
      <x:c r="H6" s="204">
        <x:f t="shared" ref="H6:H11" si="0">SUMIF($4:$4,$I$4,6:6)</x:f>
        <x:v>260411628.88</x:v>
      </x:c>
      <x:c r="I6" s="204">
        <x:f>'RV(US)'!I6*RSDUSD24</x:f>
        <x:v>57598727.32</x:v>
      </x:c>
      <x:c r="J6" s="204">
        <x:f>'RV(US)'!J6*RSDUSD24</x:f>
        <x:v>37229953.879999995</x:v>
      </x:c>
      <x:c r="K6" s="204">
        <x:f>'RV(US)'!K6*RSDUSD24</x:f>
        <x:v>10983592.800000001</x:v>
      </x:c>
      <x:c r="L6" s="204">
        <x:f>'RV(US)'!L6*RSDUSD24</x:f>
        <x:v>16865125.759999998</x:v>
      </x:c>
      <x:c r="M6" s="204">
        <x:f>'RV(US)'!M6*RSDUSD24</x:f>
        <x:v>29216820.279999994</x:v>
      </x:c>
      <x:c r="N6" s="204">
        <x:f>'RV(US)'!N6*RSDUSD24</x:f>
        <x:v>24104270.68</x:v>
      </x:c>
      <x:c r="O6" s="204">
        <x:f>'RV(US)'!O6*RSDUSD24</x:f>
        <x:v>27812176.119999997</x:v>
      </x:c>
      <x:c r="P6" s="204">
        <x:f>'RV(US)'!P6*RSDUSD24</x:f>
        <x:v>17798209.84</x:v>
      </x:c>
      <x:c r="Q6" s="204">
        <x:f>'RV(US)'!Q6*RSDUSD24</x:f>
        <x:v>12058602.399999999</x:v>
      </x:c>
      <x:c r="R6" s="204">
        <x:f>'RV(US)'!R6*RSDUSD24</x:f>
        <x:v>12365525.399999999</x:v>
      </x:c>
      <x:c r="S6" s="204">
        <x:f>'RV(US)'!S6*RSDUSD24</x:f>
        <x:v>3286207.76</x:v>
      </x:c>
      <x:c r="T6" s="204">
        <x:f>'RV(US)'!T6*RSDUSD24</x:f>
        <x:v>11092416.639999999</x:v>
      </x:c>
      <x:c r="U6" s="1">
        <x:f>'RV(US)'!U6*RSDUSD25</x:f>
        <x:v>0</x:v>
      </x:c>
      <x:c r="V6" s="204">
        <x:f t="shared" ref="V6:V27" si="1">SUMIF($4:$4,$W$4,6:6)</x:f>
        <x:v>1324352425.1870999</x:v>
      </x:c>
      <x:c r="W6" s="204">
        <x:f>'RV(US)'!W6*RSDUSD25</x:f>
        <x:v>36263484</x:v>
      </x:c>
      <x:c r="X6" s="204">
        <x:f>'RV(US)'!X6*RSDUSD25</x:f>
        <x:v>42399048.000000007</x:v>
      </x:c>
      <x:c r="Y6" s="204">
        <x:f>'RV(US)'!Y6*RSDUSD25</x:f>
        <x:v>45497379.999999993</x:v>
      </x:c>
      <x:c r="Z6" s="204">
        <x:f>'RV(US)'!Z6*RSDUSD25</x:f>
        <x:v>45375179.999999993</x:v>
      </x:c>
      <x:c r="AA6" s="204">
        <x:f>'RV(US)'!AA6*RSDUSD25</x:f>
        <x:v>45191879.999999993</x:v>
      </x:c>
      <x:c r="AB6" s="204">
        <x:f>'RV(US)'!AB6*RSDUSD25</x:f>
        <x:v>62902460</x:v>
      </x:c>
      <x:c r="AC6" s="204">
        <x:f>'RV(US)'!AC6*RSDUSD25</x:f>
        <x:v>47192119.999999993</x:v>
      </x:c>
      <x:c r="AD6" s="204">
        <x:f>'RV(US)'!AD6*RSDUSD25</x:f>
        <x:v>84762516</x:v>
      </x:c>
      <x:c r="AE6" s="204">
        <x:f>'RV(US)'!AE6*RSDUSD25</x:f>
        <x:v>177810727.16297394</x:v>
      </x:c>
      <x:c r="AF6" s="204">
        <x:f>'RV(US)'!AF6*RSDUSD25</x:f>
        <x:v>225961868.95371741</x:v>
      </x:c>
      <x:c r="AG6" s="204">
        <x:f>'RV(US)'!AG6*RSDUSD25</x:f>
        <x:v>243843941.63983265</x:v>
      </x:c>
      <x:c r="AH6" s="204">
        <x:f>'RV(US)'!AH6*RSDUSD25</x:f>
        <x:v>267151819.43057609</x:v>
      </x:c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/>
      <x:c r="BC6" s="1"/>
      <x:c r="BD6" s="1"/>
      <x:c r="BE6" s="1"/>
      <x:c r="BF6" s="1"/>
      <x:c r="BG6" s="1"/>
      <x:c r="BH6" s="1"/>
      <x:c r="BI6" s="1"/>
      <x:c r="BJ6" s="1"/>
      <x:c r="BK6" s="1"/>
      <x:c r="BL6" s="1"/>
      <x:c r="BM6" s="1"/>
      <x:c r="BN6" s="1"/>
      <x:c r="BO6" s="1"/>
      <x:c r="BP6" s="1"/>
      <x:c r="BQ6" s="1"/>
      <x:c r="BR6" s="1"/>
      <x:c r="BS6" s="1"/>
      <x:c r="BT6" s="1"/>
      <x:c r="BU6" s="1"/>
      <x:c r="BV6" s="1"/>
      <x:c r="BW6" s="1"/>
      <x:c r="BX6" s="1"/>
      <x:c r="BY6" s="1"/>
      <x:c r="BZ6" s="1"/>
      <x:c r="CA6" s="1"/>
      <x:c r="CB6" s="1"/>
      <x:c r="CC6" s="1"/>
      <x:c r="CD6" s="1"/>
      <x:c r="CE6" s="1"/>
      <x:c r="CF6" s="1"/>
      <x:c r="CG6" s="1"/>
      <x:c r="CH6" s="1"/>
      <x:c r="CI6" s="1"/>
      <x:c r="CJ6" s="1"/>
      <x:c r="CK6" s="1"/>
      <x:c r="CL6" s="1"/>
      <x:c r="CM6" s="1"/>
      <x:c r="CN6" s="1"/>
      <x:c r="CO6" s="1"/>
      <x:c r="CP6" s="1"/>
      <x:c r="CQ6" s="1"/>
      <x:c r="CR6" s="1"/>
      <x:c r="CS6" s="1"/>
      <x:c r="CT6" s="1"/>
      <x:c r="CU6" s="1"/>
      <x:c r="CV6" s="1"/>
      <x:c r="CW6" s="1"/>
      <x:c r="CX6" s="1"/>
      <x:c r="CY6" s="1"/>
      <x:c r="CZ6" s="1"/>
      <x:c r="DA6" s="1"/>
      <x:c r="DB6" s="1"/>
      <x:c r="DC6" s="1"/>
      <x:c r="DD6" s="1"/>
      <x:c r="DE6" s="1"/>
      <x:c r="DF6" s="1"/>
      <x:c r="DG6" s="1"/>
      <x:c r="DH6" s="1"/>
      <x:c r="DI6" s="1"/>
      <x:c r="DJ6" s="1"/>
      <x:c r="DK6" s="1"/>
      <x:c r="DL6" s="1"/>
      <x:c r="DM6" s="1"/>
      <x:c r="DN6" s="1"/>
      <x:c r="DO6" s="1"/>
      <x:c r="DP6" s="1"/>
      <x:c r="DQ6" s="1"/>
      <x:c r="DR6" s="1"/>
      <x:c r="DS6" s="1"/>
      <x:c r="DT6" s="1"/>
      <x:c r="DU6" s="1"/>
      <x:c r="DV6" s="1"/>
      <x:c r="DW6" s="1"/>
      <x:c r="DX6" s="1"/>
      <x:c r="DY6" s="1"/>
      <x:c r="DZ6" s="1"/>
      <x:c r="EA6" s="1"/>
    </x:row>
    <x:row r="7" spans="1:131" s="209" customFormat="1">
      <x:c r="A7" s="206"/>
      <x:c r="B7" s="206" t="s">
        <x:v>11</x:v>
      </x:c>
      <x:c r="C7" s="206" t="s">
        <x:v>57</x:v>
      </x:c>
      <x:c r="D7" s="207" t="s">
        <x:v>11</x:v>
      </x:c>
      <x:c r="E7" s="207"/>
      <x:c r="F7" s="207"/>
      <x:c r="G7" s="207"/>
      <x:c r="H7" s="208">
        <x:f t="shared" si="0"/>
        <x:v>201752176.51999995</x:v>
      </x:c>
      <x:c r="I7" s="208">
        <x:f>'RV(US)'!I7*RSDUSD24</x:f>
        <x:v>30165132.319999997</x:v>
      </x:c>
      <x:c r="J7" s="208">
        <x:f>'RV(US)'!J7*RSDUSD24</x:f>
        <x:v>32050465.280000001</x:v>
      </x:c>
      <x:c r="K7" s="208">
        <x:f>'RV(US)'!K7*RSDUSD24</x:f>
        <x:v>10578460.800000001</x:v>
      </x:c>
      <x:c r="L7" s="208">
        <x:f>'RV(US)'!L7*RSDUSD24</x:f>
        <x:v>15336181.76</x:v>
      </x:c>
      <x:c r="M7" s="208">
        <x:f>'RV(US)'!M7*RSDUSD24</x:f>
        <x:v>18720278.399999995</x:v>
      </x:c>
      <x:c r="N7" s="208">
        <x:f>'RV(US)'!N7*RSDUSD24</x:f>
        <x:v>23722034.68</x:v>
      </x:c>
      <x:c r="O7" s="208">
        <x:f>'RV(US)'!O7*RSDUSD24</x:f>
        <x:v>26048389.119999997</x:v>
      </x:c>
      <x:c r="P7" s="208">
        <x:f>'RV(US)'!P7*RSDUSD24</x:f>
        <x:v>12974005.68</x:v>
      </x:c>
      <x:c r="Q7" s="208">
        <x:f>'RV(US)'!Q7*RSDUSD24</x:f>
        <x:v>10785864.639999999</x:v>
      </x:c>
      <x:c r="R7" s="208">
        <x:f>'RV(US)'!R7*RSDUSD24</x:f>
        <x:v>9487152.6399999987</x:v>
      </x:c>
      <x:c r="S7" s="208">
        <x:f>'RV(US)'!S7*RSDUSD24</x:f>
        <x:v>2397058.56</x:v>
      </x:c>
      <x:c r="T7" s="208">
        <x:f>'RV(US)'!T7*RSDUSD24</x:f>
        <x:v>9487152.6399999987</x:v>
      </x:c>
      <x:c r="U7" s="1"/>
      <x:c r="V7" s="208">
        <x:f t="shared" si="1"/>
        <x:v>565321884</x:v>
      </x:c>
      <x:c r="W7" s="208">
        <x:f>'RV(US)'!W7*RSDUSD25</x:f>
        <x:v>35713584</x:v>
      </x:c>
      <x:c r="X7" s="208">
        <x:f>'RV(US)'!X7*RSDUSD25</x:f>
        <x:v>41665848.000000007</x:v>
      </x:c>
      <x:c r="Y7" s="208">
        <x:f>'RV(US)'!Y7*RSDUSD25</x:f>
        <x:v>44641979.999999993</x:v>
      </x:c>
      <x:c r="Z7" s="208">
        <x:f>'RV(US)'!Z7*RSDUSD25</x:f>
        <x:v>44641979.999999993</x:v>
      </x:c>
      <x:c r="AA7" s="208">
        <x:f>'RV(US)'!AA7*RSDUSD25</x:f>
        <x:v>44641979.999999993</x:v>
      </x:c>
      <x:c r="AB7" s="208">
        <x:f>'RV(US)'!AB7*RSDUSD25</x:f>
        <x:v>62108160</x:v>
      </x:c>
      <x:c r="AC7" s="208">
        <x:f>'RV(US)'!AC7*RSDUSD25</x:f>
        <x:v>46581119.999999993</x:v>
      </x:c>
      <x:c r="AD7" s="208">
        <x:f>'RV(US)'!AD7*RSDUSD25</x:f>
        <x:v>83846016</x:v>
      </x:c>
      <x:c r="AE7" s="208">
        <x:f>'RV(US)'!AE7*RSDUSD25</x:f>
        <x:v>46581119.999999993</x:v>
      </x:c>
      <x:c r="AF7" s="208">
        <x:f>'RV(US)'!AF7*RSDUSD25</x:f>
        <x:v>62108160</x:v>
      </x:c>
      <x:c r="AG7" s="208">
        <x:f>'RV(US)'!AG7*RSDUSD25</x:f>
        <x:v>31054080</x:v>
      </x:c>
      <x:c r="AH7" s="208">
        <x:f>'RV(US)'!AH7*RSDUSD25</x:f>
        <x:v>21737856</x:v>
      </x:c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1"/>
      <x:c r="BI7" s="1"/>
      <x:c r="BJ7" s="1"/>
      <x:c r="BK7" s="1"/>
      <x:c r="BL7" s="1"/>
      <x:c r="BM7" s="1"/>
      <x:c r="BN7" s="1"/>
      <x:c r="BO7" s="1"/>
      <x:c r="BP7" s="1"/>
      <x:c r="BQ7" s="1"/>
      <x:c r="BR7" s="1"/>
      <x:c r="BS7" s="1"/>
      <x:c r="BT7" s="1"/>
      <x:c r="BU7" s="1"/>
      <x:c r="BV7" s="1"/>
      <x:c r="BW7" s="1"/>
      <x:c r="BX7" s="1"/>
      <x:c r="BY7" s="1"/>
      <x:c r="BZ7" s="1"/>
      <x:c r="CA7" s="1"/>
      <x:c r="CB7" s="1"/>
      <x:c r="CC7" s="1"/>
      <x:c r="CD7" s="1"/>
      <x:c r="CE7" s="1"/>
      <x:c r="CF7" s="1"/>
      <x:c r="CG7" s="1"/>
      <x:c r="CH7" s="1"/>
      <x:c r="CI7" s="1"/>
      <x:c r="CJ7" s="1"/>
      <x:c r="CK7" s="1"/>
      <x:c r="CL7" s="1"/>
      <x:c r="CM7" s="1"/>
      <x:c r="CN7" s="1"/>
      <x:c r="CO7" s="1"/>
      <x:c r="CP7" s="1"/>
      <x:c r="CQ7" s="1"/>
      <x:c r="CR7" s="1"/>
      <x:c r="CS7" s="1"/>
      <x:c r="CT7" s="1"/>
      <x:c r="CU7" s="1"/>
      <x:c r="CV7" s="1"/>
      <x:c r="CW7" s="1"/>
      <x:c r="CX7" s="1"/>
      <x:c r="CY7" s="1"/>
      <x:c r="CZ7" s="1"/>
      <x:c r="DA7" s="1"/>
      <x:c r="DB7" s="1"/>
      <x:c r="DC7" s="1"/>
      <x:c r="DD7" s="1"/>
      <x:c r="DE7" s="1"/>
      <x:c r="DF7" s="1"/>
      <x:c r="DG7" s="1"/>
      <x:c r="DH7" s="1"/>
      <x:c r="DI7" s="1"/>
      <x:c r="DJ7" s="1"/>
      <x:c r="DK7" s="1"/>
      <x:c r="DL7" s="1"/>
      <x:c r="DM7" s="1"/>
      <x:c r="DN7" s="1"/>
      <x:c r="DO7" s="1"/>
      <x:c r="DP7" s="1"/>
      <x:c r="DQ7" s="1"/>
      <x:c r="DR7" s="1"/>
      <x:c r="DS7" s="1"/>
      <x:c r="DT7" s="1"/>
      <x:c r="DU7" s="1"/>
      <x:c r="DV7" s="1"/>
      <x:c r="DW7" s="1"/>
      <x:c r="DX7" s="1"/>
      <x:c r="DY7" s="1"/>
      <x:c r="DZ7" s="1"/>
      <x:c r="EA7" s="1"/>
    </x:row>
    <x:row r="8" spans="1:131">
      <x:c r="A8" s="12" t="s">
        <x:v>54</x:v>
      </x:c>
      <x:c r="B8" s="12" t="s">
        <x:v>11</x:v>
      </x:c>
      <x:c r="C8" s="12" t="s">
        <x:v>57</x:v>
      </x:c>
      <x:c r="D8" s="4" t="s">
        <x:v>12</x:v>
      </x:c>
      <x:c r="E8" s="4" t="s">
        <x:v>12</x:v>
      </x:c>
      <x:c r="F8" s="4"/>
      <x:c r="G8" s="4"/>
      <x:c r="H8" s="3">
        <x:f t="shared" si="0"/>
        <x:v>38463331.719999999</x:v>
      </x:c>
      <x:c r="I8" s="3">
        <x:f>'RV(US)'!I8*RSDUSD24</x:f>
        <x:v>11245370.399999999</x:v>
      </x:c>
      <x:c r="J8" s="3">
        <x:f>'RV(US)'!J8*RSDUSD24</x:f>
        <x:v>3998353.92</x:v>
      </x:c>
      <x:c r="K8" s="3">
        <x:f>'RV(US)'!K8*RSDUSD24</x:f>
        <x:v>2332373.12</x:v>
      </x:c>
      <x:c r="L8" s="3">
        <x:f>'RV(US)'!L8*RSDUSD24</x:f>
        <x:v>0</x:v>
      </x:c>
      <x:c r="M8" s="3">
        <x:f>'RV(US)'!M8*RSDUSD24</x:f>
        <x:v>2998765.44</x:v>
      </x:c>
      <x:c r="N8" s="3">
        <x:f>'RV(US)'!N8*RSDUSD24</x:f>
        <x:v>9850111.4800000004</x:v>
      </x:c>
      <x:c r="O8" s="3">
        <x:f>'RV(US)'!O8*RSDUSD24</x:f>
        <x:v>0</x:v>
      </x:c>
      <x:c r="P8" s="3">
        <x:f>'RV(US)'!P8*RSDUSD24</x:f>
        <x:v>6538974.6400000006</x:v>
      </x:c>
      <x:c r="Q8" s="3">
        <x:f>'RV(US)'!Q8*RSDUSD24</x:f>
        <x:v>1499382.72</x:v>
      </x:c>
      <x:c r="R8" s="3">
        <x:f>'RV(US)'!R8*RSDUSD24</x:f>
        <x:v>0</x:v>
      </x:c>
      <x:c r="S8" s="3">
        <x:f>'RV(US)'!S8*RSDUSD24</x:f>
        <x:v>0</x:v>
      </x:c>
      <x:c r="T8" s="3">
        <x:f>'RV(US)'!T8*RSDUSD24</x:f>
        <x:v>0</x:v>
      </x:c>
      <x:c r="V8" s="3">
        <x:f t="shared" si="1"/>
        <x:v>65620604.000000007</x:v>
      </x:c>
      <x:c r="W8" s="3">
        <x:f>'RV(US)'!W8*RSDUSD25</x:f>
        <x:v>3300528.0000000005</x:v>
      </x:c>
      <x:c r="X8" s="3">
        <x:f>'RV(US)'!X8*RSDUSD25</x:f>
        <x:v>3850616.0000000009</x:v>
      </x:c>
      <x:c r="Y8" s="3">
        <x:f>'RV(US)'!Y8*RSDUSD25</x:f>
        <x:v>4125660.0000000005</x:v>
      </x:c>
      <x:c r="Z8" s="3">
        <x:f>'RV(US)'!Z8*RSDUSD25</x:f>
        <x:v>4125660.0000000005</x:v>
      </x:c>
      <x:c r="AA8" s="3">
        <x:f>'RV(US)'!AA8*RSDUSD25</x:f>
        <x:v>4125660.0000000005</x:v>
      </x:c>
      <x:c r="AB8" s="3">
        <x:f>'RV(US)'!AB8*RSDUSD25</x:f>
        <x:v>8086400</x:v>
      </x:c>
      <x:c r="AC8" s="3">
        <x:f>'RV(US)'!AC8*RSDUSD25</x:f>
        <x:v>6064800.0000000009</x:v>
      </x:c>
      <x:c r="AD8" s="3">
        <x:f>'RV(US)'!AD8*RSDUSD25</x:f>
        <x:v>10916640.000000002</x:v>
      </x:c>
      <x:c r="AE8" s="3">
        <x:f>'RV(US)'!AE8*RSDUSD25</x:f>
        <x:v>6064800.0000000009</x:v>
      </x:c>
      <x:c r="AF8" s="3">
        <x:f>'RV(US)'!AF8*RSDUSD25</x:f>
        <x:v>8086400</x:v>
      </x:c>
      <x:c r="AG8" s="3">
        <x:f>'RV(US)'!AG8*RSDUSD25</x:f>
        <x:v>4043200</x:v>
      </x:c>
      <x:c r="AH8" s="3">
        <x:f>'RV(US)'!AH8*RSDUSD25</x:f>
        <x:v>2830240.0000000005</x:v>
      </x:c>
    </x:row>
    <x:row r="9" spans="1:131">
      <x:c r="A9" s="12" t="s">
        <x:v>54</x:v>
      </x:c>
      <x:c r="B9" s="12" t="s">
        <x:v>11</x:v>
      </x:c>
      <x:c r="C9" s="12" t="s">
        <x:v>57</x:v>
      </x:c>
      <x:c r="D9" s="4" t="s">
        <x:v>13</x:v>
      </x:c>
      <x:c r="E9" s="4" t="s">
        <x:v>465</x:v>
      </x:c>
      <x:c r="F9" s="4"/>
      <x:c r="G9" s="4"/>
      <x:c r="H9" s="3">
        <x:f t="shared" si="0"/>
        <x:v>163288844.79999998</x:v>
      </x:c>
      <x:c r="I9" s="3">
        <x:f>'RV(US)'!I9*RSDUSD24</x:f>
        <x:v>18919761.919999998</x:v>
      </x:c>
      <x:c r="J9" s="3">
        <x:f>'RV(US)'!J9*RSDUSD24</x:f>
        <x:v>28052111.359999999</x:v>
      </x:c>
      <x:c r="K9" s="3">
        <x:f>'RV(US)'!K9*RSDUSD24</x:f>
        <x:v>8246087.6799999997</x:v>
      </x:c>
      <x:c r="L9" s="3">
        <x:f>'RV(US)'!L9*RSDUSD24</x:f>
        <x:v>15336181.76</x:v>
      </x:c>
      <x:c r="M9" s="3">
        <x:f>'RV(US)'!M9*RSDUSD24</x:f>
        <x:v>15721512.959999997</x:v>
      </x:c>
      <x:c r="N9" s="3">
        <x:f>'RV(US)'!N9*RSDUSD24</x:f>
        <x:v>13871923.199999999</x:v>
      </x:c>
      <x:c r="O9" s="3">
        <x:f>'RV(US)'!O9*RSDUSD24</x:f>
        <x:v>26048389.119999997</x:v>
      </x:c>
      <x:c r="P9" s="3">
        <x:f>'RV(US)'!P9*RSDUSD24</x:f>
        <x:v>6435031.04</x:v>
      </x:c>
      <x:c r="Q9" s="3">
        <x:f>'RV(US)'!Q9*RSDUSD24</x:f>
        <x:v>9286481.9199999999</x:v>
      </x:c>
      <x:c r="R9" s="3">
        <x:f>'RV(US)'!R9*RSDUSD24</x:f>
        <x:v>9487152.6399999987</x:v>
      </x:c>
      <x:c r="S9" s="3">
        <x:f>'RV(US)'!S9*RSDUSD24</x:f>
        <x:v>2397058.56</x:v>
      </x:c>
      <x:c r="T9" s="3">
        <x:f>'RV(US)'!T9*RSDUSD24</x:f>
        <x:v>9487152.6399999987</x:v>
      </x:c>
      <x:c r="V9" s="3">
        <x:f t="shared" si="1"/>
        <x:v>499701280</x:v>
      </x:c>
      <x:c r="W9" s="3">
        <x:f>'RV(US)'!W9*RSDUSD25</x:f>
        <x:v>32413056</x:v>
      </x:c>
      <x:c r="X9" s="3">
        <x:f>'RV(US)'!X9*RSDUSD25</x:f>
        <x:v>37815232</x:v>
      </x:c>
      <x:c r="Y9" s="3">
        <x:f>'RV(US)'!Y9*RSDUSD25</x:f>
        <x:v>40516319.999999993</x:v>
      </x:c>
      <x:c r="Z9" s="3">
        <x:f>'RV(US)'!Z9*RSDUSD25</x:f>
        <x:v>40516319.999999993</x:v>
      </x:c>
      <x:c r="AA9" s="3">
        <x:f>'RV(US)'!AA9*RSDUSD25</x:f>
        <x:v>40516319.999999993</x:v>
      </x:c>
      <x:c r="AB9" s="3">
        <x:f>'RV(US)'!AB9*RSDUSD25</x:f>
        <x:v>54021760</x:v>
      </x:c>
      <x:c r="AC9" s="3">
        <x:f>'RV(US)'!AC9*RSDUSD25</x:f>
        <x:v>40516319.999999993</x:v>
      </x:c>
      <x:c r="AD9" s="3">
        <x:f>'RV(US)'!AD9*RSDUSD25</x:f>
        <x:v>72929376</x:v>
      </x:c>
      <x:c r="AE9" s="3">
        <x:f>'RV(US)'!AE9*RSDUSD25</x:f>
        <x:v>40516319.999999993</x:v>
      </x:c>
      <x:c r="AF9" s="3">
        <x:f>'RV(US)'!AF9*RSDUSD25</x:f>
        <x:v>54021760</x:v>
      </x:c>
      <x:c r="AG9" s="3">
        <x:f>'RV(US)'!AG9*RSDUSD25</x:f>
        <x:v>27010880</x:v>
      </x:c>
      <x:c r="AH9" s="3">
        <x:f>'RV(US)'!AH9*RSDUSD25</x:f>
        <x:v>18907616</x:v>
      </x:c>
    </x:row>
    <x:row r="10" spans="1:131" s="209" customFormat="1">
      <x:c r="A10" s="206"/>
      <x:c r="B10" s="206" t="s">
        <x:v>14</x:v>
      </x:c>
      <x:c r="C10" s="206" t="s">
        <x:v>57</x:v>
      </x:c>
      <x:c r="D10" s="207" t="s">
        <x:v>14</x:v>
      </x:c>
      <x:c r="E10" s="207"/>
      <x:c r="F10" s="207"/>
      <x:c r="G10" s="207"/>
      <x:c r="H10" s="208">
        <x:f t="shared" si="0"/>
        <x:v>40424931.680000007</x:v>
      </x:c>
      <x:c r="I10" s="208">
        <x:f>'RV(US)'!I10*RSDUSD24</x:f>
        <x:v>26420765</x:v>
      </x:c>
      <x:c r="J10" s="208">
        <x:f>'RV(US)'!J10*RSDUSD24</x:f>
        <x:v>3356394.5999999996</x:v>
      </x:c>
      <x:c r="K10" s="208">
        <x:f>'RV(US)'!K10*RSDUSD24</x:f>
        <x:v>0</x:v>
      </x:c>
      <x:c r="L10" s="208">
        <x:f>'RV(US)'!L10*RSDUSD24</x:f>
        <x:v>0</x:v>
      </x:c>
      <x:c r="M10" s="208">
        <x:f>'RV(US)'!M10*RSDUSD24</x:f>
        <x:v>8967597.879999999</x:v>
      </x:c>
      <x:c r="N10" s="208">
        <x:f>'RV(US)'!N10*RSDUSD24</x:f>
        <x:v>0</x:v>
      </x:c>
      <x:c r="O10" s="208">
        <x:f>'RV(US)'!O10*RSDUSD24</x:f>
        <x:v>991683</x:v>
      </x:c>
      <x:c r="P10" s="208">
        <x:f>'RV(US)'!P10*RSDUSD24</x:f>
        <x:v>0</x:v>
      </x:c>
      <x:c r="Q10" s="208">
        <x:f>'RV(US)'!Q10*RSDUSD24</x:f>
        <x:v>0</x:v>
      </x:c>
      <x:c r="R10" s="208">
        <x:f>'RV(US)'!R10*RSDUSD24</x:f>
        <x:v>0</x:v>
      </x:c>
      <x:c r="S10" s="208">
        <x:f>'RV(US)'!S10*RSDUSD24</x:f>
        <x:v>688491.2</x:v>
      </x:c>
      <x:c r="T10" s="208">
        <x:f>'RV(US)'!T10*RSDUSD24</x:f>
        <x:v>0</x:v>
      </x:c>
      <x:c r="U10" s="1"/>
      <x:c r="V10" s="208">
        <x:f t="shared" si="1"/>
        <x:v>0</x:v>
      </x:c>
      <x:c r="W10" s="208">
        <x:f>'RV(US)'!W10*RSDUSD25</x:f>
        <x:v>0</x:v>
      </x:c>
      <x:c r="X10" s="208">
        <x:f>'RV(US)'!X10*RSDUSD25</x:f>
        <x:v>0</x:v>
      </x:c>
      <x:c r="Y10" s="208">
        <x:f>'RV(US)'!Y10*RSDUSD25</x:f>
        <x:v>0</x:v>
      </x:c>
      <x:c r="Z10" s="208">
        <x:f>'RV(US)'!Z10*RSDUSD25</x:f>
        <x:v>0</x:v>
      </x:c>
      <x:c r="AA10" s="208">
        <x:f>'RV(US)'!AA10*RSDUSD25</x:f>
        <x:v>0</x:v>
      </x:c>
      <x:c r="AB10" s="208">
        <x:f>'RV(US)'!AB10*RSDUSD25</x:f>
        <x:v>0</x:v>
      </x:c>
      <x:c r="AC10" s="208">
        <x:f>'RV(US)'!AC10*RSDUSD25</x:f>
        <x:v>0</x:v>
      </x:c>
      <x:c r="AD10" s="208">
        <x:f>'RV(US)'!AD10*RSDUSD25</x:f>
        <x:v>0</x:v>
      </x:c>
      <x:c r="AE10" s="208">
        <x:f>'RV(US)'!AE10*RSDUSD25</x:f>
        <x:v>0</x:v>
      </x:c>
      <x:c r="AF10" s="208">
        <x:f>'RV(US)'!AF10*RSDUSD25</x:f>
        <x:v>0</x:v>
      </x:c>
      <x:c r="AG10" s="208">
        <x:f>'RV(US)'!AG10*RSDUSD25</x:f>
        <x:v>0</x:v>
      </x:c>
      <x:c r="AH10" s="208">
        <x:f>'RV(US)'!AH10*RSDUSD25</x:f>
        <x:v>0</x:v>
      </x:c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  <x:c r="BA10" s="1"/>
      <x:c r="BB10" s="1"/>
      <x:c r="BC10" s="1"/>
      <x:c r="BD10" s="1"/>
      <x:c r="BE10" s="1"/>
      <x:c r="BF10" s="1"/>
      <x:c r="BG10" s="1"/>
      <x:c r="BH10" s="1"/>
      <x:c r="BI10" s="1"/>
      <x:c r="BJ10" s="1"/>
      <x:c r="BK10" s="1"/>
      <x:c r="BL10" s="1"/>
      <x:c r="BM10" s="1"/>
      <x:c r="BN10" s="1"/>
      <x:c r="BO10" s="1"/>
      <x:c r="BP10" s="1"/>
      <x:c r="BQ10" s="1"/>
      <x:c r="BR10" s="1"/>
      <x:c r="BS10" s="1"/>
      <x:c r="BT10" s="1"/>
      <x:c r="BU10" s="1"/>
      <x:c r="BV10" s="1"/>
      <x:c r="BW10" s="1"/>
      <x:c r="BX10" s="1"/>
      <x:c r="BY10" s="1"/>
      <x:c r="BZ10" s="1"/>
      <x:c r="CA10" s="1"/>
      <x:c r="CB10" s="1"/>
      <x:c r="CC10" s="1"/>
      <x:c r="CD10" s="1"/>
      <x:c r="CE10" s="1"/>
      <x:c r="CF10" s="1"/>
      <x:c r="CG10" s="1"/>
      <x:c r="CH10" s="1"/>
      <x:c r="CI10" s="1"/>
      <x:c r="CJ10" s="1"/>
      <x:c r="CK10" s="1"/>
      <x:c r="CL10" s="1"/>
      <x:c r="CM10" s="1"/>
      <x:c r="CN10" s="1"/>
      <x:c r="CO10" s="1"/>
      <x:c r="CP10" s="1"/>
      <x:c r="CQ10" s="1"/>
      <x:c r="CR10" s="1"/>
      <x:c r="CS10" s="1"/>
      <x:c r="CT10" s="1"/>
      <x:c r="CU10" s="1"/>
      <x:c r="CV10" s="1"/>
      <x:c r="CW10" s="1"/>
      <x:c r="CX10" s="1"/>
      <x:c r="CY10" s="1"/>
      <x:c r="CZ10" s="1"/>
      <x:c r="DA10" s="1"/>
      <x:c r="DB10" s="1"/>
      <x:c r="DC10" s="1"/>
      <x:c r="DD10" s="1"/>
      <x:c r="DE10" s="1"/>
      <x:c r="DF10" s="1"/>
      <x:c r="DG10" s="1"/>
      <x:c r="DH10" s="1"/>
      <x:c r="DI10" s="1"/>
      <x:c r="DJ10" s="1"/>
      <x:c r="DK10" s="1"/>
      <x:c r="DL10" s="1"/>
      <x:c r="DM10" s="1"/>
      <x:c r="DN10" s="1"/>
      <x:c r="DO10" s="1"/>
      <x:c r="DP10" s="1"/>
      <x:c r="DQ10" s="1"/>
      <x:c r="DR10" s="1"/>
      <x:c r="DS10" s="1"/>
      <x:c r="DT10" s="1"/>
      <x:c r="DU10" s="1"/>
      <x:c r="DV10" s="1"/>
      <x:c r="DW10" s="1"/>
      <x:c r="DX10" s="1"/>
      <x:c r="DY10" s="1"/>
      <x:c r="DZ10" s="1"/>
      <x:c r="EA10" s="1"/>
    </x:row>
    <x:row r="11" spans="1:131">
      <x:c r="A11" s="12" t="s">
        <x:v>54</x:v>
      </x:c>
      <x:c r="B11" s="12" t="s">
        <x:v>14</x:v>
      </x:c>
      <x:c r="C11" s="12" t="s">
        <x:v>57</x:v>
      </x:c>
      <x:c r="D11" s="4" t="s">
        <x:v>15</x:v>
      </x:c>
      <x:c r="E11" s="4" t="s">
        <x:v>15</x:v>
      </x:c>
      <x:c r="F11" s="4"/>
      <x:c r="G11" s="4"/>
      <x:c r="H11" s="3">
        <x:f t="shared" si="0"/>
        <x:v>30224763.68</x:v>
      </x:c>
      <x:c r="I11" s="3">
        <x:f>'RV(US)'!I11*RSDUSD24</x:f>
        <x:v>17212280</x:v>
      </x:c>
      <x:c r="J11" s="3">
        <x:f>'RV(US)'!J11*RSDUSD24</x:f>
        <x:v>3356394.5999999996</x:v>
      </x:c>
      <x:c r="K11" s="3">
        <x:f>'RV(US)'!K11*RSDUSD24</x:f>
        <x:v>0</x:v>
      </x:c>
      <x:c r="L11" s="3">
        <x:f>'RV(US)'!L11*RSDUSD24</x:f>
        <x:v>0</x:v>
      </x:c>
      <x:c r="M11" s="3">
        <x:f>'RV(US)'!M11*RSDUSD24</x:f>
        <x:v>8967597.879999999</x:v>
      </x:c>
      <x:c r="N11" s="3">
        <x:f>'RV(US)'!N11*RSDUSD24</x:f>
        <x:v>0</x:v>
      </x:c>
      <x:c r="O11" s="3">
        <x:f>'RV(US)'!O11*RSDUSD24</x:f>
        <x:v>0</x:v>
      </x:c>
      <x:c r="P11" s="3">
        <x:f>'RV(US)'!P11*RSDUSD24</x:f>
        <x:v>0</x:v>
      </x:c>
      <x:c r="Q11" s="3">
        <x:f>'RV(US)'!Q11*RSDUSD24</x:f>
        <x:v>0</x:v>
      </x:c>
      <x:c r="R11" s="3">
        <x:f>'RV(US)'!R11*RSDUSD24</x:f>
        <x:v>0</x:v>
      </x:c>
      <x:c r="S11" s="3">
        <x:f>'RV(US)'!S11*RSDUSD24</x:f>
        <x:v>688491.2</x:v>
      </x:c>
      <x:c r="T11" s="3">
        <x:f>'RV(US)'!T11*RSDUSD24</x:f>
        <x:v>0</x:v>
      </x:c>
      <x:c r="V11" s="3">
        <x:f t="shared" si="1"/>
        <x:v>0</x:v>
      </x:c>
      <x:c r="W11" s="3">
        <x:f>'RV(US)'!W11*RSDUSD25</x:f>
        <x:v>0</x:v>
      </x:c>
      <x:c r="X11" s="3">
        <x:f>'RV(US)'!X11*RSDUSD25</x:f>
        <x:v>0</x:v>
      </x:c>
      <x:c r="Y11" s="3">
        <x:f>'RV(US)'!Y11*RSDUSD25</x:f>
        <x:v>0</x:v>
      </x:c>
      <x:c r="Z11" s="3">
        <x:f>'RV(US)'!Z11*RSDUSD25</x:f>
        <x:v>0</x:v>
      </x:c>
      <x:c r="AA11" s="3">
        <x:f>'RV(US)'!AA11*RSDUSD25</x:f>
        <x:v>0</x:v>
      </x:c>
      <x:c r="AB11" s="3">
        <x:f>'RV(US)'!AB11*RSDUSD25</x:f>
        <x:v>0</x:v>
      </x:c>
      <x:c r="AC11" s="3">
        <x:f>'RV(US)'!AC11*RSDUSD25</x:f>
        <x:v>0</x:v>
      </x:c>
      <x:c r="AD11" s="3">
        <x:f>'RV(US)'!AD11*RSDUSD25</x:f>
        <x:v>0</x:v>
      </x:c>
      <x:c r="AE11" s="3">
        <x:f>'RV(US)'!AE11*RSDUSD25</x:f>
        <x:v>0</x:v>
      </x:c>
      <x:c r="AF11" s="3">
        <x:f>'RV(US)'!AF11*RSDUSD25</x:f>
        <x:v>0</x:v>
      </x:c>
      <x:c r="AG11" s="3">
        <x:f>'RV(US)'!AG11*RSDUSD25</x:f>
        <x:v>0</x:v>
      </x:c>
      <x:c r="AH11" s="3">
        <x:f>'RV(US)'!AH11*RSDUSD25</x:f>
        <x:v>0</x:v>
      </x:c>
    </x:row>
    <x:row r="12" spans="1:131">
      <x:c r="A12" s="12" t="s">
        <x:v>54</x:v>
      </x:c>
      <x:c r="B12" s="12" t="s">
        <x:v>14</x:v>
      </x:c>
      <x:c r="C12" s="12" t="s">
        <x:v>57</x:v>
      </x:c>
      <x:c r="D12" s="4" t="s">
        <x:v>16</x:v>
      </x:c>
      <x:c r="E12" s="4" t="s">
        <x:v>16</x:v>
      </x:c>
      <x:c r="F12" s="4"/>
      <x:c r="G12" s="4"/>
      <x:c r="H12" s="3"/>
      <x:c r="I12" s="3">
        <x:f>'RV(US)'!I12*RSDUSD24</x:f>
        <x:v>0</x:v>
      </x:c>
      <x:c r="J12" s="3">
        <x:f>'RV(US)'!J12*RSDUSD24</x:f>
        <x:v>0</x:v>
      </x:c>
      <x:c r="K12" s="3">
        <x:f>'RV(US)'!K12*RSDUSD24</x:f>
        <x:v>0</x:v>
      </x:c>
      <x:c r="L12" s="3">
        <x:f>'RV(US)'!L12*RSDUSD24</x:f>
        <x:v>0</x:v>
      </x:c>
      <x:c r="M12" s="3">
        <x:f>'RV(US)'!M12*RSDUSD24</x:f>
        <x:v>0</x:v>
      </x:c>
      <x:c r="N12" s="3">
        <x:f>'RV(US)'!N12*RSDUSD24</x:f>
        <x:v>0</x:v>
      </x:c>
      <x:c r="O12" s="3">
        <x:f>'RV(US)'!O12*RSDUSD24</x:f>
        <x:v>0</x:v>
      </x:c>
      <x:c r="P12" s="3">
        <x:f>'RV(US)'!P12*RSDUSD24</x:f>
        <x:v>0</x:v>
      </x:c>
      <x:c r="Q12" s="3">
        <x:f>'RV(US)'!Q12*RSDUSD24</x:f>
        <x:v>0</x:v>
      </x:c>
      <x:c r="R12" s="3">
        <x:f>'RV(US)'!R12*RSDUSD24</x:f>
        <x:v>0</x:v>
      </x:c>
      <x:c r="S12" s="3">
        <x:f>'RV(US)'!S12*RSDUSD24</x:f>
        <x:v>0</x:v>
      </x:c>
      <x:c r="T12" s="3">
        <x:f>'RV(US)'!T12*RSDUSD24</x:f>
        <x:v>0</x:v>
      </x:c>
      <x:c r="V12" s="3">
        <x:f t="shared" si="1"/>
        <x:v>0</x:v>
      </x:c>
      <x:c r="W12" s="3">
        <x:f>'RV(US)'!W12*RSDUSD25</x:f>
        <x:v>0</x:v>
      </x:c>
      <x:c r="X12" s="3">
        <x:f>'RV(US)'!X12*RSDUSD25</x:f>
        <x:v>0</x:v>
      </x:c>
      <x:c r="Y12" s="3">
        <x:f>'RV(US)'!Y12*RSDUSD25</x:f>
        <x:v>0</x:v>
      </x:c>
      <x:c r="Z12" s="3">
        <x:f>'RV(US)'!Z12*RSDUSD25</x:f>
        <x:v>0</x:v>
      </x:c>
      <x:c r="AA12" s="3">
        <x:f>'RV(US)'!AA12*RSDUSD25</x:f>
        <x:v>0</x:v>
      </x:c>
      <x:c r="AB12" s="3">
        <x:f>'RV(US)'!AB12*RSDUSD25</x:f>
        <x:v>0</x:v>
      </x:c>
      <x:c r="AC12" s="3">
        <x:f>'RV(US)'!AC12*RSDUSD25</x:f>
        <x:v>0</x:v>
      </x:c>
      <x:c r="AD12" s="3">
        <x:f>'RV(US)'!AD12*RSDUSD25</x:f>
        <x:v>0</x:v>
      </x:c>
      <x:c r="AE12" s="3">
        <x:f>'RV(US)'!AE12*RSDUSD25</x:f>
        <x:v>0</x:v>
      </x:c>
      <x:c r="AF12" s="3">
        <x:f>'RV(US)'!AF12*RSDUSD25</x:f>
        <x:v>0</x:v>
      </x:c>
      <x:c r="AG12" s="3">
        <x:f>'RV(US)'!AG12*RSDUSD25</x:f>
        <x:v>0</x:v>
      </x:c>
      <x:c r="AH12" s="3">
        <x:f>'RV(US)'!AH12*RSDUSD25</x:f>
        <x:v>0</x:v>
      </x:c>
    </x:row>
    <x:row r="13" spans="1:131">
      <x:c r="A13" s="12" t="s">
        <x:v>54</x:v>
      </x:c>
      <x:c r="B13" s="12" t="s">
        <x:v>14</x:v>
      </x:c>
      <x:c r="C13" s="12" t="s">
        <x:v>57</x:v>
      </x:c>
      <x:c r="D13" s="4" t="s">
        <x:v>17</x:v>
      </x:c>
      <x:c r="E13" s="4"/>
      <x:c r="F13" s="4"/>
      <x:c r="G13" s="4"/>
      <x:c r="H13" s="3">
        <x:f t="shared" ref="H13:H27" si="2">SUMIF($4:$4,$I$4,13:13)</x:f>
        <x:v>10200168</x:v>
      </x:c>
      <x:c r="I13" s="3">
        <x:f>'RV(US)'!I13*RSDUSD24</x:f>
        <x:v>9208485</x:v>
      </x:c>
      <x:c r="J13" s="3">
        <x:f>'RV(US)'!J13*RSDUSD24</x:f>
        <x:v>0</x:v>
      </x:c>
      <x:c r="K13" s="3">
        <x:f>'RV(US)'!K13*RSDUSD24</x:f>
        <x:v>0</x:v>
      </x:c>
      <x:c r="L13" s="3">
        <x:f>'RV(US)'!L13*RSDUSD24</x:f>
        <x:v>0</x:v>
      </x:c>
      <x:c r="M13" s="3">
        <x:f>'RV(US)'!M13*RSDUSD24</x:f>
        <x:v>0</x:v>
      </x:c>
      <x:c r="N13" s="3">
        <x:f>'RV(US)'!N13*RSDUSD24</x:f>
        <x:v>0</x:v>
      </x:c>
      <x:c r="O13" s="3">
        <x:f>'RV(US)'!O13*RSDUSD24</x:f>
        <x:v>991683</x:v>
      </x:c>
      <x:c r="P13" s="3">
        <x:f>'RV(US)'!P13*RSDUSD24</x:f>
        <x:v>0</x:v>
      </x:c>
      <x:c r="Q13" s="3">
        <x:f>'RV(US)'!Q13*RSDUSD24</x:f>
        <x:v>0</x:v>
      </x:c>
      <x:c r="R13" s="3">
        <x:f>'RV(US)'!R13*RSDUSD24</x:f>
        <x:v>0</x:v>
      </x:c>
      <x:c r="S13" s="3">
        <x:f>'RV(US)'!S13*RSDUSD24</x:f>
        <x:v>0</x:v>
      </x:c>
      <x:c r="T13" s="3">
        <x:f>'RV(US)'!T13*RSDUSD24</x:f>
        <x:v>0</x:v>
      </x:c>
      <x:c r="V13" s="3">
        <x:f t="shared" si="1"/>
        <x:v>0</x:v>
      </x:c>
      <x:c r="W13" s="3">
        <x:f>'RV(US)'!W13*RSDUSD25</x:f>
        <x:v>0</x:v>
      </x:c>
      <x:c r="X13" s="3">
        <x:f>'RV(US)'!X13*RSDUSD25</x:f>
        <x:v>0</x:v>
      </x:c>
      <x:c r="Y13" s="3">
        <x:f>'RV(US)'!Y13*RSDUSD25</x:f>
        <x:v>0</x:v>
      </x:c>
      <x:c r="Z13" s="3">
        <x:f>'RV(US)'!Z13*RSDUSD25</x:f>
        <x:v>0</x:v>
      </x:c>
      <x:c r="AA13" s="3">
        <x:f>'RV(US)'!AA13*RSDUSD25</x:f>
        <x:v>0</x:v>
      </x:c>
      <x:c r="AB13" s="3">
        <x:f>'RV(US)'!AB13*RSDUSD25</x:f>
        <x:v>0</x:v>
      </x:c>
      <x:c r="AC13" s="3">
        <x:f>'RV(US)'!AC13*RSDUSD25</x:f>
        <x:v>0</x:v>
      </x:c>
      <x:c r="AD13" s="3">
        <x:f>'RV(US)'!AD13*RSDUSD25</x:f>
        <x:v>0</x:v>
      </x:c>
      <x:c r="AE13" s="3">
        <x:f>'RV(US)'!AE13*RSDUSD25</x:f>
        <x:v>0</x:v>
      </x:c>
      <x:c r="AF13" s="3">
        <x:f>'RV(US)'!AF13*RSDUSD25</x:f>
        <x:v>0</x:v>
      </x:c>
      <x:c r="AG13" s="3">
        <x:f>'RV(US)'!AG13*RSDUSD25</x:f>
        <x:v>0</x:v>
      </x:c>
      <x:c r="AH13" s="3">
        <x:f>'RV(US)'!AH13*RSDUSD25</x:f>
        <x:v>0</x:v>
      </x:c>
    </x:row>
    <x:row r="14" spans="1:131" s="209" customFormat="1">
      <x:c r="A14" s="206"/>
      <x:c r="B14" s="206" t="s">
        <x:v>18</x:v>
      </x:c>
      <x:c r="C14" s="206" t="s">
        <x:v>57</x:v>
      </x:c>
      <x:c r="D14" s="207" t="s">
        <x:v>18</x:v>
      </x:c>
      <x:c r="E14" s="207"/>
      <x:c r="F14" s="207"/>
      <x:c r="G14" s="207"/>
      <x:c r="H14" s="208">
        <x:f t="shared" si="2"/>
        <x:v>0</x:v>
      </x:c>
      <x:c r="I14" s="208">
        <x:f>'RV(US)'!I14*RSDUSD24</x:f>
        <x:v>0</x:v>
      </x:c>
      <x:c r="J14" s="208">
        <x:f>'RV(US)'!J14*RSDUSD24</x:f>
        <x:v>0</x:v>
      </x:c>
      <x:c r="K14" s="208">
        <x:f>'RV(US)'!K14*RSDUSD24</x:f>
        <x:v>0</x:v>
      </x:c>
      <x:c r="L14" s="208">
        <x:f>'RV(US)'!L14*RSDUSD24</x:f>
        <x:v>0</x:v>
      </x:c>
      <x:c r="M14" s="208">
        <x:f>'RV(US)'!M14*RSDUSD24</x:f>
        <x:v>0</x:v>
      </x:c>
      <x:c r="N14" s="208">
        <x:f>'RV(US)'!N14*RSDUSD24</x:f>
        <x:v>0</x:v>
      </x:c>
      <x:c r="O14" s="208">
        <x:f>'RV(US)'!O14*RSDUSD24</x:f>
        <x:v>0</x:v>
      </x:c>
      <x:c r="P14" s="208">
        <x:f>'RV(US)'!P14*RSDUSD24</x:f>
        <x:v>0</x:v>
      </x:c>
      <x:c r="Q14" s="208">
        <x:f>'RV(US)'!Q14*RSDUSD24</x:f>
        <x:v>0</x:v>
      </x:c>
      <x:c r="R14" s="208">
        <x:f>'RV(US)'!R14*RSDUSD24</x:f>
        <x:v>0</x:v>
      </x:c>
      <x:c r="S14" s="208">
        <x:f>'RV(US)'!S14*RSDUSD24</x:f>
        <x:v>0</x:v>
      </x:c>
      <x:c r="T14" s="208">
        <x:f>'RV(US)'!T14*RSDUSD24</x:f>
        <x:v>0</x:v>
      </x:c>
      <x:c r="U14" s="1"/>
      <x:c r="V14" s="208">
        <x:f t="shared" si="1"/>
        <x:v>0</x:v>
      </x:c>
      <x:c r="W14" s="208">
        <x:f>'RV(US)'!W14*RSDUSD25</x:f>
        <x:v>0</x:v>
      </x:c>
      <x:c r="X14" s="208">
        <x:f>'RV(US)'!X14*RSDUSD25</x:f>
        <x:v>0</x:v>
      </x:c>
      <x:c r="Y14" s="208">
        <x:f>'RV(US)'!Y14*RSDUSD25</x:f>
        <x:v>0</x:v>
      </x:c>
      <x:c r="Z14" s="208">
        <x:f>'RV(US)'!Z14*RSDUSD25</x:f>
        <x:v>0</x:v>
      </x:c>
      <x:c r="AA14" s="208">
        <x:f>'RV(US)'!AA14*RSDUSD25</x:f>
        <x:v>0</x:v>
      </x:c>
      <x:c r="AB14" s="208">
        <x:f>'RV(US)'!AB14*RSDUSD25</x:f>
        <x:v>0</x:v>
      </x:c>
      <x:c r="AC14" s="208">
        <x:f>'RV(US)'!AC14*RSDUSD25</x:f>
        <x:v>0</x:v>
      </x:c>
      <x:c r="AD14" s="208">
        <x:f>'RV(US)'!AD14*RSDUSD25</x:f>
        <x:v>0</x:v>
      </x:c>
      <x:c r="AE14" s="208">
        <x:f>'RV(US)'!AE14*RSDUSD25</x:f>
        <x:v>0</x:v>
      </x:c>
      <x:c r="AF14" s="208">
        <x:f>'RV(US)'!AF14*RSDUSD25</x:f>
        <x:v>0</x:v>
      </x:c>
      <x:c r="AG14" s="208">
        <x:f>'RV(US)'!AG14*RSDUSD25</x:f>
        <x:v>0</x:v>
      </x:c>
      <x:c r="AH14" s="208">
        <x:f>'RV(US)'!AH14*RSDUSD25</x:f>
        <x:v>0</x:v>
      </x:c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  <x:c r="BA14" s="1"/>
      <x:c r="BB14" s="1"/>
      <x:c r="BC14" s="1"/>
      <x:c r="BD14" s="1"/>
      <x:c r="BE14" s="1"/>
      <x:c r="BF14" s="1"/>
      <x:c r="BG14" s="1"/>
      <x:c r="BH14" s="1"/>
      <x:c r="BI14" s="1"/>
      <x:c r="BJ14" s="1"/>
      <x:c r="BK14" s="1"/>
      <x:c r="BL14" s="1"/>
      <x:c r="BM14" s="1"/>
      <x:c r="BN14" s="1"/>
      <x:c r="BO14" s="1"/>
      <x:c r="BP14" s="1"/>
      <x:c r="BQ14" s="1"/>
      <x:c r="BR14" s="1"/>
      <x:c r="BS14" s="1"/>
      <x:c r="BT14" s="1"/>
      <x:c r="BU14" s="1"/>
      <x:c r="BV14" s="1"/>
      <x:c r="BW14" s="1"/>
      <x:c r="BX14" s="1"/>
      <x:c r="BY14" s="1"/>
      <x:c r="BZ14" s="1"/>
      <x:c r="CA14" s="1"/>
      <x:c r="CB14" s="1"/>
      <x:c r="CC14" s="1"/>
      <x:c r="CD14" s="1"/>
      <x:c r="CE14" s="1"/>
      <x:c r="CF14" s="1"/>
      <x:c r="CG14" s="1"/>
      <x:c r="CH14" s="1"/>
      <x:c r="CI14" s="1"/>
      <x:c r="CJ14" s="1"/>
      <x:c r="CK14" s="1"/>
      <x:c r="CL14" s="1"/>
      <x:c r="CM14" s="1"/>
      <x:c r="CN14" s="1"/>
      <x:c r="CO14" s="1"/>
      <x:c r="CP14" s="1"/>
      <x:c r="CQ14" s="1"/>
      <x:c r="CR14" s="1"/>
      <x:c r="CS14" s="1"/>
      <x:c r="CT14" s="1"/>
      <x:c r="CU14" s="1"/>
      <x:c r="CV14" s="1"/>
      <x:c r="CW14" s="1"/>
      <x:c r="CX14" s="1"/>
      <x:c r="CY14" s="1"/>
      <x:c r="CZ14" s="1"/>
      <x:c r="DA14" s="1"/>
      <x:c r="DB14" s="1"/>
      <x:c r="DC14" s="1"/>
      <x:c r="DD14" s="1"/>
      <x:c r="DE14" s="1"/>
      <x:c r="DF14" s="1"/>
      <x:c r="DG14" s="1"/>
      <x:c r="DH14" s="1"/>
      <x:c r="DI14" s="1"/>
      <x:c r="DJ14" s="1"/>
      <x:c r="DK14" s="1"/>
      <x:c r="DL14" s="1"/>
      <x:c r="DM14" s="1"/>
      <x:c r="DN14" s="1"/>
      <x:c r="DO14" s="1"/>
      <x:c r="DP14" s="1"/>
      <x:c r="DQ14" s="1"/>
      <x:c r="DR14" s="1"/>
      <x:c r="DS14" s="1"/>
      <x:c r="DT14" s="1"/>
      <x:c r="DU14" s="1"/>
      <x:c r="DV14" s="1"/>
      <x:c r="DW14" s="1"/>
      <x:c r="DX14" s="1"/>
      <x:c r="DY14" s="1"/>
      <x:c r="DZ14" s="1"/>
      <x:c r="EA14" s="1"/>
    </x:row>
    <x:row r="15" spans="1:131">
      <x:c r="A15" s="12" t="s">
        <x:v>54</x:v>
      </x:c>
      <x:c r="B15" s="12" t="s">
        <x:v>18</x:v>
      </x:c>
      <x:c r="C15" s="12" t="s">
        <x:v>57</x:v>
      </x:c>
      <x:c r="D15" s="4" t="s">
        <x:v>19</x:v>
      </x:c>
      <x:c r="E15" s="4" t="s">
        <x:v>19</x:v>
      </x:c>
      <x:c r="F15" s="4"/>
      <x:c r="G15" s="4"/>
      <x:c r="H15" s="3">
        <x:f t="shared" si="2"/>
        <x:v>0</x:v>
      </x:c>
      <x:c r="I15" s="3">
        <x:f>'RV(US)'!I15*RSDUSD24</x:f>
        <x:v>0</x:v>
      </x:c>
      <x:c r="J15" s="3">
        <x:f>'RV(US)'!J15*RSDUSD24</x:f>
        <x:v>0</x:v>
      </x:c>
      <x:c r="K15" s="3">
        <x:f>'RV(US)'!K15*RSDUSD24</x:f>
        <x:v>0</x:v>
      </x:c>
      <x:c r="L15" s="3">
        <x:f>'RV(US)'!L15*RSDUSD24</x:f>
        <x:v>0</x:v>
      </x:c>
      <x:c r="M15" s="3">
        <x:f>'RV(US)'!M15*RSDUSD24</x:f>
        <x:v>0</x:v>
      </x:c>
      <x:c r="N15" s="3">
        <x:f>'RV(US)'!N15*RSDUSD24</x:f>
        <x:v>0</x:v>
      </x:c>
      <x:c r="O15" s="3">
        <x:f>'RV(US)'!O15*RSDUSD24</x:f>
        <x:v>0</x:v>
      </x:c>
      <x:c r="P15" s="3">
        <x:f>'RV(US)'!P15*RSDUSD24</x:f>
        <x:v>0</x:v>
      </x:c>
      <x:c r="Q15" s="3">
        <x:f>'RV(US)'!Q15*RSDUSD24</x:f>
        <x:v>0</x:v>
      </x:c>
      <x:c r="R15" s="3">
        <x:f>'RV(US)'!R15*RSDUSD24</x:f>
        <x:v>0</x:v>
      </x:c>
      <x:c r="S15" s="3">
        <x:f>'RV(US)'!S15*RSDUSD24</x:f>
        <x:v>0</x:v>
      </x:c>
      <x:c r="T15" s="3">
        <x:f>'RV(US)'!T15*RSDUSD24</x:f>
        <x:v>0</x:v>
      </x:c>
      <x:c r="V15" s="3">
        <x:f t="shared" si="1"/>
        <x:v>0</x:v>
      </x:c>
      <x:c r="W15" s="3">
        <x:f>'RV(US)'!W15*RSDUSD25</x:f>
        <x:v>0</x:v>
      </x:c>
      <x:c r="X15" s="3">
        <x:f>'RV(US)'!X15*RSDUSD25</x:f>
        <x:v>0</x:v>
      </x:c>
      <x:c r="Y15" s="3">
        <x:f>'RV(US)'!Y15*RSDUSD25</x:f>
        <x:v>0</x:v>
      </x:c>
      <x:c r="Z15" s="3">
        <x:f>'RV(US)'!Z15*RSDUSD25</x:f>
        <x:v>0</x:v>
      </x:c>
      <x:c r="AA15" s="3">
        <x:f>'RV(US)'!AA15*RSDUSD25</x:f>
        <x:v>0</x:v>
      </x:c>
      <x:c r="AB15" s="3">
        <x:f>'RV(US)'!AB15*RSDUSD25</x:f>
        <x:v>0</x:v>
      </x:c>
      <x:c r="AC15" s="3">
        <x:f>'RV(US)'!AC15*RSDUSD25</x:f>
        <x:v>0</x:v>
      </x:c>
      <x:c r="AD15" s="3">
        <x:f>'RV(US)'!AD15*RSDUSD25</x:f>
        <x:v>0</x:v>
      </x:c>
      <x:c r="AE15" s="3">
        <x:f>'RV(US)'!AE15*RSDUSD25</x:f>
        <x:v>0</x:v>
      </x:c>
      <x:c r="AF15" s="3">
        <x:f>'RV(US)'!AF15*RSDUSD25</x:f>
        <x:v>0</x:v>
      </x:c>
      <x:c r="AG15" s="3">
        <x:f>'RV(US)'!AG15*RSDUSD25</x:f>
        <x:v>0</x:v>
      </x:c>
      <x:c r="AH15" s="3">
        <x:f>'RV(US)'!AH15*RSDUSD25</x:f>
        <x:v>0</x:v>
      </x:c>
    </x:row>
    <x:row r="16" spans="1:131">
      <x:c r="A16" s="12" t="s">
        <x:v>54</x:v>
      </x:c>
      <x:c r="B16" s="12" t="s">
        <x:v>18</x:v>
      </x:c>
      <x:c r="C16" s="12" t="s">
        <x:v>57</x:v>
      </x:c>
      <x:c r="D16" s="4" t="s">
        <x:v>20</x:v>
      </x:c>
      <x:c r="E16" s="4" t="s">
        <x:v>20</x:v>
      </x:c>
      <x:c r="F16" s="4"/>
      <x:c r="G16" s="4"/>
      <x:c r="H16" s="3">
        <x:f t="shared" si="2"/>
        <x:v>0</x:v>
      </x:c>
      <x:c r="I16" s="3">
        <x:f>'RV(US)'!I16*RSDUSD24</x:f>
        <x:v>0</x:v>
      </x:c>
      <x:c r="J16" s="3">
        <x:f>'RV(US)'!J16*RSDUSD24</x:f>
        <x:v>0</x:v>
      </x:c>
      <x:c r="K16" s="3">
        <x:f>'RV(US)'!K16*RSDUSD24</x:f>
        <x:v>0</x:v>
      </x:c>
      <x:c r="L16" s="3">
        <x:f>'RV(US)'!L16*RSDUSD24</x:f>
        <x:v>0</x:v>
      </x:c>
      <x:c r="M16" s="3">
        <x:f>'RV(US)'!M16*RSDUSD24</x:f>
        <x:v>0</x:v>
      </x:c>
      <x:c r="N16" s="3">
        <x:f>'RV(US)'!N16*RSDUSD24</x:f>
        <x:v>0</x:v>
      </x:c>
      <x:c r="O16" s="3">
        <x:f>'RV(US)'!O16*RSDUSD24</x:f>
        <x:v>0</x:v>
      </x:c>
      <x:c r="P16" s="3">
        <x:f>'RV(US)'!P16*RSDUSD24</x:f>
        <x:v>0</x:v>
      </x:c>
      <x:c r="Q16" s="3">
        <x:f>'RV(US)'!Q16*RSDUSD24</x:f>
        <x:v>0</x:v>
      </x:c>
      <x:c r="R16" s="3">
        <x:f>'RV(US)'!R16*RSDUSD24</x:f>
        <x:v>0</x:v>
      </x:c>
      <x:c r="S16" s="3">
        <x:f>'RV(US)'!S16*RSDUSD24</x:f>
        <x:v>0</x:v>
      </x:c>
      <x:c r="T16" s="3">
        <x:f>'RV(US)'!T16*RSDUSD24</x:f>
        <x:v>0</x:v>
      </x:c>
      <x:c r="V16" s="3">
        <x:f t="shared" si="1"/>
        <x:v>0</x:v>
      </x:c>
      <x:c r="W16" s="3">
        <x:f>'RV(US)'!W16*RSDUSD25</x:f>
        <x:v>0</x:v>
      </x:c>
      <x:c r="X16" s="3">
        <x:f>'RV(US)'!X16*RSDUSD25</x:f>
        <x:v>0</x:v>
      </x:c>
      <x:c r="Y16" s="3">
        <x:f>'RV(US)'!Y16*RSDUSD25</x:f>
        <x:v>0</x:v>
      </x:c>
      <x:c r="Z16" s="3">
        <x:f>'RV(US)'!Z16*RSDUSD25</x:f>
        <x:v>0</x:v>
      </x:c>
      <x:c r="AA16" s="3">
        <x:f>'RV(US)'!AA16*RSDUSD25</x:f>
        <x:v>0</x:v>
      </x:c>
      <x:c r="AB16" s="3">
        <x:f>'RV(US)'!AB16*RSDUSD25</x:f>
        <x:v>0</x:v>
      </x:c>
      <x:c r="AC16" s="3">
        <x:f>'RV(US)'!AC16*RSDUSD25</x:f>
        <x:v>0</x:v>
      </x:c>
      <x:c r="AD16" s="3">
        <x:f>'RV(US)'!AD16*RSDUSD25</x:f>
        <x:v>0</x:v>
      </x:c>
      <x:c r="AE16" s="3">
        <x:f>'RV(US)'!AE16*RSDUSD25</x:f>
        <x:v>0</x:v>
      </x:c>
      <x:c r="AF16" s="3">
        <x:f>'RV(US)'!AF16*RSDUSD25</x:f>
        <x:v>0</x:v>
      </x:c>
      <x:c r="AG16" s="3">
        <x:f>'RV(US)'!AG16*RSDUSD25</x:f>
        <x:v>0</x:v>
      </x:c>
      <x:c r="AH16" s="3">
        <x:f>'RV(US)'!AH16*RSDUSD25</x:f>
        <x:v>0</x:v>
      </x:c>
    </x:row>
    <x:row r="17" spans="1:131">
      <x:c r="A17" s="12" t="s">
        <x:v>54</x:v>
      </x:c>
      <x:c r="B17" s="12" t="s">
        <x:v>18</x:v>
      </x:c>
      <x:c r="C17" s="12" t="s">
        <x:v>57</x:v>
      </x:c>
      <x:c r="D17" s="4" t="s">
        <x:v>21</x:v>
      </x:c>
      <x:c r="E17" s="4" t="s">
        <x:v>21</x:v>
      </x:c>
      <x:c r="F17" s="4"/>
      <x:c r="G17" s="4"/>
      <x:c r="H17" s="3">
        <x:f t="shared" si="2"/>
        <x:v>0</x:v>
      </x:c>
      <x:c r="I17" s="3">
        <x:f>'RV(US)'!I17*RSDUSD24</x:f>
        <x:v>0</x:v>
      </x:c>
      <x:c r="J17" s="3">
        <x:f>'RV(US)'!J17*RSDUSD24</x:f>
        <x:v>0</x:v>
      </x:c>
      <x:c r="K17" s="3">
        <x:f>'RV(US)'!K17*RSDUSD24</x:f>
        <x:v>0</x:v>
      </x:c>
      <x:c r="L17" s="3">
        <x:f>'RV(US)'!L17*RSDUSD24</x:f>
        <x:v>0</x:v>
      </x:c>
      <x:c r="M17" s="3">
        <x:f>'RV(US)'!M17*RSDUSD24</x:f>
        <x:v>0</x:v>
      </x:c>
      <x:c r="N17" s="3">
        <x:f>'RV(US)'!N17*RSDUSD24</x:f>
        <x:v>0</x:v>
      </x:c>
      <x:c r="O17" s="3">
        <x:f>'RV(US)'!O17*RSDUSD24</x:f>
        <x:v>0</x:v>
      </x:c>
      <x:c r="P17" s="3">
        <x:f>'RV(US)'!P17*RSDUSD24</x:f>
        <x:v>0</x:v>
      </x:c>
      <x:c r="Q17" s="3">
        <x:f>'RV(US)'!Q17*RSDUSD24</x:f>
        <x:v>0</x:v>
      </x:c>
      <x:c r="R17" s="3">
        <x:f>'RV(US)'!R17*RSDUSD24</x:f>
        <x:v>0</x:v>
      </x:c>
      <x:c r="S17" s="3">
        <x:f>'RV(US)'!S17*RSDUSD24</x:f>
        <x:v>0</x:v>
      </x:c>
      <x:c r="T17" s="3">
        <x:f>'RV(US)'!T17*RSDUSD24</x:f>
        <x:v>0</x:v>
      </x:c>
      <x:c r="V17" s="3">
        <x:f t="shared" si="1"/>
        <x:v>0</x:v>
      </x:c>
      <x:c r="W17" s="3">
        <x:f>'RV(US)'!W17*RSDUSD25</x:f>
        <x:v>0</x:v>
      </x:c>
      <x:c r="X17" s="3">
        <x:f>'RV(US)'!X17*RSDUSD25</x:f>
        <x:v>0</x:v>
      </x:c>
      <x:c r="Y17" s="3">
        <x:f>'RV(US)'!Y17*RSDUSD25</x:f>
        <x:v>0</x:v>
      </x:c>
      <x:c r="Z17" s="3">
        <x:f>'RV(US)'!Z17*RSDUSD25</x:f>
        <x:v>0</x:v>
      </x:c>
      <x:c r="AA17" s="3">
        <x:f>'RV(US)'!AA17*RSDUSD25</x:f>
        <x:v>0</x:v>
      </x:c>
      <x:c r="AB17" s="3">
        <x:f>'RV(US)'!AB17*RSDUSD25</x:f>
        <x:v>0</x:v>
      </x:c>
      <x:c r="AC17" s="3">
        <x:f>'RV(US)'!AC17*RSDUSD25</x:f>
        <x:v>0</x:v>
      </x:c>
      <x:c r="AD17" s="3">
        <x:f>'RV(US)'!AD17*RSDUSD25</x:f>
        <x:v>0</x:v>
      </x:c>
      <x:c r="AE17" s="3">
        <x:f>'RV(US)'!AE17*RSDUSD25</x:f>
        <x:v>0</x:v>
      </x:c>
      <x:c r="AF17" s="3">
        <x:f>'RV(US)'!AF17*RSDUSD25</x:f>
        <x:v>0</x:v>
      </x:c>
      <x:c r="AG17" s="3">
        <x:f>'RV(US)'!AG17*RSDUSD25</x:f>
        <x:v>0</x:v>
      </x:c>
      <x:c r="AH17" s="3">
        <x:f>'RV(US)'!AH17*RSDUSD25</x:f>
        <x:v>0</x:v>
      </x:c>
    </x:row>
    <x:row r="18" spans="1:131">
      <x:c r="A18" s="12" t="s">
        <x:v>54</x:v>
      </x:c>
      <x:c r="B18" s="12" t="s">
        <x:v>18</x:v>
      </x:c>
      <x:c r="C18" s="12" t="s">
        <x:v>57</x:v>
      </x:c>
      <x:c r="D18" s="4" t="s">
        <x:v>22</x:v>
      </x:c>
      <x:c r="E18" s="4"/>
      <x:c r="F18" s="4"/>
      <x:c r="G18" s="4"/>
      <x:c r="H18" s="3">
        <x:f t="shared" si="2"/>
        <x:v>0</x:v>
      </x:c>
      <x:c r="I18" s="3">
        <x:f>'RV(US)'!I18*RSDUSD24</x:f>
        <x:v>0</x:v>
      </x:c>
      <x:c r="J18" s="3">
        <x:f>'RV(US)'!J18*RSDUSD24</x:f>
        <x:v>0</x:v>
      </x:c>
      <x:c r="K18" s="3">
        <x:f>'RV(US)'!K18*RSDUSD24</x:f>
        <x:v>0</x:v>
      </x:c>
      <x:c r="L18" s="3">
        <x:f>'RV(US)'!L18*RSDUSD24</x:f>
        <x:v>0</x:v>
      </x:c>
      <x:c r="M18" s="3">
        <x:f>'RV(US)'!M18*RSDUSD24</x:f>
        <x:v>0</x:v>
      </x:c>
      <x:c r="N18" s="3">
        <x:f>'RV(US)'!N18*RSDUSD24</x:f>
        <x:v>0</x:v>
      </x:c>
      <x:c r="O18" s="3">
        <x:f>'RV(US)'!O18*RSDUSD24</x:f>
        <x:v>0</x:v>
      </x:c>
      <x:c r="P18" s="3">
        <x:f>'RV(US)'!P18*RSDUSD24</x:f>
        <x:v>0</x:v>
      </x:c>
      <x:c r="Q18" s="3">
        <x:f>'RV(US)'!Q18*RSDUSD24</x:f>
        <x:v>0</x:v>
      </x:c>
      <x:c r="R18" s="3">
        <x:f>'RV(US)'!R18*RSDUSD24</x:f>
        <x:v>0</x:v>
      </x:c>
      <x:c r="S18" s="3">
        <x:f>'RV(US)'!S18*RSDUSD24</x:f>
        <x:v>0</x:v>
      </x:c>
      <x:c r="T18" s="3">
        <x:f>'RV(US)'!T18*RSDUSD24</x:f>
        <x:v>0</x:v>
      </x:c>
      <x:c r="V18" s="3">
        <x:f t="shared" si="1"/>
        <x:v>0</x:v>
      </x:c>
      <x:c r="W18" s="3">
        <x:f>'RV(US)'!W18*RSDUSD25</x:f>
        <x:v>0</x:v>
      </x:c>
      <x:c r="X18" s="3">
        <x:f>'RV(US)'!X18*RSDUSD25</x:f>
        <x:v>0</x:v>
      </x:c>
      <x:c r="Y18" s="3">
        <x:f>'RV(US)'!Y18*RSDUSD25</x:f>
        <x:v>0</x:v>
      </x:c>
      <x:c r="Z18" s="3">
        <x:f>'RV(US)'!Z18*RSDUSD25</x:f>
        <x:v>0</x:v>
      </x:c>
      <x:c r="AA18" s="3">
        <x:f>'RV(US)'!AA18*RSDUSD25</x:f>
        <x:v>0</x:v>
      </x:c>
      <x:c r="AB18" s="3">
        <x:f>'RV(US)'!AB18*RSDUSD25</x:f>
        <x:v>0</x:v>
      </x:c>
      <x:c r="AC18" s="3">
        <x:f>'RV(US)'!AC18*RSDUSD25</x:f>
        <x:v>0</x:v>
      </x:c>
      <x:c r="AD18" s="3">
        <x:f>'RV(US)'!AD18*RSDUSD25</x:f>
        <x:v>0</x:v>
      </x:c>
      <x:c r="AE18" s="3">
        <x:f>'RV(US)'!AE18*RSDUSD25</x:f>
        <x:v>0</x:v>
      </x:c>
      <x:c r="AF18" s="3">
        <x:f>'RV(US)'!AF18*RSDUSD25</x:f>
        <x:v>0</x:v>
      </x:c>
      <x:c r="AG18" s="3">
        <x:f>'RV(US)'!AG18*RSDUSD25</x:f>
        <x:v>0</x:v>
      </x:c>
      <x:c r="AH18" s="3">
        <x:f>'RV(US)'!AH18*RSDUSD25</x:f>
        <x:v>0</x:v>
      </x:c>
    </x:row>
    <x:row r="19" spans="1:131">
      <x:c r="A19" s="12" t="s">
        <x:v>54</x:v>
      </x:c>
      <x:c r="B19" s="12" t="s">
        <x:v>18</x:v>
      </x:c>
      <x:c r="C19" s="12" t="s">
        <x:v>57</x:v>
      </x:c>
      <x:c r="D19" s="4" t="s">
        <x:v>23</x:v>
      </x:c>
      <x:c r="E19" s="4" t="s">
        <x:v>23</x:v>
      </x:c>
      <x:c r="F19" s="4"/>
      <x:c r="G19" s="4"/>
      <x:c r="H19" s="3">
        <x:f t="shared" si="2"/>
        <x:v>0</x:v>
      </x:c>
      <x:c r="I19" s="3">
        <x:f>'RV(US)'!I19*RSDUSD24</x:f>
        <x:v>0</x:v>
      </x:c>
      <x:c r="J19" s="3">
        <x:f>'RV(US)'!J19*RSDUSD24</x:f>
        <x:v>0</x:v>
      </x:c>
      <x:c r="K19" s="3">
        <x:f>'RV(US)'!K19*RSDUSD24</x:f>
        <x:v>0</x:v>
      </x:c>
      <x:c r="L19" s="3">
        <x:f>'RV(US)'!L19*RSDUSD24</x:f>
        <x:v>0</x:v>
      </x:c>
      <x:c r="M19" s="3">
        <x:f>'RV(US)'!M19*RSDUSD24</x:f>
        <x:v>0</x:v>
      </x:c>
      <x:c r="N19" s="3">
        <x:f>'RV(US)'!N19*RSDUSD24</x:f>
        <x:v>0</x:v>
      </x:c>
      <x:c r="O19" s="3">
        <x:f>'RV(US)'!O19*RSDUSD24</x:f>
        <x:v>0</x:v>
      </x:c>
      <x:c r="P19" s="3">
        <x:f>'RV(US)'!P19*RSDUSD24</x:f>
        <x:v>0</x:v>
      </x:c>
      <x:c r="Q19" s="3">
        <x:f>'RV(US)'!Q19*RSDUSD24</x:f>
        <x:v>0</x:v>
      </x:c>
      <x:c r="R19" s="3">
        <x:f>'RV(US)'!R19*RSDUSD24</x:f>
        <x:v>0</x:v>
      </x:c>
      <x:c r="S19" s="3">
        <x:f>'RV(US)'!S19*RSDUSD24</x:f>
        <x:v>0</x:v>
      </x:c>
      <x:c r="T19" s="3">
        <x:f>'RV(US)'!T19*RSDUSD24</x:f>
        <x:v>0</x:v>
      </x:c>
      <x:c r="V19" s="3">
        <x:f t="shared" si="1"/>
        <x:v>0</x:v>
      </x:c>
      <x:c r="W19" s="3">
        <x:f>'RV(US)'!W19*RSDUSD25</x:f>
        <x:v>0</x:v>
      </x:c>
      <x:c r="X19" s="3">
        <x:f>'RV(US)'!X19*RSDUSD25</x:f>
        <x:v>0</x:v>
      </x:c>
      <x:c r="Y19" s="3">
        <x:f>'RV(US)'!Y19*RSDUSD25</x:f>
        <x:v>0</x:v>
      </x:c>
      <x:c r="Z19" s="3">
        <x:f>'RV(US)'!Z19*RSDUSD25</x:f>
        <x:v>0</x:v>
      </x:c>
      <x:c r="AA19" s="3">
        <x:f>'RV(US)'!AA19*RSDUSD25</x:f>
        <x:v>0</x:v>
      </x:c>
      <x:c r="AB19" s="3">
        <x:f>'RV(US)'!AB19*RSDUSD25</x:f>
        <x:v>0</x:v>
      </x:c>
      <x:c r="AC19" s="3">
        <x:f>'RV(US)'!AC19*RSDUSD25</x:f>
        <x:v>0</x:v>
      </x:c>
      <x:c r="AD19" s="3">
        <x:f>'RV(US)'!AD19*RSDUSD25</x:f>
        <x:v>0</x:v>
      </x:c>
      <x:c r="AE19" s="3">
        <x:f>'RV(US)'!AE19*RSDUSD25</x:f>
        <x:v>0</x:v>
      </x:c>
      <x:c r="AF19" s="3">
        <x:f>'RV(US)'!AF19*RSDUSD25</x:f>
        <x:v>0</x:v>
      </x:c>
      <x:c r="AG19" s="3">
        <x:f>'RV(US)'!AG19*RSDUSD25</x:f>
        <x:v>0</x:v>
      </x:c>
      <x:c r="AH19" s="3">
        <x:f>'RV(US)'!AH19*RSDUSD25</x:f>
        <x:v>0</x:v>
      </x:c>
    </x:row>
    <x:row r="20" spans="1:131">
      <x:c r="A20" s="12" t="s">
        <x:v>54</x:v>
      </x:c>
      <x:c r="B20" s="12" t="s">
        <x:v>18</x:v>
      </x:c>
      <x:c r="C20" s="12" t="s">
        <x:v>57</x:v>
      </x:c>
      <x:c r="D20" s="4" t="s">
        <x:v>24</x:v>
      </x:c>
      <x:c r="E20" s="4"/>
      <x:c r="F20" s="4"/>
      <x:c r="G20" s="4"/>
      <x:c r="H20" s="3">
        <x:f t="shared" si="2"/>
        <x:v>0</x:v>
      </x:c>
      <x:c r="I20" s="3">
        <x:f>'RV(US)'!I20*RSDUSD24</x:f>
        <x:v>0</x:v>
      </x:c>
      <x:c r="J20" s="3">
        <x:f>'RV(US)'!J20*RSDUSD24</x:f>
        <x:v>0</x:v>
      </x:c>
      <x:c r="K20" s="3">
        <x:f>'RV(US)'!K20*RSDUSD24</x:f>
        <x:v>0</x:v>
      </x:c>
      <x:c r="L20" s="3">
        <x:f>'RV(US)'!L20*RSDUSD24</x:f>
        <x:v>0</x:v>
      </x:c>
      <x:c r="M20" s="3">
        <x:f>'RV(US)'!M20*RSDUSD24</x:f>
        <x:v>0</x:v>
      </x:c>
      <x:c r="N20" s="3">
        <x:f>'RV(US)'!N20*RSDUSD24</x:f>
        <x:v>0</x:v>
      </x:c>
      <x:c r="O20" s="3">
        <x:f>'RV(US)'!O20*RSDUSD24</x:f>
        <x:v>0</x:v>
      </x:c>
      <x:c r="P20" s="3">
        <x:f>'RV(US)'!P20*RSDUSD24</x:f>
        <x:v>0</x:v>
      </x:c>
      <x:c r="Q20" s="3">
        <x:f>'RV(US)'!Q20*RSDUSD24</x:f>
        <x:v>0</x:v>
      </x:c>
      <x:c r="R20" s="3">
        <x:f>'RV(US)'!R20*RSDUSD24</x:f>
        <x:v>0</x:v>
      </x:c>
      <x:c r="S20" s="3">
        <x:f>'RV(US)'!S20*RSDUSD24</x:f>
        <x:v>0</x:v>
      </x:c>
      <x:c r="T20" s="3">
        <x:f>'RV(US)'!T20*RSDUSD24</x:f>
        <x:v>0</x:v>
      </x:c>
      <x:c r="V20" s="3">
        <x:f t="shared" si="1"/>
        <x:v>0</x:v>
      </x:c>
      <x:c r="W20" s="3">
        <x:f>'RV(US)'!W20*RSDUSD25</x:f>
        <x:v>0</x:v>
      </x:c>
      <x:c r="X20" s="3">
        <x:f>'RV(US)'!X20*RSDUSD25</x:f>
        <x:v>0</x:v>
      </x:c>
      <x:c r="Y20" s="3">
        <x:f>'RV(US)'!Y20*RSDUSD25</x:f>
        <x:v>0</x:v>
      </x:c>
      <x:c r="Z20" s="3">
        <x:f>'RV(US)'!Z20*RSDUSD25</x:f>
        <x:v>0</x:v>
      </x:c>
      <x:c r="AA20" s="3">
        <x:f>'RV(US)'!AA20*RSDUSD25</x:f>
        <x:v>0</x:v>
      </x:c>
      <x:c r="AB20" s="3">
        <x:f>'RV(US)'!AB20*RSDUSD25</x:f>
        <x:v>0</x:v>
      </x:c>
      <x:c r="AC20" s="3">
        <x:f>'RV(US)'!AC20*RSDUSD25</x:f>
        <x:v>0</x:v>
      </x:c>
      <x:c r="AD20" s="3">
        <x:f>'RV(US)'!AD20*RSDUSD25</x:f>
        <x:v>0</x:v>
      </x:c>
      <x:c r="AE20" s="3">
        <x:f>'RV(US)'!AE20*RSDUSD25</x:f>
        <x:v>0</x:v>
      </x:c>
      <x:c r="AF20" s="3">
        <x:f>'RV(US)'!AF20*RSDUSD25</x:f>
        <x:v>0</x:v>
      </x:c>
      <x:c r="AG20" s="3">
        <x:f>'RV(US)'!AG20*RSDUSD25</x:f>
        <x:v>0</x:v>
      </x:c>
      <x:c r="AH20" s="3">
        <x:f>'RV(US)'!AH20*RSDUSD25</x:f>
        <x:v>0</x:v>
      </x:c>
    </x:row>
    <x:row r="21" spans="1:131">
      <x:c r="A21" s="12" t="s">
        <x:v>54</x:v>
      </x:c>
      <x:c r="B21" s="12" t="s">
        <x:v>18</x:v>
      </x:c>
      <x:c r="C21" s="12" t="s">
        <x:v>57</x:v>
      </x:c>
      <x:c r="D21" s="4" t="s">
        <x:v>25</x:v>
      </x:c>
      <x:c r="E21" s="4" t="s">
        <x:v>25</x:v>
      </x:c>
      <x:c r="F21" s="4"/>
      <x:c r="G21" s="4"/>
      <x:c r="H21" s="3">
        <x:f t="shared" si="2"/>
        <x:v>0</x:v>
      </x:c>
      <x:c r="I21" s="3">
        <x:f>'RV(US)'!I21*RSDUSD24</x:f>
        <x:v>0</x:v>
      </x:c>
      <x:c r="J21" s="3">
        <x:f>'RV(US)'!J21*RSDUSD24</x:f>
        <x:v>0</x:v>
      </x:c>
      <x:c r="K21" s="3">
        <x:f>'RV(US)'!K21*RSDUSD24</x:f>
        <x:v>0</x:v>
      </x:c>
      <x:c r="L21" s="3">
        <x:f>'RV(US)'!L21*RSDUSD24</x:f>
        <x:v>0</x:v>
      </x:c>
      <x:c r="M21" s="3">
        <x:f>'RV(US)'!M21*RSDUSD24</x:f>
        <x:v>0</x:v>
      </x:c>
      <x:c r="N21" s="3">
        <x:f>'RV(US)'!N21*RSDUSD24</x:f>
        <x:v>0</x:v>
      </x:c>
      <x:c r="O21" s="3">
        <x:f>'RV(US)'!O21*RSDUSD24</x:f>
        <x:v>0</x:v>
      </x:c>
      <x:c r="P21" s="3">
        <x:f>'RV(US)'!P21*RSDUSD24</x:f>
        <x:v>0</x:v>
      </x:c>
      <x:c r="Q21" s="3">
        <x:f>'RV(US)'!Q21*RSDUSD24</x:f>
        <x:v>0</x:v>
      </x:c>
      <x:c r="R21" s="3">
        <x:f>'RV(US)'!R21*RSDUSD24</x:f>
        <x:v>0</x:v>
      </x:c>
      <x:c r="S21" s="3">
        <x:f>'RV(US)'!S21*RSDUSD24</x:f>
        <x:v>0</x:v>
      </x:c>
      <x:c r="T21" s="3">
        <x:f>'RV(US)'!T21*RSDUSD24</x:f>
        <x:v>0</x:v>
      </x:c>
      <x:c r="V21" s="3">
        <x:f t="shared" si="1"/>
        <x:v>0</x:v>
      </x:c>
      <x:c r="W21" s="3">
        <x:f>'RV(US)'!W21*RSDUSD25</x:f>
        <x:v>0</x:v>
      </x:c>
      <x:c r="X21" s="3">
        <x:f>'RV(US)'!X21*RSDUSD25</x:f>
        <x:v>0</x:v>
      </x:c>
      <x:c r="Y21" s="3">
        <x:f>'RV(US)'!Y21*RSDUSD25</x:f>
        <x:v>0</x:v>
      </x:c>
      <x:c r="Z21" s="3">
        <x:f>'RV(US)'!Z21*RSDUSD25</x:f>
        <x:v>0</x:v>
      </x:c>
      <x:c r="AA21" s="3">
        <x:f>'RV(US)'!AA21*RSDUSD25</x:f>
        <x:v>0</x:v>
      </x:c>
      <x:c r="AB21" s="3">
        <x:f>'RV(US)'!AB21*RSDUSD25</x:f>
        <x:v>0</x:v>
      </x:c>
      <x:c r="AC21" s="3">
        <x:f>'RV(US)'!AC21*RSDUSD25</x:f>
        <x:v>0</x:v>
      </x:c>
      <x:c r="AD21" s="3">
        <x:f>'RV(US)'!AD21*RSDUSD25</x:f>
        <x:v>0</x:v>
      </x:c>
      <x:c r="AE21" s="3">
        <x:f>'RV(US)'!AE21*RSDUSD25</x:f>
        <x:v>0</x:v>
      </x:c>
      <x:c r="AF21" s="3">
        <x:f>'RV(US)'!AF21*RSDUSD25</x:f>
        <x:v>0</x:v>
      </x:c>
      <x:c r="AG21" s="3">
        <x:f>'RV(US)'!AG21*RSDUSD25</x:f>
        <x:v>0</x:v>
      </x:c>
      <x:c r="AH21" s="3">
        <x:f>'RV(US)'!AH21*RSDUSD25</x:f>
        <x:v>0</x:v>
      </x:c>
    </x:row>
    <x:row r="22" spans="1:131" s="209" customFormat="1">
      <x:c r="A22" s="206"/>
      <x:c r="B22" s="206" t="s">
        <x:v>1798</x:v>
      </x:c>
      <x:c r="C22" s="206" t="s">
        <x:v>1714</x:v>
      </x:c>
      <x:c r="D22" s="207" t="s">
        <x:v>1798</x:v>
      </x:c>
      <x:c r="E22" s="207"/>
      <x:c r="F22" s="207"/>
      <x:c r="G22" s="207"/>
      <x:c r="H22" s="208">
        <x:f t="shared" si="2"/>
        <x:v>0</x:v>
      </x:c>
      <x:c r="I22" s="208">
        <x:f>'RV(US)'!I12*RSDUSD24</x:f>
        <x:v>0</x:v>
      </x:c>
      <x:c r="J22" s="208">
        <x:f>'RV(US)'!J12*RSDUSD24</x:f>
        <x:v>0</x:v>
      </x:c>
      <x:c r="K22" s="208">
        <x:f>'RV(US)'!K12*RSDUSD24</x:f>
        <x:v>0</x:v>
      </x:c>
      <x:c r="L22" s="208">
        <x:f>'RV(US)'!L12*RSDUSD24</x:f>
        <x:v>0</x:v>
      </x:c>
      <x:c r="M22" s="208">
        <x:f>'RV(US)'!M12*RSDUSD24</x:f>
        <x:v>0</x:v>
      </x:c>
      <x:c r="N22" s="208">
        <x:f>'RV(US)'!N12*RSDUSD24</x:f>
        <x:v>0</x:v>
      </x:c>
      <x:c r="O22" s="208">
        <x:f>'RV(US)'!O12*RSDUSD24</x:f>
        <x:v>0</x:v>
      </x:c>
      <x:c r="P22" s="208">
        <x:f>'RV(US)'!P12*RSDUSD24</x:f>
        <x:v>0</x:v>
      </x:c>
      <x:c r="Q22" s="208">
        <x:f>'RV(US)'!Q12*RSDUSD24</x:f>
        <x:v>0</x:v>
      </x:c>
      <x:c r="R22" s="208">
        <x:f>'RV(US)'!R12*RSDUSD24</x:f>
        <x:v>0</x:v>
      </x:c>
      <x:c r="S22" s="208">
        <x:f>'RV(US)'!S12*RSDUSD24</x:f>
        <x:v>0</x:v>
      </x:c>
      <x:c r="T22" s="208">
        <x:f>'RV(US)'!T12*RSDUSD24</x:f>
        <x:v>0</x:v>
      </x:c>
      <x:c r="U22" s="1"/>
      <x:c r="V22" s="208">
        <x:f t="shared" si="1"/>
        <x:v>750354341.18710029</x:v>
      </x:c>
      <x:c r="W22" s="208">
        <x:f>'RV(US)'!W22*RSDUSD25</x:f>
        <x:v>0</x:v>
      </x:c>
      <x:c r="X22" s="208">
        <x:f>'RV(US)'!X22*RSDUSD25</x:f>
        <x:v>0</x:v>
      </x:c>
      <x:c r="Y22" s="208">
        <x:f>'RV(US)'!Y22*RSDUSD25</x:f>
        <x:v>0</x:v>
      </x:c>
      <x:c r="Z22" s="208">
        <x:f>'RV(US)'!Z22*RSDUSD25</x:f>
        <x:v>0</x:v>
      </x:c>
      <x:c r="AA22" s="208">
        <x:f>'RV(US)'!AA22*RSDUSD25</x:f>
        <x:v>0</x:v>
      </x:c>
      <x:c r="AB22" s="208">
        <x:f>'RV(US)'!AB22*RSDUSD25</x:f>
        <x:v>0</x:v>
      </x:c>
      <x:c r="AC22" s="208">
        <x:f>'RV(US)'!AC22*RSDUSD25</x:f>
        <x:v>0</x:v>
      </x:c>
      <x:c r="AD22" s="208">
        <x:f>'RV(US)'!AD22*RSDUSD25</x:f>
        <x:v>0</x:v>
      </x:c>
      <x:c r="AE22" s="208">
        <x:f>'RV(US)'!AE22*RSDUSD25</x:f>
        <x:v>130496407.16297394</x:v>
      </x:c>
      <x:c r="AF22" s="208">
        <x:f>'RV(US)'!AF22*RSDUSD25</x:f>
        <x:v>163120508.95371741</x:v>
      </x:c>
      <x:c r="AG22" s="208">
        <x:f>'RV(US)'!AG22*RSDUSD25</x:f>
        <x:v>212056661.63983271</x:v>
      </x:c>
      <x:c r="AH22" s="208">
        <x:f>'RV(US)'!AH22*RSDUSD25</x:f>
        <x:v>244680763.43057618</x:v>
      </x:c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  <x:c r="BA22" s="1"/>
      <x:c r="BB22" s="1"/>
      <x:c r="BC22" s="1"/>
      <x:c r="BD22" s="1"/>
      <x:c r="BE22" s="1"/>
      <x:c r="BF22" s="1"/>
      <x:c r="BG22" s="1"/>
      <x:c r="BH22" s="1"/>
      <x:c r="BI22" s="1"/>
      <x:c r="BJ22" s="1"/>
      <x:c r="BK22" s="1"/>
      <x:c r="BL22" s="1"/>
      <x:c r="BM22" s="1"/>
      <x:c r="BN22" s="1"/>
      <x:c r="BO22" s="1"/>
      <x:c r="BP22" s="1"/>
      <x:c r="BQ22" s="1"/>
      <x:c r="BR22" s="1"/>
      <x:c r="BS22" s="1"/>
      <x:c r="BT22" s="1"/>
      <x:c r="BU22" s="1"/>
      <x:c r="BV22" s="1"/>
      <x:c r="BW22" s="1"/>
      <x:c r="BX22" s="1"/>
      <x:c r="BY22" s="1"/>
      <x:c r="BZ22" s="1"/>
      <x:c r="CA22" s="1"/>
      <x:c r="CB22" s="1"/>
      <x:c r="CC22" s="1"/>
      <x:c r="CD22" s="1"/>
      <x:c r="CE22" s="1"/>
      <x:c r="CF22" s="1"/>
      <x:c r="CG22" s="1"/>
      <x:c r="CH22" s="1"/>
      <x:c r="CI22" s="1"/>
      <x:c r="CJ22" s="1"/>
      <x:c r="CK22" s="1"/>
      <x:c r="CL22" s="1"/>
      <x:c r="CM22" s="1"/>
      <x:c r="CN22" s="1"/>
      <x:c r="CO22" s="1"/>
      <x:c r="CP22" s="1"/>
      <x:c r="CQ22" s="1"/>
      <x:c r="CR22" s="1"/>
      <x:c r="CS22" s="1"/>
      <x:c r="CT22" s="1"/>
      <x:c r="CU22" s="1"/>
      <x:c r="CV22" s="1"/>
      <x:c r="CW22" s="1"/>
      <x:c r="CX22" s="1"/>
      <x:c r="CY22" s="1"/>
      <x:c r="CZ22" s="1"/>
      <x:c r="DA22" s="1"/>
      <x:c r="DB22" s="1"/>
      <x:c r="DC22" s="1"/>
      <x:c r="DD22" s="1"/>
      <x:c r="DE22" s="1"/>
      <x:c r="DF22" s="1"/>
      <x:c r="DG22" s="1"/>
      <x:c r="DH22" s="1"/>
      <x:c r="DI22" s="1"/>
      <x:c r="DJ22" s="1"/>
      <x:c r="DK22" s="1"/>
      <x:c r="DL22" s="1"/>
      <x:c r="DM22" s="1"/>
      <x:c r="DN22" s="1"/>
      <x:c r="DO22" s="1"/>
      <x:c r="DP22" s="1"/>
      <x:c r="DQ22" s="1"/>
      <x:c r="DR22" s="1"/>
      <x:c r="DS22" s="1"/>
      <x:c r="DT22" s="1"/>
      <x:c r="DU22" s="1"/>
      <x:c r="DV22" s="1"/>
      <x:c r="DW22" s="1"/>
      <x:c r="DX22" s="1"/>
      <x:c r="DY22" s="1"/>
      <x:c r="DZ22" s="1"/>
      <x:c r="EA22" s="1"/>
    </x:row>
    <x:row r="23" spans="1:131">
      <x:c r="A23" s="12" t="s">
        <x:v>54</x:v>
      </x:c>
      <x:c r="B23" s="12" t="s">
        <x:v>1798</x:v>
      </x:c>
      <x:c r="C23" s="12" t="s">
        <x:v>1714</x:v>
      </x:c>
      <x:c r="D23" s="4" t="s">
        <x:v>1729</x:v>
      </x:c>
      <x:c r="E23" s="4" t="s">
        <x:v>1729</x:v>
      </x:c>
      <x:c r="F23" s="4"/>
      <x:c r="G23" s="4"/>
      <x:c r="H23" s="3">
        <x:f t="shared" si="2"/>
        <x:v>553447.20000000007</x:v>
      </x:c>
      <x:c r="I23" s="3">
        <x:f>'RV(US)'!I23*RSDUSD24</x:f>
        <x:v>0</x:v>
      </x:c>
      <x:c r="J23" s="3">
        <x:f>'RV(US)'!J23*RSDUSD24</x:f>
        <x:v>0</x:v>
      </x:c>
      <x:c r="K23" s="3">
        <x:f>'RV(US)'!K23*RSDUSD24</x:f>
        <x:v>0</x:v>
      </x:c>
      <x:c r="L23" s="3">
        <x:f>'RV(US)'!L23*RSDUSD24</x:f>
        <x:v>0</x:v>
      </x:c>
      <x:c r="M23" s="3">
        <x:f>'RV(US)'!M23*RSDUSD24</x:f>
        <x:v>0</x:v>
      </x:c>
      <x:c r="N23" s="3">
        <x:f>'RV(US)'!N23*RSDUSD24</x:f>
        <x:v>0</x:v>
      </x:c>
      <x:c r="O23" s="3">
        <x:f>'RV(US)'!O23*RSDUSD24</x:f>
        <x:v>0</x:v>
      </x:c>
      <x:c r="P23" s="3">
        <x:f>'RV(US)'!P23*RSDUSD24</x:f>
        <x:v>360383.04000000004</x:v>
      </x:c>
      <x:c r="Q23" s="3">
        <x:f>'RV(US)'!Q23*RSDUSD24</x:f>
        <x:v>128709.44</x:v>
      </x:c>
      <x:c r="R23" s="3">
        <x:f>'RV(US)'!R23*RSDUSD24</x:f>
        <x:v>64354.720000000001</x:v>
      </x:c>
      <x:c r="S23" s="3">
        <x:f>'RV(US)'!S23*RSDUSD24</x:f>
        <x:v>0</x:v>
      </x:c>
      <x:c r="T23" s="3">
        <x:f>'RV(US)'!T23*RSDUSD24</x:f>
        <x:v>0</x:v>
      </x:c>
      <x:c r="V23" s="3">
        <x:f t="shared" si="1"/>
        <x:v>275812643.00171757</x:v>
      </x:c>
      <x:c r="W23" s="3">
        <x:f>'RV(US)'!W23*RSDUSD25</x:f>
        <x:v>0</x:v>
      </x:c>
      <x:c r="X23" s="3">
        <x:f>'RV(US)'!X23*RSDUSD25</x:f>
        <x:v>0</x:v>
      </x:c>
      <x:c r="Y23" s="3">
        <x:f>'RV(US)'!Y23*RSDUSD25</x:f>
        <x:v>0</x:v>
      </x:c>
      <x:c r="Z23" s="3">
        <x:f>'RV(US)'!Z23*RSDUSD25</x:f>
        <x:v>0</x:v>
      </x:c>
      <x:c r="AA23" s="3">
        <x:f>'RV(US)'!AA23*RSDUSD25</x:f>
        <x:v>0</x:v>
      </x:c>
      <x:c r="AB23" s="3">
        <x:f>'RV(US)'!AB23*RSDUSD25</x:f>
        <x:v>0</x:v>
      </x:c>
      <x:c r="AC23" s="3">
        <x:f>'RV(US)'!AC23*RSDUSD25</x:f>
        <x:v>0</x:v>
      </x:c>
      <x:c r="AD23" s="3">
        <x:f>'RV(US)'!AD23*RSDUSD25</x:f>
        <x:v>0</x:v>
      </x:c>
      <x:c r="AE23" s="3">
        <x:f>'RV(US)'!AE23*RSDUSD25</x:f>
        <x:v>47967416.174211755</x:v>
      </x:c>
      <x:c r="AF23" s="3">
        <x:f>'RV(US)'!AF23*RSDUSD25</x:f>
        <x:v>59959270.217764691</x:v>
      </x:c>
      <x:c r="AG23" s="3">
        <x:f>'RV(US)'!AG23*RSDUSD25</x:f>
        <x:v>77947051.283094108</x:v>
      </x:c>
      <x:c r="AH23" s="3">
        <x:f>'RV(US)'!AH23*RSDUSD25</x:f>
        <x:v>89938905.326647043</x:v>
      </x:c>
    </x:row>
    <x:row r="24" spans="1:131">
      <x:c r="A24" s="12" t="s">
        <x:v>54</x:v>
      </x:c>
      <x:c r="B24" s="12" t="s">
        <x:v>1798</x:v>
      </x:c>
      <x:c r="C24" s="12" t="s">
        <x:v>1714</x:v>
      </x:c>
      <x:c r="D24" s="4" t="s">
        <x:v>1731</x:v>
      </x:c>
      <x:c r="E24" s="4" t="s">
        <x:v>1731</x:v>
      </x:c>
      <x:c r="F24" s="4"/>
      <x:c r="G24" s="4"/>
      <x:c r="H24" s="3">
        <x:f t="shared" si="2"/>
        <x:v>3858729.6599999997</x:v>
      </x:c>
      <x:c r="I24" s="3">
        <x:f>'RV(US)'!I24*RSDUSD24</x:f>
        <x:v>0</x:v>
      </x:c>
      <x:c r="J24" s="3">
        <x:f>'RV(US)'!J24*RSDUSD24</x:f>
        <x:v>0</x:v>
      </x:c>
      <x:c r="K24" s="3">
        <x:f>'RV(US)'!K24*RSDUSD24</x:f>
        <x:v>0</x:v>
      </x:c>
      <x:c r="L24" s="3">
        <x:f>'RV(US)'!L24*RSDUSD24</x:f>
        <x:v>0</x:v>
      </x:c>
      <x:c r="M24" s="3">
        <x:f>'RV(US)'!M24*RSDUSD24</x:f>
        <x:v>0</x:v>
      </x:c>
      <x:c r="N24" s="3">
        <x:f>'RV(US)'!N24*RSDUSD24</x:f>
        <x:v>0</x:v>
      </x:c>
      <x:c r="O24" s="3">
        <x:f>'RV(US)'!O24*RSDUSD24</x:f>
        <x:v>0</x:v>
      </x:c>
      <x:c r="P24" s="3">
        <x:f>'RV(US)'!P24*RSDUSD24</x:f>
        <x:v>2278051.2999999998</x:v>
      </x:c>
      <x:c r="Q24" s="3">
        <x:f>'RV(US)'!Q24*RSDUSD24</x:f>
        <x:v>371924.32</x:v>
      </x:c>
      <x:c r="R24" s="3">
        <x:f>'RV(US)'!R24*RSDUSD24</x:f>
        <x:v>1208754.04</x:v>
      </x:c>
      <x:c r="S24" s="3">
        <x:f>'RV(US)'!S24*RSDUSD24</x:f>
        <x:v>0</x:v>
      </x:c>
      <x:c r="T24" s="3">
        <x:f>'RV(US)'!T24*RSDUSD24</x:f>
        <x:v>0</x:v>
      </x:c>
      <x:c r="V24" s="3">
        <x:f t="shared" si="1"/>
        <x:v>61141901.193492651</x:v>
      </x:c>
      <x:c r="W24" s="3">
        <x:f>'RV(US)'!W24*RSDUSD25</x:f>
        <x:v>0</x:v>
      </x:c>
      <x:c r="X24" s="3">
        <x:f>'RV(US)'!X24*RSDUSD25</x:f>
        <x:v>0</x:v>
      </x:c>
      <x:c r="Y24" s="3">
        <x:f>'RV(US)'!Y24*RSDUSD25</x:f>
        <x:v>0</x:v>
      </x:c>
      <x:c r="Z24" s="3">
        <x:f>'RV(US)'!Z24*RSDUSD25</x:f>
        <x:v>0</x:v>
      </x:c>
      <x:c r="AA24" s="3">
        <x:f>'RV(US)'!AA24*RSDUSD25</x:f>
        <x:v>0</x:v>
      </x:c>
      <x:c r="AB24" s="3">
        <x:f>'RV(US)'!AB24*RSDUSD25</x:f>
        <x:v>0</x:v>
      </x:c>
      <x:c r="AC24" s="3">
        <x:f>'RV(US)'!AC24*RSDUSD25</x:f>
        <x:v>0</x:v>
      </x:c>
      <x:c r="AD24" s="3">
        <x:f>'RV(US)'!AD24*RSDUSD25</x:f>
        <x:v>0</x:v>
      </x:c>
      <x:c r="AE24" s="3">
        <x:f>'RV(US)'!AE24*RSDUSD25</x:f>
        <x:v>10633374.120607417</x:v>
      </x:c>
      <x:c r="AF24" s="3">
        <x:f>'RV(US)'!AF24*RSDUSD25</x:f>
        <x:v>13291717.650759272</x:v>
      </x:c>
      <x:c r="AG24" s="3">
        <x:f>'RV(US)'!AG24*RSDUSD25</x:f>
        <x:v>17279232.945987053</x:v>
      </x:c>
      <x:c r="AH24" s="3">
        <x:f>'RV(US)'!AH24*RSDUSD25</x:f>
        <x:v>19937576.476138908</x:v>
      </x:c>
    </x:row>
    <x:row r="25" spans="1:131">
      <x:c r="A25" s="12" t="s">
        <x:v>54</x:v>
      </x:c>
      <x:c r="B25" s="12" t="s">
        <x:v>1798</x:v>
      </x:c>
      <x:c r="C25" s="12" t="s">
        <x:v>1714</x:v>
      </x:c>
      <x:c r="D25" s="4" t="s">
        <x:v>1715</x:v>
      </x:c>
      <x:c r="E25" s="4" t="s">
        <x:v>1715</x:v>
      </x:c>
      <x:c r="F25" s="4"/>
      <x:c r="G25" s="4"/>
      <x:c r="H25" s="3">
        <x:f t="shared" si="2"/>
        <x:v>253949.5</x:v>
      </x:c>
      <x:c r="I25" s="3">
        <x:f>'RV(US)'!I25*RSDUSD24</x:f>
        <x:v>0</x:v>
      </x:c>
      <x:c r="J25" s="3">
        <x:f>'RV(US)'!J25*RSDUSD24</x:f>
        <x:v>0</x:v>
      </x:c>
      <x:c r="K25" s="3">
        <x:f>'RV(US)'!K25*RSDUSD24</x:f>
        <x:v>0</x:v>
      </x:c>
      <x:c r="L25" s="3">
        <x:f>'RV(US)'!L25*RSDUSD24</x:f>
        <x:v>0</x:v>
      </x:c>
      <x:c r="M25" s="3">
        <x:f>'RV(US)'!M25*RSDUSD24</x:f>
        <x:v>0</x:v>
      </x:c>
      <x:c r="N25" s="3">
        <x:f>'RV(US)'!N25*RSDUSD24</x:f>
        <x:v>0</x:v>
      </x:c>
      <x:c r="O25" s="3">
        <x:f>'RV(US)'!O25*RSDUSD24</x:f>
        <x:v>0</x:v>
      </x:c>
      <x:c r="P25" s="3">
        <x:f>'RV(US)'!P25*RSDUSD24</x:f>
        <x:v>253949.5</x:v>
      </x:c>
      <x:c r="Q25" s="3">
        <x:f>'RV(US)'!Q25*RSDUSD24</x:f>
        <x:v>0</x:v>
      </x:c>
      <x:c r="R25" s="3">
        <x:f>'RV(US)'!R25*RSDUSD24</x:f>
        <x:v>0</x:v>
      </x:c>
      <x:c r="S25" s="3">
        <x:f>'RV(US)'!S25*RSDUSD24</x:f>
        <x:v>0</x:v>
      </x:c>
      <x:c r="T25" s="3">
        <x:f>'RV(US)'!T25*RSDUSD24</x:f>
        <x:v>0</x:v>
      </x:c>
      <x:c r="V25" s="3">
        <x:f t="shared" si="1"/>
        <x:v>45841351.111111112</x:v>
      </x:c>
      <x:c r="W25" s="3">
        <x:f>'RV(US)'!W25*RSDUSD25</x:f>
        <x:v>0</x:v>
      </x:c>
      <x:c r="X25" s="3">
        <x:f>'RV(US)'!X25*RSDUSD25</x:f>
        <x:v>0</x:v>
      </x:c>
      <x:c r="Y25" s="3">
        <x:f>'RV(US)'!Y25*RSDUSD25</x:f>
        <x:v>0</x:v>
      </x:c>
      <x:c r="Z25" s="3">
        <x:f>'RV(US)'!Z25*RSDUSD25</x:f>
        <x:v>0</x:v>
      </x:c>
      <x:c r="AA25" s="3">
        <x:f>'RV(US)'!AA25*RSDUSD25</x:f>
        <x:v>0</x:v>
      </x:c>
      <x:c r="AB25" s="3">
        <x:f>'RV(US)'!AB25*RSDUSD25</x:f>
        <x:v>0</x:v>
      </x:c>
      <x:c r="AC25" s="3">
        <x:f>'RV(US)'!AC25*RSDUSD25</x:f>
        <x:v>0</x:v>
      </x:c>
      <x:c r="AD25" s="3">
        <x:f>'RV(US)'!AD25*RSDUSD25</x:f>
        <x:v>0</x:v>
      </x:c>
      <x:c r="AE25" s="3">
        <x:f>'RV(US)'!AE25*RSDUSD25</x:f>
        <x:v>7972408.888888889</x:v>
      </x:c>
      <x:c r="AF25" s="3">
        <x:f>'RV(US)'!AF25*RSDUSD25</x:f>
        <x:v>9965511.1111111101</x:v>
      </x:c>
      <x:c r="AG25" s="3">
        <x:f>'RV(US)'!AG25*RSDUSD25</x:f>
        <x:v>12955164.444444444</x:v>
      </x:c>
      <x:c r="AH25" s="3">
        <x:f>'RV(US)'!AH25*RSDUSD25</x:f>
        <x:v>14948266.666666666</x:v>
      </x:c>
    </x:row>
    <x:row r="26" spans="1:131">
      <x:c r="A26" s="12" t="s">
        <x:v>54</x:v>
      </x:c>
      <x:c r="B26" s="12" t="s">
        <x:v>1798</x:v>
      </x:c>
      <x:c r="C26" s="12" t="s">
        <x:v>1714</x:v>
      </x:c>
      <x:c r="D26" s="4" t="s">
        <x:v>1717</x:v>
      </x:c>
      <x:c r="E26" s="4" t="s">
        <x:v>1717</x:v>
      </x:c>
      <x:c r="F26" s="4"/>
      <x:c r="G26" s="4"/>
      <x:c r="H26" s="3">
        <x:f t="shared" si="2"/>
        <x:v>297915.12</x:v>
      </x:c>
      <x:c r="I26" s="3">
        <x:f>'RV(US)'!I26*RSDUSD24</x:f>
        <x:v>0</x:v>
      </x:c>
      <x:c r="J26" s="3">
        <x:f>'RV(US)'!J26*RSDUSD24</x:f>
        <x:v>0</x:v>
      </x:c>
      <x:c r="K26" s="3">
        <x:f>'RV(US)'!K26*RSDUSD24</x:f>
        <x:v>0</x:v>
      </x:c>
      <x:c r="L26" s="3">
        <x:f>'RV(US)'!L26*RSDUSD24</x:f>
        <x:v>0</x:v>
      </x:c>
      <x:c r="M26" s="3">
        <x:f>'RV(US)'!M26*RSDUSD24</x:f>
        <x:v>0</x:v>
      </x:c>
      <x:c r="N26" s="3">
        <x:f>'RV(US)'!N26*RSDUSD24</x:f>
        <x:v>0</x:v>
      </x:c>
      <x:c r="O26" s="3">
        <x:f>'RV(US)'!O26*RSDUSD24</x:f>
        <x:v>0</x:v>
      </x:c>
      <x:c r="P26" s="3">
        <x:f>'RV(US)'!P26*RSDUSD24</x:f>
        <x:v>297915.12</x:v>
      </x:c>
      <x:c r="Q26" s="3">
        <x:f>'RV(US)'!Q26*RSDUSD24</x:f>
        <x:v>0</x:v>
      </x:c>
      <x:c r="R26" s="3">
        <x:f>'RV(US)'!R26*RSDUSD24</x:f>
        <x:v>0</x:v>
      </x:c>
      <x:c r="S26" s="3">
        <x:f>'RV(US)'!S26*RSDUSD24</x:f>
        <x:v>0</x:v>
      </x:c>
      <x:c r="T26" s="3">
        <x:f>'RV(US)'!T26*RSDUSD24</x:f>
        <x:v>0</x:v>
      </x:c>
      <x:c r="V26" s="3">
        <x:f t="shared" si="1"/>
        <x:v>54763851.851851851</x:v>
      </x:c>
      <x:c r="W26" s="3">
        <x:f>'RV(US)'!W26*RSDUSD25</x:f>
        <x:v>0</x:v>
      </x:c>
      <x:c r="X26" s="3">
        <x:f>'RV(US)'!X26*RSDUSD25</x:f>
        <x:v>0</x:v>
      </x:c>
      <x:c r="Y26" s="3">
        <x:f>'RV(US)'!Y26*RSDUSD25</x:f>
        <x:v>0</x:v>
      </x:c>
      <x:c r="Z26" s="3">
        <x:f>'RV(US)'!Z26*RSDUSD25</x:f>
        <x:v>0</x:v>
      </x:c>
      <x:c r="AA26" s="3">
        <x:f>'RV(US)'!AA26*RSDUSD25</x:f>
        <x:v>0</x:v>
      </x:c>
      <x:c r="AB26" s="3">
        <x:f>'RV(US)'!AB26*RSDUSD25</x:f>
        <x:v>0</x:v>
      </x:c>
      <x:c r="AC26" s="3">
        <x:f>'RV(US)'!AC26*RSDUSD25</x:f>
        <x:v>0</x:v>
      </x:c>
      <x:c r="AD26" s="3">
        <x:f>'RV(US)'!AD26*RSDUSD25</x:f>
        <x:v>0</x:v>
      </x:c>
      <x:c r="AE26" s="3">
        <x:f>'RV(US)'!AE26*RSDUSD25</x:f>
        <x:v>9524148.1481481493</x:v>
      </x:c>
      <x:c r="AF26" s="3">
        <x:f>'RV(US)'!AF26*RSDUSD25</x:f>
        <x:v>11905185.185185185</x:v>
      </x:c>
      <x:c r="AG26" s="3">
        <x:f>'RV(US)'!AG26*RSDUSD25</x:f>
        <x:v>15476740.740740743</x:v>
      </x:c>
      <x:c r="AH26" s="3">
        <x:f>'RV(US)'!AH26*RSDUSD25</x:f>
        <x:v>17857777.77777778</x:v>
      </x:c>
    </x:row>
    <x:row r="27" spans="1:131">
      <x:c r="A27" s="12" t="s">
        <x:v>54</x:v>
      </x:c>
      <x:c r="B27" s="12" t="s">
        <x:v>1798</x:v>
      </x:c>
      <x:c r="C27" s="12" t="s">
        <x:v>1714</x:v>
      </x:c>
      <x:c r="D27" s="4" t="s">
        <x:v>1719</x:v>
      </x:c>
      <x:c r="E27" s="4" t="s">
        <x:v>1719</x:v>
      </x:c>
      <x:c r="F27" s="4"/>
      <x:c r="G27" s="4"/>
      <x:c r="H27" s="3">
        <x:f t="shared" si="2"/>
        <x:v>459854.5</x:v>
      </x:c>
      <x:c r="I27" s="3">
        <x:f>'RV(US)'!I27*RSDUSD24</x:f>
        <x:v>0</x:v>
      </x:c>
      <x:c r="J27" s="3">
        <x:f>'RV(US)'!J27*RSDUSD24</x:f>
        <x:v>0</x:v>
      </x:c>
      <x:c r="K27" s="3">
        <x:f>'RV(US)'!K27*RSDUSD24</x:f>
        <x:v>0</x:v>
      </x:c>
      <x:c r="L27" s="3">
        <x:f>'RV(US)'!L27*RSDUSD24</x:f>
        <x:v>0</x:v>
      </x:c>
      <x:c r="M27" s="3">
        <x:f>'RV(US)'!M27*RSDUSD24</x:f>
        <x:v>0</x:v>
      </x:c>
      <x:c r="N27" s="3">
        <x:f>'RV(US)'!N27*RSDUSD24</x:f>
        <x:v>0</x:v>
      </x:c>
      <x:c r="O27" s="3">
        <x:f>'RV(US)'!O27*RSDUSD24</x:f>
        <x:v>0</x:v>
      </x:c>
      <x:c r="P27" s="3">
        <x:f>'RV(US)'!P27*RSDUSD24</x:f>
        <x:v>459854.5</x:v>
      </x:c>
      <x:c r="Q27" s="3">
        <x:f>'RV(US)'!Q27*RSDUSD24</x:f>
        <x:v>0</x:v>
      </x:c>
      <x:c r="R27" s="3">
        <x:f>'RV(US)'!R27*RSDUSD24</x:f>
        <x:v>0</x:v>
      </x:c>
      <x:c r="S27" s="3">
        <x:f>'RV(US)'!S27*RSDUSD24</x:f>
        <x:v>0</x:v>
      </x:c>
      <x:c r="T27" s="3">
        <x:f>'RV(US)'!T27*RSDUSD24</x:f>
        <x:v>0</x:v>
      </x:c>
      <x:c r="V27" s="3">
        <x:f t="shared" si="1"/>
        <x:v>84469902.222222224</x:v>
      </x:c>
      <x:c r="W27" s="3">
        <x:f>'RV(US)'!W27*RSDUSD25</x:f>
        <x:v>0</x:v>
      </x:c>
      <x:c r="X27" s="3">
        <x:f>'RV(US)'!X27*RSDUSD25</x:f>
        <x:v>0</x:v>
      </x:c>
      <x:c r="Y27" s="3">
        <x:f>'RV(US)'!Y27*RSDUSD25</x:f>
        <x:v>0</x:v>
      </x:c>
      <x:c r="Z27" s="3">
        <x:f>'RV(US)'!Z27*RSDUSD25</x:f>
        <x:v>0</x:v>
      </x:c>
      <x:c r="AA27" s="3">
        <x:f>'RV(US)'!AA27*RSDUSD25</x:f>
        <x:v>0</x:v>
      </x:c>
      <x:c r="AB27" s="3">
        <x:f>'RV(US)'!AB27*RSDUSD25</x:f>
        <x:v>0</x:v>
      </x:c>
      <x:c r="AC27" s="3">
        <x:f>'RV(US)'!AC27*RSDUSD25</x:f>
        <x:v>0</x:v>
      </x:c>
      <x:c r="AD27" s="3">
        <x:f>'RV(US)'!AD27*RSDUSD25</x:f>
        <x:v>0</x:v>
      </x:c>
      <x:c r="AE27" s="3">
        <x:f>'RV(US)'!AE27*RSDUSD25</x:f>
        <x:v>14690417.777777778</x:v>
      </x:c>
      <x:c r="AF27" s="3">
        <x:f>'RV(US)'!AF27*RSDUSD25</x:f>
        <x:v>18363022.222222224</x:v>
      </x:c>
      <x:c r="AG27" s="3">
        <x:f>'RV(US)'!AG27*RSDUSD25</x:f>
        <x:v>23871928.888888888</x:v>
      </x:c>
      <x:c r="AH27" s="3">
        <x:f>'RV(US)'!AH27*RSDUSD25</x:f>
        <x:v>27544533.333333336</x:v>
      </x:c>
    </x:row>
    <x:row r="28" spans="1:131">
      <x:c r="A28" s="12" t="s">
        <x:v>54</x:v>
      </x:c>
      <x:c r="B28" s="12" t="s">
        <x:v>1798</x:v>
      </x:c>
      <x:c r="C28" s="12" t="s">
        <x:v>1714</x:v>
      </x:c>
      <x:c r="D28" s="4" t="s">
        <x:v>1721</x:v>
      </x:c>
      <x:c r="E28" s="4" t="s">
        <x:v>1721</x:v>
      </x:c>
      <x:c r="F28" s="4"/>
      <x:c r="G28" s="4"/>
      <x:c r="H28" s="3">
        <x:f t="shared" ref="H28:H44" si="3">SUMIF($4:$4,$I$4,28:28)</x:f>
        <x:v>185039.96000000002</x:v>
      </x:c>
      <x:c r="I28" s="3">
        <x:f>'RV(US)'!I28*RSDUSD24</x:f>
        <x:v>0</x:v>
      </x:c>
      <x:c r="J28" s="3">
        <x:f>'RV(US)'!J28*RSDUSD24</x:f>
        <x:v>0</x:v>
      </x:c>
      <x:c r="K28" s="3">
        <x:f>'RV(US)'!K28*RSDUSD24</x:f>
        <x:v>0</x:v>
      </x:c>
      <x:c r="L28" s="3">
        <x:f>'RV(US)'!L28*RSDUSD24</x:f>
        <x:v>0</x:v>
      </x:c>
      <x:c r="M28" s="3">
        <x:f>'RV(US)'!M28*RSDUSD24</x:f>
        <x:v>0</x:v>
      </x:c>
      <x:c r="N28" s="3">
        <x:f>'RV(US)'!N28*RSDUSD24</x:f>
        <x:v>0</x:v>
      </x:c>
      <x:c r="O28" s="3">
        <x:f>'RV(US)'!O28*RSDUSD24</x:f>
        <x:v>0</x:v>
      </x:c>
      <x:c r="P28" s="3">
        <x:f>'RV(US)'!P28*RSDUSD24</x:f>
        <x:v>185039.96000000002</x:v>
      </x:c>
      <x:c r="Q28" s="3">
        <x:f>'RV(US)'!Q28*RSDUSD24</x:f>
        <x:v>0</x:v>
      </x:c>
      <x:c r="R28" s="3">
        <x:f>'RV(US)'!R28*RSDUSD24</x:f>
        <x:v>0</x:v>
      </x:c>
      <x:c r="S28" s="3">
        <x:f>'RV(US)'!S28*RSDUSD24</x:f>
        <x:v>0</x:v>
      </x:c>
      <x:c r="T28" s="3">
        <x:f>'RV(US)'!T28*RSDUSD24</x:f>
        <x:v>0</x:v>
      </x:c>
      <x:c r="V28" s="3">
        <x:f t="shared" ref="V28:V59" si="4">SUMIF($4:$4,$W$4,28:28)</x:f>
        <x:v>34407727.40740741</x:v>
      </x:c>
      <x:c r="W28" s="3">
        <x:f>'RV(US)'!W28*RSDUSD25</x:f>
        <x:v>0</x:v>
      </x:c>
      <x:c r="X28" s="3">
        <x:f>'RV(US)'!X28*RSDUSD25</x:f>
        <x:v>0</x:v>
      </x:c>
      <x:c r="Y28" s="3">
        <x:f>'RV(US)'!Y28*RSDUSD25</x:f>
        <x:v>0</x:v>
      </x:c>
      <x:c r="Z28" s="3">
        <x:f>'RV(US)'!Z28*RSDUSD25</x:f>
        <x:v>0</x:v>
      </x:c>
      <x:c r="AA28" s="3">
        <x:f>'RV(US)'!AA28*RSDUSD25</x:f>
        <x:v>0</x:v>
      </x:c>
      <x:c r="AB28" s="3">
        <x:f>'RV(US)'!AB28*RSDUSD25</x:f>
        <x:v>0</x:v>
      </x:c>
      <x:c r="AC28" s="3">
        <x:f>'RV(US)'!AC28*RSDUSD25</x:f>
        <x:v>0</x:v>
      </x:c>
      <x:c r="AD28" s="3">
        <x:f>'RV(US)'!AD28*RSDUSD25</x:f>
        <x:v>0</x:v>
      </x:c>
      <x:c r="AE28" s="3">
        <x:f>'RV(US)'!AE28*RSDUSD25</x:f>
        <x:v>5983952.5925925933</x:v>
      </x:c>
      <x:c r="AF28" s="3">
        <x:f>'RV(US)'!AF28*RSDUSD25</x:f>
        <x:v>7479940.7407407416</x:v>
      </x:c>
      <x:c r="AG28" s="3">
        <x:f>'RV(US)'!AG28*RSDUSD25</x:f>
        <x:v>9723922.9629629645</x:v>
      </x:c>
      <x:c r="AH28" s="3">
        <x:f>'RV(US)'!AH28*RSDUSD25</x:f>
        <x:v>11219911.111111112</x:v>
      </x:c>
    </x:row>
    <x:row r="29" spans="1:131">
      <x:c r="A29" s="12" t="s">
        <x:v>54</x:v>
      </x:c>
      <x:c r="B29" s="12" t="s">
        <x:v>1798</x:v>
      </x:c>
      <x:c r="C29" s="12" t="s">
        <x:v>1714</x:v>
      </x:c>
      <x:c r="D29" s="4" t="s">
        <x:v>1723</x:v>
      </x:c>
      <x:c r="E29" s="4" t="s">
        <x:v>1723</x:v>
      </x:c>
      <x:c r="F29" s="4"/>
      <x:c r="G29" s="4"/>
      <x:c r="H29" s="3">
        <x:f t="shared" si="3"/>
        <x:v>382316.56</x:v>
      </x:c>
      <x:c r="I29" s="3">
        <x:f>'RV(US)'!I29*RSDUSD24</x:f>
        <x:v>0</x:v>
      </x:c>
      <x:c r="J29" s="3">
        <x:f>'RV(US)'!J29*RSDUSD24</x:f>
        <x:v>0</x:v>
      </x:c>
      <x:c r="K29" s="3">
        <x:f>'RV(US)'!K29*RSDUSD24</x:f>
        <x:v>0</x:v>
      </x:c>
      <x:c r="L29" s="3">
        <x:f>'RV(US)'!L29*RSDUSD24</x:f>
        <x:v>0</x:v>
      </x:c>
      <x:c r="M29" s="3">
        <x:f>'RV(US)'!M29*RSDUSD24</x:f>
        <x:v>0</x:v>
      </x:c>
      <x:c r="N29" s="3">
        <x:f>'RV(US)'!N29*RSDUSD24</x:f>
        <x:v>0</x:v>
      </x:c>
      <x:c r="O29" s="3">
        <x:f>'RV(US)'!O29*RSDUSD24</x:f>
        <x:v>0</x:v>
      </x:c>
      <x:c r="P29" s="3">
        <x:f>'RV(US)'!P29*RSDUSD24</x:f>
        <x:v>382316.56</x:v>
      </x:c>
      <x:c r="Q29" s="3">
        <x:f>'RV(US)'!Q29*RSDUSD24</x:f>
        <x:v>0</x:v>
      </x:c>
      <x:c r="R29" s="3">
        <x:f>'RV(US)'!R29*RSDUSD24</x:f>
        <x:v>0</x:v>
      </x:c>
      <x:c r="S29" s="3">
        <x:f>'RV(US)'!S29*RSDUSD24</x:f>
        <x:v>0</x:v>
      </x:c>
      <x:c r="T29" s="3">
        <x:f>'RV(US)'!T29*RSDUSD24</x:f>
        <x:v>0</x:v>
      </x:c>
      <x:c r="V29" s="3">
        <x:f t="shared" si="4"/>
        <x:v>70258014.814814806</x:v>
      </x:c>
      <x:c r="W29" s="3">
        <x:f>'RV(US)'!W29*RSDUSD25</x:f>
        <x:v>0</x:v>
      </x:c>
      <x:c r="X29" s="3">
        <x:f>'RV(US)'!X29*RSDUSD25</x:f>
        <x:v>0</x:v>
      </x:c>
      <x:c r="Y29" s="3">
        <x:f>'RV(US)'!Y29*RSDUSD25</x:f>
        <x:v>0</x:v>
      </x:c>
      <x:c r="Z29" s="3">
        <x:f>'RV(US)'!Z29*RSDUSD25</x:f>
        <x:v>0</x:v>
      </x:c>
      <x:c r="AA29" s="3">
        <x:f>'RV(US)'!AA29*RSDUSD25</x:f>
        <x:v>0</x:v>
      </x:c>
      <x:c r="AB29" s="3">
        <x:f>'RV(US)'!AB29*RSDUSD25</x:f>
        <x:v>0</x:v>
      </x:c>
      <x:c r="AC29" s="3">
        <x:f>'RV(US)'!AC29*RSDUSD25</x:f>
        <x:v>0</x:v>
      </x:c>
      <x:c r="AD29" s="3">
        <x:f>'RV(US)'!AD29*RSDUSD25</x:f>
        <x:v>0</x:v>
      </x:c>
      <x:c r="AE29" s="3">
        <x:f>'RV(US)'!AE29*RSDUSD25</x:f>
        <x:v>12218785.185185185</x:v>
      </x:c>
      <x:c r="AF29" s="3">
        <x:f>'RV(US)'!AF29*RSDUSD25</x:f>
        <x:v>15273481.481481479</x:v>
      </x:c>
      <x:c r="AG29" s="3">
        <x:f>'RV(US)'!AG29*RSDUSD25</x:f>
        <x:v>19855525.925925925</x:v>
      </x:c>
      <x:c r="AH29" s="3">
        <x:f>'RV(US)'!AH29*RSDUSD25</x:f>
        <x:v>22910222.22222222</x:v>
      </x:c>
    </x:row>
    <x:row r="30" spans="1:131">
      <x:c r="A30" s="12" t="s">
        <x:v>54</x:v>
      </x:c>
      <x:c r="B30" s="12" t="s">
        <x:v>1798</x:v>
      </x:c>
      <x:c r="C30" s="12" t="s">
        <x:v>1714</x:v>
      </x:c>
      <x:c r="D30" s="4" t="s">
        <x:v>1725</x:v>
      </x:c>
      <x:c r="E30" s="4" t="s">
        <x:v>1725</x:v>
      </x:c>
      <x:c r="F30" s="4"/>
      <x:c r="G30" s="4"/>
      <x:c r="H30" s="3">
        <x:f t="shared" si="3"/>
        <x:v>214690.28</x:v>
      </x:c>
      <x:c r="I30" s="3">
        <x:f>'RV(US)'!I30*RSDUSD24</x:f>
        <x:v>0</x:v>
      </x:c>
      <x:c r="J30" s="3">
        <x:f>'RV(US)'!J30*RSDUSD24</x:f>
        <x:v>0</x:v>
      </x:c>
      <x:c r="K30" s="3">
        <x:f>'RV(US)'!K30*RSDUSD24</x:f>
        <x:v>0</x:v>
      </x:c>
      <x:c r="L30" s="3">
        <x:f>'RV(US)'!L30*RSDUSD24</x:f>
        <x:v>0</x:v>
      </x:c>
      <x:c r="M30" s="3">
        <x:f>'RV(US)'!M30*RSDUSD24</x:f>
        <x:v>0</x:v>
      </x:c>
      <x:c r="N30" s="3">
        <x:f>'RV(US)'!N30*RSDUSD24</x:f>
        <x:v>0</x:v>
      </x:c>
      <x:c r="O30" s="3">
        <x:f>'RV(US)'!O30*RSDUSD24</x:f>
        <x:v>0</x:v>
      </x:c>
      <x:c r="P30" s="3">
        <x:f>'RV(US)'!P30*RSDUSD24</x:f>
        <x:v>214690.28</x:v>
      </x:c>
      <x:c r="Q30" s="3">
        <x:f>'RV(US)'!Q30*RSDUSD24</x:f>
        <x:v>0</x:v>
      </x:c>
      <x:c r="R30" s="3">
        <x:f>'RV(US)'!R30*RSDUSD24</x:f>
        <x:v>0</x:v>
      </x:c>
      <x:c r="S30" s="3">
        <x:f>'RV(US)'!S30*RSDUSD24</x:f>
        <x:v>0</x:v>
      </x:c>
      <x:c r="T30" s="3">
        <x:f>'RV(US)'!T30*RSDUSD24</x:f>
        <x:v>0</x:v>
      </x:c>
      <x:c r="V30" s="3">
        <x:f t="shared" si="4"/>
        <x:v>53054151.111111104</x:v>
      </x:c>
      <x:c r="W30" s="3">
        <x:f>'RV(US)'!W30*RSDUSD25</x:f>
        <x:v>0</x:v>
      </x:c>
      <x:c r="X30" s="3">
        <x:f>'RV(US)'!X30*RSDUSD25</x:f>
        <x:v>0</x:v>
      </x:c>
      <x:c r="Y30" s="3">
        <x:f>'RV(US)'!Y30*RSDUSD25</x:f>
        <x:v>0</x:v>
      </x:c>
      <x:c r="Z30" s="3">
        <x:f>'RV(US)'!Z30*RSDUSD25</x:f>
        <x:v>0</x:v>
      </x:c>
      <x:c r="AA30" s="3">
        <x:f>'RV(US)'!AA30*RSDUSD25</x:f>
        <x:v>0</x:v>
      </x:c>
      <x:c r="AB30" s="3">
        <x:f>'RV(US)'!AB30*RSDUSD25</x:f>
        <x:v>0</x:v>
      </x:c>
      <x:c r="AC30" s="3">
        <x:f>'RV(US)'!AC30*RSDUSD25</x:f>
        <x:v>0</x:v>
      </x:c>
      <x:c r="AD30" s="3">
        <x:f>'RV(US)'!AD30*RSDUSD25</x:f>
        <x:v>0</x:v>
      </x:c>
      <x:c r="AE30" s="3">
        <x:f>'RV(US)'!AE30*RSDUSD25</x:f>
        <x:v>9226808.8888888881</x:v>
      </x:c>
      <x:c r="AF30" s="3">
        <x:f>'RV(US)'!AF30*RSDUSD25</x:f>
        <x:v>11533511.11111111</x:v>
      </x:c>
      <x:c r="AG30" s="3">
        <x:f>'RV(US)'!AG30*RSDUSD25</x:f>
        <x:v>14993564.444444442</x:v>
      </x:c>
      <x:c r="AH30" s="3">
        <x:f>'RV(US)'!AH30*RSDUSD25</x:f>
        <x:v>17300266.666666664</x:v>
      </x:c>
    </x:row>
    <x:row r="31" spans="1:131">
      <x:c r="A31" s="12" t="s">
        <x:v>54</x:v>
      </x:c>
      <x:c r="B31" s="12" t="s">
        <x:v>1798</x:v>
      </x:c>
      <x:c r="C31" s="12" t="s">
        <x:v>1714</x:v>
      </x:c>
      <x:c r="D31" s="4" t="s">
        <x:v>1727</x:v>
      </x:c>
      <x:c r="E31" s="4" t="s">
        <x:v>1727</x:v>
      </x:c>
      <x:c r="F31" s="4"/>
      <x:c r="G31" s="4"/>
      <x:c r="H31" s="3">
        <x:f t="shared" si="3"/>
        <x:v>392003.9</x:v>
      </x:c>
      <x:c r="I31" s="3">
        <x:f>'RV(US)'!I31*RSDUSD24</x:f>
        <x:v>0</x:v>
      </x:c>
      <x:c r="J31" s="3">
        <x:f>'RV(US)'!J31*RSDUSD24</x:f>
        <x:v>0</x:v>
      </x:c>
      <x:c r="K31" s="3">
        <x:f>'RV(US)'!K31*RSDUSD24</x:f>
        <x:v>0</x:v>
      </x:c>
      <x:c r="L31" s="3">
        <x:f>'RV(US)'!L31*RSDUSD24</x:f>
        <x:v>0</x:v>
      </x:c>
      <x:c r="M31" s="3">
        <x:f>'RV(US)'!M31*RSDUSD24</x:f>
        <x:v>0</x:v>
      </x:c>
      <x:c r="N31" s="3">
        <x:f>'RV(US)'!N31*RSDUSD24</x:f>
        <x:v>0</x:v>
      </x:c>
      <x:c r="O31" s="3">
        <x:f>'RV(US)'!O31*RSDUSD24</x:f>
        <x:v>0</x:v>
      </x:c>
      <x:c r="P31" s="3">
        <x:f>'RV(US)'!P31*RSDUSD24</x:f>
        <x:v>392003.9</x:v>
      </x:c>
      <x:c r="Q31" s="3">
        <x:f>'RV(US)'!Q31*RSDUSD24</x:f>
        <x:v>0</x:v>
      </x:c>
      <x:c r="R31" s="3">
        <x:f>'RV(US)'!R31*RSDUSD24</x:f>
        <x:v>0</x:v>
      </x:c>
      <x:c r="S31" s="3">
        <x:f>'RV(US)'!S31*RSDUSD24</x:f>
        <x:v>0</x:v>
      </x:c>
      <x:c r="T31" s="3">
        <x:f>'RV(US)'!T31*RSDUSD24</x:f>
        <x:v>0</x:v>
      </x:c>
      <x:c r="V31" s="3">
        <x:f t="shared" si="4"/>
        <x:v>70604798.473371387</x:v>
      </x:c>
      <x:c r="W31" s="3">
        <x:f>'RV(US)'!W31*RSDUSD25</x:f>
        <x:v>0</x:v>
      </x:c>
      <x:c r="X31" s="3">
        <x:f>'RV(US)'!X31*RSDUSD25</x:f>
        <x:v>0</x:v>
      </x:c>
      <x:c r="Y31" s="3">
        <x:f>'RV(US)'!Y31*RSDUSD25</x:f>
        <x:v>0</x:v>
      </x:c>
      <x:c r="Z31" s="3">
        <x:f>'RV(US)'!Z31*RSDUSD25</x:f>
        <x:v>0</x:v>
      </x:c>
      <x:c r="AA31" s="3">
        <x:f>'RV(US)'!AA31*RSDUSD25</x:f>
        <x:v>0</x:v>
      </x:c>
      <x:c r="AB31" s="3">
        <x:f>'RV(US)'!AB31*RSDUSD25</x:f>
        <x:v>0</x:v>
      </x:c>
      <x:c r="AC31" s="3">
        <x:f>'RV(US)'!AC31*RSDUSD25</x:f>
        <x:v>0</x:v>
      </x:c>
      <x:c r="AD31" s="3">
        <x:f>'RV(US)'!AD31*RSDUSD25</x:f>
        <x:v>0</x:v>
      </x:c>
      <x:c r="AE31" s="3">
        <x:f>'RV(US)'!AE31*RSDUSD25</x:f>
        <x:v>12279095.386673283</x:v>
      </x:c>
      <x:c r="AF31" s="3">
        <x:f>'RV(US)'!AF31*RSDUSD25</x:f>
        <x:v>15348869.233341604</x:v>
      </x:c>
      <x:c r="AG31" s="3">
        <x:f>'RV(US)'!AG31*RSDUSD25</x:f>
        <x:v>19953530.003344085</x:v>
      </x:c>
      <x:c r="AH31" s="3">
        <x:f>'RV(US)'!AH31*RSDUSD25</x:f>
        <x:v>23023303.850012407</x:v>
      </x:c>
    </x:row>
    <x:row r="32" spans="1:131" s="209" customFormat="1">
      <x:c r="A32" s="206"/>
      <x:c r="B32" s="206" t="s">
        <x:v>26</x:v>
      </x:c>
      <x:c r="C32" s="206" t="s">
        <x:v>57</x:v>
      </x:c>
      <x:c r="D32" s="207" t="s">
        <x:v>26</x:v>
      </x:c>
      <x:c r="E32" s="207"/>
      <x:c r="F32" s="207"/>
      <x:c r="G32" s="207"/>
      <x:c r="H32" s="208">
        <x:f t="shared" si="3"/>
        <x:v>0</x:v>
      </x:c>
      <x:c r="I32" s="208">
        <x:f>'RV(US)'!I32*RSDUSD24</x:f>
        <x:v>0</x:v>
      </x:c>
      <x:c r="J32" s="208">
        <x:f>'RV(US)'!J32*RSDUSD24</x:f>
        <x:v>0</x:v>
      </x:c>
      <x:c r="K32" s="208">
        <x:f>'RV(US)'!K32*RSDUSD24</x:f>
        <x:v>0</x:v>
      </x:c>
      <x:c r="L32" s="208">
        <x:f>'RV(US)'!L32*RSDUSD24</x:f>
        <x:v>0</x:v>
      </x:c>
      <x:c r="M32" s="208">
        <x:f>'RV(US)'!M32*RSDUSD24</x:f>
        <x:v>0</x:v>
      </x:c>
      <x:c r="N32" s="208">
        <x:f>'RV(US)'!N32*RSDUSD24</x:f>
        <x:v>0</x:v>
      </x:c>
      <x:c r="O32" s="208">
        <x:f>'RV(US)'!O32*RSDUSD24</x:f>
        <x:v>0</x:v>
      </x:c>
      <x:c r="P32" s="208">
        <x:f>'RV(US)'!P32*RSDUSD24</x:f>
        <x:v>0</x:v>
      </x:c>
      <x:c r="Q32" s="208">
        <x:f>'RV(US)'!Q32*RSDUSD24</x:f>
        <x:v>0</x:v>
      </x:c>
      <x:c r="R32" s="208">
        <x:f>'RV(US)'!R32*RSDUSD24</x:f>
        <x:v>0</x:v>
      </x:c>
      <x:c r="S32" s="208">
        <x:f>'RV(US)'!S32*RSDUSD24</x:f>
        <x:v>0</x:v>
      </x:c>
      <x:c r="T32" s="208">
        <x:f>'RV(US)'!T32*RSDUSD24</x:f>
        <x:v>0</x:v>
      </x:c>
      <x:c r="U32" s="1"/>
      <x:c r="V32" s="208">
        <x:f t="shared" si="4"/>
        <x:v>0</x:v>
      </x:c>
      <x:c r="W32" s="210">
        <x:f>'RV(US)'!W32*RSDUSD25</x:f>
        <x:v>0</x:v>
      </x:c>
      <x:c r="X32" s="210">
        <x:f>'RV(US)'!X32*RSDUSD25</x:f>
        <x:v>0</x:v>
      </x:c>
      <x:c r="Y32" s="210">
        <x:f>'RV(US)'!Y32*RSDUSD25</x:f>
        <x:v>0</x:v>
      </x:c>
      <x:c r="Z32" s="210">
        <x:f>'RV(US)'!Z32*RSDUSD25</x:f>
        <x:v>0</x:v>
      </x:c>
      <x:c r="AA32" s="210">
        <x:f>'RV(US)'!AA32*RSDUSD25</x:f>
        <x:v>0</x:v>
      </x:c>
      <x:c r="AB32" s="210">
        <x:f>'RV(US)'!AB32*RSDUSD25</x:f>
        <x:v>0</x:v>
      </x:c>
      <x:c r="AC32" s="210">
        <x:f>'RV(US)'!AC32*RSDUSD25</x:f>
        <x:v>0</x:v>
      </x:c>
      <x:c r="AD32" s="210">
        <x:f>'RV(US)'!AD32*RSDUSD25</x:f>
        <x:v>0</x:v>
      </x:c>
      <x:c r="AE32" s="210">
        <x:f>'RV(US)'!AE32*RSDUSD25</x:f>
        <x:v>0</x:v>
      </x:c>
      <x:c r="AF32" s="210">
        <x:f>'RV(US)'!AF32*RSDUSD25</x:f>
        <x:v>0</x:v>
      </x:c>
      <x:c r="AG32" s="210">
        <x:f>'RV(US)'!AG32*RSDUSD25</x:f>
        <x:v>0</x:v>
      </x:c>
      <x:c r="AH32" s="210">
        <x:f>'RV(US)'!AH32*RSDUSD25</x:f>
        <x:v>0</x:v>
      </x:c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  <x:c r="BA32" s="1"/>
      <x:c r="BB32" s="1"/>
      <x:c r="BC32" s="1"/>
      <x:c r="BD32" s="1"/>
      <x:c r="BE32" s="1"/>
      <x:c r="BF32" s="1"/>
      <x:c r="BG32" s="1"/>
      <x:c r="BH32" s="1"/>
      <x:c r="BI32" s="1"/>
      <x:c r="BJ32" s="1"/>
      <x:c r="BK32" s="1"/>
      <x:c r="BL32" s="1"/>
      <x:c r="BM32" s="1"/>
      <x:c r="BN32" s="1"/>
      <x:c r="BO32" s="1"/>
      <x:c r="BP32" s="1"/>
      <x:c r="BQ32" s="1"/>
      <x:c r="BR32" s="1"/>
      <x:c r="BS32" s="1"/>
      <x:c r="BT32" s="1"/>
      <x:c r="BU32" s="1"/>
      <x:c r="BV32" s="1"/>
      <x:c r="BW32" s="1"/>
      <x:c r="BX32" s="1"/>
      <x:c r="BY32" s="1"/>
      <x:c r="BZ32" s="1"/>
      <x:c r="CA32" s="1"/>
      <x:c r="CB32" s="1"/>
      <x:c r="CC32" s="1"/>
      <x:c r="CD32" s="1"/>
      <x:c r="CE32" s="1"/>
      <x:c r="CF32" s="1"/>
      <x:c r="CG32" s="1"/>
      <x:c r="CH32" s="1"/>
      <x:c r="CI32" s="1"/>
      <x:c r="CJ32" s="1"/>
      <x:c r="CK32" s="1"/>
      <x:c r="CL32" s="1"/>
      <x:c r="CM32" s="1"/>
      <x:c r="CN32" s="1"/>
      <x:c r="CO32" s="1"/>
      <x:c r="CP32" s="1"/>
      <x:c r="CQ32" s="1"/>
      <x:c r="CR32" s="1"/>
      <x:c r="CS32" s="1"/>
      <x:c r="CT32" s="1"/>
      <x:c r="CU32" s="1"/>
      <x:c r="CV32" s="1"/>
      <x:c r="CW32" s="1"/>
      <x:c r="CX32" s="1"/>
      <x:c r="CY32" s="1"/>
      <x:c r="CZ32" s="1"/>
      <x:c r="DA32" s="1"/>
      <x:c r="DB32" s="1"/>
      <x:c r="DC32" s="1"/>
      <x:c r="DD32" s="1"/>
      <x:c r="DE32" s="1"/>
      <x:c r="DF32" s="1"/>
      <x:c r="DG32" s="1"/>
      <x:c r="DH32" s="1"/>
      <x:c r="DI32" s="1"/>
      <x:c r="DJ32" s="1"/>
      <x:c r="DK32" s="1"/>
      <x:c r="DL32" s="1"/>
      <x:c r="DM32" s="1"/>
      <x:c r="DN32" s="1"/>
      <x:c r="DO32" s="1"/>
      <x:c r="DP32" s="1"/>
      <x:c r="DQ32" s="1"/>
      <x:c r="DR32" s="1"/>
      <x:c r="DS32" s="1"/>
      <x:c r="DT32" s="1"/>
      <x:c r="DU32" s="1"/>
      <x:c r="DV32" s="1"/>
      <x:c r="DW32" s="1"/>
      <x:c r="DX32" s="1"/>
      <x:c r="DY32" s="1"/>
      <x:c r="DZ32" s="1"/>
      <x:c r="EA32" s="1"/>
    </x:row>
    <x:row r="33" spans="1:131">
      <x:c r="A33" s="12" t="s">
        <x:v>54</x:v>
      </x:c>
      <x:c r="B33" s="12" t="s">
        <x:v>26</x:v>
      </x:c>
      <x:c r="C33" s="12" t="s">
        <x:v>57</x:v>
      </x:c>
      <x:c r="D33" s="4" t="s">
        <x:v>27</x:v>
      </x:c>
      <x:c r="E33" s="4"/>
      <x:c r="F33" s="4"/>
      <x:c r="G33" s="4"/>
      <x:c r="H33" s="3">
        <x:f t="shared" si="3"/>
        <x:v>0</x:v>
      </x:c>
      <x:c r="I33" s="3">
        <x:f>'RV(US)'!I33*RSDUSD24</x:f>
        <x:v>0</x:v>
      </x:c>
      <x:c r="J33" s="3">
        <x:f>'RV(US)'!J33*RSDUSD24</x:f>
        <x:v>0</x:v>
      </x:c>
      <x:c r="K33" s="3">
        <x:f>'RV(US)'!K33*RSDUSD24</x:f>
        <x:v>0</x:v>
      </x:c>
      <x:c r="L33" s="3">
        <x:f>'RV(US)'!L33*RSDUSD24</x:f>
        <x:v>0</x:v>
      </x:c>
      <x:c r="M33" s="3">
        <x:f>'RV(US)'!M33*RSDUSD24</x:f>
        <x:v>0</x:v>
      </x:c>
      <x:c r="N33" s="3">
        <x:f>'RV(US)'!N33*RSDUSD24</x:f>
        <x:v>0</x:v>
      </x:c>
      <x:c r="O33" s="3">
        <x:f>'RV(US)'!O33*RSDUSD24</x:f>
        <x:v>0</x:v>
      </x:c>
      <x:c r="P33" s="3">
        <x:f>'RV(US)'!P33*RSDUSD24</x:f>
        <x:v>0</x:v>
      </x:c>
      <x:c r="Q33" s="3">
        <x:f>'RV(US)'!Q33*RSDUSD24</x:f>
        <x:v>0</x:v>
      </x:c>
      <x:c r="R33" s="3">
        <x:f>'RV(US)'!R33*RSDUSD24</x:f>
        <x:v>0</x:v>
      </x:c>
      <x:c r="S33" s="3">
        <x:f>'RV(US)'!S33*RSDUSD24</x:f>
        <x:v>0</x:v>
      </x:c>
      <x:c r="T33" s="3">
        <x:f>'RV(US)'!T33*RSDUSD24</x:f>
        <x:v>0</x:v>
      </x:c>
      <x:c r="V33" s="3">
        <x:f t="shared" si="4"/>
        <x:v>0</x:v>
      </x:c>
      <x:c r="W33" s="3">
        <x:f>'RV(US)'!W33*RSDUSD25</x:f>
        <x:v>0</x:v>
      </x:c>
      <x:c r="X33" s="3">
        <x:f>'RV(US)'!X33*RSDUSD25</x:f>
        <x:v>0</x:v>
      </x:c>
      <x:c r="Y33" s="3">
        <x:f>'RV(US)'!Y33*RSDUSD25</x:f>
        <x:v>0</x:v>
      </x:c>
      <x:c r="Z33" s="3">
        <x:f>'RV(US)'!Z33*RSDUSD25</x:f>
        <x:v>0</x:v>
      </x:c>
      <x:c r="AA33" s="3">
        <x:f>'RV(US)'!AA33*RSDUSD25</x:f>
        <x:v>0</x:v>
      </x:c>
      <x:c r="AB33" s="3">
        <x:f>'RV(US)'!AB33*RSDUSD25</x:f>
        <x:v>0</x:v>
      </x:c>
      <x:c r="AC33" s="3">
        <x:f>'RV(US)'!AC33*RSDUSD25</x:f>
        <x:v>0</x:v>
      </x:c>
      <x:c r="AD33" s="3">
        <x:f>'RV(US)'!AD33*RSDUSD25</x:f>
        <x:v>0</x:v>
      </x:c>
      <x:c r="AE33" s="3">
        <x:f>'RV(US)'!AE33*RSDUSD25</x:f>
        <x:v>0</x:v>
      </x:c>
      <x:c r="AF33" s="3">
        <x:f>'RV(US)'!AF33*RSDUSD25</x:f>
        <x:v>0</x:v>
      </x:c>
      <x:c r="AG33" s="3">
        <x:f>'RV(US)'!AG33*RSDUSD25</x:f>
        <x:v>0</x:v>
      </x:c>
      <x:c r="AH33" s="3">
        <x:f>'RV(US)'!AH33*RSDUSD25</x:f>
        <x:v>0</x:v>
      </x:c>
    </x:row>
    <x:row r="34" spans="1:131" s="209" customFormat="1">
      <x:c r="A34" s="206"/>
      <x:c r="B34" s="206" t="s">
        <x:v>28</x:v>
      </x:c>
      <x:c r="C34" s="206" t="s">
        <x:v>57</x:v>
      </x:c>
      <x:c r="D34" s="207" t="s">
        <x:v>28</x:v>
      </x:c>
      <x:c r="E34" s="207"/>
      <x:c r="F34" s="207"/>
      <x:c r="G34" s="207"/>
      <x:c r="H34" s="208">
        <x:f t="shared" si="3"/>
        <x:v>11636574</x:v>
      </x:c>
      <x:c r="I34" s="208">
        <x:f>'RV(US)'!I34*RSDUSD24</x:f>
        <x:v>1012830</x:v>
      </x:c>
      <x:c r="J34" s="208">
        <x:f>'RV(US)'!J34*RSDUSD24</x:f>
        <x:v>1823094</x:v>
      </x:c>
      <x:c r="K34" s="208">
        <x:f>'RV(US)'!K34*RSDUSD24</x:f>
        <x:v>405132</x:v>
      </x:c>
      <x:c r="L34" s="208">
        <x:f>'RV(US)'!L34*RSDUSD24</x:f>
        <x:v>1528944</x:v>
      </x:c>
      <x:c r="M34" s="208">
        <x:f>'RV(US)'!M34*RSDUSD24</x:f>
        <x:v>1528944</x:v>
      </x:c>
      <x:c r="N34" s="208">
        <x:f>'RV(US)'!N34*RSDUSD24</x:f>
        <x:v>382236</x:v>
      </x:c>
      <x:c r="O34" s="208">
        <x:f>'RV(US)'!O34*RSDUSD24</x:f>
        <x:v>772104</x:v>
      </x:c>
      <x:c r="P34" s="208">
        <x:f>'RV(US)'!P34*RSDUSD24</x:f>
        <x:v>0</x:v>
      </x:c>
      <x:c r="Q34" s="208">
        <x:f>'RV(US)'!Q34*RSDUSD24</x:f>
        <x:v>772104</x:v>
      </x:c>
      <x:c r="R34" s="208">
        <x:f>'RV(US)'!R34*RSDUSD24</x:f>
        <x:v>1605264</x:v>
      </x:c>
      <x:c r="S34" s="208">
        <x:f>'RV(US)'!S34*RSDUSD24</x:f>
        <x:v>200658</x:v>
      </x:c>
      <x:c r="T34" s="208">
        <x:f>'RV(US)'!T34*RSDUSD24</x:f>
        <x:v>1605264</x:v>
      </x:c>
      <x:c r="U34" s="1"/>
      <x:c r="V34" s="208">
        <x:f t="shared" si="4"/>
        <x:v>8676200</x:v>
      </x:c>
      <x:c r="W34" s="210">
        <x:f>'RV(US)'!W34*RSDUSD25</x:f>
        <x:v>549900</x:v>
      </x:c>
      <x:c r="X34" s="210">
        <x:f>'RV(US)'!X34*RSDUSD25</x:f>
        <x:v>733200</x:v>
      </x:c>
      <x:c r="Y34" s="210">
        <x:f>'RV(US)'!Y34*RSDUSD25</x:f>
        <x:v>855400</x:v>
      </x:c>
      <x:c r="Z34" s="210">
        <x:f>'RV(US)'!Z34*RSDUSD25</x:f>
        <x:v>733200</x:v>
      </x:c>
      <x:c r="AA34" s="210">
        <x:f>'RV(US)'!AA34*RSDUSD25</x:f>
        <x:v>549900</x:v>
      </x:c>
      <x:c r="AB34" s="210">
        <x:f>'RV(US)'!AB34*RSDUSD25</x:f>
        <x:v>794300</x:v>
      </x:c>
      <x:c r="AC34" s="210">
        <x:f>'RV(US)'!AC34*RSDUSD25</x:f>
        <x:v>611000</x:v>
      </x:c>
      <x:c r="AD34" s="210">
        <x:f>'RV(US)'!AD34*RSDUSD25</x:f>
        <x:v>916500</x:v>
      </x:c>
      <x:c r="AE34" s="210">
        <x:f>'RV(US)'!AE34*RSDUSD25</x:f>
        <x:v>733200</x:v>
      </x:c>
      <x:c r="AF34" s="210">
        <x:f>'RV(US)'!AF34*RSDUSD25</x:f>
        <x:v>733200</x:v>
      </x:c>
      <x:c r="AG34" s="210">
        <x:f>'RV(US)'!AG34*RSDUSD25</x:f>
        <x:v>733200</x:v>
      </x:c>
      <x:c r="AH34" s="210">
        <x:f>'RV(US)'!AH34*RSDUSD25</x:f>
        <x:v>733200</x:v>
      </x:c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  <x:c r="BA34" s="1"/>
      <x:c r="BB34" s="1"/>
      <x:c r="BC34" s="1"/>
      <x:c r="BD34" s="1"/>
      <x:c r="BE34" s="1"/>
      <x:c r="BF34" s="1"/>
      <x:c r="BG34" s="1"/>
      <x:c r="BH34" s="1"/>
      <x:c r="BI34" s="1"/>
      <x:c r="BJ34" s="1"/>
      <x:c r="BK34" s="1"/>
      <x:c r="BL34" s="1"/>
      <x:c r="BM34" s="1"/>
      <x:c r="BN34" s="1"/>
      <x:c r="BO34" s="1"/>
      <x:c r="BP34" s="1"/>
      <x:c r="BQ34" s="1"/>
      <x:c r="BR34" s="1"/>
      <x:c r="BS34" s="1"/>
      <x:c r="BT34" s="1"/>
      <x:c r="BU34" s="1"/>
      <x:c r="BV34" s="1"/>
      <x:c r="BW34" s="1"/>
      <x:c r="BX34" s="1"/>
      <x:c r="BY34" s="1"/>
      <x:c r="BZ34" s="1"/>
      <x:c r="CA34" s="1"/>
      <x:c r="CB34" s="1"/>
      <x:c r="CC34" s="1"/>
      <x:c r="CD34" s="1"/>
      <x:c r="CE34" s="1"/>
      <x:c r="CF34" s="1"/>
      <x:c r="CG34" s="1"/>
      <x:c r="CH34" s="1"/>
      <x:c r="CI34" s="1"/>
      <x:c r="CJ34" s="1"/>
      <x:c r="CK34" s="1"/>
      <x:c r="CL34" s="1"/>
      <x:c r="CM34" s="1"/>
      <x:c r="CN34" s="1"/>
      <x:c r="CO34" s="1"/>
      <x:c r="CP34" s="1"/>
      <x:c r="CQ34" s="1"/>
      <x:c r="CR34" s="1"/>
      <x:c r="CS34" s="1"/>
      <x:c r="CT34" s="1"/>
      <x:c r="CU34" s="1"/>
      <x:c r="CV34" s="1"/>
      <x:c r="CW34" s="1"/>
      <x:c r="CX34" s="1"/>
      <x:c r="CY34" s="1"/>
      <x:c r="CZ34" s="1"/>
      <x:c r="DA34" s="1"/>
      <x:c r="DB34" s="1"/>
      <x:c r="DC34" s="1"/>
      <x:c r="DD34" s="1"/>
      <x:c r="DE34" s="1"/>
      <x:c r="DF34" s="1"/>
      <x:c r="DG34" s="1"/>
      <x:c r="DH34" s="1"/>
      <x:c r="DI34" s="1"/>
      <x:c r="DJ34" s="1"/>
      <x:c r="DK34" s="1"/>
      <x:c r="DL34" s="1"/>
      <x:c r="DM34" s="1"/>
      <x:c r="DN34" s="1"/>
      <x:c r="DO34" s="1"/>
      <x:c r="DP34" s="1"/>
      <x:c r="DQ34" s="1"/>
      <x:c r="DR34" s="1"/>
      <x:c r="DS34" s="1"/>
      <x:c r="DT34" s="1"/>
      <x:c r="DU34" s="1"/>
      <x:c r="DV34" s="1"/>
      <x:c r="DW34" s="1"/>
      <x:c r="DX34" s="1"/>
      <x:c r="DY34" s="1"/>
      <x:c r="DZ34" s="1"/>
      <x:c r="EA34" s="1"/>
    </x:row>
    <x:row r="35" spans="1:131">
      <x:c r="A35" s="12" t="s">
        <x:v>54</x:v>
      </x:c>
      <x:c r="B35" s="12" t="s">
        <x:v>28</x:v>
      </x:c>
      <x:c r="C35" s="12" t="s">
        <x:v>57</x:v>
      </x:c>
      <x:c r="D35" s="4" t="s">
        <x:v>29</x:v>
      </x:c>
      <x:c r="F35" s="4"/>
      <x:c r="G35" s="4"/>
      <x:c r="H35" s="3">
        <x:f t="shared" si="3"/>
        <x:v>11636574</x:v>
      </x:c>
      <x:c r="I35" s="3">
        <x:f>'RV(US)'!I35*RSDUSD24</x:f>
        <x:v>1012830</x:v>
      </x:c>
      <x:c r="J35" s="3">
        <x:f>'RV(US)'!J35*RSDUSD24</x:f>
        <x:v>1823094</x:v>
      </x:c>
      <x:c r="K35" s="3">
        <x:f>'RV(US)'!K35*RSDUSD24</x:f>
        <x:v>405132</x:v>
      </x:c>
      <x:c r="L35" s="3">
        <x:f>'RV(US)'!L35*RSDUSD24</x:f>
        <x:v>1528944</x:v>
      </x:c>
      <x:c r="M35" s="3">
        <x:f>'RV(US)'!M35*RSDUSD24</x:f>
        <x:v>1528944</x:v>
      </x:c>
      <x:c r="N35" s="3">
        <x:f>'RV(US)'!N35*RSDUSD24</x:f>
        <x:v>382236</x:v>
      </x:c>
      <x:c r="O35" s="3">
        <x:f>'RV(US)'!O35*RSDUSD24</x:f>
        <x:v>772104</x:v>
      </x:c>
      <x:c r="P35" s="3">
        <x:f>'RV(US)'!P35*RSDUSD24</x:f>
        <x:v>0</x:v>
      </x:c>
      <x:c r="Q35" s="3">
        <x:f>'RV(US)'!Q35*RSDUSD24</x:f>
        <x:v>772104</x:v>
      </x:c>
      <x:c r="R35" s="3">
        <x:f>'RV(US)'!R35*RSDUSD24</x:f>
        <x:v>1605264</x:v>
      </x:c>
      <x:c r="S35" s="3">
        <x:f>'RV(US)'!S35*RSDUSD24</x:f>
        <x:v>200658</x:v>
      </x:c>
      <x:c r="T35" s="3">
        <x:f>'RV(US)'!T35*RSDUSD24</x:f>
        <x:v>1605264</x:v>
      </x:c>
      <x:c r="V35" s="3">
        <x:f t="shared" si="4"/>
        <x:v>8676200</x:v>
      </x:c>
      <x:c r="W35" s="3">
        <x:f>'RV(US)'!W35*RSDUSD25</x:f>
        <x:v>549900</x:v>
      </x:c>
      <x:c r="X35" s="3">
        <x:f>'RV(US)'!X35*RSDUSD25</x:f>
        <x:v>733200</x:v>
      </x:c>
      <x:c r="Y35" s="3">
        <x:f>'RV(US)'!Y35*RSDUSD25</x:f>
        <x:v>855400</x:v>
      </x:c>
      <x:c r="Z35" s="3">
        <x:f>'RV(US)'!Z35*RSDUSD25</x:f>
        <x:v>733200</x:v>
      </x:c>
      <x:c r="AA35" s="3">
        <x:f>'RV(US)'!AA35*RSDUSD25</x:f>
        <x:v>549900</x:v>
      </x:c>
      <x:c r="AB35" s="3">
        <x:f>'RV(US)'!AB35*RSDUSD25</x:f>
        <x:v>794300</x:v>
      </x:c>
      <x:c r="AC35" s="3">
        <x:f>'RV(US)'!AC35*RSDUSD25</x:f>
        <x:v>611000</x:v>
      </x:c>
      <x:c r="AD35" s="3">
        <x:f>'RV(US)'!AD35*RSDUSD25</x:f>
        <x:v>916500</x:v>
      </x:c>
      <x:c r="AE35" s="3">
        <x:f>'RV(US)'!AE35*RSDUSD25</x:f>
        <x:v>733200</x:v>
      </x:c>
      <x:c r="AF35" s="3">
        <x:f>'RV(US)'!AF35*RSDUSD25</x:f>
        <x:v>733200</x:v>
      </x:c>
      <x:c r="AG35" s="3">
        <x:f>'RV(US)'!AG35*RSDUSD25</x:f>
        <x:v>733200</x:v>
      </x:c>
      <x:c r="AH35" s="3">
        <x:f>'RV(US)'!AH35*RSDUSD25</x:f>
        <x:v>733200</x:v>
      </x:c>
    </x:row>
    <x:row r="36" spans="1:131" s="205" customFormat="1">
      <x:c r="A36" s="202"/>
      <x:c r="B36" s="202"/>
      <x:c r="C36" s="202"/>
      <x:c r="D36" s="203" t="s">
        <x:v>30</x:v>
      </x:c>
      <x:c r="E36" s="203"/>
      <x:c r="F36" s="203"/>
      <x:c r="G36" s="203"/>
      <x:c r="H36" s="204">
        <x:f t="shared" si="3"/>
        <x:v>2095977628.0999997</x:v>
      </x:c>
      <x:c r="I36" s="204">
        <x:f>'RV(US)'!I36*RSDUSD24</x:f>
        <x:v>171922693.19999996</x:v>
      </x:c>
      <x:c r="J36" s="204">
        <x:f>'RV(US)'!J36*RSDUSD24</x:f>
        <x:v>132558240.64</x:v>
      </x:c>
      <x:c r="K36" s="204">
        <x:f>'RV(US)'!K36*RSDUSD24</x:f>
        <x:v>175528558.79999998</x:v>
      </x:c>
      <x:c r="L36" s="204">
        <x:f>'RV(US)'!L36*RSDUSD24</x:f>
        <x:v>100438295.53999999</x:v>
      </x:c>
      <x:c r="M36" s="204">
        <x:f>'RV(US)'!M36*RSDUSD24</x:f>
        <x:v>98096457.679999992</x:v>
      </x:c>
      <x:c r="N36" s="204">
        <x:f>'RV(US)'!N36*RSDUSD24</x:f>
        <x:v>118052749.08</x:v>
      </x:c>
      <x:c r="O36" s="204">
        <x:f>'RV(US)'!O36*RSDUSD24</x:f>
        <x:v>172021548.79999998</x:v>
      </x:c>
      <x:c r="P36" s="204">
        <x:f>'RV(US)'!P36*RSDUSD24</x:f>
        <x:v>183228547.19999996</x:v>
      </x:c>
      <x:c r="Q36" s="204">
        <x:f>'RV(US)'!Q36*RSDUSD24</x:f>
        <x:v>208627413.89999995</x:v>
      </x:c>
      <x:c r="R36" s="204">
        <x:f>'RV(US)'!R36*RSDUSD24</x:f>
        <x:v>235477023.09999996</x:v>
      </x:c>
      <x:c r="S36" s="204">
        <x:f>'RV(US)'!S36*RSDUSD24</x:f>
        <x:v>264883450.88</x:v>
      </x:c>
      <x:c r="T36" s="204">
        <x:f>'RV(US)'!T36*RSDUSD24</x:f>
        <x:v>235142649.27999994</x:v>
      </x:c>
      <x:c r="U36" s="1"/>
      <x:c r="V36" s="204">
        <x:f t="shared" si="4"/>
        <x:v>2519521950</x:v>
      </x:c>
      <x:c r="W36" s="204">
        <x:f>'RV(US)'!W36*RSDUSD25</x:f>
        <x:v>204190200</x:v>
      </x:c>
      <x:c r="X36" s="204">
        <x:f>'RV(US)'!X36*RSDUSD25</x:f>
        <x:v>238221900</x:v>
      </x:c>
      <x:c r="Y36" s="204">
        <x:f>'RV(US)'!Y36*RSDUSD25</x:f>
        <x:v>283597500</x:v>
      </x:c>
      <x:c r="Z36" s="204">
        <x:f>'RV(US)'!Z36*RSDUSD25</x:f>
        <x:v>257697750</x:v>
      </x:c>
      <x:c r="AA36" s="204">
        <x:f>'RV(US)'!AA36*RSDUSD25</x:f>
        <x:v>268902000</x:v>
      </x:c>
      <x:c r="AB36" s="204">
        <x:f>'RV(US)'!AB36*RSDUSD25</x:f>
        <x:v>266777850</x:v>
      </x:c>
      <x:c r="AC36" s="204">
        <x:f>'RV(US)'!AC36*RSDUSD25</x:f>
        <x:v>206564250</x:v>
      </x:c>
      <x:c r="AD36" s="204">
        <x:f>'RV(US)'!AD36*RSDUSD25</x:f>
        <x:v>133593750</x:v>
      </x:c>
      <x:c r="AE36" s="204">
        <x:f>'RV(US)'!AE36*RSDUSD25</x:f>
        <x:v>168475500</x:v>
      </x:c>
      <x:c r="AF36" s="204">
        <x:f>'RV(US)'!AF36*RSDUSD25</x:f>
        <x:v>171922500</x:v>
      </x:c>
      <x:c r="AG36" s="204">
        <x:f>'RV(US)'!AG36*RSDUSD25</x:f>
        <x:v>150966000</x:v>
      </x:c>
      <x:c r="AH36" s="204">
        <x:f>'RV(US)'!AH36*RSDUSD25</x:f>
        <x:v>168612750</x:v>
      </x:c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  <x:c r="BA36" s="1"/>
      <x:c r="BB36" s="1"/>
      <x:c r="BC36" s="1"/>
      <x:c r="BD36" s="1"/>
      <x:c r="BE36" s="1"/>
      <x:c r="BF36" s="1"/>
      <x:c r="BG36" s="1"/>
      <x:c r="BH36" s="1"/>
      <x:c r="BI36" s="1"/>
      <x:c r="BJ36" s="1"/>
      <x:c r="BK36" s="1"/>
      <x:c r="BL36" s="1"/>
      <x:c r="BM36" s="1"/>
      <x:c r="BN36" s="1"/>
      <x:c r="BO36" s="1"/>
      <x:c r="BP36" s="1"/>
      <x:c r="BQ36" s="1"/>
      <x:c r="BR36" s="1"/>
      <x:c r="BS36" s="1"/>
      <x:c r="BT36" s="1"/>
      <x:c r="BU36" s="1"/>
      <x:c r="BV36" s="1"/>
      <x:c r="BW36" s="1"/>
      <x:c r="BX36" s="1"/>
      <x:c r="BY36" s="1"/>
      <x:c r="BZ36" s="1"/>
      <x:c r="CA36" s="1"/>
      <x:c r="CB36" s="1"/>
      <x:c r="CC36" s="1"/>
      <x:c r="CD36" s="1"/>
      <x:c r="CE36" s="1"/>
      <x:c r="CF36" s="1"/>
      <x:c r="CG36" s="1"/>
      <x:c r="CH36" s="1"/>
      <x:c r="CI36" s="1"/>
      <x:c r="CJ36" s="1"/>
      <x:c r="CK36" s="1"/>
      <x:c r="CL36" s="1"/>
      <x:c r="CM36" s="1"/>
      <x:c r="CN36" s="1"/>
      <x:c r="CO36" s="1"/>
      <x:c r="CP36" s="1"/>
      <x:c r="CQ36" s="1"/>
      <x:c r="CR36" s="1"/>
      <x:c r="CS36" s="1"/>
      <x:c r="CT36" s="1"/>
      <x:c r="CU36" s="1"/>
      <x:c r="CV36" s="1"/>
      <x:c r="CW36" s="1"/>
      <x:c r="CX36" s="1"/>
      <x:c r="CY36" s="1"/>
      <x:c r="CZ36" s="1"/>
      <x:c r="DA36" s="1"/>
      <x:c r="DB36" s="1"/>
      <x:c r="DC36" s="1"/>
      <x:c r="DD36" s="1"/>
      <x:c r="DE36" s="1"/>
      <x:c r="DF36" s="1"/>
      <x:c r="DG36" s="1"/>
      <x:c r="DH36" s="1"/>
      <x:c r="DI36" s="1"/>
      <x:c r="DJ36" s="1"/>
      <x:c r="DK36" s="1"/>
      <x:c r="DL36" s="1"/>
      <x:c r="DM36" s="1"/>
      <x:c r="DN36" s="1"/>
      <x:c r="DO36" s="1"/>
      <x:c r="DP36" s="1"/>
      <x:c r="DQ36" s="1"/>
      <x:c r="DR36" s="1"/>
      <x:c r="DS36" s="1"/>
      <x:c r="DT36" s="1"/>
      <x:c r="DU36" s="1"/>
      <x:c r="DV36" s="1"/>
      <x:c r="DW36" s="1"/>
      <x:c r="DX36" s="1"/>
      <x:c r="DY36" s="1"/>
      <x:c r="DZ36" s="1"/>
      <x:c r="EA36" s="1"/>
    </x:row>
    <x:row r="37" spans="1:131" s="209" customFormat="1">
      <x:c r="A37" s="206"/>
      <x:c r="B37" s="206" t="s">
        <x:v>31</x:v>
      </x:c>
      <x:c r="C37" s="206" t="s">
        <x:v>57</x:v>
      </x:c>
      <x:c r="D37" s="207" t="s">
        <x:v>31</x:v>
      </x:c>
      <x:c r="F37" s="207"/>
      <x:c r="G37" s="207"/>
      <x:c r="H37" s="208">
        <x:f t="shared" si="3"/>
        <x:v>852406680.75999999</x:v>
      </x:c>
      <x:c r="I37" s="208">
        <x:f>'RV(US)'!I37*RSDUSD24</x:f>
        <x:v>44571219.199999996</x:v>
      </x:c>
      <x:c r="J37" s="208">
        <x:f>'RV(US)'!J37*RSDUSD24</x:f>
        <x:v>45595904.240000002</x:v>
      </x:c>
      <x:c r="K37" s="208">
        <x:f>'RV(US)'!K37*RSDUSD24</x:f>
        <x:v>75680268.799999997</x:v>
      </x:c>
      <x:c r="L37" s="208">
        <x:f>'RV(US)'!L37*RSDUSD24</x:f>
        <x:v>62981380.82</x:v>
      </x:c>
      <x:c r="M37" s="208">
        <x:f>'RV(US)'!M37*RSDUSD24</x:f>
        <x:v>70035120.079999998</x:v>
      </x:c>
      <x:c r="N37" s="208">
        <x:f>'RV(US)'!N37*RSDUSD24</x:f>
        <x:v>61930073.879999995</x:v>
      </x:c>
      <x:c r="O37" s="208">
        <x:f>'RV(US)'!O37*RSDUSD24</x:f>
        <x:v>78483756.800000012</x:v>
      </x:c>
      <x:c r="P37" s="208">
        <x:f>'RV(US)'!P37*RSDUSD24</x:f>
        <x:v>42889804.800000004</x:v>
      </x:c>
      <x:c r="Q37" s="208">
        <x:f>'RV(US)'!Q37*RSDUSD24</x:f>
        <x:v>68320725.899999991</x:v>
      </x:c>
      <x:c r="R37" s="208">
        <x:f>'RV(US)'!R37*RSDUSD24</x:f>
        <x:v>94835961.279999986</x:v>
      </x:c>
      <x:c r="S37" s="208">
        <x:f>'RV(US)'!S37*RSDUSD24</x:f>
        <x:v>112246503.68000001</x:v>
      </x:c>
      <x:c r="T37" s="208">
        <x:f>'RV(US)'!T37*RSDUSD24</x:f>
        <x:v>94835961.279999986</x:v>
      </x:c>
      <x:c r="U37" s="1"/>
      <x:c r="V37" s="208">
        <x:f t="shared" si="4"/>
        <x:v>1101655950</x:v>
      </x:c>
      <x:c r="W37" s="211">
        <x:f>'RV(US)'!W37*RSDUSD25</x:f>
        <x:v>84234600</x:v>
      </x:c>
      <x:c r="X37" s="211">
        <x:f>'RV(US)'!X37*RSDUSD25</x:f>
        <x:v>98273700</x:v>
      </x:c>
      <x:c r="Y37" s="211">
        <x:f>'RV(US)'!Y37*RSDUSD25</x:f>
        <x:v>116992500</x:v>
      </x:c>
      <x:c r="Z37" s="211">
        <x:f>'RV(US)'!Z37*RSDUSD25</x:f>
        <x:v>104421150</x:v>
      </x:c>
      <x:c r="AA37" s="211">
        <x:f>'RV(US)'!AA37*RSDUSD25</x:f>
        <x:v>108961200</x:v>
      </x:c>
      <x:c r="AB37" s="211">
        <x:f>'RV(US)'!AB37*RSDUSD25</x:f>
        <x:v>113501250</x:v>
      </x:c>
      <x:c r="AC37" s="211">
        <x:f>'RV(US)'!AC37*RSDUSD25</x:f>
        <x:v>95341050</x:v>
      </x:c>
      <x:c r="AD37" s="211">
        <x:f>'RV(US)'!AD37*RSDUSD25</x:f>
        <x:v>68100750</x:v>
      </x:c>
      <x:c r="AE37" s="211">
        <x:f>'RV(US)'!AE37*RSDUSD25</x:f>
        <x:v>78853500</x:v>
      </x:c>
      <x:c r="AF37" s="211">
        <x:f>'RV(US)'!AF37*RSDUSD25</x:f>
        <x:v>78853500</x:v>
      </x:c>
      <x:c r="AG37" s="211">
        <x:f>'RV(US)'!AG37*RSDUSD25</x:f>
        <x:v>71685000</x:v>
      </x:c>
      <x:c r="AH37" s="211">
        <x:f>'RV(US)'!AH37*RSDUSD25</x:f>
        <x:v>82437750</x:v>
      </x:c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  <x:c r="BA37" s="1"/>
      <x:c r="BB37" s="1"/>
      <x:c r="BC37" s="1"/>
      <x:c r="BD37" s="1"/>
      <x:c r="BE37" s="1"/>
      <x:c r="BF37" s="1"/>
      <x:c r="BG37" s="1"/>
      <x:c r="BH37" s="1"/>
      <x:c r="BI37" s="1"/>
      <x:c r="BJ37" s="1"/>
      <x:c r="BK37" s="1"/>
      <x:c r="BL37" s="1"/>
      <x:c r="BM37" s="1"/>
      <x:c r="BN37" s="1"/>
      <x:c r="BO37" s="1"/>
      <x:c r="BP37" s="1"/>
      <x:c r="BQ37" s="1"/>
      <x:c r="BR37" s="1"/>
      <x:c r="BS37" s="1"/>
      <x:c r="BT37" s="1"/>
      <x:c r="BU37" s="1"/>
      <x:c r="BV37" s="1"/>
      <x:c r="BW37" s="1"/>
      <x:c r="BX37" s="1"/>
      <x:c r="BY37" s="1"/>
      <x:c r="BZ37" s="1"/>
      <x:c r="CA37" s="1"/>
      <x:c r="CB37" s="1"/>
      <x:c r="CC37" s="1"/>
      <x:c r="CD37" s="1"/>
      <x:c r="CE37" s="1"/>
      <x:c r="CF37" s="1"/>
      <x:c r="CG37" s="1"/>
      <x:c r="CH37" s="1"/>
      <x:c r="CI37" s="1"/>
      <x:c r="CJ37" s="1"/>
      <x:c r="CK37" s="1"/>
      <x:c r="CL37" s="1"/>
      <x:c r="CM37" s="1"/>
      <x:c r="CN37" s="1"/>
      <x:c r="CO37" s="1"/>
      <x:c r="CP37" s="1"/>
      <x:c r="CQ37" s="1"/>
      <x:c r="CR37" s="1"/>
      <x:c r="CS37" s="1"/>
      <x:c r="CT37" s="1"/>
      <x:c r="CU37" s="1"/>
      <x:c r="CV37" s="1"/>
      <x:c r="CW37" s="1"/>
      <x:c r="CX37" s="1"/>
      <x:c r="CY37" s="1"/>
      <x:c r="CZ37" s="1"/>
      <x:c r="DA37" s="1"/>
      <x:c r="DB37" s="1"/>
      <x:c r="DC37" s="1"/>
      <x:c r="DD37" s="1"/>
      <x:c r="DE37" s="1"/>
      <x:c r="DF37" s="1"/>
      <x:c r="DG37" s="1"/>
      <x:c r="DH37" s="1"/>
      <x:c r="DI37" s="1"/>
      <x:c r="DJ37" s="1"/>
      <x:c r="DK37" s="1"/>
      <x:c r="DL37" s="1"/>
      <x:c r="DM37" s="1"/>
      <x:c r="DN37" s="1"/>
      <x:c r="DO37" s="1"/>
      <x:c r="DP37" s="1"/>
      <x:c r="DQ37" s="1"/>
      <x:c r="DR37" s="1"/>
      <x:c r="DS37" s="1"/>
      <x:c r="DT37" s="1"/>
      <x:c r="DU37" s="1"/>
      <x:c r="DV37" s="1"/>
      <x:c r="DW37" s="1"/>
      <x:c r="DX37" s="1"/>
      <x:c r="DY37" s="1"/>
      <x:c r="DZ37" s="1"/>
      <x:c r="EA37" s="1"/>
    </x:row>
    <x:row r="38" spans="1:131">
      <x:c r="A38" s="12" t="s">
        <x:v>55</x:v>
      </x:c>
      <x:c r="B38" s="12" t="s">
        <x:v>31</x:v>
      </x:c>
      <x:c r="C38" s="12" t="s">
        <x:v>57</x:v>
      </x:c>
      <x:c r="D38" s="4" t="s">
        <x:v>33</x:v>
      </x:c>
      <x:c r="E38" s="4" t="s">
        <x:v>599</x:v>
      </x:c>
      <x:c r="F38" s="4"/>
      <x:c r="G38" s="4"/>
      <x:c r="H38" s="3">
        <x:f t="shared" si="3"/>
        <x:v>309045969.06</x:v>
      </x:c>
      <x:c r="I38" s="3">
        <x:f>'RV(US)'!I38*RSDUSD24</x:f>
        <x:v>25173049.599999998</x:v>
      </x:c>
      <x:c r="J38" s="3">
        <x:f>'RV(US)'!J38*RSDUSD24</x:f>
        <x:v>28592232.240000002</x:v>
      </x:c>
      <x:c r="K38" s="3">
        <x:f>'RV(US)'!K38*RSDUSD24</x:f>
        <x:v>43509523.199999996</x:v>
      </x:c>
      <x:c r="L38" s="3">
        <x:f>'RV(US)'!L38*RSDUSD24</x:f>
        <x:v>37556383</x:v>
      </x:c>
      <x:c r="M38" s="3">
        <x:f>'RV(US)'!M38*RSDUSD24</x:f>
        <x:v>41557724</x:v>
      </x:c>
      <x:c r="N38" s="3">
        <x:f>'RV(US)'!N38*RSDUSD24</x:f>
        <x:v>36936495</x:v>
      </x:c>
      <x:c r="O38" s="3">
        <x:f>'RV(US)'!O38*RSDUSD24</x:f>
        <x:v>47315686.399999999</x:v>
      </x:c>
      <x:c r="P38" s="3">
        <x:f>'RV(US)'!P38*RSDUSD24</x:f>
        <x:v>24208025.600000001</x:v>
      </x:c>
      <x:c r="Q38" s="3">
        <x:f>'RV(US)'!Q38*RSDUSD24</x:f>
        <x:v>24196850.02</x:v>
      </x:c>
      <x:c r="R38" s="3">
        <x:f>'RV(US)'!R38*RSDUSD24</x:f>
        <x:v>0</x:v>
      </x:c>
      <x:c r="S38" s="3">
        <x:f>'RV(US)'!S38*RSDUSD24</x:f>
        <x:v>0</x:v>
      </x:c>
      <x:c r="T38" s="3">
        <x:f>'RV(US)'!T38*RSDUSD24</x:f>
        <x:v>0</x:v>
      </x:c>
      <x:c r="V38" s="3">
        <x:f t="shared" si="4"/>
        <x:v>0</x:v>
      </x:c>
      <x:c r="W38" s="3">
        <x:f>'RV(US)'!W38*RSDUSD25</x:f>
        <x:v>0</x:v>
      </x:c>
      <x:c r="X38" s="3">
        <x:f>'RV(US)'!X38*RSDUSD25</x:f>
        <x:v>0</x:v>
      </x:c>
      <x:c r="Y38" s="3">
        <x:f>'RV(US)'!Y38*RSDUSD25</x:f>
        <x:v>0</x:v>
      </x:c>
      <x:c r="Z38" s="3">
        <x:f>'RV(US)'!Z38*RSDUSD25</x:f>
        <x:v>0</x:v>
      </x:c>
      <x:c r="AA38" s="3">
        <x:f>'RV(US)'!AA38*RSDUSD25</x:f>
        <x:v>0</x:v>
      </x:c>
      <x:c r="AB38" s="3">
        <x:f>'RV(US)'!AB38*RSDUSD25</x:f>
        <x:v>0</x:v>
      </x:c>
      <x:c r="AC38" s="3">
        <x:f>'RV(US)'!AC38*RSDUSD25</x:f>
        <x:v>0</x:v>
      </x:c>
      <x:c r="AD38" s="3">
        <x:f>'RV(US)'!AD38*RSDUSD25</x:f>
        <x:v>0</x:v>
      </x:c>
      <x:c r="AE38" s="3">
        <x:f>'RV(US)'!AE38*RSDUSD25</x:f>
        <x:v>0</x:v>
      </x:c>
      <x:c r="AF38" s="3">
        <x:f>'RV(US)'!AF38*RSDUSD25</x:f>
        <x:v>0</x:v>
      </x:c>
      <x:c r="AG38" s="3">
        <x:f>'RV(US)'!AG38*RSDUSD25</x:f>
        <x:v>0</x:v>
      </x:c>
      <x:c r="AH38" s="3">
        <x:f>'RV(US)'!AH38*RSDUSD25</x:f>
        <x:v>0</x:v>
      </x:c>
    </x:row>
    <x:row r="39" spans="1:131">
      <x:c r="A39" s="12" t="s">
        <x:v>55</x:v>
      </x:c>
      <x:c r="B39" s="12" t="s">
        <x:v>31</x:v>
      </x:c>
      <x:c r="C39" s="12" t="s">
        <x:v>57</x:v>
      </x:c>
      <x:c r="D39" s="4" t="s">
        <x:v>1556</x:v>
      </x:c>
      <x:c r="E39" s="4" t="s">
        <x:v>599</x:v>
      </x:c>
      <x:c r="F39" s="4"/>
      <x:c r="G39" s="4"/>
      <x:c r="H39" s="3">
        <x:f t="shared" si="3"/>
        <x:v>189331094.39999998</x:v>
      </x:c>
      <x:c r="I39" s="3">
        <x:f>'RV(US)'!I39*RSDUSD24</x:f>
        <x:v>0</x:v>
      </x:c>
      <x:c r="J39" s="3">
        <x:f>'RV(US)'!J39*RSDUSD24</x:f>
        <x:v>0</x:v>
      </x:c>
      <x:c r="K39" s="3">
        <x:f>'RV(US)'!K39*RSDUSD24</x:f>
        <x:v>0</x:v>
      </x:c>
      <x:c r="L39" s="3">
        <x:f>'RV(US)'!L39*RSDUSD24</x:f>
        <x:v>0</x:v>
      </x:c>
      <x:c r="M39" s="3">
        <x:f>'RV(US)'!M39*RSDUSD24</x:f>
        <x:v>0</x:v>
      </x:c>
      <x:c r="N39" s="3">
        <x:f>'RV(US)'!N39*RSDUSD24</x:f>
        <x:v>0</x:v>
      </x:c>
      <x:c r="O39" s="3">
        <x:f>'RV(US)'!O39*RSDUSD24</x:f>
        <x:v>0</x:v>
      </x:c>
      <x:c r="P39" s="3">
        <x:f>'RV(US)'!P39*RSDUSD24</x:f>
        <x:v>0</x:v>
      </x:c>
      <x:c r="Q39" s="3">
        <x:f>'RV(US)'!Q39*RSDUSD24</x:f>
        <x:v>15650009.599999998</x:v>
      </x:c>
      <x:c r="R39" s="3">
        <x:f>'RV(US)'!R39*RSDUSD24</x:f>
        <x:v>54519870.399999991</x:v>
      </x:c>
      <x:c r="S39" s="3">
        <x:f>'RV(US)'!S39*RSDUSD24</x:f>
        <x:v>64641344</x:v>
      </x:c>
      <x:c r="T39" s="3">
        <x:f>'RV(US)'!T39*RSDUSD24</x:f>
        <x:v>54519870.399999991</x:v>
      </x:c>
      <x:c r="V39" s="3">
        <x:f t="shared" si="4"/>
        <x:v>634123350</x:v>
      </x:c>
      <x:c r="W39" s="3">
        <x:f>'RV(US)'!W39*RSDUSD25</x:f>
        <x:v>48478499.999999993</x:v>
      </x:c>
      <x:c r="X39" s="3">
        <x:f>'RV(US)'!X39*RSDUSD25</x:f>
        <x:v>56558250</x:v>
      </x:c>
      <x:c r="Y39" s="3">
        <x:f>'RV(US)'!Y39*RSDUSD25</x:f>
        <x:v>67331250</x:v>
      </x:c>
      <x:c r="Z39" s="3">
        <x:f>'RV(US)'!Z39*RSDUSD25</x:f>
        <x:v>60109350</x:v>
      </x:c>
      <x:c r="AA39" s="3">
        <x:f>'RV(US)'!AA39*RSDUSD25</x:f>
        <x:v>62722800</x:v>
      </x:c>
      <x:c r="AB39" s="3">
        <x:f>'RV(US)'!AB39*RSDUSD25</x:f>
        <x:v>65336250</x:v>
      </x:c>
      <x:c r="AC39" s="3">
        <x:f>'RV(US)'!AC39*RSDUSD25</x:f>
        <x:v>54882450</x:v>
      </x:c>
      <x:c r="AD39" s="3">
        <x:f>'RV(US)'!AD39*RSDUSD25</x:f>
        <x:v>39201750</x:v>
      </x:c>
      <x:c r="AE39" s="3">
        <x:f>'RV(US)'!AE39*RSDUSD25</x:f>
        <x:v>45391500</x:v>
      </x:c>
      <x:c r="AF39" s="3">
        <x:f>'RV(US)'!AF39*RSDUSD25</x:f>
        <x:v>45391500</x:v>
      </x:c>
      <x:c r="AG39" s="3">
        <x:f>'RV(US)'!AG39*RSDUSD25</x:f>
        <x:v>41265000</x:v>
      </x:c>
      <x:c r="AH39" s="3">
        <x:f>'RV(US)'!AH39*RSDUSD25</x:f>
        <x:v>47454750</x:v>
      </x:c>
    </x:row>
    <x:row r="40" spans="1:131">
      <x:c r="A40" s="12" t="s">
        <x:v>55</x:v>
      </x:c>
      <x:c r="B40" s="12" t="s">
        <x:v>31</x:v>
      </x:c>
      <x:c r="C40" s="12" t="s">
        <x:v>57</x:v>
      </x:c>
      <x:c r="D40" s="4" t="s">
        <x:v>32</x:v>
      </x:c>
      <x:c r="E40" s="4" t="s">
        <x:v>600</x:v>
      </x:c>
      <x:c r="F40" s="4"/>
      <x:c r="G40" s="4"/>
      <x:c r="H40" s="3">
        <x:f t="shared" si="3"/>
        <x:v>214230304.66000003</x:v>
      </x:c>
      <x:c r="I40" s="3">
        <x:f>'RV(US)'!I40*RSDUSD24</x:f>
        <x:v>19398169.600000001</x:v>
      </x:c>
      <x:c r="J40" s="3">
        <x:f>'RV(US)'!J40*RSDUSD24</x:f>
        <x:v>17003672</x:v>
      </x:c>
      <x:c r="K40" s="3">
        <x:f>'RV(US)'!K40*RSDUSD24</x:f>
        <x:v>32170745.599999998</x:v>
      </x:c>
      <x:c r="L40" s="3">
        <x:f>'RV(US)'!L40*RSDUSD24</x:f>
        <x:v>25424997.82</x:v>
      </x:c>
      <x:c r="M40" s="3">
        <x:f>'RV(US)'!M40*RSDUSD24</x:f>
        <x:v>28477396.079999998</x:v>
      </x:c>
      <x:c r="N40" s="3">
        <x:f>'RV(US)'!N40*RSDUSD24</x:f>
        <x:v>24993578.879999999</x:v>
      </x:c>
      <x:c r="O40" s="3">
        <x:f>'RV(US)'!O40*RSDUSD24</x:f>
        <x:v>31168070.400000002</x:v>
      </x:c>
      <x:c r="P40" s="3">
        <x:f>'RV(US)'!P40*RSDUSD24</x:f>
        <x:v>18681779.200000003</x:v>
      </x:c>
      <x:c r="Q40" s="3">
        <x:f>'RV(US)'!Q40*RSDUSD24</x:f>
        <x:v>16911895.079999998</x:v>
      </x:c>
      <x:c r="R40" s="3">
        <x:f>'RV(US)'!R40*RSDUSD24</x:f>
        <x:v>0</x:v>
      </x:c>
      <x:c r="S40" s="3">
        <x:f>'RV(US)'!S40*RSDUSD24</x:f>
        <x:v>0</x:v>
      </x:c>
      <x:c r="T40" s="3">
        <x:f>'RV(US)'!T40*RSDUSD24</x:f>
        <x:v>0</x:v>
      </x:c>
      <x:c r="V40" s="3">
        <x:f t="shared" si="4"/>
        <x:v>0</x:v>
      </x:c>
      <x:c r="W40" s="3">
        <x:f>'RV(US)'!W40*RSDUSD25</x:f>
        <x:v>0</x:v>
      </x:c>
      <x:c r="X40" s="3">
        <x:f>'RV(US)'!X40*RSDUSD25</x:f>
        <x:v>0</x:v>
      </x:c>
      <x:c r="Y40" s="3">
        <x:f>'RV(US)'!Y40*RSDUSD25</x:f>
        <x:v>0</x:v>
      </x:c>
      <x:c r="Z40" s="3">
        <x:f>'RV(US)'!Z40*RSDUSD25</x:f>
        <x:v>0</x:v>
      </x:c>
      <x:c r="AA40" s="3">
        <x:f>'RV(US)'!AA40*RSDUSD25</x:f>
        <x:v>0</x:v>
      </x:c>
      <x:c r="AB40" s="3">
        <x:f>'RV(US)'!AB40*RSDUSD25</x:f>
        <x:v>0</x:v>
      </x:c>
      <x:c r="AC40" s="3">
        <x:f>'RV(US)'!AC40*RSDUSD25</x:f>
        <x:v>0</x:v>
      </x:c>
      <x:c r="AD40" s="3">
        <x:f>'RV(US)'!AD40*RSDUSD25</x:f>
        <x:v>0</x:v>
      </x:c>
      <x:c r="AE40" s="3">
        <x:f>'RV(US)'!AE40*RSDUSD25</x:f>
        <x:v>0</x:v>
      </x:c>
      <x:c r="AF40" s="3">
        <x:f>'RV(US)'!AF40*RSDUSD25</x:f>
        <x:v>0</x:v>
      </x:c>
      <x:c r="AG40" s="3">
        <x:f>'RV(US)'!AG40*RSDUSD25</x:f>
        <x:v>0</x:v>
      </x:c>
      <x:c r="AH40" s="3">
        <x:f>'RV(US)'!AH40*RSDUSD25</x:f>
        <x:v>0</x:v>
      </x:c>
    </x:row>
    <x:row r="41" spans="1:131">
      <x:c r="A41" s="12" t="s">
        <x:v>55</x:v>
      </x:c>
      <x:c r="B41" s="12" t="s">
        <x:v>31</x:v>
      </x:c>
      <x:c r="C41" s="12" t="s">
        <x:v>57</x:v>
      </x:c>
      <x:c r="D41" s="4" t="s">
        <x:v>1557</x:v>
      </x:c>
      <x:c r="E41" s="4" t="s">
        <x:v>600</x:v>
      </x:c>
      <x:c r="F41" s="4"/>
      <x:c r="G41" s="4"/>
      <x:c r="H41" s="3">
        <x:f t="shared" si="3"/>
        <x:v>139799312.63999999</x:v>
      </x:c>
      <x:c r="I41" s="3">
        <x:f>'RV(US)'!I41*RSDUSD24</x:f>
        <x:v>0</x:v>
      </x:c>
      <x:c r="J41" s="3">
        <x:f>'RV(US)'!J41*RSDUSD24</x:f>
        <x:v>0</x:v>
      </x:c>
      <x:c r="K41" s="3">
        <x:f>'RV(US)'!K41*RSDUSD24</x:f>
        <x:v>0</x:v>
      </x:c>
      <x:c r="L41" s="3">
        <x:f>'RV(US)'!L41*RSDUSD24</x:f>
        <x:v>0</x:v>
      </x:c>
      <x:c r="M41" s="3">
        <x:f>'RV(US)'!M41*RSDUSD24</x:f>
        <x:v>0</x:v>
      </x:c>
      <x:c r="N41" s="3">
        <x:f>'RV(US)'!N41*RSDUSD24</x:f>
        <x:v>0</x:v>
      </x:c>
      <x:c r="O41" s="3">
        <x:f>'RV(US)'!O41*RSDUSD24</x:f>
        <x:v>0</x:v>
      </x:c>
      <x:c r="P41" s="3">
        <x:f>'RV(US)'!P41*RSDUSD24</x:f>
        <x:v>0</x:v>
      </x:c>
      <x:c r="Q41" s="3">
        <x:f>'RV(US)'!Q41*RSDUSD24</x:f>
        <x:v>11561971.200000001</x:v>
      </x:c>
      <x:c r="R41" s="3">
        <x:f>'RV(US)'!R41*RSDUSD24</x:f>
        <x:v>40316090.879999995</x:v>
      </x:c>
      <x:c r="S41" s="3">
        <x:f>'RV(US)'!S41*RSDUSD24</x:f>
        <x:v>47605159.68</x:v>
      </x:c>
      <x:c r="T41" s="3">
        <x:f>'RV(US)'!T41*RSDUSD24</x:f>
        <x:v>40316090.879999995</x:v>
      </x:c>
      <x:c r="V41" s="3">
        <x:f t="shared" si="4"/>
        <x:v>467532600</x:v>
      </x:c>
      <x:c r="W41" s="3">
        <x:f>'RV(US)'!W41*RSDUSD25</x:f>
        <x:v>35756100</x:v>
      </x:c>
      <x:c r="X41" s="3">
        <x:f>'RV(US)'!X41*RSDUSD25</x:f>
        <x:v>41715450</x:v>
      </x:c>
      <x:c r="Y41" s="3">
        <x:f>'RV(US)'!Y41*RSDUSD25</x:f>
        <x:v>49661250</x:v>
      </x:c>
      <x:c r="Z41" s="3">
        <x:f>'RV(US)'!Z41*RSDUSD25</x:f>
        <x:v>44311800</x:v>
      </x:c>
      <x:c r="AA41" s="3">
        <x:f>'RV(US)'!AA41*RSDUSD25</x:f>
        <x:v>46238400</x:v>
      </x:c>
      <x:c r="AB41" s="3">
        <x:f>'RV(US)'!AB41*RSDUSD25</x:f>
        <x:v>48165000</x:v>
      </x:c>
      <x:c r="AC41" s="3">
        <x:f>'RV(US)'!AC41*RSDUSD25</x:f>
        <x:v>40458600</x:v>
      </x:c>
      <x:c r="AD41" s="3">
        <x:f>'RV(US)'!AD41*RSDUSD25</x:f>
        <x:v>28899000</x:v>
      </x:c>
      <x:c r="AE41" s="3">
        <x:f>'RV(US)'!AE41*RSDUSD25</x:f>
        <x:v>33462000</x:v>
      </x:c>
      <x:c r="AF41" s="3">
        <x:f>'RV(US)'!AF41*RSDUSD25</x:f>
        <x:v>33462000</x:v>
      </x:c>
      <x:c r="AG41" s="3">
        <x:f>'RV(US)'!AG41*RSDUSD25</x:f>
        <x:v>30420000</x:v>
      </x:c>
      <x:c r="AH41" s="3">
        <x:f>'RV(US)'!AH41*RSDUSD25</x:f>
        <x:v>34983000</x:v>
      </x:c>
    </x:row>
    <x:row r="42" spans="1:131" s="209" customFormat="1">
      <x:c r="A42" s="206"/>
      <x:c r="B42" s="206" t="s">
        <x:v>34</x:v>
      </x:c>
      <x:c r="C42" s="206" t="s">
        <x:v>58</x:v>
      </x:c>
      <x:c r="D42" s="207" t="s">
        <x:v>34</x:v>
      </x:c>
      <x:c r="E42" s="207"/>
      <x:c r="F42" s="207"/>
      <x:c r="G42" s="207"/>
      <x:c r="H42" s="208">
        <x:f t="shared" si="3"/>
        <x:v>1165557618.5399997</x:v>
      </x:c>
      <x:c r="I42" s="208">
        <x:f>'RV(US)'!I42*RSDUSD24</x:f>
        <x:v>99213392.399999976</x:v>
      </x:c>
      <x:c r="J42" s="208">
        <x:f>'RV(US)'!J42*RSDUSD24</x:f>
        <x:v>65476454.399999991</x:v>
      </x:c>
      <x:c r="K42" s="208">
        <x:f>'RV(US)'!K42*RSDUSD24</x:f>
        <x:v>74830233.599999979</x:v>
      </x:c>
      <x:c r="L42" s="208">
        <x:f>'RV(US)'!L42*RSDUSD24</x:f>
        <x:v>37424860.32</x:v>
      </x:c>
      <x:c r="M42" s="208">
        <x:f>'RV(US)'!M42*RSDUSD24</x:f>
        <x:v>28061337.599999998</x:v>
      </x:c>
      <x:c r="N42" s="208">
        <x:f>'RV(US)'!N42*RSDUSD24</x:f>
        <x:v>56122675.199999996</x:v>
      </x:c>
      <x:c r="O42" s="208">
        <x:f>'RV(US)'!O42*RSDUSD24</x:f>
        <x:v>93537791.99999997</x:v>
      </x:c>
      <x:c r="P42" s="208">
        <x:f>'RV(US)'!P42*RSDUSD24</x:f>
        <x:v>140306687.99999994</x:v>
      </x:c>
      <x:c r="Q42" s="208">
        <x:f>'RV(US)'!Q42*RSDUSD24</x:f>
        <x:v>140306687.99999994</x:v>
      </x:c>
      <x:c r="R42" s="208">
        <x:f>'RV(US)'!R42*RSDUSD24</x:f>
        <x:v>140310341.81999993</x:v>
      </x:c>
      <x:c r="S42" s="208">
        <x:f>'RV(US)'!S42*RSDUSD24</x:f>
        <x:v>149660467.19999999</x:v>
      </x:c>
      <x:c r="T42" s="208">
        <x:f>'RV(US)'!T42*RSDUSD24</x:f>
        <x:v>140306687.99999994</x:v>
      </x:c>
      <x:c r="U42" s="1"/>
      <x:c r="V42" s="211">
        <x:f t="shared" si="4"/>
        <x:v>1417866000</x:v>
      </x:c>
      <x:c r="W42" s="211">
        <x:f>'RV(US)'!W42*RSDUSD25</x:f>
        <x:v>119955600</x:v>
      </x:c>
      <x:c r="X42" s="211">
        <x:f>'RV(US)'!X42*RSDUSD25</x:f>
        <x:v>139948200</x:v>
      </x:c>
      <x:c r="Y42" s="211">
        <x:f>'RV(US)'!Y42*RSDUSD25</x:f>
        <x:v>166605000</x:v>
      </x:c>
      <x:c r="Z42" s="211">
        <x:f>'RV(US)'!Z42*RSDUSD25</x:f>
        <x:v>153276600</x:v>
      </x:c>
      <x:c r="AA42" s="211">
        <x:f>'RV(US)'!AA42*RSDUSD25</x:f>
        <x:v>159940800</x:v>
      </x:c>
      <x:c r="AB42" s="211">
        <x:f>'RV(US)'!AB42*RSDUSD25</x:f>
        <x:v>153276600</x:v>
      </x:c>
      <x:c r="AC42" s="211">
        <x:f>'RV(US)'!AC42*RSDUSD25</x:f>
        <x:v>111223200</x:v>
      </x:c>
      <x:c r="AD42" s="211">
        <x:f>'RV(US)'!AD42*RSDUSD25</x:f>
        <x:v>65493000</x:v>
      </x:c>
      <x:c r="AE42" s="211">
        <x:f>'RV(US)'!AE42*RSDUSD25</x:f>
        <x:v>89622000</x:v>
      </x:c>
      <x:c r="AF42" s="211">
        <x:f>'RV(US)'!AF42*RSDUSD25</x:f>
        <x:v>93069000</x:v>
      </x:c>
      <x:c r="AG42" s="211">
        <x:f>'RV(US)'!AG42*RSDUSD25</x:f>
        <x:v>79281000</x:v>
      </x:c>
      <x:c r="AH42" s="211">
        <x:f>'RV(US)'!AH42*RSDUSD25</x:f>
        <x:v>86175000</x:v>
      </x:c>
      <x:c r="AI42" s="1"/>
      <x:c r="AJ42" s="1"/>
      <x:c r="AK42" s="1">
        <x:f>SUM(AK43:AK44)</x:f>
        <x:v>0</x:v>
      </x:c>
      <x:c r="AL42" s="1">
        <x:f t="shared" ref="AL42:AV42" si="5">SUM(AL43:AL44)</x:f>
        <x:v>0</x:v>
      </x:c>
      <x:c r="AM42" s="1">
        <x:f t="shared" si="5"/>
        <x:v>0</x:v>
      </x:c>
      <x:c r="AN42" s="1">
        <x:f t="shared" si="5"/>
        <x:v>0</x:v>
      </x:c>
      <x:c r="AO42" s="1">
        <x:f t="shared" si="5"/>
        <x:v>0</x:v>
      </x:c>
      <x:c r="AP42" s="1">
        <x:f t="shared" si="5"/>
        <x:v>0</x:v>
      </x:c>
      <x:c r="AQ42" s="1">
        <x:f t="shared" si="5"/>
        <x:v>0</x:v>
      </x:c>
      <x:c r="AR42" s="1">
        <x:f t="shared" si="5"/>
        <x:v>0</x:v>
      </x:c>
      <x:c r="AS42" s="1">
        <x:f t="shared" si="5"/>
        <x:v>0</x:v>
      </x:c>
      <x:c r="AT42" s="1">
        <x:f t="shared" si="5"/>
        <x:v>0</x:v>
      </x:c>
      <x:c r="AU42" s="1">
        <x:f t="shared" si="5"/>
        <x:v>0</x:v>
      </x:c>
      <x:c r="AV42" s="1">
        <x:f t="shared" si="5"/>
        <x:v>0</x:v>
      </x:c>
      <x:c r="AW42" s="1"/>
      <x:c r="AX42" s="1"/>
      <x:c r="AY42" s="1"/>
      <x:c r="AZ42" s="1"/>
      <x:c r="BA42" s="1"/>
      <x:c r="BB42" s="1"/>
      <x:c r="BC42" s="1"/>
      <x:c r="BD42" s="1"/>
      <x:c r="BE42" s="1"/>
      <x:c r="BF42" s="1"/>
      <x:c r="BG42" s="1"/>
      <x:c r="BH42" s="1"/>
      <x:c r="BI42" s="1"/>
      <x:c r="BJ42" s="1"/>
      <x:c r="BK42" s="1"/>
      <x:c r="BL42" s="1"/>
      <x:c r="BM42" s="1"/>
      <x:c r="BN42" s="1"/>
      <x:c r="BO42" s="1"/>
      <x:c r="BP42" s="1"/>
      <x:c r="BQ42" s="1"/>
      <x:c r="BR42" s="1"/>
      <x:c r="BS42" s="1"/>
      <x:c r="BT42" s="1"/>
      <x:c r="BU42" s="1"/>
      <x:c r="BV42" s="1"/>
      <x:c r="BW42" s="1"/>
      <x:c r="BX42" s="1"/>
      <x:c r="BY42" s="1"/>
      <x:c r="BZ42" s="1"/>
      <x:c r="CA42" s="1"/>
      <x:c r="CB42" s="1"/>
      <x:c r="CC42" s="1"/>
      <x:c r="CD42" s="1"/>
      <x:c r="CE42" s="1"/>
      <x:c r="CF42" s="1"/>
      <x:c r="CG42" s="1"/>
      <x:c r="CH42" s="1"/>
      <x:c r="CI42" s="1"/>
      <x:c r="CJ42" s="1"/>
      <x:c r="CK42" s="1"/>
      <x:c r="CL42" s="1"/>
      <x:c r="CM42" s="1"/>
      <x:c r="CN42" s="1"/>
      <x:c r="CO42" s="1"/>
      <x:c r="CP42" s="1"/>
      <x:c r="CQ42" s="1"/>
      <x:c r="CR42" s="1"/>
      <x:c r="CS42" s="1"/>
      <x:c r="CT42" s="1"/>
      <x:c r="CU42" s="1"/>
      <x:c r="CV42" s="1"/>
      <x:c r="CW42" s="1"/>
      <x:c r="CX42" s="1"/>
      <x:c r="CY42" s="1"/>
      <x:c r="CZ42" s="1"/>
      <x:c r="DA42" s="1"/>
      <x:c r="DB42" s="1"/>
      <x:c r="DC42" s="1"/>
      <x:c r="DD42" s="1"/>
      <x:c r="DE42" s="1"/>
      <x:c r="DF42" s="1"/>
      <x:c r="DG42" s="1"/>
      <x:c r="DH42" s="1"/>
      <x:c r="DI42" s="1"/>
      <x:c r="DJ42" s="1"/>
      <x:c r="DK42" s="1"/>
      <x:c r="DL42" s="1"/>
      <x:c r="DM42" s="1"/>
      <x:c r="DN42" s="1"/>
      <x:c r="DO42" s="1"/>
      <x:c r="DP42" s="1"/>
      <x:c r="DQ42" s="1"/>
      <x:c r="DR42" s="1"/>
      <x:c r="DS42" s="1"/>
      <x:c r="DT42" s="1"/>
      <x:c r="DU42" s="1"/>
      <x:c r="DV42" s="1"/>
      <x:c r="DW42" s="1"/>
      <x:c r="DX42" s="1"/>
      <x:c r="DY42" s="1"/>
      <x:c r="DZ42" s="1"/>
      <x:c r="EA42" s="1"/>
    </x:row>
    <x:row r="43" spans="1:131">
      <x:c r="A43" s="12" t="s">
        <x:v>55</x:v>
      </x:c>
      <x:c r="B43" s="12" t="s">
        <x:v>34</x:v>
      </x:c>
      <x:c r="C43" s="12" t="s">
        <x:v>58</x:v>
      </x:c>
      <x:c r="D43" s="4" t="s">
        <x:v>35</x:v>
      </x:c>
      <x:c r="E43" s="4"/>
      <x:c r="F43" s="4"/>
      <x:c r="G43" s="4"/>
      <x:c r="H43" s="3">
        <x:f t="shared" si="3"/>
        <x:v>0</x:v>
      </x:c>
      <x:c r="I43" s="3">
        <x:f>'RV(US)'!I43*RSDUSD24</x:f>
        <x:v>0</x:v>
      </x:c>
      <x:c r="J43" s="3">
        <x:f>'RV(US)'!J43*RSDUSD24</x:f>
        <x:v>0</x:v>
      </x:c>
      <x:c r="K43" s="3">
        <x:f>'RV(US)'!K43*RSDUSD24</x:f>
        <x:v>0</x:v>
      </x:c>
      <x:c r="L43" s="3">
        <x:f>'RV(US)'!L43*RSDUSD24</x:f>
        <x:v>0</x:v>
      </x:c>
      <x:c r="M43" s="3">
        <x:f>'RV(US)'!M43*RSDUSD24</x:f>
        <x:v>0</x:v>
      </x:c>
      <x:c r="N43" s="3">
        <x:f>'RV(US)'!N43*RSDUSD24</x:f>
        <x:v>0</x:v>
      </x:c>
      <x:c r="O43" s="3">
        <x:f>'RV(US)'!O43*RSDUSD24</x:f>
        <x:v>0</x:v>
      </x:c>
      <x:c r="P43" s="3">
        <x:f>'RV(US)'!P43*RSDUSD24</x:f>
        <x:v>0</x:v>
      </x:c>
      <x:c r="Q43" s="3">
        <x:f>'RV(US)'!Q43*RSDUSD24</x:f>
        <x:v>0</x:v>
      </x:c>
      <x:c r="R43" s="3">
        <x:f>'RV(US)'!R43*RSDUSD24</x:f>
        <x:v>0</x:v>
      </x:c>
      <x:c r="S43" s="3">
        <x:f>'RV(US)'!S43*RSDUSD24</x:f>
        <x:v>0</x:v>
      </x:c>
      <x:c r="T43" s="3">
        <x:f>'RV(US)'!T43*RSDUSD24</x:f>
        <x:v>0</x:v>
      </x:c>
      <x:c r="V43" s="3">
        <x:f t="shared" si="4"/>
        <x:v>0</x:v>
      </x:c>
      <x:c r="W43" s="3">
        <x:f>'RV(US)'!W43*RSDUSD25</x:f>
        <x:v>0</x:v>
      </x:c>
      <x:c r="X43" s="3">
        <x:f>'RV(US)'!X43*RSDUSD25</x:f>
        <x:v>0</x:v>
      </x:c>
      <x:c r="Y43" s="3">
        <x:f>'RV(US)'!Y43*RSDUSD25</x:f>
        <x:v>0</x:v>
      </x:c>
      <x:c r="Z43" s="3">
        <x:f>'RV(US)'!Z43*RSDUSD25</x:f>
        <x:v>0</x:v>
      </x:c>
      <x:c r="AA43" s="3">
        <x:f>'RV(US)'!AA43*RSDUSD25</x:f>
        <x:v>0</x:v>
      </x:c>
      <x:c r="AB43" s="3">
        <x:f>'RV(US)'!AB43*RSDUSD25</x:f>
        <x:v>0</x:v>
      </x:c>
      <x:c r="AC43" s="3">
        <x:f>'RV(US)'!AC43*RSDUSD25</x:f>
        <x:v>0</x:v>
      </x:c>
      <x:c r="AD43" s="3">
        <x:f>'RV(US)'!AD43*RSDUSD25</x:f>
        <x:v>0</x:v>
      </x:c>
      <x:c r="AE43" s="3">
        <x:f>'RV(US)'!AE43*RSDUSD25</x:f>
        <x:v>0</x:v>
      </x:c>
      <x:c r="AF43" s="3">
        <x:f>'RV(US)'!AF43*RSDUSD25</x:f>
        <x:v>0</x:v>
      </x:c>
      <x:c r="AG43" s="3">
        <x:f>'RV(US)'!AG43*RSDUSD25</x:f>
        <x:v>0</x:v>
      </x:c>
      <x:c r="AH43" s="3">
        <x:f>'RV(US)'!AH43*RSDUSD25</x:f>
        <x:v>0</x:v>
      </x:c>
    </x:row>
    <x:row r="44" spans="1:131">
      <x:c r="A44" s="12" t="s">
        <x:v>55</x:v>
      </x:c>
      <x:c r="B44" s="12" t="s">
        <x:v>34</x:v>
      </x:c>
      <x:c r="C44" s="12" t="s">
        <x:v>58</x:v>
      </x:c>
      <x:c r="D44" s="4" t="s">
        <x:v>36</x:v>
      </x:c>
      <x:c r="E44" s="4" t="s">
        <x:v>464</x:v>
      </x:c>
      <x:c r="F44" s="4"/>
      <x:c r="G44" s="4"/>
      <x:c r="H44" s="3">
        <x:f t="shared" si="3"/>
        <x:v>1165557618.5399997</x:v>
      </x:c>
      <x:c r="I44" s="3">
        <x:f>'RV(US)'!I44*RSDUSD24</x:f>
        <x:v>99213392.399999976</x:v>
      </x:c>
      <x:c r="J44" s="3">
        <x:f>'RV(US)'!J44*RSDUSD24</x:f>
        <x:v>65476454.399999991</x:v>
      </x:c>
      <x:c r="K44" s="3">
        <x:f>'RV(US)'!K44*RSDUSD24</x:f>
        <x:v>74830233.599999979</x:v>
      </x:c>
      <x:c r="L44" s="3">
        <x:f>'RV(US)'!L44*RSDUSD24</x:f>
        <x:v>37424860.32</x:v>
      </x:c>
      <x:c r="M44" s="3">
        <x:f>'RV(US)'!M44*RSDUSD24</x:f>
        <x:v>28061337.599999998</x:v>
      </x:c>
      <x:c r="N44" s="3">
        <x:f>'RV(US)'!N44*RSDUSD24</x:f>
        <x:v>56122675.199999996</x:v>
      </x:c>
      <x:c r="O44" s="3">
        <x:f>'RV(US)'!O44*RSDUSD24</x:f>
        <x:v>93537791.99999997</x:v>
      </x:c>
      <x:c r="P44" s="3">
        <x:f>'RV(US)'!P44*RSDUSD24</x:f>
        <x:v>140306687.99999994</x:v>
      </x:c>
      <x:c r="Q44" s="3">
        <x:f>'RV(US)'!Q44*RSDUSD24</x:f>
        <x:v>140306687.99999994</x:v>
      </x:c>
      <x:c r="R44" s="3">
        <x:f>'RV(US)'!R44*RSDUSD24</x:f>
        <x:v>140310341.81999993</x:v>
      </x:c>
      <x:c r="S44" s="3">
        <x:f>'RV(US)'!S44*RSDUSD24</x:f>
        <x:v>149660467.19999999</x:v>
      </x:c>
      <x:c r="T44" s="3">
        <x:f>'RV(US)'!T44*RSDUSD24</x:f>
        <x:v>140306687.99999994</x:v>
      </x:c>
      <x:c r="V44" s="3">
        <x:f t="shared" si="4"/>
        <x:v>1417866000</x:v>
      </x:c>
      <x:c r="W44" s="3">
        <x:f>'RV(US)'!W44*RSDUSD25</x:f>
        <x:v>119955600</x:v>
      </x:c>
      <x:c r="X44" s="3">
        <x:f>'RV(US)'!X44*RSDUSD25</x:f>
        <x:v>139948200</x:v>
      </x:c>
      <x:c r="Y44" s="3">
        <x:f>'RV(US)'!Y44*RSDUSD25</x:f>
        <x:v>166605000</x:v>
      </x:c>
      <x:c r="Z44" s="3">
        <x:f>'RV(US)'!Z44*RSDUSD25</x:f>
        <x:v>153276600</x:v>
      </x:c>
      <x:c r="AA44" s="3">
        <x:f>'RV(US)'!AA44*RSDUSD25</x:f>
        <x:v>159940800</x:v>
      </x:c>
      <x:c r="AB44" s="3">
        <x:f>'RV(US)'!AB44*RSDUSD25</x:f>
        <x:v>153276600</x:v>
      </x:c>
      <x:c r="AC44" s="3">
        <x:f>'RV(US)'!AC44*RSDUSD25</x:f>
        <x:v>111223200</x:v>
      </x:c>
      <x:c r="AD44" s="3">
        <x:f>'RV(US)'!AD44*RSDUSD25</x:f>
        <x:v>65493000</x:v>
      </x:c>
      <x:c r="AE44" s="3">
        <x:f>'RV(US)'!AE44*RSDUSD25</x:f>
        <x:v>89622000</x:v>
      </x:c>
      <x:c r="AF44" s="3">
        <x:f>'RV(US)'!AF44*RSDUSD25</x:f>
        <x:v>93069000</x:v>
      </x:c>
      <x:c r="AG44" s="3">
        <x:f>'RV(US)'!AG44*RSDUSD25</x:f>
        <x:v>79281000</x:v>
      </x:c>
      <x:c r="AH44" s="3">
        <x:f>'RV(US)'!AH44*RSDUSD25</x:f>
        <x:v>86175000</x:v>
      </x:c>
    </x:row>
    <x:row r="45" spans="1:131">
      <x:c r="A45" s="12" t="s">
        <x:v>55</x:v>
      </x:c>
      <x:c r="B45" s="12"/>
      <x:c r="C45" s="12" t="s">
        <x:v>58</x:v>
      </x:c>
      <x:c r="D45" s="4"/>
      <x:c r="E45" s="4" t="s">
        <x:v>598</x:v>
      </x:c>
      <x:c r="F45" s="4"/>
      <x:c r="G45" s="4"/>
      <x:c r="H45" s="3"/>
      <x:c r="I45" s="3">
        <x:f>'RV(US)'!I45*RSDUSD24</x:f>
        <x:v>0</x:v>
      </x:c>
      <x:c r="J45" s="3">
        <x:f>'RV(US)'!J45*RSDUSD24</x:f>
        <x:v>0</x:v>
      </x:c>
      <x:c r="K45" s="3">
        <x:f>'RV(US)'!K45*RSDUSD24</x:f>
        <x:v>0</x:v>
      </x:c>
      <x:c r="L45" s="3">
        <x:f>'RV(US)'!L45*RSDUSD24</x:f>
        <x:v>0</x:v>
      </x:c>
      <x:c r="M45" s="3">
        <x:f>'RV(US)'!M45*RSDUSD24</x:f>
        <x:v>0</x:v>
      </x:c>
      <x:c r="N45" s="3">
        <x:f>'RV(US)'!N45*RSDUSD24</x:f>
        <x:v>0</x:v>
      </x:c>
      <x:c r="O45" s="3">
        <x:f>'RV(US)'!O45*RSDUSD24</x:f>
        <x:v>0</x:v>
      </x:c>
      <x:c r="P45" s="3">
        <x:f>'RV(US)'!P45*RSDUSD24</x:f>
        <x:v>0</x:v>
      </x:c>
      <x:c r="Q45" s="3">
        <x:f>'RV(US)'!Q45*RSDUSD24</x:f>
        <x:v>0</x:v>
      </x:c>
      <x:c r="R45" s="3">
        <x:f>'RV(US)'!R45*RSDUSD24</x:f>
        <x:v>0</x:v>
      </x:c>
      <x:c r="S45" s="3">
        <x:f>'RV(US)'!S45*RSDUSD24</x:f>
        <x:v>0</x:v>
      </x:c>
      <x:c r="T45" s="3">
        <x:f>'RV(US)'!T45*RSDUSD24</x:f>
        <x:v>0</x:v>
      </x:c>
      <x:c r="V45" s="3">
        <x:f t="shared" si="4"/>
        <x:v>0</x:v>
      </x:c>
      <x:c r="W45" s="3">
        <x:f>'RV(US)'!W45*RSDUSD25</x:f>
        <x:v>0</x:v>
      </x:c>
      <x:c r="X45" s="3">
        <x:f>'RV(US)'!X45*RSDUSD25</x:f>
        <x:v>0</x:v>
      </x:c>
      <x:c r="Y45" s="3">
        <x:f>'RV(US)'!Y45*RSDUSD25</x:f>
        <x:v>0</x:v>
      </x:c>
      <x:c r="Z45" s="3">
        <x:f>'RV(US)'!Z45*RSDUSD25</x:f>
        <x:v>0</x:v>
      </x:c>
      <x:c r="AA45" s="3">
        <x:f>'RV(US)'!AA45*RSDUSD25</x:f>
        <x:v>0</x:v>
      </x:c>
      <x:c r="AB45" s="3">
        <x:f>'RV(US)'!AB45*RSDUSD25</x:f>
        <x:v>0</x:v>
      </x:c>
      <x:c r="AC45" s="3">
        <x:f>'RV(US)'!AC45*RSDUSD25</x:f>
        <x:v>0</x:v>
      </x:c>
      <x:c r="AD45" s="3">
        <x:f>'RV(US)'!AD45*RSDUSD25</x:f>
        <x:v>0</x:v>
      </x:c>
      <x:c r="AE45" s="3">
        <x:f>'RV(US)'!AE45*RSDUSD25</x:f>
        <x:v>0</x:v>
      </x:c>
      <x:c r="AF45" s="3">
        <x:f>'RV(US)'!AF45*RSDUSD25</x:f>
        <x:v>0</x:v>
      </x:c>
      <x:c r="AG45" s="3">
        <x:f>'RV(US)'!AG45*RSDUSD25</x:f>
        <x:v>0</x:v>
      </x:c>
      <x:c r="AH45" s="3">
        <x:f>'RV(US)'!AH45*RSDUSD25</x:f>
        <x:v>0</x:v>
      </x:c>
    </x:row>
    <x:row r="46" spans="1:131" s="209" customFormat="1">
      <x:c r="A46" s="206"/>
      <x:c r="B46" s="206" t="s">
        <x:v>37</x:v>
      </x:c>
      <x:c r="C46" s="206" t="s">
        <x:v>59</x:v>
      </x:c>
      <x:c r="D46" s="207" t="s">
        <x:v>37</x:v>
      </x:c>
      <x:c r="E46" s="207"/>
      <x:c r="F46" s="207"/>
      <x:c r="G46" s="207"/>
      <x:c r="H46" s="208">
        <x:f t="shared" ref="H46:H59" si="6">SUMIF($4:$4,$I$4,46:46)</x:f>
        <x:v>60567552</x:v>
      </x:c>
      <x:c r="I46" s="208">
        <x:f>'RV(US)'!I46*RSDUSD24</x:f>
        <x:v>23976521.600000001</x:v>
      </x:c>
      <x:c r="J46" s="208">
        <x:f>'RV(US)'!J46*RSDUSD24</x:f>
        <x:v>16075536</x:v>
      </x:c>
      <x:c r="K46" s="208">
        <x:f>'RV(US)'!K46*RSDUSD24</x:f>
        <x:v>20515494.400000002</x:v>
      </x:c>
      <x:c r="L46" s="208">
        <x:f>'RV(US)'!L46*RSDUSD24</x:f>
        <x:v>0</x:v>
      </x:c>
      <x:c r="M46" s="208">
        <x:f>'RV(US)'!M46*RSDUSD24</x:f>
        <x:v>0</x:v>
      </x:c>
      <x:c r="N46" s="208">
        <x:f>'RV(US)'!N46*RSDUSD24</x:f>
        <x:v>0</x:v>
      </x:c>
      <x:c r="O46" s="208">
        <x:f>'RV(US)'!O46*RSDUSD24</x:f>
        <x:v>0</x:v>
      </x:c>
      <x:c r="P46" s="208">
        <x:f>'RV(US)'!P46*RSDUSD24</x:f>
        <x:v>0</x:v>
      </x:c>
      <x:c r="Q46" s="208">
        <x:f>'RV(US)'!Q46*RSDUSD24</x:f>
        <x:v>0</x:v>
      </x:c>
      <x:c r="R46" s="208">
        <x:f>'RV(US)'!R46*RSDUSD24</x:f>
        <x:v>0</x:v>
      </x:c>
      <x:c r="S46" s="208">
        <x:f>'RV(US)'!S46*RSDUSD24</x:f>
        <x:v>0</x:v>
      </x:c>
      <x:c r="T46" s="208">
        <x:f>'RV(US)'!T46*RSDUSD24</x:f>
        <x:v>0</x:v>
      </x:c>
      <x:c r="U46" s="1"/>
      <x:c r="V46" s="208">
        <x:f t="shared" si="4"/>
        <x:v>0</x:v>
      </x:c>
      <x:c r="W46" s="211">
        <x:f>'RV(US)'!W46*RSDUSD25</x:f>
        <x:v>0</x:v>
      </x:c>
      <x:c r="X46" s="211">
        <x:f>'RV(US)'!X46*RSDUSD25</x:f>
        <x:v>0</x:v>
      </x:c>
      <x:c r="Y46" s="211">
        <x:f>'RV(US)'!Y46*RSDUSD25</x:f>
        <x:v>0</x:v>
      </x:c>
      <x:c r="Z46" s="211">
        <x:f>'RV(US)'!Z46*RSDUSD25</x:f>
        <x:v>0</x:v>
      </x:c>
      <x:c r="AA46" s="211">
        <x:f>'RV(US)'!AA46*RSDUSD25</x:f>
        <x:v>0</x:v>
      </x:c>
      <x:c r="AB46" s="211">
        <x:f>'RV(US)'!AB46*RSDUSD25</x:f>
        <x:v>0</x:v>
      </x:c>
      <x:c r="AC46" s="211">
        <x:f>'RV(US)'!AC46*RSDUSD25</x:f>
        <x:v>0</x:v>
      </x:c>
      <x:c r="AD46" s="211">
        <x:f>'RV(US)'!AD46*RSDUSD25</x:f>
        <x:v>0</x:v>
      </x:c>
      <x:c r="AE46" s="211">
        <x:f>'RV(US)'!AE46*RSDUSD25</x:f>
        <x:v>0</x:v>
      </x:c>
      <x:c r="AF46" s="211">
        <x:f>'RV(US)'!AF46*RSDUSD25</x:f>
        <x:v>0</x:v>
      </x:c>
      <x:c r="AG46" s="211">
        <x:f>'RV(US)'!AG46*RSDUSD25</x:f>
        <x:v>0</x:v>
      </x:c>
      <x:c r="AH46" s="211">
        <x:f>'RV(US)'!AH46*RSDUSD25</x:f>
        <x:v>0</x:v>
      </x:c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  <x:c r="BA46" s="1"/>
      <x:c r="BB46" s="1"/>
      <x:c r="BC46" s="1"/>
      <x:c r="BD46" s="1"/>
      <x:c r="BE46" s="1"/>
      <x:c r="BF46" s="1"/>
      <x:c r="BG46" s="1"/>
      <x:c r="BH46" s="1"/>
      <x:c r="BI46" s="1"/>
      <x:c r="BJ46" s="1"/>
      <x:c r="BK46" s="1"/>
      <x:c r="BL46" s="1"/>
      <x:c r="BM46" s="1"/>
      <x:c r="BN46" s="1"/>
      <x:c r="BO46" s="1"/>
      <x:c r="BP46" s="1"/>
      <x:c r="BQ46" s="1"/>
      <x:c r="BR46" s="1"/>
      <x:c r="BS46" s="1"/>
      <x:c r="BT46" s="1"/>
      <x:c r="BU46" s="1"/>
      <x:c r="BV46" s="1"/>
      <x:c r="BW46" s="1"/>
      <x:c r="BX46" s="1"/>
      <x:c r="BY46" s="1"/>
      <x:c r="BZ46" s="1"/>
      <x:c r="CA46" s="1"/>
      <x:c r="CB46" s="1"/>
      <x:c r="CC46" s="1"/>
      <x:c r="CD46" s="1"/>
      <x:c r="CE46" s="1"/>
      <x:c r="CF46" s="1"/>
      <x:c r="CG46" s="1"/>
      <x:c r="CH46" s="1"/>
      <x:c r="CI46" s="1"/>
      <x:c r="CJ46" s="1"/>
      <x:c r="CK46" s="1"/>
      <x:c r="CL46" s="1"/>
      <x:c r="CM46" s="1"/>
      <x:c r="CN46" s="1"/>
      <x:c r="CO46" s="1"/>
      <x:c r="CP46" s="1"/>
      <x:c r="CQ46" s="1"/>
      <x:c r="CR46" s="1"/>
      <x:c r="CS46" s="1"/>
      <x:c r="CT46" s="1"/>
      <x:c r="CU46" s="1"/>
      <x:c r="CV46" s="1"/>
      <x:c r="CW46" s="1"/>
      <x:c r="CX46" s="1"/>
      <x:c r="CY46" s="1"/>
      <x:c r="CZ46" s="1"/>
      <x:c r="DA46" s="1"/>
      <x:c r="DB46" s="1"/>
      <x:c r="DC46" s="1"/>
      <x:c r="DD46" s="1"/>
      <x:c r="DE46" s="1"/>
      <x:c r="DF46" s="1"/>
      <x:c r="DG46" s="1"/>
      <x:c r="DH46" s="1"/>
      <x:c r="DI46" s="1"/>
      <x:c r="DJ46" s="1"/>
      <x:c r="DK46" s="1"/>
      <x:c r="DL46" s="1"/>
      <x:c r="DM46" s="1"/>
      <x:c r="DN46" s="1"/>
      <x:c r="DO46" s="1"/>
      <x:c r="DP46" s="1"/>
      <x:c r="DQ46" s="1"/>
      <x:c r="DR46" s="1"/>
      <x:c r="DS46" s="1"/>
      <x:c r="DT46" s="1"/>
      <x:c r="DU46" s="1"/>
      <x:c r="DV46" s="1"/>
      <x:c r="DW46" s="1"/>
      <x:c r="DX46" s="1"/>
      <x:c r="DY46" s="1"/>
      <x:c r="DZ46" s="1"/>
      <x:c r="EA46" s="1"/>
    </x:row>
    <x:row r="47" spans="1:131">
      <x:c r="A47" s="12" t="s">
        <x:v>55</x:v>
      </x:c>
      <x:c r="B47" s="12" t="s">
        <x:v>37</x:v>
      </x:c>
      <x:c r="C47" s="12" t="s">
        <x:v>59</x:v>
      </x:c>
      <x:c r="D47" s="4" t="s">
        <x:v>38</x:v>
      </x:c>
      <x:c r="E47" s="4" t="s">
        <x:v>38</x:v>
      </x:c>
      <x:c r="F47" s="4"/>
      <x:c r="G47" s="4"/>
      <x:c r="H47" s="3">
        <x:f t="shared" si="6"/>
        <x:v>26142144</x:v>
      </x:c>
      <x:c r="I47" s="3">
        <x:f>'RV(US)'!I47*RSDUSD24</x:f>
        <x:v>10581344</x:v>
      </x:c>
      <x:c r="J47" s="3">
        <x:f>'RV(US)'!J47*RSDUSD24</x:f>
        <x:v>7469184</x:v>
      </x:c>
      <x:c r="K47" s="3">
        <x:f>'RV(US)'!K47*RSDUSD24</x:f>
        <x:v>8091616</x:v>
      </x:c>
      <x:c r="L47" s="3">
        <x:f>'RV(US)'!L47*RSDUSD24</x:f>
        <x:v>0</x:v>
      </x:c>
      <x:c r="M47" s="3">
        <x:f>'RV(US)'!M47*RSDUSD24</x:f>
        <x:v>0</x:v>
      </x:c>
      <x:c r="N47" s="3">
        <x:f>'RV(US)'!N47*RSDUSD24</x:f>
        <x:v>0</x:v>
      </x:c>
      <x:c r="O47" s="3">
        <x:f>'RV(US)'!O47*RSDUSD24</x:f>
        <x:v>0</x:v>
      </x:c>
      <x:c r="P47" s="3">
        <x:f>'RV(US)'!P47*RSDUSD24</x:f>
        <x:v>0</x:v>
      </x:c>
      <x:c r="Q47" s="3">
        <x:f>'RV(US)'!Q47*RSDUSD24</x:f>
        <x:v>0</x:v>
      </x:c>
      <x:c r="R47" s="3">
        <x:f>'RV(US)'!R47*RSDUSD24</x:f>
        <x:v>0</x:v>
      </x:c>
      <x:c r="S47" s="3">
        <x:f>'RV(US)'!S47*RSDUSD24</x:f>
        <x:v>0</x:v>
      </x:c>
      <x:c r="T47" s="3">
        <x:f>'RV(US)'!T47*RSDUSD24</x:f>
        <x:v>0</x:v>
      </x:c>
      <x:c r="V47" s="3">
        <x:f t="shared" si="4"/>
        <x:v>0</x:v>
      </x:c>
      <x:c r="W47" s="3">
        <x:f>'RV(US)'!W47*RSDUSD25</x:f>
        <x:v>0</x:v>
      </x:c>
      <x:c r="X47" s="3">
        <x:f>'RV(US)'!X47*RSDUSD25</x:f>
        <x:v>0</x:v>
      </x:c>
      <x:c r="Y47" s="3">
        <x:f>'RV(US)'!Y47*RSDUSD25</x:f>
        <x:v>0</x:v>
      </x:c>
      <x:c r="Z47" s="3">
        <x:f>'RV(US)'!Z47*RSDUSD25</x:f>
        <x:v>0</x:v>
      </x:c>
      <x:c r="AA47" s="3">
        <x:f>'RV(US)'!AA47*RSDUSD25</x:f>
        <x:v>0</x:v>
      </x:c>
      <x:c r="AB47" s="3">
        <x:f>'RV(US)'!AB47*RSDUSD25</x:f>
        <x:v>0</x:v>
      </x:c>
      <x:c r="AC47" s="3">
        <x:f>'RV(US)'!AC47*RSDUSD25</x:f>
        <x:v>0</x:v>
      </x:c>
      <x:c r="AD47" s="3">
        <x:f>'RV(US)'!AD47*RSDUSD25</x:f>
        <x:v>0</x:v>
      </x:c>
      <x:c r="AE47" s="3">
        <x:f>'RV(US)'!AE47*RSDUSD25</x:f>
        <x:v>0</x:v>
      </x:c>
      <x:c r="AF47" s="3">
        <x:f>'RV(US)'!AF47*RSDUSD25</x:f>
        <x:v>0</x:v>
      </x:c>
      <x:c r="AG47" s="3">
        <x:f>'RV(US)'!AG47*RSDUSD25</x:f>
        <x:v>0</x:v>
      </x:c>
      <x:c r="AH47" s="3">
        <x:f>'RV(US)'!AH47*RSDUSD25</x:f>
        <x:v>0</x:v>
      </x:c>
    </x:row>
    <x:row r="48" spans="1:131">
      <x:c r="A48" s="12" t="s">
        <x:v>55</x:v>
      </x:c>
      <x:c r="B48" s="12" t="s">
        <x:v>37</x:v>
      </x:c>
      <x:c r="C48" s="12" t="s">
        <x:v>59</x:v>
      </x:c>
      <x:c r="D48" s="4" t="s">
        <x:v>39</x:v>
      </x:c>
      <x:c r="E48" s="4" t="s">
        <x:v>39</x:v>
      </x:c>
      <x:c r="F48" s="4"/>
      <x:c r="G48" s="4"/>
      <x:c r="H48" s="3">
        <x:f t="shared" si="6"/>
        <x:v>19039296.000000004</x:v>
      </x:c>
      <x:c r="I48" s="3">
        <x:f>'RV(US)'!I48*RSDUSD24</x:f>
        <x:v>6663753.6000000006</x:v>
      </x:c>
      <x:c r="J48" s="3">
        <x:f>'RV(US)'!J48*RSDUSD24</x:f>
        <x:v>4759824</x:v>
      </x:c>
      <x:c r="K48" s="3">
        <x:f>'RV(US)'!K48*RSDUSD24</x:f>
        <x:v>7615718.4000000013</x:v>
      </x:c>
      <x:c r="L48" s="3">
        <x:f>'RV(US)'!L48*RSDUSD24</x:f>
        <x:v>0</x:v>
      </x:c>
      <x:c r="M48" s="3">
        <x:f>'RV(US)'!M48*RSDUSD24</x:f>
        <x:v>0</x:v>
      </x:c>
      <x:c r="N48" s="3">
        <x:f>'RV(US)'!N48*RSDUSD24</x:f>
        <x:v>0</x:v>
      </x:c>
      <x:c r="O48" s="3">
        <x:f>'RV(US)'!O48*RSDUSD24</x:f>
        <x:v>0</x:v>
      </x:c>
      <x:c r="P48" s="3">
        <x:f>'RV(US)'!P48*RSDUSD24</x:f>
        <x:v>0</x:v>
      </x:c>
      <x:c r="Q48" s="3">
        <x:f>'RV(US)'!Q48*RSDUSD24</x:f>
        <x:v>0</x:v>
      </x:c>
      <x:c r="R48" s="3">
        <x:f>'RV(US)'!R48*RSDUSD24</x:f>
        <x:v>0</x:v>
      </x:c>
      <x:c r="S48" s="3">
        <x:f>'RV(US)'!S48*RSDUSD24</x:f>
        <x:v>0</x:v>
      </x:c>
      <x:c r="T48" s="3">
        <x:f>'RV(US)'!T48*RSDUSD24</x:f>
        <x:v>0</x:v>
      </x:c>
      <x:c r="V48" s="3">
        <x:f t="shared" si="4"/>
        <x:v>0</x:v>
      </x:c>
      <x:c r="W48" s="3">
        <x:f>'RV(US)'!W48*RSDUSD25</x:f>
        <x:v>0</x:v>
      </x:c>
      <x:c r="X48" s="3">
        <x:f>'RV(US)'!X48*RSDUSD25</x:f>
        <x:v>0</x:v>
      </x:c>
      <x:c r="Y48" s="3">
        <x:f>'RV(US)'!Y48*RSDUSD25</x:f>
        <x:v>0</x:v>
      </x:c>
      <x:c r="Z48" s="3">
        <x:f>'RV(US)'!Z48*RSDUSD25</x:f>
        <x:v>0</x:v>
      </x:c>
      <x:c r="AA48" s="3">
        <x:f>'RV(US)'!AA48*RSDUSD25</x:f>
        <x:v>0</x:v>
      </x:c>
      <x:c r="AB48" s="3">
        <x:f>'RV(US)'!AB48*RSDUSD25</x:f>
        <x:v>0</x:v>
      </x:c>
      <x:c r="AC48" s="3">
        <x:f>'RV(US)'!AC48*RSDUSD25</x:f>
        <x:v>0</x:v>
      </x:c>
      <x:c r="AD48" s="3">
        <x:f>'RV(US)'!AD48*RSDUSD25</x:f>
        <x:v>0</x:v>
      </x:c>
      <x:c r="AE48" s="3">
        <x:f>'RV(US)'!AE48*RSDUSD25</x:f>
        <x:v>0</x:v>
      </x:c>
      <x:c r="AF48" s="3">
        <x:f>'RV(US)'!AF48*RSDUSD25</x:f>
        <x:v>0</x:v>
      </x:c>
      <x:c r="AG48" s="3">
        <x:f>'RV(US)'!AG48*RSDUSD25</x:f>
        <x:v>0</x:v>
      </x:c>
      <x:c r="AH48" s="3">
        <x:f>'RV(US)'!AH48*RSDUSD25</x:f>
        <x:v>0</x:v>
      </x:c>
    </x:row>
    <x:row r="49" spans="1:131">
      <x:c r="A49" s="12" t="s">
        <x:v>55</x:v>
      </x:c>
      <x:c r="B49" s="12" t="s">
        <x:v>37</x:v>
      </x:c>
      <x:c r="C49" s="12" t="s">
        <x:v>59</x:v>
      </x:c>
      <x:c r="D49" s="4" t="s">
        <x:v>40</x:v>
      </x:c>
      <x:c r="E49" s="4" t="s">
        <x:v>40</x:v>
      </x:c>
      <x:c r="F49" s="4"/>
      <x:c r="G49" s="4"/>
      <x:c r="H49" s="3">
        <x:f t="shared" si="6"/>
        <x:v>15386112</x:v>
      </x:c>
      <x:c r="I49" s="3">
        <x:f>'RV(US)'!I49*RSDUSD24</x:f>
        <x:v>6731424</x:v>
      </x:c>
      <x:c r="J49" s="3">
        <x:f>'RV(US)'!J49*RSDUSD24</x:f>
        <x:v>3846528</x:v>
      </x:c>
      <x:c r="K49" s="3">
        <x:f>'RV(US)'!K49*RSDUSD24</x:f>
        <x:v>4808159.9999999991</x:v>
      </x:c>
      <x:c r="L49" s="3">
        <x:f>'RV(US)'!L49*RSDUSD24</x:f>
        <x:v>0</x:v>
      </x:c>
      <x:c r="M49" s="3">
        <x:f>'RV(US)'!M49*RSDUSD24</x:f>
        <x:v>0</x:v>
      </x:c>
      <x:c r="N49" s="3">
        <x:f>'RV(US)'!N49*RSDUSD24</x:f>
        <x:v>0</x:v>
      </x:c>
      <x:c r="O49" s="3">
        <x:f>'RV(US)'!O49*RSDUSD24</x:f>
        <x:v>0</x:v>
      </x:c>
      <x:c r="P49" s="3">
        <x:f>'RV(US)'!P49*RSDUSD24</x:f>
        <x:v>0</x:v>
      </x:c>
      <x:c r="Q49" s="3">
        <x:f>'RV(US)'!Q49*RSDUSD24</x:f>
        <x:v>0</x:v>
      </x:c>
      <x:c r="R49" s="3">
        <x:f>'RV(US)'!R49*RSDUSD24</x:f>
        <x:v>0</x:v>
      </x:c>
      <x:c r="S49" s="3">
        <x:f>'RV(US)'!S49*RSDUSD24</x:f>
        <x:v>0</x:v>
      </x:c>
      <x:c r="T49" s="3">
        <x:f>'RV(US)'!T49*RSDUSD24</x:f>
        <x:v>0</x:v>
      </x:c>
      <x:c r="V49" s="3">
        <x:f t="shared" si="4"/>
        <x:v>0</x:v>
      </x:c>
      <x:c r="W49" s="3">
        <x:f>'RV(US)'!W49*RSDUSD25</x:f>
        <x:v>0</x:v>
      </x:c>
      <x:c r="X49" s="3">
        <x:f>'RV(US)'!X49*RSDUSD25</x:f>
        <x:v>0</x:v>
      </x:c>
      <x:c r="Y49" s="3">
        <x:f>'RV(US)'!Y49*RSDUSD25</x:f>
        <x:v>0</x:v>
      </x:c>
      <x:c r="Z49" s="3">
        <x:f>'RV(US)'!Z49*RSDUSD25</x:f>
        <x:v>0</x:v>
      </x:c>
      <x:c r="AA49" s="3">
        <x:f>'RV(US)'!AA49*RSDUSD25</x:f>
        <x:v>0</x:v>
      </x:c>
      <x:c r="AB49" s="3">
        <x:f>'RV(US)'!AB49*RSDUSD25</x:f>
        <x:v>0</x:v>
      </x:c>
      <x:c r="AC49" s="3">
        <x:f>'RV(US)'!AC49*RSDUSD25</x:f>
        <x:v>0</x:v>
      </x:c>
      <x:c r="AD49" s="3">
        <x:f>'RV(US)'!AD49*RSDUSD25</x:f>
        <x:v>0</x:v>
      </x:c>
      <x:c r="AE49" s="3">
        <x:f>'RV(US)'!AE49*RSDUSD25</x:f>
        <x:v>0</x:v>
      </x:c>
      <x:c r="AF49" s="3">
        <x:f>'RV(US)'!AF49*RSDUSD25</x:f>
        <x:v>0</x:v>
      </x:c>
      <x:c r="AG49" s="3">
        <x:f>'RV(US)'!AG49*RSDUSD25</x:f>
        <x:v>0</x:v>
      </x:c>
      <x:c r="AH49" s="3">
        <x:f>'RV(US)'!AH49*RSDUSD25</x:f>
        <x:v>0</x:v>
      </x:c>
    </x:row>
    <x:row r="50" spans="1:131" s="205" customFormat="1">
      <x:c r="A50" s="202"/>
      <x:c r="B50" s="202"/>
      <x:c r="C50" s="202" t="s">
        <x:v>59</x:v>
      </x:c>
      <x:c r="D50" s="203" t="s">
        <x:v>41</x:v>
      </x:c>
      <x:c r="E50" s="203"/>
      <x:c r="F50" s="203"/>
      <x:c r="G50" s="203"/>
      <x:c r="H50" s="204">
        <x:f t="shared" si="6"/>
        <x:v>17445776.800000001</x:v>
      </x:c>
      <x:c r="I50" s="204">
        <x:f>'RV(US)'!I50*RSDUSD24</x:f>
        <x:v>4161560</x:v>
      </x:c>
      <x:c r="J50" s="204">
        <x:f>'RV(US)'!J50*RSDUSD24</x:f>
        <x:v>5410346</x:v>
      </x:c>
      <x:c r="K50" s="204">
        <x:f>'RV(US)'!K50*RSDUSD24</x:f>
        <x:v>4502562</x:v>
      </x:c>
      <x:c r="L50" s="204">
        <x:f>'RV(US)'!L50*RSDUSD24</x:f>
        <x:v>32054.399999999998</x:v>
      </x:c>
      <x:c r="M50" s="204">
        <x:f>'RV(US)'!M50*RSDUSD24</x:f>
        <x:v>0</x:v>
      </x:c>
      <x:c r="N50" s="204">
        <x:f>'RV(US)'!N50*RSDUSD24</x:f>
        <x:v>0</x:v>
      </x:c>
      <x:c r="O50" s="204">
        <x:f>'RV(US)'!O50*RSDUSD24</x:f>
        <x:v>0</x:v>
      </x:c>
      <x:c r="P50" s="204">
        <x:f>'RV(US)'!P50*RSDUSD24</x:f>
        <x:v>32054.399999999998</x:v>
      </x:c>
      <x:c r="Q50" s="204">
        <x:f>'RV(US)'!Q50*RSDUSD24</x:f>
        <x:v>0</x:v>
      </x:c>
      <x:c r="R50" s="204">
        <x:f>'RV(US)'!R50*RSDUSD24</x:f>
        <x:v>330720</x:v>
      </x:c>
      <x:c r="S50" s="204">
        <x:f>'RV(US)'!S50*RSDUSD24</x:f>
        <x:v>2976480</x:v>
      </x:c>
      <x:c r="T50" s="204">
        <x:f>'RV(US)'!T50*RSDUSD24</x:f>
        <x:v>0</x:v>
      </x:c>
      <x:c r="U50" s="1"/>
      <x:c r="V50" s="204">
        <x:f t="shared" si="4"/>
        <x:v>0</x:v>
      </x:c>
      <x:c r="W50" s="204">
        <x:f>'RV(US)'!W50*RSDUSD25</x:f>
        <x:v>0</x:v>
      </x:c>
      <x:c r="X50" s="204">
        <x:f>'RV(US)'!X50*RSDUSD25</x:f>
        <x:v>0</x:v>
      </x:c>
      <x:c r="Y50" s="204">
        <x:f>'RV(US)'!Y50*RSDUSD25</x:f>
        <x:v>0</x:v>
      </x:c>
      <x:c r="Z50" s="204">
        <x:f>'RV(US)'!Z50*RSDUSD25</x:f>
        <x:v>0</x:v>
      </x:c>
      <x:c r="AA50" s="204">
        <x:f>'RV(US)'!AA50*RSDUSD25</x:f>
        <x:v>0</x:v>
      </x:c>
      <x:c r="AB50" s="204">
        <x:f>'RV(US)'!AB50*RSDUSD25</x:f>
        <x:v>0</x:v>
      </x:c>
      <x:c r="AC50" s="204">
        <x:f>'RV(US)'!AC50*RSDUSD25</x:f>
        <x:v>0</x:v>
      </x:c>
      <x:c r="AD50" s="204">
        <x:f>'RV(US)'!AD50*RSDUSD25</x:f>
        <x:v>0</x:v>
      </x:c>
      <x:c r="AE50" s="204">
        <x:f>'RV(US)'!AE50*RSDUSD25</x:f>
        <x:v>0</x:v>
      </x:c>
      <x:c r="AF50" s="204">
        <x:f>'RV(US)'!AF50*RSDUSD25</x:f>
        <x:v>0</x:v>
      </x:c>
      <x:c r="AG50" s="204">
        <x:f>'RV(US)'!AG50*RSDUSD25</x:f>
        <x:v>0</x:v>
      </x:c>
      <x:c r="AH50" s="204">
        <x:f>'RV(US)'!AH50*RSDUSD25</x:f>
        <x:v>0</x:v>
      </x:c>
      <x:c r="AI50" s="1"/>
      <x:c r="AJ50" s="1"/>
      <x:c r="AK50" s="1">
        <x:f t="shared" ref="AK50:AV50" si="7">SUMIF($A:$A,$A52,AK:AK)</x:f>
        <x:v>0</x:v>
      </x:c>
      <x:c r="AL50" s="1">
        <x:f t="shared" si="7"/>
        <x:v>0</x:v>
      </x:c>
      <x:c r="AM50" s="1">
        <x:f t="shared" si="7"/>
        <x:v>0</x:v>
      </x:c>
      <x:c r="AN50" s="1">
        <x:f t="shared" si="7"/>
        <x:v>0</x:v>
      </x:c>
      <x:c r="AO50" s="1">
        <x:f t="shared" si="7"/>
        <x:v>0</x:v>
      </x:c>
      <x:c r="AP50" s="1">
        <x:f t="shared" si="7"/>
        <x:v>0</x:v>
      </x:c>
      <x:c r="AQ50" s="1">
        <x:f t="shared" si="7"/>
        <x:v>0</x:v>
      </x:c>
      <x:c r="AR50" s="1">
        <x:f t="shared" si="7"/>
        <x:v>0</x:v>
      </x:c>
      <x:c r="AS50" s="1">
        <x:f t="shared" si="7"/>
        <x:v>0</x:v>
      </x:c>
      <x:c r="AT50" s="1">
        <x:f t="shared" si="7"/>
        <x:v>0</x:v>
      </x:c>
      <x:c r="AU50" s="1">
        <x:f t="shared" si="7"/>
        <x:v>0</x:v>
      </x:c>
      <x:c r="AV50" s="1">
        <x:f t="shared" si="7"/>
        <x:v>0</x:v>
      </x:c>
      <x:c r="AW50" s="1"/>
      <x:c r="AX50" s="1"/>
      <x:c r="AY50" s="1"/>
      <x:c r="AZ50" s="1"/>
      <x:c r="BA50" s="1"/>
      <x:c r="BB50" s="1"/>
      <x:c r="BC50" s="1"/>
      <x:c r="BD50" s="1"/>
      <x:c r="BE50" s="1"/>
      <x:c r="BF50" s="1"/>
      <x:c r="BG50" s="1"/>
      <x:c r="BH50" s="1"/>
      <x:c r="BI50" s="1"/>
      <x:c r="BJ50" s="1"/>
      <x:c r="BK50" s="1"/>
      <x:c r="BL50" s="1"/>
      <x:c r="BM50" s="1"/>
      <x:c r="BN50" s="1"/>
      <x:c r="BO50" s="1"/>
      <x:c r="BP50" s="1"/>
      <x:c r="BQ50" s="1"/>
      <x:c r="BR50" s="1"/>
      <x:c r="BS50" s="1"/>
      <x:c r="BT50" s="1"/>
      <x:c r="BU50" s="1"/>
      <x:c r="BV50" s="1"/>
      <x:c r="BW50" s="1"/>
      <x:c r="BX50" s="1"/>
      <x:c r="BY50" s="1"/>
      <x:c r="BZ50" s="1"/>
      <x:c r="CA50" s="1"/>
      <x:c r="CB50" s="1"/>
      <x:c r="CC50" s="1"/>
      <x:c r="CD50" s="1"/>
      <x:c r="CE50" s="1"/>
      <x:c r="CF50" s="1"/>
      <x:c r="CG50" s="1"/>
      <x:c r="CH50" s="1"/>
      <x:c r="CI50" s="1"/>
      <x:c r="CJ50" s="1"/>
      <x:c r="CK50" s="1"/>
      <x:c r="CL50" s="1"/>
      <x:c r="CM50" s="1"/>
      <x:c r="CN50" s="1"/>
      <x:c r="CO50" s="1"/>
      <x:c r="CP50" s="1"/>
      <x:c r="CQ50" s="1"/>
      <x:c r="CR50" s="1"/>
      <x:c r="CS50" s="1"/>
      <x:c r="CT50" s="1"/>
      <x:c r="CU50" s="1"/>
      <x:c r="CV50" s="1"/>
      <x:c r="CW50" s="1"/>
      <x:c r="CX50" s="1"/>
      <x:c r="CY50" s="1"/>
      <x:c r="CZ50" s="1"/>
      <x:c r="DA50" s="1"/>
      <x:c r="DB50" s="1"/>
      <x:c r="DC50" s="1"/>
      <x:c r="DD50" s="1"/>
      <x:c r="DE50" s="1"/>
      <x:c r="DF50" s="1"/>
      <x:c r="DG50" s="1"/>
      <x:c r="DH50" s="1"/>
      <x:c r="DI50" s="1"/>
      <x:c r="DJ50" s="1"/>
      <x:c r="DK50" s="1"/>
      <x:c r="DL50" s="1"/>
      <x:c r="DM50" s="1"/>
      <x:c r="DN50" s="1"/>
      <x:c r="DO50" s="1"/>
      <x:c r="DP50" s="1"/>
      <x:c r="DQ50" s="1"/>
      <x:c r="DR50" s="1"/>
      <x:c r="DS50" s="1"/>
      <x:c r="DT50" s="1"/>
      <x:c r="DU50" s="1"/>
      <x:c r="DV50" s="1"/>
      <x:c r="DW50" s="1"/>
      <x:c r="DX50" s="1"/>
      <x:c r="DY50" s="1"/>
      <x:c r="DZ50" s="1"/>
      <x:c r="EA50" s="1"/>
    </x:row>
    <x:row r="51" spans="1:131" s="209" customFormat="1">
      <x:c r="A51" s="206"/>
      <x:c r="B51" s="206" t="s">
        <x:v>37</x:v>
      </x:c>
      <x:c r="C51" s="206" t="s">
        <x:v>59</x:v>
      </x:c>
      <x:c r="D51" s="207" t="s">
        <x:v>37</x:v>
      </x:c>
      <x:c r="E51" s="207"/>
      <x:c r="F51" s="207"/>
      <x:c r="G51" s="207"/>
      <x:c r="H51" s="208">
        <x:f t="shared" si="6"/>
        <x:v>17445776.800000001</x:v>
      </x:c>
      <x:c r="I51" s="208">
        <x:f>'RV(US)'!I51*RSDUSD24</x:f>
        <x:v>4161560</x:v>
      </x:c>
      <x:c r="J51" s="208">
        <x:f>'RV(US)'!J51*RSDUSD24</x:f>
        <x:v>5410346</x:v>
      </x:c>
      <x:c r="K51" s="208">
        <x:f>'RV(US)'!K51*RSDUSD24</x:f>
        <x:v>4502562</x:v>
      </x:c>
      <x:c r="L51" s="208">
        <x:f>'RV(US)'!L51*RSDUSD24</x:f>
        <x:v>32054.399999999998</x:v>
      </x:c>
      <x:c r="M51" s="208">
        <x:f>'RV(US)'!M51*RSDUSD24</x:f>
        <x:v>0</x:v>
      </x:c>
      <x:c r="N51" s="208">
        <x:f>'RV(US)'!N51*RSDUSD24</x:f>
        <x:v>0</x:v>
      </x:c>
      <x:c r="O51" s="208">
        <x:f>'RV(US)'!O51*RSDUSD24</x:f>
        <x:v>0</x:v>
      </x:c>
      <x:c r="P51" s="208">
        <x:f>'RV(US)'!P51*RSDUSD24</x:f>
        <x:v>32054.399999999998</x:v>
      </x:c>
      <x:c r="Q51" s="208">
        <x:f>'RV(US)'!Q51*RSDUSD24</x:f>
        <x:v>0</x:v>
      </x:c>
      <x:c r="R51" s="208">
        <x:f>'RV(US)'!R51*RSDUSD24</x:f>
        <x:v>330720</x:v>
      </x:c>
      <x:c r="S51" s="208">
        <x:f>'RV(US)'!S51*RSDUSD24</x:f>
        <x:v>2976480</x:v>
      </x:c>
      <x:c r="T51" s="208">
        <x:f>'RV(US)'!T51*RSDUSD24</x:f>
        <x:v>0</x:v>
      </x:c>
      <x:c r="U51" s="1"/>
      <x:c r="V51" s="208">
        <x:f t="shared" si="4"/>
        <x:v>0</x:v>
      </x:c>
      <x:c r="W51" s="211">
        <x:f>'RV(US)'!W51*RSDUSD25</x:f>
        <x:v>0</x:v>
      </x:c>
      <x:c r="X51" s="211">
        <x:f>'RV(US)'!X51*RSDUSD25</x:f>
        <x:v>0</x:v>
      </x:c>
      <x:c r="Y51" s="211">
        <x:f>'RV(US)'!Y51*RSDUSD25</x:f>
        <x:v>0</x:v>
      </x:c>
      <x:c r="Z51" s="211">
        <x:f>'RV(US)'!Z51*RSDUSD25</x:f>
        <x:v>0</x:v>
      </x:c>
      <x:c r="AA51" s="211">
        <x:f>'RV(US)'!AA51*RSDUSD25</x:f>
        <x:v>0</x:v>
      </x:c>
      <x:c r="AB51" s="211">
        <x:f>'RV(US)'!AB51*RSDUSD25</x:f>
        <x:v>0</x:v>
      </x:c>
      <x:c r="AC51" s="211">
        <x:f>'RV(US)'!AC51*RSDUSD25</x:f>
        <x:v>0</x:v>
      </x:c>
      <x:c r="AD51" s="211">
        <x:f>'RV(US)'!AD51*RSDUSD25</x:f>
        <x:v>0</x:v>
      </x:c>
      <x:c r="AE51" s="211">
        <x:f>'RV(US)'!AE51*RSDUSD25</x:f>
        <x:v>0</x:v>
      </x:c>
      <x:c r="AF51" s="211">
        <x:f>'RV(US)'!AF51*RSDUSD25</x:f>
        <x:v>0</x:v>
      </x:c>
      <x:c r="AG51" s="211">
        <x:f>'RV(US)'!AG51*RSDUSD25</x:f>
        <x:v>0</x:v>
      </x:c>
      <x:c r="AH51" s="211">
        <x:f>'RV(US)'!AH51*RSDUSD25</x:f>
        <x:v>0</x:v>
      </x:c>
      <x:c r="AI51" s="1"/>
      <x:c r="AJ51" s="1"/>
      <x:c r="AK51" s="1">
        <x:f>SUM(AK52:AK58)</x:f>
        <x:v>0</x:v>
      </x:c>
      <x:c r="AL51" s="1">
        <x:f t="shared" ref="AL51:AV51" si="8">SUM(AL52:AL58)</x:f>
        <x:v>0</x:v>
      </x:c>
      <x:c r="AM51" s="1">
        <x:f t="shared" si="8"/>
        <x:v>0</x:v>
      </x:c>
      <x:c r="AN51" s="1">
        <x:f t="shared" si="8"/>
        <x:v>0</x:v>
      </x:c>
      <x:c r="AO51" s="1">
        <x:f t="shared" si="8"/>
        <x:v>0</x:v>
      </x:c>
      <x:c r="AP51" s="1">
        <x:f t="shared" si="8"/>
        <x:v>0</x:v>
      </x:c>
      <x:c r="AQ51" s="1">
        <x:f t="shared" si="8"/>
        <x:v>0</x:v>
      </x:c>
      <x:c r="AR51" s="1">
        <x:f t="shared" si="8"/>
        <x:v>0</x:v>
      </x:c>
      <x:c r="AS51" s="1">
        <x:f t="shared" si="8"/>
        <x:v>0</x:v>
      </x:c>
      <x:c r="AT51" s="1">
        <x:f t="shared" si="8"/>
        <x:v>0</x:v>
      </x:c>
      <x:c r="AU51" s="1">
        <x:f t="shared" si="8"/>
        <x:v>0</x:v>
      </x:c>
      <x:c r="AV51" s="1">
        <x:f t="shared" si="8"/>
        <x:v>0</x:v>
      </x:c>
      <x:c r="AW51" s="1"/>
      <x:c r="AX51" s="1"/>
      <x:c r="AY51" s="1"/>
      <x:c r="AZ51" s="1"/>
      <x:c r="BA51" s="1"/>
      <x:c r="BB51" s="1"/>
      <x:c r="BC51" s="1"/>
      <x:c r="BD51" s="1"/>
      <x:c r="BE51" s="1"/>
      <x:c r="BF51" s="1"/>
      <x:c r="BG51" s="1"/>
      <x:c r="BH51" s="1"/>
      <x:c r="BI51" s="1"/>
      <x:c r="BJ51" s="1"/>
      <x:c r="BK51" s="1"/>
      <x:c r="BL51" s="1"/>
      <x:c r="BM51" s="1"/>
      <x:c r="BN51" s="1"/>
      <x:c r="BO51" s="1"/>
      <x:c r="BP51" s="1"/>
      <x:c r="BQ51" s="1"/>
      <x:c r="BR51" s="1"/>
      <x:c r="BS51" s="1"/>
      <x:c r="BT51" s="1"/>
      <x:c r="BU51" s="1"/>
      <x:c r="BV51" s="1"/>
      <x:c r="BW51" s="1"/>
      <x:c r="BX51" s="1"/>
      <x:c r="BY51" s="1"/>
      <x:c r="BZ51" s="1"/>
      <x:c r="CA51" s="1"/>
      <x:c r="CB51" s="1"/>
      <x:c r="CC51" s="1"/>
      <x:c r="CD51" s="1"/>
      <x:c r="CE51" s="1"/>
      <x:c r="CF51" s="1"/>
      <x:c r="CG51" s="1"/>
      <x:c r="CH51" s="1"/>
      <x:c r="CI51" s="1"/>
      <x:c r="CJ51" s="1"/>
      <x:c r="CK51" s="1"/>
      <x:c r="CL51" s="1"/>
      <x:c r="CM51" s="1"/>
      <x:c r="CN51" s="1"/>
      <x:c r="CO51" s="1"/>
      <x:c r="CP51" s="1"/>
      <x:c r="CQ51" s="1"/>
      <x:c r="CR51" s="1"/>
      <x:c r="CS51" s="1"/>
      <x:c r="CT51" s="1"/>
      <x:c r="CU51" s="1"/>
      <x:c r="CV51" s="1"/>
      <x:c r="CW51" s="1"/>
      <x:c r="CX51" s="1"/>
      <x:c r="CY51" s="1"/>
      <x:c r="CZ51" s="1"/>
      <x:c r="DA51" s="1"/>
      <x:c r="DB51" s="1"/>
      <x:c r="DC51" s="1"/>
      <x:c r="DD51" s="1"/>
      <x:c r="DE51" s="1"/>
      <x:c r="DF51" s="1"/>
      <x:c r="DG51" s="1"/>
      <x:c r="DH51" s="1"/>
      <x:c r="DI51" s="1"/>
      <x:c r="DJ51" s="1"/>
      <x:c r="DK51" s="1"/>
      <x:c r="DL51" s="1"/>
      <x:c r="DM51" s="1"/>
      <x:c r="DN51" s="1"/>
      <x:c r="DO51" s="1"/>
      <x:c r="DP51" s="1"/>
      <x:c r="DQ51" s="1"/>
      <x:c r="DR51" s="1"/>
      <x:c r="DS51" s="1"/>
      <x:c r="DT51" s="1"/>
      <x:c r="DU51" s="1"/>
      <x:c r="DV51" s="1"/>
      <x:c r="DW51" s="1"/>
      <x:c r="DX51" s="1"/>
      <x:c r="DY51" s="1"/>
      <x:c r="DZ51" s="1"/>
      <x:c r="EA51" s="1"/>
    </x:row>
    <x:row r="52" spans="1:131">
      <x:c r="A52" s="12" t="s">
        <x:v>56</x:v>
      </x:c>
      <x:c r="B52" s="12" t="s">
        <x:v>37</x:v>
      </x:c>
      <x:c r="C52" s="12" t="s">
        <x:v>59</x:v>
      </x:c>
      <x:c r="D52" s="4" t="s">
        <x:v>42</x:v>
      </x:c>
      <x:c r="E52" s="4" t="s">
        <x:v>42</x:v>
      </x:c>
      <x:c r="F52" s="4"/>
      <x:c r="G52" s="4"/>
      <x:c r="H52" s="3">
        <x:f t="shared" si="6"/>
        <x:v>3222506</x:v>
      </x:c>
      <x:c r="I52" s="3">
        <x:f>'RV(US)'!I52*RSDUSD24</x:f>
        <x:v>1116710</x:v>
      </x:c>
      <x:c r="J52" s="3">
        <x:f>'RV(US)'!J52*RSDUSD24</x:f>
        <x:v>1340052</x:v>
      </x:c>
      <x:c r="K52" s="3">
        <x:f>'RV(US)'!K52*RSDUSD24</x:f>
        <x:v>765743.99999999988</x:v>
      </x:c>
      <x:c r="L52" s="3">
        <x:f>'RV(US)'!L52*RSDUSD24</x:f>
        <x:v>0</x:v>
      </x:c>
      <x:c r="M52" s="3">
        <x:f>'RV(US)'!M52*RSDUSD24</x:f>
        <x:v>0</x:v>
      </x:c>
      <x:c r="N52" s="3">
        <x:f>'RV(US)'!N52*RSDUSD24</x:f>
        <x:v>0</x:v>
      </x:c>
      <x:c r="O52" s="3">
        <x:f>'RV(US)'!O52*RSDUSD24</x:f>
        <x:v>0</x:v>
      </x:c>
      <x:c r="P52" s="3">
        <x:f>'RV(US)'!P52*RSDUSD24</x:f>
        <x:v>0</x:v>
      </x:c>
      <x:c r="Q52" s="3">
        <x:f>'RV(US)'!Q52*RSDUSD24</x:f>
        <x:v>0</x:v>
      </x:c>
      <x:c r="R52" s="3">
        <x:f>'RV(US)'!R52*RSDUSD24</x:f>
        <x:v>0</x:v>
      </x:c>
      <x:c r="S52" s="3">
        <x:f>'RV(US)'!S52*RSDUSD24</x:f>
        <x:v>0</x:v>
      </x:c>
      <x:c r="T52" s="3">
        <x:f>'RV(US)'!T52*RSDUSD24</x:f>
        <x:v>0</x:v>
      </x:c>
      <x:c r="V52" s="3">
        <x:f t="shared" si="4"/>
        <x:v>0</x:v>
      </x:c>
      <x:c r="W52" s="3">
        <x:f>'RV(US)'!W52*RSDUSD25</x:f>
        <x:v>0</x:v>
      </x:c>
      <x:c r="X52" s="3">
        <x:f>'RV(US)'!X52*RSDUSD25</x:f>
        <x:v>0</x:v>
      </x:c>
      <x:c r="Y52" s="3">
        <x:f>'RV(US)'!Y52*RSDUSD25</x:f>
        <x:v>0</x:v>
      </x:c>
      <x:c r="Z52" s="3">
        <x:f>'RV(US)'!Z52*RSDUSD25</x:f>
        <x:v>0</x:v>
      </x:c>
      <x:c r="AA52" s="3">
        <x:f>'RV(US)'!AA52*RSDUSD25</x:f>
        <x:v>0</x:v>
      </x:c>
      <x:c r="AB52" s="3">
        <x:f>'RV(US)'!AB52*RSDUSD25</x:f>
        <x:v>0</x:v>
      </x:c>
      <x:c r="AC52" s="3">
        <x:f>'RV(US)'!AC52*RSDUSD25</x:f>
        <x:v>0</x:v>
      </x:c>
      <x:c r="AD52" s="3">
        <x:f>'RV(US)'!AD52*RSDUSD25</x:f>
        <x:v>0</x:v>
      </x:c>
      <x:c r="AE52" s="3">
        <x:f>'RV(US)'!AE52*RSDUSD25</x:f>
        <x:v>0</x:v>
      </x:c>
      <x:c r="AF52" s="3">
        <x:f>'RV(US)'!AF52*RSDUSD25</x:f>
        <x:v>0</x:v>
      </x:c>
      <x:c r="AG52" s="3">
        <x:f>'RV(US)'!AG52*RSDUSD25</x:f>
        <x:v>0</x:v>
      </x:c>
      <x:c r="AH52" s="3">
        <x:f>'RV(US)'!AH52*RSDUSD25</x:f>
        <x:v>0</x:v>
      </x:c>
    </x:row>
    <x:row r="53" spans="1:131">
      <x:c r="A53" s="12" t="s">
        <x:v>56</x:v>
      </x:c>
      <x:c r="B53" s="12" t="s">
        <x:v>37</x:v>
      </x:c>
      <x:c r="C53" s="12" t="s">
        <x:v>59</x:v>
      </x:c>
      <x:c r="D53" s="4" t="s">
        <x:v>43</x:v>
      </x:c>
      <x:c r="E53" s="4" t="s">
        <x:v>43</x:v>
      </x:c>
      <x:c r="F53" s="4"/>
      <x:c r="G53" s="4"/>
      <x:c r="H53" s="3">
        <x:f t="shared" si="6"/>
        <x:v>3071880</x:v>
      </x:c>
      <x:c r="I53" s="3">
        <x:f>'RV(US)'!I53*RSDUSD24</x:f>
        <x:v>1168650</x:v>
      </x:c>
      <x:c r="J53" s="3">
        <x:f>'RV(US)'!J53*RSDUSD24</x:f>
        <x:v>1402380</x:v>
      </x:c>
      <x:c r="K53" s="3">
        <x:f>'RV(US)'!K53*RSDUSD24</x:f>
        <x:v>500850</x:v>
      </x:c>
      <x:c r="L53" s="3">
        <x:f>'RV(US)'!L53*RSDUSD24</x:f>
        <x:v>0</x:v>
      </x:c>
      <x:c r="M53" s="3">
        <x:f>'RV(US)'!M53*RSDUSD24</x:f>
        <x:v>0</x:v>
      </x:c>
      <x:c r="N53" s="3">
        <x:f>'RV(US)'!N53*RSDUSD24</x:f>
        <x:v>0</x:v>
      </x:c>
      <x:c r="O53" s="3">
        <x:f>'RV(US)'!O53*RSDUSD24</x:f>
        <x:v>0</x:v>
      </x:c>
      <x:c r="P53" s="3">
        <x:f>'RV(US)'!P53*RSDUSD24</x:f>
        <x:v>0</x:v>
      </x:c>
      <x:c r="Q53" s="3">
        <x:f>'RV(US)'!Q53*RSDUSD24</x:f>
        <x:v>0</x:v>
      </x:c>
      <x:c r="R53" s="3">
        <x:f>'RV(US)'!R53*RSDUSD24</x:f>
        <x:v>0</x:v>
      </x:c>
      <x:c r="S53" s="3">
        <x:f>'RV(US)'!S53*RSDUSD24</x:f>
        <x:v>0</x:v>
      </x:c>
      <x:c r="T53" s="3">
        <x:f>'RV(US)'!T53*RSDUSD24</x:f>
        <x:v>0</x:v>
      </x:c>
      <x:c r="V53" s="3">
        <x:f t="shared" si="4"/>
        <x:v>0</x:v>
      </x:c>
      <x:c r="W53" s="3">
        <x:f>'RV(US)'!W53*RSDUSD25</x:f>
        <x:v>0</x:v>
      </x:c>
      <x:c r="X53" s="3">
        <x:f>'RV(US)'!X53*RSDUSD25</x:f>
        <x:v>0</x:v>
      </x:c>
      <x:c r="Y53" s="3">
        <x:f>'RV(US)'!Y53*RSDUSD25</x:f>
        <x:v>0</x:v>
      </x:c>
      <x:c r="Z53" s="3">
        <x:f>'RV(US)'!Z53*RSDUSD25</x:f>
        <x:v>0</x:v>
      </x:c>
      <x:c r="AA53" s="3">
        <x:f>'RV(US)'!AA53*RSDUSD25</x:f>
        <x:v>0</x:v>
      </x:c>
      <x:c r="AB53" s="3">
        <x:f>'RV(US)'!AB53*RSDUSD25</x:f>
        <x:v>0</x:v>
      </x:c>
      <x:c r="AC53" s="3">
        <x:f>'RV(US)'!AC53*RSDUSD25</x:f>
        <x:v>0</x:v>
      </x:c>
      <x:c r="AD53" s="3">
        <x:f>'RV(US)'!AD53*RSDUSD25</x:f>
        <x:v>0</x:v>
      </x:c>
      <x:c r="AE53" s="3">
        <x:f>'RV(US)'!AE53*RSDUSD25</x:f>
        <x:v>0</x:v>
      </x:c>
      <x:c r="AF53" s="3">
        <x:f>'RV(US)'!AF53*RSDUSD25</x:f>
        <x:v>0</x:v>
      </x:c>
      <x:c r="AG53" s="3">
        <x:f>'RV(US)'!AG53*RSDUSD25</x:f>
        <x:v>0</x:v>
      </x:c>
      <x:c r="AH53" s="3">
        <x:f>'RV(US)'!AH53*RSDUSD25</x:f>
        <x:v>0</x:v>
      </x:c>
    </x:row>
    <x:row r="54" spans="1:131">
      <x:c r="A54" s="12" t="s">
        <x:v>56</x:v>
      </x:c>
      <x:c r="B54" s="12" t="s">
        <x:v>37</x:v>
      </x:c>
      <x:c r="C54" s="12" t="s">
        <x:v>59</x:v>
      </x:c>
      <x:c r="D54" s="4" t="s">
        <x:v>44</x:v>
      </x:c>
      <x:c r="E54" s="4" t="s">
        <x:v>44</x:v>
      </x:c>
      <x:c r="F54" s="4"/>
      <x:c r="G54" s="4"/>
      <x:c r="H54" s="3">
        <x:f t="shared" si="6"/>
        <x:v>1857120</x:v>
      </x:c>
      <x:c r="I54" s="3">
        <x:f>'RV(US)'!I54*RSDUSD24</x:f>
        <x:v>464280</x:v>
      </x:c>
      <x:c r="J54" s="3">
        <x:f>'RV(US)'!J54*RSDUSD24</x:f>
        <x:v>649992</x:v>
      </x:c>
      <x:c r="K54" s="3">
        <x:f>'RV(US)'!K54*RSDUSD24</x:f>
        <x:v>742848</x:v>
      </x:c>
      <x:c r="L54" s="3">
        <x:f>'RV(US)'!L54*RSDUSD24</x:f>
        <x:v>0</x:v>
      </x:c>
      <x:c r="M54" s="3">
        <x:f>'RV(US)'!M54*RSDUSD24</x:f>
        <x:v>0</x:v>
      </x:c>
      <x:c r="N54" s="3">
        <x:f>'RV(US)'!N54*RSDUSD24</x:f>
        <x:v>0</x:v>
      </x:c>
      <x:c r="O54" s="3">
        <x:f>'RV(US)'!O54*RSDUSD24</x:f>
        <x:v>0</x:v>
      </x:c>
      <x:c r="P54" s="3">
        <x:f>'RV(US)'!P54*RSDUSD24</x:f>
        <x:v>0</x:v>
      </x:c>
      <x:c r="Q54" s="3">
        <x:f>'RV(US)'!Q54*RSDUSD24</x:f>
        <x:v>0</x:v>
      </x:c>
      <x:c r="R54" s="3">
        <x:f>'RV(US)'!R54*RSDUSD24</x:f>
        <x:v>0</x:v>
      </x:c>
      <x:c r="S54" s="3">
        <x:f>'RV(US)'!S54*RSDUSD24</x:f>
        <x:v>0</x:v>
      </x:c>
      <x:c r="T54" s="3">
        <x:f>'RV(US)'!T54*RSDUSD24</x:f>
        <x:v>0</x:v>
      </x:c>
      <x:c r="V54" s="3">
        <x:f t="shared" si="4"/>
        <x:v>0</x:v>
      </x:c>
      <x:c r="W54" s="3">
        <x:f>'RV(US)'!W54*RSDUSD25</x:f>
        <x:v>0</x:v>
      </x:c>
      <x:c r="X54" s="3">
        <x:f>'RV(US)'!X54*RSDUSD25</x:f>
        <x:v>0</x:v>
      </x:c>
      <x:c r="Y54" s="3">
        <x:f>'RV(US)'!Y54*RSDUSD25</x:f>
        <x:v>0</x:v>
      </x:c>
      <x:c r="Z54" s="3">
        <x:f>'RV(US)'!Z54*RSDUSD25</x:f>
        <x:v>0</x:v>
      </x:c>
      <x:c r="AA54" s="3">
        <x:f>'RV(US)'!AA54*RSDUSD25</x:f>
        <x:v>0</x:v>
      </x:c>
      <x:c r="AB54" s="3">
        <x:f>'RV(US)'!AB54*RSDUSD25</x:f>
        <x:v>0</x:v>
      </x:c>
      <x:c r="AC54" s="3">
        <x:f>'RV(US)'!AC54*RSDUSD25</x:f>
        <x:v>0</x:v>
      </x:c>
      <x:c r="AD54" s="3">
        <x:f>'RV(US)'!AD54*RSDUSD25</x:f>
        <x:v>0</x:v>
      </x:c>
      <x:c r="AE54" s="3">
        <x:f>'RV(US)'!AE54*RSDUSD25</x:f>
        <x:v>0</x:v>
      </x:c>
      <x:c r="AF54" s="3">
        <x:f>'RV(US)'!AF54*RSDUSD25</x:f>
        <x:v>0</x:v>
      </x:c>
      <x:c r="AG54" s="3">
        <x:f>'RV(US)'!AG54*RSDUSD25</x:f>
        <x:v>0</x:v>
      </x:c>
      <x:c r="AH54" s="3">
        <x:f>'RV(US)'!AH54*RSDUSD25</x:f>
        <x:v>0</x:v>
      </x:c>
    </x:row>
    <x:row r="55" spans="1:131">
      <x:c r="A55" s="12" t="s">
        <x:v>56</x:v>
      </x:c>
      <x:c r="B55" s="12" t="s">
        <x:v>37</x:v>
      </x:c>
      <x:c r="C55" s="12" t="s">
        <x:v>59</x:v>
      </x:c>
      <x:c r="D55" s="4" t="s">
        <x:v>45</x:v>
      </x:c>
      <x:c r="E55" s="4" t="s">
        <x:v>45</x:v>
      </x:c>
      <x:c r="F55" s="4"/>
      <x:c r="G55" s="4"/>
      <x:c r="H55" s="3">
        <x:f t="shared" si="6"/>
        <x:v>1942662</x:v>
      </x:c>
      <x:c r="I55" s="3">
        <x:f>'RV(US)'!I55*RSDUSD24</x:f>
        <x:v>473820</x:v>
      </x:c>
      <x:c r="J55" s="3">
        <x:f>'RV(US)'!J55*RSDUSD24</x:f>
        <x:v>663348</x:v>
      </x:c>
      <x:c r="K55" s="3">
        <x:f>'RV(US)'!K55*RSDUSD24</x:f>
        <x:v>805494</x:v>
      </x:c>
      <x:c r="L55" s="3">
        <x:f>'RV(US)'!L55*RSDUSD24</x:f>
        <x:v>0</x:v>
      </x:c>
      <x:c r="M55" s="3">
        <x:f>'RV(US)'!M55*RSDUSD24</x:f>
        <x:v>0</x:v>
      </x:c>
      <x:c r="N55" s="3">
        <x:f>'RV(US)'!N55*RSDUSD24</x:f>
        <x:v>0</x:v>
      </x:c>
      <x:c r="O55" s="3">
        <x:f>'RV(US)'!O55*RSDUSD24</x:f>
        <x:v>0</x:v>
      </x:c>
      <x:c r="P55" s="3">
        <x:f>'RV(US)'!P55*RSDUSD24</x:f>
        <x:v>0</x:v>
      </x:c>
      <x:c r="Q55" s="3">
        <x:f>'RV(US)'!Q55*RSDUSD24</x:f>
        <x:v>0</x:v>
      </x:c>
      <x:c r="R55" s="3">
        <x:f>'RV(US)'!R55*RSDUSD24</x:f>
        <x:v>0</x:v>
      </x:c>
      <x:c r="S55" s="3">
        <x:f>'RV(US)'!S55*RSDUSD24</x:f>
        <x:v>0</x:v>
      </x:c>
      <x:c r="T55" s="3">
        <x:f>'RV(US)'!T55*RSDUSD24</x:f>
        <x:v>0</x:v>
      </x:c>
      <x:c r="V55" s="3">
        <x:f t="shared" si="4"/>
        <x:v>0</x:v>
      </x:c>
      <x:c r="W55" s="3">
        <x:f>'RV(US)'!W55*RSDUSD25</x:f>
        <x:v>0</x:v>
      </x:c>
      <x:c r="X55" s="3">
        <x:f>'RV(US)'!X55*RSDUSD25</x:f>
        <x:v>0</x:v>
      </x:c>
      <x:c r="Y55" s="3">
        <x:f>'RV(US)'!Y55*RSDUSD25</x:f>
        <x:v>0</x:v>
      </x:c>
      <x:c r="Z55" s="3">
        <x:f>'RV(US)'!Z55*RSDUSD25</x:f>
        <x:v>0</x:v>
      </x:c>
      <x:c r="AA55" s="3">
        <x:f>'RV(US)'!AA55*RSDUSD25</x:f>
        <x:v>0</x:v>
      </x:c>
      <x:c r="AB55" s="3">
        <x:f>'RV(US)'!AB55*RSDUSD25</x:f>
        <x:v>0</x:v>
      </x:c>
      <x:c r="AC55" s="3">
        <x:f>'RV(US)'!AC55*RSDUSD25</x:f>
        <x:v>0</x:v>
      </x:c>
      <x:c r="AD55" s="3">
        <x:f>'RV(US)'!AD55*RSDUSD25</x:f>
        <x:v>0</x:v>
      </x:c>
      <x:c r="AE55" s="3">
        <x:f>'RV(US)'!AE55*RSDUSD25</x:f>
        <x:v>0</x:v>
      </x:c>
      <x:c r="AF55" s="3">
        <x:f>'RV(US)'!AF55*RSDUSD25</x:f>
        <x:v>0</x:v>
      </x:c>
      <x:c r="AG55" s="3">
        <x:f>'RV(US)'!AG55*RSDUSD25</x:f>
        <x:v>0</x:v>
      </x:c>
      <x:c r="AH55" s="3">
        <x:f>'RV(US)'!AH55*RSDUSD25</x:f>
        <x:v>0</x:v>
      </x:c>
    </x:row>
    <x:row r="56" spans="1:131">
      <x:c r="A56" s="12" t="s">
        <x:v>56</x:v>
      </x:c>
      <x:c r="B56" s="12" t="s">
        <x:v>37</x:v>
      </x:c>
      <x:c r="C56" s="12" t="s">
        <x:v>59</x:v>
      </x:c>
      <x:c r="D56" s="4" t="s">
        <x:v>46</x:v>
      </x:c>
      <x:c r="E56" s="4" t="s">
        <x:v>46</x:v>
      </x:c>
      <x:c r="F56" s="4"/>
      <x:c r="G56" s="4"/>
      <x:c r="H56" s="3">
        <x:f t="shared" si="6"/>
        <x:v>1942662</x:v>
      </x:c>
      <x:c r="I56" s="3">
        <x:f>'RV(US)'!I56*RSDUSD24</x:f>
        <x:v>473820</x:v>
      </x:c>
      <x:c r="J56" s="3">
        <x:f>'RV(US)'!J56*RSDUSD24</x:f>
        <x:v>663348</x:v>
      </x:c>
      <x:c r="K56" s="3">
        <x:f>'RV(US)'!K56*RSDUSD24</x:f>
        <x:v>805494</x:v>
      </x:c>
      <x:c r="L56" s="3">
        <x:f>'RV(US)'!L56*RSDUSD24</x:f>
        <x:v>0</x:v>
      </x:c>
      <x:c r="M56" s="3">
        <x:f>'RV(US)'!M56*RSDUSD24</x:f>
        <x:v>0</x:v>
      </x:c>
      <x:c r="N56" s="3">
        <x:f>'RV(US)'!N56*RSDUSD24</x:f>
        <x:v>0</x:v>
      </x:c>
      <x:c r="O56" s="3">
        <x:f>'RV(US)'!O56*RSDUSD24</x:f>
        <x:v>0</x:v>
      </x:c>
      <x:c r="P56" s="3">
        <x:f>'RV(US)'!P56*RSDUSD24</x:f>
        <x:v>0</x:v>
      </x:c>
      <x:c r="Q56" s="3">
        <x:f>'RV(US)'!Q56*RSDUSD24</x:f>
        <x:v>0</x:v>
      </x:c>
      <x:c r="R56" s="3">
        <x:f>'RV(US)'!R56*RSDUSD24</x:f>
        <x:v>0</x:v>
      </x:c>
      <x:c r="S56" s="3">
        <x:f>'RV(US)'!S56*RSDUSD24</x:f>
        <x:v>0</x:v>
      </x:c>
      <x:c r="T56" s="3">
        <x:f>'RV(US)'!T56*RSDUSD24</x:f>
        <x:v>0</x:v>
      </x:c>
      <x:c r="V56" s="3">
        <x:f t="shared" si="4"/>
        <x:v>0</x:v>
      </x:c>
      <x:c r="W56" s="3">
        <x:f>'RV(US)'!W56*RSDUSD25</x:f>
        <x:v>0</x:v>
      </x:c>
      <x:c r="X56" s="3">
        <x:f>'RV(US)'!X56*RSDUSD25</x:f>
        <x:v>0</x:v>
      </x:c>
      <x:c r="Y56" s="3">
        <x:f>'RV(US)'!Y56*RSDUSD25</x:f>
        <x:v>0</x:v>
      </x:c>
      <x:c r="Z56" s="3">
        <x:f>'RV(US)'!Z56*RSDUSD25</x:f>
        <x:v>0</x:v>
      </x:c>
      <x:c r="AA56" s="3">
        <x:f>'RV(US)'!AA56*RSDUSD25</x:f>
        <x:v>0</x:v>
      </x:c>
      <x:c r="AB56" s="3">
        <x:f>'RV(US)'!AB56*RSDUSD25</x:f>
        <x:v>0</x:v>
      </x:c>
      <x:c r="AC56" s="3">
        <x:f>'RV(US)'!AC56*RSDUSD25</x:f>
        <x:v>0</x:v>
      </x:c>
      <x:c r="AD56" s="3">
        <x:f>'RV(US)'!AD56*RSDUSD25</x:f>
        <x:v>0</x:v>
      </x:c>
      <x:c r="AE56" s="3">
        <x:f>'RV(US)'!AE56*RSDUSD25</x:f>
        <x:v>0</x:v>
      </x:c>
      <x:c r="AF56" s="3">
        <x:f>'RV(US)'!AF56*RSDUSD25</x:f>
        <x:v>0</x:v>
      </x:c>
      <x:c r="AG56" s="3">
        <x:f>'RV(US)'!AG56*RSDUSD25</x:f>
        <x:v>0</x:v>
      </x:c>
      <x:c r="AH56" s="3">
        <x:f>'RV(US)'!AH56*RSDUSD25</x:f>
        <x:v>0</x:v>
      </x:c>
    </x:row>
    <x:row r="57" spans="1:131">
      <x:c r="A57" s="12" t="s">
        <x:v>56</x:v>
      </x:c>
      <x:c r="B57" s="12" t="s">
        <x:v>37</x:v>
      </x:c>
      <x:c r="C57" s="12" t="s">
        <x:v>59</x:v>
      </x:c>
      <x:c r="D57" s="4" t="s">
        <x:v>47</x:v>
      </x:c>
      <x:c r="E57" s="4" t="s">
        <x:v>47</x:v>
      </x:c>
      <x:c r="F57" s="4"/>
      <x:c r="G57" s="4"/>
      <x:c r="H57" s="3">
        <x:f t="shared" si="6"/>
        <x:v>1996404</x:v>
      </x:c>
      <x:c r="I57" s="3">
        <x:f>'RV(US)'!I57*RSDUSD24</x:f>
        <x:v>464280</x:v>
      </x:c>
      <x:c r="J57" s="3">
        <x:f>'RV(US)'!J57*RSDUSD24</x:f>
        <x:v>649992</x:v>
      </x:c>
      <x:c r="K57" s="3">
        <x:f>'RV(US)'!K57*RSDUSD24</x:f>
        <x:v>882132</x:v>
      </x:c>
      <x:c r="L57" s="3">
        <x:f>'RV(US)'!L57*RSDUSD24</x:f>
        <x:v>0</x:v>
      </x:c>
      <x:c r="M57" s="3">
        <x:f>'RV(US)'!M57*RSDUSD24</x:f>
        <x:v>0</x:v>
      </x:c>
      <x:c r="N57" s="3">
        <x:f>'RV(US)'!N57*RSDUSD24</x:f>
        <x:v>0</x:v>
      </x:c>
      <x:c r="O57" s="3">
        <x:f>'RV(US)'!O57*RSDUSD24</x:f>
        <x:v>0</x:v>
      </x:c>
      <x:c r="P57" s="3">
        <x:f>'RV(US)'!P57*RSDUSD24</x:f>
        <x:v>0</x:v>
      </x:c>
      <x:c r="Q57" s="3">
        <x:f>'RV(US)'!Q57*RSDUSD24</x:f>
        <x:v>0</x:v>
      </x:c>
      <x:c r="R57" s="3">
        <x:f>'RV(US)'!R57*RSDUSD24</x:f>
        <x:v>0</x:v>
      </x:c>
      <x:c r="S57" s="3">
        <x:f>'RV(US)'!S57*RSDUSD24</x:f>
        <x:v>0</x:v>
      </x:c>
      <x:c r="T57" s="3">
        <x:f>'RV(US)'!T57*RSDUSD24</x:f>
        <x:v>0</x:v>
      </x:c>
      <x:c r="V57" s="3">
        <x:f t="shared" si="4"/>
        <x:v>0</x:v>
      </x:c>
      <x:c r="W57" s="3">
        <x:f>'RV(US)'!W57*RSDUSD25</x:f>
        <x:v>0</x:v>
      </x:c>
      <x:c r="X57" s="3">
        <x:f>'RV(US)'!X57*RSDUSD25</x:f>
        <x:v>0</x:v>
      </x:c>
      <x:c r="Y57" s="3">
        <x:f>'RV(US)'!Y57*RSDUSD25</x:f>
        <x:v>0</x:v>
      </x:c>
      <x:c r="Z57" s="3">
        <x:f>'RV(US)'!Z57*RSDUSD25</x:f>
        <x:v>0</x:v>
      </x:c>
      <x:c r="AA57" s="3">
        <x:f>'RV(US)'!AA57*RSDUSD25</x:f>
        <x:v>0</x:v>
      </x:c>
      <x:c r="AB57" s="3">
        <x:f>'RV(US)'!AB57*RSDUSD25</x:f>
        <x:v>0</x:v>
      </x:c>
      <x:c r="AC57" s="3">
        <x:f>'RV(US)'!AC57*RSDUSD25</x:f>
        <x:v>0</x:v>
      </x:c>
      <x:c r="AD57" s="3">
        <x:f>'RV(US)'!AD57*RSDUSD25</x:f>
        <x:v>0</x:v>
      </x:c>
      <x:c r="AE57" s="3">
        <x:f>'RV(US)'!AE57*RSDUSD25</x:f>
        <x:v>0</x:v>
      </x:c>
      <x:c r="AF57" s="3">
        <x:f>'RV(US)'!AF57*RSDUSD25</x:f>
        <x:v>0</x:v>
      </x:c>
      <x:c r="AG57" s="3">
        <x:f>'RV(US)'!AG57*RSDUSD25</x:f>
        <x:v>0</x:v>
      </x:c>
      <x:c r="AH57" s="3">
        <x:f>'RV(US)'!AH57*RSDUSD25</x:f>
        <x:v>0</x:v>
      </x:c>
    </x:row>
    <x:row r="58" spans="1:131">
      <x:c r="A58" s="12" t="s">
        <x:v>56</x:v>
      </x:c>
      <x:c r="B58" s="12"/>
      <x:c r="C58" s="12" t="s">
        <x:v>59</x:v>
      </x:c>
      <x:c r="D58" s="4"/>
      <x:c r="E58" s="4"/>
      <x:c r="F58" s="4"/>
      <x:c r="G58" s="4"/>
      <x:c r="H58" s="3">
        <x:f t="shared" si="6"/>
        <x:v>3412542.8</x:v>
      </x:c>
      <x:c r="I58" s="3">
        <x:f>'RV(US)'!I58*RSDUSD24</x:f>
        <x:v>0</x:v>
      </x:c>
      <x:c r="J58" s="3">
        <x:f>'RV(US)'!J58*RSDUSD24</x:f>
        <x:v>41234</x:v>
      </x:c>
      <x:c r="K58" s="3">
        <x:f>'RV(US)'!K58*RSDUSD24</x:f>
        <x:v>0</x:v>
      </x:c>
      <x:c r="L58" s="3">
        <x:f>'RV(US)'!L58*RSDUSD24</x:f>
        <x:v>32054.399999999998</x:v>
      </x:c>
      <x:c r="M58" s="3">
        <x:f>'RV(US)'!M58*RSDUSD24</x:f>
        <x:v>0</x:v>
      </x:c>
      <x:c r="N58" s="3">
        <x:f>'RV(US)'!N58*RSDUSD24</x:f>
        <x:v>0</x:v>
      </x:c>
      <x:c r="O58" s="3">
        <x:f>'RV(US)'!O58*RSDUSD24</x:f>
        <x:v>0</x:v>
      </x:c>
      <x:c r="P58" s="3">
        <x:f>'RV(US)'!P58*RSDUSD24</x:f>
        <x:v>32054.399999999998</x:v>
      </x:c>
      <x:c r="Q58" s="3">
        <x:f>'RV(US)'!Q58*RSDUSD24</x:f>
        <x:v>0</x:v>
      </x:c>
      <x:c r="R58" s="3">
        <x:f>'RV(US)'!R58*RSDUSD24</x:f>
        <x:v>330720</x:v>
      </x:c>
      <x:c r="S58" s="3">
        <x:f>'RV(US)'!S58*RSDUSD24</x:f>
        <x:v>2976480</x:v>
      </x:c>
      <x:c r="T58" s="3">
        <x:f>'RV(US)'!T58*RSDUSD24</x:f>
        <x:v>0</x:v>
      </x:c>
      <x:c r="V58" s="3">
        <x:f t="shared" si="4"/>
        <x:v>0</x:v>
      </x:c>
      <x:c r="W58" s="3">
        <x:f>'RV(US)'!W58*RSDUSD25</x:f>
        <x:v>0</x:v>
      </x:c>
      <x:c r="X58" s="3">
        <x:f>'RV(US)'!X58*RSDUSD25</x:f>
        <x:v>0</x:v>
      </x:c>
      <x:c r="Y58" s="3">
        <x:f>'RV(US)'!Y58*RSDUSD25</x:f>
        <x:v>0</x:v>
      </x:c>
      <x:c r="Z58" s="3">
        <x:f>'RV(US)'!Z58*RSDUSD25</x:f>
        <x:v>0</x:v>
      </x:c>
      <x:c r="AA58" s="3">
        <x:f>'RV(US)'!AA58*RSDUSD25</x:f>
        <x:v>0</x:v>
      </x:c>
      <x:c r="AB58" s="3">
        <x:f>'RV(US)'!AB58*RSDUSD25</x:f>
        <x:v>0</x:v>
      </x:c>
      <x:c r="AC58" s="3">
        <x:f>'RV(US)'!AC58*RSDUSD25</x:f>
        <x:v>0</x:v>
      </x:c>
      <x:c r="AD58" s="3">
        <x:f>'RV(US)'!AD58*RSDUSD25</x:f>
        <x:v>0</x:v>
      </x:c>
      <x:c r="AE58" s="3">
        <x:f>'RV(US)'!AE58*RSDUSD25</x:f>
        <x:v>0</x:v>
      </x:c>
      <x:c r="AF58" s="3">
        <x:f>'RV(US)'!AF58*RSDUSD25</x:f>
        <x:v>0</x:v>
      </x:c>
      <x:c r="AG58" s="3">
        <x:f>'RV(US)'!AG58*RSDUSD25</x:f>
        <x:v>0</x:v>
      </x:c>
      <x:c r="AH58" s="3">
        <x:f>'RV(US)'!AH58*RSDUSD25</x:f>
        <x:v>0</x:v>
      </x:c>
    </x:row>
    <x:row r="59" spans="1:131">
      <x:c r="A59" s="9"/>
      <x:c r="B59" s="9"/>
      <x:c r="C59" s="9"/>
      <x:c r="D59" s="9" t="s">
        <x:v>48</x:v>
      </x:c>
      <x:c r="E59" s="9"/>
      <x:c r="F59" s="9"/>
      <x:c r="G59" s="9"/>
      <x:c r="H59" s="10">
        <x:f t="shared" si="6"/>
        <x:v>2356389256.98</x:v>
      </x:c>
      <x:c r="I59" s="10">
        <x:f>'RV(US)'!I59*RSDUSD24</x:f>
        <x:v>229521420.51999998</x:v>
      </x:c>
      <x:c r="J59" s="10">
        <x:f>'RV(US)'!J59*RSDUSD24</x:f>
        <x:v>169788194.51999998</x:v>
      </x:c>
      <x:c r="K59" s="10">
        <x:f>'RV(US)'!K59*RSDUSD24</x:f>
        <x:v>186512151.59999999</x:v>
      </x:c>
      <x:c r="L59" s="10">
        <x:f>'RV(US)'!L59*RSDUSD24</x:f>
        <x:v>117303421.30000001</x:v>
      </x:c>
      <x:c r="M59" s="10">
        <x:f>'RV(US)'!M59*RSDUSD24</x:f>
        <x:v>127313277.95999999</x:v>
      </x:c>
      <x:c r="N59" s="10">
        <x:f>'RV(US)'!N59*RSDUSD24</x:f>
        <x:v>142157019.75999999</x:v>
      </x:c>
      <x:c r="O59" s="10">
        <x:f>'RV(US)'!O59*RSDUSD24</x:f>
        <x:v>199833724.91999999</x:v>
      </x:c>
      <x:c r="P59" s="10">
        <x:f>'RV(US)'!P59*RSDUSD24</x:f>
        <x:v>201026757.03999993</x:v>
      </x:c>
      <x:c r="Q59" s="10">
        <x:f>'RV(US)'!Q59*RSDUSD24</x:f>
        <x:v>220686016.29999992</x:v>
      </x:c>
      <x:c r="R59" s="10">
        <x:f>'RV(US)'!R59*RSDUSD24</x:f>
        <x:v>247842548.49999994</x:v>
      </x:c>
      <x:c r="S59" s="10">
        <x:f>'RV(US)'!S59*RSDUSD24</x:f>
        <x:v>268169658.63999999</x:v>
      </x:c>
      <x:c r="T59" s="10">
        <x:f>'RV(US)'!T59*RSDUSD24</x:f>
        <x:v>246235065.91999993</x:v>
      </x:c>
      <x:c r="V59" s="10">
        <x:f t="shared" si="4"/>
        <x:v>3843874375.1870995</x:v>
      </x:c>
      <x:c r="W59" s="10">
        <x:f t="shared" ref="W59:AH59" si="9">SUM(W6+W36+W50)</x:f>
        <x:v>240453684</x:v>
      </x:c>
      <x:c r="X59" s="10">
        <x:f t="shared" si="9"/>
        <x:v>280620948</x:v>
      </x:c>
      <x:c r="Y59" s="10">
        <x:f t="shared" si="9"/>
        <x:v>329094880</x:v>
      </x:c>
      <x:c r="Z59" s="10">
        <x:f t="shared" si="9"/>
        <x:v>303072930</x:v>
      </x:c>
      <x:c r="AA59" s="10">
        <x:f t="shared" si="9"/>
        <x:v>314093880</x:v>
      </x:c>
      <x:c r="AB59" s="10">
        <x:f t="shared" si="9"/>
        <x:v>329680310</x:v>
      </x:c>
      <x:c r="AC59" s="10">
        <x:f t="shared" si="9"/>
        <x:v>253756370</x:v>
      </x:c>
      <x:c r="AD59" s="10">
        <x:f t="shared" si="9"/>
        <x:v>218356266</x:v>
      </x:c>
      <x:c r="AE59" s="10">
        <x:f t="shared" si="9"/>
        <x:v>346286227.16297394</x:v>
      </x:c>
      <x:c r="AF59" s="10">
        <x:f t="shared" si="9"/>
        <x:v>397884368.95371741</x:v>
      </x:c>
      <x:c r="AG59" s="10">
        <x:f t="shared" si="9"/>
        <x:v>394809941.63983262</x:v>
      </x:c>
      <x:c r="AH59" s="10">
        <x:f t="shared" si="9"/>
        <x:v>435764569.43057609</x:v>
      </x:c>
    </x:row>
    <x:row r="64" spans="1:131">
      <x:c r="H64" s="1">
        <x:f>SUMIF($C:$C,"KSCP",H:H)/2</x:f>
        <x:v>1106220362.96</x:v>
      </x:c>
      <x:c r="V64" s="1">
        <x:f>SUMIF($C:$C,"KSCP",V:V)/2</x:f>
        <x:v>1675654034</x:v>
      </x:c>
    </x:row>
    <x:row r="65" spans="8:22">
      <x:c r="H65" s="1">
        <x:f>SUMIF($C:$C,"SK*",H:H)/2</x:f>
        <x:v>1252293835.74</x:v>
      </x:c>
      <x:c r="V65" s="1">
        <x:f>SUMIF($C:$C,"SK*",V:V)/2</x:f>
        <x:v>1417866000</x:v>
      </x:c>
    </x:row>
  </x:sheetData>
  <x:autoFilter ref="A5:ZE59" xr:uid="{9B7078E1-78F2-4661-ACA8-BB2637D4C16D}"/>
  <x:phoneticPr fontId="9" type="noConversion"/>
  <x:pageMargins left="0.7" right="0.7" top="0.75" bottom="0.75" header="0.3" footer="0.3"/>
  <x:pageSetup paperSize="9" orientation="portrait" verticalDpi="0" r:id="rId1"/>
</x:worksheet>
</file>

<file path=xl/worksheets/sheet1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B7078E1-78F2-4661-ACA8-BB2637D4C16D}" mc:Ignorable="x14ac xr xr2 xr3">
  <x:sheetPr>
    <x:outlinePr summaryRight="0"/>
  </x:sheetPr>
  <x:dimension ref="A1:EA65"/>
  <x:sheetViews>
    <x:sheetView topLeftCell="A3" workbookViewId="0">
      <x:selection activeCell="G25" sqref="G25"/>
    </x:sheetView>
  </x:sheetViews>
  <x:sheetFormatPr defaultColWidth="13.296875" defaultRowHeight="17.399999999999999" outlineLevelCol="1"/>
  <x:cols>
    <x:col min="1" max="3" width="13.296875" style="1"/>
    <x:col min="4" max="4" width="20.296875" style="1" customWidth="1"/>
    <x:col min="5" max="5" width="15.3984375" style="1" bestFit="1" customWidth="1"/>
    <x:col min="6" max="7" width="12.59765625" style="1" bestFit="1" customWidth="1"/>
    <x:col min="8" max="8" width="15.796875" style="1" customWidth="1"/>
    <x:col min="9" max="9" width="12.796875" style="1" customWidth="1" outlineLevel="1"/>
    <x:col min="10" max="18" width="10.3984375" style="1" customWidth="1" outlineLevel="1"/>
    <x:col min="19" max="20" width="10.3984375" style="2" customWidth="1" outlineLevel="1"/>
    <x:col min="21" max="21" width="6.09765625" style="1" customWidth="1"/>
    <x:col min="22" max="22" width="15.796875" style="1" customWidth="1"/>
    <x:col min="23" max="34" width="13.296875" style="1" customWidth="1" outlineLevel="1"/>
    <x:col min="35" max="16384" width="13.296875" style="1"/>
  </x:cols>
  <x:sheetData>
    <x:row r="1" spans="1:131" ht="21">
      <x:c r="A1" s="5"/>
      <x:c r="B1" s="5" t="s">
        <x:v>65</x:v>
      </x:c>
      <x:c r="C1" s="5"/>
      <x:c r="D1" s="5"/>
      <x:c r="E1" s="5"/>
      <x:c r="F1" s="1928" t="s">
        <x:v>2628</x:v>
      </x:c>
      <x:c r="G1" s="1929">
        <x:v>0.98</x:v>
      </x:c>
    </x:row>
    <x:row r="3" spans="1:131">
      <x:c r="A3" s="7"/>
      <x:c r="B3" s="7"/>
      <x:c r="C3" s="7"/>
      <x:c r="D3" s="7"/>
      <x:c r="E3" s="7"/>
      <x:c r="F3" s="7"/>
      <x:c r="G3" s="7"/>
      <x:c r="H3" s="7"/>
      <x:c r="I3" s="79" t="s">
        <x:v>1550</x:v>
      </x:c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V3" s="7"/>
      <x:c r="W3" s="78" t="s">
        <x:v>1551</x:v>
      </x:c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</x:row>
    <x:row r="4" spans="1:131">
      <x:c r="A4" s="7"/>
      <x:c r="B4" s="7"/>
      <x:c r="C4" s="7"/>
      <x:c r="D4" s="7"/>
      <x:c r="E4" s="7"/>
      <x:c r="F4" s="7" t="s">
        <x:v>519</x:v>
      </x:c>
      <x:c r="G4" s="248">
        <x:v>1</x:v>
      </x:c>
      <x:c r="H4" s="7"/>
      <x:c r="I4" s="11" t="s">
        <x:v>844</x:v>
      </x:c>
      <x:c r="J4" s="11" t="s">
        <x:v>844</x:v>
      </x:c>
      <x:c r="K4" s="11" t="s">
        <x:v>844</x:v>
      </x:c>
      <x:c r="L4" s="11" t="s">
        <x:v>844</x:v>
      </x:c>
      <x:c r="M4" s="11" t="s">
        <x:v>844</x:v>
      </x:c>
      <x:c r="N4" s="11" t="s">
        <x:v>844</x:v>
      </x:c>
      <x:c r="O4" s="11" t="s">
        <x:v>844</x:v>
      </x:c>
      <x:c r="P4" s="11" t="s">
        <x:v>844</x:v>
      </x:c>
      <x:c r="Q4" s="11" t="s">
        <x:v>844</x:v>
      </x:c>
      <x:c r="R4" s="11" t="s">
        <x:v>844</x:v>
      </x:c>
      <x:c r="S4" s="11" t="s">
        <x:v>844</x:v>
      </x:c>
      <x:c r="T4" s="11" t="s">
        <x:v>844</x:v>
      </x:c>
      <x:c r="V4" s="7"/>
      <x:c r="W4" s="7" t="s">
        <x:v>1542</x:v>
      </x:c>
      <x:c r="X4" s="7" t="s">
        <x:v>1542</x:v>
      </x:c>
      <x:c r="Y4" s="7" t="s">
        <x:v>1542</x:v>
      </x:c>
      <x:c r="Z4" s="7" t="s">
        <x:v>1542</x:v>
      </x:c>
      <x:c r="AA4" s="7" t="s">
        <x:v>1542</x:v>
      </x:c>
      <x:c r="AB4" s="7" t="s">
        <x:v>1542</x:v>
      </x:c>
      <x:c r="AC4" s="7" t="s">
        <x:v>1542</x:v>
      </x:c>
      <x:c r="AD4" s="7" t="s">
        <x:v>1542</x:v>
      </x:c>
      <x:c r="AE4" s="7" t="s">
        <x:v>1542</x:v>
      </x:c>
      <x:c r="AF4" s="7" t="s">
        <x:v>1542</x:v>
      </x:c>
      <x:c r="AG4" s="7" t="s">
        <x:v>1542</x:v>
      </x:c>
      <x:c r="AH4" s="7" t="s">
        <x:v>1542</x:v>
      </x:c>
    </x:row>
    <x:row r="5" spans="1:131" ht="34.799999999999997">
      <x:c r="A5" s="8" t="s">
        <x:v>53</x:v>
      </x:c>
      <x:c r="B5" s="8" t="s">
        <x:v>53</x:v>
      </x:c>
      <x:c r="C5" s="8" t="s">
        <x:v>51</x:v>
      </x:c>
      <x:c r="D5" s="8" t="s">
        <x:v>50</x:v>
      </x:c>
      <x:c r="E5" s="8" t="s">
        <x:v>463</x:v>
      </x:c>
      <x:c r="F5" s="14" t="s">
        <x:v>2464</x:v>
      </x:c>
      <x:c r="G5" s="14" t="s">
        <x:v>914</x:v>
      </x:c>
      <x:c r="H5" s="13" t="s">
        <x:v>918</x:v>
      </x:c>
      <x:c r="I5" s="6" t="s">
        <x:v>0</x:v>
      </x:c>
      <x:c r="J5" s="6" t="s">
        <x:v>1</x:v>
      </x:c>
      <x:c r="K5" s="6" t="s">
        <x:v>2</x:v>
      </x:c>
      <x:c r="L5" s="6" t="s">
        <x:v>3</x:v>
      </x:c>
      <x:c r="M5" s="6" t="s">
        <x:v>4</x:v>
      </x:c>
      <x:c r="N5" s="6" t="s">
        <x:v>5</x:v>
      </x:c>
      <x:c r="O5" s="6" t="s">
        <x:v>6</x:v>
      </x:c>
      <x:c r="P5" s="6" t="s">
        <x:v>7</x:v>
      </x:c>
      <x:c r="Q5" s="6" t="s">
        <x:v>8</x:v>
      </x:c>
      <x:c r="R5" s="6" t="s">
        <x:v>9</x:v>
      </x:c>
      <x:c r="S5" s="6" t="s">
        <x:v>62</x:v>
      </x:c>
      <x:c r="T5" s="6" t="s">
        <x:v>63</x:v>
      </x:c>
      <x:c r="V5" s="13" t="s">
        <x:v>918</x:v>
      </x:c>
      <x:c r="W5" s="6" t="s">
        <x:v>0</x:v>
      </x:c>
      <x:c r="X5" s="6" t="s">
        <x:v>1</x:v>
      </x:c>
      <x:c r="Y5" s="6" t="s">
        <x:v>2</x:v>
      </x:c>
      <x:c r="Z5" s="6" t="s">
        <x:v>3</x:v>
      </x:c>
      <x:c r="AA5" s="6" t="s">
        <x:v>4</x:v>
      </x:c>
      <x:c r="AB5" s="6" t="s">
        <x:v>5</x:v>
      </x:c>
      <x:c r="AC5" s="6" t="s">
        <x:v>6</x:v>
      </x:c>
      <x:c r="AD5" s="6" t="s">
        <x:v>7</x:v>
      </x:c>
      <x:c r="AE5" s="6" t="s">
        <x:v>8</x:v>
      </x:c>
      <x:c r="AF5" s="6" t="s">
        <x:v>9</x:v>
      </x:c>
      <x:c r="AG5" s="6" t="s">
        <x:v>62</x:v>
      </x:c>
      <x:c r="AH5" s="6" t="s">
        <x:v>63</x:v>
      </x:c>
    </x:row>
    <x:row r="6" spans="1:131" s="205" customFormat="1">
      <x:c r="A6" s="202"/>
      <x:c r="B6" s="202"/>
      <x:c r="C6" s="202"/>
      <x:c r="D6" s="203" t="s">
        <x:v>10</x:v>
      </x:c>
      <x:c r="E6" s="203"/>
      <x:c r="F6" s="203"/>
      <x:c r="G6" s="203"/>
      <x:c r="H6" s="204">
        <x:f t="shared" ref="H6:H12" si="0">SUMIF($4:$4,$I$4,6:6)</x:f>
        <x:v>2456713.4799999995</x:v>
      </x:c>
      <x:c r="I6" s="204">
        <x:f>I7+I10+I14+I22+I32+I34</x:f>
        <x:v>543384.22</x:v>
      </x:c>
      <x:c r="J6" s="204">
        <x:f t="shared" ref="J6:T6" si="1">J7+J10+J14+J22+J32+J34</x:f>
        <x:v>351225.98</x:v>
      </x:c>
      <x:c r="K6" s="204">
        <x:f t="shared" si="1"/>
        <x:v>103618.8</x:v>
      </x:c>
      <x:c r="L6" s="204">
        <x:f t="shared" si="1"/>
        <x:v>159104.95999999999</x:v>
      </x:c>
      <x:c r="M6" s="204">
        <x:f t="shared" si="1"/>
        <x:v>275630.37999999995</x:v>
      </x:c>
      <x:c r="N6" s="204">
        <x:f t="shared" si="1"/>
        <x:v>227398.78</x:v>
      </x:c>
      <x:c r="O6" s="204">
        <x:f t="shared" si="1"/>
        <x:v>262379.01999999996</x:v>
      </x:c>
      <x:c r="P6" s="204">
        <x:f t="shared" si="1"/>
        <x:v>167907.64</x:v>
      </x:c>
      <x:c r="Q6" s="204">
        <x:f t="shared" si="1"/>
        <x:v>113760.4</x:v>
      </x:c>
      <x:c r="R6" s="204">
        <x:f t="shared" si="1"/>
        <x:v>116655.9</x:v>
      </x:c>
      <x:c r="S6" s="204">
        <x:f t="shared" si="1"/>
        <x:v>31001.96</x:v>
      </x:c>
      <x:c r="T6" s="204">
        <x:f t="shared" si="1"/>
        <x:v>104645.43999999999</x:v>
      </x:c>
      <x:c r="U6" s="1"/>
      <x:c r="V6" s="204">
        <x:f t="shared" ref="V6:V27" si="2">SUMIF($4:$4,$W$4,6:6)</x:f>
        <x:v>13243524.251871001</x:v>
      </x:c>
      <x:c r="W6" s="204">
        <x:f t="shared" ref="W6:AH6" si="3">SUMIF($A:$A,$A8,W:W)</x:f>
        <x:v>362634.84</x:v>
      </x:c>
      <x:c r="X6" s="204">
        <x:f t="shared" si="3"/>
        <x:v>423990.48000000004</x:v>
      </x:c>
      <x:c r="Y6" s="204">
        <x:f t="shared" si="3"/>
        <x:v>454973.79999999993</x:v>
      </x:c>
      <x:c r="Z6" s="204">
        <x:f t="shared" si="3"/>
        <x:v>453751.79999999993</x:v>
      </x:c>
      <x:c r="AA6" s="204">
        <x:f t="shared" si="3"/>
        <x:v>451918.79999999993</x:v>
      </x:c>
      <x:c r="AB6" s="204">
        <x:f t="shared" si="3"/>
        <x:v>629024.6</x:v>
      </x:c>
      <x:c r="AC6" s="204">
        <x:f t="shared" si="3"/>
        <x:v>471921.19999999995</x:v>
      </x:c>
      <x:c r="AD6" s="204">
        <x:f t="shared" si="3"/>
        <x:v>847625.16</x:v>
      </x:c>
      <x:c r="AE6" s="204">
        <x:f t="shared" si="3"/>
        <x:v>1778107.2716297396</x:v>
      </x:c>
      <x:c r="AF6" s="204">
        <x:f t="shared" si="3"/>
        <x:v>2259618.6895371741</x:v>
      </x:c>
      <x:c r="AG6" s="204">
        <x:f t="shared" si="3"/>
        <x:v>2438439.4163983264</x:v>
      </x:c>
      <x:c r="AH6" s="204">
        <x:f t="shared" si="3"/>
        <x:v>2671518.1943057608</x:v>
      </x:c>
      <x:c r="AI6" s="381">
        <x:f>V6/H6-1</x:f>
        <x:v>4.3907483960526825</x:v>
      </x:c>
      <x:c r="AJ6" s="381">
        <x:f t="shared" ref="AJ6:AJ37" si="4">V6/$V$59</x:f>
        <x:v>0.34453582399467392</x:v>
      </x:c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/>
      <x:c r="BC6" s="1"/>
      <x:c r="BD6" s="1"/>
      <x:c r="BE6" s="1"/>
      <x:c r="BF6" s="1"/>
      <x:c r="BG6" s="1"/>
      <x:c r="BH6" s="1"/>
      <x:c r="BI6" s="1"/>
      <x:c r="BJ6" s="1"/>
      <x:c r="BK6" s="1"/>
      <x:c r="BL6" s="1"/>
      <x:c r="BM6" s="1"/>
      <x:c r="BN6" s="1"/>
      <x:c r="BO6" s="1"/>
      <x:c r="BP6" s="1"/>
      <x:c r="BQ6" s="1"/>
      <x:c r="BR6" s="1"/>
      <x:c r="BS6" s="1"/>
      <x:c r="BT6" s="1"/>
      <x:c r="BU6" s="1"/>
      <x:c r="BV6" s="1"/>
      <x:c r="BW6" s="1"/>
      <x:c r="BX6" s="1"/>
      <x:c r="BY6" s="1"/>
      <x:c r="BZ6" s="1"/>
      <x:c r="CA6" s="1"/>
      <x:c r="CB6" s="1"/>
      <x:c r="CC6" s="1"/>
      <x:c r="CD6" s="1"/>
      <x:c r="CE6" s="1"/>
      <x:c r="CF6" s="1"/>
      <x:c r="CG6" s="1"/>
      <x:c r="CH6" s="1"/>
      <x:c r="CI6" s="1"/>
      <x:c r="CJ6" s="1"/>
      <x:c r="CK6" s="1"/>
      <x:c r="CL6" s="1"/>
      <x:c r="CM6" s="1"/>
      <x:c r="CN6" s="1"/>
      <x:c r="CO6" s="1"/>
      <x:c r="CP6" s="1"/>
      <x:c r="CQ6" s="1"/>
      <x:c r="CR6" s="1"/>
      <x:c r="CS6" s="1"/>
      <x:c r="CT6" s="1"/>
      <x:c r="CU6" s="1"/>
      <x:c r="CV6" s="1"/>
      <x:c r="CW6" s="1"/>
      <x:c r="CX6" s="1"/>
      <x:c r="CY6" s="1"/>
      <x:c r="CZ6" s="1"/>
      <x:c r="DA6" s="1"/>
      <x:c r="DB6" s="1"/>
      <x:c r="DC6" s="1"/>
      <x:c r="DD6" s="1"/>
      <x:c r="DE6" s="1"/>
      <x:c r="DF6" s="1"/>
      <x:c r="DG6" s="1"/>
      <x:c r="DH6" s="1"/>
      <x:c r="DI6" s="1"/>
      <x:c r="DJ6" s="1"/>
      <x:c r="DK6" s="1"/>
      <x:c r="DL6" s="1"/>
      <x:c r="DM6" s="1"/>
      <x:c r="DN6" s="1"/>
      <x:c r="DO6" s="1"/>
      <x:c r="DP6" s="1"/>
      <x:c r="DQ6" s="1"/>
      <x:c r="DR6" s="1"/>
      <x:c r="DS6" s="1"/>
      <x:c r="DT6" s="1"/>
      <x:c r="DU6" s="1"/>
      <x:c r="DV6" s="1"/>
      <x:c r="DW6" s="1"/>
      <x:c r="DX6" s="1"/>
      <x:c r="DY6" s="1"/>
      <x:c r="DZ6" s="1"/>
      <x:c r="EA6" s="1"/>
    </x:row>
    <x:row r="7" spans="1:131" s="209" customFormat="1">
      <x:c r="A7" s="206"/>
      <x:c r="B7" s="206" t="s">
        <x:v>11</x:v>
      </x:c>
      <x:c r="C7" s="206" t="s">
        <x:v>57</x:v>
      </x:c>
      <x:c r="D7" s="207" t="s">
        <x:v>11</x:v>
      </x:c>
      <x:c r="E7" s="207"/>
      <x:c r="F7" s="207"/>
      <x:c r="G7" s="207"/>
      <x:c r="H7" s="208">
        <x:f t="shared" si="0"/>
        <x:v>1903322.42</x:v>
      </x:c>
      <x:c r="I7" s="208">
        <x:f>SUM(I8:I9)</x:f>
        <x:v>284576.71999999997</x:v>
      </x:c>
      <x:c r="J7" s="208">
        <x:f t="shared" ref="J7:T7" si="5">SUM(J8:J9)</x:f>
        <x:v>302362.88</x:v>
      </x:c>
      <x:c r="K7" s="208">
        <x:f t="shared" si="5"/>
        <x:v>99796.800000000003</x:v>
      </x:c>
      <x:c r="L7" s="208">
        <x:f t="shared" si="5"/>
        <x:v>144680.95999999999</x:v>
      </x:c>
      <x:c r="M7" s="208">
        <x:f t="shared" si="5"/>
        <x:v>176606.39999999997</x:v>
      </x:c>
      <x:c r="N7" s="208">
        <x:f t="shared" si="5"/>
        <x:v>223792.78</x:v>
      </x:c>
      <x:c r="O7" s="208">
        <x:f t="shared" si="5"/>
        <x:v>245739.51999999996</x:v>
      </x:c>
      <x:c r="P7" s="208">
        <x:f t="shared" si="5"/>
        <x:v>122396.28</x:v>
      </x:c>
      <x:c r="Q7" s="208">
        <x:f t="shared" si="5"/>
        <x:v>101753.43999999999</x:v>
      </x:c>
      <x:c r="R7" s="208">
        <x:f t="shared" si="5"/>
        <x:v>89501.439999999988</x:v>
      </x:c>
      <x:c r="S7" s="208">
        <x:f t="shared" si="5"/>
        <x:v>22613.759999999998</x:v>
      </x:c>
      <x:c r="T7" s="208">
        <x:f t="shared" si="5"/>
        <x:v>89501.439999999988</x:v>
      </x:c>
      <x:c r="U7" s="1"/>
      <x:c r="V7" s="208">
        <x:f t="shared" si="2"/>
        <x:v>5653218.8399999989</x:v>
      </x:c>
      <x:c r="W7" s="208">
        <x:f>SUM(W8:W9)</x:f>
        <x:v>357135.84</x:v>
      </x:c>
      <x:c r="X7" s="208">
        <x:f t="shared" ref="X7:AH7" si="6">SUM(X8:X9)</x:f>
        <x:v>416658.48000000004</x:v>
      </x:c>
      <x:c r="Y7" s="208">
        <x:f t="shared" si="6"/>
        <x:v>446419.79999999993</x:v>
      </x:c>
      <x:c r="Z7" s="208">
        <x:f t="shared" si="6"/>
        <x:v>446419.79999999993</x:v>
      </x:c>
      <x:c r="AA7" s="208">
        <x:f t="shared" si="6"/>
        <x:v>446419.79999999993</x:v>
      </x:c>
      <x:c r="AB7" s="208">
        <x:f t="shared" si="6"/>
        <x:v>621081.59999999998</x:v>
      </x:c>
      <x:c r="AC7" s="208">
        <x:f t="shared" si="6"/>
        <x:v>465811.19999999995</x:v>
      </x:c>
      <x:c r="AD7" s="208">
        <x:f t="shared" si="6"/>
        <x:v>838460.16</x:v>
      </x:c>
      <x:c r="AE7" s="208">
        <x:f t="shared" si="6"/>
        <x:v>465811.19999999995</x:v>
      </x:c>
      <x:c r="AF7" s="208">
        <x:f t="shared" si="6"/>
        <x:v>621081.59999999998</x:v>
      </x:c>
      <x:c r="AG7" s="208">
        <x:f t="shared" si="6"/>
        <x:v>310540.79999999999</x:v>
      </x:c>
      <x:c r="AH7" s="208">
        <x:f t="shared" si="6"/>
        <x:v>217378.56</x:v>
      </x:c>
      <x:c r="AI7" s="381">
        <x:f>V7/H7-1</x:f>
        <x:v>1.970184547082674</x:v>
      </x:c>
      <x:c r="AJ7" s="381">
        <x:f t="shared" si="4"/>
        <x:v>0.14707085321238753</x:v>
      </x:c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1"/>
      <x:c r="BI7" s="1"/>
      <x:c r="BJ7" s="1"/>
      <x:c r="BK7" s="1"/>
      <x:c r="BL7" s="1"/>
      <x:c r="BM7" s="1"/>
      <x:c r="BN7" s="1"/>
      <x:c r="BO7" s="1"/>
      <x:c r="BP7" s="1"/>
      <x:c r="BQ7" s="1"/>
      <x:c r="BR7" s="1"/>
      <x:c r="BS7" s="1"/>
      <x:c r="BT7" s="1"/>
      <x:c r="BU7" s="1"/>
      <x:c r="BV7" s="1"/>
      <x:c r="BW7" s="1"/>
      <x:c r="BX7" s="1"/>
      <x:c r="BY7" s="1"/>
      <x:c r="BZ7" s="1"/>
      <x:c r="CA7" s="1"/>
      <x:c r="CB7" s="1"/>
      <x:c r="CC7" s="1"/>
      <x:c r="CD7" s="1"/>
      <x:c r="CE7" s="1"/>
      <x:c r="CF7" s="1"/>
      <x:c r="CG7" s="1"/>
      <x:c r="CH7" s="1"/>
      <x:c r="CI7" s="1"/>
      <x:c r="CJ7" s="1"/>
      <x:c r="CK7" s="1"/>
      <x:c r="CL7" s="1"/>
      <x:c r="CM7" s="1"/>
      <x:c r="CN7" s="1"/>
      <x:c r="CO7" s="1"/>
      <x:c r="CP7" s="1"/>
      <x:c r="CQ7" s="1"/>
      <x:c r="CR7" s="1"/>
      <x:c r="CS7" s="1"/>
      <x:c r="CT7" s="1"/>
      <x:c r="CU7" s="1"/>
      <x:c r="CV7" s="1"/>
      <x:c r="CW7" s="1"/>
      <x:c r="CX7" s="1"/>
      <x:c r="CY7" s="1"/>
      <x:c r="CZ7" s="1"/>
      <x:c r="DA7" s="1"/>
      <x:c r="DB7" s="1"/>
      <x:c r="DC7" s="1"/>
      <x:c r="DD7" s="1"/>
      <x:c r="DE7" s="1"/>
      <x:c r="DF7" s="1"/>
      <x:c r="DG7" s="1"/>
      <x:c r="DH7" s="1"/>
      <x:c r="DI7" s="1"/>
      <x:c r="DJ7" s="1"/>
      <x:c r="DK7" s="1"/>
      <x:c r="DL7" s="1"/>
      <x:c r="DM7" s="1"/>
      <x:c r="DN7" s="1"/>
      <x:c r="DO7" s="1"/>
      <x:c r="DP7" s="1"/>
      <x:c r="DQ7" s="1"/>
      <x:c r="DR7" s="1"/>
      <x:c r="DS7" s="1"/>
      <x:c r="DT7" s="1"/>
      <x:c r="DU7" s="1"/>
      <x:c r="DV7" s="1"/>
      <x:c r="DW7" s="1"/>
      <x:c r="DX7" s="1"/>
      <x:c r="DY7" s="1"/>
      <x:c r="DZ7" s="1"/>
      <x:c r="EA7" s="1"/>
    </x:row>
    <x:row r="8" spans="1:131">
      <x:c r="A8" s="12" t="s">
        <x:v>54</x:v>
      </x:c>
      <x:c r="B8" s="12" t="s">
        <x:v>11</x:v>
      </x:c>
      <x:c r="C8" s="12" t="s">
        <x:v>57</x:v>
      </x:c>
      <x:c r="D8" s="4" t="s">
        <x:v>12</x:v>
      </x:c>
      <x:c r="E8" s="4" t="s">
        <x:v>12</x:v>
      </x:c>
      <x:c r="F8" s="1816">
        <x:f>ROUND(G8*1.47,2)</x:f>
        <x:v>144.4</x:v>
      </x:c>
      <x:c r="G8" s="445">
        <x:v>98.23</x:v>
      </x:c>
      <x:c r="H8" s="3">
        <x:f t="shared" si="0"/>
        <x:v>362861.62</x:v>
      </x:c>
      <x:c r="I8" s="3">
        <x:v>106088.4</x:v>
      </x:c>
      <x:c r="J8" s="3">
        <x:v>37720.32</x:v>
      </x:c>
      <x:c r="K8" s="3">
        <x:v>22003.52</x:v>
      </x:c>
      <x:c r="L8" s="3"/>
      <x:c r="M8" s="3">
        <x:v>28290.240000000002</x:v>
      </x:c>
      <x:c r="N8" s="3">
        <x:v>92925.58</x:v>
      </x:c>
      <x:c r="O8" s="3"/>
      <x:c r="P8" s="3">
        <x:v>61688.44</x:v>
      </x:c>
      <x:c r="Q8" s="3">
        <x:v>14145.12</x:v>
      </x:c>
      <x:c r="R8" s="3"/>
      <x:c r="S8" s="190"/>
      <x:c r="T8" s="190"/>
      <x:c r="V8" s="3">
        <x:f t="shared" si="2"/>
        <x:v>656206.04</x:v>
      </x:c>
      <x:c r="W8" s="3">
        <x:f>$G8*SQ!W8</x:f>
        <x:v>33005.280000000006</x:v>
      </x:c>
      <x:c r="X8" s="3">
        <x:f>$G8*SQ!X8</x:f>
        <x:v>38506.160000000011</x:v>
      </x:c>
      <x:c r="Y8" s="3">
        <x:f>$G8*SQ!Y8</x:f>
        <x:v>41256.600000000006</x:v>
      </x:c>
      <x:c r="Z8" s="3">
        <x:f>$G8*SQ!Z8</x:f>
        <x:v>41256.600000000006</x:v>
      </x:c>
      <x:c r="AA8" s="3">
        <x:f>$G8*SQ!AA8</x:f>
        <x:v>41256.600000000006</x:v>
      </x:c>
      <x:c r="AB8" s="3">
        <x:f>$F8*SQ!AB8</x:f>
        <x:v>80864</x:v>
      </x:c>
      <x:c r="AC8" s="3">
        <x:f>$F8*SQ!AC8</x:f>
        <x:v>60648.000000000007</x:v>
      </x:c>
      <x:c r="AD8" s="3">
        <x:f>$F8*SQ!AD8</x:f>
        <x:v>109166.40000000002</x:v>
      </x:c>
      <x:c r="AE8" s="3">
        <x:f>$F8*SQ!AE8</x:f>
        <x:v>60648.000000000007</x:v>
      </x:c>
      <x:c r="AF8" s="3">
        <x:f>$F8*SQ!AF8</x:f>
        <x:v>80864</x:v>
      </x:c>
      <x:c r="AG8" s="3">
        <x:f>$F8*SQ!AG8</x:f>
        <x:v>40432</x:v>
      </x:c>
      <x:c r="AH8" s="3">
        <x:f>$F8*SQ!AH8</x:f>
        <x:v>28302.400000000005</x:v>
      </x:c>
      <x:c r="AI8" s="381">
        <x:f t="shared" ref="AI8:AI59" si="7">V8/H8-1</x:f>
        <x:v>0.80841952918580939</x:v>
      </x:c>
      <x:c r="AJ8" s="381">
        <x:f t="shared" si="4"/>
        <x:v>1.707147466202142E-2</x:v>
      </x:c>
    </x:row>
    <x:row r="9" spans="1:131">
      <x:c r="A9" s="12" t="s">
        <x:v>54</x:v>
      </x:c>
      <x:c r="B9" s="12" t="s">
        <x:v>11</x:v>
      </x:c>
      <x:c r="C9" s="12" t="s">
        <x:v>57</x:v>
      </x:c>
      <x:c r="D9" s="4" t="s">
        <x:v>13</x:v>
      </x:c>
      <x:c r="E9" s="4" t="s">
        <x:v>13</x:v>
      </x:c>
      <x:c r="F9" s="445">
        <x:v>90.88</x:v>
      </x:c>
      <x:c r="G9" s="445">
        <x:v>157.04</x:v>
      </x:c>
      <x:c r="H9" s="3">
        <x:f t="shared" si="0"/>
        <x:v>1540460.8</x:v>
      </x:c>
      <x:c r="I9" s="3">
        <x:v>178488.31999999998</x:v>
      </x:c>
      <x:c r="J9" s="3">
        <x:v>264642.56</x:v>
      </x:c>
      <x:c r="K9" s="3">
        <x:v>77793.279999999999</x:v>
      </x:c>
      <x:c r="L9" s="3">
        <x:v>144680.95999999999</x:v>
      </x:c>
      <x:c r="M9" s="3">
        <x:v>148316.15999999997</x:v>
      </x:c>
      <x:c r="N9" s="3">
        <x:v>130867.2</x:v>
      </x:c>
      <x:c r="O9" s="3">
        <x:v>245739.51999999996</x:v>
      </x:c>
      <x:c r="P9" s="3">
        <x:v>60707.839999999997</x:v>
      </x:c>
      <x:c r="Q9" s="3">
        <x:v>87608.319999999992</x:v>
      </x:c>
      <x:c r="R9" s="3">
        <x:v>89501.439999999988</x:v>
      </x:c>
      <x:c r="S9" s="190">
        <x:v>22613.759999999998</x:v>
      </x:c>
      <x:c r="T9" s="190">
        <x:v>89501.439999999988</x:v>
      </x:c>
      <x:c r="V9" s="3">
        <x:f t="shared" si="2"/>
        <x:v>4997012.8</x:v>
      </x:c>
      <x:c r="W9" s="3">
        <x:f>$G9*SQ!W9</x:f>
        <x:v>324130.56</x:v>
      </x:c>
      <x:c r="X9" s="3">
        <x:f>$G9*SQ!X9</x:f>
        <x:v>378152.32</x:v>
      </x:c>
      <x:c r="Y9" s="3">
        <x:f>$G9*SQ!Y9</x:f>
        <x:v>405163.19999999995</x:v>
      </x:c>
      <x:c r="Z9" s="3">
        <x:f>$G9*SQ!Z9</x:f>
        <x:v>405163.19999999995</x:v>
      </x:c>
      <x:c r="AA9" s="3">
        <x:f>$G9*SQ!AA9</x:f>
        <x:v>405163.19999999995</x:v>
      </x:c>
      <x:c r="AB9" s="3">
        <x:f>$G9*SQ!AB9</x:f>
        <x:v>540217.59999999998</x:v>
      </x:c>
      <x:c r="AC9" s="3">
        <x:f>$G9*SQ!AC9</x:f>
        <x:v>405163.19999999995</x:v>
      </x:c>
      <x:c r="AD9" s="3">
        <x:f>$G9*SQ!AD9</x:f>
        <x:v>729293.76</x:v>
      </x:c>
      <x:c r="AE9" s="3">
        <x:f>$G9*SQ!AE9</x:f>
        <x:v>405163.19999999995</x:v>
      </x:c>
      <x:c r="AF9" s="3">
        <x:f>$G9*SQ!AF9</x:f>
        <x:v>540217.59999999998</x:v>
      </x:c>
      <x:c r="AG9" s="3">
        <x:f>$G9*SQ!AG9</x:f>
        <x:v>270108.79999999999</x:v>
      </x:c>
      <x:c r="AH9" s="3">
        <x:f>$G9*SQ!AH9</x:f>
        <x:v>189076.16</x:v>
      </x:c>
      <x:c r="AI9" s="381">
        <x:f t="shared" si="7"/>
        <x:v>2.2438428812988942</x:v>
      </x:c>
      <x:c r="AJ9" s="381">
        <x:f t="shared" si="4"/>
        <x:v>0.12999937855036614</x:v>
      </x:c>
    </x:row>
    <x:row r="10" spans="1:131" s="209" customFormat="1">
      <x:c r="A10" s="206"/>
      <x:c r="B10" s="206" t="s">
        <x:v>14</x:v>
      </x:c>
      <x:c r="C10" s="206" t="s">
        <x:v>57</x:v>
      </x:c>
      <x:c r="D10" s="207" t="s">
        <x:v>14</x:v>
      </x:c>
      <x:c r="E10" s="207"/>
      <x:c r="F10" s="364"/>
      <x:c r="G10" s="448"/>
      <x:c r="H10" s="208">
        <x:f t="shared" si="0"/>
        <x:v>381367.27999999997</x:v>
      </x:c>
      <x:c r="I10" s="208">
        <x:f>SUM(I11:I13)</x:f>
        <x:v>249252.5</x:v>
      </x:c>
      <x:c r="J10" s="208">
        <x:f t="shared" ref="J10:T10" si="8">SUM(J11:J13)</x:f>
        <x:v>31664.1</x:v>
      </x:c>
      <x:c r="K10" s="208">
        <x:f t="shared" si="8"/>
        <x:v>0</x:v>
      </x:c>
      <x:c r="L10" s="208">
        <x:f t="shared" si="8"/>
        <x:v>0</x:v>
      </x:c>
      <x:c r="M10" s="208">
        <x:f t="shared" si="8"/>
        <x:v>84599.98</x:v>
      </x:c>
      <x:c r="N10" s="208">
        <x:f t="shared" si="8"/>
        <x:v>0</x:v>
      </x:c>
      <x:c r="O10" s="208">
        <x:f t="shared" si="8"/>
        <x:v>9355.5</x:v>
      </x:c>
      <x:c r="P10" s="208">
        <x:f t="shared" si="8"/>
        <x:v>0</x:v>
      </x:c>
      <x:c r="Q10" s="208">
        <x:f t="shared" si="8"/>
        <x:v>0</x:v>
      </x:c>
      <x:c r="R10" s="208">
        <x:f t="shared" si="8"/>
        <x:v>0</x:v>
      </x:c>
      <x:c r="S10" s="208">
        <x:f t="shared" si="8"/>
        <x:v>6495.2</x:v>
      </x:c>
      <x:c r="T10" s="208">
        <x:f t="shared" si="8"/>
        <x:v>0</x:v>
      </x:c>
      <x:c r="U10" s="1"/>
      <x:c r="V10" s="208">
        <x:f t="shared" si="2"/>
        <x:v>0</x:v>
      </x:c>
      <x:c r="W10" s="208">
        <x:f>SUM(W11:W13)</x:f>
        <x:v>0</x:v>
      </x:c>
      <x:c r="X10" s="208">
        <x:f t="shared" ref="X10:AH10" si="9">SUM(X11:X13)</x:f>
        <x:v>0</x:v>
      </x:c>
      <x:c r="Y10" s="208">
        <x:f t="shared" si="9"/>
        <x:v>0</x:v>
      </x:c>
      <x:c r="Z10" s="208">
        <x:f t="shared" si="9"/>
        <x:v>0</x:v>
      </x:c>
      <x:c r="AA10" s="208">
        <x:f t="shared" si="9"/>
        <x:v>0</x:v>
      </x:c>
      <x:c r="AB10" s="208">
        <x:f t="shared" si="9"/>
        <x:v>0</x:v>
      </x:c>
      <x:c r="AC10" s="208">
        <x:f t="shared" si="9"/>
        <x:v>0</x:v>
      </x:c>
      <x:c r="AD10" s="208">
        <x:f t="shared" si="9"/>
        <x:v>0</x:v>
      </x:c>
      <x:c r="AE10" s="208">
        <x:f t="shared" si="9"/>
        <x:v>0</x:v>
      </x:c>
      <x:c r="AF10" s="208">
        <x:f t="shared" si="9"/>
        <x:v>0</x:v>
      </x:c>
      <x:c r="AG10" s="208">
        <x:f t="shared" si="9"/>
        <x:v>0</x:v>
      </x:c>
      <x:c r="AH10" s="208">
        <x:f t="shared" si="9"/>
        <x:v>0</x:v>
      </x:c>
      <x:c r="AI10" s="381">
        <x:f t="shared" si="7"/>
        <x:v>-1</x:v>
      </x:c>
      <x:c r="AJ10" s="381">
        <x:f t="shared" si="4"/>
        <x:v>0</x:v>
      </x:c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  <x:c r="BA10" s="1"/>
      <x:c r="BB10" s="1"/>
      <x:c r="BC10" s="1"/>
      <x:c r="BD10" s="1"/>
      <x:c r="BE10" s="1"/>
      <x:c r="BF10" s="1"/>
      <x:c r="BG10" s="1"/>
      <x:c r="BH10" s="1"/>
      <x:c r="BI10" s="1"/>
      <x:c r="BJ10" s="1"/>
      <x:c r="BK10" s="1"/>
      <x:c r="BL10" s="1"/>
      <x:c r="BM10" s="1"/>
      <x:c r="BN10" s="1"/>
      <x:c r="BO10" s="1"/>
      <x:c r="BP10" s="1"/>
      <x:c r="BQ10" s="1"/>
      <x:c r="BR10" s="1"/>
      <x:c r="BS10" s="1"/>
      <x:c r="BT10" s="1"/>
      <x:c r="BU10" s="1"/>
      <x:c r="BV10" s="1"/>
      <x:c r="BW10" s="1"/>
      <x:c r="BX10" s="1"/>
      <x:c r="BY10" s="1"/>
      <x:c r="BZ10" s="1"/>
      <x:c r="CA10" s="1"/>
      <x:c r="CB10" s="1"/>
      <x:c r="CC10" s="1"/>
      <x:c r="CD10" s="1"/>
      <x:c r="CE10" s="1"/>
      <x:c r="CF10" s="1"/>
      <x:c r="CG10" s="1"/>
      <x:c r="CH10" s="1"/>
      <x:c r="CI10" s="1"/>
      <x:c r="CJ10" s="1"/>
      <x:c r="CK10" s="1"/>
      <x:c r="CL10" s="1"/>
      <x:c r="CM10" s="1"/>
      <x:c r="CN10" s="1"/>
      <x:c r="CO10" s="1"/>
      <x:c r="CP10" s="1"/>
      <x:c r="CQ10" s="1"/>
      <x:c r="CR10" s="1"/>
      <x:c r="CS10" s="1"/>
      <x:c r="CT10" s="1"/>
      <x:c r="CU10" s="1"/>
      <x:c r="CV10" s="1"/>
      <x:c r="CW10" s="1"/>
      <x:c r="CX10" s="1"/>
      <x:c r="CY10" s="1"/>
      <x:c r="CZ10" s="1"/>
      <x:c r="DA10" s="1"/>
      <x:c r="DB10" s="1"/>
      <x:c r="DC10" s="1"/>
      <x:c r="DD10" s="1"/>
      <x:c r="DE10" s="1"/>
      <x:c r="DF10" s="1"/>
      <x:c r="DG10" s="1"/>
      <x:c r="DH10" s="1"/>
      <x:c r="DI10" s="1"/>
      <x:c r="DJ10" s="1"/>
      <x:c r="DK10" s="1"/>
      <x:c r="DL10" s="1"/>
      <x:c r="DM10" s="1"/>
      <x:c r="DN10" s="1"/>
      <x:c r="DO10" s="1"/>
      <x:c r="DP10" s="1"/>
      <x:c r="DQ10" s="1"/>
      <x:c r="DR10" s="1"/>
      <x:c r="DS10" s="1"/>
      <x:c r="DT10" s="1"/>
      <x:c r="DU10" s="1"/>
      <x:c r="DV10" s="1"/>
      <x:c r="DW10" s="1"/>
      <x:c r="DX10" s="1"/>
      <x:c r="DY10" s="1"/>
      <x:c r="DZ10" s="1"/>
      <x:c r="EA10" s="1"/>
    </x:row>
    <x:row r="11" spans="1:131">
      <x:c r="A11" s="12" t="s">
        <x:v>54</x:v>
      </x:c>
      <x:c r="B11" s="12" t="s">
        <x:v>14</x:v>
      </x:c>
      <x:c r="C11" s="12" t="s">
        <x:v>57</x:v>
      </x:c>
      <x:c r="D11" s="4" t="s">
        <x:v>15</x:v>
      </x:c>
      <x:c r="E11" s="4" t="s">
        <x:v>15</x:v>
      </x:c>
      <x:c r="F11" s="445">
        <x:v>81.19</x:v>
      </x:c>
      <x:c r="G11" s="445">
        <x:v>81.19</x:v>
      </x:c>
      <x:c r="H11" s="3">
        <x:f t="shared" si="0"/>
        <x:v>285139.28000000003</x:v>
      </x:c>
      <x:c r="I11" s="3">
        <x:v>162380</x:v>
      </x:c>
      <x:c r="J11" s="3">
        <x:v>31664.1</x:v>
      </x:c>
      <x:c r="K11" s="3"/>
      <x:c r="L11" s="3"/>
      <x:c r="M11" s="3">
        <x:v>84599.98</x:v>
      </x:c>
      <x:c r="N11" s="3"/>
      <x:c r="O11" s="3"/>
      <x:c r="P11" s="3"/>
      <x:c r="Q11" s="3"/>
      <x:c r="R11" s="3"/>
      <x:c r="S11" s="190">
        <x:v>6495.2</x:v>
      </x:c>
      <x:c r="T11" s="190"/>
      <x:c r="V11" s="3">
        <x:f t="shared" si="2"/>
        <x:v>0</x:v>
      </x:c>
      <x:c r="W11" s="3">
        <x:f>$G11*SQ!W11</x:f>
        <x:v>0</x:v>
      </x:c>
      <x:c r="X11" s="3">
        <x:f>$G11*SQ!X11</x:f>
        <x:v>0</x:v>
      </x:c>
      <x:c r="Y11" s="3">
        <x:f>$G11*SQ!Y11</x:f>
        <x:v>0</x:v>
      </x:c>
      <x:c r="Z11" s="3">
        <x:f>$G11*SQ!Z11</x:f>
        <x:v>0</x:v>
      </x:c>
      <x:c r="AA11" s="3">
        <x:f>$G11*SQ!AA11</x:f>
        <x:v>0</x:v>
      </x:c>
      <x:c r="AB11" s="3">
        <x:f>$G11*SQ!AB11</x:f>
        <x:v>0</x:v>
      </x:c>
      <x:c r="AC11" s="3">
        <x:f>$G11*SQ!AC11</x:f>
        <x:v>0</x:v>
      </x:c>
      <x:c r="AD11" s="3">
        <x:f>$G11*SQ!AD11</x:f>
        <x:v>0</x:v>
      </x:c>
      <x:c r="AE11" s="3">
        <x:f>$G11*SQ!AE11</x:f>
        <x:v>0</x:v>
      </x:c>
      <x:c r="AF11" s="3">
        <x:f>$G11*SQ!AF11</x:f>
        <x:v>0</x:v>
      </x:c>
      <x:c r="AG11" s="3">
        <x:f>$G11*SQ!AG11</x:f>
        <x:v>0</x:v>
      </x:c>
      <x:c r="AH11" s="3">
        <x:f>$G11*SQ!AH11</x:f>
        <x:v>0</x:v>
      </x:c>
      <x:c r="AI11" s="381">
        <x:f t="shared" si="7"/>
        <x:v>-1</x:v>
      </x:c>
      <x:c r="AJ11" s="381">
        <x:f t="shared" si="4"/>
        <x:v>0</x:v>
      </x:c>
    </x:row>
    <x:row r="12" spans="1:131">
      <x:c r="A12" s="12" t="s">
        <x:v>54</x:v>
      </x:c>
      <x:c r="B12" s="12" t="s">
        <x:v>14</x:v>
      </x:c>
      <x:c r="C12" s="12" t="s">
        <x:v>57</x:v>
      </x:c>
      <x:c r="D12" s="4" t="s">
        <x:v>16</x:v>
      </x:c>
      <x:c r="E12" s="4" t="s">
        <x:v>16</x:v>
      </x:c>
      <x:c r="F12" s="363"/>
      <x:c r="G12" s="445"/>
      <x:c r="H12" s="3">
        <x:f t="shared" si="0"/>
        <x:v>0</x:v>
      </x:c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190"/>
      <x:c r="T12" s="190"/>
      <x:c r="V12" s="3">
        <x:f t="shared" si="2"/>
        <x:v>0</x:v>
      </x:c>
      <x:c r="W12" s="3">
        <x:f>$G12*SQ!W12</x:f>
        <x:v>0</x:v>
      </x:c>
      <x:c r="X12" s="3">
        <x:f>$G12*SQ!X12</x:f>
        <x:v>0</x:v>
      </x:c>
      <x:c r="Y12" s="3">
        <x:f>$G12*SQ!Y12</x:f>
        <x:v>0</x:v>
      </x:c>
      <x:c r="Z12" s="3">
        <x:f>$G12*SQ!Z12</x:f>
        <x:v>0</x:v>
      </x:c>
      <x:c r="AA12" s="3">
        <x:f>$G12*SQ!AA12</x:f>
        <x:v>0</x:v>
      </x:c>
      <x:c r="AB12" s="3">
        <x:f>$G12*SQ!AB12</x:f>
        <x:v>0</x:v>
      </x:c>
      <x:c r="AC12" s="3">
        <x:f>$G12*SQ!AC12</x:f>
        <x:v>0</x:v>
      </x:c>
      <x:c r="AD12" s="3">
        <x:f>$G12*SQ!AD12</x:f>
        <x:v>0</x:v>
      </x:c>
      <x:c r="AE12" s="3">
        <x:f>$G12*SQ!AE12</x:f>
        <x:v>0</x:v>
      </x:c>
      <x:c r="AF12" s="3">
        <x:f>$G12*SQ!AF12</x:f>
        <x:v>0</x:v>
      </x:c>
      <x:c r="AG12" s="3">
        <x:f>$G12*SQ!AG12</x:f>
        <x:v>0</x:v>
      </x:c>
      <x:c r="AH12" s="3">
        <x:f>$G12*SQ!AH12</x:f>
        <x:v>0</x:v>
      </x:c>
      <x:c r="AI12" s="381" t="e">
        <x:f t="shared" si="7"/>
        <x:v>#DIV/0!</x:v>
      </x:c>
      <x:c r="AJ12" s="381">
        <x:f t="shared" si="4"/>
        <x:v>0</x:v>
      </x:c>
    </x:row>
    <x:row r="13" spans="1:131">
      <x:c r="A13" s="12" t="s">
        <x:v>54</x:v>
      </x:c>
      <x:c r="B13" s="12" t="s">
        <x:v>14</x:v>
      </x:c>
      <x:c r="C13" s="12" t="s">
        <x:v>57</x:v>
      </x:c>
      <x:c r="D13" s="4" t="s">
        <x:v>17</x:v>
      </x:c>
      <x:c r="E13" s="4" t="s">
        <x:v>17</x:v>
      </x:c>
      <x:c r="F13" s="445">
        <x:v>17.82</x:v>
      </x:c>
      <x:c r="G13" s="445">
        <x:v>17.82</x:v>
      </x:c>
      <x:c r="H13" s="3">
        <x:f t="shared" ref="H13:H27" si="10">SUMIF($4:$4,$I$4,13:13)</x:f>
        <x:v>96228</x:v>
      </x:c>
      <x:c r="I13" s="3">
        <x:v>86872.5</x:v>
      </x:c>
      <x:c r="J13" s="3"/>
      <x:c r="K13" s="3"/>
      <x:c r="L13" s="3"/>
      <x:c r="M13" s="3"/>
      <x:c r="N13" s="3"/>
      <x:c r="O13" s="3">
        <x:v>9355.5</x:v>
      </x:c>
      <x:c r="P13" s="3"/>
      <x:c r="Q13" s="3"/>
      <x:c r="R13" s="3"/>
      <x:c r="S13" s="190"/>
      <x:c r="T13" s="190"/>
      <x:c r="V13" s="3">
        <x:f t="shared" si="2"/>
        <x:v>0</x:v>
      </x:c>
      <x:c r="W13" s="3">
        <x:f>$G13*SQ!W13</x:f>
        <x:v>0</x:v>
      </x:c>
      <x:c r="X13" s="3">
        <x:f>$G13*SQ!X13</x:f>
        <x:v>0</x:v>
      </x:c>
      <x:c r="Y13" s="3">
        <x:f>$G13*SQ!Y13</x:f>
        <x:v>0</x:v>
      </x:c>
      <x:c r="Z13" s="3">
        <x:f>$G13*SQ!Z13</x:f>
        <x:v>0</x:v>
      </x:c>
      <x:c r="AA13" s="3">
        <x:f>$G13*SQ!AA13</x:f>
        <x:v>0</x:v>
      </x:c>
      <x:c r="AB13" s="3">
        <x:f>$G13*SQ!AB13</x:f>
        <x:v>0</x:v>
      </x:c>
      <x:c r="AC13" s="3">
        <x:f>$G13*SQ!AC13</x:f>
        <x:v>0</x:v>
      </x:c>
      <x:c r="AD13" s="3">
        <x:f>$G13*SQ!AD13</x:f>
        <x:v>0</x:v>
      </x:c>
      <x:c r="AE13" s="3">
        <x:f>$G13*SQ!AE13</x:f>
        <x:v>0</x:v>
      </x:c>
      <x:c r="AF13" s="3">
        <x:f>$G13*SQ!AF13</x:f>
        <x:v>0</x:v>
      </x:c>
      <x:c r="AG13" s="3">
        <x:f>$G13*SQ!AG13</x:f>
        <x:v>0</x:v>
      </x:c>
      <x:c r="AH13" s="3">
        <x:f>$G13*SQ!AH13</x:f>
        <x:v>0</x:v>
      </x:c>
      <x:c r="AI13" s="381">
        <x:f t="shared" si="7"/>
        <x:v>-1</x:v>
      </x:c>
      <x:c r="AJ13" s="381">
        <x:f t="shared" si="4"/>
        <x:v>0</x:v>
      </x:c>
    </x:row>
    <x:row r="14" spans="1:131" s="209" customFormat="1">
      <x:c r="A14" s="206"/>
      <x:c r="B14" s="206" t="s">
        <x:v>18</x:v>
      </x:c>
      <x:c r="C14" s="206" t="s">
        <x:v>57</x:v>
      </x:c>
      <x:c r="D14" s="207" t="s">
        <x:v>18</x:v>
      </x:c>
      <x:c r="E14" s="207"/>
      <x:c r="F14" s="364"/>
      <x:c r="G14" s="448"/>
      <x:c r="H14" s="208">
        <x:f t="shared" si="10"/>
        <x:v>0</x:v>
      </x:c>
      <x:c r="I14" s="208">
        <x:f>SUM(I15:I21)</x:f>
        <x:v>0</x:v>
      </x:c>
      <x:c r="J14" s="208">
        <x:f t="shared" ref="J14:T14" si="11">SUM(J15:J21)</x:f>
        <x:v>0</x:v>
      </x:c>
      <x:c r="K14" s="208">
        <x:f t="shared" si="11"/>
        <x:v>0</x:v>
      </x:c>
      <x:c r="L14" s="208">
        <x:f t="shared" si="11"/>
        <x:v>0</x:v>
      </x:c>
      <x:c r="M14" s="208">
        <x:f t="shared" si="11"/>
        <x:v>0</x:v>
      </x:c>
      <x:c r="N14" s="208">
        <x:f t="shared" si="11"/>
        <x:v>0</x:v>
      </x:c>
      <x:c r="O14" s="208">
        <x:f t="shared" si="11"/>
        <x:v>0</x:v>
      </x:c>
      <x:c r="P14" s="208">
        <x:f t="shared" si="11"/>
        <x:v>0</x:v>
      </x:c>
      <x:c r="Q14" s="208">
        <x:f t="shared" si="11"/>
        <x:v>0</x:v>
      </x:c>
      <x:c r="R14" s="208">
        <x:f t="shared" si="11"/>
        <x:v>0</x:v>
      </x:c>
      <x:c r="S14" s="208">
        <x:f t="shared" si="11"/>
        <x:v>0</x:v>
      </x:c>
      <x:c r="T14" s="208">
        <x:f t="shared" si="11"/>
        <x:v>0</x:v>
      </x:c>
      <x:c r="U14" s="1"/>
      <x:c r="V14" s="208">
        <x:f t="shared" si="2"/>
        <x:v>0</x:v>
      </x:c>
      <x:c r="W14" s="208">
        <x:f>SUM(W15:W21)</x:f>
        <x:v>0</x:v>
      </x:c>
      <x:c r="X14" s="208">
        <x:f t="shared" ref="X14:AH14" si="12">SUM(X15:X21)</x:f>
        <x:v>0</x:v>
      </x:c>
      <x:c r="Y14" s="208">
        <x:f t="shared" si="12"/>
        <x:v>0</x:v>
      </x:c>
      <x:c r="Z14" s="208">
        <x:f t="shared" si="12"/>
        <x:v>0</x:v>
      </x:c>
      <x:c r="AA14" s="208">
        <x:f t="shared" si="12"/>
        <x:v>0</x:v>
      </x:c>
      <x:c r="AB14" s="208">
        <x:f t="shared" si="12"/>
        <x:v>0</x:v>
      </x:c>
      <x:c r="AC14" s="208">
        <x:f t="shared" si="12"/>
        <x:v>0</x:v>
      </x:c>
      <x:c r="AD14" s="208">
        <x:f t="shared" si="12"/>
        <x:v>0</x:v>
      </x:c>
      <x:c r="AE14" s="208">
        <x:f t="shared" si="12"/>
        <x:v>0</x:v>
      </x:c>
      <x:c r="AF14" s="208">
        <x:f t="shared" si="12"/>
        <x:v>0</x:v>
      </x:c>
      <x:c r="AG14" s="208">
        <x:f t="shared" si="12"/>
        <x:v>0</x:v>
      </x:c>
      <x:c r="AH14" s="208">
        <x:f t="shared" si="12"/>
        <x:v>0</x:v>
      </x:c>
      <x:c r="AI14" s="381" t="e">
        <x:f t="shared" si="7"/>
        <x:v>#DIV/0!</x:v>
      </x:c>
      <x:c r="AJ14" s="381">
        <x:f t="shared" si="4"/>
        <x:v>0</x:v>
      </x:c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  <x:c r="BA14" s="1"/>
      <x:c r="BB14" s="1"/>
      <x:c r="BC14" s="1"/>
      <x:c r="BD14" s="1"/>
      <x:c r="BE14" s="1"/>
      <x:c r="BF14" s="1"/>
      <x:c r="BG14" s="1"/>
      <x:c r="BH14" s="1"/>
      <x:c r="BI14" s="1"/>
      <x:c r="BJ14" s="1"/>
      <x:c r="BK14" s="1"/>
      <x:c r="BL14" s="1"/>
      <x:c r="BM14" s="1"/>
      <x:c r="BN14" s="1"/>
      <x:c r="BO14" s="1"/>
      <x:c r="BP14" s="1"/>
      <x:c r="BQ14" s="1"/>
      <x:c r="BR14" s="1"/>
      <x:c r="BS14" s="1"/>
      <x:c r="BT14" s="1"/>
      <x:c r="BU14" s="1"/>
      <x:c r="BV14" s="1"/>
      <x:c r="BW14" s="1"/>
      <x:c r="BX14" s="1"/>
      <x:c r="BY14" s="1"/>
      <x:c r="BZ14" s="1"/>
      <x:c r="CA14" s="1"/>
      <x:c r="CB14" s="1"/>
      <x:c r="CC14" s="1"/>
      <x:c r="CD14" s="1"/>
      <x:c r="CE14" s="1"/>
      <x:c r="CF14" s="1"/>
      <x:c r="CG14" s="1"/>
      <x:c r="CH14" s="1"/>
      <x:c r="CI14" s="1"/>
      <x:c r="CJ14" s="1"/>
      <x:c r="CK14" s="1"/>
      <x:c r="CL14" s="1"/>
      <x:c r="CM14" s="1"/>
      <x:c r="CN14" s="1"/>
      <x:c r="CO14" s="1"/>
      <x:c r="CP14" s="1"/>
      <x:c r="CQ14" s="1"/>
      <x:c r="CR14" s="1"/>
      <x:c r="CS14" s="1"/>
      <x:c r="CT14" s="1"/>
      <x:c r="CU14" s="1"/>
      <x:c r="CV14" s="1"/>
      <x:c r="CW14" s="1"/>
      <x:c r="CX14" s="1"/>
      <x:c r="CY14" s="1"/>
      <x:c r="CZ14" s="1"/>
      <x:c r="DA14" s="1"/>
      <x:c r="DB14" s="1"/>
      <x:c r="DC14" s="1"/>
      <x:c r="DD14" s="1"/>
      <x:c r="DE14" s="1"/>
      <x:c r="DF14" s="1"/>
      <x:c r="DG14" s="1"/>
      <x:c r="DH14" s="1"/>
      <x:c r="DI14" s="1"/>
      <x:c r="DJ14" s="1"/>
      <x:c r="DK14" s="1"/>
      <x:c r="DL14" s="1"/>
      <x:c r="DM14" s="1"/>
      <x:c r="DN14" s="1"/>
      <x:c r="DO14" s="1"/>
      <x:c r="DP14" s="1"/>
      <x:c r="DQ14" s="1"/>
      <x:c r="DR14" s="1"/>
      <x:c r="DS14" s="1"/>
      <x:c r="DT14" s="1"/>
      <x:c r="DU14" s="1"/>
      <x:c r="DV14" s="1"/>
      <x:c r="DW14" s="1"/>
      <x:c r="DX14" s="1"/>
      <x:c r="DY14" s="1"/>
      <x:c r="DZ14" s="1"/>
      <x:c r="EA14" s="1"/>
    </x:row>
    <x:row r="15" spans="1:131">
      <x:c r="A15" s="12" t="s">
        <x:v>54</x:v>
      </x:c>
      <x:c r="B15" s="12" t="s">
        <x:v>18</x:v>
      </x:c>
      <x:c r="C15" s="12" t="s">
        <x:v>57</x:v>
      </x:c>
      <x:c r="D15" s="4" t="s">
        <x:v>19</x:v>
      </x:c>
      <x:c r="E15" s="17" t="s">
        <x:v>19</x:v>
      </x:c>
      <x:c r="F15" s="363"/>
      <x:c r="G15" s="445"/>
      <x:c r="H15" s="3">
        <x:f t="shared" si="10"/>
        <x:v>0</x:v>
      </x:c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190"/>
      <x:c r="T15" s="190"/>
      <x:c r="V15" s="3">
        <x:f t="shared" si="2"/>
        <x:v>0</x:v>
      </x:c>
      <x:c r="W15" s="3">
        <x:f>$G15*SQ!W15</x:f>
        <x:v>0</x:v>
      </x:c>
      <x:c r="X15" s="3">
        <x:f>$G15*SQ!X15</x:f>
        <x:v>0</x:v>
      </x:c>
      <x:c r="Y15" s="3">
        <x:f>$G15*SQ!Y15</x:f>
        <x:v>0</x:v>
      </x:c>
      <x:c r="Z15" s="3">
        <x:f>$G15*SQ!Z15</x:f>
        <x:v>0</x:v>
      </x:c>
      <x:c r="AA15" s="3">
        <x:f>$G15*SQ!AA15</x:f>
        <x:v>0</x:v>
      </x:c>
      <x:c r="AB15" s="3">
        <x:f>$G15*SQ!AB15</x:f>
        <x:v>0</x:v>
      </x:c>
      <x:c r="AC15" s="3">
        <x:f>$G15*SQ!AC15</x:f>
        <x:v>0</x:v>
      </x:c>
      <x:c r="AD15" s="3">
        <x:f>$G15*SQ!AD15</x:f>
        <x:v>0</x:v>
      </x:c>
      <x:c r="AE15" s="3">
        <x:f>$G15*SQ!AE15</x:f>
        <x:v>0</x:v>
      </x:c>
      <x:c r="AF15" s="3">
        <x:f>$G15*SQ!AF15</x:f>
        <x:v>0</x:v>
      </x:c>
      <x:c r="AG15" s="3">
        <x:f>$G15*SQ!AG15</x:f>
        <x:v>0</x:v>
      </x:c>
      <x:c r="AH15" s="3">
        <x:f>$G15*SQ!AH15</x:f>
        <x:v>0</x:v>
      </x:c>
      <x:c r="AI15" s="381" t="e">
        <x:f t="shared" si="7"/>
        <x:v>#DIV/0!</x:v>
      </x:c>
      <x:c r="AJ15" s="381">
        <x:f t="shared" si="4"/>
        <x:v>0</x:v>
      </x:c>
    </x:row>
    <x:row r="16" spans="1:131">
      <x:c r="A16" s="12" t="s">
        <x:v>54</x:v>
      </x:c>
      <x:c r="B16" s="12" t="s">
        <x:v>18</x:v>
      </x:c>
      <x:c r="C16" s="12" t="s">
        <x:v>57</x:v>
      </x:c>
      <x:c r="D16" s="4" t="s">
        <x:v>20</x:v>
      </x:c>
      <x:c r="E16" s="17" t="s">
        <x:v>20</x:v>
      </x:c>
      <x:c r="F16" s="363"/>
      <x:c r="G16" s="445"/>
      <x:c r="H16" s="3">
        <x:f t="shared" si="10"/>
        <x:v>0</x:v>
      </x:c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190"/>
      <x:c r="T16" s="190"/>
      <x:c r="V16" s="3">
        <x:f t="shared" si="2"/>
        <x:v>0</x:v>
      </x:c>
      <x:c r="W16" s="3">
        <x:f>$G16*SQ!W16</x:f>
        <x:v>0</x:v>
      </x:c>
      <x:c r="X16" s="3">
        <x:f>$G16*SQ!X16</x:f>
        <x:v>0</x:v>
      </x:c>
      <x:c r="Y16" s="3">
        <x:f>$G16*SQ!Y16</x:f>
        <x:v>0</x:v>
      </x:c>
      <x:c r="Z16" s="3">
        <x:f>$G16*SQ!Z16</x:f>
        <x:v>0</x:v>
      </x:c>
      <x:c r="AA16" s="3">
        <x:f>$G16*SQ!AA16</x:f>
        <x:v>0</x:v>
      </x:c>
      <x:c r="AB16" s="3">
        <x:f>$G16*SQ!AB16</x:f>
        <x:v>0</x:v>
      </x:c>
      <x:c r="AC16" s="3">
        <x:f>$G16*SQ!AC16</x:f>
        <x:v>0</x:v>
      </x:c>
      <x:c r="AD16" s="3">
        <x:f>$G16*SQ!AD16</x:f>
        <x:v>0</x:v>
      </x:c>
      <x:c r="AE16" s="3">
        <x:f>$G16*SQ!AE16</x:f>
        <x:v>0</x:v>
      </x:c>
      <x:c r="AF16" s="3">
        <x:f>$G16*SQ!AF16</x:f>
        <x:v>0</x:v>
      </x:c>
      <x:c r="AG16" s="3">
        <x:f>$G16*SQ!AG16</x:f>
        <x:v>0</x:v>
      </x:c>
      <x:c r="AH16" s="3">
        <x:f>$G16*SQ!AH16</x:f>
        <x:v>0</x:v>
      </x:c>
      <x:c r="AI16" s="381" t="e">
        <x:f t="shared" si="7"/>
        <x:v>#DIV/0!</x:v>
      </x:c>
      <x:c r="AJ16" s="381">
        <x:f t="shared" si="4"/>
        <x:v>0</x:v>
      </x:c>
    </x:row>
    <x:row r="17" spans="1:131">
      <x:c r="A17" s="12" t="s">
        <x:v>54</x:v>
      </x:c>
      <x:c r="B17" s="12" t="s">
        <x:v>18</x:v>
      </x:c>
      <x:c r="C17" s="12" t="s">
        <x:v>57</x:v>
      </x:c>
      <x:c r="D17" s="4" t="s">
        <x:v>21</x:v>
      </x:c>
      <x:c r="E17" s="17" t="s">
        <x:v>21</x:v>
      </x:c>
      <x:c r="F17" s="363"/>
      <x:c r="G17" s="445"/>
      <x:c r="H17" s="3">
        <x:f t="shared" si="10"/>
        <x:v>0</x:v>
      </x:c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190"/>
      <x:c r="T17" s="190"/>
      <x:c r="V17" s="3">
        <x:f t="shared" si="2"/>
        <x:v>0</x:v>
      </x:c>
      <x:c r="W17" s="3">
        <x:f>$G17*SQ!W17</x:f>
        <x:v>0</x:v>
      </x:c>
      <x:c r="X17" s="3">
        <x:f>$G17*SQ!X17</x:f>
        <x:v>0</x:v>
      </x:c>
      <x:c r="Y17" s="3">
        <x:f>$G17*SQ!Y17</x:f>
        <x:v>0</x:v>
      </x:c>
      <x:c r="Z17" s="3">
        <x:f>$G17*SQ!Z17</x:f>
        <x:v>0</x:v>
      </x:c>
      <x:c r="AA17" s="3">
        <x:f>$G17*SQ!AA17</x:f>
        <x:v>0</x:v>
      </x:c>
      <x:c r="AB17" s="3">
        <x:f>$G17*SQ!AB17</x:f>
        <x:v>0</x:v>
      </x:c>
      <x:c r="AC17" s="3">
        <x:f>$G17*SQ!AC17</x:f>
        <x:v>0</x:v>
      </x:c>
      <x:c r="AD17" s="3">
        <x:f>$G17*SQ!AD17</x:f>
        <x:v>0</x:v>
      </x:c>
      <x:c r="AE17" s="3">
        <x:f>$G17*SQ!AE17</x:f>
        <x:v>0</x:v>
      </x:c>
      <x:c r="AF17" s="3">
        <x:f>$G17*SQ!AF17</x:f>
        <x:v>0</x:v>
      </x:c>
      <x:c r="AG17" s="3">
        <x:f>$G17*SQ!AG17</x:f>
        <x:v>0</x:v>
      </x:c>
      <x:c r="AH17" s="3">
        <x:f>$G17*SQ!AH17</x:f>
        <x:v>0</x:v>
      </x:c>
      <x:c r="AI17" s="381" t="e">
        <x:f t="shared" si="7"/>
        <x:v>#DIV/0!</x:v>
      </x:c>
      <x:c r="AJ17" s="381">
        <x:f t="shared" si="4"/>
        <x:v>0</x:v>
      </x:c>
    </x:row>
    <x:row r="18" spans="1:131">
      <x:c r="A18" s="12" t="s">
        <x:v>54</x:v>
      </x:c>
      <x:c r="B18" s="12" t="s">
        <x:v>18</x:v>
      </x:c>
      <x:c r="C18" s="12" t="s">
        <x:v>57</x:v>
      </x:c>
      <x:c r="D18" s="4" t="s">
        <x:v>22</x:v>
      </x:c>
      <x:c r="E18" s="17"/>
      <x:c r="F18" s="363"/>
      <x:c r="G18" s="445"/>
      <x:c r="H18" s="3">
        <x:f t="shared" si="10"/>
        <x:v>0</x:v>
      </x:c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190"/>
      <x:c r="T18" s="190"/>
      <x:c r="V18" s="3">
        <x:f t="shared" si="2"/>
        <x:v>0</x:v>
      </x:c>
      <x:c r="W18" s="3">
        <x:f>$G18*SQ!W18</x:f>
        <x:v>0</x:v>
      </x:c>
      <x:c r="X18" s="3">
        <x:f>$G18*SQ!X18</x:f>
        <x:v>0</x:v>
      </x:c>
      <x:c r="Y18" s="3">
        <x:f>$G18*SQ!Y18</x:f>
        <x:v>0</x:v>
      </x:c>
      <x:c r="Z18" s="3">
        <x:f>$G18*SQ!Z18</x:f>
        <x:v>0</x:v>
      </x:c>
      <x:c r="AA18" s="3">
        <x:f>$G18*SQ!AA18</x:f>
        <x:v>0</x:v>
      </x:c>
      <x:c r="AB18" s="3">
        <x:f>$G18*SQ!AB18</x:f>
        <x:v>0</x:v>
      </x:c>
      <x:c r="AC18" s="3">
        <x:f>$G18*SQ!AC18</x:f>
        <x:v>0</x:v>
      </x:c>
      <x:c r="AD18" s="3">
        <x:f>$G18*SQ!AD18</x:f>
        <x:v>0</x:v>
      </x:c>
      <x:c r="AE18" s="3">
        <x:f>$G18*SQ!AE18</x:f>
        <x:v>0</x:v>
      </x:c>
      <x:c r="AF18" s="3">
        <x:f>$G18*SQ!AF18</x:f>
        <x:v>0</x:v>
      </x:c>
      <x:c r="AG18" s="3">
        <x:f>$G18*SQ!AG18</x:f>
        <x:v>0</x:v>
      </x:c>
      <x:c r="AH18" s="3">
        <x:f>$G18*SQ!AH18</x:f>
        <x:v>0</x:v>
      </x:c>
      <x:c r="AI18" s="381" t="e">
        <x:f t="shared" si="7"/>
        <x:v>#DIV/0!</x:v>
      </x:c>
      <x:c r="AJ18" s="381">
        <x:f t="shared" si="4"/>
        <x:v>0</x:v>
      </x:c>
    </x:row>
    <x:row r="19" spans="1:131">
      <x:c r="A19" s="12" t="s">
        <x:v>54</x:v>
      </x:c>
      <x:c r="B19" s="12" t="s">
        <x:v>18</x:v>
      </x:c>
      <x:c r="C19" s="12" t="s">
        <x:v>57</x:v>
      </x:c>
      <x:c r="D19" s="4" t="s">
        <x:v>23</x:v>
      </x:c>
      <x:c r="E19" s="17" t="s">
        <x:v>23</x:v>
      </x:c>
      <x:c r="F19" s="363"/>
      <x:c r="G19" s="445"/>
      <x:c r="H19" s="3">
        <x:f t="shared" si="10"/>
        <x:v>0</x:v>
      </x:c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190"/>
      <x:c r="T19" s="190"/>
      <x:c r="V19" s="3">
        <x:f t="shared" si="2"/>
        <x:v>0</x:v>
      </x:c>
      <x:c r="W19" s="3">
        <x:f>$G19*SQ!W19</x:f>
        <x:v>0</x:v>
      </x:c>
      <x:c r="X19" s="3">
        <x:f>$G19*SQ!X19</x:f>
        <x:v>0</x:v>
      </x:c>
      <x:c r="Y19" s="3">
        <x:f>$G19*SQ!Y19</x:f>
        <x:v>0</x:v>
      </x:c>
      <x:c r="Z19" s="3">
        <x:f>$G19*SQ!Z19</x:f>
        <x:v>0</x:v>
      </x:c>
      <x:c r="AA19" s="3">
        <x:f>$G19*SQ!AA19</x:f>
        <x:v>0</x:v>
      </x:c>
      <x:c r="AB19" s="3">
        <x:f>$G19*SQ!AB19</x:f>
        <x:v>0</x:v>
      </x:c>
      <x:c r="AC19" s="3">
        <x:f>$G19*SQ!AC19</x:f>
        <x:v>0</x:v>
      </x:c>
      <x:c r="AD19" s="3">
        <x:f>$G19*SQ!AD19</x:f>
        <x:v>0</x:v>
      </x:c>
      <x:c r="AE19" s="3">
        <x:f>$G19*SQ!AE19</x:f>
        <x:v>0</x:v>
      </x:c>
      <x:c r="AF19" s="3">
        <x:f>$G19*SQ!AF19</x:f>
        <x:v>0</x:v>
      </x:c>
      <x:c r="AG19" s="3">
        <x:f>$G19*SQ!AG19</x:f>
        <x:v>0</x:v>
      </x:c>
      <x:c r="AH19" s="3">
        <x:f>$G19*SQ!AH19</x:f>
        <x:v>0</x:v>
      </x:c>
      <x:c r="AI19" s="381" t="e">
        <x:f t="shared" si="7"/>
        <x:v>#DIV/0!</x:v>
      </x:c>
      <x:c r="AJ19" s="381">
        <x:f t="shared" si="4"/>
        <x:v>0</x:v>
      </x:c>
    </x:row>
    <x:row r="20" spans="1:131">
      <x:c r="A20" s="12" t="s">
        <x:v>54</x:v>
      </x:c>
      <x:c r="B20" s="12" t="s">
        <x:v>18</x:v>
      </x:c>
      <x:c r="C20" s="12" t="s">
        <x:v>57</x:v>
      </x:c>
      <x:c r="D20" s="4" t="s">
        <x:v>24</x:v>
      </x:c>
      <x:c r="E20" s="17"/>
      <x:c r="F20" s="363"/>
      <x:c r="G20" s="445"/>
      <x:c r="H20" s="3">
        <x:f t="shared" si="10"/>
        <x:v>0</x:v>
      </x:c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190"/>
      <x:c r="T20" s="190"/>
      <x:c r="V20" s="3">
        <x:f t="shared" si="2"/>
        <x:v>0</x:v>
      </x:c>
      <x:c r="W20" s="3">
        <x:f>$G20*SQ!W20</x:f>
        <x:v>0</x:v>
      </x:c>
      <x:c r="X20" s="3">
        <x:f>$G20*SQ!X20</x:f>
        <x:v>0</x:v>
      </x:c>
      <x:c r="Y20" s="3">
        <x:f>$G20*SQ!Y20</x:f>
        <x:v>0</x:v>
      </x:c>
      <x:c r="Z20" s="3">
        <x:f>$G20*SQ!Z20</x:f>
        <x:v>0</x:v>
      </x:c>
      <x:c r="AA20" s="3">
        <x:f>$G20*SQ!AA20</x:f>
        <x:v>0</x:v>
      </x:c>
      <x:c r="AB20" s="3">
        <x:f>$G20*SQ!AB20</x:f>
        <x:v>0</x:v>
      </x:c>
      <x:c r="AC20" s="3">
        <x:f>$G20*SQ!AC20</x:f>
        <x:v>0</x:v>
      </x:c>
      <x:c r="AD20" s="3">
        <x:f>$G20*SQ!AD20</x:f>
        <x:v>0</x:v>
      </x:c>
      <x:c r="AE20" s="3">
        <x:f>$G20*SQ!AE20</x:f>
        <x:v>0</x:v>
      </x:c>
      <x:c r="AF20" s="3">
        <x:f>$G20*SQ!AF20</x:f>
        <x:v>0</x:v>
      </x:c>
      <x:c r="AG20" s="3">
        <x:f>$G20*SQ!AG20</x:f>
        <x:v>0</x:v>
      </x:c>
      <x:c r="AH20" s="3">
        <x:f>$G20*SQ!AH20</x:f>
        <x:v>0</x:v>
      </x:c>
      <x:c r="AI20" s="381" t="e">
        <x:f t="shared" si="7"/>
        <x:v>#DIV/0!</x:v>
      </x:c>
      <x:c r="AJ20" s="381">
        <x:f t="shared" si="4"/>
        <x:v>0</x:v>
      </x:c>
    </x:row>
    <x:row r="21" spans="1:131">
      <x:c r="A21" s="12" t="s">
        <x:v>54</x:v>
      </x:c>
      <x:c r="B21" s="12" t="s">
        <x:v>18</x:v>
      </x:c>
      <x:c r="C21" s="12" t="s">
        <x:v>57</x:v>
      </x:c>
      <x:c r="D21" s="4" t="s">
        <x:v>25</x:v>
      </x:c>
      <x:c r="E21" s="17" t="s">
        <x:v>25</x:v>
      </x:c>
      <x:c r="F21" s="363"/>
      <x:c r="G21" s="445"/>
      <x:c r="H21" s="3">
        <x:f t="shared" si="10"/>
        <x:v>0</x:v>
      </x:c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190"/>
      <x:c r="T21" s="190"/>
      <x:c r="V21" s="3">
        <x:f t="shared" si="2"/>
        <x:v>0</x:v>
      </x:c>
      <x:c r="W21" s="3">
        <x:f>$G21*SQ!W21</x:f>
        <x:v>0</x:v>
      </x:c>
      <x:c r="X21" s="3">
        <x:f>$G21*SQ!X21</x:f>
        <x:v>0</x:v>
      </x:c>
      <x:c r="Y21" s="3">
        <x:f>$G21*SQ!Y21</x:f>
        <x:v>0</x:v>
      </x:c>
      <x:c r="Z21" s="3">
        <x:f>$G21*SQ!Z21</x:f>
        <x:v>0</x:v>
      </x:c>
      <x:c r="AA21" s="3">
        <x:f>$G21*SQ!AA21</x:f>
        <x:v>0</x:v>
      </x:c>
      <x:c r="AB21" s="3">
        <x:f>$G21*SQ!AB21</x:f>
        <x:v>0</x:v>
      </x:c>
      <x:c r="AC21" s="3">
        <x:f>$G21*SQ!AC21</x:f>
        <x:v>0</x:v>
      </x:c>
      <x:c r="AD21" s="3">
        <x:f>$G21*SQ!AD21</x:f>
        <x:v>0</x:v>
      </x:c>
      <x:c r="AE21" s="3">
        <x:f>$G21*SQ!AE21</x:f>
        <x:v>0</x:v>
      </x:c>
      <x:c r="AF21" s="3">
        <x:f>$G21*SQ!AF21</x:f>
        <x:v>0</x:v>
      </x:c>
      <x:c r="AG21" s="3">
        <x:f>$G21*SQ!AG21</x:f>
        <x:v>0</x:v>
      </x:c>
      <x:c r="AH21" s="3">
        <x:f>$G21*SQ!AH21</x:f>
        <x:v>0</x:v>
      </x:c>
      <x:c r="AI21" s="381" t="e">
        <x:f t="shared" si="7"/>
        <x:v>#DIV/0!</x:v>
      </x:c>
      <x:c r="AJ21" s="381">
        <x:f t="shared" si="4"/>
        <x:v>0</x:v>
      </x:c>
    </x:row>
    <x:row r="22" spans="1:131" s="209" customFormat="1">
      <x:c r="A22" s="206"/>
      <x:c r="B22" s="206" t="s">
        <x:v>1798</x:v>
      </x:c>
      <x:c r="C22" s="206" t="s">
        <x:v>1714</x:v>
      </x:c>
      <x:c r="D22" s="207" t="s">
        <x:v>1798</x:v>
      </x:c>
      <x:c r="E22" s="207"/>
      <x:c r="F22" s="364"/>
      <x:c r="G22" s="448"/>
      <x:c r="H22" s="208">
        <x:f t="shared" si="10"/>
        <x:v>62244.780000000006</x:v>
      </x:c>
      <x:c r="I22" s="208">
        <x:f>SUM(I23:I31)</x:f>
        <x:v>0</x:v>
      </x:c>
      <x:c r="J22" s="208">
        <x:f t="shared" ref="J22:T22" si="13">SUM(J23:J31)</x:f>
        <x:v>0</x:v>
      </x:c>
      <x:c r="K22" s="208">
        <x:f t="shared" si="13"/>
        <x:v>0</x:v>
      </x:c>
      <x:c r="L22" s="208">
        <x:f t="shared" si="13"/>
        <x:v>0</x:v>
      </x:c>
      <x:c r="M22" s="208">
        <x:f t="shared" si="13"/>
        <x:v>0</x:v>
      </x:c>
      <x:c r="N22" s="208">
        <x:f t="shared" si="13"/>
        <x:v>0</x:v>
      </x:c>
      <x:c r="O22" s="208">
        <x:f t="shared" si="13"/>
        <x:v>0</x:v>
      </x:c>
      <x:c r="P22" s="208">
        <x:f t="shared" si="13"/>
        <x:v>45511.360000000008</x:v>
      </x:c>
      <x:c r="Q22" s="208">
        <x:f t="shared" si="13"/>
        <x:v>4722.96</x:v>
      </x:c>
      <x:c r="R22" s="208">
        <x:f t="shared" si="13"/>
        <x:v>12010.460000000001</x:v>
      </x:c>
      <x:c r="S22" s="208">
        <x:f t="shared" si="13"/>
        <x:v>0</x:v>
      </x:c>
      <x:c r="T22" s="208">
        <x:f t="shared" si="13"/>
        <x:v>0</x:v>
      </x:c>
      <x:c r="U22" s="1"/>
      <x:c r="V22" s="204">
        <x:f t="shared" si="2"/>
        <x:v>7503543.411871003</x:v>
      </x:c>
      <x:c r="W22" s="208">
        <x:f>SUM(W23:W31)</x:f>
        <x:v>0</x:v>
      </x:c>
      <x:c r="X22" s="208">
        <x:f t="shared" ref="X22:AH22" si="14">SUM(X23:X31)</x:f>
        <x:v>0</x:v>
      </x:c>
      <x:c r="Y22" s="208">
        <x:f t="shared" si="14"/>
        <x:v>0</x:v>
      </x:c>
      <x:c r="Z22" s="208">
        <x:f t="shared" si="14"/>
        <x:v>0</x:v>
      </x:c>
      <x:c r="AA22" s="208">
        <x:f t="shared" si="14"/>
        <x:v>0</x:v>
      </x:c>
      <x:c r="AB22" s="208">
        <x:f t="shared" si="14"/>
        <x:v>0</x:v>
      </x:c>
      <x:c r="AC22" s="208">
        <x:f t="shared" si="14"/>
        <x:v>0</x:v>
      </x:c>
      <x:c r="AD22" s="208">
        <x:f t="shared" si="14"/>
        <x:v>0</x:v>
      </x:c>
      <x:c r="AE22" s="208">
        <x:f t="shared" si="14"/>
        <x:v>1304964.0716297394</x:v>
      </x:c>
      <x:c r="AF22" s="208">
        <x:f t="shared" si="14"/>
        <x:v>1631205.0895371742</x:v>
      </x:c>
      <x:c r="AG22" s="208">
        <x:f t="shared" si="14"/>
        <x:v>2120566.6163983271</x:v>
      </x:c>
      <x:c r="AH22" s="208">
        <x:f t="shared" si="14"/>
        <x:v>2446807.6343057617</x:v>
      </x:c>
      <x:c r="AI22" s="381">
        <x:f t="shared" ref="AI22:AI31" si="15">V22/H22-1</x:f>
        <x:v>119.5489586736591</x:v>
      </x:c>
      <x:c r="AJ22" s="381">
        <x:f t="shared" si="4"/>
        <x:v>0.19520782105439563</x:v>
      </x:c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  <x:c r="BA22" s="1"/>
      <x:c r="BB22" s="1"/>
      <x:c r="BC22" s="1"/>
      <x:c r="BD22" s="1"/>
      <x:c r="BE22" s="1"/>
      <x:c r="BF22" s="1"/>
      <x:c r="BG22" s="1"/>
      <x:c r="BH22" s="1"/>
      <x:c r="BI22" s="1"/>
      <x:c r="BJ22" s="1"/>
      <x:c r="BK22" s="1"/>
      <x:c r="BL22" s="1"/>
      <x:c r="BM22" s="1"/>
      <x:c r="BN22" s="1"/>
      <x:c r="BO22" s="1"/>
      <x:c r="BP22" s="1"/>
      <x:c r="BQ22" s="1"/>
      <x:c r="BR22" s="1"/>
      <x:c r="BS22" s="1"/>
      <x:c r="BT22" s="1"/>
      <x:c r="BU22" s="1"/>
      <x:c r="BV22" s="1"/>
      <x:c r="BW22" s="1"/>
      <x:c r="BX22" s="1"/>
      <x:c r="BY22" s="1"/>
      <x:c r="BZ22" s="1"/>
      <x:c r="CA22" s="1"/>
      <x:c r="CB22" s="1"/>
      <x:c r="CC22" s="1"/>
      <x:c r="CD22" s="1"/>
      <x:c r="CE22" s="1"/>
      <x:c r="CF22" s="1"/>
      <x:c r="CG22" s="1"/>
      <x:c r="CH22" s="1"/>
      <x:c r="CI22" s="1"/>
      <x:c r="CJ22" s="1"/>
      <x:c r="CK22" s="1"/>
      <x:c r="CL22" s="1"/>
      <x:c r="CM22" s="1"/>
      <x:c r="CN22" s="1"/>
      <x:c r="CO22" s="1"/>
      <x:c r="CP22" s="1"/>
      <x:c r="CQ22" s="1"/>
      <x:c r="CR22" s="1"/>
      <x:c r="CS22" s="1"/>
      <x:c r="CT22" s="1"/>
      <x:c r="CU22" s="1"/>
      <x:c r="CV22" s="1"/>
      <x:c r="CW22" s="1"/>
      <x:c r="CX22" s="1"/>
      <x:c r="CY22" s="1"/>
      <x:c r="CZ22" s="1"/>
      <x:c r="DA22" s="1"/>
      <x:c r="DB22" s="1"/>
      <x:c r="DC22" s="1"/>
      <x:c r="DD22" s="1"/>
      <x:c r="DE22" s="1"/>
      <x:c r="DF22" s="1"/>
      <x:c r="DG22" s="1"/>
      <x:c r="DH22" s="1"/>
      <x:c r="DI22" s="1"/>
      <x:c r="DJ22" s="1"/>
      <x:c r="DK22" s="1"/>
      <x:c r="DL22" s="1"/>
      <x:c r="DM22" s="1"/>
      <x:c r="DN22" s="1"/>
      <x:c r="DO22" s="1"/>
      <x:c r="DP22" s="1"/>
      <x:c r="DQ22" s="1"/>
      <x:c r="DR22" s="1"/>
      <x:c r="DS22" s="1"/>
      <x:c r="DT22" s="1"/>
      <x:c r="DU22" s="1"/>
      <x:c r="DV22" s="1"/>
      <x:c r="DW22" s="1"/>
      <x:c r="DX22" s="1"/>
      <x:c r="DY22" s="1"/>
      <x:c r="DZ22" s="1"/>
      <x:c r="EA22" s="1"/>
    </x:row>
    <x:row r="23" spans="1:131">
      <x:c r="A23" s="12" t="s">
        <x:v>54</x:v>
      </x:c>
      <x:c r="B23" s="12" t="s">
        <x:v>1798</x:v>
      </x:c>
      <x:c r="C23" s="12" t="s">
        <x:v>1714</x:v>
      </x:c>
      <x:c r="D23" s="4" t="s">
        <x:v>1729</x:v>
      </x:c>
      <x:c r="E23" s="4" t="s">
        <x:v>1729</x:v>
      </x:c>
      <x:c r="F23" s="363"/>
      <x:c r="G23" s="445">
        <x:f>_xlfn.XLOOKUP(D23,'EV-V4목표단가(신)'!$J$4:$J$16,'EV-V4목표단가(신)'!$I$4:$I$16,)*$G$1</x:f>
        <x:v>142.76016718515402</x:v>
      </x:c>
      <x:c r="H23" s="3">
        <x:f t="shared" si="10"/>
        <x:v>5221.2</x:v>
      </x:c>
      <x:c r="I23" s="3"/>
      <x:c r="J23" s="3"/>
      <x:c r="K23" s="3"/>
      <x:c r="L23" s="3"/>
      <x:c r="M23" s="3"/>
      <x:c r="N23" s="3"/>
      <x:c r="O23" s="3"/>
      <x:c r="P23" s="3">
        <x:v>3399.84</x:v>
      </x:c>
      <x:c r="Q23" s="3">
        <x:v>1214.24</x:v>
      </x:c>
      <x:c r="R23" s="3">
        <x:v>607.12</x:v>
      </x:c>
      <x:c r="S23" s="190"/>
      <x:c r="T23" s="190"/>
      <x:c r="V23" s="3">
        <x:f t="shared" si="2"/>
        <x:v>2758126.4300171761</x:v>
      </x:c>
      <x:c r="W23" s="3">
        <x:f>$G23*SQ!W23</x:f>
        <x:v>0</x:v>
      </x:c>
      <x:c r="X23" s="3">
        <x:f>$G23*SQ!X23</x:f>
        <x:v>0</x:v>
      </x:c>
      <x:c r="Y23" s="3">
        <x:f>$G23*SQ!Y23</x:f>
        <x:v>0</x:v>
      </x:c>
      <x:c r="Z23" s="3">
        <x:f>$G23*SQ!Z23</x:f>
        <x:v>0</x:v>
      </x:c>
      <x:c r="AA23" s="3">
        <x:f>$G23*SQ!AA23</x:f>
        <x:v>0</x:v>
      </x:c>
      <x:c r="AB23" s="3">
        <x:f>$G23*SQ!AB23</x:f>
        <x:v>0</x:v>
      </x:c>
      <x:c r="AC23" s="3">
        <x:f>$G23*SQ!AC23</x:f>
        <x:v>0</x:v>
      </x:c>
      <x:c r="AD23" s="3">
        <x:f>$G23*SQ!AD23</x:f>
        <x:v>0</x:v>
      </x:c>
      <x:c r="AE23" s="3">
        <x:f>$G23*SQ!AE23</x:f>
        <x:v>479674.16174211755</x:v>
      </x:c>
      <x:c r="AF23" s="3">
        <x:f>$G23*SQ!AF23</x:f>
        <x:v>599592.70217764692</x:v>
      </x:c>
      <x:c r="AG23" s="3">
        <x:f>$G23*SQ!AG23</x:f>
        <x:v>779470.51283094112</x:v>
      </x:c>
      <x:c r="AH23" s="3">
        <x:f>$G23*SQ!AH23</x:f>
        <x:v>899389.05326647044</x:v>
      </x:c>
      <x:c r="AI23" s="381">
        <x:f t="shared" si="15"/>
        <x:v>527.25527273752709</x:v>
      </x:c>
      <x:c r="AJ23" s="381">
        <x:f t="shared" si="4"/>
        <x:v>7.1753812971136033E-2</x:v>
      </x:c>
    </x:row>
    <x:row r="24" spans="1:131">
      <x:c r="A24" s="12" t="s">
        <x:v>54</x:v>
      </x:c>
      <x:c r="B24" s="12" t="s">
        <x:v>1798</x:v>
      </x:c>
      <x:c r="C24" s="12" t="s">
        <x:v>1714</x:v>
      </x:c>
      <x:c r="D24" s="4" t="s">
        <x:v>1731</x:v>
      </x:c>
      <x:c r="E24" s="4" t="s">
        <x:v>1731</x:v>
      </x:c>
      <x:c r="F24" s="363"/>
      <x:c r="G24" s="445">
        <x:f>_xlfn.XLOOKUP(D24,'EV-V4목표단가(신)'!$J$4:$J$16,'EV-V4목표단가(신)'!$I$4:$I$16,)*$G$1</x:f>
        <x:v>166.1464706344909</x:v>
      </x:c>
      <x:c r="H24" s="3">
        <x:f t="shared" si="10"/>
        <x:v>36403.11</x:v>
      </x:c>
      <x:c r="I24" s="3"/>
      <x:c r="J24" s="3"/>
      <x:c r="K24" s="3"/>
      <x:c r="L24" s="3"/>
      <x:c r="M24" s="3"/>
      <x:c r="N24" s="3"/>
      <x:c r="O24" s="3"/>
      <x:c r="P24" s="3">
        <x:v>21491.05</x:v>
      </x:c>
      <x:c r="Q24" s="3">
        <x:v>3508.72</x:v>
      </x:c>
      <x:c r="R24" s="3">
        <x:v>11403.34</x:v>
      </x:c>
      <x:c r="S24" s="190"/>
      <x:c r="T24" s="190"/>
      <x:c r="V24" s="3">
        <x:f t="shared" si="2"/>
        <x:v>611419.0119349265</x:v>
      </x:c>
      <x:c r="W24" s="3">
        <x:f>$G24*SQ!W24</x:f>
        <x:v>0</x:v>
      </x:c>
      <x:c r="X24" s="3">
        <x:f>$G24*SQ!X24</x:f>
        <x:v>0</x:v>
      </x:c>
      <x:c r="Y24" s="3">
        <x:f>$G24*SQ!Y24</x:f>
        <x:v>0</x:v>
      </x:c>
      <x:c r="Z24" s="3">
        <x:f>$G24*SQ!Z24</x:f>
        <x:v>0</x:v>
      </x:c>
      <x:c r="AA24" s="3">
        <x:f>$G24*SQ!AA24</x:f>
        <x:v>0</x:v>
      </x:c>
      <x:c r="AB24" s="3">
        <x:f>$G24*SQ!AB24</x:f>
        <x:v>0</x:v>
      </x:c>
      <x:c r="AC24" s="3">
        <x:f>$G24*SQ!AC24</x:f>
        <x:v>0</x:v>
      </x:c>
      <x:c r="AD24" s="3">
        <x:f>$G24*SQ!AD24</x:f>
        <x:v>0</x:v>
      </x:c>
      <x:c r="AE24" s="3">
        <x:f>$G24*SQ!AE24</x:f>
        <x:v>106333.74120607418</x:v>
      </x:c>
      <x:c r="AF24" s="3">
        <x:f>$G24*SQ!AF24</x:f>
        <x:v>132917.17650759273</x:v>
      </x:c>
      <x:c r="AG24" s="3">
        <x:f>$G24*SQ!AG24</x:f>
        <x:v>172792.32945987053</x:v>
      </x:c>
      <x:c r="AH24" s="3">
        <x:f>$G24*SQ!AH24</x:f>
        <x:v>199375.76476138909</x:v>
      </x:c>
      <x:c r="AI24" s="381">
        <x:f t="shared" si="15"/>
        <x:v>15.795790577643682</x:v>
      </x:c>
      <x:c r="AJ24" s="381">
        <x:f t="shared" si="4"/>
        <x:v>1.5906321389734954E-2</x:v>
      </x:c>
    </x:row>
    <x:row r="25" spans="1:131">
      <x:c r="A25" s="12" t="s">
        <x:v>54</x:v>
      </x:c>
      <x:c r="B25" s="12" t="s">
        <x:v>1798</x:v>
      </x:c>
      <x:c r="C25" s="12" t="s">
        <x:v>1714</x:v>
      </x:c>
      <x:c r="D25" s="4" t="s">
        <x:v>1715</x:v>
      </x:c>
      <x:c r="E25" s="4" t="s">
        <x:v>1715</x:v>
      </x:c>
      <x:c r="F25" s="363"/>
      <x:c r="G25" s="445">
        <x:f>_xlfn.XLOOKUP(D25,'EV-V4목표단가(신)'!$J$4:$J$16,'EV-V4목표단가(신)'!$I$4:$I$16,)*$G$1</x:f>
        <x:v>19.931022222222222</x:v>
      </x:c>
      <x:c r="H25" s="3">
        <x:f t="shared" si="10"/>
        <x:v>2395.75</x:v>
      </x:c>
      <x:c r="I25" s="3"/>
      <x:c r="J25" s="3"/>
      <x:c r="K25" s="3"/>
      <x:c r="L25" s="3"/>
      <x:c r="M25" s="3"/>
      <x:c r="N25" s="3"/>
      <x:c r="O25" s="3"/>
      <x:c r="P25" s="3">
        <x:v>2395.75</x:v>
      </x:c>
      <x:c r="Q25" s="3"/>
      <x:c r="R25" s="3"/>
      <x:c r="S25" s="190"/>
      <x:c r="T25" s="190"/>
      <x:c r="V25" s="3">
        <x:f t="shared" si="2"/>
        <x:v>458413.51111111115</x:v>
      </x:c>
      <x:c r="W25" s="3">
        <x:f>$G25*SQ!W25</x:f>
        <x:v>0</x:v>
      </x:c>
      <x:c r="X25" s="3">
        <x:f>$G25*SQ!X25</x:f>
        <x:v>0</x:v>
      </x:c>
      <x:c r="Y25" s="3">
        <x:f>$G25*SQ!Y25</x:f>
        <x:v>0</x:v>
      </x:c>
      <x:c r="Z25" s="3">
        <x:f>$G25*SQ!Z25</x:f>
        <x:v>0</x:v>
      </x:c>
      <x:c r="AA25" s="3">
        <x:f>$G25*SQ!AA25</x:f>
        <x:v>0</x:v>
      </x:c>
      <x:c r="AB25" s="3">
        <x:f>$G25*SQ!AB25</x:f>
        <x:v>0</x:v>
      </x:c>
      <x:c r="AC25" s="3">
        <x:f>$G25*SQ!AC25</x:f>
        <x:v>0</x:v>
      </x:c>
      <x:c r="AD25" s="3">
        <x:f>$G25*SQ!AD25</x:f>
        <x:v>0</x:v>
      </x:c>
      <x:c r="AE25" s="3">
        <x:f>$G25*SQ!AE25</x:f>
        <x:v>79724.088888888888</x:v>
      </x:c>
      <x:c r="AF25" s="3">
        <x:f>$G25*SQ!AF25</x:f>
        <x:v>99655.111111111109</x:v>
      </x:c>
      <x:c r="AG25" s="3">
        <x:f>$G25*SQ!AG25</x:f>
        <x:v>129551.64444444444</x:v>
      </x:c>
      <x:c r="AH25" s="3">
        <x:f>$G25*SQ!AH25</x:f>
        <x:v>149482.66666666666</x:v>
      </x:c>
      <x:c r="AI25" s="381">
        <x:f t="shared" si="15"/>
        <x:v>190.34446879311744</x:v>
      </x:c>
      <x:c r="AJ25" s="381">
        <x:f t="shared" si="4"/>
        <x:v>1.1925819274174325E-2</x:v>
      </x:c>
    </x:row>
    <x:row r="26" spans="1:131">
      <x:c r="A26" s="12" t="s">
        <x:v>54</x:v>
      </x:c>
      <x:c r="B26" s="12" t="s">
        <x:v>1798</x:v>
      </x:c>
      <x:c r="C26" s="12" t="s">
        <x:v>1714</x:v>
      </x:c>
      <x:c r="D26" s="4" t="s">
        <x:v>1717</x:v>
      </x:c>
      <x:c r="E26" s="4" t="s">
        <x:v>1717</x:v>
      </x:c>
      <x:c r="F26" s="363"/>
      <x:c r="G26" s="445">
        <x:f>_xlfn.XLOOKUP(D26,'EV-V4목표단가(신)'!$J$4:$J$16,'EV-V4목표단가(신)'!$I$4:$I$16,)*$G$1</x:f>
        <x:v>11.905185185185186</x:v>
      </x:c>
      <x:c r="H26" s="3">
        <x:f t="shared" si="10"/>
        <x:v>2810.52</x:v>
      </x:c>
      <x:c r="I26" s="3"/>
      <x:c r="J26" s="3"/>
      <x:c r="K26" s="3"/>
      <x:c r="L26" s="3"/>
      <x:c r="M26" s="3"/>
      <x:c r="N26" s="3"/>
      <x:c r="O26" s="3"/>
      <x:c r="P26" s="3">
        <x:v>2810.52</x:v>
      </x:c>
      <x:c r="Q26" s="3"/>
      <x:c r="R26" s="3"/>
      <x:c r="S26" s="190"/>
      <x:c r="T26" s="190"/>
      <x:c r="V26" s="3">
        <x:f t="shared" si="2"/>
        <x:v>547638.51851851854</x:v>
      </x:c>
      <x:c r="W26" s="3">
        <x:f>$G26*SQ!W26</x:f>
        <x:v>0</x:v>
      </x:c>
      <x:c r="X26" s="3">
        <x:f>$G26*SQ!X26</x:f>
        <x:v>0</x:v>
      </x:c>
      <x:c r="Y26" s="3">
        <x:f>$G26*SQ!Y26</x:f>
        <x:v>0</x:v>
      </x:c>
      <x:c r="Z26" s="3">
        <x:f>$G26*SQ!Z26</x:f>
        <x:v>0</x:v>
      </x:c>
      <x:c r="AA26" s="3">
        <x:f>$G26*SQ!AA26</x:f>
        <x:v>0</x:v>
      </x:c>
      <x:c r="AB26" s="3">
        <x:f>$G26*SQ!AB26</x:f>
        <x:v>0</x:v>
      </x:c>
      <x:c r="AC26" s="3">
        <x:f>$G26*SQ!AC26</x:f>
        <x:v>0</x:v>
      </x:c>
      <x:c r="AD26" s="3">
        <x:f>$G26*SQ!AD26</x:f>
        <x:v>0</x:v>
      </x:c>
      <x:c r="AE26" s="3">
        <x:f>$G26*SQ!AE26</x:f>
        <x:v>95241.481481481489</x:v>
      </x:c>
      <x:c r="AF26" s="3">
        <x:f>$G26*SQ!AF26</x:f>
        <x:v>119051.85185185185</x:v>
      </x:c>
      <x:c r="AG26" s="3">
        <x:f>$G26*SQ!AG26</x:f>
        <x:v>154767.40740740742</x:v>
      </x:c>
      <x:c r="AH26" s="3">
        <x:f>$G26*SQ!AH26</x:f>
        <x:v>178577.77777777778</x:v>
      </x:c>
      <x:c r="AI26" s="381">
        <x:f t="shared" si="15"/>
        <x:v>193.85309427384203</x:v>
      </x:c>
      <x:c r="AJ26" s="381">
        <x:f t="shared" si="4"/>
        <x:v>1.42470451701966E-2</x:v>
      </x:c>
    </x:row>
    <x:row r="27" spans="1:131">
      <x:c r="A27" s="12" t="s">
        <x:v>54</x:v>
      </x:c>
      <x:c r="B27" s="12" t="s">
        <x:v>1798</x:v>
      </x:c>
      <x:c r="C27" s="12" t="s">
        <x:v>1714</x:v>
      </x:c>
      <x:c r="D27" s="4" t="s">
        <x:v>1719</x:v>
      </x:c>
      <x:c r="E27" s="4" t="s">
        <x:v>1719</x:v>
      </x:c>
      <x:c r="F27" s="363"/>
      <x:c r="G27" s="445">
        <x:f>_xlfn.XLOOKUP(D27,'EV-V4목표단가(신)'!$J$4:$J$16,'EV-V4목표단가(신)'!$I$4:$I$16,)*$G$1</x:f>
        <x:v>36.726044444444447</x:v>
      </x:c>
      <x:c r="H27" s="3">
        <x:f t="shared" si="10"/>
        <x:v>4338.25</x:v>
      </x:c>
      <x:c r="I27" s="3"/>
      <x:c r="J27" s="3"/>
      <x:c r="K27" s="3"/>
      <x:c r="L27" s="3"/>
      <x:c r="M27" s="3"/>
      <x:c r="N27" s="3"/>
      <x:c r="O27" s="3"/>
      <x:c r="P27" s="3">
        <x:v>4338.25</x:v>
      </x:c>
      <x:c r="Q27" s="3"/>
      <x:c r="R27" s="3"/>
      <x:c r="S27" s="190"/>
      <x:c r="T27" s="190"/>
      <x:c r="V27" s="3">
        <x:f t="shared" si="2"/>
        <x:v>844699.02222222229</x:v>
      </x:c>
      <x:c r="W27" s="3">
        <x:f>$G27*SQ!W27</x:f>
        <x:v>0</x:v>
      </x:c>
      <x:c r="X27" s="3">
        <x:f>$G27*SQ!X27</x:f>
        <x:v>0</x:v>
      </x:c>
      <x:c r="Y27" s="3">
        <x:f>$G27*SQ!Y27</x:f>
        <x:v>0</x:v>
      </x:c>
      <x:c r="Z27" s="3">
        <x:f>$G27*SQ!Z27</x:f>
        <x:v>0</x:v>
      </x:c>
      <x:c r="AA27" s="3">
        <x:f>$G27*SQ!AA27</x:f>
        <x:v>0</x:v>
      </x:c>
      <x:c r="AB27" s="3">
        <x:f>$G27*SQ!AB27</x:f>
        <x:v>0</x:v>
      </x:c>
      <x:c r="AC27" s="3">
        <x:f>$G27*SQ!AC27</x:f>
        <x:v>0</x:v>
      </x:c>
      <x:c r="AD27" s="3">
        <x:f>$G27*SQ!AD27</x:f>
        <x:v>0</x:v>
      </x:c>
      <x:c r="AE27" s="3">
        <x:f>$G27*SQ!AE27</x:f>
        <x:v>146904.17777777778</x:v>
      </x:c>
      <x:c r="AF27" s="3">
        <x:f>$G27*SQ!AF27</x:f>
        <x:v>183630.22222222225</x:v>
      </x:c>
      <x:c r="AG27" s="3">
        <x:f>$G27*SQ!AG27</x:f>
        <x:v>238719.2888888889</x:v>
      </x:c>
      <x:c r="AH27" s="3">
        <x:f>$G27*SQ!AH27</x:f>
        <x:v>275445.33333333337</x:v>
      </x:c>
      <x:c r="AI27" s="381">
        <x:f t="shared" si="15"/>
        <x:v>193.70962305589174</x:v>
      </x:c>
      <x:c r="AJ27" s="381">
        <x:f t="shared" si="4"/>
        <x:v>2.1975198452761781E-2</x:v>
      </x:c>
    </x:row>
    <x:row r="28" spans="1:131">
      <x:c r="A28" s="12" t="s">
        <x:v>54</x:v>
      </x:c>
      <x:c r="B28" s="12" t="s">
        <x:v>1798</x:v>
      </x:c>
      <x:c r="C28" s="12" t="s">
        <x:v>1714</x:v>
      </x:c>
      <x:c r="D28" s="4" t="s">
        <x:v>1721</x:v>
      </x:c>
      <x:c r="E28" s="4" t="s">
        <x:v>1721</x:v>
      </x:c>
      <x:c r="F28" s="363"/>
      <x:c r="G28" s="445">
        <x:f>_xlfn.XLOOKUP(D28,'EV-V4목표단가(신)'!$J$4:$J$16,'EV-V4목표단가(신)'!$I$4:$I$16,)*$G$1</x:f>
        <x:v>14.959881481481483</x:v>
      </x:c>
      <x:c r="H28" s="3">
        <x:f t="shared" ref="H28:H59" si="16">SUMIF($4:$4,$I$4,28:28)</x:f>
        <x:v>1745.66</x:v>
      </x:c>
      <x:c r="I28" s="3"/>
      <x:c r="J28" s="3"/>
      <x:c r="K28" s="3"/>
      <x:c r="L28" s="3"/>
      <x:c r="M28" s="3"/>
      <x:c r="N28" s="3"/>
      <x:c r="O28" s="3"/>
      <x:c r="P28" s="3">
        <x:v>1745.66</x:v>
      </x:c>
      <x:c r="Q28" s="3"/>
      <x:c r="R28" s="3"/>
      <x:c r="S28" s="190"/>
      <x:c r="T28" s="190"/>
      <x:c r="V28" s="3">
        <x:f t="shared" ref="V28:V59" si="17">SUMIF($4:$4,$W$4,28:28)</x:f>
        <x:v>344077.27407407411</x:v>
      </x:c>
      <x:c r="W28" s="3">
        <x:f>$G28*SQ!W28</x:f>
        <x:v>0</x:v>
      </x:c>
      <x:c r="X28" s="3">
        <x:f>$G28*SQ!X28</x:f>
        <x:v>0</x:v>
      </x:c>
      <x:c r="Y28" s="3">
        <x:f>$G28*SQ!Y28</x:f>
        <x:v>0</x:v>
      </x:c>
      <x:c r="Z28" s="3">
        <x:f>$G28*SQ!Z28</x:f>
        <x:v>0</x:v>
      </x:c>
      <x:c r="AA28" s="3">
        <x:f>$G28*SQ!AA28</x:f>
        <x:v>0</x:v>
      </x:c>
      <x:c r="AB28" s="3">
        <x:f>$G28*SQ!AB28</x:f>
        <x:v>0</x:v>
      </x:c>
      <x:c r="AC28" s="3">
        <x:f>$G28*SQ!AC28</x:f>
        <x:v>0</x:v>
      </x:c>
      <x:c r="AD28" s="3">
        <x:f>$G28*SQ!AD28</x:f>
        <x:v>0</x:v>
      </x:c>
      <x:c r="AE28" s="3">
        <x:f>$G28*SQ!AE28</x:f>
        <x:v>59839.525925925933</x:v>
      </x:c>
      <x:c r="AF28" s="3">
        <x:f>$G28*SQ!AF28</x:f>
        <x:v>74799.407407407416</x:v>
      </x:c>
      <x:c r="AG28" s="3">
        <x:f>$G28*SQ!AG28</x:f>
        <x:v>97239.229629629641</x:v>
      </x:c>
      <x:c r="AH28" s="3">
        <x:f>$G28*SQ!AH28</x:f>
        <x:v>112199.11111111112</x:v>
      </x:c>
      <x:c r="AI28" s="381">
        <x:f t="shared" ref="AI28:AI29" si="18">V28/H28-1</x:f>
        <x:v>196.10440410737149</x:v>
      </x:c>
      <x:c r="AJ28" s="381">
        <x:f t="shared" si="4"/>
        <x:v>8.9513142337625477E-3</x:v>
      </x:c>
    </x:row>
    <x:row r="29" spans="1:131">
      <x:c r="A29" s="12" t="s">
        <x:v>54</x:v>
      </x:c>
      <x:c r="B29" s="12" t="s">
        <x:v>1798</x:v>
      </x:c>
      <x:c r="C29" s="12" t="s">
        <x:v>1714</x:v>
      </x:c>
      <x:c r="D29" s="4" t="s">
        <x:v>1723</x:v>
      </x:c>
      <x:c r="E29" s="4" t="s">
        <x:v>1723</x:v>
      </x:c>
      <x:c r="F29" s="363"/>
      <x:c r="G29" s="445">
        <x:f>_xlfn.XLOOKUP(D29,'EV-V4목표단가(신)'!$J$4:$J$16,'EV-V4목표단가(신)'!$I$4:$I$16,)*$G$1</x:f>
        <x:v>30.546962962962962</x:v>
      </x:c>
      <x:c r="H29" s="3">
        <x:f t="shared" si="16"/>
        <x:v>3606.76</x:v>
      </x:c>
      <x:c r="I29" s="3"/>
      <x:c r="J29" s="3"/>
      <x:c r="K29" s="3"/>
      <x:c r="L29" s="3"/>
      <x:c r="M29" s="3"/>
      <x:c r="N29" s="3"/>
      <x:c r="O29" s="3"/>
      <x:c r="P29" s="3">
        <x:v>3606.76</x:v>
      </x:c>
      <x:c r="Q29" s="3"/>
      <x:c r="R29" s="3"/>
      <x:c r="S29" s="190"/>
      <x:c r="T29" s="190"/>
      <x:c r="V29" s="3">
        <x:f t="shared" si="17"/>
        <x:v>702580.14814814809</x:v>
      </x:c>
      <x:c r="W29" s="3">
        <x:f>$G29*SQ!W29</x:f>
        <x:v>0</x:v>
      </x:c>
      <x:c r="X29" s="3">
        <x:f>$G29*SQ!X29</x:f>
        <x:v>0</x:v>
      </x:c>
      <x:c r="Y29" s="3">
        <x:f>$G29*SQ!Y29</x:f>
        <x:v>0</x:v>
      </x:c>
      <x:c r="Z29" s="3">
        <x:f>$G29*SQ!Z29</x:f>
        <x:v>0</x:v>
      </x:c>
      <x:c r="AA29" s="3">
        <x:f>$G29*SQ!AA29</x:f>
        <x:v>0</x:v>
      </x:c>
      <x:c r="AB29" s="3">
        <x:f>$G29*SQ!AB29</x:f>
        <x:v>0</x:v>
      </x:c>
      <x:c r="AC29" s="3">
        <x:f>$G29*SQ!AC29</x:f>
        <x:v>0</x:v>
      </x:c>
      <x:c r="AD29" s="3">
        <x:f>$G29*SQ!AD29</x:f>
        <x:v>0</x:v>
      </x:c>
      <x:c r="AE29" s="3">
        <x:f>$G29*SQ!AE29</x:f>
        <x:v>122187.85185185184</x:v>
      </x:c>
      <x:c r="AF29" s="3">
        <x:f>$G29*SQ!AF29</x:f>
        <x:v>152734.8148148148</x:v>
      </x:c>
      <x:c r="AG29" s="3">
        <x:f>$G29*SQ!AG29</x:f>
        <x:v>198555.25925925924</x:v>
      </x:c>
      <x:c r="AH29" s="3">
        <x:f>$G29*SQ!AH29</x:f>
        <x:v>229102.22222222222</x:v>
      </x:c>
      <x:c r="AI29" s="381">
        <x:f t="shared" si="18"/>
        <x:v>193.7953698466624</x:v>
      </x:c>
      <x:c r="AJ29" s="381">
        <x:f t="shared" si="4"/>
        <x:v>1.8277916486642464E-2</x:v>
      </x:c>
    </x:row>
    <x:row r="30" spans="1:131">
      <x:c r="A30" s="12" t="s">
        <x:v>54</x:v>
      </x:c>
      <x:c r="B30" s="12" t="s">
        <x:v>1798</x:v>
      </x:c>
      <x:c r="C30" s="12" t="s">
        <x:v>1714</x:v>
      </x:c>
      <x:c r="D30" s="4" t="s">
        <x:v>1725</x:v>
      </x:c>
      <x:c r="E30" s="4" t="s">
        <x:v>1725</x:v>
      </x:c>
      <x:c r="F30" s="363"/>
      <x:c r="G30" s="445">
        <x:f>_xlfn.XLOOKUP(D30,'EV-V4목표단가(신)'!$J$4:$J$16,'EV-V4목표단가(신)'!$I$4:$I$16,)*$G$1</x:f>
        <x:v>23.067022222222221</x:v>
      </x:c>
      <x:c r="H30" s="3">
        <x:f t="shared" si="16"/>
        <x:v>2025.38</x:v>
      </x:c>
      <x:c r="I30" s="3"/>
      <x:c r="J30" s="3"/>
      <x:c r="K30" s="3"/>
      <x:c r="L30" s="3"/>
      <x:c r="M30" s="3"/>
      <x:c r="N30" s="3"/>
      <x:c r="O30" s="3"/>
      <x:c r="P30" s="3">
        <x:v>2025.38</x:v>
      </x:c>
      <x:c r="Q30" s="3"/>
      <x:c r="R30" s="3"/>
      <x:c r="S30" s="190"/>
      <x:c r="T30" s="190"/>
      <x:c r="V30" s="3">
        <x:f t="shared" si="17"/>
        <x:v>530541.51111111103</x:v>
      </x:c>
      <x:c r="W30" s="3">
        <x:f>$G30*SQ!W30</x:f>
        <x:v>0</x:v>
      </x:c>
      <x:c r="X30" s="3">
        <x:f>$G30*SQ!X30</x:f>
        <x:v>0</x:v>
      </x:c>
      <x:c r="Y30" s="3">
        <x:f>$G30*SQ!Y30</x:f>
        <x:v>0</x:v>
      </x:c>
      <x:c r="Z30" s="3">
        <x:f>$G30*SQ!Z30</x:f>
        <x:v>0</x:v>
      </x:c>
      <x:c r="AA30" s="3">
        <x:f>$G30*SQ!AA30</x:f>
        <x:v>0</x:v>
      </x:c>
      <x:c r="AB30" s="3">
        <x:f>$G30*SQ!AB30</x:f>
        <x:v>0</x:v>
      </x:c>
      <x:c r="AC30" s="3">
        <x:f>$G30*SQ!AC30</x:f>
        <x:v>0</x:v>
      </x:c>
      <x:c r="AD30" s="3">
        <x:f>$G30*SQ!AD30</x:f>
        <x:v>0</x:v>
      </x:c>
      <x:c r="AE30" s="3">
        <x:f>$G30*SQ!AE30</x:f>
        <x:v>92268.088888888888</x:v>
      </x:c>
      <x:c r="AF30" s="3">
        <x:f>$G30*SQ!AF30</x:f>
        <x:v>115335.11111111111</x:v>
      </x:c>
      <x:c r="AG30" s="3">
        <x:f>$G30*SQ!AG30</x:f>
        <x:v>149935.64444444442</x:v>
      </x:c>
      <x:c r="AH30" s="3">
        <x:f>$G30*SQ!AH30</x:f>
        <x:v>173002.66666666666</x:v>
      </x:c>
      <x:c r="AI30" s="381">
        <x:f t="shared" si="15"/>
        <x:v>260.94665253488779</x:v>
      </x:c>
      <x:c r="AJ30" s="381">
        <x:f t="shared" si="4"/>
        <x:v>1.3802259369761191E-2</x:v>
      </x:c>
    </x:row>
    <x:row r="31" spans="1:131">
      <x:c r="A31" s="12" t="s">
        <x:v>54</x:v>
      </x:c>
      <x:c r="B31" s="12" t="s">
        <x:v>1798</x:v>
      </x:c>
      <x:c r="C31" s="12" t="s">
        <x:v>1714</x:v>
      </x:c>
      <x:c r="D31" s="4" t="s">
        <x:v>1727</x:v>
      </x:c>
      <x:c r="E31" s="4" t="s">
        <x:v>1727</x:v>
      </x:c>
      <x:c r="F31" s="363"/>
      <x:c r="G31" s="445">
        <x:f>_xlfn.XLOOKUP(D31,'EV-V4목표단가(신)'!$J$4:$J$16,'EV-V4목표단가(신)'!$I$4:$I$16,)*$G$1</x:f>
        <x:v>30.697738466683209</x:v>
      </x:c>
      <x:c r="H31" s="3">
        <x:f t="shared" si="16"/>
        <x:v>3698.15</x:v>
      </x:c>
      <x:c r="I31" s="3"/>
      <x:c r="J31" s="3"/>
      <x:c r="K31" s="3"/>
      <x:c r="L31" s="3"/>
      <x:c r="M31" s="3"/>
      <x:c r="N31" s="3"/>
      <x:c r="O31" s="3"/>
      <x:c r="P31" s="3">
        <x:v>3698.15</x:v>
      </x:c>
      <x:c r="Q31" s="3"/>
      <x:c r="R31" s="3"/>
      <x:c r="S31" s="190"/>
      <x:c r="T31" s="190"/>
      <x:c r="V31" s="3">
        <x:f t="shared" si="17"/>
        <x:v>706047.98473371379</x:v>
      </x:c>
      <x:c r="W31" s="3">
        <x:f>$G31*SQ!W31</x:f>
        <x:v>0</x:v>
      </x:c>
      <x:c r="X31" s="3">
        <x:f>$G31*SQ!X31</x:f>
        <x:v>0</x:v>
      </x:c>
      <x:c r="Y31" s="3">
        <x:f>$G31*SQ!Y31</x:f>
        <x:v>0</x:v>
      </x:c>
      <x:c r="Z31" s="3">
        <x:f>$G31*SQ!Z31</x:f>
        <x:v>0</x:v>
      </x:c>
      <x:c r="AA31" s="3">
        <x:f>$G31*SQ!AA31</x:f>
        <x:v>0</x:v>
      </x:c>
      <x:c r="AB31" s="3">
        <x:f>$G31*SQ!AB31</x:f>
        <x:v>0</x:v>
      </x:c>
      <x:c r="AC31" s="3">
        <x:f>$G31*SQ!AC31</x:f>
        <x:v>0</x:v>
      </x:c>
      <x:c r="AD31" s="3">
        <x:f>$G31*SQ!AD31</x:f>
        <x:v>0</x:v>
      </x:c>
      <x:c r="AE31" s="3">
        <x:f>$G31*SQ!AE31</x:f>
        <x:v>122790.95386673283</x:v>
      </x:c>
      <x:c r="AF31" s="3">
        <x:f>$G31*SQ!AF31</x:f>
        <x:v>153488.69233341605</x:v>
      </x:c>
      <x:c r="AG31" s="3">
        <x:f>$G31*SQ!AG31</x:f>
        <x:v>199535.30003344084</x:v>
      </x:c>
      <x:c r="AH31" s="3">
        <x:f>$G31*SQ!AH31</x:f>
        <x:v>230233.03850012406</x:v>
      </x:c>
      <x:c r="AI31" s="381">
        <x:f t="shared" si="15"/>
        <x:v>189.91923927739919</x:v>
      </x:c>
      <x:c r="AJ31" s="381">
        <x:f t="shared" si="4"/>
        <x:v>1.8368133706225687E-2</x:v>
      </x:c>
    </x:row>
    <x:row r="32" spans="1:131" s="209" customFormat="1">
      <x:c r="A32" s="206"/>
      <x:c r="B32" s="206" t="s">
        <x:v>26</x:v>
      </x:c>
      <x:c r="C32" s="206" t="s">
        <x:v>57</x:v>
      </x:c>
      <x:c r="D32" s="207" t="s">
        <x:v>26</x:v>
      </x:c>
      <x:c r="E32" s="207"/>
      <x:c r="F32" s="364"/>
      <x:c r="G32" s="448"/>
      <x:c r="H32" s="208">
        <x:f t="shared" si="16"/>
        <x:v>0</x:v>
      </x:c>
      <x:c r="I32" s="208">
        <x:f>I33</x:f>
        <x:v>0</x:v>
      </x:c>
      <x:c r="J32" s="208">
        <x:f t="shared" ref="J32:T32" si="19">J33</x:f>
        <x:v>0</x:v>
      </x:c>
      <x:c r="K32" s="208">
        <x:f t="shared" si="19"/>
        <x:v>0</x:v>
      </x:c>
      <x:c r="L32" s="208">
        <x:f t="shared" si="19"/>
        <x:v>0</x:v>
      </x:c>
      <x:c r="M32" s="208">
        <x:f t="shared" si="19"/>
        <x:v>0</x:v>
      </x:c>
      <x:c r="N32" s="208">
        <x:f t="shared" si="19"/>
        <x:v>0</x:v>
      </x:c>
      <x:c r="O32" s="208">
        <x:f t="shared" si="19"/>
        <x:v>0</x:v>
      </x:c>
      <x:c r="P32" s="208">
        <x:f t="shared" si="19"/>
        <x:v>0</x:v>
      </x:c>
      <x:c r="Q32" s="208">
        <x:f t="shared" si="19"/>
        <x:v>0</x:v>
      </x:c>
      <x:c r="R32" s="208">
        <x:f t="shared" si="19"/>
        <x:v>0</x:v>
      </x:c>
      <x:c r="S32" s="208">
        <x:f t="shared" si="19"/>
        <x:v>0</x:v>
      </x:c>
      <x:c r="T32" s="208">
        <x:f t="shared" si="19"/>
        <x:v>0</x:v>
      </x:c>
      <x:c r="U32" s="1"/>
      <x:c r="V32" s="208">
        <x:f t="shared" si="17"/>
        <x:v>0</x:v>
      </x:c>
      <x:c r="W32" s="210">
        <x:f>SUM(W33)</x:f>
        <x:v>0</x:v>
      </x:c>
      <x:c r="X32" s="210">
        <x:f t="shared" ref="X32:AH32" si="20">SUM(X33)</x:f>
        <x:v>0</x:v>
      </x:c>
      <x:c r="Y32" s="210">
        <x:f t="shared" si="20"/>
        <x:v>0</x:v>
      </x:c>
      <x:c r="Z32" s="210">
        <x:f t="shared" si="20"/>
        <x:v>0</x:v>
      </x:c>
      <x:c r="AA32" s="210">
        <x:f t="shared" si="20"/>
        <x:v>0</x:v>
      </x:c>
      <x:c r="AB32" s="210">
        <x:f t="shared" si="20"/>
        <x:v>0</x:v>
      </x:c>
      <x:c r="AC32" s="210">
        <x:f t="shared" si="20"/>
        <x:v>0</x:v>
      </x:c>
      <x:c r="AD32" s="210">
        <x:f t="shared" si="20"/>
        <x:v>0</x:v>
      </x:c>
      <x:c r="AE32" s="210">
        <x:f t="shared" si="20"/>
        <x:v>0</x:v>
      </x:c>
      <x:c r="AF32" s="210">
        <x:f t="shared" si="20"/>
        <x:v>0</x:v>
      </x:c>
      <x:c r="AG32" s="210">
        <x:f t="shared" si="20"/>
        <x:v>0</x:v>
      </x:c>
      <x:c r="AH32" s="210">
        <x:f t="shared" si="20"/>
        <x:v>0</x:v>
      </x:c>
      <x:c r="AI32" s="381" t="e">
        <x:f t="shared" si="7"/>
        <x:v>#DIV/0!</x:v>
      </x:c>
      <x:c r="AJ32" s="381">
        <x:f t="shared" si="4"/>
        <x:v>0</x:v>
      </x:c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  <x:c r="BA32" s="1"/>
      <x:c r="BB32" s="1"/>
      <x:c r="BC32" s="1"/>
      <x:c r="BD32" s="1"/>
      <x:c r="BE32" s="1"/>
      <x:c r="BF32" s="1"/>
      <x:c r="BG32" s="1"/>
      <x:c r="BH32" s="1"/>
      <x:c r="BI32" s="1"/>
      <x:c r="BJ32" s="1"/>
      <x:c r="BK32" s="1"/>
      <x:c r="BL32" s="1"/>
      <x:c r="BM32" s="1"/>
      <x:c r="BN32" s="1"/>
      <x:c r="BO32" s="1"/>
      <x:c r="BP32" s="1"/>
      <x:c r="BQ32" s="1"/>
      <x:c r="BR32" s="1"/>
      <x:c r="BS32" s="1"/>
      <x:c r="BT32" s="1"/>
      <x:c r="BU32" s="1"/>
      <x:c r="BV32" s="1"/>
      <x:c r="BW32" s="1"/>
      <x:c r="BX32" s="1"/>
      <x:c r="BY32" s="1"/>
      <x:c r="BZ32" s="1"/>
      <x:c r="CA32" s="1"/>
      <x:c r="CB32" s="1"/>
      <x:c r="CC32" s="1"/>
      <x:c r="CD32" s="1"/>
      <x:c r="CE32" s="1"/>
      <x:c r="CF32" s="1"/>
      <x:c r="CG32" s="1"/>
      <x:c r="CH32" s="1"/>
      <x:c r="CI32" s="1"/>
      <x:c r="CJ32" s="1"/>
      <x:c r="CK32" s="1"/>
      <x:c r="CL32" s="1"/>
      <x:c r="CM32" s="1"/>
      <x:c r="CN32" s="1"/>
      <x:c r="CO32" s="1"/>
      <x:c r="CP32" s="1"/>
      <x:c r="CQ32" s="1"/>
      <x:c r="CR32" s="1"/>
      <x:c r="CS32" s="1"/>
      <x:c r="CT32" s="1"/>
      <x:c r="CU32" s="1"/>
      <x:c r="CV32" s="1"/>
      <x:c r="CW32" s="1"/>
      <x:c r="CX32" s="1"/>
      <x:c r="CY32" s="1"/>
      <x:c r="CZ32" s="1"/>
      <x:c r="DA32" s="1"/>
      <x:c r="DB32" s="1"/>
      <x:c r="DC32" s="1"/>
      <x:c r="DD32" s="1"/>
      <x:c r="DE32" s="1"/>
      <x:c r="DF32" s="1"/>
      <x:c r="DG32" s="1"/>
      <x:c r="DH32" s="1"/>
      <x:c r="DI32" s="1"/>
      <x:c r="DJ32" s="1"/>
      <x:c r="DK32" s="1"/>
      <x:c r="DL32" s="1"/>
      <x:c r="DM32" s="1"/>
      <x:c r="DN32" s="1"/>
      <x:c r="DO32" s="1"/>
      <x:c r="DP32" s="1"/>
      <x:c r="DQ32" s="1"/>
      <x:c r="DR32" s="1"/>
      <x:c r="DS32" s="1"/>
      <x:c r="DT32" s="1"/>
      <x:c r="DU32" s="1"/>
      <x:c r="DV32" s="1"/>
      <x:c r="DW32" s="1"/>
      <x:c r="DX32" s="1"/>
      <x:c r="DY32" s="1"/>
      <x:c r="DZ32" s="1"/>
      <x:c r="EA32" s="1"/>
    </x:row>
    <x:row r="33" spans="1:131">
      <x:c r="A33" s="12" t="s">
        <x:v>54</x:v>
      </x:c>
      <x:c r="B33" s="12" t="s">
        <x:v>26</x:v>
      </x:c>
      <x:c r="C33" s="12" t="s">
        <x:v>57</x:v>
      </x:c>
      <x:c r="D33" s="4" t="s">
        <x:v>27</x:v>
      </x:c>
      <x:c r="E33" s="17"/>
      <x:c r="F33" s="363"/>
      <x:c r="G33" s="445"/>
      <x:c r="H33" s="3">
        <x:f t="shared" si="16"/>
        <x:v>0</x:v>
      </x:c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190"/>
      <x:c r="T33" s="190"/>
      <x:c r="V33" s="3">
        <x:f t="shared" si="17"/>
        <x:v>0</x:v>
      </x:c>
      <x:c r="W33" s="3">
        <x:f>$G33*SQ!W33</x:f>
        <x:v>0</x:v>
      </x:c>
      <x:c r="X33" s="3">
        <x:f>$G33*SQ!X33</x:f>
        <x:v>0</x:v>
      </x:c>
      <x:c r="Y33" s="3">
        <x:f>$G33*SQ!Y33</x:f>
        <x:v>0</x:v>
      </x:c>
      <x:c r="Z33" s="3">
        <x:f>$G33*SQ!Z33</x:f>
        <x:v>0</x:v>
      </x:c>
      <x:c r="AA33" s="3">
        <x:f>$G33*SQ!AA33</x:f>
        <x:v>0</x:v>
      </x:c>
      <x:c r="AB33" s="3">
        <x:f>$G33*SQ!AB33</x:f>
        <x:v>0</x:v>
      </x:c>
      <x:c r="AC33" s="3">
        <x:f>$G33*SQ!AC33</x:f>
        <x:v>0</x:v>
      </x:c>
      <x:c r="AD33" s="3">
        <x:f>$G33*SQ!AD33</x:f>
        <x:v>0</x:v>
      </x:c>
      <x:c r="AE33" s="3">
        <x:f>$G33*SQ!AE33</x:f>
        <x:v>0</x:v>
      </x:c>
      <x:c r="AF33" s="3">
        <x:f>$G33*SQ!AF33</x:f>
        <x:v>0</x:v>
      </x:c>
      <x:c r="AG33" s="3">
        <x:f>$G33*SQ!AG33</x:f>
        <x:v>0</x:v>
      </x:c>
      <x:c r="AH33" s="3">
        <x:f>$G33*SQ!AH33</x:f>
        <x:v>0</x:v>
      </x:c>
      <x:c r="AI33" s="381" t="e">
        <x:f t="shared" si="7"/>
        <x:v>#DIV/0!</x:v>
      </x:c>
      <x:c r="AJ33" s="381">
        <x:f t="shared" si="4"/>
        <x:v>0</x:v>
      </x:c>
    </x:row>
    <x:row r="34" spans="1:131" s="209" customFormat="1">
      <x:c r="A34" s="206"/>
      <x:c r="B34" s="206" t="s">
        <x:v>28</x:v>
      </x:c>
      <x:c r="C34" s="206" t="s">
        <x:v>57</x:v>
      </x:c>
      <x:c r="D34" s="207" t="s">
        <x:v>28</x:v>
      </x:c>
      <x:c r="E34" s="207"/>
      <x:c r="F34" s="364"/>
      <x:c r="G34" s="448"/>
      <x:c r="H34" s="208">
        <x:f t="shared" si="16"/>
        <x:v>109779</x:v>
      </x:c>
      <x:c r="I34" s="208">
        <x:f>I35</x:f>
        <x:v>9555</x:v>
      </x:c>
      <x:c r="J34" s="208">
        <x:f t="shared" ref="J34:T34" si="21">J35</x:f>
        <x:v>17199</x:v>
      </x:c>
      <x:c r="K34" s="208">
        <x:f t="shared" si="21"/>
        <x:v>3822</x:v>
      </x:c>
      <x:c r="L34" s="208">
        <x:f t="shared" si="21"/>
        <x:v>14424</x:v>
      </x:c>
      <x:c r="M34" s="208">
        <x:f t="shared" si="21"/>
        <x:v>14424</x:v>
      </x:c>
      <x:c r="N34" s="208">
        <x:f t="shared" si="21"/>
        <x:v>3606</x:v>
      </x:c>
      <x:c r="O34" s="208">
        <x:f t="shared" si="21"/>
        <x:v>7284</x:v>
      </x:c>
      <x:c r="P34" s="208">
        <x:f t="shared" si="21"/>
        <x:v>0</x:v>
      </x:c>
      <x:c r="Q34" s="208">
        <x:f t="shared" si="21"/>
        <x:v>7284</x:v>
      </x:c>
      <x:c r="R34" s="208">
        <x:f t="shared" si="21"/>
        <x:v>15144</x:v>
      </x:c>
      <x:c r="S34" s="208">
        <x:f t="shared" si="21"/>
        <x:v>1893</x:v>
      </x:c>
      <x:c r="T34" s="208">
        <x:f t="shared" si="21"/>
        <x:v>15144</x:v>
      </x:c>
      <x:c r="U34" s="3"/>
      <x:c r="V34" s="208">
        <x:f t="shared" si="17"/>
        <x:v>86762</x:v>
      </x:c>
      <x:c r="W34" s="210">
        <x:f>SUM(W35)</x:f>
        <x:v>5499</x:v>
      </x:c>
      <x:c r="X34" s="210">
        <x:f t="shared" ref="X34:AH34" si="22">SUM(X35)</x:f>
        <x:v>7332</x:v>
      </x:c>
      <x:c r="Y34" s="210">
        <x:f t="shared" si="22"/>
        <x:v>8554</x:v>
      </x:c>
      <x:c r="Z34" s="210">
        <x:f t="shared" si="22"/>
        <x:v>7332</x:v>
      </x:c>
      <x:c r="AA34" s="210">
        <x:f t="shared" si="22"/>
        <x:v>5499</x:v>
      </x:c>
      <x:c r="AB34" s="210">
        <x:f t="shared" si="22"/>
        <x:v>7943</x:v>
      </x:c>
      <x:c r="AC34" s="210">
        <x:f t="shared" si="22"/>
        <x:v>6110</x:v>
      </x:c>
      <x:c r="AD34" s="210">
        <x:f t="shared" si="22"/>
        <x:v>9165</x:v>
      </x:c>
      <x:c r="AE34" s="210">
        <x:f t="shared" si="22"/>
        <x:v>7332</x:v>
      </x:c>
      <x:c r="AF34" s="210">
        <x:f t="shared" si="22"/>
        <x:v>7332</x:v>
      </x:c>
      <x:c r="AG34" s="210">
        <x:f t="shared" si="22"/>
        <x:v>7332</x:v>
      </x:c>
      <x:c r="AH34" s="210">
        <x:f t="shared" si="22"/>
        <x:v>7332</x:v>
      </x:c>
      <x:c r="AI34" s="381">
        <x:f t="shared" si="7"/>
        <x:v>-0.2096666939942976</x:v>
      </x:c>
      <x:c r="AJ34" s="381">
        <x:f t="shared" si="4"/>
        <x:v>2.2571497278908044E-3</x:v>
      </x:c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  <x:c r="BA34" s="1"/>
      <x:c r="BB34" s="1"/>
      <x:c r="BC34" s="1"/>
      <x:c r="BD34" s="1"/>
      <x:c r="BE34" s="1"/>
      <x:c r="BF34" s="1"/>
      <x:c r="BG34" s="1"/>
      <x:c r="BH34" s="1"/>
      <x:c r="BI34" s="1"/>
      <x:c r="BJ34" s="1"/>
      <x:c r="BK34" s="1"/>
      <x:c r="BL34" s="1"/>
      <x:c r="BM34" s="1"/>
      <x:c r="BN34" s="1"/>
      <x:c r="BO34" s="1"/>
      <x:c r="BP34" s="1"/>
      <x:c r="BQ34" s="1"/>
      <x:c r="BR34" s="1"/>
      <x:c r="BS34" s="1"/>
      <x:c r="BT34" s="1"/>
      <x:c r="BU34" s="1"/>
      <x:c r="BV34" s="1"/>
      <x:c r="BW34" s="1"/>
      <x:c r="BX34" s="1"/>
      <x:c r="BY34" s="1"/>
      <x:c r="BZ34" s="1"/>
      <x:c r="CA34" s="1"/>
      <x:c r="CB34" s="1"/>
      <x:c r="CC34" s="1"/>
      <x:c r="CD34" s="1"/>
      <x:c r="CE34" s="1"/>
      <x:c r="CF34" s="1"/>
      <x:c r="CG34" s="1"/>
      <x:c r="CH34" s="1"/>
      <x:c r="CI34" s="1"/>
      <x:c r="CJ34" s="1"/>
      <x:c r="CK34" s="1"/>
      <x:c r="CL34" s="1"/>
      <x:c r="CM34" s="1"/>
      <x:c r="CN34" s="1"/>
      <x:c r="CO34" s="1"/>
      <x:c r="CP34" s="1"/>
      <x:c r="CQ34" s="1"/>
      <x:c r="CR34" s="1"/>
      <x:c r="CS34" s="1"/>
      <x:c r="CT34" s="1"/>
      <x:c r="CU34" s="1"/>
      <x:c r="CV34" s="1"/>
      <x:c r="CW34" s="1"/>
      <x:c r="CX34" s="1"/>
      <x:c r="CY34" s="1"/>
      <x:c r="CZ34" s="1"/>
      <x:c r="DA34" s="1"/>
      <x:c r="DB34" s="1"/>
      <x:c r="DC34" s="1"/>
      <x:c r="DD34" s="1"/>
      <x:c r="DE34" s="1"/>
      <x:c r="DF34" s="1"/>
      <x:c r="DG34" s="1"/>
      <x:c r="DH34" s="1"/>
      <x:c r="DI34" s="1"/>
      <x:c r="DJ34" s="1"/>
      <x:c r="DK34" s="1"/>
      <x:c r="DL34" s="1"/>
      <x:c r="DM34" s="1"/>
      <x:c r="DN34" s="1"/>
      <x:c r="DO34" s="1"/>
      <x:c r="DP34" s="1"/>
      <x:c r="DQ34" s="1"/>
      <x:c r="DR34" s="1"/>
      <x:c r="DS34" s="1"/>
      <x:c r="DT34" s="1"/>
      <x:c r="DU34" s="1"/>
      <x:c r="DV34" s="1"/>
      <x:c r="DW34" s="1"/>
      <x:c r="DX34" s="1"/>
      <x:c r="DY34" s="1"/>
      <x:c r="DZ34" s="1"/>
      <x:c r="EA34" s="1"/>
    </x:row>
    <x:row r="35" spans="1:131">
      <x:c r="A35" s="12" t="s">
        <x:v>54</x:v>
      </x:c>
      <x:c r="B35" s="12" t="s">
        <x:v>28</x:v>
      </x:c>
      <x:c r="C35" s="12" t="s">
        <x:v>57</x:v>
      </x:c>
      <x:c r="D35" s="4" t="s">
        <x:v>29</x:v>
      </x:c>
      <x:c r="E35" s="4" t="s">
        <x:v>29</x:v>
      </x:c>
      <x:c r="F35" s="363">
        <x:v>6.37</x:v>
      </x:c>
      <x:c r="G35" s="641">
        <x:v>6.11</x:v>
      </x:c>
      <x:c r="H35" s="3">
        <x:f t="shared" si="16"/>
        <x:v>109779</x:v>
      </x:c>
      <x:c r="I35" s="3">
        <x:v>9555</x:v>
      </x:c>
      <x:c r="J35" s="3">
        <x:v>17199</x:v>
      </x:c>
      <x:c r="K35" s="3">
        <x:v>3822</x:v>
      </x:c>
      <x:c r="L35" s="3">
        <x:v>14424</x:v>
      </x:c>
      <x:c r="M35" s="3">
        <x:v>14424</x:v>
      </x:c>
      <x:c r="N35" s="3">
        <x:v>3606</x:v>
      </x:c>
      <x:c r="O35" s="3">
        <x:v>7284</x:v>
      </x:c>
      <x:c r="P35" s="3"/>
      <x:c r="Q35" s="3">
        <x:v>7284</x:v>
      </x:c>
      <x:c r="R35" s="3">
        <x:v>15144</x:v>
      </x:c>
      <x:c r="S35" s="190">
        <x:v>1893</x:v>
      </x:c>
      <x:c r="T35" s="190">
        <x:v>15144</x:v>
      </x:c>
      <x:c r="V35" s="3">
        <x:f t="shared" si="17"/>
        <x:v>86762</x:v>
      </x:c>
      <x:c r="W35" s="3">
        <x:f>$G35*SQ!W35</x:f>
        <x:v>5499</x:v>
      </x:c>
      <x:c r="X35" s="3">
        <x:f>$G35*SQ!X35</x:f>
        <x:v>7332</x:v>
      </x:c>
      <x:c r="Y35" s="3">
        <x:f>$G35*SQ!Y35</x:f>
        <x:v>8554</x:v>
      </x:c>
      <x:c r="Z35" s="3">
        <x:f>$G35*SQ!Z35</x:f>
        <x:v>7332</x:v>
      </x:c>
      <x:c r="AA35" s="3">
        <x:f>$G35*SQ!AA35</x:f>
        <x:v>5499</x:v>
      </x:c>
      <x:c r="AB35" s="3">
        <x:f>$G35*SQ!AB35</x:f>
        <x:v>7943</x:v>
      </x:c>
      <x:c r="AC35" s="3">
        <x:f>$G35*SQ!AC35</x:f>
        <x:v>6110</x:v>
      </x:c>
      <x:c r="AD35" s="3">
        <x:f>$G35*SQ!AD35</x:f>
        <x:v>9165</x:v>
      </x:c>
      <x:c r="AE35" s="3">
        <x:f>$G35*SQ!AE35</x:f>
        <x:v>7332</x:v>
      </x:c>
      <x:c r="AF35" s="3">
        <x:f>$G35*SQ!AF35</x:f>
        <x:v>7332</x:v>
      </x:c>
      <x:c r="AG35" s="3">
        <x:f>$G35*SQ!AG35</x:f>
        <x:v>7332</x:v>
      </x:c>
      <x:c r="AH35" s="3">
        <x:f>$G35*SQ!AH35</x:f>
        <x:v>7332</x:v>
      </x:c>
      <x:c r="AI35" s="381">
        <x:f t="shared" si="7"/>
        <x:v>-0.2096666939942976</x:v>
      </x:c>
      <x:c r="AJ35" s="381">
        <x:f t="shared" si="4"/>
        <x:v>2.2571497278908044E-3</x:v>
      </x:c>
    </x:row>
    <x:row r="36" spans="1:131" s="205" customFormat="1">
      <x:c r="A36" s="202"/>
      <x:c r="B36" s="202"/>
      <x:c r="C36" s="202"/>
      <x:c r="D36" s="203" t="s">
        <x:v>30</x:v>
      </x:c>
      <x:c r="E36" s="203"/>
      <x:c r="F36" s="365"/>
      <x:c r="G36" s="449"/>
      <x:c r="H36" s="204">
        <x:f t="shared" si="16"/>
        <x:v>19773373.849999994</x:v>
      </x:c>
      <x:c r="I36" s="204">
        <x:f>I37+I42+I46+I51</x:f>
        <x:v>1621912.1999999997</x:v>
      </x:c>
      <x:c r="J36" s="204">
        <x:f t="shared" ref="J36:T36" si="23">J37+J42+J46+J51</x:f>
        <x:v>1250549.44</x:v>
      </x:c>
      <x:c r="K36" s="204">
        <x:f t="shared" si="23"/>
        <x:v>1655929.7999999998</x:v>
      </x:c>
      <x:c r="L36" s="204">
        <x:f t="shared" si="23"/>
        <x:v>947531.09</x:v>
      </x:c>
      <x:c r="M36" s="204">
        <x:f t="shared" si="23"/>
        <x:v>925438.27999999991</x:v>
      </x:c>
      <x:c r="N36" s="204">
        <x:f t="shared" si="23"/>
        <x:v>1113705.18</x:v>
      </x:c>
      <x:c r="O36" s="204">
        <x:f t="shared" si="23"/>
        <x:v>1622844.7999999998</x:v>
      </x:c>
      <x:c r="P36" s="204">
        <x:f t="shared" si="23"/>
        <x:v>1728571.1999999995</x:v>
      </x:c>
      <x:c r="Q36" s="204">
        <x:f t="shared" si="23"/>
        <x:v>1968183.1499999994</x:v>
      </x:c>
      <x:c r="R36" s="204">
        <x:f t="shared" si="23"/>
        <x:v>2221481.3499999996</x:v>
      </x:c>
      <x:c r="S36" s="204">
        <x:f t="shared" si="23"/>
        <x:v>2498900.48</x:v>
      </x:c>
      <x:c r="T36" s="204">
        <x:f t="shared" si="23"/>
        <x:v>2218326.8799999994</x:v>
      </x:c>
      <x:c r="U36" s="1"/>
      <x:c r="V36" s="204">
        <x:f t="shared" si="17"/>
        <x:v>25195219.5</x:v>
      </x:c>
      <x:c r="W36" s="204">
        <x:f t="shared" ref="W36:AH36" si="24">SUMIF($A:$A,$A39,W:W)</x:f>
        <x:v>2041902</x:v>
      </x:c>
      <x:c r="X36" s="204">
        <x:f t="shared" si="24"/>
        <x:v>2382219</x:v>
      </x:c>
      <x:c r="Y36" s="204">
        <x:f t="shared" si="24"/>
        <x:v>2835975</x:v>
      </x:c>
      <x:c r="Z36" s="204">
        <x:f t="shared" si="24"/>
        <x:v>2576977.5</x:v>
      </x:c>
      <x:c r="AA36" s="204">
        <x:f t="shared" si="24"/>
        <x:v>2689020</x:v>
      </x:c>
      <x:c r="AB36" s="204">
        <x:f t="shared" si="24"/>
        <x:v>2667778.5</x:v>
      </x:c>
      <x:c r="AC36" s="204">
        <x:f t="shared" si="24"/>
        <x:v>2065642.5</x:v>
      </x:c>
      <x:c r="AD36" s="204">
        <x:f t="shared" si="24"/>
        <x:v>1335937.5</x:v>
      </x:c>
      <x:c r="AE36" s="204">
        <x:f t="shared" si="24"/>
        <x:v>1684755</x:v>
      </x:c>
      <x:c r="AF36" s="204">
        <x:f t="shared" si="24"/>
        <x:v>1719225</x:v>
      </x:c>
      <x:c r="AG36" s="204">
        <x:f t="shared" si="24"/>
        <x:v>1509660</x:v>
      </x:c>
      <x:c r="AH36" s="204">
        <x:f t="shared" si="24"/>
        <x:v>1686127.5</x:v>
      </x:c>
      <x:c r="AI36" s="381">
        <x:f t="shared" si="7"/>
        <x:v>0.27419931930331698</x:v>
      </x:c>
      <x:c r="AJ36" s="381">
        <x:f t="shared" si="4"/>
        <x:v>0.65546417600532592</x:v>
      </x:c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  <x:c r="BA36" s="1"/>
      <x:c r="BB36" s="1"/>
      <x:c r="BC36" s="1"/>
      <x:c r="BD36" s="1"/>
      <x:c r="BE36" s="1"/>
      <x:c r="BF36" s="1"/>
      <x:c r="BG36" s="1"/>
      <x:c r="BH36" s="1"/>
      <x:c r="BI36" s="1"/>
      <x:c r="BJ36" s="1"/>
      <x:c r="BK36" s="1"/>
      <x:c r="BL36" s="1"/>
      <x:c r="BM36" s="1"/>
      <x:c r="BN36" s="1"/>
      <x:c r="BO36" s="1"/>
      <x:c r="BP36" s="1"/>
      <x:c r="BQ36" s="1"/>
      <x:c r="BR36" s="1"/>
      <x:c r="BS36" s="1"/>
      <x:c r="BT36" s="1"/>
      <x:c r="BU36" s="1"/>
      <x:c r="BV36" s="1"/>
      <x:c r="BW36" s="1"/>
      <x:c r="BX36" s="1"/>
      <x:c r="BY36" s="1"/>
      <x:c r="BZ36" s="1"/>
      <x:c r="CA36" s="1"/>
      <x:c r="CB36" s="1"/>
      <x:c r="CC36" s="1"/>
      <x:c r="CD36" s="1"/>
      <x:c r="CE36" s="1"/>
      <x:c r="CF36" s="1"/>
      <x:c r="CG36" s="1"/>
      <x:c r="CH36" s="1"/>
      <x:c r="CI36" s="1"/>
      <x:c r="CJ36" s="1"/>
      <x:c r="CK36" s="1"/>
      <x:c r="CL36" s="1"/>
      <x:c r="CM36" s="1"/>
      <x:c r="CN36" s="1"/>
      <x:c r="CO36" s="1"/>
      <x:c r="CP36" s="1"/>
      <x:c r="CQ36" s="1"/>
      <x:c r="CR36" s="1"/>
      <x:c r="CS36" s="1"/>
      <x:c r="CT36" s="1"/>
      <x:c r="CU36" s="1"/>
      <x:c r="CV36" s="1"/>
      <x:c r="CW36" s="1"/>
      <x:c r="CX36" s="1"/>
      <x:c r="CY36" s="1"/>
      <x:c r="CZ36" s="1"/>
      <x:c r="DA36" s="1"/>
      <x:c r="DB36" s="1"/>
      <x:c r="DC36" s="1"/>
      <x:c r="DD36" s="1"/>
      <x:c r="DE36" s="1"/>
      <x:c r="DF36" s="1"/>
      <x:c r="DG36" s="1"/>
      <x:c r="DH36" s="1"/>
      <x:c r="DI36" s="1"/>
      <x:c r="DJ36" s="1"/>
      <x:c r="DK36" s="1"/>
      <x:c r="DL36" s="1"/>
      <x:c r="DM36" s="1"/>
      <x:c r="DN36" s="1"/>
      <x:c r="DO36" s="1"/>
      <x:c r="DP36" s="1"/>
      <x:c r="DQ36" s="1"/>
      <x:c r="DR36" s="1"/>
      <x:c r="DS36" s="1"/>
      <x:c r="DT36" s="1"/>
      <x:c r="DU36" s="1"/>
      <x:c r="DV36" s="1"/>
      <x:c r="DW36" s="1"/>
      <x:c r="DX36" s="1"/>
      <x:c r="DY36" s="1"/>
      <x:c r="DZ36" s="1"/>
      <x:c r="EA36" s="1"/>
    </x:row>
    <x:row r="37" spans="1:131" s="209" customFormat="1">
      <x:c r="A37" s="206"/>
      <x:c r="B37" s="206" t="s">
        <x:v>31</x:v>
      </x:c>
      <x:c r="C37" s="206" t="s">
        <x:v>57</x:v>
      </x:c>
      <x:c r="D37" s="207" t="s">
        <x:v>31</x:v>
      </x:c>
      <x:c r="F37" s="364"/>
      <x:c r="G37" s="448"/>
      <x:c r="H37" s="208">
        <x:f t="shared" si="16"/>
        <x:v>8041572.46</x:v>
      </x:c>
      <x:c r="I37" s="208">
        <x:f>SUM(I38:I41)</x:f>
        <x:v>420483.19999999995</x:v>
      </x:c>
      <x:c r="J37" s="208">
        <x:f t="shared" ref="J37:T37" si="25">SUM(J38:J41)</x:f>
        <x:v>430150.04000000004</x:v>
      </x:c>
      <x:c r="K37" s="208">
        <x:f t="shared" si="25"/>
        <x:v>713964.79999999993</x:v>
      </x:c>
      <x:c r="L37" s="208">
        <x:f t="shared" si="25"/>
        <x:v>594163.97</x:v>
      </x:c>
      <x:c r="M37" s="208">
        <x:f t="shared" si="25"/>
        <x:v>660708.67999999993</x:v>
      </x:c>
      <x:c r="N37" s="208">
        <x:f t="shared" si="25"/>
        <x:v>584245.98</x:v>
      </x:c>
      <x:c r="O37" s="208">
        <x:f t="shared" si="25"/>
        <x:v>740412.8</x:v>
      </x:c>
      <x:c r="P37" s="208">
        <x:f t="shared" si="25"/>
        <x:v>404620.80000000005</x:v>
      </x:c>
      <x:c r="Q37" s="208">
        <x:f t="shared" si="25"/>
        <x:v>644535.14999999991</x:v>
      </x:c>
      <x:c r="R37" s="208">
        <x:f t="shared" si="25"/>
        <x:v>894678.87999999989</x:v>
      </x:c>
      <x:c r="S37" s="208">
        <x:f t="shared" si="25"/>
        <x:v>1058929.28</x:v>
      </x:c>
      <x:c r="T37" s="208">
        <x:f t="shared" si="25"/>
        <x:v>894678.87999999989</x:v>
      </x:c>
      <x:c r="U37" s="3"/>
      <x:c r="V37" s="208">
        <x:f t="shared" si="17"/>
        <x:v>11016559.5</x:v>
      </x:c>
      <x:c r="W37" s="211">
        <x:f>SUM(W38:W41)</x:f>
        <x:v>842346</x:v>
      </x:c>
      <x:c r="X37" s="211">
        <x:f t="shared" ref="X37:AH37" si="26">SUM(X38:X41)</x:f>
        <x:v>982737</x:v>
      </x:c>
      <x:c r="Y37" s="211">
        <x:f t="shared" si="26"/>
        <x:v>1169925</x:v>
      </x:c>
      <x:c r="Z37" s="211">
        <x:f t="shared" si="26"/>
        <x:v>1044211.5</x:v>
      </x:c>
      <x:c r="AA37" s="211">
        <x:f t="shared" si="26"/>
        <x:v>1089612</x:v>
      </x:c>
      <x:c r="AB37" s="211">
        <x:f t="shared" si="26"/>
        <x:v>1135012.5</x:v>
      </x:c>
      <x:c r="AC37" s="211">
        <x:f t="shared" si="26"/>
        <x:v>953410.5</x:v>
      </x:c>
      <x:c r="AD37" s="211">
        <x:f t="shared" si="26"/>
        <x:v>681007.5</x:v>
      </x:c>
      <x:c r="AE37" s="211">
        <x:f t="shared" si="26"/>
        <x:v>788535</x:v>
      </x:c>
      <x:c r="AF37" s="211">
        <x:f t="shared" si="26"/>
        <x:v>788535</x:v>
      </x:c>
      <x:c r="AG37" s="211">
        <x:f t="shared" si="26"/>
        <x:v>716850</x:v>
      </x:c>
      <x:c r="AH37" s="211">
        <x:f t="shared" si="26"/>
        <x:v>824377.5</x:v>
      </x:c>
      <x:c r="AI37" s="381">
        <x:f t="shared" si="7"/>
        <x:v>0.36995090883008719</x:v>
      </x:c>
      <x:c r="AJ37" s="381">
        <x:f t="shared" si="4"/>
        <x:v>0.28660040429817035</x:v>
      </x:c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  <x:c r="BA37" s="1"/>
      <x:c r="BB37" s="1"/>
      <x:c r="BC37" s="1"/>
      <x:c r="BD37" s="1"/>
      <x:c r="BE37" s="1"/>
      <x:c r="BF37" s="1"/>
      <x:c r="BG37" s="1"/>
      <x:c r="BH37" s="1"/>
      <x:c r="BI37" s="1"/>
      <x:c r="BJ37" s="1"/>
      <x:c r="BK37" s="1"/>
      <x:c r="BL37" s="1"/>
      <x:c r="BM37" s="1"/>
      <x:c r="BN37" s="1"/>
      <x:c r="BO37" s="1"/>
      <x:c r="BP37" s="1"/>
      <x:c r="BQ37" s="1"/>
      <x:c r="BR37" s="1"/>
      <x:c r="BS37" s="1"/>
      <x:c r="BT37" s="1"/>
      <x:c r="BU37" s="1"/>
      <x:c r="BV37" s="1"/>
      <x:c r="BW37" s="1"/>
      <x:c r="BX37" s="1"/>
      <x:c r="BY37" s="1"/>
      <x:c r="BZ37" s="1"/>
      <x:c r="CA37" s="1"/>
      <x:c r="CB37" s="1"/>
      <x:c r="CC37" s="1"/>
      <x:c r="CD37" s="1"/>
      <x:c r="CE37" s="1"/>
      <x:c r="CF37" s="1"/>
      <x:c r="CG37" s="1"/>
      <x:c r="CH37" s="1"/>
      <x:c r="CI37" s="1"/>
      <x:c r="CJ37" s="1"/>
      <x:c r="CK37" s="1"/>
      <x:c r="CL37" s="1"/>
      <x:c r="CM37" s="1"/>
      <x:c r="CN37" s="1"/>
      <x:c r="CO37" s="1"/>
      <x:c r="CP37" s="1"/>
      <x:c r="CQ37" s="1"/>
      <x:c r="CR37" s="1"/>
      <x:c r="CS37" s="1"/>
      <x:c r="CT37" s="1"/>
      <x:c r="CU37" s="1"/>
      <x:c r="CV37" s="1"/>
      <x:c r="CW37" s="1"/>
      <x:c r="CX37" s="1"/>
      <x:c r="CY37" s="1"/>
      <x:c r="CZ37" s="1"/>
      <x:c r="DA37" s="1"/>
      <x:c r="DB37" s="1"/>
      <x:c r="DC37" s="1"/>
      <x:c r="DD37" s="1"/>
      <x:c r="DE37" s="1"/>
      <x:c r="DF37" s="1"/>
      <x:c r="DG37" s="1"/>
      <x:c r="DH37" s="1"/>
      <x:c r="DI37" s="1"/>
      <x:c r="DJ37" s="1"/>
      <x:c r="DK37" s="1"/>
      <x:c r="DL37" s="1"/>
      <x:c r="DM37" s="1"/>
      <x:c r="DN37" s="1"/>
      <x:c r="DO37" s="1"/>
      <x:c r="DP37" s="1"/>
      <x:c r="DQ37" s="1"/>
      <x:c r="DR37" s="1"/>
      <x:c r="DS37" s="1"/>
      <x:c r="DT37" s="1"/>
      <x:c r="DU37" s="1"/>
      <x:c r="DV37" s="1"/>
      <x:c r="DW37" s="1"/>
      <x:c r="DX37" s="1"/>
      <x:c r="DY37" s="1"/>
      <x:c r="DZ37" s="1"/>
      <x:c r="EA37" s="1"/>
    </x:row>
    <x:row r="38" spans="1:131">
      <x:c r="A38" s="12" t="s">
        <x:v>55</x:v>
      </x:c>
      <x:c r="B38" s="12" t="s">
        <x:v>31</x:v>
      </x:c>
      <x:c r="C38" s="12" t="s">
        <x:v>57</x:v>
      </x:c>
      <x:c r="D38" s="4" t="s">
        <x:v>33</x:v>
      </x:c>
      <x:c r="E38" s="4" t="s">
        <x:v>33</x:v>
      </x:c>
      <x:c r="F38" s="446">
        <x:v>8.58</x:v>
      </x:c>
      <x:c r="G38" s="641">
        <x:v>8.5</x:v>
      </x:c>
      <x:c r="H38" s="3">
        <x:f t="shared" si="16"/>
        <x:v>2915528.01</x:v>
      </x:c>
      <x:c r="I38" s="3">
        <x:v>237481.59999999998</x:v>
      </x:c>
      <x:c r="J38" s="3">
        <x:v>269738.04000000004</x:v>
      </x:c>
      <x:c r="K38" s="3">
        <x:v>410467.19999999995</x:v>
      </x:c>
      <x:c r="L38" s="3">
        <x:v>354305.5</x:v>
      </x:c>
      <x:c r="M38" s="3">
        <x:v>392054</x:v>
      </x:c>
      <x:c r="N38" s="3">
        <x:v>348457.5</x:v>
      </x:c>
      <x:c r="O38" s="3">
        <x:v>446374.39999999997</x:v>
      </x:c>
      <x:c r="P38" s="3">
        <x:v>228377.60000000001</x:v>
      </x:c>
      <x:c r="Q38" s="3">
        <x:v>228272.16999999998</x:v>
      </x:c>
      <x:c r="R38" s="3"/>
      <x:c r="S38" s="190"/>
      <x:c r="T38" s="190"/>
      <x:c r="V38" s="3">
        <x:f t="shared" si="17"/>
        <x:v>0</x:v>
      </x:c>
      <x:c r="W38" s="3">
        <x:f>$G38*SQ!W38</x:f>
        <x:v>0</x:v>
      </x:c>
      <x:c r="X38" s="3">
        <x:f>$G38*SQ!X38</x:f>
        <x:v>0</x:v>
      </x:c>
      <x:c r="Y38" s="3">
        <x:f>$G38*SQ!Y38</x:f>
        <x:v>0</x:v>
      </x:c>
      <x:c r="Z38" s="3">
        <x:f>$G38*SQ!Z38</x:f>
        <x:v>0</x:v>
      </x:c>
      <x:c r="AA38" s="3">
        <x:f>$G38*SQ!AA38</x:f>
        <x:v>0</x:v>
      </x:c>
      <x:c r="AB38" s="3">
        <x:f>$G38*SQ!AB38</x:f>
        <x:v>0</x:v>
      </x:c>
      <x:c r="AC38" s="3">
        <x:f>$G38*SQ!AC38</x:f>
        <x:v>0</x:v>
      </x:c>
      <x:c r="AD38" s="3">
        <x:f>$G38*SQ!AD38</x:f>
        <x:v>0</x:v>
      </x:c>
      <x:c r="AE38" s="3">
        <x:f>$G38*SQ!AE38</x:f>
        <x:v>0</x:v>
      </x:c>
      <x:c r="AF38" s="3">
        <x:f>$G38*SQ!AF38</x:f>
        <x:v>0</x:v>
      </x:c>
      <x:c r="AG38" s="3">
        <x:f>$G38*SQ!AG38</x:f>
        <x:v>0</x:v>
      </x:c>
      <x:c r="AH38" s="3">
        <x:f>$G38*SQ!AH38</x:f>
        <x:v>0</x:v>
      </x:c>
      <x:c r="AI38" s="381">
        <x:f t="shared" ref="AI38" si="27">V38/H38-1</x:f>
        <x:v>-1</x:v>
      </x:c>
      <x:c r="AJ38" s="381">
        <x:f t="shared" ref="AJ38:AJ60" si="28">V38/$V$59</x:f>
        <x:v>0</x:v>
      </x:c>
    </x:row>
    <x:row r="39" spans="1:131">
      <x:c r="A39" s="12" t="s">
        <x:v>55</x:v>
      </x:c>
      <x:c r="B39" s="12" t="s">
        <x:v>31</x:v>
      </x:c>
      <x:c r="C39" s="12" t="s">
        <x:v>57</x:v>
      </x:c>
      <x:c r="D39" s="4" t="s">
        <x:v>1556</x:v>
      </x:c>
      <x:c r="E39" s="4" t="s">
        <x:v>1556</x:v>
      </x:c>
      <x:c r="F39" s="1831">
        <x:f>ROUND(G39*0.97,2)</x:f>
        <x:v>9.17</x:v>
      </x:c>
      <x:c r="G39" s="641">
        <x:v>9.4499999999999993</x:v>
      </x:c>
      <x:c r="H39" s="3">
        <x:f t="shared" si="16"/>
        <x:v>1786142.4</x:v>
      </x:c>
      <x:c r="I39" s="3"/>
      <x:c r="J39" s="3"/>
      <x:c r="K39" s="3"/>
      <x:c r="L39" s="3"/>
      <x:c r="M39" s="3"/>
      <x:c r="N39" s="3"/>
      <x:c r="O39" s="3"/>
      <x:c r="P39" s="3"/>
      <x:c r="Q39" s="3">
        <x:v>147641.59999999998</x:v>
      </x:c>
      <x:c r="R39" s="3">
        <x:v>514338.39999999991</x:v>
      </x:c>
      <x:c r="S39" s="190">
        <x:v>609824</x:v>
      </x:c>
      <x:c r="T39" s="190">
        <x:v>514338.39999999991</x:v>
      </x:c>
      <x:c r="V39" s="3">
        <x:f t="shared" si="17"/>
        <x:v>6341233.5</x:v>
      </x:c>
      <x:c r="W39" s="3">
        <x:f>$G39*SQ!W39</x:f>
        <x:v>484784.99999999994</x:v>
      </x:c>
      <x:c r="X39" s="3">
        <x:f>$G39*SQ!X39</x:f>
        <x:v>565582.5</x:v>
      </x:c>
      <x:c r="Y39" s="3">
        <x:f>$G39*SQ!Y39</x:f>
        <x:v>673312.5</x:v>
      </x:c>
      <x:c r="Z39" s="3">
        <x:f>$F39*SQ!Z39</x:f>
        <x:v>601093.5</x:v>
      </x:c>
      <x:c r="AA39" s="3">
        <x:f>$F39*SQ!AA39</x:f>
        <x:v>627228</x:v>
      </x:c>
      <x:c r="AB39" s="3">
        <x:f>$F39*SQ!AB39</x:f>
        <x:v>653362.5</x:v>
      </x:c>
      <x:c r="AC39" s="3">
        <x:f>$F39*SQ!AC39</x:f>
        <x:v>548824.5</x:v>
      </x:c>
      <x:c r="AD39" s="3">
        <x:f>$F39*SQ!AD39</x:f>
        <x:v>392017.5</x:v>
      </x:c>
      <x:c r="AE39" s="3">
        <x:f>$F39*SQ!AE39</x:f>
        <x:v>453915</x:v>
      </x:c>
      <x:c r="AF39" s="3">
        <x:f>$F39*SQ!AF39</x:f>
        <x:v>453915</x:v>
      </x:c>
      <x:c r="AG39" s="3">
        <x:f>$F39*SQ!AG39</x:f>
        <x:v>412650</x:v>
      </x:c>
      <x:c r="AH39" s="3">
        <x:f>$F39*SQ!AH39</x:f>
        <x:v>474547.5</x:v>
      </x:c>
      <x:c r="AI39" s="381">
        <x:f t="shared" si="7"/>
        <x:v>2.5502396113546157</x:v>
      </x:c>
      <x:c r="AJ39" s="381">
        <x:f t="shared" si="28"/>
        <x:v>0.16496984243121474</x:v>
      </x:c>
    </x:row>
    <x:row r="40" spans="1:131">
      <x:c r="A40" s="12" t="s">
        <x:v>55</x:v>
      </x:c>
      <x:c r="B40" s="12" t="s">
        <x:v>31</x:v>
      </x:c>
      <x:c r="C40" s="12" t="s">
        <x:v>57</x:v>
      </x:c>
      <x:c r="D40" s="4" t="s">
        <x:v>32</x:v>
      </x:c>
      <x:c r="E40" s="4" t="s">
        <x:v>32</x:v>
      </x:c>
      <x:c r="F40" s="447">
        <x:v>5.95</x:v>
      </x:c>
      <x:c r="G40" s="641">
        <x:v>5.89</x:v>
      </x:c>
      <x:c r="H40" s="3">
        <x:f t="shared" si="16"/>
        <x:v>2021040.6099999999</x:v>
      </x:c>
      <x:c r="I40" s="3">
        <x:v>183001.60000000001</x:v>
      </x:c>
      <x:c r="J40" s="3">
        <x:v>160412</x:v>
      </x:c>
      <x:c r="K40" s="3">
        <x:v>303497.59999999998</x:v>
      </x:c>
      <x:c r="L40" s="3">
        <x:v>239858.47</x:v>
      </x:c>
      <x:c r="M40" s="3">
        <x:v>268654.68</x:v>
      </x:c>
      <x:c r="N40" s="3">
        <x:v>235788.47999999998</x:v>
      </x:c>
      <x:c r="O40" s="3">
        <x:v>294038.40000000002</x:v>
      </x:c>
      <x:c r="P40" s="3">
        <x:v>176243.20000000001</x:v>
      </x:c>
      <x:c r="Q40" s="3">
        <x:v>159546.18</x:v>
      </x:c>
      <x:c r="R40" s="3"/>
      <x:c r="S40" s="190"/>
      <x:c r="T40" s="190"/>
      <x:c r="V40" s="3">
        <x:f t="shared" si="17"/>
        <x:v>0</x:v>
      </x:c>
      <x:c r="W40" s="3">
        <x:f>$G40*SQ!W40</x:f>
        <x:v>0</x:v>
      </x:c>
      <x:c r="X40" s="3">
        <x:f>$G40*SQ!X40</x:f>
        <x:v>0</x:v>
      </x:c>
      <x:c r="Y40" s="3">
        <x:f>$G40*SQ!Y40</x:f>
        <x:v>0</x:v>
      </x:c>
      <x:c r="Z40" s="3">
        <x:f>$G40*SQ!Z40</x:f>
        <x:v>0</x:v>
      </x:c>
      <x:c r="AA40" s="3">
        <x:f>$G40*SQ!AA40</x:f>
        <x:v>0</x:v>
      </x:c>
      <x:c r="AB40" s="3">
        <x:f>$G40*SQ!AB40</x:f>
        <x:v>0</x:v>
      </x:c>
      <x:c r="AC40" s="3">
        <x:f>$G40*SQ!AC40</x:f>
        <x:v>0</x:v>
      </x:c>
      <x:c r="AD40" s="3">
        <x:f>$G40*SQ!AD40</x:f>
        <x:v>0</x:v>
      </x:c>
      <x:c r="AE40" s="3">
        <x:f>$G40*SQ!AE40</x:f>
        <x:v>0</x:v>
      </x:c>
      <x:c r="AF40" s="3">
        <x:f>$G40*SQ!AF40</x:f>
        <x:v>0</x:v>
      </x:c>
      <x:c r="AG40" s="3">
        <x:f>$G40*SQ!AG40</x:f>
        <x:v>0</x:v>
      </x:c>
      <x:c r="AH40" s="3">
        <x:f>$G40*SQ!AH40</x:f>
        <x:v>0</x:v>
      </x:c>
      <x:c r="AI40" s="381">
        <x:f t="shared" ref="AI40" si="29">V40/H40-1</x:f>
        <x:v>-1</x:v>
      </x:c>
      <x:c r="AJ40" s="381">
        <x:f t="shared" si="28"/>
        <x:v>0</x:v>
      </x:c>
    </x:row>
    <x:row r="41" spans="1:131">
      <x:c r="A41" s="12" t="s">
        <x:v>55</x:v>
      </x:c>
      <x:c r="B41" s="12" t="s">
        <x:v>31</x:v>
      </x:c>
      <x:c r="C41" s="12" t="s">
        <x:v>57</x:v>
      </x:c>
      <x:c r="D41" s="4" t="s">
        <x:v>1557</x:v>
      </x:c>
      <x:c r="E41" s="4" t="s">
        <x:v>1557</x:v>
      </x:c>
      <x:c r="F41" s="1831">
        <x:f>ROUND(G41*0.97,2)</x:f>
        <x:v>6.76</x:v>
      </x:c>
      <x:c r="G41" s="641">
        <x:v>6.97</x:v>
      </x:c>
      <x:c r="H41" s="3">
        <x:f t="shared" si="16"/>
        <x:v>1318861.44</x:v>
      </x:c>
      <x:c r="I41" s="3"/>
      <x:c r="J41" s="3"/>
      <x:c r="K41" s="3"/>
      <x:c r="L41" s="3"/>
      <x:c r="M41" s="3"/>
      <x:c r="N41" s="3"/>
      <x:c r="O41" s="3"/>
      <x:c r="P41" s="3"/>
      <x:c r="Q41" s="3">
        <x:v>109075.20000000001</x:v>
      </x:c>
      <x:c r="R41" s="3">
        <x:v>380340.47999999998</x:v>
      </x:c>
      <x:c r="S41" s="190">
        <x:v>449105.28</x:v>
      </x:c>
      <x:c r="T41" s="190">
        <x:v>380340.47999999998</x:v>
      </x:c>
      <x:c r="V41" s="3">
        <x:f t="shared" si="17"/>
        <x:v>4675326</x:v>
      </x:c>
      <x:c r="W41" s="3">
        <x:f>$G41*SQ!W41</x:f>
        <x:v>357561</x:v>
      </x:c>
      <x:c r="X41" s="3">
        <x:f>$G41*SQ!X41</x:f>
        <x:v>417154.5</x:v>
      </x:c>
      <x:c r="Y41" s="3">
        <x:f>$G41*SQ!Y41</x:f>
        <x:v>496612.5</x:v>
      </x:c>
      <x:c r="Z41" s="3">
        <x:f>$F41*SQ!Z41</x:f>
        <x:v>443118</x:v>
      </x:c>
      <x:c r="AA41" s="3">
        <x:f>$F41*SQ!AA41</x:f>
        <x:v>462384</x:v>
      </x:c>
      <x:c r="AB41" s="3">
        <x:f>$F41*SQ!AB41</x:f>
        <x:v>481650</x:v>
      </x:c>
      <x:c r="AC41" s="3">
        <x:f>$F41*SQ!AC41</x:f>
        <x:v>404586</x:v>
      </x:c>
      <x:c r="AD41" s="3">
        <x:f>$F41*SQ!AD41</x:f>
        <x:v>288990</x:v>
      </x:c>
      <x:c r="AE41" s="3">
        <x:f>$F41*SQ!AE41</x:f>
        <x:v>334620</x:v>
      </x:c>
      <x:c r="AF41" s="3">
        <x:f>$F41*SQ!AF41</x:f>
        <x:v>334620</x:v>
      </x:c>
      <x:c r="AG41" s="3">
        <x:f>$F41*SQ!AG41</x:f>
        <x:v>304200</x:v>
      </x:c>
      <x:c r="AH41" s="3">
        <x:f>$F41*SQ!AH41</x:f>
        <x:v>349830</x:v>
      </x:c>
      <x:c r="AI41" s="381">
        <x:f t="shared" si="7"/>
        <x:v>2.5449713352753722</x:v>
      </x:c>
      <x:c r="AJ41" s="381">
        <x:f t="shared" si="28"/>
        <x:v>0.12163056186695562</x:v>
      </x:c>
    </x:row>
    <x:row r="42" spans="1:131" s="209" customFormat="1">
      <x:c r="A42" s="206"/>
      <x:c r="B42" s="206" t="s">
        <x:v>34</x:v>
      </x:c>
      <x:c r="C42" s="206" t="s">
        <x:v>58</x:v>
      </x:c>
      <x:c r="D42" s="207" t="s">
        <x:v>34</x:v>
      </x:c>
      <x:c r="E42" s="207"/>
      <x:c r="F42" s="364"/>
      <x:c r="G42" s="364"/>
      <x:c r="H42" s="208">
        <x:f t="shared" si="16"/>
        <x:v>10995826.589999998</x:v>
      </x:c>
      <x:c r="I42" s="208">
        <x:f>SUM(I43:I45)</x:f>
        <x:v>935975.39999999979</x:v>
      </x:c>
      <x:c r="J42" s="208">
        <x:f t="shared" ref="J42:T42" si="30">SUM(J43:J45)</x:f>
        <x:v>617702.39999999991</x:v>
      </x:c>
      <x:c r="K42" s="208">
        <x:f t="shared" si="30"/>
        <x:v>705945.59999999986</x:v>
      </x:c>
      <x:c r="L42" s="208">
        <x:f t="shared" si="30"/>
        <x:v>353064.72</x:v>
      </x:c>
      <x:c r="M42" s="208">
        <x:f t="shared" si="30"/>
        <x:v>264729.59999999998</x:v>
      </x:c>
      <x:c r="N42" s="208">
        <x:f t="shared" si="30"/>
        <x:v>529459.19999999995</x:v>
      </x:c>
      <x:c r="O42" s="208">
        <x:f t="shared" si="30"/>
        <x:v>882431.99999999977</x:v>
      </x:c>
      <x:c r="P42" s="208">
        <x:f t="shared" si="30"/>
        <x:v>1323647.9999999995</x:v>
      </x:c>
      <x:c r="Q42" s="208">
        <x:f t="shared" si="30"/>
        <x:v>1323647.9999999995</x:v>
      </x:c>
      <x:c r="R42" s="208">
        <x:f t="shared" si="30"/>
        <x:v>1323682.4699999995</x:v>
      </x:c>
      <x:c r="S42" s="208">
        <x:f t="shared" si="30"/>
        <x:v>1411891.2</x:v>
      </x:c>
      <x:c r="T42" s="208">
        <x:f t="shared" si="30"/>
        <x:v>1323647.9999999995</x:v>
      </x:c>
      <x:c r="U42" s="1"/>
      <x:c r="V42" s="211">
        <x:f t="shared" si="17"/>
        <x:v>14178660</x:v>
      </x:c>
      <x:c r="W42" s="211">
        <x:f>SUM(W43:W45)</x:f>
        <x:v>1199556</x:v>
      </x:c>
      <x:c r="X42" s="211">
        <x:f t="shared" ref="X42:AH42" si="31">SUM(X43:X45)</x:f>
        <x:v>1399482</x:v>
      </x:c>
      <x:c r="Y42" s="211">
        <x:f t="shared" si="31"/>
        <x:v>1666050</x:v>
      </x:c>
      <x:c r="Z42" s="211">
        <x:f t="shared" si="31"/>
        <x:v>1532766</x:v>
      </x:c>
      <x:c r="AA42" s="211">
        <x:f t="shared" si="31"/>
        <x:v>1599408</x:v>
      </x:c>
      <x:c r="AB42" s="211">
        <x:f t="shared" si="31"/>
        <x:v>1532766</x:v>
      </x:c>
      <x:c r="AC42" s="211">
        <x:f t="shared" si="31"/>
        <x:v>1112232</x:v>
      </x:c>
      <x:c r="AD42" s="211">
        <x:f t="shared" si="31"/>
        <x:v>654930</x:v>
      </x:c>
      <x:c r="AE42" s="211">
        <x:f t="shared" si="31"/>
        <x:v>896220</x:v>
      </x:c>
      <x:c r="AF42" s="211">
        <x:f t="shared" si="31"/>
        <x:v>930690</x:v>
      </x:c>
      <x:c r="AG42" s="211">
        <x:f t="shared" si="31"/>
        <x:v>792810</x:v>
      </x:c>
      <x:c r="AH42" s="211">
        <x:f t="shared" si="31"/>
        <x:v>861750</x:v>
      </x:c>
      <x:c r="AI42" s="381">
        <x:f t="shared" si="7"/>
        <x:v>0.28945831256511312</x:v>
      </x:c>
      <x:c r="AJ42" s="381">
        <x:f t="shared" si="28"/>
        <x:v>0.36886377170715562</x:v>
      </x:c>
      <x:c r="AK42" s="1">
        <x:f>SUM(AK43:AK44)</x:f>
        <x:v>0</x:v>
      </x:c>
      <x:c r="AL42" s="1">
        <x:f t="shared" ref="AL42:AV42" si="32">SUM(AL43:AL44)</x:f>
        <x:v>0</x:v>
      </x:c>
      <x:c r="AM42" s="1">
        <x:f t="shared" si="32"/>
        <x:v>0</x:v>
      </x:c>
      <x:c r="AN42" s="1">
        <x:f t="shared" si="32"/>
        <x:v>0</x:v>
      </x:c>
      <x:c r="AO42" s="1">
        <x:f t="shared" si="32"/>
        <x:v>0</x:v>
      </x:c>
      <x:c r="AP42" s="1">
        <x:f t="shared" si="32"/>
        <x:v>0</x:v>
      </x:c>
      <x:c r="AQ42" s="1">
        <x:f t="shared" si="32"/>
        <x:v>0</x:v>
      </x:c>
      <x:c r="AR42" s="1">
        <x:f t="shared" si="32"/>
        <x:v>0</x:v>
      </x:c>
      <x:c r="AS42" s="1">
        <x:f t="shared" si="32"/>
        <x:v>0</x:v>
      </x:c>
      <x:c r="AT42" s="1">
        <x:f t="shared" si="32"/>
        <x:v>0</x:v>
      </x:c>
      <x:c r="AU42" s="1">
        <x:f t="shared" si="32"/>
        <x:v>0</x:v>
      </x:c>
      <x:c r="AV42" s="1">
        <x:f t="shared" si="32"/>
        <x:v>0</x:v>
      </x:c>
      <x:c r="AW42" s="1"/>
      <x:c r="AX42" s="1"/>
      <x:c r="AY42" s="1"/>
      <x:c r="AZ42" s="1"/>
      <x:c r="BA42" s="1"/>
      <x:c r="BB42" s="1"/>
      <x:c r="BC42" s="1"/>
      <x:c r="BD42" s="1"/>
      <x:c r="BE42" s="1"/>
      <x:c r="BF42" s="1"/>
      <x:c r="BG42" s="1"/>
      <x:c r="BH42" s="1"/>
      <x:c r="BI42" s="1"/>
      <x:c r="BJ42" s="1"/>
      <x:c r="BK42" s="1"/>
      <x:c r="BL42" s="1"/>
      <x:c r="BM42" s="1"/>
      <x:c r="BN42" s="1"/>
      <x:c r="BO42" s="1"/>
      <x:c r="BP42" s="1"/>
      <x:c r="BQ42" s="1"/>
      <x:c r="BR42" s="1"/>
      <x:c r="BS42" s="1"/>
      <x:c r="BT42" s="1"/>
      <x:c r="BU42" s="1"/>
      <x:c r="BV42" s="1"/>
      <x:c r="BW42" s="1"/>
      <x:c r="BX42" s="1"/>
      <x:c r="BY42" s="1"/>
      <x:c r="BZ42" s="1"/>
      <x:c r="CA42" s="1"/>
      <x:c r="CB42" s="1"/>
      <x:c r="CC42" s="1"/>
      <x:c r="CD42" s="1"/>
      <x:c r="CE42" s="1"/>
      <x:c r="CF42" s="1"/>
      <x:c r="CG42" s="1"/>
      <x:c r="CH42" s="1"/>
      <x:c r="CI42" s="1"/>
      <x:c r="CJ42" s="1"/>
      <x:c r="CK42" s="1"/>
      <x:c r="CL42" s="1"/>
      <x:c r="CM42" s="1"/>
      <x:c r="CN42" s="1"/>
      <x:c r="CO42" s="1"/>
      <x:c r="CP42" s="1"/>
      <x:c r="CQ42" s="1"/>
      <x:c r="CR42" s="1"/>
      <x:c r="CS42" s="1"/>
      <x:c r="CT42" s="1"/>
      <x:c r="CU42" s="1"/>
      <x:c r="CV42" s="1"/>
      <x:c r="CW42" s="1"/>
      <x:c r="CX42" s="1"/>
      <x:c r="CY42" s="1"/>
      <x:c r="CZ42" s="1"/>
      <x:c r="DA42" s="1"/>
      <x:c r="DB42" s="1"/>
      <x:c r="DC42" s="1"/>
      <x:c r="DD42" s="1"/>
      <x:c r="DE42" s="1"/>
      <x:c r="DF42" s="1"/>
      <x:c r="DG42" s="1"/>
      <x:c r="DH42" s="1"/>
      <x:c r="DI42" s="1"/>
      <x:c r="DJ42" s="1"/>
      <x:c r="DK42" s="1"/>
      <x:c r="DL42" s="1"/>
      <x:c r="DM42" s="1"/>
      <x:c r="DN42" s="1"/>
      <x:c r="DO42" s="1"/>
      <x:c r="DP42" s="1"/>
      <x:c r="DQ42" s="1"/>
      <x:c r="DR42" s="1"/>
      <x:c r="DS42" s="1"/>
      <x:c r="DT42" s="1"/>
      <x:c r="DU42" s="1"/>
      <x:c r="DV42" s="1"/>
      <x:c r="DW42" s="1"/>
      <x:c r="DX42" s="1"/>
      <x:c r="DY42" s="1"/>
      <x:c r="DZ42" s="1"/>
      <x:c r="EA42" s="1"/>
    </x:row>
    <x:row r="43" spans="1:131">
      <x:c r="A43" s="12" t="s">
        <x:v>55</x:v>
      </x:c>
      <x:c r="B43" s="12" t="s">
        <x:v>34</x:v>
      </x:c>
      <x:c r="C43" s="12" t="s">
        <x:v>58</x:v>
      </x:c>
      <x:c r="D43" s="4" t="s">
        <x:v>35</x:v>
      </x:c>
      <x:c r="E43" s="4"/>
      <x:c r="F43" s="363">
        <x:v>0</x:v>
      </x:c>
      <x:c r="G43" s="363">
        <x:f>_xlfn.XLOOKUP(E43,마스터R1!H:H,마스터R1!AE:AE,,0,)</x:f>
        <x:v>0</x:v>
      </x:c>
      <x:c r="H43" s="3">
        <x:f t="shared" si="16"/>
        <x:v>0</x:v>
      </x:c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190"/>
      <x:c r="T43" s="190"/>
      <x:c r="V43" s="3">
        <x:f t="shared" si="17"/>
        <x:v>0</x:v>
      </x:c>
      <x:c r="W43" s="3">
        <x:f>$G43*SQ!W43</x:f>
        <x:v>0</x:v>
      </x:c>
      <x:c r="X43" s="3">
        <x:f>$G43*SQ!X43</x:f>
        <x:v>0</x:v>
      </x:c>
      <x:c r="Y43" s="3">
        <x:f>$G43*SQ!Y43</x:f>
        <x:v>0</x:v>
      </x:c>
      <x:c r="Z43" s="3">
        <x:f>$G43*SQ!Z43</x:f>
        <x:v>0</x:v>
      </x:c>
      <x:c r="AA43" s="3">
        <x:f>$G43*SQ!AA43</x:f>
        <x:v>0</x:v>
      </x:c>
      <x:c r="AB43" s="3">
        <x:f>$G43*SQ!AB43</x:f>
        <x:v>0</x:v>
      </x:c>
      <x:c r="AC43" s="3">
        <x:f>$G43*SQ!AC43</x:f>
        <x:v>0</x:v>
      </x:c>
      <x:c r="AD43" s="3">
        <x:f>$G43*SQ!AD43</x:f>
        <x:v>0</x:v>
      </x:c>
      <x:c r="AE43" s="3">
        <x:f>$G43*SQ!AE43</x:f>
        <x:v>0</x:v>
      </x:c>
      <x:c r="AF43" s="3">
        <x:f>$G43*SQ!AF43</x:f>
        <x:v>0</x:v>
      </x:c>
      <x:c r="AG43" s="3">
        <x:f>$G43*SQ!AG43</x:f>
        <x:v>0</x:v>
      </x:c>
      <x:c r="AH43" s="3">
        <x:f>$G43*SQ!AH43</x:f>
        <x:v>0</x:v>
      </x:c>
      <x:c r="AI43" s="381" t="e">
        <x:f t="shared" si="7"/>
        <x:v>#DIV/0!</x:v>
      </x:c>
      <x:c r="AJ43" s="381">
        <x:f t="shared" si="28"/>
        <x:v>0</x:v>
      </x:c>
    </x:row>
    <x:row r="44" spans="1:131">
      <x:c r="A44" s="12" t="s">
        <x:v>55</x:v>
      </x:c>
      <x:c r="B44" s="12" t="s">
        <x:v>34</x:v>
      </x:c>
      <x:c r="C44" s="12" t="s">
        <x:v>58</x:v>
      </x:c>
      <x:c r="D44" s="4" t="s">
        <x:v>36</x:v>
      </x:c>
      <x:c r="E44" s="4" t="s">
        <x:v>464</x:v>
      </x:c>
      <x:c r="F44" s="445">
        <x:v>12.069812825191118</x:v>
      </x:c>
      <x:c r="G44" s="445">
        <x:f>_xlfn.XLOOKUP(E44,마스터R1!H:H,마스터R1!AE:AE,,0,)</x:f>
        <x:v>11.49</x:v>
      </x:c>
      <x:c r="H44" s="3">
        <x:f t="shared" si="16"/>
        <x:v>10995826.589999998</x:v>
      </x:c>
      <x:c r="I44" s="3">
        <x:v>935975.39999999979</x:v>
      </x:c>
      <x:c r="J44" s="3">
        <x:v>617702.39999999991</x:v>
      </x:c>
      <x:c r="K44" s="3">
        <x:v>705945.59999999986</x:v>
      </x:c>
      <x:c r="L44" s="3">
        <x:v>353064.72</x:v>
      </x:c>
      <x:c r="M44" s="3">
        <x:v>264729.59999999998</x:v>
      </x:c>
      <x:c r="N44" s="3">
        <x:v>529459.19999999995</x:v>
      </x:c>
      <x:c r="O44" s="3">
        <x:v>882431.99999999977</x:v>
      </x:c>
      <x:c r="P44" s="3">
        <x:v>1323647.9999999995</x:v>
      </x:c>
      <x:c r="Q44" s="3">
        <x:v>1323647.9999999995</x:v>
      </x:c>
      <x:c r="R44" s="3">
        <x:v>1323682.4699999995</x:v>
      </x:c>
      <x:c r="S44" s="190">
        <x:v>1411891.2</x:v>
      </x:c>
      <x:c r="T44" s="190">
        <x:v>1323647.9999999995</x:v>
      </x:c>
      <x:c r="V44" s="3">
        <x:f t="shared" si="17"/>
        <x:v>14178660</x:v>
      </x:c>
      <x:c r="W44" s="3">
        <x:f>$G44*SQ!W44</x:f>
        <x:v>1199556</x:v>
      </x:c>
      <x:c r="X44" s="3">
        <x:f>$G44*SQ!X44</x:f>
        <x:v>1399482</x:v>
      </x:c>
      <x:c r="Y44" s="3">
        <x:f>$G44*SQ!Y44</x:f>
        <x:v>1666050</x:v>
      </x:c>
      <x:c r="Z44" s="3">
        <x:f>$G44*SQ!Z44</x:f>
        <x:v>1532766</x:v>
      </x:c>
      <x:c r="AA44" s="3">
        <x:f>$G44*SQ!AA44</x:f>
        <x:v>1599408</x:v>
      </x:c>
      <x:c r="AB44" s="3">
        <x:f>$G44*SQ!AB44</x:f>
        <x:v>1532766</x:v>
      </x:c>
      <x:c r="AC44" s="3">
        <x:f>$G44*SQ!AC44</x:f>
        <x:v>1112232</x:v>
      </x:c>
      <x:c r="AD44" s="3">
        <x:f>$G44*SQ!AD44</x:f>
        <x:v>654930</x:v>
      </x:c>
      <x:c r="AE44" s="3">
        <x:f>$G44*SQ!AE44</x:f>
        <x:v>896220</x:v>
      </x:c>
      <x:c r="AF44" s="3">
        <x:f>$G44*SQ!AF44</x:f>
        <x:v>930690</x:v>
      </x:c>
      <x:c r="AG44" s="3">
        <x:f>$G44*SQ!AG44</x:f>
        <x:v>792810</x:v>
      </x:c>
      <x:c r="AH44" s="3">
        <x:f>$G44*SQ!AH44</x:f>
        <x:v>861750</x:v>
      </x:c>
      <x:c r="AI44" s="381">
        <x:f>SUM(V44:V45)/SUM(H44:H45)-1</x:f>
        <x:v>0.28945831256511312</x:v>
      </x:c>
      <x:c r="AJ44" s="381">
        <x:f t="shared" si="28"/>
        <x:v>0.36886377170715562</x:v>
      </x:c>
    </x:row>
    <x:row r="45" spans="1:131">
      <x:c r="A45" s="12" t="s">
        <x:v>55</x:v>
      </x:c>
      <x:c r="B45" s="12" t="s">
        <x:v>34</x:v>
      </x:c>
      <x:c r="C45" s="12" t="s">
        <x:v>58</x:v>
      </x:c>
      <x:c r="D45" s="4"/>
      <x:c r="E45" s="4" t="s">
        <x:v>598</x:v>
      </x:c>
      <x:c r="F45" s="363"/>
      <x:c r="G45" s="363"/>
      <x:c r="H45" s="3">
        <x:f t="shared" si="16"/>
        <x:v>0</x:v>
      </x:c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190"/>
      <x:c r="T45" s="190"/>
      <x:c r="V45" s="3">
        <x:f t="shared" si="17"/>
        <x:v>0</x:v>
      </x:c>
      <x:c r="W45" s="3">
        <x:f>$G45*SQ!W45</x:f>
        <x:v>0</x:v>
      </x:c>
      <x:c r="X45" s="3">
        <x:f>$G45*SQ!X45</x:f>
        <x:v>0</x:v>
      </x:c>
      <x:c r="Y45" s="3">
        <x:f>$G45*SQ!Y45</x:f>
        <x:v>0</x:v>
      </x:c>
      <x:c r="Z45" s="3">
        <x:f>$G45*SQ!Z45</x:f>
        <x:v>0</x:v>
      </x:c>
      <x:c r="AA45" s="3">
        <x:f>$G45*SQ!AA45</x:f>
        <x:v>0</x:v>
      </x:c>
      <x:c r="AB45" s="3">
        <x:f>$G45*SQ!AB45</x:f>
        <x:v>0</x:v>
      </x:c>
      <x:c r="AC45" s="3">
        <x:f>$G45*SQ!AC45</x:f>
        <x:v>0</x:v>
      </x:c>
      <x:c r="AD45" s="3">
        <x:f>$G45*SQ!AD45</x:f>
        <x:v>0</x:v>
      </x:c>
      <x:c r="AE45" s="3">
        <x:f>$G45*SQ!AE45</x:f>
        <x:v>0</x:v>
      </x:c>
      <x:c r="AF45" s="3">
        <x:f>$G45*SQ!AF45</x:f>
        <x:v>0</x:v>
      </x:c>
      <x:c r="AG45" s="3">
        <x:f>$G45*SQ!AG45</x:f>
        <x:v>0</x:v>
      </x:c>
      <x:c r="AH45" s="3">
        <x:f>$G45*SQ!AH45</x:f>
        <x:v>0</x:v>
      </x:c>
      <x:c r="AI45" s="381" t="e">
        <x:f t="shared" si="7"/>
        <x:v>#DIV/0!</x:v>
      </x:c>
      <x:c r="AJ45" s="381">
        <x:f t="shared" si="28"/>
        <x:v>0</x:v>
      </x:c>
    </x:row>
    <x:row r="46" spans="1:131" s="209" customFormat="1">
      <x:c r="A46" s="206"/>
      <x:c r="B46" s="206" t="s">
        <x:v>37</x:v>
      </x:c>
      <x:c r="C46" s="206" t="s">
        <x:v>59</x:v>
      </x:c>
      <x:c r="D46" s="207" t="s">
        <x:v>37</x:v>
      </x:c>
      <x:c r="E46" s="207"/>
      <x:c r="F46" s="364"/>
      <x:c r="G46" s="364"/>
      <x:c r="H46" s="208">
        <x:f t="shared" si="16"/>
        <x:v>571392</x:v>
      </x:c>
      <x:c r="I46" s="208">
        <x:f>SUM(I47:I49)</x:f>
        <x:v>226193.6</x:v>
      </x:c>
      <x:c r="J46" s="208">
        <x:f t="shared" ref="J46:T46" si="33">SUM(J47:J49)</x:f>
        <x:v>151656</x:v>
      </x:c>
      <x:c r="K46" s="208">
        <x:f t="shared" si="33"/>
        <x:v>193542.40000000002</x:v>
      </x:c>
      <x:c r="L46" s="208">
        <x:f t="shared" si="33"/>
        <x:v>0</x:v>
      </x:c>
      <x:c r="M46" s="208">
        <x:f t="shared" si="33"/>
        <x:v>0</x:v>
      </x:c>
      <x:c r="N46" s="208">
        <x:f t="shared" si="33"/>
        <x:v>0</x:v>
      </x:c>
      <x:c r="O46" s="208">
        <x:f t="shared" si="33"/>
        <x:v>0</x:v>
      </x:c>
      <x:c r="P46" s="208">
        <x:f t="shared" si="33"/>
        <x:v>0</x:v>
      </x:c>
      <x:c r="Q46" s="208">
        <x:f t="shared" si="33"/>
        <x:v>0</x:v>
      </x:c>
      <x:c r="R46" s="208">
        <x:f t="shared" si="33"/>
        <x:v>0</x:v>
      </x:c>
      <x:c r="S46" s="208">
        <x:f t="shared" si="33"/>
        <x:v>0</x:v>
      </x:c>
      <x:c r="T46" s="208">
        <x:f t="shared" si="33"/>
        <x:v>0</x:v>
      </x:c>
      <x:c r="U46" s="1"/>
      <x:c r="V46" s="208">
        <x:f t="shared" si="17"/>
        <x:v>0</x:v>
      </x:c>
      <x:c r="W46" s="211">
        <x:f>SUM(W47:W49)</x:f>
        <x:v>0</x:v>
      </x:c>
      <x:c r="X46" s="211">
        <x:f t="shared" ref="X46:AH46" si="34">SUM(X47:X49)</x:f>
        <x:v>0</x:v>
      </x:c>
      <x:c r="Y46" s="211">
        <x:f t="shared" si="34"/>
        <x:v>0</x:v>
      </x:c>
      <x:c r="Z46" s="211">
        <x:f t="shared" si="34"/>
        <x:v>0</x:v>
      </x:c>
      <x:c r="AA46" s="211">
        <x:f t="shared" si="34"/>
        <x:v>0</x:v>
      </x:c>
      <x:c r="AB46" s="211">
        <x:f t="shared" si="34"/>
        <x:v>0</x:v>
      </x:c>
      <x:c r="AC46" s="211">
        <x:f t="shared" si="34"/>
        <x:v>0</x:v>
      </x:c>
      <x:c r="AD46" s="211">
        <x:f t="shared" si="34"/>
        <x:v>0</x:v>
      </x:c>
      <x:c r="AE46" s="211">
        <x:f t="shared" si="34"/>
        <x:v>0</x:v>
      </x:c>
      <x:c r="AF46" s="211">
        <x:f t="shared" si="34"/>
        <x:v>0</x:v>
      </x:c>
      <x:c r="AG46" s="211">
        <x:f t="shared" si="34"/>
        <x:v>0</x:v>
      </x:c>
      <x:c r="AH46" s="211">
        <x:f t="shared" si="34"/>
        <x:v>0</x:v>
      </x:c>
      <x:c r="AI46" s="381">
        <x:f t="shared" si="7"/>
        <x:v>-1</x:v>
      </x:c>
      <x:c r="AJ46" s="381">
        <x:f t="shared" si="28"/>
        <x:v>0</x:v>
      </x:c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  <x:c r="BA46" s="1"/>
      <x:c r="BB46" s="1"/>
      <x:c r="BC46" s="1"/>
      <x:c r="BD46" s="1"/>
      <x:c r="BE46" s="1"/>
      <x:c r="BF46" s="1"/>
      <x:c r="BG46" s="1"/>
      <x:c r="BH46" s="1"/>
      <x:c r="BI46" s="1"/>
      <x:c r="BJ46" s="1"/>
      <x:c r="BK46" s="1"/>
      <x:c r="BL46" s="1"/>
      <x:c r="BM46" s="1"/>
      <x:c r="BN46" s="1"/>
      <x:c r="BO46" s="1"/>
      <x:c r="BP46" s="1"/>
      <x:c r="BQ46" s="1"/>
      <x:c r="BR46" s="1"/>
      <x:c r="BS46" s="1"/>
      <x:c r="BT46" s="1"/>
      <x:c r="BU46" s="1"/>
      <x:c r="BV46" s="1"/>
      <x:c r="BW46" s="1"/>
      <x:c r="BX46" s="1"/>
      <x:c r="BY46" s="1"/>
      <x:c r="BZ46" s="1"/>
      <x:c r="CA46" s="1"/>
      <x:c r="CB46" s="1"/>
      <x:c r="CC46" s="1"/>
      <x:c r="CD46" s="1"/>
      <x:c r="CE46" s="1"/>
      <x:c r="CF46" s="1"/>
      <x:c r="CG46" s="1"/>
      <x:c r="CH46" s="1"/>
      <x:c r="CI46" s="1"/>
      <x:c r="CJ46" s="1"/>
      <x:c r="CK46" s="1"/>
      <x:c r="CL46" s="1"/>
      <x:c r="CM46" s="1"/>
      <x:c r="CN46" s="1"/>
      <x:c r="CO46" s="1"/>
      <x:c r="CP46" s="1"/>
      <x:c r="CQ46" s="1"/>
      <x:c r="CR46" s="1"/>
      <x:c r="CS46" s="1"/>
      <x:c r="CT46" s="1"/>
      <x:c r="CU46" s="1"/>
      <x:c r="CV46" s="1"/>
      <x:c r="CW46" s="1"/>
      <x:c r="CX46" s="1"/>
      <x:c r="CY46" s="1"/>
      <x:c r="CZ46" s="1"/>
      <x:c r="DA46" s="1"/>
      <x:c r="DB46" s="1"/>
      <x:c r="DC46" s="1"/>
      <x:c r="DD46" s="1"/>
      <x:c r="DE46" s="1"/>
      <x:c r="DF46" s="1"/>
      <x:c r="DG46" s="1"/>
      <x:c r="DH46" s="1"/>
      <x:c r="DI46" s="1"/>
      <x:c r="DJ46" s="1"/>
      <x:c r="DK46" s="1"/>
      <x:c r="DL46" s="1"/>
      <x:c r="DM46" s="1"/>
      <x:c r="DN46" s="1"/>
      <x:c r="DO46" s="1"/>
      <x:c r="DP46" s="1"/>
      <x:c r="DQ46" s="1"/>
      <x:c r="DR46" s="1"/>
      <x:c r="DS46" s="1"/>
      <x:c r="DT46" s="1"/>
      <x:c r="DU46" s="1"/>
      <x:c r="DV46" s="1"/>
      <x:c r="DW46" s="1"/>
      <x:c r="DX46" s="1"/>
      <x:c r="DY46" s="1"/>
      <x:c r="DZ46" s="1"/>
      <x:c r="EA46" s="1"/>
    </x:row>
    <x:row r="47" spans="1:131">
      <x:c r="A47" s="12" t="s">
        <x:v>55</x:v>
      </x:c>
      <x:c r="B47" s="12" t="s">
        <x:v>37</x:v>
      </x:c>
      <x:c r="C47" s="12" t="s">
        <x:v>59</x:v>
      </x:c>
      <x:c r="D47" s="4" t="s">
        <x:v>38</x:v>
      </x:c>
      <x:c r="E47" s="4" t="s">
        <x:v>38</x:v>
      </x:c>
      <x:c r="F47" s="363">
        <x:v>18.350000000000001</x:v>
      </x:c>
      <x:c r="G47" s="363">
        <x:f>_xlfn.XLOOKUP(E47,마스터R1!H:H,마스터R1!AE:AE,,0,)</x:f>
        <x:v>18.350000000000001</x:v>
      </x:c>
      <x:c r="H47" s="3">
        <x:f t="shared" si="16"/>
        <x:v>246624</x:v>
      </x:c>
      <x:c r="I47" s="3">
        <x:v>99824</x:v>
      </x:c>
      <x:c r="J47" s="3">
        <x:v>70464</x:v>
      </x:c>
      <x:c r="K47" s="3">
        <x:v>76336</x:v>
      </x:c>
      <x:c r="L47" s="3"/>
      <x:c r="M47" s="3"/>
      <x:c r="N47" s="3"/>
      <x:c r="O47" s="3"/>
      <x:c r="P47" s="3"/>
      <x:c r="Q47" s="3"/>
      <x:c r="R47" s="3"/>
      <x:c r="S47" s="190"/>
      <x:c r="T47" s="190"/>
      <x:c r="V47" s="3">
        <x:f t="shared" si="17"/>
        <x:v>0</x:v>
      </x:c>
      <x:c r="W47" s="3">
        <x:f>$G47*SQ!W47</x:f>
        <x:v>0</x:v>
      </x:c>
      <x:c r="X47" s="3">
        <x:f>$G47*SQ!X47</x:f>
        <x:v>0</x:v>
      </x:c>
      <x:c r="Y47" s="3">
        <x:f>$G47*SQ!Y47</x:f>
        <x:v>0</x:v>
      </x:c>
      <x:c r="Z47" s="3">
        <x:f>$G47*SQ!Z47</x:f>
        <x:v>0</x:v>
      </x:c>
      <x:c r="AA47" s="3">
        <x:f>$G47*SQ!AA47</x:f>
        <x:v>0</x:v>
      </x:c>
      <x:c r="AB47" s="3">
        <x:f>$G47*SQ!AB47</x:f>
        <x:v>0</x:v>
      </x:c>
      <x:c r="AC47" s="3">
        <x:f>$G47*SQ!AC47</x:f>
        <x:v>0</x:v>
      </x:c>
      <x:c r="AD47" s="3">
        <x:f>$G47*SQ!AD47</x:f>
        <x:v>0</x:v>
      </x:c>
      <x:c r="AE47" s="3">
        <x:f>$G47*SQ!AE47</x:f>
        <x:v>0</x:v>
      </x:c>
      <x:c r="AF47" s="3">
        <x:f>$G47*SQ!AF47</x:f>
        <x:v>0</x:v>
      </x:c>
      <x:c r="AG47" s="3">
        <x:f>$G47*SQ!AG47</x:f>
        <x:v>0</x:v>
      </x:c>
      <x:c r="AH47" s="3">
        <x:f>$G47*SQ!AH47</x:f>
        <x:v>0</x:v>
      </x:c>
      <x:c r="AI47" s="381">
        <x:f t="shared" si="7"/>
        <x:v>-1</x:v>
      </x:c>
      <x:c r="AJ47" s="381">
        <x:f t="shared" si="28"/>
        <x:v>0</x:v>
      </x:c>
    </x:row>
    <x:row r="48" spans="1:131">
      <x:c r="A48" s="12" t="s">
        <x:v>55</x:v>
      </x:c>
      <x:c r="B48" s="12" t="s">
        <x:v>37</x:v>
      </x:c>
      <x:c r="C48" s="12" t="s">
        <x:v>59</x:v>
      </x:c>
      <x:c r="D48" s="4" t="s">
        <x:v>39</x:v>
      </x:c>
      <x:c r="E48" s="4" t="s">
        <x:v>39</x:v>
      </x:c>
      <x:c r="F48" s="363">
        <x:v>18.71</x:v>
      </x:c>
      <x:c r="G48" s="363">
        <x:f>_xlfn.XLOOKUP(E48,마스터R1!H:H,마스터R1!AE:AE,,0,)</x:f>
        <x:v>18.71</x:v>
      </x:c>
      <x:c r="H48" s="3">
        <x:f t="shared" si="16"/>
        <x:v>179616</x:v>
      </x:c>
      <x:c r="I48" s="3">
        <x:v>62865.600000000006</x:v>
      </x:c>
      <x:c r="J48" s="3">
        <x:v>44904</x:v>
      </x:c>
      <x:c r="K48" s="3">
        <x:v>71846.400000000009</x:v>
      </x:c>
      <x:c r="L48" s="3"/>
      <x:c r="M48" s="3"/>
      <x:c r="N48" s="3"/>
      <x:c r="O48" s="3"/>
      <x:c r="P48" s="3"/>
      <x:c r="Q48" s="3"/>
      <x:c r="R48" s="3"/>
      <x:c r="S48" s="190"/>
      <x:c r="T48" s="190"/>
      <x:c r="V48" s="3">
        <x:f t="shared" si="17"/>
        <x:v>0</x:v>
      </x:c>
      <x:c r="W48" s="3">
        <x:f>$G48*SQ!W48</x:f>
        <x:v>0</x:v>
      </x:c>
      <x:c r="X48" s="3">
        <x:f>$G48*SQ!X48</x:f>
        <x:v>0</x:v>
      </x:c>
      <x:c r="Y48" s="3">
        <x:f>$G48*SQ!Y48</x:f>
        <x:v>0</x:v>
      </x:c>
      <x:c r="Z48" s="3">
        <x:f>$G48*SQ!Z48</x:f>
        <x:v>0</x:v>
      </x:c>
      <x:c r="AA48" s="3">
        <x:f>$G48*SQ!AA48</x:f>
        <x:v>0</x:v>
      </x:c>
      <x:c r="AB48" s="3">
        <x:f>$G48*SQ!AB48</x:f>
        <x:v>0</x:v>
      </x:c>
      <x:c r="AC48" s="3">
        <x:f>$G48*SQ!AC48</x:f>
        <x:v>0</x:v>
      </x:c>
      <x:c r="AD48" s="3">
        <x:f>$G48*SQ!AD48</x:f>
        <x:v>0</x:v>
      </x:c>
      <x:c r="AE48" s="3">
        <x:f>$G48*SQ!AE48</x:f>
        <x:v>0</x:v>
      </x:c>
      <x:c r="AF48" s="3">
        <x:f>$G48*SQ!AF48</x:f>
        <x:v>0</x:v>
      </x:c>
      <x:c r="AG48" s="3">
        <x:f>$G48*SQ!AG48</x:f>
        <x:v>0</x:v>
      </x:c>
      <x:c r="AH48" s="3">
        <x:f>$G48*SQ!AH48</x:f>
        <x:v>0</x:v>
      </x:c>
      <x:c r="AI48" s="381">
        <x:f t="shared" si="7"/>
        <x:v>-1</x:v>
      </x:c>
      <x:c r="AJ48" s="381">
        <x:f t="shared" si="28"/>
        <x:v>0</x:v>
      </x:c>
    </x:row>
    <x:row r="49" spans="1:131">
      <x:c r="A49" s="12" t="s">
        <x:v>55</x:v>
      </x:c>
      <x:c r="B49" s="12" t="s">
        <x:v>37</x:v>
      </x:c>
      <x:c r="C49" s="12" t="s">
        <x:v>59</x:v>
      </x:c>
      <x:c r="D49" s="4" t="s">
        <x:v>40</x:v>
      </x:c>
      <x:c r="E49" s="4" t="s">
        <x:v>40</x:v>
      </x:c>
      <x:c r="F49" s="445">
        <x:v>18.899999999999999</x:v>
      </x:c>
      <x:c r="G49" s="445">
        <x:f>_xlfn.XLOOKUP(E49,마스터R1!H:H,마스터R1!AE:AE,,0,)</x:f>
        <x:v>18.899999999999999</x:v>
      </x:c>
      <x:c r="H49" s="3">
        <x:f t="shared" si="16"/>
        <x:v>145152</x:v>
      </x:c>
      <x:c r="I49" s="3">
        <x:v>63504</x:v>
      </x:c>
      <x:c r="J49" s="3">
        <x:v>36288</x:v>
      </x:c>
      <x:c r="K49" s="3">
        <x:v>45359.999999999993</x:v>
      </x:c>
      <x:c r="L49" s="3"/>
      <x:c r="M49" s="3"/>
      <x:c r="N49" s="3"/>
      <x:c r="O49" s="3"/>
      <x:c r="P49" s="3"/>
      <x:c r="Q49" s="3"/>
      <x:c r="R49" s="3"/>
      <x:c r="S49" s="190"/>
      <x:c r="T49" s="190"/>
      <x:c r="V49" s="3">
        <x:f t="shared" si="17"/>
        <x:v>0</x:v>
      </x:c>
      <x:c r="W49" s="3">
        <x:f>$G49*SQ!W49</x:f>
        <x:v>0</x:v>
      </x:c>
      <x:c r="X49" s="3">
        <x:f>$G49*SQ!X49</x:f>
        <x:v>0</x:v>
      </x:c>
      <x:c r="Y49" s="3">
        <x:f>$G49*SQ!Y49</x:f>
        <x:v>0</x:v>
      </x:c>
      <x:c r="Z49" s="3">
        <x:f>$G49*SQ!Z49</x:f>
        <x:v>0</x:v>
      </x:c>
      <x:c r="AA49" s="3">
        <x:f>$G49*SQ!AA49</x:f>
        <x:v>0</x:v>
      </x:c>
      <x:c r="AB49" s="3">
        <x:f>$G49*SQ!AB49</x:f>
        <x:v>0</x:v>
      </x:c>
      <x:c r="AC49" s="3">
        <x:f>$G49*SQ!AC49</x:f>
        <x:v>0</x:v>
      </x:c>
      <x:c r="AD49" s="3">
        <x:f>$G49*SQ!AD49</x:f>
        <x:v>0</x:v>
      </x:c>
      <x:c r="AE49" s="3">
        <x:f>$G49*SQ!AE49</x:f>
        <x:v>0</x:v>
      </x:c>
      <x:c r="AF49" s="3">
        <x:f>$G49*SQ!AF49</x:f>
        <x:v>0</x:v>
      </x:c>
      <x:c r="AG49" s="3">
        <x:f>$G49*SQ!AG49</x:f>
        <x:v>0</x:v>
      </x:c>
      <x:c r="AH49" s="3">
        <x:f>$G49*SQ!AH49</x:f>
        <x:v>0</x:v>
      </x:c>
      <x:c r="AI49" s="381">
        <x:f t="shared" si="7"/>
        <x:v>-1</x:v>
      </x:c>
      <x:c r="AJ49" s="381">
        <x:f t="shared" si="28"/>
        <x:v>0</x:v>
      </x:c>
    </x:row>
    <x:row r="50" spans="1:131" s="205" customFormat="1">
      <x:c r="A50" s="202"/>
      <x:c r="B50" s="202"/>
      <x:c r="C50" s="202"/>
      <x:c r="D50" s="203" t="s">
        <x:v>41</x:v>
      </x:c>
      <x:c r="E50" s="203"/>
      <x:c r="F50" s="365"/>
      <x:c r="G50" s="365"/>
      <x:c r="H50" s="204">
        <x:f t="shared" si="16"/>
        <x:v>164582.79999999999</x:v>
      </x:c>
      <x:c r="I50" s="204">
        <x:f>I51</x:f>
        <x:v>39260</x:v>
      </x:c>
      <x:c r="J50" s="204">
        <x:f t="shared" ref="J50:T50" si="35">J51</x:f>
        <x:v>51041</x:v>
      </x:c>
      <x:c r="K50" s="204">
        <x:f t="shared" si="35"/>
        <x:v>42477</x:v>
      </x:c>
      <x:c r="L50" s="204">
        <x:f t="shared" si="35"/>
        <x:v>302.39999999999998</x:v>
      </x:c>
      <x:c r="M50" s="204">
        <x:f t="shared" si="35"/>
        <x:v>0</x:v>
      </x:c>
      <x:c r="N50" s="204">
        <x:f t="shared" si="35"/>
        <x:v>0</x:v>
      </x:c>
      <x:c r="O50" s="204">
        <x:f t="shared" si="35"/>
        <x:v>0</x:v>
      </x:c>
      <x:c r="P50" s="204">
        <x:f t="shared" si="35"/>
        <x:v>302.39999999999998</x:v>
      </x:c>
      <x:c r="Q50" s="204">
        <x:f t="shared" si="35"/>
        <x:v>0</x:v>
      </x:c>
      <x:c r="R50" s="204">
        <x:f t="shared" si="35"/>
        <x:v>3120</x:v>
      </x:c>
      <x:c r="S50" s="204">
        <x:f t="shared" si="35"/>
        <x:v>28080</x:v>
      </x:c>
      <x:c r="T50" s="204">
        <x:f t="shared" si="35"/>
        <x:v>0</x:v>
      </x:c>
      <x:c r="U50" s="1"/>
      <x:c r="V50" s="204">
        <x:f t="shared" si="17"/>
        <x:v>0</x:v>
      </x:c>
      <x:c r="W50" s="204">
        <x:f t="shared" ref="W50:AH50" si="36">SUMIF($A:$A,$A52,W:W)</x:f>
        <x:v>0</x:v>
      </x:c>
      <x:c r="X50" s="204">
        <x:f t="shared" si="36"/>
        <x:v>0</x:v>
      </x:c>
      <x:c r="Y50" s="204">
        <x:f t="shared" si="36"/>
        <x:v>0</x:v>
      </x:c>
      <x:c r="Z50" s="204">
        <x:f t="shared" si="36"/>
        <x:v>0</x:v>
      </x:c>
      <x:c r="AA50" s="204">
        <x:f t="shared" si="36"/>
        <x:v>0</x:v>
      </x:c>
      <x:c r="AB50" s="204">
        <x:f t="shared" si="36"/>
        <x:v>0</x:v>
      </x:c>
      <x:c r="AC50" s="204">
        <x:f t="shared" si="36"/>
        <x:v>0</x:v>
      </x:c>
      <x:c r="AD50" s="204">
        <x:f t="shared" si="36"/>
        <x:v>0</x:v>
      </x:c>
      <x:c r="AE50" s="204">
        <x:f t="shared" si="36"/>
        <x:v>0</x:v>
      </x:c>
      <x:c r="AF50" s="204">
        <x:f t="shared" si="36"/>
        <x:v>0</x:v>
      </x:c>
      <x:c r="AG50" s="204">
        <x:f t="shared" si="36"/>
        <x:v>0</x:v>
      </x:c>
      <x:c r="AH50" s="204">
        <x:f t="shared" si="36"/>
        <x:v>0</x:v>
      </x:c>
      <x:c r="AI50" s="381">
        <x:f t="shared" si="7"/>
        <x:v>-1</x:v>
      </x:c>
      <x:c r="AJ50" s="381">
        <x:f t="shared" si="28"/>
        <x:v>0</x:v>
      </x:c>
      <x:c r="AK50" s="1">
        <x:f t="shared" ref="AK50:AV50" si="37">SUMIF($A:$A,$A52,AK:AK)</x:f>
        <x:v>0</x:v>
      </x:c>
      <x:c r="AL50" s="1">
        <x:f t="shared" si="37"/>
        <x:v>0</x:v>
      </x:c>
      <x:c r="AM50" s="1">
        <x:f t="shared" si="37"/>
        <x:v>0</x:v>
      </x:c>
      <x:c r="AN50" s="1">
        <x:f t="shared" si="37"/>
        <x:v>0</x:v>
      </x:c>
      <x:c r="AO50" s="1">
        <x:f t="shared" si="37"/>
        <x:v>0</x:v>
      </x:c>
      <x:c r="AP50" s="1">
        <x:f t="shared" si="37"/>
        <x:v>0</x:v>
      </x:c>
      <x:c r="AQ50" s="1">
        <x:f t="shared" si="37"/>
        <x:v>0</x:v>
      </x:c>
      <x:c r="AR50" s="1">
        <x:f t="shared" si="37"/>
        <x:v>0</x:v>
      </x:c>
      <x:c r="AS50" s="1">
        <x:f t="shared" si="37"/>
        <x:v>0</x:v>
      </x:c>
      <x:c r="AT50" s="1">
        <x:f t="shared" si="37"/>
        <x:v>0</x:v>
      </x:c>
      <x:c r="AU50" s="1">
        <x:f t="shared" si="37"/>
        <x:v>0</x:v>
      </x:c>
      <x:c r="AV50" s="1">
        <x:f t="shared" si="37"/>
        <x:v>0</x:v>
      </x:c>
      <x:c r="AW50" s="1"/>
      <x:c r="AX50" s="1"/>
      <x:c r="AY50" s="1"/>
      <x:c r="AZ50" s="1"/>
      <x:c r="BA50" s="1"/>
      <x:c r="BB50" s="1"/>
      <x:c r="BC50" s="1"/>
      <x:c r="BD50" s="1"/>
      <x:c r="BE50" s="1"/>
      <x:c r="BF50" s="1"/>
      <x:c r="BG50" s="1"/>
      <x:c r="BH50" s="1"/>
      <x:c r="BI50" s="1"/>
      <x:c r="BJ50" s="1"/>
      <x:c r="BK50" s="1"/>
      <x:c r="BL50" s="1"/>
      <x:c r="BM50" s="1"/>
      <x:c r="BN50" s="1"/>
      <x:c r="BO50" s="1"/>
      <x:c r="BP50" s="1"/>
      <x:c r="BQ50" s="1"/>
      <x:c r="BR50" s="1"/>
      <x:c r="BS50" s="1"/>
      <x:c r="BT50" s="1"/>
      <x:c r="BU50" s="1"/>
      <x:c r="BV50" s="1"/>
      <x:c r="BW50" s="1"/>
      <x:c r="BX50" s="1"/>
      <x:c r="BY50" s="1"/>
      <x:c r="BZ50" s="1"/>
      <x:c r="CA50" s="1"/>
      <x:c r="CB50" s="1"/>
      <x:c r="CC50" s="1"/>
      <x:c r="CD50" s="1"/>
      <x:c r="CE50" s="1"/>
      <x:c r="CF50" s="1"/>
      <x:c r="CG50" s="1"/>
      <x:c r="CH50" s="1"/>
      <x:c r="CI50" s="1"/>
      <x:c r="CJ50" s="1"/>
      <x:c r="CK50" s="1"/>
      <x:c r="CL50" s="1"/>
      <x:c r="CM50" s="1"/>
      <x:c r="CN50" s="1"/>
      <x:c r="CO50" s="1"/>
      <x:c r="CP50" s="1"/>
      <x:c r="CQ50" s="1"/>
      <x:c r="CR50" s="1"/>
      <x:c r="CS50" s="1"/>
      <x:c r="CT50" s="1"/>
      <x:c r="CU50" s="1"/>
      <x:c r="CV50" s="1"/>
      <x:c r="CW50" s="1"/>
      <x:c r="CX50" s="1"/>
      <x:c r="CY50" s="1"/>
      <x:c r="CZ50" s="1"/>
      <x:c r="DA50" s="1"/>
      <x:c r="DB50" s="1"/>
      <x:c r="DC50" s="1"/>
      <x:c r="DD50" s="1"/>
      <x:c r="DE50" s="1"/>
      <x:c r="DF50" s="1"/>
      <x:c r="DG50" s="1"/>
      <x:c r="DH50" s="1"/>
      <x:c r="DI50" s="1"/>
      <x:c r="DJ50" s="1"/>
      <x:c r="DK50" s="1"/>
      <x:c r="DL50" s="1"/>
      <x:c r="DM50" s="1"/>
      <x:c r="DN50" s="1"/>
      <x:c r="DO50" s="1"/>
      <x:c r="DP50" s="1"/>
      <x:c r="DQ50" s="1"/>
      <x:c r="DR50" s="1"/>
      <x:c r="DS50" s="1"/>
      <x:c r="DT50" s="1"/>
      <x:c r="DU50" s="1"/>
      <x:c r="DV50" s="1"/>
      <x:c r="DW50" s="1"/>
      <x:c r="DX50" s="1"/>
      <x:c r="DY50" s="1"/>
      <x:c r="DZ50" s="1"/>
      <x:c r="EA50" s="1"/>
    </x:row>
    <x:row r="51" spans="1:131" s="209" customFormat="1">
      <x:c r="A51" s="206"/>
      <x:c r="B51" s="206" t="s">
        <x:v>37</x:v>
      </x:c>
      <x:c r="C51" s="206" t="s">
        <x:v>59</x:v>
      </x:c>
      <x:c r="D51" s="207" t="s">
        <x:v>37</x:v>
      </x:c>
      <x:c r="E51" s="207"/>
      <x:c r="F51" s="364"/>
      <x:c r="G51" s="364"/>
      <x:c r="H51" s="208">
        <x:f t="shared" si="16"/>
        <x:v>164582.79999999999</x:v>
      </x:c>
      <x:c r="I51" s="208">
        <x:f>SUM(I52:I58)</x:f>
        <x:v>39260</x:v>
      </x:c>
      <x:c r="J51" s="208">
        <x:f t="shared" ref="J51:T51" si="38">SUM(J52:J58)</x:f>
        <x:v>51041</x:v>
      </x:c>
      <x:c r="K51" s="208">
        <x:f t="shared" si="38"/>
        <x:v>42477</x:v>
      </x:c>
      <x:c r="L51" s="208">
        <x:f t="shared" si="38"/>
        <x:v>302.39999999999998</x:v>
      </x:c>
      <x:c r="M51" s="208">
        <x:f t="shared" si="38"/>
        <x:v>0</x:v>
      </x:c>
      <x:c r="N51" s="208">
        <x:f t="shared" si="38"/>
        <x:v>0</x:v>
      </x:c>
      <x:c r="O51" s="208">
        <x:f t="shared" si="38"/>
        <x:v>0</x:v>
      </x:c>
      <x:c r="P51" s="208">
        <x:f t="shared" si="38"/>
        <x:v>302.39999999999998</x:v>
      </x:c>
      <x:c r="Q51" s="208">
        <x:f t="shared" si="38"/>
        <x:v>0</x:v>
      </x:c>
      <x:c r="R51" s="208">
        <x:f t="shared" si="38"/>
        <x:v>3120</x:v>
      </x:c>
      <x:c r="S51" s="208">
        <x:f t="shared" si="38"/>
        <x:v>28080</x:v>
      </x:c>
      <x:c r="T51" s="208">
        <x:f t="shared" si="38"/>
        <x:v>0</x:v>
      </x:c>
      <x:c r="U51" s="1"/>
      <x:c r="V51" s="208">
        <x:f t="shared" si="17"/>
        <x:v>0</x:v>
      </x:c>
      <x:c r="W51" s="211">
        <x:f>SUM(W52:W58)</x:f>
        <x:v>0</x:v>
      </x:c>
      <x:c r="X51" s="211">
        <x:f t="shared" ref="X51:AH51" si="39">SUM(X52:X58)</x:f>
        <x:v>0</x:v>
      </x:c>
      <x:c r="Y51" s="211">
        <x:f t="shared" si="39"/>
        <x:v>0</x:v>
      </x:c>
      <x:c r="Z51" s="211">
        <x:f t="shared" si="39"/>
        <x:v>0</x:v>
      </x:c>
      <x:c r="AA51" s="211">
        <x:f t="shared" si="39"/>
        <x:v>0</x:v>
      </x:c>
      <x:c r="AB51" s="211">
        <x:f t="shared" si="39"/>
        <x:v>0</x:v>
      </x:c>
      <x:c r="AC51" s="211">
        <x:f t="shared" si="39"/>
        <x:v>0</x:v>
      </x:c>
      <x:c r="AD51" s="211">
        <x:f t="shared" si="39"/>
        <x:v>0</x:v>
      </x:c>
      <x:c r="AE51" s="211">
        <x:f t="shared" si="39"/>
        <x:v>0</x:v>
      </x:c>
      <x:c r="AF51" s="211">
        <x:f t="shared" si="39"/>
        <x:v>0</x:v>
      </x:c>
      <x:c r="AG51" s="211">
        <x:f t="shared" si="39"/>
        <x:v>0</x:v>
      </x:c>
      <x:c r="AH51" s="211">
        <x:f t="shared" si="39"/>
        <x:v>0</x:v>
      </x:c>
      <x:c r="AI51" s="381">
        <x:f t="shared" si="7"/>
        <x:v>-1</x:v>
      </x:c>
      <x:c r="AJ51" s="381">
        <x:f t="shared" si="28"/>
        <x:v>0</x:v>
      </x:c>
      <x:c r="AK51" s="1">
        <x:f>SUM(AK52:AK58)</x:f>
        <x:v>0</x:v>
      </x:c>
      <x:c r="AL51" s="1">
        <x:f t="shared" ref="AL51:AV51" si="40">SUM(AL52:AL58)</x:f>
        <x:v>0</x:v>
      </x:c>
      <x:c r="AM51" s="1">
        <x:f t="shared" si="40"/>
        <x:v>0</x:v>
      </x:c>
      <x:c r="AN51" s="1">
        <x:f t="shared" si="40"/>
        <x:v>0</x:v>
      </x:c>
      <x:c r="AO51" s="1">
        <x:f t="shared" si="40"/>
        <x:v>0</x:v>
      </x:c>
      <x:c r="AP51" s="1">
        <x:f t="shared" si="40"/>
        <x:v>0</x:v>
      </x:c>
      <x:c r="AQ51" s="1">
        <x:f t="shared" si="40"/>
        <x:v>0</x:v>
      </x:c>
      <x:c r="AR51" s="1">
        <x:f t="shared" si="40"/>
        <x:v>0</x:v>
      </x:c>
      <x:c r="AS51" s="1">
        <x:f t="shared" si="40"/>
        <x:v>0</x:v>
      </x:c>
      <x:c r="AT51" s="1">
        <x:f t="shared" si="40"/>
        <x:v>0</x:v>
      </x:c>
      <x:c r="AU51" s="1">
        <x:f t="shared" si="40"/>
        <x:v>0</x:v>
      </x:c>
      <x:c r="AV51" s="1">
        <x:f t="shared" si="40"/>
        <x:v>0</x:v>
      </x:c>
      <x:c r="AW51" s="1"/>
      <x:c r="AX51" s="1"/>
      <x:c r="AY51" s="1"/>
      <x:c r="AZ51" s="1"/>
      <x:c r="BA51" s="1"/>
      <x:c r="BB51" s="1"/>
      <x:c r="BC51" s="1"/>
      <x:c r="BD51" s="1"/>
      <x:c r="BE51" s="1"/>
      <x:c r="BF51" s="1"/>
      <x:c r="BG51" s="1"/>
      <x:c r="BH51" s="1"/>
      <x:c r="BI51" s="1"/>
      <x:c r="BJ51" s="1"/>
      <x:c r="BK51" s="1"/>
      <x:c r="BL51" s="1"/>
      <x:c r="BM51" s="1"/>
      <x:c r="BN51" s="1"/>
      <x:c r="BO51" s="1"/>
      <x:c r="BP51" s="1"/>
      <x:c r="BQ51" s="1"/>
      <x:c r="BR51" s="1"/>
      <x:c r="BS51" s="1"/>
      <x:c r="BT51" s="1"/>
      <x:c r="BU51" s="1"/>
      <x:c r="BV51" s="1"/>
      <x:c r="BW51" s="1"/>
      <x:c r="BX51" s="1"/>
      <x:c r="BY51" s="1"/>
      <x:c r="BZ51" s="1"/>
      <x:c r="CA51" s="1"/>
      <x:c r="CB51" s="1"/>
      <x:c r="CC51" s="1"/>
      <x:c r="CD51" s="1"/>
      <x:c r="CE51" s="1"/>
      <x:c r="CF51" s="1"/>
      <x:c r="CG51" s="1"/>
      <x:c r="CH51" s="1"/>
      <x:c r="CI51" s="1"/>
      <x:c r="CJ51" s="1"/>
      <x:c r="CK51" s="1"/>
      <x:c r="CL51" s="1"/>
      <x:c r="CM51" s="1"/>
      <x:c r="CN51" s="1"/>
      <x:c r="CO51" s="1"/>
      <x:c r="CP51" s="1"/>
      <x:c r="CQ51" s="1"/>
      <x:c r="CR51" s="1"/>
      <x:c r="CS51" s="1"/>
      <x:c r="CT51" s="1"/>
      <x:c r="CU51" s="1"/>
      <x:c r="CV51" s="1"/>
      <x:c r="CW51" s="1"/>
      <x:c r="CX51" s="1"/>
      <x:c r="CY51" s="1"/>
      <x:c r="CZ51" s="1"/>
      <x:c r="DA51" s="1"/>
      <x:c r="DB51" s="1"/>
      <x:c r="DC51" s="1"/>
      <x:c r="DD51" s="1"/>
      <x:c r="DE51" s="1"/>
      <x:c r="DF51" s="1"/>
      <x:c r="DG51" s="1"/>
      <x:c r="DH51" s="1"/>
      <x:c r="DI51" s="1"/>
      <x:c r="DJ51" s="1"/>
      <x:c r="DK51" s="1"/>
      <x:c r="DL51" s="1"/>
      <x:c r="DM51" s="1"/>
      <x:c r="DN51" s="1"/>
      <x:c r="DO51" s="1"/>
      <x:c r="DP51" s="1"/>
      <x:c r="DQ51" s="1"/>
      <x:c r="DR51" s="1"/>
      <x:c r="DS51" s="1"/>
      <x:c r="DT51" s="1"/>
      <x:c r="DU51" s="1"/>
      <x:c r="DV51" s="1"/>
      <x:c r="DW51" s="1"/>
      <x:c r="DX51" s="1"/>
      <x:c r="DY51" s="1"/>
      <x:c r="DZ51" s="1"/>
      <x:c r="EA51" s="1"/>
    </x:row>
    <x:row r="52" spans="1:131">
      <x:c r="A52" s="12" t="s">
        <x:v>56</x:v>
      </x:c>
      <x:c r="B52" s="12" t="s">
        <x:v>37</x:v>
      </x:c>
      <x:c r="C52" s="12" t="s">
        <x:v>59</x:v>
      </x:c>
      <x:c r="D52" s="4" t="s">
        <x:v>42</x:v>
      </x:c>
      <x:c r="E52" s="4" t="s">
        <x:v>42</x:v>
      </x:c>
      <x:c r="F52" s="363">
        <x:v>3.01</x:v>
      </x:c>
      <x:c r="G52" s="363">
        <x:f>_xlfn.XLOOKUP(E52,마스터R1!H:H,마스터R1!AE:AE,,0,)</x:f>
        <x:v>3.01</x:v>
      </x:c>
      <x:c r="H52" s="3">
        <x:f t="shared" si="16"/>
        <x:v>30401</x:v>
      </x:c>
      <x:c r="I52" s="3">
        <x:v>10535</x:v>
      </x:c>
      <x:c r="J52" s="3">
        <x:v>12642</x:v>
      </x:c>
      <x:c r="K52" s="3">
        <x:v>7223.9999999999991</x:v>
      </x:c>
      <x:c r="L52" s="3"/>
      <x:c r="M52" s="3"/>
      <x:c r="N52" s="3"/>
      <x:c r="O52" s="3"/>
      <x:c r="P52" s="3"/>
      <x:c r="Q52" s="3"/>
      <x:c r="R52" s="3"/>
      <x:c r="S52" s="190"/>
      <x:c r="T52" s="190"/>
      <x:c r="V52" s="3">
        <x:f t="shared" si="17"/>
        <x:v>0</x:v>
      </x:c>
      <x:c r="W52" s="3">
        <x:f>$G52*SQ!W52</x:f>
        <x:v>0</x:v>
      </x:c>
      <x:c r="X52" s="3">
        <x:f>$G52*SQ!X52</x:f>
        <x:v>0</x:v>
      </x:c>
      <x:c r="Y52" s="3">
        <x:f>$G52*SQ!Y52</x:f>
        <x:v>0</x:v>
      </x:c>
      <x:c r="Z52" s="3">
        <x:f>$G52*SQ!Z52</x:f>
        <x:v>0</x:v>
      </x:c>
      <x:c r="AA52" s="3">
        <x:f>$G52*SQ!AA52</x:f>
        <x:v>0</x:v>
      </x:c>
      <x:c r="AB52" s="3">
        <x:f>$G52*SQ!AB52</x:f>
        <x:v>0</x:v>
      </x:c>
      <x:c r="AC52" s="3">
        <x:f>$G52*SQ!AC52</x:f>
        <x:v>0</x:v>
      </x:c>
      <x:c r="AD52" s="3">
        <x:f>$G52*SQ!AD52</x:f>
        <x:v>0</x:v>
      </x:c>
      <x:c r="AE52" s="3">
        <x:f>$G52*SQ!AE52</x:f>
        <x:v>0</x:v>
      </x:c>
      <x:c r="AF52" s="3">
        <x:f>$G52*SQ!AF52</x:f>
        <x:v>0</x:v>
      </x:c>
      <x:c r="AG52" s="3">
        <x:f>$G52*SQ!AG52</x:f>
        <x:v>0</x:v>
      </x:c>
      <x:c r="AH52" s="3">
        <x:f>$G52*SQ!AH52</x:f>
        <x:v>0</x:v>
      </x:c>
      <x:c r="AI52" s="381">
        <x:f t="shared" si="7"/>
        <x:v>-1</x:v>
      </x:c>
      <x:c r="AJ52" s="381">
        <x:f t="shared" si="28"/>
        <x:v>0</x:v>
      </x:c>
    </x:row>
    <x:row r="53" spans="1:131">
      <x:c r="A53" s="12" t="s">
        <x:v>56</x:v>
      </x:c>
      <x:c r="B53" s="12" t="s">
        <x:v>37</x:v>
      </x:c>
      <x:c r="C53" s="12" t="s">
        <x:v>59</x:v>
      </x:c>
      <x:c r="D53" s="4" t="s">
        <x:v>43</x:v>
      </x:c>
      <x:c r="E53" s="4" t="s">
        <x:v>43</x:v>
      </x:c>
      <x:c r="F53" s="363">
        <x:v>3.15</x:v>
      </x:c>
      <x:c r="G53" s="363">
        <x:f>_xlfn.XLOOKUP(E53,마스터R1!H:H,마스터R1!AE:AE,,0,)</x:f>
        <x:v>3.15</x:v>
      </x:c>
      <x:c r="H53" s="3">
        <x:f t="shared" si="16"/>
        <x:v>28980</x:v>
      </x:c>
      <x:c r="I53" s="3">
        <x:v>11025</x:v>
      </x:c>
      <x:c r="J53" s="3">
        <x:v>13230</x:v>
      </x:c>
      <x:c r="K53" s="3">
        <x:v>4725</x:v>
      </x:c>
      <x:c r="L53" s="3"/>
      <x:c r="M53" s="3"/>
      <x:c r="N53" s="3"/>
      <x:c r="O53" s="3"/>
      <x:c r="P53" s="3"/>
      <x:c r="Q53" s="3"/>
      <x:c r="R53" s="3"/>
      <x:c r="S53" s="190"/>
      <x:c r="T53" s="190"/>
      <x:c r="V53" s="3">
        <x:f t="shared" si="17"/>
        <x:v>0</x:v>
      </x:c>
      <x:c r="W53" s="3">
        <x:f>$G53*SQ!W53</x:f>
        <x:v>0</x:v>
      </x:c>
      <x:c r="X53" s="3">
        <x:f>$G53*SQ!X53</x:f>
        <x:v>0</x:v>
      </x:c>
      <x:c r="Y53" s="3">
        <x:f>$G53*SQ!Y53</x:f>
        <x:v>0</x:v>
      </x:c>
      <x:c r="Z53" s="3">
        <x:f>$G53*SQ!Z53</x:f>
        <x:v>0</x:v>
      </x:c>
      <x:c r="AA53" s="3">
        <x:f>$G53*SQ!AA53</x:f>
        <x:v>0</x:v>
      </x:c>
      <x:c r="AB53" s="3">
        <x:f>$G53*SQ!AB53</x:f>
        <x:v>0</x:v>
      </x:c>
      <x:c r="AC53" s="3">
        <x:f>$G53*SQ!AC53</x:f>
        <x:v>0</x:v>
      </x:c>
      <x:c r="AD53" s="3">
        <x:f>$G53*SQ!AD53</x:f>
        <x:v>0</x:v>
      </x:c>
      <x:c r="AE53" s="3">
        <x:f>$G53*SQ!AE53</x:f>
        <x:v>0</x:v>
      </x:c>
      <x:c r="AF53" s="3">
        <x:f>$G53*SQ!AF53</x:f>
        <x:v>0</x:v>
      </x:c>
      <x:c r="AG53" s="3">
        <x:f>$G53*SQ!AG53</x:f>
        <x:v>0</x:v>
      </x:c>
      <x:c r="AH53" s="3">
        <x:f>$G53*SQ!AH53</x:f>
        <x:v>0</x:v>
      </x:c>
      <x:c r="AI53" s="381">
        <x:f t="shared" si="7"/>
        <x:v>-1</x:v>
      </x:c>
      <x:c r="AJ53" s="381">
        <x:f t="shared" si="28"/>
        <x:v>0</x:v>
      </x:c>
    </x:row>
    <x:row r="54" spans="1:131">
      <x:c r="A54" s="12" t="s">
        <x:v>56</x:v>
      </x:c>
      <x:c r="B54" s="12" t="s">
        <x:v>37</x:v>
      </x:c>
      <x:c r="C54" s="12" t="s">
        <x:v>59</x:v>
      </x:c>
      <x:c r="D54" s="4" t="s">
        <x:v>44</x:v>
      </x:c>
      <x:c r="E54" s="4" t="s">
        <x:v>44</x:v>
      </x:c>
      <x:c r="F54" s="363">
        <x:v>2.92</x:v>
      </x:c>
      <x:c r="G54" s="363">
        <x:f>_xlfn.XLOOKUP(E54,마스터R1!H:H,마스터R1!AE:AE,,0,)</x:f>
        <x:v>2.92</x:v>
      </x:c>
      <x:c r="H54" s="3">
        <x:f t="shared" si="16"/>
        <x:v>17520</x:v>
      </x:c>
      <x:c r="I54" s="3">
        <x:v>4380</x:v>
      </x:c>
      <x:c r="J54" s="3">
        <x:v>6132</x:v>
      </x:c>
      <x:c r="K54" s="3">
        <x:v>7008</x:v>
      </x:c>
      <x:c r="L54" s="3"/>
      <x:c r="M54" s="3"/>
      <x:c r="N54" s="3"/>
      <x:c r="O54" s="3"/>
      <x:c r="P54" s="3"/>
      <x:c r="Q54" s="3"/>
      <x:c r="R54" s="3"/>
      <x:c r="S54" s="190"/>
      <x:c r="T54" s="190"/>
      <x:c r="V54" s="3">
        <x:f t="shared" si="17"/>
        <x:v>0</x:v>
      </x:c>
      <x:c r="W54" s="3">
        <x:f>$G54*SQ!W54</x:f>
        <x:v>0</x:v>
      </x:c>
      <x:c r="X54" s="3">
        <x:f>$G54*SQ!X54</x:f>
        <x:v>0</x:v>
      </x:c>
      <x:c r="Y54" s="3">
        <x:f>$G54*SQ!Y54</x:f>
        <x:v>0</x:v>
      </x:c>
      <x:c r="Z54" s="3">
        <x:f>$G54*SQ!Z54</x:f>
        <x:v>0</x:v>
      </x:c>
      <x:c r="AA54" s="3">
        <x:f>$G54*SQ!AA54</x:f>
        <x:v>0</x:v>
      </x:c>
      <x:c r="AB54" s="3">
        <x:f>$G54*SQ!AB54</x:f>
        <x:v>0</x:v>
      </x:c>
      <x:c r="AC54" s="3">
        <x:f>$G54*SQ!AC54</x:f>
        <x:v>0</x:v>
      </x:c>
      <x:c r="AD54" s="3">
        <x:f>$G54*SQ!AD54</x:f>
        <x:v>0</x:v>
      </x:c>
      <x:c r="AE54" s="3">
        <x:f>$G54*SQ!AE54</x:f>
        <x:v>0</x:v>
      </x:c>
      <x:c r="AF54" s="3">
        <x:f>$G54*SQ!AF54</x:f>
        <x:v>0</x:v>
      </x:c>
      <x:c r="AG54" s="3">
        <x:f>$G54*SQ!AG54</x:f>
        <x:v>0</x:v>
      </x:c>
      <x:c r="AH54" s="3">
        <x:f>$G54*SQ!AH54</x:f>
        <x:v>0</x:v>
      </x:c>
      <x:c r="AI54" s="381">
        <x:f t="shared" si="7"/>
        <x:v>-1</x:v>
      </x:c>
      <x:c r="AJ54" s="381">
        <x:f t="shared" si="28"/>
        <x:v>0</x:v>
      </x:c>
    </x:row>
    <x:row r="55" spans="1:131">
      <x:c r="A55" s="12" t="s">
        <x:v>56</x:v>
      </x:c>
      <x:c r="B55" s="12" t="s">
        <x:v>37</x:v>
      </x:c>
      <x:c r="C55" s="12" t="s">
        <x:v>59</x:v>
      </x:c>
      <x:c r="D55" s="4" t="s">
        <x:v>45</x:v>
      </x:c>
      <x:c r="E55" s="4" t="s">
        <x:v>45</x:v>
      </x:c>
      <x:c r="F55" s="363">
        <x:v>2.98</x:v>
      </x:c>
      <x:c r="G55" s="363">
        <x:f>_xlfn.XLOOKUP(E55,마스터R1!H:H,마스터R1!AE:AE,,0,)</x:f>
        <x:v>2.98</x:v>
      </x:c>
      <x:c r="H55" s="3">
        <x:f t="shared" si="16"/>
        <x:v>18327</x:v>
      </x:c>
      <x:c r="I55" s="3">
        <x:v>4470</x:v>
      </x:c>
      <x:c r="J55" s="3">
        <x:v>6258</x:v>
      </x:c>
      <x:c r="K55" s="3">
        <x:v>7599</x:v>
      </x:c>
      <x:c r="L55" s="3"/>
      <x:c r="M55" s="3"/>
      <x:c r="N55" s="3"/>
      <x:c r="O55" s="3"/>
      <x:c r="P55" s="3"/>
      <x:c r="Q55" s="3"/>
      <x:c r="R55" s="3"/>
      <x:c r="S55" s="190"/>
      <x:c r="T55" s="190"/>
      <x:c r="V55" s="3">
        <x:f t="shared" si="17"/>
        <x:v>0</x:v>
      </x:c>
      <x:c r="W55" s="3">
        <x:f>$G55*SQ!W55</x:f>
        <x:v>0</x:v>
      </x:c>
      <x:c r="X55" s="3">
        <x:f>$G55*SQ!X55</x:f>
        <x:v>0</x:v>
      </x:c>
      <x:c r="Y55" s="3">
        <x:f>$G55*SQ!Y55</x:f>
        <x:v>0</x:v>
      </x:c>
      <x:c r="Z55" s="3">
        <x:f>$G55*SQ!Z55</x:f>
        <x:v>0</x:v>
      </x:c>
      <x:c r="AA55" s="3">
        <x:f>$G55*SQ!AA55</x:f>
        <x:v>0</x:v>
      </x:c>
      <x:c r="AB55" s="3">
        <x:f>$G55*SQ!AB55</x:f>
        <x:v>0</x:v>
      </x:c>
      <x:c r="AC55" s="3">
        <x:f>$G55*SQ!AC55</x:f>
        <x:v>0</x:v>
      </x:c>
      <x:c r="AD55" s="3">
        <x:f>$G55*SQ!AD55</x:f>
        <x:v>0</x:v>
      </x:c>
      <x:c r="AE55" s="3">
        <x:f>$G55*SQ!AE55</x:f>
        <x:v>0</x:v>
      </x:c>
      <x:c r="AF55" s="3">
        <x:f>$G55*SQ!AF55</x:f>
        <x:v>0</x:v>
      </x:c>
      <x:c r="AG55" s="3">
        <x:f>$G55*SQ!AG55</x:f>
        <x:v>0</x:v>
      </x:c>
      <x:c r="AH55" s="3">
        <x:f>$G55*SQ!AH55</x:f>
        <x:v>0</x:v>
      </x:c>
      <x:c r="AI55" s="381">
        <x:f t="shared" si="7"/>
        <x:v>-1</x:v>
      </x:c>
      <x:c r="AJ55" s="381">
        <x:f t="shared" si="28"/>
        <x:v>0</x:v>
      </x:c>
    </x:row>
    <x:row r="56" spans="1:131">
      <x:c r="A56" s="12" t="s">
        <x:v>56</x:v>
      </x:c>
      <x:c r="B56" s="12" t="s">
        <x:v>37</x:v>
      </x:c>
      <x:c r="C56" s="12" t="s">
        <x:v>59</x:v>
      </x:c>
      <x:c r="D56" s="4" t="s">
        <x:v>46</x:v>
      </x:c>
      <x:c r="E56" s="4" t="s">
        <x:v>46</x:v>
      </x:c>
      <x:c r="F56" s="363">
        <x:v>2.98</x:v>
      </x:c>
      <x:c r="G56" s="363">
        <x:f>_xlfn.XLOOKUP(E56,마스터R1!H:H,마스터R1!AE:AE,,0,)</x:f>
        <x:v>2.98</x:v>
      </x:c>
      <x:c r="H56" s="3">
        <x:f t="shared" si="16"/>
        <x:v>18327</x:v>
      </x:c>
      <x:c r="I56" s="3">
        <x:v>4470</x:v>
      </x:c>
      <x:c r="J56" s="3">
        <x:v>6258</x:v>
      </x:c>
      <x:c r="K56" s="3">
        <x:v>7599</x:v>
      </x:c>
      <x:c r="L56" s="3"/>
      <x:c r="M56" s="3"/>
      <x:c r="N56" s="3"/>
      <x:c r="O56" s="3"/>
      <x:c r="P56" s="3"/>
      <x:c r="Q56" s="3"/>
      <x:c r="R56" s="3"/>
      <x:c r="S56" s="190"/>
      <x:c r="T56" s="190"/>
      <x:c r="V56" s="3">
        <x:f t="shared" si="17"/>
        <x:v>0</x:v>
      </x:c>
      <x:c r="W56" s="3">
        <x:f>$G56*SQ!W56</x:f>
        <x:v>0</x:v>
      </x:c>
      <x:c r="X56" s="3">
        <x:f>$G56*SQ!X56</x:f>
        <x:v>0</x:v>
      </x:c>
      <x:c r="Y56" s="3">
        <x:f>$G56*SQ!Y56</x:f>
        <x:v>0</x:v>
      </x:c>
      <x:c r="Z56" s="3">
        <x:f>$G56*SQ!Z56</x:f>
        <x:v>0</x:v>
      </x:c>
      <x:c r="AA56" s="3">
        <x:f>$G56*SQ!AA56</x:f>
        <x:v>0</x:v>
      </x:c>
      <x:c r="AB56" s="3">
        <x:f>$G56*SQ!AB56</x:f>
        <x:v>0</x:v>
      </x:c>
      <x:c r="AC56" s="3">
        <x:f>$G56*SQ!AC56</x:f>
        <x:v>0</x:v>
      </x:c>
      <x:c r="AD56" s="3">
        <x:f>$G56*SQ!AD56</x:f>
        <x:v>0</x:v>
      </x:c>
      <x:c r="AE56" s="3">
        <x:f>$G56*SQ!AE56</x:f>
        <x:v>0</x:v>
      </x:c>
      <x:c r="AF56" s="3">
        <x:f>$G56*SQ!AF56</x:f>
        <x:v>0</x:v>
      </x:c>
      <x:c r="AG56" s="3">
        <x:f>$G56*SQ!AG56</x:f>
        <x:v>0</x:v>
      </x:c>
      <x:c r="AH56" s="3">
        <x:f>$G56*SQ!AH56</x:f>
        <x:v>0</x:v>
      </x:c>
      <x:c r="AI56" s="381">
        <x:f t="shared" si="7"/>
        <x:v>-1</x:v>
      </x:c>
      <x:c r="AJ56" s="381">
        <x:f t="shared" si="28"/>
        <x:v>0</x:v>
      </x:c>
    </x:row>
    <x:row r="57" spans="1:131">
      <x:c r="A57" s="12" t="s">
        <x:v>56</x:v>
      </x:c>
      <x:c r="B57" s="12" t="s">
        <x:v>37</x:v>
      </x:c>
      <x:c r="C57" s="12" t="s">
        <x:v>59</x:v>
      </x:c>
      <x:c r="D57" s="4" t="s">
        <x:v>47</x:v>
      </x:c>
      <x:c r="E57" s="4" t="s">
        <x:v>47</x:v>
      </x:c>
      <x:c r="F57" s="363">
        <x:v>2.92</x:v>
      </x:c>
      <x:c r="G57" s="363">
        <x:f>_xlfn.XLOOKUP(E57,마스터R1!H:H,마스터R1!AE:AE,,0,)</x:f>
        <x:v>2.92</x:v>
      </x:c>
      <x:c r="H57" s="3">
        <x:f t="shared" si="16"/>
        <x:v>18834</x:v>
      </x:c>
      <x:c r="I57" s="3">
        <x:v>4380</x:v>
      </x:c>
      <x:c r="J57" s="3">
        <x:v>6132</x:v>
      </x:c>
      <x:c r="K57" s="3">
        <x:v>8322</x:v>
      </x:c>
      <x:c r="L57" s="3"/>
      <x:c r="M57" s="3"/>
      <x:c r="N57" s="3"/>
      <x:c r="O57" s="3"/>
      <x:c r="P57" s="3"/>
      <x:c r="Q57" s="3"/>
      <x:c r="R57" s="3"/>
      <x:c r="S57" s="190"/>
      <x:c r="T57" s="190"/>
      <x:c r="V57" s="3">
        <x:f t="shared" si="17"/>
        <x:v>0</x:v>
      </x:c>
      <x:c r="W57" s="3">
        <x:f>$G57*SQ!W56</x:f>
        <x:v>0</x:v>
      </x:c>
      <x:c r="X57" s="3">
        <x:f>$G57*SQ!X56</x:f>
        <x:v>0</x:v>
      </x:c>
      <x:c r="Y57" s="3">
        <x:f>$G57*SQ!Y56</x:f>
        <x:v>0</x:v>
      </x:c>
      <x:c r="Z57" s="3">
        <x:f>$G57*SQ!Z56</x:f>
        <x:v>0</x:v>
      </x:c>
      <x:c r="AA57" s="3">
        <x:f>$G57*SQ!AA56</x:f>
        <x:v>0</x:v>
      </x:c>
      <x:c r="AB57" s="3">
        <x:f>$G57*SQ!AB56</x:f>
        <x:v>0</x:v>
      </x:c>
      <x:c r="AC57" s="3">
        <x:f>$G57*SQ!AC56</x:f>
        <x:v>0</x:v>
      </x:c>
      <x:c r="AD57" s="3">
        <x:f>$G57*SQ!AD56</x:f>
        <x:v>0</x:v>
      </x:c>
      <x:c r="AE57" s="3">
        <x:f>$G57*SQ!AE56</x:f>
        <x:v>0</x:v>
      </x:c>
      <x:c r="AF57" s="3">
        <x:f>$G57*SQ!AF56</x:f>
        <x:v>0</x:v>
      </x:c>
      <x:c r="AG57" s="3">
        <x:f>$G57*SQ!AG56</x:f>
        <x:v>0</x:v>
      </x:c>
      <x:c r="AH57" s="3">
        <x:f>$G57*SQ!AH56</x:f>
        <x:v>0</x:v>
      </x:c>
      <x:c r="AI57" s="381">
        <x:f t="shared" ref="AI57" si="41">V57/H57-1</x:f>
        <x:v>-1</x:v>
      </x:c>
      <x:c r="AJ57" s="381">
        <x:f t="shared" si="28"/>
        <x:v>0</x:v>
      </x:c>
    </x:row>
    <x:row r="58" spans="1:131">
      <x:c r="A58" s="12" t="s">
        <x:v>56</x:v>
      </x:c>
      <x:c r="B58" s="12"/>
      <x:c r="C58" s="12" t="s">
        <x:v>59</x:v>
      </x:c>
      <x:c r="D58" s="4"/>
      <x:c r="E58" s="4"/>
      <x:c r="F58" s="363">
        <x:v>2.92</x:v>
      </x:c>
      <x:c r="G58" s="363">
        <x:f>_xlfn.XLOOKUP(E58,마스터R1!H:H,마스터R1!AE:AE,,0,)</x:f>
        <x:v>0</x:v>
      </x:c>
      <x:c r="H58" s="3">
        <x:f t="shared" si="16"/>
        <x:v>32193.8</x:v>
      </x:c>
      <x:c r="I58" s="3"/>
      <x:c r="J58" s="3">
        <x:v>389</x:v>
      </x:c>
      <x:c r="K58" s="3"/>
      <x:c r="L58" s="3">
        <x:v>302.39999999999998</x:v>
      </x:c>
      <x:c r="M58" s="3"/>
      <x:c r="N58" s="3"/>
      <x:c r="O58" s="3"/>
      <x:c r="P58" s="3">
        <x:v>302.39999999999998</x:v>
      </x:c>
      <x:c r="Q58" s="3"/>
      <x:c r="R58" s="3">
        <x:v>3120</x:v>
      </x:c>
      <x:c r="S58" s="190">
        <x:v>28080</x:v>
      </x:c>
      <x:c r="T58" s="190"/>
      <x:c r="V58" s="3">
        <x:f t="shared" si="17"/>
        <x:v>0</x:v>
      </x:c>
      <x:c r="W58" s="3">
        <x:f>$G58*SQ!W57</x:f>
        <x:v>0</x:v>
      </x:c>
      <x:c r="X58" s="3">
        <x:f>$G58*SQ!X57</x:f>
        <x:v>0</x:v>
      </x:c>
      <x:c r="Y58" s="3">
        <x:f>$G58*SQ!Y57</x:f>
        <x:v>0</x:v>
      </x:c>
      <x:c r="Z58" s="3">
        <x:f>$G58*SQ!Z57</x:f>
        <x:v>0</x:v>
      </x:c>
      <x:c r="AA58" s="3">
        <x:f>$G58*SQ!AA57</x:f>
        <x:v>0</x:v>
      </x:c>
      <x:c r="AB58" s="3">
        <x:f>$G58*SQ!AB57</x:f>
        <x:v>0</x:v>
      </x:c>
      <x:c r="AC58" s="3">
        <x:f>$G58*SQ!AC57</x:f>
        <x:v>0</x:v>
      </x:c>
      <x:c r="AD58" s="3">
        <x:f>$G58*SQ!AD57</x:f>
        <x:v>0</x:v>
      </x:c>
      <x:c r="AE58" s="3">
        <x:f>$G58*SQ!AE57</x:f>
        <x:v>0</x:v>
      </x:c>
      <x:c r="AF58" s="3">
        <x:f>$G58*SQ!AF57</x:f>
        <x:v>0</x:v>
      </x:c>
      <x:c r="AG58" s="3">
        <x:f>$G58*SQ!AG57</x:f>
        <x:v>0</x:v>
      </x:c>
      <x:c r="AH58" s="3">
        <x:f>$G58*SQ!AH57</x:f>
        <x:v>0</x:v>
      </x:c>
      <x:c r="AI58" s="381">
        <x:f t="shared" si="7"/>
        <x:v>-1</x:v>
      </x:c>
      <x:c r="AJ58" s="381">
        <x:f t="shared" si="28"/>
        <x:v>0</x:v>
      </x:c>
    </x:row>
    <x:row r="59" spans="1:131">
      <x:c r="A59" s="9"/>
      <x:c r="B59" s="9"/>
      <x:c r="C59" s="9"/>
      <x:c r="D59" s="9" t="s">
        <x:v>48</x:v>
      </x:c>
      <x:c r="E59" s="9"/>
      <x:c r="F59" s="9"/>
      <x:c r="G59" s="9"/>
      <x:c r="H59" s="10">
        <x:f t="shared" si="16"/>
        <x:v>22230087.329999998</x:v>
      </x:c>
      <x:c r="I59" s="10">
        <x:f>I36+I6</x:f>
        <x:v>2165296.42</x:v>
      </x:c>
      <x:c r="J59" s="10">
        <x:f t="shared" ref="J59:T59" si="42">J36+J6</x:f>
        <x:v>1601775.42</x:v>
      </x:c>
      <x:c r="K59" s="10">
        <x:f t="shared" si="42"/>
        <x:v>1759548.5999999999</x:v>
      </x:c>
      <x:c r="L59" s="10">
        <x:f t="shared" si="42"/>
        <x:v>1106636.05</x:v>
      </x:c>
      <x:c r="M59" s="10">
        <x:f t="shared" si="42"/>
        <x:v>1201068.6599999999</x:v>
      </x:c>
      <x:c r="N59" s="10">
        <x:f t="shared" si="42"/>
        <x:v>1341103.96</x:v>
      </x:c>
      <x:c r="O59" s="10">
        <x:f t="shared" si="42"/>
        <x:v>1885223.8199999998</x:v>
      </x:c>
      <x:c r="P59" s="10">
        <x:f t="shared" si="42"/>
        <x:v>1896478.8399999994</x:v>
      </x:c>
      <x:c r="Q59" s="10">
        <x:f t="shared" si="42"/>
        <x:v>2081943.5499999993</x:v>
      </x:c>
      <x:c r="R59" s="10">
        <x:f t="shared" si="42"/>
        <x:v>2338137.2499999995</x:v>
      </x:c>
      <x:c r="S59" s="10">
        <x:f t="shared" si="42"/>
        <x:v>2529902.44</x:v>
      </x:c>
      <x:c r="T59" s="10">
        <x:f t="shared" si="42"/>
        <x:v>2322972.3199999994</x:v>
      </x:c>
      <x:c r="V59" s="10">
        <x:f t="shared" si="17"/>
        <x:v>38438743.751871005</x:v>
      </x:c>
      <x:c r="W59" s="10">
        <x:f>SUM(W6,W36,W50)</x:f>
        <x:v>2404536.84</x:v>
      </x:c>
      <x:c r="X59" s="10">
        <x:f t="shared" ref="X59:AH59" si="43">SUM(X6,X36,X50)</x:f>
        <x:v>2806209.48</x:v>
      </x:c>
      <x:c r="Y59" s="10">
        <x:f t="shared" si="43"/>
        <x:v>3290948.8</x:v>
      </x:c>
      <x:c r="Z59" s="10">
        <x:f t="shared" si="43"/>
        <x:v>3030729.3</x:v>
      </x:c>
      <x:c r="AA59" s="10">
        <x:f t="shared" si="43"/>
        <x:v>3140938.8</x:v>
      </x:c>
      <x:c r="AB59" s="10">
        <x:f t="shared" si="43"/>
        <x:v>3296803.1</x:v>
      </x:c>
      <x:c r="AC59" s="10">
        <x:f t="shared" si="43"/>
        <x:v>2537563.7000000002</x:v>
      </x:c>
      <x:c r="AD59" s="10">
        <x:f t="shared" si="43"/>
        <x:v>2183562.66</x:v>
      </x:c>
      <x:c r="AE59" s="10">
        <x:f t="shared" si="43"/>
        <x:v>3462862.2716297396</x:v>
      </x:c>
      <x:c r="AF59" s="10">
        <x:f t="shared" si="43"/>
        <x:v>3978843.6895371741</x:v>
      </x:c>
      <x:c r="AG59" s="10">
        <x:f t="shared" si="43"/>
        <x:v>3948099.4163983264</x:v>
      </x:c>
      <x:c r="AH59" s="10">
        <x:f t="shared" si="43"/>
        <x:v>4357645.6943057608</x:v>
      </x:c>
      <x:c r="AI59" s="381">
        <x:f t="shared" si="7"/>
        <x:v>0.72913147758970176</x:v>
      </x:c>
      <x:c r="AJ59" s="381">
        <x:f t="shared" si="28"/>
        <x:v>1</x:v>
      </x:c>
    </x:row>
    <x:row r="60" spans="1:131">
      <x:c r="V60" s="381">
        <x:f>V59/H59</x:f>
        <x:v>1.7291314775897018</x:v>
      </x:c>
      <x:c r="AJ60" s="1">
        <x:f t="shared" si="28"/>
        <x:v>4.4984078791740853E-8</x:v>
      </x:c>
    </x:row>
    <x:row r="64" spans="1:131">
      <x:c r="G64" s="1">
        <x:f>H64/SUM($H$64:$H$65)</x:f>
        <x:v>0.47077387600806475</x:v>
      </x:c>
      <x:c r="H64" s="1">
        <x:f>SUMIF($C:$C,"KSCP",H:H)/2</x:f>
        <x:v>10436041.16</x:v>
      </x:c>
      <x:c r="V64" s="1">
        <x:f>SUMIF($C:$C,"KSCP",V:V)/2</x:f>
        <x:v>16756540.34</x:v>
      </x:c>
      <x:c r="AI64" s="381">
        <x:f t="shared" ref="AI64:AI65" si="44">V64/H64-1</x:f>
        <x:v>0.60564145762721378</x:v>
      </x:c>
    </x:row>
    <x:row r="65" spans="7:35">
      <x:c r="G65" s="1">
        <x:f>H65/SUM($H$64:$H$65)</x:f>
        <x:v>0.52922612399193536</x:v>
      </x:c>
      <x:c r="H65" s="1">
        <x:f>SUMIF($C:$C,"SK*",H:H)/2</x:f>
        <x:v>11731801.389999999</x:v>
      </x:c>
      <x:c r="V65" s="1">
        <x:f>SUMIF($C:$C,"SK*",V:V)/2</x:f>
        <x:v>14178660</x:v>
      </x:c>
      <x:c r="AI65" s="381">
        <x:f t="shared" si="44"/>
        <x:v>0.20856631719708996</x:v>
      </x:c>
    </x:row>
  </x:sheetData>
  <x:autoFilter ref="A5:ZE59" xr:uid="{9B7078E1-78F2-4661-ACA8-BB2637D4C16D}"/>
  <x:phoneticPr fontId="9" type="noConversion"/>
  <x:pageMargins left="0.7" right="0.7" top="0.75" bottom="0.75" header="0.3" footer="0.3"/>
  <x:pageSetup paperSize="9" scale="23" orientation="portrait" verticalDpi="0" r:id="rId1"/>
  <x:ignoredErrors>
    <x:ignoredError sqref="W33:AH33" formula="1"/>
  </x:ignoredErrors>
  <x:legacyDrawing r:id="rId2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DB1C46F-ABA6-4A14-B4E4-0346E380E60C}" mc:Ignorable="x14ac xr xr2 xr3">
  <x:dimension ref="B1:O18"/>
  <x:sheetViews>
    <x:sheetView workbookViewId="0">
      <x:selection activeCell="I4" sqref="I4:I16"/>
    </x:sheetView>
  </x:sheetViews>
  <x:sheetFormatPr defaultRowHeight="17.399999999999999"/>
  <x:cols>
    <x:col min="2" max="2" width="36.59765625" bestFit="1" customWidth="1"/>
    <x:col min="3" max="3" width="14.09765625" bestFit="1" customWidth="1"/>
    <x:col min="5" max="5" width="13.09765625" customWidth="1"/>
    <x:col min="6" max="6" width="12.09765625" customWidth="1"/>
    <x:col min="7" max="7" width="13.09765625" customWidth="1"/>
    <x:col min="8" max="8" width="21.796875" customWidth="1"/>
    <x:col min="9" max="9" width="9.19921875" bestFit="1" customWidth="1"/>
    <x:col min="10" max="10" width="16.59765625" bestFit="1" customWidth="1"/>
    <x:col min="11" max="13" width="8.796875" hidden="1" customWidth="1"/>
    <x:col min="14" max="14" width="16.59765625" hidden="1" customWidth="1"/>
    <x:col min="15" max="15" width="8.796875" hidden="1" customWidth="1"/>
  </x:cols>
  <x:sheetData>
    <x:row r="1" spans="2:15">
      <x:c r="B1" s="1"/>
      <x:c r="C1" s="1"/>
      <x:c r="D1" s="1"/>
      <x:c r="E1" s="1"/>
      <x:c r="F1" s="1"/>
      <x:c r="G1" s="1"/>
      <x:c r="H1" s="1"/>
      <x:c r="I1" s="1"/>
    </x:row>
    <x:row r="2" spans="2:15" ht="18" thickBot="1">
      <x:c r="B2" s="83"/>
      <x:c r="C2" s="83"/>
      <x:c r="D2" s="83"/>
      <x:c r="E2" s="83"/>
      <x:c r="F2" s="83"/>
      <x:c r="G2" s="83"/>
      <x:c r="H2" s="83"/>
      <x:c r="I2" s="83"/>
      <x:c r="J2" s="1935"/>
    </x:row>
    <x:row r="3" spans="2:15">
      <x:c r="B3" s="81"/>
      <x:c r="C3" s="81"/>
      <x:c r="D3" s="81"/>
      <x:c r="E3" s="81"/>
      <x:c r="F3" s="89" t="s">
        <x:v>2605</x:v>
      </x:c>
      <x:c r="G3" s="1942" t="s">
        <x:v>2630</x:v>
      </x:c>
      <x:c r="H3" s="89" t="s">
        <x:v>2627</x:v>
      </x:c>
      <x:c r="I3" s="89" t="s">
        <x:v>2606</x:v>
      </x:c>
      <x:c r="J3" s="1931" t="s">
        <x:v>2629</x:v>
      </x:c>
    </x:row>
    <x:row r="4" spans="2:15">
      <x:c r="B4" s="1922" t="s">
        <x:v>2262</x:v>
      </x:c>
      <x:c r="C4" s="1922" t="s">
        <x:v>2608</x:v>
      </x:c>
      <x:c r="D4" s="1922">
        <x:v>1</x:v>
      </x:c>
      <x:c r="E4" s="1923" t="s">
        <x:v>518</x:v>
      </x:c>
      <x:c r="F4" s="1937">
        <x:v>135.67005030847801</x:v>
      </x:c>
      <x:c r="G4" s="1943">
        <x:v>143.04702509984867</x:v>
      </x:c>
      <x:c r="H4" s="1940" t="s">
        <x:v>2631</x:v>
      </x:c>
      <x:c r="I4" s="362">
        <x:f>G4/'EX-RATE'!$H$5</x:f>
        <x:v>169.53721493315399</x:v>
      </x:c>
      <x:c r="J4" s="1908" t="s">
        <x:v>1731</x:v>
      </x:c>
      <x:c r="K4" s="247">
        <x:f>_xlfn.XLOOKUP(J4,$N$4:$N$12,$O$4:$O$12,)</x:f>
        <x:v>135.67005030847832</x:v>
      </x:c>
      <x:c r="L4" s="1938">
        <x:v>128.4677107658604</x:v>
      </x:c>
      <x:c r="N4" t="s">
        <x:v>1715</x:v>
      </x:c>
      <x:c r="O4">
        <x:v>17.320898275083778</x:v>
      </x:c>
    </x:row>
    <x:row r="5" spans="2:15">
      <x:c r="B5" s="1922" t="s">
        <x:v>2260</x:v>
      </x:c>
      <x:c r="C5" s="1922" t="s">
        <x:v>2610</x:v>
      </x:c>
      <x:c r="D5" s="1922">
        <x:v>1</x:v>
      </x:c>
      <x:c r="E5" s="1923" t="s">
        <x:v>518</x:v>
      </x:c>
      <x:c r="F5" s="1937">
        <x:v>114.45603003044428</x:v>
      </x:c>
      <x:c r="G5" s="1943">
        <x:v>122.91213373721806</x:v>
      </x:c>
      <x:c r="H5" s="1940" t="s">
        <x:v>2632</x:v>
      </x:c>
      <x:c r="I5" s="362">
        <x:f>G5/'EX-RATE'!$H$5</x:f>
        <x:v>145.67363998485104</x:v>
      </x:c>
      <x:c r="J5" s="1908" t="s">
        <x:v>1729</x:v>
      </x:c>
      <x:c r="K5" s="247">
        <x:f t="shared" ref="K5:K16" si="0">_xlfn.XLOOKUP(J5,$N$4:$N$12,$O$4:$O$12,)</x:f>
        <x:v>114.45603003044428</x:v>
      </x:c>
      <x:c r="L5" s="1938">
        <x:v>150.63624443996019</x:v>
      </x:c>
      <x:c r="N5" t="s">
        <x:v>1717</x:v>
      </x:c>
      <x:c r="O5">
        <x:v>10.181724390893994</x:v>
      </x:c>
    </x:row>
    <x:row r="6" spans="2:15">
      <x:c r="B6" s="1924" t="s">
        <x:v>1716</x:v>
      </x:c>
      <x:c r="C6" s="1923" t="s">
        <x:v>2612</x:v>
      </x:c>
      <x:c r="D6" s="1925">
        <x:v>1</x:v>
      </x:c>
      <x:c r="E6" s="1923" t="s">
        <x:v>518</x:v>
      </x:c>
      <x:c r="F6" s="1937">
        <x:v>17.320898275083778</x:v>
      </x:c>
      <x:c r="G6" s="1943">
        <x:v>17.16</x:v>
      </x:c>
      <x:c r="H6" s="1940" t="s">
        <x:v>2607</x:v>
      </x:c>
      <x:c r="I6" s="362">
        <x:f>G6/'EX-RATE'!$H$5</x:f>
        <x:v>20.337777777777777</x:v>
      </x:c>
      <x:c r="J6" s="1908" t="s">
        <x:v>1715</x:v>
      </x:c>
      <x:c r="K6" s="247">
        <x:f t="shared" si="0"/>
        <x:v>17.320898275083778</x:v>
      </x:c>
      <x:c r="L6" s="1932">
        <x:v>17.98</x:v>
      </x:c>
      <x:c r="N6" t="s">
        <x:v>1719</x:v>
      </x:c>
      <x:c r="O6">
        <x:v>32.427704669591577</x:v>
      </x:c>
    </x:row>
    <x:row r="7" spans="2:15">
      <x:c r="B7" s="1924" t="s">
        <x:v>1718</x:v>
      </x:c>
      <x:c r="C7" s="1923" t="s">
        <x:v>2614</x:v>
      </x:c>
      <x:c r="D7" s="1925">
        <x:v>2</x:v>
      </x:c>
      <x:c r="E7" s="1923" t="s">
        <x:v>518</x:v>
      </x:c>
      <x:c r="F7" s="1937">
        <x:v>10.181724390893994</x:v>
      </x:c>
      <x:c r="G7" s="1943">
        <x:v>10.25</x:v>
      </x:c>
      <x:c r="H7" s="1940" t="s">
        <x:v>2609</x:v>
      </x:c>
      <x:c r="I7" s="362">
        <x:f>G7/'EX-RATE'!$H$5</x:f>
        <x:v>12.148148148148149</x:v>
      </x:c>
      <x:c r="J7" s="1908" t="s">
        <x:v>1717</x:v>
      </x:c>
      <x:c r="K7" s="247">
        <x:f t="shared" si="0"/>
        <x:v>10.181724390893994</x:v>
      </x:c>
      <x:c r="L7" s="1933">
        <x:v>10.72</x:v>
      </x:c>
      <x:c r="N7" t="s">
        <x:v>1721</x:v>
      </x:c>
      <x:c r="O7">
        <x:v>12.854669776451049</x:v>
      </x:c>
    </x:row>
    <x:row r="8" spans="2:15">
      <x:c r="B8" s="1926" t="s">
        <x:v>1720</x:v>
      </x:c>
      <x:c r="C8" s="1926" t="s">
        <x:v>2616</x:v>
      </x:c>
      <x:c r="D8" s="1926">
        <x:v>1</x:v>
      </x:c>
      <x:c r="E8" s="1923" t="s">
        <x:v>518</x:v>
      </x:c>
      <x:c r="F8" s="1937">
        <x:v>32.427704669591577</x:v>
      </x:c>
      <x:c r="G8" s="1943">
        <x:v>31.62</x:v>
      </x:c>
      <x:c r="H8" s="1940" t="s">
        <x:v>2611</x:v>
      </x:c>
      <x:c r="I8" s="362">
        <x:f>G8/'EX-RATE'!$H$5</x:f>
        <x:v>37.475555555555559</x:v>
      </x:c>
      <x:c r="J8" s="1908" t="s">
        <x:v>1719</x:v>
      </x:c>
      <x:c r="K8" s="247">
        <x:f t="shared" si="0"/>
        <x:v>32.427704669591577</x:v>
      </x:c>
      <x:c r="L8" s="1934">
        <x:v>33.19</x:v>
      </x:c>
      <x:c r="N8" t="s">
        <x:v>1723</x:v>
      </x:c>
      <x:c r="O8">
        <x:v>26.908419404707452</x:v>
      </x:c>
    </x:row>
    <x:row r="9" spans="2:15">
      <x:c r="B9" s="1922" t="s">
        <x:v>1722</x:v>
      </x:c>
      <x:c r="C9" s="1922" t="s">
        <x:v>2618</x:v>
      </x:c>
      <x:c r="D9" s="1922">
        <x:v>1</x:v>
      </x:c>
      <x:c r="E9" s="1923" t="s">
        <x:v>518</x:v>
      </x:c>
      <x:c r="F9" s="1937">
        <x:v>12.854669776451049</x:v>
      </x:c>
      <x:c r="G9" s="1943">
        <x:v>12.88</x:v>
      </x:c>
      <x:c r="H9" s="1940" t="s">
        <x:v>2613</x:v>
      </x:c>
      <x:c r="I9" s="362">
        <x:f>G9/'EX-RATE'!$H$5</x:f>
        <x:v>15.265185185185187</x:v>
      </x:c>
      <x:c r="J9" s="1908" t="s">
        <x:v>1721</x:v>
      </x:c>
      <x:c r="K9" s="247">
        <x:f t="shared" si="0"/>
        <x:v>12.854669776451049</x:v>
      </x:c>
      <x:c r="L9" s="1936">
        <x:v>13.39</x:v>
      </x:c>
      <x:c r="N9" t="s">
        <x:v>1725</x:v>
      </x:c>
      <x:c r="O9">
        <x:v>15.103366931666681</x:v>
      </x:c>
    </x:row>
    <x:row r="10" spans="2:15">
      <x:c r="B10" s="1922" t="s">
        <x:v>1724</x:v>
      </x:c>
      <x:c r="C10" s="1922" t="s">
        <x:v>2620</x:v>
      </x:c>
      <x:c r="D10" s="1922">
        <x:v>1</x:v>
      </x:c>
      <x:c r="E10" s="1923" t="s">
        <x:v>518</x:v>
      </x:c>
      <x:c r="F10" s="1937">
        <x:v>26.908419404707452</x:v>
      </x:c>
      <x:c r="G10" s="1943">
        <x:v>26.3</x:v>
      </x:c>
      <x:c r="H10" s="1940" t="s">
        <x:v>2615</x:v>
      </x:c>
      <x:c r="I10" s="362">
        <x:f>G10/'EX-RATE'!$H$5</x:f>
        <x:v>31.170370370370371</x:v>
      </x:c>
      <x:c r="J10" s="1908" t="s">
        <x:v>1723</x:v>
      </x:c>
      <x:c r="K10" s="247">
        <x:f t="shared" si="0"/>
        <x:v>26.908419404707452</x:v>
      </x:c>
      <x:c r="L10" s="1936">
        <x:v>27.58</x:v>
      </x:c>
      <x:c r="N10" t="s">
        <x:v>1729</x:v>
      </x:c>
      <x:c r="O10">
        <x:v>114.45603003044428</x:v>
      </x:c>
    </x:row>
    <x:row r="11" spans="2:15">
      <x:c r="B11" s="1922" t="s">
        <x:v>1726</x:v>
      </x:c>
      <x:c r="C11" s="1922" t="s">
        <x:v>2622</x:v>
      </x:c>
      <x:c r="D11" s="1922">
        <x:v>1</x:v>
      </x:c>
      <x:c r="E11" s="1923" t="s">
        <x:v>518</x:v>
      </x:c>
      <x:c r="F11" s="1937">
        <x:v>15.103366931666681</x:v>
      </x:c>
      <x:c r="G11" s="1943">
        <x:v>19.86</x:v>
      </x:c>
      <x:c r="H11" s="1940" t="s">
        <x:v>2617</x:v>
      </x:c>
      <x:c r="I11" s="362">
        <x:f>G11/'EX-RATE'!$H$5</x:f>
        <x:v>23.537777777777777</x:v>
      </x:c>
      <x:c r="J11" s="1908" t="s">
        <x:v>1725</x:v>
      </x:c>
      <x:c r="K11" s="247">
        <x:f t="shared" si="0"/>
        <x:v>15.103366931666681</x:v>
      </x:c>
      <x:c r="L11" s="1936">
        <x:v>15.64</x:v>
      </x:c>
      <x:c r="N11" t="s">
        <x:v>1731</x:v>
      </x:c>
      <x:c r="O11">
        <x:v>135.67005030847832</x:v>
      </x:c>
    </x:row>
    <x:row r="12" spans="2:15">
      <x:c r="B12" s="1922" t="s">
        <x:v>608</x:v>
      </x:c>
      <x:c r="C12" s="1922" t="s">
        <x:v>2252</x:v>
      </x:c>
      <x:c r="D12" s="1922">
        <x:v>3</x:v>
      </x:c>
      <x:c r="E12" s="1922" t="s">
        <x:v>2624</x:v>
      </x:c>
      <x:c r="F12" s="1937">
        <x:v>16.307770734891431</x:v>
      </x:c>
      <x:c r="G12" s="1943">
        <x:v>15.646455775693564</x:v>
      </x:c>
      <x:c r="H12" s="1941" t="s">
        <x:v>2619</x:v>
      </x:c>
      <x:c r="I12" s="1930">
        <x:f>G12/'EX-RATE'!$H$5</x:f>
        <x:v>18.543947586007189</x:v>
      </x:c>
      <x:c r="J12" s="1908"/>
      <x:c r="K12" s="247"/>
      <x:c r="N12" t="s">
        <x:v>1727</x:v>
      </x:c>
      <x:c r="O12">
        <x:v>27.364059551295572</x:v>
      </x:c>
    </x:row>
    <x:row r="13" spans="2:15">
      <x:c r="B13" s="1922" t="s">
        <x:v>2254</x:v>
      </x:c>
      <x:c r="C13" s="1922" t="s">
        <x:v>2255</x:v>
      </x:c>
      <x:c r="D13" s="1922">
        <x:v>1</x:v>
      </x:c>
      <x:c r="E13" s="1922" t="s">
        <x:v>2624</x:v>
      </x:c>
      <x:c r="F13" s="1937">
        <x:v>22.165378344600253</x:v>
      </x:c>
      <x:c r="G13" s="1943">
        <x:v>21.287796009865371</x:v>
      </x:c>
      <x:c r="H13" s="1941" t="s">
        <x:v>2621</x:v>
      </x:c>
      <x:c r="I13" s="1930">
        <x:f>G13/'EX-RATE'!$H$5</x:f>
        <x:v>25.229980456136737</x:v>
      </x:c>
      <x:c r="J13" s="1908"/>
      <x:c r="K13" s="247"/>
    </x:row>
    <x:row r="14" spans="2:15">
      <x:c r="B14" s="1922" t="s">
        <x:v>613</x:v>
      </x:c>
      <x:c r="C14" s="1922" t="s">
        <x:v>2256</x:v>
      </x:c>
      <x:c r="D14" s="1922">
        <x:v>1</x:v>
      </x:c>
      <x:c r="E14" s="1922" t="s">
        <x:v>2624</x:v>
      </x:c>
      <x:c r="F14" s="1937">
        <x:v>19.512734357384144</x:v>
      </x:c>
      <x:c r="G14" s="1943">
        <x:v>19.736067029339658</x:v>
      </x:c>
      <x:c r="H14" s="1941" t="s">
        <x:v>2623</x:v>
      </x:c>
      <x:c r="I14" s="1930">
        <x:f>G14/'EX-RATE'!$H$5</x:f>
        <x:v>23.39089425699515</x:v>
      </x:c>
      <x:c r="J14" s="1908"/>
      <x:c r="K14" s="247"/>
    </x:row>
    <x:row r="15" spans="2:15">
      <x:c r="B15" s="1922" t="s">
        <x:v>2257</x:v>
      </x:c>
      <x:c r="C15" s="1922" t="s">
        <x:v>2258</x:v>
      </x:c>
      <x:c r="D15" s="1922">
        <x:v>1</x:v>
      </x:c>
      <x:c r="E15" s="1922" t="s">
        <x:v>2624</x:v>
      </x:c>
      <x:c r="F15" s="1937">
        <x:v>21.6781713705704</x:v>
      </x:c>
      <x:c r="G15" s="1943">
        <x:v>20.998038179103997</x:v>
      </x:c>
      <x:c r="H15" s="1941" t="s">
        <x:v>2625</x:v>
      </x:c>
      <x:c r="I15" s="1930">
        <x:f>G15/'EX-RATE'!$H$5</x:f>
        <x:v>24.88656376782696</x:v>
      </x:c>
      <x:c r="J15" s="1908"/>
      <x:c r="K15" s="247"/>
    </x:row>
    <x:row r="16" spans="2:15">
      <x:c r="B16" s="1922" t="s">
        <x:v>2263</x:v>
      </x:c>
      <x:c r="C16" s="1922" t="s">
        <x:v>2626</x:v>
      </x:c>
      <x:c r="D16" s="1922">
        <x:v>1</x:v>
      </x:c>
      <x:c r="E16" s="1923" t="s">
        <x:v>518</x:v>
      </x:c>
      <x:c r="F16" s="1937">
        <x:v>27.364059551295572</x:v>
      </x:c>
      <x:c r="G16" s="1943">
        <x:v>26.429813093126487</x:v>
      </x:c>
      <x:c r="H16" s="1940" t="s">
        <x:v>2633</x:v>
      </x:c>
      <x:c r="I16" s="362">
        <x:f>G16/'EX-RATE'!$H$5</x:f>
        <x:v>31.324222925186948</x:v>
      </x:c>
      <x:c r="J16" s="1908" t="s">
        <x:v>1727</x:v>
      </x:c>
      <x:c r="K16" s="247">
        <x:f t="shared" si="0"/>
        <x:v>27.364059551295572</x:v>
      </x:c>
      <x:c r="L16" s="1939">
        <x:v>28.477447641677575</x:v>
      </x:c>
    </x:row>
    <x:row r="17" spans="2:9">
      <x:c r="B17" s="1"/>
      <x:c r="C17" s="1"/>
      <x:c r="D17" s="1"/>
      <x:c r="E17" s="1"/>
      <x:c r="F17" s="1"/>
      <x:c r="G17" s="1"/>
      <x:c r="H17" s="1"/>
      <x:c r="I17" s="1921"/>
    </x:row>
    <x:row r="18" spans="2:9">
      <x:c r="B18" s="1"/>
      <x:c r="C18" s="1"/>
      <x:c r="D18" s="1"/>
      <x:c r="E18" s="1"/>
      <x:c r="F18" s="1"/>
      <x:c r="G18" s="1"/>
      <x:c r="H18" s="1"/>
      <x:c r="I18" s="1927"/>
    </x:row>
  </x:sheetData>
  <x:phoneticPr fontId="9" type="noConversion"/>
  <x:pageMargins left="0.7" right="0.7" top="0.75" bottom="0.75" header="0.3" footer="0.3"/>
</x:worksheet>
</file>

<file path=xl/worksheets/sheet15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D28BC1A-F08D-45FB-9A94-9B43AB038AF1}" mc:Ignorable="x14ac xr xr2 xr3">
  <x:dimension ref="A1:T643"/>
  <x:sheetViews>
    <x:sheetView topLeftCell="C447" workbookViewId="0">
      <x:selection activeCell="F467" sqref="F467"/>
    </x:sheetView>
  </x:sheetViews>
  <x:sheetFormatPr defaultColWidth="8.8984375" defaultRowHeight="17.399999999999999"/>
  <x:cols>
    <x:col min="1" max="1" width="8.8984375" style="645"/>
    <x:col min="2" max="2" width="20.796875" style="645" bestFit="1" customWidth="1"/>
    <x:col min="3" max="3" width="14.3984375" style="645" bestFit="1" customWidth="1"/>
    <x:col min="4" max="4" width="21" style="645" bestFit="1" customWidth="1"/>
    <x:col min="5" max="5" width="9.3984375" style="645" bestFit="1" customWidth="1"/>
    <x:col min="6" max="6" width="21" style="645" bestFit="1" customWidth="1"/>
    <x:col min="7" max="7" width="10.69921875" style="645" bestFit="1" customWidth="1"/>
    <x:col min="8" max="8" width="11.3984375" style="645" bestFit="1" customWidth="1"/>
    <x:col min="9" max="9" width="10.19921875" style="645" bestFit="1" customWidth="1"/>
    <x:col min="10" max="10" width="15.09765625" style="645" bestFit="1" customWidth="1"/>
    <x:col min="11" max="11" width="54.19921875" style="645" bestFit="1" customWidth="1"/>
    <x:col min="12" max="12" width="14.3984375" style="645" bestFit="1" customWidth="1"/>
    <x:col min="13" max="13" width="21" style="645" bestFit="1" customWidth="1"/>
    <x:col min="14" max="16" width="14.296875" style="645" customWidth="1"/>
    <x:col min="17" max="17" width="15.09765625" style="645" bestFit="1" customWidth="1"/>
    <x:col min="18" max="18" width="34.3984375" style="645" bestFit="1" customWidth="1"/>
    <x:col min="19" max="19" width="16.3984375" style="645" customWidth="1"/>
    <x:col min="20" max="20" width="26" style="645" bestFit="1" customWidth="1"/>
    <x:col min="21" max="21" width="25.09765625" style="645" bestFit="1" customWidth="1"/>
    <x:col min="22" max="16384" width="8.8984375" style="645"/>
  </x:cols>
  <x:sheetData>
    <x:row r="1" spans="1:20">
      <x:c r="N1" s="645" t="s">
        <x:v>37</x:v>
      </x:c>
      <x:c r="O1" s="645" t="s">
        <x:v>1489</x:v>
      </x:c>
      <x:c r="P1" s="645" t="s">
        <x:v>31</x:v>
      </x:c>
    </x:row>
    <x:row r="2" spans="1:20">
      <x:c r="N2" s="645" t="s">
        <x:v>1490</x:v>
      </x:c>
      <x:c r="O2" s="645" t="s">
        <x:v>11</x:v>
      </x:c>
      <x:c r="P2" s="645" t="s">
        <x:v>14</x:v>
      </x:c>
    </x:row>
    <x:row r="5" spans="1:20">
      <x:c r="O5" s="646">
        <x:f>SUM(P7:P7)</x:f>
        <x:v>0</x:v>
      </x:c>
    </x:row>
    <x:row r="6" spans="1:20">
      <x:c r="J6" s="645">
        <x:v>1</x:v>
      </x:c>
      <x:c r="K6" s="645">
        <x:v>2</x:v>
      </x:c>
      <x:c r="L6" s="645">
        <x:v>3</x:v>
      </x:c>
      <x:c r="M6" s="645">
        <x:v>4</x:v>
      </x:c>
      <x:c r="N6" s="645">
        <x:v>5</x:v>
      </x:c>
      <x:c r="O6" s="645">
        <x:v>6</x:v>
      </x:c>
      <x:c r="P6" s="645">
        <x:v>7</x:v>
      </x:c>
      <x:c r="Q6" s="645">
        <x:v>8</x:v>
      </x:c>
    </x:row>
    <x:row r="7" spans="1:20" s="647" customFormat="1">
      <x:c r="A7" s="645"/>
      <x:c r="B7" s="749" t="s">
        <x:v>1491</x:v>
      </x:c>
      <x:c r="C7" s="749" t="s">
        <x:v>1492</x:v>
      </x:c>
      <x:c r="D7" s="749" t="s">
        <x:v>1493</x:v>
      </x:c>
      <x:c r="E7" s="749" t="s">
        <x:v>1494</x:v>
      </x:c>
      <x:c r="F7" s="749" t="s">
        <x:v>835</x:v>
      </x:c>
      <x:c r="G7" s="749" t="s">
        <x:v>1495</x:v>
      </x:c>
      <x:c r="H7" s="749" t="s">
        <x:v>1496</x:v>
      </x:c>
      <x:c r="I7" s="749" t="s">
        <x:v>1497</x:v>
      </x:c>
      <x:c r="J7" s="749" t="s">
        <x:v>1498</x:v>
      </x:c>
      <x:c r="K7" s="749" t="s">
        <x:v>1499</x:v>
      </x:c>
      <x:c r="L7" s="749" t="s">
        <x:v>1500</x:v>
      </x:c>
      <x:c r="M7" s="749" t="s">
        <x:v>1501</x:v>
      </x:c>
      <x:c r="N7" s="749" t="s">
        <x:v>1502</x:v>
      </x:c>
      <x:c r="O7" s="749" t="s">
        <x:v>1503</x:v>
      </x:c>
      <x:c r="P7" s="750" t="s">
        <x:v>1504</x:v>
      </x:c>
      <x:c r="Q7" s="749" t="s">
        <x:v>1505</x:v>
      </x:c>
      <x:c r="R7" s="749" t="s">
        <x:v>1506</x:v>
      </x:c>
      <x:c r="S7" s="749" t="s">
        <x:v>1507</x:v>
      </x:c>
      <x:c r="T7" s="749" t="s">
        <x:v>1508</x:v>
      </x:c>
    </x:row>
    <x:row r="8" spans="1:20" s="1" customFormat="1">
      <x:c r="A8" s="645"/>
      <x:c r="B8" s="648" t="s">
        <x:v>1567</x:v>
      </x:c>
      <x:c r="C8" s="649">
        <x:v>45665</x:v>
      </x:c>
      <x:c r="D8" s="649">
        <x:v>45665</x:v>
      </x:c>
      <x:c r="E8" s="650" t="s">
        <x:v>0</x:v>
      </x:c>
      <x:c r="F8" s="648" t="s">
        <x:v>1526</x:v>
      </x:c>
      <x:c r="G8" s="648" t="s">
        <x:v>30</x:v>
      </x:c>
      <x:c r="H8" s="648" t="s">
        <x:v>1509</x:v>
      </x:c>
      <x:c r="I8" s="645" t="s">
        <x:v>1489</x:v>
      </x:c>
      <x:c r="J8" s="648" t="s">
        <x:v>36</x:v>
      </x:c>
      <x:c r="K8" s="648" t="s">
        <x:v>1534</x:v>
      </x:c>
      <x:c r="L8" s="651">
        <x:v>8534009000</x:v>
      </x:c>
      <x:c r="M8" s="648" t="s">
        <x:v>1017</x:v>
      </x:c>
      <x:c r="N8" s="751">
        <x:v>7680</x:v>
      </x:c>
      <x:c r="O8" s="652">
        <x:v>11.49</x:v>
      </x:c>
      <x:c r="P8" s="653">
        <x:v>88243.199999999997</x:v>
      </x:c>
      <x:c r="Q8" s="648"/>
      <x:c r="R8" s="648"/>
      <x:c r="S8" s="653"/>
      <x:c r="T8" s="654"/>
    </x:row>
    <x:row r="9" spans="1:20" s="1" customFormat="1">
      <x:c r="A9" s="645"/>
      <x:c r="B9" s="648" t="s">
        <x:v>1568</x:v>
      </x:c>
      <x:c r="C9" s="649">
        <x:v>45665</x:v>
      </x:c>
      <x:c r="D9" s="649">
        <x:v>45665</x:v>
      </x:c>
      <x:c r="E9" s="650" t="s">
        <x:v>0</x:v>
      </x:c>
      <x:c r="F9" s="648" t="s">
        <x:v>1526</x:v>
      </x:c>
      <x:c r="G9" s="648" t="s">
        <x:v>30</x:v>
      </x:c>
      <x:c r="H9" s="648" t="s">
        <x:v>1509</x:v>
      </x:c>
      <x:c r="I9" s="645" t="s">
        <x:v>1489</x:v>
      </x:c>
      <x:c r="J9" s="645" t="s">
        <x:v>36</x:v>
      </x:c>
      <x:c r="K9" s="645" t="s">
        <x:v>1534</x:v>
      </x:c>
      <x:c r="L9" s="655">
        <x:v>8534009000</x:v>
      </x:c>
      <x:c r="M9" s="645" t="s">
        <x:v>1017</x:v>
      </x:c>
      <x:c r="N9" s="645">
        <x:v>7680</x:v>
      </x:c>
      <x:c r="O9" s="645">
        <x:v>11.49</x:v>
      </x:c>
      <x:c r="P9" s="656">
        <x:v>88243.199999999997</x:v>
      </x:c>
      <x:c r="Q9" s="645"/>
      <x:c r="R9" s="645"/>
      <x:c r="S9" s="645"/>
      <x:c r="T9" s="645"/>
    </x:row>
    <x:row r="10" spans="1:20" s="1" customFormat="1">
      <x:c r="A10" s="645"/>
      <x:c r="B10" s="648" t="s">
        <x:v>1569</x:v>
      </x:c>
      <x:c r="C10" s="649">
        <x:v>45666</x:v>
      </x:c>
      <x:c r="D10" s="649">
        <x:v>45666</x:v>
      </x:c>
      <x:c r="E10" s="650" t="s">
        <x:v>0</x:v>
      </x:c>
      <x:c r="F10" s="648" t="s">
        <x:v>1526</x:v>
      </x:c>
      <x:c r="G10" s="648" t="s">
        <x:v>30</x:v>
      </x:c>
      <x:c r="H10" s="648" t="s">
        <x:v>1509</x:v>
      </x:c>
      <x:c r="I10" s="645" t="s">
        <x:v>1489</x:v>
      </x:c>
      <x:c r="J10" s="657" t="s">
        <x:v>36</x:v>
      </x:c>
      <x:c r="K10" s="657" t="s">
        <x:v>1534</x:v>
      </x:c>
      <x:c r="L10" s="658">
        <x:v>8534009000</x:v>
      </x:c>
      <x:c r="M10" s="657" t="s">
        <x:v>1017</x:v>
      </x:c>
      <x:c r="N10" s="659">
        <x:v>7480</x:v>
      </x:c>
      <x:c r="O10" s="657">
        <x:v>11.49</x:v>
      </x:c>
      <x:c r="P10" s="653">
        <x:v>85945.2</x:v>
      </x:c>
      <x:c r="Q10" s="657"/>
      <x:c r="R10" s="657"/>
      <x:c r="S10" s="657"/>
      <x:c r="T10" s="657"/>
    </x:row>
    <x:row r="11" spans="1:20" s="1" customFormat="1">
      <x:c r="A11" s="645"/>
      <x:c r="B11" s="648" t="s">
        <x:v>1570</x:v>
      </x:c>
      <x:c r="C11" s="649">
        <x:v>45667</x:v>
      </x:c>
      <x:c r="D11" s="649">
        <x:v>45667</x:v>
      </x:c>
      <x:c r="E11" s="650" t="s">
        <x:v>0</x:v>
      </x:c>
      <x:c r="F11" s="648" t="s">
        <x:v>1526</x:v>
      </x:c>
      <x:c r="G11" s="648" t="s">
        <x:v>30</x:v>
      </x:c>
      <x:c r="H11" s="648" t="s">
        <x:v>1509</x:v>
      </x:c>
      <x:c r="I11" s="645" t="s">
        <x:v>1489</x:v>
      </x:c>
      <x:c r="J11" s="657" t="s">
        <x:v>36</x:v>
      </x:c>
      <x:c r="K11" s="657" t="s">
        <x:v>1534</x:v>
      </x:c>
      <x:c r="L11" s="658">
        <x:v>8534009000</x:v>
      </x:c>
      <x:c r="M11" s="657" t="s">
        <x:v>1017</x:v>
      </x:c>
      <x:c r="N11" s="659">
        <x:v>4860</x:v>
      </x:c>
      <x:c r="O11" s="657">
        <x:v>11.49</x:v>
      </x:c>
      <x:c r="P11" s="653">
        <x:v>55841.4</x:v>
      </x:c>
      <x:c r="Q11" s="657"/>
      <x:c r="R11" s="657"/>
      <x:c r="S11" s="657"/>
      <x:c r="T11" s="657"/>
    </x:row>
    <x:row r="12" spans="1:20" s="1" customFormat="1">
      <x:c r="A12" s="645"/>
      <x:c r="B12" s="648" t="s">
        <x:v>1571</x:v>
      </x:c>
      <x:c r="C12" s="649">
        <x:v>45667</x:v>
      </x:c>
      <x:c r="D12" s="649">
        <x:v>45667</x:v>
      </x:c>
      <x:c r="E12" s="650" t="s">
        <x:v>0</x:v>
      </x:c>
      <x:c r="F12" s="648" t="s">
        <x:v>57</x:v>
      </x:c>
      <x:c r="G12" s="648" t="s">
        <x:v>10</x:v>
      </x:c>
      <x:c r="H12" s="648" t="s">
        <x:v>1509</x:v>
      </x:c>
      <x:c r="I12" s="645" t="s">
        <x:v>31</x:v>
      </x:c>
      <x:c r="J12" s="657" t="s">
        <x:v>33</x:v>
      </x:c>
      <x:c r="K12" s="657" t="s">
        <x:v>1512</x:v>
      </x:c>
      <x:c r="L12" s="658">
        <x:v>8544300000</x:v>
      </x:c>
      <x:c r="M12" s="657" t="s">
        <x:v>1017</x:v>
      </x:c>
      <x:c r="N12" s="659">
        <x:v>1920</x:v>
      </x:c>
      <x:c r="O12" s="657">
        <x:v>8.58</x:v>
      </x:c>
      <x:c r="P12" s="653">
        <x:v>16473.599999999999</x:v>
      </x:c>
      <x:c r="Q12" s="657"/>
      <x:c r="R12" s="657"/>
      <x:c r="S12" s="657"/>
      <x:c r="T12" s="657"/>
    </x:row>
    <x:row r="13" spans="1:20" s="1" customFormat="1">
      <x:c r="A13" s="645"/>
      <x:c r="B13" s="648" t="s">
        <x:v>1571</x:v>
      </x:c>
      <x:c r="C13" s="649">
        <x:v>45667</x:v>
      </x:c>
      <x:c r="D13" s="649">
        <x:v>45667</x:v>
      </x:c>
      <x:c r="E13" s="650" t="s">
        <x:v>0</x:v>
      </x:c>
      <x:c r="F13" s="648" t="s">
        <x:v>57</x:v>
      </x:c>
      <x:c r="G13" s="648" t="s">
        <x:v>10</x:v>
      </x:c>
      <x:c r="H13" s="648" t="s">
        <x:v>1509</x:v>
      </x:c>
      <x:c r="I13" s="645" t="s">
        <x:v>31</x:v>
      </x:c>
      <x:c r="J13" s="657" t="s">
        <x:v>32</x:v>
      </x:c>
      <x:c r="K13" s="657" t="s">
        <x:v>1513</x:v>
      </x:c>
      <x:c r="L13" s="658">
        <x:v>8544300000</x:v>
      </x:c>
      <x:c r="M13" s="657" t="s">
        <x:v>1017</x:v>
      </x:c>
      <x:c r="N13" s="659">
        <x:v>1728</x:v>
      </x:c>
      <x:c r="O13" s="657">
        <x:v>5.95</x:v>
      </x:c>
      <x:c r="P13" s="653">
        <x:v>10281.6</x:v>
      </x:c>
      <x:c r="Q13" s="657"/>
      <x:c r="R13" s="657"/>
      <x:c r="S13" s="657"/>
      <x:c r="T13" s="657"/>
    </x:row>
    <x:row r="14" spans="1:20" s="1" customFormat="1">
      <x:c r="A14" s="645"/>
      <x:c r="B14" s="648" t="s">
        <x:v>1571</x:v>
      </x:c>
      <x:c r="C14" s="649">
        <x:v>45667</x:v>
      </x:c>
      <x:c r="D14" s="649">
        <x:v>45667</x:v>
      </x:c>
      <x:c r="E14" s="650" t="s">
        <x:v>0</x:v>
      </x:c>
      <x:c r="F14" s="648" t="s">
        <x:v>57</x:v>
      </x:c>
      <x:c r="G14" s="648" t="s">
        <x:v>10</x:v>
      </x:c>
      <x:c r="H14" s="648" t="s">
        <x:v>1509</x:v>
      </x:c>
      <x:c r="I14" s="648" t="s">
        <x:v>11</x:v>
      </x:c>
      <x:c r="J14" s="657" t="s">
        <x:v>13</x:v>
      </x:c>
      <x:c r="K14" s="657" t="s">
        <x:v>1525</x:v>
      </x:c>
      <x:c r="L14" s="658">
        <x:v>8544300000</x:v>
      </x:c>
      <x:c r="M14" s="657" t="s">
        <x:v>1017</x:v>
      </x:c>
      <x:c r="N14" s="659">
        <x:v>100</x:v>
      </x:c>
      <x:c r="O14" s="657">
        <x:v>90.88</x:v>
      </x:c>
      <x:c r="P14" s="653">
        <x:v>9088</x:v>
      </x:c>
      <x:c r="Q14" s="657"/>
      <x:c r="R14" s="657"/>
      <x:c r="S14" s="657"/>
      <x:c r="T14" s="657"/>
    </x:row>
    <x:row r="15" spans="1:20" s="1" customFormat="1">
      <x:c r="A15" s="645"/>
      <x:c r="B15" s="648" t="s">
        <x:v>1571</x:v>
      </x:c>
      <x:c r="C15" s="649">
        <x:v>45667</x:v>
      </x:c>
      <x:c r="D15" s="649">
        <x:v>45667</x:v>
      </x:c>
      <x:c r="E15" s="650" t="s">
        <x:v>0</x:v>
      </x:c>
      <x:c r="F15" s="648" t="s">
        <x:v>57</x:v>
      </x:c>
      <x:c r="G15" s="648" t="s">
        <x:v>10</x:v>
      </x:c>
      <x:c r="H15" s="648" t="s">
        <x:v>1509</x:v>
      </x:c>
      <x:c r="I15" s="648" t="s">
        <x:v>11</x:v>
      </x:c>
      <x:c r="J15" s="657" t="s">
        <x:v>12</x:v>
      </x:c>
      <x:c r="K15" s="657" t="s">
        <x:v>1529</x:v>
      </x:c>
      <x:c r="L15" s="658">
        <x:v>8544300000</x:v>
      </x:c>
      <x:c r="M15" s="657" t="s">
        <x:v>1017</x:v>
      </x:c>
      <x:c r="N15" s="659">
        <x:v>864</x:v>
      </x:c>
      <x:c r="O15" s="657">
        <x:v>98.23</x:v>
      </x:c>
      <x:c r="P15" s="653">
        <x:v>84870.720000000001</x:v>
      </x:c>
      <x:c r="Q15" s="657"/>
      <x:c r="R15" s="657"/>
      <x:c r="S15" s="657"/>
      <x:c r="T15" s="657"/>
    </x:row>
    <x:row r="16" spans="1:20" s="1" customFormat="1">
      <x:c r="A16" s="645"/>
      <x:c r="B16" s="648" t="s">
        <x:v>1571</x:v>
      </x:c>
      <x:c r="C16" s="649">
        <x:v>45667</x:v>
      </x:c>
      <x:c r="D16" s="649">
        <x:v>45667</x:v>
      </x:c>
      <x:c r="E16" s="650" t="s">
        <x:v>0</x:v>
      </x:c>
      <x:c r="F16" s="648" t="s">
        <x:v>57</x:v>
      </x:c>
      <x:c r="G16" s="648" t="s">
        <x:v>10</x:v>
      </x:c>
      <x:c r="H16" s="648" t="s">
        <x:v>1509</x:v>
      </x:c>
      <x:c r="I16" s="648" t="s">
        <x:v>14</x:v>
      </x:c>
      <x:c r="J16" s="657" t="s">
        <x:v>15</x:v>
      </x:c>
      <x:c r="K16" s="657" t="s">
        <x:v>1511</x:v>
      </x:c>
      <x:c r="L16" s="658">
        <x:v>8544300000</x:v>
      </x:c>
      <x:c r="M16" s="657" t="s">
        <x:v>1017</x:v>
      </x:c>
      <x:c r="N16" s="659">
        <x:v>1080</x:v>
      </x:c>
      <x:c r="O16" s="657">
        <x:v>81.19</x:v>
      </x:c>
      <x:c r="P16" s="653">
        <x:v>87685.2</x:v>
      </x:c>
      <x:c r="Q16" s="657"/>
      <x:c r="R16" s="657"/>
      <x:c r="S16" s="657"/>
      <x:c r="T16" s="657"/>
    </x:row>
    <x:row r="17" spans="2:20" s="1" customFormat="1">
      <x:c r="B17" s="648" t="s">
        <x:v>1571</x:v>
      </x:c>
      <x:c r="C17" s="649">
        <x:v>45667</x:v>
      </x:c>
      <x:c r="D17" s="649">
        <x:v>45667</x:v>
      </x:c>
      <x:c r="E17" s="650" t="s">
        <x:v>0</x:v>
      </x:c>
      <x:c r="F17" s="648" t="s">
        <x:v>57</x:v>
      </x:c>
      <x:c r="G17" s="648" t="s">
        <x:v>10</x:v>
      </x:c>
      <x:c r="H17" s="648" t="s">
        <x:v>1509</x:v>
      </x:c>
      <x:c r="I17" s="648" t="s">
        <x:v>14</x:v>
      </x:c>
      <x:c r="J17" s="657" t="s">
        <x:v>17</x:v>
      </x:c>
      <x:c r="K17" s="657" t="s">
        <x:v>1510</x:v>
      </x:c>
      <x:c r="L17" s="658">
        <x:v>8544300000</x:v>
      </x:c>
      <x:c r="M17" s="657" t="s">
        <x:v>1017</x:v>
      </x:c>
      <x:c r="N17" s="659">
        <x:v>2850</x:v>
      </x:c>
      <x:c r="O17" s="657">
        <x:v>17.82</x:v>
      </x:c>
      <x:c r="P17" s="653">
        <x:v>50787</x:v>
      </x:c>
      <x:c r="Q17" s="657"/>
      <x:c r="R17" s="657"/>
      <x:c r="S17" s="657"/>
      <x:c r="T17" s="657"/>
    </x:row>
    <x:row r="18" spans="2:20" s="1" customFormat="1">
      <x:c r="B18" s="648" t="s">
        <x:v>1572</x:v>
      </x:c>
      <x:c r="C18" s="649">
        <x:v>45667</x:v>
      </x:c>
      <x:c r="D18" s="649">
        <x:v>45667</x:v>
      </x:c>
      <x:c r="E18" s="650" t="s">
        <x:v>0</x:v>
      </x:c>
      <x:c r="F18" s="648" t="s">
        <x:v>1514</x:v>
      </x:c>
      <x:c r="G18" s="648" t="s">
        <x:v>30</x:v>
      </x:c>
      <x:c r="H18" s="648" t="s">
        <x:v>1509</x:v>
      </x:c>
      <x:c r="I18" s="648" t="s">
        <x:v>37</x:v>
      </x:c>
      <x:c r="J18" s="657" t="s">
        <x:v>38</x:v>
      </x:c>
      <x:c r="K18" s="657" t="s">
        <x:v>1515</x:v>
      </x:c>
      <x:c r="L18" s="658">
        <x:v>8534009000</x:v>
      </x:c>
      <x:c r="M18" s="657" t="s">
        <x:v>1017</x:v>
      </x:c>
      <x:c r="N18" s="659">
        <x:v>2560</x:v>
      </x:c>
      <x:c r="O18" s="657">
        <x:v>18.350000000000001</x:v>
      </x:c>
      <x:c r="P18" s="653">
        <x:v>46976</x:v>
      </x:c>
      <x:c r="Q18" s="657"/>
      <x:c r="R18" s="657"/>
      <x:c r="S18" s="657"/>
      <x:c r="T18" s="657"/>
    </x:row>
    <x:row r="19" spans="2:20" s="1" customFormat="1">
      <x:c r="B19" s="648" t="s">
        <x:v>1572</x:v>
      </x:c>
      <x:c r="C19" s="649">
        <x:v>45667</x:v>
      </x:c>
      <x:c r="D19" s="649">
        <x:v>45667</x:v>
      </x:c>
      <x:c r="E19" s="650" t="s">
        <x:v>0</x:v>
      </x:c>
      <x:c r="F19" s="648" t="s">
        <x:v>1514</x:v>
      </x:c>
      <x:c r="G19" s="648" t="s">
        <x:v>30</x:v>
      </x:c>
      <x:c r="H19" s="648" t="s">
        <x:v>1509</x:v>
      </x:c>
      <x:c r="I19" s="648" t="s">
        <x:v>37</x:v>
      </x:c>
      <x:c r="J19" s="657" t="s">
        <x:v>39</x:v>
      </x:c>
      <x:c r="K19" s="657" t="s">
        <x:v>1516</x:v>
      </x:c>
      <x:c r="L19" s="658">
        <x:v>8534009000</x:v>
      </x:c>
      <x:c r="M19" s="657" t="s">
        <x:v>1017</x:v>
      </x:c>
      <x:c r="N19" s="659">
        <x:v>2400</x:v>
      </x:c>
      <x:c r="O19" s="657">
        <x:v>18.71</x:v>
      </x:c>
      <x:c r="P19" s="653">
        <x:v>44904</x:v>
      </x:c>
      <x:c r="Q19" s="657"/>
      <x:c r="R19" s="657"/>
      <x:c r="S19" s="657"/>
      <x:c r="T19" s="657"/>
    </x:row>
    <x:row r="20" spans="2:20" s="1" customFormat="1">
      <x:c r="B20" s="648" t="s">
        <x:v>1572</x:v>
      </x:c>
      <x:c r="C20" s="649">
        <x:v>45667</x:v>
      </x:c>
      <x:c r="D20" s="649">
        <x:v>45667</x:v>
      </x:c>
      <x:c r="E20" s="650" t="s">
        <x:v>0</x:v>
      </x:c>
      <x:c r="F20" s="648" t="s">
        <x:v>1514</x:v>
      </x:c>
      <x:c r="G20" s="648" t="s">
        <x:v>30</x:v>
      </x:c>
      <x:c r="H20" s="648" t="s">
        <x:v>1509</x:v>
      </x:c>
      <x:c r="I20" s="648" t="s">
        <x:v>37</x:v>
      </x:c>
      <x:c r="J20" s="657" t="s">
        <x:v>40</x:v>
      </x:c>
      <x:c r="K20" s="657" t="s">
        <x:v>1517</x:v>
      </x:c>
      <x:c r="L20" s="658">
        <x:v>8534009000</x:v>
      </x:c>
      <x:c r="M20" s="657" t="s">
        <x:v>1017</x:v>
      </x:c>
      <x:c r="N20" s="659">
        <x:v>2400</x:v>
      </x:c>
      <x:c r="O20" s="657">
        <x:v>18.899999999999999</x:v>
      </x:c>
      <x:c r="P20" s="653">
        <x:v>45360</x:v>
      </x:c>
      <x:c r="Q20" s="657"/>
      <x:c r="R20" s="657"/>
      <x:c r="S20" s="657"/>
      <x:c r="T20" s="657"/>
    </x:row>
    <x:row r="21" spans="2:20" s="1" customFormat="1">
      <x:c r="B21" s="648" t="s">
        <x:v>1573</x:v>
      </x:c>
      <x:c r="C21" s="649">
        <x:v>45667</x:v>
      </x:c>
      <x:c r="D21" s="649">
        <x:v>45667</x:v>
      </x:c>
      <x:c r="E21" s="650" t="s">
        <x:v>0</x:v>
      </x:c>
      <x:c r="F21" s="648" t="s">
        <x:v>1514</x:v>
      </x:c>
      <x:c r="G21" s="648" t="s">
        <x:v>41</x:v>
      </x:c>
      <x:c r="H21" s="648" t="s">
        <x:v>1518</x:v>
      </x:c>
      <x:c r="I21" s="648" t="s">
        <x:v>37</x:v>
      </x:c>
      <x:c r="J21" s="657" t="s">
        <x:v>42</x:v>
      </x:c>
      <x:c r="K21" s="657" t="s">
        <x:v>1524</x:v>
      </x:c>
      <x:c r="L21" s="658">
        <x:v>8544300000</x:v>
      </x:c>
      <x:c r="M21" s="657" t="s">
        <x:v>1017</x:v>
      </x:c>
      <x:c r="N21" s="659">
        <x:v>2750</x:v>
      </x:c>
      <x:c r="O21" s="657">
        <x:v>3.01</x:v>
      </x:c>
      <x:c r="P21" s="653">
        <x:v>8277.5</x:v>
      </x:c>
      <x:c r="Q21" s="657"/>
      <x:c r="R21" s="657"/>
      <x:c r="S21" s="657"/>
      <x:c r="T21" s="657"/>
    </x:row>
    <x:row r="22" spans="2:20" s="1" customFormat="1">
      <x:c r="B22" s="648" t="s">
        <x:v>1573</x:v>
      </x:c>
      <x:c r="C22" s="649">
        <x:v>45667</x:v>
      </x:c>
      <x:c r="D22" s="649">
        <x:v>45667</x:v>
      </x:c>
      <x:c r="E22" s="650" t="s">
        <x:v>0</x:v>
      </x:c>
      <x:c r="F22" s="648" t="s">
        <x:v>1514</x:v>
      </x:c>
      <x:c r="G22" s="648" t="s">
        <x:v>41</x:v>
      </x:c>
      <x:c r="H22" s="648" t="s">
        <x:v>1518</x:v>
      </x:c>
      <x:c r="I22" s="648" t="s">
        <x:v>37</x:v>
      </x:c>
      <x:c r="J22" s="657" t="s">
        <x:v>43</x:v>
      </x:c>
      <x:c r="K22" s="657" t="s">
        <x:v>1519</x:v>
      </x:c>
      <x:c r="L22" s="658">
        <x:v>8544300000</x:v>
      </x:c>
      <x:c r="M22" s="657" t="s">
        <x:v>1017</x:v>
      </x:c>
      <x:c r="N22" s="659">
        <x:v>3350</x:v>
      </x:c>
      <x:c r="O22" s="657">
        <x:v>3.15</x:v>
      </x:c>
      <x:c r="P22" s="653">
        <x:v>10552.5</x:v>
      </x:c>
      <x:c r="Q22" s="657"/>
      <x:c r="R22" s="657"/>
      <x:c r="S22" s="657"/>
      <x:c r="T22" s="657"/>
    </x:row>
    <x:row r="23" spans="2:20" s="1" customFormat="1">
      <x:c r="B23" s="648" t="s">
        <x:v>1573</x:v>
      </x:c>
      <x:c r="C23" s="649">
        <x:v>45667</x:v>
      </x:c>
      <x:c r="D23" s="649">
        <x:v>45667</x:v>
      </x:c>
      <x:c r="E23" s="650" t="s">
        <x:v>0</x:v>
      </x:c>
      <x:c r="F23" s="648" t="s">
        <x:v>1514</x:v>
      </x:c>
      <x:c r="G23" s="648" t="s">
        <x:v>41</x:v>
      </x:c>
      <x:c r="H23" s="648" t="s">
        <x:v>1518</x:v>
      </x:c>
      <x:c r="I23" s="648" t="s">
        <x:v>37</x:v>
      </x:c>
      <x:c r="J23" s="657" t="s">
        <x:v>44</x:v>
      </x:c>
      <x:c r="K23" s="657" t="s">
        <x:v>1520</x:v>
      </x:c>
      <x:c r="L23" s="658">
        <x:v>8544300000</x:v>
      </x:c>
      <x:c r="M23" s="657" t="s">
        <x:v>1017</x:v>
      </x:c>
      <x:c r="N23" s="659">
        <x:v>1500</x:v>
      </x:c>
      <x:c r="O23" s="657">
        <x:v>2.92</x:v>
      </x:c>
      <x:c r="P23" s="653">
        <x:v>4380</x:v>
      </x:c>
      <x:c r="Q23" s="657"/>
      <x:c r="R23" s="657"/>
      <x:c r="S23" s="657"/>
      <x:c r="T23" s="657"/>
    </x:row>
    <x:row r="24" spans="2:20" s="1" customFormat="1">
      <x:c r="B24" s="648" t="s">
        <x:v>1573</x:v>
      </x:c>
      <x:c r="C24" s="649">
        <x:v>45667</x:v>
      </x:c>
      <x:c r="D24" s="649">
        <x:v>45667</x:v>
      </x:c>
      <x:c r="E24" s="650" t="s">
        <x:v>0</x:v>
      </x:c>
      <x:c r="F24" s="648" t="s">
        <x:v>1514</x:v>
      </x:c>
      <x:c r="G24" s="648" t="s">
        <x:v>41</x:v>
      </x:c>
      <x:c r="H24" s="648" t="s">
        <x:v>1518</x:v>
      </x:c>
      <x:c r="I24" s="645" t="s">
        <x:v>37</x:v>
      </x:c>
      <x:c r="J24" s="657" t="s">
        <x:v>45</x:v>
      </x:c>
      <x:c r="K24" s="657" t="s">
        <x:v>1521</x:v>
      </x:c>
      <x:c r="L24" s="658">
        <x:v>8544300000</x:v>
      </x:c>
      <x:c r="M24" s="657" t="s">
        <x:v>1017</x:v>
      </x:c>
      <x:c r="N24" s="659">
        <x:v>1500</x:v>
      </x:c>
      <x:c r="O24" s="657">
        <x:v>2.98</x:v>
      </x:c>
      <x:c r="P24" s="653">
        <x:v>4470</x:v>
      </x:c>
      <x:c r="Q24" s="657"/>
      <x:c r="R24" s="657"/>
      <x:c r="S24" s="657"/>
      <x:c r="T24" s="657"/>
    </x:row>
    <x:row r="25" spans="2:20" s="1" customFormat="1">
      <x:c r="B25" s="648" t="s">
        <x:v>1573</x:v>
      </x:c>
      <x:c r="C25" s="649">
        <x:v>45667</x:v>
      </x:c>
      <x:c r="D25" s="649">
        <x:v>45667</x:v>
      </x:c>
      <x:c r="E25" s="650" t="s">
        <x:v>0</x:v>
      </x:c>
      <x:c r="F25" s="648" t="s">
        <x:v>1514</x:v>
      </x:c>
      <x:c r="G25" s="648" t="s">
        <x:v>41</x:v>
      </x:c>
      <x:c r="H25" s="648" t="s">
        <x:v>1518</x:v>
      </x:c>
      <x:c r="I25" s="645" t="s">
        <x:v>37</x:v>
      </x:c>
      <x:c r="J25" s="657" t="s">
        <x:v>46</x:v>
      </x:c>
      <x:c r="K25" s="657" t="s">
        <x:v>1522</x:v>
      </x:c>
      <x:c r="L25" s="658">
        <x:v>8544300000</x:v>
      </x:c>
      <x:c r="M25" s="657" t="s">
        <x:v>1017</x:v>
      </x:c>
      <x:c r="N25" s="659">
        <x:v>1500</x:v>
      </x:c>
      <x:c r="O25" s="657">
        <x:v>2.98</x:v>
      </x:c>
      <x:c r="P25" s="653">
        <x:v>4470</x:v>
      </x:c>
      <x:c r="Q25" s="657"/>
      <x:c r="R25" s="657"/>
      <x:c r="S25" s="657"/>
      <x:c r="T25" s="657"/>
    </x:row>
    <x:row r="26" spans="2:20" s="1" customFormat="1">
      <x:c r="B26" s="648" t="s">
        <x:v>1573</x:v>
      </x:c>
      <x:c r="C26" s="649">
        <x:v>45667</x:v>
      </x:c>
      <x:c r="D26" s="649">
        <x:v>45667</x:v>
      </x:c>
      <x:c r="E26" s="650" t="s">
        <x:v>0</x:v>
      </x:c>
      <x:c r="F26" s="648" t="s">
        <x:v>1514</x:v>
      </x:c>
      <x:c r="G26" s="648" t="s">
        <x:v>41</x:v>
      </x:c>
      <x:c r="H26" s="648" t="s">
        <x:v>1518</x:v>
      </x:c>
      <x:c r="I26" s="645" t="s">
        <x:v>37</x:v>
      </x:c>
      <x:c r="J26" s="657" t="s">
        <x:v>47</x:v>
      </x:c>
      <x:c r="K26" s="657" t="s">
        <x:v>1523</x:v>
      </x:c>
      <x:c r="L26" s="658">
        <x:v>8544300000</x:v>
      </x:c>
      <x:c r="M26" s="657" t="s">
        <x:v>1017</x:v>
      </x:c>
      <x:c r="N26" s="659">
        <x:v>1500</x:v>
      </x:c>
      <x:c r="O26" s="657">
        <x:v>2.92</x:v>
      </x:c>
      <x:c r="P26" s="653">
        <x:v>4380</x:v>
      </x:c>
      <x:c r="Q26" s="657"/>
      <x:c r="R26" s="657"/>
      <x:c r="S26" s="657"/>
      <x:c r="T26" s="657"/>
    </x:row>
    <x:row r="27" spans="2:20" s="1" customFormat="1">
      <x:c r="B27" s="648" t="s">
        <x:v>1574</x:v>
      </x:c>
      <x:c r="C27" s="649">
        <x:v>45667</x:v>
      </x:c>
      <x:c r="D27" s="649">
        <x:v>45667</x:v>
      </x:c>
      <x:c r="E27" s="650" t="s">
        <x:v>0</x:v>
      </x:c>
      <x:c r="F27" s="648" t="s">
        <x:v>1514</x:v>
      </x:c>
      <x:c r="G27" s="648" t="s">
        <x:v>41</x:v>
      </x:c>
      <x:c r="H27" s="648" t="s">
        <x:v>1518</x:v>
      </x:c>
      <x:c r="I27" s="645" t="s">
        <x:v>37</x:v>
      </x:c>
      <x:c r="J27" s="657" t="s">
        <x:v>42</x:v>
      </x:c>
      <x:c r="K27" s="657" t="s">
        <x:v>1524</x:v>
      </x:c>
      <x:c r="L27" s="658">
        <x:v>8544300000</x:v>
      </x:c>
      <x:c r="M27" s="657" t="s">
        <x:v>1017</x:v>
      </x:c>
      <x:c r="N27" s="659">
        <x:v>750</x:v>
      </x:c>
      <x:c r="O27" s="657">
        <x:v>3.01</x:v>
      </x:c>
      <x:c r="P27" s="653">
        <x:v>2257.5</x:v>
      </x:c>
      <x:c r="Q27" s="657"/>
      <x:c r="R27" s="657"/>
      <x:c r="S27" s="657"/>
      <x:c r="T27" s="657"/>
    </x:row>
    <x:row r="28" spans="2:20" s="1" customFormat="1">
      <x:c r="B28" s="648" t="s">
        <x:v>1574</x:v>
      </x:c>
      <x:c r="C28" s="649">
        <x:v>45667</x:v>
      </x:c>
      <x:c r="D28" s="649">
        <x:v>45667</x:v>
      </x:c>
      <x:c r="E28" s="650" t="s">
        <x:v>0</x:v>
      </x:c>
      <x:c r="F28" s="648" t="s">
        <x:v>1514</x:v>
      </x:c>
      <x:c r="G28" s="648" t="s">
        <x:v>41</x:v>
      </x:c>
      <x:c r="H28" s="648" t="s">
        <x:v>1518</x:v>
      </x:c>
      <x:c r="I28" s="645" t="s">
        <x:v>37</x:v>
      </x:c>
      <x:c r="J28" s="657" t="s">
        <x:v>43</x:v>
      </x:c>
      <x:c r="K28" s="657" t="s">
        <x:v>1519</x:v>
      </x:c>
      <x:c r="L28" s="660">
        <x:v>8544300000</x:v>
      </x:c>
      <x:c r="M28" s="657" t="s">
        <x:v>1017</x:v>
      </x:c>
      <x:c r="N28" s="659">
        <x:v>150</x:v>
      </x:c>
      <x:c r="O28" s="657">
        <x:v>3.15</x:v>
      </x:c>
      <x:c r="P28" s="653">
        <x:v>472.5</x:v>
      </x:c>
      <x:c r="Q28" s="657"/>
      <x:c r="R28" s="657"/>
      <x:c r="S28" s="657"/>
      <x:c r="T28" s="657"/>
    </x:row>
    <x:row r="29" spans="2:20" s="1" customFormat="1">
      <x:c r="B29" s="648" t="s">
        <x:v>1575</x:v>
      </x:c>
      <x:c r="C29" s="649">
        <x:v>45671</x:v>
      </x:c>
      <x:c r="D29" s="649">
        <x:v>45671</x:v>
      </x:c>
      <x:c r="E29" s="650" t="s">
        <x:v>0</x:v>
      </x:c>
      <x:c r="F29" s="648" t="s">
        <x:v>1526</x:v>
      </x:c>
      <x:c r="G29" s="648" t="s">
        <x:v>30</x:v>
      </x:c>
      <x:c r="H29" s="648" t="s">
        <x:v>1509</x:v>
      </x:c>
      <x:c r="I29" s="648" t="s">
        <x:v>1489</x:v>
      </x:c>
      <x:c r="J29" s="657" t="s">
        <x:v>36</x:v>
      </x:c>
      <x:c r="K29" s="657" t="s">
        <x:v>1534</x:v>
      </x:c>
      <x:c r="L29" s="660">
        <x:v>8534009000</x:v>
      </x:c>
      <x:c r="M29" s="657" t="s">
        <x:v>1017</x:v>
      </x:c>
      <x:c r="N29" s="659">
        <x:v>7680</x:v>
      </x:c>
      <x:c r="O29" s="657">
        <x:v>11.49</x:v>
      </x:c>
      <x:c r="P29" s="653">
        <x:v>88243.199999999997</x:v>
      </x:c>
      <x:c r="Q29" s="657"/>
      <x:c r="R29" s="657"/>
      <x:c r="S29" s="657"/>
      <x:c r="T29" s="657"/>
    </x:row>
    <x:row r="30" spans="2:20" s="1" customFormat="1">
      <x:c r="B30" s="648" t="s">
        <x:v>1576</x:v>
      </x:c>
      <x:c r="C30" s="649">
        <x:v>45671</x:v>
      </x:c>
      <x:c r="D30" s="649">
        <x:v>45671</x:v>
      </x:c>
      <x:c r="E30" s="650" t="s">
        <x:v>0</x:v>
      </x:c>
      <x:c r="F30" s="648" t="s">
        <x:v>57</x:v>
      </x:c>
      <x:c r="G30" s="648" t="s">
        <x:v>10</x:v>
      </x:c>
      <x:c r="H30" s="648" t="s">
        <x:v>1509</x:v>
      </x:c>
      <x:c r="I30" s="648" t="s">
        <x:v>31</x:v>
      </x:c>
      <x:c r="J30" s="657" t="s">
        <x:v>33</x:v>
      </x:c>
      <x:c r="K30" s="657" t="s">
        <x:v>1512</x:v>
      </x:c>
      <x:c r="L30" s="660">
        <x:v>8544300000</x:v>
      </x:c>
      <x:c r="M30" s="657" t="s">
        <x:v>1017</x:v>
      </x:c>
      <x:c r="N30" s="659">
        <x:v>6400</x:v>
      </x:c>
      <x:c r="O30" s="657">
        <x:v>8.58</x:v>
      </x:c>
      <x:c r="P30" s="653">
        <x:v>54912</x:v>
      </x:c>
      <x:c r="Q30" s="657"/>
      <x:c r="R30" s="657"/>
      <x:c r="S30" s="657"/>
      <x:c r="T30" s="657"/>
    </x:row>
    <x:row r="31" spans="2:20" s="1" customFormat="1">
      <x:c r="B31" s="648" t="s">
        <x:v>1576</x:v>
      </x:c>
      <x:c r="C31" s="649">
        <x:v>45671</x:v>
      </x:c>
      <x:c r="D31" s="649">
        <x:v>45671</x:v>
      </x:c>
      <x:c r="E31" s="650" t="s">
        <x:v>0</x:v>
      </x:c>
      <x:c r="F31" s="648" t="s">
        <x:v>57</x:v>
      </x:c>
      <x:c r="G31" s="648" t="s">
        <x:v>10</x:v>
      </x:c>
      <x:c r="H31" s="648" t="s">
        <x:v>1509</x:v>
      </x:c>
      <x:c r="I31" s="648" t="s">
        <x:v>31</x:v>
      </x:c>
      <x:c r="J31" s="657" t="s">
        <x:v>32</x:v>
      </x:c>
      <x:c r="K31" s="657" t="s">
        <x:v>1513</x:v>
      </x:c>
      <x:c r="L31" s="660">
        <x:v>8544300000</x:v>
      </x:c>
      <x:c r="M31" s="657" t="s">
        <x:v>1017</x:v>
      </x:c>
      <x:c r="N31" s="659">
        <x:v>6080</x:v>
      </x:c>
      <x:c r="O31" s="657">
        <x:v>5.95</x:v>
      </x:c>
      <x:c r="P31" s="653">
        <x:v>36176</x:v>
      </x:c>
      <x:c r="Q31" s="657"/>
      <x:c r="R31" s="657"/>
      <x:c r="S31" s="657"/>
      <x:c r="T31" s="657"/>
    </x:row>
    <x:row r="32" spans="2:20" s="1" customFormat="1">
      <x:c r="B32" s="648" t="s">
        <x:v>1576</x:v>
      </x:c>
      <x:c r="C32" s="649">
        <x:v>45671</x:v>
      </x:c>
      <x:c r="D32" s="649">
        <x:v>45671</x:v>
      </x:c>
      <x:c r="E32" s="650" t="s">
        <x:v>0</x:v>
      </x:c>
      <x:c r="F32" s="648" t="s">
        <x:v>57</x:v>
      </x:c>
      <x:c r="G32" s="648" t="s">
        <x:v>10</x:v>
      </x:c>
      <x:c r="H32" s="648" t="s">
        <x:v>1509</x:v>
      </x:c>
      <x:c r="I32" s="645" t="s">
        <x:v>11</x:v>
      </x:c>
      <x:c r="J32" s="657" t="s">
        <x:v>13</x:v>
      </x:c>
      <x:c r="K32" s="657" t="s">
        <x:v>1525</x:v>
      </x:c>
      <x:c r="L32" s="660">
        <x:v>8544300000</x:v>
      </x:c>
      <x:c r="M32" s="657" t="s">
        <x:v>1017</x:v>
      </x:c>
      <x:c r="N32" s="659">
        <x:v>144</x:v>
      </x:c>
      <x:c r="O32" s="657">
        <x:v>90.88</x:v>
      </x:c>
      <x:c r="P32" s="653">
        <x:v>13086.72</x:v>
      </x:c>
      <x:c r="Q32" s="657"/>
      <x:c r="R32" s="657"/>
      <x:c r="S32" s="657"/>
      <x:c r="T32" s="657"/>
    </x:row>
    <x:row r="33" spans="2:20" s="1" customFormat="1">
      <x:c r="B33" s="648" t="s">
        <x:v>1576</x:v>
      </x:c>
      <x:c r="C33" s="649">
        <x:v>45671</x:v>
      </x:c>
      <x:c r="D33" s="649">
        <x:v>45671</x:v>
      </x:c>
      <x:c r="E33" s="650" t="s">
        <x:v>0</x:v>
      </x:c>
      <x:c r="F33" s="648" t="s">
        <x:v>57</x:v>
      </x:c>
      <x:c r="G33" s="648" t="s">
        <x:v>10</x:v>
      </x:c>
      <x:c r="H33" s="648" t="s">
        <x:v>1509</x:v>
      </x:c>
      <x:c r="I33" s="645" t="s">
        <x:v>11</x:v>
      </x:c>
      <x:c r="J33" s="657" t="s">
        <x:v>12</x:v>
      </x:c>
      <x:c r="K33" s="657" t="s">
        <x:v>1529</x:v>
      </x:c>
      <x:c r="L33" s="660">
        <x:v>8544300000</x:v>
      </x:c>
      <x:c r="M33" s="657" t="s">
        <x:v>1017</x:v>
      </x:c>
      <x:c r="N33" s="659">
        <x:v>200</x:v>
      </x:c>
      <x:c r="O33" s="657">
        <x:v>98.23</x:v>
      </x:c>
      <x:c r="P33" s="653">
        <x:v>19646</x:v>
      </x:c>
      <x:c r="Q33" s="657"/>
      <x:c r="R33" s="657"/>
      <x:c r="S33" s="657"/>
      <x:c r="T33" s="657"/>
    </x:row>
    <x:row r="34" spans="2:20" s="1" customFormat="1">
      <x:c r="B34" s="648" t="s">
        <x:v>1576</x:v>
      </x:c>
      <x:c r="C34" s="649">
        <x:v>45671</x:v>
      </x:c>
      <x:c r="D34" s="649">
        <x:v>45671</x:v>
      </x:c>
      <x:c r="E34" s="650" t="s">
        <x:v>0</x:v>
      </x:c>
      <x:c r="F34" s="648" t="s">
        <x:v>57</x:v>
      </x:c>
      <x:c r="G34" s="648" t="s">
        <x:v>10</x:v>
      </x:c>
      <x:c r="H34" s="648" t="s">
        <x:v>1509</x:v>
      </x:c>
      <x:c r="I34" s="645" t="s">
        <x:v>14</x:v>
      </x:c>
      <x:c r="J34" s="657" t="s">
        <x:v>15</x:v>
      </x:c>
      <x:c r="K34" s="657" t="s">
        <x:v>1511</x:v>
      </x:c>
      <x:c r="L34" s="660">
        <x:v>8544300000</x:v>
      </x:c>
      <x:c r="M34" s="657" t="s">
        <x:v>1017</x:v>
      </x:c>
      <x:c r="N34" s="659">
        <x:v>180</x:v>
      </x:c>
      <x:c r="O34" s="657">
        <x:v>81.19</x:v>
      </x:c>
      <x:c r="P34" s="653">
        <x:v>14614.199999999999</x:v>
      </x:c>
      <x:c r="Q34" s="657"/>
      <x:c r="R34" s="657"/>
      <x:c r="S34" s="657"/>
      <x:c r="T34" s="657"/>
    </x:row>
    <x:row r="35" spans="2:20" s="1" customFormat="1">
      <x:c r="B35" s="648" t="s">
        <x:v>1576</x:v>
      </x:c>
      <x:c r="C35" s="649">
        <x:v>45671</x:v>
      </x:c>
      <x:c r="D35" s="649">
        <x:v>45671</x:v>
      </x:c>
      <x:c r="E35" s="650" t="s">
        <x:v>0</x:v>
      </x:c>
      <x:c r="F35" s="648" t="s">
        <x:v>57</x:v>
      </x:c>
      <x:c r="G35" s="648" t="s">
        <x:v>10</x:v>
      </x:c>
      <x:c r="H35" s="648" t="s">
        <x:v>1509</x:v>
      </x:c>
      <x:c r="I35" s="645" t="s">
        <x:v>28</x:v>
      </x:c>
      <x:c r="J35" s="657" t="s">
        <x:v>29</x:v>
      </x:c>
      <x:c r="K35" s="657" t="s">
        <x:v>1535</x:v>
      </x:c>
      <x:c r="L35" s="660">
        <x:v>8544300000</x:v>
      </x:c>
      <x:c r="M35" s="657" t="s">
        <x:v>1017</x:v>
      </x:c>
      <x:c r="N35" s="659">
        <x:v>300</x:v>
      </x:c>
      <x:c r="O35" s="657">
        <x:v>6.37</x:v>
      </x:c>
      <x:c r="P35" s="653">
        <x:v>1911</x:v>
      </x:c>
      <x:c r="Q35" s="657"/>
      <x:c r="R35" s="657"/>
      <x:c r="S35" s="657"/>
      <x:c r="T35" s="657"/>
    </x:row>
    <x:row r="36" spans="2:20" s="1" customFormat="1">
      <x:c r="B36" s="648" t="s">
        <x:v>1577</x:v>
      </x:c>
      <x:c r="C36" s="649">
        <x:v>45672</x:v>
      </x:c>
      <x:c r="D36" s="649">
        <x:v>45672</x:v>
      </x:c>
      <x:c r="E36" s="650" t="s">
        <x:v>0</x:v>
      </x:c>
      <x:c r="F36" s="648" t="s">
        <x:v>1526</x:v>
      </x:c>
      <x:c r="G36" s="648" t="s">
        <x:v>30</x:v>
      </x:c>
      <x:c r="H36" s="648" t="s">
        <x:v>1509</x:v>
      </x:c>
      <x:c r="I36" s="645" t="s">
        <x:v>1489</x:v>
      </x:c>
      <x:c r="J36" s="657" t="s">
        <x:v>36</x:v>
      </x:c>
      <x:c r="K36" s="657" t="s">
        <x:v>1534</x:v>
      </x:c>
      <x:c r="L36" s="660">
        <x:v>8534009000</x:v>
      </x:c>
      <x:c r="M36" s="657" t="s">
        <x:v>1017</x:v>
      </x:c>
      <x:c r="N36" s="659">
        <x:v>7680</x:v>
      </x:c>
      <x:c r="O36" s="657">
        <x:v>11.49</x:v>
      </x:c>
      <x:c r="P36" s="653">
        <x:v>88243.199999999997</x:v>
      </x:c>
      <x:c r="Q36" s="657"/>
      <x:c r="R36" s="657"/>
      <x:c r="S36" s="657"/>
      <x:c r="T36" s="657"/>
    </x:row>
    <x:row r="37" spans="2:20" s="1" customFormat="1">
      <x:c r="B37" s="648" t="s">
        <x:v>1578</x:v>
      </x:c>
      <x:c r="C37" s="649">
        <x:v>45673</x:v>
      </x:c>
      <x:c r="D37" s="649">
        <x:v>45673</x:v>
      </x:c>
      <x:c r="E37" s="650" t="s">
        <x:v>0</x:v>
      </x:c>
      <x:c r="F37" s="648" t="s">
        <x:v>1526</x:v>
      </x:c>
      <x:c r="G37" s="648" t="s">
        <x:v>30</x:v>
      </x:c>
      <x:c r="H37" s="648" t="s">
        <x:v>1509</x:v>
      </x:c>
      <x:c r="I37" s="645" t="s">
        <x:v>1489</x:v>
      </x:c>
      <x:c r="J37" s="657" t="s">
        <x:v>36</x:v>
      </x:c>
      <x:c r="K37" s="657" t="s">
        <x:v>1534</x:v>
      </x:c>
      <x:c r="L37" s="660">
        <x:v>8534009000</x:v>
      </x:c>
      <x:c r="M37" s="657" t="s">
        <x:v>1017</x:v>
      </x:c>
      <x:c r="N37" s="659">
        <x:v>7680</x:v>
      </x:c>
      <x:c r="O37" s="657">
        <x:v>11.49</x:v>
      </x:c>
      <x:c r="P37" s="653">
        <x:v>88243.199999999997</x:v>
      </x:c>
      <x:c r="Q37" s="657"/>
      <x:c r="R37" s="657"/>
      <x:c r="S37" s="752"/>
      <x:c r="T37" s="657"/>
    </x:row>
    <x:row r="38" spans="2:20" s="1" customFormat="1">
      <x:c r="B38" s="648" t="s">
        <x:v>1579</x:v>
      </x:c>
      <x:c r="C38" s="649">
        <x:v>45674</x:v>
      </x:c>
      <x:c r="D38" s="649">
        <x:v>45674</x:v>
      </x:c>
      <x:c r="E38" s="650" t="s">
        <x:v>0</x:v>
      </x:c>
      <x:c r="F38" s="648" t="s">
        <x:v>57</x:v>
      </x:c>
      <x:c r="G38" s="648" t="s">
        <x:v>10</x:v>
      </x:c>
      <x:c r="H38" s="648" t="s">
        <x:v>1509</x:v>
      </x:c>
      <x:c r="I38" s="645" t="s">
        <x:v>31</x:v>
      </x:c>
      <x:c r="J38" s="657" t="s">
        <x:v>33</x:v>
      </x:c>
      <x:c r="K38" s="657" t="s">
        <x:v>1512</x:v>
      </x:c>
      <x:c r="L38" s="660">
        <x:v>8544300000</x:v>
      </x:c>
      <x:c r="M38" s="657" t="s">
        <x:v>1017</x:v>
      </x:c>
      <x:c r="N38" s="659">
        <x:v>3840</x:v>
      </x:c>
      <x:c r="O38" s="657">
        <x:v>8.58</x:v>
      </x:c>
      <x:c r="P38" s="653">
        <x:v>32947.199999999997</x:v>
      </x:c>
      <x:c r="Q38" s="657"/>
      <x:c r="R38" s="657"/>
      <x:c r="S38" s="752"/>
      <x:c r="T38" s="657"/>
    </x:row>
    <x:row r="39" spans="2:20" s="1" customFormat="1">
      <x:c r="B39" s="648" t="s">
        <x:v>1579</x:v>
      </x:c>
      <x:c r="C39" s="649">
        <x:v>45674</x:v>
      </x:c>
      <x:c r="D39" s="649">
        <x:v>45674</x:v>
      </x:c>
      <x:c r="E39" s="650" t="s">
        <x:v>0</x:v>
      </x:c>
      <x:c r="F39" s="648" t="s">
        <x:v>57</x:v>
      </x:c>
      <x:c r="G39" s="648" t="s">
        <x:v>10</x:v>
      </x:c>
      <x:c r="H39" s="648" t="s">
        <x:v>1509</x:v>
      </x:c>
      <x:c r="I39" s="645" t="s">
        <x:v>31</x:v>
      </x:c>
      <x:c r="J39" s="657" t="s">
        <x:v>32</x:v>
      </x:c>
      <x:c r="K39" s="657" t="s">
        <x:v>1513</x:v>
      </x:c>
      <x:c r="L39" s="660">
        <x:v>8544300000</x:v>
      </x:c>
      <x:c r="M39" s="657" t="s">
        <x:v>1017</x:v>
      </x:c>
      <x:c r="N39" s="659">
        <x:v>6912</x:v>
      </x:c>
      <x:c r="O39" s="657">
        <x:v>5.95</x:v>
      </x:c>
      <x:c r="P39" s="653">
        <x:v>41126.400000000001</x:v>
      </x:c>
      <x:c r="Q39" s="657"/>
      <x:c r="R39" s="657"/>
      <x:c r="S39" s="752"/>
      <x:c r="T39" s="657"/>
    </x:row>
    <x:row r="40" spans="2:20" s="1" customFormat="1">
      <x:c r="B40" s="648" t="s">
        <x:v>1579</x:v>
      </x:c>
      <x:c r="C40" s="649">
        <x:v>45674</x:v>
      </x:c>
      <x:c r="D40" s="649">
        <x:v>45674</x:v>
      </x:c>
      <x:c r="E40" s="650" t="s">
        <x:v>0</x:v>
      </x:c>
      <x:c r="F40" s="648" t="s">
        <x:v>57</x:v>
      </x:c>
      <x:c r="G40" s="648" t="s">
        <x:v>10</x:v>
      </x:c>
      <x:c r="H40" s="648" t="s">
        <x:v>1509</x:v>
      </x:c>
      <x:c r="I40" s="645" t="s">
        <x:v>11</x:v>
      </x:c>
      <x:c r="J40" s="657" t="s">
        <x:v>13</x:v>
      </x:c>
      <x:c r="K40" s="657" t="s">
        <x:v>1525</x:v>
      </x:c>
      <x:c r="L40" s="660">
        <x:v>8544300000</x:v>
      </x:c>
      <x:c r="M40" s="657" t="s">
        <x:v>1017</x:v>
      </x:c>
      <x:c r="N40" s="659">
        <x:v>424</x:v>
      </x:c>
      <x:c r="O40" s="657">
        <x:v>90.88</x:v>
      </x:c>
      <x:c r="P40" s="653">
        <x:v>38533.119999999995</x:v>
      </x:c>
      <x:c r="Q40" s="657"/>
      <x:c r="R40" s="657"/>
      <x:c r="S40" s="752"/>
      <x:c r="T40" s="657"/>
    </x:row>
    <x:row r="41" spans="2:20" s="1" customFormat="1">
      <x:c r="B41" s="661" t="s">
        <x:v>1579</x:v>
      </x:c>
      <x:c r="C41" s="662">
        <x:v>45674</x:v>
      </x:c>
      <x:c r="D41" s="662">
        <x:v>45674</x:v>
      </x:c>
      <x:c r="E41" s="650" t="s">
        <x:v>0</x:v>
      </x:c>
      <x:c r="F41" s="661" t="s">
        <x:v>57</x:v>
      </x:c>
      <x:c r="G41" s="648" t="s">
        <x:v>10</x:v>
      </x:c>
      <x:c r="H41" s="648" t="s">
        <x:v>1509</x:v>
      </x:c>
      <x:c r="I41" s="645" t="s">
        <x:v>14</x:v>
      </x:c>
      <x:c r="J41" s="657" t="s">
        <x:v>17</x:v>
      </x:c>
      <x:c r="K41" s="657" t="s">
        <x:v>1510</x:v>
      </x:c>
      <x:c r="L41" s="660">
        <x:v>8544300000</x:v>
      </x:c>
      <x:c r="M41" s="657" t="s">
        <x:v>1017</x:v>
      </x:c>
      <x:c r="N41" s="659">
        <x:v>600</x:v>
      </x:c>
      <x:c r="O41" s="657">
        <x:v>17.82</x:v>
      </x:c>
      <x:c r="P41" s="653">
        <x:v>10692</x:v>
      </x:c>
      <x:c r="Q41" s="657"/>
      <x:c r="R41" s="657"/>
      <x:c r="S41" s="657"/>
      <x:c r="T41" s="657"/>
    </x:row>
    <x:row r="42" spans="2:20" s="1" customFormat="1">
      <x:c r="B42" s="661" t="s">
        <x:v>1579</x:v>
      </x:c>
      <x:c r="C42" s="662">
        <x:v>45674</x:v>
      </x:c>
      <x:c r="D42" s="662">
        <x:v>45674</x:v>
      </x:c>
      <x:c r="E42" s="650" t="s">
        <x:v>0</x:v>
      </x:c>
      <x:c r="F42" s="661" t="s">
        <x:v>57</x:v>
      </x:c>
      <x:c r="G42" s="648" t="s">
        <x:v>10</x:v>
      </x:c>
      <x:c r="H42" s="648" t="s">
        <x:v>1509</x:v>
      </x:c>
      <x:c r="I42" s="645" t="s">
        <x:v>14</x:v>
      </x:c>
      <x:c r="J42" s="657" t="s">
        <x:v>15</x:v>
      </x:c>
      <x:c r="K42" s="657" t="s">
        <x:v>1511</x:v>
      </x:c>
      <x:c r="L42" s="660">
        <x:v>8544300000</x:v>
      </x:c>
      <x:c r="M42" s="657" t="s">
        <x:v>1017</x:v>
      </x:c>
      <x:c r="N42" s="659">
        <x:v>360</x:v>
      </x:c>
      <x:c r="O42" s="657">
        <x:v>81.19</x:v>
      </x:c>
      <x:c r="P42" s="653">
        <x:v>29228.399999999998</x:v>
      </x:c>
      <x:c r="Q42" s="657"/>
      <x:c r="R42" s="657"/>
      <x:c r="S42" s="657"/>
      <x:c r="T42" s="657"/>
    </x:row>
    <x:row r="43" spans="2:20" s="1" customFormat="1">
      <x:c r="B43" s="648" t="s">
        <x:v>1579</x:v>
      </x:c>
      <x:c r="C43" s="649">
        <x:v>45674</x:v>
      </x:c>
      <x:c r="D43" s="649">
        <x:v>45674</x:v>
      </x:c>
      <x:c r="E43" s="650" t="s">
        <x:v>0</x:v>
      </x:c>
      <x:c r="F43" s="648" t="s">
        <x:v>57</x:v>
      </x:c>
      <x:c r="G43" s="648" t="s">
        <x:v>10</x:v>
      </x:c>
      <x:c r="H43" s="648" t="s">
        <x:v>1509</x:v>
      </x:c>
      <x:c r="I43" s="648" t="s">
        <x:v>28</x:v>
      </x:c>
      <x:c r="J43" s="657" t="s">
        <x:v>29</x:v>
      </x:c>
      <x:c r="K43" s="657" t="s">
        <x:v>1535</x:v>
      </x:c>
      <x:c r="L43" s="660">
        <x:v>8544300000</x:v>
      </x:c>
      <x:c r="M43" s="657" t="s">
        <x:v>1017</x:v>
      </x:c>
      <x:c r="N43" s="659">
        <x:v>300</x:v>
      </x:c>
      <x:c r="O43" s="657">
        <x:v>6.37</x:v>
      </x:c>
      <x:c r="P43" s="653">
        <x:v>1911</x:v>
      </x:c>
      <x:c r="Q43" s="657"/>
      <x:c r="R43" s="657"/>
      <x:c r="S43" s="657"/>
      <x:c r="T43" s="657"/>
    </x:row>
    <x:row r="44" spans="2:20" s="1" customFormat="1">
      <x:c r="B44" s="648" t="s">
        <x:v>1580</x:v>
      </x:c>
      <x:c r="C44" s="649">
        <x:v>45677</x:v>
      </x:c>
      <x:c r="D44" s="649">
        <x:v>45677</x:v>
      </x:c>
      <x:c r="E44" s="650" t="s">
        <x:v>0</x:v>
      </x:c>
      <x:c r="F44" s="648" t="s">
        <x:v>1526</x:v>
      </x:c>
      <x:c r="G44" s="648" t="s">
        <x:v>30</x:v>
      </x:c>
      <x:c r="H44" s="648" t="s">
        <x:v>1509</x:v>
      </x:c>
      <x:c r="I44" s="648" t="s">
        <x:v>1489</x:v>
      </x:c>
      <x:c r="J44" s="657" t="s">
        <x:v>36</x:v>
      </x:c>
      <x:c r="K44" s="657" t="s">
        <x:v>1534</x:v>
      </x:c>
      <x:c r="L44" s="660">
        <x:v>8534009000</x:v>
      </x:c>
      <x:c r="M44" s="657" t="s">
        <x:v>1017</x:v>
      </x:c>
      <x:c r="N44" s="659">
        <x:v>7680</x:v>
      </x:c>
      <x:c r="O44" s="657">
        <x:v>11.49</x:v>
      </x:c>
      <x:c r="P44" s="653">
        <x:v>88243.199999999997</x:v>
      </x:c>
      <x:c r="Q44" s="657"/>
      <x:c r="R44" s="657"/>
      <x:c r="S44" s="657"/>
      <x:c r="T44" s="657"/>
    </x:row>
    <x:row r="45" spans="2:20" s="1" customFormat="1">
      <x:c r="B45" s="648" t="s">
        <x:v>1581</x:v>
      </x:c>
      <x:c r="C45" s="649">
        <x:v>45678</x:v>
      </x:c>
      <x:c r="D45" s="649">
        <x:v>45678</x:v>
      </x:c>
      <x:c r="E45" s="650" t="s">
        <x:v>0</x:v>
      </x:c>
      <x:c r="F45" s="648" t="s">
        <x:v>57</x:v>
      </x:c>
      <x:c r="G45" s="648" t="s">
        <x:v>10</x:v>
      </x:c>
      <x:c r="H45" s="648" t="s">
        <x:v>1509</x:v>
      </x:c>
      <x:c r="I45" s="648" t="s">
        <x:v>31</x:v>
      </x:c>
      <x:c r="J45" s="657" t="s">
        <x:v>33</x:v>
      </x:c>
      <x:c r="K45" s="657" t="s">
        <x:v>1512</x:v>
      </x:c>
      <x:c r="L45" s="660">
        <x:v>8544300000</x:v>
      </x:c>
      <x:c r="M45" s="657" t="s">
        <x:v>1017</x:v>
      </x:c>
      <x:c r="N45" s="659">
        <x:v>6400</x:v>
      </x:c>
      <x:c r="O45" s="657">
        <x:v>8.58</x:v>
      </x:c>
      <x:c r="P45" s="653">
        <x:v>54912</x:v>
      </x:c>
      <x:c r="Q45" s="657"/>
      <x:c r="R45" s="657"/>
      <x:c r="S45" s="657"/>
      <x:c r="T45" s="657"/>
    </x:row>
    <x:row r="46" spans="2:20" s="1" customFormat="1">
      <x:c r="B46" s="648" t="s">
        <x:v>1581</x:v>
      </x:c>
      <x:c r="C46" s="649">
        <x:v>45678</x:v>
      </x:c>
      <x:c r="D46" s="649">
        <x:v>45678</x:v>
      </x:c>
      <x:c r="E46" s="650" t="s">
        <x:v>0</x:v>
      </x:c>
      <x:c r="F46" s="648" t="s">
        <x:v>57</x:v>
      </x:c>
      <x:c r="G46" s="648" t="s">
        <x:v>10</x:v>
      </x:c>
      <x:c r="H46" s="648" t="s">
        <x:v>1509</x:v>
      </x:c>
      <x:c r="I46" s="648" t="s">
        <x:v>31</x:v>
      </x:c>
      <x:c r="J46" s="657" t="s">
        <x:v>32</x:v>
      </x:c>
      <x:c r="K46" s="657" t="s">
        <x:v>1513</x:v>
      </x:c>
      <x:c r="L46" s="660">
        <x:v>8544300000</x:v>
      </x:c>
      <x:c r="M46" s="657" t="s">
        <x:v>1017</x:v>
      </x:c>
      <x:c r="N46" s="659">
        <x:v>5184</x:v>
      </x:c>
      <x:c r="O46" s="657">
        <x:v>5.95</x:v>
      </x:c>
      <x:c r="P46" s="653">
        <x:v>30844.799999999999</x:v>
      </x:c>
      <x:c r="Q46" s="657"/>
      <x:c r="R46" s="657"/>
      <x:c r="S46" s="657"/>
      <x:c r="T46" s="657"/>
    </x:row>
    <x:row r="47" spans="2:20" s="1" customFormat="1">
      <x:c r="B47" s="648" t="s">
        <x:v>1581</x:v>
      </x:c>
      <x:c r="C47" s="649">
        <x:v>45678</x:v>
      </x:c>
      <x:c r="D47" s="649">
        <x:v>45678</x:v>
      </x:c>
      <x:c r="E47" s="650" t="s">
        <x:v>0</x:v>
      </x:c>
      <x:c r="F47" s="648" t="s">
        <x:v>57</x:v>
      </x:c>
      <x:c r="G47" s="648" t="s">
        <x:v>10</x:v>
      </x:c>
      <x:c r="H47" s="648" t="s">
        <x:v>1509</x:v>
      </x:c>
      <x:c r="I47" s="648" t="s">
        <x:v>11</x:v>
      </x:c>
      <x:c r="J47" s="657" t="s">
        <x:v>13</x:v>
      </x:c>
      <x:c r="K47" s="657" t="s">
        <x:v>1525</x:v>
      </x:c>
      <x:c r="L47" s="660">
        <x:v>8544300000</x:v>
      </x:c>
      <x:c r="M47" s="657" t="s">
        <x:v>1017</x:v>
      </x:c>
      <x:c r="N47" s="659">
        <x:v>240</x:v>
      </x:c>
      <x:c r="O47" s="657">
        <x:v>90.88</x:v>
      </x:c>
      <x:c r="P47" s="653">
        <x:v>21811.199999999997</x:v>
      </x:c>
      <x:c r="Q47" s="657"/>
      <x:c r="R47" s="657"/>
      <x:c r="S47" s="657"/>
      <x:c r="T47" s="657"/>
    </x:row>
    <x:row r="48" spans="2:20" s="1" customFormat="1">
      <x:c r="B48" s="648" t="s">
        <x:v>1581</x:v>
      </x:c>
      <x:c r="C48" s="649">
        <x:v>45678</x:v>
      </x:c>
      <x:c r="D48" s="649">
        <x:v>45678</x:v>
      </x:c>
      <x:c r="E48" s="650" t="s">
        <x:v>0</x:v>
      </x:c>
      <x:c r="F48" s="648" t="s">
        <x:v>57</x:v>
      </x:c>
      <x:c r="G48" s="648" t="s">
        <x:v>10</x:v>
      </x:c>
      <x:c r="H48" s="648" t="s">
        <x:v>1509</x:v>
      </x:c>
      <x:c r="I48" s="648" t="s">
        <x:v>11</x:v>
      </x:c>
      <x:c r="J48" s="657" t="s">
        <x:v>12</x:v>
      </x:c>
      <x:c r="K48" s="657" t="s">
        <x:v>1529</x:v>
      </x:c>
      <x:c r="L48" s="660">
        <x:v>8544300000</x:v>
      </x:c>
      <x:c r="M48" s="657" t="s">
        <x:v>1017</x:v>
      </x:c>
      <x:c r="N48" s="659">
        <x:v>16</x:v>
      </x:c>
      <x:c r="O48" s="657">
        <x:v>98.23</x:v>
      </x:c>
      <x:c r="P48" s="653">
        <x:v>1571.68</x:v>
      </x:c>
      <x:c r="Q48" s="657"/>
      <x:c r="R48" s="657"/>
      <x:c r="S48" s="657"/>
      <x:c r="T48" s="657"/>
    </x:row>
    <x:row r="49" spans="2:20" s="1" customFormat="1">
      <x:c r="B49" s="648" t="s">
        <x:v>1581</x:v>
      </x:c>
      <x:c r="C49" s="649">
        <x:v>45678</x:v>
      </x:c>
      <x:c r="D49" s="649">
        <x:v>45678</x:v>
      </x:c>
      <x:c r="E49" s="650" t="s">
        <x:v>0</x:v>
      </x:c>
      <x:c r="F49" s="648" t="s">
        <x:v>57</x:v>
      </x:c>
      <x:c r="G49" s="648" t="s">
        <x:v>10</x:v>
      </x:c>
      <x:c r="H49" s="648" t="s">
        <x:v>1509</x:v>
      </x:c>
      <x:c r="I49" s="648" t="s">
        <x:v>14</x:v>
      </x:c>
      <x:c r="J49" s="657" t="s">
        <x:v>17</x:v>
      </x:c>
      <x:c r="K49" s="657" t="s">
        <x:v>1510</x:v>
      </x:c>
      <x:c r="L49" s="660">
        <x:v>8544300000</x:v>
      </x:c>
      <x:c r="M49" s="657" t="s">
        <x:v>1017</x:v>
      </x:c>
      <x:c r="N49" s="659">
        <x:v>600</x:v>
      </x:c>
      <x:c r="O49" s="657">
        <x:v>17.82</x:v>
      </x:c>
      <x:c r="P49" s="653">
        <x:v>10692</x:v>
      </x:c>
      <x:c r="Q49" s="657"/>
      <x:c r="R49" s="657"/>
      <x:c r="S49" s="657"/>
      <x:c r="T49" s="657"/>
    </x:row>
    <x:row r="50" spans="2:20" s="1" customFormat="1">
      <x:c r="B50" s="648" t="s">
        <x:v>1581</x:v>
      </x:c>
      <x:c r="C50" s="649">
        <x:v>45678</x:v>
      </x:c>
      <x:c r="D50" s="649">
        <x:v>45678</x:v>
      </x:c>
      <x:c r="E50" s="650" t="s">
        <x:v>0</x:v>
      </x:c>
      <x:c r="F50" s="648" t="s">
        <x:v>57</x:v>
      </x:c>
      <x:c r="G50" s="648" t="s">
        <x:v>10</x:v>
      </x:c>
      <x:c r="H50" s="648" t="s">
        <x:v>1509</x:v>
      </x:c>
      <x:c r="I50" s="648" t="s">
        <x:v>14</x:v>
      </x:c>
      <x:c r="J50" s="657" t="s">
        <x:v>15</x:v>
      </x:c>
      <x:c r="K50" s="657" t="s">
        <x:v>1511</x:v>
      </x:c>
      <x:c r="L50" s="660">
        <x:v>8544300000</x:v>
      </x:c>
      <x:c r="M50" s="657" t="s">
        <x:v>1017</x:v>
      </x:c>
      <x:c r="N50" s="659">
        <x:v>180</x:v>
      </x:c>
      <x:c r="O50" s="657">
        <x:v>81.19</x:v>
      </x:c>
      <x:c r="P50" s="653">
        <x:v>14614.199999999999</x:v>
      </x:c>
      <x:c r="Q50" s="657"/>
      <x:c r="R50" s="657"/>
      <x:c r="S50" s="657"/>
      <x:c r="T50" s="657"/>
    </x:row>
    <x:row r="51" spans="2:20" s="1" customFormat="1">
      <x:c r="B51" s="648" t="s">
        <x:v>1581</x:v>
      </x:c>
      <x:c r="C51" s="649">
        <x:v>45678</x:v>
      </x:c>
      <x:c r="D51" s="649">
        <x:v>45678</x:v>
      </x:c>
      <x:c r="E51" s="650" t="s">
        <x:v>0</x:v>
      </x:c>
      <x:c r="F51" s="648" t="s">
        <x:v>57</x:v>
      </x:c>
      <x:c r="G51" s="648" t="s">
        <x:v>10</x:v>
      </x:c>
      <x:c r="H51" s="648" t="s">
        <x:v>1509</x:v>
      </x:c>
      <x:c r="I51" s="648" t="s">
        <x:v>28</x:v>
      </x:c>
      <x:c r="J51" s="657" t="s">
        <x:v>29</x:v>
      </x:c>
      <x:c r="K51" s="657" t="s">
        <x:v>1535</x:v>
      </x:c>
      <x:c r="L51" s="660">
        <x:v>8544300000</x:v>
      </x:c>
      <x:c r="M51" s="657" t="s">
        <x:v>1017</x:v>
      </x:c>
      <x:c r="N51" s="659">
        <x:v>300</x:v>
      </x:c>
      <x:c r="O51" s="657">
        <x:v>6.37</x:v>
      </x:c>
      <x:c r="P51" s="653">
        <x:v>1911</x:v>
      </x:c>
      <x:c r="Q51" s="657"/>
      <x:c r="R51" s="657"/>
      <x:c r="S51" s="657"/>
      <x:c r="T51" s="657"/>
    </x:row>
    <x:row r="52" spans="2:20" s="1" customFormat="1">
      <x:c r="B52" s="648" t="s">
        <x:v>1582</x:v>
      </x:c>
      <x:c r="C52" s="649">
        <x:v>45678</x:v>
      </x:c>
      <x:c r="D52" s="649">
        <x:v>45678</x:v>
      </x:c>
      <x:c r="E52" s="650" t="s">
        <x:v>0</x:v>
      </x:c>
      <x:c r="F52" s="648" t="s">
        <x:v>1514</x:v>
      </x:c>
      <x:c r="G52" s="648" t="s">
        <x:v>30</x:v>
      </x:c>
      <x:c r="H52" s="648" t="s">
        <x:v>1509</x:v>
      </x:c>
      <x:c r="I52" s="648" t="s">
        <x:v>37</x:v>
      </x:c>
      <x:c r="J52" s="657" t="s">
        <x:v>38</x:v>
      </x:c>
      <x:c r="K52" s="657" t="s">
        <x:v>1515</x:v>
      </x:c>
      <x:c r="L52" s="660">
        <x:v>8534009000</x:v>
      </x:c>
      <x:c r="M52" s="657" t="s">
        <x:v>1017</x:v>
      </x:c>
      <x:c r="N52" s="659">
        <x:v>1280</x:v>
      </x:c>
      <x:c r="O52" s="657">
        <x:v>18.350000000000001</x:v>
      </x:c>
      <x:c r="P52" s="653">
        <x:v>23488</x:v>
      </x:c>
      <x:c r="Q52" s="657"/>
      <x:c r="R52" s="657"/>
      <x:c r="S52" s="657"/>
      <x:c r="T52" s="657"/>
    </x:row>
    <x:row r="53" spans="2:20" s="1" customFormat="1">
      <x:c r="B53" s="753" t="s">
        <x:v>1582</x:v>
      </x:c>
      <x:c r="C53" s="649">
        <x:v>45678</x:v>
      </x:c>
      <x:c r="D53" s="649">
        <x:v>45678</x:v>
      </x:c>
      <x:c r="E53" s="650" t="s">
        <x:v>0</x:v>
      </x:c>
      <x:c r="F53" s="648" t="s">
        <x:v>1514</x:v>
      </x:c>
      <x:c r="G53" s="648" t="s">
        <x:v>30</x:v>
      </x:c>
      <x:c r="H53" s="648" t="s">
        <x:v>1509</x:v>
      </x:c>
      <x:c r="I53" s="645" t="s">
        <x:v>37</x:v>
      </x:c>
      <x:c r="J53" s="657" t="s">
        <x:v>39</x:v>
      </x:c>
      <x:c r="K53" s="657" t="s">
        <x:v>1516</x:v>
      </x:c>
      <x:c r="L53" s="660">
        <x:v>8534009000</x:v>
      </x:c>
      <x:c r="M53" s="657" t="s">
        <x:v>1017</x:v>
      </x:c>
      <x:c r="N53" s="659">
        <x:v>960</x:v>
      </x:c>
      <x:c r="O53" s="657">
        <x:v>18.71</x:v>
      </x:c>
      <x:c r="P53" s="653">
        <x:v>17961.600000000002</x:v>
      </x:c>
      <x:c r="Q53" s="657"/>
      <x:c r="R53" s="657"/>
      <x:c r="S53" s="657"/>
      <x:c r="T53" s="657"/>
    </x:row>
    <x:row r="54" spans="2:20" s="1" customFormat="1">
      <x:c r="B54" s="753" t="s">
        <x:v>1582</x:v>
      </x:c>
      <x:c r="C54" s="649">
        <x:v>45678</x:v>
      </x:c>
      <x:c r="D54" s="649">
        <x:v>45678</x:v>
      </x:c>
      <x:c r="E54" s="650" t="s">
        <x:v>0</x:v>
      </x:c>
      <x:c r="F54" s="648" t="s">
        <x:v>1514</x:v>
      </x:c>
      <x:c r="G54" s="648" t="s">
        <x:v>30</x:v>
      </x:c>
      <x:c r="H54" s="648" t="s">
        <x:v>1509</x:v>
      </x:c>
      <x:c r="I54" s="645" t="s">
        <x:v>37</x:v>
      </x:c>
      <x:c r="J54" s="657" t="s">
        <x:v>40</x:v>
      </x:c>
      <x:c r="K54" s="657" t="s">
        <x:v>1517</x:v>
      </x:c>
      <x:c r="L54" s="660">
        <x:v>8534009000</x:v>
      </x:c>
      <x:c r="M54" s="657" t="s">
        <x:v>1017</x:v>
      </x:c>
      <x:c r="N54" s="659">
        <x:v>960</x:v>
      </x:c>
      <x:c r="O54" s="657">
        <x:v>18.899999999999999</x:v>
      </x:c>
      <x:c r="P54" s="653">
        <x:v>18144</x:v>
      </x:c>
      <x:c r="Q54" s="657"/>
      <x:c r="R54" s="657"/>
      <x:c r="S54" s="657"/>
      <x:c r="T54" s="657"/>
    </x:row>
    <x:row r="55" spans="2:20" s="1" customFormat="1">
      <x:c r="B55" s="753" t="s">
        <x:v>1583</x:v>
      </x:c>
      <x:c r="C55" s="649">
        <x:v>45679</x:v>
      </x:c>
      <x:c r="D55" s="649">
        <x:v>45679</x:v>
      </x:c>
      <x:c r="E55" s="650" t="s">
        <x:v>0</x:v>
      </x:c>
      <x:c r="F55" s="648" t="s">
        <x:v>1526</x:v>
      </x:c>
      <x:c r="G55" s="648" t="s">
        <x:v>30</x:v>
      </x:c>
      <x:c r="H55" s="648" t="s">
        <x:v>1509</x:v>
      </x:c>
      <x:c r="I55" s="645" t="s">
        <x:v>1489</x:v>
      </x:c>
      <x:c r="J55" s="657" t="s">
        <x:v>36</x:v>
      </x:c>
      <x:c r="K55" s="657" t="s">
        <x:v>1534</x:v>
      </x:c>
      <x:c r="L55" s="660">
        <x:v>8534009000</x:v>
      </x:c>
      <x:c r="M55" s="657" t="s">
        <x:v>1017</x:v>
      </x:c>
      <x:c r="N55" s="659">
        <x:v>7680</x:v>
      </x:c>
      <x:c r="O55" s="657">
        <x:v>11.49</x:v>
      </x:c>
      <x:c r="P55" s="653">
        <x:v>88243.199999999997</x:v>
      </x:c>
      <x:c r="Q55" s="657"/>
      <x:c r="R55" s="657"/>
      <x:c r="S55" s="657"/>
      <x:c r="T55" s="657"/>
    </x:row>
    <x:row r="56" spans="2:20" s="1" customFormat="1">
      <x:c r="B56" s="753" t="s">
        <x:v>1584</x:v>
      </x:c>
      <x:c r="C56" s="649">
        <x:v>45681</x:v>
      </x:c>
      <x:c r="D56" s="649">
        <x:v>45681</x:v>
      </x:c>
      <x:c r="E56" s="650" t="s">
        <x:v>0</x:v>
      </x:c>
      <x:c r="F56" s="648" t="s">
        <x:v>57</x:v>
      </x:c>
      <x:c r="G56" s="648" t="s">
        <x:v>10</x:v>
      </x:c>
      <x:c r="H56" s="648" t="s">
        <x:v>1509</x:v>
      </x:c>
      <x:c r="I56" s="645" t="s">
        <x:v>31</x:v>
      </x:c>
      <x:c r="J56" s="657" t="s">
        <x:v>33</x:v>
      </x:c>
      <x:c r="K56" s="657" t="s">
        <x:v>1512</x:v>
      </x:c>
      <x:c r="L56" s="660">
        <x:v>8544300000</x:v>
      </x:c>
      <x:c r="M56" s="657" t="s">
        <x:v>1017</x:v>
      </x:c>
      <x:c r="N56" s="659">
        <x:v>5760</x:v>
      </x:c>
      <x:c r="O56" s="657">
        <x:v>8.58</x:v>
      </x:c>
      <x:c r="P56" s="653">
        <x:v>49420.800000000003</x:v>
      </x:c>
      <x:c r="Q56" s="657"/>
      <x:c r="R56" s="657"/>
      <x:c r="S56" s="657"/>
      <x:c r="T56" s="657"/>
    </x:row>
    <x:row r="57" spans="2:20" s="1" customFormat="1">
      <x:c r="B57" s="753" t="s">
        <x:v>1584</x:v>
      </x:c>
      <x:c r="C57" s="649">
        <x:v>45681</x:v>
      </x:c>
      <x:c r="D57" s="649">
        <x:v>45681</x:v>
      </x:c>
      <x:c r="E57" s="650" t="s">
        <x:v>0</x:v>
      </x:c>
      <x:c r="F57" s="648" t="s">
        <x:v>57</x:v>
      </x:c>
      <x:c r="G57" s="648" t="s">
        <x:v>10</x:v>
      </x:c>
      <x:c r="H57" s="648" t="s">
        <x:v>1509</x:v>
      </x:c>
      <x:c r="I57" s="645" t="s">
        <x:v>31</x:v>
      </x:c>
      <x:c r="J57" s="657" t="s">
        <x:v>32</x:v>
      </x:c>
      <x:c r="K57" s="657" t="s">
        <x:v>1513</x:v>
      </x:c>
      <x:c r="L57" s="660">
        <x:v>8544300000</x:v>
      </x:c>
      <x:c r="M57" s="657" t="s">
        <x:v>1017</x:v>
      </x:c>
      <x:c r="N57" s="659">
        <x:v>5504</x:v>
      </x:c>
      <x:c r="O57" s="657">
        <x:v>5.95</x:v>
      </x:c>
      <x:c r="P57" s="653">
        <x:v>32748.799999999999</x:v>
      </x:c>
      <x:c r="Q57" s="657"/>
      <x:c r="R57" s="657"/>
      <x:c r="S57" s="657"/>
      <x:c r="T57" s="657"/>
    </x:row>
    <x:row r="58" spans="2:20" s="1" customFormat="1">
      <x:c r="B58" s="753" t="s">
        <x:v>1584</x:v>
      </x:c>
      <x:c r="C58" s="649">
        <x:v>45681</x:v>
      </x:c>
      <x:c r="D58" s="649">
        <x:v>45681</x:v>
      </x:c>
      <x:c r="E58" s="650" t="s">
        <x:v>0</x:v>
      </x:c>
      <x:c r="F58" s="648" t="s">
        <x:v>57</x:v>
      </x:c>
      <x:c r="G58" s="648" t="s">
        <x:v>10</x:v>
      </x:c>
      <x:c r="H58" s="648" t="s">
        <x:v>1509</x:v>
      </x:c>
      <x:c r="I58" s="645" t="s">
        <x:v>11</x:v>
      </x:c>
      <x:c r="J58" s="657" t="s">
        <x:v>13</x:v>
      </x:c>
      <x:c r="K58" s="657" t="s">
        <x:v>1525</x:v>
      </x:c>
      <x:c r="L58" s="660">
        <x:v>8544300000</x:v>
      </x:c>
      <x:c r="M58" s="657" t="s">
        <x:v>1017</x:v>
      </x:c>
      <x:c r="N58" s="659">
        <x:v>432</x:v>
      </x:c>
      <x:c r="O58" s="657">
        <x:v>90.88</x:v>
      </x:c>
      <x:c r="P58" s="653">
        <x:v>39260.159999999996</x:v>
      </x:c>
      <x:c r="Q58" s="657"/>
      <x:c r="R58" s="657"/>
      <x:c r="S58" s="657"/>
      <x:c r="T58" s="657"/>
    </x:row>
    <x:row r="59" spans="2:20" s="1" customFormat="1">
      <x:c r="B59" s="753" t="s">
        <x:v>1584</x:v>
      </x:c>
      <x:c r="C59" s="649">
        <x:v>45681</x:v>
      </x:c>
      <x:c r="D59" s="649">
        <x:v>45681</x:v>
      </x:c>
      <x:c r="E59" s="650" t="s">
        <x:v>0</x:v>
      </x:c>
      <x:c r="F59" s="648" t="s">
        <x:v>57</x:v>
      </x:c>
      <x:c r="G59" s="648" t="s">
        <x:v>10</x:v>
      </x:c>
      <x:c r="H59" s="648" t="s">
        <x:v>1509</x:v>
      </x:c>
      <x:c r="I59" s="645" t="s">
        <x:v>14</x:v>
      </x:c>
      <x:c r="J59" s="657" t="s">
        <x:v>17</x:v>
      </x:c>
      <x:c r="K59" s="657" t="s">
        <x:v>1510</x:v>
      </x:c>
      <x:c r="L59" s="660">
        <x:v>8544300000</x:v>
      </x:c>
      <x:c r="M59" s="657" t="s">
        <x:v>1017</x:v>
      </x:c>
      <x:c r="N59" s="659">
        <x:v>600</x:v>
      </x:c>
      <x:c r="O59" s="657">
        <x:v>17.82</x:v>
      </x:c>
      <x:c r="P59" s="653">
        <x:v>10692</x:v>
      </x:c>
      <x:c r="Q59" s="657"/>
      <x:c r="R59" s="657"/>
      <x:c r="S59" s="657"/>
      <x:c r="T59" s="657"/>
    </x:row>
    <x:row r="60" spans="2:20" s="1" customFormat="1">
      <x:c r="B60" s="753" t="s">
        <x:v>1584</x:v>
      </x:c>
      <x:c r="C60" s="649">
        <x:v>45681</x:v>
      </x:c>
      <x:c r="D60" s="649">
        <x:v>45681</x:v>
      </x:c>
      <x:c r="E60" s="650" t="s">
        <x:v>0</x:v>
      </x:c>
      <x:c r="F60" s="648" t="s">
        <x:v>57</x:v>
      </x:c>
      <x:c r="G60" s="648" t="s">
        <x:v>10</x:v>
      </x:c>
      <x:c r="H60" s="648" t="s">
        <x:v>1509</x:v>
      </x:c>
      <x:c r="I60" s="645" t="s">
        <x:v>14</x:v>
      </x:c>
      <x:c r="J60" s="657" t="s">
        <x:v>15</x:v>
      </x:c>
      <x:c r="K60" s="657" t="s">
        <x:v>1511</x:v>
      </x:c>
      <x:c r="L60" s="660">
        <x:v>8544300000</x:v>
      </x:c>
      <x:c r="M60" s="657" t="s">
        <x:v>1017</x:v>
      </x:c>
      <x:c r="N60" s="659">
        <x:v>180</x:v>
      </x:c>
      <x:c r="O60" s="657">
        <x:v>81.19</x:v>
      </x:c>
      <x:c r="P60" s="653">
        <x:v>14614.199999999999</x:v>
      </x:c>
      <x:c r="Q60" s="657"/>
      <x:c r="R60" s="657"/>
      <x:c r="S60" s="657"/>
      <x:c r="T60" s="657"/>
    </x:row>
    <x:row r="61" spans="2:20" s="1" customFormat="1">
      <x:c r="B61" s="753" t="s">
        <x:v>1584</x:v>
      </x:c>
      <x:c r="C61" s="649">
        <x:v>45681</x:v>
      </x:c>
      <x:c r="D61" s="649">
        <x:v>45681</x:v>
      </x:c>
      <x:c r="E61" s="650" t="s">
        <x:v>0</x:v>
      </x:c>
      <x:c r="F61" s="648" t="s">
        <x:v>57</x:v>
      </x:c>
      <x:c r="G61" s="648" t="s">
        <x:v>10</x:v>
      </x:c>
      <x:c r="H61" s="648" t="s">
        <x:v>1509</x:v>
      </x:c>
      <x:c r="I61" s="648" t="s">
        <x:v>28</x:v>
      </x:c>
      <x:c r="J61" s="657" t="s">
        <x:v>29</x:v>
      </x:c>
      <x:c r="K61" s="657" t="s">
        <x:v>1535</x:v>
      </x:c>
      <x:c r="L61" s="660">
        <x:v>8544300000</x:v>
      </x:c>
      <x:c r="M61" s="657" t="s">
        <x:v>1017</x:v>
      </x:c>
      <x:c r="N61" s="659">
        <x:v>300</x:v>
      </x:c>
      <x:c r="O61" s="657">
        <x:v>6.37</x:v>
      </x:c>
      <x:c r="P61" s="653">
        <x:v>1911</x:v>
      </x:c>
      <x:c r="Q61" s="657"/>
      <x:c r="S61" s="754"/>
      <x:c r="T61" s="657"/>
    </x:row>
    <x:row r="62" spans="2:20" s="1" customFormat="1">
      <x:c r="B62" s="753" t="s">
        <x:v>1585</x:v>
      </x:c>
      <x:c r="C62" s="649">
        <x:v>45681</x:v>
      </x:c>
      <x:c r="D62" s="649">
        <x:v>45681</x:v>
      </x:c>
      <x:c r="E62" s="650" t="s">
        <x:v>0</x:v>
      </x:c>
      <x:c r="F62" s="648" t="s">
        <x:v>57</x:v>
      </x:c>
      <x:c r="G62" s="648" t="s">
        <x:v>10</x:v>
      </x:c>
      <x:c r="H62" s="648" t="s">
        <x:v>1509</x:v>
      </x:c>
      <x:c r="I62" s="648" t="s">
        <x:v>11</x:v>
      </x:c>
      <x:c r="J62" s="657" t="s">
        <x:v>12</x:v>
      </x:c>
      <x:c r="K62" s="657" t="s">
        <x:v>1529</x:v>
      </x:c>
      <x:c r="L62" s="660">
        <x:v>8544300000</x:v>
      </x:c>
      <x:c r="M62" s="657" t="s">
        <x:v>1017</x:v>
      </x:c>
      <x:c r="N62" s="659">
        <x:v>14</x:v>
      </x:c>
      <x:c r="O62" s="657">
        <x:v>102.19</x:v>
      </x:c>
      <x:c r="P62" s="653"/>
      <x:c r="Q62" s="657" t="s">
        <x:v>1530</x:v>
      </x:c>
      <x:c r="R62" s="1" t="s">
        <x:v>1531</x:v>
      </x:c>
      <x:c r="S62" s="754">
        <x:v>1430.6599999999999</x:v>
      </x:c>
      <x:c r="T62" s="657"/>
    </x:row>
    <x:row r="63" spans="2:20" s="1" customFormat="1">
      <x:c r="B63" s="753" t="s">
        <x:v>1585</x:v>
      </x:c>
      <x:c r="C63" s="649">
        <x:v>45681</x:v>
      </x:c>
      <x:c r="D63" s="649">
        <x:v>45681</x:v>
      </x:c>
      <x:c r="E63" s="650" t="s">
        <x:v>0</x:v>
      </x:c>
      <x:c r="F63" s="648" t="s">
        <x:v>57</x:v>
      </x:c>
      <x:c r="G63" s="648" t="s">
        <x:v>10</x:v>
      </x:c>
      <x:c r="H63" s="648" t="s">
        <x:v>1509</x:v>
      </x:c>
      <x:c r="I63" s="648" t="s">
        <x:v>11</x:v>
      </x:c>
      <x:c r="J63" s="657" t="s">
        <x:v>13</x:v>
      </x:c>
      <x:c r="K63" s="657" t="s">
        <x:v>1525</x:v>
      </x:c>
      <x:c r="L63" s="660">
        <x:v>8544300000</x:v>
      </x:c>
      <x:c r="M63" s="657" t="s">
        <x:v>1017</x:v>
      </x:c>
      <x:c r="N63" s="659">
        <x:v>82</x:v>
      </x:c>
      <x:c r="O63" s="657">
        <x:v>94.55</x:v>
      </x:c>
      <x:c r="P63" s="653"/>
      <x:c r="Q63" s="657" t="s">
        <x:v>1530</x:v>
      </x:c>
      <x:c r="R63" s="1" t="s">
        <x:v>1531</x:v>
      </x:c>
      <x:c r="S63" s="754">
        <x:v>7753.0999999999995</x:v>
      </x:c>
      <x:c r="T63" s="657"/>
    </x:row>
    <x:row r="64" spans="2:20" s="1" customFormat="1">
      <x:c r="B64" s="753" t="s">
        <x:v>1586</x:v>
      </x:c>
      <x:c r="C64" s="649">
        <x:v>45681</x:v>
      </x:c>
      <x:c r="D64" s="649">
        <x:v>45681</x:v>
      </x:c>
      <x:c r="E64" s="650" t="s">
        <x:v>0</x:v>
      </x:c>
      <x:c r="F64" s="648" t="s">
        <x:v>1526</x:v>
      </x:c>
      <x:c r="G64" s="648" t="s">
        <x:v>30</x:v>
      </x:c>
      <x:c r="H64" s="648" t="s">
        <x:v>1509</x:v>
      </x:c>
      <x:c r="I64" s="648" t="s">
        <x:v>1489</x:v>
      </x:c>
      <x:c r="J64" s="657" t="s">
        <x:v>36</x:v>
      </x:c>
      <x:c r="K64" s="657" t="s">
        <x:v>1534</x:v>
      </x:c>
      <x:c r="L64" s="660">
        <x:v>8534009000</x:v>
      </x:c>
      <x:c r="M64" s="657" t="s">
        <x:v>1017</x:v>
      </x:c>
      <x:c r="N64" s="659">
        <x:v>7680</x:v>
      </x:c>
      <x:c r="O64" s="657">
        <x:v>11.49</x:v>
      </x:c>
      <x:c r="P64" s="653">
        <x:v>88243.199999999997</x:v>
      </x:c>
      <x:c r="Q64" s="657"/>
      <x:c r="S64" s="754"/>
      <x:c r="T64" s="657"/>
    </x:row>
    <x:row r="65" spans="2:20" s="1" customFormat="1">
      <x:c r="B65" s="753" t="s">
        <x:v>1587</x:v>
      </x:c>
      <x:c r="C65" s="649">
        <x:v>45684</x:v>
      </x:c>
      <x:c r="D65" s="649">
        <x:v>45684</x:v>
      </x:c>
      <x:c r="E65" s="650" t="s">
        <x:v>0</x:v>
      </x:c>
      <x:c r="F65" s="648" t="s">
        <x:v>1514</x:v>
      </x:c>
      <x:c r="G65" s="648" t="s">
        <x:v>30</x:v>
      </x:c>
      <x:c r="H65" s="648" t="s">
        <x:v>1509</x:v>
      </x:c>
      <x:c r="I65" s="648" t="s">
        <x:v>37</x:v>
      </x:c>
      <x:c r="J65" s="657" t="s">
        <x:v>38</x:v>
      </x:c>
      <x:c r="K65" s="657" t="s">
        <x:v>1515</x:v>
      </x:c>
      <x:c r="L65" s="660">
        <x:v>8534009000</x:v>
      </x:c>
      <x:c r="M65" s="657" t="s">
        <x:v>1017</x:v>
      </x:c>
      <x:c r="N65" s="659">
        <x:v>1600</x:v>
      </x:c>
      <x:c r="O65" s="657">
        <x:v>18.350000000000001</x:v>
      </x:c>
      <x:c r="P65" s="653">
        <x:v>29360.000000000004</x:v>
      </x:c>
      <x:c r="Q65" s="657"/>
      <x:c r="S65" s="657"/>
      <x:c r="T65" s="657"/>
    </x:row>
    <x:row r="66" spans="2:20" s="1" customFormat="1">
      <x:c r="B66" s="753" t="s">
        <x:v>1588</x:v>
      </x:c>
      <x:c r="C66" s="649">
        <x:v>45685</x:v>
      </x:c>
      <x:c r="D66" s="649">
        <x:v>45685</x:v>
      </x:c>
      <x:c r="E66" s="650" t="s">
        <x:v>0</x:v>
      </x:c>
      <x:c r="F66" s="648" t="s">
        <x:v>1526</x:v>
      </x:c>
      <x:c r="G66" s="648" t="s">
        <x:v>30</x:v>
      </x:c>
      <x:c r="H66" s="648" t="s">
        <x:v>1509</x:v>
      </x:c>
      <x:c r="I66" s="648" t="s">
        <x:v>1489</x:v>
      </x:c>
      <x:c r="J66" s="657" t="s">
        <x:v>36</x:v>
      </x:c>
      <x:c r="K66" s="657" t="s">
        <x:v>1534</x:v>
      </x:c>
      <x:c r="L66" s="660">
        <x:v>8534009000</x:v>
      </x:c>
      <x:c r="M66" s="657" t="s">
        <x:v>1017</x:v>
      </x:c>
      <x:c r="N66" s="659">
        <x:v>7680</x:v>
      </x:c>
      <x:c r="O66" s="657">
        <x:v>11.49</x:v>
      </x:c>
      <x:c r="P66" s="653">
        <x:v>88243.199999999997</x:v>
      </x:c>
      <x:c r="Q66" s="657"/>
      <x:c r="S66" s="657"/>
      <x:c r="T66" s="657"/>
    </x:row>
    <x:row r="67" spans="2:20" s="1" customFormat="1">
      <x:c r="B67" s="753" t="s">
        <x:v>1589</x:v>
      </x:c>
      <x:c r="C67" s="649">
        <x:v>45685</x:v>
      </x:c>
      <x:c r="D67" s="649">
        <x:v>45685</x:v>
      </x:c>
      <x:c r="E67" s="650" t="s">
        <x:v>0</x:v>
      </x:c>
      <x:c r="F67" s="648" t="s">
        <x:v>57</x:v>
      </x:c>
      <x:c r="G67" s="648" t="s">
        <x:v>10</x:v>
      </x:c>
      <x:c r="H67" s="648" t="s">
        <x:v>1509</x:v>
      </x:c>
      <x:c r="I67" s="648" t="s">
        <x:v>31</x:v>
      </x:c>
      <x:c r="J67" s="657" t="s">
        <x:v>33</x:v>
      </x:c>
      <x:c r="K67" s="657" t="s">
        <x:v>1512</x:v>
      </x:c>
      <x:c r="L67" s="660">
        <x:v>8544300000</x:v>
      </x:c>
      <x:c r="M67" s="657" t="s">
        <x:v>1017</x:v>
      </x:c>
      <x:c r="N67" s="659">
        <x:v>3200</x:v>
      </x:c>
      <x:c r="O67" s="657">
        <x:v>8.58</x:v>
      </x:c>
      <x:c r="P67" s="653">
        <x:v>27456</x:v>
      </x:c>
      <x:c r="Q67" s="657"/>
      <x:c r="S67" s="657"/>
      <x:c r="T67" s="657"/>
    </x:row>
    <x:row r="68" spans="2:20" s="1" customFormat="1">
      <x:c r="B68" s="753" t="s">
        <x:v>1589</x:v>
      </x:c>
      <x:c r="C68" s="649">
        <x:v>45685</x:v>
      </x:c>
      <x:c r="D68" s="649">
        <x:v>45685</x:v>
      </x:c>
      <x:c r="E68" s="650" t="s">
        <x:v>0</x:v>
      </x:c>
      <x:c r="F68" s="648" t="s">
        <x:v>57</x:v>
      </x:c>
      <x:c r="G68" s="648" t="s">
        <x:v>10</x:v>
      </x:c>
      <x:c r="H68" s="648" t="s">
        <x:v>1509</x:v>
      </x:c>
      <x:c r="I68" s="648" t="s">
        <x:v>31</x:v>
      </x:c>
      <x:c r="J68" s="657" t="s">
        <x:v>32</x:v>
      </x:c>
      <x:c r="K68" s="657" t="s">
        <x:v>1513</x:v>
      </x:c>
      <x:c r="L68" s="660">
        <x:v>8544300000</x:v>
      </x:c>
      <x:c r="M68" s="657" t="s">
        <x:v>1017</x:v>
      </x:c>
      <x:c r="N68" s="659">
        <x:v>5120</x:v>
      </x:c>
      <x:c r="O68" s="657">
        <x:v>5.95</x:v>
      </x:c>
      <x:c r="P68" s="653">
        <x:v>30464</x:v>
      </x:c>
      <x:c r="Q68" s="657"/>
      <x:c r="S68" s="657"/>
      <x:c r="T68" s="657"/>
    </x:row>
    <x:row r="69" spans="2:20" s="1" customFormat="1">
      <x:c r="B69" s="753" t="s">
        <x:v>1589</x:v>
      </x:c>
      <x:c r="C69" s="649">
        <x:v>45685</x:v>
      </x:c>
      <x:c r="D69" s="649">
        <x:v>45685</x:v>
      </x:c>
      <x:c r="E69" s="650" t="s">
        <x:v>0</x:v>
      </x:c>
      <x:c r="F69" s="648" t="s">
        <x:v>57</x:v>
      </x:c>
      <x:c r="G69" s="648" t="s">
        <x:v>10</x:v>
      </x:c>
      <x:c r="H69" s="648" t="s">
        <x:v>1509</x:v>
      </x:c>
      <x:c r="I69" s="648" t="s">
        <x:v>11</x:v>
      </x:c>
      <x:c r="J69" s="657" t="s">
        <x:v>13</x:v>
      </x:c>
      <x:c r="K69" s="657" t="s">
        <x:v>1525</x:v>
      </x:c>
      <x:c r="L69" s="660">
        <x:v>8544300000</x:v>
      </x:c>
      <x:c r="M69" s="657" t="s">
        <x:v>1017</x:v>
      </x:c>
      <x:c r="N69" s="659">
        <x:v>624</x:v>
      </x:c>
      <x:c r="O69" s="657">
        <x:v>90.88</x:v>
      </x:c>
      <x:c r="P69" s="653">
        <x:v>56709.119999999995</x:v>
      </x:c>
      <x:c r="Q69" s="657"/>
      <x:c r="S69" s="657"/>
      <x:c r="T69" s="657"/>
    </x:row>
    <x:row r="70" spans="2:20" s="1" customFormat="1">
      <x:c r="B70" s="753" t="s">
        <x:v>1589</x:v>
      </x:c>
      <x:c r="C70" s="649">
        <x:v>45685</x:v>
      </x:c>
      <x:c r="D70" s="649">
        <x:v>45685</x:v>
      </x:c>
      <x:c r="E70" s="650" t="s">
        <x:v>0</x:v>
      </x:c>
      <x:c r="F70" s="648" t="s">
        <x:v>57</x:v>
      </x:c>
      <x:c r="G70" s="648" t="s">
        <x:v>10</x:v>
      </x:c>
      <x:c r="H70" s="648" t="s">
        <x:v>1509</x:v>
      </x:c>
      <x:c r="I70" s="648" t="s">
        <x:v>14</x:v>
      </x:c>
      <x:c r="J70" s="657" t="s">
        <x:v>17</x:v>
      </x:c>
      <x:c r="K70" s="657" t="s">
        <x:v>1510</x:v>
      </x:c>
      <x:c r="L70" s="660">
        <x:v>8544300000</x:v>
      </x:c>
      <x:c r="M70" s="657" t="s">
        <x:v>1017</x:v>
      </x:c>
      <x:c r="N70" s="659">
        <x:v>225</x:v>
      </x:c>
      <x:c r="O70" s="657">
        <x:v>17.82</x:v>
      </x:c>
      <x:c r="P70" s="653">
        <x:v>4009.5</x:v>
      </x:c>
      <x:c r="Q70" s="657"/>
      <x:c r="S70" s="657"/>
      <x:c r="T70" s="657"/>
    </x:row>
    <x:row r="71" spans="2:20" s="1" customFormat="1">
      <x:c r="B71" s="753" t="s">
        <x:v>1589</x:v>
      </x:c>
      <x:c r="C71" s="649">
        <x:v>45685</x:v>
      </x:c>
      <x:c r="D71" s="649">
        <x:v>45685</x:v>
      </x:c>
      <x:c r="E71" s="650" t="s">
        <x:v>0</x:v>
      </x:c>
      <x:c r="F71" s="648" t="s">
        <x:v>57</x:v>
      </x:c>
      <x:c r="G71" s="648" t="s">
        <x:v>10</x:v>
      </x:c>
      <x:c r="H71" s="648" t="s">
        <x:v>1509</x:v>
      </x:c>
      <x:c r="I71" s="648" t="s">
        <x:v>14</x:v>
      </x:c>
      <x:c r="J71" s="657" t="s">
        <x:v>15</x:v>
      </x:c>
      <x:c r="K71" s="657" t="s">
        <x:v>1511</x:v>
      </x:c>
      <x:c r="L71" s="660">
        <x:v>8544300000</x:v>
      </x:c>
      <x:c r="M71" s="657" t="s">
        <x:v>1017</x:v>
      </x:c>
      <x:c r="N71" s="659">
        <x:v>20</x:v>
      </x:c>
      <x:c r="O71" s="657">
        <x:v>81.19</x:v>
      </x:c>
      <x:c r="P71" s="653">
        <x:v>1623.8</x:v>
      </x:c>
      <x:c r="Q71" s="657"/>
      <x:c r="S71" s="657"/>
      <x:c r="T71" s="657"/>
    </x:row>
    <x:row r="72" spans="2:20" s="1" customFormat="1">
      <x:c r="B72" s="648" t="s">
        <x:v>1589</x:v>
      </x:c>
      <x:c r="C72" s="649">
        <x:v>45685</x:v>
      </x:c>
      <x:c r="D72" s="649">
        <x:v>45685</x:v>
      </x:c>
      <x:c r="E72" s="650" t="s">
        <x:v>0</x:v>
      </x:c>
      <x:c r="F72" s="648" t="s">
        <x:v>57</x:v>
      </x:c>
      <x:c r="G72" s="648" t="s">
        <x:v>10</x:v>
      </x:c>
      <x:c r="H72" s="648" t="s">
        <x:v>1509</x:v>
      </x:c>
      <x:c r="I72" s="645" t="s">
        <x:v>28</x:v>
      </x:c>
      <x:c r="J72" s="657" t="s">
        <x:v>29</x:v>
      </x:c>
      <x:c r="K72" s="657" t="s">
        <x:v>1535</x:v>
      </x:c>
      <x:c r="L72" s="660">
        <x:v>8544300000</x:v>
      </x:c>
      <x:c r="M72" s="657" t="s">
        <x:v>1017</x:v>
      </x:c>
      <x:c r="N72" s="659">
        <x:v>300</x:v>
      </x:c>
      <x:c r="O72" s="657">
        <x:v>6.37</x:v>
      </x:c>
      <x:c r="P72" s="653">
        <x:v>1911</x:v>
      </x:c>
      <x:c r="Q72" s="657"/>
      <x:c r="R72" s="657"/>
      <x:c r="S72" s="657"/>
      <x:c r="T72" s="657"/>
    </x:row>
    <x:row r="73" spans="2:20" s="1" customFormat="1">
      <x:c r="B73" s="648" t="s">
        <x:v>1590</x:v>
      </x:c>
      <x:c r="C73" s="649">
        <x:v>45686</x:v>
      </x:c>
      <x:c r="D73" s="649">
        <x:v>45688</x:v>
      </x:c>
      <x:c r="E73" s="650" t="s">
        <x:v>0</x:v>
      </x:c>
      <x:c r="F73" s="648" t="s">
        <x:v>1029</x:v>
      </x:c>
      <x:c r="G73" s="648" t="s">
        <x:v>10</x:v>
      </x:c>
      <x:c r="H73" s="648" t="s">
        <x:v>1509</x:v>
      </x:c>
      <x:c r="I73" s="648" t="s">
        <x:v>31</x:v>
      </x:c>
      <x:c r="J73" s="657" t="s">
        <x:v>33</x:v>
      </x:c>
      <x:c r="K73" s="657" t="s">
        <x:v>1591</x:v>
      </x:c>
      <x:c r="L73" s="660">
        <x:v>8544300000</x:v>
      </x:c>
      <x:c r="M73" s="657" t="s">
        <x:v>1017</x:v>
      </x:c>
      <x:c r="N73" s="659">
        <x:v>100</x:v>
      </x:c>
      <x:c r="O73" s="657">
        <x:v>8.5</x:v>
      </x:c>
      <x:c r="P73" s="653">
        <x:v>850</x:v>
      </x:c>
      <x:c r="Q73" s="657"/>
      <x:c r="R73" s="657"/>
      <x:c r="S73" s="657"/>
      <x:c r="T73" s="657"/>
    </x:row>
    <x:row r="74" spans="2:20" s="1" customFormat="1">
      <x:c r="B74" s="648" t="s">
        <x:v>1590</x:v>
      </x:c>
      <x:c r="C74" s="649">
        <x:v>45686</x:v>
      </x:c>
      <x:c r="D74" s="649">
        <x:v>45688</x:v>
      </x:c>
      <x:c r="E74" s="650" t="s">
        <x:v>0</x:v>
      </x:c>
      <x:c r="F74" s="648" t="s">
        <x:v>1029</x:v>
      </x:c>
      <x:c r="G74" s="648" t="s">
        <x:v>10</x:v>
      </x:c>
      <x:c r="H74" s="648" t="s">
        <x:v>1509</x:v>
      </x:c>
      <x:c r="I74" s="648" t="s">
        <x:v>31</x:v>
      </x:c>
      <x:c r="J74" s="657" t="s">
        <x:v>32</x:v>
      </x:c>
      <x:c r="K74" s="657" t="s">
        <x:v>1592</x:v>
      </x:c>
      <x:c r="L74" s="660">
        <x:v>8544300000</x:v>
      </x:c>
      <x:c r="M74" s="657" t="s">
        <x:v>1017</x:v>
      </x:c>
      <x:c r="N74" s="659">
        <x:v>100</x:v>
      </x:c>
      <x:c r="O74" s="657">
        <x:v>8.5</x:v>
      </x:c>
      <x:c r="P74" s="653">
        <x:v>850</x:v>
      </x:c>
      <x:c r="Q74" s="657"/>
      <x:c r="R74" s="657"/>
      <x:c r="S74" s="657"/>
      <x:c r="T74" s="657"/>
    </x:row>
    <x:row r="75" spans="2:20" s="1" customFormat="1">
      <x:c r="B75" s="648" t="s">
        <x:v>1590</x:v>
      </x:c>
      <x:c r="C75" s="649">
        <x:v>45686</x:v>
      </x:c>
      <x:c r="D75" s="649">
        <x:v>45688</x:v>
      </x:c>
      <x:c r="E75" s="650" t="s">
        <x:v>0</x:v>
      </x:c>
      <x:c r="F75" s="648" t="s">
        <x:v>1029</x:v>
      </x:c>
      <x:c r="G75" s="648" t="s">
        <x:v>10</x:v>
      </x:c>
      <x:c r="H75" s="648" t="s">
        <x:v>1509</x:v>
      </x:c>
      <x:c r="I75" s="648" t="s">
        <x:v>31</x:v>
      </x:c>
      <x:c r="J75" s="657" t="s">
        <x:v>33</x:v>
      </x:c>
      <x:c r="K75" s="657" t="s">
        <x:v>1591</x:v>
      </x:c>
      <x:c r="L75" s="660">
        <x:v>8544300000</x:v>
      </x:c>
      <x:c r="M75" s="657" t="s">
        <x:v>1017</x:v>
      </x:c>
      <x:c r="N75" s="659">
        <x:v>40</x:v>
      </x:c>
      <x:c r="O75" s="657">
        <x:v>8.5</x:v>
      </x:c>
      <x:c r="P75" s="653">
        <x:v>340</x:v>
      </x:c>
      <x:c r="Q75" s="657"/>
      <x:c r="R75" s="657"/>
      <x:c r="S75" s="657"/>
      <x:c r="T75" s="657"/>
    </x:row>
    <x:row r="76" spans="2:20" s="1" customFormat="1">
      <x:c r="B76" s="648" t="s">
        <x:v>1590</x:v>
      </x:c>
      <x:c r="C76" s="649">
        <x:v>45686</x:v>
      </x:c>
      <x:c r="D76" s="649">
        <x:v>45688</x:v>
      </x:c>
      <x:c r="E76" s="650" t="s">
        <x:v>0</x:v>
      </x:c>
      <x:c r="F76" s="648" t="s">
        <x:v>1029</x:v>
      </x:c>
      <x:c r="G76" s="648" t="s">
        <x:v>10</x:v>
      </x:c>
      <x:c r="H76" s="648" t="s">
        <x:v>1509</x:v>
      </x:c>
      <x:c r="I76" s="648" t="s">
        <x:v>31</x:v>
      </x:c>
      <x:c r="J76" s="657" t="s">
        <x:v>32</x:v>
      </x:c>
      <x:c r="K76" s="657" t="s">
        <x:v>1592</x:v>
      </x:c>
      <x:c r="L76" s="660">
        <x:v>8544300000</x:v>
      </x:c>
      <x:c r="M76" s="657" t="s">
        <x:v>1017</x:v>
      </x:c>
      <x:c r="N76" s="659">
        <x:v>40</x:v>
      </x:c>
      <x:c r="O76" s="657">
        <x:v>8.5</x:v>
      </x:c>
      <x:c r="P76" s="653">
        <x:v>340</x:v>
      </x:c>
      <x:c r="Q76" s="657"/>
      <x:c r="R76" s="657"/>
      <x:c r="S76" s="657"/>
      <x:c r="T76" s="657"/>
    </x:row>
    <x:row r="77" spans="2:20" s="1" customFormat="1">
      <x:c r="B77" s="648" t="s">
        <x:v>1590</x:v>
      </x:c>
      <x:c r="C77" s="649">
        <x:v>45686</x:v>
      </x:c>
      <x:c r="D77" s="649">
        <x:v>45688</x:v>
      </x:c>
      <x:c r="E77" s="650" t="s">
        <x:v>0</x:v>
      </x:c>
      <x:c r="F77" s="648" t="s">
        <x:v>1029</x:v>
      </x:c>
      <x:c r="G77" s="648" t="s">
        <x:v>10</x:v>
      </x:c>
      <x:c r="H77" s="648" t="s">
        <x:v>1509</x:v>
      </x:c>
      <x:c r="I77" s="648" t="s">
        <x:v>31</x:v>
      </x:c>
      <x:c r="J77" s="657" t="s">
        <x:v>33</x:v>
      </x:c>
      <x:c r="K77" s="657" t="s">
        <x:v>1591</x:v>
      </x:c>
      <x:c r="L77" s="660">
        <x:v>8544300000</x:v>
      </x:c>
      <x:c r="M77" s="657" t="s">
        <x:v>1017</x:v>
      </x:c>
      <x:c r="N77" s="659">
        <x:v>20</x:v>
      </x:c>
      <x:c r="O77" s="657">
        <x:v>8.5</x:v>
      </x:c>
      <x:c r="P77" s="653">
        <x:v>170</x:v>
      </x:c>
      <x:c r="Q77" s="657"/>
      <x:c r="R77" s="657"/>
      <x:c r="S77" s="657"/>
      <x:c r="T77" s="657"/>
    </x:row>
    <x:row r="78" spans="2:20" s="1" customFormat="1">
      <x:c r="B78" s="648" t="s">
        <x:v>1590</x:v>
      </x:c>
      <x:c r="C78" s="649">
        <x:v>45681</x:v>
      </x:c>
      <x:c r="D78" s="649">
        <x:v>45688</x:v>
      </x:c>
      <x:c r="E78" s="650" t="s">
        <x:v>0</x:v>
      </x:c>
      <x:c r="F78" s="648" t="s">
        <x:v>1029</x:v>
      </x:c>
      <x:c r="G78" s="648" t="s">
        <x:v>10</x:v>
      </x:c>
      <x:c r="H78" s="648" t="s">
        <x:v>1509</x:v>
      </x:c>
      <x:c r="I78" s="648" t="s">
        <x:v>31</x:v>
      </x:c>
      <x:c r="J78" s="657" t="s">
        <x:v>32</x:v>
      </x:c>
      <x:c r="K78" s="657" t="s">
        <x:v>1592</x:v>
      </x:c>
      <x:c r="L78" s="660">
        <x:v>8544300000</x:v>
      </x:c>
      <x:c r="M78" s="657" t="s">
        <x:v>1017</x:v>
      </x:c>
      <x:c r="N78" s="659">
        <x:v>20</x:v>
      </x:c>
      <x:c r="O78" s="657">
        <x:v>8.5</x:v>
      </x:c>
      <x:c r="P78" s="653">
        <x:v>170</x:v>
      </x:c>
      <x:c r="Q78" s="657"/>
      <x:c r="R78" s="657"/>
      <x:c r="S78" s="657"/>
      <x:c r="T78" s="657"/>
    </x:row>
    <x:row r="79" spans="2:20" s="1" customFormat="1">
      <x:c r="B79" s="1" t="s">
        <x:v>1593</x:v>
      </x:c>
      <x:c r="C79" s="755">
        <x:v>45692</x:v>
      </x:c>
      <x:c r="D79" s="755">
        <x:v>45692</x:v>
      </x:c>
      <x:c r="E79" s="645" t="s">
        <x:v>1</x:v>
      </x:c>
      <x:c r="F79" s="1" t="s">
        <x:v>57</x:v>
      </x:c>
      <x:c r="G79" s="1" t="s">
        <x:v>10</x:v>
      </x:c>
      <x:c r="H79" s="1" t="s">
        <x:v>1509</x:v>
      </x:c>
      <x:c r="I79" s="1" t="s">
        <x:v>31</x:v>
      </x:c>
      <x:c r="J79" s="645" t="s">
        <x:v>33</x:v>
      </x:c>
      <x:c r="K79" s="645" t="s">
        <x:v>1512</x:v>
      </x:c>
      <x:c r="L79" s="645">
        <x:v>8544300000</x:v>
      </x:c>
      <x:c r="M79" s="672" t="s">
        <x:v>1017</x:v>
      </x:c>
      <x:c r="N79" s="752">
        <x:v>7040</x:v>
      </x:c>
      <x:c r="O79" s="671">
        <x:v>8.58</x:v>
      </x:c>
      <x:c r="P79" s="756">
        <x:v>60403.199999999997</x:v>
      </x:c>
      <x:c r="Q79" s="645"/>
      <x:c r="R79" s="645"/>
      <x:c r="S79" s="645"/>
      <x:c r="T79" s="645"/>
    </x:row>
    <x:row r="80" spans="2:20" s="1" customFormat="1">
      <x:c r="B80" s="1" t="s">
        <x:v>1593</x:v>
      </x:c>
      <x:c r="C80" s="755">
        <x:v>45692</x:v>
      </x:c>
      <x:c r="D80" s="755">
        <x:v>45692</x:v>
      </x:c>
      <x:c r="E80" s="645" t="s">
        <x:v>1</x:v>
      </x:c>
      <x:c r="F80" s="1" t="s">
        <x:v>57</x:v>
      </x:c>
      <x:c r="G80" s="1" t="s">
        <x:v>10</x:v>
      </x:c>
      <x:c r="H80" s="1" t="s">
        <x:v>1509</x:v>
      </x:c>
      <x:c r="I80" s="1" t="s">
        <x:v>31</x:v>
      </x:c>
      <x:c r="J80" s="645" t="s">
        <x:v>32</x:v>
      </x:c>
      <x:c r="K80" s="645" t="s">
        <x:v>1513</x:v>
      </x:c>
      <x:c r="L80" s="645">
        <x:v>8544300000</x:v>
      </x:c>
      <x:c r="M80" s="672" t="s">
        <x:v>1017</x:v>
      </x:c>
      <x:c r="N80" s="752">
        <x:v>4480</x:v>
      </x:c>
      <x:c r="O80" s="671">
        <x:v>5.95</x:v>
      </x:c>
      <x:c r="P80" s="756">
        <x:v>26656</x:v>
      </x:c>
      <x:c r="Q80" s="645"/>
      <x:c r="R80" s="645"/>
      <x:c r="S80" s="645"/>
      <x:c r="T80" s="645"/>
    </x:row>
    <x:row r="81" spans="2:20" s="1" customFormat="1">
      <x:c r="B81" s="1" t="s">
        <x:v>1593</x:v>
      </x:c>
      <x:c r="C81" s="755">
        <x:v>45692</x:v>
      </x:c>
      <x:c r="D81" s="755">
        <x:v>45692</x:v>
      </x:c>
      <x:c r="E81" s="645" t="s">
        <x:v>1</x:v>
      </x:c>
      <x:c r="F81" s="1" t="s">
        <x:v>57</x:v>
      </x:c>
      <x:c r="G81" s="1" t="s">
        <x:v>10</x:v>
      </x:c>
      <x:c r="H81" s="1" t="s">
        <x:v>1509</x:v>
      </x:c>
      <x:c r="I81" s="1" t="s">
        <x:v>11</x:v>
      </x:c>
      <x:c r="J81" s="645" t="s">
        <x:v>13</x:v>
      </x:c>
      <x:c r="K81" s="645" t="s">
        <x:v>1525</x:v>
      </x:c>
      <x:c r="L81" s="645">
        <x:v>8544300000</x:v>
      </x:c>
      <x:c r="M81" s="672" t="s">
        <x:v>1017</x:v>
      </x:c>
      <x:c r="N81" s="752">
        <x:v>560</x:v>
      </x:c>
      <x:c r="O81" s="671">
        <x:v>90.88</x:v>
      </x:c>
      <x:c r="P81" s="756">
        <x:v>50892.799999999996</x:v>
      </x:c>
      <x:c r="Q81" s="645"/>
      <x:c r="R81" s="645"/>
      <x:c r="S81" s="645"/>
      <x:c r="T81" s="645"/>
    </x:row>
    <x:row r="82" spans="2:20" s="1" customFormat="1">
      <x:c r="B82" s="1" t="s">
        <x:v>1593</x:v>
      </x:c>
      <x:c r="C82" s="755">
        <x:v>45692</x:v>
      </x:c>
      <x:c r="D82" s="755">
        <x:v>45692</x:v>
      </x:c>
      <x:c r="E82" s="645" t="s">
        <x:v>1</x:v>
      </x:c>
      <x:c r="F82" s="1" t="s">
        <x:v>57</x:v>
      </x:c>
      <x:c r="G82" s="1" t="s">
        <x:v>10</x:v>
      </x:c>
      <x:c r="H82" s="1" t="s">
        <x:v>1509</x:v>
      </x:c>
      <x:c r="I82" s="1" t="s">
        <x:v>11</x:v>
      </x:c>
      <x:c r="J82" s="645" t="s">
        <x:v>12</x:v>
      </x:c>
      <x:c r="K82" s="645" t="s">
        <x:v>1529</x:v>
      </x:c>
      <x:c r="L82" s="645">
        <x:v>8544300000</x:v>
      </x:c>
      <x:c r="M82" s="672" t="s">
        <x:v>1017</x:v>
      </x:c>
      <x:c r="N82" s="752">
        <x:v>144</x:v>
      </x:c>
      <x:c r="O82" s="671">
        <x:v>98.23</x:v>
      </x:c>
      <x:c r="P82" s="756">
        <x:v>14145.12</x:v>
      </x:c>
      <x:c r="Q82" s="645"/>
      <x:c r="R82" s="645"/>
      <x:c r="S82" s="645"/>
      <x:c r="T82" s="645"/>
    </x:row>
    <x:row r="83" spans="2:20">
      <x:c r="B83" s="1" t="s">
        <x:v>1593</x:v>
      </x:c>
      <x:c r="C83" s="755">
        <x:v>45692</x:v>
      </x:c>
      <x:c r="D83" s="755">
        <x:v>45692</x:v>
      </x:c>
      <x:c r="E83" s="645" t="s">
        <x:v>1</x:v>
      </x:c>
      <x:c r="F83" s="1" t="s">
        <x:v>57</x:v>
      </x:c>
      <x:c r="G83" s="1" t="s">
        <x:v>10</x:v>
      </x:c>
      <x:c r="H83" s="1" t="s">
        <x:v>1509</x:v>
      </x:c>
      <x:c r="I83" s="1" t="s">
        <x:v>14</x:v>
      </x:c>
      <x:c r="J83" s="645" t="s">
        <x:v>15</x:v>
      </x:c>
      <x:c r="K83" s="645" t="s">
        <x:v>1511</x:v>
      </x:c>
      <x:c r="L83" s="645">
        <x:v>8544300000</x:v>
      </x:c>
      <x:c r="M83" s="672" t="s">
        <x:v>1017</x:v>
      </x:c>
      <x:c r="N83" s="752">
        <x:v>120</x:v>
      </x:c>
      <x:c r="O83" s="671">
        <x:v>81.19</x:v>
      </x:c>
      <x:c r="P83" s="756">
        <x:v>9742.7999999999993</x:v>
      </x:c>
    </x:row>
    <x:row r="84" spans="2:20">
      <x:c r="B84" s="1" t="s">
        <x:v>1593</x:v>
      </x:c>
      <x:c r="C84" s="755">
        <x:v>45692</x:v>
      </x:c>
      <x:c r="D84" s="755">
        <x:v>45692</x:v>
      </x:c>
      <x:c r="E84" s="645" t="s">
        <x:v>1</x:v>
      </x:c>
      <x:c r="F84" s="1" t="s">
        <x:v>57</x:v>
      </x:c>
      <x:c r="G84" s="1" t="s">
        <x:v>10</x:v>
      </x:c>
      <x:c r="H84" s="1" t="s">
        <x:v>1509</x:v>
      </x:c>
      <x:c r="I84" s="1" t="s">
        <x:v>28</x:v>
      </x:c>
      <x:c r="J84" s="645" t="s">
        <x:v>29</x:v>
      </x:c>
      <x:c r="K84" s="645" t="s">
        <x:v>1535</x:v>
      </x:c>
      <x:c r="L84" s="645">
        <x:v>8544300000</x:v>
      </x:c>
      <x:c r="M84" s="672" t="s">
        <x:v>1017</x:v>
      </x:c>
      <x:c r="N84" s="752">
        <x:v>600</x:v>
      </x:c>
      <x:c r="O84" s="671">
        <x:v>6.37</x:v>
      </x:c>
      <x:c r="P84" s="756">
        <x:v>3822</x:v>
      </x:c>
    </x:row>
    <x:row r="85" spans="2:20">
      <x:c r="B85" s="1" t="s">
        <x:v>1594</x:v>
      </x:c>
      <x:c r="C85" s="755">
        <x:v>45692</x:v>
      </x:c>
      <x:c r="D85" s="755">
        <x:v>45692</x:v>
      </x:c>
      <x:c r="E85" s="645" t="s">
        <x:v>1</x:v>
      </x:c>
      <x:c r="F85" s="1" t="s">
        <x:v>1526</x:v>
      </x:c>
      <x:c r="G85" s="1" t="s">
        <x:v>30</x:v>
      </x:c>
      <x:c r="H85" s="1" t="s">
        <x:v>1509</x:v>
      </x:c>
      <x:c r="I85" s="1" t="s">
        <x:v>1489</x:v>
      </x:c>
      <x:c r="J85" s="645" t="s">
        <x:v>36</x:v>
      </x:c>
      <x:c r="K85" s="645" t="s">
        <x:v>1534</x:v>
      </x:c>
      <x:c r="L85" s="645">
        <x:v>8534009000</x:v>
      </x:c>
      <x:c r="M85" s="672" t="s">
        <x:v>1017</x:v>
      </x:c>
      <x:c r="N85" s="752">
        <x:v>7680</x:v>
      </x:c>
      <x:c r="O85" s="671">
        <x:v>11.49</x:v>
      </x:c>
      <x:c r="P85" s="756">
        <x:v>88243.199999999997</x:v>
      </x:c>
    </x:row>
    <x:row r="86" spans="2:20">
      <x:c r="B86" s="1" t="s">
        <x:v>1595</x:v>
      </x:c>
      <x:c r="C86" s="755">
        <x:v>45693</x:v>
      </x:c>
      <x:c r="D86" s="755">
        <x:v>45693</x:v>
      </x:c>
      <x:c r="E86" s="645" t="s">
        <x:v>1</x:v>
      </x:c>
      <x:c r="F86" s="1" t="s">
        <x:v>1526</x:v>
      </x:c>
      <x:c r="G86" s="1" t="s">
        <x:v>30</x:v>
      </x:c>
      <x:c r="H86" s="1" t="s">
        <x:v>1509</x:v>
      </x:c>
      <x:c r="I86" s="1" t="s">
        <x:v>1489</x:v>
      </x:c>
      <x:c r="J86" s="645" t="s">
        <x:v>36</x:v>
      </x:c>
      <x:c r="K86" s="645" t="s">
        <x:v>1534</x:v>
      </x:c>
      <x:c r="L86" s="645">
        <x:v>8534009000</x:v>
      </x:c>
      <x:c r="M86" s="672" t="s">
        <x:v>1017</x:v>
      </x:c>
      <x:c r="N86" s="752">
        <x:v>7680</x:v>
      </x:c>
      <x:c r="O86" s="671">
        <x:v>11.49</x:v>
      </x:c>
      <x:c r="P86" s="756">
        <x:v>88243.199999999997</x:v>
      </x:c>
    </x:row>
    <x:row r="87" spans="2:20">
      <x:c r="B87" s="1" t="s">
        <x:v>1596</x:v>
      </x:c>
      <x:c r="C87" s="755">
        <x:v>45694</x:v>
      </x:c>
      <x:c r="D87" s="755">
        <x:v>45694</x:v>
      </x:c>
      <x:c r="E87" s="645" t="s">
        <x:v>1</x:v>
      </x:c>
      <x:c r="F87" s="1" t="s">
        <x:v>1526</x:v>
      </x:c>
      <x:c r="G87" s="1" t="s">
        <x:v>30</x:v>
      </x:c>
      <x:c r="H87" s="1" t="s">
        <x:v>1509</x:v>
      </x:c>
      <x:c r="I87" s="1" t="s">
        <x:v>1489</x:v>
      </x:c>
      <x:c r="J87" s="645" t="s">
        <x:v>36</x:v>
      </x:c>
      <x:c r="K87" s="645" t="s">
        <x:v>1534</x:v>
      </x:c>
      <x:c r="L87" s="645">
        <x:v>8534009000</x:v>
      </x:c>
      <x:c r="M87" s="672" t="s">
        <x:v>1017</x:v>
      </x:c>
      <x:c r="N87" s="752">
        <x:v>7680</x:v>
      </x:c>
      <x:c r="O87" s="671">
        <x:v>11.49</x:v>
      </x:c>
      <x:c r="P87" s="756">
        <x:v>88243.199999999997</x:v>
      </x:c>
    </x:row>
    <x:row r="88" spans="2:20">
      <x:c r="B88" s="1" t="s">
        <x:v>1597</x:v>
      </x:c>
      <x:c r="C88" s="755">
        <x:v>45695</x:v>
      </x:c>
      <x:c r="D88" s="755">
        <x:v>45695</x:v>
      </x:c>
      <x:c r="E88" s="645" t="s">
        <x:v>1</x:v>
      </x:c>
      <x:c r="F88" s="1" t="s">
        <x:v>57</x:v>
      </x:c>
      <x:c r="G88" s="1" t="s">
        <x:v>10</x:v>
      </x:c>
      <x:c r="H88" s="1" t="s">
        <x:v>1509</x:v>
      </x:c>
      <x:c r="I88" s="1" t="s">
        <x:v>31</x:v>
      </x:c>
      <x:c r="J88" s="645" t="s">
        <x:v>33</x:v>
      </x:c>
      <x:c r="K88" s="645" t="s">
        <x:v>1512</x:v>
      </x:c>
      <x:c r="L88" s="645">
        <x:v>8544300000</x:v>
      </x:c>
      <x:c r="M88" s="672" t="s">
        <x:v>1017</x:v>
      </x:c>
      <x:c r="N88" s="752">
        <x:v>6400</x:v>
      </x:c>
      <x:c r="O88" s="671">
        <x:v>8.58</x:v>
      </x:c>
      <x:c r="P88" s="756">
        <x:v>54912</x:v>
      </x:c>
    </x:row>
    <x:row r="89" spans="2:20">
      <x:c r="B89" s="1" t="s">
        <x:v>1597</x:v>
      </x:c>
      <x:c r="C89" s="755">
        <x:v>45695</x:v>
      </x:c>
      <x:c r="D89" s="755">
        <x:v>45695</x:v>
      </x:c>
      <x:c r="E89" s="645" t="s">
        <x:v>1</x:v>
      </x:c>
      <x:c r="F89" s="1" t="s">
        <x:v>57</x:v>
      </x:c>
      <x:c r="G89" s="1" t="s">
        <x:v>10</x:v>
      </x:c>
      <x:c r="H89" s="1" t="s">
        <x:v>1509</x:v>
      </x:c>
      <x:c r="I89" s="1" t="s">
        <x:v>31</x:v>
      </x:c>
      <x:c r="J89" s="645" t="s">
        <x:v>32</x:v>
      </x:c>
      <x:c r="K89" s="645" t="s">
        <x:v>1513</x:v>
      </x:c>
      <x:c r="L89" s="645">
        <x:v>8544300000</x:v>
      </x:c>
      <x:c r="M89" s="672" t="s">
        <x:v>1017</x:v>
      </x:c>
      <x:c r="N89" s="752">
        <x:v>6400</x:v>
      </x:c>
      <x:c r="O89" s="671">
        <x:v>5.95</x:v>
      </x:c>
      <x:c r="P89" s="756">
        <x:v>38080</x:v>
      </x:c>
    </x:row>
    <x:row r="90" spans="2:20">
      <x:c r="B90" s="1" t="s">
        <x:v>1597</x:v>
      </x:c>
      <x:c r="C90" s="755">
        <x:v>45695</x:v>
      </x:c>
      <x:c r="D90" s="755">
        <x:v>45695</x:v>
      </x:c>
      <x:c r="E90" s="645" t="s">
        <x:v>1</x:v>
      </x:c>
      <x:c r="F90" s="1" t="s">
        <x:v>57</x:v>
      </x:c>
      <x:c r="G90" s="1" t="s">
        <x:v>10</x:v>
      </x:c>
      <x:c r="H90" s="1" t="s">
        <x:v>1509</x:v>
      </x:c>
      <x:c r="I90" s="1" t="s">
        <x:v>11</x:v>
      </x:c>
      <x:c r="J90" s="645" t="s">
        <x:v>13</x:v>
      </x:c>
      <x:c r="K90" s="645" t="s">
        <x:v>1525</x:v>
      </x:c>
      <x:c r="L90" s="645">
        <x:v>8544300000</x:v>
      </x:c>
      <x:c r="M90" s="672" t="s">
        <x:v>1017</x:v>
      </x:c>
      <x:c r="N90" s="752">
        <x:v>288</x:v>
      </x:c>
      <x:c r="O90" s="671">
        <x:v>90.88</x:v>
      </x:c>
      <x:c r="P90" s="756">
        <x:v>26173.439999999999</x:v>
      </x:c>
    </x:row>
    <x:row r="91" spans="2:20">
      <x:c r="B91" s="1" t="s">
        <x:v>1597</x:v>
      </x:c>
      <x:c r="C91" s="755">
        <x:v>45695</x:v>
      </x:c>
      <x:c r="D91" s="755">
        <x:v>45695</x:v>
      </x:c>
      <x:c r="E91" s="645" t="s">
        <x:v>1</x:v>
      </x:c>
      <x:c r="F91" s="1" t="s">
        <x:v>57</x:v>
      </x:c>
      <x:c r="G91" s="1" t="s">
        <x:v>10</x:v>
      </x:c>
      <x:c r="H91" s="1" t="s">
        <x:v>1509</x:v>
      </x:c>
      <x:c r="I91" s="1" t="s">
        <x:v>14</x:v>
      </x:c>
      <x:c r="J91" s="645" t="s">
        <x:v>15</x:v>
      </x:c>
      <x:c r="K91" s="645" t="s">
        <x:v>1511</x:v>
      </x:c>
      <x:c r="L91" s="645">
        <x:v>8544300000</x:v>
      </x:c>
      <x:c r="M91" s="672" t="s">
        <x:v>1017</x:v>
      </x:c>
      <x:c r="N91" s="752">
        <x:v>270</x:v>
      </x:c>
      <x:c r="O91" s="671">
        <x:v>81.19</x:v>
      </x:c>
      <x:c r="P91" s="756">
        <x:v>21921.3</x:v>
      </x:c>
    </x:row>
    <x:row r="92" spans="2:20">
      <x:c r="B92" s="1" t="s">
        <x:v>1598</x:v>
      </x:c>
      <x:c r="C92" s="755">
        <x:v>45695</x:v>
      </x:c>
      <x:c r="D92" s="755">
        <x:v>45695</x:v>
      </x:c>
      <x:c r="E92" s="645" t="s">
        <x:v>1</x:v>
      </x:c>
      <x:c r="F92" s="1" t="s">
        <x:v>1514</x:v>
      </x:c>
      <x:c r="G92" s="1" t="s">
        <x:v>30</x:v>
      </x:c>
      <x:c r="H92" s="1" t="s">
        <x:v>1509</x:v>
      </x:c>
      <x:c r="I92" s="1" t="s">
        <x:v>37</x:v>
      </x:c>
      <x:c r="J92" s="645" t="s">
        <x:v>38</x:v>
      </x:c>
      <x:c r="K92" s="645" t="s">
        <x:v>1515</x:v>
      </x:c>
      <x:c r="L92" s="645">
        <x:v>8534009000</x:v>
      </x:c>
      <x:c r="M92" s="672" t="s">
        <x:v>1017</x:v>
      </x:c>
      <x:c r="N92" s="752">
        <x:v>2560</x:v>
      </x:c>
      <x:c r="O92" s="671">
        <x:v>18.350000000000001</x:v>
      </x:c>
      <x:c r="P92" s="756">
        <x:v>46976</x:v>
      </x:c>
    </x:row>
    <x:row r="93" spans="2:20">
      <x:c r="B93" s="1" t="s">
        <x:v>1598</x:v>
      </x:c>
      <x:c r="C93" s="755">
        <x:v>45695</x:v>
      </x:c>
      <x:c r="D93" s="755">
        <x:v>45695</x:v>
      </x:c>
      <x:c r="E93" s="645" t="s">
        <x:v>1</x:v>
      </x:c>
      <x:c r="F93" s="1" t="s">
        <x:v>1514</x:v>
      </x:c>
      <x:c r="G93" s="1" t="s">
        <x:v>30</x:v>
      </x:c>
      <x:c r="H93" s="1" t="s">
        <x:v>1509</x:v>
      </x:c>
      <x:c r="I93" s="1" t="s">
        <x:v>37</x:v>
      </x:c>
      <x:c r="J93" s="645" t="s">
        <x:v>39</x:v>
      </x:c>
      <x:c r="K93" s="645" t="s">
        <x:v>1516</x:v>
      </x:c>
      <x:c r="L93" s="645">
        <x:v>8534009000</x:v>
      </x:c>
      <x:c r="M93" s="672" t="s">
        <x:v>1017</x:v>
      </x:c>
      <x:c r="N93" s="752">
        <x:v>1440</x:v>
      </x:c>
      <x:c r="O93" s="671">
        <x:v>18.71</x:v>
      </x:c>
      <x:c r="P93" s="756">
        <x:v>26942.400000000001</x:v>
      </x:c>
    </x:row>
    <x:row r="94" spans="2:20">
      <x:c r="B94" s="1" t="s">
        <x:v>1598</x:v>
      </x:c>
      <x:c r="C94" s="755">
        <x:v>45695</x:v>
      </x:c>
      <x:c r="D94" s="755">
        <x:v>45695</x:v>
      </x:c>
      <x:c r="E94" s="645" t="s">
        <x:v>1</x:v>
      </x:c>
      <x:c r="F94" s="1" t="s">
        <x:v>1514</x:v>
      </x:c>
      <x:c r="G94" s="1" t="s">
        <x:v>30</x:v>
      </x:c>
      <x:c r="H94" s="1" t="s">
        <x:v>1509</x:v>
      </x:c>
      <x:c r="I94" s="1" t="s">
        <x:v>37</x:v>
      </x:c>
      <x:c r="J94" s="645" t="s">
        <x:v>40</x:v>
      </x:c>
      <x:c r="K94" s="645" t="s">
        <x:v>1517</x:v>
      </x:c>
      <x:c r="L94" s="645">
        <x:v>8534009000</x:v>
      </x:c>
      <x:c r="M94" s="672" t="s">
        <x:v>1017</x:v>
      </x:c>
      <x:c r="N94" s="752">
        <x:v>1920</x:v>
      </x:c>
      <x:c r="O94" s="671">
        <x:v>18.899999999999999</x:v>
      </x:c>
      <x:c r="P94" s="756">
        <x:v>36288</x:v>
      </x:c>
    </x:row>
    <x:row r="95" spans="2:20">
      <x:c r="B95" s="1" t="s">
        <x:v>1599</x:v>
      </x:c>
      <x:c r="C95" s="755">
        <x:v>45695</x:v>
      </x:c>
      <x:c r="D95" s="755">
        <x:v>45695</x:v>
      </x:c>
      <x:c r="E95" s="645" t="s">
        <x:v>1</x:v>
      </x:c>
      <x:c r="F95" s="1" t="s">
        <x:v>1514</x:v>
      </x:c>
      <x:c r="G95" s="1" t="s">
        <x:v>41</x:v>
      </x:c>
      <x:c r="H95" s="1" t="s">
        <x:v>1518</x:v>
      </x:c>
      <x:c r="I95" s="1" t="s">
        <x:v>37</x:v>
      </x:c>
      <x:c r="J95" s="645" t="s">
        <x:v>42</x:v>
      </x:c>
      <x:c r="K95" s="645" t="s">
        <x:v>1524</x:v>
      </x:c>
      <x:c r="L95" s="645">
        <x:v>8544300000</x:v>
      </x:c>
      <x:c r="M95" s="672" t="s">
        <x:v>1017</x:v>
      </x:c>
      <x:c r="N95" s="752">
        <x:v>4200</x:v>
      </x:c>
      <x:c r="O95" s="671">
        <x:v>3.01</x:v>
      </x:c>
      <x:c r="P95" s="756">
        <x:v>12642</x:v>
      </x:c>
    </x:row>
    <x:row r="96" spans="2:20">
      <x:c r="B96" s="1" t="s">
        <x:v>1599</x:v>
      </x:c>
      <x:c r="C96" s="755">
        <x:v>45695</x:v>
      </x:c>
      <x:c r="D96" s="755">
        <x:v>45695</x:v>
      </x:c>
      <x:c r="E96" s="645" t="s">
        <x:v>1</x:v>
      </x:c>
      <x:c r="F96" s="1" t="s">
        <x:v>1514</x:v>
      </x:c>
      <x:c r="G96" s="1" t="s">
        <x:v>41</x:v>
      </x:c>
      <x:c r="H96" s="1" t="s">
        <x:v>1518</x:v>
      </x:c>
      <x:c r="I96" s="1" t="s">
        <x:v>37</x:v>
      </x:c>
      <x:c r="J96" s="645" t="s">
        <x:v>43</x:v>
      </x:c>
      <x:c r="K96" s="645" t="s">
        <x:v>1519</x:v>
      </x:c>
      <x:c r="L96" s="645">
        <x:v>8544300000</x:v>
      </x:c>
      <x:c r="M96" s="672" t="s">
        <x:v>1017</x:v>
      </x:c>
      <x:c r="N96" s="752">
        <x:v>4200</x:v>
      </x:c>
      <x:c r="O96" s="671">
        <x:v>3.15</x:v>
      </x:c>
      <x:c r="P96" s="756">
        <x:v>13230</x:v>
      </x:c>
    </x:row>
    <x:row r="97" spans="2:16">
      <x:c r="B97" s="1" t="s">
        <x:v>1599</x:v>
      </x:c>
      <x:c r="C97" s="755">
        <x:v>45695</x:v>
      </x:c>
      <x:c r="D97" s="755">
        <x:v>45695</x:v>
      </x:c>
      <x:c r="E97" s="645" t="s">
        <x:v>1</x:v>
      </x:c>
      <x:c r="F97" s="1" t="s">
        <x:v>1514</x:v>
      </x:c>
      <x:c r="G97" s="1" t="s">
        <x:v>41</x:v>
      </x:c>
      <x:c r="H97" s="1" t="s">
        <x:v>1518</x:v>
      </x:c>
      <x:c r="I97" s="1" t="s">
        <x:v>37</x:v>
      </x:c>
      <x:c r="J97" s="645" t="s">
        <x:v>44</x:v>
      </x:c>
      <x:c r="K97" s="645" t="s">
        <x:v>1520</x:v>
      </x:c>
      <x:c r="L97" s="645">
        <x:v>8544300000</x:v>
      </x:c>
      <x:c r="M97" s="672" t="s">
        <x:v>1017</x:v>
      </x:c>
      <x:c r="N97" s="752">
        <x:v>2100</x:v>
      </x:c>
      <x:c r="O97" s="671">
        <x:v>2.92</x:v>
      </x:c>
      <x:c r="P97" s="756">
        <x:v>6132</x:v>
      </x:c>
    </x:row>
    <x:row r="98" spans="2:16">
      <x:c r="B98" s="1" t="s">
        <x:v>1599</x:v>
      </x:c>
      <x:c r="C98" s="755">
        <x:v>45695</x:v>
      </x:c>
      <x:c r="D98" s="755">
        <x:v>45695</x:v>
      </x:c>
      <x:c r="E98" s="645" t="s">
        <x:v>1</x:v>
      </x:c>
      <x:c r="F98" s="1" t="s">
        <x:v>1514</x:v>
      </x:c>
      <x:c r="G98" s="1" t="s">
        <x:v>41</x:v>
      </x:c>
      <x:c r="H98" s="1" t="s">
        <x:v>1518</x:v>
      </x:c>
      <x:c r="I98" s="1" t="s">
        <x:v>37</x:v>
      </x:c>
      <x:c r="J98" s="645" t="s">
        <x:v>45</x:v>
      </x:c>
      <x:c r="K98" s="645" t="s">
        <x:v>1521</x:v>
      </x:c>
      <x:c r="L98" s="645">
        <x:v>8544300000</x:v>
      </x:c>
      <x:c r="M98" s="672" t="s">
        <x:v>1017</x:v>
      </x:c>
      <x:c r="N98" s="752">
        <x:v>2100</x:v>
      </x:c>
      <x:c r="O98" s="671">
        <x:v>2.98</x:v>
      </x:c>
      <x:c r="P98" s="756">
        <x:v>6258</x:v>
      </x:c>
    </x:row>
    <x:row r="99" spans="2:16">
      <x:c r="B99" s="1" t="s">
        <x:v>1599</x:v>
      </x:c>
      <x:c r="C99" s="755">
        <x:v>45695</x:v>
      </x:c>
      <x:c r="D99" s="755">
        <x:v>45695</x:v>
      </x:c>
      <x:c r="E99" s="645" t="s">
        <x:v>1</x:v>
      </x:c>
      <x:c r="F99" s="1" t="s">
        <x:v>1514</x:v>
      </x:c>
      <x:c r="G99" s="1" t="s">
        <x:v>41</x:v>
      </x:c>
      <x:c r="H99" s="1" t="s">
        <x:v>1518</x:v>
      </x:c>
      <x:c r="I99" s="1" t="s">
        <x:v>37</x:v>
      </x:c>
      <x:c r="J99" s="645" t="s">
        <x:v>46</x:v>
      </x:c>
      <x:c r="K99" s="645" t="s">
        <x:v>1522</x:v>
      </x:c>
      <x:c r="L99" s="645">
        <x:v>8544300000</x:v>
      </x:c>
      <x:c r="M99" s="672" t="s">
        <x:v>1017</x:v>
      </x:c>
      <x:c r="N99" s="752">
        <x:v>2100</x:v>
      </x:c>
      <x:c r="O99" s="671">
        <x:v>2.98</x:v>
      </x:c>
      <x:c r="P99" s="756">
        <x:v>6258</x:v>
      </x:c>
    </x:row>
    <x:row r="100" spans="2:16">
      <x:c r="B100" s="1" t="s">
        <x:v>1599</x:v>
      </x:c>
      <x:c r="C100" s="755">
        <x:v>45695</x:v>
      </x:c>
      <x:c r="D100" s="755">
        <x:v>45695</x:v>
      </x:c>
      <x:c r="E100" s="645" t="s">
        <x:v>1</x:v>
      </x:c>
      <x:c r="F100" s="1" t="s">
        <x:v>1514</x:v>
      </x:c>
      <x:c r="G100" s="1" t="s">
        <x:v>41</x:v>
      </x:c>
      <x:c r="H100" s="1" t="s">
        <x:v>1518</x:v>
      </x:c>
      <x:c r="I100" s="1" t="s">
        <x:v>37</x:v>
      </x:c>
      <x:c r="J100" s="645" t="s">
        <x:v>47</x:v>
      </x:c>
      <x:c r="K100" s="645" t="s">
        <x:v>1523</x:v>
      </x:c>
      <x:c r="L100" s="645">
        <x:v>8544300000</x:v>
      </x:c>
      <x:c r="M100" s="672" t="s">
        <x:v>1017</x:v>
      </x:c>
      <x:c r="N100" s="752">
        <x:v>2100</x:v>
      </x:c>
      <x:c r="O100" s="671">
        <x:v>2.92</x:v>
      </x:c>
      <x:c r="P100" s="756">
        <x:v>6132</x:v>
      </x:c>
    </x:row>
    <x:row r="101" spans="2:16">
      <x:c r="B101" s="1" t="s">
        <x:v>1600</x:v>
      </x:c>
      <x:c r="C101" s="755">
        <x:v>45699</x:v>
      </x:c>
      <x:c r="D101" s="755">
        <x:v>45699</x:v>
      </x:c>
      <x:c r="E101" s="645" t="s">
        <x:v>1</x:v>
      </x:c>
      <x:c r="F101" s="1" t="s">
        <x:v>1526</x:v>
      </x:c>
      <x:c r="G101" s="1" t="s">
        <x:v>30</x:v>
      </x:c>
      <x:c r="H101" s="1" t="s">
        <x:v>1509</x:v>
      </x:c>
      <x:c r="I101" s="1" t="s">
        <x:v>1489</x:v>
      </x:c>
      <x:c r="J101" s="645" t="s">
        <x:v>36</x:v>
      </x:c>
      <x:c r="K101" s="645" t="s">
        <x:v>1534</x:v>
      </x:c>
      <x:c r="L101" s="645">
        <x:v>8534009000</x:v>
      </x:c>
      <x:c r="M101" s="672" t="s">
        <x:v>1017</x:v>
      </x:c>
      <x:c r="N101" s="752">
        <x:v>7680</x:v>
      </x:c>
      <x:c r="O101" s="671">
        <x:v>11.49</x:v>
      </x:c>
      <x:c r="P101" s="756">
        <x:v>88243.199999999997</x:v>
      </x:c>
    </x:row>
    <x:row r="102" spans="2:16">
      <x:c r="B102" s="1" t="s">
        <x:v>1601</x:v>
      </x:c>
      <x:c r="C102" s="755">
        <x:v>45701</x:v>
      </x:c>
      <x:c r="D102" s="755">
        <x:v>45701</x:v>
      </x:c>
      <x:c r="E102" s="645" t="s">
        <x:v>1</x:v>
      </x:c>
      <x:c r="F102" s="1" t="s">
        <x:v>1526</x:v>
      </x:c>
      <x:c r="G102" s="1" t="s">
        <x:v>30</x:v>
      </x:c>
      <x:c r="H102" s="1" t="s">
        <x:v>1509</x:v>
      </x:c>
      <x:c r="I102" s="1" t="s">
        <x:v>1489</x:v>
      </x:c>
      <x:c r="J102" s="645" t="s">
        <x:v>36</x:v>
      </x:c>
      <x:c r="K102" s="645" t="s">
        <x:v>1534</x:v>
      </x:c>
      <x:c r="L102" s="645">
        <x:v>8534009000</x:v>
      </x:c>
      <x:c r="M102" s="672" t="s">
        <x:v>1017</x:v>
      </x:c>
      <x:c r="N102" s="752">
        <x:v>7680</x:v>
      </x:c>
      <x:c r="O102" s="671">
        <x:v>11.49</x:v>
      </x:c>
      <x:c r="P102" s="756">
        <x:v>88243.199999999997</x:v>
      </x:c>
    </x:row>
    <x:row r="103" spans="2:16">
      <x:c r="B103" s="1" t="s">
        <x:v>1602</x:v>
      </x:c>
      <x:c r="C103" s="755">
        <x:v>45702</x:v>
      </x:c>
      <x:c r="D103" s="755">
        <x:v>45702</x:v>
      </x:c>
      <x:c r="E103" s="645" t="s">
        <x:v>1</x:v>
      </x:c>
      <x:c r="F103" s="1" t="s">
        <x:v>57</x:v>
      </x:c>
      <x:c r="G103" s="1" t="s">
        <x:v>10</x:v>
      </x:c>
      <x:c r="H103" s="1" t="s">
        <x:v>1509</x:v>
      </x:c>
      <x:c r="I103" s="1" t="s">
        <x:v>31</x:v>
      </x:c>
      <x:c r="J103" s="645" t="s">
        <x:v>33</x:v>
      </x:c>
      <x:c r="K103" s="645" t="s">
        <x:v>1512</x:v>
      </x:c>
      <x:c r="L103" s="645">
        <x:v>8544300000</x:v>
      </x:c>
      <x:c r="M103" s="672" t="s">
        <x:v>1017</x:v>
      </x:c>
      <x:c r="N103" s="752">
        <x:v>44</x:v>
      </x:c>
      <x:c r="O103" s="671">
        <x:v>8.58</x:v>
      </x:c>
      <x:c r="P103" s="756">
        <x:v>377.52</x:v>
      </x:c>
    </x:row>
    <x:row r="104" spans="2:16">
      <x:c r="B104" s="1" t="s">
        <x:v>1602</x:v>
      </x:c>
      <x:c r="C104" s="755">
        <x:v>45702</x:v>
      </x:c>
      <x:c r="D104" s="755">
        <x:v>45702</x:v>
      </x:c>
      <x:c r="E104" s="645" t="s">
        <x:v>1</x:v>
      </x:c>
      <x:c r="F104" s="1" t="s">
        <x:v>57</x:v>
      </x:c>
      <x:c r="G104" s="1" t="s">
        <x:v>10</x:v>
      </x:c>
      <x:c r="H104" s="1" t="s">
        <x:v>1509</x:v>
      </x:c>
      <x:c r="I104" s="1" t="s">
        <x:v>31</x:v>
      </x:c>
      <x:c r="J104" s="645" t="s">
        <x:v>32</x:v>
      </x:c>
      <x:c r="K104" s="645" t="s">
        <x:v>1513</x:v>
      </x:c>
      <x:c r="L104" s="645">
        <x:v>8544300000</x:v>
      </x:c>
      <x:c r="M104" s="672" t="s">
        <x:v>1017</x:v>
      </x:c>
      <x:c r="N104" s="752">
        <x:v>44</x:v>
      </x:c>
      <x:c r="O104" s="671">
        <x:v>5.95</x:v>
      </x:c>
      <x:c r="P104" s="756">
        <x:v>261.8</x:v>
      </x:c>
    </x:row>
    <x:row r="105" spans="2:16">
      <x:c r="B105" s="1" t="s">
        <x:v>1602</x:v>
      </x:c>
      <x:c r="C105" s="755">
        <x:v>45702</x:v>
      </x:c>
      <x:c r="D105" s="755">
        <x:v>45702</x:v>
      </x:c>
      <x:c r="E105" s="645" t="s">
        <x:v>1</x:v>
      </x:c>
      <x:c r="F105" s="1" t="s">
        <x:v>57</x:v>
      </x:c>
      <x:c r="G105" s="1" t="s">
        <x:v>10</x:v>
      </x:c>
      <x:c r="H105" s="1" t="s">
        <x:v>1509</x:v>
      </x:c>
      <x:c r="I105" s="1" t="s">
        <x:v>31</x:v>
      </x:c>
      <x:c r="J105" s="645" t="s">
        <x:v>33</x:v>
      </x:c>
      <x:c r="K105" s="645" t="s">
        <x:v>1512</x:v>
      </x:c>
      <x:c r="L105" s="645">
        <x:v>8544300000</x:v>
      </x:c>
      <x:c r="M105" s="672" t="s">
        <x:v>1017</x:v>
      </x:c>
      <x:c r="N105" s="752">
        <x:v>36</x:v>
      </x:c>
      <x:c r="O105" s="671">
        <x:v>8.58</x:v>
      </x:c>
      <x:c r="P105" s="756">
        <x:v>308.88</x:v>
      </x:c>
    </x:row>
    <x:row r="106" spans="2:16">
      <x:c r="B106" s="1" t="s">
        <x:v>1602</x:v>
      </x:c>
      <x:c r="C106" s="755">
        <x:v>45702</x:v>
      </x:c>
      <x:c r="D106" s="755">
        <x:v>45702</x:v>
      </x:c>
      <x:c r="E106" s="645" t="s">
        <x:v>1</x:v>
      </x:c>
      <x:c r="F106" s="1" t="s">
        <x:v>57</x:v>
      </x:c>
      <x:c r="G106" s="1" t="s">
        <x:v>10</x:v>
      </x:c>
      <x:c r="H106" s="1" t="s">
        <x:v>1509</x:v>
      </x:c>
      <x:c r="I106" s="1" t="s">
        <x:v>31</x:v>
      </x:c>
      <x:c r="J106" s="645" t="s">
        <x:v>32</x:v>
      </x:c>
      <x:c r="K106" s="645" t="s">
        <x:v>1513</x:v>
      </x:c>
      <x:c r="L106" s="645">
        <x:v>8544300000</x:v>
      </x:c>
      <x:c r="M106" s="672" t="s">
        <x:v>1017</x:v>
      </x:c>
      <x:c r="N106" s="752">
        <x:v>36</x:v>
      </x:c>
      <x:c r="O106" s="671">
        <x:v>5.95</x:v>
      </x:c>
      <x:c r="P106" s="756">
        <x:v>214.20000000000002</x:v>
      </x:c>
    </x:row>
    <x:row r="107" spans="2:16">
      <x:c r="B107" s="1" t="s">
        <x:v>1603</x:v>
      </x:c>
      <x:c r="C107" s="755">
        <x:v>45702</x:v>
      </x:c>
      <x:c r="D107" s="755">
        <x:v>45702</x:v>
      </x:c>
      <x:c r="E107" s="645" t="s">
        <x:v>1</x:v>
      </x:c>
      <x:c r="F107" s="1" t="s">
        <x:v>57</x:v>
      </x:c>
      <x:c r="G107" s="1" t="s">
        <x:v>10</x:v>
      </x:c>
      <x:c r="H107" s="1" t="s">
        <x:v>1509</x:v>
      </x:c>
      <x:c r="I107" s="1" t="s">
        <x:v>31</x:v>
      </x:c>
      <x:c r="J107" s="645" t="s">
        <x:v>33</x:v>
      </x:c>
      <x:c r="K107" s="645" t="s">
        <x:v>1512</x:v>
      </x:c>
      <x:c r="L107" s="645">
        <x:v>8544300000</x:v>
      </x:c>
      <x:c r="M107" s="672" t="s">
        <x:v>1017</x:v>
      </x:c>
      <x:c r="N107" s="752">
        <x:v>4480</x:v>
      </x:c>
      <x:c r="O107" s="671">
        <x:v>8.58</x:v>
      </x:c>
      <x:c r="P107" s="756">
        <x:v>38438.400000000001</x:v>
      </x:c>
    </x:row>
    <x:row r="108" spans="2:16">
      <x:c r="B108" s="1" t="s">
        <x:v>1603</x:v>
      </x:c>
      <x:c r="C108" s="755">
        <x:v>45702</x:v>
      </x:c>
      <x:c r="D108" s="755">
        <x:v>45702</x:v>
      </x:c>
      <x:c r="E108" s="645" t="s">
        <x:v>1</x:v>
      </x:c>
      <x:c r="F108" s="1" t="s">
        <x:v>57</x:v>
      </x:c>
      <x:c r="G108" s="1" t="s">
        <x:v>10</x:v>
      </x:c>
      <x:c r="H108" s="1" t="s">
        <x:v>1509</x:v>
      </x:c>
      <x:c r="I108" s="1" t="s">
        <x:v>31</x:v>
      </x:c>
      <x:c r="J108" s="645" t="s">
        <x:v>32</x:v>
      </x:c>
      <x:c r="K108" s="645" t="s">
        <x:v>1513</x:v>
      </x:c>
      <x:c r="L108" s="645">
        <x:v>8544300000</x:v>
      </x:c>
      <x:c r="M108" s="672" t="s">
        <x:v>1017</x:v>
      </x:c>
      <x:c r="N108" s="752">
        <x:v>4480</x:v>
      </x:c>
      <x:c r="O108" s="671">
        <x:v>5.95</x:v>
      </x:c>
      <x:c r="P108" s="756">
        <x:v>26656</x:v>
      </x:c>
    </x:row>
    <x:row r="109" spans="2:16">
      <x:c r="B109" s="1" t="s">
        <x:v>1603</x:v>
      </x:c>
      <x:c r="C109" s="755">
        <x:v>45702</x:v>
      </x:c>
      <x:c r="D109" s="755">
        <x:v>45702</x:v>
      </x:c>
      <x:c r="E109" s="645" t="s">
        <x:v>1</x:v>
      </x:c>
      <x:c r="F109" s="1" t="s">
        <x:v>57</x:v>
      </x:c>
      <x:c r="G109" s="1" t="s">
        <x:v>10</x:v>
      </x:c>
      <x:c r="H109" s="1" t="s">
        <x:v>1509</x:v>
      </x:c>
      <x:c r="I109" s="1" t="s">
        <x:v>11</x:v>
      </x:c>
      <x:c r="J109" s="645" t="s">
        <x:v>13</x:v>
      </x:c>
      <x:c r="K109" s="645" t="s">
        <x:v>1525</x:v>
      </x:c>
      <x:c r="L109" s="645">
        <x:v>8544300000</x:v>
      </x:c>
      <x:c r="M109" s="672" t="s">
        <x:v>1017</x:v>
      </x:c>
      <x:c r="N109" s="752">
        <x:v>864</x:v>
      </x:c>
      <x:c r="O109" s="671">
        <x:v>90.88</x:v>
      </x:c>
      <x:c r="P109" s="756">
        <x:v>78520.319999999992</x:v>
      </x:c>
    </x:row>
    <x:row r="110" spans="2:16">
      <x:c r="B110" s="1" t="s">
        <x:v>1603</x:v>
      </x:c>
      <x:c r="C110" s="755">
        <x:v>45702</x:v>
      </x:c>
      <x:c r="D110" s="755">
        <x:v>45702</x:v>
      </x:c>
      <x:c r="E110" s="645" t="s">
        <x:v>1</x:v>
      </x:c>
      <x:c r="F110" s="1" t="s">
        <x:v>57</x:v>
      </x:c>
      <x:c r="G110" s="1" t="s">
        <x:v>10</x:v>
      </x:c>
      <x:c r="H110" s="1" t="s">
        <x:v>1509</x:v>
      </x:c>
      <x:c r="I110" s="1" t="s">
        <x:v>11</x:v>
      </x:c>
      <x:c r="J110" s="645" t="s">
        <x:v>12</x:v>
      </x:c>
      <x:c r="K110" s="645" t="s">
        <x:v>1529</x:v>
      </x:c>
      <x:c r="L110" s="645">
        <x:v>8544300000</x:v>
      </x:c>
      <x:c r="M110" s="672" t="s">
        <x:v>1017</x:v>
      </x:c>
      <x:c r="N110" s="752">
        <x:v>240</x:v>
      </x:c>
      <x:c r="O110" s="671">
        <x:v>98.23</x:v>
      </x:c>
      <x:c r="P110" s="756">
        <x:v>23575.200000000001</x:v>
      </x:c>
    </x:row>
    <x:row r="111" spans="2:16">
      <x:c r="B111" s="1" t="s">
        <x:v>1603</x:v>
      </x:c>
      <x:c r="C111" s="755">
        <x:v>45702</x:v>
      </x:c>
      <x:c r="D111" s="755">
        <x:v>45702</x:v>
      </x:c>
      <x:c r="E111" s="645" t="s">
        <x:v>1</x:v>
      </x:c>
      <x:c r="F111" s="1" t="s">
        <x:v>57</x:v>
      </x:c>
      <x:c r="G111" s="1" t="s">
        <x:v>10</x:v>
      </x:c>
      <x:c r="H111" s="1" t="s">
        <x:v>1509</x:v>
      </x:c>
      <x:c r="I111" s="1" t="s">
        <x:v>28</x:v>
      </x:c>
      <x:c r="J111" s="645" t="s">
        <x:v>29</x:v>
      </x:c>
      <x:c r="K111" s="645" t="s">
        <x:v>1535</x:v>
      </x:c>
      <x:c r="L111" s="645">
        <x:v>8544300000</x:v>
      </x:c>
      <x:c r="M111" s="672" t="s">
        <x:v>1017</x:v>
      </x:c>
      <x:c r="N111" s="752">
        <x:v>900</x:v>
      </x:c>
      <x:c r="O111" s="671">
        <x:v>6.37</x:v>
      </x:c>
      <x:c r="P111" s="756">
        <x:v>5733</x:v>
      </x:c>
    </x:row>
    <x:row r="112" spans="2:16">
      <x:c r="B112" s="1" t="s">
        <x:v>1604</x:v>
      </x:c>
      <x:c r="C112" s="755">
        <x:v>45702</x:v>
      </x:c>
      <x:c r="D112" s="755">
        <x:v>45702</x:v>
      </x:c>
      <x:c r="E112" s="645" t="s">
        <x:v>1</x:v>
      </x:c>
      <x:c r="F112" s="1" t="s">
        <x:v>1514</x:v>
      </x:c>
      <x:c r="G112" s="1" t="s">
        <x:v>30</x:v>
      </x:c>
      <x:c r="H112" s="1" t="s">
        <x:v>1509</x:v>
      </x:c>
      <x:c r="I112" s="1" t="s">
        <x:v>37</x:v>
      </x:c>
      <x:c r="J112" s="645" t="s">
        <x:v>38</x:v>
      </x:c>
      <x:c r="K112" s="645" t="s">
        <x:v>1515</x:v>
      </x:c>
      <x:c r="L112" s="645">
        <x:v>8534009000</x:v>
      </x:c>
      <x:c r="M112" s="672" t="s">
        <x:v>1017</x:v>
      </x:c>
      <x:c r="N112" s="752">
        <x:v>1280</x:v>
      </x:c>
      <x:c r="O112" s="671">
        <x:v>18.350000000000001</x:v>
      </x:c>
      <x:c r="P112" s="756">
        <x:v>23488</x:v>
      </x:c>
    </x:row>
    <x:row r="113" spans="2:20">
      <x:c r="B113" s="1" t="s">
        <x:v>1604</x:v>
      </x:c>
      <x:c r="C113" s="755">
        <x:v>45702</x:v>
      </x:c>
      <x:c r="D113" s="755">
        <x:v>45702</x:v>
      </x:c>
      <x:c r="E113" s="645" t="s">
        <x:v>1</x:v>
      </x:c>
      <x:c r="F113" s="1" t="s">
        <x:v>1514</x:v>
      </x:c>
      <x:c r="G113" s="1" t="s">
        <x:v>30</x:v>
      </x:c>
      <x:c r="H113" s="1" t="s">
        <x:v>1509</x:v>
      </x:c>
      <x:c r="I113" s="1" t="s">
        <x:v>37</x:v>
      </x:c>
      <x:c r="J113" s="645" t="s">
        <x:v>39</x:v>
      </x:c>
      <x:c r="K113" s="645" t="s">
        <x:v>1516</x:v>
      </x:c>
      <x:c r="L113" s="645">
        <x:v>8534009000</x:v>
      </x:c>
      <x:c r="M113" s="672" t="s">
        <x:v>1017</x:v>
      </x:c>
      <x:c r="N113" s="752">
        <x:v>960</x:v>
      </x:c>
      <x:c r="O113" s="671">
        <x:v>18.71</x:v>
      </x:c>
      <x:c r="P113" s="756">
        <x:v>17961.600000000002</x:v>
      </x:c>
    </x:row>
    <x:row r="114" spans="2:20">
      <x:c r="B114" s="1" t="s">
        <x:v>1605</x:v>
      </x:c>
      <x:c r="C114" s="755">
        <x:v>45706</x:v>
      </x:c>
      <x:c r="D114" s="755">
        <x:v>45706</x:v>
      </x:c>
      <x:c r="E114" s="645" t="s">
        <x:v>1</x:v>
      </x:c>
      <x:c r="F114" s="1" t="s">
        <x:v>1526</x:v>
      </x:c>
      <x:c r="G114" s="1" t="s">
        <x:v>30</x:v>
      </x:c>
      <x:c r="H114" s="1" t="s">
        <x:v>1509</x:v>
      </x:c>
      <x:c r="I114" s="1" t="s">
        <x:v>1489</x:v>
      </x:c>
      <x:c r="J114" s="645" t="s">
        <x:v>36</x:v>
      </x:c>
      <x:c r="K114" s="645" t="s">
        <x:v>1534</x:v>
      </x:c>
      <x:c r="L114" s="645">
        <x:v>8534009000</x:v>
      </x:c>
      <x:c r="M114" s="672" t="s">
        <x:v>1017</x:v>
      </x:c>
      <x:c r="N114" s="752">
        <x:v>7680</x:v>
      </x:c>
      <x:c r="O114" s="671">
        <x:v>11.49</x:v>
      </x:c>
      <x:c r="P114" s="756">
        <x:v>88243.199999999997</x:v>
      </x:c>
    </x:row>
    <x:row r="115" spans="2:20" s="663" customFormat="1">
      <x:c r="B115" s="1" t="s">
        <x:v>1606</x:v>
      </x:c>
      <x:c r="C115" s="755">
        <x:v>45707</x:v>
      </x:c>
      <x:c r="D115" s="755">
        <x:v>45707</x:v>
      </x:c>
      <x:c r="E115" s="645" t="s">
        <x:v>1</x:v>
      </x:c>
      <x:c r="F115" s="1" t="s">
        <x:v>1526</x:v>
      </x:c>
      <x:c r="G115" s="1" t="s">
        <x:v>30</x:v>
      </x:c>
      <x:c r="H115" s="1" t="s">
        <x:v>1509</x:v>
      </x:c>
      <x:c r="I115" s="1" t="s">
        <x:v>1489</x:v>
      </x:c>
      <x:c r="J115" s="645" t="s">
        <x:v>36</x:v>
      </x:c>
      <x:c r="K115" s="645" t="s">
        <x:v>1534</x:v>
      </x:c>
      <x:c r="L115" s="645">
        <x:v>8534009000</x:v>
      </x:c>
      <x:c r="M115" s="672" t="s">
        <x:v>1017</x:v>
      </x:c>
      <x:c r="N115" s="752">
        <x:v>7680</x:v>
      </x:c>
      <x:c r="O115" s="671">
        <x:v>11.49</x:v>
      </x:c>
      <x:c r="P115" s="756">
        <x:v>88243.199999999997</x:v>
      </x:c>
      <x:c r="Q115" s="645"/>
      <x:c r="R115" s="645"/>
      <x:c r="S115" s="645"/>
      <x:c r="T115" s="645"/>
    </x:row>
    <x:row r="116" spans="2:20" s="663" customFormat="1">
      <x:c r="B116" s="1" t="s">
        <x:v>1607</x:v>
      </x:c>
      <x:c r="C116" s="755">
        <x:v>45709</x:v>
      </x:c>
      <x:c r="D116" s="755">
        <x:v>45709</x:v>
      </x:c>
      <x:c r="E116" s="645" t="s">
        <x:v>1</x:v>
      </x:c>
      <x:c r="F116" s="1" t="s">
        <x:v>57</x:v>
      </x:c>
      <x:c r="G116" s="1" t="s">
        <x:v>10</x:v>
      </x:c>
      <x:c r="H116" s="1" t="s">
        <x:v>1509</x:v>
      </x:c>
      <x:c r="I116" s="1" t="s">
        <x:v>31</x:v>
      </x:c>
      <x:c r="J116" s="645" t="s">
        <x:v>33</x:v>
      </x:c>
      <x:c r="K116" s="645" t="s">
        <x:v>1512</x:v>
      </x:c>
      <x:c r="L116" s="645">
        <x:v>8544300000</x:v>
      </x:c>
      <x:c r="M116" s="672" t="s">
        <x:v>1017</x:v>
      </x:c>
      <x:c r="N116" s="752">
        <x:v>6400</x:v>
      </x:c>
      <x:c r="O116" s="671">
        <x:v>8.58</x:v>
      </x:c>
      <x:c r="P116" s="756">
        <x:v>54912</x:v>
      </x:c>
      <x:c r="Q116" s="645"/>
      <x:c r="R116" s="645"/>
      <x:c r="S116" s="645"/>
      <x:c r="T116" s="645"/>
    </x:row>
    <x:row r="117" spans="2:20" s="663" customFormat="1">
      <x:c r="B117" s="1" t="s">
        <x:v>1607</x:v>
      </x:c>
      <x:c r="C117" s="755">
        <x:v>45709</x:v>
      </x:c>
      <x:c r="D117" s="755">
        <x:v>45709</x:v>
      </x:c>
      <x:c r="E117" s="645" t="s">
        <x:v>1</x:v>
      </x:c>
      <x:c r="F117" s="1" t="s">
        <x:v>57</x:v>
      </x:c>
      <x:c r="G117" s="1" t="s">
        <x:v>10</x:v>
      </x:c>
      <x:c r="H117" s="1" t="s">
        <x:v>1509</x:v>
      </x:c>
      <x:c r="I117" s="1" t="s">
        <x:v>31</x:v>
      </x:c>
      <x:c r="J117" s="645" t="s">
        <x:v>32</x:v>
      </x:c>
      <x:c r="K117" s="645" t="s">
        <x:v>1513</x:v>
      </x:c>
      <x:c r="L117" s="645">
        <x:v>8544300000</x:v>
      </x:c>
      <x:c r="M117" s="672" t="s">
        <x:v>1017</x:v>
      </x:c>
      <x:c r="N117" s="752">
        <x:v>5120</x:v>
      </x:c>
      <x:c r="O117" s="671">
        <x:v>5.95</x:v>
      </x:c>
      <x:c r="P117" s="756">
        <x:v>30464</x:v>
      </x:c>
      <x:c r="Q117" s="645"/>
      <x:c r="R117" s="645"/>
      <x:c r="S117" s="645"/>
      <x:c r="T117" s="645"/>
    </x:row>
    <x:row r="118" spans="2:20">
      <x:c r="B118" s="1" t="s">
        <x:v>1607</x:v>
      </x:c>
      <x:c r="C118" s="755">
        <x:v>45709</x:v>
      </x:c>
      <x:c r="D118" s="755">
        <x:v>45709</x:v>
      </x:c>
      <x:c r="E118" s="645" t="s">
        <x:v>1</x:v>
      </x:c>
      <x:c r="F118" s="1" t="s">
        <x:v>57</x:v>
      </x:c>
      <x:c r="G118" s="1" t="s">
        <x:v>10</x:v>
      </x:c>
      <x:c r="H118" s="1" t="s">
        <x:v>1509</x:v>
      </x:c>
      <x:c r="I118" s="1" t="s">
        <x:v>11</x:v>
      </x:c>
      <x:c r="J118" s="645" t="s">
        <x:v>13</x:v>
      </x:c>
      <x:c r="K118" s="645" t="s">
        <x:v>1525</x:v>
      </x:c>
      <x:c r="L118" s="645">
        <x:v>8544300000</x:v>
      </x:c>
      <x:c r="M118" s="672" t="s">
        <x:v>1017</x:v>
      </x:c>
      <x:c r="N118" s="752">
        <x:v>720</x:v>
      </x:c>
      <x:c r="O118" s="671">
        <x:v>90.88</x:v>
      </x:c>
      <x:c r="P118" s="756">
        <x:v>65433.599999999999</x:v>
      </x:c>
    </x:row>
    <x:row r="119" spans="2:20">
      <x:c r="B119" s="1" t="s">
        <x:v>1607</x:v>
      </x:c>
      <x:c r="C119" s="755">
        <x:v>45709</x:v>
      </x:c>
      <x:c r="D119" s="755">
        <x:v>45709</x:v>
      </x:c>
      <x:c r="E119" s="645" t="s">
        <x:v>1</x:v>
      </x:c>
      <x:c r="F119" s="1" t="s">
        <x:v>57</x:v>
      </x:c>
      <x:c r="G119" s="1" t="s">
        <x:v>10</x:v>
      </x:c>
      <x:c r="H119" s="1" t="s">
        <x:v>1509</x:v>
      </x:c>
      <x:c r="I119" s="1" t="s">
        <x:v>28</x:v>
      </x:c>
      <x:c r="J119" s="645" t="s">
        <x:v>29</x:v>
      </x:c>
      <x:c r="K119" s="645" t="s">
        <x:v>1535</x:v>
      </x:c>
      <x:c r="L119" s="645">
        <x:v>8544300000</x:v>
      </x:c>
      <x:c r="M119" s="672" t="s">
        <x:v>1017</x:v>
      </x:c>
      <x:c r="N119" s="752">
        <x:v>600</x:v>
      </x:c>
      <x:c r="O119" s="671">
        <x:v>6.37</x:v>
      </x:c>
      <x:c r="P119" s="756">
        <x:v>3822</x:v>
      </x:c>
    </x:row>
    <x:row r="120" spans="2:20">
      <x:c r="B120" s="1" t="s">
        <x:v>1608</x:v>
      </x:c>
      <x:c r="C120" s="755">
        <x:v>45709</x:v>
      </x:c>
      <x:c r="D120" s="755">
        <x:v>45709</x:v>
      </x:c>
      <x:c r="E120" s="645" t="s">
        <x:v>1</x:v>
      </x:c>
      <x:c r="F120" s="1" t="s">
        <x:v>57</x:v>
      </x:c>
      <x:c r="G120" s="1" t="s">
        <x:v>10</x:v>
      </x:c>
      <x:c r="H120" s="1" t="s">
        <x:v>1509</x:v>
      </x:c>
      <x:c r="I120" s="1" t="s">
        <x:v>1609</x:v>
      </x:c>
      <x:c r="J120" s="645" t="s">
        <x:v>1421</x:v>
      </x:c>
      <x:c r="K120" s="645" t="s">
        <x:v>1422</x:v>
      </x:c>
      <x:c r="L120" s="645">
        <x:v>7419809000</x:v>
      </x:c>
      <x:c r="M120" s="672" t="s">
        <x:v>1017</x:v>
      </x:c>
      <x:c r="N120" s="752">
        <x:v>108</x:v>
      </x:c>
      <x:c r="O120" s="671">
        <x:v>1.1000000000000001</x:v>
      </x:c>
      <x:c r="P120" s="756">
        <x:v>118.80000000000001</x:v>
      </x:c>
    </x:row>
    <x:row r="121" spans="2:20">
      <x:c r="B121" s="1" t="s">
        <x:v>1608</x:v>
      </x:c>
      <x:c r="C121" s="755">
        <x:v>45709</x:v>
      </x:c>
      <x:c r="D121" s="755">
        <x:v>45709</x:v>
      </x:c>
      <x:c r="E121" s="645" t="s">
        <x:v>1</x:v>
      </x:c>
      <x:c r="F121" s="673" t="s">
        <x:v>57</x:v>
      </x:c>
      <x:c r="G121" s="645" t="s">
        <x:v>10</x:v>
      </x:c>
      <x:c r="H121" s="645" t="s">
        <x:v>1509</x:v>
      </x:c>
      <x:c r="I121" s="645" t="s">
        <x:v>1609</x:v>
      </x:c>
      <x:c r="J121" s="645" t="s">
        <x:v>1423</x:v>
      </x:c>
      <x:c r="K121" s="645" t="s">
        <x:v>1424</x:v>
      </x:c>
      <x:c r="L121" s="645">
        <x:v>7419809000</x:v>
      </x:c>
      <x:c r="M121" s="672" t="s">
        <x:v>1017</x:v>
      </x:c>
      <x:c r="N121" s="752">
        <x:v>108</x:v>
      </x:c>
      <x:c r="O121" s="671">
        <x:v>1.1000000000000001</x:v>
      </x:c>
      <x:c r="P121" s="756">
        <x:v>118.80000000000001</x:v>
      </x:c>
    </x:row>
    <x:row r="122" spans="2:20">
      <x:c r="B122" s="1" t="s">
        <x:v>1608</x:v>
      </x:c>
      <x:c r="C122" s="755">
        <x:v>45709</x:v>
      </x:c>
      <x:c r="D122" s="755">
        <x:v>45709</x:v>
      </x:c>
      <x:c r="E122" s="645" t="s">
        <x:v>1</x:v>
      </x:c>
      <x:c r="F122" s="673" t="s">
        <x:v>57</x:v>
      </x:c>
      <x:c r="G122" s="645" t="s">
        <x:v>10</x:v>
      </x:c>
      <x:c r="H122" s="645" t="s">
        <x:v>1509</x:v>
      </x:c>
      <x:c r="I122" s="645" t="s">
        <x:v>1609</x:v>
      </x:c>
      <x:c r="J122" s="645" t="s">
        <x:v>1425</x:v>
      </x:c>
      <x:c r="K122" s="645" t="s">
        <x:v>1426</x:v>
      </x:c>
      <x:c r="L122" s="645">
        <x:v>7419809000</x:v>
      </x:c>
      <x:c r="M122" s="672" t="s">
        <x:v>1017</x:v>
      </x:c>
      <x:c r="N122" s="752">
        <x:v>240</x:v>
      </x:c>
      <x:c r="O122" s="671">
        <x:v>0.63</x:v>
      </x:c>
      <x:c r="P122" s="756">
        <x:v>151.19999999999999</x:v>
      </x:c>
    </x:row>
    <x:row r="123" spans="2:20">
      <x:c r="B123" s="1" t="s">
        <x:v>1610</x:v>
      </x:c>
      <x:c r="C123" s="755">
        <x:v>45713</x:v>
      </x:c>
      <x:c r="D123" s="755">
        <x:v>45713</x:v>
      </x:c>
      <x:c r="E123" s="645" t="s">
        <x:v>1</x:v>
      </x:c>
      <x:c r="F123" s="673" t="s">
        <x:v>57</x:v>
      </x:c>
      <x:c r="G123" s="645" t="s">
        <x:v>10</x:v>
      </x:c>
      <x:c r="H123" s="645" t="s">
        <x:v>1509</x:v>
      </x:c>
      <x:c r="I123" s="645" t="s">
        <x:v>31</x:v>
      </x:c>
      <x:c r="J123" s="645" t="s">
        <x:v>33</x:v>
      </x:c>
      <x:c r="K123" s="645" t="s">
        <x:v>1533</x:v>
      </x:c>
      <x:c r="L123" s="645">
        <x:v>854430</x:v>
      </x:c>
      <x:c r="M123" s="672" t="s">
        <x:v>1017</x:v>
      </x:c>
      <x:c r="N123" s="752">
        <x:v>608</x:v>
      </x:c>
      <x:c r="O123" s="671">
        <x:v>8.94</x:v>
      </x:c>
      <x:c r="P123" s="756"/>
      <x:c r="R123" s="645" t="s">
        <x:v>1531</x:v>
      </x:c>
      <x:c r="S123" s="645">
        <x:v>5435.5199999999995</x:v>
      </x:c>
    </x:row>
    <x:row r="124" spans="2:20">
      <x:c r="B124" s="1" t="s">
        <x:v>1610</x:v>
      </x:c>
      <x:c r="C124" s="755">
        <x:v>45713</x:v>
      </x:c>
      <x:c r="D124" s="755">
        <x:v>45713</x:v>
      </x:c>
      <x:c r="E124" s="645" t="s">
        <x:v>1</x:v>
      </x:c>
      <x:c r="F124" s="673" t="s">
        <x:v>57</x:v>
      </x:c>
      <x:c r="G124" s="645" t="s">
        <x:v>10</x:v>
      </x:c>
      <x:c r="H124" s="645" t="s">
        <x:v>1509</x:v>
      </x:c>
      <x:c r="I124" s="645" t="s">
        <x:v>31</x:v>
      </x:c>
      <x:c r="J124" s="645" t="s">
        <x:v>32</x:v>
      </x:c>
      <x:c r="K124" s="645" t="s">
        <x:v>1532</x:v>
      </x:c>
      <x:c r="L124" s="645">
        <x:v>854430</x:v>
      </x:c>
      <x:c r="M124" s="672" t="s">
        <x:v>1017</x:v>
      </x:c>
      <x:c r="N124" s="752">
        <x:v>80</x:v>
      </x:c>
      <x:c r="O124" s="671">
        <x:v>6.2</x:v>
      </x:c>
      <x:c r="P124" s="756"/>
      <x:c r="R124" s="645" t="s">
        <x:v>1531</x:v>
      </x:c>
      <x:c r="S124" s="645">
        <x:v>496</x:v>
      </x:c>
    </x:row>
    <x:row r="125" spans="2:20">
      <x:c r="B125" s="1" t="s">
        <x:v>1611</x:v>
      </x:c>
      <x:c r="C125" s="755">
        <x:v>45713</x:v>
      </x:c>
      <x:c r="D125" s="755">
        <x:v>45713</x:v>
      </x:c>
      <x:c r="E125" s="645" t="s">
        <x:v>1</x:v>
      </x:c>
      <x:c r="F125" s="673" t="s">
        <x:v>57</x:v>
      </x:c>
      <x:c r="G125" s="645" t="s">
        <x:v>10</x:v>
      </x:c>
      <x:c r="H125" s="645" t="s">
        <x:v>1509</x:v>
      </x:c>
      <x:c r="I125" s="645" t="s">
        <x:v>31</x:v>
      </x:c>
      <x:c r="J125" s="645" t="s">
        <x:v>33</x:v>
      </x:c>
      <x:c r="K125" s="645" t="s">
        <x:v>1512</x:v>
      </x:c>
      <x:c r="L125" s="645">
        <x:v>8544300000</x:v>
      </x:c>
      <x:c r="M125" s="672" t="s">
        <x:v>1017</x:v>
      </x:c>
      <x:c r="N125" s="752">
        <x:v>6400</x:v>
      </x:c>
      <x:c r="O125" s="671">
        <x:v>8.58</x:v>
      </x:c>
      <x:c r="P125" s="756">
        <x:v>54912</x:v>
      </x:c>
    </x:row>
    <x:row r="126" spans="2:20">
      <x:c r="B126" s="1" t="s">
        <x:v>1611</x:v>
      </x:c>
      <x:c r="C126" s="755">
        <x:v>45713</x:v>
      </x:c>
      <x:c r="D126" s="755">
        <x:v>45713</x:v>
      </x:c>
      <x:c r="E126" s="645" t="s">
        <x:v>1</x:v>
      </x:c>
      <x:c r="F126" s="673" t="s">
        <x:v>57</x:v>
      </x:c>
      <x:c r="G126" s="645" t="s">
        <x:v>10</x:v>
      </x:c>
      <x:c r="H126" s="645" t="s">
        <x:v>1509</x:v>
      </x:c>
      <x:c r="I126" s="645" t="s">
        <x:v>31</x:v>
      </x:c>
      <x:c r="J126" s="645" t="s">
        <x:v>32</x:v>
      </x:c>
      <x:c r="K126" s="645" t="s">
        <x:v>1513</x:v>
      </x:c>
      <x:c r="L126" s="645">
        <x:v>8544300000</x:v>
      </x:c>
      <x:c r="M126" s="672" t="s">
        <x:v>1017</x:v>
      </x:c>
      <x:c r="N126" s="752">
        <x:v>6400</x:v>
      </x:c>
      <x:c r="O126" s="671">
        <x:v>5.95</x:v>
      </x:c>
      <x:c r="P126" s="756">
        <x:v>38080</x:v>
      </x:c>
    </x:row>
    <x:row r="127" spans="2:20">
      <x:c r="B127" s="645" t="s">
        <x:v>1611</x:v>
      </x:c>
      <x:c r="C127" s="755">
        <x:v>45713</x:v>
      </x:c>
      <x:c r="D127" s="755">
        <x:v>45713</x:v>
      </x:c>
      <x:c r="E127" s="645" t="s">
        <x:v>1</x:v>
      </x:c>
      <x:c r="F127" s="673" t="s">
        <x:v>57</x:v>
      </x:c>
      <x:c r="G127" s="645" t="s">
        <x:v>10</x:v>
      </x:c>
      <x:c r="H127" s="645" t="s">
        <x:v>1509</x:v>
      </x:c>
      <x:c r="I127" s="645" t="s">
        <x:v>11</x:v>
      </x:c>
      <x:c r="J127" s="645" t="s">
        <x:v>13</x:v>
      </x:c>
      <x:c r="K127" s="645" t="s">
        <x:v>1525</x:v>
      </x:c>
      <x:c r="L127" s="645">
        <x:v>8544300000</x:v>
      </x:c>
      <x:c r="M127" s="672" t="s">
        <x:v>1017</x:v>
      </x:c>
      <x:c r="N127" s="752">
        <x:v>280</x:v>
      </x:c>
      <x:c r="O127" s="671">
        <x:v>90.88</x:v>
      </x:c>
      <x:c r="P127" s="756">
        <x:v>25446.399999999998</x:v>
      </x:c>
    </x:row>
    <x:row r="128" spans="2:20">
      <x:c r="B128" s="645" t="s">
        <x:v>1611</x:v>
      </x:c>
      <x:c r="C128" s="755">
        <x:v>45713</x:v>
      </x:c>
      <x:c r="D128" s="755">
        <x:v>45713</x:v>
      </x:c>
      <x:c r="E128" s="645" t="s">
        <x:v>1</x:v>
      </x:c>
      <x:c r="F128" s="673" t="s">
        <x:v>57</x:v>
      </x:c>
      <x:c r="G128" s="645" t="s">
        <x:v>10</x:v>
      </x:c>
      <x:c r="H128" s="645" t="s">
        <x:v>1509</x:v>
      </x:c>
      <x:c r="I128" s="645" t="s">
        <x:v>28</x:v>
      </x:c>
      <x:c r="J128" s="645" t="s">
        <x:v>29</x:v>
      </x:c>
      <x:c r="K128" s="645" t="s">
        <x:v>1535</x:v>
      </x:c>
      <x:c r="L128" s="645">
        <x:v>8544300000</x:v>
      </x:c>
      <x:c r="M128" s="672" t="s">
        <x:v>1017</x:v>
      </x:c>
      <x:c r="N128" s="752">
        <x:v>300</x:v>
      </x:c>
      <x:c r="O128" s="671">
        <x:v>6.37</x:v>
      </x:c>
      <x:c r="P128" s="756">
        <x:v>1911</x:v>
      </x:c>
    </x:row>
    <x:row r="129" spans="2:20">
      <x:c r="B129" s="645" t="s">
        <x:v>1612</x:v>
      </x:c>
      <x:c r="C129" s="755">
        <x:v>45715</x:v>
      </x:c>
      <x:c r="D129" s="755">
        <x:v>45715</x:v>
      </x:c>
      <x:c r="E129" s="645" t="s">
        <x:v>1</x:v>
      </x:c>
      <x:c r="F129" s="673" t="s">
        <x:v>57</x:v>
      </x:c>
      <x:c r="G129" s="645" t="s">
        <x:v>10</x:v>
      </x:c>
      <x:c r="H129" s="645" t="s">
        <x:v>1509</x:v>
      </x:c>
      <x:c r="I129" s="645" t="s">
        <x:v>31</x:v>
      </x:c>
      <x:c r="J129" s="645" t="s">
        <x:v>33</x:v>
      </x:c>
      <x:c r="K129" s="645" t="s">
        <x:v>1512</x:v>
      </x:c>
      <x:c r="L129" s="645">
        <x:v>8544300000</x:v>
      </x:c>
      <x:c r="M129" s="672" t="s">
        <x:v>1017</x:v>
      </x:c>
      <x:c r="N129" s="752">
        <x:v>608</x:v>
      </x:c>
      <x:c r="O129" s="671">
        <x:v>8.58</x:v>
      </x:c>
      <x:c r="P129" s="756">
        <x:v>5216.6400000000003</x:v>
      </x:c>
    </x:row>
    <x:row r="130" spans="2:20">
      <x:c r="B130" s="645" t="s">
        <x:v>1612</x:v>
      </x:c>
      <x:c r="C130" s="755">
        <x:v>45715</x:v>
      </x:c>
      <x:c r="D130" s="755">
        <x:v>45715</x:v>
      </x:c>
      <x:c r="E130" s="645" t="s">
        <x:v>1</x:v>
      </x:c>
      <x:c r="F130" s="673" t="s">
        <x:v>57</x:v>
      </x:c>
      <x:c r="G130" s="645" t="s">
        <x:v>10</x:v>
      </x:c>
      <x:c r="H130" s="645" t="s">
        <x:v>1509</x:v>
      </x:c>
      <x:c r="I130" s="645" t="s">
        <x:v>11</x:v>
      </x:c>
      <x:c r="J130" s="645" t="s">
        <x:v>13</x:v>
      </x:c>
      <x:c r="K130" s="645" t="s">
        <x:v>1525</x:v>
      </x:c>
      <x:c r="L130" s="645">
        <x:v>8544300000</x:v>
      </x:c>
      <x:c r="M130" s="672" t="s">
        <x:v>1017</x:v>
      </x:c>
      <x:c r="N130" s="752">
        <x:v>200</x:v>
      </x:c>
      <x:c r="O130" s="671">
        <x:v>90.88</x:v>
      </x:c>
      <x:c r="P130" s="756">
        <x:v>18176</x:v>
      </x:c>
    </x:row>
    <x:row r="131" spans="2:20">
      <x:c r="B131" s="645" t="s">
        <x:v>1612</x:v>
      </x:c>
      <x:c r="C131" s="755">
        <x:v>45715</x:v>
      </x:c>
      <x:c r="D131" s="755">
        <x:v>45715</x:v>
      </x:c>
      <x:c r="E131" s="645" t="s">
        <x:v>1</x:v>
      </x:c>
      <x:c r="F131" s="673" t="s">
        <x:v>57</x:v>
      </x:c>
      <x:c r="G131" s="645" t="s">
        <x:v>10</x:v>
      </x:c>
      <x:c r="H131" s="645" t="s">
        <x:v>1509</x:v>
      </x:c>
      <x:c r="I131" s="645" t="s">
        <x:v>28</x:v>
      </x:c>
      <x:c r="J131" s="645" t="s">
        <x:v>29</x:v>
      </x:c>
      <x:c r="K131" s="645" t="s">
        <x:v>1535</x:v>
      </x:c>
      <x:c r="L131" s="645">
        <x:v>8544300000</x:v>
      </x:c>
      <x:c r="M131" s="672" t="s">
        <x:v>1017</x:v>
      </x:c>
      <x:c r="N131" s="752">
        <x:v>300</x:v>
      </x:c>
      <x:c r="O131" s="671">
        <x:v>6.37</x:v>
      </x:c>
      <x:c r="P131" s="756">
        <x:v>1911</x:v>
      </x:c>
    </x:row>
    <x:row r="132" spans="2:20">
      <x:c r="B132" s="645" t="s">
        <x:v>1613</x:v>
      </x:c>
      <x:c r="C132" s="755">
        <x:v>45715</x:v>
      </x:c>
      <x:c r="D132" s="755">
        <x:v>45715</x:v>
      </x:c>
      <x:c r="E132" s="645" t="s">
        <x:v>1</x:v>
      </x:c>
      <x:c r="F132" s="673" t="s">
        <x:v>57</x:v>
      </x:c>
      <x:c r="G132" s="645" t="s">
        <x:v>10</x:v>
      </x:c>
      <x:c r="H132" s="645" t="s">
        <x:v>1509</x:v>
      </x:c>
      <x:c r="I132" s="645" t="s">
        <x:v>31</x:v>
      </x:c>
      <x:c r="J132" s="645" t="s">
        <x:v>33</x:v>
      </x:c>
      <x:c r="K132" s="645" t="s">
        <x:v>1512</x:v>
      </x:c>
      <x:c r="L132" s="645">
        <x:v>8544300000</x:v>
      </x:c>
      <x:c r="M132" s="672" t="s">
        <x:v>1017</x:v>
      </x:c>
      <x:c r="N132" s="752">
        <x:v>30</x:v>
      </x:c>
      <x:c r="O132" s="671">
        <x:v>8.58</x:v>
      </x:c>
      <x:c r="P132" s="756">
        <x:v>257.39999999999998</x:v>
      </x:c>
    </x:row>
    <x:row r="133" spans="2:20">
      <x:c r="B133" s="753" t="s">
        <x:v>1614</x:v>
      </x:c>
      <x:c r="C133" s="755">
        <x:v>45719</x:v>
      </x:c>
      <x:c r="D133" s="755">
        <x:v>45719</x:v>
      </x:c>
      <x:c r="E133" s="650" t="s">
        <x:v>2</x:v>
      </x:c>
      <x:c r="F133" s="648" t="s">
        <x:v>1526</x:v>
      </x:c>
      <x:c r="G133" s="648" t="s">
        <x:v>30</x:v>
      </x:c>
      <x:c r="H133" s="648" t="s">
        <x:v>1509</x:v>
      </x:c>
      <x:c r="I133" s="648" t="s">
        <x:v>1489</x:v>
      </x:c>
      <x:c r="J133" s="648" t="s">
        <x:v>36</x:v>
      </x:c>
      <x:c r="K133" s="648" t="s">
        <x:v>1534</x:v>
      </x:c>
      <x:c r="L133" s="660">
        <x:v>8534009000</x:v>
      </x:c>
      <x:c r="M133" s="648" t="s">
        <x:v>1017</x:v>
      </x:c>
      <x:c r="N133" s="757">
        <x:v>7680</x:v>
      </x:c>
      <x:c r="O133" s="654">
        <x:v>11.49</x:v>
      </x:c>
      <x:c r="P133" s="654">
        <x:v>88243.199999999997</x:v>
      </x:c>
      <x:c r="Q133" s="648"/>
      <x:c r="R133" s="648"/>
      <x:c r="S133" s="654"/>
      <x:c r="T133" s="654"/>
    </x:row>
    <x:row r="134" spans="2:20">
      <x:c r="B134" s="753" t="s">
        <x:v>1615</x:v>
      </x:c>
      <x:c r="C134" s="755">
        <x:v>45719</x:v>
      </x:c>
      <x:c r="D134" s="755">
        <x:v>45719</x:v>
      </x:c>
      <x:c r="E134" s="650" t="s">
        <x:v>2</x:v>
      </x:c>
      <x:c r="F134" s="648" t="s">
        <x:v>1514</x:v>
      </x:c>
      <x:c r="G134" s="648" t="s">
        <x:v>30</x:v>
      </x:c>
      <x:c r="H134" s="648" t="s">
        <x:v>1509</x:v>
      </x:c>
      <x:c r="I134" s="648" t="s">
        <x:v>37</x:v>
      </x:c>
      <x:c r="J134" s="648" t="s">
        <x:v>38</x:v>
      </x:c>
      <x:c r="K134" s="648" t="s">
        <x:v>1515</x:v>
      </x:c>
      <x:c r="L134" s="660">
        <x:v>8534009000</x:v>
      </x:c>
      <x:c r="M134" s="648" t="s">
        <x:v>1017</x:v>
      </x:c>
      <x:c r="N134" s="757">
        <x:v>2880</x:v>
      </x:c>
      <x:c r="O134" s="654">
        <x:v>18.350000000000001</x:v>
      </x:c>
      <x:c r="P134" s="654">
        <x:v>52848.000000000007</x:v>
      </x:c>
      <x:c r="Q134" s="648"/>
      <x:c r="R134" s="648"/>
      <x:c r="S134" s="654"/>
      <x:c r="T134" s="654"/>
    </x:row>
    <x:row r="135" spans="2:20">
      <x:c r="B135" s="753" t="s">
        <x:v>1615</x:v>
      </x:c>
      <x:c r="C135" s="755">
        <x:v>45719</x:v>
      </x:c>
      <x:c r="D135" s="755">
        <x:v>45719</x:v>
      </x:c>
      <x:c r="E135" s="650" t="s">
        <x:v>2</x:v>
      </x:c>
      <x:c r="F135" s="648" t="s">
        <x:v>1514</x:v>
      </x:c>
      <x:c r="G135" s="648" t="s">
        <x:v>30</x:v>
      </x:c>
      <x:c r="H135" s="648" t="s">
        <x:v>1509</x:v>
      </x:c>
      <x:c r="I135" s="648" t="s">
        <x:v>37</x:v>
      </x:c>
      <x:c r="J135" s="648" t="s">
        <x:v>39</x:v>
      </x:c>
      <x:c r="K135" s="648" t="s">
        <x:v>1516</x:v>
      </x:c>
      <x:c r="L135" s="660">
        <x:v>8534009000</x:v>
      </x:c>
      <x:c r="M135" s="648" t="s">
        <x:v>1017</x:v>
      </x:c>
      <x:c r="N135" s="757">
        <x:v>2880</x:v>
      </x:c>
      <x:c r="O135" s="654">
        <x:v>18.71</x:v>
      </x:c>
      <x:c r="P135" s="654">
        <x:v>53884.800000000003</x:v>
      </x:c>
      <x:c r="Q135" s="648"/>
      <x:c r="R135" s="648"/>
      <x:c r="S135" s="654"/>
      <x:c r="T135" s="654"/>
    </x:row>
    <x:row r="136" spans="2:20">
      <x:c r="B136" s="753" t="s">
        <x:v>1615</x:v>
      </x:c>
      <x:c r="C136" s="755">
        <x:v>45719</x:v>
      </x:c>
      <x:c r="D136" s="755">
        <x:v>45719</x:v>
      </x:c>
      <x:c r="E136" s="650" t="s">
        <x:v>2</x:v>
      </x:c>
      <x:c r="F136" s="648" t="s">
        <x:v>1514</x:v>
      </x:c>
      <x:c r="G136" s="648" t="s">
        <x:v>30</x:v>
      </x:c>
      <x:c r="H136" s="648" t="s">
        <x:v>1509</x:v>
      </x:c>
      <x:c r="I136" s="648" t="s">
        <x:v>37</x:v>
      </x:c>
      <x:c r="J136" s="648" t="s">
        <x:v>40</x:v>
      </x:c>
      <x:c r="K136" s="648" t="s">
        <x:v>1517</x:v>
      </x:c>
      <x:c r="L136" s="660">
        <x:v>8534009000</x:v>
      </x:c>
      <x:c r="M136" s="648" t="s">
        <x:v>1017</x:v>
      </x:c>
      <x:c r="N136" s="654">
        <x:v>840</x:v>
      </x:c>
      <x:c r="O136" s="654">
        <x:v>18.899999999999999</x:v>
      </x:c>
      <x:c r="P136" s="654">
        <x:v>15875.999999999998</x:v>
      </x:c>
      <x:c r="Q136" s="648"/>
      <x:c r="R136" s="648"/>
      <x:c r="S136" s="654"/>
      <x:c r="T136" s="654"/>
    </x:row>
    <x:row r="137" spans="2:20">
      <x:c r="B137" s="753" t="s">
        <x:v>1616</x:v>
      </x:c>
      <x:c r="C137" s="755">
        <x:v>45719</x:v>
      </x:c>
      <x:c r="D137" s="755">
        <x:v>45719</x:v>
      </x:c>
      <x:c r="E137" s="650" t="s">
        <x:v>2</x:v>
      </x:c>
      <x:c r="F137" s="648" t="s">
        <x:v>1514</x:v>
      </x:c>
      <x:c r="G137" s="648" t="s">
        <x:v>41</x:v>
      </x:c>
      <x:c r="H137" s="648" t="s">
        <x:v>1518</x:v>
      </x:c>
      <x:c r="I137" s="648" t="s">
        <x:v>37</x:v>
      </x:c>
      <x:c r="J137" s="648" t="s">
        <x:v>42</x:v>
      </x:c>
      <x:c r="K137" s="648" t="s">
        <x:v>1524</x:v>
      </x:c>
      <x:c r="L137" s="660">
        <x:v>8544300000</x:v>
      </x:c>
      <x:c r="M137" s="648" t="s">
        <x:v>1017</x:v>
      </x:c>
      <x:c r="N137" s="654">
        <x:v>2400</x:v>
      </x:c>
      <x:c r="O137" s="654">
        <x:v>3.01</x:v>
      </x:c>
      <x:c r="P137" s="648">
        <x:v>7223.9999999999991</x:v>
      </x:c>
      <x:c r="Q137" s="648"/>
      <x:c r="R137" s="648"/>
      <x:c r="S137" s="654"/>
      <x:c r="T137" s="654"/>
    </x:row>
    <x:row r="138" spans="2:20">
      <x:c r="B138" s="753" t="s">
        <x:v>1616</x:v>
      </x:c>
      <x:c r="C138" s="755">
        <x:v>45719</x:v>
      </x:c>
      <x:c r="D138" s="755">
        <x:v>45719</x:v>
      </x:c>
      <x:c r="E138" s="650" t="s">
        <x:v>2</x:v>
      </x:c>
      <x:c r="F138" s="648" t="s">
        <x:v>1514</x:v>
      </x:c>
      <x:c r="G138" s="648" t="s">
        <x:v>41</x:v>
      </x:c>
      <x:c r="H138" s="648" t="s">
        <x:v>1518</x:v>
      </x:c>
      <x:c r="I138" s="648" t="s">
        <x:v>37</x:v>
      </x:c>
      <x:c r="J138" s="648" t="s">
        <x:v>43</x:v>
      </x:c>
      <x:c r="K138" s="648" t="s">
        <x:v>1519</x:v>
      </x:c>
      <x:c r="L138" s="660">
        <x:v>8544300000</x:v>
      </x:c>
      <x:c r="M138" s="648" t="s">
        <x:v>1017</x:v>
      </x:c>
      <x:c r="N138" s="757">
        <x:v>1500</x:v>
      </x:c>
      <x:c r="O138" s="654">
        <x:v>3.15</x:v>
      </x:c>
      <x:c r="P138" s="654">
        <x:v>4725</x:v>
      </x:c>
      <x:c r="Q138" s="648"/>
      <x:c r="R138" s="648"/>
      <x:c r="S138" s="654"/>
      <x:c r="T138" s="654"/>
    </x:row>
    <x:row r="139" spans="2:20">
      <x:c r="B139" s="753" t="s">
        <x:v>1616</x:v>
      </x:c>
      <x:c r="C139" s="755">
        <x:v>45719</x:v>
      </x:c>
      <x:c r="D139" s="755">
        <x:v>45719</x:v>
      </x:c>
      <x:c r="E139" s="650" t="s">
        <x:v>2</x:v>
      </x:c>
      <x:c r="F139" s="648" t="s">
        <x:v>1514</x:v>
      </x:c>
      <x:c r="G139" s="648" t="s">
        <x:v>41</x:v>
      </x:c>
      <x:c r="H139" s="648" t="s">
        <x:v>1518</x:v>
      </x:c>
      <x:c r="I139" s="648" t="s">
        <x:v>37</x:v>
      </x:c>
      <x:c r="J139" s="648" t="s">
        <x:v>44</x:v>
      </x:c>
      <x:c r="K139" s="648" t="s">
        <x:v>1520</x:v>
      </x:c>
      <x:c r="L139" s="660">
        <x:v>8544300000</x:v>
      </x:c>
      <x:c r="M139" s="648" t="s">
        <x:v>1017</x:v>
      </x:c>
      <x:c r="N139" s="757">
        <x:v>2400</x:v>
      </x:c>
      <x:c r="O139" s="654">
        <x:v>2.92</x:v>
      </x:c>
      <x:c r="P139" s="654">
        <x:v>7008</x:v>
      </x:c>
      <x:c r="Q139" s="648"/>
      <x:c r="R139" s="648"/>
      <x:c r="S139" s="654"/>
      <x:c r="T139" s="654"/>
    </x:row>
    <x:row r="140" spans="2:20">
      <x:c r="B140" s="753" t="s">
        <x:v>1616</x:v>
      </x:c>
      <x:c r="C140" s="755">
        <x:v>45719</x:v>
      </x:c>
      <x:c r="D140" s="755">
        <x:v>45719</x:v>
      </x:c>
      <x:c r="E140" s="650" t="s">
        <x:v>2</x:v>
      </x:c>
      <x:c r="F140" s="648" t="s">
        <x:v>1514</x:v>
      </x:c>
      <x:c r="G140" s="648" t="s">
        <x:v>41</x:v>
      </x:c>
      <x:c r="H140" s="648" t="s">
        <x:v>1518</x:v>
      </x:c>
      <x:c r="I140" s="648" t="s">
        <x:v>37</x:v>
      </x:c>
      <x:c r="J140" s="648" t="s">
        <x:v>45</x:v>
      </x:c>
      <x:c r="K140" s="648" t="s">
        <x:v>1521</x:v>
      </x:c>
      <x:c r="L140" s="660">
        <x:v>8544300000</x:v>
      </x:c>
      <x:c r="M140" s="648" t="s">
        <x:v>1017</x:v>
      </x:c>
      <x:c r="N140" s="757">
        <x:v>2550</x:v>
      </x:c>
      <x:c r="O140" s="654">
        <x:v>2.98</x:v>
      </x:c>
      <x:c r="P140" s="654">
        <x:v>7599</x:v>
      </x:c>
      <x:c r="Q140" s="648"/>
      <x:c r="R140" s="648"/>
      <x:c r="S140" s="654"/>
      <x:c r="T140" s="654"/>
    </x:row>
    <x:row r="141" spans="2:20">
      <x:c r="B141" s="753" t="s">
        <x:v>1616</x:v>
      </x:c>
      <x:c r="C141" s="755">
        <x:v>45719</x:v>
      </x:c>
      <x:c r="D141" s="755">
        <x:v>45719</x:v>
      </x:c>
      <x:c r="E141" s="650" t="s">
        <x:v>2</x:v>
      </x:c>
      <x:c r="F141" s="648" t="s">
        <x:v>1514</x:v>
      </x:c>
      <x:c r="G141" s="648" t="s">
        <x:v>41</x:v>
      </x:c>
      <x:c r="H141" s="648" t="s">
        <x:v>1518</x:v>
      </x:c>
      <x:c r="I141" s="648" t="s">
        <x:v>37</x:v>
      </x:c>
      <x:c r="J141" s="648" t="s">
        <x:v>46</x:v>
      </x:c>
      <x:c r="K141" s="648" t="s">
        <x:v>1522</x:v>
      </x:c>
      <x:c r="L141" s="660">
        <x:v>8544300000</x:v>
      </x:c>
      <x:c r="M141" s="648" t="s">
        <x:v>1017</x:v>
      </x:c>
      <x:c r="N141" s="757">
        <x:v>2550</x:v>
      </x:c>
      <x:c r="O141" s="654">
        <x:v>2.98</x:v>
      </x:c>
      <x:c r="P141" s="654">
        <x:v>7599</x:v>
      </x:c>
      <x:c r="Q141" s="648"/>
      <x:c r="R141" s="648"/>
      <x:c r="S141" s="654"/>
      <x:c r="T141" s="654"/>
    </x:row>
    <x:row r="142" spans="2:20">
      <x:c r="B142" s="753" t="s">
        <x:v>1616</x:v>
      </x:c>
      <x:c r="C142" s="755">
        <x:v>45719</x:v>
      </x:c>
      <x:c r="D142" s="755">
        <x:v>45719</x:v>
      </x:c>
      <x:c r="E142" s="650" t="s">
        <x:v>2</x:v>
      </x:c>
      <x:c r="F142" s="648" t="s">
        <x:v>1514</x:v>
      </x:c>
      <x:c r="G142" s="648" t="s">
        <x:v>41</x:v>
      </x:c>
      <x:c r="H142" s="648" t="s">
        <x:v>1518</x:v>
      </x:c>
      <x:c r="I142" s="648" t="s">
        <x:v>37</x:v>
      </x:c>
      <x:c r="J142" s="648" t="s">
        <x:v>47</x:v>
      </x:c>
      <x:c r="K142" s="648" t="s">
        <x:v>1523</x:v>
      </x:c>
      <x:c r="L142" s="660">
        <x:v>8544300000</x:v>
      </x:c>
      <x:c r="M142" s="648" t="s">
        <x:v>1017</x:v>
      </x:c>
      <x:c r="N142" s="757">
        <x:v>2850</x:v>
      </x:c>
      <x:c r="O142" s="654">
        <x:v>2.92</x:v>
      </x:c>
      <x:c r="P142" s="654">
        <x:v>8322</x:v>
      </x:c>
      <x:c r="Q142" s="648"/>
      <x:c r="R142" s="648"/>
      <x:c r="S142" s="654"/>
      <x:c r="T142" s="654"/>
    </x:row>
    <x:row r="143" spans="2:20">
      <x:c r="B143" s="753" t="s">
        <x:v>1617</x:v>
      </x:c>
      <x:c r="C143" s="755">
        <x:v>45720</x:v>
      </x:c>
      <x:c r="D143" s="755">
        <x:v>45720</x:v>
      </x:c>
      <x:c r="E143" s="650" t="s">
        <x:v>2</x:v>
      </x:c>
      <x:c r="F143" s="648" t="s">
        <x:v>57</x:v>
      </x:c>
      <x:c r="G143" s="648" t="s">
        <x:v>10</x:v>
      </x:c>
      <x:c r="H143" s="648" t="s">
        <x:v>1509</x:v>
      </x:c>
      <x:c r="I143" s="648" t="s">
        <x:v>31</x:v>
      </x:c>
      <x:c r="J143" s="648" t="s">
        <x:v>33</x:v>
      </x:c>
      <x:c r="K143" s="648" t="s">
        <x:v>1512</x:v>
      </x:c>
      <x:c r="L143" s="758">
        <x:v>8544300000</x:v>
      </x:c>
      <x:c r="M143" s="648" t="s">
        <x:v>1017</x:v>
      </x:c>
      <x:c r="N143" s="757">
        <x:v>5120</x:v>
      </x:c>
      <x:c r="O143" s="654">
        <x:v>8.58</x:v>
      </x:c>
      <x:c r="P143" s="654">
        <x:v>43929.599999999999</x:v>
      </x:c>
      <x:c r="Q143" s="648"/>
      <x:c r="R143" s="648"/>
      <x:c r="S143" s="654"/>
      <x:c r="T143" s="654"/>
    </x:row>
    <x:row r="144" spans="2:20">
      <x:c r="B144" s="753" t="s">
        <x:v>1617</x:v>
      </x:c>
      <x:c r="C144" s="755">
        <x:v>45720</x:v>
      </x:c>
      <x:c r="D144" s="755">
        <x:v>45720</x:v>
      </x:c>
      <x:c r="E144" s="650" t="s">
        <x:v>2</x:v>
      </x:c>
      <x:c r="F144" s="648" t="s">
        <x:v>57</x:v>
      </x:c>
      <x:c r="G144" s="648" t="s">
        <x:v>10</x:v>
      </x:c>
      <x:c r="H144" s="648" t="s">
        <x:v>1509</x:v>
      </x:c>
      <x:c r="I144" s="648" t="s">
        <x:v>31</x:v>
      </x:c>
      <x:c r="J144" s="648" t="s">
        <x:v>32</x:v>
      </x:c>
      <x:c r="K144" s="648" t="s">
        <x:v>1513</x:v>
      </x:c>
      <x:c r="L144" s="758">
        <x:v>8544300000</x:v>
      </x:c>
      <x:c r="M144" s="648" t="s">
        <x:v>1017</x:v>
      </x:c>
      <x:c r="N144" s="757">
        <x:v>7488</x:v>
      </x:c>
      <x:c r="O144" s="654">
        <x:v>5.95</x:v>
      </x:c>
      <x:c r="P144" s="654">
        <x:v>44553.599999999999</x:v>
      </x:c>
      <x:c r="Q144" s="648"/>
      <x:c r="R144" s="648"/>
      <x:c r="S144" s="654"/>
      <x:c r="T144" s="654"/>
    </x:row>
    <x:row r="145" spans="2:20">
      <x:c r="B145" s="753" t="s">
        <x:v>1617</x:v>
      </x:c>
      <x:c r="C145" s="755">
        <x:v>45720</x:v>
      </x:c>
      <x:c r="D145" s="755">
        <x:v>45720</x:v>
      </x:c>
      <x:c r="E145" s="650" t="s">
        <x:v>2</x:v>
      </x:c>
      <x:c r="F145" s="648" t="s">
        <x:v>57</x:v>
      </x:c>
      <x:c r="G145" s="648" t="s">
        <x:v>10</x:v>
      </x:c>
      <x:c r="H145" s="648" t="s">
        <x:v>1509</x:v>
      </x:c>
      <x:c r="I145" s="648" t="s">
        <x:v>11</x:v>
      </x:c>
      <x:c r="J145" s="648" t="s">
        <x:v>13</x:v>
      </x:c>
      <x:c r="K145" s="648" t="s">
        <x:v>1525</x:v>
      </x:c>
      <x:c r="L145" s="758">
        <x:v>8544300000</x:v>
      </x:c>
      <x:c r="M145" s="648" t="s">
        <x:v>1017</x:v>
      </x:c>
      <x:c r="N145" s="757">
        <x:v>432</x:v>
      </x:c>
      <x:c r="O145" s="654">
        <x:v>90.88</x:v>
      </x:c>
      <x:c r="P145" s="654">
        <x:v>39260.159999999996</x:v>
      </x:c>
      <x:c r="Q145" s="648"/>
      <x:c r="R145" s="648"/>
      <x:c r="S145" s="654"/>
      <x:c r="T145" s="654"/>
    </x:row>
    <x:row r="146" spans="2:20">
      <x:c r="B146" s="753" t="s">
        <x:v>1618</x:v>
      </x:c>
      <x:c r="C146" s="755">
        <x:v>45723</x:v>
      </x:c>
      <x:c r="D146" s="755">
        <x:v>45723</x:v>
      </x:c>
      <x:c r="E146" s="650" t="s">
        <x:v>2</x:v>
      </x:c>
      <x:c r="F146" s="648" t="s">
        <x:v>57</x:v>
      </x:c>
      <x:c r="G146" s="648" t="s">
        <x:v>10</x:v>
      </x:c>
      <x:c r="H146" s="648" t="s">
        <x:v>1509</x:v>
      </x:c>
      <x:c r="I146" s="648" t="s">
        <x:v>31</x:v>
      </x:c>
      <x:c r="J146" s="648" t="s">
        <x:v>33</x:v>
      </x:c>
      <x:c r="K146" s="648" t="s">
        <x:v>1512</x:v>
      </x:c>
      <x:c r="L146" s="660">
        <x:v>8544300000</x:v>
      </x:c>
      <x:c r="M146" s="648" t="s">
        <x:v>1017</x:v>
      </x:c>
      <x:c r="N146" s="757">
        <x:v>7680</x:v>
      </x:c>
      <x:c r="O146" s="654">
        <x:v>8.58</x:v>
      </x:c>
      <x:c r="P146" s="654">
        <x:v>65894.399999999994</x:v>
      </x:c>
      <x:c r="Q146" s="648"/>
      <x:c r="R146" s="648"/>
      <x:c r="S146" s="654"/>
      <x:c r="T146" s="654"/>
    </x:row>
    <x:row r="147" spans="2:20">
      <x:c r="B147" s="753" t="s">
        <x:v>1618</x:v>
      </x:c>
      <x:c r="C147" s="755">
        <x:v>45723</x:v>
      </x:c>
      <x:c r="D147" s="755">
        <x:v>45723</x:v>
      </x:c>
      <x:c r="E147" s="650" t="s">
        <x:v>2</x:v>
      </x:c>
      <x:c r="F147" s="648" t="s">
        <x:v>57</x:v>
      </x:c>
      <x:c r="G147" s="648" t="s">
        <x:v>10</x:v>
      </x:c>
      <x:c r="H147" s="648" t="s">
        <x:v>1509</x:v>
      </x:c>
      <x:c r="I147" s="648" t="s">
        <x:v>31</x:v>
      </x:c>
      <x:c r="J147" s="648" t="s">
        <x:v>32</x:v>
      </x:c>
      <x:c r="K147" s="648" t="s">
        <x:v>1513</x:v>
      </x:c>
      <x:c r="L147" s="758">
        <x:v>8544300000</x:v>
      </x:c>
      <x:c r="M147" s="648" t="s">
        <x:v>1017</x:v>
      </x:c>
      <x:c r="N147" s="757">
        <x:v>6656</x:v>
      </x:c>
      <x:c r="O147" s="654">
        <x:v>5.95</x:v>
      </x:c>
      <x:c r="P147" s="654">
        <x:v>39603.200000000004</x:v>
      </x:c>
      <x:c r="Q147" s="648"/>
      <x:c r="R147" s="648"/>
      <x:c r="S147" s="654"/>
      <x:c r="T147" s="654"/>
    </x:row>
    <x:row r="148" spans="2:20">
      <x:c r="B148" s="753" t="s">
        <x:v>1618</x:v>
      </x:c>
      <x:c r="C148" s="755">
        <x:v>45723</x:v>
      </x:c>
      <x:c r="D148" s="755">
        <x:v>45723</x:v>
      </x:c>
      <x:c r="E148" s="650" t="s">
        <x:v>2</x:v>
      </x:c>
      <x:c r="F148" s="648" t="s">
        <x:v>57</x:v>
      </x:c>
      <x:c r="G148" s="648" t="s">
        <x:v>10</x:v>
      </x:c>
      <x:c r="H148" s="648" t="s">
        <x:v>1509</x:v>
      </x:c>
      <x:c r="I148" s="648" t="s">
        <x:v>11</x:v>
      </x:c>
      <x:c r="J148" s="648" t="s">
        <x:v>13</x:v>
      </x:c>
      <x:c r="K148" s="648" t="s">
        <x:v>1525</x:v>
      </x:c>
      <x:c r="L148" s="660">
        <x:v>8544300000</x:v>
      </x:c>
      <x:c r="M148" s="648" t="s">
        <x:v>1017</x:v>
      </x:c>
      <x:c r="N148" s="757">
        <x:v>8</x:v>
      </x:c>
      <x:c r="O148" s="654">
        <x:v>90.88</x:v>
      </x:c>
      <x:c r="P148" s="654">
        <x:v>727.04</x:v>
      </x:c>
      <x:c r="Q148" s="648"/>
      <x:c r="R148" s="648"/>
      <x:c r="S148" s="654"/>
      <x:c r="T148" s="654"/>
    </x:row>
    <x:row r="149" spans="2:20">
      <x:c r="B149" s="753" t="s">
        <x:v>1618</x:v>
      </x:c>
      <x:c r="C149" s="755">
        <x:v>45723</x:v>
      </x:c>
      <x:c r="D149" s="755">
        <x:v>45723</x:v>
      </x:c>
      <x:c r="E149" s="650" t="s">
        <x:v>2</x:v>
      </x:c>
      <x:c r="F149" s="648" t="s">
        <x:v>57</x:v>
      </x:c>
      <x:c r="G149" s="648" t="s">
        <x:v>10</x:v>
      </x:c>
      <x:c r="H149" s="648" t="s">
        <x:v>1509</x:v>
      </x:c>
      <x:c r="I149" s="648" t="s">
        <x:v>11</x:v>
      </x:c>
      <x:c r="J149" s="648" t="s">
        <x:v>12</x:v>
      </x:c>
      <x:c r="K149" s="648" t="s">
        <x:v>1529</x:v>
      </x:c>
      <x:c r="L149" s="758">
        <x:v>8544300000</x:v>
      </x:c>
      <x:c r="M149" s="648" t="s">
        <x:v>1017</x:v>
      </x:c>
      <x:c r="N149" s="757">
        <x:v>16</x:v>
      </x:c>
      <x:c r="O149" s="654">
        <x:v>98.23</x:v>
      </x:c>
      <x:c r="P149" s="654">
        <x:v>1571.68</x:v>
      </x:c>
      <x:c r="Q149" s="648"/>
      <x:c r="R149" s="648"/>
      <x:c r="S149" s="654"/>
      <x:c r="T149" s="654"/>
    </x:row>
    <x:row r="150" spans="2:20">
      <x:c r="B150" s="753" t="s">
        <x:v>1619</x:v>
      </x:c>
      <x:c r="C150" s="755">
        <x:v>45723</x:v>
      </x:c>
      <x:c r="D150" s="755">
        <x:v>45723</x:v>
      </x:c>
      <x:c r="E150" s="650" t="s">
        <x:v>2</x:v>
      </x:c>
      <x:c r="F150" s="648" t="s">
        <x:v>57</x:v>
      </x:c>
      <x:c r="G150" s="648" t="s">
        <x:v>10</x:v>
      </x:c>
      <x:c r="H150" s="648" t="s">
        <x:v>1509</x:v>
      </x:c>
      <x:c r="I150" s="648" t="s">
        <x:v>11</x:v>
      </x:c>
      <x:c r="J150" s="648" t="s">
        <x:v>12</x:v>
      </x:c>
      <x:c r="K150" s="648" t="s">
        <x:v>1529</x:v>
      </x:c>
      <x:c r="L150" s="758">
        <x:v>8544300000</x:v>
      </x:c>
      <x:c r="M150" s="648" t="s">
        <x:v>1017</x:v>
      </x:c>
      <x:c r="N150" s="757">
        <x:v>4</x:v>
      </x:c>
      <x:c r="O150" s="654">
        <x:v>102.19</x:v>
      </x:c>
      <x:c r="P150" s="654"/>
      <x:c r="Q150" s="648" t="s">
        <x:v>1530</x:v>
      </x:c>
      <x:c r="R150" s="648" t="s">
        <x:v>1531</x:v>
      </x:c>
      <x:c r="S150" s="654">
        <x:v>408.76</x:v>
      </x:c>
      <x:c r="T150" s="654"/>
    </x:row>
    <x:row r="151" spans="2:20">
      <x:c r="B151" s="753" t="s">
        <x:v>1619</x:v>
      </x:c>
      <x:c r="C151" s="755">
        <x:v>45723</x:v>
      </x:c>
      <x:c r="D151" s="755">
        <x:v>45723</x:v>
      </x:c>
      <x:c r="E151" s="650" t="s">
        <x:v>2</x:v>
      </x:c>
      <x:c r="F151" s="648" t="s">
        <x:v>57</x:v>
      </x:c>
      <x:c r="G151" s="648" t="s">
        <x:v>10</x:v>
      </x:c>
      <x:c r="H151" s="648" t="s">
        <x:v>1509</x:v>
      </x:c>
      <x:c r="I151" s="648" t="s">
        <x:v>11</x:v>
      </x:c>
      <x:c r="J151" s="648" t="s">
        <x:v>13</x:v>
      </x:c>
      <x:c r="K151" s="648" t="s">
        <x:v>1525</x:v>
      </x:c>
      <x:c r="L151" s="758">
        <x:v>8544300000</x:v>
      </x:c>
      <x:c r="M151" s="648" t="s">
        <x:v>1017</x:v>
      </x:c>
      <x:c r="N151" s="757">
        <x:v>12</x:v>
      </x:c>
      <x:c r="O151" s="654">
        <x:v>94.55</x:v>
      </x:c>
      <x:c r="P151" s="654"/>
      <x:c r="Q151" s="648" t="s">
        <x:v>1530</x:v>
      </x:c>
      <x:c r="R151" s="648" t="s">
        <x:v>1531</x:v>
      </x:c>
      <x:c r="S151" s="654">
        <x:v>1134.5999999999999</x:v>
      </x:c>
      <x:c r="T151" s="654"/>
    </x:row>
    <x:row r="152" spans="2:20">
      <x:c r="B152" s="753" t="s">
        <x:v>1620</x:v>
      </x:c>
      <x:c r="C152" s="755">
        <x:v>45723</x:v>
      </x:c>
      <x:c r="D152" s="755">
        <x:v>45723</x:v>
      </x:c>
      <x:c r="E152" s="650" t="s">
        <x:v>2</x:v>
      </x:c>
      <x:c r="F152" s="648" t="s">
        <x:v>57</x:v>
      </x:c>
      <x:c r="G152" s="648" t="s">
        <x:v>10</x:v>
      </x:c>
      <x:c r="H152" s="648" t="s">
        <x:v>1509</x:v>
      </x:c>
      <x:c r="I152" s="648" t="s">
        <x:v>31</x:v>
      </x:c>
      <x:c r="J152" s="648" t="s">
        <x:v>33</x:v>
      </x:c>
      <x:c r="K152" s="648" t="s">
        <x:v>1533</x:v>
      </x:c>
      <x:c r="L152" s="758">
        <x:v>8544300000</x:v>
      </x:c>
      <x:c r="M152" s="648" t="s">
        <x:v>1017</x:v>
      </x:c>
      <x:c r="N152" s="757">
        <x:v>20</x:v>
      </x:c>
      <x:c r="O152" s="654">
        <x:v>8.52</x:v>
      </x:c>
      <x:c r="P152" s="654"/>
      <x:c r="Q152" s="648" t="s">
        <x:v>1527</x:v>
      </x:c>
      <x:c r="R152" s="648" t="s">
        <x:v>1528</x:v>
      </x:c>
      <x:c r="S152" s="654">
        <x:v>170.4</x:v>
      </x:c>
      <x:c r="T152" s="654"/>
    </x:row>
    <x:row r="153" spans="2:20">
      <x:c r="B153" s="753" t="s">
        <x:v>1620</x:v>
      </x:c>
      <x:c r="C153" s="755">
        <x:v>45723</x:v>
      </x:c>
      <x:c r="D153" s="755">
        <x:v>45723</x:v>
      </x:c>
      <x:c r="E153" s="650" t="s">
        <x:v>2</x:v>
      </x:c>
      <x:c r="F153" s="648" t="s">
        <x:v>57</x:v>
      </x:c>
      <x:c r="G153" s="648" t="s">
        <x:v>10</x:v>
      </x:c>
      <x:c r="H153" s="648" t="s">
        <x:v>1509</x:v>
      </x:c>
      <x:c r="I153" s="648" t="s">
        <x:v>31</x:v>
      </x:c>
      <x:c r="J153" s="648" t="s">
        <x:v>32</x:v>
      </x:c>
      <x:c r="K153" s="648" t="s">
        <x:v>1532</x:v>
      </x:c>
      <x:c r="L153" s="758">
        <x:v>8544300000</x:v>
      </x:c>
      <x:c r="M153" s="648" t="s">
        <x:v>1017</x:v>
      </x:c>
      <x:c r="N153" s="757">
        <x:v>20</x:v>
      </x:c>
      <x:c r="O153" s="654">
        <x:v>5.9</x:v>
      </x:c>
      <x:c r="P153" s="654"/>
      <x:c r="Q153" s="648" t="s">
        <x:v>1527</x:v>
      </x:c>
      <x:c r="R153" s="648" t="s">
        <x:v>1528</x:v>
      </x:c>
      <x:c r="S153" s="654">
        <x:v>118</x:v>
      </x:c>
      <x:c r="T153" s="654"/>
    </x:row>
    <x:row r="154" spans="2:20">
      <x:c r="B154" s="753" t="s">
        <x:v>1621</x:v>
      </x:c>
      <x:c r="C154" s="755">
        <x:v>45726</x:v>
      </x:c>
      <x:c r="D154" s="755">
        <x:v>45726</x:v>
      </x:c>
      <x:c r="E154" s="650" t="s">
        <x:v>2</x:v>
      </x:c>
      <x:c r="F154" s="648" t="s">
        <x:v>1526</x:v>
      </x:c>
      <x:c r="G154" s="648" t="s">
        <x:v>30</x:v>
      </x:c>
      <x:c r="H154" s="648" t="s">
        <x:v>1509</x:v>
      </x:c>
      <x:c r="I154" s="648" t="s">
        <x:v>1489</x:v>
      </x:c>
      <x:c r="J154" s="648" t="s">
        <x:v>36</x:v>
      </x:c>
      <x:c r="K154" s="648" t="s">
        <x:v>1534</x:v>
      </x:c>
      <x:c r="L154" s="660">
        <x:v>8534009000</x:v>
      </x:c>
      <x:c r="M154" s="648" t="s">
        <x:v>1017</x:v>
      </x:c>
      <x:c r="N154" s="757">
        <x:v>7680</x:v>
      </x:c>
      <x:c r="O154" s="654">
        <x:v>11.49</x:v>
      </x:c>
      <x:c r="P154" s="654">
        <x:v>88243.199999999997</x:v>
      </x:c>
      <x:c r="Q154" s="648"/>
      <x:c r="R154" s="648"/>
      <x:c r="S154" s="654"/>
      <x:c r="T154" s="654"/>
    </x:row>
    <x:row r="155" spans="2:20">
      <x:c r="B155" s="753" t="s">
        <x:v>1622</x:v>
      </x:c>
      <x:c r="C155" s="755">
        <x:v>45727</x:v>
      </x:c>
      <x:c r="D155" s="755">
        <x:v>45727</x:v>
      </x:c>
      <x:c r="E155" s="650" t="s">
        <x:v>2</x:v>
      </x:c>
      <x:c r="F155" s="648" t="s">
        <x:v>57</x:v>
      </x:c>
      <x:c r="G155" s="648" t="s">
        <x:v>10</x:v>
      </x:c>
      <x:c r="H155" s="648" t="s">
        <x:v>1509</x:v>
      </x:c>
      <x:c r="I155" s="648" t="s">
        <x:v>31</x:v>
      </x:c>
      <x:c r="J155" s="648" t="s">
        <x:v>33</x:v>
      </x:c>
      <x:c r="K155" s="648" t="s">
        <x:v>1512</x:v>
      </x:c>
      <x:c r="L155" s="660">
        <x:v>8544300000</x:v>
      </x:c>
      <x:c r="M155" s="648" t="s">
        <x:v>1017</x:v>
      </x:c>
      <x:c r="N155" s="757">
        <x:v>6400</x:v>
      </x:c>
      <x:c r="O155" s="654">
        <x:v>8.58</x:v>
      </x:c>
      <x:c r="P155" s="654">
        <x:v>54912</x:v>
      </x:c>
      <x:c r="Q155" s="648"/>
      <x:c r="R155" s="648"/>
      <x:c r="S155" s="654"/>
      <x:c r="T155" s="654"/>
    </x:row>
    <x:row r="156" spans="2:20">
      <x:c r="B156" s="753" t="s">
        <x:v>1622</x:v>
      </x:c>
      <x:c r="C156" s="755">
        <x:v>45727</x:v>
      </x:c>
      <x:c r="D156" s="755">
        <x:v>45727</x:v>
      </x:c>
      <x:c r="E156" s="650" t="s">
        <x:v>2</x:v>
      </x:c>
      <x:c r="F156" s="648" t="s">
        <x:v>57</x:v>
      </x:c>
      <x:c r="G156" s="648" t="s">
        <x:v>10</x:v>
      </x:c>
      <x:c r="H156" s="648" t="s">
        <x:v>1509</x:v>
      </x:c>
      <x:c r="I156" s="648" t="s">
        <x:v>31</x:v>
      </x:c>
      <x:c r="J156" s="648" t="s">
        <x:v>32</x:v>
      </x:c>
      <x:c r="K156" s="648" t="s">
        <x:v>1513</x:v>
      </x:c>
      <x:c r="L156" s="660">
        <x:v>8544300000</x:v>
      </x:c>
      <x:c r="M156" s="648" t="s">
        <x:v>1017</x:v>
      </x:c>
      <x:c r="N156" s="757">
        <x:v>8064</x:v>
      </x:c>
      <x:c r="O156" s="654">
        <x:v>5.95</x:v>
      </x:c>
      <x:c r="P156" s="654">
        <x:v>47980.800000000003</x:v>
      </x:c>
      <x:c r="Q156" s="648"/>
      <x:c r="R156" s="648"/>
      <x:c r="S156" s="654"/>
      <x:c r="T156" s="654"/>
    </x:row>
    <x:row r="157" spans="2:20">
      <x:c r="B157" s="753" t="s">
        <x:v>1623</x:v>
      </x:c>
      <x:c r="C157" s="755">
        <x:v>45728</x:v>
      </x:c>
      <x:c r="D157" s="755">
        <x:v>45728</x:v>
      </x:c>
      <x:c r="E157" s="650" t="s">
        <x:v>2</x:v>
      </x:c>
      <x:c r="F157" s="648" t="s">
        <x:v>1526</x:v>
      </x:c>
      <x:c r="G157" s="648" t="s">
        <x:v>30</x:v>
      </x:c>
      <x:c r="H157" s="648" t="s">
        <x:v>1509</x:v>
      </x:c>
      <x:c r="I157" s="648" t="s">
        <x:v>1489</x:v>
      </x:c>
      <x:c r="J157" s="648" t="s">
        <x:v>36</x:v>
      </x:c>
      <x:c r="K157" s="648" t="s">
        <x:v>1534</x:v>
      </x:c>
      <x:c r="L157" s="660">
        <x:v>8534009000</x:v>
      </x:c>
      <x:c r="M157" s="648" t="s">
        <x:v>1017</x:v>
      </x:c>
      <x:c r="N157" s="757">
        <x:v>7680</x:v>
      </x:c>
      <x:c r="O157" s="654">
        <x:v>11.49</x:v>
      </x:c>
      <x:c r="P157" s="654">
        <x:v>88243.199999999997</x:v>
      </x:c>
      <x:c r="Q157" s="648"/>
      <x:c r="R157" s="648"/>
      <x:c r="S157" s="654"/>
      <x:c r="T157" s="654"/>
    </x:row>
    <x:row r="158" spans="2:20">
      <x:c r="B158" s="753" t="s">
        <x:v>1624</x:v>
      </x:c>
      <x:c r="C158" s="755">
        <x:v>45730</x:v>
      </x:c>
      <x:c r="D158" s="755">
        <x:v>45730</x:v>
      </x:c>
      <x:c r="E158" s="650" t="s">
        <x:v>2</x:v>
      </x:c>
      <x:c r="F158" s="648" t="s">
        <x:v>57</x:v>
      </x:c>
      <x:c r="G158" s="648" t="s">
        <x:v>10</x:v>
      </x:c>
      <x:c r="H158" s="648" t="s">
        <x:v>1509</x:v>
      </x:c>
      <x:c r="I158" s="648" t="s">
        <x:v>31</x:v>
      </x:c>
      <x:c r="J158" s="648" t="s">
        <x:v>33</x:v>
      </x:c>
      <x:c r="K158" s="648" t="s">
        <x:v>1512</x:v>
      </x:c>
      <x:c r="L158" s="758">
        <x:v>8544300000</x:v>
      </x:c>
      <x:c r="M158" s="648" t="s">
        <x:v>1017</x:v>
      </x:c>
      <x:c r="N158" s="757">
        <x:v>8320</x:v>
      </x:c>
      <x:c r="O158" s="654">
        <x:v>8.58</x:v>
      </x:c>
      <x:c r="P158" s="654">
        <x:v>71385.600000000006</x:v>
      </x:c>
      <x:c r="Q158" s="648"/>
      <x:c r="R158" s="648"/>
      <x:c r="S158" s="654"/>
      <x:c r="T158" s="654"/>
    </x:row>
    <x:row r="159" spans="2:20">
      <x:c r="B159" s="753" t="s">
        <x:v>1624</x:v>
      </x:c>
      <x:c r="C159" s="755">
        <x:v>45730</x:v>
      </x:c>
      <x:c r="D159" s="755">
        <x:v>45730</x:v>
      </x:c>
      <x:c r="E159" s="650" t="s">
        <x:v>2</x:v>
      </x:c>
      <x:c r="F159" s="648" t="s">
        <x:v>57</x:v>
      </x:c>
      <x:c r="G159" s="648" t="s">
        <x:v>10</x:v>
      </x:c>
      <x:c r="H159" s="648" t="s">
        <x:v>1509</x:v>
      </x:c>
      <x:c r="I159" s="648" t="s">
        <x:v>31</x:v>
      </x:c>
      <x:c r="J159" s="648" t="s">
        <x:v>32</x:v>
      </x:c>
      <x:c r="K159" s="648" t="s">
        <x:v>1513</x:v>
      </x:c>
      <x:c r="L159" s="758">
        <x:v>8544300000</x:v>
      </x:c>
      <x:c r="M159" s="648" t="s">
        <x:v>1017</x:v>
      </x:c>
      <x:c r="N159" s="757">
        <x:v>6400</x:v>
      </x:c>
      <x:c r="O159" s="654">
        <x:v>5.95</x:v>
      </x:c>
      <x:c r="P159" s="654">
        <x:v>38080</x:v>
      </x:c>
      <x:c r="Q159" s="648"/>
      <x:c r="R159" s="648"/>
      <x:c r="S159" s="654"/>
      <x:c r="T159" s="654"/>
    </x:row>
    <x:row r="160" spans="2:20">
      <x:c r="B160" s="753" t="s">
        <x:v>1625</x:v>
      </x:c>
      <x:c r="C160" s="755">
        <x:v>45730</x:v>
      </x:c>
      <x:c r="D160" s="755">
        <x:v>45730</x:v>
      </x:c>
      <x:c r="E160" s="650" t="s">
        <x:v>2</x:v>
      </x:c>
      <x:c r="F160" s="648" t="s">
        <x:v>1514</x:v>
      </x:c>
      <x:c r="G160" s="648" t="s">
        <x:v>30</x:v>
      </x:c>
      <x:c r="H160" s="648" t="s">
        <x:v>1509</x:v>
      </x:c>
      <x:c r="I160" s="648" t="s">
        <x:v>37</x:v>
      </x:c>
      <x:c r="J160" s="648" t="s">
        <x:v>38</x:v>
      </x:c>
      <x:c r="K160" s="648" t="s">
        <x:v>1515</x:v>
      </x:c>
      <x:c r="L160" s="758">
        <x:v>8534009000</x:v>
      </x:c>
      <x:c r="M160" s="648" t="s">
        <x:v>1017</x:v>
      </x:c>
      <x:c r="N160" s="757">
        <x:v>1280</x:v>
      </x:c>
      <x:c r="O160" s="654">
        <x:v>18.350000000000001</x:v>
      </x:c>
      <x:c r="P160" s="654">
        <x:v>23488</x:v>
      </x:c>
      <x:c r="Q160" s="648"/>
      <x:c r="R160" s="648"/>
      <x:c r="S160" s="654"/>
      <x:c r="T160" s="654"/>
    </x:row>
    <x:row r="161" spans="2:20">
      <x:c r="B161" s="753" t="s">
        <x:v>1625</x:v>
      </x:c>
      <x:c r="C161" s="755">
        <x:v>45730</x:v>
      </x:c>
      <x:c r="D161" s="755">
        <x:v>45730</x:v>
      </x:c>
      <x:c r="E161" s="650" t="s">
        <x:v>2</x:v>
      </x:c>
      <x:c r="F161" s="648" t="s">
        <x:v>1514</x:v>
      </x:c>
      <x:c r="G161" s="648" t="s">
        <x:v>30</x:v>
      </x:c>
      <x:c r="H161" s="648" t="s">
        <x:v>1509</x:v>
      </x:c>
      <x:c r="I161" s="648" t="s">
        <x:v>37</x:v>
      </x:c>
      <x:c r="J161" s="648" t="s">
        <x:v>39</x:v>
      </x:c>
      <x:c r="K161" s="648" t="s">
        <x:v>1516</x:v>
      </x:c>
      <x:c r="L161" s="660">
        <x:v>8534009000</x:v>
      </x:c>
      <x:c r="M161" s="648" t="s">
        <x:v>1017</x:v>
      </x:c>
      <x:c r="N161" s="757">
        <x:v>960</x:v>
      </x:c>
      <x:c r="O161" s="654">
        <x:v>18.71</x:v>
      </x:c>
      <x:c r="P161" s="654">
        <x:v>17961.600000000002</x:v>
      </x:c>
      <x:c r="Q161" s="648"/>
      <x:c r="R161" s="648"/>
      <x:c r="S161" s="654"/>
      <x:c r="T161" s="654"/>
    </x:row>
    <x:row r="162" spans="2:20">
      <x:c r="B162" s="753" t="s">
        <x:v>1625</x:v>
      </x:c>
      <x:c r="C162" s="755">
        <x:v>45730</x:v>
      </x:c>
      <x:c r="D162" s="755">
        <x:v>45730</x:v>
      </x:c>
      <x:c r="E162" s="650" t="s">
        <x:v>2</x:v>
      </x:c>
      <x:c r="F162" s="648" t="s">
        <x:v>1514</x:v>
      </x:c>
      <x:c r="G162" s="648" t="s">
        <x:v>30</x:v>
      </x:c>
      <x:c r="H162" s="648" t="s">
        <x:v>1509</x:v>
      </x:c>
      <x:c r="I162" s="648" t="s">
        <x:v>37</x:v>
      </x:c>
      <x:c r="J162" s="648" t="s">
        <x:v>40</x:v>
      </x:c>
      <x:c r="K162" s="648" t="s">
        <x:v>1517</x:v>
      </x:c>
      <x:c r="L162" s="660">
        <x:v>8534009000</x:v>
      </x:c>
      <x:c r="M162" s="648" t="s">
        <x:v>1017</x:v>
      </x:c>
      <x:c r="N162" s="757">
        <x:v>1560</x:v>
      </x:c>
      <x:c r="O162" s="654">
        <x:v>18.899999999999999</x:v>
      </x:c>
      <x:c r="P162" s="654">
        <x:v>29483.999999999996</x:v>
      </x:c>
      <x:c r="Q162" s="648"/>
      <x:c r="R162" s="648"/>
      <x:c r="S162" s="654"/>
      <x:c r="T162" s="654"/>
    </x:row>
    <x:row r="163" spans="2:20">
      <x:c r="B163" s="753" t="s">
        <x:v>1626</x:v>
      </x:c>
      <x:c r="C163" s="755">
        <x:v>45733</x:v>
      </x:c>
      <x:c r="D163" s="755">
        <x:v>45733</x:v>
      </x:c>
      <x:c r="E163" s="650" t="s">
        <x:v>2</x:v>
      </x:c>
      <x:c r="F163" s="648" t="s">
        <x:v>1526</x:v>
      </x:c>
      <x:c r="G163" s="648" t="s">
        <x:v>30</x:v>
      </x:c>
      <x:c r="H163" s="648" t="s">
        <x:v>1509</x:v>
      </x:c>
      <x:c r="I163" s="648" t="s">
        <x:v>1489</x:v>
      </x:c>
      <x:c r="J163" s="648" t="s">
        <x:v>36</x:v>
      </x:c>
      <x:c r="K163" s="648" t="s">
        <x:v>1534</x:v>
      </x:c>
      <x:c r="L163" s="660">
        <x:v>8534009000</x:v>
      </x:c>
      <x:c r="M163" s="648" t="s">
        <x:v>1017</x:v>
      </x:c>
      <x:c r="N163" s="757">
        <x:v>7680</x:v>
      </x:c>
      <x:c r="O163" s="654">
        <x:v>11.49</x:v>
      </x:c>
      <x:c r="P163" s="654">
        <x:v>88243.199999999997</x:v>
      </x:c>
      <x:c r="Q163" s="648"/>
      <x:c r="R163" s="648"/>
      <x:c r="S163" s="654"/>
      <x:c r="T163" s="654"/>
    </x:row>
    <x:row r="164" spans="2:20">
      <x:c r="B164" s="753" t="s">
        <x:v>1627</x:v>
      </x:c>
      <x:c r="C164" s="755">
        <x:v>45734</x:v>
      </x:c>
      <x:c r="D164" s="755">
        <x:v>45734</x:v>
      </x:c>
      <x:c r="E164" s="650" t="s">
        <x:v>2</x:v>
      </x:c>
      <x:c r="F164" s="648" t="s">
        <x:v>57</x:v>
      </x:c>
      <x:c r="G164" s="648" t="s">
        <x:v>10</x:v>
      </x:c>
      <x:c r="H164" s="648" t="s">
        <x:v>1509</x:v>
      </x:c>
      <x:c r="I164" s="648" t="s">
        <x:v>31</x:v>
      </x:c>
      <x:c r="J164" s="648" t="s">
        <x:v>33</x:v>
      </x:c>
      <x:c r="K164" s="648" t="s">
        <x:v>1512</x:v>
      </x:c>
      <x:c r="L164" s="758">
        <x:v>8544300000</x:v>
      </x:c>
      <x:c r="M164" s="648" t="s">
        <x:v>1017</x:v>
      </x:c>
      <x:c r="N164" s="757">
        <x:v>6240</x:v>
      </x:c>
      <x:c r="O164" s="654">
        <x:v>8.58</x:v>
      </x:c>
      <x:c r="P164" s="654">
        <x:v>53539.199999999997</x:v>
      </x:c>
      <x:c r="Q164" s="648"/>
      <x:c r="R164" s="648"/>
      <x:c r="S164" s="654"/>
      <x:c r="T164" s="654"/>
    </x:row>
    <x:row r="165" spans="2:20">
      <x:c r="B165" s="753" t="s">
        <x:v>1627</x:v>
      </x:c>
      <x:c r="C165" s="755">
        <x:v>45734</x:v>
      </x:c>
      <x:c r="D165" s="755">
        <x:v>45734</x:v>
      </x:c>
      <x:c r="E165" s="650" t="s">
        <x:v>2</x:v>
      </x:c>
      <x:c r="F165" s="648" t="s">
        <x:v>57</x:v>
      </x:c>
      <x:c r="G165" s="648" t="s">
        <x:v>10</x:v>
      </x:c>
      <x:c r="H165" s="648" t="s">
        <x:v>1509</x:v>
      </x:c>
      <x:c r="I165" s="648" t="s">
        <x:v>31</x:v>
      </x:c>
      <x:c r="J165" s="648" t="s">
        <x:v>32</x:v>
      </x:c>
      <x:c r="K165" s="648" t="s">
        <x:v>1513</x:v>
      </x:c>
      <x:c r="L165" s="660">
        <x:v>8544300000</x:v>
      </x:c>
      <x:c r="M165" s="648" t="s">
        <x:v>1017</x:v>
      </x:c>
      <x:c r="N165" s="757">
        <x:v>8960</x:v>
      </x:c>
      <x:c r="O165" s="654">
        <x:v>5.95</x:v>
      </x:c>
      <x:c r="P165" s="654">
        <x:v>53312</x:v>
      </x:c>
      <x:c r="Q165" s="648"/>
      <x:c r="R165" s="648"/>
      <x:c r="S165" s="654"/>
      <x:c r="T165" s="654"/>
    </x:row>
    <x:row r="166" spans="2:20">
      <x:c r="B166" s="753" t="s">
        <x:v>1628</x:v>
      </x:c>
      <x:c r="C166" s="755">
        <x:v>45734</x:v>
      </x:c>
      <x:c r="D166" s="755">
        <x:v>45734</x:v>
      </x:c>
      <x:c r="E166" s="650" t="s">
        <x:v>2</x:v>
      </x:c>
      <x:c r="F166" s="648" t="s">
        <x:v>57</x:v>
      </x:c>
      <x:c r="G166" s="648" t="s">
        <x:v>10</x:v>
      </x:c>
      <x:c r="H166" s="648" t="s">
        <x:v>1509</x:v>
      </x:c>
      <x:c r="I166" s="648" t="s">
        <x:v>31</x:v>
      </x:c>
      <x:c r="J166" s="648" t="s">
        <x:v>33</x:v>
      </x:c>
      <x:c r="K166" s="648" t="s">
        <x:v>1533</x:v>
      </x:c>
      <x:c r="L166" s="660">
        <x:v>8544300000</x:v>
      </x:c>
      <x:c r="M166" s="648" t="s">
        <x:v>1017</x:v>
      </x:c>
      <x:c r="N166" s="757">
        <x:v>160</x:v>
      </x:c>
      <x:c r="O166" s="654">
        <x:v>8.94</x:v>
      </x:c>
      <x:c r="P166" s="654"/>
      <x:c r="Q166" s="648" t="s">
        <x:v>1530</x:v>
      </x:c>
      <x:c r="R166" s="648" t="s">
        <x:v>1531</x:v>
      </x:c>
      <x:c r="S166" s="654">
        <x:v>1430.3999999999999</x:v>
      </x:c>
      <x:c r="T166" s="654"/>
    </x:row>
    <x:row r="167" spans="2:20">
      <x:c r="B167" s="753" t="s">
        <x:v>1629</x:v>
      </x:c>
      <x:c r="C167" s="755">
        <x:v>45735</x:v>
      </x:c>
      <x:c r="D167" s="755">
        <x:v>45735</x:v>
      </x:c>
      <x:c r="E167" s="650" t="s">
        <x:v>2</x:v>
      </x:c>
      <x:c r="F167" s="648" t="s">
        <x:v>1526</x:v>
      </x:c>
      <x:c r="G167" s="648" t="s">
        <x:v>30</x:v>
      </x:c>
      <x:c r="H167" s="648" t="s">
        <x:v>1509</x:v>
      </x:c>
      <x:c r="I167" s="648" t="s">
        <x:v>1489</x:v>
      </x:c>
      <x:c r="J167" s="648" t="s">
        <x:v>36</x:v>
      </x:c>
      <x:c r="K167" s="648" t="s">
        <x:v>1534</x:v>
      </x:c>
      <x:c r="L167" s="660">
        <x:v>8534009000</x:v>
      </x:c>
      <x:c r="M167" s="648" t="s">
        <x:v>1017</x:v>
      </x:c>
      <x:c r="N167" s="757">
        <x:v>7680</x:v>
      </x:c>
      <x:c r="O167" s="654">
        <x:v>11.49</x:v>
      </x:c>
      <x:c r="P167" s="654">
        <x:v>88243.199999999997</x:v>
      </x:c>
      <x:c r="Q167" s="648"/>
      <x:c r="R167" s="648"/>
      <x:c r="S167" s="654"/>
      <x:c r="T167" s="654"/>
    </x:row>
    <x:row r="168" spans="2:20">
      <x:c r="B168" s="753" t="s">
        <x:v>1630</x:v>
      </x:c>
      <x:c r="C168" s="755">
        <x:v>45737</x:v>
      </x:c>
      <x:c r="D168" s="755">
        <x:v>45737</x:v>
      </x:c>
      <x:c r="E168" s="650" t="s">
        <x:v>2</x:v>
      </x:c>
      <x:c r="F168" s="648" t="s">
        <x:v>57</x:v>
      </x:c>
      <x:c r="G168" s="648" t="s">
        <x:v>10</x:v>
      </x:c>
      <x:c r="H168" s="648" t="s">
        <x:v>1509</x:v>
      </x:c>
      <x:c r="I168" s="648" t="s">
        <x:v>31</x:v>
      </x:c>
      <x:c r="J168" s="648" t="s">
        <x:v>33</x:v>
      </x:c>
      <x:c r="K168" s="648" t="s">
        <x:v>1512</x:v>
      </x:c>
      <x:c r="L168" s="660">
        <x:v>8544300000</x:v>
      </x:c>
      <x:c r="M168" s="648" t="s">
        <x:v>1017</x:v>
      </x:c>
      <x:c r="N168" s="757">
        <x:v>7680</x:v>
      </x:c>
      <x:c r="O168" s="654">
        <x:v>8.58</x:v>
      </x:c>
      <x:c r="P168" s="654">
        <x:v>65894.399999999994</x:v>
      </x:c>
      <x:c r="Q168" s="648"/>
      <x:c r="R168" s="648"/>
      <x:c r="S168" s="654"/>
      <x:c r="T168" s="654"/>
    </x:row>
    <x:row r="169" spans="2:20">
      <x:c r="B169" s="753" t="s">
        <x:v>1630</x:v>
      </x:c>
      <x:c r="C169" s="755">
        <x:v>45737</x:v>
      </x:c>
      <x:c r="D169" s="755">
        <x:v>45737</x:v>
      </x:c>
      <x:c r="E169" s="650" t="s">
        <x:v>2</x:v>
      </x:c>
      <x:c r="F169" s="648" t="s">
        <x:v>57</x:v>
      </x:c>
      <x:c r="G169" s="648" t="s">
        <x:v>10</x:v>
      </x:c>
      <x:c r="H169" s="648" t="s">
        <x:v>1509</x:v>
      </x:c>
      <x:c r="I169" s="648" t="s">
        <x:v>31</x:v>
      </x:c>
      <x:c r="J169" s="648" t="s">
        <x:v>32</x:v>
      </x:c>
      <x:c r="K169" s="648" t="s">
        <x:v>1513</x:v>
      </x:c>
      <x:c r="L169" s="660">
        <x:v>8544300000</x:v>
      </x:c>
      <x:c r="M169" s="648" t="s">
        <x:v>1017</x:v>
      </x:c>
      <x:c r="N169" s="757">
        <x:v>5120</x:v>
      </x:c>
      <x:c r="O169" s="654">
        <x:v>5.95</x:v>
      </x:c>
      <x:c r="P169" s="654">
        <x:v>30464</x:v>
      </x:c>
      <x:c r="Q169" s="648"/>
      <x:c r="R169" s="648"/>
      <x:c r="S169" s="654"/>
      <x:c r="T169" s="654"/>
    </x:row>
    <x:row r="170" spans="2:20">
      <x:c r="B170" s="753" t="s">
        <x:v>1630</x:v>
      </x:c>
      <x:c r="C170" s="755">
        <x:v>45737</x:v>
      </x:c>
      <x:c r="D170" s="755">
        <x:v>45737</x:v>
      </x:c>
      <x:c r="E170" s="650" t="s">
        <x:v>2</x:v>
      </x:c>
      <x:c r="F170" s="648" t="s">
        <x:v>57</x:v>
      </x:c>
      <x:c r="G170" s="648" t="s">
        <x:v>10</x:v>
      </x:c>
      <x:c r="H170" s="648" t="s">
        <x:v>1509</x:v>
      </x:c>
      <x:c r="I170" s="648" t="s">
        <x:v>11</x:v>
      </x:c>
      <x:c r="J170" s="648" t="s">
        <x:v>13</x:v>
      </x:c>
      <x:c r="K170" s="648" t="s">
        <x:v>1525</x:v>
      </x:c>
      <x:c r="L170" s="758">
        <x:v>8544300000</x:v>
      </x:c>
      <x:c r="M170" s="648" t="s">
        <x:v>1017</x:v>
      </x:c>
      <x:c r="N170" s="654">
        <x:v>272</x:v>
      </x:c>
      <x:c r="O170" s="654">
        <x:v>90.88</x:v>
      </x:c>
      <x:c r="P170" s="648">
        <x:v>24719.360000000001</x:v>
      </x:c>
      <x:c r="Q170" s="648"/>
      <x:c r="R170" s="648"/>
      <x:c r="S170" s="654"/>
      <x:c r="T170" s="654"/>
    </x:row>
    <x:row r="171" spans="2:20">
      <x:c r="B171" s="753" t="s">
        <x:v>1630</x:v>
      </x:c>
      <x:c r="C171" s="755">
        <x:v>45737</x:v>
      </x:c>
      <x:c r="D171" s="755">
        <x:v>45737</x:v>
      </x:c>
      <x:c r="E171" s="650" t="s">
        <x:v>2</x:v>
      </x:c>
      <x:c r="F171" s="648" t="s">
        <x:v>57</x:v>
      </x:c>
      <x:c r="G171" s="648" t="s">
        <x:v>10</x:v>
      </x:c>
      <x:c r="H171" s="648" t="s">
        <x:v>1509</x:v>
      </x:c>
      <x:c r="I171" s="648" t="s">
        <x:v>11</x:v>
      </x:c>
      <x:c r="J171" s="648" t="s">
        <x:v>12</x:v>
      </x:c>
      <x:c r="K171" s="648" t="s">
        <x:v>1529</x:v>
      </x:c>
      <x:c r="L171" s="660">
        <x:v>8544300000</x:v>
      </x:c>
      <x:c r="M171" s="648" t="s">
        <x:v>1017</x:v>
      </x:c>
      <x:c r="N171" s="654">
        <x:v>208</x:v>
      </x:c>
      <x:c r="O171" s="654">
        <x:v>98.23</x:v>
      </x:c>
      <x:c r="P171" s="648">
        <x:v>20431.84</x:v>
      </x:c>
      <x:c r="Q171" s="648"/>
      <x:c r="R171" s="648"/>
      <x:c r="S171" s="654"/>
      <x:c r="T171" s="654"/>
    </x:row>
    <x:row r="172" spans="2:20">
      <x:c r="B172" s="753" t="s">
        <x:v>1630</x:v>
      </x:c>
      <x:c r="C172" s="755">
        <x:v>45737</x:v>
      </x:c>
      <x:c r="D172" s="755">
        <x:v>45737</x:v>
      </x:c>
      <x:c r="E172" s="650" t="s">
        <x:v>2</x:v>
      </x:c>
      <x:c r="F172" s="648" t="s">
        <x:v>57</x:v>
      </x:c>
      <x:c r="G172" s="648" t="s">
        <x:v>10</x:v>
      </x:c>
      <x:c r="H172" s="648" t="s">
        <x:v>1509</x:v>
      </x:c>
      <x:c r="I172" s="648" t="s">
        <x:v>28</x:v>
      </x:c>
      <x:c r="J172" s="648" t="s">
        <x:v>29</x:v>
      </x:c>
      <x:c r="K172" s="648" t="s">
        <x:v>1535</x:v>
      </x:c>
      <x:c r="L172" s="660">
        <x:v>8544300000</x:v>
      </x:c>
      <x:c r="M172" s="648" t="s">
        <x:v>1017</x:v>
      </x:c>
      <x:c r="N172" s="654">
        <x:v>600</x:v>
      </x:c>
      <x:c r="O172" s="654">
        <x:v>6.37</x:v>
      </x:c>
      <x:c r="P172" s="648">
        <x:v>3822</x:v>
      </x:c>
      <x:c r="Q172" s="648"/>
      <x:c r="R172" s="648"/>
      <x:c r="S172" s="654"/>
      <x:c r="T172" s="654"/>
    </x:row>
    <x:row r="173" spans="2:20">
      <x:c r="B173" s="753" t="s">
        <x:v>1631</x:v>
      </x:c>
      <x:c r="C173" s="755">
        <x:v>45737</x:v>
      </x:c>
      <x:c r="D173" s="755">
        <x:v>45737</x:v>
      </x:c>
      <x:c r="E173" s="650" t="s">
        <x:v>2</x:v>
      </x:c>
      <x:c r="F173" s="648" t="s">
        <x:v>1526</x:v>
      </x:c>
      <x:c r="G173" s="648" t="s">
        <x:v>30</x:v>
      </x:c>
      <x:c r="H173" s="648" t="s">
        <x:v>1509</x:v>
      </x:c>
      <x:c r="I173" s="648" t="s">
        <x:v>1489</x:v>
      </x:c>
      <x:c r="J173" s="648" t="s">
        <x:v>36</x:v>
      </x:c>
      <x:c r="K173" s="648" t="s">
        <x:v>1534</x:v>
      </x:c>
      <x:c r="L173" s="660">
        <x:v>8534009000</x:v>
      </x:c>
      <x:c r="M173" s="648" t="s">
        <x:v>1017</x:v>
      </x:c>
      <x:c r="N173" s="757">
        <x:v>7680</x:v>
      </x:c>
      <x:c r="O173" s="654">
        <x:v>11.49</x:v>
      </x:c>
      <x:c r="P173" s="654">
        <x:v>88243.199999999997</x:v>
      </x:c>
      <x:c r="Q173" s="648"/>
      <x:c r="R173" s="648"/>
      <x:c r="S173" s="654"/>
      <x:c r="T173" s="654"/>
    </x:row>
    <x:row r="174" spans="2:20">
      <x:c r="B174" s="753" t="s">
        <x:v>1632</x:v>
      </x:c>
      <x:c r="C174" s="755">
        <x:v>45740</x:v>
      </x:c>
      <x:c r="D174" s="755">
        <x:v>45740</x:v>
      </x:c>
      <x:c r="E174" s="650" t="s">
        <x:v>2</x:v>
      </x:c>
      <x:c r="F174" s="648" t="s">
        <x:v>1526</x:v>
      </x:c>
      <x:c r="G174" s="648" t="s">
        <x:v>30</x:v>
      </x:c>
      <x:c r="H174" s="648" t="s">
        <x:v>1509</x:v>
      </x:c>
      <x:c r="I174" s="648" t="s">
        <x:v>1489</x:v>
      </x:c>
      <x:c r="J174" s="648" t="s">
        <x:v>36</x:v>
      </x:c>
      <x:c r="K174" s="648" t="s">
        <x:v>1534</x:v>
      </x:c>
      <x:c r="L174" s="660">
        <x:v>8534009000</x:v>
      </x:c>
      <x:c r="M174" s="648" t="s">
        <x:v>1017</x:v>
      </x:c>
      <x:c r="N174" s="757">
        <x:v>7680</x:v>
      </x:c>
      <x:c r="O174" s="654">
        <x:v>11.49</x:v>
      </x:c>
      <x:c r="P174" s="654">
        <x:v>88243.199999999997</x:v>
      </x:c>
      <x:c r="Q174" s="648"/>
      <x:c r="R174" s="648"/>
      <x:c r="S174" s="654"/>
      <x:c r="T174" s="654"/>
    </x:row>
    <x:row r="175" spans="2:20">
      <x:c r="B175" s="753" t="s">
        <x:v>1633</x:v>
      </x:c>
      <x:c r="C175" s="755">
        <x:v>45741</x:v>
      </x:c>
      <x:c r="D175" s="755">
        <x:v>45741</x:v>
      </x:c>
      <x:c r="E175" s="650" t="s">
        <x:v>2</x:v>
      </x:c>
      <x:c r="F175" s="648" t="s">
        <x:v>1526</x:v>
      </x:c>
      <x:c r="G175" s="648" t="s">
        <x:v>30</x:v>
      </x:c>
      <x:c r="H175" s="648" t="s">
        <x:v>1509</x:v>
      </x:c>
      <x:c r="I175" s="648" t="s">
        <x:v>1489</x:v>
      </x:c>
      <x:c r="J175" s="648" t="s">
        <x:v>36</x:v>
      </x:c>
      <x:c r="K175" s="648" t="s">
        <x:v>1534</x:v>
      </x:c>
      <x:c r="L175" s="660">
        <x:v>8534009000</x:v>
      </x:c>
      <x:c r="M175" s="648" t="s">
        <x:v>1017</x:v>
      </x:c>
      <x:c r="N175" s="757">
        <x:v>7680</x:v>
      </x:c>
      <x:c r="O175" s="654">
        <x:v>11.49</x:v>
      </x:c>
      <x:c r="P175" s="654">
        <x:v>88243.199999999997</x:v>
      </x:c>
      <x:c r="Q175" s="648"/>
      <x:c r="R175" s="648"/>
      <x:c r="S175" s="654"/>
      <x:c r="T175" s="654"/>
    </x:row>
    <x:row r="176" spans="2:20">
      <x:c r="B176" s="753" t="s">
        <x:v>1634</x:v>
      </x:c>
      <x:c r="C176" s="755">
        <x:v>45741</x:v>
      </x:c>
      <x:c r="D176" s="755">
        <x:v>45741</x:v>
      </x:c>
      <x:c r="E176" s="650" t="s">
        <x:v>2</x:v>
      </x:c>
      <x:c r="F176" s="648" t="s">
        <x:v>57</x:v>
      </x:c>
      <x:c r="G176" s="648" t="s">
        <x:v>10</x:v>
      </x:c>
      <x:c r="H176" s="648" t="s">
        <x:v>1509</x:v>
      </x:c>
      <x:c r="I176" s="648" t="s">
        <x:v>31</x:v>
      </x:c>
      <x:c r="J176" s="648" t="s">
        <x:v>33</x:v>
      </x:c>
      <x:c r="K176" s="648" t="s">
        <x:v>1512</x:v>
      </x:c>
      <x:c r="L176" s="758">
        <x:v>8544300000</x:v>
      </x:c>
      <x:c r="M176" s="648" t="s">
        <x:v>1017</x:v>
      </x:c>
      <x:c r="N176" s="757">
        <x:v>6400</x:v>
      </x:c>
      <x:c r="O176" s="654">
        <x:v>8.58</x:v>
      </x:c>
      <x:c r="P176" s="654">
        <x:v>54912</x:v>
      </x:c>
      <x:c r="Q176" s="648"/>
      <x:c r="R176" s="648"/>
      <x:c r="S176" s="654"/>
      <x:c r="T176" s="654"/>
    </x:row>
    <x:row r="177" spans="2:20">
      <x:c r="B177" s="753" t="s">
        <x:v>1634</x:v>
      </x:c>
      <x:c r="C177" s="755">
        <x:v>45741</x:v>
      </x:c>
      <x:c r="D177" s="755">
        <x:v>45741</x:v>
      </x:c>
      <x:c r="E177" s="650" t="s">
        <x:v>2</x:v>
      </x:c>
      <x:c r="F177" s="648" t="s">
        <x:v>57</x:v>
      </x:c>
      <x:c r="G177" s="648" t="s">
        <x:v>10</x:v>
      </x:c>
      <x:c r="H177" s="648" t="s">
        <x:v>1509</x:v>
      </x:c>
      <x:c r="I177" s="648" t="s">
        <x:v>31</x:v>
      </x:c>
      <x:c r="J177" s="648" t="s">
        <x:v>32</x:v>
      </x:c>
      <x:c r="K177" s="648" t="s">
        <x:v>1513</x:v>
      </x:c>
      <x:c r="L177" s="660">
        <x:v>8544300000</x:v>
      </x:c>
      <x:c r="M177" s="648" t="s">
        <x:v>1017</x:v>
      </x:c>
      <x:c r="N177" s="757">
        <x:v>8320</x:v>
      </x:c>
      <x:c r="O177" s="654">
        <x:v>5.95</x:v>
      </x:c>
      <x:c r="P177" s="654">
        <x:v>49504</x:v>
      </x:c>
      <x:c r="Q177" s="648"/>
      <x:c r="R177" s="648"/>
      <x:c r="S177" s="654"/>
      <x:c r="T177" s="654"/>
    </x:row>
    <x:row r="178" spans="2:20">
      <x:c r="B178" s="753" t="s">
        <x:v>1634</x:v>
      </x:c>
      <x:c r="C178" s="755">
        <x:v>45741</x:v>
      </x:c>
      <x:c r="D178" s="755">
        <x:v>45741</x:v>
      </x:c>
      <x:c r="E178" s="650" t="s">
        <x:v>2</x:v>
      </x:c>
      <x:c r="F178" s="648" t="s">
        <x:v>57</x:v>
      </x:c>
      <x:c r="G178" s="648" t="s">
        <x:v>10</x:v>
      </x:c>
      <x:c r="H178" s="648" t="s">
        <x:v>1509</x:v>
      </x:c>
      <x:c r="I178" s="648" t="s">
        <x:v>11</x:v>
      </x:c>
      <x:c r="J178" s="648" t="s">
        <x:v>13</x:v>
      </x:c>
      <x:c r="K178" s="648" t="s">
        <x:v>1525</x:v>
      </x:c>
      <x:c r="L178" s="660">
        <x:v>8544300000</x:v>
      </x:c>
      <x:c r="M178" s="648" t="s">
        <x:v>1017</x:v>
      </x:c>
      <x:c r="N178" s="757">
        <x:v>144</x:v>
      </x:c>
      <x:c r="O178" s="654">
        <x:v>90.88</x:v>
      </x:c>
      <x:c r="P178" s="654">
        <x:v>13086.72</x:v>
      </x:c>
      <x:c r="Q178" s="648"/>
      <x:c r="R178" s="648"/>
      <x:c r="S178" s="654"/>
      <x:c r="T178" s="654"/>
    </x:row>
    <x:row r="179" spans="2:20">
      <x:c r="B179" s="645" t="s">
        <x:v>1635</x:v>
      </x:c>
      <x:c r="C179" s="755">
        <x:v>45748</x:v>
      </x:c>
      <x:c r="D179" s="755">
        <x:v>45748</x:v>
      </x:c>
      <x:c r="E179" s="645" t="s">
        <x:v>3</x:v>
      </x:c>
      <x:c r="F179" s="673" t="s">
        <x:v>57</x:v>
      </x:c>
      <x:c r="G179" s="645" t="s">
        <x:v>10</x:v>
      </x:c>
      <x:c r="H179" s="645" t="s">
        <x:v>1509</x:v>
      </x:c>
      <x:c r="I179" s="645" t="s">
        <x:v>31</x:v>
      </x:c>
      <x:c r="J179" s="645" t="s">
        <x:v>33</x:v>
      </x:c>
      <x:c r="K179" s="645" t="s">
        <x:v>1512</x:v>
      </x:c>
      <x:c r="L179" s="645">
        <x:v>8544300000</x:v>
      </x:c>
      <x:c r="M179" s="672" t="s">
        <x:v>1017</x:v>
      </x:c>
      <x:c r="N179" s="752">
        <x:v>7680</x:v>
      </x:c>
      <x:c r="O179" s="671">
        <x:v>8.5</x:v>
      </x:c>
      <x:c r="P179" s="756">
        <x:v>65280</x:v>
      </x:c>
    </x:row>
    <x:row r="180" spans="2:20">
      <x:c r="B180" s="666" t="s">
        <x:v>1635</x:v>
      </x:c>
      <x:c r="C180" s="667">
        <x:v>45748</x:v>
      </x:c>
      <x:c r="D180" s="668">
        <x:v>45748</x:v>
      </x:c>
      <x:c r="E180" s="645" t="s">
        <x:v>3</x:v>
      </x:c>
      <x:c r="F180" s="666" t="s">
        <x:v>57</x:v>
      </x:c>
      <x:c r="G180" s="666" t="s">
        <x:v>10</x:v>
      </x:c>
      <x:c r="H180" s="666" t="s">
        <x:v>1509</x:v>
      </x:c>
      <x:c r="I180" s="666" t="s">
        <x:v>31</x:v>
      </x:c>
      <x:c r="J180" s="645" t="s">
        <x:v>32</x:v>
      </x:c>
      <x:c r="K180" s="645" t="s">
        <x:v>1513</x:v>
      </x:c>
      <x:c r="L180" s="655">
        <x:v>8544300000</x:v>
      </x:c>
      <x:c r="M180" s="645" t="s">
        <x:v>1017</x:v>
      </x:c>
      <x:c r="N180" s="669">
        <x:v>6400</x:v>
      </x:c>
      <x:c r="O180" s="645">
        <x:v>5.89</x:v>
      </x:c>
      <x:c r="P180" s="656">
        <x:v>37696</x:v>
      </x:c>
    </x:row>
    <x:row r="181" spans="2:20">
      <x:c r="B181" s="648" t="s">
        <x:v>1635</x:v>
      </x:c>
      <x:c r="C181" s="670">
        <x:v>45748</x:v>
      </x:c>
      <x:c r="D181" s="649">
        <x:v>45748</x:v>
      </x:c>
      <x:c r="E181" s="645" t="s">
        <x:v>3</x:v>
      </x:c>
      <x:c r="F181" s="648" t="s">
        <x:v>57</x:v>
      </x:c>
      <x:c r="G181" s="648" t="s">
        <x:v>10</x:v>
      </x:c>
      <x:c r="H181" s="648" t="s">
        <x:v>1509</x:v>
      </x:c>
      <x:c r="I181" s="666" t="s">
        <x:v>11</x:v>
      </x:c>
      <x:c r="J181" s="657" t="s">
        <x:v>13</x:v>
      </x:c>
      <x:c r="K181" s="657" t="s">
        <x:v>1525</x:v>
      </x:c>
      <x:c r="L181" s="658">
        <x:v>8544300000</x:v>
      </x:c>
      <x:c r="M181" s="657" t="s">
        <x:v>1017</x:v>
      </x:c>
      <x:c r="N181" s="659">
        <x:v>272</x:v>
      </x:c>
      <x:c r="O181" s="657">
        <x:v>90.88</x:v>
      </x:c>
      <x:c r="P181" s="653">
        <x:v>24719.360000000001</x:v>
      </x:c>
      <x:c r="Q181" s="657"/>
      <x:c r="R181" s="657"/>
      <x:c r="S181" s="664"/>
      <x:c r="T181" s="657"/>
    </x:row>
    <x:row r="182" spans="2:20">
      <x:c r="B182" s="648" t="s">
        <x:v>1635</x:v>
      </x:c>
      <x:c r="C182" s="670">
        <x:v>45748</x:v>
      </x:c>
      <x:c r="D182" s="649">
        <x:v>45748</x:v>
      </x:c>
      <x:c r="E182" s="645" t="s">
        <x:v>3</x:v>
      </x:c>
      <x:c r="F182" s="648" t="s">
        <x:v>57</x:v>
      </x:c>
      <x:c r="G182" s="648" t="s">
        <x:v>10</x:v>
      </x:c>
      <x:c r="H182" s="648" t="s">
        <x:v>1509</x:v>
      </x:c>
      <x:c r="I182" s="666" t="s">
        <x:v>28</x:v>
      </x:c>
      <x:c r="J182" s="657" t="s">
        <x:v>29</x:v>
      </x:c>
      <x:c r="K182" s="657" t="s">
        <x:v>1535</x:v>
      </x:c>
      <x:c r="L182" s="658">
        <x:v>8544300000</x:v>
      </x:c>
      <x:c r="M182" s="657" t="s">
        <x:v>1017</x:v>
      </x:c>
      <x:c r="N182" s="659">
        <x:v>600</x:v>
      </x:c>
      <x:c r="O182" s="657">
        <x:v>6.01</x:v>
      </x:c>
      <x:c r="P182" s="653">
        <x:v>3606</x:v>
      </x:c>
      <x:c r="Q182" s="657"/>
      <x:c r="R182" s="657"/>
      <x:c r="S182" s="664"/>
      <x:c r="T182" s="657"/>
    </x:row>
    <x:row r="183" spans="2:20">
      <x:c r="B183" s="648" t="s">
        <x:v>1636</x:v>
      </x:c>
      <x:c r="C183" s="670">
        <x:v>45751</x:v>
      </x:c>
      <x:c r="D183" s="649">
        <x:v>45751</x:v>
      </x:c>
      <x:c r="E183" s="645" t="s">
        <x:v>3</x:v>
      </x:c>
      <x:c r="F183" s="648" t="s">
        <x:v>1526</x:v>
      </x:c>
      <x:c r="G183" s="648" t="s">
        <x:v>30</x:v>
      </x:c>
      <x:c r="H183" s="648" t="s">
        <x:v>1509</x:v>
      </x:c>
      <x:c r="I183" s="666" t="s">
        <x:v>1489</x:v>
      </x:c>
      <x:c r="J183" s="657" t="s">
        <x:v>36</x:v>
      </x:c>
      <x:c r="K183" s="657" t="s">
        <x:v>1534</x:v>
      </x:c>
      <x:c r="L183" s="658">
        <x:v>8534009000</x:v>
      </x:c>
      <x:c r="M183" s="657" t="s">
        <x:v>1017</x:v>
      </x:c>
      <x:c r="N183" s="659">
        <x:v>7680</x:v>
      </x:c>
      <x:c r="O183" s="657">
        <x:v>11.49</x:v>
      </x:c>
      <x:c r="P183" s="653">
        <x:v>88243.199999999997</x:v>
      </x:c>
      <x:c r="Q183" s="657"/>
      <x:c r="R183" s="657"/>
      <x:c r="S183" s="664"/>
      <x:c r="T183" s="657"/>
    </x:row>
    <x:row r="184" spans="2:20">
      <x:c r="B184" s="648" t="s">
        <x:v>1637</x:v>
      </x:c>
      <x:c r="C184" s="670">
        <x:v>45751</x:v>
      </x:c>
      <x:c r="D184" s="649">
        <x:v>45751</x:v>
      </x:c>
      <x:c r="E184" s="645" t="s">
        <x:v>3</x:v>
      </x:c>
      <x:c r="F184" s="648" t="s">
        <x:v>57</x:v>
      </x:c>
      <x:c r="G184" s="648" t="s">
        <x:v>10</x:v>
      </x:c>
      <x:c r="H184" s="648" t="s">
        <x:v>1509</x:v>
      </x:c>
      <x:c r="I184" s="666" t="s">
        <x:v>31</x:v>
      </x:c>
      <x:c r="J184" s="657" t="s">
        <x:v>33</x:v>
      </x:c>
      <x:c r="K184" s="657" t="s">
        <x:v>1512</x:v>
      </x:c>
      <x:c r="L184" s="658">
        <x:v>8544300000</x:v>
      </x:c>
      <x:c r="M184" s="657" t="s">
        <x:v>1017</x:v>
      </x:c>
      <x:c r="N184" s="659">
        <x:v>7040</x:v>
      </x:c>
      <x:c r="O184" s="657">
        <x:v>8.5</x:v>
      </x:c>
      <x:c r="P184" s="653">
        <x:v>59840</x:v>
      </x:c>
      <x:c r="Q184" s="657"/>
      <x:c r="R184" s="657"/>
      <x:c r="S184" s="664"/>
      <x:c r="T184" s="657"/>
    </x:row>
    <x:row r="185" spans="2:20">
      <x:c r="B185" s="648" t="s">
        <x:v>1637</x:v>
      </x:c>
      <x:c r="C185" s="670">
        <x:v>45751</x:v>
      </x:c>
      <x:c r="D185" s="649">
        <x:v>45751</x:v>
      </x:c>
      <x:c r="E185" s="645" t="s">
        <x:v>3</x:v>
      </x:c>
      <x:c r="F185" s="648" t="s">
        <x:v>57</x:v>
      </x:c>
      <x:c r="G185" s="648" t="s">
        <x:v>10</x:v>
      </x:c>
      <x:c r="H185" s="648" t="s">
        <x:v>1509</x:v>
      </x:c>
      <x:c r="I185" s="666" t="s">
        <x:v>31</x:v>
      </x:c>
      <x:c r="J185" s="657" t="s">
        <x:v>32</x:v>
      </x:c>
      <x:c r="K185" s="657" t="s">
        <x:v>1513</x:v>
      </x:c>
      <x:c r="L185" s="658">
        <x:v>8544300000</x:v>
      </x:c>
      <x:c r="M185" s="657" t="s">
        <x:v>1017</x:v>
      </x:c>
      <x:c r="N185" s="659">
        <x:v>7040</x:v>
      </x:c>
      <x:c r="O185" s="657">
        <x:v>5.89</x:v>
      </x:c>
      <x:c r="P185" s="653">
        <x:v>41465.599999999999</x:v>
      </x:c>
      <x:c r="Q185" s="657"/>
      <x:c r="R185" s="657"/>
      <x:c r="S185" s="664"/>
      <x:c r="T185" s="657"/>
    </x:row>
    <x:row r="186" spans="2:20">
      <x:c r="B186" s="648" t="s">
        <x:v>1637</x:v>
      </x:c>
      <x:c r="C186" s="670">
        <x:v>45751</x:v>
      </x:c>
      <x:c r="D186" s="649">
        <x:v>45751</x:v>
      </x:c>
      <x:c r="E186" s="645" t="s">
        <x:v>3</x:v>
      </x:c>
      <x:c r="F186" s="648" t="s">
        <x:v>57</x:v>
      </x:c>
      <x:c r="G186" s="648" t="s">
        <x:v>10</x:v>
      </x:c>
      <x:c r="H186" s="648" t="s">
        <x:v>1509</x:v>
      </x:c>
      <x:c r="I186" s="666" t="s">
        <x:v>11</x:v>
      </x:c>
      <x:c r="J186" s="657" t="s">
        <x:v>13</x:v>
      </x:c>
      <x:c r="K186" s="657" t="s">
        <x:v>1525</x:v>
      </x:c>
      <x:c r="L186" s="658">
        <x:v>8544300000</x:v>
      </x:c>
      <x:c r="M186" s="657" t="s">
        <x:v>1017</x:v>
      </x:c>
      <x:c r="N186" s="659">
        <x:v>272</x:v>
      </x:c>
      <x:c r="O186" s="657">
        <x:v>90.88</x:v>
      </x:c>
      <x:c r="P186" s="653">
        <x:v>24719.360000000001</x:v>
      </x:c>
      <x:c r="Q186" s="657"/>
      <x:c r="R186" s="657"/>
      <x:c r="S186" s="664"/>
      <x:c r="T186" s="657"/>
    </x:row>
    <x:row r="187" spans="2:20">
      <x:c r="B187" s="648" t="s">
        <x:v>1637</x:v>
      </x:c>
      <x:c r="C187" s="670">
        <x:v>45751</x:v>
      </x:c>
      <x:c r="D187" s="649">
        <x:v>45751</x:v>
      </x:c>
      <x:c r="E187" s="645" t="s">
        <x:v>3</x:v>
      </x:c>
      <x:c r="F187" s="648" t="s">
        <x:v>57</x:v>
      </x:c>
      <x:c r="G187" s="648" t="s">
        <x:v>10</x:v>
      </x:c>
      <x:c r="H187" s="648" t="s">
        <x:v>1509</x:v>
      </x:c>
      <x:c r="I187" s="666" t="s">
        <x:v>28</x:v>
      </x:c>
      <x:c r="J187" s="657" t="s">
        <x:v>29</x:v>
      </x:c>
      <x:c r="K187" s="657" t="s">
        <x:v>1535</x:v>
      </x:c>
      <x:c r="L187" s="658">
        <x:v>8544300000</x:v>
      </x:c>
      <x:c r="M187" s="657" t="s">
        <x:v>1017</x:v>
      </x:c>
      <x:c r="N187" s="659">
        <x:v>600</x:v>
      </x:c>
      <x:c r="O187" s="657">
        <x:v>6.01</x:v>
      </x:c>
      <x:c r="P187" s="653">
        <x:v>3606</x:v>
      </x:c>
      <x:c r="Q187" s="657"/>
      <x:c r="R187" s="657"/>
      <x:c r="S187" s="664"/>
      <x:c r="T187" s="657"/>
    </x:row>
    <x:row r="188" spans="2:20">
      <x:c r="B188" s="648" t="s">
        <x:v>1638</x:v>
      </x:c>
      <x:c r="C188" s="670">
        <x:v>45755</x:v>
      </x:c>
      <x:c r="D188" s="649">
        <x:v>45755</x:v>
      </x:c>
      <x:c r="E188" s="645" t="s">
        <x:v>3</x:v>
      </x:c>
      <x:c r="F188" s="648" t="s">
        <x:v>1526</x:v>
      </x:c>
      <x:c r="G188" s="648" t="s">
        <x:v>30</x:v>
      </x:c>
      <x:c r="H188" s="648" t="s">
        <x:v>1509</x:v>
      </x:c>
      <x:c r="I188" s="666" t="s">
        <x:v>1489</x:v>
      </x:c>
      <x:c r="J188" s="657" t="s">
        <x:v>36</x:v>
      </x:c>
      <x:c r="K188" s="657" t="s">
        <x:v>1534</x:v>
      </x:c>
      <x:c r="L188" s="658">
        <x:v>8534009000</x:v>
      </x:c>
      <x:c r="M188" s="657" t="s">
        <x:v>1017</x:v>
      </x:c>
      <x:c r="N188" s="659">
        <x:v>7680</x:v>
      </x:c>
      <x:c r="O188" s="657">
        <x:v>11.49</x:v>
      </x:c>
      <x:c r="P188" s="653">
        <x:v>88243.199999999997</x:v>
      </x:c>
      <x:c r="Q188" s="657"/>
      <x:c r="R188" s="657"/>
      <x:c r="S188" s="664"/>
      <x:c r="T188" s="657"/>
    </x:row>
    <x:row r="189" spans="2:20">
      <x:c r="B189" s="648" t="s">
        <x:v>1639</x:v>
      </x:c>
      <x:c r="C189" s="670">
        <x:v>45755</x:v>
      </x:c>
      <x:c r="D189" s="649">
        <x:v>45755</x:v>
      </x:c>
      <x:c r="E189" s="645" t="s">
        <x:v>3</x:v>
      </x:c>
      <x:c r="F189" s="648" t="s">
        <x:v>57</x:v>
      </x:c>
      <x:c r="G189" s="648" t="s">
        <x:v>10</x:v>
      </x:c>
      <x:c r="H189" s="648" t="s">
        <x:v>1509</x:v>
      </x:c>
      <x:c r="I189" s="666" t="s">
        <x:v>31</x:v>
      </x:c>
      <x:c r="J189" s="657" t="s">
        <x:v>33</x:v>
      </x:c>
      <x:c r="K189" s="657" t="s">
        <x:v>1512</x:v>
      </x:c>
      <x:c r="L189" s="658">
        <x:v>8544300000</x:v>
      </x:c>
      <x:c r="M189" s="657" t="s">
        <x:v>1017</x:v>
      </x:c>
      <x:c r="N189" s="659">
        <x:v>7040</x:v>
      </x:c>
      <x:c r="O189" s="657">
        <x:v>8.5</x:v>
      </x:c>
      <x:c r="P189" s="653">
        <x:v>59840</x:v>
      </x:c>
      <x:c r="Q189" s="657"/>
      <x:c r="R189" s="657"/>
      <x:c r="S189" s="664"/>
      <x:c r="T189" s="657"/>
    </x:row>
    <x:row r="190" spans="2:20">
      <x:c r="B190" s="648" t="s">
        <x:v>1639</x:v>
      </x:c>
      <x:c r="C190" s="670">
        <x:v>45755</x:v>
      </x:c>
      <x:c r="D190" s="649">
        <x:v>45755</x:v>
      </x:c>
      <x:c r="E190" s="645" t="s">
        <x:v>3</x:v>
      </x:c>
      <x:c r="F190" s="648" t="s">
        <x:v>57</x:v>
      </x:c>
      <x:c r="G190" s="648" t="s">
        <x:v>10</x:v>
      </x:c>
      <x:c r="H190" s="648" t="s">
        <x:v>1509</x:v>
      </x:c>
      <x:c r="I190" s="666" t="s">
        <x:v>31</x:v>
      </x:c>
      <x:c r="J190" s="657" t="s">
        <x:v>32</x:v>
      </x:c>
      <x:c r="K190" s="657" t="s">
        <x:v>1513</x:v>
      </x:c>
      <x:c r="L190" s="658">
        <x:v>8544300000</x:v>
      </x:c>
      <x:c r="M190" s="657" t="s">
        <x:v>1017</x:v>
      </x:c>
      <x:c r="N190" s="659">
        <x:v>7040</x:v>
      </x:c>
      <x:c r="O190" s="657">
        <x:v>5.89</x:v>
      </x:c>
      <x:c r="P190" s="653">
        <x:v>41465.599999999999</x:v>
      </x:c>
      <x:c r="Q190" s="657"/>
      <x:c r="R190" s="657"/>
      <x:c r="S190" s="664"/>
      <x:c r="T190" s="657"/>
    </x:row>
    <x:row r="191" spans="2:20">
      <x:c r="B191" s="648" t="s">
        <x:v>1639</x:v>
      </x:c>
      <x:c r="C191" s="670">
        <x:v>45755</x:v>
      </x:c>
      <x:c r="D191" s="649">
        <x:v>45755</x:v>
      </x:c>
      <x:c r="E191" s="645" t="s">
        <x:v>3</x:v>
      </x:c>
      <x:c r="F191" s="648" t="s">
        <x:v>57</x:v>
      </x:c>
      <x:c r="G191" s="648" t="s">
        <x:v>10</x:v>
      </x:c>
      <x:c r="H191" s="648" t="s">
        <x:v>1509</x:v>
      </x:c>
      <x:c r="I191" s="666" t="s">
        <x:v>11</x:v>
      </x:c>
      <x:c r="J191" s="657" t="s">
        <x:v>13</x:v>
      </x:c>
      <x:c r="K191" s="657" t="s">
        <x:v>1525</x:v>
      </x:c>
      <x:c r="L191" s="658">
        <x:v>8544300000</x:v>
      </x:c>
      <x:c r="M191" s="657" t="s">
        <x:v>1017</x:v>
      </x:c>
      <x:c r="N191" s="659">
        <x:v>288</x:v>
      </x:c>
      <x:c r="O191" s="657">
        <x:v>90.88</x:v>
      </x:c>
      <x:c r="P191" s="653">
        <x:v>26173.439999999999</x:v>
      </x:c>
      <x:c r="Q191" s="657"/>
      <x:c r="R191" s="657"/>
      <x:c r="S191" s="664"/>
      <x:c r="T191" s="657"/>
    </x:row>
    <x:row r="192" spans="2:20">
      <x:c r="B192" s="648" t="s">
        <x:v>1640</x:v>
      </x:c>
      <x:c r="C192" s="670">
        <x:v>45758</x:v>
      </x:c>
      <x:c r="D192" s="649">
        <x:v>45758</x:v>
      </x:c>
      <x:c r="E192" s="645" t="s">
        <x:v>3</x:v>
      </x:c>
      <x:c r="F192" s="648" t="s">
        <x:v>57</x:v>
      </x:c>
      <x:c r="G192" s="648" t="s">
        <x:v>10</x:v>
      </x:c>
      <x:c r="H192" s="648" t="s">
        <x:v>1509</x:v>
      </x:c>
      <x:c r="I192" s="666" t="s">
        <x:v>31</x:v>
      </x:c>
      <x:c r="J192" s="657" t="s">
        <x:v>33</x:v>
      </x:c>
      <x:c r="K192" s="657" t="s">
        <x:v>1512</x:v>
      </x:c>
      <x:c r="L192" s="658">
        <x:v>8544300000</x:v>
      </x:c>
      <x:c r="M192" s="657" t="s">
        <x:v>1017</x:v>
      </x:c>
      <x:c r="N192" s="659">
        <x:v>6400</x:v>
      </x:c>
      <x:c r="O192" s="657">
        <x:v>8.5</x:v>
      </x:c>
      <x:c r="P192" s="653">
        <x:v>54400</x:v>
      </x:c>
      <x:c r="Q192" s="657"/>
      <x:c r="R192" s="657"/>
      <x:c r="S192" s="664"/>
      <x:c r="T192" s="657"/>
    </x:row>
    <x:row r="193" spans="2:20">
      <x:c r="B193" s="648" t="s">
        <x:v>1640</x:v>
      </x:c>
      <x:c r="C193" s="670">
        <x:v>45758</x:v>
      </x:c>
      <x:c r="D193" s="649">
        <x:v>45758</x:v>
      </x:c>
      <x:c r="E193" s="645" t="s">
        <x:v>3</x:v>
      </x:c>
      <x:c r="F193" s="648" t="s">
        <x:v>57</x:v>
      </x:c>
      <x:c r="G193" s="648" t="s">
        <x:v>10</x:v>
      </x:c>
      <x:c r="H193" s="648" t="s">
        <x:v>1509</x:v>
      </x:c>
      <x:c r="I193" s="666" t="s">
        <x:v>31</x:v>
      </x:c>
      <x:c r="J193" s="657" t="s">
        <x:v>32</x:v>
      </x:c>
      <x:c r="K193" s="657" t="s">
        <x:v>1513</x:v>
      </x:c>
      <x:c r="L193" s="658">
        <x:v>8544300000</x:v>
      </x:c>
      <x:c r="M193" s="657" t="s">
        <x:v>1017</x:v>
      </x:c>
      <x:c r="N193" s="659">
        <x:v>7488</x:v>
      </x:c>
      <x:c r="O193" s="657">
        <x:v>5.89</x:v>
      </x:c>
      <x:c r="P193" s="653">
        <x:v>44104.32</x:v>
      </x:c>
      <x:c r="Q193" s="657"/>
      <x:c r="R193" s="657"/>
      <x:c r="S193" s="664"/>
      <x:c r="T193" s="657"/>
    </x:row>
    <x:row r="194" spans="2:20">
      <x:c r="B194" s="648" t="s">
        <x:v>1640</x:v>
      </x:c>
      <x:c r="C194" s="670">
        <x:v>45758</x:v>
      </x:c>
      <x:c r="D194" s="649">
        <x:v>45758</x:v>
      </x:c>
      <x:c r="E194" s="645" t="s">
        <x:v>3</x:v>
      </x:c>
      <x:c r="F194" s="648" t="s">
        <x:v>57</x:v>
      </x:c>
      <x:c r="G194" s="648" t="s">
        <x:v>10</x:v>
      </x:c>
      <x:c r="H194" s="648" t="s">
        <x:v>1509</x:v>
      </x:c>
      <x:c r="I194" s="666" t="s">
        <x:v>11</x:v>
      </x:c>
      <x:c r="J194" s="657" t="s">
        <x:v>13</x:v>
      </x:c>
      <x:c r="K194" s="657" t="s">
        <x:v>1525</x:v>
      </x:c>
      <x:c r="L194" s="658">
        <x:v>8544300000</x:v>
      </x:c>
      <x:c r="M194" s="657" t="s">
        <x:v>1017</x:v>
      </x:c>
      <x:c r="N194" s="659">
        <x:v>272</x:v>
      </x:c>
      <x:c r="O194" s="657">
        <x:v>90.88</x:v>
      </x:c>
      <x:c r="P194" s="653">
        <x:v>24719.360000000001</x:v>
      </x:c>
      <x:c r="Q194" s="657"/>
      <x:c r="R194" s="657"/>
      <x:c r="S194" s="664"/>
      <x:c r="T194" s="657"/>
    </x:row>
    <x:row r="195" spans="2:20">
      <x:c r="B195" s="648" t="s">
        <x:v>1640</x:v>
      </x:c>
      <x:c r="C195" s="670">
        <x:v>45758</x:v>
      </x:c>
      <x:c r="D195" s="649">
        <x:v>45758</x:v>
      </x:c>
      <x:c r="E195" s="645" t="s">
        <x:v>3</x:v>
      </x:c>
      <x:c r="F195" s="648" t="s">
        <x:v>57</x:v>
      </x:c>
      <x:c r="G195" s="648" t="s">
        <x:v>10</x:v>
      </x:c>
      <x:c r="H195" s="648" t="s">
        <x:v>1509</x:v>
      </x:c>
      <x:c r="I195" s="666" t="s">
        <x:v>28</x:v>
      </x:c>
      <x:c r="J195" s="657" t="s">
        <x:v>29</x:v>
      </x:c>
      <x:c r="K195" s="657" t="s">
        <x:v>1535</x:v>
      </x:c>
      <x:c r="L195" s="658">
        <x:v>8544300000</x:v>
      </x:c>
      <x:c r="M195" s="657" t="s">
        <x:v>1017</x:v>
      </x:c>
      <x:c r="N195" s="659">
        <x:v>600</x:v>
      </x:c>
      <x:c r="O195" s="657">
        <x:v>6.01</x:v>
      </x:c>
      <x:c r="P195" s="653">
        <x:v>3606</x:v>
      </x:c>
      <x:c r="Q195" s="657"/>
      <x:c r="R195" s="657"/>
      <x:c r="S195" s="664"/>
      <x:c r="T195" s="657"/>
    </x:row>
    <x:row r="196" spans="2:20">
      <x:c r="B196" s="648" t="s">
        <x:v>1641</x:v>
      </x:c>
      <x:c r="C196" s="670">
        <x:v>45761</x:v>
      </x:c>
      <x:c r="D196" s="649">
        <x:v>45761</x:v>
      </x:c>
      <x:c r="E196" s="645" t="s">
        <x:v>3</x:v>
      </x:c>
      <x:c r="F196" s="648" t="s">
        <x:v>1526</x:v>
      </x:c>
      <x:c r="G196" s="648" t="s">
        <x:v>30</x:v>
      </x:c>
      <x:c r="H196" s="648" t="s">
        <x:v>1509</x:v>
      </x:c>
      <x:c r="I196" s="666" t="s">
        <x:v>1489</x:v>
      </x:c>
      <x:c r="J196" s="657" t="s">
        <x:v>36</x:v>
      </x:c>
      <x:c r="K196" s="657" t="s">
        <x:v>1534</x:v>
      </x:c>
      <x:c r="L196" s="658">
        <x:v>8534009000</x:v>
      </x:c>
      <x:c r="M196" s="657" t="s">
        <x:v>1017</x:v>
      </x:c>
      <x:c r="N196" s="659">
        <x:v>7680</x:v>
      </x:c>
      <x:c r="O196" s="657">
        <x:v>11.49</x:v>
      </x:c>
      <x:c r="P196" s="653">
        <x:v>88243.199999999997</x:v>
      </x:c>
      <x:c r="Q196" s="657"/>
      <x:c r="R196" s="657"/>
      <x:c r="S196" s="664"/>
      <x:c r="T196" s="657"/>
    </x:row>
    <x:row r="197" spans="2:20">
      <x:c r="B197" s="648" t="s">
        <x:v>1642</x:v>
      </x:c>
      <x:c r="C197" s="670">
        <x:v>45769</x:v>
      </x:c>
      <x:c r="D197" s="649">
        <x:v>45769</x:v>
      </x:c>
      <x:c r="E197" s="645" t="s">
        <x:v>3</x:v>
      </x:c>
      <x:c r="F197" s="648" t="s">
        <x:v>57</x:v>
      </x:c>
      <x:c r="G197" s="648" t="s">
        <x:v>10</x:v>
      </x:c>
      <x:c r="H197" s="648" t="s">
        <x:v>1509</x:v>
      </x:c>
      <x:c r="I197" s="666" t="s">
        <x:v>31</x:v>
      </x:c>
      <x:c r="J197" s="657" t="s">
        <x:v>33</x:v>
      </x:c>
      <x:c r="K197" s="657" t="s">
        <x:v>1512</x:v>
      </x:c>
      <x:c r="L197" s="658">
        <x:v>8544300000</x:v>
      </x:c>
      <x:c r="M197" s="657" t="s">
        <x:v>1017</x:v>
      </x:c>
      <x:c r="N197" s="659">
        <x:v>7680</x:v>
      </x:c>
      <x:c r="O197" s="657">
        <x:v>8.5</x:v>
      </x:c>
      <x:c r="P197" s="653">
        <x:v>65280</x:v>
      </x:c>
      <x:c r="Q197" s="657"/>
      <x:c r="R197" s="657"/>
      <x:c r="S197" s="664"/>
      <x:c r="T197" s="657"/>
    </x:row>
    <x:row r="198" spans="2:20">
      <x:c r="B198" s="648" t="s">
        <x:v>1642</x:v>
      </x:c>
      <x:c r="C198" s="670">
        <x:v>45769</x:v>
      </x:c>
      <x:c r="D198" s="649">
        <x:v>45769</x:v>
      </x:c>
      <x:c r="E198" s="645" t="s">
        <x:v>3</x:v>
      </x:c>
      <x:c r="F198" s="648" t="s">
        <x:v>57</x:v>
      </x:c>
      <x:c r="G198" s="648" t="s">
        <x:v>10</x:v>
      </x:c>
      <x:c r="H198" s="648" t="s">
        <x:v>1509</x:v>
      </x:c>
      <x:c r="I198" s="666" t="s">
        <x:v>31</x:v>
      </x:c>
      <x:c r="J198" s="657" t="s">
        <x:v>32</x:v>
      </x:c>
      <x:c r="K198" s="657" t="s">
        <x:v>1513</x:v>
      </x:c>
      <x:c r="L198" s="658">
        <x:v>8544300000</x:v>
      </x:c>
      <x:c r="M198" s="657" t="s">
        <x:v>1017</x:v>
      </x:c>
      <x:c r="N198" s="659">
        <x:v>6912</x:v>
      </x:c>
      <x:c r="O198" s="657">
        <x:v>5.89</x:v>
      </x:c>
      <x:c r="P198" s="653">
        <x:v>40711.68</x:v>
      </x:c>
      <x:c r="Q198" s="657"/>
      <x:c r="R198" s="657"/>
      <x:c r="S198" s="664"/>
      <x:c r="T198" s="657"/>
    </x:row>
    <x:row r="199" spans="2:20">
      <x:c r="B199" s="648" t="s">
        <x:v>1643</x:v>
      </x:c>
      <x:c r="C199" s="670">
        <x:v>45769</x:v>
      </x:c>
      <x:c r="D199" s="649">
        <x:v>45769</x:v>
      </x:c>
      <x:c r="E199" s="645" t="s">
        <x:v>3</x:v>
      </x:c>
      <x:c r="F199" s="648" t="s">
        <x:v>57</x:v>
      </x:c>
      <x:c r="G199" s="648" t="s">
        <x:v>10</x:v>
      </x:c>
      <x:c r="H199" s="648" t="s">
        <x:v>1509</x:v>
      </x:c>
      <x:c r="I199" s="666" t="s">
        <x:v>31</x:v>
      </x:c>
      <x:c r="J199" s="657" t="s">
        <x:v>33</x:v>
      </x:c>
      <x:c r="K199" s="657" t="s">
        <x:v>1512</x:v>
      </x:c>
      <x:c r="L199" s="658">
        <x:v>8544300000</x:v>
      </x:c>
      <x:c r="M199" s="657" t="s">
        <x:v>1017</x:v>
      </x:c>
      <x:c r="N199" s="659">
        <x:v>5760</x:v>
      </x:c>
      <x:c r="O199" s="657">
        <x:v>8.5</x:v>
      </x:c>
      <x:c r="P199" s="653">
        <x:v>48960</x:v>
      </x:c>
      <x:c r="Q199" s="657"/>
      <x:c r="R199" s="657"/>
      <x:c r="S199" s="664"/>
      <x:c r="T199" s="657"/>
    </x:row>
    <x:row r="200" spans="2:20">
      <x:c r="B200" s="648" t="s">
        <x:v>1643</x:v>
      </x:c>
      <x:c r="C200" s="670">
        <x:v>45769</x:v>
      </x:c>
      <x:c r="D200" s="649">
        <x:v>45769</x:v>
      </x:c>
      <x:c r="E200" s="645" t="s">
        <x:v>3</x:v>
      </x:c>
      <x:c r="F200" s="648" t="s">
        <x:v>57</x:v>
      </x:c>
      <x:c r="G200" s="648" t="s">
        <x:v>10</x:v>
      </x:c>
      <x:c r="H200" s="648" t="s">
        <x:v>1509</x:v>
      </x:c>
      <x:c r="I200" s="666" t="s">
        <x:v>31</x:v>
      </x:c>
      <x:c r="J200" s="657" t="s">
        <x:v>32</x:v>
      </x:c>
      <x:c r="K200" s="657" t="s">
        <x:v>1513</x:v>
      </x:c>
      <x:c r="L200" s="658">
        <x:v>8544300000</x:v>
      </x:c>
      <x:c r="M200" s="657" t="s">
        <x:v>1017</x:v>
      </x:c>
      <x:c r="N200" s="659">
        <x:v>5760</x:v>
      </x:c>
      <x:c r="O200" s="657">
        <x:v>5.89</x:v>
      </x:c>
      <x:c r="P200" s="653">
        <x:v>33926.400000000001</x:v>
      </x:c>
      <x:c r="Q200" s="657"/>
      <x:c r="R200" s="657"/>
      <x:c r="S200" s="664"/>
      <x:c r="T200" s="657"/>
    </x:row>
    <x:row r="201" spans="2:20">
      <x:c r="B201" s="648" t="s">
        <x:v>1643</x:v>
      </x:c>
      <x:c r="C201" s="670">
        <x:v>45769</x:v>
      </x:c>
      <x:c r="D201" s="649">
        <x:v>45769</x:v>
      </x:c>
      <x:c r="E201" s="645" t="s">
        <x:v>3</x:v>
      </x:c>
      <x:c r="F201" s="648" t="s">
        <x:v>57</x:v>
      </x:c>
      <x:c r="G201" s="648" t="s">
        <x:v>10</x:v>
      </x:c>
      <x:c r="H201" s="648" t="s">
        <x:v>1509</x:v>
      </x:c>
      <x:c r="I201" s="666" t="s">
        <x:v>11</x:v>
      </x:c>
      <x:c r="J201" s="657" t="s">
        <x:v>13</x:v>
      </x:c>
      <x:c r="K201" s="657" t="s">
        <x:v>1525</x:v>
      </x:c>
      <x:c r="L201" s="658">
        <x:v>8544300000</x:v>
      </x:c>
      <x:c r="M201" s="657" t="s">
        <x:v>1017</x:v>
      </x:c>
      <x:c r="N201" s="659">
        <x:v>488</x:v>
      </x:c>
      <x:c r="O201" s="657">
        <x:v>90.88</x:v>
      </x:c>
      <x:c r="P201" s="653">
        <x:v>44349.439999999995</x:v>
      </x:c>
      <x:c r="Q201" s="657"/>
      <x:c r="R201" s="657"/>
      <x:c r="S201" s="664"/>
      <x:c r="T201" s="657"/>
    </x:row>
    <x:row r="202" spans="2:20">
      <x:c r="B202" s="648" t="s">
        <x:v>1643</x:v>
      </x:c>
      <x:c r="C202" s="670">
        <x:v>45769</x:v>
      </x:c>
      <x:c r="D202" s="649">
        <x:v>45769</x:v>
      </x:c>
      <x:c r="E202" s="645" t="s">
        <x:v>3</x:v>
      </x:c>
      <x:c r="F202" s="648" t="s">
        <x:v>57</x:v>
      </x:c>
      <x:c r="G202" s="648" t="s">
        <x:v>10</x:v>
      </x:c>
      <x:c r="H202" s="648" t="s">
        <x:v>1509</x:v>
      </x:c>
      <x:c r="I202" s="666" t="s">
        <x:v>28</x:v>
      </x:c>
      <x:c r="J202" s="657" t="s">
        <x:v>29</x:v>
      </x:c>
      <x:c r="K202" s="657" t="s">
        <x:v>1535</x:v>
      </x:c>
      <x:c r="L202" s="658">
        <x:v>8544300000</x:v>
      </x:c>
      <x:c r="M202" s="657" t="s">
        <x:v>1017</x:v>
      </x:c>
      <x:c r="N202" s="659">
        <x:v>600</x:v>
      </x:c>
      <x:c r="O202" s="657">
        <x:v>6.01</x:v>
      </x:c>
      <x:c r="P202" s="653">
        <x:v>3606</x:v>
      </x:c>
      <x:c r="Q202" s="657"/>
      <x:c r="R202" s="657"/>
      <x:c r="S202" s="664"/>
      <x:c r="T202" s="657"/>
    </x:row>
    <x:row r="203" spans="2:20">
      <x:c r="B203" s="648" t="s">
        <x:v>1644</x:v>
      </x:c>
      <x:c r="C203" s="670">
        <x:v>45769</x:v>
      </x:c>
      <x:c r="D203" s="649">
        <x:v>45769</x:v>
      </x:c>
      <x:c r="E203" s="645" t="s">
        <x:v>3</x:v>
      </x:c>
      <x:c r="F203" s="648" t="s">
        <x:v>57</x:v>
      </x:c>
      <x:c r="G203" s="648" t="s">
        <x:v>10</x:v>
      </x:c>
      <x:c r="H203" s="648" t="s">
        <x:v>1509</x:v>
      </x:c>
      <x:c r="I203" s="666" t="s">
        <x:v>1609</x:v>
      </x:c>
      <x:c r="J203" s="657" t="s">
        <x:v>1425</x:v>
      </x:c>
      <x:c r="K203" s="657" t="s">
        <x:v>1426</x:v>
      </x:c>
      <x:c r="L203" s="658">
        <x:v>7419809000</x:v>
      </x:c>
      <x:c r="M203" s="657" t="s">
        <x:v>1017</x:v>
      </x:c>
      <x:c r="N203" s="659">
        <x:v>480</x:v>
      </x:c>
      <x:c r="O203" s="657">
        <x:v>0.63</x:v>
      </x:c>
      <x:c r="P203" s="653">
        <x:v>302.39999999999998</x:v>
      </x:c>
      <x:c r="Q203" s="657"/>
      <x:c r="R203" s="657"/>
      <x:c r="S203" s="664"/>
      <x:c r="T203" s="657"/>
    </x:row>
    <x:row r="204" spans="2:20">
      <x:c r="B204" s="648" t="s">
        <x:v>1645</x:v>
      </x:c>
      <x:c r="C204" s="670">
        <x:v>45769</x:v>
      </x:c>
      <x:c r="D204" s="649">
        <x:v>45769</x:v>
      </x:c>
      <x:c r="E204" s="645" t="s">
        <x:v>3</x:v>
      </x:c>
      <x:c r="F204" s="648" t="s">
        <x:v>57</x:v>
      </x:c>
      <x:c r="G204" s="648" t="s">
        <x:v>10</x:v>
      </x:c>
      <x:c r="H204" s="648" t="s">
        <x:v>1509</x:v>
      </x:c>
      <x:c r="I204" s="666" t="s">
        <x:v>11</x:v>
      </x:c>
      <x:c r="J204" s="657" t="s">
        <x:v>13</x:v>
      </x:c>
      <x:c r="K204" s="657" t="s">
        <x:v>1646</x:v>
      </x:c>
      <x:c r="L204" s="658">
        <x:v>854430</x:v>
      </x:c>
      <x:c r="M204" s="657" t="s">
        <x:v>1647</x:v>
      </x:c>
      <x:c r="N204" s="659">
        <x:v>4</x:v>
      </x:c>
      <x:c r="O204" s="657">
        <x:v>94.55</x:v>
      </x:c>
      <x:c r="P204" s="653"/>
      <x:c r="Q204" s="657" t="s">
        <x:v>1530</x:v>
      </x:c>
      <x:c r="R204" s="657" t="s">
        <x:v>1531</x:v>
      </x:c>
      <x:c r="S204" s="664">
        <x:v>378.2</x:v>
      </x:c>
      <x:c r="T204" s="657"/>
    </x:row>
    <x:row r="205" spans="2:20">
      <x:c r="B205" s="648" t="s">
        <x:v>1645</x:v>
      </x:c>
      <x:c r="C205" s="670">
        <x:v>45769</x:v>
      </x:c>
      <x:c r="D205" s="649">
        <x:v>45769</x:v>
      </x:c>
      <x:c r="E205" s="645" t="s">
        <x:v>3</x:v>
      </x:c>
      <x:c r="F205" s="648" t="s">
        <x:v>57</x:v>
      </x:c>
      <x:c r="G205" s="648" t="s">
        <x:v>10</x:v>
      </x:c>
      <x:c r="H205" s="648" t="s">
        <x:v>1509</x:v>
      </x:c>
      <x:c r="I205" s="666" t="s">
        <x:v>31</x:v>
      </x:c>
      <x:c r="J205" s="657" t="s">
        <x:v>33</x:v>
      </x:c>
      <x:c r="K205" s="657" t="s">
        <x:v>1648</x:v>
      </x:c>
      <x:c r="L205" s="658">
        <x:v>854430</x:v>
      </x:c>
      <x:c r="M205" s="657" t="s">
        <x:v>1647</x:v>
      </x:c>
      <x:c r="N205" s="659">
        <x:v>288</x:v>
      </x:c>
      <x:c r="O205" s="657">
        <x:v>8.94</x:v>
      </x:c>
      <x:c r="P205" s="653"/>
      <x:c r="Q205" s="657" t="s">
        <x:v>1530</x:v>
      </x:c>
      <x:c r="R205" s="657" t="s">
        <x:v>1531</x:v>
      </x:c>
      <x:c r="S205" s="664">
        <x:v>2574.7199999999998</x:v>
      </x:c>
      <x:c r="T205" s="657"/>
    </x:row>
    <x:row r="206" spans="2:20">
      <x:c r="B206" s="648" t="s">
        <x:v>1645</x:v>
      </x:c>
      <x:c r="C206" s="670">
        <x:v>45769</x:v>
      </x:c>
      <x:c r="D206" s="649">
        <x:v>45769</x:v>
      </x:c>
      <x:c r="E206" s="645" t="s">
        <x:v>3</x:v>
      </x:c>
      <x:c r="F206" s="648" t="s">
        <x:v>57</x:v>
      </x:c>
      <x:c r="G206" s="648" t="s">
        <x:v>10</x:v>
      </x:c>
      <x:c r="H206" s="648" t="s">
        <x:v>1509</x:v>
      </x:c>
      <x:c r="I206" s="666" t="s">
        <x:v>31</x:v>
      </x:c>
      <x:c r="J206" s="657" t="s">
        <x:v>32</x:v>
      </x:c>
      <x:c r="K206" s="657" t="s">
        <x:v>1532</x:v>
      </x:c>
      <x:c r="L206" s="658">
        <x:v>854430</x:v>
      </x:c>
      <x:c r="M206" s="657" t="s">
        <x:v>1647</x:v>
      </x:c>
      <x:c r="N206" s="659">
        <x:v>16</x:v>
      </x:c>
      <x:c r="O206" s="657">
        <x:v>6.2</x:v>
      </x:c>
      <x:c r="P206" s="653"/>
      <x:c r="Q206" s="657" t="s">
        <x:v>1530</x:v>
      </x:c>
      <x:c r="R206" s="657" t="s">
        <x:v>1531</x:v>
      </x:c>
      <x:c r="S206" s="664">
        <x:v>99.2</x:v>
      </x:c>
      <x:c r="T206" s="657"/>
    </x:row>
    <x:row r="207" spans="2:20">
      <x:c r="B207" s="648" t="s">
        <x:v>1649</x:v>
      </x:c>
      <x:c r="C207" s="670">
        <x:v>45769</x:v>
      </x:c>
      <x:c r="D207" s="649">
        <x:v>45769</x:v>
      </x:c>
      <x:c r="E207" s="645" t="s">
        <x:v>3</x:v>
      </x:c>
      <x:c r="F207" s="648" t="s">
        <x:v>57</x:v>
      </x:c>
      <x:c r="G207" s="648" t="s">
        <x:v>10</x:v>
      </x:c>
      <x:c r="H207" s="648" t="s">
        <x:v>1509</x:v>
      </x:c>
      <x:c r="I207" s="666" t="s">
        <x:v>31</x:v>
      </x:c>
      <x:c r="J207" s="657" t="s">
        <x:v>33</x:v>
      </x:c>
      <x:c r="K207" s="657" t="s">
        <x:v>1512</x:v>
      </x:c>
      <x:c r="L207" s="658">
        <x:v>8544300000</x:v>
      </x:c>
      <x:c r="M207" s="657" t="s">
        <x:v>1017</x:v>
      </x:c>
      <x:c r="N207" s="659">
        <x:v>83</x:v>
      </x:c>
      <x:c r="O207" s="657">
        <x:v>8.5</x:v>
      </x:c>
      <x:c r="P207" s="653">
        <x:v>705.5</x:v>
      </x:c>
      <x:c r="Q207" s="657"/>
      <x:c r="R207" s="657"/>
      <x:c r="S207" s="664"/>
      <x:c r="T207" s="657"/>
    </x:row>
    <x:row r="208" spans="2:20">
      <x:c r="B208" s="648" t="s">
        <x:v>1649</x:v>
      </x:c>
      <x:c r="C208" s="670">
        <x:v>45769</x:v>
      </x:c>
      <x:c r="D208" s="649">
        <x:v>45769</x:v>
      </x:c>
      <x:c r="E208" s="645" t="s">
        <x:v>3</x:v>
      </x:c>
      <x:c r="F208" s="648" t="s">
        <x:v>57</x:v>
      </x:c>
      <x:c r="G208" s="648" t="s">
        <x:v>10</x:v>
      </x:c>
      <x:c r="H208" s="648" t="s">
        <x:v>1509</x:v>
      </x:c>
      <x:c r="I208" s="666" t="s">
        <x:v>31</x:v>
      </x:c>
      <x:c r="J208" s="657" t="s">
        <x:v>32</x:v>
      </x:c>
      <x:c r="K208" s="657" t="s">
        <x:v>1513</x:v>
      </x:c>
      <x:c r="L208" s="658">
        <x:v>8544300000</x:v>
      </x:c>
      <x:c r="M208" s="657" t="s">
        <x:v>1017</x:v>
      </x:c>
      <x:c r="N208" s="659">
        <x:v>83</x:v>
      </x:c>
      <x:c r="O208" s="657">
        <x:v>5.89</x:v>
      </x:c>
      <x:c r="P208" s="653">
        <x:v>488.86999999999995</x:v>
      </x:c>
      <x:c r="Q208" s="657"/>
      <x:c r="R208" s="657"/>
      <x:c r="S208" s="664"/>
      <x:c r="T208" s="657"/>
    </x:row>
    <x:row r="209" spans="2:20">
      <x:c r="B209" s="648" t="s">
        <x:v>1650</x:v>
      </x:c>
      <x:c r="C209" s="670">
        <x:v>45769</x:v>
      </x:c>
      <x:c r="D209" s="649">
        <x:v>45769</x:v>
      </x:c>
      <x:c r="E209" s="645" t="s">
        <x:v>3</x:v>
      </x:c>
      <x:c r="F209" s="648" t="s">
        <x:v>1526</x:v>
      </x:c>
      <x:c r="G209" s="648" t="s">
        <x:v>30</x:v>
      </x:c>
      <x:c r="H209" s="648" t="s">
        <x:v>1509</x:v>
      </x:c>
      <x:c r="I209" s="666" t="s">
        <x:v>1489</x:v>
      </x:c>
      <x:c r="J209" s="657" t="s">
        <x:v>36</x:v>
      </x:c>
      <x:c r="K209" s="657" t="s">
        <x:v>1534</x:v>
      </x:c>
      <x:c r="L209" s="658">
        <x:v>8534009000</x:v>
      </x:c>
      <x:c r="M209" s="657" t="s">
        <x:v>1017</x:v>
      </x:c>
      <x:c r="N209" s="659">
        <x:v>7680</x:v>
      </x:c>
      <x:c r="O209" s="657">
        <x:v>11.49</x:v>
      </x:c>
      <x:c r="P209" s="653">
        <x:v>88243.199999999997</x:v>
      </x:c>
      <x:c r="Q209" s="657"/>
      <x:c r="R209" s="657"/>
      <x:c r="S209" s="664"/>
      <x:c r="T209" s="657"/>
    </x:row>
    <x:row r="210" spans="2:20" ht="18" thickBot="1">
      <x:c r="B210" s="648" t="s">
        <x:v>1651</x:v>
      </x:c>
      <x:c r="C210" s="759">
        <x:v>45771</x:v>
      </x:c>
      <x:c r="D210" s="649">
        <x:v>45771</x:v>
      </x:c>
      <x:c r="E210" s="645" t="s">
        <x:v>3</x:v>
      </x:c>
      <x:c r="F210" s="648" t="s">
        <x:v>1029</x:v>
      </x:c>
      <x:c r="G210" s="648" t="s">
        <x:v>30</x:v>
      </x:c>
      <x:c r="H210" s="648" t="s">
        <x:v>1509</x:v>
      </x:c>
      <x:c r="I210" s="666" t="s">
        <x:v>1489</x:v>
      </x:c>
      <x:c r="J210" s="657" t="s">
        <x:v>36</x:v>
      </x:c>
      <x:c r="K210" s="657" t="s">
        <x:v>1534</x:v>
      </x:c>
      <x:c r="L210" s="658">
        <x:v>8534009000</x:v>
      </x:c>
      <x:c r="M210" s="657" t="s">
        <x:v>1017</x:v>
      </x:c>
      <x:c r="N210" s="659">
        <x:v>8</x:v>
      </x:c>
      <x:c r="O210" s="657">
        <x:v>11.49</x:v>
      </x:c>
      <x:c r="P210" s="653">
        <x:v>91.92</x:v>
      </x:c>
      <x:c r="Q210" s="657"/>
      <x:c r="R210" s="657"/>
      <x:c r="S210" s="664"/>
      <x:c r="T210" s="657"/>
    </x:row>
    <x:row r="211" spans="2:20" ht="18" thickTop="1">
      <x:c r="B211" s="753" t="s">
        <x:v>1652</x:v>
      </x:c>
      <x:c r="C211" s="755">
        <x:v>45783</x:v>
      </x:c>
      <x:c r="D211" s="755">
        <x:v>45783</x:v>
      </x:c>
      <x:c r="E211" s="650" t="s">
        <x:v>4</x:v>
      </x:c>
      <x:c r="F211" s="648" t="s">
        <x:v>57</x:v>
      </x:c>
      <x:c r="G211" s="648" t="s">
        <x:v>10</x:v>
      </x:c>
      <x:c r="H211" s="648" t="s">
        <x:v>1509</x:v>
      </x:c>
      <x:c r="I211" s="648" t="s">
        <x:v>31</x:v>
      </x:c>
      <x:c r="J211" s="648" t="s">
        <x:v>33</x:v>
      </x:c>
      <x:c r="K211" s="648" t="s">
        <x:v>1512</x:v>
      </x:c>
      <x:c r="L211" s="660">
        <x:v>8544300000</x:v>
      </x:c>
      <x:c r="M211" s="648" t="s">
        <x:v>1017</x:v>
      </x:c>
      <x:c r="N211" s="757">
        <x:v>5760</x:v>
      </x:c>
      <x:c r="O211" s="654">
        <x:v>8.5</x:v>
      </x:c>
      <x:c r="P211" s="654">
        <x:v>48960</x:v>
      </x:c>
      <x:c r="Q211" s="648"/>
      <x:c r="R211" s="648"/>
      <x:c r="S211" s="654"/>
      <x:c r="T211" s="654"/>
    </x:row>
    <x:row r="212" spans="2:20">
      <x:c r="B212" s="753" t="s">
        <x:v>1652</x:v>
      </x:c>
      <x:c r="C212" s="755">
        <x:v>45783</x:v>
      </x:c>
      <x:c r="D212" s="755">
        <x:v>45783</x:v>
      </x:c>
      <x:c r="E212" s="650" t="s">
        <x:v>4</x:v>
      </x:c>
      <x:c r="F212" s="648" t="s">
        <x:v>57</x:v>
      </x:c>
      <x:c r="G212" s="648" t="s">
        <x:v>10</x:v>
      </x:c>
      <x:c r="H212" s="648" t="s">
        <x:v>1509</x:v>
      </x:c>
      <x:c r="I212" s="648" t="s">
        <x:v>31</x:v>
      </x:c>
      <x:c r="J212" s="648" t="s">
        <x:v>32</x:v>
      </x:c>
      <x:c r="K212" s="648" t="s">
        <x:v>1513</x:v>
      </x:c>
      <x:c r="L212" s="660">
        <x:v>8544300000</x:v>
      </x:c>
      <x:c r="M212" s="648" t="s">
        <x:v>1017</x:v>
      </x:c>
      <x:c r="N212" s="757">
        <x:v>5760</x:v>
      </x:c>
      <x:c r="O212" s="654">
        <x:v>5.89</x:v>
      </x:c>
      <x:c r="P212" s="654">
        <x:v>33926.400000000001</x:v>
      </x:c>
      <x:c r="Q212" s="648"/>
      <x:c r="R212" s="648"/>
      <x:c r="S212" s="654"/>
      <x:c r="T212" s="654"/>
    </x:row>
    <x:row r="213" spans="2:20">
      <x:c r="B213" s="753" t="s">
        <x:v>1652</x:v>
      </x:c>
      <x:c r="C213" s="755">
        <x:v>45783</x:v>
      </x:c>
      <x:c r="D213" s="755">
        <x:v>45783</x:v>
      </x:c>
      <x:c r="E213" s="650" t="s">
        <x:v>4</x:v>
      </x:c>
      <x:c r="F213" s="648" t="s">
        <x:v>57</x:v>
      </x:c>
      <x:c r="G213" s="648" t="s">
        <x:v>10</x:v>
      </x:c>
      <x:c r="H213" s="648" t="s">
        <x:v>1509</x:v>
      </x:c>
      <x:c r="I213" s="648" t="s">
        <x:v>11</x:v>
      </x:c>
      <x:c r="J213" s="648" t="s">
        <x:v>13</x:v>
      </x:c>
      <x:c r="K213" s="648" t="s">
        <x:v>1525</x:v>
      </x:c>
      <x:c r="L213" s="660">
        <x:v>8544300000</x:v>
      </x:c>
      <x:c r="M213" s="648" t="s">
        <x:v>1017</x:v>
      </x:c>
      <x:c r="N213" s="757">
        <x:v>680</x:v>
      </x:c>
      <x:c r="O213" s="654">
        <x:v>90.88</x:v>
      </x:c>
      <x:c r="P213" s="654">
        <x:v>61798.399999999994</x:v>
      </x:c>
      <x:c r="Q213" s="648"/>
      <x:c r="R213" s="648"/>
      <x:c r="S213" s="654"/>
      <x:c r="T213" s="654"/>
    </x:row>
    <x:row r="214" spans="2:20">
      <x:c r="B214" s="753" t="s">
        <x:v>1652</x:v>
      </x:c>
      <x:c r="C214" s="755">
        <x:v>45783</x:v>
      </x:c>
      <x:c r="D214" s="755">
        <x:v>45783</x:v>
      </x:c>
      <x:c r="E214" s="650" t="s">
        <x:v>4</x:v>
      </x:c>
      <x:c r="F214" s="648" t="s">
        <x:v>57</x:v>
      </x:c>
      <x:c r="G214" s="648" t="s">
        <x:v>10</x:v>
      </x:c>
      <x:c r="H214" s="648" t="s">
        <x:v>1509</x:v>
      </x:c>
      <x:c r="I214" s="648" t="s">
        <x:v>28</x:v>
      </x:c>
      <x:c r="J214" s="648" t="s">
        <x:v>29</x:v>
      </x:c>
      <x:c r="K214" s="648" t="s">
        <x:v>1535</x:v>
      </x:c>
      <x:c r="L214" s="660">
        <x:v>8544300000</x:v>
      </x:c>
      <x:c r="M214" s="648" t="s">
        <x:v>1017</x:v>
      </x:c>
      <x:c r="N214" s="654">
        <x:v>900</x:v>
      </x:c>
      <x:c r="O214" s="654">
        <x:v>6.01</x:v>
      </x:c>
      <x:c r="P214" s="654">
        <x:v>5409</x:v>
      </x:c>
      <x:c r="Q214" s="648"/>
      <x:c r="R214" s="648"/>
      <x:c r="S214" s="654"/>
      <x:c r="T214" s="654"/>
    </x:row>
    <x:row r="215" spans="2:20">
      <x:c r="B215" s="753" t="s">
        <x:v>1653</x:v>
      </x:c>
      <x:c r="C215" s="755">
        <x:v>45786</x:v>
      </x:c>
      <x:c r="D215" s="755">
        <x:v>45786</x:v>
      </x:c>
      <x:c r="E215" s="650" t="s">
        <x:v>4</x:v>
      </x:c>
      <x:c r="F215" s="648" t="s">
        <x:v>57</x:v>
      </x:c>
      <x:c r="G215" s="648" t="s">
        <x:v>10</x:v>
      </x:c>
      <x:c r="H215" s="648" t="s">
        <x:v>1509</x:v>
      </x:c>
      <x:c r="I215" s="648" t="s">
        <x:v>31</x:v>
      </x:c>
      <x:c r="J215" s="648" t="s">
        <x:v>33</x:v>
      </x:c>
      <x:c r="K215" s="648" t="s">
        <x:v>1512</x:v>
      </x:c>
      <x:c r="L215" s="660">
        <x:v>8544300000</x:v>
      </x:c>
      <x:c r="M215" s="648" t="s">
        <x:v>1017</x:v>
      </x:c>
      <x:c r="N215" s="757">
        <x:v>7680</x:v>
      </x:c>
      <x:c r="O215" s="654">
        <x:v>8.5</x:v>
      </x:c>
      <x:c r="P215" s="654">
        <x:v>65280</x:v>
      </x:c>
      <x:c r="Q215" s="648"/>
      <x:c r="R215" s="648"/>
      <x:c r="S215" s="654"/>
      <x:c r="T215" s="654"/>
    </x:row>
    <x:row r="216" spans="2:20">
      <x:c r="B216" s="753" t="s">
        <x:v>1653</x:v>
      </x:c>
      <x:c r="C216" s="755">
        <x:v>45786</x:v>
      </x:c>
      <x:c r="D216" s="755">
        <x:v>45786</x:v>
      </x:c>
      <x:c r="E216" s="650" t="s">
        <x:v>4</x:v>
      </x:c>
      <x:c r="F216" s="648" t="s">
        <x:v>57</x:v>
      </x:c>
      <x:c r="G216" s="648" t="s">
        <x:v>10</x:v>
      </x:c>
      <x:c r="H216" s="648" t="s">
        <x:v>1509</x:v>
      </x:c>
      <x:c r="I216" s="648" t="s">
        <x:v>31</x:v>
      </x:c>
      <x:c r="J216" s="648" t="s">
        <x:v>32</x:v>
      </x:c>
      <x:c r="K216" s="648" t="s">
        <x:v>1513</x:v>
      </x:c>
      <x:c r="L216" s="660">
        <x:v>8544300000</x:v>
      </x:c>
      <x:c r="M216" s="648" t="s">
        <x:v>1017</x:v>
      </x:c>
      <x:c r="N216" s="757">
        <x:v>7616</x:v>
      </x:c>
      <x:c r="O216" s="654">
        <x:v>5.89</x:v>
      </x:c>
      <x:c r="P216" s="654">
        <x:v>44858.239999999998</x:v>
      </x:c>
      <x:c r="Q216" s="648"/>
      <x:c r="R216" s="648"/>
      <x:c r="S216" s="654"/>
      <x:c r="T216" s="654"/>
    </x:row>
    <x:row r="217" spans="2:20">
      <x:c r="B217" s="753" t="s">
        <x:v>1654</x:v>
      </x:c>
      <x:c r="C217" s="755">
        <x:v>45789</x:v>
      </x:c>
      <x:c r="D217" s="755">
        <x:v>45789</x:v>
      </x:c>
      <x:c r="E217" s="650" t="s">
        <x:v>4</x:v>
      </x:c>
      <x:c r="F217" s="648" t="s">
        <x:v>1526</x:v>
      </x:c>
      <x:c r="G217" s="648" t="s">
        <x:v>30</x:v>
      </x:c>
      <x:c r="H217" s="648" t="s">
        <x:v>1509</x:v>
      </x:c>
      <x:c r="I217" s="648" t="s">
        <x:v>1489</x:v>
      </x:c>
      <x:c r="J217" s="648" t="s">
        <x:v>36</x:v>
      </x:c>
      <x:c r="K217" s="648" t="s">
        <x:v>1534</x:v>
      </x:c>
      <x:c r="L217" s="660">
        <x:v>8534009000</x:v>
      </x:c>
      <x:c r="M217" s="648" t="s">
        <x:v>1017</x:v>
      </x:c>
      <x:c r="N217" s="757">
        <x:v>7680</x:v>
      </x:c>
      <x:c r="O217" s="654">
        <x:v>11.49</x:v>
      </x:c>
      <x:c r="P217" s="654">
        <x:v>88243.199999999997</x:v>
      </x:c>
      <x:c r="Q217" s="648"/>
      <x:c r="R217" s="648"/>
      <x:c r="S217" s="654"/>
      <x:c r="T217" s="654"/>
    </x:row>
    <x:row r="218" spans="2:20">
      <x:c r="B218" s="753" t="s">
        <x:v>1655</x:v>
      </x:c>
      <x:c r="C218" s="755">
        <x:v>45790</x:v>
      </x:c>
      <x:c r="D218" s="755">
        <x:v>45790</x:v>
      </x:c>
      <x:c r="E218" s="650" t="s">
        <x:v>4</x:v>
      </x:c>
      <x:c r="F218" s="648" t="s">
        <x:v>57</x:v>
      </x:c>
      <x:c r="G218" s="648" t="s">
        <x:v>10</x:v>
      </x:c>
      <x:c r="H218" s="648" t="s">
        <x:v>1509</x:v>
      </x:c>
      <x:c r="I218" s="648" t="s">
        <x:v>31</x:v>
      </x:c>
      <x:c r="J218" s="648" t="s">
        <x:v>33</x:v>
      </x:c>
      <x:c r="K218" s="648" t="s">
        <x:v>1512</x:v>
      </x:c>
      <x:c r="L218" s="660">
        <x:v>8544300000</x:v>
      </x:c>
      <x:c r="M218" s="648" t="s">
        <x:v>1017</x:v>
      </x:c>
      <x:c r="N218" s="757">
        <x:v>5760</x:v>
      </x:c>
      <x:c r="O218" s="654">
        <x:v>8.5</x:v>
      </x:c>
      <x:c r="P218" s="654">
        <x:v>48960</x:v>
      </x:c>
      <x:c r="Q218" s="648"/>
      <x:c r="R218" s="648"/>
      <x:c r="S218" s="654"/>
      <x:c r="T218" s="654"/>
    </x:row>
    <x:row r="219" spans="2:20">
      <x:c r="B219" s="753" t="s">
        <x:v>1655</x:v>
      </x:c>
      <x:c r="C219" s="755">
        <x:v>45790</x:v>
      </x:c>
      <x:c r="D219" s="755">
        <x:v>45790</x:v>
      </x:c>
      <x:c r="E219" s="650" t="s">
        <x:v>4</x:v>
      </x:c>
      <x:c r="F219" s="648" t="s">
        <x:v>57</x:v>
      </x:c>
      <x:c r="G219" s="648" t="s">
        <x:v>10</x:v>
      </x:c>
      <x:c r="H219" s="648" t="s">
        <x:v>1509</x:v>
      </x:c>
      <x:c r="I219" s="648" t="s">
        <x:v>31</x:v>
      </x:c>
      <x:c r="J219" s="648" t="s">
        <x:v>32</x:v>
      </x:c>
      <x:c r="K219" s="648" t="s">
        <x:v>1513</x:v>
      </x:c>
      <x:c r="L219" s="660">
        <x:v>8544300000</x:v>
      </x:c>
      <x:c r="M219" s="648" t="s">
        <x:v>1017</x:v>
      </x:c>
      <x:c r="N219" s="757">
        <x:v>5760</x:v>
      </x:c>
      <x:c r="O219" s="654">
        <x:v>5.89</x:v>
      </x:c>
      <x:c r="P219" s="654">
        <x:v>33926.400000000001</x:v>
      </x:c>
      <x:c r="Q219" s="648"/>
      <x:c r="R219" s="648"/>
      <x:c r="S219" s="654"/>
      <x:c r="T219" s="654"/>
    </x:row>
    <x:row r="220" spans="2:20">
      <x:c r="B220" s="753" t="s">
        <x:v>1655</x:v>
      </x:c>
      <x:c r="C220" s="755">
        <x:v>45790</x:v>
      </x:c>
      <x:c r="D220" s="755">
        <x:v>45790</x:v>
      </x:c>
      <x:c r="E220" s="650" t="s">
        <x:v>4</x:v>
      </x:c>
      <x:c r="F220" s="648" t="s">
        <x:v>57</x:v>
      </x:c>
      <x:c r="G220" s="648" t="s">
        <x:v>10</x:v>
      </x:c>
      <x:c r="H220" s="648" t="s">
        <x:v>1509</x:v>
      </x:c>
      <x:c r="I220" s="648" t="s">
        <x:v>11</x:v>
      </x:c>
      <x:c r="J220" s="648" t="s">
        <x:v>13</x:v>
      </x:c>
      <x:c r="K220" s="648" t="s">
        <x:v>1525</x:v>
      </x:c>
      <x:c r="L220" s="660">
        <x:v>8544300000</x:v>
      </x:c>
      <x:c r="M220" s="648" t="s">
        <x:v>1017</x:v>
      </x:c>
      <x:c r="N220" s="757">
        <x:v>464</x:v>
      </x:c>
      <x:c r="O220" s="654">
        <x:v>90.88</x:v>
      </x:c>
      <x:c r="P220" s="654">
        <x:v>42168.32</x:v>
      </x:c>
      <x:c r="Q220" s="648"/>
      <x:c r="R220" s="648"/>
      <x:c r="S220" s="654"/>
      <x:c r="T220" s="654"/>
    </x:row>
    <x:row r="221" spans="2:20">
      <x:c r="B221" s="753" t="s">
        <x:v>1655</x:v>
      </x:c>
      <x:c r="C221" s="755">
        <x:v>45790</x:v>
      </x:c>
      <x:c r="D221" s="755">
        <x:v>45790</x:v>
      </x:c>
      <x:c r="E221" s="650" t="s">
        <x:v>4</x:v>
      </x:c>
      <x:c r="F221" s="648" t="s">
        <x:v>57</x:v>
      </x:c>
      <x:c r="G221" s="648" t="s">
        <x:v>10</x:v>
      </x:c>
      <x:c r="H221" s="648" t="s">
        <x:v>1509</x:v>
      </x:c>
      <x:c r="I221" s="648" t="s">
        <x:v>28</x:v>
      </x:c>
      <x:c r="J221" s="648" t="s">
        <x:v>29</x:v>
      </x:c>
      <x:c r="K221" s="648" t="s">
        <x:v>1535</x:v>
      </x:c>
      <x:c r="L221" s="758">
        <x:v>8544300000</x:v>
      </x:c>
      <x:c r="M221" s="648" t="s">
        <x:v>1017</x:v>
      </x:c>
      <x:c r="N221" s="757">
        <x:v>600</x:v>
      </x:c>
      <x:c r="O221" s="654">
        <x:v>6.01</x:v>
      </x:c>
      <x:c r="P221" s="654">
        <x:v>3606</x:v>
      </x:c>
      <x:c r="Q221" s="648"/>
      <x:c r="R221" s="648"/>
      <x:c r="S221" s="654"/>
      <x:c r="T221" s="654"/>
    </x:row>
    <x:row r="222" spans="2:20">
      <x:c r="B222" s="753" t="s">
        <x:v>1655</x:v>
      </x:c>
      <x:c r="C222" s="755">
        <x:v>45790</x:v>
      </x:c>
      <x:c r="D222" s="755">
        <x:v>45790</x:v>
      </x:c>
      <x:c r="E222" s="650" t="s">
        <x:v>4</x:v>
      </x:c>
      <x:c r="F222" s="648" t="s">
        <x:v>57</x:v>
      </x:c>
      <x:c r="G222" s="648" t="s">
        <x:v>10</x:v>
      </x:c>
      <x:c r="H222" s="648" t="s">
        <x:v>1509</x:v>
      </x:c>
      <x:c r="I222" s="648" t="s">
        <x:v>14</x:v>
      </x:c>
      <x:c r="J222" s="648" t="s">
        <x:v>15</x:v>
      </x:c>
      <x:c r="K222" s="648" t="s">
        <x:v>1511</x:v>
      </x:c>
      <x:c r="L222" s="758">
        <x:v>8544300000</x:v>
      </x:c>
      <x:c r="M222" s="648" t="s">
        <x:v>1017</x:v>
      </x:c>
      <x:c r="N222" s="757">
        <x:v>360</x:v>
      </x:c>
      <x:c r="O222" s="654">
        <x:v>81.19</x:v>
      </x:c>
      <x:c r="P222" s="654">
        <x:v>29228.399999999998</x:v>
      </x:c>
      <x:c r="Q222" s="648"/>
      <x:c r="R222" s="648"/>
      <x:c r="S222" s="654"/>
      <x:c r="T222" s="654"/>
    </x:row>
    <x:row r="223" spans="2:20">
      <x:c r="B223" s="753" t="s">
        <x:v>1656</x:v>
      </x:c>
      <x:c r="C223" s="755">
        <x:v>45793</x:v>
      </x:c>
      <x:c r="D223" s="755">
        <x:v>45793</x:v>
      </x:c>
      <x:c r="E223" s="650" t="s">
        <x:v>4</x:v>
      </x:c>
      <x:c r="F223" s="648" t="s">
        <x:v>57</x:v>
      </x:c>
      <x:c r="G223" s="648" t="s">
        <x:v>10</x:v>
      </x:c>
      <x:c r="H223" s="648" t="s">
        <x:v>1509</x:v>
      </x:c>
      <x:c r="I223" s="648" t="s">
        <x:v>31</x:v>
      </x:c>
      <x:c r="J223" s="648" t="s">
        <x:v>33</x:v>
      </x:c>
      <x:c r="K223" s="648" t="s">
        <x:v>1512</x:v>
      </x:c>
      <x:c r="L223" s="758">
        <x:v>8544300000</x:v>
      </x:c>
      <x:c r="M223" s="648" t="s">
        <x:v>1017</x:v>
      </x:c>
      <x:c r="N223" s="757">
        <x:v>6400</x:v>
      </x:c>
      <x:c r="O223" s="654">
        <x:v>8.5</x:v>
      </x:c>
      <x:c r="P223" s="654">
        <x:v>54400</x:v>
      </x:c>
      <x:c r="Q223" s="648"/>
      <x:c r="R223" s="648"/>
      <x:c r="S223" s="654"/>
      <x:c r="T223" s="654"/>
    </x:row>
    <x:row r="224" spans="2:20">
      <x:c r="B224" s="753" t="s">
        <x:v>1656</x:v>
      </x:c>
      <x:c r="C224" s="755">
        <x:v>45793</x:v>
      </x:c>
      <x:c r="D224" s="755">
        <x:v>45793</x:v>
      </x:c>
      <x:c r="E224" s="650" t="s">
        <x:v>4</x:v>
      </x:c>
      <x:c r="F224" s="648" t="s">
        <x:v>57</x:v>
      </x:c>
      <x:c r="G224" s="648" t="s">
        <x:v>10</x:v>
      </x:c>
      <x:c r="H224" s="648" t="s">
        <x:v>1509</x:v>
      </x:c>
      <x:c r="I224" s="648" t="s">
        <x:v>31</x:v>
      </x:c>
      <x:c r="J224" s="648" t="s">
        <x:v>32</x:v>
      </x:c>
      <x:c r="K224" s="648" t="s">
        <x:v>1513</x:v>
      </x:c>
      <x:c r="L224" s="660">
        <x:v>8544300000</x:v>
      </x:c>
      <x:c r="M224" s="648" t="s">
        <x:v>1017</x:v>
      </x:c>
      <x:c r="N224" s="757">
        <x:v>6400</x:v>
      </x:c>
      <x:c r="O224" s="654">
        <x:v>5.89</x:v>
      </x:c>
      <x:c r="P224" s="654">
        <x:v>37696</x:v>
      </x:c>
      <x:c r="Q224" s="648"/>
      <x:c r="R224" s="648"/>
      <x:c r="S224" s="654"/>
      <x:c r="T224" s="654"/>
    </x:row>
    <x:row r="225" spans="2:20">
      <x:c r="B225" s="753" t="s">
        <x:v>1656</x:v>
      </x:c>
      <x:c r="C225" s="755">
        <x:v>45793</x:v>
      </x:c>
      <x:c r="D225" s="755">
        <x:v>45793</x:v>
      </x:c>
      <x:c r="E225" s="650" t="s">
        <x:v>4</x:v>
      </x:c>
      <x:c r="F225" s="648" t="s">
        <x:v>57</x:v>
      </x:c>
      <x:c r="G225" s="648" t="s">
        <x:v>10</x:v>
      </x:c>
      <x:c r="H225" s="648" t="s">
        <x:v>1509</x:v>
      </x:c>
      <x:c r="I225" s="648" t="s">
        <x:v>11</x:v>
      </x:c>
      <x:c r="J225" s="648" t="s">
        <x:v>13</x:v>
      </x:c>
      <x:c r="K225" s="648" t="s">
        <x:v>1525</x:v>
      </x:c>
      <x:c r="L225" s="758">
        <x:v>8544300000</x:v>
      </x:c>
      <x:c r="M225" s="648" t="s">
        <x:v>1017</x:v>
      </x:c>
      <x:c r="N225" s="757">
        <x:v>280</x:v>
      </x:c>
      <x:c r="O225" s="654">
        <x:v>90.88</x:v>
      </x:c>
      <x:c r="P225" s="654">
        <x:v>25446.399999999998</x:v>
      </x:c>
      <x:c r="Q225" s="648"/>
      <x:c r="R225" s="648"/>
      <x:c r="S225" s="654"/>
      <x:c r="T225" s="654"/>
    </x:row>
    <x:row r="226" spans="2:20">
      <x:c r="B226" s="753" t="s">
        <x:v>1656</x:v>
      </x:c>
      <x:c r="C226" s="755">
        <x:v>45793</x:v>
      </x:c>
      <x:c r="D226" s="755">
        <x:v>45793</x:v>
      </x:c>
      <x:c r="E226" s="650" t="s">
        <x:v>4</x:v>
      </x:c>
      <x:c r="F226" s="648" t="s">
        <x:v>57</x:v>
      </x:c>
      <x:c r="G226" s="648" t="s">
        <x:v>10</x:v>
      </x:c>
      <x:c r="H226" s="648" t="s">
        <x:v>1509</x:v>
      </x:c>
      <x:c r="I226" s="648" t="s">
        <x:v>28</x:v>
      </x:c>
      <x:c r="J226" s="648" t="s">
        <x:v>29</x:v>
      </x:c>
      <x:c r="K226" s="648" t="s">
        <x:v>1535</x:v>
      </x:c>
      <x:c r="L226" s="660">
        <x:v>8544300000</x:v>
      </x:c>
      <x:c r="M226" s="648" t="s">
        <x:v>1017</x:v>
      </x:c>
      <x:c r="N226" s="757">
        <x:v>300</x:v>
      </x:c>
      <x:c r="O226" s="654">
        <x:v>6.01</x:v>
      </x:c>
      <x:c r="P226" s="654">
        <x:v>1803</x:v>
      </x:c>
      <x:c r="Q226" s="648"/>
      <x:c r="R226" s="648"/>
      <x:c r="S226" s="654"/>
      <x:c r="T226" s="654"/>
    </x:row>
    <x:row r="227" spans="2:20">
      <x:c r="B227" s="753" t="s">
        <x:v>1656</x:v>
      </x:c>
      <x:c r="C227" s="755">
        <x:v>45793</x:v>
      </x:c>
      <x:c r="D227" s="755">
        <x:v>45793</x:v>
      </x:c>
      <x:c r="E227" s="650" t="s">
        <x:v>4</x:v>
      </x:c>
      <x:c r="F227" s="648" t="s">
        <x:v>57</x:v>
      </x:c>
      <x:c r="G227" s="648" t="s">
        <x:v>10</x:v>
      </x:c>
      <x:c r="H227" s="648" t="s">
        <x:v>1509</x:v>
      </x:c>
      <x:c r="I227" s="648" t="s">
        <x:v>14</x:v>
      </x:c>
      <x:c r="J227" s="648" t="s">
        <x:v>15</x:v>
      </x:c>
      <x:c r="K227" s="648" t="s">
        <x:v>1511</x:v>
      </x:c>
      <x:c r="L227" s="758">
        <x:v>8544300000</x:v>
      </x:c>
      <x:c r="M227" s="648" t="s">
        <x:v>1017</x:v>
      </x:c>
      <x:c r="N227" s="757">
        <x:v>300</x:v>
      </x:c>
      <x:c r="O227" s="654">
        <x:v>81.19</x:v>
      </x:c>
      <x:c r="P227" s="654">
        <x:v>24357</x:v>
      </x:c>
      <x:c r="Q227" s="648"/>
      <x:c r="R227" s="648"/>
      <x:c r="S227" s="654"/>
      <x:c r="T227" s="654"/>
    </x:row>
    <x:row r="228" spans="2:20">
      <x:c r="B228" s="753" t="s">
        <x:v>1657</x:v>
      </x:c>
      <x:c r="C228" s="755">
        <x:v>45796</x:v>
      </x:c>
      <x:c r="D228" s="755">
        <x:v>45796</x:v>
      </x:c>
      <x:c r="E228" s="650" t="s">
        <x:v>4</x:v>
      </x:c>
      <x:c r="F228" s="648" t="s">
        <x:v>1526</x:v>
      </x:c>
      <x:c r="G228" s="648" t="s">
        <x:v>30</x:v>
      </x:c>
      <x:c r="H228" s="648" t="s">
        <x:v>1509</x:v>
      </x:c>
      <x:c r="I228" s="648" t="s">
        <x:v>1489</x:v>
      </x:c>
      <x:c r="J228" s="648" t="s">
        <x:v>36</x:v>
      </x:c>
      <x:c r="K228" s="648" t="s">
        <x:v>1534</x:v>
      </x:c>
      <x:c r="L228" s="660">
        <x:v>8534009000</x:v>
      </x:c>
      <x:c r="M228" s="648" t="s">
        <x:v>1017</x:v>
      </x:c>
      <x:c r="N228" s="757">
        <x:v>7680</x:v>
      </x:c>
      <x:c r="O228" s="654">
        <x:v>11.49</x:v>
      </x:c>
      <x:c r="P228" s="654">
        <x:v>88243.199999999997</x:v>
      </x:c>
      <x:c r="Q228" s="648"/>
      <x:c r="R228" s="648"/>
      <x:c r="S228" s="654"/>
      <x:c r="T228" s="654"/>
    </x:row>
    <x:row r="229" spans="2:20">
      <x:c r="B229" s="753" t="s">
        <x:v>1658</x:v>
      </x:c>
      <x:c r="C229" s="755">
        <x:v>45797</x:v>
      </x:c>
      <x:c r="D229" s="755">
        <x:v>45797</x:v>
      </x:c>
      <x:c r="E229" s="650" t="s">
        <x:v>4</x:v>
      </x:c>
      <x:c r="F229" s="648" t="s">
        <x:v>57</x:v>
      </x:c>
      <x:c r="G229" s="648" t="s">
        <x:v>10</x:v>
      </x:c>
      <x:c r="H229" s="648" t="s">
        <x:v>1509</x:v>
      </x:c>
      <x:c r="I229" s="648" t="s">
        <x:v>31</x:v>
      </x:c>
      <x:c r="J229" s="648" t="s">
        <x:v>33</x:v>
      </x:c>
      <x:c r="K229" s="648" t="s">
        <x:v>1512</x:v>
      </x:c>
      <x:c r="L229" s="758">
        <x:v>8544300000</x:v>
      </x:c>
      <x:c r="M229" s="648" t="s">
        <x:v>1017</x:v>
      </x:c>
      <x:c r="N229" s="757">
        <x:v>7680</x:v>
      </x:c>
      <x:c r="O229" s="654">
        <x:v>8.5</x:v>
      </x:c>
      <x:c r="P229" s="654">
        <x:v>65280</x:v>
      </x:c>
      <x:c r="Q229" s="648"/>
      <x:c r="R229" s="648"/>
      <x:c r="S229" s="654"/>
      <x:c r="T229" s="654"/>
    </x:row>
    <x:row r="230" spans="2:20">
      <x:c r="B230" s="753" t="s">
        <x:v>1658</x:v>
      </x:c>
      <x:c r="C230" s="755">
        <x:v>45797</x:v>
      </x:c>
      <x:c r="D230" s="755">
        <x:v>45797</x:v>
      </x:c>
      <x:c r="E230" s="650" t="s">
        <x:v>4</x:v>
      </x:c>
      <x:c r="F230" s="648" t="s">
        <x:v>57</x:v>
      </x:c>
      <x:c r="G230" s="648" t="s">
        <x:v>10</x:v>
      </x:c>
      <x:c r="H230" s="648" t="s">
        <x:v>1509</x:v>
      </x:c>
      <x:c r="I230" s="648" t="s">
        <x:v>31</x:v>
      </x:c>
      <x:c r="J230" s="648" t="s">
        <x:v>32</x:v>
      </x:c>
      <x:c r="K230" s="648" t="s">
        <x:v>1513</x:v>
      </x:c>
      <x:c r="L230" s="758">
        <x:v>8544300000</x:v>
      </x:c>
      <x:c r="M230" s="648" t="s">
        <x:v>1017</x:v>
      </x:c>
      <x:c r="N230" s="757">
        <x:v>6656</x:v>
      </x:c>
      <x:c r="O230" s="654">
        <x:v>5.89</x:v>
      </x:c>
      <x:c r="P230" s="654">
        <x:v>39203.839999999997</x:v>
      </x:c>
      <x:c r="Q230" s="648"/>
      <x:c r="R230" s="648"/>
      <x:c r="S230" s="654"/>
      <x:c r="T230" s="654"/>
    </x:row>
    <x:row r="231" spans="2:20">
      <x:c r="B231" s="753" t="s">
        <x:v>1658</x:v>
      </x:c>
      <x:c r="C231" s="755">
        <x:v>45797</x:v>
      </x:c>
      <x:c r="D231" s="755">
        <x:v>45797</x:v>
      </x:c>
      <x:c r="E231" s="650" t="s">
        <x:v>4</x:v>
      </x:c>
      <x:c r="F231" s="648" t="s">
        <x:v>57</x:v>
      </x:c>
      <x:c r="G231" s="648" t="s">
        <x:v>10</x:v>
      </x:c>
      <x:c r="H231" s="648" t="s">
        <x:v>1509</x:v>
      </x:c>
      <x:c r="I231" s="648" t="s">
        <x:v>11</x:v>
      </x:c>
      <x:c r="J231" s="648" t="s">
        <x:v>13</x:v>
      </x:c>
      <x:c r="K231" s="648" t="s">
        <x:v>1525</x:v>
      </x:c>
      <x:c r="L231" s="758">
        <x:v>8544300000</x:v>
      </x:c>
      <x:c r="M231" s="648" t="s">
        <x:v>1017</x:v>
      </x:c>
      <x:c r="N231" s="757">
        <x:v>136</x:v>
      </x:c>
      <x:c r="O231" s="654">
        <x:v>90.88</x:v>
      </x:c>
      <x:c r="P231" s="654">
        <x:v>12359.68</x:v>
      </x:c>
      <x:c r="Q231" s="648"/>
      <x:c r="R231" s="648"/>
      <x:c r="S231" s="654"/>
      <x:c r="T231" s="654"/>
    </x:row>
    <x:row r="232" spans="2:20">
      <x:c r="B232" s="753" t="s">
        <x:v>1658</x:v>
      </x:c>
      <x:c r="C232" s="755">
        <x:v>45797</x:v>
      </x:c>
      <x:c r="D232" s="755">
        <x:v>45797</x:v>
      </x:c>
      <x:c r="E232" s="650" t="s">
        <x:v>4</x:v>
      </x:c>
      <x:c r="F232" s="648" t="s">
        <x:v>57</x:v>
      </x:c>
      <x:c r="G232" s="648" t="s">
        <x:v>10</x:v>
      </x:c>
      <x:c r="H232" s="648" t="s">
        <x:v>1509</x:v>
      </x:c>
      <x:c r="I232" s="648" t="s">
        <x:v>28</x:v>
      </x:c>
      <x:c r="J232" s="648" t="s">
        <x:v>29</x:v>
      </x:c>
      <x:c r="K232" s="648" t="s">
        <x:v>1535</x:v>
      </x:c>
      <x:c r="L232" s="660">
        <x:v>8544300000</x:v>
      </x:c>
      <x:c r="M232" s="648" t="s">
        <x:v>1017</x:v>
      </x:c>
      <x:c r="N232" s="757">
        <x:v>300</x:v>
      </x:c>
      <x:c r="O232" s="654">
        <x:v>6.01</x:v>
      </x:c>
      <x:c r="P232" s="654">
        <x:v>1803</x:v>
      </x:c>
      <x:c r="Q232" s="648"/>
      <x:c r="R232" s="648"/>
      <x:c r="S232" s="654"/>
      <x:c r="T232" s="654"/>
    </x:row>
    <x:row r="233" spans="2:20">
      <x:c r="B233" s="753" t="s">
        <x:v>1659</x:v>
      </x:c>
      <x:c r="C233" s="755">
        <x:v>45800</x:v>
      </x:c>
      <x:c r="D233" s="755">
        <x:v>45800</x:v>
      </x:c>
      <x:c r="E233" s="650" t="s">
        <x:v>4</x:v>
      </x:c>
      <x:c r="F233" s="648" t="s">
        <x:v>57</x:v>
      </x:c>
      <x:c r="G233" s="648" t="s">
        <x:v>10</x:v>
      </x:c>
      <x:c r="H233" s="648" t="s">
        <x:v>1509</x:v>
      </x:c>
      <x:c r="I233" s="648" t="s">
        <x:v>31</x:v>
      </x:c>
      <x:c r="J233" s="648" t="s">
        <x:v>33</x:v>
      </x:c>
      <x:c r="K233" s="648" t="s">
        <x:v>1512</x:v>
      </x:c>
      <x:c r="L233" s="660">
        <x:v>8544300000</x:v>
      </x:c>
      <x:c r="M233" s="648" t="s">
        <x:v>1017</x:v>
      </x:c>
      <x:c r="N233" s="757">
        <x:v>6400</x:v>
      </x:c>
      <x:c r="O233" s="654">
        <x:v>8.5</x:v>
      </x:c>
      <x:c r="P233" s="654">
        <x:v>54400</x:v>
      </x:c>
      <x:c r="Q233" s="648"/>
      <x:c r="R233" s="648"/>
      <x:c r="S233" s="654"/>
      <x:c r="T233" s="654"/>
    </x:row>
    <x:row r="234" spans="2:20">
      <x:c r="B234" s="753" t="s">
        <x:v>1659</x:v>
      </x:c>
      <x:c r="C234" s="755">
        <x:v>45800</x:v>
      </x:c>
      <x:c r="D234" s="755">
        <x:v>45800</x:v>
      </x:c>
      <x:c r="E234" s="650" t="s">
        <x:v>4</x:v>
      </x:c>
      <x:c r="F234" s="648" t="s">
        <x:v>57</x:v>
      </x:c>
      <x:c r="G234" s="648" t="s">
        <x:v>10</x:v>
      </x:c>
      <x:c r="H234" s="648" t="s">
        <x:v>1509</x:v>
      </x:c>
      <x:c r="I234" s="648" t="s">
        <x:v>31</x:v>
      </x:c>
      <x:c r="J234" s="648" t="s">
        <x:v>32</x:v>
      </x:c>
      <x:c r="K234" s="648" t="s">
        <x:v>1513</x:v>
      </x:c>
      <x:c r="L234" s="660">
        <x:v>8544300000</x:v>
      </x:c>
      <x:c r="M234" s="648" t="s">
        <x:v>1017</x:v>
      </x:c>
      <x:c r="N234" s="757">
        <x:v>6336</x:v>
      </x:c>
      <x:c r="O234" s="654">
        <x:v>5.89</x:v>
      </x:c>
      <x:c r="P234" s="654">
        <x:v>37319.040000000001</x:v>
      </x:c>
      <x:c r="Q234" s="648"/>
      <x:c r="R234" s="648"/>
      <x:c r="S234" s="654"/>
      <x:c r="T234" s="654"/>
    </x:row>
    <x:row r="235" spans="2:20">
      <x:c r="B235" s="753" t="s">
        <x:v>1659</x:v>
      </x:c>
      <x:c r="C235" s="755">
        <x:v>45800</x:v>
      </x:c>
      <x:c r="D235" s="755">
        <x:v>45800</x:v>
      </x:c>
      <x:c r="E235" s="650" t="s">
        <x:v>4</x:v>
      </x:c>
      <x:c r="F235" s="648" t="s">
        <x:v>57</x:v>
      </x:c>
      <x:c r="G235" s="648" t="s">
        <x:v>10</x:v>
      </x:c>
      <x:c r="H235" s="648" t="s">
        <x:v>1509</x:v>
      </x:c>
      <x:c r="I235" s="648" t="s">
        <x:v>11</x:v>
      </x:c>
      <x:c r="J235" s="648" t="s">
        <x:v>13</x:v>
      </x:c>
      <x:c r="K235" s="648" t="s">
        <x:v>1525</x:v>
      </x:c>
      <x:c r="L235" s="660">
        <x:v>8544300000</x:v>
      </x:c>
      <x:c r="M235" s="648" t="s">
        <x:v>1017</x:v>
      </x:c>
      <x:c r="N235" s="757">
        <x:v>72</x:v>
      </x:c>
      <x:c r="O235" s="654">
        <x:v>90.88</x:v>
      </x:c>
      <x:c r="P235" s="654">
        <x:v>6543.36</x:v>
      </x:c>
      <x:c r="Q235" s="648"/>
      <x:c r="R235" s="648"/>
      <x:c r="S235" s="654"/>
      <x:c r="T235" s="654"/>
    </x:row>
    <x:row r="236" spans="2:20">
      <x:c r="B236" s="753" t="s">
        <x:v>1659</x:v>
      </x:c>
      <x:c r="C236" s="755">
        <x:v>45800</x:v>
      </x:c>
      <x:c r="D236" s="755">
        <x:v>45800</x:v>
      </x:c>
      <x:c r="E236" s="650" t="s">
        <x:v>4</x:v>
      </x:c>
      <x:c r="F236" s="648" t="s">
        <x:v>57</x:v>
      </x:c>
      <x:c r="G236" s="648" t="s">
        <x:v>10</x:v>
      </x:c>
      <x:c r="H236" s="648" t="s">
        <x:v>1509</x:v>
      </x:c>
      <x:c r="I236" s="648" t="s">
        <x:v>28</x:v>
      </x:c>
      <x:c r="J236" s="648" t="s">
        <x:v>29</x:v>
      </x:c>
      <x:c r="K236" s="648" t="s">
        <x:v>1535</x:v>
      </x:c>
      <x:c r="L236" s="758">
        <x:v>8544300000</x:v>
      </x:c>
      <x:c r="M236" s="648" t="s">
        <x:v>1017</x:v>
      </x:c>
      <x:c r="N236" s="654">
        <x:v>300</x:v>
      </x:c>
      <x:c r="O236" s="654">
        <x:v>6.01</x:v>
      </x:c>
      <x:c r="P236" s="654">
        <x:v>1803</x:v>
      </x:c>
      <x:c r="Q236" s="648"/>
      <x:c r="R236" s="648"/>
      <x:c r="S236" s="654"/>
      <x:c r="T236" s="654"/>
    </x:row>
    <x:row r="237" spans="2:20">
      <x:c r="B237" s="753" t="s">
        <x:v>1659</x:v>
      </x:c>
      <x:c r="C237" s="755">
        <x:v>45800</x:v>
      </x:c>
      <x:c r="D237" s="755">
        <x:v>45800</x:v>
      </x:c>
      <x:c r="E237" s="650" t="s">
        <x:v>4</x:v>
      </x:c>
      <x:c r="F237" s="648" t="s">
        <x:v>57</x:v>
      </x:c>
      <x:c r="G237" s="648" t="s">
        <x:v>10</x:v>
      </x:c>
      <x:c r="H237" s="648" t="s">
        <x:v>1509</x:v>
      </x:c>
      <x:c r="I237" s="648" t="s">
        <x:v>14</x:v>
      </x:c>
      <x:c r="J237" s="648" t="s">
        <x:v>15</x:v>
      </x:c>
      <x:c r="K237" s="648" t="s">
        <x:v>1511</x:v>
      </x:c>
      <x:c r="L237" s="758">
        <x:v>8544300000</x:v>
      </x:c>
      <x:c r="M237" s="648" t="s">
        <x:v>1017</x:v>
      </x:c>
      <x:c r="N237" s="654">
        <x:v>180</x:v>
      </x:c>
      <x:c r="O237" s="654">
        <x:v>81.19</x:v>
      </x:c>
      <x:c r="P237" s="654">
        <x:v>14614.199999999999</x:v>
      </x:c>
      <x:c r="Q237" s="648"/>
      <x:c r="R237" s="648"/>
      <x:c r="S237" s="654"/>
      <x:c r="T237" s="654"/>
    </x:row>
    <x:row r="238" spans="2:20">
      <x:c r="B238" s="753" t="s">
        <x:v>1659</x:v>
      </x:c>
      <x:c r="C238" s="755">
        <x:v>45800</x:v>
      </x:c>
      <x:c r="D238" s="755">
        <x:v>45800</x:v>
      </x:c>
      <x:c r="E238" s="650" t="s">
        <x:v>4</x:v>
      </x:c>
      <x:c r="F238" s="648" t="s">
        <x:v>57</x:v>
      </x:c>
      <x:c r="G238" s="648" t="s">
        <x:v>10</x:v>
      </x:c>
      <x:c r="H238" s="648" t="s">
        <x:v>1509</x:v>
      </x:c>
      <x:c r="I238" s="648" t="s">
        <x:v>11</x:v>
      </x:c>
      <x:c r="J238" s="648" t="s">
        <x:v>12</x:v>
      </x:c>
      <x:c r="K238" s="648" t="s">
        <x:v>1529</x:v>
      </x:c>
      <x:c r="L238" s="758">
        <x:v>8544300000</x:v>
      </x:c>
      <x:c r="M238" s="648" t="s">
        <x:v>1017</x:v>
      </x:c>
      <x:c r="N238" s="654">
        <x:v>144</x:v>
      </x:c>
      <x:c r="O238" s="654">
        <x:v>98.23</x:v>
      </x:c>
      <x:c r="P238" s="654">
        <x:v>14145.12</x:v>
      </x:c>
      <x:c r="Q238" s="648"/>
      <x:c r="R238" s="648"/>
      <x:c r="S238" s="654"/>
      <x:c r="T238" s="654"/>
    </x:row>
    <x:row r="239" spans="2:20">
      <x:c r="B239" s="753" t="s">
        <x:v>1660</x:v>
      </x:c>
      <x:c r="C239" s="755">
        <x:v>45803</x:v>
      </x:c>
      <x:c r="D239" s="755">
        <x:v>45803</x:v>
      </x:c>
      <x:c r="E239" s="650" t="s">
        <x:v>4</x:v>
      </x:c>
      <x:c r="F239" s="648" t="s">
        <x:v>1526</x:v>
      </x:c>
      <x:c r="G239" s="648" t="s">
        <x:v>30</x:v>
      </x:c>
      <x:c r="H239" s="648" t="s">
        <x:v>1509</x:v>
      </x:c>
      <x:c r="I239" s="648" t="s">
        <x:v>1489</x:v>
      </x:c>
      <x:c r="J239" s="648" t="s">
        <x:v>36</x:v>
      </x:c>
      <x:c r="K239" s="648" t="s">
        <x:v>1534</x:v>
      </x:c>
      <x:c r="L239" s="660">
        <x:v>8534009000</x:v>
      </x:c>
      <x:c r="M239" s="648" t="s">
        <x:v>1017</x:v>
      </x:c>
      <x:c r="N239" s="757">
        <x:v>7680</x:v>
      </x:c>
      <x:c r="O239" s="654">
        <x:v>11.49</x:v>
      </x:c>
      <x:c r="P239" s="654">
        <x:v>88243.199999999997</x:v>
      </x:c>
      <x:c r="Q239" s="648"/>
      <x:c r="R239" s="648"/>
      <x:c r="S239" s="654"/>
      <x:c r="T239" s="654"/>
    </x:row>
    <x:row r="240" spans="2:20">
      <x:c r="B240" s="753" t="s">
        <x:v>1661</x:v>
      </x:c>
      <x:c r="C240" s="755">
        <x:v>45804</x:v>
      </x:c>
      <x:c r="D240" s="755">
        <x:v>45804</x:v>
      </x:c>
      <x:c r="E240" s="650" t="s">
        <x:v>4</x:v>
      </x:c>
      <x:c r="F240" s="648" t="s">
        <x:v>57</x:v>
      </x:c>
      <x:c r="G240" s="648" t="s">
        <x:v>10</x:v>
      </x:c>
      <x:c r="H240" s="648" t="s">
        <x:v>1509</x:v>
      </x:c>
      <x:c r="I240" s="648" t="s">
        <x:v>31</x:v>
      </x:c>
      <x:c r="J240" s="648" t="s">
        <x:v>33</x:v>
      </x:c>
      <x:c r="K240" s="648" t="s">
        <x:v>1512</x:v>
      </x:c>
      <x:c r="L240" s="660">
        <x:v>8544300000</x:v>
      </x:c>
      <x:c r="M240" s="648" t="s">
        <x:v>1017</x:v>
      </x:c>
      <x:c r="N240" s="757">
        <x:v>6400</x:v>
      </x:c>
      <x:c r="O240" s="654">
        <x:v>8.5</x:v>
      </x:c>
      <x:c r="P240" s="654">
        <x:v>54400</x:v>
      </x:c>
      <x:c r="Q240" s="648"/>
      <x:c r="R240" s="648"/>
      <x:c r="S240" s="654"/>
      <x:c r="T240" s="654"/>
    </x:row>
    <x:row r="241" spans="2:20">
      <x:c r="B241" s="753" t="s">
        <x:v>1661</x:v>
      </x:c>
      <x:c r="C241" s="755">
        <x:v>45804</x:v>
      </x:c>
      <x:c r="D241" s="755">
        <x:v>45804</x:v>
      </x:c>
      <x:c r="E241" s="650" t="s">
        <x:v>4</x:v>
      </x:c>
      <x:c r="F241" s="648" t="s">
        <x:v>57</x:v>
      </x:c>
      <x:c r="G241" s="648" t="s">
        <x:v>10</x:v>
      </x:c>
      <x:c r="H241" s="648" t="s">
        <x:v>1509</x:v>
      </x:c>
      <x:c r="I241" s="648" t="s">
        <x:v>31</x:v>
      </x:c>
      <x:c r="J241" s="648" t="s">
        <x:v>32</x:v>
      </x:c>
      <x:c r="K241" s="648" t="s">
        <x:v>1513</x:v>
      </x:c>
      <x:c r="L241" s="660">
        <x:v>8544300000</x:v>
      </x:c>
      <x:c r="M241" s="648" t="s">
        <x:v>1017</x:v>
      </x:c>
      <x:c r="N241" s="757">
        <x:v>7040</x:v>
      </x:c>
      <x:c r="O241" s="654">
        <x:v>5.89</x:v>
      </x:c>
      <x:c r="P241" s="654">
        <x:v>41465.599999999999</x:v>
      </x:c>
      <x:c r="Q241" s="648"/>
      <x:c r="R241" s="648"/>
      <x:c r="S241" s="654"/>
      <x:c r="T241" s="654"/>
    </x:row>
    <x:row r="242" spans="2:20">
      <x:c r="B242" s="753" t="s">
        <x:v>1661</x:v>
      </x:c>
      <x:c r="C242" s="755">
        <x:v>45804</x:v>
      </x:c>
      <x:c r="D242" s="755">
        <x:v>45804</x:v>
      </x:c>
      <x:c r="E242" s="650" t="s">
        <x:v>4</x:v>
      </x:c>
      <x:c r="F242" s="648" t="s">
        <x:v>57</x:v>
      </x:c>
      <x:c r="G242" s="648" t="s">
        <x:v>10</x:v>
      </x:c>
      <x:c r="H242" s="648" t="s">
        <x:v>1509</x:v>
      </x:c>
      <x:c r="I242" s="648" t="s">
        <x:v>14</x:v>
      </x:c>
      <x:c r="J242" s="648" t="s">
        <x:v>15</x:v>
      </x:c>
      <x:c r="K242" s="648" t="s">
        <x:v>1511</x:v>
      </x:c>
      <x:c r="L242" s="660">
        <x:v>8544300000</x:v>
      </x:c>
      <x:c r="M242" s="648" t="s">
        <x:v>1017</x:v>
      </x:c>
      <x:c r="N242" s="757">
        <x:v>202</x:v>
      </x:c>
      <x:c r="O242" s="654">
        <x:v>81.19</x:v>
      </x:c>
      <x:c r="P242" s="654">
        <x:v>16400.38</x:v>
      </x:c>
      <x:c r="Q242" s="648"/>
      <x:c r="R242" s="648"/>
      <x:c r="S242" s="654"/>
      <x:c r="T242" s="654"/>
    </x:row>
    <x:row r="243" spans="2:20">
      <x:c r="B243" s="753" t="s">
        <x:v>1661</x:v>
      </x:c>
      <x:c r="C243" s="755">
        <x:v>45804</x:v>
      </x:c>
      <x:c r="D243" s="755">
        <x:v>45804</x:v>
      </x:c>
      <x:c r="E243" s="650" t="s">
        <x:v>4</x:v>
      </x:c>
      <x:c r="F243" s="648" t="s">
        <x:v>57</x:v>
      </x:c>
      <x:c r="G243" s="648" t="s">
        <x:v>10</x:v>
      </x:c>
      <x:c r="H243" s="648" t="s">
        <x:v>1509</x:v>
      </x:c>
      <x:c r="I243" s="648" t="s">
        <x:v>11</x:v>
      </x:c>
      <x:c r="J243" s="648" t="s">
        <x:v>12</x:v>
      </x:c>
      <x:c r="K243" s="648" t="s">
        <x:v>1529</x:v>
      </x:c>
      <x:c r="L243" s="660">
        <x:v>8544300000</x:v>
      </x:c>
      <x:c r="M243" s="648" t="s">
        <x:v>1017</x:v>
      </x:c>
      <x:c r="N243" s="757">
        <x:v>144</x:v>
      </x:c>
      <x:c r="O243" s="654">
        <x:v>98.23</x:v>
      </x:c>
      <x:c r="P243" s="654">
        <x:v>14145.12</x:v>
      </x:c>
      <x:c r="Q243" s="648"/>
      <x:c r="R243" s="648"/>
      <x:c r="S243" s="654"/>
      <x:c r="T243" s="654"/>
    </x:row>
    <x:row r="244" spans="2:20">
      <x:c r="B244" s="753" t="s">
        <x:v>1662</x:v>
      </x:c>
      <x:c r="C244" s="755">
        <x:v>45804</x:v>
      </x:c>
      <x:c r="D244" s="755">
        <x:v>45804</x:v>
      </x:c>
      <x:c r="E244" s="650" t="s">
        <x:v>4</x:v>
      </x:c>
      <x:c r="F244" s="648" t="s">
        <x:v>57</x:v>
      </x:c>
      <x:c r="G244" s="648" t="s">
        <x:v>10</x:v>
      </x:c>
      <x:c r="H244" s="648" t="s">
        <x:v>1509</x:v>
      </x:c>
      <x:c r="I244" s="648" t="s">
        <x:v>31</x:v>
      </x:c>
      <x:c r="J244" s="648" t="s">
        <x:v>33</x:v>
      </x:c>
      <x:c r="K244" s="648" t="s">
        <x:v>1512</x:v>
      </x:c>
      <x:c r="L244" s="660">
        <x:v>8544300000</x:v>
      </x:c>
      <x:c r="M244" s="648" t="s">
        <x:v>1017</x:v>
      </x:c>
      <x:c r="N244" s="757">
        <x:v>44</x:v>
      </x:c>
      <x:c r="O244" s="654">
        <x:v>8.5</x:v>
      </x:c>
      <x:c r="P244" s="654">
        <x:v>374</x:v>
      </x:c>
      <x:c r="Q244" s="648"/>
      <x:c r="R244" s="648"/>
      <x:c r="S244" s="654"/>
      <x:c r="T244" s="654"/>
    </x:row>
    <x:row r="245" spans="2:20">
      <x:c r="B245" s="753" t="s">
        <x:v>1662</x:v>
      </x:c>
      <x:c r="C245" s="755">
        <x:v>45804</x:v>
      </x:c>
      <x:c r="D245" s="755">
        <x:v>45804</x:v>
      </x:c>
      <x:c r="E245" s="650" t="s">
        <x:v>4</x:v>
      </x:c>
      <x:c r="F245" s="648" t="s">
        <x:v>57</x:v>
      </x:c>
      <x:c r="G245" s="648" t="s">
        <x:v>10</x:v>
      </x:c>
      <x:c r="H245" s="648" t="s">
        <x:v>1509</x:v>
      </x:c>
      <x:c r="I245" s="648" t="s">
        <x:v>31</x:v>
      </x:c>
      <x:c r="J245" s="648" t="s">
        <x:v>32</x:v>
      </x:c>
      <x:c r="K245" s="648" t="s">
        <x:v>1513</x:v>
      </x:c>
      <x:c r="L245" s="660">
        <x:v>8544300000</x:v>
      </x:c>
      <x:c r="M245" s="648" t="s">
        <x:v>1017</x:v>
      </x:c>
      <x:c r="N245" s="757">
        <x:v>44</x:v>
      </x:c>
      <x:c r="O245" s="654">
        <x:v>5.89</x:v>
      </x:c>
      <x:c r="P245" s="654">
        <x:v>259.15999999999997</x:v>
      </x:c>
      <x:c r="Q245" s="648"/>
      <x:c r="R245" s="648"/>
      <x:c r="S245" s="654"/>
      <x:c r="T245" s="654"/>
    </x:row>
    <x:row r="246" spans="2:20">
      <x:c r="B246" s="645" t="s">
        <x:v>1663</x:v>
      </x:c>
      <x:c r="C246" s="755">
        <x:v>45804</x:v>
      </x:c>
      <x:c r="D246" s="755">
        <x:v>45804</x:v>
      </x:c>
      <x:c r="E246" s="650" t="s">
        <x:v>4</x:v>
      </x:c>
      <x:c r="F246" s="673" t="s">
        <x:v>1029</x:v>
      </x:c>
      <x:c r="G246" s="648" t="s">
        <x:v>30</x:v>
      </x:c>
      <x:c r="H246" s="648" t="s">
        <x:v>1509</x:v>
      </x:c>
      <x:c r="I246" s="648" t="s">
        <x:v>1489</x:v>
      </x:c>
      <x:c r="J246" s="648" t="s">
        <x:v>36</x:v>
      </x:c>
      <x:c r="K246" s="648" t="s">
        <x:v>1534</x:v>
      </x:c>
      <x:c r="L246" s="660">
        <x:v>8534009000</x:v>
      </x:c>
      <x:c r="M246" s="648" t="s">
        <x:v>1017</x:v>
      </x:c>
      <x:c r="N246" s="757">
        <x:v>24</x:v>
      </x:c>
      <x:c r="O246" s="671">
        <x:v>0</x:v>
      </x:c>
      <x:c r="P246" s="645">
        <x:v>0</x:v>
      </x:c>
      <x:c r="R246" s="645" t="s">
        <x:v>1664</x:v>
      </x:c>
      <x:c r="S246" s="760"/>
      <x:c r="T246" s="760"/>
    </x:row>
    <x:row r="247" spans="2:20">
      <x:c r="B247" s="666" t="s">
        <x:v>1665</x:v>
      </x:c>
      <x:c r="C247" s="667">
        <x:v>45810</x:v>
      </x:c>
      <x:c r="D247" s="668">
        <x:v>45810</x:v>
      </x:c>
      <x:c r="E247" s="761" t="s">
        <x:v>748</x:v>
      </x:c>
      <x:c r="F247" s="666" t="s">
        <x:v>1526</x:v>
      </x:c>
      <x:c r="G247" s="666" t="s">
        <x:v>30</x:v>
      </x:c>
      <x:c r="H247" s="666" t="s">
        <x:v>1509</x:v>
      </x:c>
      <x:c r="I247" s="666" t="s">
        <x:v>1489</x:v>
      </x:c>
      <x:c r="J247" s="645" t="s">
        <x:v>36</x:v>
      </x:c>
      <x:c r="K247" s="645" t="s">
        <x:v>1534</x:v>
      </x:c>
      <x:c r="L247" s="655">
        <x:v>8534009000</x:v>
      </x:c>
      <x:c r="M247" s="645" t="s">
        <x:v>1017</x:v>
      </x:c>
      <x:c r="N247" s="669">
        <x:v>7680</x:v>
      </x:c>
      <x:c r="O247" s="645">
        <x:v>11.49</x:v>
      </x:c>
      <x:c r="P247" s="656">
        <x:v>88243.199999999997</x:v>
      </x:c>
    </x:row>
    <x:row r="248" spans="2:20">
      <x:c r="B248" s="648" t="s">
        <x:v>1666</x:v>
      </x:c>
      <x:c r="C248" s="670">
        <x:v>45811</x:v>
      </x:c>
      <x:c r="D248" s="649">
        <x:v>45811</x:v>
      </x:c>
      <x:c r="E248" s="650" t="s">
        <x:v>748</x:v>
      </x:c>
      <x:c r="F248" s="648" t="s">
        <x:v>57</x:v>
      </x:c>
      <x:c r="G248" s="648" t="s">
        <x:v>10</x:v>
      </x:c>
      <x:c r="H248" s="648" t="s">
        <x:v>1509</x:v>
      </x:c>
      <x:c r="I248" s="666" t="s">
        <x:v>31</x:v>
      </x:c>
      <x:c r="J248" s="657" t="s">
        <x:v>33</x:v>
      </x:c>
      <x:c r="K248" s="657" t="s">
        <x:v>1512</x:v>
      </x:c>
      <x:c r="L248" s="658">
        <x:v>8544300000</x:v>
      </x:c>
      <x:c r="M248" s="657" t="s">
        <x:v>1017</x:v>
      </x:c>
      <x:c r="N248" s="659">
        <x:v>7680</x:v>
      </x:c>
      <x:c r="O248" s="657">
        <x:v>8.5</x:v>
      </x:c>
      <x:c r="P248" s="653">
        <x:v>65280</x:v>
      </x:c>
      <x:c r="Q248" s="657"/>
      <x:c r="R248" s="657"/>
      <x:c r="S248" s="664"/>
      <x:c r="T248" s="657"/>
    </x:row>
    <x:row r="249" spans="2:20">
      <x:c r="B249" s="648" t="s">
        <x:v>1666</x:v>
      </x:c>
      <x:c r="C249" s="670">
        <x:v>45811</x:v>
      </x:c>
      <x:c r="D249" s="649">
        <x:v>45811</x:v>
      </x:c>
      <x:c r="E249" s="650" t="s">
        <x:v>748</x:v>
      </x:c>
      <x:c r="F249" s="648" t="s">
        <x:v>57</x:v>
      </x:c>
      <x:c r="G249" s="648" t="s">
        <x:v>10</x:v>
      </x:c>
      <x:c r="H249" s="648" t="s">
        <x:v>1509</x:v>
      </x:c>
      <x:c r="I249" s="666" t="s">
        <x:v>31</x:v>
      </x:c>
      <x:c r="J249" s="657" t="s">
        <x:v>32</x:v>
      </x:c>
      <x:c r="K249" s="657" t="s">
        <x:v>1513</x:v>
      </x:c>
      <x:c r="L249" s="658">
        <x:v>8544300000</x:v>
      </x:c>
      <x:c r="M249" s="657" t="s">
        <x:v>1017</x:v>
      </x:c>
      <x:c r="N249" s="659">
        <x:v>7680</x:v>
      </x:c>
      <x:c r="O249" s="657">
        <x:v>5.89</x:v>
      </x:c>
      <x:c r="P249" s="653">
        <x:v>45235.199999999997</x:v>
      </x:c>
      <x:c r="Q249" s="657"/>
      <x:c r="R249" s="657"/>
      <x:c r="S249" s="664"/>
      <x:c r="T249" s="657"/>
    </x:row>
    <x:row r="250" spans="2:20">
      <x:c r="B250" s="648" t="s">
        <x:v>1667</x:v>
      </x:c>
      <x:c r="C250" s="670">
        <x:v>45814</x:v>
      </x:c>
      <x:c r="D250" s="649">
        <x:v>45814</x:v>
      </x:c>
      <x:c r="E250" s="650" t="s">
        <x:v>748</x:v>
      </x:c>
      <x:c r="F250" s="648" t="s">
        <x:v>57</x:v>
      </x:c>
      <x:c r="G250" s="648" t="s">
        <x:v>10</x:v>
      </x:c>
      <x:c r="H250" s="648" t="s">
        <x:v>1509</x:v>
      </x:c>
      <x:c r="I250" s="666" t="s">
        <x:v>31</x:v>
      </x:c>
      <x:c r="J250" s="657" t="s">
        <x:v>33</x:v>
      </x:c>
      <x:c r="K250" s="657" t="s">
        <x:v>1512</x:v>
      </x:c>
      <x:c r="L250" s="658">
        <x:v>8544300000</x:v>
      </x:c>
      <x:c r="M250" s="657" t="s">
        <x:v>1017</x:v>
      </x:c>
      <x:c r="N250" s="659">
        <x:v>6400</x:v>
      </x:c>
      <x:c r="O250" s="657">
        <x:v>8.5</x:v>
      </x:c>
      <x:c r="P250" s="653">
        <x:v>54400</x:v>
      </x:c>
      <x:c r="Q250" s="657"/>
      <x:c r="R250" s="657"/>
      <x:c r="S250" s="664"/>
      <x:c r="T250" s="657"/>
    </x:row>
    <x:row r="251" spans="2:20">
      <x:c r="B251" s="648" t="s">
        <x:v>1667</x:v>
      </x:c>
      <x:c r="C251" s="670">
        <x:v>45814</x:v>
      </x:c>
      <x:c r="D251" s="649">
        <x:v>45814</x:v>
      </x:c>
      <x:c r="E251" s="650" t="s">
        <x:v>748</x:v>
      </x:c>
      <x:c r="F251" s="648" t="s">
        <x:v>57</x:v>
      </x:c>
      <x:c r="G251" s="648" t="s">
        <x:v>10</x:v>
      </x:c>
      <x:c r="H251" s="648" t="s">
        <x:v>1509</x:v>
      </x:c>
      <x:c r="I251" s="666" t="s">
        <x:v>31</x:v>
      </x:c>
      <x:c r="J251" s="657" t="s">
        <x:v>32</x:v>
      </x:c>
      <x:c r="K251" s="657" t="s">
        <x:v>1513</x:v>
      </x:c>
      <x:c r="L251" s="658">
        <x:v>8544300000</x:v>
      </x:c>
      <x:c r="M251" s="657" t="s">
        <x:v>1017</x:v>
      </x:c>
      <x:c r="N251" s="659">
        <x:v>6400</x:v>
      </x:c>
      <x:c r="O251" s="657">
        <x:v>5.89</x:v>
      </x:c>
      <x:c r="P251" s="653">
        <x:v>37696</x:v>
      </x:c>
      <x:c r="Q251" s="657"/>
      <x:c r="R251" s="657"/>
      <x:c r="S251" s="664"/>
      <x:c r="T251" s="657"/>
    </x:row>
    <x:row r="252" spans="2:20">
      <x:c r="B252" s="648" t="s">
        <x:v>1667</x:v>
      </x:c>
      <x:c r="C252" s="670">
        <x:v>45814</x:v>
      </x:c>
      <x:c r="D252" s="649">
        <x:v>45814</x:v>
      </x:c>
      <x:c r="E252" s="650" t="s">
        <x:v>748</x:v>
      </x:c>
      <x:c r="F252" s="648" t="s">
        <x:v>57</x:v>
      </x:c>
      <x:c r="G252" s="648" t="s">
        <x:v>10</x:v>
      </x:c>
      <x:c r="H252" s="648" t="s">
        <x:v>1509</x:v>
      </x:c>
      <x:c r="I252" s="666" t="s">
        <x:v>11</x:v>
      </x:c>
      <x:c r="J252" s="657" t="s">
        <x:v>12</x:v>
      </x:c>
      <x:c r="K252" s="657" t="s">
        <x:v>1529</x:v>
      </x:c>
      <x:c r="L252" s="658">
        <x:v>8544300000</x:v>
      </x:c>
      <x:c r="M252" s="657" t="s">
        <x:v>1017</x:v>
      </x:c>
      <x:c r="N252" s="659">
        <x:v>576</x:v>
      </x:c>
      <x:c r="O252" s="657">
        <x:v>98.23</x:v>
      </x:c>
      <x:c r="P252" s="653">
        <x:v>56580.480000000003</x:v>
      </x:c>
      <x:c r="Q252" s="657"/>
      <x:c r="R252" s="657"/>
      <x:c r="S252" s="664"/>
      <x:c r="T252" s="657"/>
    </x:row>
    <x:row r="253" spans="2:20">
      <x:c r="B253" s="648" t="s">
        <x:v>1668</x:v>
      </x:c>
      <x:c r="C253" s="670">
        <x:v>45817</x:v>
      </x:c>
      <x:c r="D253" s="649">
        <x:v>45817</x:v>
      </x:c>
      <x:c r="E253" s="650" t="s">
        <x:v>748</x:v>
      </x:c>
      <x:c r="F253" s="648" t="s">
        <x:v>1526</x:v>
      </x:c>
      <x:c r="G253" s="648" t="s">
        <x:v>30</x:v>
      </x:c>
      <x:c r="H253" s="648" t="s">
        <x:v>1509</x:v>
      </x:c>
      <x:c r="I253" s="666" t="s">
        <x:v>1489</x:v>
      </x:c>
      <x:c r="J253" s="657" t="s">
        <x:v>36</x:v>
      </x:c>
      <x:c r="K253" s="657" t="s">
        <x:v>1534</x:v>
      </x:c>
      <x:c r="L253" s="658">
        <x:v>8534009000</x:v>
      </x:c>
      <x:c r="M253" s="657" t="s">
        <x:v>1017</x:v>
      </x:c>
      <x:c r="N253" s="659">
        <x:v>7680</x:v>
      </x:c>
      <x:c r="O253" s="657">
        <x:v>11.49</x:v>
      </x:c>
      <x:c r="P253" s="653">
        <x:v>88243.199999999997</x:v>
      </x:c>
      <x:c r="Q253" s="657"/>
      <x:c r="R253" s="657"/>
      <x:c r="S253" s="664"/>
      <x:c r="T253" s="657"/>
    </x:row>
    <x:row r="254" spans="2:20">
      <x:c r="B254" s="648" t="s">
        <x:v>1669</x:v>
      </x:c>
      <x:c r="C254" s="670">
        <x:v>45818</x:v>
      </x:c>
      <x:c r="D254" s="649">
        <x:v>45818</x:v>
      </x:c>
      <x:c r="E254" s="650" t="s">
        <x:v>748</x:v>
      </x:c>
      <x:c r="F254" s="648" t="s">
        <x:v>57</x:v>
      </x:c>
      <x:c r="G254" s="648" t="s">
        <x:v>10</x:v>
      </x:c>
      <x:c r="H254" s="648" t="s">
        <x:v>1509</x:v>
      </x:c>
      <x:c r="I254" s="666" t="s">
        <x:v>31</x:v>
      </x:c>
      <x:c r="J254" s="657" t="s">
        <x:v>33</x:v>
      </x:c>
      <x:c r="K254" s="657" t="s">
        <x:v>1512</x:v>
      </x:c>
      <x:c r="L254" s="658">
        <x:v>8544300000</x:v>
      </x:c>
      <x:c r="M254" s="657" t="s">
        <x:v>1017</x:v>
      </x:c>
      <x:c r="N254" s="659">
        <x:v>7680</x:v>
      </x:c>
      <x:c r="O254" s="657">
        <x:v>8.5</x:v>
      </x:c>
      <x:c r="P254" s="653">
        <x:v>65280</x:v>
      </x:c>
      <x:c r="Q254" s="657"/>
      <x:c r="R254" s="657"/>
      <x:c r="S254" s="664"/>
      <x:c r="T254" s="657"/>
    </x:row>
    <x:row r="255" spans="2:20">
      <x:c r="B255" s="648" t="s">
        <x:v>1669</x:v>
      </x:c>
      <x:c r="C255" s="670">
        <x:v>45818</x:v>
      </x:c>
      <x:c r="D255" s="649">
        <x:v>45818</x:v>
      </x:c>
      <x:c r="E255" s="650" t="s">
        <x:v>748</x:v>
      </x:c>
      <x:c r="F255" s="648" t="s">
        <x:v>57</x:v>
      </x:c>
      <x:c r="G255" s="648" t="s">
        <x:v>10</x:v>
      </x:c>
      <x:c r="H255" s="648" t="s">
        <x:v>1509</x:v>
      </x:c>
      <x:c r="I255" s="666" t="s">
        <x:v>31</x:v>
      </x:c>
      <x:c r="J255" s="657" t="s">
        <x:v>32</x:v>
      </x:c>
      <x:c r="K255" s="657" t="s">
        <x:v>1513</x:v>
      </x:c>
      <x:c r="L255" s="658">
        <x:v>8544300000</x:v>
      </x:c>
      <x:c r="M255" s="657" t="s">
        <x:v>1017</x:v>
      </x:c>
      <x:c r="N255" s="659">
        <x:v>7680</x:v>
      </x:c>
      <x:c r="O255" s="657">
        <x:v>5.89</x:v>
      </x:c>
      <x:c r="P255" s="653">
        <x:v>45235.199999999997</x:v>
      </x:c>
      <x:c r="Q255" s="657"/>
      <x:c r="R255" s="657"/>
      <x:c r="S255" s="664"/>
      <x:c r="T255" s="657"/>
    </x:row>
    <x:row r="256" spans="2:20">
      <x:c r="B256" s="648" t="s">
        <x:v>1670</x:v>
      </x:c>
      <x:c r="C256" s="670">
        <x:v>45821</x:v>
      </x:c>
      <x:c r="D256" s="649">
        <x:v>45821</x:v>
      </x:c>
      <x:c r="E256" s="650" t="s">
        <x:v>748</x:v>
      </x:c>
      <x:c r="F256" s="648" t="s">
        <x:v>57</x:v>
      </x:c>
      <x:c r="G256" s="648" t="s">
        <x:v>10</x:v>
      </x:c>
      <x:c r="H256" s="648" t="s">
        <x:v>1509</x:v>
      </x:c>
      <x:c r="I256" s="666" t="s">
        <x:v>31</x:v>
      </x:c>
      <x:c r="J256" s="657" t="s">
        <x:v>33</x:v>
      </x:c>
      <x:c r="K256" s="657" t="s">
        <x:v>1512</x:v>
      </x:c>
      <x:c r="L256" s="658">
        <x:v>8544300000</x:v>
      </x:c>
      <x:c r="M256" s="657" t="s">
        <x:v>1017</x:v>
      </x:c>
      <x:c r="N256" s="659">
        <x:v>6400</x:v>
      </x:c>
      <x:c r="O256" s="657">
        <x:v>8.5</x:v>
      </x:c>
      <x:c r="P256" s="653">
        <x:v>54400</x:v>
      </x:c>
      <x:c r="Q256" s="657"/>
      <x:c r="R256" s="657"/>
      <x:c r="S256" s="664"/>
      <x:c r="T256" s="657"/>
    </x:row>
    <x:row r="257" spans="2:20">
      <x:c r="B257" s="648" t="s">
        <x:v>1670</x:v>
      </x:c>
      <x:c r="C257" s="670">
        <x:v>45821</x:v>
      </x:c>
      <x:c r="D257" s="649">
        <x:v>45821</x:v>
      </x:c>
      <x:c r="E257" s="650" t="s">
        <x:v>748</x:v>
      </x:c>
      <x:c r="F257" s="648" t="s">
        <x:v>57</x:v>
      </x:c>
      <x:c r="G257" s="648" t="s">
        <x:v>10</x:v>
      </x:c>
      <x:c r="H257" s="648" t="s">
        <x:v>1509</x:v>
      </x:c>
      <x:c r="I257" s="666" t="s">
        <x:v>31</x:v>
      </x:c>
      <x:c r="J257" s="657" t="s">
        <x:v>32</x:v>
      </x:c>
      <x:c r="K257" s="657" t="s">
        <x:v>1513</x:v>
      </x:c>
      <x:c r="L257" s="658">
        <x:v>8544300000</x:v>
      </x:c>
      <x:c r="M257" s="657" t="s">
        <x:v>1017</x:v>
      </x:c>
      <x:c r="N257" s="659">
        <x:v>5760</x:v>
      </x:c>
      <x:c r="O257" s="657">
        <x:v>5.89</x:v>
      </x:c>
      <x:c r="P257" s="653">
        <x:v>33926.400000000001</x:v>
      </x:c>
      <x:c r="Q257" s="657"/>
      <x:c r="R257" s="657"/>
      <x:c r="S257" s="664"/>
      <x:c r="T257" s="657"/>
    </x:row>
    <x:row r="258" spans="2:20">
      <x:c r="B258" s="648" t="s">
        <x:v>1670</x:v>
      </x:c>
      <x:c r="C258" s="670">
        <x:v>45821</x:v>
      </x:c>
      <x:c r="D258" s="649">
        <x:v>45821</x:v>
      </x:c>
      <x:c r="E258" s="650" t="s">
        <x:v>748</x:v>
      </x:c>
      <x:c r="F258" s="648" t="s">
        <x:v>57</x:v>
      </x:c>
      <x:c r="G258" s="648" t="s">
        <x:v>10</x:v>
      </x:c>
      <x:c r="H258" s="648" t="s">
        <x:v>1509</x:v>
      </x:c>
      <x:c r="I258" s="666" t="s">
        <x:v>11</x:v>
      </x:c>
      <x:c r="J258" s="657" t="s">
        <x:v>13</x:v>
      </x:c>
      <x:c r="K258" s="657" t="s">
        <x:v>1525</x:v>
      </x:c>
      <x:c r="L258" s="658">
        <x:v>8544300000</x:v>
      </x:c>
      <x:c r="M258" s="657" t="s">
        <x:v>1017</x:v>
      </x:c>
      <x:c r="N258" s="659">
        <x:v>300</x:v>
      </x:c>
      <x:c r="O258" s="657">
        <x:v>90.88</x:v>
      </x:c>
      <x:c r="P258" s="653">
        <x:v>27264</x:v>
      </x:c>
      <x:c r="Q258" s="657"/>
      <x:c r="R258" s="657"/>
      <x:c r="S258" s="664"/>
      <x:c r="T258" s="657"/>
    </x:row>
    <x:row r="259" spans="2:20">
      <x:c r="B259" s="648" t="s">
        <x:v>1670</x:v>
      </x:c>
      <x:c r="C259" s="670">
        <x:v>45821</x:v>
      </x:c>
      <x:c r="D259" s="649">
        <x:v>45821</x:v>
      </x:c>
      <x:c r="E259" s="650" t="s">
        <x:v>748</x:v>
      </x:c>
      <x:c r="F259" s="648" t="s">
        <x:v>57</x:v>
      </x:c>
      <x:c r="G259" s="648" t="s">
        <x:v>10</x:v>
      </x:c>
      <x:c r="H259" s="648" t="s">
        <x:v>1509</x:v>
      </x:c>
      <x:c r="I259" s="666" t="s">
        <x:v>28</x:v>
      </x:c>
      <x:c r="J259" s="657" t="s">
        <x:v>29</x:v>
      </x:c>
      <x:c r="K259" s="657" t="s">
        <x:v>1535</x:v>
      </x:c>
      <x:c r="L259" s="658">
        <x:v>8544300000</x:v>
      </x:c>
      <x:c r="M259" s="657" t="s">
        <x:v>1017</x:v>
      </x:c>
      <x:c r="N259" s="659">
        <x:v>300</x:v>
      </x:c>
      <x:c r="O259" s="657">
        <x:v>6.01</x:v>
      </x:c>
      <x:c r="P259" s="653">
        <x:v>1803</x:v>
      </x:c>
      <x:c r="Q259" s="657"/>
      <x:c r="R259" s="657"/>
      <x:c r="S259" s="664"/>
      <x:c r="T259" s="657"/>
    </x:row>
    <x:row r="260" spans="2:20">
      <x:c r="B260" s="648" t="s">
        <x:v>1670</x:v>
      </x:c>
      <x:c r="C260" s="670">
        <x:v>45821</x:v>
      </x:c>
      <x:c r="D260" s="649">
        <x:v>45821</x:v>
      </x:c>
      <x:c r="E260" s="650" t="s">
        <x:v>748</x:v>
      </x:c>
      <x:c r="F260" s="648" t="s">
        <x:v>57</x:v>
      </x:c>
      <x:c r="G260" s="648" t="s">
        <x:v>10</x:v>
      </x:c>
      <x:c r="H260" s="648" t="s">
        <x:v>1509</x:v>
      </x:c>
      <x:c r="I260" s="666" t="s">
        <x:v>11</x:v>
      </x:c>
      <x:c r="J260" s="657" t="s">
        <x:v>12</x:v>
      </x:c>
      <x:c r="K260" s="657" t="s">
        <x:v>1529</x:v>
      </x:c>
      <x:c r="L260" s="658">
        <x:v>8544300000</x:v>
      </x:c>
      <x:c r="M260" s="657" t="s">
        <x:v>1017</x:v>
      </x:c>
      <x:c r="N260" s="659">
        <x:v>368</x:v>
      </x:c>
      <x:c r="O260" s="657">
        <x:v>98.23</x:v>
      </x:c>
      <x:c r="P260" s="653">
        <x:v>36148.639999999999</x:v>
      </x:c>
      <x:c r="Q260" s="657"/>
      <x:c r="R260" s="657"/>
      <x:c r="S260" s="664"/>
      <x:c r="T260" s="657"/>
    </x:row>
    <x:row r="261" spans="2:20">
      <x:c r="B261" s="648" t="s">
        <x:v>1671</x:v>
      </x:c>
      <x:c r="C261" s="670">
        <x:v>45821</x:v>
      </x:c>
      <x:c r="D261" s="649">
        <x:v>45821</x:v>
      </x:c>
      <x:c r="E261" s="650" t="s">
        <x:v>748</x:v>
      </x:c>
      <x:c r="F261" s="648" t="s">
        <x:v>57</x:v>
      </x:c>
      <x:c r="G261" s="648" t="s">
        <x:v>10</x:v>
      </x:c>
      <x:c r="H261" s="648" t="s">
        <x:v>1509</x:v>
      </x:c>
      <x:c r="I261" s="666" t="s">
        <x:v>31</x:v>
      </x:c>
      <x:c r="J261" s="657" t="s">
        <x:v>33</x:v>
      </x:c>
      <x:c r="K261" s="657" t="s">
        <x:v>1512</x:v>
      </x:c>
      <x:c r="L261" s="658">
        <x:v>8544300000</x:v>
      </x:c>
      <x:c r="M261" s="657" t="s">
        <x:v>1017</x:v>
      </x:c>
      <x:c r="N261" s="659">
        <x:v>35</x:v>
      </x:c>
      <x:c r="O261" s="657">
        <x:v>8.5</x:v>
      </x:c>
      <x:c r="P261" s="653">
        <x:v>297.5</x:v>
      </x:c>
      <x:c r="Q261" s="657"/>
      <x:c r="R261" s="657"/>
      <x:c r="S261" s="664"/>
      <x:c r="T261" s="657"/>
    </x:row>
    <x:row r="262" spans="2:20">
      <x:c r="B262" s="648" t="s">
        <x:v>1672</x:v>
      </x:c>
      <x:c r="C262" s="670">
        <x:v>45824</x:v>
      </x:c>
      <x:c r="D262" s="649">
        <x:v>45824</x:v>
      </x:c>
      <x:c r="E262" s="650" t="s">
        <x:v>748</x:v>
      </x:c>
      <x:c r="F262" s="648" t="s">
        <x:v>1526</x:v>
      </x:c>
      <x:c r="G262" s="648" t="s">
        <x:v>30</x:v>
      </x:c>
      <x:c r="H262" s="648" t="s">
        <x:v>1509</x:v>
      </x:c>
      <x:c r="I262" s="666" t="s">
        <x:v>1489</x:v>
      </x:c>
      <x:c r="J262" s="657" t="s">
        <x:v>36</x:v>
      </x:c>
      <x:c r="K262" s="657" t="s">
        <x:v>1534</x:v>
      </x:c>
      <x:c r="L262" s="658">
        <x:v>8534009000</x:v>
      </x:c>
      <x:c r="M262" s="657" t="s">
        <x:v>1017</x:v>
      </x:c>
      <x:c r="N262" s="659">
        <x:v>7680</x:v>
      </x:c>
      <x:c r="O262" s="657">
        <x:v>11.49</x:v>
      </x:c>
      <x:c r="P262" s="653">
        <x:v>88243.199999999997</x:v>
      </x:c>
      <x:c r="Q262" s="657"/>
      <x:c r="R262" s="657"/>
      <x:c r="S262" s="664"/>
      <x:c r="T262" s="657"/>
    </x:row>
    <x:row r="263" spans="2:20">
      <x:c r="B263" s="648" t="s">
        <x:v>1673</x:v>
      </x:c>
      <x:c r="C263" s="670">
        <x:v>45828</x:v>
      </x:c>
      <x:c r="D263" s="649">
        <x:v>45828</x:v>
      </x:c>
      <x:c r="E263" s="650" t="s">
        <x:v>748</x:v>
      </x:c>
      <x:c r="F263" s="648" t="s">
        <x:v>57</x:v>
      </x:c>
      <x:c r="G263" s="648" t="s">
        <x:v>10</x:v>
      </x:c>
      <x:c r="H263" s="648" t="s">
        <x:v>1509</x:v>
      </x:c>
      <x:c r="I263" s="666" t="s">
        <x:v>31</x:v>
      </x:c>
      <x:c r="J263" s="657" t="s">
        <x:v>33</x:v>
      </x:c>
      <x:c r="K263" s="657" t="s">
        <x:v>1512</x:v>
      </x:c>
      <x:c r="L263" s="658">
        <x:v>8544300000</x:v>
      </x:c>
      <x:c r="M263" s="657" t="s">
        <x:v>1017</x:v>
      </x:c>
      <x:c r="N263" s="659">
        <x:v>5760</x:v>
      </x:c>
      <x:c r="O263" s="657">
        <x:v>8.5</x:v>
      </x:c>
      <x:c r="P263" s="653">
        <x:v>48960</x:v>
      </x:c>
      <x:c r="Q263" s="657"/>
      <x:c r="R263" s="657"/>
      <x:c r="S263" s="664"/>
      <x:c r="T263" s="657"/>
    </x:row>
    <x:row r="264" spans="2:20">
      <x:c r="B264" s="648" t="s">
        <x:v>1673</x:v>
      </x:c>
      <x:c r="C264" s="670">
        <x:v>45828</x:v>
      </x:c>
      <x:c r="D264" s="649">
        <x:v>45828</x:v>
      </x:c>
      <x:c r="E264" s="650" t="s">
        <x:v>748</x:v>
      </x:c>
      <x:c r="F264" s="648" t="s">
        <x:v>57</x:v>
      </x:c>
      <x:c r="G264" s="648" t="s">
        <x:v>10</x:v>
      </x:c>
      <x:c r="H264" s="648" t="s">
        <x:v>1509</x:v>
      </x:c>
      <x:c r="I264" s="666" t="s">
        <x:v>31</x:v>
      </x:c>
      <x:c r="J264" s="657" t="s">
        <x:v>32</x:v>
      </x:c>
      <x:c r="K264" s="657" t="s">
        <x:v>1513</x:v>
      </x:c>
      <x:c r="L264" s="658">
        <x:v>8544300000</x:v>
      </x:c>
      <x:c r="M264" s="657" t="s">
        <x:v>1017</x:v>
      </x:c>
      <x:c r="N264" s="659">
        <x:v>5760</x:v>
      </x:c>
      <x:c r="O264" s="657">
        <x:v>5.89</x:v>
      </x:c>
      <x:c r="P264" s="653">
        <x:v>33926.400000000001</x:v>
      </x:c>
      <x:c r="Q264" s="657"/>
      <x:c r="R264" s="657"/>
      <x:c r="S264" s="664"/>
      <x:c r="T264" s="657"/>
    </x:row>
    <x:row r="265" spans="2:20">
      <x:c r="B265" s="648" t="s">
        <x:v>1673</x:v>
      </x:c>
      <x:c r="C265" s="670">
        <x:v>45828</x:v>
      </x:c>
      <x:c r="D265" s="649">
        <x:v>45828</x:v>
      </x:c>
      <x:c r="E265" s="650" t="s">
        <x:v>748</x:v>
      </x:c>
      <x:c r="F265" s="648" t="s">
        <x:v>57</x:v>
      </x:c>
      <x:c r="G265" s="648" t="s">
        <x:v>10</x:v>
      </x:c>
      <x:c r="H265" s="648" t="s">
        <x:v>1509</x:v>
      </x:c>
      <x:c r="I265" s="666" t="s">
        <x:v>11</x:v>
      </x:c>
      <x:c r="J265" s="657" t="s">
        <x:v>13</x:v>
      </x:c>
      <x:c r="K265" s="657" t="s">
        <x:v>1525</x:v>
      </x:c>
      <x:c r="L265" s="658">
        <x:v>8544300000</x:v>
      </x:c>
      <x:c r="M265" s="657" t="s">
        <x:v>1017</x:v>
      </x:c>
      <x:c r="N265" s="659">
        <x:v>860</x:v>
      </x:c>
      <x:c r="O265" s="657">
        <x:v>90.88</x:v>
      </x:c>
      <x:c r="P265" s="653">
        <x:v>78156.800000000003</x:v>
      </x:c>
      <x:c r="Q265" s="657"/>
      <x:c r="R265" s="657"/>
      <x:c r="S265" s="664"/>
      <x:c r="T265" s="657"/>
    </x:row>
    <x:row r="266" spans="2:20">
      <x:c r="B266" s="648" t="s">
        <x:v>1673</x:v>
      </x:c>
      <x:c r="C266" s="670">
        <x:v>45828</x:v>
      </x:c>
      <x:c r="D266" s="649">
        <x:v>45828</x:v>
      </x:c>
      <x:c r="E266" s="650" t="s">
        <x:v>748</x:v>
      </x:c>
      <x:c r="F266" s="648" t="s">
        <x:v>57</x:v>
      </x:c>
      <x:c r="G266" s="648" t="s">
        <x:v>10</x:v>
      </x:c>
      <x:c r="H266" s="648" t="s">
        <x:v>1509</x:v>
      </x:c>
      <x:c r="I266" s="666" t="s">
        <x:v>11</x:v>
      </x:c>
      <x:c r="J266" s="657" t="s">
        <x:v>12</x:v>
      </x:c>
      <x:c r="K266" s="657" t="s">
        <x:v>1529</x:v>
      </x:c>
      <x:c r="L266" s="658">
        <x:v>8544300000</x:v>
      </x:c>
      <x:c r="M266" s="657" t="s">
        <x:v>1017</x:v>
      </x:c>
      <x:c r="N266" s="659">
        <x:v>2</x:v>
      </x:c>
      <x:c r="O266" s="657">
        <x:v>98.23</x:v>
      </x:c>
      <x:c r="P266" s="653">
        <x:v>196.46</x:v>
      </x:c>
      <x:c r="Q266" s="657"/>
      <x:c r="R266" s="657"/>
      <x:c r="S266" s="664"/>
      <x:c r="T266" s="657"/>
    </x:row>
    <x:row r="267" spans="2:20">
      <x:c r="B267" s="648" t="s">
        <x:v>1674</x:v>
      </x:c>
      <x:c r="C267" s="670">
        <x:v>45831</x:v>
      </x:c>
      <x:c r="D267" s="649">
        <x:v>45831</x:v>
      </x:c>
      <x:c r="E267" s="650" t="s">
        <x:v>748</x:v>
      </x:c>
      <x:c r="F267" s="648" t="s">
        <x:v>1526</x:v>
      </x:c>
      <x:c r="G267" s="648" t="s">
        <x:v>30</x:v>
      </x:c>
      <x:c r="H267" s="648" t="s">
        <x:v>1509</x:v>
      </x:c>
      <x:c r="I267" s="666" t="s">
        <x:v>1489</x:v>
      </x:c>
      <x:c r="J267" s="657" t="s">
        <x:v>36</x:v>
      </x:c>
      <x:c r="K267" s="657" t="s">
        <x:v>1534</x:v>
      </x:c>
      <x:c r="L267" s="658">
        <x:v>8534009000</x:v>
      </x:c>
      <x:c r="M267" s="657" t="s">
        <x:v>1017</x:v>
      </x:c>
      <x:c r="N267" s="659">
        <x:v>7680</x:v>
      </x:c>
      <x:c r="O267" s="657">
        <x:v>11.49</x:v>
      </x:c>
      <x:c r="P267" s="653">
        <x:v>88243.199999999997</x:v>
      </x:c>
      <x:c r="Q267" s="657"/>
      <x:c r="R267" s="657"/>
      <x:c r="S267" s="664"/>
      <x:c r="T267" s="657"/>
    </x:row>
    <x:row r="268" spans="2:20">
      <x:c r="B268" s="648" t="s">
        <x:v>1675</x:v>
      </x:c>
      <x:c r="C268" s="670">
        <x:v>45832</x:v>
      </x:c>
      <x:c r="D268" s="649">
        <x:v>45832</x:v>
      </x:c>
      <x:c r="E268" s="650" t="s">
        <x:v>748</x:v>
      </x:c>
      <x:c r="F268" s="648" t="s">
        <x:v>57</x:v>
      </x:c>
      <x:c r="G268" s="648" t="s">
        <x:v>10</x:v>
      </x:c>
      <x:c r="H268" s="648" t="s">
        <x:v>1509</x:v>
      </x:c>
      <x:c r="I268" s="666" t="s">
        <x:v>31</x:v>
      </x:c>
      <x:c r="J268" s="657" t="s">
        <x:v>33</x:v>
      </x:c>
      <x:c r="K268" s="657" t="s">
        <x:v>1512</x:v>
      </x:c>
      <x:c r="L268" s="658">
        <x:v>8544300000</x:v>
      </x:c>
      <x:c r="M268" s="657" t="s">
        <x:v>1017</x:v>
      </x:c>
      <x:c r="N268" s="659">
        <x:v>7040</x:v>
      </x:c>
      <x:c r="O268" s="657">
        <x:v>8.5</x:v>
      </x:c>
      <x:c r="P268" s="653">
        <x:v>59840</x:v>
      </x:c>
      <x:c r="Q268" s="657"/>
      <x:c r="R268" s="657"/>
      <x:c r="S268" s="664"/>
      <x:c r="T268" s="657"/>
    </x:row>
    <x:row r="269" spans="2:20">
      <x:c r="B269" s="648" t="s">
        <x:v>1675</x:v>
      </x:c>
      <x:c r="C269" s="670">
        <x:v>45832</x:v>
      </x:c>
      <x:c r="D269" s="649">
        <x:v>45832</x:v>
      </x:c>
      <x:c r="E269" s="650" t="s">
        <x:v>748</x:v>
      </x:c>
      <x:c r="F269" s="648" t="s">
        <x:v>57</x:v>
      </x:c>
      <x:c r="G269" s="648" t="s">
        <x:v>10</x:v>
      </x:c>
      <x:c r="H269" s="648" t="s">
        <x:v>1509</x:v>
      </x:c>
      <x:c r="I269" s="666" t="s">
        <x:v>31</x:v>
      </x:c>
      <x:c r="J269" s="657" t="s">
        <x:v>32</x:v>
      </x:c>
      <x:c r="K269" s="657" t="s">
        <x:v>1513</x:v>
      </x:c>
      <x:c r="L269" s="658">
        <x:v>8544300000</x:v>
      </x:c>
      <x:c r="M269" s="657" t="s">
        <x:v>1017</x:v>
      </x:c>
      <x:c r="N269" s="659">
        <x:v>6752</x:v>
      </x:c>
      <x:c r="O269" s="657">
        <x:v>5.89</x:v>
      </x:c>
      <x:c r="P269" s="653">
        <x:v>39769.279999999999</x:v>
      </x:c>
      <x:c r="Q269" s="657"/>
      <x:c r="R269" s="657"/>
      <x:c r="S269" s="664"/>
      <x:c r="T269" s="657"/>
    </x:row>
    <x:row r="270" spans="2:20">
      <x:c r="B270" s="648" t="s">
        <x:v>1675</x:v>
      </x:c>
      <x:c r="C270" s="670">
        <x:v>45832</x:v>
      </x:c>
      <x:c r="D270" s="649">
        <x:v>45832</x:v>
      </x:c>
      <x:c r="E270" s="650" t="s">
        <x:v>748</x:v>
      </x:c>
      <x:c r="F270" s="648" t="s">
        <x:v>57</x:v>
      </x:c>
      <x:c r="G270" s="648" t="s">
        <x:v>10</x:v>
      </x:c>
      <x:c r="H270" s="648" t="s">
        <x:v>1509</x:v>
      </x:c>
      <x:c r="I270" s="666" t="s">
        <x:v>11</x:v>
      </x:c>
      <x:c r="J270" s="657" t="s">
        <x:v>13</x:v>
      </x:c>
      <x:c r="K270" s="657" t="s">
        <x:v>1525</x:v>
      </x:c>
      <x:c r="L270" s="658">
        <x:v>8544300000</x:v>
      </x:c>
      <x:c r="M270" s="657" t="s">
        <x:v>1017</x:v>
      </x:c>
      <x:c r="N270" s="659">
        <x:v>280</x:v>
      </x:c>
      <x:c r="O270" s="657">
        <x:v>90.88</x:v>
      </x:c>
      <x:c r="P270" s="653">
        <x:v>25446.399999999998</x:v>
      </x:c>
      <x:c r="Q270" s="657"/>
      <x:c r="R270" s="657"/>
      <x:c r="S270" s="664"/>
      <x:c r="T270" s="657"/>
    </x:row>
    <x:row r="271" spans="2:20">
      <x:c r="B271" s="648" t="s">
        <x:v>1675</x:v>
      </x:c>
      <x:c r="C271" s="670">
        <x:v>45832</x:v>
      </x:c>
      <x:c r="D271" s="649">
        <x:v>45832</x:v>
      </x:c>
      <x:c r="E271" s="650" t="s">
        <x:v>748</x:v>
      </x:c>
      <x:c r="F271" s="648" t="s">
        <x:v>57</x:v>
      </x:c>
      <x:c r="G271" s="648" t="s">
        <x:v>10</x:v>
      </x:c>
      <x:c r="H271" s="648" t="s">
        <x:v>1509</x:v>
      </x:c>
      <x:c r="I271" s="666" t="s">
        <x:v>28</x:v>
      </x:c>
      <x:c r="J271" s="657" t="s">
        <x:v>29</x:v>
      </x:c>
      <x:c r="K271" s="657" t="s">
        <x:v>1535</x:v>
      </x:c>
      <x:c r="L271" s="658">
        <x:v>8544300000</x:v>
      </x:c>
      <x:c r="M271" s="657" t="s">
        <x:v>1017</x:v>
      </x:c>
      <x:c r="N271" s="659">
        <x:v>300</x:v>
      </x:c>
      <x:c r="O271" s="657">
        <x:v>6.01</x:v>
      </x:c>
      <x:c r="P271" s="653">
        <x:v>1803</x:v>
      </x:c>
      <x:c r="Q271" s="657"/>
      <x:c r="R271" s="657"/>
      <x:c r="S271" s="664"/>
      <x:c r="T271" s="657"/>
    </x:row>
    <x:row r="272" spans="2:20">
      <x:c r="B272" s="648" t="s">
        <x:v>1676</x:v>
      </x:c>
      <x:c r="C272" s="670">
        <x:v>45832</x:v>
      </x:c>
      <x:c r="D272" s="649">
        <x:v>45832</x:v>
      </x:c>
      <x:c r="E272" s="650" t="s">
        <x:v>748</x:v>
      </x:c>
      <x:c r="F272" s="648" t="s">
        <x:v>57</x:v>
      </x:c>
      <x:c r="G272" s="648" t="s">
        <x:v>10</x:v>
      </x:c>
      <x:c r="H272" s="648" t="s">
        <x:v>1509</x:v>
      </x:c>
      <x:c r="I272" s="666" t="s">
        <x:v>31</x:v>
      </x:c>
      <x:c r="J272" s="657" t="s">
        <x:v>33</x:v>
      </x:c>
      <x:c r="K272" s="657" t="s">
        <x:v>1533</x:v>
      </x:c>
      <x:c r="L272" s="658">
        <x:v>8544300000</x:v>
      </x:c>
      <x:c r="M272" s="657" t="s">
        <x:v>1017</x:v>
      </x:c>
      <x:c r="N272" s="659">
        <x:v>208</x:v>
      </x:c>
      <x:c r="O272" s="657">
        <x:v>8.94</x:v>
      </x:c>
      <x:c r="P272" s="653"/>
      <x:c r="Q272" s="657" t="s">
        <x:v>1530</x:v>
      </x:c>
      <x:c r="R272" s="657" t="s">
        <x:v>1531</x:v>
      </x:c>
      <x:c r="S272" s="664">
        <x:v>1859.52</x:v>
      </x:c>
      <x:c r="T272" s="657"/>
    </x:row>
    <x:row r="273" spans="2:20">
      <x:c r="B273" s="648" t="s">
        <x:v>1676</x:v>
      </x:c>
      <x:c r="C273" s="670">
        <x:v>45832</x:v>
      </x:c>
      <x:c r="D273" s="649">
        <x:v>45832</x:v>
      </x:c>
      <x:c r="E273" s="650" t="s">
        <x:v>748</x:v>
      </x:c>
      <x:c r="F273" s="648" t="s">
        <x:v>57</x:v>
      </x:c>
      <x:c r="G273" s="648" t="s">
        <x:v>10</x:v>
      </x:c>
      <x:c r="H273" s="648" t="s">
        <x:v>1509</x:v>
      </x:c>
      <x:c r="I273" s="666" t="s">
        <x:v>31</x:v>
      </x:c>
      <x:c r="J273" s="657" t="s">
        <x:v>32</x:v>
      </x:c>
      <x:c r="K273" s="657" t="s">
        <x:v>1532</x:v>
      </x:c>
      <x:c r="L273" s="658">
        <x:v>8544300000</x:v>
      </x:c>
      <x:c r="M273" s="657" t="s">
        <x:v>1017</x:v>
      </x:c>
      <x:c r="N273" s="659">
        <x:v>80</x:v>
      </x:c>
      <x:c r="O273" s="657">
        <x:v>6.2</x:v>
      </x:c>
      <x:c r="P273" s="653"/>
      <x:c r="Q273" s="657" t="s">
        <x:v>1530</x:v>
      </x:c>
      <x:c r="R273" s="657" t="s">
        <x:v>1531</x:v>
      </x:c>
      <x:c r="S273" s="664">
        <x:v>496</x:v>
      </x:c>
      <x:c r="T273" s="657"/>
    </x:row>
    <x:row r="274" spans="2:20">
      <x:c r="B274" s="648" t="s">
        <x:v>1677</x:v>
      </x:c>
      <x:c r="C274" s="670">
        <x:v>45833</x:v>
      </x:c>
      <x:c r="D274" s="649">
        <x:v>45833</x:v>
      </x:c>
      <x:c r="E274" s="650" t="s">
        <x:v>748</x:v>
      </x:c>
      <x:c r="F274" s="648" t="s">
        <x:v>1526</x:v>
      </x:c>
      <x:c r="G274" s="648" t="s">
        <x:v>30</x:v>
      </x:c>
      <x:c r="H274" s="648" t="s">
        <x:v>1509</x:v>
      </x:c>
      <x:c r="I274" s="666" t="s">
        <x:v>1489</x:v>
      </x:c>
      <x:c r="J274" s="657" t="s">
        <x:v>36</x:v>
      </x:c>
      <x:c r="K274" s="657" t="s">
        <x:v>1534</x:v>
      </x:c>
      <x:c r="L274" s="658">
        <x:v>8534009000</x:v>
      </x:c>
      <x:c r="M274" s="657" t="s">
        <x:v>1017</x:v>
      </x:c>
      <x:c r="N274" s="659">
        <x:v>7680</x:v>
      </x:c>
      <x:c r="O274" s="657">
        <x:v>11.49</x:v>
      </x:c>
      <x:c r="P274" s="653">
        <x:v>88243.199999999997</x:v>
      </x:c>
      <x:c r="Q274" s="657"/>
      <x:c r="R274" s="657"/>
      <x:c r="S274" s="664"/>
      <x:c r="T274" s="657"/>
    </x:row>
    <x:row r="275" spans="2:20">
      <x:c r="B275" s="648" t="s">
        <x:v>1678</x:v>
      </x:c>
      <x:c r="C275" s="670">
        <x:v>45834</x:v>
      </x:c>
      <x:c r="D275" s="649">
        <x:v>45834</x:v>
      </x:c>
      <x:c r="E275" s="650" t="s">
        <x:v>748</x:v>
      </x:c>
      <x:c r="F275" s="648" t="s">
        <x:v>1526</x:v>
      </x:c>
      <x:c r="G275" s="648" t="s">
        <x:v>30</x:v>
      </x:c>
      <x:c r="H275" s="648" t="s">
        <x:v>1509</x:v>
      </x:c>
      <x:c r="I275" s="666" t="s">
        <x:v>1489</x:v>
      </x:c>
      <x:c r="J275" s="657" t="s">
        <x:v>36</x:v>
      </x:c>
      <x:c r="K275" s="657" t="s">
        <x:v>1534</x:v>
      </x:c>
      <x:c r="L275" s="658">
        <x:v>8534009000</x:v>
      </x:c>
      <x:c r="M275" s="657" t="s">
        <x:v>1017</x:v>
      </x:c>
      <x:c r="N275" s="659">
        <x:v>7680</x:v>
      </x:c>
      <x:c r="O275" s="657">
        <x:v>11.49</x:v>
      </x:c>
      <x:c r="P275" s="653">
        <x:v>88243.199999999997</x:v>
      </x:c>
      <x:c r="Q275" s="657"/>
      <x:c r="R275" s="657"/>
      <x:c r="S275" s="664"/>
      <x:c r="T275" s="657"/>
    </x:row>
    <x:row r="276" spans="2:20">
      <x:c r="B276" s="666" t="s">
        <x:v>1679</x:v>
      </x:c>
      <x:c r="C276" s="667">
        <x:v>45839</x:v>
      </x:c>
      <x:c r="D276" s="668">
        <x:v>45839</x:v>
      </x:c>
      <x:c r="E276" s="761" t="s">
        <x:v>749</x:v>
      </x:c>
      <x:c r="F276" s="666" t="s">
        <x:v>57</x:v>
      </x:c>
      <x:c r="G276" s="666" t="s">
        <x:v>10</x:v>
      </x:c>
      <x:c r="H276" s="666" t="s">
        <x:v>1509</x:v>
      </x:c>
      <x:c r="I276" s="666" t="s">
        <x:v>31</x:v>
      </x:c>
      <x:c r="J276" s="645" t="s">
        <x:v>33</x:v>
      </x:c>
      <x:c r="K276" s="645" t="s">
        <x:v>1512</x:v>
      </x:c>
      <x:c r="L276" s="655">
        <x:v>8544300000</x:v>
      </x:c>
      <x:c r="M276" s="645" t="s">
        <x:v>1017</x:v>
      </x:c>
      <x:c r="N276" s="669">
        <x:v>5760</x:v>
      </x:c>
      <x:c r="O276" s="645">
        <x:v>8.11</x:v>
      </x:c>
      <x:c r="P276" s="656">
        <x:v>46713.599999999999</x:v>
      </x:c>
    </x:row>
    <x:row r="277" spans="2:20">
      <x:c r="B277" s="648" t="s">
        <x:v>1679</x:v>
      </x:c>
      <x:c r="C277" s="670">
        <x:v>45839</x:v>
      </x:c>
      <x:c r="D277" s="649">
        <x:v>45839</x:v>
      </x:c>
      <x:c r="E277" s="761" t="s">
        <x:v>749</x:v>
      </x:c>
      <x:c r="F277" s="648" t="s">
        <x:v>57</x:v>
      </x:c>
      <x:c r="G277" s="648" t="s">
        <x:v>10</x:v>
      </x:c>
      <x:c r="H277" s="648" t="s">
        <x:v>1509</x:v>
      </x:c>
      <x:c r="I277" s="666" t="s">
        <x:v>31</x:v>
      </x:c>
      <x:c r="J277" s="657" t="s">
        <x:v>32</x:v>
      </x:c>
      <x:c r="K277" s="657" t="s">
        <x:v>1513</x:v>
      </x:c>
      <x:c r="L277" s="658">
        <x:v>8544300000</x:v>
      </x:c>
      <x:c r="M277" s="657" t="s">
        <x:v>1017</x:v>
      </x:c>
      <x:c r="N277" s="659">
        <x:v>8640</x:v>
      </x:c>
      <x:c r="O277" s="657">
        <x:v>5.62</x:v>
      </x:c>
      <x:c r="P277" s="653">
        <x:v>48556.800000000003</x:v>
      </x:c>
      <x:c r="Q277" s="657"/>
      <x:c r="R277" s="657"/>
      <x:c r="S277" s="664"/>
      <x:c r="T277" s="657"/>
    </x:row>
    <x:row r="278" spans="2:20">
      <x:c r="B278" s="648" t="s">
        <x:v>1680</x:v>
      </x:c>
      <x:c r="C278" s="670">
        <x:v>45839</x:v>
      </x:c>
      <x:c r="D278" s="649">
        <x:v>45839</x:v>
      </x:c>
      <x:c r="E278" s="761" t="s">
        <x:v>749</x:v>
      </x:c>
      <x:c r="F278" s="648" t="s">
        <x:v>57</x:v>
      </x:c>
      <x:c r="G278" s="648" t="s">
        <x:v>10</x:v>
      </x:c>
      <x:c r="H278" s="648" t="s">
        <x:v>1509</x:v>
      </x:c>
      <x:c r="I278" s="666" t="s">
        <x:v>31</x:v>
      </x:c>
      <x:c r="J278" s="657" t="s">
        <x:v>33</x:v>
      </x:c>
      <x:c r="K278" s="657" t="s">
        <x:v>1512</x:v>
      </x:c>
      <x:c r="L278" s="658">
        <x:v>8544300000</x:v>
      </x:c>
      <x:c r="M278" s="657" t="s">
        <x:v>1017</x:v>
      </x:c>
      <x:c r="N278" s="659">
        <x:v>8960</x:v>
      </x:c>
      <x:c r="O278" s="657">
        <x:v>8.11</x:v>
      </x:c>
      <x:c r="P278" s="653">
        <x:v>72665.599999999991</x:v>
      </x:c>
      <x:c r="Q278" s="657"/>
      <x:c r="R278" s="657"/>
      <x:c r="S278" s="664"/>
      <x:c r="T278" s="657"/>
    </x:row>
    <x:row r="279" spans="2:20">
      <x:c r="B279" s="648" t="s">
        <x:v>1680</x:v>
      </x:c>
      <x:c r="C279" s="670">
        <x:v>45839</x:v>
      </x:c>
      <x:c r="D279" s="649">
        <x:v>45839</x:v>
      </x:c>
      <x:c r="E279" s="761" t="s">
        <x:v>749</x:v>
      </x:c>
      <x:c r="F279" s="648" t="s">
        <x:v>57</x:v>
      </x:c>
      <x:c r="G279" s="648" t="s">
        <x:v>10</x:v>
      </x:c>
      <x:c r="H279" s="648" t="s">
        <x:v>1509</x:v>
      </x:c>
      <x:c r="I279" s="666" t="s">
        <x:v>31</x:v>
      </x:c>
      <x:c r="J279" s="657" t="s">
        <x:v>32</x:v>
      </x:c>
      <x:c r="K279" s="657" t="s">
        <x:v>1513</x:v>
      </x:c>
      <x:c r="L279" s="658">
        <x:v>8544300000</x:v>
      </x:c>
      <x:c r="M279" s="657" t="s">
        <x:v>1017</x:v>
      </x:c>
      <x:c r="N279" s="659">
        <x:v>6400</x:v>
      </x:c>
      <x:c r="O279" s="657">
        <x:v>5.62</x:v>
      </x:c>
      <x:c r="P279" s="653">
        <x:v>35968</x:v>
      </x:c>
      <x:c r="Q279" s="657"/>
      <x:c r="R279" s="657"/>
      <x:c r="S279" s="664"/>
      <x:c r="T279" s="657"/>
    </x:row>
    <x:row r="280" spans="2:20">
      <x:c r="B280" s="648" t="s">
        <x:v>1681</x:v>
      </x:c>
      <x:c r="C280" s="670">
        <x:v>45840</x:v>
      </x:c>
      <x:c r="D280" s="649">
        <x:v>45840</x:v>
      </x:c>
      <x:c r="E280" s="761" t="s">
        <x:v>749</x:v>
      </x:c>
      <x:c r="F280" s="648" t="s">
        <x:v>1526</x:v>
      </x:c>
      <x:c r="G280" s="648" t="s">
        <x:v>30</x:v>
      </x:c>
      <x:c r="H280" s="648" t="s">
        <x:v>1509</x:v>
      </x:c>
      <x:c r="I280" s="666" t="s">
        <x:v>1489</x:v>
      </x:c>
      <x:c r="J280" s="657" t="s">
        <x:v>36</x:v>
      </x:c>
      <x:c r="K280" s="657" t="s">
        <x:v>1534</x:v>
      </x:c>
      <x:c r="L280" s="658">
        <x:v>8534009000</x:v>
      </x:c>
      <x:c r="M280" s="657" t="s">
        <x:v>1017</x:v>
      </x:c>
      <x:c r="N280" s="659">
        <x:v>7680</x:v>
      </x:c>
      <x:c r="O280" s="657">
        <x:v>11.49</x:v>
      </x:c>
      <x:c r="P280" s="653">
        <x:v>88243.199999999997</x:v>
      </x:c>
      <x:c r="Q280" s="657"/>
      <x:c r="R280" s="657"/>
      <x:c r="S280" s="664"/>
      <x:c r="T280" s="657"/>
    </x:row>
    <x:row r="281" spans="2:20">
      <x:c r="B281" s="648" t="s">
        <x:v>1682</x:v>
      </x:c>
      <x:c r="C281" s="670">
        <x:v>45840</x:v>
      </x:c>
      <x:c r="D281" s="649">
        <x:v>45840</x:v>
      </x:c>
      <x:c r="E281" s="761" t="s">
        <x:v>749</x:v>
      </x:c>
      <x:c r="F281" s="648" t="s">
        <x:v>1526</x:v>
      </x:c>
      <x:c r="G281" s="648" t="s">
        <x:v>30</x:v>
      </x:c>
      <x:c r="H281" s="648" t="s">
        <x:v>1509</x:v>
      </x:c>
      <x:c r="I281" s="666" t="s">
        <x:v>1489</x:v>
      </x:c>
      <x:c r="J281" s="657" t="s">
        <x:v>36</x:v>
      </x:c>
      <x:c r="K281" s="657" t="s">
        <x:v>1534</x:v>
      </x:c>
      <x:c r="L281" s="658">
        <x:v>8534009000</x:v>
      </x:c>
      <x:c r="M281" s="657" t="s">
        <x:v>1017</x:v>
      </x:c>
      <x:c r="N281" s="659">
        <x:v>7680</x:v>
      </x:c>
      <x:c r="O281" s="657">
        <x:v>11.49</x:v>
      </x:c>
      <x:c r="P281" s="653">
        <x:v>88243.199999999997</x:v>
      </x:c>
      <x:c r="Q281" s="657"/>
      <x:c r="R281" s="657"/>
      <x:c r="S281" s="664"/>
      <x:c r="T281" s="657"/>
    </x:row>
    <x:row r="282" spans="2:20">
      <x:c r="B282" s="648" t="s">
        <x:v>1683</x:v>
      </x:c>
      <x:c r="C282" s="670">
        <x:v>45842</x:v>
      </x:c>
      <x:c r="D282" s="649">
        <x:v>45842</x:v>
      </x:c>
      <x:c r="E282" s="761" t="s">
        <x:v>749</x:v>
      </x:c>
      <x:c r="F282" s="648" t="s">
        <x:v>57</x:v>
      </x:c>
      <x:c r="G282" s="648" t="s">
        <x:v>10</x:v>
      </x:c>
      <x:c r="H282" s="648" t="s">
        <x:v>1509</x:v>
      </x:c>
      <x:c r="I282" s="666" t="s">
        <x:v>31</x:v>
      </x:c>
      <x:c r="J282" s="657" t="s">
        <x:v>33</x:v>
      </x:c>
      <x:c r="K282" s="657" t="s">
        <x:v>1512</x:v>
      </x:c>
      <x:c r="L282" s="658">
        <x:v>8544300000</x:v>
      </x:c>
      <x:c r="M282" s="657" t="s">
        <x:v>1017</x:v>
      </x:c>
      <x:c r="N282" s="659">
        <x:v>6400</x:v>
      </x:c>
      <x:c r="O282" s="657">
        <x:v>8.11</x:v>
      </x:c>
      <x:c r="P282" s="653">
        <x:v>51904</x:v>
      </x:c>
      <x:c r="Q282" s="657"/>
      <x:c r="R282" s="657"/>
      <x:c r="S282" s="664"/>
      <x:c r="T282" s="657"/>
    </x:row>
    <x:row r="283" spans="2:20">
      <x:c r="B283" s="648" t="s">
        <x:v>1683</x:v>
      </x:c>
      <x:c r="C283" s="670">
        <x:v>45842</x:v>
      </x:c>
      <x:c r="D283" s="649">
        <x:v>45842</x:v>
      </x:c>
      <x:c r="E283" s="761" t="s">
        <x:v>749</x:v>
      </x:c>
      <x:c r="F283" s="648" t="s">
        <x:v>57</x:v>
      </x:c>
      <x:c r="G283" s="648" t="s">
        <x:v>10</x:v>
      </x:c>
      <x:c r="H283" s="648" t="s">
        <x:v>1509</x:v>
      </x:c>
      <x:c r="I283" s="666" t="s">
        <x:v>31</x:v>
      </x:c>
      <x:c r="J283" s="657" t="s">
        <x:v>32</x:v>
      </x:c>
      <x:c r="K283" s="657" t="s">
        <x:v>1513</x:v>
      </x:c>
      <x:c r="L283" s="658">
        <x:v>8544300000</x:v>
      </x:c>
      <x:c r="M283" s="657" t="s">
        <x:v>1017</x:v>
      </x:c>
      <x:c r="N283" s="659">
        <x:v>6336</x:v>
      </x:c>
      <x:c r="O283" s="657">
        <x:v>5.62</x:v>
      </x:c>
      <x:c r="P283" s="653">
        <x:v>35608.32</x:v>
      </x:c>
      <x:c r="Q283" s="657"/>
      <x:c r="R283" s="657"/>
      <x:c r="S283" s="664"/>
      <x:c r="T283" s="657"/>
    </x:row>
    <x:row r="284" spans="2:20">
      <x:c r="B284" s="648" t="s">
        <x:v>1683</x:v>
      </x:c>
      <x:c r="C284" s="670">
        <x:v>45842</x:v>
      </x:c>
      <x:c r="D284" s="649">
        <x:v>45842</x:v>
      </x:c>
      <x:c r="E284" s="761" t="s">
        <x:v>749</x:v>
      </x:c>
      <x:c r="F284" s="648" t="s">
        <x:v>57</x:v>
      </x:c>
      <x:c r="G284" s="648" t="s">
        <x:v>10</x:v>
      </x:c>
      <x:c r="H284" s="648" t="s">
        <x:v>1509</x:v>
      </x:c>
      <x:c r="I284" s="666" t="s">
        <x:v>11</x:v>
      </x:c>
      <x:c r="J284" s="657" t="s">
        <x:v>13</x:v>
      </x:c>
      <x:c r="K284" s="657" t="s">
        <x:v>1525</x:v>
      </x:c>
      <x:c r="L284" s="658">
        <x:v>8544300000</x:v>
      </x:c>
      <x:c r="M284" s="657" t="s">
        <x:v>1017</x:v>
      </x:c>
      <x:c r="N284" s="659">
        <x:v>432</x:v>
      </x:c>
      <x:c r="O284" s="657">
        <x:v>90.88</x:v>
      </x:c>
      <x:c r="P284" s="653">
        <x:v>39260.159999999996</x:v>
      </x:c>
      <x:c r="Q284" s="657"/>
      <x:c r="R284" s="657"/>
      <x:c r="S284" s="664"/>
      <x:c r="T284" s="657"/>
    </x:row>
    <x:row r="285" spans="2:20">
      <x:c r="B285" s="648" t="s">
        <x:v>1684</x:v>
      </x:c>
      <x:c r="C285" s="670">
        <x:v>45845</x:v>
      </x:c>
      <x:c r="D285" s="649">
        <x:v>45845</x:v>
      </x:c>
      <x:c r="E285" s="761" t="s">
        <x:v>749</x:v>
      </x:c>
      <x:c r="F285" s="648" t="s">
        <x:v>1526</x:v>
      </x:c>
      <x:c r="G285" s="648" t="s">
        <x:v>30</x:v>
      </x:c>
      <x:c r="H285" s="648" t="s">
        <x:v>1509</x:v>
      </x:c>
      <x:c r="I285" s="666" t="s">
        <x:v>1489</x:v>
      </x:c>
      <x:c r="J285" s="657" t="s">
        <x:v>36</x:v>
      </x:c>
      <x:c r="K285" s="657" t="s">
        <x:v>1534</x:v>
      </x:c>
      <x:c r="L285" s="658">
        <x:v>8534009000</x:v>
      </x:c>
      <x:c r="M285" s="657" t="s">
        <x:v>1017</x:v>
      </x:c>
      <x:c r="N285" s="659">
        <x:v>7680</x:v>
      </x:c>
      <x:c r="O285" s="657">
        <x:v>11.49</x:v>
      </x:c>
      <x:c r="P285" s="653">
        <x:v>88243.199999999997</x:v>
      </x:c>
      <x:c r="Q285" s="657"/>
      <x:c r="R285" s="657"/>
      <x:c r="S285" s="664"/>
      <x:c r="T285" s="657"/>
    </x:row>
    <x:row r="286" spans="2:20">
      <x:c r="B286" s="648" t="s">
        <x:v>1685</x:v>
      </x:c>
      <x:c r="C286" s="670">
        <x:v>45845</x:v>
      </x:c>
      <x:c r="D286" s="649">
        <x:v>45845</x:v>
      </x:c>
      <x:c r="E286" s="761" t="s">
        <x:v>749</x:v>
      </x:c>
      <x:c r="F286" s="648" t="s">
        <x:v>1526</x:v>
      </x:c>
      <x:c r="G286" s="648" t="s">
        <x:v>30</x:v>
      </x:c>
      <x:c r="H286" s="648" t="s">
        <x:v>1509</x:v>
      </x:c>
      <x:c r="I286" s="666" t="s">
        <x:v>1489</x:v>
      </x:c>
      <x:c r="J286" s="657" t="s">
        <x:v>36</x:v>
      </x:c>
      <x:c r="K286" s="657" t="s">
        <x:v>1534</x:v>
      </x:c>
      <x:c r="L286" s="658">
        <x:v>8534009000</x:v>
      </x:c>
      <x:c r="M286" s="657" t="s">
        <x:v>1017</x:v>
      </x:c>
      <x:c r="N286" s="659">
        <x:v>7680</x:v>
      </x:c>
      <x:c r="O286" s="657">
        <x:v>11.49</x:v>
      </x:c>
      <x:c r="P286" s="653">
        <x:v>88243.199999999997</x:v>
      </x:c>
      <x:c r="Q286" s="657"/>
      <x:c r="R286" s="657"/>
      <x:c r="S286" s="664"/>
      <x:c r="T286" s="657"/>
    </x:row>
    <x:row r="287" spans="2:20">
      <x:c r="B287" s="648" t="s">
        <x:v>1686</x:v>
      </x:c>
      <x:c r="C287" s="670">
        <x:v>45846</x:v>
      </x:c>
      <x:c r="D287" s="649">
        <x:v>45846</x:v>
      </x:c>
      <x:c r="E287" s="761" t="s">
        <x:v>749</x:v>
      </x:c>
      <x:c r="F287" s="648" t="s">
        <x:v>57</x:v>
      </x:c>
      <x:c r="G287" s="648" t="s">
        <x:v>10</x:v>
      </x:c>
      <x:c r="H287" s="648" t="s">
        <x:v>1509</x:v>
      </x:c>
      <x:c r="I287" s="666" t="s">
        <x:v>31</x:v>
      </x:c>
      <x:c r="J287" s="657" t="s">
        <x:v>33</x:v>
      </x:c>
      <x:c r="K287" s="657" t="s">
        <x:v>1512</x:v>
      </x:c>
      <x:c r="L287" s="658">
        <x:v>8544300000</x:v>
      </x:c>
      <x:c r="M287" s="657" t="s">
        <x:v>1017</x:v>
      </x:c>
      <x:c r="N287" s="659">
        <x:v>4480</x:v>
      </x:c>
      <x:c r="O287" s="657">
        <x:v>8.11</x:v>
      </x:c>
      <x:c r="P287" s="653">
        <x:v>36332.799999999996</x:v>
      </x:c>
      <x:c r="Q287" s="657"/>
      <x:c r="R287" s="657"/>
      <x:c r="S287" s="664"/>
      <x:c r="T287" s="657"/>
    </x:row>
    <x:row r="288" spans="2:20">
      <x:c r="B288" s="648" t="s">
        <x:v>1686</x:v>
      </x:c>
      <x:c r="C288" s="670">
        <x:v>45846</x:v>
      </x:c>
      <x:c r="D288" s="649">
        <x:v>45846</x:v>
      </x:c>
      <x:c r="E288" s="761" t="s">
        <x:v>749</x:v>
      </x:c>
      <x:c r="F288" s="648" t="s">
        <x:v>57</x:v>
      </x:c>
      <x:c r="G288" s="648" t="s">
        <x:v>10</x:v>
      </x:c>
      <x:c r="H288" s="648" t="s">
        <x:v>1509</x:v>
      </x:c>
      <x:c r="I288" s="666" t="s">
        <x:v>31</x:v>
      </x:c>
      <x:c r="J288" s="657" t="s">
        <x:v>32</x:v>
      </x:c>
      <x:c r="K288" s="657" t="s">
        <x:v>1513</x:v>
      </x:c>
      <x:c r="L288" s="658">
        <x:v>8544300000</x:v>
      </x:c>
      <x:c r="M288" s="657" t="s">
        <x:v>1017</x:v>
      </x:c>
      <x:c r="N288" s="659">
        <x:v>5184</x:v>
      </x:c>
      <x:c r="O288" s="657">
        <x:v>5.62</x:v>
      </x:c>
      <x:c r="P288" s="653">
        <x:v>29134.080000000002</x:v>
      </x:c>
      <x:c r="Q288" s="657"/>
      <x:c r="R288" s="657"/>
      <x:c r="S288" s="664"/>
      <x:c r="T288" s="657"/>
    </x:row>
    <x:row r="289" spans="2:20">
      <x:c r="B289" s="648" t="s">
        <x:v>1686</x:v>
      </x:c>
      <x:c r="C289" s="670">
        <x:v>45846</x:v>
      </x:c>
      <x:c r="D289" s="649">
        <x:v>45846</x:v>
      </x:c>
      <x:c r="E289" s="761" t="s">
        <x:v>749</x:v>
      </x:c>
      <x:c r="F289" s="648" t="s">
        <x:v>57</x:v>
      </x:c>
      <x:c r="G289" s="648" t="s">
        <x:v>10</x:v>
      </x:c>
      <x:c r="H289" s="648" t="s">
        <x:v>1509</x:v>
      </x:c>
      <x:c r="I289" s="666" t="s">
        <x:v>11</x:v>
      </x:c>
      <x:c r="J289" s="657" t="s">
        <x:v>13</x:v>
      </x:c>
      <x:c r="K289" s="657" t="s">
        <x:v>1525</x:v>
      </x:c>
      <x:c r="L289" s="658">
        <x:v>8544300000</x:v>
      </x:c>
      <x:c r="M289" s="657" t="s">
        <x:v>1017</x:v>
      </x:c>
      <x:c r="N289" s="659">
        <x:v>1120</x:v>
      </x:c>
      <x:c r="O289" s="657">
        <x:v>90.88</x:v>
      </x:c>
      <x:c r="P289" s="653">
        <x:v>101785.59999999999</x:v>
      </x:c>
      <x:c r="Q289" s="657"/>
      <x:c r="R289" s="657"/>
      <x:c r="S289" s="664"/>
      <x:c r="T289" s="657"/>
    </x:row>
    <x:row r="290" spans="2:20">
      <x:c r="B290" s="648" t="s">
        <x:v>1686</x:v>
      </x:c>
      <x:c r="C290" s="670">
        <x:v>45846</x:v>
      </x:c>
      <x:c r="D290" s="649">
        <x:v>45846</x:v>
      </x:c>
      <x:c r="E290" s="761" t="s">
        <x:v>749</x:v>
      </x:c>
      <x:c r="F290" s="648" t="s">
        <x:v>57</x:v>
      </x:c>
      <x:c r="G290" s="648" t="s">
        <x:v>10</x:v>
      </x:c>
      <x:c r="H290" s="648" t="s">
        <x:v>1509</x:v>
      </x:c>
      <x:c r="I290" s="666" t="s">
        <x:v>28</x:v>
      </x:c>
      <x:c r="J290" s="657" t="s">
        <x:v>29</x:v>
      </x:c>
      <x:c r="K290" s="657" t="s">
        <x:v>1535</x:v>
      </x:c>
      <x:c r="L290" s="658">
        <x:v>8544300000</x:v>
      </x:c>
      <x:c r="M290" s="657" t="s">
        <x:v>1017</x:v>
      </x:c>
      <x:c r="N290" s="659">
        <x:v>1200</x:v>
      </x:c>
      <x:c r="O290" s="657">
        <x:v>6.07</x:v>
      </x:c>
      <x:c r="P290" s="653">
        <x:v>7284</x:v>
      </x:c>
      <x:c r="Q290" s="657"/>
      <x:c r="R290" s="657"/>
      <x:c r="S290" s="664"/>
      <x:c r="T290" s="657"/>
    </x:row>
    <x:row r="291" spans="2:20">
      <x:c r="B291" s="648" t="s">
        <x:v>1687</x:v>
      </x:c>
      <x:c r="C291" s="670">
        <x:v>45847</x:v>
      </x:c>
      <x:c r="D291" s="649">
        <x:v>45847</x:v>
      </x:c>
      <x:c r="E291" s="761" t="s">
        <x:v>749</x:v>
      </x:c>
      <x:c r="F291" s="648" t="s">
        <x:v>1526</x:v>
      </x:c>
      <x:c r="G291" s="648" t="s">
        <x:v>30</x:v>
      </x:c>
      <x:c r="H291" s="648" t="s">
        <x:v>1509</x:v>
      </x:c>
      <x:c r="I291" s="666" t="s">
        <x:v>1489</x:v>
      </x:c>
      <x:c r="J291" s="657" t="s">
        <x:v>36</x:v>
      </x:c>
      <x:c r="K291" s="657" t="s">
        <x:v>1534</x:v>
      </x:c>
      <x:c r="L291" s="658">
        <x:v>8534009000</x:v>
      </x:c>
      <x:c r="M291" s="657" t="s">
        <x:v>1017</x:v>
      </x:c>
      <x:c r="N291" s="659">
        <x:v>7680</x:v>
      </x:c>
      <x:c r="O291" s="657">
        <x:v>11.49</x:v>
      </x:c>
      <x:c r="P291" s="653">
        <x:v>88243.199999999997</x:v>
      </x:c>
      <x:c r="Q291" s="657"/>
      <x:c r="R291" s="657"/>
      <x:c r="S291" s="664"/>
      <x:c r="T291" s="657"/>
    </x:row>
    <x:row r="292" spans="2:20">
      <x:c r="B292" s="648" t="s">
        <x:v>1688</x:v>
      </x:c>
      <x:c r="C292" s="670">
        <x:v>45847</x:v>
      </x:c>
      <x:c r="D292" s="649">
        <x:v>45847</x:v>
      </x:c>
      <x:c r="E292" s="761" t="s">
        <x:v>749</x:v>
      </x:c>
      <x:c r="F292" s="648" t="s">
        <x:v>1526</x:v>
      </x:c>
      <x:c r="G292" s="648" t="s">
        <x:v>30</x:v>
      </x:c>
      <x:c r="H292" s="648" t="s">
        <x:v>1509</x:v>
      </x:c>
      <x:c r="I292" s="666" t="s">
        <x:v>1489</x:v>
      </x:c>
      <x:c r="J292" s="657" t="s">
        <x:v>36</x:v>
      </x:c>
      <x:c r="K292" s="657" t="s">
        <x:v>1534</x:v>
      </x:c>
      <x:c r="L292" s="658">
        <x:v>8534009000</x:v>
      </x:c>
      <x:c r="M292" s="657" t="s">
        <x:v>1017</x:v>
      </x:c>
      <x:c r="N292" s="659">
        <x:v>7680</x:v>
      </x:c>
      <x:c r="O292" s="657">
        <x:v>11.49</x:v>
      </x:c>
      <x:c r="P292" s="653">
        <x:v>88243.199999999997</x:v>
      </x:c>
      <x:c r="Q292" s="657"/>
      <x:c r="R292" s="657"/>
      <x:c r="S292" s="664"/>
      <x:c r="T292" s="657"/>
    </x:row>
    <x:row r="293" spans="2:20">
      <x:c r="B293" s="648" t="s">
        <x:v>1689</x:v>
      </x:c>
      <x:c r="C293" s="670">
        <x:v>45848</x:v>
      </x:c>
      <x:c r="D293" s="649">
        <x:v>45848</x:v>
      </x:c>
      <x:c r="E293" s="761" t="s">
        <x:v>749</x:v>
      </x:c>
      <x:c r="F293" s="648" t="s">
        <x:v>1690</x:v>
      </x:c>
      <x:c r="G293" s="648" t="s">
        <x:v>10</x:v>
      </x:c>
      <x:c r="H293" s="648" t="s">
        <x:v>1509</x:v>
      </x:c>
      <x:c r="I293" s="666" t="s">
        <x:v>1609</x:v>
      </x:c>
      <x:c r="J293" s="657" t="s">
        <x:v>1441</x:v>
      </x:c>
      <x:c r="K293" s="657" t="s">
        <x:v>1442</x:v>
      </x:c>
      <x:c r="L293" s="658">
        <x:v>392690979980</x:v>
      </x:c>
      <x:c r="M293" s="657" t="s">
        <x:v>1017</x:v>
      </x:c>
      <x:c r="N293" s="659"/>
      <x:c r="O293" s="657"/>
      <x:c r="P293" s="653"/>
      <x:c r="Q293" s="657"/>
      <x:c r="R293" s="657"/>
      <x:c r="S293" s="664">
        <x:v>14011.08</x:v>
      </x:c>
      <x:c r="T293" s="657"/>
    </x:row>
    <x:row r="294" spans="2:20">
      <x:c r="B294" s="648" t="s">
        <x:v>1691</x:v>
      </x:c>
      <x:c r="C294" s="670">
        <x:v>45849</x:v>
      </x:c>
      <x:c r="D294" s="649">
        <x:v>45849</x:v>
      </x:c>
      <x:c r="E294" s="761" t="s">
        <x:v>749</x:v>
      </x:c>
      <x:c r="F294" s="648" t="s">
        <x:v>57</x:v>
      </x:c>
      <x:c r="G294" s="648" t="s">
        <x:v>10</x:v>
      </x:c>
      <x:c r="H294" s="648" t="s">
        <x:v>1509</x:v>
      </x:c>
      <x:c r="I294" s="666" t="s">
        <x:v>31</x:v>
      </x:c>
      <x:c r="J294" s="657" t="s">
        <x:v>33</x:v>
      </x:c>
      <x:c r="K294" s="657" t="s">
        <x:v>1512</x:v>
      </x:c>
      <x:c r="L294" s="658">
        <x:v>8544300000</x:v>
      </x:c>
      <x:c r="M294" s="657" t="s">
        <x:v>1017</x:v>
      </x:c>
      <x:c r="N294" s="659">
        <x:v>7040</x:v>
      </x:c>
      <x:c r="O294" s="657">
        <x:v>8.11</x:v>
      </x:c>
      <x:c r="P294" s="653">
        <x:v>57094.399999999994</x:v>
      </x:c>
      <x:c r="Q294" s="657"/>
      <x:c r="R294" s="657"/>
      <x:c r="S294" s="664"/>
      <x:c r="T294" s="657"/>
    </x:row>
    <x:row r="295" spans="2:20">
      <x:c r="B295" s="648" t="s">
        <x:v>1691</x:v>
      </x:c>
      <x:c r="C295" s="670">
        <x:v>45849</x:v>
      </x:c>
      <x:c r="D295" s="649">
        <x:v>45849</x:v>
      </x:c>
      <x:c r="E295" s="761" t="s">
        <x:v>749</x:v>
      </x:c>
      <x:c r="F295" s="648" t="s">
        <x:v>57</x:v>
      </x:c>
      <x:c r="G295" s="648" t="s">
        <x:v>10</x:v>
      </x:c>
      <x:c r="H295" s="648" t="s">
        <x:v>1509</x:v>
      </x:c>
      <x:c r="I295" s="666" t="s">
        <x:v>31</x:v>
      </x:c>
      <x:c r="J295" s="657" t="s">
        <x:v>32</x:v>
      </x:c>
      <x:c r="K295" s="657" t="s">
        <x:v>1513</x:v>
      </x:c>
      <x:c r="L295" s="658">
        <x:v>8544300000</x:v>
      </x:c>
      <x:c r="M295" s="657" t="s">
        <x:v>1017</x:v>
      </x:c>
      <x:c r="N295" s="659">
        <x:v>7200</x:v>
      </x:c>
      <x:c r="O295" s="657">
        <x:v>5.62</x:v>
      </x:c>
      <x:c r="P295" s="653">
        <x:v>40464</x:v>
      </x:c>
      <x:c r="Q295" s="657"/>
      <x:c r="R295" s="657"/>
      <x:c r="S295" s="664"/>
      <x:c r="T295" s="657"/>
    </x:row>
    <x:row r="296" spans="2:20">
      <x:c r="B296" s="648" t="s">
        <x:v>1691</x:v>
      </x:c>
      <x:c r="C296" s="670">
        <x:v>45849</x:v>
      </x:c>
      <x:c r="D296" s="649">
        <x:v>45849</x:v>
      </x:c>
      <x:c r="E296" s="761" t="s">
        <x:v>749</x:v>
      </x:c>
      <x:c r="F296" s="648" t="s">
        <x:v>57</x:v>
      </x:c>
      <x:c r="G296" s="648" t="s">
        <x:v>10</x:v>
      </x:c>
      <x:c r="H296" s="648" t="s">
        <x:v>1509</x:v>
      </x:c>
      <x:c r="I296" s="666" t="s">
        <x:v>14</x:v>
      </x:c>
      <x:c r="J296" s="657" t="s">
        <x:v>17</x:v>
      </x:c>
      <x:c r="K296" s="657" t="s">
        <x:v>1510</x:v>
      </x:c>
      <x:c r="L296" s="658">
        <x:v>8544300000</x:v>
      </x:c>
      <x:c r="M296" s="657" t="s">
        <x:v>1017</x:v>
      </x:c>
      <x:c r="N296" s="659">
        <x:v>525</x:v>
      </x:c>
      <x:c r="O296" s="657">
        <x:v>17.82</x:v>
      </x:c>
      <x:c r="P296" s="653">
        <x:v>9355.5</x:v>
      </x:c>
      <x:c r="Q296" s="657"/>
      <x:c r="R296" s="657"/>
      <x:c r="S296" s="664"/>
      <x:c r="T296" s="657"/>
    </x:row>
    <x:row r="297" spans="2:20">
      <x:c r="B297" s="648" t="s">
        <x:v>1692</x:v>
      </x:c>
      <x:c r="C297" s="670">
        <x:v>45852</x:v>
      </x:c>
      <x:c r="D297" s="649">
        <x:v>45852</x:v>
      </x:c>
      <x:c r="E297" s="761" t="s">
        <x:v>749</x:v>
      </x:c>
      <x:c r="F297" s="648" t="s">
        <x:v>1526</x:v>
      </x:c>
      <x:c r="G297" s="648" t="s">
        <x:v>30</x:v>
      </x:c>
      <x:c r="H297" s="648" t="s">
        <x:v>1509</x:v>
      </x:c>
      <x:c r="I297" s="666" t="s">
        <x:v>1489</x:v>
      </x:c>
      <x:c r="J297" s="657" t="s">
        <x:v>36</x:v>
      </x:c>
      <x:c r="K297" s="657" t="s">
        <x:v>1534</x:v>
      </x:c>
      <x:c r="L297" s="658">
        <x:v>8534009000</x:v>
      </x:c>
      <x:c r="M297" s="657" t="s">
        <x:v>1017</x:v>
      </x:c>
      <x:c r="N297" s="659">
        <x:v>7680</x:v>
      </x:c>
      <x:c r="O297" s="657">
        <x:v>11.49</x:v>
      </x:c>
      <x:c r="P297" s="653">
        <x:v>88243.199999999997</x:v>
      </x:c>
      <x:c r="Q297" s="657"/>
      <x:c r="R297" s="657"/>
      <x:c r="S297" s="664"/>
      <x:c r="T297" s="657"/>
    </x:row>
    <x:row r="298" spans="2:20">
      <x:c r="B298" s="648" t="s">
        <x:v>1693</x:v>
      </x:c>
      <x:c r="C298" s="670">
        <x:v>45852</x:v>
      </x:c>
      <x:c r="D298" s="649">
        <x:v>45852</x:v>
      </x:c>
      <x:c r="E298" s="761" t="s">
        <x:v>749</x:v>
      </x:c>
      <x:c r="F298" s="648" t="s">
        <x:v>1526</x:v>
      </x:c>
      <x:c r="G298" s="648" t="s">
        <x:v>30</x:v>
      </x:c>
      <x:c r="H298" s="648" t="s">
        <x:v>1509</x:v>
      </x:c>
      <x:c r="I298" s="666" t="s">
        <x:v>1489</x:v>
      </x:c>
      <x:c r="J298" s="657" t="s">
        <x:v>36</x:v>
      </x:c>
      <x:c r="K298" s="657" t="s">
        <x:v>1534</x:v>
      </x:c>
      <x:c r="L298" s="658">
        <x:v>8534009000</x:v>
      </x:c>
      <x:c r="M298" s="657" t="s">
        <x:v>1017</x:v>
      </x:c>
      <x:c r="N298" s="659">
        <x:v>7680</x:v>
      </x:c>
      <x:c r="O298" s="657">
        <x:v>11.49</x:v>
      </x:c>
      <x:c r="P298" s="653">
        <x:v>88243.199999999997</x:v>
      </x:c>
      <x:c r="Q298" s="657"/>
      <x:c r="R298" s="657"/>
      <x:c r="S298" s="664"/>
      <x:c r="T298" s="657"/>
    </x:row>
    <x:row r="299" spans="2:20">
      <x:c r="B299" s="648" t="s">
        <x:v>1694</x:v>
      </x:c>
      <x:c r="C299" s="670">
        <x:v>45853</x:v>
      </x:c>
      <x:c r="D299" s="649">
        <x:v>45853</x:v>
      </x:c>
      <x:c r="E299" s="761" t="s">
        <x:v>749</x:v>
      </x:c>
      <x:c r="F299" s="648" t="s">
        <x:v>57</x:v>
      </x:c>
      <x:c r="G299" s="648" t="s">
        <x:v>10</x:v>
      </x:c>
      <x:c r="H299" s="648" t="s">
        <x:v>1509</x:v>
      </x:c>
      <x:c r="I299" s="666" t="s">
        <x:v>31</x:v>
      </x:c>
      <x:c r="J299" s="657" t="s">
        <x:v>33</x:v>
      </x:c>
      <x:c r="K299" s="657" t="s">
        <x:v>1512</x:v>
      </x:c>
      <x:c r="L299" s="658">
        <x:v>8544300000</x:v>
      </x:c>
      <x:c r="M299" s="657" t="s">
        <x:v>1017</x:v>
      </x:c>
      <x:c r="N299" s="659">
        <x:v>7680</x:v>
      </x:c>
      <x:c r="O299" s="657">
        <x:v>8.11</x:v>
      </x:c>
      <x:c r="P299" s="653">
        <x:v>62284.799999999996</x:v>
      </x:c>
      <x:c r="Q299" s="657"/>
      <x:c r="R299" s="657"/>
      <x:c r="S299" s="664"/>
      <x:c r="T299" s="657"/>
    </x:row>
    <x:row r="300" spans="2:20">
      <x:c r="B300" s="648" t="s">
        <x:v>1694</x:v>
      </x:c>
      <x:c r="C300" s="670">
        <x:v>45853</x:v>
      </x:c>
      <x:c r="D300" s="649">
        <x:v>45853</x:v>
      </x:c>
      <x:c r="E300" s="761" t="s">
        <x:v>749</x:v>
      </x:c>
      <x:c r="F300" s="648" t="s">
        <x:v>57</x:v>
      </x:c>
      <x:c r="G300" s="648" t="s">
        <x:v>10</x:v>
      </x:c>
      <x:c r="H300" s="648" t="s">
        <x:v>1509</x:v>
      </x:c>
      <x:c r="I300" s="666" t="s">
        <x:v>31</x:v>
      </x:c>
      <x:c r="J300" s="657" t="s">
        <x:v>32</x:v>
      </x:c>
      <x:c r="K300" s="657" t="s">
        <x:v>1513</x:v>
      </x:c>
      <x:c r="L300" s="658">
        <x:v>8544300000</x:v>
      </x:c>
      <x:c r="M300" s="657" t="s">
        <x:v>1017</x:v>
      </x:c>
      <x:c r="N300" s="659">
        <x:v>7680</x:v>
      </x:c>
      <x:c r="O300" s="657">
        <x:v>5.62</x:v>
      </x:c>
      <x:c r="P300" s="653">
        <x:v>43161.599999999999</x:v>
      </x:c>
      <x:c r="Q300" s="657"/>
      <x:c r="R300" s="657"/>
      <x:c r="S300" s="664"/>
      <x:c r="T300" s="657"/>
    </x:row>
    <x:row r="301" spans="2:20">
      <x:c r="B301" s="648" t="s">
        <x:v>1695</x:v>
      </x:c>
      <x:c r="C301" s="670">
        <x:v>45853</x:v>
      </x:c>
      <x:c r="D301" s="649">
        <x:v>45853</x:v>
      </x:c>
      <x:c r="E301" s="761" t="s">
        <x:v>749</x:v>
      </x:c>
      <x:c r="F301" s="648" t="s">
        <x:v>57</x:v>
      </x:c>
      <x:c r="G301" s="648" t="s">
        <x:v>10</x:v>
      </x:c>
      <x:c r="H301" s="648" t="s">
        <x:v>1509</x:v>
      </x:c>
      <x:c r="I301" s="666" t="s">
        <x:v>31</x:v>
      </x:c>
      <x:c r="J301" s="657" t="s">
        <x:v>33</x:v>
      </x:c>
      <x:c r="K301" s="657" t="s">
        <x:v>1512</x:v>
      </x:c>
      <x:c r="L301" s="658">
        <x:v>8544300000</x:v>
      </x:c>
      <x:c r="M301" s="657" t="s">
        <x:v>1017</x:v>
      </x:c>
      <x:c r="N301" s="659">
        <x:v>7040</x:v>
      </x:c>
      <x:c r="O301" s="657">
        <x:v>8.11</x:v>
      </x:c>
      <x:c r="P301" s="653">
        <x:v>57094.399999999994</x:v>
      </x:c>
      <x:c r="Q301" s="657"/>
      <x:c r="R301" s="657"/>
      <x:c r="S301" s="664"/>
      <x:c r="T301" s="657"/>
    </x:row>
    <x:row r="302" spans="2:20">
      <x:c r="B302" s="648" t="s">
        <x:v>1695</x:v>
      </x:c>
      <x:c r="C302" s="670">
        <x:v>45853</x:v>
      </x:c>
      <x:c r="D302" s="649">
        <x:v>45853</x:v>
      </x:c>
      <x:c r="E302" s="761" t="s">
        <x:v>749</x:v>
      </x:c>
      <x:c r="F302" s="648" t="s">
        <x:v>57</x:v>
      </x:c>
      <x:c r="G302" s="648" t="s">
        <x:v>10</x:v>
      </x:c>
      <x:c r="H302" s="648" t="s">
        <x:v>1509</x:v>
      </x:c>
      <x:c r="I302" s="666" t="s">
        <x:v>31</x:v>
      </x:c>
      <x:c r="J302" s="657" t="s">
        <x:v>32</x:v>
      </x:c>
      <x:c r="K302" s="657" t="s">
        <x:v>1513</x:v>
      </x:c>
      <x:c r="L302" s="658">
        <x:v>8544300000</x:v>
      </x:c>
      <x:c r="M302" s="657" t="s">
        <x:v>1017</x:v>
      </x:c>
      <x:c r="N302" s="659">
        <x:v>3200</x:v>
      </x:c>
      <x:c r="O302" s="657">
        <x:v>5.62</x:v>
      </x:c>
      <x:c r="P302" s="653">
        <x:v>17984</x:v>
      </x:c>
      <x:c r="Q302" s="657"/>
      <x:c r="R302" s="657"/>
      <x:c r="S302" s="664"/>
      <x:c r="T302" s="657"/>
    </x:row>
    <x:row r="303" spans="2:20">
      <x:c r="B303" s="648" t="s">
        <x:v>1695</x:v>
      </x:c>
      <x:c r="C303" s="670">
        <x:v>45853</x:v>
      </x:c>
      <x:c r="D303" s="649">
        <x:v>45853</x:v>
      </x:c>
      <x:c r="E303" s="761" t="s">
        <x:v>749</x:v>
      </x:c>
      <x:c r="F303" s="648" t="s">
        <x:v>57</x:v>
      </x:c>
      <x:c r="G303" s="648" t="s">
        <x:v>10</x:v>
      </x:c>
      <x:c r="H303" s="648" t="s">
        <x:v>1509</x:v>
      </x:c>
      <x:c r="I303" s="666" t="s">
        <x:v>11</x:v>
      </x:c>
      <x:c r="J303" s="657" t="s">
        <x:v>13</x:v>
      </x:c>
      <x:c r="K303" s="657" t="s">
        <x:v>1525</x:v>
      </x:c>
      <x:c r="L303" s="658">
        <x:v>8544300000</x:v>
      </x:c>
      <x:c r="M303" s="657" t="s">
        <x:v>1017</x:v>
      </x:c>
      <x:c r="N303" s="659">
        <x:v>1152</x:v>
      </x:c>
      <x:c r="O303" s="657">
        <x:v>90.88</x:v>
      </x:c>
      <x:c r="P303" s="653">
        <x:v>104693.75999999999</x:v>
      </x:c>
      <x:c r="Q303" s="657"/>
      <x:c r="R303" s="657"/>
      <x:c r="S303" s="664"/>
      <x:c r="T303" s="657"/>
    </x:row>
    <x:row r="304" spans="2:20">
      <x:c r="B304" s="648" t="s">
        <x:v>1696</x:v>
      </x:c>
      <x:c r="C304" s="670">
        <x:v>45855</x:v>
      </x:c>
      <x:c r="D304" s="649">
        <x:v>45855</x:v>
      </x:c>
      <x:c r="E304" s="761" t="s">
        <x:v>749</x:v>
      </x:c>
      <x:c r="F304" s="648" t="s">
        <x:v>1526</x:v>
      </x:c>
      <x:c r="G304" s="648" t="s">
        <x:v>30</x:v>
      </x:c>
      <x:c r="H304" s="648" t="s">
        <x:v>1509</x:v>
      </x:c>
      <x:c r="I304" s="666" t="s">
        <x:v>1489</x:v>
      </x:c>
      <x:c r="J304" s="657" t="s">
        <x:v>36</x:v>
      </x:c>
      <x:c r="K304" s="657" t="s">
        <x:v>1534</x:v>
      </x:c>
      <x:c r="L304" s="658">
        <x:v>8534009000</x:v>
      </x:c>
      <x:c r="M304" s="657" t="s">
        <x:v>1017</x:v>
      </x:c>
      <x:c r="N304" s="659">
        <x:v>7680</x:v>
      </x:c>
      <x:c r="O304" s="657">
        <x:v>11.49</x:v>
      </x:c>
      <x:c r="P304" s="653">
        <x:v>88243.199999999997</x:v>
      </x:c>
      <x:c r="Q304" s="657"/>
      <x:c r="R304" s="657"/>
      <x:c r="S304" s="664"/>
      <x:c r="T304" s="657"/>
    </x:row>
    <x:row r="305" spans="2:20">
      <x:c r="B305" s="648" t="s">
        <x:v>1697</x:v>
      </x:c>
      <x:c r="C305" s="670">
        <x:v>45855</x:v>
      </x:c>
      <x:c r="D305" s="649">
        <x:v>45855</x:v>
      </x:c>
      <x:c r="E305" s="761" t="s">
        <x:v>749</x:v>
      </x:c>
      <x:c r="F305" s="648" t="s">
        <x:v>1526</x:v>
      </x:c>
      <x:c r="G305" s="648" t="s">
        <x:v>30</x:v>
      </x:c>
      <x:c r="H305" s="648" t="s">
        <x:v>1509</x:v>
      </x:c>
      <x:c r="I305" s="666" t="s">
        <x:v>1489</x:v>
      </x:c>
      <x:c r="J305" s="657" t="s">
        <x:v>36</x:v>
      </x:c>
      <x:c r="K305" s="657" t="s">
        <x:v>1534</x:v>
      </x:c>
      <x:c r="L305" s="658">
        <x:v>8534009000</x:v>
      </x:c>
      <x:c r="M305" s="657" t="s">
        <x:v>1017</x:v>
      </x:c>
      <x:c r="N305" s="659">
        <x:v>7680</x:v>
      </x:c>
      <x:c r="O305" s="657">
        <x:v>11.49</x:v>
      </x:c>
      <x:c r="P305" s="653">
        <x:v>88243.199999999997</x:v>
      </x:c>
      <x:c r="Q305" s="657"/>
      <x:c r="R305" s="657"/>
      <x:c r="S305" s="664"/>
      <x:c r="T305" s="657"/>
    </x:row>
    <x:row r="306" spans="2:20">
      <x:c r="B306" s="648" t="s">
        <x:v>1698</x:v>
      </x:c>
      <x:c r="C306" s="670">
        <x:v>45856</x:v>
      </x:c>
      <x:c r="D306" s="649">
        <x:v>45856</x:v>
      </x:c>
      <x:c r="E306" s="761" t="s">
        <x:v>749</x:v>
      </x:c>
      <x:c r="F306" s="648" t="s">
        <x:v>57</x:v>
      </x:c>
      <x:c r="G306" s="648" t="s">
        <x:v>10</x:v>
      </x:c>
      <x:c r="H306" s="648" t="s">
        <x:v>1509</x:v>
      </x:c>
      <x:c r="I306" s="666" t="s">
        <x:v>31</x:v>
      </x:c>
      <x:c r="J306" s="657" t="s">
        <x:v>33</x:v>
      </x:c>
      <x:c r="K306" s="657" t="s">
        <x:v>1512</x:v>
      </x:c>
      <x:c r="L306" s="658">
        <x:v>8544300000</x:v>
      </x:c>
      <x:c r="M306" s="657" t="s">
        <x:v>1017</x:v>
      </x:c>
      <x:c r="N306" s="659">
        <x:v>7680</x:v>
      </x:c>
      <x:c r="O306" s="657">
        <x:v>8.11</x:v>
      </x:c>
      <x:c r="P306" s="653">
        <x:v>62284.799999999996</x:v>
      </x:c>
      <x:c r="Q306" s="657"/>
      <x:c r="R306" s="657"/>
      <x:c r="S306" s="664"/>
      <x:c r="T306" s="657"/>
    </x:row>
    <x:row r="307" spans="2:20">
      <x:c r="B307" s="648" t="s">
        <x:v>1698</x:v>
      </x:c>
      <x:c r="C307" s="762">
        <x:v>45856</x:v>
      </x:c>
      <x:c r="D307" s="649">
        <x:v>45856</x:v>
      </x:c>
      <x:c r="E307" s="761" t="s">
        <x:v>749</x:v>
      </x:c>
      <x:c r="F307" s="648" t="s">
        <x:v>57</x:v>
      </x:c>
      <x:c r="G307" s="648" t="s">
        <x:v>10</x:v>
      </x:c>
      <x:c r="H307" s="648" t="s">
        <x:v>1509</x:v>
      </x:c>
      <x:c r="I307" s="666" t="s">
        <x:v>31</x:v>
      </x:c>
      <x:c r="J307" s="657" t="s">
        <x:v>32</x:v>
      </x:c>
      <x:c r="K307" s="657" t="s">
        <x:v>1513</x:v>
      </x:c>
      <x:c r="L307" s="658">
        <x:v>8544300000</x:v>
      </x:c>
      <x:c r="M307" s="657" t="s">
        <x:v>1017</x:v>
      </x:c>
      <x:c r="N307" s="659">
        <x:v>7680</x:v>
      </x:c>
      <x:c r="O307" s="657">
        <x:v>5.62</x:v>
      </x:c>
      <x:c r="P307" s="653">
        <x:v>43161.599999999999</x:v>
      </x:c>
      <x:c r="Q307" s="657"/>
      <x:c r="R307" s="657"/>
      <x:c r="S307" s="664"/>
      <x:c r="T307" s="657"/>
    </x:row>
    <x:row r="308" spans="2:20">
      <x:c r="B308" s="666" t="s">
        <x:v>1699</x:v>
      </x:c>
      <x:c r="C308" s="667">
        <x:v>45873</x:v>
      </x:c>
      <x:c r="D308" s="668">
        <x:v>45873</x:v>
      </x:c>
      <x:c r="E308" s="761" t="s">
        <x:v>7</x:v>
      </x:c>
      <x:c r="F308" s="666" t="s">
        <x:v>1526</x:v>
      </x:c>
      <x:c r="G308" s="666" t="s">
        <x:v>30</x:v>
      </x:c>
      <x:c r="H308" s="666" t="s">
        <x:v>1509</x:v>
      </x:c>
      <x:c r="I308" s="666" t="s">
        <x:v>1489</x:v>
      </x:c>
      <x:c r="J308" s="645" t="s">
        <x:v>36</x:v>
      </x:c>
      <x:c r="K308" s="645" t="s">
        <x:v>1534</x:v>
      </x:c>
      <x:c r="L308" s="655">
        <x:v>8534009000</x:v>
      </x:c>
      <x:c r="M308" s="645" t="s">
        <x:v>1017</x:v>
      </x:c>
      <x:c r="N308" s="669">
        <x:v>7680</x:v>
      </x:c>
      <x:c r="O308" s="645">
        <x:v>11.49</x:v>
      </x:c>
      <x:c r="P308" s="656">
        <x:v>88243.199999999997</x:v>
      </x:c>
    </x:row>
    <x:row r="309" spans="2:20">
      <x:c r="B309" s="648" t="s">
        <x:v>1700</x:v>
      </x:c>
      <x:c r="C309" s="670">
        <x:v>45873</x:v>
      </x:c>
      <x:c r="D309" s="649">
        <x:v>45873</x:v>
      </x:c>
      <x:c r="E309" s="650" t="s">
        <x:v>7</x:v>
      </x:c>
      <x:c r="F309" s="648" t="s">
        <x:v>1526</x:v>
      </x:c>
      <x:c r="G309" s="648" t="s">
        <x:v>30</x:v>
      </x:c>
      <x:c r="H309" s="648" t="s">
        <x:v>1509</x:v>
      </x:c>
      <x:c r="I309" s="666" t="s">
        <x:v>1489</x:v>
      </x:c>
      <x:c r="J309" s="657" t="s">
        <x:v>36</x:v>
      </x:c>
      <x:c r="K309" s="657" t="s">
        <x:v>1534</x:v>
      </x:c>
      <x:c r="L309" s="658">
        <x:v>8534009000</x:v>
      </x:c>
      <x:c r="M309" s="657" t="s">
        <x:v>1017</x:v>
      </x:c>
      <x:c r="N309" s="659">
        <x:v>7680</x:v>
      </x:c>
      <x:c r="O309" s="657">
        <x:v>11.49</x:v>
      </x:c>
      <x:c r="P309" s="653">
        <x:v>88243.199999999997</x:v>
      </x:c>
      <x:c r="Q309" s="657"/>
      <x:c r="R309" s="657"/>
      <x:c r="S309" s="664"/>
      <x:c r="T309" s="657"/>
    </x:row>
    <x:row r="310" spans="2:20">
      <x:c r="B310" s="648" t="s">
        <x:v>1701</x:v>
      </x:c>
      <x:c r="C310" s="670">
        <x:v>45874</x:v>
      </x:c>
      <x:c r="D310" s="649">
        <x:v>45874</x:v>
      </x:c>
      <x:c r="E310" s="650" t="s">
        <x:v>7</x:v>
      </x:c>
      <x:c r="F310" s="648" t="s">
        <x:v>57</x:v>
      </x:c>
      <x:c r="G310" s="648" t="s">
        <x:v>10</x:v>
      </x:c>
      <x:c r="H310" s="648" t="s">
        <x:v>1509</x:v>
      </x:c>
      <x:c r="I310" s="666" t="s">
        <x:v>31</x:v>
      </x:c>
      <x:c r="J310" s="657" t="s">
        <x:v>33</x:v>
      </x:c>
      <x:c r="K310" s="657" t="s">
        <x:v>1512</x:v>
      </x:c>
      <x:c r="L310" s="658">
        <x:v>8544300000</x:v>
      </x:c>
      <x:c r="M310" s="657" t="s">
        <x:v>1017</x:v>
      </x:c>
      <x:c r="N310" s="659">
        <x:v>6400</x:v>
      </x:c>
      <x:c r="O310" s="657">
        <x:v>8.11</x:v>
      </x:c>
      <x:c r="P310" s="653">
        <x:v>51904</x:v>
      </x:c>
      <x:c r="Q310" s="657"/>
      <x:c r="R310" s="657"/>
      <x:c r="S310" s="664"/>
      <x:c r="T310" s="657"/>
    </x:row>
    <x:row r="311" spans="2:20">
      <x:c r="B311" s="648" t="s">
        <x:v>1701</x:v>
      </x:c>
      <x:c r="C311" s="670">
        <x:v>45874</x:v>
      </x:c>
      <x:c r="D311" s="649">
        <x:v>45874</x:v>
      </x:c>
      <x:c r="E311" s="650" t="s">
        <x:v>7</x:v>
      </x:c>
      <x:c r="F311" s="648" t="s">
        <x:v>57</x:v>
      </x:c>
      <x:c r="G311" s="648" t="s">
        <x:v>10</x:v>
      </x:c>
      <x:c r="H311" s="648" t="s">
        <x:v>1509</x:v>
      </x:c>
      <x:c r="I311" s="666" t="s">
        <x:v>31</x:v>
      </x:c>
      <x:c r="J311" s="657" t="s">
        <x:v>32</x:v>
      </x:c>
      <x:c r="K311" s="657" t="s">
        <x:v>1513</x:v>
      </x:c>
      <x:c r="L311" s="658">
        <x:v>8544300000</x:v>
      </x:c>
      <x:c r="M311" s="657" t="s">
        <x:v>1017</x:v>
      </x:c>
      <x:c r="N311" s="659">
        <x:v>5120</x:v>
      </x:c>
      <x:c r="O311" s="657">
        <x:v>5.62</x:v>
      </x:c>
      <x:c r="P311" s="653">
        <x:v>28774.400000000001</x:v>
      </x:c>
      <x:c r="Q311" s="657"/>
      <x:c r="R311" s="657"/>
      <x:c r="S311" s="664"/>
      <x:c r="T311" s="657"/>
    </x:row>
    <x:row r="312" spans="2:20">
      <x:c r="B312" s="648" t="s">
        <x:v>1701</x:v>
      </x:c>
      <x:c r="C312" s="670">
        <x:v>45874</x:v>
      </x:c>
      <x:c r="D312" s="649">
        <x:v>45874</x:v>
      </x:c>
      <x:c r="E312" s="650" t="s">
        <x:v>7</x:v>
      </x:c>
      <x:c r="F312" s="648" t="s">
        <x:v>57</x:v>
      </x:c>
      <x:c r="G312" s="648" t="s">
        <x:v>10</x:v>
      </x:c>
      <x:c r="H312" s="648" t="s">
        <x:v>1509</x:v>
      </x:c>
      <x:c r="I312" s="666" t="s">
        <x:v>11</x:v>
      </x:c>
      <x:c r="J312" s="657" t="s">
        <x:v>13</x:v>
      </x:c>
      <x:c r="K312" s="657" t="s">
        <x:v>1525</x:v>
      </x:c>
      <x:c r="L312" s="658">
        <x:v>8544300000</x:v>
      </x:c>
      <x:c r="M312" s="657" t="s">
        <x:v>1017</x:v>
      </x:c>
      <x:c r="N312" s="659">
        <x:v>668</x:v>
      </x:c>
      <x:c r="O312" s="657">
        <x:v>90.88</x:v>
      </x:c>
      <x:c r="P312" s="653">
        <x:v>60707.839999999997</x:v>
      </x:c>
      <x:c r="Q312" s="657"/>
      <x:c r="R312" s="657"/>
      <x:c r="S312" s="664"/>
      <x:c r="T312" s="657"/>
    </x:row>
    <x:row r="313" spans="2:20">
      <x:c r="B313" s="648" t="s">
        <x:v>1701</x:v>
      </x:c>
      <x:c r="C313" s="670">
        <x:v>45874</x:v>
      </x:c>
      <x:c r="D313" s="649">
        <x:v>45874</x:v>
      </x:c>
      <x:c r="E313" s="650" t="s">
        <x:v>7</x:v>
      </x:c>
      <x:c r="F313" s="648" t="s">
        <x:v>57</x:v>
      </x:c>
      <x:c r="G313" s="648" t="s">
        <x:v>10</x:v>
      </x:c>
      <x:c r="H313" s="648" t="s">
        <x:v>1509</x:v>
      </x:c>
      <x:c r="I313" s="666" t="s">
        <x:v>11</x:v>
      </x:c>
      <x:c r="J313" s="657" t="s">
        <x:v>12</x:v>
      </x:c>
      <x:c r="K313" s="657" t="s">
        <x:v>1529</x:v>
      </x:c>
      <x:c r="L313" s="658">
        <x:v>8544300000</x:v>
      </x:c>
      <x:c r="M313" s="657" t="s">
        <x:v>1017</x:v>
      </x:c>
      <x:c r="N313" s="659">
        <x:v>196</x:v>
      </x:c>
      <x:c r="O313" s="657">
        <x:v>98.23</x:v>
      </x:c>
      <x:c r="P313" s="653">
        <x:v>19253.080000000002</x:v>
      </x:c>
      <x:c r="Q313" s="657"/>
      <x:c r="R313" s="657"/>
      <x:c r="S313" s="664"/>
      <x:c r="T313" s="657"/>
    </x:row>
    <x:row r="314" spans="2:20">
      <x:c r="B314" s="648" t="s">
        <x:v>1702</x:v>
      </x:c>
      <x:c r="C314" s="670">
        <x:v>45875</x:v>
      </x:c>
      <x:c r="D314" s="649">
        <x:v>45875</x:v>
      </x:c>
      <x:c r="E314" s="650" t="s">
        <x:v>7</x:v>
      </x:c>
      <x:c r="F314" s="648" t="s">
        <x:v>1526</x:v>
      </x:c>
      <x:c r="G314" s="648" t="s">
        <x:v>30</x:v>
      </x:c>
      <x:c r="H314" s="648" t="s">
        <x:v>1509</x:v>
      </x:c>
      <x:c r="I314" s="666" t="s">
        <x:v>1489</x:v>
      </x:c>
      <x:c r="J314" s="657" t="s">
        <x:v>36</x:v>
      </x:c>
      <x:c r="K314" s="657" t="s">
        <x:v>1534</x:v>
      </x:c>
      <x:c r="L314" s="658">
        <x:v>8534009000</x:v>
      </x:c>
      <x:c r="M314" s="657" t="s">
        <x:v>1017</x:v>
      </x:c>
      <x:c r="N314" s="659">
        <x:v>7680</x:v>
      </x:c>
      <x:c r="O314" s="657">
        <x:v>11.49</x:v>
      </x:c>
      <x:c r="P314" s="653">
        <x:v>88243.199999999997</x:v>
      </x:c>
      <x:c r="Q314" s="657"/>
      <x:c r="R314" s="657"/>
      <x:c r="S314" s="664"/>
      <x:c r="T314" s="657"/>
    </x:row>
    <x:row r="315" spans="2:20">
      <x:c r="B315" s="648" t="s">
        <x:v>1703</x:v>
      </x:c>
      <x:c r="C315" s="670">
        <x:v>45875</x:v>
      </x:c>
      <x:c r="D315" s="649">
        <x:v>45875</x:v>
      </x:c>
      <x:c r="E315" s="650" t="s">
        <x:v>7</x:v>
      </x:c>
      <x:c r="F315" s="648" t="s">
        <x:v>1526</x:v>
      </x:c>
      <x:c r="G315" s="648" t="s">
        <x:v>30</x:v>
      </x:c>
      <x:c r="H315" s="648" t="s">
        <x:v>1509</x:v>
      </x:c>
      <x:c r="I315" s="666" t="s">
        <x:v>1489</x:v>
      </x:c>
      <x:c r="J315" s="657" t="s">
        <x:v>36</x:v>
      </x:c>
      <x:c r="K315" s="657" t="s">
        <x:v>1534</x:v>
      </x:c>
      <x:c r="L315" s="658">
        <x:v>8534009000</x:v>
      </x:c>
      <x:c r="M315" s="657" t="s">
        <x:v>1017</x:v>
      </x:c>
      <x:c r="N315" s="659">
        <x:v>7680</x:v>
      </x:c>
      <x:c r="O315" s="657">
        <x:v>11.49</x:v>
      </x:c>
      <x:c r="P315" s="653">
        <x:v>88243.199999999997</x:v>
      </x:c>
      <x:c r="Q315" s="657"/>
      <x:c r="R315" s="657"/>
      <x:c r="S315" s="664"/>
      <x:c r="T315" s="657"/>
    </x:row>
    <x:row r="316" spans="2:20">
      <x:c r="B316" s="648" t="s">
        <x:v>1704</x:v>
      </x:c>
      <x:c r="C316" s="670">
        <x:v>45877</x:v>
      </x:c>
      <x:c r="D316" s="649">
        <x:v>45877</x:v>
      </x:c>
      <x:c r="E316" s="650" t="s">
        <x:v>7</x:v>
      </x:c>
      <x:c r="F316" s="648" t="s">
        <x:v>1526</x:v>
      </x:c>
      <x:c r="G316" s="648" t="s">
        <x:v>30</x:v>
      </x:c>
      <x:c r="H316" s="648" t="s">
        <x:v>1509</x:v>
      </x:c>
      <x:c r="I316" s="666" t="s">
        <x:v>1489</x:v>
      </x:c>
      <x:c r="J316" s="657" t="s">
        <x:v>36</x:v>
      </x:c>
      <x:c r="K316" s="657" t="s">
        <x:v>1534</x:v>
      </x:c>
      <x:c r="L316" s="658">
        <x:v>8534009000</x:v>
      </x:c>
      <x:c r="M316" s="657" t="s">
        <x:v>1017</x:v>
      </x:c>
      <x:c r="N316" s="659">
        <x:v>7680</x:v>
      </x:c>
      <x:c r="O316" s="657">
        <x:v>11.49</x:v>
      </x:c>
      <x:c r="P316" s="653">
        <x:v>88243.199999999997</x:v>
      </x:c>
      <x:c r="Q316" s="657"/>
      <x:c r="R316" s="657"/>
      <x:c r="S316" s="664"/>
      <x:c r="T316" s="657"/>
    </x:row>
    <x:row r="317" spans="2:20">
      <x:c r="B317" s="648" t="s">
        <x:v>1705</x:v>
      </x:c>
      <x:c r="C317" s="670">
        <x:v>45877</x:v>
      </x:c>
      <x:c r="D317" s="649">
        <x:v>45877</x:v>
      </x:c>
      <x:c r="E317" s="650" t="s">
        <x:v>7</x:v>
      </x:c>
      <x:c r="F317" s="648" t="s">
        <x:v>1526</x:v>
      </x:c>
      <x:c r="G317" s="648" t="s">
        <x:v>30</x:v>
      </x:c>
      <x:c r="H317" s="648" t="s">
        <x:v>1509</x:v>
      </x:c>
      <x:c r="I317" s="666" t="s">
        <x:v>1489</x:v>
      </x:c>
      <x:c r="J317" s="657" t="s">
        <x:v>36</x:v>
      </x:c>
      <x:c r="K317" s="657" t="s">
        <x:v>1534</x:v>
      </x:c>
      <x:c r="L317" s="658">
        <x:v>8534009000</x:v>
      </x:c>
      <x:c r="M317" s="657" t="s">
        <x:v>1017</x:v>
      </x:c>
      <x:c r="N317" s="659">
        <x:v>7680</x:v>
      </x:c>
      <x:c r="O317" s="657">
        <x:v>11.49</x:v>
      </x:c>
      <x:c r="P317" s="653">
        <x:v>88243.199999999997</x:v>
      </x:c>
      <x:c r="Q317" s="657"/>
      <x:c r="R317" s="657"/>
      <x:c r="S317" s="664"/>
      <x:c r="T317" s="657"/>
    </x:row>
    <x:row r="318" spans="2:20">
      <x:c r="B318" s="648" t="s">
        <x:v>1706</x:v>
      </x:c>
      <x:c r="C318" s="670">
        <x:v>45877</x:v>
      </x:c>
      <x:c r="D318" s="649">
        <x:v>45877</x:v>
      </x:c>
      <x:c r="E318" s="650" t="s">
        <x:v>7</x:v>
      </x:c>
      <x:c r="F318" s="648" t="s">
        <x:v>57</x:v>
      </x:c>
      <x:c r="G318" s="648" t="s">
        <x:v>10</x:v>
      </x:c>
      <x:c r="H318" s="648" t="s">
        <x:v>1509</x:v>
      </x:c>
      <x:c r="I318" s="666" t="s">
        <x:v>31</x:v>
      </x:c>
      <x:c r="J318" s="657" t="s">
        <x:v>33</x:v>
      </x:c>
      <x:c r="K318" s="657" t="s">
        <x:v>1512</x:v>
      </x:c>
      <x:c r="L318" s="658">
        <x:v>8544300000</x:v>
      </x:c>
      <x:c r="M318" s="657" t="s">
        <x:v>1017</x:v>
      </x:c>
      <x:c r="N318" s="659">
        <x:v>6400</x:v>
      </x:c>
      <x:c r="O318" s="657">
        <x:v>8.11</x:v>
      </x:c>
      <x:c r="P318" s="653">
        <x:v>51904</x:v>
      </x:c>
      <x:c r="Q318" s="657"/>
      <x:c r="R318" s="657"/>
      <x:c r="S318" s="664"/>
      <x:c r="T318" s="657"/>
    </x:row>
    <x:row r="319" spans="2:20">
      <x:c r="B319" s="648" t="s">
        <x:v>1706</x:v>
      </x:c>
      <x:c r="C319" s="670">
        <x:v>45877</x:v>
      </x:c>
      <x:c r="D319" s="649">
        <x:v>45877</x:v>
      </x:c>
      <x:c r="E319" s="650" t="s">
        <x:v>7</x:v>
      </x:c>
      <x:c r="F319" s="648" t="s">
        <x:v>57</x:v>
      </x:c>
      <x:c r="G319" s="648" t="s">
        <x:v>10</x:v>
      </x:c>
      <x:c r="H319" s="648" t="s">
        <x:v>1509</x:v>
      </x:c>
      <x:c r="I319" s="666" t="s">
        <x:v>31</x:v>
      </x:c>
      <x:c r="J319" s="657" t="s">
        <x:v>32</x:v>
      </x:c>
      <x:c r="K319" s="657" t="s">
        <x:v>1513</x:v>
      </x:c>
      <x:c r="L319" s="658">
        <x:v>8544300000</x:v>
      </x:c>
      <x:c r="M319" s="657" t="s">
        <x:v>1017</x:v>
      </x:c>
      <x:c r="N319" s="659">
        <x:v>7040</x:v>
      </x:c>
      <x:c r="O319" s="657">
        <x:v>5.62</x:v>
      </x:c>
      <x:c r="P319" s="653">
        <x:v>39564.800000000003</x:v>
      </x:c>
      <x:c r="Q319" s="657"/>
      <x:c r="R319" s="657"/>
      <x:c r="S319" s="664"/>
      <x:c r="T319" s="657"/>
    </x:row>
    <x:row r="320" spans="2:20">
      <x:c r="B320" s="648" t="s">
        <x:v>1706</x:v>
      </x:c>
      <x:c r="C320" s="670">
        <x:v>45877</x:v>
      </x:c>
      <x:c r="D320" s="649">
        <x:v>45877</x:v>
      </x:c>
      <x:c r="E320" s="650" t="s">
        <x:v>7</x:v>
      </x:c>
      <x:c r="F320" s="648" t="s">
        <x:v>57</x:v>
      </x:c>
      <x:c r="G320" s="648" t="s">
        <x:v>10</x:v>
      </x:c>
      <x:c r="H320" s="648" t="s">
        <x:v>1509</x:v>
      </x:c>
      <x:c r="I320" s="666" t="s">
        <x:v>11</x:v>
      </x:c>
      <x:c r="J320" s="657" t="s">
        <x:v>12</x:v>
      </x:c>
      <x:c r="K320" s="657" t="s">
        <x:v>1529</x:v>
      </x:c>
      <x:c r="L320" s="658">
        <x:v>8544300000</x:v>
      </x:c>
      <x:c r="M320" s="657" t="s">
        <x:v>1017</x:v>
      </x:c>
      <x:c r="N320" s="659">
        <x:v>432</x:v>
      </x:c>
      <x:c r="O320" s="657">
        <x:v>98.23</x:v>
      </x:c>
      <x:c r="P320" s="653">
        <x:v>42435.360000000001</x:v>
      </x:c>
      <x:c r="Q320" s="657"/>
      <x:c r="R320" s="657"/>
      <x:c r="S320" s="664"/>
      <x:c r="T320" s="657"/>
    </x:row>
    <x:row r="321" spans="2:20">
      <x:c r="B321" s="648" t="s">
        <x:v>1707</x:v>
      </x:c>
      <x:c r="C321" s="670">
        <x:v>45881</x:v>
      </x:c>
      <x:c r="D321" s="649">
        <x:v>45881</x:v>
      </x:c>
      <x:c r="E321" s="650" t="s">
        <x:v>7</x:v>
      </x:c>
      <x:c r="F321" s="648" t="s">
        <x:v>57</x:v>
      </x:c>
      <x:c r="G321" s="648" t="s">
        <x:v>10</x:v>
      </x:c>
      <x:c r="H321" s="648" t="s">
        <x:v>1509</x:v>
      </x:c>
      <x:c r="I321" s="666" t="s">
        <x:v>31</x:v>
      </x:c>
      <x:c r="J321" s="657" t="s">
        <x:v>33</x:v>
      </x:c>
      <x:c r="K321" s="657" t="s">
        <x:v>1512</x:v>
      </x:c>
      <x:c r="L321" s="658">
        <x:v>8544300000</x:v>
      </x:c>
      <x:c r="M321" s="657" t="s">
        <x:v>1017</x:v>
      </x:c>
      <x:c r="N321" s="659">
        <x:v>1920</x:v>
      </x:c>
      <x:c r="O321" s="657">
        <x:v>8.11</x:v>
      </x:c>
      <x:c r="P321" s="653">
        <x:v>15571.199999999999</x:v>
      </x:c>
      <x:c r="Q321" s="657"/>
      <x:c r="R321" s="657"/>
      <x:c r="S321" s="664"/>
      <x:c r="T321" s="657"/>
    </x:row>
    <x:row r="322" spans="2:20">
      <x:c r="B322" s="648" t="s">
        <x:v>1707</x:v>
      </x:c>
      <x:c r="C322" s="670">
        <x:v>45881</x:v>
      </x:c>
      <x:c r="D322" s="649">
        <x:v>45881</x:v>
      </x:c>
      <x:c r="E322" s="650" t="s">
        <x:v>7</x:v>
      </x:c>
      <x:c r="F322" s="648" t="s">
        <x:v>57</x:v>
      </x:c>
      <x:c r="G322" s="648" t="s">
        <x:v>10</x:v>
      </x:c>
      <x:c r="H322" s="648" t="s">
        <x:v>1509</x:v>
      </x:c>
      <x:c r="I322" s="666" t="s">
        <x:v>31</x:v>
      </x:c>
      <x:c r="J322" s="657" t="s">
        <x:v>32</x:v>
      </x:c>
      <x:c r="K322" s="657" t="s">
        <x:v>1513</x:v>
      </x:c>
      <x:c r="L322" s="658">
        <x:v>8544300000</x:v>
      </x:c>
      <x:c r="M322" s="657" t="s">
        <x:v>1017</x:v>
      </x:c>
      <x:c r="N322" s="659">
        <x:v>4480</x:v>
      </x:c>
      <x:c r="O322" s="657">
        <x:v>5.62</x:v>
      </x:c>
      <x:c r="P322" s="653">
        <x:v>25177.600000000002</x:v>
      </x:c>
      <x:c r="Q322" s="657"/>
      <x:c r="R322" s="657"/>
      <x:c r="S322" s="664"/>
      <x:c r="T322" s="657"/>
    </x:row>
    <x:row r="323" spans="2:20">
      <x:c r="B323" s="648" t="s">
        <x:v>1708</x:v>
      </x:c>
      <x:c r="C323" s="670">
        <x:v>45882</x:v>
      </x:c>
      <x:c r="D323" s="649">
        <x:v>45882</x:v>
      </x:c>
      <x:c r="E323" s="650" t="s">
        <x:v>7</x:v>
      </x:c>
      <x:c r="F323" s="648" t="s">
        <x:v>1526</x:v>
      </x:c>
      <x:c r="G323" s="648" t="s">
        <x:v>30</x:v>
      </x:c>
      <x:c r="H323" s="648" t="s">
        <x:v>1509</x:v>
      </x:c>
      <x:c r="I323" s="666" t="s">
        <x:v>1489</x:v>
      </x:c>
      <x:c r="J323" s="657" t="s">
        <x:v>36</x:v>
      </x:c>
      <x:c r="K323" s="657" t="s">
        <x:v>1534</x:v>
      </x:c>
      <x:c r="L323" s="658">
        <x:v>8534009000</x:v>
      </x:c>
      <x:c r="M323" s="657" t="s">
        <x:v>1017</x:v>
      </x:c>
      <x:c r="N323" s="659">
        <x:v>7680</x:v>
      </x:c>
      <x:c r="O323" s="657">
        <x:v>11.49</x:v>
      </x:c>
      <x:c r="P323" s="653">
        <x:v>88243.199999999997</x:v>
      </x:c>
      <x:c r="Q323" s="657"/>
      <x:c r="R323" s="657"/>
      <x:c r="S323" s="664"/>
      <x:c r="T323" s="657"/>
    </x:row>
    <x:row r="324" spans="2:20">
      <x:c r="B324" s="648" t="s">
        <x:v>1709</x:v>
      </x:c>
      <x:c r="C324" s="670">
        <x:v>45882</x:v>
      </x:c>
      <x:c r="D324" s="649">
        <x:v>45882</x:v>
      </x:c>
      <x:c r="E324" s="650" t="s">
        <x:v>7</x:v>
      </x:c>
      <x:c r="F324" s="648" t="s">
        <x:v>1526</x:v>
      </x:c>
      <x:c r="G324" s="648" t="s">
        <x:v>30</x:v>
      </x:c>
      <x:c r="H324" s="648" t="s">
        <x:v>1509</x:v>
      </x:c>
      <x:c r="I324" s="666" t="s">
        <x:v>1489</x:v>
      </x:c>
      <x:c r="J324" s="657" t="s">
        <x:v>36</x:v>
      </x:c>
      <x:c r="K324" s="657" t="s">
        <x:v>1534</x:v>
      </x:c>
      <x:c r="L324" s="658">
        <x:v>8534009000</x:v>
      </x:c>
      <x:c r="M324" s="657" t="s">
        <x:v>1017</x:v>
      </x:c>
      <x:c r="N324" s="659">
        <x:v>7680</x:v>
      </x:c>
      <x:c r="O324" s="657">
        <x:v>11.49</x:v>
      </x:c>
      <x:c r="P324" s="653">
        <x:v>88243.199999999997</x:v>
      </x:c>
      <x:c r="Q324" s="657"/>
      <x:c r="R324" s="657"/>
      <x:c r="S324" s="664"/>
      <x:c r="T324" s="657"/>
    </x:row>
    <x:row r="325" spans="2:20">
      <x:c r="B325" s="648" t="s">
        <x:v>1710</x:v>
      </x:c>
      <x:c r="C325" s="670">
        <x:v>45884</x:v>
      </x:c>
      <x:c r="D325" s="649">
        <x:v>45884</x:v>
      </x:c>
      <x:c r="E325" s="650" t="s">
        <x:v>7</x:v>
      </x:c>
      <x:c r="F325" s="648" t="s">
        <x:v>1526</x:v>
      </x:c>
      <x:c r="G325" s="648" t="s">
        <x:v>30</x:v>
      </x:c>
      <x:c r="H325" s="648" t="s">
        <x:v>1509</x:v>
      </x:c>
      <x:c r="I325" s="666" t="s">
        <x:v>1489</x:v>
      </x:c>
      <x:c r="J325" s="657" t="s">
        <x:v>36</x:v>
      </x:c>
      <x:c r="K325" s="657" t="s">
        <x:v>1534</x:v>
      </x:c>
      <x:c r="L325" s="658">
        <x:v>8534009000</x:v>
      </x:c>
      <x:c r="M325" s="657" t="s">
        <x:v>1017</x:v>
      </x:c>
      <x:c r="N325" s="659">
        <x:v>7680</x:v>
      </x:c>
      <x:c r="O325" s="657">
        <x:v>11.49</x:v>
      </x:c>
      <x:c r="P325" s="653">
        <x:v>88243.199999999997</x:v>
      </x:c>
      <x:c r="Q325" s="657"/>
      <x:c r="R325" s="657"/>
      <x:c r="S325" s="664"/>
      <x:c r="T325" s="657"/>
    </x:row>
    <x:row r="326" spans="2:20">
      <x:c r="B326" s="648" t="s">
        <x:v>1711</x:v>
      </x:c>
      <x:c r="C326" s="670">
        <x:v>45884</x:v>
      </x:c>
      <x:c r="D326" s="649">
        <x:v>45884</x:v>
      </x:c>
      <x:c r="E326" s="650" t="s">
        <x:v>7</x:v>
      </x:c>
      <x:c r="F326" s="648" t="s">
        <x:v>1526</x:v>
      </x:c>
      <x:c r="G326" s="648" t="s">
        <x:v>30</x:v>
      </x:c>
      <x:c r="H326" s="648" t="s">
        <x:v>1509</x:v>
      </x:c>
      <x:c r="I326" s="666" t="s">
        <x:v>1489</x:v>
      </x:c>
      <x:c r="J326" s="657" t="s">
        <x:v>36</x:v>
      </x:c>
      <x:c r="K326" s="657" t="s">
        <x:v>1534</x:v>
      </x:c>
      <x:c r="L326" s="658">
        <x:v>8534009000</x:v>
      </x:c>
      <x:c r="M326" s="657" t="s">
        <x:v>1017</x:v>
      </x:c>
      <x:c r="N326" s="659">
        <x:v>7680</x:v>
      </x:c>
      <x:c r="O326" s="657">
        <x:v>11.49</x:v>
      </x:c>
      <x:c r="P326" s="653">
        <x:v>88243.199999999997</x:v>
      </x:c>
      <x:c r="Q326" s="657"/>
      <x:c r="R326" s="657"/>
      <x:c r="S326" s="664"/>
      <x:c r="T326" s="657"/>
    </x:row>
    <x:row r="327" spans="2:20">
      <x:c r="B327" s="648" t="s">
        <x:v>1712</x:v>
      </x:c>
      <x:c r="C327" s="670">
        <x:v>45884</x:v>
      </x:c>
      <x:c r="D327" s="649">
        <x:v>45884</x:v>
      </x:c>
      <x:c r="E327" s="650" t="s">
        <x:v>7</x:v>
      </x:c>
      <x:c r="F327" s="648" t="s">
        <x:v>57</x:v>
      </x:c>
      <x:c r="G327" s="648" t="s">
        <x:v>10</x:v>
      </x:c>
      <x:c r="H327" s="648" t="s">
        <x:v>1509</x:v>
      </x:c>
      <x:c r="I327" s="666" t="s">
        <x:v>31</x:v>
      </x:c>
      <x:c r="J327" s="657" t="s">
        <x:v>33</x:v>
      </x:c>
      <x:c r="K327" s="657" t="s">
        <x:v>1512</x:v>
      </x:c>
      <x:c r="L327" s="658">
        <x:v>8544300000</x:v>
      </x:c>
      <x:c r="M327" s="657" t="s">
        <x:v>1017</x:v>
      </x:c>
      <x:c r="N327" s="659">
        <x:v>4480</x:v>
      </x:c>
      <x:c r="O327" s="657">
        <x:v>8.11</x:v>
      </x:c>
      <x:c r="P327" s="653">
        <x:v>36332.799999999996</x:v>
      </x:c>
      <x:c r="Q327" s="657"/>
      <x:c r="R327" s="657"/>
      <x:c r="S327" s="664"/>
      <x:c r="T327" s="657"/>
    </x:row>
    <x:row r="328" spans="2:20">
      <x:c r="B328" s="648" t="s">
        <x:v>1712</x:v>
      </x:c>
      <x:c r="C328" s="670">
        <x:v>45884</x:v>
      </x:c>
      <x:c r="D328" s="649">
        <x:v>45884</x:v>
      </x:c>
      <x:c r="E328" s="650" t="s">
        <x:v>7</x:v>
      </x:c>
      <x:c r="F328" s="648" t="s">
        <x:v>57</x:v>
      </x:c>
      <x:c r="G328" s="648" t="s">
        <x:v>10</x:v>
      </x:c>
      <x:c r="H328" s="648" t="s">
        <x:v>1509</x:v>
      </x:c>
      <x:c r="I328" s="666" t="s">
        <x:v>31</x:v>
      </x:c>
      <x:c r="J328" s="657" t="s">
        <x:v>32</x:v>
      </x:c>
      <x:c r="K328" s="657" t="s">
        <x:v>1513</x:v>
      </x:c>
      <x:c r="L328" s="658">
        <x:v>8544300000</x:v>
      </x:c>
      <x:c r="M328" s="657" t="s">
        <x:v>1017</x:v>
      </x:c>
      <x:c r="N328" s="659">
        <x:v>1920</x:v>
      </x:c>
      <x:c r="O328" s="657">
        <x:v>5.62</x:v>
      </x:c>
      <x:c r="P328" s="653">
        <x:v>10790.4</x:v>
      </x:c>
      <x:c r="Q328" s="657"/>
      <x:c r="R328" s="657"/>
      <x:c r="S328" s="664"/>
      <x:c r="T328" s="657"/>
    </x:row>
    <x:row r="329" spans="2:20">
      <x:c r="B329" s="648" t="s">
        <x:v>1713</x:v>
      </x:c>
      <x:c r="C329" s="670">
        <x:v>45888</x:v>
      </x:c>
      <x:c r="D329" s="649">
        <x:v>45888</x:v>
      </x:c>
      <x:c r="E329" s="650" t="s">
        <x:v>7</x:v>
      </x:c>
      <x:c r="F329" s="648" t="s">
        <x:v>1714</x:v>
      </x:c>
      <x:c r="G329" s="648" t="s">
        <x:v>10</x:v>
      </x:c>
      <x:c r="H329" s="648" t="s">
        <x:v>1509</x:v>
      </x:c>
      <x:c r="I329" s="666" t="s">
        <x:v>536</x:v>
      </x:c>
      <x:c r="J329" s="657" t="s">
        <x:v>1715</x:v>
      </x:c>
      <x:c r="K329" s="657" t="s">
        <x:v>1716</x:v>
      </x:c>
      <x:c r="L329" s="658">
        <x:v>8538909900</x:v>
      </x:c>
      <x:c r="M329" s="657" t="s">
        <x:v>1017</x:v>
      </x:c>
      <x:c r="N329" s="659">
        <x:v>37</x:v>
      </x:c>
      <x:c r="O329" s="657">
        <x:v>64.75</x:v>
      </x:c>
      <x:c r="P329" s="653">
        <x:v>2395.75</x:v>
      </x:c>
      <x:c r="Q329" s="657"/>
      <x:c r="R329" s="657"/>
      <x:c r="S329" s="664"/>
      <x:c r="T329" s="657"/>
    </x:row>
    <x:row r="330" spans="2:20">
      <x:c r="B330" s="648" t="s">
        <x:v>1713</x:v>
      </x:c>
      <x:c r="C330" s="670">
        <x:v>45888</x:v>
      </x:c>
      <x:c r="D330" s="649">
        <x:v>45888</x:v>
      </x:c>
      <x:c r="E330" s="650" t="s">
        <x:v>7</x:v>
      </x:c>
      <x:c r="F330" s="648" t="s">
        <x:v>1714</x:v>
      </x:c>
      <x:c r="G330" s="648" t="s">
        <x:v>10</x:v>
      </x:c>
      <x:c r="H330" s="648" t="s">
        <x:v>1509</x:v>
      </x:c>
      <x:c r="I330" s="666" t="s">
        <x:v>536</x:v>
      </x:c>
      <x:c r="J330" s="657" t="s">
        <x:v>1717</x:v>
      </x:c>
      <x:c r="K330" s="657" t="s">
        <x:v>1718</x:v>
      </x:c>
      <x:c r="L330" s="658">
        <x:v>8538909900</x:v>
      </x:c>
      <x:c r="M330" s="657" t="s">
        <x:v>1017</x:v>
      </x:c>
      <x:c r="N330" s="659">
        <x:v>74</x:v>
      </x:c>
      <x:c r="O330" s="657">
        <x:v>37.979999999999997</x:v>
      </x:c>
      <x:c r="P330" s="653">
        <x:v>2810.52</x:v>
      </x:c>
      <x:c r="Q330" s="657"/>
      <x:c r="R330" s="657"/>
      <x:c r="S330" s="664"/>
      <x:c r="T330" s="657"/>
    </x:row>
    <x:row r="331" spans="2:20">
      <x:c r="B331" s="648" t="s">
        <x:v>1713</x:v>
      </x:c>
      <x:c r="C331" s="670">
        <x:v>45888</x:v>
      </x:c>
      <x:c r="D331" s="649">
        <x:v>45888</x:v>
      </x:c>
      <x:c r="E331" s="650" t="s">
        <x:v>7</x:v>
      </x:c>
      <x:c r="F331" s="648" t="s">
        <x:v>1714</x:v>
      </x:c>
      <x:c r="G331" s="648" t="s">
        <x:v>10</x:v>
      </x:c>
      <x:c r="H331" s="648" t="s">
        <x:v>1509</x:v>
      </x:c>
      <x:c r="I331" s="666" t="s">
        <x:v>536</x:v>
      </x:c>
      <x:c r="J331" s="657" t="s">
        <x:v>1719</x:v>
      </x:c>
      <x:c r="K331" s="657" t="s">
        <x:v>1720</x:v>
      </x:c>
      <x:c r="L331" s="658">
        <x:v>8538909900</x:v>
      </x:c>
      <x:c r="M331" s="657" t="s">
        <x:v>1017</x:v>
      </x:c>
      <x:c r="N331" s="659">
        <x:v>37</x:v>
      </x:c>
      <x:c r="O331" s="657">
        <x:v>117.25</x:v>
      </x:c>
      <x:c r="P331" s="653">
        <x:v>4338.25</x:v>
      </x:c>
      <x:c r="Q331" s="657"/>
      <x:c r="R331" s="657"/>
      <x:c r="S331" s="664"/>
      <x:c r="T331" s="657"/>
    </x:row>
    <x:row r="332" spans="2:20">
      <x:c r="B332" s="648" t="s">
        <x:v>1713</x:v>
      </x:c>
      <x:c r="C332" s="670">
        <x:v>45888</x:v>
      </x:c>
      <x:c r="D332" s="649">
        <x:v>45888</x:v>
      </x:c>
      <x:c r="E332" s="650" t="s">
        <x:v>7</x:v>
      </x:c>
      <x:c r="F332" s="648" t="s">
        <x:v>1714</x:v>
      </x:c>
      <x:c r="G332" s="648" t="s">
        <x:v>10</x:v>
      </x:c>
      <x:c r="H332" s="648" t="s">
        <x:v>1509</x:v>
      </x:c>
      <x:c r="I332" s="666" t="s">
        <x:v>536</x:v>
      </x:c>
      <x:c r="J332" s="657" t="s">
        <x:v>1721</x:v>
      </x:c>
      <x:c r="K332" s="657" t="s">
        <x:v>1722</x:v>
      </x:c>
      <x:c r="L332" s="658">
        <x:v>8538909900</x:v>
      </x:c>
      <x:c r="M332" s="657" t="s">
        <x:v>1017</x:v>
      </x:c>
      <x:c r="N332" s="659">
        <x:v>37</x:v>
      </x:c>
      <x:c r="O332" s="657">
        <x:v>47.18</x:v>
      </x:c>
      <x:c r="P332" s="653">
        <x:v>1745.66</x:v>
      </x:c>
      <x:c r="Q332" s="657"/>
      <x:c r="R332" s="657"/>
      <x:c r="S332" s="664"/>
      <x:c r="T332" s="657"/>
    </x:row>
    <x:row r="333" spans="2:20">
      <x:c r="B333" s="648" t="s">
        <x:v>1713</x:v>
      </x:c>
      <x:c r="C333" s="670">
        <x:v>45888</x:v>
      </x:c>
      <x:c r="D333" s="649">
        <x:v>45888</x:v>
      </x:c>
      <x:c r="E333" s="650" t="s">
        <x:v>7</x:v>
      </x:c>
      <x:c r="F333" s="648" t="s">
        <x:v>1714</x:v>
      </x:c>
      <x:c r="G333" s="648" t="s">
        <x:v>10</x:v>
      </x:c>
      <x:c r="H333" s="648" t="s">
        <x:v>1509</x:v>
      </x:c>
      <x:c r="I333" s="666" t="s">
        <x:v>536</x:v>
      </x:c>
      <x:c r="J333" s="657" t="s">
        <x:v>1723</x:v>
      </x:c>
      <x:c r="K333" s="657" t="s">
        <x:v>1724</x:v>
      </x:c>
      <x:c r="L333" s="658">
        <x:v>8538909900</x:v>
      </x:c>
      <x:c r="M333" s="657" t="s">
        <x:v>1017</x:v>
      </x:c>
      <x:c r="N333" s="659">
        <x:v>37</x:v>
      </x:c>
      <x:c r="O333" s="657">
        <x:v>97.48</x:v>
      </x:c>
      <x:c r="P333" s="653">
        <x:v>3606.76</x:v>
      </x:c>
      <x:c r="Q333" s="657"/>
      <x:c r="R333" s="657"/>
      <x:c r="S333" s="664"/>
      <x:c r="T333" s="657"/>
    </x:row>
    <x:row r="334" spans="2:20">
      <x:c r="B334" s="648" t="s">
        <x:v>1713</x:v>
      </x:c>
      <x:c r="C334" s="670">
        <x:v>45888</x:v>
      </x:c>
      <x:c r="D334" s="649">
        <x:v>45888</x:v>
      </x:c>
      <x:c r="E334" s="650" t="s">
        <x:v>7</x:v>
      </x:c>
      <x:c r="F334" s="648" t="s">
        <x:v>1714</x:v>
      </x:c>
      <x:c r="G334" s="648" t="s">
        <x:v>10</x:v>
      </x:c>
      <x:c r="H334" s="648" t="s">
        <x:v>1509</x:v>
      </x:c>
      <x:c r="I334" s="666" t="s">
        <x:v>536</x:v>
      </x:c>
      <x:c r="J334" s="657" t="s">
        <x:v>1725</x:v>
      </x:c>
      <x:c r="K334" s="657" t="s">
        <x:v>1726</x:v>
      </x:c>
      <x:c r="L334" s="658">
        <x:v>8538909900</x:v>
      </x:c>
      <x:c r="M334" s="657" t="s">
        <x:v>1017</x:v>
      </x:c>
      <x:c r="N334" s="659">
        <x:v>37</x:v>
      </x:c>
      <x:c r="O334" s="657">
        <x:v>54.74</x:v>
      </x:c>
      <x:c r="P334" s="653">
        <x:v>2025.38</x:v>
      </x:c>
      <x:c r="Q334" s="657"/>
      <x:c r="R334" s="657"/>
      <x:c r="S334" s="664"/>
      <x:c r="T334" s="657"/>
    </x:row>
    <x:row r="335" spans="2:20">
      <x:c r="B335" s="648" t="s">
        <x:v>1713</x:v>
      </x:c>
      <x:c r="C335" s="670">
        <x:v>45888</x:v>
      </x:c>
      <x:c r="D335" s="649">
        <x:v>45888</x:v>
      </x:c>
      <x:c r="E335" s="650" t="s">
        <x:v>7</x:v>
      </x:c>
      <x:c r="F335" s="648" t="s">
        <x:v>1714</x:v>
      </x:c>
      <x:c r="G335" s="648" t="s">
        <x:v>10</x:v>
      </x:c>
      <x:c r="H335" s="648" t="s">
        <x:v>1509</x:v>
      </x:c>
      <x:c r="I335" s="666" t="s">
        <x:v>536</x:v>
      </x:c>
      <x:c r="J335" s="657" t="s">
        <x:v>1727</x:v>
      </x:c>
      <x:c r="K335" s="657" t="s">
        <x:v>1728</x:v>
      </x:c>
      <x:c r="L335" s="658">
        <x:v>8538909900</x:v>
      </x:c>
      <x:c r="M335" s="657" t="s">
        <x:v>1017</x:v>
      </x:c>
      <x:c r="N335" s="659">
        <x:v>10</x:v>
      </x:c>
      <x:c r="O335" s="657">
        <x:v>99.95</x:v>
      </x:c>
      <x:c r="P335" s="653">
        <x:v>999.5</x:v>
      </x:c>
      <x:c r="Q335" s="657"/>
      <x:c r="R335" s="657"/>
      <x:c r="S335" s="664"/>
      <x:c r="T335" s="657"/>
    </x:row>
    <x:row r="336" spans="2:20">
      <x:c r="B336" s="648" t="s">
        <x:v>1713</x:v>
      </x:c>
      <x:c r="C336" s="670">
        <x:v>45888</x:v>
      </x:c>
      <x:c r="D336" s="649">
        <x:v>45888</x:v>
      </x:c>
      <x:c r="E336" s="650" t="s">
        <x:v>7</x:v>
      </x:c>
      <x:c r="F336" s="648" t="s">
        <x:v>1714</x:v>
      </x:c>
      <x:c r="G336" s="648" t="s">
        <x:v>10</x:v>
      </x:c>
      <x:c r="H336" s="648" t="s">
        <x:v>1509</x:v>
      </x:c>
      <x:c r="I336" s="666" t="s">
        <x:v>536</x:v>
      </x:c>
      <x:c r="J336" s="657" t="s">
        <x:v>1729</x:v>
      </x:c>
      <x:c r="K336" s="657" t="s">
        <x:v>1730</x:v>
      </x:c>
      <x:c r="L336" s="658">
        <x:v>8544300000</x:v>
      </x:c>
      <x:c r="M336" s="657" t="s">
        <x:v>1017</x:v>
      </x:c>
      <x:c r="N336" s="659">
        <x:v>4</x:v>
      </x:c>
      <x:c r="O336" s="657">
        <x:v>424.98</x:v>
      </x:c>
      <x:c r="P336" s="653">
        <x:v>1699.92</x:v>
      </x:c>
      <x:c r="Q336" s="657"/>
      <x:c r="R336" s="657"/>
      <x:c r="S336" s="664"/>
      <x:c r="T336" s="657"/>
    </x:row>
    <x:row r="337" spans="2:20">
      <x:c r="B337" s="648" t="s">
        <x:v>1713</x:v>
      </x:c>
      <x:c r="C337" s="670">
        <x:v>45888</x:v>
      </x:c>
      <x:c r="D337" s="649">
        <x:v>45888</x:v>
      </x:c>
      <x:c r="E337" s="650" t="s">
        <x:v>7</x:v>
      </x:c>
      <x:c r="F337" s="648" t="s">
        <x:v>1714</x:v>
      </x:c>
      <x:c r="G337" s="648" t="s">
        <x:v>10</x:v>
      </x:c>
      <x:c r="H337" s="648" t="s">
        <x:v>1509</x:v>
      </x:c>
      <x:c r="I337" s="666" t="s">
        <x:v>536</x:v>
      </x:c>
      <x:c r="J337" s="657" t="s">
        <x:v>1731</x:v>
      </x:c>
      <x:c r="K337" s="657" t="s">
        <x:v>1732</x:v>
      </x:c>
      <x:c r="L337" s="658">
        <x:v>8544300000</x:v>
      </x:c>
      <x:c r="M337" s="657" t="s">
        <x:v>1017</x:v>
      </x:c>
      <x:c r="N337" s="659">
        <x:v>6</x:v>
      </x:c>
      <x:c r="O337" s="657">
        <x:v>614.03</x:v>
      </x:c>
      <x:c r="P337" s="653">
        <x:v>3684.18</x:v>
      </x:c>
      <x:c r="Q337" s="657"/>
      <x:c r="R337" s="657"/>
      <x:c r="S337" s="664"/>
      <x:c r="T337" s="657"/>
    </x:row>
    <x:row r="338" spans="2:20">
      <x:c r="B338" s="648" t="s">
        <x:v>1733</x:v>
      </x:c>
      <x:c r="C338" s="670">
        <x:v>45889</x:v>
      </x:c>
      <x:c r="D338" s="649">
        <x:v>45889</x:v>
      </x:c>
      <x:c r="E338" s="650" t="s">
        <x:v>7</x:v>
      </x:c>
      <x:c r="F338" s="648" t="s">
        <x:v>1526</x:v>
      </x:c>
      <x:c r="G338" s="648" t="s">
        <x:v>30</x:v>
      </x:c>
      <x:c r="H338" s="648" t="s">
        <x:v>1509</x:v>
      </x:c>
      <x:c r="I338" s="666" t="s">
        <x:v>1489</x:v>
      </x:c>
      <x:c r="J338" s="657" t="s">
        <x:v>36</x:v>
      </x:c>
      <x:c r="K338" s="657" t="s">
        <x:v>1534</x:v>
      </x:c>
      <x:c r="L338" s="658">
        <x:v>8534009000</x:v>
      </x:c>
      <x:c r="M338" s="657" t="s">
        <x:v>1017</x:v>
      </x:c>
      <x:c r="N338" s="659">
        <x:v>7680</x:v>
      </x:c>
      <x:c r="O338" s="657">
        <x:v>11.49</x:v>
      </x:c>
      <x:c r="P338" s="653">
        <x:v>88243.199999999997</x:v>
      </x:c>
      <x:c r="Q338" s="657"/>
      <x:c r="R338" s="657"/>
      <x:c r="S338" s="664"/>
      <x:c r="T338" s="657"/>
    </x:row>
    <x:row r="339" spans="2:20">
      <x:c r="B339" s="648" t="s">
        <x:v>1734</x:v>
      </x:c>
      <x:c r="C339" s="670">
        <x:v>45889</x:v>
      </x:c>
      <x:c r="D339" s="649">
        <x:v>45889</x:v>
      </x:c>
      <x:c r="E339" s="650" t="s">
        <x:v>7</x:v>
      </x:c>
      <x:c r="F339" s="648" t="s">
        <x:v>1526</x:v>
      </x:c>
      <x:c r="G339" s="648" t="s">
        <x:v>30</x:v>
      </x:c>
      <x:c r="H339" s="648" t="s">
        <x:v>1509</x:v>
      </x:c>
      <x:c r="I339" s="666" t="s">
        <x:v>1489</x:v>
      </x:c>
      <x:c r="J339" s="657" t="s">
        <x:v>36</x:v>
      </x:c>
      <x:c r="K339" s="657" t="s">
        <x:v>1534</x:v>
      </x:c>
      <x:c r="L339" s="658">
        <x:v>8534009000</x:v>
      </x:c>
      <x:c r="M339" s="657" t="s">
        <x:v>1017</x:v>
      </x:c>
      <x:c r="N339" s="659">
        <x:v>7680</x:v>
      </x:c>
      <x:c r="O339" s="657">
        <x:v>11.49</x:v>
      </x:c>
      <x:c r="P339" s="653">
        <x:v>88243.199999999997</x:v>
      </x:c>
      <x:c r="Q339" s="657"/>
      <x:c r="R339" s="657"/>
      <x:c r="S339" s="664"/>
      <x:c r="T339" s="657"/>
    </x:row>
    <x:row r="340" spans="2:20">
      <x:c r="B340" s="648" t="s">
        <x:v>1735</x:v>
      </x:c>
      <x:c r="C340" s="670">
        <x:v>45891</x:v>
      </x:c>
      <x:c r="D340" s="649">
        <x:v>45891</x:v>
      </x:c>
      <x:c r="E340" s="650" t="s">
        <x:v>7</x:v>
      </x:c>
      <x:c r="F340" s="648" t="s">
        <x:v>1526</x:v>
      </x:c>
      <x:c r="G340" s="648" t="s">
        <x:v>30</x:v>
      </x:c>
      <x:c r="H340" s="648" t="s">
        <x:v>1509</x:v>
      </x:c>
      <x:c r="I340" s="666" t="s">
        <x:v>1489</x:v>
      </x:c>
      <x:c r="J340" s="657" t="s">
        <x:v>36</x:v>
      </x:c>
      <x:c r="K340" s="657" t="s">
        <x:v>1534</x:v>
      </x:c>
      <x:c r="L340" s="658">
        <x:v>8534009000</x:v>
      </x:c>
      <x:c r="M340" s="657" t="s">
        <x:v>1017</x:v>
      </x:c>
      <x:c r="N340" s="659">
        <x:v>7680</x:v>
      </x:c>
      <x:c r="O340" s="657">
        <x:v>11.49</x:v>
      </x:c>
      <x:c r="P340" s="653">
        <x:v>88243.199999999997</x:v>
      </x:c>
      <x:c r="Q340" s="657"/>
      <x:c r="R340" s="657"/>
      <x:c r="S340" s="664"/>
      <x:c r="T340" s="657"/>
    </x:row>
    <x:row r="341" spans="2:20">
      <x:c r="B341" s="648" t="s">
        <x:v>1736</x:v>
      </x:c>
      <x:c r="C341" s="670">
        <x:v>45891</x:v>
      </x:c>
      <x:c r="D341" s="649">
        <x:v>45891</x:v>
      </x:c>
      <x:c r="E341" s="650" t="s">
        <x:v>7</x:v>
      </x:c>
      <x:c r="F341" s="648" t="s">
        <x:v>1526</x:v>
      </x:c>
      <x:c r="G341" s="648" t="s">
        <x:v>30</x:v>
      </x:c>
      <x:c r="H341" s="648" t="s">
        <x:v>1509</x:v>
      </x:c>
      <x:c r="I341" s="666" t="s">
        <x:v>1489</x:v>
      </x:c>
      <x:c r="J341" s="657" t="s">
        <x:v>36</x:v>
      </x:c>
      <x:c r="K341" s="657" t="s">
        <x:v>1534</x:v>
      </x:c>
      <x:c r="L341" s="658">
        <x:v>8534009000</x:v>
      </x:c>
      <x:c r="M341" s="657" t="s">
        <x:v>1017</x:v>
      </x:c>
      <x:c r="N341" s="659">
        <x:v>7680</x:v>
      </x:c>
      <x:c r="O341" s="657">
        <x:v>11.49</x:v>
      </x:c>
      <x:c r="P341" s="653">
        <x:v>88243.199999999997</x:v>
      </x:c>
      <x:c r="Q341" s="657"/>
      <x:c r="R341" s="657"/>
      <x:c r="S341" s="664"/>
      <x:c r="T341" s="657"/>
    </x:row>
    <x:row r="342" spans="2:20">
      <x:c r="B342" s="648" t="s">
        <x:v>1737</x:v>
      </x:c>
      <x:c r="C342" s="670">
        <x:v>45891</x:v>
      </x:c>
      <x:c r="D342" s="649">
        <x:v>45891</x:v>
      </x:c>
      <x:c r="E342" s="650" t="s">
        <x:v>7</x:v>
      </x:c>
      <x:c r="F342" s="648" t="s">
        <x:v>57</x:v>
      </x:c>
      <x:c r="G342" s="648" t="s">
        <x:v>10</x:v>
      </x:c>
      <x:c r="H342" s="648" t="s">
        <x:v>1509</x:v>
      </x:c>
      <x:c r="I342" s="666" t="s">
        <x:v>31</x:v>
      </x:c>
      <x:c r="J342" s="657" t="s">
        <x:v>33</x:v>
      </x:c>
      <x:c r="K342" s="657" t="s">
        <x:v>1512</x:v>
      </x:c>
      <x:c r="L342" s="658">
        <x:v>8544300000</x:v>
      </x:c>
      <x:c r="M342" s="657" t="s">
        <x:v>1017</x:v>
      </x:c>
      <x:c r="N342" s="659">
        <x:v>6400</x:v>
      </x:c>
      <x:c r="O342" s="657">
        <x:v>8.11</x:v>
      </x:c>
      <x:c r="P342" s="653">
        <x:v>51904</x:v>
      </x:c>
      <x:c r="Q342" s="657"/>
      <x:c r="R342" s="657"/>
      <x:c r="S342" s="664"/>
      <x:c r="T342" s="657"/>
    </x:row>
    <x:row r="343" spans="2:20">
      <x:c r="B343" s="648" t="s">
        <x:v>1737</x:v>
      </x:c>
      <x:c r="C343" s="670">
        <x:v>45891</x:v>
      </x:c>
      <x:c r="D343" s="649">
        <x:v>45891</x:v>
      </x:c>
      <x:c r="E343" s="650" t="s">
        <x:v>7</x:v>
      </x:c>
      <x:c r="F343" s="648" t="s">
        <x:v>57</x:v>
      </x:c>
      <x:c r="G343" s="648" t="s">
        <x:v>10</x:v>
      </x:c>
      <x:c r="H343" s="648" t="s">
        <x:v>1509</x:v>
      </x:c>
      <x:c r="I343" s="666" t="s">
        <x:v>31</x:v>
      </x:c>
      <x:c r="J343" s="657" t="s">
        <x:v>32</x:v>
      </x:c>
      <x:c r="K343" s="657" t="s">
        <x:v>1513</x:v>
      </x:c>
      <x:c r="L343" s="658">
        <x:v>8544300000</x:v>
      </x:c>
      <x:c r="M343" s="657" t="s">
        <x:v>1017</x:v>
      </x:c>
      <x:c r="N343" s="659">
        <x:v>8960</x:v>
      </x:c>
      <x:c r="O343" s="657">
        <x:v>5.62</x:v>
      </x:c>
      <x:c r="P343" s="653">
        <x:v>50355.200000000004</x:v>
      </x:c>
      <x:c r="Q343" s="657"/>
      <x:c r="R343" s="657"/>
      <x:c r="S343" s="664"/>
      <x:c r="T343" s="657"/>
    </x:row>
    <x:row r="344" spans="2:20">
      <x:c r="B344" s="648" t="s">
        <x:v>1738</x:v>
      </x:c>
      <x:c r="C344" s="670">
        <x:v>45891</x:v>
      </x:c>
      <x:c r="D344" s="649">
        <x:v>45891</x:v>
      </x:c>
      <x:c r="E344" s="650" t="s">
        <x:v>7</x:v>
      </x:c>
      <x:c r="F344" s="648" t="s">
        <x:v>57</x:v>
      </x:c>
      <x:c r="G344" s="648" t="s">
        <x:v>10</x:v>
      </x:c>
      <x:c r="H344" s="648" t="s">
        <x:v>1509</x:v>
      </x:c>
      <x:c r="I344" s="666" t="s">
        <x:v>1609</x:v>
      </x:c>
      <x:c r="J344" s="657" t="s">
        <x:v>1425</x:v>
      </x:c>
      <x:c r="K344" s="657" t="s">
        <x:v>1426</x:v>
      </x:c>
      <x:c r="L344" s="658">
        <x:v>7419809000</x:v>
      </x:c>
      <x:c r="M344" s="657" t="s">
        <x:v>1017</x:v>
      </x:c>
      <x:c r="N344" s="659">
        <x:v>480</x:v>
      </x:c>
      <x:c r="O344" s="657">
        <x:v>0.63</x:v>
      </x:c>
      <x:c r="P344" s="653">
        <x:v>302.39999999999998</x:v>
      </x:c>
      <x:c r="Q344" s="657"/>
      <x:c r="R344" s="657"/>
      <x:c r="S344" s="664"/>
      <x:c r="T344" s="657"/>
    </x:row>
    <x:row r="345" spans="2:20">
      <x:c r="B345" s="648" t="s">
        <x:v>1739</x:v>
      </x:c>
      <x:c r="C345" s="670">
        <x:v>45895</x:v>
      </x:c>
      <x:c r="D345" s="649">
        <x:v>45895</x:v>
      </x:c>
      <x:c r="E345" s="650" t="s">
        <x:v>7</x:v>
      </x:c>
      <x:c r="F345" s="648" t="s">
        <x:v>57</x:v>
      </x:c>
      <x:c r="G345" s="648" t="s">
        <x:v>10</x:v>
      </x:c>
      <x:c r="H345" s="648" t="s">
        <x:v>1509</x:v>
      </x:c>
      <x:c r="I345" s="666" t="s">
        <x:v>31</x:v>
      </x:c>
      <x:c r="J345" s="657" t="s">
        <x:v>33</x:v>
      </x:c>
      <x:c r="K345" s="657" t="s">
        <x:v>1512</x:v>
      </x:c>
      <x:c r="L345" s="658">
        <x:v>8544300000</x:v>
      </x:c>
      <x:c r="M345" s="657" t="s">
        <x:v>1017</x:v>
      </x:c>
      <x:c r="N345" s="659">
        <x:v>2560</x:v>
      </x:c>
      <x:c r="O345" s="657">
        <x:v>8.11</x:v>
      </x:c>
      <x:c r="P345" s="653">
        <x:v>20761.599999999999</x:v>
      </x:c>
      <x:c r="Q345" s="657"/>
      <x:c r="R345" s="657"/>
      <x:c r="S345" s="664"/>
      <x:c r="T345" s="657"/>
    </x:row>
    <x:row r="346" spans="2:20">
      <x:c r="B346" s="648" t="s">
        <x:v>1739</x:v>
      </x:c>
      <x:c r="C346" s="670">
        <x:v>45895</x:v>
      </x:c>
      <x:c r="D346" s="649">
        <x:v>45895</x:v>
      </x:c>
      <x:c r="E346" s="650" t="s">
        <x:v>7</x:v>
      </x:c>
      <x:c r="F346" s="648" t="s">
        <x:v>57</x:v>
      </x:c>
      <x:c r="G346" s="648" t="s">
        <x:v>10</x:v>
      </x:c>
      <x:c r="H346" s="648" t="s">
        <x:v>1509</x:v>
      </x:c>
      <x:c r="I346" s="666" t="s">
        <x:v>31</x:v>
      </x:c>
      <x:c r="J346" s="657" t="s">
        <x:v>32</x:v>
      </x:c>
      <x:c r="K346" s="657" t="s">
        <x:v>1513</x:v>
      </x:c>
      <x:c r="L346" s="658">
        <x:v>8544300000</x:v>
      </x:c>
      <x:c r="M346" s="657" t="s">
        <x:v>1017</x:v>
      </x:c>
      <x:c r="N346" s="659">
        <x:v>3840</x:v>
      </x:c>
      <x:c r="O346" s="657">
        <x:v>5.62</x:v>
      </x:c>
      <x:c r="P346" s="653">
        <x:v>21580.799999999999</x:v>
      </x:c>
      <x:c r="Q346" s="657"/>
      <x:c r="R346" s="657"/>
      <x:c r="S346" s="664"/>
      <x:c r="T346" s="657"/>
    </x:row>
    <x:row r="347" spans="2:20">
      <x:c r="B347" s="648" t="s">
        <x:v>1740</x:v>
      </x:c>
      <x:c r="C347" s="670">
        <x:v>45895</x:v>
      </x:c>
      <x:c r="D347" s="649">
        <x:v>45895</x:v>
      </x:c>
      <x:c r="E347" s="650" t="s">
        <x:v>7</x:v>
      </x:c>
      <x:c r="F347" s="648" t="s">
        <x:v>1714</x:v>
      </x:c>
      <x:c r="G347" s="648" t="s">
        <x:v>10</x:v>
      </x:c>
      <x:c r="H347" s="648" t="s">
        <x:v>1509</x:v>
      </x:c>
      <x:c r="I347" s="666" t="s">
        <x:v>536</x:v>
      </x:c>
      <x:c r="J347" s="657" t="s">
        <x:v>1727</x:v>
      </x:c>
      <x:c r="K347" s="657" t="s">
        <x:v>1728</x:v>
      </x:c>
      <x:c r="L347" s="658">
        <x:v>8538909900</x:v>
      </x:c>
      <x:c r="M347" s="657" t="s">
        <x:v>1017</x:v>
      </x:c>
      <x:c r="N347" s="659">
        <x:v>27</x:v>
      </x:c>
      <x:c r="O347" s="657">
        <x:v>99.95</x:v>
      </x:c>
      <x:c r="P347" s="653">
        <x:v>2698.65</x:v>
      </x:c>
      <x:c r="Q347" s="657"/>
      <x:c r="R347" s="657"/>
      <x:c r="S347" s="664"/>
      <x:c r="T347" s="657"/>
    </x:row>
    <x:row r="348" spans="2:20">
      <x:c r="B348" s="648" t="s">
        <x:v>1740</x:v>
      </x:c>
      <x:c r="C348" s="670">
        <x:v>45895</x:v>
      </x:c>
      <x:c r="D348" s="649">
        <x:v>45895</x:v>
      </x:c>
      <x:c r="E348" s="650" t="s">
        <x:v>7</x:v>
      </x:c>
      <x:c r="F348" s="648" t="s">
        <x:v>1714</x:v>
      </x:c>
      <x:c r="G348" s="648" t="s">
        <x:v>10</x:v>
      </x:c>
      <x:c r="H348" s="648" t="s">
        <x:v>1509</x:v>
      </x:c>
      <x:c r="I348" s="666" t="s">
        <x:v>536</x:v>
      </x:c>
      <x:c r="J348" s="657" t="s">
        <x:v>1729</x:v>
      </x:c>
      <x:c r="K348" s="657" t="s">
        <x:v>1730</x:v>
      </x:c>
      <x:c r="L348" s="658">
        <x:v>8544300000</x:v>
      </x:c>
      <x:c r="M348" s="657" t="s">
        <x:v>1017</x:v>
      </x:c>
      <x:c r="N348" s="659">
        <x:v>4</x:v>
      </x:c>
      <x:c r="O348" s="657">
        <x:v>424.98</x:v>
      </x:c>
      <x:c r="P348" s="653">
        <x:v>1699.92</x:v>
      </x:c>
      <x:c r="Q348" s="657"/>
      <x:c r="R348" s="657"/>
      <x:c r="S348" s="664"/>
      <x:c r="T348" s="657"/>
    </x:row>
    <x:row r="349" spans="2:20">
      <x:c r="B349" s="648" t="s">
        <x:v>1740</x:v>
      </x:c>
      <x:c r="C349" s="670">
        <x:v>45895</x:v>
      </x:c>
      <x:c r="D349" s="649">
        <x:v>45895</x:v>
      </x:c>
      <x:c r="E349" s="650" t="s">
        <x:v>7</x:v>
      </x:c>
      <x:c r="F349" s="648" t="s">
        <x:v>1714</x:v>
      </x:c>
      <x:c r="G349" s="648" t="s">
        <x:v>10</x:v>
      </x:c>
      <x:c r="H349" s="648" t="s">
        <x:v>1509</x:v>
      </x:c>
      <x:c r="I349" s="666" t="s">
        <x:v>536</x:v>
      </x:c>
      <x:c r="J349" s="657" t="s">
        <x:v>1731</x:v>
      </x:c>
      <x:c r="K349" s="657" t="s">
        <x:v>1732</x:v>
      </x:c>
      <x:c r="L349" s="658">
        <x:v>8544300000</x:v>
      </x:c>
      <x:c r="M349" s="657" t="s">
        <x:v>1017</x:v>
      </x:c>
      <x:c r="N349" s="659">
        <x:v>29</x:v>
      </x:c>
      <x:c r="O349" s="657">
        <x:v>614.03</x:v>
      </x:c>
      <x:c r="P349" s="653">
        <x:v>17806.87</x:v>
      </x:c>
      <x:c r="Q349" s="657"/>
      <x:c r="R349" s="657"/>
      <x:c r="S349" s="664"/>
      <x:c r="T349" s="657"/>
    </x:row>
    <x:row r="350" spans="2:20">
      <x:c r="B350" s="648" t="s">
        <x:v>1741</x:v>
      </x:c>
      <x:c r="C350" s="670">
        <x:v>45896</x:v>
      </x:c>
      <x:c r="D350" s="649">
        <x:v>45896</x:v>
      </x:c>
      <x:c r="E350" s="650" t="s">
        <x:v>7</x:v>
      </x:c>
      <x:c r="F350" s="648" t="s">
        <x:v>1526</x:v>
      </x:c>
      <x:c r="G350" s="648" t="s">
        <x:v>30</x:v>
      </x:c>
      <x:c r="H350" s="648" t="s">
        <x:v>1509</x:v>
      </x:c>
      <x:c r="I350" s="666" t="s">
        <x:v>1489</x:v>
      </x:c>
      <x:c r="J350" s="657" t="s">
        <x:v>36</x:v>
      </x:c>
      <x:c r="K350" s="657" t="s">
        <x:v>1534</x:v>
      </x:c>
      <x:c r="L350" s="658">
        <x:v>8534009000</x:v>
      </x:c>
      <x:c r="M350" s="657" t="s">
        <x:v>1017</x:v>
      </x:c>
      <x:c r="N350" s="659">
        <x:v>7680</x:v>
      </x:c>
      <x:c r="O350" s="657">
        <x:v>11.49</x:v>
      </x:c>
      <x:c r="P350" s="653">
        <x:v>88243.199999999997</x:v>
      </x:c>
      <x:c r="Q350" s="657"/>
      <x:c r="R350" s="657"/>
      <x:c r="S350" s="664"/>
      <x:c r="T350" s="657"/>
    </x:row>
    <x:row r="351" spans="2:20">
      <x:c r="B351" s="666" t="s">
        <x:v>1742</x:v>
      </x:c>
      <x:c r="C351" s="667">
        <x:v>45902</x:v>
      </x:c>
      <x:c r="D351" s="668">
        <x:v>45902</x:v>
      </x:c>
      <x:c r="E351" s="761" t="s">
        <x:v>8</x:v>
      </x:c>
      <x:c r="F351" s="666" t="s">
        <x:v>1526</x:v>
      </x:c>
      <x:c r="G351" s="666" t="s">
        <x:v>30</x:v>
      </x:c>
      <x:c r="H351" s="666" t="s">
        <x:v>1509</x:v>
      </x:c>
      <x:c r="I351" s="666" t="s">
        <x:v>1489</x:v>
      </x:c>
      <x:c r="J351" s="645" t="s">
        <x:v>36</x:v>
      </x:c>
      <x:c r="K351" s="645" t="s">
        <x:v>1534</x:v>
      </x:c>
      <x:c r="L351" s="655">
        <x:v>8534009000</x:v>
      </x:c>
      <x:c r="M351" s="645" t="s">
        <x:v>1017</x:v>
      </x:c>
      <x:c r="N351" s="669">
        <x:v>7680</x:v>
      </x:c>
      <x:c r="O351" s="645">
        <x:v>11.49</x:v>
      </x:c>
      <x:c r="P351" s="656">
        <x:v>88243.199999999997</x:v>
      </x:c>
    </x:row>
    <x:row r="352" spans="2:20">
      <x:c r="B352" s="648" t="s">
        <x:v>1743</x:v>
      </x:c>
      <x:c r="C352" s="670">
        <x:v>45902</x:v>
      </x:c>
      <x:c r="D352" s="649">
        <x:v>45902</x:v>
      </x:c>
      <x:c r="E352" s="761" t="s">
        <x:v>8</x:v>
      </x:c>
      <x:c r="F352" s="648" t="s">
        <x:v>57</x:v>
      </x:c>
      <x:c r="G352" s="648" t="s">
        <x:v>10</x:v>
      </x:c>
      <x:c r="H352" s="648" t="s">
        <x:v>1509</x:v>
      </x:c>
      <x:c r="I352" s="666" t="s">
        <x:v>31</x:v>
      </x:c>
      <x:c r="J352" s="657" t="s">
        <x:v>33</x:v>
      </x:c>
      <x:c r="K352" s="657" t="s">
        <x:v>1512</x:v>
      </x:c>
      <x:c r="L352" s="658">
        <x:v>8544300000</x:v>
      </x:c>
      <x:c r="M352" s="657" t="s">
        <x:v>1017</x:v>
      </x:c>
      <x:c r="N352" s="659">
        <x:v>7680</x:v>
      </x:c>
      <x:c r="O352" s="657">
        <x:v>8.11</x:v>
      </x:c>
      <x:c r="P352" s="653">
        <x:v>62284.799999999996</x:v>
      </x:c>
      <x:c r="Q352" s="657"/>
      <x:c r="R352" s="657"/>
      <x:c r="S352" s="664"/>
      <x:c r="T352" s="657"/>
    </x:row>
    <x:row r="353" spans="2:20">
      <x:c r="B353" s="648" t="s">
        <x:v>1743</x:v>
      </x:c>
      <x:c r="C353" s="670">
        <x:v>45902</x:v>
      </x:c>
      <x:c r="D353" s="649">
        <x:v>45902</x:v>
      </x:c>
      <x:c r="E353" s="761" t="s">
        <x:v>8</x:v>
      </x:c>
      <x:c r="F353" s="648" t="s">
        <x:v>57</x:v>
      </x:c>
      <x:c r="G353" s="648" t="s">
        <x:v>10</x:v>
      </x:c>
      <x:c r="H353" s="648" t="s">
        <x:v>1509</x:v>
      </x:c>
      <x:c r="I353" s="666" t="s">
        <x:v>31</x:v>
      </x:c>
      <x:c r="J353" s="657" t="s">
        <x:v>32</x:v>
      </x:c>
      <x:c r="K353" s="657" t="s">
        <x:v>1513</x:v>
      </x:c>
      <x:c r="L353" s="658">
        <x:v>8544300000</x:v>
      </x:c>
      <x:c r="M353" s="657" t="s">
        <x:v>1017</x:v>
      </x:c>
      <x:c r="N353" s="659">
        <x:v>7680</x:v>
      </x:c>
      <x:c r="O353" s="657">
        <x:v>5.62</x:v>
      </x:c>
      <x:c r="P353" s="653">
        <x:v>43161.599999999999</x:v>
      </x:c>
      <x:c r="Q353" s="657"/>
      <x:c r="R353" s="657"/>
      <x:c r="S353" s="664"/>
      <x:c r="T353" s="657"/>
    </x:row>
    <x:row r="354" spans="2:20">
      <x:c r="B354" s="648" t="s">
        <x:v>1744</x:v>
      </x:c>
      <x:c r="C354" s="670">
        <x:v>45904</x:v>
      </x:c>
      <x:c r="D354" s="649">
        <x:v>45904</x:v>
      </x:c>
      <x:c r="E354" s="761" t="s">
        <x:v>8</x:v>
      </x:c>
      <x:c r="F354" s="648" t="s">
        <x:v>1526</x:v>
      </x:c>
      <x:c r="G354" s="648" t="s">
        <x:v>30</x:v>
      </x:c>
      <x:c r="H354" s="648" t="s">
        <x:v>1509</x:v>
      </x:c>
      <x:c r="I354" s="666" t="s">
        <x:v>1489</x:v>
      </x:c>
      <x:c r="J354" s="657" t="s">
        <x:v>36</x:v>
      </x:c>
      <x:c r="K354" s="657" t="s">
        <x:v>1534</x:v>
      </x:c>
      <x:c r="L354" s="658">
        <x:v>8534009000</x:v>
      </x:c>
      <x:c r="M354" s="657" t="s">
        <x:v>1017</x:v>
      </x:c>
      <x:c r="N354" s="659">
        <x:v>7680</x:v>
      </x:c>
      <x:c r="O354" s="657">
        <x:v>11.49</x:v>
      </x:c>
      <x:c r="P354" s="653">
        <x:v>88243.199999999997</x:v>
      </x:c>
      <x:c r="Q354" s="657"/>
      <x:c r="R354" s="657"/>
      <x:c r="S354" s="664"/>
      <x:c r="T354" s="657"/>
    </x:row>
    <x:row r="355" spans="2:20">
      <x:c r="B355" s="648" t="s">
        <x:v>1745</x:v>
      </x:c>
      <x:c r="C355" s="670">
        <x:v>45904</x:v>
      </x:c>
      <x:c r="D355" s="649">
        <x:v>45904</x:v>
      </x:c>
      <x:c r="E355" s="761" t="s">
        <x:v>8</x:v>
      </x:c>
      <x:c r="F355" s="648" t="s">
        <x:v>1526</x:v>
      </x:c>
      <x:c r="G355" s="648" t="s">
        <x:v>30</x:v>
      </x:c>
      <x:c r="H355" s="648" t="s">
        <x:v>1509</x:v>
      </x:c>
      <x:c r="I355" s="666" t="s">
        <x:v>1489</x:v>
      </x:c>
      <x:c r="J355" s="657" t="s">
        <x:v>36</x:v>
      </x:c>
      <x:c r="K355" s="657" t="s">
        <x:v>1534</x:v>
      </x:c>
      <x:c r="L355" s="658">
        <x:v>8534009000</x:v>
      </x:c>
      <x:c r="M355" s="657" t="s">
        <x:v>1017</x:v>
      </x:c>
      <x:c r="N355" s="659">
        <x:v>7680</x:v>
      </x:c>
      <x:c r="O355" s="657">
        <x:v>11.49</x:v>
      </x:c>
      <x:c r="P355" s="653">
        <x:v>88243.199999999997</x:v>
      </x:c>
      <x:c r="Q355" s="657"/>
      <x:c r="R355" s="657"/>
      <x:c r="S355" s="664"/>
      <x:c r="T355" s="657"/>
    </x:row>
    <x:row r="356" spans="2:20">
      <x:c r="B356" s="648" t="s">
        <x:v>1746</x:v>
      </x:c>
      <x:c r="C356" s="670">
        <x:v>45905</x:v>
      </x:c>
      <x:c r="D356" s="649">
        <x:v>45905</x:v>
      </x:c>
      <x:c r="E356" s="761" t="s">
        <x:v>8</x:v>
      </x:c>
      <x:c r="F356" s="648" t="s">
        <x:v>57</x:v>
      </x:c>
      <x:c r="G356" s="648" t="s">
        <x:v>10</x:v>
      </x:c>
      <x:c r="H356" s="648" t="s">
        <x:v>1509</x:v>
      </x:c>
      <x:c r="I356" s="666" t="s">
        <x:v>31</x:v>
      </x:c>
      <x:c r="J356" s="657" t="s">
        <x:v>33</x:v>
      </x:c>
      <x:c r="K356" s="657" t="s">
        <x:v>1512</x:v>
      </x:c>
      <x:c r="L356" s="658">
        <x:v>8544300000</x:v>
      </x:c>
      <x:c r="M356" s="657" t="s">
        <x:v>1017</x:v>
      </x:c>
      <x:c r="N356" s="659">
        <x:v>8320</x:v>
      </x:c>
      <x:c r="O356" s="657">
        <x:v>8.11</x:v>
      </x:c>
      <x:c r="P356" s="653">
        <x:v>67475.199999999997</x:v>
      </x:c>
      <x:c r="Q356" s="657"/>
      <x:c r="R356" s="657"/>
      <x:c r="S356" s="664"/>
      <x:c r="T356" s="657"/>
    </x:row>
    <x:row r="357" spans="2:20">
      <x:c r="B357" s="648" t="s">
        <x:v>1746</x:v>
      </x:c>
      <x:c r="C357" s="670">
        <x:v>45905</x:v>
      </x:c>
      <x:c r="D357" s="649">
        <x:v>45905</x:v>
      </x:c>
      <x:c r="E357" s="761" t="s">
        <x:v>8</x:v>
      </x:c>
      <x:c r="F357" s="648" t="s">
        <x:v>57</x:v>
      </x:c>
      <x:c r="G357" s="648" t="s">
        <x:v>10</x:v>
      </x:c>
      <x:c r="H357" s="648" t="s">
        <x:v>1509</x:v>
      </x:c>
      <x:c r="I357" s="666" t="s">
        <x:v>31</x:v>
      </x:c>
      <x:c r="J357" s="657" t="s">
        <x:v>32</x:v>
      </x:c>
      <x:c r="K357" s="657" t="s">
        <x:v>1513</x:v>
      </x:c>
      <x:c r="L357" s="658">
        <x:v>8544300000</x:v>
      </x:c>
      <x:c r="M357" s="657" t="s">
        <x:v>1017</x:v>
      </x:c>
      <x:c r="N357" s="659">
        <x:v>6992</x:v>
      </x:c>
      <x:c r="O357" s="657">
        <x:v>5.62</x:v>
      </x:c>
      <x:c r="P357" s="653">
        <x:v>39295.040000000001</x:v>
      </x:c>
      <x:c r="Q357" s="657"/>
      <x:c r="R357" s="657"/>
      <x:c r="S357" s="664"/>
      <x:c r="T357" s="657"/>
    </x:row>
    <x:row r="358" spans="2:20">
      <x:c r="B358" s="648" t="s">
        <x:v>1747</x:v>
      </x:c>
      <x:c r="C358" s="670">
        <x:v>45905</x:v>
      </x:c>
      <x:c r="D358" s="649">
        <x:v>45905</x:v>
      </x:c>
      <x:c r="E358" s="761" t="s">
        <x:v>8</x:v>
      </x:c>
      <x:c r="F358" s="648" t="s">
        <x:v>57</x:v>
      </x:c>
      <x:c r="G358" s="648" t="s">
        <x:v>10</x:v>
      </x:c>
      <x:c r="H358" s="648" t="s">
        <x:v>1509</x:v>
      </x:c>
      <x:c r="I358" s="666" t="s">
        <x:v>31</x:v>
      </x:c>
      <x:c r="J358" s="657" t="s">
        <x:v>32</x:v>
      </x:c>
      <x:c r="K358" s="657" t="s">
        <x:v>1532</x:v>
      </x:c>
      <x:c r="L358" s="658">
        <x:v>8544300000</x:v>
      </x:c>
      <x:c r="M358" s="657" t="s">
        <x:v>1017</x:v>
      </x:c>
      <x:c r="N358" s="659">
        <x:v>48</x:v>
      </x:c>
      <x:c r="O358" s="657">
        <x:v>6.2</x:v>
      </x:c>
      <x:c r="P358" s="653"/>
      <x:c r="Q358" s="657" t="s">
        <x:v>1530</x:v>
      </x:c>
      <x:c r="R358" s="657" t="s">
        <x:v>1531</x:v>
      </x:c>
      <x:c r="S358" s="664">
        <x:v>297.60000000000002</x:v>
      </x:c>
      <x:c r="T358" s="657"/>
    </x:row>
    <x:row r="359" spans="2:20">
      <x:c r="B359" s="648" t="s">
        <x:v>1748</x:v>
      </x:c>
      <x:c r="C359" s="670">
        <x:v>45908</x:v>
      </x:c>
      <x:c r="D359" s="649">
        <x:v>45908</x:v>
      </x:c>
      <x:c r="E359" s="761" t="s">
        <x:v>8</x:v>
      </x:c>
      <x:c r="F359" s="648" t="s">
        <x:v>1526</x:v>
      </x:c>
      <x:c r="G359" s="648" t="s">
        <x:v>30</x:v>
      </x:c>
      <x:c r="H359" s="648" t="s">
        <x:v>1509</x:v>
      </x:c>
      <x:c r="I359" s="666" t="s">
        <x:v>1489</x:v>
      </x:c>
      <x:c r="J359" s="657" t="s">
        <x:v>36</x:v>
      </x:c>
      <x:c r="K359" s="657" t="s">
        <x:v>1534</x:v>
      </x:c>
      <x:c r="L359" s="658">
        <x:v>8534009000</x:v>
      </x:c>
      <x:c r="M359" s="657" t="s">
        <x:v>1017</x:v>
      </x:c>
      <x:c r="N359" s="659">
        <x:v>7680</x:v>
      </x:c>
      <x:c r="O359" s="657">
        <x:v>11.49</x:v>
      </x:c>
      <x:c r="P359" s="653">
        <x:v>88243.199999999997</x:v>
      </x:c>
      <x:c r="Q359" s="657"/>
      <x:c r="R359" s="657"/>
      <x:c r="S359" s="664"/>
      <x:c r="T359" s="657"/>
    </x:row>
    <x:row r="360" spans="2:20">
      <x:c r="B360" s="648" t="s">
        <x:v>1749</x:v>
      </x:c>
      <x:c r="C360" s="670">
        <x:v>45908</x:v>
      </x:c>
      <x:c r="D360" s="649">
        <x:v>45908</x:v>
      </x:c>
      <x:c r="E360" s="761" t="s">
        <x:v>8</x:v>
      </x:c>
      <x:c r="F360" s="648" t="s">
        <x:v>1526</x:v>
      </x:c>
      <x:c r="G360" s="648" t="s">
        <x:v>30</x:v>
      </x:c>
      <x:c r="H360" s="648" t="s">
        <x:v>1509</x:v>
      </x:c>
      <x:c r="I360" s="666" t="s">
        <x:v>1489</x:v>
      </x:c>
      <x:c r="J360" s="657" t="s">
        <x:v>36</x:v>
      </x:c>
      <x:c r="K360" s="657" t="s">
        <x:v>1534</x:v>
      </x:c>
      <x:c r="L360" s="658">
        <x:v>8534009000</x:v>
      </x:c>
      <x:c r="M360" s="657" t="s">
        <x:v>1017</x:v>
      </x:c>
      <x:c r="N360" s="659">
        <x:v>7680</x:v>
      </x:c>
      <x:c r="O360" s="657">
        <x:v>11.49</x:v>
      </x:c>
      <x:c r="P360" s="653">
        <x:v>88243.199999999997</x:v>
      </x:c>
      <x:c r="Q360" s="657"/>
      <x:c r="R360" s="657"/>
      <x:c r="S360" s="664"/>
      <x:c r="T360" s="657"/>
    </x:row>
    <x:row r="361" spans="2:20">
      <x:c r="B361" s="648" t="s">
        <x:v>1750</x:v>
      </x:c>
      <x:c r="C361" s="670">
        <x:v>45908</x:v>
      </x:c>
      <x:c r="D361" s="649">
        <x:v>45908</x:v>
      </x:c>
      <x:c r="E361" s="761" t="s">
        <x:v>8</x:v>
      </x:c>
      <x:c r="F361" s="648" t="s">
        <x:v>1526</x:v>
      </x:c>
      <x:c r="G361" s="648" t="s">
        <x:v>30</x:v>
      </x:c>
      <x:c r="H361" s="648" t="s">
        <x:v>1509</x:v>
      </x:c>
      <x:c r="I361" s="666" t="s">
        <x:v>1489</x:v>
      </x:c>
      <x:c r="J361" s="657" t="s">
        <x:v>36</x:v>
      </x:c>
      <x:c r="K361" s="657" t="s">
        <x:v>1534</x:v>
      </x:c>
      <x:c r="L361" s="658">
        <x:v>8534009000</x:v>
      </x:c>
      <x:c r="M361" s="657" t="s">
        <x:v>1017</x:v>
      </x:c>
      <x:c r="N361" s="659">
        <x:v>6</x:v>
      </x:c>
      <x:c r="O361" s="657">
        <x:v>11.49</x:v>
      </x:c>
      <x:c r="P361" s="653"/>
      <x:c r="Q361" s="657" t="s">
        <x:v>1751</x:v>
      </x:c>
      <x:c r="R361" s="657" t="s">
        <x:v>1752</x:v>
      </x:c>
      <x:c r="S361" s="664">
        <x:v>68.94</x:v>
      </x:c>
      <x:c r="T361" s="657"/>
    </x:row>
    <x:row r="362" spans="2:20">
      <x:c r="B362" s="648" t="s">
        <x:v>1753</x:v>
      </x:c>
      <x:c r="C362" s="670">
        <x:v>45909</x:v>
      </x:c>
      <x:c r="D362" s="649">
        <x:v>45909</x:v>
      </x:c>
      <x:c r="E362" s="761" t="s">
        <x:v>8</x:v>
      </x:c>
      <x:c r="F362" s="648" t="s">
        <x:v>57</x:v>
      </x:c>
      <x:c r="G362" s="648" t="s">
        <x:v>10</x:v>
      </x:c>
      <x:c r="H362" s="648" t="s">
        <x:v>1509</x:v>
      </x:c>
      <x:c r="I362" s="666" t="s">
        <x:v>31</x:v>
      </x:c>
      <x:c r="J362" s="657" t="s">
        <x:v>33</x:v>
      </x:c>
      <x:c r="K362" s="657" t="s">
        <x:v>1512</x:v>
      </x:c>
      <x:c r="L362" s="658">
        <x:v>8544300000</x:v>
      </x:c>
      <x:c r="M362" s="657" t="s">
        <x:v>1017</x:v>
      </x:c>
      <x:c r="N362" s="659">
        <x:v>7040</x:v>
      </x:c>
      <x:c r="O362" s="657">
        <x:v>8.11</x:v>
      </x:c>
      <x:c r="P362" s="653">
        <x:v>57094.399999999994</x:v>
      </x:c>
      <x:c r="Q362" s="657"/>
      <x:c r="R362" s="657"/>
      <x:c r="S362" s="664"/>
      <x:c r="T362" s="657"/>
    </x:row>
    <x:row r="363" spans="2:20">
      <x:c r="B363" s="648" t="s">
        <x:v>1753</x:v>
      </x:c>
      <x:c r="C363" s="670">
        <x:v>45909</x:v>
      </x:c>
      <x:c r="D363" s="649">
        <x:v>45909</x:v>
      </x:c>
      <x:c r="E363" s="761" t="s">
        <x:v>8</x:v>
      </x:c>
      <x:c r="F363" s="648" t="s">
        <x:v>57</x:v>
      </x:c>
      <x:c r="G363" s="648" t="s">
        <x:v>10</x:v>
      </x:c>
      <x:c r="H363" s="648" t="s">
        <x:v>1509</x:v>
      </x:c>
      <x:c r="I363" s="666" t="s">
        <x:v>31</x:v>
      </x:c>
      <x:c r="J363" s="657" t="s">
        <x:v>32</x:v>
      </x:c>
      <x:c r="K363" s="657" t="s">
        <x:v>1513</x:v>
      </x:c>
      <x:c r="L363" s="658">
        <x:v>8544300000</x:v>
      </x:c>
      <x:c r="M363" s="657" t="s">
        <x:v>1017</x:v>
      </x:c>
      <x:c r="N363" s="659">
        <x:v>8320</x:v>
      </x:c>
      <x:c r="O363" s="657">
        <x:v>5.62</x:v>
      </x:c>
      <x:c r="P363" s="653">
        <x:v>46758.400000000001</x:v>
      </x:c>
      <x:c r="Q363" s="657"/>
      <x:c r="R363" s="657"/>
      <x:c r="S363" s="664"/>
      <x:c r="T363" s="657"/>
    </x:row>
    <x:row r="364" spans="2:20">
      <x:c r="B364" s="648" t="s">
        <x:v>1754</x:v>
      </x:c>
      <x:c r="C364" s="670">
        <x:v>45910</x:v>
      </x:c>
      <x:c r="D364" s="649">
        <x:v>45910</x:v>
      </x:c>
      <x:c r="E364" s="761" t="s">
        <x:v>8</x:v>
      </x:c>
      <x:c r="F364" s="648" t="s">
        <x:v>1526</x:v>
      </x:c>
      <x:c r="G364" s="648" t="s">
        <x:v>30</x:v>
      </x:c>
      <x:c r="H364" s="648" t="s">
        <x:v>1509</x:v>
      </x:c>
      <x:c r="I364" s="666" t="s">
        <x:v>1489</x:v>
      </x:c>
      <x:c r="J364" s="657" t="s">
        <x:v>36</x:v>
      </x:c>
      <x:c r="K364" s="657" t="s">
        <x:v>1534</x:v>
      </x:c>
      <x:c r="L364" s="658">
        <x:v>8534009000</x:v>
      </x:c>
      <x:c r="M364" s="657" t="s">
        <x:v>1017</x:v>
      </x:c>
      <x:c r="N364" s="659">
        <x:v>7680</x:v>
      </x:c>
      <x:c r="O364" s="657">
        <x:v>11.49</x:v>
      </x:c>
      <x:c r="P364" s="653">
        <x:v>88243.199999999997</x:v>
      </x:c>
      <x:c r="Q364" s="657"/>
      <x:c r="R364" s="657"/>
      <x:c r="S364" s="664"/>
      <x:c r="T364" s="657"/>
    </x:row>
    <x:row r="365" spans="2:20">
      <x:c r="B365" s="648" t="s">
        <x:v>1755</x:v>
      </x:c>
      <x:c r="C365" s="670">
        <x:v>45911</x:v>
      </x:c>
      <x:c r="D365" s="649">
        <x:v>45911</x:v>
      </x:c>
      <x:c r="E365" s="761" t="s">
        <x:v>8</x:v>
      </x:c>
      <x:c r="F365" s="648" t="s">
        <x:v>1526</x:v>
      </x:c>
      <x:c r="G365" s="648" t="s">
        <x:v>30</x:v>
      </x:c>
      <x:c r="H365" s="648" t="s">
        <x:v>1509</x:v>
      </x:c>
      <x:c r="I365" s="666" t="s">
        <x:v>1489</x:v>
      </x:c>
      <x:c r="J365" s="657" t="s">
        <x:v>36</x:v>
      </x:c>
      <x:c r="K365" s="657" t="s">
        <x:v>1534</x:v>
      </x:c>
      <x:c r="L365" s="658">
        <x:v>8534009000</x:v>
      </x:c>
      <x:c r="M365" s="657" t="s">
        <x:v>1017</x:v>
      </x:c>
      <x:c r="N365" s="659">
        <x:v>7680</x:v>
      </x:c>
      <x:c r="O365" s="657">
        <x:v>11.49</x:v>
      </x:c>
      <x:c r="P365" s="653">
        <x:v>88243.199999999997</x:v>
      </x:c>
      <x:c r="Q365" s="657"/>
      <x:c r="R365" s="657"/>
      <x:c r="S365" s="664"/>
      <x:c r="T365" s="657"/>
    </x:row>
    <x:row r="366" spans="2:20">
      <x:c r="B366" s="648" t="s">
        <x:v>1756</x:v>
      </x:c>
      <x:c r="C366" s="670">
        <x:v>45912</x:v>
      </x:c>
      <x:c r="D366" s="649">
        <x:v>45912</x:v>
      </x:c>
      <x:c r="E366" s="761" t="s">
        <x:v>8</x:v>
      </x:c>
      <x:c r="F366" s="648" t="s">
        <x:v>57</x:v>
      </x:c>
      <x:c r="G366" s="648" t="s">
        <x:v>10</x:v>
      </x:c>
      <x:c r="H366" s="648" t="s">
        <x:v>1509</x:v>
      </x:c>
      <x:c r="I366" s="666" t="s">
        <x:v>31</x:v>
      </x:c>
      <x:c r="J366" s="657" t="s">
        <x:v>33</x:v>
      </x:c>
      <x:c r="K366" s="657" t="s">
        <x:v>1512</x:v>
      </x:c>
      <x:c r="L366" s="658">
        <x:v>8544300000</x:v>
      </x:c>
      <x:c r="M366" s="657" t="s">
        <x:v>1017</x:v>
      </x:c>
      <x:c r="N366" s="659">
        <x:v>4480</x:v>
      </x:c>
      <x:c r="O366" s="657">
        <x:v>8.11</x:v>
      </x:c>
      <x:c r="P366" s="653">
        <x:v>36332.799999999996</x:v>
      </x:c>
      <x:c r="Q366" s="657"/>
      <x:c r="R366" s="657"/>
      <x:c r="S366" s="664"/>
      <x:c r="T366" s="657"/>
    </x:row>
    <x:row r="367" spans="2:20">
      <x:c r="B367" s="648" t="s">
        <x:v>1756</x:v>
      </x:c>
      <x:c r="C367" s="670">
        <x:v>45912</x:v>
      </x:c>
      <x:c r="D367" s="649">
        <x:v>45912</x:v>
      </x:c>
      <x:c r="E367" s="761" t="s">
        <x:v>8</x:v>
      </x:c>
      <x:c r="F367" s="648" t="s">
        <x:v>57</x:v>
      </x:c>
      <x:c r="G367" s="648" t="s">
        <x:v>10</x:v>
      </x:c>
      <x:c r="H367" s="648" t="s">
        <x:v>1509</x:v>
      </x:c>
      <x:c r="I367" s="666" t="s">
        <x:v>31</x:v>
      </x:c>
      <x:c r="J367" s="657" t="s">
        <x:v>32</x:v>
      </x:c>
      <x:c r="K367" s="657" t="s">
        <x:v>1513</x:v>
      </x:c>
      <x:c r="L367" s="658">
        <x:v>8544300000</x:v>
      </x:c>
      <x:c r="M367" s="657" t="s">
        <x:v>1017</x:v>
      </x:c>
      <x:c r="N367" s="659">
        <x:v>5120</x:v>
      </x:c>
      <x:c r="O367" s="657">
        <x:v>5.62</x:v>
      </x:c>
      <x:c r="P367" s="653">
        <x:v>28774.400000000001</x:v>
      </x:c>
      <x:c r="Q367" s="657"/>
      <x:c r="R367" s="657"/>
      <x:c r="S367" s="664"/>
      <x:c r="T367" s="657"/>
    </x:row>
    <x:row r="368" spans="2:20">
      <x:c r="B368" s="648" t="s">
        <x:v>1756</x:v>
      </x:c>
      <x:c r="C368" s="670">
        <x:v>45912</x:v>
      </x:c>
      <x:c r="D368" s="649">
        <x:v>45912</x:v>
      </x:c>
      <x:c r="E368" s="761" t="s">
        <x:v>8</x:v>
      </x:c>
      <x:c r="F368" s="648" t="s">
        <x:v>57</x:v>
      </x:c>
      <x:c r="G368" s="648" t="s">
        <x:v>10</x:v>
      </x:c>
      <x:c r="H368" s="648" t="s">
        <x:v>1509</x:v>
      </x:c>
      <x:c r="I368" s="666" t="s">
        <x:v>11</x:v>
      </x:c>
      <x:c r="J368" s="657" t="s">
        <x:v>13</x:v>
      </x:c>
      <x:c r="K368" s="657" t="s">
        <x:v>1525</x:v>
      </x:c>
      <x:c r="L368" s="658">
        <x:v>8544300000</x:v>
      </x:c>
      <x:c r="M368" s="657" t="s">
        <x:v>1017</x:v>
      </x:c>
      <x:c r="N368" s="659">
        <x:v>964</x:v>
      </x:c>
      <x:c r="O368" s="657">
        <x:v>90.88</x:v>
      </x:c>
      <x:c r="P368" s="653">
        <x:v>87608.319999999992</x:v>
      </x:c>
      <x:c r="Q368" s="657"/>
      <x:c r="R368" s="657"/>
      <x:c r="S368" s="664"/>
      <x:c r="T368" s="657"/>
    </x:row>
    <x:row r="369" spans="2:20">
      <x:c r="B369" s="648" t="s">
        <x:v>1756</x:v>
      </x:c>
      <x:c r="C369" s="670">
        <x:v>45912</x:v>
      </x:c>
      <x:c r="D369" s="649">
        <x:v>45912</x:v>
      </x:c>
      <x:c r="E369" s="761" t="s">
        <x:v>8</x:v>
      </x:c>
      <x:c r="F369" s="648" t="s">
        <x:v>57</x:v>
      </x:c>
      <x:c r="G369" s="648" t="s">
        <x:v>10</x:v>
      </x:c>
      <x:c r="H369" s="648" t="s">
        <x:v>1509</x:v>
      </x:c>
      <x:c r="I369" s="666" t="s">
        <x:v>11</x:v>
      </x:c>
      <x:c r="J369" s="657" t="s">
        <x:v>12</x:v>
      </x:c>
      <x:c r="K369" s="657" t="s">
        <x:v>1529</x:v>
      </x:c>
      <x:c r="L369" s="658">
        <x:v>8544300000</x:v>
      </x:c>
      <x:c r="M369" s="657" t="s">
        <x:v>1017</x:v>
      </x:c>
      <x:c r="N369" s="659">
        <x:v>144</x:v>
      </x:c>
      <x:c r="O369" s="657">
        <x:v>98.23</x:v>
      </x:c>
      <x:c r="P369" s="653">
        <x:v>14145.12</x:v>
      </x:c>
      <x:c r="Q369" s="657"/>
      <x:c r="R369" s="657"/>
      <x:c r="S369" s="664"/>
      <x:c r="T369" s="657"/>
    </x:row>
    <x:row r="370" spans="2:20">
      <x:c r="B370" s="648" t="s">
        <x:v>1756</x:v>
      </x:c>
      <x:c r="C370" s="670">
        <x:v>45912</x:v>
      </x:c>
      <x:c r="D370" s="649">
        <x:v>45912</x:v>
      </x:c>
      <x:c r="E370" s="761" t="s">
        <x:v>8</x:v>
      </x:c>
      <x:c r="F370" s="648" t="s">
        <x:v>57</x:v>
      </x:c>
      <x:c r="G370" s="648" t="s">
        <x:v>10</x:v>
      </x:c>
      <x:c r="H370" s="648" t="s">
        <x:v>1509</x:v>
      </x:c>
      <x:c r="I370" s="666" t="s">
        <x:v>28</x:v>
      </x:c>
      <x:c r="J370" s="657" t="s">
        <x:v>29</x:v>
      </x:c>
      <x:c r="K370" s="657" t="s">
        <x:v>1535</x:v>
      </x:c>
      <x:c r="L370" s="658">
        <x:v>8544300000</x:v>
      </x:c>
      <x:c r="M370" s="657" t="s">
        <x:v>1017</x:v>
      </x:c>
      <x:c r="N370" s="659">
        <x:v>1200</x:v>
      </x:c>
      <x:c r="O370" s="657">
        <x:v>6.07</x:v>
      </x:c>
      <x:c r="P370" s="653">
        <x:v>7284</x:v>
      </x:c>
      <x:c r="Q370" s="657"/>
      <x:c r="R370" s="657"/>
      <x:c r="S370" s="664"/>
      <x:c r="T370" s="657"/>
    </x:row>
    <x:row r="371" spans="2:20">
      <x:c r="B371" s="648" t="s">
        <x:v>1757</x:v>
      </x:c>
      <x:c r="C371" s="670">
        <x:v>45912</x:v>
      </x:c>
      <x:c r="D371" s="649">
        <x:v>45912</x:v>
      </x:c>
      <x:c r="E371" s="761" t="s">
        <x:v>8</x:v>
      </x:c>
      <x:c r="F371" s="648" t="s">
        <x:v>57</x:v>
      </x:c>
      <x:c r="G371" s="648" t="s">
        <x:v>10</x:v>
      </x:c>
      <x:c r="H371" s="648" t="s">
        <x:v>1509</x:v>
      </x:c>
      <x:c r="I371" s="666" t="s">
        <x:v>31</x:v>
      </x:c>
      <x:c r="J371" s="657" t="s">
        <x:v>33</x:v>
      </x:c>
      <x:c r="K371" s="657" t="s">
        <x:v>1533</x:v>
      </x:c>
      <x:c r="L371" s="658">
        <x:v>8544300000</x:v>
      </x:c>
      <x:c r="M371" s="657" t="s">
        <x:v>1017</x:v>
      </x:c>
      <x:c r="N371" s="659">
        <x:v>48</x:v>
      </x:c>
      <x:c r="O371" s="657">
        <x:v>8.94</x:v>
      </x:c>
      <x:c r="P371" s="653"/>
      <x:c r="Q371" s="657" t="s">
        <x:v>1530</x:v>
      </x:c>
      <x:c r="R371" s="657" t="s">
        <x:v>1531</x:v>
      </x:c>
      <x:c r="S371" s="664">
        <x:v>429.12</x:v>
      </x:c>
      <x:c r="T371" s="657"/>
    </x:row>
    <x:row r="372" spans="2:20">
      <x:c r="B372" s="648" t="s">
        <x:v>1757</x:v>
      </x:c>
      <x:c r="C372" s="670">
        <x:v>45912</x:v>
      </x:c>
      <x:c r="D372" s="649">
        <x:v>45912</x:v>
      </x:c>
      <x:c r="E372" s="761" t="s">
        <x:v>8</x:v>
      </x:c>
      <x:c r="F372" s="648" t="s">
        <x:v>57</x:v>
      </x:c>
      <x:c r="G372" s="648" t="s">
        <x:v>10</x:v>
      </x:c>
      <x:c r="H372" s="648" t="s">
        <x:v>1509</x:v>
      </x:c>
      <x:c r="I372" s="666" t="s">
        <x:v>31</x:v>
      </x:c>
      <x:c r="J372" s="657" t="s">
        <x:v>32</x:v>
      </x:c>
      <x:c r="K372" s="657" t="s">
        <x:v>1532</x:v>
      </x:c>
      <x:c r="L372" s="658">
        <x:v>8544300000</x:v>
      </x:c>
      <x:c r="M372" s="657" t="s">
        <x:v>1017</x:v>
      </x:c>
      <x:c r="N372" s="659">
        <x:v>64</x:v>
      </x:c>
      <x:c r="O372" s="657">
        <x:v>6.2</x:v>
      </x:c>
      <x:c r="P372" s="653"/>
      <x:c r="Q372" s="657" t="s">
        <x:v>1530</x:v>
      </x:c>
      <x:c r="R372" s="657"/>
      <x:c r="S372" s="664">
        <x:v>396.8</x:v>
      </x:c>
      <x:c r="T372" s="657"/>
    </x:row>
    <x:row r="373" spans="2:20">
      <x:c r="B373" s="648" t="s">
        <x:v>1758</x:v>
      </x:c>
      <x:c r="C373" s="670">
        <x:v>45915</x:v>
      </x:c>
      <x:c r="D373" s="649">
        <x:v>45915</x:v>
      </x:c>
      <x:c r="E373" s="761" t="s">
        <x:v>8</x:v>
      </x:c>
      <x:c r="F373" s="648" t="s">
        <x:v>1526</x:v>
      </x:c>
      <x:c r="G373" s="648" t="s">
        <x:v>30</x:v>
      </x:c>
      <x:c r="H373" s="648" t="s">
        <x:v>1509</x:v>
      </x:c>
      <x:c r="I373" s="666" t="s">
        <x:v>1489</x:v>
      </x:c>
      <x:c r="J373" s="657" t="s">
        <x:v>36</x:v>
      </x:c>
      <x:c r="K373" s="657" t="s">
        <x:v>1534</x:v>
      </x:c>
      <x:c r="L373" s="658">
        <x:v>8534009000</x:v>
      </x:c>
      <x:c r="M373" s="657" t="s">
        <x:v>1017</x:v>
      </x:c>
      <x:c r="N373" s="659">
        <x:v>7680</x:v>
      </x:c>
      <x:c r="O373" s="657">
        <x:v>11.49</x:v>
      </x:c>
      <x:c r="P373" s="653">
        <x:v>88243.199999999997</x:v>
      </x:c>
      <x:c r="Q373" s="657"/>
      <x:c r="R373" s="657" t="s">
        <x:v>1531</x:v>
      </x:c>
      <x:c r="S373" s="664"/>
      <x:c r="T373" s="657"/>
    </x:row>
    <x:row r="374" spans="2:20">
      <x:c r="B374" s="648" t="s">
        <x:v>1759</x:v>
      </x:c>
      <x:c r="C374" s="670">
        <x:v>45915</x:v>
      </x:c>
      <x:c r="D374" s="649">
        <x:v>45915</x:v>
      </x:c>
      <x:c r="E374" s="761" t="s">
        <x:v>8</x:v>
      </x:c>
      <x:c r="F374" s="648" t="s">
        <x:v>1526</x:v>
      </x:c>
      <x:c r="G374" s="648" t="s">
        <x:v>30</x:v>
      </x:c>
      <x:c r="H374" s="648" t="s">
        <x:v>1509</x:v>
      </x:c>
      <x:c r="I374" s="666" t="s">
        <x:v>1489</x:v>
      </x:c>
      <x:c r="J374" s="657" t="s">
        <x:v>36</x:v>
      </x:c>
      <x:c r="K374" s="657" t="s">
        <x:v>1534</x:v>
      </x:c>
      <x:c r="L374" s="658">
        <x:v>8534009000</x:v>
      </x:c>
      <x:c r="M374" s="657" t="s">
        <x:v>1017</x:v>
      </x:c>
      <x:c r="N374" s="659">
        <x:v>7680</x:v>
      </x:c>
      <x:c r="O374" s="657">
        <x:v>11.49</x:v>
      </x:c>
      <x:c r="P374" s="653">
        <x:v>88243.199999999997</x:v>
      </x:c>
      <x:c r="Q374" s="657"/>
      <x:c r="R374" s="657"/>
      <x:c r="S374" s="664"/>
      <x:c r="T374" s="657"/>
    </x:row>
    <x:row r="375" spans="2:20">
      <x:c r="B375" s="648" t="s">
        <x:v>1760</x:v>
      </x:c>
      <x:c r="C375" s="670">
        <x:v>45917</x:v>
      </x:c>
      <x:c r="D375" s="649">
        <x:v>45917</x:v>
      </x:c>
      <x:c r="E375" s="761" t="s">
        <x:v>8</x:v>
      </x:c>
      <x:c r="F375" s="648" t="s">
        <x:v>1526</x:v>
      </x:c>
      <x:c r="G375" s="648" t="s">
        <x:v>30</x:v>
      </x:c>
      <x:c r="H375" s="648" t="s">
        <x:v>1509</x:v>
      </x:c>
      <x:c r="I375" s="666" t="s">
        <x:v>1489</x:v>
      </x:c>
      <x:c r="J375" s="657" t="s">
        <x:v>36</x:v>
      </x:c>
      <x:c r="K375" s="657" t="s">
        <x:v>1534</x:v>
      </x:c>
      <x:c r="L375" s="658">
        <x:v>8534009000</x:v>
      </x:c>
      <x:c r="M375" s="657" t="s">
        <x:v>1017</x:v>
      </x:c>
      <x:c r="N375" s="659">
        <x:v>7680</x:v>
      </x:c>
      <x:c r="O375" s="657">
        <x:v>11.49</x:v>
      </x:c>
      <x:c r="P375" s="653">
        <x:v>88243.199999999997</x:v>
      </x:c>
      <x:c r="Q375" s="657"/>
      <x:c r="R375" s="657"/>
      <x:c r="S375" s="664"/>
      <x:c r="T375" s="657"/>
    </x:row>
    <x:row r="376" spans="2:20">
      <x:c r="B376" s="648" t="s">
        <x:v>1761</x:v>
      </x:c>
      <x:c r="C376" s="670">
        <x:v>45917</x:v>
      </x:c>
      <x:c r="D376" s="649">
        <x:v>45917</x:v>
      </x:c>
      <x:c r="E376" s="761" t="s">
        <x:v>8</x:v>
      </x:c>
      <x:c r="F376" s="648" t="s">
        <x:v>1526</x:v>
      </x:c>
      <x:c r="G376" s="648" t="s">
        <x:v>30</x:v>
      </x:c>
      <x:c r="H376" s="648" t="s">
        <x:v>1509</x:v>
      </x:c>
      <x:c r="I376" s="666" t="s">
        <x:v>1489</x:v>
      </x:c>
      <x:c r="J376" s="657" t="s">
        <x:v>36</x:v>
      </x:c>
      <x:c r="K376" s="657" t="s">
        <x:v>1534</x:v>
      </x:c>
      <x:c r="L376" s="658">
        <x:v>8534009000</x:v>
      </x:c>
      <x:c r="M376" s="657" t="s">
        <x:v>1017</x:v>
      </x:c>
      <x:c r="N376" s="659">
        <x:v>7680</x:v>
      </x:c>
      <x:c r="O376" s="657">
        <x:v>11.49</x:v>
      </x:c>
      <x:c r="P376" s="653">
        <x:v>88243.199999999997</x:v>
      </x:c>
      <x:c r="Q376" s="657"/>
      <x:c r="R376" s="657"/>
      <x:c r="S376" s="664"/>
      <x:c r="T376" s="657"/>
    </x:row>
    <x:row r="377" spans="2:20">
      <x:c r="B377" s="648" t="s">
        <x:v>1762</x:v>
      </x:c>
      <x:c r="C377" s="670">
        <x:v>45919</x:v>
      </x:c>
      <x:c r="D377" s="649">
        <x:v>45919</x:v>
      </x:c>
      <x:c r="E377" s="761" t="s">
        <x:v>8</x:v>
      </x:c>
      <x:c r="F377" s="648" t="s">
        <x:v>57</x:v>
      </x:c>
      <x:c r="G377" s="648" t="s">
        <x:v>10</x:v>
      </x:c>
      <x:c r="H377" s="648" t="s">
        <x:v>1509</x:v>
      </x:c>
      <x:c r="I377" s="666" t="s">
        <x:v>31</x:v>
      </x:c>
      <x:c r="J377" s="657" t="s">
        <x:v>33</x:v>
      </x:c>
      <x:c r="K377" s="657" t="s">
        <x:v>1512</x:v>
      </x:c>
      <x:c r="L377" s="658">
        <x:v>8544300000</x:v>
      </x:c>
      <x:c r="M377" s="657" t="s">
        <x:v>1017</x:v>
      </x:c>
      <x:c r="N377" s="659">
        <x:v>627</x:v>
      </x:c>
      <x:c r="O377" s="657">
        <x:v>8.11</x:v>
      </x:c>
      <x:c r="P377" s="653">
        <x:v>5084.9699999999993</x:v>
      </x:c>
      <x:c r="Q377" s="657"/>
      <x:c r="R377" s="657"/>
      <x:c r="S377" s="664"/>
      <x:c r="T377" s="657"/>
    </x:row>
    <x:row r="378" spans="2:20">
      <x:c r="B378" s="648" t="s">
        <x:v>1762</x:v>
      </x:c>
      <x:c r="C378" s="670">
        <x:v>45919</x:v>
      </x:c>
      <x:c r="D378" s="649">
        <x:v>45919</x:v>
      </x:c>
      <x:c r="E378" s="761" t="s">
        <x:v>8</x:v>
      </x:c>
      <x:c r="F378" s="648" t="s">
        <x:v>57</x:v>
      </x:c>
      <x:c r="G378" s="648" t="s">
        <x:v>10</x:v>
      </x:c>
      <x:c r="H378" s="648" t="s">
        <x:v>1509</x:v>
      </x:c>
      <x:c r="I378" s="666" t="s">
        <x:v>31</x:v>
      </x:c>
      <x:c r="J378" s="657" t="s">
        <x:v>32</x:v>
      </x:c>
      <x:c r="K378" s="657" t="s">
        <x:v>1513</x:v>
      </x:c>
      <x:c r="L378" s="658">
        <x:v>8544300000</x:v>
      </x:c>
      <x:c r="M378" s="657" t="s">
        <x:v>1017</x:v>
      </x:c>
      <x:c r="N378" s="659">
        <x:v>277</x:v>
      </x:c>
      <x:c r="O378" s="657">
        <x:v>5.62</x:v>
      </x:c>
      <x:c r="P378" s="653">
        <x:v>1556.74</x:v>
      </x:c>
      <x:c r="Q378" s="657"/>
      <x:c r="R378" s="657"/>
      <x:c r="S378" s="664"/>
      <x:c r="T378" s="657"/>
    </x:row>
    <x:row r="379" spans="2:20">
      <x:c r="B379" s="648" t="s">
        <x:v>1763</x:v>
      </x:c>
      <x:c r="C379" s="670">
        <x:v>45919</x:v>
      </x:c>
      <x:c r="D379" s="649">
        <x:v>45919</x:v>
      </x:c>
      <x:c r="E379" s="761" t="s">
        <x:v>8</x:v>
      </x:c>
      <x:c r="F379" s="648" t="s">
        <x:v>57</x:v>
      </x:c>
      <x:c r="G379" s="648" t="s">
        <x:v>10</x:v>
      </x:c>
      <x:c r="H379" s="648" t="s">
        <x:v>1509</x:v>
      </x:c>
      <x:c r="I379" s="666" t="s">
        <x:v>31</x:v>
      </x:c>
      <x:c r="J379" s="657" t="s">
        <x:v>32</x:v>
      </x:c>
      <x:c r="K379" s="657" t="s">
        <x:v>1532</x:v>
      </x:c>
      <x:c r="L379" s="658">
        <x:v>8544300000</x:v>
      </x:c>
      <x:c r="M379" s="657" t="s">
        <x:v>1017</x:v>
      </x:c>
      <x:c r="N379" s="659">
        <x:v>48</x:v>
      </x:c>
      <x:c r="O379" s="657">
        <x:v>6.2</x:v>
      </x:c>
      <x:c r="P379" s="653"/>
      <x:c r="Q379" s="657" t="s">
        <x:v>1530</x:v>
      </x:c>
      <x:c r="R379" s="657" t="s">
        <x:v>1531</x:v>
      </x:c>
      <x:c r="S379" s="664">
        <x:v>297.60000000000002</x:v>
      </x:c>
      <x:c r="T379" s="657"/>
    </x:row>
    <x:row r="380" spans="2:20">
      <x:c r="B380" s="648" t="s">
        <x:v>1764</x:v>
      </x:c>
      <x:c r="C380" s="670">
        <x:v>45919</x:v>
      </x:c>
      <x:c r="D380" s="649">
        <x:v>45919</x:v>
      </x:c>
      <x:c r="E380" s="761" t="s">
        <x:v>8</x:v>
      </x:c>
      <x:c r="F380" s="648" t="s">
        <x:v>57</x:v>
      </x:c>
      <x:c r="G380" s="648" t="s">
        <x:v>10</x:v>
      </x:c>
      <x:c r="H380" s="648" t="s">
        <x:v>1509</x:v>
      </x:c>
      <x:c r="I380" s="666" t="s">
        <x:v>31</x:v>
      </x:c>
      <x:c r="J380" s="657" t="s">
        <x:v>32</x:v>
      </x:c>
      <x:c r="K380" s="657" t="s">
        <x:v>1532</x:v>
      </x:c>
      <x:c r="L380" s="658">
        <x:v>8544300000</x:v>
      </x:c>
      <x:c r="M380" s="657" t="s">
        <x:v>1017</x:v>
      </x:c>
      <x:c r="N380" s="659">
        <x:v>355</x:v>
      </x:c>
      <x:c r="O380" s="657">
        <x:v>6.2</x:v>
      </x:c>
      <x:c r="P380" s="653"/>
      <x:c r="Q380" s="657" t="s">
        <x:v>1530</x:v>
      </x:c>
      <x:c r="R380" s="657" t="s">
        <x:v>1531</x:v>
      </x:c>
      <x:c r="S380" s="664">
        <x:v>2201</x:v>
      </x:c>
      <x:c r="T380" s="657"/>
    </x:row>
    <x:row r="381" spans="2:20">
      <x:c r="B381" s="648" t="s">
        <x:v>1765</x:v>
      </x:c>
      <x:c r="C381" s="670">
        <x:v>45919</x:v>
      </x:c>
      <x:c r="D381" s="649">
        <x:v>45919</x:v>
      </x:c>
      <x:c r="E381" s="761" t="s">
        <x:v>8</x:v>
      </x:c>
      <x:c r="F381" s="648" t="s">
        <x:v>57</x:v>
      </x:c>
      <x:c r="G381" s="648" t="s">
        <x:v>10</x:v>
      </x:c>
      <x:c r="H381" s="648" t="s">
        <x:v>1509</x:v>
      </x:c>
      <x:c r="I381" s="666" t="s">
        <x:v>31</x:v>
      </x:c>
      <x:c r="J381" s="657" t="s">
        <x:v>1556</x:v>
      </x:c>
      <x:c r="K381" s="657" t="s">
        <x:v>1512</x:v>
      </x:c>
      <x:c r="L381" s="658">
        <x:v>8544300000</x:v>
      </x:c>
      <x:c r="M381" s="657" t="s">
        <x:v>1017</x:v>
      </x:c>
      <x:c r="N381" s="659">
        <x:v>7040</x:v>
      </x:c>
      <x:c r="O381" s="657">
        <x:v>10.029999999999999</x:v>
      </x:c>
      <x:c r="P381" s="653">
        <x:v>70611.199999999997</x:v>
      </x:c>
      <x:c r="Q381" s="657"/>
      <x:c r="R381" s="657"/>
      <x:c r="S381" s="664"/>
      <x:c r="T381" s="657"/>
    </x:row>
    <x:row r="382" spans="2:20">
      <x:c r="B382" s="648" t="s">
        <x:v>1765</x:v>
      </x:c>
      <x:c r="C382" s="670">
        <x:v>45919</x:v>
      </x:c>
      <x:c r="D382" s="649">
        <x:v>45919</x:v>
      </x:c>
      <x:c r="E382" s="761" t="s">
        <x:v>8</x:v>
      </x:c>
      <x:c r="F382" s="648" t="s">
        <x:v>57</x:v>
      </x:c>
      <x:c r="G382" s="648" t="s">
        <x:v>10</x:v>
      </x:c>
      <x:c r="H382" s="648" t="s">
        <x:v>1509</x:v>
      </x:c>
      <x:c r="I382" s="666" t="s">
        <x:v>31</x:v>
      </x:c>
      <x:c r="J382" s="657" t="s">
        <x:v>1557</x:v>
      </x:c>
      <x:c r="K382" s="657" t="s">
        <x:v>1513</x:v>
      </x:c>
      <x:c r="L382" s="658">
        <x:v>8544300000</x:v>
      </x:c>
      <x:c r="M382" s="657" t="s">
        <x:v>1017</x:v>
      </x:c>
      <x:c r="N382" s="659">
        <x:v>7040</x:v>
      </x:c>
      <x:c r="O382" s="657">
        <x:v>7.41</x:v>
      </x:c>
      <x:c r="P382" s="653">
        <x:v>52166.400000000001</x:v>
      </x:c>
      <x:c r="Q382" s="657"/>
      <x:c r="R382" s="657"/>
      <x:c r="S382" s="664"/>
      <x:c r="T382" s="657"/>
    </x:row>
    <x:row r="383" spans="2:20">
      <x:c r="B383" s="648" t="s">
        <x:v>1766</x:v>
      </x:c>
      <x:c r="C383" s="670">
        <x:v>45922</x:v>
      </x:c>
      <x:c r="D383" s="649">
        <x:v>45922</x:v>
      </x:c>
      <x:c r="E383" s="761" t="s">
        <x:v>8</x:v>
      </x:c>
      <x:c r="F383" s="648" t="s">
        <x:v>1526</x:v>
      </x:c>
      <x:c r="G383" s="648" t="s">
        <x:v>30</x:v>
      </x:c>
      <x:c r="H383" s="648" t="s">
        <x:v>1509</x:v>
      </x:c>
      <x:c r="I383" s="666" t="s">
        <x:v>1489</x:v>
      </x:c>
      <x:c r="J383" s="657" t="s">
        <x:v>36</x:v>
      </x:c>
      <x:c r="K383" s="657" t="s">
        <x:v>1534</x:v>
      </x:c>
      <x:c r="L383" s="658">
        <x:v>8534009000</x:v>
      </x:c>
      <x:c r="M383" s="657" t="s">
        <x:v>1017</x:v>
      </x:c>
      <x:c r="N383" s="659">
        <x:v>7680</x:v>
      </x:c>
      <x:c r="O383" s="657">
        <x:v>11.49</x:v>
      </x:c>
      <x:c r="P383" s="653">
        <x:v>88243.199999999997</x:v>
      </x:c>
      <x:c r="Q383" s="657"/>
      <x:c r="R383" s="657"/>
      <x:c r="S383" s="664"/>
      <x:c r="T383" s="657"/>
    </x:row>
    <x:row r="384" spans="2:20">
      <x:c r="B384" s="648" t="s">
        <x:v>1767</x:v>
      </x:c>
      <x:c r="C384" s="670">
        <x:v>45922</x:v>
      </x:c>
      <x:c r="D384" s="649">
        <x:v>45922</x:v>
      </x:c>
      <x:c r="E384" s="761" t="s">
        <x:v>8</x:v>
      </x:c>
      <x:c r="F384" s="648" t="s">
        <x:v>1526</x:v>
      </x:c>
      <x:c r="G384" s="648" t="s">
        <x:v>30</x:v>
      </x:c>
      <x:c r="H384" s="648" t="s">
        <x:v>1509</x:v>
      </x:c>
      <x:c r="I384" s="666" t="s">
        <x:v>1489</x:v>
      </x:c>
      <x:c r="J384" s="657" t="s">
        <x:v>36</x:v>
      </x:c>
      <x:c r="K384" s="657" t="s">
        <x:v>1534</x:v>
      </x:c>
      <x:c r="L384" s="658">
        <x:v>8534009000</x:v>
      </x:c>
      <x:c r="M384" s="657" t="s">
        <x:v>1017</x:v>
      </x:c>
      <x:c r="N384" s="659">
        <x:v>7680</x:v>
      </x:c>
      <x:c r="O384" s="657">
        <x:v>11.49</x:v>
      </x:c>
      <x:c r="P384" s="653">
        <x:v>88243.199999999997</x:v>
      </x:c>
      <x:c r="Q384" s="657"/>
      <x:c r="R384" s="657"/>
      <x:c r="S384" s="664"/>
      <x:c r="T384" s="657"/>
    </x:row>
    <x:row r="385" spans="2:20">
      <x:c r="B385" s="648" t="s">
        <x:v>1768</x:v>
      </x:c>
      <x:c r="C385" s="670">
        <x:v>45925</x:v>
      </x:c>
      <x:c r="D385" s="649">
        <x:v>45925</x:v>
      </x:c>
      <x:c r="E385" s="761" t="s">
        <x:v>8</x:v>
      </x:c>
      <x:c r="F385" s="648" t="s">
        <x:v>1769</x:v>
      </x:c>
      <x:c r="G385" s="648" t="s">
        <x:v>10</x:v>
      </x:c>
      <x:c r="H385" s="648" t="s">
        <x:v>1509</x:v>
      </x:c>
      <x:c r="I385" s="666" t="s">
        <x:v>536</x:v>
      </x:c>
      <x:c r="J385" s="657" t="s">
        <x:v>1731</x:v>
      </x:c>
      <x:c r="K385" s="657" t="s">
        <x:v>1732</x:v>
      </x:c>
      <x:c r="L385" s="658">
        <x:v>8544300000</x:v>
      </x:c>
      <x:c r="M385" s="657" t="s">
        <x:v>1017</x:v>
      </x:c>
      <x:c r="N385" s="659">
        <x:v>4</x:v>
      </x:c>
      <x:c r="O385" s="657">
        <x:v>877.18</x:v>
      </x:c>
      <x:c r="P385" s="653">
        <x:v>3508.72</x:v>
      </x:c>
      <x:c r="Q385" s="657"/>
      <x:c r="R385" s="657"/>
      <x:c r="S385" s="664"/>
      <x:c r="T385" s="657"/>
    </x:row>
    <x:row r="386" spans="2:20">
      <x:c r="B386" s="648" t="s">
        <x:v>1768</x:v>
      </x:c>
      <x:c r="C386" s="670">
        <x:v>45925</x:v>
      </x:c>
      <x:c r="D386" s="649">
        <x:v>45925</x:v>
      </x:c>
      <x:c r="E386" s="761" t="s">
        <x:v>8</x:v>
      </x:c>
      <x:c r="F386" s="648" t="s">
        <x:v>1769</x:v>
      </x:c>
      <x:c r="G386" s="648" t="s">
        <x:v>10</x:v>
      </x:c>
      <x:c r="H386" s="648" t="s">
        <x:v>1509</x:v>
      </x:c>
      <x:c r="I386" s="666" t="s">
        <x:v>536</x:v>
      </x:c>
      <x:c r="J386" s="657" t="s">
        <x:v>1729</x:v>
      </x:c>
      <x:c r="K386" s="657" t="s">
        <x:v>1730</x:v>
      </x:c>
      <x:c r="L386" s="658">
        <x:v>8544300000</x:v>
      </x:c>
      <x:c r="M386" s="657" t="s">
        <x:v>1017</x:v>
      </x:c>
      <x:c r="N386" s="659">
        <x:v>2</x:v>
      </x:c>
      <x:c r="O386" s="657">
        <x:v>607.12</x:v>
      </x:c>
      <x:c r="P386" s="653">
        <x:v>1214.24</x:v>
      </x:c>
      <x:c r="Q386" s="657"/>
      <x:c r="R386" s="657"/>
      <x:c r="S386" s="664"/>
      <x:c r="T386" s="657"/>
    </x:row>
    <x:row r="387" spans="2:20">
      <x:c r="B387" s="648" t="s">
        <x:v>1770</x:v>
      </x:c>
      <x:c r="C387" s="670">
        <x:v>45926</x:v>
      </x:c>
      <x:c r="D387" s="649">
        <x:v>45926</x:v>
      </x:c>
      <x:c r="E387" s="761" t="s">
        <x:v>8</x:v>
      </x:c>
      <x:c r="F387" s="648" t="s">
        <x:v>1526</x:v>
      </x:c>
      <x:c r="G387" s="648" t="s">
        <x:v>30</x:v>
      </x:c>
      <x:c r="H387" s="648" t="s">
        <x:v>1509</x:v>
      </x:c>
      <x:c r="I387" s="666" t="s">
        <x:v>1489</x:v>
      </x:c>
      <x:c r="J387" s="657" t="s">
        <x:v>36</x:v>
      </x:c>
      <x:c r="K387" s="657" t="s">
        <x:v>1534</x:v>
      </x:c>
      <x:c r="L387" s="658">
        <x:v>8534009000</x:v>
      </x:c>
      <x:c r="M387" s="657" t="s">
        <x:v>1017</x:v>
      </x:c>
      <x:c r="N387" s="659">
        <x:v>7680</x:v>
      </x:c>
      <x:c r="O387" s="657">
        <x:v>11.49</x:v>
      </x:c>
      <x:c r="P387" s="653">
        <x:v>88243.199999999997</x:v>
      </x:c>
      <x:c r="Q387" s="657"/>
      <x:c r="R387" s="657"/>
      <x:c r="S387" s="664"/>
      <x:c r="T387" s="657"/>
    </x:row>
    <x:row r="388" spans="2:20">
      <x:c r="B388" s="648" t="s">
        <x:v>1771</x:v>
      </x:c>
      <x:c r="C388" s="670">
        <x:v>45926</x:v>
      </x:c>
      <x:c r="D388" s="649">
        <x:v>45926</x:v>
      </x:c>
      <x:c r="E388" s="761" t="s">
        <x:v>8</x:v>
      </x:c>
      <x:c r="F388" s="648" t="s">
        <x:v>1526</x:v>
      </x:c>
      <x:c r="G388" s="648" t="s">
        <x:v>30</x:v>
      </x:c>
      <x:c r="H388" s="648" t="s">
        <x:v>1509</x:v>
      </x:c>
      <x:c r="I388" s="666" t="s">
        <x:v>1489</x:v>
      </x:c>
      <x:c r="J388" s="657" t="s">
        <x:v>36</x:v>
      </x:c>
      <x:c r="K388" s="657" t="s">
        <x:v>1534</x:v>
      </x:c>
      <x:c r="L388" s="658">
        <x:v>8534009000</x:v>
      </x:c>
      <x:c r="M388" s="657" t="s">
        <x:v>1017</x:v>
      </x:c>
      <x:c r="N388" s="659">
        <x:v>7680</x:v>
      </x:c>
      <x:c r="O388" s="657">
        <x:v>11.49</x:v>
      </x:c>
      <x:c r="P388" s="653">
        <x:v>88243.199999999997</x:v>
      </x:c>
      <x:c r="Q388" s="657"/>
      <x:c r="R388" s="657"/>
      <x:c r="S388" s="664"/>
      <x:c r="T388" s="657"/>
    </x:row>
    <x:row r="389" spans="2:20">
      <x:c r="B389" s="648" t="s">
        <x:v>1772</x:v>
      </x:c>
      <x:c r="C389" s="670">
        <x:v>45926</x:v>
      </x:c>
      <x:c r="D389" s="649">
        <x:v>45926</x:v>
      </x:c>
      <x:c r="E389" s="761" t="s">
        <x:v>8</x:v>
      </x:c>
      <x:c r="F389" s="648" t="s">
        <x:v>57</x:v>
      </x:c>
      <x:c r="G389" s="648" t="s">
        <x:v>10</x:v>
      </x:c>
      <x:c r="H389" s="648" t="s">
        <x:v>1509</x:v>
      </x:c>
      <x:c r="I389" s="666" t="s">
        <x:v>31</x:v>
      </x:c>
      <x:c r="J389" s="657" t="s">
        <x:v>1556</x:v>
      </x:c>
      <x:c r="K389" s="657" t="s">
        <x:v>1512</x:v>
      </x:c>
      <x:c r="L389" s="658">
        <x:v>8544300000</x:v>
      </x:c>
      <x:c r="M389" s="657" t="s">
        <x:v>1017</x:v>
      </x:c>
      <x:c r="N389" s="659">
        <x:v>7680</x:v>
      </x:c>
      <x:c r="O389" s="657">
        <x:v>10.029999999999999</x:v>
      </x:c>
      <x:c r="P389" s="653">
        <x:v>77030.399999999994</x:v>
      </x:c>
      <x:c r="Q389" s="657"/>
      <x:c r="R389" s="657"/>
      <x:c r="S389" s="664"/>
      <x:c r="T389" s="657"/>
    </x:row>
    <x:row r="390" spans="2:20">
      <x:c r="B390" s="648" t="s">
        <x:v>1772</x:v>
      </x:c>
      <x:c r="C390" s="670">
        <x:v>45926</x:v>
      </x:c>
      <x:c r="D390" s="649">
        <x:v>45926</x:v>
      </x:c>
      <x:c r="E390" s="761" t="s">
        <x:v>8</x:v>
      </x:c>
      <x:c r="F390" s="648" t="s">
        <x:v>57</x:v>
      </x:c>
      <x:c r="G390" s="648" t="s">
        <x:v>10</x:v>
      </x:c>
      <x:c r="H390" s="648" t="s">
        <x:v>1509</x:v>
      </x:c>
      <x:c r="I390" s="666" t="s">
        <x:v>31</x:v>
      </x:c>
      <x:c r="J390" s="657" t="s">
        <x:v>1557</x:v>
      </x:c>
      <x:c r="K390" s="657" t="s">
        <x:v>1513</x:v>
      </x:c>
      <x:c r="L390" s="658">
        <x:v>8544300000</x:v>
      </x:c>
      <x:c r="M390" s="657" t="s">
        <x:v>1017</x:v>
      </x:c>
      <x:c r="N390" s="659">
        <x:v>7680</x:v>
      </x:c>
      <x:c r="O390" s="657">
        <x:v>7.41</x:v>
      </x:c>
      <x:c r="P390" s="653">
        <x:v>56908.800000000003</x:v>
      </x:c>
      <x:c r="Q390" s="657"/>
      <x:c r="R390" s="657"/>
      <x:c r="S390" s="664"/>
      <x:c r="T390" s="657"/>
    </x:row>
    <x:row r="391" spans="2:20">
      <x:c r="B391" s="666" t="s">
        <x:v>1773</x:v>
      </x:c>
      <x:c r="C391" s="667">
        <x:v>45933</x:v>
      </x:c>
      <x:c r="D391" s="668">
        <x:v>45933</x:v>
      </x:c>
      <x:c r="E391" s="761" t="s">
        <x:v>9</x:v>
      </x:c>
      <x:c r="F391" s="666" t="s">
        <x:v>57</x:v>
      </x:c>
      <x:c r="G391" s="666" t="s">
        <x:v>10</x:v>
      </x:c>
      <x:c r="H391" s="666" t="s">
        <x:v>1509</x:v>
      </x:c>
      <x:c r="I391" s="666" t="s">
        <x:v>31</x:v>
      </x:c>
      <x:c r="J391" s="645" t="s">
        <x:v>1556</x:v>
      </x:c>
      <x:c r="K391" s="645" t="s">
        <x:v>1512</x:v>
      </x:c>
      <x:c r="L391" s="655">
        <x:v>8544300000</x:v>
      </x:c>
      <x:c r="M391" s="645" t="s">
        <x:v>1017</x:v>
      </x:c>
      <x:c r="N391" s="669">
        <x:v>7680</x:v>
      </x:c>
      <x:c r="O391" s="645">
        <x:v>10.029999999999999</x:v>
      </x:c>
      <x:c r="P391" s="656">
        <x:v>77030.399999999994</x:v>
      </x:c>
    </x:row>
    <x:row r="392" spans="2:20">
      <x:c r="B392" s="648" t="s">
        <x:v>1773</x:v>
      </x:c>
      <x:c r="C392" s="670">
        <x:v>45933</x:v>
      </x:c>
      <x:c r="D392" s="649">
        <x:v>45933</x:v>
      </x:c>
      <x:c r="E392" s="650" t="s">
        <x:v>9</x:v>
      </x:c>
      <x:c r="F392" s="648" t="s">
        <x:v>57</x:v>
      </x:c>
      <x:c r="G392" s="648" t="s">
        <x:v>10</x:v>
      </x:c>
      <x:c r="H392" s="648" t="s">
        <x:v>1509</x:v>
      </x:c>
      <x:c r="I392" s="666" t="s">
        <x:v>31</x:v>
      </x:c>
      <x:c r="J392" s="657" t="s">
        <x:v>1557</x:v>
      </x:c>
      <x:c r="K392" s="657" t="s">
        <x:v>1513</x:v>
      </x:c>
      <x:c r="L392" s="658">
        <x:v>8544300000</x:v>
      </x:c>
      <x:c r="M392" s="657" t="s">
        <x:v>1017</x:v>
      </x:c>
      <x:c r="N392" s="659">
        <x:v>7680</x:v>
      </x:c>
      <x:c r="O392" s="657">
        <x:v>7.41</x:v>
      </x:c>
      <x:c r="P392" s="653">
        <x:v>56908.800000000003</x:v>
      </x:c>
      <x:c r="Q392" s="657"/>
      <x:c r="R392" s="657"/>
      <x:c r="S392" s="664"/>
      <x:c r="T392" s="657"/>
    </x:row>
    <x:row r="393" spans="2:20">
      <x:c r="B393" s="648" t="s">
        <x:v>1774</x:v>
      </x:c>
      <x:c r="C393" s="670">
        <x:v>45936</x:v>
      </x:c>
      <x:c r="D393" s="649">
        <x:v>45936</x:v>
      </x:c>
      <x:c r="E393" s="650" t="s">
        <x:v>9</x:v>
      </x:c>
      <x:c r="F393" s="648" t="s">
        <x:v>1526</x:v>
      </x:c>
      <x:c r="G393" s="648" t="s">
        <x:v>30</x:v>
      </x:c>
      <x:c r="H393" s="648" t="s">
        <x:v>1509</x:v>
      </x:c>
      <x:c r="I393" s="666" t="s">
        <x:v>1489</x:v>
      </x:c>
      <x:c r="J393" s="657" t="s">
        <x:v>36</x:v>
      </x:c>
      <x:c r="K393" s="657" t="s">
        <x:v>1534</x:v>
      </x:c>
      <x:c r="L393" s="658">
        <x:v>8534009000</x:v>
      </x:c>
      <x:c r="M393" s="657" t="s">
        <x:v>1017</x:v>
      </x:c>
      <x:c r="N393" s="659">
        <x:v>7680</x:v>
      </x:c>
      <x:c r="O393" s="657">
        <x:v>11.49</x:v>
      </x:c>
      <x:c r="P393" s="653">
        <x:v>88243.199999999997</x:v>
      </x:c>
      <x:c r="Q393" s="657"/>
      <x:c r="R393" s="657"/>
      <x:c r="S393" s="664"/>
      <x:c r="T393" s="657"/>
    </x:row>
    <x:row r="394" spans="2:20">
      <x:c r="B394" s="648" t="s">
        <x:v>1775</x:v>
      </x:c>
      <x:c r="C394" s="670">
        <x:v>45936</x:v>
      </x:c>
      <x:c r="D394" s="649">
        <x:v>45936</x:v>
      </x:c>
      <x:c r="E394" s="650" t="s">
        <x:v>9</x:v>
      </x:c>
      <x:c r="F394" s="648" t="s">
        <x:v>1526</x:v>
      </x:c>
      <x:c r="G394" s="648" t="s">
        <x:v>30</x:v>
      </x:c>
      <x:c r="H394" s="648" t="s">
        <x:v>1509</x:v>
      </x:c>
      <x:c r="I394" s="666" t="s">
        <x:v>1489</x:v>
      </x:c>
      <x:c r="J394" s="657" t="s">
        <x:v>36</x:v>
      </x:c>
      <x:c r="K394" s="657" t="s">
        <x:v>1534</x:v>
      </x:c>
      <x:c r="L394" s="658">
        <x:v>8534009000</x:v>
      </x:c>
      <x:c r="M394" s="657" t="s">
        <x:v>1017</x:v>
      </x:c>
      <x:c r="N394" s="659">
        <x:v>7680</x:v>
      </x:c>
      <x:c r="O394" s="657">
        <x:v>11.49</x:v>
      </x:c>
      <x:c r="P394" s="653">
        <x:v>88243.199999999997</x:v>
      </x:c>
      <x:c r="Q394" s="657"/>
      <x:c r="R394" s="657"/>
      <x:c r="S394" s="664"/>
      <x:c r="T394" s="657"/>
    </x:row>
    <x:row r="395" spans="2:20">
      <x:c r="B395" s="648" t="s">
        <x:v>1776</x:v>
      </x:c>
      <x:c r="C395" s="670">
        <x:v>45937</x:v>
      </x:c>
      <x:c r="D395" s="649">
        <x:v>45937</x:v>
      </x:c>
      <x:c r="E395" s="650" t="s">
        <x:v>9</x:v>
      </x:c>
      <x:c r="F395" s="648" t="s">
        <x:v>57</x:v>
      </x:c>
      <x:c r="G395" s="648" t="s">
        <x:v>10</x:v>
      </x:c>
      <x:c r="H395" s="648" t="s">
        <x:v>1509</x:v>
      </x:c>
      <x:c r="I395" s="666" t="s">
        <x:v>31</x:v>
      </x:c>
      <x:c r="J395" s="657" t="s">
        <x:v>1556</x:v>
      </x:c>
      <x:c r="K395" s="657" t="s">
        <x:v>1512</x:v>
      </x:c>
      <x:c r="L395" s="658">
        <x:v>8544300000</x:v>
      </x:c>
      <x:c r="M395" s="657" t="s">
        <x:v>1017</x:v>
      </x:c>
      <x:c r="N395" s="659">
        <x:v>7040</x:v>
      </x:c>
      <x:c r="O395" s="657">
        <x:v>10.029999999999999</x:v>
      </x:c>
      <x:c r="P395" s="653">
        <x:v>70611.199999999997</x:v>
      </x:c>
      <x:c r="Q395" s="657"/>
      <x:c r="R395" s="657"/>
      <x:c r="S395" s="664"/>
      <x:c r="T395" s="657"/>
    </x:row>
    <x:row r="396" spans="2:20">
      <x:c r="B396" s="648" t="s">
        <x:v>1776</x:v>
      </x:c>
      <x:c r="C396" s="670">
        <x:v>45937</x:v>
      </x:c>
      <x:c r="D396" s="649">
        <x:v>45937</x:v>
      </x:c>
      <x:c r="E396" s="650" t="s">
        <x:v>9</x:v>
      </x:c>
      <x:c r="F396" s="648" t="s">
        <x:v>57</x:v>
      </x:c>
      <x:c r="G396" s="648" t="s">
        <x:v>10</x:v>
      </x:c>
      <x:c r="H396" s="648" t="s">
        <x:v>1509</x:v>
      </x:c>
      <x:c r="I396" s="666" t="s">
        <x:v>31</x:v>
      </x:c>
      <x:c r="J396" s="657" t="s">
        <x:v>1557</x:v>
      </x:c>
      <x:c r="K396" s="657" t="s">
        <x:v>1513</x:v>
      </x:c>
      <x:c r="L396" s="658">
        <x:v>8544300000</x:v>
      </x:c>
      <x:c r="M396" s="657" t="s">
        <x:v>1017</x:v>
      </x:c>
      <x:c r="N396" s="659">
        <x:v>7040</x:v>
      </x:c>
      <x:c r="O396" s="657">
        <x:v>7.41</x:v>
      </x:c>
      <x:c r="P396" s="653">
        <x:v>52166.400000000001</x:v>
      </x:c>
      <x:c r="Q396" s="657"/>
      <x:c r="R396" s="657"/>
      <x:c r="S396" s="664"/>
      <x:c r="T396" s="657"/>
    </x:row>
    <x:row r="397" spans="2:20">
      <x:c r="B397" s="648" t="s">
        <x:v>1776</x:v>
      </x:c>
      <x:c r="C397" s="670">
        <x:v>45937</x:v>
      </x:c>
      <x:c r="D397" s="649">
        <x:v>45937</x:v>
      </x:c>
      <x:c r="E397" s="650" t="s">
        <x:v>9</x:v>
      </x:c>
      <x:c r="F397" s="648" t="s">
        <x:v>57</x:v>
      </x:c>
      <x:c r="G397" s="648" t="s">
        <x:v>10</x:v>
      </x:c>
      <x:c r="H397" s="648" t="s">
        <x:v>1509</x:v>
      </x:c>
      <x:c r="I397" s="666" t="s">
        <x:v>11</x:v>
      </x:c>
      <x:c r="J397" s="657" t="s">
        <x:v>13</x:v>
      </x:c>
      <x:c r="K397" s="657" t="s">
        <x:v>1525</x:v>
      </x:c>
      <x:c r="L397" s="658">
        <x:v>8544300000</x:v>
      </x:c>
      <x:c r="M397" s="657" t="s">
        <x:v>1017</x:v>
      </x:c>
      <x:c r="N397" s="659">
        <x:v>144</x:v>
      </x:c>
      <x:c r="O397" s="657">
        <x:v>90.88</x:v>
      </x:c>
      <x:c r="P397" s="653">
        <x:v>13086.72</x:v>
      </x:c>
      <x:c r="Q397" s="657"/>
      <x:c r="R397" s="657"/>
      <x:c r="S397" s="664"/>
      <x:c r="T397" s="657"/>
    </x:row>
    <x:row r="398" spans="2:20">
      <x:c r="B398" s="648" t="s">
        <x:v>1776</x:v>
      </x:c>
      <x:c r="C398" s="670">
        <x:v>45937</x:v>
      </x:c>
      <x:c r="D398" s="649">
        <x:v>45937</x:v>
      </x:c>
      <x:c r="E398" s="650" t="s">
        <x:v>9</x:v>
      </x:c>
      <x:c r="F398" s="648" t="s">
        <x:v>57</x:v>
      </x:c>
      <x:c r="G398" s="648" t="s">
        <x:v>10</x:v>
      </x:c>
      <x:c r="H398" s="648" t="s">
        <x:v>1509</x:v>
      </x:c>
      <x:c r="I398" s="666" t="s">
        <x:v>28</x:v>
      </x:c>
      <x:c r="J398" s="657" t="s">
        <x:v>29</x:v>
      </x:c>
      <x:c r="K398" s="657" t="s">
        <x:v>1535</x:v>
      </x:c>
      <x:c r="L398" s="658">
        <x:v>8544300000</x:v>
      </x:c>
      <x:c r="M398" s="657" t="s">
        <x:v>1017</x:v>
      </x:c>
      <x:c r="N398" s="659">
        <x:v>1500</x:v>
      </x:c>
      <x:c r="O398" s="657">
        <x:v>6.31</x:v>
      </x:c>
      <x:c r="P398" s="653">
        <x:v>9465</x:v>
      </x:c>
      <x:c r="Q398" s="657"/>
      <x:c r="R398" s="657"/>
      <x:c r="S398" s="664"/>
      <x:c r="T398" s="657"/>
    </x:row>
    <x:row r="399" spans="2:20">
      <x:c r="B399" s="648" t="s">
        <x:v>1777</x:v>
      </x:c>
      <x:c r="C399" s="670">
        <x:v>45937</x:v>
      </x:c>
      <x:c r="D399" s="649">
        <x:v>45937</x:v>
      </x:c>
      <x:c r="E399" s="650" t="s">
        <x:v>9</x:v>
      </x:c>
      <x:c r="F399" s="648" t="s">
        <x:v>1769</x:v>
      </x:c>
      <x:c r="G399" s="648" t="s">
        <x:v>10</x:v>
      </x:c>
      <x:c r="H399" s="648" t="s">
        <x:v>1509</x:v>
      </x:c>
      <x:c r="I399" s="666" t="s">
        <x:v>536</x:v>
      </x:c>
      <x:c r="J399" s="657" t="s">
        <x:v>1731</x:v>
      </x:c>
      <x:c r="K399" s="657" t="s">
        <x:v>1732</x:v>
      </x:c>
      <x:c r="L399" s="658">
        <x:v>8544300000</x:v>
      </x:c>
      <x:c r="M399" s="657" t="s">
        <x:v>1017</x:v>
      </x:c>
      <x:c r="N399" s="659">
        <x:v>13</x:v>
      </x:c>
      <x:c r="O399" s="657">
        <x:v>877.18</x:v>
      </x:c>
      <x:c r="P399" s="653">
        <x:v>11403.34</x:v>
      </x:c>
      <x:c r="Q399" s="657"/>
      <x:c r="R399" s="657"/>
      <x:c r="S399" s="664"/>
      <x:c r="T399" s="657"/>
    </x:row>
    <x:row r="400" spans="2:20">
      <x:c r="B400" s="648" t="s">
        <x:v>1777</x:v>
      </x:c>
      <x:c r="C400" s="670">
        <x:v>45937</x:v>
      </x:c>
      <x:c r="D400" s="649">
        <x:v>45937</x:v>
      </x:c>
      <x:c r="E400" s="650" t="s">
        <x:v>9</x:v>
      </x:c>
      <x:c r="F400" s="648" t="s">
        <x:v>1769</x:v>
      </x:c>
      <x:c r="G400" s="648" t="s">
        <x:v>10</x:v>
      </x:c>
      <x:c r="H400" s="648" t="s">
        <x:v>1509</x:v>
      </x:c>
      <x:c r="I400" s="666" t="s">
        <x:v>536</x:v>
      </x:c>
      <x:c r="J400" s="657" t="s">
        <x:v>1729</x:v>
      </x:c>
      <x:c r="K400" s="657" t="s">
        <x:v>1730</x:v>
      </x:c>
      <x:c r="L400" s="658">
        <x:v>8544300000</x:v>
      </x:c>
      <x:c r="M400" s="657" t="s">
        <x:v>1017</x:v>
      </x:c>
      <x:c r="N400" s="659">
        <x:v>1</x:v>
      </x:c>
      <x:c r="O400" s="657">
        <x:v>607.12</x:v>
      </x:c>
      <x:c r="P400" s="653">
        <x:v>607.12</x:v>
      </x:c>
      <x:c r="Q400" s="657"/>
      <x:c r="R400" s="657"/>
      <x:c r="S400" s="664"/>
      <x:c r="T400" s="657"/>
    </x:row>
    <x:row r="401" spans="2:20">
      <x:c r="B401" s="648" t="s">
        <x:v>1778</x:v>
      </x:c>
      <x:c r="C401" s="670">
        <x:v>45938</x:v>
      </x:c>
      <x:c r="D401" s="649">
        <x:v>45938</x:v>
      </x:c>
      <x:c r="E401" s="650" t="s">
        <x:v>9</x:v>
      </x:c>
      <x:c r="F401" s="648" t="s">
        <x:v>1526</x:v>
      </x:c>
      <x:c r="G401" s="648" t="s">
        <x:v>30</x:v>
      </x:c>
      <x:c r="H401" s="648" t="s">
        <x:v>1509</x:v>
      </x:c>
      <x:c r="I401" s="666" t="s">
        <x:v>1489</x:v>
      </x:c>
      <x:c r="J401" s="657" t="s">
        <x:v>36</x:v>
      </x:c>
      <x:c r="K401" s="657" t="s">
        <x:v>1534</x:v>
      </x:c>
      <x:c r="L401" s="658">
        <x:v>8534009000</x:v>
      </x:c>
      <x:c r="M401" s="657" t="s">
        <x:v>1017</x:v>
      </x:c>
      <x:c r="N401" s="659">
        <x:v>7680</x:v>
      </x:c>
      <x:c r="O401" s="657">
        <x:v>11.49</x:v>
      </x:c>
      <x:c r="P401" s="653">
        <x:v>88243.199999999997</x:v>
      </x:c>
      <x:c r="Q401" s="657"/>
      <x:c r="R401" s="657"/>
      <x:c r="S401" s="664"/>
      <x:c r="T401" s="657"/>
    </x:row>
    <x:row r="402" spans="2:20">
      <x:c r="B402" s="648" t="s">
        <x:v>1779</x:v>
      </x:c>
      <x:c r="C402" s="670">
        <x:v>45938</x:v>
      </x:c>
      <x:c r="D402" s="649">
        <x:v>45938</x:v>
      </x:c>
      <x:c r="E402" s="650" t="s">
        <x:v>9</x:v>
      </x:c>
      <x:c r="F402" s="648" t="s">
        <x:v>1526</x:v>
      </x:c>
      <x:c r="G402" s="648" t="s">
        <x:v>30</x:v>
      </x:c>
      <x:c r="H402" s="648" t="s">
        <x:v>1509</x:v>
      </x:c>
      <x:c r="I402" s="666" t="s">
        <x:v>1489</x:v>
      </x:c>
      <x:c r="J402" s="657" t="s">
        <x:v>36</x:v>
      </x:c>
      <x:c r="K402" s="657" t="s">
        <x:v>1534</x:v>
      </x:c>
      <x:c r="L402" s="658">
        <x:v>8534009000</x:v>
      </x:c>
      <x:c r="M402" s="657" t="s">
        <x:v>1017</x:v>
      </x:c>
      <x:c r="N402" s="659">
        <x:v>7680</x:v>
      </x:c>
      <x:c r="O402" s="657">
        <x:v>11.49</x:v>
      </x:c>
      <x:c r="P402" s="653">
        <x:v>88243.199999999997</x:v>
      </x:c>
      <x:c r="Q402" s="657"/>
      <x:c r="R402" s="657"/>
      <x:c r="S402" s="664"/>
      <x:c r="T402" s="657"/>
    </x:row>
    <x:row r="403" spans="2:20">
      <x:c r="B403" s="648" t="s">
        <x:v>1780</x:v>
      </x:c>
      <x:c r="C403" s="670">
        <x:v>45939</x:v>
      </x:c>
      <x:c r="D403" s="649">
        <x:v>45939</x:v>
      </x:c>
      <x:c r="E403" s="650" t="s">
        <x:v>9</x:v>
      </x:c>
      <x:c r="F403" s="648" t="s">
        <x:v>57</x:v>
      </x:c>
      <x:c r="G403" s="648" t="s">
        <x:v>10</x:v>
      </x:c>
      <x:c r="H403" s="648" t="s">
        <x:v>1509</x:v>
      </x:c>
      <x:c r="I403" s="666" t="s">
        <x:v>31</x:v>
      </x:c>
      <x:c r="J403" s="657" t="s">
        <x:v>1556</x:v>
      </x:c>
      <x:c r="K403" s="657" t="s">
        <x:v>1512</x:v>
      </x:c>
      <x:c r="L403" s="658">
        <x:v>8544300000</x:v>
      </x:c>
      <x:c r="M403" s="657" t="s">
        <x:v>1017</x:v>
      </x:c>
      <x:c r="N403" s="659">
        <x:v>7760</x:v>
      </x:c>
      <x:c r="O403" s="657">
        <x:v>10.029999999999999</x:v>
      </x:c>
      <x:c r="P403" s="653">
        <x:v>77832.799999999988</x:v>
      </x:c>
      <x:c r="Q403" s="657"/>
      <x:c r="R403" s="657"/>
      <x:c r="S403" s="664"/>
      <x:c r="T403" s="657"/>
    </x:row>
    <x:row r="404" spans="2:20">
      <x:c r="B404" s="648" t="s">
        <x:v>1780</x:v>
      </x:c>
      <x:c r="C404" s="670">
        <x:v>45939</x:v>
      </x:c>
      <x:c r="D404" s="649">
        <x:v>45939</x:v>
      </x:c>
      <x:c r="E404" s="650" t="s">
        <x:v>9</x:v>
      </x:c>
      <x:c r="F404" s="648" t="s">
        <x:v>57</x:v>
      </x:c>
      <x:c r="G404" s="648" t="s">
        <x:v>10</x:v>
      </x:c>
      <x:c r="H404" s="648" t="s">
        <x:v>1509</x:v>
      </x:c>
      <x:c r="I404" s="666" t="s">
        <x:v>31</x:v>
      </x:c>
      <x:c r="J404" s="657" t="s">
        <x:v>1557</x:v>
      </x:c>
      <x:c r="K404" s="657" t="s">
        <x:v>1513</x:v>
      </x:c>
      <x:c r="L404" s="658">
        <x:v>8544300000</x:v>
      </x:c>
      <x:c r="M404" s="657" t="s">
        <x:v>1017</x:v>
      </x:c>
      <x:c r="N404" s="659">
        <x:v>7808</x:v>
      </x:c>
      <x:c r="O404" s="657">
        <x:v>7.41</x:v>
      </x:c>
      <x:c r="P404" s="653">
        <x:v>57857.279999999999</x:v>
      </x:c>
      <x:c r="Q404" s="657"/>
      <x:c r="R404" s="657"/>
      <x:c r="S404" s="664"/>
      <x:c r="T404" s="657"/>
    </x:row>
    <x:row r="405" spans="2:20">
      <x:c r="B405" s="648" t="s">
        <x:v>1781</x:v>
      </x:c>
      <x:c r="C405" s="670">
        <x:v>45943</x:v>
      </x:c>
      <x:c r="D405" s="649">
        <x:v>45943</x:v>
      </x:c>
      <x:c r="E405" s="650" t="s">
        <x:v>9</x:v>
      </x:c>
      <x:c r="F405" s="648" t="s">
        <x:v>57</x:v>
      </x:c>
      <x:c r="G405" s="648" t="s">
        <x:v>10</x:v>
      </x:c>
      <x:c r="H405" s="648" t="s">
        <x:v>1509</x:v>
      </x:c>
      <x:c r="I405" s="666" t="s">
        <x:v>31</x:v>
      </x:c>
      <x:c r="J405" s="657" t="s">
        <x:v>1556</x:v>
      </x:c>
      <x:c r="K405" s="657" t="s">
        <x:v>1512</x:v>
      </x:c>
      <x:c r="L405" s="658">
        <x:v>8544300000</x:v>
      </x:c>
      <x:c r="M405" s="657" t="s">
        <x:v>1017</x:v>
      </x:c>
      <x:c r="N405" s="659">
        <x:v>7680</x:v>
      </x:c>
      <x:c r="O405" s="657">
        <x:v>10.029999999999999</x:v>
      </x:c>
      <x:c r="P405" s="653">
        <x:v>77030.399999999994</x:v>
      </x:c>
      <x:c r="Q405" s="657"/>
      <x:c r="R405" s="657"/>
      <x:c r="S405" s="664"/>
      <x:c r="T405" s="657"/>
    </x:row>
    <x:row r="406" spans="2:20">
      <x:c r="B406" s="648" t="s">
        <x:v>1781</x:v>
      </x:c>
      <x:c r="C406" s="670">
        <x:v>45943</x:v>
      </x:c>
      <x:c r="D406" s="649">
        <x:v>45943</x:v>
      </x:c>
      <x:c r="E406" s="650" t="s">
        <x:v>9</x:v>
      </x:c>
      <x:c r="F406" s="648" t="s">
        <x:v>57</x:v>
      </x:c>
      <x:c r="G406" s="648" t="s">
        <x:v>10</x:v>
      </x:c>
      <x:c r="H406" s="648" t="s">
        <x:v>1509</x:v>
      </x:c>
      <x:c r="I406" s="666" t="s">
        <x:v>31</x:v>
      </x:c>
      <x:c r="J406" s="657" t="s">
        <x:v>1557</x:v>
      </x:c>
      <x:c r="K406" s="657" t="s">
        <x:v>1513</x:v>
      </x:c>
      <x:c r="L406" s="658">
        <x:v>8544300000</x:v>
      </x:c>
      <x:c r="M406" s="657" t="s">
        <x:v>1017</x:v>
      </x:c>
      <x:c r="N406" s="659">
        <x:v>7680</x:v>
      </x:c>
      <x:c r="O406" s="657">
        <x:v>7.41</x:v>
      </x:c>
      <x:c r="P406" s="653">
        <x:v>56908.800000000003</x:v>
      </x:c>
      <x:c r="Q406" s="657"/>
      <x:c r="R406" s="657"/>
      <x:c r="S406" s="664"/>
      <x:c r="T406" s="657"/>
    </x:row>
    <x:row r="407" spans="2:20">
      <x:c r="B407" s="648" t="s">
        <x:v>1782</x:v>
      </x:c>
      <x:c r="C407" s="670">
        <x:v>45944</x:v>
      </x:c>
      <x:c r="D407" s="649">
        <x:v>45944</x:v>
      </x:c>
      <x:c r="E407" s="650" t="s">
        <x:v>9</x:v>
      </x:c>
      <x:c r="F407" s="648" t="s">
        <x:v>1526</x:v>
      </x:c>
      <x:c r="G407" s="648" t="s">
        <x:v>30</x:v>
      </x:c>
      <x:c r="H407" s="648" t="s">
        <x:v>1509</x:v>
      </x:c>
      <x:c r="I407" s="666" t="s">
        <x:v>1489</x:v>
      </x:c>
      <x:c r="J407" s="657" t="s">
        <x:v>36</x:v>
      </x:c>
      <x:c r="K407" s="657" t="s">
        <x:v>1534</x:v>
      </x:c>
      <x:c r="L407" s="658">
        <x:v>8534009000</x:v>
      </x:c>
      <x:c r="M407" s="657" t="s">
        <x:v>1017</x:v>
      </x:c>
      <x:c r="N407" s="659">
        <x:v>7680</x:v>
      </x:c>
      <x:c r="O407" s="657">
        <x:v>11.49</x:v>
      </x:c>
      <x:c r="P407" s="653">
        <x:v>88243.199999999997</x:v>
      </x:c>
      <x:c r="Q407" s="657"/>
      <x:c r="R407" s="657"/>
      <x:c r="S407" s="664"/>
      <x:c r="T407" s="657"/>
    </x:row>
    <x:row r="408" spans="2:20">
      <x:c r="B408" s="648" t="s">
        <x:v>1783</x:v>
      </x:c>
      <x:c r="C408" s="670">
        <x:v>45944</x:v>
      </x:c>
      <x:c r="D408" s="649">
        <x:v>45944</x:v>
      </x:c>
      <x:c r="E408" s="650" t="s">
        <x:v>9</x:v>
      </x:c>
      <x:c r="F408" s="648" t="s">
        <x:v>1526</x:v>
      </x:c>
      <x:c r="G408" s="648" t="s">
        <x:v>30</x:v>
      </x:c>
      <x:c r="H408" s="648" t="s">
        <x:v>1509</x:v>
      </x:c>
      <x:c r="I408" s="666" t="s">
        <x:v>1489</x:v>
      </x:c>
      <x:c r="J408" s="657" t="s">
        <x:v>36</x:v>
      </x:c>
      <x:c r="K408" s="657" t="s">
        <x:v>1534</x:v>
      </x:c>
      <x:c r="L408" s="658">
        <x:v>8534009000</x:v>
      </x:c>
      <x:c r="M408" s="657" t="s">
        <x:v>1017</x:v>
      </x:c>
      <x:c r="N408" s="659">
        <x:v>7680</x:v>
      </x:c>
      <x:c r="O408" s="657">
        <x:v>11.49</x:v>
      </x:c>
      <x:c r="P408" s="653">
        <x:v>88243.199999999997</x:v>
      </x:c>
      <x:c r="Q408" s="657"/>
      <x:c r="R408" s="657"/>
      <x:c r="S408" s="664"/>
      <x:c r="T408" s="657"/>
    </x:row>
    <x:row r="409" spans="2:20">
      <x:c r="B409" s="648" t="s">
        <x:v>1784</x:v>
      </x:c>
      <x:c r="C409" s="670">
        <x:v>45946</x:v>
      </x:c>
      <x:c r="D409" s="649">
        <x:v>45946</x:v>
      </x:c>
      <x:c r="E409" s="650" t="s">
        <x:v>9</x:v>
      </x:c>
      <x:c r="F409" s="648" t="s">
        <x:v>1526</x:v>
      </x:c>
      <x:c r="G409" s="648" t="s">
        <x:v>30</x:v>
      </x:c>
      <x:c r="H409" s="648" t="s">
        <x:v>1509</x:v>
      </x:c>
      <x:c r="I409" s="666" t="s">
        <x:v>1489</x:v>
      </x:c>
      <x:c r="J409" s="657" t="s">
        <x:v>36</x:v>
      </x:c>
      <x:c r="K409" s="657" t="s">
        <x:v>1534</x:v>
      </x:c>
      <x:c r="L409" s="658">
        <x:v>8534009000</x:v>
      </x:c>
      <x:c r="M409" s="657" t="s">
        <x:v>1017</x:v>
      </x:c>
      <x:c r="N409" s="659">
        <x:v>7680</x:v>
      </x:c>
      <x:c r="O409" s="657">
        <x:v>11.49</x:v>
      </x:c>
      <x:c r="P409" s="653">
        <x:v>88243.199999999997</x:v>
      </x:c>
      <x:c r="Q409" s="657"/>
      <x:c r="R409" s="657"/>
      <x:c r="S409" s="664"/>
      <x:c r="T409" s="657"/>
    </x:row>
    <x:row r="410" spans="2:20">
      <x:c r="B410" s="648" t="s">
        <x:v>1785</x:v>
      </x:c>
      <x:c r="C410" s="670">
        <x:v>45946</x:v>
      </x:c>
      <x:c r="D410" s="649">
        <x:v>45946</x:v>
      </x:c>
      <x:c r="E410" s="650" t="s">
        <x:v>9</x:v>
      </x:c>
      <x:c r="F410" s="648" t="s">
        <x:v>1526</x:v>
      </x:c>
      <x:c r="G410" s="648" t="s">
        <x:v>30</x:v>
      </x:c>
      <x:c r="H410" s="648" t="s">
        <x:v>1509</x:v>
      </x:c>
      <x:c r="I410" s="666" t="s">
        <x:v>1489</x:v>
      </x:c>
      <x:c r="J410" s="657" t="s">
        <x:v>36</x:v>
      </x:c>
      <x:c r="K410" s="657" t="s">
        <x:v>1534</x:v>
      </x:c>
      <x:c r="L410" s="658">
        <x:v>8534009000</x:v>
      </x:c>
      <x:c r="M410" s="657" t="s">
        <x:v>1017</x:v>
      </x:c>
      <x:c r="N410" s="659">
        <x:v>7680</x:v>
      </x:c>
      <x:c r="O410" s="657">
        <x:v>11.49</x:v>
      </x:c>
      <x:c r="P410" s="653">
        <x:v>88243.199999999997</x:v>
      </x:c>
      <x:c r="Q410" s="657"/>
      <x:c r="R410" s="657"/>
      <x:c r="S410" s="664"/>
      <x:c r="T410" s="657"/>
    </x:row>
    <x:row r="411" spans="2:20">
      <x:c r="B411" s="648" t="s">
        <x:v>1786</x:v>
      </x:c>
      <x:c r="C411" s="670">
        <x:v>45947</x:v>
      </x:c>
      <x:c r="D411" s="649">
        <x:v>45947</x:v>
      </x:c>
      <x:c r="E411" s="650" t="s">
        <x:v>9</x:v>
      </x:c>
      <x:c r="F411" s="648" t="s">
        <x:v>1526</x:v>
      </x:c>
      <x:c r="G411" s="648" t="s">
        <x:v>30</x:v>
      </x:c>
      <x:c r="H411" s="648" t="s">
        <x:v>1509</x:v>
      </x:c>
      <x:c r="I411" s="666" t="s">
        <x:v>1489</x:v>
      </x:c>
      <x:c r="J411" s="657" t="s">
        <x:v>36</x:v>
      </x:c>
      <x:c r="K411" s="657" t="s">
        <x:v>1534</x:v>
      </x:c>
      <x:c r="L411" s="658">
        <x:v>8534009000</x:v>
      </x:c>
      <x:c r="M411" s="657" t="s">
        <x:v>1017</x:v>
      </x:c>
      <x:c r="N411" s="659">
        <x:v>7680</x:v>
      </x:c>
      <x:c r="O411" s="657">
        <x:v>11.49</x:v>
      </x:c>
      <x:c r="P411" s="653">
        <x:v>88243.199999999997</x:v>
      </x:c>
      <x:c r="Q411" s="657"/>
      <x:c r="R411" s="657"/>
      <x:c r="S411" s="664"/>
      <x:c r="T411" s="657"/>
    </x:row>
    <x:row r="412" spans="2:20">
      <x:c r="B412" s="648" t="s">
        <x:v>1787</x:v>
      </x:c>
      <x:c r="C412" s="670">
        <x:v>45947</x:v>
      </x:c>
      <x:c r="D412" s="649">
        <x:v>45947</x:v>
      </x:c>
      <x:c r="E412" s="650" t="s">
        <x:v>9</x:v>
      </x:c>
      <x:c r="F412" s="648" t="s">
        <x:v>1526</x:v>
      </x:c>
      <x:c r="G412" s="648" t="s">
        <x:v>30</x:v>
      </x:c>
      <x:c r="H412" s="648" t="s">
        <x:v>1509</x:v>
      </x:c>
      <x:c r="I412" s="666" t="s">
        <x:v>1489</x:v>
      </x:c>
      <x:c r="J412" s="657" t="s">
        <x:v>36</x:v>
      </x:c>
      <x:c r="K412" s="657" t="s">
        <x:v>1534</x:v>
      </x:c>
      <x:c r="L412" s="658">
        <x:v>8534009000</x:v>
      </x:c>
      <x:c r="M412" s="657" t="s">
        <x:v>1017</x:v>
      </x:c>
      <x:c r="N412" s="659">
        <x:v>7680</x:v>
      </x:c>
      <x:c r="O412" s="657">
        <x:v>11.49</x:v>
      </x:c>
      <x:c r="P412" s="653">
        <x:v>88243.199999999997</x:v>
      </x:c>
      <x:c r="Q412" s="657"/>
      <x:c r="R412" s="657"/>
      <x:c r="S412" s="664"/>
      <x:c r="T412" s="657"/>
    </x:row>
    <x:row r="413" spans="2:20">
      <x:c r="B413" s="648" t="s">
        <x:v>1788</x:v>
      </x:c>
      <x:c r="C413" s="670">
        <x:v>45947</x:v>
      </x:c>
      <x:c r="D413" s="649">
        <x:v>45947</x:v>
      </x:c>
      <x:c r="E413" s="650" t="s">
        <x:v>9</x:v>
      </x:c>
      <x:c r="F413" s="648" t="s">
        <x:v>57</x:v>
      </x:c>
      <x:c r="G413" s="648" t="s">
        <x:v>10</x:v>
      </x:c>
      <x:c r="H413" s="648" t="s">
        <x:v>1509</x:v>
      </x:c>
      <x:c r="I413" s="666" t="s">
        <x:v>31</x:v>
      </x:c>
      <x:c r="J413" s="657" t="s">
        <x:v>1556</x:v>
      </x:c>
      <x:c r="K413" s="657" t="s">
        <x:v>1512</x:v>
      </x:c>
      <x:c r="L413" s="658">
        <x:v>8544300000</x:v>
      </x:c>
      <x:c r="M413" s="657" t="s">
        <x:v>1017</x:v>
      </x:c>
      <x:c r="N413" s="659">
        <x:v>6400</x:v>
      </x:c>
      <x:c r="O413" s="657">
        <x:v>10.029999999999999</x:v>
      </x:c>
      <x:c r="P413" s="653">
        <x:v>64191.999999999993</x:v>
      </x:c>
      <x:c r="Q413" s="657"/>
      <x:c r="R413" s="657"/>
      <x:c r="S413" s="664"/>
      <x:c r="T413" s="657"/>
    </x:row>
    <x:row r="414" spans="2:20">
      <x:c r="B414" s="648" t="s">
        <x:v>1788</x:v>
      </x:c>
      <x:c r="C414" s="670">
        <x:v>45947</x:v>
      </x:c>
      <x:c r="D414" s="649">
        <x:v>45947</x:v>
      </x:c>
      <x:c r="E414" s="650" t="s">
        <x:v>9</x:v>
      </x:c>
      <x:c r="F414" s="648" t="s">
        <x:v>57</x:v>
      </x:c>
      <x:c r="G414" s="648" t="s">
        <x:v>10</x:v>
      </x:c>
      <x:c r="H414" s="648" t="s">
        <x:v>1509</x:v>
      </x:c>
      <x:c r="I414" s="666" t="s">
        <x:v>31</x:v>
      </x:c>
      <x:c r="J414" s="657" t="s">
        <x:v>1557</x:v>
      </x:c>
      <x:c r="K414" s="657" t="s">
        <x:v>1513</x:v>
      </x:c>
      <x:c r="L414" s="658">
        <x:v>8544300000</x:v>
      </x:c>
      <x:c r="M414" s="657" t="s">
        <x:v>1017</x:v>
      </x:c>
      <x:c r="N414" s="659">
        <x:v>5760</x:v>
      </x:c>
      <x:c r="O414" s="657">
        <x:v>7.41</x:v>
      </x:c>
      <x:c r="P414" s="653">
        <x:v>42681.599999999999</x:v>
      </x:c>
      <x:c r="Q414" s="657"/>
      <x:c r="R414" s="657"/>
      <x:c r="S414" s="664"/>
      <x:c r="T414" s="657"/>
    </x:row>
    <x:row r="415" spans="2:20">
      <x:c r="B415" s="648" t="s">
        <x:v>1788</x:v>
      </x:c>
      <x:c r="C415" s="670">
        <x:v>45947</x:v>
      </x:c>
      <x:c r="D415" s="649">
        <x:v>45947</x:v>
      </x:c>
      <x:c r="E415" s="650" t="s">
        <x:v>9</x:v>
      </x:c>
      <x:c r="F415" s="648" t="s">
        <x:v>57</x:v>
      </x:c>
      <x:c r="G415" s="648" t="s">
        <x:v>10</x:v>
      </x:c>
      <x:c r="H415" s="648" t="s">
        <x:v>1509</x:v>
      </x:c>
      <x:c r="I415" s="666" t="s">
        <x:v>11</x:v>
      </x:c>
      <x:c r="J415" s="657" t="s">
        <x:v>13</x:v>
      </x:c>
      <x:c r="K415" s="657" t="s">
        <x:v>1525</x:v>
      </x:c>
      <x:c r="L415" s="658">
        <x:v>8544300000</x:v>
      </x:c>
      <x:c r="M415" s="657" t="s">
        <x:v>1017</x:v>
      </x:c>
      <x:c r="N415" s="659">
        <x:v>592</x:v>
      </x:c>
      <x:c r="O415" s="657">
        <x:v>90.88</x:v>
      </x:c>
      <x:c r="P415" s="653">
        <x:v>53800.959999999999</x:v>
      </x:c>
      <x:c r="Q415" s="657"/>
      <x:c r="R415" s="657"/>
      <x:c r="S415" s="664"/>
      <x:c r="T415" s="657"/>
    </x:row>
    <x:row r="416" spans="2:20">
      <x:c r="B416" s="648" t="s">
        <x:v>1788</x:v>
      </x:c>
      <x:c r="C416" s="670">
        <x:v>45947</x:v>
      </x:c>
      <x:c r="D416" s="649">
        <x:v>45947</x:v>
      </x:c>
      <x:c r="E416" s="650" t="s">
        <x:v>9</x:v>
      </x:c>
      <x:c r="F416" s="648" t="s">
        <x:v>57</x:v>
      </x:c>
      <x:c r="G416" s="648" t="s">
        <x:v>10</x:v>
      </x:c>
      <x:c r="H416" s="648" t="s">
        <x:v>1509</x:v>
      </x:c>
      <x:c r="I416" s="666" t="s">
        <x:v>28</x:v>
      </x:c>
      <x:c r="J416" s="657" t="s">
        <x:v>29</x:v>
      </x:c>
      <x:c r="K416" s="657" t="s">
        <x:v>1535</x:v>
      </x:c>
      <x:c r="L416" s="658">
        <x:v>8544300000</x:v>
      </x:c>
      <x:c r="M416" s="657" t="s">
        <x:v>1017</x:v>
      </x:c>
      <x:c r="N416" s="659">
        <x:v>900</x:v>
      </x:c>
      <x:c r="O416" s="657">
        <x:v>6.31</x:v>
      </x:c>
      <x:c r="P416" s="653">
        <x:v>5679</x:v>
      </x:c>
      <x:c r="Q416" s="657"/>
      <x:c r="R416" s="657"/>
      <x:c r="S416" s="664"/>
      <x:c r="T416" s="657"/>
    </x:row>
    <x:row r="417" spans="2:20">
      <x:c r="B417" s="648" t="s">
        <x:v>1789</x:v>
      </x:c>
      <x:c r="C417" s="670">
        <x:v>45951</x:v>
      </x:c>
      <x:c r="D417" s="649">
        <x:v>45951</x:v>
      </x:c>
      <x:c r="E417" s="650" t="s">
        <x:v>9</x:v>
      </x:c>
      <x:c r="F417" s="648" t="s">
        <x:v>57</x:v>
      </x:c>
      <x:c r="G417" s="648" t="s">
        <x:v>10</x:v>
      </x:c>
      <x:c r="H417" s="648" t="s">
        <x:v>1509</x:v>
      </x:c>
      <x:c r="I417" s="666" t="s">
        <x:v>31</x:v>
      </x:c>
      <x:c r="J417" s="657" t="s">
        <x:v>1556</x:v>
      </x:c>
      <x:c r="K417" s="657" t="s">
        <x:v>1512</x:v>
      </x:c>
      <x:c r="L417" s="658">
        <x:v>8544300000</x:v>
      </x:c>
      <x:c r="M417" s="657" t="s">
        <x:v>1017</x:v>
      </x:c>
      <x:c r="N417" s="659">
        <x:v>7040</x:v>
      </x:c>
      <x:c r="O417" s="657">
        <x:v>10.029999999999999</x:v>
      </x:c>
      <x:c r="P417" s="653">
        <x:v>70611.199999999997</x:v>
      </x:c>
      <x:c r="Q417" s="657"/>
      <x:c r="R417" s="657"/>
      <x:c r="S417" s="664"/>
      <x:c r="T417" s="657"/>
    </x:row>
    <x:row r="418" spans="2:20">
      <x:c r="B418" s="648" t="s">
        <x:v>1789</x:v>
      </x:c>
      <x:c r="C418" s="670">
        <x:v>45951</x:v>
      </x:c>
      <x:c r="D418" s="649">
        <x:v>45951</x:v>
      </x:c>
      <x:c r="E418" s="650" t="s">
        <x:v>9</x:v>
      </x:c>
      <x:c r="F418" s="648" t="s">
        <x:v>57</x:v>
      </x:c>
      <x:c r="G418" s="648" t="s">
        <x:v>10</x:v>
      </x:c>
      <x:c r="H418" s="648" t="s">
        <x:v>1509</x:v>
      </x:c>
      <x:c r="I418" s="666" t="s">
        <x:v>31</x:v>
      </x:c>
      <x:c r="J418" s="657" t="s">
        <x:v>1557</x:v>
      </x:c>
      <x:c r="K418" s="657" t="s">
        <x:v>1513</x:v>
      </x:c>
      <x:c r="L418" s="658">
        <x:v>8544300000</x:v>
      </x:c>
      <x:c r="M418" s="657" t="s">
        <x:v>1017</x:v>
      </x:c>
      <x:c r="N418" s="659">
        <x:v>7680</x:v>
      </x:c>
      <x:c r="O418" s="657">
        <x:v>7.41</x:v>
      </x:c>
      <x:c r="P418" s="653">
        <x:v>56908.800000000003</x:v>
      </x:c>
      <x:c r="Q418" s="657"/>
      <x:c r="R418" s="657"/>
      <x:c r="S418" s="664"/>
      <x:c r="T418" s="657"/>
    </x:row>
    <x:row r="419" spans="2:20">
      <x:c r="B419" s="648" t="s">
        <x:v>1789</x:v>
      </x:c>
      <x:c r="C419" s="670">
        <x:v>45951</x:v>
      </x:c>
      <x:c r="D419" s="649">
        <x:v>45951</x:v>
      </x:c>
      <x:c r="E419" s="650" t="s">
        <x:v>9</x:v>
      </x:c>
      <x:c r="F419" s="648" t="s">
        <x:v>57</x:v>
      </x:c>
      <x:c r="G419" s="648" t="s">
        <x:v>10</x:v>
      </x:c>
      <x:c r="H419" s="648" t="s">
        <x:v>1509</x:v>
      </x:c>
      <x:c r="I419" s="666" t="s">
        <x:v>11</x:v>
      </x:c>
      <x:c r="J419" s="657" t="s">
        <x:v>13</x:v>
      </x:c>
      <x:c r="K419" s="657" t="s">
        <x:v>1525</x:v>
      </x:c>
      <x:c r="L419" s="658">
        <x:v>8544300000</x:v>
      </x:c>
      <x:c r="M419" s="657" t="s">
        <x:v>1017</x:v>
      </x:c>
      <x:c r="N419" s="659">
        <x:v>144</x:v>
      </x:c>
      <x:c r="O419" s="657">
        <x:v>157.04</x:v>
      </x:c>
      <x:c r="P419" s="653">
        <x:v>22613.759999999998</x:v>
      </x:c>
      <x:c r="Q419" s="657"/>
      <x:c r="R419" s="657"/>
      <x:c r="S419" s="664"/>
      <x:c r="T419" s="657"/>
    </x:row>
    <x:row r="420" spans="2:20">
      <x:c r="B420" s="648" t="s">
        <x:v>1790</x:v>
      </x:c>
      <x:c r="C420" s="670">
        <x:v>45951</x:v>
      </x:c>
      <x:c r="D420" s="649">
        <x:v>45951</x:v>
      </x:c>
      <x:c r="E420" s="650" t="s">
        <x:v>9</x:v>
      </x:c>
      <x:c r="F420" s="648" t="s">
        <x:v>1526</x:v>
      </x:c>
      <x:c r="G420" s="648" t="s">
        <x:v>30</x:v>
      </x:c>
      <x:c r="H420" s="648" t="s">
        <x:v>1509</x:v>
      </x:c>
      <x:c r="I420" s="666" t="s">
        <x:v>1489</x:v>
      </x:c>
      <x:c r="J420" s="657" t="s">
        <x:v>36</x:v>
      </x:c>
      <x:c r="K420" s="657" t="s">
        <x:v>1534</x:v>
      </x:c>
      <x:c r="L420" s="658">
        <x:v>8534009000</x:v>
      </x:c>
      <x:c r="M420" s="657" t="s">
        <x:v>1017</x:v>
      </x:c>
      <x:c r="N420" s="659">
        <x:v>7680</x:v>
      </x:c>
      <x:c r="O420" s="657">
        <x:v>11.49</x:v>
      </x:c>
      <x:c r="P420" s="653">
        <x:v>88243.199999999997</x:v>
      </x:c>
      <x:c r="Q420" s="657"/>
      <x:c r="R420" s="657"/>
      <x:c r="S420" s="664"/>
      <x:c r="T420" s="657"/>
    </x:row>
    <x:row r="421" spans="2:20">
      <x:c r="B421" s="648" t="s">
        <x:v>1791</x:v>
      </x:c>
      <x:c r="C421" s="670">
        <x:v>45951</x:v>
      </x:c>
      <x:c r="D421" s="649">
        <x:v>45951</x:v>
      </x:c>
      <x:c r="E421" s="650" t="s">
        <x:v>9</x:v>
      </x:c>
      <x:c r="F421" s="648" t="s">
        <x:v>1526</x:v>
      </x:c>
      <x:c r="G421" s="648" t="s">
        <x:v>30</x:v>
      </x:c>
      <x:c r="H421" s="648" t="s">
        <x:v>1509</x:v>
      </x:c>
      <x:c r="I421" s="666" t="s">
        <x:v>1489</x:v>
      </x:c>
      <x:c r="J421" s="657" t="s">
        <x:v>36</x:v>
      </x:c>
      <x:c r="K421" s="657" t="s">
        <x:v>1534</x:v>
      </x:c>
      <x:c r="L421" s="658">
        <x:v>8534009000</x:v>
      </x:c>
      <x:c r="M421" s="657" t="s">
        <x:v>1017</x:v>
      </x:c>
      <x:c r="N421" s="659">
        <x:v>7680</x:v>
      </x:c>
      <x:c r="O421" s="657">
        <x:v>11.49</x:v>
      </x:c>
      <x:c r="P421" s="653">
        <x:v>88243.199999999997</x:v>
      </x:c>
      <x:c r="Q421" s="657"/>
      <x:c r="R421" s="657"/>
      <x:c r="S421" s="664"/>
      <x:c r="T421" s="657"/>
    </x:row>
    <x:row r="422" spans="2:20">
      <x:c r="B422" s="648" t="s">
        <x:v>1792</x:v>
      </x:c>
      <x:c r="C422" s="670">
        <x:v>45954</x:v>
      </x:c>
      <x:c r="D422" s="649">
        <x:v>45954</x:v>
      </x:c>
      <x:c r="E422" s="650" t="s">
        <x:v>9</x:v>
      </x:c>
      <x:c r="F422" s="648" t="s">
        <x:v>1526</x:v>
      </x:c>
      <x:c r="G422" s="648" t="s">
        <x:v>30</x:v>
      </x:c>
      <x:c r="H422" s="648" t="s">
        <x:v>1509</x:v>
      </x:c>
      <x:c r="I422" s="666" t="s">
        <x:v>1489</x:v>
      </x:c>
      <x:c r="J422" s="657" t="s">
        <x:v>36</x:v>
      </x:c>
      <x:c r="K422" s="657" t="s">
        <x:v>1534</x:v>
      </x:c>
      <x:c r="L422" s="658">
        <x:v>8534009000</x:v>
      </x:c>
      <x:c r="M422" s="657" t="s">
        <x:v>1017</x:v>
      </x:c>
      <x:c r="N422" s="659">
        <x:v>7680</x:v>
      </x:c>
      <x:c r="O422" s="657">
        <x:v>11.49</x:v>
      </x:c>
      <x:c r="P422" s="653">
        <x:v>88243.199999999997</x:v>
      </x:c>
      <x:c r="Q422" s="657"/>
      <x:c r="R422" s="657"/>
      <x:c r="S422" s="664"/>
      <x:c r="T422" s="657"/>
    </x:row>
    <x:row r="423" spans="2:20">
      <x:c r="B423" s="648" t="s">
        <x:v>1793</x:v>
      </x:c>
      <x:c r="C423" s="670">
        <x:v>45954</x:v>
      </x:c>
      <x:c r="D423" s="649">
        <x:v>45954</x:v>
      </x:c>
      <x:c r="E423" s="650" t="s">
        <x:v>9</x:v>
      </x:c>
      <x:c r="F423" s="648" t="s">
        <x:v>1526</x:v>
      </x:c>
      <x:c r="G423" s="648" t="s">
        <x:v>30</x:v>
      </x:c>
      <x:c r="H423" s="648" t="s">
        <x:v>1509</x:v>
      </x:c>
      <x:c r="I423" s="666" t="s">
        <x:v>1489</x:v>
      </x:c>
      <x:c r="J423" s="657" t="s">
        <x:v>36</x:v>
      </x:c>
      <x:c r="K423" s="657" t="s">
        <x:v>1534</x:v>
      </x:c>
      <x:c r="L423" s="658">
        <x:v>8534009000</x:v>
      </x:c>
      <x:c r="M423" s="657" t="s">
        <x:v>1017</x:v>
      </x:c>
      <x:c r="N423" s="659">
        <x:v>7680</x:v>
      </x:c>
      <x:c r="O423" s="657">
        <x:v>11.49</x:v>
      </x:c>
      <x:c r="P423" s="653">
        <x:v>88243.199999999997</x:v>
      </x:c>
      <x:c r="Q423" s="657"/>
      <x:c r="R423" s="657"/>
      <x:c r="S423" s="664"/>
      <x:c r="T423" s="657"/>
    </x:row>
    <x:row r="424" spans="2:20">
      <x:c r="B424" s="648" t="s">
        <x:v>1794</x:v>
      </x:c>
      <x:c r="C424" s="670">
        <x:v>45957</x:v>
      </x:c>
      <x:c r="D424" s="649">
        <x:v>45957</x:v>
      </x:c>
      <x:c r="E424" s="650" t="s">
        <x:v>9</x:v>
      </x:c>
      <x:c r="F424" s="648" t="s">
        <x:v>57</x:v>
      </x:c>
      <x:c r="G424" s="648" t="s">
        <x:v>10</x:v>
      </x:c>
      <x:c r="H424" s="648" t="s">
        <x:v>1509</x:v>
      </x:c>
      <x:c r="I424" s="666" t="s">
        <x:v>31</x:v>
      </x:c>
      <x:c r="J424" s="657" t="s">
        <x:v>1556</x:v>
      </x:c>
      <x:c r="K424" s="657" t="s">
        <x:v>1512</x:v>
      </x:c>
      <x:c r="L424" s="658">
        <x:v>8544300000</x:v>
      </x:c>
      <x:c r="M424" s="657" t="s">
        <x:v>1017</x:v>
      </x:c>
      <x:c r="N424" s="659">
        <x:v>7680</x:v>
      </x:c>
      <x:c r="O424" s="657">
        <x:v>10.029999999999999</x:v>
      </x:c>
      <x:c r="P424" s="653">
        <x:v>77030.399999999994</x:v>
      </x:c>
      <x:c r="Q424" s="657"/>
      <x:c r="R424" s="657"/>
      <x:c r="S424" s="664"/>
      <x:c r="T424" s="657"/>
    </x:row>
    <x:row r="425" spans="2:20">
      <x:c r="B425" s="648" t="s">
        <x:v>1794</x:v>
      </x:c>
      <x:c r="C425" s="670">
        <x:v>45957</x:v>
      </x:c>
      <x:c r="D425" s="649">
        <x:v>45957</x:v>
      </x:c>
      <x:c r="E425" s="650" t="s">
        <x:v>9</x:v>
      </x:c>
      <x:c r="F425" s="648" t="s">
        <x:v>57</x:v>
      </x:c>
      <x:c r="G425" s="648" t="s">
        <x:v>10</x:v>
      </x:c>
      <x:c r="H425" s="648" t="s">
        <x:v>1509</x:v>
      </x:c>
      <x:c r="I425" s="666" t="s">
        <x:v>31</x:v>
      </x:c>
      <x:c r="J425" s="657" t="s">
        <x:v>1557</x:v>
      </x:c>
      <x:c r="K425" s="657" t="s">
        <x:v>1513</x:v>
      </x:c>
      <x:c r="L425" s="658">
        <x:v>8544300000</x:v>
      </x:c>
      <x:c r="M425" s="657" t="s">
        <x:v>1017</x:v>
      </x:c>
      <x:c r="N425" s="659">
        <x:v>7680</x:v>
      </x:c>
      <x:c r="O425" s="657">
        <x:v>7.41</x:v>
      </x:c>
      <x:c r="P425" s="653">
        <x:v>56908.800000000003</x:v>
      </x:c>
      <x:c r="Q425" s="657"/>
      <x:c r="R425" s="657"/>
      <x:c r="S425" s="664"/>
      <x:c r="T425" s="657"/>
    </x:row>
    <x:row r="426" spans="2:20">
      <x:c r="B426" s="648" t="s">
        <x:v>1795</x:v>
      </x:c>
      <x:c r="C426" s="670">
        <x:v>45959</x:v>
      </x:c>
      <x:c r="D426" s="649">
        <x:v>45959</x:v>
      </x:c>
      <x:c r="E426" s="650" t="s">
        <x:v>9</x:v>
      </x:c>
      <x:c r="F426" s="648" t="s">
        <x:v>1526</x:v>
      </x:c>
      <x:c r="G426" s="648" t="s">
        <x:v>30</x:v>
      </x:c>
      <x:c r="H426" s="648" t="s">
        <x:v>1509</x:v>
      </x:c>
      <x:c r="I426" s="666" t="s">
        <x:v>1489</x:v>
      </x:c>
      <x:c r="J426" s="657" t="s">
        <x:v>36</x:v>
      </x:c>
      <x:c r="K426" s="657" t="s">
        <x:v>1534</x:v>
      </x:c>
      <x:c r="L426" s="658">
        <x:v>8534009000</x:v>
      </x:c>
      <x:c r="M426" s="657" t="s">
        <x:v>1017</x:v>
      </x:c>
      <x:c r="N426" s="659">
        <x:v>7680</x:v>
      </x:c>
      <x:c r="O426" s="657">
        <x:v>11.49</x:v>
      </x:c>
      <x:c r="P426" s="653">
        <x:v>88243.199999999997</x:v>
      </x:c>
      <x:c r="Q426" s="657"/>
      <x:c r="R426" s="657"/>
      <x:c r="S426" s="664"/>
      <x:c r="T426" s="657"/>
    </x:row>
    <x:row r="427" spans="2:20">
      <x:c r="B427" s="648" t="s">
        <x:v>1796</x:v>
      </x:c>
      <x:c r="C427" s="670">
        <x:v>45959</x:v>
      </x:c>
      <x:c r="D427" s="649">
        <x:v>45959</x:v>
      </x:c>
      <x:c r="E427" s="650" t="s">
        <x:v>9</x:v>
      </x:c>
      <x:c r="F427" s="648" t="s">
        <x:v>1526</x:v>
      </x:c>
      <x:c r="G427" s="648" t="s">
        <x:v>545</x:v>
      </x:c>
      <x:c r="H427" s="648" t="s">
        <x:v>1518</x:v>
      </x:c>
      <x:c r="I427" s="648" t="s">
        <x:v>37</x:v>
      </x:c>
      <x:c r="J427" s="657" t="s">
        <x:v>1537</x:v>
      </x:c>
      <x:c r="K427" s="657" t="s">
        <x:v>1537</x:v>
      </x:c>
      <x:c r="L427" s="658">
        <x:v>8536901000</x:v>
      </x:c>
      <x:c r="M427" s="657" t="s">
        <x:v>1017</x:v>
      </x:c>
      <x:c r="N427" s="659">
        <x:v>1000</x:v>
      </x:c>
      <x:c r="O427" s="657">
        <x:v>3.12</x:v>
      </x:c>
      <x:c r="P427" s="653">
        <x:v>3120</x:v>
      </x:c>
      <x:c r="Q427" s="657"/>
      <x:c r="R427" s="657"/>
      <x:c r="S427" s="664"/>
      <x:c r="T427" s="657"/>
    </x:row>
    <x:row r="428" spans="2:20">
      <x:c r="B428" s="648">
        <x:v>7978178913</x:v>
      </x:c>
      <x:c r="C428" s="670">
        <x:v>45961</x:v>
      </x:c>
      <x:c r="D428" s="649">
        <x:v>45961</x:v>
      </x:c>
      <x:c r="E428" s="650" t="s">
        <x:v>9</x:v>
      </x:c>
      <x:c r="F428" s="648" t="s">
        <x:v>1029</x:v>
      </x:c>
      <x:c r="G428" s="648" t="s">
        <x:v>30</x:v>
      </x:c>
      <x:c r="H428" s="648" t="s">
        <x:v>1509</x:v>
      </x:c>
      <x:c r="I428" s="666" t="s">
        <x:v>1489</x:v>
      </x:c>
      <x:c r="J428" s="657" t="s">
        <x:v>36</x:v>
      </x:c>
      <x:c r="K428" s="657" t="s">
        <x:v>1534</x:v>
      </x:c>
      <x:c r="L428" s="658">
        <x:v>8534009000</x:v>
      </x:c>
      <x:c r="M428" s="657" t="s">
        <x:v>1017</x:v>
      </x:c>
      <x:c r="N428" s="659">
        <x:v>3</x:v>
      </x:c>
      <x:c r="O428" s="657">
        <x:v>11.49</x:v>
      </x:c>
      <x:c r="P428" s="653">
        <x:v>34.47</x:v>
      </x:c>
      <x:c r="Q428" s="657"/>
      <x:c r="R428" s="657" t="s">
        <x:v>1797</x:v>
      </x:c>
      <x:c r="S428" s="664"/>
      <x:c r="T428" s="657"/>
    </x:row>
    <x:row r="429" spans="2:20">
      <x:c r="B429" s="666" t="s">
        <x:v>2562</x:v>
      </x:c>
      <x:c r="C429" s="667">
        <x:v>45965</x:v>
      </x:c>
      <x:c r="D429" s="668">
        <x:v>45965</x:v>
      </x:c>
      <x:c r="E429" s="761" t="s">
        <x:v>62</x:v>
      </x:c>
      <x:c r="F429" s="666" t="s">
        <x:v>1526</x:v>
      </x:c>
      <x:c r="G429" s="666" t="s">
        <x:v>30</x:v>
      </x:c>
      <x:c r="H429" s="666" t="s">
        <x:v>1509</x:v>
      </x:c>
      <x:c r="I429" s="666" t="s">
        <x:v>1489</x:v>
      </x:c>
      <x:c r="J429" s="645" t="s">
        <x:v>36</x:v>
      </x:c>
      <x:c r="K429" s="645" t="s">
        <x:v>1534</x:v>
      </x:c>
      <x:c r="L429" s="655">
        <x:v>8534009000</x:v>
      </x:c>
      <x:c r="M429" s="645" t="s">
        <x:v>1017</x:v>
      </x:c>
      <x:c r="N429" s="669">
        <x:v>7680</x:v>
      </x:c>
      <x:c r="O429" s="645">
        <x:v>11.49</x:v>
      </x:c>
      <x:c r="P429" s="656">
        <x:v>88243.199999999997</x:v>
      </x:c>
    </x:row>
    <x:row r="430" spans="2:20">
      <x:c r="B430" s="648" t="s">
        <x:v>2563</x:v>
      </x:c>
      <x:c r="C430" s="670">
        <x:v>45965</x:v>
      </x:c>
      <x:c r="D430" s="649">
        <x:v>45965</x:v>
      </x:c>
      <x:c r="E430" s="761" t="s">
        <x:v>62</x:v>
      </x:c>
      <x:c r="F430" s="648" t="s">
        <x:v>1526</x:v>
      </x:c>
      <x:c r="G430" s="648" t="s">
        <x:v>30</x:v>
      </x:c>
      <x:c r="H430" s="648" t="s">
        <x:v>1509</x:v>
      </x:c>
      <x:c r="I430" s="666" t="s">
        <x:v>1489</x:v>
      </x:c>
      <x:c r="J430" s="657" t="s">
        <x:v>36</x:v>
      </x:c>
      <x:c r="K430" s="657" t="s">
        <x:v>1534</x:v>
      </x:c>
      <x:c r="L430" s="658">
        <x:v>8534009000</x:v>
      </x:c>
      <x:c r="M430" s="657" t="s">
        <x:v>1017</x:v>
      </x:c>
      <x:c r="N430" s="659">
        <x:v>7680</x:v>
      </x:c>
      <x:c r="O430" s="657">
        <x:v>11.49</x:v>
      </x:c>
      <x:c r="P430" s="653">
        <x:v>88243.199999999997</x:v>
      </x:c>
      <x:c r="Q430" s="657"/>
      <x:c r="R430" s="657"/>
      <x:c r="S430" s="664"/>
      <x:c r="T430" s="657"/>
    </x:row>
    <x:row r="431" spans="2:20">
      <x:c r="B431" s="648" t="s">
        <x:v>2564</x:v>
      </x:c>
      <x:c r="C431" s="670">
        <x:v>45965</x:v>
      </x:c>
      <x:c r="D431" s="649">
        <x:v>45965</x:v>
      </x:c>
      <x:c r="E431" s="761" t="s">
        <x:v>62</x:v>
      </x:c>
      <x:c r="F431" s="648" t="s">
        <x:v>57</x:v>
      </x:c>
      <x:c r="G431" s="648" t="s">
        <x:v>10</x:v>
      </x:c>
      <x:c r="H431" s="648" t="s">
        <x:v>1509</x:v>
      </x:c>
      <x:c r="I431" s="666" t="s">
        <x:v>31</x:v>
      </x:c>
      <x:c r="J431" s="657" t="s">
        <x:v>1556</x:v>
      </x:c>
      <x:c r="K431" s="657" t="s">
        <x:v>1512</x:v>
      </x:c>
      <x:c r="L431" s="658">
        <x:v>8544300000</x:v>
      </x:c>
      <x:c r="M431" s="657" t="s">
        <x:v>1017</x:v>
      </x:c>
      <x:c r="N431" s="659">
        <x:v>7680</x:v>
      </x:c>
      <x:c r="O431" s="657">
        <x:v>10.029999999999999</x:v>
      </x:c>
      <x:c r="P431" s="653">
        <x:v>77030.399999999994</x:v>
      </x:c>
      <x:c r="Q431" s="657"/>
      <x:c r="R431" s="657"/>
      <x:c r="S431" s="664"/>
      <x:c r="T431" s="657"/>
    </x:row>
    <x:row r="432" spans="2:20">
      <x:c r="B432" s="648" t="s">
        <x:v>2564</x:v>
      </x:c>
      <x:c r="C432" s="670">
        <x:v>45965</x:v>
      </x:c>
      <x:c r="D432" s="649">
        <x:v>45965</x:v>
      </x:c>
      <x:c r="E432" s="761" t="s">
        <x:v>62</x:v>
      </x:c>
      <x:c r="F432" s="648" t="s">
        <x:v>57</x:v>
      </x:c>
      <x:c r="G432" s="648" t="s">
        <x:v>10</x:v>
      </x:c>
      <x:c r="H432" s="648" t="s">
        <x:v>1509</x:v>
      </x:c>
      <x:c r="I432" s="666" t="s">
        <x:v>31</x:v>
      </x:c>
      <x:c r="J432" s="657" t="s">
        <x:v>1557</x:v>
      </x:c>
      <x:c r="K432" s="657" t="s">
        <x:v>1513</x:v>
      </x:c>
      <x:c r="L432" s="658">
        <x:v>8544300000</x:v>
      </x:c>
      <x:c r="M432" s="657" t="s">
        <x:v>1017</x:v>
      </x:c>
      <x:c r="N432" s="659">
        <x:v>7680</x:v>
      </x:c>
      <x:c r="O432" s="657">
        <x:v>7.41</x:v>
      </x:c>
      <x:c r="P432" s="653">
        <x:v>56908.800000000003</x:v>
      </x:c>
      <x:c r="Q432" s="657"/>
      <x:c r="R432" s="657"/>
      <x:c r="S432" s="664"/>
      <x:c r="T432" s="657"/>
    </x:row>
    <x:row r="433" spans="2:20">
      <x:c r="B433" s="648" t="s">
        <x:v>2565</x:v>
      </x:c>
      <x:c r="C433" s="670">
        <x:v>45965</x:v>
      </x:c>
      <x:c r="D433" s="649">
        <x:v>45965</x:v>
      </x:c>
      <x:c r="E433" s="761" t="s">
        <x:v>62</x:v>
      </x:c>
      <x:c r="F433" s="648" t="s">
        <x:v>57</x:v>
      </x:c>
      <x:c r="G433" s="648" t="s">
        <x:v>10</x:v>
      </x:c>
      <x:c r="H433" s="648" t="s">
        <x:v>1509</x:v>
      </x:c>
      <x:c r="I433" s="666" t="s">
        <x:v>31</x:v>
      </x:c>
      <x:c r="J433" s="657" t="s">
        <x:v>1556</x:v>
      </x:c>
      <x:c r="K433" s="657" t="s">
        <x:v>1512</x:v>
      </x:c>
      <x:c r="L433" s="658">
        <x:v>8544300000</x:v>
      </x:c>
      <x:c r="M433" s="657" t="s">
        <x:v>1017</x:v>
      </x:c>
      <x:c r="N433" s="659">
        <x:v>7680</x:v>
      </x:c>
      <x:c r="O433" s="657">
        <x:v>10.029999999999999</x:v>
      </x:c>
      <x:c r="P433" s="653">
        <x:v>77030.399999999994</x:v>
      </x:c>
      <x:c r="Q433" s="657"/>
      <x:c r="R433" s="657"/>
      <x:c r="S433" s="664"/>
      <x:c r="T433" s="657"/>
    </x:row>
    <x:row r="434" spans="2:20">
      <x:c r="B434" s="648" t="s">
        <x:v>2565</x:v>
      </x:c>
      <x:c r="C434" s="670">
        <x:v>45965</x:v>
      </x:c>
      <x:c r="D434" s="649">
        <x:v>45965</x:v>
      </x:c>
      <x:c r="E434" s="761" t="s">
        <x:v>62</x:v>
      </x:c>
      <x:c r="F434" s="648" t="s">
        <x:v>57</x:v>
      </x:c>
      <x:c r="G434" s="648" t="s">
        <x:v>10</x:v>
      </x:c>
      <x:c r="H434" s="648" t="s">
        <x:v>1509</x:v>
      </x:c>
      <x:c r="I434" s="666" t="s">
        <x:v>31</x:v>
      </x:c>
      <x:c r="J434" s="657" t="s">
        <x:v>1557</x:v>
      </x:c>
      <x:c r="K434" s="657" t="s">
        <x:v>1513</x:v>
      </x:c>
      <x:c r="L434" s="658">
        <x:v>8544300000</x:v>
      </x:c>
      <x:c r="M434" s="657" t="s">
        <x:v>1017</x:v>
      </x:c>
      <x:c r="N434" s="659">
        <x:v>7680</x:v>
      </x:c>
      <x:c r="O434" s="657">
        <x:v>7.41</x:v>
      </x:c>
      <x:c r="P434" s="653">
        <x:v>56908.800000000003</x:v>
      </x:c>
      <x:c r="Q434" s="657"/>
      <x:c r="R434" s="657"/>
      <x:c r="S434" s="664"/>
      <x:c r="T434" s="657"/>
    </x:row>
    <x:row r="435" spans="2:20">
      <x:c r="B435" s="648" t="s">
        <x:v>2566</x:v>
      </x:c>
      <x:c r="C435" s="670">
        <x:v>45967</x:v>
      </x:c>
      <x:c r="D435" s="649">
        <x:v>45967</x:v>
      </x:c>
      <x:c r="E435" s="761" t="s">
        <x:v>62</x:v>
      </x:c>
      <x:c r="F435" s="648" t="s">
        <x:v>1526</x:v>
      </x:c>
      <x:c r="G435" s="648" t="s">
        <x:v>30</x:v>
      </x:c>
      <x:c r="H435" s="648" t="s">
        <x:v>1509</x:v>
      </x:c>
      <x:c r="I435" s="666" t="s">
        <x:v>1489</x:v>
      </x:c>
      <x:c r="J435" s="657" t="s">
        <x:v>36</x:v>
      </x:c>
      <x:c r="K435" s="657" t="s">
        <x:v>1534</x:v>
      </x:c>
      <x:c r="L435" s="658">
        <x:v>8534009000</x:v>
      </x:c>
      <x:c r="M435" s="657" t="s">
        <x:v>1017</x:v>
      </x:c>
      <x:c r="N435" s="659">
        <x:v>7680</x:v>
      </x:c>
      <x:c r="O435" s="657">
        <x:v>11.49</x:v>
      </x:c>
      <x:c r="P435" s="653">
        <x:v>88243.199999999997</x:v>
      </x:c>
      <x:c r="Q435" s="657"/>
      <x:c r="R435" s="657"/>
      <x:c r="S435" s="664"/>
      <x:c r="T435" s="657"/>
    </x:row>
    <x:row r="436" spans="2:20">
      <x:c r="B436" s="648" t="s">
        <x:v>2567</x:v>
      </x:c>
      <x:c r="C436" s="670">
        <x:v>45967</x:v>
      </x:c>
      <x:c r="D436" s="649">
        <x:v>45967</x:v>
      </x:c>
      <x:c r="E436" s="761" t="s">
        <x:v>62</x:v>
      </x:c>
      <x:c r="F436" s="648" t="s">
        <x:v>1526</x:v>
      </x:c>
      <x:c r="G436" s="648" t="s">
        <x:v>30</x:v>
      </x:c>
      <x:c r="H436" s="648" t="s">
        <x:v>1509</x:v>
      </x:c>
      <x:c r="I436" s="666" t="s">
        <x:v>1489</x:v>
      </x:c>
      <x:c r="J436" s="657" t="s">
        <x:v>36</x:v>
      </x:c>
      <x:c r="K436" s="657" t="s">
        <x:v>1534</x:v>
      </x:c>
      <x:c r="L436" s="658">
        <x:v>8534009000</x:v>
      </x:c>
      <x:c r="M436" s="657" t="s">
        <x:v>1017</x:v>
      </x:c>
      <x:c r="N436" s="659">
        <x:v>7680</x:v>
      </x:c>
      <x:c r="O436" s="657">
        <x:v>11.49</x:v>
      </x:c>
      <x:c r="P436" s="653">
        <x:v>88243.199999999997</x:v>
      </x:c>
      <x:c r="Q436" s="657"/>
      <x:c r="R436" s="657"/>
      <x:c r="S436" s="664"/>
      <x:c r="T436" s="657"/>
    </x:row>
    <x:row r="437" spans="2:20">
      <x:c r="B437" s="648" t="s">
        <x:v>2568</x:v>
      </x:c>
      <x:c r="C437" s="670">
        <x:v>45968</x:v>
      </x:c>
      <x:c r="D437" s="649">
        <x:v>45968</x:v>
      </x:c>
      <x:c r="E437" s="761" t="s">
        <x:v>62</x:v>
      </x:c>
      <x:c r="F437" s="648" t="s">
        <x:v>1526</x:v>
      </x:c>
      <x:c r="G437" s="648" t="s">
        <x:v>30</x:v>
      </x:c>
      <x:c r="H437" s="648" t="s">
        <x:v>1509</x:v>
      </x:c>
      <x:c r="I437" s="666" t="s">
        <x:v>1489</x:v>
      </x:c>
      <x:c r="J437" s="657" t="s">
        <x:v>36</x:v>
      </x:c>
      <x:c r="K437" s="657" t="s">
        <x:v>1534</x:v>
      </x:c>
      <x:c r="L437" s="658">
        <x:v>8534009000</x:v>
      </x:c>
      <x:c r="M437" s="657" t="s">
        <x:v>1017</x:v>
      </x:c>
      <x:c r="N437" s="659">
        <x:v>7680</x:v>
      </x:c>
      <x:c r="O437" s="657">
        <x:v>11.49</x:v>
      </x:c>
      <x:c r="P437" s="653">
        <x:v>88243.199999999997</x:v>
      </x:c>
      <x:c r="Q437" s="657"/>
      <x:c r="R437" s="657"/>
      <x:c r="S437" s="664"/>
      <x:c r="T437" s="657"/>
    </x:row>
    <x:row r="438" spans="2:20">
      <x:c r="B438" s="648" t="s">
        <x:v>2569</x:v>
      </x:c>
      <x:c r="C438" s="670">
        <x:v>45968</x:v>
      </x:c>
      <x:c r="D438" s="649">
        <x:v>45968</x:v>
      </x:c>
      <x:c r="E438" s="761" t="s">
        <x:v>62</x:v>
      </x:c>
      <x:c r="F438" s="648" t="s">
        <x:v>1526</x:v>
      </x:c>
      <x:c r="G438" s="648" t="s">
        <x:v>30</x:v>
      </x:c>
      <x:c r="H438" s="648" t="s">
        <x:v>1509</x:v>
      </x:c>
      <x:c r="I438" s="666" t="s">
        <x:v>1489</x:v>
      </x:c>
      <x:c r="J438" s="657" t="s">
        <x:v>36</x:v>
      </x:c>
      <x:c r="K438" s="657" t="s">
        <x:v>1534</x:v>
      </x:c>
      <x:c r="L438" s="658">
        <x:v>8534009000</x:v>
      </x:c>
      <x:c r="M438" s="657" t="s">
        <x:v>1017</x:v>
      </x:c>
      <x:c r="N438" s="659">
        <x:v>7680</x:v>
      </x:c>
      <x:c r="O438" s="657">
        <x:v>11.49</x:v>
      </x:c>
      <x:c r="P438" s="653">
        <x:v>88243.199999999997</x:v>
      </x:c>
      <x:c r="Q438" s="657"/>
      <x:c r="R438" s="657"/>
      <x:c r="S438" s="664"/>
      <x:c r="T438" s="657"/>
    </x:row>
    <x:row r="439" spans="2:20">
      <x:c r="B439" s="648" t="s">
        <x:v>2570</x:v>
      </x:c>
      <x:c r="C439" s="670">
        <x:v>45973</x:v>
      </x:c>
      <x:c r="D439" s="649">
        <x:v>45973</x:v>
      </x:c>
      <x:c r="E439" s="761" t="s">
        <x:v>62</x:v>
      </x:c>
      <x:c r="F439" s="648" t="s">
        <x:v>1526</x:v>
      </x:c>
      <x:c r="G439" s="648" t="s">
        <x:v>30</x:v>
      </x:c>
      <x:c r="H439" s="648" t="s">
        <x:v>1509</x:v>
      </x:c>
      <x:c r="I439" s="666" t="s">
        <x:v>1489</x:v>
      </x:c>
      <x:c r="J439" s="657" t="s">
        <x:v>36</x:v>
      </x:c>
      <x:c r="K439" s="657" t="s">
        <x:v>1534</x:v>
      </x:c>
      <x:c r="L439" s="658">
        <x:v>8534009000</x:v>
      </x:c>
      <x:c r="M439" s="657" t="s">
        <x:v>1017</x:v>
      </x:c>
      <x:c r="N439" s="659">
        <x:v>7680</x:v>
      </x:c>
      <x:c r="O439" s="657">
        <x:v>11.49</x:v>
      </x:c>
      <x:c r="P439" s="653">
        <x:v>88243.199999999997</x:v>
      </x:c>
      <x:c r="Q439" s="657"/>
      <x:c r="R439" s="657"/>
      <x:c r="S439" s="664"/>
      <x:c r="T439" s="657"/>
    </x:row>
    <x:row r="440" spans="2:20">
      <x:c r="B440" s="648" t="s">
        <x:v>2571</x:v>
      </x:c>
      <x:c r="C440" s="670">
        <x:v>45973</x:v>
      </x:c>
      <x:c r="D440" s="649">
        <x:v>45973</x:v>
      </x:c>
      <x:c r="E440" s="761" t="s">
        <x:v>62</x:v>
      </x:c>
      <x:c r="F440" s="648" t="s">
        <x:v>1526</x:v>
      </x:c>
      <x:c r="G440" s="648" t="s">
        <x:v>545</x:v>
      </x:c>
      <x:c r="H440" s="648" t="s">
        <x:v>1518</x:v>
      </x:c>
      <x:c r="I440" s="666"/>
      <x:c r="J440" s="657"/>
      <x:c r="K440" s="657" t="s">
        <x:v>1537</x:v>
      </x:c>
      <x:c r="L440" s="658">
        <x:v>8536901000</x:v>
      </x:c>
      <x:c r="M440" s="657" t="s">
        <x:v>1017</x:v>
      </x:c>
      <x:c r="N440" s="659">
        <x:v>9000</x:v>
      </x:c>
      <x:c r="O440" s="657">
        <x:v>3.12</x:v>
      </x:c>
      <x:c r="P440" s="653">
        <x:v>28080</x:v>
      </x:c>
      <x:c r="Q440" s="657"/>
      <x:c r="R440" s="657"/>
      <x:c r="S440" s="664"/>
      <x:c r="T440" s="657"/>
    </x:row>
    <x:row r="441" spans="2:20">
      <x:c r="B441" s="648" t="s">
        <x:v>2572</x:v>
      </x:c>
      <x:c r="C441" s="670">
        <x:v>45973</x:v>
      </x:c>
      <x:c r="D441" s="649">
        <x:v>45973</x:v>
      </x:c>
      <x:c r="E441" s="761" t="s">
        <x:v>62</x:v>
      </x:c>
      <x:c r="F441" s="648" t="s">
        <x:v>1526</x:v>
      </x:c>
      <x:c r="G441" s="648" t="s">
        <x:v>30</x:v>
      </x:c>
      <x:c r="H441" s="648" t="s">
        <x:v>1509</x:v>
      </x:c>
      <x:c r="I441" s="666" t="s">
        <x:v>1489</x:v>
      </x:c>
      <x:c r="J441" s="657" t="s">
        <x:v>36</x:v>
      </x:c>
      <x:c r="K441" s="657" t="s">
        <x:v>1534</x:v>
      </x:c>
      <x:c r="L441" s="658">
        <x:v>8534009000</x:v>
      </x:c>
      <x:c r="M441" s="657" t="s">
        <x:v>1017</x:v>
      </x:c>
      <x:c r="N441" s="659">
        <x:v>7680</x:v>
      </x:c>
      <x:c r="O441" s="657">
        <x:v>11.49</x:v>
      </x:c>
      <x:c r="P441" s="653">
        <x:v>88243.199999999997</x:v>
      </x:c>
      <x:c r="Q441" s="657"/>
      <x:c r="R441" s="657"/>
      <x:c r="S441" s="664"/>
      <x:c r="T441" s="657"/>
    </x:row>
    <x:row r="442" spans="2:20">
      <x:c r="B442" s="648" t="s">
        <x:v>2573</x:v>
      </x:c>
      <x:c r="C442" s="670">
        <x:v>45975</x:v>
      </x:c>
      <x:c r="D442" s="649">
        <x:v>45975</x:v>
      </x:c>
      <x:c r="E442" s="761" t="s">
        <x:v>62</x:v>
      </x:c>
      <x:c r="F442" s="648" t="s">
        <x:v>57</x:v>
      </x:c>
      <x:c r="G442" s="648" t="s">
        <x:v>10</x:v>
      </x:c>
      <x:c r="H442" s="648" t="s">
        <x:v>1509</x:v>
      </x:c>
      <x:c r="I442" s="666" t="s">
        <x:v>31</x:v>
      </x:c>
      <x:c r="J442" s="657" t="s">
        <x:v>1556</x:v>
      </x:c>
      <x:c r="K442" s="657" t="s">
        <x:v>1512</x:v>
      </x:c>
      <x:c r="L442" s="658">
        <x:v>8544300000</x:v>
      </x:c>
      <x:c r="M442" s="657" t="s">
        <x:v>1017</x:v>
      </x:c>
      <x:c r="N442" s="659">
        <x:v>7680</x:v>
      </x:c>
      <x:c r="O442" s="657">
        <x:v>10.029999999999999</x:v>
      </x:c>
      <x:c r="P442" s="653">
        <x:v>77030.399999999994</x:v>
      </x:c>
      <x:c r="Q442" s="657"/>
      <x:c r="R442" s="657"/>
      <x:c r="S442" s="664"/>
      <x:c r="T442" s="657"/>
    </x:row>
    <x:row r="443" spans="2:20">
      <x:c r="B443" s="648" t="s">
        <x:v>2573</x:v>
      </x:c>
      <x:c r="C443" s="670">
        <x:v>45975</x:v>
      </x:c>
      <x:c r="D443" s="649">
        <x:v>45975</x:v>
      </x:c>
      <x:c r="E443" s="761" t="s">
        <x:v>62</x:v>
      </x:c>
      <x:c r="F443" s="648" t="s">
        <x:v>57</x:v>
      </x:c>
      <x:c r="G443" s="648" t="s">
        <x:v>10</x:v>
      </x:c>
      <x:c r="H443" s="648" t="s">
        <x:v>1509</x:v>
      </x:c>
      <x:c r="I443" s="666" t="s">
        <x:v>31</x:v>
      </x:c>
      <x:c r="J443" s="657" t="s">
        <x:v>1557</x:v>
      </x:c>
      <x:c r="K443" s="657" t="s">
        <x:v>1513</x:v>
      </x:c>
      <x:c r="L443" s="658">
        <x:v>8544300000</x:v>
      </x:c>
      <x:c r="M443" s="657" t="s">
        <x:v>1017</x:v>
      </x:c>
      <x:c r="N443" s="659">
        <x:v>7680</x:v>
      </x:c>
      <x:c r="O443" s="657">
        <x:v>7.41</x:v>
      </x:c>
      <x:c r="P443" s="653">
        <x:v>56908.800000000003</x:v>
      </x:c>
      <x:c r="Q443" s="657"/>
      <x:c r="R443" s="657"/>
      <x:c r="S443" s="664"/>
      <x:c r="T443" s="657"/>
    </x:row>
    <x:row r="444" spans="2:20">
      <x:c r="B444" s="648" t="s">
        <x:v>2574</x:v>
      </x:c>
      <x:c r="C444" s="670">
        <x:v>45975</x:v>
      </x:c>
      <x:c r="D444" s="649">
        <x:v>45975</x:v>
      </x:c>
      <x:c r="E444" s="761" t="s">
        <x:v>62</x:v>
      </x:c>
      <x:c r="F444" s="648" t="s">
        <x:v>57</x:v>
      </x:c>
      <x:c r="G444" s="648" t="s">
        <x:v>10</x:v>
      </x:c>
      <x:c r="H444" s="648" t="s">
        <x:v>1509</x:v>
      </x:c>
      <x:c r="I444" s="666" t="s">
        <x:v>31</x:v>
      </x:c>
      <x:c r="J444" s="657" t="s">
        <x:v>1556</x:v>
      </x:c>
      <x:c r="K444" s="657" t="s">
        <x:v>1512</x:v>
      </x:c>
      <x:c r="L444" s="658">
        <x:v>8544300000</x:v>
      </x:c>
      <x:c r="M444" s="657" t="s">
        <x:v>1017</x:v>
      </x:c>
      <x:c r="N444" s="659">
        <x:v>7680</x:v>
      </x:c>
      <x:c r="O444" s="657">
        <x:v>10.029999999999999</x:v>
      </x:c>
      <x:c r="P444" s="653">
        <x:v>77030.399999999994</x:v>
      </x:c>
      <x:c r="Q444" s="657"/>
      <x:c r="R444" s="657"/>
      <x:c r="S444" s="664"/>
      <x:c r="T444" s="657"/>
    </x:row>
    <x:row r="445" spans="2:20">
      <x:c r="B445" s="648" t="s">
        <x:v>2574</x:v>
      </x:c>
      <x:c r="C445" s="670">
        <x:v>45975</x:v>
      </x:c>
      <x:c r="D445" s="649">
        <x:v>45975</x:v>
      </x:c>
      <x:c r="E445" s="761" t="s">
        <x:v>62</x:v>
      </x:c>
      <x:c r="F445" s="648" t="s">
        <x:v>57</x:v>
      </x:c>
      <x:c r="G445" s="648" t="s">
        <x:v>10</x:v>
      </x:c>
      <x:c r="H445" s="648" t="s">
        <x:v>1509</x:v>
      </x:c>
      <x:c r="I445" s="666" t="s">
        <x:v>31</x:v>
      </x:c>
      <x:c r="J445" s="657" t="s">
        <x:v>1557</x:v>
      </x:c>
      <x:c r="K445" s="657" t="s">
        <x:v>1513</x:v>
      </x:c>
      <x:c r="L445" s="658">
        <x:v>8544300000</x:v>
      </x:c>
      <x:c r="M445" s="657" t="s">
        <x:v>1017</x:v>
      </x:c>
      <x:c r="N445" s="659">
        <x:v>7680</x:v>
      </x:c>
      <x:c r="O445" s="657">
        <x:v>7.41</x:v>
      </x:c>
      <x:c r="P445" s="653">
        <x:v>56908.800000000003</x:v>
      </x:c>
      <x:c r="Q445" s="657"/>
      <x:c r="R445" s="657"/>
      <x:c r="S445" s="664"/>
      <x:c r="T445" s="657"/>
    </x:row>
    <x:row r="446" spans="2:20">
      <x:c r="B446" s="648" t="s">
        <x:v>2575</x:v>
      </x:c>
      <x:c r="C446" s="670">
        <x:v>45975</x:v>
      </x:c>
      <x:c r="D446" s="649">
        <x:v>45975</x:v>
      </x:c>
      <x:c r="E446" s="761" t="s">
        <x:v>62</x:v>
      </x:c>
      <x:c r="F446" s="648" t="s">
        <x:v>57</x:v>
      </x:c>
      <x:c r="G446" s="648" t="s">
        <x:v>10</x:v>
      </x:c>
      <x:c r="H446" s="648" t="s">
        <x:v>1509</x:v>
      </x:c>
      <x:c r="I446" s="666" t="s">
        <x:v>31</x:v>
      </x:c>
      <x:c r="J446" s="657" t="s">
        <x:v>1556</x:v>
      </x:c>
      <x:c r="K446" s="657" t="s">
        <x:v>1512</x:v>
      </x:c>
      <x:c r="L446" s="658">
        <x:v>8544300000</x:v>
      </x:c>
      <x:c r="M446" s="657" t="s">
        <x:v>1017</x:v>
      </x:c>
      <x:c r="N446" s="659">
        <x:v>7040</x:v>
      </x:c>
      <x:c r="O446" s="657">
        <x:v>10.029999999999999</x:v>
      </x:c>
      <x:c r="P446" s="653">
        <x:v>70611.199999999997</x:v>
      </x:c>
      <x:c r="Q446" s="657"/>
      <x:c r="R446" s="657"/>
      <x:c r="S446" s="664"/>
      <x:c r="T446" s="657"/>
    </x:row>
    <x:row r="447" spans="2:20">
      <x:c r="B447" s="648" t="s">
        <x:v>2575</x:v>
      </x:c>
      <x:c r="C447" s="670">
        <x:v>45975</x:v>
      </x:c>
      <x:c r="D447" s="649">
        <x:v>45975</x:v>
      </x:c>
      <x:c r="E447" s="761" t="s">
        <x:v>62</x:v>
      </x:c>
      <x:c r="F447" s="648" t="s">
        <x:v>57</x:v>
      </x:c>
      <x:c r="G447" s="648" t="s">
        <x:v>10</x:v>
      </x:c>
      <x:c r="H447" s="648" t="s">
        <x:v>1509</x:v>
      </x:c>
      <x:c r="I447" s="666" t="s">
        <x:v>31</x:v>
      </x:c>
      <x:c r="J447" s="657" t="s">
        <x:v>1557</x:v>
      </x:c>
      <x:c r="K447" s="657" t="s">
        <x:v>1513</x:v>
      </x:c>
      <x:c r="L447" s="658">
        <x:v>8544300000</x:v>
      </x:c>
      <x:c r="M447" s="657" t="s">
        <x:v>1017</x:v>
      </x:c>
      <x:c r="N447" s="659">
        <x:v>7040</x:v>
      </x:c>
      <x:c r="O447" s="657">
        <x:v>7.41</x:v>
      </x:c>
      <x:c r="P447" s="653">
        <x:v>52166.400000000001</x:v>
      </x:c>
      <x:c r="Q447" s="657"/>
      <x:c r="R447" s="657"/>
      <x:c r="S447" s="664"/>
      <x:c r="T447" s="657"/>
    </x:row>
    <x:row r="448" spans="2:20">
      <x:c r="B448" s="648" t="s">
        <x:v>2575</x:v>
      </x:c>
      <x:c r="C448" s="670">
        <x:v>45975</x:v>
      </x:c>
      <x:c r="D448" s="649">
        <x:v>45975</x:v>
      </x:c>
      <x:c r="E448" s="761" t="s">
        <x:v>62</x:v>
      </x:c>
      <x:c r="F448" s="648" t="s">
        <x:v>57</x:v>
      </x:c>
      <x:c r="G448" s="648" t="s">
        <x:v>10</x:v>
      </x:c>
      <x:c r="H448" s="648" t="s">
        <x:v>1509</x:v>
      </x:c>
      <x:c r="I448" s="666" t="s">
        <x:v>11</x:v>
      </x:c>
      <x:c r="J448" s="657" t="s">
        <x:v>13</x:v>
      </x:c>
      <x:c r="K448" s="657" t="s">
        <x:v>1525</x:v>
      </x:c>
      <x:c r="L448" s="658">
        <x:v>8544300000</x:v>
      </x:c>
      <x:c r="M448" s="657" t="s">
        <x:v>1017</x:v>
      </x:c>
      <x:c r="N448" s="659">
        <x:v>144</x:v>
      </x:c>
      <x:c r="O448" s="657">
        <x:v>157.04</x:v>
      </x:c>
      <x:c r="P448" s="653">
        <x:v>22613.759999999998</x:v>
      </x:c>
      <x:c r="Q448" s="657"/>
      <x:c r="R448" s="657"/>
      <x:c r="S448" s="664"/>
      <x:c r="T448" s="657"/>
    </x:row>
    <x:row r="449" spans="2:20">
      <x:c r="B449" s="648" t="s">
        <x:v>2575</x:v>
      </x:c>
      <x:c r="C449" s="670">
        <x:v>45975</x:v>
      </x:c>
      <x:c r="D449" s="649">
        <x:v>45975</x:v>
      </x:c>
      <x:c r="E449" s="761" t="s">
        <x:v>62</x:v>
      </x:c>
      <x:c r="F449" s="648" t="s">
        <x:v>57</x:v>
      </x:c>
      <x:c r="G449" s="648" t="s">
        <x:v>10</x:v>
      </x:c>
      <x:c r="H449" s="648" t="s">
        <x:v>1509</x:v>
      </x:c>
      <x:c r="I449" s="666" t="s">
        <x:v>28</x:v>
      </x:c>
      <x:c r="J449" s="657" t="s">
        <x:v>29</x:v>
      </x:c>
      <x:c r="K449" s="657" t="s">
        <x:v>1535</x:v>
      </x:c>
      <x:c r="L449" s="658">
        <x:v>8544300000</x:v>
      </x:c>
      <x:c r="M449" s="657" t="s">
        <x:v>1017</x:v>
      </x:c>
      <x:c r="N449" s="659">
        <x:v>300</x:v>
      </x:c>
      <x:c r="O449" s="657">
        <x:v>6.31</x:v>
      </x:c>
      <x:c r="P449" s="653">
        <x:v>1892.9999999999998</x:v>
      </x:c>
      <x:c r="Q449" s="657"/>
      <x:c r="R449" s="657"/>
      <x:c r="S449" s="664"/>
      <x:c r="T449" s="657"/>
    </x:row>
    <x:row r="450" spans="2:20">
      <x:c r="B450" s="648" t="s">
        <x:v>2575</x:v>
      </x:c>
      <x:c r="C450" s="670">
        <x:v>45975</x:v>
      </x:c>
      <x:c r="D450" s="649">
        <x:v>45975</x:v>
      </x:c>
      <x:c r="E450" s="761" t="s">
        <x:v>62</x:v>
      </x:c>
      <x:c r="F450" s="648" t="s">
        <x:v>57</x:v>
      </x:c>
      <x:c r="G450" s="648" t="s">
        <x:v>10</x:v>
      </x:c>
      <x:c r="H450" s="648" t="s">
        <x:v>1509</x:v>
      </x:c>
      <x:c r="I450" s="666" t="s">
        <x:v>14</x:v>
      </x:c>
      <x:c r="J450" s="657" t="s">
        <x:v>15</x:v>
      </x:c>
      <x:c r="K450" s="657" t="s">
        <x:v>2587</x:v>
      </x:c>
      <x:c r="L450" s="658">
        <x:v>8544300000</x:v>
      </x:c>
      <x:c r="M450" s="657" t="s">
        <x:v>1017</x:v>
      </x:c>
      <x:c r="N450" s="659">
        <x:v>80</x:v>
      </x:c>
      <x:c r="O450" s="657">
        <x:v>81.19</x:v>
      </x:c>
      <x:c r="P450" s="653">
        <x:v>6495.2</x:v>
      </x:c>
      <x:c r="Q450" s="657"/>
      <x:c r="R450" s="657"/>
      <x:c r="S450" s="664"/>
      <x:c r="T450" s="657"/>
    </x:row>
    <x:row r="451" spans="2:20">
      <x:c r="B451" s="648" t="s">
        <x:v>2576</x:v>
      </x:c>
      <x:c r="C451" s="670">
        <x:v>45975</x:v>
      </x:c>
      <x:c r="D451" s="649">
        <x:v>45975</x:v>
      </x:c>
      <x:c r="E451" s="761" t="s">
        <x:v>62</x:v>
      </x:c>
      <x:c r="F451" s="648" t="s">
        <x:v>1526</x:v>
      </x:c>
      <x:c r="G451" s="648" t="s">
        <x:v>30</x:v>
      </x:c>
      <x:c r="H451" s="648" t="s">
        <x:v>1509</x:v>
      </x:c>
      <x:c r="I451" s="666" t="s">
        <x:v>1489</x:v>
      </x:c>
      <x:c r="J451" s="657" t="s">
        <x:v>36</x:v>
      </x:c>
      <x:c r="K451" s="657" t="s">
        <x:v>1534</x:v>
      </x:c>
      <x:c r="L451" s="658">
        <x:v>8534009000</x:v>
      </x:c>
      <x:c r="M451" s="657" t="s">
        <x:v>1017</x:v>
      </x:c>
      <x:c r="N451" s="659">
        <x:v>7680</x:v>
      </x:c>
      <x:c r="O451" s="657">
        <x:v>11.49</x:v>
      </x:c>
      <x:c r="P451" s="653">
        <x:v>88243.199999999997</x:v>
      </x:c>
      <x:c r="Q451" s="657"/>
      <x:c r="R451" s="657"/>
      <x:c r="S451" s="664"/>
      <x:c r="T451" s="657"/>
    </x:row>
    <x:row r="452" spans="2:20">
      <x:c r="B452" s="648" t="s">
        <x:v>2577</x:v>
      </x:c>
      <x:c r="C452" s="670">
        <x:v>45975</x:v>
      </x:c>
      <x:c r="D452" s="649">
        <x:v>45975</x:v>
      </x:c>
      <x:c r="E452" s="761" t="s">
        <x:v>62</x:v>
      </x:c>
      <x:c r="F452" s="648" t="s">
        <x:v>1526</x:v>
      </x:c>
      <x:c r="G452" s="648" t="s">
        <x:v>30</x:v>
      </x:c>
      <x:c r="H452" s="648" t="s">
        <x:v>1509</x:v>
      </x:c>
      <x:c r="I452" s="666" t="s">
        <x:v>1489</x:v>
      </x:c>
      <x:c r="J452" s="657" t="s">
        <x:v>36</x:v>
      </x:c>
      <x:c r="K452" s="657" t="s">
        <x:v>1534</x:v>
      </x:c>
      <x:c r="L452" s="658">
        <x:v>8534009000</x:v>
      </x:c>
      <x:c r="M452" s="657" t="s">
        <x:v>1017</x:v>
      </x:c>
      <x:c r="N452" s="659">
        <x:v>7680</x:v>
      </x:c>
      <x:c r="O452" s="657">
        <x:v>11.49</x:v>
      </x:c>
      <x:c r="P452" s="653">
        <x:v>88243.199999999997</x:v>
      </x:c>
      <x:c r="Q452" s="657"/>
      <x:c r="R452" s="657"/>
      <x:c r="S452" s="664"/>
      <x:c r="T452" s="657"/>
    </x:row>
    <x:row r="453" spans="2:20">
      <x:c r="B453" s="648" t="s">
        <x:v>2578</x:v>
      </x:c>
      <x:c r="C453" s="670">
        <x:v>45979</x:v>
      </x:c>
      <x:c r="D453" s="649">
        <x:v>45979</x:v>
      </x:c>
      <x:c r="E453" s="761" t="s">
        <x:v>62</x:v>
      </x:c>
      <x:c r="F453" s="648" t="s">
        <x:v>57</x:v>
      </x:c>
      <x:c r="G453" s="648" t="s">
        <x:v>10</x:v>
      </x:c>
      <x:c r="H453" s="648" t="s">
        <x:v>1509</x:v>
      </x:c>
      <x:c r="I453" s="666" t="s">
        <x:v>31</x:v>
      </x:c>
      <x:c r="J453" s="657" t="s">
        <x:v>1556</x:v>
      </x:c>
      <x:c r="K453" s="657" t="s">
        <x:v>1512</x:v>
      </x:c>
      <x:c r="L453" s="658">
        <x:v>8544300000</x:v>
      </x:c>
      <x:c r="M453" s="657" t="s">
        <x:v>1017</x:v>
      </x:c>
      <x:c r="N453" s="659">
        <x:v>7680</x:v>
      </x:c>
      <x:c r="O453" s="657">
        <x:v>10.029999999999999</x:v>
      </x:c>
      <x:c r="P453" s="653">
        <x:v>77030.399999999994</x:v>
      </x:c>
      <x:c r="Q453" s="657"/>
      <x:c r="R453" s="657"/>
      <x:c r="S453" s="664"/>
      <x:c r="T453" s="657"/>
    </x:row>
    <x:row r="454" spans="2:20">
      <x:c r="B454" s="648" t="s">
        <x:v>2578</x:v>
      </x:c>
      <x:c r="C454" s="670">
        <x:v>45979</x:v>
      </x:c>
      <x:c r="D454" s="649">
        <x:v>45979</x:v>
      </x:c>
      <x:c r="E454" s="761" t="s">
        <x:v>62</x:v>
      </x:c>
      <x:c r="F454" s="648" t="s">
        <x:v>57</x:v>
      </x:c>
      <x:c r="G454" s="648" t="s">
        <x:v>10</x:v>
      </x:c>
      <x:c r="H454" s="648" t="s">
        <x:v>1509</x:v>
      </x:c>
      <x:c r="I454" s="666" t="s">
        <x:v>31</x:v>
      </x:c>
      <x:c r="J454" s="657" t="s">
        <x:v>1557</x:v>
      </x:c>
      <x:c r="K454" s="657" t="s">
        <x:v>1513</x:v>
      </x:c>
      <x:c r="L454" s="658">
        <x:v>8544300000</x:v>
      </x:c>
      <x:c r="M454" s="657" t="s">
        <x:v>1017</x:v>
      </x:c>
      <x:c r="N454" s="659">
        <x:v>7680</x:v>
      </x:c>
      <x:c r="O454" s="657">
        <x:v>7.41</x:v>
      </x:c>
      <x:c r="P454" s="653">
        <x:v>56908.800000000003</x:v>
      </x:c>
      <x:c r="Q454" s="657"/>
      <x:c r="R454" s="657"/>
      <x:c r="S454" s="664"/>
      <x:c r="T454" s="657"/>
    </x:row>
    <x:row r="455" spans="2:20">
      <x:c r="B455" s="648" t="s">
        <x:v>2579</x:v>
      </x:c>
      <x:c r="C455" s="670">
        <x:v>45979</x:v>
      </x:c>
      <x:c r="D455" s="649">
        <x:v>45979</x:v>
      </x:c>
      <x:c r="E455" s="761" t="s">
        <x:v>62</x:v>
      </x:c>
      <x:c r="F455" s="648" t="s">
        <x:v>1526</x:v>
      </x:c>
      <x:c r="G455" s="648" t="s">
        <x:v>30</x:v>
      </x:c>
      <x:c r="H455" s="648" t="s">
        <x:v>1509</x:v>
      </x:c>
      <x:c r="I455" s="666" t="s">
        <x:v>1489</x:v>
      </x:c>
      <x:c r="J455" s="657" t="s">
        <x:v>36</x:v>
      </x:c>
      <x:c r="K455" s="657" t="s">
        <x:v>1534</x:v>
      </x:c>
      <x:c r="L455" s="658">
        <x:v>8534009000</x:v>
      </x:c>
      <x:c r="M455" s="657" t="s">
        <x:v>1017</x:v>
      </x:c>
      <x:c r="N455" s="659">
        <x:v>7680</x:v>
      </x:c>
      <x:c r="O455" s="657">
        <x:v>11.49</x:v>
      </x:c>
      <x:c r="P455" s="653">
        <x:v>88243.199999999997</x:v>
      </x:c>
      <x:c r="Q455" s="657"/>
      <x:c r="R455" s="657"/>
      <x:c r="S455" s="664"/>
      <x:c r="T455" s="657"/>
    </x:row>
    <x:row r="456" spans="2:20">
      <x:c r="B456" s="648" t="s">
        <x:v>2580</x:v>
      </x:c>
      <x:c r="C456" s="670">
        <x:v>45981</x:v>
      </x:c>
      <x:c r="D456" s="649">
        <x:v>45981</x:v>
      </x:c>
      <x:c r="E456" s="761" t="s">
        <x:v>62</x:v>
      </x:c>
      <x:c r="F456" s="648" t="s">
        <x:v>1526</x:v>
      </x:c>
      <x:c r="G456" s="648" t="s">
        <x:v>30</x:v>
      </x:c>
      <x:c r="H456" s="648" t="s">
        <x:v>1509</x:v>
      </x:c>
      <x:c r="I456" s="666" t="s">
        <x:v>1489</x:v>
      </x:c>
      <x:c r="J456" s="657" t="s">
        <x:v>36</x:v>
      </x:c>
      <x:c r="K456" s="657" t="s">
        <x:v>1534</x:v>
      </x:c>
      <x:c r="L456" s="658">
        <x:v>8534009000</x:v>
      </x:c>
      <x:c r="M456" s="657" t="s">
        <x:v>1017</x:v>
      </x:c>
      <x:c r="N456" s="659">
        <x:v>7680</x:v>
      </x:c>
      <x:c r="O456" s="657">
        <x:v>11.49</x:v>
      </x:c>
      <x:c r="P456" s="653">
        <x:v>88243.199999999997</x:v>
      </x:c>
      <x:c r="Q456" s="657"/>
      <x:c r="R456" s="657"/>
      <x:c r="S456" s="664"/>
      <x:c r="T456" s="657"/>
    </x:row>
    <x:row r="457" spans="2:20">
      <x:c r="B457" s="648" t="s">
        <x:v>2581</x:v>
      </x:c>
      <x:c r="C457" s="670">
        <x:v>45985</x:v>
      </x:c>
      <x:c r="D457" s="649">
        <x:v>45985</x:v>
      </x:c>
      <x:c r="E457" s="761" t="s">
        <x:v>62</x:v>
      </x:c>
      <x:c r="F457" s="648" t="s">
        <x:v>1526</x:v>
      </x:c>
      <x:c r="G457" s="648" t="s">
        <x:v>30</x:v>
      </x:c>
      <x:c r="H457" s="648" t="s">
        <x:v>1509</x:v>
      </x:c>
      <x:c r="I457" s="666" t="s">
        <x:v>1489</x:v>
      </x:c>
      <x:c r="J457" s="657" t="s">
        <x:v>36</x:v>
      </x:c>
      <x:c r="K457" s="657" t="s">
        <x:v>1534</x:v>
      </x:c>
      <x:c r="L457" s="658">
        <x:v>8534009000</x:v>
      </x:c>
      <x:c r="M457" s="657" t="s">
        <x:v>1017</x:v>
      </x:c>
      <x:c r="N457" s="659">
        <x:v>7680</x:v>
      </x:c>
      <x:c r="O457" s="657">
        <x:v>11.49</x:v>
      </x:c>
      <x:c r="P457" s="653">
        <x:v>88243.199999999997</x:v>
      </x:c>
      <x:c r="Q457" s="657"/>
      <x:c r="R457" s="657"/>
      <x:c r="S457" s="664"/>
      <x:c r="T457" s="657"/>
    </x:row>
    <x:row r="458" spans="2:20">
      <x:c r="B458" s="648" t="s">
        <x:v>2582</x:v>
      </x:c>
      <x:c r="C458" s="670">
        <x:v>45985</x:v>
      </x:c>
      <x:c r="D458" s="649">
        <x:v>45985</x:v>
      </x:c>
      <x:c r="E458" s="761" t="s">
        <x:v>62</x:v>
      </x:c>
      <x:c r="F458" s="648" t="s">
        <x:v>1526</x:v>
      </x:c>
      <x:c r="G458" s="648" t="s">
        <x:v>30</x:v>
      </x:c>
      <x:c r="H458" s="648" t="s">
        <x:v>1509</x:v>
      </x:c>
      <x:c r="I458" s="666" t="s">
        <x:v>1489</x:v>
      </x:c>
      <x:c r="J458" s="657" t="s">
        <x:v>36</x:v>
      </x:c>
      <x:c r="K458" s="657" t="s">
        <x:v>1534</x:v>
      </x:c>
      <x:c r="L458" s="658">
        <x:v>8534009000</x:v>
      </x:c>
      <x:c r="M458" s="657" t="s">
        <x:v>1017</x:v>
      </x:c>
      <x:c r="N458" s="659">
        <x:v>7680</x:v>
      </x:c>
      <x:c r="O458" s="657">
        <x:v>11.49</x:v>
      </x:c>
      <x:c r="P458" s="653">
        <x:v>88243.199999999997</x:v>
      </x:c>
      <x:c r="Q458" s="657"/>
      <x:c r="R458" s="657"/>
      <x:c r="S458" s="664"/>
      <x:c r="T458" s="657"/>
    </x:row>
    <x:row r="459" spans="2:20">
      <x:c r="B459" s="648" t="s">
        <x:v>2583</x:v>
      </x:c>
      <x:c r="C459" s="670">
        <x:v>45986</x:v>
      </x:c>
      <x:c r="D459" s="649">
        <x:v>45986</x:v>
      </x:c>
      <x:c r="E459" s="761" t="s">
        <x:v>62</x:v>
      </x:c>
      <x:c r="F459" s="648" t="s">
        <x:v>57</x:v>
      </x:c>
      <x:c r="G459" s="648" t="s">
        <x:v>10</x:v>
      </x:c>
      <x:c r="H459" s="648" t="s">
        <x:v>1509</x:v>
      </x:c>
      <x:c r="I459" s="666" t="s">
        <x:v>31</x:v>
      </x:c>
      <x:c r="J459" s="657" t="s">
        <x:v>1556</x:v>
      </x:c>
      <x:c r="K459" s="657" t="s">
        <x:v>1512</x:v>
      </x:c>
      <x:c r="L459" s="658">
        <x:v>8544300000</x:v>
      </x:c>
      <x:c r="M459" s="657" t="s">
        <x:v>1017</x:v>
      </x:c>
      <x:c r="N459" s="659">
        <x:v>7680</x:v>
      </x:c>
      <x:c r="O459" s="657">
        <x:v>10.029999999999999</x:v>
      </x:c>
      <x:c r="P459" s="653">
        <x:v>77030.399999999994</x:v>
      </x:c>
      <x:c r="Q459" s="657"/>
      <x:c r="R459" s="657"/>
      <x:c r="S459" s="664"/>
      <x:c r="T459" s="657"/>
    </x:row>
    <x:row r="460" spans="2:20">
      <x:c r="B460" s="648" t="s">
        <x:v>2583</x:v>
      </x:c>
      <x:c r="C460" s="670">
        <x:v>45986</x:v>
      </x:c>
      <x:c r="D460" s="649">
        <x:v>45986</x:v>
      </x:c>
      <x:c r="E460" s="761" t="s">
        <x:v>62</x:v>
      </x:c>
      <x:c r="F460" s="648" t="s">
        <x:v>57</x:v>
      </x:c>
      <x:c r="G460" s="648" t="s">
        <x:v>10</x:v>
      </x:c>
      <x:c r="H460" s="648" t="s">
        <x:v>1509</x:v>
      </x:c>
      <x:c r="I460" s="666" t="s">
        <x:v>31</x:v>
      </x:c>
      <x:c r="J460" s="657" t="s">
        <x:v>1557</x:v>
      </x:c>
      <x:c r="K460" s="657" t="s">
        <x:v>1513</x:v>
      </x:c>
      <x:c r="L460" s="658">
        <x:v>8544300000</x:v>
      </x:c>
      <x:c r="M460" s="657" t="s">
        <x:v>1017</x:v>
      </x:c>
      <x:c r="N460" s="659">
        <x:v>7680</x:v>
      </x:c>
      <x:c r="O460" s="657">
        <x:v>7.41</x:v>
      </x:c>
      <x:c r="P460" s="653">
        <x:v>56908.800000000003</x:v>
      </x:c>
      <x:c r="Q460" s="657"/>
      <x:c r="R460" s="657"/>
      <x:c r="S460" s="664"/>
      <x:c r="T460" s="657"/>
    </x:row>
    <x:row r="461" spans="2:20">
      <x:c r="B461" s="648" t="s">
        <x:v>2584</x:v>
      </x:c>
      <x:c r="C461" s="670">
        <x:v>45986</x:v>
      </x:c>
      <x:c r="D461" s="649">
        <x:v>45986</x:v>
      </x:c>
      <x:c r="E461" s="761" t="s">
        <x:v>62</x:v>
      </x:c>
      <x:c r="F461" s="648" t="s">
        <x:v>57</x:v>
      </x:c>
      <x:c r="G461" s="648" t="s">
        <x:v>10</x:v>
      </x:c>
      <x:c r="H461" s="648" t="s">
        <x:v>1509</x:v>
      </x:c>
      <x:c r="I461" s="666" t="s">
        <x:v>31</x:v>
      </x:c>
      <x:c r="J461" s="657" t="s">
        <x:v>1556</x:v>
      </x:c>
      <x:c r="K461" s="657" t="s">
        <x:v>1512</x:v>
      </x:c>
      <x:c r="L461" s="658">
        <x:v>8544300000</x:v>
      </x:c>
      <x:c r="M461" s="657" t="s">
        <x:v>1017</x:v>
      </x:c>
      <x:c r="N461" s="659">
        <x:v>7680</x:v>
      </x:c>
      <x:c r="O461" s="657">
        <x:v>10.029999999999999</x:v>
      </x:c>
      <x:c r="P461" s="653">
        <x:v>77030.399999999994</x:v>
      </x:c>
      <x:c r="Q461" s="657"/>
      <x:c r="R461" s="657"/>
      <x:c r="S461" s="664"/>
      <x:c r="T461" s="657"/>
    </x:row>
    <x:row r="462" spans="2:20">
      <x:c r="B462" s="648" t="s">
        <x:v>2584</x:v>
      </x:c>
      <x:c r="C462" s="670">
        <x:v>45986</x:v>
      </x:c>
      <x:c r="D462" s="649">
        <x:v>45986</x:v>
      </x:c>
      <x:c r="E462" s="761" t="s">
        <x:v>62</x:v>
      </x:c>
      <x:c r="F462" s="648" t="s">
        <x:v>57</x:v>
      </x:c>
      <x:c r="G462" s="648" t="s">
        <x:v>10</x:v>
      </x:c>
      <x:c r="H462" s="648" t="s">
        <x:v>1509</x:v>
      </x:c>
      <x:c r="I462" s="666" t="s">
        <x:v>31</x:v>
      </x:c>
      <x:c r="J462" s="657" t="s">
        <x:v>1557</x:v>
      </x:c>
      <x:c r="K462" s="657" t="s">
        <x:v>1513</x:v>
      </x:c>
      <x:c r="L462" s="658">
        <x:v>8544300000</x:v>
      </x:c>
      <x:c r="M462" s="657" t="s">
        <x:v>1017</x:v>
      </x:c>
      <x:c r="N462" s="659">
        <x:v>7488</x:v>
      </x:c>
      <x:c r="O462" s="657">
        <x:v>7.41</x:v>
      </x:c>
      <x:c r="P462" s="653">
        <x:v>55486.080000000002</x:v>
      </x:c>
      <x:c r="Q462" s="657"/>
      <x:c r="R462" s="657"/>
      <x:c r="S462" s="664"/>
      <x:c r="T462" s="657"/>
    </x:row>
    <x:row r="463" spans="2:20">
      <x:c r="B463" s="648" t="s">
        <x:v>2585</x:v>
      </x:c>
      <x:c r="C463" s="670">
        <x:v>45988</x:v>
      </x:c>
      <x:c r="D463" s="649">
        <x:v>45988</x:v>
      </x:c>
      <x:c r="E463" s="761" t="s">
        <x:v>62</x:v>
      </x:c>
      <x:c r="F463" s="648" t="s">
        <x:v>1526</x:v>
      </x:c>
      <x:c r="G463" s="648" t="s">
        <x:v>30</x:v>
      </x:c>
      <x:c r="H463" s="648" t="s">
        <x:v>1509</x:v>
      </x:c>
      <x:c r="I463" s="666" t="s">
        <x:v>1489</x:v>
      </x:c>
      <x:c r="J463" s="657" t="s">
        <x:v>36</x:v>
      </x:c>
      <x:c r="K463" s="657" t="s">
        <x:v>1534</x:v>
      </x:c>
      <x:c r="L463" s="658">
        <x:v>8534009000</x:v>
      </x:c>
      <x:c r="M463" s="657" t="s">
        <x:v>1017</x:v>
      </x:c>
      <x:c r="N463" s="659">
        <x:v>7680</x:v>
      </x:c>
      <x:c r="O463" s="657">
        <x:v>11.49</x:v>
      </x:c>
      <x:c r="P463" s="653">
        <x:v>88243.199999999997</x:v>
      </x:c>
      <x:c r="Q463" s="657"/>
      <x:c r="R463" s="657"/>
      <x:c r="S463" s="664"/>
      <x:c r="T463" s="657"/>
    </x:row>
    <x:row r="464" spans="2:20">
      <x:c r="B464" s="648" t="s">
        <x:v>2586</x:v>
      </x:c>
      <x:c r="C464" s="670">
        <x:v>45988</x:v>
      </x:c>
      <x:c r="D464" s="649">
        <x:v>45988</x:v>
      </x:c>
      <x:c r="E464" s="761" t="s">
        <x:v>62</x:v>
      </x:c>
      <x:c r="F464" s="648" t="s">
        <x:v>1526</x:v>
      </x:c>
      <x:c r="G464" s="648" t="s">
        <x:v>30</x:v>
      </x:c>
      <x:c r="H464" s="648" t="s">
        <x:v>1509</x:v>
      </x:c>
      <x:c r="I464" s="666" t="s">
        <x:v>1489</x:v>
      </x:c>
      <x:c r="J464" s="657" t="s">
        <x:v>36</x:v>
      </x:c>
      <x:c r="K464" s="657" t="s">
        <x:v>1534</x:v>
      </x:c>
      <x:c r="L464" s="658">
        <x:v>8534009000</x:v>
      </x:c>
      <x:c r="M464" s="657" t="s">
        <x:v>1017</x:v>
      </x:c>
      <x:c r="N464" s="659">
        <x:v>7680</x:v>
      </x:c>
      <x:c r="O464" s="657">
        <x:v>11.49</x:v>
      </x:c>
      <x:c r="P464" s="653">
        <x:v>88243.199999999997</x:v>
      </x:c>
      <x:c r="Q464" s="657"/>
      <x:c r="R464" s="657"/>
      <x:c r="S464" s="664"/>
      <x:c r="T464" s="657"/>
    </x:row>
    <x:row r="465" spans="2:20">
      <x:c r="B465" s="666" t="s">
        <x:v>1773</x:v>
      </x:c>
      <x:c r="C465" s="667">
        <x:v>45933</x:v>
      </x:c>
      <x:c r="D465" s="668">
        <x:v>45933</x:v>
      </x:c>
      <x:c r="E465" s="761" t="s">
        <x:v>63</x:v>
      </x:c>
      <x:c r="F465" s="666" t="s">
        <x:v>57</x:v>
      </x:c>
      <x:c r="G465" s="666" t="s">
        <x:v>10</x:v>
      </x:c>
      <x:c r="H465" s="666" t="s">
        <x:v>1509</x:v>
      </x:c>
      <x:c r="I465" s="666" t="s">
        <x:v>31</x:v>
      </x:c>
      <x:c r="J465" s="645" t="s">
        <x:v>1556</x:v>
      </x:c>
      <x:c r="K465" s="645" t="s">
        <x:v>1512</x:v>
      </x:c>
      <x:c r="L465" s="655">
        <x:v>8544300000</x:v>
      </x:c>
      <x:c r="M465" s="645" t="s">
        <x:v>1017</x:v>
      </x:c>
      <x:c r="N465" s="669">
        <x:v>7680</x:v>
      </x:c>
      <x:c r="O465" s="645">
        <x:v>10.029999999999999</x:v>
      </x:c>
      <x:c r="P465" s="656">
        <x:v>77030.399999999994</x:v>
      </x:c>
    </x:row>
    <x:row r="466" spans="2:20">
      <x:c r="B466" s="648" t="s">
        <x:v>1773</x:v>
      </x:c>
      <x:c r="C466" s="670">
        <x:v>45933</x:v>
      </x:c>
      <x:c r="D466" s="649">
        <x:v>45933</x:v>
      </x:c>
      <x:c r="E466" s="761" t="s">
        <x:v>63</x:v>
      </x:c>
      <x:c r="F466" s="648" t="s">
        <x:v>57</x:v>
      </x:c>
      <x:c r="G466" s="648" t="s">
        <x:v>10</x:v>
      </x:c>
      <x:c r="H466" s="648" t="s">
        <x:v>1509</x:v>
      </x:c>
      <x:c r="I466" s="666" t="s">
        <x:v>31</x:v>
      </x:c>
      <x:c r="J466" s="657" t="s">
        <x:v>1557</x:v>
      </x:c>
      <x:c r="K466" s="657" t="s">
        <x:v>1513</x:v>
      </x:c>
      <x:c r="L466" s="658">
        <x:v>8544300000</x:v>
      </x:c>
      <x:c r="M466" s="657" t="s">
        <x:v>1017</x:v>
      </x:c>
      <x:c r="N466" s="659">
        <x:v>7680</x:v>
      </x:c>
      <x:c r="O466" s="657">
        <x:v>7.41</x:v>
      </x:c>
      <x:c r="P466" s="653">
        <x:v>56908.800000000003</x:v>
      </x:c>
      <x:c r="Q466" s="657"/>
      <x:c r="R466" s="657"/>
      <x:c r="S466" s="664"/>
      <x:c r="T466" s="657"/>
    </x:row>
    <x:row r="467" spans="2:20">
      <x:c r="B467" s="648" t="s">
        <x:v>1774</x:v>
      </x:c>
      <x:c r="C467" s="670">
        <x:v>45936</x:v>
      </x:c>
      <x:c r="D467" s="649">
        <x:v>45936</x:v>
      </x:c>
      <x:c r="E467" s="761" t="s">
        <x:v>63</x:v>
      </x:c>
      <x:c r="F467" s="648" t="s">
        <x:v>1526</x:v>
      </x:c>
      <x:c r="G467" s="648" t="s">
        <x:v>30</x:v>
      </x:c>
      <x:c r="H467" s="648" t="s">
        <x:v>1509</x:v>
      </x:c>
      <x:c r="I467" s="666" t="s">
        <x:v>1489</x:v>
      </x:c>
      <x:c r="J467" s="657" t="s">
        <x:v>36</x:v>
      </x:c>
      <x:c r="K467" s="657" t="s">
        <x:v>1534</x:v>
      </x:c>
      <x:c r="L467" s="658">
        <x:v>8534009000</x:v>
      </x:c>
      <x:c r="M467" s="657" t="s">
        <x:v>1017</x:v>
      </x:c>
      <x:c r="N467" s="659">
        <x:v>7680</x:v>
      </x:c>
      <x:c r="O467" s="657">
        <x:v>11.49</x:v>
      </x:c>
      <x:c r="P467" s="653">
        <x:v>88243.199999999997</x:v>
      </x:c>
      <x:c r="Q467" s="657"/>
      <x:c r="R467" s="657"/>
      <x:c r="S467" s="664"/>
      <x:c r="T467" s="657"/>
    </x:row>
    <x:row r="468" spans="2:20">
      <x:c r="B468" s="648" t="s">
        <x:v>1775</x:v>
      </x:c>
      <x:c r="C468" s="670">
        <x:v>45936</x:v>
      </x:c>
      <x:c r="D468" s="649">
        <x:v>45936</x:v>
      </x:c>
      <x:c r="E468" s="761" t="s">
        <x:v>63</x:v>
      </x:c>
      <x:c r="F468" s="648" t="s">
        <x:v>1526</x:v>
      </x:c>
      <x:c r="G468" s="648" t="s">
        <x:v>30</x:v>
      </x:c>
      <x:c r="H468" s="648" t="s">
        <x:v>1509</x:v>
      </x:c>
      <x:c r="I468" s="666" t="s">
        <x:v>1489</x:v>
      </x:c>
      <x:c r="J468" s="657" t="s">
        <x:v>36</x:v>
      </x:c>
      <x:c r="K468" s="657" t="s">
        <x:v>1534</x:v>
      </x:c>
      <x:c r="L468" s="658">
        <x:v>8534009000</x:v>
      </x:c>
      <x:c r="M468" s="657" t="s">
        <x:v>1017</x:v>
      </x:c>
      <x:c r="N468" s="659">
        <x:v>7680</x:v>
      </x:c>
      <x:c r="O468" s="657">
        <x:v>11.49</x:v>
      </x:c>
      <x:c r="P468" s="653">
        <x:v>88243.199999999997</x:v>
      </x:c>
      <x:c r="Q468" s="657"/>
      <x:c r="R468" s="657"/>
      <x:c r="S468" s="664"/>
      <x:c r="T468" s="657"/>
    </x:row>
    <x:row r="469" spans="2:20">
      <x:c r="B469" s="648" t="s">
        <x:v>1776</x:v>
      </x:c>
      <x:c r="C469" s="670">
        <x:v>45937</x:v>
      </x:c>
      <x:c r="D469" s="649">
        <x:v>45937</x:v>
      </x:c>
      <x:c r="E469" s="761" t="s">
        <x:v>63</x:v>
      </x:c>
      <x:c r="F469" s="648" t="s">
        <x:v>57</x:v>
      </x:c>
      <x:c r="G469" s="648" t="s">
        <x:v>10</x:v>
      </x:c>
      <x:c r="H469" s="648" t="s">
        <x:v>1509</x:v>
      </x:c>
      <x:c r="I469" s="666" t="s">
        <x:v>31</x:v>
      </x:c>
      <x:c r="J469" s="657" t="s">
        <x:v>1556</x:v>
      </x:c>
      <x:c r="K469" s="657" t="s">
        <x:v>1512</x:v>
      </x:c>
      <x:c r="L469" s="658">
        <x:v>8544300000</x:v>
      </x:c>
      <x:c r="M469" s="657" t="s">
        <x:v>1017</x:v>
      </x:c>
      <x:c r="N469" s="659">
        <x:v>7040</x:v>
      </x:c>
      <x:c r="O469" s="657">
        <x:v>10.029999999999999</x:v>
      </x:c>
      <x:c r="P469" s="653">
        <x:v>70611.199999999997</x:v>
      </x:c>
      <x:c r="Q469" s="657"/>
      <x:c r="R469" s="657"/>
      <x:c r="S469" s="664"/>
      <x:c r="T469" s="657"/>
    </x:row>
    <x:row r="470" spans="2:20">
      <x:c r="B470" s="648" t="s">
        <x:v>1776</x:v>
      </x:c>
      <x:c r="C470" s="670">
        <x:v>45937</x:v>
      </x:c>
      <x:c r="D470" s="649">
        <x:v>45937</x:v>
      </x:c>
      <x:c r="E470" s="761" t="s">
        <x:v>63</x:v>
      </x:c>
      <x:c r="F470" s="648" t="s">
        <x:v>57</x:v>
      </x:c>
      <x:c r="G470" s="648" t="s">
        <x:v>10</x:v>
      </x:c>
      <x:c r="H470" s="648" t="s">
        <x:v>1509</x:v>
      </x:c>
      <x:c r="I470" s="666" t="s">
        <x:v>31</x:v>
      </x:c>
      <x:c r="J470" s="657" t="s">
        <x:v>1557</x:v>
      </x:c>
      <x:c r="K470" s="657" t="s">
        <x:v>1513</x:v>
      </x:c>
      <x:c r="L470" s="658">
        <x:v>8544300000</x:v>
      </x:c>
      <x:c r="M470" s="657" t="s">
        <x:v>1017</x:v>
      </x:c>
      <x:c r="N470" s="659">
        <x:v>7040</x:v>
      </x:c>
      <x:c r="O470" s="657">
        <x:v>7.41</x:v>
      </x:c>
      <x:c r="P470" s="653">
        <x:v>52166.400000000001</x:v>
      </x:c>
      <x:c r="Q470" s="657"/>
      <x:c r="R470" s="657"/>
      <x:c r="S470" s="664"/>
      <x:c r="T470" s="657"/>
    </x:row>
    <x:row r="471" spans="2:20">
      <x:c r="B471" s="648" t="s">
        <x:v>1776</x:v>
      </x:c>
      <x:c r="C471" s="670">
        <x:v>45937</x:v>
      </x:c>
      <x:c r="D471" s="649">
        <x:v>45937</x:v>
      </x:c>
      <x:c r="E471" s="761" t="s">
        <x:v>63</x:v>
      </x:c>
      <x:c r="F471" s="648" t="s">
        <x:v>57</x:v>
      </x:c>
      <x:c r="G471" s="648" t="s">
        <x:v>10</x:v>
      </x:c>
      <x:c r="H471" s="648" t="s">
        <x:v>1509</x:v>
      </x:c>
      <x:c r="I471" s="666" t="s">
        <x:v>11</x:v>
      </x:c>
      <x:c r="J471" s="657" t="s">
        <x:v>13</x:v>
      </x:c>
      <x:c r="K471" s="657" t="s">
        <x:v>1525</x:v>
      </x:c>
      <x:c r="L471" s="658">
        <x:v>8544300000</x:v>
      </x:c>
      <x:c r="M471" s="657" t="s">
        <x:v>1017</x:v>
      </x:c>
      <x:c r="N471" s="659">
        <x:v>144</x:v>
      </x:c>
      <x:c r="O471" s="657">
        <x:v>90.88</x:v>
      </x:c>
      <x:c r="P471" s="653">
        <x:v>13086.72</x:v>
      </x:c>
      <x:c r="Q471" s="657"/>
      <x:c r="R471" s="657"/>
      <x:c r="S471" s="664"/>
      <x:c r="T471" s="657"/>
    </x:row>
    <x:row r="472" spans="2:20">
      <x:c r="B472" s="648" t="s">
        <x:v>1776</x:v>
      </x:c>
      <x:c r="C472" s="670">
        <x:v>45937</x:v>
      </x:c>
      <x:c r="D472" s="649">
        <x:v>45937</x:v>
      </x:c>
      <x:c r="E472" s="761" t="s">
        <x:v>63</x:v>
      </x:c>
      <x:c r="F472" s="648" t="s">
        <x:v>57</x:v>
      </x:c>
      <x:c r="G472" s="648" t="s">
        <x:v>10</x:v>
      </x:c>
      <x:c r="H472" s="648" t="s">
        <x:v>1509</x:v>
      </x:c>
      <x:c r="I472" s="666" t="s">
        <x:v>28</x:v>
      </x:c>
      <x:c r="J472" s="657" t="s">
        <x:v>29</x:v>
      </x:c>
      <x:c r="K472" s="657" t="s">
        <x:v>1535</x:v>
      </x:c>
      <x:c r="L472" s="658">
        <x:v>8544300000</x:v>
      </x:c>
      <x:c r="M472" s="657" t="s">
        <x:v>1017</x:v>
      </x:c>
      <x:c r="N472" s="659">
        <x:v>1500</x:v>
      </x:c>
      <x:c r="O472" s="657">
        <x:v>6.31</x:v>
      </x:c>
      <x:c r="P472" s="653">
        <x:v>9465</x:v>
      </x:c>
      <x:c r="Q472" s="657"/>
      <x:c r="R472" s="657"/>
      <x:c r="S472" s="664"/>
      <x:c r="T472" s="657"/>
    </x:row>
    <x:row r="473" spans="2:20">
      <x:c r="B473" s="648" t="s">
        <x:v>1778</x:v>
      </x:c>
      <x:c r="C473" s="670">
        <x:v>45938</x:v>
      </x:c>
      <x:c r="D473" s="649">
        <x:v>45938</x:v>
      </x:c>
      <x:c r="E473" s="761" t="s">
        <x:v>63</x:v>
      </x:c>
      <x:c r="F473" s="648" t="s">
        <x:v>1526</x:v>
      </x:c>
      <x:c r="G473" s="648" t="s">
        <x:v>30</x:v>
      </x:c>
      <x:c r="H473" s="648" t="s">
        <x:v>1509</x:v>
      </x:c>
      <x:c r="I473" s="666" t="s">
        <x:v>1489</x:v>
      </x:c>
      <x:c r="J473" s="657" t="s">
        <x:v>36</x:v>
      </x:c>
      <x:c r="K473" s="657" t="s">
        <x:v>1534</x:v>
      </x:c>
      <x:c r="L473" s="658">
        <x:v>8534009000</x:v>
      </x:c>
      <x:c r="M473" s="657" t="s">
        <x:v>1017</x:v>
      </x:c>
      <x:c r="N473" s="659">
        <x:v>7680</x:v>
      </x:c>
      <x:c r="O473" s="657">
        <x:v>11.49</x:v>
      </x:c>
      <x:c r="P473" s="653">
        <x:v>88243.199999999997</x:v>
      </x:c>
      <x:c r="Q473" s="657"/>
      <x:c r="R473" s="657"/>
      <x:c r="S473" s="664"/>
      <x:c r="T473" s="657"/>
    </x:row>
    <x:row r="474" spans="2:20">
      <x:c r="B474" s="648" t="s">
        <x:v>1779</x:v>
      </x:c>
      <x:c r="C474" s="670">
        <x:v>45938</x:v>
      </x:c>
      <x:c r="D474" s="649">
        <x:v>45938</x:v>
      </x:c>
      <x:c r="E474" s="761" t="s">
        <x:v>63</x:v>
      </x:c>
      <x:c r="F474" s="648" t="s">
        <x:v>1526</x:v>
      </x:c>
      <x:c r="G474" s="648" t="s">
        <x:v>30</x:v>
      </x:c>
      <x:c r="H474" s="648" t="s">
        <x:v>1509</x:v>
      </x:c>
      <x:c r="I474" s="666" t="s">
        <x:v>1489</x:v>
      </x:c>
      <x:c r="J474" s="657" t="s">
        <x:v>36</x:v>
      </x:c>
      <x:c r="K474" s="657" t="s">
        <x:v>1534</x:v>
      </x:c>
      <x:c r="L474" s="658">
        <x:v>8534009000</x:v>
      </x:c>
      <x:c r="M474" s="657" t="s">
        <x:v>1017</x:v>
      </x:c>
      <x:c r="N474" s="659">
        <x:v>7680</x:v>
      </x:c>
      <x:c r="O474" s="657">
        <x:v>11.49</x:v>
      </x:c>
      <x:c r="P474" s="653">
        <x:v>88243.199999999997</x:v>
      </x:c>
      <x:c r="Q474" s="657"/>
      <x:c r="R474" s="657"/>
      <x:c r="S474" s="664"/>
      <x:c r="T474" s="657"/>
    </x:row>
    <x:row r="475" spans="2:20">
      <x:c r="B475" s="648" t="s">
        <x:v>1780</x:v>
      </x:c>
      <x:c r="C475" s="670">
        <x:v>45939</x:v>
      </x:c>
      <x:c r="D475" s="649">
        <x:v>45939</x:v>
      </x:c>
      <x:c r="E475" s="761" t="s">
        <x:v>63</x:v>
      </x:c>
      <x:c r="F475" s="648" t="s">
        <x:v>57</x:v>
      </x:c>
      <x:c r="G475" s="648" t="s">
        <x:v>10</x:v>
      </x:c>
      <x:c r="H475" s="648" t="s">
        <x:v>1509</x:v>
      </x:c>
      <x:c r="I475" s="666" t="s">
        <x:v>31</x:v>
      </x:c>
      <x:c r="J475" s="657" t="s">
        <x:v>1556</x:v>
      </x:c>
      <x:c r="K475" s="657" t="s">
        <x:v>1512</x:v>
      </x:c>
      <x:c r="L475" s="658">
        <x:v>8544300000</x:v>
      </x:c>
      <x:c r="M475" s="657" t="s">
        <x:v>1017</x:v>
      </x:c>
      <x:c r="N475" s="659">
        <x:v>7760</x:v>
      </x:c>
      <x:c r="O475" s="657">
        <x:v>10.029999999999999</x:v>
      </x:c>
      <x:c r="P475" s="653">
        <x:v>77832.799999999988</x:v>
      </x:c>
      <x:c r="Q475" s="657"/>
      <x:c r="R475" s="657"/>
      <x:c r="S475" s="664"/>
      <x:c r="T475" s="657"/>
    </x:row>
    <x:row r="476" spans="2:20">
      <x:c r="B476" s="648" t="s">
        <x:v>1780</x:v>
      </x:c>
      <x:c r="C476" s="670">
        <x:v>45939</x:v>
      </x:c>
      <x:c r="D476" s="649">
        <x:v>45939</x:v>
      </x:c>
      <x:c r="E476" s="761" t="s">
        <x:v>63</x:v>
      </x:c>
      <x:c r="F476" s="648" t="s">
        <x:v>57</x:v>
      </x:c>
      <x:c r="G476" s="648" t="s">
        <x:v>10</x:v>
      </x:c>
      <x:c r="H476" s="648" t="s">
        <x:v>1509</x:v>
      </x:c>
      <x:c r="I476" s="666" t="s">
        <x:v>31</x:v>
      </x:c>
      <x:c r="J476" s="657" t="s">
        <x:v>1557</x:v>
      </x:c>
      <x:c r="K476" s="657" t="s">
        <x:v>1513</x:v>
      </x:c>
      <x:c r="L476" s="658">
        <x:v>8544300000</x:v>
      </x:c>
      <x:c r="M476" s="657" t="s">
        <x:v>1017</x:v>
      </x:c>
      <x:c r="N476" s="659">
        <x:v>7808</x:v>
      </x:c>
      <x:c r="O476" s="657">
        <x:v>7.41</x:v>
      </x:c>
      <x:c r="P476" s="653">
        <x:v>57857.279999999999</x:v>
      </x:c>
      <x:c r="Q476" s="657"/>
      <x:c r="R476" s="657"/>
      <x:c r="S476" s="664"/>
      <x:c r="T476" s="657"/>
    </x:row>
    <x:row r="477" spans="2:20">
      <x:c r="B477" s="648" t="s">
        <x:v>1781</x:v>
      </x:c>
      <x:c r="C477" s="670">
        <x:v>45943</x:v>
      </x:c>
      <x:c r="D477" s="649">
        <x:v>45943</x:v>
      </x:c>
      <x:c r="E477" s="761" t="s">
        <x:v>63</x:v>
      </x:c>
      <x:c r="F477" s="648" t="s">
        <x:v>57</x:v>
      </x:c>
      <x:c r="G477" s="648" t="s">
        <x:v>10</x:v>
      </x:c>
      <x:c r="H477" s="648" t="s">
        <x:v>1509</x:v>
      </x:c>
      <x:c r="I477" s="666" t="s">
        <x:v>31</x:v>
      </x:c>
      <x:c r="J477" s="657" t="s">
        <x:v>1556</x:v>
      </x:c>
      <x:c r="K477" s="657" t="s">
        <x:v>1512</x:v>
      </x:c>
      <x:c r="L477" s="658">
        <x:v>8544300000</x:v>
      </x:c>
      <x:c r="M477" s="657" t="s">
        <x:v>1017</x:v>
      </x:c>
      <x:c r="N477" s="659">
        <x:v>7680</x:v>
      </x:c>
      <x:c r="O477" s="657">
        <x:v>10.029999999999999</x:v>
      </x:c>
      <x:c r="P477" s="653">
        <x:v>77030.399999999994</x:v>
      </x:c>
      <x:c r="Q477" s="657"/>
      <x:c r="R477" s="657"/>
      <x:c r="S477" s="664"/>
      <x:c r="T477" s="657"/>
    </x:row>
    <x:row r="478" spans="2:20">
      <x:c r="B478" s="648" t="s">
        <x:v>1781</x:v>
      </x:c>
      <x:c r="C478" s="670">
        <x:v>45943</x:v>
      </x:c>
      <x:c r="D478" s="649">
        <x:v>45943</x:v>
      </x:c>
      <x:c r="E478" s="761" t="s">
        <x:v>63</x:v>
      </x:c>
      <x:c r="F478" s="648" t="s">
        <x:v>57</x:v>
      </x:c>
      <x:c r="G478" s="648" t="s">
        <x:v>10</x:v>
      </x:c>
      <x:c r="H478" s="648" t="s">
        <x:v>1509</x:v>
      </x:c>
      <x:c r="I478" s="666" t="s">
        <x:v>31</x:v>
      </x:c>
      <x:c r="J478" s="657" t="s">
        <x:v>1557</x:v>
      </x:c>
      <x:c r="K478" s="657" t="s">
        <x:v>1513</x:v>
      </x:c>
      <x:c r="L478" s="658">
        <x:v>8544300000</x:v>
      </x:c>
      <x:c r="M478" s="657" t="s">
        <x:v>1017</x:v>
      </x:c>
      <x:c r="N478" s="659">
        <x:v>7680</x:v>
      </x:c>
      <x:c r="O478" s="657">
        <x:v>7.41</x:v>
      </x:c>
      <x:c r="P478" s="653">
        <x:v>56908.800000000003</x:v>
      </x:c>
      <x:c r="Q478" s="657"/>
      <x:c r="R478" s="657"/>
      <x:c r="S478" s="664"/>
      <x:c r="T478" s="657"/>
    </x:row>
    <x:row r="479" spans="2:20">
      <x:c r="B479" s="648" t="s">
        <x:v>1782</x:v>
      </x:c>
      <x:c r="C479" s="670">
        <x:v>45944</x:v>
      </x:c>
      <x:c r="D479" s="649">
        <x:v>45944</x:v>
      </x:c>
      <x:c r="E479" s="761" t="s">
        <x:v>63</x:v>
      </x:c>
      <x:c r="F479" s="648" t="s">
        <x:v>1526</x:v>
      </x:c>
      <x:c r="G479" s="648" t="s">
        <x:v>30</x:v>
      </x:c>
      <x:c r="H479" s="648" t="s">
        <x:v>1509</x:v>
      </x:c>
      <x:c r="I479" s="666" t="s">
        <x:v>1489</x:v>
      </x:c>
      <x:c r="J479" s="657" t="s">
        <x:v>36</x:v>
      </x:c>
      <x:c r="K479" s="657" t="s">
        <x:v>1534</x:v>
      </x:c>
      <x:c r="L479" s="658">
        <x:v>8534009000</x:v>
      </x:c>
      <x:c r="M479" s="657" t="s">
        <x:v>1017</x:v>
      </x:c>
      <x:c r="N479" s="659">
        <x:v>7680</x:v>
      </x:c>
      <x:c r="O479" s="657">
        <x:v>11.49</x:v>
      </x:c>
      <x:c r="P479" s="653">
        <x:v>88243.199999999997</x:v>
      </x:c>
      <x:c r="Q479" s="657"/>
      <x:c r="R479" s="657"/>
      <x:c r="S479" s="664"/>
      <x:c r="T479" s="657"/>
    </x:row>
    <x:row r="480" spans="2:20">
      <x:c r="B480" s="648" t="s">
        <x:v>1783</x:v>
      </x:c>
      <x:c r="C480" s="670">
        <x:v>45944</x:v>
      </x:c>
      <x:c r="D480" s="649">
        <x:v>45944</x:v>
      </x:c>
      <x:c r="E480" s="761" t="s">
        <x:v>63</x:v>
      </x:c>
      <x:c r="F480" s="648" t="s">
        <x:v>1526</x:v>
      </x:c>
      <x:c r="G480" s="648" t="s">
        <x:v>30</x:v>
      </x:c>
      <x:c r="H480" s="648" t="s">
        <x:v>1509</x:v>
      </x:c>
      <x:c r="I480" s="666" t="s">
        <x:v>1489</x:v>
      </x:c>
      <x:c r="J480" s="657" t="s">
        <x:v>36</x:v>
      </x:c>
      <x:c r="K480" s="657" t="s">
        <x:v>1534</x:v>
      </x:c>
      <x:c r="L480" s="658">
        <x:v>8534009000</x:v>
      </x:c>
      <x:c r="M480" s="657" t="s">
        <x:v>1017</x:v>
      </x:c>
      <x:c r="N480" s="659">
        <x:v>7680</x:v>
      </x:c>
      <x:c r="O480" s="657">
        <x:v>11.49</x:v>
      </x:c>
      <x:c r="P480" s="653">
        <x:v>88243.199999999997</x:v>
      </x:c>
      <x:c r="Q480" s="657"/>
      <x:c r="R480" s="657"/>
      <x:c r="S480" s="664"/>
      <x:c r="T480" s="657"/>
    </x:row>
    <x:row r="481" spans="2:20">
      <x:c r="B481" s="648" t="s">
        <x:v>1784</x:v>
      </x:c>
      <x:c r="C481" s="670">
        <x:v>45946</x:v>
      </x:c>
      <x:c r="D481" s="649">
        <x:v>45946</x:v>
      </x:c>
      <x:c r="E481" s="761" t="s">
        <x:v>63</x:v>
      </x:c>
      <x:c r="F481" s="648" t="s">
        <x:v>1526</x:v>
      </x:c>
      <x:c r="G481" s="648" t="s">
        <x:v>30</x:v>
      </x:c>
      <x:c r="H481" s="648" t="s">
        <x:v>1509</x:v>
      </x:c>
      <x:c r="I481" s="666" t="s">
        <x:v>1489</x:v>
      </x:c>
      <x:c r="J481" s="657" t="s">
        <x:v>36</x:v>
      </x:c>
      <x:c r="K481" s="657" t="s">
        <x:v>1534</x:v>
      </x:c>
      <x:c r="L481" s="658">
        <x:v>8534009000</x:v>
      </x:c>
      <x:c r="M481" s="657" t="s">
        <x:v>1017</x:v>
      </x:c>
      <x:c r="N481" s="659">
        <x:v>7680</x:v>
      </x:c>
      <x:c r="O481" s="657">
        <x:v>11.49</x:v>
      </x:c>
      <x:c r="P481" s="653">
        <x:v>88243.199999999997</x:v>
      </x:c>
      <x:c r="Q481" s="657"/>
      <x:c r="R481" s="657"/>
      <x:c r="S481" s="664"/>
      <x:c r="T481" s="657"/>
    </x:row>
    <x:row r="482" spans="2:20">
      <x:c r="B482" s="648" t="s">
        <x:v>1785</x:v>
      </x:c>
      <x:c r="C482" s="670">
        <x:v>45946</x:v>
      </x:c>
      <x:c r="D482" s="649">
        <x:v>45946</x:v>
      </x:c>
      <x:c r="E482" s="761" t="s">
        <x:v>63</x:v>
      </x:c>
      <x:c r="F482" s="648" t="s">
        <x:v>1526</x:v>
      </x:c>
      <x:c r="G482" s="648" t="s">
        <x:v>30</x:v>
      </x:c>
      <x:c r="H482" s="648" t="s">
        <x:v>1509</x:v>
      </x:c>
      <x:c r="I482" s="666" t="s">
        <x:v>1489</x:v>
      </x:c>
      <x:c r="J482" s="657" t="s">
        <x:v>36</x:v>
      </x:c>
      <x:c r="K482" s="657" t="s">
        <x:v>1534</x:v>
      </x:c>
      <x:c r="L482" s="658">
        <x:v>8534009000</x:v>
      </x:c>
      <x:c r="M482" s="657" t="s">
        <x:v>1017</x:v>
      </x:c>
      <x:c r="N482" s="659">
        <x:v>7680</x:v>
      </x:c>
      <x:c r="O482" s="657">
        <x:v>11.49</x:v>
      </x:c>
      <x:c r="P482" s="653">
        <x:v>88243.199999999997</x:v>
      </x:c>
      <x:c r="Q482" s="657"/>
      <x:c r="R482" s="657"/>
      <x:c r="S482" s="664"/>
      <x:c r="T482" s="657"/>
    </x:row>
    <x:row r="483" spans="2:20">
      <x:c r="B483" s="648" t="s">
        <x:v>1786</x:v>
      </x:c>
      <x:c r="C483" s="670">
        <x:v>45947</x:v>
      </x:c>
      <x:c r="D483" s="649">
        <x:v>45947</x:v>
      </x:c>
      <x:c r="E483" s="761" t="s">
        <x:v>63</x:v>
      </x:c>
      <x:c r="F483" s="648" t="s">
        <x:v>1526</x:v>
      </x:c>
      <x:c r="G483" s="648" t="s">
        <x:v>30</x:v>
      </x:c>
      <x:c r="H483" s="648" t="s">
        <x:v>1509</x:v>
      </x:c>
      <x:c r="I483" s="666" t="s">
        <x:v>1489</x:v>
      </x:c>
      <x:c r="J483" s="657" t="s">
        <x:v>36</x:v>
      </x:c>
      <x:c r="K483" s="657" t="s">
        <x:v>1534</x:v>
      </x:c>
      <x:c r="L483" s="658">
        <x:v>8534009000</x:v>
      </x:c>
      <x:c r="M483" s="657" t="s">
        <x:v>1017</x:v>
      </x:c>
      <x:c r="N483" s="659">
        <x:v>7680</x:v>
      </x:c>
      <x:c r="O483" s="657">
        <x:v>11.49</x:v>
      </x:c>
      <x:c r="P483" s="653">
        <x:v>88243.199999999997</x:v>
      </x:c>
      <x:c r="Q483" s="657"/>
      <x:c r="R483" s="657"/>
      <x:c r="S483" s="664"/>
      <x:c r="T483" s="657"/>
    </x:row>
    <x:row r="484" spans="2:20">
      <x:c r="B484" s="648" t="s">
        <x:v>1787</x:v>
      </x:c>
      <x:c r="C484" s="670">
        <x:v>45947</x:v>
      </x:c>
      <x:c r="D484" s="649">
        <x:v>45947</x:v>
      </x:c>
      <x:c r="E484" s="761" t="s">
        <x:v>63</x:v>
      </x:c>
      <x:c r="F484" s="648" t="s">
        <x:v>1526</x:v>
      </x:c>
      <x:c r="G484" s="648" t="s">
        <x:v>30</x:v>
      </x:c>
      <x:c r="H484" s="648" t="s">
        <x:v>1509</x:v>
      </x:c>
      <x:c r="I484" s="666" t="s">
        <x:v>1489</x:v>
      </x:c>
      <x:c r="J484" s="657" t="s">
        <x:v>36</x:v>
      </x:c>
      <x:c r="K484" s="657" t="s">
        <x:v>1534</x:v>
      </x:c>
      <x:c r="L484" s="658">
        <x:v>8534009000</x:v>
      </x:c>
      <x:c r="M484" s="657" t="s">
        <x:v>1017</x:v>
      </x:c>
      <x:c r="N484" s="659">
        <x:v>7680</x:v>
      </x:c>
      <x:c r="O484" s="657">
        <x:v>11.49</x:v>
      </x:c>
      <x:c r="P484" s="653">
        <x:v>88243.199999999997</x:v>
      </x:c>
      <x:c r="Q484" s="657"/>
      <x:c r="R484" s="657"/>
      <x:c r="S484" s="664"/>
      <x:c r="T484" s="657"/>
    </x:row>
    <x:row r="485" spans="2:20">
      <x:c r="B485" s="648" t="s">
        <x:v>1788</x:v>
      </x:c>
      <x:c r="C485" s="670">
        <x:v>45947</x:v>
      </x:c>
      <x:c r="D485" s="649">
        <x:v>45947</x:v>
      </x:c>
      <x:c r="E485" s="761" t="s">
        <x:v>63</x:v>
      </x:c>
      <x:c r="F485" s="648" t="s">
        <x:v>57</x:v>
      </x:c>
      <x:c r="G485" s="648" t="s">
        <x:v>10</x:v>
      </x:c>
      <x:c r="H485" s="648" t="s">
        <x:v>1509</x:v>
      </x:c>
      <x:c r="I485" s="666" t="s">
        <x:v>31</x:v>
      </x:c>
      <x:c r="J485" s="657" t="s">
        <x:v>1556</x:v>
      </x:c>
      <x:c r="K485" s="657" t="s">
        <x:v>1512</x:v>
      </x:c>
      <x:c r="L485" s="658">
        <x:v>8544300000</x:v>
      </x:c>
      <x:c r="M485" s="657" t="s">
        <x:v>1017</x:v>
      </x:c>
      <x:c r="N485" s="659">
        <x:v>6400</x:v>
      </x:c>
      <x:c r="O485" s="657">
        <x:v>10.029999999999999</x:v>
      </x:c>
      <x:c r="P485" s="653">
        <x:v>64191.999999999993</x:v>
      </x:c>
      <x:c r="Q485" s="657"/>
      <x:c r="R485" s="657"/>
      <x:c r="S485" s="664"/>
      <x:c r="T485" s="657"/>
    </x:row>
    <x:row r="486" spans="2:20">
      <x:c r="B486" s="648" t="s">
        <x:v>1788</x:v>
      </x:c>
      <x:c r="C486" s="670">
        <x:v>45947</x:v>
      </x:c>
      <x:c r="D486" s="649">
        <x:v>45947</x:v>
      </x:c>
      <x:c r="E486" s="761" t="s">
        <x:v>63</x:v>
      </x:c>
      <x:c r="F486" s="648" t="s">
        <x:v>57</x:v>
      </x:c>
      <x:c r="G486" s="648" t="s">
        <x:v>10</x:v>
      </x:c>
      <x:c r="H486" s="648" t="s">
        <x:v>1509</x:v>
      </x:c>
      <x:c r="I486" s="666" t="s">
        <x:v>31</x:v>
      </x:c>
      <x:c r="J486" s="657" t="s">
        <x:v>1557</x:v>
      </x:c>
      <x:c r="K486" s="657" t="s">
        <x:v>1513</x:v>
      </x:c>
      <x:c r="L486" s="658">
        <x:v>8544300000</x:v>
      </x:c>
      <x:c r="M486" s="657" t="s">
        <x:v>1017</x:v>
      </x:c>
      <x:c r="N486" s="659">
        <x:v>5760</x:v>
      </x:c>
      <x:c r="O486" s="657">
        <x:v>7.41</x:v>
      </x:c>
      <x:c r="P486" s="653">
        <x:v>42681.599999999999</x:v>
      </x:c>
      <x:c r="Q486" s="657"/>
      <x:c r="R486" s="657"/>
      <x:c r="S486" s="664"/>
      <x:c r="T486" s="657"/>
    </x:row>
    <x:row r="487" spans="2:20">
      <x:c r="B487" s="648" t="s">
        <x:v>1788</x:v>
      </x:c>
      <x:c r="C487" s="670">
        <x:v>45947</x:v>
      </x:c>
      <x:c r="D487" s="649">
        <x:v>45947</x:v>
      </x:c>
      <x:c r="E487" s="761" t="s">
        <x:v>63</x:v>
      </x:c>
      <x:c r="F487" s="648" t="s">
        <x:v>57</x:v>
      </x:c>
      <x:c r="G487" s="648" t="s">
        <x:v>10</x:v>
      </x:c>
      <x:c r="H487" s="648" t="s">
        <x:v>1509</x:v>
      </x:c>
      <x:c r="I487" s="666" t="s">
        <x:v>11</x:v>
      </x:c>
      <x:c r="J487" s="657" t="s">
        <x:v>13</x:v>
      </x:c>
      <x:c r="K487" s="657" t="s">
        <x:v>1525</x:v>
      </x:c>
      <x:c r="L487" s="658">
        <x:v>8544300000</x:v>
      </x:c>
      <x:c r="M487" s="657" t="s">
        <x:v>1017</x:v>
      </x:c>
      <x:c r="N487" s="659">
        <x:v>592</x:v>
      </x:c>
      <x:c r="O487" s="657">
        <x:v>90.88</x:v>
      </x:c>
      <x:c r="P487" s="653">
        <x:v>53800.959999999999</x:v>
      </x:c>
      <x:c r="Q487" s="657"/>
      <x:c r="R487" s="657"/>
      <x:c r="S487" s="664"/>
      <x:c r="T487" s="657"/>
    </x:row>
    <x:row r="488" spans="2:20">
      <x:c r="B488" s="648" t="s">
        <x:v>1788</x:v>
      </x:c>
      <x:c r="C488" s="670">
        <x:v>45947</x:v>
      </x:c>
      <x:c r="D488" s="649">
        <x:v>45947</x:v>
      </x:c>
      <x:c r="E488" s="761" t="s">
        <x:v>63</x:v>
      </x:c>
      <x:c r="F488" s="648" t="s">
        <x:v>57</x:v>
      </x:c>
      <x:c r="G488" s="648" t="s">
        <x:v>10</x:v>
      </x:c>
      <x:c r="H488" s="648" t="s">
        <x:v>1509</x:v>
      </x:c>
      <x:c r="I488" s="666" t="s">
        <x:v>28</x:v>
      </x:c>
      <x:c r="J488" s="657" t="s">
        <x:v>29</x:v>
      </x:c>
      <x:c r="K488" s="657" t="s">
        <x:v>1535</x:v>
      </x:c>
      <x:c r="L488" s="658">
        <x:v>8544300000</x:v>
      </x:c>
      <x:c r="M488" s="657" t="s">
        <x:v>1017</x:v>
      </x:c>
      <x:c r="N488" s="659">
        <x:v>900</x:v>
      </x:c>
      <x:c r="O488" s="657">
        <x:v>6.31</x:v>
      </x:c>
      <x:c r="P488" s="653">
        <x:v>5679</x:v>
      </x:c>
      <x:c r="Q488" s="657"/>
      <x:c r="R488" s="657"/>
      <x:c r="S488" s="664"/>
      <x:c r="T488" s="657"/>
    </x:row>
    <x:row r="489" spans="2:20">
      <x:c r="B489" s="648" t="s">
        <x:v>1789</x:v>
      </x:c>
      <x:c r="C489" s="670">
        <x:v>45951</x:v>
      </x:c>
      <x:c r="D489" s="649">
        <x:v>45951</x:v>
      </x:c>
      <x:c r="E489" s="761" t="s">
        <x:v>63</x:v>
      </x:c>
      <x:c r="F489" s="648" t="s">
        <x:v>57</x:v>
      </x:c>
      <x:c r="G489" s="648" t="s">
        <x:v>10</x:v>
      </x:c>
      <x:c r="H489" s="648" t="s">
        <x:v>1509</x:v>
      </x:c>
      <x:c r="I489" s="666" t="s">
        <x:v>31</x:v>
      </x:c>
      <x:c r="J489" s="657" t="s">
        <x:v>1556</x:v>
      </x:c>
      <x:c r="K489" s="657" t="s">
        <x:v>1512</x:v>
      </x:c>
      <x:c r="L489" s="658">
        <x:v>8544300000</x:v>
      </x:c>
      <x:c r="M489" s="657" t="s">
        <x:v>1017</x:v>
      </x:c>
      <x:c r="N489" s="659">
        <x:v>7040</x:v>
      </x:c>
      <x:c r="O489" s="657">
        <x:v>10.029999999999999</x:v>
      </x:c>
      <x:c r="P489" s="653">
        <x:v>70611.199999999997</x:v>
      </x:c>
      <x:c r="Q489" s="657"/>
      <x:c r="R489" s="657"/>
      <x:c r="S489" s="664"/>
      <x:c r="T489" s="657"/>
    </x:row>
    <x:row r="490" spans="2:20">
      <x:c r="B490" s="648" t="s">
        <x:v>1789</x:v>
      </x:c>
      <x:c r="C490" s="670">
        <x:v>45951</x:v>
      </x:c>
      <x:c r="D490" s="649">
        <x:v>45951</x:v>
      </x:c>
      <x:c r="E490" s="761" t="s">
        <x:v>63</x:v>
      </x:c>
      <x:c r="F490" s="648" t="s">
        <x:v>57</x:v>
      </x:c>
      <x:c r="G490" s="648" t="s">
        <x:v>10</x:v>
      </x:c>
      <x:c r="H490" s="648" t="s">
        <x:v>1509</x:v>
      </x:c>
      <x:c r="I490" s="666" t="s">
        <x:v>31</x:v>
      </x:c>
      <x:c r="J490" s="657" t="s">
        <x:v>1557</x:v>
      </x:c>
      <x:c r="K490" s="657" t="s">
        <x:v>1513</x:v>
      </x:c>
      <x:c r="L490" s="658">
        <x:v>8544300000</x:v>
      </x:c>
      <x:c r="M490" s="657" t="s">
        <x:v>1017</x:v>
      </x:c>
      <x:c r="N490" s="659">
        <x:v>7680</x:v>
      </x:c>
      <x:c r="O490" s="657">
        <x:v>7.41</x:v>
      </x:c>
      <x:c r="P490" s="653">
        <x:v>56908.800000000003</x:v>
      </x:c>
      <x:c r="Q490" s="657"/>
      <x:c r="R490" s="657"/>
      <x:c r="S490" s="664"/>
      <x:c r="T490" s="657"/>
    </x:row>
    <x:row r="491" spans="2:20">
      <x:c r="B491" s="648" t="s">
        <x:v>1789</x:v>
      </x:c>
      <x:c r="C491" s="670">
        <x:v>45951</x:v>
      </x:c>
      <x:c r="D491" s="649">
        <x:v>45951</x:v>
      </x:c>
      <x:c r="E491" s="761" t="s">
        <x:v>63</x:v>
      </x:c>
      <x:c r="F491" s="648" t="s">
        <x:v>57</x:v>
      </x:c>
      <x:c r="G491" s="648" t="s">
        <x:v>10</x:v>
      </x:c>
      <x:c r="H491" s="648" t="s">
        <x:v>1509</x:v>
      </x:c>
      <x:c r="I491" s="666" t="s">
        <x:v>11</x:v>
      </x:c>
      <x:c r="J491" s="657" t="s">
        <x:v>13</x:v>
      </x:c>
      <x:c r="K491" s="657" t="s">
        <x:v>1525</x:v>
      </x:c>
      <x:c r="L491" s="658">
        <x:v>8544300000</x:v>
      </x:c>
      <x:c r="M491" s="657" t="s">
        <x:v>1017</x:v>
      </x:c>
      <x:c r="N491" s="659">
        <x:v>144</x:v>
      </x:c>
      <x:c r="O491" s="657">
        <x:v>157.04</x:v>
      </x:c>
      <x:c r="P491" s="653">
        <x:v>22613.759999999998</x:v>
      </x:c>
      <x:c r="Q491" s="657"/>
      <x:c r="R491" s="657"/>
      <x:c r="S491" s="664"/>
      <x:c r="T491" s="657"/>
    </x:row>
    <x:row r="492" spans="2:20">
      <x:c r="B492" s="648" t="s">
        <x:v>1790</x:v>
      </x:c>
      <x:c r="C492" s="670">
        <x:v>45951</x:v>
      </x:c>
      <x:c r="D492" s="649">
        <x:v>45951</x:v>
      </x:c>
      <x:c r="E492" s="761" t="s">
        <x:v>63</x:v>
      </x:c>
      <x:c r="F492" s="648" t="s">
        <x:v>1526</x:v>
      </x:c>
      <x:c r="G492" s="648" t="s">
        <x:v>30</x:v>
      </x:c>
      <x:c r="H492" s="648" t="s">
        <x:v>1509</x:v>
      </x:c>
      <x:c r="I492" s="666" t="s">
        <x:v>1489</x:v>
      </x:c>
      <x:c r="J492" s="657" t="s">
        <x:v>36</x:v>
      </x:c>
      <x:c r="K492" s="657" t="s">
        <x:v>1534</x:v>
      </x:c>
      <x:c r="L492" s="658">
        <x:v>8534009000</x:v>
      </x:c>
      <x:c r="M492" s="657" t="s">
        <x:v>1017</x:v>
      </x:c>
      <x:c r="N492" s="659">
        <x:v>7680</x:v>
      </x:c>
      <x:c r="O492" s="657">
        <x:v>11.49</x:v>
      </x:c>
      <x:c r="P492" s="653">
        <x:v>88243.199999999997</x:v>
      </x:c>
      <x:c r="Q492" s="657"/>
      <x:c r="R492" s="657"/>
      <x:c r="S492" s="664"/>
      <x:c r="T492" s="657"/>
    </x:row>
    <x:row r="493" spans="2:20">
      <x:c r="B493" s="648" t="s">
        <x:v>1791</x:v>
      </x:c>
      <x:c r="C493" s="670">
        <x:v>45951</x:v>
      </x:c>
      <x:c r="D493" s="649">
        <x:v>45951</x:v>
      </x:c>
      <x:c r="E493" s="761" t="s">
        <x:v>63</x:v>
      </x:c>
      <x:c r="F493" s="648" t="s">
        <x:v>1526</x:v>
      </x:c>
      <x:c r="G493" s="648" t="s">
        <x:v>30</x:v>
      </x:c>
      <x:c r="H493" s="648" t="s">
        <x:v>1509</x:v>
      </x:c>
      <x:c r="I493" s="666" t="s">
        <x:v>1489</x:v>
      </x:c>
      <x:c r="J493" s="657" t="s">
        <x:v>36</x:v>
      </x:c>
      <x:c r="K493" s="657" t="s">
        <x:v>1534</x:v>
      </x:c>
      <x:c r="L493" s="658">
        <x:v>8534009000</x:v>
      </x:c>
      <x:c r="M493" s="657" t="s">
        <x:v>1017</x:v>
      </x:c>
      <x:c r="N493" s="659">
        <x:v>7680</x:v>
      </x:c>
      <x:c r="O493" s="657">
        <x:v>11.49</x:v>
      </x:c>
      <x:c r="P493" s="653">
        <x:v>88243.199999999997</x:v>
      </x:c>
      <x:c r="Q493" s="657"/>
      <x:c r="R493" s="657"/>
      <x:c r="S493" s="664"/>
      <x:c r="T493" s="657"/>
    </x:row>
    <x:row r="494" spans="2:20">
      <x:c r="B494" s="648" t="s">
        <x:v>1792</x:v>
      </x:c>
      <x:c r="C494" s="670">
        <x:v>45954</x:v>
      </x:c>
      <x:c r="D494" s="649">
        <x:v>45954</x:v>
      </x:c>
      <x:c r="E494" s="761" t="s">
        <x:v>63</x:v>
      </x:c>
      <x:c r="F494" s="648" t="s">
        <x:v>1526</x:v>
      </x:c>
      <x:c r="G494" s="648" t="s">
        <x:v>30</x:v>
      </x:c>
      <x:c r="H494" s="648" t="s">
        <x:v>1509</x:v>
      </x:c>
      <x:c r="I494" s="666" t="s">
        <x:v>1489</x:v>
      </x:c>
      <x:c r="J494" s="657" t="s">
        <x:v>36</x:v>
      </x:c>
      <x:c r="K494" s="657" t="s">
        <x:v>1534</x:v>
      </x:c>
      <x:c r="L494" s="658">
        <x:v>8534009000</x:v>
      </x:c>
      <x:c r="M494" s="657" t="s">
        <x:v>1017</x:v>
      </x:c>
      <x:c r="N494" s="659">
        <x:v>7680</x:v>
      </x:c>
      <x:c r="O494" s="657">
        <x:v>11.49</x:v>
      </x:c>
      <x:c r="P494" s="653">
        <x:v>88243.199999999997</x:v>
      </x:c>
      <x:c r="Q494" s="657"/>
      <x:c r="R494" s="657"/>
      <x:c r="S494" s="664"/>
      <x:c r="T494" s="657"/>
    </x:row>
    <x:row r="495" spans="2:20">
      <x:c r="B495" s="648" t="s">
        <x:v>1793</x:v>
      </x:c>
      <x:c r="C495" s="670">
        <x:v>45954</x:v>
      </x:c>
      <x:c r="D495" s="649">
        <x:v>45954</x:v>
      </x:c>
      <x:c r="E495" s="761" t="s">
        <x:v>63</x:v>
      </x:c>
      <x:c r="F495" s="648" t="s">
        <x:v>1526</x:v>
      </x:c>
      <x:c r="G495" s="648" t="s">
        <x:v>30</x:v>
      </x:c>
      <x:c r="H495" s="648" t="s">
        <x:v>1509</x:v>
      </x:c>
      <x:c r="I495" s="666" t="s">
        <x:v>1489</x:v>
      </x:c>
      <x:c r="J495" s="657" t="s">
        <x:v>36</x:v>
      </x:c>
      <x:c r="K495" s="657" t="s">
        <x:v>1534</x:v>
      </x:c>
      <x:c r="L495" s="658">
        <x:v>8534009000</x:v>
      </x:c>
      <x:c r="M495" s="657" t="s">
        <x:v>1017</x:v>
      </x:c>
      <x:c r="N495" s="659">
        <x:v>7680</x:v>
      </x:c>
      <x:c r="O495" s="657">
        <x:v>11.49</x:v>
      </x:c>
      <x:c r="P495" s="653">
        <x:v>88243.199999999997</x:v>
      </x:c>
      <x:c r="Q495" s="657"/>
      <x:c r="R495" s="657"/>
      <x:c r="S495" s="664"/>
      <x:c r="T495" s="657"/>
    </x:row>
    <x:row r="496" spans="2:20">
      <x:c r="B496" s="648" t="s">
        <x:v>1794</x:v>
      </x:c>
      <x:c r="C496" s="670">
        <x:v>45957</x:v>
      </x:c>
      <x:c r="D496" s="649">
        <x:v>45957</x:v>
      </x:c>
      <x:c r="E496" s="761" t="s">
        <x:v>63</x:v>
      </x:c>
      <x:c r="F496" s="648" t="s">
        <x:v>57</x:v>
      </x:c>
      <x:c r="G496" s="648" t="s">
        <x:v>10</x:v>
      </x:c>
      <x:c r="H496" s="648" t="s">
        <x:v>1509</x:v>
      </x:c>
      <x:c r="I496" s="666" t="s">
        <x:v>31</x:v>
      </x:c>
      <x:c r="J496" s="657" t="s">
        <x:v>1556</x:v>
      </x:c>
      <x:c r="K496" s="657" t="s">
        <x:v>1512</x:v>
      </x:c>
      <x:c r="L496" s="658">
        <x:v>8544300000</x:v>
      </x:c>
      <x:c r="M496" s="657" t="s">
        <x:v>1017</x:v>
      </x:c>
      <x:c r="N496" s="659">
        <x:v>7680</x:v>
      </x:c>
      <x:c r="O496" s="657">
        <x:v>10.029999999999999</x:v>
      </x:c>
      <x:c r="P496" s="653">
        <x:v>77030.399999999994</x:v>
      </x:c>
      <x:c r="Q496" s="657"/>
      <x:c r="R496" s="657"/>
      <x:c r="S496" s="664"/>
      <x:c r="T496" s="657"/>
    </x:row>
    <x:row r="497" spans="2:20">
      <x:c r="B497" s="648" t="s">
        <x:v>1794</x:v>
      </x:c>
      <x:c r="C497" s="670">
        <x:v>45957</x:v>
      </x:c>
      <x:c r="D497" s="649">
        <x:v>45957</x:v>
      </x:c>
      <x:c r="E497" s="761" t="s">
        <x:v>63</x:v>
      </x:c>
      <x:c r="F497" s="648" t="s">
        <x:v>57</x:v>
      </x:c>
      <x:c r="G497" s="648" t="s">
        <x:v>10</x:v>
      </x:c>
      <x:c r="H497" s="648" t="s">
        <x:v>1509</x:v>
      </x:c>
      <x:c r="I497" s="666" t="s">
        <x:v>31</x:v>
      </x:c>
      <x:c r="J497" s="657" t="s">
        <x:v>1557</x:v>
      </x:c>
      <x:c r="K497" s="657" t="s">
        <x:v>1513</x:v>
      </x:c>
      <x:c r="L497" s="658">
        <x:v>8544300000</x:v>
      </x:c>
      <x:c r="M497" s="657" t="s">
        <x:v>1017</x:v>
      </x:c>
      <x:c r="N497" s="659">
        <x:v>7680</x:v>
      </x:c>
      <x:c r="O497" s="657">
        <x:v>7.41</x:v>
      </x:c>
      <x:c r="P497" s="653">
        <x:v>56908.800000000003</x:v>
      </x:c>
      <x:c r="Q497" s="657"/>
      <x:c r="R497" s="657"/>
      <x:c r="S497" s="664"/>
      <x:c r="T497" s="657"/>
    </x:row>
    <x:row r="498" spans="2:20">
      <x:c r="B498" s="648" t="s">
        <x:v>1795</x:v>
      </x:c>
      <x:c r="C498" s="670">
        <x:v>45959</x:v>
      </x:c>
      <x:c r="D498" s="649">
        <x:v>45959</x:v>
      </x:c>
      <x:c r="E498" s="761" t="s">
        <x:v>63</x:v>
      </x:c>
      <x:c r="F498" s="648" t="s">
        <x:v>1526</x:v>
      </x:c>
      <x:c r="G498" s="648" t="s">
        <x:v>30</x:v>
      </x:c>
      <x:c r="H498" s="648" t="s">
        <x:v>1509</x:v>
      </x:c>
      <x:c r="I498" s="666" t="s">
        <x:v>1489</x:v>
      </x:c>
      <x:c r="J498" s="657" t="s">
        <x:v>36</x:v>
      </x:c>
      <x:c r="K498" s="657" t="s">
        <x:v>1534</x:v>
      </x:c>
      <x:c r="L498" s="658">
        <x:v>8534009000</x:v>
      </x:c>
      <x:c r="M498" s="657" t="s">
        <x:v>1017</x:v>
      </x:c>
      <x:c r="N498" s="659">
        <x:v>7680</x:v>
      </x:c>
      <x:c r="O498" s="657">
        <x:v>11.49</x:v>
      </x:c>
      <x:c r="P498" s="653">
        <x:v>88243.199999999997</x:v>
      </x:c>
      <x:c r="Q498" s="657"/>
      <x:c r="R498" s="657"/>
      <x:c r="S498" s="664"/>
      <x:c r="T498" s="657"/>
    </x:row>
    <x:row r="499" spans="2:20">
      <x:c r="F499" s="673"/>
    </x:row>
    <x:row r="500" spans="2:20">
      <x:c r="F500" s="673"/>
    </x:row>
    <x:row r="501" spans="2:20">
      <x:c r="F501" s="673"/>
    </x:row>
    <x:row r="502" spans="2:20">
      <x:c r="F502" s="673"/>
    </x:row>
    <x:row r="503" spans="2:20">
      <x:c r="F503" s="673"/>
    </x:row>
    <x:row r="504" spans="2:20">
      <x:c r="F504" s="673"/>
    </x:row>
    <x:row r="505" spans="2:20">
      <x:c r="F505" s="673"/>
    </x:row>
    <x:row r="506" spans="2:20">
      <x:c r="F506" s="673"/>
    </x:row>
    <x:row r="507" spans="2:20">
      <x:c r="F507" s="673"/>
    </x:row>
    <x:row r="508" spans="2:20">
      <x:c r="F508" s="673"/>
    </x:row>
    <x:row r="509" spans="2:20">
      <x:c r="F509" s="673"/>
    </x:row>
    <x:row r="510" spans="2:20">
      <x:c r="F510" s="673"/>
    </x:row>
    <x:row r="511" spans="2:20">
      <x:c r="F511" s="673"/>
    </x:row>
    <x:row r="512" spans="2:20">
      <x:c r="F512" s="673"/>
    </x:row>
    <x:row r="513" spans="6:6">
      <x:c r="F513" s="673"/>
    </x:row>
    <x:row r="514" spans="6:6">
      <x:c r="F514" s="673"/>
    </x:row>
    <x:row r="515" spans="6:6">
      <x:c r="F515" s="673"/>
    </x:row>
    <x:row r="516" spans="6:6">
      <x:c r="F516" s="673"/>
    </x:row>
    <x:row r="517" spans="6:6">
      <x:c r="F517" s="673"/>
    </x:row>
    <x:row r="518" spans="6:6">
      <x:c r="F518" s="673"/>
    </x:row>
    <x:row r="519" spans="6:6">
      <x:c r="F519" s="673"/>
    </x:row>
    <x:row r="520" spans="6:6">
      <x:c r="F520" s="673"/>
    </x:row>
    <x:row r="521" spans="6:6">
      <x:c r="F521" s="673"/>
    </x:row>
    <x:row r="522" spans="6:6">
      <x:c r="F522" s="673"/>
    </x:row>
    <x:row r="523" spans="6:6">
      <x:c r="F523" s="673"/>
    </x:row>
    <x:row r="524" spans="6:6">
      <x:c r="F524" s="673"/>
    </x:row>
    <x:row r="525" spans="6:6">
      <x:c r="F525" s="673"/>
    </x:row>
    <x:row r="526" spans="6:6">
      <x:c r="F526" s="673"/>
    </x:row>
    <x:row r="527" spans="6:6">
      <x:c r="F527" s="673"/>
    </x:row>
    <x:row r="528" spans="6:6">
      <x:c r="F528" s="673"/>
    </x:row>
    <x:row r="529" spans="6:6">
      <x:c r="F529" s="673"/>
    </x:row>
    <x:row r="530" spans="6:6">
      <x:c r="F530" s="673"/>
    </x:row>
    <x:row r="531" spans="6:6">
      <x:c r="F531" s="673"/>
    </x:row>
    <x:row r="532" spans="6:6">
      <x:c r="F532" s="673"/>
    </x:row>
    <x:row r="533" spans="6:6">
      <x:c r="F533" s="673"/>
    </x:row>
    <x:row r="534" spans="6:6">
      <x:c r="F534" s="673"/>
    </x:row>
    <x:row r="535" spans="6:6">
      <x:c r="F535" s="673"/>
    </x:row>
    <x:row r="536" spans="6:6">
      <x:c r="F536" s="673"/>
    </x:row>
    <x:row r="537" spans="6:6">
      <x:c r="F537" s="673"/>
    </x:row>
    <x:row r="538" spans="6:6">
      <x:c r="F538" s="673"/>
    </x:row>
    <x:row r="539" spans="6:6">
      <x:c r="F539" s="673"/>
    </x:row>
    <x:row r="540" spans="6:6">
      <x:c r="F540" s="673"/>
    </x:row>
    <x:row r="541" spans="6:6">
      <x:c r="F541" s="673"/>
    </x:row>
    <x:row r="542" spans="6:6">
      <x:c r="F542" s="673"/>
    </x:row>
    <x:row r="543" spans="6:6">
      <x:c r="F543" s="673"/>
    </x:row>
    <x:row r="544" spans="6:6">
      <x:c r="F544" s="673"/>
    </x:row>
    <x:row r="545" spans="6:6">
      <x:c r="F545" s="673"/>
    </x:row>
    <x:row r="546" spans="6:6">
      <x:c r="F546" s="673"/>
    </x:row>
    <x:row r="547" spans="6:6">
      <x:c r="F547" s="673"/>
    </x:row>
    <x:row r="548" spans="6:6">
      <x:c r="F548" s="673"/>
    </x:row>
    <x:row r="549" spans="6:6">
      <x:c r="F549" s="673"/>
    </x:row>
    <x:row r="550" spans="6:6">
      <x:c r="F550" s="673"/>
    </x:row>
    <x:row r="551" spans="6:6">
      <x:c r="F551" s="673"/>
    </x:row>
    <x:row r="552" spans="6:6">
      <x:c r="F552" s="673"/>
    </x:row>
    <x:row r="553" spans="6:6">
      <x:c r="F553" s="673"/>
    </x:row>
    <x:row r="554" spans="6:6">
      <x:c r="F554" s="673"/>
    </x:row>
    <x:row r="555" spans="6:6">
      <x:c r="F555" s="673"/>
    </x:row>
    <x:row r="556" spans="6:6">
      <x:c r="F556" s="673"/>
    </x:row>
    <x:row r="557" spans="6:6">
      <x:c r="F557" s="673"/>
    </x:row>
    <x:row r="558" spans="6:6">
      <x:c r="F558" s="673"/>
    </x:row>
    <x:row r="559" spans="6:6">
      <x:c r="F559" s="673"/>
    </x:row>
    <x:row r="560" spans="6:6">
      <x:c r="F560" s="673"/>
    </x:row>
    <x:row r="561" spans="6:6">
      <x:c r="F561" s="673"/>
    </x:row>
    <x:row r="562" spans="6:6">
      <x:c r="F562" s="673"/>
    </x:row>
    <x:row r="563" spans="6:6">
      <x:c r="F563" s="673"/>
    </x:row>
    <x:row r="564" spans="6:6">
      <x:c r="F564" s="673"/>
    </x:row>
    <x:row r="565" spans="6:6">
      <x:c r="F565" s="673"/>
    </x:row>
    <x:row r="566" spans="6:6">
      <x:c r="F566" s="673"/>
    </x:row>
    <x:row r="567" spans="6:6">
      <x:c r="F567" s="673"/>
    </x:row>
    <x:row r="568" spans="6:6">
      <x:c r="F568" s="673"/>
    </x:row>
    <x:row r="569" spans="6:6">
      <x:c r="F569" s="673"/>
    </x:row>
    <x:row r="570" spans="6:6">
      <x:c r="F570" s="673"/>
    </x:row>
    <x:row r="571" spans="6:6">
      <x:c r="F571" s="673"/>
    </x:row>
    <x:row r="572" spans="6:6">
      <x:c r="F572" s="673"/>
    </x:row>
    <x:row r="573" spans="6:6">
      <x:c r="F573" s="673"/>
    </x:row>
    <x:row r="574" spans="6:6">
      <x:c r="F574" s="673"/>
    </x:row>
    <x:row r="575" spans="6:6">
      <x:c r="F575" s="673"/>
    </x:row>
    <x:row r="576" spans="6:6">
      <x:c r="F576" s="673"/>
    </x:row>
    <x:row r="577" spans="6:6">
      <x:c r="F577" s="673"/>
    </x:row>
    <x:row r="578" spans="6:6">
      <x:c r="F578" s="673"/>
    </x:row>
    <x:row r="579" spans="6:6">
      <x:c r="F579" s="673"/>
    </x:row>
    <x:row r="580" spans="6:6">
      <x:c r="F580" s="673"/>
    </x:row>
    <x:row r="581" spans="6:6">
      <x:c r="F581" s="673"/>
    </x:row>
    <x:row r="582" spans="6:6">
      <x:c r="F582" s="673"/>
    </x:row>
    <x:row r="583" spans="6:6">
      <x:c r="F583" s="673"/>
    </x:row>
    <x:row r="584" spans="6:6">
      <x:c r="F584" s="673"/>
    </x:row>
    <x:row r="585" spans="6:6">
      <x:c r="F585" s="673"/>
    </x:row>
    <x:row r="586" spans="6:6">
      <x:c r="F586" s="673"/>
    </x:row>
    <x:row r="587" spans="6:6">
      <x:c r="F587" s="673"/>
    </x:row>
    <x:row r="588" spans="6:6">
      <x:c r="F588" s="673"/>
    </x:row>
    <x:row r="589" spans="6:6">
      <x:c r="F589" s="673"/>
    </x:row>
    <x:row r="590" spans="6:6">
      <x:c r="F590" s="673"/>
    </x:row>
    <x:row r="591" spans="6:6">
      <x:c r="F591" s="673"/>
    </x:row>
    <x:row r="592" spans="6:6">
      <x:c r="F592" s="673"/>
    </x:row>
    <x:row r="593" spans="2:20">
      <x:c r="F593" s="673"/>
    </x:row>
    <x:row r="594" spans="2:20">
      <x:c r="F594" s="673"/>
    </x:row>
    <x:row r="595" spans="2:20">
      <x:c r="F595" s="673"/>
    </x:row>
    <x:row r="596" spans="2:20">
      <x:c r="F596" s="673"/>
    </x:row>
    <x:row r="597" spans="2:20" s="665" customFormat="1">
      <x:c r="B597" s="645"/>
      <x:c r="C597" s="645"/>
      <x:c r="D597" s="645"/>
      <x:c r="E597" s="645"/>
      <x:c r="F597" s="673"/>
      <x:c r="G597" s="645"/>
      <x:c r="H597" s="645"/>
      <x:c r="I597" s="645"/>
      <x:c r="J597" s="645"/>
      <x:c r="K597" s="645"/>
      <x:c r="L597" s="645"/>
      <x:c r="M597" s="645"/>
      <x:c r="N597" s="645"/>
      <x:c r="O597" s="645"/>
      <x:c r="P597" s="645"/>
      <x:c r="Q597" s="645"/>
      <x:c r="R597" s="645"/>
      <x:c r="S597" s="645"/>
      <x:c r="T597" s="645"/>
    </x:row>
    <x:row r="598" spans="2:20">
      <x:c r="F598" s="673"/>
    </x:row>
    <x:row r="599" spans="2:20">
      <x:c r="F599" s="673"/>
    </x:row>
    <x:row r="600" spans="2:20">
      <x:c r="F600" s="673"/>
    </x:row>
    <x:row r="601" spans="2:20">
      <x:c r="F601" s="673"/>
    </x:row>
    <x:row r="602" spans="2:20">
      <x:c r="F602" s="673"/>
    </x:row>
    <x:row r="603" spans="2:20">
      <x:c r="F603" s="673"/>
    </x:row>
    <x:row r="604" spans="2:20">
      <x:c r="F604" s="673"/>
    </x:row>
    <x:row r="605" spans="2:20">
      <x:c r="F605" s="673"/>
    </x:row>
    <x:row r="606" spans="2:20">
      <x:c r="F606" s="673"/>
    </x:row>
    <x:row r="607" spans="2:20">
      <x:c r="F607" s="673"/>
    </x:row>
    <x:row r="608" spans="2:20">
      <x:c r="F608" s="673"/>
    </x:row>
    <x:row r="609" spans="6:6">
      <x:c r="F609" s="673"/>
    </x:row>
    <x:row r="610" spans="6:6">
      <x:c r="F610" s="673"/>
    </x:row>
    <x:row r="611" spans="6:6">
      <x:c r="F611" s="673"/>
    </x:row>
    <x:row r="612" spans="6:6">
      <x:c r="F612" s="673"/>
    </x:row>
    <x:row r="613" spans="6:6">
      <x:c r="F613" s="673"/>
    </x:row>
    <x:row r="614" spans="6:6">
      <x:c r="F614" s="673"/>
    </x:row>
    <x:row r="615" spans="6:6">
      <x:c r="F615" s="673"/>
    </x:row>
    <x:row r="616" spans="6:6">
      <x:c r="F616" s="673"/>
    </x:row>
    <x:row r="617" spans="6:6">
      <x:c r="F617" s="673"/>
    </x:row>
    <x:row r="618" spans="6:6">
      <x:c r="F618" s="673"/>
    </x:row>
    <x:row r="619" spans="6:6">
      <x:c r="F619" s="673"/>
    </x:row>
    <x:row r="620" spans="6:6">
      <x:c r="F620" s="673"/>
    </x:row>
    <x:row r="621" spans="6:6">
      <x:c r="F621" s="673"/>
    </x:row>
    <x:row r="622" spans="6:6">
      <x:c r="F622" s="673"/>
    </x:row>
    <x:row r="623" spans="6:6">
      <x:c r="F623" s="673"/>
    </x:row>
    <x:row r="624" spans="6:6">
      <x:c r="F624" s="673"/>
    </x:row>
    <x:row r="625" spans="6:6">
      <x:c r="F625" s="673"/>
    </x:row>
    <x:row r="626" spans="6:6">
      <x:c r="F626" s="673"/>
    </x:row>
    <x:row r="627" spans="6:6">
      <x:c r="F627" s="673"/>
    </x:row>
    <x:row r="628" spans="6:6">
      <x:c r="F628" s="673"/>
    </x:row>
    <x:row r="629" spans="6:6">
      <x:c r="F629" s="673"/>
    </x:row>
    <x:row r="630" spans="6:6">
      <x:c r="F630" s="673"/>
    </x:row>
    <x:row r="631" spans="6:6">
      <x:c r="F631" s="673"/>
    </x:row>
    <x:row r="632" spans="6:6">
      <x:c r="F632" s="673"/>
    </x:row>
    <x:row r="633" spans="6:6">
      <x:c r="F633" s="673"/>
    </x:row>
    <x:row r="634" spans="6:6">
      <x:c r="F634" s="673"/>
    </x:row>
    <x:row r="635" spans="6:6">
      <x:c r="F635" s="673"/>
    </x:row>
    <x:row r="636" spans="6:6">
      <x:c r="F636" s="673"/>
    </x:row>
    <x:row r="637" spans="6:6">
      <x:c r="F637" s="673"/>
    </x:row>
    <x:row r="638" spans="6:6">
      <x:c r="F638" s="673"/>
    </x:row>
    <x:row r="639" spans="6:6">
      <x:c r="F639" s="673"/>
    </x:row>
    <x:row r="640" spans="6:6">
      <x:c r="F640" s="673"/>
    </x:row>
    <x:row r="641" spans="6:6">
      <x:c r="F641" s="673"/>
    </x:row>
    <x:row r="642" spans="6:6">
      <x:c r="F642" s="673"/>
    </x:row>
    <x:row r="643" spans="6:6">
      <x:c r="F643" s="673"/>
    </x:row>
  </x:sheetData>
  <x:autoFilter ref="A7:U498" xr:uid="{6D28BC1A-F08D-45FB-9A94-9B43AB038AF1}"/>
  <x:phoneticPr fontId="9" type="noConversion"/>
  <x:pageMargins left="0.7" right="0.7" top="0.75" bottom="0.75" header="0.3" footer="0.3"/>
  <x:drawing r:id="rId1"/>
  <x:legacyDrawing r:id="rId2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55FA2C7-2956-4D14-9954-D7CC5515F668}" mc:Ignorable="x14ac xr xr2 xr3">
  <x:dimension ref="A1:AB25"/>
  <x:sheetViews>
    <x:sheetView topLeftCell="I1" workbookViewId="0">
      <x:selection activeCell="AB3" sqref="AB3"/>
    </x:sheetView>
  </x:sheetViews>
  <x:sheetFormatPr defaultColWidth="8.8984375" defaultRowHeight="21"/>
  <x:cols>
    <x:col min="1" max="1" width="6" style="1697" bestFit="1" customWidth="1"/>
    <x:col min="2" max="2" width="16.69921875" style="1697" customWidth="1"/>
    <x:col min="3" max="3" width="10.59765625" style="1697" bestFit="1" customWidth="1"/>
    <x:col min="4" max="4" width="11.59765625" style="1697" customWidth="1"/>
    <x:col min="5" max="5" width="15.296875" style="1697" bestFit="1" customWidth="1"/>
    <x:col min="6" max="6" width="16.796875" style="1697" bestFit="1" customWidth="1"/>
    <x:col min="7" max="7" width="12.796875" style="1756" customWidth="1"/>
    <x:col min="8" max="9" width="17.3984375" style="1697" customWidth="1"/>
    <x:col min="10" max="10" width="12.296875" style="1697" customWidth="1"/>
    <x:col min="11" max="11" width="14.09765625" style="1697" customWidth="1"/>
    <x:col min="12" max="13" width="17.3984375" style="1697" customWidth="1"/>
    <x:col min="14" max="14" width="12.796875" style="1697" bestFit="1" customWidth="1"/>
    <x:col min="15" max="15" width="10.59765625" style="1697" bestFit="1" customWidth="1"/>
    <x:col min="16" max="16" width="8.8984375" style="1697"/>
    <x:col min="17" max="17" width="15.296875" style="1697" customWidth="1"/>
    <x:col min="18" max="18" width="14.296875" style="1697" bestFit="1" customWidth="1"/>
    <x:col min="19" max="19" width="15.796875" style="1697" bestFit="1" customWidth="1"/>
    <x:col min="20" max="20" width="14.296875" style="1697" bestFit="1" customWidth="1"/>
    <x:col min="21" max="21" width="15.796875" style="1697" bestFit="1" customWidth="1"/>
    <x:col min="22" max="22" width="14.296875" style="1697" bestFit="1" customWidth="1"/>
    <x:col min="23" max="23" width="15.796875" style="1697" bestFit="1" customWidth="1"/>
    <x:col min="24" max="24" width="6.19921875" style="1697" bestFit="1" customWidth="1"/>
    <x:col min="25" max="25" width="6.296875" style="1697" bestFit="1" customWidth="1"/>
    <x:col min="26" max="26" width="6.19921875" style="1697" bestFit="1" customWidth="1"/>
    <x:col min="27" max="27" width="10.59765625" style="1697" bestFit="1" customWidth="1"/>
    <x:col min="28" max="28" width="6.19921875" style="1697" bestFit="1" customWidth="1"/>
    <x:col min="29" max="16384" width="8.8984375" style="1697"/>
  </x:cols>
  <x:sheetData>
    <x:row r="1" spans="1:28" ht="21.6" thickBot="1">
      <x:c r="A1" s="1989" t="s">
        <x:v>828</x:v>
      </x:c>
      <x:c r="B1" s="1990"/>
      <x:c r="C1" s="1977" t="s">
        <x:v>829</x:v>
      </x:c>
      <x:c r="D1" s="1977" t="s">
        <x:v>458</x:v>
      </x:c>
      <x:c r="E1" s="1983" t="s">
        <x:v>1554</x:v>
      </x:c>
      <x:c r="F1" s="1984"/>
      <x:c r="G1" s="1737"/>
      <x:c r="H1" s="1983" t="s">
        <x:v>1555</x:v>
      </x:c>
      <x:c r="I1" s="1984"/>
      <x:c r="J1" s="1738"/>
      <x:c r="K1" s="1985" t="s">
        <x:v>921</x:v>
      </x:c>
      <x:c r="L1" s="1983">
        <x:v>2026</x:v>
      </x:c>
      <x:c r="M1" s="1984"/>
      <x:c r="N1" s="1977" t="s">
        <x:v>922</x:v>
      </x:c>
      <x:c r="O1" s="1985" t="s">
        <x:v>921</x:v>
      </x:c>
      <x:c r="Q1" s="1973" t="s">
        <x:v>835</x:v>
      </x:c>
      <x:c r="R1" s="1973" t="s">
        <x:v>1554</x:v>
      </x:c>
      <x:c r="S1" s="1973"/>
      <x:c r="T1" s="1973" t="s">
        <x:v>1555</x:v>
      </x:c>
      <x:c r="U1" s="1973"/>
      <x:c r="V1" s="1973">
        <x:v>2026</x:v>
      </x:c>
      <x:c r="W1" s="1973"/>
      <x:c r="X1" s="1973" t="s">
        <x:v>922</x:v>
      </x:c>
      <x:c r="Y1" s="1973" t="s">
        <x:v>922</x:v>
      </x:c>
      <x:c r="Z1" s="1972" t="s">
        <x:v>921</x:v>
      </x:c>
      <x:c r="AA1" s="1972" t="s">
        <x:v>921</x:v>
      </x:c>
      <x:c r="AB1" s="1973" t="s">
        <x:v>922</x:v>
      </x:c>
    </x:row>
    <x:row r="2" spans="1:28" ht="21.6" thickBot="1">
      <x:c r="A2" s="1991"/>
      <x:c r="B2" s="1992"/>
      <x:c r="C2" s="1979"/>
      <x:c r="D2" s="1979"/>
      <x:c r="E2" s="1739" t="s">
        <x:v>919</x:v>
      </x:c>
      <x:c r="F2" s="1739" t="s">
        <x:v>920</x:v>
      </x:c>
      <x:c r="G2" s="1741"/>
      <x:c r="H2" s="1739" t="s">
        <x:v>919</x:v>
      </x:c>
      <x:c r="I2" s="1739" t="s">
        <x:v>920</x:v>
      </x:c>
      <x:c r="J2" s="1739"/>
      <x:c r="K2" s="1979"/>
      <x:c r="L2" s="1739" t="s">
        <x:v>919</x:v>
      </x:c>
      <x:c r="M2" s="1739" t="s">
        <x:v>920</x:v>
      </x:c>
      <x:c r="N2" s="1979"/>
      <x:c r="O2" s="1979"/>
      <x:c r="Q2" s="1973"/>
      <x:c r="R2" s="1739" t="s">
        <x:v>919</x:v>
      </x:c>
      <x:c r="S2" s="1739" t="s">
        <x:v>920</x:v>
      </x:c>
      <x:c r="T2" s="1739" t="s">
        <x:v>919</x:v>
      </x:c>
      <x:c r="U2" s="1739" t="s">
        <x:v>920</x:v>
      </x:c>
      <x:c r="V2" s="1739" t="s">
        <x:v>919</x:v>
      </x:c>
      <x:c r="W2" s="1739" t="s">
        <x:v>920</x:v>
      </x:c>
      <x:c r="X2" s="1973"/>
      <x:c r="Y2" s="1973"/>
      <x:c r="Z2" s="1973"/>
      <x:c r="AA2" s="1973"/>
      <x:c r="AB2" s="1973"/>
    </x:row>
    <x:row r="3" spans="1:28" ht="21.6" thickBot="1">
      <x:c r="A3" s="1993" t="s">
        <x:v>830</x:v>
      </x:c>
      <x:c r="B3" s="1994"/>
      <x:c r="C3" s="1994"/>
      <x:c r="D3" s="1995"/>
      <x:c r="E3" s="1757">
        <x:f>SUM(E4,E11,E18)</x:f>
        <x:v>1937116</x:v>
      </x:c>
      <x:c r="F3" s="1757">
        <x:f>SUM(F4,F11,F18)</x:f>
        <x:v>20353228.150570489</x:v>
      </x:c>
      <x:c r="G3" s="1742">
        <x:f>F3/$F$3</x:f>
        <x:v>1</x:v>
      </x:c>
      <x:c r="H3" s="1757">
        <x:f>SUM(H4,H11,H18)</x:f>
        <x:v>2132514</x:v>
      </x:c>
      <x:c r="I3" s="1757">
        <x:f>SUM(I4,I11,I18)</x:f>
        <x:v>22201013.529999997</x:v>
      </x:c>
      <x:c r="J3" s="1742">
        <x:f>I3/$I$3</x:f>
        <x:v>1</x:v>
      </x:c>
      <x:c r="K3" s="1743">
        <x:f>IFERROR(I3/F3,0)</x:f>
        <x:v>1.0907858628498555</x:v>
      </x:c>
      <x:c r="L3" s="1757">
        <x:f>SUM(L4,L11,L18)</x:f>
        <x:v>2864100</x:v>
      </x:c>
      <x:c r="M3" s="1757">
        <x:f>SUM(M4,M11,M18)</x:f>
        <x:v>38438743.751871005</x:v>
      </x:c>
      <x:c r="N3" s="1743">
        <x:f>M3/$M$3</x:f>
        <x:v>1</x:v>
      </x:c>
      <x:c r="O3" s="1743">
        <x:f>M3/I3-1</x:f>
        <x:v>0.7313958977561601</x:v>
      </x:c>
      <x:c r="Q3" s="1744" t="s">
        <x:v>554</x:v>
      </x:c>
      <x:c r="R3" s="1745">
        <x:f>SUM(E5:E10,E12)</x:f>
        <x:v>985136</x:v>
      </x:c>
      <x:c r="S3" s="1745">
        <x:f>SUM(F5:F10,F12)</x:f>
        <x:v>9422874.3600000013</x:v>
      </x:c>
      <x:c r="T3" s="1745">
        <x:f>SUM(H5:H9,H12)</x:f>
        <x:v>1099364</x:v>
      </x:c>
      <x:c r="U3" s="1745">
        <x:f>SUM(I5:I9,I12)</x:f>
        <x:v>10436041.160000004</x:v>
      </x:c>
      <x:c r="V3" s="1745">
        <x:f>SUM(L5:L9,L12)</x:f>
        <x:v>1423100</x:v>
      </x:c>
      <x:c r="W3" s="1745">
        <x:f>SUM(M5:M9,M12)</x:f>
        <x:v>16756540.34</x:v>
      </x:c>
      <x:c r="X3" s="1746">
        <x:f>S3/($S$3+$S$4)</x:f>
        <x:v>0.46296706794081133</x:v>
      </x:c>
      <x:c r="Y3" s="1746">
        <x:f>U3/($U$3+$U$4+$U$5)</x:f>
        <x:v>0.4700704833091468</x:v>
      </x:c>
      <x:c r="Z3" s="1746">
        <x:f t="shared" ref="Z3:Z4" si="0">U3/S3-1</x:f>
        <x:v>0.10752205338754006</x:v>
      </x:c>
      <x:c r="AA3" s="1746">
        <x:f t="shared" ref="AA3:AA5" si="1">W3/U3-1</x:f>
        <x:v>0.60564145762721333</x:v>
      </x:c>
      <x:c r="AB3" s="1746">
        <x:f t="shared" ref="AB3:AB5" si="2">W3/$M$3</x:f>
        <x:v>0.43592840723844872</x:v>
      </x:c>
    </x:row>
    <x:row r="4" spans="1:28" ht="21.6" thickBot="1">
      <x:c r="A4" s="1980" t="s">
        <x:v>831</x:v>
      </x:c>
      <x:c r="B4" s="1981"/>
      <x:c r="C4" s="1981"/>
      <x:c r="D4" s="1982"/>
      <x:c r="E4" s="1758">
        <x:f>SUM(E5:E10)</x:f>
        <x:v>46010</x:v>
      </x:c>
      <x:c r="F4" s="1758">
        <x:f>SUM(F5:F10)</x:f>
        <x:v>2600123.9700000002</x:v>
      </x:c>
      <x:c r="G4" s="1742">
        <x:f t="shared" ref="G4:G20" si="3">F4/$F$3</x:f>
        <x:v>0.12774995449196694</x:v>
      </x:c>
      <x:c r="H4" s="1758">
        <x:f>SUM(H5:H10)</x:f>
        <x:v>47417</x:v>
      </x:c>
      <x:c r="I4" s="1758">
        <x:f>SUM(I5:I10)</x:f>
        <x:v>2456713.48</x:v>
      </x:c>
      <x:c r="J4" s="1742">
        <x:f t="shared" ref="J4:J20" si="4">I4/$I$3</x:f>
        <x:v>0.11065771734611435</x:v>
      </x:c>
      <x:c r="K4" s="1743">
        <x:f t="shared" ref="K4:K13" si="5">IFERROR(I4/F4,0)</x:f>
        <x:v>0.94484474907556038</x:v>
      </x:c>
      <x:c r="L4" s="1758">
        <x:f>SUM(L5:L10)</x:f>
        <x:v>258200</x:v>
      </x:c>
      <x:c r="M4" s="1758">
        <x:f>SUM(M5:M10)</x:f>
        <x:v>13243524.251871001</x:v>
      </x:c>
      <x:c r="N4" s="1747">
        <x:f>M4/$M$3</x:f>
        <x:v>0.34453582399467392</x:v>
      </x:c>
      <x:c r="O4" s="1747">
        <x:f>M4/I4-1</x:f>
        <x:v>4.3907483960526816</x:v>
      </x:c>
      <x:c r="Q4" s="1744" t="s">
        <x:v>836</x:v>
      </x:c>
      <x:c r="R4" s="1745">
        <x:f>SUM(E13,E17,E18)</x:f>
        <x:v>951980</x:v>
      </x:c>
      <x:c r="S4" s="1745">
        <x:f>SUM(F13,F17,F18)</x:f>
        <x:v>10930353.79057049</x:v>
      </x:c>
      <x:c r="T4" s="1745">
        <x:f>SUM(H13,H17,H18)</x:f>
        <x:v>1032791</x:v>
      </x:c>
      <x:c r="U4" s="1745">
        <x:f>SUM(I13,I17,I18)</x:f>
        <x:v>11702727.589999991</x:v>
      </x:c>
      <x:c r="V4" s="1745">
        <x:f t="shared" ref="V4:W4" si="6">SUM(L13,L17,L20)</x:f>
        <x:v>1234000</x:v>
      </x:c>
      <x:c r="W4" s="1745">
        <x:f t="shared" si="6"/>
        <x:v>14178660</x:v>
      </x:c>
      <x:c r="X4" s="1746">
        <x:f>S4/($S$3+$S$4)</x:f>
        <x:v>0.53703293205918878</x:v>
      </x:c>
      <x:c r="Y4" s="1746">
        <x:f t="shared" ref="Y4:Y5" si="7">U4/($U$3+$U$4+$U$5)</x:f>
        <x:v>0.527125825773054</x:v>
      </x:c>
      <x:c r="Z4" s="1746">
        <x:f t="shared" si="0"/>
        <x:v>7.0663202145919479E-2</x:v>
      </x:c>
      <x:c r="AA4" s="1746">
        <x:f t="shared" si="1"/>
        <x:v>0.21156883221956724</x:v>
      </x:c>
      <x:c r="AB4" s="1746">
        <x:f t="shared" si="2"/>
        <x:v>0.36886377170715562</x:v>
      </x:c>
    </x:row>
    <x:row r="5" spans="1:28" ht="21.6" thickBot="1">
      <x:c r="A5" s="1978"/>
      <x:c r="B5" s="1739" t="s">
        <x:v>11</x:v>
      </x:c>
      <x:c r="C5" s="1739" t="s">
        <x:v>57</x:v>
      </x:c>
      <x:c r="D5" s="1739" t="s">
        <x:v>11</x:v>
      </x:c>
      <x:c r="E5" s="1761">
        <x:v>20059</x:v>
      </x:c>
      <x:c r="F5" s="1761">
        <x:v>1881048.97</x:v>
      </x:c>
      <x:c r="G5" s="1742">
        <x:f t="shared" si="3"/>
        <x:v>9.2420178071225281E-2</x:v>
      </x:c>
      <x:c r="H5" s="1761">
        <x:f>SUMIFS(sales2025!N:N,sales2025!H:H,"fert",sales2025!I:I,sales!D5)</x:f>
        <x:v>20446</x:v>
      </x:c>
      <x:c r="I5" s="1761">
        <x:f>SUMIFS(sales2025!P:P,sales2025!H:H,"fert",sales2025!I:I,sales!D5)</x:f>
        <x:v>1903322.4200000002</x:v>
      </x:c>
      <x:c r="J5" s="1742">
        <x:f t="shared" si="4"/>
        <x:v>8.573133012274689E-2</x:v>
      </x:c>
      <x:c r="K5" s="1743">
        <x:f t="shared" si="5"/>
        <x:v>1.0118409729652069</x:v>
      </x:c>
      <x:c r="L5" s="1759">
        <x:f>SQ!V7</x:f>
        <x:v>37000</x:v>
      </x:c>
      <x:c r="M5" s="1759">
        <x:f>'RV(US)'!$V$7</x:f>
        <x:v>5653218.8399999989</x:v>
      </x:c>
      <x:c r="N5" s="1746">
        <x:f>M5/$M$3</x:f>
        <x:v>0.14707085321238753</x:v>
      </x:c>
      <x:c r="O5" s="1746">
        <x:f>M5/I5-1</x:f>
        <x:v>1.9701845470826735</x:v>
      </x:c>
      <x:c r="Q5" s="1830" t="s">
        <x:v>536</x:v>
      </x:c>
      <x:c r="R5" s="1748"/>
      <x:c r="S5" s="1748"/>
      <x:c r="T5" s="1749">
        <x:f>H10</x:f>
        <x:v>359</x:v>
      </x:c>
      <x:c r="U5" s="1749">
        <x:f>I10</x:f>
        <x:v>62244.780000000006</x:v>
      </x:c>
      <x:c r="V5" s="1749">
        <x:f>L10</x:f>
        <x:v>207000</x:v>
      </x:c>
      <x:c r="W5" s="1749">
        <x:f>M10</x:f>
        <x:v>7503543.411871003</x:v>
      </x:c>
      <x:c r="X5" s="1748"/>
      <x:c r="Y5" s="1746">
        <x:f t="shared" si="7"/>
        <x:v>2.8036909177992842E-3</x:v>
      </x:c>
      <x:c r="Z5" s="1746">
        <x:f>IFERROR(U5/S5-1,0)</x:f>
        <x:v>0</x:v>
      </x:c>
      <x:c r="AA5" s="1746">
        <x:f t="shared" si="1"/>
        <x:v>119.5489586736591</x:v>
      </x:c>
      <x:c r="AB5" s="1746">
        <x:f t="shared" si="2"/>
        <x:v>0.19520782105439563</x:v>
      </x:c>
    </x:row>
    <x:row r="6" spans="1:28" ht="21.6" thickBot="1">
      <x:c r="A6" s="1978"/>
      <x:c r="B6" s="1739" t="s">
        <x:v>14</x:v>
      </x:c>
      <x:c r="C6" s="1739" t="s">
        <x:v>57</x:v>
      </x:c>
      <x:c r="D6" s="1739" t="s">
        <x:v>14</x:v>
      </x:c>
      <x:c r="E6" s="1761">
        <x:v>12838</x:v>
      </x:c>
      <x:c r="F6" s="1761">
        <x:v>635545.19000000006</x:v>
      </x:c>
      <x:c r="G6" s="1742">
        <x:f t="shared" si="3"/>
        <x:v>3.1225768477527043E-2</x:v>
      </x:c>
      <x:c r="H6" s="1761">
        <x:f>SUMIFS(sales2025!N:N,sales2025!H:H,"fert",sales2025!I:I,sales!D6)</x:f>
        <x:v>8912</x:v>
      </x:c>
      <x:c r="I6" s="1761">
        <x:f>SUMIFS(sales2025!P:P,sales2025!H:H,"fert",sales2025!I:I,sales!D6)</x:f>
        <x:v>381367.28000000009</x:v>
      </x:c>
      <x:c r="J6" s="1742">
        <x:f t="shared" si="4"/>
        <x:v>1.7177922056786393E-2</x:v>
      </x:c>
      <x:c r="K6" s="1743">
        <x:f t="shared" si="5"/>
        <x:v>0.6000631992824933</x:v>
      </x:c>
      <x:c r="L6" s="1759">
        <x:f>SQ!$V$10</x:f>
        <x:v>0</x:v>
      </x:c>
      <x:c r="M6" s="1759">
        <x:f>'RV(US)'!$V$10</x:f>
        <x:v>0</x:v>
      </x:c>
      <x:c r="N6" s="1746">
        <x:f>M6/$M$3</x:f>
        <x:v>0</x:v>
      </x:c>
      <x:c r="O6" s="1746">
        <x:f>M6/I6-1</x:f>
        <x:v>-1</x:v>
      </x:c>
    </x:row>
    <x:row r="7" spans="1:28" ht="21.6" thickBot="1">
      <x:c r="A7" s="1978"/>
      <x:c r="B7" s="1750" t="s">
        <x:v>18</x:v>
      </x:c>
      <x:c r="C7" s="1739" t="s">
        <x:v>57</x:v>
      </x:c>
      <x:c r="D7" s="1739" t="s">
        <x:v>1490</x:v>
      </x:c>
      <x:c r="E7" s="1761">
        <x:v>0</x:v>
      </x:c>
      <x:c r="F7" s="1761">
        <x:v>0</x:v>
      </x:c>
      <x:c r="G7" s="1742">
        <x:f t="shared" si="3"/>
        <x:v>0</x:v>
      </x:c>
      <x:c r="H7" s="1761">
        <x:f>SUMIFS(sales2025!N:N,sales2025!H:H,"fert",sales2025!I:I,sales!D7)</x:f>
        <x:v>0</x:v>
      </x:c>
      <x:c r="I7" s="1761">
        <x:f>SUMIFS(sales2025!P:P,sales2025!H:H,"fert",sales2025!I:I,sales!D7)</x:f>
        <x:v>0</x:v>
      </x:c>
      <x:c r="J7" s="1742">
        <x:f t="shared" si="4"/>
        <x:v>0</x:v>
      </x:c>
      <x:c r="K7" s="1743">
        <x:f t="shared" si="5"/>
        <x:v>0</x:v>
      </x:c>
      <x:c r="L7" s="1759">
        <x:f>SQ!$V$14</x:f>
        <x:v>0</x:v>
      </x:c>
      <x:c r="M7" s="1759">
        <x:f>'RV(US)'!$V$14</x:f>
        <x:v>0</x:v>
      </x:c>
      <x:c r="N7" s="1746">
        <x:f>M7/$M$3</x:f>
        <x:v>0</x:v>
      </x:c>
      <x:c r="O7" s="1746">
        <x:f>IFERROR(M7/I7-1,0)</x:f>
        <x:v>0</x:v>
      </x:c>
    </x:row>
    <x:row r="8" spans="1:28" ht="21.6" thickBot="1">
      <x:c r="A8" s="1978"/>
      <x:c r="B8" s="1739" t="s">
        <x:v>26</x:v>
      </x:c>
      <x:c r="C8" s="1739" t="s">
        <x:v>57</x:v>
      </x:c>
      <x:c r="D8" s="1739" t="s">
        <x:v>26</x:v>
      </x:c>
      <x:c r="E8" s="1761"/>
      <x:c r="F8" s="1761"/>
      <x:c r="G8" s="1742"/>
      <x:c r="H8" s="1761">
        <x:f>SUMIFS(sales2025!N:N,sales2025!H:H,"fert",sales2025!I:I,sales!D8)</x:f>
        <x:v>0</x:v>
      </x:c>
      <x:c r="I8" s="1761">
        <x:f>SUMIFS(sales2025!P:P,sales2025!H:H,"fert",sales2025!I:I,sales!D8)</x:f>
        <x:v>0</x:v>
      </x:c>
      <x:c r="J8" s="1742">
        <x:f t="shared" si="4"/>
        <x:v>0</x:v>
      </x:c>
      <x:c r="K8" s="1743">
        <x:f t="shared" si="5"/>
        <x:v>0</x:v>
      </x:c>
      <x:c r="L8" s="1759"/>
      <x:c r="M8" s="1759"/>
      <x:c r="N8" s="1746" t="s">
        <x:v>545</x:v>
      </x:c>
      <x:c r="O8" s="1746" t="s">
        <x:v>545</x:v>
      </x:c>
    </x:row>
    <x:row r="9" spans="1:28" ht="21.6" thickBot="1">
      <x:c r="A9" s="1978"/>
      <x:c r="B9" s="1739" t="s">
        <x:v>28</x:v>
      </x:c>
      <x:c r="C9" s="1739" t="s">
        <x:v>57</x:v>
      </x:c>
      <x:c r="D9" s="1739" t="s">
        <x:v>28</x:v>
      </x:c>
      <x:c r="E9" s="1761">
        <x:v>13113</x:v>
      </x:c>
      <x:c r="F9" s="1761">
        <x:v>83529.81</x:v>
      </x:c>
      <x:c r="G9" s="1742">
        <x:f t="shared" ref="G9" si="8">F9/$F$3</x:f>
        <x:v>4.1040079432145852E-3</x:v>
      </x:c>
      <x:c r="H9" s="1761">
        <x:f>SUMIFS(sales2025!N:N,sales2025!H:H,"fert",sales2025!I:I,sales!D9)</x:f>
        <x:v>17700</x:v>
      </x:c>
      <x:c r="I9" s="1761">
        <x:f>SUMIFS(sales2025!P:P,sales2025!H:H,"fert",sales2025!I:I,sales!D9)</x:f>
        <x:v>109779</x:v>
      </x:c>
      <x:c r="J9" s="1742">
        <x:f t="shared" ref="J9" si="9">I9/$I$3</x:f>
        <x:v>4.9447742487817858E-3</x:v>
      </x:c>
      <x:c r="K9" s="1743">
        <x:f t="shared" si="5"/>
        <x:v>1.3142493679801259</x:v>
      </x:c>
      <x:c r="L9" s="1759">
        <x:f>SQ!$V$34</x:f>
        <x:v>14200</x:v>
      </x:c>
      <x:c r="M9" s="1759">
        <x:f>'RV(US)'!$V$34</x:f>
        <x:v>86762</x:v>
      </x:c>
      <x:c r="N9" s="1751">
        <x:f>M9/$M$3</x:f>
        <x:v>2.2571497278908044E-3</x:v>
      </x:c>
      <x:c r="O9" s="1751">
        <x:f>M9/I9-1</x:f>
        <x:v>-0.2096666939942976</x:v>
      </x:c>
    </x:row>
    <x:row r="10" spans="1:28" ht="21.6" thickBot="1">
      <x:c r="A10" s="1979"/>
      <x:c r="B10" s="1739" t="s">
        <x:v>1798</x:v>
      </x:c>
      <x:c r="C10" s="1739" t="s">
        <x:v>1714</x:v>
      </x:c>
      <x:c r="D10" s="1739" t="s">
        <x:v>1769</x:v>
      </x:c>
      <x:c r="E10" s="1761"/>
      <x:c r="F10" s="1761"/>
      <x:c r="G10" s="1742">
        <x:f t="shared" si="3"/>
        <x:v>0</x:v>
      </x:c>
      <x:c r="H10" s="1761">
        <x:f>SUMIFS(sales2025!N:N,sales2025!H:H,"fert",sales2025!I:I,sales!D10)</x:f>
        <x:v>359</x:v>
      </x:c>
      <x:c r="I10" s="1761">
        <x:f>SUMIFS(sales2025!P:P,sales2025!H:H,"fert",sales2025!I:I,sales!D10)</x:f>
        <x:v>62244.780000000006</x:v>
      </x:c>
      <x:c r="J10" s="1742">
        <x:f t="shared" si="4"/>
        <x:v>2.8036909177992838E-3</x:v>
      </x:c>
      <x:c r="K10" s="1743">
        <x:f t="shared" si="5"/>
        <x:v>0</x:v>
      </x:c>
      <x:c r="L10" s="1759">
        <x:f>SQ!V22</x:f>
        <x:v>207000</x:v>
      </x:c>
      <x:c r="M10" s="1759">
        <x:f>'RV(US)'!V22</x:f>
        <x:v>7503543.411871003</x:v>
      </x:c>
      <x:c r="N10" s="1751">
        <x:f>M10/$M$3</x:f>
        <x:v>0.19520782105439563</x:v>
      </x:c>
      <x:c r="O10" s="1751">
        <x:f>M10/I10-1</x:f>
        <x:v>119.5489586736591</x:v>
      </x:c>
    </x:row>
    <x:row r="11" spans="1:28" ht="21.6" thickBot="1">
      <x:c r="A11" s="1980" t="s">
        <x:v>832</x:v>
      </x:c>
      <x:c r="B11" s="1981"/>
      <x:c r="C11" s="1981"/>
      <x:c r="D11" s="1982"/>
      <x:c r="E11" s="1758">
        <x:f>SUM(E12,E15,E17)</x:f>
        <x:v>1794486</x:v>
      </x:c>
      <x:c r="F11" s="1758">
        <x:f>SUM(F12,F15,F17)</x:f>
        <x:v>17462625.580570489</x:v>
      </x:c>
      <x:c r="G11" s="1742">
        <x:f t="shared" si="3"/>
        <x:v>0.85797817679752297</x:v>
      </x:c>
      <x:c r="H11" s="1758">
        <x:f>SUM(H12,H13,H17)</x:f>
        <x:v>2040047</x:v>
      </x:c>
      <x:c r="I11" s="1758">
        <x:f>SUM(I12,I15,I17)</x:f>
        <x:v>19608791.049999997</x:v>
      </x:c>
      <x:c r="J11" s="1742">
        <x:f t="shared" si="4"/>
        <x:v>0.88323855230766124</x:v>
      </x:c>
      <x:c r="K11" s="1743">
        <x:f t="shared" si="5"/>
        <x:v>1.122900503107471</x:v>
      </x:c>
      <x:c r="L11" s="1758">
        <x:f>SUM(L12,L13,L17)</x:f>
        <x:v>2605900</x:v>
      </x:c>
      <x:c r="M11" s="1758">
        <x:f>SUM(M12,M15,M17)</x:f>
        <x:v>25195219.5</x:v>
      </x:c>
      <x:c r="N11" s="1752">
        <x:f>M11/$M$3</x:f>
        <x:v>0.65546417600532592</x:v>
      </x:c>
      <x:c r="O11" s="1752">
        <x:f>M11/I11-1</x:f>
        <x:v>0.28489407815888801</x:v>
      </x:c>
    </x:row>
    <x:row r="12" spans="1:28" ht="21.6" thickBot="1">
      <x:c r="A12" s="1978"/>
      <x:c r="B12" s="1739" t="s">
        <x:v>31</x:v>
      </x:c>
      <x:c r="C12" s="1739" t="s">
        <x:v>57</x:v>
      </x:c>
      <x:c r="D12" s="1739" t="s">
        <x:v>31</x:v>
      </x:c>
      <x:c r="E12" s="1761">
        <x:v>939126</x:v>
      </x:c>
      <x:c r="F12" s="1761">
        <x:v>6822750.3900000006</x:v>
      </x:c>
      <x:c r="G12" s="1742">
        <x:f t="shared" si="3"/>
        <x:v>0.33521711344884436</x:v>
      </x:c>
      <x:c r="H12" s="1761">
        <x:f>SUMIFS(sales2025!N:N,sales2025!H:H,"fert",sales2025!I:I,sales!D12)</x:f>
        <x:v>1052306</x:v>
      </x:c>
      <x:c r="I12" s="1761">
        <x:f>SUMIFS(sales2025!P:P,sales2025!H:H,"fert",sales2025!I:I,sales!D12)</x:f>
        <x:v>8041572.4600000046</x:v>
      </x:c>
      <x:c r="J12" s="1742">
        <x:f t="shared" si="4"/>
        <x:v>0.36221645688083165</x:v>
      </x:c>
      <x:c r="K12" s="1743">
        <x:f t="shared" si="5"/>
        <x:v>1.178640870665064</x:v>
      </x:c>
      <x:c r="L12" s="1759">
        <x:f>SQ!V37</x:f>
        <x:v>1371900</x:v>
      </x:c>
      <x:c r="M12" s="1759">
        <x:f>'RV(US)'!$V$37</x:f>
        <x:v>11016559.5</x:v>
      </x:c>
      <x:c r="N12" s="1751">
        <x:f>M12/$M$3</x:f>
        <x:v>0.28660040429817035</x:v>
      </x:c>
      <x:c r="O12" s="1751">
        <x:f>M12/I12-1</x:f>
        <x:v>0.3699509088300863</x:v>
      </x:c>
    </x:row>
    <x:row r="13" spans="1:28" ht="21.6" thickBot="1">
      <x:c r="A13" s="1978"/>
      <x:c r="B13" s="1977" t="s">
        <x:v>1489</x:v>
      </x:c>
      <x:c r="C13" s="1977" t="s">
        <x:v>58</x:v>
      </x:c>
      <x:c r="D13" s="1739" t="s">
        <x:v>401</x:v>
      </x:c>
      <x:c r="E13" s="1763">
        <x:v>807050</x:v>
      </x:c>
      <x:c r="F13" s="1763">
        <x:v>9740942.4405704904</x:v>
      </x:c>
      <x:c r="G13" s="1742">
        <x:f t="shared" si="3"/>
        <x:v>0.47859447005203731</x:v>
      </x:c>
      <x:c r="H13" s="1761">
        <x:f>SUM(H15:H16)</x:f>
        <x:v>957021</x:v>
      </x:c>
      <x:c r="I13" s="1761">
        <x:f>SUM(I15:I16)</x:f>
        <x:v>10995826.589999991</x:v>
      </x:c>
      <x:c r="J13" s="1742">
        <x:f t="shared" si="4"/>
        <x:v>0.49528489206771775</x:v>
      </x:c>
      <x:c r="K13" s="1743">
        <x:f t="shared" si="5"/>
        <x:v>1.1288257432056037</x:v>
      </x:c>
      <x:c r="L13" s="1759">
        <x:f>SQ!$V$42</x:f>
        <x:v>1234000</x:v>
      </x:c>
      <x:c r="M13" s="1759">
        <x:f>'RV(US)'!V42</x:f>
        <x:v>14178660</x:v>
      </x:c>
      <x:c r="N13" s="1746">
        <x:f>M13/$M$3</x:f>
        <x:v>0.36886377170715562</x:v>
      </x:c>
      <x:c r="O13" s="1746">
        <x:f>M13/I13-1</x:f>
        <x:v>0.28945831256511401</x:v>
      </x:c>
    </x:row>
    <x:row r="14" spans="1:28" ht="21.6" hidden="1" thickBot="1">
      <x:c r="A14" s="1978"/>
      <x:c r="B14" s="1978"/>
      <x:c r="C14" s="1978"/>
      <x:c r="D14" s="1739" t="s">
        <x:v>833</x:v>
      </x:c>
      <x:c r="E14" s="1761" t="s">
        <x:v>545</x:v>
      </x:c>
      <x:c r="F14" s="1761" t="s">
        <x:v>545</x:v>
      </x:c>
      <x:c r="G14" s="1742" t="e">
        <x:f t="shared" si="3"/>
        <x:v>#VALUE!</x:v>
      </x:c>
      <x:c r="H14" s="1761">
        <x:f>SUMIFS(sales2025!N:N,sales2025!H:H,"fert",sales2025!I:I,sales!D14)</x:f>
        <x:v>0</x:v>
      </x:c>
      <x:c r="I14" s="1761">
        <x:f>SUMIFS(sales2025!P:P,sales2025!H:H,"fert",sales2025!I:I,sales!D14)</x:f>
        <x:v>0</x:v>
      </x:c>
      <x:c r="J14" s="1742">
        <x:f t="shared" si="4"/>
        <x:v>0</x:v>
      </x:c>
      <x:c r="K14" s="1746"/>
      <x:c r="L14" s="1759" t="s">
        <x:v>545</x:v>
      </x:c>
      <x:c r="M14" s="1759" t="s">
        <x:v>545</x:v>
      </x:c>
      <x:c r="N14" s="1746" t="s">
        <x:v>545</x:v>
      </x:c>
      <x:c r="O14" s="1746" t="s">
        <x:v>545</x:v>
      </x:c>
    </x:row>
    <x:row r="15" spans="1:28" ht="21.6" thickBot="1">
      <x:c r="A15" s="1978"/>
      <x:c r="B15" s="1978"/>
      <x:c r="C15" s="1978"/>
      <x:c r="D15" s="1739" t="s">
        <x:v>464</x:v>
      </x:c>
      <x:c r="E15" s="1763">
        <x:v>807050</x:v>
      </x:c>
      <x:c r="F15" s="1763">
        <x:v>9740942.4405704904</x:v>
      </x:c>
      <x:c r="G15" s="1742">
        <x:f t="shared" si="3"/>
        <x:v>0.47859447005203731</x:v>
      </x:c>
      <x:c r="H15" s="1761">
        <x:f>SUMIFS(sales2025!N:N,sales2025!H:H,"fert",sales2025!I:I,B13)</x:f>
        <x:v>957021</x:v>
      </x:c>
      <x:c r="I15" s="1761">
        <x:f>SUMIFS(sales2025!P:P,sales2025!H:H,"fert",sales2025!I:I,B13)</x:f>
        <x:v>10995826.589999991</x:v>
      </x:c>
      <x:c r="J15" s="1742">
        <x:f t="shared" si="4"/>
        <x:v>0.49528489206771775</x:v>
      </x:c>
      <x:c r="K15" s="1974">
        <x:f>(I15)/F15</x:f>
        <x:v>1.1288257432056037</x:v>
      </x:c>
      <x:c r="L15" s="1759">
        <x:f>SQ!V44</x:f>
        <x:v>1234000</x:v>
      </x:c>
      <x:c r="M15" s="1759">
        <x:f>'RV(US)'!V44</x:f>
        <x:v>14178660</x:v>
      </x:c>
      <x:c r="N15" s="1974">
        <x:f>(M15+M16)/$M$3</x:f>
        <x:v>0.36886377170715562</x:v>
      </x:c>
      <x:c r="O15" s="1974">
        <x:f>(M15+M16)/I15-1</x:f>
        <x:v>0.28945831256511401</x:v>
      </x:c>
    </x:row>
    <x:row r="16" spans="1:28" ht="21.6" thickBot="1">
      <x:c r="A16" s="1978"/>
      <x:c r="B16" s="1979"/>
      <x:c r="C16" s="1979"/>
      <x:c r="D16" s="1739" t="s">
        <x:v>598</x:v>
      </x:c>
      <x:c r="E16" s="1761" t="s">
        <x:v>545</x:v>
      </x:c>
      <x:c r="F16" s="1761">
        <x:v>0</x:v>
      </x:c>
      <x:c r="G16" s="1742">
        <x:f t="shared" si="3"/>
        <x:v>0</x:v>
      </x:c>
      <x:c r="H16" s="1761">
        <x:f>SUMIFS(sales2025!N:N,sales2025!H:H,"fert",sales2025!I:I,sales!D16)</x:f>
        <x:v>0</x:v>
      </x:c>
      <x:c r="I16" s="1761">
        <x:f>SUMIFS(sales2025!P:P,sales2025!H:H,"fert",sales2025!I:I,sales!D16)</x:f>
        <x:v>0</x:v>
      </x:c>
      <x:c r="J16" s="1742">
        <x:f t="shared" si="4"/>
        <x:v>0</x:v>
      </x:c>
      <x:c r="K16" s="1979" t="e">
        <x:f t="shared" ref="K16" si="10">J16/F16-1</x:f>
        <x:v>#DIV/0!</x:v>
      </x:c>
      <x:c r="L16" s="1759" t="s">
        <x:v>545</x:v>
      </x:c>
      <x:c r="M16" s="1760">
        <x:f>'RV(US)'!V45</x:f>
        <x:v>0</x:v>
      </x:c>
      <x:c r="N16" s="1976">
        <x:f>M16/$M$3</x:f>
        <x:v>0</x:v>
      </x:c>
      <x:c r="O16" s="1976" t="e">
        <x:f>M16/I16-1</x:f>
        <x:v>#DIV/0!</x:v>
      </x:c>
    </x:row>
    <x:row r="17" spans="1:15" ht="21.6" thickBot="1">
      <x:c r="A17" s="1979"/>
      <x:c r="B17" s="1739" t="s">
        <x:v>37</x:v>
      </x:c>
      <x:c r="C17" s="1739" t="s">
        <x:v>59</x:v>
      </x:c>
      <x:c r="D17" s="1739" t="s">
        <x:v>37</x:v>
      </x:c>
      <x:c r="E17" s="1764">
        <x:v>48310</x:v>
      </x:c>
      <x:c r="F17" s="1764">
        <x:v>898932.75</x:v>
      </x:c>
      <x:c r="G17" s="1742">
        <x:f t="shared" si="3"/>
        <x:v>4.4166593296641417E-2</x:v>
      </x:c>
      <x:c r="H17" s="1761">
        <x:f>SUMIFS(sales2025!N:N,sales2025!H:H,"fert",sales2025!I:I,sales!D17)</x:f>
        <x:v>30720</x:v>
      </x:c>
      <x:c r="I17" s="1761">
        <x:f>SUMIFS(sales2025!P:P,sales2025!H:H,"fert",sales2025!I:I,sales!D17)</x:f>
        <x:v>571392</x:v>
      </x:c>
      <x:c r="J17" s="1742">
        <x:f t="shared" si="4"/>
        <x:v>2.5737203359111688E-2</x:v>
      </x:c>
      <x:c r="K17" s="1746">
        <x:f>(I17+I18)/(F18+F17)</x:f>
        <x:v>0.59432844658830597</x:v>
      </x:c>
      <x:c r="L17" s="1759">
        <x:f>SQ!$V$46</x:f>
        <x:v>0</x:v>
      </x:c>
      <x:c r="M17" s="1759">
        <x:f>'RV(US)'!$V$46</x:f>
        <x:v>0</x:v>
      </x:c>
      <x:c r="N17" s="1746">
        <x:f>M17/$M$3</x:f>
        <x:v>0</x:v>
      </x:c>
      <x:c r="O17" s="1746">
        <x:f>(M17+M18)/(I18+I17)-1</x:f>
        <x:v>-1</x:v>
      </x:c>
    </x:row>
    <x:row r="18" spans="1:15" ht="21.6" thickBot="1">
      <x:c r="A18" s="1986" t="s">
        <x:v>834</x:v>
      </x:c>
      <x:c r="B18" s="1987"/>
      <x:c r="C18" s="1987"/>
      <x:c r="D18" s="1988"/>
      <x:c r="E18" s="1765">
        <x:f>E20</x:f>
        <x:v>96620</x:v>
      </x:c>
      <x:c r="F18" s="1765">
        <x:f>F20</x:f>
        <x:v>290478.59999999998</x:v>
      </x:c>
      <x:c r="G18" s="1742">
        <x:f t="shared" si="3"/>
        <x:v>1.4271868710510083E-2</x:v>
      </x:c>
      <x:c r="H18" s="1762">
        <x:f>SUM(H19:H20)</x:f>
        <x:v>45050</x:v>
      </x:c>
      <x:c r="I18" s="1762">
        <x:f>SUM(I19:I20)</x:f>
        <x:v>135509</x:v>
      </x:c>
      <x:c r="J18" s="1742">
        <x:f t="shared" si="4"/>
        <x:v>6.103730346224424E-3</x:v>
      </x:c>
      <x:c r="K18" s="1974"/>
      <x:c r="L18" s="1759">
        <x:f>SQ!V50</x:f>
        <x:v>0</x:v>
      </x:c>
      <x:c r="M18" s="1759">
        <x:f>'RV(US)'!$V$50</x:f>
        <x:v>0</x:v>
      </x:c>
      <x:c r="N18" s="1974">
        <x:f>M18/$M$3</x:f>
        <x:v>0</x:v>
      </x:c>
      <x:c r="O18" s="1974"/>
    </x:row>
    <x:row r="19" spans="1:15" ht="21.6" thickBot="1">
      <x:c r="A19" s="1753"/>
      <x:c r="B19" s="1754" t="s">
        <x:v>1489</x:v>
      </x:c>
      <x:c r="C19" s="1754"/>
      <x:c r="D19" s="1755"/>
      <x:c r="E19" s="1764"/>
      <x:c r="F19" s="1764"/>
      <x:c r="G19" s="1742"/>
      <x:c r="H19" s="1761">
        <x:f>SUMIFS(sales2025!N:N,sales2025!H:H,"fert",sales2025!I:I,sales!D19)</x:f>
        <x:v>0</x:v>
      </x:c>
      <x:c r="I19" s="1761">
        <x:f>SUMIFS(sales2025!P:P,sales2025!H:H,"fert",sales2025!I:I,sales!D19)</x:f>
        <x:v>0</x:v>
      </x:c>
      <x:c r="J19" s="1742">
        <x:f t="shared" si="4"/>
        <x:v>0</x:v>
      </x:c>
      <x:c r="K19" s="1975"/>
      <x:c r="L19" s="1759"/>
      <x:c r="M19" s="1759"/>
      <x:c r="N19" s="1975"/>
      <x:c r="O19" s="1975"/>
    </x:row>
    <x:row r="20" spans="1:15" ht="21.6" thickBot="1">
      <x:c r="A20" s="1740"/>
      <x:c r="B20" s="1739" t="s">
        <x:v>37</x:v>
      </x:c>
      <x:c r="C20" s="1739" t="s">
        <x:v>59</x:v>
      </x:c>
      <x:c r="D20" s="1739" t="s">
        <x:v>37</x:v>
      </x:c>
      <x:c r="E20" s="1764">
        <x:v>96620</x:v>
      </x:c>
      <x:c r="F20" s="1764">
        <x:v>290478.59999999998</x:v>
      </x:c>
      <x:c r="G20" s="1742">
        <x:f t="shared" si="3"/>
        <x:v>1.4271868710510083E-2</x:v>
      </x:c>
      <x:c r="H20" s="1761">
        <x:f>SUMIFS(sales2025!N:N,sales2025!H:H,"merchandise",sales2025!I:I,sales!D20)</x:f>
        <x:v>45050</x:v>
      </x:c>
      <x:c r="I20" s="1761">
        <x:f>SUMIFS(sales2025!P:P,sales2025!H:H,"merchandise",sales2025!I:I,sales!D20)</x:f>
        <x:v>135509</x:v>
      </x:c>
      <x:c r="J20" s="1742">
        <x:f t="shared" si="4"/>
        <x:v>6.103730346224424E-3</x:v>
      </x:c>
      <x:c r="K20" s="1976"/>
      <x:c r="L20" s="1759">
        <x:f>SQ!V51</x:f>
        <x:v>0</x:v>
      </x:c>
      <x:c r="M20" s="1759">
        <x:f>'RV(US)'!$V$51</x:f>
        <x:v>0</x:v>
      </x:c>
      <x:c r="N20" s="1976"/>
      <x:c r="O20" s="1976"/>
    </x:row>
    <x:row r="22" spans="1:15">
      <x:c r="I22" s="1697">
        <x:v>993.6</x:v>
      </x:c>
    </x:row>
    <x:row r="24" spans="1:15">
      <x:c r="H24" s="1736"/>
      <x:c r="I24" s="1736"/>
    </x:row>
    <x:row r="25" spans="1:15">
      <x:c r="I25" s="1736"/>
    </x:row>
  </x:sheetData>
  <x:mergeCells count="32">
    <x:mergeCell ref="K18:K20"/>
    <x:mergeCell ref="R1:S1"/>
    <x:mergeCell ref="AA1:AA2"/>
    <x:mergeCell ref="AB1:AB2"/>
    <x:mergeCell ref="A18:D18"/>
    <x:mergeCell ref="O1:O2"/>
    <x:mergeCell ref="N1:N2"/>
    <x:mergeCell ref="O15:O16"/>
    <x:mergeCell ref="N15:N16"/>
    <x:mergeCell ref="O18:O20"/>
    <x:mergeCell ref="A1:B2"/>
    <x:mergeCell ref="C1:C2"/>
    <x:mergeCell ref="D1:D2"/>
    <x:mergeCell ref="A3:D3"/>
    <x:mergeCell ref="A5:A10"/>
    <x:mergeCell ref="A11:D11"/>
    <x:mergeCell ref="C13:C16"/>
    <x:mergeCell ref="T1:U1"/>
    <x:mergeCell ref="V1:W1"/>
    <x:mergeCell ref="A4:D4"/>
    <x:mergeCell ref="H1:I1"/>
    <x:mergeCell ref="L1:M1"/>
    <x:mergeCell ref="E1:F1"/>
    <x:mergeCell ref="K1:K2"/>
    <x:mergeCell ref="K15:K16"/>
    <x:mergeCell ref="A12:A17"/>
    <x:mergeCell ref="B13:B16"/>
    <x:mergeCell ref="Z1:Z2"/>
    <x:mergeCell ref="X1:X2"/>
    <x:mergeCell ref="Y1:Y2"/>
    <x:mergeCell ref="N18:N20"/>
    <x:mergeCell ref="Q1:Q2"/>
  </x:mergeCells>
  <x:phoneticPr fontId="9" type="noConversion"/>
  <x:pageMargins left="0.7" right="0.7" top="0.75" bottom="0.75" header="0.3" footer="0.3"/>
</x:worksheet>
</file>

<file path=xl/worksheets/sheet17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7238A18-59C9-4609-90BD-EF1E16BA3797}" mc:Ignorable="x14ac xr xr2 xr3">
  <x:sheetPr filterMode="1">
    <x:tabColor theme="9" tint="0.79998168889431442"/>
    <x:pageSetUpPr fitToPage="1"/>
  </x:sheetPr>
  <x:dimension ref="A1:DA421"/>
  <x:sheetViews>
    <x:sheetView topLeftCell="A49" workbookViewId="0">
      <x:selection activeCell="H180" activeCellId="1" sqref="AE180:AE192 H180:H192"/>
    </x:sheetView>
  </x:sheetViews>
  <x:sheetFormatPr defaultColWidth="7.796875" defaultRowHeight="17.399999999999999"/>
  <x:cols>
    <x:col min="1" max="1" width="7.19921875" style="195" bestFit="1" customWidth="1"/>
    <x:col min="2" max="2" width="11" style="195" hidden="1" customWidth="1"/>
    <x:col min="3" max="3" width="9.19921875" style="193" hidden="1" customWidth="1"/>
    <x:col min="4" max="4" width="13.8984375" style="193" hidden="1" customWidth="1"/>
    <x:col min="5" max="5" width="15.8984375" style="193" hidden="1" customWidth="1"/>
    <x:col min="6" max="6" width="17.09765625" style="194" hidden="1" customWidth="1"/>
    <x:col min="7" max="7" width="25.69921875" style="194" hidden="1" customWidth="1"/>
    <x:col min="8" max="8" width="18.796875" style="195" customWidth="1"/>
    <x:col min="9" max="9" width="27.3984375" style="195" customWidth="1"/>
    <x:col min="10" max="10" width="11" style="193" customWidth="1"/>
    <x:col min="11" max="11" width="11.3984375" style="193" bestFit="1" customWidth="1"/>
    <x:col min="12" max="12" width="11" style="193" customWidth="1"/>
    <x:col min="13" max="13" width="9.19921875" style="193" customWidth="1"/>
    <x:col min="14" max="14" width="15.3984375" style="193" customWidth="1"/>
    <x:col min="15" max="15" width="10.69921875" style="196" hidden="1" customWidth="1"/>
    <x:col min="16" max="16" width="14" style="197" hidden="1" customWidth="1"/>
    <x:col min="17" max="17" width="10" style="197" hidden="1" customWidth="1"/>
    <x:col min="18" max="18" width="12.09765625" style="198" hidden="1" customWidth="1"/>
    <x:col min="19" max="19" width="9.19921875" style="195" hidden="1" customWidth="1"/>
    <x:col min="20" max="20" width="11.796875" style="197" hidden="1" customWidth="1"/>
    <x:col min="21" max="21" width="7.3984375" style="195" hidden="1" customWidth="1"/>
    <x:col min="22" max="22" width="12.19921875" style="195" hidden="1" customWidth="1"/>
    <x:col min="23" max="30" width="11.3984375" style="193" hidden="1" customWidth="1"/>
    <x:col min="31" max="31" width="11.3984375" style="193" customWidth="1"/>
    <x:col min="32" max="38" width="11.3984375" style="193" hidden="1" customWidth="1"/>
    <x:col min="39" max="39" width="10" style="195" customWidth="1"/>
    <x:col min="40" max="40" width="7.3984375" style="195" customWidth="1"/>
    <x:col min="41" max="53" width="15.8984375" style="195" customWidth="1"/>
    <x:col min="54" max="80" width="15.8984375" style="195" hidden="1" customWidth="1"/>
    <x:col min="81" max="81" width="5.796875" style="199" hidden="1" customWidth="1"/>
    <x:col min="82" max="82" width="7.796875" style="193" hidden="1" customWidth="1"/>
    <x:col min="83" max="83" width="16.8984375" style="200" hidden="1" customWidth="1"/>
    <x:col min="84" max="102" width="15.296875" style="193" hidden="1" customWidth="1"/>
    <x:col min="103" max="103" width="7.8984375" style="193" bestFit="1" customWidth="1"/>
    <x:col min="104" max="104" width="10.296875" style="193" bestFit="1" customWidth="1"/>
    <x:col min="105" max="105" width="7.796875" style="193"/>
    <x:col min="106" max="106" width="11.796875" style="193" bestFit="1" customWidth="1"/>
    <x:col min="107" max="16384" width="7.796875" style="193"/>
  </x:cols>
  <x:sheetData>
    <x:row r="1" spans="1:104" s="785" customFormat="1" ht="25.2">
      <x:c r="A1" s="783" t="s">
        <x:v>2059</x:v>
      </x:c>
      <x:c r="B1" s="784"/>
      <x:c r="F1" s="786"/>
      <x:c r="G1" s="786"/>
      <x:c r="H1" s="787"/>
      <x:c r="I1" s="787"/>
      <x:c r="N1" s="788"/>
      <x:c r="O1" s="789"/>
      <x:c r="P1" s="790"/>
      <x:c r="Q1" s="791"/>
      <x:c r="R1" s="792"/>
      <x:c r="S1" s="791"/>
      <x:c r="T1" s="791"/>
      <x:c r="U1" s="787"/>
      <x:c r="V1" s="787"/>
      <x:c r="W1" s="793"/>
      <x:c r="X1" s="794"/>
      <x:c r="AE1" s="793"/>
      <x:c r="AF1" s="794"/>
      <x:c r="AM1" s="787"/>
      <x:c r="AN1" s="787"/>
      <x:c r="AO1" s="795"/>
      <x:c r="AP1" s="787"/>
      <x:c r="AQ1" s="787"/>
      <x:c r="AR1" s="787"/>
      <x:c r="AS1" s="796" t="s">
        <x:v>2060</x:v>
      </x:c>
      <x:c r="AT1" s="797" t="s">
        <x:v>2061</x:v>
      </x:c>
      <x:c r="AU1" s="798" t="s">
        <x:v>2062</x:v>
      </x:c>
      <x:c r="AV1" s="798" t="s">
        <x:v>2063</x:v>
      </x:c>
      <x:c r="AW1" s="787"/>
      <x:c r="AX1" s="787"/>
      <x:c r="AY1" s="787"/>
      <x:c r="AZ1" s="787"/>
      <x:c r="BA1" s="787"/>
      <x:c r="BB1" s="787"/>
      <x:c r="BC1" s="787"/>
      <x:c r="BD1" s="787"/>
      <x:c r="BE1" s="787"/>
      <x:c r="BF1" s="787"/>
      <x:c r="BG1" s="787"/>
      <x:c r="BH1" s="787"/>
      <x:c r="BI1" s="799" t="s">
        <x:v>2064</x:v>
      </x:c>
      <x:c r="BJ1" s="787"/>
      <x:c r="BK1" s="787"/>
      <x:c r="BL1" s="787"/>
      <x:c r="BM1" s="787"/>
      <x:c r="BN1" s="787"/>
      <x:c r="BO1" s="787"/>
      <x:c r="BP1" s="787"/>
      <x:c r="BQ1" s="787"/>
      <x:c r="BR1" s="787"/>
      <x:c r="BS1" s="787"/>
      <x:c r="BT1" s="787"/>
      <x:c r="BU1" s="800" t="s">
        <x:v>2065</x:v>
      </x:c>
      <x:c r="BV1" s="801" t="s">
        <x:v>2066</x:v>
      </x:c>
      <x:c r="BW1" s="801" t="s">
        <x:v>2067</x:v>
      </x:c>
      <x:c r="BX1" s="801" t="s">
        <x:v>2068</x:v>
      </x:c>
      <x:c r="BY1" s="801" t="s">
        <x:v>2069</x:v>
      </x:c>
      <x:c r="BZ1" s="801" t="s">
        <x:v>2070</x:v>
      </x:c>
      <x:c r="CA1" s="801" t="s">
        <x:v>2071</x:v>
      </x:c>
      <x:c r="CB1" s="801" t="s">
        <x:v>2072</x:v>
      </x:c>
      <x:c r="CC1" s="802"/>
      <x:c r="CE1" s="803">
        <x:v>16</x:v>
      </x:c>
      <x:c r="CF1" s="803">
        <x:f t="shared" ref="CF1:CQ2" si="0">+CE1+1</x:f>
        <x:v>17</x:v>
      </x:c>
      <x:c r="CG1" s="803">
        <x:f t="shared" si="0"/>
        <x:v>18</x:v>
      </x:c>
      <x:c r="CH1" s="803">
        <x:f t="shared" si="0"/>
        <x:v>19</x:v>
      </x:c>
      <x:c r="CI1" s="803">
        <x:f t="shared" si="0"/>
        <x:v>20</x:v>
      </x:c>
      <x:c r="CJ1" s="803">
        <x:f t="shared" si="0"/>
        <x:v>21</x:v>
      </x:c>
      <x:c r="CK1" s="803">
        <x:f t="shared" si="0"/>
        <x:v>22</x:v>
      </x:c>
      <x:c r="CL1" s="803">
        <x:f t="shared" si="0"/>
        <x:v>23</x:v>
      </x:c>
      <x:c r="CM1" s="803">
        <x:f t="shared" si="0"/>
        <x:v>24</x:v>
      </x:c>
      <x:c r="CN1" s="803">
        <x:f t="shared" si="0"/>
        <x:v>25</x:v>
      </x:c>
      <x:c r="CO1" s="803">
        <x:f t="shared" si="0"/>
        <x:v>26</x:v>
      </x:c>
      <x:c r="CP1" s="803">
        <x:f t="shared" si="0"/>
        <x:v>27</x:v>
      </x:c>
      <x:c r="CQ1" s="804" t="s">
        <x:v>2073</x:v>
      </x:c>
      <x:c r="CR1" s="800" t="s">
        <x:v>2073</x:v>
      </x:c>
      <x:c r="CS1" s="800" t="s">
        <x:v>2073</x:v>
      </x:c>
      <x:c r="CT1" s="800" t="s">
        <x:v>2073</x:v>
      </x:c>
      <x:c r="CU1" s="800" t="s">
        <x:v>2073</x:v>
      </x:c>
      <x:c r="CV1" s="800" t="s">
        <x:v>2073</x:v>
      </x:c>
      <x:c r="CW1" s="800" t="s">
        <x:v>2073</x:v>
      </x:c>
      <x:c r="CX1" s="800" t="s">
        <x:v>2073</x:v>
      </x:c>
    </x:row>
    <x:row r="2" spans="1:104" s="806" customFormat="1" ht="24" customHeight="1">
      <x:c r="A2" s="800"/>
      <x:c r="B2" s="805" t="s">
        <x:v>2074</x:v>
      </x:c>
      <x:c r="D2" s="805" t="s">
        <x:v>2075</x:v>
      </x:c>
      <x:c r="F2" s="807"/>
      <x:c r="G2" s="808"/>
      <x:c r="H2" s="800"/>
      <x:c r="I2" s="800"/>
      <x:c r="O2" s="807"/>
      <x:c r="P2" s="805" t="s">
        <x:v>2076</x:v>
      </x:c>
      <x:c r="Q2" s="809"/>
      <x:c r="R2" s="810"/>
      <x:c r="S2" s="811"/>
      <x:c r="T2" s="809"/>
      <x:c r="U2" s="812"/>
      <x:c r="V2" s="813"/>
      <x:c r="W2" s="805" t="s">
        <x:v>2077</x:v>
      </x:c>
      <x:c r="X2" s="814"/>
      <x:c r="Y2" s="814"/>
      <x:c r="Z2" s="814"/>
      <x:c r="AA2" s="814"/>
      <x:c r="AB2" s="814"/>
      <x:c r="AC2" s="814"/>
      <x:c r="AD2" s="814"/>
      <x:c r="AE2" s="805" t="s">
        <x:v>2078</x:v>
      </x:c>
      <x:c r="AF2" s="814"/>
      <x:c r="AG2" s="814"/>
      <x:c r="AH2" s="814"/>
      <x:c r="AI2" s="814"/>
      <x:c r="AJ2" s="814"/>
      <x:c r="AK2" s="814"/>
      <x:c r="AL2" s="814"/>
      <x:c r="AM2" s="815" t="s">
        <x:v>2079</x:v>
      </x:c>
      <x:c r="AN2" s="811"/>
      <x:c r="AO2" s="815" t="s">
        <x:v>2080</x:v>
      </x:c>
      <x:c r="AP2" s="816"/>
      <x:c r="AQ2" s="816"/>
      <x:c r="AR2" s="816"/>
      <x:c r="AS2" s="817">
        <x:v>1</x:v>
      </x:c>
      <x:c r="AT2" s="818">
        <x:v>1</x:v>
      </x:c>
      <x:c r="AU2" s="819">
        <x:v>1</x:v>
      </x:c>
      <x:c r="AV2" s="819">
        <x:v>1</x:v>
      </x:c>
      <x:c r="AW2" s="816"/>
      <x:c r="AX2" s="816"/>
      <x:c r="AY2" s="816"/>
      <x:c r="AZ2" s="816"/>
      <x:c r="BA2" s="800"/>
      <x:c r="BB2" s="800"/>
      <x:c r="BC2" s="800"/>
      <x:c r="BD2" s="800"/>
      <x:c r="BE2" s="800"/>
      <x:c r="BF2" s="800"/>
      <x:c r="BG2" s="800"/>
      <x:c r="BH2" s="800"/>
      <x:c r="BI2" s="820">
        <x:f t="shared" ref="BI2:BT2" si="1">SUBTOTAL(9,BI4:BI207)</x:f>
        <x:v>35.490948291116695</x:v>
      </x:c>
      <x:c r="BJ2" s="820">
        <x:f t="shared" si="1"/>
        <x:v>41.419451089636134</x:v>
      </x:c>
      <x:c r="BK2" s="820">
        <x:f t="shared" si="1"/>
        <x:v>48.674498238895858</x:v>
      </x:c>
      <x:c r="BL2" s="820">
        <x:f t="shared" si="1"/>
        <x:v>45.227627238895856</x:v>
      </x:c>
      <x:c r="BM2" s="820">
        <x:f t="shared" si="1"/>
        <x:v>46.915476738895855</x:v>
      </x:c>
      <x:c r="BN2" s="820">
        <x:f t="shared" si="1"/>
        <x:v>48.761758485194477</x:v>
      </x:c>
      <x:c r="BO2" s="820">
        <x:f t="shared" si="1"/>
        <x:v>37.902881238895858</x:v>
      </x:c>
      <x:c r="BP2" s="820">
        <x:f t="shared" si="1"/>
        <x:v>31.433732530012545</x:v>
      </x:c>
      <x:c r="BQ2" s="820">
        <x:f t="shared" si="1"/>
        <x:v>47.73527986905016</x:v>
      </x:c>
      <x:c r="BR2" s="821">
        <x:f t="shared" si="1"/>
        <x:v>54.018625522887348</x:v>
      </x:c>
      <x:c r="BS2" s="820">
        <x:f t="shared" si="1"/>
        <x:v>52.963388891597972</x:v>
      </x:c>
      <x:c r="BT2" s="820">
        <x:f t="shared" si="1"/>
        <x:v>58.609254351357372</x:v>
      </x:c>
      <x:c r="BU2" s="800">
        <x:v>2026</x:v>
      </x:c>
      <x:c r="BV2" s="800" t="s">
        <x:v>2073</x:v>
      </x:c>
      <x:c r="BW2" s="800" t="s">
        <x:v>2073</x:v>
      </x:c>
      <x:c r="BX2" s="800" t="s">
        <x:v>2073</x:v>
      </x:c>
      <x:c r="BY2" s="800" t="s">
        <x:v>2073</x:v>
      </x:c>
      <x:c r="BZ2" s="800" t="s">
        <x:v>2073</x:v>
      </x:c>
      <x:c r="CA2" s="800" t="s">
        <x:v>2073</x:v>
      </x:c>
      <x:c r="CB2" s="800" t="s">
        <x:v>2073</x:v>
      </x:c>
      <x:c r="CC2" s="822"/>
      <x:c r="CD2" s="823" t="s">
        <x:v>466</x:v>
      </x:c>
      <x:c r="CE2" s="824">
        <x:v>7</x:v>
      </x:c>
      <x:c r="CF2" s="824">
        <x:f t="shared" si="0"/>
        <x:v>8</x:v>
      </x:c>
      <x:c r="CG2" s="824">
        <x:f t="shared" si="0"/>
        <x:v>9</x:v>
      </x:c>
      <x:c r="CH2" s="824">
        <x:f t="shared" si="0"/>
        <x:v>10</x:v>
      </x:c>
      <x:c r="CI2" s="824">
        <x:f t="shared" si="0"/>
        <x:v>11</x:v>
      </x:c>
      <x:c r="CJ2" s="824">
        <x:f t="shared" si="0"/>
        <x:v>12</x:v>
      </x:c>
      <x:c r="CK2" s="824">
        <x:f t="shared" si="0"/>
        <x:v>13</x:v>
      </x:c>
      <x:c r="CL2" s="824">
        <x:f t="shared" si="0"/>
        <x:v>14</x:v>
      </x:c>
      <x:c r="CM2" s="824">
        <x:f t="shared" si="0"/>
        <x:v>15</x:v>
      </x:c>
      <x:c r="CN2" s="824">
        <x:f t="shared" si="0"/>
        <x:v>16</x:v>
      </x:c>
      <x:c r="CO2" s="824">
        <x:f t="shared" si="0"/>
        <x:v>17</x:v>
      </x:c>
      <x:c r="CP2" s="824">
        <x:f t="shared" si="0"/>
        <x:v>18</x:v>
      </x:c>
      <x:c r="CQ2" s="825">
        <x:f t="shared" si="0"/>
        <x:v>19</x:v>
      </x:c>
      <x:c r="CR2" s="824">
        <x:v>32</x:v>
      </x:c>
      <x:c r="CS2" s="824">
        <x:v>45</x:v>
      </x:c>
      <x:c r="CT2" s="824">
        <x:v>58</x:v>
      </x:c>
      <x:c r="CU2" s="824">
        <x:f t="shared" ref="CU2:CX2" si="2">+CT2+1</x:f>
        <x:v>59</x:v>
      </x:c>
      <x:c r="CV2" s="824">
        <x:f t="shared" si="2"/>
        <x:v>60</x:v>
      </x:c>
      <x:c r="CW2" s="824">
        <x:f t="shared" si="2"/>
        <x:v>61</x:v>
      </x:c>
      <x:c r="CX2" s="824">
        <x:f t="shared" si="2"/>
        <x:v>62</x:v>
      </x:c>
    </x:row>
    <x:row r="3" spans="1:104" s="842" customFormat="1" ht="17.25" customHeight="1" thickBot="1">
      <x:c r="A3" s="826" t="s">
        <x:v>2081</x:v>
      </x:c>
      <x:c r="B3" s="827" t="s">
        <x:v>2082</x:v>
      </x:c>
      <x:c r="C3" s="828" t="s">
        <x:v>2083</x:v>
      </x:c>
      <x:c r="D3" s="827" t="s">
        <x:v>2084</x:v>
      </x:c>
      <x:c r="E3" s="828" t="s">
        <x:v>2085</x:v>
      </x:c>
      <x:c r="F3" s="828" t="s">
        <x:v>2086</x:v>
      </x:c>
      <x:c r="G3" s="828" t="s">
        <x:v>2087</x:v>
      </x:c>
      <x:c r="H3" s="829" t="s">
        <x:v>2088</x:v>
      </x:c>
      <x:c r="I3" s="828" t="s">
        <x:v>467</x:v>
      </x:c>
      <x:c r="J3" s="828" t="s">
        <x:v>2089</x:v>
      </x:c>
      <x:c r="K3" s="828" t="s">
        <x:v>2090</x:v>
      </x:c>
      <x:c r="L3" s="828" t="s">
        <x:v>2091</x:v>
      </x:c>
      <x:c r="M3" s="828" t="s">
        <x:v>2092</x:v>
      </x:c>
      <x:c r="N3" s="828" t="s">
        <x:v>2093</x:v>
      </x:c>
      <x:c r="O3" s="829" t="s">
        <x:v>2094</x:v>
      </x:c>
      <x:c r="P3" s="827" t="s">
        <x:v>2095</x:v>
      </x:c>
      <x:c r="Q3" s="828" t="s">
        <x:v>2096</x:v>
      </x:c>
      <x:c r="R3" s="828" t="s">
        <x:v>2097</x:v>
      </x:c>
      <x:c r="S3" s="828" t="s">
        <x:v>2098</x:v>
      </x:c>
      <x:c r="T3" s="828" t="s">
        <x:v>2099</x:v>
      </x:c>
      <x:c r="U3" s="828" t="s">
        <x:v>2100</x:v>
      </x:c>
      <x:c r="V3" s="829" t="s">
        <x:v>2101</x:v>
      </x:c>
      <x:c r="W3" s="830" t="s">
        <x:v>468</x:v>
      </x:c>
      <x:c r="X3" s="828" t="s">
        <x:v>469</x:v>
      </x:c>
      <x:c r="Y3" s="828" t="s">
        <x:v>622</x:v>
      </x:c>
      <x:c r="Z3" s="828" t="s">
        <x:v>623</x:v>
      </x:c>
      <x:c r="AA3" s="828" t="s">
        <x:v>624</x:v>
      </x:c>
      <x:c r="AB3" s="828" t="s">
        <x:v>625</x:v>
      </x:c>
      <x:c r="AC3" s="829" t="s">
        <x:v>845</x:v>
      </x:c>
      <x:c r="AD3" s="829" t="s">
        <x:v>2102</x:v>
      </x:c>
      <x:c r="AE3" s="830" t="s">
        <x:v>468</x:v>
      </x:c>
      <x:c r="AF3" s="828" t="s">
        <x:v>469</x:v>
      </x:c>
      <x:c r="AG3" s="828" t="s">
        <x:v>622</x:v>
      </x:c>
      <x:c r="AH3" s="828" t="s">
        <x:v>623</x:v>
      </x:c>
      <x:c r="AI3" s="828" t="s">
        <x:v>624</x:v>
      </x:c>
      <x:c r="AJ3" s="828" t="s">
        <x:v>625</x:v>
      </x:c>
      <x:c r="AK3" s="829" t="s">
        <x:v>845</x:v>
      </x:c>
      <x:c r="AL3" s="829" t="s">
        <x:v>2102</x:v>
      </x:c>
      <x:c r="AM3" s="831" t="s">
        <x:v>2103</x:v>
      </x:c>
      <x:c r="AN3" s="832" t="s">
        <x:v>2104</x:v>
      </x:c>
      <x:c r="AO3" s="832" t="s">
        <x:v>2105</x:v>
      </x:c>
      <x:c r="AP3" s="832" t="s">
        <x:v>2106</x:v>
      </x:c>
      <x:c r="AQ3" s="832" t="s">
        <x:v>470</x:v>
      </x:c>
      <x:c r="AR3" s="832" t="s">
        <x:v>471</x:v>
      </x:c>
      <x:c r="AS3" s="832" t="s">
        <x:v>472</x:v>
      </x:c>
      <x:c r="AT3" s="832" t="s">
        <x:v>473</x:v>
      </x:c>
      <x:c r="AU3" s="832" t="s">
        <x:v>474</x:v>
      </x:c>
      <x:c r="AV3" s="832" t="s">
        <x:v>475</x:v>
      </x:c>
      <x:c r="AW3" s="832" t="s">
        <x:v>476</x:v>
      </x:c>
      <x:c r="AX3" s="832" t="s">
        <x:v>477</x:v>
      </x:c>
      <x:c r="AY3" s="832" t="s">
        <x:v>478</x:v>
      </x:c>
      <x:c r="AZ3" s="832" t="s">
        <x:v>479</x:v>
      </x:c>
      <x:c r="BA3" s="832" t="s">
        <x:v>480</x:v>
      </x:c>
      <x:c r="BB3" s="832">
        <x:v>2026</x:v>
      </x:c>
      <x:c r="BC3" s="832">
        <x:v>2027</x:v>
      </x:c>
      <x:c r="BD3" s="832">
        <x:v>2028</x:v>
      </x:c>
      <x:c r="BE3" s="832">
        <x:v>2029</x:v>
      </x:c>
      <x:c r="BF3" s="832">
        <x:v>2030</x:v>
      </x:c>
      <x:c r="BG3" s="832">
        <x:v>2031</x:v>
      </x:c>
      <x:c r="BH3" s="832">
        <x:v>2032</x:v>
      </x:c>
      <x:c r="BI3" s="833" t="s">
        <x:v>2107</x:v>
      </x:c>
      <x:c r="BJ3" s="834" t="s">
        <x:v>2108</x:v>
      </x:c>
      <x:c r="BK3" s="834" t="s">
        <x:v>2109</x:v>
      </x:c>
      <x:c r="BL3" s="834" t="s">
        <x:v>2110</x:v>
      </x:c>
      <x:c r="BM3" s="834" t="s">
        <x:v>481</x:v>
      </x:c>
      <x:c r="BN3" s="834" t="s">
        <x:v>482</x:v>
      </x:c>
      <x:c r="BO3" s="834" t="s">
        <x:v>483</x:v>
      </x:c>
      <x:c r="BP3" s="834" t="s">
        <x:v>484</x:v>
      </x:c>
      <x:c r="BQ3" s="834" t="s">
        <x:v>485</x:v>
      </x:c>
      <x:c r="BR3" s="834" t="s">
        <x:v>486</x:v>
      </x:c>
      <x:c r="BS3" s="834" t="s">
        <x:v>487</x:v>
      </x:c>
      <x:c r="BT3" s="835" t="s">
        <x:v>488</x:v>
      </x:c>
      <x:c r="BU3" s="835" t="s">
        <x:v>2111</x:v>
      </x:c>
      <x:c r="BV3" s="836">
        <x:v>2026</x:v>
      </x:c>
      <x:c r="BW3" s="836">
        <x:v>2027</x:v>
      </x:c>
      <x:c r="BX3" s="836">
        <x:v>2028</x:v>
      </x:c>
      <x:c r="BY3" s="836">
        <x:v>2029</x:v>
      </x:c>
      <x:c r="BZ3" s="836">
        <x:v>2030</x:v>
      </x:c>
      <x:c r="CA3" s="836">
        <x:v>2031</x:v>
      </x:c>
      <x:c r="CB3" s="836">
        <x:v>2032</x:v>
      </x:c>
      <x:c r="CC3" s="837"/>
      <x:c r="CD3" s="838" t="s">
        <x:v>2112</x:v>
      </x:c>
      <x:c r="CE3" s="839" t="s">
        <x:v>489</x:v>
      </x:c>
      <x:c r="CF3" s="838" t="s">
        <x:v>490</x:v>
      </x:c>
      <x:c r="CG3" s="838" t="s">
        <x:v>491</x:v>
      </x:c>
      <x:c r="CH3" s="838" t="s">
        <x:v>492</x:v>
      </x:c>
      <x:c r="CI3" s="838" t="s">
        <x:v>493</x:v>
      </x:c>
      <x:c r="CJ3" s="838" t="s">
        <x:v>494</x:v>
      </x:c>
      <x:c r="CK3" s="838" t="s">
        <x:v>495</x:v>
      </x:c>
      <x:c r="CL3" s="838" t="s">
        <x:v>496</x:v>
      </x:c>
      <x:c r="CM3" s="838" t="s">
        <x:v>497</x:v>
      </x:c>
      <x:c r="CN3" s="838" t="s">
        <x:v>498</x:v>
      </x:c>
      <x:c r="CO3" s="838" t="s">
        <x:v>499</x:v>
      </x:c>
      <x:c r="CP3" s="838" t="s">
        <x:v>500</x:v>
      </x:c>
      <x:c r="CQ3" s="840">
        <x:v>2025</x:v>
      </x:c>
      <x:c r="CR3" s="841">
        <x:v>2026</x:v>
      </x:c>
      <x:c r="CS3" s="841">
        <x:f t="shared" ref="CS3:CX3" si="3">+CR3+1</x:f>
        <x:v>2027</x:v>
      </x:c>
      <x:c r="CT3" s="841">
        <x:f t="shared" si="3"/>
        <x:v>2028</x:v>
      </x:c>
      <x:c r="CU3" s="841">
        <x:f t="shared" si="3"/>
        <x:v>2029</x:v>
      </x:c>
      <x:c r="CV3" s="841">
        <x:f t="shared" si="3"/>
        <x:v>2030</x:v>
      </x:c>
      <x:c r="CW3" s="841">
        <x:f t="shared" si="3"/>
        <x:v>2031</x:v>
      </x:c>
      <x:c r="CX3" s="841">
        <x:f t="shared" si="3"/>
        <x:v>2032</x:v>
      </x:c>
    </x:row>
    <x:row r="4" spans="1:104" s="847" customFormat="1" ht="17.25" hidden="1" customHeight="1" thickTop="1">
      <x:c r="A4" s="843">
        <x:v>1</x:v>
      </x:c>
      <x:c r="B4" s="844" t="s">
        <x:v>2113</x:v>
      </x:c>
      <x:c r="C4" s="845" t="s">
        <x:v>501</x:v>
      </x:c>
      <x:c r="D4" s="846" t="s">
        <x:v>502</x:v>
      </x:c>
      <x:c r="E4" s="847" t="s">
        <x:v>2114</x:v>
      </x:c>
      <x:c r="F4" s="848" t="s">
        <x:v>2115</x:v>
      </x:c>
      <x:c r="G4" s="849" t="s">
        <x:v>503</x:v>
      </x:c>
      <x:c r="H4" s="850" t="s">
        <x:v>2116</x:v>
      </x:c>
      <x:c r="I4" s="851" t="s">
        <x:v>2117</x:v>
      </x:c>
      <x:c r="J4" s="847" t="s">
        <x:v>504</x:v>
      </x:c>
      <x:c r="K4" s="847" t="s">
        <x:v>2118</x:v>
      </x:c>
      <x:c r="L4" s="847" t="s">
        <x:v>2119</x:v>
      </x:c>
      <x:c r="M4" s="847" t="s">
        <x:v>2120</x:v>
      </x:c>
      <x:c r="N4" s="847" t="s">
        <x:v>2121</x:v>
      </x:c>
      <x:c r="O4" s="852" t="s">
        <x:v>2122</x:v>
      </x:c>
      <x:c r="P4" s="853">
        <x:v>66.512600000000006</x:v>
      </x:c>
      <x:c r="Q4" s="854" t="s">
        <x:v>2123</x:v>
      </x:c>
      <x:c r="R4" s="855">
        <x:f t="shared" ref="R4:R67" si="4">IF($Q4="usd",P4*$C$212,IF($Q4="eur",P4*$C$213,IF($Q4="krw",P4)))</x:f>
        <x:v>89792.010000000009</x:v>
      </x:c>
      <x:c r="S4" s="845">
        <x:v>1</x:v>
      </x:c>
      <x:c r="T4" s="855">
        <x:f>R4*S4</x:f>
        <x:v>89792.010000000009</x:v>
      </x:c>
      <x:c r="U4" s="845" t="s">
        <x:v>505</x:v>
      </x:c>
      <x:c r="V4" s="856"/>
      <x:c r="W4" s="857"/>
      <x:c r="X4" s="858"/>
      <x:c r="Y4" s="858"/>
      <x:c r="Z4" s="859"/>
      <x:c r="AA4" s="859"/>
      <x:c r="AB4" s="859"/>
      <x:c r="AC4" s="859"/>
      <x:c r="AD4" s="859"/>
      <x:c r="AE4" s="860">
        <x:f t="shared" ref="AE4:AE53" si="5">P4</x:f>
        <x:v>66.512600000000006</x:v>
      </x:c>
      <x:c r="AF4" s="861">
        <x:f t="shared" ref="AF4:AL35" si="6">IFERROR(AE4*(1-X4),0)</x:f>
        <x:v>66.512600000000006</x:v>
      </x:c>
      <x:c r="AG4" s="861">
        <x:f t="shared" si="6"/>
        <x:v>66.512600000000006</x:v>
      </x:c>
      <x:c r="AH4" s="861">
        <x:f t="shared" si="6"/>
        <x:v>66.512600000000006</x:v>
      </x:c>
      <x:c r="AI4" s="861">
        <x:f t="shared" si="6"/>
        <x:v>66.512600000000006</x:v>
      </x:c>
      <x:c r="AJ4" s="861">
        <x:f t="shared" si="6"/>
        <x:v>66.512600000000006</x:v>
      </x:c>
      <x:c r="AK4" s="861">
        <x:f t="shared" si="6"/>
        <x:v>66.512600000000006</x:v>
      </x:c>
      <x:c r="AL4" s="861">
        <x:f t="shared" si="6"/>
        <x:v>66.512600000000006</x:v>
      </x:c>
      <x:c r="AM4" s="844" t="s">
        <x:v>2124</x:v>
      </x:c>
      <x:c r="AN4" s="862" t="s">
        <x:v>2125</x:v>
      </x:c>
      <x:c r="AO4" s="863">
        <x:f t="shared" ref="AO4:BD19" si="7">IF($CD4="SK",CE4*$AS$2,IF($CD4="LGES",CE4*$AT$2,IF($CD4="FORD",CE4*$AU$2,IF($CD4="KLSE",CE4*$AU$2,IF($CD4="SAMSUNG SDI",CE4*$AV$2)))))</x:f>
        <x:v>0</x:v>
      </x:c>
      <x:c r="AP4" s="863">
        <x:f t="shared" si="7"/>
        <x:v>0</x:v>
      </x:c>
      <x:c r="AQ4" s="863">
        <x:f t="shared" si="7"/>
        <x:v>0</x:v>
      </x:c>
      <x:c r="AR4" s="863">
        <x:f t="shared" si="7"/>
        <x:v>0</x:v>
      </x:c>
      <x:c r="AS4" s="863">
        <x:f t="shared" si="7"/>
        <x:v>0</x:v>
      </x:c>
      <x:c r="AT4" s="863">
        <x:f t="shared" si="7"/>
        <x:v>0</x:v>
      </x:c>
      <x:c r="AU4" s="863">
        <x:f t="shared" si="7"/>
        <x:v>0</x:v>
      </x:c>
      <x:c r="AV4" s="863">
        <x:f t="shared" si="7"/>
        <x:v>0</x:v>
      </x:c>
      <x:c r="AW4" s="863">
        <x:f t="shared" si="7"/>
        <x:v>0</x:v>
      </x:c>
      <x:c r="AX4" s="863">
        <x:f t="shared" si="7"/>
        <x:v>0</x:v>
      </x:c>
      <x:c r="AY4" s="863">
        <x:f t="shared" si="7"/>
        <x:v>0</x:v>
      </x:c>
      <x:c r="AZ4" s="863">
        <x:f t="shared" si="7"/>
        <x:v>0</x:v>
      </x:c>
      <x:c r="BA4" s="864">
        <x:f t="shared" si="7"/>
        <x:v>0</x:v>
      </x:c>
      <x:c r="BB4" s="863">
        <x:f t="shared" si="7"/>
        <x:v>0</x:v>
      </x:c>
      <x:c r="BC4" s="863">
        <x:f t="shared" si="7"/>
        <x:v>0</x:v>
      </x:c>
      <x:c r="BD4" s="863">
        <x:f t="shared" si="7"/>
        <x:v>0</x:v>
      </x:c>
      <x:c r="BE4" s="863">
        <x:f t="shared" ref="BE4:BH35" si="8">IF($CD4="SK",CU4*$AS$2,IF($CD4="LGES",CU4*$AT$2,IF($CD4="FORD",CU4*$AU$2,IF($CD4="KLSE",CU4*$AU$2,IF($CD4="SAMSUNG SDI",CU4*$AV$2)))))</x:f>
        <x:v>0</x:v>
      </x:c>
      <x:c r="BF4" s="863">
        <x:f t="shared" si="8"/>
        <x:v>0</x:v>
      </x:c>
      <x:c r="BG4" s="863">
        <x:f t="shared" si="8"/>
        <x:v>0</x:v>
      </x:c>
      <x:c r="BH4" s="863">
        <x:f t="shared" si="8"/>
        <x:v>0</x:v>
      </x:c>
      <x:c r="BI4" s="865">
        <x:f t="shared" ref="BI4:BT25" si="9">IF($Q4="usd",$AE4*$S4*$C$212,IF($Q4="eur",$AE4*$S4*$C$213,IF($Q4="krw",$AE4*$S4)))*AO4/100000000</x:f>
        <x:v>0</x:v>
      </x:c>
      <x:c r="BJ4" s="866">
        <x:f t="shared" si="9"/>
        <x:v>0</x:v>
      </x:c>
      <x:c r="BK4" s="865">
        <x:f t="shared" si="9"/>
        <x:v>0</x:v>
      </x:c>
      <x:c r="BL4" s="865">
        <x:f t="shared" si="9"/>
        <x:v>0</x:v>
      </x:c>
      <x:c r="BM4" s="865">
        <x:f t="shared" si="9"/>
        <x:v>0</x:v>
      </x:c>
      <x:c r="BN4" s="865">
        <x:f t="shared" si="9"/>
        <x:v>0</x:v>
      </x:c>
      <x:c r="BO4" s="865">
        <x:f t="shared" si="9"/>
        <x:v>0</x:v>
      </x:c>
      <x:c r="BP4" s="865">
        <x:f t="shared" si="9"/>
        <x:v>0</x:v>
      </x:c>
      <x:c r="BQ4" s="865">
        <x:f t="shared" si="9"/>
        <x:v>0</x:v>
      </x:c>
      <x:c r="BR4" s="865">
        <x:f t="shared" si="9"/>
        <x:v>0</x:v>
      </x:c>
      <x:c r="BS4" s="865">
        <x:f t="shared" si="9"/>
        <x:v>0</x:v>
      </x:c>
      <x:c r="BT4" s="865">
        <x:f t="shared" si="9"/>
        <x:v>0</x:v>
      </x:c>
      <x:c r="BU4" s="856">
        <x:f t="shared" ref="BU4:BU75" si="10">SUM(BI4:BT4)</x:f>
        <x:v>0</x:v>
      </x:c>
      <x:c r="BV4" s="867">
        <x:f t="shared" ref="BV4:CB35" si="11">IF($Q4="usd",AF4*$S4*$C$212,IF($Q4="eur",AF4*$S4*$C$213,IF($Q4="krw",AF4*$S4)))*BB4/100000000</x:f>
        <x:v>0</x:v>
      </x:c>
      <x:c r="BW4" s="868">
        <x:f t="shared" si="11"/>
        <x:v>0</x:v>
      </x:c>
      <x:c r="BX4" s="868">
        <x:f t="shared" si="11"/>
        <x:v>0</x:v>
      </x:c>
      <x:c r="BY4" s="868">
        <x:f t="shared" si="11"/>
        <x:v>0</x:v>
      </x:c>
      <x:c r="BZ4" s="868">
        <x:f t="shared" si="11"/>
        <x:v>0</x:v>
      </x:c>
      <x:c r="CA4" s="868">
        <x:f t="shared" si="11"/>
        <x:v>0</x:v>
      </x:c>
      <x:c r="CB4" s="869">
        <x:f t="shared" si="11"/>
        <x:v>0</x:v>
      </x:c>
      <x:c r="CC4" s="855"/>
      <x:c r="CD4" s="870" t="s">
        <x:v>2060</x:v>
      </x:c>
      <x:c r="CE4" s="871"/>
      <x:c r="CF4" s="871"/>
      <x:c r="CG4" s="871"/>
      <x:c r="CH4" s="871"/>
      <x:c r="CI4" s="871"/>
      <x:c r="CJ4" s="871"/>
      <x:c r="CK4" s="871"/>
      <x:c r="CL4" s="871"/>
      <x:c r="CM4" s="871"/>
      <x:c r="CN4" s="871"/>
      <x:c r="CO4" s="871"/>
      <x:c r="CP4" s="872"/>
      <x:c r="CQ4" s="873"/>
      <x:c r="CR4" s="874"/>
      <x:c r="CS4" s="871"/>
      <x:c r="CT4" s="871"/>
      <x:c r="CU4" s="871"/>
      <x:c r="CV4" s="871"/>
      <x:c r="CW4" s="871"/>
      <x:c r="CX4" s="875"/>
      <x:c r="CZ4" s="876"/>
    </x:row>
    <x:row r="5" spans="1:104" s="847" customFormat="1" ht="17.25" hidden="1" customHeight="1">
      <x:c r="A5" s="843">
        <x:f t="shared" ref="A5:A68" si="12">A4+1</x:f>
        <x:v>2</x:v>
      </x:c>
      <x:c r="B5" s="844" t="s">
        <x:v>2113</x:v>
      </x:c>
      <x:c r="C5" s="845" t="s">
        <x:v>501</x:v>
      </x:c>
      <x:c r="D5" s="846" t="s">
        <x:v>502</x:v>
      </x:c>
      <x:c r="E5" s="847" t="s">
        <x:v>2114</x:v>
      </x:c>
      <x:c r="F5" s="848" t="s">
        <x:v>2115</x:v>
      </x:c>
      <x:c r="G5" s="849" t="s">
        <x:v>506</x:v>
      </x:c>
      <x:c r="H5" s="850" t="s">
        <x:v>2126</x:v>
      </x:c>
      <x:c r="I5" s="851" t="s">
        <x:v>2127</x:v>
      </x:c>
      <x:c r="J5" s="847" t="s">
        <x:v>504</x:v>
      </x:c>
      <x:c r="K5" s="847" t="s">
        <x:v>2118</x:v>
      </x:c>
      <x:c r="L5" s="847" t="s">
        <x:v>2119</x:v>
      </x:c>
      <x:c r="M5" s="847" t="s">
        <x:v>2120</x:v>
      </x:c>
      <x:c r="N5" s="847" t="s">
        <x:v>2121</x:v>
      </x:c>
      <x:c r="O5" s="852" t="s">
        <x:v>2122</x:v>
      </x:c>
      <x:c r="P5" s="853">
        <x:v>67.120199999999997</x:v>
      </x:c>
      <x:c r="Q5" s="854" t="s">
        <x:v>2123</x:v>
      </x:c>
      <x:c r="R5" s="855">
        <x:f t="shared" si="4"/>
        <x:v>90612.26999999999</x:v>
      </x:c>
      <x:c r="S5" s="845">
        <x:v>1</x:v>
      </x:c>
      <x:c r="T5" s="855">
        <x:f>R5*S5</x:f>
        <x:v>90612.26999999999</x:v>
      </x:c>
      <x:c r="U5" s="845" t="s">
        <x:v>505</x:v>
      </x:c>
      <x:c r="V5" s="856"/>
      <x:c r="W5" s="857"/>
      <x:c r="X5" s="858"/>
      <x:c r="Y5" s="858"/>
      <x:c r="Z5" s="859"/>
      <x:c r="AA5" s="859"/>
      <x:c r="AB5" s="859"/>
      <x:c r="AC5" s="859"/>
      <x:c r="AD5" s="859"/>
      <x:c r="AE5" s="860">
        <x:f t="shared" si="5"/>
        <x:v>67.120199999999997</x:v>
      </x:c>
      <x:c r="AF5" s="861">
        <x:f t="shared" si="6"/>
        <x:v>67.120199999999997</x:v>
      </x:c>
      <x:c r="AG5" s="861">
        <x:f t="shared" si="6"/>
        <x:v>67.120199999999997</x:v>
      </x:c>
      <x:c r="AH5" s="861">
        <x:f t="shared" si="6"/>
        <x:v>67.120199999999997</x:v>
      </x:c>
      <x:c r="AI5" s="861">
        <x:f t="shared" si="6"/>
        <x:v>67.120199999999997</x:v>
      </x:c>
      <x:c r="AJ5" s="861">
        <x:f t="shared" si="6"/>
        <x:v>67.120199999999997</x:v>
      </x:c>
      <x:c r="AK5" s="861">
        <x:f t="shared" si="6"/>
        <x:v>67.120199999999997</x:v>
      </x:c>
      <x:c r="AL5" s="861">
        <x:f t="shared" si="6"/>
        <x:v>67.120199999999997</x:v>
      </x:c>
      <x:c r="AM5" s="844" t="s">
        <x:v>2124</x:v>
      </x:c>
      <x:c r="AN5" s="862" t="s">
        <x:v>2125</x:v>
      </x:c>
      <x:c r="AO5" s="863">
        <x:f t="shared" si="7"/>
        <x:v>0</x:v>
      </x:c>
      <x:c r="AP5" s="863">
        <x:f t="shared" si="7"/>
        <x:v>0</x:v>
      </x:c>
      <x:c r="AQ5" s="863">
        <x:f t="shared" si="7"/>
        <x:v>0</x:v>
      </x:c>
      <x:c r="AR5" s="863">
        <x:f t="shared" si="7"/>
        <x:v>0</x:v>
      </x:c>
      <x:c r="AS5" s="863">
        <x:f t="shared" si="7"/>
        <x:v>0</x:v>
      </x:c>
      <x:c r="AT5" s="863">
        <x:f t="shared" si="7"/>
        <x:v>0</x:v>
      </x:c>
      <x:c r="AU5" s="863">
        <x:f t="shared" si="7"/>
        <x:v>0</x:v>
      </x:c>
      <x:c r="AV5" s="863">
        <x:f t="shared" si="7"/>
        <x:v>0</x:v>
      </x:c>
      <x:c r="AW5" s="863">
        <x:f t="shared" si="7"/>
        <x:v>0</x:v>
      </x:c>
      <x:c r="AX5" s="863">
        <x:f t="shared" si="7"/>
        <x:v>0</x:v>
      </x:c>
      <x:c r="AY5" s="863">
        <x:f t="shared" si="7"/>
        <x:v>0</x:v>
      </x:c>
      <x:c r="AZ5" s="863">
        <x:f t="shared" si="7"/>
        <x:v>0</x:v>
      </x:c>
      <x:c r="BA5" s="864">
        <x:f t="shared" si="7"/>
        <x:v>0</x:v>
      </x:c>
      <x:c r="BB5" s="863">
        <x:f t="shared" si="7"/>
        <x:v>0</x:v>
      </x:c>
      <x:c r="BC5" s="863">
        <x:f t="shared" si="7"/>
        <x:v>0</x:v>
      </x:c>
      <x:c r="BD5" s="863">
        <x:f t="shared" si="7"/>
        <x:v>0</x:v>
      </x:c>
      <x:c r="BE5" s="863">
        <x:f t="shared" si="8"/>
        <x:v>0</x:v>
      </x:c>
      <x:c r="BF5" s="863">
        <x:f t="shared" si="8"/>
        <x:v>0</x:v>
      </x:c>
      <x:c r="BG5" s="863">
        <x:f t="shared" si="8"/>
        <x:v>0</x:v>
      </x:c>
      <x:c r="BH5" s="863">
        <x:f t="shared" si="8"/>
        <x:v>0</x:v>
      </x:c>
      <x:c r="BI5" s="865">
        <x:f t="shared" si="9"/>
        <x:v>0</x:v>
      </x:c>
      <x:c r="BJ5" s="865">
        <x:f t="shared" si="9"/>
        <x:v>0</x:v>
      </x:c>
      <x:c r="BK5" s="865">
        <x:f t="shared" si="9"/>
        <x:v>0</x:v>
      </x:c>
      <x:c r="BL5" s="865">
        <x:f t="shared" si="9"/>
        <x:v>0</x:v>
      </x:c>
      <x:c r="BM5" s="865">
        <x:f t="shared" si="9"/>
        <x:v>0</x:v>
      </x:c>
      <x:c r="BN5" s="865">
        <x:f t="shared" si="9"/>
        <x:v>0</x:v>
      </x:c>
      <x:c r="BO5" s="865">
        <x:f t="shared" si="9"/>
        <x:v>0</x:v>
      </x:c>
      <x:c r="BP5" s="865">
        <x:f t="shared" si="9"/>
        <x:v>0</x:v>
      </x:c>
      <x:c r="BQ5" s="865">
        <x:f t="shared" si="9"/>
        <x:v>0</x:v>
      </x:c>
      <x:c r="BR5" s="865">
        <x:f t="shared" si="9"/>
        <x:v>0</x:v>
      </x:c>
      <x:c r="BS5" s="865">
        <x:f t="shared" si="9"/>
        <x:v>0</x:v>
      </x:c>
      <x:c r="BT5" s="865">
        <x:f t="shared" si="9"/>
        <x:v>0</x:v>
      </x:c>
      <x:c r="BU5" s="856">
        <x:f t="shared" si="10"/>
        <x:v>0</x:v>
      </x:c>
      <x:c r="BV5" s="877">
        <x:f t="shared" si="11"/>
        <x:v>0</x:v>
      </x:c>
      <x:c r="BW5" s="865">
        <x:f t="shared" si="11"/>
        <x:v>0</x:v>
      </x:c>
      <x:c r="BX5" s="865">
        <x:f t="shared" si="11"/>
        <x:v>0</x:v>
      </x:c>
      <x:c r="BY5" s="865">
        <x:f t="shared" si="11"/>
        <x:v>0</x:v>
      </x:c>
      <x:c r="BZ5" s="865">
        <x:f t="shared" si="11"/>
        <x:v>0</x:v>
      </x:c>
      <x:c r="CA5" s="865">
        <x:f t="shared" si="11"/>
        <x:v>0</x:v>
      </x:c>
      <x:c r="CB5" s="856">
        <x:f t="shared" si="11"/>
        <x:v>0</x:v>
      </x:c>
      <x:c r="CC5" s="855"/>
      <x:c r="CD5" s="878" t="s">
        <x:v>2060</x:v>
      </x:c>
      <x:c r="CE5" s="879"/>
      <x:c r="CF5" s="879"/>
      <x:c r="CG5" s="879"/>
      <x:c r="CH5" s="879"/>
      <x:c r="CI5" s="879"/>
      <x:c r="CJ5" s="879"/>
      <x:c r="CK5" s="879"/>
      <x:c r="CL5" s="879"/>
      <x:c r="CM5" s="879"/>
      <x:c r="CN5" s="879"/>
      <x:c r="CO5" s="879"/>
      <x:c r="CP5" s="880"/>
      <x:c r="CQ5" s="881"/>
      <x:c r="CR5" s="882"/>
      <x:c r="CS5" s="879"/>
      <x:c r="CT5" s="879"/>
      <x:c r="CU5" s="879"/>
      <x:c r="CV5" s="879"/>
      <x:c r="CW5" s="879"/>
      <x:c r="CX5" s="883"/>
      <x:c r="CZ5" s="876"/>
    </x:row>
    <x:row r="6" spans="1:104" s="847" customFormat="1" ht="17.25" hidden="1" customHeight="1">
      <x:c r="A6" s="843">
        <x:f t="shared" si="12"/>
        <x:v>3</x:v>
      </x:c>
      <x:c r="B6" s="844" t="s">
        <x:v>2113</x:v>
      </x:c>
      <x:c r="C6" s="845" t="s">
        <x:v>2128</x:v>
      </x:c>
      <x:c r="D6" s="846" t="s">
        <x:v>2129</x:v>
      </x:c>
      <x:c r="E6" s="847" t="s">
        <x:v>2114</x:v>
      </x:c>
      <x:c r="F6" s="848" t="s">
        <x:v>2115</x:v>
      </x:c>
      <x:c r="G6" s="849" t="s">
        <x:v>507</x:v>
      </x:c>
      <x:c r="H6" s="850" t="s">
        <x:v>507</x:v>
      </x:c>
      <x:c r="I6" s="851" t="s">
        <x:v>2130</x:v>
      </x:c>
      <x:c r="J6" s="847" t="s">
        <x:v>2131</x:v>
      </x:c>
      <x:c r="K6" s="847" t="s">
        <x:v>2118</x:v>
      </x:c>
      <x:c r="L6" s="847" t="s">
        <x:v>2119</x:v>
      </x:c>
      <x:c r="M6" s="847" t="s">
        <x:v>2120</x:v>
      </x:c>
      <x:c r="N6" s="847" t="s">
        <x:v>2121</x:v>
      </x:c>
      <x:c r="O6" s="852" t="s">
        <x:v>2122</x:v>
      </x:c>
      <x:c r="P6" s="853">
        <x:v>87.107200000000006</x:v>
      </x:c>
      <x:c r="Q6" s="854" t="s">
        <x:v>2123</x:v>
      </x:c>
      <x:c r="R6" s="855">
        <x:f t="shared" si="4"/>
        <x:v>117594.72</x:v>
      </x:c>
      <x:c r="S6" s="845">
        <x:v>1</x:v>
      </x:c>
      <x:c r="T6" s="855">
        <x:f t="shared" ref="T6:T82" si="13">R6*S6</x:f>
        <x:v>117594.72</x:v>
      </x:c>
      <x:c r="U6" s="845" t="s">
        <x:v>2132</x:v>
      </x:c>
      <x:c r="V6" s="856"/>
      <x:c r="W6" s="857"/>
      <x:c r="X6" s="858"/>
      <x:c r="Y6" s="858"/>
      <x:c r="Z6" s="859"/>
      <x:c r="AA6" s="859"/>
      <x:c r="AB6" s="859"/>
      <x:c r="AC6" s="859"/>
      <x:c r="AD6" s="859"/>
      <x:c r="AE6" s="860">
        <x:f t="shared" si="5"/>
        <x:v>87.107200000000006</x:v>
      </x:c>
      <x:c r="AF6" s="861">
        <x:f t="shared" si="6"/>
        <x:v>87.107200000000006</x:v>
      </x:c>
      <x:c r="AG6" s="861">
        <x:f t="shared" si="6"/>
        <x:v>87.107200000000006</x:v>
      </x:c>
      <x:c r="AH6" s="861">
        <x:f t="shared" si="6"/>
        <x:v>87.107200000000006</x:v>
      </x:c>
      <x:c r="AI6" s="861">
        <x:f t="shared" si="6"/>
        <x:v>87.107200000000006</x:v>
      </x:c>
      <x:c r="AJ6" s="861">
        <x:f t="shared" si="6"/>
        <x:v>87.107200000000006</x:v>
      </x:c>
      <x:c r="AK6" s="861">
        <x:f t="shared" si="6"/>
        <x:v>87.107200000000006</x:v>
      </x:c>
      <x:c r="AL6" s="861">
        <x:f t="shared" si="6"/>
        <x:v>87.107200000000006</x:v>
      </x:c>
      <x:c r="AM6" s="844" t="s">
        <x:v>2124</x:v>
      </x:c>
      <x:c r="AN6" s="862" t="s">
        <x:v>2125</x:v>
      </x:c>
      <x:c r="AO6" s="863">
        <x:f t="shared" si="7"/>
        <x:v>0</x:v>
      </x:c>
      <x:c r="AP6" s="863">
        <x:f t="shared" si="7"/>
        <x:v>0</x:v>
      </x:c>
      <x:c r="AQ6" s="863">
        <x:f t="shared" si="7"/>
        <x:v>0</x:v>
      </x:c>
      <x:c r="AR6" s="863">
        <x:f t="shared" si="7"/>
        <x:v>0</x:v>
      </x:c>
      <x:c r="AS6" s="863">
        <x:f t="shared" si="7"/>
        <x:v>0</x:v>
      </x:c>
      <x:c r="AT6" s="863">
        <x:f t="shared" si="7"/>
        <x:v>0</x:v>
      </x:c>
      <x:c r="AU6" s="863">
        <x:f t="shared" si="7"/>
        <x:v>0</x:v>
      </x:c>
      <x:c r="AV6" s="863">
        <x:f t="shared" si="7"/>
        <x:v>0</x:v>
      </x:c>
      <x:c r="AW6" s="863">
        <x:f t="shared" si="7"/>
        <x:v>0</x:v>
      </x:c>
      <x:c r="AX6" s="863">
        <x:f t="shared" si="7"/>
        <x:v>0</x:v>
      </x:c>
      <x:c r="AY6" s="863">
        <x:f t="shared" si="7"/>
        <x:v>0</x:v>
      </x:c>
      <x:c r="AZ6" s="863">
        <x:f t="shared" si="7"/>
        <x:v>0</x:v>
      </x:c>
      <x:c r="BA6" s="864">
        <x:f t="shared" si="7"/>
        <x:v>0</x:v>
      </x:c>
      <x:c r="BB6" s="863">
        <x:f t="shared" si="7"/>
        <x:v>0</x:v>
      </x:c>
      <x:c r="BC6" s="863">
        <x:f t="shared" si="7"/>
        <x:v>0</x:v>
      </x:c>
      <x:c r="BD6" s="863">
        <x:f t="shared" si="7"/>
        <x:v>0</x:v>
      </x:c>
      <x:c r="BE6" s="863">
        <x:f t="shared" si="8"/>
        <x:v>0</x:v>
      </x:c>
      <x:c r="BF6" s="863">
        <x:f t="shared" si="8"/>
        <x:v>0</x:v>
      </x:c>
      <x:c r="BG6" s="863">
        <x:f t="shared" si="8"/>
        <x:v>0</x:v>
      </x:c>
      <x:c r="BH6" s="863">
        <x:f t="shared" si="8"/>
        <x:v>0</x:v>
      </x:c>
      <x:c r="BI6" s="865">
        <x:f t="shared" si="9"/>
        <x:v>0</x:v>
      </x:c>
      <x:c r="BJ6" s="865">
        <x:f t="shared" si="9"/>
        <x:v>0</x:v>
      </x:c>
      <x:c r="BK6" s="865">
        <x:f t="shared" si="9"/>
        <x:v>0</x:v>
      </x:c>
      <x:c r="BL6" s="865">
        <x:f t="shared" si="9"/>
        <x:v>0</x:v>
      </x:c>
      <x:c r="BM6" s="865">
        <x:f t="shared" si="9"/>
        <x:v>0</x:v>
      </x:c>
      <x:c r="BN6" s="865">
        <x:f t="shared" si="9"/>
        <x:v>0</x:v>
      </x:c>
      <x:c r="BO6" s="865">
        <x:f t="shared" si="9"/>
        <x:v>0</x:v>
      </x:c>
      <x:c r="BP6" s="865">
        <x:f t="shared" si="9"/>
        <x:v>0</x:v>
      </x:c>
      <x:c r="BQ6" s="865">
        <x:f t="shared" si="9"/>
        <x:v>0</x:v>
      </x:c>
      <x:c r="BR6" s="865">
        <x:f t="shared" si="9"/>
        <x:v>0</x:v>
      </x:c>
      <x:c r="BS6" s="865">
        <x:f t="shared" si="9"/>
        <x:v>0</x:v>
      </x:c>
      <x:c r="BT6" s="865">
        <x:f t="shared" si="9"/>
        <x:v>0</x:v>
      </x:c>
      <x:c r="BU6" s="856">
        <x:f t="shared" si="10"/>
        <x:v>0</x:v>
      </x:c>
      <x:c r="BV6" s="877">
        <x:f t="shared" si="11"/>
        <x:v>0</x:v>
      </x:c>
      <x:c r="BW6" s="865">
        <x:f t="shared" si="11"/>
        <x:v>0</x:v>
      </x:c>
      <x:c r="BX6" s="865">
        <x:f t="shared" si="11"/>
        <x:v>0</x:v>
      </x:c>
      <x:c r="BY6" s="865">
        <x:f t="shared" si="11"/>
        <x:v>0</x:v>
      </x:c>
      <x:c r="BZ6" s="865">
        <x:f t="shared" si="11"/>
        <x:v>0</x:v>
      </x:c>
      <x:c r="CA6" s="865">
        <x:f t="shared" si="11"/>
        <x:v>0</x:v>
      </x:c>
      <x:c r="CB6" s="856">
        <x:f t="shared" si="11"/>
        <x:v>0</x:v>
      </x:c>
      <x:c r="CC6" s="855"/>
      <x:c r="CD6" s="878" t="s">
        <x:v>2060</x:v>
      </x:c>
      <x:c r="CE6" s="879"/>
      <x:c r="CF6" s="879"/>
      <x:c r="CG6" s="879"/>
      <x:c r="CH6" s="879"/>
      <x:c r="CI6" s="879"/>
      <x:c r="CJ6" s="879"/>
      <x:c r="CK6" s="879"/>
      <x:c r="CL6" s="879"/>
      <x:c r="CM6" s="879"/>
      <x:c r="CN6" s="879"/>
      <x:c r="CO6" s="879"/>
      <x:c r="CP6" s="880"/>
      <x:c r="CQ6" s="881"/>
      <x:c r="CR6" s="882"/>
      <x:c r="CS6" s="879"/>
      <x:c r="CT6" s="879"/>
      <x:c r="CU6" s="879"/>
      <x:c r="CV6" s="879"/>
      <x:c r="CW6" s="879"/>
      <x:c r="CX6" s="883"/>
      <x:c r="CZ6" s="876"/>
    </x:row>
    <x:row r="7" spans="1:104" s="847" customFormat="1" ht="17.25" hidden="1" customHeight="1">
      <x:c r="A7" s="843">
        <x:f t="shared" si="12"/>
        <x:v>4</x:v>
      </x:c>
      <x:c r="B7" s="844" t="s">
        <x:v>2113</x:v>
      </x:c>
      <x:c r="C7" s="845" t="s">
        <x:v>2128</x:v>
      </x:c>
      <x:c r="D7" s="846" t="s">
        <x:v>2129</x:v>
      </x:c>
      <x:c r="E7" s="847" t="s">
        <x:v>508</x:v>
      </x:c>
      <x:c r="F7" s="848" t="s">
        <x:v>2115</x:v>
      </x:c>
      <x:c r="G7" s="849" t="s">
        <x:v>507</x:v>
      </x:c>
      <x:c r="H7" s="850" t="s">
        <x:v>507</x:v>
      </x:c>
      <x:c r="I7" s="851" t="s">
        <x:v>2130</x:v>
      </x:c>
      <x:c r="J7" s="847" t="s">
        <x:v>2131</x:v>
      </x:c>
      <x:c r="K7" s="847" t="s">
        <x:v>2118</x:v>
      </x:c>
      <x:c r="L7" s="847" t="s">
        <x:v>2119</x:v>
      </x:c>
      <x:c r="M7" s="847" t="s">
        <x:v>2120</x:v>
      </x:c>
      <x:c r="N7" s="847" t="s">
        <x:v>2121</x:v>
      </x:c>
      <x:c r="O7" s="852" t="s">
        <x:v>2122</x:v>
      </x:c>
      <x:c r="P7" s="853">
        <x:v>2.54</x:v>
      </x:c>
      <x:c r="Q7" s="854" t="s">
        <x:v>2123</x:v>
      </x:c>
      <x:c r="R7" s="855">
        <x:f t="shared" si="4"/>
        <x:v>3429</x:v>
      </x:c>
      <x:c r="S7" s="845">
        <x:v>1</x:v>
      </x:c>
      <x:c r="T7" s="855">
        <x:f t="shared" si="13"/>
        <x:v>3429</x:v>
      </x:c>
      <x:c r="U7" s="845" t="s">
        <x:v>2132</x:v>
      </x:c>
      <x:c r="V7" s="856"/>
      <x:c r="W7" s="884"/>
      <x:c r="X7" s="858"/>
      <x:c r="Y7" s="858"/>
      <x:c r="Z7" s="859"/>
      <x:c r="AA7" s="859"/>
      <x:c r="AB7" s="859"/>
      <x:c r="AC7" s="859"/>
      <x:c r="AD7" s="859"/>
      <x:c r="AE7" s="860">
        <x:f t="shared" si="5"/>
        <x:v>2.54</x:v>
      </x:c>
      <x:c r="AF7" s="861">
        <x:f t="shared" si="6"/>
        <x:v>2.54</x:v>
      </x:c>
      <x:c r="AG7" s="861">
        <x:f t="shared" si="6"/>
        <x:v>2.54</x:v>
      </x:c>
      <x:c r="AH7" s="861">
        <x:f t="shared" si="6"/>
        <x:v>2.54</x:v>
      </x:c>
      <x:c r="AI7" s="861">
        <x:f t="shared" si="6"/>
        <x:v>2.54</x:v>
      </x:c>
      <x:c r="AJ7" s="861">
        <x:f t="shared" si="6"/>
        <x:v>2.54</x:v>
      </x:c>
      <x:c r="AK7" s="861">
        <x:f t="shared" si="6"/>
        <x:v>2.54</x:v>
      </x:c>
      <x:c r="AL7" s="861">
        <x:f t="shared" si="6"/>
        <x:v>2.54</x:v>
      </x:c>
      <x:c r="AM7" s="844" t="s">
        <x:v>2124</x:v>
      </x:c>
      <x:c r="AN7" s="862" t="s">
        <x:v>2125</x:v>
      </x:c>
      <x:c r="AO7" s="863">
        <x:f t="shared" si="7"/>
        <x:v>0</x:v>
      </x:c>
      <x:c r="AP7" s="863">
        <x:f t="shared" si="7"/>
        <x:v>0</x:v>
      </x:c>
      <x:c r="AQ7" s="863">
        <x:f t="shared" si="7"/>
        <x:v>0</x:v>
      </x:c>
      <x:c r="AR7" s="863">
        <x:f t="shared" si="7"/>
        <x:v>0</x:v>
      </x:c>
      <x:c r="AS7" s="863">
        <x:f t="shared" si="7"/>
        <x:v>0</x:v>
      </x:c>
      <x:c r="AT7" s="863">
        <x:f t="shared" si="7"/>
        <x:v>0</x:v>
      </x:c>
      <x:c r="AU7" s="863">
        <x:f t="shared" si="7"/>
        <x:v>0</x:v>
      </x:c>
      <x:c r="AV7" s="863">
        <x:f t="shared" si="7"/>
        <x:v>0</x:v>
      </x:c>
      <x:c r="AW7" s="863">
        <x:f t="shared" si="7"/>
        <x:v>0</x:v>
      </x:c>
      <x:c r="AX7" s="863">
        <x:f t="shared" si="7"/>
        <x:v>0</x:v>
      </x:c>
      <x:c r="AY7" s="863">
        <x:f t="shared" si="7"/>
        <x:v>0</x:v>
      </x:c>
      <x:c r="AZ7" s="863">
        <x:f t="shared" si="7"/>
        <x:v>0</x:v>
      </x:c>
      <x:c r="BA7" s="864">
        <x:f t="shared" si="7"/>
        <x:v>0</x:v>
      </x:c>
      <x:c r="BB7" s="863">
        <x:f t="shared" si="7"/>
        <x:v>0</x:v>
      </x:c>
      <x:c r="BC7" s="863">
        <x:f t="shared" si="7"/>
        <x:v>0</x:v>
      </x:c>
      <x:c r="BD7" s="863">
        <x:f t="shared" si="7"/>
        <x:v>0</x:v>
      </x:c>
      <x:c r="BE7" s="863">
        <x:f t="shared" si="8"/>
        <x:v>0</x:v>
      </x:c>
      <x:c r="BF7" s="863">
        <x:f t="shared" si="8"/>
        <x:v>0</x:v>
      </x:c>
      <x:c r="BG7" s="863">
        <x:f t="shared" si="8"/>
        <x:v>0</x:v>
      </x:c>
      <x:c r="BH7" s="863">
        <x:f t="shared" si="8"/>
        <x:v>0</x:v>
      </x:c>
      <x:c r="BI7" s="865">
        <x:f t="shared" si="9"/>
        <x:v>0</x:v>
      </x:c>
      <x:c r="BJ7" s="865">
        <x:f t="shared" si="9"/>
        <x:v>0</x:v>
      </x:c>
      <x:c r="BK7" s="865">
        <x:f t="shared" si="9"/>
        <x:v>0</x:v>
      </x:c>
      <x:c r="BL7" s="865">
        <x:f t="shared" si="9"/>
        <x:v>0</x:v>
      </x:c>
      <x:c r="BM7" s="865">
        <x:f t="shared" si="9"/>
        <x:v>0</x:v>
      </x:c>
      <x:c r="BN7" s="865">
        <x:f t="shared" si="9"/>
        <x:v>0</x:v>
      </x:c>
      <x:c r="BO7" s="865">
        <x:f t="shared" si="9"/>
        <x:v>0</x:v>
      </x:c>
      <x:c r="BP7" s="865">
        <x:f t="shared" si="9"/>
        <x:v>0</x:v>
      </x:c>
      <x:c r="BQ7" s="865">
        <x:f t="shared" si="9"/>
        <x:v>0</x:v>
      </x:c>
      <x:c r="BR7" s="865">
        <x:f t="shared" si="9"/>
        <x:v>0</x:v>
      </x:c>
      <x:c r="BS7" s="865">
        <x:f t="shared" si="9"/>
        <x:v>0</x:v>
      </x:c>
      <x:c r="BT7" s="865">
        <x:f t="shared" si="9"/>
        <x:v>0</x:v>
      </x:c>
      <x:c r="BU7" s="856">
        <x:f t="shared" si="10"/>
        <x:v>0</x:v>
      </x:c>
      <x:c r="BV7" s="877">
        <x:f t="shared" si="11"/>
        <x:v>0</x:v>
      </x:c>
      <x:c r="BW7" s="865">
        <x:f t="shared" si="11"/>
        <x:v>0</x:v>
      </x:c>
      <x:c r="BX7" s="865">
        <x:f t="shared" si="11"/>
        <x:v>0</x:v>
      </x:c>
      <x:c r="BY7" s="865">
        <x:f t="shared" si="11"/>
        <x:v>0</x:v>
      </x:c>
      <x:c r="BZ7" s="865">
        <x:f t="shared" si="11"/>
        <x:v>0</x:v>
      </x:c>
      <x:c r="CA7" s="865">
        <x:f t="shared" si="11"/>
        <x:v>0</x:v>
      </x:c>
      <x:c r="CB7" s="856">
        <x:f t="shared" si="11"/>
        <x:v>0</x:v>
      </x:c>
      <x:c r="CC7" s="855"/>
      <x:c r="CD7" s="878" t="s">
        <x:v>2060</x:v>
      </x:c>
      <x:c r="CE7" s="879"/>
      <x:c r="CF7" s="879"/>
      <x:c r="CG7" s="879"/>
      <x:c r="CH7" s="879"/>
      <x:c r="CI7" s="879"/>
      <x:c r="CJ7" s="879"/>
      <x:c r="CK7" s="879"/>
      <x:c r="CL7" s="879"/>
      <x:c r="CM7" s="879"/>
      <x:c r="CN7" s="879"/>
      <x:c r="CO7" s="879"/>
      <x:c r="CP7" s="880"/>
      <x:c r="CQ7" s="881"/>
      <x:c r="CR7" s="882"/>
      <x:c r="CS7" s="879"/>
      <x:c r="CT7" s="879"/>
      <x:c r="CU7" s="879"/>
      <x:c r="CV7" s="879"/>
      <x:c r="CW7" s="879"/>
      <x:c r="CX7" s="883"/>
      <x:c r="CZ7" s="876"/>
    </x:row>
    <x:row r="8" spans="1:104" s="847" customFormat="1" ht="17.25" hidden="1" customHeight="1">
      <x:c r="A8" s="843">
        <x:f t="shared" si="12"/>
        <x:v>5</x:v>
      </x:c>
      <x:c r="B8" s="844" t="s">
        <x:v>2113</x:v>
      </x:c>
      <x:c r="C8" s="845" t="s">
        <x:v>2128</x:v>
      </x:c>
      <x:c r="D8" s="846" t="s">
        <x:v>2129</x:v>
      </x:c>
      <x:c r="E8" s="847" t="s">
        <x:v>508</x:v>
      </x:c>
      <x:c r="F8" s="848" t="s">
        <x:v>2115</x:v>
      </x:c>
      <x:c r="G8" s="849" t="s">
        <x:v>507</x:v>
      </x:c>
      <x:c r="H8" s="850" t="s">
        <x:v>2133</x:v>
      </x:c>
      <x:c r="I8" s="851" t="s">
        <x:v>2130</x:v>
      </x:c>
      <x:c r="J8" s="847" t="s">
        <x:v>2131</x:v>
      </x:c>
      <x:c r="K8" s="847" t="s">
        <x:v>2118</x:v>
      </x:c>
      <x:c r="L8" s="847" t="s">
        <x:v>2119</x:v>
      </x:c>
      <x:c r="M8" s="847" t="s">
        <x:v>2120</x:v>
      </x:c>
      <x:c r="N8" s="847" t="s">
        <x:v>2121</x:v>
      </x:c>
      <x:c r="O8" s="852" t="s">
        <x:v>2122</x:v>
      </x:c>
      <x:c r="P8" s="853">
        <x:v>2.54</x:v>
      </x:c>
      <x:c r="Q8" s="854" t="s">
        <x:v>2123</x:v>
      </x:c>
      <x:c r="R8" s="855">
        <x:f t="shared" si="4"/>
        <x:v>3429</x:v>
      </x:c>
      <x:c r="S8" s="845">
        <x:v>1</x:v>
      </x:c>
      <x:c r="T8" s="855">
        <x:f t="shared" si="13"/>
        <x:v>3429</x:v>
      </x:c>
      <x:c r="U8" s="845" t="s">
        <x:v>2132</x:v>
      </x:c>
      <x:c r="V8" s="856"/>
      <x:c r="W8" s="884"/>
      <x:c r="X8" s="858"/>
      <x:c r="Y8" s="858"/>
      <x:c r="Z8" s="859"/>
      <x:c r="AA8" s="859"/>
      <x:c r="AB8" s="859"/>
      <x:c r="AC8" s="859"/>
      <x:c r="AD8" s="859"/>
      <x:c r="AE8" s="860">
        <x:f t="shared" si="5"/>
        <x:v>2.54</x:v>
      </x:c>
      <x:c r="AF8" s="861">
        <x:f t="shared" si="6"/>
        <x:v>2.54</x:v>
      </x:c>
      <x:c r="AG8" s="861">
        <x:f t="shared" si="6"/>
        <x:v>2.54</x:v>
      </x:c>
      <x:c r="AH8" s="861">
        <x:f t="shared" si="6"/>
        <x:v>2.54</x:v>
      </x:c>
      <x:c r="AI8" s="861">
        <x:f t="shared" si="6"/>
        <x:v>2.54</x:v>
      </x:c>
      <x:c r="AJ8" s="861">
        <x:f t="shared" si="6"/>
        <x:v>2.54</x:v>
      </x:c>
      <x:c r="AK8" s="861">
        <x:f t="shared" si="6"/>
        <x:v>2.54</x:v>
      </x:c>
      <x:c r="AL8" s="861">
        <x:f t="shared" si="6"/>
        <x:v>2.54</x:v>
      </x:c>
      <x:c r="AM8" s="844" t="s">
        <x:v>2124</x:v>
      </x:c>
      <x:c r="AN8" s="862" t="s">
        <x:v>2125</x:v>
      </x:c>
      <x:c r="AO8" s="863">
        <x:f t="shared" si="7"/>
        <x:v>0</x:v>
      </x:c>
      <x:c r="AP8" s="863">
        <x:f t="shared" si="7"/>
        <x:v>0</x:v>
      </x:c>
      <x:c r="AQ8" s="863">
        <x:f t="shared" si="7"/>
        <x:v>0</x:v>
      </x:c>
      <x:c r="AR8" s="863">
        <x:f t="shared" si="7"/>
        <x:v>0</x:v>
      </x:c>
      <x:c r="AS8" s="863">
        <x:f t="shared" si="7"/>
        <x:v>0</x:v>
      </x:c>
      <x:c r="AT8" s="863">
        <x:f t="shared" si="7"/>
        <x:v>0</x:v>
      </x:c>
      <x:c r="AU8" s="863">
        <x:f t="shared" si="7"/>
        <x:v>0</x:v>
      </x:c>
      <x:c r="AV8" s="863">
        <x:f t="shared" si="7"/>
        <x:v>0</x:v>
      </x:c>
      <x:c r="AW8" s="863">
        <x:f t="shared" si="7"/>
        <x:v>0</x:v>
      </x:c>
      <x:c r="AX8" s="863">
        <x:f t="shared" si="7"/>
        <x:v>0</x:v>
      </x:c>
      <x:c r="AY8" s="863">
        <x:f t="shared" si="7"/>
        <x:v>0</x:v>
      </x:c>
      <x:c r="AZ8" s="863">
        <x:f t="shared" si="7"/>
        <x:v>0</x:v>
      </x:c>
      <x:c r="BA8" s="864">
        <x:f t="shared" si="7"/>
        <x:v>0</x:v>
      </x:c>
      <x:c r="BB8" s="863">
        <x:f t="shared" si="7"/>
        <x:v>0</x:v>
      </x:c>
      <x:c r="BC8" s="863">
        <x:f t="shared" si="7"/>
        <x:v>0</x:v>
      </x:c>
      <x:c r="BD8" s="863">
        <x:f t="shared" si="7"/>
        <x:v>0</x:v>
      </x:c>
      <x:c r="BE8" s="863">
        <x:f t="shared" si="8"/>
        <x:v>0</x:v>
      </x:c>
      <x:c r="BF8" s="863">
        <x:f t="shared" si="8"/>
        <x:v>0</x:v>
      </x:c>
      <x:c r="BG8" s="863">
        <x:f t="shared" si="8"/>
        <x:v>0</x:v>
      </x:c>
      <x:c r="BH8" s="863">
        <x:f t="shared" si="8"/>
        <x:v>0</x:v>
      </x:c>
      <x:c r="BI8" s="865">
        <x:f t="shared" si="9"/>
        <x:v>0</x:v>
      </x:c>
      <x:c r="BJ8" s="865">
        <x:f t="shared" si="9"/>
        <x:v>0</x:v>
      </x:c>
      <x:c r="BK8" s="865">
        <x:f t="shared" si="9"/>
        <x:v>0</x:v>
      </x:c>
      <x:c r="BL8" s="865">
        <x:f t="shared" si="9"/>
        <x:v>0</x:v>
      </x:c>
      <x:c r="BM8" s="865">
        <x:f t="shared" si="9"/>
        <x:v>0</x:v>
      </x:c>
      <x:c r="BN8" s="865">
        <x:f t="shared" si="9"/>
        <x:v>0</x:v>
      </x:c>
      <x:c r="BO8" s="865">
        <x:f t="shared" si="9"/>
        <x:v>0</x:v>
      </x:c>
      <x:c r="BP8" s="865">
        <x:f t="shared" si="9"/>
        <x:v>0</x:v>
      </x:c>
      <x:c r="BQ8" s="865">
        <x:f t="shared" si="9"/>
        <x:v>0</x:v>
      </x:c>
      <x:c r="BR8" s="865">
        <x:f t="shared" si="9"/>
        <x:v>0</x:v>
      </x:c>
      <x:c r="BS8" s="865">
        <x:f t="shared" si="9"/>
        <x:v>0</x:v>
      </x:c>
      <x:c r="BT8" s="865">
        <x:f t="shared" si="9"/>
        <x:v>0</x:v>
      </x:c>
      <x:c r="BU8" s="856">
        <x:f t="shared" si="10"/>
        <x:v>0</x:v>
      </x:c>
      <x:c r="BV8" s="877">
        <x:f t="shared" si="11"/>
        <x:v>0</x:v>
      </x:c>
      <x:c r="BW8" s="865">
        <x:f t="shared" si="11"/>
        <x:v>0</x:v>
      </x:c>
      <x:c r="BX8" s="865">
        <x:f t="shared" si="11"/>
        <x:v>0</x:v>
      </x:c>
      <x:c r="BY8" s="865">
        <x:f t="shared" si="11"/>
        <x:v>0</x:v>
      </x:c>
      <x:c r="BZ8" s="865">
        <x:f t="shared" si="11"/>
        <x:v>0</x:v>
      </x:c>
      <x:c r="CA8" s="865">
        <x:f t="shared" si="11"/>
        <x:v>0</x:v>
      </x:c>
      <x:c r="CB8" s="856">
        <x:f t="shared" si="11"/>
        <x:v>0</x:v>
      </x:c>
      <x:c r="CC8" s="855"/>
      <x:c r="CD8" s="878" t="s">
        <x:v>2060</x:v>
      </x:c>
      <x:c r="CE8" s="879"/>
      <x:c r="CF8" s="879"/>
      <x:c r="CG8" s="879"/>
      <x:c r="CH8" s="879"/>
      <x:c r="CI8" s="879"/>
      <x:c r="CJ8" s="879"/>
      <x:c r="CK8" s="879"/>
      <x:c r="CL8" s="879"/>
      <x:c r="CM8" s="879"/>
      <x:c r="CN8" s="879"/>
      <x:c r="CO8" s="879"/>
      <x:c r="CP8" s="880"/>
      <x:c r="CQ8" s="881"/>
      <x:c r="CR8" s="882"/>
      <x:c r="CS8" s="879"/>
      <x:c r="CT8" s="879"/>
      <x:c r="CU8" s="879"/>
      <x:c r="CV8" s="879"/>
      <x:c r="CW8" s="879"/>
      <x:c r="CX8" s="883"/>
      <x:c r="CZ8" s="876"/>
    </x:row>
    <x:row r="9" spans="1:104" s="847" customFormat="1" ht="17.25" hidden="1" customHeight="1">
      <x:c r="A9" s="843">
        <x:f t="shared" si="12"/>
        <x:v>6</x:v>
      </x:c>
      <x:c r="B9" s="844" t="s">
        <x:v>2113</x:v>
      </x:c>
      <x:c r="C9" s="845" t="s">
        <x:v>2128</x:v>
      </x:c>
      <x:c r="D9" s="846" t="s">
        <x:v>2129</x:v>
      </x:c>
      <x:c r="E9" s="847" t="s">
        <x:v>508</x:v>
      </x:c>
      <x:c r="F9" s="848" t="s">
        <x:v>2115</x:v>
      </x:c>
      <x:c r="G9" s="849" t="s">
        <x:v>503</x:v>
      </x:c>
      <x:c r="H9" s="850" t="s">
        <x:v>2116</x:v>
      </x:c>
      <x:c r="I9" s="851" t="s">
        <x:v>2117</x:v>
      </x:c>
      <x:c r="J9" s="847" t="s">
        <x:v>2131</x:v>
      </x:c>
      <x:c r="K9" s="847" t="s">
        <x:v>2118</x:v>
      </x:c>
      <x:c r="L9" s="847" t="s">
        <x:v>2119</x:v>
      </x:c>
      <x:c r="M9" s="847" t="s">
        <x:v>2120</x:v>
      </x:c>
      <x:c r="N9" s="847" t="s">
        <x:v>2121</x:v>
      </x:c>
      <x:c r="O9" s="852" t="s">
        <x:v>2122</x:v>
      </x:c>
      <x:c r="P9" s="853">
        <x:v>2.29</x:v>
      </x:c>
      <x:c r="Q9" s="854" t="s">
        <x:v>2123</x:v>
      </x:c>
      <x:c r="R9" s="855">
        <x:f t="shared" si="4"/>
        <x:v>3091.5</x:v>
      </x:c>
      <x:c r="S9" s="845">
        <x:v>1</x:v>
      </x:c>
      <x:c r="T9" s="855">
        <x:f t="shared" si="13"/>
        <x:v>3091.5</x:v>
      </x:c>
      <x:c r="U9" s="845" t="s">
        <x:v>2132</x:v>
      </x:c>
      <x:c r="V9" s="856"/>
      <x:c r="W9" s="884"/>
      <x:c r="X9" s="858"/>
      <x:c r="Y9" s="858"/>
      <x:c r="Z9" s="859"/>
      <x:c r="AA9" s="859"/>
      <x:c r="AB9" s="859"/>
      <x:c r="AC9" s="859"/>
      <x:c r="AD9" s="859"/>
      <x:c r="AE9" s="860">
        <x:f t="shared" si="5"/>
        <x:v>2.29</x:v>
      </x:c>
      <x:c r="AF9" s="861">
        <x:f t="shared" si="6"/>
        <x:v>2.29</x:v>
      </x:c>
      <x:c r="AG9" s="861">
        <x:f t="shared" si="6"/>
        <x:v>2.29</x:v>
      </x:c>
      <x:c r="AH9" s="861">
        <x:f t="shared" si="6"/>
        <x:v>2.29</x:v>
      </x:c>
      <x:c r="AI9" s="861">
        <x:f t="shared" si="6"/>
        <x:v>2.29</x:v>
      </x:c>
      <x:c r="AJ9" s="861">
        <x:f t="shared" si="6"/>
        <x:v>2.29</x:v>
      </x:c>
      <x:c r="AK9" s="861">
        <x:f t="shared" si="6"/>
        <x:v>2.29</x:v>
      </x:c>
      <x:c r="AL9" s="861">
        <x:f t="shared" si="6"/>
        <x:v>2.29</x:v>
      </x:c>
      <x:c r="AM9" s="844" t="s">
        <x:v>2124</x:v>
      </x:c>
      <x:c r="AN9" s="862" t="s">
        <x:v>2125</x:v>
      </x:c>
      <x:c r="AO9" s="863">
        <x:f t="shared" si="7"/>
        <x:v>0</x:v>
      </x:c>
      <x:c r="AP9" s="863">
        <x:f t="shared" si="7"/>
        <x:v>0</x:v>
      </x:c>
      <x:c r="AQ9" s="863">
        <x:f t="shared" si="7"/>
        <x:v>0</x:v>
      </x:c>
      <x:c r="AR9" s="863">
        <x:f t="shared" si="7"/>
        <x:v>0</x:v>
      </x:c>
      <x:c r="AS9" s="863">
        <x:f t="shared" si="7"/>
        <x:v>0</x:v>
      </x:c>
      <x:c r="AT9" s="863">
        <x:f t="shared" si="7"/>
        <x:v>0</x:v>
      </x:c>
      <x:c r="AU9" s="863">
        <x:f t="shared" si="7"/>
        <x:v>0</x:v>
      </x:c>
      <x:c r="AV9" s="863">
        <x:f t="shared" si="7"/>
        <x:v>0</x:v>
      </x:c>
      <x:c r="AW9" s="863">
        <x:f t="shared" si="7"/>
        <x:v>0</x:v>
      </x:c>
      <x:c r="AX9" s="863">
        <x:f t="shared" si="7"/>
        <x:v>0</x:v>
      </x:c>
      <x:c r="AY9" s="863">
        <x:f t="shared" si="7"/>
        <x:v>0</x:v>
      </x:c>
      <x:c r="AZ9" s="863">
        <x:f t="shared" si="7"/>
        <x:v>0</x:v>
      </x:c>
      <x:c r="BA9" s="864">
        <x:f t="shared" si="7"/>
        <x:v>0</x:v>
      </x:c>
      <x:c r="BB9" s="863">
        <x:f t="shared" si="7"/>
        <x:v>0</x:v>
      </x:c>
      <x:c r="BC9" s="863">
        <x:f t="shared" si="7"/>
        <x:v>0</x:v>
      </x:c>
      <x:c r="BD9" s="863">
        <x:f t="shared" si="7"/>
        <x:v>0</x:v>
      </x:c>
      <x:c r="BE9" s="863">
        <x:f t="shared" si="8"/>
        <x:v>0</x:v>
      </x:c>
      <x:c r="BF9" s="863">
        <x:f t="shared" si="8"/>
        <x:v>0</x:v>
      </x:c>
      <x:c r="BG9" s="863">
        <x:f t="shared" si="8"/>
        <x:v>0</x:v>
      </x:c>
      <x:c r="BH9" s="863">
        <x:f t="shared" si="8"/>
        <x:v>0</x:v>
      </x:c>
      <x:c r="BI9" s="865">
        <x:f t="shared" si="9"/>
        <x:v>0</x:v>
      </x:c>
      <x:c r="BJ9" s="865">
        <x:f t="shared" si="9"/>
        <x:v>0</x:v>
      </x:c>
      <x:c r="BK9" s="865">
        <x:f t="shared" si="9"/>
        <x:v>0</x:v>
      </x:c>
      <x:c r="BL9" s="865">
        <x:f t="shared" si="9"/>
        <x:v>0</x:v>
      </x:c>
      <x:c r="BM9" s="865">
        <x:f t="shared" si="9"/>
        <x:v>0</x:v>
      </x:c>
      <x:c r="BN9" s="865">
        <x:f t="shared" si="9"/>
        <x:v>0</x:v>
      </x:c>
      <x:c r="BO9" s="865">
        <x:f t="shared" si="9"/>
        <x:v>0</x:v>
      </x:c>
      <x:c r="BP9" s="865">
        <x:f t="shared" si="9"/>
        <x:v>0</x:v>
      </x:c>
      <x:c r="BQ9" s="865">
        <x:f t="shared" si="9"/>
        <x:v>0</x:v>
      </x:c>
      <x:c r="BR9" s="865">
        <x:f t="shared" si="9"/>
        <x:v>0</x:v>
      </x:c>
      <x:c r="BS9" s="865">
        <x:f t="shared" si="9"/>
        <x:v>0</x:v>
      </x:c>
      <x:c r="BT9" s="865">
        <x:f t="shared" si="9"/>
        <x:v>0</x:v>
      </x:c>
      <x:c r="BU9" s="856">
        <x:f t="shared" si="10"/>
        <x:v>0</x:v>
      </x:c>
      <x:c r="BV9" s="877">
        <x:f t="shared" si="11"/>
        <x:v>0</x:v>
      </x:c>
      <x:c r="BW9" s="865">
        <x:f t="shared" si="11"/>
        <x:v>0</x:v>
      </x:c>
      <x:c r="BX9" s="865">
        <x:f t="shared" si="11"/>
        <x:v>0</x:v>
      </x:c>
      <x:c r="BY9" s="865">
        <x:f t="shared" si="11"/>
        <x:v>0</x:v>
      </x:c>
      <x:c r="BZ9" s="865">
        <x:f t="shared" si="11"/>
        <x:v>0</x:v>
      </x:c>
      <x:c r="CA9" s="865">
        <x:f t="shared" si="11"/>
        <x:v>0</x:v>
      </x:c>
      <x:c r="CB9" s="856">
        <x:f t="shared" si="11"/>
        <x:v>0</x:v>
      </x:c>
      <x:c r="CC9" s="855"/>
      <x:c r="CD9" s="878" t="s">
        <x:v>2060</x:v>
      </x:c>
      <x:c r="CE9" s="879"/>
      <x:c r="CF9" s="879"/>
      <x:c r="CG9" s="879"/>
      <x:c r="CH9" s="879"/>
      <x:c r="CI9" s="879"/>
      <x:c r="CJ9" s="879"/>
      <x:c r="CK9" s="879"/>
      <x:c r="CL9" s="879"/>
      <x:c r="CM9" s="879"/>
      <x:c r="CN9" s="879"/>
      <x:c r="CO9" s="879"/>
      <x:c r="CP9" s="880"/>
      <x:c r="CQ9" s="881"/>
      <x:c r="CR9" s="882"/>
      <x:c r="CS9" s="879"/>
      <x:c r="CT9" s="879"/>
      <x:c r="CU9" s="879"/>
      <x:c r="CV9" s="879"/>
      <x:c r="CW9" s="879"/>
      <x:c r="CX9" s="883"/>
      <x:c r="CZ9" s="876"/>
    </x:row>
    <x:row r="10" spans="1:104" s="847" customFormat="1" ht="17.25" hidden="1" customHeight="1">
      <x:c r="A10" s="843">
        <x:f t="shared" si="12"/>
        <x:v>7</x:v>
      </x:c>
      <x:c r="B10" s="844" t="s">
        <x:v>2113</x:v>
      </x:c>
      <x:c r="C10" s="845" t="s">
        <x:v>2128</x:v>
      </x:c>
      <x:c r="D10" s="846" t="s">
        <x:v>2129</x:v>
      </x:c>
      <x:c r="E10" s="847" t="s">
        <x:v>508</x:v>
      </x:c>
      <x:c r="F10" s="848" t="s">
        <x:v>2115</x:v>
      </x:c>
      <x:c r="G10" s="849" t="s">
        <x:v>503</x:v>
      </x:c>
      <x:c r="H10" s="850" t="s">
        <x:v>2116</x:v>
      </x:c>
      <x:c r="I10" s="851" t="s">
        <x:v>2117</x:v>
      </x:c>
      <x:c r="J10" s="847" t="s">
        <x:v>2131</x:v>
      </x:c>
      <x:c r="K10" s="847" t="s">
        <x:v>2118</x:v>
      </x:c>
      <x:c r="L10" s="847" t="s">
        <x:v>2119</x:v>
      </x:c>
      <x:c r="M10" s="847" t="s">
        <x:v>2120</x:v>
      </x:c>
      <x:c r="N10" s="847" t="s">
        <x:v>2121</x:v>
      </x:c>
      <x:c r="O10" s="852" t="s">
        <x:v>2122</x:v>
      </x:c>
      <x:c r="P10" s="853">
        <x:v>1.89</x:v>
      </x:c>
      <x:c r="Q10" s="854" t="s">
        <x:v>2123</x:v>
      </x:c>
      <x:c r="R10" s="855">
        <x:f t="shared" si="4"/>
        <x:v>2551.5</x:v>
      </x:c>
      <x:c r="S10" s="845">
        <x:v>1</x:v>
      </x:c>
      <x:c r="T10" s="855">
        <x:f t="shared" si="13"/>
        <x:v>2551.5</x:v>
      </x:c>
      <x:c r="U10" s="845" t="s">
        <x:v>2132</x:v>
      </x:c>
      <x:c r="V10" s="856"/>
      <x:c r="W10" s="884"/>
      <x:c r="X10" s="858"/>
      <x:c r="Y10" s="858"/>
      <x:c r="Z10" s="859"/>
      <x:c r="AA10" s="859"/>
      <x:c r="AB10" s="859"/>
      <x:c r="AC10" s="859"/>
      <x:c r="AD10" s="859"/>
      <x:c r="AE10" s="860">
        <x:f t="shared" si="5"/>
        <x:v>1.89</x:v>
      </x:c>
      <x:c r="AF10" s="861">
        <x:f t="shared" si="6"/>
        <x:v>1.89</x:v>
      </x:c>
      <x:c r="AG10" s="861">
        <x:f t="shared" si="6"/>
        <x:v>1.89</x:v>
      </x:c>
      <x:c r="AH10" s="861">
        <x:f t="shared" si="6"/>
        <x:v>1.89</x:v>
      </x:c>
      <x:c r="AI10" s="861">
        <x:f t="shared" si="6"/>
        <x:v>1.89</x:v>
      </x:c>
      <x:c r="AJ10" s="861">
        <x:f t="shared" si="6"/>
        <x:v>1.89</x:v>
      </x:c>
      <x:c r="AK10" s="861">
        <x:f t="shared" si="6"/>
        <x:v>1.89</x:v>
      </x:c>
      <x:c r="AL10" s="861">
        <x:f t="shared" si="6"/>
        <x:v>1.89</x:v>
      </x:c>
      <x:c r="AM10" s="844" t="s">
        <x:v>2124</x:v>
      </x:c>
      <x:c r="AN10" s="862" t="s">
        <x:v>2125</x:v>
      </x:c>
      <x:c r="AO10" s="863">
        <x:f t="shared" si="7"/>
        <x:v>0</x:v>
      </x:c>
      <x:c r="AP10" s="863">
        <x:f t="shared" si="7"/>
        <x:v>0</x:v>
      </x:c>
      <x:c r="AQ10" s="863">
        <x:f t="shared" si="7"/>
        <x:v>0</x:v>
      </x:c>
      <x:c r="AR10" s="863">
        <x:f t="shared" si="7"/>
        <x:v>0</x:v>
      </x:c>
      <x:c r="AS10" s="863">
        <x:f t="shared" si="7"/>
        <x:v>0</x:v>
      </x:c>
      <x:c r="AT10" s="863">
        <x:f t="shared" si="7"/>
        <x:v>0</x:v>
      </x:c>
      <x:c r="AU10" s="863">
        <x:f t="shared" si="7"/>
        <x:v>0</x:v>
      </x:c>
      <x:c r="AV10" s="863">
        <x:f t="shared" si="7"/>
        <x:v>0</x:v>
      </x:c>
      <x:c r="AW10" s="863">
        <x:f t="shared" si="7"/>
        <x:v>0</x:v>
      </x:c>
      <x:c r="AX10" s="863">
        <x:f t="shared" si="7"/>
        <x:v>0</x:v>
      </x:c>
      <x:c r="AY10" s="863">
        <x:f t="shared" si="7"/>
        <x:v>0</x:v>
      </x:c>
      <x:c r="AZ10" s="863">
        <x:f t="shared" si="7"/>
        <x:v>0</x:v>
      </x:c>
      <x:c r="BA10" s="864">
        <x:f t="shared" si="7"/>
        <x:v>0</x:v>
      </x:c>
      <x:c r="BB10" s="863">
        <x:f t="shared" si="7"/>
        <x:v>0</x:v>
      </x:c>
      <x:c r="BC10" s="863">
        <x:f t="shared" si="7"/>
        <x:v>0</x:v>
      </x:c>
      <x:c r="BD10" s="863">
        <x:f t="shared" si="7"/>
        <x:v>0</x:v>
      </x:c>
      <x:c r="BE10" s="863">
        <x:f t="shared" si="8"/>
        <x:v>0</x:v>
      </x:c>
      <x:c r="BF10" s="863">
        <x:f t="shared" si="8"/>
        <x:v>0</x:v>
      </x:c>
      <x:c r="BG10" s="863">
        <x:f t="shared" si="8"/>
        <x:v>0</x:v>
      </x:c>
      <x:c r="BH10" s="863">
        <x:f t="shared" si="8"/>
        <x:v>0</x:v>
      </x:c>
      <x:c r="BI10" s="865">
        <x:f t="shared" si="9"/>
        <x:v>0</x:v>
      </x:c>
      <x:c r="BJ10" s="865">
        <x:f t="shared" si="9"/>
        <x:v>0</x:v>
      </x:c>
      <x:c r="BK10" s="865">
        <x:f t="shared" si="9"/>
        <x:v>0</x:v>
      </x:c>
      <x:c r="BL10" s="865">
        <x:f t="shared" si="9"/>
        <x:v>0</x:v>
      </x:c>
      <x:c r="BM10" s="865">
        <x:f t="shared" si="9"/>
        <x:v>0</x:v>
      </x:c>
      <x:c r="BN10" s="865">
        <x:f t="shared" si="9"/>
        <x:v>0</x:v>
      </x:c>
      <x:c r="BO10" s="865">
        <x:f t="shared" si="9"/>
        <x:v>0</x:v>
      </x:c>
      <x:c r="BP10" s="865">
        <x:f t="shared" si="9"/>
        <x:v>0</x:v>
      </x:c>
      <x:c r="BQ10" s="865">
        <x:f t="shared" si="9"/>
        <x:v>0</x:v>
      </x:c>
      <x:c r="BR10" s="865">
        <x:f t="shared" si="9"/>
        <x:v>0</x:v>
      </x:c>
      <x:c r="BS10" s="865">
        <x:f t="shared" si="9"/>
        <x:v>0</x:v>
      </x:c>
      <x:c r="BT10" s="865">
        <x:f t="shared" si="9"/>
        <x:v>0</x:v>
      </x:c>
      <x:c r="BU10" s="856">
        <x:f t="shared" si="10"/>
        <x:v>0</x:v>
      </x:c>
      <x:c r="BV10" s="877">
        <x:f t="shared" si="11"/>
        <x:v>0</x:v>
      </x:c>
      <x:c r="BW10" s="865">
        <x:f t="shared" si="11"/>
        <x:v>0</x:v>
      </x:c>
      <x:c r="BX10" s="865">
        <x:f t="shared" si="11"/>
        <x:v>0</x:v>
      </x:c>
      <x:c r="BY10" s="865">
        <x:f t="shared" si="11"/>
        <x:v>0</x:v>
      </x:c>
      <x:c r="BZ10" s="865">
        <x:f t="shared" si="11"/>
        <x:v>0</x:v>
      </x:c>
      <x:c r="CA10" s="865">
        <x:f t="shared" si="11"/>
        <x:v>0</x:v>
      </x:c>
      <x:c r="CB10" s="856">
        <x:f t="shared" si="11"/>
        <x:v>0</x:v>
      </x:c>
      <x:c r="CC10" s="855"/>
      <x:c r="CD10" s="878" t="s">
        <x:v>2060</x:v>
      </x:c>
      <x:c r="CE10" s="879"/>
      <x:c r="CF10" s="879"/>
      <x:c r="CG10" s="879"/>
      <x:c r="CH10" s="879"/>
      <x:c r="CI10" s="879"/>
      <x:c r="CJ10" s="879"/>
      <x:c r="CK10" s="879"/>
      <x:c r="CL10" s="879"/>
      <x:c r="CM10" s="879"/>
      <x:c r="CN10" s="879"/>
      <x:c r="CO10" s="879"/>
      <x:c r="CP10" s="880"/>
      <x:c r="CQ10" s="881"/>
      <x:c r="CR10" s="882"/>
      <x:c r="CS10" s="879"/>
      <x:c r="CT10" s="879"/>
      <x:c r="CU10" s="879"/>
      <x:c r="CV10" s="879"/>
      <x:c r="CW10" s="879"/>
      <x:c r="CX10" s="883"/>
      <x:c r="CZ10" s="876"/>
    </x:row>
    <x:row r="11" spans="1:104" s="847" customFormat="1" ht="17.25" hidden="1" customHeight="1">
      <x:c r="A11" s="843">
        <x:f t="shared" si="12"/>
        <x:v>8</x:v>
      </x:c>
      <x:c r="B11" s="844" t="s">
        <x:v>2113</x:v>
      </x:c>
      <x:c r="C11" s="845" t="s">
        <x:v>2128</x:v>
      </x:c>
      <x:c r="D11" s="846" t="s">
        <x:v>2129</x:v>
      </x:c>
      <x:c r="E11" s="847" t="s">
        <x:v>508</x:v>
      </x:c>
      <x:c r="F11" s="848" t="s">
        <x:v>2115</x:v>
      </x:c>
      <x:c r="G11" s="849" t="s">
        <x:v>506</x:v>
      </x:c>
      <x:c r="H11" s="850" t="s">
        <x:v>2134</x:v>
      </x:c>
      <x:c r="I11" s="851" t="s">
        <x:v>2127</x:v>
      </x:c>
      <x:c r="J11" s="847" t="s">
        <x:v>2131</x:v>
      </x:c>
      <x:c r="K11" s="847" t="s">
        <x:v>2118</x:v>
      </x:c>
      <x:c r="L11" s="847" t="s">
        <x:v>2119</x:v>
      </x:c>
      <x:c r="M11" s="847" t="s">
        <x:v>2120</x:v>
      </x:c>
      <x:c r="N11" s="847" t="s">
        <x:v>2121</x:v>
      </x:c>
      <x:c r="O11" s="852" t="s">
        <x:v>2122</x:v>
      </x:c>
      <x:c r="P11" s="853">
        <x:v>2.29</x:v>
      </x:c>
      <x:c r="Q11" s="854" t="s">
        <x:v>2123</x:v>
      </x:c>
      <x:c r="R11" s="855">
        <x:f t="shared" si="4"/>
        <x:v>3091.5</x:v>
      </x:c>
      <x:c r="S11" s="845">
        <x:v>1</x:v>
      </x:c>
      <x:c r="T11" s="855">
        <x:f t="shared" si="13"/>
        <x:v>3091.5</x:v>
      </x:c>
      <x:c r="U11" s="845" t="s">
        <x:v>2132</x:v>
      </x:c>
      <x:c r="V11" s="856"/>
      <x:c r="W11" s="884"/>
      <x:c r="X11" s="858"/>
      <x:c r="Y11" s="858"/>
      <x:c r="Z11" s="859"/>
      <x:c r="AA11" s="859"/>
      <x:c r="AB11" s="859"/>
      <x:c r="AC11" s="859"/>
      <x:c r="AD11" s="859"/>
      <x:c r="AE11" s="860">
        <x:f t="shared" si="5"/>
        <x:v>2.29</x:v>
      </x:c>
      <x:c r="AF11" s="861">
        <x:f t="shared" si="6"/>
        <x:v>2.29</x:v>
      </x:c>
      <x:c r="AG11" s="861">
        <x:f t="shared" si="6"/>
        <x:v>2.29</x:v>
      </x:c>
      <x:c r="AH11" s="861">
        <x:f t="shared" si="6"/>
        <x:v>2.29</x:v>
      </x:c>
      <x:c r="AI11" s="861">
        <x:f t="shared" si="6"/>
        <x:v>2.29</x:v>
      </x:c>
      <x:c r="AJ11" s="861">
        <x:f t="shared" si="6"/>
        <x:v>2.29</x:v>
      </x:c>
      <x:c r="AK11" s="861">
        <x:f t="shared" si="6"/>
        <x:v>2.29</x:v>
      </x:c>
      <x:c r="AL11" s="861">
        <x:f t="shared" si="6"/>
        <x:v>2.29</x:v>
      </x:c>
      <x:c r="AM11" s="844" t="s">
        <x:v>2124</x:v>
      </x:c>
      <x:c r="AN11" s="862" t="s">
        <x:v>2125</x:v>
      </x:c>
      <x:c r="AO11" s="863">
        <x:f t="shared" si="7"/>
        <x:v>0</x:v>
      </x:c>
      <x:c r="AP11" s="863">
        <x:f t="shared" si="7"/>
        <x:v>0</x:v>
      </x:c>
      <x:c r="AQ11" s="863">
        <x:f t="shared" si="7"/>
        <x:v>0</x:v>
      </x:c>
      <x:c r="AR11" s="863">
        <x:f t="shared" si="7"/>
        <x:v>0</x:v>
      </x:c>
      <x:c r="AS11" s="863">
        <x:f t="shared" si="7"/>
        <x:v>0</x:v>
      </x:c>
      <x:c r="AT11" s="863">
        <x:f t="shared" si="7"/>
        <x:v>0</x:v>
      </x:c>
      <x:c r="AU11" s="863">
        <x:f t="shared" si="7"/>
        <x:v>0</x:v>
      </x:c>
      <x:c r="AV11" s="863">
        <x:f t="shared" si="7"/>
        <x:v>0</x:v>
      </x:c>
      <x:c r="AW11" s="863">
        <x:f t="shared" si="7"/>
        <x:v>0</x:v>
      </x:c>
      <x:c r="AX11" s="863">
        <x:f t="shared" si="7"/>
        <x:v>0</x:v>
      </x:c>
      <x:c r="AY11" s="863">
        <x:f t="shared" si="7"/>
        <x:v>0</x:v>
      </x:c>
      <x:c r="AZ11" s="863">
        <x:f t="shared" si="7"/>
        <x:v>0</x:v>
      </x:c>
      <x:c r="BA11" s="864">
        <x:f t="shared" si="7"/>
        <x:v>0</x:v>
      </x:c>
      <x:c r="BB11" s="863">
        <x:f t="shared" si="7"/>
        <x:v>0</x:v>
      </x:c>
      <x:c r="BC11" s="863">
        <x:f t="shared" si="7"/>
        <x:v>0</x:v>
      </x:c>
      <x:c r="BD11" s="863">
        <x:f t="shared" si="7"/>
        <x:v>0</x:v>
      </x:c>
      <x:c r="BE11" s="863">
        <x:f t="shared" si="8"/>
        <x:v>0</x:v>
      </x:c>
      <x:c r="BF11" s="863">
        <x:f t="shared" si="8"/>
        <x:v>0</x:v>
      </x:c>
      <x:c r="BG11" s="863">
        <x:f t="shared" si="8"/>
        <x:v>0</x:v>
      </x:c>
      <x:c r="BH11" s="863">
        <x:f t="shared" si="8"/>
        <x:v>0</x:v>
      </x:c>
      <x:c r="BI11" s="865">
        <x:f t="shared" si="9"/>
        <x:v>0</x:v>
      </x:c>
      <x:c r="BJ11" s="865">
        <x:f t="shared" si="9"/>
        <x:v>0</x:v>
      </x:c>
      <x:c r="BK11" s="865">
        <x:f t="shared" si="9"/>
        <x:v>0</x:v>
      </x:c>
      <x:c r="BL11" s="865">
        <x:f t="shared" si="9"/>
        <x:v>0</x:v>
      </x:c>
      <x:c r="BM11" s="865">
        <x:f t="shared" si="9"/>
        <x:v>0</x:v>
      </x:c>
      <x:c r="BN11" s="865">
        <x:f t="shared" si="9"/>
        <x:v>0</x:v>
      </x:c>
      <x:c r="BO11" s="865">
        <x:f t="shared" si="9"/>
        <x:v>0</x:v>
      </x:c>
      <x:c r="BP11" s="865">
        <x:f t="shared" si="9"/>
        <x:v>0</x:v>
      </x:c>
      <x:c r="BQ11" s="865">
        <x:f t="shared" si="9"/>
        <x:v>0</x:v>
      </x:c>
      <x:c r="BR11" s="865">
        <x:f t="shared" si="9"/>
        <x:v>0</x:v>
      </x:c>
      <x:c r="BS11" s="865">
        <x:f t="shared" si="9"/>
        <x:v>0</x:v>
      </x:c>
      <x:c r="BT11" s="865">
        <x:f t="shared" si="9"/>
        <x:v>0</x:v>
      </x:c>
      <x:c r="BU11" s="856">
        <x:f t="shared" si="10"/>
        <x:v>0</x:v>
      </x:c>
      <x:c r="BV11" s="877">
        <x:f t="shared" si="11"/>
        <x:v>0</x:v>
      </x:c>
      <x:c r="BW11" s="865">
        <x:f t="shared" si="11"/>
        <x:v>0</x:v>
      </x:c>
      <x:c r="BX11" s="865">
        <x:f t="shared" si="11"/>
        <x:v>0</x:v>
      </x:c>
      <x:c r="BY11" s="865">
        <x:f t="shared" si="11"/>
        <x:v>0</x:v>
      </x:c>
      <x:c r="BZ11" s="865">
        <x:f t="shared" si="11"/>
        <x:v>0</x:v>
      </x:c>
      <x:c r="CA11" s="865">
        <x:f t="shared" si="11"/>
        <x:v>0</x:v>
      </x:c>
      <x:c r="CB11" s="856">
        <x:f t="shared" si="11"/>
        <x:v>0</x:v>
      </x:c>
      <x:c r="CC11" s="855"/>
      <x:c r="CD11" s="878" t="s">
        <x:v>2060</x:v>
      </x:c>
      <x:c r="CE11" s="879"/>
      <x:c r="CF11" s="879"/>
      <x:c r="CG11" s="879"/>
      <x:c r="CH11" s="879"/>
      <x:c r="CI11" s="879"/>
      <x:c r="CJ11" s="879"/>
      <x:c r="CK11" s="879"/>
      <x:c r="CL11" s="879"/>
      <x:c r="CM11" s="879"/>
      <x:c r="CN11" s="879"/>
      <x:c r="CO11" s="879"/>
      <x:c r="CP11" s="880"/>
      <x:c r="CQ11" s="881"/>
      <x:c r="CR11" s="882"/>
      <x:c r="CS11" s="879"/>
      <x:c r="CT11" s="879"/>
      <x:c r="CU11" s="879"/>
      <x:c r="CV11" s="879"/>
      <x:c r="CW11" s="879"/>
      <x:c r="CX11" s="883"/>
      <x:c r="CZ11" s="876"/>
    </x:row>
    <x:row r="12" spans="1:104" s="847" customFormat="1" ht="17.25" hidden="1" customHeight="1">
      <x:c r="A12" s="843">
        <x:f t="shared" si="12"/>
        <x:v>9</x:v>
      </x:c>
      <x:c r="B12" s="844" t="s">
        <x:v>2113</x:v>
      </x:c>
      <x:c r="C12" s="845" t="s">
        <x:v>2128</x:v>
      </x:c>
      <x:c r="D12" s="846" t="s">
        <x:v>2129</x:v>
      </x:c>
      <x:c r="E12" s="847" t="s">
        <x:v>508</x:v>
      </x:c>
      <x:c r="F12" s="848" t="s">
        <x:v>2115</x:v>
      </x:c>
      <x:c r="G12" s="849" t="s">
        <x:v>506</x:v>
      </x:c>
      <x:c r="H12" s="850" t="s">
        <x:v>2134</x:v>
      </x:c>
      <x:c r="I12" s="851" t="s">
        <x:v>2127</x:v>
      </x:c>
      <x:c r="J12" s="847" t="s">
        <x:v>2131</x:v>
      </x:c>
      <x:c r="K12" s="847" t="s">
        <x:v>2118</x:v>
      </x:c>
      <x:c r="L12" s="847" t="s">
        <x:v>2119</x:v>
      </x:c>
      <x:c r="M12" s="847" t="s">
        <x:v>2120</x:v>
      </x:c>
      <x:c r="N12" s="847" t="s">
        <x:v>2121</x:v>
      </x:c>
      <x:c r="O12" s="852" t="s">
        <x:v>2122</x:v>
      </x:c>
      <x:c r="P12" s="853">
        <x:v>1.89</x:v>
      </x:c>
      <x:c r="Q12" s="854" t="s">
        <x:v>2123</x:v>
      </x:c>
      <x:c r="R12" s="855">
        <x:f t="shared" si="4"/>
        <x:v>2551.5</x:v>
      </x:c>
      <x:c r="S12" s="845">
        <x:v>1</x:v>
      </x:c>
      <x:c r="T12" s="855">
        <x:f t="shared" si="13"/>
        <x:v>2551.5</x:v>
      </x:c>
      <x:c r="U12" s="845" t="s">
        <x:v>2132</x:v>
      </x:c>
      <x:c r="V12" s="856"/>
      <x:c r="W12" s="884"/>
      <x:c r="X12" s="858"/>
      <x:c r="Y12" s="858"/>
      <x:c r="Z12" s="859"/>
      <x:c r="AA12" s="859"/>
      <x:c r="AB12" s="859"/>
      <x:c r="AC12" s="859"/>
      <x:c r="AD12" s="859"/>
      <x:c r="AE12" s="860">
        <x:f t="shared" si="5"/>
        <x:v>1.89</x:v>
      </x:c>
      <x:c r="AF12" s="861">
        <x:f t="shared" si="6"/>
        <x:v>1.89</x:v>
      </x:c>
      <x:c r="AG12" s="861">
        <x:f t="shared" si="6"/>
        <x:v>1.89</x:v>
      </x:c>
      <x:c r="AH12" s="861">
        <x:f t="shared" si="6"/>
        <x:v>1.89</x:v>
      </x:c>
      <x:c r="AI12" s="861">
        <x:f t="shared" si="6"/>
        <x:v>1.89</x:v>
      </x:c>
      <x:c r="AJ12" s="861">
        <x:f t="shared" si="6"/>
        <x:v>1.89</x:v>
      </x:c>
      <x:c r="AK12" s="861">
        <x:f t="shared" si="6"/>
        <x:v>1.89</x:v>
      </x:c>
      <x:c r="AL12" s="861">
        <x:f t="shared" si="6"/>
        <x:v>1.89</x:v>
      </x:c>
      <x:c r="AM12" s="844" t="s">
        <x:v>2124</x:v>
      </x:c>
      <x:c r="AN12" s="862" t="s">
        <x:v>2125</x:v>
      </x:c>
      <x:c r="AO12" s="863">
        <x:f t="shared" si="7"/>
        <x:v>0</x:v>
      </x:c>
      <x:c r="AP12" s="863">
        <x:f t="shared" si="7"/>
        <x:v>0</x:v>
      </x:c>
      <x:c r="AQ12" s="863">
        <x:f t="shared" si="7"/>
        <x:v>0</x:v>
      </x:c>
      <x:c r="AR12" s="863">
        <x:f t="shared" si="7"/>
        <x:v>0</x:v>
      </x:c>
      <x:c r="AS12" s="863">
        <x:f t="shared" si="7"/>
        <x:v>0</x:v>
      </x:c>
      <x:c r="AT12" s="863">
        <x:f t="shared" si="7"/>
        <x:v>0</x:v>
      </x:c>
      <x:c r="AU12" s="863">
        <x:f t="shared" si="7"/>
        <x:v>0</x:v>
      </x:c>
      <x:c r="AV12" s="863">
        <x:f t="shared" si="7"/>
        <x:v>0</x:v>
      </x:c>
      <x:c r="AW12" s="863">
        <x:f t="shared" si="7"/>
        <x:v>0</x:v>
      </x:c>
      <x:c r="AX12" s="863">
        <x:f t="shared" si="7"/>
        <x:v>0</x:v>
      </x:c>
      <x:c r="AY12" s="863">
        <x:f t="shared" si="7"/>
        <x:v>0</x:v>
      </x:c>
      <x:c r="AZ12" s="863">
        <x:f t="shared" si="7"/>
        <x:v>0</x:v>
      </x:c>
      <x:c r="BA12" s="864">
        <x:f t="shared" si="7"/>
        <x:v>0</x:v>
      </x:c>
      <x:c r="BB12" s="863">
        <x:f t="shared" si="7"/>
        <x:v>0</x:v>
      </x:c>
      <x:c r="BC12" s="863">
        <x:f t="shared" si="7"/>
        <x:v>0</x:v>
      </x:c>
      <x:c r="BD12" s="863">
        <x:f t="shared" si="7"/>
        <x:v>0</x:v>
      </x:c>
      <x:c r="BE12" s="863">
        <x:f t="shared" si="8"/>
        <x:v>0</x:v>
      </x:c>
      <x:c r="BF12" s="863">
        <x:f t="shared" si="8"/>
        <x:v>0</x:v>
      </x:c>
      <x:c r="BG12" s="863">
        <x:f t="shared" si="8"/>
        <x:v>0</x:v>
      </x:c>
      <x:c r="BH12" s="863">
        <x:f t="shared" si="8"/>
        <x:v>0</x:v>
      </x:c>
      <x:c r="BI12" s="865">
        <x:f t="shared" si="9"/>
        <x:v>0</x:v>
      </x:c>
      <x:c r="BJ12" s="865">
        <x:f t="shared" si="9"/>
        <x:v>0</x:v>
      </x:c>
      <x:c r="BK12" s="865">
        <x:f t="shared" si="9"/>
        <x:v>0</x:v>
      </x:c>
      <x:c r="BL12" s="865">
        <x:f t="shared" si="9"/>
        <x:v>0</x:v>
      </x:c>
      <x:c r="BM12" s="865">
        <x:f t="shared" si="9"/>
        <x:v>0</x:v>
      </x:c>
      <x:c r="BN12" s="865">
        <x:f t="shared" si="9"/>
        <x:v>0</x:v>
      </x:c>
      <x:c r="BO12" s="865">
        <x:f t="shared" si="9"/>
        <x:v>0</x:v>
      </x:c>
      <x:c r="BP12" s="865">
        <x:f t="shared" si="9"/>
        <x:v>0</x:v>
      </x:c>
      <x:c r="BQ12" s="865">
        <x:f t="shared" si="9"/>
        <x:v>0</x:v>
      </x:c>
      <x:c r="BR12" s="865">
        <x:f t="shared" si="9"/>
        <x:v>0</x:v>
      </x:c>
      <x:c r="BS12" s="865">
        <x:f t="shared" si="9"/>
        <x:v>0</x:v>
      </x:c>
      <x:c r="BT12" s="865">
        <x:f t="shared" si="9"/>
        <x:v>0</x:v>
      </x:c>
      <x:c r="BU12" s="856">
        <x:f t="shared" si="10"/>
        <x:v>0</x:v>
      </x:c>
      <x:c r="BV12" s="877">
        <x:f t="shared" si="11"/>
        <x:v>0</x:v>
      </x:c>
      <x:c r="BW12" s="865">
        <x:f t="shared" si="11"/>
        <x:v>0</x:v>
      </x:c>
      <x:c r="BX12" s="865">
        <x:f t="shared" si="11"/>
        <x:v>0</x:v>
      </x:c>
      <x:c r="BY12" s="865">
        <x:f t="shared" si="11"/>
        <x:v>0</x:v>
      </x:c>
      <x:c r="BZ12" s="865">
        <x:f t="shared" si="11"/>
        <x:v>0</x:v>
      </x:c>
      <x:c r="CA12" s="865">
        <x:f t="shared" si="11"/>
        <x:v>0</x:v>
      </x:c>
      <x:c r="CB12" s="856">
        <x:f t="shared" si="11"/>
        <x:v>0</x:v>
      </x:c>
      <x:c r="CC12" s="855"/>
      <x:c r="CD12" s="878" t="s">
        <x:v>2060</x:v>
      </x:c>
      <x:c r="CE12" s="879"/>
      <x:c r="CF12" s="879"/>
      <x:c r="CG12" s="879"/>
      <x:c r="CH12" s="879"/>
      <x:c r="CI12" s="879"/>
      <x:c r="CJ12" s="879"/>
      <x:c r="CK12" s="879"/>
      <x:c r="CL12" s="879"/>
      <x:c r="CM12" s="879"/>
      <x:c r="CN12" s="879"/>
      <x:c r="CO12" s="879"/>
      <x:c r="CP12" s="880"/>
      <x:c r="CQ12" s="881"/>
      <x:c r="CR12" s="882"/>
      <x:c r="CS12" s="879"/>
      <x:c r="CT12" s="879"/>
      <x:c r="CU12" s="879"/>
      <x:c r="CV12" s="879"/>
      <x:c r="CW12" s="879"/>
      <x:c r="CX12" s="883"/>
      <x:c r="CZ12" s="876"/>
    </x:row>
    <x:row r="13" spans="1:104" s="847" customFormat="1" ht="17.25" hidden="1" customHeight="1">
      <x:c r="A13" s="843">
        <x:f t="shared" si="12"/>
        <x:v>10</x:v>
      </x:c>
      <x:c r="B13" s="844" t="s">
        <x:v>2113</x:v>
      </x:c>
      <x:c r="C13" s="845" t="s">
        <x:v>2128</x:v>
      </x:c>
      <x:c r="D13" s="846" t="s">
        <x:v>2129</x:v>
      </x:c>
      <x:c r="E13" s="847" t="s">
        <x:v>2135</x:v>
      </x:c>
      <x:c r="F13" s="848" t="s">
        <x:v>2115</x:v>
      </x:c>
      <x:c r="G13" s="849" t="s">
        <x:v>507</x:v>
      </x:c>
      <x:c r="H13" s="850" t="s">
        <x:v>507</x:v>
      </x:c>
      <x:c r="I13" s="851" t="s">
        <x:v>2130</x:v>
      </x:c>
      <x:c r="J13" s="847" t="s">
        <x:v>2131</x:v>
      </x:c>
      <x:c r="K13" s="847" t="s">
        <x:v>2118</x:v>
      </x:c>
      <x:c r="L13" s="847" t="s">
        <x:v>2119</x:v>
      </x:c>
      <x:c r="M13" s="847" t="s">
        <x:v>2120</x:v>
      </x:c>
      <x:c r="N13" s="847" t="s">
        <x:v>2121</x:v>
      </x:c>
      <x:c r="O13" s="852" t="s">
        <x:v>2122</x:v>
      </x:c>
      <x:c r="P13" s="853">
        <x:v>0.21</x:v>
      </x:c>
      <x:c r="Q13" s="854" t="s">
        <x:v>2123</x:v>
      </x:c>
      <x:c r="R13" s="855">
        <x:f t="shared" si="4"/>
        <x:v>283.5</x:v>
      </x:c>
      <x:c r="S13" s="845">
        <x:v>1</x:v>
      </x:c>
      <x:c r="T13" s="855">
        <x:f t="shared" si="13"/>
        <x:v>283.5</x:v>
      </x:c>
      <x:c r="U13" s="845" t="s">
        <x:v>2132</x:v>
      </x:c>
      <x:c r="V13" s="856"/>
      <x:c r="W13" s="884"/>
      <x:c r="X13" s="858"/>
      <x:c r="Y13" s="858"/>
      <x:c r="Z13" s="859"/>
      <x:c r="AA13" s="859"/>
      <x:c r="AB13" s="859"/>
      <x:c r="AC13" s="859"/>
      <x:c r="AD13" s="859"/>
      <x:c r="AE13" s="860">
        <x:f t="shared" si="5"/>
        <x:v>0.21</x:v>
      </x:c>
      <x:c r="AF13" s="861">
        <x:f t="shared" si="6"/>
        <x:v>0.21</x:v>
      </x:c>
      <x:c r="AG13" s="861">
        <x:f t="shared" si="6"/>
        <x:v>0.21</x:v>
      </x:c>
      <x:c r="AH13" s="861">
        <x:f t="shared" si="6"/>
        <x:v>0.21</x:v>
      </x:c>
      <x:c r="AI13" s="861">
        <x:f t="shared" si="6"/>
        <x:v>0.21</x:v>
      </x:c>
      <x:c r="AJ13" s="861">
        <x:f t="shared" si="6"/>
        <x:v>0.21</x:v>
      </x:c>
      <x:c r="AK13" s="861">
        <x:f t="shared" si="6"/>
        <x:v>0.21</x:v>
      </x:c>
      <x:c r="AL13" s="861">
        <x:f t="shared" si="6"/>
        <x:v>0.21</x:v>
      </x:c>
      <x:c r="AM13" s="844" t="s">
        <x:v>2124</x:v>
      </x:c>
      <x:c r="AN13" s="862" t="s">
        <x:v>2125</x:v>
      </x:c>
      <x:c r="AO13" s="863">
        <x:f t="shared" si="7"/>
        <x:v>0</x:v>
      </x:c>
      <x:c r="AP13" s="863">
        <x:f t="shared" si="7"/>
        <x:v>0</x:v>
      </x:c>
      <x:c r="AQ13" s="863">
        <x:f t="shared" si="7"/>
        <x:v>0</x:v>
      </x:c>
      <x:c r="AR13" s="863">
        <x:f t="shared" si="7"/>
        <x:v>0</x:v>
      </x:c>
      <x:c r="AS13" s="863">
        <x:f t="shared" si="7"/>
        <x:v>0</x:v>
      </x:c>
      <x:c r="AT13" s="863">
        <x:f t="shared" si="7"/>
        <x:v>0</x:v>
      </x:c>
      <x:c r="AU13" s="863">
        <x:f t="shared" si="7"/>
        <x:v>0</x:v>
      </x:c>
      <x:c r="AV13" s="863">
        <x:f t="shared" si="7"/>
        <x:v>0</x:v>
      </x:c>
      <x:c r="AW13" s="863">
        <x:f t="shared" si="7"/>
        <x:v>0</x:v>
      </x:c>
      <x:c r="AX13" s="863">
        <x:f t="shared" si="7"/>
        <x:v>0</x:v>
      </x:c>
      <x:c r="AY13" s="863">
        <x:f t="shared" si="7"/>
        <x:v>0</x:v>
      </x:c>
      <x:c r="AZ13" s="863">
        <x:f t="shared" si="7"/>
        <x:v>0</x:v>
      </x:c>
      <x:c r="BA13" s="864">
        <x:f t="shared" si="7"/>
        <x:v>0</x:v>
      </x:c>
      <x:c r="BB13" s="863">
        <x:f t="shared" si="7"/>
        <x:v>0</x:v>
      </x:c>
      <x:c r="BC13" s="863">
        <x:f t="shared" si="7"/>
        <x:v>0</x:v>
      </x:c>
      <x:c r="BD13" s="863">
        <x:f t="shared" si="7"/>
        <x:v>0</x:v>
      </x:c>
      <x:c r="BE13" s="863">
        <x:f t="shared" si="8"/>
        <x:v>0</x:v>
      </x:c>
      <x:c r="BF13" s="863">
        <x:f t="shared" si="8"/>
        <x:v>0</x:v>
      </x:c>
      <x:c r="BG13" s="863">
        <x:f t="shared" si="8"/>
        <x:v>0</x:v>
      </x:c>
      <x:c r="BH13" s="863">
        <x:f t="shared" si="8"/>
        <x:v>0</x:v>
      </x:c>
      <x:c r="BI13" s="865">
        <x:f t="shared" si="9"/>
        <x:v>0</x:v>
      </x:c>
      <x:c r="BJ13" s="865">
        <x:f t="shared" si="9"/>
        <x:v>0</x:v>
      </x:c>
      <x:c r="BK13" s="865">
        <x:f t="shared" si="9"/>
        <x:v>0</x:v>
      </x:c>
      <x:c r="BL13" s="865">
        <x:f t="shared" si="9"/>
        <x:v>0</x:v>
      </x:c>
      <x:c r="BM13" s="865">
        <x:f t="shared" si="9"/>
        <x:v>0</x:v>
      </x:c>
      <x:c r="BN13" s="865">
        <x:f t="shared" si="9"/>
        <x:v>0</x:v>
      </x:c>
      <x:c r="BO13" s="865">
        <x:f t="shared" si="9"/>
        <x:v>0</x:v>
      </x:c>
      <x:c r="BP13" s="865">
        <x:f t="shared" si="9"/>
        <x:v>0</x:v>
      </x:c>
      <x:c r="BQ13" s="865">
        <x:f t="shared" si="9"/>
        <x:v>0</x:v>
      </x:c>
      <x:c r="BR13" s="865">
        <x:f t="shared" si="9"/>
        <x:v>0</x:v>
      </x:c>
      <x:c r="BS13" s="865">
        <x:f t="shared" si="9"/>
        <x:v>0</x:v>
      </x:c>
      <x:c r="BT13" s="865">
        <x:f t="shared" si="9"/>
        <x:v>0</x:v>
      </x:c>
      <x:c r="BU13" s="856">
        <x:f t="shared" si="10"/>
        <x:v>0</x:v>
      </x:c>
      <x:c r="BV13" s="877">
        <x:f t="shared" si="11"/>
        <x:v>0</x:v>
      </x:c>
      <x:c r="BW13" s="865">
        <x:f t="shared" si="11"/>
        <x:v>0</x:v>
      </x:c>
      <x:c r="BX13" s="865">
        <x:f t="shared" si="11"/>
        <x:v>0</x:v>
      </x:c>
      <x:c r="BY13" s="865">
        <x:f t="shared" si="11"/>
        <x:v>0</x:v>
      </x:c>
      <x:c r="BZ13" s="865">
        <x:f t="shared" si="11"/>
        <x:v>0</x:v>
      </x:c>
      <x:c r="CA13" s="865">
        <x:f t="shared" si="11"/>
        <x:v>0</x:v>
      </x:c>
      <x:c r="CB13" s="856">
        <x:f t="shared" si="11"/>
        <x:v>0</x:v>
      </x:c>
      <x:c r="CC13" s="855"/>
      <x:c r="CD13" s="878" t="s">
        <x:v>2060</x:v>
      </x:c>
      <x:c r="CE13" s="879"/>
      <x:c r="CF13" s="879"/>
      <x:c r="CG13" s="879"/>
      <x:c r="CH13" s="879"/>
      <x:c r="CI13" s="879"/>
      <x:c r="CJ13" s="879"/>
      <x:c r="CK13" s="879"/>
      <x:c r="CL13" s="879"/>
      <x:c r="CM13" s="879"/>
      <x:c r="CN13" s="879"/>
      <x:c r="CO13" s="879"/>
      <x:c r="CP13" s="880"/>
      <x:c r="CQ13" s="881"/>
      <x:c r="CR13" s="882"/>
      <x:c r="CS13" s="879"/>
      <x:c r="CT13" s="879"/>
      <x:c r="CU13" s="879"/>
      <x:c r="CV13" s="879"/>
      <x:c r="CW13" s="879"/>
      <x:c r="CX13" s="883"/>
      <x:c r="CZ13" s="876"/>
    </x:row>
    <x:row r="14" spans="1:104" s="847" customFormat="1" ht="17.25" hidden="1" customHeight="1">
      <x:c r="A14" s="843">
        <x:f t="shared" si="12"/>
        <x:v>11</x:v>
      </x:c>
      <x:c r="B14" s="844" t="s">
        <x:v>2113</x:v>
      </x:c>
      <x:c r="C14" s="845" t="s">
        <x:v>2128</x:v>
      </x:c>
      <x:c r="D14" s="846" t="s">
        <x:v>2129</x:v>
      </x:c>
      <x:c r="E14" s="847" t="s">
        <x:v>2135</x:v>
      </x:c>
      <x:c r="F14" s="848" t="s">
        <x:v>2115</x:v>
      </x:c>
      <x:c r="G14" s="849" t="s">
        <x:v>503</x:v>
      </x:c>
      <x:c r="H14" s="850" t="s">
        <x:v>503</x:v>
      </x:c>
      <x:c r="I14" s="851" t="s">
        <x:v>2117</x:v>
      </x:c>
      <x:c r="J14" s="847" t="s">
        <x:v>2131</x:v>
      </x:c>
      <x:c r="K14" s="847" t="s">
        <x:v>2118</x:v>
      </x:c>
      <x:c r="L14" s="847" t="s">
        <x:v>2119</x:v>
      </x:c>
      <x:c r="M14" s="847" t="s">
        <x:v>2120</x:v>
      </x:c>
      <x:c r="N14" s="847" t="s">
        <x:v>2121</x:v>
      </x:c>
      <x:c r="O14" s="852" t="s">
        <x:v>2122</x:v>
      </x:c>
      <x:c r="P14" s="853">
        <x:v>0.21</x:v>
      </x:c>
      <x:c r="Q14" s="854" t="s">
        <x:v>2123</x:v>
      </x:c>
      <x:c r="R14" s="855">
        <x:f t="shared" si="4"/>
        <x:v>283.5</x:v>
      </x:c>
      <x:c r="S14" s="845">
        <x:v>1</x:v>
      </x:c>
      <x:c r="T14" s="855">
        <x:f t="shared" si="13"/>
        <x:v>283.5</x:v>
      </x:c>
      <x:c r="U14" s="845" t="s">
        <x:v>2132</x:v>
      </x:c>
      <x:c r="V14" s="856"/>
      <x:c r="W14" s="884"/>
      <x:c r="X14" s="858"/>
      <x:c r="Y14" s="858"/>
      <x:c r="Z14" s="859"/>
      <x:c r="AA14" s="859"/>
      <x:c r="AB14" s="859"/>
      <x:c r="AC14" s="859"/>
      <x:c r="AD14" s="859"/>
      <x:c r="AE14" s="860">
        <x:f t="shared" si="5"/>
        <x:v>0.21</x:v>
      </x:c>
      <x:c r="AF14" s="861">
        <x:f t="shared" si="6"/>
        <x:v>0.21</x:v>
      </x:c>
      <x:c r="AG14" s="861">
        <x:f t="shared" si="6"/>
        <x:v>0.21</x:v>
      </x:c>
      <x:c r="AH14" s="861">
        <x:f t="shared" si="6"/>
        <x:v>0.21</x:v>
      </x:c>
      <x:c r="AI14" s="861">
        <x:f t="shared" si="6"/>
        <x:v>0.21</x:v>
      </x:c>
      <x:c r="AJ14" s="861">
        <x:f t="shared" si="6"/>
        <x:v>0.21</x:v>
      </x:c>
      <x:c r="AK14" s="861">
        <x:f t="shared" si="6"/>
        <x:v>0.21</x:v>
      </x:c>
      <x:c r="AL14" s="861">
        <x:f t="shared" si="6"/>
        <x:v>0.21</x:v>
      </x:c>
      <x:c r="AM14" s="844" t="s">
        <x:v>2124</x:v>
      </x:c>
      <x:c r="AN14" s="862" t="s">
        <x:v>2125</x:v>
      </x:c>
      <x:c r="AO14" s="863">
        <x:f t="shared" si="7"/>
        <x:v>0</x:v>
      </x:c>
      <x:c r="AP14" s="863">
        <x:f t="shared" si="7"/>
        <x:v>0</x:v>
      </x:c>
      <x:c r="AQ14" s="863">
        <x:f t="shared" si="7"/>
        <x:v>0</x:v>
      </x:c>
      <x:c r="AR14" s="863">
        <x:f t="shared" si="7"/>
        <x:v>0</x:v>
      </x:c>
      <x:c r="AS14" s="863">
        <x:f t="shared" si="7"/>
        <x:v>0</x:v>
      </x:c>
      <x:c r="AT14" s="863">
        <x:f t="shared" si="7"/>
        <x:v>0</x:v>
      </x:c>
      <x:c r="AU14" s="863">
        <x:f t="shared" si="7"/>
        <x:v>0</x:v>
      </x:c>
      <x:c r="AV14" s="863">
        <x:f t="shared" si="7"/>
        <x:v>0</x:v>
      </x:c>
      <x:c r="AW14" s="863">
        <x:f t="shared" si="7"/>
        <x:v>0</x:v>
      </x:c>
      <x:c r="AX14" s="863">
        <x:f t="shared" si="7"/>
        <x:v>0</x:v>
      </x:c>
      <x:c r="AY14" s="863">
        <x:f t="shared" si="7"/>
        <x:v>0</x:v>
      </x:c>
      <x:c r="AZ14" s="863">
        <x:f t="shared" si="7"/>
        <x:v>0</x:v>
      </x:c>
      <x:c r="BA14" s="864">
        <x:f t="shared" si="7"/>
        <x:v>0</x:v>
      </x:c>
      <x:c r="BB14" s="863">
        <x:f t="shared" si="7"/>
        <x:v>0</x:v>
      </x:c>
      <x:c r="BC14" s="863">
        <x:f t="shared" si="7"/>
        <x:v>0</x:v>
      </x:c>
      <x:c r="BD14" s="863">
        <x:f t="shared" si="7"/>
        <x:v>0</x:v>
      </x:c>
      <x:c r="BE14" s="863">
        <x:f t="shared" si="8"/>
        <x:v>0</x:v>
      </x:c>
      <x:c r="BF14" s="863">
        <x:f t="shared" si="8"/>
        <x:v>0</x:v>
      </x:c>
      <x:c r="BG14" s="863">
        <x:f t="shared" si="8"/>
        <x:v>0</x:v>
      </x:c>
      <x:c r="BH14" s="863">
        <x:f t="shared" si="8"/>
        <x:v>0</x:v>
      </x:c>
      <x:c r="BI14" s="865">
        <x:f t="shared" si="9"/>
        <x:v>0</x:v>
      </x:c>
      <x:c r="BJ14" s="865">
        <x:f t="shared" si="9"/>
        <x:v>0</x:v>
      </x:c>
      <x:c r="BK14" s="865">
        <x:f t="shared" si="9"/>
        <x:v>0</x:v>
      </x:c>
      <x:c r="BL14" s="865">
        <x:f t="shared" si="9"/>
        <x:v>0</x:v>
      </x:c>
      <x:c r="BM14" s="865">
        <x:f t="shared" si="9"/>
        <x:v>0</x:v>
      </x:c>
      <x:c r="BN14" s="865">
        <x:f t="shared" si="9"/>
        <x:v>0</x:v>
      </x:c>
      <x:c r="BO14" s="865">
        <x:f t="shared" si="9"/>
        <x:v>0</x:v>
      </x:c>
      <x:c r="BP14" s="865">
        <x:f t="shared" si="9"/>
        <x:v>0</x:v>
      </x:c>
      <x:c r="BQ14" s="865">
        <x:f t="shared" si="9"/>
        <x:v>0</x:v>
      </x:c>
      <x:c r="BR14" s="865">
        <x:f t="shared" si="9"/>
        <x:v>0</x:v>
      </x:c>
      <x:c r="BS14" s="865">
        <x:f t="shared" si="9"/>
        <x:v>0</x:v>
      </x:c>
      <x:c r="BT14" s="865">
        <x:f t="shared" si="9"/>
        <x:v>0</x:v>
      </x:c>
      <x:c r="BU14" s="856">
        <x:f t="shared" si="10"/>
        <x:v>0</x:v>
      </x:c>
      <x:c r="BV14" s="877">
        <x:f t="shared" si="11"/>
        <x:v>0</x:v>
      </x:c>
      <x:c r="BW14" s="865">
        <x:f t="shared" si="11"/>
        <x:v>0</x:v>
      </x:c>
      <x:c r="BX14" s="865">
        <x:f t="shared" si="11"/>
        <x:v>0</x:v>
      </x:c>
      <x:c r="BY14" s="865">
        <x:f t="shared" si="11"/>
        <x:v>0</x:v>
      </x:c>
      <x:c r="BZ14" s="865">
        <x:f t="shared" si="11"/>
        <x:v>0</x:v>
      </x:c>
      <x:c r="CA14" s="865">
        <x:f t="shared" si="11"/>
        <x:v>0</x:v>
      </x:c>
      <x:c r="CB14" s="856">
        <x:f t="shared" si="11"/>
        <x:v>0</x:v>
      </x:c>
      <x:c r="CC14" s="855"/>
      <x:c r="CD14" s="878" t="s">
        <x:v>2060</x:v>
      </x:c>
      <x:c r="CE14" s="879"/>
      <x:c r="CF14" s="879"/>
      <x:c r="CG14" s="879"/>
      <x:c r="CH14" s="879"/>
      <x:c r="CI14" s="879"/>
      <x:c r="CJ14" s="879"/>
      <x:c r="CK14" s="879"/>
      <x:c r="CL14" s="879"/>
      <x:c r="CM14" s="879"/>
      <x:c r="CN14" s="879"/>
      <x:c r="CO14" s="879"/>
      <x:c r="CP14" s="880"/>
      <x:c r="CQ14" s="881"/>
      <x:c r="CR14" s="882"/>
      <x:c r="CS14" s="879"/>
      <x:c r="CT14" s="879"/>
      <x:c r="CU14" s="879"/>
      <x:c r="CV14" s="879"/>
      <x:c r="CW14" s="879"/>
      <x:c r="CX14" s="883"/>
      <x:c r="CZ14" s="876"/>
    </x:row>
    <x:row r="15" spans="1:104" s="847" customFormat="1" ht="17.25" hidden="1" customHeight="1">
      <x:c r="A15" s="843">
        <x:f t="shared" si="12"/>
        <x:v>12</x:v>
      </x:c>
      <x:c r="B15" s="844" t="s">
        <x:v>2113</x:v>
      </x:c>
      <x:c r="C15" s="845" t="s">
        <x:v>2128</x:v>
      </x:c>
      <x:c r="D15" s="846" t="s">
        <x:v>2129</x:v>
      </x:c>
      <x:c r="E15" s="847" t="s">
        <x:v>2135</x:v>
      </x:c>
      <x:c r="F15" s="848" t="s">
        <x:v>2115</x:v>
      </x:c>
      <x:c r="G15" s="849" t="s">
        <x:v>506</x:v>
      </x:c>
      <x:c r="H15" s="850" t="s">
        <x:v>506</x:v>
      </x:c>
      <x:c r="I15" s="851" t="s">
        <x:v>2127</x:v>
      </x:c>
      <x:c r="J15" s="847" t="s">
        <x:v>2131</x:v>
      </x:c>
      <x:c r="K15" s="847" t="s">
        <x:v>2118</x:v>
      </x:c>
      <x:c r="L15" s="847" t="s">
        <x:v>2119</x:v>
      </x:c>
      <x:c r="M15" s="847" t="s">
        <x:v>2120</x:v>
      </x:c>
      <x:c r="N15" s="847" t="s">
        <x:v>2121</x:v>
      </x:c>
      <x:c r="O15" s="852" t="s">
        <x:v>2122</x:v>
      </x:c>
      <x:c r="P15" s="853">
        <x:v>0.21</x:v>
      </x:c>
      <x:c r="Q15" s="854" t="s">
        <x:v>2123</x:v>
      </x:c>
      <x:c r="R15" s="855">
        <x:f t="shared" si="4"/>
        <x:v>283.5</x:v>
      </x:c>
      <x:c r="S15" s="845">
        <x:v>1</x:v>
      </x:c>
      <x:c r="T15" s="855">
        <x:f t="shared" si="13"/>
        <x:v>283.5</x:v>
      </x:c>
      <x:c r="U15" s="845" t="s">
        <x:v>2132</x:v>
      </x:c>
      <x:c r="V15" s="856"/>
      <x:c r="W15" s="884"/>
      <x:c r="X15" s="858"/>
      <x:c r="Y15" s="858"/>
      <x:c r="Z15" s="859"/>
      <x:c r="AA15" s="859"/>
      <x:c r="AB15" s="859"/>
      <x:c r="AC15" s="859"/>
      <x:c r="AD15" s="859"/>
      <x:c r="AE15" s="860">
        <x:f t="shared" si="5"/>
        <x:v>0.21</x:v>
      </x:c>
      <x:c r="AF15" s="861">
        <x:f t="shared" si="6"/>
        <x:v>0.21</x:v>
      </x:c>
      <x:c r="AG15" s="861">
        <x:f t="shared" si="6"/>
        <x:v>0.21</x:v>
      </x:c>
      <x:c r="AH15" s="861">
        <x:f t="shared" si="6"/>
        <x:v>0.21</x:v>
      </x:c>
      <x:c r="AI15" s="861">
        <x:f t="shared" si="6"/>
        <x:v>0.21</x:v>
      </x:c>
      <x:c r="AJ15" s="861">
        <x:f t="shared" si="6"/>
        <x:v>0.21</x:v>
      </x:c>
      <x:c r="AK15" s="861">
        <x:f t="shared" si="6"/>
        <x:v>0.21</x:v>
      </x:c>
      <x:c r="AL15" s="861">
        <x:f t="shared" si="6"/>
        <x:v>0.21</x:v>
      </x:c>
      <x:c r="AM15" s="844" t="s">
        <x:v>2124</x:v>
      </x:c>
      <x:c r="AN15" s="862" t="s">
        <x:v>2125</x:v>
      </x:c>
      <x:c r="AO15" s="863">
        <x:f t="shared" si="7"/>
        <x:v>0</x:v>
      </x:c>
      <x:c r="AP15" s="863">
        <x:f t="shared" si="7"/>
        <x:v>0</x:v>
      </x:c>
      <x:c r="AQ15" s="863">
        <x:f t="shared" si="7"/>
        <x:v>0</x:v>
      </x:c>
      <x:c r="AR15" s="863">
        <x:f t="shared" si="7"/>
        <x:v>0</x:v>
      </x:c>
      <x:c r="AS15" s="863">
        <x:f t="shared" si="7"/>
        <x:v>0</x:v>
      </x:c>
      <x:c r="AT15" s="863">
        <x:f t="shared" si="7"/>
        <x:v>0</x:v>
      </x:c>
      <x:c r="AU15" s="863">
        <x:f t="shared" si="7"/>
        <x:v>0</x:v>
      </x:c>
      <x:c r="AV15" s="863">
        <x:f t="shared" si="7"/>
        <x:v>0</x:v>
      </x:c>
      <x:c r="AW15" s="863">
        <x:f t="shared" si="7"/>
        <x:v>0</x:v>
      </x:c>
      <x:c r="AX15" s="863">
        <x:f t="shared" si="7"/>
        <x:v>0</x:v>
      </x:c>
      <x:c r="AY15" s="863">
        <x:f t="shared" si="7"/>
        <x:v>0</x:v>
      </x:c>
      <x:c r="AZ15" s="863">
        <x:f t="shared" si="7"/>
        <x:v>0</x:v>
      </x:c>
      <x:c r="BA15" s="864">
        <x:f t="shared" si="7"/>
        <x:v>0</x:v>
      </x:c>
      <x:c r="BB15" s="863">
        <x:f t="shared" si="7"/>
        <x:v>0</x:v>
      </x:c>
      <x:c r="BC15" s="863">
        <x:f t="shared" si="7"/>
        <x:v>0</x:v>
      </x:c>
      <x:c r="BD15" s="863">
        <x:f t="shared" si="7"/>
        <x:v>0</x:v>
      </x:c>
      <x:c r="BE15" s="863">
        <x:f t="shared" si="8"/>
        <x:v>0</x:v>
      </x:c>
      <x:c r="BF15" s="863">
        <x:f t="shared" si="8"/>
        <x:v>0</x:v>
      </x:c>
      <x:c r="BG15" s="863">
        <x:f t="shared" si="8"/>
        <x:v>0</x:v>
      </x:c>
      <x:c r="BH15" s="863">
        <x:f t="shared" si="8"/>
        <x:v>0</x:v>
      </x:c>
      <x:c r="BI15" s="865">
        <x:f t="shared" si="9"/>
        <x:v>0</x:v>
      </x:c>
      <x:c r="BJ15" s="865">
        <x:f t="shared" si="9"/>
        <x:v>0</x:v>
      </x:c>
      <x:c r="BK15" s="865">
        <x:f t="shared" si="9"/>
        <x:v>0</x:v>
      </x:c>
      <x:c r="BL15" s="865">
        <x:f t="shared" si="9"/>
        <x:v>0</x:v>
      </x:c>
      <x:c r="BM15" s="865">
        <x:f t="shared" si="9"/>
        <x:v>0</x:v>
      </x:c>
      <x:c r="BN15" s="865">
        <x:f t="shared" si="9"/>
        <x:v>0</x:v>
      </x:c>
      <x:c r="BO15" s="865">
        <x:f t="shared" si="9"/>
        <x:v>0</x:v>
      </x:c>
      <x:c r="BP15" s="865">
        <x:f t="shared" si="9"/>
        <x:v>0</x:v>
      </x:c>
      <x:c r="BQ15" s="865">
        <x:f t="shared" si="9"/>
        <x:v>0</x:v>
      </x:c>
      <x:c r="BR15" s="865">
        <x:f t="shared" si="9"/>
        <x:v>0</x:v>
      </x:c>
      <x:c r="BS15" s="865">
        <x:f t="shared" si="9"/>
        <x:v>0</x:v>
      </x:c>
      <x:c r="BT15" s="865">
        <x:f t="shared" si="9"/>
        <x:v>0</x:v>
      </x:c>
      <x:c r="BU15" s="856">
        <x:f t="shared" si="10"/>
        <x:v>0</x:v>
      </x:c>
      <x:c r="BV15" s="877">
        <x:f t="shared" si="11"/>
        <x:v>0</x:v>
      </x:c>
      <x:c r="BW15" s="865">
        <x:f t="shared" si="11"/>
        <x:v>0</x:v>
      </x:c>
      <x:c r="BX15" s="865">
        <x:f t="shared" si="11"/>
        <x:v>0</x:v>
      </x:c>
      <x:c r="BY15" s="865">
        <x:f t="shared" si="11"/>
        <x:v>0</x:v>
      </x:c>
      <x:c r="BZ15" s="865">
        <x:f t="shared" si="11"/>
        <x:v>0</x:v>
      </x:c>
      <x:c r="CA15" s="865">
        <x:f t="shared" si="11"/>
        <x:v>0</x:v>
      </x:c>
      <x:c r="CB15" s="856">
        <x:f t="shared" si="11"/>
        <x:v>0</x:v>
      </x:c>
      <x:c r="CC15" s="855"/>
      <x:c r="CD15" s="878" t="s">
        <x:v>2060</x:v>
      </x:c>
      <x:c r="CE15" s="879"/>
      <x:c r="CF15" s="879"/>
      <x:c r="CG15" s="879"/>
      <x:c r="CH15" s="879"/>
      <x:c r="CI15" s="879"/>
      <x:c r="CJ15" s="879"/>
      <x:c r="CK15" s="879"/>
      <x:c r="CL15" s="879"/>
      <x:c r="CM15" s="879"/>
      <x:c r="CN15" s="879"/>
      <x:c r="CO15" s="879"/>
      <x:c r="CP15" s="880"/>
      <x:c r="CQ15" s="881"/>
      <x:c r="CR15" s="882"/>
      <x:c r="CS15" s="879"/>
      <x:c r="CT15" s="879"/>
      <x:c r="CU15" s="879"/>
      <x:c r="CV15" s="879"/>
      <x:c r="CW15" s="879"/>
      <x:c r="CX15" s="883"/>
      <x:c r="CZ15" s="876"/>
    </x:row>
    <x:row r="16" spans="1:104" s="847" customFormat="1" ht="17.25" hidden="1" customHeight="1">
      <x:c r="A16" s="843">
        <x:f t="shared" si="12"/>
        <x:v>13</x:v>
      </x:c>
      <x:c r="B16" s="844" t="s">
        <x:v>2113</x:v>
      </x:c>
      <x:c r="C16" s="845" t="s">
        <x:v>2128</x:v>
      </x:c>
      <x:c r="D16" s="846" t="s">
        <x:v>2129</x:v>
      </x:c>
      <x:c r="E16" s="847" t="s">
        <x:v>2135</x:v>
      </x:c>
      <x:c r="F16" s="848" t="s">
        <x:v>2115</x:v>
      </x:c>
      <x:c r="G16" s="849" t="s">
        <x:v>507</x:v>
      </x:c>
      <x:c r="H16" s="850" t="s">
        <x:v>507</x:v>
      </x:c>
      <x:c r="I16" s="851" t="s">
        <x:v>2130</x:v>
      </x:c>
      <x:c r="J16" s="847" t="s">
        <x:v>2131</x:v>
      </x:c>
      <x:c r="K16" s="847" t="s">
        <x:v>2118</x:v>
      </x:c>
      <x:c r="L16" s="847" t="s">
        <x:v>2119</x:v>
      </x:c>
      <x:c r="M16" s="847" t="s">
        <x:v>2120</x:v>
      </x:c>
      <x:c r="N16" s="847" t="s">
        <x:v>2121</x:v>
      </x:c>
      <x:c r="O16" s="852" t="s">
        <x:v>2122</x:v>
      </x:c>
      <x:c r="P16" s="853">
        <x:v>0.11</x:v>
      </x:c>
      <x:c r="Q16" s="854" t="s">
        <x:v>2123</x:v>
      </x:c>
      <x:c r="R16" s="855">
        <x:f t="shared" si="4"/>
        <x:v>148.5</x:v>
      </x:c>
      <x:c r="S16" s="845">
        <x:v>2</x:v>
      </x:c>
      <x:c r="T16" s="855">
        <x:f t="shared" si="13"/>
        <x:v>297</x:v>
      </x:c>
      <x:c r="U16" s="845" t="s">
        <x:v>2132</x:v>
      </x:c>
      <x:c r="V16" s="856"/>
      <x:c r="W16" s="884"/>
      <x:c r="X16" s="858"/>
      <x:c r="Y16" s="858"/>
      <x:c r="Z16" s="859"/>
      <x:c r="AA16" s="859"/>
      <x:c r="AB16" s="859"/>
      <x:c r="AC16" s="859"/>
      <x:c r="AD16" s="859"/>
      <x:c r="AE16" s="860">
        <x:f t="shared" si="5"/>
        <x:v>0.11</x:v>
      </x:c>
      <x:c r="AF16" s="861">
        <x:f t="shared" si="6"/>
        <x:v>0.11</x:v>
      </x:c>
      <x:c r="AG16" s="861">
        <x:f t="shared" si="6"/>
        <x:v>0.11</x:v>
      </x:c>
      <x:c r="AH16" s="861">
        <x:f t="shared" si="6"/>
        <x:v>0.11</x:v>
      </x:c>
      <x:c r="AI16" s="861">
        <x:f t="shared" si="6"/>
        <x:v>0.11</x:v>
      </x:c>
      <x:c r="AJ16" s="861">
        <x:f t="shared" si="6"/>
        <x:v>0.11</x:v>
      </x:c>
      <x:c r="AK16" s="861">
        <x:f t="shared" si="6"/>
        <x:v>0.11</x:v>
      </x:c>
      <x:c r="AL16" s="861">
        <x:f t="shared" si="6"/>
        <x:v>0.11</x:v>
      </x:c>
      <x:c r="AM16" s="844" t="s">
        <x:v>2124</x:v>
      </x:c>
      <x:c r="AN16" s="862" t="s">
        <x:v>2125</x:v>
      </x:c>
      <x:c r="AO16" s="863">
        <x:f t="shared" si="7"/>
        <x:v>0</x:v>
      </x:c>
      <x:c r="AP16" s="863">
        <x:f t="shared" si="7"/>
        <x:v>0</x:v>
      </x:c>
      <x:c r="AQ16" s="863">
        <x:f t="shared" si="7"/>
        <x:v>0</x:v>
      </x:c>
      <x:c r="AR16" s="863">
        <x:f t="shared" si="7"/>
        <x:v>0</x:v>
      </x:c>
      <x:c r="AS16" s="863">
        <x:f t="shared" si="7"/>
        <x:v>0</x:v>
      </x:c>
      <x:c r="AT16" s="863">
        <x:f t="shared" si="7"/>
        <x:v>0</x:v>
      </x:c>
      <x:c r="AU16" s="863">
        <x:f t="shared" si="7"/>
        <x:v>0</x:v>
      </x:c>
      <x:c r="AV16" s="863">
        <x:f t="shared" si="7"/>
        <x:v>0</x:v>
      </x:c>
      <x:c r="AW16" s="863">
        <x:f t="shared" si="7"/>
        <x:v>0</x:v>
      </x:c>
      <x:c r="AX16" s="863">
        <x:f t="shared" si="7"/>
        <x:v>0</x:v>
      </x:c>
      <x:c r="AY16" s="863">
        <x:f t="shared" si="7"/>
        <x:v>0</x:v>
      </x:c>
      <x:c r="AZ16" s="863">
        <x:f t="shared" si="7"/>
        <x:v>0</x:v>
      </x:c>
      <x:c r="BA16" s="864">
        <x:f t="shared" si="7"/>
        <x:v>0</x:v>
      </x:c>
      <x:c r="BB16" s="863">
        <x:f t="shared" si="7"/>
        <x:v>0</x:v>
      </x:c>
      <x:c r="BC16" s="863">
        <x:f t="shared" si="7"/>
        <x:v>0</x:v>
      </x:c>
      <x:c r="BD16" s="863">
        <x:f t="shared" si="7"/>
        <x:v>0</x:v>
      </x:c>
      <x:c r="BE16" s="863">
        <x:f t="shared" si="8"/>
        <x:v>0</x:v>
      </x:c>
      <x:c r="BF16" s="863">
        <x:f t="shared" si="8"/>
        <x:v>0</x:v>
      </x:c>
      <x:c r="BG16" s="863">
        <x:f t="shared" si="8"/>
        <x:v>0</x:v>
      </x:c>
      <x:c r="BH16" s="863">
        <x:f t="shared" si="8"/>
        <x:v>0</x:v>
      </x:c>
      <x:c r="BI16" s="865">
        <x:f t="shared" si="9"/>
        <x:v>0</x:v>
      </x:c>
      <x:c r="BJ16" s="865">
        <x:f t="shared" si="9"/>
        <x:v>0</x:v>
      </x:c>
      <x:c r="BK16" s="865">
        <x:f t="shared" si="9"/>
        <x:v>0</x:v>
      </x:c>
      <x:c r="BL16" s="865">
        <x:f t="shared" si="9"/>
        <x:v>0</x:v>
      </x:c>
      <x:c r="BM16" s="865">
        <x:f t="shared" si="9"/>
        <x:v>0</x:v>
      </x:c>
      <x:c r="BN16" s="865">
        <x:f t="shared" si="9"/>
        <x:v>0</x:v>
      </x:c>
      <x:c r="BO16" s="865">
        <x:f t="shared" si="9"/>
        <x:v>0</x:v>
      </x:c>
      <x:c r="BP16" s="865">
        <x:f t="shared" si="9"/>
        <x:v>0</x:v>
      </x:c>
      <x:c r="BQ16" s="865">
        <x:f t="shared" si="9"/>
        <x:v>0</x:v>
      </x:c>
      <x:c r="BR16" s="865">
        <x:f t="shared" si="9"/>
        <x:v>0</x:v>
      </x:c>
      <x:c r="BS16" s="865">
        <x:f t="shared" si="9"/>
        <x:v>0</x:v>
      </x:c>
      <x:c r="BT16" s="865">
        <x:f t="shared" si="9"/>
        <x:v>0</x:v>
      </x:c>
      <x:c r="BU16" s="856">
        <x:f t="shared" si="10"/>
        <x:v>0</x:v>
      </x:c>
      <x:c r="BV16" s="877">
        <x:f t="shared" si="11"/>
        <x:v>0</x:v>
      </x:c>
      <x:c r="BW16" s="865">
        <x:f t="shared" si="11"/>
        <x:v>0</x:v>
      </x:c>
      <x:c r="BX16" s="865">
        <x:f t="shared" si="11"/>
        <x:v>0</x:v>
      </x:c>
      <x:c r="BY16" s="865">
        <x:f t="shared" si="11"/>
        <x:v>0</x:v>
      </x:c>
      <x:c r="BZ16" s="865">
        <x:f t="shared" si="11"/>
        <x:v>0</x:v>
      </x:c>
      <x:c r="CA16" s="865">
        <x:f t="shared" si="11"/>
        <x:v>0</x:v>
      </x:c>
      <x:c r="CB16" s="856">
        <x:f t="shared" si="11"/>
        <x:v>0</x:v>
      </x:c>
      <x:c r="CC16" s="855"/>
      <x:c r="CD16" s="878" t="s">
        <x:v>2060</x:v>
      </x:c>
      <x:c r="CE16" s="879"/>
      <x:c r="CF16" s="879"/>
      <x:c r="CG16" s="879"/>
      <x:c r="CH16" s="879"/>
      <x:c r="CI16" s="879"/>
      <x:c r="CJ16" s="879"/>
      <x:c r="CK16" s="879"/>
      <x:c r="CL16" s="879"/>
      <x:c r="CM16" s="879"/>
      <x:c r="CN16" s="879"/>
      <x:c r="CO16" s="879"/>
      <x:c r="CP16" s="880"/>
      <x:c r="CQ16" s="881"/>
      <x:c r="CR16" s="882"/>
      <x:c r="CS16" s="879"/>
      <x:c r="CT16" s="879"/>
      <x:c r="CU16" s="879"/>
      <x:c r="CV16" s="879"/>
      <x:c r="CW16" s="879"/>
      <x:c r="CX16" s="883"/>
      <x:c r="CZ16" s="876"/>
    </x:row>
    <x:row r="17" spans="1:104" s="847" customFormat="1" ht="17.25" hidden="1" customHeight="1">
      <x:c r="A17" s="843">
        <x:f t="shared" si="12"/>
        <x:v>14</x:v>
      </x:c>
      <x:c r="B17" s="844" t="s">
        <x:v>2113</x:v>
      </x:c>
      <x:c r="C17" s="845" t="s">
        <x:v>2128</x:v>
      </x:c>
      <x:c r="D17" s="846" t="s">
        <x:v>2129</x:v>
      </x:c>
      <x:c r="E17" s="847" t="s">
        <x:v>2135</x:v>
      </x:c>
      <x:c r="F17" s="848" t="s">
        <x:v>2115</x:v>
      </x:c>
      <x:c r="G17" s="849" t="s">
        <x:v>503</x:v>
      </x:c>
      <x:c r="H17" s="850" t="s">
        <x:v>503</x:v>
      </x:c>
      <x:c r="I17" s="851" t="s">
        <x:v>2117</x:v>
      </x:c>
      <x:c r="J17" s="847" t="s">
        <x:v>2131</x:v>
      </x:c>
      <x:c r="K17" s="847" t="s">
        <x:v>2118</x:v>
      </x:c>
      <x:c r="L17" s="847" t="s">
        <x:v>2119</x:v>
      </x:c>
      <x:c r="M17" s="847" t="s">
        <x:v>2120</x:v>
      </x:c>
      <x:c r="N17" s="847" t="s">
        <x:v>2121</x:v>
      </x:c>
      <x:c r="O17" s="852" t="s">
        <x:v>2122</x:v>
      </x:c>
      <x:c r="P17" s="853">
        <x:v>0.11</x:v>
      </x:c>
      <x:c r="Q17" s="854" t="s">
        <x:v>2123</x:v>
      </x:c>
      <x:c r="R17" s="855">
        <x:f t="shared" si="4"/>
        <x:v>148.5</x:v>
      </x:c>
      <x:c r="S17" s="845">
        <x:v>2</x:v>
      </x:c>
      <x:c r="T17" s="855">
        <x:f t="shared" si="13"/>
        <x:v>297</x:v>
      </x:c>
      <x:c r="U17" s="845" t="s">
        <x:v>2132</x:v>
      </x:c>
      <x:c r="V17" s="856"/>
      <x:c r="W17" s="884"/>
      <x:c r="X17" s="858"/>
      <x:c r="Y17" s="858"/>
      <x:c r="Z17" s="859"/>
      <x:c r="AA17" s="859"/>
      <x:c r="AB17" s="859"/>
      <x:c r="AC17" s="859"/>
      <x:c r="AD17" s="859"/>
      <x:c r="AE17" s="860">
        <x:f t="shared" si="5"/>
        <x:v>0.11</x:v>
      </x:c>
      <x:c r="AF17" s="861">
        <x:f t="shared" si="6"/>
        <x:v>0.11</x:v>
      </x:c>
      <x:c r="AG17" s="861">
        <x:f t="shared" si="6"/>
        <x:v>0.11</x:v>
      </x:c>
      <x:c r="AH17" s="861">
        <x:f t="shared" si="6"/>
        <x:v>0.11</x:v>
      </x:c>
      <x:c r="AI17" s="861">
        <x:f t="shared" si="6"/>
        <x:v>0.11</x:v>
      </x:c>
      <x:c r="AJ17" s="861">
        <x:f t="shared" si="6"/>
        <x:v>0.11</x:v>
      </x:c>
      <x:c r="AK17" s="861">
        <x:f t="shared" si="6"/>
        <x:v>0.11</x:v>
      </x:c>
      <x:c r="AL17" s="861">
        <x:f t="shared" si="6"/>
        <x:v>0.11</x:v>
      </x:c>
      <x:c r="AM17" s="844" t="s">
        <x:v>2124</x:v>
      </x:c>
      <x:c r="AN17" s="862" t="s">
        <x:v>2125</x:v>
      </x:c>
      <x:c r="AO17" s="863">
        <x:f t="shared" si="7"/>
        <x:v>0</x:v>
      </x:c>
      <x:c r="AP17" s="863">
        <x:f t="shared" si="7"/>
        <x:v>0</x:v>
      </x:c>
      <x:c r="AQ17" s="863">
        <x:f t="shared" si="7"/>
        <x:v>0</x:v>
      </x:c>
      <x:c r="AR17" s="863">
        <x:f t="shared" si="7"/>
        <x:v>0</x:v>
      </x:c>
      <x:c r="AS17" s="863">
        <x:f t="shared" si="7"/>
        <x:v>0</x:v>
      </x:c>
      <x:c r="AT17" s="863">
        <x:f t="shared" si="7"/>
        <x:v>0</x:v>
      </x:c>
      <x:c r="AU17" s="863">
        <x:f t="shared" si="7"/>
        <x:v>0</x:v>
      </x:c>
      <x:c r="AV17" s="863">
        <x:f t="shared" si="7"/>
        <x:v>0</x:v>
      </x:c>
      <x:c r="AW17" s="863">
        <x:f t="shared" si="7"/>
        <x:v>0</x:v>
      </x:c>
      <x:c r="AX17" s="863">
        <x:f t="shared" si="7"/>
        <x:v>0</x:v>
      </x:c>
      <x:c r="AY17" s="863">
        <x:f t="shared" si="7"/>
        <x:v>0</x:v>
      </x:c>
      <x:c r="AZ17" s="863">
        <x:f t="shared" si="7"/>
        <x:v>0</x:v>
      </x:c>
      <x:c r="BA17" s="864">
        <x:f t="shared" si="7"/>
        <x:v>0</x:v>
      </x:c>
      <x:c r="BB17" s="863">
        <x:f t="shared" si="7"/>
        <x:v>0</x:v>
      </x:c>
      <x:c r="BC17" s="863">
        <x:f t="shared" si="7"/>
        <x:v>0</x:v>
      </x:c>
      <x:c r="BD17" s="863">
        <x:f t="shared" si="7"/>
        <x:v>0</x:v>
      </x:c>
      <x:c r="BE17" s="863">
        <x:f t="shared" si="8"/>
        <x:v>0</x:v>
      </x:c>
      <x:c r="BF17" s="863">
        <x:f t="shared" si="8"/>
        <x:v>0</x:v>
      </x:c>
      <x:c r="BG17" s="863">
        <x:f t="shared" si="8"/>
        <x:v>0</x:v>
      </x:c>
      <x:c r="BH17" s="863">
        <x:f t="shared" si="8"/>
        <x:v>0</x:v>
      </x:c>
      <x:c r="BI17" s="865">
        <x:f t="shared" si="9"/>
        <x:v>0</x:v>
      </x:c>
      <x:c r="BJ17" s="865">
        <x:f t="shared" si="9"/>
        <x:v>0</x:v>
      </x:c>
      <x:c r="BK17" s="865">
        <x:f t="shared" si="9"/>
        <x:v>0</x:v>
      </x:c>
      <x:c r="BL17" s="865">
        <x:f t="shared" si="9"/>
        <x:v>0</x:v>
      </x:c>
      <x:c r="BM17" s="865">
        <x:f t="shared" si="9"/>
        <x:v>0</x:v>
      </x:c>
      <x:c r="BN17" s="865">
        <x:f t="shared" si="9"/>
        <x:v>0</x:v>
      </x:c>
      <x:c r="BO17" s="865">
        <x:f t="shared" si="9"/>
        <x:v>0</x:v>
      </x:c>
      <x:c r="BP17" s="865">
        <x:f t="shared" si="9"/>
        <x:v>0</x:v>
      </x:c>
      <x:c r="BQ17" s="865">
        <x:f t="shared" si="9"/>
        <x:v>0</x:v>
      </x:c>
      <x:c r="BR17" s="865">
        <x:f t="shared" si="9"/>
        <x:v>0</x:v>
      </x:c>
      <x:c r="BS17" s="865">
        <x:f t="shared" si="9"/>
        <x:v>0</x:v>
      </x:c>
      <x:c r="BT17" s="865">
        <x:f t="shared" si="9"/>
        <x:v>0</x:v>
      </x:c>
      <x:c r="BU17" s="856">
        <x:f t="shared" si="10"/>
        <x:v>0</x:v>
      </x:c>
      <x:c r="BV17" s="877">
        <x:f t="shared" si="11"/>
        <x:v>0</x:v>
      </x:c>
      <x:c r="BW17" s="865">
        <x:f t="shared" si="11"/>
        <x:v>0</x:v>
      </x:c>
      <x:c r="BX17" s="865">
        <x:f t="shared" si="11"/>
        <x:v>0</x:v>
      </x:c>
      <x:c r="BY17" s="865">
        <x:f t="shared" si="11"/>
        <x:v>0</x:v>
      </x:c>
      <x:c r="BZ17" s="865">
        <x:f t="shared" si="11"/>
        <x:v>0</x:v>
      </x:c>
      <x:c r="CA17" s="865">
        <x:f t="shared" si="11"/>
        <x:v>0</x:v>
      </x:c>
      <x:c r="CB17" s="856">
        <x:f t="shared" si="11"/>
        <x:v>0</x:v>
      </x:c>
      <x:c r="CC17" s="855"/>
      <x:c r="CD17" s="878" t="s">
        <x:v>2060</x:v>
      </x:c>
      <x:c r="CE17" s="879"/>
      <x:c r="CF17" s="879"/>
      <x:c r="CG17" s="879"/>
      <x:c r="CH17" s="879"/>
      <x:c r="CI17" s="879"/>
      <x:c r="CJ17" s="879"/>
      <x:c r="CK17" s="879"/>
      <x:c r="CL17" s="879"/>
      <x:c r="CM17" s="879"/>
      <x:c r="CN17" s="879"/>
      <x:c r="CO17" s="879"/>
      <x:c r="CP17" s="880"/>
      <x:c r="CQ17" s="881"/>
      <x:c r="CR17" s="882"/>
      <x:c r="CS17" s="879"/>
      <x:c r="CT17" s="879"/>
      <x:c r="CU17" s="879"/>
      <x:c r="CV17" s="879"/>
      <x:c r="CW17" s="879"/>
      <x:c r="CX17" s="883"/>
      <x:c r="CZ17" s="876"/>
    </x:row>
    <x:row r="18" spans="1:104" s="847" customFormat="1" ht="17.25" hidden="1" customHeight="1" thickBot="1">
      <x:c r="A18" s="843">
        <x:f t="shared" si="12"/>
        <x:v>15</x:v>
      </x:c>
      <x:c r="B18" s="844" t="s">
        <x:v>2113</x:v>
      </x:c>
      <x:c r="C18" s="845" t="s">
        <x:v>2128</x:v>
      </x:c>
      <x:c r="D18" s="846" t="s">
        <x:v>2129</x:v>
      </x:c>
      <x:c r="E18" s="847" t="s">
        <x:v>2135</x:v>
      </x:c>
      <x:c r="F18" s="848" t="s">
        <x:v>2115</x:v>
      </x:c>
      <x:c r="G18" s="849" t="s">
        <x:v>506</x:v>
      </x:c>
      <x:c r="H18" s="850" t="s">
        <x:v>506</x:v>
      </x:c>
      <x:c r="I18" s="851" t="s">
        <x:v>2127</x:v>
      </x:c>
      <x:c r="J18" s="847" t="s">
        <x:v>2131</x:v>
      </x:c>
      <x:c r="K18" s="847" t="s">
        <x:v>2118</x:v>
      </x:c>
      <x:c r="L18" s="847" t="s">
        <x:v>2119</x:v>
      </x:c>
      <x:c r="M18" s="847" t="s">
        <x:v>2120</x:v>
      </x:c>
      <x:c r="N18" s="847" t="s">
        <x:v>2121</x:v>
      </x:c>
      <x:c r="O18" s="852" t="s">
        <x:v>2122</x:v>
      </x:c>
      <x:c r="P18" s="853">
        <x:v>0.11</x:v>
      </x:c>
      <x:c r="Q18" s="854" t="s">
        <x:v>2123</x:v>
      </x:c>
      <x:c r="R18" s="855">
        <x:f t="shared" si="4"/>
        <x:v>148.5</x:v>
      </x:c>
      <x:c r="S18" s="845">
        <x:v>2</x:v>
      </x:c>
      <x:c r="T18" s="855">
        <x:f t="shared" si="13"/>
        <x:v>297</x:v>
      </x:c>
      <x:c r="U18" s="845" t="s">
        <x:v>2132</x:v>
      </x:c>
      <x:c r="V18" s="856"/>
      <x:c r="W18" s="884"/>
      <x:c r="X18" s="858"/>
      <x:c r="Y18" s="858"/>
      <x:c r="Z18" s="859"/>
      <x:c r="AA18" s="859"/>
      <x:c r="AB18" s="859"/>
      <x:c r="AC18" s="859"/>
      <x:c r="AD18" s="859"/>
      <x:c r="AE18" s="860">
        <x:f t="shared" si="5"/>
        <x:v>0.11</x:v>
      </x:c>
      <x:c r="AF18" s="861">
        <x:f t="shared" si="6"/>
        <x:v>0.11</x:v>
      </x:c>
      <x:c r="AG18" s="861">
        <x:f t="shared" si="6"/>
        <x:v>0.11</x:v>
      </x:c>
      <x:c r="AH18" s="861">
        <x:f t="shared" si="6"/>
        <x:v>0.11</x:v>
      </x:c>
      <x:c r="AI18" s="861">
        <x:f t="shared" si="6"/>
        <x:v>0.11</x:v>
      </x:c>
      <x:c r="AJ18" s="861">
        <x:f t="shared" si="6"/>
        <x:v>0.11</x:v>
      </x:c>
      <x:c r="AK18" s="861">
        <x:f t="shared" si="6"/>
        <x:v>0.11</x:v>
      </x:c>
      <x:c r="AL18" s="861">
        <x:f t="shared" si="6"/>
        <x:v>0.11</x:v>
      </x:c>
      <x:c r="AM18" s="844" t="s">
        <x:v>2124</x:v>
      </x:c>
      <x:c r="AN18" s="862" t="s">
        <x:v>2125</x:v>
      </x:c>
      <x:c r="AO18" s="863">
        <x:f t="shared" si="7"/>
        <x:v>0</x:v>
      </x:c>
      <x:c r="AP18" s="863">
        <x:f t="shared" si="7"/>
        <x:v>0</x:v>
      </x:c>
      <x:c r="AQ18" s="863">
        <x:f t="shared" si="7"/>
        <x:v>0</x:v>
      </x:c>
      <x:c r="AR18" s="863">
        <x:f t="shared" si="7"/>
        <x:v>0</x:v>
      </x:c>
      <x:c r="AS18" s="863">
        <x:f t="shared" si="7"/>
        <x:v>0</x:v>
      </x:c>
      <x:c r="AT18" s="863">
        <x:f t="shared" si="7"/>
        <x:v>0</x:v>
      </x:c>
      <x:c r="AU18" s="863">
        <x:f t="shared" si="7"/>
        <x:v>0</x:v>
      </x:c>
      <x:c r="AV18" s="863">
        <x:f t="shared" si="7"/>
        <x:v>0</x:v>
      </x:c>
      <x:c r="AW18" s="863">
        <x:f t="shared" si="7"/>
        <x:v>0</x:v>
      </x:c>
      <x:c r="AX18" s="863">
        <x:f t="shared" si="7"/>
        <x:v>0</x:v>
      </x:c>
      <x:c r="AY18" s="863">
        <x:f t="shared" si="7"/>
        <x:v>0</x:v>
      </x:c>
      <x:c r="AZ18" s="863">
        <x:f t="shared" si="7"/>
        <x:v>0</x:v>
      </x:c>
      <x:c r="BA18" s="864">
        <x:f t="shared" si="7"/>
        <x:v>0</x:v>
      </x:c>
      <x:c r="BB18" s="863">
        <x:f t="shared" si="7"/>
        <x:v>0</x:v>
      </x:c>
      <x:c r="BC18" s="863">
        <x:f t="shared" si="7"/>
        <x:v>0</x:v>
      </x:c>
      <x:c r="BD18" s="863">
        <x:f t="shared" si="7"/>
        <x:v>0</x:v>
      </x:c>
      <x:c r="BE18" s="863">
        <x:f t="shared" si="8"/>
        <x:v>0</x:v>
      </x:c>
      <x:c r="BF18" s="863">
        <x:f t="shared" si="8"/>
        <x:v>0</x:v>
      </x:c>
      <x:c r="BG18" s="863">
        <x:f t="shared" si="8"/>
        <x:v>0</x:v>
      </x:c>
      <x:c r="BH18" s="863">
        <x:f t="shared" si="8"/>
        <x:v>0</x:v>
      </x:c>
      <x:c r="BI18" s="865">
        <x:f t="shared" si="9"/>
        <x:v>0</x:v>
      </x:c>
      <x:c r="BJ18" s="865">
        <x:f t="shared" si="9"/>
        <x:v>0</x:v>
      </x:c>
      <x:c r="BK18" s="865">
        <x:f t="shared" si="9"/>
        <x:v>0</x:v>
      </x:c>
      <x:c r="BL18" s="865">
        <x:f t="shared" si="9"/>
        <x:v>0</x:v>
      </x:c>
      <x:c r="BM18" s="865">
        <x:f t="shared" si="9"/>
        <x:v>0</x:v>
      </x:c>
      <x:c r="BN18" s="865">
        <x:f t="shared" si="9"/>
        <x:v>0</x:v>
      </x:c>
      <x:c r="BO18" s="865">
        <x:f t="shared" si="9"/>
        <x:v>0</x:v>
      </x:c>
      <x:c r="BP18" s="865">
        <x:f t="shared" si="9"/>
        <x:v>0</x:v>
      </x:c>
      <x:c r="BQ18" s="865">
        <x:f t="shared" si="9"/>
        <x:v>0</x:v>
      </x:c>
      <x:c r="BR18" s="865">
        <x:f t="shared" si="9"/>
        <x:v>0</x:v>
      </x:c>
      <x:c r="BS18" s="865">
        <x:f t="shared" si="9"/>
        <x:v>0</x:v>
      </x:c>
      <x:c r="BT18" s="865">
        <x:f t="shared" si="9"/>
        <x:v>0</x:v>
      </x:c>
      <x:c r="BU18" s="856">
        <x:f t="shared" si="10"/>
        <x:v>0</x:v>
      </x:c>
      <x:c r="BV18" s="885">
        <x:f t="shared" si="11"/>
        <x:v>0</x:v>
      </x:c>
      <x:c r="BW18" s="886">
        <x:f t="shared" si="11"/>
        <x:v>0</x:v>
      </x:c>
      <x:c r="BX18" s="886">
        <x:f t="shared" si="11"/>
        <x:v>0</x:v>
      </x:c>
      <x:c r="BY18" s="886">
        <x:f t="shared" si="11"/>
        <x:v>0</x:v>
      </x:c>
      <x:c r="BZ18" s="886">
        <x:f t="shared" si="11"/>
        <x:v>0</x:v>
      </x:c>
      <x:c r="CA18" s="886">
        <x:f t="shared" si="11"/>
        <x:v>0</x:v>
      </x:c>
      <x:c r="CB18" s="887">
        <x:f t="shared" si="11"/>
        <x:v>0</x:v>
      </x:c>
      <x:c r="CC18" s="855"/>
      <x:c r="CD18" s="888" t="s">
        <x:v>2060</x:v>
      </x:c>
      <x:c r="CE18" s="889"/>
      <x:c r="CF18" s="889"/>
      <x:c r="CG18" s="889"/>
      <x:c r="CH18" s="889"/>
      <x:c r="CI18" s="889"/>
      <x:c r="CJ18" s="889"/>
      <x:c r="CK18" s="889"/>
      <x:c r="CL18" s="889"/>
      <x:c r="CM18" s="889"/>
      <x:c r="CN18" s="889"/>
      <x:c r="CO18" s="889"/>
      <x:c r="CP18" s="890"/>
      <x:c r="CQ18" s="891"/>
      <x:c r="CR18" s="892"/>
      <x:c r="CS18" s="893"/>
      <x:c r="CT18" s="893"/>
      <x:c r="CU18" s="893"/>
      <x:c r="CV18" s="893"/>
      <x:c r="CW18" s="893"/>
      <x:c r="CX18" s="894"/>
      <x:c r="CZ18" s="876"/>
    </x:row>
    <x:row r="19" spans="1:104" s="931" customFormat="1" ht="17.25" hidden="1" customHeight="1">
      <x:c r="A19" s="895">
        <x:f t="shared" si="12"/>
        <x:v>16</x:v>
      </x:c>
      <x:c r="B19" s="896" t="s">
        <x:v>2113</x:v>
      </x:c>
      <x:c r="C19" s="897" t="s">
        <x:v>501</x:v>
      </x:c>
      <x:c r="D19" s="898" t="s">
        <x:v>502</x:v>
      </x:c>
      <x:c r="E19" s="899" t="s">
        <x:v>2114</x:v>
      </x:c>
      <x:c r="F19" s="900" t="s">
        <x:v>2115</x:v>
      </x:c>
      <x:c r="G19" s="901" t="s">
        <x:v>503</x:v>
      </x:c>
      <x:c r="H19" s="902" t="s">
        <x:v>2116</x:v>
      </x:c>
      <x:c r="I19" s="903" t="s">
        <x:v>2117</x:v>
      </x:c>
      <x:c r="J19" s="899" t="s">
        <x:v>504</x:v>
      </x:c>
      <x:c r="K19" s="904" t="s">
        <x:v>2118</x:v>
      </x:c>
      <x:c r="L19" s="899" t="s">
        <x:v>2119</x:v>
      </x:c>
      <x:c r="M19" s="899" t="s">
        <x:v>2136</x:v>
      </x:c>
      <x:c r="N19" s="899" t="s">
        <x:v>2121</x:v>
      </x:c>
      <x:c r="O19" s="905" t="s">
        <x:v>2122</x:v>
      </x:c>
      <x:c r="P19" s="906">
        <x:f>'[139]BOSK 중장기 물량'!E30</x:f>
        <x:v>81.260000000000005</x:v>
      </x:c>
      <x:c r="Q19" s="907" t="s">
        <x:v>2123</x:v>
      </x:c>
      <x:c r="R19" s="908">
        <x:f t="shared" si="4"/>
        <x:v>109701</x:v>
      </x:c>
      <x:c r="S19" s="897">
        <x:v>1</x:v>
      </x:c>
      <x:c r="T19" s="908">
        <x:f>R19*S19</x:f>
        <x:v>109701</x:v>
      </x:c>
      <x:c r="U19" s="897" t="s">
        <x:v>505</x:v>
      </x:c>
      <x:c r="V19" s="909"/>
      <x:c r="W19" s="910"/>
      <x:c r="X19" s="911"/>
      <x:c r="Y19" s="912"/>
      <x:c r="Z19" s="913"/>
      <x:c r="AA19" s="913"/>
      <x:c r="AB19" s="913"/>
      <x:c r="AC19" s="913"/>
      <x:c r="AD19" s="913"/>
      <x:c r="AE19" s="914">
        <x:f t="shared" si="5"/>
        <x:v>81.260000000000005</x:v>
      </x:c>
      <x:c r="AF19" s="915">
        <x:f t="shared" si="6"/>
        <x:v>81.260000000000005</x:v>
      </x:c>
      <x:c r="AG19" s="915">
        <x:f t="shared" si="6"/>
        <x:v>81.260000000000005</x:v>
      </x:c>
      <x:c r="AH19" s="915">
        <x:f t="shared" si="6"/>
        <x:v>81.260000000000005</x:v>
      </x:c>
      <x:c r="AI19" s="915">
        <x:f t="shared" si="6"/>
        <x:v>81.260000000000005</x:v>
      </x:c>
      <x:c r="AJ19" s="915">
        <x:f t="shared" si="6"/>
        <x:v>81.260000000000005</x:v>
      </x:c>
      <x:c r="AK19" s="915">
        <x:f t="shared" si="6"/>
        <x:v>81.260000000000005</x:v>
      </x:c>
      <x:c r="AL19" s="915">
        <x:f t="shared" si="6"/>
        <x:v>81.260000000000005</x:v>
      </x:c>
      <x:c r="AM19" s="896" t="s">
        <x:v>2124</x:v>
      </x:c>
      <x:c r="AN19" s="916" t="s">
        <x:v>2125</x:v>
      </x:c>
      <x:c r="AO19" s="917">
        <x:f t="shared" si="7"/>
        <x:v>0</x:v>
      </x:c>
      <x:c r="AP19" s="917">
        <x:f t="shared" si="7"/>
        <x:v>0</x:v>
      </x:c>
      <x:c r="AQ19" s="917">
        <x:f t="shared" si="7"/>
        <x:v>0</x:v>
      </x:c>
      <x:c r="AR19" s="917">
        <x:f t="shared" si="7"/>
        <x:v>0</x:v>
      </x:c>
      <x:c r="AS19" s="917">
        <x:f t="shared" si="7"/>
        <x:v>0</x:v>
      </x:c>
      <x:c r="AT19" s="917">
        <x:f t="shared" si="7"/>
        <x:v>0</x:v>
      </x:c>
      <x:c r="AU19" s="917">
        <x:f t="shared" si="7"/>
        <x:v>4778</x:v>
      </x:c>
      <x:c r="AV19" s="917">
        <x:f t="shared" si="7"/>
        <x:v>5089</x:v>
      </x:c>
      <x:c r="AW19" s="917">
        <x:f t="shared" si="7"/>
        <x:v>4105</x:v>
      </x:c>
      <x:c r="AX19" s="917">
        <x:f t="shared" si="7"/>
        <x:v>3904</x:v>
      </x:c>
      <x:c r="AY19" s="917">
        <x:f t="shared" si="7"/>
        <x:v>2499</x:v>
      </x:c>
      <x:c r="AZ19" s="917">
        <x:f t="shared" si="7"/>
        <x:v>2690</x:v>
      </x:c>
      <x:c r="BA19" s="918">
        <x:f t="shared" si="7"/>
        <x:v>23065</x:v>
      </x:c>
      <x:c r="BB19" s="917">
        <x:f t="shared" si="7"/>
        <x:v>21939</x:v>
      </x:c>
      <x:c r="BC19" s="917">
        <x:f t="shared" si="7"/>
        <x:v>0</x:v>
      </x:c>
      <x:c r="BD19" s="917">
        <x:f t="shared" ref="BD19:BH50" si="14">IF($CD19="SK",CT19*$AS$2,IF($CD19="LGES",CT19*$AT$2,IF($CD19="FORD",CT19*$AU$2,IF($CD19="KLSE",CT19*$AU$2,IF($CD19="SAMSUNG SDI",CT19*$AV$2)))))</x:f>
        <x:v>0</x:v>
      </x:c>
      <x:c r="BE19" s="917">
        <x:f t="shared" si="8"/>
        <x:v>0</x:v>
      </x:c>
      <x:c r="BF19" s="917">
        <x:f t="shared" si="8"/>
        <x:v>0</x:v>
      </x:c>
      <x:c r="BG19" s="917">
        <x:f t="shared" si="8"/>
        <x:v>0</x:v>
      </x:c>
      <x:c r="BH19" s="917">
        <x:f t="shared" si="8"/>
        <x:v>0</x:v>
      </x:c>
      <x:c r="BI19" s="919">
        <x:f t="shared" si="9"/>
        <x:v>0</x:v>
      </x:c>
      <x:c r="BJ19" s="920">
        <x:f t="shared" si="9"/>
        <x:v>0</x:v>
      </x:c>
      <x:c r="BK19" s="919">
        <x:f t="shared" si="9"/>
        <x:v>0</x:v>
      </x:c>
      <x:c r="BL19" s="919">
        <x:f t="shared" si="9"/>
        <x:v>0</x:v>
      </x:c>
      <x:c r="BM19" s="919">
        <x:f t="shared" si="9"/>
        <x:v>0</x:v>
      </x:c>
      <x:c r="BN19" s="919">
        <x:f t="shared" si="9"/>
        <x:v>0</x:v>
      </x:c>
      <x:c r="BO19" s="919">
        <x:f t="shared" si="9"/>
        <x:v>5.24151378</x:v>
      </x:c>
      <x:c r="BP19" s="919">
        <x:f t="shared" si="9"/>
        <x:v>5.5826838900000002</x:v>
      </x:c>
      <x:c r="BQ19" s="919">
        <x:f t="shared" si="9"/>
        <x:v>4.5032260500000003</x:v>
      </x:c>
      <x:c r="BR19" s="919">
        <x:f t="shared" si="9"/>
        <x:v>4.2827270400000002</x:v>
      </x:c>
      <x:c r="BS19" s="919">
        <x:f t="shared" si="9"/>
        <x:v>2.74142799</x:v>
      </x:c>
      <x:c r="BT19" s="919">
        <x:f t="shared" si="9"/>
        <x:v>2.9509569</x:v>
      </x:c>
      <x:c r="BU19" s="921">
        <x:f t="shared" si="10"/>
        <x:v>25.302535650000003</x:v>
      </x:c>
      <x:c r="BV19" s="922">
        <x:f t="shared" si="11"/>
        <x:v>24.067302389999998</x:v>
      </x:c>
      <x:c r="BW19" s="919">
        <x:f t="shared" si="11"/>
        <x:v>0</x:v>
      </x:c>
      <x:c r="BX19" s="919">
        <x:f t="shared" si="11"/>
        <x:v>0</x:v>
      </x:c>
      <x:c r="BY19" s="919">
        <x:f t="shared" si="11"/>
        <x:v>0</x:v>
      </x:c>
      <x:c r="BZ19" s="919">
        <x:f t="shared" si="11"/>
        <x:v>0</x:v>
      </x:c>
      <x:c r="CA19" s="919">
        <x:f t="shared" si="11"/>
        <x:v>0</x:v>
      </x:c>
      <x:c r="CB19" s="921">
        <x:f t="shared" si="11"/>
        <x:v>0</x:v>
      </x:c>
      <x:c r="CC19" s="923"/>
      <x:c r="CD19" s="924" t="s">
        <x:v>2060</x:v>
      </x:c>
      <x:c r="CE19" s="925"/>
      <x:c r="CF19" s="925"/>
      <x:c r="CG19" s="925"/>
      <x:c r="CH19" s="925"/>
      <x:c r="CI19" s="925"/>
      <x:c r="CJ19" s="925"/>
      <x:c r="CK19" s="926">
        <x:f>'[139]SKOn,BOSK 26년 물량(SK접수)'!J9</x:f>
        <x:v>4778</x:v>
      </x:c>
      <x:c r="CL19" s="926">
        <x:f>'[139]SKOn,BOSK 26년 물량(SK접수)'!K9</x:f>
        <x:v>5089</x:v>
      </x:c>
      <x:c r="CM19" s="926">
        <x:f>'[139]SKOn,BOSK 26년 물량(SK접수)'!L9</x:f>
        <x:v>4105</x:v>
      </x:c>
      <x:c r="CN19" s="926">
        <x:f>'[139]SKOn,BOSK 26년 물량(SK접수)'!M9</x:f>
        <x:v>3904</x:v>
      </x:c>
      <x:c r="CO19" s="926">
        <x:f>'[139]SKOn,BOSK 26년 물량(SK접수)'!N9</x:f>
        <x:v>2499</x:v>
      </x:c>
      <x:c r="CP19" s="927">
        <x:f>'[139]SKOn,BOSK 26년 물량(SK접수)'!O9</x:f>
        <x:v>2690</x:v>
      </x:c>
      <x:c r="CQ19" s="928">
        <x:f t="shared" ref="CQ19:CQ76" si="15">SUM(CE19:CP19)</x:f>
        <x:v>23065</x:v>
      </x:c>
      <x:c r="CR19" s="929">
        <x:f>'[139]SKOn,BOSK 26년 물량(SK접수)'!P9</x:f>
        <x:v>21939</x:v>
      </x:c>
      <x:c r="CS19" s="926">
        <x:f>'[139]BOSK 중장기 물량'!J30</x:f>
        <x:v>0</x:v>
      </x:c>
      <x:c r="CT19" s="926">
        <x:v>0</x:v>
      </x:c>
      <x:c r="CU19" s="926">
        <x:v>0</x:v>
      </x:c>
      <x:c r="CV19" s="926">
        <x:v>0</x:v>
      </x:c>
      <x:c r="CW19" s="926">
        <x:v>0</x:v>
      </x:c>
      <x:c r="CX19" s="930">
        <x:v>0</x:v>
      </x:c>
      <x:c r="CZ19" s="932">
        <x:f t="shared" ref="CZ19:CZ20" si="16">CR19/SUM($CR$19:$CR$20)</x:f>
        <x:v>0.22558339202813238</x:v>
      </x:c>
    </x:row>
    <x:row r="20" spans="1:104" s="931" customFormat="1" ht="17.25" hidden="1" customHeight="1">
      <x:c r="A20" s="933">
        <x:f t="shared" si="12"/>
        <x:v>17</x:v>
      </x:c>
      <x:c r="B20" s="934" t="s">
        <x:v>2113</x:v>
      </x:c>
      <x:c r="C20" s="935" t="s">
        <x:v>2128</x:v>
      </x:c>
      <x:c r="D20" s="936" t="s">
        <x:v>2129</x:v>
      </x:c>
      <x:c r="E20" s="937" t="s">
        <x:v>2114</x:v>
      </x:c>
      <x:c r="F20" s="938" t="s">
        <x:v>2115</x:v>
      </x:c>
      <x:c r="G20" s="939" t="s">
        <x:v>507</x:v>
      </x:c>
      <x:c r="H20" s="940" t="s">
        <x:v>507</x:v>
      </x:c>
      <x:c r="I20" s="941" t="s">
        <x:v>2130</x:v>
      </x:c>
      <x:c r="J20" s="937" t="s">
        <x:v>2131</x:v>
      </x:c>
      <x:c r="K20" s="785" t="s">
        <x:v>2118</x:v>
      </x:c>
      <x:c r="L20" s="937" t="s">
        <x:v>2119</x:v>
      </x:c>
      <x:c r="M20" s="937" t="s">
        <x:v>2136</x:v>
      </x:c>
      <x:c r="N20" s="937" t="s">
        <x:v>2121</x:v>
      </x:c>
      <x:c r="O20" s="942" t="s">
        <x:v>2122</x:v>
      </x:c>
      <x:c r="P20" s="943">
        <x:f>'[139]BOSK 중장기 물량'!E25</x:f>
        <x:v>100.57</x:v>
      </x:c>
      <x:c r="Q20" s="944" t="s">
        <x:v>2123</x:v>
      </x:c>
      <x:c r="R20" s="792">
        <x:f t="shared" si="4"/>
        <x:v>135769.5</x:v>
      </x:c>
      <x:c r="S20" s="935">
        <x:v>1</x:v>
      </x:c>
      <x:c r="T20" s="792">
        <x:f t="shared" ref="T20:T28" si="17">R20*S20</x:f>
        <x:v>135769.5</x:v>
      </x:c>
      <x:c r="U20" s="935" t="s">
        <x:v>2132</x:v>
      </x:c>
      <x:c r="V20" s="945"/>
      <x:c r="W20" s="946"/>
      <x:c r="X20" s="947"/>
      <x:c r="Y20" s="948"/>
      <x:c r="Z20" s="949"/>
      <x:c r="AA20" s="949"/>
      <x:c r="AB20" s="949"/>
      <x:c r="AC20" s="949"/>
      <x:c r="AD20" s="949"/>
      <x:c r="AE20" s="950">
        <x:f t="shared" si="5"/>
        <x:v>100.57</x:v>
      </x:c>
      <x:c r="AF20" s="951">
        <x:f t="shared" si="6"/>
        <x:v>100.57</x:v>
      </x:c>
      <x:c r="AG20" s="951">
        <x:f t="shared" si="6"/>
        <x:v>100.57</x:v>
      </x:c>
      <x:c r="AH20" s="951">
        <x:f t="shared" si="6"/>
        <x:v>100.57</x:v>
      </x:c>
      <x:c r="AI20" s="951">
        <x:f t="shared" si="6"/>
        <x:v>100.57</x:v>
      </x:c>
      <x:c r="AJ20" s="951">
        <x:f t="shared" si="6"/>
        <x:v>100.57</x:v>
      </x:c>
      <x:c r="AK20" s="951">
        <x:f t="shared" si="6"/>
        <x:v>100.57</x:v>
      </x:c>
      <x:c r="AL20" s="951">
        <x:f t="shared" si="6"/>
        <x:v>100.57</x:v>
      </x:c>
      <x:c r="AM20" s="934" t="s">
        <x:v>2124</x:v>
      </x:c>
      <x:c r="AN20" s="952" t="s">
        <x:v>2125</x:v>
      </x:c>
      <x:c r="AO20" s="953">
        <x:f t="shared" ref="AO20:BC36" si="18">IF($CD20="SK",CE20*$AS$2,IF($CD20="LGES",CE20*$AT$2,IF($CD20="FORD",CE20*$AU$2,IF($CD20="KLSE",CE20*$AU$2,IF($CD20="SAMSUNG SDI",CE20*$AV$2)))))</x:f>
        <x:v>0</x:v>
      </x:c>
      <x:c r="AP20" s="953">
        <x:f t="shared" si="18"/>
        <x:v>0</x:v>
      </x:c>
      <x:c r="AQ20" s="953">
        <x:f t="shared" si="18"/>
        <x:v>0</x:v>
      </x:c>
      <x:c r="AR20" s="953">
        <x:f t="shared" si="18"/>
        <x:v>0</x:v>
      </x:c>
      <x:c r="AS20" s="953">
        <x:f t="shared" si="18"/>
        <x:v>0</x:v>
      </x:c>
      <x:c r="AT20" s="953">
        <x:f t="shared" si="18"/>
        <x:v>0</x:v>
      </x:c>
      <x:c r="AU20" s="953">
        <x:f t="shared" si="18"/>
        <x:v>18994</x:v>
      </x:c>
      <x:c r="AV20" s="953">
        <x:f t="shared" si="18"/>
        <x:v>10757</x:v>
      </x:c>
      <x:c r="AW20" s="953">
        <x:f t="shared" si="18"/>
        <x:v>12775</x:v>
      </x:c>
      <x:c r="AX20" s="953">
        <x:f t="shared" si="18"/>
        <x:v>12775</x:v>
      </x:c>
      <x:c r="AY20" s="953">
        <x:f t="shared" si="18"/>
        <x:v>11679</x:v>
      </x:c>
      <x:c r="AZ20" s="953">
        <x:f t="shared" si="18"/>
        <x:v>9819</x:v>
      </x:c>
      <x:c r="BA20" s="954">
        <x:f t="shared" si="18"/>
        <x:v>76799</x:v>
      </x:c>
      <x:c r="BB20" s="953">
        <x:f t="shared" si="18"/>
        <x:v>75315.5</x:v>
      </x:c>
      <x:c r="BC20" s="953">
        <x:f t="shared" si="18"/>
        <x:v>0</x:v>
      </x:c>
      <x:c r="BD20" s="953">
        <x:f t="shared" si="14"/>
        <x:v>0</x:v>
      </x:c>
      <x:c r="BE20" s="953">
        <x:f t="shared" si="8"/>
        <x:v>0</x:v>
      </x:c>
      <x:c r="BF20" s="953">
        <x:f t="shared" si="8"/>
        <x:v>0</x:v>
      </x:c>
      <x:c r="BG20" s="953">
        <x:f t="shared" si="8"/>
        <x:v>0</x:v>
      </x:c>
      <x:c r="BH20" s="953">
        <x:f t="shared" si="8"/>
        <x:v>0</x:v>
      </x:c>
      <x:c r="BI20" s="955">
        <x:f t="shared" si="9"/>
        <x:v>0</x:v>
      </x:c>
      <x:c r="BJ20" s="955">
        <x:f t="shared" si="9"/>
        <x:v>0</x:v>
      </x:c>
      <x:c r="BK20" s="955">
        <x:f t="shared" si="9"/>
        <x:v>0</x:v>
      </x:c>
      <x:c r="BL20" s="955">
        <x:f t="shared" si="9"/>
        <x:v>0</x:v>
      </x:c>
      <x:c r="BM20" s="955">
        <x:f t="shared" si="9"/>
        <x:v>0</x:v>
      </x:c>
      <x:c r="BN20" s="955">
        <x:f t="shared" si="9"/>
        <x:v>0</x:v>
      </x:c>
      <x:c r="BO20" s="955">
        <x:f t="shared" si="9"/>
        <x:v>25.788058830000001</x:v>
      </x:c>
      <x:c r="BP20" s="955">
        <x:f t="shared" si="9"/>
        <x:v>14.604725115000001</x:v>
      </x:c>
      <x:c r="BQ20" s="955">
        <x:f t="shared" si="9"/>
        <x:v>17.344553625</x:v>
      </x:c>
      <x:c r="BR20" s="955">
        <x:f t="shared" si="9"/>
        <x:v>17.344553625</x:v>
      </x:c>
      <x:c r="BS20" s="955">
        <x:f t="shared" si="9"/>
        <x:v>15.856519905000001</x:v>
      </x:c>
      <x:c r="BT20" s="955">
        <x:f t="shared" si="9"/>
        <x:v>13.331207205</x:v>
      </x:c>
      <x:c r="BU20" s="956">
        <x:f t="shared" si="10"/>
        <x:v>104.26961830500001</x:v>
      </x:c>
      <x:c r="BV20" s="957">
        <x:f t="shared" si="11"/>
        <x:v>102.2554777725</x:v>
      </x:c>
      <x:c r="BW20" s="955">
        <x:f t="shared" si="11"/>
        <x:v>0</x:v>
      </x:c>
      <x:c r="BX20" s="955">
        <x:f t="shared" si="11"/>
        <x:v>0</x:v>
      </x:c>
      <x:c r="BY20" s="955">
        <x:f t="shared" si="11"/>
        <x:v>0</x:v>
      </x:c>
      <x:c r="BZ20" s="955">
        <x:f t="shared" si="11"/>
        <x:v>0</x:v>
      </x:c>
      <x:c r="CA20" s="955">
        <x:f t="shared" si="11"/>
        <x:v>0</x:v>
      </x:c>
      <x:c r="CB20" s="956">
        <x:f t="shared" si="11"/>
        <x:v>0</x:v>
      </x:c>
      <x:c r="CC20" s="923"/>
      <x:c r="CD20" s="958" t="s">
        <x:v>2060</x:v>
      </x:c>
      <x:c r="CE20" s="959"/>
      <x:c r="CF20" s="959"/>
      <x:c r="CG20" s="959"/>
      <x:c r="CH20" s="959"/>
      <x:c r="CI20" s="959"/>
      <x:c r="CJ20" s="959"/>
      <x:c r="CK20" s="960">
        <x:f>'[139]SKOn,BOSK 26년 물량(SK접수)'!J8</x:f>
        <x:v>18994</x:v>
      </x:c>
      <x:c r="CL20" s="960">
        <x:f>'[139]SKOn,BOSK 26년 물량(SK접수)'!K8</x:f>
        <x:v>10757</x:v>
      </x:c>
      <x:c r="CM20" s="960">
        <x:f>'[139]SKOn,BOSK 26년 물량(SK접수)'!L8</x:f>
        <x:v>12775</x:v>
      </x:c>
      <x:c r="CN20" s="960">
        <x:f>'[139]SKOn,BOSK 26년 물량(SK접수)'!M8</x:f>
        <x:v>12775</x:v>
      </x:c>
      <x:c r="CO20" s="960">
        <x:f>'[139]SKOn,BOSK 26년 물량(SK접수)'!N8</x:f>
        <x:v>11679</x:v>
      </x:c>
      <x:c r="CP20" s="961">
        <x:f>'[139]SKOn,BOSK 26년 물량(SK접수)'!O8</x:f>
        <x:v>9819</x:v>
      </x:c>
      <x:c r="CQ20" s="962">
        <x:f t="shared" si="15"/>
        <x:v>76799</x:v>
      </x:c>
      <x:c r="CR20" s="963">
        <x:f>'[139]SKOn,BOSK 26년 물량(SK접수)'!P8</x:f>
        <x:v>75315.5</x:v>
      </x:c>
      <x:c r="CS20" s="960">
        <x:f>'[139]BOSK 중장기 물량'!J25</x:f>
        <x:v>0</x:v>
      </x:c>
      <x:c r="CT20" s="960">
        <x:v>0</x:v>
      </x:c>
      <x:c r="CU20" s="960">
        <x:v>0</x:v>
      </x:c>
      <x:c r="CV20" s="960">
        <x:v>0</x:v>
      </x:c>
      <x:c r="CW20" s="960">
        <x:v>0</x:v>
      </x:c>
      <x:c r="CX20" s="964">
        <x:v>0</x:v>
      </x:c>
      <x:c r="CZ20" s="932">
        <x:f t="shared" si="16"/>
        <x:v>0.77441660797186762</x:v>
      </x:c>
    </x:row>
    <x:row r="21" spans="1:104" s="931" customFormat="1" ht="17.25" hidden="1" customHeight="1">
      <x:c r="A21" s="933">
        <x:f t="shared" si="12"/>
        <x:v>18</x:v>
      </x:c>
      <x:c r="B21" s="934" t="s">
        <x:v>2113</x:v>
      </x:c>
      <x:c r="C21" s="935" t="s">
        <x:v>2128</x:v>
      </x:c>
      <x:c r="D21" s="936" t="s">
        <x:v>2129</x:v>
      </x:c>
      <x:c r="E21" s="937" t="s">
        <x:v>508</x:v>
      </x:c>
      <x:c r="F21" s="938" t="s">
        <x:v>2115</x:v>
      </x:c>
      <x:c r="G21" s="939" t="s">
        <x:v>507</x:v>
      </x:c>
      <x:c r="H21" s="940" t="s">
        <x:v>507</x:v>
      </x:c>
      <x:c r="I21" s="941" t="s">
        <x:v>2130</x:v>
      </x:c>
      <x:c r="J21" s="937" t="s">
        <x:v>2131</x:v>
      </x:c>
      <x:c r="K21" s="785" t="s">
        <x:v>2118</x:v>
      </x:c>
      <x:c r="L21" s="937" t="s">
        <x:v>2119</x:v>
      </x:c>
      <x:c r="M21" s="937" t="s">
        <x:v>2136</x:v>
      </x:c>
      <x:c r="N21" s="937" t="s">
        <x:v>2121</x:v>
      </x:c>
      <x:c r="O21" s="942" t="s">
        <x:v>2122</x:v>
      </x:c>
      <x:c r="P21" s="943">
        <x:f>'[139]BOSK 중장기 물량'!E26</x:f>
        <x:v>2.54</x:v>
      </x:c>
      <x:c r="Q21" s="944" t="s">
        <x:v>2123</x:v>
      </x:c>
      <x:c r="R21" s="792">
        <x:f t="shared" si="4"/>
        <x:v>3429</x:v>
      </x:c>
      <x:c r="S21" s="935">
        <x:v>1</x:v>
      </x:c>
      <x:c r="T21" s="792">
        <x:f t="shared" si="17"/>
        <x:v>3429</x:v>
      </x:c>
      <x:c r="U21" s="935" t="s">
        <x:v>2132</x:v>
      </x:c>
      <x:c r="V21" s="945"/>
      <x:c r="W21" s="965"/>
      <x:c r="X21" s="947"/>
      <x:c r="Y21" s="948"/>
      <x:c r="Z21" s="949"/>
      <x:c r="AA21" s="949"/>
      <x:c r="AB21" s="949"/>
      <x:c r="AC21" s="949"/>
      <x:c r="AD21" s="949"/>
      <x:c r="AE21" s="966">
        <x:f t="shared" si="5"/>
        <x:v>2.54</x:v>
      </x:c>
      <x:c r="AF21" s="951">
        <x:f t="shared" si="6"/>
        <x:v>2.54</x:v>
      </x:c>
      <x:c r="AG21" s="951">
        <x:f t="shared" si="6"/>
        <x:v>2.54</x:v>
      </x:c>
      <x:c r="AH21" s="951">
        <x:f t="shared" si="6"/>
        <x:v>2.54</x:v>
      </x:c>
      <x:c r="AI21" s="951">
        <x:f t="shared" si="6"/>
        <x:v>2.54</x:v>
      </x:c>
      <x:c r="AJ21" s="951">
        <x:f t="shared" si="6"/>
        <x:v>2.54</x:v>
      </x:c>
      <x:c r="AK21" s="951">
        <x:f t="shared" si="6"/>
        <x:v>2.54</x:v>
      </x:c>
      <x:c r="AL21" s="951">
        <x:f t="shared" si="6"/>
        <x:v>2.54</x:v>
      </x:c>
      <x:c r="AM21" s="934" t="s">
        <x:v>2124</x:v>
      </x:c>
      <x:c r="AN21" s="952" t="s">
        <x:v>2125</x:v>
      </x:c>
      <x:c r="AO21" s="953">
        <x:f t="shared" si="18"/>
        <x:v>0</x:v>
      </x:c>
      <x:c r="AP21" s="953">
        <x:f t="shared" si="18"/>
        <x:v>0</x:v>
      </x:c>
      <x:c r="AQ21" s="953">
        <x:f t="shared" si="18"/>
        <x:v>0</x:v>
      </x:c>
      <x:c r="AR21" s="953">
        <x:f t="shared" si="18"/>
        <x:v>0</x:v>
      </x:c>
      <x:c r="AS21" s="953">
        <x:f t="shared" si="18"/>
        <x:v>0</x:v>
      </x:c>
      <x:c r="AT21" s="953">
        <x:f t="shared" si="18"/>
        <x:v>0</x:v>
      </x:c>
      <x:c r="AU21" s="953">
        <x:f t="shared" si="18"/>
        <x:v>18994</x:v>
      </x:c>
      <x:c r="AV21" s="953">
        <x:f t="shared" si="18"/>
        <x:v>10757</x:v>
      </x:c>
      <x:c r="AW21" s="953">
        <x:f t="shared" si="18"/>
        <x:v>12775</x:v>
      </x:c>
      <x:c r="AX21" s="953">
        <x:f t="shared" si="18"/>
        <x:v>12775</x:v>
      </x:c>
      <x:c r="AY21" s="953">
        <x:f t="shared" si="18"/>
        <x:v>11679</x:v>
      </x:c>
      <x:c r="AZ21" s="953">
        <x:f t="shared" si="18"/>
        <x:v>9819</x:v>
      </x:c>
      <x:c r="BA21" s="954">
        <x:f t="shared" si="18"/>
        <x:v>76799</x:v>
      </x:c>
      <x:c r="BB21" s="953">
        <x:f t="shared" si="18"/>
        <x:v>75315.5</x:v>
      </x:c>
      <x:c r="BC21" s="953">
        <x:f t="shared" si="18"/>
        <x:v>0</x:v>
      </x:c>
      <x:c r="BD21" s="953">
        <x:f t="shared" si="14"/>
        <x:v>0</x:v>
      </x:c>
      <x:c r="BE21" s="953">
        <x:f t="shared" si="8"/>
        <x:v>0</x:v>
      </x:c>
      <x:c r="BF21" s="953">
        <x:f t="shared" si="8"/>
        <x:v>0</x:v>
      </x:c>
      <x:c r="BG21" s="953">
        <x:f t="shared" si="8"/>
        <x:v>0</x:v>
      </x:c>
      <x:c r="BH21" s="953">
        <x:f t="shared" si="8"/>
        <x:v>0</x:v>
      </x:c>
      <x:c r="BI21" s="955">
        <x:f t="shared" si="9"/>
        <x:v>0</x:v>
      </x:c>
      <x:c r="BJ21" s="955">
        <x:f t="shared" si="9"/>
        <x:v>0</x:v>
      </x:c>
      <x:c r="BK21" s="955">
        <x:f t="shared" si="9"/>
        <x:v>0</x:v>
      </x:c>
      <x:c r="BL21" s="955">
        <x:f t="shared" si="9"/>
        <x:v>0</x:v>
      </x:c>
      <x:c r="BM21" s="955">
        <x:f t="shared" si="9"/>
        <x:v>0</x:v>
      </x:c>
      <x:c r="BN21" s="955">
        <x:f t="shared" si="9"/>
        <x:v>0</x:v>
      </x:c>
      <x:c r="BO21" s="955">
        <x:f t="shared" si="9"/>
        <x:v>0.65130425999999997</x:v>
      </x:c>
      <x:c r="BP21" s="955">
        <x:f t="shared" si="9"/>
        <x:v>0.36885752999999999</x:v>
      </x:c>
      <x:c r="BQ21" s="955">
        <x:f t="shared" si="9"/>
        <x:v>0.43805474999999999</x:v>
      </x:c>
      <x:c r="BR21" s="955">
        <x:f t="shared" si="9"/>
        <x:v>0.43805474999999999</x:v>
      </x:c>
      <x:c r="BS21" s="955">
        <x:f t="shared" si="9"/>
        <x:v>0.40047291000000002</x:v>
      </x:c>
      <x:c r="BT21" s="955">
        <x:f t="shared" si="9"/>
        <x:v>0.33669350999999997</x:v>
      </x:c>
      <x:c r="BU21" s="956">
        <x:f t="shared" si="10"/>
        <x:v>2.6334377099999999</x:v>
      </x:c>
      <x:c r="BV21" s="957">
        <x:f t="shared" si="11"/>
        <x:v>2.5825684949999999</x:v>
      </x:c>
      <x:c r="BW21" s="955">
        <x:f t="shared" si="11"/>
        <x:v>0</x:v>
      </x:c>
      <x:c r="BX21" s="955">
        <x:f t="shared" si="11"/>
        <x:v>0</x:v>
      </x:c>
      <x:c r="BY21" s="955">
        <x:f t="shared" si="11"/>
        <x:v>0</x:v>
      </x:c>
      <x:c r="BZ21" s="955">
        <x:f t="shared" si="11"/>
        <x:v>0</x:v>
      </x:c>
      <x:c r="CA21" s="955">
        <x:f t="shared" si="11"/>
        <x:v>0</x:v>
      </x:c>
      <x:c r="CB21" s="956">
        <x:f t="shared" si="11"/>
        <x:v>0</x:v>
      </x:c>
      <x:c r="CC21" s="923"/>
      <x:c r="CD21" s="958" t="s">
        <x:v>2060</x:v>
      </x:c>
      <x:c r="CE21" s="959"/>
      <x:c r="CF21" s="959"/>
      <x:c r="CG21" s="959"/>
      <x:c r="CH21" s="959"/>
      <x:c r="CI21" s="959"/>
      <x:c r="CJ21" s="959"/>
      <x:c r="CK21" s="960">
        <x:f t="shared" ref="CK21:CP22" si="19">CK20</x:f>
        <x:v>18994</x:v>
      </x:c>
      <x:c r="CL21" s="960">
        <x:f t="shared" si="19"/>
        <x:v>10757</x:v>
      </x:c>
      <x:c r="CM21" s="960">
        <x:f t="shared" si="19"/>
        <x:v>12775</x:v>
      </x:c>
      <x:c r="CN21" s="960">
        <x:f t="shared" si="19"/>
        <x:v>12775</x:v>
      </x:c>
      <x:c r="CO21" s="960">
        <x:f t="shared" si="19"/>
        <x:v>11679</x:v>
      </x:c>
      <x:c r="CP21" s="961">
        <x:f t="shared" si="19"/>
        <x:v>9819</x:v>
      </x:c>
      <x:c r="CQ21" s="962">
        <x:f t="shared" si="15"/>
        <x:v>76799</x:v>
      </x:c>
      <x:c r="CR21" s="963">
        <x:f t="shared" ref="CR21:CX22" si="20">CR20</x:f>
        <x:v>75315.5</x:v>
      </x:c>
      <x:c r="CS21" s="960">
        <x:f t="shared" si="20"/>
        <x:v>0</x:v>
      </x:c>
      <x:c r="CT21" s="960">
        <x:f t="shared" si="20"/>
        <x:v>0</x:v>
      </x:c>
      <x:c r="CU21" s="960">
        <x:f t="shared" si="20"/>
        <x:v>0</x:v>
      </x:c>
      <x:c r="CV21" s="960">
        <x:f t="shared" si="20"/>
        <x:v>0</x:v>
      </x:c>
      <x:c r="CW21" s="960">
        <x:f t="shared" si="20"/>
        <x:v>0</x:v>
      </x:c>
      <x:c r="CX21" s="964">
        <x:f t="shared" si="20"/>
        <x:v>0</x:v>
      </x:c>
      <x:c r="CZ21" s="967"/>
    </x:row>
    <x:row r="22" spans="1:104" s="931" customFormat="1" ht="17.25" hidden="1" customHeight="1">
      <x:c r="A22" s="933">
        <x:f t="shared" si="12"/>
        <x:v>19</x:v>
      </x:c>
      <x:c r="B22" s="934" t="s">
        <x:v>2113</x:v>
      </x:c>
      <x:c r="C22" s="935" t="s">
        <x:v>2128</x:v>
      </x:c>
      <x:c r="D22" s="936" t="s">
        <x:v>2129</x:v>
      </x:c>
      <x:c r="E22" s="937" t="s">
        <x:v>508</x:v>
      </x:c>
      <x:c r="F22" s="938" t="s">
        <x:v>2115</x:v>
      </x:c>
      <x:c r="G22" s="939" t="s">
        <x:v>507</x:v>
      </x:c>
      <x:c r="H22" s="940" t="s">
        <x:v>2133</x:v>
      </x:c>
      <x:c r="I22" s="941" t="s">
        <x:v>2130</x:v>
      </x:c>
      <x:c r="J22" s="937" t="s">
        <x:v>2131</x:v>
      </x:c>
      <x:c r="K22" s="785" t="s">
        <x:v>2118</x:v>
      </x:c>
      <x:c r="L22" s="937" t="s">
        <x:v>2119</x:v>
      </x:c>
      <x:c r="M22" s="937" t="s">
        <x:v>2136</x:v>
      </x:c>
      <x:c r="N22" s="937" t="s">
        <x:v>2121</x:v>
      </x:c>
      <x:c r="O22" s="942" t="s">
        <x:v>2122</x:v>
      </x:c>
      <x:c r="P22" s="943">
        <x:f>'[139]BOSK 중장기 물량'!E27</x:f>
        <x:v>2.54</x:v>
      </x:c>
      <x:c r="Q22" s="944" t="s">
        <x:v>2123</x:v>
      </x:c>
      <x:c r="R22" s="792">
        <x:f t="shared" si="4"/>
        <x:v>3429</x:v>
      </x:c>
      <x:c r="S22" s="935">
        <x:v>1</x:v>
      </x:c>
      <x:c r="T22" s="792">
        <x:f t="shared" si="17"/>
        <x:v>3429</x:v>
      </x:c>
      <x:c r="U22" s="935" t="s">
        <x:v>2132</x:v>
      </x:c>
      <x:c r="V22" s="945"/>
      <x:c r="W22" s="965"/>
      <x:c r="X22" s="947"/>
      <x:c r="Y22" s="948"/>
      <x:c r="Z22" s="949"/>
      <x:c r="AA22" s="949"/>
      <x:c r="AB22" s="949"/>
      <x:c r="AC22" s="949"/>
      <x:c r="AD22" s="949"/>
      <x:c r="AE22" s="966">
        <x:f t="shared" si="5"/>
        <x:v>2.54</x:v>
      </x:c>
      <x:c r="AF22" s="951">
        <x:f t="shared" si="6"/>
        <x:v>2.54</x:v>
      </x:c>
      <x:c r="AG22" s="951">
        <x:f t="shared" si="6"/>
        <x:v>2.54</x:v>
      </x:c>
      <x:c r="AH22" s="951">
        <x:f t="shared" si="6"/>
        <x:v>2.54</x:v>
      </x:c>
      <x:c r="AI22" s="951">
        <x:f t="shared" si="6"/>
        <x:v>2.54</x:v>
      </x:c>
      <x:c r="AJ22" s="951">
        <x:f t="shared" si="6"/>
        <x:v>2.54</x:v>
      </x:c>
      <x:c r="AK22" s="951">
        <x:f t="shared" si="6"/>
        <x:v>2.54</x:v>
      </x:c>
      <x:c r="AL22" s="951">
        <x:f t="shared" si="6"/>
        <x:v>2.54</x:v>
      </x:c>
      <x:c r="AM22" s="934" t="s">
        <x:v>2124</x:v>
      </x:c>
      <x:c r="AN22" s="952" t="s">
        <x:v>2125</x:v>
      </x:c>
      <x:c r="AO22" s="953">
        <x:f t="shared" si="18"/>
        <x:v>0</x:v>
      </x:c>
      <x:c r="AP22" s="953">
        <x:f t="shared" si="18"/>
        <x:v>0</x:v>
      </x:c>
      <x:c r="AQ22" s="953">
        <x:f t="shared" si="18"/>
        <x:v>0</x:v>
      </x:c>
      <x:c r="AR22" s="953">
        <x:f t="shared" si="18"/>
        <x:v>0</x:v>
      </x:c>
      <x:c r="AS22" s="953">
        <x:f t="shared" si="18"/>
        <x:v>0</x:v>
      </x:c>
      <x:c r="AT22" s="953">
        <x:f t="shared" si="18"/>
        <x:v>0</x:v>
      </x:c>
      <x:c r="AU22" s="953">
        <x:f t="shared" si="18"/>
        <x:v>18994</x:v>
      </x:c>
      <x:c r="AV22" s="953">
        <x:f t="shared" si="18"/>
        <x:v>10757</x:v>
      </x:c>
      <x:c r="AW22" s="953">
        <x:f t="shared" si="18"/>
        <x:v>12775</x:v>
      </x:c>
      <x:c r="AX22" s="953">
        <x:f t="shared" si="18"/>
        <x:v>12775</x:v>
      </x:c>
      <x:c r="AY22" s="953">
        <x:f t="shared" si="18"/>
        <x:v>11679</x:v>
      </x:c>
      <x:c r="AZ22" s="953">
        <x:f t="shared" si="18"/>
        <x:v>9819</x:v>
      </x:c>
      <x:c r="BA22" s="954">
        <x:f t="shared" si="18"/>
        <x:v>76799</x:v>
      </x:c>
      <x:c r="BB22" s="953">
        <x:f t="shared" si="18"/>
        <x:v>75315.5</x:v>
      </x:c>
      <x:c r="BC22" s="953">
        <x:f t="shared" si="18"/>
        <x:v>0</x:v>
      </x:c>
      <x:c r="BD22" s="953">
        <x:f t="shared" si="14"/>
        <x:v>0</x:v>
      </x:c>
      <x:c r="BE22" s="953">
        <x:f t="shared" si="8"/>
        <x:v>0</x:v>
      </x:c>
      <x:c r="BF22" s="953">
        <x:f t="shared" si="8"/>
        <x:v>0</x:v>
      </x:c>
      <x:c r="BG22" s="953">
        <x:f t="shared" si="8"/>
        <x:v>0</x:v>
      </x:c>
      <x:c r="BH22" s="953">
        <x:f t="shared" si="8"/>
        <x:v>0</x:v>
      </x:c>
      <x:c r="BI22" s="955">
        <x:f t="shared" si="9"/>
        <x:v>0</x:v>
      </x:c>
      <x:c r="BJ22" s="955">
        <x:f t="shared" si="9"/>
        <x:v>0</x:v>
      </x:c>
      <x:c r="BK22" s="955">
        <x:f t="shared" si="9"/>
        <x:v>0</x:v>
      </x:c>
      <x:c r="BL22" s="955">
        <x:f t="shared" si="9"/>
        <x:v>0</x:v>
      </x:c>
      <x:c r="BM22" s="955">
        <x:f t="shared" si="9"/>
        <x:v>0</x:v>
      </x:c>
      <x:c r="BN22" s="955">
        <x:f t="shared" si="9"/>
        <x:v>0</x:v>
      </x:c>
      <x:c r="BO22" s="955">
        <x:f t="shared" si="9"/>
        <x:v>0.65130425999999997</x:v>
      </x:c>
      <x:c r="BP22" s="955">
        <x:f t="shared" si="9"/>
        <x:v>0.36885752999999999</x:v>
      </x:c>
      <x:c r="BQ22" s="955">
        <x:f t="shared" si="9"/>
        <x:v>0.43805474999999999</x:v>
      </x:c>
      <x:c r="BR22" s="955">
        <x:f t="shared" si="9"/>
        <x:v>0.43805474999999999</x:v>
      </x:c>
      <x:c r="BS22" s="955">
        <x:f t="shared" si="9"/>
        <x:v>0.40047291000000002</x:v>
      </x:c>
      <x:c r="BT22" s="955">
        <x:f t="shared" si="9"/>
        <x:v>0.33669350999999997</x:v>
      </x:c>
      <x:c r="BU22" s="956">
        <x:f t="shared" si="10"/>
        <x:v>2.6334377099999999</x:v>
      </x:c>
      <x:c r="BV22" s="957">
        <x:f t="shared" si="11"/>
        <x:v>2.5825684949999999</x:v>
      </x:c>
      <x:c r="BW22" s="955">
        <x:f t="shared" si="11"/>
        <x:v>0</x:v>
      </x:c>
      <x:c r="BX22" s="955">
        <x:f t="shared" si="11"/>
        <x:v>0</x:v>
      </x:c>
      <x:c r="BY22" s="955">
        <x:f t="shared" si="11"/>
        <x:v>0</x:v>
      </x:c>
      <x:c r="BZ22" s="955">
        <x:f t="shared" si="11"/>
        <x:v>0</x:v>
      </x:c>
      <x:c r="CA22" s="955">
        <x:f t="shared" si="11"/>
        <x:v>0</x:v>
      </x:c>
      <x:c r="CB22" s="956">
        <x:f t="shared" si="11"/>
        <x:v>0</x:v>
      </x:c>
      <x:c r="CC22" s="923"/>
      <x:c r="CD22" s="958" t="s">
        <x:v>2060</x:v>
      </x:c>
      <x:c r="CE22" s="959"/>
      <x:c r="CF22" s="959"/>
      <x:c r="CG22" s="959"/>
      <x:c r="CH22" s="959"/>
      <x:c r="CI22" s="959"/>
      <x:c r="CJ22" s="959"/>
      <x:c r="CK22" s="960">
        <x:f t="shared" si="19"/>
        <x:v>18994</x:v>
      </x:c>
      <x:c r="CL22" s="960">
        <x:f t="shared" si="19"/>
        <x:v>10757</x:v>
      </x:c>
      <x:c r="CM22" s="960">
        <x:f t="shared" si="19"/>
        <x:v>12775</x:v>
      </x:c>
      <x:c r="CN22" s="960">
        <x:f t="shared" si="19"/>
        <x:v>12775</x:v>
      </x:c>
      <x:c r="CO22" s="960">
        <x:f t="shared" si="19"/>
        <x:v>11679</x:v>
      </x:c>
      <x:c r="CP22" s="961">
        <x:f t="shared" si="19"/>
        <x:v>9819</x:v>
      </x:c>
      <x:c r="CQ22" s="962">
        <x:f t="shared" si="15"/>
        <x:v>76799</x:v>
      </x:c>
      <x:c r="CR22" s="963">
        <x:f t="shared" si="20"/>
        <x:v>75315.5</x:v>
      </x:c>
      <x:c r="CS22" s="960">
        <x:f t="shared" si="20"/>
        <x:v>0</x:v>
      </x:c>
      <x:c r="CT22" s="960">
        <x:f t="shared" si="20"/>
        <x:v>0</x:v>
      </x:c>
      <x:c r="CU22" s="960">
        <x:f t="shared" si="20"/>
        <x:v>0</x:v>
      </x:c>
      <x:c r="CV22" s="960">
        <x:f t="shared" si="20"/>
        <x:v>0</x:v>
      </x:c>
      <x:c r="CW22" s="960">
        <x:f t="shared" si="20"/>
        <x:v>0</x:v>
      </x:c>
      <x:c r="CX22" s="964">
        <x:f t="shared" si="20"/>
        <x:v>0</x:v>
      </x:c>
      <x:c r="CZ22" s="967"/>
    </x:row>
    <x:row r="23" spans="1:104" s="931" customFormat="1" ht="17.25" hidden="1" customHeight="1">
      <x:c r="A23" s="933">
        <x:f t="shared" si="12"/>
        <x:v>20</x:v>
      </x:c>
      <x:c r="B23" s="934" t="s">
        <x:v>2113</x:v>
      </x:c>
      <x:c r="C23" s="935" t="s">
        <x:v>2128</x:v>
      </x:c>
      <x:c r="D23" s="936" t="s">
        <x:v>2129</x:v>
      </x:c>
      <x:c r="E23" s="937" t="s">
        <x:v>508</x:v>
      </x:c>
      <x:c r="F23" s="938" t="s">
        <x:v>2115</x:v>
      </x:c>
      <x:c r="G23" s="939" t="s">
        <x:v>503</x:v>
      </x:c>
      <x:c r="H23" s="940" t="s">
        <x:v>2116</x:v>
      </x:c>
      <x:c r="I23" s="941" t="s">
        <x:v>2117</x:v>
      </x:c>
      <x:c r="J23" s="937" t="s">
        <x:v>2131</x:v>
      </x:c>
      <x:c r="K23" s="785" t="s">
        <x:v>2118</x:v>
      </x:c>
      <x:c r="L23" s="937" t="s">
        <x:v>2119</x:v>
      </x:c>
      <x:c r="M23" s="937" t="s">
        <x:v>2136</x:v>
      </x:c>
      <x:c r="N23" s="937" t="s">
        <x:v>2121</x:v>
      </x:c>
      <x:c r="O23" s="942" t="s">
        <x:v>2122</x:v>
      </x:c>
      <x:c r="P23" s="943">
        <x:f>'[139]BOSK 중장기 물량'!E31</x:f>
        <x:v>2.29</x:v>
      </x:c>
      <x:c r="Q23" s="944" t="s">
        <x:v>2123</x:v>
      </x:c>
      <x:c r="R23" s="792">
        <x:f t="shared" si="4"/>
        <x:v>3091.5</x:v>
      </x:c>
      <x:c r="S23" s="935">
        <x:v>1</x:v>
      </x:c>
      <x:c r="T23" s="792">
        <x:f t="shared" si="17"/>
        <x:v>3091.5</x:v>
      </x:c>
      <x:c r="U23" s="935" t="s">
        <x:v>2132</x:v>
      </x:c>
      <x:c r="V23" s="945"/>
      <x:c r="W23" s="965"/>
      <x:c r="X23" s="947"/>
      <x:c r="Y23" s="948"/>
      <x:c r="Z23" s="949"/>
      <x:c r="AA23" s="949"/>
      <x:c r="AB23" s="949"/>
      <x:c r="AC23" s="949"/>
      <x:c r="AD23" s="949"/>
      <x:c r="AE23" s="966">
        <x:f t="shared" si="5"/>
        <x:v>2.29</x:v>
      </x:c>
      <x:c r="AF23" s="951">
        <x:f t="shared" si="6"/>
        <x:v>2.29</x:v>
      </x:c>
      <x:c r="AG23" s="951">
        <x:f t="shared" si="6"/>
        <x:v>2.29</x:v>
      </x:c>
      <x:c r="AH23" s="951">
        <x:f t="shared" si="6"/>
        <x:v>2.29</x:v>
      </x:c>
      <x:c r="AI23" s="951">
        <x:f t="shared" si="6"/>
        <x:v>2.29</x:v>
      </x:c>
      <x:c r="AJ23" s="951">
        <x:f t="shared" si="6"/>
        <x:v>2.29</x:v>
      </x:c>
      <x:c r="AK23" s="951">
        <x:f t="shared" si="6"/>
        <x:v>2.29</x:v>
      </x:c>
      <x:c r="AL23" s="951">
        <x:f t="shared" si="6"/>
        <x:v>2.29</x:v>
      </x:c>
      <x:c r="AM23" s="934" t="s">
        <x:v>2124</x:v>
      </x:c>
      <x:c r="AN23" s="952" t="s">
        <x:v>2125</x:v>
      </x:c>
      <x:c r="AO23" s="953">
        <x:f t="shared" si="18"/>
        <x:v>0</x:v>
      </x:c>
      <x:c r="AP23" s="953">
        <x:f t="shared" si="18"/>
        <x:v>0</x:v>
      </x:c>
      <x:c r="AQ23" s="953">
        <x:f t="shared" si="18"/>
        <x:v>0</x:v>
      </x:c>
      <x:c r="AR23" s="953">
        <x:f t="shared" si="18"/>
        <x:v>0</x:v>
      </x:c>
      <x:c r="AS23" s="953">
        <x:f t="shared" si="18"/>
        <x:v>0</x:v>
      </x:c>
      <x:c r="AT23" s="953">
        <x:f t="shared" si="18"/>
        <x:v>0</x:v>
      </x:c>
      <x:c r="AU23" s="953">
        <x:f t="shared" si="18"/>
        <x:v>4778</x:v>
      </x:c>
      <x:c r="AV23" s="953">
        <x:f t="shared" si="18"/>
        <x:v>5089</x:v>
      </x:c>
      <x:c r="AW23" s="953">
        <x:f t="shared" si="18"/>
        <x:v>4105</x:v>
      </x:c>
      <x:c r="AX23" s="953">
        <x:f t="shared" si="18"/>
        <x:v>3904</x:v>
      </x:c>
      <x:c r="AY23" s="953">
        <x:f t="shared" si="18"/>
        <x:v>2499</x:v>
      </x:c>
      <x:c r="AZ23" s="953">
        <x:f t="shared" si="18"/>
        <x:v>2690</x:v>
      </x:c>
      <x:c r="BA23" s="954">
        <x:f t="shared" si="18"/>
        <x:v>23065</x:v>
      </x:c>
      <x:c r="BB23" s="953">
        <x:f t="shared" si="18"/>
        <x:v>21939</x:v>
      </x:c>
      <x:c r="BC23" s="953">
        <x:f t="shared" si="18"/>
        <x:v>0</x:v>
      </x:c>
      <x:c r="BD23" s="953">
        <x:f t="shared" si="14"/>
        <x:v>0</x:v>
      </x:c>
      <x:c r="BE23" s="953">
        <x:f t="shared" si="8"/>
        <x:v>0</x:v>
      </x:c>
      <x:c r="BF23" s="953">
        <x:f t="shared" si="8"/>
        <x:v>0</x:v>
      </x:c>
      <x:c r="BG23" s="953">
        <x:f t="shared" si="8"/>
        <x:v>0</x:v>
      </x:c>
      <x:c r="BH23" s="953">
        <x:f t="shared" si="8"/>
        <x:v>0</x:v>
      </x:c>
      <x:c r="BI23" s="955">
        <x:f t="shared" si="9"/>
        <x:v>0</x:v>
      </x:c>
      <x:c r="BJ23" s="955">
        <x:f t="shared" si="9"/>
        <x:v>0</x:v>
      </x:c>
      <x:c r="BK23" s="955">
        <x:f t="shared" si="9"/>
        <x:v>0</x:v>
      </x:c>
      <x:c r="BL23" s="955">
        <x:f t="shared" si="9"/>
        <x:v>0</x:v>
      </x:c>
      <x:c r="BM23" s="955">
        <x:f t="shared" si="9"/>
        <x:v>0</x:v>
      </x:c>
      <x:c r="BN23" s="955">
        <x:f t="shared" si="9"/>
        <x:v>0</x:v>
      </x:c>
      <x:c r="BO23" s="955">
        <x:f t="shared" si="9"/>
        <x:v>0.14771187</x:v>
      </x:c>
      <x:c r="BP23" s="955">
        <x:f t="shared" si="9"/>
        <x:v>0.15732643499999999</x:v>
      </x:c>
      <x:c r="BQ23" s="955">
        <x:f t="shared" si="9"/>
        <x:v>0.12690607500000001</x:v>
      </x:c>
      <x:c r="BR23" s="955">
        <x:f t="shared" si="9"/>
        <x:v>0.12069216000000001</x:v>
      </x:c>
      <x:c r="BS23" s="955">
        <x:f t="shared" si="9"/>
        <x:v>7.7256585000000003E-2</x:v>
      </x:c>
      <x:c r="BT23" s="955">
        <x:f t="shared" si="9"/>
        <x:v>8.3161349999999995E-2</x:v>
      </x:c>
      <x:c r="BU23" s="956">
        <x:f t="shared" si="10"/>
        <x:v>0.71305447499999997</x:v>
      </x:c>
      <x:c r="BV23" s="957">
        <x:f t="shared" si="11"/>
        <x:v>0.67824418500000005</x:v>
      </x:c>
      <x:c r="BW23" s="955">
        <x:f t="shared" si="11"/>
        <x:v>0</x:v>
      </x:c>
      <x:c r="BX23" s="955">
        <x:f t="shared" si="11"/>
        <x:v>0</x:v>
      </x:c>
      <x:c r="BY23" s="955">
        <x:f t="shared" si="11"/>
        <x:v>0</x:v>
      </x:c>
      <x:c r="BZ23" s="955">
        <x:f t="shared" si="11"/>
        <x:v>0</x:v>
      </x:c>
      <x:c r="CA23" s="955">
        <x:f t="shared" si="11"/>
        <x:v>0</x:v>
      </x:c>
      <x:c r="CB23" s="956">
        <x:f t="shared" si="11"/>
        <x:v>0</x:v>
      </x:c>
      <x:c r="CC23" s="923"/>
      <x:c r="CD23" s="958" t="s">
        <x:v>2060</x:v>
      </x:c>
      <x:c r="CE23" s="959"/>
      <x:c r="CF23" s="959"/>
      <x:c r="CG23" s="959"/>
      <x:c r="CH23" s="959"/>
      <x:c r="CI23" s="959"/>
      <x:c r="CJ23" s="959"/>
      <x:c r="CK23" s="960">
        <x:f t="shared" ref="CK23:CP23" si="21">CK19</x:f>
        <x:v>4778</x:v>
      </x:c>
      <x:c r="CL23" s="960">
        <x:f t="shared" si="21"/>
        <x:v>5089</x:v>
      </x:c>
      <x:c r="CM23" s="960">
        <x:f t="shared" si="21"/>
        <x:v>4105</x:v>
      </x:c>
      <x:c r="CN23" s="960">
        <x:f t="shared" si="21"/>
        <x:v>3904</x:v>
      </x:c>
      <x:c r="CO23" s="960">
        <x:f t="shared" si="21"/>
        <x:v>2499</x:v>
      </x:c>
      <x:c r="CP23" s="961">
        <x:f t="shared" si="21"/>
        <x:v>2690</x:v>
      </x:c>
      <x:c r="CQ23" s="962">
        <x:f t="shared" si="15"/>
        <x:v>23065</x:v>
      </x:c>
      <x:c r="CR23" s="963">
        <x:f t="shared" ref="CR23:CX23" si="22">CR19</x:f>
        <x:v>21939</x:v>
      </x:c>
      <x:c r="CS23" s="960">
        <x:f t="shared" si="22"/>
        <x:v>0</x:v>
      </x:c>
      <x:c r="CT23" s="960">
        <x:f t="shared" si="22"/>
        <x:v>0</x:v>
      </x:c>
      <x:c r="CU23" s="960">
        <x:f t="shared" si="22"/>
        <x:v>0</x:v>
      </x:c>
      <x:c r="CV23" s="960">
        <x:f t="shared" si="22"/>
        <x:v>0</x:v>
      </x:c>
      <x:c r="CW23" s="960">
        <x:f t="shared" si="22"/>
        <x:v>0</x:v>
      </x:c>
      <x:c r="CX23" s="964">
        <x:f t="shared" si="22"/>
        <x:v>0</x:v>
      </x:c>
      <x:c r="CZ23" s="967"/>
    </x:row>
    <x:row r="24" spans="1:104" s="931" customFormat="1" ht="17.25" hidden="1" customHeight="1">
      <x:c r="A24" s="933">
        <x:f t="shared" si="12"/>
        <x:v>21</x:v>
      </x:c>
      <x:c r="B24" s="934" t="s">
        <x:v>2113</x:v>
      </x:c>
      <x:c r="C24" s="935" t="s">
        <x:v>2128</x:v>
      </x:c>
      <x:c r="D24" s="936" t="s">
        <x:v>2129</x:v>
      </x:c>
      <x:c r="E24" s="937" t="s">
        <x:v>508</x:v>
      </x:c>
      <x:c r="F24" s="938" t="s">
        <x:v>2115</x:v>
      </x:c>
      <x:c r="G24" s="939" t="s">
        <x:v>503</x:v>
      </x:c>
      <x:c r="H24" s="940" t="s">
        <x:v>2116</x:v>
      </x:c>
      <x:c r="I24" s="941" t="s">
        <x:v>2117</x:v>
      </x:c>
      <x:c r="J24" s="937" t="s">
        <x:v>2131</x:v>
      </x:c>
      <x:c r="K24" s="785" t="s">
        <x:v>2118</x:v>
      </x:c>
      <x:c r="L24" s="937" t="s">
        <x:v>2119</x:v>
      </x:c>
      <x:c r="M24" s="937" t="s">
        <x:v>2136</x:v>
      </x:c>
      <x:c r="N24" s="937" t="s">
        <x:v>2121</x:v>
      </x:c>
      <x:c r="O24" s="942" t="s">
        <x:v>2122</x:v>
      </x:c>
      <x:c r="P24" s="943">
        <x:f>'[139]BOSK 중장기 물량'!E32</x:f>
        <x:v>1.89</x:v>
      </x:c>
      <x:c r="Q24" s="944" t="s">
        <x:v>2123</x:v>
      </x:c>
      <x:c r="R24" s="792">
        <x:f t="shared" si="4"/>
        <x:v>2551.5</x:v>
      </x:c>
      <x:c r="S24" s="935">
        <x:v>1</x:v>
      </x:c>
      <x:c r="T24" s="792">
        <x:f t="shared" si="17"/>
        <x:v>2551.5</x:v>
      </x:c>
      <x:c r="U24" s="935" t="s">
        <x:v>2132</x:v>
      </x:c>
      <x:c r="V24" s="945"/>
      <x:c r="W24" s="965"/>
      <x:c r="X24" s="947"/>
      <x:c r="Y24" s="948"/>
      <x:c r="Z24" s="949"/>
      <x:c r="AA24" s="949"/>
      <x:c r="AB24" s="949"/>
      <x:c r="AC24" s="949"/>
      <x:c r="AD24" s="949"/>
      <x:c r="AE24" s="966">
        <x:f t="shared" si="5"/>
        <x:v>1.89</x:v>
      </x:c>
      <x:c r="AF24" s="951">
        <x:f t="shared" si="6"/>
        <x:v>1.89</x:v>
      </x:c>
      <x:c r="AG24" s="951">
        <x:f t="shared" si="6"/>
        <x:v>1.89</x:v>
      </x:c>
      <x:c r="AH24" s="951">
        <x:f t="shared" si="6"/>
        <x:v>1.89</x:v>
      </x:c>
      <x:c r="AI24" s="951">
        <x:f t="shared" si="6"/>
        <x:v>1.89</x:v>
      </x:c>
      <x:c r="AJ24" s="951">
        <x:f t="shared" si="6"/>
        <x:v>1.89</x:v>
      </x:c>
      <x:c r="AK24" s="951">
        <x:f t="shared" si="6"/>
        <x:v>1.89</x:v>
      </x:c>
      <x:c r="AL24" s="951">
        <x:f t="shared" si="6"/>
        <x:v>1.89</x:v>
      </x:c>
      <x:c r="AM24" s="934" t="s">
        <x:v>2124</x:v>
      </x:c>
      <x:c r="AN24" s="952" t="s">
        <x:v>2125</x:v>
      </x:c>
      <x:c r="AO24" s="953">
        <x:f t="shared" si="18"/>
        <x:v>0</x:v>
      </x:c>
      <x:c r="AP24" s="953">
        <x:f t="shared" si="18"/>
        <x:v>0</x:v>
      </x:c>
      <x:c r="AQ24" s="953">
        <x:f t="shared" si="18"/>
        <x:v>0</x:v>
      </x:c>
      <x:c r="AR24" s="953">
        <x:f t="shared" si="18"/>
        <x:v>0</x:v>
      </x:c>
      <x:c r="AS24" s="953">
        <x:f t="shared" si="18"/>
        <x:v>0</x:v>
      </x:c>
      <x:c r="AT24" s="953">
        <x:f t="shared" si="18"/>
        <x:v>0</x:v>
      </x:c>
      <x:c r="AU24" s="953">
        <x:f t="shared" si="18"/>
        <x:v>4778</x:v>
      </x:c>
      <x:c r="AV24" s="953">
        <x:f t="shared" si="18"/>
        <x:v>5089</x:v>
      </x:c>
      <x:c r="AW24" s="953">
        <x:f t="shared" si="18"/>
        <x:v>4105</x:v>
      </x:c>
      <x:c r="AX24" s="953">
        <x:f t="shared" si="18"/>
        <x:v>3904</x:v>
      </x:c>
      <x:c r="AY24" s="953">
        <x:f t="shared" si="18"/>
        <x:v>2499</x:v>
      </x:c>
      <x:c r="AZ24" s="953">
        <x:f t="shared" si="18"/>
        <x:v>2690</x:v>
      </x:c>
      <x:c r="BA24" s="954">
        <x:f t="shared" si="18"/>
        <x:v>23065</x:v>
      </x:c>
      <x:c r="BB24" s="953">
        <x:f t="shared" si="18"/>
        <x:v>21939</x:v>
      </x:c>
      <x:c r="BC24" s="953">
        <x:f t="shared" si="18"/>
        <x:v>0</x:v>
      </x:c>
      <x:c r="BD24" s="953">
        <x:f t="shared" si="14"/>
        <x:v>0</x:v>
      </x:c>
      <x:c r="BE24" s="953">
        <x:f t="shared" si="8"/>
        <x:v>0</x:v>
      </x:c>
      <x:c r="BF24" s="953">
        <x:f t="shared" si="8"/>
        <x:v>0</x:v>
      </x:c>
      <x:c r="BG24" s="953">
        <x:f t="shared" si="8"/>
        <x:v>0</x:v>
      </x:c>
      <x:c r="BH24" s="953">
        <x:f t="shared" si="8"/>
        <x:v>0</x:v>
      </x:c>
      <x:c r="BI24" s="955">
        <x:f t="shared" si="9"/>
        <x:v>0</x:v>
      </x:c>
      <x:c r="BJ24" s="955">
        <x:f t="shared" si="9"/>
        <x:v>0</x:v>
      </x:c>
      <x:c r="BK24" s="955">
        <x:f t="shared" si="9"/>
        <x:v>0</x:v>
      </x:c>
      <x:c r="BL24" s="955">
        <x:f t="shared" si="9"/>
        <x:v>0</x:v>
      </x:c>
      <x:c r="BM24" s="955">
        <x:f t="shared" si="9"/>
        <x:v>0</x:v>
      </x:c>
      <x:c r="BN24" s="955">
        <x:f t="shared" si="9"/>
        <x:v>0</x:v>
      </x:c>
      <x:c r="BO24" s="955">
        <x:f t="shared" si="9"/>
        <x:v>0.12191067</x:v>
      </x:c>
      <x:c r="BP24" s="955">
        <x:f t="shared" si="9"/>
        <x:v>0.12984583499999999</x:v>
      </x:c>
      <x:c r="BQ24" s="955">
        <x:f t="shared" si="9"/>
        <x:v>0.104739075</x:v>
      </x:c>
      <x:c r="BR24" s="955">
        <x:f t="shared" si="9"/>
        <x:v>9.9610560000000001E-2</x:v>
      </x:c>
      <x:c r="BS24" s="955">
        <x:f t="shared" si="9"/>
        <x:v>6.3761984999999993E-2</x:v>
      </x:c>
      <x:c r="BT24" s="955">
        <x:f t="shared" si="9"/>
        <x:v>6.8635349999999998E-2</x:v>
      </x:c>
      <x:c r="BU24" s="956">
        <x:f t="shared" si="10"/>
        <x:v>0.588503475</x:v>
      </x:c>
      <x:c r="BV24" s="957">
        <x:f t="shared" si="11"/>
        <x:v>0.55977358499999996</x:v>
      </x:c>
      <x:c r="BW24" s="955">
        <x:f t="shared" si="11"/>
        <x:v>0</x:v>
      </x:c>
      <x:c r="BX24" s="955">
        <x:f t="shared" si="11"/>
        <x:v>0</x:v>
      </x:c>
      <x:c r="BY24" s="955">
        <x:f t="shared" si="11"/>
        <x:v>0</x:v>
      </x:c>
      <x:c r="BZ24" s="955">
        <x:f t="shared" si="11"/>
        <x:v>0</x:v>
      </x:c>
      <x:c r="CA24" s="955">
        <x:f t="shared" si="11"/>
        <x:v>0</x:v>
      </x:c>
      <x:c r="CB24" s="956">
        <x:f t="shared" si="11"/>
        <x:v>0</x:v>
      </x:c>
      <x:c r="CC24" s="923"/>
      <x:c r="CD24" s="958" t="s">
        <x:v>2060</x:v>
      </x:c>
      <x:c r="CE24" s="959"/>
      <x:c r="CF24" s="959"/>
      <x:c r="CG24" s="959"/>
      <x:c r="CH24" s="959"/>
      <x:c r="CI24" s="959"/>
      <x:c r="CJ24" s="959"/>
      <x:c r="CK24" s="960">
        <x:f t="shared" ref="CK24:CP24" si="23">CK23</x:f>
        <x:v>4778</x:v>
      </x:c>
      <x:c r="CL24" s="960">
        <x:f t="shared" si="23"/>
        <x:v>5089</x:v>
      </x:c>
      <x:c r="CM24" s="960">
        <x:f t="shared" si="23"/>
        <x:v>4105</x:v>
      </x:c>
      <x:c r="CN24" s="960">
        <x:f t="shared" si="23"/>
        <x:v>3904</x:v>
      </x:c>
      <x:c r="CO24" s="960">
        <x:f t="shared" si="23"/>
        <x:v>2499</x:v>
      </x:c>
      <x:c r="CP24" s="961">
        <x:f t="shared" si="23"/>
        <x:v>2690</x:v>
      </x:c>
      <x:c r="CQ24" s="962">
        <x:f t="shared" si="15"/>
        <x:v>23065</x:v>
      </x:c>
      <x:c r="CR24" s="963">
        <x:f t="shared" ref="CR24:CX24" si="24">CR23</x:f>
        <x:v>21939</x:v>
      </x:c>
      <x:c r="CS24" s="960">
        <x:f t="shared" si="24"/>
        <x:v>0</x:v>
      </x:c>
      <x:c r="CT24" s="960">
        <x:f t="shared" si="24"/>
        <x:v>0</x:v>
      </x:c>
      <x:c r="CU24" s="960">
        <x:f t="shared" si="24"/>
        <x:v>0</x:v>
      </x:c>
      <x:c r="CV24" s="960">
        <x:f t="shared" si="24"/>
        <x:v>0</x:v>
      </x:c>
      <x:c r="CW24" s="960">
        <x:f t="shared" si="24"/>
        <x:v>0</x:v>
      </x:c>
      <x:c r="CX24" s="964">
        <x:f t="shared" si="24"/>
        <x:v>0</x:v>
      </x:c>
      <x:c r="CZ24" s="967"/>
    </x:row>
    <x:row r="25" spans="1:104" s="931" customFormat="1" ht="17.25" hidden="1" customHeight="1">
      <x:c r="A25" s="933">
        <x:f t="shared" si="12"/>
        <x:v>22</x:v>
      </x:c>
      <x:c r="B25" s="934" t="s">
        <x:v>2113</x:v>
      </x:c>
      <x:c r="C25" s="935" t="s">
        <x:v>2128</x:v>
      </x:c>
      <x:c r="D25" s="936" t="s">
        <x:v>2129</x:v>
      </x:c>
      <x:c r="E25" s="937" t="s">
        <x:v>2135</x:v>
      </x:c>
      <x:c r="F25" s="938" t="s">
        <x:v>2115</x:v>
      </x:c>
      <x:c r="G25" s="939" t="s">
        <x:v>507</x:v>
      </x:c>
      <x:c r="H25" s="940" t="s">
        <x:v>507</x:v>
      </x:c>
      <x:c r="I25" s="941" t="s">
        <x:v>2130</x:v>
      </x:c>
      <x:c r="J25" s="937" t="s">
        <x:v>2131</x:v>
      </x:c>
      <x:c r="K25" s="785" t="s">
        <x:v>2118</x:v>
      </x:c>
      <x:c r="L25" s="937" t="s">
        <x:v>2119</x:v>
      </x:c>
      <x:c r="M25" s="937" t="s">
        <x:v>2136</x:v>
      </x:c>
      <x:c r="N25" s="937" t="s">
        <x:v>2121</x:v>
      </x:c>
      <x:c r="O25" s="942" t="s">
        <x:v>2122</x:v>
      </x:c>
      <x:c r="P25" s="943">
        <x:f>'[139]BOSK 중장기 물량'!E33</x:f>
        <x:v>0.21</x:v>
      </x:c>
      <x:c r="Q25" s="944" t="s">
        <x:v>2123</x:v>
      </x:c>
      <x:c r="R25" s="792">
        <x:f t="shared" si="4"/>
        <x:v>283.5</x:v>
      </x:c>
      <x:c r="S25" s="935">
        <x:v>1</x:v>
      </x:c>
      <x:c r="T25" s="792">
        <x:f t="shared" si="17"/>
        <x:v>283.5</x:v>
      </x:c>
      <x:c r="U25" s="935" t="s">
        <x:v>2132</x:v>
      </x:c>
      <x:c r="V25" s="945"/>
      <x:c r="W25" s="965"/>
      <x:c r="X25" s="968"/>
      <x:c r="Y25" s="948"/>
      <x:c r="Z25" s="949"/>
      <x:c r="AA25" s="949"/>
      <x:c r="AB25" s="949"/>
      <x:c r="AC25" s="949"/>
      <x:c r="AD25" s="949"/>
      <x:c r="AE25" s="966">
        <x:f t="shared" si="5"/>
        <x:v>0.21</x:v>
      </x:c>
      <x:c r="AF25" s="951">
        <x:f t="shared" si="6"/>
        <x:v>0.21</x:v>
      </x:c>
      <x:c r="AG25" s="951">
        <x:f t="shared" si="6"/>
        <x:v>0.21</x:v>
      </x:c>
      <x:c r="AH25" s="951">
        <x:f t="shared" si="6"/>
        <x:v>0.21</x:v>
      </x:c>
      <x:c r="AI25" s="951">
        <x:f t="shared" si="6"/>
        <x:v>0.21</x:v>
      </x:c>
      <x:c r="AJ25" s="951">
        <x:f t="shared" si="6"/>
        <x:v>0.21</x:v>
      </x:c>
      <x:c r="AK25" s="951">
        <x:f t="shared" si="6"/>
        <x:v>0.21</x:v>
      </x:c>
      <x:c r="AL25" s="951">
        <x:f t="shared" si="6"/>
        <x:v>0.21</x:v>
      </x:c>
      <x:c r="AM25" s="934" t="s">
        <x:v>2124</x:v>
      </x:c>
      <x:c r="AN25" s="952" t="s">
        <x:v>2125</x:v>
      </x:c>
      <x:c r="AO25" s="953">
        <x:f t="shared" si="18"/>
        <x:v>0</x:v>
      </x:c>
      <x:c r="AP25" s="953">
        <x:f t="shared" si="18"/>
        <x:v>0</x:v>
      </x:c>
      <x:c r="AQ25" s="953">
        <x:f t="shared" si="18"/>
        <x:v>0</x:v>
      </x:c>
      <x:c r="AR25" s="953">
        <x:f t="shared" si="18"/>
        <x:v>0</x:v>
      </x:c>
      <x:c r="AS25" s="953">
        <x:f t="shared" si="18"/>
        <x:v>0</x:v>
      </x:c>
      <x:c r="AT25" s="953">
        <x:f t="shared" si="18"/>
        <x:v>0</x:v>
      </x:c>
      <x:c r="AU25" s="953">
        <x:f t="shared" si="18"/>
        <x:v>18994</x:v>
      </x:c>
      <x:c r="AV25" s="953">
        <x:f t="shared" si="18"/>
        <x:v>10757</x:v>
      </x:c>
      <x:c r="AW25" s="953">
        <x:f t="shared" si="18"/>
        <x:v>12775</x:v>
      </x:c>
      <x:c r="AX25" s="953">
        <x:f t="shared" si="18"/>
        <x:v>12775</x:v>
      </x:c>
      <x:c r="AY25" s="953">
        <x:f t="shared" si="18"/>
        <x:v>11679</x:v>
      </x:c>
      <x:c r="AZ25" s="953">
        <x:f t="shared" si="18"/>
        <x:v>9819</x:v>
      </x:c>
      <x:c r="BA25" s="954">
        <x:f t="shared" si="18"/>
        <x:v>76799</x:v>
      </x:c>
      <x:c r="BB25" s="953">
        <x:f t="shared" si="18"/>
        <x:v>75315.5</x:v>
      </x:c>
      <x:c r="BC25" s="953">
        <x:f t="shared" si="18"/>
        <x:v>0</x:v>
      </x:c>
      <x:c r="BD25" s="953">
        <x:f t="shared" si="14"/>
        <x:v>0</x:v>
      </x:c>
      <x:c r="BE25" s="953">
        <x:f t="shared" si="8"/>
        <x:v>0</x:v>
      </x:c>
      <x:c r="BF25" s="953">
        <x:f t="shared" si="8"/>
        <x:v>0</x:v>
      </x:c>
      <x:c r="BG25" s="953">
        <x:f t="shared" si="8"/>
        <x:v>0</x:v>
      </x:c>
      <x:c r="BH25" s="953">
        <x:f t="shared" si="8"/>
        <x:v>0</x:v>
      </x:c>
      <x:c r="BI25" s="955">
        <x:f t="shared" si="9"/>
        <x:v>0</x:v>
      </x:c>
      <x:c r="BJ25" s="955">
        <x:f t="shared" si="9"/>
        <x:v>0</x:v>
      </x:c>
      <x:c r="BK25" s="955">
        <x:f t="shared" si="9"/>
        <x:v>0</x:v>
      </x:c>
      <x:c r="BL25" s="955">
        <x:f t="shared" ref="BL25:BT53" si="25">IF($Q25="usd",$AE25*$S25*$C$212,IF($Q25="eur",$AE25*$S25*$C$213,IF($Q25="krw",$AE25*$S25)))*AR25/100000000</x:f>
        <x:v>0</x:v>
      </x:c>
      <x:c r="BM25" s="955">
        <x:f t="shared" si="25"/>
        <x:v>0</x:v>
      </x:c>
      <x:c r="BN25" s="955">
        <x:f t="shared" si="25"/>
        <x:v>0</x:v>
      </x:c>
      <x:c r="BO25" s="955">
        <x:f t="shared" si="25"/>
        <x:v>5.3847989999999998E-2</x:v>
      </x:c>
      <x:c r="BP25" s="955">
        <x:f t="shared" si="25"/>
        <x:v>3.0496095000000001E-2</x:v>
      </x:c>
      <x:c r="BQ25" s="955">
        <x:f t="shared" si="25"/>
        <x:v>3.6217125000000003E-2</x:v>
      </x:c>
      <x:c r="BR25" s="955">
        <x:f t="shared" si="25"/>
        <x:v>3.6217125000000003E-2</x:v>
      </x:c>
      <x:c r="BS25" s="955">
        <x:f t="shared" si="25"/>
        <x:v>3.3109964999999998E-2</x:v>
      </x:c>
      <x:c r="BT25" s="955">
        <x:f t="shared" si="25"/>
        <x:v>2.7836864999999999E-2</x:v>
      </x:c>
      <x:c r="BU25" s="956">
        <x:f t="shared" si="10"/>
        <x:v>0.21772516499999997</x:v>
      </x:c>
      <x:c r="BV25" s="957">
        <x:f t="shared" si="11"/>
        <x:v>0.21351944249999999</x:v>
      </x:c>
      <x:c r="BW25" s="955">
        <x:f t="shared" si="11"/>
        <x:v>0</x:v>
      </x:c>
      <x:c r="BX25" s="955">
        <x:f t="shared" si="11"/>
        <x:v>0</x:v>
      </x:c>
      <x:c r="BY25" s="955">
        <x:f t="shared" si="11"/>
        <x:v>0</x:v>
      </x:c>
      <x:c r="BZ25" s="955">
        <x:f t="shared" si="11"/>
        <x:v>0</x:v>
      </x:c>
      <x:c r="CA25" s="955">
        <x:f t="shared" si="11"/>
        <x:v>0</x:v>
      </x:c>
      <x:c r="CB25" s="956">
        <x:f t="shared" si="11"/>
        <x:v>0</x:v>
      </x:c>
      <x:c r="CC25" s="923"/>
      <x:c r="CD25" s="958" t="s">
        <x:v>2060</x:v>
      </x:c>
      <x:c r="CE25" s="959"/>
      <x:c r="CF25" s="959"/>
      <x:c r="CG25" s="959"/>
      <x:c r="CH25" s="959"/>
      <x:c r="CI25" s="959"/>
      <x:c r="CJ25" s="959"/>
      <x:c r="CK25" s="960">
        <x:f t="shared" ref="CK25:CP25" si="26">CK20</x:f>
        <x:v>18994</x:v>
      </x:c>
      <x:c r="CL25" s="960">
        <x:f t="shared" si="26"/>
        <x:v>10757</x:v>
      </x:c>
      <x:c r="CM25" s="960">
        <x:f t="shared" si="26"/>
        <x:v>12775</x:v>
      </x:c>
      <x:c r="CN25" s="960">
        <x:f t="shared" si="26"/>
        <x:v>12775</x:v>
      </x:c>
      <x:c r="CO25" s="960">
        <x:f t="shared" si="26"/>
        <x:v>11679</x:v>
      </x:c>
      <x:c r="CP25" s="961">
        <x:f t="shared" si="26"/>
        <x:v>9819</x:v>
      </x:c>
      <x:c r="CQ25" s="962">
        <x:f t="shared" si="15"/>
        <x:v>76799</x:v>
      </x:c>
      <x:c r="CR25" s="963">
        <x:f t="shared" ref="CR25:CX25" si="27">CR20</x:f>
        <x:v>75315.5</x:v>
      </x:c>
      <x:c r="CS25" s="960">
        <x:f t="shared" si="27"/>
        <x:v>0</x:v>
      </x:c>
      <x:c r="CT25" s="960">
        <x:f t="shared" si="27"/>
        <x:v>0</x:v>
      </x:c>
      <x:c r="CU25" s="960">
        <x:f t="shared" si="27"/>
        <x:v>0</x:v>
      </x:c>
      <x:c r="CV25" s="960">
        <x:f t="shared" si="27"/>
        <x:v>0</x:v>
      </x:c>
      <x:c r="CW25" s="960">
        <x:f t="shared" si="27"/>
        <x:v>0</x:v>
      </x:c>
      <x:c r="CX25" s="964">
        <x:f t="shared" si="27"/>
        <x:v>0</x:v>
      </x:c>
      <x:c r="CZ25" s="967"/>
    </x:row>
    <x:row r="26" spans="1:104" s="931" customFormat="1" ht="17.25" hidden="1" customHeight="1">
      <x:c r="A26" s="933">
        <x:f t="shared" si="12"/>
        <x:v>23</x:v>
      </x:c>
      <x:c r="B26" s="934" t="s">
        <x:v>2113</x:v>
      </x:c>
      <x:c r="C26" s="935" t="s">
        <x:v>2128</x:v>
      </x:c>
      <x:c r="D26" s="936" t="s">
        <x:v>2129</x:v>
      </x:c>
      <x:c r="E26" s="937" t="s">
        <x:v>2135</x:v>
      </x:c>
      <x:c r="F26" s="938" t="s">
        <x:v>2115</x:v>
      </x:c>
      <x:c r="G26" s="939" t="s">
        <x:v>503</x:v>
      </x:c>
      <x:c r="H26" s="940" t="s">
        <x:v>503</x:v>
      </x:c>
      <x:c r="I26" s="941" t="s">
        <x:v>2117</x:v>
      </x:c>
      <x:c r="J26" s="937" t="s">
        <x:v>2131</x:v>
      </x:c>
      <x:c r="K26" s="785" t="s">
        <x:v>2118</x:v>
      </x:c>
      <x:c r="L26" s="937" t="s">
        <x:v>2119</x:v>
      </x:c>
      <x:c r="M26" s="937" t="s">
        <x:v>2136</x:v>
      </x:c>
      <x:c r="N26" s="937" t="s">
        <x:v>2121</x:v>
      </x:c>
      <x:c r="O26" s="942" t="s">
        <x:v>2122</x:v>
      </x:c>
      <x:c r="P26" s="943">
        <x:f>'[139]BOSK 중장기 물량'!E33</x:f>
        <x:v>0.21</x:v>
      </x:c>
      <x:c r="Q26" s="944" t="s">
        <x:v>2123</x:v>
      </x:c>
      <x:c r="R26" s="792">
        <x:f t="shared" si="4"/>
        <x:v>283.5</x:v>
      </x:c>
      <x:c r="S26" s="935">
        <x:v>1</x:v>
      </x:c>
      <x:c r="T26" s="792">
        <x:f t="shared" si="17"/>
        <x:v>283.5</x:v>
      </x:c>
      <x:c r="U26" s="935" t="s">
        <x:v>2132</x:v>
      </x:c>
      <x:c r="V26" s="945"/>
      <x:c r="W26" s="965"/>
      <x:c r="X26" s="968"/>
      <x:c r="Y26" s="948"/>
      <x:c r="Z26" s="949"/>
      <x:c r="AA26" s="949"/>
      <x:c r="AB26" s="949"/>
      <x:c r="AC26" s="949"/>
      <x:c r="AD26" s="949"/>
      <x:c r="AE26" s="966">
        <x:f t="shared" si="5"/>
        <x:v>0.21</x:v>
      </x:c>
      <x:c r="AF26" s="951">
        <x:f t="shared" si="6"/>
        <x:v>0.21</x:v>
      </x:c>
      <x:c r="AG26" s="951">
        <x:f t="shared" si="6"/>
        <x:v>0.21</x:v>
      </x:c>
      <x:c r="AH26" s="951">
        <x:f t="shared" si="6"/>
        <x:v>0.21</x:v>
      </x:c>
      <x:c r="AI26" s="951">
        <x:f t="shared" si="6"/>
        <x:v>0.21</x:v>
      </x:c>
      <x:c r="AJ26" s="951">
        <x:f t="shared" si="6"/>
        <x:v>0.21</x:v>
      </x:c>
      <x:c r="AK26" s="951">
        <x:f t="shared" si="6"/>
        <x:v>0.21</x:v>
      </x:c>
      <x:c r="AL26" s="951">
        <x:f t="shared" si="6"/>
        <x:v>0.21</x:v>
      </x:c>
      <x:c r="AM26" s="934" t="s">
        <x:v>2124</x:v>
      </x:c>
      <x:c r="AN26" s="952" t="s">
        <x:v>2125</x:v>
      </x:c>
      <x:c r="AO26" s="953">
        <x:f t="shared" si="18"/>
        <x:v>0</x:v>
      </x:c>
      <x:c r="AP26" s="953">
        <x:f t="shared" si="18"/>
        <x:v>0</x:v>
      </x:c>
      <x:c r="AQ26" s="953">
        <x:f t="shared" si="18"/>
        <x:v>0</x:v>
      </x:c>
      <x:c r="AR26" s="953">
        <x:f t="shared" si="18"/>
        <x:v>0</x:v>
      </x:c>
      <x:c r="AS26" s="953">
        <x:f t="shared" si="18"/>
        <x:v>0</x:v>
      </x:c>
      <x:c r="AT26" s="953">
        <x:f t="shared" si="18"/>
        <x:v>0</x:v>
      </x:c>
      <x:c r="AU26" s="953">
        <x:f t="shared" si="18"/>
        <x:v>4778</x:v>
      </x:c>
      <x:c r="AV26" s="953">
        <x:f t="shared" si="18"/>
        <x:v>5089</x:v>
      </x:c>
      <x:c r="AW26" s="953">
        <x:f t="shared" si="18"/>
        <x:v>4105</x:v>
      </x:c>
      <x:c r="AX26" s="953">
        <x:f t="shared" si="18"/>
        <x:v>3904</x:v>
      </x:c>
      <x:c r="AY26" s="953">
        <x:f t="shared" si="18"/>
        <x:v>2499</x:v>
      </x:c>
      <x:c r="AZ26" s="953">
        <x:f t="shared" si="18"/>
        <x:v>2690</x:v>
      </x:c>
      <x:c r="BA26" s="954">
        <x:f t="shared" si="18"/>
        <x:v>23065</x:v>
      </x:c>
      <x:c r="BB26" s="953">
        <x:f t="shared" si="18"/>
        <x:v>21939</x:v>
      </x:c>
      <x:c r="BC26" s="953">
        <x:f t="shared" si="18"/>
        <x:v>0</x:v>
      </x:c>
      <x:c r="BD26" s="953">
        <x:f t="shared" si="14"/>
        <x:v>0</x:v>
      </x:c>
      <x:c r="BE26" s="953">
        <x:f t="shared" si="8"/>
        <x:v>0</x:v>
      </x:c>
      <x:c r="BF26" s="953">
        <x:f t="shared" si="8"/>
        <x:v>0</x:v>
      </x:c>
      <x:c r="BG26" s="953">
        <x:f t="shared" si="8"/>
        <x:v>0</x:v>
      </x:c>
      <x:c r="BH26" s="953">
        <x:f t="shared" si="8"/>
        <x:v>0</x:v>
      </x:c>
      <x:c r="BI26" s="955">
        <x:f t="shared" ref="BI26:BN57" si="28">IF($Q26="usd",$AE26*$S26*$C$212,IF($Q26="eur",$AE26*$S26*$C$213,IF($Q26="krw",$AE26*$S26)))*AO26/100000000</x:f>
        <x:v>0</x:v>
      </x:c>
      <x:c r="BJ26" s="955">
        <x:f t="shared" si="28"/>
        <x:v>0</x:v>
      </x:c>
      <x:c r="BK26" s="955">
        <x:f t="shared" si="28"/>
        <x:v>0</x:v>
      </x:c>
      <x:c r="BL26" s="955">
        <x:f t="shared" si="25"/>
        <x:v>0</x:v>
      </x:c>
      <x:c r="BM26" s="955">
        <x:f t="shared" si="25"/>
        <x:v>0</x:v>
      </x:c>
      <x:c r="BN26" s="955">
        <x:f t="shared" si="25"/>
        <x:v>0</x:v>
      </x:c>
      <x:c r="BO26" s="955">
        <x:f t="shared" si="25"/>
        <x:v>1.3545629999999999E-2</x:v>
      </x:c>
      <x:c r="BP26" s="955">
        <x:f t="shared" si="25"/>
        <x:v>1.4427315E-2</x:v>
      </x:c>
      <x:c r="BQ26" s="955">
        <x:f t="shared" si="25"/>
        <x:v>1.1637675E-2</x:v>
      </x:c>
      <x:c r="BR26" s="955">
        <x:f t="shared" si="25"/>
        <x:v>1.1067840000000001E-2</x:v>
      </x:c>
      <x:c r="BS26" s="955">
        <x:f t="shared" si="25"/>
        <x:v>7.0846650000000004E-3</x:v>
      </x:c>
      <x:c r="BT26" s="955">
        <x:f t="shared" si="25"/>
        <x:v>7.6261499999999999E-3</x:v>
      </x:c>
      <x:c r="BU26" s="956">
        <x:f t="shared" si="10"/>
        <x:v>6.5389274999999997E-2</x:v>
      </x:c>
      <x:c r="BV26" s="957">
        <x:f t="shared" si="11"/>
        <x:v>6.2197065000000003E-2</x:v>
      </x:c>
      <x:c r="BW26" s="955">
        <x:f t="shared" si="11"/>
        <x:v>0</x:v>
      </x:c>
      <x:c r="BX26" s="955">
        <x:f t="shared" si="11"/>
        <x:v>0</x:v>
      </x:c>
      <x:c r="BY26" s="955">
        <x:f t="shared" si="11"/>
        <x:v>0</x:v>
      </x:c>
      <x:c r="BZ26" s="955">
        <x:f t="shared" si="11"/>
        <x:v>0</x:v>
      </x:c>
      <x:c r="CA26" s="955">
        <x:f t="shared" si="11"/>
        <x:v>0</x:v>
      </x:c>
      <x:c r="CB26" s="956">
        <x:f t="shared" si="11"/>
        <x:v>0</x:v>
      </x:c>
      <x:c r="CC26" s="923"/>
      <x:c r="CD26" s="958" t="s">
        <x:v>2060</x:v>
      </x:c>
      <x:c r="CE26" s="959"/>
      <x:c r="CF26" s="959"/>
      <x:c r="CG26" s="959"/>
      <x:c r="CH26" s="959"/>
      <x:c r="CI26" s="959"/>
      <x:c r="CJ26" s="959"/>
      <x:c r="CK26" s="960">
        <x:f t="shared" ref="CK26:CP27" si="29">CK19</x:f>
        <x:v>4778</x:v>
      </x:c>
      <x:c r="CL26" s="960">
        <x:f t="shared" si="29"/>
        <x:v>5089</x:v>
      </x:c>
      <x:c r="CM26" s="960">
        <x:f t="shared" si="29"/>
        <x:v>4105</x:v>
      </x:c>
      <x:c r="CN26" s="960">
        <x:f t="shared" si="29"/>
        <x:v>3904</x:v>
      </x:c>
      <x:c r="CO26" s="960">
        <x:f t="shared" si="29"/>
        <x:v>2499</x:v>
      </x:c>
      <x:c r="CP26" s="961">
        <x:f t="shared" si="29"/>
        <x:v>2690</x:v>
      </x:c>
      <x:c r="CQ26" s="962">
        <x:f t="shared" si="15"/>
        <x:v>23065</x:v>
      </x:c>
      <x:c r="CR26" s="963">
        <x:f t="shared" ref="CR26:CX27" si="30">CR19</x:f>
        <x:v>21939</x:v>
      </x:c>
      <x:c r="CS26" s="960">
        <x:f t="shared" si="30"/>
        <x:v>0</x:v>
      </x:c>
      <x:c r="CT26" s="960">
        <x:f t="shared" si="30"/>
        <x:v>0</x:v>
      </x:c>
      <x:c r="CU26" s="960">
        <x:f t="shared" si="30"/>
        <x:v>0</x:v>
      </x:c>
      <x:c r="CV26" s="960">
        <x:f t="shared" si="30"/>
        <x:v>0</x:v>
      </x:c>
      <x:c r="CW26" s="960">
        <x:f t="shared" si="30"/>
        <x:v>0</x:v>
      </x:c>
      <x:c r="CX26" s="964">
        <x:f t="shared" si="30"/>
        <x:v>0</x:v>
      </x:c>
      <x:c r="CZ26" s="967"/>
    </x:row>
    <x:row r="27" spans="1:104" s="931" customFormat="1" ht="17.25" hidden="1" customHeight="1">
      <x:c r="A27" s="933">
        <x:f t="shared" si="12"/>
        <x:v>24</x:v>
      </x:c>
      <x:c r="B27" s="934" t="s">
        <x:v>2113</x:v>
      </x:c>
      <x:c r="C27" s="935" t="s">
        <x:v>2128</x:v>
      </x:c>
      <x:c r="D27" s="936" t="s">
        <x:v>2129</x:v>
      </x:c>
      <x:c r="E27" s="937" t="s">
        <x:v>2135</x:v>
      </x:c>
      <x:c r="F27" s="938" t="s">
        <x:v>2115</x:v>
      </x:c>
      <x:c r="G27" s="939" t="s">
        <x:v>507</x:v>
      </x:c>
      <x:c r="H27" s="940" t="s">
        <x:v>507</x:v>
      </x:c>
      <x:c r="I27" s="941" t="s">
        <x:v>2130</x:v>
      </x:c>
      <x:c r="J27" s="937" t="s">
        <x:v>2131</x:v>
      </x:c>
      <x:c r="K27" s="785" t="s">
        <x:v>2118</x:v>
      </x:c>
      <x:c r="L27" s="937" t="s">
        <x:v>2119</x:v>
      </x:c>
      <x:c r="M27" s="937" t="s">
        <x:v>2136</x:v>
      </x:c>
      <x:c r="N27" s="937" t="s">
        <x:v>2121</x:v>
      </x:c>
      <x:c r="O27" s="942" t="s">
        <x:v>2122</x:v>
      </x:c>
      <x:c r="P27" s="943">
        <x:f>'[139]BOSK 중장기 물량'!E34</x:f>
        <x:v>0.11</x:v>
      </x:c>
      <x:c r="Q27" s="944" t="s">
        <x:v>2123</x:v>
      </x:c>
      <x:c r="R27" s="792">
        <x:f t="shared" si="4"/>
        <x:v>148.5</x:v>
      </x:c>
      <x:c r="S27" s="935">
        <x:v>2</x:v>
      </x:c>
      <x:c r="T27" s="792">
        <x:f t="shared" si="17"/>
        <x:v>297</x:v>
      </x:c>
      <x:c r="U27" s="935" t="s">
        <x:v>2132</x:v>
      </x:c>
      <x:c r="V27" s="945"/>
      <x:c r="W27" s="965"/>
      <x:c r="X27" s="968"/>
      <x:c r="Y27" s="948"/>
      <x:c r="Z27" s="949"/>
      <x:c r="AA27" s="949"/>
      <x:c r="AB27" s="949"/>
      <x:c r="AC27" s="949"/>
      <x:c r="AD27" s="949"/>
      <x:c r="AE27" s="966">
        <x:f t="shared" si="5"/>
        <x:v>0.11</x:v>
      </x:c>
      <x:c r="AF27" s="951">
        <x:f t="shared" si="6"/>
        <x:v>0.11</x:v>
      </x:c>
      <x:c r="AG27" s="951">
        <x:f t="shared" si="6"/>
        <x:v>0.11</x:v>
      </x:c>
      <x:c r="AH27" s="951">
        <x:f t="shared" si="6"/>
        <x:v>0.11</x:v>
      </x:c>
      <x:c r="AI27" s="951">
        <x:f t="shared" si="6"/>
        <x:v>0.11</x:v>
      </x:c>
      <x:c r="AJ27" s="951">
        <x:f t="shared" si="6"/>
        <x:v>0.11</x:v>
      </x:c>
      <x:c r="AK27" s="951">
        <x:f t="shared" si="6"/>
        <x:v>0.11</x:v>
      </x:c>
      <x:c r="AL27" s="951">
        <x:f t="shared" si="6"/>
        <x:v>0.11</x:v>
      </x:c>
      <x:c r="AM27" s="934" t="s">
        <x:v>2124</x:v>
      </x:c>
      <x:c r="AN27" s="952" t="s">
        <x:v>2125</x:v>
      </x:c>
      <x:c r="AO27" s="953">
        <x:f t="shared" si="18"/>
        <x:v>0</x:v>
      </x:c>
      <x:c r="AP27" s="953">
        <x:f t="shared" si="18"/>
        <x:v>0</x:v>
      </x:c>
      <x:c r="AQ27" s="953">
        <x:f t="shared" si="18"/>
        <x:v>0</x:v>
      </x:c>
      <x:c r="AR27" s="953">
        <x:f t="shared" si="18"/>
        <x:v>0</x:v>
      </x:c>
      <x:c r="AS27" s="953">
        <x:f t="shared" si="18"/>
        <x:v>0</x:v>
      </x:c>
      <x:c r="AT27" s="953">
        <x:f t="shared" si="18"/>
        <x:v>0</x:v>
      </x:c>
      <x:c r="AU27" s="953">
        <x:f t="shared" si="18"/>
        <x:v>18994</x:v>
      </x:c>
      <x:c r="AV27" s="953">
        <x:f t="shared" si="18"/>
        <x:v>10757</x:v>
      </x:c>
      <x:c r="AW27" s="953">
        <x:f t="shared" si="18"/>
        <x:v>12775</x:v>
      </x:c>
      <x:c r="AX27" s="953">
        <x:f t="shared" si="18"/>
        <x:v>12775</x:v>
      </x:c>
      <x:c r="AY27" s="953">
        <x:f t="shared" si="18"/>
        <x:v>11679</x:v>
      </x:c>
      <x:c r="AZ27" s="953">
        <x:f t="shared" si="18"/>
        <x:v>9819</x:v>
      </x:c>
      <x:c r="BA27" s="954">
        <x:f t="shared" si="18"/>
        <x:v>76799</x:v>
      </x:c>
      <x:c r="BB27" s="953">
        <x:f t="shared" si="18"/>
        <x:v>75315.5</x:v>
      </x:c>
      <x:c r="BC27" s="953">
        <x:f t="shared" si="18"/>
        <x:v>0</x:v>
      </x:c>
      <x:c r="BD27" s="953">
        <x:f t="shared" si="14"/>
        <x:v>0</x:v>
      </x:c>
      <x:c r="BE27" s="953">
        <x:f t="shared" si="8"/>
        <x:v>0</x:v>
      </x:c>
      <x:c r="BF27" s="953">
        <x:f t="shared" si="8"/>
        <x:v>0</x:v>
      </x:c>
      <x:c r="BG27" s="953">
        <x:f t="shared" si="8"/>
        <x:v>0</x:v>
      </x:c>
      <x:c r="BH27" s="953">
        <x:f t="shared" si="8"/>
        <x:v>0</x:v>
      </x:c>
      <x:c r="BI27" s="955">
        <x:f t="shared" si="28"/>
        <x:v>0</x:v>
      </x:c>
      <x:c r="BJ27" s="955">
        <x:f t="shared" si="28"/>
        <x:v>0</x:v>
      </x:c>
      <x:c r="BK27" s="955">
        <x:f t="shared" si="28"/>
        <x:v>0</x:v>
      </x:c>
      <x:c r="BL27" s="955">
        <x:f t="shared" si="25"/>
        <x:v>0</x:v>
      </x:c>
      <x:c r="BM27" s="955">
        <x:f t="shared" si="25"/>
        <x:v>0</x:v>
      </x:c>
      <x:c r="BN27" s="955">
        <x:f t="shared" si="25"/>
        <x:v>0</x:v>
      </x:c>
      <x:c r="BO27" s="955">
        <x:f t="shared" si="25"/>
        <x:v>5.6412179999999999E-2</x:v>
      </x:c>
      <x:c r="BP27" s="955">
        <x:f t="shared" si="25"/>
        <x:v>3.1948289999999997E-2</x:v>
      </x:c>
      <x:c r="BQ27" s="955">
        <x:f t="shared" si="25"/>
        <x:v>3.7941750000000003E-2</x:v>
      </x:c>
      <x:c r="BR27" s="955">
        <x:f t="shared" si="25"/>
        <x:v>3.7941750000000003E-2</x:v>
      </x:c>
      <x:c r="BS27" s="955">
        <x:f t="shared" si="25"/>
        <x:v>3.4686630000000003E-2</x:v>
      </x:c>
      <x:c r="BT27" s="955">
        <x:f t="shared" si="25"/>
        <x:v>2.916243E-2</x:v>
      </x:c>
      <x:c r="BU27" s="956">
        <x:f t="shared" si="10"/>
        <x:v>0.22809302999999997</x:v>
      </x:c>
      <x:c r="BV27" s="957">
        <x:f t="shared" si="11"/>
        <x:v>0.22368703500000001</x:v>
      </x:c>
      <x:c r="BW27" s="955">
        <x:f t="shared" si="11"/>
        <x:v>0</x:v>
      </x:c>
      <x:c r="BX27" s="955">
        <x:f t="shared" si="11"/>
        <x:v>0</x:v>
      </x:c>
      <x:c r="BY27" s="955">
        <x:f t="shared" si="11"/>
        <x:v>0</x:v>
      </x:c>
      <x:c r="BZ27" s="955">
        <x:f t="shared" si="11"/>
        <x:v>0</x:v>
      </x:c>
      <x:c r="CA27" s="955">
        <x:f t="shared" si="11"/>
        <x:v>0</x:v>
      </x:c>
      <x:c r="CB27" s="956">
        <x:f t="shared" si="11"/>
        <x:v>0</x:v>
      </x:c>
      <x:c r="CC27" s="923"/>
      <x:c r="CD27" s="958" t="s">
        <x:v>2060</x:v>
      </x:c>
      <x:c r="CE27" s="959"/>
      <x:c r="CF27" s="959"/>
      <x:c r="CG27" s="959"/>
      <x:c r="CH27" s="959"/>
      <x:c r="CI27" s="959"/>
      <x:c r="CJ27" s="959"/>
      <x:c r="CK27" s="960">
        <x:f t="shared" si="29"/>
        <x:v>18994</x:v>
      </x:c>
      <x:c r="CL27" s="960">
        <x:f t="shared" si="29"/>
        <x:v>10757</x:v>
      </x:c>
      <x:c r="CM27" s="960">
        <x:f t="shared" si="29"/>
        <x:v>12775</x:v>
      </x:c>
      <x:c r="CN27" s="960">
        <x:f t="shared" si="29"/>
        <x:v>12775</x:v>
      </x:c>
      <x:c r="CO27" s="960">
        <x:f t="shared" si="29"/>
        <x:v>11679</x:v>
      </x:c>
      <x:c r="CP27" s="961">
        <x:f t="shared" si="29"/>
        <x:v>9819</x:v>
      </x:c>
      <x:c r="CQ27" s="962">
        <x:f t="shared" si="15"/>
        <x:v>76799</x:v>
      </x:c>
      <x:c r="CR27" s="963">
        <x:f t="shared" si="30"/>
        <x:v>75315.5</x:v>
      </x:c>
      <x:c r="CS27" s="960">
        <x:f t="shared" si="30"/>
        <x:v>0</x:v>
      </x:c>
      <x:c r="CT27" s="960">
        <x:f t="shared" si="30"/>
        <x:v>0</x:v>
      </x:c>
      <x:c r="CU27" s="960">
        <x:f t="shared" si="30"/>
        <x:v>0</x:v>
      </x:c>
      <x:c r="CV27" s="960">
        <x:f t="shared" si="30"/>
        <x:v>0</x:v>
      </x:c>
      <x:c r="CW27" s="960">
        <x:f t="shared" si="30"/>
        <x:v>0</x:v>
      </x:c>
      <x:c r="CX27" s="964">
        <x:f t="shared" si="30"/>
        <x:v>0</x:v>
      </x:c>
      <x:c r="CZ27" s="967"/>
    </x:row>
    <x:row r="28" spans="1:104" s="931" customFormat="1" ht="17.25" hidden="1" customHeight="1" thickBot="1">
      <x:c r="A28" s="933">
        <x:f t="shared" si="12"/>
        <x:v>25</x:v>
      </x:c>
      <x:c r="B28" s="934" t="s">
        <x:v>2113</x:v>
      </x:c>
      <x:c r="C28" s="935" t="s">
        <x:v>2128</x:v>
      </x:c>
      <x:c r="D28" s="936" t="s">
        <x:v>2129</x:v>
      </x:c>
      <x:c r="E28" s="937" t="s">
        <x:v>2135</x:v>
      </x:c>
      <x:c r="F28" s="938" t="s">
        <x:v>2115</x:v>
      </x:c>
      <x:c r="G28" s="939" t="s">
        <x:v>503</x:v>
      </x:c>
      <x:c r="H28" s="940" t="s">
        <x:v>503</x:v>
      </x:c>
      <x:c r="I28" s="941" t="s">
        <x:v>2117</x:v>
      </x:c>
      <x:c r="J28" s="937" t="s">
        <x:v>2131</x:v>
      </x:c>
      <x:c r="K28" s="785" t="s">
        <x:v>2118</x:v>
      </x:c>
      <x:c r="L28" s="937" t="s">
        <x:v>2119</x:v>
      </x:c>
      <x:c r="M28" s="937" t="s">
        <x:v>2136</x:v>
      </x:c>
      <x:c r="N28" s="937" t="s">
        <x:v>2121</x:v>
      </x:c>
      <x:c r="O28" s="942" t="s">
        <x:v>2122</x:v>
      </x:c>
      <x:c r="P28" s="943">
        <x:f>'[139]BOSK 중장기 물량'!E34</x:f>
        <x:v>0.11</x:v>
      </x:c>
      <x:c r="Q28" s="944" t="s">
        <x:v>2123</x:v>
      </x:c>
      <x:c r="R28" s="792">
        <x:f t="shared" si="4"/>
        <x:v>148.5</x:v>
      </x:c>
      <x:c r="S28" s="935">
        <x:v>2</x:v>
      </x:c>
      <x:c r="T28" s="792">
        <x:f t="shared" si="17"/>
        <x:v>297</x:v>
      </x:c>
      <x:c r="U28" s="935" t="s">
        <x:v>2132</x:v>
      </x:c>
      <x:c r="V28" s="945"/>
      <x:c r="W28" s="965"/>
      <x:c r="X28" s="968"/>
      <x:c r="Y28" s="948"/>
      <x:c r="Z28" s="949"/>
      <x:c r="AA28" s="949"/>
      <x:c r="AB28" s="949"/>
      <x:c r="AC28" s="949"/>
      <x:c r="AD28" s="949"/>
      <x:c r="AE28" s="966">
        <x:f t="shared" si="5"/>
        <x:v>0.11</x:v>
      </x:c>
      <x:c r="AF28" s="951">
        <x:f t="shared" si="6"/>
        <x:v>0.11</x:v>
      </x:c>
      <x:c r="AG28" s="951">
        <x:f t="shared" si="6"/>
        <x:v>0.11</x:v>
      </x:c>
      <x:c r="AH28" s="951">
        <x:f t="shared" si="6"/>
        <x:v>0.11</x:v>
      </x:c>
      <x:c r="AI28" s="951">
        <x:f t="shared" si="6"/>
        <x:v>0.11</x:v>
      </x:c>
      <x:c r="AJ28" s="951">
        <x:f t="shared" si="6"/>
        <x:v>0.11</x:v>
      </x:c>
      <x:c r="AK28" s="951">
        <x:f t="shared" si="6"/>
        <x:v>0.11</x:v>
      </x:c>
      <x:c r="AL28" s="951">
        <x:f t="shared" si="6"/>
        <x:v>0.11</x:v>
      </x:c>
      <x:c r="AM28" s="934" t="s">
        <x:v>2124</x:v>
      </x:c>
      <x:c r="AN28" s="952" t="s">
        <x:v>2125</x:v>
      </x:c>
      <x:c r="AO28" s="953">
        <x:f t="shared" si="18"/>
        <x:v>0</x:v>
      </x:c>
      <x:c r="AP28" s="953">
        <x:f t="shared" si="18"/>
        <x:v>0</x:v>
      </x:c>
      <x:c r="AQ28" s="953">
        <x:f t="shared" si="18"/>
        <x:v>0</x:v>
      </x:c>
      <x:c r="AR28" s="953">
        <x:f t="shared" si="18"/>
        <x:v>0</x:v>
      </x:c>
      <x:c r="AS28" s="953">
        <x:f t="shared" si="18"/>
        <x:v>0</x:v>
      </x:c>
      <x:c r="AT28" s="953">
        <x:f t="shared" si="18"/>
        <x:v>0</x:v>
      </x:c>
      <x:c r="AU28" s="953">
        <x:f t="shared" si="18"/>
        <x:v>4778</x:v>
      </x:c>
      <x:c r="AV28" s="953">
        <x:f t="shared" si="18"/>
        <x:v>5089</x:v>
      </x:c>
      <x:c r="AW28" s="953">
        <x:f t="shared" si="18"/>
        <x:v>4105</x:v>
      </x:c>
      <x:c r="AX28" s="953">
        <x:f t="shared" si="18"/>
        <x:v>3904</x:v>
      </x:c>
      <x:c r="AY28" s="953">
        <x:f t="shared" si="18"/>
        <x:v>2499</x:v>
      </x:c>
      <x:c r="AZ28" s="953">
        <x:f t="shared" si="18"/>
        <x:v>2690</x:v>
      </x:c>
      <x:c r="BA28" s="954">
        <x:f t="shared" si="18"/>
        <x:v>23065</x:v>
      </x:c>
      <x:c r="BB28" s="953">
        <x:f t="shared" si="18"/>
        <x:v>21939</x:v>
      </x:c>
      <x:c r="BC28" s="953">
        <x:f t="shared" si="18"/>
        <x:v>0</x:v>
      </x:c>
      <x:c r="BD28" s="953">
        <x:f t="shared" si="14"/>
        <x:v>0</x:v>
      </x:c>
      <x:c r="BE28" s="953">
        <x:f t="shared" si="8"/>
        <x:v>0</x:v>
      </x:c>
      <x:c r="BF28" s="953">
        <x:f t="shared" si="8"/>
        <x:v>0</x:v>
      </x:c>
      <x:c r="BG28" s="953">
        <x:f t="shared" si="8"/>
        <x:v>0</x:v>
      </x:c>
      <x:c r="BH28" s="953">
        <x:f t="shared" si="8"/>
        <x:v>0</x:v>
      </x:c>
      <x:c r="BI28" s="955">
        <x:f t="shared" si="28"/>
        <x:v>0</x:v>
      </x:c>
      <x:c r="BJ28" s="955">
        <x:f t="shared" si="28"/>
        <x:v>0</x:v>
      </x:c>
      <x:c r="BK28" s="955">
        <x:f t="shared" si="28"/>
        <x:v>0</x:v>
      </x:c>
      <x:c r="BL28" s="955">
        <x:f t="shared" si="25"/>
        <x:v>0</x:v>
      </x:c>
      <x:c r="BM28" s="955">
        <x:f t="shared" si="25"/>
        <x:v>0</x:v>
      </x:c>
      <x:c r="BN28" s="955">
        <x:f t="shared" si="25"/>
        <x:v>0</x:v>
      </x:c>
      <x:c r="BO28" s="955">
        <x:f t="shared" si="25"/>
        <x:v>1.4190660000000001E-2</x:v>
      </x:c>
      <x:c r="BP28" s="955">
        <x:f t="shared" si="25"/>
        <x:v>1.511433E-2</x:v>
      </x:c>
      <x:c r="BQ28" s="955">
        <x:f t="shared" si="25"/>
        <x:v>1.2191850000000001E-2</x:v>
      </x:c>
      <x:c r="BR28" s="955">
        <x:f t="shared" si="25"/>
        <x:v>1.159488E-2</x:v>
      </x:c>
      <x:c r="BS28" s="955">
        <x:f t="shared" si="25"/>
        <x:v>7.4220299999999996E-3</x:v>
      </x:c>
      <x:c r="BT28" s="955">
        <x:f t="shared" si="25"/>
        <x:v>7.9892999999999995E-3</x:v>
      </x:c>
      <x:c r="BU28" s="956">
        <x:f t="shared" si="10"/>
        <x:v>6.850305000000001E-2</x:v>
      </x:c>
      <x:c r="BV28" s="969">
        <x:f t="shared" si="11"/>
        <x:v>6.5158830000000001E-2</x:v>
      </x:c>
      <x:c r="BW28" s="970">
        <x:f t="shared" si="11"/>
        <x:v>0</x:v>
      </x:c>
      <x:c r="BX28" s="970">
        <x:f t="shared" si="11"/>
        <x:v>0</x:v>
      </x:c>
      <x:c r="BY28" s="970">
        <x:f t="shared" si="11"/>
        <x:v>0</x:v>
      </x:c>
      <x:c r="BZ28" s="970">
        <x:f t="shared" si="11"/>
        <x:v>0</x:v>
      </x:c>
      <x:c r="CA28" s="970">
        <x:f t="shared" si="11"/>
        <x:v>0</x:v>
      </x:c>
      <x:c r="CB28" s="971">
        <x:f t="shared" si="11"/>
        <x:v>0</x:v>
      </x:c>
      <x:c r="CC28" s="923"/>
      <x:c r="CD28" s="972" t="s">
        <x:v>2060</x:v>
      </x:c>
      <x:c r="CE28" s="973"/>
      <x:c r="CF28" s="973"/>
      <x:c r="CG28" s="973"/>
      <x:c r="CH28" s="973"/>
      <x:c r="CI28" s="973"/>
      <x:c r="CJ28" s="973"/>
      <x:c r="CK28" s="974">
        <x:f t="shared" ref="CK28:CP28" si="31">CK19</x:f>
        <x:v>4778</x:v>
      </x:c>
      <x:c r="CL28" s="974">
        <x:f t="shared" si="31"/>
        <x:v>5089</x:v>
      </x:c>
      <x:c r="CM28" s="974">
        <x:f t="shared" si="31"/>
        <x:v>4105</x:v>
      </x:c>
      <x:c r="CN28" s="974">
        <x:f t="shared" si="31"/>
        <x:v>3904</x:v>
      </x:c>
      <x:c r="CO28" s="974">
        <x:f t="shared" si="31"/>
        <x:v>2499</x:v>
      </x:c>
      <x:c r="CP28" s="975">
        <x:f t="shared" si="31"/>
        <x:v>2690</x:v>
      </x:c>
      <x:c r="CQ28" s="976">
        <x:f t="shared" si="15"/>
        <x:v>23065</x:v>
      </x:c>
      <x:c r="CR28" s="977">
        <x:f t="shared" ref="CR28:CX28" si="32">CR19</x:f>
        <x:v>21939</x:v>
      </x:c>
      <x:c r="CS28" s="974">
        <x:f t="shared" si="32"/>
        <x:v>0</x:v>
      </x:c>
      <x:c r="CT28" s="974">
        <x:f t="shared" si="32"/>
        <x:v>0</x:v>
      </x:c>
      <x:c r="CU28" s="974">
        <x:f t="shared" si="32"/>
        <x:v>0</x:v>
      </x:c>
      <x:c r="CV28" s="974">
        <x:f t="shared" si="32"/>
        <x:v>0</x:v>
      </x:c>
      <x:c r="CW28" s="974">
        <x:f t="shared" si="32"/>
        <x:v>0</x:v>
      </x:c>
      <x:c r="CX28" s="978">
        <x:f t="shared" si="32"/>
        <x:v>0</x:v>
      </x:c>
      <x:c r="CZ28" s="967"/>
    </x:row>
    <x:row r="29" spans="1:104" s="931" customFormat="1" ht="17.25" hidden="1" customHeight="1">
      <x:c r="A29" s="895">
        <x:f t="shared" si="12"/>
        <x:v>26</x:v>
      </x:c>
      <x:c r="B29" s="896" t="s">
        <x:v>504</x:v>
      </x:c>
      <x:c r="C29" s="897" t="s">
        <x:v>501</x:v>
      </x:c>
      <x:c r="D29" s="898" t="s">
        <x:v>502</x:v>
      </x:c>
      <x:c r="E29" s="899" t="s">
        <x:v>509</x:v>
      </x:c>
      <x:c r="F29" s="900" t="s">
        <x:v>510</x:v>
      </x:c>
      <x:c r="G29" s="901" t="s">
        <x:v>2137</x:v>
      </x:c>
      <x:c r="H29" s="902" t="s">
        <x:v>511</x:v>
      </x:c>
      <x:c r="I29" s="903" t="s">
        <x:v>2138</x:v>
      </x:c>
      <x:c r="J29" s="899" t="s">
        <x:v>2131</x:v>
      </x:c>
      <x:c r="K29" s="904" t="s">
        <x:v>2118</x:v>
      </x:c>
      <x:c r="L29" s="899" t="s">
        <x:v>2119</x:v>
      </x:c>
      <x:c r="M29" s="899" t="s">
        <x:v>2136</x:v>
      </x:c>
      <x:c r="N29" s="899" t="s">
        <x:v>2121</x:v>
      </x:c>
      <x:c r="O29" s="905" t="s">
        <x:v>2122</x:v>
      </x:c>
      <x:c r="P29" s="906">
        <x:f>'[139]BOSK 중장기 물량'!E36</x:f>
        <x:v>96.63</x:v>
      </x:c>
      <x:c r="Q29" s="907" t="s">
        <x:v>2123</x:v>
      </x:c>
      <x:c r="R29" s="908">
        <x:f t="shared" si="4"/>
        <x:v>130450.5</x:v>
      </x:c>
      <x:c r="S29" s="897">
        <x:v>1</x:v>
      </x:c>
      <x:c r="T29" s="908">
        <x:f t="shared" si="13"/>
        <x:v>130450.5</x:v>
      </x:c>
      <x:c r="U29" s="897" t="s">
        <x:v>2132</x:v>
      </x:c>
      <x:c r="V29" s="909"/>
      <x:c r="W29" s="979"/>
      <x:c r="X29" s="912"/>
      <x:c r="Y29" s="912"/>
      <x:c r="Z29" s="913"/>
      <x:c r="AA29" s="913"/>
      <x:c r="AB29" s="913"/>
      <x:c r="AC29" s="913"/>
      <x:c r="AD29" s="913"/>
      <x:c r="AE29" s="980">
        <x:f t="shared" si="5"/>
        <x:v>96.63</x:v>
      </x:c>
      <x:c r="AF29" s="915">
        <x:f t="shared" si="6"/>
        <x:v>96.63</x:v>
      </x:c>
      <x:c r="AG29" s="915">
        <x:f t="shared" si="6"/>
        <x:v>96.63</x:v>
      </x:c>
      <x:c r="AH29" s="915">
        <x:f t="shared" si="6"/>
        <x:v>96.63</x:v>
      </x:c>
      <x:c r="AI29" s="915">
        <x:f t="shared" si="6"/>
        <x:v>96.63</x:v>
      </x:c>
      <x:c r="AJ29" s="915">
        <x:f t="shared" si="6"/>
        <x:v>96.63</x:v>
      </x:c>
      <x:c r="AK29" s="915">
        <x:f t="shared" si="6"/>
        <x:v>96.63</x:v>
      </x:c>
      <x:c r="AL29" s="915">
        <x:f t="shared" si="6"/>
        <x:v>96.63</x:v>
      </x:c>
      <x:c r="AM29" s="896" t="s">
        <x:v>2139</x:v>
      </x:c>
      <x:c r="AN29" s="916" t="s">
        <x:v>2125</x:v>
      </x:c>
      <x:c r="AO29" s="917">
        <x:f t="shared" si="18"/>
        <x:v>0</x:v>
      </x:c>
      <x:c r="AP29" s="917">
        <x:f t="shared" si="18"/>
        <x:v>0</x:v>
      </x:c>
      <x:c r="AQ29" s="917">
        <x:f t="shared" si="18"/>
        <x:v>0</x:v>
      </x:c>
      <x:c r="AR29" s="917">
        <x:f t="shared" si="18"/>
        <x:v>0</x:v>
      </x:c>
      <x:c r="AS29" s="917">
        <x:f t="shared" si="18"/>
        <x:v>0</x:v>
      </x:c>
      <x:c r="AT29" s="917">
        <x:f t="shared" si="18"/>
        <x:v>0</x:v>
      </x:c>
      <x:c r="AU29" s="917">
        <x:f t="shared" si="18"/>
        <x:v>2016</x:v>
      </x:c>
      <x:c r="AV29" s="917">
        <x:f t="shared" si="18"/>
        <x:v>3596</x:v>
      </x:c>
      <x:c r="AW29" s="917">
        <x:f t="shared" si="18"/>
        <x:v>3008</x:v>
      </x:c>
      <x:c r="AX29" s="917">
        <x:f t="shared" si="18"/>
        <x:v>3146</x:v>
      </x:c>
      <x:c r="AY29" s="917">
        <x:f t="shared" si="18"/>
        <x:v>2930</x:v>
      </x:c>
      <x:c r="AZ29" s="917">
        <x:f t="shared" si="18"/>
        <x:v>2742</x:v>
      </x:c>
      <x:c r="BA29" s="918">
        <x:f t="shared" si="18"/>
        <x:v>17438</x:v>
      </x:c>
      <x:c r="BB29" s="917">
        <x:f t="shared" si="18"/>
        <x:v>13255.5</x:v>
      </x:c>
      <x:c r="BC29" s="917">
        <x:f t="shared" si="18"/>
        <x:v>1739.4410178917212</x:v>
      </x:c>
      <x:c r="BD29" s="917">
        <x:f t="shared" si="14"/>
        <x:v>3478.8820357834461</x:v>
      </x:c>
      <x:c r="BE29" s="917">
        <x:f t="shared" si="8"/>
        <x:v>0</x:v>
      </x:c>
      <x:c r="BF29" s="917">
        <x:f t="shared" si="8"/>
        <x:v>0</x:v>
      </x:c>
      <x:c r="BG29" s="917">
        <x:f t="shared" si="8"/>
        <x:v>0</x:v>
      </x:c>
      <x:c r="BH29" s="917">
        <x:f t="shared" si="8"/>
        <x:v>0</x:v>
      </x:c>
      <x:c r="BI29" s="919">
        <x:f t="shared" si="28"/>
        <x:v>0</x:v>
      </x:c>
      <x:c r="BJ29" s="919">
        <x:f t="shared" si="28"/>
        <x:v>0</x:v>
      </x:c>
      <x:c r="BK29" s="919">
        <x:f t="shared" si="28"/>
        <x:v>0</x:v>
      </x:c>
      <x:c r="BL29" s="919">
        <x:f t="shared" si="25"/>
        <x:v>0</x:v>
      </x:c>
      <x:c r="BM29" s="919">
        <x:f t="shared" si="25"/>
        <x:v>0</x:v>
      </x:c>
      <x:c r="BN29" s="919">
        <x:f t="shared" si="25"/>
        <x:v>0</x:v>
      </x:c>
      <x:c r="BO29" s="919">
        <x:f t="shared" si="25"/>
        <x:v>2.6298820799999998</x:v>
      </x:c>
      <x:c r="BP29" s="919">
        <x:f t="shared" si="25"/>
        <x:v>4.69099998</x:v>
      </x:c>
      <x:c r="BQ29" s="919">
        <x:f t="shared" si="25"/>
        <x:v>3.9239510399999999</x:v>
      </x:c>
      <x:c r="BR29" s="919">
        <x:f t="shared" si="25"/>
        <x:v>4.1039727299999997</x:v>
      </x:c>
      <x:c r="BS29" s="919">
        <x:f t="shared" si="25"/>
        <x:v>3.8221996499999999</x:v>
      </x:c>
      <x:c r="BT29" s="919">
        <x:f t="shared" si="25"/>
        <x:v>3.57695271</x:v>
      </x:c>
      <x:c r="BU29" s="921">
        <x:f t="shared" si="10"/>
        <x:v>22.747958189999999</x:v>
      </x:c>
      <x:c r="BV29" s="922">
        <x:f t="shared" si="11"/>
        <x:v>17.291866027499999</x:v>
      </x:c>
      <x:c r="BW29" s="919">
        <x:f t="shared" si="11"/>
        <x:v>2.2691095050448395</x:v>
      </x:c>
      <x:c r="BX29" s="919">
        <x:f t="shared" si="11"/>
        <x:v>4.5382190100896844</x:v>
      </x:c>
      <x:c r="BY29" s="919">
        <x:f t="shared" si="11"/>
        <x:v>0</x:v>
      </x:c>
      <x:c r="BZ29" s="919">
        <x:f t="shared" si="11"/>
        <x:v>0</x:v>
      </x:c>
      <x:c r="CA29" s="919">
        <x:f t="shared" si="11"/>
        <x:v>0</x:v>
      </x:c>
      <x:c r="CB29" s="921">
        <x:f t="shared" si="11"/>
        <x:v>0</x:v>
      </x:c>
      <x:c r="CC29" s="923"/>
      <x:c r="CD29" s="924" t="s">
        <x:v>2060</x:v>
      </x:c>
      <x:c r="CE29" s="925"/>
      <x:c r="CF29" s="925"/>
      <x:c r="CG29" s="925"/>
      <x:c r="CH29" s="925"/>
      <x:c r="CI29" s="925"/>
      <x:c r="CJ29" s="925"/>
      <x:c r="CK29" s="926">
        <x:f>'[139]SKOn,BOSK 26년 물량(SK접수)'!J10</x:f>
        <x:v>2016</x:v>
      </x:c>
      <x:c r="CL29" s="926">
        <x:f>'[139]SKOn,BOSK 26년 물량(SK접수)'!K10</x:f>
        <x:v>3596</x:v>
      </x:c>
      <x:c r="CM29" s="926">
        <x:f>'[139]SKOn,BOSK 26년 물량(SK접수)'!L10</x:f>
        <x:v>3008</x:v>
      </x:c>
      <x:c r="CN29" s="926">
        <x:f>'[139]SKOn,BOSK 26년 물량(SK접수)'!M10</x:f>
        <x:v>3146</x:v>
      </x:c>
      <x:c r="CO29" s="926">
        <x:f>'[139]SKOn,BOSK 26년 물량(SK접수)'!N10</x:f>
        <x:v>2930</x:v>
      </x:c>
      <x:c r="CP29" s="927">
        <x:f>'[139]SKOn,BOSK 26년 물량(SK접수)'!O10</x:f>
        <x:v>2742</x:v>
      </x:c>
      <x:c r="CQ29" s="928">
        <x:f t="shared" si="15"/>
        <x:v>17438</x:v>
      </x:c>
      <x:c r="CR29" s="929">
        <x:f>'[139]SKOn,BOSK 26년 물량(SK접수)'!P10</x:f>
        <x:v>13255.5</x:v>
      </x:c>
      <x:c r="CS29" s="926">
        <x:f>'[139]BOSK 중장기 물량'!J36</x:f>
        <x:v>1739.4410178917212</x:v>
      </x:c>
      <x:c r="CT29" s="926">
        <x:f>'[139]BOSK 중장기 물량'!K36</x:f>
        <x:v>3478.8820357834461</x:v>
      </x:c>
      <x:c r="CU29" s="926">
        <x:v>0</x:v>
      </x:c>
      <x:c r="CV29" s="926">
        <x:v>0</x:v>
      </x:c>
      <x:c r="CW29" s="926">
        <x:v>0</x:v>
      </x:c>
      <x:c r="CX29" s="930">
        <x:v>0</x:v>
      </x:c>
      <x:c r="CZ29" s="932">
        <x:f t="shared" ref="CZ29:CZ31" si="33">CR29/SUM($CR$29:$CR$31)</x:f>
        <x:v>0.3997496946576396</x:v>
      </x:c>
    </x:row>
    <x:row r="30" spans="1:104" s="931" customFormat="1" ht="17.25" hidden="1" customHeight="1">
      <x:c r="A30" s="933">
        <x:f t="shared" si="12"/>
        <x:v>27</x:v>
      </x:c>
      <x:c r="B30" s="934" t="s">
        <x:v>504</x:v>
      </x:c>
      <x:c r="C30" s="935" t="s">
        <x:v>501</x:v>
      </x:c>
      <x:c r="D30" s="936" t="s">
        <x:v>502</x:v>
      </x:c>
      <x:c r="E30" s="937" t="s">
        <x:v>509</x:v>
      </x:c>
      <x:c r="F30" s="938" t="s">
        <x:v>510</x:v>
      </x:c>
      <x:c r="G30" s="939" t="s">
        <x:v>2140</x:v>
      </x:c>
      <x:c r="H30" s="940" t="s">
        <x:v>512</x:v>
      </x:c>
      <x:c r="I30" s="941" t="s">
        <x:v>2141</x:v>
      </x:c>
      <x:c r="J30" s="937" t="s">
        <x:v>2131</x:v>
      </x:c>
      <x:c r="K30" s="785" t="s">
        <x:v>2118</x:v>
      </x:c>
      <x:c r="L30" s="937" t="s">
        <x:v>2119</x:v>
      </x:c>
      <x:c r="M30" s="937" t="s">
        <x:v>2136</x:v>
      </x:c>
      <x:c r="N30" s="937" t="s">
        <x:v>2121</x:v>
      </x:c>
      <x:c r="O30" s="942" t="s">
        <x:v>2122</x:v>
      </x:c>
      <x:c r="P30" s="943">
        <x:f>'[139]BOSK 중장기 물량'!E41</x:f>
        <x:v>96.63</x:v>
      </x:c>
      <x:c r="Q30" s="944" t="s">
        <x:v>2123</x:v>
      </x:c>
      <x:c r="R30" s="792">
        <x:f t="shared" si="4"/>
        <x:v>130450.5</x:v>
      </x:c>
      <x:c r="S30" s="935">
        <x:v>1</x:v>
      </x:c>
      <x:c r="T30" s="792">
        <x:f t="shared" si="13"/>
        <x:v>130450.5</x:v>
      </x:c>
      <x:c r="U30" s="935" t="s">
        <x:v>2132</x:v>
      </x:c>
      <x:c r="V30" s="945"/>
      <x:c r="W30" s="965"/>
      <x:c r="X30" s="948"/>
      <x:c r="Y30" s="948"/>
      <x:c r="Z30" s="949"/>
      <x:c r="AA30" s="949"/>
      <x:c r="AB30" s="949"/>
      <x:c r="AC30" s="949"/>
      <x:c r="AD30" s="949"/>
      <x:c r="AE30" s="966">
        <x:f t="shared" si="5"/>
        <x:v>96.63</x:v>
      </x:c>
      <x:c r="AF30" s="951">
        <x:f t="shared" si="6"/>
        <x:v>96.63</x:v>
      </x:c>
      <x:c r="AG30" s="951">
        <x:f t="shared" si="6"/>
        <x:v>96.63</x:v>
      </x:c>
      <x:c r="AH30" s="951">
        <x:f t="shared" si="6"/>
        <x:v>96.63</x:v>
      </x:c>
      <x:c r="AI30" s="951">
        <x:f t="shared" si="6"/>
        <x:v>96.63</x:v>
      </x:c>
      <x:c r="AJ30" s="951">
        <x:f t="shared" si="6"/>
        <x:v>96.63</x:v>
      </x:c>
      <x:c r="AK30" s="951">
        <x:f t="shared" si="6"/>
        <x:v>96.63</x:v>
      </x:c>
      <x:c r="AL30" s="951">
        <x:f t="shared" si="6"/>
        <x:v>96.63</x:v>
      </x:c>
      <x:c r="AM30" s="934" t="s">
        <x:v>2139</x:v>
      </x:c>
      <x:c r="AN30" s="952" t="s">
        <x:v>2125</x:v>
      </x:c>
      <x:c r="AO30" s="953">
        <x:f t="shared" si="18"/>
        <x:v>0</x:v>
      </x:c>
      <x:c r="AP30" s="953">
        <x:f t="shared" si="18"/>
        <x:v>0</x:v>
      </x:c>
      <x:c r="AQ30" s="953">
        <x:f t="shared" si="18"/>
        <x:v>0</x:v>
      </x:c>
      <x:c r="AR30" s="953">
        <x:f t="shared" si="18"/>
        <x:v>0</x:v>
      </x:c>
      <x:c r="AS30" s="953">
        <x:f t="shared" si="18"/>
        <x:v>0</x:v>
      </x:c>
      <x:c r="AT30" s="953">
        <x:f t="shared" si="18"/>
        <x:v>0</x:v>
      </x:c>
      <x:c r="AU30" s="953">
        <x:f t="shared" si="18"/>
        <x:v>2016</x:v>
      </x:c>
      <x:c r="AV30" s="953">
        <x:f t="shared" si="18"/>
        <x:v>3596</x:v>
      </x:c>
      <x:c r="AW30" s="953">
        <x:f t="shared" si="18"/>
        <x:v>3008</x:v>
      </x:c>
      <x:c r="AX30" s="953">
        <x:f t="shared" si="18"/>
        <x:v>3146</x:v>
      </x:c>
      <x:c r="AY30" s="953">
        <x:f t="shared" si="18"/>
        <x:v>2930</x:v>
      </x:c>
      <x:c r="AZ30" s="953">
        <x:f t="shared" si="18"/>
        <x:v>2742</x:v>
      </x:c>
      <x:c r="BA30" s="954">
        <x:f t="shared" si="18"/>
        <x:v>17438</x:v>
      </x:c>
      <x:c r="BB30" s="953">
        <x:f t="shared" si="18"/>
        <x:v>13285.5</x:v>
      </x:c>
      <x:c r="BC30" s="953">
        <x:f t="shared" si="18"/>
        <x:v>1739.4410178917212</x:v>
      </x:c>
      <x:c r="BD30" s="953">
        <x:f t="shared" si="14"/>
        <x:v>3478.8820357834461</x:v>
      </x:c>
      <x:c r="BE30" s="953">
        <x:f t="shared" si="8"/>
        <x:v>0</x:v>
      </x:c>
      <x:c r="BF30" s="953">
        <x:f t="shared" si="8"/>
        <x:v>0</x:v>
      </x:c>
      <x:c r="BG30" s="953">
        <x:f t="shared" si="8"/>
        <x:v>0</x:v>
      </x:c>
      <x:c r="BH30" s="953">
        <x:f t="shared" si="8"/>
        <x:v>0</x:v>
      </x:c>
      <x:c r="BI30" s="955">
        <x:f t="shared" si="28"/>
        <x:v>0</x:v>
      </x:c>
      <x:c r="BJ30" s="955">
        <x:f t="shared" si="28"/>
        <x:v>0</x:v>
      </x:c>
      <x:c r="BK30" s="955">
        <x:f t="shared" si="28"/>
        <x:v>0</x:v>
      </x:c>
      <x:c r="BL30" s="955">
        <x:f t="shared" si="25"/>
        <x:v>0</x:v>
      </x:c>
      <x:c r="BM30" s="955">
        <x:f t="shared" si="25"/>
        <x:v>0</x:v>
      </x:c>
      <x:c r="BN30" s="955">
        <x:f t="shared" si="25"/>
        <x:v>0</x:v>
      </x:c>
      <x:c r="BO30" s="955">
        <x:f t="shared" si="25"/>
        <x:v>2.6298820799999998</x:v>
      </x:c>
      <x:c r="BP30" s="955">
        <x:f t="shared" si="25"/>
        <x:v>4.69099998</x:v>
      </x:c>
      <x:c r="BQ30" s="955">
        <x:f t="shared" si="25"/>
        <x:v>3.9239510399999999</x:v>
      </x:c>
      <x:c r="BR30" s="955">
        <x:f t="shared" si="25"/>
        <x:v>4.1039727299999997</x:v>
      </x:c>
      <x:c r="BS30" s="955">
        <x:f t="shared" si="25"/>
        <x:v>3.8221996499999999</x:v>
      </x:c>
      <x:c r="BT30" s="955">
        <x:f t="shared" si="25"/>
        <x:v>3.57695271</x:v>
      </x:c>
      <x:c r="BU30" s="956">
        <x:f t="shared" si="10"/>
        <x:v>22.747958189999999</x:v>
      </x:c>
      <x:c r="BV30" s="957">
        <x:f t="shared" si="11"/>
        <x:v>17.331001177499999</x:v>
      </x:c>
      <x:c r="BW30" s="955">
        <x:f t="shared" si="11"/>
        <x:v>2.2691095050448395</x:v>
      </x:c>
      <x:c r="BX30" s="955">
        <x:f t="shared" si="11"/>
        <x:v>4.5382190100896844</x:v>
      </x:c>
      <x:c r="BY30" s="955">
        <x:f t="shared" si="11"/>
        <x:v>0</x:v>
      </x:c>
      <x:c r="BZ30" s="955">
        <x:f t="shared" si="11"/>
        <x:v>0</x:v>
      </x:c>
      <x:c r="CA30" s="955">
        <x:f t="shared" si="11"/>
        <x:v>0</x:v>
      </x:c>
      <x:c r="CB30" s="956">
        <x:f t="shared" si="11"/>
        <x:v>0</x:v>
      </x:c>
      <x:c r="CC30" s="923"/>
      <x:c r="CD30" s="958" t="s">
        <x:v>2060</x:v>
      </x:c>
      <x:c r="CE30" s="959"/>
      <x:c r="CF30" s="959"/>
      <x:c r="CG30" s="959"/>
      <x:c r="CH30" s="959"/>
      <x:c r="CI30" s="959"/>
      <x:c r="CJ30" s="959"/>
      <x:c r="CK30" s="960">
        <x:f>'[139]SKOn,BOSK 26년 물량(SK접수)'!J11</x:f>
        <x:v>2016</x:v>
      </x:c>
      <x:c r="CL30" s="960">
        <x:f>'[139]SKOn,BOSK 26년 물량(SK접수)'!K11</x:f>
        <x:v>3596</x:v>
      </x:c>
      <x:c r="CM30" s="960">
        <x:f>'[139]SKOn,BOSK 26년 물량(SK접수)'!L11</x:f>
        <x:v>3008</x:v>
      </x:c>
      <x:c r="CN30" s="960">
        <x:f>'[139]SKOn,BOSK 26년 물량(SK접수)'!M11</x:f>
        <x:v>3146</x:v>
      </x:c>
      <x:c r="CO30" s="960">
        <x:f>'[139]SKOn,BOSK 26년 물량(SK접수)'!N11</x:f>
        <x:v>2930</x:v>
      </x:c>
      <x:c r="CP30" s="961">
        <x:f>'[139]SKOn,BOSK 26년 물량(SK접수)'!O11</x:f>
        <x:v>2742</x:v>
      </x:c>
      <x:c r="CQ30" s="962">
        <x:f t="shared" si="15"/>
        <x:v>17438</x:v>
      </x:c>
      <x:c r="CR30" s="963">
        <x:f>'[139]SKOn,BOSK 26년 물량(SK접수)'!P11</x:f>
        <x:v>13285.5</x:v>
      </x:c>
      <x:c r="CS30" s="960">
        <x:f>'[139]BOSK 중장기 물량'!J41</x:f>
        <x:v>1739.4410178917212</x:v>
      </x:c>
      <x:c r="CT30" s="960">
        <x:f>'[139]BOSK 중장기 물량'!K41</x:f>
        <x:v>3478.8820357834461</x:v>
      </x:c>
      <x:c r="CU30" s="960">
        <x:v>0</x:v>
      </x:c>
      <x:c r="CV30" s="960">
        <x:v>0</x:v>
      </x:c>
      <x:c r="CW30" s="960">
        <x:v>0</x:v>
      </x:c>
      <x:c r="CX30" s="964">
        <x:v>0</x:v>
      </x:c>
      <x:c r="CZ30" s="932">
        <x:f t="shared" si="33"/>
        <x:v>0.40065441276255676</x:v>
      </x:c>
    </x:row>
    <x:row r="31" spans="1:104" s="931" customFormat="1" ht="17.25" hidden="1" customHeight="1">
      <x:c r="A31" s="933">
        <x:f t="shared" si="12"/>
        <x:v>28</x:v>
      </x:c>
      <x:c r="B31" s="934" t="s">
        <x:v>504</x:v>
      </x:c>
      <x:c r="C31" s="935" t="s">
        <x:v>501</x:v>
      </x:c>
      <x:c r="D31" s="936" t="s">
        <x:v>502</x:v>
      </x:c>
      <x:c r="E31" s="937" t="s">
        <x:v>509</x:v>
      </x:c>
      <x:c r="F31" s="938" t="s">
        <x:v>510</x:v>
      </x:c>
      <x:c r="G31" s="939" t="s">
        <x:v>2142</x:v>
      </x:c>
      <x:c r="H31" s="940" t="s">
        <x:v>513</x:v>
      </x:c>
      <x:c r="I31" s="941" t="s">
        <x:v>2143</x:v>
      </x:c>
      <x:c r="J31" s="937" t="s">
        <x:v>2131</x:v>
      </x:c>
      <x:c r="K31" s="785" t="s">
        <x:v>2118</x:v>
      </x:c>
      <x:c r="L31" s="937" t="s">
        <x:v>2119</x:v>
      </x:c>
      <x:c r="M31" s="937" t="s">
        <x:v>2136</x:v>
      </x:c>
      <x:c r="N31" s="937" t="s">
        <x:v>2121</x:v>
      </x:c>
      <x:c r="O31" s="942" t="s">
        <x:v>2122</x:v>
      </x:c>
      <x:c r="P31" s="943">
        <x:f>'[139]BOSK 중장기 물량'!E46</x:f>
        <x:v>91.33</x:v>
      </x:c>
      <x:c r="Q31" s="944" t="s">
        <x:v>2123</x:v>
      </x:c>
      <x:c r="R31" s="792">
        <x:f t="shared" si="4"/>
        <x:v>123295.5</x:v>
      </x:c>
      <x:c r="S31" s="935">
        <x:v>1</x:v>
      </x:c>
      <x:c r="T31" s="792">
        <x:f t="shared" si="13"/>
        <x:v>123295.5</x:v>
      </x:c>
      <x:c r="U31" s="935" t="s">
        <x:v>2132</x:v>
      </x:c>
      <x:c r="V31" s="945"/>
      <x:c r="W31" s="965"/>
      <x:c r="X31" s="948"/>
      <x:c r="Y31" s="948"/>
      <x:c r="Z31" s="949"/>
      <x:c r="AA31" s="949"/>
      <x:c r="AB31" s="949"/>
      <x:c r="AC31" s="949"/>
      <x:c r="AD31" s="949"/>
      <x:c r="AE31" s="966">
        <x:f t="shared" si="5"/>
        <x:v>91.33</x:v>
      </x:c>
      <x:c r="AF31" s="951">
        <x:f t="shared" si="6"/>
        <x:v>91.33</x:v>
      </x:c>
      <x:c r="AG31" s="951">
        <x:f t="shared" si="6"/>
        <x:v>91.33</x:v>
      </x:c>
      <x:c r="AH31" s="951">
        <x:f t="shared" si="6"/>
        <x:v>91.33</x:v>
      </x:c>
      <x:c r="AI31" s="951">
        <x:f t="shared" si="6"/>
        <x:v>91.33</x:v>
      </x:c>
      <x:c r="AJ31" s="951">
        <x:f t="shared" si="6"/>
        <x:v>91.33</x:v>
      </x:c>
      <x:c r="AK31" s="951">
        <x:f t="shared" si="6"/>
        <x:v>91.33</x:v>
      </x:c>
      <x:c r="AL31" s="951">
        <x:f t="shared" si="6"/>
        <x:v>91.33</x:v>
      </x:c>
      <x:c r="AM31" s="934" t="s">
        <x:v>2139</x:v>
      </x:c>
      <x:c r="AN31" s="952" t="s">
        <x:v>2125</x:v>
      </x:c>
      <x:c r="AO31" s="953">
        <x:f t="shared" si="18"/>
        <x:v>0</x:v>
      </x:c>
      <x:c r="AP31" s="953">
        <x:f t="shared" si="18"/>
        <x:v>0</x:v>
      </x:c>
      <x:c r="AQ31" s="953">
        <x:f t="shared" si="18"/>
        <x:v>0</x:v>
      </x:c>
      <x:c r="AR31" s="953">
        <x:f t="shared" si="18"/>
        <x:v>0</x:v>
      </x:c>
      <x:c r="AS31" s="953">
        <x:f t="shared" si="18"/>
        <x:v>0</x:v>
      </x:c>
      <x:c r="AT31" s="953">
        <x:f t="shared" si="18"/>
        <x:v>0</x:v>
      </x:c>
      <x:c r="AU31" s="953">
        <x:f t="shared" si="18"/>
        <x:v>1003</x:v>
      </x:c>
      <x:c r="AV31" s="953">
        <x:f t="shared" si="18"/>
        <x:v>1798</x:v>
      </x:c>
      <x:c r="AW31" s="953">
        <x:f t="shared" si="18"/>
        <x:v>1504</x:v>
      </x:c>
      <x:c r="AX31" s="953">
        <x:f t="shared" si="18"/>
        <x:v>1573</x:v>
      </x:c>
      <x:c r="AY31" s="953">
        <x:f t="shared" si="18"/>
        <x:v>1465</x:v>
      </x:c>
      <x:c r="AZ31" s="953">
        <x:f t="shared" si="18"/>
        <x:v>1357</x:v>
      </x:c>
      <x:c r="BA31" s="954">
        <x:f t="shared" si="18"/>
        <x:v>8700</x:v>
      </x:c>
      <x:c r="BB31" s="953">
        <x:f t="shared" si="18"/>
        <x:v>6618.5</x:v>
      </x:c>
      <x:c r="BC31" s="953">
        <x:f t="shared" si="18"/>
        <x:v>868.9440511730777</x:v>
      </x:c>
      <x:c r="BD31" s="953">
        <x:f t="shared" si="14"/>
        <x:v>1737.8881023461572</x:v>
      </x:c>
      <x:c r="BE31" s="953">
        <x:f t="shared" si="8"/>
        <x:v>0</x:v>
      </x:c>
      <x:c r="BF31" s="953">
        <x:f t="shared" si="8"/>
        <x:v>0</x:v>
      </x:c>
      <x:c r="BG31" s="953">
        <x:f t="shared" si="8"/>
        <x:v>0</x:v>
      </x:c>
      <x:c r="BH31" s="953">
        <x:f t="shared" si="8"/>
        <x:v>0</x:v>
      </x:c>
      <x:c r="BI31" s="955">
        <x:f t="shared" si="28"/>
        <x:v>0</x:v>
      </x:c>
      <x:c r="BJ31" s="955">
        <x:f t="shared" si="28"/>
        <x:v>0</x:v>
      </x:c>
      <x:c r="BK31" s="955">
        <x:f t="shared" si="28"/>
        <x:v>0</x:v>
      </x:c>
      <x:c r="BL31" s="955">
        <x:f t="shared" si="25"/>
        <x:v>0</x:v>
      </x:c>
      <x:c r="BM31" s="955">
        <x:f t="shared" si="25"/>
        <x:v>0</x:v>
      </x:c>
      <x:c r="BN31" s="955">
        <x:f t="shared" si="25"/>
        <x:v>0</x:v>
      </x:c>
      <x:c r="BO31" s="955">
        <x:f t="shared" si="25"/>
        <x:v>1.2366538650000001</x:v>
      </x:c>
      <x:c r="BP31" s="955">
        <x:f t="shared" si="25"/>
        <x:v>2.2168530899999999</x:v>
      </x:c>
      <x:c r="BQ31" s="955">
        <x:f t="shared" si="25"/>
        <x:v>1.85436432</x:v>
      </x:c>
      <x:c r="BR31" s="955">
        <x:f t="shared" si="25"/>
        <x:v>1.939438215</x:v>
      </x:c>
      <x:c r="BS31" s="955">
        <x:f t="shared" si="25"/>
        <x:v>1.806279075</x:v>
      </x:c>
      <x:c r="BT31" s="955">
        <x:f t="shared" si="25"/>
        <x:v>1.6731199349999999</x:v>
      </x:c>
      <x:c r="BU31" s="956">
        <x:f t="shared" si="10"/>
        <x:v>10.726708500000001</x:v>
      </x:c>
      <x:c r="BV31" s="957">
        <x:f t="shared" si="11"/>
        <x:v>8.1603126674999995</x:v>
      </x:c>
      <x:c r="BW31" s="955">
        <x:f t="shared" si="11"/>
        <x:v>1.0713689126141022</x:v>
      </x:c>
      <x:c r="BX31" s="955">
        <x:f t="shared" si="11"/>
        <x:v>2.1427378252282061</x:v>
      </x:c>
      <x:c r="BY31" s="955">
        <x:f t="shared" si="11"/>
        <x:v>0</x:v>
      </x:c>
      <x:c r="BZ31" s="955">
        <x:f t="shared" si="11"/>
        <x:v>0</x:v>
      </x:c>
      <x:c r="CA31" s="955">
        <x:f t="shared" si="11"/>
        <x:v>0</x:v>
      </x:c>
      <x:c r="CB31" s="956">
        <x:f t="shared" si="11"/>
        <x:v>0</x:v>
      </x:c>
      <x:c r="CC31" s="923"/>
      <x:c r="CD31" s="958" t="s">
        <x:v>2060</x:v>
      </x:c>
      <x:c r="CE31" s="959"/>
      <x:c r="CF31" s="959"/>
      <x:c r="CG31" s="959"/>
      <x:c r="CH31" s="959"/>
      <x:c r="CI31" s="959"/>
      <x:c r="CJ31" s="959"/>
      <x:c r="CK31" s="960">
        <x:f>'[139]SKOn,BOSK 26년 물량(SK접수)'!J12</x:f>
        <x:v>1003</x:v>
      </x:c>
      <x:c r="CL31" s="960">
        <x:f>'[139]SKOn,BOSK 26년 물량(SK접수)'!K12</x:f>
        <x:v>1798</x:v>
      </x:c>
      <x:c r="CM31" s="960">
        <x:f>'[139]SKOn,BOSK 26년 물량(SK접수)'!L12</x:f>
        <x:v>1504</x:v>
      </x:c>
      <x:c r="CN31" s="960">
        <x:f>'[139]SKOn,BOSK 26년 물량(SK접수)'!M12</x:f>
        <x:v>1573</x:v>
      </x:c>
      <x:c r="CO31" s="960">
        <x:f>'[139]SKOn,BOSK 26년 물량(SK접수)'!N12</x:f>
        <x:v>1465</x:v>
      </x:c>
      <x:c r="CP31" s="961">
        <x:f>'[139]SKOn,BOSK 26년 물량(SK접수)'!O12</x:f>
        <x:v>1357</x:v>
      </x:c>
      <x:c r="CQ31" s="962">
        <x:f t="shared" si="15"/>
        <x:v>8700</x:v>
      </x:c>
      <x:c r="CR31" s="963">
        <x:f>'[139]SKOn,BOSK 26년 물량(SK접수)'!P12</x:f>
        <x:v>6618.5</x:v>
      </x:c>
      <x:c r="CS31" s="960">
        <x:f>'[139]BOSK 중장기 물량'!J46</x:f>
        <x:v>868.9440511730777</x:v>
      </x:c>
      <x:c r="CT31" s="960">
        <x:f>'[139]BOSK 중장기 물량'!K46</x:f>
        <x:v>1737.8881023461572</x:v>
      </x:c>
      <x:c r="CU31" s="960">
        <x:v>0</x:v>
      </x:c>
      <x:c r="CV31" s="960">
        <x:v>0</x:v>
      </x:c>
      <x:c r="CW31" s="960">
        <x:v>0</x:v>
      </x:c>
      <x:c r="CX31" s="964">
        <x:v>0</x:v>
      </x:c>
      <x:c r="CZ31" s="932">
        <x:f t="shared" si="33"/>
        <x:v>0.19959589257980367</x:v>
      </x:c>
    </x:row>
    <x:row r="32" spans="1:104" s="931" customFormat="1" ht="17.25" hidden="1" customHeight="1">
      <x:c r="A32" s="933">
        <x:f t="shared" si="12"/>
        <x:v>29</x:v>
      </x:c>
      <x:c r="B32" s="934" t="s">
        <x:v>504</x:v>
      </x:c>
      <x:c r="C32" s="935" t="s">
        <x:v>501</x:v>
      </x:c>
      <x:c r="D32" s="936" t="s">
        <x:v>502</x:v>
      </x:c>
      <x:c r="E32" s="937" t="s">
        <x:v>508</x:v>
      </x:c>
      <x:c r="F32" s="938" t="s">
        <x:v>510</x:v>
      </x:c>
      <x:c r="G32" s="939" t="s">
        <x:v>511</x:v>
      </x:c>
      <x:c r="H32" s="940" t="s">
        <x:v>511</x:v>
      </x:c>
      <x:c r="I32" s="941" t="s">
        <x:v>2138</x:v>
      </x:c>
      <x:c r="J32" s="937" t="s">
        <x:v>2131</x:v>
      </x:c>
      <x:c r="K32" s="785" t="s">
        <x:v>2118</x:v>
      </x:c>
      <x:c r="L32" s="937" t="s">
        <x:v>2119</x:v>
      </x:c>
      <x:c r="M32" s="937" t="s">
        <x:v>2136</x:v>
      </x:c>
      <x:c r="N32" s="937" t="s">
        <x:v>2121</x:v>
      </x:c>
      <x:c r="O32" s="942" t="s">
        <x:v>2122</x:v>
      </x:c>
      <x:c r="P32" s="943">
        <x:f>'[139]BOSK 중장기 물량'!E37</x:f>
        <x:v>2.59</x:v>
      </x:c>
      <x:c r="Q32" s="944" t="s">
        <x:v>2123</x:v>
      </x:c>
      <x:c r="R32" s="792">
        <x:f t="shared" si="4"/>
        <x:v>3496.5</x:v>
      </x:c>
      <x:c r="S32" s="935">
        <x:v>1</x:v>
      </x:c>
      <x:c r="T32" s="792">
        <x:f t="shared" si="13"/>
        <x:v>3496.5</x:v>
      </x:c>
      <x:c r="U32" s="935" t="s">
        <x:v>2132</x:v>
      </x:c>
      <x:c r="V32" s="945"/>
      <x:c r="W32" s="965"/>
      <x:c r="X32" s="948"/>
      <x:c r="Y32" s="948"/>
      <x:c r="Z32" s="949"/>
      <x:c r="AA32" s="949"/>
      <x:c r="AB32" s="949"/>
      <x:c r="AC32" s="949"/>
      <x:c r="AD32" s="949"/>
      <x:c r="AE32" s="966">
        <x:f t="shared" si="5"/>
        <x:v>2.59</x:v>
      </x:c>
      <x:c r="AF32" s="951">
        <x:f t="shared" si="6"/>
        <x:v>2.59</x:v>
      </x:c>
      <x:c r="AG32" s="951">
        <x:f t="shared" si="6"/>
        <x:v>2.59</x:v>
      </x:c>
      <x:c r="AH32" s="951">
        <x:f t="shared" si="6"/>
        <x:v>2.59</x:v>
      </x:c>
      <x:c r="AI32" s="951">
        <x:f t="shared" si="6"/>
        <x:v>2.59</x:v>
      </x:c>
      <x:c r="AJ32" s="951">
        <x:f t="shared" si="6"/>
        <x:v>2.59</x:v>
      </x:c>
      <x:c r="AK32" s="951">
        <x:f t="shared" si="6"/>
        <x:v>2.59</x:v>
      </x:c>
      <x:c r="AL32" s="951">
        <x:f t="shared" si="6"/>
        <x:v>2.59</x:v>
      </x:c>
      <x:c r="AM32" s="934" t="s">
        <x:v>2139</x:v>
      </x:c>
      <x:c r="AN32" s="952" t="s">
        <x:v>2125</x:v>
      </x:c>
      <x:c r="AO32" s="953">
        <x:f t="shared" si="18"/>
        <x:v>0</x:v>
      </x:c>
      <x:c r="AP32" s="953">
        <x:f t="shared" si="18"/>
        <x:v>0</x:v>
      </x:c>
      <x:c r="AQ32" s="953">
        <x:f t="shared" si="18"/>
        <x:v>0</x:v>
      </x:c>
      <x:c r="AR32" s="953">
        <x:f t="shared" si="18"/>
        <x:v>0</x:v>
      </x:c>
      <x:c r="AS32" s="953">
        <x:f t="shared" si="18"/>
        <x:v>0</x:v>
      </x:c>
      <x:c r="AT32" s="953">
        <x:f t="shared" si="18"/>
        <x:v>0</x:v>
      </x:c>
      <x:c r="AU32" s="953">
        <x:f t="shared" si="18"/>
        <x:v>2016</x:v>
      </x:c>
      <x:c r="AV32" s="953">
        <x:f t="shared" si="18"/>
        <x:v>3596</x:v>
      </x:c>
      <x:c r="AW32" s="953">
        <x:f t="shared" si="18"/>
        <x:v>3008</x:v>
      </x:c>
      <x:c r="AX32" s="953">
        <x:f t="shared" si="18"/>
        <x:v>3146</x:v>
      </x:c>
      <x:c r="AY32" s="953">
        <x:f t="shared" si="18"/>
        <x:v>2930</x:v>
      </x:c>
      <x:c r="AZ32" s="953">
        <x:f t="shared" si="18"/>
        <x:v>2742</x:v>
      </x:c>
      <x:c r="BA32" s="954">
        <x:f t="shared" si="18"/>
        <x:v>17438</x:v>
      </x:c>
      <x:c r="BB32" s="953">
        <x:f t="shared" si="18"/>
        <x:v>13255.5</x:v>
      </x:c>
      <x:c r="BC32" s="953">
        <x:f t="shared" si="18"/>
        <x:v>1739.4410178917212</x:v>
      </x:c>
      <x:c r="BD32" s="953">
        <x:f t="shared" si="14"/>
        <x:v>3478.8820357834461</x:v>
      </x:c>
      <x:c r="BE32" s="953">
        <x:f t="shared" si="8"/>
        <x:v>0</x:v>
      </x:c>
      <x:c r="BF32" s="953">
        <x:f t="shared" si="8"/>
        <x:v>0</x:v>
      </x:c>
      <x:c r="BG32" s="953">
        <x:f t="shared" si="8"/>
        <x:v>0</x:v>
      </x:c>
      <x:c r="BH32" s="953">
        <x:f t="shared" si="8"/>
        <x:v>0</x:v>
      </x:c>
      <x:c r="BI32" s="955">
        <x:f t="shared" si="28"/>
        <x:v>0</x:v>
      </x:c>
      <x:c r="BJ32" s="955">
        <x:f t="shared" si="28"/>
        <x:v>0</x:v>
      </x:c>
      <x:c r="BK32" s="955">
        <x:f t="shared" si="28"/>
        <x:v>0</x:v>
      </x:c>
      <x:c r="BL32" s="955">
        <x:f t="shared" si="25"/>
        <x:v>0</x:v>
      </x:c>
      <x:c r="BM32" s="955">
        <x:f t="shared" si="25"/>
        <x:v>0</x:v>
      </x:c>
      <x:c r="BN32" s="955">
        <x:f t="shared" si="25"/>
        <x:v>0</x:v>
      </x:c>
      <x:c r="BO32" s="955">
        <x:f t="shared" si="25"/>
        <x:v>7.048944E-2</x:v>
      </x:c>
      <x:c r="BP32" s="955">
        <x:f t="shared" si="25"/>
        <x:v>0.12573413999999999</x:v>
      </x:c>
      <x:c r="BQ32" s="955">
        <x:f t="shared" si="25"/>
        <x:v>0.10517472</x:v>
      </x:c>
      <x:c r="BR32" s="955">
        <x:f t="shared" si="25"/>
        <x:v>0.10999989</x:v>
      </x:c>
      <x:c r="BS32" s="955">
        <x:f t="shared" si="25"/>
        <x:v>0.10244745</x:v>
      </x:c>
      <x:c r="BT32" s="955">
        <x:f t="shared" si="25"/>
        <x:v>9.5874029999999999E-2</x:v>
      </x:c>
      <x:c r="BU32" s="956">
        <x:f t="shared" si="10"/>
        <x:v>0.60971967000000005</x:v>
      </x:c>
      <x:c r="BV32" s="957">
        <x:f t="shared" si="11"/>
        <x:v>0.4634785575</x:v>
      </x:c>
      <x:c r="BW32" s="955">
        <x:f t="shared" si="11"/>
        <x:v>6.0819555190584039E-2</x:v>
      </x:c>
      <x:c r="BX32" s="955">
        <x:f t="shared" si="11"/>
        <x:v>0.1216391103811682</x:v>
      </x:c>
      <x:c r="BY32" s="955">
        <x:f t="shared" si="11"/>
        <x:v>0</x:v>
      </x:c>
      <x:c r="BZ32" s="955">
        <x:f t="shared" si="11"/>
        <x:v>0</x:v>
      </x:c>
      <x:c r="CA32" s="955">
        <x:f t="shared" si="11"/>
        <x:v>0</x:v>
      </x:c>
      <x:c r="CB32" s="956">
        <x:f t="shared" si="11"/>
        <x:v>0</x:v>
      </x:c>
      <x:c r="CC32" s="923"/>
      <x:c r="CD32" s="958" t="s">
        <x:v>2060</x:v>
      </x:c>
      <x:c r="CE32" s="959"/>
      <x:c r="CF32" s="959"/>
      <x:c r="CG32" s="959"/>
      <x:c r="CH32" s="959"/>
      <x:c r="CI32" s="959"/>
      <x:c r="CJ32" s="959"/>
      <x:c r="CK32" s="960">
        <x:f t="shared" ref="CK32:CP32" si="34">CK29</x:f>
        <x:v>2016</x:v>
      </x:c>
      <x:c r="CL32" s="960">
        <x:f t="shared" si="34"/>
        <x:v>3596</x:v>
      </x:c>
      <x:c r="CM32" s="960">
        <x:f t="shared" si="34"/>
        <x:v>3008</x:v>
      </x:c>
      <x:c r="CN32" s="960">
        <x:f t="shared" si="34"/>
        <x:v>3146</x:v>
      </x:c>
      <x:c r="CO32" s="960">
        <x:f t="shared" si="34"/>
        <x:v>2930</x:v>
      </x:c>
      <x:c r="CP32" s="961">
        <x:f t="shared" si="34"/>
        <x:v>2742</x:v>
      </x:c>
      <x:c r="CQ32" s="962">
        <x:f t="shared" si="15"/>
        <x:v>17438</x:v>
      </x:c>
      <x:c r="CR32" s="960">
        <x:f t="shared" ref="CR32:CX32" si="35">CR29</x:f>
        <x:v>13255.5</x:v>
      </x:c>
      <x:c r="CS32" s="960">
        <x:f t="shared" si="35"/>
        <x:v>1739.4410178917212</x:v>
      </x:c>
      <x:c r="CT32" s="960">
        <x:f t="shared" si="35"/>
        <x:v>3478.8820357834461</x:v>
      </x:c>
      <x:c r="CU32" s="960">
        <x:f t="shared" si="35"/>
        <x:v>0</x:v>
      </x:c>
      <x:c r="CV32" s="960">
        <x:f t="shared" si="35"/>
        <x:v>0</x:v>
      </x:c>
      <x:c r="CW32" s="960">
        <x:f t="shared" si="35"/>
        <x:v>0</x:v>
      </x:c>
      <x:c r="CX32" s="964">
        <x:f t="shared" si="35"/>
        <x:v>0</x:v>
      </x:c>
      <x:c r="CZ32" s="967"/>
    </x:row>
    <x:row r="33" spans="1:104" s="931" customFormat="1" ht="17.25" hidden="1" customHeight="1">
      <x:c r="A33" s="933">
        <x:f t="shared" si="12"/>
        <x:v>30</x:v>
      </x:c>
      <x:c r="B33" s="934" t="s">
        <x:v>504</x:v>
      </x:c>
      <x:c r="C33" s="935" t="s">
        <x:v>501</x:v>
      </x:c>
      <x:c r="D33" s="936" t="s">
        <x:v>502</x:v>
      </x:c>
      <x:c r="E33" s="937" t="s">
        <x:v>508</x:v>
      </x:c>
      <x:c r="F33" s="938" t="s">
        <x:v>510</x:v>
      </x:c>
      <x:c r="G33" s="939" t="s">
        <x:v>511</x:v>
      </x:c>
      <x:c r="H33" s="940" t="s">
        <x:v>511</x:v>
      </x:c>
      <x:c r="I33" s="941" t="s">
        <x:v>2138</x:v>
      </x:c>
      <x:c r="J33" s="937" t="s">
        <x:v>2131</x:v>
      </x:c>
      <x:c r="K33" s="785" t="s">
        <x:v>2118</x:v>
      </x:c>
      <x:c r="L33" s="937" t="s">
        <x:v>2119</x:v>
      </x:c>
      <x:c r="M33" s="937" t="s">
        <x:v>2136</x:v>
      </x:c>
      <x:c r="N33" s="937" t="s">
        <x:v>2121</x:v>
      </x:c>
      <x:c r="O33" s="942" t="s">
        <x:v>2122</x:v>
      </x:c>
      <x:c r="P33" s="943">
        <x:f>'[139]BOSK 중장기 물량'!E38</x:f>
        <x:v>2.38</x:v>
      </x:c>
      <x:c r="Q33" s="944" t="s">
        <x:v>2123</x:v>
      </x:c>
      <x:c r="R33" s="792">
        <x:f t="shared" si="4"/>
        <x:v>3213</x:v>
      </x:c>
      <x:c r="S33" s="935">
        <x:v>1</x:v>
      </x:c>
      <x:c r="T33" s="792">
        <x:f t="shared" si="13"/>
        <x:v>3213</x:v>
      </x:c>
      <x:c r="U33" s="935" t="s">
        <x:v>2132</x:v>
      </x:c>
      <x:c r="V33" s="945"/>
      <x:c r="W33" s="965"/>
      <x:c r="X33" s="948"/>
      <x:c r="Y33" s="948"/>
      <x:c r="Z33" s="949"/>
      <x:c r="AA33" s="949"/>
      <x:c r="AB33" s="949"/>
      <x:c r="AC33" s="949"/>
      <x:c r="AD33" s="949"/>
      <x:c r="AE33" s="966">
        <x:f t="shared" si="5"/>
        <x:v>2.38</x:v>
      </x:c>
      <x:c r="AF33" s="951">
        <x:f t="shared" si="6"/>
        <x:v>2.38</x:v>
      </x:c>
      <x:c r="AG33" s="951">
        <x:f t="shared" si="6"/>
        <x:v>2.38</x:v>
      </x:c>
      <x:c r="AH33" s="951">
        <x:f t="shared" si="6"/>
        <x:v>2.38</x:v>
      </x:c>
      <x:c r="AI33" s="951">
        <x:f t="shared" si="6"/>
        <x:v>2.38</x:v>
      </x:c>
      <x:c r="AJ33" s="951">
        <x:f t="shared" si="6"/>
        <x:v>2.38</x:v>
      </x:c>
      <x:c r="AK33" s="951">
        <x:f t="shared" si="6"/>
        <x:v>2.38</x:v>
      </x:c>
      <x:c r="AL33" s="951">
        <x:f t="shared" si="6"/>
        <x:v>2.38</x:v>
      </x:c>
      <x:c r="AM33" s="934" t="s">
        <x:v>2139</x:v>
      </x:c>
      <x:c r="AN33" s="952" t="s">
        <x:v>2125</x:v>
      </x:c>
      <x:c r="AO33" s="953">
        <x:f t="shared" si="18"/>
        <x:v>0</x:v>
      </x:c>
      <x:c r="AP33" s="953">
        <x:f t="shared" si="18"/>
        <x:v>0</x:v>
      </x:c>
      <x:c r="AQ33" s="953">
        <x:f t="shared" si="18"/>
        <x:v>0</x:v>
      </x:c>
      <x:c r="AR33" s="953">
        <x:f t="shared" si="18"/>
        <x:v>0</x:v>
      </x:c>
      <x:c r="AS33" s="953">
        <x:f t="shared" si="18"/>
        <x:v>0</x:v>
      </x:c>
      <x:c r="AT33" s="953">
        <x:f t="shared" si="18"/>
        <x:v>0</x:v>
      </x:c>
      <x:c r="AU33" s="953">
        <x:f t="shared" si="18"/>
        <x:v>2016</x:v>
      </x:c>
      <x:c r="AV33" s="953">
        <x:f t="shared" si="18"/>
        <x:v>3596</x:v>
      </x:c>
      <x:c r="AW33" s="953">
        <x:f t="shared" si="18"/>
        <x:v>3008</x:v>
      </x:c>
      <x:c r="AX33" s="953">
        <x:f t="shared" si="18"/>
        <x:v>3146</x:v>
      </x:c>
      <x:c r="AY33" s="953">
        <x:f t="shared" si="18"/>
        <x:v>2930</x:v>
      </x:c>
      <x:c r="AZ33" s="953">
        <x:f t="shared" si="18"/>
        <x:v>2742</x:v>
      </x:c>
      <x:c r="BA33" s="954">
        <x:f t="shared" si="18"/>
        <x:v>17438</x:v>
      </x:c>
      <x:c r="BB33" s="953">
        <x:f t="shared" si="18"/>
        <x:v>13255.5</x:v>
      </x:c>
      <x:c r="BC33" s="953">
        <x:f t="shared" si="18"/>
        <x:v>1739.4410178917212</x:v>
      </x:c>
      <x:c r="BD33" s="953">
        <x:f t="shared" si="14"/>
        <x:v>3478.8820357834461</x:v>
      </x:c>
      <x:c r="BE33" s="953">
        <x:f t="shared" si="8"/>
        <x:v>0</x:v>
      </x:c>
      <x:c r="BF33" s="953">
        <x:f t="shared" si="8"/>
        <x:v>0</x:v>
      </x:c>
      <x:c r="BG33" s="953">
        <x:f t="shared" si="8"/>
        <x:v>0</x:v>
      </x:c>
      <x:c r="BH33" s="953">
        <x:f t="shared" si="8"/>
        <x:v>0</x:v>
      </x:c>
      <x:c r="BI33" s="955">
        <x:f t="shared" si="28"/>
        <x:v>0</x:v>
      </x:c>
      <x:c r="BJ33" s="955">
        <x:f t="shared" si="28"/>
        <x:v>0</x:v>
      </x:c>
      <x:c r="BK33" s="955">
        <x:f t="shared" si="28"/>
        <x:v>0</x:v>
      </x:c>
      <x:c r="BL33" s="955">
        <x:f t="shared" si="25"/>
        <x:v>0</x:v>
      </x:c>
      <x:c r="BM33" s="955">
        <x:f t="shared" si="25"/>
        <x:v>0</x:v>
      </x:c>
      <x:c r="BN33" s="955">
        <x:f t="shared" si="25"/>
        <x:v>0</x:v>
      </x:c>
      <x:c r="BO33" s="955">
        <x:f t="shared" si="25"/>
        <x:v>6.4774079999999998E-2</x:v>
      </x:c>
      <x:c r="BP33" s="955">
        <x:f t="shared" si="25"/>
        <x:v>0.11553948</x:v>
      </x:c>
      <x:c r="BQ33" s="955">
        <x:f t="shared" si="25"/>
        <x:v>9.6647040000000004E-2</x:v>
      </x:c>
      <x:c r="BR33" s="955">
        <x:f t="shared" si="25"/>
        <x:v>0.10108098</x:v>
      </x:c>
      <x:c r="BS33" s="955">
        <x:f t="shared" si="25"/>
        <x:v>9.41409E-2</x:v>
      </x:c>
      <x:c r="BT33" s="955">
        <x:f t="shared" si="25"/>
        <x:v>8.8100460000000005E-2</x:v>
      </x:c>
      <x:c r="BU33" s="956">
        <x:f t="shared" si="10"/>
        <x:v>0.56028294000000001</x:v>
      </x:c>
      <x:c r="BV33" s="957">
        <x:f t="shared" si="11"/>
        <x:v>0.425899215</x:v>
      </x:c>
      <x:c r="BW33" s="955">
        <x:f t="shared" si="11"/>
        <x:v>5.5888239904861005E-2</x:v>
      </x:c>
      <x:c r="BX33" s="955">
        <x:f t="shared" si="11"/>
        <x:v>0.11177647980972212</x:v>
      </x:c>
      <x:c r="BY33" s="955">
        <x:f t="shared" si="11"/>
        <x:v>0</x:v>
      </x:c>
      <x:c r="BZ33" s="955">
        <x:f t="shared" si="11"/>
        <x:v>0</x:v>
      </x:c>
      <x:c r="CA33" s="955">
        <x:f t="shared" si="11"/>
        <x:v>0</x:v>
      </x:c>
      <x:c r="CB33" s="956">
        <x:f t="shared" si="11"/>
        <x:v>0</x:v>
      </x:c>
      <x:c r="CC33" s="923"/>
      <x:c r="CD33" s="958" t="s">
        <x:v>2060</x:v>
      </x:c>
      <x:c r="CE33" s="959"/>
      <x:c r="CF33" s="959"/>
      <x:c r="CG33" s="959"/>
      <x:c r="CH33" s="959"/>
      <x:c r="CI33" s="959"/>
      <x:c r="CJ33" s="959"/>
      <x:c r="CK33" s="960">
        <x:f t="shared" ref="CK33:CP33" si="36">CK32</x:f>
        <x:v>2016</x:v>
      </x:c>
      <x:c r="CL33" s="960">
        <x:f t="shared" si="36"/>
        <x:v>3596</x:v>
      </x:c>
      <x:c r="CM33" s="960">
        <x:f t="shared" si="36"/>
        <x:v>3008</x:v>
      </x:c>
      <x:c r="CN33" s="960">
        <x:f t="shared" si="36"/>
        <x:v>3146</x:v>
      </x:c>
      <x:c r="CO33" s="960">
        <x:f t="shared" si="36"/>
        <x:v>2930</x:v>
      </x:c>
      <x:c r="CP33" s="961">
        <x:f t="shared" si="36"/>
        <x:v>2742</x:v>
      </x:c>
      <x:c r="CQ33" s="962">
        <x:f t="shared" si="15"/>
        <x:v>17438</x:v>
      </x:c>
      <x:c r="CR33" s="960">
        <x:f t="shared" ref="CR33:CX33" si="37">CR32</x:f>
        <x:v>13255.5</x:v>
      </x:c>
      <x:c r="CS33" s="960">
        <x:f t="shared" si="37"/>
        <x:v>1739.4410178917212</x:v>
      </x:c>
      <x:c r="CT33" s="960">
        <x:f t="shared" si="37"/>
        <x:v>3478.8820357834461</x:v>
      </x:c>
      <x:c r="CU33" s="960">
        <x:f t="shared" si="37"/>
        <x:v>0</x:v>
      </x:c>
      <x:c r="CV33" s="960">
        <x:f t="shared" si="37"/>
        <x:v>0</x:v>
      </x:c>
      <x:c r="CW33" s="960">
        <x:f t="shared" si="37"/>
        <x:v>0</x:v>
      </x:c>
      <x:c r="CX33" s="964">
        <x:f t="shared" si="37"/>
        <x:v>0</x:v>
      </x:c>
      <x:c r="CZ33" s="967"/>
    </x:row>
    <x:row r="34" spans="1:104" s="931" customFormat="1" ht="17.25" hidden="1" customHeight="1">
      <x:c r="A34" s="933">
        <x:f t="shared" si="12"/>
        <x:v>31</x:v>
      </x:c>
      <x:c r="B34" s="934" t="s">
        <x:v>504</x:v>
      </x:c>
      <x:c r="C34" s="935" t="s">
        <x:v>501</x:v>
      </x:c>
      <x:c r="D34" s="936" t="s">
        <x:v>502</x:v>
      </x:c>
      <x:c r="E34" s="937" t="s">
        <x:v>508</x:v>
      </x:c>
      <x:c r="F34" s="938" t="s">
        <x:v>510</x:v>
      </x:c>
      <x:c r="G34" s="939" t="s">
        <x:v>512</x:v>
      </x:c>
      <x:c r="H34" s="940" t="s">
        <x:v>512</x:v>
      </x:c>
      <x:c r="I34" s="941" t="s">
        <x:v>2141</x:v>
      </x:c>
      <x:c r="J34" s="937" t="s">
        <x:v>2131</x:v>
      </x:c>
      <x:c r="K34" s="785" t="s">
        <x:v>2118</x:v>
      </x:c>
      <x:c r="L34" s="937" t="s">
        <x:v>2119</x:v>
      </x:c>
      <x:c r="M34" s="937" t="s">
        <x:v>2136</x:v>
      </x:c>
      <x:c r="N34" s="937" t="s">
        <x:v>2121</x:v>
      </x:c>
      <x:c r="O34" s="942" t="s">
        <x:v>2122</x:v>
      </x:c>
      <x:c r="P34" s="943">
        <x:f>'[139]BOSK 중장기 물량'!E42</x:f>
        <x:v>2.59</x:v>
      </x:c>
      <x:c r="Q34" s="944" t="s">
        <x:v>2123</x:v>
      </x:c>
      <x:c r="R34" s="792">
        <x:f t="shared" si="4"/>
        <x:v>3496.5</x:v>
      </x:c>
      <x:c r="S34" s="935">
        <x:v>1</x:v>
      </x:c>
      <x:c r="T34" s="792">
        <x:f t="shared" si="13"/>
        <x:v>3496.5</x:v>
      </x:c>
      <x:c r="U34" s="935" t="s">
        <x:v>2132</x:v>
      </x:c>
      <x:c r="V34" s="945"/>
      <x:c r="W34" s="965"/>
      <x:c r="X34" s="948"/>
      <x:c r="Y34" s="948"/>
      <x:c r="Z34" s="949"/>
      <x:c r="AA34" s="949"/>
      <x:c r="AB34" s="949"/>
      <x:c r="AC34" s="949"/>
      <x:c r="AD34" s="949"/>
      <x:c r="AE34" s="966">
        <x:f t="shared" si="5"/>
        <x:v>2.59</x:v>
      </x:c>
      <x:c r="AF34" s="951">
        <x:f t="shared" si="6"/>
        <x:v>2.59</x:v>
      </x:c>
      <x:c r="AG34" s="951">
        <x:f t="shared" si="6"/>
        <x:v>2.59</x:v>
      </x:c>
      <x:c r="AH34" s="951">
        <x:f t="shared" si="6"/>
        <x:v>2.59</x:v>
      </x:c>
      <x:c r="AI34" s="951">
        <x:f t="shared" si="6"/>
        <x:v>2.59</x:v>
      </x:c>
      <x:c r="AJ34" s="951">
        <x:f t="shared" si="6"/>
        <x:v>2.59</x:v>
      </x:c>
      <x:c r="AK34" s="951">
        <x:f t="shared" si="6"/>
        <x:v>2.59</x:v>
      </x:c>
      <x:c r="AL34" s="951">
        <x:f t="shared" si="6"/>
        <x:v>2.59</x:v>
      </x:c>
      <x:c r="AM34" s="934" t="s">
        <x:v>2139</x:v>
      </x:c>
      <x:c r="AN34" s="952" t="s">
        <x:v>2125</x:v>
      </x:c>
      <x:c r="AO34" s="953">
        <x:f t="shared" si="18"/>
        <x:v>0</x:v>
      </x:c>
      <x:c r="AP34" s="953">
        <x:f t="shared" si="18"/>
        <x:v>0</x:v>
      </x:c>
      <x:c r="AQ34" s="953">
        <x:f t="shared" si="18"/>
        <x:v>0</x:v>
      </x:c>
      <x:c r="AR34" s="953">
        <x:f t="shared" si="18"/>
        <x:v>0</x:v>
      </x:c>
      <x:c r="AS34" s="953">
        <x:f t="shared" si="18"/>
        <x:v>0</x:v>
      </x:c>
      <x:c r="AT34" s="953">
        <x:f t="shared" si="18"/>
        <x:v>0</x:v>
      </x:c>
      <x:c r="AU34" s="953">
        <x:f t="shared" si="18"/>
        <x:v>2016</x:v>
      </x:c>
      <x:c r="AV34" s="953">
        <x:f t="shared" si="18"/>
        <x:v>3596</x:v>
      </x:c>
      <x:c r="AW34" s="953">
        <x:f t="shared" si="18"/>
        <x:v>3008</x:v>
      </x:c>
      <x:c r="AX34" s="953">
        <x:f t="shared" si="18"/>
        <x:v>3146</x:v>
      </x:c>
      <x:c r="AY34" s="953">
        <x:f t="shared" si="18"/>
        <x:v>2930</x:v>
      </x:c>
      <x:c r="AZ34" s="953">
        <x:f t="shared" si="18"/>
        <x:v>2742</x:v>
      </x:c>
      <x:c r="BA34" s="954">
        <x:f t="shared" si="18"/>
        <x:v>17438</x:v>
      </x:c>
      <x:c r="BB34" s="953">
        <x:f t="shared" si="18"/>
        <x:v>13285.5</x:v>
      </x:c>
      <x:c r="BC34" s="953">
        <x:f t="shared" si="18"/>
        <x:v>1739.4410178917212</x:v>
      </x:c>
      <x:c r="BD34" s="953">
        <x:f t="shared" si="14"/>
        <x:v>3478.8820357834461</x:v>
      </x:c>
      <x:c r="BE34" s="953">
        <x:f t="shared" si="8"/>
        <x:v>0</x:v>
      </x:c>
      <x:c r="BF34" s="953">
        <x:f t="shared" si="8"/>
        <x:v>0</x:v>
      </x:c>
      <x:c r="BG34" s="953">
        <x:f t="shared" si="8"/>
        <x:v>0</x:v>
      </x:c>
      <x:c r="BH34" s="953">
        <x:f t="shared" si="8"/>
        <x:v>0</x:v>
      </x:c>
      <x:c r="BI34" s="955">
        <x:f t="shared" si="28"/>
        <x:v>0</x:v>
      </x:c>
      <x:c r="BJ34" s="955">
        <x:f t="shared" si="28"/>
        <x:v>0</x:v>
      </x:c>
      <x:c r="BK34" s="955">
        <x:f t="shared" si="28"/>
        <x:v>0</x:v>
      </x:c>
      <x:c r="BL34" s="955">
        <x:f t="shared" si="25"/>
        <x:v>0</x:v>
      </x:c>
      <x:c r="BM34" s="955">
        <x:f t="shared" si="25"/>
        <x:v>0</x:v>
      </x:c>
      <x:c r="BN34" s="955">
        <x:f t="shared" si="25"/>
        <x:v>0</x:v>
      </x:c>
      <x:c r="BO34" s="955">
        <x:f t="shared" si="25"/>
        <x:v>7.048944E-2</x:v>
      </x:c>
      <x:c r="BP34" s="955">
        <x:f t="shared" si="25"/>
        <x:v>0.12573413999999999</x:v>
      </x:c>
      <x:c r="BQ34" s="955">
        <x:f t="shared" si="25"/>
        <x:v>0.10517472</x:v>
      </x:c>
      <x:c r="BR34" s="955">
        <x:f t="shared" si="25"/>
        <x:v>0.10999989</x:v>
      </x:c>
      <x:c r="BS34" s="955">
        <x:f t="shared" si="25"/>
        <x:v>0.10244745</x:v>
      </x:c>
      <x:c r="BT34" s="955">
        <x:f t="shared" si="25"/>
        <x:v>9.5874029999999999E-2</x:v>
      </x:c>
      <x:c r="BU34" s="956">
        <x:f t="shared" si="10"/>
        <x:v>0.60971967000000005</x:v>
      </x:c>
      <x:c r="BV34" s="957">
        <x:f t="shared" si="11"/>
        <x:v>0.46452750749999999</x:v>
      </x:c>
      <x:c r="BW34" s="955">
        <x:f t="shared" si="11"/>
        <x:v>6.0819555190584039E-2</x:v>
      </x:c>
      <x:c r="BX34" s="955">
        <x:f t="shared" si="11"/>
        <x:v>0.1216391103811682</x:v>
      </x:c>
      <x:c r="BY34" s="955">
        <x:f t="shared" si="11"/>
        <x:v>0</x:v>
      </x:c>
      <x:c r="BZ34" s="955">
        <x:f t="shared" si="11"/>
        <x:v>0</x:v>
      </x:c>
      <x:c r="CA34" s="955">
        <x:f t="shared" si="11"/>
        <x:v>0</x:v>
      </x:c>
      <x:c r="CB34" s="956">
        <x:f t="shared" si="11"/>
        <x:v>0</x:v>
      </x:c>
      <x:c r="CC34" s="923"/>
      <x:c r="CD34" s="958" t="s">
        <x:v>2060</x:v>
      </x:c>
      <x:c r="CE34" s="959"/>
      <x:c r="CF34" s="959"/>
      <x:c r="CG34" s="959"/>
      <x:c r="CH34" s="959"/>
      <x:c r="CI34" s="959"/>
      <x:c r="CJ34" s="959"/>
      <x:c r="CK34" s="960">
        <x:f t="shared" ref="CK34:CP34" si="38">CK30</x:f>
        <x:v>2016</x:v>
      </x:c>
      <x:c r="CL34" s="960">
        <x:f t="shared" si="38"/>
        <x:v>3596</x:v>
      </x:c>
      <x:c r="CM34" s="960">
        <x:f t="shared" si="38"/>
        <x:v>3008</x:v>
      </x:c>
      <x:c r="CN34" s="960">
        <x:f t="shared" si="38"/>
        <x:v>3146</x:v>
      </x:c>
      <x:c r="CO34" s="960">
        <x:f t="shared" si="38"/>
        <x:v>2930</x:v>
      </x:c>
      <x:c r="CP34" s="961">
        <x:f t="shared" si="38"/>
        <x:v>2742</x:v>
      </x:c>
      <x:c r="CQ34" s="962">
        <x:f t="shared" si="15"/>
        <x:v>17438</x:v>
      </x:c>
      <x:c r="CR34" s="960">
        <x:f t="shared" ref="CR34:CX34" si="39">CR30</x:f>
        <x:v>13285.5</x:v>
      </x:c>
      <x:c r="CS34" s="960">
        <x:f t="shared" si="39"/>
        <x:v>1739.4410178917212</x:v>
      </x:c>
      <x:c r="CT34" s="960">
        <x:f t="shared" si="39"/>
        <x:v>3478.8820357834461</x:v>
      </x:c>
      <x:c r="CU34" s="960">
        <x:f t="shared" si="39"/>
        <x:v>0</x:v>
      </x:c>
      <x:c r="CV34" s="960">
        <x:f t="shared" si="39"/>
        <x:v>0</x:v>
      </x:c>
      <x:c r="CW34" s="960">
        <x:f t="shared" si="39"/>
        <x:v>0</x:v>
      </x:c>
      <x:c r="CX34" s="964">
        <x:f t="shared" si="39"/>
        <x:v>0</x:v>
      </x:c>
      <x:c r="CZ34" s="967"/>
    </x:row>
    <x:row r="35" spans="1:104" s="931" customFormat="1" ht="17.25" hidden="1" customHeight="1">
      <x:c r="A35" s="933">
        <x:f t="shared" si="12"/>
        <x:v>32</x:v>
      </x:c>
      <x:c r="B35" s="934" t="s">
        <x:v>504</x:v>
      </x:c>
      <x:c r="C35" s="935" t="s">
        <x:v>501</x:v>
      </x:c>
      <x:c r="D35" s="936" t="s">
        <x:v>502</x:v>
      </x:c>
      <x:c r="E35" s="937" t="s">
        <x:v>508</x:v>
      </x:c>
      <x:c r="F35" s="938" t="s">
        <x:v>510</x:v>
      </x:c>
      <x:c r="G35" s="939" t="s">
        <x:v>512</x:v>
      </x:c>
      <x:c r="H35" s="940" t="s">
        <x:v>512</x:v>
      </x:c>
      <x:c r="I35" s="941" t="s">
        <x:v>2141</x:v>
      </x:c>
      <x:c r="J35" s="937" t="s">
        <x:v>2131</x:v>
      </x:c>
      <x:c r="K35" s="785" t="s">
        <x:v>2118</x:v>
      </x:c>
      <x:c r="L35" s="937" t="s">
        <x:v>2119</x:v>
      </x:c>
      <x:c r="M35" s="937" t="s">
        <x:v>2136</x:v>
      </x:c>
      <x:c r="N35" s="937" t="s">
        <x:v>2121</x:v>
      </x:c>
      <x:c r="O35" s="942" t="s">
        <x:v>2122</x:v>
      </x:c>
      <x:c r="P35" s="943">
        <x:f>'[139]BOSK 중장기 물량'!E43</x:f>
        <x:v>2.38</x:v>
      </x:c>
      <x:c r="Q35" s="944" t="s">
        <x:v>2123</x:v>
      </x:c>
      <x:c r="R35" s="792">
        <x:f t="shared" si="4"/>
        <x:v>3213</x:v>
      </x:c>
      <x:c r="S35" s="935">
        <x:v>1</x:v>
      </x:c>
      <x:c r="T35" s="792">
        <x:f t="shared" si="13"/>
        <x:v>3213</x:v>
      </x:c>
      <x:c r="U35" s="935" t="s">
        <x:v>2132</x:v>
      </x:c>
      <x:c r="V35" s="945"/>
      <x:c r="W35" s="965"/>
      <x:c r="X35" s="948"/>
      <x:c r="Y35" s="948"/>
      <x:c r="Z35" s="949"/>
      <x:c r="AA35" s="949"/>
      <x:c r="AB35" s="949"/>
      <x:c r="AC35" s="949"/>
      <x:c r="AD35" s="949"/>
      <x:c r="AE35" s="966">
        <x:f t="shared" si="5"/>
        <x:v>2.38</x:v>
      </x:c>
      <x:c r="AF35" s="951">
        <x:f t="shared" si="6"/>
        <x:v>2.38</x:v>
      </x:c>
      <x:c r="AG35" s="951">
        <x:f t="shared" si="6"/>
        <x:v>2.38</x:v>
      </x:c>
      <x:c r="AH35" s="951">
        <x:f t="shared" si="6"/>
        <x:v>2.38</x:v>
      </x:c>
      <x:c r="AI35" s="951">
        <x:f t="shared" si="6"/>
        <x:v>2.38</x:v>
      </x:c>
      <x:c r="AJ35" s="951">
        <x:f t="shared" si="6"/>
        <x:v>2.38</x:v>
      </x:c>
      <x:c r="AK35" s="951">
        <x:f t="shared" si="6"/>
        <x:v>2.38</x:v>
      </x:c>
      <x:c r="AL35" s="951">
        <x:f t="shared" si="6"/>
        <x:v>2.38</x:v>
      </x:c>
      <x:c r="AM35" s="934" t="s">
        <x:v>2139</x:v>
      </x:c>
      <x:c r="AN35" s="952" t="s">
        <x:v>2125</x:v>
      </x:c>
      <x:c r="AO35" s="953">
        <x:f t="shared" si="18"/>
        <x:v>0</x:v>
      </x:c>
      <x:c r="AP35" s="953">
        <x:f t="shared" si="18"/>
        <x:v>0</x:v>
      </x:c>
      <x:c r="AQ35" s="953">
        <x:f t="shared" si="18"/>
        <x:v>0</x:v>
      </x:c>
      <x:c r="AR35" s="953">
        <x:f t="shared" si="18"/>
        <x:v>0</x:v>
      </x:c>
      <x:c r="AS35" s="953">
        <x:f t="shared" si="18"/>
        <x:v>0</x:v>
      </x:c>
      <x:c r="AT35" s="953">
        <x:f t="shared" si="18"/>
        <x:v>0</x:v>
      </x:c>
      <x:c r="AU35" s="953">
        <x:f t="shared" si="18"/>
        <x:v>2016</x:v>
      </x:c>
      <x:c r="AV35" s="953">
        <x:f t="shared" si="18"/>
        <x:v>3596</x:v>
      </x:c>
      <x:c r="AW35" s="953">
        <x:f t="shared" si="18"/>
        <x:v>3008</x:v>
      </x:c>
      <x:c r="AX35" s="953">
        <x:f t="shared" si="18"/>
        <x:v>3146</x:v>
      </x:c>
      <x:c r="AY35" s="953">
        <x:f t="shared" si="18"/>
        <x:v>2930</x:v>
      </x:c>
      <x:c r="AZ35" s="953">
        <x:f t="shared" si="18"/>
        <x:v>2742</x:v>
      </x:c>
      <x:c r="BA35" s="954">
        <x:f t="shared" si="18"/>
        <x:v>17438</x:v>
      </x:c>
      <x:c r="BB35" s="953">
        <x:f t="shared" si="18"/>
        <x:v>13285.5</x:v>
      </x:c>
      <x:c r="BC35" s="953">
        <x:f t="shared" si="18"/>
        <x:v>1739.4410178917212</x:v>
      </x:c>
      <x:c r="BD35" s="953">
        <x:f t="shared" si="14"/>
        <x:v>3478.8820357834461</x:v>
      </x:c>
      <x:c r="BE35" s="953">
        <x:f t="shared" si="8"/>
        <x:v>0</x:v>
      </x:c>
      <x:c r="BF35" s="953">
        <x:f t="shared" si="8"/>
        <x:v>0</x:v>
      </x:c>
      <x:c r="BG35" s="953">
        <x:f t="shared" si="8"/>
        <x:v>0</x:v>
      </x:c>
      <x:c r="BH35" s="953">
        <x:f t="shared" si="8"/>
        <x:v>0</x:v>
      </x:c>
      <x:c r="BI35" s="955">
        <x:f t="shared" si="28"/>
        <x:v>0</x:v>
      </x:c>
      <x:c r="BJ35" s="955">
        <x:f t="shared" si="28"/>
        <x:v>0</x:v>
      </x:c>
      <x:c r="BK35" s="955">
        <x:f t="shared" si="28"/>
        <x:v>0</x:v>
      </x:c>
      <x:c r="BL35" s="955">
        <x:f t="shared" si="25"/>
        <x:v>0</x:v>
      </x:c>
      <x:c r="BM35" s="955">
        <x:f t="shared" si="25"/>
        <x:v>0</x:v>
      </x:c>
      <x:c r="BN35" s="955">
        <x:f t="shared" si="25"/>
        <x:v>0</x:v>
      </x:c>
      <x:c r="BO35" s="955">
        <x:f t="shared" si="25"/>
        <x:v>6.4774079999999998E-2</x:v>
      </x:c>
      <x:c r="BP35" s="955">
        <x:f t="shared" si="25"/>
        <x:v>0.11553948</x:v>
      </x:c>
      <x:c r="BQ35" s="955">
        <x:f t="shared" si="25"/>
        <x:v>9.6647040000000004E-2</x:v>
      </x:c>
      <x:c r="BR35" s="955">
        <x:f t="shared" si="25"/>
        <x:v>0.10108098</x:v>
      </x:c>
      <x:c r="BS35" s="955">
        <x:f t="shared" si="25"/>
        <x:v>9.41409E-2</x:v>
      </x:c>
      <x:c r="BT35" s="955">
        <x:f t="shared" si="25"/>
        <x:v>8.8100460000000005E-2</x:v>
      </x:c>
      <x:c r="BU35" s="956">
        <x:f t="shared" si="10"/>
        <x:v>0.56028294000000001</x:v>
      </x:c>
      <x:c r="BV35" s="957">
        <x:f t="shared" si="11"/>
        <x:v>0.42686311500000002</x:v>
      </x:c>
      <x:c r="BW35" s="955">
        <x:f t="shared" si="11"/>
        <x:v>5.5888239904861005E-2</x:v>
      </x:c>
      <x:c r="BX35" s="955">
        <x:f t="shared" si="11"/>
        <x:v>0.11177647980972212</x:v>
      </x:c>
      <x:c r="BY35" s="955">
        <x:f t="shared" si="11"/>
        <x:v>0</x:v>
      </x:c>
      <x:c r="BZ35" s="955">
        <x:f t="shared" si="11"/>
        <x:v>0</x:v>
      </x:c>
      <x:c r="CA35" s="955">
        <x:f t="shared" si="11"/>
        <x:v>0</x:v>
      </x:c>
      <x:c r="CB35" s="956">
        <x:f t="shared" si="11"/>
        <x:v>0</x:v>
      </x:c>
      <x:c r="CC35" s="923"/>
      <x:c r="CD35" s="958" t="s">
        <x:v>2060</x:v>
      </x:c>
      <x:c r="CE35" s="959"/>
      <x:c r="CF35" s="959"/>
      <x:c r="CG35" s="959"/>
      <x:c r="CH35" s="959"/>
      <x:c r="CI35" s="959"/>
      <x:c r="CJ35" s="959"/>
      <x:c r="CK35" s="960">
        <x:f t="shared" ref="CK35:CP35" si="40">CK34</x:f>
        <x:v>2016</x:v>
      </x:c>
      <x:c r="CL35" s="960">
        <x:f t="shared" si="40"/>
        <x:v>3596</x:v>
      </x:c>
      <x:c r="CM35" s="960">
        <x:f t="shared" si="40"/>
        <x:v>3008</x:v>
      </x:c>
      <x:c r="CN35" s="960">
        <x:f t="shared" si="40"/>
        <x:v>3146</x:v>
      </x:c>
      <x:c r="CO35" s="960">
        <x:f t="shared" si="40"/>
        <x:v>2930</x:v>
      </x:c>
      <x:c r="CP35" s="961">
        <x:f t="shared" si="40"/>
        <x:v>2742</x:v>
      </x:c>
      <x:c r="CQ35" s="962">
        <x:f t="shared" si="15"/>
        <x:v>17438</x:v>
      </x:c>
      <x:c r="CR35" s="960">
        <x:f t="shared" ref="CR35:CX35" si="41">CR34</x:f>
        <x:v>13285.5</x:v>
      </x:c>
      <x:c r="CS35" s="960">
        <x:f t="shared" si="41"/>
        <x:v>1739.4410178917212</x:v>
      </x:c>
      <x:c r="CT35" s="960">
        <x:f t="shared" si="41"/>
        <x:v>3478.8820357834461</x:v>
      </x:c>
      <x:c r="CU35" s="960">
        <x:f t="shared" si="41"/>
        <x:v>0</x:v>
      </x:c>
      <x:c r="CV35" s="960">
        <x:f t="shared" si="41"/>
        <x:v>0</x:v>
      </x:c>
      <x:c r="CW35" s="960">
        <x:f t="shared" si="41"/>
        <x:v>0</x:v>
      </x:c>
      <x:c r="CX35" s="964">
        <x:f t="shared" si="41"/>
        <x:v>0</x:v>
      </x:c>
      <x:c r="CZ35" s="967"/>
    </x:row>
    <x:row r="36" spans="1:104" s="931" customFormat="1" ht="17.25" hidden="1" customHeight="1">
      <x:c r="A36" s="933">
        <x:f t="shared" si="12"/>
        <x:v>33</x:v>
      </x:c>
      <x:c r="B36" s="934" t="s">
        <x:v>504</x:v>
      </x:c>
      <x:c r="C36" s="935" t="s">
        <x:v>501</x:v>
      </x:c>
      <x:c r="D36" s="936" t="s">
        <x:v>502</x:v>
      </x:c>
      <x:c r="E36" s="937" t="s">
        <x:v>508</x:v>
      </x:c>
      <x:c r="F36" s="938" t="s">
        <x:v>510</x:v>
      </x:c>
      <x:c r="G36" s="939" t="s">
        <x:v>2142</x:v>
      </x:c>
      <x:c r="H36" s="940" t="s">
        <x:v>513</x:v>
      </x:c>
      <x:c r="I36" s="941" t="s">
        <x:v>2143</x:v>
      </x:c>
      <x:c r="J36" s="937" t="s">
        <x:v>2131</x:v>
      </x:c>
      <x:c r="K36" s="785" t="s">
        <x:v>2118</x:v>
      </x:c>
      <x:c r="L36" s="937" t="s">
        <x:v>2119</x:v>
      </x:c>
      <x:c r="M36" s="937" t="s">
        <x:v>2136</x:v>
      </x:c>
      <x:c r="N36" s="937" t="s">
        <x:v>2121</x:v>
      </x:c>
      <x:c r="O36" s="942" t="s">
        <x:v>2122</x:v>
      </x:c>
      <x:c r="P36" s="943">
        <x:f>'[139]BOSK 중장기 물량'!E47</x:f>
        <x:v>2.71</x:v>
      </x:c>
      <x:c r="Q36" s="944" t="s">
        <x:v>2123</x:v>
      </x:c>
      <x:c r="R36" s="792">
        <x:f t="shared" si="4"/>
        <x:v>3658.5</x:v>
      </x:c>
      <x:c r="S36" s="935">
        <x:v>1</x:v>
      </x:c>
      <x:c r="T36" s="792">
        <x:f t="shared" si="13"/>
        <x:v>3658.5</x:v>
      </x:c>
      <x:c r="U36" s="935" t="s">
        <x:v>2132</x:v>
      </x:c>
      <x:c r="V36" s="945"/>
      <x:c r="W36" s="965"/>
      <x:c r="X36" s="948"/>
      <x:c r="Y36" s="948"/>
      <x:c r="Z36" s="949"/>
      <x:c r="AA36" s="949"/>
      <x:c r="AB36" s="949"/>
      <x:c r="AC36" s="949"/>
      <x:c r="AD36" s="949"/>
      <x:c r="AE36" s="966">
        <x:f t="shared" si="5"/>
        <x:v>2.71</x:v>
      </x:c>
      <x:c r="AF36" s="951">
        <x:f t="shared" ref="AF36:AL53" si="42">IFERROR(AE36*(1-X36),0)</x:f>
        <x:v>2.71</x:v>
      </x:c>
      <x:c r="AG36" s="951">
        <x:f t="shared" si="42"/>
        <x:v>2.71</x:v>
      </x:c>
      <x:c r="AH36" s="951">
        <x:f t="shared" si="42"/>
        <x:v>2.71</x:v>
      </x:c>
      <x:c r="AI36" s="951">
        <x:f t="shared" si="42"/>
        <x:v>2.71</x:v>
      </x:c>
      <x:c r="AJ36" s="951">
        <x:f t="shared" si="42"/>
        <x:v>2.71</x:v>
      </x:c>
      <x:c r="AK36" s="951">
        <x:f t="shared" si="42"/>
        <x:v>2.71</x:v>
      </x:c>
      <x:c r="AL36" s="951">
        <x:f t="shared" si="42"/>
        <x:v>2.71</x:v>
      </x:c>
      <x:c r="AM36" s="934" t="s">
        <x:v>2139</x:v>
      </x:c>
      <x:c r="AN36" s="952" t="s">
        <x:v>2125</x:v>
      </x:c>
      <x:c r="AO36" s="953">
        <x:f t="shared" si="18"/>
        <x:v>0</x:v>
      </x:c>
      <x:c r="AP36" s="953">
        <x:f t="shared" si="18"/>
        <x:v>0</x:v>
      </x:c>
      <x:c r="AQ36" s="953">
        <x:f t="shared" si="18"/>
        <x:v>0</x:v>
      </x:c>
      <x:c r="AR36" s="953">
        <x:f t="shared" si="18"/>
        <x:v>0</x:v>
      </x:c>
      <x:c r="AS36" s="953">
        <x:f t="shared" si="18"/>
        <x:v>0</x:v>
      </x:c>
      <x:c r="AT36" s="953">
        <x:f t="shared" si="18"/>
        <x:v>0</x:v>
      </x:c>
      <x:c r="AU36" s="953">
        <x:f t="shared" si="18"/>
        <x:v>1003</x:v>
      </x:c>
      <x:c r="AV36" s="953">
        <x:f t="shared" si="18"/>
        <x:v>1798</x:v>
      </x:c>
      <x:c r="AW36" s="953">
        <x:f t="shared" si="18"/>
        <x:v>1504</x:v>
      </x:c>
      <x:c r="AX36" s="953">
        <x:f t="shared" si="18"/>
        <x:v>1573</x:v>
      </x:c>
      <x:c r="AY36" s="953">
        <x:f t="shared" si="18"/>
        <x:v>1465</x:v>
      </x:c>
      <x:c r="AZ36" s="953">
        <x:f t="shared" si="18"/>
        <x:v>1357</x:v>
      </x:c>
      <x:c r="BA36" s="954">
        <x:f t="shared" si="18"/>
        <x:v>8700</x:v>
      </x:c>
      <x:c r="BB36" s="953">
        <x:f t="shared" si="18"/>
        <x:v>6618.5</x:v>
      </x:c>
      <x:c r="BC36" s="953">
        <x:f t="shared" si="18"/>
        <x:v>868.9440511730777</x:v>
      </x:c>
      <x:c r="BD36" s="953">
        <x:f t="shared" si="14"/>
        <x:v>1737.8881023461572</x:v>
      </x:c>
      <x:c r="BE36" s="953">
        <x:f t="shared" si="14"/>
        <x:v>0</x:v>
      </x:c>
      <x:c r="BF36" s="953">
        <x:f t="shared" si="14"/>
        <x:v>0</x:v>
      </x:c>
      <x:c r="BG36" s="953">
        <x:f t="shared" si="14"/>
        <x:v>0</x:v>
      </x:c>
      <x:c r="BH36" s="953">
        <x:f t="shared" si="14"/>
        <x:v>0</x:v>
      </x:c>
      <x:c r="BI36" s="955">
        <x:f t="shared" si="28"/>
        <x:v>0</x:v>
      </x:c>
      <x:c r="BJ36" s="955">
        <x:f t="shared" si="28"/>
        <x:v>0</x:v>
      </x:c>
      <x:c r="BK36" s="955">
        <x:f t="shared" si="28"/>
        <x:v>0</x:v>
      </x:c>
      <x:c r="BL36" s="955">
        <x:f t="shared" si="25"/>
        <x:v>0</x:v>
      </x:c>
      <x:c r="BM36" s="955">
        <x:f t="shared" si="25"/>
        <x:v>0</x:v>
      </x:c>
      <x:c r="BN36" s="955">
        <x:f t="shared" si="25"/>
        <x:v>0</x:v>
      </x:c>
      <x:c r="BO36" s="955">
        <x:f t="shared" si="25"/>
        <x:v>3.6694755000000003E-2</x:v>
      </x:c>
      <x:c r="BP36" s="955">
        <x:f t="shared" si="25"/>
        <x:v>6.5779829999999997E-2</x:v>
      </x:c>
      <x:c r="BQ36" s="955">
        <x:f t="shared" si="25"/>
        <x:v>5.5023839999999997E-2</x:v>
      </x:c>
      <x:c r="BR36" s="955">
        <x:f t="shared" si="25"/>
        <x:v>5.7548204999999998E-2</x:v>
      </x:c>
      <x:c r="BS36" s="955">
        <x:f t="shared" si="25"/>
        <x:v>5.3597025E-2</x:v>
      </x:c>
      <x:c r="BT36" s="955">
        <x:f t="shared" si="25"/>
        <x:v>4.9645845000000001E-2</x:v>
      </x:c>
      <x:c r="BU36" s="956">
        <x:f t="shared" si="10"/>
        <x:v>0.3182895</x:v>
      </x:c>
      <x:c r="BV36" s="957">
        <x:f t="shared" ref="BV36:CB67" si="43">IF($Q36="usd",AF36*$S36*$C$212,IF($Q36="eur",AF36*$S36*$C$213,IF($Q36="krw",AF36*$S36)))*BB36/100000000</x:f>
        <x:v>0.24213782249999999</x:v>
      </x:c>
      <x:c r="BW36" s="955">
        <x:f t="shared" si="43"/>
        <x:v>3.1790318112167044E-2</x:v>
      </x:c>
      <x:c r="BX36" s="955">
        <x:f t="shared" si="43"/>
        <x:v>6.3580636224334172E-2</x:v>
      </x:c>
      <x:c r="BY36" s="955">
        <x:f t="shared" si="43"/>
        <x:v>0</x:v>
      </x:c>
      <x:c r="BZ36" s="955">
        <x:f t="shared" si="43"/>
        <x:v>0</x:v>
      </x:c>
      <x:c r="CA36" s="955">
        <x:f t="shared" si="43"/>
        <x:v>0</x:v>
      </x:c>
      <x:c r="CB36" s="956">
        <x:f t="shared" si="43"/>
        <x:v>0</x:v>
      </x:c>
      <x:c r="CC36" s="923"/>
      <x:c r="CD36" s="958" t="s">
        <x:v>2060</x:v>
      </x:c>
      <x:c r="CE36" s="959"/>
      <x:c r="CF36" s="959"/>
      <x:c r="CG36" s="959"/>
      <x:c r="CH36" s="959"/>
      <x:c r="CI36" s="959"/>
      <x:c r="CJ36" s="959"/>
      <x:c r="CK36" s="960">
        <x:f t="shared" ref="CK36:CP36" si="44">CK31</x:f>
        <x:v>1003</x:v>
      </x:c>
      <x:c r="CL36" s="960">
        <x:f t="shared" si="44"/>
        <x:v>1798</x:v>
      </x:c>
      <x:c r="CM36" s="960">
        <x:f t="shared" si="44"/>
        <x:v>1504</x:v>
      </x:c>
      <x:c r="CN36" s="960">
        <x:f t="shared" si="44"/>
        <x:v>1573</x:v>
      </x:c>
      <x:c r="CO36" s="960">
        <x:f t="shared" si="44"/>
        <x:v>1465</x:v>
      </x:c>
      <x:c r="CP36" s="961">
        <x:f t="shared" si="44"/>
        <x:v>1357</x:v>
      </x:c>
      <x:c r="CQ36" s="962">
        <x:f t="shared" si="15"/>
        <x:v>8700</x:v>
      </x:c>
      <x:c r="CR36" s="960">
        <x:f t="shared" ref="CR36:CX36" si="45">CR31</x:f>
        <x:v>6618.5</x:v>
      </x:c>
      <x:c r="CS36" s="960">
        <x:f t="shared" si="45"/>
        <x:v>868.9440511730777</x:v>
      </x:c>
      <x:c r="CT36" s="960">
        <x:f t="shared" si="45"/>
        <x:v>1737.8881023461572</x:v>
      </x:c>
      <x:c r="CU36" s="960">
        <x:f t="shared" si="45"/>
        <x:v>0</x:v>
      </x:c>
      <x:c r="CV36" s="960">
        <x:f t="shared" si="45"/>
        <x:v>0</x:v>
      </x:c>
      <x:c r="CW36" s="960">
        <x:f t="shared" si="45"/>
        <x:v>0</x:v>
      </x:c>
      <x:c r="CX36" s="964">
        <x:f t="shared" si="45"/>
        <x:v>0</x:v>
      </x:c>
      <x:c r="CZ36" s="967"/>
    </x:row>
    <x:row r="37" spans="1:104" s="931" customFormat="1" ht="17.25" hidden="1" customHeight="1">
      <x:c r="A37" s="933">
        <x:f t="shared" si="12"/>
        <x:v>34</x:v>
      </x:c>
      <x:c r="B37" s="934" t="s">
        <x:v>504</x:v>
      </x:c>
      <x:c r="C37" s="935" t="s">
        <x:v>501</x:v>
      </x:c>
      <x:c r="D37" s="936" t="s">
        <x:v>502</x:v>
      </x:c>
      <x:c r="E37" s="937" t="s">
        <x:v>508</x:v>
      </x:c>
      <x:c r="F37" s="938" t="s">
        <x:v>510</x:v>
      </x:c>
      <x:c r="G37" s="939" t="s">
        <x:v>2142</x:v>
      </x:c>
      <x:c r="H37" s="940" t="s">
        <x:v>513</x:v>
      </x:c>
      <x:c r="I37" s="941" t="s">
        <x:v>2143</x:v>
      </x:c>
      <x:c r="J37" s="937" t="s">
        <x:v>2131</x:v>
      </x:c>
      <x:c r="K37" s="785" t="s">
        <x:v>2118</x:v>
      </x:c>
      <x:c r="L37" s="937" t="s">
        <x:v>2119</x:v>
      </x:c>
      <x:c r="M37" s="937" t="s">
        <x:v>2136</x:v>
      </x:c>
      <x:c r="N37" s="937" t="s">
        <x:v>2121</x:v>
      </x:c>
      <x:c r="O37" s="942" t="s">
        <x:v>2122</x:v>
      </x:c>
      <x:c r="P37" s="943">
        <x:f>'[139]BOSK 중장기 물량'!E48</x:f>
        <x:v>2.67</x:v>
      </x:c>
      <x:c r="Q37" s="944" t="s">
        <x:v>2123</x:v>
      </x:c>
      <x:c r="R37" s="792">
        <x:f t="shared" si="4"/>
        <x:v>3604.5</x:v>
      </x:c>
      <x:c r="S37" s="935">
        <x:v>1</x:v>
      </x:c>
      <x:c r="T37" s="792">
        <x:f t="shared" si="13"/>
        <x:v>3604.5</x:v>
      </x:c>
      <x:c r="U37" s="935" t="s">
        <x:v>2132</x:v>
      </x:c>
      <x:c r="V37" s="945"/>
      <x:c r="W37" s="965"/>
      <x:c r="X37" s="948"/>
      <x:c r="Y37" s="948"/>
      <x:c r="Z37" s="949"/>
      <x:c r="AA37" s="949"/>
      <x:c r="AB37" s="949"/>
      <x:c r="AC37" s="949"/>
      <x:c r="AD37" s="949"/>
      <x:c r="AE37" s="966">
        <x:f t="shared" si="5"/>
        <x:v>2.67</x:v>
      </x:c>
      <x:c r="AF37" s="951">
        <x:f t="shared" si="42"/>
        <x:v>2.67</x:v>
      </x:c>
      <x:c r="AG37" s="951">
        <x:f t="shared" si="42"/>
        <x:v>2.67</x:v>
      </x:c>
      <x:c r="AH37" s="951">
        <x:f t="shared" si="42"/>
        <x:v>2.67</x:v>
      </x:c>
      <x:c r="AI37" s="951">
        <x:f t="shared" si="42"/>
        <x:v>2.67</x:v>
      </x:c>
      <x:c r="AJ37" s="951">
        <x:f t="shared" si="42"/>
        <x:v>2.67</x:v>
      </x:c>
      <x:c r="AK37" s="951">
        <x:f t="shared" si="42"/>
        <x:v>2.67</x:v>
      </x:c>
      <x:c r="AL37" s="951">
        <x:f t="shared" si="42"/>
        <x:v>2.67</x:v>
      </x:c>
      <x:c r="AM37" s="934" t="s">
        <x:v>2139</x:v>
      </x:c>
      <x:c r="AN37" s="952" t="s">
        <x:v>2125</x:v>
      </x:c>
      <x:c r="AO37" s="953">
        <x:f t="shared" ref="AO37:BD53" si="46">IF($CD37="SK",CE37*$AS$2,IF($CD37="LGES",CE37*$AT$2,IF($CD37="FORD",CE37*$AU$2,IF($CD37="KLSE",CE37*$AU$2,IF($CD37="SAMSUNG SDI",CE37*$AV$2)))))</x:f>
        <x:v>0</x:v>
      </x:c>
      <x:c r="AP37" s="953">
        <x:f t="shared" si="46"/>
        <x:v>0</x:v>
      </x:c>
      <x:c r="AQ37" s="953">
        <x:f t="shared" si="46"/>
        <x:v>0</x:v>
      </x:c>
      <x:c r="AR37" s="953">
        <x:f t="shared" si="46"/>
        <x:v>0</x:v>
      </x:c>
      <x:c r="AS37" s="953">
        <x:f t="shared" si="46"/>
        <x:v>0</x:v>
      </x:c>
      <x:c r="AT37" s="953">
        <x:f t="shared" si="46"/>
        <x:v>0</x:v>
      </x:c>
      <x:c r="AU37" s="953">
        <x:f t="shared" si="46"/>
        <x:v>1003</x:v>
      </x:c>
      <x:c r="AV37" s="953">
        <x:f t="shared" si="46"/>
        <x:v>1798</x:v>
      </x:c>
      <x:c r="AW37" s="953">
        <x:f t="shared" si="46"/>
        <x:v>1504</x:v>
      </x:c>
      <x:c r="AX37" s="953">
        <x:f t="shared" si="46"/>
        <x:v>1573</x:v>
      </x:c>
      <x:c r="AY37" s="953">
        <x:f t="shared" si="46"/>
        <x:v>1465</x:v>
      </x:c>
      <x:c r="AZ37" s="953">
        <x:f t="shared" si="46"/>
        <x:v>1357</x:v>
      </x:c>
      <x:c r="BA37" s="954">
        <x:f t="shared" si="46"/>
        <x:v>8700</x:v>
      </x:c>
      <x:c r="BB37" s="953">
        <x:f t="shared" si="46"/>
        <x:v>6618.5</x:v>
      </x:c>
      <x:c r="BC37" s="953">
        <x:f t="shared" si="46"/>
        <x:v>868.9440511730777</x:v>
      </x:c>
      <x:c r="BD37" s="953">
        <x:f t="shared" si="14"/>
        <x:v>1737.8881023461572</x:v>
      </x:c>
      <x:c r="BE37" s="953">
        <x:f t="shared" si="14"/>
        <x:v>0</x:v>
      </x:c>
      <x:c r="BF37" s="953">
        <x:f t="shared" si="14"/>
        <x:v>0</x:v>
      </x:c>
      <x:c r="BG37" s="953">
        <x:f t="shared" si="14"/>
        <x:v>0</x:v>
      </x:c>
      <x:c r="BH37" s="953">
        <x:f t="shared" si="14"/>
        <x:v>0</x:v>
      </x:c>
      <x:c r="BI37" s="955">
        <x:f t="shared" si="28"/>
        <x:v>0</x:v>
      </x:c>
      <x:c r="BJ37" s="955">
        <x:f t="shared" si="28"/>
        <x:v>0</x:v>
      </x:c>
      <x:c r="BK37" s="955">
        <x:f t="shared" si="28"/>
        <x:v>0</x:v>
      </x:c>
      <x:c r="BL37" s="955">
        <x:f t="shared" si="25"/>
        <x:v>0</x:v>
      </x:c>
      <x:c r="BM37" s="955">
        <x:f t="shared" si="25"/>
        <x:v>0</x:v>
      </x:c>
      <x:c r="BN37" s="955">
        <x:f t="shared" si="25"/>
        <x:v>0</x:v>
      </x:c>
      <x:c r="BO37" s="955">
        <x:f t="shared" si="25"/>
        <x:v>3.6153135000000003E-2</x:v>
      </x:c>
      <x:c r="BP37" s="955">
        <x:f t="shared" si="25"/>
        <x:v>6.4808909999999997E-2</x:v>
      </x:c>
      <x:c r="BQ37" s="955">
        <x:f t="shared" si="25"/>
        <x:v>5.4211679999999998E-2</x:v>
      </x:c>
      <x:c r="BR37" s="955">
        <x:f t="shared" si="25"/>
        <x:v>5.6698785000000002E-2</x:v>
      </x:c>
      <x:c r="BS37" s="955">
        <x:f t="shared" si="25"/>
        <x:v>5.2805924999999997E-2</x:v>
      </x:c>
      <x:c r="BT37" s="955">
        <x:f t="shared" si="25"/>
        <x:v>4.8913064999999999E-2</x:v>
      </x:c>
      <x:c r="BU37" s="956">
        <x:f t="shared" si="10"/>
        <x:v>0.31359149999999997</x:v>
      </x:c>
      <x:c r="BV37" s="957">
        <x:f t="shared" si="43"/>
        <x:v>0.23856383249999999</x:v>
      </x:c>
      <x:c r="BW37" s="955">
        <x:f t="shared" si="43"/>
        <x:v>3.1321088324533584E-2</x:v>
      </x:c>
      <x:c r="BX37" s="955">
        <x:f t="shared" si="43"/>
        <x:v>6.2642176649067238E-2</x:v>
      </x:c>
      <x:c r="BY37" s="955">
        <x:f t="shared" si="43"/>
        <x:v>0</x:v>
      </x:c>
      <x:c r="BZ37" s="955">
        <x:f t="shared" si="43"/>
        <x:v>0</x:v>
      </x:c>
      <x:c r="CA37" s="955">
        <x:f t="shared" si="43"/>
        <x:v>0</x:v>
      </x:c>
      <x:c r="CB37" s="956">
        <x:f t="shared" si="43"/>
        <x:v>0</x:v>
      </x:c>
      <x:c r="CC37" s="923"/>
      <x:c r="CD37" s="958" t="s">
        <x:v>2060</x:v>
      </x:c>
      <x:c r="CE37" s="959"/>
      <x:c r="CF37" s="959"/>
      <x:c r="CG37" s="959"/>
      <x:c r="CH37" s="959"/>
      <x:c r="CI37" s="959"/>
      <x:c r="CJ37" s="959"/>
      <x:c r="CK37" s="960">
        <x:f t="shared" ref="CK37:CP37" si="47">CK36</x:f>
        <x:v>1003</x:v>
      </x:c>
      <x:c r="CL37" s="960">
        <x:f t="shared" si="47"/>
        <x:v>1798</x:v>
      </x:c>
      <x:c r="CM37" s="960">
        <x:f t="shared" si="47"/>
        <x:v>1504</x:v>
      </x:c>
      <x:c r="CN37" s="960">
        <x:f t="shared" si="47"/>
        <x:v>1573</x:v>
      </x:c>
      <x:c r="CO37" s="960">
        <x:f t="shared" si="47"/>
        <x:v>1465</x:v>
      </x:c>
      <x:c r="CP37" s="961">
        <x:f t="shared" si="47"/>
        <x:v>1357</x:v>
      </x:c>
      <x:c r="CQ37" s="962">
        <x:f t="shared" si="15"/>
        <x:v>8700</x:v>
      </x:c>
      <x:c r="CR37" s="960">
        <x:f t="shared" ref="CR37:CX37" si="48">CR36</x:f>
        <x:v>6618.5</x:v>
      </x:c>
      <x:c r="CS37" s="960">
        <x:f t="shared" si="48"/>
        <x:v>868.9440511730777</x:v>
      </x:c>
      <x:c r="CT37" s="960">
        <x:f t="shared" si="48"/>
        <x:v>1737.8881023461572</x:v>
      </x:c>
      <x:c r="CU37" s="960">
        <x:f t="shared" si="48"/>
        <x:v>0</x:v>
      </x:c>
      <x:c r="CV37" s="960">
        <x:f t="shared" si="48"/>
        <x:v>0</x:v>
      </x:c>
      <x:c r="CW37" s="960">
        <x:f t="shared" si="48"/>
        <x:v>0</x:v>
      </x:c>
      <x:c r="CX37" s="964">
        <x:f t="shared" si="48"/>
        <x:v>0</x:v>
      </x:c>
      <x:c r="CZ37" s="967"/>
    </x:row>
    <x:row r="38" spans="1:104" s="931" customFormat="1" ht="17.25" hidden="1" customHeight="1">
      <x:c r="A38" s="933">
        <x:f t="shared" si="12"/>
        <x:v>35</x:v>
      </x:c>
      <x:c r="B38" s="934" t="s">
        <x:v>504</x:v>
      </x:c>
      <x:c r="C38" s="935" t="s">
        <x:v>501</x:v>
      </x:c>
      <x:c r="D38" s="936" t="s">
        <x:v>502</x:v>
      </x:c>
      <x:c r="E38" s="937" t="s">
        <x:v>514</x:v>
      </x:c>
      <x:c r="F38" s="938" t="s">
        <x:v>510</x:v>
      </x:c>
      <x:c r="G38" s="939" t="s">
        <x:v>511</x:v>
      </x:c>
      <x:c r="H38" s="940" t="s">
        <x:v>511</x:v>
      </x:c>
      <x:c r="I38" s="941" t="s">
        <x:v>2138</x:v>
      </x:c>
      <x:c r="J38" s="937" t="s">
        <x:v>2131</x:v>
      </x:c>
      <x:c r="K38" s="785" t="s">
        <x:v>2118</x:v>
      </x:c>
      <x:c r="L38" s="937" t="s">
        <x:v>2119</x:v>
      </x:c>
      <x:c r="M38" s="937" t="s">
        <x:v>2136</x:v>
      </x:c>
      <x:c r="N38" s="937" t="s">
        <x:v>2121</x:v>
      </x:c>
      <x:c r="O38" s="942" t="s">
        <x:v>2122</x:v>
      </x:c>
      <x:c r="P38" s="943">
        <x:f>'[139]BOSK 중장기 물량'!E39</x:f>
        <x:v>0.21</x:v>
      </x:c>
      <x:c r="Q38" s="944" t="s">
        <x:v>2123</x:v>
      </x:c>
      <x:c r="R38" s="792">
        <x:f t="shared" si="4"/>
        <x:v>283.5</x:v>
      </x:c>
      <x:c r="S38" s="935">
        <x:v>1</x:v>
      </x:c>
      <x:c r="T38" s="792">
        <x:f t="shared" si="13"/>
        <x:v>283.5</x:v>
      </x:c>
      <x:c r="U38" s="935" t="s">
        <x:v>2132</x:v>
      </x:c>
      <x:c r="V38" s="945"/>
      <x:c r="W38" s="965"/>
      <x:c r="X38" s="948"/>
      <x:c r="Y38" s="948"/>
      <x:c r="Z38" s="949"/>
      <x:c r="AA38" s="949"/>
      <x:c r="AB38" s="949"/>
      <x:c r="AC38" s="949"/>
      <x:c r="AD38" s="949"/>
      <x:c r="AE38" s="966">
        <x:f t="shared" si="5"/>
        <x:v>0.21</x:v>
      </x:c>
      <x:c r="AF38" s="951">
        <x:f t="shared" si="42"/>
        <x:v>0.21</x:v>
      </x:c>
      <x:c r="AG38" s="951">
        <x:f t="shared" si="42"/>
        <x:v>0.21</x:v>
      </x:c>
      <x:c r="AH38" s="951">
        <x:f t="shared" si="42"/>
        <x:v>0.21</x:v>
      </x:c>
      <x:c r="AI38" s="951">
        <x:f t="shared" si="42"/>
        <x:v>0.21</x:v>
      </x:c>
      <x:c r="AJ38" s="951">
        <x:f t="shared" si="42"/>
        <x:v>0.21</x:v>
      </x:c>
      <x:c r="AK38" s="951">
        <x:f t="shared" si="42"/>
        <x:v>0.21</x:v>
      </x:c>
      <x:c r="AL38" s="951">
        <x:f t="shared" si="42"/>
        <x:v>0.21</x:v>
      </x:c>
      <x:c r="AM38" s="934" t="s">
        <x:v>2139</x:v>
      </x:c>
      <x:c r="AN38" s="952" t="s">
        <x:v>2125</x:v>
      </x:c>
      <x:c r="AO38" s="953">
        <x:f t="shared" si="46"/>
        <x:v>0</x:v>
      </x:c>
      <x:c r="AP38" s="953">
        <x:f t="shared" si="46"/>
        <x:v>0</x:v>
      </x:c>
      <x:c r="AQ38" s="953">
        <x:f t="shared" si="46"/>
        <x:v>0</x:v>
      </x:c>
      <x:c r="AR38" s="953">
        <x:f t="shared" si="46"/>
        <x:v>0</x:v>
      </x:c>
      <x:c r="AS38" s="953">
        <x:f t="shared" si="46"/>
        <x:v>0</x:v>
      </x:c>
      <x:c r="AT38" s="953">
        <x:f t="shared" si="46"/>
        <x:v>0</x:v>
      </x:c>
      <x:c r="AU38" s="953">
        <x:f t="shared" si="46"/>
        <x:v>2016</x:v>
      </x:c>
      <x:c r="AV38" s="953">
        <x:f t="shared" si="46"/>
        <x:v>3596</x:v>
      </x:c>
      <x:c r="AW38" s="953">
        <x:f t="shared" si="46"/>
        <x:v>3008</x:v>
      </x:c>
      <x:c r="AX38" s="953">
        <x:f t="shared" si="46"/>
        <x:v>3146</x:v>
      </x:c>
      <x:c r="AY38" s="953">
        <x:f t="shared" si="46"/>
        <x:v>2930</x:v>
      </x:c>
      <x:c r="AZ38" s="953">
        <x:f t="shared" si="46"/>
        <x:v>2742</x:v>
      </x:c>
      <x:c r="BA38" s="954">
        <x:f t="shared" si="46"/>
        <x:v>17438</x:v>
      </x:c>
      <x:c r="BB38" s="953">
        <x:f t="shared" si="46"/>
        <x:v>13255.5</x:v>
      </x:c>
      <x:c r="BC38" s="953">
        <x:f t="shared" si="46"/>
        <x:v>1739.4410178917212</x:v>
      </x:c>
      <x:c r="BD38" s="953">
        <x:f t="shared" si="14"/>
        <x:v>3478.8820357834461</x:v>
      </x:c>
      <x:c r="BE38" s="953">
        <x:f t="shared" si="14"/>
        <x:v>0</x:v>
      </x:c>
      <x:c r="BF38" s="953">
        <x:f t="shared" si="14"/>
        <x:v>0</x:v>
      </x:c>
      <x:c r="BG38" s="953">
        <x:f t="shared" si="14"/>
        <x:v>0</x:v>
      </x:c>
      <x:c r="BH38" s="953">
        <x:f t="shared" si="14"/>
        <x:v>0</x:v>
      </x:c>
      <x:c r="BI38" s="955">
        <x:f t="shared" si="28"/>
        <x:v>0</x:v>
      </x:c>
      <x:c r="BJ38" s="955">
        <x:f t="shared" si="28"/>
        <x:v>0</x:v>
      </x:c>
      <x:c r="BK38" s="955">
        <x:f t="shared" si="28"/>
        <x:v>0</x:v>
      </x:c>
      <x:c r="BL38" s="955">
        <x:f t="shared" si="25"/>
        <x:v>0</x:v>
      </x:c>
      <x:c r="BM38" s="955">
        <x:f t="shared" si="25"/>
        <x:v>0</x:v>
      </x:c>
      <x:c r="BN38" s="955">
        <x:f t="shared" si="25"/>
        <x:v>0</x:v>
      </x:c>
      <x:c r="BO38" s="955">
        <x:f t="shared" si="25"/>
        <x:v>5.7153600000000001E-3</x:v>
      </x:c>
      <x:c r="BP38" s="955">
        <x:f t="shared" si="25"/>
        <x:v>1.0194659999999999E-2</x:v>
      </x:c>
      <x:c r="BQ38" s="955">
        <x:f t="shared" si="25"/>
        <x:v>8.5276799999999993E-3</x:v>
      </x:c>
      <x:c r="BR38" s="955">
        <x:f t="shared" si="25"/>
        <x:v>8.9189100000000004E-3</x:v>
      </x:c>
      <x:c r="BS38" s="955">
        <x:f t="shared" si="25"/>
        <x:v>8.3065499999999994E-3</x:v>
      </x:c>
      <x:c r="BT38" s="955">
        <x:f t="shared" si="25"/>
        <x:v>7.7735699999999996E-3</x:v>
      </x:c>
      <x:c r="BU38" s="956">
        <x:f t="shared" si="10"/>
        <x:v>4.9436730000000005E-2</x:v>
      </x:c>
      <x:c r="BV38" s="957">
        <x:f t="shared" si="43"/>
        <x:v>3.7579342500000001E-2</x:v>
      </x:c>
      <x:c r="BW38" s="955">
        <x:f t="shared" si="43"/>
        <x:v>4.9313152857230298E-3</x:v>
      </x:c>
      <x:c r="BX38" s="955">
        <x:f t="shared" si="43"/>
        <x:v>9.86263057144607E-3</x:v>
      </x:c>
      <x:c r="BY38" s="955">
        <x:f t="shared" si="43"/>
        <x:v>0</x:v>
      </x:c>
      <x:c r="BZ38" s="955">
        <x:f t="shared" si="43"/>
        <x:v>0</x:v>
      </x:c>
      <x:c r="CA38" s="955">
        <x:f t="shared" si="43"/>
        <x:v>0</x:v>
      </x:c>
      <x:c r="CB38" s="956">
        <x:f t="shared" si="43"/>
        <x:v>0</x:v>
      </x:c>
      <x:c r="CC38" s="923"/>
      <x:c r="CD38" s="958" t="s">
        <x:v>2060</x:v>
      </x:c>
      <x:c r="CE38" s="959"/>
      <x:c r="CF38" s="959"/>
      <x:c r="CG38" s="959"/>
      <x:c r="CH38" s="959"/>
      <x:c r="CI38" s="959"/>
      <x:c r="CJ38" s="959"/>
      <x:c r="CK38" s="960">
        <x:f t="shared" ref="CK38:CP40" si="49">CK29</x:f>
        <x:v>2016</x:v>
      </x:c>
      <x:c r="CL38" s="960">
        <x:f t="shared" si="49"/>
        <x:v>3596</x:v>
      </x:c>
      <x:c r="CM38" s="960">
        <x:f t="shared" si="49"/>
        <x:v>3008</x:v>
      </x:c>
      <x:c r="CN38" s="960">
        <x:f t="shared" si="49"/>
        <x:v>3146</x:v>
      </x:c>
      <x:c r="CO38" s="960">
        <x:f t="shared" si="49"/>
        <x:v>2930</x:v>
      </x:c>
      <x:c r="CP38" s="961">
        <x:f t="shared" si="49"/>
        <x:v>2742</x:v>
      </x:c>
      <x:c r="CQ38" s="962">
        <x:f t="shared" si="15"/>
        <x:v>17438</x:v>
      </x:c>
      <x:c r="CR38" s="960">
        <x:f t="shared" ref="CR38:CX40" si="50">CR29</x:f>
        <x:v>13255.5</x:v>
      </x:c>
      <x:c r="CS38" s="960">
        <x:f t="shared" si="50"/>
        <x:v>1739.4410178917212</x:v>
      </x:c>
      <x:c r="CT38" s="960">
        <x:f t="shared" si="50"/>
        <x:v>3478.8820357834461</x:v>
      </x:c>
      <x:c r="CU38" s="960">
        <x:f t="shared" si="50"/>
        <x:v>0</x:v>
      </x:c>
      <x:c r="CV38" s="960">
        <x:f t="shared" si="50"/>
        <x:v>0</x:v>
      </x:c>
      <x:c r="CW38" s="960">
        <x:f t="shared" si="50"/>
        <x:v>0</x:v>
      </x:c>
      <x:c r="CX38" s="964">
        <x:f t="shared" si="50"/>
        <x:v>0</x:v>
      </x:c>
      <x:c r="CZ38" s="967"/>
    </x:row>
    <x:row r="39" spans="1:104" s="931" customFormat="1" ht="17.25" hidden="1" customHeight="1">
      <x:c r="A39" s="933">
        <x:f t="shared" si="12"/>
        <x:v>36</x:v>
      </x:c>
      <x:c r="B39" s="934" t="s">
        <x:v>504</x:v>
      </x:c>
      <x:c r="C39" s="935" t="s">
        <x:v>501</x:v>
      </x:c>
      <x:c r="D39" s="936" t="s">
        <x:v>502</x:v>
      </x:c>
      <x:c r="E39" s="937" t="s">
        <x:v>514</x:v>
      </x:c>
      <x:c r="F39" s="938" t="s">
        <x:v>510</x:v>
      </x:c>
      <x:c r="G39" s="939" t="s">
        <x:v>512</x:v>
      </x:c>
      <x:c r="H39" s="940" t="s">
        <x:v>512</x:v>
      </x:c>
      <x:c r="I39" s="941" t="s">
        <x:v>2141</x:v>
      </x:c>
      <x:c r="J39" s="937" t="s">
        <x:v>2131</x:v>
      </x:c>
      <x:c r="K39" s="785" t="s">
        <x:v>2118</x:v>
      </x:c>
      <x:c r="L39" s="937" t="s">
        <x:v>2119</x:v>
      </x:c>
      <x:c r="M39" s="937" t="s">
        <x:v>2136</x:v>
      </x:c>
      <x:c r="N39" s="937" t="s">
        <x:v>2121</x:v>
      </x:c>
      <x:c r="O39" s="942" t="s">
        <x:v>2122</x:v>
      </x:c>
      <x:c r="P39" s="943">
        <x:f>'[139]BOSK 중장기 물량'!E44</x:f>
        <x:v>0.21</x:v>
      </x:c>
      <x:c r="Q39" s="944" t="s">
        <x:v>2123</x:v>
      </x:c>
      <x:c r="R39" s="792">
        <x:f t="shared" si="4"/>
        <x:v>283.5</x:v>
      </x:c>
      <x:c r="S39" s="935">
        <x:v>1</x:v>
      </x:c>
      <x:c r="T39" s="792">
        <x:f t="shared" si="13"/>
        <x:v>283.5</x:v>
      </x:c>
      <x:c r="U39" s="935" t="s">
        <x:v>2132</x:v>
      </x:c>
      <x:c r="V39" s="945"/>
      <x:c r="W39" s="965"/>
      <x:c r="X39" s="948"/>
      <x:c r="Y39" s="948"/>
      <x:c r="Z39" s="949"/>
      <x:c r="AA39" s="949"/>
      <x:c r="AB39" s="949"/>
      <x:c r="AC39" s="949"/>
      <x:c r="AD39" s="949"/>
      <x:c r="AE39" s="966">
        <x:f t="shared" si="5"/>
        <x:v>0.21</x:v>
      </x:c>
      <x:c r="AF39" s="951">
        <x:f t="shared" si="42"/>
        <x:v>0.21</x:v>
      </x:c>
      <x:c r="AG39" s="951">
        <x:f t="shared" si="42"/>
        <x:v>0.21</x:v>
      </x:c>
      <x:c r="AH39" s="951">
        <x:f t="shared" si="42"/>
        <x:v>0.21</x:v>
      </x:c>
      <x:c r="AI39" s="951">
        <x:f t="shared" si="42"/>
        <x:v>0.21</x:v>
      </x:c>
      <x:c r="AJ39" s="951">
        <x:f t="shared" si="42"/>
        <x:v>0.21</x:v>
      </x:c>
      <x:c r="AK39" s="951">
        <x:f t="shared" si="42"/>
        <x:v>0.21</x:v>
      </x:c>
      <x:c r="AL39" s="951">
        <x:f t="shared" si="42"/>
        <x:v>0.21</x:v>
      </x:c>
      <x:c r="AM39" s="934" t="s">
        <x:v>2139</x:v>
      </x:c>
      <x:c r="AN39" s="952" t="s">
        <x:v>2125</x:v>
      </x:c>
      <x:c r="AO39" s="953">
        <x:f t="shared" si="46"/>
        <x:v>0</x:v>
      </x:c>
      <x:c r="AP39" s="953">
        <x:f t="shared" si="46"/>
        <x:v>0</x:v>
      </x:c>
      <x:c r="AQ39" s="953">
        <x:f t="shared" si="46"/>
        <x:v>0</x:v>
      </x:c>
      <x:c r="AR39" s="953">
        <x:f t="shared" si="46"/>
        <x:v>0</x:v>
      </x:c>
      <x:c r="AS39" s="953">
        <x:f t="shared" si="46"/>
        <x:v>0</x:v>
      </x:c>
      <x:c r="AT39" s="953">
        <x:f t="shared" si="46"/>
        <x:v>0</x:v>
      </x:c>
      <x:c r="AU39" s="953">
        <x:f t="shared" si="46"/>
        <x:v>2016</x:v>
      </x:c>
      <x:c r="AV39" s="953">
        <x:f t="shared" si="46"/>
        <x:v>3596</x:v>
      </x:c>
      <x:c r="AW39" s="953">
        <x:f t="shared" si="46"/>
        <x:v>3008</x:v>
      </x:c>
      <x:c r="AX39" s="953">
        <x:f t="shared" si="46"/>
        <x:v>3146</x:v>
      </x:c>
      <x:c r="AY39" s="953">
        <x:f t="shared" si="46"/>
        <x:v>2930</x:v>
      </x:c>
      <x:c r="AZ39" s="953">
        <x:f t="shared" si="46"/>
        <x:v>2742</x:v>
      </x:c>
      <x:c r="BA39" s="954">
        <x:f t="shared" si="46"/>
        <x:v>17438</x:v>
      </x:c>
      <x:c r="BB39" s="953">
        <x:f t="shared" si="46"/>
        <x:v>13285.5</x:v>
      </x:c>
      <x:c r="BC39" s="953">
        <x:f t="shared" si="46"/>
        <x:v>1739.4410178917212</x:v>
      </x:c>
      <x:c r="BD39" s="953">
        <x:f t="shared" si="14"/>
        <x:v>3478.8820357834461</x:v>
      </x:c>
      <x:c r="BE39" s="953">
        <x:f t="shared" si="14"/>
        <x:v>0</x:v>
      </x:c>
      <x:c r="BF39" s="953">
        <x:f t="shared" si="14"/>
        <x:v>0</x:v>
      </x:c>
      <x:c r="BG39" s="953">
        <x:f t="shared" si="14"/>
        <x:v>0</x:v>
      </x:c>
      <x:c r="BH39" s="953">
        <x:f t="shared" si="14"/>
        <x:v>0</x:v>
      </x:c>
      <x:c r="BI39" s="955">
        <x:f t="shared" si="28"/>
        <x:v>0</x:v>
      </x:c>
      <x:c r="BJ39" s="955">
        <x:f t="shared" si="28"/>
        <x:v>0</x:v>
      </x:c>
      <x:c r="BK39" s="955">
        <x:f t="shared" si="28"/>
        <x:v>0</x:v>
      </x:c>
      <x:c r="BL39" s="955">
        <x:f t="shared" si="25"/>
        <x:v>0</x:v>
      </x:c>
      <x:c r="BM39" s="955">
        <x:f t="shared" si="25"/>
        <x:v>0</x:v>
      </x:c>
      <x:c r="BN39" s="955">
        <x:f t="shared" si="25"/>
        <x:v>0</x:v>
      </x:c>
      <x:c r="BO39" s="955">
        <x:f t="shared" si="25"/>
        <x:v>5.7153600000000001E-3</x:v>
      </x:c>
      <x:c r="BP39" s="955">
        <x:f t="shared" si="25"/>
        <x:v>1.0194659999999999E-2</x:v>
      </x:c>
      <x:c r="BQ39" s="955">
        <x:f t="shared" si="25"/>
        <x:v>8.5276799999999993E-3</x:v>
      </x:c>
      <x:c r="BR39" s="955">
        <x:f t="shared" si="25"/>
        <x:v>8.9189100000000004E-3</x:v>
      </x:c>
      <x:c r="BS39" s="955">
        <x:f t="shared" si="25"/>
        <x:v>8.3065499999999994E-3</x:v>
      </x:c>
      <x:c r="BT39" s="955">
        <x:f t="shared" si="25"/>
        <x:v>7.7735699999999996E-3</x:v>
      </x:c>
      <x:c r="BU39" s="956">
        <x:f t="shared" si="10"/>
        <x:v>4.9436730000000005E-2</x:v>
      </x:c>
      <x:c r="BV39" s="957">
        <x:f t="shared" si="43"/>
        <x:v>3.7664392499999998E-2</x:v>
      </x:c>
      <x:c r="BW39" s="955">
        <x:f t="shared" si="43"/>
        <x:v>4.9313152857230298E-3</x:v>
      </x:c>
      <x:c r="BX39" s="955">
        <x:f t="shared" si="43"/>
        <x:v>9.86263057144607E-3</x:v>
      </x:c>
      <x:c r="BY39" s="955">
        <x:f t="shared" si="43"/>
        <x:v>0</x:v>
      </x:c>
      <x:c r="BZ39" s="955">
        <x:f t="shared" si="43"/>
        <x:v>0</x:v>
      </x:c>
      <x:c r="CA39" s="955">
        <x:f t="shared" si="43"/>
        <x:v>0</x:v>
      </x:c>
      <x:c r="CB39" s="956">
        <x:f t="shared" si="43"/>
        <x:v>0</x:v>
      </x:c>
      <x:c r="CC39" s="923"/>
      <x:c r="CD39" s="958" t="s">
        <x:v>2060</x:v>
      </x:c>
      <x:c r="CE39" s="959"/>
      <x:c r="CF39" s="959"/>
      <x:c r="CG39" s="959"/>
      <x:c r="CH39" s="959"/>
      <x:c r="CI39" s="959"/>
      <x:c r="CJ39" s="959"/>
      <x:c r="CK39" s="960">
        <x:f t="shared" si="49"/>
        <x:v>2016</x:v>
      </x:c>
      <x:c r="CL39" s="960">
        <x:f t="shared" si="49"/>
        <x:v>3596</x:v>
      </x:c>
      <x:c r="CM39" s="960">
        <x:f t="shared" si="49"/>
        <x:v>3008</x:v>
      </x:c>
      <x:c r="CN39" s="960">
        <x:f t="shared" si="49"/>
        <x:v>3146</x:v>
      </x:c>
      <x:c r="CO39" s="960">
        <x:f t="shared" si="49"/>
        <x:v>2930</x:v>
      </x:c>
      <x:c r="CP39" s="961">
        <x:f t="shared" si="49"/>
        <x:v>2742</x:v>
      </x:c>
      <x:c r="CQ39" s="962">
        <x:f t="shared" si="15"/>
        <x:v>17438</x:v>
      </x:c>
      <x:c r="CR39" s="960">
        <x:f t="shared" si="50"/>
        <x:v>13285.5</x:v>
      </x:c>
      <x:c r="CS39" s="960">
        <x:f t="shared" si="50"/>
        <x:v>1739.4410178917212</x:v>
      </x:c>
      <x:c r="CT39" s="960">
        <x:f t="shared" si="50"/>
        <x:v>3478.8820357834461</x:v>
      </x:c>
      <x:c r="CU39" s="960">
        <x:f t="shared" si="50"/>
        <x:v>0</x:v>
      </x:c>
      <x:c r="CV39" s="960">
        <x:f t="shared" si="50"/>
        <x:v>0</x:v>
      </x:c>
      <x:c r="CW39" s="960">
        <x:f t="shared" si="50"/>
        <x:v>0</x:v>
      </x:c>
      <x:c r="CX39" s="964">
        <x:f t="shared" si="50"/>
        <x:v>0</x:v>
      </x:c>
      <x:c r="CZ39" s="967"/>
    </x:row>
    <x:row r="40" spans="1:104" s="931" customFormat="1" ht="17.25" hidden="1" customHeight="1">
      <x:c r="A40" s="933">
        <x:f t="shared" si="12"/>
        <x:v>37</x:v>
      </x:c>
      <x:c r="B40" s="934" t="s">
        <x:v>504</x:v>
      </x:c>
      <x:c r="C40" s="935" t="s">
        <x:v>501</x:v>
      </x:c>
      <x:c r="D40" s="936" t="s">
        <x:v>502</x:v>
      </x:c>
      <x:c r="E40" s="937" t="s">
        <x:v>514</x:v>
      </x:c>
      <x:c r="F40" s="938" t="s">
        <x:v>510</x:v>
      </x:c>
      <x:c r="G40" s="939" t="s">
        <x:v>513</x:v>
      </x:c>
      <x:c r="H40" s="940" t="s">
        <x:v>513</x:v>
      </x:c>
      <x:c r="I40" s="941" t="s">
        <x:v>2143</x:v>
      </x:c>
      <x:c r="J40" s="937" t="s">
        <x:v>2131</x:v>
      </x:c>
      <x:c r="K40" s="785" t="s">
        <x:v>2118</x:v>
      </x:c>
      <x:c r="L40" s="937" t="s">
        <x:v>2119</x:v>
      </x:c>
      <x:c r="M40" s="937" t="s">
        <x:v>2136</x:v>
      </x:c>
      <x:c r="N40" s="937" t="s">
        <x:v>2121</x:v>
      </x:c>
      <x:c r="O40" s="942" t="s">
        <x:v>2122</x:v>
      </x:c>
      <x:c r="P40" s="943">
        <x:f>'[139]BOSK 중장기 물량'!E49</x:f>
        <x:v>0.21</x:v>
      </x:c>
      <x:c r="Q40" s="944" t="s">
        <x:v>2123</x:v>
      </x:c>
      <x:c r="R40" s="792">
        <x:f t="shared" si="4"/>
        <x:v>283.5</x:v>
      </x:c>
      <x:c r="S40" s="935">
        <x:v>1</x:v>
      </x:c>
      <x:c r="T40" s="792">
        <x:f t="shared" si="13"/>
        <x:v>283.5</x:v>
      </x:c>
      <x:c r="U40" s="935" t="s">
        <x:v>2132</x:v>
      </x:c>
      <x:c r="V40" s="945"/>
      <x:c r="W40" s="965"/>
      <x:c r="X40" s="948"/>
      <x:c r="Y40" s="948"/>
      <x:c r="Z40" s="949"/>
      <x:c r="AA40" s="949"/>
      <x:c r="AB40" s="949"/>
      <x:c r="AC40" s="949"/>
      <x:c r="AD40" s="949"/>
      <x:c r="AE40" s="966">
        <x:f t="shared" si="5"/>
        <x:v>0.21</x:v>
      </x:c>
      <x:c r="AF40" s="951">
        <x:f t="shared" si="42"/>
        <x:v>0.21</x:v>
      </x:c>
      <x:c r="AG40" s="951">
        <x:f t="shared" si="42"/>
        <x:v>0.21</x:v>
      </x:c>
      <x:c r="AH40" s="951">
        <x:f t="shared" si="42"/>
        <x:v>0.21</x:v>
      </x:c>
      <x:c r="AI40" s="951">
        <x:f t="shared" si="42"/>
        <x:v>0.21</x:v>
      </x:c>
      <x:c r="AJ40" s="951">
        <x:f t="shared" si="42"/>
        <x:v>0.21</x:v>
      </x:c>
      <x:c r="AK40" s="951">
        <x:f t="shared" si="42"/>
        <x:v>0.21</x:v>
      </x:c>
      <x:c r="AL40" s="951">
        <x:f t="shared" si="42"/>
        <x:v>0.21</x:v>
      </x:c>
      <x:c r="AM40" s="934" t="s">
        <x:v>2139</x:v>
      </x:c>
      <x:c r="AN40" s="952" t="s">
        <x:v>2125</x:v>
      </x:c>
      <x:c r="AO40" s="953">
        <x:f t="shared" si="46"/>
        <x:v>0</x:v>
      </x:c>
      <x:c r="AP40" s="953">
        <x:f t="shared" si="46"/>
        <x:v>0</x:v>
      </x:c>
      <x:c r="AQ40" s="953">
        <x:f t="shared" si="46"/>
        <x:v>0</x:v>
      </x:c>
      <x:c r="AR40" s="953">
        <x:f t="shared" si="46"/>
        <x:v>0</x:v>
      </x:c>
      <x:c r="AS40" s="953">
        <x:f t="shared" si="46"/>
        <x:v>0</x:v>
      </x:c>
      <x:c r="AT40" s="953">
        <x:f t="shared" si="46"/>
        <x:v>0</x:v>
      </x:c>
      <x:c r="AU40" s="953">
        <x:f t="shared" si="46"/>
        <x:v>1003</x:v>
      </x:c>
      <x:c r="AV40" s="953">
        <x:f t="shared" si="46"/>
        <x:v>1798</x:v>
      </x:c>
      <x:c r="AW40" s="953">
        <x:f t="shared" si="46"/>
        <x:v>1504</x:v>
      </x:c>
      <x:c r="AX40" s="953">
        <x:f t="shared" si="46"/>
        <x:v>1573</x:v>
      </x:c>
      <x:c r="AY40" s="953">
        <x:f t="shared" si="46"/>
        <x:v>1465</x:v>
      </x:c>
      <x:c r="AZ40" s="953">
        <x:f t="shared" si="46"/>
        <x:v>1357</x:v>
      </x:c>
      <x:c r="BA40" s="954">
        <x:f t="shared" si="46"/>
        <x:v>8700</x:v>
      </x:c>
      <x:c r="BB40" s="953">
        <x:f t="shared" si="46"/>
        <x:v>6618.5</x:v>
      </x:c>
      <x:c r="BC40" s="953">
        <x:f t="shared" si="46"/>
        <x:v>868.9440511730777</x:v>
      </x:c>
      <x:c r="BD40" s="953">
        <x:f t="shared" si="14"/>
        <x:v>1737.8881023461572</x:v>
      </x:c>
      <x:c r="BE40" s="953">
        <x:f t="shared" si="14"/>
        <x:v>0</x:v>
      </x:c>
      <x:c r="BF40" s="953">
        <x:f t="shared" si="14"/>
        <x:v>0</x:v>
      </x:c>
      <x:c r="BG40" s="953">
        <x:f t="shared" si="14"/>
        <x:v>0</x:v>
      </x:c>
      <x:c r="BH40" s="953">
        <x:f t="shared" si="14"/>
        <x:v>0</x:v>
      </x:c>
      <x:c r="BI40" s="955">
        <x:f t="shared" si="28"/>
        <x:v>0</x:v>
      </x:c>
      <x:c r="BJ40" s="955">
        <x:f t="shared" si="28"/>
        <x:v>0</x:v>
      </x:c>
      <x:c r="BK40" s="955">
        <x:f t="shared" si="28"/>
        <x:v>0</x:v>
      </x:c>
      <x:c r="BL40" s="955">
        <x:f t="shared" si="25"/>
        <x:v>0</x:v>
      </x:c>
      <x:c r="BM40" s="955">
        <x:f t="shared" si="25"/>
        <x:v>0</x:v>
      </x:c>
      <x:c r="BN40" s="955">
        <x:f t="shared" si="25"/>
        <x:v>0</x:v>
      </x:c>
      <x:c r="BO40" s="955">
        <x:f t="shared" si="25"/>
        <x:v>2.8435050000000001E-3</x:v>
      </x:c>
      <x:c r="BP40" s="955">
        <x:f t="shared" si="25"/>
        <x:v>5.0973299999999997E-3</x:v>
      </x:c>
      <x:c r="BQ40" s="955">
        <x:f t="shared" si="25"/>
        <x:v>4.2638399999999996E-3</x:v>
      </x:c>
      <x:c r="BR40" s="955">
        <x:f t="shared" si="25"/>
        <x:v>4.4594550000000002E-3</x:v>
      </x:c>
      <x:c r="BS40" s="955">
        <x:f t="shared" si="25"/>
        <x:v>4.1532749999999997E-3</x:v>
      </x:c>
      <x:c r="BT40" s="955">
        <x:f t="shared" si="25"/>
        <x:v>3.847095E-3</x:v>
      </x:c>
      <x:c r="BU40" s="956">
        <x:f t="shared" si="10"/>
        <x:v>2.4664499999999999E-2</x:v>
      </x:c>
      <x:c r="BV40" s="957">
        <x:f t="shared" si="43"/>
        <x:v>1.8763447499999999E-2</x:v>
      </x:c>
      <x:c r="BW40" s="955">
        <x:f t="shared" si="43"/>
        <x:v>2.4634563850756751E-3</x:v>
      </x:c>
      <x:c r="BX40" s="955">
        <x:f t="shared" si="43"/>
        <x:v>4.9269127701513553E-3</x:v>
      </x:c>
      <x:c r="BY40" s="955">
        <x:f t="shared" si="43"/>
        <x:v>0</x:v>
      </x:c>
      <x:c r="BZ40" s="955">
        <x:f t="shared" si="43"/>
        <x:v>0</x:v>
      </x:c>
      <x:c r="CA40" s="955">
        <x:f t="shared" si="43"/>
        <x:v>0</x:v>
      </x:c>
      <x:c r="CB40" s="956">
        <x:f t="shared" si="43"/>
        <x:v>0</x:v>
      </x:c>
      <x:c r="CC40" s="923"/>
      <x:c r="CD40" s="958" t="s">
        <x:v>2060</x:v>
      </x:c>
      <x:c r="CE40" s="959"/>
      <x:c r="CF40" s="959"/>
      <x:c r="CG40" s="959"/>
      <x:c r="CH40" s="959"/>
      <x:c r="CI40" s="959"/>
      <x:c r="CJ40" s="959"/>
      <x:c r="CK40" s="960">
        <x:f t="shared" si="49"/>
        <x:v>1003</x:v>
      </x:c>
      <x:c r="CL40" s="960">
        <x:f t="shared" si="49"/>
        <x:v>1798</x:v>
      </x:c>
      <x:c r="CM40" s="960">
        <x:f t="shared" si="49"/>
        <x:v>1504</x:v>
      </x:c>
      <x:c r="CN40" s="960">
        <x:f t="shared" si="49"/>
        <x:v>1573</x:v>
      </x:c>
      <x:c r="CO40" s="960">
        <x:f t="shared" si="49"/>
        <x:v>1465</x:v>
      </x:c>
      <x:c r="CP40" s="961">
        <x:f t="shared" si="49"/>
        <x:v>1357</x:v>
      </x:c>
      <x:c r="CQ40" s="962">
        <x:f t="shared" si="15"/>
        <x:v>8700</x:v>
      </x:c>
      <x:c r="CR40" s="960">
        <x:f t="shared" si="50"/>
        <x:v>6618.5</x:v>
      </x:c>
      <x:c r="CS40" s="960">
        <x:f t="shared" si="50"/>
        <x:v>868.9440511730777</x:v>
      </x:c>
      <x:c r="CT40" s="960">
        <x:f t="shared" si="50"/>
        <x:v>1737.8881023461572</x:v>
      </x:c>
      <x:c r="CU40" s="960">
        <x:f t="shared" si="50"/>
        <x:v>0</x:v>
      </x:c>
      <x:c r="CV40" s="960">
        <x:f t="shared" si="50"/>
        <x:v>0</x:v>
      </x:c>
      <x:c r="CW40" s="960">
        <x:f t="shared" si="50"/>
        <x:v>0</x:v>
      </x:c>
      <x:c r="CX40" s="964">
        <x:f t="shared" si="50"/>
        <x:v>0</x:v>
      </x:c>
      <x:c r="CZ40" s="967"/>
    </x:row>
    <x:row r="41" spans="1:104" s="931" customFormat="1" ht="17.25" hidden="1" customHeight="1">
      <x:c r="A41" s="933">
        <x:f t="shared" si="12"/>
        <x:v>38</x:v>
      </x:c>
      <x:c r="B41" s="934" t="s">
        <x:v>504</x:v>
      </x:c>
      <x:c r="C41" s="935" t="s">
        <x:v>501</x:v>
      </x:c>
      <x:c r="D41" s="936" t="s">
        <x:v>502</x:v>
      </x:c>
      <x:c r="E41" s="937" t="s">
        <x:v>514</x:v>
      </x:c>
      <x:c r="F41" s="938" t="s">
        <x:v>510</x:v>
      </x:c>
      <x:c r="G41" s="939" t="s">
        <x:v>511</x:v>
      </x:c>
      <x:c r="H41" s="940" t="s">
        <x:v>511</x:v>
      </x:c>
      <x:c r="I41" s="941" t="s">
        <x:v>2138</x:v>
      </x:c>
      <x:c r="J41" s="937" t="s">
        <x:v>2131</x:v>
      </x:c>
      <x:c r="K41" s="785" t="s">
        <x:v>2118</x:v>
      </x:c>
      <x:c r="L41" s="937" t="s">
        <x:v>2119</x:v>
      </x:c>
      <x:c r="M41" s="937" t="s">
        <x:v>2136</x:v>
      </x:c>
      <x:c r="N41" s="937" t="s">
        <x:v>2121</x:v>
      </x:c>
      <x:c r="O41" s="942" t="s">
        <x:v>2122</x:v>
      </x:c>
      <x:c r="P41" s="943">
        <x:f>'[139]BOSK 중장기 물량'!E40</x:f>
        <x:v>0.11</x:v>
      </x:c>
      <x:c r="Q41" s="944" t="s">
        <x:v>2123</x:v>
      </x:c>
      <x:c r="R41" s="792">
        <x:f t="shared" si="4"/>
        <x:v>148.5</x:v>
      </x:c>
      <x:c r="S41" s="935">
        <x:v>2</x:v>
      </x:c>
      <x:c r="T41" s="792">
        <x:f t="shared" si="13"/>
        <x:v>297</x:v>
      </x:c>
      <x:c r="U41" s="935" t="s">
        <x:v>2132</x:v>
      </x:c>
      <x:c r="V41" s="945"/>
      <x:c r="W41" s="965"/>
      <x:c r="X41" s="948"/>
      <x:c r="Y41" s="948"/>
      <x:c r="Z41" s="949"/>
      <x:c r="AA41" s="949"/>
      <x:c r="AB41" s="949"/>
      <x:c r="AC41" s="949"/>
      <x:c r="AD41" s="949"/>
      <x:c r="AE41" s="966">
        <x:f t="shared" si="5"/>
        <x:v>0.11</x:v>
      </x:c>
      <x:c r="AF41" s="951">
        <x:f t="shared" si="42"/>
        <x:v>0.11</x:v>
      </x:c>
      <x:c r="AG41" s="951">
        <x:f t="shared" si="42"/>
        <x:v>0.11</x:v>
      </x:c>
      <x:c r="AH41" s="951">
        <x:f t="shared" si="42"/>
        <x:v>0.11</x:v>
      </x:c>
      <x:c r="AI41" s="951">
        <x:f t="shared" si="42"/>
        <x:v>0.11</x:v>
      </x:c>
      <x:c r="AJ41" s="951">
        <x:f t="shared" si="42"/>
        <x:v>0.11</x:v>
      </x:c>
      <x:c r="AK41" s="951">
        <x:f t="shared" si="42"/>
        <x:v>0.11</x:v>
      </x:c>
      <x:c r="AL41" s="951">
        <x:f t="shared" si="42"/>
        <x:v>0.11</x:v>
      </x:c>
      <x:c r="AM41" s="934" t="s">
        <x:v>2139</x:v>
      </x:c>
      <x:c r="AN41" s="952" t="s">
        <x:v>2125</x:v>
      </x:c>
      <x:c r="AO41" s="953">
        <x:f t="shared" si="46"/>
        <x:v>0</x:v>
      </x:c>
      <x:c r="AP41" s="953">
        <x:f t="shared" si="46"/>
        <x:v>0</x:v>
      </x:c>
      <x:c r="AQ41" s="953">
        <x:f t="shared" si="46"/>
        <x:v>0</x:v>
      </x:c>
      <x:c r="AR41" s="953">
        <x:f t="shared" si="46"/>
        <x:v>0</x:v>
      </x:c>
      <x:c r="AS41" s="953">
        <x:f t="shared" si="46"/>
        <x:v>0</x:v>
      </x:c>
      <x:c r="AT41" s="953">
        <x:f t="shared" si="46"/>
        <x:v>0</x:v>
      </x:c>
      <x:c r="AU41" s="953">
        <x:f t="shared" si="46"/>
        <x:v>2016</x:v>
      </x:c>
      <x:c r="AV41" s="953">
        <x:f t="shared" si="46"/>
        <x:v>3596</x:v>
      </x:c>
      <x:c r="AW41" s="953">
        <x:f t="shared" si="46"/>
        <x:v>3008</x:v>
      </x:c>
      <x:c r="AX41" s="953">
        <x:f t="shared" si="46"/>
        <x:v>3146</x:v>
      </x:c>
      <x:c r="AY41" s="953">
        <x:f t="shared" si="46"/>
        <x:v>2930</x:v>
      </x:c>
      <x:c r="AZ41" s="953">
        <x:f t="shared" si="46"/>
        <x:v>2742</x:v>
      </x:c>
      <x:c r="BA41" s="954">
        <x:f t="shared" si="46"/>
        <x:v>17438</x:v>
      </x:c>
      <x:c r="BB41" s="953">
        <x:f t="shared" si="46"/>
        <x:v>13255.5</x:v>
      </x:c>
      <x:c r="BC41" s="953">
        <x:f t="shared" si="46"/>
        <x:v>1739.4410178917212</x:v>
      </x:c>
      <x:c r="BD41" s="953">
        <x:f t="shared" si="14"/>
        <x:v>3478.8820357834461</x:v>
      </x:c>
      <x:c r="BE41" s="953">
        <x:f t="shared" si="14"/>
        <x:v>0</x:v>
      </x:c>
      <x:c r="BF41" s="953">
        <x:f t="shared" si="14"/>
        <x:v>0</x:v>
      </x:c>
      <x:c r="BG41" s="953">
        <x:f t="shared" si="14"/>
        <x:v>0</x:v>
      </x:c>
      <x:c r="BH41" s="953">
        <x:f t="shared" si="14"/>
        <x:v>0</x:v>
      </x:c>
      <x:c r="BI41" s="955">
        <x:f t="shared" si="28"/>
        <x:v>0</x:v>
      </x:c>
      <x:c r="BJ41" s="955">
        <x:f t="shared" si="28"/>
        <x:v>0</x:v>
      </x:c>
      <x:c r="BK41" s="955">
        <x:f t="shared" si="28"/>
        <x:v>0</x:v>
      </x:c>
      <x:c r="BL41" s="955">
        <x:f t="shared" si="25"/>
        <x:v>0</x:v>
      </x:c>
      <x:c r="BM41" s="955">
        <x:f t="shared" si="25"/>
        <x:v>0</x:v>
      </x:c>
      <x:c r="BN41" s="955">
        <x:f t="shared" si="25"/>
        <x:v>0</x:v>
      </x:c>
      <x:c r="BO41" s="955">
        <x:f t="shared" si="25"/>
        <x:v>5.9875199999999996E-3</x:v>
      </x:c>
      <x:c r="BP41" s="955">
        <x:f t="shared" si="25"/>
        <x:v>1.068012E-2</x:v>
      </x:c>
      <x:c r="BQ41" s="955">
        <x:f t="shared" si="25"/>
        <x:v>8.9337600000000007E-3</x:v>
      </x:c>
      <x:c r="BR41" s="955">
        <x:f t="shared" si="25"/>
        <x:v>9.3436200000000004E-3</x:v>
      </x:c>
      <x:c r="BS41" s="955">
        <x:f t="shared" si="25"/>
        <x:v>8.7021000000000008E-3</x:v>
      </x:c>
      <x:c r="BT41" s="955">
        <x:f t="shared" si="25"/>
        <x:v>8.14374E-3</x:v>
      </x:c>
      <x:c r="BU41" s="956">
        <x:f t="shared" si="10"/>
        <x:v>5.1790859999999994E-2</x:v>
      </x:c>
      <x:c r="BV41" s="957">
        <x:f t="shared" si="43"/>
        <x:v>3.9368834999999998E-2</x:v>
      </x:c>
      <x:c r="BW41" s="955">
        <x:f t="shared" si="43"/>
        <x:v>5.1661398231384126E-3</x:v>
      </x:c>
      <x:c r="BX41" s="955">
        <x:f t="shared" si="43"/>
        <x:v>1.0332279646276836E-2</x:v>
      </x:c>
      <x:c r="BY41" s="955">
        <x:f t="shared" si="43"/>
        <x:v>0</x:v>
      </x:c>
      <x:c r="BZ41" s="955">
        <x:f t="shared" si="43"/>
        <x:v>0</x:v>
      </x:c>
      <x:c r="CA41" s="955">
        <x:f t="shared" si="43"/>
        <x:v>0</x:v>
      </x:c>
      <x:c r="CB41" s="956">
        <x:f t="shared" si="43"/>
        <x:v>0</x:v>
      </x:c>
      <x:c r="CC41" s="923"/>
      <x:c r="CD41" s="958" t="s">
        <x:v>2060</x:v>
      </x:c>
      <x:c r="CE41" s="959"/>
      <x:c r="CF41" s="959"/>
      <x:c r="CG41" s="959"/>
      <x:c r="CH41" s="959"/>
      <x:c r="CI41" s="959"/>
      <x:c r="CJ41" s="959"/>
      <x:c r="CK41" s="960">
        <x:f t="shared" ref="CK41:CP43" si="51">CK29</x:f>
        <x:v>2016</x:v>
      </x:c>
      <x:c r="CL41" s="960">
        <x:f t="shared" si="51"/>
        <x:v>3596</x:v>
      </x:c>
      <x:c r="CM41" s="960">
        <x:f t="shared" si="51"/>
        <x:v>3008</x:v>
      </x:c>
      <x:c r="CN41" s="960">
        <x:f t="shared" si="51"/>
        <x:v>3146</x:v>
      </x:c>
      <x:c r="CO41" s="960">
        <x:f t="shared" si="51"/>
        <x:v>2930</x:v>
      </x:c>
      <x:c r="CP41" s="961">
        <x:f t="shared" si="51"/>
        <x:v>2742</x:v>
      </x:c>
      <x:c r="CQ41" s="962">
        <x:f t="shared" si="15"/>
        <x:v>17438</x:v>
      </x:c>
      <x:c r="CR41" s="960">
        <x:f t="shared" ref="CR41:CX43" si="52">CR29</x:f>
        <x:v>13255.5</x:v>
      </x:c>
      <x:c r="CS41" s="960">
        <x:f t="shared" si="52"/>
        <x:v>1739.4410178917212</x:v>
      </x:c>
      <x:c r="CT41" s="960">
        <x:f t="shared" si="52"/>
        <x:v>3478.8820357834461</x:v>
      </x:c>
      <x:c r="CU41" s="960">
        <x:f t="shared" si="52"/>
        <x:v>0</x:v>
      </x:c>
      <x:c r="CV41" s="960">
        <x:f t="shared" si="52"/>
        <x:v>0</x:v>
      </x:c>
      <x:c r="CW41" s="960">
        <x:f t="shared" si="52"/>
        <x:v>0</x:v>
      </x:c>
      <x:c r="CX41" s="964">
        <x:f t="shared" si="52"/>
        <x:v>0</x:v>
      </x:c>
      <x:c r="CZ41" s="967"/>
    </x:row>
    <x:row r="42" spans="1:104" s="931" customFormat="1" ht="17.25" hidden="1" customHeight="1">
      <x:c r="A42" s="933">
        <x:f t="shared" si="12"/>
        <x:v>39</x:v>
      </x:c>
      <x:c r="B42" s="934" t="s">
        <x:v>504</x:v>
      </x:c>
      <x:c r="C42" s="935" t="s">
        <x:v>501</x:v>
      </x:c>
      <x:c r="D42" s="936" t="s">
        <x:v>502</x:v>
      </x:c>
      <x:c r="E42" s="937" t="s">
        <x:v>514</x:v>
      </x:c>
      <x:c r="F42" s="938" t="s">
        <x:v>510</x:v>
      </x:c>
      <x:c r="G42" s="939" t="s">
        <x:v>512</x:v>
      </x:c>
      <x:c r="H42" s="940" t="s">
        <x:v>512</x:v>
      </x:c>
      <x:c r="I42" s="941" t="s">
        <x:v>2141</x:v>
      </x:c>
      <x:c r="J42" s="937" t="s">
        <x:v>2131</x:v>
      </x:c>
      <x:c r="K42" s="785" t="s">
        <x:v>2118</x:v>
      </x:c>
      <x:c r="L42" s="937" t="s">
        <x:v>2119</x:v>
      </x:c>
      <x:c r="M42" s="937" t="s">
        <x:v>2136</x:v>
      </x:c>
      <x:c r="N42" s="937" t="s">
        <x:v>2121</x:v>
      </x:c>
      <x:c r="O42" s="942" t="s">
        <x:v>2122</x:v>
      </x:c>
      <x:c r="P42" s="943">
        <x:f>'[139]BOSK 중장기 물량'!E45</x:f>
        <x:v>0.11</x:v>
      </x:c>
      <x:c r="Q42" s="944" t="s">
        <x:v>2123</x:v>
      </x:c>
      <x:c r="R42" s="792">
        <x:f t="shared" si="4"/>
        <x:v>148.5</x:v>
      </x:c>
      <x:c r="S42" s="935">
        <x:v>2</x:v>
      </x:c>
      <x:c r="T42" s="792">
        <x:f t="shared" si="13"/>
        <x:v>297</x:v>
      </x:c>
      <x:c r="U42" s="935" t="s">
        <x:v>2132</x:v>
      </x:c>
      <x:c r="V42" s="945"/>
      <x:c r="W42" s="965"/>
      <x:c r="X42" s="948"/>
      <x:c r="Y42" s="948"/>
      <x:c r="Z42" s="949"/>
      <x:c r="AA42" s="949"/>
      <x:c r="AB42" s="949"/>
      <x:c r="AC42" s="949"/>
      <x:c r="AD42" s="949"/>
      <x:c r="AE42" s="966">
        <x:f t="shared" si="5"/>
        <x:v>0.11</x:v>
      </x:c>
      <x:c r="AF42" s="951">
        <x:f t="shared" si="42"/>
        <x:v>0.11</x:v>
      </x:c>
      <x:c r="AG42" s="951">
        <x:f t="shared" si="42"/>
        <x:v>0.11</x:v>
      </x:c>
      <x:c r="AH42" s="951">
        <x:f t="shared" si="42"/>
        <x:v>0.11</x:v>
      </x:c>
      <x:c r="AI42" s="951">
        <x:f t="shared" si="42"/>
        <x:v>0.11</x:v>
      </x:c>
      <x:c r="AJ42" s="951">
        <x:f t="shared" si="42"/>
        <x:v>0.11</x:v>
      </x:c>
      <x:c r="AK42" s="951">
        <x:f t="shared" si="42"/>
        <x:v>0.11</x:v>
      </x:c>
      <x:c r="AL42" s="951">
        <x:f t="shared" si="42"/>
        <x:v>0.11</x:v>
      </x:c>
      <x:c r="AM42" s="934" t="s">
        <x:v>2139</x:v>
      </x:c>
      <x:c r="AN42" s="952" t="s">
        <x:v>2125</x:v>
      </x:c>
      <x:c r="AO42" s="953">
        <x:f t="shared" si="46"/>
        <x:v>0</x:v>
      </x:c>
      <x:c r="AP42" s="953">
        <x:f t="shared" si="46"/>
        <x:v>0</x:v>
      </x:c>
      <x:c r="AQ42" s="953">
        <x:f t="shared" si="46"/>
        <x:v>0</x:v>
      </x:c>
      <x:c r="AR42" s="953">
        <x:f t="shared" si="46"/>
        <x:v>0</x:v>
      </x:c>
      <x:c r="AS42" s="953">
        <x:f t="shared" si="46"/>
        <x:v>0</x:v>
      </x:c>
      <x:c r="AT42" s="953">
        <x:f t="shared" si="46"/>
        <x:v>0</x:v>
      </x:c>
      <x:c r="AU42" s="953">
        <x:f t="shared" si="46"/>
        <x:v>2016</x:v>
      </x:c>
      <x:c r="AV42" s="953">
        <x:f t="shared" si="46"/>
        <x:v>3596</x:v>
      </x:c>
      <x:c r="AW42" s="953">
        <x:f t="shared" si="46"/>
        <x:v>3008</x:v>
      </x:c>
      <x:c r="AX42" s="953">
        <x:f t="shared" si="46"/>
        <x:v>3146</x:v>
      </x:c>
      <x:c r="AY42" s="953">
        <x:f t="shared" si="46"/>
        <x:v>2930</x:v>
      </x:c>
      <x:c r="AZ42" s="953">
        <x:f t="shared" si="46"/>
        <x:v>2742</x:v>
      </x:c>
      <x:c r="BA42" s="954">
        <x:f t="shared" si="46"/>
        <x:v>17438</x:v>
      </x:c>
      <x:c r="BB42" s="953">
        <x:f t="shared" si="46"/>
        <x:v>13285.5</x:v>
      </x:c>
      <x:c r="BC42" s="953">
        <x:f t="shared" si="46"/>
        <x:v>1739.4410178917212</x:v>
      </x:c>
      <x:c r="BD42" s="953">
        <x:f t="shared" si="14"/>
        <x:v>3478.8820357834461</x:v>
      </x:c>
      <x:c r="BE42" s="953">
        <x:f t="shared" si="14"/>
        <x:v>0</x:v>
      </x:c>
      <x:c r="BF42" s="953">
        <x:f t="shared" si="14"/>
        <x:v>0</x:v>
      </x:c>
      <x:c r="BG42" s="953">
        <x:f t="shared" si="14"/>
        <x:v>0</x:v>
      </x:c>
      <x:c r="BH42" s="953">
        <x:f t="shared" si="14"/>
        <x:v>0</x:v>
      </x:c>
      <x:c r="BI42" s="955">
        <x:f t="shared" si="28"/>
        <x:v>0</x:v>
      </x:c>
      <x:c r="BJ42" s="955">
        <x:f t="shared" si="28"/>
        <x:v>0</x:v>
      </x:c>
      <x:c r="BK42" s="955">
        <x:f t="shared" si="28"/>
        <x:v>0</x:v>
      </x:c>
      <x:c r="BL42" s="955">
        <x:f t="shared" si="25"/>
        <x:v>0</x:v>
      </x:c>
      <x:c r="BM42" s="955">
        <x:f t="shared" si="25"/>
        <x:v>0</x:v>
      </x:c>
      <x:c r="BN42" s="955">
        <x:f t="shared" si="25"/>
        <x:v>0</x:v>
      </x:c>
      <x:c r="BO42" s="955">
        <x:f t="shared" si="25"/>
        <x:v>5.9875199999999996E-3</x:v>
      </x:c>
      <x:c r="BP42" s="955">
        <x:f t="shared" si="25"/>
        <x:v>1.068012E-2</x:v>
      </x:c>
      <x:c r="BQ42" s="955">
        <x:f t="shared" si="25"/>
        <x:v>8.9337600000000007E-3</x:v>
      </x:c>
      <x:c r="BR42" s="955">
        <x:f t="shared" si="25"/>
        <x:v>9.3436200000000004E-3</x:v>
      </x:c>
      <x:c r="BS42" s="955">
        <x:f t="shared" si="25"/>
        <x:v>8.7021000000000008E-3</x:v>
      </x:c>
      <x:c r="BT42" s="955">
        <x:f t="shared" si="25"/>
        <x:v>8.14374E-3</x:v>
      </x:c>
      <x:c r="BU42" s="956">
        <x:f t="shared" si="10"/>
        <x:v>5.1790859999999994E-2</x:v>
      </x:c>
      <x:c r="BV42" s="957">
        <x:f t="shared" si="43"/>
        <x:v>3.9457935E-2</x:v>
      </x:c>
      <x:c r="BW42" s="955">
        <x:f t="shared" si="43"/>
        <x:v>5.1661398231384126E-3</x:v>
      </x:c>
      <x:c r="BX42" s="955">
        <x:f t="shared" si="43"/>
        <x:v>1.0332279646276836E-2</x:v>
      </x:c>
      <x:c r="BY42" s="955">
        <x:f t="shared" si="43"/>
        <x:v>0</x:v>
      </x:c>
      <x:c r="BZ42" s="955">
        <x:f t="shared" si="43"/>
        <x:v>0</x:v>
      </x:c>
      <x:c r="CA42" s="955">
        <x:f t="shared" si="43"/>
        <x:v>0</x:v>
      </x:c>
      <x:c r="CB42" s="956">
        <x:f t="shared" si="43"/>
        <x:v>0</x:v>
      </x:c>
      <x:c r="CC42" s="923"/>
      <x:c r="CD42" s="958" t="s">
        <x:v>2060</x:v>
      </x:c>
      <x:c r="CE42" s="959"/>
      <x:c r="CF42" s="959"/>
      <x:c r="CG42" s="959"/>
      <x:c r="CH42" s="959"/>
      <x:c r="CI42" s="959"/>
      <x:c r="CJ42" s="959"/>
      <x:c r="CK42" s="960">
        <x:f t="shared" si="51"/>
        <x:v>2016</x:v>
      </x:c>
      <x:c r="CL42" s="960">
        <x:f t="shared" si="51"/>
        <x:v>3596</x:v>
      </x:c>
      <x:c r="CM42" s="960">
        <x:f t="shared" si="51"/>
        <x:v>3008</x:v>
      </x:c>
      <x:c r="CN42" s="960">
        <x:f t="shared" si="51"/>
        <x:v>3146</x:v>
      </x:c>
      <x:c r="CO42" s="960">
        <x:f t="shared" si="51"/>
        <x:v>2930</x:v>
      </x:c>
      <x:c r="CP42" s="961">
        <x:f t="shared" si="51"/>
        <x:v>2742</x:v>
      </x:c>
      <x:c r="CQ42" s="962">
        <x:f t="shared" si="15"/>
        <x:v>17438</x:v>
      </x:c>
      <x:c r="CR42" s="960">
        <x:f t="shared" si="52"/>
        <x:v>13285.5</x:v>
      </x:c>
      <x:c r="CS42" s="960">
        <x:f t="shared" si="52"/>
        <x:v>1739.4410178917212</x:v>
      </x:c>
      <x:c r="CT42" s="960">
        <x:f t="shared" si="52"/>
        <x:v>3478.8820357834461</x:v>
      </x:c>
      <x:c r="CU42" s="960">
        <x:f t="shared" si="52"/>
        <x:v>0</x:v>
      </x:c>
      <x:c r="CV42" s="960">
        <x:f t="shared" si="52"/>
        <x:v>0</x:v>
      </x:c>
      <x:c r="CW42" s="960">
        <x:f t="shared" si="52"/>
        <x:v>0</x:v>
      </x:c>
      <x:c r="CX42" s="964">
        <x:f t="shared" si="52"/>
        <x:v>0</x:v>
      </x:c>
      <x:c r="CZ42" s="967"/>
    </x:row>
    <x:row r="43" spans="1:104" s="931" customFormat="1" ht="17.25" hidden="1" customHeight="1" thickBot="1">
      <x:c r="A43" s="933">
        <x:f t="shared" si="12"/>
        <x:v>40</x:v>
      </x:c>
      <x:c r="B43" s="934" t="s">
        <x:v>504</x:v>
      </x:c>
      <x:c r="C43" s="935" t="s">
        <x:v>501</x:v>
      </x:c>
      <x:c r="D43" s="936" t="s">
        <x:v>502</x:v>
      </x:c>
      <x:c r="E43" s="937" t="s">
        <x:v>514</x:v>
      </x:c>
      <x:c r="F43" s="938" t="s">
        <x:v>510</x:v>
      </x:c>
      <x:c r="G43" s="939" t="s">
        <x:v>513</x:v>
      </x:c>
      <x:c r="H43" s="940" t="s">
        <x:v>513</x:v>
      </x:c>
      <x:c r="I43" s="941" t="s">
        <x:v>515</x:v>
      </x:c>
      <x:c r="J43" s="937" t="s">
        <x:v>2131</x:v>
      </x:c>
      <x:c r="K43" s="785" t="s">
        <x:v>2118</x:v>
      </x:c>
      <x:c r="L43" s="937" t="s">
        <x:v>2119</x:v>
      </x:c>
      <x:c r="M43" s="937" t="s">
        <x:v>2136</x:v>
      </x:c>
      <x:c r="N43" s="937" t="s">
        <x:v>2121</x:v>
      </x:c>
      <x:c r="O43" s="942" t="s">
        <x:v>2122</x:v>
      </x:c>
      <x:c r="P43" s="943">
        <x:f>'[139]BOSK 중장기 물량'!E50</x:f>
        <x:v>0.11</x:v>
      </x:c>
      <x:c r="Q43" s="944" t="s">
        <x:v>2123</x:v>
      </x:c>
      <x:c r="R43" s="792">
        <x:f t="shared" si="4"/>
        <x:v>148.5</x:v>
      </x:c>
      <x:c r="S43" s="935">
        <x:v>2</x:v>
      </x:c>
      <x:c r="T43" s="792">
        <x:f t="shared" si="13"/>
        <x:v>297</x:v>
      </x:c>
      <x:c r="U43" s="935" t="s">
        <x:v>2132</x:v>
      </x:c>
      <x:c r="V43" s="945"/>
      <x:c r="W43" s="965"/>
      <x:c r="X43" s="948"/>
      <x:c r="Y43" s="948"/>
      <x:c r="Z43" s="949"/>
      <x:c r="AA43" s="949"/>
      <x:c r="AB43" s="949"/>
      <x:c r="AC43" s="949"/>
      <x:c r="AD43" s="949"/>
      <x:c r="AE43" s="966">
        <x:f t="shared" si="5"/>
        <x:v>0.11</x:v>
      </x:c>
      <x:c r="AF43" s="951">
        <x:f t="shared" si="42"/>
        <x:v>0.11</x:v>
      </x:c>
      <x:c r="AG43" s="951">
        <x:f t="shared" si="42"/>
        <x:v>0.11</x:v>
      </x:c>
      <x:c r="AH43" s="951">
        <x:f t="shared" si="42"/>
        <x:v>0.11</x:v>
      </x:c>
      <x:c r="AI43" s="951">
        <x:f t="shared" si="42"/>
        <x:v>0.11</x:v>
      </x:c>
      <x:c r="AJ43" s="951">
        <x:f t="shared" si="42"/>
        <x:v>0.11</x:v>
      </x:c>
      <x:c r="AK43" s="951">
        <x:f t="shared" si="42"/>
        <x:v>0.11</x:v>
      </x:c>
      <x:c r="AL43" s="951">
        <x:f t="shared" si="42"/>
        <x:v>0.11</x:v>
      </x:c>
      <x:c r="AM43" s="934" t="s">
        <x:v>2139</x:v>
      </x:c>
      <x:c r="AN43" s="952" t="s">
        <x:v>2125</x:v>
      </x:c>
      <x:c r="AO43" s="953">
        <x:f t="shared" si="46"/>
        <x:v>0</x:v>
      </x:c>
      <x:c r="AP43" s="953">
        <x:f t="shared" si="46"/>
        <x:v>0</x:v>
      </x:c>
      <x:c r="AQ43" s="953">
        <x:f t="shared" si="46"/>
        <x:v>0</x:v>
      </x:c>
      <x:c r="AR43" s="953">
        <x:f t="shared" si="46"/>
        <x:v>0</x:v>
      </x:c>
      <x:c r="AS43" s="953">
        <x:f t="shared" si="46"/>
        <x:v>0</x:v>
      </x:c>
      <x:c r="AT43" s="953">
        <x:f t="shared" si="46"/>
        <x:v>0</x:v>
      </x:c>
      <x:c r="AU43" s="953">
        <x:f t="shared" si="46"/>
        <x:v>1003</x:v>
      </x:c>
      <x:c r="AV43" s="953">
        <x:f t="shared" si="46"/>
        <x:v>1798</x:v>
      </x:c>
      <x:c r="AW43" s="953">
        <x:f t="shared" si="46"/>
        <x:v>1504</x:v>
      </x:c>
      <x:c r="AX43" s="953">
        <x:f t="shared" si="46"/>
        <x:v>1573</x:v>
      </x:c>
      <x:c r="AY43" s="953">
        <x:f t="shared" si="46"/>
        <x:v>1465</x:v>
      </x:c>
      <x:c r="AZ43" s="953">
        <x:f t="shared" si="46"/>
        <x:v>1357</x:v>
      </x:c>
      <x:c r="BA43" s="954">
        <x:f t="shared" si="46"/>
        <x:v>8700</x:v>
      </x:c>
      <x:c r="BB43" s="953">
        <x:f t="shared" si="46"/>
        <x:v>6618.5</x:v>
      </x:c>
      <x:c r="BC43" s="953">
        <x:f t="shared" si="46"/>
        <x:v>868.9440511730777</x:v>
      </x:c>
      <x:c r="BD43" s="953">
        <x:f t="shared" si="14"/>
        <x:v>1737.8881023461572</x:v>
      </x:c>
      <x:c r="BE43" s="953">
        <x:f t="shared" si="14"/>
        <x:v>0</x:v>
      </x:c>
      <x:c r="BF43" s="953">
        <x:f t="shared" si="14"/>
        <x:v>0</x:v>
      </x:c>
      <x:c r="BG43" s="953">
        <x:f t="shared" si="14"/>
        <x:v>0</x:v>
      </x:c>
      <x:c r="BH43" s="953">
        <x:f t="shared" si="14"/>
        <x:v>0</x:v>
      </x:c>
      <x:c r="BI43" s="955">
        <x:f t="shared" si="28"/>
        <x:v>0</x:v>
      </x:c>
      <x:c r="BJ43" s="955">
        <x:f t="shared" si="28"/>
        <x:v>0</x:v>
      </x:c>
      <x:c r="BK43" s="955">
        <x:f t="shared" si="28"/>
        <x:v>0</x:v>
      </x:c>
      <x:c r="BL43" s="955">
        <x:f t="shared" si="25"/>
        <x:v>0</x:v>
      </x:c>
      <x:c r="BM43" s="955">
        <x:f t="shared" si="25"/>
        <x:v>0</x:v>
      </x:c>
      <x:c r="BN43" s="955">
        <x:f t="shared" si="25"/>
        <x:v>0</x:v>
      </x:c>
      <x:c r="BO43" s="955">
        <x:f t="shared" si="25"/>
        <x:v>2.97891E-3</x:v>
      </x:c>
      <x:c r="BP43" s="955">
        <x:f t="shared" si="25"/>
        <x:v>5.3400599999999998E-3</x:v>
      </x:c>
      <x:c r="BQ43" s="955">
        <x:f t="shared" si="25"/>
        <x:v>4.4668800000000003E-3</x:v>
      </x:c>
      <x:c r="BR43" s="955">
        <x:f t="shared" si="25"/>
        <x:v>4.6718100000000002E-3</x:v>
      </x:c>
      <x:c r="BS43" s="955">
        <x:f t="shared" si="25"/>
        <x:v>4.3510500000000004E-3</x:v>
      </x:c>
      <x:c r="BT43" s="955">
        <x:f t="shared" si="25"/>
        <x:v>4.0302899999999997E-3</x:v>
      </x:c>
      <x:c r="BU43" s="956">
        <x:f t="shared" si="10"/>
        <x:v>2.5839000000000001E-2</x:v>
      </x:c>
      <x:c r="BV43" s="969">
        <x:f t="shared" si="43"/>
        <x:v>1.9656944999999999E-2</x:v>
      </x:c>
      <x:c r="BW43" s="970">
        <x:f t="shared" si="43"/>
        <x:v>2.5807638319840409E-3</x:v>
      </x:c>
      <x:c r="BX43" s="970">
        <x:f t="shared" si="43"/>
        <x:v>5.1615276639680871E-3</x:v>
      </x:c>
      <x:c r="BY43" s="970">
        <x:f t="shared" si="43"/>
        <x:v>0</x:v>
      </x:c>
      <x:c r="BZ43" s="970">
        <x:f t="shared" si="43"/>
        <x:v>0</x:v>
      </x:c>
      <x:c r="CA43" s="970">
        <x:f t="shared" si="43"/>
        <x:v>0</x:v>
      </x:c>
      <x:c r="CB43" s="971">
        <x:f t="shared" si="43"/>
        <x:v>0</x:v>
      </x:c>
      <x:c r="CC43" s="923"/>
      <x:c r="CD43" s="972" t="s">
        <x:v>2060</x:v>
      </x:c>
      <x:c r="CE43" s="973"/>
      <x:c r="CF43" s="973"/>
      <x:c r="CG43" s="973"/>
      <x:c r="CH43" s="973"/>
      <x:c r="CI43" s="973"/>
      <x:c r="CJ43" s="973"/>
      <x:c r="CK43" s="974">
        <x:f t="shared" si="51"/>
        <x:v>1003</x:v>
      </x:c>
      <x:c r="CL43" s="974">
        <x:f t="shared" si="51"/>
        <x:v>1798</x:v>
      </x:c>
      <x:c r="CM43" s="974">
        <x:f t="shared" si="51"/>
        <x:v>1504</x:v>
      </x:c>
      <x:c r="CN43" s="974">
        <x:f t="shared" si="51"/>
        <x:v>1573</x:v>
      </x:c>
      <x:c r="CO43" s="974">
        <x:f t="shared" si="51"/>
        <x:v>1465</x:v>
      </x:c>
      <x:c r="CP43" s="975">
        <x:f t="shared" si="51"/>
        <x:v>1357</x:v>
      </x:c>
      <x:c r="CQ43" s="976">
        <x:f t="shared" si="15"/>
        <x:v>8700</x:v>
      </x:c>
      <x:c r="CR43" s="974">
        <x:f t="shared" si="52"/>
        <x:v>6618.5</x:v>
      </x:c>
      <x:c r="CS43" s="974">
        <x:f t="shared" si="52"/>
        <x:v>868.9440511730777</x:v>
      </x:c>
      <x:c r="CT43" s="974">
        <x:f t="shared" si="52"/>
        <x:v>1737.8881023461572</x:v>
      </x:c>
      <x:c r="CU43" s="974">
        <x:f t="shared" si="52"/>
        <x:v>0</x:v>
      </x:c>
      <x:c r="CV43" s="974">
        <x:f t="shared" si="52"/>
        <x:v>0</x:v>
      </x:c>
      <x:c r="CW43" s="974">
        <x:f t="shared" si="52"/>
        <x:v>0</x:v>
      </x:c>
      <x:c r="CX43" s="978">
        <x:f t="shared" si="52"/>
        <x:v>0</x:v>
      </x:c>
      <x:c r="CZ43" s="967"/>
    </x:row>
    <x:row r="44" spans="1:104" s="1469" customFormat="1" ht="17.25" customHeight="1" thickTop="1" thickBot="1">
      <x:c r="A44" s="1445">
        <x:f t="shared" si="12"/>
        <x:v>41</x:v>
      </x:c>
      <x:c r="B44" s="1446" t="s">
        <x:v>2113</x:v>
      </x:c>
      <x:c r="C44" s="1447" t="s">
        <x:v>2144</x:v>
      </x:c>
      <x:c r="D44" s="1448" t="s">
        <x:v>2129</x:v>
      </x:c>
      <x:c r="E44" s="1449" t="s">
        <x:v>2129</x:v>
      </x:c>
      <x:c r="F44" s="1450" t="s">
        <x:v>2145</x:v>
      </x:c>
      <x:c r="G44" s="1450" t="s">
        <x:v>516</x:v>
      </x:c>
      <x:c r="H44" s="1451" t="s">
        <x:v>2146</x:v>
      </x:c>
      <x:c r="I44" s="1452" t="s">
        <x:v>2147</x:v>
      </x:c>
      <x:c r="J44" s="1449" t="s">
        <x:v>2131</x:v>
      </x:c>
      <x:c r="K44" s="1449" t="s">
        <x:v>2148</x:v>
      </x:c>
      <x:c r="L44" s="1449" t="s">
        <x:v>518</x:v>
      </x:c>
      <x:c r="M44" s="1449" t="s">
        <x:v>517</x:v>
      </x:c>
      <x:c r="N44" s="1449" t="s">
        <x:v>2149</x:v>
      </x:c>
      <x:c r="O44" s="1453" t="s">
        <x:v>2150</x:v>
      </x:c>
      <x:c r="P44" s="1454">
        <x:v>11.49</x:v>
      </x:c>
      <x:c r="Q44" s="1455" t="s">
        <x:v>2123</x:v>
      </x:c>
      <x:c r="R44" s="1456">
        <x:f t="shared" si="4"/>
        <x:v>15511.5</x:v>
      </x:c>
      <x:c r="S44" s="1447">
        <x:v>1</x:v>
      </x:c>
      <x:c r="T44" s="1456">
        <x:f t="shared" si="13"/>
        <x:v>15511.5</x:v>
      </x:c>
      <x:c r="U44" s="1447" t="s">
        <x:v>2132</x:v>
      </x:c>
      <x:c r="V44" s="1457"/>
      <x:c r="W44" s="1458"/>
      <x:c r="X44" s="1459"/>
      <x:c r="Y44" s="1459"/>
      <x:c r="Z44" s="1460"/>
      <x:c r="AA44" s="1460"/>
      <x:c r="AB44" s="1460"/>
      <x:c r="AC44" s="1460"/>
      <x:c r="AD44" s="1460"/>
      <x:c r="AE44" s="1461">
        <x:f t="shared" si="5"/>
        <x:v>11.49</x:v>
      </x:c>
      <x:c r="AF44" s="1462">
        <x:f t="shared" si="42"/>
        <x:v>11.49</x:v>
      </x:c>
      <x:c r="AG44" s="1462">
        <x:f t="shared" si="42"/>
        <x:v>11.49</x:v>
      </x:c>
      <x:c r="AH44" s="1462">
        <x:f t="shared" si="42"/>
        <x:v>11.49</x:v>
      </x:c>
      <x:c r="AI44" s="1462">
        <x:f t="shared" si="42"/>
        <x:v>11.49</x:v>
      </x:c>
      <x:c r="AJ44" s="1462">
        <x:f t="shared" si="42"/>
        <x:v>11.49</x:v>
      </x:c>
      <x:c r="AK44" s="1462">
        <x:f t="shared" si="42"/>
        <x:v>11.49</x:v>
      </x:c>
      <x:c r="AL44" s="1462">
        <x:f t="shared" si="42"/>
        <x:v>11.49</x:v>
      </x:c>
      <x:c r="AM44" s="1446" t="s">
        <x:v>2151</x:v>
      </x:c>
      <x:c r="AN44" s="1463" t="s">
        <x:v>2125</x:v>
      </x:c>
      <x:c r="AO44" s="1464">
        <x:v>104400</x:v>
      </x:c>
      <x:c r="AP44" s="1464">
        <x:v>121800</x:v>
      </x:c>
      <x:c r="AQ44" s="1464">
        <x:v>145000</x:v>
      </x:c>
      <x:c r="AR44" s="1464">
        <x:v>133400</x:v>
      </x:c>
      <x:c r="AS44" s="1464">
        <x:v>139200</x:v>
      </x:c>
      <x:c r="AT44" s="1464">
        <x:v>133400</x:v>
      </x:c>
      <x:c r="AU44" s="1464">
        <x:v>96800</x:v>
      </x:c>
      <x:c r="AV44" s="1464">
        <x:v>57000</x:v>
      </x:c>
      <x:c r="AW44" s="1464">
        <x:v>78000</x:v>
      </x:c>
      <x:c r="AX44" s="1464">
        <x:v>81000</x:v>
      </x:c>
      <x:c r="AY44" s="1464">
        <x:v>69000</x:v>
      </x:c>
      <x:c r="AZ44" s="1464">
        <x:v>75000</x:v>
      </x:c>
      <x:c r="BA44" s="1465">
        <x:f>SUM(AO44:AZ44)</x:f>
        <x:v>1234000</x:v>
      </x:c>
      <x:c r="BB44" s="1464">
        <x:f t="shared" si="46"/>
        <x:v>1251241</x:v>
      </x:c>
      <x:c r="BC44" s="1464">
        <x:f t="shared" si="46"/>
        <x:v>1360596</x:v>
      </x:c>
      <x:c r="BD44" s="1464">
        <x:f t="shared" si="14"/>
        <x:v>1402425</x:v>
      </x:c>
      <x:c r="BE44" s="1464">
        <x:f t="shared" si="14"/>
        <x:v>1402453</x:v>
      </x:c>
      <x:c r="BF44" s="1464">
        <x:f t="shared" si="14"/>
        <x:v>1403001</x:v>
      </x:c>
      <x:c r="BG44" s="1464">
        <x:f t="shared" si="14"/>
        <x:v>577</x:v>
      </x:c>
      <x:c r="BH44" s="1464">
        <x:f t="shared" si="14"/>
        <x:v>472</x:v>
      </x:c>
      <x:c r="BI44" s="1464">
        <x:f t="shared" si="28"/>
        <x:v>16.194006000000002</x:v>
      </x:c>
      <x:c r="BJ44" s="1464">
        <x:f t="shared" si="28"/>
        <x:v>18.893007000000001</x:v>
      </x:c>
      <x:c r="BK44" s="1464">
        <x:f t="shared" si="28"/>
        <x:v>22.491675000000001</x:v>
      </x:c>
      <x:c r="BL44" s="1464">
        <x:f t="shared" si="25"/>
        <x:v>20.692340999999999</x:v>
      </x:c>
      <x:c r="BM44" s="1464">
        <x:f t="shared" si="25"/>
        <x:v>21.592008</x:v>
      </x:c>
      <x:c r="BN44" s="1464">
        <x:f t="shared" si="25"/>
        <x:v>20.692340999999999</x:v>
      </x:c>
      <x:c r="BO44" s="1464">
        <x:f t="shared" si="25"/>
        <x:v>15.015131999999999</x:v>
      </x:c>
      <x:c r="BP44" s="1464">
        <x:f t="shared" si="25"/>
        <x:v>8.8415549999999996</x:v>
      </x:c>
      <x:c r="BQ44" s="1464">
        <x:f t="shared" si="25"/>
        <x:v>12.09897</x:v>
      </x:c>
      <x:c r="BR44" s="1464">
        <x:f t="shared" si="25"/>
        <x:v>12.564315000000001</x:v>
      </x:c>
      <x:c r="BS44" s="1464">
        <x:f t="shared" si="25"/>
        <x:v>10.702935</x:v>
      </x:c>
      <x:c r="BT44" s="1464">
        <x:f t="shared" si="25"/>
        <x:v>11.633625</x:v>
      </x:c>
      <x:c r="BU44" s="1466">
        <x:f t="shared" si="10"/>
        <x:v>191.41190999999998</x:v>
      </x:c>
      <x:c r="BV44" s="1467">
        <x:f t="shared" si="43"/>
        <x:v>194.08624771500001</x:v>
      </x:c>
      <x:c r="BW44" s="1464">
        <x:f t="shared" si="43"/>
        <x:v>211.04884853999999</x:v>
      </x:c>
      <x:c r="BX44" s="1464">
        <x:f t="shared" si="43"/>
        <x:v>217.537153875</x:v>
      </x:c>
      <x:c r="BY44" s="1464">
        <x:f t="shared" si="43"/>
        <x:v>217.54149709500001</x:v>
      </x:c>
      <x:c r="BZ44" s="1464">
        <x:f t="shared" si="43"/>
        <x:v>217.626500115</x:v>
      </x:c>
      <x:c r="CA44" s="1464">
        <x:f t="shared" si="43"/>
        <x:v>8.9501355000000005E-2</x:v>
      </x:c>
      <x:c r="CB44" s="1466">
        <x:f t="shared" si="43"/>
        <x:v>7.3214280000000007E-2</x:v>
      </x:c>
      <x:c r="CC44" s="1468"/>
      <x:c r="CD44" s="981" t="s">
        <x:v>2060</x:v>
      </x:c>
      <x:c r="CE44" s="982">
        <x:v>46353</x:v>
      </x:c>
      <x:c r="CF44" s="982">
        <x:f>'[139]SKOn,BOSK 26년 물량(SK접수)'!D7</x:f>
        <x:v>129935</x:v>
      </x:c>
      <x:c r="CG44" s="982">
        <x:f>'[139]SKOn,BOSK 26년 물량(SK접수)'!E7</x:f>
        <x:v>123901</x:v>
      </x:c>
      <x:c r="CH44" s="982">
        <x:f>'[139]SKOn,BOSK 26년 물량(SK접수)'!F7</x:f>
        <x:v>137454</x:v>
      </x:c>
      <x:c r="CI44" s="982">
        <x:f>'[139]SKOn,BOSK 26년 물량(SK접수)'!G7</x:f>
        <x:v>133063</x:v>
      </x:c>
      <x:c r="CJ44" s="982">
        <x:f>'[139]SKOn,BOSK 26년 물량(SK접수)'!H7</x:f>
        <x:v>137717</x:v>
      </x:c>
      <x:c r="CK44" s="982">
        <x:f>'[139]SKOn,BOSK 26년 물량(SK접수)'!I7</x:f>
        <x:v>133211</x:v>
      </x:c>
      <x:c r="CL44" s="982">
        <x:f>'[139]SKOn,BOSK 26년 물량(SK접수)'!J7</x:f>
        <x:v>52940</x:v>
      </x:c>
      <x:c r="CM44" s="982">
        <x:f>'[139]SKOn,BOSK 26년 물량(SK접수)'!K7</x:f>
        <x:v>75748</x:v>
      </x:c>
      <x:c r="CN44" s="982">
        <x:f>'[139]SKOn,BOSK 26년 물량(SK접수)'!L7</x:f>
        <x:v>84244</x:v>
      </x:c>
      <x:c r="CO44" s="982">
        <x:f>'[139]SKOn,BOSK 26년 물량(SK접수)'!M7</x:f>
        <x:v>87088</x:v>
      </x:c>
      <x:c r="CP44" s="983">
        <x:f>'[139]SKOn,BOSK 26년 물량(SK접수)'!N7</x:f>
        <x:v>84246</x:v>
      </x:c>
      <x:c r="CQ44" s="984">
        <x:f t="shared" si="15"/>
        <x:v>1225900</x:v>
      </x:c>
      <x:c r="CR44" s="985">
        <x:f>'[139]SKOn,BOSK 26년 물량(SK접수)'!P7</x:f>
        <x:v>1251241</x:v>
      </x:c>
      <x:c r="CS44" s="986">
        <x:v>1360596</x:v>
      </x:c>
      <x:c r="CT44" s="986">
        <x:v>1402425</x:v>
      </x:c>
      <x:c r="CU44" s="986">
        <x:v>1402453</x:v>
      </x:c>
      <x:c r="CV44" s="986">
        <x:v>1403001</x:v>
      </x:c>
      <x:c r="CW44" s="986">
        <x:v>577</x:v>
      </x:c>
      <x:c r="CX44" s="987">
        <x:v>472</x:v>
      </x:c>
      <x:c r="CZ44" s="1470"/>
    </x:row>
    <x:row r="45" spans="1:104" s="1469" customFormat="1" ht="17.25" customHeight="1">
      <x:c r="A45" s="1471">
        <x:f t="shared" si="12"/>
        <x:v>42</x:v>
      </x:c>
      <x:c r="B45" s="1472" t="s">
        <x:v>2113</x:v>
      </x:c>
      <x:c r="C45" s="1473" t="s">
        <x:v>501</x:v>
      </x:c>
      <x:c r="D45" s="1474" t="s">
        <x:v>502</x:v>
      </x:c>
      <x:c r="E45" s="1475" t="s">
        <x:v>502</x:v>
      </x:c>
      <x:c r="F45" s="1476" t="s">
        <x:v>520</x:v>
      </x:c>
      <x:c r="G45" s="1476" t="s">
        <x:v>521</x:v>
      </x:c>
      <x:c r="H45" s="1477" t="s">
        <x:v>38</x:v>
      </x:c>
      <x:c r="I45" s="1478" t="s">
        <x:v>2152</x:v>
      </x:c>
      <x:c r="J45" s="1475" t="s">
        <x:v>504</x:v>
      </x:c>
      <x:c r="K45" s="1475" t="s">
        <x:v>518</x:v>
      </x:c>
      <x:c r="L45" s="1475" t="s">
        <x:v>518</x:v>
      </x:c>
      <x:c r="M45" s="1475" t="s">
        <x:v>59</x:v>
      </x:c>
      <x:c r="N45" s="1475" t="s">
        <x:v>522</x:v>
      </x:c>
      <x:c r="O45" s="1479" t="s">
        <x:v>2150</x:v>
      </x:c>
      <x:c r="P45" s="1480">
        <x:v>18.350000000000001</x:v>
      </x:c>
      <x:c r="Q45" s="1481" t="s">
        <x:v>519</x:v>
      </x:c>
      <x:c r="R45" s="1482">
        <x:f t="shared" si="4"/>
        <x:v>24772.500000000004</x:v>
      </x:c>
      <x:c r="S45" s="1473">
        <x:v>1</x:v>
      </x:c>
      <x:c r="T45" s="1482">
        <x:f t="shared" si="13"/>
        <x:v>24772.500000000004</x:v>
      </x:c>
      <x:c r="U45" s="1473" t="s">
        <x:v>505</x:v>
      </x:c>
      <x:c r="V45" s="1483"/>
      <x:c r="W45" s="1484"/>
      <x:c r="X45" s="1485"/>
      <x:c r="Y45" s="1485"/>
      <x:c r="Z45" s="1485"/>
      <x:c r="AA45" s="1485"/>
      <x:c r="AB45" s="1485"/>
      <x:c r="AC45" s="1485"/>
      <x:c r="AD45" s="1485"/>
      <x:c r="AE45" s="1486">
        <x:f t="shared" si="5"/>
        <x:v>18.350000000000001</x:v>
      </x:c>
      <x:c r="AF45" s="1487">
        <x:f t="shared" si="42"/>
        <x:v>18.350000000000001</x:v>
      </x:c>
      <x:c r="AG45" s="1487">
        <x:f t="shared" si="42"/>
        <x:v>18.350000000000001</x:v>
      </x:c>
      <x:c r="AH45" s="1487">
        <x:f t="shared" si="42"/>
        <x:v>18.350000000000001</x:v>
      </x:c>
      <x:c r="AI45" s="1487">
        <x:f t="shared" si="42"/>
        <x:v>18.350000000000001</x:v>
      </x:c>
      <x:c r="AJ45" s="1487">
        <x:f t="shared" si="42"/>
        <x:v>18.350000000000001</x:v>
      </x:c>
      <x:c r="AK45" s="1487">
        <x:f t="shared" si="42"/>
        <x:v>18.350000000000001</x:v>
      </x:c>
      <x:c r="AL45" s="1487">
        <x:f t="shared" si="42"/>
        <x:v>18.350000000000001</x:v>
      </x:c>
      <x:c r="AM45" s="1472" t="s">
        <x:v>2153</x:v>
      </x:c>
      <x:c r="AN45" s="1488" t="s">
        <x:v>2154</x:v>
      </x:c>
      <x:c r="AO45" s="1489">
        <x:f t="shared" si="46"/>
        <x:v>0</x:v>
      </x:c>
      <x:c r="AP45" s="1489">
        <x:f t="shared" si="46"/>
        <x:v>0</x:v>
      </x:c>
      <x:c r="AQ45" s="1489">
        <x:f t="shared" si="46"/>
        <x:v>0</x:v>
      </x:c>
      <x:c r="AR45" s="1489">
        <x:f t="shared" si="46"/>
        <x:v>0</x:v>
      </x:c>
      <x:c r="AS45" s="1489">
        <x:f t="shared" si="46"/>
        <x:v>0</x:v>
      </x:c>
      <x:c r="AT45" s="1489">
        <x:f t="shared" si="46"/>
        <x:v>0</x:v>
      </x:c>
      <x:c r="AU45" s="1489">
        <x:f t="shared" si="46"/>
        <x:v>0</x:v>
      </x:c>
      <x:c r="AV45" s="1489">
        <x:f t="shared" si="46"/>
        <x:v>0</x:v>
      </x:c>
      <x:c r="AW45" s="1489">
        <x:f t="shared" si="46"/>
        <x:v>0</x:v>
      </x:c>
      <x:c r="AX45" s="1489">
        <x:f t="shared" si="46"/>
        <x:v>0</x:v>
      </x:c>
      <x:c r="AY45" s="1489">
        <x:f t="shared" si="46"/>
        <x:v>0</x:v>
      </x:c>
      <x:c r="AZ45" s="1489">
        <x:f t="shared" si="46"/>
        <x:v>0</x:v>
      </x:c>
      <x:c r="BA45" s="1490">
        <x:f t="shared" si="46"/>
        <x:v>0</x:v>
      </x:c>
      <x:c r="BB45" s="1489">
        <x:f t="shared" si="46"/>
        <x:v>0</x:v>
      </x:c>
      <x:c r="BC45" s="1489">
        <x:f t="shared" si="46"/>
        <x:v>0</x:v>
      </x:c>
      <x:c r="BD45" s="1489">
        <x:f t="shared" si="14"/>
        <x:v>0</x:v>
      </x:c>
      <x:c r="BE45" s="1489">
        <x:f t="shared" si="14"/>
        <x:v>0</x:v>
      </x:c>
      <x:c r="BF45" s="1489">
        <x:f t="shared" si="14"/>
        <x:v>0</x:v>
      </x:c>
      <x:c r="BG45" s="1489">
        <x:f t="shared" si="14"/>
        <x:v>0</x:v>
      </x:c>
      <x:c r="BH45" s="1489">
        <x:f t="shared" si="14"/>
        <x:v>0</x:v>
      </x:c>
      <x:c r="BI45" s="1489">
        <x:f t="shared" si="28"/>
        <x:v>0</x:v>
      </x:c>
      <x:c r="BJ45" s="1489">
        <x:f t="shared" si="28"/>
        <x:v>0</x:v>
      </x:c>
      <x:c r="BK45" s="1489">
        <x:f t="shared" si="28"/>
        <x:v>0</x:v>
      </x:c>
      <x:c r="BL45" s="1489">
        <x:f t="shared" si="25"/>
        <x:v>0</x:v>
      </x:c>
      <x:c r="BM45" s="1489">
        <x:f t="shared" si="25"/>
        <x:v>0</x:v>
      </x:c>
      <x:c r="BN45" s="1489">
        <x:f t="shared" si="25"/>
        <x:v>0</x:v>
      </x:c>
      <x:c r="BO45" s="1489">
        <x:f t="shared" si="25"/>
        <x:v>0</x:v>
      </x:c>
      <x:c r="BP45" s="1489">
        <x:f t="shared" si="25"/>
        <x:v>0</x:v>
      </x:c>
      <x:c r="BQ45" s="1489">
        <x:f t="shared" si="25"/>
        <x:v>0</x:v>
      </x:c>
      <x:c r="BR45" s="1489">
        <x:f t="shared" si="25"/>
        <x:v>0</x:v>
      </x:c>
      <x:c r="BS45" s="1489">
        <x:f t="shared" si="25"/>
        <x:v>0</x:v>
      </x:c>
      <x:c r="BT45" s="1489">
        <x:f t="shared" si="25"/>
        <x:v>0</x:v>
      </x:c>
      <x:c r="BU45" s="1491">
        <x:f t="shared" si="10"/>
        <x:v>0</x:v>
      </x:c>
      <x:c r="BV45" s="1492">
        <x:f t="shared" si="43"/>
        <x:v>0</x:v>
      </x:c>
      <x:c r="BW45" s="1489">
        <x:f t="shared" si="43"/>
        <x:v>0</x:v>
      </x:c>
      <x:c r="BX45" s="1489">
        <x:f t="shared" si="43"/>
        <x:v>0</x:v>
      </x:c>
      <x:c r="BY45" s="1489">
        <x:f t="shared" si="43"/>
        <x:v>0</x:v>
      </x:c>
      <x:c r="BZ45" s="1489">
        <x:f t="shared" si="43"/>
        <x:v>0</x:v>
      </x:c>
      <x:c r="CA45" s="1489">
        <x:f t="shared" si="43"/>
        <x:v>0</x:v>
      </x:c>
      <x:c r="CB45" s="1491">
        <x:f t="shared" si="43"/>
        <x:v>0</x:v>
      </x:c>
      <x:c r="CC45" s="1468"/>
      <x:c r="CD45" s="924" t="s">
        <x:v>2060</x:v>
      </x:c>
      <x:c r="CE45" s="925"/>
      <x:c r="CF45" s="925"/>
      <x:c r="CG45" s="925"/>
      <x:c r="CH45" s="925"/>
      <x:c r="CI45" s="925"/>
      <x:c r="CJ45" s="925"/>
      <x:c r="CK45" s="925"/>
      <x:c r="CL45" s="925"/>
      <x:c r="CM45" s="925"/>
      <x:c r="CN45" s="925"/>
      <x:c r="CO45" s="925"/>
      <x:c r="CP45" s="1008"/>
      <x:c r="CQ45" s="1009"/>
      <x:c r="CR45" s="929">
        <x:v>0</x:v>
      </x:c>
      <x:c r="CS45" s="926">
        <x:v>0</x:v>
      </x:c>
      <x:c r="CT45" s="926">
        <x:v>0</x:v>
      </x:c>
      <x:c r="CU45" s="926">
        <x:v>0</x:v>
      </x:c>
      <x:c r="CV45" s="926">
        <x:v>0</x:v>
      </x:c>
      <x:c r="CW45" s="926">
        <x:v>0</x:v>
      </x:c>
      <x:c r="CX45" s="930">
        <x:v>0</x:v>
      </x:c>
      <x:c r="CZ45" s="1470"/>
    </x:row>
    <x:row r="46" spans="1:104" s="1469" customFormat="1" ht="17.25" customHeight="1">
      <x:c r="A46" s="1493">
        <x:f t="shared" si="12"/>
        <x:v>43</x:v>
      </x:c>
      <x:c r="B46" s="1494" t="s">
        <x:v>2113</x:v>
      </x:c>
      <x:c r="C46" s="1495" t="s">
        <x:v>501</x:v>
      </x:c>
      <x:c r="D46" s="1496" t="s">
        <x:v>502</x:v>
      </x:c>
      <x:c r="E46" s="1469" t="s">
        <x:v>502</x:v>
      </x:c>
      <x:c r="F46" s="1497" t="s">
        <x:v>520</x:v>
      </x:c>
      <x:c r="G46" s="1497" t="s">
        <x:v>523</x:v>
      </x:c>
      <x:c r="H46" s="1498" t="s">
        <x:v>42</x:v>
      </x:c>
      <x:c r="I46" s="1499" t="s">
        <x:v>2152</x:v>
      </x:c>
      <x:c r="J46" s="1469" t="s">
        <x:v>504</x:v>
      </x:c>
      <x:c r="K46" s="1469" t="s">
        <x:v>518</x:v>
      </x:c>
      <x:c r="L46" s="1469" t="s">
        <x:v>518</x:v>
      </x:c>
      <x:c r="M46" s="1469" t="s">
        <x:v>59</x:v>
      </x:c>
      <x:c r="N46" s="1469" t="s">
        <x:v>522</x:v>
      </x:c>
      <x:c r="O46" s="1500" t="s">
        <x:v>2150</x:v>
      </x:c>
      <x:c r="P46" s="1501">
        <x:v>3.01</x:v>
      </x:c>
      <x:c r="Q46" s="1502" t="s">
        <x:v>519</x:v>
      </x:c>
      <x:c r="R46" s="1468">
        <x:f t="shared" si="4"/>
        <x:v>4063.4999999999995</x:v>
      </x:c>
      <x:c r="S46" s="1495">
        <x:v>1</x:v>
      </x:c>
      <x:c r="T46" s="1468">
        <x:f t="shared" si="13"/>
        <x:v>4063.4999999999995</x:v>
      </x:c>
      <x:c r="U46" s="1495" t="s">
        <x:v>505</x:v>
      </x:c>
      <x:c r="V46" s="1503"/>
      <x:c r="W46" s="1504"/>
      <x:c r="X46" s="1505"/>
      <x:c r="Y46" s="1505"/>
      <x:c r="Z46" s="1505"/>
      <x:c r="AA46" s="1505"/>
      <x:c r="AB46" s="1505"/>
      <x:c r="AC46" s="1505"/>
      <x:c r="AD46" s="1505"/>
      <x:c r="AE46" s="1506">
        <x:f t="shared" si="5"/>
        <x:v>3.01</x:v>
      </x:c>
      <x:c r="AF46" s="1507">
        <x:f t="shared" si="42"/>
        <x:v>3.01</x:v>
      </x:c>
      <x:c r="AG46" s="1507">
        <x:f t="shared" si="42"/>
        <x:v>3.01</x:v>
      </x:c>
      <x:c r="AH46" s="1507">
        <x:f t="shared" si="42"/>
        <x:v>3.01</x:v>
      </x:c>
      <x:c r="AI46" s="1507">
        <x:f t="shared" si="42"/>
        <x:v>3.01</x:v>
      </x:c>
      <x:c r="AJ46" s="1507">
        <x:f t="shared" si="42"/>
        <x:v>3.01</x:v>
      </x:c>
      <x:c r="AK46" s="1507">
        <x:f t="shared" si="42"/>
        <x:v>3.01</x:v>
      </x:c>
      <x:c r="AL46" s="1507">
        <x:f t="shared" si="42"/>
        <x:v>3.01</x:v>
      </x:c>
      <x:c r="AM46" s="1494" t="s">
        <x:v>2153</x:v>
      </x:c>
      <x:c r="AN46" s="1508" t="s">
        <x:v>2154</x:v>
      </x:c>
      <x:c r="AO46" s="1509">
        <x:f t="shared" si="46"/>
        <x:v>0</x:v>
      </x:c>
      <x:c r="AP46" s="1509">
        <x:f t="shared" si="46"/>
        <x:v>0</x:v>
      </x:c>
      <x:c r="AQ46" s="1509">
        <x:f t="shared" si="46"/>
        <x:v>0</x:v>
      </x:c>
      <x:c r="AR46" s="1509">
        <x:f t="shared" si="46"/>
        <x:v>0</x:v>
      </x:c>
      <x:c r="AS46" s="1509">
        <x:f t="shared" si="46"/>
        <x:v>0</x:v>
      </x:c>
      <x:c r="AT46" s="1509">
        <x:f t="shared" si="46"/>
        <x:v>0</x:v>
      </x:c>
      <x:c r="AU46" s="1509">
        <x:f t="shared" si="46"/>
        <x:v>0</x:v>
      </x:c>
      <x:c r="AV46" s="1509">
        <x:f t="shared" si="46"/>
        <x:v>0</x:v>
      </x:c>
      <x:c r="AW46" s="1509">
        <x:f t="shared" si="46"/>
        <x:v>0</x:v>
      </x:c>
      <x:c r="AX46" s="1509">
        <x:f t="shared" si="46"/>
        <x:v>0</x:v>
      </x:c>
      <x:c r="AY46" s="1509">
        <x:f t="shared" si="46"/>
        <x:v>0</x:v>
      </x:c>
      <x:c r="AZ46" s="1509">
        <x:f t="shared" si="46"/>
        <x:v>0</x:v>
      </x:c>
      <x:c r="BA46" s="1510">
        <x:f t="shared" si="46"/>
        <x:v>0</x:v>
      </x:c>
      <x:c r="BB46" s="1509">
        <x:f t="shared" si="46"/>
        <x:v>0</x:v>
      </x:c>
      <x:c r="BC46" s="1509">
        <x:f t="shared" si="46"/>
        <x:v>0</x:v>
      </x:c>
      <x:c r="BD46" s="1509">
        <x:f t="shared" si="14"/>
        <x:v>0</x:v>
      </x:c>
      <x:c r="BE46" s="1509">
        <x:f t="shared" si="14"/>
        <x:v>0</x:v>
      </x:c>
      <x:c r="BF46" s="1509">
        <x:f t="shared" si="14"/>
        <x:v>0</x:v>
      </x:c>
      <x:c r="BG46" s="1509">
        <x:f t="shared" si="14"/>
        <x:v>0</x:v>
      </x:c>
      <x:c r="BH46" s="1509">
        <x:f t="shared" si="14"/>
        <x:v>0</x:v>
      </x:c>
      <x:c r="BI46" s="1509">
        <x:f t="shared" si="28"/>
        <x:v>0</x:v>
      </x:c>
      <x:c r="BJ46" s="1509">
        <x:f t="shared" si="28"/>
        <x:v>0</x:v>
      </x:c>
      <x:c r="BK46" s="1509">
        <x:f t="shared" si="28"/>
        <x:v>0</x:v>
      </x:c>
      <x:c r="BL46" s="1509">
        <x:f t="shared" si="25"/>
        <x:v>0</x:v>
      </x:c>
      <x:c r="BM46" s="1509">
        <x:f t="shared" si="25"/>
        <x:v>0</x:v>
      </x:c>
      <x:c r="BN46" s="1509">
        <x:f t="shared" si="25"/>
        <x:v>0</x:v>
      </x:c>
      <x:c r="BO46" s="1509">
        <x:f t="shared" si="25"/>
        <x:v>0</x:v>
      </x:c>
      <x:c r="BP46" s="1509">
        <x:f t="shared" si="25"/>
        <x:v>0</x:v>
      </x:c>
      <x:c r="BQ46" s="1509">
        <x:f t="shared" si="25"/>
        <x:v>0</x:v>
      </x:c>
      <x:c r="BR46" s="1509">
        <x:f t="shared" si="25"/>
        <x:v>0</x:v>
      </x:c>
      <x:c r="BS46" s="1509">
        <x:f t="shared" si="25"/>
        <x:v>0</x:v>
      </x:c>
      <x:c r="BT46" s="1509">
        <x:f t="shared" si="25"/>
        <x:v>0</x:v>
      </x:c>
      <x:c r="BU46" s="1511">
        <x:f t="shared" si="10"/>
        <x:v>0</x:v>
      </x:c>
      <x:c r="BV46" s="1512">
        <x:f t="shared" si="43"/>
        <x:v>0</x:v>
      </x:c>
      <x:c r="BW46" s="1509">
        <x:f t="shared" si="43"/>
        <x:v>0</x:v>
      </x:c>
      <x:c r="BX46" s="1509">
        <x:f t="shared" si="43"/>
        <x:v>0</x:v>
      </x:c>
      <x:c r="BY46" s="1509">
        <x:f t="shared" si="43"/>
        <x:v>0</x:v>
      </x:c>
      <x:c r="BZ46" s="1509">
        <x:f t="shared" si="43"/>
        <x:v>0</x:v>
      </x:c>
      <x:c r="CA46" s="1509">
        <x:f t="shared" si="43"/>
        <x:v>0</x:v>
      </x:c>
      <x:c r="CB46" s="1511">
        <x:f t="shared" si="43"/>
        <x:v>0</x:v>
      </x:c>
      <x:c r="CC46" s="1468"/>
      <x:c r="CD46" s="958" t="s">
        <x:v>2060</x:v>
      </x:c>
      <x:c r="CE46" s="959"/>
      <x:c r="CF46" s="959"/>
      <x:c r="CG46" s="959"/>
      <x:c r="CH46" s="959"/>
      <x:c r="CI46" s="959"/>
      <x:c r="CJ46" s="959"/>
      <x:c r="CK46" s="959"/>
      <x:c r="CL46" s="959"/>
      <x:c r="CM46" s="959"/>
      <x:c r="CN46" s="959"/>
      <x:c r="CO46" s="959"/>
      <x:c r="CP46" s="1027"/>
      <x:c r="CQ46" s="1028"/>
      <x:c r="CR46" s="960">
        <x:f t="shared" ref="CR46:CX47" si="53">CR45</x:f>
        <x:v>0</x:v>
      </x:c>
      <x:c r="CS46" s="960">
        <x:f t="shared" si="53"/>
        <x:v>0</x:v>
      </x:c>
      <x:c r="CT46" s="960">
        <x:f t="shared" si="53"/>
        <x:v>0</x:v>
      </x:c>
      <x:c r="CU46" s="960">
        <x:f t="shared" si="53"/>
        <x:v>0</x:v>
      </x:c>
      <x:c r="CV46" s="960">
        <x:f t="shared" si="53"/>
        <x:v>0</x:v>
      </x:c>
      <x:c r="CW46" s="960">
        <x:f t="shared" si="53"/>
        <x:v>0</x:v>
      </x:c>
      <x:c r="CX46" s="964">
        <x:f t="shared" si="53"/>
        <x:v>0</x:v>
      </x:c>
      <x:c r="CZ46" s="1470"/>
    </x:row>
    <x:row r="47" spans="1:104" s="1469" customFormat="1" ht="17.25" customHeight="1">
      <x:c r="A47" s="1493">
        <x:f t="shared" si="12"/>
        <x:v>44</x:v>
      </x:c>
      <x:c r="B47" s="1494" t="s">
        <x:v>2113</x:v>
      </x:c>
      <x:c r="C47" s="1495" t="s">
        <x:v>501</x:v>
      </x:c>
      <x:c r="D47" s="1496" t="s">
        <x:v>502</x:v>
      </x:c>
      <x:c r="E47" s="1469" t="s">
        <x:v>502</x:v>
      </x:c>
      <x:c r="F47" s="1497" t="s">
        <x:v>520</x:v>
      </x:c>
      <x:c r="G47" s="1497" t="s">
        <x:v>524</x:v>
      </x:c>
      <x:c r="H47" s="1498" t="s">
        <x:v>43</x:v>
      </x:c>
      <x:c r="I47" s="1499" t="s">
        <x:v>2152</x:v>
      </x:c>
      <x:c r="J47" s="1469" t="s">
        <x:v>504</x:v>
      </x:c>
      <x:c r="K47" s="1469" t="s">
        <x:v>518</x:v>
      </x:c>
      <x:c r="L47" s="1469" t="s">
        <x:v>518</x:v>
      </x:c>
      <x:c r="M47" s="1469" t="s">
        <x:v>59</x:v>
      </x:c>
      <x:c r="N47" s="1469" t="s">
        <x:v>522</x:v>
      </x:c>
      <x:c r="O47" s="1500" t="s">
        <x:v>2150</x:v>
      </x:c>
      <x:c r="P47" s="1501">
        <x:v>3.15</x:v>
      </x:c>
      <x:c r="Q47" s="1502" t="s">
        <x:v>519</x:v>
      </x:c>
      <x:c r="R47" s="1468">
        <x:f t="shared" si="4"/>
        <x:v>4252.5</x:v>
      </x:c>
      <x:c r="S47" s="1495">
        <x:v>1</x:v>
      </x:c>
      <x:c r="T47" s="1468">
        <x:f t="shared" si="13"/>
        <x:v>4252.5</x:v>
      </x:c>
      <x:c r="U47" s="1495" t="s">
        <x:v>505</x:v>
      </x:c>
      <x:c r="V47" s="1503"/>
      <x:c r="W47" s="1504"/>
      <x:c r="X47" s="1505"/>
      <x:c r="Y47" s="1505"/>
      <x:c r="Z47" s="1505"/>
      <x:c r="AA47" s="1505"/>
      <x:c r="AB47" s="1505"/>
      <x:c r="AC47" s="1505"/>
      <x:c r="AD47" s="1505"/>
      <x:c r="AE47" s="1506">
        <x:f t="shared" si="5"/>
        <x:v>3.15</x:v>
      </x:c>
      <x:c r="AF47" s="1507">
        <x:f t="shared" si="42"/>
        <x:v>3.15</x:v>
      </x:c>
      <x:c r="AG47" s="1507">
        <x:f t="shared" si="42"/>
        <x:v>3.15</x:v>
      </x:c>
      <x:c r="AH47" s="1507">
        <x:f t="shared" si="42"/>
        <x:v>3.15</x:v>
      </x:c>
      <x:c r="AI47" s="1507">
        <x:f t="shared" si="42"/>
        <x:v>3.15</x:v>
      </x:c>
      <x:c r="AJ47" s="1507">
        <x:f t="shared" si="42"/>
        <x:v>3.15</x:v>
      </x:c>
      <x:c r="AK47" s="1507">
        <x:f t="shared" si="42"/>
        <x:v>3.15</x:v>
      </x:c>
      <x:c r="AL47" s="1507">
        <x:f t="shared" si="42"/>
        <x:v>3.15</x:v>
      </x:c>
      <x:c r="AM47" s="1494" t="s">
        <x:v>2153</x:v>
      </x:c>
      <x:c r="AN47" s="1508" t="s">
        <x:v>2154</x:v>
      </x:c>
      <x:c r="AO47" s="1509">
        <x:f t="shared" si="46"/>
        <x:v>0</x:v>
      </x:c>
      <x:c r="AP47" s="1509">
        <x:f t="shared" si="46"/>
        <x:v>0</x:v>
      </x:c>
      <x:c r="AQ47" s="1509">
        <x:f t="shared" si="46"/>
        <x:v>0</x:v>
      </x:c>
      <x:c r="AR47" s="1509">
        <x:f t="shared" si="46"/>
        <x:v>0</x:v>
      </x:c>
      <x:c r="AS47" s="1509">
        <x:f t="shared" si="46"/>
        <x:v>0</x:v>
      </x:c>
      <x:c r="AT47" s="1509">
        <x:f t="shared" si="46"/>
        <x:v>0</x:v>
      </x:c>
      <x:c r="AU47" s="1509">
        <x:f t="shared" si="46"/>
        <x:v>0</x:v>
      </x:c>
      <x:c r="AV47" s="1509">
        <x:f t="shared" si="46"/>
        <x:v>0</x:v>
      </x:c>
      <x:c r="AW47" s="1509">
        <x:f t="shared" si="46"/>
        <x:v>0</x:v>
      </x:c>
      <x:c r="AX47" s="1509">
        <x:f t="shared" si="46"/>
        <x:v>0</x:v>
      </x:c>
      <x:c r="AY47" s="1509">
        <x:f t="shared" si="46"/>
        <x:v>0</x:v>
      </x:c>
      <x:c r="AZ47" s="1509">
        <x:f t="shared" si="46"/>
        <x:v>0</x:v>
      </x:c>
      <x:c r="BA47" s="1510">
        <x:f t="shared" si="46"/>
        <x:v>0</x:v>
      </x:c>
      <x:c r="BB47" s="1509">
        <x:f t="shared" si="46"/>
        <x:v>0</x:v>
      </x:c>
      <x:c r="BC47" s="1509">
        <x:f t="shared" si="46"/>
        <x:v>0</x:v>
      </x:c>
      <x:c r="BD47" s="1509">
        <x:f t="shared" si="14"/>
        <x:v>0</x:v>
      </x:c>
      <x:c r="BE47" s="1509">
        <x:f t="shared" si="14"/>
        <x:v>0</x:v>
      </x:c>
      <x:c r="BF47" s="1509">
        <x:f t="shared" si="14"/>
        <x:v>0</x:v>
      </x:c>
      <x:c r="BG47" s="1509">
        <x:f t="shared" si="14"/>
        <x:v>0</x:v>
      </x:c>
      <x:c r="BH47" s="1509">
        <x:f t="shared" si="14"/>
        <x:v>0</x:v>
      </x:c>
      <x:c r="BI47" s="1509">
        <x:f t="shared" si="28"/>
        <x:v>0</x:v>
      </x:c>
      <x:c r="BJ47" s="1509">
        <x:f t="shared" si="28"/>
        <x:v>0</x:v>
      </x:c>
      <x:c r="BK47" s="1509">
        <x:f t="shared" si="28"/>
        <x:v>0</x:v>
      </x:c>
      <x:c r="BL47" s="1509">
        <x:f t="shared" si="25"/>
        <x:v>0</x:v>
      </x:c>
      <x:c r="BM47" s="1509">
        <x:f t="shared" si="25"/>
        <x:v>0</x:v>
      </x:c>
      <x:c r="BN47" s="1509">
        <x:f t="shared" si="25"/>
        <x:v>0</x:v>
      </x:c>
      <x:c r="BO47" s="1509">
        <x:f t="shared" si="25"/>
        <x:v>0</x:v>
      </x:c>
      <x:c r="BP47" s="1509">
        <x:f t="shared" si="25"/>
        <x:v>0</x:v>
      </x:c>
      <x:c r="BQ47" s="1509">
        <x:f t="shared" si="25"/>
        <x:v>0</x:v>
      </x:c>
      <x:c r="BR47" s="1509">
        <x:f t="shared" si="25"/>
        <x:v>0</x:v>
      </x:c>
      <x:c r="BS47" s="1509">
        <x:f t="shared" si="25"/>
        <x:v>0</x:v>
      </x:c>
      <x:c r="BT47" s="1509">
        <x:f t="shared" si="25"/>
        <x:v>0</x:v>
      </x:c>
      <x:c r="BU47" s="1511">
        <x:f t="shared" si="10"/>
        <x:v>0</x:v>
      </x:c>
      <x:c r="BV47" s="1512">
        <x:f t="shared" si="43"/>
        <x:v>0</x:v>
      </x:c>
      <x:c r="BW47" s="1509">
        <x:f t="shared" si="43"/>
        <x:v>0</x:v>
      </x:c>
      <x:c r="BX47" s="1509">
        <x:f t="shared" si="43"/>
        <x:v>0</x:v>
      </x:c>
      <x:c r="BY47" s="1509">
        <x:f t="shared" si="43"/>
        <x:v>0</x:v>
      </x:c>
      <x:c r="BZ47" s="1509">
        <x:f t="shared" si="43"/>
        <x:v>0</x:v>
      </x:c>
      <x:c r="CA47" s="1509">
        <x:f t="shared" si="43"/>
        <x:v>0</x:v>
      </x:c>
      <x:c r="CB47" s="1511">
        <x:f t="shared" si="43"/>
        <x:v>0</x:v>
      </x:c>
      <x:c r="CC47" s="1468"/>
      <x:c r="CD47" s="958" t="s">
        <x:v>2060</x:v>
      </x:c>
      <x:c r="CE47" s="959"/>
      <x:c r="CF47" s="959"/>
      <x:c r="CG47" s="959"/>
      <x:c r="CH47" s="959"/>
      <x:c r="CI47" s="959"/>
      <x:c r="CJ47" s="959"/>
      <x:c r="CK47" s="959"/>
      <x:c r="CL47" s="959"/>
      <x:c r="CM47" s="959"/>
      <x:c r="CN47" s="959"/>
      <x:c r="CO47" s="959"/>
      <x:c r="CP47" s="1027"/>
      <x:c r="CQ47" s="1028"/>
      <x:c r="CR47" s="960">
        <x:f t="shared" si="53"/>
        <x:v>0</x:v>
      </x:c>
      <x:c r="CS47" s="960">
        <x:f t="shared" si="53"/>
        <x:v>0</x:v>
      </x:c>
      <x:c r="CT47" s="960">
        <x:f t="shared" si="53"/>
        <x:v>0</x:v>
      </x:c>
      <x:c r="CU47" s="960">
        <x:f t="shared" si="53"/>
        <x:v>0</x:v>
      </x:c>
      <x:c r="CV47" s="960">
        <x:f t="shared" si="53"/>
        <x:v>0</x:v>
      </x:c>
      <x:c r="CW47" s="960">
        <x:f t="shared" si="53"/>
        <x:v>0</x:v>
      </x:c>
      <x:c r="CX47" s="964">
        <x:f t="shared" si="53"/>
        <x:v>0</x:v>
      </x:c>
      <x:c r="CZ47" s="1470"/>
    </x:row>
    <x:row r="48" spans="1:104" s="1469" customFormat="1" ht="17.25" customHeight="1">
      <x:c r="A48" s="1493">
        <x:f t="shared" si="12"/>
        <x:v>45</x:v>
      </x:c>
      <x:c r="B48" s="1494" t="s">
        <x:v>2113</x:v>
      </x:c>
      <x:c r="C48" s="1495" t="s">
        <x:v>501</x:v>
      </x:c>
      <x:c r="D48" s="1496" t="s">
        <x:v>502</x:v>
      </x:c>
      <x:c r="E48" s="1469" t="s">
        <x:v>502</x:v>
      </x:c>
      <x:c r="F48" s="1497" t="s">
        <x:v>520</x:v>
      </x:c>
      <x:c r="G48" s="1497" t="s">
        <x:v>525</x:v>
      </x:c>
      <x:c r="H48" s="1498" t="s">
        <x:v>39</x:v>
      </x:c>
      <x:c r="I48" s="1499" t="s">
        <x:v>526</x:v>
      </x:c>
      <x:c r="J48" s="1469" t="s">
        <x:v>504</x:v>
      </x:c>
      <x:c r="K48" s="1469" t="s">
        <x:v>518</x:v>
      </x:c>
      <x:c r="L48" s="1469" t="s">
        <x:v>518</x:v>
      </x:c>
      <x:c r="M48" s="1469" t="s">
        <x:v>59</x:v>
      </x:c>
      <x:c r="N48" s="1469" t="s">
        <x:v>522</x:v>
      </x:c>
      <x:c r="O48" s="1500" t="s">
        <x:v>2150</x:v>
      </x:c>
      <x:c r="P48" s="1501">
        <x:v>18.71</x:v>
      </x:c>
      <x:c r="Q48" s="1502" t="s">
        <x:v>519</x:v>
      </x:c>
      <x:c r="R48" s="1468">
        <x:f t="shared" si="4"/>
        <x:v>25258.5</x:v>
      </x:c>
      <x:c r="S48" s="1495">
        <x:v>1</x:v>
      </x:c>
      <x:c r="T48" s="1468">
        <x:f t="shared" si="13"/>
        <x:v>25258.5</x:v>
      </x:c>
      <x:c r="U48" s="1495" t="s">
        <x:v>505</x:v>
      </x:c>
      <x:c r="V48" s="1503"/>
      <x:c r="W48" s="1504"/>
      <x:c r="X48" s="1505"/>
      <x:c r="Y48" s="1505"/>
      <x:c r="Z48" s="1505"/>
      <x:c r="AA48" s="1505"/>
      <x:c r="AB48" s="1505"/>
      <x:c r="AC48" s="1505"/>
      <x:c r="AD48" s="1505"/>
      <x:c r="AE48" s="1506">
        <x:f t="shared" si="5"/>
        <x:v>18.71</x:v>
      </x:c>
      <x:c r="AF48" s="1507">
        <x:f t="shared" si="42"/>
        <x:v>18.71</x:v>
      </x:c>
      <x:c r="AG48" s="1507">
        <x:f t="shared" si="42"/>
        <x:v>18.71</x:v>
      </x:c>
      <x:c r="AH48" s="1507">
        <x:f t="shared" si="42"/>
        <x:v>18.71</x:v>
      </x:c>
      <x:c r="AI48" s="1507">
        <x:f t="shared" si="42"/>
        <x:v>18.71</x:v>
      </x:c>
      <x:c r="AJ48" s="1507">
        <x:f t="shared" si="42"/>
        <x:v>18.71</x:v>
      </x:c>
      <x:c r="AK48" s="1507">
        <x:f t="shared" si="42"/>
        <x:v>18.71</x:v>
      </x:c>
      <x:c r="AL48" s="1507">
        <x:f t="shared" si="42"/>
        <x:v>18.71</x:v>
      </x:c>
      <x:c r="AM48" s="1494" t="s">
        <x:v>2153</x:v>
      </x:c>
      <x:c r="AN48" s="1508" t="s">
        <x:v>2154</x:v>
      </x:c>
      <x:c r="AO48" s="1509">
        <x:f t="shared" si="46"/>
        <x:v>0</x:v>
      </x:c>
      <x:c r="AP48" s="1509">
        <x:f t="shared" si="46"/>
        <x:v>0</x:v>
      </x:c>
      <x:c r="AQ48" s="1509">
        <x:f t="shared" si="46"/>
        <x:v>0</x:v>
      </x:c>
      <x:c r="AR48" s="1509">
        <x:f t="shared" si="46"/>
        <x:v>0</x:v>
      </x:c>
      <x:c r="AS48" s="1509">
        <x:f t="shared" si="46"/>
        <x:v>0</x:v>
      </x:c>
      <x:c r="AT48" s="1509">
        <x:f t="shared" si="46"/>
        <x:v>0</x:v>
      </x:c>
      <x:c r="AU48" s="1509">
        <x:f t="shared" si="46"/>
        <x:v>0</x:v>
      </x:c>
      <x:c r="AV48" s="1509">
        <x:f t="shared" si="46"/>
        <x:v>0</x:v>
      </x:c>
      <x:c r="AW48" s="1509">
        <x:f t="shared" si="46"/>
        <x:v>0</x:v>
      </x:c>
      <x:c r="AX48" s="1509">
        <x:f t="shared" si="46"/>
        <x:v>0</x:v>
      </x:c>
      <x:c r="AY48" s="1509">
        <x:f t="shared" si="46"/>
        <x:v>0</x:v>
      </x:c>
      <x:c r="AZ48" s="1509">
        <x:f t="shared" si="46"/>
        <x:v>0</x:v>
      </x:c>
      <x:c r="BA48" s="1510">
        <x:f t="shared" si="46"/>
        <x:v>0</x:v>
      </x:c>
      <x:c r="BB48" s="1509">
        <x:f t="shared" si="46"/>
        <x:v>0</x:v>
      </x:c>
      <x:c r="BC48" s="1509">
        <x:f t="shared" si="46"/>
        <x:v>0</x:v>
      </x:c>
      <x:c r="BD48" s="1509">
        <x:f t="shared" si="14"/>
        <x:v>0</x:v>
      </x:c>
      <x:c r="BE48" s="1509">
        <x:f t="shared" si="14"/>
        <x:v>0</x:v>
      </x:c>
      <x:c r="BF48" s="1509">
        <x:f t="shared" si="14"/>
        <x:v>0</x:v>
      </x:c>
      <x:c r="BG48" s="1509">
        <x:f t="shared" si="14"/>
        <x:v>0</x:v>
      </x:c>
      <x:c r="BH48" s="1509">
        <x:f t="shared" si="14"/>
        <x:v>0</x:v>
      </x:c>
      <x:c r="BI48" s="1509">
        <x:f t="shared" si="28"/>
        <x:v>0</x:v>
      </x:c>
      <x:c r="BJ48" s="1509">
        <x:f t="shared" si="28"/>
        <x:v>0</x:v>
      </x:c>
      <x:c r="BK48" s="1509">
        <x:f t="shared" si="28"/>
        <x:v>0</x:v>
      </x:c>
      <x:c r="BL48" s="1509">
        <x:f t="shared" si="25"/>
        <x:v>0</x:v>
      </x:c>
      <x:c r="BM48" s="1509">
        <x:f t="shared" si="25"/>
        <x:v>0</x:v>
      </x:c>
      <x:c r="BN48" s="1509">
        <x:f t="shared" si="25"/>
        <x:v>0</x:v>
      </x:c>
      <x:c r="BO48" s="1509">
        <x:f t="shared" si="25"/>
        <x:v>0</x:v>
      </x:c>
      <x:c r="BP48" s="1509">
        <x:f t="shared" si="25"/>
        <x:v>0</x:v>
      </x:c>
      <x:c r="BQ48" s="1509">
        <x:f t="shared" si="25"/>
        <x:v>0</x:v>
      </x:c>
      <x:c r="BR48" s="1509">
        <x:f t="shared" si="25"/>
        <x:v>0</x:v>
      </x:c>
      <x:c r="BS48" s="1509">
        <x:f t="shared" si="25"/>
        <x:v>0</x:v>
      </x:c>
      <x:c r="BT48" s="1509">
        <x:f t="shared" si="25"/>
        <x:v>0</x:v>
      </x:c>
      <x:c r="BU48" s="1511">
        <x:f t="shared" si="10"/>
        <x:v>0</x:v>
      </x:c>
      <x:c r="BV48" s="1512">
        <x:f t="shared" si="43"/>
        <x:v>0</x:v>
      </x:c>
      <x:c r="BW48" s="1509">
        <x:f t="shared" si="43"/>
        <x:v>0</x:v>
      </x:c>
      <x:c r="BX48" s="1509">
        <x:f t="shared" si="43"/>
        <x:v>0</x:v>
      </x:c>
      <x:c r="BY48" s="1509">
        <x:f t="shared" si="43"/>
        <x:v>0</x:v>
      </x:c>
      <x:c r="BZ48" s="1509">
        <x:f t="shared" si="43"/>
        <x:v>0</x:v>
      </x:c>
      <x:c r="CA48" s="1509">
        <x:f t="shared" si="43"/>
        <x:v>0</x:v>
      </x:c>
      <x:c r="CB48" s="1511">
        <x:f t="shared" si="43"/>
        <x:v>0</x:v>
      </x:c>
      <x:c r="CC48" s="1468"/>
      <x:c r="CD48" s="958" t="s">
        <x:v>2060</x:v>
      </x:c>
      <x:c r="CE48" s="959"/>
      <x:c r="CF48" s="959"/>
      <x:c r="CG48" s="959"/>
      <x:c r="CH48" s="959"/>
      <x:c r="CI48" s="959"/>
      <x:c r="CJ48" s="959"/>
      <x:c r="CK48" s="959"/>
      <x:c r="CL48" s="959"/>
      <x:c r="CM48" s="959"/>
      <x:c r="CN48" s="959"/>
      <x:c r="CO48" s="959"/>
      <x:c r="CP48" s="1027"/>
      <x:c r="CQ48" s="1028"/>
      <x:c r="CR48" s="963">
        <x:v>0</x:v>
      </x:c>
      <x:c r="CS48" s="960">
        <x:v>0</x:v>
      </x:c>
      <x:c r="CT48" s="960">
        <x:v>0</x:v>
      </x:c>
      <x:c r="CU48" s="960">
        <x:v>0</x:v>
      </x:c>
      <x:c r="CV48" s="960">
        <x:v>0</x:v>
      </x:c>
      <x:c r="CW48" s="960">
        <x:v>0</x:v>
      </x:c>
      <x:c r="CX48" s="964">
        <x:v>0</x:v>
      </x:c>
      <x:c r="CZ48" s="1470"/>
    </x:row>
    <x:row r="49" spans="1:104" s="1469" customFormat="1" ht="17.25" customHeight="1">
      <x:c r="A49" s="1493">
        <x:f t="shared" si="12"/>
        <x:v>46</x:v>
      </x:c>
      <x:c r="B49" s="1494" t="s">
        <x:v>2113</x:v>
      </x:c>
      <x:c r="C49" s="1495" t="s">
        <x:v>501</x:v>
      </x:c>
      <x:c r="D49" s="1496" t="s">
        <x:v>502</x:v>
      </x:c>
      <x:c r="E49" s="1469" t="s">
        <x:v>502</x:v>
      </x:c>
      <x:c r="F49" s="1497" t="s">
        <x:v>520</x:v>
      </x:c>
      <x:c r="G49" s="1497" t="s">
        <x:v>527</x:v>
      </x:c>
      <x:c r="H49" s="1498" t="s">
        <x:v>44</x:v>
      </x:c>
      <x:c r="I49" s="1499" t="s">
        <x:v>526</x:v>
      </x:c>
      <x:c r="J49" s="1469" t="s">
        <x:v>504</x:v>
      </x:c>
      <x:c r="K49" s="1469" t="s">
        <x:v>518</x:v>
      </x:c>
      <x:c r="L49" s="1469" t="s">
        <x:v>518</x:v>
      </x:c>
      <x:c r="M49" s="1469" t="s">
        <x:v>59</x:v>
      </x:c>
      <x:c r="N49" s="1469" t="s">
        <x:v>522</x:v>
      </x:c>
      <x:c r="O49" s="1500" t="s">
        <x:v>2150</x:v>
      </x:c>
      <x:c r="P49" s="1501">
        <x:v>2.92</x:v>
      </x:c>
      <x:c r="Q49" s="1502" t="s">
        <x:v>519</x:v>
      </x:c>
      <x:c r="R49" s="1468">
        <x:f t="shared" si="4"/>
        <x:v>3942</x:v>
      </x:c>
      <x:c r="S49" s="1495">
        <x:v>1</x:v>
      </x:c>
      <x:c r="T49" s="1468">
        <x:f t="shared" si="13"/>
        <x:v>3942</x:v>
      </x:c>
      <x:c r="U49" s="1495" t="s">
        <x:v>505</x:v>
      </x:c>
      <x:c r="V49" s="1503"/>
      <x:c r="W49" s="1504"/>
      <x:c r="X49" s="1505"/>
      <x:c r="Y49" s="1505"/>
      <x:c r="Z49" s="1505"/>
      <x:c r="AA49" s="1505"/>
      <x:c r="AB49" s="1505"/>
      <x:c r="AC49" s="1505"/>
      <x:c r="AD49" s="1505"/>
      <x:c r="AE49" s="1506">
        <x:f t="shared" si="5"/>
        <x:v>2.92</x:v>
      </x:c>
      <x:c r="AF49" s="1507">
        <x:f t="shared" si="42"/>
        <x:v>2.92</x:v>
      </x:c>
      <x:c r="AG49" s="1507">
        <x:f t="shared" si="42"/>
        <x:v>2.92</x:v>
      </x:c>
      <x:c r="AH49" s="1507">
        <x:f t="shared" si="42"/>
        <x:v>2.92</x:v>
      </x:c>
      <x:c r="AI49" s="1507">
        <x:f t="shared" si="42"/>
        <x:v>2.92</x:v>
      </x:c>
      <x:c r="AJ49" s="1507">
        <x:f t="shared" si="42"/>
        <x:v>2.92</x:v>
      </x:c>
      <x:c r="AK49" s="1507">
        <x:f t="shared" si="42"/>
        <x:v>2.92</x:v>
      </x:c>
      <x:c r="AL49" s="1507">
        <x:f t="shared" si="42"/>
        <x:v>2.92</x:v>
      </x:c>
      <x:c r="AM49" s="1494" t="s">
        <x:v>2153</x:v>
      </x:c>
      <x:c r="AN49" s="1508" t="s">
        <x:v>2154</x:v>
      </x:c>
      <x:c r="AO49" s="1509">
        <x:f t="shared" si="46"/>
        <x:v>0</x:v>
      </x:c>
      <x:c r="AP49" s="1509">
        <x:f t="shared" si="46"/>
        <x:v>0</x:v>
      </x:c>
      <x:c r="AQ49" s="1509">
        <x:f t="shared" si="46"/>
        <x:v>0</x:v>
      </x:c>
      <x:c r="AR49" s="1509">
        <x:f t="shared" si="46"/>
        <x:v>0</x:v>
      </x:c>
      <x:c r="AS49" s="1509">
        <x:f t="shared" si="46"/>
        <x:v>0</x:v>
      </x:c>
      <x:c r="AT49" s="1509">
        <x:f t="shared" si="46"/>
        <x:v>0</x:v>
      </x:c>
      <x:c r="AU49" s="1509">
        <x:f t="shared" si="46"/>
        <x:v>0</x:v>
      </x:c>
      <x:c r="AV49" s="1509">
        <x:f t="shared" si="46"/>
        <x:v>0</x:v>
      </x:c>
      <x:c r="AW49" s="1509">
        <x:f t="shared" si="46"/>
        <x:v>0</x:v>
      </x:c>
      <x:c r="AX49" s="1509">
        <x:f t="shared" si="46"/>
        <x:v>0</x:v>
      </x:c>
      <x:c r="AY49" s="1509">
        <x:f t="shared" si="46"/>
        <x:v>0</x:v>
      </x:c>
      <x:c r="AZ49" s="1509">
        <x:f t="shared" si="46"/>
        <x:v>0</x:v>
      </x:c>
      <x:c r="BA49" s="1510">
        <x:f t="shared" si="46"/>
        <x:v>0</x:v>
      </x:c>
      <x:c r="BB49" s="1509">
        <x:f t="shared" si="46"/>
        <x:v>0</x:v>
      </x:c>
      <x:c r="BC49" s="1509">
        <x:f t="shared" si="46"/>
        <x:v>0</x:v>
      </x:c>
      <x:c r="BD49" s="1509">
        <x:f t="shared" si="14"/>
        <x:v>0</x:v>
      </x:c>
      <x:c r="BE49" s="1509">
        <x:f t="shared" si="14"/>
        <x:v>0</x:v>
      </x:c>
      <x:c r="BF49" s="1509">
        <x:f t="shared" si="14"/>
        <x:v>0</x:v>
      </x:c>
      <x:c r="BG49" s="1509">
        <x:f t="shared" si="14"/>
        <x:v>0</x:v>
      </x:c>
      <x:c r="BH49" s="1509">
        <x:f t="shared" si="14"/>
        <x:v>0</x:v>
      </x:c>
      <x:c r="BI49" s="1509">
        <x:f t="shared" si="28"/>
        <x:v>0</x:v>
      </x:c>
      <x:c r="BJ49" s="1509">
        <x:f t="shared" si="28"/>
        <x:v>0</x:v>
      </x:c>
      <x:c r="BK49" s="1509">
        <x:f t="shared" si="28"/>
        <x:v>0</x:v>
      </x:c>
      <x:c r="BL49" s="1509">
        <x:f t="shared" si="25"/>
        <x:v>0</x:v>
      </x:c>
      <x:c r="BM49" s="1509">
        <x:f t="shared" si="25"/>
        <x:v>0</x:v>
      </x:c>
      <x:c r="BN49" s="1509">
        <x:f t="shared" si="25"/>
        <x:v>0</x:v>
      </x:c>
      <x:c r="BO49" s="1509">
        <x:f t="shared" si="25"/>
        <x:v>0</x:v>
      </x:c>
      <x:c r="BP49" s="1509">
        <x:f t="shared" si="25"/>
        <x:v>0</x:v>
      </x:c>
      <x:c r="BQ49" s="1509">
        <x:f t="shared" si="25"/>
        <x:v>0</x:v>
      </x:c>
      <x:c r="BR49" s="1509">
        <x:f t="shared" si="25"/>
        <x:v>0</x:v>
      </x:c>
      <x:c r="BS49" s="1509">
        <x:f t="shared" si="25"/>
        <x:v>0</x:v>
      </x:c>
      <x:c r="BT49" s="1509">
        <x:f t="shared" si="25"/>
        <x:v>0</x:v>
      </x:c>
      <x:c r="BU49" s="1511">
        <x:f t="shared" si="10"/>
        <x:v>0</x:v>
      </x:c>
      <x:c r="BV49" s="1512">
        <x:f t="shared" si="43"/>
        <x:v>0</x:v>
      </x:c>
      <x:c r="BW49" s="1509">
        <x:f t="shared" si="43"/>
        <x:v>0</x:v>
      </x:c>
      <x:c r="BX49" s="1509">
        <x:f t="shared" si="43"/>
        <x:v>0</x:v>
      </x:c>
      <x:c r="BY49" s="1509">
        <x:f t="shared" si="43"/>
        <x:v>0</x:v>
      </x:c>
      <x:c r="BZ49" s="1509">
        <x:f t="shared" si="43"/>
        <x:v>0</x:v>
      </x:c>
      <x:c r="CA49" s="1509">
        <x:f t="shared" si="43"/>
        <x:v>0</x:v>
      </x:c>
      <x:c r="CB49" s="1511">
        <x:f t="shared" si="43"/>
        <x:v>0</x:v>
      </x:c>
      <x:c r="CC49" s="1468"/>
      <x:c r="CD49" s="958" t="s">
        <x:v>2060</x:v>
      </x:c>
      <x:c r="CE49" s="959"/>
      <x:c r="CF49" s="959"/>
      <x:c r="CG49" s="959"/>
      <x:c r="CH49" s="959"/>
      <x:c r="CI49" s="959"/>
      <x:c r="CJ49" s="959"/>
      <x:c r="CK49" s="959"/>
      <x:c r="CL49" s="959"/>
      <x:c r="CM49" s="959"/>
      <x:c r="CN49" s="959"/>
      <x:c r="CO49" s="959"/>
      <x:c r="CP49" s="1027"/>
      <x:c r="CQ49" s="1028"/>
      <x:c r="CR49" s="960">
        <x:f t="shared" ref="CR49:CX53" si="54">CR48</x:f>
        <x:v>0</x:v>
      </x:c>
      <x:c r="CS49" s="960">
        <x:f t="shared" si="54"/>
        <x:v>0</x:v>
      </x:c>
      <x:c r="CT49" s="960">
        <x:f t="shared" si="54"/>
        <x:v>0</x:v>
      </x:c>
      <x:c r="CU49" s="960">
        <x:f t="shared" si="54"/>
        <x:v>0</x:v>
      </x:c>
      <x:c r="CV49" s="960">
        <x:f t="shared" si="54"/>
        <x:v>0</x:v>
      </x:c>
      <x:c r="CW49" s="960">
        <x:f t="shared" si="54"/>
        <x:v>0</x:v>
      </x:c>
      <x:c r="CX49" s="964">
        <x:f t="shared" si="54"/>
        <x:v>0</x:v>
      </x:c>
      <x:c r="CZ49" s="1470"/>
    </x:row>
    <x:row r="50" spans="1:104" s="1469" customFormat="1" ht="17.25" customHeight="1">
      <x:c r="A50" s="1493">
        <x:f t="shared" si="12"/>
        <x:v>47</x:v>
      </x:c>
      <x:c r="B50" s="1494" t="s">
        <x:v>2113</x:v>
      </x:c>
      <x:c r="C50" s="1495" t="s">
        <x:v>501</x:v>
      </x:c>
      <x:c r="D50" s="1496" t="s">
        <x:v>502</x:v>
      </x:c>
      <x:c r="E50" s="1469" t="s">
        <x:v>502</x:v>
      </x:c>
      <x:c r="F50" s="1497" t="s">
        <x:v>520</x:v>
      </x:c>
      <x:c r="G50" s="1497" t="s">
        <x:v>528</x:v>
      </x:c>
      <x:c r="H50" s="1498" t="s">
        <x:v>45</x:v>
      </x:c>
      <x:c r="I50" s="1499" t="s">
        <x:v>526</x:v>
      </x:c>
      <x:c r="J50" s="1469" t="s">
        <x:v>504</x:v>
      </x:c>
      <x:c r="K50" s="1469" t="s">
        <x:v>518</x:v>
      </x:c>
      <x:c r="L50" s="1469" t="s">
        <x:v>518</x:v>
      </x:c>
      <x:c r="M50" s="1469" t="s">
        <x:v>59</x:v>
      </x:c>
      <x:c r="N50" s="1469" t="s">
        <x:v>522</x:v>
      </x:c>
      <x:c r="O50" s="1500" t="s">
        <x:v>2150</x:v>
      </x:c>
      <x:c r="P50" s="1501">
        <x:v>2.98</x:v>
      </x:c>
      <x:c r="Q50" s="1502" t="s">
        <x:v>519</x:v>
      </x:c>
      <x:c r="R50" s="1468">
        <x:f t="shared" si="4"/>
        <x:v>4023</x:v>
      </x:c>
      <x:c r="S50" s="1495">
        <x:v>1</x:v>
      </x:c>
      <x:c r="T50" s="1468">
        <x:f t="shared" si="13"/>
        <x:v>4023</x:v>
      </x:c>
      <x:c r="U50" s="1495" t="s">
        <x:v>505</x:v>
      </x:c>
      <x:c r="V50" s="1503"/>
      <x:c r="W50" s="1504"/>
      <x:c r="X50" s="1505"/>
      <x:c r="Y50" s="1505"/>
      <x:c r="Z50" s="1505"/>
      <x:c r="AA50" s="1505"/>
      <x:c r="AB50" s="1505"/>
      <x:c r="AC50" s="1505"/>
      <x:c r="AD50" s="1505"/>
      <x:c r="AE50" s="1506">
        <x:f t="shared" si="5"/>
        <x:v>2.98</x:v>
      </x:c>
      <x:c r="AF50" s="1507">
        <x:f t="shared" si="42"/>
        <x:v>2.98</x:v>
      </x:c>
      <x:c r="AG50" s="1507">
        <x:f t="shared" si="42"/>
        <x:v>2.98</x:v>
      </x:c>
      <x:c r="AH50" s="1507">
        <x:f t="shared" si="42"/>
        <x:v>2.98</x:v>
      </x:c>
      <x:c r="AI50" s="1507">
        <x:f t="shared" si="42"/>
        <x:v>2.98</x:v>
      </x:c>
      <x:c r="AJ50" s="1507">
        <x:f t="shared" si="42"/>
        <x:v>2.98</x:v>
      </x:c>
      <x:c r="AK50" s="1507">
        <x:f t="shared" si="42"/>
        <x:v>2.98</x:v>
      </x:c>
      <x:c r="AL50" s="1507">
        <x:f t="shared" si="42"/>
        <x:v>2.98</x:v>
      </x:c>
      <x:c r="AM50" s="1494" t="s">
        <x:v>2153</x:v>
      </x:c>
      <x:c r="AN50" s="1508" t="s">
        <x:v>2154</x:v>
      </x:c>
      <x:c r="AO50" s="1509">
        <x:f t="shared" si="46"/>
        <x:v>0</x:v>
      </x:c>
      <x:c r="AP50" s="1509">
        <x:f t="shared" si="46"/>
        <x:v>0</x:v>
      </x:c>
      <x:c r="AQ50" s="1509">
        <x:f t="shared" si="46"/>
        <x:v>0</x:v>
      </x:c>
      <x:c r="AR50" s="1509">
        <x:f t="shared" si="46"/>
        <x:v>0</x:v>
      </x:c>
      <x:c r="AS50" s="1509">
        <x:f t="shared" si="46"/>
        <x:v>0</x:v>
      </x:c>
      <x:c r="AT50" s="1509">
        <x:f t="shared" si="46"/>
        <x:v>0</x:v>
      </x:c>
      <x:c r="AU50" s="1509">
        <x:f t="shared" si="46"/>
        <x:v>0</x:v>
      </x:c>
      <x:c r="AV50" s="1509">
        <x:f t="shared" si="46"/>
        <x:v>0</x:v>
      </x:c>
      <x:c r="AW50" s="1509">
        <x:f t="shared" si="46"/>
        <x:v>0</x:v>
      </x:c>
      <x:c r="AX50" s="1509">
        <x:f t="shared" si="46"/>
        <x:v>0</x:v>
      </x:c>
      <x:c r="AY50" s="1509">
        <x:f t="shared" si="46"/>
        <x:v>0</x:v>
      </x:c>
      <x:c r="AZ50" s="1509">
        <x:f t="shared" si="46"/>
        <x:v>0</x:v>
      </x:c>
      <x:c r="BA50" s="1510">
        <x:f t="shared" si="46"/>
        <x:v>0</x:v>
      </x:c>
      <x:c r="BB50" s="1509">
        <x:f t="shared" si="46"/>
        <x:v>0</x:v>
      </x:c>
      <x:c r="BC50" s="1509">
        <x:f t="shared" si="46"/>
        <x:v>0</x:v>
      </x:c>
      <x:c r="BD50" s="1509">
        <x:f t="shared" si="14"/>
        <x:v>0</x:v>
      </x:c>
      <x:c r="BE50" s="1509">
        <x:f t="shared" si="14"/>
        <x:v>0</x:v>
      </x:c>
      <x:c r="BF50" s="1509">
        <x:f t="shared" si="14"/>
        <x:v>0</x:v>
      </x:c>
      <x:c r="BG50" s="1509">
        <x:f t="shared" si="14"/>
        <x:v>0</x:v>
      </x:c>
      <x:c r="BH50" s="1509">
        <x:f t="shared" si="14"/>
        <x:v>0</x:v>
      </x:c>
      <x:c r="BI50" s="1509">
        <x:f t="shared" si="28"/>
        <x:v>0</x:v>
      </x:c>
      <x:c r="BJ50" s="1509">
        <x:f t="shared" si="28"/>
        <x:v>0</x:v>
      </x:c>
      <x:c r="BK50" s="1509">
        <x:f t="shared" si="28"/>
        <x:v>0</x:v>
      </x:c>
      <x:c r="BL50" s="1509">
        <x:f t="shared" si="25"/>
        <x:v>0</x:v>
      </x:c>
      <x:c r="BM50" s="1509">
        <x:f t="shared" si="25"/>
        <x:v>0</x:v>
      </x:c>
      <x:c r="BN50" s="1509">
        <x:f t="shared" si="25"/>
        <x:v>0</x:v>
      </x:c>
      <x:c r="BO50" s="1509">
        <x:f t="shared" si="25"/>
        <x:v>0</x:v>
      </x:c>
      <x:c r="BP50" s="1509">
        <x:f t="shared" si="25"/>
        <x:v>0</x:v>
      </x:c>
      <x:c r="BQ50" s="1509">
        <x:f t="shared" si="25"/>
        <x:v>0</x:v>
      </x:c>
      <x:c r="BR50" s="1509">
        <x:f t="shared" si="25"/>
        <x:v>0</x:v>
      </x:c>
      <x:c r="BS50" s="1509">
        <x:f t="shared" si="25"/>
        <x:v>0</x:v>
      </x:c>
      <x:c r="BT50" s="1509">
        <x:f t="shared" si="25"/>
        <x:v>0</x:v>
      </x:c>
      <x:c r="BU50" s="1511">
        <x:f t="shared" si="10"/>
        <x:v>0</x:v>
      </x:c>
      <x:c r="BV50" s="1512">
        <x:f t="shared" si="43"/>
        <x:v>0</x:v>
      </x:c>
      <x:c r="BW50" s="1509">
        <x:f t="shared" si="43"/>
        <x:v>0</x:v>
      </x:c>
      <x:c r="BX50" s="1509">
        <x:f t="shared" si="43"/>
        <x:v>0</x:v>
      </x:c>
      <x:c r="BY50" s="1509">
        <x:f t="shared" si="43"/>
        <x:v>0</x:v>
      </x:c>
      <x:c r="BZ50" s="1509">
        <x:f t="shared" si="43"/>
        <x:v>0</x:v>
      </x:c>
      <x:c r="CA50" s="1509">
        <x:f t="shared" si="43"/>
        <x:v>0</x:v>
      </x:c>
      <x:c r="CB50" s="1511">
        <x:f t="shared" si="43"/>
        <x:v>0</x:v>
      </x:c>
      <x:c r="CC50" s="1468"/>
      <x:c r="CD50" s="958" t="s">
        <x:v>2060</x:v>
      </x:c>
      <x:c r="CE50" s="959"/>
      <x:c r="CF50" s="959"/>
      <x:c r="CG50" s="959"/>
      <x:c r="CH50" s="959"/>
      <x:c r="CI50" s="959"/>
      <x:c r="CJ50" s="959"/>
      <x:c r="CK50" s="959"/>
      <x:c r="CL50" s="959"/>
      <x:c r="CM50" s="959"/>
      <x:c r="CN50" s="959"/>
      <x:c r="CO50" s="959"/>
      <x:c r="CP50" s="1027"/>
      <x:c r="CQ50" s="1028"/>
      <x:c r="CR50" s="960">
        <x:f t="shared" si="54"/>
        <x:v>0</x:v>
      </x:c>
      <x:c r="CS50" s="960">
        <x:f t="shared" si="54"/>
        <x:v>0</x:v>
      </x:c>
      <x:c r="CT50" s="960">
        <x:f t="shared" si="54"/>
        <x:v>0</x:v>
      </x:c>
      <x:c r="CU50" s="960">
        <x:f t="shared" si="54"/>
        <x:v>0</x:v>
      </x:c>
      <x:c r="CV50" s="960">
        <x:f t="shared" si="54"/>
        <x:v>0</x:v>
      </x:c>
      <x:c r="CW50" s="960">
        <x:f t="shared" si="54"/>
        <x:v>0</x:v>
      </x:c>
      <x:c r="CX50" s="964">
        <x:f t="shared" si="54"/>
        <x:v>0</x:v>
      </x:c>
      <x:c r="CZ50" s="1470"/>
    </x:row>
    <x:row r="51" spans="1:104" s="1469" customFormat="1" ht="17.25" customHeight="1">
      <x:c r="A51" s="1493">
        <x:f t="shared" si="12"/>
        <x:v>48</x:v>
      </x:c>
      <x:c r="B51" s="1494" t="s">
        <x:v>2113</x:v>
      </x:c>
      <x:c r="C51" s="1495" t="s">
        <x:v>501</x:v>
      </x:c>
      <x:c r="D51" s="1496" t="s">
        <x:v>502</x:v>
      </x:c>
      <x:c r="E51" s="1469" t="s">
        <x:v>502</x:v>
      </x:c>
      <x:c r="F51" s="1497" t="s">
        <x:v>520</x:v>
      </x:c>
      <x:c r="G51" s="1497" t="s">
        <x:v>529</x:v>
      </x:c>
      <x:c r="H51" s="1498" t="s">
        <x:v>40</x:v>
      </x:c>
      <x:c r="I51" s="1499" t="s">
        <x:v>530</x:v>
      </x:c>
      <x:c r="J51" s="1469" t="s">
        <x:v>504</x:v>
      </x:c>
      <x:c r="K51" s="1469" t="s">
        <x:v>518</x:v>
      </x:c>
      <x:c r="L51" s="1469" t="s">
        <x:v>518</x:v>
      </x:c>
      <x:c r="M51" s="1469" t="s">
        <x:v>59</x:v>
      </x:c>
      <x:c r="N51" s="1469" t="s">
        <x:v>522</x:v>
      </x:c>
      <x:c r="O51" s="1500" t="s">
        <x:v>2150</x:v>
      </x:c>
      <x:c r="P51" s="1501">
        <x:v>18.899999999999999</x:v>
      </x:c>
      <x:c r="Q51" s="1502" t="s">
        <x:v>519</x:v>
      </x:c>
      <x:c r="R51" s="1468">
        <x:f t="shared" si="4"/>
        <x:v>25514.999999999996</x:v>
      </x:c>
      <x:c r="S51" s="1495">
        <x:v>1</x:v>
      </x:c>
      <x:c r="T51" s="1468">
        <x:f t="shared" si="13"/>
        <x:v>25514.999999999996</x:v>
      </x:c>
      <x:c r="U51" s="1495" t="s">
        <x:v>505</x:v>
      </x:c>
      <x:c r="V51" s="1503"/>
      <x:c r="W51" s="1504"/>
      <x:c r="X51" s="1505"/>
      <x:c r="Y51" s="1505"/>
      <x:c r="Z51" s="1505"/>
      <x:c r="AA51" s="1505"/>
      <x:c r="AB51" s="1505"/>
      <x:c r="AC51" s="1505"/>
      <x:c r="AD51" s="1505"/>
      <x:c r="AE51" s="1506">
        <x:f t="shared" si="5"/>
        <x:v>18.899999999999999</x:v>
      </x:c>
      <x:c r="AF51" s="1507">
        <x:f t="shared" si="42"/>
        <x:v>18.899999999999999</x:v>
      </x:c>
      <x:c r="AG51" s="1507">
        <x:f t="shared" si="42"/>
        <x:v>18.899999999999999</x:v>
      </x:c>
      <x:c r="AH51" s="1507">
        <x:f t="shared" si="42"/>
        <x:v>18.899999999999999</x:v>
      </x:c>
      <x:c r="AI51" s="1507">
        <x:f t="shared" si="42"/>
        <x:v>18.899999999999999</x:v>
      </x:c>
      <x:c r="AJ51" s="1507">
        <x:f t="shared" si="42"/>
        <x:v>18.899999999999999</x:v>
      </x:c>
      <x:c r="AK51" s="1507">
        <x:f t="shared" si="42"/>
        <x:v>18.899999999999999</x:v>
      </x:c>
      <x:c r="AL51" s="1507">
        <x:f t="shared" si="42"/>
        <x:v>18.899999999999999</x:v>
      </x:c>
      <x:c r="AM51" s="1494" t="s">
        <x:v>2153</x:v>
      </x:c>
      <x:c r="AN51" s="1508" t="s">
        <x:v>2154</x:v>
      </x:c>
      <x:c r="AO51" s="1509">
        <x:f t="shared" si="46"/>
        <x:v>0</x:v>
      </x:c>
      <x:c r="AP51" s="1509">
        <x:f t="shared" si="46"/>
        <x:v>0</x:v>
      </x:c>
      <x:c r="AQ51" s="1509">
        <x:f t="shared" si="46"/>
        <x:v>0</x:v>
      </x:c>
      <x:c r="AR51" s="1509">
        <x:f t="shared" si="46"/>
        <x:v>0</x:v>
      </x:c>
      <x:c r="AS51" s="1509">
        <x:f t="shared" si="46"/>
        <x:v>0</x:v>
      </x:c>
      <x:c r="AT51" s="1509">
        <x:f t="shared" si="46"/>
        <x:v>0</x:v>
      </x:c>
      <x:c r="AU51" s="1509">
        <x:f t="shared" si="46"/>
        <x:v>0</x:v>
      </x:c>
      <x:c r="AV51" s="1509">
        <x:f t="shared" si="46"/>
        <x:v>0</x:v>
      </x:c>
      <x:c r="AW51" s="1509">
        <x:f t="shared" si="46"/>
        <x:v>0</x:v>
      </x:c>
      <x:c r="AX51" s="1509">
        <x:f t="shared" si="46"/>
        <x:v>0</x:v>
      </x:c>
      <x:c r="AY51" s="1509">
        <x:f t="shared" si="46"/>
        <x:v>0</x:v>
      </x:c>
      <x:c r="AZ51" s="1509">
        <x:f t="shared" si="46"/>
        <x:v>0</x:v>
      </x:c>
      <x:c r="BA51" s="1510">
        <x:f t="shared" si="46"/>
        <x:v>0</x:v>
      </x:c>
      <x:c r="BB51" s="1509">
        <x:f t="shared" si="46"/>
        <x:v>0</x:v>
      </x:c>
      <x:c r="BC51" s="1509">
        <x:f t="shared" si="46"/>
        <x:v>0</x:v>
      </x:c>
      <x:c r="BD51" s="1509">
        <x:f t="shared" si="46"/>
        <x:v>0</x:v>
      </x:c>
      <x:c r="BE51" s="1509">
        <x:f t="shared" ref="BE51:BH82" si="55">IF($CD51="SK",CU51*$AS$2,IF($CD51="LGES",CU51*$AT$2,IF($CD51="FORD",CU51*$AU$2,IF($CD51="KLSE",CU51*$AU$2,IF($CD51="SAMSUNG SDI",CU51*$AV$2)))))</x:f>
        <x:v>0</x:v>
      </x:c>
      <x:c r="BF51" s="1509">
        <x:f t="shared" si="55"/>
        <x:v>0</x:v>
      </x:c>
      <x:c r="BG51" s="1509">
        <x:f t="shared" si="55"/>
        <x:v>0</x:v>
      </x:c>
      <x:c r="BH51" s="1509">
        <x:f t="shared" si="55"/>
        <x:v>0</x:v>
      </x:c>
      <x:c r="BI51" s="1509">
        <x:f t="shared" si="28"/>
        <x:v>0</x:v>
      </x:c>
      <x:c r="BJ51" s="1509">
        <x:f t="shared" si="28"/>
        <x:v>0</x:v>
      </x:c>
      <x:c r="BK51" s="1509">
        <x:f t="shared" si="28"/>
        <x:v>0</x:v>
      </x:c>
      <x:c r="BL51" s="1509">
        <x:f t="shared" si="25"/>
        <x:v>0</x:v>
      </x:c>
      <x:c r="BM51" s="1509">
        <x:f t="shared" si="25"/>
        <x:v>0</x:v>
      </x:c>
      <x:c r="BN51" s="1509">
        <x:f t="shared" si="25"/>
        <x:v>0</x:v>
      </x:c>
      <x:c r="BO51" s="1509">
        <x:f t="shared" si="25"/>
        <x:v>0</x:v>
      </x:c>
      <x:c r="BP51" s="1509">
        <x:f t="shared" si="25"/>
        <x:v>0</x:v>
      </x:c>
      <x:c r="BQ51" s="1509">
        <x:f t="shared" si="25"/>
        <x:v>0</x:v>
      </x:c>
      <x:c r="BR51" s="1509">
        <x:f t="shared" si="25"/>
        <x:v>0</x:v>
      </x:c>
      <x:c r="BS51" s="1509">
        <x:f t="shared" si="25"/>
        <x:v>0</x:v>
      </x:c>
      <x:c r="BT51" s="1509">
        <x:f t="shared" si="25"/>
        <x:v>0</x:v>
      </x:c>
      <x:c r="BU51" s="1511">
        <x:f t="shared" si="10"/>
        <x:v>0</x:v>
      </x:c>
      <x:c r="BV51" s="1512">
        <x:f t="shared" si="43"/>
        <x:v>0</x:v>
      </x:c>
      <x:c r="BW51" s="1509">
        <x:f t="shared" si="43"/>
        <x:v>0</x:v>
      </x:c>
      <x:c r="BX51" s="1509">
        <x:f t="shared" si="43"/>
        <x:v>0</x:v>
      </x:c>
      <x:c r="BY51" s="1509">
        <x:f t="shared" si="43"/>
        <x:v>0</x:v>
      </x:c>
      <x:c r="BZ51" s="1509">
        <x:f t="shared" si="43"/>
        <x:v>0</x:v>
      </x:c>
      <x:c r="CA51" s="1509">
        <x:f t="shared" si="43"/>
        <x:v>0</x:v>
      </x:c>
      <x:c r="CB51" s="1511">
        <x:f t="shared" si="43"/>
        <x:v>0</x:v>
      </x:c>
      <x:c r="CC51" s="1468"/>
      <x:c r="CD51" s="958" t="s">
        <x:v>2060</x:v>
      </x:c>
      <x:c r="CE51" s="959"/>
      <x:c r="CF51" s="959"/>
      <x:c r="CG51" s="959"/>
      <x:c r="CH51" s="959"/>
      <x:c r="CI51" s="959"/>
      <x:c r="CJ51" s="959"/>
      <x:c r="CK51" s="959"/>
      <x:c r="CL51" s="959"/>
      <x:c r="CM51" s="959"/>
      <x:c r="CN51" s="959"/>
      <x:c r="CO51" s="959"/>
      <x:c r="CP51" s="1027"/>
      <x:c r="CQ51" s="1028"/>
      <x:c r="CR51" s="960">
        <x:f t="shared" si="54"/>
        <x:v>0</x:v>
      </x:c>
      <x:c r="CS51" s="960">
        <x:f t="shared" si="54"/>
        <x:v>0</x:v>
      </x:c>
      <x:c r="CT51" s="960">
        <x:f t="shared" si="54"/>
        <x:v>0</x:v>
      </x:c>
      <x:c r="CU51" s="960">
        <x:f t="shared" si="54"/>
        <x:v>0</x:v>
      </x:c>
      <x:c r="CV51" s="960">
        <x:f t="shared" si="54"/>
        <x:v>0</x:v>
      </x:c>
      <x:c r="CW51" s="960">
        <x:f t="shared" si="54"/>
        <x:v>0</x:v>
      </x:c>
      <x:c r="CX51" s="964">
        <x:f t="shared" si="54"/>
        <x:v>0</x:v>
      </x:c>
      <x:c r="CZ51" s="1470"/>
    </x:row>
    <x:row r="52" spans="1:104" s="1469" customFormat="1" ht="17.25" customHeight="1">
      <x:c r="A52" s="1493">
        <x:f t="shared" si="12"/>
        <x:v>49</x:v>
      </x:c>
      <x:c r="B52" s="1494" t="s">
        <x:v>2113</x:v>
      </x:c>
      <x:c r="C52" s="1495" t="s">
        <x:v>501</x:v>
      </x:c>
      <x:c r="D52" s="1496" t="s">
        <x:v>502</x:v>
      </x:c>
      <x:c r="E52" s="1469" t="s">
        <x:v>502</x:v>
      </x:c>
      <x:c r="F52" s="1497" t="s">
        <x:v>520</x:v>
      </x:c>
      <x:c r="G52" s="1497" t="s">
        <x:v>531</x:v>
      </x:c>
      <x:c r="H52" s="1498" t="s">
        <x:v>46</x:v>
      </x:c>
      <x:c r="I52" s="1499" t="s">
        <x:v>530</x:v>
      </x:c>
      <x:c r="J52" s="1469" t="s">
        <x:v>504</x:v>
      </x:c>
      <x:c r="K52" s="1469" t="s">
        <x:v>518</x:v>
      </x:c>
      <x:c r="L52" s="1469" t="s">
        <x:v>518</x:v>
      </x:c>
      <x:c r="M52" s="1469" t="s">
        <x:v>59</x:v>
      </x:c>
      <x:c r="N52" s="1469" t="s">
        <x:v>522</x:v>
      </x:c>
      <x:c r="O52" s="1500" t="s">
        <x:v>2150</x:v>
      </x:c>
      <x:c r="P52" s="1501">
        <x:v>2.98</x:v>
      </x:c>
      <x:c r="Q52" s="1502" t="s">
        <x:v>519</x:v>
      </x:c>
      <x:c r="R52" s="1468">
        <x:f t="shared" si="4"/>
        <x:v>4023</x:v>
      </x:c>
      <x:c r="S52" s="1495">
        <x:v>1</x:v>
      </x:c>
      <x:c r="T52" s="1468">
        <x:f t="shared" si="13"/>
        <x:v>4023</x:v>
      </x:c>
      <x:c r="U52" s="1495" t="s">
        <x:v>505</x:v>
      </x:c>
      <x:c r="V52" s="1503"/>
      <x:c r="W52" s="1504"/>
      <x:c r="X52" s="1505"/>
      <x:c r="Y52" s="1505"/>
      <x:c r="Z52" s="1505"/>
      <x:c r="AA52" s="1505"/>
      <x:c r="AB52" s="1505"/>
      <x:c r="AC52" s="1505"/>
      <x:c r="AD52" s="1505"/>
      <x:c r="AE52" s="1506">
        <x:f t="shared" si="5"/>
        <x:v>2.98</x:v>
      </x:c>
      <x:c r="AF52" s="1507">
        <x:f t="shared" si="42"/>
        <x:v>2.98</x:v>
      </x:c>
      <x:c r="AG52" s="1507">
        <x:f t="shared" si="42"/>
        <x:v>2.98</x:v>
      </x:c>
      <x:c r="AH52" s="1507">
        <x:f t="shared" si="42"/>
        <x:v>2.98</x:v>
      </x:c>
      <x:c r="AI52" s="1507">
        <x:f t="shared" si="42"/>
        <x:v>2.98</x:v>
      </x:c>
      <x:c r="AJ52" s="1507">
        <x:f t="shared" si="42"/>
        <x:v>2.98</x:v>
      </x:c>
      <x:c r="AK52" s="1507">
        <x:f t="shared" si="42"/>
        <x:v>2.98</x:v>
      </x:c>
      <x:c r="AL52" s="1507">
        <x:f t="shared" si="42"/>
        <x:v>2.98</x:v>
      </x:c>
      <x:c r="AM52" s="1494" t="s">
        <x:v>2153</x:v>
      </x:c>
      <x:c r="AN52" s="1508" t="s">
        <x:v>2154</x:v>
      </x:c>
      <x:c r="AO52" s="1509">
        <x:f t="shared" si="46"/>
        <x:v>0</x:v>
      </x:c>
      <x:c r="AP52" s="1509">
        <x:f t="shared" si="46"/>
        <x:v>0</x:v>
      </x:c>
      <x:c r="AQ52" s="1509">
        <x:f t="shared" si="46"/>
        <x:v>0</x:v>
      </x:c>
      <x:c r="AR52" s="1509">
        <x:f t="shared" si="46"/>
        <x:v>0</x:v>
      </x:c>
      <x:c r="AS52" s="1509">
        <x:f t="shared" si="46"/>
        <x:v>0</x:v>
      </x:c>
      <x:c r="AT52" s="1509">
        <x:f t="shared" si="46"/>
        <x:v>0</x:v>
      </x:c>
      <x:c r="AU52" s="1509">
        <x:f t="shared" si="46"/>
        <x:v>0</x:v>
      </x:c>
      <x:c r="AV52" s="1509">
        <x:f t="shared" si="46"/>
        <x:v>0</x:v>
      </x:c>
      <x:c r="AW52" s="1509">
        <x:f t="shared" si="46"/>
        <x:v>0</x:v>
      </x:c>
      <x:c r="AX52" s="1509">
        <x:f t="shared" si="46"/>
        <x:v>0</x:v>
      </x:c>
      <x:c r="AY52" s="1509">
        <x:f t="shared" si="46"/>
        <x:v>0</x:v>
      </x:c>
      <x:c r="AZ52" s="1509">
        <x:f t="shared" si="46"/>
        <x:v>0</x:v>
      </x:c>
      <x:c r="BA52" s="1510">
        <x:f t="shared" si="46"/>
        <x:v>0</x:v>
      </x:c>
      <x:c r="BB52" s="1509">
        <x:f t="shared" si="46"/>
        <x:v>0</x:v>
      </x:c>
      <x:c r="BC52" s="1509">
        <x:f t="shared" si="46"/>
        <x:v>0</x:v>
      </x:c>
      <x:c r="BD52" s="1509">
        <x:f t="shared" si="46"/>
        <x:v>0</x:v>
      </x:c>
      <x:c r="BE52" s="1509">
        <x:f t="shared" si="55"/>
        <x:v>0</x:v>
      </x:c>
      <x:c r="BF52" s="1509">
        <x:f t="shared" si="55"/>
        <x:v>0</x:v>
      </x:c>
      <x:c r="BG52" s="1509">
        <x:f t="shared" si="55"/>
        <x:v>0</x:v>
      </x:c>
      <x:c r="BH52" s="1509">
        <x:f t="shared" si="55"/>
        <x:v>0</x:v>
      </x:c>
      <x:c r="BI52" s="1509">
        <x:f t="shared" si="28"/>
        <x:v>0</x:v>
      </x:c>
      <x:c r="BJ52" s="1509">
        <x:f t="shared" si="28"/>
        <x:v>0</x:v>
      </x:c>
      <x:c r="BK52" s="1509">
        <x:f t="shared" si="28"/>
        <x:v>0</x:v>
      </x:c>
      <x:c r="BL52" s="1509">
        <x:f t="shared" si="25"/>
        <x:v>0</x:v>
      </x:c>
      <x:c r="BM52" s="1509">
        <x:f t="shared" si="25"/>
        <x:v>0</x:v>
      </x:c>
      <x:c r="BN52" s="1509">
        <x:f t="shared" si="25"/>
        <x:v>0</x:v>
      </x:c>
      <x:c r="BO52" s="1509">
        <x:f t="shared" si="25"/>
        <x:v>0</x:v>
      </x:c>
      <x:c r="BP52" s="1509">
        <x:f t="shared" si="25"/>
        <x:v>0</x:v>
      </x:c>
      <x:c r="BQ52" s="1509">
        <x:f t="shared" si="25"/>
        <x:v>0</x:v>
      </x:c>
      <x:c r="BR52" s="1509">
        <x:f t="shared" si="25"/>
        <x:v>0</x:v>
      </x:c>
      <x:c r="BS52" s="1509">
        <x:f t="shared" si="25"/>
        <x:v>0</x:v>
      </x:c>
      <x:c r="BT52" s="1509">
        <x:f t="shared" si="25"/>
        <x:v>0</x:v>
      </x:c>
      <x:c r="BU52" s="1511">
        <x:f t="shared" si="10"/>
        <x:v>0</x:v>
      </x:c>
      <x:c r="BV52" s="1512">
        <x:f t="shared" si="43"/>
        <x:v>0</x:v>
      </x:c>
      <x:c r="BW52" s="1509">
        <x:f t="shared" si="43"/>
        <x:v>0</x:v>
      </x:c>
      <x:c r="BX52" s="1509">
        <x:f t="shared" si="43"/>
        <x:v>0</x:v>
      </x:c>
      <x:c r="BY52" s="1509">
        <x:f t="shared" si="43"/>
        <x:v>0</x:v>
      </x:c>
      <x:c r="BZ52" s="1509">
        <x:f t="shared" si="43"/>
        <x:v>0</x:v>
      </x:c>
      <x:c r="CA52" s="1509">
        <x:f t="shared" si="43"/>
        <x:v>0</x:v>
      </x:c>
      <x:c r="CB52" s="1511">
        <x:f t="shared" si="43"/>
        <x:v>0</x:v>
      </x:c>
      <x:c r="CC52" s="1468"/>
      <x:c r="CD52" s="958" t="s">
        <x:v>2060</x:v>
      </x:c>
      <x:c r="CE52" s="959"/>
      <x:c r="CF52" s="959"/>
      <x:c r="CG52" s="959"/>
      <x:c r="CH52" s="959"/>
      <x:c r="CI52" s="959"/>
      <x:c r="CJ52" s="959"/>
      <x:c r="CK52" s="959"/>
      <x:c r="CL52" s="959"/>
      <x:c r="CM52" s="959"/>
      <x:c r="CN52" s="959"/>
      <x:c r="CO52" s="959"/>
      <x:c r="CP52" s="1027"/>
      <x:c r="CQ52" s="1028"/>
      <x:c r="CR52" s="960">
        <x:f t="shared" si="54"/>
        <x:v>0</x:v>
      </x:c>
      <x:c r="CS52" s="960">
        <x:f t="shared" si="54"/>
        <x:v>0</x:v>
      </x:c>
      <x:c r="CT52" s="960">
        <x:f t="shared" si="54"/>
        <x:v>0</x:v>
      </x:c>
      <x:c r="CU52" s="960">
        <x:f t="shared" si="54"/>
        <x:v>0</x:v>
      </x:c>
      <x:c r="CV52" s="960">
        <x:f t="shared" si="54"/>
        <x:v>0</x:v>
      </x:c>
      <x:c r="CW52" s="960">
        <x:f t="shared" si="54"/>
        <x:v>0</x:v>
      </x:c>
      <x:c r="CX52" s="964">
        <x:f t="shared" si="54"/>
        <x:v>0</x:v>
      </x:c>
      <x:c r="CZ52" s="1470"/>
    </x:row>
    <x:row r="53" spans="1:104" s="1469" customFormat="1" ht="17.25" customHeight="1" thickBot="1">
      <x:c r="A53" s="1513">
        <x:f t="shared" si="12"/>
        <x:v>50</x:v>
      </x:c>
      <x:c r="B53" s="1514" t="s">
        <x:v>2113</x:v>
      </x:c>
      <x:c r="C53" s="1515" t="s">
        <x:v>2144</x:v>
      </x:c>
      <x:c r="D53" s="1516" t="s">
        <x:v>2129</x:v>
      </x:c>
      <x:c r="E53" s="1517" t="s">
        <x:v>2129</x:v>
      </x:c>
      <x:c r="F53" s="1518" t="s">
        <x:v>520</x:v>
      </x:c>
      <x:c r="G53" s="1518" t="s">
        <x:v>532</x:v>
      </x:c>
      <x:c r="H53" s="1519" t="s">
        <x:v>47</x:v>
      </x:c>
      <x:c r="I53" s="1520" t="s">
        <x:v>530</x:v>
      </x:c>
      <x:c r="J53" s="1517" t="s">
        <x:v>2131</x:v>
      </x:c>
      <x:c r="K53" s="1517" t="s">
        <x:v>518</x:v>
      </x:c>
      <x:c r="L53" s="1517" t="s">
        <x:v>518</x:v>
      </x:c>
      <x:c r="M53" s="1517" t="s">
        <x:v>59</x:v>
      </x:c>
      <x:c r="N53" s="1517" t="s">
        <x:v>522</x:v>
      </x:c>
      <x:c r="O53" s="1521" t="s">
        <x:v>2150</x:v>
      </x:c>
      <x:c r="P53" s="1522">
        <x:v>2.92</x:v>
      </x:c>
      <x:c r="Q53" s="1523" t="s">
        <x:v>519</x:v>
      </x:c>
      <x:c r="R53" s="1524">
        <x:f t="shared" si="4"/>
        <x:v>3942</x:v>
      </x:c>
      <x:c r="S53" s="1515">
        <x:v>1</x:v>
      </x:c>
      <x:c r="T53" s="1524">
        <x:f t="shared" si="13"/>
        <x:v>3942</x:v>
      </x:c>
      <x:c r="U53" s="1515" t="s">
        <x:v>2132</x:v>
      </x:c>
      <x:c r="V53" s="1525"/>
      <x:c r="W53" s="1526"/>
      <x:c r="X53" s="1527"/>
      <x:c r="Y53" s="1527"/>
      <x:c r="Z53" s="1527"/>
      <x:c r="AA53" s="1527"/>
      <x:c r="AB53" s="1527"/>
      <x:c r="AC53" s="1527"/>
      <x:c r="AD53" s="1527"/>
      <x:c r="AE53" s="1528">
        <x:f t="shared" si="5"/>
        <x:v>2.92</x:v>
      </x:c>
      <x:c r="AF53" s="1529">
        <x:f t="shared" si="42"/>
        <x:v>2.92</x:v>
      </x:c>
      <x:c r="AG53" s="1529">
        <x:f t="shared" si="42"/>
        <x:v>2.92</x:v>
      </x:c>
      <x:c r="AH53" s="1529">
        <x:f t="shared" si="42"/>
        <x:v>2.92</x:v>
      </x:c>
      <x:c r="AI53" s="1529">
        <x:f t="shared" si="42"/>
        <x:v>2.92</x:v>
      </x:c>
      <x:c r="AJ53" s="1529">
        <x:f t="shared" si="42"/>
        <x:v>2.92</x:v>
      </x:c>
      <x:c r="AK53" s="1529">
        <x:f t="shared" si="42"/>
        <x:v>2.92</x:v>
      </x:c>
      <x:c r="AL53" s="1529">
        <x:f t="shared" si="42"/>
        <x:v>2.92</x:v>
      </x:c>
      <x:c r="AM53" s="1514" t="s">
        <x:v>2153</x:v>
      </x:c>
      <x:c r="AN53" s="1530" t="s">
        <x:v>2154</x:v>
      </x:c>
      <x:c r="AO53" s="1531">
        <x:f t="shared" si="46"/>
        <x:v>0</x:v>
      </x:c>
      <x:c r="AP53" s="1531">
        <x:f t="shared" si="46"/>
        <x:v>0</x:v>
      </x:c>
      <x:c r="AQ53" s="1531">
        <x:f t="shared" si="46"/>
        <x:v>0</x:v>
      </x:c>
      <x:c r="AR53" s="1531">
        <x:f t="shared" si="46"/>
        <x:v>0</x:v>
      </x:c>
      <x:c r="AS53" s="1531">
        <x:f t="shared" si="46"/>
        <x:v>0</x:v>
      </x:c>
      <x:c r="AT53" s="1531">
        <x:f t="shared" si="46"/>
        <x:v>0</x:v>
      </x:c>
      <x:c r="AU53" s="1531">
        <x:f t="shared" si="46"/>
        <x:v>0</x:v>
      </x:c>
      <x:c r="AV53" s="1531">
        <x:f t="shared" si="46"/>
        <x:v>0</x:v>
      </x:c>
      <x:c r="AW53" s="1531">
        <x:f t="shared" si="46"/>
        <x:v>0</x:v>
      </x:c>
      <x:c r="AX53" s="1531">
        <x:f t="shared" si="46"/>
        <x:v>0</x:v>
      </x:c>
      <x:c r="AY53" s="1531">
        <x:f t="shared" si="46"/>
        <x:v>0</x:v>
      </x:c>
      <x:c r="AZ53" s="1531">
        <x:f t="shared" si="46"/>
        <x:v>0</x:v>
      </x:c>
      <x:c r="BA53" s="1532">
        <x:f t="shared" si="46"/>
        <x:v>0</x:v>
      </x:c>
      <x:c r="BB53" s="1531">
        <x:f t="shared" ref="BB53:BH84" si="56">IF($CD53="SK",CR53*$AS$2,IF($CD53="LGES",CR53*$AT$2,IF($CD53="FORD",CR53*$AU$2,IF($CD53="KLSE",CR53*$AU$2,IF($CD53="SAMSUNG SDI",CR53*$AV$2)))))</x:f>
        <x:v>0</x:v>
      </x:c>
      <x:c r="BC53" s="1531">
        <x:f t="shared" si="56"/>
        <x:v>0</x:v>
      </x:c>
      <x:c r="BD53" s="1531">
        <x:f t="shared" si="56"/>
        <x:v>0</x:v>
      </x:c>
      <x:c r="BE53" s="1531">
        <x:f t="shared" si="55"/>
        <x:v>0</x:v>
      </x:c>
      <x:c r="BF53" s="1531">
        <x:f t="shared" si="55"/>
        <x:v>0</x:v>
      </x:c>
      <x:c r="BG53" s="1531">
        <x:f t="shared" si="55"/>
        <x:v>0</x:v>
      </x:c>
      <x:c r="BH53" s="1531">
        <x:f t="shared" si="55"/>
        <x:v>0</x:v>
      </x:c>
      <x:c r="BI53" s="1531">
        <x:f t="shared" si="28"/>
        <x:v>0</x:v>
      </x:c>
      <x:c r="BJ53" s="1531">
        <x:f t="shared" si="28"/>
        <x:v>0</x:v>
      </x:c>
      <x:c r="BK53" s="1531">
        <x:f t="shared" si="28"/>
        <x:v>0</x:v>
      </x:c>
      <x:c r="BL53" s="1531">
        <x:f t="shared" si="25"/>
        <x:v>0</x:v>
      </x:c>
      <x:c r="BM53" s="1531">
        <x:f t="shared" si="25"/>
        <x:v>0</x:v>
      </x:c>
      <x:c r="BN53" s="1531">
        <x:f t="shared" si="25"/>
        <x:v>0</x:v>
      </x:c>
      <x:c r="BO53" s="1531">
        <x:f t="shared" ref="BO53:BT84" si="57">IF($Q53="usd",$AE53*$S53*$C$212,IF($Q53="eur",$AE53*$S53*$C$213,IF($Q53="krw",$AE53*$S53)))*AU53/100000000</x:f>
        <x:v>0</x:v>
      </x:c>
      <x:c r="BP53" s="1531">
        <x:f t="shared" si="57"/>
        <x:v>0</x:v>
      </x:c>
      <x:c r="BQ53" s="1531">
        <x:f t="shared" si="57"/>
        <x:v>0</x:v>
      </x:c>
      <x:c r="BR53" s="1531">
        <x:f t="shared" si="57"/>
        <x:v>0</x:v>
      </x:c>
      <x:c r="BS53" s="1531">
        <x:f t="shared" si="57"/>
        <x:v>0</x:v>
      </x:c>
      <x:c r="BT53" s="1531">
        <x:f t="shared" si="57"/>
        <x:v>0</x:v>
      </x:c>
      <x:c r="BU53" s="1533">
        <x:f t="shared" si="10"/>
        <x:v>0</x:v>
      </x:c>
      <x:c r="BV53" s="1534">
        <x:f t="shared" si="43"/>
        <x:v>0</x:v>
      </x:c>
      <x:c r="BW53" s="1531">
        <x:f t="shared" si="43"/>
        <x:v>0</x:v>
      </x:c>
      <x:c r="BX53" s="1531">
        <x:f t="shared" si="43"/>
        <x:v>0</x:v>
      </x:c>
      <x:c r="BY53" s="1531">
        <x:f t="shared" si="43"/>
        <x:v>0</x:v>
      </x:c>
      <x:c r="BZ53" s="1531">
        <x:f t="shared" si="43"/>
        <x:v>0</x:v>
      </x:c>
      <x:c r="CA53" s="1531">
        <x:f t="shared" si="43"/>
        <x:v>0</x:v>
      </x:c>
      <x:c r="CB53" s="1533">
        <x:f t="shared" si="43"/>
        <x:v>0</x:v>
      </x:c>
      <x:c r="CC53" s="1468"/>
      <x:c r="CD53" s="972" t="s">
        <x:v>2060</x:v>
      </x:c>
      <x:c r="CE53" s="973"/>
      <x:c r="CF53" s="973"/>
      <x:c r="CG53" s="973"/>
      <x:c r="CH53" s="973"/>
      <x:c r="CI53" s="973"/>
      <x:c r="CJ53" s="973"/>
      <x:c r="CK53" s="973"/>
      <x:c r="CL53" s="973"/>
      <x:c r="CM53" s="973"/>
      <x:c r="CN53" s="973"/>
      <x:c r="CO53" s="973"/>
      <x:c r="CP53" s="1051"/>
      <x:c r="CQ53" s="1052"/>
      <x:c r="CR53" s="974">
        <x:f t="shared" si="54"/>
        <x:v>0</x:v>
      </x:c>
      <x:c r="CS53" s="974">
        <x:f t="shared" si="54"/>
        <x:v>0</x:v>
      </x:c>
      <x:c r="CT53" s="974">
        <x:f t="shared" si="54"/>
        <x:v>0</x:v>
      </x:c>
      <x:c r="CU53" s="974">
        <x:f t="shared" si="54"/>
        <x:v>0</x:v>
      </x:c>
      <x:c r="CV53" s="974">
        <x:f t="shared" si="54"/>
        <x:v>0</x:v>
      </x:c>
      <x:c r="CW53" s="974">
        <x:f t="shared" si="54"/>
        <x:v>0</x:v>
      </x:c>
      <x:c r="CX53" s="978">
        <x:f t="shared" si="54"/>
        <x:v>0</x:v>
      </x:c>
      <x:c r="CZ53" s="1470"/>
    </x:row>
    <x:row r="54" spans="1:104" s="847" customFormat="1" ht="17.25" hidden="1" customHeight="1">
      <x:c r="A54" s="989">
        <x:f t="shared" si="12"/>
        <x:v>51</x:v>
      </x:c>
      <x:c r="B54" s="990" t="s">
        <x:v>2113</x:v>
      </x:c>
      <x:c r="C54" s="991" t="s">
        <x:v>2144</x:v>
      </x:c>
      <x:c r="D54" s="992" t="s">
        <x:v>2129</x:v>
      </x:c>
      <x:c r="E54" s="904" t="s">
        <x:v>2129</x:v>
      </x:c>
      <x:c r="F54" s="1053" t="s">
        <x:v>533</x:v>
      </x:c>
      <x:c r="G54" s="993" t="s">
        <x:v>2155</x:v>
      </x:c>
      <x:c r="H54" s="994" t="s">
        <x:v>2156</x:v>
      </x:c>
      <x:c r="I54" s="995" t="s">
        <x:v>846</x:v>
      </x:c>
      <x:c r="J54" s="904" t="s">
        <x:v>2131</x:v>
      </x:c>
      <x:c r="K54" s="904" t="s">
        <x:v>2118</x:v>
      </x:c>
      <x:c r="L54" s="904" t="s">
        <x:v>534</x:v>
      </x:c>
      <x:c r="M54" s="904" t="s">
        <x:v>535</x:v>
      </x:c>
      <x:c r="N54" s="904" t="s">
        <x:v>536</x:v>
      </x:c>
      <x:c r="O54" s="996" t="s">
        <x:v>2157</x:v>
      </x:c>
      <x:c r="P54" s="997">
        <x:f>'[139]BOSK 중장기 물량'!E52</x:f>
        <x:v>72.349999999999994</x:v>
      </x:c>
      <x:c r="Q54" s="998" t="s">
        <x:v>519</x:v>
      </x:c>
      <x:c r="R54" s="999">
        <x:f t="shared" si="4"/>
        <x:v>97672.499999999985</x:v>
      </x:c>
      <x:c r="S54" s="991">
        <x:v>1</x:v>
      </x:c>
      <x:c r="T54" s="999">
        <x:f>R54*S54</x:f>
        <x:v>97672.499999999985</x:v>
      </x:c>
      <x:c r="U54" s="991" t="s">
        <x:v>2132</x:v>
      </x:c>
      <x:c r="V54" s="1054"/>
      <x:c r="W54" s="1000"/>
      <x:c r="X54" s="1001"/>
      <x:c r="Y54" s="1001"/>
      <x:c r="Z54" s="911"/>
      <x:c r="AA54" s="911"/>
      <x:c r="AB54" s="911"/>
      <x:c r="AC54" s="911"/>
      <x:c r="AD54" s="911"/>
      <x:c r="AE54" s="1002">
        <x:f>P54</x:f>
        <x:v>72.349999999999994</x:v>
      </x:c>
      <x:c r="AF54" s="915">
        <x:f t="shared" ref="AF54:AL69" si="58">IFERROR(AE54*(1-X54),0)</x:f>
        <x:v>72.349999999999994</x:v>
      </x:c>
      <x:c r="AG54" s="915">
        <x:f t="shared" si="58"/>
        <x:v>72.349999999999994</x:v>
      </x:c>
      <x:c r="AH54" s="915">
        <x:f t="shared" si="58"/>
        <x:v>72.349999999999994</x:v>
      </x:c>
      <x:c r="AI54" s="915">
        <x:f t="shared" si="58"/>
        <x:v>72.349999999999994</x:v>
      </x:c>
      <x:c r="AJ54" s="915">
        <x:f t="shared" si="58"/>
        <x:v>72.349999999999994</x:v>
      </x:c>
      <x:c r="AK54" s="915">
        <x:f t="shared" si="58"/>
        <x:v>72.349999999999994</x:v>
      </x:c>
      <x:c r="AL54" s="915">
        <x:f t="shared" si="58"/>
        <x:v>72.349999999999994</x:v>
      </x:c>
      <x:c r="AM54" s="990" t="s">
        <x:v>2158</x:v>
      </x:c>
      <x:c r="AN54" s="1003" t="s">
        <x:v>2159</x:v>
      </x:c>
      <x:c r="AO54" s="1004">
        <x:f t="shared" ref="AO54:BA73" si="59">IF($CD54="SK",CE54*$AS$2,IF($CD54="LGES",CE54*$AT$2,IF($CD54="FORD",CE54*$AU$2,IF($CD54="KLSE",CE54*$AU$2,IF($CD54="SAMSUNG SDI",CE54*$AV$2)))))</x:f>
        <x:v>0</x:v>
      </x:c>
      <x:c r="AP54" s="1004">
        <x:f t="shared" si="59"/>
        <x:v>0</x:v>
      </x:c>
      <x:c r="AQ54" s="1004">
        <x:f t="shared" si="59"/>
        <x:v>0</x:v>
      </x:c>
      <x:c r="AR54" s="1004">
        <x:f t="shared" si="59"/>
        <x:v>0</x:v>
      </x:c>
      <x:c r="AS54" s="1004">
        <x:f t="shared" si="59"/>
        <x:v>0</x:v>
      </x:c>
      <x:c r="AT54" s="1004">
        <x:f t="shared" si="59"/>
        <x:v>0</x:v>
      </x:c>
      <x:c r="AU54" s="1004">
        <x:f t="shared" si="59"/>
        <x:v>0</x:v>
      </x:c>
      <x:c r="AV54" s="1004">
        <x:f t="shared" si="59"/>
        <x:v>0</x:v>
      </x:c>
      <x:c r="AW54" s="1004">
        <x:f t="shared" si="59"/>
        <x:v>0</x:v>
      </x:c>
      <x:c r="AX54" s="1004">
        <x:f t="shared" si="59"/>
        <x:v>0</x:v>
      </x:c>
      <x:c r="AY54" s="1004">
        <x:f t="shared" si="59"/>
        <x:v>0</x:v>
      </x:c>
      <x:c r="AZ54" s="1004">
        <x:f t="shared" si="59"/>
        <x:v>0</x:v>
      </x:c>
      <x:c r="BA54" s="1005">
        <x:f t="shared" si="59"/>
        <x:v>0</x:v>
      </x:c>
      <x:c r="BB54" s="1004">
        <x:f t="shared" si="56"/>
        <x:v>0</x:v>
      </x:c>
      <x:c r="BC54" s="1004">
        <x:f t="shared" si="56"/>
        <x:v>0</x:v>
      </x:c>
      <x:c r="BD54" s="1004">
        <x:f t="shared" si="56"/>
        <x:v>168067.22689075631</x:v>
      </x:c>
      <x:c r="BE54" s="1004">
        <x:f t="shared" si="55"/>
        <x:v>504201.68067226891</x:v>
      </x:c>
      <x:c r="BF54" s="1004">
        <x:f t="shared" si="55"/>
        <x:v>504201.68067226891</x:v>
      </x:c>
      <x:c r="BG54" s="1004">
        <x:f t="shared" si="55"/>
        <x:v>504201.68067226891</x:v>
      </x:c>
      <x:c r="BH54" s="1004">
        <x:f t="shared" si="55"/>
        <x:v>504201.68067226891</x:v>
      </x:c>
      <x:c r="BI54" s="1004">
        <x:f t="shared" si="28"/>
        <x:v>0</x:v>
      </x:c>
      <x:c r="BJ54" s="1004">
        <x:f t="shared" si="28"/>
        <x:v>0</x:v>
      </x:c>
      <x:c r="BK54" s="1004">
        <x:f t="shared" si="28"/>
        <x:v>0</x:v>
      </x:c>
      <x:c r="BL54" s="1004">
        <x:f t="shared" si="28"/>
        <x:v>0</x:v>
      </x:c>
      <x:c r="BM54" s="1004">
        <x:f t="shared" si="28"/>
        <x:v>0</x:v>
      </x:c>
      <x:c r="BN54" s="1004">
        <x:f t="shared" si="28"/>
        <x:v>0</x:v>
      </x:c>
      <x:c r="BO54" s="1004">
        <x:f t="shared" si="57"/>
        <x:v>0</x:v>
      </x:c>
      <x:c r="BP54" s="1004">
        <x:f t="shared" si="57"/>
        <x:v>0</x:v>
      </x:c>
      <x:c r="BQ54" s="1004">
        <x:f t="shared" si="57"/>
        <x:v>0</x:v>
      </x:c>
      <x:c r="BR54" s="1004">
        <x:f t="shared" si="57"/>
        <x:v>0</x:v>
      </x:c>
      <x:c r="BS54" s="1004">
        <x:f t="shared" si="57"/>
        <x:v>0</x:v>
      </x:c>
      <x:c r="BT54" s="1004">
        <x:f t="shared" si="57"/>
        <x:v>0</x:v>
      </x:c>
      <x:c r="BU54" s="1006">
        <x:f t="shared" si="10"/>
        <x:v>0</x:v>
      </x:c>
      <x:c r="BV54" s="1007">
        <x:f t="shared" si="43"/>
        <x:v>0</x:v>
      </x:c>
      <x:c r="BW54" s="1004">
        <x:f t="shared" si="43"/>
        <x:v>0</x:v>
      </x:c>
      <x:c r="BX54" s="1004">
        <x:f t="shared" si="43"/>
        <x:v>164.15546218487395</x:v>
      </x:c>
      <x:c r="BY54" s="1004">
        <x:f t="shared" si="43"/>
        <x:v>492.46638655462181</x:v>
      </x:c>
      <x:c r="BZ54" s="1004">
        <x:f t="shared" si="43"/>
        <x:v>492.46638655462181</x:v>
      </x:c>
      <x:c r="CA54" s="1004">
        <x:f t="shared" si="43"/>
        <x:v>492.46638655462181</x:v>
      </x:c>
      <x:c r="CB54" s="1006">
        <x:f t="shared" si="43"/>
        <x:v>492.46638655462181</x:v>
      </x:c>
      <x:c r="CC54" s="855"/>
      <x:c r="CD54" s="870" t="s">
        <x:v>2060</x:v>
      </x:c>
      <x:c r="CE54" s="1055">
        <x:v>0</x:v>
      </x:c>
      <x:c r="CF54" s="1055">
        <x:v>0</x:v>
      </x:c>
      <x:c r="CG54" s="1055">
        <x:v>0</x:v>
      </x:c>
      <x:c r="CH54" s="1055">
        <x:v>0</x:v>
      </x:c>
      <x:c r="CI54" s="1055">
        <x:v>0</x:v>
      </x:c>
      <x:c r="CJ54" s="1055">
        <x:v>0</x:v>
      </x:c>
      <x:c r="CK54" s="1055">
        <x:v>0</x:v>
      </x:c>
      <x:c r="CL54" s="1055">
        <x:v>0</x:v>
      </x:c>
      <x:c r="CM54" s="1055">
        <x:v>0</x:v>
      </x:c>
      <x:c r="CN54" s="1055">
        <x:v>0</x:v>
      </x:c>
      <x:c r="CO54" s="1055">
        <x:v>0</x:v>
      </x:c>
      <x:c r="CP54" s="1056">
        <x:v>0</x:v>
      </x:c>
      <x:c r="CQ54" s="1057">
        <x:f t="shared" ref="CQ54:CQ61" si="60">SUM(CE54:CP54)</x:f>
        <x:v>0</x:v>
      </x:c>
      <x:c r="CR54" s="1058">
        <x:v>0</x:v>
      </x:c>
      <x:c r="CS54" s="1059">
        <x:v>0</x:v>
      </x:c>
      <x:c r="CT54" s="1059">
        <x:f>'[139]BOSK 중장기 물량'!K52</x:f>
        <x:v>168067.22689075631</x:v>
      </x:c>
      <x:c r="CU54" s="1059">
        <x:f>'[139]BOSK 중장기 물량'!L52</x:f>
        <x:v>504201.68067226891</x:v>
      </x:c>
      <x:c r="CV54" s="1059">
        <x:f>'[139]BOSK 중장기 물량'!M52</x:f>
        <x:v>504201.68067226891</x:v>
      </x:c>
      <x:c r="CW54" s="1059">
        <x:f>'[139]BOSK 중장기 물량'!N52</x:f>
        <x:v>504201.68067226891</x:v>
      </x:c>
      <x:c r="CX54" s="1060">
        <x:f>'[139]BOSK 중장기 물량'!O52</x:f>
        <x:v>504201.68067226891</x:v>
      </x:c>
      <x:c r="CZ54" s="1061">
        <x:f t="shared" ref="CZ54:CZ56" si="61">CV54/SUM($CV$54:$CV$56)</x:f>
        <x:v>0.5449330783938815</x:v>
      </x:c>
    </x:row>
    <x:row r="55" spans="1:104" s="847" customFormat="1" ht="17.25" hidden="1" customHeight="1">
      <x:c r="A55" s="1010">
        <x:f t="shared" si="12"/>
        <x:v>52</x:v>
      </x:c>
      <x:c r="B55" s="1011" t="s">
        <x:v>2113</x:v>
      </x:c>
      <x:c r="C55" s="787" t="s">
        <x:v>2144</x:v>
      </x:c>
      <x:c r="D55" s="1012" t="s">
        <x:v>2129</x:v>
      </x:c>
      <x:c r="E55" s="785" t="s">
        <x:v>2129</x:v>
      </x:c>
      <x:c r="F55" s="1062" t="s">
        <x:v>533</x:v>
      </x:c>
      <x:c r="G55" s="786" t="s">
        <x:v>2160</x:v>
      </x:c>
      <x:c r="H55" s="1013" t="s">
        <x:v>2161</x:v>
      </x:c>
      <x:c r="I55" s="1014" t="s">
        <x:v>847</x:v>
      </x:c>
      <x:c r="J55" s="785" t="s">
        <x:v>2131</x:v>
      </x:c>
      <x:c r="K55" s="785" t="s">
        <x:v>2118</x:v>
      </x:c>
      <x:c r="L55" s="785" t="s">
        <x:v>2162</x:v>
      </x:c>
      <x:c r="M55" s="785" t="s">
        <x:v>535</x:v>
      </x:c>
      <x:c r="N55" s="785" t="s">
        <x:v>536</x:v>
      </x:c>
      <x:c r="O55" s="1015" t="s">
        <x:v>2157</x:v>
      </x:c>
      <x:c r="P55" s="1016">
        <x:f>'[139]BOSK 중장기 물량'!E54</x:f>
        <x:v>78.28</x:v>
      </x:c>
      <x:c r="Q55" s="1017" t="s">
        <x:v>519</x:v>
      </x:c>
      <x:c r="R55" s="791">
        <x:f t="shared" si="4"/>
        <x:v>105678</x:v>
      </x:c>
      <x:c r="S55" s="787">
        <x:v>1</x:v>
      </x:c>
      <x:c r="T55" s="791">
        <x:f t="shared" ref="T55:T63" si="62">R55*S55</x:f>
        <x:v>105678</x:v>
      </x:c>
      <x:c r="U55" s="787" t="s">
        <x:v>2132</x:v>
      </x:c>
      <x:c r="V55" s="1018"/>
      <x:c r="W55" s="1019"/>
      <x:c r="X55" s="1020"/>
      <x:c r="Y55" s="1020"/>
      <x:c r="Z55" s="947"/>
      <x:c r="AA55" s="947"/>
      <x:c r="AB55" s="947"/>
      <x:c r="AC55" s="947"/>
      <x:c r="AD55" s="947"/>
      <x:c r="AE55" s="1021">
        <x:f>P55</x:f>
        <x:v>78.28</x:v>
      </x:c>
      <x:c r="AF55" s="951">
        <x:f t="shared" si="58"/>
        <x:v>78.28</x:v>
      </x:c>
      <x:c r="AG55" s="951">
        <x:f t="shared" si="58"/>
        <x:v>78.28</x:v>
      </x:c>
      <x:c r="AH55" s="951">
        <x:f t="shared" si="58"/>
        <x:v>78.28</x:v>
      </x:c>
      <x:c r="AI55" s="951">
        <x:f t="shared" si="58"/>
        <x:v>78.28</x:v>
      </x:c>
      <x:c r="AJ55" s="951">
        <x:f t="shared" si="58"/>
        <x:v>78.28</x:v>
      </x:c>
      <x:c r="AK55" s="951">
        <x:f t="shared" si="58"/>
        <x:v>78.28</x:v>
      </x:c>
      <x:c r="AL55" s="951">
        <x:f t="shared" si="58"/>
        <x:v>78.28</x:v>
      </x:c>
      <x:c r="AM55" s="1011" t="s">
        <x:v>2158</x:v>
      </x:c>
      <x:c r="AN55" s="1022" t="s">
        <x:v>2159</x:v>
      </x:c>
      <x:c r="AO55" s="1023">
        <x:f t="shared" si="59"/>
        <x:v>0</x:v>
      </x:c>
      <x:c r="AP55" s="1023">
        <x:f t="shared" si="59"/>
        <x:v>0</x:v>
      </x:c>
      <x:c r="AQ55" s="1023">
        <x:f t="shared" si="59"/>
        <x:v>0</x:v>
      </x:c>
      <x:c r="AR55" s="1023">
        <x:f t="shared" si="59"/>
        <x:v>0</x:v>
      </x:c>
      <x:c r="AS55" s="1023">
        <x:f t="shared" si="59"/>
        <x:v>0</x:v>
      </x:c>
      <x:c r="AT55" s="1023">
        <x:f t="shared" si="59"/>
        <x:v>0</x:v>
      </x:c>
      <x:c r="AU55" s="1023">
        <x:f t="shared" si="59"/>
        <x:v>0</x:v>
      </x:c>
      <x:c r="AV55" s="1023">
        <x:f t="shared" si="59"/>
        <x:v>0</x:v>
      </x:c>
      <x:c r="AW55" s="1023">
        <x:f t="shared" si="59"/>
        <x:v>0</x:v>
      </x:c>
      <x:c r="AX55" s="1023">
        <x:f t="shared" si="59"/>
        <x:v>0</x:v>
      </x:c>
      <x:c r="AY55" s="1023">
        <x:f t="shared" si="59"/>
        <x:v>0</x:v>
      </x:c>
      <x:c r="AZ55" s="1023">
        <x:f t="shared" si="59"/>
        <x:v>0</x:v>
      </x:c>
      <x:c r="BA55" s="1024">
        <x:f t="shared" si="59"/>
        <x:v>0</x:v>
      </x:c>
      <x:c r="BB55" s="1023">
        <x:f t="shared" si="56"/>
        <x:v>0</x:v>
      </x:c>
      <x:c r="BC55" s="1023">
        <x:f t="shared" si="56"/>
        <x:v>0</x:v>
      </x:c>
      <x:c r="BD55" s="1023">
        <x:f t="shared" si="56"/>
        <x:v>252631.57894736843</x:v>
      </x:c>
      <x:c r="BE55" s="1023">
        <x:f t="shared" si="55"/>
        <x:v>505263.15789473685</x:v>
      </x:c>
      <x:c r="BF55" s="1023">
        <x:f t="shared" si="55"/>
        <x:v>421052.63157894736</x:v>
      </x:c>
      <x:c r="BG55" s="1023">
        <x:f t="shared" si="55"/>
        <x:v>421052.63157894736</x:v>
      </x:c>
      <x:c r="BH55" s="1023">
        <x:f t="shared" si="55"/>
        <x:v>421052.63157894736</x:v>
      </x:c>
      <x:c r="BI55" s="1023">
        <x:f t="shared" si="28"/>
        <x:v>0</x:v>
      </x:c>
      <x:c r="BJ55" s="1023">
        <x:f t="shared" si="28"/>
        <x:v>0</x:v>
      </x:c>
      <x:c r="BK55" s="1023">
        <x:f t="shared" si="28"/>
        <x:v>0</x:v>
      </x:c>
      <x:c r="BL55" s="1023">
        <x:f t="shared" si="28"/>
        <x:v>0</x:v>
      </x:c>
      <x:c r="BM55" s="1023">
        <x:f t="shared" si="28"/>
        <x:v>0</x:v>
      </x:c>
      <x:c r="BN55" s="1023">
        <x:f t="shared" si="28"/>
        <x:v>0</x:v>
      </x:c>
      <x:c r="BO55" s="1023">
        <x:f t="shared" si="57"/>
        <x:v>0</x:v>
      </x:c>
      <x:c r="BP55" s="1023">
        <x:f t="shared" si="57"/>
        <x:v>0</x:v>
      </x:c>
      <x:c r="BQ55" s="1023">
        <x:f t="shared" si="57"/>
        <x:v>0</x:v>
      </x:c>
      <x:c r="BR55" s="1023">
        <x:f t="shared" si="57"/>
        <x:v>0</x:v>
      </x:c>
      <x:c r="BS55" s="1023">
        <x:f t="shared" si="57"/>
        <x:v>0</x:v>
      </x:c>
      <x:c r="BT55" s="1023">
        <x:f t="shared" si="57"/>
        <x:v>0</x:v>
      </x:c>
      <x:c r="BU55" s="1025">
        <x:f t="shared" si="10"/>
        <x:v>0</x:v>
      </x:c>
      <x:c r="BV55" s="1026">
        <x:f t="shared" si="43"/>
        <x:v>0</x:v>
      </x:c>
      <x:c r="BW55" s="1023">
        <x:f t="shared" si="43"/>
        <x:v>0</x:v>
      </x:c>
      <x:c r="BX55" s="1023">
        <x:f t="shared" si="43"/>
        <x:v>266.976</x:v>
      </x:c>
      <x:c r="BY55" s="1023">
        <x:f t="shared" si="43"/>
        <x:v>533.952</x:v>
      </x:c>
      <x:c r="BZ55" s="1023">
        <x:f t="shared" si="43"/>
        <x:v>444.96</x:v>
      </x:c>
      <x:c r="CA55" s="1023">
        <x:f t="shared" si="43"/>
        <x:v>444.96</x:v>
      </x:c>
      <x:c r="CB55" s="1025">
        <x:f t="shared" si="43"/>
        <x:v>444.96</x:v>
      </x:c>
      <x:c r="CC55" s="855"/>
      <x:c r="CD55" s="878" t="s">
        <x:v>2060</x:v>
      </x:c>
      <x:c r="CE55" s="1063">
        <x:v>0</x:v>
      </x:c>
      <x:c r="CF55" s="1063">
        <x:v>0</x:v>
      </x:c>
      <x:c r="CG55" s="1063">
        <x:v>0</x:v>
      </x:c>
      <x:c r="CH55" s="1063">
        <x:v>0</x:v>
      </x:c>
      <x:c r="CI55" s="1063">
        <x:v>0</x:v>
      </x:c>
      <x:c r="CJ55" s="1063">
        <x:v>0</x:v>
      </x:c>
      <x:c r="CK55" s="1063">
        <x:v>0</x:v>
      </x:c>
      <x:c r="CL55" s="1063">
        <x:v>0</x:v>
      </x:c>
      <x:c r="CM55" s="1063">
        <x:v>0</x:v>
      </x:c>
      <x:c r="CN55" s="1063">
        <x:v>0</x:v>
      </x:c>
      <x:c r="CO55" s="1063">
        <x:v>0</x:v>
      </x:c>
      <x:c r="CP55" s="1064">
        <x:v>0</x:v>
      </x:c>
      <x:c r="CQ55" s="1065">
        <x:f t="shared" si="60"/>
        <x:v>0</x:v>
      </x:c>
      <x:c r="CR55" s="1066">
        <x:v>0</x:v>
      </x:c>
      <x:c r="CS55" s="1067">
        <x:v>0</x:v>
      </x:c>
      <x:c r="CT55" s="1067">
        <x:f>'[139]BOSK 중장기 물량'!K54</x:f>
        <x:v>252631.57894736843</x:v>
      </x:c>
      <x:c r="CU55" s="1067">
        <x:f>'[139]BOSK 중장기 물량'!L54</x:f>
        <x:v>505263.15789473685</x:v>
      </x:c>
      <x:c r="CV55" s="1067">
        <x:f>'[139]BOSK 중장기 물량'!M54</x:f>
        <x:v>421052.63157894736</x:v>
      </x:c>
      <x:c r="CW55" s="1067">
        <x:f>'[139]BOSK 중장기 물량'!N54</x:f>
        <x:v>421052.63157894736</x:v>
      </x:c>
      <x:c r="CX55" s="1068">
        <x:f>'[139]BOSK 중장기 물량'!O54</x:f>
        <x:v>421052.63157894736</x:v>
      </x:c>
      <x:c r="CZ55" s="1061">
        <x:f t="shared" si="61"/>
        <x:v>0.45506692160611856</x:v>
      </x:c>
    </x:row>
    <x:row r="56" spans="1:104" s="847" customFormat="1" ht="17.25" hidden="1" customHeight="1">
      <x:c r="A56" s="1010">
        <x:f t="shared" si="12"/>
        <x:v>53</x:v>
      </x:c>
      <x:c r="B56" s="1011" t="s">
        <x:v>2113</x:v>
      </x:c>
      <x:c r="C56" s="787" t="s">
        <x:v>2144</x:v>
      </x:c>
      <x:c r="D56" s="1012" t="s">
        <x:v>2129</x:v>
      </x:c>
      <x:c r="E56" s="785" t="s">
        <x:v>2129</x:v>
      </x:c>
      <x:c r="F56" s="1062" t="s">
        <x:v>2163</x:v>
      </x:c>
      <x:c r="G56" s="786" t="s">
        <x:v>2164</x:v>
      </x:c>
      <x:c r="H56" s="1013" t="s">
        <x:v>2165</x:v>
      </x:c>
      <x:c r="I56" s="1014" t="s">
        <x:v>848</x:v>
      </x:c>
      <x:c r="J56" s="785" t="s">
        <x:v>2131</x:v>
      </x:c>
      <x:c r="K56" s="785" t="s">
        <x:v>2118</x:v>
      </x:c>
      <x:c r="L56" s="785" t="s">
        <x:v>2162</x:v>
      </x:c>
      <x:c r="M56" s="785" t="s">
        <x:v>2136</x:v>
      </x:c>
      <x:c r="N56" s="785" t="s">
        <x:v>2166</x:v>
      </x:c>
      <x:c r="O56" s="1015" t="s">
        <x:v>2157</x:v>
      </x:c>
      <x:c r="P56" s="1016">
        <x:f>'[139]BOSK 중장기 물량'!E56</x:f>
        <x:v>69.36</x:v>
      </x:c>
      <x:c r="Q56" s="1017" t="s">
        <x:v>2167</x:v>
      </x:c>
      <x:c r="R56" s="791">
        <x:f t="shared" si="4"/>
        <x:v>93636</x:v>
      </x:c>
      <x:c r="S56" s="787">
        <x:v>1</x:v>
      </x:c>
      <x:c r="T56" s="791">
        <x:f t="shared" si="62"/>
        <x:v>93636</x:v>
      </x:c>
      <x:c r="U56" s="787" t="s">
        <x:v>2132</x:v>
      </x:c>
      <x:c r="V56" s="1018"/>
      <x:c r="W56" s="1019"/>
      <x:c r="X56" s="1020"/>
      <x:c r="Y56" s="1020"/>
      <x:c r="Z56" s="947"/>
      <x:c r="AA56" s="947"/>
      <x:c r="AB56" s="947"/>
      <x:c r="AC56" s="947"/>
      <x:c r="AD56" s="947"/>
      <x:c r="AE56" s="1021">
        <x:f t="shared" ref="AE56:AE63" si="63">P56</x:f>
        <x:v>69.36</x:v>
      </x:c>
      <x:c r="AF56" s="951">
        <x:f t="shared" si="58"/>
        <x:v>69.36</x:v>
      </x:c>
      <x:c r="AG56" s="951">
        <x:f t="shared" si="58"/>
        <x:v>69.36</x:v>
      </x:c>
      <x:c r="AH56" s="951">
        <x:f t="shared" si="58"/>
        <x:v>69.36</x:v>
      </x:c>
      <x:c r="AI56" s="951">
        <x:f t="shared" si="58"/>
        <x:v>69.36</x:v>
      </x:c>
      <x:c r="AJ56" s="951">
        <x:f t="shared" si="58"/>
        <x:v>69.36</x:v>
      </x:c>
      <x:c r="AK56" s="951">
        <x:f t="shared" si="58"/>
        <x:v>69.36</x:v>
      </x:c>
      <x:c r="AL56" s="951">
        <x:f t="shared" si="58"/>
        <x:v>69.36</x:v>
      </x:c>
      <x:c r="AM56" s="1011" t="s">
        <x:v>2158</x:v>
      </x:c>
      <x:c r="AN56" s="1022" t="s">
        <x:v>2159</x:v>
      </x:c>
      <x:c r="AO56" s="1023">
        <x:f t="shared" si="59"/>
        <x:v>0</x:v>
      </x:c>
      <x:c r="AP56" s="1023">
        <x:f t="shared" si="59"/>
        <x:v>0</x:v>
      </x:c>
      <x:c r="AQ56" s="1023">
        <x:f t="shared" si="59"/>
        <x:v>0</x:v>
      </x:c>
      <x:c r="AR56" s="1023">
        <x:f t="shared" si="59"/>
        <x:v>0</x:v>
      </x:c>
      <x:c r="AS56" s="1023">
        <x:f t="shared" si="59"/>
        <x:v>0</x:v>
      </x:c>
      <x:c r="AT56" s="1023">
        <x:f t="shared" si="59"/>
        <x:v>0</x:v>
      </x:c>
      <x:c r="AU56" s="1023">
        <x:f t="shared" si="59"/>
        <x:v>0</x:v>
      </x:c>
      <x:c r="AV56" s="1023">
        <x:f t="shared" si="59"/>
        <x:v>0</x:v>
      </x:c>
      <x:c r="AW56" s="1023">
        <x:f t="shared" si="59"/>
        <x:v>0</x:v>
      </x:c>
      <x:c r="AX56" s="1023">
        <x:f t="shared" si="59"/>
        <x:v>0</x:v>
      </x:c>
      <x:c r="AY56" s="1023">
        <x:f t="shared" si="59"/>
        <x:v>0</x:v>
      </x:c>
      <x:c r="AZ56" s="1023">
        <x:f t="shared" si="59"/>
        <x:v>0</x:v>
      </x:c>
      <x:c r="BA56" s="1024">
        <x:f t="shared" si="59"/>
        <x:v>0</x:v>
      </x:c>
      <x:c r="BB56" s="1023">
        <x:f t="shared" si="56"/>
        <x:v>0</x:v>
      </x:c>
      <x:c r="BC56" s="1023">
        <x:f t="shared" si="56"/>
        <x:v>0</x:v>
      </x:c>
      <x:c r="BD56" s="1023">
        <x:f t="shared" si="56"/>
        <x:v>0</x:v>
      </x:c>
      <x:c r="BE56" s="1023">
        <x:f t="shared" si="55"/>
        <x:v>0</x:v>
      </x:c>
      <x:c r="BF56" s="1023">
        <x:f t="shared" si="55"/>
        <x:v>0</x:v>
      </x:c>
      <x:c r="BG56" s="1023">
        <x:f t="shared" si="55"/>
        <x:v>0</x:v>
      </x:c>
      <x:c r="BH56" s="1023">
        <x:f t="shared" si="55"/>
        <x:v>0</x:v>
      </x:c>
      <x:c r="BI56" s="1023">
        <x:f t="shared" si="28"/>
        <x:v>0</x:v>
      </x:c>
      <x:c r="BJ56" s="1023">
        <x:f t="shared" si="28"/>
        <x:v>0</x:v>
      </x:c>
      <x:c r="BK56" s="1023">
        <x:f t="shared" si="28"/>
        <x:v>0</x:v>
      </x:c>
      <x:c r="BL56" s="1023">
        <x:f t="shared" si="28"/>
        <x:v>0</x:v>
      </x:c>
      <x:c r="BM56" s="1023">
        <x:f t="shared" si="28"/>
        <x:v>0</x:v>
      </x:c>
      <x:c r="BN56" s="1023">
        <x:f t="shared" si="28"/>
        <x:v>0</x:v>
      </x:c>
      <x:c r="BO56" s="1023">
        <x:f t="shared" si="57"/>
        <x:v>0</x:v>
      </x:c>
      <x:c r="BP56" s="1023">
        <x:f t="shared" si="57"/>
        <x:v>0</x:v>
      </x:c>
      <x:c r="BQ56" s="1023">
        <x:f t="shared" si="57"/>
        <x:v>0</x:v>
      </x:c>
      <x:c r="BR56" s="1023">
        <x:f t="shared" si="57"/>
        <x:v>0</x:v>
      </x:c>
      <x:c r="BS56" s="1023">
        <x:f t="shared" si="57"/>
        <x:v>0</x:v>
      </x:c>
      <x:c r="BT56" s="1023">
        <x:f t="shared" si="57"/>
        <x:v>0</x:v>
      </x:c>
      <x:c r="BU56" s="1025">
        <x:f t="shared" si="10"/>
        <x:v>0</x:v>
      </x:c>
      <x:c r="BV56" s="1026">
        <x:f t="shared" si="43"/>
        <x:v>0</x:v>
      </x:c>
      <x:c r="BW56" s="1023">
        <x:f t="shared" si="43"/>
        <x:v>0</x:v>
      </x:c>
      <x:c r="BX56" s="1023">
        <x:f t="shared" si="43"/>
        <x:v>0</x:v>
      </x:c>
      <x:c r="BY56" s="1023">
        <x:f t="shared" si="43"/>
        <x:v>0</x:v>
      </x:c>
      <x:c r="BZ56" s="1023">
        <x:f t="shared" si="43"/>
        <x:v>0</x:v>
      </x:c>
      <x:c r="CA56" s="1023">
        <x:f t="shared" si="43"/>
        <x:v>0</x:v>
      </x:c>
      <x:c r="CB56" s="1025">
        <x:f t="shared" si="43"/>
        <x:v>0</x:v>
      </x:c>
      <x:c r="CC56" s="855"/>
      <x:c r="CD56" s="878" t="s">
        <x:v>2060</x:v>
      </x:c>
      <x:c r="CE56" s="1063">
        <x:v>0</x:v>
      </x:c>
      <x:c r="CF56" s="1063">
        <x:v>0</x:v>
      </x:c>
      <x:c r="CG56" s="1063">
        <x:v>0</x:v>
      </x:c>
      <x:c r="CH56" s="1063">
        <x:v>0</x:v>
      </x:c>
      <x:c r="CI56" s="1063">
        <x:v>0</x:v>
      </x:c>
      <x:c r="CJ56" s="1063">
        <x:v>0</x:v>
      </x:c>
      <x:c r="CK56" s="1063">
        <x:v>0</x:v>
      </x:c>
      <x:c r="CL56" s="1063">
        <x:v>0</x:v>
      </x:c>
      <x:c r="CM56" s="1063">
        <x:v>0</x:v>
      </x:c>
      <x:c r="CN56" s="1063">
        <x:v>0</x:v>
      </x:c>
      <x:c r="CO56" s="1063">
        <x:v>0</x:v>
      </x:c>
      <x:c r="CP56" s="1064">
        <x:v>0</x:v>
      </x:c>
      <x:c r="CQ56" s="1065">
        <x:f t="shared" si="60"/>
        <x:v>0</x:v>
      </x:c>
      <x:c r="CR56" s="1066">
        <x:v>0</x:v>
      </x:c>
      <x:c r="CS56" s="1067">
        <x:v>0</x:v>
      </x:c>
      <x:c r="CT56" s="1067">
        <x:f>'[139]BOSK 중장기 물량'!K56</x:f>
        <x:v>0</x:v>
      </x:c>
      <x:c r="CU56" s="1067">
        <x:f>'[139]BOSK 중장기 물량'!L56</x:f>
        <x:v>0</x:v>
      </x:c>
      <x:c r="CV56" s="1067">
        <x:f>'[139]BOSK 중장기 물량'!M56</x:f>
        <x:v>0</x:v>
      </x:c>
      <x:c r="CW56" s="1067">
        <x:f>'[139]BOSK 중장기 물량'!N56</x:f>
        <x:v>0</x:v>
      </x:c>
      <x:c r="CX56" s="1068">
        <x:f>'[139]BOSK 중장기 물량'!O56</x:f>
        <x:v>0</x:v>
      </x:c>
      <x:c r="CZ56" s="1061">
        <x:f t="shared" si="61"/>
        <x:v>0</x:v>
      </x:c>
    </x:row>
    <x:row r="57" spans="1:104" s="847" customFormat="1" ht="17.25" hidden="1" customHeight="1">
      <x:c r="A57" s="1010">
        <x:f t="shared" si="12"/>
        <x:v>54</x:v>
      </x:c>
      <x:c r="B57" s="1011" t="s">
        <x:v>2113</x:v>
      </x:c>
      <x:c r="C57" s="787" t="s">
        <x:v>2144</x:v>
      </x:c>
      <x:c r="D57" s="1012" t="s">
        <x:v>2129</x:v>
      </x:c>
      <x:c r="E57" s="785" t="s">
        <x:v>2129</x:v>
      </x:c>
      <x:c r="F57" s="1062" t="s">
        <x:v>2163</x:v>
      </x:c>
      <x:c r="G57" s="786" t="s">
        <x:v>2135</x:v>
      </x:c>
      <x:c r="H57" s="1013" t="s">
        <x:v>2168</x:v>
      </x:c>
      <x:c r="I57" s="1014" t="s">
        <x:v>846</x:v>
      </x:c>
      <x:c r="J57" s="785" t="s">
        <x:v>2131</x:v>
      </x:c>
      <x:c r="K57" s="785" t="s">
        <x:v>2118</x:v>
      </x:c>
      <x:c r="L57" s="785" t="s">
        <x:v>2162</x:v>
      </x:c>
      <x:c r="M57" s="785" t="s">
        <x:v>2136</x:v>
      </x:c>
      <x:c r="N57" s="785" t="s">
        <x:v>2166</x:v>
      </x:c>
      <x:c r="O57" s="1015" t="s">
        <x:v>2157</x:v>
      </x:c>
      <x:c r="P57" s="1016">
        <x:v>0.11</x:v>
      </x:c>
      <x:c r="Q57" s="1017" t="s">
        <x:v>2167</x:v>
      </x:c>
      <x:c r="R57" s="791">
        <x:f t="shared" si="4"/>
        <x:v>148.5</x:v>
      </x:c>
      <x:c r="S57" s="787">
        <x:v>2</x:v>
      </x:c>
      <x:c r="T57" s="791">
        <x:f t="shared" si="62"/>
        <x:v>297</x:v>
      </x:c>
      <x:c r="U57" s="787" t="s">
        <x:v>2132</x:v>
      </x:c>
      <x:c r="V57" s="1018"/>
      <x:c r="W57" s="1019"/>
      <x:c r="X57" s="1020"/>
      <x:c r="Y57" s="1020"/>
      <x:c r="Z57" s="947"/>
      <x:c r="AA57" s="947"/>
      <x:c r="AB57" s="947"/>
      <x:c r="AC57" s="947"/>
      <x:c r="AD57" s="947"/>
      <x:c r="AE57" s="1021">
        <x:f t="shared" si="63"/>
        <x:v>0.11</x:v>
      </x:c>
      <x:c r="AF57" s="951">
        <x:f t="shared" si="58"/>
        <x:v>0.11</x:v>
      </x:c>
      <x:c r="AG57" s="951">
        <x:f t="shared" si="58"/>
        <x:v>0.11</x:v>
      </x:c>
      <x:c r="AH57" s="951">
        <x:f t="shared" si="58"/>
        <x:v>0.11</x:v>
      </x:c>
      <x:c r="AI57" s="951">
        <x:f t="shared" si="58"/>
        <x:v>0.11</x:v>
      </x:c>
      <x:c r="AJ57" s="951">
        <x:f t="shared" si="58"/>
        <x:v>0.11</x:v>
      </x:c>
      <x:c r="AK57" s="951">
        <x:f t="shared" si="58"/>
        <x:v>0.11</x:v>
      </x:c>
      <x:c r="AL57" s="951">
        <x:f t="shared" si="58"/>
        <x:v>0.11</x:v>
      </x:c>
      <x:c r="AM57" s="1011" t="s">
        <x:v>2158</x:v>
      </x:c>
      <x:c r="AN57" s="1022" t="s">
        <x:v>2159</x:v>
      </x:c>
      <x:c r="AO57" s="1023">
        <x:f t="shared" si="59"/>
        <x:v>0</x:v>
      </x:c>
      <x:c r="AP57" s="1023">
        <x:f t="shared" si="59"/>
        <x:v>0</x:v>
      </x:c>
      <x:c r="AQ57" s="1023">
        <x:f t="shared" si="59"/>
        <x:v>0</x:v>
      </x:c>
      <x:c r="AR57" s="1023">
        <x:f t="shared" si="59"/>
        <x:v>0</x:v>
      </x:c>
      <x:c r="AS57" s="1023">
        <x:f t="shared" si="59"/>
        <x:v>0</x:v>
      </x:c>
      <x:c r="AT57" s="1023">
        <x:f t="shared" si="59"/>
        <x:v>0</x:v>
      </x:c>
      <x:c r="AU57" s="1023">
        <x:f t="shared" si="59"/>
        <x:v>0</x:v>
      </x:c>
      <x:c r="AV57" s="1023">
        <x:f t="shared" si="59"/>
        <x:v>0</x:v>
      </x:c>
      <x:c r="AW57" s="1023">
        <x:f t="shared" si="59"/>
        <x:v>0</x:v>
      </x:c>
      <x:c r="AX57" s="1023">
        <x:f t="shared" si="59"/>
        <x:v>0</x:v>
      </x:c>
      <x:c r="AY57" s="1023">
        <x:f t="shared" si="59"/>
        <x:v>0</x:v>
      </x:c>
      <x:c r="AZ57" s="1023">
        <x:f t="shared" si="59"/>
        <x:v>0</x:v>
      </x:c>
      <x:c r="BA57" s="1024">
        <x:f t="shared" si="59"/>
        <x:v>0</x:v>
      </x:c>
      <x:c r="BB57" s="1023">
        <x:f t="shared" si="56"/>
        <x:v>0</x:v>
      </x:c>
      <x:c r="BC57" s="1023">
        <x:f t="shared" si="56"/>
        <x:v>0</x:v>
      </x:c>
      <x:c r="BD57" s="1023">
        <x:f t="shared" si="56"/>
        <x:v>168067.22689075631</x:v>
      </x:c>
      <x:c r="BE57" s="1023">
        <x:f t="shared" si="55"/>
        <x:v>504201.68067226891</x:v>
      </x:c>
      <x:c r="BF57" s="1023">
        <x:f t="shared" si="55"/>
        <x:v>504201.68067226891</x:v>
      </x:c>
      <x:c r="BG57" s="1023">
        <x:f t="shared" si="55"/>
        <x:v>504201.68067226891</x:v>
      </x:c>
      <x:c r="BH57" s="1023">
        <x:f t="shared" si="55"/>
        <x:v>504201.68067226891</x:v>
      </x:c>
      <x:c r="BI57" s="1023">
        <x:f t="shared" si="28"/>
        <x:v>0</x:v>
      </x:c>
      <x:c r="BJ57" s="1023">
        <x:f t="shared" si="28"/>
        <x:v>0</x:v>
      </x:c>
      <x:c r="BK57" s="1023">
        <x:f t="shared" si="28"/>
        <x:v>0</x:v>
      </x:c>
      <x:c r="BL57" s="1023">
        <x:f t="shared" si="28"/>
        <x:v>0</x:v>
      </x:c>
      <x:c r="BM57" s="1023">
        <x:f t="shared" si="28"/>
        <x:v>0</x:v>
      </x:c>
      <x:c r="BN57" s="1023">
        <x:f t="shared" si="28"/>
        <x:v>0</x:v>
      </x:c>
      <x:c r="BO57" s="1023">
        <x:f t="shared" si="57"/>
        <x:v>0</x:v>
      </x:c>
      <x:c r="BP57" s="1023">
        <x:f t="shared" si="57"/>
        <x:v>0</x:v>
      </x:c>
      <x:c r="BQ57" s="1023">
        <x:f t="shared" si="57"/>
        <x:v>0</x:v>
      </x:c>
      <x:c r="BR57" s="1023">
        <x:f t="shared" si="57"/>
        <x:v>0</x:v>
      </x:c>
      <x:c r="BS57" s="1023">
        <x:f t="shared" si="57"/>
        <x:v>0</x:v>
      </x:c>
      <x:c r="BT57" s="1023">
        <x:f t="shared" si="57"/>
        <x:v>0</x:v>
      </x:c>
      <x:c r="BU57" s="1025">
        <x:f t="shared" si="10"/>
        <x:v>0</x:v>
      </x:c>
      <x:c r="BV57" s="1026">
        <x:f t="shared" si="43"/>
        <x:v>0</x:v>
      </x:c>
      <x:c r="BW57" s="1023">
        <x:f t="shared" si="43"/>
        <x:v>0</x:v>
      </x:c>
      <x:c r="BX57" s="1023">
        <x:f t="shared" si="43"/>
        <x:v>0.49915966386554622</x:v>
      </x:c>
      <x:c r="BY57" s="1023">
        <x:f t="shared" si="43"/>
        <x:v>1.4974789915966387</x:v>
      </x:c>
      <x:c r="BZ57" s="1023">
        <x:f t="shared" si="43"/>
        <x:v>1.4974789915966387</x:v>
      </x:c>
      <x:c r="CA57" s="1023">
        <x:f t="shared" si="43"/>
        <x:v>1.4974789915966387</x:v>
      </x:c>
      <x:c r="CB57" s="1025">
        <x:f t="shared" si="43"/>
        <x:v>1.4974789915966387</x:v>
      </x:c>
      <x:c r="CC57" s="855"/>
      <x:c r="CD57" s="878" t="s">
        <x:v>2060</x:v>
      </x:c>
      <x:c r="CE57" s="1063">
        <x:v>0</x:v>
      </x:c>
      <x:c r="CF57" s="1063">
        <x:v>0</x:v>
      </x:c>
      <x:c r="CG57" s="1063">
        <x:v>0</x:v>
      </x:c>
      <x:c r="CH57" s="1063">
        <x:v>0</x:v>
      </x:c>
      <x:c r="CI57" s="1063">
        <x:v>0</x:v>
      </x:c>
      <x:c r="CJ57" s="1063">
        <x:v>0</x:v>
      </x:c>
      <x:c r="CK57" s="1063">
        <x:v>0</x:v>
      </x:c>
      <x:c r="CL57" s="1063">
        <x:v>0</x:v>
      </x:c>
      <x:c r="CM57" s="1063">
        <x:v>0</x:v>
      </x:c>
      <x:c r="CN57" s="1063">
        <x:v>0</x:v>
      </x:c>
      <x:c r="CO57" s="1063">
        <x:v>0</x:v>
      </x:c>
      <x:c r="CP57" s="1064">
        <x:v>0</x:v>
      </x:c>
      <x:c r="CQ57" s="1065">
        <x:f t="shared" si="60"/>
        <x:v>0</x:v>
      </x:c>
      <x:c r="CR57" s="963"/>
      <x:c r="CS57" s="960"/>
      <x:c r="CT57" s="960">
        <x:f t="shared" ref="CT57:CX59" si="64">CT54</x:f>
        <x:v>168067.22689075631</x:v>
      </x:c>
      <x:c r="CU57" s="960">
        <x:f t="shared" si="64"/>
        <x:v>504201.68067226891</x:v>
      </x:c>
      <x:c r="CV57" s="960">
        <x:f t="shared" si="64"/>
        <x:v>504201.68067226891</x:v>
      </x:c>
      <x:c r="CW57" s="960">
        <x:f t="shared" si="64"/>
        <x:v>504201.68067226891</x:v>
      </x:c>
      <x:c r="CX57" s="964">
        <x:f t="shared" si="64"/>
        <x:v>504201.68067226891</x:v>
      </x:c>
      <x:c r="CZ57" s="876"/>
    </x:row>
    <x:row r="58" spans="1:104" s="847" customFormat="1" ht="17.25" hidden="1" customHeight="1">
      <x:c r="A58" s="1010">
        <x:f t="shared" si="12"/>
        <x:v>55</x:v>
      </x:c>
      <x:c r="B58" s="1011" t="s">
        <x:v>2113</x:v>
      </x:c>
      <x:c r="C58" s="787" t="s">
        <x:v>2144</x:v>
      </x:c>
      <x:c r="D58" s="1012" t="s">
        <x:v>2129</x:v>
      </x:c>
      <x:c r="E58" s="785" t="s">
        <x:v>2129</x:v>
      </x:c>
      <x:c r="F58" s="1062" t="s">
        <x:v>2163</x:v>
      </x:c>
      <x:c r="G58" s="786" t="s">
        <x:v>2135</x:v>
      </x:c>
      <x:c r="H58" s="1013" t="s">
        <x:v>2168</x:v>
      </x:c>
      <x:c r="I58" s="1014" t="s">
        <x:v>847</x:v>
      </x:c>
      <x:c r="J58" s="785" t="s">
        <x:v>2131</x:v>
      </x:c>
      <x:c r="K58" s="785" t="s">
        <x:v>2118</x:v>
      </x:c>
      <x:c r="L58" s="785" t="s">
        <x:v>2162</x:v>
      </x:c>
      <x:c r="M58" s="785" t="s">
        <x:v>2136</x:v>
      </x:c>
      <x:c r="N58" s="785" t="s">
        <x:v>2166</x:v>
      </x:c>
      <x:c r="O58" s="1015" t="s">
        <x:v>2157</x:v>
      </x:c>
      <x:c r="P58" s="1016">
        <x:v>0.11</x:v>
      </x:c>
      <x:c r="Q58" s="1017" t="s">
        <x:v>2167</x:v>
      </x:c>
      <x:c r="R58" s="791">
        <x:f t="shared" si="4"/>
        <x:v>148.5</x:v>
      </x:c>
      <x:c r="S58" s="787">
        <x:v>2</x:v>
      </x:c>
      <x:c r="T58" s="791">
        <x:f t="shared" si="62"/>
        <x:v>297</x:v>
      </x:c>
      <x:c r="U58" s="787" t="s">
        <x:v>2132</x:v>
      </x:c>
      <x:c r="V58" s="1018"/>
      <x:c r="W58" s="1019"/>
      <x:c r="X58" s="1020"/>
      <x:c r="Y58" s="1020"/>
      <x:c r="Z58" s="947"/>
      <x:c r="AA58" s="947"/>
      <x:c r="AB58" s="947"/>
      <x:c r="AC58" s="947"/>
      <x:c r="AD58" s="947"/>
      <x:c r="AE58" s="1021">
        <x:f t="shared" si="63"/>
        <x:v>0.11</x:v>
      </x:c>
      <x:c r="AF58" s="951">
        <x:f t="shared" si="58"/>
        <x:v>0.11</x:v>
      </x:c>
      <x:c r="AG58" s="951">
        <x:f t="shared" si="58"/>
        <x:v>0.11</x:v>
      </x:c>
      <x:c r="AH58" s="951">
        <x:f t="shared" si="58"/>
        <x:v>0.11</x:v>
      </x:c>
      <x:c r="AI58" s="951">
        <x:f t="shared" si="58"/>
        <x:v>0.11</x:v>
      </x:c>
      <x:c r="AJ58" s="951">
        <x:f t="shared" si="58"/>
        <x:v>0.11</x:v>
      </x:c>
      <x:c r="AK58" s="951">
        <x:f t="shared" si="58"/>
        <x:v>0.11</x:v>
      </x:c>
      <x:c r="AL58" s="951">
        <x:f t="shared" si="58"/>
        <x:v>0.11</x:v>
      </x:c>
      <x:c r="AM58" s="1011" t="s">
        <x:v>2158</x:v>
      </x:c>
      <x:c r="AN58" s="1022" t="s">
        <x:v>2159</x:v>
      </x:c>
      <x:c r="AO58" s="1023">
        <x:f t="shared" si="59"/>
        <x:v>0</x:v>
      </x:c>
      <x:c r="AP58" s="1023">
        <x:f t="shared" si="59"/>
        <x:v>0</x:v>
      </x:c>
      <x:c r="AQ58" s="1023">
        <x:f t="shared" si="59"/>
        <x:v>0</x:v>
      </x:c>
      <x:c r="AR58" s="1023">
        <x:f t="shared" si="59"/>
        <x:v>0</x:v>
      </x:c>
      <x:c r="AS58" s="1023">
        <x:f t="shared" si="59"/>
        <x:v>0</x:v>
      </x:c>
      <x:c r="AT58" s="1023">
        <x:f t="shared" si="59"/>
        <x:v>0</x:v>
      </x:c>
      <x:c r="AU58" s="1023">
        <x:f t="shared" si="59"/>
        <x:v>0</x:v>
      </x:c>
      <x:c r="AV58" s="1023">
        <x:f t="shared" si="59"/>
        <x:v>0</x:v>
      </x:c>
      <x:c r="AW58" s="1023">
        <x:f t="shared" si="59"/>
        <x:v>0</x:v>
      </x:c>
      <x:c r="AX58" s="1023">
        <x:f t="shared" si="59"/>
        <x:v>0</x:v>
      </x:c>
      <x:c r="AY58" s="1023">
        <x:f t="shared" si="59"/>
        <x:v>0</x:v>
      </x:c>
      <x:c r="AZ58" s="1023">
        <x:f t="shared" si="59"/>
        <x:v>0</x:v>
      </x:c>
      <x:c r="BA58" s="1024">
        <x:f t="shared" si="59"/>
        <x:v>0</x:v>
      </x:c>
      <x:c r="BB58" s="1023">
        <x:f t="shared" si="56"/>
        <x:v>0</x:v>
      </x:c>
      <x:c r="BC58" s="1023">
        <x:f t="shared" si="56"/>
        <x:v>0</x:v>
      </x:c>
      <x:c r="BD58" s="1023">
        <x:f t="shared" si="56"/>
        <x:v>252631.57894736843</x:v>
      </x:c>
      <x:c r="BE58" s="1023">
        <x:f t="shared" si="55"/>
        <x:v>505263.15789473685</x:v>
      </x:c>
      <x:c r="BF58" s="1023">
        <x:f t="shared" si="55"/>
        <x:v>421052.63157894736</x:v>
      </x:c>
      <x:c r="BG58" s="1023">
        <x:f t="shared" si="55"/>
        <x:v>421052.63157894736</x:v>
      </x:c>
      <x:c r="BH58" s="1023">
        <x:f t="shared" si="55"/>
        <x:v>421052.63157894736</x:v>
      </x:c>
      <x:c r="BI58" s="1023">
        <x:f t="shared" ref="BI58:BT89" si="65">IF($Q58="usd",$AE58*$S58*$C$212,IF($Q58="eur",$AE58*$S58*$C$213,IF($Q58="krw",$AE58*$S58)))*AO58/100000000</x:f>
        <x:v>0</x:v>
      </x:c>
      <x:c r="BJ58" s="1023">
        <x:f t="shared" si="65"/>
        <x:v>0</x:v>
      </x:c>
      <x:c r="BK58" s="1023">
        <x:f t="shared" si="65"/>
        <x:v>0</x:v>
      </x:c>
      <x:c r="BL58" s="1023">
        <x:f t="shared" si="65"/>
        <x:v>0</x:v>
      </x:c>
      <x:c r="BM58" s="1023">
        <x:f t="shared" si="65"/>
        <x:v>0</x:v>
      </x:c>
      <x:c r="BN58" s="1023">
        <x:f t="shared" si="65"/>
        <x:v>0</x:v>
      </x:c>
      <x:c r="BO58" s="1023">
        <x:f t="shared" si="57"/>
        <x:v>0</x:v>
      </x:c>
      <x:c r="BP58" s="1023">
        <x:f t="shared" si="57"/>
        <x:v>0</x:v>
      </x:c>
      <x:c r="BQ58" s="1023">
        <x:f t="shared" si="57"/>
        <x:v>0</x:v>
      </x:c>
      <x:c r="BR58" s="1023">
        <x:f t="shared" si="57"/>
        <x:v>0</x:v>
      </x:c>
      <x:c r="BS58" s="1023">
        <x:f t="shared" si="57"/>
        <x:v>0</x:v>
      </x:c>
      <x:c r="BT58" s="1023">
        <x:f t="shared" si="57"/>
        <x:v>0</x:v>
      </x:c>
      <x:c r="BU58" s="1025">
        <x:f t="shared" si="10"/>
        <x:v>0</x:v>
      </x:c>
      <x:c r="BV58" s="1026">
        <x:f t="shared" si="43"/>
        <x:v>0</x:v>
      </x:c>
      <x:c r="BW58" s="1023">
        <x:f t="shared" si="43"/>
        <x:v>0</x:v>
      </x:c>
      <x:c r="BX58" s="1023">
        <x:f t="shared" si="43"/>
        <x:v>0.75031578947368427</x:v>
      </x:c>
      <x:c r="BY58" s="1023">
        <x:f t="shared" si="43"/>
        <x:v>1.5006315789473685</x:v>
      </x:c>
      <x:c r="BZ58" s="1023">
        <x:f t="shared" si="43"/>
        <x:v>1.2505263157894737</x:v>
      </x:c>
      <x:c r="CA58" s="1023">
        <x:f t="shared" si="43"/>
        <x:v>1.2505263157894737</x:v>
      </x:c>
      <x:c r="CB58" s="1025">
        <x:f t="shared" si="43"/>
        <x:v>1.2505263157894737</x:v>
      </x:c>
      <x:c r="CC58" s="855"/>
      <x:c r="CD58" s="878" t="s">
        <x:v>2060</x:v>
      </x:c>
      <x:c r="CE58" s="1063">
        <x:v>0</x:v>
      </x:c>
      <x:c r="CF58" s="1063">
        <x:v>0</x:v>
      </x:c>
      <x:c r="CG58" s="1063">
        <x:v>0</x:v>
      </x:c>
      <x:c r="CH58" s="1063">
        <x:v>0</x:v>
      </x:c>
      <x:c r="CI58" s="1063">
        <x:v>0</x:v>
      </x:c>
      <x:c r="CJ58" s="1063">
        <x:v>0</x:v>
      </x:c>
      <x:c r="CK58" s="1063">
        <x:v>0</x:v>
      </x:c>
      <x:c r="CL58" s="1063">
        <x:v>0</x:v>
      </x:c>
      <x:c r="CM58" s="1063">
        <x:v>0</x:v>
      </x:c>
      <x:c r="CN58" s="1063">
        <x:v>0</x:v>
      </x:c>
      <x:c r="CO58" s="1063">
        <x:v>0</x:v>
      </x:c>
      <x:c r="CP58" s="1064">
        <x:v>0</x:v>
      </x:c>
      <x:c r="CQ58" s="1065">
        <x:f t="shared" si="60"/>
        <x:v>0</x:v>
      </x:c>
      <x:c r="CR58" s="963"/>
      <x:c r="CS58" s="960"/>
      <x:c r="CT58" s="960">
        <x:f t="shared" si="64"/>
        <x:v>252631.57894736843</x:v>
      </x:c>
      <x:c r="CU58" s="960">
        <x:f t="shared" si="64"/>
        <x:v>505263.15789473685</x:v>
      </x:c>
      <x:c r="CV58" s="960">
        <x:f t="shared" si="64"/>
        <x:v>421052.63157894736</x:v>
      </x:c>
      <x:c r="CW58" s="960">
        <x:f t="shared" si="64"/>
        <x:v>421052.63157894736</x:v>
      </x:c>
      <x:c r="CX58" s="964">
        <x:f t="shared" si="64"/>
        <x:v>421052.63157894736</x:v>
      </x:c>
      <x:c r="CZ58" s="876"/>
    </x:row>
    <x:row r="59" spans="1:104" s="847" customFormat="1" ht="17.25" hidden="1" customHeight="1" thickBot="1">
      <x:c r="A59" s="1029">
        <x:f t="shared" si="12"/>
        <x:v>56</x:v>
      </x:c>
      <x:c r="B59" s="1030" t="s">
        <x:v>2113</x:v>
      </x:c>
      <x:c r="C59" s="1031" t="s">
        <x:v>2144</x:v>
      </x:c>
      <x:c r="D59" s="1032" t="s">
        <x:v>2129</x:v>
      </x:c>
      <x:c r="E59" s="1033" t="s">
        <x:v>2129</x:v>
      </x:c>
      <x:c r="F59" s="1069" t="s">
        <x:v>2163</x:v>
      </x:c>
      <x:c r="G59" s="1034" t="s">
        <x:v>2135</x:v>
      </x:c>
      <x:c r="H59" s="1035" t="s">
        <x:v>2168</x:v>
      </x:c>
      <x:c r="I59" s="1036" t="s">
        <x:v>848</x:v>
      </x:c>
      <x:c r="J59" s="1033" t="s">
        <x:v>2131</x:v>
      </x:c>
      <x:c r="K59" s="1033" t="s">
        <x:v>2118</x:v>
      </x:c>
      <x:c r="L59" s="1033" t="s">
        <x:v>2162</x:v>
      </x:c>
      <x:c r="M59" s="1033" t="s">
        <x:v>2136</x:v>
      </x:c>
      <x:c r="N59" s="1033" t="s">
        <x:v>2166</x:v>
      </x:c>
      <x:c r="O59" s="1037" t="s">
        <x:v>2157</x:v>
      </x:c>
      <x:c r="P59" s="1038">
        <x:v>0.11</x:v>
      </x:c>
      <x:c r="Q59" s="1039" t="s">
        <x:v>2167</x:v>
      </x:c>
      <x:c r="R59" s="1040">
        <x:f t="shared" si="4"/>
        <x:v>148.5</x:v>
      </x:c>
      <x:c r="S59" s="1031">
        <x:v>2</x:v>
      </x:c>
      <x:c r="T59" s="1040">
        <x:f t="shared" si="62"/>
        <x:v>297</x:v>
      </x:c>
      <x:c r="U59" s="1031" t="s">
        <x:v>2132</x:v>
      </x:c>
      <x:c r="V59" s="1041"/>
      <x:c r="W59" s="1042"/>
      <x:c r="X59" s="1043"/>
      <x:c r="Y59" s="1043"/>
      <x:c r="Z59" s="1070"/>
      <x:c r="AA59" s="1070"/>
      <x:c r="AB59" s="1070"/>
      <x:c r="AC59" s="1070"/>
      <x:c r="AD59" s="1070"/>
      <x:c r="AE59" s="1044">
        <x:f t="shared" si="63"/>
        <x:v>0.11</x:v>
      </x:c>
      <x:c r="AF59" s="1045">
        <x:f t="shared" si="58"/>
        <x:v>0.11</x:v>
      </x:c>
      <x:c r="AG59" s="1045">
        <x:f t="shared" si="58"/>
        <x:v>0.11</x:v>
      </x:c>
      <x:c r="AH59" s="1045">
        <x:f t="shared" si="58"/>
        <x:v>0.11</x:v>
      </x:c>
      <x:c r="AI59" s="1045">
        <x:f t="shared" si="58"/>
        <x:v>0.11</x:v>
      </x:c>
      <x:c r="AJ59" s="1045">
        <x:f t="shared" si="58"/>
        <x:v>0.11</x:v>
      </x:c>
      <x:c r="AK59" s="1045">
        <x:f t="shared" si="58"/>
        <x:v>0.11</x:v>
      </x:c>
      <x:c r="AL59" s="1045">
        <x:f t="shared" si="58"/>
        <x:v>0.11</x:v>
      </x:c>
      <x:c r="AM59" s="1030" t="s">
        <x:v>2158</x:v>
      </x:c>
      <x:c r="AN59" s="1046" t="s">
        <x:v>2159</x:v>
      </x:c>
      <x:c r="AO59" s="1047">
        <x:f t="shared" si="59"/>
        <x:v>0</x:v>
      </x:c>
      <x:c r="AP59" s="1047">
        <x:f t="shared" si="59"/>
        <x:v>0</x:v>
      </x:c>
      <x:c r="AQ59" s="1047">
        <x:f t="shared" si="59"/>
        <x:v>0</x:v>
      </x:c>
      <x:c r="AR59" s="1047">
        <x:f t="shared" si="59"/>
        <x:v>0</x:v>
      </x:c>
      <x:c r="AS59" s="1047">
        <x:f t="shared" si="59"/>
        <x:v>0</x:v>
      </x:c>
      <x:c r="AT59" s="1047">
        <x:f t="shared" si="59"/>
        <x:v>0</x:v>
      </x:c>
      <x:c r="AU59" s="1047">
        <x:f t="shared" si="59"/>
        <x:v>0</x:v>
      </x:c>
      <x:c r="AV59" s="1047">
        <x:f t="shared" si="59"/>
        <x:v>0</x:v>
      </x:c>
      <x:c r="AW59" s="1047">
        <x:f t="shared" si="59"/>
        <x:v>0</x:v>
      </x:c>
      <x:c r="AX59" s="1047">
        <x:f t="shared" si="59"/>
        <x:v>0</x:v>
      </x:c>
      <x:c r="AY59" s="1047">
        <x:f t="shared" si="59"/>
        <x:v>0</x:v>
      </x:c>
      <x:c r="AZ59" s="1047">
        <x:f t="shared" si="59"/>
        <x:v>0</x:v>
      </x:c>
      <x:c r="BA59" s="1048">
        <x:f t="shared" si="59"/>
        <x:v>0</x:v>
      </x:c>
      <x:c r="BB59" s="1047">
        <x:f t="shared" si="56"/>
        <x:v>0</x:v>
      </x:c>
      <x:c r="BC59" s="1047">
        <x:f t="shared" si="56"/>
        <x:v>0</x:v>
      </x:c>
      <x:c r="BD59" s="1047">
        <x:f t="shared" si="56"/>
        <x:v>0</x:v>
      </x:c>
      <x:c r="BE59" s="1047">
        <x:f t="shared" si="55"/>
        <x:v>0</x:v>
      </x:c>
      <x:c r="BF59" s="1047">
        <x:f t="shared" si="55"/>
        <x:v>0</x:v>
      </x:c>
      <x:c r="BG59" s="1047">
        <x:f t="shared" si="55"/>
        <x:v>0</x:v>
      </x:c>
      <x:c r="BH59" s="1047">
        <x:f t="shared" si="55"/>
        <x:v>0</x:v>
      </x:c>
      <x:c r="BI59" s="1047">
        <x:f t="shared" si="65"/>
        <x:v>0</x:v>
      </x:c>
      <x:c r="BJ59" s="1047">
        <x:f t="shared" si="65"/>
        <x:v>0</x:v>
      </x:c>
      <x:c r="BK59" s="1047">
        <x:f t="shared" si="65"/>
        <x:v>0</x:v>
      </x:c>
      <x:c r="BL59" s="1047">
        <x:f t="shared" si="65"/>
        <x:v>0</x:v>
      </x:c>
      <x:c r="BM59" s="1047">
        <x:f t="shared" si="65"/>
        <x:v>0</x:v>
      </x:c>
      <x:c r="BN59" s="1047">
        <x:f t="shared" si="65"/>
        <x:v>0</x:v>
      </x:c>
      <x:c r="BO59" s="1047">
        <x:f t="shared" si="57"/>
        <x:v>0</x:v>
      </x:c>
      <x:c r="BP59" s="1047">
        <x:f t="shared" si="57"/>
        <x:v>0</x:v>
      </x:c>
      <x:c r="BQ59" s="1047">
        <x:f t="shared" si="57"/>
        <x:v>0</x:v>
      </x:c>
      <x:c r="BR59" s="1047">
        <x:f t="shared" si="57"/>
        <x:v>0</x:v>
      </x:c>
      <x:c r="BS59" s="1047">
        <x:f t="shared" si="57"/>
        <x:v>0</x:v>
      </x:c>
      <x:c r="BT59" s="1047">
        <x:f t="shared" si="57"/>
        <x:v>0</x:v>
      </x:c>
      <x:c r="BU59" s="1049">
        <x:f t="shared" si="10"/>
        <x:v>0</x:v>
      </x:c>
      <x:c r="BV59" s="1050">
        <x:f t="shared" si="43"/>
        <x:v>0</x:v>
      </x:c>
      <x:c r="BW59" s="1047">
        <x:f t="shared" si="43"/>
        <x:v>0</x:v>
      </x:c>
      <x:c r="BX59" s="1047">
        <x:f t="shared" si="43"/>
        <x:v>0</x:v>
      </x:c>
      <x:c r="BY59" s="1047">
        <x:f t="shared" si="43"/>
        <x:v>0</x:v>
      </x:c>
      <x:c r="BZ59" s="1047">
        <x:f t="shared" si="43"/>
        <x:v>0</x:v>
      </x:c>
      <x:c r="CA59" s="1047">
        <x:f t="shared" si="43"/>
        <x:v>0</x:v>
      </x:c>
      <x:c r="CB59" s="1049">
        <x:f t="shared" si="43"/>
        <x:v>0</x:v>
      </x:c>
      <x:c r="CC59" s="855"/>
      <x:c r="CD59" s="1071" t="s">
        <x:v>2060</x:v>
      </x:c>
      <x:c r="CE59" s="1072">
        <x:v>0</x:v>
      </x:c>
      <x:c r="CF59" s="1072">
        <x:v>0</x:v>
      </x:c>
      <x:c r="CG59" s="1072">
        <x:v>0</x:v>
      </x:c>
      <x:c r="CH59" s="1072">
        <x:v>0</x:v>
      </x:c>
      <x:c r="CI59" s="1072">
        <x:v>0</x:v>
      </x:c>
      <x:c r="CJ59" s="1072">
        <x:v>0</x:v>
      </x:c>
      <x:c r="CK59" s="1072">
        <x:v>0</x:v>
      </x:c>
      <x:c r="CL59" s="1072">
        <x:v>0</x:v>
      </x:c>
      <x:c r="CM59" s="1072">
        <x:v>0</x:v>
      </x:c>
      <x:c r="CN59" s="1072">
        <x:v>0</x:v>
      </x:c>
      <x:c r="CO59" s="1072">
        <x:v>0</x:v>
      </x:c>
      <x:c r="CP59" s="1073">
        <x:v>0</x:v>
      </x:c>
      <x:c r="CQ59" s="1074">
        <x:f t="shared" si="60"/>
        <x:v>0</x:v>
      </x:c>
      <x:c r="CR59" s="977"/>
      <x:c r="CS59" s="974"/>
      <x:c r="CT59" s="974">
        <x:f t="shared" si="64"/>
        <x:v>0</x:v>
      </x:c>
      <x:c r="CU59" s="974">
        <x:f t="shared" si="64"/>
        <x:v>0</x:v>
      </x:c>
      <x:c r="CV59" s="974">
        <x:f t="shared" si="64"/>
        <x:v>0</x:v>
      </x:c>
      <x:c r="CW59" s="974">
        <x:f t="shared" si="64"/>
        <x:v>0</x:v>
      </x:c>
      <x:c r="CX59" s="978">
        <x:f t="shared" si="64"/>
        <x:v>0</x:v>
      </x:c>
      <x:c r="CZ59" s="876"/>
    </x:row>
    <x:row r="60" spans="1:104" s="847" customFormat="1" ht="17.25" hidden="1" customHeight="1">
      <x:c r="A60" s="1010">
        <x:f t="shared" si="12"/>
        <x:v>57</x:v>
      </x:c>
      <x:c r="B60" s="1011" t="s">
        <x:v>2113</x:v>
      </x:c>
      <x:c r="C60" s="787" t="s">
        <x:v>2144</x:v>
      </x:c>
      <x:c r="D60" s="1012" t="s">
        <x:v>2129</x:v>
      </x:c>
      <x:c r="E60" s="785" t="s">
        <x:v>2129</x:v>
      </x:c>
      <x:c r="F60" s="1062" t="s">
        <x:v>2169</x:v>
      </x:c>
      <x:c r="G60" s="786" t="s">
        <x:v>2160</x:v>
      </x:c>
      <x:c r="H60" s="1013" t="s">
        <x:v>626</x:v>
      </x:c>
      <x:c r="I60" s="1014" t="s">
        <x:v>849</x:v>
      </x:c>
      <x:c r="J60" s="785" t="s">
        <x:v>2131</x:v>
      </x:c>
      <x:c r="K60" s="785" t="s">
        <x:v>2118</x:v>
      </x:c>
      <x:c r="L60" s="785" t="s">
        <x:v>2162</x:v>
      </x:c>
      <x:c r="M60" s="785" t="s">
        <x:v>2136</x:v>
      </x:c>
      <x:c r="N60" s="785" t="s">
        <x:v>2166</x:v>
      </x:c>
      <x:c r="O60" s="1015" t="s">
        <x:v>2157</x:v>
      </x:c>
      <x:c r="P60" s="1016">
        <x:f>'[139]BOSK 중장기 물량'!E59</x:f>
        <x:v>78.28</x:v>
      </x:c>
      <x:c r="Q60" s="1017" t="s">
        <x:v>519</x:v>
      </x:c>
      <x:c r="R60" s="791">
        <x:f t="shared" si="4"/>
        <x:v>105678</x:v>
      </x:c>
      <x:c r="S60" s="787">
        <x:v>1</x:v>
      </x:c>
      <x:c r="T60" s="791">
        <x:f t="shared" si="62"/>
        <x:v>105678</x:v>
      </x:c>
      <x:c r="U60" s="787" t="s">
        <x:v>2132</x:v>
      </x:c>
      <x:c r="V60" s="1018"/>
      <x:c r="W60" s="1019"/>
      <x:c r="X60" s="1020"/>
      <x:c r="Y60" s="1020"/>
      <x:c r="Z60" s="947"/>
      <x:c r="AA60" s="947"/>
      <x:c r="AB60" s="947"/>
      <x:c r="AC60" s="947"/>
      <x:c r="AD60" s="947"/>
      <x:c r="AE60" s="1021">
        <x:f t="shared" si="63"/>
        <x:v>78.28</x:v>
      </x:c>
      <x:c r="AF60" s="951">
        <x:f t="shared" si="58"/>
        <x:v>78.28</x:v>
      </x:c>
      <x:c r="AG60" s="951">
        <x:f t="shared" si="58"/>
        <x:v>78.28</x:v>
      </x:c>
      <x:c r="AH60" s="951">
        <x:f t="shared" si="58"/>
        <x:v>78.28</x:v>
      </x:c>
      <x:c r="AI60" s="951">
        <x:f t="shared" si="58"/>
        <x:v>78.28</x:v>
      </x:c>
      <x:c r="AJ60" s="951">
        <x:f t="shared" si="58"/>
        <x:v>78.28</x:v>
      </x:c>
      <x:c r="AK60" s="951">
        <x:f t="shared" si="58"/>
        <x:v>78.28</x:v>
      </x:c>
      <x:c r="AL60" s="951">
        <x:f t="shared" si="58"/>
        <x:v>78.28</x:v>
      </x:c>
      <x:c r="AM60" s="1011" t="s">
        <x:v>2170</x:v>
      </x:c>
      <x:c r="AN60" s="1022" t="s">
        <x:v>2159</x:v>
      </x:c>
      <x:c r="AO60" s="1023">
        <x:f t="shared" si="59"/>
        <x:v>0</x:v>
      </x:c>
      <x:c r="AP60" s="1023">
        <x:f t="shared" si="59"/>
        <x:v>0</x:v>
      </x:c>
      <x:c r="AQ60" s="1023">
        <x:f t="shared" si="59"/>
        <x:v>0</x:v>
      </x:c>
      <x:c r="AR60" s="1023">
        <x:f t="shared" si="59"/>
        <x:v>0</x:v>
      </x:c>
      <x:c r="AS60" s="1023">
        <x:f t="shared" si="59"/>
        <x:v>0</x:v>
      </x:c>
      <x:c r="AT60" s="1023">
        <x:f t="shared" si="59"/>
        <x:v>0</x:v>
      </x:c>
      <x:c r="AU60" s="1023">
        <x:f t="shared" si="59"/>
        <x:v>0</x:v>
      </x:c>
      <x:c r="AV60" s="1023">
        <x:f t="shared" si="59"/>
        <x:v>0</x:v>
      </x:c>
      <x:c r="AW60" s="1023">
        <x:f t="shared" si="59"/>
        <x:v>0</x:v>
      </x:c>
      <x:c r="AX60" s="1023">
        <x:f t="shared" si="59"/>
        <x:v>0</x:v>
      </x:c>
      <x:c r="AY60" s="1023">
        <x:f t="shared" si="59"/>
        <x:v>0</x:v>
      </x:c>
      <x:c r="AZ60" s="1023">
        <x:f t="shared" si="59"/>
        <x:v>0</x:v>
      </x:c>
      <x:c r="BA60" s="1024">
        <x:f t="shared" si="59"/>
        <x:v>0</x:v>
      </x:c>
      <x:c r="BB60" s="1023">
        <x:f t="shared" si="56"/>
        <x:v>0</x:v>
      </x:c>
      <x:c r="BC60" s="1023">
        <x:f t="shared" si="56"/>
        <x:v>0</x:v>
      </x:c>
      <x:c r="BD60" s="1023">
        <x:f t="shared" si="56"/>
        <x:v>56452.522193893528</x:v>
      </x:c>
      <x:c r="BE60" s="1023">
        <x:f t="shared" si="55"/>
        <x:v>170640.57844972363</x:v>
      </x:c>
      <x:c r="BF60" s="1023">
        <x:f t="shared" si="55"/>
        <x:v>284828.63470555376</x:v>
      </x:c>
      <x:c r="BG60" s="1023">
        <x:f t="shared" si="55"/>
        <x:v>284828.63470555376</x:v>
      </x:c>
      <x:c r="BH60" s="1023">
        <x:f t="shared" si="55"/>
        <x:v>455469.21315527736</x:v>
      </x:c>
      <x:c r="BI60" s="1023">
        <x:f t="shared" si="65"/>
        <x:v>0</x:v>
      </x:c>
      <x:c r="BJ60" s="1023">
        <x:f t="shared" si="65"/>
        <x:v>0</x:v>
      </x:c>
      <x:c r="BK60" s="1023">
        <x:f t="shared" si="65"/>
        <x:v>0</x:v>
      </x:c>
      <x:c r="BL60" s="1023">
        <x:f t="shared" si="65"/>
        <x:v>0</x:v>
      </x:c>
      <x:c r="BM60" s="1023">
        <x:f t="shared" si="65"/>
        <x:v>0</x:v>
      </x:c>
      <x:c r="BN60" s="1023">
        <x:f t="shared" si="65"/>
        <x:v>0</x:v>
      </x:c>
      <x:c r="BO60" s="1023">
        <x:f t="shared" si="57"/>
        <x:v>0</x:v>
      </x:c>
      <x:c r="BP60" s="1023">
        <x:f t="shared" si="57"/>
        <x:v>0</x:v>
      </x:c>
      <x:c r="BQ60" s="1023">
        <x:f t="shared" si="57"/>
        <x:v>0</x:v>
      </x:c>
      <x:c r="BR60" s="1023">
        <x:f t="shared" si="57"/>
        <x:v>0</x:v>
      </x:c>
      <x:c r="BS60" s="1023">
        <x:f t="shared" si="57"/>
        <x:v>0</x:v>
      </x:c>
      <x:c r="BT60" s="1023">
        <x:f t="shared" si="57"/>
        <x:v>0</x:v>
      </x:c>
      <x:c r="BU60" s="1025">
        <x:f t="shared" si="10"/>
        <x:v>0</x:v>
      </x:c>
      <x:c r="BV60" s="1007">
        <x:f t="shared" si="43"/>
        <x:v>0</x:v>
      </x:c>
      <x:c r="BW60" s="1004">
        <x:f t="shared" si="43"/>
        <x:v>0</x:v>
      </x:c>
      <x:c r="BX60" s="1004">
        <x:f t="shared" si="43"/>
        <x:v>59.657896404062804</x:v>
      </x:c>
      <x:c r="BY60" s="1004">
        <x:f t="shared" si="43"/>
        <x:v>180.32955049409892</x:v>
      </x:c>
      <x:c r="BZ60" s="1004">
        <x:f t="shared" si="43"/>
        <x:v>301.00120458413511</x:v>
      </x:c>
      <x:c r="CA60" s="1004">
        <x:f t="shared" si="43"/>
        <x:v>301.00120458413511</x:v>
      </x:c>
      <x:c r="CB60" s="1006">
        <x:f t="shared" si="43"/>
        <x:v>481.33075507823401</x:v>
      </x:c>
      <x:c r="CC60" s="855"/>
      <x:c r="CD60" s="870" t="s">
        <x:v>2060</x:v>
      </x:c>
      <x:c r="CE60" s="1055">
        <x:v>0</x:v>
      </x:c>
      <x:c r="CF60" s="1055">
        <x:v>0</x:v>
      </x:c>
      <x:c r="CG60" s="1055">
        <x:v>0</x:v>
      </x:c>
      <x:c r="CH60" s="1055">
        <x:v>0</x:v>
      </x:c>
      <x:c r="CI60" s="1055">
        <x:v>0</x:v>
      </x:c>
      <x:c r="CJ60" s="1055">
        <x:v>0</x:v>
      </x:c>
      <x:c r="CK60" s="1055">
        <x:v>0</x:v>
      </x:c>
      <x:c r="CL60" s="1055">
        <x:v>0</x:v>
      </x:c>
      <x:c r="CM60" s="1055">
        <x:v>0</x:v>
      </x:c>
      <x:c r="CN60" s="1055">
        <x:v>0</x:v>
      </x:c>
      <x:c r="CO60" s="1055">
        <x:v>0</x:v>
      </x:c>
      <x:c r="CP60" s="1056">
        <x:v>0</x:v>
      </x:c>
      <x:c r="CQ60" s="1057">
        <x:f t="shared" si="60"/>
        <x:v>0</x:v>
      </x:c>
      <x:c r="CR60" s="929">
        <x:v>0</x:v>
      </x:c>
      <x:c r="CS60" s="926">
        <x:v>0</x:v>
      </x:c>
      <x:c r="CT60" s="926">
        <x:f>'[139]BOSK 중장기 물량'!K59</x:f>
        <x:v>56452.522193893528</x:v>
      </x:c>
      <x:c r="CU60" s="926">
        <x:f>'[139]BOSK 중장기 물량'!L59</x:f>
        <x:v>170640.57844972363</x:v>
      </x:c>
      <x:c r="CV60" s="926">
        <x:f>'[139]BOSK 중장기 물량'!M59</x:f>
        <x:v>284828.63470555376</x:v>
      </x:c>
      <x:c r="CW60" s="926">
        <x:f>'[139]BOSK 중장기 물량'!N59</x:f>
        <x:v>284828.63470555376</x:v>
      </x:c>
      <x:c r="CX60" s="930">
        <x:f>'[139]BOSK 중장기 물량'!O59</x:f>
        <x:v>455469.21315527736</x:v>
      </x:c>
      <x:c r="CZ60" s="1061">
        <x:f t="shared" ref="CZ60:CZ61" si="66">CV60/SUM($CV$60:$CV$61)</x:f>
        <x:v>0.63509087468130232</x:v>
      </x:c>
    </x:row>
    <x:row r="61" spans="1:104" s="847" customFormat="1" ht="17.25" hidden="1" customHeight="1">
      <x:c r="A61" s="1010">
        <x:f t="shared" si="12"/>
        <x:v>58</x:v>
      </x:c>
      <x:c r="B61" s="1011" t="s">
        <x:v>2113</x:v>
      </x:c>
      <x:c r="C61" s="787" t="s">
        <x:v>2144</x:v>
      </x:c>
      <x:c r="D61" s="1012" t="s">
        <x:v>2129</x:v>
      </x:c>
      <x:c r="E61" s="785" t="s">
        <x:v>2129</x:v>
      </x:c>
      <x:c r="F61" s="1062" t="s">
        <x:v>2169</x:v>
      </x:c>
      <x:c r="G61" s="786" t="s">
        <x:v>2164</x:v>
      </x:c>
      <x:c r="H61" s="1013" t="s">
        <x:v>850</x:v>
      </x:c>
      <x:c r="I61" s="1014" t="s">
        <x:v>851</x:v>
      </x:c>
      <x:c r="J61" s="785" t="s">
        <x:v>2131</x:v>
      </x:c>
      <x:c r="K61" s="785" t="s">
        <x:v>2118</x:v>
      </x:c>
      <x:c r="L61" s="785" t="s">
        <x:v>2162</x:v>
      </x:c>
      <x:c r="M61" s="785" t="s">
        <x:v>2136</x:v>
      </x:c>
      <x:c r="N61" s="785" t="s">
        <x:v>2166</x:v>
      </x:c>
      <x:c r="O61" s="1015" t="s">
        <x:v>2157</x:v>
      </x:c>
      <x:c r="P61" s="1016">
        <x:f>'[139]BOSK 중장기 물량'!E61</x:f>
        <x:v>69.36</x:v>
      </x:c>
      <x:c r="Q61" s="1017" t="s">
        <x:v>2167</x:v>
      </x:c>
      <x:c r="R61" s="791">
        <x:f t="shared" si="4"/>
        <x:v>93636</x:v>
      </x:c>
      <x:c r="S61" s="787">
        <x:v>1</x:v>
      </x:c>
      <x:c r="T61" s="791">
        <x:f t="shared" si="62"/>
        <x:v>93636</x:v>
      </x:c>
      <x:c r="U61" s="787" t="s">
        <x:v>2132</x:v>
      </x:c>
      <x:c r="V61" s="1018"/>
      <x:c r="W61" s="1019"/>
      <x:c r="X61" s="1020"/>
      <x:c r="Y61" s="1020"/>
      <x:c r="Z61" s="947"/>
      <x:c r="AA61" s="947"/>
      <x:c r="AB61" s="947"/>
      <x:c r="AC61" s="947"/>
      <x:c r="AD61" s="947"/>
      <x:c r="AE61" s="1021">
        <x:f t="shared" si="63"/>
        <x:v>69.36</x:v>
      </x:c>
      <x:c r="AF61" s="951">
        <x:f t="shared" si="58"/>
        <x:v>69.36</x:v>
      </x:c>
      <x:c r="AG61" s="951">
        <x:f t="shared" si="58"/>
        <x:v>69.36</x:v>
      </x:c>
      <x:c r="AH61" s="951">
        <x:f t="shared" si="58"/>
        <x:v>69.36</x:v>
      </x:c>
      <x:c r="AI61" s="951">
        <x:f t="shared" si="58"/>
        <x:v>69.36</x:v>
      </x:c>
      <x:c r="AJ61" s="951">
        <x:f t="shared" si="58"/>
        <x:v>69.36</x:v>
      </x:c>
      <x:c r="AK61" s="951">
        <x:f t="shared" si="58"/>
        <x:v>69.36</x:v>
      </x:c>
      <x:c r="AL61" s="951">
        <x:f t="shared" si="58"/>
        <x:v>69.36</x:v>
      </x:c>
      <x:c r="AM61" s="1011" t="s">
        <x:v>2170</x:v>
      </x:c>
      <x:c r="AN61" s="1022" t="s">
        <x:v>2159</x:v>
      </x:c>
      <x:c r="AO61" s="1023">
        <x:f t="shared" si="59"/>
        <x:v>0</x:v>
      </x:c>
      <x:c r="AP61" s="1023">
        <x:f t="shared" si="59"/>
        <x:v>0</x:v>
      </x:c>
      <x:c r="AQ61" s="1023">
        <x:f t="shared" si="59"/>
        <x:v>0</x:v>
      </x:c>
      <x:c r="AR61" s="1023">
        <x:f t="shared" si="59"/>
        <x:v>0</x:v>
      </x:c>
      <x:c r="AS61" s="1023">
        <x:f t="shared" si="59"/>
        <x:v>0</x:v>
      </x:c>
      <x:c r="AT61" s="1023">
        <x:f t="shared" si="59"/>
        <x:v>0</x:v>
      </x:c>
      <x:c r="AU61" s="1023">
        <x:f t="shared" si="59"/>
        <x:v>0</x:v>
      </x:c>
      <x:c r="AV61" s="1023">
        <x:f t="shared" si="59"/>
        <x:v>0</x:v>
      </x:c>
      <x:c r="AW61" s="1023">
        <x:f t="shared" si="59"/>
        <x:v>0</x:v>
      </x:c>
      <x:c r="AX61" s="1023">
        <x:f t="shared" si="59"/>
        <x:v>0</x:v>
      </x:c>
      <x:c r="AY61" s="1023">
        <x:f t="shared" si="59"/>
        <x:v>0</x:v>
      </x:c>
      <x:c r="AZ61" s="1023">
        <x:f t="shared" si="59"/>
        <x:v>0</x:v>
      </x:c>
      <x:c r="BA61" s="1024">
        <x:f t="shared" si="59"/>
        <x:v>0</x:v>
      </x:c>
      <x:c r="BB61" s="1023">
        <x:f t="shared" si="56"/>
        <x:v>0</x:v>
      </x:c>
      <x:c r="BC61" s="1023">
        <x:f t="shared" si="56"/>
        <x:v>0</x:v>
      </x:c>
      <x:c r="BD61" s="1023">
        <x:f t="shared" si="56"/>
        <x:v>32436.366694995359</x:v>
      </x:c>
      <x:c r="BE61" s="1023">
        <x:f t="shared" si="55"/>
        <x:v>98046.290237145062</x:v>
      </x:c>
      <x:c r="BF61" s="1023">
        <x:f t="shared" si="55"/>
        <x:v>163656.21377929478</x:v>
      </x:c>
      <x:c r="BG61" s="1023">
        <x:f t="shared" si="55"/>
        <x:v>163656.21377929478</x:v>
      </x:c>
      <x:c r="BH61" s="1023">
        <x:f t="shared" si="55"/>
        <x:v>261702.50401643984</x:v>
      </x:c>
      <x:c r="BI61" s="1023">
        <x:f t="shared" si="65"/>
        <x:v>0</x:v>
      </x:c>
      <x:c r="BJ61" s="1023">
        <x:f t="shared" si="65"/>
        <x:v>0</x:v>
      </x:c>
      <x:c r="BK61" s="1023">
        <x:f t="shared" si="65"/>
        <x:v>0</x:v>
      </x:c>
      <x:c r="BL61" s="1023">
        <x:f t="shared" si="65"/>
        <x:v>0</x:v>
      </x:c>
      <x:c r="BM61" s="1023">
        <x:f t="shared" si="65"/>
        <x:v>0</x:v>
      </x:c>
      <x:c r="BN61" s="1023">
        <x:f t="shared" si="65"/>
        <x:v>0</x:v>
      </x:c>
      <x:c r="BO61" s="1023">
        <x:f t="shared" si="57"/>
        <x:v>0</x:v>
      </x:c>
      <x:c r="BP61" s="1023">
        <x:f t="shared" si="57"/>
        <x:v>0</x:v>
      </x:c>
      <x:c r="BQ61" s="1023">
        <x:f t="shared" si="57"/>
        <x:v>0</x:v>
      </x:c>
      <x:c r="BR61" s="1023">
        <x:f t="shared" si="57"/>
        <x:v>0</x:v>
      </x:c>
      <x:c r="BS61" s="1023">
        <x:f t="shared" si="57"/>
        <x:v>0</x:v>
      </x:c>
      <x:c r="BT61" s="1023">
        <x:f t="shared" si="57"/>
        <x:v>0</x:v>
      </x:c>
      <x:c r="BU61" s="1025">
        <x:f t="shared" si="10"/>
        <x:v>0</x:v>
      </x:c>
      <x:c r="BV61" s="1026">
        <x:f t="shared" si="43"/>
        <x:v>0</x:v>
      </x:c>
      <x:c r="BW61" s="1023">
        <x:f t="shared" si="43"/>
        <x:v>0</x:v>
      </x:c>
      <x:c r="BX61" s="1023">
        <x:f t="shared" si="43"/>
        <x:v>30.372116318525855</x:v>
      </x:c>
      <x:c r="BY61" s="1023">
        <x:f t="shared" si="43"/>
        <x:v>91.806624326453147</x:v>
      </x:c>
      <x:c r="BZ61" s="1023">
        <x:f t="shared" si="43"/>
        <x:v>153.24113233438047</x:v>
      </x:c>
      <x:c r="CA61" s="1023">
        <x:f t="shared" si="43"/>
        <x:v>153.24113233438047</x:v>
      </x:c>
      <x:c r="CB61" s="1025">
        <x:f t="shared" si="43"/>
        <x:v>245.04775666083358</x:v>
      </x:c>
      <x:c r="CC61" s="855"/>
      <x:c r="CD61" s="878" t="s">
        <x:v>2060</x:v>
      </x:c>
      <x:c r="CE61" s="1063">
        <x:v>0</x:v>
      </x:c>
      <x:c r="CF61" s="1063">
        <x:v>0</x:v>
      </x:c>
      <x:c r="CG61" s="1063">
        <x:v>0</x:v>
      </x:c>
      <x:c r="CH61" s="1063">
        <x:v>0</x:v>
      </x:c>
      <x:c r="CI61" s="1063">
        <x:v>0</x:v>
      </x:c>
      <x:c r="CJ61" s="1063">
        <x:v>0</x:v>
      </x:c>
      <x:c r="CK61" s="1063">
        <x:v>0</x:v>
      </x:c>
      <x:c r="CL61" s="1063">
        <x:v>0</x:v>
      </x:c>
      <x:c r="CM61" s="1063">
        <x:v>0</x:v>
      </x:c>
      <x:c r="CN61" s="1063">
        <x:v>0</x:v>
      </x:c>
      <x:c r="CO61" s="1063">
        <x:v>0</x:v>
      </x:c>
      <x:c r="CP61" s="1064">
        <x:v>0</x:v>
      </x:c>
      <x:c r="CQ61" s="1065">
        <x:f t="shared" si="60"/>
        <x:v>0</x:v>
      </x:c>
      <x:c r="CR61" s="963">
        <x:v>0</x:v>
      </x:c>
      <x:c r="CS61" s="960">
        <x:v>0</x:v>
      </x:c>
      <x:c r="CT61" s="960">
        <x:f>'[139]BOSK 중장기 물량'!K61</x:f>
        <x:v>32436.366694995359</x:v>
      </x:c>
      <x:c r="CU61" s="960">
        <x:f>'[139]BOSK 중장기 물량'!L61</x:f>
        <x:v>98046.290237145062</x:v>
      </x:c>
      <x:c r="CV61" s="960">
        <x:f>'[139]BOSK 중장기 물량'!M61</x:f>
        <x:v>163656.21377929478</x:v>
      </x:c>
      <x:c r="CW61" s="960">
        <x:f>'[139]BOSK 중장기 물량'!N61</x:f>
        <x:v>163656.21377929478</x:v>
      </x:c>
      <x:c r="CX61" s="964">
        <x:f>'[139]BOSK 중장기 물량'!O61</x:f>
        <x:v>261702.50401643984</x:v>
      </x:c>
      <x:c r="CZ61" s="1061">
        <x:f t="shared" si="66"/>
        <x:v>0.36490912531869779</x:v>
      </x:c>
    </x:row>
    <x:row r="62" spans="1:104" s="847" customFormat="1" ht="17.25" hidden="1" customHeight="1">
      <x:c r="A62" s="1010">
        <x:f t="shared" si="12"/>
        <x:v>59</x:v>
      </x:c>
      <x:c r="B62" s="1011" t="s">
        <x:v>2113</x:v>
      </x:c>
      <x:c r="C62" s="787" t="s">
        <x:v>2144</x:v>
      </x:c>
      <x:c r="D62" s="1012" t="s">
        <x:v>2129</x:v>
      </x:c>
      <x:c r="E62" s="785" t="s">
        <x:v>2129</x:v>
      </x:c>
      <x:c r="F62" s="1062" t="s">
        <x:v>2169</x:v>
      </x:c>
      <x:c r="G62" s="786" t="s">
        <x:v>2135</x:v>
      </x:c>
      <x:c r="H62" s="1013" t="s">
        <x:v>2168</x:v>
      </x:c>
      <x:c r="I62" s="1014" t="s">
        <x:v>849</x:v>
      </x:c>
      <x:c r="J62" s="785" t="s">
        <x:v>2131</x:v>
      </x:c>
      <x:c r="K62" s="785" t="s">
        <x:v>2118</x:v>
      </x:c>
      <x:c r="L62" s="785" t="s">
        <x:v>2162</x:v>
      </x:c>
      <x:c r="M62" s="785" t="s">
        <x:v>2136</x:v>
      </x:c>
      <x:c r="N62" s="785" t="s">
        <x:v>2166</x:v>
      </x:c>
      <x:c r="O62" s="1015" t="s">
        <x:v>2157</x:v>
      </x:c>
      <x:c r="P62" s="1016">
        <x:v>0.11</x:v>
      </x:c>
      <x:c r="Q62" s="1017" t="s">
        <x:v>2167</x:v>
      </x:c>
      <x:c r="R62" s="791">
        <x:f t="shared" si="4"/>
        <x:v>148.5</x:v>
      </x:c>
      <x:c r="S62" s="787">
        <x:v>2</x:v>
      </x:c>
      <x:c r="T62" s="791">
        <x:f t="shared" si="62"/>
        <x:v>297</x:v>
      </x:c>
      <x:c r="U62" s="787" t="s">
        <x:v>2132</x:v>
      </x:c>
      <x:c r="V62" s="1018"/>
      <x:c r="W62" s="1019"/>
      <x:c r="X62" s="1020"/>
      <x:c r="Y62" s="1020"/>
      <x:c r="Z62" s="947"/>
      <x:c r="AA62" s="947"/>
      <x:c r="AB62" s="947"/>
      <x:c r="AC62" s="947"/>
      <x:c r="AD62" s="947"/>
      <x:c r="AE62" s="1021">
        <x:f t="shared" si="63"/>
        <x:v>0.11</x:v>
      </x:c>
      <x:c r="AF62" s="951">
        <x:f t="shared" si="58"/>
        <x:v>0.11</x:v>
      </x:c>
      <x:c r="AG62" s="951">
        <x:f t="shared" si="58"/>
        <x:v>0.11</x:v>
      </x:c>
      <x:c r="AH62" s="951">
        <x:f t="shared" si="58"/>
        <x:v>0.11</x:v>
      </x:c>
      <x:c r="AI62" s="951">
        <x:f t="shared" si="58"/>
        <x:v>0.11</x:v>
      </x:c>
      <x:c r="AJ62" s="951">
        <x:f t="shared" si="58"/>
        <x:v>0.11</x:v>
      </x:c>
      <x:c r="AK62" s="951">
        <x:f t="shared" si="58"/>
        <x:v>0.11</x:v>
      </x:c>
      <x:c r="AL62" s="951">
        <x:f t="shared" si="58"/>
        <x:v>0.11</x:v>
      </x:c>
      <x:c r="AM62" s="1011" t="s">
        <x:v>2170</x:v>
      </x:c>
      <x:c r="AN62" s="1022" t="s">
        <x:v>2159</x:v>
      </x:c>
      <x:c r="AO62" s="1023">
        <x:f t="shared" si="59"/>
        <x:v>0</x:v>
      </x:c>
      <x:c r="AP62" s="1023">
        <x:f t="shared" si="59"/>
        <x:v>0</x:v>
      </x:c>
      <x:c r="AQ62" s="1023">
        <x:f t="shared" si="59"/>
        <x:v>0</x:v>
      </x:c>
      <x:c r="AR62" s="1023">
        <x:f t="shared" si="59"/>
        <x:v>0</x:v>
      </x:c>
      <x:c r="AS62" s="1023">
        <x:f t="shared" si="59"/>
        <x:v>0</x:v>
      </x:c>
      <x:c r="AT62" s="1023">
        <x:f t="shared" si="59"/>
        <x:v>0</x:v>
      </x:c>
      <x:c r="AU62" s="1023">
        <x:f t="shared" si="59"/>
        <x:v>0</x:v>
      </x:c>
      <x:c r="AV62" s="1023">
        <x:f t="shared" si="59"/>
        <x:v>0</x:v>
      </x:c>
      <x:c r="AW62" s="1023">
        <x:f t="shared" si="59"/>
        <x:v>0</x:v>
      </x:c>
      <x:c r="AX62" s="1023">
        <x:f t="shared" si="59"/>
        <x:v>0</x:v>
      </x:c>
      <x:c r="AY62" s="1023">
        <x:f t="shared" si="59"/>
        <x:v>0</x:v>
      </x:c>
      <x:c r="AZ62" s="1023">
        <x:f t="shared" si="59"/>
        <x:v>0</x:v>
      </x:c>
      <x:c r="BA62" s="1024">
        <x:f t="shared" si="59"/>
        <x:v>0</x:v>
      </x:c>
      <x:c r="BB62" s="1023">
        <x:f t="shared" si="56"/>
        <x:v>0</x:v>
      </x:c>
      <x:c r="BC62" s="1023">
        <x:f t="shared" si="56"/>
        <x:v>0</x:v>
      </x:c>
      <x:c r="BD62" s="1023">
        <x:f t="shared" si="56"/>
        <x:v>56452.522193893528</x:v>
      </x:c>
      <x:c r="BE62" s="1023">
        <x:f t="shared" si="55"/>
        <x:v>170640.57844972363</x:v>
      </x:c>
      <x:c r="BF62" s="1023">
        <x:f t="shared" si="55"/>
        <x:v>284828.63470555376</x:v>
      </x:c>
      <x:c r="BG62" s="1023">
        <x:f t="shared" si="55"/>
        <x:v>284828.63470555376</x:v>
      </x:c>
      <x:c r="BH62" s="1023">
        <x:f t="shared" si="55"/>
        <x:v>455469.21315527736</x:v>
      </x:c>
      <x:c r="BI62" s="1023">
        <x:f t="shared" si="65"/>
        <x:v>0</x:v>
      </x:c>
      <x:c r="BJ62" s="1023">
        <x:f t="shared" si="65"/>
        <x:v>0</x:v>
      </x:c>
      <x:c r="BK62" s="1023">
        <x:f t="shared" si="65"/>
        <x:v>0</x:v>
      </x:c>
      <x:c r="BL62" s="1023">
        <x:f t="shared" si="65"/>
        <x:v>0</x:v>
      </x:c>
      <x:c r="BM62" s="1023">
        <x:f t="shared" si="65"/>
        <x:v>0</x:v>
      </x:c>
      <x:c r="BN62" s="1023">
        <x:f t="shared" si="65"/>
        <x:v>0</x:v>
      </x:c>
      <x:c r="BO62" s="1023">
        <x:f t="shared" si="57"/>
        <x:v>0</x:v>
      </x:c>
      <x:c r="BP62" s="1023">
        <x:f t="shared" si="57"/>
        <x:v>0</x:v>
      </x:c>
      <x:c r="BQ62" s="1023">
        <x:f t="shared" si="57"/>
        <x:v>0</x:v>
      </x:c>
      <x:c r="BR62" s="1023">
        <x:f t="shared" si="57"/>
        <x:v>0</x:v>
      </x:c>
      <x:c r="BS62" s="1023">
        <x:f t="shared" si="57"/>
        <x:v>0</x:v>
      </x:c>
      <x:c r="BT62" s="1023">
        <x:f t="shared" si="57"/>
        <x:v>0</x:v>
      </x:c>
      <x:c r="BU62" s="1025">
        <x:f t="shared" si="10"/>
        <x:v>0</x:v>
      </x:c>
      <x:c r="BV62" s="1026">
        <x:f t="shared" si="43"/>
        <x:v>0</x:v>
      </x:c>
      <x:c r="BW62" s="1023">
        <x:f t="shared" si="43"/>
        <x:v>0</x:v>
      </x:c>
      <x:c r="BX62" s="1023">
        <x:f t="shared" si="43"/>
        <x:v>0.16766399091586379</x:v>
      </x:c>
      <x:c r="BY62" s="1023">
        <x:f t="shared" si="43"/>
        <x:v>0.5068025179956791</x:v>
      </x:c>
      <x:c r="BZ62" s="1023">
        <x:f t="shared" si="43"/>
        <x:v>0.84594104507549461</x:v>
      </x:c>
      <x:c r="CA62" s="1023">
        <x:f t="shared" si="43"/>
        <x:v>0.84594104507549461</x:v>
      </x:c>
      <x:c r="CB62" s="1025">
        <x:f t="shared" si="43"/>
        <x:v>1.3527435630711737</x:v>
      </x:c>
      <x:c r="CC62" s="855"/>
      <x:c r="CD62" s="878" t="s">
        <x:v>2060</x:v>
      </x:c>
      <x:c r="CE62" s="1063">
        <x:v>0</x:v>
      </x:c>
      <x:c r="CF62" s="1063">
        <x:v>0</x:v>
      </x:c>
      <x:c r="CG62" s="1063">
        <x:v>0</x:v>
      </x:c>
      <x:c r="CH62" s="1063">
        <x:v>0</x:v>
      </x:c>
      <x:c r="CI62" s="1063">
        <x:v>0</x:v>
      </x:c>
      <x:c r="CJ62" s="1063">
        <x:v>0</x:v>
      </x:c>
      <x:c r="CK62" s="1063">
        <x:v>0</x:v>
      </x:c>
      <x:c r="CL62" s="1063">
        <x:v>0</x:v>
      </x:c>
      <x:c r="CM62" s="1063">
        <x:v>0</x:v>
      </x:c>
      <x:c r="CN62" s="1063">
        <x:v>0</x:v>
      </x:c>
      <x:c r="CO62" s="1063">
        <x:v>0</x:v>
      </x:c>
      <x:c r="CP62" s="1064">
        <x:v>0</x:v>
      </x:c>
      <x:c r="CQ62" s="1065">
        <x:f t="shared" ref="CQ62:CQ63" si="67">SUM(CQ59:CQ60)</x:f>
        <x:v>0</x:v>
      </x:c>
      <x:c r="CR62" s="963"/>
      <x:c r="CS62" s="960"/>
      <x:c r="CT62" s="960">
        <x:f t="shared" ref="CT62:CX63" si="68">CT60</x:f>
        <x:v>56452.522193893528</x:v>
      </x:c>
      <x:c r="CU62" s="960">
        <x:f t="shared" si="68"/>
        <x:v>170640.57844972363</x:v>
      </x:c>
      <x:c r="CV62" s="960">
        <x:f t="shared" si="68"/>
        <x:v>284828.63470555376</x:v>
      </x:c>
      <x:c r="CW62" s="960">
        <x:f t="shared" si="68"/>
        <x:v>284828.63470555376</x:v>
      </x:c>
      <x:c r="CX62" s="964">
        <x:f t="shared" si="68"/>
        <x:v>455469.21315527736</x:v>
      </x:c>
      <x:c r="CZ62" s="876"/>
    </x:row>
    <x:row r="63" spans="1:104" s="847" customFormat="1" ht="17.25" hidden="1" customHeight="1" thickBot="1">
      <x:c r="A63" s="1010">
        <x:f t="shared" si="12"/>
        <x:v>60</x:v>
      </x:c>
      <x:c r="B63" s="1011" t="s">
        <x:v>2113</x:v>
      </x:c>
      <x:c r="C63" s="787" t="s">
        <x:v>2144</x:v>
      </x:c>
      <x:c r="D63" s="1012" t="s">
        <x:v>2129</x:v>
      </x:c>
      <x:c r="E63" s="785" t="s">
        <x:v>2129</x:v>
      </x:c>
      <x:c r="F63" s="1062" t="s">
        <x:v>2169</x:v>
      </x:c>
      <x:c r="G63" s="786" t="s">
        <x:v>2135</x:v>
      </x:c>
      <x:c r="H63" s="1013" t="s">
        <x:v>2168</x:v>
      </x:c>
      <x:c r="I63" s="1014" t="s">
        <x:v>851</x:v>
      </x:c>
      <x:c r="J63" s="785" t="s">
        <x:v>2131</x:v>
      </x:c>
      <x:c r="K63" s="785" t="s">
        <x:v>2118</x:v>
      </x:c>
      <x:c r="L63" s="785" t="s">
        <x:v>2162</x:v>
      </x:c>
      <x:c r="M63" s="785" t="s">
        <x:v>2136</x:v>
      </x:c>
      <x:c r="N63" s="785" t="s">
        <x:v>2166</x:v>
      </x:c>
      <x:c r="O63" s="1015" t="s">
        <x:v>2157</x:v>
      </x:c>
      <x:c r="P63" s="1016">
        <x:v>0.11</x:v>
      </x:c>
      <x:c r="Q63" s="1017" t="s">
        <x:v>2167</x:v>
      </x:c>
      <x:c r="R63" s="791">
        <x:f t="shared" si="4"/>
        <x:v>148.5</x:v>
      </x:c>
      <x:c r="S63" s="787">
        <x:v>2</x:v>
      </x:c>
      <x:c r="T63" s="791">
        <x:f t="shared" si="62"/>
        <x:v>297</x:v>
      </x:c>
      <x:c r="U63" s="787" t="s">
        <x:v>2132</x:v>
      </x:c>
      <x:c r="V63" s="1018"/>
      <x:c r="W63" s="1019"/>
      <x:c r="X63" s="1020"/>
      <x:c r="Y63" s="1020"/>
      <x:c r="Z63" s="947"/>
      <x:c r="AA63" s="947"/>
      <x:c r="AB63" s="947"/>
      <x:c r="AC63" s="947"/>
      <x:c r="AD63" s="947"/>
      <x:c r="AE63" s="1021">
        <x:f t="shared" si="63"/>
        <x:v>0.11</x:v>
      </x:c>
      <x:c r="AF63" s="951">
        <x:f t="shared" si="58"/>
        <x:v>0.11</x:v>
      </x:c>
      <x:c r="AG63" s="951">
        <x:f t="shared" si="58"/>
        <x:v>0.11</x:v>
      </x:c>
      <x:c r="AH63" s="951">
        <x:f t="shared" si="58"/>
        <x:v>0.11</x:v>
      </x:c>
      <x:c r="AI63" s="951">
        <x:f t="shared" si="58"/>
        <x:v>0.11</x:v>
      </x:c>
      <x:c r="AJ63" s="951">
        <x:f t="shared" si="58"/>
        <x:v>0.11</x:v>
      </x:c>
      <x:c r="AK63" s="951">
        <x:f t="shared" si="58"/>
        <x:v>0.11</x:v>
      </x:c>
      <x:c r="AL63" s="951">
        <x:f t="shared" si="58"/>
        <x:v>0.11</x:v>
      </x:c>
      <x:c r="AM63" s="1011" t="s">
        <x:v>2170</x:v>
      </x:c>
      <x:c r="AN63" s="1022" t="s">
        <x:v>2159</x:v>
      </x:c>
      <x:c r="AO63" s="1023">
        <x:f t="shared" si="59"/>
        <x:v>0</x:v>
      </x:c>
      <x:c r="AP63" s="1023">
        <x:f t="shared" si="59"/>
        <x:v>0</x:v>
      </x:c>
      <x:c r="AQ63" s="1023">
        <x:f t="shared" si="59"/>
        <x:v>0</x:v>
      </x:c>
      <x:c r="AR63" s="1023">
        <x:f t="shared" si="59"/>
        <x:v>0</x:v>
      </x:c>
      <x:c r="AS63" s="1023">
        <x:f t="shared" si="59"/>
        <x:v>0</x:v>
      </x:c>
      <x:c r="AT63" s="1023">
        <x:f t="shared" si="59"/>
        <x:v>0</x:v>
      </x:c>
      <x:c r="AU63" s="1023">
        <x:f t="shared" si="59"/>
        <x:v>0</x:v>
      </x:c>
      <x:c r="AV63" s="1023">
        <x:f t="shared" si="59"/>
        <x:v>0</x:v>
      </x:c>
      <x:c r="AW63" s="1023">
        <x:f t="shared" si="59"/>
        <x:v>0</x:v>
      </x:c>
      <x:c r="AX63" s="1023">
        <x:f t="shared" si="59"/>
        <x:v>0</x:v>
      </x:c>
      <x:c r="AY63" s="1023">
        <x:f t="shared" si="59"/>
        <x:v>0</x:v>
      </x:c>
      <x:c r="AZ63" s="1023">
        <x:f t="shared" si="59"/>
        <x:v>0</x:v>
      </x:c>
      <x:c r="BA63" s="1024">
        <x:f t="shared" si="59"/>
        <x:v>0</x:v>
      </x:c>
      <x:c r="BB63" s="1023">
        <x:f t="shared" si="56"/>
        <x:v>0</x:v>
      </x:c>
      <x:c r="BC63" s="1023">
        <x:f t="shared" si="56"/>
        <x:v>0</x:v>
      </x:c>
      <x:c r="BD63" s="1023">
        <x:f t="shared" si="56"/>
        <x:v>32436.366694995359</x:v>
      </x:c>
      <x:c r="BE63" s="1023">
        <x:f t="shared" si="55"/>
        <x:v>98046.290237145062</x:v>
      </x:c>
      <x:c r="BF63" s="1023">
        <x:f t="shared" si="55"/>
        <x:v>163656.21377929478</x:v>
      </x:c>
      <x:c r="BG63" s="1023">
        <x:f t="shared" si="55"/>
        <x:v>163656.21377929478</x:v>
      </x:c>
      <x:c r="BH63" s="1023">
        <x:f t="shared" si="55"/>
        <x:v>261702.50401643984</x:v>
      </x:c>
      <x:c r="BI63" s="1023">
        <x:f t="shared" si="65"/>
        <x:v>0</x:v>
      </x:c>
      <x:c r="BJ63" s="1023">
        <x:f t="shared" si="65"/>
        <x:v>0</x:v>
      </x:c>
      <x:c r="BK63" s="1023">
        <x:f t="shared" si="65"/>
        <x:v>0</x:v>
      </x:c>
      <x:c r="BL63" s="1023">
        <x:f t="shared" si="65"/>
        <x:v>0</x:v>
      </x:c>
      <x:c r="BM63" s="1023">
        <x:f t="shared" si="65"/>
        <x:v>0</x:v>
      </x:c>
      <x:c r="BN63" s="1023">
        <x:f t="shared" si="65"/>
        <x:v>0</x:v>
      </x:c>
      <x:c r="BO63" s="1023">
        <x:f t="shared" si="57"/>
        <x:v>0</x:v>
      </x:c>
      <x:c r="BP63" s="1023">
        <x:f t="shared" si="57"/>
        <x:v>0</x:v>
      </x:c>
      <x:c r="BQ63" s="1023">
        <x:f t="shared" si="57"/>
        <x:v>0</x:v>
      </x:c>
      <x:c r="BR63" s="1023">
        <x:f t="shared" si="57"/>
        <x:v>0</x:v>
      </x:c>
      <x:c r="BS63" s="1023">
        <x:f t="shared" si="57"/>
        <x:v>0</x:v>
      </x:c>
      <x:c r="BT63" s="1023">
        <x:f t="shared" si="57"/>
        <x:v>0</x:v>
      </x:c>
      <x:c r="BU63" s="1025">
        <x:f t="shared" si="10"/>
        <x:v>0</x:v>
      </x:c>
      <x:c r="BV63" s="1050">
        <x:f t="shared" si="43"/>
        <x:v>0</x:v>
      </x:c>
      <x:c r="BW63" s="1047">
        <x:f t="shared" si="43"/>
        <x:v>0</x:v>
      </x:c>
      <x:c r="BX63" s="1047">
        <x:f t="shared" si="43"/>
        <x:v>9.6336009084136212E-2</x:v>
      </x:c>
      <x:c r="BY63" s="1047">
        <x:f t="shared" si="43"/>
        <x:v>0.29119748200432083</x:v>
      </x:c>
      <x:c r="BZ63" s="1047">
        <x:f t="shared" si="43"/>
        <x:v>0.48605895492450552</x:v>
      </x:c>
      <x:c r="CA63" s="1047">
        <x:f t="shared" si="43"/>
        <x:v>0.48605895492450552</x:v>
      </x:c>
      <x:c r="CB63" s="1049">
        <x:f t="shared" si="43"/>
        <x:v>0.77725643692882629</x:v>
      </x:c>
      <x:c r="CC63" s="855"/>
      <x:c r="CD63" s="1071" t="s">
        <x:v>2060</x:v>
      </x:c>
      <x:c r="CE63" s="1072">
        <x:v>0</x:v>
      </x:c>
      <x:c r="CF63" s="1072">
        <x:v>0</x:v>
      </x:c>
      <x:c r="CG63" s="1072">
        <x:v>0</x:v>
      </x:c>
      <x:c r="CH63" s="1072">
        <x:v>0</x:v>
      </x:c>
      <x:c r="CI63" s="1072">
        <x:v>0</x:v>
      </x:c>
      <x:c r="CJ63" s="1072">
        <x:v>0</x:v>
      </x:c>
      <x:c r="CK63" s="1072">
        <x:v>0</x:v>
      </x:c>
      <x:c r="CL63" s="1072">
        <x:v>0</x:v>
      </x:c>
      <x:c r="CM63" s="1072">
        <x:v>0</x:v>
      </x:c>
      <x:c r="CN63" s="1072">
        <x:v>0</x:v>
      </x:c>
      <x:c r="CO63" s="1072">
        <x:v>0</x:v>
      </x:c>
      <x:c r="CP63" s="1073">
        <x:v>0</x:v>
      </x:c>
      <x:c r="CQ63" s="1074">
        <x:f t="shared" si="67"/>
        <x:v>0</x:v>
      </x:c>
      <x:c r="CR63" s="977"/>
      <x:c r="CS63" s="974"/>
      <x:c r="CT63" s="974">
        <x:f t="shared" si="68"/>
        <x:v>32436.366694995359</x:v>
      </x:c>
      <x:c r="CU63" s="974">
        <x:f t="shared" si="68"/>
        <x:v>98046.290237145062</x:v>
      </x:c>
      <x:c r="CV63" s="974">
        <x:f t="shared" si="68"/>
        <x:v>163656.21377929478</x:v>
      </x:c>
      <x:c r="CW63" s="974">
        <x:f t="shared" si="68"/>
        <x:v>163656.21377929478</x:v>
      </x:c>
      <x:c r="CX63" s="978">
        <x:f t="shared" si="68"/>
        <x:v>261702.50401643984</x:v>
      </x:c>
      <x:c r="CZ63" s="876"/>
    </x:row>
    <x:row r="64" spans="1:104" s="847" customFormat="1" ht="17.25" hidden="1" customHeight="1">
      <x:c r="A64" s="1075">
        <x:f t="shared" si="12"/>
        <x:v>61</x:v>
      </x:c>
      <x:c r="B64" s="1076" t="s">
        <x:v>2113</x:v>
      </x:c>
      <x:c r="C64" s="1077" t="s">
        <x:v>2144</x:v>
      </x:c>
      <x:c r="D64" s="1078" t="s">
        <x:v>2129</x:v>
      </x:c>
      <x:c r="E64" s="1079" t="s">
        <x:v>539</x:v>
      </x:c>
      <x:c r="F64" s="1080" t="s">
        <x:v>540</x:v>
      </x:c>
      <x:c r="G64" s="1080" t="s">
        <x:v>541</x:v>
      </x:c>
      <x:c r="H64" s="1081" t="s">
        <x:v>2171</x:v>
      </x:c>
      <x:c r="I64" s="1082" t="s">
        <x:v>2172</x:v>
      </x:c>
      <x:c r="J64" s="1079" t="s">
        <x:v>2131</x:v>
      </x:c>
      <x:c r="K64" s="1079" t="s">
        <x:v>2118</x:v>
      </x:c>
      <x:c r="L64" s="1079" t="s">
        <x:v>2162</x:v>
      </x:c>
      <x:c r="M64" s="1079" t="s">
        <x:v>2166</x:v>
      </x:c>
      <x:c r="N64" s="1079" t="s">
        <x:v>2121</x:v>
      </x:c>
      <x:c r="O64" s="1083" t="s">
        <x:v>2157</x:v>
      </x:c>
      <x:c r="P64" s="1084">
        <x:v>94.726750758486389</x:v>
      </x:c>
      <x:c r="Q64" s="1085" t="s">
        <x:v>519</x:v>
      </x:c>
      <x:c r="R64" s="1086">
        <x:f t="shared" si="4"/>
        <x:v>127881.11352395662</x:v>
      </x:c>
      <x:c r="S64" s="1077">
        <x:v>1</x:v>
      </x:c>
      <x:c r="T64" s="1086">
        <x:f t="shared" si="13"/>
        <x:v>127881.11352395662</x:v>
      </x:c>
      <x:c r="U64" s="1077" t="s">
        <x:v>2132</x:v>
      </x:c>
      <x:c r="V64" s="869"/>
      <x:c r="W64" s="1087"/>
      <x:c r="X64" s="1088"/>
      <x:c r="Y64" s="1089"/>
      <x:c r="Z64" s="1090"/>
      <x:c r="AA64" s="1090">
        <x:v>1.4999999999999999E-2</x:v>
      </x:c>
      <x:c r="AB64" s="1089"/>
      <x:c r="AC64" s="1089"/>
      <x:c r="AD64" s="1089"/>
      <x:c r="AE64" s="1091"/>
      <x:c r="AF64" s="1092"/>
      <x:c r="AG64" s="1092"/>
      <x:c r="AH64" s="1092">
        <x:v>94.726750758486389</x:v>
      </x:c>
      <x:c r="AI64" s="1092">
        <x:f t="shared" si="58"/>
        <x:v>93.305849497109094</x:v>
      </x:c>
      <x:c r="AJ64" s="1092">
        <x:f t="shared" si="58"/>
        <x:v>93.305849497109094</x:v>
      </x:c>
      <x:c r="AK64" s="1092">
        <x:f t="shared" si="58"/>
        <x:v>93.305849497109094</x:v>
      </x:c>
      <x:c r="AL64" s="1092">
        <x:f t="shared" si="58"/>
        <x:v>93.305849497109094</x:v>
      </x:c>
      <x:c r="AM64" s="1076" t="s">
        <x:v>2173</x:v>
      </x:c>
      <x:c r="AN64" s="1093" t="s">
        <x:v>2174</x:v>
      </x:c>
      <x:c r="AO64" s="1094">
        <x:f t="shared" si="59"/>
        <x:v>0</x:v>
      </x:c>
      <x:c r="AP64" s="1094">
        <x:f t="shared" si="59"/>
        <x:v>0</x:v>
      </x:c>
      <x:c r="AQ64" s="1094">
        <x:f t="shared" si="59"/>
        <x:v>0</x:v>
      </x:c>
      <x:c r="AR64" s="1094">
        <x:f t="shared" si="59"/>
        <x:v>0</x:v>
      </x:c>
      <x:c r="AS64" s="1094">
        <x:f t="shared" si="59"/>
        <x:v>0</x:v>
      </x:c>
      <x:c r="AT64" s="1094">
        <x:f t="shared" si="59"/>
        <x:v>0</x:v>
      </x:c>
      <x:c r="AU64" s="1094">
        <x:f t="shared" si="59"/>
        <x:v>0</x:v>
      </x:c>
      <x:c r="AV64" s="1094">
        <x:f t="shared" si="59"/>
        <x:v>0</x:v>
      </x:c>
      <x:c r="AW64" s="1094">
        <x:f t="shared" si="59"/>
        <x:v>0</x:v>
      </x:c>
      <x:c r="AX64" s="1094">
        <x:f t="shared" si="59"/>
        <x:v>0</x:v>
      </x:c>
      <x:c r="AY64" s="1094">
        <x:f t="shared" si="59"/>
        <x:v>0</x:v>
      </x:c>
      <x:c r="AZ64" s="1094">
        <x:f t="shared" si="59"/>
        <x:v>0</x:v>
      </x:c>
      <x:c r="BA64" s="1095">
        <x:f t="shared" si="59"/>
        <x:v>0</x:v>
      </x:c>
      <x:c r="BB64" s="1094">
        <x:f t="shared" si="56"/>
        <x:v>0</x:v>
      </x:c>
      <x:c r="BC64" s="1094">
        <x:f t="shared" si="56"/>
        <x:v>0</x:v>
      </x:c>
      <x:c r="BD64" s="1094">
        <x:f t="shared" si="56"/>
        <x:v>0</x:v>
      </x:c>
      <x:c r="BE64" s="1094">
        <x:f t="shared" si="55"/>
        <x:v>0</x:v>
      </x:c>
      <x:c r="BF64" s="1094">
        <x:f t="shared" si="55"/>
        <x:v>0</x:v>
      </x:c>
      <x:c r="BG64" s="1094">
        <x:f t="shared" si="55"/>
        <x:v>0</x:v>
      </x:c>
      <x:c r="BH64" s="1094">
        <x:f t="shared" si="55"/>
        <x:v>0</x:v>
      </x:c>
      <x:c r="BI64" s="1096">
        <x:f t="shared" si="65"/>
        <x:v>0</x:v>
      </x:c>
      <x:c r="BJ64" s="1094">
        <x:f t="shared" si="65"/>
        <x:v>0</x:v>
      </x:c>
      <x:c r="BK64" s="1094">
        <x:f t="shared" si="65"/>
        <x:v>0</x:v>
      </x:c>
      <x:c r="BL64" s="1094">
        <x:f t="shared" si="65"/>
        <x:v>0</x:v>
      </x:c>
      <x:c r="BM64" s="1094">
        <x:f t="shared" si="65"/>
        <x:v>0</x:v>
      </x:c>
      <x:c r="BN64" s="1094">
        <x:f t="shared" si="65"/>
        <x:v>0</x:v>
      </x:c>
      <x:c r="BO64" s="1094">
        <x:f t="shared" si="57"/>
        <x:v>0</x:v>
      </x:c>
      <x:c r="BP64" s="1094">
        <x:f t="shared" si="57"/>
        <x:v>0</x:v>
      </x:c>
      <x:c r="BQ64" s="1094">
        <x:f t="shared" si="57"/>
        <x:v>0</x:v>
      </x:c>
      <x:c r="BR64" s="1094">
        <x:f t="shared" si="57"/>
        <x:v>0</x:v>
      </x:c>
      <x:c r="BS64" s="1094">
        <x:f t="shared" si="57"/>
        <x:v>0</x:v>
      </x:c>
      <x:c r="BT64" s="1094">
        <x:f t="shared" si="57"/>
        <x:v>0</x:v>
      </x:c>
      <x:c r="BU64" s="1097">
        <x:f t="shared" si="10"/>
        <x:v>0</x:v>
      </x:c>
      <x:c r="BV64" s="1098">
        <x:f t="shared" si="43"/>
        <x:v>0</x:v>
      </x:c>
      <x:c r="BW64" s="1094">
        <x:f t="shared" si="43"/>
        <x:v>0</x:v>
      </x:c>
      <x:c r="BX64" s="1094">
        <x:f t="shared" si="43"/>
        <x:v>0</x:v>
      </x:c>
      <x:c r="BY64" s="1094">
        <x:f t="shared" si="43"/>
        <x:v>0</x:v>
      </x:c>
      <x:c r="BZ64" s="1094">
        <x:f t="shared" si="43"/>
        <x:v>0</x:v>
      </x:c>
      <x:c r="CA64" s="1094">
        <x:f t="shared" si="43"/>
        <x:v>0</x:v>
      </x:c>
      <x:c r="CB64" s="1097">
        <x:f t="shared" si="43"/>
        <x:v>0</x:v>
      </x:c>
      <x:c r="CC64" s="855"/>
      <x:c r="CD64" s="870" t="s">
        <x:v>2166</x:v>
      </x:c>
      <x:c r="CE64" s="1055">
        <x:v>0</x:v>
      </x:c>
      <x:c r="CF64" s="1055">
        <x:v>0</x:v>
      </x:c>
      <x:c r="CG64" s="1055">
        <x:v>0</x:v>
      </x:c>
      <x:c r="CH64" s="1055">
        <x:v>0</x:v>
      </x:c>
      <x:c r="CI64" s="1055">
        <x:v>0</x:v>
      </x:c>
      <x:c r="CJ64" s="1055">
        <x:v>0</x:v>
      </x:c>
      <x:c r="CK64" s="1055">
        <x:v>0</x:v>
      </x:c>
      <x:c r="CL64" s="1055">
        <x:v>0</x:v>
      </x:c>
      <x:c r="CM64" s="1055">
        <x:v>0</x:v>
      </x:c>
      <x:c r="CN64" s="1055">
        <x:v>0</x:v>
      </x:c>
      <x:c r="CO64" s="1055">
        <x:v>0</x:v>
      </x:c>
      <x:c r="CP64" s="1056">
        <x:v>0</x:v>
      </x:c>
      <x:c r="CQ64" s="1057">
        <x:f t="shared" si="15"/>
        <x:v>0</x:v>
      </x:c>
      <x:c r="CR64" s="1099">
        <x:v>0</x:v>
      </x:c>
      <x:c r="CS64" s="1055">
        <x:v>0</x:v>
      </x:c>
      <x:c r="CT64" s="1100"/>
      <x:c r="CU64" s="1100"/>
      <x:c r="CV64" s="1100"/>
      <x:c r="CW64" s="1055"/>
      <x:c r="CX64" s="1101"/>
      <x:c r="CY64" s="847" t="s">
        <x:v>2175</x:v>
      </x:c>
      <x:c r="CZ64" s="876"/>
    </x:row>
    <x:row r="65" spans="1:104" s="847" customFormat="1" ht="17.25" hidden="1" customHeight="1">
      <x:c r="A65" s="843">
        <x:f t="shared" si="12"/>
        <x:v>62</x:v>
      </x:c>
      <x:c r="B65" s="844" t="s">
        <x:v>2113</x:v>
      </x:c>
      <x:c r="C65" s="845" t="s">
        <x:v>2144</x:v>
      </x:c>
      <x:c r="D65" s="846" t="s">
        <x:v>2176</x:v>
      </x:c>
      <x:c r="E65" s="847" t="s">
        <x:v>2177</x:v>
      </x:c>
      <x:c r="F65" s="849" t="s">
        <x:v>540</x:v>
      </x:c>
      <x:c r="G65" s="849" t="s">
        <x:v>542</x:v>
      </x:c>
      <x:c r="H65" s="850" t="s">
        <x:v>2171</x:v>
      </x:c>
      <x:c r="I65" s="851" t="s">
        <x:v>2172</x:v>
      </x:c>
      <x:c r="J65" s="847" t="s">
        <x:v>2131</x:v>
      </x:c>
      <x:c r="K65" s="847" t="s">
        <x:v>2118</x:v>
      </x:c>
      <x:c r="L65" s="847" t="s">
        <x:v>2162</x:v>
      </x:c>
      <x:c r="M65" s="847" t="s">
        <x:v>2166</x:v>
      </x:c>
      <x:c r="N65" s="847" t="s">
        <x:v>2121</x:v>
      </x:c>
      <x:c r="O65" s="852" t="s">
        <x:v>2157</x:v>
      </x:c>
      <x:c r="P65" s="1102">
        <x:v>137.18682376191998</x:v>
      </x:c>
      <x:c r="Q65" s="854" t="s">
        <x:v>519</x:v>
      </x:c>
      <x:c r="R65" s="855">
        <x:f t="shared" si="4"/>
        <x:v>185202.21207859198</x:v>
      </x:c>
      <x:c r="S65" s="845">
        <x:v>1</x:v>
      </x:c>
      <x:c r="T65" s="855">
        <x:f t="shared" si="13"/>
        <x:v>185202.21207859198</x:v>
      </x:c>
      <x:c r="U65" s="845" t="s">
        <x:v>2132</x:v>
      </x:c>
      <x:c r="V65" s="856"/>
      <x:c r="W65" s="1103"/>
      <x:c r="X65" s="859"/>
      <x:c r="Y65" s="858"/>
      <x:c r="Z65" s="1104"/>
      <x:c r="AA65" s="1104">
        <x:v>1.4999999999999999E-2</x:v>
      </x:c>
      <x:c r="AB65" s="858"/>
      <x:c r="AC65" s="858"/>
      <x:c r="AD65" s="858"/>
      <x:c r="AE65" s="1105"/>
      <x:c r="AF65" s="861"/>
      <x:c r="AG65" s="861"/>
      <x:c r="AH65" s="861">
        <x:v>137.18682376191998</x:v>
      </x:c>
      <x:c r="AI65" s="861">
        <x:f t="shared" si="58"/>
        <x:v>135.12902140549119</x:v>
      </x:c>
      <x:c r="AJ65" s="861">
        <x:f t="shared" si="58"/>
        <x:v>135.12902140549119</x:v>
      </x:c>
      <x:c r="AK65" s="861">
        <x:f t="shared" si="58"/>
        <x:v>135.12902140549119</x:v>
      </x:c>
      <x:c r="AL65" s="861">
        <x:f t="shared" si="58"/>
        <x:v>135.12902140549119</x:v>
      </x:c>
      <x:c r="AM65" s="844" t="s">
        <x:v>2173</x:v>
      </x:c>
      <x:c r="AN65" s="1106" t="s">
        <x:v>2174</x:v>
      </x:c>
      <x:c r="AO65" s="1107">
        <x:f t="shared" si="59"/>
        <x:v>0</x:v>
      </x:c>
      <x:c r="AP65" s="1107">
        <x:f t="shared" si="59"/>
        <x:v>0</x:v>
      </x:c>
      <x:c r="AQ65" s="1107">
        <x:f t="shared" si="59"/>
        <x:v>0</x:v>
      </x:c>
      <x:c r="AR65" s="1107">
        <x:f t="shared" si="59"/>
        <x:v>0</x:v>
      </x:c>
      <x:c r="AS65" s="1107">
        <x:f t="shared" si="59"/>
        <x:v>0</x:v>
      </x:c>
      <x:c r="AT65" s="1107">
        <x:f t="shared" si="59"/>
        <x:v>0</x:v>
      </x:c>
      <x:c r="AU65" s="1107">
        <x:f t="shared" si="59"/>
        <x:v>0</x:v>
      </x:c>
      <x:c r="AV65" s="1107">
        <x:f t="shared" si="59"/>
        <x:v>0</x:v>
      </x:c>
      <x:c r="AW65" s="1107">
        <x:f t="shared" si="59"/>
        <x:v>0</x:v>
      </x:c>
      <x:c r="AX65" s="1107">
        <x:f t="shared" si="59"/>
        <x:v>0</x:v>
      </x:c>
      <x:c r="AY65" s="1107">
        <x:f t="shared" si="59"/>
        <x:v>0</x:v>
      </x:c>
      <x:c r="AZ65" s="1107">
        <x:f t="shared" si="59"/>
        <x:v>0</x:v>
      </x:c>
      <x:c r="BA65" s="1108">
        <x:f t="shared" si="59"/>
        <x:v>0</x:v>
      </x:c>
      <x:c r="BB65" s="1107">
        <x:f t="shared" si="56"/>
        <x:v>0</x:v>
      </x:c>
      <x:c r="BC65" s="1107">
        <x:f t="shared" si="56"/>
        <x:v>0</x:v>
      </x:c>
      <x:c r="BD65" s="1107">
        <x:f t="shared" si="56"/>
        <x:v>0</x:v>
      </x:c>
      <x:c r="BE65" s="1107">
        <x:f t="shared" si="55"/>
        <x:v>0</x:v>
      </x:c>
      <x:c r="BF65" s="1107">
        <x:f t="shared" si="55"/>
        <x:v>0</x:v>
      </x:c>
      <x:c r="BG65" s="1107">
        <x:f t="shared" si="55"/>
        <x:v>0</x:v>
      </x:c>
      <x:c r="BH65" s="1107">
        <x:f t="shared" si="55"/>
        <x:v>0</x:v>
      </x:c>
      <x:c r="BI65" s="1109">
        <x:f t="shared" si="65"/>
        <x:v>0</x:v>
      </x:c>
      <x:c r="BJ65" s="1107">
        <x:f t="shared" si="65"/>
        <x:v>0</x:v>
      </x:c>
      <x:c r="BK65" s="1107">
        <x:f t="shared" si="65"/>
        <x:v>0</x:v>
      </x:c>
      <x:c r="BL65" s="1107">
        <x:f t="shared" si="65"/>
        <x:v>0</x:v>
      </x:c>
      <x:c r="BM65" s="1107">
        <x:f t="shared" si="65"/>
        <x:v>0</x:v>
      </x:c>
      <x:c r="BN65" s="1107">
        <x:f t="shared" si="65"/>
        <x:v>0</x:v>
      </x:c>
      <x:c r="BO65" s="1107">
        <x:f t="shared" si="57"/>
        <x:v>0</x:v>
      </x:c>
      <x:c r="BP65" s="1107">
        <x:f t="shared" si="57"/>
        <x:v>0</x:v>
      </x:c>
      <x:c r="BQ65" s="1107">
        <x:f t="shared" si="57"/>
        <x:v>0</x:v>
      </x:c>
      <x:c r="BR65" s="1107">
        <x:f t="shared" si="57"/>
        <x:v>0</x:v>
      </x:c>
      <x:c r="BS65" s="1107">
        <x:f t="shared" si="57"/>
        <x:v>0</x:v>
      </x:c>
      <x:c r="BT65" s="1107">
        <x:f t="shared" si="57"/>
        <x:v>0</x:v>
      </x:c>
      <x:c r="BU65" s="1110">
        <x:f t="shared" si="10"/>
        <x:v>0</x:v>
      </x:c>
      <x:c r="BV65" s="1111">
        <x:f t="shared" si="43"/>
        <x:v>0</x:v>
      </x:c>
      <x:c r="BW65" s="1107">
        <x:f t="shared" si="43"/>
        <x:v>0</x:v>
      </x:c>
      <x:c r="BX65" s="1107">
        <x:f t="shared" si="43"/>
        <x:v>0</x:v>
      </x:c>
      <x:c r="BY65" s="1107">
        <x:f t="shared" si="43"/>
        <x:v>0</x:v>
      </x:c>
      <x:c r="BZ65" s="1107">
        <x:f t="shared" si="43"/>
        <x:v>0</x:v>
      </x:c>
      <x:c r="CA65" s="1107">
        <x:f t="shared" si="43"/>
        <x:v>0</x:v>
      </x:c>
      <x:c r="CB65" s="1110">
        <x:f t="shared" si="43"/>
        <x:v>0</x:v>
      </x:c>
      <x:c r="CC65" s="855"/>
      <x:c r="CD65" s="878" t="s">
        <x:v>2166</x:v>
      </x:c>
      <x:c r="CE65" s="1063">
        <x:v>0</x:v>
      </x:c>
      <x:c r="CF65" s="1063">
        <x:v>0</x:v>
      </x:c>
      <x:c r="CG65" s="1063">
        <x:v>0</x:v>
      </x:c>
      <x:c r="CH65" s="1063">
        <x:v>0</x:v>
      </x:c>
      <x:c r="CI65" s="1063">
        <x:v>0</x:v>
      </x:c>
      <x:c r="CJ65" s="1063">
        <x:v>0</x:v>
      </x:c>
      <x:c r="CK65" s="1063">
        <x:v>0</x:v>
      </x:c>
      <x:c r="CL65" s="1063">
        <x:v>0</x:v>
      </x:c>
      <x:c r="CM65" s="1063">
        <x:v>0</x:v>
      </x:c>
      <x:c r="CN65" s="1063">
        <x:v>0</x:v>
      </x:c>
      <x:c r="CO65" s="1063">
        <x:v>0</x:v>
      </x:c>
      <x:c r="CP65" s="1064">
        <x:v>0</x:v>
      </x:c>
      <x:c r="CQ65" s="1065">
        <x:f t="shared" si="15"/>
        <x:v>0</x:v>
      </x:c>
      <x:c r="CR65" s="1112">
        <x:v>0</x:v>
      </x:c>
      <x:c r="CS65" s="1063">
        <x:v>0</x:v>
      </x:c>
      <x:c r="CT65" s="1113"/>
      <x:c r="CU65" s="1113"/>
      <x:c r="CV65" s="1113"/>
      <x:c r="CW65" s="1063"/>
      <x:c r="CX65" s="1114"/>
      <x:c r="CY65" s="847" t="s">
        <x:v>2175</x:v>
      </x:c>
      <x:c r="CZ65" s="876"/>
    </x:row>
    <x:row r="66" spans="1:104" s="847" customFormat="1" ht="17.25" hidden="1" customHeight="1" thickBot="1">
      <x:c r="A66" s="843">
        <x:f t="shared" si="12"/>
        <x:v>63</x:v>
      </x:c>
      <x:c r="B66" s="844" t="s">
        <x:v>2113</x:v>
      </x:c>
      <x:c r="C66" s="845" t="s">
        <x:v>2144</x:v>
      </x:c>
      <x:c r="D66" s="846" t="s">
        <x:v>2176</x:v>
      </x:c>
      <x:c r="E66" s="847" t="s">
        <x:v>2177</x:v>
      </x:c>
      <x:c r="F66" s="849" t="s">
        <x:v>540</x:v>
      </x:c>
      <x:c r="G66" s="849" t="s">
        <x:v>543</x:v>
      </x:c>
      <x:c r="H66" s="850" t="s">
        <x:v>2171</x:v>
      </x:c>
      <x:c r="I66" s="851" t="s">
        <x:v>2172</x:v>
      </x:c>
      <x:c r="J66" s="847" t="s">
        <x:v>2131</x:v>
      </x:c>
      <x:c r="K66" s="847" t="s">
        <x:v>2118</x:v>
      </x:c>
      <x:c r="L66" s="847" t="s">
        <x:v>2162</x:v>
      </x:c>
      <x:c r="M66" s="847" t="s">
        <x:v>2166</x:v>
      </x:c>
      <x:c r="N66" s="847" t="s">
        <x:v>2121</x:v>
      </x:c>
      <x:c r="O66" s="852" t="s">
        <x:v>2157</x:v>
      </x:c>
      <x:c r="P66" s="1102">
        <x:v>166.46599640091202</x:v>
      </x:c>
      <x:c r="Q66" s="854" t="s">
        <x:v>519</x:v>
      </x:c>
      <x:c r="R66" s="855">
        <x:f t="shared" si="4"/>
        <x:v>224729.09514123123</x:v>
      </x:c>
      <x:c r="S66" s="845">
        <x:v>1</x:v>
      </x:c>
      <x:c r="T66" s="855">
        <x:f t="shared" si="13"/>
        <x:v>224729.09514123123</x:v>
      </x:c>
      <x:c r="U66" s="845" t="s">
        <x:v>2132</x:v>
      </x:c>
      <x:c r="V66" s="856"/>
      <x:c r="W66" s="1103"/>
      <x:c r="X66" s="859"/>
      <x:c r="Y66" s="858"/>
      <x:c r="Z66" s="1104"/>
      <x:c r="AA66" s="1104">
        <x:v>1.4999999999999999E-2</x:v>
      </x:c>
      <x:c r="AB66" s="858"/>
      <x:c r="AC66" s="858"/>
      <x:c r="AD66" s="858"/>
      <x:c r="AE66" s="1105"/>
      <x:c r="AF66" s="861"/>
      <x:c r="AG66" s="861"/>
      <x:c r="AH66" s="861">
        <x:v>166.46599640091202</x:v>
      </x:c>
      <x:c r="AI66" s="861">
        <x:f t="shared" si="58"/>
        <x:v>163.96900645489833</x:v>
      </x:c>
      <x:c r="AJ66" s="861">
        <x:f t="shared" si="58"/>
        <x:v>163.96900645489833</x:v>
      </x:c>
      <x:c r="AK66" s="861">
        <x:f t="shared" si="58"/>
        <x:v>163.96900645489833</x:v>
      </x:c>
      <x:c r="AL66" s="861">
        <x:f t="shared" si="58"/>
        <x:v>163.96900645489833</x:v>
      </x:c>
      <x:c r="AM66" s="844" t="s">
        <x:v>2173</x:v>
      </x:c>
      <x:c r="AN66" s="1106" t="s">
        <x:v>2174</x:v>
      </x:c>
      <x:c r="AO66" s="1107">
        <x:f t="shared" si="59"/>
        <x:v>0</x:v>
      </x:c>
      <x:c r="AP66" s="1107">
        <x:f t="shared" si="59"/>
        <x:v>0</x:v>
      </x:c>
      <x:c r="AQ66" s="1107">
        <x:f t="shared" si="59"/>
        <x:v>0</x:v>
      </x:c>
      <x:c r="AR66" s="1107">
        <x:f t="shared" si="59"/>
        <x:v>0</x:v>
      </x:c>
      <x:c r="AS66" s="1107">
        <x:f t="shared" si="59"/>
        <x:v>0</x:v>
      </x:c>
      <x:c r="AT66" s="1107">
        <x:f t="shared" si="59"/>
        <x:v>0</x:v>
      </x:c>
      <x:c r="AU66" s="1107">
        <x:f t="shared" si="59"/>
        <x:v>0</x:v>
      </x:c>
      <x:c r="AV66" s="1107">
        <x:f t="shared" si="59"/>
        <x:v>0</x:v>
      </x:c>
      <x:c r="AW66" s="1107">
        <x:f t="shared" si="59"/>
        <x:v>0</x:v>
      </x:c>
      <x:c r="AX66" s="1107">
        <x:f t="shared" si="59"/>
        <x:v>0</x:v>
      </x:c>
      <x:c r="AY66" s="1107">
        <x:f t="shared" si="59"/>
        <x:v>0</x:v>
      </x:c>
      <x:c r="AZ66" s="1107">
        <x:f t="shared" si="59"/>
        <x:v>0</x:v>
      </x:c>
      <x:c r="BA66" s="1108">
        <x:f t="shared" si="59"/>
        <x:v>0</x:v>
      </x:c>
      <x:c r="BB66" s="1107">
        <x:f t="shared" si="56"/>
        <x:v>0</x:v>
      </x:c>
      <x:c r="BC66" s="1107">
        <x:f t="shared" si="56"/>
        <x:v>0</x:v>
      </x:c>
      <x:c r="BD66" s="1107">
        <x:f t="shared" si="56"/>
        <x:v>0</x:v>
      </x:c>
      <x:c r="BE66" s="1107">
        <x:f t="shared" si="55"/>
        <x:v>0</x:v>
      </x:c>
      <x:c r="BF66" s="1107">
        <x:f t="shared" si="55"/>
        <x:v>0</x:v>
      </x:c>
      <x:c r="BG66" s="1107">
        <x:f t="shared" si="55"/>
        <x:v>0</x:v>
      </x:c>
      <x:c r="BH66" s="1107">
        <x:f t="shared" si="55"/>
        <x:v>0</x:v>
      </x:c>
      <x:c r="BI66" s="1109">
        <x:f t="shared" si="65"/>
        <x:v>0</x:v>
      </x:c>
      <x:c r="BJ66" s="1107">
        <x:f t="shared" si="65"/>
        <x:v>0</x:v>
      </x:c>
      <x:c r="BK66" s="1107">
        <x:f t="shared" si="65"/>
        <x:v>0</x:v>
      </x:c>
      <x:c r="BL66" s="1107">
        <x:f t="shared" si="65"/>
        <x:v>0</x:v>
      </x:c>
      <x:c r="BM66" s="1107">
        <x:f t="shared" si="65"/>
        <x:v>0</x:v>
      </x:c>
      <x:c r="BN66" s="1107">
        <x:f t="shared" si="65"/>
        <x:v>0</x:v>
      </x:c>
      <x:c r="BO66" s="1107">
        <x:f t="shared" si="57"/>
        <x:v>0</x:v>
      </x:c>
      <x:c r="BP66" s="1107">
        <x:f t="shared" si="57"/>
        <x:v>0</x:v>
      </x:c>
      <x:c r="BQ66" s="1107">
        <x:f t="shared" si="57"/>
        <x:v>0</x:v>
      </x:c>
      <x:c r="BR66" s="1107">
        <x:f t="shared" si="57"/>
        <x:v>0</x:v>
      </x:c>
      <x:c r="BS66" s="1107">
        <x:f t="shared" si="57"/>
        <x:v>0</x:v>
      </x:c>
      <x:c r="BT66" s="1107">
        <x:f t="shared" si="57"/>
        <x:v>0</x:v>
      </x:c>
      <x:c r="BU66" s="1110">
        <x:f t="shared" si="10"/>
        <x:v>0</x:v>
      </x:c>
      <x:c r="BV66" s="1115">
        <x:f t="shared" si="43"/>
        <x:v>0</x:v>
      </x:c>
      <x:c r="BW66" s="1116">
        <x:f t="shared" si="43"/>
        <x:v>0</x:v>
      </x:c>
      <x:c r="BX66" s="1116">
        <x:f t="shared" si="43"/>
        <x:v>0</x:v>
      </x:c>
      <x:c r="BY66" s="1116">
        <x:f t="shared" si="43"/>
        <x:v>0</x:v>
      </x:c>
      <x:c r="BZ66" s="1116">
        <x:f t="shared" si="43"/>
        <x:v>0</x:v>
      </x:c>
      <x:c r="CA66" s="1116">
        <x:f t="shared" si="43"/>
        <x:v>0</x:v>
      </x:c>
      <x:c r="CB66" s="1117">
        <x:f t="shared" si="43"/>
        <x:v>0</x:v>
      </x:c>
      <x:c r="CC66" s="855"/>
      <x:c r="CD66" s="1071" t="s">
        <x:v>2166</x:v>
      </x:c>
      <x:c r="CE66" s="1072">
        <x:v>0</x:v>
      </x:c>
      <x:c r="CF66" s="1072">
        <x:v>0</x:v>
      </x:c>
      <x:c r="CG66" s="1072">
        <x:v>0</x:v>
      </x:c>
      <x:c r="CH66" s="1072">
        <x:v>0</x:v>
      </x:c>
      <x:c r="CI66" s="1072">
        <x:v>0</x:v>
      </x:c>
      <x:c r="CJ66" s="1072">
        <x:v>0</x:v>
      </x:c>
      <x:c r="CK66" s="1072">
        <x:v>0</x:v>
      </x:c>
      <x:c r="CL66" s="1072">
        <x:v>0</x:v>
      </x:c>
      <x:c r="CM66" s="1072">
        <x:v>0</x:v>
      </x:c>
      <x:c r="CN66" s="1072">
        <x:v>0</x:v>
      </x:c>
      <x:c r="CO66" s="1072">
        <x:v>0</x:v>
      </x:c>
      <x:c r="CP66" s="1073">
        <x:v>0</x:v>
      </x:c>
      <x:c r="CQ66" s="1074">
        <x:f t="shared" si="15"/>
        <x:v>0</x:v>
      </x:c>
      <x:c r="CR66" s="1118">
        <x:v>0</x:v>
      </x:c>
      <x:c r="CS66" s="1072">
        <x:v>0</x:v>
      </x:c>
      <x:c r="CT66" s="1072">
        <x:v>0</x:v>
      </x:c>
      <x:c r="CU66" s="1072">
        <x:v>0</x:v>
      </x:c>
      <x:c r="CV66" s="1072">
        <x:v>0</x:v>
      </x:c>
      <x:c r="CW66" s="1072"/>
      <x:c r="CX66" s="1119"/>
      <x:c r="CY66" s="847" t="s">
        <x:v>2175</x:v>
      </x:c>
      <x:c r="CZ66" s="876"/>
    </x:row>
    <x:row r="67" spans="1:104" s="847" customFormat="1" ht="17.25" hidden="1" customHeight="1">
      <x:c r="A67" s="989">
        <x:f t="shared" si="12"/>
        <x:v>64</x:v>
      </x:c>
      <x:c r="B67" s="990" t="s">
        <x:v>2113</x:v>
      </x:c>
      <x:c r="C67" s="991" t="s">
        <x:v>2144</x:v>
      </x:c>
      <x:c r="D67" s="992" t="s">
        <x:v>2176</x:v>
      </x:c>
      <x:c r="E67" s="904" t="s">
        <x:v>2177</x:v>
      </x:c>
      <x:c r="F67" s="1053" t="s">
        <x:v>533</x:v>
      </x:c>
      <x:c r="G67" s="993" t="s">
        <x:v>852</x:v>
      </x:c>
      <x:c r="H67" s="994" t="s">
        <x:v>2171</x:v>
      </x:c>
      <x:c r="I67" s="995" t="s">
        <x:v>2178</x:v>
      </x:c>
      <x:c r="J67" s="904" t="s">
        <x:v>2131</x:v>
      </x:c>
      <x:c r="K67" s="904" t="s">
        <x:v>2118</x:v>
      </x:c>
      <x:c r="L67" s="904" t="s">
        <x:v>2162</x:v>
      </x:c>
      <x:c r="M67" s="904" t="s">
        <x:v>2166</x:v>
      </x:c>
      <x:c r="N67" s="904" t="s">
        <x:v>2121</x:v>
      </x:c>
      <x:c r="O67" s="996" t="s">
        <x:v>2157</x:v>
      </x:c>
      <x:c r="P67" s="997">
        <x:v>66.44</x:v>
      </x:c>
      <x:c r="Q67" s="998" t="s">
        <x:v>2167</x:v>
      </x:c>
      <x:c r="R67" s="999">
        <x:f t="shared" si="4"/>
        <x:v>89694</x:v>
      </x:c>
      <x:c r="S67" s="991">
        <x:v>1</x:v>
      </x:c>
      <x:c r="T67" s="999">
        <x:f t="shared" si="13"/>
        <x:v>89694</x:v>
      </x:c>
      <x:c r="U67" s="991" t="s">
        <x:v>2132</x:v>
      </x:c>
      <x:c r="V67" s="1054"/>
      <x:c r="W67" s="1000"/>
      <x:c r="X67" s="1001"/>
      <x:c r="Y67" s="911"/>
      <x:c r="Z67" s="1120">
        <x:v>1.4999999999999999E-2</x:v>
      </x:c>
      <x:c r="AA67" s="1120">
        <x:v>1.4999999999999999E-2</x:v>
      </x:c>
      <x:c r="AB67" s="1120">
        <x:v>1.4999999999999999E-2</x:v>
      </x:c>
      <x:c r="AC67" s="911"/>
      <x:c r="AD67" s="911"/>
      <x:c r="AE67" s="1121">
        <x:v>332.2</x:v>
      </x:c>
      <x:c r="AF67" s="1122">
        <x:v>332.2</x:v>
      </x:c>
      <x:c r="AG67" s="915">
        <x:v>66.44</x:v>
      </x:c>
      <x:c r="AH67" s="915">
        <x:f t="shared" ref="AH67:AL79" si="69">IFERROR(AG67*(1-Z67),0)</x:f>
        <x:v>65.443399999999997</x:v>
      </x:c>
      <x:c r="AI67" s="915">
        <x:f t="shared" si="58"/>
        <x:v>64.461748999999998</x:v>
      </x:c>
      <x:c r="AJ67" s="915">
        <x:f t="shared" si="58"/>
        <x:v>63.494822764999995</x:v>
      </x:c>
      <x:c r="AK67" s="915">
        <x:f t="shared" si="58"/>
        <x:v>63.494822764999995</x:v>
      </x:c>
      <x:c r="AL67" s="915">
        <x:f t="shared" si="58"/>
        <x:v>63.494822764999995</x:v>
      </x:c>
      <x:c r="AM67" s="990" t="s">
        <x:v>2170</x:v>
      </x:c>
      <x:c r="AN67" s="1003" t="s">
        <x:v>2174</x:v>
      </x:c>
      <x:c r="AO67" s="1004">
        <x:f t="shared" si="59"/>
        <x:v>0</x:v>
      </x:c>
      <x:c r="AP67" s="1004">
        <x:f t="shared" si="59"/>
        <x:v>0</x:v>
      </x:c>
      <x:c r="AQ67" s="1004">
        <x:f t="shared" si="59"/>
        <x:v>0</x:v>
      </x:c>
      <x:c r="AR67" s="1004">
        <x:f t="shared" si="59"/>
        <x:v>0</x:v>
      </x:c>
      <x:c r="AS67" s="1004">
        <x:f t="shared" si="59"/>
        <x:v>0</x:v>
      </x:c>
      <x:c r="AT67" s="1004">
        <x:f t="shared" si="59"/>
        <x:v>0</x:v>
      </x:c>
      <x:c r="AU67" s="1004">
        <x:f t="shared" si="59"/>
        <x:v>0</x:v>
      </x:c>
      <x:c r="AV67" s="1004">
        <x:f t="shared" si="59"/>
        <x:v>0</x:v>
      </x:c>
      <x:c r="AW67" s="1004">
        <x:f t="shared" si="59"/>
        <x:v>0</x:v>
      </x:c>
      <x:c r="AX67" s="1004">
        <x:f t="shared" si="59"/>
        <x:v>0</x:v>
      </x:c>
      <x:c r="AY67" s="1004">
        <x:f t="shared" si="59"/>
        <x:v>0</x:v>
      </x:c>
      <x:c r="AZ67" s="1004">
        <x:f t="shared" si="59"/>
        <x:v>0</x:v>
      </x:c>
      <x:c r="BA67" s="1005">
        <x:f t="shared" si="59"/>
        <x:v>0</x:v>
      </x:c>
      <x:c r="BB67" s="1004">
        <x:f t="shared" si="56"/>
        <x:v>0</x:v>
      </x:c>
      <x:c r="BC67" s="1004">
        <x:f t="shared" si="56"/>
        <x:v>0</x:v>
      </x:c>
      <x:c r="BD67" s="1004">
        <x:f t="shared" si="56"/>
        <x:v>62000</x:v>
      </x:c>
      <x:c r="BE67" s="1004">
        <x:f t="shared" si="55"/>
        <x:v>62000</x:v>
      </x:c>
      <x:c r="BF67" s="1004">
        <x:f t="shared" si="55"/>
        <x:v>62000</x:v>
      </x:c>
      <x:c r="BG67" s="1004">
        <x:f t="shared" si="55"/>
        <x:v>70000</x:v>
      </x:c>
      <x:c r="BH67" s="1004">
        <x:f t="shared" si="55"/>
        <x:v>70000</x:v>
      </x:c>
      <x:c r="BI67" s="1004">
        <x:f t="shared" si="65"/>
        <x:v>0</x:v>
      </x:c>
      <x:c r="BJ67" s="1004">
        <x:f t="shared" si="65"/>
        <x:v>0</x:v>
      </x:c>
      <x:c r="BK67" s="1004">
        <x:f t="shared" si="65"/>
        <x:v>0</x:v>
      </x:c>
      <x:c r="BL67" s="1004">
        <x:f t="shared" si="65"/>
        <x:v>0</x:v>
      </x:c>
      <x:c r="BM67" s="1004">
        <x:f t="shared" si="65"/>
        <x:v>0</x:v>
      </x:c>
      <x:c r="BN67" s="1004">
        <x:f t="shared" si="65"/>
        <x:v>0</x:v>
      </x:c>
      <x:c r="BO67" s="1004">
        <x:f t="shared" si="57"/>
        <x:v>0</x:v>
      </x:c>
      <x:c r="BP67" s="1004">
        <x:f t="shared" si="57"/>
        <x:v>0</x:v>
      </x:c>
      <x:c r="BQ67" s="1004">
        <x:f t="shared" si="57"/>
        <x:v>0</x:v>
      </x:c>
      <x:c r="BR67" s="1004">
        <x:f t="shared" si="57"/>
        <x:v>0</x:v>
      </x:c>
      <x:c r="BS67" s="1004">
        <x:f t="shared" si="57"/>
        <x:v>0</x:v>
      </x:c>
      <x:c r="BT67" s="1004">
        <x:f t="shared" si="57"/>
        <x:v>0</x:v>
      </x:c>
      <x:c r="BU67" s="1006">
        <x:f t="shared" si="10"/>
        <x:v>0</x:v>
      </x:c>
      <x:c r="BV67" s="1007">
        <x:f t="shared" si="43"/>
        <x:v>0</x:v>
      </x:c>
      <x:c r="BW67" s="1004">
        <x:f t="shared" si="43"/>
        <x:v>0</x:v>
      </x:c>
      <x:c r="BX67" s="1004">
        <x:f t="shared" si="43"/>
        <x:v>54.776125800000003</x:v>
      </x:c>
      <x:c r="BY67" s="1004">
        <x:f t="shared" si="43"/>
        <x:v>53.954483913000004</x:v>
      </x:c>
      <x:c r="BZ67" s="1004">
        <x:f t="shared" si="43"/>
        <x:v>53.145166654304994</x:v>
      </x:c>
      <x:c r="CA67" s="1004">
        <x:f t="shared" si="43"/>
        <x:v>60.002607512924989</x:v>
      </x:c>
      <x:c r="CB67" s="1006">
        <x:f t="shared" si="43"/>
        <x:v>60.002607512924989</x:v>
      </x:c>
      <x:c r="CC67" s="855"/>
      <x:c r="CD67" s="870" t="s">
        <x:v>2166</x:v>
      </x:c>
      <x:c r="CE67" s="1055">
        <x:v>0</x:v>
      </x:c>
      <x:c r="CF67" s="1055">
        <x:v>0</x:v>
      </x:c>
      <x:c r="CG67" s="1055">
        <x:v>0</x:v>
      </x:c>
      <x:c r="CH67" s="1055">
        <x:v>0</x:v>
      </x:c>
      <x:c r="CI67" s="1055">
        <x:v>0</x:v>
      </x:c>
      <x:c r="CJ67" s="1055">
        <x:v>0</x:v>
      </x:c>
      <x:c r="CK67" s="1055">
        <x:v>0</x:v>
      </x:c>
      <x:c r="CL67" s="1055">
        <x:v>0</x:v>
      </x:c>
      <x:c r="CM67" s="1055">
        <x:v>0</x:v>
      </x:c>
      <x:c r="CN67" s="1055">
        <x:v>0</x:v>
      </x:c>
      <x:c r="CO67" s="1055">
        <x:v>0</x:v>
      </x:c>
      <x:c r="CP67" s="1056">
        <x:v>0</x:v>
      </x:c>
      <x:c r="CQ67" s="1057">
        <x:f t="shared" si="15"/>
        <x:v>0</x:v>
      </x:c>
      <x:c r="CR67" s="929"/>
      <x:c r="CS67" s="926"/>
      <x:c r="CT67" s="926">
        <x:v>62000</x:v>
      </x:c>
      <x:c r="CU67" s="926">
        <x:v>62000</x:v>
      </x:c>
      <x:c r="CV67" s="926">
        <x:v>62000</x:v>
      </x:c>
      <x:c r="CW67" s="1123">
        <x:v>70000</x:v>
      </x:c>
      <x:c r="CX67" s="1124">
        <x:v>70000</x:v>
      </x:c>
      <x:c r="CZ67" s="876"/>
    </x:row>
    <x:row r="68" spans="1:104" s="847" customFormat="1" ht="17.25" hidden="1" customHeight="1">
      <x:c r="A68" s="1010">
        <x:f t="shared" si="12"/>
        <x:v>65</x:v>
      </x:c>
      <x:c r="B68" s="1011" t="s">
        <x:v>2113</x:v>
      </x:c>
      <x:c r="C68" s="787" t="s">
        <x:v>2144</x:v>
      </x:c>
      <x:c r="D68" s="1012" t="s">
        <x:v>2176</x:v>
      </x:c>
      <x:c r="E68" s="785" t="s">
        <x:v>2177</x:v>
      </x:c>
      <x:c r="F68" s="1062" t="s">
        <x:v>533</x:v>
      </x:c>
      <x:c r="G68" s="786" t="s">
        <x:v>853</x:v>
      </x:c>
      <x:c r="H68" s="1013" t="s">
        <x:v>2171</x:v>
      </x:c>
      <x:c r="I68" s="1014" t="s">
        <x:v>2178</x:v>
      </x:c>
      <x:c r="J68" s="785" t="s">
        <x:v>2131</x:v>
      </x:c>
      <x:c r="K68" s="785" t="s">
        <x:v>2118</x:v>
      </x:c>
      <x:c r="L68" s="785" t="s">
        <x:v>2162</x:v>
      </x:c>
      <x:c r="M68" s="785" t="s">
        <x:v>2166</x:v>
      </x:c>
      <x:c r="N68" s="785" t="s">
        <x:v>2121</x:v>
      </x:c>
      <x:c r="O68" s="1015" t="s">
        <x:v>2157</x:v>
      </x:c>
      <x:c r="P68" s="1016">
        <x:v>16.79</x:v>
      </x:c>
      <x:c r="Q68" s="1017" t="s">
        <x:v>2167</x:v>
      </x:c>
      <x:c r="R68" s="791">
        <x:f t="shared" ref="R68:R131" si="70">IF($Q68="usd",P68*$C$212,IF($Q68="eur",P68*$C$213,IF($Q68="krw",P68)))</x:f>
        <x:v>22666.5</x:v>
      </x:c>
      <x:c r="S68" s="787">
        <x:v>1</x:v>
      </x:c>
      <x:c r="T68" s="791">
        <x:f t="shared" si="13"/>
        <x:v>22666.5</x:v>
      </x:c>
      <x:c r="U68" s="787" t="s">
        <x:v>2132</x:v>
      </x:c>
      <x:c r="V68" s="1018"/>
      <x:c r="W68" s="1019"/>
      <x:c r="X68" s="1020"/>
      <x:c r="Y68" s="947"/>
      <x:c r="Z68" s="1125">
        <x:v>1.4999999999999999E-2</x:v>
      </x:c>
      <x:c r="AA68" s="1125">
        <x:v>1.4999999999999999E-2</x:v>
      </x:c>
      <x:c r="AB68" s="1125">
        <x:v>1.4999999999999999E-2</x:v>
      </x:c>
      <x:c r="AC68" s="947"/>
      <x:c r="AD68" s="947"/>
      <x:c r="AE68" s="1126">
        <x:v>83.949999999999989</x:v>
      </x:c>
      <x:c r="AF68" s="1127">
        <x:v>83.949999999999989</x:v>
      </x:c>
      <x:c r="AG68" s="951">
        <x:v>16.79</x:v>
      </x:c>
      <x:c r="AH68" s="951">
        <x:f t="shared" si="69"/>
        <x:v>16.538149999999998</x:v>
      </x:c>
      <x:c r="AI68" s="951">
        <x:f t="shared" si="58"/>
        <x:v>16.290077749999998</x:v>
      </x:c>
      <x:c r="AJ68" s="951">
        <x:f t="shared" si="58"/>
        <x:v>16.04572658375</x:v>
      </x:c>
      <x:c r="AK68" s="951">
        <x:f t="shared" si="58"/>
        <x:v>16.04572658375</x:v>
      </x:c>
      <x:c r="AL68" s="951">
        <x:f t="shared" si="58"/>
        <x:v>16.04572658375</x:v>
      </x:c>
      <x:c r="AM68" s="1011" t="s">
        <x:v>2170</x:v>
      </x:c>
      <x:c r="AN68" s="1022" t="s">
        <x:v>2174</x:v>
      </x:c>
      <x:c r="AO68" s="1023">
        <x:f t="shared" si="59"/>
        <x:v>0</x:v>
      </x:c>
      <x:c r="AP68" s="1023">
        <x:f t="shared" si="59"/>
        <x:v>0</x:v>
      </x:c>
      <x:c r="AQ68" s="1023">
        <x:f t="shared" si="59"/>
        <x:v>0</x:v>
      </x:c>
      <x:c r="AR68" s="1023">
        <x:f t="shared" si="59"/>
        <x:v>0</x:v>
      </x:c>
      <x:c r="AS68" s="1023">
        <x:f t="shared" si="59"/>
        <x:v>0</x:v>
      </x:c>
      <x:c r="AT68" s="1023">
        <x:f t="shared" si="59"/>
        <x:v>0</x:v>
      </x:c>
      <x:c r="AU68" s="1023">
        <x:f t="shared" si="59"/>
        <x:v>0</x:v>
      </x:c>
      <x:c r="AV68" s="1023">
        <x:f t="shared" si="59"/>
        <x:v>0</x:v>
      </x:c>
      <x:c r="AW68" s="1023">
        <x:f t="shared" si="59"/>
        <x:v>0</x:v>
      </x:c>
      <x:c r="AX68" s="1023">
        <x:f t="shared" si="59"/>
        <x:v>0</x:v>
      </x:c>
      <x:c r="AY68" s="1023">
        <x:f t="shared" si="59"/>
        <x:v>0</x:v>
      </x:c>
      <x:c r="AZ68" s="1023">
        <x:f t="shared" si="59"/>
        <x:v>0</x:v>
      </x:c>
      <x:c r="BA68" s="1024">
        <x:f t="shared" si="59"/>
        <x:v>0</x:v>
      </x:c>
      <x:c r="BB68" s="1023">
        <x:f t="shared" si="56"/>
        <x:v>0</x:v>
      </x:c>
      <x:c r="BC68" s="1023">
        <x:f t="shared" si="56"/>
        <x:v>0</x:v>
      </x:c>
      <x:c r="BD68" s="1023">
        <x:f t="shared" si="56"/>
        <x:v>62000</x:v>
      </x:c>
      <x:c r="BE68" s="1023">
        <x:f t="shared" si="55"/>
        <x:v>62000</x:v>
      </x:c>
      <x:c r="BF68" s="1023">
        <x:f t="shared" si="55"/>
        <x:v>62000</x:v>
      </x:c>
      <x:c r="BG68" s="1023">
        <x:f t="shared" si="55"/>
        <x:v>70000</x:v>
      </x:c>
      <x:c r="BH68" s="1023">
        <x:f t="shared" si="55"/>
        <x:v>70000</x:v>
      </x:c>
      <x:c r="BI68" s="1023">
        <x:f t="shared" si="65"/>
        <x:v>0</x:v>
      </x:c>
      <x:c r="BJ68" s="1023">
        <x:f t="shared" si="65"/>
        <x:v>0</x:v>
      </x:c>
      <x:c r="BK68" s="1023">
        <x:f t="shared" si="65"/>
        <x:v>0</x:v>
      </x:c>
      <x:c r="BL68" s="1023">
        <x:f t="shared" si="65"/>
        <x:v>0</x:v>
      </x:c>
      <x:c r="BM68" s="1023">
        <x:f t="shared" si="65"/>
        <x:v>0</x:v>
      </x:c>
      <x:c r="BN68" s="1023">
        <x:f t="shared" si="65"/>
        <x:v>0</x:v>
      </x:c>
      <x:c r="BO68" s="1023">
        <x:f t="shared" si="57"/>
        <x:v>0</x:v>
      </x:c>
      <x:c r="BP68" s="1023">
        <x:f t="shared" si="57"/>
        <x:v>0</x:v>
      </x:c>
      <x:c r="BQ68" s="1023">
        <x:f t="shared" si="57"/>
        <x:v>0</x:v>
      </x:c>
      <x:c r="BR68" s="1023">
        <x:f t="shared" si="57"/>
        <x:v>0</x:v>
      </x:c>
      <x:c r="BS68" s="1023">
        <x:f t="shared" si="57"/>
        <x:v>0</x:v>
      </x:c>
      <x:c r="BT68" s="1023">
        <x:f t="shared" si="57"/>
        <x:v>0</x:v>
      </x:c>
      <x:c r="BU68" s="1025">
        <x:f t="shared" si="10"/>
        <x:v>0</x:v>
      </x:c>
      <x:c r="BV68" s="1026">
        <x:f t="shared" ref="BV68:CB99" si="71">IF($Q68="usd",AF68*$S68*$C$212,IF($Q68="eur",AF68*$S68*$C$213,IF($Q68="krw",AF68*$S68)))*BB68/100000000</x:f>
        <x:v>0</x:v>
      </x:c>
      <x:c r="BW68" s="1023">
        <x:f t="shared" si="71"/>
        <x:v>0</x:v>
      </x:c>
      <x:c r="BX68" s="1023">
        <x:f t="shared" si="71"/>
        <x:v>13.842431550000001</x:v>
      </x:c>
      <x:c r="BY68" s="1023">
        <x:f t="shared" si="71"/>
        <x:v>13.634795076749999</x:v>
      </x:c>
      <x:c r="BZ68" s="1023">
        <x:f t="shared" si="71"/>
        <x:v>13.430273150598751</x:v>
      </x:c>
      <x:c r="CA68" s="1023">
        <x:f t="shared" si="71"/>
        <x:v>15.163211621643748</x:v>
      </x:c>
      <x:c r="CB68" s="1025">
        <x:f t="shared" si="71"/>
        <x:v>15.163211621643748</x:v>
      </x:c>
      <x:c r="CC68" s="855"/>
      <x:c r="CD68" s="878" t="s">
        <x:v>2166</x:v>
      </x:c>
      <x:c r="CE68" s="1063">
        <x:v>0</x:v>
      </x:c>
      <x:c r="CF68" s="1063">
        <x:v>0</x:v>
      </x:c>
      <x:c r="CG68" s="1063">
        <x:v>0</x:v>
      </x:c>
      <x:c r="CH68" s="1063">
        <x:v>0</x:v>
      </x:c>
      <x:c r="CI68" s="1063">
        <x:v>0</x:v>
      </x:c>
      <x:c r="CJ68" s="1063">
        <x:v>0</x:v>
      </x:c>
      <x:c r="CK68" s="1063">
        <x:v>0</x:v>
      </x:c>
      <x:c r="CL68" s="1063">
        <x:v>0</x:v>
      </x:c>
      <x:c r="CM68" s="1063">
        <x:v>0</x:v>
      </x:c>
      <x:c r="CN68" s="1063">
        <x:v>0</x:v>
      </x:c>
      <x:c r="CO68" s="1063">
        <x:v>0</x:v>
      </x:c>
      <x:c r="CP68" s="1064">
        <x:v>0</x:v>
      </x:c>
      <x:c r="CQ68" s="1065">
        <x:f t="shared" si="15"/>
        <x:v>0</x:v>
      </x:c>
      <x:c r="CR68" s="963"/>
      <x:c r="CS68" s="960"/>
      <x:c r="CT68" s="960">
        <x:v>62000</x:v>
      </x:c>
      <x:c r="CU68" s="960">
        <x:v>62000</x:v>
      </x:c>
      <x:c r="CV68" s="960">
        <x:v>62000</x:v>
      </x:c>
      <x:c r="CW68" s="1128">
        <x:v>70000</x:v>
      </x:c>
      <x:c r="CX68" s="1129">
        <x:v>70000</x:v>
      </x:c>
      <x:c r="CZ68" s="876"/>
    </x:row>
    <x:row r="69" spans="1:104" s="847" customFormat="1" ht="17.25" hidden="1" customHeight="1">
      <x:c r="A69" s="1010">
        <x:f t="shared" ref="A69:A132" si="72">A68+1</x:f>
        <x:v>66</x:v>
      </x:c>
      <x:c r="B69" s="1011" t="s">
        <x:v>2113</x:v>
      </x:c>
      <x:c r="C69" s="787" t="s">
        <x:v>2144</x:v>
      </x:c>
      <x:c r="D69" s="1012" t="s">
        <x:v>2176</x:v>
      </x:c>
      <x:c r="E69" s="785" t="s">
        <x:v>2177</x:v>
      </x:c>
      <x:c r="F69" s="1062" t="s">
        <x:v>533</x:v>
      </x:c>
      <x:c r="G69" s="786" t="s">
        <x:v>854</x:v>
      </x:c>
      <x:c r="H69" s="1013" t="s">
        <x:v>2171</x:v>
      </x:c>
      <x:c r="I69" s="1014" t="s">
        <x:v>2178</x:v>
      </x:c>
      <x:c r="J69" s="785" t="s">
        <x:v>2131</x:v>
      </x:c>
      <x:c r="K69" s="785" t="s">
        <x:v>2118</x:v>
      </x:c>
      <x:c r="L69" s="785" t="s">
        <x:v>2162</x:v>
      </x:c>
      <x:c r="M69" s="785" t="s">
        <x:v>2166</x:v>
      </x:c>
      <x:c r="N69" s="785" t="s">
        <x:v>2121</x:v>
      </x:c>
      <x:c r="O69" s="1015" t="s">
        <x:v>2157</x:v>
      </x:c>
      <x:c r="P69" s="1016">
        <x:v>220.41</x:v>
      </x:c>
      <x:c r="Q69" s="1017" t="s">
        <x:v>2167</x:v>
      </x:c>
      <x:c r="R69" s="791">
        <x:f t="shared" si="70"/>
        <x:v>297553.5</x:v>
      </x:c>
      <x:c r="S69" s="787">
        <x:v>1</x:v>
      </x:c>
      <x:c r="T69" s="791">
        <x:f t="shared" si="13"/>
        <x:v>297553.5</x:v>
      </x:c>
      <x:c r="U69" s="787" t="s">
        <x:v>2132</x:v>
      </x:c>
      <x:c r="V69" s="1018"/>
      <x:c r="W69" s="1019"/>
      <x:c r="X69" s="1020"/>
      <x:c r="Y69" s="947"/>
      <x:c r="Z69" s="1125">
        <x:v>1.4999999999999999E-2</x:v>
      </x:c>
      <x:c r="AA69" s="1125">
        <x:v>1.4999999999999999E-2</x:v>
      </x:c>
      <x:c r="AB69" s="1125">
        <x:v>1.4999999999999999E-2</x:v>
      </x:c>
      <x:c r="AC69" s="947"/>
      <x:c r="AD69" s="947"/>
      <x:c r="AE69" s="1126">
        <x:v>1102.05</x:v>
      </x:c>
      <x:c r="AF69" s="1127">
        <x:v>1102.05</x:v>
      </x:c>
      <x:c r="AG69" s="951">
        <x:v>220.41</x:v>
      </x:c>
      <x:c r="AH69" s="951">
        <x:f t="shared" si="69"/>
        <x:v>217.10384999999999</x:v>
      </x:c>
      <x:c r="AI69" s="951">
        <x:f t="shared" si="58"/>
        <x:v>213.84729224999998</x:v>
      </x:c>
      <x:c r="AJ69" s="951">
        <x:f t="shared" si="58"/>
        <x:v>210.63958286624998</x:v>
      </x:c>
      <x:c r="AK69" s="951">
        <x:f t="shared" si="58"/>
        <x:v>210.63958286624998</x:v>
      </x:c>
      <x:c r="AL69" s="951">
        <x:f t="shared" si="58"/>
        <x:v>210.63958286624998</x:v>
      </x:c>
      <x:c r="AM69" s="1011" t="s">
        <x:v>2170</x:v>
      </x:c>
      <x:c r="AN69" s="1022" t="s">
        <x:v>2174</x:v>
      </x:c>
      <x:c r="AO69" s="1023">
        <x:f t="shared" si="59"/>
        <x:v>0</x:v>
      </x:c>
      <x:c r="AP69" s="1023">
        <x:f t="shared" si="59"/>
        <x:v>0</x:v>
      </x:c>
      <x:c r="AQ69" s="1023">
        <x:f t="shared" si="59"/>
        <x:v>0</x:v>
      </x:c>
      <x:c r="AR69" s="1023">
        <x:f t="shared" si="59"/>
        <x:v>0</x:v>
      </x:c>
      <x:c r="AS69" s="1023">
        <x:f t="shared" si="59"/>
        <x:v>0</x:v>
      </x:c>
      <x:c r="AT69" s="1023">
        <x:f t="shared" si="59"/>
        <x:v>0</x:v>
      </x:c>
      <x:c r="AU69" s="1023">
        <x:f t="shared" si="59"/>
        <x:v>0</x:v>
      </x:c>
      <x:c r="AV69" s="1023">
        <x:f t="shared" si="59"/>
        <x:v>0</x:v>
      </x:c>
      <x:c r="AW69" s="1023">
        <x:f t="shared" si="59"/>
        <x:v>0</x:v>
      </x:c>
      <x:c r="AX69" s="1023">
        <x:f t="shared" si="59"/>
        <x:v>0</x:v>
      </x:c>
      <x:c r="AY69" s="1023">
        <x:f t="shared" si="59"/>
        <x:v>0</x:v>
      </x:c>
      <x:c r="AZ69" s="1023">
        <x:f t="shared" si="59"/>
        <x:v>0</x:v>
      </x:c>
      <x:c r="BA69" s="1024">
        <x:f t="shared" si="59"/>
        <x:v>0</x:v>
      </x:c>
      <x:c r="BB69" s="1023">
        <x:f t="shared" si="56"/>
        <x:v>0</x:v>
      </x:c>
      <x:c r="BC69" s="1023">
        <x:f t="shared" si="56"/>
        <x:v>0</x:v>
      </x:c>
      <x:c r="BD69" s="1023">
        <x:f t="shared" si="56"/>
        <x:v>62000</x:v>
      </x:c>
      <x:c r="BE69" s="1023">
        <x:f t="shared" si="55"/>
        <x:v>62000</x:v>
      </x:c>
      <x:c r="BF69" s="1023">
        <x:f t="shared" si="55"/>
        <x:v>62000</x:v>
      </x:c>
      <x:c r="BG69" s="1023">
        <x:f t="shared" si="55"/>
        <x:v>70000</x:v>
      </x:c>
      <x:c r="BH69" s="1023">
        <x:f t="shared" si="55"/>
        <x:v>70000</x:v>
      </x:c>
      <x:c r="BI69" s="1023">
        <x:f t="shared" si="65"/>
        <x:v>0</x:v>
      </x:c>
      <x:c r="BJ69" s="1023">
        <x:f t="shared" si="65"/>
        <x:v>0</x:v>
      </x:c>
      <x:c r="BK69" s="1023">
        <x:f t="shared" si="65"/>
        <x:v>0</x:v>
      </x:c>
      <x:c r="BL69" s="1023">
        <x:f t="shared" si="65"/>
        <x:v>0</x:v>
      </x:c>
      <x:c r="BM69" s="1023">
        <x:f t="shared" si="65"/>
        <x:v>0</x:v>
      </x:c>
      <x:c r="BN69" s="1023">
        <x:f t="shared" si="65"/>
        <x:v>0</x:v>
      </x:c>
      <x:c r="BO69" s="1023">
        <x:f t="shared" si="57"/>
        <x:v>0</x:v>
      </x:c>
      <x:c r="BP69" s="1023">
        <x:f t="shared" si="57"/>
        <x:v>0</x:v>
      </x:c>
      <x:c r="BQ69" s="1023">
        <x:f t="shared" si="57"/>
        <x:v>0</x:v>
      </x:c>
      <x:c r="BR69" s="1023">
        <x:f t="shared" si="57"/>
        <x:v>0</x:v>
      </x:c>
      <x:c r="BS69" s="1023">
        <x:f t="shared" si="57"/>
        <x:v>0</x:v>
      </x:c>
      <x:c r="BT69" s="1023">
        <x:f t="shared" si="57"/>
        <x:v>0</x:v>
      </x:c>
      <x:c r="BU69" s="1025">
        <x:f t="shared" si="10"/>
        <x:v>0</x:v>
      </x:c>
      <x:c r="BV69" s="1026">
        <x:f t="shared" si="71"/>
        <x:v>0</x:v>
      </x:c>
      <x:c r="BW69" s="1023">
        <x:f t="shared" si="71"/>
        <x:v>0</x:v>
      </x:c>
      <x:c r="BX69" s="1023">
        <x:f t="shared" si="71"/>
        <x:v>181.71592244999999</x:v>
      </x:c>
      <x:c r="BY69" s="1023">
        <x:f t="shared" si="71"/>
        <x:v>178.99018361325</x:v>
      </x:c>
      <x:c r="BZ69" s="1023">
        <x:f t="shared" si="71"/>
        <x:v>176.3053308590512</x:v>
      </x:c>
      <x:c r="CA69" s="1023">
        <x:f t="shared" si="71"/>
        <x:v>199.05440580860622</x:v>
      </x:c>
      <x:c r="CB69" s="1025">
        <x:f t="shared" si="71"/>
        <x:v>199.05440580860622</x:v>
      </x:c>
      <x:c r="CC69" s="855"/>
      <x:c r="CD69" s="878" t="s">
        <x:v>2166</x:v>
      </x:c>
      <x:c r="CE69" s="1063">
        <x:v>0</x:v>
      </x:c>
      <x:c r="CF69" s="1063">
        <x:v>0</x:v>
      </x:c>
      <x:c r="CG69" s="1063">
        <x:v>0</x:v>
      </x:c>
      <x:c r="CH69" s="1063">
        <x:v>0</x:v>
      </x:c>
      <x:c r="CI69" s="1063">
        <x:v>0</x:v>
      </x:c>
      <x:c r="CJ69" s="1063">
        <x:v>0</x:v>
      </x:c>
      <x:c r="CK69" s="1063">
        <x:v>0</x:v>
      </x:c>
      <x:c r="CL69" s="1063">
        <x:v>0</x:v>
      </x:c>
      <x:c r="CM69" s="1063">
        <x:v>0</x:v>
      </x:c>
      <x:c r="CN69" s="1063">
        <x:v>0</x:v>
      </x:c>
      <x:c r="CO69" s="1063">
        <x:v>0</x:v>
      </x:c>
      <x:c r="CP69" s="1064">
        <x:v>0</x:v>
      </x:c>
      <x:c r="CQ69" s="1065">
        <x:f t="shared" si="15"/>
        <x:v>0</x:v>
      </x:c>
      <x:c r="CR69" s="963"/>
      <x:c r="CS69" s="960"/>
      <x:c r="CT69" s="960">
        <x:v>62000</x:v>
      </x:c>
      <x:c r="CU69" s="960">
        <x:v>62000</x:v>
      </x:c>
      <x:c r="CV69" s="960">
        <x:v>62000</x:v>
      </x:c>
      <x:c r="CW69" s="1128">
        <x:v>70000</x:v>
      </x:c>
      <x:c r="CX69" s="1129">
        <x:v>70000</x:v>
      </x:c>
      <x:c r="CZ69" s="876"/>
    </x:row>
    <x:row r="70" spans="1:104" s="847" customFormat="1" ht="17.25" hidden="1" customHeight="1">
      <x:c r="A70" s="1010">
        <x:f t="shared" si="72"/>
        <x:v>67</x:v>
      </x:c>
      <x:c r="B70" s="1011" t="s">
        <x:v>2113</x:v>
      </x:c>
      <x:c r="C70" s="787" t="s">
        <x:v>2144</x:v>
      </x:c>
      <x:c r="D70" s="1012" t="s">
        <x:v>2176</x:v>
      </x:c>
      <x:c r="E70" s="785" t="s">
        <x:v>2177</x:v>
      </x:c>
      <x:c r="F70" s="1062" t="s">
        <x:v>533</x:v>
      </x:c>
      <x:c r="G70" s="786" t="s">
        <x:v>852</x:v>
      </x:c>
      <x:c r="H70" s="1013" t="s">
        <x:v>2171</x:v>
      </x:c>
      <x:c r="I70" s="1014" t="s">
        <x:v>2178</x:v>
      </x:c>
      <x:c r="J70" s="785" t="s">
        <x:v>2131</x:v>
      </x:c>
      <x:c r="K70" s="785" t="s">
        <x:v>2118</x:v>
      </x:c>
      <x:c r="L70" s="785" t="s">
        <x:v>2162</x:v>
      </x:c>
      <x:c r="M70" s="785" t="s">
        <x:v>2166</x:v>
      </x:c>
      <x:c r="N70" s="785" t="s">
        <x:v>2121</x:v>
      </x:c>
      <x:c r="O70" s="1015" t="s">
        <x:v>2157</x:v>
      </x:c>
      <x:c r="P70" s="1016">
        <x:v>74.41</x:v>
      </x:c>
      <x:c r="Q70" s="1017" t="s">
        <x:v>2167</x:v>
      </x:c>
      <x:c r="R70" s="791">
        <x:f t="shared" si="70"/>
        <x:v>100453.5</x:v>
      </x:c>
      <x:c r="S70" s="787">
        <x:v>1</x:v>
      </x:c>
      <x:c r="T70" s="791">
        <x:f t="shared" si="13"/>
        <x:v>100453.5</x:v>
      </x:c>
      <x:c r="U70" s="787" t="s">
        <x:v>2132</x:v>
      </x:c>
      <x:c r="V70" s="1018"/>
      <x:c r="W70" s="1019"/>
      <x:c r="X70" s="1020"/>
      <x:c r="Y70" s="947"/>
      <x:c r="Z70" s="1125">
        <x:v>1.4999999999999999E-2</x:v>
      </x:c>
      <x:c r="AA70" s="1125">
        <x:v>1.4999999999999999E-2</x:v>
      </x:c>
      <x:c r="AB70" s="1125">
        <x:v>1.4999999999999999E-2</x:v>
      </x:c>
      <x:c r="AC70" s="947"/>
      <x:c r="AD70" s="947"/>
      <x:c r="AE70" s="1126">
        <x:v>372.04999999999995</x:v>
      </x:c>
      <x:c r="AF70" s="1127">
        <x:v>372.04999999999995</x:v>
      </x:c>
      <x:c r="AG70" s="951">
        <x:v>74.41</x:v>
      </x:c>
      <x:c r="AH70" s="951">
        <x:f t="shared" si="69"/>
        <x:v>73.293849999999992</x:v>
      </x:c>
      <x:c r="AI70" s="951">
        <x:f t="shared" si="69"/>
        <x:v>72.194442249999994</x:v>
      </x:c>
      <x:c r="AJ70" s="951">
        <x:f t="shared" si="69"/>
        <x:v>71.111525616249992</x:v>
      </x:c>
      <x:c r="AK70" s="951">
        <x:f t="shared" si="69"/>
        <x:v>71.111525616249992</x:v>
      </x:c>
      <x:c r="AL70" s="951">
        <x:f t="shared" si="69"/>
        <x:v>71.111525616249992</x:v>
      </x:c>
      <x:c r="AM70" s="1011" t="s">
        <x:v>2170</x:v>
      </x:c>
      <x:c r="AN70" s="1022" t="s">
        <x:v>2174</x:v>
      </x:c>
      <x:c r="AO70" s="1023">
        <x:f t="shared" si="59"/>
        <x:v>0</x:v>
      </x:c>
      <x:c r="AP70" s="1023">
        <x:f t="shared" si="59"/>
        <x:v>0</x:v>
      </x:c>
      <x:c r="AQ70" s="1023">
        <x:f t="shared" si="59"/>
        <x:v>0</x:v>
      </x:c>
      <x:c r="AR70" s="1023">
        <x:f t="shared" si="59"/>
        <x:v>0</x:v>
      </x:c>
      <x:c r="AS70" s="1023">
        <x:f t="shared" si="59"/>
        <x:v>0</x:v>
      </x:c>
      <x:c r="AT70" s="1023">
        <x:f t="shared" si="59"/>
        <x:v>0</x:v>
      </x:c>
      <x:c r="AU70" s="1023">
        <x:f t="shared" si="59"/>
        <x:v>0</x:v>
      </x:c>
      <x:c r="AV70" s="1023">
        <x:f t="shared" si="59"/>
        <x:v>0</x:v>
      </x:c>
      <x:c r="AW70" s="1023">
        <x:f t="shared" si="59"/>
        <x:v>0</x:v>
      </x:c>
      <x:c r="AX70" s="1023">
        <x:f t="shared" si="59"/>
        <x:v>0</x:v>
      </x:c>
      <x:c r="AY70" s="1023">
        <x:f t="shared" si="59"/>
        <x:v>0</x:v>
      </x:c>
      <x:c r="AZ70" s="1023">
        <x:f t="shared" si="59"/>
        <x:v>0</x:v>
      </x:c>
      <x:c r="BA70" s="1024">
        <x:f t="shared" si="59"/>
        <x:v>0</x:v>
      </x:c>
      <x:c r="BB70" s="1023">
        <x:f t="shared" si="56"/>
        <x:v>0</x:v>
      </x:c>
      <x:c r="BC70" s="1023">
        <x:f t="shared" si="56"/>
        <x:v>0</x:v>
      </x:c>
      <x:c r="BD70" s="1023">
        <x:f t="shared" si="56"/>
        <x:v>26000</x:v>
      </x:c>
      <x:c r="BE70" s="1023">
        <x:f t="shared" si="55"/>
        <x:v>26000</x:v>
      </x:c>
      <x:c r="BF70" s="1023">
        <x:f t="shared" si="55"/>
        <x:v>26000</x:v>
      </x:c>
      <x:c r="BG70" s="1023">
        <x:f t="shared" si="55"/>
        <x:v>30000</x:v>
      </x:c>
      <x:c r="BH70" s="1023">
        <x:f t="shared" si="55"/>
        <x:v>30000</x:v>
      </x:c>
      <x:c r="BI70" s="1023">
        <x:f t="shared" si="65"/>
        <x:v>0</x:v>
      </x:c>
      <x:c r="BJ70" s="1023">
        <x:f t="shared" si="65"/>
        <x:v>0</x:v>
      </x:c>
      <x:c r="BK70" s="1023">
        <x:f t="shared" si="65"/>
        <x:v>0</x:v>
      </x:c>
      <x:c r="BL70" s="1023">
        <x:f t="shared" si="65"/>
        <x:v>0</x:v>
      </x:c>
      <x:c r="BM70" s="1023">
        <x:f t="shared" si="65"/>
        <x:v>0</x:v>
      </x:c>
      <x:c r="BN70" s="1023">
        <x:f t="shared" si="65"/>
        <x:v>0</x:v>
      </x:c>
      <x:c r="BO70" s="1023">
        <x:f t="shared" si="57"/>
        <x:v>0</x:v>
      </x:c>
      <x:c r="BP70" s="1023">
        <x:f t="shared" si="57"/>
        <x:v>0</x:v>
      </x:c>
      <x:c r="BQ70" s="1023">
        <x:f t="shared" si="57"/>
        <x:v>0</x:v>
      </x:c>
      <x:c r="BR70" s="1023">
        <x:f t="shared" si="57"/>
        <x:v>0</x:v>
      </x:c>
      <x:c r="BS70" s="1023">
        <x:f t="shared" si="57"/>
        <x:v>0</x:v>
      </x:c>
      <x:c r="BT70" s="1023">
        <x:f t="shared" si="57"/>
        <x:v>0</x:v>
      </x:c>
      <x:c r="BU70" s="1025">
        <x:f t="shared" si="10"/>
        <x:v>0</x:v>
      </x:c>
      <x:c r="BV70" s="1026">
        <x:f t="shared" si="71"/>
        <x:v>0</x:v>
      </x:c>
      <x:c r="BW70" s="1023">
        <x:f t="shared" si="71"/>
        <x:v>0</x:v>
      </x:c>
      <x:c r="BX70" s="1023">
        <x:f t="shared" si="71"/>
        <x:v>25.726141349999999</x:v>
      </x:c>
      <x:c r="BY70" s="1023">
        <x:f t="shared" si="71"/>
        <x:v>25.34024922975</x:v>
      </x:c>
      <x:c r="BZ70" s="1023">
        <x:f t="shared" si="71"/>
        <x:v>24.960145491303745</x:v>
      </x:c>
      <x:c r="CA70" s="1023">
        <x:f t="shared" si="71"/>
        <x:v>28.800167874581245</x:v>
      </x:c>
      <x:c r="CB70" s="1025">
        <x:f t="shared" si="71"/>
        <x:v>28.800167874581245</x:v>
      </x:c>
      <x:c r="CC70" s="855"/>
      <x:c r="CD70" s="878" t="s">
        <x:v>2166</x:v>
      </x:c>
      <x:c r="CE70" s="1063">
        <x:v>0</x:v>
      </x:c>
      <x:c r="CF70" s="1063">
        <x:v>0</x:v>
      </x:c>
      <x:c r="CG70" s="1063">
        <x:v>0</x:v>
      </x:c>
      <x:c r="CH70" s="1063">
        <x:v>0</x:v>
      </x:c>
      <x:c r="CI70" s="1063">
        <x:v>0</x:v>
      </x:c>
      <x:c r="CJ70" s="1063">
        <x:v>0</x:v>
      </x:c>
      <x:c r="CK70" s="1063">
        <x:v>0</x:v>
      </x:c>
      <x:c r="CL70" s="1063">
        <x:v>0</x:v>
      </x:c>
      <x:c r="CM70" s="1063">
        <x:v>0</x:v>
      </x:c>
      <x:c r="CN70" s="1063">
        <x:v>0</x:v>
      </x:c>
      <x:c r="CO70" s="1063">
        <x:v>0</x:v>
      </x:c>
      <x:c r="CP70" s="1064">
        <x:v>0</x:v>
      </x:c>
      <x:c r="CQ70" s="1065">
        <x:f t="shared" si="15"/>
        <x:v>0</x:v>
      </x:c>
      <x:c r="CR70" s="963"/>
      <x:c r="CS70" s="960"/>
      <x:c r="CT70" s="960">
        <x:v>26000</x:v>
      </x:c>
      <x:c r="CU70" s="960">
        <x:v>26000</x:v>
      </x:c>
      <x:c r="CV70" s="960">
        <x:v>26000</x:v>
      </x:c>
      <x:c r="CW70" s="1128">
        <x:v>30000</x:v>
      </x:c>
      <x:c r="CX70" s="1129">
        <x:v>30000</x:v>
      </x:c>
      <x:c r="CZ70" s="876"/>
    </x:row>
    <x:row r="71" spans="1:104" s="847" customFormat="1" ht="17.25" hidden="1" customHeight="1">
      <x:c r="A71" s="1010">
        <x:f t="shared" si="72"/>
        <x:v>68</x:v>
      </x:c>
      <x:c r="B71" s="1011" t="s">
        <x:v>2113</x:v>
      </x:c>
      <x:c r="C71" s="787" t="s">
        <x:v>2144</x:v>
      </x:c>
      <x:c r="D71" s="1012" t="s">
        <x:v>2176</x:v>
      </x:c>
      <x:c r="E71" s="785" t="s">
        <x:v>2177</x:v>
      </x:c>
      <x:c r="F71" s="1062" t="s">
        <x:v>533</x:v>
      </x:c>
      <x:c r="G71" s="786" t="s">
        <x:v>853</x:v>
      </x:c>
      <x:c r="H71" s="1013" t="s">
        <x:v>2171</x:v>
      </x:c>
      <x:c r="I71" s="1014" t="s">
        <x:v>2178</x:v>
      </x:c>
      <x:c r="J71" s="785" t="s">
        <x:v>2131</x:v>
      </x:c>
      <x:c r="K71" s="785" t="s">
        <x:v>2118</x:v>
      </x:c>
      <x:c r="L71" s="785" t="s">
        <x:v>2162</x:v>
      </x:c>
      <x:c r="M71" s="785" t="s">
        <x:v>2166</x:v>
      </x:c>
      <x:c r="N71" s="785" t="s">
        <x:v>2121</x:v>
      </x:c>
      <x:c r="O71" s="1015" t="s">
        <x:v>2122</x:v>
      </x:c>
      <x:c r="P71" s="1016">
        <x:v>20.34</x:v>
      </x:c>
      <x:c r="Q71" s="1017" t="s">
        <x:v>2167</x:v>
      </x:c>
      <x:c r="R71" s="791">
        <x:f t="shared" si="70"/>
        <x:v>27459</x:v>
      </x:c>
      <x:c r="S71" s="787">
        <x:v>1</x:v>
      </x:c>
      <x:c r="T71" s="791">
        <x:f t="shared" si="13"/>
        <x:v>27459</x:v>
      </x:c>
      <x:c r="U71" s="787" t="s">
        <x:v>2132</x:v>
      </x:c>
      <x:c r="V71" s="1018"/>
      <x:c r="W71" s="1019"/>
      <x:c r="X71" s="1020"/>
      <x:c r="Y71" s="947"/>
      <x:c r="Z71" s="1125">
        <x:v>1.4999999999999999E-2</x:v>
      </x:c>
      <x:c r="AA71" s="1125">
        <x:v>1.4999999999999999E-2</x:v>
      </x:c>
      <x:c r="AB71" s="1125">
        <x:v>1.4999999999999999E-2</x:v>
      </x:c>
      <x:c r="AC71" s="947"/>
      <x:c r="AD71" s="947"/>
      <x:c r="AE71" s="1126">
        <x:v>101.7</x:v>
      </x:c>
      <x:c r="AF71" s="1127">
        <x:v>101.7</x:v>
      </x:c>
      <x:c r="AG71" s="951">
        <x:v>20.34</x:v>
      </x:c>
      <x:c r="AH71" s="951">
        <x:f t="shared" si="69"/>
        <x:v>20.0349</x:v>
      </x:c>
      <x:c r="AI71" s="951">
        <x:f t="shared" si="69"/>
        <x:v>19.7343765</x:v>
      </x:c>
      <x:c r="AJ71" s="951">
        <x:f t="shared" si="69"/>
        <x:v>19.438360852500001</x:v>
      </x:c>
      <x:c r="AK71" s="951">
        <x:f t="shared" si="69"/>
        <x:v>19.438360852500001</x:v>
      </x:c>
      <x:c r="AL71" s="951">
        <x:f t="shared" si="69"/>
        <x:v>19.438360852500001</x:v>
      </x:c>
      <x:c r="AM71" s="1011" t="s">
        <x:v>2170</x:v>
      </x:c>
      <x:c r="AN71" s="1022" t="s">
        <x:v>2174</x:v>
      </x:c>
      <x:c r="AO71" s="1023">
        <x:f t="shared" si="59"/>
        <x:v>0</x:v>
      </x:c>
      <x:c r="AP71" s="1023">
        <x:f t="shared" si="59"/>
        <x:v>0</x:v>
      </x:c>
      <x:c r="AQ71" s="1023">
        <x:f t="shared" si="59"/>
        <x:v>0</x:v>
      </x:c>
      <x:c r="AR71" s="1023">
        <x:f t="shared" si="59"/>
        <x:v>0</x:v>
      </x:c>
      <x:c r="AS71" s="1023">
        <x:f t="shared" si="59"/>
        <x:v>0</x:v>
      </x:c>
      <x:c r="AT71" s="1023">
        <x:f t="shared" si="59"/>
        <x:v>0</x:v>
      </x:c>
      <x:c r="AU71" s="1023">
        <x:f t="shared" si="59"/>
        <x:v>0</x:v>
      </x:c>
      <x:c r="AV71" s="1023">
        <x:f t="shared" si="59"/>
        <x:v>0</x:v>
      </x:c>
      <x:c r="AW71" s="1023">
        <x:f t="shared" si="59"/>
        <x:v>0</x:v>
      </x:c>
      <x:c r="AX71" s="1023">
        <x:f t="shared" si="59"/>
        <x:v>0</x:v>
      </x:c>
      <x:c r="AY71" s="1023">
        <x:f t="shared" si="59"/>
        <x:v>0</x:v>
      </x:c>
      <x:c r="AZ71" s="1023">
        <x:f t="shared" si="59"/>
        <x:v>0</x:v>
      </x:c>
      <x:c r="BA71" s="1024">
        <x:f t="shared" si="59"/>
        <x:v>0</x:v>
      </x:c>
      <x:c r="BB71" s="1023">
        <x:f t="shared" si="56"/>
        <x:v>0</x:v>
      </x:c>
      <x:c r="BC71" s="1023">
        <x:f t="shared" si="56"/>
        <x:v>0</x:v>
      </x:c>
      <x:c r="BD71" s="1023">
        <x:f t="shared" si="56"/>
        <x:v>26000</x:v>
      </x:c>
      <x:c r="BE71" s="1023">
        <x:f t="shared" si="55"/>
        <x:v>26000</x:v>
      </x:c>
      <x:c r="BF71" s="1023">
        <x:f t="shared" si="55"/>
        <x:v>26000</x:v>
      </x:c>
      <x:c r="BG71" s="1023">
        <x:f t="shared" si="55"/>
        <x:v>30000</x:v>
      </x:c>
      <x:c r="BH71" s="1023">
        <x:f t="shared" si="55"/>
        <x:v>30000</x:v>
      </x:c>
      <x:c r="BI71" s="1023">
        <x:f t="shared" si="65"/>
        <x:v>0</x:v>
      </x:c>
      <x:c r="BJ71" s="1023">
        <x:f t="shared" si="65"/>
        <x:v>0</x:v>
      </x:c>
      <x:c r="BK71" s="1023">
        <x:f t="shared" si="65"/>
        <x:v>0</x:v>
      </x:c>
      <x:c r="BL71" s="1023">
        <x:f t="shared" si="65"/>
        <x:v>0</x:v>
      </x:c>
      <x:c r="BM71" s="1023">
        <x:f t="shared" si="65"/>
        <x:v>0</x:v>
      </x:c>
      <x:c r="BN71" s="1023">
        <x:f t="shared" si="65"/>
        <x:v>0</x:v>
      </x:c>
      <x:c r="BO71" s="1023">
        <x:f t="shared" si="57"/>
        <x:v>0</x:v>
      </x:c>
      <x:c r="BP71" s="1023">
        <x:f t="shared" si="57"/>
        <x:v>0</x:v>
      </x:c>
      <x:c r="BQ71" s="1023">
        <x:f t="shared" si="57"/>
        <x:v>0</x:v>
      </x:c>
      <x:c r="BR71" s="1023">
        <x:f t="shared" si="57"/>
        <x:v>0</x:v>
      </x:c>
      <x:c r="BS71" s="1023">
        <x:f t="shared" si="57"/>
        <x:v>0</x:v>
      </x:c>
      <x:c r="BT71" s="1023">
        <x:f t="shared" si="57"/>
        <x:v>0</x:v>
      </x:c>
      <x:c r="BU71" s="1025">
        <x:f t="shared" si="10"/>
        <x:v>0</x:v>
      </x:c>
      <x:c r="BV71" s="1026">
        <x:f t="shared" si="71"/>
        <x:v>0</x:v>
      </x:c>
      <x:c r="BW71" s="1023">
        <x:f t="shared" si="71"/>
        <x:v>0</x:v>
      </x:c>
      <x:c r="BX71" s="1023">
        <x:f t="shared" si="71"/>
        <x:v>7.0322499000000001</x:v>
      </x:c>
      <x:c r="BY71" s="1023">
        <x:f t="shared" si="71"/>
        <x:v>6.9267661514999999</x:v>
      </x:c>
      <x:c r="BZ71" s="1023">
        <x:f t="shared" si="71"/>
        <x:v>6.8228646592275002</x:v>
      </x:c>
      <x:c r="CA71" s="1023">
        <x:f t="shared" si="71"/>
        <x:v>7.8725361452625</x:v>
      </x:c>
      <x:c r="CB71" s="1025">
        <x:f t="shared" si="71"/>
        <x:v>7.8725361452625</x:v>
      </x:c>
      <x:c r="CC71" s="855"/>
      <x:c r="CD71" s="878" t="s">
        <x:v>2166</x:v>
      </x:c>
      <x:c r="CE71" s="1063">
        <x:v>0</x:v>
      </x:c>
      <x:c r="CF71" s="1063">
        <x:v>0</x:v>
      </x:c>
      <x:c r="CG71" s="1063">
        <x:v>0</x:v>
      </x:c>
      <x:c r="CH71" s="1063">
        <x:v>0</x:v>
      </x:c>
      <x:c r="CI71" s="1063">
        <x:v>0</x:v>
      </x:c>
      <x:c r="CJ71" s="1063">
        <x:v>0</x:v>
      </x:c>
      <x:c r="CK71" s="1063">
        <x:v>0</x:v>
      </x:c>
      <x:c r="CL71" s="1063">
        <x:v>0</x:v>
      </x:c>
      <x:c r="CM71" s="1063">
        <x:v>0</x:v>
      </x:c>
      <x:c r="CN71" s="1063">
        <x:v>0</x:v>
      </x:c>
      <x:c r="CO71" s="1063">
        <x:v>0</x:v>
      </x:c>
      <x:c r="CP71" s="1064">
        <x:v>0</x:v>
      </x:c>
      <x:c r="CQ71" s="1065">
        <x:f t="shared" si="15"/>
        <x:v>0</x:v>
      </x:c>
      <x:c r="CR71" s="963"/>
      <x:c r="CS71" s="960"/>
      <x:c r="CT71" s="960">
        <x:v>26000</x:v>
      </x:c>
      <x:c r="CU71" s="960">
        <x:v>26000</x:v>
      </x:c>
      <x:c r="CV71" s="960">
        <x:v>26000</x:v>
      </x:c>
      <x:c r="CW71" s="1128">
        <x:v>30000</x:v>
      </x:c>
      <x:c r="CX71" s="1129">
        <x:v>30000</x:v>
      </x:c>
      <x:c r="CZ71" s="876"/>
    </x:row>
    <x:row r="72" spans="1:104" s="847" customFormat="1" ht="17.25" hidden="1" customHeight="1" thickBot="1">
      <x:c r="A72" s="1010">
        <x:f t="shared" si="72"/>
        <x:v>69</x:v>
      </x:c>
      <x:c r="B72" s="1011" t="s">
        <x:v>2113</x:v>
      </x:c>
      <x:c r="C72" s="787" t="s">
        <x:v>2144</x:v>
      </x:c>
      <x:c r="D72" s="1012" t="s">
        <x:v>2176</x:v>
      </x:c>
      <x:c r="E72" s="785" t="s">
        <x:v>2177</x:v>
      </x:c>
      <x:c r="F72" s="1062" t="s">
        <x:v>533</x:v>
      </x:c>
      <x:c r="G72" s="786" t="s">
        <x:v>854</x:v>
      </x:c>
      <x:c r="H72" s="1013" t="s">
        <x:v>2171</x:v>
      </x:c>
      <x:c r="I72" s="1014" t="s">
        <x:v>2178</x:v>
      </x:c>
      <x:c r="J72" s="785" t="s">
        <x:v>2131</x:v>
      </x:c>
      <x:c r="K72" s="785" t="s">
        <x:v>2118</x:v>
      </x:c>
      <x:c r="L72" s="785" t="s">
        <x:v>2162</x:v>
      </x:c>
      <x:c r="M72" s="785" t="s">
        <x:v>2166</x:v>
      </x:c>
      <x:c r="N72" s="785" t="s">
        <x:v>2121</x:v>
      </x:c>
      <x:c r="O72" s="1015" t="s">
        <x:v>2122</x:v>
      </x:c>
      <x:c r="P72" s="1016">
        <x:v>202.36</x:v>
      </x:c>
      <x:c r="Q72" s="1017" t="s">
        <x:v>2167</x:v>
      </x:c>
      <x:c r="R72" s="791">
        <x:f t="shared" si="70"/>
        <x:v>273186</x:v>
      </x:c>
      <x:c r="S72" s="787">
        <x:v>1</x:v>
      </x:c>
      <x:c r="T72" s="791">
        <x:f t="shared" si="13"/>
        <x:v>273186</x:v>
      </x:c>
      <x:c r="U72" s="787" t="s">
        <x:v>2132</x:v>
      </x:c>
      <x:c r="V72" s="1018"/>
      <x:c r="W72" s="1019"/>
      <x:c r="X72" s="1020"/>
      <x:c r="Y72" s="947"/>
      <x:c r="Z72" s="1125">
        <x:v>1.4999999999999999E-2</x:v>
      </x:c>
      <x:c r="AA72" s="1125">
        <x:v>1.4999999999999999E-2</x:v>
      </x:c>
      <x:c r="AB72" s="1125">
        <x:v>1.4999999999999999E-2</x:v>
      </x:c>
      <x:c r="AC72" s="947"/>
      <x:c r="AD72" s="947"/>
      <x:c r="AE72" s="1126">
        <x:v>1011.8000000000001</x:v>
      </x:c>
      <x:c r="AF72" s="1127">
        <x:v>1011.8000000000001</x:v>
      </x:c>
      <x:c r="AG72" s="951">
        <x:v>202.36</x:v>
      </x:c>
      <x:c r="AH72" s="951">
        <x:f t="shared" si="69"/>
        <x:v>199.3246</x:v>
      </x:c>
      <x:c r="AI72" s="951">
        <x:f t="shared" si="69"/>
        <x:v>196.334731</x:v>
      </x:c>
      <x:c r="AJ72" s="951">
        <x:f t="shared" si="69"/>
        <x:v>193.38971003500001</x:v>
      </x:c>
      <x:c r="AK72" s="951">
        <x:f t="shared" si="69"/>
        <x:v>193.38971003500001</x:v>
      </x:c>
      <x:c r="AL72" s="951">
        <x:f t="shared" si="69"/>
        <x:v>193.38971003500001</x:v>
      </x:c>
      <x:c r="AM72" s="1011" t="s">
        <x:v>2170</x:v>
      </x:c>
      <x:c r="AN72" s="1022" t="s">
        <x:v>2174</x:v>
      </x:c>
      <x:c r="AO72" s="1023">
        <x:f t="shared" si="59"/>
        <x:v>0</x:v>
      </x:c>
      <x:c r="AP72" s="1023">
        <x:f t="shared" si="59"/>
        <x:v>0</x:v>
      </x:c>
      <x:c r="AQ72" s="1023">
        <x:f t="shared" si="59"/>
        <x:v>0</x:v>
      </x:c>
      <x:c r="AR72" s="1023">
        <x:f t="shared" si="59"/>
        <x:v>0</x:v>
      </x:c>
      <x:c r="AS72" s="1023">
        <x:f t="shared" si="59"/>
        <x:v>0</x:v>
      </x:c>
      <x:c r="AT72" s="1023">
        <x:f t="shared" si="59"/>
        <x:v>0</x:v>
      </x:c>
      <x:c r="AU72" s="1023">
        <x:f t="shared" si="59"/>
        <x:v>0</x:v>
      </x:c>
      <x:c r="AV72" s="1023">
        <x:f t="shared" si="59"/>
        <x:v>0</x:v>
      </x:c>
      <x:c r="AW72" s="1023">
        <x:f t="shared" si="59"/>
        <x:v>0</x:v>
      </x:c>
      <x:c r="AX72" s="1023">
        <x:f t="shared" si="59"/>
        <x:v>0</x:v>
      </x:c>
      <x:c r="AY72" s="1023">
        <x:f t="shared" si="59"/>
        <x:v>0</x:v>
      </x:c>
      <x:c r="AZ72" s="1023">
        <x:f t="shared" si="59"/>
        <x:v>0</x:v>
      </x:c>
      <x:c r="BA72" s="1024">
        <x:f t="shared" si="59"/>
        <x:v>0</x:v>
      </x:c>
      <x:c r="BB72" s="1023">
        <x:f t="shared" si="56"/>
        <x:v>0</x:v>
      </x:c>
      <x:c r="BC72" s="1023">
        <x:f t="shared" si="56"/>
        <x:v>0</x:v>
      </x:c>
      <x:c r="BD72" s="1023">
        <x:f t="shared" si="56"/>
        <x:v>26000</x:v>
      </x:c>
      <x:c r="BE72" s="1023">
        <x:f t="shared" si="55"/>
        <x:v>26000</x:v>
      </x:c>
      <x:c r="BF72" s="1023">
        <x:f t="shared" si="55"/>
        <x:v>26000</x:v>
      </x:c>
      <x:c r="BG72" s="1023">
        <x:f t="shared" si="55"/>
        <x:v>30000</x:v>
      </x:c>
      <x:c r="BH72" s="1023">
        <x:f t="shared" si="55"/>
        <x:v>30000</x:v>
      </x:c>
      <x:c r="BI72" s="1023">
        <x:f t="shared" si="65"/>
        <x:v>0</x:v>
      </x:c>
      <x:c r="BJ72" s="1023">
        <x:f t="shared" si="65"/>
        <x:v>0</x:v>
      </x:c>
      <x:c r="BK72" s="1023">
        <x:f t="shared" si="65"/>
        <x:v>0</x:v>
      </x:c>
      <x:c r="BL72" s="1023">
        <x:f t="shared" si="65"/>
        <x:v>0</x:v>
      </x:c>
      <x:c r="BM72" s="1023">
        <x:f t="shared" si="65"/>
        <x:v>0</x:v>
      </x:c>
      <x:c r="BN72" s="1023">
        <x:f t="shared" si="65"/>
        <x:v>0</x:v>
      </x:c>
      <x:c r="BO72" s="1023">
        <x:f t="shared" si="57"/>
        <x:v>0</x:v>
      </x:c>
      <x:c r="BP72" s="1023">
        <x:f t="shared" si="57"/>
        <x:v>0</x:v>
      </x:c>
      <x:c r="BQ72" s="1023">
        <x:f t="shared" si="57"/>
        <x:v>0</x:v>
      </x:c>
      <x:c r="BR72" s="1023">
        <x:f t="shared" si="57"/>
        <x:v>0</x:v>
      </x:c>
      <x:c r="BS72" s="1023">
        <x:f t="shared" si="57"/>
        <x:v>0</x:v>
      </x:c>
      <x:c r="BT72" s="1023">
        <x:f t="shared" si="57"/>
        <x:v>0</x:v>
      </x:c>
      <x:c r="BU72" s="1025">
        <x:f t="shared" si="10"/>
        <x:v>0</x:v>
      </x:c>
      <x:c r="BV72" s="1050">
        <x:f t="shared" si="71"/>
        <x:v>0</x:v>
      </x:c>
      <x:c r="BW72" s="1047">
        <x:f t="shared" si="71"/>
        <x:v>0</x:v>
      </x:c>
      <x:c r="BX72" s="1047">
        <x:f t="shared" si="71"/>
        <x:v>69.962934600000011</x:v>
      </x:c>
      <x:c r="BY72" s="1047">
        <x:f t="shared" si="71"/>
        <x:v>68.913490581000005</x:v>
      </x:c>
      <x:c r="BZ72" s="1047">
        <x:f t="shared" si="71"/>
        <x:v>67.879788222285001</x:v>
      </x:c>
      <x:c r="CA72" s="1047">
        <x:f t="shared" si="71"/>
        <x:v>78.322832564175002</x:v>
      </x:c>
      <x:c r="CB72" s="1049">
        <x:f t="shared" si="71"/>
        <x:v>78.322832564175002</x:v>
      </x:c>
      <x:c r="CC72" s="855"/>
      <x:c r="CD72" s="1071" t="s">
        <x:v>2166</x:v>
      </x:c>
      <x:c r="CE72" s="1072">
        <x:v>0</x:v>
      </x:c>
      <x:c r="CF72" s="1072">
        <x:v>0</x:v>
      </x:c>
      <x:c r="CG72" s="1072">
        <x:v>0</x:v>
      </x:c>
      <x:c r="CH72" s="1072">
        <x:v>0</x:v>
      </x:c>
      <x:c r="CI72" s="1072">
        <x:v>0</x:v>
      </x:c>
      <x:c r="CJ72" s="1072">
        <x:v>0</x:v>
      </x:c>
      <x:c r="CK72" s="1072">
        <x:v>0</x:v>
      </x:c>
      <x:c r="CL72" s="1072">
        <x:v>0</x:v>
      </x:c>
      <x:c r="CM72" s="1072">
        <x:v>0</x:v>
      </x:c>
      <x:c r="CN72" s="1072">
        <x:v>0</x:v>
      </x:c>
      <x:c r="CO72" s="1072">
        <x:v>0</x:v>
      </x:c>
      <x:c r="CP72" s="1073">
        <x:v>0</x:v>
      </x:c>
      <x:c r="CQ72" s="1074">
        <x:f t="shared" si="15"/>
        <x:v>0</x:v>
      </x:c>
      <x:c r="CR72" s="977"/>
      <x:c r="CS72" s="974"/>
      <x:c r="CT72" s="974">
        <x:v>26000</x:v>
      </x:c>
      <x:c r="CU72" s="974">
        <x:v>26000</x:v>
      </x:c>
      <x:c r="CV72" s="974">
        <x:v>26000</x:v>
      </x:c>
      <x:c r="CW72" s="1130">
        <x:v>30000</x:v>
      </x:c>
      <x:c r="CX72" s="1131">
        <x:v>30000</x:v>
      </x:c>
      <x:c r="CZ72" s="876"/>
    </x:row>
    <x:row r="73" spans="1:104" s="847" customFormat="1" ht="17.25" hidden="1" customHeight="1" thickBot="1">
      <x:c r="A73" s="989">
        <x:f t="shared" si="72"/>
        <x:v>70</x:v>
      </x:c>
      <x:c r="B73" s="990" t="s">
        <x:v>2113</x:v>
      </x:c>
      <x:c r="C73" s="991" t="s">
        <x:v>2144</x:v>
      </x:c>
      <x:c r="D73" s="992" t="s">
        <x:v>2176</x:v>
      </x:c>
      <x:c r="E73" s="904" t="s">
        <x:v>2177</x:v>
      </x:c>
      <x:c r="F73" s="1053" t="s">
        <x:v>544</x:v>
      </x:c>
      <x:c r="G73" s="993" t="s">
        <x:v>855</x:v>
      </x:c>
      <x:c r="H73" s="994" t="s">
        <x:v>2171</x:v>
      </x:c>
      <x:c r="I73" s="995" t="s">
        <x:v>2179</x:v>
      </x:c>
      <x:c r="J73" s="904" t="s">
        <x:v>504</x:v>
      </x:c>
      <x:c r="K73" s="904" t="s">
        <x:v>2118</x:v>
      </x:c>
      <x:c r="L73" s="904" t="s">
        <x:v>534</x:v>
      </x:c>
      <x:c r="M73" s="904" t="s">
        <x:v>536</x:v>
      </x:c>
      <x:c r="N73" s="904" t="s">
        <x:v>536</x:v>
      </x:c>
      <x:c r="O73" s="996" t="s">
        <x:v>537</x:v>
      </x:c>
      <x:c r="P73" s="997">
        <x:v>85.78</x:v>
      </x:c>
      <x:c r="Q73" s="998" t="s">
        <x:v>2167</x:v>
      </x:c>
      <x:c r="R73" s="999">
        <x:f t="shared" si="70"/>
        <x:v>115803</x:v>
      </x:c>
      <x:c r="S73" s="991">
        <x:v>1</x:v>
      </x:c>
      <x:c r="T73" s="999">
        <x:f t="shared" si="13"/>
        <x:v>115803</x:v>
      </x:c>
      <x:c r="U73" s="991" t="s">
        <x:v>2132</x:v>
      </x:c>
      <x:c r="V73" s="1054"/>
      <x:c r="W73" s="1000"/>
      <x:c r="X73" s="1001"/>
      <x:c r="Y73" s="911"/>
      <x:c r="Z73" s="1120"/>
      <x:c r="AA73" s="1120"/>
      <x:c r="AB73" s="911">
        <x:v>1.4999999999999999E-2</x:v>
      </x:c>
      <x:c r="AC73" s="911">
        <x:v>1.4999999999999999E-2</x:v>
      </x:c>
      <x:c r="AD73" s="911"/>
      <x:c r="AE73" s="1121">
        <x:v>428.9</x:v>
      </x:c>
      <x:c r="AF73" s="915">
        <x:v>85.78</x:v>
      </x:c>
      <x:c r="AG73" s="915">
        <x:f t="shared" ref="AG73:AL101" si="73">IFERROR(AF73*(1-Y73),0)</x:f>
        <x:v>85.78</x:v>
      </x:c>
      <x:c r="AH73" s="915">
        <x:f t="shared" si="69"/>
        <x:v>85.78</x:v>
      </x:c>
      <x:c r="AI73" s="915">
        <x:f t="shared" si="69"/>
        <x:v>85.78</x:v>
      </x:c>
      <x:c r="AJ73" s="915">
        <x:f t="shared" si="69"/>
        <x:v>84.493300000000005</x:v>
      </x:c>
      <x:c r="AK73" s="915">
        <x:f t="shared" si="69"/>
        <x:v>83.225900500000009</x:v>
      </x:c>
      <x:c r="AL73" s="915">
        <x:f t="shared" si="69"/>
        <x:v>83.225900500000009</x:v>
      </x:c>
      <x:c r="AM73" s="1132" t="s">
        <x:v>2173</x:v>
      </x:c>
      <x:c r="AN73" s="1003" t="s">
        <x:v>2174</x:v>
      </x:c>
      <x:c r="AO73" s="1004">
        <x:f t="shared" si="59"/>
        <x:v>0</x:v>
      </x:c>
      <x:c r="AP73" s="1004">
        <x:f t="shared" si="59"/>
        <x:v>0</x:v>
      </x:c>
      <x:c r="AQ73" s="1004">
        <x:f t="shared" si="59"/>
        <x:v>0</x:v>
      </x:c>
      <x:c r="AR73" s="1004">
        <x:f t="shared" si="59"/>
        <x:v>0</x:v>
      </x:c>
      <x:c r="AS73" s="1004">
        <x:f t="shared" si="59"/>
        <x:v>0</x:v>
      </x:c>
      <x:c r="AT73" s="1004">
        <x:f t="shared" si="59"/>
        <x:v>0</x:v>
      </x:c>
      <x:c r="AU73" s="1004">
        <x:f t="shared" si="59"/>
        <x:v>0</x:v>
      </x:c>
      <x:c r="AV73" s="1004">
        <x:f t="shared" si="59"/>
        <x:v>0</x:v>
      </x:c>
      <x:c r="AW73" s="1004">
        <x:f t="shared" ref="AW73:BH101" si="74">IF($CD73="SK",CM73*$AS$2,IF($CD73="LGES",CM73*$AT$2,IF($CD73="FORD",CM73*$AU$2,IF($CD73="KLSE",CM73*$AU$2,IF($CD73="SAMSUNG SDI",CM73*$AV$2)))))</x:f>
        <x:v>0</x:v>
      </x:c>
      <x:c r="AX73" s="1004">
        <x:f t="shared" si="74"/>
        <x:v>0</x:v>
      </x:c>
      <x:c r="AY73" s="1004">
        <x:f t="shared" si="74"/>
        <x:v>0</x:v>
      </x:c>
      <x:c r="AZ73" s="1004">
        <x:f t="shared" si="74"/>
        <x:v>0</x:v>
      </x:c>
      <x:c r="BA73" s="1005">
        <x:f t="shared" si="74"/>
        <x:v>0</x:v>
      </x:c>
      <x:c r="BB73" s="1004">
        <x:f t="shared" si="56"/>
        <x:v>0</x:v>
      </x:c>
      <x:c r="BC73" s="1004">
        <x:f t="shared" si="56"/>
        <x:v>0</x:v>
      </x:c>
      <x:c r="BD73" s="1004">
        <x:f t="shared" si="56"/>
        <x:v>10000</x:v>
      </x:c>
      <x:c r="BE73" s="1004">
        <x:f t="shared" si="55"/>
        <x:v>80000</x:v>
      </x:c>
      <x:c r="BF73" s="1004">
        <x:f t="shared" si="55"/>
        <x:v>105000</x:v>
      </x:c>
      <x:c r="BG73" s="1004">
        <x:f t="shared" si="55"/>
        <x:v>105000</x:v>
      </x:c>
      <x:c r="BH73" s="1004">
        <x:f t="shared" si="55"/>
        <x:v>105000</x:v>
      </x:c>
      <x:c r="BI73" s="1004">
        <x:f t="shared" si="65"/>
        <x:v>0</x:v>
      </x:c>
      <x:c r="BJ73" s="1004">
        <x:f t="shared" si="65"/>
        <x:v>0</x:v>
      </x:c>
      <x:c r="BK73" s="1004">
        <x:f t="shared" si="65"/>
        <x:v>0</x:v>
      </x:c>
      <x:c r="BL73" s="1004">
        <x:f t="shared" si="65"/>
        <x:v>0</x:v>
      </x:c>
      <x:c r="BM73" s="1004">
        <x:f t="shared" si="65"/>
        <x:v>0</x:v>
      </x:c>
      <x:c r="BN73" s="1004">
        <x:f t="shared" si="65"/>
        <x:v>0</x:v>
      </x:c>
      <x:c r="BO73" s="1004">
        <x:f t="shared" si="57"/>
        <x:v>0</x:v>
      </x:c>
      <x:c r="BP73" s="1004">
        <x:f t="shared" si="57"/>
        <x:v>0</x:v>
      </x:c>
      <x:c r="BQ73" s="1004">
        <x:f t="shared" si="57"/>
        <x:v>0</x:v>
      </x:c>
      <x:c r="BR73" s="1133">
        <x:f t="shared" si="57"/>
        <x:v>0</x:v>
      </x:c>
      <x:c r="BS73" s="1004">
        <x:f t="shared" si="57"/>
        <x:v>0</x:v>
      </x:c>
      <x:c r="BT73" s="1004">
        <x:f t="shared" si="57"/>
        <x:v>0</x:v>
      </x:c>
      <x:c r="BU73" s="1006">
        <x:f t="shared" si="10"/>
        <x:v>0</x:v>
      </x:c>
      <x:c r="BV73" s="1007">
        <x:f t="shared" si="71"/>
        <x:v>0</x:v>
      </x:c>
      <x:c r="BW73" s="1004">
        <x:f t="shared" si="71"/>
        <x:v>0</x:v>
      </x:c>
      <x:c r="BX73" s="1004">
        <x:f t="shared" si="71"/>
        <x:v>11.580299999999999</x:v>
      </x:c>
      <x:c r="BY73" s="1004">
        <x:f t="shared" si="71"/>
        <x:v>92.642399999999995</x:v>
      </x:c>
      <x:c r="BZ73" s="1004">
        <x:f t="shared" si="71"/>
        <x:v>119.76925275000001</x:v>
      </x:c>
      <x:c r="CA73" s="1004">
        <x:f t="shared" si="71"/>
        <x:v>117.97271395875002</x:v>
      </x:c>
      <x:c r="CB73" s="1006">
        <x:f t="shared" si="71"/>
        <x:v>117.97271395875002</x:v>
      </x:c>
      <x:c r="CC73" s="855"/>
      <x:c r="CD73" s="870" t="s">
        <x:v>2166</x:v>
      </x:c>
      <x:c r="CE73" s="1055">
        <x:v>0</x:v>
      </x:c>
      <x:c r="CF73" s="1055">
        <x:v>0</x:v>
      </x:c>
      <x:c r="CG73" s="1055">
        <x:v>0</x:v>
      </x:c>
      <x:c r="CH73" s="1055">
        <x:v>0</x:v>
      </x:c>
      <x:c r="CI73" s="1055">
        <x:v>0</x:v>
      </x:c>
      <x:c r="CJ73" s="1055">
        <x:v>0</x:v>
      </x:c>
      <x:c r="CK73" s="1055">
        <x:v>0</x:v>
      </x:c>
      <x:c r="CL73" s="1055">
        <x:v>0</x:v>
      </x:c>
      <x:c r="CM73" s="1055">
        <x:v>0</x:v>
      </x:c>
      <x:c r="CN73" s="926">
        <x:v>0</x:v>
      </x:c>
      <x:c r="CO73" s="1055">
        <x:v>0</x:v>
      </x:c>
      <x:c r="CP73" s="1056">
        <x:v>0</x:v>
      </x:c>
      <x:c r="CQ73" s="928">
        <x:f t="shared" si="15"/>
        <x:v>0</x:v>
      </x:c>
      <x:c r="CR73" s="1134"/>
      <x:c r="CS73" s="1135"/>
      <x:c r="CT73" s="1135">
        <x:v>10000</x:v>
      </x:c>
      <x:c r="CU73" s="1135">
        <x:v>80000</x:v>
      </x:c>
      <x:c r="CV73" s="1135">
        <x:v>105000</x:v>
      </x:c>
      <x:c r="CW73" s="1135">
        <x:v>105000</x:v>
      </x:c>
      <x:c r="CX73" s="1136">
        <x:v>105000</x:v>
      </x:c>
      <x:c r="CZ73" s="876"/>
    </x:row>
    <x:row r="74" spans="1:104" s="847" customFormat="1" ht="17.25" hidden="1" customHeight="1" thickBot="1">
      <x:c r="A74" s="1010">
        <x:f t="shared" si="72"/>
        <x:v>71</x:v>
      </x:c>
      <x:c r="B74" s="1011" t="s">
        <x:v>2113</x:v>
      </x:c>
      <x:c r="C74" s="787" t="s">
        <x:v>2144</x:v>
      </x:c>
      <x:c r="D74" s="1012" t="s">
        <x:v>2176</x:v>
      </x:c>
      <x:c r="E74" s="785" t="s">
        <x:v>2177</x:v>
      </x:c>
      <x:c r="F74" s="1062" t="s">
        <x:v>544</x:v>
      </x:c>
      <x:c r="G74" s="786" t="s">
        <x:v>854</x:v>
      </x:c>
      <x:c r="H74" s="1013" t="s">
        <x:v>2171</x:v>
      </x:c>
      <x:c r="I74" s="1014" t="s">
        <x:v>2179</x:v>
      </x:c>
      <x:c r="J74" s="785" t="s">
        <x:v>504</x:v>
      </x:c>
      <x:c r="K74" s="785" t="s">
        <x:v>2118</x:v>
      </x:c>
      <x:c r="L74" s="785" t="s">
        <x:v>534</x:v>
      </x:c>
      <x:c r="M74" s="785" t="s">
        <x:v>536</x:v>
      </x:c>
      <x:c r="N74" s="785" t="s">
        <x:v>536</x:v>
      </x:c>
      <x:c r="O74" s="1015" t="s">
        <x:v>537</x:v>
      </x:c>
      <x:c r="P74" s="1016">
        <x:v>175</x:v>
      </x:c>
      <x:c r="Q74" s="1017" t="s">
        <x:v>2167</x:v>
      </x:c>
      <x:c r="R74" s="791">
        <x:f t="shared" si="70"/>
        <x:v>236250</x:v>
      </x:c>
      <x:c r="S74" s="787">
        <x:v>1</x:v>
      </x:c>
      <x:c r="T74" s="791">
        <x:f t="shared" si="13"/>
        <x:v>236250</x:v>
      </x:c>
      <x:c r="U74" s="787" t="s">
        <x:v>2132</x:v>
      </x:c>
      <x:c r="V74" s="1018"/>
      <x:c r="W74" s="1019"/>
      <x:c r="X74" s="1020"/>
      <x:c r="Y74" s="947"/>
      <x:c r="Z74" s="1125"/>
      <x:c r="AA74" s="1125"/>
      <x:c r="AB74" s="947">
        <x:v>1.4999999999999999E-2</x:v>
      </x:c>
      <x:c r="AC74" s="947">
        <x:v>1.4999999999999999E-2</x:v>
      </x:c>
      <x:c r="AD74" s="947"/>
      <x:c r="AE74" s="1126">
        <x:v>875</x:v>
      </x:c>
      <x:c r="AF74" s="951">
        <x:v>175</x:v>
      </x:c>
      <x:c r="AG74" s="951">
        <x:f t="shared" si="73"/>
        <x:v>175</x:v>
      </x:c>
      <x:c r="AH74" s="951">
        <x:f t="shared" si="69"/>
        <x:v>175</x:v>
      </x:c>
      <x:c r="AI74" s="951">
        <x:f t="shared" si="69"/>
        <x:v>175</x:v>
      </x:c>
      <x:c r="AJ74" s="951">
        <x:f t="shared" si="69"/>
        <x:v>172.375</x:v>
      </x:c>
      <x:c r="AK74" s="951">
        <x:f t="shared" si="69"/>
        <x:v>169.78937500000001</x:v>
      </x:c>
      <x:c r="AL74" s="951">
        <x:f t="shared" si="69"/>
        <x:v>169.78937500000001</x:v>
      </x:c>
      <x:c r="AM74" s="1137" t="s">
        <x:v>2173</x:v>
      </x:c>
      <x:c r="AN74" s="1022" t="s">
        <x:v>2174</x:v>
      </x:c>
      <x:c r="AO74" s="1023">
        <x:f t="shared" ref="AO74:AY104" si="75">IF($CD74="SK",CE74*$AS$2,IF($CD74="LGES",CE74*$AT$2,IF($CD74="FORD",CE74*$AU$2,IF($CD74="KLSE",CE74*$AU$2,IF($CD74="SAMSUNG SDI",CE74*$AV$2)))))</x:f>
        <x:v>0</x:v>
      </x:c>
      <x:c r="AP74" s="1023">
        <x:f t="shared" si="75"/>
        <x:v>0</x:v>
      </x:c>
      <x:c r="AQ74" s="1023">
        <x:f t="shared" si="75"/>
        <x:v>0</x:v>
      </x:c>
      <x:c r="AR74" s="1023">
        <x:f t="shared" si="75"/>
        <x:v>0</x:v>
      </x:c>
      <x:c r="AS74" s="1023">
        <x:f t="shared" si="75"/>
        <x:v>0</x:v>
      </x:c>
      <x:c r="AT74" s="1023">
        <x:f t="shared" si="75"/>
        <x:v>0</x:v>
      </x:c>
      <x:c r="AU74" s="1023">
        <x:f t="shared" si="75"/>
        <x:v>0</x:v>
      </x:c>
      <x:c r="AV74" s="1023">
        <x:f t="shared" si="75"/>
        <x:v>0</x:v>
      </x:c>
      <x:c r="AW74" s="1023">
        <x:f t="shared" si="74"/>
        <x:v>0</x:v>
      </x:c>
      <x:c r="AX74" s="1023">
        <x:f t="shared" si="74"/>
        <x:v>0</x:v>
      </x:c>
      <x:c r="AY74" s="1023">
        <x:f t="shared" si="74"/>
        <x:v>0</x:v>
      </x:c>
      <x:c r="AZ74" s="1023">
        <x:f t="shared" si="74"/>
        <x:v>0</x:v>
      </x:c>
      <x:c r="BA74" s="1024">
        <x:f t="shared" si="74"/>
        <x:v>0</x:v>
      </x:c>
      <x:c r="BB74" s="1023">
        <x:f t="shared" si="56"/>
        <x:v>0</x:v>
      </x:c>
      <x:c r="BC74" s="1023">
        <x:f t="shared" si="56"/>
        <x:v>0</x:v>
      </x:c>
      <x:c r="BD74" s="1023">
        <x:f t="shared" si="56"/>
        <x:v>10000</x:v>
      </x:c>
      <x:c r="BE74" s="1023">
        <x:f t="shared" si="55"/>
        <x:v>80000</x:v>
      </x:c>
      <x:c r="BF74" s="1023">
        <x:f t="shared" si="55"/>
        <x:v>105000</x:v>
      </x:c>
      <x:c r="BG74" s="1023">
        <x:f t="shared" si="55"/>
        <x:v>105000</x:v>
      </x:c>
      <x:c r="BH74" s="1023">
        <x:f t="shared" si="55"/>
        <x:v>105000</x:v>
      </x:c>
      <x:c r="BI74" s="1023">
        <x:f t="shared" si="65"/>
        <x:v>0</x:v>
      </x:c>
      <x:c r="BJ74" s="1023">
        <x:f t="shared" si="65"/>
        <x:v>0</x:v>
      </x:c>
      <x:c r="BK74" s="1023">
        <x:f t="shared" si="65"/>
        <x:v>0</x:v>
      </x:c>
      <x:c r="BL74" s="1023">
        <x:f t="shared" si="65"/>
        <x:v>0</x:v>
      </x:c>
      <x:c r="BM74" s="1023">
        <x:f t="shared" si="65"/>
        <x:v>0</x:v>
      </x:c>
      <x:c r="BN74" s="1023">
        <x:f t="shared" si="65"/>
        <x:v>0</x:v>
      </x:c>
      <x:c r="BO74" s="1023">
        <x:f t="shared" si="57"/>
        <x:v>0</x:v>
      </x:c>
      <x:c r="BP74" s="1023">
        <x:f t="shared" si="57"/>
        <x:v>0</x:v>
      </x:c>
      <x:c r="BQ74" s="1023">
        <x:f t="shared" si="57"/>
        <x:v>0</x:v>
      </x:c>
      <x:c r="BR74" s="1138">
        <x:f t="shared" si="57"/>
        <x:v>0</x:v>
      </x:c>
      <x:c r="BS74" s="1023">
        <x:f t="shared" si="57"/>
        <x:v>0</x:v>
      </x:c>
      <x:c r="BT74" s="1023">
        <x:f t="shared" si="57"/>
        <x:v>0</x:v>
      </x:c>
      <x:c r="BU74" s="1025">
        <x:f t="shared" si="10"/>
        <x:v>0</x:v>
      </x:c>
      <x:c r="BV74" s="1026">
        <x:f t="shared" si="71"/>
        <x:v>0</x:v>
      </x:c>
      <x:c r="BW74" s="1023">
        <x:f t="shared" si="71"/>
        <x:v>0</x:v>
      </x:c>
      <x:c r="BX74" s="1023">
        <x:f t="shared" si="71"/>
        <x:v>23.625</x:v>
      </x:c>
      <x:c r="BY74" s="1023">
        <x:f t="shared" si="71"/>
        <x:v>189</x:v>
      </x:c>
      <x:c r="BZ74" s="1023">
        <x:f t="shared" si="71"/>
        <x:v>244.34156250000001</x:v>
      </x:c>
      <x:c r="CA74" s="1023">
        <x:f t="shared" si="71"/>
        <x:v>240.67643906250001</x:v>
      </x:c>
      <x:c r="CB74" s="1025">
        <x:f t="shared" si="71"/>
        <x:v>240.67643906250001</x:v>
      </x:c>
      <x:c r="CC74" s="855"/>
      <x:c r="CD74" s="878" t="s">
        <x:v>2166</x:v>
      </x:c>
      <x:c r="CE74" s="1063">
        <x:v>0</x:v>
      </x:c>
      <x:c r="CF74" s="1063">
        <x:v>0</x:v>
      </x:c>
      <x:c r="CG74" s="1063">
        <x:v>0</x:v>
      </x:c>
      <x:c r="CH74" s="1063">
        <x:v>0</x:v>
      </x:c>
      <x:c r="CI74" s="1063">
        <x:v>0</x:v>
      </x:c>
      <x:c r="CJ74" s="1063">
        <x:v>0</x:v>
      </x:c>
      <x:c r="CK74" s="1063">
        <x:v>0</x:v>
      </x:c>
      <x:c r="CL74" s="1063">
        <x:v>0</x:v>
      </x:c>
      <x:c r="CM74" s="1063">
        <x:v>0</x:v>
      </x:c>
      <x:c r="CN74" s="960">
        <x:v>0</x:v>
      </x:c>
      <x:c r="CO74" s="1063">
        <x:v>0</x:v>
      </x:c>
      <x:c r="CP74" s="1064">
        <x:v>0</x:v>
      </x:c>
      <x:c r="CQ74" s="962">
        <x:f t="shared" si="15"/>
        <x:v>0</x:v>
      </x:c>
      <x:c r="CR74" s="1139"/>
      <x:c r="CS74" s="1140"/>
      <x:c r="CT74" s="1140">
        <x:v>10000</x:v>
      </x:c>
      <x:c r="CU74" s="1140">
        <x:v>80000</x:v>
      </x:c>
      <x:c r="CV74" s="1140">
        <x:v>105000</x:v>
      </x:c>
      <x:c r="CW74" s="1140">
        <x:v>105000</x:v>
      </x:c>
      <x:c r="CX74" s="1141">
        <x:v>105000</x:v>
      </x:c>
      <x:c r="CZ74" s="876"/>
    </x:row>
    <x:row r="75" spans="1:104" s="1469" customFormat="1" ht="17.25" customHeight="1" thickBot="1">
      <x:c r="A75" s="1493">
        <x:f t="shared" si="72"/>
        <x:v>72</x:v>
      </x:c>
      <x:c r="B75" s="1494" t="s">
        <x:v>2113</x:v>
      </x:c>
      <x:c r="C75" s="1495" t="s">
        <x:v>2144</x:v>
      </x:c>
      <x:c r="D75" s="1496" t="s">
        <x:v>2176</x:v>
      </x:c>
      <x:c r="E75" s="1469" t="s">
        <x:v>2177</x:v>
      </x:c>
      <x:c r="F75" s="1535" t="s">
        <x:v>544</x:v>
      </x:c>
      <x:c r="G75" s="1497" t="s">
        <x:v>855</x:v>
      </x:c>
      <x:c r="H75" s="1498" t="s">
        <x:v>2171</x:v>
      </x:c>
      <x:c r="I75" s="1499" t="s">
        <x:v>2180</x:v>
      </x:c>
      <x:c r="J75" s="1469" t="s">
        <x:v>504</x:v>
      </x:c>
      <x:c r="K75" s="1469" t="s">
        <x:v>518</x:v>
      </x:c>
      <x:c r="L75" s="1469" t="s">
        <x:v>604</x:v>
      </x:c>
      <x:c r="M75" s="1469" t="s">
        <x:v>536</x:v>
      </x:c>
      <x:c r="N75" s="1469" t="s">
        <x:v>536</x:v>
      </x:c>
      <x:c r="O75" s="1500" t="s">
        <x:v>605</x:v>
      </x:c>
      <x:c r="P75" s="1501">
        <x:v>87.78</x:v>
      </x:c>
      <x:c r="Q75" s="1502" t="s">
        <x:v>2167</x:v>
      </x:c>
      <x:c r="R75" s="1468">
        <x:f t="shared" si="70"/>
        <x:v>118503</x:v>
      </x:c>
      <x:c r="S75" s="1495">
        <x:v>1</x:v>
      </x:c>
      <x:c r="T75" s="1468">
        <x:f t="shared" si="13"/>
        <x:v>118503</x:v>
      </x:c>
      <x:c r="U75" s="1495" t="s">
        <x:v>2132</x:v>
      </x:c>
      <x:c r="V75" s="1503"/>
      <x:c r="W75" s="1504"/>
      <x:c r="X75" s="1505"/>
      <x:c r="Y75" s="1536"/>
      <x:c r="Z75" s="1537"/>
      <x:c r="AA75" s="1537"/>
      <x:c r="AB75" s="1536">
        <x:v>1.4999999999999999E-2</x:v>
      </x:c>
      <x:c r="AC75" s="1536">
        <x:v>1.4999999999999999E-2</x:v>
      </x:c>
      <x:c r="AD75" s="1536"/>
      <x:c r="AE75" s="1538">
        <x:v>438.9</x:v>
      </x:c>
      <x:c r="AF75" s="1507">
        <x:v>87.78</x:v>
      </x:c>
      <x:c r="AG75" s="1507">
        <x:f t="shared" si="73"/>
        <x:v>87.78</x:v>
      </x:c>
      <x:c r="AH75" s="1507">
        <x:f t="shared" si="69"/>
        <x:v>87.78</x:v>
      </x:c>
      <x:c r="AI75" s="1507">
        <x:f t="shared" si="69"/>
        <x:v>87.78</x:v>
      </x:c>
      <x:c r="AJ75" s="1507">
        <x:f t="shared" si="69"/>
        <x:v>86.463300000000004</x:v>
      </x:c>
      <x:c r="AK75" s="1507">
        <x:f t="shared" si="69"/>
        <x:v>85.166350500000007</x:v>
      </x:c>
      <x:c r="AL75" s="1507">
        <x:f t="shared" si="69"/>
        <x:v>85.166350500000007</x:v>
      </x:c>
      <x:c r="AM75" s="1494" t="s">
        <x:v>2173</x:v>
      </x:c>
      <x:c r="AN75" s="1508" t="s">
        <x:v>2174</x:v>
      </x:c>
      <x:c r="AO75" s="1509">
        <x:f t="shared" si="75"/>
        <x:v>0</x:v>
      </x:c>
      <x:c r="AP75" s="1509">
        <x:f t="shared" si="75"/>
        <x:v>0</x:v>
      </x:c>
      <x:c r="AQ75" s="1509">
        <x:f t="shared" si="75"/>
        <x:v>0</x:v>
      </x:c>
      <x:c r="AR75" s="1509">
        <x:f t="shared" si="75"/>
        <x:v>0</x:v>
      </x:c>
      <x:c r="AS75" s="1509">
        <x:f t="shared" si="75"/>
        <x:v>0</x:v>
      </x:c>
      <x:c r="AT75" s="1509">
        <x:f t="shared" si="75"/>
        <x:v>0</x:v>
      </x:c>
      <x:c r="AU75" s="1509">
        <x:f t="shared" si="75"/>
        <x:v>0</x:v>
      </x:c>
      <x:c r="AV75" s="1509">
        <x:f t="shared" si="75"/>
        <x:v>0</x:v>
      </x:c>
      <x:c r="AW75" s="1509">
        <x:f t="shared" si="74"/>
        <x:v>0</x:v>
      </x:c>
      <x:c r="AX75" s="1509">
        <x:f t="shared" si="74"/>
        <x:v>0</x:v>
      </x:c>
      <x:c r="AY75" s="1509">
        <x:f t="shared" si="74"/>
        <x:v>0</x:v>
      </x:c>
      <x:c r="AZ75" s="1509">
        <x:f t="shared" si="74"/>
        <x:v>0</x:v>
      </x:c>
      <x:c r="BA75" s="1510">
        <x:f t="shared" si="74"/>
        <x:v>0</x:v>
      </x:c>
      <x:c r="BB75" s="1509">
        <x:f t="shared" si="56"/>
        <x:v>0</x:v>
      </x:c>
      <x:c r="BC75" s="1509">
        <x:f t="shared" si="56"/>
        <x:v>0</x:v>
      </x:c>
      <x:c r="BD75" s="1509">
        <x:f t="shared" si="56"/>
        <x:v>0</x:v>
      </x:c>
      <x:c r="BE75" s="1509">
        <x:f t="shared" si="55"/>
        <x:v>25000</x:v>
      </x:c>
      <x:c r="BF75" s="1509">
        <x:f t="shared" si="55"/>
        <x:v>85000</x:v>
      </x:c>
      <x:c r="BG75" s="1509">
        <x:f t="shared" si="55"/>
        <x:v>105000</x:v>
      </x:c>
      <x:c r="BH75" s="1509">
        <x:f t="shared" si="55"/>
        <x:v>105000</x:v>
      </x:c>
      <x:c r="BI75" s="1509">
        <x:f t="shared" si="65"/>
        <x:v>0</x:v>
      </x:c>
      <x:c r="BJ75" s="1509">
        <x:f t="shared" si="65"/>
        <x:v>0</x:v>
      </x:c>
      <x:c r="BK75" s="1509">
        <x:f t="shared" si="65"/>
        <x:v>0</x:v>
      </x:c>
      <x:c r="BL75" s="1509">
        <x:f t="shared" si="65"/>
        <x:v>0</x:v>
      </x:c>
      <x:c r="BM75" s="1509">
        <x:f t="shared" si="65"/>
        <x:v>0</x:v>
      </x:c>
      <x:c r="BN75" s="1509">
        <x:f t="shared" si="65"/>
        <x:v>0</x:v>
      </x:c>
      <x:c r="BO75" s="1509">
        <x:f t="shared" si="57"/>
        <x:v>0</x:v>
      </x:c>
      <x:c r="BP75" s="1509">
        <x:f t="shared" si="57"/>
        <x:v>0</x:v>
      </x:c>
      <x:c r="BQ75" s="1509">
        <x:f t="shared" si="57"/>
        <x:v>0</x:v>
      </x:c>
      <x:c r="BR75" s="1539">
        <x:f t="shared" si="57"/>
        <x:v>0</x:v>
      </x:c>
      <x:c r="BS75" s="1509">
        <x:f t="shared" si="57"/>
        <x:v>0</x:v>
      </x:c>
      <x:c r="BT75" s="1509">
        <x:f t="shared" si="57"/>
        <x:v>0</x:v>
      </x:c>
      <x:c r="BU75" s="1511">
        <x:f t="shared" si="10"/>
        <x:v>0</x:v>
      </x:c>
      <x:c r="BV75" s="1512">
        <x:f t="shared" si="71"/>
        <x:v>0</x:v>
      </x:c>
      <x:c r="BW75" s="1509">
        <x:f t="shared" si="71"/>
        <x:v>0</x:v>
      </x:c>
      <x:c r="BX75" s="1509">
        <x:f t="shared" si="71"/>
        <x:v>0</x:v>
      </x:c>
      <x:c r="BY75" s="1509">
        <x:f t="shared" si="71"/>
        <x:v>29.62575</x:v>
      </x:c>
      <x:c r="BZ75" s="1509">
        <x:f t="shared" si="71"/>
        <x:v>99.216636750000006</x:v>
      </x:c>
      <x:c r="CA75" s="1509">
        <x:f t="shared" si="71"/>
        <x:v>120.72330183375001</x:v>
      </x:c>
      <x:c r="CB75" s="1511">
        <x:f t="shared" si="71"/>
        <x:v>120.72330183375001</x:v>
      </x:c>
      <x:c r="CC75" s="1468"/>
      <x:c r="CD75" s="958" t="s">
        <x:v>2166</x:v>
      </x:c>
      <x:c r="CE75" s="960">
        <x:v>0</x:v>
      </x:c>
      <x:c r="CF75" s="960">
        <x:v>0</x:v>
      </x:c>
      <x:c r="CG75" s="960">
        <x:v>0</x:v>
      </x:c>
      <x:c r="CH75" s="960">
        <x:v>0</x:v>
      </x:c>
      <x:c r="CI75" s="960">
        <x:v>0</x:v>
      </x:c>
      <x:c r="CJ75" s="960">
        <x:v>0</x:v>
      </x:c>
      <x:c r="CK75" s="960">
        <x:v>0</x:v>
      </x:c>
      <x:c r="CL75" s="960">
        <x:v>0</x:v>
      </x:c>
      <x:c r="CM75" s="960">
        <x:v>0</x:v>
      </x:c>
      <x:c r="CN75" s="960">
        <x:v>0</x:v>
      </x:c>
      <x:c r="CO75" s="960">
        <x:v>0</x:v>
      </x:c>
      <x:c r="CP75" s="961">
        <x:v>0</x:v>
      </x:c>
      <x:c r="CQ75" s="962">
        <x:f t="shared" si="15"/>
        <x:v>0</x:v>
      </x:c>
      <x:c r="CR75" s="1139"/>
      <x:c r="CS75" s="1140"/>
      <x:c r="CT75" s="1140">
        <x:v>0</x:v>
      </x:c>
      <x:c r="CU75" s="1140">
        <x:v>25000</x:v>
      </x:c>
      <x:c r="CV75" s="1140">
        <x:v>85000</x:v>
      </x:c>
      <x:c r="CW75" s="1140">
        <x:v>105000</x:v>
      </x:c>
      <x:c r="CX75" s="1141">
        <x:v>105000</x:v>
      </x:c>
      <x:c r="CZ75" s="1470"/>
    </x:row>
    <x:row r="76" spans="1:104" s="1469" customFormat="1" ht="17.25" customHeight="1" thickBot="1">
      <x:c r="A76" s="1513">
        <x:f t="shared" si="72"/>
        <x:v>73</x:v>
      </x:c>
      <x:c r="B76" s="1514" t="s">
        <x:v>2113</x:v>
      </x:c>
      <x:c r="C76" s="1515" t="s">
        <x:v>2144</x:v>
      </x:c>
      <x:c r="D76" s="1516" t="s">
        <x:v>2176</x:v>
      </x:c>
      <x:c r="E76" s="1517" t="s">
        <x:v>2177</x:v>
      </x:c>
      <x:c r="F76" s="1540" t="s">
        <x:v>544</x:v>
      </x:c>
      <x:c r="G76" s="1518" t="s">
        <x:v>854</x:v>
      </x:c>
      <x:c r="H76" s="1519" t="s">
        <x:v>2171</x:v>
      </x:c>
      <x:c r="I76" s="1520" t="s">
        <x:v>2180</x:v>
      </x:c>
      <x:c r="J76" s="1517" t="s">
        <x:v>504</x:v>
      </x:c>
      <x:c r="K76" s="1517" t="s">
        <x:v>518</x:v>
      </x:c>
      <x:c r="L76" s="1517" t="s">
        <x:v>604</x:v>
      </x:c>
      <x:c r="M76" s="1517" t="s">
        <x:v>536</x:v>
      </x:c>
      <x:c r="N76" s="1517" t="s">
        <x:v>536</x:v>
      </x:c>
      <x:c r="O76" s="1521" t="s">
        <x:v>605</x:v>
      </x:c>
      <x:c r="P76" s="1522">
        <x:v>177.5</x:v>
      </x:c>
      <x:c r="Q76" s="1523" t="s">
        <x:v>2167</x:v>
      </x:c>
      <x:c r="R76" s="1524">
        <x:f t="shared" si="70"/>
        <x:v>239625</x:v>
      </x:c>
      <x:c r="S76" s="1515">
        <x:v>1</x:v>
      </x:c>
      <x:c r="T76" s="1524">
        <x:f t="shared" si="13"/>
        <x:v>239625</x:v>
      </x:c>
      <x:c r="U76" s="1515" t="s">
        <x:v>2132</x:v>
      </x:c>
      <x:c r="V76" s="1525"/>
      <x:c r="W76" s="1526"/>
      <x:c r="X76" s="1527"/>
      <x:c r="Y76" s="1541"/>
      <x:c r="Z76" s="1542"/>
      <x:c r="AA76" s="1542"/>
      <x:c r="AB76" s="1541">
        <x:v>1.4999999999999999E-2</x:v>
      </x:c>
      <x:c r="AC76" s="1541">
        <x:v>1.4999999999999999E-2</x:v>
      </x:c>
      <x:c r="AD76" s="1541"/>
      <x:c r="AE76" s="1543">
        <x:v>887.5</x:v>
      </x:c>
      <x:c r="AF76" s="1529">
        <x:v>177.5</x:v>
      </x:c>
      <x:c r="AG76" s="1529">
        <x:f t="shared" si="73"/>
        <x:v>177.5</x:v>
      </x:c>
      <x:c r="AH76" s="1529">
        <x:f t="shared" si="69"/>
        <x:v>177.5</x:v>
      </x:c>
      <x:c r="AI76" s="1529">
        <x:f t="shared" si="69"/>
        <x:v>177.5</x:v>
      </x:c>
      <x:c r="AJ76" s="1529">
        <x:f t="shared" si="69"/>
        <x:v>174.83750000000001</x:v>
      </x:c>
      <x:c r="AK76" s="1529">
        <x:f t="shared" si="69"/>
        <x:v>172.21493749999999</x:v>
      </x:c>
      <x:c r="AL76" s="1529">
        <x:f t="shared" si="69"/>
        <x:v>172.21493749999999</x:v>
      </x:c>
      <x:c r="AM76" s="1514" t="s">
        <x:v>2173</x:v>
      </x:c>
      <x:c r="AN76" s="1530" t="s">
        <x:v>2174</x:v>
      </x:c>
      <x:c r="AO76" s="1531">
        <x:f t="shared" si="75"/>
        <x:v>0</x:v>
      </x:c>
      <x:c r="AP76" s="1531">
        <x:f t="shared" si="75"/>
        <x:v>0</x:v>
      </x:c>
      <x:c r="AQ76" s="1531">
        <x:f t="shared" si="75"/>
        <x:v>0</x:v>
      </x:c>
      <x:c r="AR76" s="1531">
        <x:f t="shared" si="75"/>
        <x:v>0</x:v>
      </x:c>
      <x:c r="AS76" s="1531">
        <x:f t="shared" si="75"/>
        <x:v>0</x:v>
      </x:c>
      <x:c r="AT76" s="1531">
        <x:f t="shared" si="75"/>
        <x:v>0</x:v>
      </x:c>
      <x:c r="AU76" s="1531">
        <x:f t="shared" si="75"/>
        <x:v>0</x:v>
      </x:c>
      <x:c r="AV76" s="1531">
        <x:f t="shared" si="75"/>
        <x:v>0</x:v>
      </x:c>
      <x:c r="AW76" s="1531">
        <x:f t="shared" si="74"/>
        <x:v>0</x:v>
      </x:c>
      <x:c r="AX76" s="1531">
        <x:f t="shared" si="74"/>
        <x:v>0</x:v>
      </x:c>
      <x:c r="AY76" s="1531">
        <x:f t="shared" si="74"/>
        <x:v>0</x:v>
      </x:c>
      <x:c r="AZ76" s="1531">
        <x:f t="shared" si="74"/>
        <x:v>0</x:v>
      </x:c>
      <x:c r="BA76" s="1532">
        <x:f t="shared" si="74"/>
        <x:v>0</x:v>
      </x:c>
      <x:c r="BB76" s="1531">
        <x:f t="shared" si="56"/>
        <x:v>0</x:v>
      </x:c>
      <x:c r="BC76" s="1531">
        <x:f t="shared" si="56"/>
        <x:v>0</x:v>
      </x:c>
      <x:c r="BD76" s="1531">
        <x:f t="shared" si="56"/>
        <x:v>0</x:v>
      </x:c>
      <x:c r="BE76" s="1531">
        <x:f t="shared" si="55"/>
        <x:v>25000</x:v>
      </x:c>
      <x:c r="BF76" s="1531">
        <x:f t="shared" si="55"/>
        <x:v>85000</x:v>
      </x:c>
      <x:c r="BG76" s="1531">
        <x:f t="shared" si="55"/>
        <x:v>105000</x:v>
      </x:c>
      <x:c r="BH76" s="1531">
        <x:f t="shared" si="55"/>
        <x:v>105000</x:v>
      </x:c>
      <x:c r="BI76" s="1531">
        <x:f t="shared" si="65"/>
        <x:v>0</x:v>
      </x:c>
      <x:c r="BJ76" s="1531">
        <x:f t="shared" si="65"/>
        <x:v>0</x:v>
      </x:c>
      <x:c r="BK76" s="1531">
        <x:f t="shared" si="65"/>
        <x:v>0</x:v>
      </x:c>
      <x:c r="BL76" s="1531">
        <x:f t="shared" si="65"/>
        <x:v>0</x:v>
      </x:c>
      <x:c r="BM76" s="1531">
        <x:f t="shared" si="65"/>
        <x:v>0</x:v>
      </x:c>
      <x:c r="BN76" s="1531">
        <x:f t="shared" si="65"/>
        <x:v>0</x:v>
      </x:c>
      <x:c r="BO76" s="1531">
        <x:f t="shared" si="57"/>
        <x:v>0</x:v>
      </x:c>
      <x:c r="BP76" s="1531">
        <x:f t="shared" si="57"/>
        <x:v>0</x:v>
      </x:c>
      <x:c r="BQ76" s="1531">
        <x:f t="shared" si="57"/>
        <x:v>0</x:v>
      </x:c>
      <x:c r="BR76" s="1544">
        <x:f t="shared" si="57"/>
        <x:v>0</x:v>
      </x:c>
      <x:c r="BS76" s="1531">
        <x:f t="shared" si="57"/>
        <x:v>0</x:v>
      </x:c>
      <x:c r="BT76" s="1531">
        <x:f t="shared" si="57"/>
        <x:v>0</x:v>
      </x:c>
      <x:c r="BU76" s="1533">
        <x:f t="shared" ref="BU76:BU139" si="76">SUM(BI76:BT76)</x:f>
        <x:v>0</x:v>
      </x:c>
      <x:c r="BV76" s="1534">
        <x:f t="shared" si="71"/>
        <x:v>0</x:v>
      </x:c>
      <x:c r="BW76" s="1531">
        <x:f t="shared" si="71"/>
        <x:v>0</x:v>
      </x:c>
      <x:c r="BX76" s="1531">
        <x:f t="shared" si="71"/>
        <x:v>0</x:v>
      </x:c>
      <x:c r="BY76" s="1531">
        <x:f t="shared" si="71"/>
        <x:v>59.90625</x:v>
      </x:c>
      <x:c r="BZ76" s="1531">
        <x:f t="shared" si="71"/>
        <x:v>200.62603125000001</x:v>
      </x:c>
      <x:c r="CA76" s="1531">
        <x:f t="shared" si="71"/>
        <x:v>244.11467390625</x:v>
      </x:c>
      <x:c r="CB76" s="1533">
        <x:f t="shared" si="71"/>
        <x:v>244.11467390625</x:v>
      </x:c>
      <x:c r="CC76" s="1468"/>
      <x:c r="CD76" s="972" t="s">
        <x:v>2166</x:v>
      </x:c>
      <x:c r="CE76" s="974">
        <x:v>0</x:v>
      </x:c>
      <x:c r="CF76" s="974">
        <x:v>0</x:v>
      </x:c>
      <x:c r="CG76" s="974">
        <x:v>0</x:v>
      </x:c>
      <x:c r="CH76" s="974">
        <x:v>0</x:v>
      </x:c>
      <x:c r="CI76" s="974">
        <x:v>0</x:v>
      </x:c>
      <x:c r="CJ76" s="974">
        <x:v>0</x:v>
      </x:c>
      <x:c r="CK76" s="974">
        <x:v>0</x:v>
      </x:c>
      <x:c r="CL76" s="974">
        <x:v>0</x:v>
      </x:c>
      <x:c r="CM76" s="974">
        <x:v>0</x:v>
      </x:c>
      <x:c r="CN76" s="974">
        <x:v>0</x:v>
      </x:c>
      <x:c r="CO76" s="974">
        <x:v>0</x:v>
      </x:c>
      <x:c r="CP76" s="975">
        <x:v>0</x:v>
      </x:c>
      <x:c r="CQ76" s="976">
        <x:f t="shared" si="15"/>
        <x:v>0</x:v>
      </x:c>
      <x:c r="CR76" s="1143"/>
      <x:c r="CS76" s="1144"/>
      <x:c r="CT76" s="1144">
        <x:v>0</x:v>
      </x:c>
      <x:c r="CU76" s="1144">
        <x:v>25000</x:v>
      </x:c>
      <x:c r="CV76" s="1144">
        <x:v>85000</x:v>
      </x:c>
      <x:c r="CW76" s="1144">
        <x:v>105000</x:v>
      </x:c>
      <x:c r="CX76" s="1145">
        <x:v>105000</x:v>
      </x:c>
      <x:c r="CZ76" s="1470"/>
    </x:row>
    <x:row r="77" spans="1:104" s="785" customFormat="1" ht="17.25" hidden="1" customHeight="1" thickBot="1">
      <x:c r="A77" s="989">
        <x:f t="shared" si="72"/>
        <x:v>74</x:v>
      </x:c>
      <x:c r="B77" s="990" t="s">
        <x:v>2113</x:v>
      </x:c>
      <x:c r="C77" s="991" t="s">
        <x:v>2144</x:v>
      </x:c>
      <x:c r="D77" s="992" t="s">
        <x:v>2176</x:v>
      </x:c>
      <x:c r="E77" s="904" t="s">
        <x:v>2177</x:v>
      </x:c>
      <x:c r="F77" s="1146" t="s">
        <x:v>2181</x:v>
      </x:c>
      <x:c r="G77" s="1146" t="s">
        <x:v>541</x:v>
      </x:c>
      <x:c r="H77" s="994" t="s">
        <x:v>2171</x:v>
      </x:c>
      <x:c r="I77" s="995" t="s">
        <x:v>2182</x:v>
      </x:c>
      <x:c r="J77" s="904" t="s">
        <x:v>2131</x:v>
      </x:c>
      <x:c r="K77" s="904" t="s">
        <x:v>2118</x:v>
      </x:c>
      <x:c r="L77" s="904" t="s">
        <x:v>2162</x:v>
      </x:c>
      <x:c r="M77" s="904" t="s">
        <x:v>2166</x:v>
      </x:c>
      <x:c r="N77" s="904" t="s">
        <x:v>2121</x:v>
      </x:c>
      <x:c r="O77" s="996" t="s">
        <x:v>2122</x:v>
      </x:c>
      <x:c r="P77" s="1147">
        <x:v>60.810867207199998</x:v>
      </x:c>
      <x:c r="Q77" s="998" t="s">
        <x:v>2167</x:v>
      </x:c>
      <x:c r="R77" s="999">
        <x:f t="shared" si="70"/>
        <x:v>82094.67072971999</x:v>
      </x:c>
      <x:c r="S77" s="991">
        <x:v>1</x:v>
      </x:c>
      <x:c r="T77" s="999">
        <x:f t="shared" si="13"/>
        <x:v>82094.67072971999</x:v>
      </x:c>
      <x:c r="U77" s="991" t="s">
        <x:v>2132</x:v>
      </x:c>
      <x:c r="V77" s="1054"/>
      <x:c r="W77" s="1148"/>
      <x:c r="X77" s="911"/>
      <x:c r="Y77" s="1120">
        <x:v>1.5000000000000013E-2</x:v>
      </x:c>
      <x:c r="Z77" s="1120">
        <x:v>1.5000000000000013E-2</x:v>
      </x:c>
      <x:c r="AA77" s="1149"/>
      <x:c r="AB77" s="1149"/>
      <x:c r="AC77" s="1149"/>
      <x:c r="AD77" s="1149"/>
      <x:c r="AE77" s="914">
        <x:f t="shared" ref="AE77:AE140" si="77">P77</x:f>
        <x:v>60.810867207199998</x:v>
      </x:c>
      <x:c r="AF77" s="915">
        <x:f t="shared" ref="AF77:AL102" si="78">IFERROR(AE77*(1-X77),0)</x:f>
        <x:v>60.810867207199998</x:v>
      </x:c>
      <x:c r="AG77" s="915">
        <x:f t="shared" si="73"/>
        <x:v>59.898704199091995</x:v>
      </x:c>
      <x:c r="AH77" s="915">
        <x:f t="shared" si="69"/>
        <x:v>59.000223636105616</x:v>
      </x:c>
      <x:c r="AI77" s="915">
        <x:f t="shared" si="69"/>
        <x:v>59.000223636105616</x:v>
      </x:c>
      <x:c r="AJ77" s="915">
        <x:f t="shared" si="69"/>
        <x:v>59.000223636105616</x:v>
      </x:c>
      <x:c r="AK77" s="915">
        <x:f t="shared" si="69"/>
        <x:v>59.000223636105616</x:v>
      </x:c>
      <x:c r="AL77" s="915">
        <x:f t="shared" si="69"/>
        <x:v>59.000223636105616</x:v>
      </x:c>
      <x:c r="AM77" s="990" t="s">
        <x:v>2183</x:v>
      </x:c>
      <x:c r="AN77" s="1150" t="s">
        <x:v>2174</x:v>
      </x:c>
      <x:c r="AO77" s="1151">
        <x:f t="shared" si="75"/>
        <x:v>2583.3333333333335</x:v>
      </x:c>
      <x:c r="AP77" s="1151">
        <x:f t="shared" si="75"/>
        <x:v>2583.3333333333335</x:v>
      </x:c>
      <x:c r="AQ77" s="1151">
        <x:f t="shared" si="75"/>
        <x:v>2583.3333333333335</x:v>
      </x:c>
      <x:c r="AR77" s="1151">
        <x:f t="shared" si="75"/>
        <x:v>2583.3333333333335</x:v>
      </x:c>
      <x:c r="AS77" s="1151">
        <x:f t="shared" si="75"/>
        <x:v>2583.3333333333335</x:v>
      </x:c>
      <x:c r="AT77" s="1151">
        <x:f t="shared" si="75"/>
        <x:v>2583.3333333333335</x:v>
      </x:c>
      <x:c r="AU77" s="1151">
        <x:f t="shared" si="75"/>
        <x:v>2583.3333333333335</x:v>
      </x:c>
      <x:c r="AV77" s="1151">
        <x:f t="shared" si="75"/>
        <x:v>2583.3333333333335</x:v>
      </x:c>
      <x:c r="AW77" s="1151">
        <x:f t="shared" si="74"/>
        <x:v>2583.3333333333335</x:v>
      </x:c>
      <x:c r="AX77" s="1151">
        <x:f t="shared" si="74"/>
        <x:v>2583.3333333333335</x:v>
      </x:c>
      <x:c r="AY77" s="1151">
        <x:f t="shared" si="74"/>
        <x:v>2583.3333333333335</x:v>
      </x:c>
      <x:c r="AZ77" s="1151">
        <x:f t="shared" si="74"/>
        <x:v>2583.3333333333335</x:v>
      </x:c>
      <x:c r="BA77" s="1152">
        <x:f t="shared" si="74"/>
        <x:v>31000</x:v>
      </x:c>
      <x:c r="BB77" s="1151">
        <x:f t="shared" si="56"/>
        <x:v>31000</x:v>
      </x:c>
      <x:c r="BC77" s="1151">
        <x:f t="shared" si="56"/>
        <x:v>31000</x:v>
      </x:c>
      <x:c r="BD77" s="1151">
        <x:f t="shared" si="56"/>
        <x:v>20000</x:v>
      </x:c>
      <x:c r="BE77" s="1151">
        <x:f t="shared" si="55"/>
        <x:v>0</x:v>
      </x:c>
      <x:c r="BF77" s="1151">
        <x:f t="shared" si="55"/>
        <x:v>0</x:v>
      </x:c>
      <x:c r="BG77" s="1151">
        <x:f t="shared" si="55"/>
        <x:v>0</x:v>
      </x:c>
      <x:c r="BH77" s="1151">
        <x:f t="shared" si="55"/>
        <x:v>0</x:v>
      </x:c>
      <x:c r="BI77" s="1153">
        <x:f t="shared" si="65"/>
        <x:v>2.1207789938510997</x:v>
      </x:c>
      <x:c r="BJ77" s="1153">
        <x:f t="shared" si="65"/>
        <x:v>2.1207789938510997</x:v>
      </x:c>
      <x:c r="BK77" s="1153">
        <x:f t="shared" si="65"/>
        <x:v>2.1207789938510997</x:v>
      </x:c>
      <x:c r="BL77" s="1153">
        <x:f t="shared" si="65"/>
        <x:v>2.1207789938510997</x:v>
      </x:c>
      <x:c r="BM77" s="1153">
        <x:f t="shared" si="65"/>
        <x:v>2.1207789938510997</x:v>
      </x:c>
      <x:c r="BN77" s="1153">
        <x:f t="shared" si="65"/>
        <x:v>2.1207789938510997</x:v>
      </x:c>
      <x:c r="BO77" s="1153">
        <x:f t="shared" si="57"/>
        <x:v>2.1207789938510997</x:v>
      </x:c>
      <x:c r="BP77" s="1153">
        <x:f t="shared" si="57"/>
        <x:v>2.1207789938510997</x:v>
      </x:c>
      <x:c r="BQ77" s="1153">
        <x:f t="shared" si="57"/>
        <x:v>2.1207789938510997</x:v>
      </x:c>
      <x:c r="BR77" s="1153">
        <x:f t="shared" si="57"/>
        <x:v>2.1207789938510997</x:v>
      </x:c>
      <x:c r="BS77" s="1153">
        <x:f t="shared" si="57"/>
        <x:v>2.1207789938510997</x:v>
      </x:c>
      <x:c r="BT77" s="1153">
        <x:f t="shared" si="57"/>
        <x:v>2.1207789938510997</x:v>
      </x:c>
      <x:c r="BU77" s="1154">
        <x:f t="shared" si="76"/>
        <x:v>25.449347926213203</x:v>
      </x:c>
      <x:c r="BV77" s="1155">
        <x:f t="shared" si="71"/>
        <x:v>25.449347926213196</x:v>
      </x:c>
      <x:c r="BW77" s="1151">
        <x:f t="shared" si="71"/>
        <x:v>25.067607707320004</x:v>
      </x:c>
      <x:c r="BX77" s="1151">
        <x:f t="shared" si="71"/>
        <x:v>15.930060381748516</x:v>
      </x:c>
      <x:c r="BY77" s="1151">
        <x:f t="shared" si="71"/>
        <x:v>0</x:v>
      </x:c>
      <x:c r="BZ77" s="1151">
        <x:f t="shared" si="71"/>
        <x:v>0</x:v>
      </x:c>
      <x:c r="CA77" s="1151">
        <x:f t="shared" si="71"/>
        <x:v>0</x:v>
      </x:c>
      <x:c r="CB77" s="1154">
        <x:f t="shared" si="71"/>
        <x:v>0</x:v>
      </x:c>
      <x:c r="CC77" s="791"/>
      <x:c r="CD77" s="1156" t="s">
        <x:v>2166</x:v>
      </x:c>
      <x:c r="CE77" s="1157">
        <x:f t="shared" ref="CE77:CP92" si="79">$CQ77/12</x:f>
        <x:v>2583.3333333333335</x:v>
      </x:c>
      <x:c r="CF77" s="1157">
        <x:f t="shared" si="79"/>
        <x:v>2583.3333333333335</x:v>
      </x:c>
      <x:c r="CG77" s="1157">
        <x:f t="shared" si="79"/>
        <x:v>2583.3333333333335</x:v>
      </x:c>
      <x:c r="CH77" s="1157">
        <x:f t="shared" si="79"/>
        <x:v>2583.3333333333335</x:v>
      </x:c>
      <x:c r="CI77" s="1157">
        <x:f t="shared" si="79"/>
        <x:v>2583.3333333333335</x:v>
      </x:c>
      <x:c r="CJ77" s="1157">
        <x:f t="shared" si="79"/>
        <x:v>2583.3333333333335</x:v>
      </x:c>
      <x:c r="CK77" s="1157">
        <x:f t="shared" si="79"/>
        <x:v>2583.3333333333335</x:v>
      </x:c>
      <x:c r="CL77" s="1157">
        <x:f t="shared" si="79"/>
        <x:v>2583.3333333333335</x:v>
      </x:c>
      <x:c r="CM77" s="1157">
        <x:f t="shared" si="79"/>
        <x:v>2583.3333333333335</x:v>
      </x:c>
      <x:c r="CN77" s="1157">
        <x:f t="shared" si="79"/>
        <x:v>2583.3333333333335</x:v>
      </x:c>
      <x:c r="CO77" s="1157">
        <x:f t="shared" si="79"/>
        <x:v>2583.3333333333335</x:v>
      </x:c>
      <x:c r="CP77" s="1158">
        <x:f t="shared" si="79"/>
        <x:v>2583.3333333333335</x:v>
      </x:c>
      <x:c r="CQ77" s="1159">
        <x:v>31000</x:v>
      </x:c>
      <x:c r="CR77" s="1134">
        <x:v>31000</x:v>
      </x:c>
      <x:c r="CS77" s="1135">
        <x:v>31000</x:v>
      </x:c>
      <x:c r="CT77" s="1135">
        <x:v>20000</x:v>
      </x:c>
      <x:c r="CU77" s="1135">
        <x:v>0</x:v>
      </x:c>
      <x:c r="CV77" s="1135">
        <x:v>0</x:v>
      </x:c>
      <x:c r="CW77" s="1135"/>
      <x:c r="CX77" s="1136"/>
      <x:c r="CZ77" s="988"/>
    </x:row>
    <x:row r="78" spans="1:104" s="785" customFormat="1" ht="17.25" hidden="1" customHeight="1" thickBot="1">
      <x:c r="A78" s="1010">
        <x:f t="shared" si="72"/>
        <x:v>75</x:v>
      </x:c>
      <x:c r="B78" s="1011" t="s">
        <x:v>2113</x:v>
      </x:c>
      <x:c r="C78" s="787" t="s">
        <x:v>2144</x:v>
      </x:c>
      <x:c r="D78" s="1012" t="s">
        <x:v>2184</x:v>
      </x:c>
      <x:c r="E78" s="785" t="s">
        <x:v>2185</x:v>
      </x:c>
      <x:c r="F78" s="1160" t="s">
        <x:v>2181</x:v>
      </x:c>
      <x:c r="G78" s="1160" t="s">
        <x:v>542</x:v>
      </x:c>
      <x:c r="H78" s="1013" t="s">
        <x:v>545</x:v>
      </x:c>
      <x:c r="I78" s="1014" t="s">
        <x:v>2182</x:v>
      </x:c>
      <x:c r="J78" s="785" t="s">
        <x:v>504</x:v>
      </x:c>
      <x:c r="K78" s="785" t="s">
        <x:v>2118</x:v>
      </x:c>
      <x:c r="L78" s="785" t="s">
        <x:v>2119</x:v>
      </x:c>
      <x:c r="M78" s="785" t="s">
        <x:v>536</x:v>
      </x:c>
      <x:c r="N78" s="785" t="s">
        <x:v>2121</x:v>
      </x:c>
      <x:c r="O78" s="1015" t="s">
        <x:v>2122</x:v>
      </x:c>
      <x:c r="P78" s="1161">
        <x:v>107.95986198455999</x:v>
      </x:c>
      <x:c r="Q78" s="1017" t="s">
        <x:v>519</x:v>
      </x:c>
      <x:c r="R78" s="791">
        <x:f t="shared" si="70"/>
        <x:v>145745.81367915598</x:v>
      </x:c>
      <x:c r="S78" s="787">
        <x:v>1</x:v>
      </x:c>
      <x:c r="T78" s="791">
        <x:f t="shared" si="13"/>
        <x:v>145745.81367915598</x:v>
      </x:c>
      <x:c r="U78" s="787" t="s">
        <x:v>505</x:v>
      </x:c>
      <x:c r="V78" s="1018"/>
      <x:c r="W78" s="1162"/>
      <x:c r="X78" s="947"/>
      <x:c r="Y78" s="1125">
        <x:v>1.5000000000000013E-2</x:v>
      </x:c>
      <x:c r="Z78" s="1125">
        <x:v>1.5000000000000013E-2</x:v>
      </x:c>
      <x:c r="AA78" s="1163"/>
      <x:c r="AB78" s="1163"/>
      <x:c r="AC78" s="1163"/>
      <x:c r="AD78" s="1163"/>
      <x:c r="AE78" s="950">
        <x:f t="shared" si="77"/>
        <x:v>107.95986198455999</x:v>
      </x:c>
      <x:c r="AF78" s="951">
        <x:f t="shared" si="78"/>
        <x:v>107.95986198455999</x:v>
      </x:c>
      <x:c r="AG78" s="951">
        <x:f t="shared" si="73"/>
        <x:v>106.3404640547916</x:v>
      </x:c>
      <x:c r="AH78" s="951">
        <x:f t="shared" si="69"/>
        <x:v>104.74535709396972</x:v>
      </x:c>
      <x:c r="AI78" s="951">
        <x:f t="shared" si="69"/>
        <x:v>104.74535709396972</x:v>
      </x:c>
      <x:c r="AJ78" s="951">
        <x:f t="shared" si="69"/>
        <x:v>104.74535709396972</x:v>
      </x:c>
      <x:c r="AK78" s="951">
        <x:f t="shared" si="69"/>
        <x:v>104.74535709396972</x:v>
      </x:c>
      <x:c r="AL78" s="951">
        <x:f t="shared" si="69"/>
        <x:v>104.74535709396972</x:v>
      </x:c>
      <x:c r="AM78" s="1011" t="s">
        <x:v>2183</x:v>
      </x:c>
      <x:c r="AN78" s="1164" t="s">
        <x:v>2174</x:v>
      </x:c>
      <x:c r="AO78" s="1165">
        <x:f t="shared" si="75"/>
        <x:v>2583.3333333333335</x:v>
      </x:c>
      <x:c r="AP78" s="1165">
        <x:f t="shared" si="75"/>
        <x:v>2583.3333333333335</x:v>
      </x:c>
      <x:c r="AQ78" s="1165">
        <x:f t="shared" si="75"/>
        <x:v>2583.3333333333335</x:v>
      </x:c>
      <x:c r="AR78" s="1165">
        <x:f t="shared" si="75"/>
        <x:v>2583.3333333333335</x:v>
      </x:c>
      <x:c r="AS78" s="1165">
        <x:f t="shared" si="75"/>
        <x:v>2583.3333333333335</x:v>
      </x:c>
      <x:c r="AT78" s="1165">
        <x:f t="shared" si="75"/>
        <x:v>2583.3333333333335</x:v>
      </x:c>
      <x:c r="AU78" s="1165">
        <x:f t="shared" si="75"/>
        <x:v>2583.3333333333335</x:v>
      </x:c>
      <x:c r="AV78" s="1165">
        <x:f t="shared" si="75"/>
        <x:v>2583.3333333333335</x:v>
      </x:c>
      <x:c r="AW78" s="1165">
        <x:f t="shared" si="74"/>
        <x:v>2583.3333333333335</x:v>
      </x:c>
      <x:c r="AX78" s="1165">
        <x:f t="shared" si="74"/>
        <x:v>2583.3333333333335</x:v>
      </x:c>
      <x:c r="AY78" s="1165">
        <x:f t="shared" si="74"/>
        <x:v>2583.3333333333335</x:v>
      </x:c>
      <x:c r="AZ78" s="1165">
        <x:f t="shared" si="74"/>
        <x:v>2583.3333333333335</x:v>
      </x:c>
      <x:c r="BA78" s="1166">
        <x:f t="shared" si="74"/>
        <x:v>31000</x:v>
      </x:c>
      <x:c r="BB78" s="1165">
        <x:f t="shared" si="56"/>
        <x:v>31000</x:v>
      </x:c>
      <x:c r="BC78" s="1165">
        <x:f t="shared" si="56"/>
        <x:v>31000</x:v>
      </x:c>
      <x:c r="BD78" s="1165">
        <x:f t="shared" si="56"/>
        <x:v>20000</x:v>
      </x:c>
      <x:c r="BE78" s="1165">
        <x:f t="shared" si="55"/>
        <x:v>0</x:v>
      </x:c>
      <x:c r="BF78" s="1165">
        <x:f t="shared" si="55"/>
        <x:v>0</x:v>
      </x:c>
      <x:c r="BG78" s="1165">
        <x:f t="shared" si="55"/>
        <x:v>0</x:v>
      </x:c>
      <x:c r="BH78" s="1165">
        <x:f t="shared" si="55"/>
        <x:v>0</x:v>
      </x:c>
      <x:c r="BI78" s="1167">
        <x:f t="shared" si="65"/>
        <x:v>3.7651001867115297</x:v>
      </x:c>
      <x:c r="BJ78" s="1167">
        <x:f t="shared" si="65"/>
        <x:v>3.7651001867115297</x:v>
      </x:c>
      <x:c r="BK78" s="1167">
        <x:f t="shared" si="65"/>
        <x:v>3.7651001867115297</x:v>
      </x:c>
      <x:c r="BL78" s="1167">
        <x:f t="shared" si="65"/>
        <x:v>3.7651001867115297</x:v>
      </x:c>
      <x:c r="BM78" s="1167">
        <x:f t="shared" si="65"/>
        <x:v>3.7651001867115297</x:v>
      </x:c>
      <x:c r="BN78" s="1167">
        <x:f t="shared" si="65"/>
        <x:v>3.7651001867115297</x:v>
      </x:c>
      <x:c r="BO78" s="1167">
        <x:f t="shared" si="57"/>
        <x:v>3.7651001867115297</x:v>
      </x:c>
      <x:c r="BP78" s="1167">
        <x:f t="shared" si="57"/>
        <x:v>3.7651001867115297</x:v>
      </x:c>
      <x:c r="BQ78" s="1167">
        <x:f t="shared" si="57"/>
        <x:v>3.7651001867115297</x:v>
      </x:c>
      <x:c r="BR78" s="1167">
        <x:f t="shared" si="57"/>
        <x:v>3.7651001867115297</x:v>
      </x:c>
      <x:c r="BS78" s="1167">
        <x:f t="shared" si="57"/>
        <x:v>3.7651001867115297</x:v>
      </x:c>
      <x:c r="BT78" s="1167">
        <x:f t="shared" si="57"/>
        <x:v>3.7651001867115297</x:v>
      </x:c>
      <x:c r="BU78" s="1168">
        <x:f t="shared" si="76"/>
        <x:v>45.181202240538347</x:v>
      </x:c>
      <x:c r="BV78" s="1169">
        <x:f t="shared" si="71"/>
        <x:v>45.181202240538362</x:v>
      </x:c>
      <x:c r="BW78" s="1165">
        <x:f t="shared" si="71"/>
        <x:v>44.503484206930281</x:v>
      </x:c>
      <x:c r="BX78" s="1165">
        <x:f t="shared" si="71"/>
        <x:v>28.281246415371829</x:v>
      </x:c>
      <x:c r="BY78" s="1165">
        <x:f t="shared" si="71"/>
        <x:v>0</x:v>
      </x:c>
      <x:c r="BZ78" s="1165">
        <x:f t="shared" si="71"/>
        <x:v>0</x:v>
      </x:c>
      <x:c r="CA78" s="1165">
        <x:f t="shared" si="71"/>
        <x:v>0</x:v>
      </x:c>
      <x:c r="CB78" s="1168">
        <x:f t="shared" si="71"/>
        <x:v>0</x:v>
      </x:c>
      <x:c r="CC78" s="791"/>
      <x:c r="CD78" s="958" t="s">
        <x:v>2166</x:v>
      </x:c>
      <x:c r="CE78" s="960">
        <x:f t="shared" si="79"/>
        <x:v>2583.3333333333335</x:v>
      </x:c>
      <x:c r="CF78" s="960">
        <x:f t="shared" si="79"/>
        <x:v>2583.3333333333335</x:v>
      </x:c>
      <x:c r="CG78" s="960">
        <x:f t="shared" si="79"/>
        <x:v>2583.3333333333335</x:v>
      </x:c>
      <x:c r="CH78" s="960">
        <x:f t="shared" si="79"/>
        <x:v>2583.3333333333335</x:v>
      </x:c>
      <x:c r="CI78" s="960">
        <x:f t="shared" si="79"/>
        <x:v>2583.3333333333335</x:v>
      </x:c>
      <x:c r="CJ78" s="960">
        <x:f t="shared" si="79"/>
        <x:v>2583.3333333333335</x:v>
      </x:c>
      <x:c r="CK78" s="960">
        <x:f t="shared" si="79"/>
        <x:v>2583.3333333333335</x:v>
      </x:c>
      <x:c r="CL78" s="960">
        <x:f t="shared" si="79"/>
        <x:v>2583.3333333333335</x:v>
      </x:c>
      <x:c r="CM78" s="960">
        <x:f t="shared" si="79"/>
        <x:v>2583.3333333333335</x:v>
      </x:c>
      <x:c r="CN78" s="960">
        <x:f t="shared" si="79"/>
        <x:v>2583.3333333333335</x:v>
      </x:c>
      <x:c r="CO78" s="960">
        <x:f t="shared" si="79"/>
        <x:v>2583.3333333333335</x:v>
      </x:c>
      <x:c r="CP78" s="961">
        <x:f t="shared" si="79"/>
        <x:v>2583.3333333333335</x:v>
      </x:c>
      <x:c r="CQ78" s="962">
        <x:v>31000</x:v>
      </x:c>
      <x:c r="CR78" s="1139">
        <x:v>31000</x:v>
      </x:c>
      <x:c r="CS78" s="1140">
        <x:v>31000</x:v>
      </x:c>
      <x:c r="CT78" s="1140">
        <x:v>20000</x:v>
      </x:c>
      <x:c r="CU78" s="1140">
        <x:v>0</x:v>
      </x:c>
      <x:c r="CV78" s="1140">
        <x:v>0</x:v>
      </x:c>
      <x:c r="CW78" s="1140"/>
      <x:c r="CX78" s="1141"/>
      <x:c r="CZ78" s="988"/>
    </x:row>
    <x:row r="79" spans="1:104" s="785" customFormat="1" ht="17.25" hidden="1" customHeight="1" thickBot="1">
      <x:c r="A79" s="1010">
        <x:f t="shared" si="72"/>
        <x:v>76</x:v>
      </x:c>
      <x:c r="B79" s="1011" t="s">
        <x:v>2113</x:v>
      </x:c>
      <x:c r="C79" s="787" t="s">
        <x:v>2144</x:v>
      </x:c>
      <x:c r="D79" s="1012" t="s">
        <x:v>2184</x:v>
      </x:c>
      <x:c r="E79" s="785" t="s">
        <x:v>2185</x:v>
      </x:c>
      <x:c r="F79" s="1160" t="s">
        <x:v>2181</x:v>
      </x:c>
      <x:c r="G79" s="1160" t="s">
        <x:v>543</x:v>
      </x:c>
      <x:c r="H79" s="1013" t="s">
        <x:v>545</x:v>
      </x:c>
      <x:c r="I79" s="1014" t="s">
        <x:v>2182</x:v>
      </x:c>
      <x:c r="J79" s="785" t="s">
        <x:v>504</x:v>
      </x:c>
      <x:c r="K79" s="785" t="s">
        <x:v>2118</x:v>
      </x:c>
      <x:c r="L79" s="785" t="s">
        <x:v>2119</x:v>
      </x:c>
      <x:c r="M79" s="785" t="s">
        <x:v>536</x:v>
      </x:c>
      <x:c r="N79" s="785" t="s">
        <x:v>2121</x:v>
      </x:c>
      <x:c r="O79" s="1015" t="s">
        <x:v>2122</x:v>
      </x:c>
      <x:c r="P79" s="1161">
        <x:v>225.60781862972894</x:v>
      </x:c>
      <x:c r="Q79" s="1017" t="s">
        <x:v>519</x:v>
      </x:c>
      <x:c r="R79" s="791">
        <x:f t="shared" si="70"/>
        <x:v>304570.55515013408</x:v>
      </x:c>
      <x:c r="S79" s="787">
        <x:v>1</x:v>
      </x:c>
      <x:c r="T79" s="791">
        <x:f t="shared" si="13"/>
        <x:v>304570.55515013408</x:v>
      </x:c>
      <x:c r="U79" s="787" t="s">
        <x:v>505</x:v>
      </x:c>
      <x:c r="V79" s="1018"/>
      <x:c r="W79" s="1162"/>
      <x:c r="X79" s="947"/>
      <x:c r="Y79" s="1125">
        <x:v>1.5000000000000013E-2</x:v>
      </x:c>
      <x:c r="Z79" s="1125">
        <x:v>1.5000000000000013E-2</x:v>
      </x:c>
      <x:c r="AA79" s="1163"/>
      <x:c r="AB79" s="1163"/>
      <x:c r="AC79" s="1163"/>
      <x:c r="AD79" s="1163"/>
      <x:c r="AE79" s="950">
        <x:f t="shared" si="77"/>
        <x:v>225.60781862972894</x:v>
      </x:c>
      <x:c r="AF79" s="951">
        <x:f t="shared" si="78"/>
        <x:v>225.60781862972894</x:v>
      </x:c>
      <x:c r="AG79" s="951">
        <x:f t="shared" si="73"/>
        <x:v>222.22370135028299</x:v>
      </x:c>
      <x:c r="AH79" s="951">
        <x:f t="shared" si="69"/>
        <x:v>218.89034583002874</x:v>
      </x:c>
      <x:c r="AI79" s="951">
        <x:f t="shared" si="69"/>
        <x:v>218.89034583002874</x:v>
      </x:c>
      <x:c r="AJ79" s="951">
        <x:f t="shared" si="69"/>
        <x:v>218.89034583002874</x:v>
      </x:c>
      <x:c r="AK79" s="951">
        <x:f t="shared" si="69"/>
        <x:v>218.89034583002874</x:v>
      </x:c>
      <x:c r="AL79" s="951">
        <x:f t="shared" si="69"/>
        <x:v>218.89034583002874</x:v>
      </x:c>
      <x:c r="AM79" s="1011" t="s">
        <x:v>2183</x:v>
      </x:c>
      <x:c r="AN79" s="1164" t="s">
        <x:v>2174</x:v>
      </x:c>
      <x:c r="AO79" s="1165">
        <x:f t="shared" si="75"/>
        <x:v>2583.3333333333335</x:v>
      </x:c>
      <x:c r="AP79" s="1165">
        <x:f t="shared" si="75"/>
        <x:v>2583.3333333333335</x:v>
      </x:c>
      <x:c r="AQ79" s="1165">
        <x:f t="shared" si="75"/>
        <x:v>2583.3333333333335</x:v>
      </x:c>
      <x:c r="AR79" s="1165">
        <x:f t="shared" si="75"/>
        <x:v>2583.3333333333335</x:v>
      </x:c>
      <x:c r="AS79" s="1165">
        <x:f t="shared" si="75"/>
        <x:v>2583.3333333333335</x:v>
      </x:c>
      <x:c r="AT79" s="1165">
        <x:f t="shared" si="75"/>
        <x:v>2583.3333333333335</x:v>
      </x:c>
      <x:c r="AU79" s="1165">
        <x:f t="shared" si="75"/>
        <x:v>2583.3333333333335</x:v>
      </x:c>
      <x:c r="AV79" s="1165">
        <x:f t="shared" si="75"/>
        <x:v>2583.3333333333335</x:v>
      </x:c>
      <x:c r="AW79" s="1165">
        <x:f t="shared" si="74"/>
        <x:v>2583.3333333333335</x:v>
      </x:c>
      <x:c r="AX79" s="1165">
        <x:f t="shared" si="74"/>
        <x:v>2583.3333333333335</x:v>
      </x:c>
      <x:c r="AY79" s="1165">
        <x:f t="shared" si="74"/>
        <x:v>2583.3333333333335</x:v>
      </x:c>
      <x:c r="AZ79" s="1165">
        <x:f t="shared" si="74"/>
        <x:v>2583.3333333333335</x:v>
      </x:c>
      <x:c r="BA79" s="1166">
        <x:f t="shared" si="74"/>
        <x:v>31000</x:v>
      </x:c>
      <x:c r="BB79" s="1165">
        <x:f t="shared" si="56"/>
        <x:v>31000</x:v>
      </x:c>
      <x:c r="BC79" s="1165">
        <x:f t="shared" si="56"/>
        <x:v>31000</x:v>
      </x:c>
      <x:c r="BD79" s="1165">
        <x:f t="shared" si="56"/>
        <x:v>20000</x:v>
      </x:c>
      <x:c r="BE79" s="1165">
        <x:f t="shared" si="55"/>
        <x:v>0</x:v>
      </x:c>
      <x:c r="BF79" s="1165">
        <x:f t="shared" si="55"/>
        <x:v>0</x:v>
      </x:c>
      <x:c r="BG79" s="1165">
        <x:f t="shared" si="55"/>
        <x:v>0</x:v>
      </x:c>
      <x:c r="BH79" s="1165">
        <x:f t="shared" si="55"/>
        <x:v>0</x:v>
      </x:c>
      <x:c r="BI79" s="1167">
        <x:f t="shared" si="65"/>
        <x:v>7.8680726747117973</x:v>
      </x:c>
      <x:c r="BJ79" s="1167">
        <x:f t="shared" si="65"/>
        <x:v>7.8680726747117973</x:v>
      </x:c>
      <x:c r="BK79" s="1167">
        <x:f t="shared" si="65"/>
        <x:v>7.8680726747117973</x:v>
      </x:c>
      <x:c r="BL79" s="1167">
        <x:f t="shared" si="65"/>
        <x:v>7.8680726747117973</x:v>
      </x:c>
      <x:c r="BM79" s="1167">
        <x:f t="shared" si="65"/>
        <x:v>7.8680726747117973</x:v>
      </x:c>
      <x:c r="BN79" s="1167">
        <x:f t="shared" si="65"/>
        <x:v>7.8680726747117973</x:v>
      </x:c>
      <x:c r="BO79" s="1167">
        <x:f t="shared" si="57"/>
        <x:v>7.8680726747117973</x:v>
      </x:c>
      <x:c r="BP79" s="1167">
        <x:f t="shared" si="57"/>
        <x:v>7.8680726747117973</x:v>
      </x:c>
      <x:c r="BQ79" s="1167">
        <x:f t="shared" si="57"/>
        <x:v>7.8680726747117973</x:v>
      </x:c>
      <x:c r="BR79" s="1167">
        <x:f t="shared" si="57"/>
        <x:v>7.8680726747117973</x:v>
      </x:c>
      <x:c r="BS79" s="1167">
        <x:f t="shared" si="57"/>
        <x:v>7.8680726747117973</x:v>
      </x:c>
      <x:c r="BT79" s="1167">
        <x:f t="shared" si="57"/>
        <x:v>7.8680726747117973</x:v>
      </x:c>
      <x:c r="BU79" s="1168">
        <x:f t="shared" si="76"/>
        <x:v>94.416872096541567</x:v>
      </x:c>
      <x:c r="BV79" s="1170">
        <x:f t="shared" si="71"/>
        <x:v>94.416872096541553</x:v>
      </x:c>
      <x:c r="BW79" s="1171">
        <x:f t="shared" si="71"/>
        <x:v>93.00061901509342</x:v>
      </x:c>
      <x:c r="BX79" s="1171">
        <x:f t="shared" si="71"/>
        <x:v>59.100393374107753</x:v>
      </x:c>
      <x:c r="BY79" s="1171">
        <x:f t="shared" si="71"/>
        <x:v>0</x:v>
      </x:c>
      <x:c r="BZ79" s="1171">
        <x:f t="shared" si="71"/>
        <x:v>0</x:v>
      </x:c>
      <x:c r="CA79" s="1171">
        <x:f t="shared" si="71"/>
        <x:v>0</x:v>
      </x:c>
      <x:c r="CB79" s="1172">
        <x:f t="shared" si="71"/>
        <x:v>0</x:v>
      </x:c>
      <x:c r="CC79" s="791"/>
      <x:c r="CD79" s="1173" t="s">
        <x:v>2166</x:v>
      </x:c>
      <x:c r="CE79" s="1174">
        <x:f t="shared" si="79"/>
        <x:v>2583.3333333333335</x:v>
      </x:c>
      <x:c r="CF79" s="1174">
        <x:f t="shared" si="79"/>
        <x:v>2583.3333333333335</x:v>
      </x:c>
      <x:c r="CG79" s="1174">
        <x:f t="shared" si="79"/>
        <x:v>2583.3333333333335</x:v>
      </x:c>
      <x:c r="CH79" s="1174">
        <x:f t="shared" si="79"/>
        <x:v>2583.3333333333335</x:v>
      </x:c>
      <x:c r="CI79" s="1174">
        <x:f t="shared" si="79"/>
        <x:v>2583.3333333333335</x:v>
      </x:c>
      <x:c r="CJ79" s="1174">
        <x:f t="shared" si="79"/>
        <x:v>2583.3333333333335</x:v>
      </x:c>
      <x:c r="CK79" s="1174">
        <x:f t="shared" si="79"/>
        <x:v>2583.3333333333335</x:v>
      </x:c>
      <x:c r="CL79" s="1174">
        <x:f t="shared" si="79"/>
        <x:v>2583.3333333333335</x:v>
      </x:c>
      <x:c r="CM79" s="1174">
        <x:f t="shared" si="79"/>
        <x:v>2583.3333333333335</x:v>
      </x:c>
      <x:c r="CN79" s="1174">
        <x:f t="shared" si="79"/>
        <x:v>2583.3333333333335</x:v>
      </x:c>
      <x:c r="CO79" s="1174">
        <x:f t="shared" si="79"/>
        <x:v>2583.3333333333335</x:v>
      </x:c>
      <x:c r="CP79" s="1175">
        <x:f t="shared" si="79"/>
        <x:v>2583.3333333333335</x:v>
      </x:c>
      <x:c r="CQ79" s="1176">
        <x:v>31000</x:v>
      </x:c>
      <x:c r="CR79" s="1143">
        <x:v>31000</x:v>
      </x:c>
      <x:c r="CS79" s="1144">
        <x:v>31000</x:v>
      </x:c>
      <x:c r="CT79" s="1144">
        <x:v>20000</x:v>
      </x:c>
      <x:c r="CU79" s="1144">
        <x:v>0</x:v>
      </x:c>
      <x:c r="CV79" s="1144">
        <x:v>0</x:v>
      </x:c>
      <x:c r="CW79" s="1144"/>
      <x:c r="CX79" s="1145"/>
      <x:c r="CZ79" s="988"/>
    </x:row>
    <x:row r="80" spans="1:104" s="785" customFormat="1" ht="17.25" hidden="1" customHeight="1" thickBot="1">
      <x:c r="A80" s="989">
        <x:f t="shared" si="72"/>
        <x:v>77</x:v>
      </x:c>
      <x:c r="B80" s="990" t="s">
        <x:v>2113</x:v>
      </x:c>
      <x:c r="C80" s="991" t="s">
        <x:v>2144</x:v>
      </x:c>
      <x:c r="D80" s="992" t="s">
        <x:v>2184</x:v>
      </x:c>
      <x:c r="E80" s="904" t="s">
        <x:v>2185</x:v>
      </x:c>
      <x:c r="F80" s="1146" t="s">
        <x:v>2186</x:v>
      </x:c>
      <x:c r="G80" s="1146" t="s">
        <x:v>541</x:v>
      </x:c>
      <x:c r="H80" s="994" t="s">
        <x:v>545</x:v>
      </x:c>
      <x:c r="I80" s="995" t="s">
        <x:v>2182</x:v>
      </x:c>
      <x:c r="J80" s="904" t="s">
        <x:v>504</x:v>
      </x:c>
      <x:c r="K80" s="904" t="s">
        <x:v>2187</x:v>
      </x:c>
      <x:c r="L80" s="904" t="s">
        <x:v>2119</x:v>
      </x:c>
      <x:c r="M80" s="904" t="s">
        <x:v>536</x:v>
      </x:c>
      <x:c r="N80" s="904" t="s">
        <x:v>2121</x:v>
      </x:c>
      <x:c r="O80" s="996" t="s">
        <x:v>2150</x:v>
      </x:c>
      <x:c r="P80" s="1147">
        <x:v>62.810867207199998</x:v>
      </x:c>
      <x:c r="Q80" s="998" t="s">
        <x:v>519</x:v>
      </x:c>
      <x:c r="R80" s="999">
        <x:f t="shared" si="70"/>
        <x:v>84794.67072971999</x:v>
      </x:c>
      <x:c r="S80" s="991">
        <x:v>1</x:v>
      </x:c>
      <x:c r="T80" s="999">
        <x:f t="shared" si="13"/>
        <x:v>84794.67072971999</x:v>
      </x:c>
      <x:c r="U80" s="991" t="s">
        <x:v>505</x:v>
      </x:c>
      <x:c r="V80" s="1054"/>
      <x:c r="W80" s="1148"/>
      <x:c r="X80" s="911"/>
      <x:c r="Y80" s="1120">
        <x:v>1.5000000000000013E-2</x:v>
      </x:c>
      <x:c r="Z80" s="1120">
        <x:v>1.5000000000000013E-2</x:v>
      </x:c>
      <x:c r="AA80" s="1149"/>
      <x:c r="AB80" s="1149"/>
      <x:c r="AC80" s="1149"/>
      <x:c r="AD80" s="1149"/>
      <x:c r="AE80" s="1177">
        <x:v>62.810867207199998</x:v>
      </x:c>
      <x:c r="AF80" s="1122">
        <x:v>62.810867207199998</x:v>
      </x:c>
      <x:c r="AG80" s="1122">
        <x:v>61.898704199091995</x:v>
      </x:c>
      <x:c r="AH80" s="1122">
        <x:v>61.000223636105616</x:v>
      </x:c>
      <x:c r="AI80" s="1122">
        <x:v>61.000223636105616</x:v>
      </x:c>
      <x:c r="AJ80" s="1122">
        <x:v>61.000223636105616</x:v>
      </x:c>
      <x:c r="AK80" s="1122">
        <x:v>1</x:v>
      </x:c>
      <x:c r="AL80" s="1122">
        <x:v>131.90282113511998</x:v>
      </x:c>
      <x:c r="AM80" s="990" t="s">
        <x:v>2183</x:v>
      </x:c>
      <x:c r="AN80" s="1150" t="s">
        <x:v>2174</x:v>
      </x:c>
      <x:c r="AO80" s="1151">
        <x:f t="shared" si="75"/>
        <x:v>583.33333333333337</x:v>
      </x:c>
      <x:c r="AP80" s="1151">
        <x:f t="shared" si="75"/>
        <x:v>583.33333333333337</x:v>
      </x:c>
      <x:c r="AQ80" s="1151">
        <x:f t="shared" si="75"/>
        <x:v>583.33333333333337</x:v>
      </x:c>
      <x:c r="AR80" s="1151">
        <x:f t="shared" si="75"/>
        <x:v>583.33333333333337</x:v>
      </x:c>
      <x:c r="AS80" s="1151">
        <x:f t="shared" si="75"/>
        <x:v>583.33333333333337</x:v>
      </x:c>
      <x:c r="AT80" s="1151">
        <x:f t="shared" si="75"/>
        <x:v>583.33333333333337</x:v>
      </x:c>
      <x:c r="AU80" s="1151">
        <x:f t="shared" si="75"/>
        <x:v>583.33333333333337</x:v>
      </x:c>
      <x:c r="AV80" s="1151">
        <x:f t="shared" si="75"/>
        <x:v>583.33333333333337</x:v>
      </x:c>
      <x:c r="AW80" s="1151">
        <x:f t="shared" si="74"/>
        <x:v>583.33333333333337</x:v>
      </x:c>
      <x:c r="AX80" s="1151">
        <x:f t="shared" si="74"/>
        <x:v>583.33333333333337</x:v>
      </x:c>
      <x:c r="AY80" s="1151">
        <x:f t="shared" si="74"/>
        <x:v>583.33333333333337</x:v>
      </x:c>
      <x:c r="AZ80" s="1151">
        <x:f t="shared" si="74"/>
        <x:v>583.33333333333337</x:v>
      </x:c>
      <x:c r="BA80" s="1152">
        <x:f t="shared" si="74"/>
        <x:v>7000</x:v>
      </x:c>
      <x:c r="BB80" s="1151">
        <x:f t="shared" si="56"/>
        <x:v>7000</x:v>
      </x:c>
      <x:c r="BC80" s="1151">
        <x:f t="shared" si="56"/>
        <x:v>7000</x:v>
      </x:c>
      <x:c r="BD80" s="1151">
        <x:f t="shared" si="56"/>
        <x:v>4500</x:v>
      </x:c>
      <x:c r="BE80" s="1151">
        <x:f t="shared" si="55"/>
        <x:v>20000</x:v>
      </x:c>
      <x:c r="BF80" s="1151">
        <x:f t="shared" si="55"/>
        <x:v>0</x:v>
      </x:c>
      <x:c r="BG80" s="1151">
        <x:f t="shared" si="55"/>
        <x:v>0</x:v>
      </x:c>
      <x:c r="BH80" s="1151">
        <x:f t="shared" si="55"/>
        <x:v>0</x:v>
      </x:c>
      <x:c r="BI80" s="1153">
        <x:f t="shared" si="65"/>
        <x:v>0.49463557925669999</x:v>
      </x:c>
      <x:c r="BJ80" s="1153">
        <x:f t="shared" si="65"/>
        <x:v>0.49463557925669999</x:v>
      </x:c>
      <x:c r="BK80" s="1153">
        <x:f t="shared" si="65"/>
        <x:v>0.49463557925669999</x:v>
      </x:c>
      <x:c r="BL80" s="1153">
        <x:f t="shared" si="65"/>
        <x:v>0.49463557925669999</x:v>
      </x:c>
      <x:c r="BM80" s="1153">
        <x:f t="shared" si="65"/>
        <x:v>0.49463557925669999</x:v>
      </x:c>
      <x:c r="BN80" s="1153">
        <x:f t="shared" si="65"/>
        <x:v>0.49463557925669999</x:v>
      </x:c>
      <x:c r="BO80" s="1153">
        <x:f t="shared" si="57"/>
        <x:v>0.49463557925669999</x:v>
      </x:c>
      <x:c r="BP80" s="1153">
        <x:f t="shared" si="57"/>
        <x:v>0.49463557925669999</x:v>
      </x:c>
      <x:c r="BQ80" s="1153">
        <x:f t="shared" si="57"/>
        <x:v>0.49463557925669999</x:v>
      </x:c>
      <x:c r="BR80" s="1153">
        <x:f t="shared" si="57"/>
        <x:v>0.49463557925669999</x:v>
      </x:c>
      <x:c r="BS80" s="1153">
        <x:f t="shared" si="57"/>
        <x:v>0.49463557925669999</x:v>
      </x:c>
      <x:c r="BT80" s="1153">
        <x:f t="shared" si="57"/>
        <x:v>0.49463557925669999</x:v>
      </x:c>
      <x:c r="BU80" s="1154">
        <x:f t="shared" si="76"/>
        <x:v>5.9356269510804003</x:v>
      </x:c>
      <x:c r="BV80" s="1155">
        <x:f t="shared" si="71"/>
        <x:v>5.9356269510803994</x:v>
      </x:c>
      <x:c r="BW80" s="1151">
        <x:f t="shared" si="71"/>
        <x:v>5.8494275468141934</x:v>
      </x:c>
      <x:c r="BX80" s="1151">
        <x:f t="shared" si="71"/>
        <x:v>3.7057635858934157</x:v>
      </x:c>
      <x:c r="BY80" s="1151">
        <x:f t="shared" si="71"/>
        <x:v>16.470060381748517</x:v>
      </x:c>
      <x:c r="BZ80" s="1151">
        <x:f t="shared" si="71"/>
        <x:v>0</x:v>
      </x:c>
      <x:c r="CA80" s="1151">
        <x:f t="shared" si="71"/>
        <x:v>0</x:v>
      </x:c>
      <x:c r="CB80" s="1154">
        <x:f t="shared" si="71"/>
        <x:v>0</x:v>
      </x:c>
      <x:c r="CC80" s="791"/>
      <x:c r="CD80" s="924" t="s">
        <x:v>2166</x:v>
      </x:c>
      <x:c r="CE80" s="926">
        <x:f t="shared" si="79"/>
        <x:v>583.33333333333337</x:v>
      </x:c>
      <x:c r="CF80" s="926">
        <x:f t="shared" si="79"/>
        <x:v>583.33333333333337</x:v>
      </x:c>
      <x:c r="CG80" s="926">
        <x:f t="shared" si="79"/>
        <x:v>583.33333333333337</x:v>
      </x:c>
      <x:c r="CH80" s="926">
        <x:f t="shared" si="79"/>
        <x:v>583.33333333333337</x:v>
      </x:c>
      <x:c r="CI80" s="926">
        <x:f t="shared" si="79"/>
        <x:v>583.33333333333337</x:v>
      </x:c>
      <x:c r="CJ80" s="926">
        <x:f t="shared" si="79"/>
        <x:v>583.33333333333337</x:v>
      </x:c>
      <x:c r="CK80" s="926">
        <x:f t="shared" si="79"/>
        <x:v>583.33333333333337</x:v>
      </x:c>
      <x:c r="CL80" s="926">
        <x:f t="shared" si="79"/>
        <x:v>583.33333333333337</x:v>
      </x:c>
      <x:c r="CM80" s="926">
        <x:f t="shared" si="79"/>
        <x:v>583.33333333333337</x:v>
      </x:c>
      <x:c r="CN80" s="926">
        <x:f t="shared" si="79"/>
        <x:v>583.33333333333337</x:v>
      </x:c>
      <x:c r="CO80" s="926">
        <x:f t="shared" si="79"/>
        <x:v>583.33333333333337</x:v>
      </x:c>
      <x:c r="CP80" s="927">
        <x:f t="shared" si="79"/>
        <x:v>583.33333333333337</x:v>
      </x:c>
      <x:c r="CQ80" s="928">
        <x:v>7000</x:v>
      </x:c>
      <x:c r="CR80" s="1134">
        <x:v>7000</x:v>
      </x:c>
      <x:c r="CS80" s="1135">
        <x:v>7000</x:v>
      </x:c>
      <x:c r="CT80" s="1135">
        <x:v>4500</x:v>
      </x:c>
      <x:c r="CU80" s="1135">
        <x:v>20000</x:v>
      </x:c>
      <x:c r="CV80" s="1135">
        <x:v>0</x:v>
      </x:c>
      <x:c r="CW80" s="1135"/>
      <x:c r="CX80" s="1136"/>
      <x:c r="CZ80" s="988"/>
    </x:row>
    <x:row r="81" spans="1:104" s="785" customFormat="1" ht="17.25" hidden="1" customHeight="1" thickBot="1">
      <x:c r="A81" s="1010">
        <x:f t="shared" si="72"/>
        <x:v>78</x:v>
      </x:c>
      <x:c r="B81" s="1011" t="s">
        <x:v>2113</x:v>
      </x:c>
      <x:c r="C81" s="787" t="s">
        <x:v>2144</x:v>
      </x:c>
      <x:c r="D81" s="1012" t="s">
        <x:v>2184</x:v>
      </x:c>
      <x:c r="E81" s="785" t="s">
        <x:v>2185</x:v>
      </x:c>
      <x:c r="F81" s="1160" t="s">
        <x:v>2186</x:v>
      </x:c>
      <x:c r="G81" s="1160" t="s">
        <x:v>542</x:v>
      </x:c>
      <x:c r="H81" s="1013" t="s">
        <x:v>545</x:v>
      </x:c>
      <x:c r="I81" s="1014" t="s">
        <x:v>2182</x:v>
      </x:c>
      <x:c r="J81" s="785" t="s">
        <x:v>504</x:v>
      </x:c>
      <x:c r="K81" s="785" t="s">
        <x:v>2187</x:v>
      </x:c>
      <x:c r="L81" s="785" t="s">
        <x:v>2119</x:v>
      </x:c>
      <x:c r="M81" s="785" t="s">
        <x:v>536</x:v>
      </x:c>
      <x:c r="N81" s="785" t="s">
        <x:v>2121</x:v>
      </x:c>
      <x:c r="O81" s="1015" t="s">
        <x:v>2150</x:v>
      </x:c>
      <x:c r="P81" s="1161">
        <x:v>108.95986198455999</x:v>
      </x:c>
      <x:c r="Q81" s="1017" t="s">
        <x:v>519</x:v>
      </x:c>
      <x:c r="R81" s="791">
        <x:f t="shared" si="70"/>
        <x:v>147095.81367915598</x:v>
      </x:c>
      <x:c r="S81" s="787">
        <x:v>1</x:v>
      </x:c>
      <x:c r="T81" s="791">
        <x:f t="shared" si="13"/>
        <x:v>147095.81367915598</x:v>
      </x:c>
      <x:c r="U81" s="787" t="s">
        <x:v>2132</x:v>
      </x:c>
      <x:c r="V81" s="1018"/>
      <x:c r="W81" s="1162"/>
      <x:c r="X81" s="947"/>
      <x:c r="Y81" s="1125">
        <x:v>1.5000000000000013E-2</x:v>
      </x:c>
      <x:c r="Z81" s="1125">
        <x:v>1.5000000000000013E-2</x:v>
      </x:c>
      <x:c r="AA81" s="1163"/>
      <x:c r="AB81" s="1163"/>
      <x:c r="AC81" s="1163"/>
      <x:c r="AD81" s="1163"/>
      <x:c r="AE81" s="1178">
        <x:v>108.95986198455999</x:v>
      </x:c>
      <x:c r="AF81" s="1127">
        <x:v>108.95986198455999</x:v>
      </x:c>
      <x:c r="AG81" s="1127">
        <x:v>107.3404640547916</x:v>
      </x:c>
      <x:c r="AH81" s="1127">
        <x:v>105.74535709396972</x:v>
      </x:c>
      <x:c r="AI81" s="1127">
        <x:v>105.74535709396972</x:v>
      </x:c>
      <x:c r="AJ81" s="1127">
        <x:v>105.74535709396972</x:v>
      </x:c>
      <x:c r="AK81" s="1127">
        <x:v>1</x:v>
      </x:c>
      <x:c r="AL81" s="1127">
        <x:v>228.81571016757599</x:v>
      </x:c>
      <x:c r="AM81" s="1011" t="s">
        <x:v>2183</x:v>
      </x:c>
      <x:c r="AN81" s="1164" t="s">
        <x:v>2174</x:v>
      </x:c>
      <x:c r="AO81" s="1165">
        <x:f t="shared" si="75"/>
        <x:v>583.33333333333337</x:v>
      </x:c>
      <x:c r="AP81" s="1165">
        <x:f t="shared" si="75"/>
        <x:v>583.33333333333337</x:v>
      </x:c>
      <x:c r="AQ81" s="1165">
        <x:f t="shared" si="75"/>
        <x:v>583.33333333333337</x:v>
      </x:c>
      <x:c r="AR81" s="1165">
        <x:f t="shared" si="75"/>
        <x:v>583.33333333333337</x:v>
      </x:c>
      <x:c r="AS81" s="1165">
        <x:f t="shared" si="75"/>
        <x:v>583.33333333333337</x:v>
      </x:c>
      <x:c r="AT81" s="1165">
        <x:f t="shared" si="75"/>
        <x:v>583.33333333333337</x:v>
      </x:c>
      <x:c r="AU81" s="1165">
        <x:f t="shared" si="75"/>
        <x:v>583.33333333333337</x:v>
      </x:c>
      <x:c r="AV81" s="1165">
        <x:f t="shared" si="75"/>
        <x:v>583.33333333333337</x:v>
      </x:c>
      <x:c r="AW81" s="1165">
        <x:f t="shared" si="74"/>
        <x:v>583.33333333333337</x:v>
      </x:c>
      <x:c r="AX81" s="1165">
        <x:f t="shared" si="74"/>
        <x:v>583.33333333333337</x:v>
      </x:c>
      <x:c r="AY81" s="1165">
        <x:f t="shared" si="74"/>
        <x:v>583.33333333333337</x:v>
      </x:c>
      <x:c r="AZ81" s="1165">
        <x:f t="shared" si="74"/>
        <x:v>583.33333333333337</x:v>
      </x:c>
      <x:c r="BA81" s="1166">
        <x:f t="shared" si="74"/>
        <x:v>7000</x:v>
      </x:c>
      <x:c r="BB81" s="1165">
        <x:f t="shared" si="56"/>
        <x:v>7000</x:v>
      </x:c>
      <x:c r="BC81" s="1165">
        <x:f t="shared" si="56"/>
        <x:v>7000</x:v>
      </x:c>
      <x:c r="BD81" s="1165">
        <x:f t="shared" si="56"/>
        <x:v>4500</x:v>
      </x:c>
      <x:c r="BE81" s="1165">
        <x:f t="shared" si="55"/>
        <x:v>20000</x:v>
      </x:c>
      <x:c r="BF81" s="1165">
        <x:f t="shared" si="55"/>
        <x:v>0</x:v>
      </x:c>
      <x:c r="BG81" s="1165">
        <x:f t="shared" si="55"/>
        <x:v>0</x:v>
      </x:c>
      <x:c r="BH81" s="1165">
        <x:f t="shared" si="55"/>
        <x:v>0</x:v>
      </x:c>
      <x:c r="BI81" s="1167">
        <x:f t="shared" si="65"/>
        <x:v>0.85805891312840998</x:v>
      </x:c>
      <x:c r="BJ81" s="1167">
        <x:f t="shared" si="65"/>
        <x:v>0.85805891312840998</x:v>
      </x:c>
      <x:c r="BK81" s="1167">
        <x:f t="shared" si="65"/>
        <x:v>0.85805891312840998</x:v>
      </x:c>
      <x:c r="BL81" s="1167">
        <x:f t="shared" si="65"/>
        <x:v>0.85805891312840998</x:v>
      </x:c>
      <x:c r="BM81" s="1167">
        <x:f t="shared" si="65"/>
        <x:v>0.85805891312840998</x:v>
      </x:c>
      <x:c r="BN81" s="1167">
        <x:f t="shared" si="65"/>
        <x:v>0.85805891312840998</x:v>
      </x:c>
      <x:c r="BO81" s="1167">
        <x:f t="shared" si="57"/>
        <x:v>0.85805891312840998</x:v>
      </x:c>
      <x:c r="BP81" s="1167">
        <x:f t="shared" si="57"/>
        <x:v>0.85805891312840998</x:v>
      </x:c>
      <x:c r="BQ81" s="1167">
        <x:f t="shared" si="57"/>
        <x:v>0.85805891312840998</x:v>
      </x:c>
      <x:c r="BR81" s="1167">
        <x:f t="shared" si="57"/>
        <x:v>0.85805891312840998</x:v>
      </x:c>
      <x:c r="BS81" s="1167">
        <x:f t="shared" si="57"/>
        <x:v>0.85805891312840998</x:v>
      </x:c>
      <x:c r="BT81" s="1167">
        <x:f t="shared" si="57"/>
        <x:v>0.85805891312840998</x:v>
      </x:c>
      <x:c r="BU81" s="1168">
        <x:f t="shared" si="76"/>
        <x:v>10.29670695754092</x:v>
      </x:c>
      <x:c r="BV81" s="1169">
        <x:f t="shared" si="71"/>
        <x:v>10.296706957540918</x:v>
      </x:c>
      <x:c r="BW81" s="1165">
        <x:f t="shared" si="71"/>
        <x:v>10.143673853177805</x:v>
      </x:c>
      <x:c r="BX81" s="1165">
        <x:f t="shared" si="71"/>
        <x:v>6.424030443458661</x:v>
      </x:c>
      <x:c r="BY81" s="1165">
        <x:f t="shared" si="71"/>
        <x:v>28.551246415371828</x:v>
      </x:c>
      <x:c r="BZ81" s="1165">
        <x:f t="shared" si="71"/>
        <x:v>0</x:v>
      </x:c>
      <x:c r="CA81" s="1165">
        <x:f t="shared" si="71"/>
        <x:v>0</x:v>
      </x:c>
      <x:c r="CB81" s="1168">
        <x:f t="shared" si="71"/>
        <x:v>0</x:v>
      </x:c>
      <x:c r="CC81" s="791"/>
      <x:c r="CD81" s="958" t="s">
        <x:v>2166</x:v>
      </x:c>
      <x:c r="CE81" s="960">
        <x:f t="shared" si="79"/>
        <x:v>583.33333333333337</x:v>
      </x:c>
      <x:c r="CF81" s="960">
        <x:f t="shared" si="79"/>
        <x:v>583.33333333333337</x:v>
      </x:c>
      <x:c r="CG81" s="960">
        <x:f t="shared" si="79"/>
        <x:v>583.33333333333337</x:v>
      </x:c>
      <x:c r="CH81" s="960">
        <x:f t="shared" si="79"/>
        <x:v>583.33333333333337</x:v>
      </x:c>
      <x:c r="CI81" s="960">
        <x:f t="shared" si="79"/>
        <x:v>583.33333333333337</x:v>
      </x:c>
      <x:c r="CJ81" s="960">
        <x:f t="shared" si="79"/>
        <x:v>583.33333333333337</x:v>
      </x:c>
      <x:c r="CK81" s="960">
        <x:f t="shared" si="79"/>
        <x:v>583.33333333333337</x:v>
      </x:c>
      <x:c r="CL81" s="960">
        <x:f t="shared" si="79"/>
        <x:v>583.33333333333337</x:v>
      </x:c>
      <x:c r="CM81" s="960">
        <x:f t="shared" si="79"/>
        <x:v>583.33333333333337</x:v>
      </x:c>
      <x:c r="CN81" s="960">
        <x:f t="shared" si="79"/>
        <x:v>583.33333333333337</x:v>
      </x:c>
      <x:c r="CO81" s="960">
        <x:f t="shared" si="79"/>
        <x:v>583.33333333333337</x:v>
      </x:c>
      <x:c r="CP81" s="961">
        <x:f t="shared" si="79"/>
        <x:v>583.33333333333337</x:v>
      </x:c>
      <x:c r="CQ81" s="962">
        <x:v>7000</x:v>
      </x:c>
      <x:c r="CR81" s="1139">
        <x:v>7000</x:v>
      </x:c>
      <x:c r="CS81" s="1140">
        <x:v>7000</x:v>
      </x:c>
      <x:c r="CT81" s="1140">
        <x:v>4500</x:v>
      </x:c>
      <x:c r="CU81" s="1140">
        <x:v>20000</x:v>
      </x:c>
      <x:c r="CV81" s="1140">
        <x:v>0</x:v>
      </x:c>
      <x:c r="CW81" s="1140"/>
      <x:c r="CX81" s="1141"/>
      <x:c r="CZ81" s="988"/>
    </x:row>
    <x:row r="82" spans="1:104" s="785" customFormat="1" ht="17.25" hidden="1" customHeight="1" thickBot="1">
      <x:c r="A82" s="1029">
        <x:f t="shared" si="72"/>
        <x:v>79</x:v>
      </x:c>
      <x:c r="B82" s="1030" t="s">
        <x:v>2113</x:v>
      </x:c>
      <x:c r="C82" s="1031" t="s">
        <x:v>2144</x:v>
      </x:c>
      <x:c r="D82" s="1032" t="s">
        <x:v>2184</x:v>
      </x:c>
      <x:c r="E82" s="1033" t="s">
        <x:v>2185</x:v>
      </x:c>
      <x:c r="F82" s="1179" t="s">
        <x:v>2186</x:v>
      </x:c>
      <x:c r="G82" s="1179" t="s">
        <x:v>543</x:v>
      </x:c>
      <x:c r="H82" s="1035" t="s">
        <x:v>545</x:v>
      </x:c>
      <x:c r="I82" s="1036" t="s">
        <x:v>2182</x:v>
      </x:c>
      <x:c r="J82" s="1033" t="s">
        <x:v>504</x:v>
      </x:c>
      <x:c r="K82" s="1033" t="s">
        <x:v>2187</x:v>
      </x:c>
      <x:c r="L82" s="1033" t="s">
        <x:v>2119</x:v>
      </x:c>
      <x:c r="M82" s="1033" t="s">
        <x:v>536</x:v>
      </x:c>
      <x:c r="N82" s="1033" t="s">
        <x:v>2121</x:v>
      </x:c>
      <x:c r="O82" s="1037" t="s">
        <x:v>2150</x:v>
      </x:c>
      <x:c r="P82" s="1180">
        <x:v>227.10781862972894</x:v>
      </x:c>
      <x:c r="Q82" s="1039" t="s">
        <x:v>2167</x:v>
      </x:c>
      <x:c r="R82" s="1040">
        <x:f t="shared" si="70"/>
        <x:v>306595.55515013408</x:v>
      </x:c>
      <x:c r="S82" s="1031">
        <x:v>1</x:v>
      </x:c>
      <x:c r="T82" s="1040">
        <x:f t="shared" si="13"/>
        <x:v>306595.55515013408</x:v>
      </x:c>
      <x:c r="U82" s="1031" t="s">
        <x:v>2132</x:v>
      </x:c>
      <x:c r="V82" s="1041"/>
      <x:c r="W82" s="1181"/>
      <x:c r="X82" s="1070"/>
      <x:c r="Y82" s="1142">
        <x:v>1.5000000000000013E-2</x:v>
      </x:c>
      <x:c r="Z82" s="1142">
        <x:v>1.5000000000000013E-2</x:v>
      </x:c>
      <x:c r="AA82" s="1182"/>
      <x:c r="AB82" s="1182"/>
      <x:c r="AC82" s="1182"/>
      <x:c r="AD82" s="1182"/>
      <x:c r="AE82" s="1183">
        <x:v>227.10781862972894</x:v>
      </x:c>
      <x:c r="AF82" s="1184">
        <x:v>227.10781862972894</x:v>
      </x:c>
      <x:c r="AG82" s="1184">
        <x:v>223.72370135028299</x:v>
      </x:c>
      <x:c r="AH82" s="1184">
        <x:v>220.39034583002874</x:v>
      </x:c>
      <x:c r="AI82" s="1184">
        <x:v>220.39034583002874</x:v>
      </x:c>
      <x:c r="AJ82" s="1184">
        <x:v>220.39034583002874</x:v>
      </x:c>
      <x:c r="AK82" s="1184">
        <x:v>1</x:v>
      </x:c>
      <x:c r="AL82" s="1184">
        <x:v>476.9264191224309</x:v>
      </x:c>
      <x:c r="AM82" s="1030" t="s">
        <x:v>2183</x:v>
      </x:c>
      <x:c r="AN82" s="1185" t="s">
        <x:v>2174</x:v>
      </x:c>
      <x:c r="AO82" s="1171">
        <x:f t="shared" si="75"/>
        <x:v>583.33333333333337</x:v>
      </x:c>
      <x:c r="AP82" s="1171">
        <x:f t="shared" si="75"/>
        <x:v>583.33333333333337</x:v>
      </x:c>
      <x:c r="AQ82" s="1171">
        <x:f t="shared" si="75"/>
        <x:v>583.33333333333337</x:v>
      </x:c>
      <x:c r="AR82" s="1171">
        <x:f t="shared" si="75"/>
        <x:v>583.33333333333337</x:v>
      </x:c>
      <x:c r="AS82" s="1171">
        <x:f t="shared" si="75"/>
        <x:v>583.33333333333337</x:v>
      </x:c>
      <x:c r="AT82" s="1171">
        <x:f t="shared" si="75"/>
        <x:v>583.33333333333337</x:v>
      </x:c>
      <x:c r="AU82" s="1171">
        <x:f t="shared" si="75"/>
        <x:v>583.33333333333337</x:v>
      </x:c>
      <x:c r="AV82" s="1171">
        <x:f t="shared" si="75"/>
        <x:v>583.33333333333337</x:v>
      </x:c>
      <x:c r="AW82" s="1171">
        <x:f t="shared" si="74"/>
        <x:v>583.33333333333337</x:v>
      </x:c>
      <x:c r="AX82" s="1171">
        <x:f t="shared" si="74"/>
        <x:v>583.33333333333337</x:v>
      </x:c>
      <x:c r="AY82" s="1171">
        <x:f t="shared" si="74"/>
        <x:v>583.33333333333337</x:v>
      </x:c>
      <x:c r="AZ82" s="1171">
        <x:f t="shared" si="74"/>
        <x:v>583.33333333333337</x:v>
      </x:c>
      <x:c r="BA82" s="1186">
        <x:f t="shared" si="74"/>
        <x:v>7000</x:v>
      </x:c>
      <x:c r="BB82" s="1171">
        <x:f t="shared" si="56"/>
        <x:v>7000</x:v>
      </x:c>
      <x:c r="BC82" s="1171">
        <x:f t="shared" si="56"/>
        <x:v>7000</x:v>
      </x:c>
      <x:c r="BD82" s="1171">
        <x:f t="shared" si="56"/>
        <x:v>4500</x:v>
      </x:c>
      <x:c r="BE82" s="1171">
        <x:f t="shared" si="55"/>
        <x:v>20000</x:v>
      </x:c>
      <x:c r="BF82" s="1171">
        <x:f t="shared" si="55"/>
        <x:v>0</x:v>
      </x:c>
      <x:c r="BG82" s="1171">
        <x:f t="shared" si="55"/>
        <x:v>0</x:v>
      </x:c>
      <x:c r="BH82" s="1171">
        <x:f t="shared" si="55"/>
        <x:v>0</x:v>
      </x:c>
      <x:c r="BI82" s="1187">
        <x:f t="shared" si="65"/>
        <x:v>1.7884740717091154</x:v>
      </x:c>
      <x:c r="BJ82" s="1187">
        <x:f t="shared" si="65"/>
        <x:v>1.7884740717091154</x:v>
      </x:c>
      <x:c r="BK82" s="1187">
        <x:f t="shared" si="65"/>
        <x:v>1.7884740717091154</x:v>
      </x:c>
      <x:c r="BL82" s="1187">
        <x:f t="shared" si="65"/>
        <x:v>1.7884740717091154</x:v>
      </x:c>
      <x:c r="BM82" s="1187">
        <x:f t="shared" si="65"/>
        <x:v>1.7884740717091154</x:v>
      </x:c>
      <x:c r="BN82" s="1187">
        <x:f t="shared" si="65"/>
        <x:v>1.7884740717091154</x:v>
      </x:c>
      <x:c r="BO82" s="1187">
        <x:f t="shared" si="57"/>
        <x:v>1.7884740717091154</x:v>
      </x:c>
      <x:c r="BP82" s="1187">
        <x:f t="shared" si="57"/>
        <x:v>1.7884740717091154</x:v>
      </x:c>
      <x:c r="BQ82" s="1187">
        <x:f t="shared" si="57"/>
        <x:v>1.7884740717091154</x:v>
      </x:c>
      <x:c r="BR82" s="1187">
        <x:f t="shared" si="57"/>
        <x:v>1.7884740717091154</x:v>
      </x:c>
      <x:c r="BS82" s="1187">
        <x:f t="shared" si="57"/>
        <x:v>1.7884740717091154</x:v>
      </x:c>
      <x:c r="BT82" s="1187">
        <x:f t="shared" si="57"/>
        <x:v>1.7884740717091154</x:v>
      </x:c>
      <x:c r="BU82" s="1172">
        <x:f t="shared" si="76"/>
        <x:v>21.461688860509383</x:v>
      </x:c>
      <x:c r="BV82" s="1170">
        <x:f t="shared" si="71"/>
        <x:v>21.461688860509387</x:v>
      </x:c>
      <x:c r="BW82" s="1171">
        <x:f t="shared" si="71"/>
        <x:v>21.141889777601744</x:v>
      </x:c>
      <x:c r="BX82" s="1171">
        <x:f t="shared" si="71"/>
        <x:v>13.388713509174245</x:v>
      </x:c>
      <x:c r="BY82" s="1171">
        <x:f t="shared" si="71"/>
        <x:v>59.505393374107754</x:v>
      </x:c>
      <x:c r="BZ82" s="1171">
        <x:f t="shared" si="71"/>
        <x:v>0</x:v>
      </x:c>
      <x:c r="CA82" s="1171">
        <x:f t="shared" si="71"/>
        <x:v>0</x:v>
      </x:c>
      <x:c r="CB82" s="1172">
        <x:f t="shared" si="71"/>
        <x:v>0</x:v>
      </x:c>
      <x:c r="CC82" s="791"/>
      <x:c r="CD82" s="972" t="s">
        <x:v>2166</x:v>
      </x:c>
      <x:c r="CE82" s="974">
        <x:f t="shared" si="79"/>
        <x:v>583.33333333333337</x:v>
      </x:c>
      <x:c r="CF82" s="974">
        <x:f t="shared" si="79"/>
        <x:v>583.33333333333337</x:v>
      </x:c>
      <x:c r="CG82" s="974">
        <x:f t="shared" si="79"/>
        <x:v>583.33333333333337</x:v>
      </x:c>
      <x:c r="CH82" s="974">
        <x:f t="shared" si="79"/>
        <x:v>583.33333333333337</x:v>
      </x:c>
      <x:c r="CI82" s="974">
        <x:f t="shared" si="79"/>
        <x:v>583.33333333333337</x:v>
      </x:c>
      <x:c r="CJ82" s="974">
        <x:f t="shared" si="79"/>
        <x:v>583.33333333333337</x:v>
      </x:c>
      <x:c r="CK82" s="974">
        <x:f t="shared" si="79"/>
        <x:v>583.33333333333337</x:v>
      </x:c>
      <x:c r="CL82" s="974">
        <x:f t="shared" si="79"/>
        <x:v>583.33333333333337</x:v>
      </x:c>
      <x:c r="CM82" s="974">
        <x:f t="shared" si="79"/>
        <x:v>583.33333333333337</x:v>
      </x:c>
      <x:c r="CN82" s="974">
        <x:f t="shared" si="79"/>
        <x:v>583.33333333333337</x:v>
      </x:c>
      <x:c r="CO82" s="974">
        <x:f t="shared" si="79"/>
        <x:v>583.33333333333337</x:v>
      </x:c>
      <x:c r="CP82" s="975">
        <x:f t="shared" si="79"/>
        <x:v>583.33333333333337</x:v>
      </x:c>
      <x:c r="CQ82" s="976">
        <x:v>7000</x:v>
      </x:c>
      <x:c r="CR82" s="1143">
        <x:v>7000</x:v>
      </x:c>
      <x:c r="CS82" s="1144">
        <x:v>7000</x:v>
      </x:c>
      <x:c r="CT82" s="1144">
        <x:v>4500</x:v>
      </x:c>
      <x:c r="CU82" s="1144">
        <x:v>20000</x:v>
      </x:c>
      <x:c r="CV82" s="1144">
        <x:v>0</x:v>
      </x:c>
      <x:c r="CW82" s="1144"/>
      <x:c r="CX82" s="1145"/>
      <x:c r="CZ82" s="988"/>
    </x:row>
    <x:row r="83" spans="1:104" s="785" customFormat="1" ht="17.25" hidden="1" customHeight="1" thickBot="1">
      <x:c r="A83" s="1010">
        <x:f t="shared" si="72"/>
        <x:v>80</x:v>
      </x:c>
      <x:c r="B83" s="1011" t="s">
        <x:v>2113</x:v>
      </x:c>
      <x:c r="C83" s="787" t="s">
        <x:v>2144</x:v>
      </x:c>
      <x:c r="D83" s="1012" t="s">
        <x:v>2176</x:v>
      </x:c>
      <x:c r="E83" s="785" t="s">
        <x:v>2177</x:v>
      </x:c>
      <x:c r="F83" s="1160" t="s">
        <x:v>2188</x:v>
      </x:c>
      <x:c r="G83" s="1160" t="s">
        <x:v>602</x:v>
      </x:c>
      <x:c r="H83" s="1013" t="s">
        <x:v>856</x:v>
      </x:c>
      <x:c r="I83" s="1014" t="s">
        <x:v>2189</x:v>
      </x:c>
      <x:c r="J83" s="785" t="s">
        <x:v>2131</x:v>
      </x:c>
      <x:c r="K83" s="785" t="s">
        <x:v>2190</x:v>
      </x:c>
      <x:c r="L83" s="785" t="s">
        <x:v>2191</x:v>
      </x:c>
      <x:c r="M83" s="785" t="s">
        <x:v>2166</x:v>
      </x:c>
      <x:c r="N83" s="785" t="s">
        <x:v>2166</x:v>
      </x:c>
      <x:c r="O83" s="1015" t="s">
        <x:v>2150</x:v>
      </x:c>
      <x:c r="P83" s="1016">
        <x:v>108.22399999999999</x:v>
      </x:c>
      <x:c r="Q83" s="1017" t="s">
        <x:v>2192</x:v>
      </x:c>
      <x:c r="R83" s="791">
        <x:f t="shared" si="70"/>
        <x:v>173158.39999999999</x:v>
      </x:c>
      <x:c r="S83" s="787">
        <x:v>1</x:v>
      </x:c>
      <x:c r="T83" s="791">
        <x:f t="shared" ref="T83:T134" si="80">R83*S83</x:f>
        <x:v>173158.39999999999</x:v>
      </x:c>
      <x:c r="U83" s="787" t="s">
        <x:v>2132</x:v>
      </x:c>
      <x:c r="V83" s="1018"/>
      <x:c r="W83" s="1162"/>
      <x:c r="X83" s="1163"/>
      <x:c r="Y83" s="1020"/>
      <x:c r="Z83" s="1020"/>
      <x:c r="AA83" s="1020"/>
      <x:c r="AB83" s="1020"/>
      <x:c r="AC83" s="1020"/>
      <x:c r="AD83" s="1020"/>
      <x:c r="AE83" s="950">
        <x:f t="shared" si="77"/>
        <x:v>108.22399999999999</x:v>
      </x:c>
      <x:c r="AF83" s="1188">
        <x:f t="shared" si="78"/>
        <x:v>108.22399999999999</x:v>
      </x:c>
      <x:c r="AG83" s="1188">
        <x:f t="shared" si="73"/>
        <x:v>108.22399999999999</x:v>
      </x:c>
      <x:c r="AH83" s="1188">
        <x:f t="shared" si="73"/>
        <x:v>108.22399999999999</x:v>
      </x:c>
      <x:c r="AI83" s="1188">
        <x:f t="shared" si="73"/>
        <x:v>108.22399999999999</x:v>
      </x:c>
      <x:c r="AJ83" s="1188">
        <x:f t="shared" si="73"/>
        <x:v>108.22399999999999</x:v>
      </x:c>
      <x:c r="AK83" s="1188">
        <x:f t="shared" si="73"/>
        <x:v>108.22399999999999</x:v>
      </x:c>
      <x:c r="AL83" s="1188">
        <x:f t="shared" si="73"/>
        <x:v>108.22399999999999</x:v>
      </x:c>
      <x:c r="AM83" s="1011" t="s">
        <x:v>2183</x:v>
      </x:c>
      <x:c r="AN83" s="1164" t="s">
        <x:v>2174</x:v>
      </x:c>
      <x:c r="AO83" s="1165">
        <x:f t="shared" si="75"/>
        <x:v>5500</x:v>
      </x:c>
      <x:c r="AP83" s="1165">
        <x:f t="shared" si="75"/>
        <x:v>5500</x:v>
      </x:c>
      <x:c r="AQ83" s="1165">
        <x:f t="shared" si="75"/>
        <x:v>5500</x:v>
      </x:c>
      <x:c r="AR83" s="1165">
        <x:f t="shared" si="75"/>
        <x:v>5500</x:v>
      </x:c>
      <x:c r="AS83" s="1165">
        <x:f t="shared" si="75"/>
        <x:v>5500</x:v>
      </x:c>
      <x:c r="AT83" s="1165">
        <x:f t="shared" si="75"/>
        <x:v>5500</x:v>
      </x:c>
      <x:c r="AU83" s="1165">
        <x:f t="shared" si="75"/>
        <x:v>5500</x:v>
      </x:c>
      <x:c r="AV83" s="1165">
        <x:f t="shared" si="75"/>
        <x:v>5500</x:v>
      </x:c>
      <x:c r="AW83" s="1165">
        <x:f t="shared" si="74"/>
        <x:v>5500</x:v>
      </x:c>
      <x:c r="AX83" s="1165">
        <x:f t="shared" si="74"/>
        <x:v>5500</x:v>
      </x:c>
      <x:c r="AY83" s="1165">
        <x:f t="shared" si="74"/>
        <x:v>5500</x:v>
      </x:c>
      <x:c r="AZ83" s="1165">
        <x:f t="shared" si="74"/>
        <x:v>5500</x:v>
      </x:c>
      <x:c r="BA83" s="1166">
        <x:f t="shared" si="74"/>
        <x:v>66000</x:v>
      </x:c>
      <x:c r="BB83" s="1165">
        <x:f t="shared" si="56"/>
        <x:v>66000</x:v>
      </x:c>
      <x:c r="BC83" s="1165">
        <x:f t="shared" si="56"/>
        <x:v>0</x:v>
      </x:c>
      <x:c r="BD83" s="1165">
        <x:f t="shared" si="56"/>
        <x:v>0</x:v>
      </x:c>
      <x:c r="BE83" s="1165">
        <x:f t="shared" si="56"/>
        <x:v>0</x:v>
      </x:c>
      <x:c r="BF83" s="1165">
        <x:f t="shared" si="56"/>
        <x:v>0</x:v>
      </x:c>
      <x:c r="BG83" s="1165">
        <x:f t="shared" si="56"/>
        <x:v>0</x:v>
      </x:c>
      <x:c r="BH83" s="1165">
        <x:f t="shared" si="56"/>
        <x:v>0</x:v>
      </x:c>
      <x:c r="BI83" s="1165">
        <x:f t="shared" si="65"/>
        <x:v>9.5237119999999997</x:v>
      </x:c>
      <x:c r="BJ83" s="1165">
        <x:f t="shared" si="65"/>
        <x:v>9.5237119999999997</x:v>
      </x:c>
      <x:c r="BK83" s="1165">
        <x:f t="shared" si="65"/>
        <x:v>9.5237119999999997</x:v>
      </x:c>
      <x:c r="BL83" s="1165">
        <x:f t="shared" si="65"/>
        <x:v>9.5237119999999997</x:v>
      </x:c>
      <x:c r="BM83" s="1165">
        <x:f t="shared" si="65"/>
        <x:v>9.5237119999999997</x:v>
      </x:c>
      <x:c r="BN83" s="1165">
        <x:f t="shared" si="65"/>
        <x:v>9.5237119999999997</x:v>
      </x:c>
      <x:c r="BO83" s="1165">
        <x:f t="shared" si="57"/>
        <x:v>9.5237119999999997</x:v>
      </x:c>
      <x:c r="BP83" s="1165">
        <x:f t="shared" si="57"/>
        <x:v>9.5237119999999997</x:v>
      </x:c>
      <x:c r="BQ83" s="1165">
        <x:f t="shared" si="57"/>
        <x:v>9.5237119999999997</x:v>
      </x:c>
      <x:c r="BR83" s="1167">
        <x:f t="shared" si="57"/>
        <x:v>9.5237119999999997</x:v>
      </x:c>
      <x:c r="BS83" s="1165">
        <x:f t="shared" si="57"/>
        <x:v>9.5237119999999997</x:v>
      </x:c>
      <x:c r="BT83" s="1165">
        <x:f t="shared" si="57"/>
        <x:v>9.5237119999999997</x:v>
      </x:c>
      <x:c r="BU83" s="1168">
        <x:f t="shared" si="76"/>
        <x:v>114.28454400000003</x:v>
      </x:c>
      <x:c r="BV83" s="1155">
        <x:f t="shared" si="71"/>
        <x:v>114.284544</x:v>
      </x:c>
      <x:c r="BW83" s="1151">
        <x:f t="shared" si="71"/>
        <x:v>0</x:v>
      </x:c>
      <x:c r="BX83" s="1151">
        <x:f t="shared" si="71"/>
        <x:v>0</x:v>
      </x:c>
      <x:c r="BY83" s="1151">
        <x:f t="shared" si="71"/>
        <x:v>0</x:v>
      </x:c>
      <x:c r="BZ83" s="1151">
        <x:f t="shared" si="71"/>
        <x:v>0</x:v>
      </x:c>
      <x:c r="CA83" s="1151">
        <x:f t="shared" si="71"/>
        <x:v>0</x:v>
      </x:c>
      <x:c r="CB83" s="1154">
        <x:f t="shared" si="71"/>
        <x:v>0</x:v>
      </x:c>
      <x:c r="CC83" s="791"/>
      <x:c r="CD83" s="924" t="s">
        <x:v>2166</x:v>
      </x:c>
      <x:c r="CE83" s="926">
        <x:f t="shared" si="79"/>
        <x:v>5500</x:v>
      </x:c>
      <x:c r="CF83" s="926">
        <x:f t="shared" si="79"/>
        <x:v>5500</x:v>
      </x:c>
      <x:c r="CG83" s="926">
        <x:f t="shared" si="79"/>
        <x:v>5500</x:v>
      </x:c>
      <x:c r="CH83" s="926">
        <x:f t="shared" si="79"/>
        <x:v>5500</x:v>
      </x:c>
      <x:c r="CI83" s="926">
        <x:f t="shared" si="79"/>
        <x:v>5500</x:v>
      </x:c>
      <x:c r="CJ83" s="926">
        <x:f t="shared" si="79"/>
        <x:v>5500</x:v>
      </x:c>
      <x:c r="CK83" s="926">
        <x:f t="shared" si="79"/>
        <x:v>5500</x:v>
      </x:c>
      <x:c r="CL83" s="926">
        <x:f t="shared" si="79"/>
        <x:v>5500</x:v>
      </x:c>
      <x:c r="CM83" s="926">
        <x:f t="shared" si="79"/>
        <x:v>5500</x:v>
      </x:c>
      <x:c r="CN83" s="926">
        <x:f t="shared" si="79"/>
        <x:v>5500</x:v>
      </x:c>
      <x:c r="CO83" s="926">
        <x:f t="shared" si="79"/>
        <x:v>5500</x:v>
      </x:c>
      <x:c r="CP83" s="927">
        <x:f t="shared" si="79"/>
        <x:v>5500</x:v>
      </x:c>
      <x:c r="CQ83" s="928">
        <x:v>66000</x:v>
      </x:c>
      <x:c r="CR83" s="1134">
        <x:v>66000</x:v>
      </x:c>
      <x:c r="CS83" s="1135">
        <x:v>0</x:v>
      </x:c>
      <x:c r="CT83" s="1135">
        <x:v>0</x:v>
      </x:c>
      <x:c r="CU83" s="1135">
        <x:v>0</x:v>
      </x:c>
      <x:c r="CV83" s="1135"/>
      <x:c r="CW83" s="1135"/>
      <x:c r="CX83" s="1136"/>
      <x:c r="CZ83" s="988"/>
    </x:row>
    <x:row r="84" spans="1:104" s="785" customFormat="1" ht="17.25" hidden="1" customHeight="1" thickBot="1">
      <x:c r="A84" s="933">
        <x:f t="shared" si="72"/>
        <x:v>81</x:v>
      </x:c>
      <x:c r="B84" s="934" t="s">
        <x:v>2113</x:v>
      </x:c>
      <x:c r="C84" s="935" t="s">
        <x:v>2144</x:v>
      </x:c>
      <x:c r="D84" s="936" t="s">
        <x:v>2176</x:v>
      </x:c>
      <x:c r="E84" s="937" t="s">
        <x:v>2177</x:v>
      </x:c>
      <x:c r="F84" s="938" t="s">
        <x:v>2188</x:v>
      </x:c>
      <x:c r="G84" s="938" t="s">
        <x:v>603</x:v>
      </x:c>
      <x:c r="H84" s="940" t="s">
        <x:v>857</x:v>
      </x:c>
      <x:c r="I84" s="941" t="s">
        <x:v>2189</x:v>
      </x:c>
      <x:c r="J84" s="937" t="s">
        <x:v>2131</x:v>
      </x:c>
      <x:c r="K84" s="785" t="s">
        <x:v>2190</x:v>
      </x:c>
      <x:c r="L84" s="937" t="s">
        <x:v>604</x:v>
      </x:c>
      <x:c r="M84" s="937" t="s">
        <x:v>536</x:v>
      </x:c>
      <x:c r="N84" s="937" t="s">
        <x:v>536</x:v>
      </x:c>
      <x:c r="O84" s="942" t="s">
        <x:v>605</x:v>
      </x:c>
      <x:c r="P84" s="1189">
        <x:v>25.412499999999998</x:v>
      </x:c>
      <x:c r="Q84" s="1017" t="s">
        <x:v>2192</x:v>
      </x:c>
      <x:c r="R84" s="792">
        <x:f t="shared" si="70"/>
        <x:v>40660</x:v>
      </x:c>
      <x:c r="S84" s="935">
        <x:v>1</x:v>
      </x:c>
      <x:c r="T84" s="792">
        <x:f t="shared" si="80"/>
        <x:v>40660</x:v>
      </x:c>
      <x:c r="U84" s="935" t="s">
        <x:v>2132</x:v>
      </x:c>
      <x:c r="V84" s="945"/>
      <x:c r="W84" s="965"/>
      <x:c r="X84" s="1190"/>
      <x:c r="Y84" s="949"/>
      <x:c r="Z84" s="949"/>
      <x:c r="AA84" s="949"/>
      <x:c r="AB84" s="949"/>
      <x:c r="AC84" s="949"/>
      <x:c r="AD84" s="949"/>
      <x:c r="AE84" s="966">
        <x:f t="shared" si="77"/>
        <x:v>25.412499999999998</x:v>
      </x:c>
      <x:c r="AF84" s="1188">
        <x:f t="shared" si="78"/>
        <x:v>25.412499999999998</x:v>
      </x:c>
      <x:c r="AG84" s="1188">
        <x:f t="shared" si="73"/>
        <x:v>25.412499999999998</x:v>
      </x:c>
      <x:c r="AH84" s="1188">
        <x:f t="shared" si="73"/>
        <x:v>25.412499999999998</x:v>
      </x:c>
      <x:c r="AI84" s="1188">
        <x:f t="shared" si="73"/>
        <x:v>25.412499999999998</x:v>
      </x:c>
      <x:c r="AJ84" s="1188">
        <x:f t="shared" si="73"/>
        <x:v>25.412499999999998</x:v>
      </x:c>
      <x:c r="AK84" s="1188">
        <x:f t="shared" si="73"/>
        <x:v>25.412499999999998</x:v>
      </x:c>
      <x:c r="AL84" s="1188">
        <x:f t="shared" si="73"/>
        <x:v>25.412499999999998</x:v>
      </x:c>
      <x:c r="AM84" s="934" t="s">
        <x:v>2183</x:v>
      </x:c>
      <x:c r="AN84" s="952" t="s">
        <x:v>2174</x:v>
      </x:c>
      <x:c r="AO84" s="953">
        <x:f t="shared" si="75"/>
        <x:v>5500</x:v>
      </x:c>
      <x:c r="AP84" s="953">
        <x:f t="shared" si="75"/>
        <x:v>5500</x:v>
      </x:c>
      <x:c r="AQ84" s="953">
        <x:f t="shared" si="75"/>
        <x:v>5500</x:v>
      </x:c>
      <x:c r="AR84" s="953">
        <x:f t="shared" si="75"/>
        <x:v>5500</x:v>
      </x:c>
      <x:c r="AS84" s="953">
        <x:f t="shared" si="75"/>
        <x:v>5500</x:v>
      </x:c>
      <x:c r="AT84" s="953">
        <x:f t="shared" si="75"/>
        <x:v>5500</x:v>
      </x:c>
      <x:c r="AU84" s="953">
        <x:f t="shared" si="75"/>
        <x:v>5500</x:v>
      </x:c>
      <x:c r="AV84" s="953">
        <x:f t="shared" si="75"/>
        <x:v>5500</x:v>
      </x:c>
      <x:c r="AW84" s="953">
        <x:f t="shared" si="74"/>
        <x:v>5500</x:v>
      </x:c>
      <x:c r="AX84" s="953">
        <x:f t="shared" si="74"/>
        <x:v>5500</x:v>
      </x:c>
      <x:c r="AY84" s="953">
        <x:f t="shared" si="74"/>
        <x:v>5500</x:v>
      </x:c>
      <x:c r="AZ84" s="953">
        <x:f t="shared" si="74"/>
        <x:v>5500</x:v>
      </x:c>
      <x:c r="BA84" s="954">
        <x:f t="shared" si="74"/>
        <x:v>66000</x:v>
      </x:c>
      <x:c r="BB84" s="953">
        <x:f t="shared" si="56"/>
        <x:v>66000</x:v>
      </x:c>
      <x:c r="BC84" s="953">
        <x:f t="shared" si="56"/>
        <x:v>0</x:v>
      </x:c>
      <x:c r="BD84" s="953">
        <x:f t="shared" si="56"/>
        <x:v>0</x:v>
      </x:c>
      <x:c r="BE84" s="953">
        <x:f t="shared" si="56"/>
        <x:v>0</x:v>
      </x:c>
      <x:c r="BF84" s="953">
        <x:f t="shared" si="56"/>
        <x:v>0</x:v>
      </x:c>
      <x:c r="BG84" s="953">
        <x:f t="shared" si="56"/>
        <x:v>0</x:v>
      </x:c>
      <x:c r="BH84" s="953">
        <x:f t="shared" si="56"/>
        <x:v>0</x:v>
      </x:c>
      <x:c r="BI84" s="953">
        <x:f t="shared" si="65"/>
        <x:v>2.2363</x:v>
      </x:c>
      <x:c r="BJ84" s="953">
        <x:f t="shared" si="65"/>
        <x:v>2.2363</x:v>
      </x:c>
      <x:c r="BK84" s="953">
        <x:f t="shared" si="65"/>
        <x:v>2.2363</x:v>
      </x:c>
      <x:c r="BL84" s="953">
        <x:f t="shared" si="65"/>
        <x:v>2.2363</x:v>
      </x:c>
      <x:c r="BM84" s="953">
        <x:f t="shared" si="65"/>
        <x:v>2.2363</x:v>
      </x:c>
      <x:c r="BN84" s="953">
        <x:f t="shared" si="65"/>
        <x:v>2.2363</x:v>
      </x:c>
      <x:c r="BO84" s="953">
        <x:f t="shared" si="57"/>
        <x:v>2.2363</x:v>
      </x:c>
      <x:c r="BP84" s="953">
        <x:f t="shared" si="57"/>
        <x:v>2.2363</x:v>
      </x:c>
      <x:c r="BQ84" s="953">
        <x:f t="shared" si="57"/>
        <x:v>2.2363</x:v>
      </x:c>
      <x:c r="BR84" s="1191">
        <x:f t="shared" si="57"/>
        <x:v>2.2363</x:v>
      </x:c>
      <x:c r="BS84" s="953">
        <x:f t="shared" si="57"/>
        <x:v>2.2363</x:v>
      </x:c>
      <x:c r="BT84" s="953">
        <x:f t="shared" si="57"/>
        <x:v>2.2363</x:v>
      </x:c>
      <x:c r="BU84" s="1192">
        <x:f t="shared" si="76"/>
        <x:v>26.835599999999999</x:v>
      </x:c>
      <x:c r="BV84" s="1193">
        <x:f t="shared" si="71"/>
        <x:v>26.835599999999999</x:v>
      </x:c>
      <x:c r="BW84" s="953">
        <x:f t="shared" si="71"/>
        <x:v>0</x:v>
      </x:c>
      <x:c r="BX84" s="953">
        <x:f t="shared" si="71"/>
        <x:v>0</x:v>
      </x:c>
      <x:c r="BY84" s="953">
        <x:f t="shared" si="71"/>
        <x:v>0</x:v>
      </x:c>
      <x:c r="BZ84" s="953">
        <x:f t="shared" si="71"/>
        <x:v>0</x:v>
      </x:c>
      <x:c r="CA84" s="953">
        <x:f t="shared" si="71"/>
        <x:v>0</x:v>
      </x:c>
      <x:c r="CB84" s="1192">
        <x:f t="shared" si="71"/>
        <x:v>0</x:v>
      </x:c>
      <x:c r="CC84" s="923"/>
      <x:c r="CD84" s="958" t="s">
        <x:v>2166</x:v>
      </x:c>
      <x:c r="CE84" s="960">
        <x:f t="shared" si="79"/>
        <x:v>5500</x:v>
      </x:c>
      <x:c r="CF84" s="960">
        <x:f t="shared" si="79"/>
        <x:v>5500</x:v>
      </x:c>
      <x:c r="CG84" s="960">
        <x:f t="shared" si="79"/>
        <x:v>5500</x:v>
      </x:c>
      <x:c r="CH84" s="960">
        <x:f t="shared" si="79"/>
        <x:v>5500</x:v>
      </x:c>
      <x:c r="CI84" s="960">
        <x:f t="shared" si="79"/>
        <x:v>5500</x:v>
      </x:c>
      <x:c r="CJ84" s="960">
        <x:f t="shared" si="79"/>
        <x:v>5500</x:v>
      </x:c>
      <x:c r="CK84" s="960">
        <x:f t="shared" si="79"/>
        <x:v>5500</x:v>
      </x:c>
      <x:c r="CL84" s="960">
        <x:f t="shared" si="79"/>
        <x:v>5500</x:v>
      </x:c>
      <x:c r="CM84" s="960">
        <x:f t="shared" si="79"/>
        <x:v>5500</x:v>
      </x:c>
      <x:c r="CN84" s="960">
        <x:f t="shared" si="79"/>
        <x:v>5500</x:v>
      </x:c>
      <x:c r="CO84" s="960">
        <x:f t="shared" si="79"/>
        <x:v>5500</x:v>
      </x:c>
      <x:c r="CP84" s="961">
        <x:f t="shared" si="79"/>
        <x:v>5500</x:v>
      </x:c>
      <x:c r="CQ84" s="962">
        <x:v>66000</x:v>
      </x:c>
      <x:c r="CR84" s="1139">
        <x:v>66000</x:v>
      </x:c>
      <x:c r="CS84" s="1140">
        <x:v>0</x:v>
      </x:c>
      <x:c r="CT84" s="1140">
        <x:v>0</x:v>
      </x:c>
      <x:c r="CU84" s="1140">
        <x:v>0</x:v>
      </x:c>
      <x:c r="CV84" s="1140"/>
      <x:c r="CW84" s="1140"/>
      <x:c r="CX84" s="1141"/>
      <x:c r="CZ84" s="988"/>
    </x:row>
    <x:row r="85" spans="1:104" s="785" customFormat="1" ht="17.25" hidden="1" customHeight="1" thickBot="1">
      <x:c r="A85" s="933">
        <x:f t="shared" si="72"/>
        <x:v>82</x:v>
      </x:c>
      <x:c r="B85" s="934" t="s">
        <x:v>2113</x:v>
      </x:c>
      <x:c r="C85" s="935" t="s">
        <x:v>2144</x:v>
      </x:c>
      <x:c r="D85" s="936" t="s">
        <x:v>2176</x:v>
      </x:c>
      <x:c r="E85" s="937" t="s">
        <x:v>2177</x:v>
      </x:c>
      <x:c r="F85" s="938" t="s">
        <x:v>2188</x:v>
      </x:c>
      <x:c r="G85" s="938" t="s">
        <x:v>606</x:v>
      </x:c>
      <x:c r="H85" s="940" t="s">
        <x:v>858</x:v>
      </x:c>
      <x:c r="I85" s="941" t="s">
        <x:v>607</x:v>
      </x:c>
      <x:c r="J85" s="937" t="s">
        <x:v>2131</x:v>
      </x:c>
      <x:c r="K85" s="785" t="s">
        <x:v>2193</x:v>
      </x:c>
      <x:c r="L85" s="937" t="s">
        <x:v>604</x:v>
      </x:c>
      <x:c r="M85" s="937" t="s">
        <x:v>536</x:v>
      </x:c>
      <x:c r="N85" s="937" t="s">
        <x:v>536</x:v>
      </x:c>
      <x:c r="O85" s="942" t="s">
        <x:v>605</x:v>
      </x:c>
      <x:c r="P85" s="1189">
        <x:v>12.816809542963073</x:v>
      </x:c>
      <x:c r="Q85" s="1017" t="s">
        <x:v>2192</x:v>
      </x:c>
      <x:c r="R85" s="792">
        <x:f t="shared" si="70"/>
        <x:v>20506.895268740918</x:v>
      </x:c>
      <x:c r="S85" s="935">
        <x:v>2</x:v>
      </x:c>
      <x:c r="T85" s="792">
        <x:f t="shared" si="80"/>
        <x:v>41013.790537481837</x:v>
      </x:c>
      <x:c r="U85" s="935" t="s">
        <x:v>2132</x:v>
      </x:c>
      <x:c r="V85" s="945"/>
      <x:c r="W85" s="965"/>
      <x:c r="X85" s="1190"/>
      <x:c r="Y85" s="949"/>
      <x:c r="Z85" s="949"/>
      <x:c r="AA85" s="949"/>
      <x:c r="AB85" s="949"/>
      <x:c r="AC85" s="949"/>
      <x:c r="AD85" s="949"/>
      <x:c r="AE85" s="966">
        <x:f t="shared" si="77"/>
        <x:v>12.816809542963073</x:v>
      </x:c>
      <x:c r="AF85" s="1188">
        <x:f t="shared" si="78"/>
        <x:v>12.816809542963073</x:v>
      </x:c>
      <x:c r="AG85" s="1188">
        <x:f t="shared" si="73"/>
        <x:v>12.816809542963073</x:v>
      </x:c>
      <x:c r="AH85" s="1188">
        <x:f t="shared" si="73"/>
        <x:v>12.816809542963073</x:v>
      </x:c>
      <x:c r="AI85" s="1188">
        <x:f t="shared" si="73"/>
        <x:v>12.816809542963073</x:v>
      </x:c>
      <x:c r="AJ85" s="1188">
        <x:f t="shared" si="73"/>
        <x:v>12.816809542963073</x:v>
      </x:c>
      <x:c r="AK85" s="1188">
        <x:f t="shared" si="73"/>
        <x:v>12.816809542963073</x:v>
      </x:c>
      <x:c r="AL85" s="1188">
        <x:f t="shared" si="73"/>
        <x:v>12.816809542963073</x:v>
      </x:c>
      <x:c r="AM85" s="934" t="s">
        <x:v>2183</x:v>
      </x:c>
      <x:c r="AN85" s="952" t="s">
        <x:v>2174</x:v>
      </x:c>
      <x:c r="AO85" s="953">
        <x:f t="shared" si="75"/>
        <x:v>5500</x:v>
      </x:c>
      <x:c r="AP85" s="953">
        <x:f t="shared" si="75"/>
        <x:v>5500</x:v>
      </x:c>
      <x:c r="AQ85" s="953">
        <x:f t="shared" si="75"/>
        <x:v>5500</x:v>
      </x:c>
      <x:c r="AR85" s="953">
        <x:f t="shared" si="75"/>
        <x:v>5500</x:v>
      </x:c>
      <x:c r="AS85" s="953">
        <x:f t="shared" si="75"/>
        <x:v>5500</x:v>
      </x:c>
      <x:c r="AT85" s="953">
        <x:f t="shared" si="75"/>
        <x:v>5500</x:v>
      </x:c>
      <x:c r="AU85" s="953">
        <x:f t="shared" si="75"/>
        <x:v>5500</x:v>
      </x:c>
      <x:c r="AV85" s="953">
        <x:f t="shared" si="75"/>
        <x:v>5500</x:v>
      </x:c>
      <x:c r="AW85" s="953">
        <x:f t="shared" si="74"/>
        <x:v>5500</x:v>
      </x:c>
      <x:c r="AX85" s="953">
        <x:f t="shared" si="74"/>
        <x:v>5500</x:v>
      </x:c>
      <x:c r="AY85" s="953">
        <x:f t="shared" si="74"/>
        <x:v>5500</x:v>
      </x:c>
      <x:c r="AZ85" s="953">
        <x:f t="shared" si="74"/>
        <x:v>5500</x:v>
      </x:c>
      <x:c r="BA85" s="954">
        <x:f t="shared" si="74"/>
        <x:v>66000</x:v>
      </x:c>
      <x:c r="BB85" s="953">
        <x:f t="shared" si="74"/>
        <x:v>66000</x:v>
      </x:c>
      <x:c r="BC85" s="953">
        <x:f t="shared" si="74"/>
        <x:v>0</x:v>
      </x:c>
      <x:c r="BD85" s="953">
        <x:f t="shared" si="74"/>
        <x:v>0</x:v>
      </x:c>
      <x:c r="BE85" s="953">
        <x:f t="shared" si="74"/>
        <x:v>0</x:v>
      </x:c>
      <x:c r="BF85" s="953">
        <x:f t="shared" si="74"/>
        <x:v>0</x:v>
      </x:c>
      <x:c r="BG85" s="953">
        <x:f t="shared" si="74"/>
        <x:v>0</x:v>
      </x:c>
      <x:c r="BH85" s="953">
        <x:f t="shared" si="74"/>
        <x:v>0</x:v>
      </x:c>
      <x:c r="BI85" s="953">
        <x:f t="shared" si="65"/>
        <x:v>2.2557584795615013</x:v>
      </x:c>
      <x:c r="BJ85" s="953">
        <x:f t="shared" si="65"/>
        <x:v>2.2557584795615013</x:v>
      </x:c>
      <x:c r="BK85" s="953">
        <x:f t="shared" si="65"/>
        <x:v>2.2557584795615013</x:v>
      </x:c>
      <x:c r="BL85" s="953">
        <x:f t="shared" si="65"/>
        <x:v>2.2557584795615013</x:v>
      </x:c>
      <x:c r="BM85" s="953">
        <x:f t="shared" si="65"/>
        <x:v>2.2557584795615013</x:v>
      </x:c>
      <x:c r="BN85" s="953">
        <x:f t="shared" si="65"/>
        <x:v>2.2557584795615013</x:v>
      </x:c>
      <x:c r="BO85" s="953">
        <x:f t="shared" si="65"/>
        <x:v>2.2557584795615013</x:v>
      </x:c>
      <x:c r="BP85" s="953">
        <x:f t="shared" si="65"/>
        <x:v>2.2557584795615013</x:v>
      </x:c>
      <x:c r="BQ85" s="953">
        <x:f t="shared" si="65"/>
        <x:v>2.2557584795615013</x:v>
      </x:c>
      <x:c r="BR85" s="1191">
        <x:f t="shared" si="65"/>
        <x:v>2.2557584795615013</x:v>
      </x:c>
      <x:c r="BS85" s="953">
        <x:f t="shared" si="65"/>
        <x:v>2.2557584795615013</x:v>
      </x:c>
      <x:c r="BT85" s="953">
        <x:f t="shared" si="65"/>
        <x:v>2.2557584795615013</x:v>
      </x:c>
      <x:c r="BU85" s="1192">
        <x:f t="shared" si="76"/>
        <x:v>27.069101754738011</x:v>
      </x:c>
      <x:c r="BV85" s="1193">
        <x:f t="shared" si="71"/>
        <x:v>27.069101754738011</x:v>
      </x:c>
      <x:c r="BW85" s="953">
        <x:f t="shared" si="71"/>
        <x:v>0</x:v>
      </x:c>
      <x:c r="BX85" s="953">
        <x:f t="shared" si="71"/>
        <x:v>0</x:v>
      </x:c>
      <x:c r="BY85" s="953">
        <x:f t="shared" si="71"/>
        <x:v>0</x:v>
      </x:c>
      <x:c r="BZ85" s="953">
        <x:f t="shared" si="71"/>
        <x:v>0</x:v>
      </x:c>
      <x:c r="CA85" s="953">
        <x:f t="shared" si="71"/>
        <x:v>0</x:v>
      </x:c>
      <x:c r="CB85" s="1192">
        <x:f t="shared" si="71"/>
        <x:v>0</x:v>
      </x:c>
      <x:c r="CC85" s="923"/>
      <x:c r="CD85" s="958" t="s">
        <x:v>2166</x:v>
      </x:c>
      <x:c r="CE85" s="960">
        <x:f t="shared" si="79"/>
        <x:v>5500</x:v>
      </x:c>
      <x:c r="CF85" s="960">
        <x:f t="shared" si="79"/>
        <x:v>5500</x:v>
      </x:c>
      <x:c r="CG85" s="960">
        <x:f t="shared" si="79"/>
        <x:v>5500</x:v>
      </x:c>
      <x:c r="CH85" s="960">
        <x:f t="shared" si="79"/>
        <x:v>5500</x:v>
      </x:c>
      <x:c r="CI85" s="960">
        <x:f t="shared" si="79"/>
        <x:v>5500</x:v>
      </x:c>
      <x:c r="CJ85" s="960">
        <x:f t="shared" si="79"/>
        <x:v>5500</x:v>
      </x:c>
      <x:c r="CK85" s="960">
        <x:f t="shared" si="79"/>
        <x:v>5500</x:v>
      </x:c>
      <x:c r="CL85" s="960">
        <x:f t="shared" si="79"/>
        <x:v>5500</x:v>
      </x:c>
      <x:c r="CM85" s="960">
        <x:f t="shared" si="79"/>
        <x:v>5500</x:v>
      </x:c>
      <x:c r="CN85" s="960">
        <x:f t="shared" si="79"/>
        <x:v>5500</x:v>
      </x:c>
      <x:c r="CO85" s="960">
        <x:f t="shared" si="79"/>
        <x:v>5500</x:v>
      </x:c>
      <x:c r="CP85" s="961">
        <x:f t="shared" si="79"/>
        <x:v>5500</x:v>
      </x:c>
      <x:c r="CQ85" s="962">
        <x:v>66000</x:v>
      </x:c>
      <x:c r="CR85" s="1139">
        <x:v>66000</x:v>
      </x:c>
      <x:c r="CS85" s="1140">
        <x:v>0</x:v>
      </x:c>
      <x:c r="CT85" s="1140">
        <x:v>0</x:v>
      </x:c>
      <x:c r="CU85" s="1140">
        <x:v>0</x:v>
      </x:c>
      <x:c r="CV85" s="1140"/>
      <x:c r="CW85" s="1140"/>
      <x:c r="CX85" s="1141"/>
      <x:c r="CZ85" s="988"/>
    </x:row>
    <x:row r="86" spans="1:104" s="785" customFormat="1" ht="17.25" hidden="1" customHeight="1" thickBot="1">
      <x:c r="A86" s="933">
        <x:f t="shared" si="72"/>
        <x:v>83</x:v>
      </x:c>
      <x:c r="B86" s="934" t="s">
        <x:v>2113</x:v>
      </x:c>
      <x:c r="C86" s="935" t="s">
        <x:v>2144</x:v>
      </x:c>
      <x:c r="D86" s="936" t="s">
        <x:v>2176</x:v>
      </x:c>
      <x:c r="E86" s="937" t="s">
        <x:v>2177</x:v>
      </x:c>
      <x:c r="F86" s="938" t="s">
        <x:v>2188</x:v>
      </x:c>
      <x:c r="G86" s="938" t="s">
        <x:v>608</x:v>
      </x:c>
      <x:c r="H86" s="940" t="s">
        <x:v>859</x:v>
      </x:c>
      <x:c r="I86" s="941" t="s">
        <x:v>607</x:v>
      </x:c>
      <x:c r="J86" s="937" t="s">
        <x:v>2131</x:v>
      </x:c>
      <x:c r="K86" s="785" t="s">
        <x:v>2193</x:v>
      </x:c>
      <x:c r="L86" s="937" t="s">
        <x:v>604</x:v>
      </x:c>
      <x:c r="M86" s="937" t="s">
        <x:v>536</x:v>
      </x:c>
      <x:c r="N86" s="937" t="s">
        <x:v>536</x:v>
      </x:c>
      <x:c r="O86" s="942" t="s">
        <x:v>605</x:v>
      </x:c>
      <x:c r="P86" s="1189">
        <x:v>10.568235803416101</x:v>
      </x:c>
      <x:c r="Q86" s="1017" t="s">
        <x:v>2192</x:v>
      </x:c>
      <x:c r="R86" s="792">
        <x:f t="shared" si="70"/>
        <x:v>16909.177285465761</x:v>
      </x:c>
      <x:c r="S86" s="935">
        <x:v>3</x:v>
      </x:c>
      <x:c r="T86" s="792">
        <x:f t="shared" si="80"/>
        <x:v>50727.531856397283</x:v>
      </x:c>
      <x:c r="U86" s="935" t="s">
        <x:v>2132</x:v>
      </x:c>
      <x:c r="V86" s="945"/>
      <x:c r="W86" s="965"/>
      <x:c r="X86" s="1190"/>
      <x:c r="Y86" s="949"/>
      <x:c r="Z86" s="949"/>
      <x:c r="AA86" s="949"/>
      <x:c r="AB86" s="949"/>
      <x:c r="AC86" s="949"/>
      <x:c r="AD86" s="949"/>
      <x:c r="AE86" s="966">
        <x:f t="shared" si="77"/>
        <x:v>10.568235803416101</x:v>
      </x:c>
      <x:c r="AF86" s="1188">
        <x:f t="shared" si="78"/>
        <x:v>10.568235803416101</x:v>
      </x:c>
      <x:c r="AG86" s="1188">
        <x:f t="shared" si="73"/>
        <x:v>10.568235803416101</x:v>
      </x:c>
      <x:c r="AH86" s="1188">
        <x:f t="shared" si="73"/>
        <x:v>10.568235803416101</x:v>
      </x:c>
      <x:c r="AI86" s="1188">
        <x:f t="shared" si="73"/>
        <x:v>10.568235803416101</x:v>
      </x:c>
      <x:c r="AJ86" s="1188">
        <x:f t="shared" si="73"/>
        <x:v>10.568235803416101</x:v>
      </x:c>
      <x:c r="AK86" s="1188">
        <x:f t="shared" si="73"/>
        <x:v>10.568235803416101</x:v>
      </x:c>
      <x:c r="AL86" s="1188">
        <x:f t="shared" si="73"/>
        <x:v>10.568235803416101</x:v>
      </x:c>
      <x:c r="AM86" s="934" t="s">
        <x:v>2183</x:v>
      </x:c>
      <x:c r="AN86" s="952" t="s">
        <x:v>2174</x:v>
      </x:c>
      <x:c r="AO86" s="953">
        <x:f t="shared" si="75"/>
        <x:v>5500</x:v>
      </x:c>
      <x:c r="AP86" s="953">
        <x:f t="shared" si="75"/>
        <x:v>5500</x:v>
      </x:c>
      <x:c r="AQ86" s="953">
        <x:f t="shared" si="75"/>
        <x:v>5500</x:v>
      </x:c>
      <x:c r="AR86" s="953">
        <x:f t="shared" si="75"/>
        <x:v>5500</x:v>
      </x:c>
      <x:c r="AS86" s="953">
        <x:f t="shared" si="75"/>
        <x:v>5500</x:v>
      </x:c>
      <x:c r="AT86" s="953">
        <x:f t="shared" si="75"/>
        <x:v>5500</x:v>
      </x:c>
      <x:c r="AU86" s="953">
        <x:f t="shared" si="75"/>
        <x:v>5500</x:v>
      </x:c>
      <x:c r="AV86" s="953">
        <x:f t="shared" si="75"/>
        <x:v>5500</x:v>
      </x:c>
      <x:c r="AW86" s="953">
        <x:f t="shared" si="74"/>
        <x:v>5500</x:v>
      </x:c>
      <x:c r="AX86" s="953">
        <x:f t="shared" si="74"/>
        <x:v>5500</x:v>
      </x:c>
      <x:c r="AY86" s="953">
        <x:f t="shared" si="74"/>
        <x:v>5500</x:v>
      </x:c>
      <x:c r="AZ86" s="953">
        <x:f t="shared" si="74"/>
        <x:v>5500</x:v>
      </x:c>
      <x:c r="BA86" s="954">
        <x:f t="shared" si="74"/>
        <x:v>66000</x:v>
      </x:c>
      <x:c r="BB86" s="953">
        <x:f t="shared" si="74"/>
        <x:v>66000</x:v>
      </x:c>
      <x:c r="BC86" s="953">
        <x:f t="shared" si="74"/>
        <x:v>0</x:v>
      </x:c>
      <x:c r="BD86" s="953">
        <x:f t="shared" si="74"/>
        <x:v>0</x:v>
      </x:c>
      <x:c r="BE86" s="953">
        <x:f t="shared" si="74"/>
        <x:v>0</x:v>
      </x:c>
      <x:c r="BF86" s="953">
        <x:f t="shared" si="74"/>
        <x:v>0</x:v>
      </x:c>
      <x:c r="BG86" s="953">
        <x:f t="shared" si="74"/>
        <x:v>0</x:v>
      </x:c>
      <x:c r="BH86" s="953">
        <x:f t="shared" si="74"/>
        <x:v>0</x:v>
      </x:c>
      <x:c r="BI86" s="953">
        <x:f t="shared" si="65"/>
        <x:v>2.7900142521018507</x:v>
      </x:c>
      <x:c r="BJ86" s="953">
        <x:f t="shared" si="65"/>
        <x:v>2.7900142521018507</x:v>
      </x:c>
      <x:c r="BK86" s="953">
        <x:f t="shared" si="65"/>
        <x:v>2.7900142521018507</x:v>
      </x:c>
      <x:c r="BL86" s="953">
        <x:f t="shared" si="65"/>
        <x:v>2.7900142521018507</x:v>
      </x:c>
      <x:c r="BM86" s="953">
        <x:f t="shared" si="65"/>
        <x:v>2.7900142521018507</x:v>
      </x:c>
      <x:c r="BN86" s="953">
        <x:f t="shared" si="65"/>
        <x:v>2.7900142521018507</x:v>
      </x:c>
      <x:c r="BO86" s="953">
        <x:f t="shared" si="65"/>
        <x:v>2.7900142521018507</x:v>
      </x:c>
      <x:c r="BP86" s="953">
        <x:f t="shared" si="65"/>
        <x:v>2.7900142521018507</x:v>
      </x:c>
      <x:c r="BQ86" s="953">
        <x:f t="shared" si="65"/>
        <x:v>2.7900142521018507</x:v>
      </x:c>
      <x:c r="BR86" s="1191">
        <x:f t="shared" si="65"/>
        <x:v>2.7900142521018507</x:v>
      </x:c>
      <x:c r="BS86" s="953">
        <x:f t="shared" si="65"/>
        <x:v>2.7900142521018507</x:v>
      </x:c>
      <x:c r="BT86" s="953">
        <x:f t="shared" si="65"/>
        <x:v>2.7900142521018507</x:v>
      </x:c>
      <x:c r="BU86" s="1192">
        <x:f t="shared" si="76"/>
        <x:v>33.480171025222212</x:v>
      </x:c>
      <x:c r="BV86" s="1193">
        <x:f t="shared" si="71"/>
        <x:v>33.480171025222205</x:v>
      </x:c>
      <x:c r="BW86" s="953">
        <x:f t="shared" si="71"/>
        <x:v>0</x:v>
      </x:c>
      <x:c r="BX86" s="953">
        <x:f t="shared" si="71"/>
        <x:v>0</x:v>
      </x:c>
      <x:c r="BY86" s="953">
        <x:f t="shared" si="71"/>
        <x:v>0</x:v>
      </x:c>
      <x:c r="BZ86" s="953">
        <x:f t="shared" si="71"/>
        <x:v>0</x:v>
      </x:c>
      <x:c r="CA86" s="953">
        <x:f t="shared" si="71"/>
        <x:v>0</x:v>
      </x:c>
      <x:c r="CB86" s="1192">
        <x:f t="shared" si="71"/>
        <x:v>0</x:v>
      </x:c>
      <x:c r="CC86" s="923"/>
      <x:c r="CD86" s="958" t="s">
        <x:v>2166</x:v>
      </x:c>
      <x:c r="CE86" s="960">
        <x:f t="shared" si="79"/>
        <x:v>5500</x:v>
      </x:c>
      <x:c r="CF86" s="960">
        <x:f t="shared" si="79"/>
        <x:v>5500</x:v>
      </x:c>
      <x:c r="CG86" s="960">
        <x:f t="shared" si="79"/>
        <x:v>5500</x:v>
      </x:c>
      <x:c r="CH86" s="960">
        <x:f t="shared" si="79"/>
        <x:v>5500</x:v>
      </x:c>
      <x:c r="CI86" s="960">
        <x:f t="shared" si="79"/>
        <x:v>5500</x:v>
      </x:c>
      <x:c r="CJ86" s="960">
        <x:f t="shared" si="79"/>
        <x:v>5500</x:v>
      </x:c>
      <x:c r="CK86" s="960">
        <x:f t="shared" si="79"/>
        <x:v>5500</x:v>
      </x:c>
      <x:c r="CL86" s="960">
        <x:f t="shared" si="79"/>
        <x:v>5500</x:v>
      </x:c>
      <x:c r="CM86" s="960">
        <x:f t="shared" si="79"/>
        <x:v>5500</x:v>
      </x:c>
      <x:c r="CN86" s="960">
        <x:f t="shared" si="79"/>
        <x:v>5500</x:v>
      </x:c>
      <x:c r="CO86" s="960">
        <x:f t="shared" si="79"/>
        <x:v>5500</x:v>
      </x:c>
      <x:c r="CP86" s="961">
        <x:f t="shared" si="79"/>
        <x:v>5500</x:v>
      </x:c>
      <x:c r="CQ86" s="962">
        <x:v>66000</x:v>
      </x:c>
      <x:c r="CR86" s="1139">
        <x:v>66000</x:v>
      </x:c>
      <x:c r="CS86" s="1140">
        <x:v>0</x:v>
      </x:c>
      <x:c r="CT86" s="1140">
        <x:v>0</x:v>
      </x:c>
      <x:c r="CU86" s="1140">
        <x:v>0</x:v>
      </x:c>
      <x:c r="CV86" s="1140"/>
      <x:c r="CW86" s="1140"/>
      <x:c r="CX86" s="1141"/>
      <x:c r="CZ86" s="988"/>
    </x:row>
    <x:row r="87" spans="1:104" s="785" customFormat="1" ht="17.25" hidden="1" customHeight="1" thickBot="1">
      <x:c r="A87" s="933">
        <x:f t="shared" si="72"/>
        <x:v>84</x:v>
      </x:c>
      <x:c r="B87" s="934" t="s">
        <x:v>2113</x:v>
      </x:c>
      <x:c r="C87" s="935" t="s">
        <x:v>2144</x:v>
      </x:c>
      <x:c r="D87" s="936" t="s">
        <x:v>2176</x:v>
      </x:c>
      <x:c r="E87" s="937" t="s">
        <x:v>2177</x:v>
      </x:c>
      <x:c r="F87" s="938" t="s">
        <x:v>2188</x:v>
      </x:c>
      <x:c r="G87" s="938" t="s">
        <x:v>609</x:v>
      </x:c>
      <x:c r="H87" s="940" t="s">
        <x:v>860</x:v>
      </x:c>
      <x:c r="I87" s="941" t="s">
        <x:v>607</x:v>
      </x:c>
      <x:c r="J87" s="937" t="s">
        <x:v>2131</x:v>
      </x:c>
      <x:c r="K87" s="785" t="s">
        <x:v>2193</x:v>
      </x:c>
      <x:c r="L87" s="937" t="s">
        <x:v>604</x:v>
      </x:c>
      <x:c r="M87" s="937" t="s">
        <x:v>536</x:v>
      </x:c>
      <x:c r="N87" s="937" t="s">
        <x:v>536</x:v>
      </x:c>
      <x:c r="O87" s="942" t="s">
        <x:v>605</x:v>
      </x:c>
      <x:c r="P87" s="1189">
        <x:v>15.771700517105618</x:v>
      </x:c>
      <x:c r="Q87" s="1017" t="s">
        <x:v>2192</x:v>
      </x:c>
      <x:c r="R87" s="792">
        <x:f t="shared" si="70"/>
        <x:v>25234.72082736899</x:v>
      </x:c>
      <x:c r="S87" s="935">
        <x:v>1</x:v>
      </x:c>
      <x:c r="T87" s="792">
        <x:f t="shared" si="80"/>
        <x:v>25234.72082736899</x:v>
      </x:c>
      <x:c r="U87" s="935" t="s">
        <x:v>2132</x:v>
      </x:c>
      <x:c r="V87" s="945"/>
      <x:c r="W87" s="965"/>
      <x:c r="X87" s="1190"/>
      <x:c r="Y87" s="949"/>
      <x:c r="Z87" s="949"/>
      <x:c r="AA87" s="949"/>
      <x:c r="AB87" s="949"/>
      <x:c r="AC87" s="949"/>
      <x:c r="AD87" s="949"/>
      <x:c r="AE87" s="966">
        <x:f t="shared" si="77"/>
        <x:v>15.771700517105618</x:v>
      </x:c>
      <x:c r="AF87" s="1188">
        <x:f t="shared" si="78"/>
        <x:v>15.771700517105618</x:v>
      </x:c>
      <x:c r="AG87" s="1188">
        <x:f t="shared" si="73"/>
        <x:v>15.771700517105618</x:v>
      </x:c>
      <x:c r="AH87" s="1188">
        <x:f t="shared" si="73"/>
        <x:v>15.771700517105618</x:v>
      </x:c>
      <x:c r="AI87" s="1188">
        <x:f t="shared" si="73"/>
        <x:v>15.771700517105618</x:v>
      </x:c>
      <x:c r="AJ87" s="1188">
        <x:f t="shared" si="73"/>
        <x:v>15.771700517105618</x:v>
      </x:c>
      <x:c r="AK87" s="1188">
        <x:f t="shared" si="73"/>
        <x:v>15.771700517105618</x:v>
      </x:c>
      <x:c r="AL87" s="1188">
        <x:f t="shared" si="73"/>
        <x:v>15.771700517105618</x:v>
      </x:c>
      <x:c r="AM87" s="934" t="s">
        <x:v>2183</x:v>
      </x:c>
      <x:c r="AN87" s="952" t="s">
        <x:v>2174</x:v>
      </x:c>
      <x:c r="AO87" s="953">
        <x:f t="shared" si="75"/>
        <x:v>5500</x:v>
      </x:c>
      <x:c r="AP87" s="953">
        <x:f t="shared" si="75"/>
        <x:v>5500</x:v>
      </x:c>
      <x:c r="AQ87" s="953">
        <x:f t="shared" si="75"/>
        <x:v>5500</x:v>
      </x:c>
      <x:c r="AR87" s="953">
        <x:f t="shared" si="75"/>
        <x:v>5500</x:v>
      </x:c>
      <x:c r="AS87" s="953">
        <x:f t="shared" si="75"/>
        <x:v>5500</x:v>
      </x:c>
      <x:c r="AT87" s="953">
        <x:f t="shared" si="75"/>
        <x:v>5500</x:v>
      </x:c>
      <x:c r="AU87" s="953">
        <x:f t="shared" si="75"/>
        <x:v>5500</x:v>
      </x:c>
      <x:c r="AV87" s="953">
        <x:f t="shared" si="75"/>
        <x:v>5500</x:v>
      </x:c>
      <x:c r="AW87" s="953">
        <x:f t="shared" si="74"/>
        <x:v>5500</x:v>
      </x:c>
      <x:c r="AX87" s="953">
        <x:f t="shared" si="74"/>
        <x:v>5500</x:v>
      </x:c>
      <x:c r="AY87" s="953">
        <x:f t="shared" si="74"/>
        <x:v>5500</x:v>
      </x:c>
      <x:c r="AZ87" s="953">
        <x:f t="shared" si="74"/>
        <x:v>5500</x:v>
      </x:c>
      <x:c r="BA87" s="954">
        <x:f t="shared" si="74"/>
        <x:v>66000</x:v>
      </x:c>
      <x:c r="BB87" s="953">
        <x:f t="shared" si="74"/>
        <x:v>66000</x:v>
      </x:c>
      <x:c r="BC87" s="953">
        <x:f t="shared" si="74"/>
        <x:v>0</x:v>
      </x:c>
      <x:c r="BD87" s="953">
        <x:f t="shared" si="74"/>
        <x:v>0</x:v>
      </x:c>
      <x:c r="BE87" s="953">
        <x:f t="shared" si="74"/>
        <x:v>0</x:v>
      </x:c>
      <x:c r="BF87" s="953">
        <x:f t="shared" si="74"/>
        <x:v>0</x:v>
      </x:c>
      <x:c r="BG87" s="953">
        <x:f t="shared" si="74"/>
        <x:v>0</x:v>
      </x:c>
      <x:c r="BH87" s="953">
        <x:f t="shared" si="74"/>
        <x:v>0</x:v>
      </x:c>
      <x:c r="BI87" s="953">
        <x:f t="shared" si="65"/>
        <x:v>1.3879096455052946</x:v>
      </x:c>
      <x:c r="BJ87" s="953">
        <x:f t="shared" si="65"/>
        <x:v>1.3879096455052946</x:v>
      </x:c>
      <x:c r="BK87" s="953">
        <x:f t="shared" si="65"/>
        <x:v>1.3879096455052946</x:v>
      </x:c>
      <x:c r="BL87" s="953">
        <x:f t="shared" si="65"/>
        <x:v>1.3879096455052946</x:v>
      </x:c>
      <x:c r="BM87" s="953">
        <x:f t="shared" si="65"/>
        <x:v>1.3879096455052946</x:v>
      </x:c>
      <x:c r="BN87" s="953">
        <x:f t="shared" si="65"/>
        <x:v>1.3879096455052946</x:v>
      </x:c>
      <x:c r="BO87" s="953">
        <x:f t="shared" si="65"/>
        <x:v>1.3879096455052946</x:v>
      </x:c>
      <x:c r="BP87" s="953">
        <x:f t="shared" si="65"/>
        <x:v>1.3879096455052946</x:v>
      </x:c>
      <x:c r="BQ87" s="953">
        <x:f t="shared" si="65"/>
        <x:v>1.3879096455052946</x:v>
      </x:c>
      <x:c r="BR87" s="1191">
        <x:f t="shared" si="65"/>
        <x:v>1.3879096455052946</x:v>
      </x:c>
      <x:c r="BS87" s="953">
        <x:f t="shared" si="65"/>
        <x:v>1.3879096455052946</x:v>
      </x:c>
      <x:c r="BT87" s="953">
        <x:f t="shared" si="65"/>
        <x:v>1.3879096455052946</x:v>
      </x:c>
      <x:c r="BU87" s="1192">
        <x:f t="shared" si="76"/>
        <x:v>16.654915746063534</x:v>
      </x:c>
      <x:c r="BV87" s="1193">
        <x:f t="shared" si="71"/>
        <x:v>16.654915746063534</x:v>
      </x:c>
      <x:c r="BW87" s="953">
        <x:f t="shared" si="71"/>
        <x:v>0</x:v>
      </x:c>
      <x:c r="BX87" s="953">
        <x:f t="shared" si="71"/>
        <x:v>0</x:v>
      </x:c>
      <x:c r="BY87" s="953">
        <x:f t="shared" si="71"/>
        <x:v>0</x:v>
      </x:c>
      <x:c r="BZ87" s="953">
        <x:f t="shared" si="71"/>
        <x:v>0</x:v>
      </x:c>
      <x:c r="CA87" s="953">
        <x:f t="shared" si="71"/>
        <x:v>0</x:v>
      </x:c>
      <x:c r="CB87" s="1192">
        <x:f t="shared" si="71"/>
        <x:v>0</x:v>
      </x:c>
      <x:c r="CC87" s="923"/>
      <x:c r="CD87" s="958" t="s">
        <x:v>2166</x:v>
      </x:c>
      <x:c r="CE87" s="960">
        <x:f t="shared" si="79"/>
        <x:v>5500</x:v>
      </x:c>
      <x:c r="CF87" s="960">
        <x:f t="shared" si="79"/>
        <x:v>5500</x:v>
      </x:c>
      <x:c r="CG87" s="960">
        <x:f t="shared" si="79"/>
        <x:v>5500</x:v>
      </x:c>
      <x:c r="CH87" s="960">
        <x:f t="shared" si="79"/>
        <x:v>5500</x:v>
      </x:c>
      <x:c r="CI87" s="960">
        <x:f t="shared" si="79"/>
        <x:v>5500</x:v>
      </x:c>
      <x:c r="CJ87" s="960">
        <x:f t="shared" si="79"/>
        <x:v>5500</x:v>
      </x:c>
      <x:c r="CK87" s="960">
        <x:f t="shared" si="79"/>
        <x:v>5500</x:v>
      </x:c>
      <x:c r="CL87" s="960">
        <x:f t="shared" si="79"/>
        <x:v>5500</x:v>
      </x:c>
      <x:c r="CM87" s="960">
        <x:f t="shared" si="79"/>
        <x:v>5500</x:v>
      </x:c>
      <x:c r="CN87" s="960">
        <x:f t="shared" si="79"/>
        <x:v>5500</x:v>
      </x:c>
      <x:c r="CO87" s="960">
        <x:f t="shared" si="79"/>
        <x:v>5500</x:v>
      </x:c>
      <x:c r="CP87" s="961">
        <x:f t="shared" si="79"/>
        <x:v>5500</x:v>
      </x:c>
      <x:c r="CQ87" s="962">
        <x:v>66000</x:v>
      </x:c>
      <x:c r="CR87" s="1139">
        <x:v>66000</x:v>
      </x:c>
      <x:c r="CS87" s="1140">
        <x:v>0</x:v>
      </x:c>
      <x:c r="CT87" s="1140">
        <x:v>0</x:v>
      </x:c>
      <x:c r="CU87" s="1140">
        <x:v>0</x:v>
      </x:c>
      <x:c r="CV87" s="1140"/>
      <x:c r="CW87" s="1140"/>
      <x:c r="CX87" s="1141"/>
      <x:c r="CZ87" s="988"/>
    </x:row>
    <x:row r="88" spans="1:104" s="785" customFormat="1" ht="17.25" hidden="1" customHeight="1" thickBot="1">
      <x:c r="A88" s="933">
        <x:f t="shared" si="72"/>
        <x:v>85</x:v>
      </x:c>
      <x:c r="B88" s="934" t="s">
        <x:v>2113</x:v>
      </x:c>
      <x:c r="C88" s="935" t="s">
        <x:v>2144</x:v>
      </x:c>
      <x:c r="D88" s="936" t="s">
        <x:v>2176</x:v>
      </x:c>
      <x:c r="E88" s="937" t="s">
        <x:v>2177</x:v>
      </x:c>
      <x:c r="F88" s="938" t="s">
        <x:v>2188</x:v>
      </x:c>
      <x:c r="G88" s="938" t="s">
        <x:v>610</x:v>
      </x:c>
      <x:c r="H88" s="940" t="s">
        <x:v>861</x:v>
      </x:c>
      <x:c r="I88" s="941" t="s">
        <x:v>607</x:v>
      </x:c>
      <x:c r="J88" s="937" t="s">
        <x:v>2131</x:v>
      </x:c>
      <x:c r="K88" s="785" t="s">
        <x:v>2193</x:v>
      </x:c>
      <x:c r="L88" s="937" t="s">
        <x:v>604</x:v>
      </x:c>
      <x:c r="M88" s="937" t="s">
        <x:v>536</x:v>
      </x:c>
      <x:c r="N88" s="937" t="s">
        <x:v>536</x:v>
      </x:c>
      <x:c r="O88" s="942" t="s">
        <x:v>605</x:v>
      </x:c>
      <x:c r="P88" s="1189">
        <x:v>13.980565263881722</x:v>
      </x:c>
      <x:c r="Q88" s="1017" t="s">
        <x:v>2192</x:v>
      </x:c>
      <x:c r="R88" s="792">
        <x:f t="shared" si="70"/>
        <x:v>22368.904422210755</x:v>
      </x:c>
      <x:c r="S88" s="935">
        <x:v>1</x:v>
      </x:c>
      <x:c r="T88" s="792">
        <x:f t="shared" si="80"/>
        <x:v>22368.904422210755</x:v>
      </x:c>
      <x:c r="U88" s="935" t="s">
        <x:v>2132</x:v>
      </x:c>
      <x:c r="V88" s="945"/>
      <x:c r="W88" s="965"/>
      <x:c r="X88" s="1190"/>
      <x:c r="Y88" s="949"/>
      <x:c r="Z88" s="949"/>
      <x:c r="AA88" s="949"/>
      <x:c r="AB88" s="949"/>
      <x:c r="AC88" s="949"/>
      <x:c r="AD88" s="949"/>
      <x:c r="AE88" s="966">
        <x:f t="shared" si="77"/>
        <x:v>13.980565263881722</x:v>
      </x:c>
      <x:c r="AF88" s="1188">
        <x:f t="shared" si="78"/>
        <x:v>13.980565263881722</x:v>
      </x:c>
      <x:c r="AG88" s="1188">
        <x:f t="shared" si="73"/>
        <x:v>13.980565263881722</x:v>
      </x:c>
      <x:c r="AH88" s="1188">
        <x:f t="shared" si="73"/>
        <x:v>13.980565263881722</x:v>
      </x:c>
      <x:c r="AI88" s="1188">
        <x:f t="shared" si="73"/>
        <x:v>13.980565263881722</x:v>
      </x:c>
      <x:c r="AJ88" s="1188">
        <x:f t="shared" si="73"/>
        <x:v>13.980565263881722</x:v>
      </x:c>
      <x:c r="AK88" s="1188">
        <x:f t="shared" si="73"/>
        <x:v>13.980565263881722</x:v>
      </x:c>
      <x:c r="AL88" s="1188">
        <x:f t="shared" si="73"/>
        <x:v>13.980565263881722</x:v>
      </x:c>
      <x:c r="AM88" s="934" t="s">
        <x:v>2183</x:v>
      </x:c>
      <x:c r="AN88" s="952" t="s">
        <x:v>2174</x:v>
      </x:c>
      <x:c r="AO88" s="953">
        <x:f t="shared" si="75"/>
        <x:v>5500</x:v>
      </x:c>
      <x:c r="AP88" s="953">
        <x:f t="shared" si="75"/>
        <x:v>5500</x:v>
      </x:c>
      <x:c r="AQ88" s="953">
        <x:f t="shared" si="75"/>
        <x:v>5500</x:v>
      </x:c>
      <x:c r="AR88" s="953">
        <x:f t="shared" si="75"/>
        <x:v>5500</x:v>
      </x:c>
      <x:c r="AS88" s="953">
        <x:f t="shared" si="75"/>
        <x:v>5500</x:v>
      </x:c>
      <x:c r="AT88" s="953">
        <x:f t="shared" si="75"/>
        <x:v>5500</x:v>
      </x:c>
      <x:c r="AU88" s="953">
        <x:f t="shared" si="75"/>
        <x:v>5500</x:v>
      </x:c>
      <x:c r="AV88" s="953">
        <x:f t="shared" si="75"/>
        <x:v>5500</x:v>
      </x:c>
      <x:c r="AW88" s="953">
        <x:f t="shared" si="74"/>
        <x:v>5500</x:v>
      </x:c>
      <x:c r="AX88" s="953">
        <x:f t="shared" si="74"/>
        <x:v>5500</x:v>
      </x:c>
      <x:c r="AY88" s="953">
        <x:f t="shared" si="74"/>
        <x:v>5500</x:v>
      </x:c>
      <x:c r="AZ88" s="953">
        <x:f t="shared" si="74"/>
        <x:v>5500</x:v>
      </x:c>
      <x:c r="BA88" s="954">
        <x:f t="shared" si="74"/>
        <x:v>66000</x:v>
      </x:c>
      <x:c r="BB88" s="953">
        <x:f t="shared" si="74"/>
        <x:v>66000</x:v>
      </x:c>
      <x:c r="BC88" s="953">
        <x:f t="shared" si="74"/>
        <x:v>0</x:v>
      </x:c>
      <x:c r="BD88" s="953">
        <x:f t="shared" si="74"/>
        <x:v>0</x:v>
      </x:c>
      <x:c r="BE88" s="953">
        <x:f t="shared" si="74"/>
        <x:v>0</x:v>
      </x:c>
      <x:c r="BF88" s="953">
        <x:f t="shared" si="74"/>
        <x:v>0</x:v>
      </x:c>
      <x:c r="BG88" s="953">
        <x:f t="shared" si="74"/>
        <x:v>0</x:v>
      </x:c>
      <x:c r="BH88" s="953">
        <x:f t="shared" si="74"/>
        <x:v>0</x:v>
      </x:c>
      <x:c r="BI88" s="953">
        <x:f t="shared" si="65"/>
        <x:v>1.2302897432215916</x:v>
      </x:c>
      <x:c r="BJ88" s="953">
        <x:f t="shared" si="65"/>
        <x:v>1.2302897432215916</x:v>
      </x:c>
      <x:c r="BK88" s="953">
        <x:f t="shared" si="65"/>
        <x:v>1.2302897432215916</x:v>
      </x:c>
      <x:c r="BL88" s="953">
        <x:f t="shared" si="65"/>
        <x:v>1.2302897432215916</x:v>
      </x:c>
      <x:c r="BM88" s="953">
        <x:f t="shared" si="65"/>
        <x:v>1.2302897432215916</x:v>
      </x:c>
      <x:c r="BN88" s="953">
        <x:f t="shared" si="65"/>
        <x:v>1.2302897432215916</x:v>
      </x:c>
      <x:c r="BO88" s="953">
        <x:f t="shared" si="65"/>
        <x:v>1.2302897432215916</x:v>
      </x:c>
      <x:c r="BP88" s="953">
        <x:f t="shared" si="65"/>
        <x:v>1.2302897432215916</x:v>
      </x:c>
      <x:c r="BQ88" s="953">
        <x:f t="shared" si="65"/>
        <x:v>1.2302897432215916</x:v>
      </x:c>
      <x:c r="BR88" s="1191">
        <x:f t="shared" si="65"/>
        <x:v>1.2302897432215916</x:v>
      </x:c>
      <x:c r="BS88" s="953">
        <x:f t="shared" si="65"/>
        <x:v>1.2302897432215916</x:v>
      </x:c>
      <x:c r="BT88" s="953">
        <x:f t="shared" si="65"/>
        <x:v>1.2302897432215916</x:v>
      </x:c>
      <x:c r="BU88" s="1192">
        <x:f t="shared" si="76"/>
        <x:v>14.7634769186591</x:v>
      </x:c>
      <x:c r="BV88" s="1193">
        <x:f t="shared" si="71"/>
        <x:v>14.763476918659098</x:v>
      </x:c>
      <x:c r="BW88" s="953">
        <x:f t="shared" si="71"/>
        <x:v>0</x:v>
      </x:c>
      <x:c r="BX88" s="953">
        <x:f t="shared" si="71"/>
        <x:v>0</x:v>
      </x:c>
      <x:c r="BY88" s="953">
        <x:f t="shared" si="71"/>
        <x:v>0</x:v>
      </x:c>
      <x:c r="BZ88" s="953">
        <x:f t="shared" si="71"/>
        <x:v>0</x:v>
      </x:c>
      <x:c r="CA88" s="953">
        <x:f t="shared" si="71"/>
        <x:v>0</x:v>
      </x:c>
      <x:c r="CB88" s="1192">
        <x:f t="shared" si="71"/>
        <x:v>0</x:v>
      </x:c>
      <x:c r="CC88" s="923"/>
      <x:c r="CD88" s="958" t="s">
        <x:v>2166</x:v>
      </x:c>
      <x:c r="CE88" s="960">
        <x:f t="shared" si="79"/>
        <x:v>5500</x:v>
      </x:c>
      <x:c r="CF88" s="960">
        <x:f t="shared" si="79"/>
        <x:v>5500</x:v>
      </x:c>
      <x:c r="CG88" s="960">
        <x:f t="shared" si="79"/>
        <x:v>5500</x:v>
      </x:c>
      <x:c r="CH88" s="960">
        <x:f t="shared" si="79"/>
        <x:v>5500</x:v>
      </x:c>
      <x:c r="CI88" s="960">
        <x:f t="shared" si="79"/>
        <x:v>5500</x:v>
      </x:c>
      <x:c r="CJ88" s="960">
        <x:f t="shared" si="79"/>
        <x:v>5500</x:v>
      </x:c>
      <x:c r="CK88" s="960">
        <x:f t="shared" si="79"/>
        <x:v>5500</x:v>
      </x:c>
      <x:c r="CL88" s="960">
        <x:f t="shared" si="79"/>
        <x:v>5500</x:v>
      </x:c>
      <x:c r="CM88" s="960">
        <x:f t="shared" si="79"/>
        <x:v>5500</x:v>
      </x:c>
      <x:c r="CN88" s="960">
        <x:f t="shared" si="79"/>
        <x:v>5500</x:v>
      </x:c>
      <x:c r="CO88" s="960">
        <x:f t="shared" si="79"/>
        <x:v>5500</x:v>
      </x:c>
      <x:c r="CP88" s="961">
        <x:f t="shared" si="79"/>
        <x:v>5500</x:v>
      </x:c>
      <x:c r="CQ88" s="962">
        <x:v>66000</x:v>
      </x:c>
      <x:c r="CR88" s="1139">
        <x:v>66000</x:v>
      </x:c>
      <x:c r="CS88" s="1140">
        <x:v>0</x:v>
      </x:c>
      <x:c r="CT88" s="1140">
        <x:v>0</x:v>
      </x:c>
      <x:c r="CU88" s="1140">
        <x:v>0</x:v>
      </x:c>
      <x:c r="CV88" s="1140"/>
      <x:c r="CW88" s="1140"/>
      <x:c r="CX88" s="1141"/>
      <x:c r="CZ88" s="988"/>
    </x:row>
    <x:row r="89" spans="1:104" s="785" customFormat="1" ht="17.25" hidden="1" customHeight="1" thickBot="1">
      <x:c r="A89" s="933">
        <x:f t="shared" si="72"/>
        <x:v>86</x:v>
      </x:c>
      <x:c r="B89" s="934" t="s">
        <x:v>2113</x:v>
      </x:c>
      <x:c r="C89" s="935" t="s">
        <x:v>2144</x:v>
      </x:c>
      <x:c r="D89" s="936" t="s">
        <x:v>2176</x:v>
      </x:c>
      <x:c r="E89" s="937" t="s">
        <x:v>2177</x:v>
      </x:c>
      <x:c r="F89" s="938" t="s">
        <x:v>2188</x:v>
      </x:c>
      <x:c r="G89" s="938" t="s">
        <x:v>611</x:v>
      </x:c>
      <x:c r="H89" s="940" t="s">
        <x:v>862</x:v>
      </x:c>
      <x:c r="I89" s="941" t="s">
        <x:v>607</x:v>
      </x:c>
      <x:c r="J89" s="937" t="s">
        <x:v>2131</x:v>
      </x:c>
      <x:c r="K89" s="785" t="s">
        <x:v>2193</x:v>
      </x:c>
      <x:c r="L89" s="937" t="s">
        <x:v>604</x:v>
      </x:c>
      <x:c r="M89" s="937" t="s">
        <x:v>536</x:v>
      </x:c>
      <x:c r="N89" s="937" t="s">
        <x:v>536</x:v>
      </x:c>
      <x:c r="O89" s="942" t="s">
        <x:v>605</x:v>
      </x:c>
      <x:c r="P89" s="1189">
        <x:v>12.104001681131969</x:v>
      </x:c>
      <x:c r="Q89" s="1017" t="s">
        <x:v>2192</x:v>
      </x:c>
      <x:c r="R89" s="792">
        <x:f t="shared" si="70"/>
        <x:v>19366.402689811152</x:v>
      </x:c>
      <x:c r="S89" s="935">
        <x:v>1</x:v>
      </x:c>
      <x:c r="T89" s="792">
        <x:f t="shared" si="80"/>
        <x:v>19366.402689811152</x:v>
      </x:c>
      <x:c r="U89" s="935" t="s">
        <x:v>2132</x:v>
      </x:c>
      <x:c r="V89" s="945"/>
      <x:c r="W89" s="965"/>
      <x:c r="X89" s="1190"/>
      <x:c r="Y89" s="949"/>
      <x:c r="Z89" s="949"/>
      <x:c r="AA89" s="949"/>
      <x:c r="AB89" s="949"/>
      <x:c r="AC89" s="949"/>
      <x:c r="AD89" s="949"/>
      <x:c r="AE89" s="966">
        <x:f t="shared" si="77"/>
        <x:v>12.104001681131969</x:v>
      </x:c>
      <x:c r="AF89" s="1188">
        <x:f t="shared" si="78"/>
        <x:v>12.104001681131969</x:v>
      </x:c>
      <x:c r="AG89" s="1188">
        <x:f t="shared" si="73"/>
        <x:v>12.104001681131969</x:v>
      </x:c>
      <x:c r="AH89" s="1188">
        <x:f t="shared" si="73"/>
        <x:v>12.104001681131969</x:v>
      </x:c>
      <x:c r="AI89" s="1188">
        <x:f t="shared" si="73"/>
        <x:v>12.104001681131969</x:v>
      </x:c>
      <x:c r="AJ89" s="1188">
        <x:f t="shared" si="73"/>
        <x:v>12.104001681131969</x:v>
      </x:c>
      <x:c r="AK89" s="1188">
        <x:f t="shared" si="73"/>
        <x:v>12.104001681131969</x:v>
      </x:c>
      <x:c r="AL89" s="1188">
        <x:f t="shared" si="73"/>
        <x:v>12.104001681131969</x:v>
      </x:c>
      <x:c r="AM89" s="934" t="s">
        <x:v>2183</x:v>
      </x:c>
      <x:c r="AN89" s="952" t="s">
        <x:v>2174</x:v>
      </x:c>
      <x:c r="AO89" s="953">
        <x:f t="shared" si="75"/>
        <x:v>5500</x:v>
      </x:c>
      <x:c r="AP89" s="953">
        <x:f t="shared" si="75"/>
        <x:v>5500</x:v>
      </x:c>
      <x:c r="AQ89" s="953">
        <x:f t="shared" si="75"/>
        <x:v>5500</x:v>
      </x:c>
      <x:c r="AR89" s="953">
        <x:f t="shared" si="75"/>
        <x:v>5500</x:v>
      </x:c>
      <x:c r="AS89" s="953">
        <x:f t="shared" si="75"/>
        <x:v>5500</x:v>
      </x:c>
      <x:c r="AT89" s="953">
        <x:f t="shared" si="75"/>
        <x:v>5500</x:v>
      </x:c>
      <x:c r="AU89" s="953">
        <x:f t="shared" si="75"/>
        <x:v>5500</x:v>
      </x:c>
      <x:c r="AV89" s="953">
        <x:f t="shared" si="75"/>
        <x:v>5500</x:v>
      </x:c>
      <x:c r="AW89" s="953">
        <x:f t="shared" si="74"/>
        <x:v>5500</x:v>
      </x:c>
      <x:c r="AX89" s="953">
        <x:f t="shared" si="74"/>
        <x:v>5500</x:v>
      </x:c>
      <x:c r="AY89" s="953">
        <x:f t="shared" si="74"/>
        <x:v>5500</x:v>
      </x:c>
      <x:c r="AZ89" s="953">
        <x:f t="shared" si="74"/>
        <x:v>5500</x:v>
      </x:c>
      <x:c r="BA89" s="954">
        <x:f t="shared" si="74"/>
        <x:v>66000</x:v>
      </x:c>
      <x:c r="BB89" s="953">
        <x:f t="shared" si="74"/>
        <x:v>66000</x:v>
      </x:c>
      <x:c r="BC89" s="953">
        <x:f t="shared" si="74"/>
        <x:v>0</x:v>
      </x:c>
      <x:c r="BD89" s="953">
        <x:f t="shared" si="74"/>
        <x:v>0</x:v>
      </x:c>
      <x:c r="BE89" s="953">
        <x:f t="shared" si="74"/>
        <x:v>0</x:v>
      </x:c>
      <x:c r="BF89" s="953">
        <x:f t="shared" si="74"/>
        <x:v>0</x:v>
      </x:c>
      <x:c r="BG89" s="953">
        <x:f t="shared" si="74"/>
        <x:v>0</x:v>
      </x:c>
      <x:c r="BH89" s="953">
        <x:f t="shared" si="74"/>
        <x:v>0</x:v>
      </x:c>
      <x:c r="BI89" s="953">
        <x:f t="shared" si="65"/>
        <x:v>1.0651521479396133</x:v>
      </x:c>
      <x:c r="BJ89" s="953">
        <x:f t="shared" si="65"/>
        <x:v>1.0651521479396133</x:v>
      </x:c>
      <x:c r="BK89" s="953">
        <x:f t="shared" si="65"/>
        <x:v>1.0651521479396133</x:v>
      </x:c>
      <x:c r="BL89" s="953">
        <x:f t="shared" si="65"/>
        <x:v>1.0651521479396133</x:v>
      </x:c>
      <x:c r="BM89" s="953">
        <x:f t="shared" si="65"/>
        <x:v>1.0651521479396133</x:v>
      </x:c>
      <x:c r="BN89" s="953">
        <x:f t="shared" si="65"/>
        <x:v>1.0651521479396133</x:v>
      </x:c>
      <x:c r="BO89" s="953">
        <x:f t="shared" si="65"/>
        <x:v>1.0651521479396133</x:v>
      </x:c>
      <x:c r="BP89" s="953">
        <x:f t="shared" si="65"/>
        <x:v>1.0651521479396133</x:v>
      </x:c>
      <x:c r="BQ89" s="953">
        <x:f t="shared" si="65"/>
        <x:v>1.0651521479396133</x:v>
      </x:c>
      <x:c r="BR89" s="1191">
        <x:f t="shared" si="65"/>
        <x:v>1.0651521479396133</x:v>
      </x:c>
      <x:c r="BS89" s="953">
        <x:f t="shared" si="65"/>
        <x:v>1.0651521479396133</x:v>
      </x:c>
      <x:c r="BT89" s="953">
        <x:f t="shared" si="65"/>
        <x:v>1.0651521479396133</x:v>
      </x:c>
      <x:c r="BU89" s="1192">
        <x:f t="shared" si="76"/>
        <x:v>12.781825775275363</x:v>
      </x:c>
      <x:c r="BV89" s="1193">
        <x:f t="shared" si="71"/>
        <x:v>12.78182577527536</x:v>
      </x:c>
      <x:c r="BW89" s="953">
        <x:f t="shared" si="71"/>
        <x:v>0</x:v>
      </x:c>
      <x:c r="BX89" s="953">
        <x:f t="shared" si="71"/>
        <x:v>0</x:v>
      </x:c>
      <x:c r="BY89" s="953">
        <x:f t="shared" si="71"/>
        <x:v>0</x:v>
      </x:c>
      <x:c r="BZ89" s="953">
        <x:f t="shared" si="71"/>
        <x:v>0</x:v>
      </x:c>
      <x:c r="CA89" s="953">
        <x:f t="shared" si="71"/>
        <x:v>0</x:v>
      </x:c>
      <x:c r="CB89" s="1192">
        <x:f t="shared" si="71"/>
        <x:v>0</x:v>
      </x:c>
      <x:c r="CC89" s="923"/>
      <x:c r="CD89" s="958" t="s">
        <x:v>2166</x:v>
      </x:c>
      <x:c r="CE89" s="960">
        <x:f t="shared" si="79"/>
        <x:v>5500</x:v>
      </x:c>
      <x:c r="CF89" s="960">
        <x:f t="shared" si="79"/>
        <x:v>5500</x:v>
      </x:c>
      <x:c r="CG89" s="960">
        <x:f t="shared" si="79"/>
        <x:v>5500</x:v>
      </x:c>
      <x:c r="CH89" s="960">
        <x:f t="shared" si="79"/>
        <x:v>5500</x:v>
      </x:c>
      <x:c r="CI89" s="960">
        <x:f t="shared" si="79"/>
        <x:v>5500</x:v>
      </x:c>
      <x:c r="CJ89" s="960">
        <x:f t="shared" si="79"/>
        <x:v>5500</x:v>
      </x:c>
      <x:c r="CK89" s="960">
        <x:f t="shared" si="79"/>
        <x:v>5500</x:v>
      </x:c>
      <x:c r="CL89" s="960">
        <x:f t="shared" si="79"/>
        <x:v>5500</x:v>
      </x:c>
      <x:c r="CM89" s="960">
        <x:f t="shared" si="79"/>
        <x:v>5500</x:v>
      </x:c>
      <x:c r="CN89" s="960">
        <x:f t="shared" si="79"/>
        <x:v>5500</x:v>
      </x:c>
      <x:c r="CO89" s="960">
        <x:f t="shared" si="79"/>
        <x:v>5500</x:v>
      </x:c>
      <x:c r="CP89" s="961">
        <x:f t="shared" si="79"/>
        <x:v>5500</x:v>
      </x:c>
      <x:c r="CQ89" s="962">
        <x:v>66000</x:v>
      </x:c>
      <x:c r="CR89" s="1139">
        <x:v>66000</x:v>
      </x:c>
      <x:c r="CS89" s="1140">
        <x:v>0</x:v>
      </x:c>
      <x:c r="CT89" s="1140">
        <x:v>0</x:v>
      </x:c>
      <x:c r="CU89" s="1140">
        <x:v>0</x:v>
      </x:c>
      <x:c r="CV89" s="1140"/>
      <x:c r="CW89" s="1140"/>
      <x:c r="CX89" s="1141"/>
      <x:c r="CZ89" s="988"/>
    </x:row>
    <x:row r="90" spans="1:104" s="785" customFormat="1" ht="17.25" hidden="1" customHeight="1" thickBot="1">
      <x:c r="A90" s="933">
        <x:f t="shared" si="72"/>
        <x:v>87</x:v>
      </x:c>
      <x:c r="B90" s="934" t="s">
        <x:v>2113</x:v>
      </x:c>
      <x:c r="C90" s="935" t="s">
        <x:v>2144</x:v>
      </x:c>
      <x:c r="D90" s="936" t="s">
        <x:v>2176</x:v>
      </x:c>
      <x:c r="E90" s="937" t="s">
        <x:v>2177</x:v>
      </x:c>
      <x:c r="F90" s="938" t="s">
        <x:v>2188</x:v>
      </x:c>
      <x:c r="G90" s="938" t="s">
        <x:v>612</x:v>
      </x:c>
      <x:c r="H90" s="940" t="s">
        <x:v>863</x:v>
      </x:c>
      <x:c r="I90" s="941" t="s">
        <x:v>607</x:v>
      </x:c>
      <x:c r="J90" s="937" t="s">
        <x:v>2131</x:v>
      </x:c>
      <x:c r="K90" s="785" t="s">
        <x:v>2193</x:v>
      </x:c>
      <x:c r="L90" s="937" t="s">
        <x:v>604</x:v>
      </x:c>
      <x:c r="M90" s="937" t="s">
        <x:v>536</x:v>
      </x:c>
      <x:c r="N90" s="937" t="s">
        <x:v>536</x:v>
      </x:c>
      <x:c r="O90" s="942" t="s">
        <x:v>605</x:v>
      </x:c>
      <x:c r="P90" s="1189">
        <x:v>9.1156917510008952</x:v>
      </x:c>
      <x:c r="Q90" s="1017" t="s">
        <x:v>2192</x:v>
      </x:c>
      <x:c r="R90" s="792">
        <x:f t="shared" si="70"/>
        <x:v>14585.106801601432</x:v>
      </x:c>
      <x:c r="S90" s="935">
        <x:v>1</x:v>
      </x:c>
      <x:c r="T90" s="792">
        <x:f t="shared" si="80"/>
        <x:v>14585.106801601432</x:v>
      </x:c>
      <x:c r="U90" s="935" t="s">
        <x:v>2132</x:v>
      </x:c>
      <x:c r="V90" s="945"/>
      <x:c r="W90" s="965"/>
      <x:c r="X90" s="1190"/>
      <x:c r="Y90" s="949"/>
      <x:c r="Z90" s="949"/>
      <x:c r="AA90" s="949"/>
      <x:c r="AB90" s="949"/>
      <x:c r="AC90" s="949"/>
      <x:c r="AD90" s="949"/>
      <x:c r="AE90" s="966">
        <x:f t="shared" si="77"/>
        <x:v>9.1156917510008952</x:v>
      </x:c>
      <x:c r="AF90" s="1188">
        <x:f t="shared" si="78"/>
        <x:v>9.1156917510008952</x:v>
      </x:c>
      <x:c r="AG90" s="1188">
        <x:f t="shared" si="73"/>
        <x:v>9.1156917510008952</x:v>
      </x:c>
      <x:c r="AH90" s="1188">
        <x:f t="shared" si="73"/>
        <x:v>9.1156917510008952</x:v>
      </x:c>
      <x:c r="AI90" s="1188">
        <x:f t="shared" si="73"/>
        <x:v>9.1156917510008952</x:v>
      </x:c>
      <x:c r="AJ90" s="1188">
        <x:f t="shared" si="73"/>
        <x:v>9.1156917510008952</x:v>
      </x:c>
      <x:c r="AK90" s="1188">
        <x:f t="shared" si="73"/>
        <x:v>9.1156917510008952</x:v>
      </x:c>
      <x:c r="AL90" s="1188">
        <x:f t="shared" si="73"/>
        <x:v>9.1156917510008952</x:v>
      </x:c>
      <x:c r="AM90" s="934" t="s">
        <x:v>2183</x:v>
      </x:c>
      <x:c r="AN90" s="952" t="s">
        <x:v>2174</x:v>
      </x:c>
      <x:c r="AO90" s="953">
        <x:f t="shared" si="75"/>
        <x:v>5500</x:v>
      </x:c>
      <x:c r="AP90" s="953">
        <x:f t="shared" si="75"/>
        <x:v>5500</x:v>
      </x:c>
      <x:c r="AQ90" s="953">
        <x:f t="shared" si="75"/>
        <x:v>5500</x:v>
      </x:c>
      <x:c r="AR90" s="953">
        <x:f t="shared" si="75"/>
        <x:v>5500</x:v>
      </x:c>
      <x:c r="AS90" s="953">
        <x:f t="shared" si="75"/>
        <x:v>5500</x:v>
      </x:c>
      <x:c r="AT90" s="953">
        <x:f t="shared" si="75"/>
        <x:v>5500</x:v>
      </x:c>
      <x:c r="AU90" s="953">
        <x:f t="shared" si="75"/>
        <x:v>5500</x:v>
      </x:c>
      <x:c r="AV90" s="953">
        <x:f t="shared" si="75"/>
        <x:v>5500</x:v>
      </x:c>
      <x:c r="AW90" s="953">
        <x:f t="shared" si="74"/>
        <x:v>5500</x:v>
      </x:c>
      <x:c r="AX90" s="953">
        <x:f t="shared" si="74"/>
        <x:v>5500</x:v>
      </x:c>
      <x:c r="AY90" s="953">
        <x:f t="shared" si="74"/>
        <x:v>5500</x:v>
      </x:c>
      <x:c r="AZ90" s="953">
        <x:f t="shared" si="74"/>
        <x:v>5500</x:v>
      </x:c>
      <x:c r="BA90" s="954">
        <x:f t="shared" si="74"/>
        <x:v>66000</x:v>
      </x:c>
      <x:c r="BB90" s="953">
        <x:f t="shared" si="74"/>
        <x:v>66000</x:v>
      </x:c>
      <x:c r="BC90" s="953">
        <x:f t="shared" si="74"/>
        <x:v>0</x:v>
      </x:c>
      <x:c r="BD90" s="953">
        <x:f t="shared" si="74"/>
        <x:v>0</x:v>
      </x:c>
      <x:c r="BE90" s="953">
        <x:f t="shared" si="74"/>
        <x:v>0</x:v>
      </x:c>
      <x:c r="BF90" s="953">
        <x:f t="shared" si="74"/>
        <x:v>0</x:v>
      </x:c>
      <x:c r="BG90" s="953">
        <x:f t="shared" si="74"/>
        <x:v>0</x:v>
      </x:c>
      <x:c r="BH90" s="953">
        <x:f t="shared" si="74"/>
        <x:v>0</x:v>
      </x:c>
      <x:c r="BI90" s="953">
        <x:f t="shared" ref="BI90:BT111" si="81">IF($Q90="usd",$AE90*$S90*$C$212,IF($Q90="eur",$AE90*$S90*$C$213,IF($Q90="krw",$AE90*$S90)))*AO90/100000000</x:f>
        <x:v>0.8021808740880787</x:v>
      </x:c>
      <x:c r="BJ90" s="953">
        <x:f t="shared" si="81"/>
        <x:v>0.8021808740880787</x:v>
      </x:c>
      <x:c r="BK90" s="953">
        <x:f t="shared" si="81"/>
        <x:v>0.8021808740880787</x:v>
      </x:c>
      <x:c r="BL90" s="953">
        <x:f t="shared" si="81"/>
        <x:v>0.8021808740880787</x:v>
      </x:c>
      <x:c r="BM90" s="953">
        <x:f t="shared" si="81"/>
        <x:v>0.8021808740880787</x:v>
      </x:c>
      <x:c r="BN90" s="953">
        <x:f t="shared" si="81"/>
        <x:v>0.8021808740880787</x:v>
      </x:c>
      <x:c r="BO90" s="953">
        <x:f t="shared" si="81"/>
        <x:v>0.8021808740880787</x:v>
      </x:c>
      <x:c r="BP90" s="953">
        <x:f t="shared" si="81"/>
        <x:v>0.8021808740880787</x:v>
      </x:c>
      <x:c r="BQ90" s="953">
        <x:f t="shared" si="81"/>
        <x:v>0.8021808740880787</x:v>
      </x:c>
      <x:c r="BR90" s="1191">
        <x:f t="shared" si="81"/>
        <x:v>0.8021808740880787</x:v>
      </x:c>
      <x:c r="BS90" s="953">
        <x:f t="shared" si="81"/>
        <x:v>0.8021808740880787</x:v>
      </x:c>
      <x:c r="BT90" s="953">
        <x:f t="shared" si="81"/>
        <x:v>0.8021808740880787</x:v>
      </x:c>
      <x:c r="BU90" s="1192">
        <x:f t="shared" si="76"/>
        <x:v>9.6261704890569408</x:v>
      </x:c>
      <x:c r="BV90" s="1193">
        <x:f t="shared" si="71"/>
        <x:v>9.6261704890569444</x:v>
      </x:c>
      <x:c r="BW90" s="953">
        <x:f t="shared" si="71"/>
        <x:v>0</x:v>
      </x:c>
      <x:c r="BX90" s="953">
        <x:f t="shared" si="71"/>
        <x:v>0</x:v>
      </x:c>
      <x:c r="BY90" s="953">
        <x:f t="shared" si="71"/>
        <x:v>0</x:v>
      </x:c>
      <x:c r="BZ90" s="953">
        <x:f t="shared" si="71"/>
        <x:v>0</x:v>
      </x:c>
      <x:c r="CA90" s="953">
        <x:f t="shared" si="71"/>
        <x:v>0</x:v>
      </x:c>
      <x:c r="CB90" s="1192">
        <x:f t="shared" si="71"/>
        <x:v>0</x:v>
      </x:c>
      <x:c r="CC90" s="923"/>
      <x:c r="CD90" s="958" t="s">
        <x:v>2166</x:v>
      </x:c>
      <x:c r="CE90" s="960">
        <x:f t="shared" si="79"/>
        <x:v>5500</x:v>
      </x:c>
      <x:c r="CF90" s="960">
        <x:f t="shared" si="79"/>
        <x:v>5500</x:v>
      </x:c>
      <x:c r="CG90" s="960">
        <x:f t="shared" si="79"/>
        <x:v>5500</x:v>
      </x:c>
      <x:c r="CH90" s="960">
        <x:f t="shared" si="79"/>
        <x:v>5500</x:v>
      </x:c>
      <x:c r="CI90" s="960">
        <x:f t="shared" si="79"/>
        <x:v>5500</x:v>
      </x:c>
      <x:c r="CJ90" s="960">
        <x:f t="shared" si="79"/>
        <x:v>5500</x:v>
      </x:c>
      <x:c r="CK90" s="960">
        <x:f t="shared" si="79"/>
        <x:v>5500</x:v>
      </x:c>
      <x:c r="CL90" s="960">
        <x:f t="shared" si="79"/>
        <x:v>5500</x:v>
      </x:c>
      <x:c r="CM90" s="960">
        <x:f t="shared" si="79"/>
        <x:v>5500</x:v>
      </x:c>
      <x:c r="CN90" s="960">
        <x:f t="shared" si="79"/>
        <x:v>5500</x:v>
      </x:c>
      <x:c r="CO90" s="960">
        <x:f t="shared" si="79"/>
        <x:v>5500</x:v>
      </x:c>
      <x:c r="CP90" s="961">
        <x:f t="shared" si="79"/>
        <x:v>5500</x:v>
      </x:c>
      <x:c r="CQ90" s="962">
        <x:v>66000</x:v>
      </x:c>
      <x:c r="CR90" s="1139">
        <x:v>66000</x:v>
      </x:c>
      <x:c r="CS90" s="1140">
        <x:v>0</x:v>
      </x:c>
      <x:c r="CT90" s="1140">
        <x:v>0</x:v>
      </x:c>
      <x:c r="CU90" s="1140">
        <x:v>0</x:v>
      </x:c>
      <x:c r="CV90" s="1140"/>
      <x:c r="CW90" s="1140"/>
      <x:c r="CX90" s="1141"/>
      <x:c r="CZ90" s="988"/>
    </x:row>
    <x:row r="91" spans="1:104" s="785" customFormat="1" ht="17.25" hidden="1" customHeight="1" thickBot="1">
      <x:c r="A91" s="933">
        <x:f t="shared" si="72"/>
        <x:v>88</x:v>
      </x:c>
      <x:c r="B91" s="934" t="s">
        <x:v>2113</x:v>
      </x:c>
      <x:c r="C91" s="935" t="s">
        <x:v>2144</x:v>
      </x:c>
      <x:c r="D91" s="936" t="s">
        <x:v>2176</x:v>
      </x:c>
      <x:c r="E91" s="937" t="s">
        <x:v>2177</x:v>
      </x:c>
      <x:c r="F91" s="938" t="s">
        <x:v>2188</x:v>
      </x:c>
      <x:c r="G91" s="938" t="s">
        <x:v>613</x:v>
      </x:c>
      <x:c r="H91" s="940" t="s">
        <x:v>864</x:v>
      </x:c>
      <x:c r="I91" s="941" t="s">
        <x:v>607</x:v>
      </x:c>
      <x:c r="J91" s="937" t="s">
        <x:v>2131</x:v>
      </x:c>
      <x:c r="K91" s="785" t="s">
        <x:v>2193</x:v>
      </x:c>
      <x:c r="L91" s="937" t="s">
        <x:v>604</x:v>
      </x:c>
      <x:c r="M91" s="937" t="s">
        <x:v>536</x:v>
      </x:c>
      <x:c r="N91" s="937" t="s">
        <x:v>536</x:v>
      </x:c>
      <x:c r="O91" s="942" t="s">
        <x:v>605</x:v>
      </x:c>
      <x:c r="P91" s="1189">
        <x:v>18.266421725294514</x:v>
      </x:c>
      <x:c r="Q91" s="1017" t="s">
        <x:v>2192</x:v>
      </x:c>
      <x:c r="R91" s="792">
        <x:f t="shared" si="70"/>
        <x:v>29226.27476047122</x:v>
      </x:c>
      <x:c r="S91" s="935">
        <x:v>1</x:v>
      </x:c>
      <x:c r="T91" s="792">
        <x:f t="shared" si="80"/>
        <x:v>29226.27476047122</x:v>
      </x:c>
      <x:c r="U91" s="935" t="s">
        <x:v>2132</x:v>
      </x:c>
      <x:c r="V91" s="945"/>
      <x:c r="W91" s="965"/>
      <x:c r="X91" s="1190"/>
      <x:c r="Y91" s="949"/>
      <x:c r="Z91" s="949"/>
      <x:c r="AA91" s="949"/>
      <x:c r="AB91" s="949"/>
      <x:c r="AC91" s="949"/>
      <x:c r="AD91" s="949"/>
      <x:c r="AE91" s="966">
        <x:f t="shared" si="77"/>
        <x:v>18.266421725294514</x:v>
      </x:c>
      <x:c r="AF91" s="1188">
        <x:f t="shared" si="78"/>
        <x:v>18.266421725294514</x:v>
      </x:c>
      <x:c r="AG91" s="1188">
        <x:f t="shared" si="73"/>
        <x:v>18.266421725294514</x:v>
      </x:c>
      <x:c r="AH91" s="1188">
        <x:f t="shared" si="73"/>
        <x:v>18.266421725294514</x:v>
      </x:c>
      <x:c r="AI91" s="1188">
        <x:f t="shared" si="73"/>
        <x:v>18.266421725294514</x:v>
      </x:c>
      <x:c r="AJ91" s="1188">
        <x:f t="shared" si="73"/>
        <x:v>18.266421725294514</x:v>
      </x:c>
      <x:c r="AK91" s="1188">
        <x:f t="shared" si="73"/>
        <x:v>18.266421725294514</x:v>
      </x:c>
      <x:c r="AL91" s="1188">
        <x:f t="shared" si="73"/>
        <x:v>18.266421725294514</x:v>
      </x:c>
      <x:c r="AM91" s="934" t="s">
        <x:v>2183</x:v>
      </x:c>
      <x:c r="AN91" s="952" t="s">
        <x:v>2174</x:v>
      </x:c>
      <x:c r="AO91" s="953">
        <x:f t="shared" si="75"/>
        <x:v>5500</x:v>
      </x:c>
      <x:c r="AP91" s="953">
        <x:f t="shared" si="75"/>
        <x:v>5500</x:v>
      </x:c>
      <x:c r="AQ91" s="953">
        <x:f t="shared" si="75"/>
        <x:v>5500</x:v>
      </x:c>
      <x:c r="AR91" s="953">
        <x:f t="shared" si="75"/>
        <x:v>5500</x:v>
      </x:c>
      <x:c r="AS91" s="953">
        <x:f t="shared" si="75"/>
        <x:v>5500</x:v>
      </x:c>
      <x:c r="AT91" s="953">
        <x:f t="shared" si="75"/>
        <x:v>5500</x:v>
      </x:c>
      <x:c r="AU91" s="953">
        <x:f t="shared" si="75"/>
        <x:v>5500</x:v>
      </x:c>
      <x:c r="AV91" s="953">
        <x:f t="shared" si="75"/>
        <x:v>5500</x:v>
      </x:c>
      <x:c r="AW91" s="953">
        <x:f t="shared" si="74"/>
        <x:v>5500</x:v>
      </x:c>
      <x:c r="AX91" s="953">
        <x:f t="shared" si="74"/>
        <x:v>5500</x:v>
      </x:c>
      <x:c r="AY91" s="953">
        <x:f t="shared" si="74"/>
        <x:v>5500</x:v>
      </x:c>
      <x:c r="AZ91" s="953">
        <x:f t="shared" si="74"/>
        <x:v>5500</x:v>
      </x:c>
      <x:c r="BA91" s="954">
        <x:f t="shared" si="74"/>
        <x:v>66000</x:v>
      </x:c>
      <x:c r="BB91" s="953">
        <x:f t="shared" si="74"/>
        <x:v>66000</x:v>
      </x:c>
      <x:c r="BC91" s="953">
        <x:f t="shared" si="74"/>
        <x:v>0</x:v>
      </x:c>
      <x:c r="BD91" s="953">
        <x:f t="shared" si="74"/>
        <x:v>0</x:v>
      </x:c>
      <x:c r="BE91" s="953">
        <x:f t="shared" si="74"/>
        <x:v>0</x:v>
      </x:c>
      <x:c r="BF91" s="953">
        <x:f t="shared" si="74"/>
        <x:v>0</x:v>
      </x:c>
      <x:c r="BG91" s="953">
        <x:f t="shared" si="74"/>
        <x:v>0</x:v>
      </x:c>
      <x:c r="BH91" s="953">
        <x:f t="shared" si="74"/>
        <x:v>0</x:v>
      </x:c>
      <x:c r="BI91" s="953">
        <x:f t="shared" si="81"/>
        <x:v>1.607445111825917</x:v>
      </x:c>
      <x:c r="BJ91" s="953">
        <x:f t="shared" si="81"/>
        <x:v>1.607445111825917</x:v>
      </x:c>
      <x:c r="BK91" s="953">
        <x:f t="shared" si="81"/>
        <x:v>1.607445111825917</x:v>
      </x:c>
      <x:c r="BL91" s="953">
        <x:f t="shared" si="81"/>
        <x:v>1.607445111825917</x:v>
      </x:c>
      <x:c r="BM91" s="953">
        <x:f t="shared" si="81"/>
        <x:v>1.607445111825917</x:v>
      </x:c>
      <x:c r="BN91" s="953">
        <x:f t="shared" si="81"/>
        <x:v>1.607445111825917</x:v>
      </x:c>
      <x:c r="BO91" s="953">
        <x:f t="shared" si="81"/>
        <x:v>1.607445111825917</x:v>
      </x:c>
      <x:c r="BP91" s="953">
        <x:f t="shared" si="81"/>
        <x:v>1.607445111825917</x:v>
      </x:c>
      <x:c r="BQ91" s="953">
        <x:f t="shared" si="81"/>
        <x:v>1.607445111825917</x:v>
      </x:c>
      <x:c r="BR91" s="1191">
        <x:f t="shared" si="81"/>
        <x:v>1.607445111825917</x:v>
      </x:c>
      <x:c r="BS91" s="953">
        <x:f t="shared" si="81"/>
        <x:v>1.607445111825917</x:v>
      </x:c>
      <x:c r="BT91" s="953">
        <x:f t="shared" si="81"/>
        <x:v>1.607445111825917</x:v>
      </x:c>
      <x:c r="BU91" s="1192">
        <x:f t="shared" si="76"/>
        <x:v>19.289341341911008</x:v>
      </x:c>
      <x:c r="BV91" s="1193">
        <x:f t="shared" si="71"/>
        <x:v>19.289341341911005</x:v>
      </x:c>
      <x:c r="BW91" s="953">
        <x:f t="shared" si="71"/>
        <x:v>0</x:v>
      </x:c>
      <x:c r="BX91" s="953">
        <x:f t="shared" si="71"/>
        <x:v>0</x:v>
      </x:c>
      <x:c r="BY91" s="953">
        <x:f t="shared" si="71"/>
        <x:v>0</x:v>
      </x:c>
      <x:c r="BZ91" s="953">
        <x:f t="shared" si="71"/>
        <x:v>0</x:v>
      </x:c>
      <x:c r="CA91" s="953">
        <x:f t="shared" si="71"/>
        <x:v>0</x:v>
      </x:c>
      <x:c r="CB91" s="1192">
        <x:f t="shared" si="71"/>
        <x:v>0</x:v>
      </x:c>
      <x:c r="CC91" s="923"/>
      <x:c r="CD91" s="958" t="s">
        <x:v>2166</x:v>
      </x:c>
      <x:c r="CE91" s="960">
        <x:f t="shared" si="79"/>
        <x:v>5500</x:v>
      </x:c>
      <x:c r="CF91" s="960">
        <x:f t="shared" si="79"/>
        <x:v>5500</x:v>
      </x:c>
      <x:c r="CG91" s="960">
        <x:f t="shared" si="79"/>
        <x:v>5500</x:v>
      </x:c>
      <x:c r="CH91" s="960">
        <x:f t="shared" si="79"/>
        <x:v>5500</x:v>
      </x:c>
      <x:c r="CI91" s="960">
        <x:f t="shared" si="79"/>
        <x:v>5500</x:v>
      </x:c>
      <x:c r="CJ91" s="960">
        <x:f t="shared" si="79"/>
        <x:v>5500</x:v>
      </x:c>
      <x:c r="CK91" s="960">
        <x:f t="shared" si="79"/>
        <x:v>5500</x:v>
      </x:c>
      <x:c r="CL91" s="960">
        <x:f t="shared" si="79"/>
        <x:v>5500</x:v>
      </x:c>
      <x:c r="CM91" s="960">
        <x:f t="shared" si="79"/>
        <x:v>5500</x:v>
      </x:c>
      <x:c r="CN91" s="960">
        <x:f t="shared" si="79"/>
        <x:v>5500</x:v>
      </x:c>
      <x:c r="CO91" s="960">
        <x:f t="shared" si="79"/>
        <x:v>5500</x:v>
      </x:c>
      <x:c r="CP91" s="961">
        <x:f t="shared" si="79"/>
        <x:v>5500</x:v>
      </x:c>
      <x:c r="CQ91" s="962">
        <x:v>66000</x:v>
      </x:c>
      <x:c r="CR91" s="1139">
        <x:v>66000</x:v>
      </x:c>
      <x:c r="CS91" s="1140">
        <x:v>0</x:v>
      </x:c>
      <x:c r="CT91" s="1140">
        <x:v>0</x:v>
      </x:c>
      <x:c r="CU91" s="1140">
        <x:v>0</x:v>
      </x:c>
      <x:c r="CV91" s="1140"/>
      <x:c r="CW91" s="1140"/>
      <x:c r="CX91" s="1141"/>
      <x:c r="CZ91" s="988"/>
    </x:row>
    <x:row r="92" spans="1:104" s="785" customFormat="1" ht="17.25" hidden="1" customHeight="1" thickBot="1">
      <x:c r="A92" s="933">
        <x:f t="shared" si="72"/>
        <x:v>89</x:v>
      </x:c>
      <x:c r="B92" s="934" t="s">
        <x:v>2113</x:v>
      </x:c>
      <x:c r="C92" s="935" t="s">
        <x:v>2144</x:v>
      </x:c>
      <x:c r="D92" s="936" t="s">
        <x:v>2176</x:v>
      </x:c>
      <x:c r="E92" s="937" t="s">
        <x:v>2177</x:v>
      </x:c>
      <x:c r="F92" s="938" t="s">
        <x:v>2188</x:v>
      </x:c>
      <x:c r="G92" s="938" t="s">
        <x:v>614</x:v>
      </x:c>
      <x:c r="H92" s="940" t="s">
        <x:v>865</x:v>
      </x:c>
      <x:c r="I92" s="941" t="s">
        <x:v>607</x:v>
      </x:c>
      <x:c r="J92" s="937" t="s">
        <x:v>2131</x:v>
      </x:c>
      <x:c r="K92" s="785" t="s">
        <x:v>2193</x:v>
      </x:c>
      <x:c r="L92" s="937" t="s">
        <x:v>604</x:v>
      </x:c>
      <x:c r="M92" s="937" t="s">
        <x:v>536</x:v>
      </x:c>
      <x:c r="N92" s="937" t="s">
        <x:v>536</x:v>
      </x:c>
      <x:c r="O92" s="942" t="s">
        <x:v>605</x:v>
      </x:c>
      <x:c r="P92" s="1189">
        <x:v>11.433549488638933</x:v>
      </x:c>
      <x:c r="Q92" s="1017" t="s">
        <x:v>2192</x:v>
      </x:c>
      <x:c r="R92" s="792">
        <x:f t="shared" si="70"/>
        <x:v>18293.679181822292</x:v>
      </x:c>
      <x:c r="S92" s="935">
        <x:v>1</x:v>
      </x:c>
      <x:c r="T92" s="792">
        <x:f t="shared" si="80"/>
        <x:v>18293.679181822292</x:v>
      </x:c>
      <x:c r="U92" s="935" t="s">
        <x:v>2132</x:v>
      </x:c>
      <x:c r="V92" s="945"/>
      <x:c r="W92" s="965"/>
      <x:c r="X92" s="1190"/>
      <x:c r="Y92" s="949"/>
      <x:c r="Z92" s="949"/>
      <x:c r="AA92" s="949"/>
      <x:c r="AB92" s="949"/>
      <x:c r="AC92" s="949"/>
      <x:c r="AD92" s="949"/>
      <x:c r="AE92" s="966">
        <x:f t="shared" si="77"/>
        <x:v>11.433549488638933</x:v>
      </x:c>
      <x:c r="AF92" s="1188">
        <x:f t="shared" si="78"/>
        <x:v>11.433549488638933</x:v>
      </x:c>
      <x:c r="AG92" s="1188">
        <x:f t="shared" si="73"/>
        <x:v>11.433549488638933</x:v>
      </x:c>
      <x:c r="AH92" s="1188">
        <x:f t="shared" si="73"/>
        <x:v>11.433549488638933</x:v>
      </x:c>
      <x:c r="AI92" s="1188">
        <x:f t="shared" si="73"/>
        <x:v>11.433549488638933</x:v>
      </x:c>
      <x:c r="AJ92" s="1188">
        <x:f t="shared" si="73"/>
        <x:v>11.433549488638933</x:v>
      </x:c>
      <x:c r="AK92" s="1188">
        <x:f t="shared" si="73"/>
        <x:v>11.433549488638933</x:v>
      </x:c>
      <x:c r="AL92" s="1188">
        <x:f t="shared" si="73"/>
        <x:v>11.433549488638933</x:v>
      </x:c>
      <x:c r="AM92" s="934" t="s">
        <x:v>2183</x:v>
      </x:c>
      <x:c r="AN92" s="952" t="s">
        <x:v>2174</x:v>
      </x:c>
      <x:c r="AO92" s="953">
        <x:f t="shared" si="75"/>
        <x:v>5500</x:v>
      </x:c>
      <x:c r="AP92" s="953">
        <x:f t="shared" si="75"/>
        <x:v>5500</x:v>
      </x:c>
      <x:c r="AQ92" s="953">
        <x:f t="shared" si="75"/>
        <x:v>5500</x:v>
      </x:c>
      <x:c r="AR92" s="953">
        <x:f t="shared" si="75"/>
        <x:v>5500</x:v>
      </x:c>
      <x:c r="AS92" s="953">
        <x:f t="shared" si="75"/>
        <x:v>5500</x:v>
      </x:c>
      <x:c r="AT92" s="953">
        <x:f t="shared" si="75"/>
        <x:v>5500</x:v>
      </x:c>
      <x:c r="AU92" s="953">
        <x:f t="shared" si="75"/>
        <x:v>5500</x:v>
      </x:c>
      <x:c r="AV92" s="953">
        <x:f t="shared" si="75"/>
        <x:v>5500</x:v>
      </x:c>
      <x:c r="AW92" s="953">
        <x:f t="shared" si="74"/>
        <x:v>5500</x:v>
      </x:c>
      <x:c r="AX92" s="953">
        <x:f t="shared" si="74"/>
        <x:v>5500</x:v>
      </x:c>
      <x:c r="AY92" s="953">
        <x:f t="shared" si="74"/>
        <x:v>5500</x:v>
      </x:c>
      <x:c r="AZ92" s="953">
        <x:f t="shared" si="74"/>
        <x:v>5500</x:v>
      </x:c>
      <x:c r="BA92" s="954">
        <x:f t="shared" si="74"/>
        <x:v>66000</x:v>
      </x:c>
      <x:c r="BB92" s="953">
        <x:f t="shared" si="74"/>
        <x:v>66000</x:v>
      </x:c>
      <x:c r="BC92" s="953">
        <x:f t="shared" si="74"/>
        <x:v>0</x:v>
      </x:c>
      <x:c r="BD92" s="953">
        <x:f t="shared" si="74"/>
        <x:v>0</x:v>
      </x:c>
      <x:c r="BE92" s="953">
        <x:f t="shared" si="74"/>
        <x:v>0</x:v>
      </x:c>
      <x:c r="BF92" s="953">
        <x:f t="shared" si="74"/>
        <x:v>0</x:v>
      </x:c>
      <x:c r="BG92" s="953">
        <x:f t="shared" si="74"/>
        <x:v>0</x:v>
      </x:c>
      <x:c r="BH92" s="953">
        <x:f t="shared" si="74"/>
        <x:v>0</x:v>
      </x:c>
      <x:c r="BI92" s="953">
        <x:f t="shared" si="81"/>
        <x:v>1.006152355000226</x:v>
      </x:c>
      <x:c r="BJ92" s="953">
        <x:f t="shared" si="81"/>
        <x:v>1.006152355000226</x:v>
      </x:c>
      <x:c r="BK92" s="953">
        <x:f t="shared" si="81"/>
        <x:v>1.006152355000226</x:v>
      </x:c>
      <x:c r="BL92" s="953">
        <x:f t="shared" si="81"/>
        <x:v>1.006152355000226</x:v>
      </x:c>
      <x:c r="BM92" s="953">
        <x:f t="shared" si="81"/>
        <x:v>1.006152355000226</x:v>
      </x:c>
      <x:c r="BN92" s="953">
        <x:f t="shared" si="81"/>
        <x:v>1.006152355000226</x:v>
      </x:c>
      <x:c r="BO92" s="953">
        <x:f t="shared" si="81"/>
        <x:v>1.006152355000226</x:v>
      </x:c>
      <x:c r="BP92" s="953">
        <x:f t="shared" si="81"/>
        <x:v>1.006152355000226</x:v>
      </x:c>
      <x:c r="BQ92" s="953">
        <x:f t="shared" si="81"/>
        <x:v>1.006152355000226</x:v>
      </x:c>
      <x:c r="BR92" s="1191">
        <x:f t="shared" si="81"/>
        <x:v>1.006152355000226</x:v>
      </x:c>
      <x:c r="BS92" s="953">
        <x:f t="shared" si="81"/>
        <x:v>1.006152355000226</x:v>
      </x:c>
      <x:c r="BT92" s="953">
        <x:f t="shared" si="81"/>
        <x:v>1.006152355000226</x:v>
      </x:c>
      <x:c r="BU92" s="1192">
        <x:f t="shared" si="76"/>
        <x:v>12.073828260002715</x:v>
      </x:c>
      <x:c r="BV92" s="1193">
        <x:f t="shared" si="71"/>
        <x:v>12.073828260002713</x:v>
      </x:c>
      <x:c r="BW92" s="953">
        <x:f t="shared" si="71"/>
        <x:v>0</x:v>
      </x:c>
      <x:c r="BX92" s="953">
        <x:f t="shared" si="71"/>
        <x:v>0</x:v>
      </x:c>
      <x:c r="BY92" s="953">
        <x:f t="shared" si="71"/>
        <x:v>0</x:v>
      </x:c>
      <x:c r="BZ92" s="953">
        <x:f t="shared" si="71"/>
        <x:v>0</x:v>
      </x:c>
      <x:c r="CA92" s="953">
        <x:f t="shared" si="71"/>
        <x:v>0</x:v>
      </x:c>
      <x:c r="CB92" s="1192">
        <x:f t="shared" si="71"/>
        <x:v>0</x:v>
      </x:c>
      <x:c r="CC92" s="923"/>
      <x:c r="CD92" s="958" t="s">
        <x:v>2166</x:v>
      </x:c>
      <x:c r="CE92" s="960">
        <x:f t="shared" si="79"/>
        <x:v>5500</x:v>
      </x:c>
      <x:c r="CF92" s="960">
        <x:f t="shared" si="79"/>
        <x:v>5500</x:v>
      </x:c>
      <x:c r="CG92" s="960">
        <x:f t="shared" si="79"/>
        <x:v>5500</x:v>
      </x:c>
      <x:c r="CH92" s="960">
        <x:f t="shared" si="79"/>
        <x:v>5500</x:v>
      </x:c>
      <x:c r="CI92" s="960">
        <x:f t="shared" si="79"/>
        <x:v>5500</x:v>
      </x:c>
      <x:c r="CJ92" s="960">
        <x:f t="shared" si="79"/>
        <x:v>5500</x:v>
      </x:c>
      <x:c r="CK92" s="960">
        <x:f t="shared" si="79"/>
        <x:v>5500</x:v>
      </x:c>
      <x:c r="CL92" s="960">
        <x:f t="shared" si="79"/>
        <x:v>5500</x:v>
      </x:c>
      <x:c r="CM92" s="960">
        <x:f t="shared" si="79"/>
        <x:v>5500</x:v>
      </x:c>
      <x:c r="CN92" s="960">
        <x:f t="shared" si="79"/>
        <x:v>5500</x:v>
      </x:c>
      <x:c r="CO92" s="960">
        <x:f t="shared" si="79"/>
        <x:v>5500</x:v>
      </x:c>
      <x:c r="CP92" s="961">
        <x:f t="shared" si="79"/>
        <x:v>5500</x:v>
      </x:c>
      <x:c r="CQ92" s="962">
        <x:v>66000</x:v>
      </x:c>
      <x:c r="CR92" s="1139">
        <x:v>66000</x:v>
      </x:c>
      <x:c r="CS92" s="1140">
        <x:v>0</x:v>
      </x:c>
      <x:c r="CT92" s="1140">
        <x:v>0</x:v>
      </x:c>
      <x:c r="CU92" s="1140">
        <x:v>0</x:v>
      </x:c>
      <x:c r="CV92" s="1140"/>
      <x:c r="CW92" s="1140"/>
      <x:c r="CX92" s="1141"/>
      <x:c r="CZ92" s="988"/>
    </x:row>
    <x:row r="93" spans="1:104" s="785" customFormat="1" ht="17.25" hidden="1" customHeight="1" thickBot="1">
      <x:c r="A93" s="933">
        <x:f t="shared" si="72"/>
        <x:v>90</x:v>
      </x:c>
      <x:c r="B93" s="934" t="s">
        <x:v>2113</x:v>
      </x:c>
      <x:c r="C93" s="935" t="s">
        <x:v>2144</x:v>
      </x:c>
      <x:c r="D93" s="936" t="s">
        <x:v>2176</x:v>
      </x:c>
      <x:c r="E93" s="937" t="s">
        <x:v>2177</x:v>
      </x:c>
      <x:c r="F93" s="938" t="s">
        <x:v>2188</x:v>
      </x:c>
      <x:c r="G93" s="938" t="s">
        <x:v>866</x:v>
      </x:c>
      <x:c r="H93" s="940" t="s">
        <x:v>867</x:v>
      </x:c>
      <x:c r="I93" s="941" t="s">
        <x:v>607</x:v>
      </x:c>
      <x:c r="J93" s="937" t="s">
        <x:v>2131</x:v>
      </x:c>
      <x:c r="K93" s="785" t="s">
        <x:v>2193</x:v>
      </x:c>
      <x:c r="L93" s="937" t="s">
        <x:v>604</x:v>
      </x:c>
      <x:c r="M93" s="937" t="s">
        <x:v>536</x:v>
      </x:c>
      <x:c r="N93" s="937" t="s">
        <x:v>536</x:v>
      </x:c>
      <x:c r="O93" s="942" t="s">
        <x:v>605</x:v>
      </x:c>
      <x:c r="P93" s="1189">
        <x:v>14.71468852532959</x:v>
      </x:c>
      <x:c r="Q93" s="1017" t="s">
        <x:v>2192</x:v>
      </x:c>
      <x:c r="R93" s="792">
        <x:f t="shared" si="70"/>
        <x:v>23543.501640527345</x:v>
      </x:c>
      <x:c r="S93" s="935">
        <x:v>1</x:v>
      </x:c>
      <x:c r="T93" s="792">
        <x:f t="shared" si="80"/>
        <x:v>23543.501640527345</x:v>
      </x:c>
      <x:c r="U93" s="935" t="s">
        <x:v>2132</x:v>
      </x:c>
      <x:c r="V93" s="945"/>
      <x:c r="W93" s="965"/>
      <x:c r="X93" s="1190"/>
      <x:c r="Y93" s="949"/>
      <x:c r="Z93" s="949"/>
      <x:c r="AA93" s="949"/>
      <x:c r="AB93" s="949"/>
      <x:c r="AC93" s="949"/>
      <x:c r="AD93" s="949"/>
      <x:c r="AE93" s="966">
        <x:f t="shared" si="77"/>
        <x:v>14.71468852532959</x:v>
      </x:c>
      <x:c r="AF93" s="1188">
        <x:f t="shared" si="78"/>
        <x:v>14.71468852532959</x:v>
      </x:c>
      <x:c r="AG93" s="1188">
        <x:f t="shared" si="73"/>
        <x:v>14.71468852532959</x:v>
      </x:c>
      <x:c r="AH93" s="1188">
        <x:f t="shared" si="73"/>
        <x:v>14.71468852532959</x:v>
      </x:c>
      <x:c r="AI93" s="1188">
        <x:f t="shared" si="73"/>
        <x:v>14.71468852532959</x:v>
      </x:c>
      <x:c r="AJ93" s="1188">
        <x:f t="shared" si="73"/>
        <x:v>14.71468852532959</x:v>
      </x:c>
      <x:c r="AK93" s="1188">
        <x:f t="shared" si="73"/>
        <x:v>14.71468852532959</x:v>
      </x:c>
      <x:c r="AL93" s="1188">
        <x:f t="shared" si="73"/>
        <x:v>14.71468852532959</x:v>
      </x:c>
      <x:c r="AM93" s="934" t="s">
        <x:v>2183</x:v>
      </x:c>
      <x:c r="AN93" s="952" t="s">
        <x:v>2174</x:v>
      </x:c>
      <x:c r="AO93" s="953">
        <x:f t="shared" si="75"/>
        <x:v>5500</x:v>
      </x:c>
      <x:c r="AP93" s="953">
        <x:f t="shared" si="75"/>
        <x:v>5500</x:v>
      </x:c>
      <x:c r="AQ93" s="953">
        <x:f t="shared" si="75"/>
        <x:v>5500</x:v>
      </x:c>
      <x:c r="AR93" s="953">
        <x:f t="shared" si="75"/>
        <x:v>5500</x:v>
      </x:c>
      <x:c r="AS93" s="953">
        <x:f t="shared" si="75"/>
        <x:v>5500</x:v>
      </x:c>
      <x:c r="AT93" s="953">
        <x:f t="shared" si="75"/>
        <x:v>5500</x:v>
      </x:c>
      <x:c r="AU93" s="953">
        <x:f t="shared" si="75"/>
        <x:v>5500</x:v>
      </x:c>
      <x:c r="AV93" s="953">
        <x:f t="shared" si="75"/>
        <x:v>5500</x:v>
      </x:c>
      <x:c r="AW93" s="953">
        <x:f t="shared" si="74"/>
        <x:v>5500</x:v>
      </x:c>
      <x:c r="AX93" s="953">
        <x:f t="shared" si="74"/>
        <x:v>5500</x:v>
      </x:c>
      <x:c r="AY93" s="953">
        <x:f t="shared" si="74"/>
        <x:v>5500</x:v>
      </x:c>
      <x:c r="AZ93" s="953">
        <x:f t="shared" si="74"/>
        <x:v>5500</x:v>
      </x:c>
      <x:c r="BA93" s="954">
        <x:f t="shared" si="74"/>
        <x:v>66000</x:v>
      </x:c>
      <x:c r="BB93" s="953">
        <x:f t="shared" si="74"/>
        <x:v>66000</x:v>
      </x:c>
      <x:c r="BC93" s="953">
        <x:f t="shared" si="74"/>
        <x:v>0</x:v>
      </x:c>
      <x:c r="BD93" s="953">
        <x:f t="shared" si="74"/>
        <x:v>0</x:v>
      </x:c>
      <x:c r="BE93" s="953">
        <x:f t="shared" si="74"/>
        <x:v>0</x:v>
      </x:c>
      <x:c r="BF93" s="953">
        <x:f t="shared" si="74"/>
        <x:v>0</x:v>
      </x:c>
      <x:c r="BG93" s="953">
        <x:f t="shared" si="74"/>
        <x:v>0</x:v>
      </x:c>
      <x:c r="BH93" s="953">
        <x:f t="shared" si="74"/>
        <x:v>0</x:v>
      </x:c>
      <x:c r="BI93" s="953">
        <x:f t="shared" si="81"/>
        <x:v>1.294892590229004</x:v>
      </x:c>
      <x:c r="BJ93" s="953">
        <x:f t="shared" si="81"/>
        <x:v>1.294892590229004</x:v>
      </x:c>
      <x:c r="BK93" s="953">
        <x:f t="shared" si="81"/>
        <x:v>1.294892590229004</x:v>
      </x:c>
      <x:c r="BL93" s="953">
        <x:f t="shared" si="81"/>
        <x:v>1.294892590229004</x:v>
      </x:c>
      <x:c r="BM93" s="953">
        <x:f t="shared" si="81"/>
        <x:v>1.294892590229004</x:v>
      </x:c>
      <x:c r="BN93" s="953">
        <x:f t="shared" si="81"/>
        <x:v>1.294892590229004</x:v>
      </x:c>
      <x:c r="BO93" s="953">
        <x:f t="shared" si="81"/>
        <x:v>1.294892590229004</x:v>
      </x:c>
      <x:c r="BP93" s="953">
        <x:f t="shared" si="81"/>
        <x:v>1.294892590229004</x:v>
      </x:c>
      <x:c r="BQ93" s="953">
        <x:f t="shared" si="81"/>
        <x:v>1.294892590229004</x:v>
      </x:c>
      <x:c r="BR93" s="1191">
        <x:f t="shared" si="81"/>
        <x:v>1.294892590229004</x:v>
      </x:c>
      <x:c r="BS93" s="953">
        <x:f t="shared" si="81"/>
        <x:v>1.294892590229004</x:v>
      </x:c>
      <x:c r="BT93" s="953">
        <x:f t="shared" si="81"/>
        <x:v>1.294892590229004</x:v>
      </x:c>
      <x:c r="BU93" s="1192">
        <x:f t="shared" si="76"/>
        <x:v>15.538711082748049</x:v>
      </x:c>
      <x:c r="BV93" s="1193">
        <x:f t="shared" si="71"/>
        <x:v>15.538711082748048</x:v>
      </x:c>
      <x:c r="BW93" s="953">
        <x:f t="shared" si="71"/>
        <x:v>0</x:v>
      </x:c>
      <x:c r="BX93" s="953">
        <x:f t="shared" si="71"/>
        <x:v>0</x:v>
      </x:c>
      <x:c r="BY93" s="953">
        <x:f t="shared" si="71"/>
        <x:v>0</x:v>
      </x:c>
      <x:c r="BZ93" s="953">
        <x:f t="shared" si="71"/>
        <x:v>0</x:v>
      </x:c>
      <x:c r="CA93" s="953">
        <x:f t="shared" si="71"/>
        <x:v>0</x:v>
      </x:c>
      <x:c r="CB93" s="1192">
        <x:f t="shared" si="71"/>
        <x:v>0</x:v>
      </x:c>
      <x:c r="CC93" s="923"/>
      <x:c r="CD93" s="958" t="s">
        <x:v>2166</x:v>
      </x:c>
      <x:c r="CE93" s="960">
        <x:f t="shared" ref="CE93:CP94" si="82">$CQ93/12</x:f>
        <x:v>5500</x:v>
      </x:c>
      <x:c r="CF93" s="960">
        <x:f t="shared" si="82"/>
        <x:v>5500</x:v>
      </x:c>
      <x:c r="CG93" s="960">
        <x:f t="shared" si="82"/>
        <x:v>5500</x:v>
      </x:c>
      <x:c r="CH93" s="960">
        <x:f t="shared" si="82"/>
        <x:v>5500</x:v>
      </x:c>
      <x:c r="CI93" s="960">
        <x:f t="shared" si="82"/>
        <x:v>5500</x:v>
      </x:c>
      <x:c r="CJ93" s="960">
        <x:f t="shared" si="82"/>
        <x:v>5500</x:v>
      </x:c>
      <x:c r="CK93" s="960">
        <x:f t="shared" si="82"/>
        <x:v>5500</x:v>
      </x:c>
      <x:c r="CL93" s="960">
        <x:f t="shared" si="82"/>
        <x:v>5500</x:v>
      </x:c>
      <x:c r="CM93" s="960">
        <x:f t="shared" si="82"/>
        <x:v>5500</x:v>
      </x:c>
      <x:c r="CN93" s="960">
        <x:f t="shared" si="82"/>
        <x:v>5500</x:v>
      </x:c>
      <x:c r="CO93" s="960">
        <x:f t="shared" si="82"/>
        <x:v>5500</x:v>
      </x:c>
      <x:c r="CP93" s="961">
        <x:f t="shared" si="82"/>
        <x:v>5500</x:v>
      </x:c>
      <x:c r="CQ93" s="962">
        <x:v>66000</x:v>
      </x:c>
      <x:c r="CR93" s="1139">
        <x:v>66000</x:v>
      </x:c>
      <x:c r="CS93" s="1140">
        <x:v>0</x:v>
      </x:c>
      <x:c r="CT93" s="1140">
        <x:v>0</x:v>
      </x:c>
      <x:c r="CU93" s="1140">
        <x:v>0</x:v>
      </x:c>
      <x:c r="CV93" s="1140"/>
      <x:c r="CW93" s="1140"/>
      <x:c r="CX93" s="1141"/>
      <x:c r="CZ93" s="988"/>
    </x:row>
    <x:row r="94" spans="1:104" s="785" customFormat="1" ht="17.25" hidden="1" customHeight="1" thickBot="1">
      <x:c r="A94" s="933">
        <x:f t="shared" si="72"/>
        <x:v>91</x:v>
      </x:c>
      <x:c r="B94" s="934" t="s">
        <x:v>2113</x:v>
      </x:c>
      <x:c r="C94" s="935" t="s">
        <x:v>2144</x:v>
      </x:c>
      <x:c r="D94" s="936" t="s">
        <x:v>2176</x:v>
      </x:c>
      <x:c r="E94" s="937" t="s">
        <x:v>2177</x:v>
      </x:c>
      <x:c r="F94" s="938" t="s">
        <x:v>2188</x:v>
      </x:c>
      <x:c r="G94" s="938" t="s">
        <x:v>868</x:v>
      </x:c>
      <x:c r="H94" s="940" t="s">
        <x:v>869</x:v>
      </x:c>
      <x:c r="I94" s="941" t="s">
        <x:v>607</x:v>
      </x:c>
      <x:c r="J94" s="937" t="s">
        <x:v>2131</x:v>
      </x:c>
      <x:c r="K94" s="785" t="s">
        <x:v>2193</x:v>
      </x:c>
      <x:c r="L94" s="937" t="s">
        <x:v>604</x:v>
      </x:c>
      <x:c r="M94" s="937" t="s">
        <x:v>536</x:v>
      </x:c>
      <x:c r="N94" s="937" t="s">
        <x:v>536</x:v>
      </x:c>
      <x:c r="O94" s="942" t="s">
        <x:v>605</x:v>
      </x:c>
      <x:c r="P94" s="1189">
        <x:v>15.192373390058972</x:v>
      </x:c>
      <x:c r="Q94" s="1017" t="s">
        <x:v>2192</x:v>
      </x:c>
      <x:c r="R94" s="792">
        <x:f t="shared" si="70"/>
        <x:v>24307.797424094355</x:v>
      </x:c>
      <x:c r="S94" s="935">
        <x:v>1</x:v>
      </x:c>
      <x:c r="T94" s="792">
        <x:f t="shared" si="80"/>
        <x:v>24307.797424094355</x:v>
      </x:c>
      <x:c r="U94" s="935" t="s">
        <x:v>2132</x:v>
      </x:c>
      <x:c r="V94" s="945"/>
      <x:c r="W94" s="965"/>
      <x:c r="X94" s="1190"/>
      <x:c r="Y94" s="949"/>
      <x:c r="Z94" s="949"/>
      <x:c r="AA94" s="949"/>
      <x:c r="AB94" s="949"/>
      <x:c r="AC94" s="949"/>
      <x:c r="AD94" s="949"/>
      <x:c r="AE94" s="966">
        <x:f t="shared" si="77"/>
        <x:v>15.192373390058972</x:v>
      </x:c>
      <x:c r="AF94" s="1188">
        <x:f t="shared" si="78"/>
        <x:v>15.192373390058972</x:v>
      </x:c>
      <x:c r="AG94" s="1188">
        <x:f t="shared" si="73"/>
        <x:v>15.192373390058972</x:v>
      </x:c>
      <x:c r="AH94" s="1188">
        <x:f t="shared" si="73"/>
        <x:v>15.192373390058972</x:v>
      </x:c>
      <x:c r="AI94" s="1188">
        <x:f t="shared" si="73"/>
        <x:v>15.192373390058972</x:v>
      </x:c>
      <x:c r="AJ94" s="1188">
        <x:f t="shared" si="73"/>
        <x:v>15.192373390058972</x:v>
      </x:c>
      <x:c r="AK94" s="1188">
        <x:f t="shared" si="73"/>
        <x:v>15.192373390058972</x:v>
      </x:c>
      <x:c r="AL94" s="1188">
        <x:f t="shared" si="73"/>
        <x:v>15.192373390058972</x:v>
      </x:c>
      <x:c r="AM94" s="934" t="s">
        <x:v>2183</x:v>
      </x:c>
      <x:c r="AN94" s="952" t="s">
        <x:v>2174</x:v>
      </x:c>
      <x:c r="AO94" s="953">
        <x:f t="shared" si="75"/>
        <x:v>5500</x:v>
      </x:c>
      <x:c r="AP94" s="953">
        <x:f t="shared" si="75"/>
        <x:v>5500</x:v>
      </x:c>
      <x:c r="AQ94" s="953">
        <x:f t="shared" si="75"/>
        <x:v>5500</x:v>
      </x:c>
      <x:c r="AR94" s="953">
        <x:f t="shared" si="75"/>
        <x:v>5500</x:v>
      </x:c>
      <x:c r="AS94" s="953">
        <x:f t="shared" si="75"/>
        <x:v>5500</x:v>
      </x:c>
      <x:c r="AT94" s="953">
        <x:f t="shared" si="75"/>
        <x:v>5500</x:v>
      </x:c>
      <x:c r="AU94" s="953">
        <x:f t="shared" si="75"/>
        <x:v>5500</x:v>
      </x:c>
      <x:c r="AV94" s="953">
        <x:f t="shared" si="75"/>
        <x:v>5500</x:v>
      </x:c>
      <x:c r="AW94" s="953">
        <x:f t="shared" si="74"/>
        <x:v>5500</x:v>
      </x:c>
      <x:c r="AX94" s="953">
        <x:f t="shared" si="74"/>
        <x:v>5500</x:v>
      </x:c>
      <x:c r="AY94" s="953">
        <x:f t="shared" si="74"/>
        <x:v>5500</x:v>
      </x:c>
      <x:c r="AZ94" s="953">
        <x:f t="shared" si="74"/>
        <x:v>5500</x:v>
      </x:c>
      <x:c r="BA94" s="954">
        <x:f t="shared" si="74"/>
        <x:v>66000</x:v>
      </x:c>
      <x:c r="BB94" s="953">
        <x:f t="shared" si="74"/>
        <x:v>66000</x:v>
      </x:c>
      <x:c r="BC94" s="953">
        <x:f t="shared" si="74"/>
        <x:v>0</x:v>
      </x:c>
      <x:c r="BD94" s="953">
        <x:f t="shared" si="74"/>
        <x:v>0</x:v>
      </x:c>
      <x:c r="BE94" s="953">
        <x:f t="shared" si="74"/>
        <x:v>0</x:v>
      </x:c>
      <x:c r="BF94" s="953">
        <x:f t="shared" si="74"/>
        <x:v>0</x:v>
      </x:c>
      <x:c r="BG94" s="953">
        <x:f t="shared" si="74"/>
        <x:v>0</x:v>
      </x:c>
      <x:c r="BH94" s="953">
        <x:f t="shared" si="74"/>
        <x:v>0</x:v>
      </x:c>
      <x:c r="BI94" s="953">
        <x:f t="shared" si="81"/>
        <x:v>1.3369288583251895</x:v>
      </x:c>
      <x:c r="BJ94" s="953">
        <x:f t="shared" si="81"/>
        <x:v>1.3369288583251895</x:v>
      </x:c>
      <x:c r="BK94" s="953">
        <x:f t="shared" si="81"/>
        <x:v>1.3369288583251895</x:v>
      </x:c>
      <x:c r="BL94" s="953">
        <x:f t="shared" si="81"/>
        <x:v>1.3369288583251895</x:v>
      </x:c>
      <x:c r="BM94" s="953">
        <x:f t="shared" si="81"/>
        <x:v>1.3369288583251895</x:v>
      </x:c>
      <x:c r="BN94" s="953">
        <x:f t="shared" si="81"/>
        <x:v>1.3369288583251895</x:v>
      </x:c>
      <x:c r="BO94" s="953">
        <x:f t="shared" si="81"/>
        <x:v>1.3369288583251895</x:v>
      </x:c>
      <x:c r="BP94" s="953">
        <x:f t="shared" si="81"/>
        <x:v>1.3369288583251895</x:v>
      </x:c>
      <x:c r="BQ94" s="953">
        <x:f t="shared" si="81"/>
        <x:v>1.3369288583251895</x:v>
      </x:c>
      <x:c r="BR94" s="1191">
        <x:f t="shared" si="81"/>
        <x:v>1.3369288583251895</x:v>
      </x:c>
      <x:c r="BS94" s="953">
        <x:f t="shared" si="81"/>
        <x:v>1.3369288583251895</x:v>
      </x:c>
      <x:c r="BT94" s="953">
        <x:f t="shared" si="81"/>
        <x:v>1.3369288583251895</x:v>
      </x:c>
      <x:c r="BU94" s="1192">
        <x:f t="shared" si="76"/>
        <x:v>16.043146299902272</x:v>
      </x:c>
      <x:c r="BV94" s="1194">
        <x:f t="shared" si="71"/>
        <x:v>16.043146299902276</x:v>
      </x:c>
      <x:c r="BW94" s="1195">
        <x:f t="shared" si="71"/>
        <x:v>0</x:v>
      </x:c>
      <x:c r="BX94" s="1195">
        <x:f t="shared" si="71"/>
        <x:v>0</x:v>
      </x:c>
      <x:c r="BY94" s="1195">
        <x:f t="shared" si="71"/>
        <x:v>0</x:v>
      </x:c>
      <x:c r="BZ94" s="1195">
        <x:f t="shared" si="71"/>
        <x:v>0</x:v>
      </x:c>
      <x:c r="CA94" s="1195">
        <x:f t="shared" si="71"/>
        <x:v>0</x:v>
      </x:c>
      <x:c r="CB94" s="1196">
        <x:f t="shared" si="71"/>
        <x:v>0</x:v>
      </x:c>
      <x:c r="CC94" s="923"/>
      <x:c r="CD94" s="972" t="s">
        <x:v>2166</x:v>
      </x:c>
      <x:c r="CE94" s="974">
        <x:f t="shared" si="82"/>
        <x:v>5500</x:v>
      </x:c>
      <x:c r="CF94" s="974">
        <x:f t="shared" si="82"/>
        <x:v>5500</x:v>
      </x:c>
      <x:c r="CG94" s="974">
        <x:f t="shared" si="82"/>
        <x:v>5500</x:v>
      </x:c>
      <x:c r="CH94" s="974">
        <x:f t="shared" si="82"/>
        <x:v>5500</x:v>
      </x:c>
      <x:c r="CI94" s="974">
        <x:f t="shared" si="82"/>
        <x:v>5500</x:v>
      </x:c>
      <x:c r="CJ94" s="974">
        <x:f t="shared" si="82"/>
        <x:v>5500</x:v>
      </x:c>
      <x:c r="CK94" s="974">
        <x:f t="shared" si="82"/>
        <x:v>5500</x:v>
      </x:c>
      <x:c r="CL94" s="974">
        <x:f t="shared" si="82"/>
        <x:v>5500</x:v>
      </x:c>
      <x:c r="CM94" s="974">
        <x:f t="shared" si="82"/>
        <x:v>5500</x:v>
      </x:c>
      <x:c r="CN94" s="974">
        <x:f t="shared" si="82"/>
        <x:v>5500</x:v>
      </x:c>
      <x:c r="CO94" s="974">
        <x:f t="shared" si="82"/>
        <x:v>5500</x:v>
      </x:c>
      <x:c r="CP94" s="975">
        <x:f t="shared" si="82"/>
        <x:v>5500</x:v>
      </x:c>
      <x:c r="CQ94" s="976">
        <x:v>66000</x:v>
      </x:c>
      <x:c r="CR94" s="1143">
        <x:v>66000</x:v>
      </x:c>
      <x:c r="CS94" s="1144">
        <x:v>0</x:v>
      </x:c>
      <x:c r="CT94" s="1144">
        <x:v>0</x:v>
      </x:c>
      <x:c r="CU94" s="1144">
        <x:v>0</x:v>
      </x:c>
      <x:c r="CV94" s="1144"/>
      <x:c r="CW94" s="1144"/>
      <x:c r="CX94" s="1145"/>
      <x:c r="CZ94" s="988"/>
    </x:row>
    <x:row r="95" spans="1:104" s="847" customFormat="1" ht="17.25" hidden="1" customHeight="1" thickBot="1">
      <x:c r="A95" s="989">
        <x:f t="shared" si="72"/>
        <x:v>92</x:v>
      </x:c>
      <x:c r="B95" s="990" t="s">
        <x:v>2113</x:v>
      </x:c>
      <x:c r="C95" s="991" t="s">
        <x:v>2144</x:v>
      </x:c>
      <x:c r="D95" s="992" t="s">
        <x:v>2176</x:v>
      </x:c>
      <x:c r="E95" s="904" t="s">
        <x:v>2177</x:v>
      </x:c>
      <x:c r="F95" s="1146" t="s">
        <x:v>2194</x:v>
      </x:c>
      <x:c r="G95" s="1146" t="s">
        <x:v>602</x:v>
      </x:c>
      <x:c r="H95" s="994" t="s">
        <x:v>870</x:v>
      </x:c>
      <x:c r="I95" s="995" t="s">
        <x:v>2195</x:v>
      </x:c>
      <x:c r="J95" s="904" t="s">
        <x:v>2131</x:v>
      </x:c>
      <x:c r="K95" s="904" t="s">
        <x:v>2190</x:v>
      </x:c>
      <x:c r="L95" s="904" t="s">
        <x:v>2191</x:v>
      </x:c>
      <x:c r="M95" s="904" t="s">
        <x:v>2166</x:v>
      </x:c>
      <x:c r="N95" s="904" t="s">
        <x:v>2166</x:v>
      </x:c>
      <x:c r="O95" s="996" t="s">
        <x:v>2150</x:v>
      </x:c>
      <x:c r="P95" s="997">
        <x:v>111.321</x:v>
      </x:c>
      <x:c r="Q95" s="998" t="s">
        <x:v>2192</x:v>
      </x:c>
      <x:c r="R95" s="999">
        <x:f t="shared" si="70"/>
        <x:v>178113.6</x:v>
      </x:c>
      <x:c r="S95" s="991">
        <x:v>1</x:v>
      </x:c>
      <x:c r="T95" s="999">
        <x:f t="shared" si="80"/>
        <x:v>178113.6</x:v>
      </x:c>
      <x:c r="U95" s="991" t="s">
        <x:v>2132</x:v>
      </x:c>
      <x:c r="V95" s="1054"/>
      <x:c r="W95" s="1148"/>
      <x:c r="X95" s="1149"/>
      <x:c r="Y95" s="1001"/>
      <x:c r="Z95" s="1001"/>
      <x:c r="AA95" s="1001"/>
      <x:c r="AB95" s="1001"/>
      <x:c r="AC95" s="1001"/>
      <x:c r="AD95" s="1001"/>
      <x:c r="AE95" s="914">
        <x:f t="shared" si="77"/>
        <x:v>111.321</x:v>
      </x:c>
      <x:c r="AF95" s="1197">
        <x:f t="shared" si="78"/>
        <x:v>111.321</x:v>
      </x:c>
      <x:c r="AG95" s="1197">
        <x:f t="shared" si="73"/>
        <x:v>111.321</x:v>
      </x:c>
      <x:c r="AH95" s="1197">
        <x:f t="shared" si="73"/>
        <x:v>111.321</x:v>
      </x:c>
      <x:c r="AI95" s="1197">
        <x:f t="shared" si="73"/>
        <x:v>111.321</x:v>
      </x:c>
      <x:c r="AJ95" s="1197">
        <x:f t="shared" si="73"/>
        <x:v>111.321</x:v>
      </x:c>
      <x:c r="AK95" s="1197">
        <x:f t="shared" si="73"/>
        <x:v>111.321</x:v>
      </x:c>
      <x:c r="AL95" s="1197">
        <x:f t="shared" si="73"/>
        <x:v>111.321</x:v>
      </x:c>
      <x:c r="AM95" s="990" t="s">
        <x:v>2183</x:v>
      </x:c>
      <x:c r="AN95" s="1150" t="s">
        <x:v>2174</x:v>
      </x:c>
      <x:c r="AO95" s="1151">
        <x:f t="shared" si="75"/>
        <x:v>0</x:v>
      </x:c>
      <x:c r="AP95" s="1151">
        <x:f t="shared" si="75"/>
        <x:v>0</x:v>
      </x:c>
      <x:c r="AQ95" s="1151">
        <x:f t="shared" si="75"/>
        <x:v>0</x:v>
      </x:c>
      <x:c r="AR95" s="1151">
        <x:f t="shared" si="75"/>
        <x:v>0</x:v>
      </x:c>
      <x:c r="AS95" s="1151">
        <x:f t="shared" si="75"/>
        <x:v>0</x:v>
      </x:c>
      <x:c r="AT95" s="1151">
        <x:f t="shared" si="75"/>
        <x:v>0</x:v>
      </x:c>
      <x:c r="AU95" s="1151">
        <x:f t="shared" si="75"/>
        <x:v>0</x:v>
      </x:c>
      <x:c r="AV95" s="1151">
        <x:f t="shared" si="75"/>
        <x:v>0</x:v>
      </x:c>
      <x:c r="AW95" s="1151">
        <x:f t="shared" si="74"/>
        <x:v>0</x:v>
      </x:c>
      <x:c r="AX95" s="1151">
        <x:f t="shared" si="74"/>
        <x:v>0</x:v>
      </x:c>
      <x:c r="AY95" s="1151">
        <x:f t="shared" si="74"/>
        <x:v>0</x:v>
      </x:c>
      <x:c r="AZ95" s="1151">
        <x:f t="shared" si="74"/>
        <x:v>0</x:v>
      </x:c>
      <x:c r="BA95" s="1152">
        <x:f t="shared" si="74"/>
        <x:v>0</x:v>
      </x:c>
      <x:c r="BB95" s="1151">
        <x:f t="shared" si="74"/>
        <x:v>0</x:v>
      </x:c>
      <x:c r="BC95" s="1151">
        <x:f t="shared" si="74"/>
        <x:v>0</x:v>
      </x:c>
      <x:c r="BD95" s="1151">
        <x:f t="shared" si="74"/>
        <x:v>0</x:v>
      </x:c>
      <x:c r="BE95" s="1151">
        <x:f t="shared" si="74"/>
        <x:v>0</x:v>
      </x:c>
      <x:c r="BF95" s="1151">
        <x:f t="shared" si="74"/>
        <x:v>0</x:v>
      </x:c>
      <x:c r="BG95" s="1151">
        <x:f t="shared" si="74"/>
        <x:v>0</x:v>
      </x:c>
      <x:c r="BH95" s="1151">
        <x:f t="shared" si="74"/>
        <x:v>0</x:v>
      </x:c>
      <x:c r="BI95" s="1151">
        <x:f t="shared" si="81"/>
        <x:v>0</x:v>
      </x:c>
      <x:c r="BJ95" s="1151">
        <x:f t="shared" si="81"/>
        <x:v>0</x:v>
      </x:c>
      <x:c r="BK95" s="1151">
        <x:f t="shared" si="81"/>
        <x:v>0</x:v>
      </x:c>
      <x:c r="BL95" s="1151">
        <x:f t="shared" si="81"/>
        <x:v>0</x:v>
      </x:c>
      <x:c r="BM95" s="1151">
        <x:f t="shared" si="81"/>
        <x:v>0</x:v>
      </x:c>
      <x:c r="BN95" s="1151">
        <x:f t="shared" si="81"/>
        <x:v>0</x:v>
      </x:c>
      <x:c r="BO95" s="1151">
        <x:f t="shared" si="81"/>
        <x:v>0</x:v>
      </x:c>
      <x:c r="BP95" s="1151">
        <x:f t="shared" si="81"/>
        <x:v>0</x:v>
      </x:c>
      <x:c r="BQ95" s="1151">
        <x:f t="shared" si="81"/>
        <x:v>0</x:v>
      </x:c>
      <x:c r="BR95" s="1153">
        <x:f t="shared" si="81"/>
        <x:v>0</x:v>
      </x:c>
      <x:c r="BS95" s="1151">
        <x:f t="shared" si="81"/>
        <x:v>0</x:v>
      </x:c>
      <x:c r="BT95" s="1151">
        <x:f t="shared" si="81"/>
        <x:v>0</x:v>
      </x:c>
      <x:c r="BU95" s="1154">
        <x:f t="shared" si="76"/>
        <x:v>0</x:v>
      </x:c>
      <x:c r="BV95" s="1155">
        <x:f t="shared" si="71"/>
        <x:v>0</x:v>
      </x:c>
      <x:c r="BW95" s="1151">
        <x:f t="shared" si="71"/>
        <x:v>0</x:v>
      </x:c>
      <x:c r="BX95" s="1151">
        <x:f t="shared" si="71"/>
        <x:v>0</x:v>
      </x:c>
      <x:c r="BY95" s="1151">
        <x:f t="shared" si="71"/>
        <x:v>0</x:v>
      </x:c>
      <x:c r="BZ95" s="1151">
        <x:f t="shared" si="71"/>
        <x:v>0</x:v>
      </x:c>
      <x:c r="CA95" s="1151">
        <x:f t="shared" si="71"/>
        <x:v>0</x:v>
      </x:c>
      <x:c r="CB95" s="1154">
        <x:f t="shared" si="71"/>
        <x:v>0</x:v>
      </x:c>
      <x:c r="CC95" s="855"/>
      <x:c r="CD95" s="870" t="s">
        <x:v>2166</x:v>
      </x:c>
      <x:c r="CE95" s="1055"/>
      <x:c r="CF95" s="1055"/>
      <x:c r="CG95" s="1055"/>
      <x:c r="CH95" s="1055"/>
      <x:c r="CI95" s="1055"/>
      <x:c r="CJ95" s="1055"/>
      <x:c r="CK95" s="1055"/>
      <x:c r="CL95" s="1055"/>
      <x:c r="CM95" s="1055"/>
      <x:c r="CN95" s="1055"/>
      <x:c r="CO95" s="1055"/>
      <x:c r="CP95" s="1056"/>
      <x:c r="CQ95" s="1057">
        <x:f t="shared" ref="CQ95:CQ104" si="83">SUM(CE95:CP95)</x:f>
        <x:v>0</x:v>
      </x:c>
      <x:c r="CR95" s="1134"/>
      <x:c r="CS95" s="1135"/>
      <x:c r="CT95" s="1135"/>
      <x:c r="CU95" s="1135"/>
      <x:c r="CV95" s="1198"/>
      <x:c r="CW95" s="1198"/>
      <x:c r="CX95" s="1199"/>
      <x:c r="CZ95" s="876"/>
    </x:row>
    <x:row r="96" spans="1:104" s="847" customFormat="1" ht="17.25" hidden="1" customHeight="1" thickBot="1">
      <x:c r="A96" s="1010">
        <x:f t="shared" si="72"/>
        <x:v>93</x:v>
      </x:c>
      <x:c r="B96" s="1011" t="s">
        <x:v>2113</x:v>
      </x:c>
      <x:c r="C96" s="787" t="s">
        <x:v>2144</x:v>
      </x:c>
      <x:c r="D96" s="1012" t="s">
        <x:v>2176</x:v>
      </x:c>
      <x:c r="E96" s="785" t="s">
        <x:v>2177</x:v>
      </x:c>
      <x:c r="F96" s="1160" t="s">
        <x:v>2194</x:v>
      </x:c>
      <x:c r="G96" s="1160" t="s">
        <x:v>871</x:v>
      </x:c>
      <x:c r="H96" s="1013" t="s">
        <x:v>857</x:v>
      </x:c>
      <x:c r="I96" s="1014" t="s">
        <x:v>2195</x:v>
      </x:c>
      <x:c r="J96" s="785" t="s">
        <x:v>2131</x:v>
      </x:c>
      <x:c r="K96" s="785" t="s">
        <x:v>2190</x:v>
      </x:c>
      <x:c r="L96" s="785" t="s">
        <x:v>2191</x:v>
      </x:c>
      <x:c r="M96" s="785" t="s">
        <x:v>2166</x:v>
      </x:c>
      <x:c r="N96" s="785" t="s">
        <x:v>2166</x:v>
      </x:c>
      <x:c r="O96" s="1015" t="s">
        <x:v>2150</x:v>
      </x:c>
      <x:c r="P96" s="1016">
        <x:v>25.412499999999998</x:v>
      </x:c>
      <x:c r="Q96" s="1017" t="s">
        <x:v>2192</x:v>
      </x:c>
      <x:c r="R96" s="791">
        <x:f t="shared" si="70"/>
        <x:v>40660</x:v>
      </x:c>
      <x:c r="S96" s="787">
        <x:v>1</x:v>
      </x:c>
      <x:c r="T96" s="791">
        <x:f t="shared" si="80"/>
        <x:v>40660</x:v>
      </x:c>
      <x:c r="U96" s="787" t="s">
        <x:v>2132</x:v>
      </x:c>
      <x:c r="V96" s="1018"/>
      <x:c r="W96" s="1162"/>
      <x:c r="X96" s="1163"/>
      <x:c r="Y96" s="1020"/>
      <x:c r="Z96" s="1020"/>
      <x:c r="AA96" s="1020"/>
      <x:c r="AB96" s="1020"/>
      <x:c r="AC96" s="1020"/>
      <x:c r="AD96" s="1020"/>
      <x:c r="AE96" s="950">
        <x:f t="shared" si="77"/>
        <x:v>25.412499999999998</x:v>
      </x:c>
      <x:c r="AF96" s="1188">
        <x:f t="shared" si="78"/>
        <x:v>25.412499999999998</x:v>
      </x:c>
      <x:c r="AG96" s="1188">
        <x:f t="shared" si="73"/>
        <x:v>25.412499999999998</x:v>
      </x:c>
      <x:c r="AH96" s="1188">
        <x:f t="shared" si="73"/>
        <x:v>25.412499999999998</x:v>
      </x:c>
      <x:c r="AI96" s="1188">
        <x:f t="shared" si="73"/>
        <x:v>25.412499999999998</x:v>
      </x:c>
      <x:c r="AJ96" s="1188">
        <x:f t="shared" si="73"/>
        <x:v>25.412499999999998</x:v>
      </x:c>
      <x:c r="AK96" s="1188">
        <x:f t="shared" si="73"/>
        <x:v>25.412499999999998</x:v>
      </x:c>
      <x:c r="AL96" s="1188">
        <x:f t="shared" si="73"/>
        <x:v>25.412499999999998</x:v>
      </x:c>
      <x:c r="AM96" s="1011" t="s">
        <x:v>2183</x:v>
      </x:c>
      <x:c r="AN96" s="1164" t="s">
        <x:v>2174</x:v>
      </x:c>
      <x:c r="AO96" s="1165">
        <x:f t="shared" si="75"/>
        <x:v>0</x:v>
      </x:c>
      <x:c r="AP96" s="1165">
        <x:f t="shared" si="75"/>
        <x:v>0</x:v>
      </x:c>
      <x:c r="AQ96" s="1165">
        <x:f t="shared" si="75"/>
        <x:v>0</x:v>
      </x:c>
      <x:c r="AR96" s="1165">
        <x:f t="shared" si="75"/>
        <x:v>0</x:v>
      </x:c>
      <x:c r="AS96" s="1165">
        <x:f t="shared" si="75"/>
        <x:v>0</x:v>
      </x:c>
      <x:c r="AT96" s="1165">
        <x:f t="shared" si="75"/>
        <x:v>0</x:v>
      </x:c>
      <x:c r="AU96" s="1165">
        <x:f t="shared" si="75"/>
        <x:v>0</x:v>
      </x:c>
      <x:c r="AV96" s="1165">
        <x:f t="shared" si="75"/>
        <x:v>0</x:v>
      </x:c>
      <x:c r="AW96" s="1165">
        <x:f t="shared" si="74"/>
        <x:v>0</x:v>
      </x:c>
      <x:c r="AX96" s="1165">
        <x:f t="shared" si="74"/>
        <x:v>0</x:v>
      </x:c>
      <x:c r="AY96" s="1165">
        <x:f t="shared" si="74"/>
        <x:v>0</x:v>
      </x:c>
      <x:c r="AZ96" s="1165">
        <x:f t="shared" si="74"/>
        <x:v>0</x:v>
      </x:c>
      <x:c r="BA96" s="1166">
        <x:f t="shared" si="74"/>
        <x:v>0</x:v>
      </x:c>
      <x:c r="BB96" s="1165">
        <x:f t="shared" si="74"/>
        <x:v>0</x:v>
      </x:c>
      <x:c r="BC96" s="1165">
        <x:f t="shared" si="74"/>
        <x:v>0</x:v>
      </x:c>
      <x:c r="BD96" s="1165">
        <x:f t="shared" si="74"/>
        <x:v>0</x:v>
      </x:c>
      <x:c r="BE96" s="1165">
        <x:f t="shared" si="74"/>
        <x:v>0</x:v>
      </x:c>
      <x:c r="BF96" s="1165">
        <x:f t="shared" si="74"/>
        <x:v>0</x:v>
      </x:c>
      <x:c r="BG96" s="1165">
        <x:f t="shared" si="74"/>
        <x:v>0</x:v>
      </x:c>
      <x:c r="BH96" s="1165">
        <x:f t="shared" si="74"/>
        <x:v>0</x:v>
      </x:c>
      <x:c r="BI96" s="1165">
        <x:f t="shared" si="81"/>
        <x:v>0</x:v>
      </x:c>
      <x:c r="BJ96" s="1165">
        <x:f t="shared" si="81"/>
        <x:v>0</x:v>
      </x:c>
      <x:c r="BK96" s="1165">
        <x:f t="shared" si="81"/>
        <x:v>0</x:v>
      </x:c>
      <x:c r="BL96" s="1165">
        <x:f t="shared" si="81"/>
        <x:v>0</x:v>
      </x:c>
      <x:c r="BM96" s="1165">
        <x:f t="shared" si="81"/>
        <x:v>0</x:v>
      </x:c>
      <x:c r="BN96" s="1165">
        <x:f t="shared" si="81"/>
        <x:v>0</x:v>
      </x:c>
      <x:c r="BO96" s="1165">
        <x:f t="shared" si="81"/>
        <x:v>0</x:v>
      </x:c>
      <x:c r="BP96" s="1165">
        <x:f t="shared" si="81"/>
        <x:v>0</x:v>
      </x:c>
      <x:c r="BQ96" s="1165">
        <x:f t="shared" si="81"/>
        <x:v>0</x:v>
      </x:c>
      <x:c r="BR96" s="1167">
        <x:f t="shared" si="81"/>
        <x:v>0</x:v>
      </x:c>
      <x:c r="BS96" s="1165">
        <x:f t="shared" si="81"/>
        <x:v>0</x:v>
      </x:c>
      <x:c r="BT96" s="1165">
        <x:f t="shared" si="81"/>
        <x:v>0</x:v>
      </x:c>
      <x:c r="BU96" s="1168">
        <x:f t="shared" si="76"/>
        <x:v>0</x:v>
      </x:c>
      <x:c r="BV96" s="1169">
        <x:f t="shared" si="71"/>
        <x:v>0</x:v>
      </x:c>
      <x:c r="BW96" s="1165">
        <x:f t="shared" si="71"/>
        <x:v>0</x:v>
      </x:c>
      <x:c r="BX96" s="1165">
        <x:f t="shared" si="71"/>
        <x:v>0</x:v>
      </x:c>
      <x:c r="BY96" s="1165">
        <x:f t="shared" si="71"/>
        <x:v>0</x:v>
      </x:c>
      <x:c r="BZ96" s="1165">
        <x:f t="shared" si="71"/>
        <x:v>0</x:v>
      </x:c>
      <x:c r="CA96" s="1165">
        <x:f t="shared" si="71"/>
        <x:v>0</x:v>
      </x:c>
      <x:c r="CB96" s="1168">
        <x:f t="shared" si="71"/>
        <x:v>0</x:v>
      </x:c>
      <x:c r="CC96" s="855"/>
      <x:c r="CD96" s="878" t="s">
        <x:v>2166</x:v>
      </x:c>
      <x:c r="CE96" s="1063"/>
      <x:c r="CF96" s="1063"/>
      <x:c r="CG96" s="1063"/>
      <x:c r="CH96" s="1063"/>
      <x:c r="CI96" s="1063"/>
      <x:c r="CJ96" s="1063"/>
      <x:c r="CK96" s="1063"/>
      <x:c r="CL96" s="1063"/>
      <x:c r="CM96" s="1063"/>
      <x:c r="CN96" s="1063"/>
      <x:c r="CO96" s="1063"/>
      <x:c r="CP96" s="1064"/>
      <x:c r="CQ96" s="1065">
        <x:f t="shared" si="83"/>
        <x:v>0</x:v>
      </x:c>
      <x:c r="CR96" s="1139"/>
      <x:c r="CS96" s="1140"/>
      <x:c r="CT96" s="1140"/>
      <x:c r="CU96" s="1140"/>
      <x:c r="CV96" s="1200"/>
      <x:c r="CW96" s="1200"/>
      <x:c r="CX96" s="1201"/>
      <x:c r="CZ96" s="876"/>
    </x:row>
    <x:row r="97" spans="1:104" s="847" customFormat="1" ht="17.25" hidden="1" customHeight="1" thickBot="1">
      <x:c r="A97" s="1010">
        <x:f t="shared" si="72"/>
        <x:v>94</x:v>
      </x:c>
      <x:c r="B97" s="1011" t="s">
        <x:v>2113</x:v>
      </x:c>
      <x:c r="C97" s="787" t="s">
        <x:v>2144</x:v>
      </x:c>
      <x:c r="D97" s="1012" t="s">
        <x:v>2176</x:v>
      </x:c>
      <x:c r="E97" s="785" t="s">
        <x:v>2177</x:v>
      </x:c>
      <x:c r="F97" s="1160" t="s">
        <x:v>2194</x:v>
      </x:c>
      <x:c r="G97" s="1160" t="s">
        <x:v>606</x:v>
      </x:c>
      <x:c r="H97" s="1013" t="s">
        <x:v>858</x:v>
      </x:c>
      <x:c r="I97" s="1014" t="s">
        <x:v>2195</x:v>
      </x:c>
      <x:c r="J97" s="785" t="s">
        <x:v>2131</x:v>
      </x:c>
      <x:c r="K97" s="785" t="s">
        <x:v>2193</x:v>
      </x:c>
      <x:c r="L97" s="785" t="s">
        <x:v>2191</x:v>
      </x:c>
      <x:c r="M97" s="785" t="s">
        <x:v>2166</x:v>
      </x:c>
      <x:c r="N97" s="785" t="s">
        <x:v>2166</x:v>
      </x:c>
      <x:c r="O97" s="1015" t="s">
        <x:v>2150</x:v>
      </x:c>
      <x:c r="P97" s="1016">
        <x:v>12.816809542963073</x:v>
      </x:c>
      <x:c r="Q97" s="1017" t="s">
        <x:v>2192</x:v>
      </x:c>
      <x:c r="R97" s="791">
        <x:f t="shared" si="70"/>
        <x:v>20506.895268740918</x:v>
      </x:c>
      <x:c r="S97" s="787">
        <x:v>2</x:v>
      </x:c>
      <x:c r="T97" s="791">
        <x:f t="shared" si="80"/>
        <x:v>41013.790537481837</x:v>
      </x:c>
      <x:c r="U97" s="787" t="s">
        <x:v>2132</x:v>
      </x:c>
      <x:c r="V97" s="1018"/>
      <x:c r="W97" s="1162"/>
      <x:c r="X97" s="1163"/>
      <x:c r="Y97" s="1020"/>
      <x:c r="Z97" s="1020"/>
      <x:c r="AA97" s="1020"/>
      <x:c r="AB97" s="1020"/>
      <x:c r="AC97" s="1020"/>
      <x:c r="AD97" s="1020"/>
      <x:c r="AE97" s="950">
        <x:f t="shared" si="77"/>
        <x:v>12.816809542963073</x:v>
      </x:c>
      <x:c r="AF97" s="1188">
        <x:f t="shared" si="78"/>
        <x:v>12.816809542963073</x:v>
      </x:c>
      <x:c r="AG97" s="1188">
        <x:f t="shared" si="73"/>
        <x:v>12.816809542963073</x:v>
      </x:c>
      <x:c r="AH97" s="1188">
        <x:f t="shared" si="73"/>
        <x:v>12.816809542963073</x:v>
      </x:c>
      <x:c r="AI97" s="1188">
        <x:f t="shared" si="73"/>
        <x:v>12.816809542963073</x:v>
      </x:c>
      <x:c r="AJ97" s="1188">
        <x:f t="shared" si="73"/>
        <x:v>12.816809542963073</x:v>
      </x:c>
      <x:c r="AK97" s="1188">
        <x:f t="shared" si="73"/>
        <x:v>12.816809542963073</x:v>
      </x:c>
      <x:c r="AL97" s="1188">
        <x:f t="shared" si="73"/>
        <x:v>12.816809542963073</x:v>
      </x:c>
      <x:c r="AM97" s="1011" t="s">
        <x:v>2183</x:v>
      </x:c>
      <x:c r="AN97" s="1164" t="s">
        <x:v>2174</x:v>
      </x:c>
      <x:c r="AO97" s="1165">
        <x:f t="shared" si="75"/>
        <x:v>0</x:v>
      </x:c>
      <x:c r="AP97" s="1165">
        <x:f t="shared" si="75"/>
        <x:v>0</x:v>
      </x:c>
      <x:c r="AQ97" s="1165">
        <x:f t="shared" si="75"/>
        <x:v>0</x:v>
      </x:c>
      <x:c r="AR97" s="1165">
        <x:f t="shared" si="75"/>
        <x:v>0</x:v>
      </x:c>
      <x:c r="AS97" s="1165">
        <x:f t="shared" si="75"/>
        <x:v>0</x:v>
      </x:c>
      <x:c r="AT97" s="1165">
        <x:f t="shared" si="75"/>
        <x:v>0</x:v>
      </x:c>
      <x:c r="AU97" s="1165">
        <x:f t="shared" si="75"/>
        <x:v>0</x:v>
      </x:c>
      <x:c r="AV97" s="1165">
        <x:f t="shared" si="75"/>
        <x:v>0</x:v>
      </x:c>
      <x:c r="AW97" s="1165">
        <x:f t="shared" si="74"/>
        <x:v>0</x:v>
      </x:c>
      <x:c r="AX97" s="1165">
        <x:f t="shared" si="74"/>
        <x:v>0</x:v>
      </x:c>
      <x:c r="AY97" s="1165">
        <x:f t="shared" si="74"/>
        <x:v>0</x:v>
      </x:c>
      <x:c r="AZ97" s="1165">
        <x:f t="shared" si="74"/>
        <x:v>0</x:v>
      </x:c>
      <x:c r="BA97" s="1166">
        <x:f t="shared" si="74"/>
        <x:v>0</x:v>
      </x:c>
      <x:c r="BB97" s="1165">
        <x:f t="shared" si="74"/>
        <x:v>0</x:v>
      </x:c>
      <x:c r="BC97" s="1165">
        <x:f t="shared" si="74"/>
        <x:v>0</x:v>
      </x:c>
      <x:c r="BD97" s="1165">
        <x:f t="shared" si="74"/>
        <x:v>0</x:v>
      </x:c>
      <x:c r="BE97" s="1165">
        <x:f t="shared" si="74"/>
        <x:v>0</x:v>
      </x:c>
      <x:c r="BF97" s="1165">
        <x:f t="shared" si="74"/>
        <x:v>0</x:v>
      </x:c>
      <x:c r="BG97" s="1165">
        <x:f t="shared" si="74"/>
        <x:v>0</x:v>
      </x:c>
      <x:c r="BH97" s="1165">
        <x:f t="shared" si="74"/>
        <x:v>0</x:v>
      </x:c>
      <x:c r="BI97" s="1165">
        <x:f t="shared" si="81"/>
        <x:v>0</x:v>
      </x:c>
      <x:c r="BJ97" s="1165">
        <x:f t="shared" si="81"/>
        <x:v>0</x:v>
      </x:c>
      <x:c r="BK97" s="1165">
        <x:f t="shared" si="81"/>
        <x:v>0</x:v>
      </x:c>
      <x:c r="BL97" s="1165">
        <x:f t="shared" si="81"/>
        <x:v>0</x:v>
      </x:c>
      <x:c r="BM97" s="1165">
        <x:f t="shared" si="81"/>
        <x:v>0</x:v>
      </x:c>
      <x:c r="BN97" s="1165">
        <x:f t="shared" si="81"/>
        <x:v>0</x:v>
      </x:c>
      <x:c r="BO97" s="1165">
        <x:f t="shared" si="81"/>
        <x:v>0</x:v>
      </x:c>
      <x:c r="BP97" s="1165">
        <x:f t="shared" si="81"/>
        <x:v>0</x:v>
      </x:c>
      <x:c r="BQ97" s="1165">
        <x:f t="shared" si="81"/>
        <x:v>0</x:v>
      </x:c>
      <x:c r="BR97" s="1167">
        <x:f t="shared" si="81"/>
        <x:v>0</x:v>
      </x:c>
      <x:c r="BS97" s="1165">
        <x:f t="shared" si="81"/>
        <x:v>0</x:v>
      </x:c>
      <x:c r="BT97" s="1165">
        <x:f t="shared" si="81"/>
        <x:v>0</x:v>
      </x:c>
      <x:c r="BU97" s="1168">
        <x:f t="shared" si="76"/>
        <x:v>0</x:v>
      </x:c>
      <x:c r="BV97" s="1169">
        <x:f t="shared" si="71"/>
        <x:v>0</x:v>
      </x:c>
      <x:c r="BW97" s="1165">
        <x:f t="shared" si="71"/>
        <x:v>0</x:v>
      </x:c>
      <x:c r="BX97" s="1165">
        <x:f t="shared" si="71"/>
        <x:v>0</x:v>
      </x:c>
      <x:c r="BY97" s="1165">
        <x:f t="shared" si="71"/>
        <x:v>0</x:v>
      </x:c>
      <x:c r="BZ97" s="1165">
        <x:f t="shared" si="71"/>
        <x:v>0</x:v>
      </x:c>
      <x:c r="CA97" s="1165">
        <x:f t="shared" si="71"/>
        <x:v>0</x:v>
      </x:c>
      <x:c r="CB97" s="1168">
        <x:f t="shared" si="71"/>
        <x:v>0</x:v>
      </x:c>
      <x:c r="CC97" s="855"/>
      <x:c r="CD97" s="878" t="s">
        <x:v>2166</x:v>
      </x:c>
      <x:c r="CE97" s="1063"/>
      <x:c r="CF97" s="1063"/>
      <x:c r="CG97" s="1063"/>
      <x:c r="CH97" s="1063"/>
      <x:c r="CI97" s="1063"/>
      <x:c r="CJ97" s="1063"/>
      <x:c r="CK97" s="1063"/>
      <x:c r="CL97" s="1063"/>
      <x:c r="CM97" s="1063"/>
      <x:c r="CN97" s="1063"/>
      <x:c r="CO97" s="1063"/>
      <x:c r="CP97" s="1064"/>
      <x:c r="CQ97" s="1065">
        <x:f t="shared" si="83"/>
        <x:v>0</x:v>
      </x:c>
      <x:c r="CR97" s="1139"/>
      <x:c r="CS97" s="1140"/>
      <x:c r="CT97" s="1140"/>
      <x:c r="CU97" s="1140"/>
      <x:c r="CV97" s="1200"/>
      <x:c r="CW97" s="1200"/>
      <x:c r="CX97" s="1201"/>
      <x:c r="CZ97" s="876"/>
    </x:row>
    <x:row r="98" spans="1:104" s="847" customFormat="1" ht="17.25" hidden="1" customHeight="1" thickBot="1">
      <x:c r="A98" s="1010">
        <x:f t="shared" si="72"/>
        <x:v>95</x:v>
      </x:c>
      <x:c r="B98" s="1011" t="s">
        <x:v>2113</x:v>
      </x:c>
      <x:c r="C98" s="787" t="s">
        <x:v>2144</x:v>
      </x:c>
      <x:c r="D98" s="1012" t="s">
        <x:v>2176</x:v>
      </x:c>
      <x:c r="E98" s="785" t="s">
        <x:v>2177</x:v>
      </x:c>
      <x:c r="F98" s="1160" t="s">
        <x:v>2194</x:v>
      </x:c>
      <x:c r="G98" s="1160" t="s">
        <x:v>608</x:v>
      </x:c>
      <x:c r="H98" s="1013" t="s">
        <x:v>859</x:v>
      </x:c>
      <x:c r="I98" s="1014" t="s">
        <x:v>2195</x:v>
      </x:c>
      <x:c r="J98" s="785" t="s">
        <x:v>2131</x:v>
      </x:c>
      <x:c r="K98" s="785" t="s">
        <x:v>2193</x:v>
      </x:c>
      <x:c r="L98" s="785" t="s">
        <x:v>2191</x:v>
      </x:c>
      <x:c r="M98" s="785" t="s">
        <x:v>2166</x:v>
      </x:c>
      <x:c r="N98" s="785" t="s">
        <x:v>2166</x:v>
      </x:c>
      <x:c r="O98" s="1015" t="s">
        <x:v>2150</x:v>
      </x:c>
      <x:c r="P98" s="1016">
        <x:v>10.568235803416101</x:v>
      </x:c>
      <x:c r="Q98" s="1017" t="s">
        <x:v>2192</x:v>
      </x:c>
      <x:c r="R98" s="791">
        <x:f t="shared" si="70"/>
        <x:v>16909.177285465761</x:v>
      </x:c>
      <x:c r="S98" s="787">
        <x:v>1</x:v>
      </x:c>
      <x:c r="T98" s="791">
        <x:f t="shared" si="80"/>
        <x:v>16909.177285465761</x:v>
      </x:c>
      <x:c r="U98" s="787" t="s">
        <x:v>2132</x:v>
      </x:c>
      <x:c r="V98" s="1018"/>
      <x:c r="W98" s="1162"/>
      <x:c r="X98" s="1163"/>
      <x:c r="Y98" s="1020"/>
      <x:c r="Z98" s="1020"/>
      <x:c r="AA98" s="1020"/>
      <x:c r="AB98" s="1020"/>
      <x:c r="AC98" s="1020"/>
      <x:c r="AD98" s="1020"/>
      <x:c r="AE98" s="950">
        <x:f t="shared" si="77"/>
        <x:v>10.568235803416101</x:v>
      </x:c>
      <x:c r="AF98" s="1188">
        <x:f t="shared" si="78"/>
        <x:v>10.568235803416101</x:v>
      </x:c>
      <x:c r="AG98" s="1188">
        <x:f t="shared" si="73"/>
        <x:v>10.568235803416101</x:v>
      </x:c>
      <x:c r="AH98" s="1188">
        <x:f t="shared" si="73"/>
        <x:v>10.568235803416101</x:v>
      </x:c>
      <x:c r="AI98" s="1188">
        <x:f t="shared" si="73"/>
        <x:v>10.568235803416101</x:v>
      </x:c>
      <x:c r="AJ98" s="1188">
        <x:f t="shared" si="73"/>
        <x:v>10.568235803416101</x:v>
      </x:c>
      <x:c r="AK98" s="1188">
        <x:f t="shared" si="73"/>
        <x:v>10.568235803416101</x:v>
      </x:c>
      <x:c r="AL98" s="1188">
        <x:f t="shared" si="73"/>
        <x:v>10.568235803416101</x:v>
      </x:c>
      <x:c r="AM98" s="1011" t="s">
        <x:v>2183</x:v>
      </x:c>
      <x:c r="AN98" s="1164" t="s">
        <x:v>2174</x:v>
      </x:c>
      <x:c r="AO98" s="1165">
        <x:f t="shared" si="75"/>
        <x:v>0</x:v>
      </x:c>
      <x:c r="AP98" s="1165">
        <x:f t="shared" si="75"/>
        <x:v>0</x:v>
      </x:c>
      <x:c r="AQ98" s="1165">
        <x:f t="shared" si="75"/>
        <x:v>0</x:v>
      </x:c>
      <x:c r="AR98" s="1165">
        <x:f t="shared" si="75"/>
        <x:v>0</x:v>
      </x:c>
      <x:c r="AS98" s="1165">
        <x:f t="shared" si="75"/>
        <x:v>0</x:v>
      </x:c>
      <x:c r="AT98" s="1165">
        <x:f t="shared" si="75"/>
        <x:v>0</x:v>
      </x:c>
      <x:c r="AU98" s="1165">
        <x:f t="shared" si="75"/>
        <x:v>0</x:v>
      </x:c>
      <x:c r="AV98" s="1165">
        <x:f t="shared" si="75"/>
        <x:v>0</x:v>
      </x:c>
      <x:c r="AW98" s="1165">
        <x:f t="shared" si="74"/>
        <x:v>0</x:v>
      </x:c>
      <x:c r="AX98" s="1165">
        <x:f t="shared" si="74"/>
        <x:v>0</x:v>
      </x:c>
      <x:c r="AY98" s="1165">
        <x:f t="shared" si="74"/>
        <x:v>0</x:v>
      </x:c>
      <x:c r="AZ98" s="1165">
        <x:f t="shared" si="74"/>
        <x:v>0</x:v>
      </x:c>
      <x:c r="BA98" s="1166">
        <x:f t="shared" si="74"/>
        <x:v>0</x:v>
      </x:c>
      <x:c r="BB98" s="1165">
        <x:f t="shared" si="74"/>
        <x:v>0</x:v>
      </x:c>
      <x:c r="BC98" s="1165">
        <x:f t="shared" si="74"/>
        <x:v>0</x:v>
      </x:c>
      <x:c r="BD98" s="1165">
        <x:f t="shared" si="74"/>
        <x:v>0</x:v>
      </x:c>
      <x:c r="BE98" s="1165">
        <x:f t="shared" si="74"/>
        <x:v>0</x:v>
      </x:c>
      <x:c r="BF98" s="1165">
        <x:f t="shared" si="74"/>
        <x:v>0</x:v>
      </x:c>
      <x:c r="BG98" s="1165">
        <x:f t="shared" si="74"/>
        <x:v>0</x:v>
      </x:c>
      <x:c r="BH98" s="1165">
        <x:f t="shared" si="74"/>
        <x:v>0</x:v>
      </x:c>
      <x:c r="BI98" s="1165">
        <x:f t="shared" si="81"/>
        <x:v>0</x:v>
      </x:c>
      <x:c r="BJ98" s="1165">
        <x:f t="shared" si="81"/>
        <x:v>0</x:v>
      </x:c>
      <x:c r="BK98" s="1165">
        <x:f t="shared" si="81"/>
        <x:v>0</x:v>
      </x:c>
      <x:c r="BL98" s="1165">
        <x:f t="shared" si="81"/>
        <x:v>0</x:v>
      </x:c>
      <x:c r="BM98" s="1165">
        <x:f t="shared" si="81"/>
        <x:v>0</x:v>
      </x:c>
      <x:c r="BN98" s="1165">
        <x:f t="shared" si="81"/>
        <x:v>0</x:v>
      </x:c>
      <x:c r="BO98" s="1165">
        <x:f t="shared" si="81"/>
        <x:v>0</x:v>
      </x:c>
      <x:c r="BP98" s="1165">
        <x:f t="shared" si="81"/>
        <x:v>0</x:v>
      </x:c>
      <x:c r="BQ98" s="1165">
        <x:f t="shared" si="81"/>
        <x:v>0</x:v>
      </x:c>
      <x:c r="BR98" s="1167">
        <x:f t="shared" si="81"/>
        <x:v>0</x:v>
      </x:c>
      <x:c r="BS98" s="1165">
        <x:f t="shared" si="81"/>
        <x:v>0</x:v>
      </x:c>
      <x:c r="BT98" s="1165">
        <x:f t="shared" si="81"/>
        <x:v>0</x:v>
      </x:c>
      <x:c r="BU98" s="1168">
        <x:f t="shared" si="76"/>
        <x:v>0</x:v>
      </x:c>
      <x:c r="BV98" s="1169">
        <x:f t="shared" si="71"/>
        <x:v>0</x:v>
      </x:c>
      <x:c r="BW98" s="1165">
        <x:f t="shared" si="71"/>
        <x:v>0</x:v>
      </x:c>
      <x:c r="BX98" s="1165">
        <x:f t="shared" si="71"/>
        <x:v>0</x:v>
      </x:c>
      <x:c r="BY98" s="1165">
        <x:f t="shared" si="71"/>
        <x:v>0</x:v>
      </x:c>
      <x:c r="BZ98" s="1165">
        <x:f t="shared" si="71"/>
        <x:v>0</x:v>
      </x:c>
      <x:c r="CA98" s="1165">
        <x:f t="shared" si="71"/>
        <x:v>0</x:v>
      </x:c>
      <x:c r="CB98" s="1168">
        <x:f t="shared" si="71"/>
        <x:v>0</x:v>
      </x:c>
      <x:c r="CC98" s="855"/>
      <x:c r="CD98" s="878" t="s">
        <x:v>2166</x:v>
      </x:c>
      <x:c r="CE98" s="1063"/>
      <x:c r="CF98" s="1063"/>
      <x:c r="CG98" s="1063"/>
      <x:c r="CH98" s="1063"/>
      <x:c r="CI98" s="1063"/>
      <x:c r="CJ98" s="1063"/>
      <x:c r="CK98" s="1063"/>
      <x:c r="CL98" s="1063"/>
      <x:c r="CM98" s="1063"/>
      <x:c r="CN98" s="1063"/>
      <x:c r="CO98" s="1063"/>
      <x:c r="CP98" s="1064"/>
      <x:c r="CQ98" s="1065">
        <x:f t="shared" si="83"/>
        <x:v>0</x:v>
      </x:c>
      <x:c r="CR98" s="1139"/>
      <x:c r="CS98" s="1140"/>
      <x:c r="CT98" s="1140"/>
      <x:c r="CU98" s="1140"/>
      <x:c r="CV98" s="1200"/>
      <x:c r="CW98" s="1200"/>
      <x:c r="CX98" s="1201"/>
      <x:c r="CZ98" s="876"/>
    </x:row>
    <x:row r="99" spans="1:104" s="847" customFormat="1" ht="17.25" hidden="1" customHeight="1" thickBot="1">
      <x:c r="A99" s="1010">
        <x:f t="shared" si="72"/>
        <x:v>96</x:v>
      </x:c>
      <x:c r="B99" s="1011" t="s">
        <x:v>2113</x:v>
      </x:c>
      <x:c r="C99" s="787" t="s">
        <x:v>2144</x:v>
      </x:c>
      <x:c r="D99" s="1012" t="s">
        <x:v>2176</x:v>
      </x:c>
      <x:c r="E99" s="785" t="s">
        <x:v>2177</x:v>
      </x:c>
      <x:c r="F99" s="1160" t="s">
        <x:v>2194</x:v>
      </x:c>
      <x:c r="G99" s="1160" t="s">
        <x:v>609</x:v>
      </x:c>
      <x:c r="H99" s="1013" t="s">
        <x:v>860</x:v>
      </x:c>
      <x:c r="I99" s="1014" t="s">
        <x:v>2195</x:v>
      </x:c>
      <x:c r="J99" s="785" t="s">
        <x:v>2131</x:v>
      </x:c>
      <x:c r="K99" s="785" t="s">
        <x:v>2193</x:v>
      </x:c>
      <x:c r="L99" s="785" t="s">
        <x:v>2191</x:v>
      </x:c>
      <x:c r="M99" s="785" t="s">
        <x:v>2166</x:v>
      </x:c>
      <x:c r="N99" s="785" t="s">
        <x:v>2166</x:v>
      </x:c>
      <x:c r="O99" s="1015" t="s">
        <x:v>2150</x:v>
      </x:c>
      <x:c r="P99" s="1016">
        <x:v>15.771700517105618</x:v>
      </x:c>
      <x:c r="Q99" s="1017" t="s">
        <x:v>2192</x:v>
      </x:c>
      <x:c r="R99" s="791">
        <x:f t="shared" si="70"/>
        <x:v>25234.72082736899</x:v>
      </x:c>
      <x:c r="S99" s="787">
        <x:v>1</x:v>
      </x:c>
      <x:c r="T99" s="791">
        <x:f t="shared" si="80"/>
        <x:v>25234.72082736899</x:v>
      </x:c>
      <x:c r="U99" s="787" t="s">
        <x:v>2132</x:v>
      </x:c>
      <x:c r="V99" s="1018"/>
      <x:c r="W99" s="1162"/>
      <x:c r="X99" s="1163"/>
      <x:c r="Y99" s="1020"/>
      <x:c r="Z99" s="1020"/>
      <x:c r="AA99" s="1020"/>
      <x:c r="AB99" s="1020"/>
      <x:c r="AC99" s="1020"/>
      <x:c r="AD99" s="1020"/>
      <x:c r="AE99" s="950">
        <x:f t="shared" si="77"/>
        <x:v>15.771700517105618</x:v>
      </x:c>
      <x:c r="AF99" s="1188">
        <x:f t="shared" si="78"/>
        <x:v>15.771700517105618</x:v>
      </x:c>
      <x:c r="AG99" s="1188">
        <x:f t="shared" si="73"/>
        <x:v>15.771700517105618</x:v>
      </x:c>
      <x:c r="AH99" s="1188">
        <x:f t="shared" si="73"/>
        <x:v>15.771700517105618</x:v>
      </x:c>
      <x:c r="AI99" s="1188">
        <x:f t="shared" si="73"/>
        <x:v>15.771700517105618</x:v>
      </x:c>
      <x:c r="AJ99" s="1188">
        <x:f t="shared" si="73"/>
        <x:v>15.771700517105618</x:v>
      </x:c>
      <x:c r="AK99" s="1188">
        <x:f t="shared" si="73"/>
        <x:v>15.771700517105618</x:v>
      </x:c>
      <x:c r="AL99" s="1188">
        <x:f t="shared" si="73"/>
        <x:v>15.771700517105618</x:v>
      </x:c>
      <x:c r="AM99" s="1011" t="s">
        <x:v>2183</x:v>
      </x:c>
      <x:c r="AN99" s="1164" t="s">
        <x:v>2174</x:v>
      </x:c>
      <x:c r="AO99" s="1165">
        <x:f t="shared" si="75"/>
        <x:v>0</x:v>
      </x:c>
      <x:c r="AP99" s="1165">
        <x:f t="shared" si="75"/>
        <x:v>0</x:v>
      </x:c>
      <x:c r="AQ99" s="1165">
        <x:f t="shared" si="75"/>
        <x:v>0</x:v>
      </x:c>
      <x:c r="AR99" s="1165">
        <x:f t="shared" si="75"/>
        <x:v>0</x:v>
      </x:c>
      <x:c r="AS99" s="1165">
        <x:f t="shared" si="75"/>
        <x:v>0</x:v>
      </x:c>
      <x:c r="AT99" s="1165">
        <x:f t="shared" si="75"/>
        <x:v>0</x:v>
      </x:c>
      <x:c r="AU99" s="1165">
        <x:f t="shared" si="75"/>
        <x:v>0</x:v>
      </x:c>
      <x:c r="AV99" s="1165">
        <x:f t="shared" si="75"/>
        <x:v>0</x:v>
      </x:c>
      <x:c r="AW99" s="1165">
        <x:f t="shared" si="74"/>
        <x:v>0</x:v>
      </x:c>
      <x:c r="AX99" s="1165">
        <x:f t="shared" si="74"/>
        <x:v>0</x:v>
      </x:c>
      <x:c r="AY99" s="1165">
        <x:f t="shared" si="74"/>
        <x:v>0</x:v>
      </x:c>
      <x:c r="AZ99" s="1165">
        <x:f t="shared" si="74"/>
        <x:v>0</x:v>
      </x:c>
      <x:c r="BA99" s="1166">
        <x:f t="shared" si="74"/>
        <x:v>0</x:v>
      </x:c>
      <x:c r="BB99" s="1165">
        <x:f t="shared" si="74"/>
        <x:v>0</x:v>
      </x:c>
      <x:c r="BC99" s="1165">
        <x:f t="shared" si="74"/>
        <x:v>0</x:v>
      </x:c>
      <x:c r="BD99" s="1165">
        <x:f t="shared" si="74"/>
        <x:v>0</x:v>
      </x:c>
      <x:c r="BE99" s="1165">
        <x:f t="shared" si="74"/>
        <x:v>0</x:v>
      </x:c>
      <x:c r="BF99" s="1165">
        <x:f t="shared" si="74"/>
        <x:v>0</x:v>
      </x:c>
      <x:c r="BG99" s="1165">
        <x:f t="shared" si="74"/>
        <x:v>0</x:v>
      </x:c>
      <x:c r="BH99" s="1165">
        <x:f t="shared" si="74"/>
        <x:v>0</x:v>
      </x:c>
      <x:c r="BI99" s="1165">
        <x:f t="shared" si="81"/>
        <x:v>0</x:v>
      </x:c>
      <x:c r="BJ99" s="1165">
        <x:f t="shared" si="81"/>
        <x:v>0</x:v>
      </x:c>
      <x:c r="BK99" s="1165">
        <x:f t="shared" si="81"/>
        <x:v>0</x:v>
      </x:c>
      <x:c r="BL99" s="1165">
        <x:f t="shared" si="81"/>
        <x:v>0</x:v>
      </x:c>
      <x:c r="BM99" s="1165">
        <x:f t="shared" si="81"/>
        <x:v>0</x:v>
      </x:c>
      <x:c r="BN99" s="1165">
        <x:f t="shared" si="81"/>
        <x:v>0</x:v>
      </x:c>
      <x:c r="BO99" s="1165">
        <x:f t="shared" si="81"/>
        <x:v>0</x:v>
      </x:c>
      <x:c r="BP99" s="1165">
        <x:f t="shared" si="81"/>
        <x:v>0</x:v>
      </x:c>
      <x:c r="BQ99" s="1165">
        <x:f t="shared" si="81"/>
        <x:v>0</x:v>
      </x:c>
      <x:c r="BR99" s="1167">
        <x:f t="shared" si="81"/>
        <x:v>0</x:v>
      </x:c>
      <x:c r="BS99" s="1165">
        <x:f t="shared" si="81"/>
        <x:v>0</x:v>
      </x:c>
      <x:c r="BT99" s="1165">
        <x:f t="shared" si="81"/>
        <x:v>0</x:v>
      </x:c>
      <x:c r="BU99" s="1168">
        <x:f t="shared" si="76"/>
        <x:v>0</x:v>
      </x:c>
      <x:c r="BV99" s="1169">
        <x:f t="shared" si="71"/>
        <x:v>0</x:v>
      </x:c>
      <x:c r="BW99" s="1165">
        <x:f t="shared" si="71"/>
        <x:v>0</x:v>
      </x:c>
      <x:c r="BX99" s="1165">
        <x:f t="shared" si="71"/>
        <x:v>0</x:v>
      </x:c>
      <x:c r="BY99" s="1165">
        <x:f t="shared" si="71"/>
        <x:v>0</x:v>
      </x:c>
      <x:c r="BZ99" s="1165">
        <x:f t="shared" si="71"/>
        <x:v>0</x:v>
      </x:c>
      <x:c r="CA99" s="1165">
        <x:f t="shared" si="71"/>
        <x:v>0</x:v>
      </x:c>
      <x:c r="CB99" s="1168">
        <x:f t="shared" si="71"/>
        <x:v>0</x:v>
      </x:c>
      <x:c r="CC99" s="855"/>
      <x:c r="CD99" s="878" t="s">
        <x:v>2166</x:v>
      </x:c>
      <x:c r="CE99" s="1063"/>
      <x:c r="CF99" s="1063"/>
      <x:c r="CG99" s="1063"/>
      <x:c r="CH99" s="1063"/>
      <x:c r="CI99" s="1063"/>
      <x:c r="CJ99" s="1063"/>
      <x:c r="CK99" s="1063"/>
      <x:c r="CL99" s="1063"/>
      <x:c r="CM99" s="1063"/>
      <x:c r="CN99" s="1063"/>
      <x:c r="CO99" s="1063"/>
      <x:c r="CP99" s="1064"/>
      <x:c r="CQ99" s="1065">
        <x:f t="shared" si="83"/>
        <x:v>0</x:v>
      </x:c>
      <x:c r="CR99" s="1139"/>
      <x:c r="CS99" s="1140"/>
      <x:c r="CT99" s="1140"/>
      <x:c r="CU99" s="1140"/>
      <x:c r="CV99" s="1200"/>
      <x:c r="CW99" s="1200"/>
      <x:c r="CX99" s="1201"/>
      <x:c r="CZ99" s="876"/>
    </x:row>
    <x:row r="100" spans="1:104" s="847" customFormat="1" ht="17.25" hidden="1" customHeight="1" thickBot="1">
      <x:c r="A100" s="1010">
        <x:f t="shared" si="72"/>
        <x:v>97</x:v>
      </x:c>
      <x:c r="B100" s="1011" t="s">
        <x:v>2113</x:v>
      </x:c>
      <x:c r="C100" s="787" t="s">
        <x:v>2144</x:v>
      </x:c>
      <x:c r="D100" s="1012" t="s">
        <x:v>2176</x:v>
      </x:c>
      <x:c r="E100" s="785" t="s">
        <x:v>2177</x:v>
      </x:c>
      <x:c r="F100" s="1160" t="s">
        <x:v>2194</x:v>
      </x:c>
      <x:c r="G100" s="1160" t="s">
        <x:v>613</x:v>
      </x:c>
      <x:c r="H100" s="1013" t="s">
        <x:v>864</x:v>
      </x:c>
      <x:c r="I100" s="1014" t="s">
        <x:v>2195</x:v>
      </x:c>
      <x:c r="J100" s="785" t="s">
        <x:v>2131</x:v>
      </x:c>
      <x:c r="K100" s="785" t="s">
        <x:v>2193</x:v>
      </x:c>
      <x:c r="L100" s="785" t="s">
        <x:v>2191</x:v>
      </x:c>
      <x:c r="M100" s="785" t="s">
        <x:v>2166</x:v>
      </x:c>
      <x:c r="N100" s="785" t="s">
        <x:v>2166</x:v>
      </x:c>
      <x:c r="O100" s="1015" t="s">
        <x:v>2150</x:v>
      </x:c>
      <x:c r="P100" s="1016">
        <x:v>18.266421725294514</x:v>
      </x:c>
      <x:c r="Q100" s="1017" t="s">
        <x:v>2192</x:v>
      </x:c>
      <x:c r="R100" s="791">
        <x:f t="shared" si="70"/>
        <x:v>29226.27476047122</x:v>
      </x:c>
      <x:c r="S100" s="787">
        <x:v>1</x:v>
      </x:c>
      <x:c r="T100" s="791">
        <x:f t="shared" si="80"/>
        <x:v>29226.27476047122</x:v>
      </x:c>
      <x:c r="U100" s="787" t="s">
        <x:v>2132</x:v>
      </x:c>
      <x:c r="V100" s="1018"/>
      <x:c r="W100" s="1162"/>
      <x:c r="X100" s="1163"/>
      <x:c r="Y100" s="1020"/>
      <x:c r="Z100" s="1020"/>
      <x:c r="AA100" s="1020"/>
      <x:c r="AB100" s="1020"/>
      <x:c r="AC100" s="1020"/>
      <x:c r="AD100" s="1020"/>
      <x:c r="AE100" s="950">
        <x:f t="shared" si="77"/>
        <x:v>18.266421725294514</x:v>
      </x:c>
      <x:c r="AF100" s="1188">
        <x:f t="shared" si="78"/>
        <x:v>18.266421725294514</x:v>
      </x:c>
      <x:c r="AG100" s="1188">
        <x:f t="shared" si="73"/>
        <x:v>18.266421725294514</x:v>
      </x:c>
      <x:c r="AH100" s="1188">
        <x:f t="shared" si="73"/>
        <x:v>18.266421725294514</x:v>
      </x:c>
      <x:c r="AI100" s="1188">
        <x:f t="shared" si="73"/>
        <x:v>18.266421725294514</x:v>
      </x:c>
      <x:c r="AJ100" s="1188">
        <x:f t="shared" si="73"/>
        <x:v>18.266421725294514</x:v>
      </x:c>
      <x:c r="AK100" s="1188">
        <x:f t="shared" si="73"/>
        <x:v>18.266421725294514</x:v>
      </x:c>
      <x:c r="AL100" s="1188">
        <x:f t="shared" si="73"/>
        <x:v>18.266421725294514</x:v>
      </x:c>
      <x:c r="AM100" s="1011" t="s">
        <x:v>2183</x:v>
      </x:c>
      <x:c r="AN100" s="1164" t="s">
        <x:v>2174</x:v>
      </x:c>
      <x:c r="AO100" s="1165">
        <x:f t="shared" si="75"/>
        <x:v>0</x:v>
      </x:c>
      <x:c r="AP100" s="1165">
        <x:f t="shared" si="75"/>
        <x:v>0</x:v>
      </x:c>
      <x:c r="AQ100" s="1165">
        <x:f t="shared" si="75"/>
        <x:v>0</x:v>
      </x:c>
      <x:c r="AR100" s="1165">
        <x:f t="shared" si="75"/>
        <x:v>0</x:v>
      </x:c>
      <x:c r="AS100" s="1165">
        <x:f t="shared" si="75"/>
        <x:v>0</x:v>
      </x:c>
      <x:c r="AT100" s="1165">
        <x:f t="shared" si="75"/>
        <x:v>0</x:v>
      </x:c>
      <x:c r="AU100" s="1165">
        <x:f t="shared" si="75"/>
        <x:v>0</x:v>
      </x:c>
      <x:c r="AV100" s="1165">
        <x:f t="shared" si="75"/>
        <x:v>0</x:v>
      </x:c>
      <x:c r="AW100" s="1165">
        <x:f t="shared" si="74"/>
        <x:v>0</x:v>
      </x:c>
      <x:c r="AX100" s="1165">
        <x:f t="shared" si="74"/>
        <x:v>0</x:v>
      </x:c>
      <x:c r="AY100" s="1165">
        <x:f t="shared" si="74"/>
        <x:v>0</x:v>
      </x:c>
      <x:c r="AZ100" s="1165">
        <x:f t="shared" si="74"/>
        <x:v>0</x:v>
      </x:c>
      <x:c r="BA100" s="1166">
        <x:f t="shared" si="74"/>
        <x:v>0</x:v>
      </x:c>
      <x:c r="BB100" s="1165">
        <x:f t="shared" si="74"/>
        <x:v>0</x:v>
      </x:c>
      <x:c r="BC100" s="1165">
        <x:f t="shared" si="74"/>
        <x:v>0</x:v>
      </x:c>
      <x:c r="BD100" s="1165">
        <x:f t="shared" si="74"/>
        <x:v>0</x:v>
      </x:c>
      <x:c r="BE100" s="1165">
        <x:f t="shared" si="74"/>
        <x:v>0</x:v>
      </x:c>
      <x:c r="BF100" s="1165">
        <x:f t="shared" si="74"/>
        <x:v>0</x:v>
      </x:c>
      <x:c r="BG100" s="1165">
        <x:f t="shared" si="74"/>
        <x:v>0</x:v>
      </x:c>
      <x:c r="BH100" s="1165">
        <x:f t="shared" si="74"/>
        <x:v>0</x:v>
      </x:c>
      <x:c r="BI100" s="1165">
        <x:f t="shared" si="81"/>
        <x:v>0</x:v>
      </x:c>
      <x:c r="BJ100" s="1165">
        <x:f t="shared" si="81"/>
        <x:v>0</x:v>
      </x:c>
      <x:c r="BK100" s="1165">
        <x:f t="shared" si="81"/>
        <x:v>0</x:v>
      </x:c>
      <x:c r="BL100" s="1165">
        <x:f t="shared" si="81"/>
        <x:v>0</x:v>
      </x:c>
      <x:c r="BM100" s="1165">
        <x:f t="shared" si="81"/>
        <x:v>0</x:v>
      </x:c>
      <x:c r="BN100" s="1165">
        <x:f t="shared" si="81"/>
        <x:v>0</x:v>
      </x:c>
      <x:c r="BO100" s="1165">
        <x:f t="shared" si="81"/>
        <x:v>0</x:v>
      </x:c>
      <x:c r="BP100" s="1165">
        <x:f t="shared" si="81"/>
        <x:v>0</x:v>
      </x:c>
      <x:c r="BQ100" s="1165">
        <x:f t="shared" si="81"/>
        <x:v>0</x:v>
      </x:c>
      <x:c r="BR100" s="1167">
        <x:f t="shared" si="81"/>
        <x:v>0</x:v>
      </x:c>
      <x:c r="BS100" s="1165">
        <x:f t="shared" si="81"/>
        <x:v>0</x:v>
      </x:c>
      <x:c r="BT100" s="1165">
        <x:f t="shared" si="81"/>
        <x:v>0</x:v>
      </x:c>
      <x:c r="BU100" s="1168">
        <x:f t="shared" si="76"/>
        <x:v>0</x:v>
      </x:c>
      <x:c r="BV100" s="1169">
        <x:f t="shared" ref="BV100:CB131" si="84">IF($Q100="usd",AF100*$S100*$C$212,IF($Q100="eur",AF100*$S100*$C$213,IF($Q100="krw",AF100*$S100)))*BB100/100000000</x:f>
        <x:v>0</x:v>
      </x:c>
      <x:c r="BW100" s="1165">
        <x:f t="shared" si="84"/>
        <x:v>0</x:v>
      </x:c>
      <x:c r="BX100" s="1165">
        <x:f t="shared" si="84"/>
        <x:v>0</x:v>
      </x:c>
      <x:c r="BY100" s="1165">
        <x:f t="shared" si="84"/>
        <x:v>0</x:v>
      </x:c>
      <x:c r="BZ100" s="1165">
        <x:f t="shared" si="84"/>
        <x:v>0</x:v>
      </x:c>
      <x:c r="CA100" s="1165">
        <x:f t="shared" si="84"/>
        <x:v>0</x:v>
      </x:c>
      <x:c r="CB100" s="1168">
        <x:f t="shared" si="84"/>
        <x:v>0</x:v>
      </x:c>
      <x:c r="CC100" s="855"/>
      <x:c r="CD100" s="878" t="s">
        <x:v>2166</x:v>
      </x:c>
      <x:c r="CE100" s="1063"/>
      <x:c r="CF100" s="1063"/>
      <x:c r="CG100" s="1063"/>
      <x:c r="CH100" s="1063"/>
      <x:c r="CI100" s="1063"/>
      <x:c r="CJ100" s="1063"/>
      <x:c r="CK100" s="1063"/>
      <x:c r="CL100" s="1063"/>
      <x:c r="CM100" s="1063"/>
      <x:c r="CN100" s="1063"/>
      <x:c r="CO100" s="1063"/>
      <x:c r="CP100" s="1064"/>
      <x:c r="CQ100" s="1065">
        <x:f t="shared" si="83"/>
        <x:v>0</x:v>
      </x:c>
      <x:c r="CR100" s="1139"/>
      <x:c r="CS100" s="1140"/>
      <x:c r="CT100" s="1140"/>
      <x:c r="CU100" s="1140"/>
      <x:c r="CV100" s="1200"/>
      <x:c r="CW100" s="1200"/>
      <x:c r="CX100" s="1201"/>
      <x:c r="CZ100" s="876"/>
    </x:row>
    <x:row r="101" spans="1:104" s="847" customFormat="1" ht="17.25" hidden="1" customHeight="1" thickBot="1">
      <x:c r="A101" s="1010">
        <x:f t="shared" si="72"/>
        <x:v>98</x:v>
      </x:c>
      <x:c r="B101" s="1011" t="s">
        <x:v>2113</x:v>
      </x:c>
      <x:c r="C101" s="787" t="s">
        <x:v>2144</x:v>
      </x:c>
      <x:c r="D101" s="1012" t="s">
        <x:v>2176</x:v>
      </x:c>
      <x:c r="E101" s="785" t="s">
        <x:v>2177</x:v>
      </x:c>
      <x:c r="F101" s="1160" t="s">
        <x:v>2194</x:v>
      </x:c>
      <x:c r="G101" s="1160" t="s">
        <x:v>615</x:v>
      </x:c>
      <x:c r="H101" s="1013" t="s">
        <x:v>872</x:v>
      </x:c>
      <x:c r="I101" s="1014" t="s">
        <x:v>2195</x:v>
      </x:c>
      <x:c r="J101" s="785" t="s">
        <x:v>2131</x:v>
      </x:c>
      <x:c r="K101" s="785" t="s">
        <x:v>2193</x:v>
      </x:c>
      <x:c r="L101" s="785" t="s">
        <x:v>2191</x:v>
      </x:c>
      <x:c r="M101" s="785" t="s">
        <x:v>2166</x:v>
      </x:c>
      <x:c r="N101" s="785" t="s">
        <x:v>2166</x:v>
      </x:c>
      <x:c r="O101" s="1015" t="s">
        <x:v>2150</x:v>
      </x:c>
      <x:c r="P101" s="1016">
        <x:v>17.974</x:v>
      </x:c>
      <x:c r="Q101" s="1017" t="s">
        <x:v>2192</x:v>
      </x:c>
      <x:c r="R101" s="791">
        <x:f t="shared" si="70"/>
        <x:v>28758.400000000001</x:v>
      </x:c>
      <x:c r="S101" s="787">
        <x:v>1</x:v>
      </x:c>
      <x:c r="T101" s="791">
        <x:f t="shared" si="80"/>
        <x:v>28758.400000000001</x:v>
      </x:c>
      <x:c r="U101" s="787" t="s">
        <x:v>2132</x:v>
      </x:c>
      <x:c r="V101" s="1018"/>
      <x:c r="W101" s="1162"/>
      <x:c r="X101" s="1163"/>
      <x:c r="Y101" s="1020"/>
      <x:c r="Z101" s="1020"/>
      <x:c r="AA101" s="1020"/>
      <x:c r="AB101" s="1020"/>
      <x:c r="AC101" s="1020"/>
      <x:c r="AD101" s="1020"/>
      <x:c r="AE101" s="950">
        <x:f t="shared" si="77"/>
        <x:v>17.974</x:v>
      </x:c>
      <x:c r="AF101" s="1188">
        <x:f t="shared" si="78"/>
        <x:v>17.974</x:v>
      </x:c>
      <x:c r="AG101" s="1188">
        <x:f t="shared" si="73"/>
        <x:v>17.974</x:v>
      </x:c>
      <x:c r="AH101" s="1188">
        <x:f t="shared" si="73"/>
        <x:v>17.974</x:v>
      </x:c>
      <x:c r="AI101" s="1188">
        <x:f t="shared" si="73"/>
        <x:v>17.974</x:v>
      </x:c>
      <x:c r="AJ101" s="1188">
        <x:f t="shared" si="73"/>
        <x:v>17.974</x:v>
      </x:c>
      <x:c r="AK101" s="1188">
        <x:f t="shared" si="73"/>
        <x:v>17.974</x:v>
      </x:c>
      <x:c r="AL101" s="1188">
        <x:f t="shared" si="73"/>
        <x:v>17.974</x:v>
      </x:c>
      <x:c r="AM101" s="1011" t="s">
        <x:v>2183</x:v>
      </x:c>
      <x:c r="AN101" s="1164" t="s">
        <x:v>2174</x:v>
      </x:c>
      <x:c r="AO101" s="1165">
        <x:f t="shared" si="75"/>
        <x:v>0</x:v>
      </x:c>
      <x:c r="AP101" s="1165">
        <x:f t="shared" si="75"/>
        <x:v>0</x:v>
      </x:c>
      <x:c r="AQ101" s="1165">
        <x:f t="shared" si="75"/>
        <x:v>0</x:v>
      </x:c>
      <x:c r="AR101" s="1165">
        <x:f t="shared" si="75"/>
        <x:v>0</x:v>
      </x:c>
      <x:c r="AS101" s="1165">
        <x:f t="shared" si="75"/>
        <x:v>0</x:v>
      </x:c>
      <x:c r="AT101" s="1165">
        <x:f t="shared" si="75"/>
        <x:v>0</x:v>
      </x:c>
      <x:c r="AU101" s="1165">
        <x:f t="shared" si="75"/>
        <x:v>0</x:v>
      </x:c>
      <x:c r="AV101" s="1165">
        <x:f t="shared" si="75"/>
        <x:v>0</x:v>
      </x:c>
      <x:c r="AW101" s="1165">
        <x:f t="shared" si="74"/>
        <x:v>0</x:v>
      </x:c>
      <x:c r="AX101" s="1165">
        <x:f t="shared" si="74"/>
        <x:v>0</x:v>
      </x:c>
      <x:c r="AY101" s="1165">
        <x:f t="shared" si="74"/>
        <x:v>0</x:v>
      </x:c>
      <x:c r="AZ101" s="1165">
        <x:f t="shared" ref="AZ101:BH129" si="85">IF($CD101="SK",CP101*$AS$2,IF($CD101="LGES",CP101*$AT$2,IF($CD101="FORD",CP101*$AU$2,IF($CD101="KLSE",CP101*$AU$2,IF($CD101="SAMSUNG SDI",CP101*$AV$2)))))</x:f>
        <x:v>0</x:v>
      </x:c>
      <x:c r="BA101" s="1166">
        <x:f t="shared" si="85"/>
        <x:v>0</x:v>
      </x:c>
      <x:c r="BB101" s="1165">
        <x:f t="shared" si="85"/>
        <x:v>0</x:v>
      </x:c>
      <x:c r="BC101" s="1165">
        <x:f t="shared" si="85"/>
        <x:v>0</x:v>
      </x:c>
      <x:c r="BD101" s="1165">
        <x:f t="shared" si="85"/>
        <x:v>0</x:v>
      </x:c>
      <x:c r="BE101" s="1165">
        <x:f t="shared" si="85"/>
        <x:v>0</x:v>
      </x:c>
      <x:c r="BF101" s="1165">
        <x:f t="shared" si="85"/>
        <x:v>0</x:v>
      </x:c>
      <x:c r="BG101" s="1165">
        <x:f t="shared" si="85"/>
        <x:v>0</x:v>
      </x:c>
      <x:c r="BH101" s="1165">
        <x:f t="shared" si="85"/>
        <x:v>0</x:v>
      </x:c>
      <x:c r="BI101" s="1165">
        <x:f t="shared" si="81"/>
        <x:v>0</x:v>
      </x:c>
      <x:c r="BJ101" s="1165">
        <x:f t="shared" si="81"/>
        <x:v>0</x:v>
      </x:c>
      <x:c r="BK101" s="1165">
        <x:f t="shared" si="81"/>
        <x:v>0</x:v>
      </x:c>
      <x:c r="BL101" s="1165">
        <x:f t="shared" si="81"/>
        <x:v>0</x:v>
      </x:c>
      <x:c r="BM101" s="1165">
        <x:f t="shared" si="81"/>
        <x:v>0</x:v>
      </x:c>
      <x:c r="BN101" s="1165">
        <x:f t="shared" si="81"/>
        <x:v>0</x:v>
      </x:c>
      <x:c r="BO101" s="1165">
        <x:f t="shared" si="81"/>
        <x:v>0</x:v>
      </x:c>
      <x:c r="BP101" s="1165">
        <x:f t="shared" si="81"/>
        <x:v>0</x:v>
      </x:c>
      <x:c r="BQ101" s="1165">
        <x:f t="shared" si="81"/>
        <x:v>0</x:v>
      </x:c>
      <x:c r="BR101" s="1167">
        <x:f t="shared" si="81"/>
        <x:v>0</x:v>
      </x:c>
      <x:c r="BS101" s="1165">
        <x:f t="shared" si="81"/>
        <x:v>0</x:v>
      </x:c>
      <x:c r="BT101" s="1165">
        <x:f t="shared" si="81"/>
        <x:v>0</x:v>
      </x:c>
      <x:c r="BU101" s="1168">
        <x:f t="shared" si="76"/>
        <x:v>0</x:v>
      </x:c>
      <x:c r="BV101" s="1169">
        <x:f t="shared" si="84"/>
        <x:v>0</x:v>
      </x:c>
      <x:c r="BW101" s="1165">
        <x:f t="shared" si="84"/>
        <x:v>0</x:v>
      </x:c>
      <x:c r="BX101" s="1165">
        <x:f t="shared" si="84"/>
        <x:v>0</x:v>
      </x:c>
      <x:c r="BY101" s="1165">
        <x:f t="shared" si="84"/>
        <x:v>0</x:v>
      </x:c>
      <x:c r="BZ101" s="1165">
        <x:f t="shared" si="84"/>
        <x:v>0</x:v>
      </x:c>
      <x:c r="CA101" s="1165">
        <x:f t="shared" si="84"/>
        <x:v>0</x:v>
      </x:c>
      <x:c r="CB101" s="1168">
        <x:f t="shared" si="84"/>
        <x:v>0</x:v>
      </x:c>
      <x:c r="CC101" s="855"/>
      <x:c r="CD101" s="878" t="s">
        <x:v>2166</x:v>
      </x:c>
      <x:c r="CE101" s="1063"/>
      <x:c r="CF101" s="1063"/>
      <x:c r="CG101" s="1063"/>
      <x:c r="CH101" s="1063"/>
      <x:c r="CI101" s="1063"/>
      <x:c r="CJ101" s="1063"/>
      <x:c r="CK101" s="1063"/>
      <x:c r="CL101" s="1063"/>
      <x:c r="CM101" s="1063"/>
      <x:c r="CN101" s="1063"/>
      <x:c r="CO101" s="1063"/>
      <x:c r="CP101" s="1064"/>
      <x:c r="CQ101" s="1065">
        <x:f t="shared" si="83"/>
        <x:v>0</x:v>
      </x:c>
      <x:c r="CR101" s="1139"/>
      <x:c r="CS101" s="1140"/>
      <x:c r="CT101" s="1140"/>
      <x:c r="CU101" s="1140"/>
      <x:c r="CV101" s="1200"/>
      <x:c r="CW101" s="1200"/>
      <x:c r="CX101" s="1201"/>
      <x:c r="CZ101" s="876"/>
    </x:row>
    <x:row r="102" spans="1:104" s="847" customFormat="1" ht="17.25" hidden="1" customHeight="1" thickBot="1">
      <x:c r="A102" s="1010">
        <x:f t="shared" si="72"/>
        <x:v>99</x:v>
      </x:c>
      <x:c r="B102" s="1011" t="s">
        <x:v>2113</x:v>
      </x:c>
      <x:c r="C102" s="787" t="s">
        <x:v>2144</x:v>
      </x:c>
      <x:c r="D102" s="1012" t="s">
        <x:v>2176</x:v>
      </x:c>
      <x:c r="E102" s="785" t="s">
        <x:v>2177</x:v>
      </x:c>
      <x:c r="F102" s="1160" t="s">
        <x:v>2194</x:v>
      </x:c>
      <x:c r="G102" s="1160" t="s">
        <x:v>616</x:v>
      </x:c>
      <x:c r="H102" s="1013" t="s">
        <x:v>873</x:v>
      </x:c>
      <x:c r="I102" s="1014" t="s">
        <x:v>2195</x:v>
      </x:c>
      <x:c r="J102" s="785" t="s">
        <x:v>2131</x:v>
      </x:c>
      <x:c r="K102" s="785" t="s">
        <x:v>2193</x:v>
      </x:c>
      <x:c r="L102" s="785" t="s">
        <x:v>2191</x:v>
      </x:c>
      <x:c r="M102" s="785" t="s">
        <x:v>2166</x:v>
      </x:c>
      <x:c r="N102" s="785" t="s">
        <x:v>2166</x:v>
      </x:c>
      <x:c r="O102" s="1015" t="s">
        <x:v>2150</x:v>
      </x:c>
      <x:c r="P102" s="1016">
        <x:v>14.648999999999999</x:v>
      </x:c>
      <x:c r="Q102" s="1017" t="s">
        <x:v>2192</x:v>
      </x:c>
      <x:c r="R102" s="791">
        <x:f t="shared" si="70"/>
        <x:v>23438.399999999998</x:v>
      </x:c>
      <x:c r="S102" s="787">
        <x:v>1</x:v>
      </x:c>
      <x:c r="T102" s="791">
        <x:f t="shared" si="80"/>
        <x:v>23438.399999999998</x:v>
      </x:c>
      <x:c r="U102" s="787" t="s">
        <x:v>2132</x:v>
      </x:c>
      <x:c r="V102" s="1018"/>
      <x:c r="W102" s="1162"/>
      <x:c r="X102" s="1163"/>
      <x:c r="Y102" s="1020"/>
      <x:c r="Z102" s="1020"/>
      <x:c r="AA102" s="1020"/>
      <x:c r="AB102" s="1020"/>
      <x:c r="AC102" s="1020"/>
      <x:c r="AD102" s="1020"/>
      <x:c r="AE102" s="950">
        <x:f t="shared" si="77"/>
        <x:v>14.648999999999999</x:v>
      </x:c>
      <x:c r="AF102" s="1188">
        <x:f t="shared" si="78"/>
        <x:v>14.648999999999999</x:v>
      </x:c>
      <x:c r="AG102" s="1188">
        <x:f t="shared" si="78"/>
        <x:v>14.648999999999999</x:v>
      </x:c>
      <x:c r="AH102" s="1188">
        <x:f t="shared" si="78"/>
        <x:v>14.648999999999999</x:v>
      </x:c>
      <x:c r="AI102" s="1188">
        <x:f t="shared" si="78"/>
        <x:v>14.648999999999999</x:v>
      </x:c>
      <x:c r="AJ102" s="1188">
        <x:f t="shared" si="78"/>
        <x:v>14.648999999999999</x:v>
      </x:c>
      <x:c r="AK102" s="1188">
        <x:f t="shared" si="78"/>
        <x:v>14.648999999999999</x:v>
      </x:c>
      <x:c r="AL102" s="1188">
        <x:f t="shared" si="78"/>
        <x:v>14.648999999999999</x:v>
      </x:c>
      <x:c r="AM102" s="1011" t="s">
        <x:v>2183</x:v>
      </x:c>
      <x:c r="AN102" s="1164" t="s">
        <x:v>2174</x:v>
      </x:c>
      <x:c r="AO102" s="1165">
        <x:f t="shared" si="75"/>
        <x:v>0</x:v>
      </x:c>
      <x:c r="AP102" s="1165">
        <x:f t="shared" si="75"/>
        <x:v>0</x:v>
      </x:c>
      <x:c r="AQ102" s="1165">
        <x:f t="shared" si="75"/>
        <x:v>0</x:v>
      </x:c>
      <x:c r="AR102" s="1165">
        <x:f t="shared" si="75"/>
        <x:v>0</x:v>
      </x:c>
      <x:c r="AS102" s="1165">
        <x:f t="shared" si="75"/>
        <x:v>0</x:v>
      </x:c>
      <x:c r="AT102" s="1165">
        <x:f t="shared" si="75"/>
        <x:v>0</x:v>
      </x:c>
      <x:c r="AU102" s="1165">
        <x:f t="shared" si="75"/>
        <x:v>0</x:v>
      </x:c>
      <x:c r="AV102" s="1165">
        <x:f t="shared" si="75"/>
        <x:v>0</x:v>
      </x:c>
      <x:c r="AW102" s="1165">
        <x:f t="shared" si="75"/>
        <x:v>0</x:v>
      </x:c>
      <x:c r="AX102" s="1165">
        <x:f t="shared" si="75"/>
        <x:v>0</x:v>
      </x:c>
      <x:c r="AY102" s="1165">
        <x:f t="shared" si="75"/>
        <x:v>0</x:v>
      </x:c>
      <x:c r="AZ102" s="1165">
        <x:f t="shared" si="85"/>
        <x:v>0</x:v>
      </x:c>
      <x:c r="BA102" s="1166">
        <x:f t="shared" si="85"/>
        <x:v>0</x:v>
      </x:c>
      <x:c r="BB102" s="1165">
        <x:f t="shared" si="85"/>
        <x:v>0</x:v>
      </x:c>
      <x:c r="BC102" s="1165">
        <x:f t="shared" si="85"/>
        <x:v>0</x:v>
      </x:c>
      <x:c r="BD102" s="1165">
        <x:f t="shared" si="85"/>
        <x:v>0</x:v>
      </x:c>
      <x:c r="BE102" s="1165">
        <x:f t="shared" si="85"/>
        <x:v>0</x:v>
      </x:c>
      <x:c r="BF102" s="1165">
        <x:f t="shared" si="85"/>
        <x:v>0</x:v>
      </x:c>
      <x:c r="BG102" s="1165">
        <x:f t="shared" si="85"/>
        <x:v>0</x:v>
      </x:c>
      <x:c r="BH102" s="1165">
        <x:f t="shared" si="85"/>
        <x:v>0</x:v>
      </x:c>
      <x:c r="BI102" s="1165">
        <x:f t="shared" si="81"/>
        <x:v>0</x:v>
      </x:c>
      <x:c r="BJ102" s="1165">
        <x:f t="shared" si="81"/>
        <x:v>0</x:v>
      </x:c>
      <x:c r="BK102" s="1165">
        <x:f t="shared" si="81"/>
        <x:v>0</x:v>
      </x:c>
      <x:c r="BL102" s="1165">
        <x:f t="shared" si="81"/>
        <x:v>0</x:v>
      </x:c>
      <x:c r="BM102" s="1165">
        <x:f t="shared" si="81"/>
        <x:v>0</x:v>
      </x:c>
      <x:c r="BN102" s="1165">
        <x:f t="shared" si="81"/>
        <x:v>0</x:v>
      </x:c>
      <x:c r="BO102" s="1165">
        <x:f t="shared" si="81"/>
        <x:v>0</x:v>
      </x:c>
      <x:c r="BP102" s="1165">
        <x:f t="shared" si="81"/>
        <x:v>0</x:v>
      </x:c>
      <x:c r="BQ102" s="1165">
        <x:f t="shared" si="81"/>
        <x:v>0</x:v>
      </x:c>
      <x:c r="BR102" s="1167">
        <x:f t="shared" si="81"/>
        <x:v>0</x:v>
      </x:c>
      <x:c r="BS102" s="1165">
        <x:f t="shared" si="81"/>
        <x:v>0</x:v>
      </x:c>
      <x:c r="BT102" s="1165">
        <x:f t="shared" si="81"/>
        <x:v>0</x:v>
      </x:c>
      <x:c r="BU102" s="1168">
        <x:f t="shared" si="76"/>
        <x:v>0</x:v>
      </x:c>
      <x:c r="BV102" s="1169">
        <x:f t="shared" si="84"/>
        <x:v>0</x:v>
      </x:c>
      <x:c r="BW102" s="1165">
        <x:f t="shared" si="84"/>
        <x:v>0</x:v>
      </x:c>
      <x:c r="BX102" s="1165">
        <x:f t="shared" si="84"/>
        <x:v>0</x:v>
      </x:c>
      <x:c r="BY102" s="1165">
        <x:f t="shared" si="84"/>
        <x:v>0</x:v>
      </x:c>
      <x:c r="BZ102" s="1165">
        <x:f t="shared" si="84"/>
        <x:v>0</x:v>
      </x:c>
      <x:c r="CA102" s="1165">
        <x:f t="shared" si="84"/>
        <x:v>0</x:v>
      </x:c>
      <x:c r="CB102" s="1168">
        <x:f t="shared" si="84"/>
        <x:v>0</x:v>
      </x:c>
      <x:c r="CC102" s="855"/>
      <x:c r="CD102" s="878" t="s">
        <x:v>2166</x:v>
      </x:c>
      <x:c r="CE102" s="1063"/>
      <x:c r="CF102" s="1063"/>
      <x:c r="CG102" s="1063"/>
      <x:c r="CH102" s="1063"/>
      <x:c r="CI102" s="1063"/>
      <x:c r="CJ102" s="1063"/>
      <x:c r="CK102" s="1063"/>
      <x:c r="CL102" s="1063"/>
      <x:c r="CM102" s="1063"/>
      <x:c r="CN102" s="1063"/>
      <x:c r="CO102" s="1063"/>
      <x:c r="CP102" s="1064"/>
      <x:c r="CQ102" s="1065">
        <x:f t="shared" si="83"/>
        <x:v>0</x:v>
      </x:c>
      <x:c r="CR102" s="1139"/>
      <x:c r="CS102" s="1140"/>
      <x:c r="CT102" s="1140"/>
      <x:c r="CU102" s="1140"/>
      <x:c r="CV102" s="1200"/>
      <x:c r="CW102" s="1200"/>
      <x:c r="CX102" s="1201"/>
      <x:c r="CZ102" s="876"/>
    </x:row>
    <x:row r="103" spans="1:104" s="847" customFormat="1" ht="17.25" hidden="1" customHeight="1" thickBot="1">
      <x:c r="A103" s="1010">
        <x:f t="shared" si="72"/>
        <x:v>100</x:v>
      </x:c>
      <x:c r="B103" s="1011" t="s">
        <x:v>2113</x:v>
      </x:c>
      <x:c r="C103" s="787" t="s">
        <x:v>2144</x:v>
      </x:c>
      <x:c r="D103" s="1012" t="s">
        <x:v>2176</x:v>
      </x:c>
      <x:c r="E103" s="785" t="s">
        <x:v>2177</x:v>
      </x:c>
      <x:c r="F103" s="1160" t="s">
        <x:v>2194</x:v>
      </x:c>
      <x:c r="G103" s="1160" t="s">
        <x:v>866</x:v>
      </x:c>
      <x:c r="H103" s="1013" t="s">
        <x:v>867</x:v>
      </x:c>
      <x:c r="I103" s="1014" t="s">
        <x:v>2195</x:v>
      </x:c>
      <x:c r="J103" s="785" t="s">
        <x:v>2131</x:v>
      </x:c>
      <x:c r="K103" s="785" t="s">
        <x:v>2193</x:v>
      </x:c>
      <x:c r="L103" s="785" t="s">
        <x:v>2191</x:v>
      </x:c>
      <x:c r="M103" s="785" t="s">
        <x:v>2166</x:v>
      </x:c>
      <x:c r="N103" s="785" t="s">
        <x:v>2166</x:v>
      </x:c>
      <x:c r="O103" s="1015" t="s">
        <x:v>2150</x:v>
      </x:c>
      <x:c r="P103" s="1016">
        <x:v>14.71468852532959</x:v>
      </x:c>
      <x:c r="Q103" s="1017" t="s">
        <x:v>2192</x:v>
      </x:c>
      <x:c r="R103" s="791">
        <x:f t="shared" si="70"/>
        <x:v>23543.501640527345</x:v>
      </x:c>
      <x:c r="S103" s="787">
        <x:v>1</x:v>
      </x:c>
      <x:c r="T103" s="791">
        <x:f t="shared" si="80"/>
        <x:v>23543.501640527345</x:v>
      </x:c>
      <x:c r="U103" s="787" t="s">
        <x:v>2132</x:v>
      </x:c>
      <x:c r="V103" s="1018"/>
      <x:c r="W103" s="1162"/>
      <x:c r="X103" s="1163"/>
      <x:c r="Y103" s="1020"/>
      <x:c r="Z103" s="1020"/>
      <x:c r="AA103" s="1020"/>
      <x:c r="AB103" s="1020"/>
      <x:c r="AC103" s="1020"/>
      <x:c r="AD103" s="1020"/>
      <x:c r="AE103" s="950">
        <x:f t="shared" si="77"/>
        <x:v>14.71468852532959</x:v>
      </x:c>
      <x:c r="AF103" s="1188">
        <x:f t="shared" ref="AF103:AL139" si="86">IFERROR(AE103*(1-X103),0)</x:f>
        <x:v>14.71468852532959</x:v>
      </x:c>
      <x:c r="AG103" s="1188">
        <x:f t="shared" si="86"/>
        <x:v>14.71468852532959</x:v>
      </x:c>
      <x:c r="AH103" s="1188">
        <x:f t="shared" si="86"/>
        <x:v>14.71468852532959</x:v>
      </x:c>
      <x:c r="AI103" s="1188">
        <x:f t="shared" si="86"/>
        <x:v>14.71468852532959</x:v>
      </x:c>
      <x:c r="AJ103" s="1188">
        <x:f t="shared" si="86"/>
        <x:v>14.71468852532959</x:v>
      </x:c>
      <x:c r="AK103" s="1188">
        <x:f t="shared" si="86"/>
        <x:v>14.71468852532959</x:v>
      </x:c>
      <x:c r="AL103" s="1188">
        <x:f t="shared" si="86"/>
        <x:v>14.71468852532959</x:v>
      </x:c>
      <x:c r="AM103" s="1011" t="s">
        <x:v>2183</x:v>
      </x:c>
      <x:c r="AN103" s="1164" t="s">
        <x:v>2174</x:v>
      </x:c>
      <x:c r="AO103" s="1165">
        <x:f t="shared" si="75"/>
        <x:v>0</x:v>
      </x:c>
      <x:c r="AP103" s="1165">
        <x:f t="shared" si="75"/>
        <x:v>0</x:v>
      </x:c>
      <x:c r="AQ103" s="1165">
        <x:f t="shared" si="75"/>
        <x:v>0</x:v>
      </x:c>
      <x:c r="AR103" s="1165">
        <x:f t="shared" si="75"/>
        <x:v>0</x:v>
      </x:c>
      <x:c r="AS103" s="1165">
        <x:f t="shared" si="75"/>
        <x:v>0</x:v>
      </x:c>
      <x:c r="AT103" s="1165">
        <x:f t="shared" si="75"/>
        <x:v>0</x:v>
      </x:c>
      <x:c r="AU103" s="1165">
        <x:f t="shared" si="75"/>
        <x:v>0</x:v>
      </x:c>
      <x:c r="AV103" s="1165">
        <x:f t="shared" si="75"/>
        <x:v>0</x:v>
      </x:c>
      <x:c r="AW103" s="1165">
        <x:f t="shared" si="75"/>
        <x:v>0</x:v>
      </x:c>
      <x:c r="AX103" s="1165">
        <x:f t="shared" si="75"/>
        <x:v>0</x:v>
      </x:c>
      <x:c r="AY103" s="1165">
        <x:f t="shared" si="75"/>
        <x:v>0</x:v>
      </x:c>
      <x:c r="AZ103" s="1165">
        <x:f t="shared" si="85"/>
        <x:v>0</x:v>
      </x:c>
      <x:c r="BA103" s="1166">
        <x:f t="shared" si="85"/>
        <x:v>0</x:v>
      </x:c>
      <x:c r="BB103" s="1165">
        <x:f t="shared" si="85"/>
        <x:v>0</x:v>
      </x:c>
      <x:c r="BC103" s="1165">
        <x:f t="shared" si="85"/>
        <x:v>0</x:v>
      </x:c>
      <x:c r="BD103" s="1165">
        <x:f t="shared" si="85"/>
        <x:v>0</x:v>
      </x:c>
      <x:c r="BE103" s="1165">
        <x:f t="shared" si="85"/>
        <x:v>0</x:v>
      </x:c>
      <x:c r="BF103" s="1165">
        <x:f t="shared" si="85"/>
        <x:v>0</x:v>
      </x:c>
      <x:c r="BG103" s="1165">
        <x:f t="shared" si="85"/>
        <x:v>0</x:v>
      </x:c>
      <x:c r="BH103" s="1165">
        <x:f t="shared" si="85"/>
        <x:v>0</x:v>
      </x:c>
      <x:c r="BI103" s="1165">
        <x:f t="shared" si="81"/>
        <x:v>0</x:v>
      </x:c>
      <x:c r="BJ103" s="1165">
        <x:f t="shared" si="81"/>
        <x:v>0</x:v>
      </x:c>
      <x:c r="BK103" s="1165">
        <x:f t="shared" si="81"/>
        <x:v>0</x:v>
      </x:c>
      <x:c r="BL103" s="1165">
        <x:f t="shared" si="81"/>
        <x:v>0</x:v>
      </x:c>
      <x:c r="BM103" s="1165">
        <x:f t="shared" si="81"/>
        <x:v>0</x:v>
      </x:c>
      <x:c r="BN103" s="1165">
        <x:f t="shared" si="81"/>
        <x:v>0</x:v>
      </x:c>
      <x:c r="BO103" s="1165">
        <x:f t="shared" si="81"/>
        <x:v>0</x:v>
      </x:c>
      <x:c r="BP103" s="1165">
        <x:f t="shared" si="81"/>
        <x:v>0</x:v>
      </x:c>
      <x:c r="BQ103" s="1165">
        <x:f t="shared" si="81"/>
        <x:v>0</x:v>
      </x:c>
      <x:c r="BR103" s="1167">
        <x:f t="shared" si="81"/>
        <x:v>0</x:v>
      </x:c>
      <x:c r="BS103" s="1165">
        <x:f t="shared" si="81"/>
        <x:v>0</x:v>
      </x:c>
      <x:c r="BT103" s="1165">
        <x:f t="shared" si="81"/>
        <x:v>0</x:v>
      </x:c>
      <x:c r="BU103" s="1168">
        <x:f t="shared" si="76"/>
        <x:v>0</x:v>
      </x:c>
      <x:c r="BV103" s="1169">
        <x:f t="shared" si="84"/>
        <x:v>0</x:v>
      </x:c>
      <x:c r="BW103" s="1165">
        <x:f t="shared" si="84"/>
        <x:v>0</x:v>
      </x:c>
      <x:c r="BX103" s="1165">
        <x:f t="shared" si="84"/>
        <x:v>0</x:v>
      </x:c>
      <x:c r="BY103" s="1165">
        <x:f t="shared" si="84"/>
        <x:v>0</x:v>
      </x:c>
      <x:c r="BZ103" s="1165">
        <x:f t="shared" si="84"/>
        <x:v>0</x:v>
      </x:c>
      <x:c r="CA103" s="1165">
        <x:f t="shared" si="84"/>
        <x:v>0</x:v>
      </x:c>
      <x:c r="CB103" s="1168">
        <x:f t="shared" si="84"/>
        <x:v>0</x:v>
      </x:c>
      <x:c r="CC103" s="855"/>
      <x:c r="CD103" s="878" t="s">
        <x:v>2166</x:v>
      </x:c>
      <x:c r="CE103" s="1063"/>
      <x:c r="CF103" s="1063"/>
      <x:c r="CG103" s="1063"/>
      <x:c r="CH103" s="1063"/>
      <x:c r="CI103" s="1063"/>
      <x:c r="CJ103" s="1063"/>
      <x:c r="CK103" s="1063"/>
      <x:c r="CL103" s="1063"/>
      <x:c r="CM103" s="1063"/>
      <x:c r="CN103" s="1063"/>
      <x:c r="CO103" s="1063"/>
      <x:c r="CP103" s="1064"/>
      <x:c r="CQ103" s="1065">
        <x:f t="shared" si="83"/>
        <x:v>0</x:v>
      </x:c>
      <x:c r="CR103" s="1139"/>
      <x:c r="CS103" s="1140"/>
      <x:c r="CT103" s="1140"/>
      <x:c r="CU103" s="1140"/>
      <x:c r="CV103" s="1200"/>
      <x:c r="CW103" s="1200"/>
      <x:c r="CX103" s="1201"/>
      <x:c r="CZ103" s="876"/>
    </x:row>
    <x:row r="104" spans="1:104" s="847" customFormat="1" ht="17.25" hidden="1" customHeight="1" thickBot="1">
      <x:c r="A104" s="1029">
        <x:f t="shared" si="72"/>
        <x:v>101</x:v>
      </x:c>
      <x:c r="B104" s="1030" t="s">
        <x:v>2113</x:v>
      </x:c>
      <x:c r="C104" s="1031" t="s">
        <x:v>2144</x:v>
      </x:c>
      <x:c r="D104" s="1032" t="s">
        <x:v>2176</x:v>
      </x:c>
      <x:c r="E104" s="1033" t="s">
        <x:v>2177</x:v>
      </x:c>
      <x:c r="F104" s="1179" t="s">
        <x:v>2194</x:v>
      </x:c>
      <x:c r="G104" s="1179" t="s">
        <x:v>868</x:v>
      </x:c>
      <x:c r="H104" s="1035" t="s">
        <x:v>869</x:v>
      </x:c>
      <x:c r="I104" s="1036" t="s">
        <x:v>2195</x:v>
      </x:c>
      <x:c r="J104" s="1033" t="s">
        <x:v>2131</x:v>
      </x:c>
      <x:c r="K104" s="1033" t="s">
        <x:v>2193</x:v>
      </x:c>
      <x:c r="L104" s="1033" t="s">
        <x:v>2191</x:v>
      </x:c>
      <x:c r="M104" s="1033" t="s">
        <x:v>2166</x:v>
      </x:c>
      <x:c r="N104" s="1033" t="s">
        <x:v>2166</x:v>
      </x:c>
      <x:c r="O104" s="1037" t="s">
        <x:v>2150</x:v>
      </x:c>
      <x:c r="P104" s="1038">
        <x:v>15.192373390058972</x:v>
      </x:c>
      <x:c r="Q104" s="1039" t="s">
        <x:v>2192</x:v>
      </x:c>
      <x:c r="R104" s="1040">
        <x:f t="shared" si="70"/>
        <x:v>24307.797424094355</x:v>
      </x:c>
      <x:c r="S104" s="1031">
        <x:v>1</x:v>
      </x:c>
      <x:c r="T104" s="1040">
        <x:f t="shared" si="80"/>
        <x:v>24307.797424094355</x:v>
      </x:c>
      <x:c r="U104" s="1031" t="s">
        <x:v>2132</x:v>
      </x:c>
      <x:c r="V104" s="1041"/>
      <x:c r="W104" s="1181"/>
      <x:c r="X104" s="1182"/>
      <x:c r="Y104" s="1043"/>
      <x:c r="Z104" s="1043"/>
      <x:c r="AA104" s="1043"/>
      <x:c r="AB104" s="1043"/>
      <x:c r="AC104" s="1043"/>
      <x:c r="AD104" s="1043"/>
      <x:c r="AE104" s="1202">
        <x:f t="shared" si="77"/>
        <x:v>15.192373390058972</x:v>
      </x:c>
      <x:c r="AF104" s="1203">
        <x:f t="shared" si="86"/>
        <x:v>15.192373390058972</x:v>
      </x:c>
      <x:c r="AG104" s="1203">
        <x:f t="shared" si="86"/>
        <x:v>15.192373390058972</x:v>
      </x:c>
      <x:c r="AH104" s="1203">
        <x:f t="shared" si="86"/>
        <x:v>15.192373390058972</x:v>
      </x:c>
      <x:c r="AI104" s="1203">
        <x:f t="shared" si="86"/>
        <x:v>15.192373390058972</x:v>
      </x:c>
      <x:c r="AJ104" s="1203">
        <x:f t="shared" si="86"/>
        <x:v>15.192373390058972</x:v>
      </x:c>
      <x:c r="AK104" s="1203">
        <x:f t="shared" si="86"/>
        <x:v>15.192373390058972</x:v>
      </x:c>
      <x:c r="AL104" s="1203">
        <x:f t="shared" si="86"/>
        <x:v>15.192373390058972</x:v>
      </x:c>
      <x:c r="AM104" s="1030" t="s">
        <x:v>2183</x:v>
      </x:c>
      <x:c r="AN104" s="1185" t="s">
        <x:v>2174</x:v>
      </x:c>
      <x:c r="AO104" s="1171">
        <x:f t="shared" si="75"/>
        <x:v>0</x:v>
      </x:c>
      <x:c r="AP104" s="1171">
        <x:f t="shared" si="75"/>
        <x:v>0</x:v>
      </x:c>
      <x:c r="AQ104" s="1171">
        <x:f t="shared" si="75"/>
        <x:v>0</x:v>
      </x:c>
      <x:c r="AR104" s="1171">
        <x:f t="shared" si="75"/>
        <x:v>0</x:v>
      </x:c>
      <x:c r="AS104" s="1171">
        <x:f t="shared" si="75"/>
        <x:v>0</x:v>
      </x:c>
      <x:c r="AT104" s="1171">
        <x:f t="shared" si="75"/>
        <x:v>0</x:v>
      </x:c>
      <x:c r="AU104" s="1171">
        <x:f t="shared" si="75"/>
        <x:v>0</x:v>
      </x:c>
      <x:c r="AV104" s="1171">
        <x:f t="shared" si="75"/>
        <x:v>0</x:v>
      </x:c>
      <x:c r="AW104" s="1171">
        <x:f t="shared" si="75"/>
        <x:v>0</x:v>
      </x:c>
      <x:c r="AX104" s="1171">
        <x:f t="shared" ref="AX104:BB135" si="87">IF($CD104="SK",CN104*$AS$2,IF($CD104="LGES",CN104*$AT$2,IF($CD104="FORD",CN104*$AU$2,IF($CD104="KLSE",CN104*$AU$2,IF($CD104="SAMSUNG SDI",CN104*$AV$2)))))</x:f>
        <x:v>0</x:v>
      </x:c>
      <x:c r="AY104" s="1171">
        <x:f t="shared" si="87"/>
        <x:v>0</x:v>
      </x:c>
      <x:c r="AZ104" s="1171">
        <x:f t="shared" si="85"/>
        <x:v>0</x:v>
      </x:c>
      <x:c r="BA104" s="1186">
        <x:f t="shared" si="85"/>
        <x:v>0</x:v>
      </x:c>
      <x:c r="BB104" s="1171">
        <x:f t="shared" si="85"/>
        <x:v>0</x:v>
      </x:c>
      <x:c r="BC104" s="1171">
        <x:f t="shared" si="85"/>
        <x:v>0</x:v>
      </x:c>
      <x:c r="BD104" s="1171">
        <x:f t="shared" si="85"/>
        <x:v>0</x:v>
      </x:c>
      <x:c r="BE104" s="1171">
        <x:f t="shared" si="85"/>
        <x:v>0</x:v>
      </x:c>
      <x:c r="BF104" s="1171">
        <x:f t="shared" si="85"/>
        <x:v>0</x:v>
      </x:c>
      <x:c r="BG104" s="1171">
        <x:f t="shared" si="85"/>
        <x:v>0</x:v>
      </x:c>
      <x:c r="BH104" s="1171">
        <x:f t="shared" si="85"/>
        <x:v>0</x:v>
      </x:c>
      <x:c r="BI104" s="1171">
        <x:f t="shared" si="81"/>
        <x:v>0</x:v>
      </x:c>
      <x:c r="BJ104" s="1171">
        <x:f t="shared" si="81"/>
        <x:v>0</x:v>
      </x:c>
      <x:c r="BK104" s="1171">
        <x:f t="shared" si="81"/>
        <x:v>0</x:v>
      </x:c>
      <x:c r="BL104" s="1171">
        <x:f t="shared" si="81"/>
        <x:v>0</x:v>
      </x:c>
      <x:c r="BM104" s="1171">
        <x:f t="shared" si="81"/>
        <x:v>0</x:v>
      </x:c>
      <x:c r="BN104" s="1171">
        <x:f t="shared" si="81"/>
        <x:v>0</x:v>
      </x:c>
      <x:c r="BO104" s="1171">
        <x:f t="shared" si="81"/>
        <x:v>0</x:v>
      </x:c>
      <x:c r="BP104" s="1171">
        <x:f t="shared" si="81"/>
        <x:v>0</x:v>
      </x:c>
      <x:c r="BQ104" s="1171">
        <x:f t="shared" si="81"/>
        <x:v>0</x:v>
      </x:c>
      <x:c r="BR104" s="1187">
        <x:f t="shared" si="81"/>
        <x:v>0</x:v>
      </x:c>
      <x:c r="BS104" s="1171">
        <x:f t="shared" si="81"/>
        <x:v>0</x:v>
      </x:c>
      <x:c r="BT104" s="1171">
        <x:f t="shared" si="81"/>
        <x:v>0</x:v>
      </x:c>
      <x:c r="BU104" s="1172">
        <x:f t="shared" si="76"/>
        <x:v>0</x:v>
      </x:c>
      <x:c r="BV104" s="1170">
        <x:f t="shared" si="84"/>
        <x:v>0</x:v>
      </x:c>
      <x:c r="BW104" s="1171">
        <x:f t="shared" si="84"/>
        <x:v>0</x:v>
      </x:c>
      <x:c r="BX104" s="1171">
        <x:f t="shared" si="84"/>
        <x:v>0</x:v>
      </x:c>
      <x:c r="BY104" s="1171">
        <x:f t="shared" si="84"/>
        <x:v>0</x:v>
      </x:c>
      <x:c r="BZ104" s="1171">
        <x:f t="shared" si="84"/>
        <x:v>0</x:v>
      </x:c>
      <x:c r="CA104" s="1171">
        <x:f t="shared" si="84"/>
        <x:v>0</x:v>
      </x:c>
      <x:c r="CB104" s="1172">
        <x:f t="shared" si="84"/>
        <x:v>0</x:v>
      </x:c>
      <x:c r="CC104" s="855"/>
      <x:c r="CD104" s="1071" t="s">
        <x:v>2166</x:v>
      </x:c>
      <x:c r="CE104" s="1072"/>
      <x:c r="CF104" s="1072"/>
      <x:c r="CG104" s="1072"/>
      <x:c r="CH104" s="1072"/>
      <x:c r="CI104" s="1072"/>
      <x:c r="CJ104" s="1072"/>
      <x:c r="CK104" s="1072"/>
      <x:c r="CL104" s="1072"/>
      <x:c r="CM104" s="1072"/>
      <x:c r="CN104" s="1072"/>
      <x:c r="CO104" s="1072"/>
      <x:c r="CP104" s="1073"/>
      <x:c r="CQ104" s="1074">
        <x:f t="shared" si="83"/>
        <x:v>0</x:v>
      </x:c>
      <x:c r="CR104" s="1143"/>
      <x:c r="CS104" s="1144"/>
      <x:c r="CT104" s="1144"/>
      <x:c r="CU104" s="1144"/>
      <x:c r="CV104" s="1204"/>
      <x:c r="CW104" s="1204"/>
      <x:c r="CX104" s="1205"/>
      <x:c r="CZ104" s="876"/>
    </x:row>
    <x:row r="105" spans="1:104" s="785" customFormat="1" ht="17.25" hidden="1" customHeight="1" thickBot="1">
      <x:c r="A105" s="933">
        <x:f t="shared" si="72"/>
        <x:v>102</x:v>
      </x:c>
      <x:c r="B105" s="934" t="s">
        <x:v>2113</x:v>
      </x:c>
      <x:c r="C105" s="935" t="s">
        <x:v>2144</x:v>
      </x:c>
      <x:c r="D105" s="936" t="s">
        <x:v>2176</x:v>
      </x:c>
      <x:c r="E105" s="937" t="s">
        <x:v>2177</x:v>
      </x:c>
      <x:c r="F105" s="938" t="s">
        <x:v>2196</x:v>
      </x:c>
      <x:c r="G105" s="938" t="s">
        <x:v>874</x:v>
      </x:c>
      <x:c r="H105" s="940" t="s">
        <x:v>875</x:v>
      </x:c>
      <x:c r="I105" s="941" t="s">
        <x:v>2197</x:v>
      </x:c>
      <x:c r="J105" s="937" t="s">
        <x:v>2131</x:v>
      </x:c>
      <x:c r="K105" s="785" t="s">
        <x:v>2190</x:v>
      </x:c>
      <x:c r="L105" s="937" t="s">
        <x:v>2191</x:v>
      </x:c>
      <x:c r="M105" s="937" t="s">
        <x:v>2166</x:v>
      </x:c>
      <x:c r="N105" s="937" t="s">
        <x:v>2166</x:v>
      </x:c>
      <x:c r="O105" s="942" t="s">
        <x:v>2150</x:v>
      </x:c>
      <x:c r="P105" s="1189">
        <x:v>89.594499999999996</x:v>
      </x:c>
      <x:c r="Q105" s="1017" t="s">
        <x:v>2192</x:v>
      </x:c>
      <x:c r="R105" s="792">
        <x:f t="shared" si="70"/>
        <x:v>143351.19999999998</x:v>
      </x:c>
      <x:c r="S105" s="935">
        <x:v>1</x:v>
      </x:c>
      <x:c r="T105" s="792">
        <x:f t="shared" si="80"/>
        <x:v>143351.19999999998</x:v>
      </x:c>
      <x:c r="U105" s="935" t="s">
        <x:v>2132</x:v>
      </x:c>
      <x:c r="V105" s="945"/>
      <x:c r="W105" s="965"/>
      <x:c r="X105" s="1190"/>
      <x:c r="Y105" s="949"/>
      <x:c r="Z105" s="949"/>
      <x:c r="AA105" s="949"/>
      <x:c r="AB105" s="949"/>
      <x:c r="AC105" s="949"/>
      <x:c r="AD105" s="949"/>
      <x:c r="AE105" s="966">
        <x:f t="shared" si="77"/>
        <x:v>89.594499999999996</x:v>
      </x:c>
      <x:c r="AF105" s="1188">
        <x:f t="shared" si="86"/>
        <x:v>89.594499999999996</x:v>
      </x:c>
      <x:c r="AG105" s="1188">
        <x:f t="shared" si="86"/>
        <x:v>89.594499999999996</x:v>
      </x:c>
      <x:c r="AH105" s="1188">
        <x:f t="shared" si="86"/>
        <x:v>89.594499999999996</x:v>
      </x:c>
      <x:c r="AI105" s="1188">
        <x:f t="shared" si="86"/>
        <x:v>89.594499999999996</x:v>
      </x:c>
      <x:c r="AJ105" s="1188">
        <x:f t="shared" si="86"/>
        <x:v>89.594499999999996</x:v>
      </x:c>
      <x:c r="AK105" s="1188">
        <x:f t="shared" si="86"/>
        <x:v>89.594499999999996</x:v>
      </x:c>
      <x:c r="AL105" s="1188">
        <x:f t="shared" si="86"/>
        <x:v>89.594499999999996</x:v>
      </x:c>
      <x:c r="AM105" s="934" t="s">
        <x:v>2183</x:v>
      </x:c>
      <x:c r="AN105" s="952" t="s">
        <x:v>2174</x:v>
      </x:c>
      <x:c r="AO105" s="953">
        <x:f t="shared" ref="AO105:AW133" si="88">IF($CD105="SK",CE105*$AS$2,IF($CD105="LGES",CE105*$AT$2,IF($CD105="FORD",CE105*$AU$2,IF($CD105="KLSE",CE105*$AU$2,IF($CD105="SAMSUNG SDI",CE105*$AV$2)))))</x:f>
        <x:v>2916.6666666666665</x:v>
      </x:c>
      <x:c r="AP105" s="953">
        <x:f t="shared" si="88"/>
        <x:v>2916.6666666666665</x:v>
      </x:c>
      <x:c r="AQ105" s="953">
        <x:f t="shared" si="88"/>
        <x:v>2916.6666666666665</x:v>
      </x:c>
      <x:c r="AR105" s="953">
        <x:f t="shared" si="88"/>
        <x:v>2916.6666666666665</x:v>
      </x:c>
      <x:c r="AS105" s="953">
        <x:f t="shared" si="88"/>
        <x:v>2916.6666666666665</x:v>
      </x:c>
      <x:c r="AT105" s="953">
        <x:f t="shared" si="88"/>
        <x:v>2916.6666666666665</x:v>
      </x:c>
      <x:c r="AU105" s="953">
        <x:f t="shared" si="88"/>
        <x:v>2916.6666666666665</x:v>
      </x:c>
      <x:c r="AV105" s="953">
        <x:f t="shared" si="88"/>
        <x:v>2916.6666666666665</x:v>
      </x:c>
      <x:c r="AW105" s="953">
        <x:f t="shared" si="88"/>
        <x:v>2916.6666666666665</x:v>
      </x:c>
      <x:c r="AX105" s="953">
        <x:f t="shared" si="87"/>
        <x:v>2916.6666666666665</x:v>
      </x:c>
      <x:c r="AY105" s="953">
        <x:f t="shared" si="87"/>
        <x:v>2916.6666666666665</x:v>
      </x:c>
      <x:c r="AZ105" s="953">
        <x:f t="shared" si="85"/>
        <x:v>2916.6666666666665</x:v>
      </x:c>
      <x:c r="BA105" s="954">
        <x:f t="shared" si="85"/>
        <x:v>35000</x:v>
      </x:c>
      <x:c r="BB105" s="953">
        <x:f t="shared" si="85"/>
        <x:v>35000</x:v>
      </x:c>
      <x:c r="BC105" s="953">
        <x:f t="shared" si="85"/>
        <x:v>35000</x:v>
      </x:c>
      <x:c r="BD105" s="953">
        <x:f t="shared" si="85"/>
        <x:v>35000</x:v>
      </x:c>
      <x:c r="BE105" s="953">
        <x:f t="shared" si="85"/>
        <x:v>0</x:v>
      </x:c>
      <x:c r="BF105" s="953">
        <x:f t="shared" si="85"/>
        <x:v>0</x:v>
      </x:c>
      <x:c r="BG105" s="953">
        <x:f t="shared" si="85"/>
        <x:v>0</x:v>
      </x:c>
      <x:c r="BH105" s="953">
        <x:f t="shared" si="85"/>
        <x:v>0</x:v>
      </x:c>
      <x:c r="BI105" s="953">
        <x:f t="shared" si="81"/>
        <x:v>4.1810766666666659</x:v>
      </x:c>
      <x:c r="BJ105" s="953">
        <x:f t="shared" si="81"/>
        <x:v>4.1810766666666659</x:v>
      </x:c>
      <x:c r="BK105" s="953">
        <x:f t="shared" si="81"/>
        <x:v>4.1810766666666659</x:v>
      </x:c>
      <x:c r="BL105" s="953">
        <x:f t="shared" si="81"/>
        <x:v>4.1810766666666659</x:v>
      </x:c>
      <x:c r="BM105" s="953">
        <x:f t="shared" si="81"/>
        <x:v>4.1810766666666659</x:v>
      </x:c>
      <x:c r="BN105" s="953">
        <x:f t="shared" si="81"/>
        <x:v>4.1810766666666659</x:v>
      </x:c>
      <x:c r="BO105" s="953">
        <x:f t="shared" si="81"/>
        <x:v>4.1810766666666659</x:v>
      </x:c>
      <x:c r="BP105" s="953">
        <x:f t="shared" si="81"/>
        <x:v>4.1810766666666659</x:v>
      </x:c>
      <x:c r="BQ105" s="953">
        <x:f t="shared" si="81"/>
        <x:v>4.1810766666666659</x:v>
      </x:c>
      <x:c r="BR105" s="1191">
        <x:f t="shared" si="81"/>
        <x:v>4.1810766666666659</x:v>
      </x:c>
      <x:c r="BS105" s="953">
        <x:f t="shared" si="81"/>
        <x:v>4.1810766666666659</x:v>
      </x:c>
      <x:c r="BT105" s="953">
        <x:f t="shared" si="81"/>
        <x:v>4.1810766666666659</x:v>
      </x:c>
      <x:c r="BU105" s="1192">
        <x:f t="shared" si="76"/>
        <x:v>50.172920000000005</x:v>
      </x:c>
      <x:c r="BV105" s="1206">
        <x:f t="shared" si="84"/>
        <x:v>50.172919999999991</x:v>
      </x:c>
      <x:c r="BW105" s="917">
        <x:f t="shared" si="84"/>
        <x:v>50.172919999999991</x:v>
      </x:c>
      <x:c r="BX105" s="917">
        <x:f t="shared" si="84"/>
        <x:v>50.172919999999991</x:v>
      </x:c>
      <x:c r="BY105" s="917">
        <x:f t="shared" si="84"/>
        <x:v>0</x:v>
      </x:c>
      <x:c r="BZ105" s="917">
        <x:f t="shared" si="84"/>
        <x:v>0</x:v>
      </x:c>
      <x:c r="CA105" s="917">
        <x:f t="shared" si="84"/>
        <x:v>0</x:v>
      </x:c>
      <x:c r="CB105" s="1207">
        <x:f t="shared" si="84"/>
        <x:v>0</x:v>
      </x:c>
      <x:c r="CC105" s="923"/>
      <x:c r="CD105" s="1156" t="s">
        <x:v>2166</x:v>
      </x:c>
      <x:c r="CE105" s="1157">
        <x:f t="shared" ref="CE105:CP120" si="89">$CQ105/12</x:f>
        <x:v>2916.6666666666665</x:v>
      </x:c>
      <x:c r="CF105" s="1157">
        <x:f t="shared" si="89"/>
        <x:v>2916.6666666666665</x:v>
      </x:c>
      <x:c r="CG105" s="1157">
        <x:f t="shared" si="89"/>
        <x:v>2916.6666666666665</x:v>
      </x:c>
      <x:c r="CH105" s="1157">
        <x:f t="shared" si="89"/>
        <x:v>2916.6666666666665</x:v>
      </x:c>
      <x:c r="CI105" s="1157">
        <x:f t="shared" si="89"/>
        <x:v>2916.6666666666665</x:v>
      </x:c>
      <x:c r="CJ105" s="1157">
        <x:f t="shared" si="89"/>
        <x:v>2916.6666666666665</x:v>
      </x:c>
      <x:c r="CK105" s="1157">
        <x:f t="shared" si="89"/>
        <x:v>2916.6666666666665</x:v>
      </x:c>
      <x:c r="CL105" s="1157">
        <x:f t="shared" si="89"/>
        <x:v>2916.6666666666665</x:v>
      </x:c>
      <x:c r="CM105" s="1157">
        <x:f t="shared" si="89"/>
        <x:v>2916.6666666666665</x:v>
      </x:c>
      <x:c r="CN105" s="1157">
        <x:f t="shared" si="89"/>
        <x:v>2916.6666666666665</x:v>
      </x:c>
      <x:c r="CO105" s="1157">
        <x:f t="shared" si="89"/>
        <x:v>2916.6666666666665</x:v>
      </x:c>
      <x:c r="CP105" s="1158">
        <x:f t="shared" si="89"/>
        <x:v>2916.6666666666665</x:v>
      </x:c>
      <x:c r="CQ105" s="1159">
        <x:v>35000</x:v>
      </x:c>
      <x:c r="CR105" s="1134">
        <x:v>35000</x:v>
      </x:c>
      <x:c r="CS105" s="1135">
        <x:v>35000</x:v>
      </x:c>
      <x:c r="CT105" s="1135">
        <x:v>35000</x:v>
      </x:c>
      <x:c r="CU105" s="1135">
        <x:v>0</x:v>
      </x:c>
      <x:c r="CV105" s="1135"/>
      <x:c r="CW105" s="1135"/>
      <x:c r="CX105" s="1136"/>
      <x:c r="CZ105" s="988"/>
    </x:row>
    <x:row r="106" spans="1:104" s="785" customFormat="1" ht="17.25" hidden="1" customHeight="1" thickBot="1">
      <x:c r="A106" s="933">
        <x:f t="shared" si="72"/>
        <x:v>103</x:v>
      </x:c>
      <x:c r="B106" s="934" t="s">
        <x:v>2113</x:v>
      </x:c>
      <x:c r="C106" s="935" t="s">
        <x:v>2144</x:v>
      </x:c>
      <x:c r="D106" s="936" t="s">
        <x:v>2176</x:v>
      </x:c>
      <x:c r="E106" s="937" t="s">
        <x:v>2177</x:v>
      </x:c>
      <x:c r="F106" s="938" t="s">
        <x:v>2196</x:v>
      </x:c>
      <x:c r="G106" s="938" t="s">
        <x:v>876</x:v>
      </x:c>
      <x:c r="H106" s="940" t="s">
        <x:v>877</x:v>
      </x:c>
      <x:c r="I106" s="941" t="s">
        <x:v>2197</x:v>
      </x:c>
      <x:c r="J106" s="937" t="s">
        <x:v>2131</x:v>
      </x:c>
      <x:c r="K106" s="785" t="s">
        <x:v>2190</x:v>
      </x:c>
      <x:c r="L106" s="937" t="s">
        <x:v>2191</x:v>
      </x:c>
      <x:c r="M106" s="937" t="s">
        <x:v>2166</x:v>
      </x:c>
      <x:c r="N106" s="937" t="s">
        <x:v>2166</x:v>
      </x:c>
      <x:c r="O106" s="942" t="s">
        <x:v>2150</x:v>
      </x:c>
      <x:c r="P106" s="1189">
        <x:v>18.895499999999998</x:v>
      </x:c>
      <x:c r="Q106" s="1017" t="s">
        <x:v>2192</x:v>
      </x:c>
      <x:c r="R106" s="792">
        <x:f t="shared" si="70"/>
        <x:v>30232.799999999996</x:v>
      </x:c>
      <x:c r="S106" s="935">
        <x:v>1</x:v>
      </x:c>
      <x:c r="T106" s="792">
        <x:f t="shared" si="80"/>
        <x:v>30232.799999999996</x:v>
      </x:c>
      <x:c r="U106" s="935" t="s">
        <x:v>2132</x:v>
      </x:c>
      <x:c r="V106" s="945"/>
      <x:c r="W106" s="965"/>
      <x:c r="X106" s="1190"/>
      <x:c r="Y106" s="949"/>
      <x:c r="Z106" s="949"/>
      <x:c r="AA106" s="949"/>
      <x:c r="AB106" s="949"/>
      <x:c r="AC106" s="949"/>
      <x:c r="AD106" s="949"/>
      <x:c r="AE106" s="966">
        <x:f t="shared" si="77"/>
        <x:v>18.895499999999998</x:v>
      </x:c>
      <x:c r="AF106" s="1188">
        <x:f t="shared" si="86"/>
        <x:v>18.895499999999998</x:v>
      </x:c>
      <x:c r="AG106" s="1188">
        <x:f t="shared" si="86"/>
        <x:v>18.895499999999998</x:v>
      </x:c>
      <x:c r="AH106" s="1188">
        <x:f t="shared" si="86"/>
        <x:v>18.895499999999998</x:v>
      </x:c>
      <x:c r="AI106" s="1188">
        <x:f t="shared" si="86"/>
        <x:v>18.895499999999998</x:v>
      </x:c>
      <x:c r="AJ106" s="1188">
        <x:f t="shared" si="86"/>
        <x:v>18.895499999999998</x:v>
      </x:c>
      <x:c r="AK106" s="1188">
        <x:f t="shared" si="86"/>
        <x:v>18.895499999999998</x:v>
      </x:c>
      <x:c r="AL106" s="1188">
        <x:f t="shared" si="86"/>
        <x:v>18.895499999999998</x:v>
      </x:c>
      <x:c r="AM106" s="934" t="s">
        <x:v>2183</x:v>
      </x:c>
      <x:c r="AN106" s="952" t="s">
        <x:v>2174</x:v>
      </x:c>
      <x:c r="AO106" s="953">
        <x:f t="shared" si="88"/>
        <x:v>2916.6666666666665</x:v>
      </x:c>
      <x:c r="AP106" s="953">
        <x:f t="shared" si="88"/>
        <x:v>2916.6666666666665</x:v>
      </x:c>
      <x:c r="AQ106" s="953">
        <x:f t="shared" si="88"/>
        <x:v>2916.6666666666665</x:v>
      </x:c>
      <x:c r="AR106" s="953">
        <x:f t="shared" si="88"/>
        <x:v>2916.6666666666665</x:v>
      </x:c>
      <x:c r="AS106" s="953">
        <x:f t="shared" si="88"/>
        <x:v>2916.6666666666665</x:v>
      </x:c>
      <x:c r="AT106" s="953">
        <x:f t="shared" si="88"/>
        <x:v>2916.6666666666665</x:v>
      </x:c>
      <x:c r="AU106" s="953">
        <x:f t="shared" si="88"/>
        <x:v>2916.6666666666665</x:v>
      </x:c>
      <x:c r="AV106" s="953">
        <x:f t="shared" si="88"/>
        <x:v>2916.6666666666665</x:v>
      </x:c>
      <x:c r="AW106" s="953">
        <x:f t="shared" si="88"/>
        <x:v>2916.6666666666665</x:v>
      </x:c>
      <x:c r="AX106" s="953">
        <x:f t="shared" si="87"/>
        <x:v>2916.6666666666665</x:v>
      </x:c>
      <x:c r="AY106" s="953">
        <x:f t="shared" si="87"/>
        <x:v>2916.6666666666665</x:v>
      </x:c>
      <x:c r="AZ106" s="953">
        <x:f t="shared" si="85"/>
        <x:v>2916.6666666666665</x:v>
      </x:c>
      <x:c r="BA106" s="954">
        <x:f t="shared" si="85"/>
        <x:v>35000</x:v>
      </x:c>
      <x:c r="BB106" s="953">
        <x:f t="shared" si="85"/>
        <x:v>35000</x:v>
      </x:c>
      <x:c r="BC106" s="953">
        <x:f t="shared" si="85"/>
        <x:v>35000</x:v>
      </x:c>
      <x:c r="BD106" s="953">
        <x:f t="shared" si="85"/>
        <x:v>35000</x:v>
      </x:c>
      <x:c r="BE106" s="953">
        <x:f t="shared" si="85"/>
        <x:v>0</x:v>
      </x:c>
      <x:c r="BF106" s="953">
        <x:f t="shared" si="85"/>
        <x:v>0</x:v>
      </x:c>
      <x:c r="BG106" s="953">
        <x:f t="shared" si="85"/>
        <x:v>0</x:v>
      </x:c>
      <x:c r="BH106" s="953">
        <x:f t="shared" si="85"/>
        <x:v>0</x:v>
      </x:c>
      <x:c r="BI106" s="953">
        <x:f t="shared" si="81"/>
        <x:v>0.88178999999999985</x:v>
      </x:c>
      <x:c r="BJ106" s="953">
        <x:f t="shared" si="81"/>
        <x:v>0.88178999999999985</x:v>
      </x:c>
      <x:c r="BK106" s="953">
        <x:f t="shared" si="81"/>
        <x:v>0.88178999999999985</x:v>
      </x:c>
      <x:c r="BL106" s="953">
        <x:f t="shared" si="81"/>
        <x:v>0.88178999999999985</x:v>
      </x:c>
      <x:c r="BM106" s="953">
        <x:f t="shared" si="81"/>
        <x:v>0.88178999999999985</x:v>
      </x:c>
      <x:c r="BN106" s="953">
        <x:f t="shared" si="81"/>
        <x:v>0.88178999999999985</x:v>
      </x:c>
      <x:c r="BO106" s="953">
        <x:f t="shared" si="81"/>
        <x:v>0.88178999999999985</x:v>
      </x:c>
      <x:c r="BP106" s="953">
        <x:f t="shared" si="81"/>
        <x:v>0.88178999999999985</x:v>
      </x:c>
      <x:c r="BQ106" s="953">
        <x:f t="shared" si="81"/>
        <x:v>0.88178999999999985</x:v>
      </x:c>
      <x:c r="BR106" s="1191">
        <x:f t="shared" si="81"/>
        <x:v>0.88178999999999985</x:v>
      </x:c>
      <x:c r="BS106" s="953">
        <x:f t="shared" si="81"/>
        <x:v>0.88178999999999985</x:v>
      </x:c>
      <x:c r="BT106" s="953">
        <x:f t="shared" si="81"/>
        <x:v>0.88178999999999985</x:v>
      </x:c>
      <x:c r="BU106" s="1192">
        <x:f t="shared" si="76"/>
        <x:v>10.581479999999999</x:v>
      </x:c>
      <x:c r="BV106" s="1193">
        <x:f t="shared" si="84"/>
        <x:v>10.581479999999999</x:v>
      </x:c>
      <x:c r="BW106" s="953">
        <x:f t="shared" si="84"/>
        <x:v>10.581479999999999</x:v>
      </x:c>
      <x:c r="BX106" s="953">
        <x:f t="shared" si="84"/>
        <x:v>10.581479999999999</x:v>
      </x:c>
      <x:c r="BY106" s="953">
        <x:f t="shared" si="84"/>
        <x:v>0</x:v>
      </x:c>
      <x:c r="BZ106" s="953">
        <x:f t="shared" si="84"/>
        <x:v>0</x:v>
      </x:c>
      <x:c r="CA106" s="953">
        <x:f t="shared" si="84"/>
        <x:v>0</x:v>
      </x:c>
      <x:c r="CB106" s="1192">
        <x:f t="shared" si="84"/>
        <x:v>0</x:v>
      </x:c>
      <x:c r="CC106" s="923"/>
      <x:c r="CD106" s="958" t="s">
        <x:v>2166</x:v>
      </x:c>
      <x:c r="CE106" s="960">
        <x:f t="shared" si="89"/>
        <x:v>2916.6666666666665</x:v>
      </x:c>
      <x:c r="CF106" s="960">
        <x:f t="shared" si="89"/>
        <x:v>2916.6666666666665</x:v>
      </x:c>
      <x:c r="CG106" s="960">
        <x:f t="shared" si="89"/>
        <x:v>2916.6666666666665</x:v>
      </x:c>
      <x:c r="CH106" s="960">
        <x:f t="shared" si="89"/>
        <x:v>2916.6666666666665</x:v>
      </x:c>
      <x:c r="CI106" s="960">
        <x:f t="shared" si="89"/>
        <x:v>2916.6666666666665</x:v>
      </x:c>
      <x:c r="CJ106" s="960">
        <x:f t="shared" si="89"/>
        <x:v>2916.6666666666665</x:v>
      </x:c>
      <x:c r="CK106" s="960">
        <x:f t="shared" si="89"/>
        <x:v>2916.6666666666665</x:v>
      </x:c>
      <x:c r="CL106" s="960">
        <x:f t="shared" si="89"/>
        <x:v>2916.6666666666665</x:v>
      </x:c>
      <x:c r="CM106" s="960">
        <x:f t="shared" si="89"/>
        <x:v>2916.6666666666665</x:v>
      </x:c>
      <x:c r="CN106" s="960">
        <x:f t="shared" si="89"/>
        <x:v>2916.6666666666665</x:v>
      </x:c>
      <x:c r="CO106" s="960">
        <x:f t="shared" si="89"/>
        <x:v>2916.6666666666665</x:v>
      </x:c>
      <x:c r="CP106" s="961">
        <x:f t="shared" si="89"/>
        <x:v>2916.6666666666665</x:v>
      </x:c>
      <x:c r="CQ106" s="962">
        <x:v>35000</x:v>
      </x:c>
      <x:c r="CR106" s="1139">
        <x:v>35000</x:v>
      </x:c>
      <x:c r="CS106" s="1140">
        <x:v>35000</x:v>
      </x:c>
      <x:c r="CT106" s="1140">
        <x:v>35000</x:v>
      </x:c>
      <x:c r="CU106" s="1140">
        <x:v>0</x:v>
      </x:c>
      <x:c r="CV106" s="1140"/>
      <x:c r="CW106" s="1140"/>
      <x:c r="CX106" s="1141"/>
      <x:c r="CZ106" s="988"/>
    </x:row>
    <x:row r="107" spans="1:104" s="785" customFormat="1" ht="17.25" hidden="1" customHeight="1" thickBot="1">
      <x:c r="A107" s="933">
        <x:f t="shared" si="72"/>
        <x:v>104</x:v>
      </x:c>
      <x:c r="B107" s="934" t="s">
        <x:v>2113</x:v>
      </x:c>
      <x:c r="C107" s="935" t="s">
        <x:v>2144</x:v>
      </x:c>
      <x:c r="D107" s="936" t="s">
        <x:v>2176</x:v>
      </x:c>
      <x:c r="E107" s="937" t="s">
        <x:v>2177</x:v>
      </x:c>
      <x:c r="F107" s="938" t="s">
        <x:v>2196</x:v>
      </x:c>
      <x:c r="G107" s="938" t="s">
        <x:v>878</x:v>
      </x:c>
      <x:c r="H107" s="940" t="s">
        <x:v>879</x:v>
      </x:c>
      <x:c r="I107" s="941" t="s">
        <x:v>2197</x:v>
      </x:c>
      <x:c r="J107" s="937" t="s">
        <x:v>2131</x:v>
      </x:c>
      <x:c r="K107" s="785" t="s">
        <x:v>2193</x:v>
      </x:c>
      <x:c r="L107" s="937" t="s">
        <x:v>2191</x:v>
      </x:c>
      <x:c r="M107" s="937" t="s">
        <x:v>2166</x:v>
      </x:c>
      <x:c r="N107" s="937" t="s">
        <x:v>2166</x:v>
      </x:c>
      <x:c r="O107" s="942" t="s">
        <x:v>2150</x:v>
      </x:c>
      <x:c r="P107" s="1189">
        <x:v>3.5679877033968803</x:v>
      </x:c>
      <x:c r="Q107" s="1017" t="s">
        <x:v>2192</x:v>
      </x:c>
      <x:c r="R107" s="792">
        <x:f t="shared" si="70"/>
        <x:v>5708.7803254350083</x:v>
      </x:c>
      <x:c r="S107" s="935">
        <x:v>3</x:v>
      </x:c>
      <x:c r="T107" s="792">
        <x:f t="shared" si="80"/>
        <x:v>17126.340976305026</x:v>
      </x:c>
      <x:c r="U107" s="935" t="s">
        <x:v>2132</x:v>
      </x:c>
      <x:c r="V107" s="945"/>
      <x:c r="W107" s="965"/>
      <x:c r="X107" s="1190"/>
      <x:c r="Y107" s="949"/>
      <x:c r="Z107" s="949"/>
      <x:c r="AA107" s="949"/>
      <x:c r="AB107" s="949"/>
      <x:c r="AC107" s="949"/>
      <x:c r="AD107" s="949"/>
      <x:c r="AE107" s="966">
        <x:f t="shared" si="77"/>
        <x:v>3.5679877033968803</x:v>
      </x:c>
      <x:c r="AF107" s="1188">
        <x:f t="shared" si="86"/>
        <x:v>3.5679877033968803</x:v>
      </x:c>
      <x:c r="AG107" s="1188">
        <x:f t="shared" si="86"/>
        <x:v>3.5679877033968803</x:v>
      </x:c>
      <x:c r="AH107" s="1188">
        <x:f t="shared" si="86"/>
        <x:v>3.5679877033968803</x:v>
      </x:c>
      <x:c r="AI107" s="1188">
        <x:f t="shared" si="86"/>
        <x:v>3.5679877033968803</x:v>
      </x:c>
      <x:c r="AJ107" s="1188">
        <x:f t="shared" si="86"/>
        <x:v>3.5679877033968803</x:v>
      </x:c>
      <x:c r="AK107" s="1188">
        <x:f t="shared" si="86"/>
        <x:v>3.5679877033968803</x:v>
      </x:c>
      <x:c r="AL107" s="1188">
        <x:f t="shared" si="86"/>
        <x:v>3.5679877033968803</x:v>
      </x:c>
      <x:c r="AM107" s="934" t="s">
        <x:v>2183</x:v>
      </x:c>
      <x:c r="AN107" s="952" t="s">
        <x:v>2174</x:v>
      </x:c>
      <x:c r="AO107" s="953">
        <x:f t="shared" si="88"/>
        <x:v>2916.6666666666665</x:v>
      </x:c>
      <x:c r="AP107" s="953">
        <x:f t="shared" si="88"/>
        <x:v>2916.6666666666665</x:v>
      </x:c>
      <x:c r="AQ107" s="953">
        <x:f t="shared" si="88"/>
        <x:v>2916.6666666666665</x:v>
      </x:c>
      <x:c r="AR107" s="953">
        <x:f t="shared" si="88"/>
        <x:v>2916.6666666666665</x:v>
      </x:c>
      <x:c r="AS107" s="953">
        <x:f t="shared" si="88"/>
        <x:v>2916.6666666666665</x:v>
      </x:c>
      <x:c r="AT107" s="953">
        <x:f t="shared" si="88"/>
        <x:v>2916.6666666666665</x:v>
      </x:c>
      <x:c r="AU107" s="953">
        <x:f t="shared" si="88"/>
        <x:v>2916.6666666666665</x:v>
      </x:c>
      <x:c r="AV107" s="953">
        <x:f t="shared" si="88"/>
        <x:v>2916.6666666666665</x:v>
      </x:c>
      <x:c r="AW107" s="953">
        <x:f t="shared" si="88"/>
        <x:v>2916.6666666666665</x:v>
      </x:c>
      <x:c r="AX107" s="953">
        <x:f t="shared" si="87"/>
        <x:v>2916.6666666666665</x:v>
      </x:c>
      <x:c r="AY107" s="953">
        <x:f t="shared" si="87"/>
        <x:v>2916.6666666666665</x:v>
      </x:c>
      <x:c r="AZ107" s="953">
        <x:f t="shared" si="85"/>
        <x:v>2916.6666666666665</x:v>
      </x:c>
      <x:c r="BA107" s="954">
        <x:f t="shared" si="85"/>
        <x:v>35000</x:v>
      </x:c>
      <x:c r="BB107" s="953">
        <x:f t="shared" si="85"/>
        <x:v>35000</x:v>
      </x:c>
      <x:c r="BC107" s="953">
        <x:f t="shared" si="85"/>
        <x:v>35000</x:v>
      </x:c>
      <x:c r="BD107" s="953">
        <x:f t="shared" si="85"/>
        <x:v>35000</x:v>
      </x:c>
      <x:c r="BE107" s="953">
        <x:f t="shared" si="85"/>
        <x:v>0</x:v>
      </x:c>
      <x:c r="BF107" s="953">
        <x:f t="shared" si="85"/>
        <x:v>0</x:v>
      </x:c>
      <x:c r="BG107" s="953">
        <x:f t="shared" si="85"/>
        <x:v>0</x:v>
      </x:c>
      <x:c r="BH107" s="953">
        <x:f t="shared" si="85"/>
        <x:v>0</x:v>
      </x:c>
      <x:c r="BI107" s="953">
        <x:f t="shared" si="81"/>
        <x:v>0.49951827847556324</x:v>
      </x:c>
      <x:c r="BJ107" s="953">
        <x:f t="shared" si="81"/>
        <x:v>0.49951827847556324</x:v>
      </x:c>
      <x:c r="BK107" s="953">
        <x:f t="shared" si="81"/>
        <x:v>0.49951827847556324</x:v>
      </x:c>
      <x:c r="BL107" s="953">
        <x:f t="shared" si="81"/>
        <x:v>0.49951827847556324</x:v>
      </x:c>
      <x:c r="BM107" s="953">
        <x:f t="shared" si="81"/>
        <x:v>0.49951827847556324</x:v>
      </x:c>
      <x:c r="BN107" s="953">
        <x:f t="shared" si="81"/>
        <x:v>0.49951827847556324</x:v>
      </x:c>
      <x:c r="BO107" s="953">
        <x:f t="shared" si="81"/>
        <x:v>0.49951827847556324</x:v>
      </x:c>
      <x:c r="BP107" s="953">
        <x:f t="shared" si="81"/>
        <x:v>0.49951827847556324</x:v>
      </x:c>
      <x:c r="BQ107" s="953">
        <x:f t="shared" si="81"/>
        <x:v>0.49951827847556324</x:v>
      </x:c>
      <x:c r="BR107" s="1191">
        <x:f t="shared" si="81"/>
        <x:v>0.49951827847556324</x:v>
      </x:c>
      <x:c r="BS107" s="953">
        <x:f t="shared" si="81"/>
        <x:v>0.49951827847556324</x:v>
      </x:c>
      <x:c r="BT107" s="953">
        <x:f t="shared" si="81"/>
        <x:v>0.49951827847556324</x:v>
      </x:c>
      <x:c r="BU107" s="1192">
        <x:f t="shared" si="76"/>
        <x:v>5.99421934170676</x:v>
      </x:c>
      <x:c r="BV107" s="1193">
        <x:f t="shared" si="84"/>
        <x:v>5.9942193417067591</x:v>
      </x:c>
      <x:c r="BW107" s="953">
        <x:f t="shared" si="84"/>
        <x:v>5.9942193417067591</x:v>
      </x:c>
      <x:c r="BX107" s="953">
        <x:f t="shared" si="84"/>
        <x:v>5.9942193417067591</x:v>
      </x:c>
      <x:c r="BY107" s="953">
        <x:f t="shared" si="84"/>
        <x:v>0</x:v>
      </x:c>
      <x:c r="BZ107" s="953">
        <x:f t="shared" si="84"/>
        <x:v>0</x:v>
      </x:c>
      <x:c r="CA107" s="953">
        <x:f t="shared" si="84"/>
        <x:v>0</x:v>
      </x:c>
      <x:c r="CB107" s="1192">
        <x:f t="shared" si="84"/>
        <x:v>0</x:v>
      </x:c>
      <x:c r="CC107" s="923"/>
      <x:c r="CD107" s="958" t="s">
        <x:v>2166</x:v>
      </x:c>
      <x:c r="CE107" s="960">
        <x:f t="shared" si="89"/>
        <x:v>2916.6666666666665</x:v>
      </x:c>
      <x:c r="CF107" s="960">
        <x:f t="shared" si="89"/>
        <x:v>2916.6666666666665</x:v>
      </x:c>
      <x:c r="CG107" s="960">
        <x:f t="shared" si="89"/>
        <x:v>2916.6666666666665</x:v>
      </x:c>
      <x:c r="CH107" s="960">
        <x:f t="shared" si="89"/>
        <x:v>2916.6666666666665</x:v>
      </x:c>
      <x:c r="CI107" s="960">
        <x:f t="shared" si="89"/>
        <x:v>2916.6666666666665</x:v>
      </x:c>
      <x:c r="CJ107" s="960">
        <x:f t="shared" si="89"/>
        <x:v>2916.6666666666665</x:v>
      </x:c>
      <x:c r="CK107" s="960">
        <x:f t="shared" si="89"/>
        <x:v>2916.6666666666665</x:v>
      </x:c>
      <x:c r="CL107" s="960">
        <x:f t="shared" si="89"/>
        <x:v>2916.6666666666665</x:v>
      </x:c>
      <x:c r="CM107" s="960">
        <x:f t="shared" si="89"/>
        <x:v>2916.6666666666665</x:v>
      </x:c>
      <x:c r="CN107" s="960">
        <x:f t="shared" si="89"/>
        <x:v>2916.6666666666665</x:v>
      </x:c>
      <x:c r="CO107" s="960">
        <x:f t="shared" si="89"/>
        <x:v>2916.6666666666665</x:v>
      </x:c>
      <x:c r="CP107" s="961">
        <x:f t="shared" si="89"/>
        <x:v>2916.6666666666665</x:v>
      </x:c>
      <x:c r="CQ107" s="962">
        <x:v>35000</x:v>
      </x:c>
      <x:c r="CR107" s="1139">
        <x:v>35000</x:v>
      </x:c>
      <x:c r="CS107" s="1140">
        <x:v>35000</x:v>
      </x:c>
      <x:c r="CT107" s="1140">
        <x:v>35000</x:v>
      </x:c>
      <x:c r="CU107" s="1140">
        <x:v>0</x:v>
      </x:c>
      <x:c r="CV107" s="1140"/>
      <x:c r="CW107" s="1140"/>
      <x:c r="CX107" s="1141"/>
      <x:c r="CZ107" s="988"/>
    </x:row>
    <x:row r="108" spans="1:104" s="785" customFormat="1" ht="17.25" hidden="1" customHeight="1" thickBot="1">
      <x:c r="A108" s="933">
        <x:f t="shared" si="72"/>
        <x:v>105</x:v>
      </x:c>
      <x:c r="B108" s="934" t="s">
        <x:v>2113</x:v>
      </x:c>
      <x:c r="C108" s="935" t="s">
        <x:v>2144</x:v>
      </x:c>
      <x:c r="D108" s="936" t="s">
        <x:v>2176</x:v>
      </x:c>
      <x:c r="E108" s="937" t="s">
        <x:v>2177</x:v>
      </x:c>
      <x:c r="F108" s="938" t="s">
        <x:v>2196</x:v>
      </x:c>
      <x:c r="G108" s="938" t="s">
        <x:v>880</x:v>
      </x:c>
      <x:c r="H108" s="940" t="s">
        <x:v>881</x:v>
      </x:c>
      <x:c r="I108" s="941" t="s">
        <x:v>2197</x:v>
      </x:c>
      <x:c r="J108" s="937" t="s">
        <x:v>2131</x:v>
      </x:c>
      <x:c r="K108" s="785" t="s">
        <x:v>2193</x:v>
      </x:c>
      <x:c r="L108" s="937" t="s">
        <x:v>2191</x:v>
      </x:c>
      <x:c r="M108" s="937" t="s">
        <x:v>2166</x:v>
      </x:c>
      <x:c r="N108" s="937" t="s">
        <x:v>2166</x:v>
      </x:c>
      <x:c r="O108" s="942" t="s">
        <x:v>2150</x:v>
      </x:c>
      <x:c r="P108" s="1189">
        <x:v>4.928876657557745</x:v>
      </x:c>
      <x:c r="Q108" s="1017" t="s">
        <x:v>2192</x:v>
      </x:c>
      <x:c r="R108" s="792">
        <x:f t="shared" si="70"/>
        <x:v>7886.2026520923919</x:v>
      </x:c>
      <x:c r="S108" s="935">
        <x:v>3</x:v>
      </x:c>
      <x:c r="T108" s="792">
        <x:f t="shared" si="80"/>
        <x:v>23658.607956277177</x:v>
      </x:c>
      <x:c r="U108" s="935" t="s">
        <x:v>2132</x:v>
      </x:c>
      <x:c r="V108" s="945"/>
      <x:c r="W108" s="965"/>
      <x:c r="X108" s="1190"/>
      <x:c r="Y108" s="949"/>
      <x:c r="Z108" s="949"/>
      <x:c r="AA108" s="949"/>
      <x:c r="AB108" s="949"/>
      <x:c r="AC108" s="949"/>
      <x:c r="AD108" s="949"/>
      <x:c r="AE108" s="966">
        <x:f t="shared" si="77"/>
        <x:v>4.928876657557745</x:v>
      </x:c>
      <x:c r="AF108" s="1188">
        <x:f t="shared" si="86"/>
        <x:v>4.928876657557745</x:v>
      </x:c>
      <x:c r="AG108" s="1188">
        <x:f t="shared" si="86"/>
        <x:v>4.928876657557745</x:v>
      </x:c>
      <x:c r="AH108" s="1188">
        <x:f t="shared" si="86"/>
        <x:v>4.928876657557745</x:v>
      </x:c>
      <x:c r="AI108" s="1188">
        <x:f t="shared" si="86"/>
        <x:v>4.928876657557745</x:v>
      </x:c>
      <x:c r="AJ108" s="1188">
        <x:f t="shared" si="86"/>
        <x:v>4.928876657557745</x:v>
      </x:c>
      <x:c r="AK108" s="1188">
        <x:f t="shared" si="86"/>
        <x:v>4.928876657557745</x:v>
      </x:c>
      <x:c r="AL108" s="1188">
        <x:f t="shared" si="86"/>
        <x:v>4.928876657557745</x:v>
      </x:c>
      <x:c r="AM108" s="934" t="s">
        <x:v>2183</x:v>
      </x:c>
      <x:c r="AN108" s="952" t="s">
        <x:v>2174</x:v>
      </x:c>
      <x:c r="AO108" s="953">
        <x:f t="shared" si="88"/>
        <x:v>2916.6666666666665</x:v>
      </x:c>
      <x:c r="AP108" s="953">
        <x:f t="shared" si="88"/>
        <x:v>2916.6666666666665</x:v>
      </x:c>
      <x:c r="AQ108" s="953">
        <x:f t="shared" si="88"/>
        <x:v>2916.6666666666665</x:v>
      </x:c>
      <x:c r="AR108" s="953">
        <x:f t="shared" si="88"/>
        <x:v>2916.6666666666665</x:v>
      </x:c>
      <x:c r="AS108" s="953">
        <x:f t="shared" si="88"/>
        <x:v>2916.6666666666665</x:v>
      </x:c>
      <x:c r="AT108" s="953">
        <x:f t="shared" si="88"/>
        <x:v>2916.6666666666665</x:v>
      </x:c>
      <x:c r="AU108" s="953">
        <x:f t="shared" si="88"/>
        <x:v>2916.6666666666665</x:v>
      </x:c>
      <x:c r="AV108" s="953">
        <x:f t="shared" si="88"/>
        <x:v>2916.6666666666665</x:v>
      </x:c>
      <x:c r="AW108" s="953">
        <x:f t="shared" si="88"/>
        <x:v>2916.6666666666665</x:v>
      </x:c>
      <x:c r="AX108" s="953">
        <x:f t="shared" si="87"/>
        <x:v>2916.6666666666665</x:v>
      </x:c>
      <x:c r="AY108" s="953">
        <x:f t="shared" si="87"/>
        <x:v>2916.6666666666665</x:v>
      </x:c>
      <x:c r="AZ108" s="953">
        <x:f t="shared" si="85"/>
        <x:v>2916.6666666666665</x:v>
      </x:c>
      <x:c r="BA108" s="954">
        <x:f t="shared" si="85"/>
        <x:v>35000</x:v>
      </x:c>
      <x:c r="BB108" s="953">
        <x:f t="shared" si="85"/>
        <x:v>35000</x:v>
      </x:c>
      <x:c r="BC108" s="953">
        <x:f t="shared" si="85"/>
        <x:v>35000</x:v>
      </x:c>
      <x:c r="BD108" s="953">
        <x:f t="shared" si="85"/>
        <x:v>35000</x:v>
      </x:c>
      <x:c r="BE108" s="953">
        <x:f t="shared" si="85"/>
        <x:v>0</x:v>
      </x:c>
      <x:c r="BF108" s="953">
        <x:f t="shared" si="85"/>
        <x:v>0</x:v>
      </x:c>
      <x:c r="BG108" s="953">
        <x:f t="shared" si="85"/>
        <x:v>0</x:v>
      </x:c>
      <x:c r="BH108" s="953">
        <x:f t="shared" si="85"/>
        <x:v>0</x:v>
      </x:c>
      <x:c r="BI108" s="953">
        <x:f t="shared" si="81"/>
        <x:v>0.69004273205808431</x:v>
      </x:c>
      <x:c r="BJ108" s="953">
        <x:f t="shared" si="81"/>
        <x:v>0.69004273205808431</x:v>
      </x:c>
      <x:c r="BK108" s="953">
        <x:f t="shared" si="81"/>
        <x:v>0.69004273205808431</x:v>
      </x:c>
      <x:c r="BL108" s="953">
        <x:f t="shared" si="81"/>
        <x:v>0.69004273205808431</x:v>
      </x:c>
      <x:c r="BM108" s="953">
        <x:f t="shared" si="81"/>
        <x:v>0.69004273205808431</x:v>
      </x:c>
      <x:c r="BN108" s="953">
        <x:f t="shared" si="81"/>
        <x:v>0.69004273205808431</x:v>
      </x:c>
      <x:c r="BO108" s="953">
        <x:f t="shared" si="81"/>
        <x:v>0.69004273205808431</x:v>
      </x:c>
      <x:c r="BP108" s="953">
        <x:f t="shared" si="81"/>
        <x:v>0.69004273205808431</x:v>
      </x:c>
      <x:c r="BQ108" s="953">
        <x:f t="shared" si="81"/>
        <x:v>0.69004273205808431</x:v>
      </x:c>
      <x:c r="BR108" s="1191">
        <x:f t="shared" si="81"/>
        <x:v>0.69004273205808431</x:v>
      </x:c>
      <x:c r="BS108" s="953">
        <x:f t="shared" si="81"/>
        <x:v>0.69004273205808431</x:v>
      </x:c>
      <x:c r="BT108" s="953">
        <x:f t="shared" si="81"/>
        <x:v>0.69004273205808431</x:v>
      </x:c>
      <x:c r="BU108" s="1192">
        <x:f t="shared" si="76"/>
        <x:v>8.2805127846970112</x:v>
      </x:c>
      <x:c r="BV108" s="1193">
        <x:f t="shared" si="84"/>
        <x:v>8.2805127846970112</x:v>
      </x:c>
      <x:c r="BW108" s="953">
        <x:f t="shared" si="84"/>
        <x:v>8.2805127846970112</x:v>
      </x:c>
      <x:c r="BX108" s="953">
        <x:f t="shared" si="84"/>
        <x:v>8.2805127846970112</x:v>
      </x:c>
      <x:c r="BY108" s="953">
        <x:f t="shared" si="84"/>
        <x:v>0</x:v>
      </x:c>
      <x:c r="BZ108" s="953">
        <x:f t="shared" si="84"/>
        <x:v>0</x:v>
      </x:c>
      <x:c r="CA108" s="953">
        <x:f t="shared" si="84"/>
        <x:v>0</x:v>
      </x:c>
      <x:c r="CB108" s="1192">
        <x:f t="shared" si="84"/>
        <x:v>0</x:v>
      </x:c>
      <x:c r="CC108" s="923"/>
      <x:c r="CD108" s="958" t="s">
        <x:v>2166</x:v>
      </x:c>
      <x:c r="CE108" s="960">
        <x:f t="shared" si="89"/>
        <x:v>2916.6666666666665</x:v>
      </x:c>
      <x:c r="CF108" s="960">
        <x:f t="shared" si="89"/>
        <x:v>2916.6666666666665</x:v>
      </x:c>
      <x:c r="CG108" s="960">
        <x:f t="shared" si="89"/>
        <x:v>2916.6666666666665</x:v>
      </x:c>
      <x:c r="CH108" s="960">
        <x:f t="shared" si="89"/>
        <x:v>2916.6666666666665</x:v>
      </x:c>
      <x:c r="CI108" s="960">
        <x:f t="shared" si="89"/>
        <x:v>2916.6666666666665</x:v>
      </x:c>
      <x:c r="CJ108" s="960">
        <x:f t="shared" si="89"/>
        <x:v>2916.6666666666665</x:v>
      </x:c>
      <x:c r="CK108" s="960">
        <x:f t="shared" si="89"/>
        <x:v>2916.6666666666665</x:v>
      </x:c>
      <x:c r="CL108" s="960">
        <x:f t="shared" si="89"/>
        <x:v>2916.6666666666665</x:v>
      </x:c>
      <x:c r="CM108" s="960">
        <x:f t="shared" si="89"/>
        <x:v>2916.6666666666665</x:v>
      </x:c>
      <x:c r="CN108" s="960">
        <x:f t="shared" si="89"/>
        <x:v>2916.6666666666665</x:v>
      </x:c>
      <x:c r="CO108" s="960">
        <x:f t="shared" si="89"/>
        <x:v>2916.6666666666665</x:v>
      </x:c>
      <x:c r="CP108" s="961">
        <x:f t="shared" si="89"/>
        <x:v>2916.6666666666665</x:v>
      </x:c>
      <x:c r="CQ108" s="962">
        <x:v>35000</x:v>
      </x:c>
      <x:c r="CR108" s="1139">
        <x:v>35000</x:v>
      </x:c>
      <x:c r="CS108" s="1140">
        <x:v>35000</x:v>
      </x:c>
      <x:c r="CT108" s="1140">
        <x:v>35000</x:v>
      </x:c>
      <x:c r="CU108" s="1140">
        <x:v>0</x:v>
      </x:c>
      <x:c r="CV108" s="1140"/>
      <x:c r="CW108" s="1140"/>
      <x:c r="CX108" s="1141"/>
      <x:c r="CZ108" s="988"/>
    </x:row>
    <x:row r="109" spans="1:104" s="785" customFormat="1" ht="17.25" hidden="1" customHeight="1" thickBot="1">
      <x:c r="A109" s="1208">
        <x:f t="shared" si="72"/>
        <x:v>106</x:v>
      </x:c>
      <x:c r="B109" s="1209" t="s">
        <x:v>2113</x:v>
      </x:c>
      <x:c r="C109" s="1210" t="s">
        <x:v>2144</x:v>
      </x:c>
      <x:c r="D109" s="1211" t="s">
        <x:v>2176</x:v>
      </x:c>
      <x:c r="E109" s="1212" t="s">
        <x:v>2177</x:v>
      </x:c>
      <x:c r="F109" s="1213" t="s">
        <x:v>2196</x:v>
      </x:c>
      <x:c r="G109" s="1213" t="s">
        <x:v>617</x:v>
      </x:c>
      <x:c r="H109" s="1214" t="s">
        <x:v>882</x:v>
      </x:c>
      <x:c r="I109" s="1215" t="s">
        <x:v>2197</x:v>
      </x:c>
      <x:c r="J109" s="1212" t="s">
        <x:v>2131</x:v>
      </x:c>
      <x:c r="K109" s="1033" t="s">
        <x:v>2193</x:v>
      </x:c>
      <x:c r="L109" s="1212" t="s">
        <x:v>2191</x:v>
      </x:c>
      <x:c r="M109" s="1212" t="s">
        <x:v>2166</x:v>
      </x:c>
      <x:c r="N109" s="1212" t="s">
        <x:v>2166</x:v>
      </x:c>
      <x:c r="O109" s="1216" t="s">
        <x:v>2150</x:v>
      </x:c>
      <x:c r="P109" s="1217">
        <x:v>2.359176348919088</x:v>
      </x:c>
      <x:c r="Q109" s="1039" t="s">
        <x:v>2192</x:v>
      </x:c>
      <x:c r="R109" s="1218">
        <x:f t="shared" si="70"/>
        <x:v>3774.6821582705406</x:v>
      </x:c>
      <x:c r="S109" s="1210">
        <x:v>1</x:v>
      </x:c>
      <x:c r="T109" s="1218">
        <x:f t="shared" si="80"/>
        <x:v>3774.6821582705406</x:v>
      </x:c>
      <x:c r="U109" s="1210" t="s">
        <x:v>2132</x:v>
      </x:c>
      <x:c r="V109" s="1219"/>
      <x:c r="W109" s="1220"/>
      <x:c r="X109" s="1221"/>
      <x:c r="Y109" s="1222"/>
      <x:c r="Z109" s="1222"/>
      <x:c r="AA109" s="1222"/>
      <x:c r="AB109" s="1222"/>
      <x:c r="AC109" s="1222"/>
      <x:c r="AD109" s="1222"/>
      <x:c r="AE109" s="1223">
        <x:f t="shared" si="77"/>
        <x:v>2.359176348919088</x:v>
      </x:c>
      <x:c r="AF109" s="1203">
        <x:f t="shared" si="86"/>
        <x:v>2.359176348919088</x:v>
      </x:c>
      <x:c r="AG109" s="1203">
        <x:f t="shared" si="86"/>
        <x:v>2.359176348919088</x:v>
      </x:c>
      <x:c r="AH109" s="1203">
        <x:f t="shared" si="86"/>
        <x:v>2.359176348919088</x:v>
      </x:c>
      <x:c r="AI109" s="1203">
        <x:f t="shared" si="86"/>
        <x:v>2.359176348919088</x:v>
      </x:c>
      <x:c r="AJ109" s="1203">
        <x:f t="shared" si="86"/>
        <x:v>2.359176348919088</x:v>
      </x:c>
      <x:c r="AK109" s="1203">
        <x:f t="shared" si="86"/>
        <x:v>2.359176348919088</x:v>
      </x:c>
      <x:c r="AL109" s="1203">
        <x:f t="shared" si="86"/>
        <x:v>2.359176348919088</x:v>
      </x:c>
      <x:c r="AM109" s="1209" t="s">
        <x:v>2183</x:v>
      </x:c>
      <x:c r="AN109" s="1224" t="s">
        <x:v>2174</x:v>
      </x:c>
      <x:c r="AO109" s="1195">
        <x:f t="shared" si="88"/>
        <x:v>2916.6666666666665</x:v>
      </x:c>
      <x:c r="AP109" s="1195">
        <x:f t="shared" si="88"/>
        <x:v>2916.6666666666665</x:v>
      </x:c>
      <x:c r="AQ109" s="1195">
        <x:f t="shared" si="88"/>
        <x:v>2916.6666666666665</x:v>
      </x:c>
      <x:c r="AR109" s="1195">
        <x:f t="shared" si="88"/>
        <x:v>2916.6666666666665</x:v>
      </x:c>
      <x:c r="AS109" s="1195">
        <x:f t="shared" si="88"/>
        <x:v>2916.6666666666665</x:v>
      </x:c>
      <x:c r="AT109" s="1195">
        <x:f t="shared" si="88"/>
        <x:v>2916.6666666666665</x:v>
      </x:c>
      <x:c r="AU109" s="1195">
        <x:f t="shared" si="88"/>
        <x:v>2916.6666666666665</x:v>
      </x:c>
      <x:c r="AV109" s="1195">
        <x:f t="shared" si="88"/>
        <x:v>2916.6666666666665</x:v>
      </x:c>
      <x:c r="AW109" s="1195">
        <x:f t="shared" si="88"/>
        <x:v>2916.6666666666665</x:v>
      </x:c>
      <x:c r="AX109" s="1195">
        <x:f t="shared" si="87"/>
        <x:v>2916.6666666666665</x:v>
      </x:c>
      <x:c r="AY109" s="1195">
        <x:f t="shared" si="87"/>
        <x:v>2916.6666666666665</x:v>
      </x:c>
      <x:c r="AZ109" s="1195">
        <x:f t="shared" si="85"/>
        <x:v>2916.6666666666665</x:v>
      </x:c>
      <x:c r="BA109" s="1225">
        <x:f t="shared" si="85"/>
        <x:v>35000</x:v>
      </x:c>
      <x:c r="BB109" s="1195">
        <x:f t="shared" si="85"/>
        <x:v>35000</x:v>
      </x:c>
      <x:c r="BC109" s="1195">
        <x:f t="shared" si="85"/>
        <x:v>35000</x:v>
      </x:c>
      <x:c r="BD109" s="1195">
        <x:f t="shared" si="85"/>
        <x:v>35000</x:v>
      </x:c>
      <x:c r="BE109" s="1195">
        <x:f t="shared" si="85"/>
        <x:v>0</x:v>
      </x:c>
      <x:c r="BF109" s="1195">
        <x:f t="shared" si="85"/>
        <x:v>0</x:v>
      </x:c>
      <x:c r="BG109" s="1195">
        <x:f t="shared" si="85"/>
        <x:v>0</x:v>
      </x:c>
      <x:c r="BH109" s="1195">
        <x:f t="shared" si="85"/>
        <x:v>0</x:v>
      </x:c>
      <x:c r="BI109" s="1195">
        <x:f t="shared" si="81"/>
        <x:v>0.11009489628289075</x:v>
      </x:c>
      <x:c r="BJ109" s="1195">
        <x:f t="shared" si="81"/>
        <x:v>0.11009489628289075</x:v>
      </x:c>
      <x:c r="BK109" s="1195">
        <x:f t="shared" si="81"/>
        <x:v>0.11009489628289075</x:v>
      </x:c>
      <x:c r="BL109" s="1195">
        <x:f t="shared" si="81"/>
        <x:v>0.11009489628289075</x:v>
      </x:c>
      <x:c r="BM109" s="1195">
        <x:f t="shared" si="81"/>
        <x:v>0.11009489628289075</x:v>
      </x:c>
      <x:c r="BN109" s="1195">
        <x:f t="shared" si="81"/>
        <x:v>0.11009489628289075</x:v>
      </x:c>
      <x:c r="BO109" s="1195">
        <x:f t="shared" si="81"/>
        <x:v>0.11009489628289075</x:v>
      </x:c>
      <x:c r="BP109" s="1195">
        <x:f t="shared" si="81"/>
        <x:v>0.11009489628289075</x:v>
      </x:c>
      <x:c r="BQ109" s="1195">
        <x:f t="shared" si="81"/>
        <x:v>0.11009489628289075</x:v>
      </x:c>
      <x:c r="BR109" s="1226">
        <x:f t="shared" si="81"/>
        <x:v>0.11009489628289075</x:v>
      </x:c>
      <x:c r="BS109" s="1195">
        <x:f t="shared" si="81"/>
        <x:v>0.11009489628289075</x:v>
      </x:c>
      <x:c r="BT109" s="1195">
        <x:f t="shared" si="81"/>
        <x:v>0.11009489628289075</x:v>
      </x:c>
      <x:c r="BU109" s="1196">
        <x:f t="shared" si="76"/>
        <x:v>1.3211387553946887</x:v>
      </x:c>
      <x:c r="BV109" s="1194">
        <x:f t="shared" si="84"/>
        <x:v>1.3211387553946894</x:v>
      </x:c>
      <x:c r="BW109" s="1195">
        <x:f t="shared" si="84"/>
        <x:v>1.3211387553946894</x:v>
      </x:c>
      <x:c r="BX109" s="1195">
        <x:f t="shared" si="84"/>
        <x:v>1.3211387553946894</x:v>
      </x:c>
      <x:c r="BY109" s="1195">
        <x:f t="shared" si="84"/>
        <x:v>0</x:v>
      </x:c>
      <x:c r="BZ109" s="1195">
        <x:f t="shared" si="84"/>
        <x:v>0</x:v>
      </x:c>
      <x:c r="CA109" s="1195">
        <x:f t="shared" si="84"/>
        <x:v>0</x:v>
      </x:c>
      <x:c r="CB109" s="1196">
        <x:f t="shared" si="84"/>
        <x:v>0</x:v>
      </x:c>
      <x:c r="CC109" s="923"/>
      <x:c r="CD109" s="1173" t="s">
        <x:v>2166</x:v>
      </x:c>
      <x:c r="CE109" s="1174">
        <x:f t="shared" si="89"/>
        <x:v>2916.6666666666665</x:v>
      </x:c>
      <x:c r="CF109" s="1174">
        <x:f t="shared" si="89"/>
        <x:v>2916.6666666666665</x:v>
      </x:c>
      <x:c r="CG109" s="1174">
        <x:f t="shared" si="89"/>
        <x:v>2916.6666666666665</x:v>
      </x:c>
      <x:c r="CH109" s="1174">
        <x:f t="shared" si="89"/>
        <x:v>2916.6666666666665</x:v>
      </x:c>
      <x:c r="CI109" s="1174">
        <x:f t="shared" si="89"/>
        <x:v>2916.6666666666665</x:v>
      </x:c>
      <x:c r="CJ109" s="1174">
        <x:f t="shared" si="89"/>
        <x:v>2916.6666666666665</x:v>
      </x:c>
      <x:c r="CK109" s="1174">
        <x:f t="shared" si="89"/>
        <x:v>2916.6666666666665</x:v>
      </x:c>
      <x:c r="CL109" s="1174">
        <x:f t="shared" si="89"/>
        <x:v>2916.6666666666665</x:v>
      </x:c>
      <x:c r="CM109" s="1174">
        <x:f t="shared" si="89"/>
        <x:v>2916.6666666666665</x:v>
      </x:c>
      <x:c r="CN109" s="1174">
        <x:f t="shared" si="89"/>
        <x:v>2916.6666666666665</x:v>
      </x:c>
      <x:c r="CO109" s="1174">
        <x:f t="shared" si="89"/>
        <x:v>2916.6666666666665</x:v>
      </x:c>
      <x:c r="CP109" s="1175">
        <x:f t="shared" si="89"/>
        <x:v>2916.6666666666665</x:v>
      </x:c>
      <x:c r="CQ109" s="1176">
        <x:v>35000</x:v>
      </x:c>
      <x:c r="CR109" s="1143">
        <x:v>35000</x:v>
      </x:c>
      <x:c r="CS109" s="1144">
        <x:v>35000</x:v>
      </x:c>
      <x:c r="CT109" s="1144">
        <x:v>35000</x:v>
      </x:c>
      <x:c r="CU109" s="1144">
        <x:v>0</x:v>
      </x:c>
      <x:c r="CV109" s="1144"/>
      <x:c r="CW109" s="1144"/>
      <x:c r="CX109" s="1145"/>
      <x:c r="CZ109" s="988"/>
    </x:row>
    <x:row r="110" spans="1:104" s="785" customFormat="1" ht="17.25" hidden="1" customHeight="1" thickBot="1">
      <x:c r="A110" s="933">
        <x:f t="shared" si="72"/>
        <x:v>107</x:v>
      </x:c>
      <x:c r="B110" s="934" t="s">
        <x:v>2113</x:v>
      </x:c>
      <x:c r="C110" s="935" t="s">
        <x:v>2144</x:v>
      </x:c>
      <x:c r="D110" s="936" t="s">
        <x:v>2176</x:v>
      </x:c>
      <x:c r="E110" s="937" t="s">
        <x:v>2177</x:v>
      </x:c>
      <x:c r="F110" s="938" t="s">
        <x:v>2196</x:v>
      </x:c>
      <x:c r="G110" s="938" t="s">
        <x:v>874</x:v>
      </x:c>
      <x:c r="H110" s="940" t="s">
        <x:v>875</x:v>
      </x:c>
      <x:c r="I110" s="941" t="s">
        <x:v>883</x:v>
      </x:c>
      <x:c r="J110" s="937" t="s">
        <x:v>2131</x:v>
      </x:c>
      <x:c r="K110" s="785" t="s">
        <x:v>2190</x:v>
      </x:c>
      <x:c r="L110" s="937" t="s">
        <x:v>2191</x:v>
      </x:c>
      <x:c r="M110" s="937" t="s">
        <x:v>2166</x:v>
      </x:c>
      <x:c r="N110" s="937" t="s">
        <x:v>2166</x:v>
      </x:c>
      <x:c r="O110" s="942" t="s">
        <x:v>2198</x:v>
      </x:c>
      <x:c r="P110" s="1189">
        <x:v>94.31</x:v>
      </x:c>
      <x:c r="Q110" s="1017" t="s">
        <x:v>2192</x:v>
      </x:c>
      <x:c r="R110" s="792">
        <x:f t="shared" si="70"/>
        <x:v>150896</x:v>
      </x:c>
      <x:c r="S110" s="935">
        <x:v>1</x:v>
      </x:c>
      <x:c r="T110" s="792">
        <x:f t="shared" si="80"/>
        <x:v>150896</x:v>
      </x:c>
      <x:c r="U110" s="935" t="s">
        <x:v>2132</x:v>
      </x:c>
      <x:c r="V110" s="945"/>
      <x:c r="W110" s="965"/>
      <x:c r="X110" s="1190"/>
      <x:c r="Y110" s="949"/>
      <x:c r="Z110" s="949"/>
      <x:c r="AA110" s="949"/>
      <x:c r="AB110" s="949"/>
      <x:c r="AC110" s="949"/>
      <x:c r="AD110" s="949"/>
      <x:c r="AE110" s="966">
        <x:f t="shared" si="77"/>
        <x:v>94.31</x:v>
      </x:c>
      <x:c r="AF110" s="1188">
        <x:f t="shared" si="86"/>
        <x:v>94.31</x:v>
      </x:c>
      <x:c r="AG110" s="1188">
        <x:f t="shared" si="86"/>
        <x:v>94.31</x:v>
      </x:c>
      <x:c r="AH110" s="1188">
        <x:f t="shared" si="86"/>
        <x:v>94.31</x:v>
      </x:c>
      <x:c r="AI110" s="1188">
        <x:f t="shared" si="86"/>
        <x:v>94.31</x:v>
      </x:c>
      <x:c r="AJ110" s="1188">
        <x:f t="shared" si="86"/>
        <x:v>94.31</x:v>
      </x:c>
      <x:c r="AK110" s="1188">
        <x:f t="shared" si="86"/>
        <x:v>94.31</x:v>
      </x:c>
      <x:c r="AL110" s="1188">
        <x:f t="shared" si="86"/>
        <x:v>94.31</x:v>
      </x:c>
      <x:c r="AM110" s="934" t="s">
        <x:v>2183</x:v>
      </x:c>
      <x:c r="AN110" s="952" t="s">
        <x:v>2174</x:v>
      </x:c>
      <x:c r="AO110" s="953">
        <x:f t="shared" si="88"/>
        <x:v>4250</x:v>
      </x:c>
      <x:c r="AP110" s="953">
        <x:f t="shared" si="88"/>
        <x:v>4250</x:v>
      </x:c>
      <x:c r="AQ110" s="953">
        <x:f t="shared" si="88"/>
        <x:v>4250</x:v>
      </x:c>
      <x:c r="AR110" s="953">
        <x:f t="shared" si="88"/>
        <x:v>4250</x:v>
      </x:c>
      <x:c r="AS110" s="953">
        <x:f t="shared" si="88"/>
        <x:v>4250</x:v>
      </x:c>
      <x:c r="AT110" s="953">
        <x:f t="shared" si="88"/>
        <x:v>4250</x:v>
      </x:c>
      <x:c r="AU110" s="953">
        <x:f t="shared" si="88"/>
        <x:v>4250</x:v>
      </x:c>
      <x:c r="AV110" s="953">
        <x:f t="shared" si="88"/>
        <x:v>4250</x:v>
      </x:c>
      <x:c r="AW110" s="953">
        <x:f t="shared" si="88"/>
        <x:v>4250</x:v>
      </x:c>
      <x:c r="AX110" s="953">
        <x:f t="shared" si="87"/>
        <x:v>4250</x:v>
      </x:c>
      <x:c r="AY110" s="953">
        <x:f t="shared" si="87"/>
        <x:v>4250</x:v>
      </x:c>
      <x:c r="AZ110" s="953">
        <x:f t="shared" si="85"/>
        <x:v>4250</x:v>
      </x:c>
      <x:c r="BA110" s="954">
        <x:f t="shared" si="85"/>
        <x:v>51000</x:v>
      </x:c>
      <x:c r="BB110" s="953">
        <x:f t="shared" si="85"/>
        <x:v>51000</x:v>
      </x:c>
      <x:c r="BC110" s="953">
        <x:f t="shared" si="85"/>
        <x:v>51000</x:v>
      </x:c>
      <x:c r="BD110" s="953">
        <x:f t="shared" si="85"/>
        <x:v>51000</x:v>
      </x:c>
      <x:c r="BE110" s="953">
        <x:f t="shared" si="85"/>
        <x:v>0</x:v>
      </x:c>
      <x:c r="BF110" s="953">
        <x:f t="shared" si="85"/>
        <x:v>0</x:v>
      </x:c>
      <x:c r="BG110" s="953">
        <x:f t="shared" si="85"/>
        <x:v>0</x:v>
      </x:c>
      <x:c r="BH110" s="953">
        <x:f t="shared" si="85"/>
        <x:v>0</x:v>
      </x:c>
      <x:c r="BI110" s="953">
        <x:f t="shared" si="81"/>
        <x:v>6.4130799999999999</x:v>
      </x:c>
      <x:c r="BJ110" s="953">
        <x:f t="shared" si="81"/>
        <x:v>6.4130799999999999</x:v>
      </x:c>
      <x:c r="BK110" s="953">
        <x:f t="shared" si="81"/>
        <x:v>6.4130799999999999</x:v>
      </x:c>
      <x:c r="BL110" s="953">
        <x:f t="shared" si="81"/>
        <x:v>6.4130799999999999</x:v>
      </x:c>
      <x:c r="BM110" s="953">
        <x:f t="shared" si="81"/>
        <x:v>6.4130799999999999</x:v>
      </x:c>
      <x:c r="BN110" s="953">
        <x:f t="shared" si="81"/>
        <x:v>6.4130799999999999</x:v>
      </x:c>
      <x:c r="BO110" s="953">
        <x:f t="shared" si="81"/>
        <x:v>6.4130799999999999</x:v>
      </x:c>
      <x:c r="BP110" s="953">
        <x:f t="shared" si="81"/>
        <x:v>6.4130799999999999</x:v>
      </x:c>
      <x:c r="BQ110" s="953">
        <x:f t="shared" si="81"/>
        <x:v>6.4130799999999999</x:v>
      </x:c>
      <x:c r="BR110" s="1191">
        <x:f t="shared" si="81"/>
        <x:v>6.4130799999999999</x:v>
      </x:c>
      <x:c r="BS110" s="953">
        <x:f t="shared" si="81"/>
        <x:v>6.4130799999999999</x:v>
      </x:c>
      <x:c r="BT110" s="953">
        <x:f t="shared" si="81"/>
        <x:v>6.4130799999999999</x:v>
      </x:c>
      <x:c r="BU110" s="1192">
        <x:f t="shared" si="76"/>
        <x:v>76.956959999999981</x:v>
      </x:c>
      <x:c r="BV110" s="1206">
        <x:f t="shared" si="84"/>
        <x:v>76.956959999999995</x:v>
      </x:c>
      <x:c r="BW110" s="917">
        <x:f t="shared" si="84"/>
        <x:v>76.956959999999995</x:v>
      </x:c>
      <x:c r="BX110" s="917">
        <x:f t="shared" si="84"/>
        <x:v>76.956959999999995</x:v>
      </x:c>
      <x:c r="BY110" s="917">
        <x:f t="shared" si="84"/>
        <x:v>0</x:v>
      </x:c>
      <x:c r="BZ110" s="917">
        <x:f t="shared" si="84"/>
        <x:v>0</x:v>
      </x:c>
      <x:c r="CA110" s="917">
        <x:f t="shared" si="84"/>
        <x:v>0</x:v>
      </x:c>
      <x:c r="CB110" s="1207">
        <x:f t="shared" si="84"/>
        <x:v>0</x:v>
      </x:c>
      <x:c r="CC110" s="923"/>
      <x:c r="CD110" s="924" t="s">
        <x:v>2166</x:v>
      </x:c>
      <x:c r="CE110" s="926">
        <x:f t="shared" si="89"/>
        <x:v>4250</x:v>
      </x:c>
      <x:c r="CF110" s="926">
        <x:f t="shared" si="89"/>
        <x:v>4250</x:v>
      </x:c>
      <x:c r="CG110" s="926">
        <x:f t="shared" si="89"/>
        <x:v>4250</x:v>
      </x:c>
      <x:c r="CH110" s="926">
        <x:f t="shared" si="89"/>
        <x:v>4250</x:v>
      </x:c>
      <x:c r="CI110" s="926">
        <x:f t="shared" si="89"/>
        <x:v>4250</x:v>
      </x:c>
      <x:c r="CJ110" s="926">
        <x:f t="shared" si="89"/>
        <x:v>4250</x:v>
      </x:c>
      <x:c r="CK110" s="926">
        <x:f t="shared" si="89"/>
        <x:v>4250</x:v>
      </x:c>
      <x:c r="CL110" s="926">
        <x:f t="shared" si="89"/>
        <x:v>4250</x:v>
      </x:c>
      <x:c r="CM110" s="926">
        <x:f t="shared" si="89"/>
        <x:v>4250</x:v>
      </x:c>
      <x:c r="CN110" s="926">
        <x:f t="shared" si="89"/>
        <x:v>4250</x:v>
      </x:c>
      <x:c r="CO110" s="926">
        <x:f t="shared" si="89"/>
        <x:v>4250</x:v>
      </x:c>
      <x:c r="CP110" s="927">
        <x:f t="shared" si="89"/>
        <x:v>4250</x:v>
      </x:c>
      <x:c r="CQ110" s="928">
        <x:v>51000</x:v>
      </x:c>
      <x:c r="CR110" s="1134">
        <x:v>51000</x:v>
      </x:c>
      <x:c r="CS110" s="1135">
        <x:v>51000</x:v>
      </x:c>
      <x:c r="CT110" s="1135">
        <x:v>51000</x:v>
      </x:c>
      <x:c r="CU110" s="1135">
        <x:v>0</x:v>
      </x:c>
      <x:c r="CV110" s="1135"/>
      <x:c r="CW110" s="1135"/>
      <x:c r="CX110" s="1136"/>
      <x:c r="CZ110" s="988"/>
    </x:row>
    <x:row r="111" spans="1:104" s="785" customFormat="1" ht="17.25" hidden="1" customHeight="1" thickBot="1">
      <x:c r="A111" s="933">
        <x:f t="shared" si="72"/>
        <x:v>108</x:v>
      </x:c>
      <x:c r="B111" s="934" t="s">
        <x:v>2113</x:v>
      </x:c>
      <x:c r="C111" s="935" t="s">
        <x:v>2144</x:v>
      </x:c>
      <x:c r="D111" s="936" t="s">
        <x:v>2176</x:v>
      </x:c>
      <x:c r="E111" s="937" t="s">
        <x:v>2177</x:v>
      </x:c>
      <x:c r="F111" s="938" t="s">
        <x:v>2196</x:v>
      </x:c>
      <x:c r="G111" s="938" t="s">
        <x:v>876</x:v>
      </x:c>
      <x:c r="H111" s="940" t="s">
        <x:v>877</x:v>
      </x:c>
      <x:c r="I111" s="941" t="s">
        <x:v>883</x:v>
      </x:c>
      <x:c r="J111" s="937" t="s">
        <x:v>2131</x:v>
      </x:c>
      <x:c r="K111" s="785" t="s">
        <x:v>2190</x:v>
      </x:c>
      <x:c r="L111" s="937" t="s">
        <x:v>2191</x:v>
      </x:c>
      <x:c r="M111" s="937" t="s">
        <x:v>2166</x:v>
      </x:c>
      <x:c r="N111" s="937" t="s">
        <x:v>2166</x:v>
      </x:c>
      <x:c r="O111" s="942" t="s">
        <x:v>2198</x:v>
      </x:c>
      <x:c r="P111" s="1189">
        <x:v>19.89</x:v>
      </x:c>
      <x:c r="Q111" s="1017" t="s">
        <x:v>2192</x:v>
      </x:c>
      <x:c r="R111" s="792">
        <x:f t="shared" si="70"/>
        <x:v>31824</x:v>
      </x:c>
      <x:c r="S111" s="935">
        <x:v>1</x:v>
      </x:c>
      <x:c r="T111" s="792">
        <x:f t="shared" si="80"/>
        <x:v>31824</x:v>
      </x:c>
      <x:c r="U111" s="935" t="s">
        <x:v>2132</x:v>
      </x:c>
      <x:c r="V111" s="945"/>
      <x:c r="W111" s="965"/>
      <x:c r="X111" s="1190"/>
      <x:c r="Y111" s="949"/>
      <x:c r="Z111" s="949"/>
      <x:c r="AA111" s="949"/>
      <x:c r="AB111" s="949"/>
      <x:c r="AC111" s="949"/>
      <x:c r="AD111" s="949"/>
      <x:c r="AE111" s="966">
        <x:f t="shared" si="77"/>
        <x:v>19.89</x:v>
      </x:c>
      <x:c r="AF111" s="1188">
        <x:f t="shared" si="86"/>
        <x:v>19.89</x:v>
      </x:c>
      <x:c r="AG111" s="1188">
        <x:f t="shared" si="86"/>
        <x:v>19.89</x:v>
      </x:c>
      <x:c r="AH111" s="1188">
        <x:f t="shared" si="86"/>
        <x:v>19.89</x:v>
      </x:c>
      <x:c r="AI111" s="1188">
        <x:f t="shared" si="86"/>
        <x:v>19.89</x:v>
      </x:c>
      <x:c r="AJ111" s="1188">
        <x:f t="shared" si="86"/>
        <x:v>19.89</x:v>
      </x:c>
      <x:c r="AK111" s="1188">
        <x:f t="shared" si="86"/>
        <x:v>19.89</x:v>
      </x:c>
      <x:c r="AL111" s="1188">
        <x:f t="shared" si="86"/>
        <x:v>19.89</x:v>
      </x:c>
      <x:c r="AM111" s="934" t="s">
        <x:v>2183</x:v>
      </x:c>
      <x:c r="AN111" s="952" t="s">
        <x:v>2174</x:v>
      </x:c>
      <x:c r="AO111" s="953">
        <x:f t="shared" si="88"/>
        <x:v>4250</x:v>
      </x:c>
      <x:c r="AP111" s="953">
        <x:f t="shared" si="88"/>
        <x:v>4250</x:v>
      </x:c>
      <x:c r="AQ111" s="953">
        <x:f t="shared" si="88"/>
        <x:v>4250</x:v>
      </x:c>
      <x:c r="AR111" s="953">
        <x:f t="shared" si="88"/>
        <x:v>4250</x:v>
      </x:c>
      <x:c r="AS111" s="953">
        <x:f t="shared" si="88"/>
        <x:v>4250</x:v>
      </x:c>
      <x:c r="AT111" s="953">
        <x:f t="shared" si="88"/>
        <x:v>4250</x:v>
      </x:c>
      <x:c r="AU111" s="953">
        <x:f t="shared" si="88"/>
        <x:v>4250</x:v>
      </x:c>
      <x:c r="AV111" s="953">
        <x:f t="shared" si="88"/>
        <x:v>4250</x:v>
      </x:c>
      <x:c r="AW111" s="953">
        <x:f t="shared" si="88"/>
        <x:v>4250</x:v>
      </x:c>
      <x:c r="AX111" s="953">
        <x:f t="shared" si="87"/>
        <x:v>4250</x:v>
      </x:c>
      <x:c r="AY111" s="953">
        <x:f t="shared" si="87"/>
        <x:v>4250</x:v>
      </x:c>
      <x:c r="AZ111" s="953">
        <x:f t="shared" si="85"/>
        <x:v>4250</x:v>
      </x:c>
      <x:c r="BA111" s="954">
        <x:f t="shared" si="85"/>
        <x:v>51000</x:v>
      </x:c>
      <x:c r="BB111" s="953">
        <x:f t="shared" si="85"/>
        <x:v>51000</x:v>
      </x:c>
      <x:c r="BC111" s="953">
        <x:f t="shared" si="85"/>
        <x:v>51000</x:v>
      </x:c>
      <x:c r="BD111" s="953">
        <x:f t="shared" si="85"/>
        <x:v>51000</x:v>
      </x:c>
      <x:c r="BE111" s="953">
        <x:f t="shared" si="85"/>
        <x:v>0</x:v>
      </x:c>
      <x:c r="BF111" s="953">
        <x:f t="shared" si="85"/>
        <x:v>0</x:v>
      </x:c>
      <x:c r="BG111" s="953">
        <x:f t="shared" si="85"/>
        <x:v>0</x:v>
      </x:c>
      <x:c r="BH111" s="953">
        <x:f t="shared" si="85"/>
        <x:v>0</x:v>
      </x:c>
      <x:c r="BI111" s="953">
        <x:f t="shared" si="81"/>
        <x:v>1.3525199999999999</x:v>
      </x:c>
      <x:c r="BJ111" s="953">
        <x:f t="shared" si="81"/>
        <x:v>1.3525199999999999</x:v>
      </x:c>
      <x:c r="BK111" s="953">
        <x:f t="shared" si="81"/>
        <x:v>1.3525199999999999</x:v>
      </x:c>
      <x:c r="BL111" s="953">
        <x:f t="shared" ref="BL111:BT139" si="90">IF($Q111="usd",$AE111*$S111*$C$212,IF($Q111="eur",$AE111*$S111*$C$213,IF($Q111="krw",$AE111*$S111)))*AR111/100000000</x:f>
        <x:v>1.3525199999999999</x:v>
      </x:c>
      <x:c r="BM111" s="953">
        <x:f t="shared" si="90"/>
        <x:v>1.3525199999999999</x:v>
      </x:c>
      <x:c r="BN111" s="953">
        <x:f t="shared" si="90"/>
        <x:v>1.3525199999999999</x:v>
      </x:c>
      <x:c r="BO111" s="953">
        <x:f t="shared" si="90"/>
        <x:v>1.3525199999999999</x:v>
      </x:c>
      <x:c r="BP111" s="953">
        <x:f t="shared" si="90"/>
        <x:v>1.3525199999999999</x:v>
      </x:c>
      <x:c r="BQ111" s="953">
        <x:f t="shared" si="90"/>
        <x:v>1.3525199999999999</x:v>
      </x:c>
      <x:c r="BR111" s="1191">
        <x:f t="shared" si="90"/>
        <x:v>1.3525199999999999</x:v>
      </x:c>
      <x:c r="BS111" s="953">
        <x:f t="shared" si="90"/>
        <x:v>1.3525199999999999</x:v>
      </x:c>
      <x:c r="BT111" s="953">
        <x:f t="shared" si="90"/>
        <x:v>1.3525199999999999</x:v>
      </x:c>
      <x:c r="BU111" s="1192">
        <x:f t="shared" si="76"/>
        <x:v>16.230239999999998</x:v>
      </x:c>
      <x:c r="BV111" s="1193">
        <x:f t="shared" si="84"/>
        <x:v>16.230239999999998</x:v>
      </x:c>
      <x:c r="BW111" s="953">
        <x:f t="shared" si="84"/>
        <x:v>16.230239999999998</x:v>
      </x:c>
      <x:c r="BX111" s="953">
        <x:f t="shared" si="84"/>
        <x:v>16.230239999999998</x:v>
      </x:c>
      <x:c r="BY111" s="953">
        <x:f t="shared" si="84"/>
        <x:v>0</x:v>
      </x:c>
      <x:c r="BZ111" s="953">
        <x:f t="shared" si="84"/>
        <x:v>0</x:v>
      </x:c>
      <x:c r="CA111" s="953">
        <x:f t="shared" si="84"/>
        <x:v>0</x:v>
      </x:c>
      <x:c r="CB111" s="1192">
        <x:f t="shared" si="84"/>
        <x:v>0</x:v>
      </x:c>
      <x:c r="CC111" s="923"/>
      <x:c r="CD111" s="958" t="s">
        <x:v>2166</x:v>
      </x:c>
      <x:c r="CE111" s="960">
        <x:f t="shared" si="89"/>
        <x:v>4250</x:v>
      </x:c>
      <x:c r="CF111" s="960">
        <x:f t="shared" si="89"/>
        <x:v>4250</x:v>
      </x:c>
      <x:c r="CG111" s="960">
        <x:f t="shared" si="89"/>
        <x:v>4250</x:v>
      </x:c>
      <x:c r="CH111" s="960">
        <x:f t="shared" si="89"/>
        <x:v>4250</x:v>
      </x:c>
      <x:c r="CI111" s="960">
        <x:f t="shared" si="89"/>
        <x:v>4250</x:v>
      </x:c>
      <x:c r="CJ111" s="960">
        <x:f t="shared" si="89"/>
        <x:v>4250</x:v>
      </x:c>
      <x:c r="CK111" s="960">
        <x:f t="shared" si="89"/>
        <x:v>4250</x:v>
      </x:c>
      <x:c r="CL111" s="960">
        <x:f t="shared" si="89"/>
        <x:v>4250</x:v>
      </x:c>
      <x:c r="CM111" s="960">
        <x:f t="shared" si="89"/>
        <x:v>4250</x:v>
      </x:c>
      <x:c r="CN111" s="960">
        <x:f t="shared" si="89"/>
        <x:v>4250</x:v>
      </x:c>
      <x:c r="CO111" s="960">
        <x:f t="shared" si="89"/>
        <x:v>4250</x:v>
      </x:c>
      <x:c r="CP111" s="961">
        <x:f t="shared" si="89"/>
        <x:v>4250</x:v>
      </x:c>
      <x:c r="CQ111" s="962">
        <x:v>51000</x:v>
      </x:c>
      <x:c r="CR111" s="1139">
        <x:v>51000</x:v>
      </x:c>
      <x:c r="CS111" s="1140">
        <x:v>51000</x:v>
      </x:c>
      <x:c r="CT111" s="1140">
        <x:v>51000</x:v>
      </x:c>
      <x:c r="CU111" s="1140">
        <x:v>0</x:v>
      </x:c>
      <x:c r="CV111" s="1140"/>
      <x:c r="CW111" s="1140"/>
      <x:c r="CX111" s="1141"/>
      <x:c r="CZ111" s="988"/>
    </x:row>
    <x:row r="112" spans="1:104" s="785" customFormat="1" ht="17.25" hidden="1" customHeight="1" thickBot="1">
      <x:c r="A112" s="933">
        <x:f t="shared" si="72"/>
        <x:v>109</x:v>
      </x:c>
      <x:c r="B112" s="934" t="s">
        <x:v>2113</x:v>
      </x:c>
      <x:c r="C112" s="935" t="s">
        <x:v>2144</x:v>
      </x:c>
      <x:c r="D112" s="936" t="s">
        <x:v>2176</x:v>
      </x:c>
      <x:c r="E112" s="937" t="s">
        <x:v>2177</x:v>
      </x:c>
      <x:c r="F112" s="938" t="s">
        <x:v>2196</x:v>
      </x:c>
      <x:c r="G112" s="938" t="s">
        <x:v>878</x:v>
      </x:c>
      <x:c r="H112" s="940" t="s">
        <x:v>879</x:v>
      </x:c>
      <x:c r="I112" s="941" t="s">
        <x:v>883</x:v>
      </x:c>
      <x:c r="J112" s="937" t="s">
        <x:v>2131</x:v>
      </x:c>
      <x:c r="K112" s="785" t="s">
        <x:v>2193</x:v>
      </x:c>
      <x:c r="L112" s="937" t="s">
        <x:v>2191</x:v>
      </x:c>
      <x:c r="M112" s="937" t="s">
        <x:v>2166</x:v>
      </x:c>
      <x:c r="N112" s="937" t="s">
        <x:v>2166</x:v>
      </x:c>
      <x:c r="O112" s="942" t="s">
        <x:v>2198</x:v>
      </x:c>
      <x:c r="P112" s="1189">
        <x:v>3.76</x:v>
      </x:c>
      <x:c r="Q112" s="1017" t="s">
        <x:v>2192</x:v>
      </x:c>
      <x:c r="R112" s="792">
        <x:f t="shared" si="70"/>
        <x:v>6016</x:v>
      </x:c>
      <x:c r="S112" s="935">
        <x:v>3</x:v>
      </x:c>
      <x:c r="T112" s="792">
        <x:f t="shared" si="80"/>
        <x:v>18048</x:v>
      </x:c>
      <x:c r="U112" s="935" t="s">
        <x:v>2132</x:v>
      </x:c>
      <x:c r="V112" s="945"/>
      <x:c r="W112" s="965"/>
      <x:c r="X112" s="1190"/>
      <x:c r="Y112" s="949"/>
      <x:c r="Z112" s="949"/>
      <x:c r="AA112" s="949"/>
      <x:c r="AB112" s="949"/>
      <x:c r="AC112" s="949"/>
      <x:c r="AD112" s="949"/>
      <x:c r="AE112" s="966">
        <x:f t="shared" si="77"/>
        <x:v>3.76</x:v>
      </x:c>
      <x:c r="AF112" s="1188">
        <x:f t="shared" si="86"/>
        <x:v>3.76</x:v>
      </x:c>
      <x:c r="AG112" s="1188">
        <x:f t="shared" si="86"/>
        <x:v>3.76</x:v>
      </x:c>
      <x:c r="AH112" s="1188">
        <x:f t="shared" si="86"/>
        <x:v>3.76</x:v>
      </x:c>
      <x:c r="AI112" s="1188">
        <x:f t="shared" si="86"/>
        <x:v>3.76</x:v>
      </x:c>
      <x:c r="AJ112" s="1188">
        <x:f t="shared" si="86"/>
        <x:v>3.76</x:v>
      </x:c>
      <x:c r="AK112" s="1188">
        <x:f t="shared" si="86"/>
        <x:v>3.76</x:v>
      </x:c>
      <x:c r="AL112" s="1188">
        <x:f t="shared" si="86"/>
        <x:v>3.76</x:v>
      </x:c>
      <x:c r="AM112" s="934" t="s">
        <x:v>2183</x:v>
      </x:c>
      <x:c r="AN112" s="952" t="s">
        <x:v>2174</x:v>
      </x:c>
      <x:c r="AO112" s="953">
        <x:f t="shared" si="88"/>
        <x:v>4250</x:v>
      </x:c>
      <x:c r="AP112" s="953">
        <x:f t="shared" si="88"/>
        <x:v>4250</x:v>
      </x:c>
      <x:c r="AQ112" s="953">
        <x:f t="shared" si="88"/>
        <x:v>4250</x:v>
      </x:c>
      <x:c r="AR112" s="953">
        <x:f t="shared" si="88"/>
        <x:v>4250</x:v>
      </x:c>
      <x:c r="AS112" s="953">
        <x:f t="shared" si="88"/>
        <x:v>4250</x:v>
      </x:c>
      <x:c r="AT112" s="953">
        <x:f t="shared" si="88"/>
        <x:v>4250</x:v>
      </x:c>
      <x:c r="AU112" s="953">
        <x:f t="shared" si="88"/>
        <x:v>4250</x:v>
      </x:c>
      <x:c r="AV112" s="953">
        <x:f t="shared" si="88"/>
        <x:v>4250</x:v>
      </x:c>
      <x:c r="AW112" s="953">
        <x:f t="shared" si="88"/>
        <x:v>4250</x:v>
      </x:c>
      <x:c r="AX112" s="953">
        <x:f t="shared" si="87"/>
        <x:v>4250</x:v>
      </x:c>
      <x:c r="AY112" s="953">
        <x:f t="shared" si="87"/>
        <x:v>4250</x:v>
      </x:c>
      <x:c r="AZ112" s="953">
        <x:f t="shared" si="85"/>
        <x:v>4250</x:v>
      </x:c>
      <x:c r="BA112" s="954">
        <x:f t="shared" si="85"/>
        <x:v>51000</x:v>
      </x:c>
      <x:c r="BB112" s="953">
        <x:f t="shared" si="85"/>
        <x:v>51000</x:v>
      </x:c>
      <x:c r="BC112" s="953">
        <x:f t="shared" si="85"/>
        <x:v>51000</x:v>
      </x:c>
      <x:c r="BD112" s="953">
        <x:f t="shared" si="85"/>
        <x:v>51000</x:v>
      </x:c>
      <x:c r="BE112" s="953">
        <x:f t="shared" si="85"/>
        <x:v>0</x:v>
      </x:c>
      <x:c r="BF112" s="953">
        <x:f t="shared" si="85"/>
        <x:v>0</x:v>
      </x:c>
      <x:c r="BG112" s="953">
        <x:f t="shared" si="85"/>
        <x:v>0</x:v>
      </x:c>
      <x:c r="BH112" s="953">
        <x:f t="shared" si="85"/>
        <x:v>0</x:v>
      </x:c>
      <x:c r="BI112" s="953">
        <x:f t="shared" ref="BI112:BN143" si="91">IF($Q112="usd",$AE112*$S112*$C$212,IF($Q112="eur",$AE112*$S112*$C$213,IF($Q112="krw",$AE112*$S112)))*AO112/100000000</x:f>
        <x:v>0.76704000000000006</x:v>
      </x:c>
      <x:c r="BJ112" s="953">
        <x:f t="shared" si="91"/>
        <x:v>0.76704000000000006</x:v>
      </x:c>
      <x:c r="BK112" s="953">
        <x:f t="shared" si="91"/>
        <x:v>0.76704000000000006</x:v>
      </x:c>
      <x:c r="BL112" s="953">
        <x:f t="shared" si="90"/>
        <x:v>0.76704000000000006</x:v>
      </x:c>
      <x:c r="BM112" s="953">
        <x:f t="shared" si="90"/>
        <x:v>0.76704000000000006</x:v>
      </x:c>
      <x:c r="BN112" s="953">
        <x:f t="shared" si="90"/>
        <x:v>0.76704000000000006</x:v>
      </x:c>
      <x:c r="BO112" s="953">
        <x:f t="shared" si="90"/>
        <x:v>0.76704000000000006</x:v>
      </x:c>
      <x:c r="BP112" s="953">
        <x:f t="shared" si="90"/>
        <x:v>0.76704000000000006</x:v>
      </x:c>
      <x:c r="BQ112" s="953">
        <x:f t="shared" si="90"/>
        <x:v>0.76704000000000006</x:v>
      </x:c>
      <x:c r="BR112" s="1191">
        <x:f t="shared" si="90"/>
        <x:v>0.76704000000000006</x:v>
      </x:c>
      <x:c r="BS112" s="953">
        <x:f t="shared" si="90"/>
        <x:v>0.76704000000000006</x:v>
      </x:c>
      <x:c r="BT112" s="953">
        <x:f t="shared" si="90"/>
        <x:v>0.76704000000000006</x:v>
      </x:c>
      <x:c r="BU112" s="1192">
        <x:f t="shared" si="76"/>
        <x:v>9.2044799999999984</x:v>
      </x:c>
      <x:c r="BV112" s="1193">
        <x:f t="shared" si="84"/>
        <x:v>9.2044800000000002</x:v>
      </x:c>
      <x:c r="BW112" s="953">
        <x:f t="shared" si="84"/>
        <x:v>9.2044800000000002</x:v>
      </x:c>
      <x:c r="BX112" s="953">
        <x:f t="shared" si="84"/>
        <x:v>9.2044800000000002</x:v>
      </x:c>
      <x:c r="BY112" s="953">
        <x:f t="shared" si="84"/>
        <x:v>0</x:v>
      </x:c>
      <x:c r="BZ112" s="953">
        <x:f t="shared" si="84"/>
        <x:v>0</x:v>
      </x:c>
      <x:c r="CA112" s="953">
        <x:f t="shared" si="84"/>
        <x:v>0</x:v>
      </x:c>
      <x:c r="CB112" s="1192">
        <x:f t="shared" si="84"/>
        <x:v>0</x:v>
      </x:c>
      <x:c r="CC112" s="923"/>
      <x:c r="CD112" s="958" t="s">
        <x:v>2166</x:v>
      </x:c>
      <x:c r="CE112" s="960">
        <x:f t="shared" si="89"/>
        <x:v>4250</x:v>
      </x:c>
      <x:c r="CF112" s="960">
        <x:f t="shared" si="89"/>
        <x:v>4250</x:v>
      </x:c>
      <x:c r="CG112" s="960">
        <x:f t="shared" si="89"/>
        <x:v>4250</x:v>
      </x:c>
      <x:c r="CH112" s="960">
        <x:f t="shared" si="89"/>
        <x:v>4250</x:v>
      </x:c>
      <x:c r="CI112" s="960">
        <x:f t="shared" si="89"/>
        <x:v>4250</x:v>
      </x:c>
      <x:c r="CJ112" s="960">
        <x:f t="shared" si="89"/>
        <x:v>4250</x:v>
      </x:c>
      <x:c r="CK112" s="960">
        <x:f t="shared" si="89"/>
        <x:v>4250</x:v>
      </x:c>
      <x:c r="CL112" s="960">
        <x:f t="shared" si="89"/>
        <x:v>4250</x:v>
      </x:c>
      <x:c r="CM112" s="960">
        <x:f t="shared" si="89"/>
        <x:v>4250</x:v>
      </x:c>
      <x:c r="CN112" s="960">
        <x:f t="shared" si="89"/>
        <x:v>4250</x:v>
      </x:c>
      <x:c r="CO112" s="960">
        <x:f t="shared" si="89"/>
        <x:v>4250</x:v>
      </x:c>
      <x:c r="CP112" s="961">
        <x:f t="shared" si="89"/>
        <x:v>4250</x:v>
      </x:c>
      <x:c r="CQ112" s="962">
        <x:v>51000</x:v>
      </x:c>
      <x:c r="CR112" s="1139">
        <x:v>51000</x:v>
      </x:c>
      <x:c r="CS112" s="1140">
        <x:v>51000</x:v>
      </x:c>
      <x:c r="CT112" s="1140">
        <x:v>51000</x:v>
      </x:c>
      <x:c r="CU112" s="1140">
        <x:v>0</x:v>
      </x:c>
      <x:c r="CV112" s="1140"/>
      <x:c r="CW112" s="1140"/>
      <x:c r="CX112" s="1141"/>
      <x:c r="CZ112" s="988"/>
    </x:row>
    <x:row r="113" spans="1:104" s="785" customFormat="1" ht="17.25" hidden="1" customHeight="1" thickBot="1">
      <x:c r="A113" s="933">
        <x:f t="shared" si="72"/>
        <x:v>110</x:v>
      </x:c>
      <x:c r="B113" s="934" t="s">
        <x:v>2113</x:v>
      </x:c>
      <x:c r="C113" s="935" t="s">
        <x:v>2144</x:v>
      </x:c>
      <x:c r="D113" s="936" t="s">
        <x:v>2176</x:v>
      </x:c>
      <x:c r="E113" s="937" t="s">
        <x:v>2177</x:v>
      </x:c>
      <x:c r="F113" s="938" t="s">
        <x:v>2196</x:v>
      </x:c>
      <x:c r="G113" s="938" t="s">
        <x:v>880</x:v>
      </x:c>
      <x:c r="H113" s="940" t="s">
        <x:v>881</x:v>
      </x:c>
      <x:c r="I113" s="941" t="s">
        <x:v>883</x:v>
      </x:c>
      <x:c r="J113" s="937" t="s">
        <x:v>2131</x:v>
      </x:c>
      <x:c r="K113" s="785" t="s">
        <x:v>2193</x:v>
      </x:c>
      <x:c r="L113" s="937" t="s">
        <x:v>2191</x:v>
      </x:c>
      <x:c r="M113" s="937" t="s">
        <x:v>2166</x:v>
      </x:c>
      <x:c r="N113" s="937" t="s">
        <x:v>2166</x:v>
      </x:c>
      <x:c r="O113" s="942" t="s">
        <x:v>2198</x:v>
      </x:c>
      <x:c r="P113" s="1189">
        <x:v>5.19</x:v>
      </x:c>
      <x:c r="Q113" s="1017" t="s">
        <x:v>2192</x:v>
      </x:c>
      <x:c r="R113" s="792">
        <x:f t="shared" si="70"/>
        <x:v>8304</x:v>
      </x:c>
      <x:c r="S113" s="935">
        <x:v>3</x:v>
      </x:c>
      <x:c r="T113" s="792">
        <x:f t="shared" si="80"/>
        <x:v>24912</x:v>
      </x:c>
      <x:c r="U113" s="935" t="s">
        <x:v>2132</x:v>
      </x:c>
      <x:c r="V113" s="945"/>
      <x:c r="W113" s="965"/>
      <x:c r="X113" s="1190"/>
      <x:c r="Y113" s="949"/>
      <x:c r="Z113" s="949"/>
      <x:c r="AA113" s="949"/>
      <x:c r="AB113" s="949"/>
      <x:c r="AC113" s="949"/>
      <x:c r="AD113" s="949"/>
      <x:c r="AE113" s="966">
        <x:f t="shared" si="77"/>
        <x:v>5.19</x:v>
      </x:c>
      <x:c r="AF113" s="1188">
        <x:f t="shared" si="86"/>
        <x:v>5.19</x:v>
      </x:c>
      <x:c r="AG113" s="1188">
        <x:f t="shared" si="86"/>
        <x:v>5.19</x:v>
      </x:c>
      <x:c r="AH113" s="1188">
        <x:f t="shared" si="86"/>
        <x:v>5.19</x:v>
      </x:c>
      <x:c r="AI113" s="1188">
        <x:f t="shared" si="86"/>
        <x:v>5.19</x:v>
      </x:c>
      <x:c r="AJ113" s="1188">
        <x:f t="shared" si="86"/>
        <x:v>5.19</x:v>
      </x:c>
      <x:c r="AK113" s="1188">
        <x:f t="shared" si="86"/>
        <x:v>5.19</x:v>
      </x:c>
      <x:c r="AL113" s="1188">
        <x:f t="shared" si="86"/>
        <x:v>5.19</x:v>
      </x:c>
      <x:c r="AM113" s="934" t="s">
        <x:v>2183</x:v>
      </x:c>
      <x:c r="AN113" s="952" t="s">
        <x:v>2174</x:v>
      </x:c>
      <x:c r="AO113" s="953">
        <x:f t="shared" si="88"/>
        <x:v>4250</x:v>
      </x:c>
      <x:c r="AP113" s="953">
        <x:f t="shared" si="88"/>
        <x:v>4250</x:v>
      </x:c>
      <x:c r="AQ113" s="953">
        <x:f t="shared" si="88"/>
        <x:v>4250</x:v>
      </x:c>
      <x:c r="AR113" s="953">
        <x:f t="shared" si="88"/>
        <x:v>4250</x:v>
      </x:c>
      <x:c r="AS113" s="953">
        <x:f t="shared" si="88"/>
        <x:v>4250</x:v>
      </x:c>
      <x:c r="AT113" s="953">
        <x:f t="shared" si="88"/>
        <x:v>4250</x:v>
      </x:c>
      <x:c r="AU113" s="953">
        <x:f t="shared" si="88"/>
        <x:v>4250</x:v>
      </x:c>
      <x:c r="AV113" s="953">
        <x:f t="shared" si="88"/>
        <x:v>4250</x:v>
      </x:c>
      <x:c r="AW113" s="953">
        <x:f t="shared" si="88"/>
        <x:v>4250</x:v>
      </x:c>
      <x:c r="AX113" s="953">
        <x:f t="shared" si="87"/>
        <x:v>4250</x:v>
      </x:c>
      <x:c r="AY113" s="953">
        <x:f t="shared" si="87"/>
        <x:v>4250</x:v>
      </x:c>
      <x:c r="AZ113" s="953">
        <x:f t="shared" si="85"/>
        <x:v>4250</x:v>
      </x:c>
      <x:c r="BA113" s="954">
        <x:f t="shared" si="85"/>
        <x:v>51000</x:v>
      </x:c>
      <x:c r="BB113" s="953">
        <x:f t="shared" si="85"/>
        <x:v>51000</x:v>
      </x:c>
      <x:c r="BC113" s="953">
        <x:f t="shared" si="85"/>
        <x:v>51000</x:v>
      </x:c>
      <x:c r="BD113" s="953">
        <x:f t="shared" si="85"/>
        <x:v>51000</x:v>
      </x:c>
      <x:c r="BE113" s="953">
        <x:f t="shared" si="85"/>
        <x:v>0</x:v>
      </x:c>
      <x:c r="BF113" s="953">
        <x:f t="shared" si="85"/>
        <x:v>0</x:v>
      </x:c>
      <x:c r="BG113" s="953">
        <x:f t="shared" si="85"/>
        <x:v>0</x:v>
      </x:c>
      <x:c r="BH113" s="953">
        <x:f t="shared" si="85"/>
        <x:v>0</x:v>
      </x:c>
      <x:c r="BI113" s="953">
        <x:f t="shared" si="91"/>
        <x:v>1.0587599999999999</x:v>
      </x:c>
      <x:c r="BJ113" s="953">
        <x:f t="shared" si="91"/>
        <x:v>1.0587599999999999</x:v>
      </x:c>
      <x:c r="BK113" s="953">
        <x:f t="shared" si="91"/>
        <x:v>1.0587599999999999</x:v>
      </x:c>
      <x:c r="BL113" s="953">
        <x:f t="shared" si="90"/>
        <x:v>1.0587599999999999</x:v>
      </x:c>
      <x:c r="BM113" s="953">
        <x:f t="shared" si="90"/>
        <x:v>1.0587599999999999</x:v>
      </x:c>
      <x:c r="BN113" s="953">
        <x:f t="shared" si="90"/>
        <x:v>1.0587599999999999</x:v>
      </x:c>
      <x:c r="BO113" s="953">
        <x:f t="shared" si="90"/>
        <x:v>1.0587599999999999</x:v>
      </x:c>
      <x:c r="BP113" s="953">
        <x:f t="shared" si="90"/>
        <x:v>1.0587599999999999</x:v>
      </x:c>
      <x:c r="BQ113" s="953">
        <x:f t="shared" si="90"/>
        <x:v>1.0587599999999999</x:v>
      </x:c>
      <x:c r="BR113" s="1191">
        <x:f t="shared" si="90"/>
        <x:v>1.0587599999999999</x:v>
      </x:c>
      <x:c r="BS113" s="953">
        <x:f t="shared" si="90"/>
        <x:v>1.0587599999999999</x:v>
      </x:c>
      <x:c r="BT113" s="953">
        <x:f t="shared" si="90"/>
        <x:v>1.0587599999999999</x:v>
      </x:c>
      <x:c r="BU113" s="1192">
        <x:f t="shared" si="76"/>
        <x:v>12.705119999999996</x:v>
      </x:c>
      <x:c r="BV113" s="1193">
        <x:f t="shared" si="84"/>
        <x:v>12.705120000000001</x:v>
      </x:c>
      <x:c r="BW113" s="953">
        <x:f t="shared" si="84"/>
        <x:v>12.705120000000001</x:v>
      </x:c>
      <x:c r="BX113" s="953">
        <x:f t="shared" si="84"/>
        <x:v>12.705120000000001</x:v>
      </x:c>
      <x:c r="BY113" s="953">
        <x:f t="shared" si="84"/>
        <x:v>0</x:v>
      </x:c>
      <x:c r="BZ113" s="953">
        <x:f t="shared" si="84"/>
        <x:v>0</x:v>
      </x:c>
      <x:c r="CA113" s="953">
        <x:f t="shared" si="84"/>
        <x:v>0</x:v>
      </x:c>
      <x:c r="CB113" s="1192">
        <x:f t="shared" si="84"/>
        <x:v>0</x:v>
      </x:c>
      <x:c r="CC113" s="923"/>
      <x:c r="CD113" s="958" t="s">
        <x:v>2166</x:v>
      </x:c>
      <x:c r="CE113" s="960">
        <x:f t="shared" si="89"/>
        <x:v>4250</x:v>
      </x:c>
      <x:c r="CF113" s="960">
        <x:f t="shared" si="89"/>
        <x:v>4250</x:v>
      </x:c>
      <x:c r="CG113" s="960">
        <x:f t="shared" si="89"/>
        <x:v>4250</x:v>
      </x:c>
      <x:c r="CH113" s="960">
        <x:f t="shared" si="89"/>
        <x:v>4250</x:v>
      </x:c>
      <x:c r="CI113" s="960">
        <x:f t="shared" si="89"/>
        <x:v>4250</x:v>
      </x:c>
      <x:c r="CJ113" s="960">
        <x:f t="shared" si="89"/>
        <x:v>4250</x:v>
      </x:c>
      <x:c r="CK113" s="960">
        <x:f t="shared" si="89"/>
        <x:v>4250</x:v>
      </x:c>
      <x:c r="CL113" s="960">
        <x:f t="shared" si="89"/>
        <x:v>4250</x:v>
      </x:c>
      <x:c r="CM113" s="960">
        <x:f t="shared" si="89"/>
        <x:v>4250</x:v>
      </x:c>
      <x:c r="CN113" s="960">
        <x:f t="shared" si="89"/>
        <x:v>4250</x:v>
      </x:c>
      <x:c r="CO113" s="960">
        <x:f t="shared" si="89"/>
        <x:v>4250</x:v>
      </x:c>
      <x:c r="CP113" s="961">
        <x:f t="shared" si="89"/>
        <x:v>4250</x:v>
      </x:c>
      <x:c r="CQ113" s="962">
        <x:v>51000</x:v>
      </x:c>
      <x:c r="CR113" s="1139">
        <x:v>51000</x:v>
      </x:c>
      <x:c r="CS113" s="1140">
        <x:v>51000</x:v>
      </x:c>
      <x:c r="CT113" s="1140">
        <x:v>51000</x:v>
      </x:c>
      <x:c r="CU113" s="1140">
        <x:v>0</x:v>
      </x:c>
      <x:c r="CV113" s="1140"/>
      <x:c r="CW113" s="1140"/>
      <x:c r="CX113" s="1141"/>
      <x:c r="CZ113" s="988"/>
    </x:row>
    <x:row r="114" spans="1:104" s="785" customFormat="1" ht="17.25" hidden="1" customHeight="1" thickBot="1">
      <x:c r="A114" s="1208">
        <x:f t="shared" si="72"/>
        <x:v>111</x:v>
      </x:c>
      <x:c r="B114" s="1209" t="s">
        <x:v>2113</x:v>
      </x:c>
      <x:c r="C114" s="1210" t="s">
        <x:v>2144</x:v>
      </x:c>
      <x:c r="D114" s="1211" t="s">
        <x:v>2176</x:v>
      </x:c>
      <x:c r="E114" s="1212" t="s">
        <x:v>2177</x:v>
      </x:c>
      <x:c r="F114" s="1213" t="s">
        <x:v>2196</x:v>
      </x:c>
      <x:c r="G114" s="1213" t="s">
        <x:v>617</x:v>
      </x:c>
      <x:c r="H114" s="1214" t="s">
        <x:v>882</x:v>
      </x:c>
      <x:c r="I114" s="1215" t="s">
        <x:v>883</x:v>
      </x:c>
      <x:c r="J114" s="1212" t="s">
        <x:v>2131</x:v>
      </x:c>
      <x:c r="K114" s="1033" t="s">
        <x:v>2193</x:v>
      </x:c>
      <x:c r="L114" s="1212" t="s">
        <x:v>2191</x:v>
      </x:c>
      <x:c r="M114" s="1212" t="s">
        <x:v>2166</x:v>
      </x:c>
      <x:c r="N114" s="1212" t="s">
        <x:v>2166</x:v>
      </x:c>
      <x:c r="O114" s="1216" t="s">
        <x:v>2198</x:v>
      </x:c>
      <x:c r="P114" s="1217">
        <x:v>2.48</x:v>
      </x:c>
      <x:c r="Q114" s="1039" t="s">
        <x:v>2192</x:v>
      </x:c>
      <x:c r="R114" s="1218">
        <x:f t="shared" si="70"/>
        <x:v>3968</x:v>
      </x:c>
      <x:c r="S114" s="1210">
        <x:v>1</x:v>
      </x:c>
      <x:c r="T114" s="1218">
        <x:f t="shared" si="80"/>
        <x:v>3968</x:v>
      </x:c>
      <x:c r="U114" s="1210" t="s">
        <x:v>2132</x:v>
      </x:c>
      <x:c r="V114" s="1219"/>
      <x:c r="W114" s="1220"/>
      <x:c r="X114" s="1221"/>
      <x:c r="Y114" s="1222"/>
      <x:c r="Z114" s="1222"/>
      <x:c r="AA114" s="1222"/>
      <x:c r="AB114" s="1222"/>
      <x:c r="AC114" s="1222"/>
      <x:c r="AD114" s="1222"/>
      <x:c r="AE114" s="1223">
        <x:f t="shared" si="77"/>
        <x:v>2.48</x:v>
      </x:c>
      <x:c r="AF114" s="1203">
        <x:f t="shared" si="86"/>
        <x:v>2.48</x:v>
      </x:c>
      <x:c r="AG114" s="1203">
        <x:f t="shared" si="86"/>
        <x:v>2.48</x:v>
      </x:c>
      <x:c r="AH114" s="1203">
        <x:f t="shared" si="86"/>
        <x:v>2.48</x:v>
      </x:c>
      <x:c r="AI114" s="1203">
        <x:f t="shared" si="86"/>
        <x:v>2.48</x:v>
      </x:c>
      <x:c r="AJ114" s="1203">
        <x:f t="shared" si="86"/>
        <x:v>2.48</x:v>
      </x:c>
      <x:c r="AK114" s="1203">
        <x:f t="shared" si="86"/>
        <x:v>2.48</x:v>
      </x:c>
      <x:c r="AL114" s="1203">
        <x:f t="shared" si="86"/>
        <x:v>2.48</x:v>
      </x:c>
      <x:c r="AM114" s="1209" t="s">
        <x:v>2183</x:v>
      </x:c>
      <x:c r="AN114" s="1224" t="s">
        <x:v>2174</x:v>
      </x:c>
      <x:c r="AO114" s="1195">
        <x:f t="shared" si="88"/>
        <x:v>4250</x:v>
      </x:c>
      <x:c r="AP114" s="1195">
        <x:f t="shared" si="88"/>
        <x:v>4250</x:v>
      </x:c>
      <x:c r="AQ114" s="1195">
        <x:f t="shared" si="88"/>
        <x:v>4250</x:v>
      </x:c>
      <x:c r="AR114" s="1195">
        <x:f t="shared" si="88"/>
        <x:v>4250</x:v>
      </x:c>
      <x:c r="AS114" s="1195">
        <x:f t="shared" si="88"/>
        <x:v>4250</x:v>
      </x:c>
      <x:c r="AT114" s="1195">
        <x:f t="shared" si="88"/>
        <x:v>4250</x:v>
      </x:c>
      <x:c r="AU114" s="1195">
        <x:f t="shared" si="88"/>
        <x:v>4250</x:v>
      </x:c>
      <x:c r="AV114" s="1195">
        <x:f t="shared" si="88"/>
        <x:v>4250</x:v>
      </x:c>
      <x:c r="AW114" s="1195">
        <x:f t="shared" si="88"/>
        <x:v>4250</x:v>
      </x:c>
      <x:c r="AX114" s="1195">
        <x:f t="shared" si="87"/>
        <x:v>4250</x:v>
      </x:c>
      <x:c r="AY114" s="1195">
        <x:f t="shared" si="87"/>
        <x:v>4250</x:v>
      </x:c>
      <x:c r="AZ114" s="1195">
        <x:f t="shared" si="85"/>
        <x:v>4250</x:v>
      </x:c>
      <x:c r="BA114" s="1225">
        <x:f t="shared" si="85"/>
        <x:v>51000</x:v>
      </x:c>
      <x:c r="BB114" s="1195">
        <x:f t="shared" si="85"/>
        <x:v>51000</x:v>
      </x:c>
      <x:c r="BC114" s="1195">
        <x:f t="shared" si="85"/>
        <x:v>51000</x:v>
      </x:c>
      <x:c r="BD114" s="1195">
        <x:f t="shared" si="85"/>
        <x:v>51000</x:v>
      </x:c>
      <x:c r="BE114" s="1195">
        <x:f t="shared" si="85"/>
        <x:v>0</x:v>
      </x:c>
      <x:c r="BF114" s="1195">
        <x:f t="shared" si="85"/>
        <x:v>0</x:v>
      </x:c>
      <x:c r="BG114" s="1195">
        <x:f t="shared" si="85"/>
        <x:v>0</x:v>
      </x:c>
      <x:c r="BH114" s="1195">
        <x:f t="shared" si="85"/>
        <x:v>0</x:v>
      </x:c>
      <x:c r="BI114" s="1195">
        <x:f t="shared" si="91"/>
        <x:v>0.16864000000000001</x:v>
      </x:c>
      <x:c r="BJ114" s="1195">
        <x:f t="shared" si="91"/>
        <x:v>0.16864000000000001</x:v>
      </x:c>
      <x:c r="BK114" s="1195">
        <x:f t="shared" si="91"/>
        <x:v>0.16864000000000001</x:v>
      </x:c>
      <x:c r="BL114" s="1195">
        <x:f t="shared" si="90"/>
        <x:v>0.16864000000000001</x:v>
      </x:c>
      <x:c r="BM114" s="1195">
        <x:f t="shared" si="90"/>
        <x:v>0.16864000000000001</x:v>
      </x:c>
      <x:c r="BN114" s="1195">
        <x:f t="shared" si="90"/>
        <x:v>0.16864000000000001</x:v>
      </x:c>
      <x:c r="BO114" s="1195">
        <x:f t="shared" si="90"/>
        <x:v>0.16864000000000001</x:v>
      </x:c>
      <x:c r="BP114" s="1195">
        <x:f t="shared" si="90"/>
        <x:v>0.16864000000000001</x:v>
      </x:c>
      <x:c r="BQ114" s="1195">
        <x:f t="shared" si="90"/>
        <x:v>0.16864000000000001</x:v>
      </x:c>
      <x:c r="BR114" s="1226">
        <x:f t="shared" si="90"/>
        <x:v>0.16864000000000001</x:v>
      </x:c>
      <x:c r="BS114" s="1195">
        <x:f t="shared" si="90"/>
        <x:v>0.16864000000000001</x:v>
      </x:c>
      <x:c r="BT114" s="1195">
        <x:f t="shared" si="90"/>
        <x:v>0.16864000000000001</x:v>
      </x:c>
      <x:c r="BU114" s="1196">
        <x:f t="shared" si="76"/>
        <x:v>2.0236799999999997</x:v>
      </x:c>
      <x:c r="BV114" s="1194">
        <x:f t="shared" si="84"/>
        <x:v>2.0236800000000001</x:v>
      </x:c>
      <x:c r="BW114" s="1195">
        <x:f t="shared" si="84"/>
        <x:v>2.0236800000000001</x:v>
      </x:c>
      <x:c r="BX114" s="1195">
        <x:f t="shared" si="84"/>
        <x:v>2.0236800000000001</x:v>
      </x:c>
      <x:c r="BY114" s="1195">
        <x:f t="shared" si="84"/>
        <x:v>0</x:v>
      </x:c>
      <x:c r="BZ114" s="1195">
        <x:f t="shared" si="84"/>
        <x:v>0</x:v>
      </x:c>
      <x:c r="CA114" s="1195">
        <x:f t="shared" si="84"/>
        <x:v>0</x:v>
      </x:c>
      <x:c r="CB114" s="1196">
        <x:f t="shared" si="84"/>
        <x:v>0</x:v>
      </x:c>
      <x:c r="CC114" s="923"/>
      <x:c r="CD114" s="972" t="s">
        <x:v>2166</x:v>
      </x:c>
      <x:c r="CE114" s="974">
        <x:f t="shared" si="89"/>
        <x:v>4250</x:v>
      </x:c>
      <x:c r="CF114" s="974">
        <x:f t="shared" si="89"/>
        <x:v>4250</x:v>
      </x:c>
      <x:c r="CG114" s="974">
        <x:f t="shared" si="89"/>
        <x:v>4250</x:v>
      </x:c>
      <x:c r="CH114" s="974">
        <x:f t="shared" si="89"/>
        <x:v>4250</x:v>
      </x:c>
      <x:c r="CI114" s="974">
        <x:f t="shared" si="89"/>
        <x:v>4250</x:v>
      </x:c>
      <x:c r="CJ114" s="974">
        <x:f t="shared" si="89"/>
        <x:v>4250</x:v>
      </x:c>
      <x:c r="CK114" s="974">
        <x:f t="shared" si="89"/>
        <x:v>4250</x:v>
      </x:c>
      <x:c r="CL114" s="974">
        <x:f t="shared" si="89"/>
        <x:v>4250</x:v>
      </x:c>
      <x:c r="CM114" s="974">
        <x:f t="shared" si="89"/>
        <x:v>4250</x:v>
      </x:c>
      <x:c r="CN114" s="974">
        <x:f t="shared" si="89"/>
        <x:v>4250</x:v>
      </x:c>
      <x:c r="CO114" s="974">
        <x:f t="shared" si="89"/>
        <x:v>4250</x:v>
      </x:c>
      <x:c r="CP114" s="975">
        <x:f t="shared" si="89"/>
        <x:v>4250</x:v>
      </x:c>
      <x:c r="CQ114" s="976">
        <x:v>51000</x:v>
      </x:c>
      <x:c r="CR114" s="1143">
        <x:v>51000</x:v>
      </x:c>
      <x:c r="CS114" s="1144">
        <x:v>51000</x:v>
      </x:c>
      <x:c r="CT114" s="1144">
        <x:v>51000</x:v>
      </x:c>
      <x:c r="CU114" s="1144">
        <x:v>0</x:v>
      </x:c>
      <x:c r="CV114" s="1144"/>
      <x:c r="CW114" s="1144"/>
      <x:c r="CX114" s="1145"/>
      <x:c r="CZ114" s="988"/>
    </x:row>
    <x:row r="115" spans="1:104" s="785" customFormat="1" ht="17.25" hidden="1" customHeight="1" thickBot="1">
      <x:c r="A115" s="933">
        <x:f t="shared" si="72"/>
        <x:v>112</x:v>
      </x:c>
      <x:c r="B115" s="934" t="s">
        <x:v>2113</x:v>
      </x:c>
      <x:c r="C115" s="935" t="s">
        <x:v>2144</x:v>
      </x:c>
      <x:c r="D115" s="936" t="s">
        <x:v>2176</x:v>
      </x:c>
      <x:c r="E115" s="937" t="s">
        <x:v>2177</x:v>
      </x:c>
      <x:c r="F115" s="938" t="s">
        <x:v>2199</x:v>
      </x:c>
      <x:c r="G115" s="938" t="s">
        <x:v>884</x:v>
      </x:c>
      <x:c r="H115" s="940" t="s">
        <x:v>856</x:v>
      </x:c>
      <x:c r="I115" s="941" t="s">
        <x:v>2200</x:v>
      </x:c>
      <x:c r="J115" s="937" t="s">
        <x:v>2131</x:v>
      </x:c>
      <x:c r="K115" s="785" t="s">
        <x:v>2190</x:v>
      </x:c>
      <x:c r="L115" s="937" t="s">
        <x:v>2191</x:v>
      </x:c>
      <x:c r="M115" s="937" t="s">
        <x:v>2166</x:v>
      </x:c>
      <x:c r="N115" s="937" t="s">
        <x:v>2166</x:v>
      </x:c>
      <x:c r="O115" s="942" t="s">
        <x:v>2201</x:v>
      </x:c>
      <x:c r="P115" s="1189">
        <x:v>134.88999999999999</x:v>
      </x:c>
      <x:c r="Q115" s="1017" t="s">
        <x:v>2192</x:v>
      </x:c>
      <x:c r="R115" s="792">
        <x:f t="shared" si="70"/>
        <x:v>215823.99999999997</x:v>
      </x:c>
      <x:c r="S115" s="935">
        <x:v>1</x:v>
      </x:c>
      <x:c r="T115" s="792">
        <x:f t="shared" si="80"/>
        <x:v>215823.99999999997</x:v>
      </x:c>
      <x:c r="U115" s="935" t="s">
        <x:v>2132</x:v>
      </x:c>
      <x:c r="V115" s="945"/>
      <x:c r="W115" s="965"/>
      <x:c r="X115" s="1190"/>
      <x:c r="Y115" s="949"/>
      <x:c r="Z115" s="949"/>
      <x:c r="AA115" s="949"/>
      <x:c r="AB115" s="949"/>
      <x:c r="AC115" s="949"/>
      <x:c r="AD115" s="949"/>
      <x:c r="AE115" s="966">
        <x:f t="shared" si="77"/>
        <x:v>134.88999999999999</x:v>
      </x:c>
      <x:c r="AF115" s="1188">
        <x:f t="shared" si="86"/>
        <x:v>134.88999999999999</x:v>
      </x:c>
      <x:c r="AG115" s="1188">
        <x:f t="shared" si="86"/>
        <x:v>134.88999999999999</x:v>
      </x:c>
      <x:c r="AH115" s="1188">
        <x:f t="shared" si="86"/>
        <x:v>134.88999999999999</x:v>
      </x:c>
      <x:c r="AI115" s="1188">
        <x:f t="shared" si="86"/>
        <x:v>134.88999999999999</x:v>
      </x:c>
      <x:c r="AJ115" s="1188">
        <x:f t="shared" si="86"/>
        <x:v>134.88999999999999</x:v>
      </x:c>
      <x:c r="AK115" s="1188">
        <x:f t="shared" si="86"/>
        <x:v>134.88999999999999</x:v>
      </x:c>
      <x:c r="AL115" s="1188">
        <x:f t="shared" si="86"/>
        <x:v>134.88999999999999</x:v>
      </x:c>
      <x:c r="AM115" s="934" t="s">
        <x:v>2183</x:v>
      </x:c>
      <x:c r="AN115" s="952" t="s">
        <x:v>2174</x:v>
      </x:c>
      <x:c r="AO115" s="953">
        <x:f t="shared" si="88"/>
        <x:v>875</x:v>
      </x:c>
      <x:c r="AP115" s="953">
        <x:f t="shared" si="88"/>
        <x:v>875</x:v>
      </x:c>
      <x:c r="AQ115" s="953">
        <x:f t="shared" si="88"/>
        <x:v>875</x:v>
      </x:c>
      <x:c r="AR115" s="953">
        <x:f t="shared" si="88"/>
        <x:v>875</x:v>
      </x:c>
      <x:c r="AS115" s="953">
        <x:f t="shared" si="88"/>
        <x:v>875</x:v>
      </x:c>
      <x:c r="AT115" s="953">
        <x:f t="shared" si="88"/>
        <x:v>875</x:v>
      </x:c>
      <x:c r="AU115" s="953">
        <x:f t="shared" si="88"/>
        <x:v>875</x:v>
      </x:c>
      <x:c r="AV115" s="953">
        <x:f t="shared" si="88"/>
        <x:v>875</x:v>
      </x:c>
      <x:c r="AW115" s="953">
        <x:f t="shared" si="88"/>
        <x:v>875</x:v>
      </x:c>
      <x:c r="AX115" s="953">
        <x:f t="shared" si="87"/>
        <x:v>875</x:v>
      </x:c>
      <x:c r="AY115" s="953">
        <x:f t="shared" si="87"/>
        <x:v>875</x:v>
      </x:c>
      <x:c r="AZ115" s="953">
        <x:f t="shared" si="85"/>
        <x:v>875</x:v>
      </x:c>
      <x:c r="BA115" s="954">
        <x:f t="shared" si="85"/>
        <x:v>10500</x:v>
      </x:c>
      <x:c r="BB115" s="953">
        <x:f t="shared" si="85"/>
        <x:v>10500</x:v>
      </x:c>
      <x:c r="BC115" s="953">
        <x:f t="shared" si="85"/>
        <x:v>0</x:v>
      </x:c>
      <x:c r="BD115" s="953">
        <x:f t="shared" si="85"/>
        <x:v>0</x:v>
      </x:c>
      <x:c r="BE115" s="953">
        <x:f t="shared" si="85"/>
        <x:v>0</x:v>
      </x:c>
      <x:c r="BF115" s="953">
        <x:f t="shared" si="85"/>
        <x:v>0</x:v>
      </x:c>
      <x:c r="BG115" s="953">
        <x:f t="shared" si="85"/>
        <x:v>0</x:v>
      </x:c>
      <x:c r="BH115" s="953">
        <x:f t="shared" si="85"/>
        <x:v>0</x:v>
      </x:c>
      <x:c r="BI115" s="953">
        <x:f t="shared" si="91"/>
        <x:v>1.8884599999999998</x:v>
      </x:c>
      <x:c r="BJ115" s="953">
        <x:f t="shared" si="91"/>
        <x:v>1.8884599999999998</x:v>
      </x:c>
      <x:c r="BK115" s="953">
        <x:f t="shared" si="91"/>
        <x:v>1.8884599999999998</x:v>
      </x:c>
      <x:c r="BL115" s="953">
        <x:f t="shared" si="90"/>
        <x:v>1.8884599999999998</x:v>
      </x:c>
      <x:c r="BM115" s="953">
        <x:f t="shared" si="90"/>
        <x:v>1.8884599999999998</x:v>
      </x:c>
      <x:c r="BN115" s="953">
        <x:f t="shared" si="90"/>
        <x:v>1.8884599999999998</x:v>
      </x:c>
      <x:c r="BO115" s="953">
        <x:f t="shared" si="90"/>
        <x:v>1.8884599999999998</x:v>
      </x:c>
      <x:c r="BP115" s="953">
        <x:f t="shared" si="90"/>
        <x:v>1.8884599999999998</x:v>
      </x:c>
      <x:c r="BQ115" s="953">
        <x:f t="shared" si="90"/>
        <x:v>1.8884599999999998</x:v>
      </x:c>
      <x:c r="BR115" s="1191">
        <x:f t="shared" si="90"/>
        <x:v>1.8884599999999998</x:v>
      </x:c>
      <x:c r="BS115" s="953">
        <x:f t="shared" si="90"/>
        <x:v>1.8884599999999998</x:v>
      </x:c>
      <x:c r="BT115" s="953">
        <x:f t="shared" si="90"/>
        <x:v>1.8884599999999998</x:v>
      </x:c>
      <x:c r="BU115" s="1192">
        <x:f t="shared" si="76"/>
        <x:v>22.661519999999996</x:v>
      </x:c>
      <x:c r="BV115" s="1206">
        <x:f t="shared" si="84"/>
        <x:v>22.661519999999996</x:v>
      </x:c>
      <x:c r="BW115" s="917">
        <x:f t="shared" si="84"/>
        <x:v>0</x:v>
      </x:c>
      <x:c r="BX115" s="917">
        <x:f t="shared" si="84"/>
        <x:v>0</x:v>
      </x:c>
      <x:c r="BY115" s="917">
        <x:f t="shared" si="84"/>
        <x:v>0</x:v>
      </x:c>
      <x:c r="BZ115" s="917">
        <x:f t="shared" si="84"/>
        <x:v>0</x:v>
      </x:c>
      <x:c r="CA115" s="917">
        <x:f t="shared" si="84"/>
        <x:v>0</x:v>
      </x:c>
      <x:c r="CB115" s="1207">
        <x:f t="shared" si="84"/>
        <x:v>0</x:v>
      </x:c>
      <x:c r="CC115" s="923"/>
      <x:c r="CD115" s="924" t="s">
        <x:v>2166</x:v>
      </x:c>
      <x:c r="CE115" s="926">
        <x:f t="shared" si="89"/>
        <x:v>875</x:v>
      </x:c>
      <x:c r="CF115" s="926">
        <x:f t="shared" si="89"/>
        <x:v>875</x:v>
      </x:c>
      <x:c r="CG115" s="926">
        <x:f t="shared" si="89"/>
        <x:v>875</x:v>
      </x:c>
      <x:c r="CH115" s="926">
        <x:f t="shared" si="89"/>
        <x:v>875</x:v>
      </x:c>
      <x:c r="CI115" s="926">
        <x:f t="shared" si="89"/>
        <x:v>875</x:v>
      </x:c>
      <x:c r="CJ115" s="926">
        <x:f t="shared" si="89"/>
        <x:v>875</x:v>
      </x:c>
      <x:c r="CK115" s="926">
        <x:f t="shared" si="89"/>
        <x:v>875</x:v>
      </x:c>
      <x:c r="CL115" s="926">
        <x:f t="shared" si="89"/>
        <x:v>875</x:v>
      </x:c>
      <x:c r="CM115" s="926">
        <x:f t="shared" si="89"/>
        <x:v>875</x:v>
      </x:c>
      <x:c r="CN115" s="926">
        <x:f t="shared" si="89"/>
        <x:v>875</x:v>
      </x:c>
      <x:c r="CO115" s="926">
        <x:f t="shared" si="89"/>
        <x:v>875</x:v>
      </x:c>
      <x:c r="CP115" s="927">
        <x:f t="shared" si="89"/>
        <x:v>875</x:v>
      </x:c>
      <x:c r="CQ115" s="928">
        <x:v>10500</x:v>
      </x:c>
      <x:c r="CR115" s="1134">
        <x:v>10500</x:v>
      </x:c>
      <x:c r="CS115" s="1135">
        <x:v>0</x:v>
      </x:c>
      <x:c r="CT115" s="1135">
        <x:v>0</x:v>
      </x:c>
      <x:c r="CU115" s="1135">
        <x:v>0</x:v>
      </x:c>
      <x:c r="CV115" s="1135"/>
      <x:c r="CW115" s="1135"/>
      <x:c r="CX115" s="1136"/>
      <x:c r="CZ115" s="988"/>
    </x:row>
    <x:row r="116" spans="1:104" s="785" customFormat="1" ht="17.25" hidden="1" customHeight="1" thickBot="1">
      <x:c r="A116" s="933">
        <x:f t="shared" si="72"/>
        <x:v>113</x:v>
      </x:c>
      <x:c r="B116" s="934" t="s">
        <x:v>2113</x:v>
      </x:c>
      <x:c r="C116" s="935" t="s">
        <x:v>2144</x:v>
      </x:c>
      <x:c r="D116" s="936" t="s">
        <x:v>2176</x:v>
      </x:c>
      <x:c r="E116" s="937" t="s">
        <x:v>2177</x:v>
      </x:c>
      <x:c r="F116" s="938" t="s">
        <x:v>2199</x:v>
      </x:c>
      <x:c r="G116" s="938" t="s">
        <x:v>871</x:v>
      </x:c>
      <x:c r="H116" s="940" t="s">
        <x:v>857</x:v>
      </x:c>
      <x:c r="I116" s="941" t="s">
        <x:v>2200</x:v>
      </x:c>
      <x:c r="J116" s="937" t="s">
        <x:v>2131</x:v>
      </x:c>
      <x:c r="K116" s="785" t="s">
        <x:v>2190</x:v>
      </x:c>
      <x:c r="L116" s="937" t="s">
        <x:v>2191</x:v>
      </x:c>
      <x:c r="M116" s="937" t="s">
        <x:v>2166</x:v>
      </x:c>
      <x:c r="N116" s="937" t="s">
        <x:v>2166</x:v>
      </x:c>
      <x:c r="O116" s="942" t="s">
        <x:v>2201</x:v>
      </x:c>
      <x:c r="P116" s="1189">
        <x:v>26.75</x:v>
      </x:c>
      <x:c r="Q116" s="1017" t="s">
        <x:v>2192</x:v>
      </x:c>
      <x:c r="R116" s="792">
        <x:f t="shared" si="70"/>
        <x:v>42800</x:v>
      </x:c>
      <x:c r="S116" s="935">
        <x:v>1</x:v>
      </x:c>
      <x:c r="T116" s="792">
        <x:f t="shared" si="80"/>
        <x:v>42800</x:v>
      </x:c>
      <x:c r="U116" s="935" t="s">
        <x:v>2132</x:v>
      </x:c>
      <x:c r="V116" s="945"/>
      <x:c r="W116" s="965"/>
      <x:c r="X116" s="1190"/>
      <x:c r="Y116" s="949"/>
      <x:c r="Z116" s="949"/>
      <x:c r="AA116" s="949"/>
      <x:c r="AB116" s="949"/>
      <x:c r="AC116" s="949"/>
      <x:c r="AD116" s="949"/>
      <x:c r="AE116" s="966">
        <x:f t="shared" si="77"/>
        <x:v>26.75</x:v>
      </x:c>
      <x:c r="AF116" s="1188">
        <x:f t="shared" si="86"/>
        <x:v>26.75</x:v>
      </x:c>
      <x:c r="AG116" s="1188">
        <x:f t="shared" si="86"/>
        <x:v>26.75</x:v>
      </x:c>
      <x:c r="AH116" s="1188">
        <x:f t="shared" si="86"/>
        <x:v>26.75</x:v>
      </x:c>
      <x:c r="AI116" s="1188">
        <x:f t="shared" si="86"/>
        <x:v>26.75</x:v>
      </x:c>
      <x:c r="AJ116" s="1188">
        <x:f t="shared" si="86"/>
        <x:v>26.75</x:v>
      </x:c>
      <x:c r="AK116" s="1188">
        <x:f t="shared" si="86"/>
        <x:v>26.75</x:v>
      </x:c>
      <x:c r="AL116" s="1188">
        <x:f t="shared" si="86"/>
        <x:v>26.75</x:v>
      </x:c>
      <x:c r="AM116" s="934" t="s">
        <x:v>2183</x:v>
      </x:c>
      <x:c r="AN116" s="952" t="s">
        <x:v>2174</x:v>
      </x:c>
      <x:c r="AO116" s="953">
        <x:f t="shared" si="88"/>
        <x:v>875</x:v>
      </x:c>
      <x:c r="AP116" s="953">
        <x:f t="shared" si="88"/>
        <x:v>875</x:v>
      </x:c>
      <x:c r="AQ116" s="953">
        <x:f t="shared" si="88"/>
        <x:v>875</x:v>
      </x:c>
      <x:c r="AR116" s="953">
        <x:f t="shared" si="88"/>
        <x:v>875</x:v>
      </x:c>
      <x:c r="AS116" s="953">
        <x:f t="shared" si="88"/>
        <x:v>875</x:v>
      </x:c>
      <x:c r="AT116" s="953">
        <x:f t="shared" si="88"/>
        <x:v>875</x:v>
      </x:c>
      <x:c r="AU116" s="953">
        <x:f t="shared" si="88"/>
        <x:v>875</x:v>
      </x:c>
      <x:c r="AV116" s="953">
        <x:f t="shared" si="88"/>
        <x:v>875</x:v>
      </x:c>
      <x:c r="AW116" s="953">
        <x:f t="shared" si="88"/>
        <x:v>875</x:v>
      </x:c>
      <x:c r="AX116" s="953">
        <x:f t="shared" si="87"/>
        <x:v>875</x:v>
      </x:c>
      <x:c r="AY116" s="953">
        <x:f t="shared" si="87"/>
        <x:v>875</x:v>
      </x:c>
      <x:c r="AZ116" s="953">
        <x:f t="shared" si="85"/>
        <x:v>875</x:v>
      </x:c>
      <x:c r="BA116" s="954">
        <x:f t="shared" si="85"/>
        <x:v>10500</x:v>
      </x:c>
      <x:c r="BB116" s="953">
        <x:f t="shared" si="85"/>
        <x:v>10500</x:v>
      </x:c>
      <x:c r="BC116" s="953">
        <x:f t="shared" si="85"/>
        <x:v>0</x:v>
      </x:c>
      <x:c r="BD116" s="953">
        <x:f t="shared" si="85"/>
        <x:v>0</x:v>
      </x:c>
      <x:c r="BE116" s="953">
        <x:f t="shared" si="85"/>
        <x:v>0</x:v>
      </x:c>
      <x:c r="BF116" s="953">
        <x:f t="shared" si="85"/>
        <x:v>0</x:v>
      </x:c>
      <x:c r="BG116" s="953">
        <x:f t="shared" si="85"/>
        <x:v>0</x:v>
      </x:c>
      <x:c r="BH116" s="953">
        <x:f t="shared" si="85"/>
        <x:v>0</x:v>
      </x:c>
      <x:c r="BI116" s="953">
        <x:f t="shared" si="91"/>
        <x:v>0.3745</x:v>
      </x:c>
      <x:c r="BJ116" s="953">
        <x:f t="shared" si="91"/>
        <x:v>0.3745</x:v>
      </x:c>
      <x:c r="BK116" s="953">
        <x:f t="shared" si="91"/>
        <x:v>0.3745</x:v>
      </x:c>
      <x:c r="BL116" s="953">
        <x:f t="shared" si="90"/>
        <x:v>0.3745</x:v>
      </x:c>
      <x:c r="BM116" s="953">
        <x:f t="shared" si="90"/>
        <x:v>0.3745</x:v>
      </x:c>
      <x:c r="BN116" s="953">
        <x:f t="shared" si="90"/>
        <x:v>0.3745</x:v>
      </x:c>
      <x:c r="BO116" s="953">
        <x:f t="shared" si="90"/>
        <x:v>0.3745</x:v>
      </x:c>
      <x:c r="BP116" s="953">
        <x:f t="shared" si="90"/>
        <x:v>0.3745</x:v>
      </x:c>
      <x:c r="BQ116" s="953">
        <x:f t="shared" si="90"/>
        <x:v>0.3745</x:v>
      </x:c>
      <x:c r="BR116" s="1191">
        <x:f t="shared" si="90"/>
        <x:v>0.3745</x:v>
      </x:c>
      <x:c r="BS116" s="953">
        <x:f t="shared" si="90"/>
        <x:v>0.3745</x:v>
      </x:c>
      <x:c r="BT116" s="953">
        <x:f t="shared" si="90"/>
        <x:v>0.3745</x:v>
      </x:c>
      <x:c r="BU116" s="1192">
        <x:f t="shared" si="76"/>
        <x:v>4.4939999999999998</x:v>
      </x:c>
      <x:c r="BV116" s="1193">
        <x:f t="shared" si="84"/>
        <x:v>4.4939999999999998</x:v>
      </x:c>
      <x:c r="BW116" s="953">
        <x:f t="shared" si="84"/>
        <x:v>0</x:v>
      </x:c>
      <x:c r="BX116" s="953">
        <x:f t="shared" si="84"/>
        <x:v>0</x:v>
      </x:c>
      <x:c r="BY116" s="953">
        <x:f t="shared" si="84"/>
        <x:v>0</x:v>
      </x:c>
      <x:c r="BZ116" s="953">
        <x:f t="shared" si="84"/>
        <x:v>0</x:v>
      </x:c>
      <x:c r="CA116" s="953">
        <x:f t="shared" si="84"/>
        <x:v>0</x:v>
      </x:c>
      <x:c r="CB116" s="1192">
        <x:f t="shared" si="84"/>
        <x:v>0</x:v>
      </x:c>
      <x:c r="CC116" s="923"/>
      <x:c r="CD116" s="958" t="s">
        <x:v>2166</x:v>
      </x:c>
      <x:c r="CE116" s="960">
        <x:f t="shared" si="89"/>
        <x:v>875</x:v>
      </x:c>
      <x:c r="CF116" s="960">
        <x:f t="shared" si="89"/>
        <x:v>875</x:v>
      </x:c>
      <x:c r="CG116" s="960">
        <x:f t="shared" si="89"/>
        <x:v>875</x:v>
      </x:c>
      <x:c r="CH116" s="960">
        <x:f t="shared" si="89"/>
        <x:v>875</x:v>
      </x:c>
      <x:c r="CI116" s="960">
        <x:f t="shared" si="89"/>
        <x:v>875</x:v>
      </x:c>
      <x:c r="CJ116" s="960">
        <x:f t="shared" si="89"/>
        <x:v>875</x:v>
      </x:c>
      <x:c r="CK116" s="960">
        <x:f t="shared" si="89"/>
        <x:v>875</x:v>
      </x:c>
      <x:c r="CL116" s="960">
        <x:f t="shared" si="89"/>
        <x:v>875</x:v>
      </x:c>
      <x:c r="CM116" s="960">
        <x:f t="shared" si="89"/>
        <x:v>875</x:v>
      </x:c>
      <x:c r="CN116" s="960">
        <x:f t="shared" si="89"/>
        <x:v>875</x:v>
      </x:c>
      <x:c r="CO116" s="960">
        <x:f t="shared" si="89"/>
        <x:v>875</x:v>
      </x:c>
      <x:c r="CP116" s="961">
        <x:f t="shared" si="89"/>
        <x:v>875</x:v>
      </x:c>
      <x:c r="CQ116" s="962">
        <x:v>10500</x:v>
      </x:c>
      <x:c r="CR116" s="1139">
        <x:v>10500</x:v>
      </x:c>
      <x:c r="CS116" s="1140">
        <x:v>0</x:v>
      </x:c>
      <x:c r="CT116" s="1140">
        <x:v>0</x:v>
      </x:c>
      <x:c r="CU116" s="1140">
        <x:v>0</x:v>
      </x:c>
      <x:c r="CV116" s="1140"/>
      <x:c r="CW116" s="1140"/>
      <x:c r="CX116" s="1141"/>
      <x:c r="CZ116" s="988"/>
    </x:row>
    <x:row r="117" spans="1:104" s="785" customFormat="1" ht="17.25" hidden="1" customHeight="1" thickBot="1">
      <x:c r="A117" s="933">
        <x:f t="shared" si="72"/>
        <x:v>114</x:v>
      </x:c>
      <x:c r="B117" s="934" t="s">
        <x:v>2113</x:v>
      </x:c>
      <x:c r="C117" s="935" t="s">
        <x:v>2144</x:v>
      </x:c>
      <x:c r="D117" s="936" t="s">
        <x:v>2176</x:v>
      </x:c>
      <x:c r="E117" s="937" t="s">
        <x:v>2177</x:v>
      </x:c>
      <x:c r="F117" s="938" t="s">
        <x:v>2199</x:v>
      </x:c>
      <x:c r="G117" s="938" t="s">
        <x:v>606</x:v>
      </x:c>
      <x:c r="H117" s="940" t="s">
        <x:v>858</x:v>
      </x:c>
      <x:c r="I117" s="941" t="s">
        <x:v>2200</x:v>
      </x:c>
      <x:c r="J117" s="937" t="s">
        <x:v>2131</x:v>
      </x:c>
      <x:c r="K117" s="785" t="s">
        <x:v>2193</x:v>
      </x:c>
      <x:c r="L117" s="937" t="s">
        <x:v>2191</x:v>
      </x:c>
      <x:c r="M117" s="937" t="s">
        <x:v>2166</x:v>
      </x:c>
      <x:c r="N117" s="937" t="s">
        <x:v>2166</x:v>
      </x:c>
      <x:c r="O117" s="942" t="s">
        <x:v>2201</x:v>
      </x:c>
      <x:c r="P117" s="1189">
        <x:v>13.49</x:v>
      </x:c>
      <x:c r="Q117" s="1017" t="s">
        <x:v>2192</x:v>
      </x:c>
      <x:c r="R117" s="792">
        <x:f t="shared" si="70"/>
        <x:v>21584</x:v>
      </x:c>
      <x:c r="S117" s="935">
        <x:v>2</x:v>
      </x:c>
      <x:c r="T117" s="792">
        <x:f t="shared" si="80"/>
        <x:v>43168</x:v>
      </x:c>
      <x:c r="U117" s="935" t="s">
        <x:v>2132</x:v>
      </x:c>
      <x:c r="V117" s="945"/>
      <x:c r="W117" s="965"/>
      <x:c r="X117" s="1190"/>
      <x:c r="Y117" s="949"/>
      <x:c r="Z117" s="949"/>
      <x:c r="AA117" s="949"/>
      <x:c r="AB117" s="949"/>
      <x:c r="AC117" s="949"/>
      <x:c r="AD117" s="949"/>
      <x:c r="AE117" s="966">
        <x:f t="shared" si="77"/>
        <x:v>13.49</x:v>
      </x:c>
      <x:c r="AF117" s="1188">
        <x:f t="shared" si="86"/>
        <x:v>13.49</x:v>
      </x:c>
      <x:c r="AG117" s="1188">
        <x:f t="shared" si="86"/>
        <x:v>13.49</x:v>
      </x:c>
      <x:c r="AH117" s="1188">
        <x:f t="shared" si="86"/>
        <x:v>13.49</x:v>
      </x:c>
      <x:c r="AI117" s="1188">
        <x:f t="shared" si="86"/>
        <x:v>13.49</x:v>
      </x:c>
      <x:c r="AJ117" s="1188">
        <x:f t="shared" si="86"/>
        <x:v>13.49</x:v>
      </x:c>
      <x:c r="AK117" s="1188">
        <x:f t="shared" si="86"/>
        <x:v>13.49</x:v>
      </x:c>
      <x:c r="AL117" s="1188">
        <x:f t="shared" si="86"/>
        <x:v>13.49</x:v>
      </x:c>
      <x:c r="AM117" s="934" t="s">
        <x:v>2183</x:v>
      </x:c>
      <x:c r="AN117" s="952" t="s">
        <x:v>2174</x:v>
      </x:c>
      <x:c r="AO117" s="953">
        <x:f t="shared" si="88"/>
        <x:v>875</x:v>
      </x:c>
      <x:c r="AP117" s="953">
        <x:f t="shared" si="88"/>
        <x:v>875</x:v>
      </x:c>
      <x:c r="AQ117" s="953">
        <x:f t="shared" si="88"/>
        <x:v>875</x:v>
      </x:c>
      <x:c r="AR117" s="953">
        <x:f t="shared" si="88"/>
        <x:v>875</x:v>
      </x:c>
      <x:c r="AS117" s="953">
        <x:f t="shared" si="88"/>
        <x:v>875</x:v>
      </x:c>
      <x:c r="AT117" s="953">
        <x:f t="shared" si="88"/>
        <x:v>875</x:v>
      </x:c>
      <x:c r="AU117" s="953">
        <x:f t="shared" si="88"/>
        <x:v>875</x:v>
      </x:c>
      <x:c r="AV117" s="953">
        <x:f t="shared" si="88"/>
        <x:v>875</x:v>
      </x:c>
      <x:c r="AW117" s="953">
        <x:f t="shared" si="88"/>
        <x:v>875</x:v>
      </x:c>
      <x:c r="AX117" s="953">
        <x:f t="shared" si="87"/>
        <x:v>875</x:v>
      </x:c>
      <x:c r="AY117" s="953">
        <x:f t="shared" si="87"/>
        <x:v>875</x:v>
      </x:c>
      <x:c r="AZ117" s="953">
        <x:f t="shared" si="85"/>
        <x:v>875</x:v>
      </x:c>
      <x:c r="BA117" s="954">
        <x:f t="shared" si="85"/>
        <x:v>10500</x:v>
      </x:c>
      <x:c r="BB117" s="953">
        <x:f t="shared" si="85"/>
        <x:v>10500</x:v>
      </x:c>
      <x:c r="BC117" s="953">
        <x:f t="shared" si="85"/>
        <x:v>0</x:v>
      </x:c>
      <x:c r="BD117" s="953">
        <x:f t="shared" si="85"/>
        <x:v>0</x:v>
      </x:c>
      <x:c r="BE117" s="953">
        <x:f t="shared" si="85"/>
        <x:v>0</x:v>
      </x:c>
      <x:c r="BF117" s="953">
        <x:f t="shared" si="85"/>
        <x:v>0</x:v>
      </x:c>
      <x:c r="BG117" s="953">
        <x:f t="shared" si="85"/>
        <x:v>0</x:v>
      </x:c>
      <x:c r="BH117" s="953">
        <x:f t="shared" si="85"/>
        <x:v>0</x:v>
      </x:c>
      <x:c r="BI117" s="953">
        <x:f t="shared" si="91"/>
        <x:v>0.37772</x:v>
      </x:c>
      <x:c r="BJ117" s="953">
        <x:f t="shared" si="91"/>
        <x:v>0.37772</x:v>
      </x:c>
      <x:c r="BK117" s="953">
        <x:f t="shared" si="91"/>
        <x:v>0.37772</x:v>
      </x:c>
      <x:c r="BL117" s="953">
        <x:f t="shared" si="90"/>
        <x:v>0.37772</x:v>
      </x:c>
      <x:c r="BM117" s="953">
        <x:f t="shared" si="90"/>
        <x:v>0.37772</x:v>
      </x:c>
      <x:c r="BN117" s="953">
        <x:f t="shared" si="90"/>
        <x:v>0.37772</x:v>
      </x:c>
      <x:c r="BO117" s="953">
        <x:f t="shared" si="90"/>
        <x:v>0.37772</x:v>
      </x:c>
      <x:c r="BP117" s="953">
        <x:f t="shared" si="90"/>
        <x:v>0.37772</x:v>
      </x:c>
      <x:c r="BQ117" s="953">
        <x:f t="shared" si="90"/>
        <x:v>0.37772</x:v>
      </x:c>
      <x:c r="BR117" s="1191">
        <x:f t="shared" si="90"/>
        <x:v>0.37772</x:v>
      </x:c>
      <x:c r="BS117" s="953">
        <x:f t="shared" si="90"/>
        <x:v>0.37772</x:v>
      </x:c>
      <x:c r="BT117" s="953">
        <x:f t="shared" si="90"/>
        <x:v>0.37772</x:v>
      </x:c>
      <x:c r="BU117" s="1192">
        <x:f t="shared" si="76"/>
        <x:v>4.5326399999999998</x:v>
      </x:c>
      <x:c r="BV117" s="1193">
        <x:f t="shared" si="84"/>
        <x:v>4.5326399999999998</x:v>
      </x:c>
      <x:c r="BW117" s="953">
        <x:f t="shared" si="84"/>
        <x:v>0</x:v>
      </x:c>
      <x:c r="BX117" s="953">
        <x:f t="shared" si="84"/>
        <x:v>0</x:v>
      </x:c>
      <x:c r="BY117" s="953">
        <x:f t="shared" si="84"/>
        <x:v>0</x:v>
      </x:c>
      <x:c r="BZ117" s="953">
        <x:f t="shared" si="84"/>
        <x:v>0</x:v>
      </x:c>
      <x:c r="CA117" s="953">
        <x:f t="shared" si="84"/>
        <x:v>0</x:v>
      </x:c>
      <x:c r="CB117" s="1192">
        <x:f t="shared" si="84"/>
        <x:v>0</x:v>
      </x:c>
      <x:c r="CC117" s="923"/>
      <x:c r="CD117" s="958" t="s">
        <x:v>2166</x:v>
      </x:c>
      <x:c r="CE117" s="960">
        <x:f t="shared" si="89"/>
        <x:v>875</x:v>
      </x:c>
      <x:c r="CF117" s="960">
        <x:f t="shared" si="89"/>
        <x:v>875</x:v>
      </x:c>
      <x:c r="CG117" s="960">
        <x:f t="shared" si="89"/>
        <x:v>875</x:v>
      </x:c>
      <x:c r="CH117" s="960">
        <x:f t="shared" si="89"/>
        <x:v>875</x:v>
      </x:c>
      <x:c r="CI117" s="960">
        <x:f t="shared" si="89"/>
        <x:v>875</x:v>
      </x:c>
      <x:c r="CJ117" s="960">
        <x:f t="shared" si="89"/>
        <x:v>875</x:v>
      </x:c>
      <x:c r="CK117" s="960">
        <x:f t="shared" si="89"/>
        <x:v>875</x:v>
      </x:c>
      <x:c r="CL117" s="960">
        <x:f t="shared" si="89"/>
        <x:v>875</x:v>
      </x:c>
      <x:c r="CM117" s="960">
        <x:f t="shared" si="89"/>
        <x:v>875</x:v>
      </x:c>
      <x:c r="CN117" s="960">
        <x:f t="shared" si="89"/>
        <x:v>875</x:v>
      </x:c>
      <x:c r="CO117" s="960">
        <x:f t="shared" si="89"/>
        <x:v>875</x:v>
      </x:c>
      <x:c r="CP117" s="961">
        <x:f t="shared" si="89"/>
        <x:v>875</x:v>
      </x:c>
      <x:c r="CQ117" s="962">
        <x:v>10500</x:v>
      </x:c>
      <x:c r="CR117" s="1139">
        <x:v>10500</x:v>
      </x:c>
      <x:c r="CS117" s="1140">
        <x:v>0</x:v>
      </x:c>
      <x:c r="CT117" s="1140">
        <x:v>0</x:v>
      </x:c>
      <x:c r="CU117" s="1140">
        <x:v>0</x:v>
      </x:c>
      <x:c r="CV117" s="1140"/>
      <x:c r="CW117" s="1140"/>
      <x:c r="CX117" s="1141"/>
      <x:c r="CZ117" s="988"/>
    </x:row>
    <x:row r="118" spans="1:104" s="785" customFormat="1" ht="17.25" hidden="1" customHeight="1" thickBot="1">
      <x:c r="A118" s="933">
        <x:f t="shared" si="72"/>
        <x:v>115</x:v>
      </x:c>
      <x:c r="B118" s="934" t="s">
        <x:v>2113</x:v>
      </x:c>
      <x:c r="C118" s="935" t="s">
        <x:v>2144</x:v>
      </x:c>
      <x:c r="D118" s="936" t="s">
        <x:v>2176</x:v>
      </x:c>
      <x:c r="E118" s="937" t="s">
        <x:v>2177</x:v>
      </x:c>
      <x:c r="F118" s="938" t="s">
        <x:v>2199</x:v>
      </x:c>
      <x:c r="G118" s="938" t="s">
        <x:v>608</x:v>
      </x:c>
      <x:c r="H118" s="940" t="s">
        <x:v>859</x:v>
      </x:c>
      <x:c r="I118" s="941" t="s">
        <x:v>2200</x:v>
      </x:c>
      <x:c r="J118" s="937" t="s">
        <x:v>2131</x:v>
      </x:c>
      <x:c r="K118" s="785" t="s">
        <x:v>2193</x:v>
      </x:c>
      <x:c r="L118" s="937" t="s">
        <x:v>2191</x:v>
      </x:c>
      <x:c r="M118" s="937" t="s">
        <x:v>2166</x:v>
      </x:c>
      <x:c r="N118" s="937" t="s">
        <x:v>2166</x:v>
      </x:c>
      <x:c r="O118" s="942" t="s">
        <x:v>2201</x:v>
      </x:c>
      <x:c r="P118" s="1189">
        <x:v>11.12</x:v>
      </x:c>
      <x:c r="Q118" s="1017" t="s">
        <x:v>2192</x:v>
      </x:c>
      <x:c r="R118" s="792">
        <x:f t="shared" si="70"/>
        <x:v>17792</x:v>
      </x:c>
      <x:c r="S118" s="935">
        <x:v>3</x:v>
      </x:c>
      <x:c r="T118" s="792">
        <x:f t="shared" si="80"/>
        <x:v>53376</x:v>
      </x:c>
      <x:c r="U118" s="935" t="s">
        <x:v>2132</x:v>
      </x:c>
      <x:c r="V118" s="945"/>
      <x:c r="W118" s="965"/>
      <x:c r="X118" s="1190"/>
      <x:c r="Y118" s="949"/>
      <x:c r="Z118" s="949"/>
      <x:c r="AA118" s="949"/>
      <x:c r="AB118" s="949"/>
      <x:c r="AC118" s="949"/>
      <x:c r="AD118" s="949"/>
      <x:c r="AE118" s="966">
        <x:f t="shared" si="77"/>
        <x:v>11.12</x:v>
      </x:c>
      <x:c r="AF118" s="1188">
        <x:f t="shared" si="86"/>
        <x:v>11.12</x:v>
      </x:c>
      <x:c r="AG118" s="1188">
        <x:f t="shared" si="86"/>
        <x:v>11.12</x:v>
      </x:c>
      <x:c r="AH118" s="1188">
        <x:f t="shared" si="86"/>
        <x:v>11.12</x:v>
      </x:c>
      <x:c r="AI118" s="1188">
        <x:f t="shared" si="86"/>
        <x:v>11.12</x:v>
      </x:c>
      <x:c r="AJ118" s="1188">
        <x:f t="shared" si="86"/>
        <x:v>11.12</x:v>
      </x:c>
      <x:c r="AK118" s="1188">
        <x:f t="shared" si="86"/>
        <x:v>11.12</x:v>
      </x:c>
      <x:c r="AL118" s="1188">
        <x:f t="shared" si="86"/>
        <x:v>11.12</x:v>
      </x:c>
      <x:c r="AM118" s="934" t="s">
        <x:v>2183</x:v>
      </x:c>
      <x:c r="AN118" s="952" t="s">
        <x:v>2174</x:v>
      </x:c>
      <x:c r="AO118" s="953">
        <x:f t="shared" si="88"/>
        <x:v>875</x:v>
      </x:c>
      <x:c r="AP118" s="953">
        <x:f t="shared" si="88"/>
        <x:v>875</x:v>
      </x:c>
      <x:c r="AQ118" s="953">
        <x:f t="shared" si="88"/>
        <x:v>875</x:v>
      </x:c>
      <x:c r="AR118" s="953">
        <x:f t="shared" si="88"/>
        <x:v>875</x:v>
      </x:c>
      <x:c r="AS118" s="953">
        <x:f t="shared" si="88"/>
        <x:v>875</x:v>
      </x:c>
      <x:c r="AT118" s="953">
        <x:f t="shared" si="88"/>
        <x:v>875</x:v>
      </x:c>
      <x:c r="AU118" s="953">
        <x:f t="shared" si="88"/>
        <x:v>875</x:v>
      </x:c>
      <x:c r="AV118" s="953">
        <x:f t="shared" si="88"/>
        <x:v>875</x:v>
      </x:c>
      <x:c r="AW118" s="953">
        <x:f t="shared" si="88"/>
        <x:v>875</x:v>
      </x:c>
      <x:c r="AX118" s="953">
        <x:f t="shared" si="87"/>
        <x:v>875</x:v>
      </x:c>
      <x:c r="AY118" s="953">
        <x:f t="shared" si="87"/>
        <x:v>875</x:v>
      </x:c>
      <x:c r="AZ118" s="953">
        <x:f t="shared" si="85"/>
        <x:v>875</x:v>
      </x:c>
      <x:c r="BA118" s="954">
        <x:f t="shared" si="85"/>
        <x:v>10500</x:v>
      </x:c>
      <x:c r="BB118" s="953">
        <x:f t="shared" si="85"/>
        <x:v>10500</x:v>
      </x:c>
      <x:c r="BC118" s="953">
        <x:f t="shared" si="85"/>
        <x:v>0</x:v>
      </x:c>
      <x:c r="BD118" s="953">
        <x:f t="shared" si="85"/>
        <x:v>0</x:v>
      </x:c>
      <x:c r="BE118" s="953">
        <x:f t="shared" si="85"/>
        <x:v>0</x:v>
      </x:c>
      <x:c r="BF118" s="953">
        <x:f t="shared" si="85"/>
        <x:v>0</x:v>
      </x:c>
      <x:c r="BG118" s="953">
        <x:f t="shared" si="85"/>
        <x:v>0</x:v>
      </x:c>
      <x:c r="BH118" s="953">
        <x:f t="shared" si="85"/>
        <x:v>0</x:v>
      </x:c>
      <x:c r="BI118" s="953">
        <x:f t="shared" si="91"/>
        <x:v>0.46704000000000001</x:v>
      </x:c>
      <x:c r="BJ118" s="953">
        <x:f t="shared" si="91"/>
        <x:v>0.46704000000000001</x:v>
      </x:c>
      <x:c r="BK118" s="953">
        <x:f t="shared" si="91"/>
        <x:v>0.46704000000000001</x:v>
      </x:c>
      <x:c r="BL118" s="953">
        <x:f t="shared" si="90"/>
        <x:v>0.46704000000000001</x:v>
      </x:c>
      <x:c r="BM118" s="953">
        <x:f t="shared" si="90"/>
        <x:v>0.46704000000000001</x:v>
      </x:c>
      <x:c r="BN118" s="953">
        <x:f t="shared" si="90"/>
        <x:v>0.46704000000000001</x:v>
      </x:c>
      <x:c r="BO118" s="953">
        <x:f t="shared" si="90"/>
        <x:v>0.46704000000000001</x:v>
      </x:c>
      <x:c r="BP118" s="953">
        <x:f t="shared" si="90"/>
        <x:v>0.46704000000000001</x:v>
      </x:c>
      <x:c r="BQ118" s="953">
        <x:f t="shared" si="90"/>
        <x:v>0.46704000000000001</x:v>
      </x:c>
      <x:c r="BR118" s="1191">
        <x:f t="shared" si="90"/>
        <x:v>0.46704000000000001</x:v>
      </x:c>
      <x:c r="BS118" s="953">
        <x:f t="shared" si="90"/>
        <x:v>0.46704000000000001</x:v>
      </x:c>
      <x:c r="BT118" s="953">
        <x:f t="shared" si="90"/>
        <x:v>0.46704000000000001</x:v>
      </x:c>
      <x:c r="BU118" s="1192">
        <x:f t="shared" si="76"/>
        <x:v>5.6044799999999997</x:v>
      </x:c>
      <x:c r="BV118" s="1193">
        <x:f t="shared" si="84"/>
        <x:v>5.6044799999999997</x:v>
      </x:c>
      <x:c r="BW118" s="953">
        <x:f t="shared" si="84"/>
        <x:v>0</x:v>
      </x:c>
      <x:c r="BX118" s="953">
        <x:f t="shared" si="84"/>
        <x:v>0</x:v>
      </x:c>
      <x:c r="BY118" s="953">
        <x:f t="shared" si="84"/>
        <x:v>0</x:v>
      </x:c>
      <x:c r="BZ118" s="953">
        <x:f t="shared" si="84"/>
        <x:v>0</x:v>
      </x:c>
      <x:c r="CA118" s="953">
        <x:f t="shared" si="84"/>
        <x:v>0</x:v>
      </x:c>
      <x:c r="CB118" s="1192">
        <x:f t="shared" si="84"/>
        <x:v>0</x:v>
      </x:c>
      <x:c r="CC118" s="923"/>
      <x:c r="CD118" s="958" t="s">
        <x:v>2166</x:v>
      </x:c>
      <x:c r="CE118" s="960">
        <x:f t="shared" si="89"/>
        <x:v>875</x:v>
      </x:c>
      <x:c r="CF118" s="960">
        <x:f t="shared" si="89"/>
        <x:v>875</x:v>
      </x:c>
      <x:c r="CG118" s="960">
        <x:f t="shared" si="89"/>
        <x:v>875</x:v>
      </x:c>
      <x:c r="CH118" s="960">
        <x:f t="shared" si="89"/>
        <x:v>875</x:v>
      </x:c>
      <x:c r="CI118" s="960">
        <x:f t="shared" si="89"/>
        <x:v>875</x:v>
      </x:c>
      <x:c r="CJ118" s="960">
        <x:f t="shared" si="89"/>
        <x:v>875</x:v>
      </x:c>
      <x:c r="CK118" s="960">
        <x:f t="shared" si="89"/>
        <x:v>875</x:v>
      </x:c>
      <x:c r="CL118" s="960">
        <x:f t="shared" si="89"/>
        <x:v>875</x:v>
      </x:c>
      <x:c r="CM118" s="960">
        <x:f t="shared" si="89"/>
        <x:v>875</x:v>
      </x:c>
      <x:c r="CN118" s="960">
        <x:f t="shared" si="89"/>
        <x:v>875</x:v>
      </x:c>
      <x:c r="CO118" s="960">
        <x:f t="shared" si="89"/>
        <x:v>875</x:v>
      </x:c>
      <x:c r="CP118" s="961">
        <x:f t="shared" si="89"/>
        <x:v>875</x:v>
      </x:c>
      <x:c r="CQ118" s="962">
        <x:v>10500</x:v>
      </x:c>
      <x:c r="CR118" s="1139">
        <x:v>10500</x:v>
      </x:c>
      <x:c r="CS118" s="1140">
        <x:v>0</x:v>
      </x:c>
      <x:c r="CT118" s="1140">
        <x:v>0</x:v>
      </x:c>
      <x:c r="CU118" s="1140">
        <x:v>0</x:v>
      </x:c>
      <x:c r="CV118" s="1140"/>
      <x:c r="CW118" s="1140"/>
      <x:c r="CX118" s="1141"/>
      <x:c r="CZ118" s="988"/>
    </x:row>
    <x:row r="119" spans="1:104" s="785" customFormat="1" ht="17.25" hidden="1" customHeight="1" thickBot="1">
      <x:c r="A119" s="933">
        <x:f t="shared" si="72"/>
        <x:v>116</x:v>
      </x:c>
      <x:c r="B119" s="934" t="s">
        <x:v>2113</x:v>
      </x:c>
      <x:c r="C119" s="935" t="s">
        <x:v>2144</x:v>
      </x:c>
      <x:c r="D119" s="936" t="s">
        <x:v>2176</x:v>
      </x:c>
      <x:c r="E119" s="937" t="s">
        <x:v>2177</x:v>
      </x:c>
      <x:c r="F119" s="938" t="s">
        <x:v>2199</x:v>
      </x:c>
      <x:c r="G119" s="938" t="s">
        <x:v>609</x:v>
      </x:c>
      <x:c r="H119" s="940" t="s">
        <x:v>860</x:v>
      </x:c>
      <x:c r="I119" s="941" t="s">
        <x:v>2200</x:v>
      </x:c>
      <x:c r="J119" s="937" t="s">
        <x:v>2131</x:v>
      </x:c>
      <x:c r="K119" s="785" t="s">
        <x:v>2193</x:v>
      </x:c>
      <x:c r="L119" s="937" t="s">
        <x:v>2191</x:v>
      </x:c>
      <x:c r="M119" s="937" t="s">
        <x:v>2166</x:v>
      </x:c>
      <x:c r="N119" s="937" t="s">
        <x:v>2166</x:v>
      </x:c>
      <x:c r="O119" s="942" t="s">
        <x:v>2201</x:v>
      </x:c>
      <x:c r="P119" s="1189">
        <x:v>16.600000000000001</x:v>
      </x:c>
      <x:c r="Q119" s="1017" t="s">
        <x:v>2192</x:v>
      </x:c>
      <x:c r="R119" s="792">
        <x:f t="shared" si="70"/>
        <x:v>26560.000000000004</x:v>
      </x:c>
      <x:c r="S119" s="935">
        <x:v>1</x:v>
      </x:c>
      <x:c r="T119" s="792">
        <x:f t="shared" si="80"/>
        <x:v>26560.000000000004</x:v>
      </x:c>
      <x:c r="U119" s="935" t="s">
        <x:v>2132</x:v>
      </x:c>
      <x:c r="V119" s="945"/>
      <x:c r="W119" s="965"/>
      <x:c r="X119" s="1190"/>
      <x:c r="Y119" s="949"/>
      <x:c r="Z119" s="949"/>
      <x:c r="AA119" s="949"/>
      <x:c r="AB119" s="949"/>
      <x:c r="AC119" s="949"/>
      <x:c r="AD119" s="949"/>
      <x:c r="AE119" s="966">
        <x:f t="shared" si="77"/>
        <x:v>16.600000000000001</x:v>
      </x:c>
      <x:c r="AF119" s="1188">
        <x:f t="shared" si="86"/>
        <x:v>16.600000000000001</x:v>
      </x:c>
      <x:c r="AG119" s="1188">
        <x:f t="shared" si="86"/>
        <x:v>16.600000000000001</x:v>
      </x:c>
      <x:c r="AH119" s="1188">
        <x:f t="shared" si="86"/>
        <x:v>16.600000000000001</x:v>
      </x:c>
      <x:c r="AI119" s="1188">
        <x:f t="shared" si="86"/>
        <x:v>16.600000000000001</x:v>
      </x:c>
      <x:c r="AJ119" s="1188">
        <x:f t="shared" si="86"/>
        <x:v>16.600000000000001</x:v>
      </x:c>
      <x:c r="AK119" s="1188">
        <x:f t="shared" si="86"/>
        <x:v>16.600000000000001</x:v>
      </x:c>
      <x:c r="AL119" s="1188">
        <x:f t="shared" si="86"/>
        <x:v>16.600000000000001</x:v>
      </x:c>
      <x:c r="AM119" s="934" t="s">
        <x:v>2183</x:v>
      </x:c>
      <x:c r="AN119" s="952" t="s">
        <x:v>2174</x:v>
      </x:c>
      <x:c r="AO119" s="953">
        <x:f t="shared" si="88"/>
        <x:v>875</x:v>
      </x:c>
      <x:c r="AP119" s="953">
        <x:f t="shared" si="88"/>
        <x:v>875</x:v>
      </x:c>
      <x:c r="AQ119" s="953">
        <x:f t="shared" si="88"/>
        <x:v>875</x:v>
      </x:c>
      <x:c r="AR119" s="953">
        <x:f t="shared" si="88"/>
        <x:v>875</x:v>
      </x:c>
      <x:c r="AS119" s="953">
        <x:f t="shared" si="88"/>
        <x:v>875</x:v>
      </x:c>
      <x:c r="AT119" s="953">
        <x:f t="shared" si="88"/>
        <x:v>875</x:v>
      </x:c>
      <x:c r="AU119" s="953">
        <x:f t="shared" si="88"/>
        <x:v>875</x:v>
      </x:c>
      <x:c r="AV119" s="953">
        <x:f t="shared" si="88"/>
        <x:v>875</x:v>
      </x:c>
      <x:c r="AW119" s="953">
        <x:f t="shared" si="88"/>
        <x:v>875</x:v>
      </x:c>
      <x:c r="AX119" s="953">
        <x:f t="shared" si="87"/>
        <x:v>875</x:v>
      </x:c>
      <x:c r="AY119" s="953">
        <x:f t="shared" si="87"/>
        <x:v>875</x:v>
      </x:c>
      <x:c r="AZ119" s="953">
        <x:f t="shared" si="85"/>
        <x:v>875</x:v>
      </x:c>
      <x:c r="BA119" s="954">
        <x:f t="shared" si="85"/>
        <x:v>10500</x:v>
      </x:c>
      <x:c r="BB119" s="953">
        <x:f t="shared" si="85"/>
        <x:v>10500</x:v>
      </x:c>
      <x:c r="BC119" s="953">
        <x:f t="shared" si="85"/>
        <x:v>0</x:v>
      </x:c>
      <x:c r="BD119" s="953">
        <x:f t="shared" si="85"/>
        <x:v>0</x:v>
      </x:c>
      <x:c r="BE119" s="953">
        <x:f t="shared" si="85"/>
        <x:v>0</x:v>
      </x:c>
      <x:c r="BF119" s="953">
        <x:f t="shared" si="85"/>
        <x:v>0</x:v>
      </x:c>
      <x:c r="BG119" s="953">
        <x:f t="shared" si="85"/>
        <x:v>0</x:v>
      </x:c>
      <x:c r="BH119" s="953">
        <x:f t="shared" si="85"/>
        <x:v>0</x:v>
      </x:c>
      <x:c r="BI119" s="953">
        <x:f t="shared" si="91"/>
        <x:v>0.23240000000000005</x:v>
      </x:c>
      <x:c r="BJ119" s="953">
        <x:f t="shared" si="91"/>
        <x:v>0.23240000000000005</x:v>
      </x:c>
      <x:c r="BK119" s="953">
        <x:f t="shared" si="91"/>
        <x:v>0.23240000000000005</x:v>
      </x:c>
      <x:c r="BL119" s="953">
        <x:f t="shared" si="90"/>
        <x:v>0.23240000000000005</x:v>
      </x:c>
      <x:c r="BM119" s="953">
        <x:f t="shared" si="90"/>
        <x:v>0.23240000000000005</x:v>
      </x:c>
      <x:c r="BN119" s="953">
        <x:f t="shared" si="90"/>
        <x:v>0.23240000000000005</x:v>
      </x:c>
      <x:c r="BO119" s="953">
        <x:f t="shared" si="90"/>
        <x:v>0.23240000000000005</x:v>
      </x:c>
      <x:c r="BP119" s="953">
        <x:f t="shared" si="90"/>
        <x:v>0.23240000000000005</x:v>
      </x:c>
      <x:c r="BQ119" s="953">
        <x:f t="shared" si="90"/>
        <x:v>0.23240000000000005</x:v>
      </x:c>
      <x:c r="BR119" s="1191">
        <x:f t="shared" si="90"/>
        <x:v>0.23240000000000005</x:v>
      </x:c>
      <x:c r="BS119" s="953">
        <x:f t="shared" si="90"/>
        <x:v>0.23240000000000005</x:v>
      </x:c>
      <x:c r="BT119" s="953">
        <x:f t="shared" si="90"/>
        <x:v>0.23240000000000005</x:v>
      </x:c>
      <x:c r="BU119" s="1192">
        <x:f t="shared" si="76"/>
        <x:v>2.7888000000000015</x:v>
      </x:c>
      <x:c r="BV119" s="1193">
        <x:f t="shared" si="84"/>
        <x:v>2.7888000000000006</x:v>
      </x:c>
      <x:c r="BW119" s="953">
        <x:f t="shared" si="84"/>
        <x:v>0</x:v>
      </x:c>
      <x:c r="BX119" s="953">
        <x:f t="shared" si="84"/>
        <x:v>0</x:v>
      </x:c>
      <x:c r="BY119" s="953">
        <x:f t="shared" si="84"/>
        <x:v>0</x:v>
      </x:c>
      <x:c r="BZ119" s="953">
        <x:f t="shared" si="84"/>
        <x:v>0</x:v>
      </x:c>
      <x:c r="CA119" s="953">
        <x:f t="shared" si="84"/>
        <x:v>0</x:v>
      </x:c>
      <x:c r="CB119" s="1192">
        <x:f t="shared" si="84"/>
        <x:v>0</x:v>
      </x:c>
      <x:c r="CC119" s="923"/>
      <x:c r="CD119" s="958" t="s">
        <x:v>2166</x:v>
      </x:c>
      <x:c r="CE119" s="960">
        <x:f t="shared" si="89"/>
        <x:v>875</x:v>
      </x:c>
      <x:c r="CF119" s="960">
        <x:f t="shared" si="89"/>
        <x:v>875</x:v>
      </x:c>
      <x:c r="CG119" s="960">
        <x:f t="shared" si="89"/>
        <x:v>875</x:v>
      </x:c>
      <x:c r="CH119" s="960">
        <x:f t="shared" si="89"/>
        <x:v>875</x:v>
      </x:c>
      <x:c r="CI119" s="960">
        <x:f t="shared" si="89"/>
        <x:v>875</x:v>
      </x:c>
      <x:c r="CJ119" s="960">
        <x:f t="shared" si="89"/>
        <x:v>875</x:v>
      </x:c>
      <x:c r="CK119" s="960">
        <x:f t="shared" si="89"/>
        <x:v>875</x:v>
      </x:c>
      <x:c r="CL119" s="960">
        <x:f t="shared" si="89"/>
        <x:v>875</x:v>
      </x:c>
      <x:c r="CM119" s="960">
        <x:f t="shared" si="89"/>
        <x:v>875</x:v>
      </x:c>
      <x:c r="CN119" s="960">
        <x:f t="shared" si="89"/>
        <x:v>875</x:v>
      </x:c>
      <x:c r="CO119" s="960">
        <x:f t="shared" si="89"/>
        <x:v>875</x:v>
      </x:c>
      <x:c r="CP119" s="961">
        <x:f t="shared" si="89"/>
        <x:v>875</x:v>
      </x:c>
      <x:c r="CQ119" s="962">
        <x:v>10500</x:v>
      </x:c>
      <x:c r="CR119" s="1139">
        <x:v>10500</x:v>
      </x:c>
      <x:c r="CS119" s="1140">
        <x:v>0</x:v>
      </x:c>
      <x:c r="CT119" s="1140">
        <x:v>0</x:v>
      </x:c>
      <x:c r="CU119" s="1140">
        <x:v>0</x:v>
      </x:c>
      <x:c r="CV119" s="1140"/>
      <x:c r="CW119" s="1140"/>
      <x:c r="CX119" s="1141"/>
      <x:c r="CZ119" s="988"/>
    </x:row>
    <x:row r="120" spans="1:104" s="785" customFormat="1" ht="17.25" hidden="1" customHeight="1" thickBot="1">
      <x:c r="A120" s="933">
        <x:f t="shared" si="72"/>
        <x:v>117</x:v>
      </x:c>
      <x:c r="B120" s="934" t="s">
        <x:v>2113</x:v>
      </x:c>
      <x:c r="C120" s="935" t="s">
        <x:v>2144</x:v>
      </x:c>
      <x:c r="D120" s="936" t="s">
        <x:v>2176</x:v>
      </x:c>
      <x:c r="E120" s="937" t="s">
        <x:v>2177</x:v>
      </x:c>
      <x:c r="F120" s="938" t="s">
        <x:v>2199</x:v>
      </x:c>
      <x:c r="G120" s="938" t="s">
        <x:v>610</x:v>
      </x:c>
      <x:c r="H120" s="940" t="s">
        <x:v>861</x:v>
      </x:c>
      <x:c r="I120" s="941" t="s">
        <x:v>2200</x:v>
      </x:c>
      <x:c r="J120" s="937" t="s">
        <x:v>2131</x:v>
      </x:c>
      <x:c r="K120" s="785" t="s">
        <x:v>2193</x:v>
      </x:c>
      <x:c r="L120" s="937" t="s">
        <x:v>2191</x:v>
      </x:c>
      <x:c r="M120" s="937" t="s">
        <x:v>2166</x:v>
      </x:c>
      <x:c r="N120" s="937" t="s">
        <x:v>2166</x:v>
      </x:c>
      <x:c r="O120" s="942" t="s">
        <x:v>2201</x:v>
      </x:c>
      <x:c r="P120" s="1189">
        <x:v>14.72</x:v>
      </x:c>
      <x:c r="Q120" s="1017" t="s">
        <x:v>2192</x:v>
      </x:c>
      <x:c r="R120" s="792">
        <x:f t="shared" si="70"/>
        <x:v>23552</x:v>
      </x:c>
      <x:c r="S120" s="935">
        <x:v>1</x:v>
      </x:c>
      <x:c r="T120" s="792">
        <x:f t="shared" si="80"/>
        <x:v>23552</x:v>
      </x:c>
      <x:c r="U120" s="935" t="s">
        <x:v>2132</x:v>
      </x:c>
      <x:c r="V120" s="945"/>
      <x:c r="W120" s="965"/>
      <x:c r="X120" s="1190"/>
      <x:c r="Y120" s="949"/>
      <x:c r="Z120" s="949"/>
      <x:c r="AA120" s="949"/>
      <x:c r="AB120" s="949"/>
      <x:c r="AC120" s="949"/>
      <x:c r="AD120" s="949"/>
      <x:c r="AE120" s="966">
        <x:f t="shared" si="77"/>
        <x:v>14.72</x:v>
      </x:c>
      <x:c r="AF120" s="1188">
        <x:f t="shared" si="86"/>
        <x:v>14.72</x:v>
      </x:c>
      <x:c r="AG120" s="1188">
        <x:f t="shared" si="86"/>
        <x:v>14.72</x:v>
      </x:c>
      <x:c r="AH120" s="1188">
        <x:f t="shared" si="86"/>
        <x:v>14.72</x:v>
      </x:c>
      <x:c r="AI120" s="1188">
        <x:f t="shared" si="86"/>
        <x:v>14.72</x:v>
      </x:c>
      <x:c r="AJ120" s="1188">
        <x:f t="shared" si="86"/>
        <x:v>14.72</x:v>
      </x:c>
      <x:c r="AK120" s="1188">
        <x:f t="shared" si="86"/>
        <x:v>14.72</x:v>
      </x:c>
      <x:c r="AL120" s="1188">
        <x:f t="shared" si="86"/>
        <x:v>14.72</x:v>
      </x:c>
      <x:c r="AM120" s="934" t="s">
        <x:v>2183</x:v>
      </x:c>
      <x:c r="AN120" s="952" t="s">
        <x:v>2174</x:v>
      </x:c>
      <x:c r="AO120" s="953">
        <x:f t="shared" si="88"/>
        <x:v>875</x:v>
      </x:c>
      <x:c r="AP120" s="953">
        <x:f t="shared" si="88"/>
        <x:v>875</x:v>
      </x:c>
      <x:c r="AQ120" s="953">
        <x:f t="shared" si="88"/>
        <x:v>875</x:v>
      </x:c>
      <x:c r="AR120" s="953">
        <x:f t="shared" si="88"/>
        <x:v>875</x:v>
      </x:c>
      <x:c r="AS120" s="953">
        <x:f t="shared" si="88"/>
        <x:v>875</x:v>
      </x:c>
      <x:c r="AT120" s="953">
        <x:f t="shared" si="88"/>
        <x:v>875</x:v>
      </x:c>
      <x:c r="AU120" s="953">
        <x:f t="shared" si="88"/>
        <x:v>875</x:v>
      </x:c>
      <x:c r="AV120" s="953">
        <x:f t="shared" si="88"/>
        <x:v>875</x:v>
      </x:c>
      <x:c r="AW120" s="953">
        <x:f t="shared" si="88"/>
        <x:v>875</x:v>
      </x:c>
      <x:c r="AX120" s="953">
        <x:f t="shared" si="87"/>
        <x:v>875</x:v>
      </x:c>
      <x:c r="AY120" s="953">
        <x:f t="shared" si="87"/>
        <x:v>875</x:v>
      </x:c>
      <x:c r="AZ120" s="953">
        <x:f t="shared" si="85"/>
        <x:v>875</x:v>
      </x:c>
      <x:c r="BA120" s="954">
        <x:f t="shared" si="85"/>
        <x:v>10500</x:v>
      </x:c>
      <x:c r="BB120" s="953">
        <x:f t="shared" si="85"/>
        <x:v>10500</x:v>
      </x:c>
      <x:c r="BC120" s="953">
        <x:f t="shared" si="85"/>
        <x:v>0</x:v>
      </x:c>
      <x:c r="BD120" s="953">
        <x:f t="shared" si="85"/>
        <x:v>0</x:v>
      </x:c>
      <x:c r="BE120" s="953">
        <x:f t="shared" si="85"/>
        <x:v>0</x:v>
      </x:c>
      <x:c r="BF120" s="953">
        <x:f t="shared" si="85"/>
        <x:v>0</x:v>
      </x:c>
      <x:c r="BG120" s="953">
        <x:f t="shared" si="85"/>
        <x:v>0</x:v>
      </x:c>
      <x:c r="BH120" s="953">
        <x:f t="shared" si="85"/>
        <x:v>0</x:v>
      </x:c>
      <x:c r="BI120" s="953">
        <x:f t="shared" si="91"/>
        <x:v>0.20608000000000001</x:v>
      </x:c>
      <x:c r="BJ120" s="953">
        <x:f t="shared" si="91"/>
        <x:v>0.20608000000000001</x:v>
      </x:c>
      <x:c r="BK120" s="953">
        <x:f t="shared" si="91"/>
        <x:v>0.20608000000000001</x:v>
      </x:c>
      <x:c r="BL120" s="953">
        <x:f t="shared" si="90"/>
        <x:v>0.20608000000000001</x:v>
      </x:c>
      <x:c r="BM120" s="953">
        <x:f t="shared" si="90"/>
        <x:v>0.20608000000000001</x:v>
      </x:c>
      <x:c r="BN120" s="953">
        <x:f t="shared" si="90"/>
        <x:v>0.20608000000000001</x:v>
      </x:c>
      <x:c r="BO120" s="953">
        <x:f t="shared" si="90"/>
        <x:v>0.20608000000000001</x:v>
      </x:c>
      <x:c r="BP120" s="953">
        <x:f t="shared" si="90"/>
        <x:v>0.20608000000000001</x:v>
      </x:c>
      <x:c r="BQ120" s="953">
        <x:f t="shared" si="90"/>
        <x:v>0.20608000000000001</x:v>
      </x:c>
      <x:c r="BR120" s="1191">
        <x:f t="shared" si="90"/>
        <x:v>0.20608000000000001</x:v>
      </x:c>
      <x:c r="BS120" s="953">
        <x:f t="shared" si="90"/>
        <x:v>0.20608000000000001</x:v>
      </x:c>
      <x:c r="BT120" s="953">
        <x:f t="shared" si="90"/>
        <x:v>0.20608000000000001</x:v>
      </x:c>
      <x:c r="BU120" s="1192">
        <x:f t="shared" si="76"/>
        <x:v>2.47296</x:v>
      </x:c>
      <x:c r="BV120" s="1193">
        <x:f t="shared" si="84"/>
        <x:v>2.47296</x:v>
      </x:c>
      <x:c r="BW120" s="953">
        <x:f t="shared" si="84"/>
        <x:v>0</x:v>
      </x:c>
      <x:c r="BX120" s="953">
        <x:f t="shared" si="84"/>
        <x:v>0</x:v>
      </x:c>
      <x:c r="BY120" s="953">
        <x:f t="shared" si="84"/>
        <x:v>0</x:v>
      </x:c>
      <x:c r="BZ120" s="953">
        <x:f t="shared" si="84"/>
        <x:v>0</x:v>
      </x:c>
      <x:c r="CA120" s="953">
        <x:f t="shared" si="84"/>
        <x:v>0</x:v>
      </x:c>
      <x:c r="CB120" s="1192">
        <x:f t="shared" si="84"/>
        <x:v>0</x:v>
      </x:c>
      <x:c r="CC120" s="923"/>
      <x:c r="CD120" s="958" t="s">
        <x:v>2166</x:v>
      </x:c>
      <x:c r="CE120" s="960">
        <x:f t="shared" si="89"/>
        <x:v>875</x:v>
      </x:c>
      <x:c r="CF120" s="960">
        <x:f t="shared" si="89"/>
        <x:v>875</x:v>
      </x:c>
      <x:c r="CG120" s="960">
        <x:f t="shared" si="89"/>
        <x:v>875</x:v>
      </x:c>
      <x:c r="CH120" s="960">
        <x:f t="shared" si="89"/>
        <x:v>875</x:v>
      </x:c>
      <x:c r="CI120" s="960">
        <x:f t="shared" si="89"/>
        <x:v>875</x:v>
      </x:c>
      <x:c r="CJ120" s="960">
        <x:f t="shared" si="89"/>
        <x:v>875</x:v>
      </x:c>
      <x:c r="CK120" s="960">
        <x:f t="shared" si="89"/>
        <x:v>875</x:v>
      </x:c>
      <x:c r="CL120" s="960">
        <x:f t="shared" si="89"/>
        <x:v>875</x:v>
      </x:c>
      <x:c r="CM120" s="960">
        <x:f t="shared" si="89"/>
        <x:v>875</x:v>
      </x:c>
      <x:c r="CN120" s="960">
        <x:f t="shared" si="89"/>
        <x:v>875</x:v>
      </x:c>
      <x:c r="CO120" s="960">
        <x:f t="shared" si="89"/>
        <x:v>875</x:v>
      </x:c>
      <x:c r="CP120" s="961">
        <x:f t="shared" si="89"/>
        <x:v>875</x:v>
      </x:c>
      <x:c r="CQ120" s="962">
        <x:v>10500</x:v>
      </x:c>
      <x:c r="CR120" s="1139">
        <x:v>10500</x:v>
      </x:c>
      <x:c r="CS120" s="1140">
        <x:v>0</x:v>
      </x:c>
      <x:c r="CT120" s="1140">
        <x:v>0</x:v>
      </x:c>
      <x:c r="CU120" s="1140">
        <x:v>0</x:v>
      </x:c>
      <x:c r="CV120" s="1140"/>
      <x:c r="CW120" s="1140"/>
      <x:c r="CX120" s="1141"/>
      <x:c r="CZ120" s="988"/>
    </x:row>
    <x:row r="121" spans="1:104" s="785" customFormat="1" ht="17.25" hidden="1" customHeight="1" thickBot="1">
      <x:c r="A121" s="933">
        <x:f t="shared" si="72"/>
        <x:v>118</x:v>
      </x:c>
      <x:c r="B121" s="934" t="s">
        <x:v>2113</x:v>
      </x:c>
      <x:c r="C121" s="935" t="s">
        <x:v>2144</x:v>
      </x:c>
      <x:c r="D121" s="936" t="s">
        <x:v>2176</x:v>
      </x:c>
      <x:c r="E121" s="937" t="s">
        <x:v>2177</x:v>
      </x:c>
      <x:c r="F121" s="938" t="s">
        <x:v>2199</x:v>
      </x:c>
      <x:c r="G121" s="938" t="s">
        <x:v>611</x:v>
      </x:c>
      <x:c r="H121" s="940" t="s">
        <x:v>862</x:v>
      </x:c>
      <x:c r="I121" s="941" t="s">
        <x:v>2200</x:v>
      </x:c>
      <x:c r="J121" s="937" t="s">
        <x:v>2131</x:v>
      </x:c>
      <x:c r="K121" s="785" t="s">
        <x:v>2193</x:v>
      </x:c>
      <x:c r="L121" s="937" t="s">
        <x:v>2191</x:v>
      </x:c>
      <x:c r="M121" s="937" t="s">
        <x:v>2166</x:v>
      </x:c>
      <x:c r="N121" s="937" t="s">
        <x:v>2166</x:v>
      </x:c>
      <x:c r="O121" s="942" t="s">
        <x:v>2201</x:v>
      </x:c>
      <x:c r="P121" s="1189">
        <x:v>12.74</x:v>
      </x:c>
      <x:c r="Q121" s="1017" t="s">
        <x:v>2192</x:v>
      </x:c>
      <x:c r="R121" s="792">
        <x:f t="shared" si="70"/>
        <x:v>20384</x:v>
      </x:c>
      <x:c r="S121" s="935">
        <x:v>1</x:v>
      </x:c>
      <x:c r="T121" s="792">
        <x:f t="shared" si="80"/>
        <x:v>20384</x:v>
      </x:c>
      <x:c r="U121" s="935" t="s">
        <x:v>2132</x:v>
      </x:c>
      <x:c r="V121" s="945"/>
      <x:c r="W121" s="965"/>
      <x:c r="X121" s="1190"/>
      <x:c r="Y121" s="949"/>
      <x:c r="Z121" s="949"/>
      <x:c r="AA121" s="949"/>
      <x:c r="AB121" s="949"/>
      <x:c r="AC121" s="949"/>
      <x:c r="AD121" s="949"/>
      <x:c r="AE121" s="966">
        <x:f t="shared" si="77"/>
        <x:v>12.74</x:v>
      </x:c>
      <x:c r="AF121" s="1188">
        <x:f t="shared" si="86"/>
        <x:v>12.74</x:v>
      </x:c>
      <x:c r="AG121" s="1188">
        <x:f t="shared" si="86"/>
        <x:v>12.74</x:v>
      </x:c>
      <x:c r="AH121" s="1188">
        <x:f t="shared" si="86"/>
        <x:v>12.74</x:v>
      </x:c>
      <x:c r="AI121" s="1188">
        <x:f t="shared" si="86"/>
        <x:v>12.74</x:v>
      </x:c>
      <x:c r="AJ121" s="1188">
        <x:f t="shared" si="86"/>
        <x:v>12.74</x:v>
      </x:c>
      <x:c r="AK121" s="1188">
        <x:f t="shared" si="86"/>
        <x:v>12.74</x:v>
      </x:c>
      <x:c r="AL121" s="1188">
        <x:f t="shared" si="86"/>
        <x:v>12.74</x:v>
      </x:c>
      <x:c r="AM121" s="934" t="s">
        <x:v>2183</x:v>
      </x:c>
      <x:c r="AN121" s="952" t="s">
        <x:v>2174</x:v>
      </x:c>
      <x:c r="AO121" s="953">
        <x:f t="shared" si="88"/>
        <x:v>875</x:v>
      </x:c>
      <x:c r="AP121" s="953">
        <x:f t="shared" si="88"/>
        <x:v>875</x:v>
      </x:c>
      <x:c r="AQ121" s="953">
        <x:f t="shared" si="88"/>
        <x:v>875</x:v>
      </x:c>
      <x:c r="AR121" s="953">
        <x:f t="shared" si="88"/>
        <x:v>875</x:v>
      </x:c>
      <x:c r="AS121" s="953">
        <x:f t="shared" si="88"/>
        <x:v>875</x:v>
      </x:c>
      <x:c r="AT121" s="953">
        <x:f t="shared" si="88"/>
        <x:v>875</x:v>
      </x:c>
      <x:c r="AU121" s="953">
        <x:f t="shared" si="88"/>
        <x:v>875</x:v>
      </x:c>
      <x:c r="AV121" s="953">
        <x:f t="shared" si="88"/>
        <x:v>875</x:v>
      </x:c>
      <x:c r="AW121" s="953">
        <x:f t="shared" si="88"/>
        <x:v>875</x:v>
      </x:c>
      <x:c r="AX121" s="953">
        <x:f t="shared" si="87"/>
        <x:v>875</x:v>
      </x:c>
      <x:c r="AY121" s="953">
        <x:f t="shared" si="87"/>
        <x:v>875</x:v>
      </x:c>
      <x:c r="AZ121" s="953">
        <x:f t="shared" si="85"/>
        <x:v>875</x:v>
      </x:c>
      <x:c r="BA121" s="954">
        <x:f t="shared" si="85"/>
        <x:v>10500</x:v>
      </x:c>
      <x:c r="BB121" s="953">
        <x:f t="shared" si="85"/>
        <x:v>10500</x:v>
      </x:c>
      <x:c r="BC121" s="953">
        <x:f t="shared" si="85"/>
        <x:v>0</x:v>
      </x:c>
      <x:c r="BD121" s="953">
        <x:f t="shared" si="85"/>
        <x:v>0</x:v>
      </x:c>
      <x:c r="BE121" s="953">
        <x:f t="shared" si="85"/>
        <x:v>0</x:v>
      </x:c>
      <x:c r="BF121" s="953">
        <x:f t="shared" si="85"/>
        <x:v>0</x:v>
      </x:c>
      <x:c r="BG121" s="953">
        <x:f t="shared" si="85"/>
        <x:v>0</x:v>
      </x:c>
      <x:c r="BH121" s="953">
        <x:f t="shared" si="85"/>
        <x:v>0</x:v>
      </x:c>
      <x:c r="BI121" s="953">
        <x:f t="shared" si="91"/>
        <x:v>0.17835999999999999</x:v>
      </x:c>
      <x:c r="BJ121" s="953">
        <x:f t="shared" si="91"/>
        <x:v>0.17835999999999999</x:v>
      </x:c>
      <x:c r="BK121" s="953">
        <x:f t="shared" si="91"/>
        <x:v>0.17835999999999999</x:v>
      </x:c>
      <x:c r="BL121" s="953">
        <x:f t="shared" si="90"/>
        <x:v>0.17835999999999999</x:v>
      </x:c>
      <x:c r="BM121" s="953">
        <x:f t="shared" si="90"/>
        <x:v>0.17835999999999999</x:v>
      </x:c>
      <x:c r="BN121" s="953">
        <x:f t="shared" si="90"/>
        <x:v>0.17835999999999999</x:v>
      </x:c>
      <x:c r="BO121" s="953">
        <x:f t="shared" si="90"/>
        <x:v>0.17835999999999999</x:v>
      </x:c>
      <x:c r="BP121" s="953">
        <x:f t="shared" si="90"/>
        <x:v>0.17835999999999999</x:v>
      </x:c>
      <x:c r="BQ121" s="953">
        <x:f t="shared" si="90"/>
        <x:v>0.17835999999999999</x:v>
      </x:c>
      <x:c r="BR121" s="1191">
        <x:f t="shared" si="90"/>
        <x:v>0.17835999999999999</x:v>
      </x:c>
      <x:c r="BS121" s="953">
        <x:f t="shared" si="90"/>
        <x:v>0.17835999999999999</x:v>
      </x:c>
      <x:c r="BT121" s="953">
        <x:f t="shared" si="90"/>
        <x:v>0.17835999999999999</x:v>
      </x:c>
      <x:c r="BU121" s="1192">
        <x:f t="shared" si="76"/>
        <x:v>2.1403200000000004</x:v>
      </x:c>
      <x:c r="BV121" s="1193">
        <x:f t="shared" si="84"/>
        <x:v>2.14032</x:v>
      </x:c>
      <x:c r="BW121" s="953">
        <x:f t="shared" si="84"/>
        <x:v>0</x:v>
      </x:c>
      <x:c r="BX121" s="953">
        <x:f t="shared" si="84"/>
        <x:v>0</x:v>
      </x:c>
      <x:c r="BY121" s="953">
        <x:f t="shared" si="84"/>
        <x:v>0</x:v>
      </x:c>
      <x:c r="BZ121" s="953">
        <x:f t="shared" si="84"/>
        <x:v>0</x:v>
      </x:c>
      <x:c r="CA121" s="953">
        <x:f t="shared" si="84"/>
        <x:v>0</x:v>
      </x:c>
      <x:c r="CB121" s="1192">
        <x:f t="shared" si="84"/>
        <x:v>0</x:v>
      </x:c>
      <x:c r="CC121" s="923"/>
      <x:c r="CD121" s="958" t="s">
        <x:v>2166</x:v>
      </x:c>
      <x:c r="CE121" s="960">
        <x:f t="shared" ref="CE121:CP136" si="92">$CQ121/12</x:f>
        <x:v>875</x:v>
      </x:c>
      <x:c r="CF121" s="960">
        <x:f t="shared" si="92"/>
        <x:v>875</x:v>
      </x:c>
      <x:c r="CG121" s="960">
        <x:f t="shared" si="92"/>
        <x:v>875</x:v>
      </x:c>
      <x:c r="CH121" s="960">
        <x:f t="shared" si="92"/>
        <x:v>875</x:v>
      </x:c>
      <x:c r="CI121" s="960">
        <x:f t="shared" si="92"/>
        <x:v>875</x:v>
      </x:c>
      <x:c r="CJ121" s="960">
        <x:f t="shared" si="92"/>
        <x:v>875</x:v>
      </x:c>
      <x:c r="CK121" s="960">
        <x:f t="shared" si="92"/>
        <x:v>875</x:v>
      </x:c>
      <x:c r="CL121" s="960">
        <x:f t="shared" si="92"/>
        <x:v>875</x:v>
      </x:c>
      <x:c r="CM121" s="960">
        <x:f t="shared" si="92"/>
        <x:v>875</x:v>
      </x:c>
      <x:c r="CN121" s="960">
        <x:f t="shared" si="92"/>
        <x:v>875</x:v>
      </x:c>
      <x:c r="CO121" s="960">
        <x:f t="shared" si="92"/>
        <x:v>875</x:v>
      </x:c>
      <x:c r="CP121" s="961">
        <x:f t="shared" si="92"/>
        <x:v>875</x:v>
      </x:c>
      <x:c r="CQ121" s="962">
        <x:v>10500</x:v>
      </x:c>
      <x:c r="CR121" s="1139">
        <x:v>10500</x:v>
      </x:c>
      <x:c r="CS121" s="1140">
        <x:v>0</x:v>
      </x:c>
      <x:c r="CT121" s="1140">
        <x:v>0</x:v>
      </x:c>
      <x:c r="CU121" s="1140">
        <x:v>0</x:v>
      </x:c>
      <x:c r="CV121" s="1140"/>
      <x:c r="CW121" s="1140"/>
      <x:c r="CX121" s="1141"/>
      <x:c r="CZ121" s="988"/>
    </x:row>
    <x:row r="122" spans="1:104" s="785" customFormat="1" ht="17.25" hidden="1" customHeight="1" thickBot="1">
      <x:c r="A122" s="933">
        <x:f t="shared" si="72"/>
        <x:v>119</x:v>
      </x:c>
      <x:c r="B122" s="934" t="s">
        <x:v>2113</x:v>
      </x:c>
      <x:c r="C122" s="935" t="s">
        <x:v>2144</x:v>
      </x:c>
      <x:c r="D122" s="936" t="s">
        <x:v>2176</x:v>
      </x:c>
      <x:c r="E122" s="937" t="s">
        <x:v>2177</x:v>
      </x:c>
      <x:c r="F122" s="938" t="s">
        <x:v>2199</x:v>
      </x:c>
      <x:c r="G122" s="938" t="s">
        <x:v>612</x:v>
      </x:c>
      <x:c r="H122" s="940" t="s">
        <x:v>863</x:v>
      </x:c>
      <x:c r="I122" s="941" t="s">
        <x:v>2200</x:v>
      </x:c>
      <x:c r="J122" s="937" t="s">
        <x:v>2131</x:v>
      </x:c>
      <x:c r="K122" s="785" t="s">
        <x:v>2193</x:v>
      </x:c>
      <x:c r="L122" s="937" t="s">
        <x:v>2191</x:v>
      </x:c>
      <x:c r="M122" s="937" t="s">
        <x:v>2166</x:v>
      </x:c>
      <x:c r="N122" s="937" t="s">
        <x:v>2166</x:v>
      </x:c>
      <x:c r="O122" s="942" t="s">
        <x:v>2201</x:v>
      </x:c>
      <x:c r="P122" s="1189">
        <x:v>9.6</x:v>
      </x:c>
      <x:c r="Q122" s="1017" t="s">
        <x:v>2192</x:v>
      </x:c>
      <x:c r="R122" s="792">
        <x:f t="shared" si="70"/>
        <x:v>15360</x:v>
      </x:c>
      <x:c r="S122" s="935">
        <x:v>1</x:v>
      </x:c>
      <x:c r="T122" s="792">
        <x:f t="shared" si="80"/>
        <x:v>15360</x:v>
      </x:c>
      <x:c r="U122" s="935" t="s">
        <x:v>2132</x:v>
      </x:c>
      <x:c r="V122" s="945"/>
      <x:c r="W122" s="965"/>
      <x:c r="X122" s="1190"/>
      <x:c r="Y122" s="949"/>
      <x:c r="Z122" s="949"/>
      <x:c r="AA122" s="949"/>
      <x:c r="AB122" s="949"/>
      <x:c r="AC122" s="949"/>
      <x:c r="AD122" s="949"/>
      <x:c r="AE122" s="966">
        <x:f t="shared" si="77"/>
        <x:v>9.6</x:v>
      </x:c>
      <x:c r="AF122" s="1188">
        <x:f t="shared" si="86"/>
        <x:v>9.6</x:v>
      </x:c>
      <x:c r="AG122" s="1188">
        <x:f t="shared" si="86"/>
        <x:v>9.6</x:v>
      </x:c>
      <x:c r="AH122" s="1188">
        <x:f t="shared" si="86"/>
        <x:v>9.6</x:v>
      </x:c>
      <x:c r="AI122" s="1188">
        <x:f t="shared" si="86"/>
        <x:v>9.6</x:v>
      </x:c>
      <x:c r="AJ122" s="1188">
        <x:f t="shared" si="86"/>
        <x:v>9.6</x:v>
      </x:c>
      <x:c r="AK122" s="1188">
        <x:f t="shared" si="86"/>
        <x:v>9.6</x:v>
      </x:c>
      <x:c r="AL122" s="1188">
        <x:f t="shared" si="86"/>
        <x:v>9.6</x:v>
      </x:c>
      <x:c r="AM122" s="934" t="s">
        <x:v>2183</x:v>
      </x:c>
      <x:c r="AN122" s="952" t="s">
        <x:v>2174</x:v>
      </x:c>
      <x:c r="AO122" s="953">
        <x:f t="shared" si="88"/>
        <x:v>875</x:v>
      </x:c>
      <x:c r="AP122" s="953">
        <x:f t="shared" si="88"/>
        <x:v>875</x:v>
      </x:c>
      <x:c r="AQ122" s="953">
        <x:f t="shared" si="88"/>
        <x:v>875</x:v>
      </x:c>
      <x:c r="AR122" s="953">
        <x:f t="shared" si="88"/>
        <x:v>875</x:v>
      </x:c>
      <x:c r="AS122" s="953">
        <x:f t="shared" si="88"/>
        <x:v>875</x:v>
      </x:c>
      <x:c r="AT122" s="953">
        <x:f t="shared" si="88"/>
        <x:v>875</x:v>
      </x:c>
      <x:c r="AU122" s="953">
        <x:f t="shared" si="88"/>
        <x:v>875</x:v>
      </x:c>
      <x:c r="AV122" s="953">
        <x:f t="shared" si="88"/>
        <x:v>875</x:v>
      </x:c>
      <x:c r="AW122" s="953">
        <x:f t="shared" si="88"/>
        <x:v>875</x:v>
      </x:c>
      <x:c r="AX122" s="953">
        <x:f t="shared" si="87"/>
        <x:v>875</x:v>
      </x:c>
      <x:c r="AY122" s="953">
        <x:f t="shared" si="87"/>
        <x:v>875</x:v>
      </x:c>
      <x:c r="AZ122" s="953">
        <x:f t="shared" si="85"/>
        <x:v>875</x:v>
      </x:c>
      <x:c r="BA122" s="954">
        <x:f t="shared" si="85"/>
        <x:v>10500</x:v>
      </x:c>
      <x:c r="BB122" s="953">
        <x:f t="shared" si="85"/>
        <x:v>10500</x:v>
      </x:c>
      <x:c r="BC122" s="953">
        <x:f t="shared" si="85"/>
        <x:v>0</x:v>
      </x:c>
      <x:c r="BD122" s="953">
        <x:f t="shared" si="85"/>
        <x:v>0</x:v>
      </x:c>
      <x:c r="BE122" s="953">
        <x:f t="shared" si="85"/>
        <x:v>0</x:v>
      </x:c>
      <x:c r="BF122" s="953">
        <x:f t="shared" si="85"/>
        <x:v>0</x:v>
      </x:c>
      <x:c r="BG122" s="953">
        <x:f t="shared" si="85"/>
        <x:v>0</x:v>
      </x:c>
      <x:c r="BH122" s="953">
        <x:f t="shared" si="85"/>
        <x:v>0</x:v>
      </x:c>
      <x:c r="BI122" s="953">
        <x:f t="shared" si="91"/>
        <x:v>0.13439999999999999</x:v>
      </x:c>
      <x:c r="BJ122" s="953">
        <x:f t="shared" si="91"/>
        <x:v>0.13439999999999999</x:v>
      </x:c>
      <x:c r="BK122" s="953">
        <x:f t="shared" si="91"/>
        <x:v>0.13439999999999999</x:v>
      </x:c>
      <x:c r="BL122" s="953">
        <x:f t="shared" si="90"/>
        <x:v>0.13439999999999999</x:v>
      </x:c>
      <x:c r="BM122" s="953">
        <x:f t="shared" si="90"/>
        <x:v>0.13439999999999999</x:v>
      </x:c>
      <x:c r="BN122" s="953">
        <x:f t="shared" si="90"/>
        <x:v>0.13439999999999999</x:v>
      </x:c>
      <x:c r="BO122" s="953">
        <x:f t="shared" si="90"/>
        <x:v>0.13439999999999999</x:v>
      </x:c>
      <x:c r="BP122" s="953">
        <x:f t="shared" si="90"/>
        <x:v>0.13439999999999999</x:v>
      </x:c>
      <x:c r="BQ122" s="953">
        <x:f t="shared" si="90"/>
        <x:v>0.13439999999999999</x:v>
      </x:c>
      <x:c r="BR122" s="1191">
        <x:f t="shared" si="90"/>
        <x:v>0.13439999999999999</x:v>
      </x:c>
      <x:c r="BS122" s="953">
        <x:f t="shared" si="90"/>
        <x:v>0.13439999999999999</x:v>
      </x:c>
      <x:c r="BT122" s="953">
        <x:f t="shared" si="90"/>
        <x:v>0.13439999999999999</x:v>
      </x:c>
      <x:c r="BU122" s="1192">
        <x:f t="shared" si="76"/>
        <x:v>1.6128000000000002</x:v>
      </x:c>
      <x:c r="BV122" s="1193">
        <x:f t="shared" si="84"/>
        <x:v>1.6128</x:v>
      </x:c>
      <x:c r="BW122" s="953">
        <x:f t="shared" si="84"/>
        <x:v>0</x:v>
      </x:c>
      <x:c r="BX122" s="953">
        <x:f t="shared" si="84"/>
        <x:v>0</x:v>
      </x:c>
      <x:c r="BY122" s="953">
        <x:f t="shared" si="84"/>
        <x:v>0</x:v>
      </x:c>
      <x:c r="BZ122" s="953">
        <x:f t="shared" si="84"/>
        <x:v>0</x:v>
      </x:c>
      <x:c r="CA122" s="953">
        <x:f t="shared" si="84"/>
        <x:v>0</x:v>
      </x:c>
      <x:c r="CB122" s="1192">
        <x:f t="shared" si="84"/>
        <x:v>0</x:v>
      </x:c>
      <x:c r="CC122" s="923"/>
      <x:c r="CD122" s="958" t="s">
        <x:v>2166</x:v>
      </x:c>
      <x:c r="CE122" s="960">
        <x:f t="shared" si="92"/>
        <x:v>875</x:v>
      </x:c>
      <x:c r="CF122" s="960">
        <x:f t="shared" si="92"/>
        <x:v>875</x:v>
      </x:c>
      <x:c r="CG122" s="960">
        <x:f t="shared" si="92"/>
        <x:v>875</x:v>
      </x:c>
      <x:c r="CH122" s="960">
        <x:f t="shared" si="92"/>
        <x:v>875</x:v>
      </x:c>
      <x:c r="CI122" s="960">
        <x:f t="shared" si="92"/>
        <x:v>875</x:v>
      </x:c>
      <x:c r="CJ122" s="960">
        <x:f t="shared" si="92"/>
        <x:v>875</x:v>
      </x:c>
      <x:c r="CK122" s="960">
        <x:f t="shared" si="92"/>
        <x:v>875</x:v>
      </x:c>
      <x:c r="CL122" s="960">
        <x:f t="shared" si="92"/>
        <x:v>875</x:v>
      </x:c>
      <x:c r="CM122" s="960">
        <x:f t="shared" si="92"/>
        <x:v>875</x:v>
      </x:c>
      <x:c r="CN122" s="960">
        <x:f t="shared" si="92"/>
        <x:v>875</x:v>
      </x:c>
      <x:c r="CO122" s="960">
        <x:f t="shared" si="92"/>
        <x:v>875</x:v>
      </x:c>
      <x:c r="CP122" s="961">
        <x:f t="shared" si="92"/>
        <x:v>875</x:v>
      </x:c>
      <x:c r="CQ122" s="962">
        <x:v>10500</x:v>
      </x:c>
      <x:c r="CR122" s="1139">
        <x:v>10500</x:v>
      </x:c>
      <x:c r="CS122" s="1140">
        <x:v>0</x:v>
      </x:c>
      <x:c r="CT122" s="1140">
        <x:v>0</x:v>
      </x:c>
      <x:c r="CU122" s="1140">
        <x:v>0</x:v>
      </x:c>
      <x:c r="CV122" s="1140"/>
      <x:c r="CW122" s="1140"/>
      <x:c r="CX122" s="1141"/>
      <x:c r="CZ122" s="988"/>
    </x:row>
    <x:row r="123" spans="1:104" s="785" customFormat="1" ht="17.25" hidden="1" customHeight="1" thickBot="1">
      <x:c r="A123" s="933">
        <x:f t="shared" si="72"/>
        <x:v>120</x:v>
      </x:c>
      <x:c r="B123" s="934" t="s">
        <x:v>2113</x:v>
      </x:c>
      <x:c r="C123" s="935" t="s">
        <x:v>2144</x:v>
      </x:c>
      <x:c r="D123" s="936" t="s">
        <x:v>2176</x:v>
      </x:c>
      <x:c r="E123" s="937" t="s">
        <x:v>2177</x:v>
      </x:c>
      <x:c r="F123" s="938" t="s">
        <x:v>2199</x:v>
      </x:c>
      <x:c r="G123" s="938" t="s">
        <x:v>613</x:v>
      </x:c>
      <x:c r="H123" s="940" t="s">
        <x:v>864</x:v>
      </x:c>
      <x:c r="I123" s="941" t="s">
        <x:v>2200</x:v>
      </x:c>
      <x:c r="J123" s="937" t="s">
        <x:v>2131</x:v>
      </x:c>
      <x:c r="K123" s="785" t="s">
        <x:v>2193</x:v>
      </x:c>
      <x:c r="L123" s="937" t="s">
        <x:v>2191</x:v>
      </x:c>
      <x:c r="M123" s="937" t="s">
        <x:v>2166</x:v>
      </x:c>
      <x:c r="N123" s="937" t="s">
        <x:v>2166</x:v>
      </x:c>
      <x:c r="O123" s="942" t="s">
        <x:v>2201</x:v>
      </x:c>
      <x:c r="P123" s="1189">
        <x:v>19.23</x:v>
      </x:c>
      <x:c r="Q123" s="1017" t="s">
        <x:v>2192</x:v>
      </x:c>
      <x:c r="R123" s="792">
        <x:f t="shared" si="70"/>
        <x:v>30768</x:v>
      </x:c>
      <x:c r="S123" s="935">
        <x:v>1</x:v>
      </x:c>
      <x:c r="T123" s="792">
        <x:f t="shared" si="80"/>
        <x:v>30768</x:v>
      </x:c>
      <x:c r="U123" s="935" t="s">
        <x:v>2132</x:v>
      </x:c>
      <x:c r="V123" s="945"/>
      <x:c r="W123" s="965"/>
      <x:c r="X123" s="1190"/>
      <x:c r="Y123" s="949"/>
      <x:c r="Z123" s="949"/>
      <x:c r="AA123" s="949"/>
      <x:c r="AB123" s="949"/>
      <x:c r="AC123" s="949"/>
      <x:c r="AD123" s="949"/>
      <x:c r="AE123" s="966">
        <x:f t="shared" si="77"/>
        <x:v>19.23</x:v>
      </x:c>
      <x:c r="AF123" s="1188">
        <x:f t="shared" si="86"/>
        <x:v>19.23</x:v>
      </x:c>
      <x:c r="AG123" s="1188">
        <x:f t="shared" si="86"/>
        <x:v>19.23</x:v>
      </x:c>
      <x:c r="AH123" s="1188">
        <x:f t="shared" si="86"/>
        <x:v>19.23</x:v>
      </x:c>
      <x:c r="AI123" s="1188">
        <x:f t="shared" si="86"/>
        <x:v>19.23</x:v>
      </x:c>
      <x:c r="AJ123" s="1188">
        <x:f t="shared" si="86"/>
        <x:v>19.23</x:v>
      </x:c>
      <x:c r="AK123" s="1188">
        <x:f t="shared" si="86"/>
        <x:v>19.23</x:v>
      </x:c>
      <x:c r="AL123" s="1188">
        <x:f t="shared" si="86"/>
        <x:v>19.23</x:v>
      </x:c>
      <x:c r="AM123" s="934" t="s">
        <x:v>2183</x:v>
      </x:c>
      <x:c r="AN123" s="952" t="s">
        <x:v>2174</x:v>
      </x:c>
      <x:c r="AO123" s="953">
        <x:f t="shared" si="88"/>
        <x:v>875</x:v>
      </x:c>
      <x:c r="AP123" s="953">
        <x:f t="shared" si="88"/>
        <x:v>875</x:v>
      </x:c>
      <x:c r="AQ123" s="953">
        <x:f t="shared" si="88"/>
        <x:v>875</x:v>
      </x:c>
      <x:c r="AR123" s="953">
        <x:f t="shared" si="88"/>
        <x:v>875</x:v>
      </x:c>
      <x:c r="AS123" s="953">
        <x:f t="shared" si="88"/>
        <x:v>875</x:v>
      </x:c>
      <x:c r="AT123" s="953">
        <x:f t="shared" si="88"/>
        <x:v>875</x:v>
      </x:c>
      <x:c r="AU123" s="953">
        <x:f t="shared" si="88"/>
        <x:v>875</x:v>
      </x:c>
      <x:c r="AV123" s="953">
        <x:f t="shared" si="88"/>
        <x:v>875</x:v>
      </x:c>
      <x:c r="AW123" s="953">
        <x:f t="shared" si="88"/>
        <x:v>875</x:v>
      </x:c>
      <x:c r="AX123" s="953">
        <x:f t="shared" si="87"/>
        <x:v>875</x:v>
      </x:c>
      <x:c r="AY123" s="953">
        <x:f t="shared" si="87"/>
        <x:v>875</x:v>
      </x:c>
      <x:c r="AZ123" s="953">
        <x:f t="shared" si="85"/>
        <x:v>875</x:v>
      </x:c>
      <x:c r="BA123" s="954">
        <x:f t="shared" si="85"/>
        <x:v>10500</x:v>
      </x:c>
      <x:c r="BB123" s="953">
        <x:f t="shared" si="85"/>
        <x:v>10500</x:v>
      </x:c>
      <x:c r="BC123" s="953">
        <x:f t="shared" si="85"/>
        <x:v>0</x:v>
      </x:c>
      <x:c r="BD123" s="953">
        <x:f t="shared" si="85"/>
        <x:v>0</x:v>
      </x:c>
      <x:c r="BE123" s="953">
        <x:f t="shared" si="85"/>
        <x:v>0</x:v>
      </x:c>
      <x:c r="BF123" s="953">
        <x:f t="shared" si="85"/>
        <x:v>0</x:v>
      </x:c>
      <x:c r="BG123" s="953">
        <x:f t="shared" si="85"/>
        <x:v>0</x:v>
      </x:c>
      <x:c r="BH123" s="953">
        <x:f t="shared" si="85"/>
        <x:v>0</x:v>
      </x:c>
      <x:c r="BI123" s="953">
        <x:f t="shared" si="91"/>
        <x:v>0.26922000000000001</x:v>
      </x:c>
      <x:c r="BJ123" s="953">
        <x:f t="shared" si="91"/>
        <x:v>0.26922000000000001</x:v>
      </x:c>
      <x:c r="BK123" s="953">
        <x:f t="shared" si="91"/>
        <x:v>0.26922000000000001</x:v>
      </x:c>
      <x:c r="BL123" s="953">
        <x:f t="shared" si="90"/>
        <x:v>0.26922000000000001</x:v>
      </x:c>
      <x:c r="BM123" s="953">
        <x:f t="shared" si="90"/>
        <x:v>0.26922000000000001</x:v>
      </x:c>
      <x:c r="BN123" s="953">
        <x:f t="shared" si="90"/>
        <x:v>0.26922000000000001</x:v>
      </x:c>
      <x:c r="BO123" s="953">
        <x:f t="shared" si="90"/>
        <x:v>0.26922000000000001</x:v>
      </x:c>
      <x:c r="BP123" s="953">
        <x:f t="shared" si="90"/>
        <x:v>0.26922000000000001</x:v>
      </x:c>
      <x:c r="BQ123" s="953">
        <x:f t="shared" si="90"/>
        <x:v>0.26922000000000001</x:v>
      </x:c>
      <x:c r="BR123" s="1191">
        <x:f t="shared" si="90"/>
        <x:v>0.26922000000000001</x:v>
      </x:c>
      <x:c r="BS123" s="953">
        <x:f t="shared" si="90"/>
        <x:v>0.26922000000000001</x:v>
      </x:c>
      <x:c r="BT123" s="953">
        <x:f t="shared" si="90"/>
        <x:v>0.26922000000000001</x:v>
      </x:c>
      <x:c r="BU123" s="1192">
        <x:f t="shared" si="76"/>
        <x:v>3.2306399999999993</x:v>
      </x:c>
      <x:c r="BV123" s="1193">
        <x:f t="shared" si="84"/>
        <x:v>3.2306400000000002</x:v>
      </x:c>
      <x:c r="BW123" s="953">
        <x:f t="shared" si="84"/>
        <x:v>0</x:v>
      </x:c>
      <x:c r="BX123" s="953">
        <x:f t="shared" si="84"/>
        <x:v>0</x:v>
      </x:c>
      <x:c r="BY123" s="953">
        <x:f t="shared" si="84"/>
        <x:v>0</x:v>
      </x:c>
      <x:c r="BZ123" s="953">
        <x:f t="shared" si="84"/>
        <x:v>0</x:v>
      </x:c>
      <x:c r="CA123" s="953">
        <x:f t="shared" si="84"/>
        <x:v>0</x:v>
      </x:c>
      <x:c r="CB123" s="1192">
        <x:f t="shared" si="84"/>
        <x:v>0</x:v>
      </x:c>
      <x:c r="CC123" s="923"/>
      <x:c r="CD123" s="958" t="s">
        <x:v>2166</x:v>
      </x:c>
      <x:c r="CE123" s="960">
        <x:f t="shared" si="92"/>
        <x:v>875</x:v>
      </x:c>
      <x:c r="CF123" s="960">
        <x:f t="shared" si="92"/>
        <x:v>875</x:v>
      </x:c>
      <x:c r="CG123" s="960">
        <x:f t="shared" si="92"/>
        <x:v>875</x:v>
      </x:c>
      <x:c r="CH123" s="960">
        <x:f t="shared" si="92"/>
        <x:v>875</x:v>
      </x:c>
      <x:c r="CI123" s="960">
        <x:f t="shared" si="92"/>
        <x:v>875</x:v>
      </x:c>
      <x:c r="CJ123" s="960">
        <x:f t="shared" si="92"/>
        <x:v>875</x:v>
      </x:c>
      <x:c r="CK123" s="960">
        <x:f t="shared" si="92"/>
        <x:v>875</x:v>
      </x:c>
      <x:c r="CL123" s="960">
        <x:f t="shared" si="92"/>
        <x:v>875</x:v>
      </x:c>
      <x:c r="CM123" s="960">
        <x:f t="shared" si="92"/>
        <x:v>875</x:v>
      </x:c>
      <x:c r="CN123" s="960">
        <x:f t="shared" si="92"/>
        <x:v>875</x:v>
      </x:c>
      <x:c r="CO123" s="960">
        <x:f t="shared" si="92"/>
        <x:v>875</x:v>
      </x:c>
      <x:c r="CP123" s="961">
        <x:f t="shared" si="92"/>
        <x:v>875</x:v>
      </x:c>
      <x:c r="CQ123" s="962">
        <x:v>10500</x:v>
      </x:c>
      <x:c r="CR123" s="1139">
        <x:v>10500</x:v>
      </x:c>
      <x:c r="CS123" s="1140">
        <x:v>0</x:v>
      </x:c>
      <x:c r="CT123" s="1140">
        <x:v>0</x:v>
      </x:c>
      <x:c r="CU123" s="1140">
        <x:v>0</x:v>
      </x:c>
      <x:c r="CV123" s="1140"/>
      <x:c r="CW123" s="1140"/>
      <x:c r="CX123" s="1141"/>
      <x:c r="CZ123" s="988"/>
    </x:row>
    <x:row r="124" spans="1:104" s="785" customFormat="1" ht="17.25" hidden="1" customHeight="1" thickBot="1">
      <x:c r="A124" s="933">
        <x:f t="shared" si="72"/>
        <x:v>121</x:v>
      </x:c>
      <x:c r="B124" s="934" t="s">
        <x:v>2113</x:v>
      </x:c>
      <x:c r="C124" s="935" t="s">
        <x:v>2144</x:v>
      </x:c>
      <x:c r="D124" s="936" t="s">
        <x:v>2176</x:v>
      </x:c>
      <x:c r="E124" s="937" t="s">
        <x:v>2177</x:v>
      </x:c>
      <x:c r="F124" s="938" t="s">
        <x:v>2199</x:v>
      </x:c>
      <x:c r="G124" s="938" t="s">
        <x:v>614</x:v>
      </x:c>
      <x:c r="H124" s="940" t="s">
        <x:v>865</x:v>
      </x:c>
      <x:c r="I124" s="941" t="s">
        <x:v>2200</x:v>
      </x:c>
      <x:c r="J124" s="937" t="s">
        <x:v>2131</x:v>
      </x:c>
      <x:c r="K124" s="785" t="s">
        <x:v>2193</x:v>
      </x:c>
      <x:c r="L124" s="937" t="s">
        <x:v>2191</x:v>
      </x:c>
      <x:c r="M124" s="937" t="s">
        <x:v>2166</x:v>
      </x:c>
      <x:c r="N124" s="937" t="s">
        <x:v>2166</x:v>
      </x:c>
      <x:c r="O124" s="942" t="s">
        <x:v>2201</x:v>
      </x:c>
      <x:c r="P124" s="1189">
        <x:v>12.04</x:v>
      </x:c>
      <x:c r="Q124" s="1017" t="s">
        <x:v>2192</x:v>
      </x:c>
      <x:c r="R124" s="792">
        <x:f t="shared" si="70"/>
        <x:v>19264</x:v>
      </x:c>
      <x:c r="S124" s="935">
        <x:v>1</x:v>
      </x:c>
      <x:c r="T124" s="792">
        <x:f t="shared" si="80"/>
        <x:v>19264</x:v>
      </x:c>
      <x:c r="U124" s="935" t="s">
        <x:v>2132</x:v>
      </x:c>
      <x:c r="V124" s="945"/>
      <x:c r="W124" s="965"/>
      <x:c r="X124" s="1190"/>
      <x:c r="Y124" s="949"/>
      <x:c r="Z124" s="949"/>
      <x:c r="AA124" s="949"/>
      <x:c r="AB124" s="949"/>
      <x:c r="AC124" s="949"/>
      <x:c r="AD124" s="949"/>
      <x:c r="AE124" s="966">
        <x:f t="shared" si="77"/>
        <x:v>12.04</x:v>
      </x:c>
      <x:c r="AF124" s="1188">
        <x:f t="shared" si="86"/>
        <x:v>12.04</x:v>
      </x:c>
      <x:c r="AG124" s="1188">
        <x:f t="shared" si="86"/>
        <x:v>12.04</x:v>
      </x:c>
      <x:c r="AH124" s="1188">
        <x:f t="shared" si="86"/>
        <x:v>12.04</x:v>
      </x:c>
      <x:c r="AI124" s="1188">
        <x:f t="shared" si="86"/>
        <x:v>12.04</x:v>
      </x:c>
      <x:c r="AJ124" s="1188">
        <x:f t="shared" si="86"/>
        <x:v>12.04</x:v>
      </x:c>
      <x:c r="AK124" s="1188">
        <x:f t="shared" si="86"/>
        <x:v>12.04</x:v>
      </x:c>
      <x:c r="AL124" s="1188">
        <x:f t="shared" si="86"/>
        <x:v>12.04</x:v>
      </x:c>
      <x:c r="AM124" s="934" t="s">
        <x:v>2183</x:v>
      </x:c>
      <x:c r="AN124" s="952" t="s">
        <x:v>2174</x:v>
      </x:c>
      <x:c r="AO124" s="953">
        <x:f t="shared" si="88"/>
        <x:v>875</x:v>
      </x:c>
      <x:c r="AP124" s="953">
        <x:f t="shared" si="88"/>
        <x:v>875</x:v>
      </x:c>
      <x:c r="AQ124" s="953">
        <x:f t="shared" si="88"/>
        <x:v>875</x:v>
      </x:c>
      <x:c r="AR124" s="953">
        <x:f t="shared" si="88"/>
        <x:v>875</x:v>
      </x:c>
      <x:c r="AS124" s="953">
        <x:f t="shared" si="88"/>
        <x:v>875</x:v>
      </x:c>
      <x:c r="AT124" s="953">
        <x:f t="shared" si="88"/>
        <x:v>875</x:v>
      </x:c>
      <x:c r="AU124" s="953">
        <x:f t="shared" si="88"/>
        <x:v>875</x:v>
      </x:c>
      <x:c r="AV124" s="953">
        <x:f t="shared" si="88"/>
        <x:v>875</x:v>
      </x:c>
      <x:c r="AW124" s="953">
        <x:f t="shared" si="88"/>
        <x:v>875</x:v>
      </x:c>
      <x:c r="AX124" s="953">
        <x:f t="shared" si="87"/>
        <x:v>875</x:v>
      </x:c>
      <x:c r="AY124" s="953">
        <x:f t="shared" si="87"/>
        <x:v>875</x:v>
      </x:c>
      <x:c r="AZ124" s="953">
        <x:f t="shared" si="85"/>
        <x:v>875</x:v>
      </x:c>
      <x:c r="BA124" s="954">
        <x:f t="shared" si="85"/>
        <x:v>10500</x:v>
      </x:c>
      <x:c r="BB124" s="953">
        <x:f t="shared" si="85"/>
        <x:v>10500</x:v>
      </x:c>
      <x:c r="BC124" s="953">
        <x:f t="shared" si="85"/>
        <x:v>0</x:v>
      </x:c>
      <x:c r="BD124" s="953">
        <x:f t="shared" si="85"/>
        <x:v>0</x:v>
      </x:c>
      <x:c r="BE124" s="953">
        <x:f t="shared" si="85"/>
        <x:v>0</x:v>
      </x:c>
      <x:c r="BF124" s="953">
        <x:f t="shared" si="85"/>
        <x:v>0</x:v>
      </x:c>
      <x:c r="BG124" s="953">
        <x:f t="shared" si="85"/>
        <x:v>0</x:v>
      </x:c>
      <x:c r="BH124" s="953">
        <x:f t="shared" si="85"/>
        <x:v>0</x:v>
      </x:c>
      <x:c r="BI124" s="953">
        <x:f t="shared" si="91"/>
        <x:v>0.16855999999999999</x:v>
      </x:c>
      <x:c r="BJ124" s="953">
        <x:f t="shared" si="91"/>
        <x:v>0.16855999999999999</x:v>
      </x:c>
      <x:c r="BK124" s="953">
        <x:f t="shared" si="91"/>
        <x:v>0.16855999999999999</x:v>
      </x:c>
      <x:c r="BL124" s="953">
        <x:f t="shared" si="90"/>
        <x:v>0.16855999999999999</x:v>
      </x:c>
      <x:c r="BM124" s="953">
        <x:f t="shared" si="90"/>
        <x:v>0.16855999999999999</x:v>
      </x:c>
      <x:c r="BN124" s="953">
        <x:f t="shared" si="90"/>
        <x:v>0.16855999999999999</x:v>
      </x:c>
      <x:c r="BO124" s="953">
        <x:f t="shared" si="90"/>
        <x:v>0.16855999999999999</x:v>
      </x:c>
      <x:c r="BP124" s="953">
        <x:f t="shared" si="90"/>
        <x:v>0.16855999999999999</x:v>
      </x:c>
      <x:c r="BQ124" s="953">
        <x:f t="shared" si="90"/>
        <x:v>0.16855999999999999</x:v>
      </x:c>
      <x:c r="BR124" s="1191">
        <x:f t="shared" si="90"/>
        <x:v>0.16855999999999999</x:v>
      </x:c>
      <x:c r="BS124" s="953">
        <x:f t="shared" si="90"/>
        <x:v>0.16855999999999999</x:v>
      </x:c>
      <x:c r="BT124" s="953">
        <x:f t="shared" si="90"/>
        <x:v>0.16855999999999999</x:v>
      </x:c>
      <x:c r="BU124" s="1192">
        <x:f t="shared" si="76"/>
        <x:v>2.0227200000000001</x:v>
      </x:c>
      <x:c r="BV124" s="1193">
        <x:f t="shared" si="84"/>
        <x:v>2.0227200000000001</x:v>
      </x:c>
      <x:c r="BW124" s="953">
        <x:f t="shared" si="84"/>
        <x:v>0</x:v>
      </x:c>
      <x:c r="BX124" s="953">
        <x:f t="shared" si="84"/>
        <x:v>0</x:v>
      </x:c>
      <x:c r="BY124" s="953">
        <x:f t="shared" si="84"/>
        <x:v>0</x:v>
      </x:c>
      <x:c r="BZ124" s="953">
        <x:f t="shared" si="84"/>
        <x:v>0</x:v>
      </x:c>
      <x:c r="CA124" s="953">
        <x:f t="shared" si="84"/>
        <x:v>0</x:v>
      </x:c>
      <x:c r="CB124" s="1192">
        <x:f t="shared" si="84"/>
        <x:v>0</x:v>
      </x:c>
      <x:c r="CC124" s="923"/>
      <x:c r="CD124" s="958" t="s">
        <x:v>2166</x:v>
      </x:c>
      <x:c r="CE124" s="960">
        <x:f t="shared" si="92"/>
        <x:v>875</x:v>
      </x:c>
      <x:c r="CF124" s="960">
        <x:f t="shared" si="92"/>
        <x:v>875</x:v>
      </x:c>
      <x:c r="CG124" s="960">
        <x:f t="shared" si="92"/>
        <x:v>875</x:v>
      </x:c>
      <x:c r="CH124" s="960">
        <x:f t="shared" si="92"/>
        <x:v>875</x:v>
      </x:c>
      <x:c r="CI124" s="960">
        <x:f t="shared" si="92"/>
        <x:v>875</x:v>
      </x:c>
      <x:c r="CJ124" s="960">
        <x:f t="shared" si="92"/>
        <x:v>875</x:v>
      </x:c>
      <x:c r="CK124" s="960">
        <x:f t="shared" si="92"/>
        <x:v>875</x:v>
      </x:c>
      <x:c r="CL124" s="960">
        <x:f t="shared" si="92"/>
        <x:v>875</x:v>
      </x:c>
      <x:c r="CM124" s="960">
        <x:f t="shared" si="92"/>
        <x:v>875</x:v>
      </x:c>
      <x:c r="CN124" s="960">
        <x:f t="shared" si="92"/>
        <x:v>875</x:v>
      </x:c>
      <x:c r="CO124" s="960">
        <x:f t="shared" si="92"/>
        <x:v>875</x:v>
      </x:c>
      <x:c r="CP124" s="961">
        <x:f t="shared" si="92"/>
        <x:v>875</x:v>
      </x:c>
      <x:c r="CQ124" s="962">
        <x:v>10500</x:v>
      </x:c>
      <x:c r="CR124" s="1139">
        <x:v>10500</x:v>
      </x:c>
      <x:c r="CS124" s="1140">
        <x:v>0</x:v>
      </x:c>
      <x:c r="CT124" s="1140">
        <x:v>0</x:v>
      </x:c>
      <x:c r="CU124" s="1140">
        <x:v>0</x:v>
      </x:c>
      <x:c r="CV124" s="1140"/>
      <x:c r="CW124" s="1140"/>
      <x:c r="CX124" s="1141"/>
      <x:c r="CZ124" s="988"/>
    </x:row>
    <x:row r="125" spans="1:104" s="785" customFormat="1" ht="17.25" hidden="1" customHeight="1" thickBot="1">
      <x:c r="A125" s="933">
        <x:f t="shared" si="72"/>
        <x:v>122</x:v>
      </x:c>
      <x:c r="B125" s="934" t="s">
        <x:v>2113</x:v>
      </x:c>
      <x:c r="C125" s="935" t="s">
        <x:v>2144</x:v>
      </x:c>
      <x:c r="D125" s="936" t="s">
        <x:v>2176</x:v>
      </x:c>
      <x:c r="E125" s="937" t="s">
        <x:v>2177</x:v>
      </x:c>
      <x:c r="F125" s="938" t="s">
        <x:v>2199</x:v>
      </x:c>
      <x:c r="G125" s="938" t="s">
        <x:v>866</x:v>
      </x:c>
      <x:c r="H125" s="940" t="s">
        <x:v>867</x:v>
      </x:c>
      <x:c r="I125" s="941" t="s">
        <x:v>2200</x:v>
      </x:c>
      <x:c r="J125" s="937" t="s">
        <x:v>2131</x:v>
      </x:c>
      <x:c r="K125" s="785" t="s">
        <x:v>2193</x:v>
      </x:c>
      <x:c r="L125" s="937" t="s">
        <x:v>2191</x:v>
      </x:c>
      <x:c r="M125" s="937" t="s">
        <x:v>2166</x:v>
      </x:c>
      <x:c r="N125" s="937" t="s">
        <x:v>2166</x:v>
      </x:c>
      <x:c r="O125" s="942" t="s">
        <x:v>2201</x:v>
      </x:c>
      <x:c r="P125" s="1189">
        <x:v>15.49</x:v>
      </x:c>
      <x:c r="Q125" s="1017" t="s">
        <x:v>2192</x:v>
      </x:c>
      <x:c r="R125" s="792">
        <x:f t="shared" si="70"/>
        <x:v>24784</x:v>
      </x:c>
      <x:c r="S125" s="935">
        <x:v>1</x:v>
      </x:c>
      <x:c r="T125" s="792">
        <x:f t="shared" si="80"/>
        <x:v>24784</x:v>
      </x:c>
      <x:c r="U125" s="935" t="s">
        <x:v>2132</x:v>
      </x:c>
      <x:c r="V125" s="945"/>
      <x:c r="W125" s="965"/>
      <x:c r="X125" s="1190"/>
      <x:c r="Y125" s="949"/>
      <x:c r="Z125" s="949"/>
      <x:c r="AA125" s="949"/>
      <x:c r="AB125" s="949"/>
      <x:c r="AC125" s="949"/>
      <x:c r="AD125" s="949"/>
      <x:c r="AE125" s="966">
        <x:f t="shared" si="77"/>
        <x:v>15.49</x:v>
      </x:c>
      <x:c r="AF125" s="1188">
        <x:f t="shared" si="86"/>
        <x:v>15.49</x:v>
      </x:c>
      <x:c r="AG125" s="1188">
        <x:f t="shared" si="86"/>
        <x:v>15.49</x:v>
      </x:c>
      <x:c r="AH125" s="1188">
        <x:f t="shared" si="86"/>
        <x:v>15.49</x:v>
      </x:c>
      <x:c r="AI125" s="1188">
        <x:f t="shared" si="86"/>
        <x:v>15.49</x:v>
      </x:c>
      <x:c r="AJ125" s="1188">
        <x:f t="shared" si="86"/>
        <x:v>15.49</x:v>
      </x:c>
      <x:c r="AK125" s="1188">
        <x:f t="shared" si="86"/>
        <x:v>15.49</x:v>
      </x:c>
      <x:c r="AL125" s="1188">
        <x:f t="shared" si="86"/>
        <x:v>15.49</x:v>
      </x:c>
      <x:c r="AM125" s="934" t="s">
        <x:v>2183</x:v>
      </x:c>
      <x:c r="AN125" s="952" t="s">
        <x:v>2174</x:v>
      </x:c>
      <x:c r="AO125" s="953">
        <x:f t="shared" si="88"/>
        <x:v>875</x:v>
      </x:c>
      <x:c r="AP125" s="953">
        <x:f t="shared" si="88"/>
        <x:v>875</x:v>
      </x:c>
      <x:c r="AQ125" s="953">
        <x:f t="shared" si="88"/>
        <x:v>875</x:v>
      </x:c>
      <x:c r="AR125" s="953">
        <x:f t="shared" si="88"/>
        <x:v>875</x:v>
      </x:c>
      <x:c r="AS125" s="953">
        <x:f t="shared" si="88"/>
        <x:v>875</x:v>
      </x:c>
      <x:c r="AT125" s="953">
        <x:f t="shared" si="88"/>
        <x:v>875</x:v>
      </x:c>
      <x:c r="AU125" s="953">
        <x:f t="shared" si="88"/>
        <x:v>875</x:v>
      </x:c>
      <x:c r="AV125" s="953">
        <x:f t="shared" si="88"/>
        <x:v>875</x:v>
      </x:c>
      <x:c r="AW125" s="953">
        <x:f t="shared" si="88"/>
        <x:v>875</x:v>
      </x:c>
      <x:c r="AX125" s="953">
        <x:f t="shared" si="87"/>
        <x:v>875</x:v>
      </x:c>
      <x:c r="AY125" s="953">
        <x:f t="shared" si="87"/>
        <x:v>875</x:v>
      </x:c>
      <x:c r="AZ125" s="953">
        <x:f t="shared" si="85"/>
        <x:v>875</x:v>
      </x:c>
      <x:c r="BA125" s="954">
        <x:f t="shared" si="85"/>
        <x:v>10500</x:v>
      </x:c>
      <x:c r="BB125" s="953">
        <x:f t="shared" si="85"/>
        <x:v>10500</x:v>
      </x:c>
      <x:c r="BC125" s="953">
        <x:f t="shared" si="85"/>
        <x:v>0</x:v>
      </x:c>
      <x:c r="BD125" s="953">
        <x:f t="shared" si="85"/>
        <x:v>0</x:v>
      </x:c>
      <x:c r="BE125" s="953">
        <x:f t="shared" si="85"/>
        <x:v>0</x:v>
      </x:c>
      <x:c r="BF125" s="953">
        <x:f t="shared" si="85"/>
        <x:v>0</x:v>
      </x:c>
      <x:c r="BG125" s="953">
        <x:f t="shared" si="85"/>
        <x:v>0</x:v>
      </x:c>
      <x:c r="BH125" s="953">
        <x:f t="shared" si="85"/>
        <x:v>0</x:v>
      </x:c>
      <x:c r="BI125" s="953">
        <x:f t="shared" si="91"/>
        <x:v>0.21686</x:v>
      </x:c>
      <x:c r="BJ125" s="953">
        <x:f t="shared" si="91"/>
        <x:v>0.21686</x:v>
      </x:c>
      <x:c r="BK125" s="953">
        <x:f t="shared" si="91"/>
        <x:v>0.21686</x:v>
      </x:c>
      <x:c r="BL125" s="953">
        <x:f t="shared" si="90"/>
        <x:v>0.21686</x:v>
      </x:c>
      <x:c r="BM125" s="953">
        <x:f t="shared" si="90"/>
        <x:v>0.21686</x:v>
      </x:c>
      <x:c r="BN125" s="953">
        <x:f t="shared" si="90"/>
        <x:v>0.21686</x:v>
      </x:c>
      <x:c r="BO125" s="953">
        <x:f t="shared" si="90"/>
        <x:v>0.21686</x:v>
      </x:c>
      <x:c r="BP125" s="953">
        <x:f t="shared" si="90"/>
        <x:v>0.21686</x:v>
      </x:c>
      <x:c r="BQ125" s="953">
        <x:f t="shared" si="90"/>
        <x:v>0.21686</x:v>
      </x:c>
      <x:c r="BR125" s="1191">
        <x:f t="shared" si="90"/>
        <x:v>0.21686</x:v>
      </x:c>
      <x:c r="BS125" s="953">
        <x:f t="shared" si="90"/>
        <x:v>0.21686</x:v>
      </x:c>
      <x:c r="BT125" s="953">
        <x:f t="shared" si="90"/>
        <x:v>0.21686</x:v>
      </x:c>
      <x:c r="BU125" s="1192">
        <x:f t="shared" si="76"/>
        <x:v>2.6023200000000002</x:v>
      </x:c>
      <x:c r="BV125" s="1193">
        <x:f t="shared" si="84"/>
        <x:v>2.6023200000000002</x:v>
      </x:c>
      <x:c r="BW125" s="953">
        <x:f t="shared" si="84"/>
        <x:v>0</x:v>
      </x:c>
      <x:c r="BX125" s="953">
        <x:f t="shared" si="84"/>
        <x:v>0</x:v>
      </x:c>
      <x:c r="BY125" s="953">
        <x:f t="shared" si="84"/>
        <x:v>0</x:v>
      </x:c>
      <x:c r="BZ125" s="953">
        <x:f t="shared" si="84"/>
        <x:v>0</x:v>
      </x:c>
      <x:c r="CA125" s="953">
        <x:f t="shared" si="84"/>
        <x:v>0</x:v>
      </x:c>
      <x:c r="CB125" s="1192">
        <x:f t="shared" si="84"/>
        <x:v>0</x:v>
      </x:c>
      <x:c r="CC125" s="923"/>
      <x:c r="CD125" s="958" t="s">
        <x:v>2166</x:v>
      </x:c>
      <x:c r="CE125" s="960">
        <x:f t="shared" si="92"/>
        <x:v>875</x:v>
      </x:c>
      <x:c r="CF125" s="960">
        <x:f t="shared" si="92"/>
        <x:v>875</x:v>
      </x:c>
      <x:c r="CG125" s="960">
        <x:f t="shared" si="92"/>
        <x:v>875</x:v>
      </x:c>
      <x:c r="CH125" s="960">
        <x:f t="shared" si="92"/>
        <x:v>875</x:v>
      </x:c>
      <x:c r="CI125" s="960">
        <x:f t="shared" si="92"/>
        <x:v>875</x:v>
      </x:c>
      <x:c r="CJ125" s="960">
        <x:f t="shared" si="92"/>
        <x:v>875</x:v>
      </x:c>
      <x:c r="CK125" s="960">
        <x:f t="shared" si="92"/>
        <x:v>875</x:v>
      </x:c>
      <x:c r="CL125" s="960">
        <x:f t="shared" si="92"/>
        <x:v>875</x:v>
      </x:c>
      <x:c r="CM125" s="960">
        <x:f t="shared" si="92"/>
        <x:v>875</x:v>
      </x:c>
      <x:c r="CN125" s="960">
        <x:f t="shared" si="92"/>
        <x:v>875</x:v>
      </x:c>
      <x:c r="CO125" s="960">
        <x:f t="shared" si="92"/>
        <x:v>875</x:v>
      </x:c>
      <x:c r="CP125" s="961">
        <x:f t="shared" si="92"/>
        <x:v>875</x:v>
      </x:c>
      <x:c r="CQ125" s="962">
        <x:v>10500</x:v>
      </x:c>
      <x:c r="CR125" s="1139">
        <x:v>10500</x:v>
      </x:c>
      <x:c r="CS125" s="1140">
        <x:v>0</x:v>
      </x:c>
      <x:c r="CT125" s="1140">
        <x:v>0</x:v>
      </x:c>
      <x:c r="CU125" s="1140">
        <x:v>0</x:v>
      </x:c>
      <x:c r="CV125" s="1140"/>
      <x:c r="CW125" s="1140"/>
      <x:c r="CX125" s="1141"/>
      <x:c r="CZ125" s="988"/>
    </x:row>
    <x:row r="126" spans="1:104" s="785" customFormat="1" ht="17.25" hidden="1" customHeight="1" thickBot="1">
      <x:c r="A126" s="1208">
        <x:f t="shared" si="72"/>
        <x:v>123</x:v>
      </x:c>
      <x:c r="B126" s="1209" t="s">
        <x:v>2113</x:v>
      </x:c>
      <x:c r="C126" s="1210" t="s">
        <x:v>2144</x:v>
      </x:c>
      <x:c r="D126" s="1211" t="s">
        <x:v>2176</x:v>
      </x:c>
      <x:c r="E126" s="1212" t="s">
        <x:v>2177</x:v>
      </x:c>
      <x:c r="F126" s="1213" t="s">
        <x:v>2199</x:v>
      </x:c>
      <x:c r="G126" s="1213" t="s">
        <x:v>868</x:v>
      </x:c>
      <x:c r="H126" s="1214" t="s">
        <x:v>869</x:v>
      </x:c>
      <x:c r="I126" s="1215" t="s">
        <x:v>2200</x:v>
      </x:c>
      <x:c r="J126" s="1212" t="s">
        <x:v>2131</x:v>
      </x:c>
      <x:c r="K126" s="1033" t="s">
        <x:v>2193</x:v>
      </x:c>
      <x:c r="L126" s="1212" t="s">
        <x:v>2191</x:v>
      </x:c>
      <x:c r="M126" s="1212" t="s">
        <x:v>2166</x:v>
      </x:c>
      <x:c r="N126" s="1212" t="s">
        <x:v>2166</x:v>
      </x:c>
      <x:c r="O126" s="1216" t="s">
        <x:v>2201</x:v>
      </x:c>
      <x:c r="P126" s="1217">
        <x:v>15.99</x:v>
      </x:c>
      <x:c r="Q126" s="1039" t="s">
        <x:v>2192</x:v>
      </x:c>
      <x:c r="R126" s="1218">
        <x:f t="shared" si="70"/>
        <x:v>25584</x:v>
      </x:c>
      <x:c r="S126" s="1210">
        <x:v>1</x:v>
      </x:c>
      <x:c r="T126" s="1218">
        <x:f t="shared" si="80"/>
        <x:v>25584</x:v>
      </x:c>
      <x:c r="U126" s="1210" t="s">
        <x:v>2132</x:v>
      </x:c>
      <x:c r="V126" s="1219"/>
      <x:c r="W126" s="1220"/>
      <x:c r="X126" s="1221"/>
      <x:c r="Y126" s="1222"/>
      <x:c r="Z126" s="1222"/>
      <x:c r="AA126" s="1222"/>
      <x:c r="AB126" s="1222"/>
      <x:c r="AC126" s="1222"/>
      <x:c r="AD126" s="1222"/>
      <x:c r="AE126" s="1223">
        <x:f t="shared" si="77"/>
        <x:v>15.99</x:v>
      </x:c>
      <x:c r="AF126" s="1203">
        <x:f t="shared" si="86"/>
        <x:v>15.99</x:v>
      </x:c>
      <x:c r="AG126" s="1203">
        <x:f t="shared" si="86"/>
        <x:v>15.99</x:v>
      </x:c>
      <x:c r="AH126" s="1203">
        <x:f t="shared" si="86"/>
        <x:v>15.99</x:v>
      </x:c>
      <x:c r="AI126" s="1203">
        <x:f t="shared" si="86"/>
        <x:v>15.99</x:v>
      </x:c>
      <x:c r="AJ126" s="1203">
        <x:f t="shared" si="86"/>
        <x:v>15.99</x:v>
      </x:c>
      <x:c r="AK126" s="1203">
        <x:f t="shared" si="86"/>
        <x:v>15.99</x:v>
      </x:c>
      <x:c r="AL126" s="1203">
        <x:f t="shared" si="86"/>
        <x:v>15.99</x:v>
      </x:c>
      <x:c r="AM126" s="1209" t="s">
        <x:v>2183</x:v>
      </x:c>
      <x:c r="AN126" s="1224" t="s">
        <x:v>2174</x:v>
      </x:c>
      <x:c r="AO126" s="1195">
        <x:f t="shared" si="88"/>
        <x:v>875</x:v>
      </x:c>
      <x:c r="AP126" s="1195">
        <x:f t="shared" si="88"/>
        <x:v>875</x:v>
      </x:c>
      <x:c r="AQ126" s="1195">
        <x:f t="shared" si="88"/>
        <x:v>875</x:v>
      </x:c>
      <x:c r="AR126" s="1195">
        <x:f t="shared" si="88"/>
        <x:v>875</x:v>
      </x:c>
      <x:c r="AS126" s="1195">
        <x:f t="shared" si="88"/>
        <x:v>875</x:v>
      </x:c>
      <x:c r="AT126" s="1195">
        <x:f t="shared" si="88"/>
        <x:v>875</x:v>
      </x:c>
      <x:c r="AU126" s="1195">
        <x:f t="shared" si="88"/>
        <x:v>875</x:v>
      </x:c>
      <x:c r="AV126" s="1195">
        <x:f t="shared" si="88"/>
        <x:v>875</x:v>
      </x:c>
      <x:c r="AW126" s="1195">
        <x:f t="shared" si="88"/>
        <x:v>875</x:v>
      </x:c>
      <x:c r="AX126" s="1195">
        <x:f t="shared" si="87"/>
        <x:v>875</x:v>
      </x:c>
      <x:c r="AY126" s="1195">
        <x:f t="shared" si="87"/>
        <x:v>875</x:v>
      </x:c>
      <x:c r="AZ126" s="1195">
        <x:f t="shared" si="85"/>
        <x:v>875</x:v>
      </x:c>
      <x:c r="BA126" s="1225">
        <x:f t="shared" si="85"/>
        <x:v>10500</x:v>
      </x:c>
      <x:c r="BB126" s="1195">
        <x:f t="shared" si="85"/>
        <x:v>10500</x:v>
      </x:c>
      <x:c r="BC126" s="1195">
        <x:f t="shared" si="85"/>
        <x:v>0</x:v>
      </x:c>
      <x:c r="BD126" s="1195">
        <x:f t="shared" si="85"/>
        <x:v>0</x:v>
      </x:c>
      <x:c r="BE126" s="1195">
        <x:f t="shared" si="85"/>
        <x:v>0</x:v>
      </x:c>
      <x:c r="BF126" s="1195">
        <x:f t="shared" si="85"/>
        <x:v>0</x:v>
      </x:c>
      <x:c r="BG126" s="1195">
        <x:f t="shared" si="85"/>
        <x:v>0</x:v>
      </x:c>
      <x:c r="BH126" s="1195">
        <x:f t="shared" si="85"/>
        <x:v>0</x:v>
      </x:c>
      <x:c r="BI126" s="1195">
        <x:f t="shared" si="91"/>
        <x:v>0.22386</x:v>
      </x:c>
      <x:c r="BJ126" s="1195">
        <x:f t="shared" si="91"/>
        <x:v>0.22386</x:v>
      </x:c>
      <x:c r="BK126" s="1195">
        <x:f t="shared" si="91"/>
        <x:v>0.22386</x:v>
      </x:c>
      <x:c r="BL126" s="1195">
        <x:f t="shared" si="90"/>
        <x:v>0.22386</x:v>
      </x:c>
      <x:c r="BM126" s="1195">
        <x:f t="shared" si="90"/>
        <x:v>0.22386</x:v>
      </x:c>
      <x:c r="BN126" s="1195">
        <x:f t="shared" si="90"/>
        <x:v>0.22386</x:v>
      </x:c>
      <x:c r="BO126" s="1195">
        <x:f t="shared" si="90"/>
        <x:v>0.22386</x:v>
      </x:c>
      <x:c r="BP126" s="1195">
        <x:f t="shared" si="90"/>
        <x:v>0.22386</x:v>
      </x:c>
      <x:c r="BQ126" s="1195">
        <x:f t="shared" si="90"/>
        <x:v>0.22386</x:v>
      </x:c>
      <x:c r="BR126" s="1226">
        <x:f t="shared" si="90"/>
        <x:v>0.22386</x:v>
      </x:c>
      <x:c r="BS126" s="1195">
        <x:f t="shared" si="90"/>
        <x:v>0.22386</x:v>
      </x:c>
      <x:c r="BT126" s="1195">
        <x:f t="shared" si="90"/>
        <x:v>0.22386</x:v>
      </x:c>
      <x:c r="BU126" s="1196">
        <x:f t="shared" si="76"/>
        <x:v>2.6863200000000003</x:v>
      </x:c>
      <x:c r="BV126" s="1194">
        <x:f t="shared" si="84"/>
        <x:v>2.6863199999999998</x:v>
      </x:c>
      <x:c r="BW126" s="1195">
        <x:f t="shared" si="84"/>
        <x:v>0</x:v>
      </x:c>
      <x:c r="BX126" s="1195">
        <x:f t="shared" si="84"/>
        <x:v>0</x:v>
      </x:c>
      <x:c r="BY126" s="1195">
        <x:f t="shared" si="84"/>
        <x:v>0</x:v>
      </x:c>
      <x:c r="BZ126" s="1195">
        <x:f t="shared" si="84"/>
        <x:v>0</x:v>
      </x:c>
      <x:c r="CA126" s="1195">
        <x:f t="shared" si="84"/>
        <x:v>0</x:v>
      </x:c>
      <x:c r="CB126" s="1196">
        <x:f t="shared" si="84"/>
        <x:v>0</x:v>
      </x:c>
      <x:c r="CC126" s="923"/>
      <x:c r="CD126" s="972" t="s">
        <x:v>2166</x:v>
      </x:c>
      <x:c r="CE126" s="974">
        <x:f t="shared" si="92"/>
        <x:v>875</x:v>
      </x:c>
      <x:c r="CF126" s="974">
        <x:f t="shared" si="92"/>
        <x:v>875</x:v>
      </x:c>
      <x:c r="CG126" s="974">
        <x:f t="shared" si="92"/>
        <x:v>875</x:v>
      </x:c>
      <x:c r="CH126" s="974">
        <x:f t="shared" si="92"/>
        <x:v>875</x:v>
      </x:c>
      <x:c r="CI126" s="974">
        <x:f t="shared" si="92"/>
        <x:v>875</x:v>
      </x:c>
      <x:c r="CJ126" s="974">
        <x:f t="shared" si="92"/>
        <x:v>875</x:v>
      </x:c>
      <x:c r="CK126" s="974">
        <x:f t="shared" si="92"/>
        <x:v>875</x:v>
      </x:c>
      <x:c r="CL126" s="974">
        <x:f t="shared" si="92"/>
        <x:v>875</x:v>
      </x:c>
      <x:c r="CM126" s="974">
        <x:f t="shared" si="92"/>
        <x:v>875</x:v>
      </x:c>
      <x:c r="CN126" s="974">
        <x:f t="shared" si="92"/>
        <x:v>875</x:v>
      </x:c>
      <x:c r="CO126" s="974">
        <x:f t="shared" si="92"/>
        <x:v>875</x:v>
      </x:c>
      <x:c r="CP126" s="975">
        <x:f t="shared" si="92"/>
        <x:v>875</x:v>
      </x:c>
      <x:c r="CQ126" s="976">
        <x:v>10500</x:v>
      </x:c>
      <x:c r="CR126" s="1143">
        <x:v>10500</x:v>
      </x:c>
      <x:c r="CS126" s="1144">
        <x:v>0</x:v>
      </x:c>
      <x:c r="CT126" s="1144">
        <x:v>0</x:v>
      </x:c>
      <x:c r="CU126" s="1144">
        <x:v>0</x:v>
      </x:c>
      <x:c r="CV126" s="1144"/>
      <x:c r="CW126" s="1144"/>
      <x:c r="CX126" s="1145"/>
      <x:c r="CZ126" s="988"/>
    </x:row>
    <x:row r="127" spans="1:104" s="785" customFormat="1" ht="17.25" hidden="1" customHeight="1" thickBot="1">
      <x:c r="A127" s="895">
        <x:f t="shared" si="72"/>
        <x:v>124</x:v>
      </x:c>
      <x:c r="B127" s="896" t="s">
        <x:v>2113</x:v>
      </x:c>
      <x:c r="C127" s="897" t="s">
        <x:v>2144</x:v>
      </x:c>
      <x:c r="D127" s="898" t="s">
        <x:v>2176</x:v>
      </x:c>
      <x:c r="E127" s="899" t="s">
        <x:v>2177</x:v>
      </x:c>
      <x:c r="F127" s="900" t="s">
        <x:v>2202</x:v>
      </x:c>
      <x:c r="G127" s="900" t="s">
        <x:v>885</x:v>
      </x:c>
      <x:c r="H127" s="902" t="s">
        <x:v>886</x:v>
      </x:c>
      <x:c r="I127" s="903" t="s">
        <x:v>2203</x:v>
      </x:c>
      <x:c r="J127" s="899" t="s">
        <x:v>2131</x:v>
      </x:c>
      <x:c r="K127" s="904" t="s">
        <x:v>2193</x:v>
      </x:c>
      <x:c r="L127" s="899" t="s">
        <x:v>2191</x:v>
      </x:c>
      <x:c r="M127" s="899" t="s">
        <x:v>2166</x:v>
      </x:c>
      <x:c r="N127" s="899" t="s">
        <x:v>2166</x:v>
      </x:c>
      <x:c r="O127" s="905" t="s">
        <x:v>2150</x:v>
      </x:c>
      <x:c r="P127" s="1227">
        <x:v>11.922499999999999</x:v>
      </x:c>
      <x:c r="Q127" s="907" t="s">
        <x:v>2192</x:v>
      </x:c>
      <x:c r="R127" s="908">
        <x:f t="shared" si="70"/>
        <x:v>19076</x:v>
      </x:c>
      <x:c r="S127" s="897">
        <x:v>2</x:v>
      </x:c>
      <x:c r="T127" s="908">
        <x:f t="shared" si="80"/>
        <x:v>38152</x:v>
      </x:c>
      <x:c r="U127" s="897" t="s">
        <x:v>2132</x:v>
      </x:c>
      <x:c r="V127" s="909"/>
      <x:c r="W127" s="979"/>
      <x:c r="X127" s="1228"/>
      <x:c r="Y127" s="913"/>
      <x:c r="Z127" s="913"/>
      <x:c r="AA127" s="913"/>
      <x:c r="AB127" s="913"/>
      <x:c r="AC127" s="913"/>
      <x:c r="AD127" s="913"/>
      <x:c r="AE127" s="980">
        <x:f t="shared" si="77"/>
        <x:v>11.922499999999999</x:v>
      </x:c>
      <x:c r="AF127" s="1197">
        <x:f t="shared" si="86"/>
        <x:v>11.922499999999999</x:v>
      </x:c>
      <x:c r="AG127" s="1197">
        <x:f t="shared" si="86"/>
        <x:v>11.922499999999999</x:v>
      </x:c>
      <x:c r="AH127" s="1197">
        <x:f t="shared" si="86"/>
        <x:v>11.922499999999999</x:v>
      </x:c>
      <x:c r="AI127" s="1197">
        <x:f t="shared" si="86"/>
        <x:v>11.922499999999999</x:v>
      </x:c>
      <x:c r="AJ127" s="1197">
        <x:f t="shared" si="86"/>
        <x:v>11.922499999999999</x:v>
      </x:c>
      <x:c r="AK127" s="1197">
        <x:f t="shared" si="86"/>
        <x:v>11.922499999999999</x:v>
      </x:c>
      <x:c r="AL127" s="1197">
        <x:f t="shared" si="86"/>
        <x:v>11.922499999999999</x:v>
      </x:c>
      <x:c r="AM127" s="896" t="s">
        <x:v>2151</x:v>
      </x:c>
      <x:c r="AN127" s="916" t="s">
        <x:v>2174</x:v>
      </x:c>
      <x:c r="AO127" s="917">
        <x:f t="shared" si="88"/>
        <x:v>5833.333333333333</x:v>
      </x:c>
      <x:c r="AP127" s="917">
        <x:f t="shared" si="88"/>
        <x:v>5833.333333333333</x:v>
      </x:c>
      <x:c r="AQ127" s="917">
        <x:f t="shared" si="88"/>
        <x:v>5833.333333333333</x:v>
      </x:c>
      <x:c r="AR127" s="917">
        <x:f t="shared" si="88"/>
        <x:v>5833.333333333333</x:v>
      </x:c>
      <x:c r="AS127" s="917">
        <x:f t="shared" si="88"/>
        <x:v>5833.333333333333</x:v>
      </x:c>
      <x:c r="AT127" s="917">
        <x:f t="shared" si="88"/>
        <x:v>5833.333333333333</x:v>
      </x:c>
      <x:c r="AU127" s="917">
        <x:f t="shared" si="88"/>
        <x:v>5833.333333333333</x:v>
      </x:c>
      <x:c r="AV127" s="917">
        <x:f t="shared" si="88"/>
        <x:v>5833.333333333333</x:v>
      </x:c>
      <x:c r="AW127" s="917">
        <x:f t="shared" si="88"/>
        <x:v>5833.333333333333</x:v>
      </x:c>
      <x:c r="AX127" s="917">
        <x:f t="shared" si="87"/>
        <x:v>5833.333333333333</x:v>
      </x:c>
      <x:c r="AY127" s="917">
        <x:f t="shared" si="87"/>
        <x:v>5833.333333333333</x:v>
      </x:c>
      <x:c r="AZ127" s="917">
        <x:f t="shared" si="85"/>
        <x:v>5833.333333333333</x:v>
      </x:c>
      <x:c r="BA127" s="918">
        <x:f t="shared" si="85"/>
        <x:v>70000</x:v>
      </x:c>
      <x:c r="BB127" s="917">
        <x:f t="shared" si="85"/>
        <x:v>70000</x:v>
      </x:c>
      <x:c r="BC127" s="917">
        <x:f t="shared" si="85"/>
        <x:v>70000</x:v>
      </x:c>
      <x:c r="BD127" s="917">
        <x:f t="shared" si="85"/>
        <x:v>70000</x:v>
      </x:c>
      <x:c r="BE127" s="917">
        <x:f t="shared" si="85"/>
        <x:v>70000</x:v>
      </x:c>
      <x:c r="BF127" s="917">
        <x:f t="shared" si="85"/>
        <x:v>0</x:v>
      </x:c>
      <x:c r="BG127" s="917">
        <x:f t="shared" si="85"/>
        <x:v>0</x:v>
      </x:c>
      <x:c r="BH127" s="917">
        <x:f t="shared" si="85"/>
        <x:v>0</x:v>
      </x:c>
      <x:c r="BI127" s="917">
        <x:f t="shared" si="91"/>
        <x:v>2.2255333333333329</x:v>
      </x:c>
      <x:c r="BJ127" s="917">
        <x:f t="shared" si="91"/>
        <x:v>2.2255333333333329</x:v>
      </x:c>
      <x:c r="BK127" s="917">
        <x:f t="shared" si="91"/>
        <x:v>2.2255333333333329</x:v>
      </x:c>
      <x:c r="BL127" s="917">
        <x:f t="shared" si="90"/>
        <x:v>2.2255333333333329</x:v>
      </x:c>
      <x:c r="BM127" s="917">
        <x:f t="shared" si="90"/>
        <x:v>2.2255333333333329</x:v>
      </x:c>
      <x:c r="BN127" s="917">
        <x:f t="shared" si="90"/>
        <x:v>2.2255333333333329</x:v>
      </x:c>
      <x:c r="BO127" s="917">
        <x:f t="shared" si="90"/>
        <x:v>2.2255333333333329</x:v>
      </x:c>
      <x:c r="BP127" s="917">
        <x:f t="shared" si="90"/>
        <x:v>2.2255333333333329</x:v>
      </x:c>
      <x:c r="BQ127" s="917">
        <x:f t="shared" si="90"/>
        <x:v>2.2255333333333329</x:v>
      </x:c>
      <x:c r="BR127" s="1229">
        <x:f t="shared" si="90"/>
        <x:v>2.2255333333333329</x:v>
      </x:c>
      <x:c r="BS127" s="917">
        <x:f t="shared" si="90"/>
        <x:v>2.2255333333333329</x:v>
      </x:c>
      <x:c r="BT127" s="917">
        <x:f t="shared" si="90"/>
        <x:v>2.2255333333333329</x:v>
      </x:c>
      <x:c r="BU127" s="1207">
        <x:f t="shared" si="76"/>
        <x:v>26.706399999999988</x:v>
      </x:c>
      <x:c r="BV127" s="1206">
        <x:f t="shared" si="84"/>
        <x:v>26.706399999999999</x:v>
      </x:c>
      <x:c r="BW127" s="917">
        <x:f t="shared" si="84"/>
        <x:v>26.706399999999999</x:v>
      </x:c>
      <x:c r="BX127" s="917">
        <x:f t="shared" si="84"/>
        <x:v>26.706399999999999</x:v>
      </x:c>
      <x:c r="BY127" s="917">
        <x:f t="shared" si="84"/>
        <x:v>26.706399999999999</x:v>
      </x:c>
      <x:c r="BZ127" s="917">
        <x:f t="shared" si="84"/>
        <x:v>0</x:v>
      </x:c>
      <x:c r="CA127" s="917">
        <x:f t="shared" si="84"/>
        <x:v>0</x:v>
      </x:c>
      <x:c r="CB127" s="1207">
        <x:f t="shared" si="84"/>
        <x:v>0</x:v>
      </x:c>
      <x:c r="CC127" s="923"/>
      <x:c r="CD127" s="924" t="s">
        <x:v>2166</x:v>
      </x:c>
      <x:c r="CE127" s="926">
        <x:f t="shared" si="92"/>
        <x:v>5833.333333333333</x:v>
      </x:c>
      <x:c r="CF127" s="926">
        <x:f t="shared" si="92"/>
        <x:v>5833.333333333333</x:v>
      </x:c>
      <x:c r="CG127" s="926">
        <x:f t="shared" si="92"/>
        <x:v>5833.333333333333</x:v>
      </x:c>
      <x:c r="CH127" s="926">
        <x:f t="shared" si="92"/>
        <x:v>5833.333333333333</x:v>
      </x:c>
      <x:c r="CI127" s="926">
        <x:f t="shared" si="92"/>
        <x:v>5833.333333333333</x:v>
      </x:c>
      <x:c r="CJ127" s="926">
        <x:f t="shared" si="92"/>
        <x:v>5833.333333333333</x:v>
      </x:c>
      <x:c r="CK127" s="926">
        <x:f t="shared" si="92"/>
        <x:v>5833.333333333333</x:v>
      </x:c>
      <x:c r="CL127" s="926">
        <x:f t="shared" si="92"/>
        <x:v>5833.333333333333</x:v>
      </x:c>
      <x:c r="CM127" s="926">
        <x:f t="shared" si="92"/>
        <x:v>5833.333333333333</x:v>
      </x:c>
      <x:c r="CN127" s="926">
        <x:f t="shared" si="92"/>
        <x:v>5833.333333333333</x:v>
      </x:c>
      <x:c r="CO127" s="926">
        <x:f t="shared" si="92"/>
        <x:v>5833.333333333333</x:v>
      </x:c>
      <x:c r="CP127" s="927">
        <x:f t="shared" si="92"/>
        <x:v>5833.333333333333</x:v>
      </x:c>
      <x:c r="CQ127" s="928">
        <x:v>70000</x:v>
      </x:c>
      <x:c r="CR127" s="1134">
        <x:v>70000</x:v>
      </x:c>
      <x:c r="CS127" s="1135">
        <x:v>70000</x:v>
      </x:c>
      <x:c r="CT127" s="1135">
        <x:v>70000</x:v>
      </x:c>
      <x:c r="CU127" s="1135">
        <x:v>70000</x:v>
      </x:c>
      <x:c r="CV127" s="1135"/>
      <x:c r="CW127" s="1135"/>
      <x:c r="CX127" s="1136"/>
      <x:c r="CZ127" s="988"/>
    </x:row>
    <x:row r="128" spans="1:104" s="785" customFormat="1" ht="17.25" hidden="1" customHeight="1" thickBot="1">
      <x:c r="A128" s="933">
        <x:f t="shared" si="72"/>
        <x:v>125</x:v>
      </x:c>
      <x:c r="B128" s="934" t="s">
        <x:v>2113</x:v>
      </x:c>
      <x:c r="C128" s="935" t="s">
        <x:v>2144</x:v>
      </x:c>
      <x:c r="D128" s="936" t="s">
        <x:v>2176</x:v>
      </x:c>
      <x:c r="E128" s="937" t="s">
        <x:v>2177</x:v>
      </x:c>
      <x:c r="F128" s="938" t="s">
        <x:v>2202</x:v>
      </x:c>
      <x:c r="G128" s="938" t="s">
        <x:v>887</x:v>
      </x:c>
      <x:c r="H128" s="940" t="s">
        <x:v>888</x:v>
      </x:c>
      <x:c r="I128" s="941" t="s">
        <x:v>2203</x:v>
      </x:c>
      <x:c r="J128" s="937" t="s">
        <x:v>2131</x:v>
      </x:c>
      <x:c r="K128" s="785" t="s">
        <x:v>2193</x:v>
      </x:c>
      <x:c r="L128" s="937" t="s">
        <x:v>2191</x:v>
      </x:c>
      <x:c r="M128" s="937" t="s">
        <x:v>2166</x:v>
      </x:c>
      <x:c r="N128" s="937" t="s">
        <x:v>2166</x:v>
      </x:c>
      <x:c r="O128" s="942" t="s">
        <x:v>2150</x:v>
      </x:c>
      <x:c r="P128" s="1189">
        <x:v>12.7965</x:v>
      </x:c>
      <x:c r="Q128" s="944" t="s">
        <x:v>2192</x:v>
      </x:c>
      <x:c r="R128" s="792">
        <x:f t="shared" si="70"/>
        <x:v>20474.400000000001</x:v>
      </x:c>
      <x:c r="S128" s="935">
        <x:v>2</x:v>
      </x:c>
      <x:c r="T128" s="792">
        <x:f t="shared" si="80"/>
        <x:v>40948.800000000003</x:v>
      </x:c>
      <x:c r="U128" s="935" t="s">
        <x:v>2132</x:v>
      </x:c>
      <x:c r="V128" s="945"/>
      <x:c r="W128" s="965"/>
      <x:c r="X128" s="1190"/>
      <x:c r="Y128" s="949"/>
      <x:c r="Z128" s="949"/>
      <x:c r="AA128" s="949"/>
      <x:c r="AB128" s="949"/>
      <x:c r="AC128" s="949"/>
      <x:c r="AD128" s="949"/>
      <x:c r="AE128" s="966">
        <x:f t="shared" si="77"/>
        <x:v>12.7965</x:v>
      </x:c>
      <x:c r="AF128" s="1188">
        <x:f t="shared" si="86"/>
        <x:v>12.7965</x:v>
      </x:c>
      <x:c r="AG128" s="1188">
        <x:f t="shared" si="86"/>
        <x:v>12.7965</x:v>
      </x:c>
      <x:c r="AH128" s="1188">
        <x:f t="shared" si="86"/>
        <x:v>12.7965</x:v>
      </x:c>
      <x:c r="AI128" s="1188">
        <x:f t="shared" si="86"/>
        <x:v>12.7965</x:v>
      </x:c>
      <x:c r="AJ128" s="1188">
        <x:f t="shared" si="86"/>
        <x:v>12.7965</x:v>
      </x:c>
      <x:c r="AK128" s="1188">
        <x:f t="shared" si="86"/>
        <x:v>12.7965</x:v>
      </x:c>
      <x:c r="AL128" s="1188">
        <x:f t="shared" si="86"/>
        <x:v>12.7965</x:v>
      </x:c>
      <x:c r="AM128" s="934" t="s">
        <x:v>2151</x:v>
      </x:c>
      <x:c r="AN128" s="952" t="s">
        <x:v>2174</x:v>
      </x:c>
      <x:c r="AO128" s="953">
        <x:f t="shared" si="88"/>
        <x:v>5833.333333333333</x:v>
      </x:c>
      <x:c r="AP128" s="953">
        <x:f t="shared" si="88"/>
        <x:v>5833.333333333333</x:v>
      </x:c>
      <x:c r="AQ128" s="953">
        <x:f t="shared" si="88"/>
        <x:v>5833.333333333333</x:v>
      </x:c>
      <x:c r="AR128" s="953">
        <x:f t="shared" si="88"/>
        <x:v>5833.333333333333</x:v>
      </x:c>
      <x:c r="AS128" s="953">
        <x:f t="shared" si="88"/>
        <x:v>5833.333333333333</x:v>
      </x:c>
      <x:c r="AT128" s="953">
        <x:f t="shared" si="88"/>
        <x:v>5833.333333333333</x:v>
      </x:c>
      <x:c r="AU128" s="953">
        <x:f t="shared" si="88"/>
        <x:v>5833.333333333333</x:v>
      </x:c>
      <x:c r="AV128" s="953">
        <x:f t="shared" si="88"/>
        <x:v>5833.333333333333</x:v>
      </x:c>
      <x:c r="AW128" s="953">
        <x:f t="shared" si="88"/>
        <x:v>5833.333333333333</x:v>
      </x:c>
      <x:c r="AX128" s="953">
        <x:f t="shared" si="87"/>
        <x:v>5833.333333333333</x:v>
      </x:c>
      <x:c r="AY128" s="953">
        <x:f t="shared" si="87"/>
        <x:v>5833.333333333333</x:v>
      </x:c>
      <x:c r="AZ128" s="953">
        <x:f t="shared" si="85"/>
        <x:v>5833.333333333333</x:v>
      </x:c>
      <x:c r="BA128" s="954">
        <x:f t="shared" si="85"/>
        <x:v>70000</x:v>
      </x:c>
      <x:c r="BB128" s="953">
        <x:f t="shared" si="85"/>
        <x:v>70000</x:v>
      </x:c>
      <x:c r="BC128" s="953">
        <x:f t="shared" si="85"/>
        <x:v>70000</x:v>
      </x:c>
      <x:c r="BD128" s="953">
        <x:f t="shared" si="85"/>
        <x:v>70000</x:v>
      </x:c>
      <x:c r="BE128" s="953">
        <x:f t="shared" si="85"/>
        <x:v>70000</x:v>
      </x:c>
      <x:c r="BF128" s="953">
        <x:f t="shared" si="85"/>
        <x:v>0</x:v>
      </x:c>
      <x:c r="BG128" s="953">
        <x:f t="shared" si="85"/>
        <x:v>0</x:v>
      </x:c>
      <x:c r="BH128" s="953">
        <x:f t="shared" si="85"/>
        <x:v>0</x:v>
      </x:c>
      <x:c r="BI128" s="953">
        <x:f t="shared" si="91"/>
        <x:v>2.3886799999999999</x:v>
      </x:c>
      <x:c r="BJ128" s="953">
        <x:f t="shared" si="91"/>
        <x:v>2.3886799999999999</x:v>
      </x:c>
      <x:c r="BK128" s="953">
        <x:f t="shared" si="91"/>
        <x:v>2.3886799999999999</x:v>
      </x:c>
      <x:c r="BL128" s="953">
        <x:f t="shared" si="90"/>
        <x:v>2.3886799999999999</x:v>
      </x:c>
      <x:c r="BM128" s="953">
        <x:f t="shared" si="90"/>
        <x:v>2.3886799999999999</x:v>
      </x:c>
      <x:c r="BN128" s="953">
        <x:f t="shared" si="90"/>
        <x:v>2.3886799999999999</x:v>
      </x:c>
      <x:c r="BO128" s="953">
        <x:f t="shared" si="90"/>
        <x:v>2.3886799999999999</x:v>
      </x:c>
      <x:c r="BP128" s="953">
        <x:f t="shared" si="90"/>
        <x:v>2.3886799999999999</x:v>
      </x:c>
      <x:c r="BQ128" s="953">
        <x:f t="shared" si="90"/>
        <x:v>2.3886799999999999</x:v>
      </x:c>
      <x:c r="BR128" s="1191">
        <x:f t="shared" si="90"/>
        <x:v>2.3886799999999999</x:v>
      </x:c>
      <x:c r="BS128" s="953">
        <x:f t="shared" si="90"/>
        <x:v>2.3886799999999999</x:v>
      </x:c>
      <x:c r="BT128" s="953">
        <x:f t="shared" si="90"/>
        <x:v>2.3886799999999999</x:v>
      </x:c>
      <x:c r="BU128" s="1192">
        <x:f t="shared" si="76"/>
        <x:v>28.664160000000006</x:v>
      </x:c>
      <x:c r="BV128" s="1193">
        <x:f t="shared" si="84"/>
        <x:v>28.664159999999999</x:v>
      </x:c>
      <x:c r="BW128" s="953">
        <x:f t="shared" si="84"/>
        <x:v>28.664159999999999</x:v>
      </x:c>
      <x:c r="BX128" s="953">
        <x:f t="shared" si="84"/>
        <x:v>28.664159999999999</x:v>
      </x:c>
      <x:c r="BY128" s="953">
        <x:f t="shared" si="84"/>
        <x:v>28.664159999999999</x:v>
      </x:c>
      <x:c r="BZ128" s="953">
        <x:f t="shared" si="84"/>
        <x:v>0</x:v>
      </x:c>
      <x:c r="CA128" s="953">
        <x:f t="shared" si="84"/>
        <x:v>0</x:v>
      </x:c>
      <x:c r="CB128" s="1192">
        <x:f t="shared" si="84"/>
        <x:v>0</x:v>
      </x:c>
      <x:c r="CC128" s="923"/>
      <x:c r="CD128" s="958" t="s">
        <x:v>2166</x:v>
      </x:c>
      <x:c r="CE128" s="960">
        <x:f t="shared" si="92"/>
        <x:v>5833.333333333333</x:v>
      </x:c>
      <x:c r="CF128" s="960">
        <x:f t="shared" si="92"/>
        <x:v>5833.333333333333</x:v>
      </x:c>
      <x:c r="CG128" s="960">
        <x:f t="shared" si="92"/>
        <x:v>5833.333333333333</x:v>
      </x:c>
      <x:c r="CH128" s="960">
        <x:f t="shared" si="92"/>
        <x:v>5833.333333333333</x:v>
      </x:c>
      <x:c r="CI128" s="960">
        <x:f t="shared" si="92"/>
        <x:v>5833.333333333333</x:v>
      </x:c>
      <x:c r="CJ128" s="960">
        <x:f t="shared" si="92"/>
        <x:v>5833.333333333333</x:v>
      </x:c>
      <x:c r="CK128" s="960">
        <x:f t="shared" si="92"/>
        <x:v>5833.333333333333</x:v>
      </x:c>
      <x:c r="CL128" s="960">
        <x:f t="shared" si="92"/>
        <x:v>5833.333333333333</x:v>
      </x:c>
      <x:c r="CM128" s="960">
        <x:f t="shared" si="92"/>
        <x:v>5833.333333333333</x:v>
      </x:c>
      <x:c r="CN128" s="960">
        <x:f t="shared" si="92"/>
        <x:v>5833.333333333333</x:v>
      </x:c>
      <x:c r="CO128" s="960">
        <x:f t="shared" si="92"/>
        <x:v>5833.333333333333</x:v>
      </x:c>
      <x:c r="CP128" s="961">
        <x:f t="shared" si="92"/>
        <x:v>5833.333333333333</x:v>
      </x:c>
      <x:c r="CQ128" s="962">
        <x:v>70000</x:v>
      </x:c>
      <x:c r="CR128" s="1139">
        <x:v>70000</x:v>
      </x:c>
      <x:c r="CS128" s="1140">
        <x:v>70000</x:v>
      </x:c>
      <x:c r="CT128" s="1140">
        <x:v>70000</x:v>
      </x:c>
      <x:c r="CU128" s="1140">
        <x:v>70000</x:v>
      </x:c>
      <x:c r="CV128" s="1140"/>
      <x:c r="CW128" s="1140"/>
      <x:c r="CX128" s="1141"/>
      <x:c r="CZ128" s="988"/>
    </x:row>
    <x:row r="129" spans="1:104" s="785" customFormat="1" ht="17.25" hidden="1" customHeight="1" thickBot="1">
      <x:c r="A129" s="933">
        <x:f t="shared" si="72"/>
        <x:v>126</x:v>
      </x:c>
      <x:c r="B129" s="934" t="s">
        <x:v>2113</x:v>
      </x:c>
      <x:c r="C129" s="935" t="s">
        <x:v>2144</x:v>
      </x:c>
      <x:c r="D129" s="936" t="s">
        <x:v>2176</x:v>
      </x:c>
      <x:c r="E129" s="937" t="s">
        <x:v>2177</x:v>
      </x:c>
      <x:c r="F129" s="938" t="s">
        <x:v>2202</x:v>
      </x:c>
      <x:c r="G129" s="938" t="s">
        <x:v>889</x:v>
      </x:c>
      <x:c r="H129" s="940" t="s">
        <x:v>890</x:v>
      </x:c>
      <x:c r="I129" s="941" t="s">
        <x:v>2203</x:v>
      </x:c>
      <x:c r="J129" s="937" t="s">
        <x:v>2131</x:v>
      </x:c>
      <x:c r="K129" s="785" t="s">
        <x:v>2193</x:v>
      </x:c>
      <x:c r="L129" s="937" t="s">
        <x:v>2191</x:v>
      </x:c>
      <x:c r="M129" s="937" t="s">
        <x:v>2166</x:v>
      </x:c>
      <x:c r="N129" s="937" t="s">
        <x:v>2166</x:v>
      </x:c>
      <x:c r="O129" s="942" t="s">
        <x:v>2150</x:v>
      </x:c>
      <x:c r="P129" s="1189">
        <x:v>10.392999999999999</x:v>
      </x:c>
      <x:c r="Q129" s="944" t="s">
        <x:v>2192</x:v>
      </x:c>
      <x:c r="R129" s="792">
        <x:f t="shared" si="70"/>
        <x:v>16628.8</x:v>
      </x:c>
      <x:c r="S129" s="935">
        <x:v>1</x:v>
      </x:c>
      <x:c r="T129" s="792">
        <x:f t="shared" si="80"/>
        <x:v>16628.8</x:v>
      </x:c>
      <x:c r="U129" s="935" t="s">
        <x:v>2132</x:v>
      </x:c>
      <x:c r="V129" s="945"/>
      <x:c r="W129" s="965"/>
      <x:c r="X129" s="1190"/>
      <x:c r="Y129" s="949"/>
      <x:c r="Z129" s="949"/>
      <x:c r="AA129" s="949"/>
      <x:c r="AB129" s="949"/>
      <x:c r="AC129" s="949"/>
      <x:c r="AD129" s="949"/>
      <x:c r="AE129" s="966">
        <x:f t="shared" si="77"/>
        <x:v>10.392999999999999</x:v>
      </x:c>
      <x:c r="AF129" s="1188">
        <x:f t="shared" si="86"/>
        <x:v>10.392999999999999</x:v>
      </x:c>
      <x:c r="AG129" s="1188">
        <x:f t="shared" si="86"/>
        <x:v>10.392999999999999</x:v>
      </x:c>
      <x:c r="AH129" s="1188">
        <x:f t="shared" si="86"/>
        <x:v>10.392999999999999</x:v>
      </x:c>
      <x:c r="AI129" s="1188">
        <x:f t="shared" si="86"/>
        <x:v>10.392999999999999</x:v>
      </x:c>
      <x:c r="AJ129" s="1188">
        <x:f t="shared" si="86"/>
        <x:v>10.392999999999999</x:v>
      </x:c>
      <x:c r="AK129" s="1188">
        <x:f t="shared" si="86"/>
        <x:v>10.392999999999999</x:v>
      </x:c>
      <x:c r="AL129" s="1188">
        <x:f t="shared" si="86"/>
        <x:v>10.392999999999999</x:v>
      </x:c>
      <x:c r="AM129" s="934" t="s">
        <x:v>2151</x:v>
      </x:c>
      <x:c r="AN129" s="952" t="s">
        <x:v>2174</x:v>
      </x:c>
      <x:c r="AO129" s="953">
        <x:f t="shared" si="88"/>
        <x:v>5833.333333333333</x:v>
      </x:c>
      <x:c r="AP129" s="953">
        <x:f t="shared" si="88"/>
        <x:v>5833.333333333333</x:v>
      </x:c>
      <x:c r="AQ129" s="953">
        <x:f t="shared" si="88"/>
        <x:v>5833.333333333333</x:v>
      </x:c>
      <x:c r="AR129" s="953">
        <x:f t="shared" si="88"/>
        <x:v>5833.333333333333</x:v>
      </x:c>
      <x:c r="AS129" s="953">
        <x:f t="shared" si="88"/>
        <x:v>5833.333333333333</x:v>
      </x:c>
      <x:c r="AT129" s="953">
        <x:f t="shared" si="88"/>
        <x:v>5833.333333333333</x:v>
      </x:c>
      <x:c r="AU129" s="953">
        <x:f t="shared" si="88"/>
        <x:v>5833.333333333333</x:v>
      </x:c>
      <x:c r="AV129" s="953">
        <x:f t="shared" si="88"/>
        <x:v>5833.333333333333</x:v>
      </x:c>
      <x:c r="AW129" s="953">
        <x:f t="shared" si="88"/>
        <x:v>5833.333333333333</x:v>
      </x:c>
      <x:c r="AX129" s="953">
        <x:f t="shared" si="87"/>
        <x:v>5833.333333333333</x:v>
      </x:c>
      <x:c r="AY129" s="953">
        <x:f t="shared" si="87"/>
        <x:v>5833.333333333333</x:v>
      </x:c>
      <x:c r="AZ129" s="953">
        <x:f t="shared" si="85"/>
        <x:v>5833.333333333333</x:v>
      </x:c>
      <x:c r="BA129" s="954">
        <x:f t="shared" si="85"/>
        <x:v>70000</x:v>
      </x:c>
      <x:c r="BB129" s="953">
        <x:f t="shared" si="85"/>
        <x:v>70000</x:v>
      </x:c>
      <x:c r="BC129" s="953">
        <x:f t="shared" ref="BC129:BH160" si="93">IF($CD129="SK",CS129*$AS$2,IF($CD129="LGES",CS129*$AT$2,IF($CD129="FORD",CS129*$AU$2,IF($CD129="KLSE",CS129*$AU$2,IF($CD129="SAMSUNG SDI",CS129*$AV$2)))))</x:f>
        <x:v>70000</x:v>
      </x:c>
      <x:c r="BD129" s="953">
        <x:f t="shared" si="93"/>
        <x:v>70000</x:v>
      </x:c>
      <x:c r="BE129" s="953">
        <x:f t="shared" si="93"/>
        <x:v>70000</x:v>
      </x:c>
      <x:c r="BF129" s="953">
        <x:f t="shared" si="93"/>
        <x:v>0</x:v>
      </x:c>
      <x:c r="BG129" s="953">
        <x:f t="shared" si="93"/>
        <x:v>0</x:v>
      </x:c>
      <x:c r="BH129" s="953">
        <x:f t="shared" si="93"/>
        <x:v>0</x:v>
      </x:c>
      <x:c r="BI129" s="953">
        <x:f t="shared" si="91"/>
        <x:v>0.97001333333333328</x:v>
      </x:c>
      <x:c r="BJ129" s="953">
        <x:f t="shared" si="91"/>
        <x:v>0.97001333333333328</x:v>
      </x:c>
      <x:c r="BK129" s="953">
        <x:f t="shared" si="91"/>
        <x:v>0.97001333333333328</x:v>
      </x:c>
      <x:c r="BL129" s="953">
        <x:f t="shared" si="90"/>
        <x:v>0.97001333333333328</x:v>
      </x:c>
      <x:c r="BM129" s="953">
        <x:f t="shared" si="90"/>
        <x:v>0.97001333333333328</x:v>
      </x:c>
      <x:c r="BN129" s="953">
        <x:f t="shared" si="90"/>
        <x:v>0.97001333333333328</x:v>
      </x:c>
      <x:c r="BO129" s="953">
        <x:f t="shared" si="90"/>
        <x:v>0.97001333333333328</x:v>
      </x:c>
      <x:c r="BP129" s="953">
        <x:f t="shared" si="90"/>
        <x:v>0.97001333333333328</x:v>
      </x:c>
      <x:c r="BQ129" s="953">
        <x:f t="shared" si="90"/>
        <x:v>0.97001333333333328</x:v>
      </x:c>
      <x:c r="BR129" s="1191">
        <x:f t="shared" si="90"/>
        <x:v>0.97001333333333328</x:v>
      </x:c>
      <x:c r="BS129" s="953">
        <x:f t="shared" si="90"/>
        <x:v>0.97001333333333328</x:v>
      </x:c>
      <x:c r="BT129" s="953">
        <x:f t="shared" si="90"/>
        <x:v>0.97001333333333328</x:v>
      </x:c>
      <x:c r="BU129" s="1192">
        <x:f t="shared" si="76"/>
        <x:v>11.640160000000002</x:v>
      </x:c>
      <x:c r="BV129" s="1193">
        <x:f t="shared" si="84"/>
        <x:v>11.64016</x:v>
      </x:c>
      <x:c r="BW129" s="953">
        <x:f t="shared" si="84"/>
        <x:v>11.64016</x:v>
      </x:c>
      <x:c r="BX129" s="953">
        <x:f t="shared" si="84"/>
        <x:v>11.64016</x:v>
      </x:c>
      <x:c r="BY129" s="953">
        <x:f t="shared" si="84"/>
        <x:v>11.64016</x:v>
      </x:c>
      <x:c r="BZ129" s="953">
        <x:f t="shared" si="84"/>
        <x:v>0</x:v>
      </x:c>
      <x:c r="CA129" s="953">
        <x:f t="shared" si="84"/>
        <x:v>0</x:v>
      </x:c>
      <x:c r="CB129" s="1192">
        <x:f t="shared" si="84"/>
        <x:v>0</x:v>
      </x:c>
      <x:c r="CC129" s="923"/>
      <x:c r="CD129" s="958" t="s">
        <x:v>2166</x:v>
      </x:c>
      <x:c r="CE129" s="960">
        <x:f t="shared" si="92"/>
        <x:v>5833.333333333333</x:v>
      </x:c>
      <x:c r="CF129" s="960">
        <x:f t="shared" si="92"/>
        <x:v>5833.333333333333</x:v>
      </x:c>
      <x:c r="CG129" s="960">
        <x:f t="shared" si="92"/>
        <x:v>5833.333333333333</x:v>
      </x:c>
      <x:c r="CH129" s="960">
        <x:f t="shared" si="92"/>
        <x:v>5833.333333333333</x:v>
      </x:c>
      <x:c r="CI129" s="960">
        <x:f t="shared" si="92"/>
        <x:v>5833.333333333333</x:v>
      </x:c>
      <x:c r="CJ129" s="960">
        <x:f t="shared" si="92"/>
        <x:v>5833.333333333333</x:v>
      </x:c>
      <x:c r="CK129" s="960">
        <x:f t="shared" si="92"/>
        <x:v>5833.333333333333</x:v>
      </x:c>
      <x:c r="CL129" s="960">
        <x:f t="shared" si="92"/>
        <x:v>5833.333333333333</x:v>
      </x:c>
      <x:c r="CM129" s="960">
        <x:f t="shared" si="92"/>
        <x:v>5833.333333333333</x:v>
      </x:c>
      <x:c r="CN129" s="960">
        <x:f t="shared" si="92"/>
        <x:v>5833.333333333333</x:v>
      </x:c>
      <x:c r="CO129" s="960">
        <x:f t="shared" si="92"/>
        <x:v>5833.333333333333</x:v>
      </x:c>
      <x:c r="CP129" s="961">
        <x:f t="shared" si="92"/>
        <x:v>5833.333333333333</x:v>
      </x:c>
      <x:c r="CQ129" s="962">
        <x:v>70000</x:v>
      </x:c>
      <x:c r="CR129" s="1139">
        <x:v>70000</x:v>
      </x:c>
      <x:c r="CS129" s="1140">
        <x:v>70000</x:v>
      </x:c>
      <x:c r="CT129" s="1140">
        <x:v>70000</x:v>
      </x:c>
      <x:c r="CU129" s="1140">
        <x:v>70000</x:v>
      </x:c>
      <x:c r="CV129" s="1140"/>
      <x:c r="CW129" s="1140"/>
      <x:c r="CX129" s="1141"/>
      <x:c r="CZ129" s="988"/>
    </x:row>
    <x:row r="130" spans="1:104" s="785" customFormat="1" ht="17.25" hidden="1" customHeight="1" thickBot="1">
      <x:c r="A130" s="933">
        <x:f t="shared" si="72"/>
        <x:v>127</x:v>
      </x:c>
      <x:c r="B130" s="934" t="s">
        <x:v>2113</x:v>
      </x:c>
      <x:c r="C130" s="935" t="s">
        <x:v>2144</x:v>
      </x:c>
      <x:c r="D130" s="936" t="s">
        <x:v>2176</x:v>
      </x:c>
      <x:c r="E130" s="937" t="s">
        <x:v>2177</x:v>
      </x:c>
      <x:c r="F130" s="938" t="s">
        <x:v>2202</x:v>
      </x:c>
      <x:c r="G130" s="938" t="s">
        <x:v>618</x:v>
      </x:c>
      <x:c r="H130" s="940" t="s">
        <x:v>891</x:v>
      </x:c>
      <x:c r="I130" s="941" t="s">
        <x:v>2203</x:v>
      </x:c>
      <x:c r="J130" s="937" t="s">
        <x:v>2131</x:v>
      </x:c>
      <x:c r="K130" s="785" t="s">
        <x:v>2193</x:v>
      </x:c>
      <x:c r="L130" s="937" t="s">
        <x:v>2191</x:v>
      </x:c>
      <x:c r="M130" s="937" t="s">
        <x:v>2166</x:v>
      </x:c>
      <x:c r="N130" s="937" t="s">
        <x:v>2166</x:v>
      </x:c>
      <x:c r="O130" s="942" t="s">
        <x:v>2150</x:v>
      </x:c>
      <x:c r="P130" s="1189">
        <x:v>6.593</x:v>
      </x:c>
      <x:c r="Q130" s="944" t="s">
        <x:v>2192</x:v>
      </x:c>
      <x:c r="R130" s="792">
        <x:f t="shared" si="70"/>
        <x:v>10548.8</x:v>
      </x:c>
      <x:c r="S130" s="935">
        <x:v>1</x:v>
      </x:c>
      <x:c r="T130" s="792">
        <x:f t="shared" si="80"/>
        <x:v>10548.8</x:v>
      </x:c>
      <x:c r="U130" s="935" t="s">
        <x:v>2132</x:v>
      </x:c>
      <x:c r="V130" s="945"/>
      <x:c r="W130" s="965"/>
      <x:c r="X130" s="1190"/>
      <x:c r="Y130" s="949"/>
      <x:c r="Z130" s="949"/>
      <x:c r="AA130" s="949"/>
      <x:c r="AB130" s="949"/>
      <x:c r="AC130" s="949"/>
      <x:c r="AD130" s="949"/>
      <x:c r="AE130" s="966">
        <x:f t="shared" si="77"/>
        <x:v>6.593</x:v>
      </x:c>
      <x:c r="AF130" s="1188">
        <x:f t="shared" si="86"/>
        <x:v>6.593</x:v>
      </x:c>
      <x:c r="AG130" s="1188">
        <x:f t="shared" si="86"/>
        <x:v>6.593</x:v>
      </x:c>
      <x:c r="AH130" s="1188">
        <x:f t="shared" si="86"/>
        <x:v>6.593</x:v>
      </x:c>
      <x:c r="AI130" s="1188">
        <x:f t="shared" si="86"/>
        <x:v>6.593</x:v>
      </x:c>
      <x:c r="AJ130" s="1188">
        <x:f t="shared" si="86"/>
        <x:v>6.593</x:v>
      </x:c>
      <x:c r="AK130" s="1188">
        <x:f t="shared" si="86"/>
        <x:v>6.593</x:v>
      </x:c>
      <x:c r="AL130" s="1188">
        <x:f t="shared" si="86"/>
        <x:v>6.593</x:v>
      </x:c>
      <x:c r="AM130" s="934" t="s">
        <x:v>2151</x:v>
      </x:c>
      <x:c r="AN130" s="952" t="s">
        <x:v>2174</x:v>
      </x:c>
      <x:c r="AO130" s="953">
        <x:f t="shared" si="88"/>
        <x:v>5833.333333333333</x:v>
      </x:c>
      <x:c r="AP130" s="953">
        <x:f t="shared" si="88"/>
        <x:v>5833.333333333333</x:v>
      </x:c>
      <x:c r="AQ130" s="953">
        <x:f t="shared" si="88"/>
        <x:v>5833.333333333333</x:v>
      </x:c>
      <x:c r="AR130" s="953">
        <x:f t="shared" si="88"/>
        <x:v>5833.333333333333</x:v>
      </x:c>
      <x:c r="AS130" s="953">
        <x:f t="shared" si="88"/>
        <x:v>5833.333333333333</x:v>
      </x:c>
      <x:c r="AT130" s="953">
        <x:f t="shared" si="88"/>
        <x:v>5833.333333333333</x:v>
      </x:c>
      <x:c r="AU130" s="953">
        <x:f t="shared" si="88"/>
        <x:v>5833.333333333333</x:v>
      </x:c>
      <x:c r="AV130" s="953">
        <x:f t="shared" si="88"/>
        <x:v>5833.333333333333</x:v>
      </x:c>
      <x:c r="AW130" s="953">
        <x:f t="shared" si="88"/>
        <x:v>5833.333333333333</x:v>
      </x:c>
      <x:c r="AX130" s="953">
        <x:f t="shared" si="87"/>
        <x:v>5833.333333333333</x:v>
      </x:c>
      <x:c r="AY130" s="953">
        <x:f t="shared" si="87"/>
        <x:v>5833.333333333333</x:v>
      </x:c>
      <x:c r="AZ130" s="953">
        <x:f t="shared" si="87"/>
        <x:v>5833.333333333333</x:v>
      </x:c>
      <x:c r="BA130" s="954">
        <x:f t="shared" si="87"/>
        <x:v>70000</x:v>
      </x:c>
      <x:c r="BB130" s="953">
        <x:f t="shared" si="87"/>
        <x:v>70000</x:v>
      </x:c>
      <x:c r="BC130" s="953">
        <x:f t="shared" si="93"/>
        <x:v>70000</x:v>
      </x:c>
      <x:c r="BD130" s="953">
        <x:f t="shared" si="93"/>
        <x:v>70000</x:v>
      </x:c>
      <x:c r="BE130" s="953">
        <x:f t="shared" si="93"/>
        <x:v>70000</x:v>
      </x:c>
      <x:c r="BF130" s="953">
        <x:f t="shared" si="93"/>
        <x:v>0</x:v>
      </x:c>
      <x:c r="BG130" s="953">
        <x:f t="shared" si="93"/>
        <x:v>0</x:v>
      </x:c>
      <x:c r="BH130" s="953">
        <x:f t="shared" si="93"/>
        <x:v>0</x:v>
      </x:c>
      <x:c r="BI130" s="953">
        <x:f t="shared" si="91"/>
        <x:v>0.6153466666666666</x:v>
      </x:c>
      <x:c r="BJ130" s="953">
        <x:f t="shared" si="91"/>
        <x:v>0.6153466666666666</x:v>
      </x:c>
      <x:c r="BK130" s="953">
        <x:f t="shared" si="91"/>
        <x:v>0.6153466666666666</x:v>
      </x:c>
      <x:c r="BL130" s="953">
        <x:f t="shared" si="90"/>
        <x:v>0.6153466666666666</x:v>
      </x:c>
      <x:c r="BM130" s="953">
        <x:f t="shared" si="90"/>
        <x:v>0.6153466666666666</x:v>
      </x:c>
      <x:c r="BN130" s="953">
        <x:f t="shared" si="90"/>
        <x:v>0.6153466666666666</x:v>
      </x:c>
      <x:c r="BO130" s="953">
        <x:f t="shared" si="90"/>
        <x:v>0.6153466666666666</x:v>
      </x:c>
      <x:c r="BP130" s="953">
        <x:f t="shared" si="90"/>
        <x:v>0.6153466666666666</x:v>
      </x:c>
      <x:c r="BQ130" s="953">
        <x:f t="shared" si="90"/>
        <x:v>0.6153466666666666</x:v>
      </x:c>
      <x:c r="BR130" s="1191">
        <x:f t="shared" si="90"/>
        <x:v>0.6153466666666666</x:v>
      </x:c>
      <x:c r="BS130" s="953">
        <x:f t="shared" si="90"/>
        <x:v>0.6153466666666666</x:v>
      </x:c>
      <x:c r="BT130" s="953">
        <x:f t="shared" si="90"/>
        <x:v>0.6153466666666666</x:v>
      </x:c>
      <x:c r="BU130" s="1192">
        <x:f t="shared" si="76"/>
        <x:v>7.3841599999999987</x:v>
      </x:c>
      <x:c r="BV130" s="1193">
        <x:f t="shared" si="84"/>
        <x:v>7.3841599999999996</x:v>
      </x:c>
      <x:c r="BW130" s="953">
        <x:f t="shared" si="84"/>
        <x:v>7.3841599999999996</x:v>
      </x:c>
      <x:c r="BX130" s="953">
        <x:f t="shared" si="84"/>
        <x:v>7.3841599999999996</x:v>
      </x:c>
      <x:c r="BY130" s="953">
        <x:f t="shared" si="84"/>
        <x:v>7.3841599999999996</x:v>
      </x:c>
      <x:c r="BZ130" s="953">
        <x:f t="shared" si="84"/>
        <x:v>0</x:v>
      </x:c>
      <x:c r="CA130" s="953">
        <x:f t="shared" si="84"/>
        <x:v>0</x:v>
      </x:c>
      <x:c r="CB130" s="1192">
        <x:f t="shared" si="84"/>
        <x:v>0</x:v>
      </x:c>
      <x:c r="CC130" s="923"/>
      <x:c r="CD130" s="958" t="s">
        <x:v>2166</x:v>
      </x:c>
      <x:c r="CE130" s="960">
        <x:f t="shared" si="92"/>
        <x:v>5833.333333333333</x:v>
      </x:c>
      <x:c r="CF130" s="960">
        <x:f t="shared" si="92"/>
        <x:v>5833.333333333333</x:v>
      </x:c>
      <x:c r="CG130" s="960">
        <x:f t="shared" si="92"/>
        <x:v>5833.333333333333</x:v>
      </x:c>
      <x:c r="CH130" s="960">
        <x:f t="shared" si="92"/>
        <x:v>5833.333333333333</x:v>
      </x:c>
      <x:c r="CI130" s="960">
        <x:f t="shared" si="92"/>
        <x:v>5833.333333333333</x:v>
      </x:c>
      <x:c r="CJ130" s="960">
        <x:f t="shared" si="92"/>
        <x:v>5833.333333333333</x:v>
      </x:c>
      <x:c r="CK130" s="960">
        <x:f t="shared" si="92"/>
        <x:v>5833.333333333333</x:v>
      </x:c>
      <x:c r="CL130" s="960">
        <x:f t="shared" si="92"/>
        <x:v>5833.333333333333</x:v>
      </x:c>
      <x:c r="CM130" s="960">
        <x:f t="shared" si="92"/>
        <x:v>5833.333333333333</x:v>
      </x:c>
      <x:c r="CN130" s="960">
        <x:f t="shared" si="92"/>
        <x:v>5833.333333333333</x:v>
      </x:c>
      <x:c r="CO130" s="960">
        <x:f t="shared" si="92"/>
        <x:v>5833.333333333333</x:v>
      </x:c>
      <x:c r="CP130" s="961">
        <x:f t="shared" si="92"/>
        <x:v>5833.333333333333</x:v>
      </x:c>
      <x:c r="CQ130" s="962">
        <x:v>70000</x:v>
      </x:c>
      <x:c r="CR130" s="1139">
        <x:v>70000</x:v>
      </x:c>
      <x:c r="CS130" s="1140">
        <x:v>70000</x:v>
      </x:c>
      <x:c r="CT130" s="1140">
        <x:v>70000</x:v>
      </x:c>
      <x:c r="CU130" s="1140">
        <x:v>70000</x:v>
      </x:c>
      <x:c r="CV130" s="1140"/>
      <x:c r="CW130" s="1140"/>
      <x:c r="CX130" s="1141"/>
      <x:c r="CZ130" s="988"/>
    </x:row>
    <x:row r="131" spans="1:104" s="785" customFormat="1" ht="17.25" hidden="1" customHeight="1" thickBot="1">
      <x:c r="A131" s="933">
        <x:f t="shared" si="72"/>
        <x:v>128</x:v>
      </x:c>
      <x:c r="B131" s="934" t="s">
        <x:v>2113</x:v>
      </x:c>
      <x:c r="C131" s="935" t="s">
        <x:v>2144</x:v>
      </x:c>
      <x:c r="D131" s="936" t="s">
        <x:v>2176</x:v>
      </x:c>
      <x:c r="E131" s="937" t="s">
        <x:v>2177</x:v>
      </x:c>
      <x:c r="F131" s="938" t="s">
        <x:v>2202</x:v>
      </x:c>
      <x:c r="G131" s="938" t="s">
        <x:v>619</x:v>
      </x:c>
      <x:c r="H131" s="940" t="s">
        <x:v>892</x:v>
      </x:c>
      <x:c r="I131" s="941" t="s">
        <x:v>2203</x:v>
      </x:c>
      <x:c r="J131" s="937" t="s">
        <x:v>2131</x:v>
      </x:c>
      <x:c r="K131" s="785" t="s">
        <x:v>2193</x:v>
      </x:c>
      <x:c r="L131" s="937" t="s">
        <x:v>2191</x:v>
      </x:c>
      <x:c r="M131" s="937" t="s">
        <x:v>2166</x:v>
      </x:c>
      <x:c r="N131" s="937" t="s">
        <x:v>2166</x:v>
      </x:c>
      <x:c r="O131" s="942" t="s">
        <x:v>2150</x:v>
      </x:c>
      <x:c r="P131" s="1189">
        <x:v>11.504499999999998</x:v>
      </x:c>
      <x:c r="Q131" s="944" t="s">
        <x:v>2192</x:v>
      </x:c>
      <x:c r="R131" s="792">
        <x:f t="shared" si="70"/>
        <x:v>18407.199999999997</x:v>
      </x:c>
      <x:c r="S131" s="935">
        <x:v>1</x:v>
      </x:c>
      <x:c r="T131" s="792">
        <x:f t="shared" si="80"/>
        <x:v>18407.199999999997</x:v>
      </x:c>
      <x:c r="U131" s="935" t="s">
        <x:v>2132</x:v>
      </x:c>
      <x:c r="V131" s="945"/>
      <x:c r="W131" s="965"/>
      <x:c r="X131" s="1190"/>
      <x:c r="Y131" s="949"/>
      <x:c r="Z131" s="949"/>
      <x:c r="AA131" s="949"/>
      <x:c r="AB131" s="949"/>
      <x:c r="AC131" s="949"/>
      <x:c r="AD131" s="949"/>
      <x:c r="AE131" s="966">
        <x:f t="shared" si="77"/>
        <x:v>11.504499999999998</x:v>
      </x:c>
      <x:c r="AF131" s="1188">
        <x:f t="shared" si="86"/>
        <x:v>11.504499999999998</x:v>
      </x:c>
      <x:c r="AG131" s="1188">
        <x:f t="shared" si="86"/>
        <x:v>11.504499999999998</x:v>
      </x:c>
      <x:c r="AH131" s="1188">
        <x:f t="shared" si="86"/>
        <x:v>11.504499999999998</x:v>
      </x:c>
      <x:c r="AI131" s="1188">
        <x:f t="shared" si="86"/>
        <x:v>11.504499999999998</x:v>
      </x:c>
      <x:c r="AJ131" s="1188">
        <x:f t="shared" si="86"/>
        <x:v>11.504499999999998</x:v>
      </x:c>
      <x:c r="AK131" s="1188">
        <x:f t="shared" si="86"/>
        <x:v>11.504499999999998</x:v>
      </x:c>
      <x:c r="AL131" s="1188">
        <x:f t="shared" si="86"/>
        <x:v>11.504499999999998</x:v>
      </x:c>
      <x:c r="AM131" s="934" t="s">
        <x:v>2151</x:v>
      </x:c>
      <x:c r="AN131" s="952" t="s">
        <x:v>2174</x:v>
      </x:c>
      <x:c r="AO131" s="953">
        <x:f t="shared" si="88"/>
        <x:v>5833.333333333333</x:v>
      </x:c>
      <x:c r="AP131" s="953">
        <x:f t="shared" si="88"/>
        <x:v>5833.333333333333</x:v>
      </x:c>
      <x:c r="AQ131" s="953">
        <x:f t="shared" si="88"/>
        <x:v>5833.333333333333</x:v>
      </x:c>
      <x:c r="AR131" s="953">
        <x:f t="shared" si="88"/>
        <x:v>5833.333333333333</x:v>
      </x:c>
      <x:c r="AS131" s="953">
        <x:f t="shared" si="88"/>
        <x:v>5833.333333333333</x:v>
      </x:c>
      <x:c r="AT131" s="953">
        <x:f t="shared" si="88"/>
        <x:v>5833.333333333333</x:v>
      </x:c>
      <x:c r="AU131" s="953">
        <x:f t="shared" si="88"/>
        <x:v>5833.333333333333</x:v>
      </x:c>
      <x:c r="AV131" s="953">
        <x:f t="shared" si="88"/>
        <x:v>5833.333333333333</x:v>
      </x:c>
      <x:c r="AW131" s="953">
        <x:f t="shared" si="88"/>
        <x:v>5833.333333333333</x:v>
      </x:c>
      <x:c r="AX131" s="953">
        <x:f t="shared" si="87"/>
        <x:v>5833.333333333333</x:v>
      </x:c>
      <x:c r="AY131" s="953">
        <x:f t="shared" si="87"/>
        <x:v>5833.333333333333</x:v>
      </x:c>
      <x:c r="AZ131" s="953">
        <x:f t="shared" si="87"/>
        <x:v>5833.333333333333</x:v>
      </x:c>
      <x:c r="BA131" s="954">
        <x:f t="shared" si="87"/>
        <x:v>70000</x:v>
      </x:c>
      <x:c r="BB131" s="953">
        <x:f t="shared" si="87"/>
        <x:v>70000</x:v>
      </x:c>
      <x:c r="BC131" s="953">
        <x:f t="shared" si="93"/>
        <x:v>70000</x:v>
      </x:c>
      <x:c r="BD131" s="953">
        <x:f t="shared" si="93"/>
        <x:v>70000</x:v>
      </x:c>
      <x:c r="BE131" s="953">
        <x:f t="shared" si="93"/>
        <x:v>70000</x:v>
      </x:c>
      <x:c r="BF131" s="953">
        <x:f t="shared" si="93"/>
        <x:v>0</x:v>
      </x:c>
      <x:c r="BG131" s="953">
        <x:f t="shared" si="93"/>
        <x:v>0</x:v>
      </x:c>
      <x:c r="BH131" s="953">
        <x:f t="shared" si="93"/>
        <x:v>0</x:v>
      </x:c>
      <x:c r="BI131" s="953">
        <x:f t="shared" si="91"/>
        <x:v>1.0737533333333331</x:v>
      </x:c>
      <x:c r="BJ131" s="953">
        <x:f t="shared" si="91"/>
        <x:v>1.0737533333333331</x:v>
      </x:c>
      <x:c r="BK131" s="953">
        <x:f t="shared" si="91"/>
        <x:v>1.0737533333333331</x:v>
      </x:c>
      <x:c r="BL131" s="953">
        <x:f t="shared" si="90"/>
        <x:v>1.0737533333333331</x:v>
      </x:c>
      <x:c r="BM131" s="953">
        <x:f t="shared" si="90"/>
        <x:v>1.0737533333333331</x:v>
      </x:c>
      <x:c r="BN131" s="953">
        <x:f t="shared" si="90"/>
        <x:v>1.0737533333333331</x:v>
      </x:c>
      <x:c r="BO131" s="953">
        <x:f t="shared" si="90"/>
        <x:v>1.0737533333333331</x:v>
      </x:c>
      <x:c r="BP131" s="953">
        <x:f t="shared" si="90"/>
        <x:v>1.0737533333333331</x:v>
      </x:c>
      <x:c r="BQ131" s="953">
        <x:f t="shared" si="90"/>
        <x:v>1.0737533333333331</x:v>
      </x:c>
      <x:c r="BR131" s="1191">
        <x:f t="shared" si="90"/>
        <x:v>1.0737533333333331</x:v>
      </x:c>
      <x:c r="BS131" s="953">
        <x:f t="shared" si="90"/>
        <x:v>1.0737533333333331</x:v>
      </x:c>
      <x:c r="BT131" s="953">
        <x:f t="shared" si="90"/>
        <x:v>1.0737533333333331</x:v>
      </x:c>
      <x:c r="BU131" s="1192">
        <x:f t="shared" si="76"/>
        <x:v>12.885039999999995</x:v>
      </x:c>
      <x:c r="BV131" s="1193">
        <x:f t="shared" si="84"/>
        <x:v>12.885039999999998</x:v>
      </x:c>
      <x:c r="BW131" s="953">
        <x:f t="shared" si="84"/>
        <x:v>12.885039999999998</x:v>
      </x:c>
      <x:c r="BX131" s="953">
        <x:f t="shared" si="84"/>
        <x:v>12.885039999999998</x:v>
      </x:c>
      <x:c r="BY131" s="953">
        <x:f t="shared" si="84"/>
        <x:v>12.885039999999998</x:v>
      </x:c>
      <x:c r="BZ131" s="953">
        <x:f t="shared" si="84"/>
        <x:v>0</x:v>
      </x:c>
      <x:c r="CA131" s="953">
        <x:f t="shared" si="84"/>
        <x:v>0</x:v>
      </x:c>
      <x:c r="CB131" s="1192">
        <x:f t="shared" si="84"/>
        <x:v>0</x:v>
      </x:c>
      <x:c r="CC131" s="923"/>
      <x:c r="CD131" s="958" t="s">
        <x:v>2166</x:v>
      </x:c>
      <x:c r="CE131" s="960">
        <x:f t="shared" si="92"/>
        <x:v>5833.333333333333</x:v>
      </x:c>
      <x:c r="CF131" s="960">
        <x:f t="shared" si="92"/>
        <x:v>5833.333333333333</x:v>
      </x:c>
      <x:c r="CG131" s="960">
        <x:f t="shared" si="92"/>
        <x:v>5833.333333333333</x:v>
      </x:c>
      <x:c r="CH131" s="960">
        <x:f t="shared" si="92"/>
        <x:v>5833.333333333333</x:v>
      </x:c>
      <x:c r="CI131" s="960">
        <x:f t="shared" si="92"/>
        <x:v>5833.333333333333</x:v>
      </x:c>
      <x:c r="CJ131" s="960">
        <x:f t="shared" si="92"/>
        <x:v>5833.333333333333</x:v>
      </x:c>
      <x:c r="CK131" s="960">
        <x:f t="shared" si="92"/>
        <x:v>5833.333333333333</x:v>
      </x:c>
      <x:c r="CL131" s="960">
        <x:f t="shared" si="92"/>
        <x:v>5833.333333333333</x:v>
      </x:c>
      <x:c r="CM131" s="960">
        <x:f t="shared" si="92"/>
        <x:v>5833.333333333333</x:v>
      </x:c>
      <x:c r="CN131" s="960">
        <x:f t="shared" si="92"/>
        <x:v>5833.333333333333</x:v>
      </x:c>
      <x:c r="CO131" s="960">
        <x:f t="shared" si="92"/>
        <x:v>5833.333333333333</x:v>
      </x:c>
      <x:c r="CP131" s="961">
        <x:f t="shared" si="92"/>
        <x:v>5833.333333333333</x:v>
      </x:c>
      <x:c r="CQ131" s="962">
        <x:v>70000</x:v>
      </x:c>
      <x:c r="CR131" s="1139">
        <x:v>70000</x:v>
      </x:c>
      <x:c r="CS131" s="1140">
        <x:v>70000</x:v>
      </x:c>
      <x:c r="CT131" s="1140">
        <x:v>70000</x:v>
      </x:c>
      <x:c r="CU131" s="1140">
        <x:v>70000</x:v>
      </x:c>
      <x:c r="CV131" s="1140"/>
      <x:c r="CW131" s="1140"/>
      <x:c r="CX131" s="1141"/>
      <x:c r="CZ131" s="988"/>
    </x:row>
    <x:row r="132" spans="1:104" s="785" customFormat="1" ht="17.25" hidden="1" customHeight="1" thickBot="1">
      <x:c r="A132" s="933">
        <x:f t="shared" si="72"/>
        <x:v>129</x:v>
      </x:c>
      <x:c r="B132" s="934" t="s">
        <x:v>2113</x:v>
      </x:c>
      <x:c r="C132" s="935" t="s">
        <x:v>2144</x:v>
      </x:c>
      <x:c r="D132" s="936" t="s">
        <x:v>2176</x:v>
      </x:c>
      <x:c r="E132" s="937" t="s">
        <x:v>2177</x:v>
      </x:c>
      <x:c r="F132" s="938" t="s">
        <x:v>2202</x:v>
      </x:c>
      <x:c r="G132" s="938" t="s">
        <x:v>620</x:v>
      </x:c>
      <x:c r="H132" s="940" t="s">
        <x:v>893</x:v>
      </x:c>
      <x:c r="I132" s="941" t="s">
        <x:v>2203</x:v>
      </x:c>
      <x:c r="J132" s="937" t="s">
        <x:v>2131</x:v>
      </x:c>
      <x:c r="K132" s="785" t="s">
        <x:v>2193</x:v>
      </x:c>
      <x:c r="L132" s="937" t="s">
        <x:v>2191</x:v>
      </x:c>
      <x:c r="M132" s="937" t="s">
        <x:v>2166</x:v>
      </x:c>
      <x:c r="N132" s="937" t="s">
        <x:v>2166</x:v>
      </x:c>
      <x:c r="O132" s="942" t="s">
        <x:v>2150</x:v>
      </x:c>
      <x:c r="P132" s="1189">
        <x:v>6.3744999999999994</x:v>
      </x:c>
      <x:c r="Q132" s="944" t="s">
        <x:v>2192</x:v>
      </x:c>
      <x:c r="R132" s="792">
        <x:f t="shared" ref="R132:R195" si="94">IF($Q132="usd",P132*$C$212,IF($Q132="eur",P132*$C$213,IF($Q132="krw",P132)))</x:f>
        <x:v>10199.199999999999</x:v>
      </x:c>
      <x:c r="S132" s="935">
        <x:v>1</x:v>
      </x:c>
      <x:c r="T132" s="792">
        <x:f t="shared" si="80"/>
        <x:v>10199.199999999999</x:v>
      </x:c>
      <x:c r="U132" s="935" t="s">
        <x:v>2132</x:v>
      </x:c>
      <x:c r="V132" s="945"/>
      <x:c r="W132" s="965"/>
      <x:c r="X132" s="1190"/>
      <x:c r="Y132" s="949"/>
      <x:c r="Z132" s="949"/>
      <x:c r="AA132" s="949"/>
      <x:c r="AB132" s="949"/>
      <x:c r="AC132" s="949"/>
      <x:c r="AD132" s="949"/>
      <x:c r="AE132" s="966">
        <x:f t="shared" si="77"/>
        <x:v>6.3744999999999994</x:v>
      </x:c>
      <x:c r="AF132" s="1188">
        <x:f t="shared" si="86"/>
        <x:v>6.3744999999999994</x:v>
      </x:c>
      <x:c r="AG132" s="1188">
        <x:f t="shared" si="86"/>
        <x:v>6.3744999999999994</x:v>
      </x:c>
      <x:c r="AH132" s="1188">
        <x:f t="shared" si="86"/>
        <x:v>6.3744999999999994</x:v>
      </x:c>
      <x:c r="AI132" s="1188">
        <x:f t="shared" si="86"/>
        <x:v>6.3744999999999994</x:v>
      </x:c>
      <x:c r="AJ132" s="1188">
        <x:f t="shared" si="86"/>
        <x:v>6.3744999999999994</x:v>
      </x:c>
      <x:c r="AK132" s="1188">
        <x:f t="shared" si="86"/>
        <x:v>6.3744999999999994</x:v>
      </x:c>
      <x:c r="AL132" s="1188">
        <x:f t="shared" si="86"/>
        <x:v>6.3744999999999994</x:v>
      </x:c>
      <x:c r="AM132" s="934" t="s">
        <x:v>2151</x:v>
      </x:c>
      <x:c r="AN132" s="952" t="s">
        <x:v>2174</x:v>
      </x:c>
      <x:c r="AO132" s="953">
        <x:f t="shared" si="88"/>
        <x:v>5833.333333333333</x:v>
      </x:c>
      <x:c r="AP132" s="953">
        <x:f t="shared" si="88"/>
        <x:v>5833.333333333333</x:v>
      </x:c>
      <x:c r="AQ132" s="953">
        <x:f t="shared" si="88"/>
        <x:v>5833.333333333333</x:v>
      </x:c>
      <x:c r="AR132" s="953">
        <x:f t="shared" si="88"/>
        <x:v>5833.333333333333</x:v>
      </x:c>
      <x:c r="AS132" s="953">
        <x:f t="shared" si="88"/>
        <x:v>5833.333333333333</x:v>
      </x:c>
      <x:c r="AT132" s="953">
        <x:f t="shared" si="88"/>
        <x:v>5833.333333333333</x:v>
      </x:c>
      <x:c r="AU132" s="953">
        <x:f t="shared" si="88"/>
        <x:v>5833.333333333333</x:v>
      </x:c>
      <x:c r="AV132" s="953">
        <x:f t="shared" si="88"/>
        <x:v>5833.333333333333</x:v>
      </x:c>
      <x:c r="AW132" s="953">
        <x:f t="shared" si="88"/>
        <x:v>5833.333333333333</x:v>
      </x:c>
      <x:c r="AX132" s="953">
        <x:f t="shared" si="87"/>
        <x:v>5833.333333333333</x:v>
      </x:c>
      <x:c r="AY132" s="953">
        <x:f t="shared" si="87"/>
        <x:v>5833.333333333333</x:v>
      </x:c>
      <x:c r="AZ132" s="953">
        <x:f t="shared" si="87"/>
        <x:v>5833.333333333333</x:v>
      </x:c>
      <x:c r="BA132" s="954">
        <x:f t="shared" si="87"/>
        <x:v>70000</x:v>
      </x:c>
      <x:c r="BB132" s="953">
        <x:f t="shared" si="87"/>
        <x:v>70000</x:v>
      </x:c>
      <x:c r="BC132" s="953">
        <x:f t="shared" si="93"/>
        <x:v>70000</x:v>
      </x:c>
      <x:c r="BD132" s="953">
        <x:f t="shared" si="93"/>
        <x:v>70000</x:v>
      </x:c>
      <x:c r="BE132" s="953">
        <x:f t="shared" si="93"/>
        <x:v>70000</x:v>
      </x:c>
      <x:c r="BF132" s="953">
        <x:f t="shared" si="93"/>
        <x:v>0</x:v>
      </x:c>
      <x:c r="BG132" s="953">
        <x:f t="shared" si="93"/>
        <x:v>0</x:v>
      </x:c>
      <x:c r="BH132" s="953">
        <x:f t="shared" si="93"/>
        <x:v>0</x:v>
      </x:c>
      <x:c r="BI132" s="953">
        <x:f t="shared" si="91"/>
        <x:v>0.59495333333333322</x:v>
      </x:c>
      <x:c r="BJ132" s="953">
        <x:f t="shared" si="91"/>
        <x:v>0.59495333333333322</x:v>
      </x:c>
      <x:c r="BK132" s="953">
        <x:f t="shared" si="91"/>
        <x:v>0.59495333333333322</x:v>
      </x:c>
      <x:c r="BL132" s="953">
        <x:f t="shared" si="90"/>
        <x:v>0.59495333333333322</x:v>
      </x:c>
      <x:c r="BM132" s="953">
        <x:f t="shared" si="90"/>
        <x:v>0.59495333333333322</x:v>
      </x:c>
      <x:c r="BN132" s="953">
        <x:f t="shared" si="90"/>
        <x:v>0.59495333333333322</x:v>
      </x:c>
      <x:c r="BO132" s="953">
        <x:f t="shared" si="90"/>
        <x:v>0.59495333333333322</x:v>
      </x:c>
      <x:c r="BP132" s="953">
        <x:f t="shared" si="90"/>
        <x:v>0.59495333333333322</x:v>
      </x:c>
      <x:c r="BQ132" s="953">
        <x:f t="shared" si="90"/>
        <x:v>0.59495333333333322</x:v>
      </x:c>
      <x:c r="BR132" s="1191">
        <x:f t="shared" si="90"/>
        <x:v>0.59495333333333322</x:v>
      </x:c>
      <x:c r="BS132" s="953">
        <x:f t="shared" si="90"/>
        <x:v>0.59495333333333322</x:v>
      </x:c>
      <x:c r="BT132" s="953">
        <x:f t="shared" si="90"/>
        <x:v>0.59495333333333322</x:v>
      </x:c>
      <x:c r="BU132" s="1192">
        <x:f t="shared" si="76"/>
        <x:v>7.1394399999999969</x:v>
      </x:c>
      <x:c r="BV132" s="1193">
        <x:f t="shared" ref="BV132:CB163" si="95">IF($Q132="usd",AF132*$S132*$C$212,IF($Q132="eur",AF132*$S132*$C$213,IF($Q132="krw",AF132*$S132)))*BB132/100000000</x:f>
        <x:v>7.1394399999999987</x:v>
      </x:c>
      <x:c r="BW132" s="953">
        <x:f t="shared" si="95"/>
        <x:v>7.1394399999999987</x:v>
      </x:c>
      <x:c r="BX132" s="953">
        <x:f t="shared" si="95"/>
        <x:v>7.1394399999999987</x:v>
      </x:c>
      <x:c r="BY132" s="953">
        <x:f t="shared" si="95"/>
        <x:v>7.1394399999999987</x:v>
      </x:c>
      <x:c r="BZ132" s="953">
        <x:f t="shared" si="95"/>
        <x:v>0</x:v>
      </x:c>
      <x:c r="CA132" s="953">
        <x:f t="shared" si="95"/>
        <x:v>0</x:v>
      </x:c>
      <x:c r="CB132" s="1192">
        <x:f t="shared" si="95"/>
        <x:v>0</x:v>
      </x:c>
      <x:c r="CC132" s="923"/>
      <x:c r="CD132" s="958" t="s">
        <x:v>2166</x:v>
      </x:c>
      <x:c r="CE132" s="960">
        <x:f t="shared" si="92"/>
        <x:v>5833.333333333333</x:v>
      </x:c>
      <x:c r="CF132" s="960">
        <x:f t="shared" si="92"/>
        <x:v>5833.333333333333</x:v>
      </x:c>
      <x:c r="CG132" s="960">
        <x:f t="shared" si="92"/>
        <x:v>5833.333333333333</x:v>
      </x:c>
      <x:c r="CH132" s="960">
        <x:f t="shared" si="92"/>
        <x:v>5833.333333333333</x:v>
      </x:c>
      <x:c r="CI132" s="960">
        <x:f t="shared" si="92"/>
        <x:v>5833.333333333333</x:v>
      </x:c>
      <x:c r="CJ132" s="960">
        <x:f t="shared" si="92"/>
        <x:v>5833.333333333333</x:v>
      </x:c>
      <x:c r="CK132" s="960">
        <x:f t="shared" si="92"/>
        <x:v>5833.333333333333</x:v>
      </x:c>
      <x:c r="CL132" s="960">
        <x:f t="shared" si="92"/>
        <x:v>5833.333333333333</x:v>
      </x:c>
      <x:c r="CM132" s="960">
        <x:f t="shared" si="92"/>
        <x:v>5833.333333333333</x:v>
      </x:c>
      <x:c r="CN132" s="960">
        <x:f t="shared" si="92"/>
        <x:v>5833.333333333333</x:v>
      </x:c>
      <x:c r="CO132" s="960">
        <x:f t="shared" si="92"/>
        <x:v>5833.333333333333</x:v>
      </x:c>
      <x:c r="CP132" s="961">
        <x:f t="shared" si="92"/>
        <x:v>5833.333333333333</x:v>
      </x:c>
      <x:c r="CQ132" s="962">
        <x:v>70000</x:v>
      </x:c>
      <x:c r="CR132" s="1139">
        <x:v>70000</x:v>
      </x:c>
      <x:c r="CS132" s="1140">
        <x:v>70000</x:v>
      </x:c>
      <x:c r="CT132" s="1140">
        <x:v>70000</x:v>
      </x:c>
      <x:c r="CU132" s="1140">
        <x:v>70000</x:v>
      </x:c>
      <x:c r="CV132" s="1140"/>
      <x:c r="CW132" s="1140"/>
      <x:c r="CX132" s="1141"/>
      <x:c r="CZ132" s="988"/>
    </x:row>
    <x:row r="133" spans="1:104" s="785" customFormat="1" ht="17.25" hidden="1" customHeight="1" thickBot="1">
      <x:c r="A133" s="933">
        <x:f t="shared" ref="A133:A179" si="96">A132+1</x:f>
        <x:v>130</x:v>
      </x:c>
      <x:c r="B133" s="934" t="s">
        <x:v>2113</x:v>
      </x:c>
      <x:c r="C133" s="935" t="s">
        <x:v>2144</x:v>
      </x:c>
      <x:c r="D133" s="936" t="s">
        <x:v>2176</x:v>
      </x:c>
      <x:c r="E133" s="937" t="s">
        <x:v>2177</x:v>
      </x:c>
      <x:c r="F133" s="938" t="s">
        <x:v>2202</x:v>
      </x:c>
      <x:c r="G133" s="938" t="s">
        <x:v>621</x:v>
      </x:c>
      <x:c r="H133" s="940" t="s">
        <x:v>894</x:v>
      </x:c>
      <x:c r="I133" s="941" t="s">
        <x:v>2203</x:v>
      </x:c>
      <x:c r="J133" s="937" t="s">
        <x:v>2131</x:v>
      </x:c>
      <x:c r="K133" s="785" t="s">
        <x:v>2193</x:v>
      </x:c>
      <x:c r="L133" s="937" t="s">
        <x:v>2191</x:v>
      </x:c>
      <x:c r="M133" s="937" t="s">
        <x:v>2166</x:v>
      </x:c>
      <x:c r="N133" s="937" t="s">
        <x:v>2166</x:v>
      </x:c>
      <x:c r="O133" s="942" t="s">
        <x:v>2150</x:v>
      </x:c>
      <x:c r="P133" s="1189">
        <x:v>12.958</x:v>
      </x:c>
      <x:c r="Q133" s="944" t="s">
        <x:v>2192</x:v>
      </x:c>
      <x:c r="R133" s="792">
        <x:f t="shared" si="94"/>
        <x:v>20732.8</x:v>
      </x:c>
      <x:c r="S133" s="935">
        <x:v>1</x:v>
      </x:c>
      <x:c r="T133" s="792">
        <x:f t="shared" si="80"/>
        <x:v>20732.8</x:v>
      </x:c>
      <x:c r="U133" s="935" t="s">
        <x:v>2132</x:v>
      </x:c>
      <x:c r="V133" s="945"/>
      <x:c r="W133" s="965"/>
      <x:c r="X133" s="1190"/>
      <x:c r="Y133" s="949"/>
      <x:c r="Z133" s="949"/>
      <x:c r="AA133" s="949"/>
      <x:c r="AB133" s="949"/>
      <x:c r="AC133" s="949"/>
      <x:c r="AD133" s="949"/>
      <x:c r="AE133" s="966">
        <x:f t="shared" si="77"/>
        <x:v>12.958</x:v>
      </x:c>
      <x:c r="AF133" s="1188">
        <x:f t="shared" si="86"/>
        <x:v>12.958</x:v>
      </x:c>
      <x:c r="AG133" s="1188">
        <x:f t="shared" si="86"/>
        <x:v>12.958</x:v>
      </x:c>
      <x:c r="AH133" s="1188">
        <x:f t="shared" si="86"/>
        <x:v>12.958</x:v>
      </x:c>
      <x:c r="AI133" s="1188">
        <x:f t="shared" si="86"/>
        <x:v>12.958</x:v>
      </x:c>
      <x:c r="AJ133" s="1188">
        <x:f t="shared" si="86"/>
        <x:v>12.958</x:v>
      </x:c>
      <x:c r="AK133" s="1188">
        <x:f t="shared" si="86"/>
        <x:v>12.958</x:v>
      </x:c>
      <x:c r="AL133" s="1188">
        <x:f t="shared" si="86"/>
        <x:v>12.958</x:v>
      </x:c>
      <x:c r="AM133" s="934" t="s">
        <x:v>2151</x:v>
      </x:c>
      <x:c r="AN133" s="952" t="s">
        <x:v>2174</x:v>
      </x:c>
      <x:c r="AO133" s="953">
        <x:f t="shared" si="88"/>
        <x:v>5833.333333333333</x:v>
      </x:c>
      <x:c r="AP133" s="953">
        <x:f t="shared" si="88"/>
        <x:v>5833.333333333333</x:v>
      </x:c>
      <x:c r="AQ133" s="953">
        <x:f t="shared" si="88"/>
        <x:v>5833.333333333333</x:v>
      </x:c>
      <x:c r="AR133" s="953">
        <x:f t="shared" ref="AR133:BB157" si="97">IF($CD133="SK",CH133*$AS$2,IF($CD133="LGES",CH133*$AT$2,IF($CD133="FORD",CH133*$AU$2,IF($CD133="KLSE",CH133*$AU$2,IF($CD133="SAMSUNG SDI",CH133*$AV$2)))))</x:f>
        <x:v>5833.333333333333</x:v>
      </x:c>
      <x:c r="AS133" s="953">
        <x:f t="shared" si="97"/>
        <x:v>5833.333333333333</x:v>
      </x:c>
      <x:c r="AT133" s="953">
        <x:f t="shared" si="97"/>
        <x:v>5833.333333333333</x:v>
      </x:c>
      <x:c r="AU133" s="953">
        <x:f t="shared" si="97"/>
        <x:v>5833.333333333333</x:v>
      </x:c>
      <x:c r="AV133" s="953">
        <x:f t="shared" si="97"/>
        <x:v>5833.333333333333</x:v>
      </x:c>
      <x:c r="AW133" s="953">
        <x:f t="shared" si="97"/>
        <x:v>5833.333333333333</x:v>
      </x:c>
      <x:c r="AX133" s="953">
        <x:f t="shared" si="87"/>
        <x:v>5833.333333333333</x:v>
      </x:c>
      <x:c r="AY133" s="953">
        <x:f t="shared" si="87"/>
        <x:v>5833.333333333333</x:v>
      </x:c>
      <x:c r="AZ133" s="953">
        <x:f t="shared" si="87"/>
        <x:v>5833.333333333333</x:v>
      </x:c>
      <x:c r="BA133" s="954">
        <x:f t="shared" si="87"/>
        <x:v>70000</x:v>
      </x:c>
      <x:c r="BB133" s="953">
        <x:f t="shared" si="87"/>
        <x:v>70000</x:v>
      </x:c>
      <x:c r="BC133" s="953">
        <x:f t="shared" si="93"/>
        <x:v>70000</x:v>
      </x:c>
      <x:c r="BD133" s="953">
        <x:f t="shared" si="93"/>
        <x:v>70000</x:v>
      </x:c>
      <x:c r="BE133" s="953">
        <x:f t="shared" si="93"/>
        <x:v>70000</x:v>
      </x:c>
      <x:c r="BF133" s="953">
        <x:f t="shared" si="93"/>
        <x:v>0</x:v>
      </x:c>
      <x:c r="BG133" s="953">
        <x:f t="shared" si="93"/>
        <x:v>0</x:v>
      </x:c>
      <x:c r="BH133" s="953">
        <x:f t="shared" si="93"/>
        <x:v>0</x:v>
      </x:c>
      <x:c r="BI133" s="953">
        <x:f t="shared" si="91"/>
        <x:v>1.2094133333333332</x:v>
      </x:c>
      <x:c r="BJ133" s="953">
        <x:f t="shared" si="91"/>
        <x:v>1.2094133333333332</x:v>
      </x:c>
      <x:c r="BK133" s="953">
        <x:f t="shared" si="91"/>
        <x:v>1.2094133333333332</x:v>
      </x:c>
      <x:c r="BL133" s="953">
        <x:f t="shared" si="90"/>
        <x:v>1.2094133333333332</x:v>
      </x:c>
      <x:c r="BM133" s="953">
        <x:f t="shared" si="90"/>
        <x:v>1.2094133333333332</x:v>
      </x:c>
      <x:c r="BN133" s="953">
        <x:f t="shared" si="90"/>
        <x:v>1.2094133333333332</x:v>
      </x:c>
      <x:c r="BO133" s="953">
        <x:f t="shared" si="90"/>
        <x:v>1.2094133333333332</x:v>
      </x:c>
      <x:c r="BP133" s="953">
        <x:f t="shared" si="90"/>
        <x:v>1.2094133333333332</x:v>
      </x:c>
      <x:c r="BQ133" s="953">
        <x:f t="shared" si="90"/>
        <x:v>1.2094133333333332</x:v>
      </x:c>
      <x:c r="BR133" s="1191">
        <x:f t="shared" si="90"/>
        <x:v>1.2094133333333332</x:v>
      </x:c>
      <x:c r="BS133" s="953">
        <x:f t="shared" si="90"/>
        <x:v>1.2094133333333332</x:v>
      </x:c>
      <x:c r="BT133" s="953">
        <x:f t="shared" si="90"/>
        <x:v>1.2094133333333332</x:v>
      </x:c>
      <x:c r="BU133" s="1192">
        <x:f t="shared" si="76"/>
        <x:v>14.512960000000001</x:v>
      </x:c>
      <x:c r="BV133" s="1193">
        <x:f t="shared" si="95"/>
        <x:v>14.51296</x:v>
      </x:c>
      <x:c r="BW133" s="953">
        <x:f t="shared" si="95"/>
        <x:v>14.51296</x:v>
      </x:c>
      <x:c r="BX133" s="953">
        <x:f t="shared" si="95"/>
        <x:v>14.51296</x:v>
      </x:c>
      <x:c r="BY133" s="953">
        <x:f t="shared" si="95"/>
        <x:v>14.51296</x:v>
      </x:c>
      <x:c r="BZ133" s="953">
        <x:f t="shared" si="95"/>
        <x:v>0</x:v>
      </x:c>
      <x:c r="CA133" s="953">
        <x:f t="shared" si="95"/>
        <x:v>0</x:v>
      </x:c>
      <x:c r="CB133" s="1192">
        <x:f t="shared" si="95"/>
        <x:v>0</x:v>
      </x:c>
      <x:c r="CC133" s="923"/>
      <x:c r="CD133" s="958" t="s">
        <x:v>2166</x:v>
      </x:c>
      <x:c r="CE133" s="960">
        <x:f t="shared" si="92"/>
        <x:v>5833.333333333333</x:v>
      </x:c>
      <x:c r="CF133" s="960">
        <x:f t="shared" si="92"/>
        <x:v>5833.333333333333</x:v>
      </x:c>
      <x:c r="CG133" s="960">
        <x:f t="shared" si="92"/>
        <x:v>5833.333333333333</x:v>
      </x:c>
      <x:c r="CH133" s="960">
        <x:f t="shared" si="92"/>
        <x:v>5833.333333333333</x:v>
      </x:c>
      <x:c r="CI133" s="960">
        <x:f t="shared" si="92"/>
        <x:v>5833.333333333333</x:v>
      </x:c>
      <x:c r="CJ133" s="960">
        <x:f t="shared" si="92"/>
        <x:v>5833.333333333333</x:v>
      </x:c>
      <x:c r="CK133" s="960">
        <x:f t="shared" si="92"/>
        <x:v>5833.333333333333</x:v>
      </x:c>
      <x:c r="CL133" s="960">
        <x:f t="shared" si="92"/>
        <x:v>5833.333333333333</x:v>
      </x:c>
      <x:c r="CM133" s="960">
        <x:f t="shared" si="92"/>
        <x:v>5833.333333333333</x:v>
      </x:c>
      <x:c r="CN133" s="960">
        <x:f t="shared" si="92"/>
        <x:v>5833.333333333333</x:v>
      </x:c>
      <x:c r="CO133" s="960">
        <x:f t="shared" si="92"/>
        <x:v>5833.333333333333</x:v>
      </x:c>
      <x:c r="CP133" s="961">
        <x:f t="shared" si="92"/>
        <x:v>5833.333333333333</x:v>
      </x:c>
      <x:c r="CQ133" s="962">
        <x:v>70000</x:v>
      </x:c>
      <x:c r="CR133" s="1139">
        <x:v>70000</x:v>
      </x:c>
      <x:c r="CS133" s="1140">
        <x:v>70000</x:v>
      </x:c>
      <x:c r="CT133" s="1140">
        <x:v>70000</x:v>
      </x:c>
      <x:c r="CU133" s="1140">
        <x:v>70000</x:v>
      </x:c>
      <x:c r="CV133" s="1140"/>
      <x:c r="CW133" s="1140"/>
      <x:c r="CX133" s="1141"/>
      <x:c r="CZ133" s="988"/>
    </x:row>
    <x:row r="134" spans="1:104" s="785" customFormat="1" ht="17.25" hidden="1" customHeight="1" thickBot="1">
      <x:c r="A134" s="1208">
        <x:f t="shared" si="96"/>
        <x:v>131</x:v>
      </x:c>
      <x:c r="B134" s="1209" t="s">
        <x:v>2113</x:v>
      </x:c>
      <x:c r="C134" s="1210" t="s">
        <x:v>2144</x:v>
      </x:c>
      <x:c r="D134" s="1211" t="s">
        <x:v>2176</x:v>
      </x:c>
      <x:c r="E134" s="1212" t="s">
        <x:v>2177</x:v>
      </x:c>
      <x:c r="F134" s="1213" t="s">
        <x:v>2202</x:v>
      </x:c>
      <x:c r="G134" s="1213" t="s">
        <x:v>895</x:v>
      </x:c>
      <x:c r="H134" s="1214" t="s">
        <x:v>896</x:v>
      </x:c>
      <x:c r="I134" s="1215" t="s">
        <x:v>2203</x:v>
      </x:c>
      <x:c r="J134" s="1212" t="s">
        <x:v>2131</x:v>
      </x:c>
      <x:c r="K134" s="1033" t="s">
        <x:v>2193</x:v>
      </x:c>
      <x:c r="L134" s="1212" t="s">
        <x:v>2191</x:v>
      </x:c>
      <x:c r="M134" s="1212" t="s">
        <x:v>2166</x:v>
      </x:c>
      <x:c r="N134" s="1212" t="s">
        <x:v>2166</x:v>
      </x:c>
      <x:c r="O134" s="1216" t="s">
        <x:v>2150</x:v>
      </x:c>
      <x:c r="P134" s="1217">
        <x:v>9.3004999999999995</x:v>
      </x:c>
      <x:c r="Q134" s="1230" t="s">
        <x:v>2192</x:v>
      </x:c>
      <x:c r="R134" s="1218">
        <x:f t="shared" si="94"/>
        <x:v>14880.8</x:v>
      </x:c>
      <x:c r="S134" s="1210">
        <x:v>1</x:v>
      </x:c>
      <x:c r="T134" s="1218">
        <x:f t="shared" si="80"/>
        <x:v>14880.8</x:v>
      </x:c>
      <x:c r="U134" s="1210" t="s">
        <x:v>2132</x:v>
      </x:c>
      <x:c r="V134" s="1219"/>
      <x:c r="W134" s="1220"/>
      <x:c r="X134" s="1221"/>
      <x:c r="Y134" s="1222"/>
      <x:c r="Z134" s="1222"/>
      <x:c r="AA134" s="1222"/>
      <x:c r="AB134" s="1222"/>
      <x:c r="AC134" s="1222"/>
      <x:c r="AD134" s="1222"/>
      <x:c r="AE134" s="1223">
        <x:f t="shared" si="77"/>
        <x:v>9.3004999999999995</x:v>
      </x:c>
      <x:c r="AF134" s="1203">
        <x:f t="shared" si="86"/>
        <x:v>9.3004999999999995</x:v>
      </x:c>
      <x:c r="AG134" s="1203">
        <x:f t="shared" si="86"/>
        <x:v>9.3004999999999995</x:v>
      </x:c>
      <x:c r="AH134" s="1203">
        <x:f t="shared" si="86"/>
        <x:v>9.3004999999999995</x:v>
      </x:c>
      <x:c r="AI134" s="1203">
        <x:f t="shared" si="86"/>
        <x:v>9.3004999999999995</x:v>
      </x:c>
      <x:c r="AJ134" s="1203">
        <x:f t="shared" si="86"/>
        <x:v>9.3004999999999995</x:v>
      </x:c>
      <x:c r="AK134" s="1203">
        <x:f t="shared" si="86"/>
        <x:v>9.3004999999999995</x:v>
      </x:c>
      <x:c r="AL134" s="1203">
        <x:f t="shared" si="86"/>
        <x:v>9.3004999999999995</x:v>
      </x:c>
      <x:c r="AM134" s="1209" t="s">
        <x:v>2151</x:v>
      </x:c>
      <x:c r="AN134" s="1224" t="s">
        <x:v>2174</x:v>
      </x:c>
      <x:c r="AO134" s="1195">
        <x:f t="shared" ref="AO134:AW165" si="98">IF($CD134="SK",CE134*$AS$2,IF($CD134="LGES",CE134*$AT$2,IF($CD134="FORD",CE134*$AU$2,IF($CD134="KLSE",CE134*$AU$2,IF($CD134="SAMSUNG SDI",CE134*$AV$2)))))</x:f>
        <x:v>5833.333333333333</x:v>
      </x:c>
      <x:c r="AP134" s="1195">
        <x:f t="shared" si="98"/>
        <x:v>5833.333333333333</x:v>
      </x:c>
      <x:c r="AQ134" s="1195">
        <x:f t="shared" si="98"/>
        <x:v>5833.333333333333</x:v>
      </x:c>
      <x:c r="AR134" s="1195">
        <x:f t="shared" si="97"/>
        <x:v>5833.333333333333</x:v>
      </x:c>
      <x:c r="AS134" s="1195">
        <x:f t="shared" si="97"/>
        <x:v>5833.333333333333</x:v>
      </x:c>
      <x:c r="AT134" s="1195">
        <x:f t="shared" si="97"/>
        <x:v>5833.333333333333</x:v>
      </x:c>
      <x:c r="AU134" s="1195">
        <x:f t="shared" si="97"/>
        <x:v>5833.333333333333</x:v>
      </x:c>
      <x:c r="AV134" s="1195">
        <x:f t="shared" si="97"/>
        <x:v>5833.333333333333</x:v>
      </x:c>
      <x:c r="AW134" s="1195">
        <x:f t="shared" si="97"/>
        <x:v>5833.333333333333</x:v>
      </x:c>
      <x:c r="AX134" s="1195">
        <x:f t="shared" si="87"/>
        <x:v>5833.333333333333</x:v>
      </x:c>
      <x:c r="AY134" s="1195">
        <x:f t="shared" si="87"/>
        <x:v>5833.333333333333</x:v>
      </x:c>
      <x:c r="AZ134" s="1195">
        <x:f t="shared" si="87"/>
        <x:v>5833.333333333333</x:v>
      </x:c>
      <x:c r="BA134" s="1225">
        <x:f t="shared" si="87"/>
        <x:v>70000</x:v>
      </x:c>
      <x:c r="BB134" s="1195">
        <x:f t="shared" si="87"/>
        <x:v>70000</x:v>
      </x:c>
      <x:c r="BC134" s="1195">
        <x:f t="shared" si="93"/>
        <x:v>70000</x:v>
      </x:c>
      <x:c r="BD134" s="1195">
        <x:f t="shared" si="93"/>
        <x:v>70000</x:v>
      </x:c>
      <x:c r="BE134" s="1195">
        <x:f t="shared" si="93"/>
        <x:v>70000</x:v>
      </x:c>
      <x:c r="BF134" s="1195">
        <x:f t="shared" si="93"/>
        <x:v>0</x:v>
      </x:c>
      <x:c r="BG134" s="1195">
        <x:f t="shared" si="93"/>
        <x:v>0</x:v>
      </x:c>
      <x:c r="BH134" s="1195">
        <x:f t="shared" si="93"/>
        <x:v>0</x:v>
      </x:c>
      <x:c r="BI134" s="1195">
        <x:f t="shared" si="91"/>
        <x:v>0.86804666666666652</x:v>
      </x:c>
      <x:c r="BJ134" s="1195">
        <x:f t="shared" si="91"/>
        <x:v>0.86804666666666652</x:v>
      </x:c>
      <x:c r="BK134" s="1195">
        <x:f t="shared" si="91"/>
        <x:v>0.86804666666666652</x:v>
      </x:c>
      <x:c r="BL134" s="1195">
        <x:f t="shared" si="90"/>
        <x:v>0.86804666666666652</x:v>
      </x:c>
      <x:c r="BM134" s="1195">
        <x:f t="shared" si="90"/>
        <x:v>0.86804666666666652</x:v>
      </x:c>
      <x:c r="BN134" s="1195">
        <x:f t="shared" si="90"/>
        <x:v>0.86804666666666652</x:v>
      </x:c>
      <x:c r="BO134" s="1195">
        <x:f t="shared" si="90"/>
        <x:v>0.86804666666666652</x:v>
      </x:c>
      <x:c r="BP134" s="1195">
        <x:f t="shared" si="90"/>
        <x:v>0.86804666666666652</x:v>
      </x:c>
      <x:c r="BQ134" s="1195">
        <x:f t="shared" si="90"/>
        <x:v>0.86804666666666652</x:v>
      </x:c>
      <x:c r="BR134" s="1226">
        <x:f t="shared" si="90"/>
        <x:v>0.86804666666666652</x:v>
      </x:c>
      <x:c r="BS134" s="1195">
        <x:f t="shared" si="90"/>
        <x:v>0.86804666666666652</x:v>
      </x:c>
      <x:c r="BT134" s="1195">
        <x:f t="shared" si="90"/>
        <x:v>0.86804666666666652</x:v>
      </x:c>
      <x:c r="BU134" s="1196">
        <x:f t="shared" si="76"/>
        <x:v>10.416559999999999</x:v>
      </x:c>
      <x:c r="BV134" s="1194">
        <x:f t="shared" si="95"/>
        <x:v>10.41656</x:v>
      </x:c>
      <x:c r="BW134" s="1195">
        <x:f t="shared" si="95"/>
        <x:v>10.41656</x:v>
      </x:c>
      <x:c r="BX134" s="1195">
        <x:f t="shared" si="95"/>
        <x:v>10.41656</x:v>
      </x:c>
      <x:c r="BY134" s="1195">
        <x:f t="shared" si="95"/>
        <x:v>10.41656</x:v>
      </x:c>
      <x:c r="BZ134" s="1195">
        <x:f t="shared" si="95"/>
        <x:v>0</x:v>
      </x:c>
      <x:c r="CA134" s="1195">
        <x:f t="shared" si="95"/>
        <x:v>0</x:v>
      </x:c>
      <x:c r="CB134" s="1196">
        <x:f t="shared" si="95"/>
        <x:v>0</x:v>
      </x:c>
      <x:c r="CC134" s="923"/>
      <x:c r="CD134" s="972" t="s">
        <x:v>2166</x:v>
      </x:c>
      <x:c r="CE134" s="974">
        <x:f t="shared" si="92"/>
        <x:v>5833.333333333333</x:v>
      </x:c>
      <x:c r="CF134" s="974">
        <x:f t="shared" si="92"/>
        <x:v>5833.333333333333</x:v>
      </x:c>
      <x:c r="CG134" s="974">
        <x:f t="shared" si="92"/>
        <x:v>5833.333333333333</x:v>
      </x:c>
      <x:c r="CH134" s="974">
        <x:f t="shared" si="92"/>
        <x:v>5833.333333333333</x:v>
      </x:c>
      <x:c r="CI134" s="974">
        <x:f t="shared" si="92"/>
        <x:v>5833.333333333333</x:v>
      </x:c>
      <x:c r="CJ134" s="974">
        <x:f t="shared" si="92"/>
        <x:v>5833.333333333333</x:v>
      </x:c>
      <x:c r="CK134" s="974">
        <x:f t="shared" si="92"/>
        <x:v>5833.333333333333</x:v>
      </x:c>
      <x:c r="CL134" s="974">
        <x:f t="shared" si="92"/>
        <x:v>5833.333333333333</x:v>
      </x:c>
      <x:c r="CM134" s="974">
        <x:f t="shared" si="92"/>
        <x:v>5833.333333333333</x:v>
      </x:c>
      <x:c r="CN134" s="974">
        <x:f t="shared" si="92"/>
        <x:v>5833.333333333333</x:v>
      </x:c>
      <x:c r="CO134" s="974">
        <x:f t="shared" si="92"/>
        <x:v>5833.333333333333</x:v>
      </x:c>
      <x:c r="CP134" s="975">
        <x:f t="shared" si="92"/>
        <x:v>5833.333333333333</x:v>
      </x:c>
      <x:c r="CQ134" s="976">
        <x:v>70000</x:v>
      </x:c>
      <x:c r="CR134" s="1143">
        <x:v>70000</x:v>
      </x:c>
      <x:c r="CS134" s="1144">
        <x:v>70000</x:v>
      </x:c>
      <x:c r="CT134" s="1144">
        <x:v>70000</x:v>
      </x:c>
      <x:c r="CU134" s="1144">
        <x:v>70000</x:v>
      </x:c>
      <x:c r="CV134" s="1144"/>
      <x:c r="CW134" s="1144"/>
      <x:c r="CX134" s="1145"/>
      <x:c r="CZ134" s="988"/>
    </x:row>
    <x:row r="135" spans="1:104" s="785" customFormat="1" ht="17.25" hidden="1" customHeight="1" thickBot="1">
      <x:c r="A135" s="895">
        <x:f t="shared" si="96"/>
        <x:v>132</x:v>
      </x:c>
      <x:c r="B135" s="896" t="s">
        <x:v>2113</x:v>
      </x:c>
      <x:c r="C135" s="897" t="s">
        <x:v>2144</x:v>
      </x:c>
      <x:c r="D135" s="898" t="s">
        <x:v>2176</x:v>
      </x:c>
      <x:c r="E135" s="899" t="s">
        <x:v>547</x:v>
      </x:c>
      <x:c r="F135" s="901" t="s">
        <x:v>548</x:v>
      </x:c>
      <x:c r="G135" s="901" t="s">
        <x:v>2204</x:v>
      </x:c>
      <x:c r="H135" s="902" t="s">
        <x:v>897</x:v>
      </x:c>
      <x:c r="I135" s="903" t="s">
        <x:v>2205</x:v>
      </x:c>
      <x:c r="J135" s="899" t="s">
        <x:v>504</x:v>
      </x:c>
      <x:c r="K135" s="899" t="s">
        <x:v>550</x:v>
      </x:c>
      <x:c r="L135" s="899" t="s">
        <x:v>57</x:v>
      </x:c>
      <x:c r="M135" s="899" t="s">
        <x:v>2206</x:v>
      </x:c>
      <x:c r="N135" s="899" t="s">
        <x:v>551</x:v>
      </x:c>
      <x:c r="O135" s="905" t="s">
        <x:v>2150</x:v>
      </x:c>
      <x:c r="P135" s="1231">
        <x:f>P141</x:f>
        <x:v>156.75</x:v>
      </x:c>
      <x:c r="Q135" s="907" t="s">
        <x:v>2207</x:v>
      </x:c>
      <x:c r="R135" s="908">
        <x:f t="shared" si="94"/>
        <x:v>250800</x:v>
      </x:c>
      <x:c r="S135" s="897">
        <x:v>1</x:v>
      </x:c>
      <x:c r="T135" s="908">
        <x:f>R135*S135</x:f>
        <x:v>250800</x:v>
      </x:c>
      <x:c r="U135" s="897" t="s">
        <x:v>2208</x:v>
      </x:c>
      <x:c r="V135" s="909"/>
      <x:c r="W135" s="1232"/>
      <x:c r="X135" s="913"/>
      <x:c r="Y135" s="913"/>
      <x:c r="Z135" s="913"/>
      <x:c r="AA135" s="913"/>
      <x:c r="AB135" s="913"/>
      <x:c r="AC135" s="913"/>
      <x:c r="AD135" s="913"/>
      <x:c r="AE135" s="1002">
        <x:f t="shared" si="77"/>
        <x:v>156.75</x:v>
      </x:c>
      <x:c r="AF135" s="915">
        <x:f t="shared" si="86"/>
        <x:v>156.75</x:v>
      </x:c>
      <x:c r="AG135" s="915">
        <x:f t="shared" si="86"/>
        <x:v>156.75</x:v>
      </x:c>
      <x:c r="AH135" s="915">
        <x:f t="shared" si="86"/>
        <x:v>156.75</x:v>
      </x:c>
      <x:c r="AI135" s="915">
        <x:f t="shared" si="86"/>
        <x:v>156.75</x:v>
      </x:c>
      <x:c r="AJ135" s="915">
        <x:f t="shared" si="86"/>
        <x:v>156.75</x:v>
      </x:c>
      <x:c r="AK135" s="915">
        <x:f t="shared" si="86"/>
        <x:v>156.75</x:v>
      </x:c>
      <x:c r="AL135" s="915">
        <x:f t="shared" si="86"/>
        <x:v>156.75</x:v>
      </x:c>
      <x:c r="AM135" s="896" t="s">
        <x:v>2209</x:v>
      </x:c>
      <x:c r="AN135" s="1233" t="s">
        <x:v>482</x:v>
      </x:c>
      <x:c r="AO135" s="1234">
        <x:f t="shared" si="98"/>
        <x:v>735.25</x:v>
      </x:c>
      <x:c r="AP135" s="1234">
        <x:f t="shared" si="98"/>
        <x:v>735.25</x:v>
      </x:c>
      <x:c r="AQ135" s="1234">
        <x:f t="shared" si="98"/>
        <x:v>735.25</x:v>
      </x:c>
      <x:c r="AR135" s="1234">
        <x:f t="shared" si="97"/>
        <x:v>735.25</x:v>
      </x:c>
      <x:c r="AS135" s="1234">
        <x:f t="shared" si="97"/>
        <x:v>735.25</x:v>
      </x:c>
      <x:c r="AT135" s="1234">
        <x:f t="shared" si="97"/>
        <x:v>735.25</x:v>
      </x:c>
      <x:c r="AU135" s="1234">
        <x:f t="shared" si="97"/>
        <x:v>735.25</x:v>
      </x:c>
      <x:c r="AV135" s="1234">
        <x:f t="shared" si="97"/>
        <x:v>735.25</x:v>
      </x:c>
      <x:c r="AW135" s="1234">
        <x:f t="shared" si="97"/>
        <x:v>735.25</x:v>
      </x:c>
      <x:c r="AX135" s="1234">
        <x:f t="shared" si="87"/>
        <x:v>735.25</x:v>
      </x:c>
      <x:c r="AY135" s="1234">
        <x:f t="shared" si="87"/>
        <x:v>735.25</x:v>
      </x:c>
      <x:c r="AZ135" s="1234">
        <x:f t="shared" si="87"/>
        <x:v>735.25</x:v>
      </x:c>
      <x:c r="BA135" s="1235">
        <x:f t="shared" si="87"/>
        <x:v>8823</x:v>
      </x:c>
      <x:c r="BB135" s="1236">
        <x:f t="shared" si="87"/>
        <x:v>8823</x:v>
      </x:c>
      <x:c r="BC135" s="1234">
        <x:f t="shared" si="93"/>
        <x:v>0</x:v>
      </x:c>
      <x:c r="BD135" s="1234">
        <x:f t="shared" si="93"/>
        <x:v>0</x:v>
      </x:c>
      <x:c r="BE135" s="1234">
        <x:f t="shared" si="93"/>
        <x:v>0</x:v>
      </x:c>
      <x:c r="BF135" s="1234">
        <x:f t="shared" si="93"/>
        <x:v>0</x:v>
      </x:c>
      <x:c r="BG135" s="1234">
        <x:f t="shared" si="93"/>
        <x:v>0</x:v>
      </x:c>
      <x:c r="BH135" s="1234">
        <x:f t="shared" si="93"/>
        <x:v>0</x:v>
      </x:c>
      <x:c r="BI135" s="1234">
        <x:f t="shared" si="91"/>
        <x:v>1.844007</x:v>
      </x:c>
      <x:c r="BJ135" s="1234">
        <x:f t="shared" si="91"/>
        <x:v>1.844007</x:v>
      </x:c>
      <x:c r="BK135" s="1234">
        <x:f t="shared" si="91"/>
        <x:v>1.844007</x:v>
      </x:c>
      <x:c r="BL135" s="1234">
        <x:f t="shared" si="90"/>
        <x:v>1.844007</x:v>
      </x:c>
      <x:c r="BM135" s="1234">
        <x:f t="shared" si="90"/>
        <x:v>1.844007</x:v>
      </x:c>
      <x:c r="BN135" s="1234">
        <x:f t="shared" si="90"/>
        <x:v>1.844007</x:v>
      </x:c>
      <x:c r="BO135" s="1234">
        <x:f t="shared" si="90"/>
        <x:v>1.844007</x:v>
      </x:c>
      <x:c r="BP135" s="1234">
        <x:f t="shared" si="90"/>
        <x:v>1.844007</x:v>
      </x:c>
      <x:c r="BQ135" s="1234">
        <x:f t="shared" si="90"/>
        <x:v>1.844007</x:v>
      </x:c>
      <x:c r="BR135" s="1234">
        <x:f t="shared" si="90"/>
        <x:v>1.844007</x:v>
      </x:c>
      <x:c r="BS135" s="1234">
        <x:f t="shared" si="90"/>
        <x:v>1.844007</x:v>
      </x:c>
      <x:c r="BT135" s="1234">
        <x:f t="shared" si="90"/>
        <x:v>1.844007</x:v>
      </x:c>
      <x:c r="BU135" s="1237">
        <x:f t="shared" si="76"/>
        <x:v>22.128084000000001</x:v>
      </x:c>
      <x:c r="BV135" s="1238">
        <x:f t="shared" si="95"/>
        <x:v>22.128084000000001</x:v>
      </x:c>
      <x:c r="BW135" s="1234">
        <x:f t="shared" si="95"/>
        <x:v>0</x:v>
      </x:c>
      <x:c r="BX135" s="1234">
        <x:f t="shared" si="95"/>
        <x:v>0</x:v>
      </x:c>
      <x:c r="BY135" s="1234">
        <x:f t="shared" si="95"/>
        <x:v>0</x:v>
      </x:c>
      <x:c r="BZ135" s="1234">
        <x:f t="shared" si="95"/>
        <x:v>0</x:v>
      </x:c>
      <x:c r="CA135" s="1234">
        <x:f t="shared" si="95"/>
        <x:v>0</x:v>
      </x:c>
      <x:c r="CB135" s="1237">
        <x:f t="shared" si="95"/>
        <x:v>0</x:v>
      </x:c>
      <x:c r="CC135" s="923"/>
      <x:c r="CD135" s="924" t="s">
        <x:v>2210</x:v>
      </x:c>
      <x:c r="CE135" s="926">
        <x:f t="shared" si="92"/>
        <x:v>735.25</x:v>
      </x:c>
      <x:c r="CF135" s="926">
        <x:f t="shared" si="92"/>
        <x:v>735.25</x:v>
      </x:c>
      <x:c r="CG135" s="926">
        <x:f t="shared" si="92"/>
        <x:v>735.25</x:v>
      </x:c>
      <x:c r="CH135" s="926">
        <x:f t="shared" si="92"/>
        <x:v>735.25</x:v>
      </x:c>
      <x:c r="CI135" s="926">
        <x:f t="shared" si="92"/>
        <x:v>735.25</x:v>
      </x:c>
      <x:c r="CJ135" s="926">
        <x:f t="shared" si="92"/>
        <x:v>735.25</x:v>
      </x:c>
      <x:c r="CK135" s="926">
        <x:f t="shared" si="92"/>
        <x:v>735.25</x:v>
      </x:c>
      <x:c r="CL135" s="926">
        <x:f t="shared" si="92"/>
        <x:v>735.25</x:v>
      </x:c>
      <x:c r="CM135" s="926">
        <x:f t="shared" si="92"/>
        <x:v>735.25</x:v>
      </x:c>
      <x:c r="CN135" s="926">
        <x:f t="shared" si="92"/>
        <x:v>735.25</x:v>
      </x:c>
      <x:c r="CO135" s="926">
        <x:f t="shared" si="92"/>
        <x:v>735.25</x:v>
      </x:c>
      <x:c r="CP135" s="927">
        <x:f t="shared" si="92"/>
        <x:v>735.25</x:v>
      </x:c>
      <x:c r="CQ135" s="1239">
        <x:f t="shared" ref="CQ135:CQ154" si="99">CR135</x:f>
        <x:v>8823</x:v>
      </x:c>
      <x:c r="CR135" s="1134">
        <x:f>ROUND(13573/4,0)+5430</x:f>
        <x:v>8823</x:v>
      </x:c>
      <x:c r="CS135" s="1240">
        <x:v>0</x:v>
      </x:c>
      <x:c r="CT135" s="1240">
        <x:v>0</x:v>
      </x:c>
      <x:c r="CU135" s="1240">
        <x:v>0</x:v>
      </x:c>
      <x:c r="CV135" s="1240">
        <x:v>0</x:v>
      </x:c>
      <x:c r="CW135" s="1240"/>
      <x:c r="CX135" s="1241"/>
      <x:c r="CZ135" s="988"/>
    </x:row>
    <x:row r="136" spans="1:104" s="785" customFormat="1" ht="17.25" hidden="1" customHeight="1" thickBot="1">
      <x:c r="A136" s="933">
        <x:f t="shared" si="96"/>
        <x:v>133</x:v>
      </x:c>
      <x:c r="B136" s="934" t="s">
        <x:v>2113</x:v>
      </x:c>
      <x:c r="C136" s="935" t="s">
        <x:v>2144</x:v>
      </x:c>
      <x:c r="D136" s="936" t="s">
        <x:v>538</x:v>
      </x:c>
      <x:c r="E136" s="937" t="s">
        <x:v>552</x:v>
      </x:c>
      <x:c r="F136" s="939" t="s">
        <x:v>548</x:v>
      </x:c>
      <x:c r="G136" s="939" t="s">
        <x:v>2211</x:v>
      </x:c>
      <x:c r="H136" s="940" t="s">
        <x:v>898</x:v>
      </x:c>
      <x:c r="I136" s="941" t="s">
        <x:v>2205</x:v>
      </x:c>
      <x:c r="J136" s="937" t="s">
        <x:v>504</x:v>
      </x:c>
      <x:c r="K136" s="937" t="s">
        <x:v>550</x:v>
      </x:c>
      <x:c r="L136" s="937" t="s">
        <x:v>57</x:v>
      </x:c>
      <x:c r="M136" s="937" t="s">
        <x:v>554</x:v>
      </x:c>
      <x:c r="N136" s="937" t="s">
        <x:v>551</x:v>
      </x:c>
      <x:c r="O136" s="942" t="s">
        <x:v>2150</x:v>
      </x:c>
      <x:c r="P136" s="1242">
        <x:f>P142</x:f>
        <x:v>27.14</x:v>
      </x:c>
      <x:c r="Q136" s="944" t="s">
        <x:v>546</x:v>
      </x:c>
      <x:c r="R136" s="792">
        <x:f t="shared" si="94"/>
        <x:v>43424</x:v>
      </x:c>
      <x:c r="S136" s="935">
        <x:v>1</x:v>
      </x:c>
      <x:c r="T136" s="792">
        <x:f>R136*S136</x:f>
        <x:v>43424</x:v>
      </x:c>
      <x:c r="U136" s="935" t="s">
        <x:v>505</x:v>
      </x:c>
      <x:c r="V136" s="945"/>
      <x:c r="W136" s="1243"/>
      <x:c r="X136" s="949"/>
      <x:c r="Y136" s="949"/>
      <x:c r="Z136" s="949"/>
      <x:c r="AA136" s="949"/>
      <x:c r="AB136" s="1244"/>
      <x:c r="AC136" s="1244"/>
      <x:c r="AD136" s="1244"/>
      <x:c r="AE136" s="1021">
        <x:f t="shared" si="77"/>
        <x:v>27.14</x:v>
      </x:c>
      <x:c r="AF136" s="951">
        <x:f t="shared" si="86"/>
        <x:v>27.14</x:v>
      </x:c>
      <x:c r="AG136" s="951">
        <x:f t="shared" si="86"/>
        <x:v>27.14</x:v>
      </x:c>
      <x:c r="AH136" s="951">
        <x:f t="shared" si="86"/>
        <x:v>27.14</x:v>
      </x:c>
      <x:c r="AI136" s="951">
        <x:f t="shared" si="86"/>
        <x:v>27.14</x:v>
      </x:c>
      <x:c r="AJ136" s="951">
        <x:f t="shared" si="86"/>
        <x:v>27.14</x:v>
      </x:c>
      <x:c r="AK136" s="951">
        <x:f t="shared" si="86"/>
        <x:v>27.14</x:v>
      </x:c>
      <x:c r="AL136" s="951">
        <x:f t="shared" si="86"/>
        <x:v>27.14</x:v>
      </x:c>
      <x:c r="AM136" s="934" t="s">
        <x:v>2209</x:v>
      </x:c>
      <x:c r="AN136" s="1245" t="s">
        <x:v>482</x:v>
      </x:c>
      <x:c r="AO136" s="1246">
        <x:f t="shared" si="98"/>
        <x:v>733.58333333333337</x:v>
      </x:c>
      <x:c r="AP136" s="1246">
        <x:f t="shared" si="98"/>
        <x:v>733.58333333333337</x:v>
      </x:c>
      <x:c r="AQ136" s="1246">
        <x:f t="shared" si="98"/>
        <x:v>733.58333333333337</x:v>
      </x:c>
      <x:c r="AR136" s="1246">
        <x:f t="shared" si="97"/>
        <x:v>733.58333333333337</x:v>
      </x:c>
      <x:c r="AS136" s="1246">
        <x:f t="shared" si="97"/>
        <x:v>733.58333333333337</x:v>
      </x:c>
      <x:c r="AT136" s="1246">
        <x:f t="shared" si="97"/>
        <x:v>733.58333333333337</x:v>
      </x:c>
      <x:c r="AU136" s="1246">
        <x:f t="shared" si="97"/>
        <x:v>733.58333333333337</x:v>
      </x:c>
      <x:c r="AV136" s="1246">
        <x:f t="shared" si="97"/>
        <x:v>733.58333333333337</x:v>
      </x:c>
      <x:c r="AW136" s="1246">
        <x:f t="shared" si="97"/>
        <x:v>733.58333333333337</x:v>
      </x:c>
      <x:c r="AX136" s="1246">
        <x:f t="shared" si="97"/>
        <x:v>733.58333333333337</x:v>
      </x:c>
      <x:c r="AY136" s="1246">
        <x:f t="shared" si="97"/>
        <x:v>733.58333333333337</x:v>
      </x:c>
      <x:c r="AZ136" s="1246">
        <x:f t="shared" si="97"/>
        <x:v>733.58333333333337</x:v>
      </x:c>
      <x:c r="BA136" s="1247">
        <x:f t="shared" si="97"/>
        <x:v>8803</x:v>
      </x:c>
      <x:c r="BB136" s="1248">
        <x:f t="shared" si="97"/>
        <x:v>8803</x:v>
      </x:c>
      <x:c r="BC136" s="1246">
        <x:f t="shared" si="93"/>
        <x:v>0</x:v>
      </x:c>
      <x:c r="BD136" s="1246">
        <x:f t="shared" si="93"/>
        <x:v>0</x:v>
      </x:c>
      <x:c r="BE136" s="1246">
        <x:f t="shared" si="93"/>
        <x:v>0</x:v>
      </x:c>
      <x:c r="BF136" s="1246">
        <x:f t="shared" si="93"/>
        <x:v>0</x:v>
      </x:c>
      <x:c r="BG136" s="1246">
        <x:f t="shared" si="93"/>
        <x:v>0</x:v>
      </x:c>
      <x:c r="BH136" s="1246">
        <x:f t="shared" si="93"/>
        <x:v>0</x:v>
      </x:c>
      <x:c r="BI136" s="1246">
        <x:f t="shared" si="91"/>
        <x:v>0.31855122666666669</x:v>
      </x:c>
      <x:c r="BJ136" s="1246">
        <x:f t="shared" si="91"/>
        <x:v>0.31855122666666669</x:v>
      </x:c>
      <x:c r="BK136" s="1246">
        <x:f t="shared" si="91"/>
        <x:v>0.31855122666666669</x:v>
      </x:c>
      <x:c r="BL136" s="1246">
        <x:f t="shared" si="90"/>
        <x:v>0.31855122666666669</x:v>
      </x:c>
      <x:c r="BM136" s="1246">
        <x:f t="shared" si="90"/>
        <x:v>0.31855122666666669</x:v>
      </x:c>
      <x:c r="BN136" s="1246">
        <x:f t="shared" si="90"/>
        <x:v>0.31855122666666669</x:v>
      </x:c>
      <x:c r="BO136" s="1246">
        <x:f t="shared" si="90"/>
        <x:v>0.31855122666666669</x:v>
      </x:c>
      <x:c r="BP136" s="1246">
        <x:f t="shared" si="90"/>
        <x:v>0.31855122666666669</x:v>
      </x:c>
      <x:c r="BQ136" s="1246">
        <x:f t="shared" si="90"/>
        <x:v>0.31855122666666669</x:v>
      </x:c>
      <x:c r="BR136" s="1246">
        <x:f t="shared" si="90"/>
        <x:v>0.31855122666666669</x:v>
      </x:c>
      <x:c r="BS136" s="1246">
        <x:f t="shared" si="90"/>
        <x:v>0.31855122666666669</x:v>
      </x:c>
      <x:c r="BT136" s="1246">
        <x:f t="shared" si="90"/>
        <x:v>0.31855122666666669</x:v>
      </x:c>
      <x:c r="BU136" s="1249">
        <x:f t="shared" si="76"/>
        <x:v>3.8226147199999994</x:v>
      </x:c>
      <x:c r="BV136" s="1250">
        <x:f t="shared" si="95"/>
        <x:v>3.8226147199999998</x:v>
      </x:c>
      <x:c r="BW136" s="1246">
        <x:f t="shared" si="95"/>
        <x:v>0</x:v>
      </x:c>
      <x:c r="BX136" s="1246">
        <x:f t="shared" si="95"/>
        <x:v>0</x:v>
      </x:c>
      <x:c r="BY136" s="1246">
        <x:f t="shared" si="95"/>
        <x:v>0</x:v>
      </x:c>
      <x:c r="BZ136" s="1246">
        <x:f t="shared" si="95"/>
        <x:v>0</x:v>
      </x:c>
      <x:c r="CA136" s="1246">
        <x:f t="shared" si="95"/>
        <x:v>0</x:v>
      </x:c>
      <x:c r="CB136" s="1249">
        <x:f t="shared" si="95"/>
        <x:v>0</x:v>
      </x:c>
      <x:c r="CC136" s="923"/>
      <x:c r="CD136" s="958" t="s">
        <x:v>2210</x:v>
      </x:c>
      <x:c r="CE136" s="960">
        <x:f t="shared" si="92"/>
        <x:v>733.58333333333337</x:v>
      </x:c>
      <x:c r="CF136" s="960">
        <x:f t="shared" si="92"/>
        <x:v>733.58333333333337</x:v>
      </x:c>
      <x:c r="CG136" s="960">
        <x:f t="shared" si="92"/>
        <x:v>733.58333333333337</x:v>
      </x:c>
      <x:c r="CH136" s="960">
        <x:f t="shared" si="92"/>
        <x:v>733.58333333333337</x:v>
      </x:c>
      <x:c r="CI136" s="960">
        <x:f t="shared" si="92"/>
        <x:v>733.58333333333337</x:v>
      </x:c>
      <x:c r="CJ136" s="960">
        <x:f t="shared" si="92"/>
        <x:v>733.58333333333337</x:v>
      </x:c>
      <x:c r="CK136" s="960">
        <x:f t="shared" si="92"/>
        <x:v>733.58333333333337</x:v>
      </x:c>
      <x:c r="CL136" s="960">
        <x:f t="shared" si="92"/>
        <x:v>733.58333333333337</x:v>
      </x:c>
      <x:c r="CM136" s="960">
        <x:f t="shared" si="92"/>
        <x:v>733.58333333333337</x:v>
      </x:c>
      <x:c r="CN136" s="960">
        <x:f t="shared" si="92"/>
        <x:v>733.58333333333337</x:v>
      </x:c>
      <x:c r="CO136" s="960">
        <x:f t="shared" si="92"/>
        <x:v>733.58333333333337</x:v>
      </x:c>
      <x:c r="CP136" s="961">
        <x:f t="shared" si="92"/>
        <x:v>733.58333333333337</x:v>
      </x:c>
      <x:c r="CQ136" s="1251">
        <x:f t="shared" si="99"/>
        <x:v>8803</x:v>
      </x:c>
      <x:c r="CR136" s="1139">
        <x:f>ROUND(13491/4,0)+5430</x:f>
        <x:v>8803</x:v>
      </x:c>
      <x:c r="CS136" s="1252">
        <x:f t="shared" ref="CS136:CV140" si="100">CS135</x:f>
        <x:v>0</x:v>
      </x:c>
      <x:c r="CT136" s="1252">
        <x:f t="shared" si="100"/>
        <x:v>0</x:v>
      </x:c>
      <x:c r="CU136" s="1252">
        <x:f t="shared" si="100"/>
        <x:v>0</x:v>
      </x:c>
      <x:c r="CV136" s="1252">
        <x:f t="shared" si="100"/>
        <x:v>0</x:v>
      </x:c>
      <x:c r="CW136" s="1252"/>
      <x:c r="CX136" s="1253"/>
      <x:c r="CZ136" s="988"/>
    </x:row>
    <x:row r="137" spans="1:104" s="785" customFormat="1" ht="17.25" hidden="1" customHeight="1" thickBot="1">
      <x:c r="A137" s="933">
        <x:f t="shared" si="96"/>
        <x:v>134</x:v>
      </x:c>
      <x:c r="B137" s="934" t="s">
        <x:v>2113</x:v>
      </x:c>
      <x:c r="C137" s="935" t="s">
        <x:v>2144</x:v>
      </x:c>
      <x:c r="D137" s="936" t="s">
        <x:v>538</x:v>
      </x:c>
      <x:c r="E137" s="937" t="s">
        <x:v>555</x:v>
      </x:c>
      <x:c r="F137" s="939" t="s">
        <x:v>548</x:v>
      </x:c>
      <x:c r="G137" s="939" t="s">
        <x:v>2212</x:v>
      </x:c>
      <x:c r="H137" s="940" t="s">
        <x:v>556</x:v>
      </x:c>
      <x:c r="I137" s="941" t="s">
        <x:v>2205</x:v>
      </x:c>
      <x:c r="J137" s="937" t="s">
        <x:v>504</x:v>
      </x:c>
      <x:c r="K137" s="937" t="s">
        <x:v>631</x:v>
      </x:c>
      <x:c r="L137" s="937" t="s">
        <x:v>57</x:v>
      </x:c>
      <x:c r="M137" s="937" t="s">
        <x:v>554</x:v>
      </x:c>
      <x:c r="N137" s="937" t="s">
        <x:v>551</x:v>
      </x:c>
      <x:c r="O137" s="942" t="s">
        <x:v>2150</x:v>
      </x:c>
      <x:c r="P137" s="1242">
        <x:f>P143</x:f>
        <x:v>0.8234880803011293</x:v>
      </x:c>
      <x:c r="Q137" s="944" t="s">
        <x:v>546</x:v>
      </x:c>
      <x:c r="R137" s="792">
        <x:f t="shared" si="94"/>
        <x:v>1317.580928481807</x:v>
      </x:c>
      <x:c r="S137" s="935">
        <x:v>4</x:v>
      </x:c>
      <x:c r="T137" s="792">
        <x:f t="shared" ref="T137:T165" si="101">R137*S137</x:f>
        <x:v>5270.3237139272278</x:v>
      </x:c>
      <x:c r="U137" s="935" t="s">
        <x:v>505</x:v>
      </x:c>
      <x:c r="V137" s="945"/>
      <x:c r="W137" s="1243"/>
      <x:c r="X137" s="949"/>
      <x:c r="Y137" s="949"/>
      <x:c r="Z137" s="949"/>
      <x:c r="AA137" s="949"/>
      <x:c r="AB137" s="1244"/>
      <x:c r="AC137" s="1244"/>
      <x:c r="AD137" s="1244"/>
      <x:c r="AE137" s="1021">
        <x:f t="shared" si="77"/>
        <x:v>0.8234880803011293</x:v>
      </x:c>
      <x:c r="AF137" s="951">
        <x:f t="shared" si="86"/>
        <x:v>0.8234880803011293</x:v>
      </x:c>
      <x:c r="AG137" s="951">
        <x:f t="shared" si="86"/>
        <x:v>0.8234880803011293</x:v>
      </x:c>
      <x:c r="AH137" s="951">
        <x:f t="shared" si="86"/>
        <x:v>0.8234880803011293</x:v>
      </x:c>
      <x:c r="AI137" s="951">
        <x:f t="shared" si="86"/>
        <x:v>0.8234880803011293</x:v>
      </x:c>
      <x:c r="AJ137" s="951">
        <x:f t="shared" si="86"/>
        <x:v>0.8234880803011293</x:v>
      </x:c>
      <x:c r="AK137" s="951">
        <x:f t="shared" si="86"/>
        <x:v>0.8234880803011293</x:v>
      </x:c>
      <x:c r="AL137" s="951">
        <x:f t="shared" si="86"/>
        <x:v>0.8234880803011293</x:v>
      </x:c>
      <x:c r="AM137" s="934" t="s">
        <x:v>2209</x:v>
      </x:c>
      <x:c r="AN137" s="1245" t="s">
        <x:v>482</x:v>
      </x:c>
      <x:c r="AO137" s="1246" t="e">
        <x:f t="shared" si="98"/>
        <x:v>#DIV/0!</x:v>
      </x:c>
      <x:c r="AP137" s="1246" t="e">
        <x:f t="shared" si="98"/>
        <x:v>#DIV/0!</x:v>
      </x:c>
      <x:c r="AQ137" s="1246" t="e">
        <x:f t="shared" si="98"/>
        <x:v>#DIV/0!</x:v>
      </x:c>
      <x:c r="AR137" s="1246" t="e">
        <x:f t="shared" si="97"/>
        <x:v>#DIV/0!</x:v>
      </x:c>
      <x:c r="AS137" s="1246" t="e">
        <x:f t="shared" si="97"/>
        <x:v>#DIV/0!</x:v>
      </x:c>
      <x:c r="AT137" s="1246" t="e">
        <x:f t="shared" si="97"/>
        <x:v>#DIV/0!</x:v>
      </x:c>
      <x:c r="AU137" s="1246" t="e">
        <x:f t="shared" si="97"/>
        <x:v>#DIV/0!</x:v>
      </x:c>
      <x:c r="AV137" s="1246" t="e">
        <x:f t="shared" si="97"/>
        <x:v>#DIV/0!</x:v>
      </x:c>
      <x:c r="AW137" s="1246" t="e">
        <x:f t="shared" si="97"/>
        <x:v>#DIV/0!</x:v>
      </x:c>
      <x:c r="AX137" s="1246" t="e">
        <x:f t="shared" si="97"/>
        <x:v>#DIV/0!</x:v>
      </x:c>
      <x:c r="AY137" s="1246" t="e">
        <x:f t="shared" si="97"/>
        <x:v>#DIV/0!</x:v>
      </x:c>
      <x:c r="AZ137" s="1246" t="e">
        <x:f t="shared" si="97"/>
        <x:v>#DIV/0!</x:v>
      </x:c>
      <x:c r="BA137" s="1247" t="e">
        <x:f t="shared" si="97"/>
        <x:v>#DIV/0!</x:v>
      </x:c>
      <x:c r="BB137" s="1248" t="e">
        <x:f t="shared" si="97"/>
        <x:v>#DIV/0!</x:v>
      </x:c>
      <x:c r="BC137" s="1246">
        <x:f t="shared" si="93"/>
        <x:v>0</x:v>
      </x:c>
      <x:c r="BD137" s="1246">
        <x:f t="shared" si="93"/>
        <x:v>0</x:v>
      </x:c>
      <x:c r="BE137" s="1246">
        <x:f t="shared" si="93"/>
        <x:v>0</x:v>
      </x:c>
      <x:c r="BF137" s="1246">
        <x:f t="shared" si="93"/>
        <x:v>0</x:v>
      </x:c>
      <x:c r="BG137" s="1246">
        <x:f t="shared" si="93"/>
        <x:v>0</x:v>
      </x:c>
      <x:c r="BH137" s="1246">
        <x:f t="shared" si="93"/>
        <x:v>0</x:v>
      </x:c>
      <x:c r="BI137" s="1246" t="e">
        <x:f t="shared" si="91"/>
        <x:v>#DIV/0!</x:v>
      </x:c>
      <x:c r="BJ137" s="1246" t="e">
        <x:f t="shared" si="91"/>
        <x:v>#DIV/0!</x:v>
      </x:c>
      <x:c r="BK137" s="1246" t="e">
        <x:f t="shared" si="91"/>
        <x:v>#DIV/0!</x:v>
      </x:c>
      <x:c r="BL137" s="1246" t="e">
        <x:f t="shared" si="90"/>
        <x:v>#DIV/0!</x:v>
      </x:c>
      <x:c r="BM137" s="1246" t="e">
        <x:f t="shared" si="90"/>
        <x:v>#DIV/0!</x:v>
      </x:c>
      <x:c r="BN137" s="1246" t="e">
        <x:f t="shared" si="90"/>
        <x:v>#DIV/0!</x:v>
      </x:c>
      <x:c r="BO137" s="1246" t="e">
        <x:f t="shared" si="90"/>
        <x:v>#DIV/0!</x:v>
      </x:c>
      <x:c r="BP137" s="1246" t="e">
        <x:f t="shared" si="90"/>
        <x:v>#DIV/0!</x:v>
      </x:c>
      <x:c r="BQ137" s="1246" t="e">
        <x:f t="shared" si="90"/>
        <x:v>#DIV/0!</x:v>
      </x:c>
      <x:c r="BR137" s="1246" t="e">
        <x:f t="shared" si="90"/>
        <x:v>#DIV/0!</x:v>
      </x:c>
      <x:c r="BS137" s="1246" t="e">
        <x:f t="shared" si="90"/>
        <x:v>#DIV/0!</x:v>
      </x:c>
      <x:c r="BT137" s="1246" t="e">
        <x:f t="shared" si="90"/>
        <x:v>#DIV/0!</x:v>
      </x:c>
      <x:c r="BU137" s="1249" t="e">
        <x:f t="shared" si="76"/>
        <x:v>#DIV/0!</x:v>
      </x:c>
      <x:c r="BV137" s="1250" t="e">
        <x:f t="shared" si="95"/>
        <x:v>#DIV/0!</x:v>
      </x:c>
      <x:c r="BW137" s="1246">
        <x:f t="shared" si="95"/>
        <x:v>0</x:v>
      </x:c>
      <x:c r="BX137" s="1246">
        <x:f t="shared" si="95"/>
        <x:v>0</x:v>
      </x:c>
      <x:c r="BY137" s="1246">
        <x:f t="shared" si="95"/>
        <x:v>0</x:v>
      </x:c>
      <x:c r="BZ137" s="1246">
        <x:f t="shared" si="95"/>
        <x:v>0</x:v>
      </x:c>
      <x:c r="CA137" s="1246">
        <x:f t="shared" si="95"/>
        <x:v>0</x:v>
      </x:c>
      <x:c r="CB137" s="1249">
        <x:f t="shared" si="95"/>
        <x:v>0</x:v>
      </x:c>
      <x:c r="CC137" s="923"/>
      <x:c r="CD137" s="958" t="s">
        <x:v>2210</x:v>
      </x:c>
      <x:c r="CE137" s="960" t="e">
        <x:f t="shared" ref="CE137:CP152" si="102">$CQ137/12</x:f>
        <x:v>#DIV/0!</x:v>
      </x:c>
      <x:c r="CF137" s="960" t="e">
        <x:f t="shared" si="102"/>
        <x:v>#DIV/0!</x:v>
      </x:c>
      <x:c r="CG137" s="960" t="e">
        <x:f t="shared" si="102"/>
        <x:v>#DIV/0!</x:v>
      </x:c>
      <x:c r="CH137" s="960" t="e">
        <x:f t="shared" si="102"/>
        <x:v>#DIV/0!</x:v>
      </x:c>
      <x:c r="CI137" s="960" t="e">
        <x:f t="shared" si="102"/>
        <x:v>#DIV/0!</x:v>
      </x:c>
      <x:c r="CJ137" s="960" t="e">
        <x:f t="shared" si="102"/>
        <x:v>#DIV/0!</x:v>
      </x:c>
      <x:c r="CK137" s="960" t="e">
        <x:f t="shared" si="102"/>
        <x:v>#DIV/0!</x:v>
      </x:c>
      <x:c r="CL137" s="960" t="e">
        <x:f t="shared" si="102"/>
        <x:v>#DIV/0!</x:v>
      </x:c>
      <x:c r="CM137" s="960" t="e">
        <x:f t="shared" si="102"/>
        <x:v>#DIV/0!</x:v>
      </x:c>
      <x:c r="CN137" s="960" t="e">
        <x:f t="shared" si="102"/>
        <x:v>#DIV/0!</x:v>
      </x:c>
      <x:c r="CO137" s="960" t="e">
        <x:f t="shared" si="102"/>
        <x:v>#DIV/0!</x:v>
      </x:c>
      <x:c r="CP137" s="961" t="e">
        <x:f t="shared" si="102"/>
        <x:v>#DIV/0!</x:v>
      </x:c>
      <x:c r="CQ137" s="1251" t="e">
        <x:f t="shared" si="99"/>
        <x:v>#DIV/0!</x:v>
      </x:c>
      <x:c r="CR137" s="1254" t="e">
        <x:f>(CU214+5430*4)/4</x:f>
        <x:v>#DIV/0!</x:v>
      </x:c>
      <x:c r="CS137" s="1252">
        <x:f t="shared" si="100"/>
        <x:v>0</x:v>
      </x:c>
      <x:c r="CT137" s="1252">
        <x:f t="shared" si="100"/>
        <x:v>0</x:v>
      </x:c>
      <x:c r="CU137" s="1252">
        <x:f t="shared" si="100"/>
        <x:v>0</x:v>
      </x:c>
      <x:c r="CV137" s="1252">
        <x:f t="shared" si="100"/>
        <x:v>0</x:v>
      </x:c>
      <x:c r="CW137" s="1252"/>
      <x:c r="CX137" s="1253"/>
      <x:c r="CZ137" s="988"/>
    </x:row>
    <x:row r="138" spans="1:104" s="1469" customFormat="1" ht="17.25" customHeight="1" thickBot="1">
      <x:c r="A138" s="1493">
        <x:f t="shared" si="96"/>
        <x:v>135</x:v>
      </x:c>
      <x:c r="B138" s="1494" t="s">
        <x:v>2113</x:v>
      </x:c>
      <x:c r="C138" s="1495" t="s">
        <x:v>2144</x:v>
      </x:c>
      <x:c r="D138" s="1496" t="s">
        <x:v>538</x:v>
      </x:c>
      <x:c r="E138" s="1469" t="s">
        <x:v>2213</x:v>
      </x:c>
      <x:c r="F138" s="1497" t="s">
        <x:v>548</x:v>
      </x:c>
      <x:c r="G138" s="1497" t="s">
        <x:v>557</x:v>
      </x:c>
      <x:c r="H138" s="1498" t="s">
        <x:v>12</x:v>
      </x:c>
      <x:c r="I138" s="1499" t="s">
        <x:v>2205</x:v>
      </x:c>
      <x:c r="J138" s="1469" t="s">
        <x:v>504</x:v>
      </x:c>
      <x:c r="K138" s="1469" t="s">
        <x:v>518</x:v>
      </x:c>
      <x:c r="L138" s="1469" t="s">
        <x:v>57</x:v>
      </x:c>
      <x:c r="M138" s="1469" t="s">
        <x:v>554</x:v>
      </x:c>
      <x:c r="N138" s="1469" t="s">
        <x:v>551</x:v>
      </x:c>
      <x:c r="O138" s="1500" t="s">
        <x:v>2150</x:v>
      </x:c>
      <x:c r="P138" s="1545">
        <x:f>85.86*$P$215</x:f>
        <x:v>126.25836888331243</x:v>
      </x:c>
      <x:c r="Q138" s="1502" t="s">
        <x:v>546</x:v>
      </x:c>
      <x:c r="R138" s="1468">
        <x:f t="shared" si="94"/>
        <x:v>202013.39021329989</x:v>
      </x:c>
      <x:c r="S138" s="1495">
        <x:v>1</x:v>
      </x:c>
      <x:c r="T138" s="1468">
        <x:f t="shared" si="101"/>
        <x:v>202013.39021329989</x:v>
      </x:c>
      <x:c r="U138" s="1495" t="s">
        <x:v>505</x:v>
      </x:c>
      <x:c r="V138" s="1503"/>
      <x:c r="W138" s="1504"/>
      <x:c r="X138" s="1505"/>
      <x:c r="Y138" s="1505"/>
      <x:c r="Z138" s="1505"/>
      <x:c r="AA138" s="1505"/>
      <x:c r="AB138" s="1546"/>
      <x:c r="AC138" s="1546"/>
      <x:c r="AD138" s="1546"/>
      <x:c r="AE138" s="1506">
        <x:f t="shared" si="77"/>
        <x:v>126.25836888331243</x:v>
      </x:c>
      <x:c r="AF138" s="1507">
        <x:f t="shared" si="86"/>
        <x:v>126.25836888331243</x:v>
      </x:c>
      <x:c r="AG138" s="1507">
        <x:f t="shared" si="86"/>
        <x:v>126.25836888331243</x:v>
      </x:c>
      <x:c r="AH138" s="1507">
        <x:f t="shared" si="86"/>
        <x:v>126.25836888331243</x:v>
      </x:c>
      <x:c r="AI138" s="1507">
        <x:f t="shared" si="86"/>
        <x:v>126.25836888331243</x:v>
      </x:c>
      <x:c r="AJ138" s="1507">
        <x:f t="shared" si="86"/>
        <x:v>126.25836888331243</x:v>
      </x:c>
      <x:c r="AK138" s="1507">
        <x:f t="shared" si="86"/>
        <x:v>126.25836888331243</x:v>
      </x:c>
      <x:c r="AL138" s="1507">
        <x:f t="shared" si="86"/>
        <x:v>126.25836888331243</x:v>
      </x:c>
      <x:c r="AM138" s="1494" t="s">
        <x:v>2209</x:v>
      </x:c>
      <x:c r="AN138" s="1508" t="s">
        <x:v>482</x:v>
      </x:c>
      <x:c r="AO138" s="1509">
        <x:v>336.00000000000006</x:v>
      </x:c>
      <x:c r="AP138" s="1509">
        <x:v>392.00000000000006</x:v>
      </x:c>
      <x:c r="AQ138" s="1509">
        <x:v>420.00000000000006</x:v>
      </x:c>
      <x:c r="AR138" s="1509">
        <x:v>420.00000000000006</x:v>
      </x:c>
      <x:c r="AS138" s="1509">
        <x:v>420.00000000000006</x:v>
      </x:c>
      <x:c r="AT138" s="1509">
        <x:v>560</x:v>
      </x:c>
      <x:c r="AU138" s="1509">
        <x:v>420.00000000000006</x:v>
      </x:c>
      <x:c r="AV138" s="1509">
        <x:v>756.00000000000011</x:v>
      </x:c>
      <x:c r="AW138" s="1509">
        <x:v>420.00000000000006</x:v>
      </x:c>
      <x:c r="AX138" s="1509">
        <x:v>560</x:v>
      </x:c>
      <x:c r="AY138" s="1509">
        <x:v>280</x:v>
      </x:c>
      <x:c r="AZ138" s="1509">
        <x:v>196.00000000000003</x:v>
      </x:c>
      <x:c r="BA138" s="1510">
        <x:f t="shared" ref="BA138:BA152" si="103">SUM(AO138:AZ138)</x:f>
        <x:v>5180</x:v>
      </x:c>
      <x:c r="BB138" s="1547">
        <x:f t="shared" si="97"/>
        <x:v>9510</x:v>
      </x:c>
      <x:c r="BC138" s="1509">
        <x:f t="shared" si="93"/>
        <x:v>0</x:v>
      </x:c>
      <x:c r="BD138" s="1509">
        <x:f t="shared" si="93"/>
        <x:v>0</x:v>
      </x:c>
      <x:c r="BE138" s="1509">
        <x:f t="shared" si="93"/>
        <x:v>0</x:v>
      </x:c>
      <x:c r="BF138" s="1509">
        <x:f t="shared" si="93"/>
        <x:v>0</x:v>
      </x:c>
      <x:c r="BG138" s="1509">
        <x:f t="shared" si="93"/>
        <x:v>0</x:v>
      </x:c>
      <x:c r="BH138" s="1509">
        <x:f t="shared" si="93"/>
        <x:v>0</x:v>
      </x:c>
      <x:c r="BI138" s="1509">
        <x:f t="shared" si="91"/>
        <x:v>0.67876499111668775</x:v>
      </x:c>
      <x:c r="BJ138" s="1509">
        <x:f t="shared" si="91"/>
        <x:v>0.79189248963613568</x:v>
      </x:c>
      <x:c r="BK138" s="1509">
        <x:f t="shared" si="91"/>
        <x:v>0.84845623889585975</x:v>
      </x:c>
      <x:c r="BL138" s="1509">
        <x:f t="shared" si="90"/>
        <x:v>0.84845623889585975</x:v>
      </x:c>
      <x:c r="BM138" s="1509">
        <x:f t="shared" si="90"/>
        <x:v>0.84845623889585975</x:v>
      </x:c>
      <x:c r="BN138" s="1509">
        <x:f t="shared" si="90"/>
        <x:v>1.1312749851944794</x:v>
      </x:c>
      <x:c r="BO138" s="1509">
        <x:f t="shared" si="90"/>
        <x:v>0.84845623889585975</x:v>
      </x:c>
      <x:c r="BP138" s="1509">
        <x:f t="shared" si="90"/>
        <x:v>1.5272212300125474</x:v>
      </x:c>
      <x:c r="BQ138" s="1509">
        <x:f t="shared" si="90"/>
        <x:v>0.84845623889585975</x:v>
      </x:c>
      <x:c r="BR138" s="1509">
        <x:f t="shared" si="90"/>
        <x:v>1.1312749851944794</x:v>
      </x:c>
      <x:c r="BS138" s="1509">
        <x:f t="shared" si="90"/>
        <x:v>0.56563749259723972</x:v>
      </x:c>
      <x:c r="BT138" s="1509">
        <x:f t="shared" si="90"/>
        <x:v>0.39594624481806784</x:v>
      </x:c>
      <x:c r="BU138" s="1511">
        <x:f t="shared" si="76"/>
        <x:v>10.464293613048937</x:v>
      </x:c>
      <x:c r="BV138" s="1512">
        <x:f t="shared" si="95"/>
        <x:v>19.211473409284821</x:v>
      </x:c>
      <x:c r="BW138" s="1509">
        <x:f t="shared" si="95"/>
        <x:v>0</x:v>
      </x:c>
      <x:c r="BX138" s="1509">
        <x:f t="shared" si="95"/>
        <x:v>0</x:v>
      </x:c>
      <x:c r="BY138" s="1509">
        <x:f t="shared" si="95"/>
        <x:v>0</x:v>
      </x:c>
      <x:c r="BZ138" s="1509">
        <x:f t="shared" si="95"/>
        <x:v>0</x:v>
      </x:c>
      <x:c r="CA138" s="1509">
        <x:f t="shared" si="95"/>
        <x:v>0</x:v>
      </x:c>
      <x:c r="CB138" s="1511">
        <x:f t="shared" si="95"/>
        <x:v>0</x:v>
      </x:c>
      <x:c r="CC138" s="1468"/>
      <x:c r="CD138" s="958" t="s">
        <x:v>2210</x:v>
      </x:c>
      <x:c r="CE138" s="960">
        <x:f t="shared" si="102"/>
        <x:v>792.5</x:v>
      </x:c>
      <x:c r="CF138" s="960">
        <x:f t="shared" si="102"/>
        <x:v>792.5</x:v>
      </x:c>
      <x:c r="CG138" s="960">
        <x:f t="shared" si="102"/>
        <x:v>792.5</x:v>
      </x:c>
      <x:c r="CH138" s="960">
        <x:f t="shared" si="102"/>
        <x:v>792.5</x:v>
      </x:c>
      <x:c r="CI138" s="960">
        <x:f t="shared" si="102"/>
        <x:v>792.5</x:v>
      </x:c>
      <x:c r="CJ138" s="960">
        <x:f t="shared" si="102"/>
        <x:v>792.5</x:v>
      </x:c>
      <x:c r="CK138" s="960">
        <x:f t="shared" si="102"/>
        <x:v>792.5</x:v>
      </x:c>
      <x:c r="CL138" s="960">
        <x:f t="shared" si="102"/>
        <x:v>792.5</x:v>
      </x:c>
      <x:c r="CM138" s="960">
        <x:f t="shared" si="102"/>
        <x:v>792.5</x:v>
      </x:c>
      <x:c r="CN138" s="960">
        <x:f t="shared" si="102"/>
        <x:v>792.5</x:v>
      </x:c>
      <x:c r="CO138" s="960">
        <x:f t="shared" si="102"/>
        <x:v>792.5</x:v>
      </x:c>
      <x:c r="CP138" s="961">
        <x:f t="shared" si="102"/>
        <x:v>792.5</x:v>
      </x:c>
      <x:c r="CQ138" s="962">
        <x:f t="shared" si="99"/>
        <x:v>9510</x:v>
      </x:c>
      <x:c r="CR138" s="1139">
        <x:f>4080+5430</x:f>
        <x:v>9510</x:v>
      </x:c>
      <x:c r="CS138" s="1252">
        <x:f t="shared" si="100"/>
        <x:v>0</x:v>
      </x:c>
      <x:c r="CT138" s="1252">
        <x:f t="shared" si="100"/>
        <x:v>0</x:v>
      </x:c>
      <x:c r="CU138" s="1252">
        <x:f t="shared" si="100"/>
        <x:v>0</x:v>
      </x:c>
      <x:c r="CV138" s="1252">
        <x:f t="shared" si="100"/>
        <x:v>0</x:v>
      </x:c>
      <x:c r="CW138" s="1252"/>
      <x:c r="CX138" s="1253"/>
      <x:c r="CZ138" s="1470"/>
    </x:row>
    <x:row r="139" spans="1:104" s="785" customFormat="1" ht="17.25" hidden="1" customHeight="1" thickBot="1">
      <x:c r="A139" s="933">
        <x:f t="shared" si="96"/>
        <x:v>136</x:v>
      </x:c>
      <x:c r="B139" s="934" t="s">
        <x:v>2113</x:v>
      </x:c>
      <x:c r="C139" s="935" t="s">
        <x:v>2144</x:v>
      </x:c>
      <x:c r="D139" s="936" t="s">
        <x:v>538</x:v>
      </x:c>
      <x:c r="E139" s="937" t="s">
        <x:v>558</x:v>
      </x:c>
      <x:c r="F139" s="939" t="s">
        <x:v>548</x:v>
      </x:c>
      <x:c r="G139" s="939" t="s">
        <x:v>559</x:v>
      </x:c>
      <x:c r="H139" s="940" t="s">
        <x:v>560</x:v>
      </x:c>
      <x:c r="I139" s="941" t="s">
        <x:v>2205</x:v>
      </x:c>
      <x:c r="J139" s="937" t="s">
        <x:v>504</x:v>
      </x:c>
      <x:c r="K139" s="937" t="s">
        <x:v>550</x:v>
      </x:c>
      <x:c r="L139" s="937" t="s">
        <x:v>57</x:v>
      </x:c>
      <x:c r="M139" s="937" t="s">
        <x:v>554</x:v>
      </x:c>
      <x:c r="N139" s="937" t="s">
        <x:v>551</x:v>
      </x:c>
      <x:c r="O139" s="942" t="s">
        <x:v>2150</x:v>
      </x:c>
      <x:c r="P139" s="1242">
        <x:f>2.35*$P$215</x:f>
        <x:v>3.4557089084065247</x:v>
      </x:c>
      <x:c r="Q139" s="944" t="s">
        <x:v>546</x:v>
      </x:c>
      <x:c r="R139" s="792">
        <x:f t="shared" si="94"/>
        <x:v>5529.1342534504392</x:v>
      </x:c>
      <x:c r="S139" s="935">
        <x:v>1</x:v>
      </x:c>
      <x:c r="T139" s="792">
        <x:f t="shared" si="101"/>
        <x:v>5529.1342534504392</x:v>
      </x:c>
      <x:c r="U139" s="935" t="s">
        <x:v>505</x:v>
      </x:c>
      <x:c r="V139" s="945"/>
      <x:c r="W139" s="1243"/>
      <x:c r="X139" s="949"/>
      <x:c r="Y139" s="949"/>
      <x:c r="Z139" s="949"/>
      <x:c r="AA139" s="949"/>
      <x:c r="AB139" s="1244"/>
      <x:c r="AC139" s="1244"/>
      <x:c r="AD139" s="1244"/>
      <x:c r="AE139" s="1021">
        <x:f t="shared" si="77"/>
        <x:v>3.4557089084065247</x:v>
      </x:c>
      <x:c r="AF139" s="951">
        <x:f t="shared" si="86"/>
        <x:v>3.4557089084065247</x:v>
      </x:c>
      <x:c r="AG139" s="951">
        <x:f t="shared" si="86"/>
        <x:v>3.4557089084065247</x:v>
      </x:c>
      <x:c r="AH139" s="951">
        <x:f t="shared" si="86"/>
        <x:v>3.4557089084065247</x:v>
      </x:c>
      <x:c r="AI139" s="951">
        <x:f t="shared" ref="AI139:AL166" si="104">IFERROR(AH139*(1-AA139),0)</x:f>
        <x:v>3.4557089084065247</x:v>
      </x:c>
      <x:c r="AJ139" s="951">
        <x:f t="shared" si="104"/>
        <x:v>3.4557089084065247</x:v>
      </x:c>
      <x:c r="AK139" s="951">
        <x:f t="shared" si="104"/>
        <x:v>3.4557089084065247</x:v>
      </x:c>
      <x:c r="AL139" s="951">
        <x:f t="shared" si="104"/>
        <x:v>3.4557089084065247</x:v>
      </x:c>
      <x:c r="AM139" s="934" t="s">
        <x:v>2209</x:v>
      </x:c>
      <x:c r="AN139" s="1245" t="s">
        <x:v>482</x:v>
      </x:c>
      <x:c r="AO139" s="1246">
        <x:f t="shared" si="98"/>
        <x:v>808.08333333333337</x:v>
      </x:c>
      <x:c r="AP139" s="1246">
        <x:f t="shared" si="98"/>
        <x:v>808.08333333333337</x:v>
      </x:c>
      <x:c r="AQ139" s="1246">
        <x:f t="shared" si="98"/>
        <x:v>808.08333333333337</x:v>
      </x:c>
      <x:c r="AR139" s="1246">
        <x:f t="shared" si="97"/>
        <x:v>808.08333333333337</x:v>
      </x:c>
      <x:c r="AS139" s="1246">
        <x:f t="shared" si="97"/>
        <x:v>808.08333333333337</x:v>
      </x:c>
      <x:c r="AT139" s="1246">
        <x:f t="shared" si="97"/>
        <x:v>808.08333333333337</x:v>
      </x:c>
      <x:c r="AU139" s="1246">
        <x:f t="shared" si="97"/>
        <x:v>808.08333333333337</x:v>
      </x:c>
      <x:c r="AV139" s="1246">
        <x:f t="shared" si="97"/>
        <x:v>808.08333333333337</x:v>
      </x:c>
      <x:c r="AW139" s="1246">
        <x:f t="shared" si="97"/>
        <x:v>808.08333333333337</x:v>
      </x:c>
      <x:c r="AX139" s="1246">
        <x:f t="shared" si="97"/>
        <x:v>808.08333333333337</x:v>
      </x:c>
      <x:c r="AY139" s="1246">
        <x:f t="shared" si="97"/>
        <x:v>808.08333333333337</x:v>
      </x:c>
      <x:c r="AZ139" s="1246">
        <x:f t="shared" si="97"/>
        <x:v>808.08333333333337</x:v>
      </x:c>
      <x:c r="BA139" s="1247">
        <x:f t="shared" si="103"/>
        <x:v>9697</x:v>
      </x:c>
      <x:c r="BB139" s="1248">
        <x:f t="shared" si="97"/>
        <x:v>9697</x:v>
      </x:c>
      <x:c r="BC139" s="1246">
        <x:f t="shared" si="93"/>
        <x:v>0</x:v>
      </x:c>
      <x:c r="BD139" s="1246">
        <x:f t="shared" si="93"/>
        <x:v>0</x:v>
      </x:c>
      <x:c r="BE139" s="1246">
        <x:f t="shared" si="93"/>
        <x:v>0</x:v>
      </x:c>
      <x:c r="BF139" s="1246">
        <x:f t="shared" si="93"/>
        <x:v>0</x:v>
      </x:c>
      <x:c r="BG139" s="1246">
        <x:f t="shared" si="93"/>
        <x:v>0</x:v>
      </x:c>
      <x:c r="BH139" s="1246">
        <x:f t="shared" si="93"/>
        <x:v>0</x:v>
      </x:c>
      <x:c r="BI139" s="1246">
        <x:f t="shared" si="91"/>
        <x:v>4.4680012379757425E-2</x:v>
      </x:c>
      <x:c r="BJ139" s="1246">
        <x:f t="shared" si="91"/>
        <x:v>4.4680012379757425E-2</x:v>
      </x:c>
      <x:c r="BK139" s="1246">
        <x:f t="shared" si="91"/>
        <x:v>4.4680012379757425E-2</x:v>
      </x:c>
      <x:c r="BL139" s="1246">
        <x:f t="shared" si="90"/>
        <x:v>4.4680012379757425E-2</x:v>
      </x:c>
      <x:c r="BM139" s="1246">
        <x:f t="shared" si="90"/>
        <x:v>4.4680012379757425E-2</x:v>
      </x:c>
      <x:c r="BN139" s="1246">
        <x:f t="shared" si="90"/>
        <x:v>4.4680012379757425E-2</x:v>
      </x:c>
      <x:c r="BO139" s="1246">
        <x:f t="shared" ref="BO139:BT170" si="105">IF($Q139="usd",$AE139*$S139*$C$212,IF($Q139="eur",$AE139*$S139*$C$213,IF($Q139="krw",$AE139*$S139)))*AU139/100000000</x:f>
        <x:v>4.4680012379757425E-2</x:v>
      </x:c>
      <x:c r="BP139" s="1246">
        <x:f t="shared" si="105"/>
        <x:v>4.4680012379757425E-2</x:v>
      </x:c>
      <x:c r="BQ139" s="1246">
        <x:f t="shared" si="105"/>
        <x:v>4.4680012379757425E-2</x:v>
      </x:c>
      <x:c r="BR139" s="1246">
        <x:f t="shared" si="105"/>
        <x:v>4.4680012379757425E-2</x:v>
      </x:c>
      <x:c r="BS139" s="1246">
        <x:f t="shared" si="105"/>
        <x:v>4.4680012379757425E-2</x:v>
      </x:c>
      <x:c r="BT139" s="1246">
        <x:f t="shared" si="105"/>
        <x:v>4.4680012379757425E-2</x:v>
      </x:c>
      <x:c r="BU139" s="1249">
        <x:f t="shared" si="76"/>
        <x:v>0.53616014855708916</x:v>
      </x:c>
      <x:c r="BV139" s="1250">
        <x:f t="shared" si="95"/>
        <x:v>0.53616014855708916</x:v>
      </x:c>
      <x:c r="BW139" s="1246">
        <x:f t="shared" si="95"/>
        <x:v>0</x:v>
      </x:c>
      <x:c r="BX139" s="1246">
        <x:f t="shared" si="95"/>
        <x:v>0</x:v>
      </x:c>
      <x:c r="BY139" s="1246">
        <x:f t="shared" si="95"/>
        <x:v>0</x:v>
      </x:c>
      <x:c r="BZ139" s="1246">
        <x:f t="shared" si="95"/>
        <x:v>0</x:v>
      </x:c>
      <x:c r="CA139" s="1246">
        <x:f t="shared" si="95"/>
        <x:v>0</x:v>
      </x:c>
      <x:c r="CB139" s="1249">
        <x:f t="shared" si="95"/>
        <x:v>0</x:v>
      </x:c>
      <x:c r="CC139" s="923"/>
      <x:c r="CD139" s="958" t="s">
        <x:v>2210</x:v>
      </x:c>
      <x:c r="CE139" s="960">
        <x:f t="shared" si="102"/>
        <x:v>808.08333333333337</x:v>
      </x:c>
      <x:c r="CF139" s="960">
        <x:f t="shared" si="102"/>
        <x:v>808.08333333333337</x:v>
      </x:c>
      <x:c r="CG139" s="960">
        <x:f t="shared" si="102"/>
        <x:v>808.08333333333337</x:v>
      </x:c>
      <x:c r="CH139" s="960">
        <x:f t="shared" si="102"/>
        <x:v>808.08333333333337</x:v>
      </x:c>
      <x:c r="CI139" s="960">
        <x:f t="shared" si="102"/>
        <x:v>808.08333333333337</x:v>
      </x:c>
      <x:c r="CJ139" s="960">
        <x:f t="shared" si="102"/>
        <x:v>808.08333333333337</x:v>
      </x:c>
      <x:c r="CK139" s="960">
        <x:f t="shared" si="102"/>
        <x:v>808.08333333333337</x:v>
      </x:c>
      <x:c r="CL139" s="960">
        <x:f t="shared" si="102"/>
        <x:v>808.08333333333337</x:v>
      </x:c>
      <x:c r="CM139" s="960">
        <x:f t="shared" si="102"/>
        <x:v>808.08333333333337</x:v>
      </x:c>
      <x:c r="CN139" s="960">
        <x:f t="shared" si="102"/>
        <x:v>808.08333333333337</x:v>
      </x:c>
      <x:c r="CO139" s="960">
        <x:f t="shared" si="102"/>
        <x:v>808.08333333333337</x:v>
      </x:c>
      <x:c r="CP139" s="961">
        <x:f t="shared" si="102"/>
        <x:v>808.08333333333337</x:v>
      </x:c>
      <x:c r="CQ139" s="1251">
        <x:f t="shared" si="99"/>
        <x:v>9697</x:v>
      </x:c>
      <x:c r="CR139" s="1139">
        <x:f>4267+5430</x:f>
        <x:v>9697</x:v>
      </x:c>
      <x:c r="CS139" s="1252">
        <x:f t="shared" si="100"/>
        <x:v>0</x:v>
      </x:c>
      <x:c r="CT139" s="1252">
        <x:f t="shared" si="100"/>
        <x:v>0</x:v>
      </x:c>
      <x:c r="CU139" s="1252">
        <x:f t="shared" si="100"/>
        <x:v>0</x:v>
      </x:c>
      <x:c r="CV139" s="1252">
        <x:f t="shared" si="100"/>
        <x:v>0</x:v>
      </x:c>
      <x:c r="CW139" s="1252"/>
      <x:c r="CX139" s="1253"/>
      <x:c r="CZ139" s="988"/>
    </x:row>
    <x:row r="140" spans="1:104" s="785" customFormat="1" ht="17.25" hidden="1" customHeight="1" thickBot="1">
      <x:c r="A140" s="933">
        <x:f t="shared" si="96"/>
        <x:v>137</x:v>
      </x:c>
      <x:c r="B140" s="934" t="s">
        <x:v>2113</x:v>
      </x:c>
      <x:c r="C140" s="935" t="s">
        <x:v>2144</x:v>
      </x:c>
      <x:c r="D140" s="936" t="s">
        <x:v>538</x:v>
      </x:c>
      <x:c r="E140" s="937" t="s">
        <x:v>558</x:v>
      </x:c>
      <x:c r="F140" s="939" t="s">
        <x:v>548</x:v>
      </x:c>
      <x:c r="G140" s="939" t="s">
        <x:v>561</x:v>
      </x:c>
      <x:c r="H140" s="940" t="s">
        <x:v>627</x:v>
      </x:c>
      <x:c r="I140" s="941" t="s">
        <x:v>2205</x:v>
      </x:c>
      <x:c r="J140" s="937" t="s">
        <x:v>504</x:v>
      </x:c>
      <x:c r="K140" s="937" t="s">
        <x:v>550</x:v>
      </x:c>
      <x:c r="L140" s="937" t="s">
        <x:v>57</x:v>
      </x:c>
      <x:c r="M140" s="937" t="s">
        <x:v>554</x:v>
      </x:c>
      <x:c r="N140" s="937" t="s">
        <x:v>551</x:v>
      </x:c>
      <x:c r="O140" s="942" t="s">
        <x:v>2150</x:v>
      </x:c>
      <x:c r="P140" s="1242">
        <x:f>7.68*$P$215</x:f>
        <x:v>11.293550815558344</x:v>
      </x:c>
      <x:c r="Q140" s="944" t="s">
        <x:v>546</x:v>
      </x:c>
      <x:c r="R140" s="792">
        <x:f t="shared" si="94"/>
        <x:v>18069.681304893351</x:v>
      </x:c>
      <x:c r="S140" s="935">
        <x:v>1</x:v>
      </x:c>
      <x:c r="T140" s="792">
        <x:f t="shared" si="101"/>
        <x:v>18069.681304893351</x:v>
      </x:c>
      <x:c r="U140" s="935" t="s">
        <x:v>505</x:v>
      </x:c>
      <x:c r="V140" s="945"/>
      <x:c r="W140" s="1243"/>
      <x:c r="X140" s="949"/>
      <x:c r="Y140" s="949"/>
      <x:c r="Z140" s="949"/>
      <x:c r="AA140" s="949"/>
      <x:c r="AB140" s="1244"/>
      <x:c r="AC140" s="1244"/>
      <x:c r="AD140" s="1244"/>
      <x:c r="AE140" s="1021">
        <x:f t="shared" si="77"/>
        <x:v>11.293550815558344</x:v>
      </x:c>
      <x:c r="AF140" s="951">
        <x:f t="shared" ref="AF140:AH166" si="106">IFERROR(AE140*(1-X140),0)</x:f>
        <x:v>11.293550815558344</x:v>
      </x:c>
      <x:c r="AG140" s="951">
        <x:f t="shared" si="106"/>
        <x:v>11.293550815558344</x:v>
      </x:c>
      <x:c r="AH140" s="951">
        <x:f t="shared" si="106"/>
        <x:v>11.293550815558344</x:v>
      </x:c>
      <x:c r="AI140" s="951">
        <x:f t="shared" si="104"/>
        <x:v>11.293550815558344</x:v>
      </x:c>
      <x:c r="AJ140" s="951">
        <x:f t="shared" si="104"/>
        <x:v>11.293550815558344</x:v>
      </x:c>
      <x:c r="AK140" s="951">
        <x:f t="shared" si="104"/>
        <x:v>11.293550815558344</x:v>
      </x:c>
      <x:c r="AL140" s="951">
        <x:f t="shared" si="104"/>
        <x:v>11.293550815558344</x:v>
      </x:c>
      <x:c r="AM140" s="934" t="s">
        <x:v>2209</x:v>
      </x:c>
      <x:c r="AN140" s="1245" t="s">
        <x:v>482</x:v>
      </x:c>
      <x:c r="AO140" s="1246">
        <x:f t="shared" si="98"/>
        <x:v>802.5</x:v>
      </x:c>
      <x:c r="AP140" s="1246">
        <x:f t="shared" si="98"/>
        <x:v>802.5</x:v>
      </x:c>
      <x:c r="AQ140" s="1246">
        <x:f t="shared" si="98"/>
        <x:v>802.5</x:v>
      </x:c>
      <x:c r="AR140" s="1246">
        <x:f t="shared" si="97"/>
        <x:v>802.5</x:v>
      </x:c>
      <x:c r="AS140" s="1246">
        <x:f t="shared" si="97"/>
        <x:v>802.5</x:v>
      </x:c>
      <x:c r="AT140" s="1246">
        <x:f t="shared" si="97"/>
        <x:v>802.5</x:v>
      </x:c>
      <x:c r="AU140" s="1246">
        <x:f t="shared" si="97"/>
        <x:v>802.5</x:v>
      </x:c>
      <x:c r="AV140" s="1246">
        <x:f t="shared" si="97"/>
        <x:v>802.5</x:v>
      </x:c>
      <x:c r="AW140" s="1246">
        <x:f t="shared" si="97"/>
        <x:v>802.5</x:v>
      </x:c>
      <x:c r="AX140" s="1246">
        <x:f t="shared" si="97"/>
        <x:v>802.5</x:v>
      </x:c>
      <x:c r="AY140" s="1246">
        <x:f t="shared" si="97"/>
        <x:v>802.5</x:v>
      </x:c>
      <x:c r="AZ140" s="1246">
        <x:f t="shared" si="97"/>
        <x:v>802.5</x:v>
      </x:c>
      <x:c r="BA140" s="1247">
        <x:f t="shared" si="103"/>
        <x:v>9630</x:v>
      </x:c>
      <x:c r="BB140" s="1248">
        <x:f t="shared" si="97"/>
        <x:v>9630</x:v>
      </x:c>
      <x:c r="BC140" s="1246">
        <x:f t="shared" si="93"/>
        <x:v>0</x:v>
      </x:c>
      <x:c r="BD140" s="1246">
        <x:f t="shared" si="93"/>
        <x:v>0</x:v>
      </x:c>
      <x:c r="BE140" s="1246">
        <x:f t="shared" si="93"/>
        <x:v>0</x:v>
      </x:c>
      <x:c r="BF140" s="1246">
        <x:f t="shared" si="93"/>
        <x:v>0</x:v>
      </x:c>
      <x:c r="BG140" s="1246">
        <x:f t="shared" si="93"/>
        <x:v>0</x:v>
      </x:c>
      <x:c r="BH140" s="1246">
        <x:f t="shared" si="93"/>
        <x:v>0</x:v>
      </x:c>
      <x:c r="BI140" s="1246">
        <x:f t="shared" si="91"/>
        <x:v>0.14500919247176913</x:v>
      </x:c>
      <x:c r="BJ140" s="1246">
        <x:f t="shared" si="91"/>
        <x:v>0.14500919247176913</x:v>
      </x:c>
      <x:c r="BK140" s="1246">
        <x:f t="shared" si="91"/>
        <x:v>0.14500919247176913</x:v>
      </x:c>
      <x:c r="BL140" s="1246">
        <x:f t="shared" si="91"/>
        <x:v>0.14500919247176913</x:v>
      </x:c>
      <x:c r="BM140" s="1246">
        <x:f t="shared" si="91"/>
        <x:v>0.14500919247176913</x:v>
      </x:c>
      <x:c r="BN140" s="1246">
        <x:f t="shared" si="91"/>
        <x:v>0.14500919247176913</x:v>
      </x:c>
      <x:c r="BO140" s="1246">
        <x:f t="shared" si="105"/>
        <x:v>0.14500919247176913</x:v>
      </x:c>
      <x:c r="BP140" s="1246">
        <x:f t="shared" si="105"/>
        <x:v>0.14500919247176913</x:v>
      </x:c>
      <x:c r="BQ140" s="1246">
        <x:f t="shared" si="105"/>
        <x:v>0.14500919247176913</x:v>
      </x:c>
      <x:c r="BR140" s="1246">
        <x:f t="shared" si="105"/>
        <x:v>0.14500919247176913</x:v>
      </x:c>
      <x:c r="BS140" s="1246">
        <x:f t="shared" si="105"/>
        <x:v>0.14500919247176913</x:v>
      </x:c>
      <x:c r="BT140" s="1246">
        <x:f t="shared" si="105"/>
        <x:v>0.14500919247176913</x:v>
      </x:c>
      <x:c r="BU140" s="1249">
        <x:f t="shared" ref="BU140:BU196" si="107">SUM(BI140:BT140)</x:f>
        <x:v>1.7401103096612296</x:v>
      </x:c>
      <x:c r="BV140" s="1255">
        <x:f t="shared" si="95"/>
        <x:v>1.7401103096612296</x:v>
      </x:c>
      <x:c r="BW140" s="1256">
        <x:f t="shared" si="95"/>
        <x:v>0</x:v>
      </x:c>
      <x:c r="BX140" s="1256">
        <x:f t="shared" si="95"/>
        <x:v>0</x:v>
      </x:c>
      <x:c r="BY140" s="1256">
        <x:f t="shared" si="95"/>
        <x:v>0</x:v>
      </x:c>
      <x:c r="BZ140" s="1256">
        <x:f t="shared" si="95"/>
        <x:v>0</x:v>
      </x:c>
      <x:c r="CA140" s="1256">
        <x:f t="shared" si="95"/>
        <x:v>0</x:v>
      </x:c>
      <x:c r="CB140" s="1257">
        <x:f t="shared" si="95"/>
        <x:v>0</x:v>
      </x:c>
      <x:c r="CC140" s="923"/>
      <x:c r="CD140" s="972" t="s">
        <x:v>2210</x:v>
      </x:c>
      <x:c r="CE140" s="974">
        <x:f t="shared" si="102"/>
        <x:v>802.5</x:v>
      </x:c>
      <x:c r="CF140" s="974">
        <x:f t="shared" si="102"/>
        <x:v>802.5</x:v>
      </x:c>
      <x:c r="CG140" s="974">
        <x:f t="shared" si="102"/>
        <x:v>802.5</x:v>
      </x:c>
      <x:c r="CH140" s="974">
        <x:f t="shared" si="102"/>
        <x:v>802.5</x:v>
      </x:c>
      <x:c r="CI140" s="974">
        <x:f t="shared" si="102"/>
        <x:v>802.5</x:v>
      </x:c>
      <x:c r="CJ140" s="974">
        <x:f t="shared" si="102"/>
        <x:v>802.5</x:v>
      </x:c>
      <x:c r="CK140" s="974">
        <x:f t="shared" si="102"/>
        <x:v>802.5</x:v>
      </x:c>
      <x:c r="CL140" s="974">
        <x:f t="shared" si="102"/>
        <x:v>802.5</x:v>
      </x:c>
      <x:c r="CM140" s="974">
        <x:f t="shared" si="102"/>
        <x:v>802.5</x:v>
      </x:c>
      <x:c r="CN140" s="974">
        <x:f t="shared" si="102"/>
        <x:v>802.5</x:v>
      </x:c>
      <x:c r="CO140" s="974">
        <x:f t="shared" si="102"/>
        <x:v>802.5</x:v>
      </x:c>
      <x:c r="CP140" s="975">
        <x:f t="shared" si="102"/>
        <x:v>802.5</x:v>
      </x:c>
      <x:c r="CQ140" s="1258">
        <x:f t="shared" si="99"/>
        <x:v>9630</x:v>
      </x:c>
      <x:c r="CR140" s="1143">
        <x:f>4200+5430</x:f>
        <x:v>9630</x:v>
      </x:c>
      <x:c r="CS140" s="1259">
        <x:f t="shared" si="100"/>
        <x:v>0</x:v>
      </x:c>
      <x:c r="CT140" s="1259">
        <x:f t="shared" si="100"/>
        <x:v>0</x:v>
      </x:c>
      <x:c r="CU140" s="1259">
        <x:f t="shared" si="100"/>
        <x:v>0</x:v>
      </x:c>
      <x:c r="CV140" s="1259">
        <x:f t="shared" si="100"/>
        <x:v>0</x:v>
      </x:c>
      <x:c r="CW140" s="1259"/>
      <x:c r="CX140" s="1260"/>
      <x:c r="CZ140" s="988"/>
    </x:row>
    <x:row r="141" spans="1:104" s="785" customFormat="1" ht="17.25" hidden="1" customHeight="1" thickBot="1">
      <x:c r="A141" s="895">
        <x:f t="shared" si="96"/>
        <x:v>138</x:v>
      </x:c>
      <x:c r="B141" s="896" t="s">
        <x:v>2113</x:v>
      </x:c>
      <x:c r="C141" s="897" t="s">
        <x:v>2144</x:v>
      </x:c>
      <x:c r="D141" s="898" t="s">
        <x:v>538</x:v>
      </x:c>
      <x:c r="E141" s="899" t="s">
        <x:v>547</x:v>
      </x:c>
      <x:c r="F141" s="901" t="s">
        <x:v>562</x:v>
      </x:c>
      <x:c r="G141" s="901" t="s">
        <x:v>549</x:v>
      </x:c>
      <x:c r="H141" s="902" t="s">
        <x:v>897</x:v>
      </x:c>
      <x:c r="I141" s="903" t="s">
        <x:v>2214</x:v>
      </x:c>
      <x:c r="J141" s="899" t="s">
        <x:v>504</x:v>
      </x:c>
      <x:c r="K141" s="899" t="s">
        <x:v>550</x:v>
      </x:c>
      <x:c r="L141" s="899" t="s">
        <x:v>57</x:v>
      </x:c>
      <x:c r="M141" s="899" t="s">
        <x:v>554</x:v>
      </x:c>
      <x:c r="N141" s="899" t="s">
        <x:v>551</x:v>
      </x:c>
      <x:c r="O141" s="905" t="s">
        <x:v>2150</x:v>
      </x:c>
      <x:c r="P141" s="1261">
        <x:v>156.75</x:v>
      </x:c>
      <x:c r="Q141" s="907" t="s">
        <x:v>546</x:v>
      </x:c>
      <x:c r="R141" s="908">
        <x:f t="shared" si="94"/>
        <x:v>250800</x:v>
      </x:c>
      <x:c r="S141" s="897">
        <x:v>1</x:v>
      </x:c>
      <x:c r="T141" s="908">
        <x:f t="shared" si="101"/>
        <x:v>250800</x:v>
      </x:c>
      <x:c r="U141" s="897" t="s">
        <x:v>505</x:v>
      </x:c>
      <x:c r="V141" s="909"/>
      <x:c r="W141" s="1232"/>
      <x:c r="X141" s="913"/>
      <x:c r="Y141" s="913"/>
      <x:c r="Z141" s="913"/>
      <x:c r="AA141" s="913"/>
      <x:c r="AB141" s="1262"/>
      <x:c r="AC141" s="1262"/>
      <x:c r="AD141" s="1262"/>
      <x:c r="AE141" s="1002">
        <x:f t="shared" ref="AE141:AE179" si="108">P141</x:f>
        <x:v>156.75</x:v>
      </x:c>
      <x:c r="AF141" s="915">
        <x:f t="shared" si="106"/>
        <x:v>156.75</x:v>
      </x:c>
      <x:c r="AG141" s="915">
        <x:f t="shared" si="106"/>
        <x:v>156.75</x:v>
      </x:c>
      <x:c r="AH141" s="915">
        <x:f t="shared" si="106"/>
        <x:v>156.75</x:v>
      </x:c>
      <x:c r="AI141" s="915">
        <x:f t="shared" si="104"/>
        <x:v>156.75</x:v>
      </x:c>
      <x:c r="AJ141" s="915">
        <x:f t="shared" si="104"/>
        <x:v>156.75</x:v>
      </x:c>
      <x:c r="AK141" s="915">
        <x:f t="shared" si="104"/>
        <x:v>156.75</x:v>
      </x:c>
      <x:c r="AL141" s="915">
        <x:f t="shared" si="104"/>
        <x:v>156.75</x:v>
      </x:c>
      <x:c r="AM141" s="896" t="s">
        <x:v>2209</x:v>
      </x:c>
      <x:c r="AN141" s="1233" t="s">
        <x:v>482</x:v>
      </x:c>
      <x:c r="AO141" s="1234">
        <x:f t="shared" si="98"/>
        <x:v>3114.9166666666665</x:v>
      </x:c>
      <x:c r="AP141" s="1234">
        <x:f t="shared" si="98"/>
        <x:v>3114.9166666666665</x:v>
      </x:c>
      <x:c r="AQ141" s="1234">
        <x:f t="shared" si="98"/>
        <x:v>3114.9166666666665</x:v>
      </x:c>
      <x:c r="AR141" s="1234">
        <x:f t="shared" si="97"/>
        <x:v>3114.9166666666665</x:v>
      </x:c>
      <x:c r="AS141" s="1234">
        <x:f t="shared" si="97"/>
        <x:v>3114.9166666666665</x:v>
      </x:c>
      <x:c r="AT141" s="1234">
        <x:f t="shared" si="97"/>
        <x:v>3114.9166666666665</x:v>
      </x:c>
      <x:c r="AU141" s="1234">
        <x:f t="shared" si="97"/>
        <x:v>3114.9166666666665</x:v>
      </x:c>
      <x:c r="AV141" s="1234">
        <x:f t="shared" si="97"/>
        <x:v>3114.9166666666665</x:v>
      </x:c>
      <x:c r="AW141" s="1234">
        <x:f t="shared" si="97"/>
        <x:v>3114.9166666666665</x:v>
      </x:c>
      <x:c r="AX141" s="1234">
        <x:f t="shared" si="97"/>
        <x:v>3114.9166666666665</x:v>
      </x:c>
      <x:c r="AY141" s="1234">
        <x:f t="shared" si="97"/>
        <x:v>3114.9166666666665</x:v>
      </x:c>
      <x:c r="AZ141" s="1234">
        <x:f t="shared" si="97"/>
        <x:v>3114.9166666666665</x:v>
      </x:c>
      <x:c r="BA141" s="1235">
        <x:f t="shared" si="103"/>
        <x:v>37379</x:v>
      </x:c>
      <x:c r="BB141" s="1236">
        <x:f t="shared" si="97"/>
        <x:v>37379</x:v>
      </x:c>
      <x:c r="BC141" s="1234">
        <x:f t="shared" si="93"/>
        <x:v>0</x:v>
      </x:c>
      <x:c r="BD141" s="1234">
        <x:f t="shared" si="93"/>
        <x:v>0</x:v>
      </x:c>
      <x:c r="BE141" s="1234">
        <x:f t="shared" si="93"/>
        <x:v>0</x:v>
      </x:c>
      <x:c r="BF141" s="1234">
        <x:f t="shared" si="93"/>
        <x:v>0</x:v>
      </x:c>
      <x:c r="BG141" s="1234">
        <x:f t="shared" si="93"/>
        <x:v>0</x:v>
      </x:c>
      <x:c r="BH141" s="1234">
        <x:f t="shared" si="93"/>
        <x:v>0</x:v>
      </x:c>
      <x:c r="BI141" s="1234">
        <x:f t="shared" si="91"/>
        <x:v>7.8122109999999996</x:v>
      </x:c>
      <x:c r="BJ141" s="1234">
        <x:f t="shared" si="91"/>
        <x:v>7.8122109999999996</x:v>
      </x:c>
      <x:c r="BK141" s="1234">
        <x:f t="shared" si="91"/>
        <x:v>7.8122109999999996</x:v>
      </x:c>
      <x:c r="BL141" s="1234">
        <x:f t="shared" si="91"/>
        <x:v>7.8122109999999996</x:v>
      </x:c>
      <x:c r="BM141" s="1234">
        <x:f t="shared" si="91"/>
        <x:v>7.8122109999999996</x:v>
      </x:c>
      <x:c r="BN141" s="1234">
        <x:f t="shared" si="91"/>
        <x:v>7.8122109999999996</x:v>
      </x:c>
      <x:c r="BO141" s="1234">
        <x:f t="shared" si="105"/>
        <x:v>7.8122109999999996</x:v>
      </x:c>
      <x:c r="BP141" s="1234">
        <x:f t="shared" si="105"/>
        <x:v>7.8122109999999996</x:v>
      </x:c>
      <x:c r="BQ141" s="1234">
        <x:f t="shared" si="105"/>
        <x:v>7.8122109999999996</x:v>
      </x:c>
      <x:c r="BR141" s="1234">
        <x:f t="shared" si="105"/>
        <x:v>7.8122109999999996</x:v>
      </x:c>
      <x:c r="BS141" s="1234">
        <x:f t="shared" si="105"/>
        <x:v>7.8122109999999996</x:v>
      </x:c>
      <x:c r="BT141" s="1234">
        <x:f t="shared" si="105"/>
        <x:v>7.8122109999999996</x:v>
      </x:c>
      <x:c r="BU141" s="1237">
        <x:f t="shared" si="107"/>
        <x:v>93.746532000000002</x:v>
      </x:c>
      <x:c r="BV141" s="1238">
        <x:f t="shared" si="95"/>
        <x:v>93.746532000000002</x:v>
      </x:c>
      <x:c r="BW141" s="1234">
        <x:f t="shared" si="95"/>
        <x:v>0</x:v>
      </x:c>
      <x:c r="BX141" s="1234">
        <x:f t="shared" si="95"/>
        <x:v>0</x:v>
      </x:c>
      <x:c r="BY141" s="1234">
        <x:f t="shared" si="95"/>
        <x:v>0</x:v>
      </x:c>
      <x:c r="BZ141" s="1234">
        <x:f t="shared" si="95"/>
        <x:v>0</x:v>
      </x:c>
      <x:c r="CA141" s="1234">
        <x:f t="shared" si="95"/>
        <x:v>0</x:v>
      </x:c>
      <x:c r="CB141" s="1237">
        <x:f t="shared" si="95"/>
        <x:v>0</x:v>
      </x:c>
      <x:c r="CC141" s="923"/>
      <x:c r="CD141" s="924" t="s">
        <x:v>2210</x:v>
      </x:c>
      <x:c r="CE141" s="926">
        <x:f t="shared" si="102"/>
        <x:v>3114.9166666666665</x:v>
      </x:c>
      <x:c r="CF141" s="926">
        <x:f t="shared" si="102"/>
        <x:v>3114.9166666666665</x:v>
      </x:c>
      <x:c r="CG141" s="926">
        <x:f t="shared" si="102"/>
        <x:v>3114.9166666666665</x:v>
      </x:c>
      <x:c r="CH141" s="926">
        <x:f t="shared" si="102"/>
        <x:v>3114.9166666666665</x:v>
      </x:c>
      <x:c r="CI141" s="926">
        <x:f t="shared" si="102"/>
        <x:v>3114.9166666666665</x:v>
      </x:c>
      <x:c r="CJ141" s="926">
        <x:f t="shared" si="102"/>
        <x:v>3114.9166666666665</x:v>
      </x:c>
      <x:c r="CK141" s="926">
        <x:f t="shared" si="102"/>
        <x:v>3114.9166666666665</x:v>
      </x:c>
      <x:c r="CL141" s="926">
        <x:f t="shared" si="102"/>
        <x:v>3114.9166666666665</x:v>
      </x:c>
      <x:c r="CM141" s="926">
        <x:f t="shared" si="102"/>
        <x:v>3114.9166666666665</x:v>
      </x:c>
      <x:c r="CN141" s="926">
        <x:f t="shared" si="102"/>
        <x:v>3114.9166666666665</x:v>
      </x:c>
      <x:c r="CO141" s="926">
        <x:f t="shared" si="102"/>
        <x:v>3114.9166666666665</x:v>
      </x:c>
      <x:c r="CP141" s="927">
        <x:f t="shared" si="102"/>
        <x:v>3114.9166666666665</x:v>
      </x:c>
      <x:c r="CQ141" s="1239">
        <x:f t="shared" si="99"/>
        <x:v>37379</x:v>
      </x:c>
      <x:c r="CR141" s="1134">
        <x:f>ROUND(13573*3/4,0)+27199</x:f>
        <x:v>37379</x:v>
      </x:c>
      <x:c r="CS141" s="1240">
        <x:v>0</x:v>
      </x:c>
      <x:c r="CT141" s="1240">
        <x:v>0</x:v>
      </x:c>
      <x:c r="CU141" s="1240">
        <x:v>0</x:v>
      </x:c>
      <x:c r="CV141" s="1240">
        <x:v>0</x:v>
      </x:c>
      <x:c r="CW141" s="1240"/>
      <x:c r="CX141" s="1241"/>
      <x:c r="CZ141" s="988"/>
    </x:row>
    <x:row r="142" spans="1:104" s="785" customFormat="1" ht="17.25" hidden="1" customHeight="1" thickBot="1">
      <x:c r="A142" s="933">
        <x:f t="shared" si="96"/>
        <x:v>139</x:v>
      </x:c>
      <x:c r="B142" s="934" t="s">
        <x:v>2113</x:v>
      </x:c>
      <x:c r="C142" s="935" t="s">
        <x:v>2144</x:v>
      </x:c>
      <x:c r="D142" s="936" t="s">
        <x:v>538</x:v>
      </x:c>
      <x:c r="E142" s="937" t="s">
        <x:v>552</x:v>
      </x:c>
      <x:c r="F142" s="939" t="s">
        <x:v>562</x:v>
      </x:c>
      <x:c r="G142" s="939" t="s">
        <x:v>553</x:v>
      </x:c>
      <x:c r="H142" s="940" t="s">
        <x:v>898</x:v>
      </x:c>
      <x:c r="I142" s="941" t="s">
        <x:v>2214</x:v>
      </x:c>
      <x:c r="J142" s="937" t="s">
        <x:v>504</x:v>
      </x:c>
      <x:c r="K142" s="937" t="s">
        <x:v>550</x:v>
      </x:c>
      <x:c r="L142" s="937" t="s">
        <x:v>57</x:v>
      </x:c>
      <x:c r="M142" s="937" t="s">
        <x:v>554</x:v>
      </x:c>
      <x:c r="N142" s="937" t="s">
        <x:v>551</x:v>
      </x:c>
      <x:c r="O142" s="942" t="s">
        <x:v>2150</x:v>
      </x:c>
      <x:c r="P142" s="1263">
        <x:v>27.14</x:v>
      </x:c>
      <x:c r="Q142" s="944" t="s">
        <x:v>546</x:v>
      </x:c>
      <x:c r="R142" s="792">
        <x:f t="shared" si="94"/>
        <x:v>43424</x:v>
      </x:c>
      <x:c r="S142" s="935">
        <x:v>1</x:v>
      </x:c>
      <x:c r="T142" s="792">
        <x:f t="shared" si="101"/>
        <x:v>43424</x:v>
      </x:c>
      <x:c r="U142" s="935" t="s">
        <x:v>505</x:v>
      </x:c>
      <x:c r="V142" s="945"/>
      <x:c r="W142" s="1243"/>
      <x:c r="X142" s="949"/>
      <x:c r="Y142" s="949"/>
      <x:c r="Z142" s="949"/>
      <x:c r="AA142" s="949"/>
      <x:c r="AB142" s="1244"/>
      <x:c r="AC142" s="1244"/>
      <x:c r="AD142" s="1244"/>
      <x:c r="AE142" s="1021">
        <x:f t="shared" si="108"/>
        <x:v>27.14</x:v>
      </x:c>
      <x:c r="AF142" s="951">
        <x:f t="shared" si="106"/>
        <x:v>27.14</x:v>
      </x:c>
      <x:c r="AG142" s="951">
        <x:f t="shared" si="106"/>
        <x:v>27.14</x:v>
      </x:c>
      <x:c r="AH142" s="951">
        <x:f t="shared" si="106"/>
        <x:v>27.14</x:v>
      </x:c>
      <x:c r="AI142" s="951">
        <x:f t="shared" si="104"/>
        <x:v>27.14</x:v>
      </x:c>
      <x:c r="AJ142" s="951">
        <x:f t="shared" si="104"/>
        <x:v>27.14</x:v>
      </x:c>
      <x:c r="AK142" s="951">
        <x:f t="shared" si="104"/>
        <x:v>27.14</x:v>
      </x:c>
      <x:c r="AL142" s="951">
        <x:f t="shared" si="104"/>
        <x:v>27.14</x:v>
      </x:c>
      <x:c r="AM142" s="934" t="s">
        <x:v>2209</x:v>
      </x:c>
      <x:c r="AN142" s="1245" t="s">
        <x:v>482</x:v>
      </x:c>
      <x:c r="AO142" s="1246">
        <x:f t="shared" si="98"/>
        <x:v>3109.9166666666665</x:v>
      </x:c>
      <x:c r="AP142" s="1246">
        <x:f t="shared" si="98"/>
        <x:v>3109.9166666666665</x:v>
      </x:c>
      <x:c r="AQ142" s="1246">
        <x:f t="shared" si="98"/>
        <x:v>3109.9166666666665</x:v>
      </x:c>
      <x:c r="AR142" s="1246">
        <x:f t="shared" si="97"/>
        <x:v>3109.9166666666665</x:v>
      </x:c>
      <x:c r="AS142" s="1246">
        <x:f t="shared" si="97"/>
        <x:v>3109.9166666666665</x:v>
      </x:c>
      <x:c r="AT142" s="1246">
        <x:f t="shared" si="97"/>
        <x:v>3109.9166666666665</x:v>
      </x:c>
      <x:c r="AU142" s="1246">
        <x:f t="shared" si="97"/>
        <x:v>3109.9166666666665</x:v>
      </x:c>
      <x:c r="AV142" s="1246">
        <x:f t="shared" si="97"/>
        <x:v>3109.9166666666665</x:v>
      </x:c>
      <x:c r="AW142" s="1246">
        <x:f t="shared" si="97"/>
        <x:v>3109.9166666666665</x:v>
      </x:c>
      <x:c r="AX142" s="1246">
        <x:f t="shared" si="97"/>
        <x:v>3109.9166666666665</x:v>
      </x:c>
      <x:c r="AY142" s="1246">
        <x:f t="shared" si="97"/>
        <x:v>3109.9166666666665</x:v>
      </x:c>
      <x:c r="AZ142" s="1246">
        <x:f t="shared" si="97"/>
        <x:v>3109.9166666666665</x:v>
      </x:c>
      <x:c r="BA142" s="1247">
        <x:f t="shared" si="103"/>
        <x:v>37319</x:v>
      </x:c>
      <x:c r="BB142" s="1248">
        <x:f t="shared" si="97"/>
        <x:v>37319</x:v>
      </x:c>
      <x:c r="BC142" s="1246">
        <x:f t="shared" si="93"/>
        <x:v>0</x:v>
      </x:c>
      <x:c r="BD142" s="1246">
        <x:f t="shared" si="93"/>
        <x:v>0</x:v>
      </x:c>
      <x:c r="BE142" s="1246">
        <x:f t="shared" si="93"/>
        <x:v>0</x:v>
      </x:c>
      <x:c r="BF142" s="1246">
        <x:f t="shared" si="93"/>
        <x:v>0</x:v>
      </x:c>
      <x:c r="BG142" s="1246">
        <x:f t="shared" si="93"/>
        <x:v>0</x:v>
      </x:c>
      <x:c r="BH142" s="1246">
        <x:f t="shared" si="93"/>
        <x:v>0</x:v>
      </x:c>
      <x:c r="BI142" s="1246">
        <x:f t="shared" si="91"/>
        <x:v>1.3504502133333331</x:v>
      </x:c>
      <x:c r="BJ142" s="1246">
        <x:f t="shared" si="91"/>
        <x:v>1.3504502133333331</x:v>
      </x:c>
      <x:c r="BK142" s="1246">
        <x:f t="shared" si="91"/>
        <x:v>1.3504502133333331</x:v>
      </x:c>
      <x:c r="BL142" s="1246">
        <x:f t="shared" si="91"/>
        <x:v>1.3504502133333331</x:v>
      </x:c>
      <x:c r="BM142" s="1246">
        <x:f t="shared" si="91"/>
        <x:v>1.3504502133333331</x:v>
      </x:c>
      <x:c r="BN142" s="1246">
        <x:f t="shared" si="91"/>
        <x:v>1.3504502133333331</x:v>
      </x:c>
      <x:c r="BO142" s="1246">
        <x:f t="shared" si="105"/>
        <x:v>1.3504502133333331</x:v>
      </x:c>
      <x:c r="BP142" s="1246">
        <x:f t="shared" si="105"/>
        <x:v>1.3504502133333331</x:v>
      </x:c>
      <x:c r="BQ142" s="1246">
        <x:f t="shared" si="105"/>
        <x:v>1.3504502133333331</x:v>
      </x:c>
      <x:c r="BR142" s="1246">
        <x:f t="shared" si="105"/>
        <x:v>1.3504502133333331</x:v>
      </x:c>
      <x:c r="BS142" s="1246">
        <x:f t="shared" si="105"/>
        <x:v>1.3504502133333331</x:v>
      </x:c>
      <x:c r="BT142" s="1246">
        <x:f t="shared" si="105"/>
        <x:v>1.3504502133333331</x:v>
      </x:c>
      <x:c r="BU142" s="1249">
        <x:f t="shared" si="107"/>
        <x:v>16.20540256</x:v>
      </x:c>
      <x:c r="BV142" s="1250">
        <x:f t="shared" si="95"/>
        <x:v>16.20540256</x:v>
      </x:c>
      <x:c r="BW142" s="1246">
        <x:f t="shared" si="95"/>
        <x:v>0</x:v>
      </x:c>
      <x:c r="BX142" s="1246">
        <x:f t="shared" si="95"/>
        <x:v>0</x:v>
      </x:c>
      <x:c r="BY142" s="1246">
        <x:f t="shared" si="95"/>
        <x:v>0</x:v>
      </x:c>
      <x:c r="BZ142" s="1246">
        <x:f t="shared" si="95"/>
        <x:v>0</x:v>
      </x:c>
      <x:c r="CA142" s="1246">
        <x:f t="shared" si="95"/>
        <x:v>0</x:v>
      </x:c>
      <x:c r="CB142" s="1249">
        <x:f t="shared" si="95"/>
        <x:v>0</x:v>
      </x:c>
      <x:c r="CC142" s="923"/>
      <x:c r="CD142" s="958" t="s">
        <x:v>2210</x:v>
      </x:c>
      <x:c r="CE142" s="960">
        <x:f t="shared" si="102"/>
        <x:v>3109.9166666666665</x:v>
      </x:c>
      <x:c r="CF142" s="960">
        <x:f t="shared" si="102"/>
        <x:v>3109.9166666666665</x:v>
      </x:c>
      <x:c r="CG142" s="960">
        <x:f t="shared" si="102"/>
        <x:v>3109.9166666666665</x:v>
      </x:c>
      <x:c r="CH142" s="960">
        <x:f t="shared" si="102"/>
        <x:v>3109.9166666666665</x:v>
      </x:c>
      <x:c r="CI142" s="960">
        <x:f t="shared" si="102"/>
        <x:v>3109.9166666666665</x:v>
      </x:c>
      <x:c r="CJ142" s="960">
        <x:f t="shared" si="102"/>
        <x:v>3109.9166666666665</x:v>
      </x:c>
      <x:c r="CK142" s="960">
        <x:f t="shared" si="102"/>
        <x:v>3109.9166666666665</x:v>
      </x:c>
      <x:c r="CL142" s="960">
        <x:f t="shared" si="102"/>
        <x:v>3109.9166666666665</x:v>
      </x:c>
      <x:c r="CM142" s="960">
        <x:f t="shared" si="102"/>
        <x:v>3109.9166666666665</x:v>
      </x:c>
      <x:c r="CN142" s="960">
        <x:f t="shared" si="102"/>
        <x:v>3109.9166666666665</x:v>
      </x:c>
      <x:c r="CO142" s="960">
        <x:f t="shared" si="102"/>
        <x:v>3109.9166666666665</x:v>
      </x:c>
      <x:c r="CP142" s="961">
        <x:f t="shared" si="102"/>
        <x:v>3109.9166666666665</x:v>
      </x:c>
      <x:c r="CQ142" s="1251">
        <x:f t="shared" si="99"/>
        <x:v>37319</x:v>
      </x:c>
      <x:c r="CR142" s="1139">
        <x:f>ROUND(13493*3/4,0)+27199</x:f>
        <x:v>37319</x:v>
      </x:c>
      <x:c r="CS142" s="1252">
        <x:f t="shared" ref="CS142:CV147" si="109">CS141</x:f>
        <x:v>0</x:v>
      </x:c>
      <x:c r="CT142" s="1252">
        <x:f t="shared" si="109"/>
        <x:v>0</x:v>
      </x:c>
      <x:c r="CU142" s="1252">
        <x:f t="shared" si="109"/>
        <x:v>0</x:v>
      </x:c>
      <x:c r="CV142" s="1252">
        <x:f t="shared" si="109"/>
        <x:v>0</x:v>
      </x:c>
      <x:c r="CW142" s="1252"/>
      <x:c r="CX142" s="1253"/>
      <x:c r="CZ142" s="988"/>
    </x:row>
    <x:row r="143" spans="1:104" s="785" customFormat="1" ht="17.25" hidden="1" customHeight="1" thickBot="1">
      <x:c r="A143" s="933">
        <x:f t="shared" si="96"/>
        <x:v>140</x:v>
      </x:c>
      <x:c r="B143" s="934" t="s">
        <x:v>2113</x:v>
      </x:c>
      <x:c r="C143" s="935" t="s">
        <x:v>2144</x:v>
      </x:c>
      <x:c r="D143" s="936" t="s">
        <x:v>538</x:v>
      </x:c>
      <x:c r="E143" s="937" t="s">
        <x:v>555</x:v>
      </x:c>
      <x:c r="F143" s="939" t="s">
        <x:v>562</x:v>
      </x:c>
      <x:c r="G143" s="939" t="s">
        <x:v>563</x:v>
      </x:c>
      <x:c r="H143" s="940" t="s">
        <x:v>556</x:v>
      </x:c>
      <x:c r="I143" s="941" t="s">
        <x:v>2214</x:v>
      </x:c>
      <x:c r="J143" s="937" t="s">
        <x:v>504</x:v>
      </x:c>
      <x:c r="K143" s="937" t="s">
        <x:v>631</x:v>
      </x:c>
      <x:c r="L143" s="937" t="s">
        <x:v>57</x:v>
      </x:c>
      <x:c r="M143" s="937" t="s">
        <x:v>554</x:v>
      </x:c>
      <x:c r="N143" s="937" t="s">
        <x:v>551</x:v>
      </x:c>
      <x:c r="O143" s="942" t="s">
        <x:v>2150</x:v>
      </x:c>
      <x:c r="P143" s="1242">
        <x:f>0.56*$P$215</x:f>
        <x:v>0.8234880803011293</x:v>
      </x:c>
      <x:c r="Q143" s="944" t="s">
        <x:v>546</x:v>
      </x:c>
      <x:c r="R143" s="792">
        <x:f t="shared" si="94"/>
        <x:v>1317.580928481807</x:v>
      </x:c>
      <x:c r="S143" s="935">
        <x:v>4</x:v>
      </x:c>
      <x:c r="T143" s="792">
        <x:f t="shared" si="101"/>
        <x:v>5270.3237139272278</x:v>
      </x:c>
      <x:c r="U143" s="935" t="s">
        <x:v>505</x:v>
      </x:c>
      <x:c r="V143" s="945"/>
      <x:c r="W143" s="1243"/>
      <x:c r="X143" s="949"/>
      <x:c r="Y143" s="949"/>
      <x:c r="Z143" s="949"/>
      <x:c r="AA143" s="949"/>
      <x:c r="AB143" s="1244"/>
      <x:c r="AC143" s="1244"/>
      <x:c r="AD143" s="1244"/>
      <x:c r="AE143" s="1021">
        <x:f t="shared" si="108"/>
        <x:v>0.8234880803011293</x:v>
      </x:c>
      <x:c r="AF143" s="951">
        <x:f t="shared" si="106"/>
        <x:v>0.8234880803011293</x:v>
      </x:c>
      <x:c r="AG143" s="951">
        <x:f t="shared" si="106"/>
        <x:v>0.8234880803011293</x:v>
      </x:c>
      <x:c r="AH143" s="951">
        <x:f t="shared" si="106"/>
        <x:v>0.8234880803011293</x:v>
      </x:c>
      <x:c r="AI143" s="951">
        <x:f t="shared" si="104"/>
        <x:v>0.8234880803011293</x:v>
      </x:c>
      <x:c r="AJ143" s="951">
        <x:f t="shared" si="104"/>
        <x:v>0.8234880803011293</x:v>
      </x:c>
      <x:c r="AK143" s="951">
        <x:f t="shared" si="104"/>
        <x:v>0.8234880803011293</x:v>
      </x:c>
      <x:c r="AL143" s="951">
        <x:f t="shared" si="104"/>
        <x:v>0.8234880803011293</x:v>
      </x:c>
      <x:c r="AM143" s="934" t="s">
        <x:v>2209</x:v>
      </x:c>
      <x:c r="AN143" s="1245" t="s">
        <x:v>482</x:v>
      </x:c>
      <x:c r="AO143" s="1246" t="e">
        <x:f t="shared" si="98"/>
        <x:v>#DIV/0!</x:v>
      </x:c>
      <x:c r="AP143" s="1246" t="e">
        <x:f t="shared" si="98"/>
        <x:v>#DIV/0!</x:v>
      </x:c>
      <x:c r="AQ143" s="1246" t="e">
        <x:f t="shared" si="98"/>
        <x:v>#DIV/0!</x:v>
      </x:c>
      <x:c r="AR143" s="1246" t="e">
        <x:f t="shared" si="97"/>
        <x:v>#DIV/0!</x:v>
      </x:c>
      <x:c r="AS143" s="1246" t="e">
        <x:f t="shared" si="97"/>
        <x:v>#DIV/0!</x:v>
      </x:c>
      <x:c r="AT143" s="1246" t="e">
        <x:f t="shared" si="97"/>
        <x:v>#DIV/0!</x:v>
      </x:c>
      <x:c r="AU143" s="1246" t="e">
        <x:f t="shared" si="97"/>
        <x:v>#DIV/0!</x:v>
      </x:c>
      <x:c r="AV143" s="1246" t="e">
        <x:f t="shared" si="97"/>
        <x:v>#DIV/0!</x:v>
      </x:c>
      <x:c r="AW143" s="1246" t="e">
        <x:f t="shared" si="97"/>
        <x:v>#DIV/0!</x:v>
      </x:c>
      <x:c r="AX143" s="1246" t="e">
        <x:f t="shared" si="97"/>
        <x:v>#DIV/0!</x:v>
      </x:c>
      <x:c r="AY143" s="1246" t="e">
        <x:f t="shared" si="97"/>
        <x:v>#DIV/0!</x:v>
      </x:c>
      <x:c r="AZ143" s="1246" t="e">
        <x:f t="shared" si="97"/>
        <x:v>#DIV/0!</x:v>
      </x:c>
      <x:c r="BA143" s="1247" t="e">
        <x:f t="shared" si="103"/>
        <x:v>#DIV/0!</x:v>
      </x:c>
      <x:c r="BB143" s="1248" t="e">
        <x:f t="shared" si="97"/>
        <x:v>#DIV/0!</x:v>
      </x:c>
      <x:c r="BC143" s="1246">
        <x:f t="shared" si="93"/>
        <x:v>0</x:v>
      </x:c>
      <x:c r="BD143" s="1246">
        <x:f t="shared" si="93"/>
        <x:v>0</x:v>
      </x:c>
      <x:c r="BE143" s="1246">
        <x:f t="shared" si="93"/>
        <x:v>0</x:v>
      </x:c>
      <x:c r="BF143" s="1246">
        <x:f t="shared" si="93"/>
        <x:v>0</x:v>
      </x:c>
      <x:c r="BG143" s="1246">
        <x:f t="shared" si="93"/>
        <x:v>0</x:v>
      </x:c>
      <x:c r="BH143" s="1246">
        <x:f t="shared" si="93"/>
        <x:v>0</x:v>
      </x:c>
      <x:c r="BI143" s="1246" t="e">
        <x:f t="shared" si="91"/>
        <x:v>#DIV/0!</x:v>
      </x:c>
      <x:c r="BJ143" s="1246" t="e">
        <x:f t="shared" si="91"/>
        <x:v>#DIV/0!</x:v>
      </x:c>
      <x:c r="BK143" s="1246" t="e">
        <x:f t="shared" si="91"/>
        <x:v>#DIV/0!</x:v>
      </x:c>
      <x:c r="BL143" s="1246" t="e">
        <x:f t="shared" si="91"/>
        <x:v>#DIV/0!</x:v>
      </x:c>
      <x:c r="BM143" s="1246" t="e">
        <x:f t="shared" si="91"/>
        <x:v>#DIV/0!</x:v>
      </x:c>
      <x:c r="BN143" s="1246" t="e">
        <x:f t="shared" si="91"/>
        <x:v>#DIV/0!</x:v>
      </x:c>
      <x:c r="BO143" s="1246" t="e">
        <x:f t="shared" si="105"/>
        <x:v>#DIV/0!</x:v>
      </x:c>
      <x:c r="BP143" s="1246" t="e">
        <x:f t="shared" si="105"/>
        <x:v>#DIV/0!</x:v>
      </x:c>
      <x:c r="BQ143" s="1246" t="e">
        <x:f t="shared" si="105"/>
        <x:v>#DIV/0!</x:v>
      </x:c>
      <x:c r="BR143" s="1246" t="e">
        <x:f t="shared" si="105"/>
        <x:v>#DIV/0!</x:v>
      </x:c>
      <x:c r="BS143" s="1246" t="e">
        <x:f t="shared" si="105"/>
        <x:v>#DIV/0!</x:v>
      </x:c>
      <x:c r="BT143" s="1246" t="e">
        <x:f t="shared" si="105"/>
        <x:v>#DIV/0!</x:v>
      </x:c>
      <x:c r="BU143" s="1249" t="e">
        <x:f t="shared" si="107"/>
        <x:v>#DIV/0!</x:v>
      </x:c>
      <x:c r="BV143" s="1250" t="e">
        <x:f t="shared" si="95"/>
        <x:v>#DIV/0!</x:v>
      </x:c>
      <x:c r="BW143" s="1246">
        <x:f t="shared" si="95"/>
        <x:v>0</x:v>
      </x:c>
      <x:c r="BX143" s="1246">
        <x:f t="shared" si="95"/>
        <x:v>0</x:v>
      </x:c>
      <x:c r="BY143" s="1246">
        <x:f t="shared" si="95"/>
        <x:v>0</x:v>
      </x:c>
      <x:c r="BZ143" s="1246">
        <x:f t="shared" si="95"/>
        <x:v>0</x:v>
      </x:c>
      <x:c r="CA143" s="1246">
        <x:f t="shared" si="95"/>
        <x:v>0</x:v>
      </x:c>
      <x:c r="CB143" s="1249">
        <x:f t="shared" si="95"/>
        <x:v>0</x:v>
      </x:c>
      <x:c r="CC143" s="923"/>
      <x:c r="CD143" s="958" t="s">
        <x:v>2210</x:v>
      </x:c>
      <x:c r="CE143" s="960" t="e">
        <x:f t="shared" si="102"/>
        <x:v>#DIV/0!</x:v>
      </x:c>
      <x:c r="CF143" s="960" t="e">
        <x:f t="shared" si="102"/>
        <x:v>#DIV/0!</x:v>
      </x:c>
      <x:c r="CG143" s="960" t="e">
        <x:f t="shared" si="102"/>
        <x:v>#DIV/0!</x:v>
      </x:c>
      <x:c r="CH143" s="960" t="e">
        <x:f t="shared" si="102"/>
        <x:v>#DIV/0!</x:v>
      </x:c>
      <x:c r="CI143" s="960" t="e">
        <x:f t="shared" si="102"/>
        <x:v>#DIV/0!</x:v>
      </x:c>
      <x:c r="CJ143" s="960" t="e">
        <x:f t="shared" si="102"/>
        <x:v>#DIV/0!</x:v>
      </x:c>
      <x:c r="CK143" s="960" t="e">
        <x:f t="shared" si="102"/>
        <x:v>#DIV/0!</x:v>
      </x:c>
      <x:c r="CL143" s="960" t="e">
        <x:f t="shared" si="102"/>
        <x:v>#DIV/0!</x:v>
      </x:c>
      <x:c r="CM143" s="960" t="e">
        <x:f t="shared" si="102"/>
        <x:v>#DIV/0!</x:v>
      </x:c>
      <x:c r="CN143" s="960" t="e">
        <x:f t="shared" si="102"/>
        <x:v>#DIV/0!</x:v>
      </x:c>
      <x:c r="CO143" s="960" t="e">
        <x:f t="shared" si="102"/>
        <x:v>#DIV/0!</x:v>
      </x:c>
      <x:c r="CP143" s="961" t="e">
        <x:f t="shared" si="102"/>
        <x:v>#DIV/0!</x:v>
      </x:c>
      <x:c r="CQ143" s="1251" t="e">
        <x:f t="shared" si="99"/>
        <x:v>#DIV/0!</x:v>
      </x:c>
      <x:c r="CR143" s="1254" t="e">
        <x:f>(CU215+27199*4)/4</x:f>
        <x:v>#DIV/0!</x:v>
      </x:c>
      <x:c r="CS143" s="1252">
        <x:f t="shared" si="109"/>
        <x:v>0</x:v>
      </x:c>
      <x:c r="CT143" s="1252">
        <x:f t="shared" si="109"/>
        <x:v>0</x:v>
      </x:c>
      <x:c r="CU143" s="1252">
        <x:f t="shared" si="109"/>
        <x:v>0</x:v>
      </x:c>
      <x:c r="CV143" s="1252">
        <x:f t="shared" si="109"/>
        <x:v>0</x:v>
      </x:c>
      <x:c r="CW143" s="1252"/>
      <x:c r="CX143" s="1253"/>
      <x:c r="CZ143" s="988"/>
    </x:row>
    <x:row r="144" spans="1:104" s="1469" customFormat="1" ht="17.25" customHeight="1" thickBot="1">
      <x:c r="A144" s="1493">
        <x:f t="shared" si="96"/>
        <x:v>141</x:v>
      </x:c>
      <x:c r="B144" s="1494" t="s">
        <x:v>2113</x:v>
      </x:c>
      <x:c r="C144" s="1495" t="s">
        <x:v>2144</x:v>
      </x:c>
      <x:c r="D144" s="1496" t="s">
        <x:v>538</x:v>
      </x:c>
      <x:c r="E144" s="1469" t="s">
        <x:v>2213</x:v>
      </x:c>
      <x:c r="F144" s="1497" t="s">
        <x:v>562</x:v>
      </x:c>
      <x:c r="G144" s="1497" t="s">
        <x:v>564</x:v>
      </x:c>
      <x:c r="H144" s="1498" t="s">
        <x:v>13</x:v>
      </x:c>
      <x:c r="I144" s="1499" t="s">
        <x:v>2214</x:v>
      </x:c>
      <x:c r="J144" s="1469" t="s">
        <x:v>504</x:v>
      </x:c>
      <x:c r="K144" s="1469" t="s">
        <x:v>518</x:v>
      </x:c>
      <x:c r="L144" s="1469" t="s">
        <x:v>57</x:v>
      </x:c>
      <x:c r="M144" s="1469" t="s">
        <x:v>554</x:v>
      </x:c>
      <x:c r="N144" s="1469" t="s">
        <x:v>551</x:v>
      </x:c>
      <x:c r="O144" s="1500" t="s">
        <x:v>2150</x:v>
      </x:c>
      <x:c r="P144" s="1548">
        <x:v>117.2</x:v>
      </x:c>
      <x:c r="Q144" s="1502" t="s">
        <x:v>546</x:v>
      </x:c>
      <x:c r="R144" s="1468">
        <x:f t="shared" si="94"/>
        <x:v>187520</x:v>
      </x:c>
      <x:c r="S144" s="1495">
        <x:v>1</x:v>
      </x:c>
      <x:c r="T144" s="1468">
        <x:f t="shared" si="101"/>
        <x:v>187520</x:v>
      </x:c>
      <x:c r="U144" s="1495" t="s">
        <x:v>505</x:v>
      </x:c>
      <x:c r="V144" s="1503"/>
      <x:c r="W144" s="1504"/>
      <x:c r="X144" s="1505"/>
      <x:c r="Y144" s="1505"/>
      <x:c r="Z144" s="1505"/>
      <x:c r="AA144" s="1505"/>
      <x:c r="AB144" s="1546"/>
      <x:c r="AC144" s="1546"/>
      <x:c r="AD144" s="1546"/>
      <x:c r="AE144" s="1506">
        <x:f t="shared" si="108"/>
        <x:v>117.2</x:v>
      </x:c>
      <x:c r="AF144" s="1507">
        <x:f t="shared" si="106"/>
        <x:v>117.2</x:v>
      </x:c>
      <x:c r="AG144" s="1507">
        <x:f t="shared" si="106"/>
        <x:v>117.2</x:v>
      </x:c>
      <x:c r="AH144" s="1507">
        <x:f t="shared" si="106"/>
        <x:v>117.2</x:v>
      </x:c>
      <x:c r="AI144" s="1507">
        <x:f t="shared" si="104"/>
        <x:v>117.2</x:v>
      </x:c>
      <x:c r="AJ144" s="1507">
        <x:f t="shared" si="104"/>
        <x:v>117.2</x:v>
      </x:c>
      <x:c r="AK144" s="1507">
        <x:f t="shared" si="104"/>
        <x:v>117.2</x:v>
      </x:c>
      <x:c r="AL144" s="1507">
        <x:f t="shared" si="104"/>
        <x:v>117.2</x:v>
      </x:c>
      <x:c r="AM144" s="1494" t="s">
        <x:v>2209</x:v>
      </x:c>
      <x:c r="AN144" s="1508" t="s">
        <x:v>482</x:v>
      </x:c>
      <x:c r="AO144" s="1509">
        <x:v>2064</x:v>
      </x:c>
      <x:c r="AP144" s="1509">
        <x:v>2408</x:v>
      </x:c>
      <x:c r="AQ144" s="1509">
        <x:v>2580</x:v>
      </x:c>
      <x:c r="AR144" s="1509">
        <x:v>2580</x:v>
      </x:c>
      <x:c r="AS144" s="1509">
        <x:v>2580</x:v>
      </x:c>
      <x:c r="AT144" s="1509">
        <x:v>3440</x:v>
      </x:c>
      <x:c r="AU144" s="1509">
        <x:v>2580</x:v>
      </x:c>
      <x:c r="AV144" s="1509">
        <x:v>4644</x:v>
      </x:c>
      <x:c r="AW144" s="1509">
        <x:v>2580</x:v>
      </x:c>
      <x:c r="AX144" s="1509">
        <x:v>3440</x:v>
      </x:c>
      <x:c r="AY144" s="1509">
        <x:v>1720</x:v>
      </x:c>
      <x:c r="AZ144" s="1509">
        <x:v>1204</x:v>
      </x:c>
      <x:c r="BA144" s="1510">
        <x:f t="shared" si="103"/>
        <x:v>31820</x:v>
      </x:c>
      <x:c r="BB144" s="1547">
        <x:f t="shared" si="97"/>
        <x:v>37279</x:v>
      </x:c>
      <x:c r="BC144" s="1509">
        <x:f t="shared" si="93"/>
        <x:v>0</x:v>
      </x:c>
      <x:c r="BD144" s="1509">
        <x:f t="shared" si="93"/>
        <x:v>0</x:v>
      </x:c>
      <x:c r="BE144" s="1509">
        <x:f t="shared" si="93"/>
        <x:v>0</x:v>
      </x:c>
      <x:c r="BF144" s="1509">
        <x:f t="shared" si="93"/>
        <x:v>0</x:v>
      </x:c>
      <x:c r="BG144" s="1509">
        <x:f t="shared" si="93"/>
        <x:v>0</x:v>
      </x:c>
      <x:c r="BH144" s="1509">
        <x:f t="shared" si="93"/>
        <x:v>0</x:v>
      </x:c>
      <x:c r="BI144" s="1509">
        <x:f t="shared" ref="BI144:BT175" si="110">IF($Q144="usd",$AE144*$S144*$C$212,IF($Q144="eur",$AE144*$S144*$C$213,IF($Q144="krw",$AE144*$S144)))*AO144/100000000</x:f>
        <x:v>3.8704128</x:v>
      </x:c>
      <x:c r="BJ144" s="1509">
        <x:f t="shared" si="110"/>
        <x:v>4.5154816000000002</x:v>
      </x:c>
      <x:c r="BK144" s="1509">
        <x:f t="shared" si="110"/>
        <x:v>4.8380159999999997</x:v>
      </x:c>
      <x:c r="BL144" s="1509">
        <x:f t="shared" si="110"/>
        <x:v>4.8380159999999997</x:v>
      </x:c>
      <x:c r="BM144" s="1509">
        <x:f t="shared" si="110"/>
        <x:v>4.8380159999999997</x:v>
      </x:c>
      <x:c r="BN144" s="1509">
        <x:f t="shared" si="110"/>
        <x:v>6.4506880000000004</x:v>
      </x:c>
      <x:c r="BO144" s="1509">
        <x:f t="shared" si="105"/>
        <x:v>4.8380159999999997</x:v>
      </x:c>
      <x:c r="BP144" s="1509">
        <x:f t="shared" si="105"/>
        <x:v>8.7084288000000001</x:v>
      </x:c>
      <x:c r="BQ144" s="1509">
        <x:f t="shared" si="105"/>
        <x:v>4.8380159999999997</x:v>
      </x:c>
      <x:c r="BR144" s="1509">
        <x:f t="shared" si="105"/>
        <x:v>6.4506880000000004</x:v>
      </x:c>
      <x:c r="BS144" s="1509">
        <x:f t="shared" si="105"/>
        <x:v>3.2253440000000002</x:v>
      </x:c>
      <x:c r="BT144" s="1509">
        <x:f t="shared" si="105"/>
        <x:v>2.2577408000000001</x:v>
      </x:c>
      <x:c r="BU144" s="1511">
        <x:f t="shared" si="107"/>
        <x:v>59.668863999999999</x:v>
      </x:c>
      <x:c r="BV144" s="1512">
        <x:f t="shared" si="95"/>
        <x:v>69.905580799999996</x:v>
      </x:c>
      <x:c r="BW144" s="1509">
        <x:f t="shared" si="95"/>
        <x:v>0</x:v>
      </x:c>
      <x:c r="BX144" s="1509">
        <x:f t="shared" si="95"/>
        <x:v>0</x:v>
      </x:c>
      <x:c r="BY144" s="1509">
        <x:f t="shared" si="95"/>
        <x:v>0</x:v>
      </x:c>
      <x:c r="BZ144" s="1509">
        <x:f t="shared" si="95"/>
        <x:v>0</x:v>
      </x:c>
      <x:c r="CA144" s="1509">
        <x:f t="shared" si="95"/>
        <x:v>0</x:v>
      </x:c>
      <x:c r="CB144" s="1511">
        <x:f t="shared" si="95"/>
        <x:v>0</x:v>
      </x:c>
      <x:c r="CC144" s="1468"/>
      <x:c r="CD144" s="958" t="s">
        <x:v>2210</x:v>
      </x:c>
      <x:c r="CE144" s="960">
        <x:f t="shared" si="102"/>
        <x:v>3106.5833333333335</x:v>
      </x:c>
      <x:c r="CF144" s="960">
        <x:f t="shared" si="102"/>
        <x:v>3106.5833333333335</x:v>
      </x:c>
      <x:c r="CG144" s="960">
        <x:f t="shared" si="102"/>
        <x:v>3106.5833333333335</x:v>
      </x:c>
      <x:c r="CH144" s="960">
        <x:f t="shared" si="102"/>
        <x:v>3106.5833333333335</x:v>
      </x:c>
      <x:c r="CI144" s="960">
        <x:f t="shared" si="102"/>
        <x:v>3106.5833333333335</x:v>
      </x:c>
      <x:c r="CJ144" s="960">
        <x:f t="shared" si="102"/>
        <x:v>3106.5833333333335</x:v>
      </x:c>
      <x:c r="CK144" s="960">
        <x:f t="shared" si="102"/>
        <x:v>3106.5833333333335</x:v>
      </x:c>
      <x:c r="CL144" s="960">
        <x:f t="shared" si="102"/>
        <x:v>3106.5833333333335</x:v>
      </x:c>
      <x:c r="CM144" s="960">
        <x:f t="shared" si="102"/>
        <x:v>3106.5833333333335</x:v>
      </x:c>
      <x:c r="CN144" s="960">
        <x:f t="shared" si="102"/>
        <x:v>3106.5833333333335</x:v>
      </x:c>
      <x:c r="CO144" s="960">
        <x:f t="shared" si="102"/>
        <x:v>3106.5833333333335</x:v>
      </x:c>
      <x:c r="CP144" s="961">
        <x:f t="shared" si="102"/>
        <x:v>3106.5833333333335</x:v>
      </x:c>
      <x:c r="CQ144" s="962">
        <x:f t="shared" si="99"/>
        <x:v>37279</x:v>
      </x:c>
      <x:c r="CR144" s="1139">
        <x:f>10080+27199</x:f>
        <x:v>37279</x:v>
      </x:c>
      <x:c r="CS144" s="1252">
        <x:f t="shared" si="109"/>
        <x:v>0</x:v>
      </x:c>
      <x:c r="CT144" s="1252">
        <x:f t="shared" si="109"/>
        <x:v>0</x:v>
      </x:c>
      <x:c r="CU144" s="1252">
        <x:f t="shared" si="109"/>
        <x:v>0</x:v>
      </x:c>
      <x:c r="CV144" s="1252">
        <x:f t="shared" si="109"/>
        <x:v>0</x:v>
      </x:c>
      <x:c r="CW144" s="1252"/>
      <x:c r="CX144" s="1253"/>
      <x:c r="CZ144" s="1470"/>
    </x:row>
    <x:row r="145" spans="1:105" s="785" customFormat="1" ht="17.25" hidden="1" customHeight="1" thickBot="1">
      <x:c r="A145" s="933">
        <x:f t="shared" si="96"/>
        <x:v>142</x:v>
      </x:c>
      <x:c r="B145" s="934" t="s">
        <x:v>2113</x:v>
      </x:c>
      <x:c r="C145" s="935" t="s">
        <x:v>2144</x:v>
      </x:c>
      <x:c r="D145" s="936" t="s">
        <x:v>538</x:v>
      </x:c>
      <x:c r="E145" s="937" t="s">
        <x:v>558</x:v>
      </x:c>
      <x:c r="F145" s="939" t="s">
        <x:v>562</x:v>
      </x:c>
      <x:c r="G145" s="939" t="s">
        <x:v>565</x:v>
      </x:c>
      <x:c r="H145" s="940" t="s">
        <x:v>566</x:v>
      </x:c>
      <x:c r="I145" s="941" t="s">
        <x:v>2214</x:v>
      </x:c>
      <x:c r="J145" s="937" t="s">
        <x:v>504</x:v>
      </x:c>
      <x:c r="K145" s="937" t="s">
        <x:v>550</x:v>
      </x:c>
      <x:c r="L145" s="937" t="s">
        <x:v>57</x:v>
      </x:c>
      <x:c r="M145" s="937" t="s">
        <x:v>554</x:v>
      </x:c>
      <x:c r="N145" s="937" t="s">
        <x:v>551</x:v>
      </x:c>
      <x:c r="O145" s="942" t="s">
        <x:v>2150</x:v>
      </x:c>
      <x:c r="P145" s="1263">
        <x:v>3.74</x:v>
      </x:c>
      <x:c r="Q145" s="944" t="s">
        <x:v>546</x:v>
      </x:c>
      <x:c r="R145" s="792">
        <x:f t="shared" si="94"/>
        <x:v>5984</x:v>
      </x:c>
      <x:c r="S145" s="935">
        <x:v>1</x:v>
      </x:c>
      <x:c r="T145" s="792">
        <x:f t="shared" si="101"/>
        <x:v>5984</x:v>
      </x:c>
      <x:c r="U145" s="935" t="s">
        <x:v>505</x:v>
      </x:c>
      <x:c r="V145" s="945"/>
      <x:c r="W145" s="1243"/>
      <x:c r="X145" s="949"/>
      <x:c r="Y145" s="949"/>
      <x:c r="Z145" s="949"/>
      <x:c r="AA145" s="949"/>
      <x:c r="AB145" s="1244"/>
      <x:c r="AC145" s="1244"/>
      <x:c r="AD145" s="1244"/>
      <x:c r="AE145" s="1021">
        <x:f t="shared" si="108"/>
        <x:v>3.74</x:v>
      </x:c>
      <x:c r="AF145" s="951">
        <x:f t="shared" si="106"/>
        <x:v>3.74</x:v>
      </x:c>
      <x:c r="AG145" s="951">
        <x:f t="shared" si="106"/>
        <x:v>3.74</x:v>
      </x:c>
      <x:c r="AH145" s="951">
        <x:f t="shared" si="106"/>
        <x:v>3.74</x:v>
      </x:c>
      <x:c r="AI145" s="951">
        <x:f t="shared" si="104"/>
        <x:v>3.74</x:v>
      </x:c>
      <x:c r="AJ145" s="951">
        <x:f t="shared" si="104"/>
        <x:v>3.74</x:v>
      </x:c>
      <x:c r="AK145" s="951">
        <x:f t="shared" si="104"/>
        <x:v>3.74</x:v>
      </x:c>
      <x:c r="AL145" s="951">
        <x:f t="shared" si="104"/>
        <x:v>3.74</x:v>
      </x:c>
      <x:c r="AM145" s="934" t="s">
        <x:v>2209</x:v>
      </x:c>
      <x:c r="AN145" s="1245" t="s">
        <x:v>482</x:v>
      </x:c>
      <x:c r="AO145" s="1246">
        <x:f t="shared" si="98"/>
        <x:v>3099.9166666666665</x:v>
      </x:c>
      <x:c r="AP145" s="1246">
        <x:f t="shared" si="98"/>
        <x:v>3099.9166666666665</x:v>
      </x:c>
      <x:c r="AQ145" s="1246">
        <x:f t="shared" si="98"/>
        <x:v>3099.9166666666665</x:v>
      </x:c>
      <x:c r="AR145" s="1246">
        <x:f t="shared" si="97"/>
        <x:v>3099.9166666666665</x:v>
      </x:c>
      <x:c r="AS145" s="1246">
        <x:f t="shared" si="97"/>
        <x:v>3099.9166666666665</x:v>
      </x:c>
      <x:c r="AT145" s="1246">
        <x:f t="shared" si="97"/>
        <x:v>3099.9166666666665</x:v>
      </x:c>
      <x:c r="AU145" s="1246">
        <x:f t="shared" si="97"/>
        <x:v>3099.9166666666665</x:v>
      </x:c>
      <x:c r="AV145" s="1246">
        <x:f t="shared" si="97"/>
        <x:v>3099.9166666666665</x:v>
      </x:c>
      <x:c r="AW145" s="1246">
        <x:f t="shared" si="97"/>
        <x:v>3099.9166666666665</x:v>
      </x:c>
      <x:c r="AX145" s="1246">
        <x:f t="shared" si="97"/>
        <x:v>3099.9166666666665</x:v>
      </x:c>
      <x:c r="AY145" s="1246">
        <x:f t="shared" si="97"/>
        <x:v>3099.9166666666665</x:v>
      </x:c>
      <x:c r="AZ145" s="1246">
        <x:f t="shared" si="97"/>
        <x:v>3099.9166666666665</x:v>
      </x:c>
      <x:c r="BA145" s="1247">
        <x:f t="shared" si="103"/>
        <x:v>37199</x:v>
      </x:c>
      <x:c r="BB145" s="1248">
        <x:f t="shared" si="97"/>
        <x:v>37199</x:v>
      </x:c>
      <x:c r="BC145" s="1246">
        <x:f t="shared" si="93"/>
        <x:v>0</x:v>
      </x:c>
      <x:c r="BD145" s="1246">
        <x:f t="shared" si="93"/>
        <x:v>0</x:v>
      </x:c>
      <x:c r="BE145" s="1246">
        <x:f t="shared" si="93"/>
        <x:v>0</x:v>
      </x:c>
      <x:c r="BF145" s="1246">
        <x:f t="shared" si="93"/>
        <x:v>0</x:v>
      </x:c>
      <x:c r="BG145" s="1246">
        <x:f t="shared" si="93"/>
        <x:v>0</x:v>
      </x:c>
      <x:c r="BH145" s="1246">
        <x:f t="shared" si="93"/>
        <x:v>0</x:v>
      </x:c>
      <x:c r="BI145" s="1246">
        <x:f t="shared" si="110"/>
        <x:v>0.18549901333333332</x:v>
      </x:c>
      <x:c r="BJ145" s="1246">
        <x:f t="shared" si="110"/>
        <x:v>0.18549901333333332</x:v>
      </x:c>
      <x:c r="BK145" s="1246">
        <x:f t="shared" si="110"/>
        <x:v>0.18549901333333332</x:v>
      </x:c>
      <x:c r="BL145" s="1246">
        <x:f t="shared" si="110"/>
        <x:v>0.18549901333333332</x:v>
      </x:c>
      <x:c r="BM145" s="1246">
        <x:f t="shared" si="110"/>
        <x:v>0.18549901333333332</x:v>
      </x:c>
      <x:c r="BN145" s="1246">
        <x:f t="shared" si="110"/>
        <x:v>0.18549901333333332</x:v>
      </x:c>
      <x:c r="BO145" s="1246">
        <x:f t="shared" si="105"/>
        <x:v>0.18549901333333332</x:v>
      </x:c>
      <x:c r="BP145" s="1246">
        <x:f t="shared" si="105"/>
        <x:v>0.18549901333333332</x:v>
      </x:c>
      <x:c r="BQ145" s="1246">
        <x:f t="shared" si="105"/>
        <x:v>0.18549901333333332</x:v>
      </x:c>
      <x:c r="BR145" s="1246">
        <x:f t="shared" si="105"/>
        <x:v>0.18549901333333332</x:v>
      </x:c>
      <x:c r="BS145" s="1246">
        <x:f t="shared" si="105"/>
        <x:v>0.18549901333333332</x:v>
      </x:c>
      <x:c r="BT145" s="1246">
        <x:f t="shared" si="105"/>
        <x:v>0.18549901333333332</x:v>
      </x:c>
      <x:c r="BU145" s="1249">
        <x:f t="shared" si="107"/>
        <x:v>2.22598816</x:v>
      </x:c>
      <x:c r="BV145" s="1250">
        <x:f t="shared" si="95"/>
        <x:v>2.22598816</x:v>
      </x:c>
      <x:c r="BW145" s="1246">
        <x:f t="shared" si="95"/>
        <x:v>0</x:v>
      </x:c>
      <x:c r="BX145" s="1246">
        <x:f t="shared" si="95"/>
        <x:v>0</x:v>
      </x:c>
      <x:c r="BY145" s="1246">
        <x:f t="shared" si="95"/>
        <x:v>0</x:v>
      </x:c>
      <x:c r="BZ145" s="1246">
        <x:f t="shared" si="95"/>
        <x:v>0</x:v>
      </x:c>
      <x:c r="CA145" s="1246">
        <x:f t="shared" si="95"/>
        <x:v>0</x:v>
      </x:c>
      <x:c r="CB145" s="1249">
        <x:f t="shared" si="95"/>
        <x:v>0</x:v>
      </x:c>
      <x:c r="CC145" s="923"/>
      <x:c r="CD145" s="958" t="s">
        <x:v>2210</x:v>
      </x:c>
      <x:c r="CE145" s="960">
        <x:f t="shared" si="102"/>
        <x:v>3099.9166666666665</x:v>
      </x:c>
      <x:c r="CF145" s="960">
        <x:f t="shared" si="102"/>
        <x:v>3099.9166666666665</x:v>
      </x:c>
      <x:c r="CG145" s="960">
        <x:f t="shared" si="102"/>
        <x:v>3099.9166666666665</x:v>
      </x:c>
      <x:c r="CH145" s="960">
        <x:f t="shared" si="102"/>
        <x:v>3099.9166666666665</x:v>
      </x:c>
      <x:c r="CI145" s="960">
        <x:f t="shared" si="102"/>
        <x:v>3099.9166666666665</x:v>
      </x:c>
      <x:c r="CJ145" s="960">
        <x:f t="shared" si="102"/>
        <x:v>3099.9166666666665</x:v>
      </x:c>
      <x:c r="CK145" s="960">
        <x:f t="shared" si="102"/>
        <x:v>3099.9166666666665</x:v>
      </x:c>
      <x:c r="CL145" s="960">
        <x:f t="shared" si="102"/>
        <x:v>3099.9166666666665</x:v>
      </x:c>
      <x:c r="CM145" s="960">
        <x:f t="shared" si="102"/>
        <x:v>3099.9166666666665</x:v>
      </x:c>
      <x:c r="CN145" s="960">
        <x:f t="shared" si="102"/>
        <x:v>3099.9166666666665</x:v>
      </x:c>
      <x:c r="CO145" s="960">
        <x:f t="shared" si="102"/>
        <x:v>3099.9166666666665</x:v>
      </x:c>
      <x:c r="CP145" s="961">
        <x:f t="shared" si="102"/>
        <x:v>3099.9166666666665</x:v>
      </x:c>
      <x:c r="CQ145" s="1251">
        <x:f t="shared" si="99"/>
        <x:v>37199</x:v>
      </x:c>
      <x:c r="CR145" s="1139">
        <x:f>10000+27199</x:f>
        <x:v>37199</x:v>
      </x:c>
      <x:c r="CS145" s="1252">
        <x:f t="shared" si="109"/>
        <x:v>0</x:v>
      </x:c>
      <x:c r="CT145" s="1252">
        <x:f t="shared" si="109"/>
        <x:v>0</x:v>
      </x:c>
      <x:c r="CU145" s="1252">
        <x:f t="shared" si="109"/>
        <x:v>0</x:v>
      </x:c>
      <x:c r="CV145" s="1252">
        <x:f t="shared" si="109"/>
        <x:v>0</x:v>
      </x:c>
      <x:c r="CW145" s="1252"/>
      <x:c r="CX145" s="1253"/>
      <x:c r="CZ145" s="988"/>
    </x:row>
    <x:row r="146" spans="1:105" s="785" customFormat="1" ht="17.25" hidden="1" customHeight="1" thickBot="1">
      <x:c r="A146" s="933">
        <x:f t="shared" si="96"/>
        <x:v>143</x:v>
      </x:c>
      <x:c r="B146" s="934" t="s">
        <x:v>2113</x:v>
      </x:c>
      <x:c r="C146" s="935" t="s">
        <x:v>2144</x:v>
      </x:c>
      <x:c r="D146" s="936" t="s">
        <x:v>538</x:v>
      </x:c>
      <x:c r="E146" s="937" t="s">
        <x:v>558</x:v>
      </x:c>
      <x:c r="F146" s="939" t="s">
        <x:v>562</x:v>
      </x:c>
      <x:c r="G146" s="939" t="s">
        <x:v>567</x:v>
      </x:c>
      <x:c r="H146" s="940" t="s">
        <x:v>628</x:v>
      </x:c>
      <x:c r="I146" s="941" t="s">
        <x:v>2214</x:v>
      </x:c>
      <x:c r="J146" s="937" t="s">
        <x:v>504</x:v>
      </x:c>
      <x:c r="K146" s="937" t="s">
        <x:v>550</x:v>
      </x:c>
      <x:c r="L146" s="937" t="s">
        <x:v>57</x:v>
      </x:c>
      <x:c r="M146" s="937" t="s">
        <x:v>554</x:v>
      </x:c>
      <x:c r="N146" s="937" t="s">
        <x:v>551</x:v>
      </x:c>
      <x:c r="O146" s="942" t="s">
        <x:v>2150</x:v>
      </x:c>
      <x:c r="P146" s="1263">
        <x:v>7.71</x:v>
      </x:c>
      <x:c r="Q146" s="944" t="s">
        <x:v>546</x:v>
      </x:c>
      <x:c r="R146" s="792">
        <x:f t="shared" si="94"/>
        <x:v>12336</x:v>
      </x:c>
      <x:c r="S146" s="935">
        <x:v>1</x:v>
      </x:c>
      <x:c r="T146" s="792">
        <x:f t="shared" si="101"/>
        <x:v>12336</x:v>
      </x:c>
      <x:c r="U146" s="935" t="s">
        <x:v>505</x:v>
      </x:c>
      <x:c r="V146" s="945"/>
      <x:c r="W146" s="1243"/>
      <x:c r="X146" s="949"/>
      <x:c r="Y146" s="949"/>
      <x:c r="Z146" s="949"/>
      <x:c r="AA146" s="949"/>
      <x:c r="AB146" s="1244"/>
      <x:c r="AC146" s="1244"/>
      <x:c r="AD146" s="1244"/>
      <x:c r="AE146" s="1021">
        <x:f t="shared" si="108"/>
        <x:v>7.71</x:v>
      </x:c>
      <x:c r="AF146" s="951">
        <x:f t="shared" si="106"/>
        <x:v>7.71</x:v>
      </x:c>
      <x:c r="AG146" s="951">
        <x:f t="shared" si="106"/>
        <x:v>7.71</x:v>
      </x:c>
      <x:c r="AH146" s="951">
        <x:f t="shared" si="106"/>
        <x:v>7.71</x:v>
      </x:c>
      <x:c r="AI146" s="951">
        <x:f t="shared" si="104"/>
        <x:v>7.71</x:v>
      </x:c>
      <x:c r="AJ146" s="951">
        <x:f t="shared" si="104"/>
        <x:v>7.71</x:v>
      </x:c>
      <x:c r="AK146" s="951">
        <x:f t="shared" si="104"/>
        <x:v>7.71</x:v>
      </x:c>
      <x:c r="AL146" s="951">
        <x:f t="shared" si="104"/>
        <x:v>7.71</x:v>
      </x:c>
      <x:c r="AM146" s="934" t="s">
        <x:v>2209</x:v>
      </x:c>
      <x:c r="AN146" s="1245" t="s">
        <x:v>482</x:v>
      </x:c>
      <x:c r="AO146" s="1246">
        <x:f t="shared" si="98"/>
        <x:v>3099.9166666666665</x:v>
      </x:c>
      <x:c r="AP146" s="1246">
        <x:f t="shared" si="98"/>
        <x:v>3099.9166666666665</x:v>
      </x:c>
      <x:c r="AQ146" s="1246">
        <x:f t="shared" si="98"/>
        <x:v>3099.9166666666665</x:v>
      </x:c>
      <x:c r="AR146" s="1246">
        <x:f t="shared" si="97"/>
        <x:v>3099.9166666666665</x:v>
      </x:c>
      <x:c r="AS146" s="1246">
        <x:f t="shared" si="97"/>
        <x:v>3099.9166666666665</x:v>
      </x:c>
      <x:c r="AT146" s="1246">
        <x:f t="shared" si="97"/>
        <x:v>3099.9166666666665</x:v>
      </x:c>
      <x:c r="AU146" s="1246">
        <x:f t="shared" si="97"/>
        <x:v>3099.9166666666665</x:v>
      </x:c>
      <x:c r="AV146" s="1246">
        <x:f t="shared" si="97"/>
        <x:v>3099.9166666666665</x:v>
      </x:c>
      <x:c r="AW146" s="1246">
        <x:f t="shared" si="97"/>
        <x:v>3099.9166666666665</x:v>
      </x:c>
      <x:c r="AX146" s="1246">
        <x:f t="shared" si="97"/>
        <x:v>3099.9166666666665</x:v>
      </x:c>
      <x:c r="AY146" s="1246">
        <x:f t="shared" si="97"/>
        <x:v>3099.9166666666665</x:v>
      </x:c>
      <x:c r="AZ146" s="1246">
        <x:f t="shared" si="97"/>
        <x:v>3099.9166666666665</x:v>
      </x:c>
      <x:c r="BA146" s="1247">
        <x:f t="shared" si="103"/>
        <x:v>37199</x:v>
      </x:c>
      <x:c r="BB146" s="1248">
        <x:f t="shared" si="97"/>
        <x:v>37199</x:v>
      </x:c>
      <x:c r="BC146" s="1246">
        <x:f t="shared" si="93"/>
        <x:v>0</x:v>
      </x:c>
      <x:c r="BD146" s="1246">
        <x:f t="shared" si="93"/>
        <x:v>0</x:v>
      </x:c>
      <x:c r="BE146" s="1246">
        <x:f t="shared" si="93"/>
        <x:v>0</x:v>
      </x:c>
      <x:c r="BF146" s="1246">
        <x:f t="shared" si="93"/>
        <x:v>0</x:v>
      </x:c>
      <x:c r="BG146" s="1246">
        <x:f t="shared" si="93"/>
        <x:v>0</x:v>
      </x:c>
      <x:c r="BH146" s="1246">
        <x:f t="shared" si="93"/>
        <x:v>0</x:v>
      </x:c>
      <x:c r="BI146" s="1246">
        <x:f t="shared" si="110"/>
        <x:v>0.38240572</x:v>
      </x:c>
      <x:c r="BJ146" s="1246">
        <x:f t="shared" si="110"/>
        <x:v>0.38240572</x:v>
      </x:c>
      <x:c r="BK146" s="1246">
        <x:f t="shared" si="110"/>
        <x:v>0.38240572</x:v>
      </x:c>
      <x:c r="BL146" s="1246">
        <x:f t="shared" si="110"/>
        <x:v>0.38240572</x:v>
      </x:c>
      <x:c r="BM146" s="1246">
        <x:f t="shared" si="110"/>
        <x:v>0.38240572</x:v>
      </x:c>
      <x:c r="BN146" s="1246">
        <x:f t="shared" si="110"/>
        <x:v>0.38240572</x:v>
      </x:c>
      <x:c r="BO146" s="1246">
        <x:f t="shared" si="105"/>
        <x:v>0.38240572</x:v>
      </x:c>
      <x:c r="BP146" s="1246">
        <x:f t="shared" si="105"/>
        <x:v>0.38240572</x:v>
      </x:c>
      <x:c r="BQ146" s="1246">
        <x:f t="shared" si="105"/>
        <x:v>0.38240572</x:v>
      </x:c>
      <x:c r="BR146" s="1246">
        <x:f t="shared" si="105"/>
        <x:v>0.38240572</x:v>
      </x:c>
      <x:c r="BS146" s="1246">
        <x:f t="shared" si="105"/>
        <x:v>0.38240572</x:v>
      </x:c>
      <x:c r="BT146" s="1246">
        <x:f t="shared" si="105"/>
        <x:v>0.38240572</x:v>
      </x:c>
      <x:c r="BU146" s="1249">
        <x:f t="shared" si="107"/>
        <x:v>4.5888686400000003</x:v>
      </x:c>
      <x:c r="BV146" s="1250">
        <x:f t="shared" si="95"/>
        <x:v>4.5888686400000003</x:v>
      </x:c>
      <x:c r="BW146" s="1246">
        <x:f t="shared" si="95"/>
        <x:v>0</x:v>
      </x:c>
      <x:c r="BX146" s="1246">
        <x:f t="shared" si="95"/>
        <x:v>0</x:v>
      </x:c>
      <x:c r="BY146" s="1246">
        <x:f t="shared" si="95"/>
        <x:v>0</x:v>
      </x:c>
      <x:c r="BZ146" s="1246">
        <x:f t="shared" si="95"/>
        <x:v>0</x:v>
      </x:c>
      <x:c r="CA146" s="1246">
        <x:f t="shared" si="95"/>
        <x:v>0</x:v>
      </x:c>
      <x:c r="CB146" s="1249">
        <x:f t="shared" si="95"/>
        <x:v>0</x:v>
      </x:c>
      <x:c r="CC146" s="923"/>
      <x:c r="CD146" s="958" t="s">
        <x:v>2210</x:v>
      </x:c>
      <x:c r="CE146" s="960">
        <x:f t="shared" si="102"/>
        <x:v>3099.9166666666665</x:v>
      </x:c>
      <x:c r="CF146" s="960">
        <x:f t="shared" si="102"/>
        <x:v>3099.9166666666665</x:v>
      </x:c>
      <x:c r="CG146" s="960">
        <x:f t="shared" si="102"/>
        <x:v>3099.9166666666665</x:v>
      </x:c>
      <x:c r="CH146" s="960">
        <x:f t="shared" si="102"/>
        <x:v>3099.9166666666665</x:v>
      </x:c>
      <x:c r="CI146" s="960">
        <x:f t="shared" si="102"/>
        <x:v>3099.9166666666665</x:v>
      </x:c>
      <x:c r="CJ146" s="960">
        <x:f t="shared" si="102"/>
        <x:v>3099.9166666666665</x:v>
      </x:c>
      <x:c r="CK146" s="960">
        <x:f t="shared" si="102"/>
        <x:v>3099.9166666666665</x:v>
      </x:c>
      <x:c r="CL146" s="960">
        <x:f t="shared" si="102"/>
        <x:v>3099.9166666666665</x:v>
      </x:c>
      <x:c r="CM146" s="960">
        <x:f t="shared" si="102"/>
        <x:v>3099.9166666666665</x:v>
      </x:c>
      <x:c r="CN146" s="960">
        <x:f t="shared" si="102"/>
        <x:v>3099.9166666666665</x:v>
      </x:c>
      <x:c r="CO146" s="960">
        <x:f t="shared" si="102"/>
        <x:v>3099.9166666666665</x:v>
      </x:c>
      <x:c r="CP146" s="961">
        <x:f t="shared" si="102"/>
        <x:v>3099.9166666666665</x:v>
      </x:c>
      <x:c r="CQ146" s="1251">
        <x:f t="shared" si="99"/>
        <x:v>37199</x:v>
      </x:c>
      <x:c r="CR146" s="1139">
        <x:f>10000+27199</x:f>
        <x:v>37199</x:v>
      </x:c>
      <x:c r="CS146" s="1252">
        <x:f t="shared" si="109"/>
        <x:v>0</x:v>
      </x:c>
      <x:c r="CT146" s="1252">
        <x:f t="shared" si="109"/>
        <x:v>0</x:v>
      </x:c>
      <x:c r="CU146" s="1252">
        <x:f t="shared" si="109"/>
        <x:v>0</x:v>
      </x:c>
      <x:c r="CV146" s="1252">
        <x:f t="shared" si="109"/>
        <x:v>0</x:v>
      </x:c>
      <x:c r="CW146" s="1252"/>
      <x:c r="CX146" s="1253"/>
      <x:c r="CZ146" s="988"/>
    </x:row>
    <x:row r="147" spans="1:105" s="785" customFormat="1" ht="17.25" hidden="1" customHeight="1" thickBot="1">
      <x:c r="A147" s="1208">
        <x:f t="shared" si="96"/>
        <x:v>144</x:v>
      </x:c>
      <x:c r="B147" s="1209" t="s">
        <x:v>2113</x:v>
      </x:c>
      <x:c r="C147" s="1210" t="s">
        <x:v>2144</x:v>
      </x:c>
      <x:c r="D147" s="1211" t="s">
        <x:v>538</x:v>
      </x:c>
      <x:c r="E147" s="1212" t="s">
        <x:v>558</x:v>
      </x:c>
      <x:c r="F147" s="1264" t="s">
        <x:v>562</x:v>
      </x:c>
      <x:c r="G147" s="1264" t="s">
        <x:v>568</x:v>
      </x:c>
      <x:c r="H147" s="1214" t="s">
        <x:v>629</x:v>
      </x:c>
      <x:c r="I147" s="1215" t="s">
        <x:v>2214</x:v>
      </x:c>
      <x:c r="J147" s="1212" t="s">
        <x:v>504</x:v>
      </x:c>
      <x:c r="K147" s="1212" t="s">
        <x:v>550</x:v>
      </x:c>
      <x:c r="L147" s="1212" t="s">
        <x:v>57</x:v>
      </x:c>
      <x:c r="M147" s="1212" t="s">
        <x:v>554</x:v>
      </x:c>
      <x:c r="N147" s="1212" t="s">
        <x:v>551</x:v>
      </x:c>
      <x:c r="O147" s="1216" t="s">
        <x:v>2150</x:v>
      </x:c>
      <x:c r="P147" s="1265">
        <x:v>5.31</x:v>
      </x:c>
      <x:c r="Q147" s="1230" t="s">
        <x:v>546</x:v>
      </x:c>
      <x:c r="R147" s="1218">
        <x:f t="shared" si="94"/>
        <x:v>8496</x:v>
      </x:c>
      <x:c r="S147" s="1210">
        <x:v>1</x:v>
      </x:c>
      <x:c r="T147" s="1218">
        <x:f t="shared" si="101"/>
        <x:v>8496</x:v>
      </x:c>
      <x:c r="U147" s="1210" t="s">
        <x:v>505</x:v>
      </x:c>
      <x:c r="V147" s="1219"/>
      <x:c r="W147" s="1266"/>
      <x:c r="X147" s="1222"/>
      <x:c r="Y147" s="1222"/>
      <x:c r="Z147" s="1222"/>
      <x:c r="AA147" s="1222"/>
      <x:c r="AB147" s="1267"/>
      <x:c r="AC147" s="1267"/>
      <x:c r="AD147" s="1267"/>
      <x:c r="AE147" s="1044">
        <x:f t="shared" si="108"/>
        <x:v>5.31</x:v>
      </x:c>
      <x:c r="AF147" s="1045">
        <x:f t="shared" si="106"/>
        <x:v>5.31</x:v>
      </x:c>
      <x:c r="AG147" s="1045">
        <x:f t="shared" si="106"/>
        <x:v>5.31</x:v>
      </x:c>
      <x:c r="AH147" s="1045">
        <x:f t="shared" si="106"/>
        <x:v>5.31</x:v>
      </x:c>
      <x:c r="AI147" s="1045">
        <x:f t="shared" si="104"/>
        <x:v>5.31</x:v>
      </x:c>
      <x:c r="AJ147" s="1045">
        <x:f t="shared" si="104"/>
        <x:v>5.31</x:v>
      </x:c>
      <x:c r="AK147" s="1045">
        <x:f t="shared" si="104"/>
        <x:v>5.31</x:v>
      </x:c>
      <x:c r="AL147" s="1045">
        <x:f t="shared" si="104"/>
        <x:v>5.31</x:v>
      </x:c>
      <x:c r="AM147" s="1209" t="s">
        <x:v>2209</x:v>
      </x:c>
      <x:c r="AN147" s="1268" t="s">
        <x:v>482</x:v>
      </x:c>
      <x:c r="AO147" s="1256">
        <x:f t="shared" si="98"/>
        <x:v>3099.9166666666665</x:v>
      </x:c>
      <x:c r="AP147" s="1256">
        <x:f t="shared" si="98"/>
        <x:v>3099.9166666666665</x:v>
      </x:c>
      <x:c r="AQ147" s="1256">
        <x:f t="shared" si="98"/>
        <x:v>3099.9166666666665</x:v>
      </x:c>
      <x:c r="AR147" s="1256">
        <x:f t="shared" si="97"/>
        <x:v>3099.9166666666665</x:v>
      </x:c>
      <x:c r="AS147" s="1256">
        <x:f t="shared" si="97"/>
        <x:v>3099.9166666666665</x:v>
      </x:c>
      <x:c r="AT147" s="1256">
        <x:f t="shared" si="97"/>
        <x:v>3099.9166666666665</x:v>
      </x:c>
      <x:c r="AU147" s="1256">
        <x:f t="shared" si="97"/>
        <x:v>3099.9166666666665</x:v>
      </x:c>
      <x:c r="AV147" s="1256">
        <x:f t="shared" si="97"/>
        <x:v>3099.9166666666665</x:v>
      </x:c>
      <x:c r="AW147" s="1256">
        <x:f t="shared" si="97"/>
        <x:v>3099.9166666666665</x:v>
      </x:c>
      <x:c r="AX147" s="1256">
        <x:f t="shared" si="97"/>
        <x:v>3099.9166666666665</x:v>
      </x:c>
      <x:c r="AY147" s="1256">
        <x:f t="shared" si="97"/>
        <x:v>3099.9166666666665</x:v>
      </x:c>
      <x:c r="AZ147" s="1256">
        <x:f t="shared" si="97"/>
        <x:v>3099.9166666666665</x:v>
      </x:c>
      <x:c r="BA147" s="1269">
        <x:f t="shared" si="103"/>
        <x:v>37199</x:v>
      </x:c>
      <x:c r="BB147" s="1270">
        <x:f t="shared" si="97"/>
        <x:v>37199</x:v>
      </x:c>
      <x:c r="BC147" s="1256">
        <x:f t="shared" si="93"/>
        <x:v>0</x:v>
      </x:c>
      <x:c r="BD147" s="1256">
        <x:f t="shared" si="93"/>
        <x:v>0</x:v>
      </x:c>
      <x:c r="BE147" s="1256">
        <x:f t="shared" si="93"/>
        <x:v>0</x:v>
      </x:c>
      <x:c r="BF147" s="1256">
        <x:f t="shared" si="93"/>
        <x:v>0</x:v>
      </x:c>
      <x:c r="BG147" s="1256">
        <x:f t="shared" si="93"/>
        <x:v>0</x:v>
      </x:c>
      <x:c r="BH147" s="1256">
        <x:f t="shared" si="93"/>
        <x:v>0</x:v>
      </x:c>
      <x:c r="BI147" s="1256">
        <x:f t="shared" si="110"/>
        <x:v>0.26336892000000001</x:v>
      </x:c>
      <x:c r="BJ147" s="1256">
        <x:f t="shared" si="110"/>
        <x:v>0.26336892000000001</x:v>
      </x:c>
      <x:c r="BK147" s="1256">
        <x:f t="shared" si="110"/>
        <x:v>0.26336892000000001</x:v>
      </x:c>
      <x:c r="BL147" s="1256">
        <x:f t="shared" si="110"/>
        <x:v>0.26336892000000001</x:v>
      </x:c>
      <x:c r="BM147" s="1256">
        <x:f t="shared" si="110"/>
        <x:v>0.26336892000000001</x:v>
      </x:c>
      <x:c r="BN147" s="1256">
        <x:f t="shared" si="110"/>
        <x:v>0.26336892000000001</x:v>
      </x:c>
      <x:c r="BO147" s="1256">
        <x:f t="shared" si="105"/>
        <x:v>0.26336892000000001</x:v>
      </x:c>
      <x:c r="BP147" s="1256">
        <x:f t="shared" si="105"/>
        <x:v>0.26336892000000001</x:v>
      </x:c>
      <x:c r="BQ147" s="1256">
        <x:f t="shared" si="105"/>
        <x:v>0.26336892000000001</x:v>
      </x:c>
      <x:c r="BR147" s="1256">
        <x:f t="shared" si="105"/>
        <x:v>0.26336892000000001</x:v>
      </x:c>
      <x:c r="BS147" s="1256">
        <x:f t="shared" si="105"/>
        <x:v>0.26336892000000001</x:v>
      </x:c>
      <x:c r="BT147" s="1256">
        <x:f t="shared" si="105"/>
        <x:v>0.26336892000000001</x:v>
      </x:c>
      <x:c r="BU147" s="1257">
        <x:f t="shared" si="107"/>
        <x:v>3.1604270400000001</x:v>
      </x:c>
      <x:c r="BV147" s="1255">
        <x:f t="shared" si="95"/>
        <x:v>3.1604270400000001</x:v>
      </x:c>
      <x:c r="BW147" s="1256">
        <x:f t="shared" si="95"/>
        <x:v>0</x:v>
      </x:c>
      <x:c r="BX147" s="1256">
        <x:f t="shared" si="95"/>
        <x:v>0</x:v>
      </x:c>
      <x:c r="BY147" s="1256">
        <x:f t="shared" si="95"/>
        <x:v>0</x:v>
      </x:c>
      <x:c r="BZ147" s="1256">
        <x:f t="shared" si="95"/>
        <x:v>0</x:v>
      </x:c>
      <x:c r="CA147" s="1256">
        <x:f t="shared" si="95"/>
        <x:v>0</x:v>
      </x:c>
      <x:c r="CB147" s="1257">
        <x:f t="shared" si="95"/>
        <x:v>0</x:v>
      </x:c>
      <x:c r="CC147" s="923"/>
      <x:c r="CD147" s="972" t="s">
        <x:v>2210</x:v>
      </x:c>
      <x:c r="CE147" s="974">
        <x:f t="shared" si="102"/>
        <x:v>3099.9166666666665</x:v>
      </x:c>
      <x:c r="CF147" s="974">
        <x:f t="shared" si="102"/>
        <x:v>3099.9166666666665</x:v>
      </x:c>
      <x:c r="CG147" s="974">
        <x:f t="shared" si="102"/>
        <x:v>3099.9166666666665</x:v>
      </x:c>
      <x:c r="CH147" s="974">
        <x:f t="shared" si="102"/>
        <x:v>3099.9166666666665</x:v>
      </x:c>
      <x:c r="CI147" s="974">
        <x:f t="shared" si="102"/>
        <x:v>3099.9166666666665</x:v>
      </x:c>
      <x:c r="CJ147" s="974">
        <x:f t="shared" si="102"/>
        <x:v>3099.9166666666665</x:v>
      </x:c>
      <x:c r="CK147" s="974">
        <x:f t="shared" si="102"/>
        <x:v>3099.9166666666665</x:v>
      </x:c>
      <x:c r="CL147" s="974">
        <x:f t="shared" si="102"/>
        <x:v>3099.9166666666665</x:v>
      </x:c>
      <x:c r="CM147" s="974">
        <x:f t="shared" si="102"/>
        <x:v>3099.9166666666665</x:v>
      </x:c>
      <x:c r="CN147" s="974">
        <x:f t="shared" si="102"/>
        <x:v>3099.9166666666665</x:v>
      </x:c>
      <x:c r="CO147" s="974">
        <x:f t="shared" si="102"/>
        <x:v>3099.9166666666665</x:v>
      </x:c>
      <x:c r="CP147" s="975">
        <x:f t="shared" si="102"/>
        <x:v>3099.9166666666665</x:v>
      </x:c>
      <x:c r="CQ147" s="1258">
        <x:f t="shared" si="99"/>
        <x:v>37199</x:v>
      </x:c>
      <x:c r="CR147" s="1143">
        <x:f>10000+27199</x:f>
        <x:v>37199</x:v>
      </x:c>
      <x:c r="CS147" s="1259">
        <x:f t="shared" si="109"/>
        <x:v>0</x:v>
      </x:c>
      <x:c r="CT147" s="1259">
        <x:f t="shared" si="109"/>
        <x:v>0</x:v>
      </x:c>
      <x:c r="CU147" s="1259">
        <x:f t="shared" si="109"/>
        <x:v>0</x:v>
      </x:c>
      <x:c r="CV147" s="1259">
        <x:f t="shared" si="109"/>
        <x:v>0</x:v>
      </x:c>
      <x:c r="CW147" s="1259"/>
      <x:c r="CX147" s="1260"/>
      <x:c r="CZ147" s="988"/>
    </x:row>
    <x:row r="148" spans="1:105" s="1469" customFormat="1" ht="17.25" customHeight="1" thickBot="1">
      <x:c r="A148" s="1493">
        <x:f t="shared" si="96"/>
        <x:v>145</x:v>
      </x:c>
      <x:c r="B148" s="934" t="s">
        <x:v>2113</x:v>
      </x:c>
      <x:c r="C148" s="935" t="s">
        <x:v>2144</x:v>
      </x:c>
      <x:c r="D148" s="936" t="s">
        <x:v>538</x:v>
      </x:c>
      <x:c r="E148" s="937" t="s">
        <x:v>552</x:v>
      </x:c>
      <x:c r="F148" s="939" t="s">
        <x:v>2215</x:v>
      </x:c>
      <x:c r="G148" s="939" t="s">
        <x:v>553</x:v>
      </x:c>
      <x:c r="H148" s="1498" t="s">
        <x:v>17</x:v>
      </x:c>
      <x:c r="I148" s="1499" t="str">
        <x:f t="shared" ref="I148:I160" si="111">F148</x:f>
        <x:v>PSA PHEV Wave2</x:v>
      </x:c>
      <x:c r="J148" s="1469" t="s">
        <x:v>504</x:v>
      </x:c>
      <x:c r="K148" s="1469" t="s">
        <x:v>518</x:v>
      </x:c>
      <x:c r="L148" s="1469" t="s">
        <x:v>57</x:v>
      </x:c>
      <x:c r="M148" s="1469" t="s">
        <x:v>554</x:v>
      </x:c>
      <x:c r="N148" s="1469" t="s">
        <x:v>551</x:v>
      </x:c>
      <x:c r="O148" s="1500" t="s">
        <x:v>2150</x:v>
      </x:c>
      <x:c r="P148" s="1545">
        <x:f>15.62*1.47</x:f>
        <x:v>22.961399999999998</x:v>
      </x:c>
      <x:c r="Q148" s="1502" t="s">
        <x:v>546</x:v>
      </x:c>
      <x:c r="R148" s="1468">
        <x:f t="shared" si="94"/>
        <x:v>36738.239999999998</x:v>
      </x:c>
      <x:c r="S148" s="1495">
        <x:v>1</x:v>
      </x:c>
      <x:c r="T148" s="1468">
        <x:f t="shared" si="101"/>
        <x:v>36738.239999999998</x:v>
      </x:c>
      <x:c r="U148" s="1495" t="s">
        <x:v>505</x:v>
      </x:c>
      <x:c r="V148" s="1503"/>
      <x:c r="W148" s="1549"/>
      <x:c r="X148" s="1536"/>
      <x:c r="Y148" s="1505"/>
      <x:c r="Z148" s="1505"/>
      <x:c r="AA148" s="1505"/>
      <x:c r="AB148" s="1546"/>
      <x:c r="AC148" s="1546"/>
      <x:c r="AD148" s="1546"/>
      <x:c r="AE148" s="1506">
        <x:f t="shared" si="108"/>
        <x:v>22.961399999999998</x:v>
      </x:c>
      <x:c r="AF148" s="1507">
        <x:f t="shared" si="106"/>
        <x:v>22.961399999999998</x:v>
      </x:c>
      <x:c r="AG148" s="1507">
        <x:f t="shared" si="106"/>
        <x:v>22.961399999999998</x:v>
      </x:c>
      <x:c r="AH148" s="1507">
        <x:f t="shared" si="106"/>
        <x:v>22.961399999999998</x:v>
      </x:c>
      <x:c r="AI148" s="1507">
        <x:f t="shared" si="104"/>
        <x:v>22.961399999999998</x:v>
      </x:c>
      <x:c r="AJ148" s="1507">
        <x:f t="shared" si="104"/>
        <x:v>22.961399999999998</x:v>
      </x:c>
      <x:c r="AK148" s="1507">
        <x:f t="shared" si="104"/>
        <x:v>22.961399999999998</x:v>
      </x:c>
      <x:c r="AL148" s="1507">
        <x:f t="shared" si="104"/>
        <x:v>22.961399999999998</x:v>
      </x:c>
      <x:c r="AM148" s="1494" t="s">
        <x:v>2153</x:v>
      </x:c>
      <x:c r="AN148" s="1508" t="s">
        <x:v>2216</x:v>
      </x:c>
      <x:c r="AO148" s="1509"/>
      <x:c r="AP148" s="1509"/>
      <x:c r="AQ148" s="1509"/>
      <x:c r="AR148" s="1509"/>
      <x:c r="AS148" s="1509"/>
      <x:c r="AT148" s="1509"/>
      <x:c r="AU148" s="1509"/>
      <x:c r="AV148" s="1509"/>
      <x:c r="AW148" s="1509"/>
      <x:c r="AX148" s="1509"/>
      <x:c r="AY148" s="1509"/>
      <x:c r="AZ148" s="1509"/>
      <x:c r="BA148" s="1510">
        <x:f t="shared" si="103"/>
        <x:v>0</x:v>
      </x:c>
      <x:c r="BB148" s="1547">
        <x:f t="shared" si="97"/>
        <x:v>4010</x:v>
      </x:c>
      <x:c r="BC148" s="1509">
        <x:f t="shared" si="93"/>
        <x:v>0</x:v>
      </x:c>
      <x:c r="BD148" s="1509">
        <x:f t="shared" si="93"/>
        <x:v>0</x:v>
      </x:c>
      <x:c r="BE148" s="1509">
        <x:f t="shared" si="93"/>
        <x:v>0</x:v>
      </x:c>
      <x:c r="BF148" s="1509">
        <x:f t="shared" si="93"/>
        <x:v>0</x:v>
      </x:c>
      <x:c r="BG148" s="1509">
        <x:f t="shared" si="93"/>
        <x:v>0</x:v>
      </x:c>
      <x:c r="BH148" s="1509">
        <x:f t="shared" si="93"/>
        <x:v>0</x:v>
      </x:c>
      <x:c r="BI148" s="1509">
        <x:f t="shared" si="110"/>
        <x:v>0</x:v>
      </x:c>
      <x:c r="BJ148" s="1509">
        <x:f t="shared" si="110"/>
        <x:v>0</x:v>
      </x:c>
      <x:c r="BK148" s="1509">
        <x:f t="shared" si="110"/>
        <x:v>0</x:v>
      </x:c>
      <x:c r="BL148" s="1509">
        <x:f t="shared" si="110"/>
        <x:v>0</x:v>
      </x:c>
      <x:c r="BM148" s="1509">
        <x:f t="shared" si="110"/>
        <x:v>0</x:v>
      </x:c>
      <x:c r="BN148" s="1509">
        <x:f t="shared" si="110"/>
        <x:v>0</x:v>
      </x:c>
      <x:c r="BO148" s="1509">
        <x:f t="shared" si="105"/>
        <x:v>0</x:v>
      </x:c>
      <x:c r="BP148" s="1509">
        <x:f t="shared" si="105"/>
        <x:v>0</x:v>
      </x:c>
      <x:c r="BQ148" s="1509">
        <x:f t="shared" si="105"/>
        <x:v>0</x:v>
      </x:c>
      <x:c r="BR148" s="1509">
        <x:f t="shared" si="105"/>
        <x:v>0</x:v>
      </x:c>
      <x:c r="BS148" s="1509">
        <x:f t="shared" si="105"/>
        <x:v>0</x:v>
      </x:c>
      <x:c r="BT148" s="1509">
        <x:f t="shared" si="105"/>
        <x:v>0</x:v>
      </x:c>
      <x:c r="BU148" s="1511">
        <x:f t="shared" si="107"/>
        <x:v>0</x:v>
      </x:c>
      <x:c r="BV148" s="1492">
        <x:f t="shared" si="95"/>
        <x:v>1.473203424</x:v>
      </x:c>
      <x:c r="BW148" s="1489">
        <x:f t="shared" si="95"/>
        <x:v>0</x:v>
      </x:c>
      <x:c r="BX148" s="1489">
        <x:f t="shared" si="95"/>
        <x:v>0</x:v>
      </x:c>
      <x:c r="BY148" s="1489">
        <x:f t="shared" si="95"/>
        <x:v>0</x:v>
      </x:c>
      <x:c r="BZ148" s="1489">
        <x:f t="shared" si="95"/>
        <x:v>0</x:v>
      </x:c>
      <x:c r="CA148" s="1489">
        <x:f t="shared" si="95"/>
        <x:v>0</x:v>
      </x:c>
      <x:c r="CB148" s="1491">
        <x:f t="shared" si="95"/>
        <x:v>0</x:v>
      </x:c>
      <x:c r="CC148" s="1468"/>
      <x:c r="CD148" s="924" t="s">
        <x:v>2210</x:v>
      </x:c>
      <x:c r="CE148" s="926">
        <x:f t="shared" si="102"/>
        <x:v>334.16666666666669</x:v>
      </x:c>
      <x:c r="CF148" s="926">
        <x:f t="shared" si="102"/>
        <x:v>334.16666666666669</x:v>
      </x:c>
      <x:c r="CG148" s="926">
        <x:f t="shared" si="102"/>
        <x:v>334.16666666666669</x:v>
      </x:c>
      <x:c r="CH148" s="926">
        <x:f t="shared" si="102"/>
        <x:v>334.16666666666669</x:v>
      </x:c>
      <x:c r="CI148" s="926">
        <x:f t="shared" si="102"/>
        <x:v>334.16666666666669</x:v>
      </x:c>
      <x:c r="CJ148" s="926">
        <x:f t="shared" si="102"/>
        <x:v>334.16666666666669</x:v>
      </x:c>
      <x:c r="CK148" s="926">
        <x:f t="shared" si="102"/>
        <x:v>334.16666666666669</x:v>
      </x:c>
      <x:c r="CL148" s="926">
        <x:f t="shared" si="102"/>
        <x:v>334.16666666666669</x:v>
      </x:c>
      <x:c r="CM148" s="926">
        <x:f t="shared" si="102"/>
        <x:v>334.16666666666669</x:v>
      </x:c>
      <x:c r="CN148" s="926">
        <x:f t="shared" si="102"/>
        <x:v>334.16666666666669</x:v>
      </x:c>
      <x:c r="CO148" s="926">
        <x:f t="shared" si="102"/>
        <x:v>334.16666666666669</x:v>
      </x:c>
      <x:c r="CP148" s="927">
        <x:f t="shared" si="102"/>
        <x:v>334.16666666666669</x:v>
      </x:c>
      <x:c r="CQ148" s="928">
        <x:f t="shared" si="99"/>
        <x:v>4010</x:v>
      </x:c>
      <x:c r="CR148" s="1134">
        <x:f>1667+2343</x:f>
        <x:v>4010</x:v>
      </x:c>
      <x:c r="CS148" s="1240">
        <x:v>0</x:v>
      </x:c>
      <x:c r="CT148" s="1240">
        <x:v>0</x:v>
      </x:c>
      <x:c r="CU148" s="1240">
        <x:v>0</x:v>
      </x:c>
      <x:c r="CV148" s="1240">
        <x:v>0</x:v>
      </x:c>
      <x:c r="CW148" s="1240"/>
      <x:c r="CX148" s="1241"/>
      <x:c r="CZ148" s="1470"/>
    </x:row>
    <x:row r="149" spans="1:105" s="785" customFormat="1" ht="17.25" hidden="1" customHeight="1" thickBot="1">
      <x:c r="A149" s="933">
        <x:f t="shared" si="96"/>
        <x:v>146</x:v>
      </x:c>
      <x:c r="B149" s="934" t="s">
        <x:v>2113</x:v>
      </x:c>
      <x:c r="C149" s="935" t="s">
        <x:v>2144</x:v>
      </x:c>
      <x:c r="D149" s="936" t="s">
        <x:v>538</x:v>
      </x:c>
      <x:c r="E149" s="937" t="s">
        <x:v>558</x:v>
      </x:c>
      <x:c r="F149" s="939" t="s">
        <x:v>2215</x:v>
      </x:c>
      <x:c r="G149" s="939" t="s">
        <x:v>569</x:v>
      </x:c>
      <x:c r="H149" s="940" t="s">
        <x:v>570</x:v>
      </x:c>
      <x:c r="I149" s="941" t="str">
        <x:f>F149</x:f>
        <x:v>PSA PHEV Wave2</x:v>
      </x:c>
      <x:c r="J149" s="937" t="s">
        <x:v>504</x:v>
      </x:c>
      <x:c r="K149" s="937" t="s">
        <x:v>550</x:v>
      </x:c>
      <x:c r="L149" s="937" t="s">
        <x:v>57</x:v>
      </x:c>
      <x:c r="M149" s="937" t="s">
        <x:v>554</x:v>
      </x:c>
      <x:c r="N149" s="937" t="s">
        <x:v>551</x:v>
      </x:c>
      <x:c r="O149" s="942" t="s">
        <x:v>2150</x:v>
      </x:c>
      <x:c r="P149" s="1242">
        <x:f>4.98*1.47</x:f>
        <x:v>7.3206000000000007</x:v>
      </x:c>
      <x:c r="Q149" s="944" t="s">
        <x:v>546</x:v>
      </x:c>
      <x:c r="R149" s="792">
        <x:f t="shared" si="94"/>
        <x:v>11712.960000000001</x:v>
      </x:c>
      <x:c r="S149" s="935">
        <x:v>1</x:v>
      </x:c>
      <x:c r="T149" s="792">
        <x:f>R149*S149</x:f>
        <x:v>11712.960000000001</x:v>
      </x:c>
      <x:c r="U149" s="935" t="s">
        <x:v>505</x:v>
      </x:c>
      <x:c r="V149" s="945"/>
      <x:c r="W149" s="1271"/>
      <x:c r="X149" s="948"/>
      <x:c r="Y149" s="949"/>
      <x:c r="Z149" s="949"/>
      <x:c r="AA149" s="949"/>
      <x:c r="AB149" s="1244"/>
      <x:c r="AC149" s="1244"/>
      <x:c r="AD149" s="1244"/>
      <x:c r="AE149" s="1021">
        <x:f t="shared" si="108"/>
        <x:v>7.3206000000000007</x:v>
      </x:c>
      <x:c r="AF149" s="951">
        <x:f t="shared" si="106"/>
        <x:v>7.3206000000000007</x:v>
      </x:c>
      <x:c r="AG149" s="951">
        <x:f t="shared" si="106"/>
        <x:v>7.3206000000000007</x:v>
      </x:c>
      <x:c r="AH149" s="951">
        <x:f t="shared" si="106"/>
        <x:v>7.3206000000000007</x:v>
      </x:c>
      <x:c r="AI149" s="951">
        <x:f t="shared" si="104"/>
        <x:v>7.3206000000000007</x:v>
      </x:c>
      <x:c r="AJ149" s="951">
        <x:f t="shared" si="104"/>
        <x:v>7.3206000000000007</x:v>
      </x:c>
      <x:c r="AK149" s="951">
        <x:f t="shared" si="104"/>
        <x:v>7.3206000000000007</x:v>
      </x:c>
      <x:c r="AL149" s="951">
        <x:f t="shared" si="104"/>
        <x:v>7.3206000000000007</x:v>
      </x:c>
      <x:c r="AM149" s="934" t="s">
        <x:v>2153</x:v>
      </x:c>
      <x:c r="AN149" s="1245" t="s">
        <x:v>2216</x:v>
      </x:c>
      <x:c r="AO149" s="1246">
        <x:f t="shared" si="98"/>
        <x:v>357.25</x:v>
      </x:c>
      <x:c r="AP149" s="1246">
        <x:f t="shared" si="98"/>
        <x:v>357.25</x:v>
      </x:c>
      <x:c r="AQ149" s="1246">
        <x:f t="shared" si="98"/>
        <x:v>357.25</x:v>
      </x:c>
      <x:c r="AR149" s="1246">
        <x:f t="shared" si="97"/>
        <x:v>357.25</x:v>
      </x:c>
      <x:c r="AS149" s="1246">
        <x:f t="shared" si="97"/>
        <x:v>357.25</x:v>
      </x:c>
      <x:c r="AT149" s="1246">
        <x:f t="shared" si="97"/>
        <x:v>357.25</x:v>
      </x:c>
      <x:c r="AU149" s="1246">
        <x:f t="shared" si="97"/>
        <x:v>357.25</x:v>
      </x:c>
      <x:c r="AV149" s="1246">
        <x:f t="shared" si="97"/>
        <x:v>357.25</x:v>
      </x:c>
      <x:c r="AW149" s="1246">
        <x:f t="shared" si="97"/>
        <x:v>357.25</x:v>
      </x:c>
      <x:c r="AX149" s="1246">
        <x:f t="shared" si="97"/>
        <x:v>357.25</x:v>
      </x:c>
      <x:c r="AY149" s="1246">
        <x:f t="shared" si="97"/>
        <x:v>357.25</x:v>
      </x:c>
      <x:c r="AZ149" s="1246">
        <x:f t="shared" si="97"/>
        <x:v>357.25</x:v>
      </x:c>
      <x:c r="BA149" s="1247">
        <x:f t="shared" si="103"/>
        <x:v>4287</x:v>
      </x:c>
      <x:c r="BB149" s="1248">
        <x:f t="shared" si="97"/>
        <x:v>4287</x:v>
      </x:c>
      <x:c r="BC149" s="1246">
        <x:f t="shared" si="93"/>
        <x:v>0</x:v>
      </x:c>
      <x:c r="BD149" s="1246">
        <x:f t="shared" si="93"/>
        <x:v>0</x:v>
      </x:c>
      <x:c r="BE149" s="1246">
        <x:f t="shared" si="93"/>
        <x:v>0</x:v>
      </x:c>
      <x:c r="BF149" s="1246">
        <x:f t="shared" si="93"/>
        <x:v>0</x:v>
      </x:c>
      <x:c r="BG149" s="1246">
        <x:f t="shared" si="93"/>
        <x:v>0</x:v>
      </x:c>
      <x:c r="BH149" s="1246">
        <x:f t="shared" si="93"/>
        <x:v>0</x:v>
      </x:c>
      <x:c r="BI149" s="1246">
        <x:f t="shared" si="110"/>
        <x:v>4.1844549600000003E-2</x:v>
      </x:c>
      <x:c r="BJ149" s="1246">
        <x:f t="shared" si="110"/>
        <x:v>4.1844549600000003E-2</x:v>
      </x:c>
      <x:c r="BK149" s="1246">
        <x:f t="shared" si="110"/>
        <x:v>4.1844549600000003E-2</x:v>
      </x:c>
      <x:c r="BL149" s="1246">
        <x:f t="shared" si="110"/>
        <x:v>4.1844549600000003E-2</x:v>
      </x:c>
      <x:c r="BM149" s="1246">
        <x:f t="shared" si="110"/>
        <x:v>4.1844549600000003E-2</x:v>
      </x:c>
      <x:c r="BN149" s="1246">
        <x:f t="shared" si="110"/>
        <x:v>4.1844549600000003E-2</x:v>
      </x:c>
      <x:c r="BO149" s="1246">
        <x:f t="shared" si="105"/>
        <x:v>4.1844549600000003E-2</x:v>
      </x:c>
      <x:c r="BP149" s="1246">
        <x:f t="shared" si="105"/>
        <x:v>4.1844549600000003E-2</x:v>
      </x:c>
      <x:c r="BQ149" s="1246">
        <x:f t="shared" si="105"/>
        <x:v>4.1844549600000003E-2</x:v>
      </x:c>
      <x:c r="BR149" s="1246">
        <x:f t="shared" si="105"/>
        <x:v>4.1844549600000003E-2</x:v>
      </x:c>
      <x:c r="BS149" s="1246">
        <x:f t="shared" si="105"/>
        <x:v>4.1844549600000003E-2</x:v>
      </x:c>
      <x:c r="BT149" s="1246">
        <x:f t="shared" si="105"/>
        <x:v>4.1844549600000003E-2</x:v>
      </x:c>
      <x:c r="BU149" s="1249">
        <x:f t="shared" si="107"/>
        <x:v>0.50213459520000003</x:v>
      </x:c>
      <x:c r="BV149" s="1250">
        <x:f t="shared" si="95"/>
        <x:v>0.50213459520000003</x:v>
      </x:c>
      <x:c r="BW149" s="1246">
        <x:f t="shared" si="95"/>
        <x:v>0</x:v>
      </x:c>
      <x:c r="BX149" s="1246">
        <x:f t="shared" si="95"/>
        <x:v>0</x:v>
      </x:c>
      <x:c r="BY149" s="1246">
        <x:f t="shared" si="95"/>
        <x:v>0</x:v>
      </x:c>
      <x:c r="BZ149" s="1246">
        <x:f t="shared" si="95"/>
        <x:v>0</x:v>
      </x:c>
      <x:c r="CA149" s="1246">
        <x:f t="shared" si="95"/>
        <x:v>0</x:v>
      </x:c>
      <x:c r="CB149" s="1249">
        <x:f t="shared" si="95"/>
        <x:v>0</x:v>
      </x:c>
      <x:c r="CC149" s="923"/>
      <x:c r="CD149" s="958" t="s">
        <x:v>2210</x:v>
      </x:c>
      <x:c r="CE149" s="960">
        <x:f t="shared" si="102"/>
        <x:v>357.25</x:v>
      </x:c>
      <x:c r="CF149" s="960">
        <x:f t="shared" si="102"/>
        <x:v>357.25</x:v>
      </x:c>
      <x:c r="CG149" s="960">
        <x:f t="shared" si="102"/>
        <x:v>357.25</x:v>
      </x:c>
      <x:c r="CH149" s="960">
        <x:f t="shared" si="102"/>
        <x:v>357.25</x:v>
      </x:c>
      <x:c r="CI149" s="960">
        <x:f t="shared" si="102"/>
        <x:v>357.25</x:v>
      </x:c>
      <x:c r="CJ149" s="960">
        <x:f t="shared" si="102"/>
        <x:v>357.25</x:v>
      </x:c>
      <x:c r="CK149" s="960">
        <x:f t="shared" si="102"/>
        <x:v>357.25</x:v>
      </x:c>
      <x:c r="CL149" s="960">
        <x:f t="shared" si="102"/>
        <x:v>357.25</x:v>
      </x:c>
      <x:c r="CM149" s="960">
        <x:f t="shared" si="102"/>
        <x:v>357.25</x:v>
      </x:c>
      <x:c r="CN149" s="960">
        <x:f t="shared" si="102"/>
        <x:v>357.25</x:v>
      </x:c>
      <x:c r="CO149" s="960">
        <x:f t="shared" si="102"/>
        <x:v>357.25</x:v>
      </x:c>
      <x:c r="CP149" s="961">
        <x:f t="shared" si="102"/>
        <x:v>357.25</x:v>
      </x:c>
      <x:c r="CQ149" s="1251">
        <x:f t="shared" si="99"/>
        <x:v>4287</x:v>
      </x:c>
      <x:c r="CR149" s="1139">
        <x:f>1944+2343</x:f>
        <x:v>4287</x:v>
      </x:c>
      <x:c r="CS149" s="1252">
        <x:f t="shared" ref="CS149:CV154" si="112">CS148</x:f>
        <x:v>0</x:v>
      </x:c>
      <x:c r="CT149" s="1252">
        <x:f t="shared" si="112"/>
        <x:v>0</x:v>
      </x:c>
      <x:c r="CU149" s="1252">
        <x:f t="shared" si="112"/>
        <x:v>0</x:v>
      </x:c>
      <x:c r="CV149" s="1252">
        <x:f t="shared" si="112"/>
        <x:v>0</x:v>
      </x:c>
      <x:c r="CW149" s="1252"/>
      <x:c r="CX149" s="1253"/>
      <x:c r="CZ149" s="988"/>
    </x:row>
    <x:row r="150" spans="1:105" s="785" customFormat="1" ht="17.25" hidden="1" customHeight="1" thickBot="1">
      <x:c r="A150" s="933">
        <x:f t="shared" si="96"/>
        <x:v>147</x:v>
      </x:c>
      <x:c r="B150" s="934" t="s">
        <x:v>2113</x:v>
      </x:c>
      <x:c r="C150" s="935" t="s">
        <x:v>2144</x:v>
      </x:c>
      <x:c r="D150" s="936" t="s">
        <x:v>538</x:v>
      </x:c>
      <x:c r="E150" s="937" t="s">
        <x:v>558</x:v>
      </x:c>
      <x:c r="F150" s="939" t="s">
        <x:v>2215</x:v>
      </x:c>
      <x:c r="G150" s="939" t="s">
        <x:v>571</x:v>
      </x:c>
      <x:c r="H150" s="940" t="s">
        <x:v>572</x:v>
      </x:c>
      <x:c r="I150" s="941" t="str">
        <x:f t="shared" si="111"/>
        <x:v>PSA PHEV Wave2</x:v>
      </x:c>
      <x:c r="J150" s="937" t="s">
        <x:v>504</x:v>
      </x:c>
      <x:c r="K150" s="937" t="s">
        <x:v>550</x:v>
      </x:c>
      <x:c r="L150" s="937" t="s">
        <x:v>57</x:v>
      </x:c>
      <x:c r="M150" s="937" t="s">
        <x:v>554</x:v>
      </x:c>
      <x:c r="N150" s="937" t="s">
        <x:v>551</x:v>
      </x:c>
      <x:c r="O150" s="942" t="s">
        <x:v>2150</x:v>
      </x:c>
      <x:c r="P150" s="1242">
        <x:f>4.06*1.47</x:f>
        <x:v>5.9681999999999995</x:v>
      </x:c>
      <x:c r="Q150" s="944" t="s">
        <x:v>546</x:v>
      </x:c>
      <x:c r="R150" s="792">
        <x:f t="shared" si="94"/>
        <x:v>9549.119999999999</x:v>
      </x:c>
      <x:c r="S150" s="935">
        <x:v>1</x:v>
      </x:c>
      <x:c r="T150" s="792">
        <x:f t="shared" si="101"/>
        <x:v>9549.119999999999</x:v>
      </x:c>
      <x:c r="U150" s="935" t="s">
        <x:v>505</x:v>
      </x:c>
      <x:c r="V150" s="945"/>
      <x:c r="W150" s="1271"/>
      <x:c r="X150" s="948"/>
      <x:c r="Y150" s="949"/>
      <x:c r="Z150" s="949"/>
      <x:c r="AA150" s="949"/>
      <x:c r="AB150" s="1244"/>
      <x:c r="AC150" s="1244"/>
      <x:c r="AD150" s="1244"/>
      <x:c r="AE150" s="1021">
        <x:f t="shared" si="108"/>
        <x:v>5.9681999999999995</x:v>
      </x:c>
      <x:c r="AF150" s="951">
        <x:f t="shared" si="106"/>
        <x:v>5.9681999999999995</x:v>
      </x:c>
      <x:c r="AG150" s="951">
        <x:f t="shared" si="106"/>
        <x:v>5.9681999999999995</x:v>
      </x:c>
      <x:c r="AH150" s="951">
        <x:f t="shared" si="106"/>
        <x:v>5.9681999999999995</x:v>
      </x:c>
      <x:c r="AI150" s="951">
        <x:f t="shared" si="104"/>
        <x:v>5.9681999999999995</x:v>
      </x:c>
      <x:c r="AJ150" s="951">
        <x:f t="shared" si="104"/>
        <x:v>5.9681999999999995</x:v>
      </x:c>
      <x:c r="AK150" s="951">
        <x:f t="shared" si="104"/>
        <x:v>5.9681999999999995</x:v>
      </x:c>
      <x:c r="AL150" s="951">
        <x:f t="shared" si="104"/>
        <x:v>5.9681999999999995</x:v>
      </x:c>
      <x:c r="AM150" s="934" t="s">
        <x:v>2153</x:v>
      </x:c>
      <x:c r="AN150" s="1245" t="s">
        <x:v>2216</x:v>
      </x:c>
      <x:c r="AO150" s="1246">
        <x:f t="shared" si="98"/>
        <x:v>348.58333333333331</x:v>
      </x:c>
      <x:c r="AP150" s="1246">
        <x:f t="shared" si="98"/>
        <x:v>348.58333333333331</x:v>
      </x:c>
      <x:c r="AQ150" s="1246">
        <x:f t="shared" si="98"/>
        <x:v>348.58333333333331</x:v>
      </x:c>
      <x:c r="AR150" s="1246">
        <x:f t="shared" si="97"/>
        <x:v>348.58333333333331</x:v>
      </x:c>
      <x:c r="AS150" s="1246">
        <x:f t="shared" si="97"/>
        <x:v>348.58333333333331</x:v>
      </x:c>
      <x:c r="AT150" s="1246">
        <x:f t="shared" si="97"/>
        <x:v>348.58333333333331</x:v>
      </x:c>
      <x:c r="AU150" s="1246">
        <x:f t="shared" si="97"/>
        <x:v>348.58333333333331</x:v>
      </x:c>
      <x:c r="AV150" s="1246">
        <x:f t="shared" si="97"/>
        <x:v>348.58333333333331</x:v>
      </x:c>
      <x:c r="AW150" s="1246">
        <x:f t="shared" si="97"/>
        <x:v>348.58333333333331</x:v>
      </x:c>
      <x:c r="AX150" s="1246">
        <x:f t="shared" si="97"/>
        <x:v>348.58333333333331</x:v>
      </x:c>
      <x:c r="AY150" s="1246">
        <x:f t="shared" si="97"/>
        <x:v>348.58333333333331</x:v>
      </x:c>
      <x:c r="AZ150" s="1246">
        <x:f t="shared" si="97"/>
        <x:v>348.58333333333331</x:v>
      </x:c>
      <x:c r="BA150" s="1247">
        <x:f t="shared" si="103"/>
        <x:v>4183.0000000000009</x:v>
      </x:c>
      <x:c r="BB150" s="1248">
        <x:f t="shared" si="97"/>
        <x:v>4183</x:v>
      </x:c>
      <x:c r="BC150" s="1246">
        <x:f t="shared" si="93"/>
        <x:v>0</x:v>
      </x:c>
      <x:c r="BD150" s="1246">
        <x:f t="shared" si="93"/>
        <x:v>0</x:v>
      </x:c>
      <x:c r="BE150" s="1246">
        <x:f t="shared" si="93"/>
        <x:v>0</x:v>
      </x:c>
      <x:c r="BF150" s="1246">
        <x:f t="shared" si="93"/>
        <x:v>0</x:v>
      </x:c>
      <x:c r="BG150" s="1246">
        <x:f t="shared" si="93"/>
        <x:v>0</x:v>
      </x:c>
      <x:c r="BH150" s="1246">
        <x:f t="shared" si="93"/>
        <x:v>0</x:v>
      </x:c>
      <x:c r="BI150" s="1246">
        <x:f t="shared" si="110"/>
        <x:v>3.3286640799999996E-2</x:v>
      </x:c>
      <x:c r="BJ150" s="1246">
        <x:f t="shared" si="110"/>
        <x:v>3.3286640799999996E-2</x:v>
      </x:c>
      <x:c r="BK150" s="1246">
        <x:f t="shared" si="110"/>
        <x:v>3.3286640799999996E-2</x:v>
      </x:c>
      <x:c r="BL150" s="1246">
        <x:f t="shared" si="110"/>
        <x:v>3.3286640799999996E-2</x:v>
      </x:c>
      <x:c r="BM150" s="1246">
        <x:f t="shared" si="110"/>
        <x:v>3.3286640799999996E-2</x:v>
      </x:c>
      <x:c r="BN150" s="1246">
        <x:f t="shared" si="110"/>
        <x:v>3.3286640799999996E-2</x:v>
      </x:c>
      <x:c r="BO150" s="1246">
        <x:f t="shared" si="105"/>
        <x:v>3.3286640799999996E-2</x:v>
      </x:c>
      <x:c r="BP150" s="1246">
        <x:f t="shared" si="105"/>
        <x:v>3.3286640799999996E-2</x:v>
      </x:c>
      <x:c r="BQ150" s="1246">
        <x:f t="shared" si="105"/>
        <x:v>3.3286640799999996E-2</x:v>
      </x:c>
      <x:c r="BR150" s="1246">
        <x:f t="shared" si="105"/>
        <x:v>3.3286640799999996E-2</x:v>
      </x:c>
      <x:c r="BS150" s="1246">
        <x:f t="shared" si="105"/>
        <x:v>3.3286640799999996E-2</x:v>
      </x:c>
      <x:c r="BT150" s="1246">
        <x:f t="shared" si="105"/>
        <x:v>3.3286640799999996E-2</x:v>
      </x:c>
      <x:c r="BU150" s="1249">
        <x:f t="shared" si="107"/>
        <x:v>0.39943968959999993</x:v>
      </x:c>
      <x:c r="BV150" s="1250">
        <x:f t="shared" si="95"/>
        <x:v>0.39943968959999993</x:v>
      </x:c>
      <x:c r="BW150" s="1246">
        <x:f t="shared" si="95"/>
        <x:v>0</x:v>
      </x:c>
      <x:c r="BX150" s="1246">
        <x:f t="shared" si="95"/>
        <x:v>0</x:v>
      </x:c>
      <x:c r="BY150" s="1246">
        <x:f t="shared" si="95"/>
        <x:v>0</x:v>
      </x:c>
      <x:c r="BZ150" s="1246">
        <x:f t="shared" si="95"/>
        <x:v>0</x:v>
      </x:c>
      <x:c r="CA150" s="1246">
        <x:f t="shared" si="95"/>
        <x:v>0</x:v>
      </x:c>
      <x:c r="CB150" s="1249">
        <x:f t="shared" si="95"/>
        <x:v>0</x:v>
      </x:c>
      <x:c r="CC150" s="923"/>
      <x:c r="CD150" s="958" t="s">
        <x:v>2210</x:v>
      </x:c>
      <x:c r="CE150" s="960">
        <x:f t="shared" si="102"/>
        <x:v>348.58333333333331</x:v>
      </x:c>
      <x:c r="CF150" s="960">
        <x:f t="shared" si="102"/>
        <x:v>348.58333333333331</x:v>
      </x:c>
      <x:c r="CG150" s="960">
        <x:f t="shared" si="102"/>
        <x:v>348.58333333333331</x:v>
      </x:c>
      <x:c r="CH150" s="960">
        <x:f t="shared" si="102"/>
        <x:v>348.58333333333331</x:v>
      </x:c>
      <x:c r="CI150" s="960">
        <x:f t="shared" si="102"/>
        <x:v>348.58333333333331</x:v>
      </x:c>
      <x:c r="CJ150" s="960">
        <x:f t="shared" si="102"/>
        <x:v>348.58333333333331</x:v>
      </x:c>
      <x:c r="CK150" s="960">
        <x:f t="shared" si="102"/>
        <x:v>348.58333333333331</x:v>
      </x:c>
      <x:c r="CL150" s="960">
        <x:f t="shared" si="102"/>
        <x:v>348.58333333333331</x:v>
      </x:c>
      <x:c r="CM150" s="960">
        <x:f t="shared" si="102"/>
        <x:v>348.58333333333331</x:v>
      </x:c>
      <x:c r="CN150" s="960">
        <x:f t="shared" si="102"/>
        <x:v>348.58333333333331</x:v>
      </x:c>
      <x:c r="CO150" s="960">
        <x:f t="shared" si="102"/>
        <x:v>348.58333333333331</x:v>
      </x:c>
      <x:c r="CP150" s="961">
        <x:f t="shared" si="102"/>
        <x:v>348.58333333333331</x:v>
      </x:c>
      <x:c r="CQ150" s="1251">
        <x:f t="shared" si="99"/>
        <x:v>4183</x:v>
      </x:c>
      <x:c r="CR150" s="1139">
        <x:f>1840+2343</x:f>
        <x:v>4183</x:v>
      </x:c>
      <x:c r="CS150" s="1252">
        <x:f t="shared" si="112"/>
        <x:v>0</x:v>
      </x:c>
      <x:c r="CT150" s="1252">
        <x:f t="shared" si="112"/>
        <x:v>0</x:v>
      </x:c>
      <x:c r="CU150" s="1252">
        <x:f t="shared" si="112"/>
        <x:v>0</x:v>
      </x:c>
      <x:c r="CV150" s="1252">
        <x:f t="shared" si="112"/>
        <x:v>0</x:v>
      </x:c>
      <x:c r="CW150" s="1252"/>
      <x:c r="CX150" s="1253"/>
      <x:c r="CZ150" s="988"/>
    </x:row>
    <x:row r="151" spans="1:105" s="785" customFormat="1" ht="17.25" hidden="1" customHeight="1" thickBot="1">
      <x:c r="A151" s="933">
        <x:f t="shared" si="96"/>
        <x:v>148</x:v>
      </x:c>
      <x:c r="B151" s="934" t="s">
        <x:v>2113</x:v>
      </x:c>
      <x:c r="C151" s="935" t="s">
        <x:v>2144</x:v>
      </x:c>
      <x:c r="D151" s="936" t="s">
        <x:v>538</x:v>
      </x:c>
      <x:c r="E151" s="937" t="s">
        <x:v>558</x:v>
      </x:c>
      <x:c r="F151" s="939" t="s">
        <x:v>2215</x:v>
      </x:c>
      <x:c r="G151" s="939" t="s">
        <x:v>573</x:v>
      </x:c>
      <x:c r="H151" s="940" t="s">
        <x:v>574</x:v>
      </x:c>
      <x:c r="I151" s="941" t="str">
        <x:f t="shared" si="111"/>
        <x:v>PSA PHEV Wave2</x:v>
      </x:c>
      <x:c r="J151" s="937" t="s">
        <x:v>504</x:v>
      </x:c>
      <x:c r="K151" s="937" t="s">
        <x:v>550</x:v>
      </x:c>
      <x:c r="L151" s="937" t="s">
        <x:v>57</x:v>
      </x:c>
      <x:c r="M151" s="937" t="s">
        <x:v>554</x:v>
      </x:c>
      <x:c r="N151" s="937" t="s">
        <x:v>551</x:v>
      </x:c>
      <x:c r="O151" s="942" t="s">
        <x:v>2150</x:v>
      </x:c>
      <x:c r="P151" s="1242">
        <x:f>3.64*1.47</x:f>
        <x:v>5.3508000000000004</x:v>
      </x:c>
      <x:c r="Q151" s="944" t="s">
        <x:v>546</x:v>
      </x:c>
      <x:c r="R151" s="792">
        <x:f t="shared" si="94"/>
        <x:v>8561.2800000000007</x:v>
      </x:c>
      <x:c r="S151" s="935">
        <x:v>1</x:v>
      </x:c>
      <x:c r="T151" s="792">
        <x:f t="shared" si="101"/>
        <x:v>8561.2800000000007</x:v>
      </x:c>
      <x:c r="U151" s="935" t="s">
        <x:v>505</x:v>
      </x:c>
      <x:c r="V151" s="945"/>
      <x:c r="W151" s="1271"/>
      <x:c r="X151" s="948"/>
      <x:c r="Y151" s="949"/>
      <x:c r="Z151" s="949"/>
      <x:c r="AA151" s="949"/>
      <x:c r="AB151" s="1244"/>
      <x:c r="AC151" s="1244"/>
      <x:c r="AD151" s="1244"/>
      <x:c r="AE151" s="1021">
        <x:f t="shared" si="108"/>
        <x:v>5.3508000000000004</x:v>
      </x:c>
      <x:c r="AF151" s="951">
        <x:f t="shared" si="106"/>
        <x:v>5.3508000000000004</x:v>
      </x:c>
      <x:c r="AG151" s="951">
        <x:f t="shared" si="106"/>
        <x:v>5.3508000000000004</x:v>
      </x:c>
      <x:c r="AH151" s="951">
        <x:f t="shared" si="106"/>
        <x:v>5.3508000000000004</x:v>
      </x:c>
      <x:c r="AI151" s="951">
        <x:f t="shared" si="104"/>
        <x:v>5.3508000000000004</x:v>
      </x:c>
      <x:c r="AJ151" s="951">
        <x:f t="shared" si="104"/>
        <x:v>5.3508000000000004</x:v>
      </x:c>
      <x:c r="AK151" s="951">
        <x:f t="shared" si="104"/>
        <x:v>5.3508000000000004</x:v>
      </x:c>
      <x:c r="AL151" s="951">
        <x:f t="shared" si="104"/>
        <x:v>5.3508000000000004</x:v>
      </x:c>
      <x:c r="AM151" s="934" t="s">
        <x:v>2153</x:v>
      </x:c>
      <x:c r="AN151" s="1245" t="s">
        <x:v>2216</x:v>
      </x:c>
      <x:c r="AO151" s="1246">
        <x:f t="shared" si="98"/>
        <x:v>339.66666666666669</x:v>
      </x:c>
      <x:c r="AP151" s="1246">
        <x:f t="shared" si="98"/>
        <x:v>339.66666666666669</x:v>
      </x:c>
      <x:c r="AQ151" s="1246">
        <x:f t="shared" si="98"/>
        <x:v>339.66666666666669</x:v>
      </x:c>
      <x:c r="AR151" s="1246">
        <x:f t="shared" si="97"/>
        <x:v>339.66666666666669</x:v>
      </x:c>
      <x:c r="AS151" s="1246">
        <x:f t="shared" si="97"/>
        <x:v>339.66666666666669</x:v>
      </x:c>
      <x:c r="AT151" s="1246">
        <x:f t="shared" si="97"/>
        <x:v>339.66666666666669</x:v>
      </x:c>
      <x:c r="AU151" s="1246">
        <x:f t="shared" si="97"/>
        <x:v>339.66666666666669</x:v>
      </x:c>
      <x:c r="AV151" s="1246">
        <x:f t="shared" si="97"/>
        <x:v>339.66666666666669</x:v>
      </x:c>
      <x:c r="AW151" s="1246">
        <x:f t="shared" si="97"/>
        <x:v>339.66666666666669</x:v>
      </x:c>
      <x:c r="AX151" s="1246">
        <x:f t="shared" si="97"/>
        <x:v>339.66666666666669</x:v>
      </x:c>
      <x:c r="AY151" s="1246">
        <x:f t="shared" si="97"/>
        <x:v>339.66666666666669</x:v>
      </x:c>
      <x:c r="AZ151" s="1246">
        <x:f t="shared" si="97"/>
        <x:v>339.66666666666669</x:v>
      </x:c>
      <x:c r="BA151" s="1247">
        <x:f t="shared" si="103"/>
        <x:v>4075.9999999999995</x:v>
      </x:c>
      <x:c r="BB151" s="1248">
        <x:f t="shared" si="97"/>
        <x:v>4076</x:v>
      </x:c>
      <x:c r="BC151" s="1246">
        <x:f t="shared" si="93"/>
        <x:v>0</x:v>
      </x:c>
      <x:c r="BD151" s="1246">
        <x:f t="shared" si="93"/>
        <x:v>0</x:v>
      </x:c>
      <x:c r="BE151" s="1246">
        <x:f t="shared" si="93"/>
        <x:v>0</x:v>
      </x:c>
      <x:c r="BF151" s="1246">
        <x:f t="shared" si="93"/>
        <x:v>0</x:v>
      </x:c>
      <x:c r="BG151" s="1246">
        <x:f t="shared" si="93"/>
        <x:v>0</x:v>
      </x:c>
      <x:c r="BH151" s="1246">
        <x:f t="shared" si="93"/>
        <x:v>0</x:v>
      </x:c>
      <x:c r="BI151" s="1246">
        <x:f t="shared" si="110"/>
        <x:v>2.9079814400000004E-2</x:v>
      </x:c>
      <x:c r="BJ151" s="1246">
        <x:f t="shared" si="110"/>
        <x:v>2.9079814400000004E-2</x:v>
      </x:c>
      <x:c r="BK151" s="1246">
        <x:f t="shared" si="110"/>
        <x:v>2.9079814400000004E-2</x:v>
      </x:c>
      <x:c r="BL151" s="1246">
        <x:f t="shared" si="110"/>
        <x:v>2.9079814400000004E-2</x:v>
      </x:c>
      <x:c r="BM151" s="1246">
        <x:f t="shared" si="110"/>
        <x:v>2.9079814400000004E-2</x:v>
      </x:c>
      <x:c r="BN151" s="1246">
        <x:f t="shared" si="110"/>
        <x:v>2.9079814400000004E-2</x:v>
      </x:c>
      <x:c r="BO151" s="1246">
        <x:f t="shared" si="105"/>
        <x:v>2.9079814400000004E-2</x:v>
      </x:c>
      <x:c r="BP151" s="1246">
        <x:f t="shared" si="105"/>
        <x:v>2.9079814400000004E-2</x:v>
      </x:c>
      <x:c r="BQ151" s="1246">
        <x:f t="shared" si="105"/>
        <x:v>2.9079814400000004E-2</x:v>
      </x:c>
      <x:c r="BR151" s="1246">
        <x:f t="shared" si="105"/>
        <x:v>2.9079814400000004E-2</x:v>
      </x:c>
      <x:c r="BS151" s="1246">
        <x:f t="shared" si="105"/>
        <x:v>2.9079814400000004E-2</x:v>
      </x:c>
      <x:c r="BT151" s="1246">
        <x:f t="shared" si="105"/>
        <x:v>2.9079814400000004E-2</x:v>
      </x:c>
      <x:c r="BU151" s="1249">
        <x:f t="shared" si="107"/>
        <x:v>0.34895777280000012</x:v>
      </x:c>
      <x:c r="BV151" s="1250">
        <x:f t="shared" si="95"/>
        <x:v>0.34895777280000001</x:v>
      </x:c>
      <x:c r="BW151" s="1246">
        <x:f t="shared" si="95"/>
        <x:v>0</x:v>
      </x:c>
      <x:c r="BX151" s="1246">
        <x:f t="shared" si="95"/>
        <x:v>0</x:v>
      </x:c>
      <x:c r="BY151" s="1246">
        <x:f t="shared" si="95"/>
        <x:v>0</x:v>
      </x:c>
      <x:c r="BZ151" s="1246">
        <x:f t="shared" si="95"/>
        <x:v>0</x:v>
      </x:c>
      <x:c r="CA151" s="1246">
        <x:f t="shared" si="95"/>
        <x:v>0</x:v>
      </x:c>
      <x:c r="CB151" s="1249">
        <x:f t="shared" si="95"/>
        <x:v>0</x:v>
      </x:c>
      <x:c r="CC151" s="923"/>
      <x:c r="CD151" s="958" t="s">
        <x:v>2210</x:v>
      </x:c>
      <x:c r="CE151" s="960">
        <x:f t="shared" si="102"/>
        <x:v>339.66666666666669</x:v>
      </x:c>
      <x:c r="CF151" s="960">
        <x:f t="shared" si="102"/>
        <x:v>339.66666666666669</x:v>
      </x:c>
      <x:c r="CG151" s="960">
        <x:f t="shared" si="102"/>
        <x:v>339.66666666666669</x:v>
      </x:c>
      <x:c r="CH151" s="960">
        <x:f t="shared" si="102"/>
        <x:v>339.66666666666669</x:v>
      </x:c>
      <x:c r="CI151" s="960">
        <x:f t="shared" si="102"/>
        <x:v>339.66666666666669</x:v>
      </x:c>
      <x:c r="CJ151" s="960">
        <x:f t="shared" si="102"/>
        <x:v>339.66666666666669</x:v>
      </x:c>
      <x:c r="CK151" s="960">
        <x:f t="shared" si="102"/>
        <x:v>339.66666666666669</x:v>
      </x:c>
      <x:c r="CL151" s="960">
        <x:f t="shared" si="102"/>
        <x:v>339.66666666666669</x:v>
      </x:c>
      <x:c r="CM151" s="960">
        <x:f t="shared" si="102"/>
        <x:v>339.66666666666669</x:v>
      </x:c>
      <x:c r="CN151" s="960">
        <x:f t="shared" si="102"/>
        <x:v>339.66666666666669</x:v>
      </x:c>
      <x:c r="CO151" s="960">
        <x:f t="shared" si="102"/>
        <x:v>339.66666666666669</x:v>
      </x:c>
      <x:c r="CP151" s="961">
        <x:f t="shared" si="102"/>
        <x:v>339.66666666666669</x:v>
      </x:c>
      <x:c r="CQ151" s="1251">
        <x:f t="shared" si="99"/>
        <x:v>4076</x:v>
      </x:c>
      <x:c r="CR151" s="1139">
        <x:f>1733+2343</x:f>
        <x:v>4076</x:v>
      </x:c>
      <x:c r="CS151" s="1252">
        <x:f t="shared" si="112"/>
        <x:v>0</x:v>
      </x:c>
      <x:c r="CT151" s="1252">
        <x:f t="shared" si="112"/>
        <x:v>0</x:v>
      </x:c>
      <x:c r="CU151" s="1252">
        <x:f t="shared" si="112"/>
        <x:v>0</x:v>
      </x:c>
      <x:c r="CV151" s="1252">
        <x:f t="shared" si="112"/>
        <x:v>0</x:v>
      </x:c>
      <x:c r="CW151" s="1252"/>
      <x:c r="CX151" s="1253"/>
      <x:c r="CZ151" s="988"/>
    </x:row>
    <x:row r="152" spans="1:105" s="1469" customFormat="1" ht="17.25" customHeight="1" thickBot="1">
      <x:c r="A152" s="1493">
        <x:f t="shared" si="96"/>
        <x:v>149</x:v>
      </x:c>
      <x:c r="B152" s="1494" t="s">
        <x:v>2113</x:v>
      </x:c>
      <x:c r="C152" s="1495" t="s">
        <x:v>2144</x:v>
      </x:c>
      <x:c r="D152" s="1496" t="s">
        <x:v>538</x:v>
      </x:c>
      <x:c r="E152" s="1469" t="s">
        <x:v>575</x:v>
      </x:c>
      <x:c r="F152" s="1497" t="s">
        <x:v>2215</x:v>
      </x:c>
      <x:c r="G152" s="1497" t="s">
        <x:v>2217</x:v>
      </x:c>
      <x:c r="H152" s="1498" t="s">
        <x:v>15</x:v>
      </x:c>
      <x:c r="I152" s="1499" t="str">
        <x:f t="shared" si="111"/>
        <x:v>PSA PHEV Wave2</x:v>
      </x:c>
      <x:c r="J152" s="1469" t="s">
        <x:v>504</x:v>
      </x:c>
      <x:c r="K152" s="1469" t="s">
        <x:v>518</x:v>
      </x:c>
      <x:c r="L152" s="1469" t="s">
        <x:v>57</x:v>
      </x:c>
      <x:c r="M152" s="1469" t="s">
        <x:v>554</x:v>
      </x:c>
      <x:c r="N152" s="1469" t="s">
        <x:v>551</x:v>
      </x:c>
      <x:c r="O152" s="1500" t="s">
        <x:v>2150</x:v>
      </x:c>
      <x:c r="P152" s="1545">
        <x:f>71.13*1.47</x:f>
        <x:v>104.5611</x:v>
      </x:c>
      <x:c r="Q152" s="1502" t="s">
        <x:v>546</x:v>
      </x:c>
      <x:c r="R152" s="1468">
        <x:f t="shared" si="94"/>
        <x:v>167297.75999999998</x:v>
      </x:c>
      <x:c r="S152" s="1495">
        <x:v>1</x:v>
      </x:c>
      <x:c r="T152" s="1468">
        <x:f t="shared" si="101"/>
        <x:v>167297.75999999998</x:v>
      </x:c>
      <x:c r="U152" s="1495" t="s">
        <x:v>505</x:v>
      </x:c>
      <x:c r="V152" s="1503"/>
      <x:c r="W152" s="1549"/>
      <x:c r="X152" s="1536"/>
      <x:c r="Y152" s="1505"/>
      <x:c r="Z152" s="1505"/>
      <x:c r="AA152" s="1505"/>
      <x:c r="AB152" s="1546"/>
      <x:c r="AC152" s="1546"/>
      <x:c r="AD152" s="1546"/>
      <x:c r="AE152" s="1506">
        <x:f t="shared" si="108"/>
        <x:v>104.5611</x:v>
      </x:c>
      <x:c r="AF152" s="1507">
        <x:f t="shared" si="106"/>
        <x:v>104.5611</x:v>
      </x:c>
      <x:c r="AG152" s="1507">
        <x:f t="shared" si="106"/>
        <x:v>104.5611</x:v>
      </x:c>
      <x:c r="AH152" s="1507">
        <x:f t="shared" si="106"/>
        <x:v>104.5611</x:v>
      </x:c>
      <x:c r="AI152" s="1507">
        <x:f t="shared" si="104"/>
        <x:v>104.5611</x:v>
      </x:c>
      <x:c r="AJ152" s="1507">
        <x:f t="shared" si="104"/>
        <x:v>104.5611</x:v>
      </x:c>
      <x:c r="AK152" s="1507">
        <x:f t="shared" si="104"/>
        <x:v>104.5611</x:v>
      </x:c>
      <x:c r="AL152" s="1507">
        <x:f t="shared" si="104"/>
        <x:v>104.5611</x:v>
      </x:c>
      <x:c r="AM152" s="1494" t="s">
        <x:v>2153</x:v>
      </x:c>
      <x:c r="AN152" s="1508" t="s">
        <x:v>2216</x:v>
      </x:c>
      <x:c r="AO152" s="1509">
        <x:v>0</x:v>
      </x:c>
      <x:c r="AP152" s="1509">
        <x:v>0</x:v>
      </x:c>
      <x:c r="AQ152" s="1509">
        <x:v>0</x:v>
      </x:c>
      <x:c r="AR152" s="1509">
        <x:v>0</x:v>
      </x:c>
      <x:c r="AS152" s="1509">
        <x:v>0</x:v>
      </x:c>
      <x:c r="AT152" s="1509">
        <x:v>0</x:v>
      </x:c>
      <x:c r="AU152" s="1509">
        <x:v>0</x:v>
      </x:c>
      <x:c r="AV152" s="1509">
        <x:v>0</x:v>
      </x:c>
      <x:c r="AW152" s="1509">
        <x:v>0</x:v>
      </x:c>
      <x:c r="AX152" s="1509">
        <x:v>0</x:v>
      </x:c>
      <x:c r="AY152" s="1509">
        <x:v>0</x:v>
      </x:c>
      <x:c r="AZ152" s="1509">
        <x:v>0</x:v>
      </x:c>
      <x:c r="BA152" s="1510">
        <x:f t="shared" si="103"/>
        <x:v>0</x:v>
      </x:c>
      <x:c r="BB152" s="1547">
        <x:f t="shared" si="97"/>
        <x:v>4543</x:v>
      </x:c>
      <x:c r="BC152" s="1509">
        <x:f t="shared" si="93"/>
        <x:v>0</x:v>
      </x:c>
      <x:c r="BD152" s="1509">
        <x:f t="shared" si="93"/>
        <x:v>0</x:v>
      </x:c>
      <x:c r="BE152" s="1509">
        <x:f t="shared" si="93"/>
        <x:v>0</x:v>
      </x:c>
      <x:c r="BF152" s="1509">
        <x:f t="shared" si="93"/>
        <x:v>0</x:v>
      </x:c>
      <x:c r="BG152" s="1509">
        <x:f t="shared" si="93"/>
        <x:v>0</x:v>
      </x:c>
      <x:c r="BH152" s="1509">
        <x:f t="shared" si="93"/>
        <x:v>0</x:v>
      </x:c>
      <x:c r="BI152" s="1509">
        <x:f t="shared" si="110"/>
        <x:v>0</x:v>
      </x:c>
      <x:c r="BJ152" s="1509">
        <x:f t="shared" si="110"/>
        <x:v>0</x:v>
      </x:c>
      <x:c r="BK152" s="1509">
        <x:f t="shared" si="110"/>
        <x:v>0</x:v>
      </x:c>
      <x:c r="BL152" s="1509">
        <x:f t="shared" si="110"/>
        <x:v>0</x:v>
      </x:c>
      <x:c r="BM152" s="1509">
        <x:f t="shared" si="110"/>
        <x:v>0</x:v>
      </x:c>
      <x:c r="BN152" s="1509">
        <x:f t="shared" si="110"/>
        <x:v>0</x:v>
      </x:c>
      <x:c r="BO152" s="1509">
        <x:f t="shared" si="105"/>
        <x:v>0</x:v>
      </x:c>
      <x:c r="BP152" s="1509">
        <x:f t="shared" si="105"/>
        <x:v>0</x:v>
      </x:c>
      <x:c r="BQ152" s="1509">
        <x:f t="shared" si="105"/>
        <x:v>0</x:v>
      </x:c>
      <x:c r="BR152" s="1509">
        <x:f t="shared" si="105"/>
        <x:v>0</x:v>
      </x:c>
      <x:c r="BS152" s="1509">
        <x:f t="shared" si="105"/>
        <x:v>0</x:v>
      </x:c>
      <x:c r="BT152" s="1509">
        <x:f t="shared" si="105"/>
        <x:v>0</x:v>
      </x:c>
      <x:c r="BU152" s="1511">
        <x:f t="shared" si="107"/>
        <x:v>0</x:v>
      </x:c>
      <x:c r="BV152" s="1512">
        <x:f t="shared" si="95"/>
        <x:v>7.6003372367999997</x:v>
      </x:c>
      <x:c r="BW152" s="1509">
        <x:f t="shared" si="95"/>
        <x:v>0</x:v>
      </x:c>
      <x:c r="BX152" s="1509">
        <x:f t="shared" si="95"/>
        <x:v>0</x:v>
      </x:c>
      <x:c r="BY152" s="1509">
        <x:f t="shared" si="95"/>
        <x:v>0</x:v>
      </x:c>
      <x:c r="BZ152" s="1509">
        <x:f t="shared" si="95"/>
        <x:v>0</x:v>
      </x:c>
      <x:c r="CA152" s="1509">
        <x:f t="shared" si="95"/>
        <x:v>0</x:v>
      </x:c>
      <x:c r="CB152" s="1511">
        <x:f t="shared" si="95"/>
        <x:v>0</x:v>
      </x:c>
      <x:c r="CC152" s="1468"/>
      <x:c r="CD152" s="958" t="s">
        <x:v>2210</x:v>
      </x:c>
      <x:c r="CE152" s="960">
        <x:f t="shared" si="102"/>
        <x:v>378.58333333333331</x:v>
      </x:c>
      <x:c r="CF152" s="960">
        <x:f t="shared" si="102"/>
        <x:v>378.58333333333331</x:v>
      </x:c>
      <x:c r="CG152" s="960">
        <x:f t="shared" si="102"/>
        <x:v>378.58333333333331</x:v>
      </x:c>
      <x:c r="CH152" s="960">
        <x:f t="shared" si="102"/>
        <x:v>378.58333333333331</x:v>
      </x:c>
      <x:c r="CI152" s="960">
        <x:f t="shared" si="102"/>
        <x:v>378.58333333333331</x:v>
      </x:c>
      <x:c r="CJ152" s="960">
        <x:f t="shared" si="102"/>
        <x:v>378.58333333333331</x:v>
      </x:c>
      <x:c r="CK152" s="960">
        <x:f t="shared" si="102"/>
        <x:v>378.58333333333331</x:v>
      </x:c>
      <x:c r="CL152" s="960">
        <x:f t="shared" si="102"/>
        <x:v>378.58333333333331</x:v>
      </x:c>
      <x:c r="CM152" s="960">
        <x:f t="shared" si="102"/>
        <x:v>378.58333333333331</x:v>
      </x:c>
      <x:c r="CN152" s="960">
        <x:f t="shared" si="102"/>
        <x:v>378.58333333333331</x:v>
      </x:c>
      <x:c r="CO152" s="960">
        <x:f t="shared" si="102"/>
        <x:v>378.58333333333331</x:v>
      </x:c>
      <x:c r="CP152" s="961">
        <x:f t="shared" si="102"/>
        <x:v>378.58333333333331</x:v>
      </x:c>
      <x:c r="CQ152" s="962">
        <x:f t="shared" si="99"/>
        <x:v>4543</x:v>
      </x:c>
      <x:c r="CR152" s="1139">
        <x:f>2200+2343</x:f>
        <x:v>4543</x:v>
      </x:c>
      <x:c r="CS152" s="1252">
        <x:f t="shared" si="112"/>
        <x:v>0</x:v>
      </x:c>
      <x:c r="CT152" s="1252">
        <x:f t="shared" si="112"/>
        <x:v>0</x:v>
      </x:c>
      <x:c r="CU152" s="1252">
        <x:f t="shared" si="112"/>
        <x:v>0</x:v>
      </x:c>
      <x:c r="CV152" s="1252">
        <x:f t="shared" si="112"/>
        <x:v>0</x:v>
      </x:c>
      <x:c r="CW152" s="1252"/>
      <x:c r="CX152" s="1253"/>
      <x:c r="CZ152" s="1470"/>
    </x:row>
    <x:row r="153" spans="1:105" s="785" customFormat="1" ht="17.25" hidden="1" customHeight="1" thickBot="1">
      <x:c r="A153" s="933">
        <x:f t="shared" si="96"/>
        <x:v>150</x:v>
      </x:c>
      <x:c r="B153" s="934" t="s">
        <x:v>2113</x:v>
      </x:c>
      <x:c r="C153" s="935" t="s">
        <x:v>2144</x:v>
      </x:c>
      <x:c r="D153" s="936" t="s">
        <x:v>538</x:v>
      </x:c>
      <x:c r="E153" s="937" t="s">
        <x:v>555</x:v>
      </x:c>
      <x:c r="F153" s="939" t="s">
        <x:v>2215</x:v>
      </x:c>
      <x:c r="G153" s="939" t="s">
        <x:v>576</x:v>
      </x:c>
      <x:c r="H153" s="940" t="s">
        <x:v>556</x:v>
      </x:c>
      <x:c r="I153" s="941" t="str">
        <x:f t="shared" si="111"/>
        <x:v>PSA PHEV Wave2</x:v>
      </x:c>
      <x:c r="J153" s="937" t="s">
        <x:v>504</x:v>
      </x:c>
      <x:c r="K153" s="937" t="s">
        <x:v>631</x:v>
      </x:c>
      <x:c r="L153" s="937" t="s">
        <x:v>57</x:v>
      </x:c>
      <x:c r="M153" s="937" t="s">
        <x:v>554</x:v>
      </x:c>
      <x:c r="N153" s="937" t="s">
        <x:v>551</x:v>
      </x:c>
      <x:c r="O153" s="942" t="s">
        <x:v>2150</x:v>
      </x:c>
      <x:c r="P153" s="1242">
        <x:f>P143</x:f>
        <x:v>0.8234880803011293</x:v>
      </x:c>
      <x:c r="Q153" s="944" t="s">
        <x:v>546</x:v>
      </x:c>
      <x:c r="R153" s="792">
        <x:f t="shared" si="94"/>
        <x:v>1317.580928481807</x:v>
      </x:c>
      <x:c r="S153" s="935">
        <x:v>4</x:v>
      </x:c>
      <x:c r="T153" s="792">
        <x:f t="shared" si="101"/>
        <x:v>5270.3237139272278</x:v>
      </x:c>
      <x:c r="U153" s="935" t="s">
        <x:v>505</x:v>
      </x:c>
      <x:c r="V153" s="945"/>
      <x:c r="W153" s="1271"/>
      <x:c r="X153" s="948"/>
      <x:c r="Y153" s="949"/>
      <x:c r="Z153" s="949"/>
      <x:c r="AA153" s="949"/>
      <x:c r="AB153" s="1244"/>
      <x:c r="AC153" s="1244"/>
      <x:c r="AD153" s="1244"/>
      <x:c r="AE153" s="1021">
        <x:f t="shared" si="108"/>
        <x:v>0.8234880803011293</x:v>
      </x:c>
      <x:c r="AF153" s="951">
        <x:f t="shared" si="106"/>
        <x:v>0.8234880803011293</x:v>
      </x:c>
      <x:c r="AG153" s="951">
        <x:f t="shared" si="106"/>
        <x:v>0.8234880803011293</x:v>
      </x:c>
      <x:c r="AH153" s="951">
        <x:f t="shared" si="106"/>
        <x:v>0.8234880803011293</x:v>
      </x:c>
      <x:c r="AI153" s="951">
        <x:f t="shared" si="104"/>
        <x:v>0.8234880803011293</x:v>
      </x:c>
      <x:c r="AJ153" s="951">
        <x:f t="shared" si="104"/>
        <x:v>0.8234880803011293</x:v>
      </x:c>
      <x:c r="AK153" s="951">
        <x:f t="shared" si="104"/>
        <x:v>0.8234880803011293</x:v>
      </x:c>
      <x:c r="AL153" s="951">
        <x:f t="shared" si="104"/>
        <x:v>0.8234880803011293</x:v>
      </x:c>
      <x:c r="AM153" s="934" t="s">
        <x:v>2153</x:v>
      </x:c>
      <x:c r="AN153" s="1245" t="s">
        <x:v>2216</x:v>
      </x:c>
      <x:c r="AO153" s="1246">
        <x:f t="shared" si="98"/>
        <x:v>195.25</x:v>
      </x:c>
      <x:c r="AP153" s="1246">
        <x:f t="shared" si="98"/>
        <x:v>195.25</x:v>
      </x:c>
      <x:c r="AQ153" s="1246">
        <x:f t="shared" si="98"/>
        <x:v>195.25</x:v>
      </x:c>
      <x:c r="AR153" s="1246">
        <x:f t="shared" si="97"/>
        <x:v>195.25</x:v>
      </x:c>
      <x:c r="AS153" s="1246">
        <x:f t="shared" si="97"/>
        <x:v>195.25</x:v>
      </x:c>
      <x:c r="AT153" s="1246">
        <x:f t="shared" si="97"/>
        <x:v>195.25</x:v>
      </x:c>
      <x:c r="AU153" s="1246">
        <x:f t="shared" si="97"/>
        <x:v>195.25</x:v>
      </x:c>
      <x:c r="AV153" s="1246">
        <x:f t="shared" si="97"/>
        <x:v>195.25</x:v>
      </x:c>
      <x:c r="AW153" s="1246">
        <x:f t="shared" si="97"/>
        <x:v>195.25</x:v>
      </x:c>
      <x:c r="AX153" s="1246">
        <x:f t="shared" si="97"/>
        <x:v>195.25</x:v>
      </x:c>
      <x:c r="AY153" s="1246">
        <x:f t="shared" si="97"/>
        <x:v>195.25</x:v>
      </x:c>
      <x:c r="AZ153" s="1246">
        <x:f t="shared" si="97"/>
        <x:v>195.25</x:v>
      </x:c>
      <x:c r="BA153" s="1247">
        <x:f t="shared" si="97"/>
        <x:v>2343</x:v>
      </x:c>
      <x:c r="BB153" s="1248">
        <x:f t="shared" si="97"/>
        <x:v>2343</x:v>
      </x:c>
      <x:c r="BC153" s="1246">
        <x:f t="shared" si="93"/>
        <x:v>0</x:v>
      </x:c>
      <x:c r="BD153" s="1246">
        <x:f t="shared" si="93"/>
        <x:v>0</x:v>
      </x:c>
      <x:c r="BE153" s="1246">
        <x:f t="shared" si="93"/>
        <x:v>0</x:v>
      </x:c>
      <x:c r="BF153" s="1246">
        <x:f t="shared" si="93"/>
        <x:v>0</x:v>
      </x:c>
      <x:c r="BG153" s="1246">
        <x:f t="shared" si="93"/>
        <x:v>0</x:v>
      </x:c>
      <x:c r="BH153" s="1246">
        <x:f t="shared" si="93"/>
        <x:v>0</x:v>
      </x:c>
      <x:c r="BI153" s="1246">
        <x:f t="shared" si="110"/>
        <x:v>1.0290307051442913E-2</x:v>
      </x:c>
      <x:c r="BJ153" s="1246">
        <x:f t="shared" si="110"/>
        <x:v>1.0290307051442913E-2</x:v>
      </x:c>
      <x:c r="BK153" s="1246">
        <x:f t="shared" si="110"/>
        <x:v>1.0290307051442913E-2</x:v>
      </x:c>
      <x:c r="BL153" s="1246">
        <x:f t="shared" si="110"/>
        <x:v>1.0290307051442913E-2</x:v>
      </x:c>
      <x:c r="BM153" s="1246">
        <x:f t="shared" si="110"/>
        <x:v>1.0290307051442913E-2</x:v>
      </x:c>
      <x:c r="BN153" s="1246">
        <x:f t="shared" si="110"/>
        <x:v>1.0290307051442913E-2</x:v>
      </x:c>
      <x:c r="BO153" s="1246">
        <x:f t="shared" si="105"/>
        <x:v>1.0290307051442913E-2</x:v>
      </x:c>
      <x:c r="BP153" s="1246">
        <x:f t="shared" si="105"/>
        <x:v>1.0290307051442913E-2</x:v>
      </x:c>
      <x:c r="BQ153" s="1246">
        <x:f t="shared" si="105"/>
        <x:v>1.0290307051442913E-2</x:v>
      </x:c>
      <x:c r="BR153" s="1246">
        <x:f t="shared" si="105"/>
        <x:v>1.0290307051442913E-2</x:v>
      </x:c>
      <x:c r="BS153" s="1246">
        <x:f t="shared" si="105"/>
        <x:v>1.0290307051442913E-2</x:v>
      </x:c>
      <x:c r="BT153" s="1246">
        <x:f t="shared" si="105"/>
        <x:v>1.0290307051442913E-2</x:v>
      </x:c>
      <x:c r="BU153" s="1249">
        <x:f t="shared" si="107"/>
        <x:v>0.12348368461731497</x:v>
      </x:c>
      <x:c r="BV153" s="1250">
        <x:f t="shared" si="95"/>
        <x:v>0.12348368461731496</x:v>
      </x:c>
      <x:c r="BW153" s="1246">
        <x:f t="shared" si="95"/>
        <x:v>0</x:v>
      </x:c>
      <x:c r="BX153" s="1246">
        <x:f t="shared" si="95"/>
        <x:v>0</x:v>
      </x:c>
      <x:c r="BY153" s="1246">
        <x:f t="shared" si="95"/>
        <x:v>0</x:v>
      </x:c>
      <x:c r="BZ153" s="1246">
        <x:f t="shared" si="95"/>
        <x:v>0</x:v>
      </x:c>
      <x:c r="CA153" s="1246">
        <x:f t="shared" si="95"/>
        <x:v>0</x:v>
      </x:c>
      <x:c r="CB153" s="1249">
        <x:f t="shared" si="95"/>
        <x:v>0</x:v>
      </x:c>
      <x:c r="CC153" s="923"/>
      <x:c r="CD153" s="1272" t="s">
        <x:v>2210</x:v>
      </x:c>
      <x:c r="CE153" s="960">
        <x:f t="shared" ref="CE153:CP154" si="113">$CQ153/12</x:f>
        <x:v>195.25</x:v>
      </x:c>
      <x:c r="CF153" s="960">
        <x:f t="shared" si="113"/>
        <x:v>195.25</x:v>
      </x:c>
      <x:c r="CG153" s="960">
        <x:f t="shared" si="113"/>
        <x:v>195.25</x:v>
      </x:c>
      <x:c r="CH153" s="960">
        <x:f t="shared" si="113"/>
        <x:v>195.25</x:v>
      </x:c>
      <x:c r="CI153" s="960">
        <x:f t="shared" si="113"/>
        <x:v>195.25</x:v>
      </x:c>
      <x:c r="CJ153" s="960">
        <x:f t="shared" si="113"/>
        <x:v>195.25</x:v>
      </x:c>
      <x:c r="CK153" s="960">
        <x:f t="shared" si="113"/>
        <x:v>195.25</x:v>
      </x:c>
      <x:c r="CL153" s="960">
        <x:f t="shared" si="113"/>
        <x:v>195.25</x:v>
      </x:c>
      <x:c r="CM153" s="960">
        <x:f t="shared" si="113"/>
        <x:v>195.25</x:v>
      </x:c>
      <x:c r="CN153" s="960">
        <x:f t="shared" si="113"/>
        <x:v>195.25</x:v>
      </x:c>
      <x:c r="CO153" s="960">
        <x:f t="shared" si="113"/>
        <x:v>195.25</x:v>
      </x:c>
      <x:c r="CP153" s="961">
        <x:f t="shared" si="113"/>
        <x:v>195.25</x:v>
      </x:c>
      <x:c r="CQ153" s="1251">
        <x:f t="shared" si="99"/>
        <x:v>2343</x:v>
      </x:c>
      <x:c r="CR153" s="1254">
        <x:f>(CU216+2343*4)/4</x:f>
        <x:v>2343</x:v>
      </x:c>
      <x:c r="CS153" s="1252">
        <x:f t="shared" si="112"/>
        <x:v>0</x:v>
      </x:c>
      <x:c r="CT153" s="1252">
        <x:f t="shared" si="112"/>
        <x:v>0</x:v>
      </x:c>
      <x:c r="CU153" s="1252">
        <x:f t="shared" si="112"/>
        <x:v>0</x:v>
      </x:c>
      <x:c r="CV153" s="1252">
        <x:f t="shared" si="112"/>
        <x:v>0</x:v>
      </x:c>
      <x:c r="CW153" s="1252"/>
      <x:c r="CX153" s="1253"/>
      <x:c r="CZ153" s="988"/>
    </x:row>
    <x:row r="154" spans="1:105" s="785" customFormat="1" ht="17.25" hidden="1" customHeight="1" thickBot="1">
      <x:c r="A154" s="1208">
        <x:f t="shared" si="96"/>
        <x:v>151</x:v>
      </x:c>
      <x:c r="B154" s="1209" t="s">
        <x:v>2113</x:v>
      </x:c>
      <x:c r="C154" s="1210" t="s">
        <x:v>2144</x:v>
      </x:c>
      <x:c r="D154" s="1211" t="s">
        <x:v>538</x:v>
      </x:c>
      <x:c r="E154" s="1212" t="s">
        <x:v>555</x:v>
      </x:c>
      <x:c r="F154" s="1264" t="s">
        <x:v>2215</x:v>
      </x:c>
      <x:c r="G154" s="1264" t="s">
        <x:v>577</x:v>
      </x:c>
      <x:c r="H154" s="1214" t="s">
        <x:v>578</x:v>
      </x:c>
      <x:c r="I154" s="1215" t="str">
        <x:f t="shared" si="111"/>
        <x:v>PSA PHEV Wave2</x:v>
      </x:c>
      <x:c r="J154" s="1212" t="s">
        <x:v>504</x:v>
      </x:c>
      <x:c r="K154" s="1212" t="s">
        <x:v>631</x:v>
      </x:c>
      <x:c r="L154" s="1212" t="s">
        <x:v>57</x:v>
      </x:c>
      <x:c r="M154" s="1212" t="s">
        <x:v>554</x:v>
      </x:c>
      <x:c r="N154" s="1212" t="s">
        <x:v>551</x:v>
      </x:c>
      <x:c r="O154" s="1216" t="s">
        <x:v>2150</x:v>
      </x:c>
      <x:c r="P154" s="1273">
        <x:f>0.56*1.47</x:f>
        <x:v>0.82320000000000004</x:v>
      </x:c>
      <x:c r="Q154" s="1230" t="s">
        <x:v>546</x:v>
      </x:c>
      <x:c r="R154" s="1218">
        <x:f t="shared" si="94"/>
        <x:v>1317.1200000000001</x:v>
      </x:c>
      <x:c r="S154" s="1210">
        <x:v>1</x:v>
      </x:c>
      <x:c r="T154" s="1218">
        <x:f t="shared" si="101"/>
        <x:v>1317.1200000000001</x:v>
      </x:c>
      <x:c r="U154" s="1210" t="s">
        <x:v>505</x:v>
      </x:c>
      <x:c r="V154" s="1219"/>
      <x:c r="W154" s="1274"/>
      <x:c r="X154" s="1275"/>
      <x:c r="Y154" s="1222"/>
      <x:c r="Z154" s="1222"/>
      <x:c r="AA154" s="1222"/>
      <x:c r="AB154" s="1267"/>
      <x:c r="AC154" s="1267"/>
      <x:c r="AD154" s="1267"/>
      <x:c r="AE154" s="1044">
        <x:f t="shared" si="108"/>
        <x:v>0.82320000000000004</x:v>
      </x:c>
      <x:c r="AF154" s="1045">
        <x:f t="shared" si="106"/>
        <x:v>0.82320000000000004</x:v>
      </x:c>
      <x:c r="AG154" s="1045">
        <x:f t="shared" si="106"/>
        <x:v>0.82320000000000004</x:v>
      </x:c>
      <x:c r="AH154" s="1045">
        <x:f t="shared" si="106"/>
        <x:v>0.82320000000000004</x:v>
      </x:c>
      <x:c r="AI154" s="1045">
        <x:f t="shared" si="104"/>
        <x:v>0.82320000000000004</x:v>
      </x:c>
      <x:c r="AJ154" s="1045">
        <x:f t="shared" si="104"/>
        <x:v>0.82320000000000004</x:v>
      </x:c>
      <x:c r="AK154" s="1045">
        <x:f t="shared" si="104"/>
        <x:v>0.82320000000000004</x:v>
      </x:c>
      <x:c r="AL154" s="1045">
        <x:f t="shared" si="104"/>
        <x:v>0.82320000000000004</x:v>
      </x:c>
      <x:c r="AM154" s="1209" t="s">
        <x:v>2153</x:v>
      </x:c>
      <x:c r="AN154" s="1268" t="s">
        <x:v>2216</x:v>
      </x:c>
      <x:c r="AO154" s="1256">
        <x:f t="shared" si="98"/>
        <x:v>355.25</x:v>
      </x:c>
      <x:c r="AP154" s="1256">
        <x:f t="shared" si="98"/>
        <x:v>355.25</x:v>
      </x:c>
      <x:c r="AQ154" s="1256">
        <x:f t="shared" si="98"/>
        <x:v>355.25</x:v>
      </x:c>
      <x:c r="AR154" s="1256">
        <x:f t="shared" si="97"/>
        <x:v>355.25</x:v>
      </x:c>
      <x:c r="AS154" s="1256">
        <x:f t="shared" si="97"/>
        <x:v>355.25</x:v>
      </x:c>
      <x:c r="AT154" s="1256">
        <x:f t="shared" si="97"/>
        <x:v>355.25</x:v>
      </x:c>
      <x:c r="AU154" s="1256">
        <x:f t="shared" si="97"/>
        <x:v>355.25</x:v>
      </x:c>
      <x:c r="AV154" s="1256">
        <x:f t="shared" si="97"/>
        <x:v>355.25</x:v>
      </x:c>
      <x:c r="AW154" s="1256">
        <x:f t="shared" si="97"/>
        <x:v>355.25</x:v>
      </x:c>
      <x:c r="AX154" s="1256">
        <x:f t="shared" si="97"/>
        <x:v>355.25</x:v>
      </x:c>
      <x:c r="AY154" s="1256">
        <x:f t="shared" si="97"/>
        <x:v>355.25</x:v>
      </x:c>
      <x:c r="AZ154" s="1256">
        <x:f t="shared" si="97"/>
        <x:v>355.25</x:v>
      </x:c>
      <x:c r="BA154" s="1269">
        <x:f t="shared" si="97"/>
        <x:v>4263</x:v>
      </x:c>
      <x:c r="BB154" s="1270">
        <x:f t="shared" si="97"/>
        <x:v>4263</x:v>
      </x:c>
      <x:c r="BC154" s="1256">
        <x:f t="shared" si="93"/>
        <x:v>0</x:v>
      </x:c>
      <x:c r="BD154" s="1256">
        <x:f t="shared" si="93"/>
        <x:v>0</x:v>
      </x:c>
      <x:c r="BE154" s="1256">
        <x:f t="shared" si="93"/>
        <x:v>0</x:v>
      </x:c>
      <x:c r="BF154" s="1256">
        <x:f t="shared" si="93"/>
        <x:v>0</x:v>
      </x:c>
      <x:c r="BG154" s="1256">
        <x:f t="shared" si="93"/>
        <x:v>0</x:v>
      </x:c>
      <x:c r="BH154" s="1256">
        <x:f t="shared" si="93"/>
        <x:v>0</x:v>
      </x:c>
      <x:c r="BI154" s="1256">
        <x:f t="shared" si="110"/>
        <x:v>4.6790688000000009E-3</x:v>
      </x:c>
      <x:c r="BJ154" s="1256">
        <x:f t="shared" si="110"/>
        <x:v>4.6790688000000009E-3</x:v>
      </x:c>
      <x:c r="BK154" s="1256">
        <x:f t="shared" si="110"/>
        <x:v>4.6790688000000009E-3</x:v>
      </x:c>
      <x:c r="BL154" s="1256">
        <x:f t="shared" si="110"/>
        <x:v>4.6790688000000009E-3</x:v>
      </x:c>
      <x:c r="BM154" s="1256">
        <x:f t="shared" si="110"/>
        <x:v>4.6790688000000009E-3</x:v>
      </x:c>
      <x:c r="BN154" s="1256">
        <x:f t="shared" si="110"/>
        <x:v>4.6790688000000009E-3</x:v>
      </x:c>
      <x:c r="BO154" s="1256">
        <x:f t="shared" si="105"/>
        <x:v>4.6790688000000009E-3</x:v>
      </x:c>
      <x:c r="BP154" s="1256">
        <x:f t="shared" si="105"/>
        <x:v>4.6790688000000009E-3</x:v>
      </x:c>
      <x:c r="BQ154" s="1256">
        <x:f t="shared" si="105"/>
        <x:v>4.6790688000000009E-3</x:v>
      </x:c>
      <x:c r="BR154" s="1256">
        <x:f t="shared" si="105"/>
        <x:v>4.6790688000000009E-3</x:v>
      </x:c>
      <x:c r="BS154" s="1256">
        <x:f t="shared" si="105"/>
        <x:v>4.6790688000000009E-3</x:v>
      </x:c>
      <x:c r="BT154" s="1256">
        <x:f t="shared" si="105"/>
        <x:v>4.6790688000000009E-3</x:v>
      </x:c>
      <x:c r="BU154" s="1257">
        <x:f t="shared" si="107"/>
        <x:v>5.6148825600000001E-2</x:v>
      </x:c>
      <x:c r="BV154" s="1255">
        <x:f t="shared" si="95"/>
        <x:v>5.6148825600000007E-2</x:v>
      </x:c>
      <x:c r="BW154" s="1256">
        <x:f t="shared" si="95"/>
        <x:v>0</x:v>
      </x:c>
      <x:c r="BX154" s="1256">
        <x:f t="shared" si="95"/>
        <x:v>0</x:v>
      </x:c>
      <x:c r="BY154" s="1256">
        <x:f t="shared" si="95"/>
        <x:v>0</x:v>
      </x:c>
      <x:c r="BZ154" s="1256">
        <x:f t="shared" si="95"/>
        <x:v>0</x:v>
      </x:c>
      <x:c r="CA154" s="1256">
        <x:f t="shared" si="95"/>
        <x:v>0</x:v>
      </x:c>
      <x:c r="CB154" s="1257">
        <x:f t="shared" si="95"/>
        <x:v>0</x:v>
      </x:c>
      <x:c r="CC154" s="923"/>
      <x:c r="CD154" s="972" t="s">
        <x:v>2210</x:v>
      </x:c>
      <x:c r="CE154" s="974">
        <x:f t="shared" si="113"/>
        <x:v>355.25</x:v>
      </x:c>
      <x:c r="CF154" s="974">
        <x:f t="shared" si="113"/>
        <x:v>355.25</x:v>
      </x:c>
      <x:c r="CG154" s="974">
        <x:f t="shared" si="113"/>
        <x:v>355.25</x:v>
      </x:c>
      <x:c r="CH154" s="974">
        <x:f t="shared" si="113"/>
        <x:v>355.25</x:v>
      </x:c>
      <x:c r="CI154" s="974">
        <x:f t="shared" si="113"/>
        <x:v>355.25</x:v>
      </x:c>
      <x:c r="CJ154" s="974">
        <x:f t="shared" si="113"/>
        <x:v>355.25</x:v>
      </x:c>
      <x:c r="CK154" s="974">
        <x:f t="shared" si="113"/>
        <x:v>355.25</x:v>
      </x:c>
      <x:c r="CL154" s="974">
        <x:f t="shared" si="113"/>
        <x:v>355.25</x:v>
      </x:c>
      <x:c r="CM154" s="974">
        <x:f t="shared" si="113"/>
        <x:v>355.25</x:v>
      </x:c>
      <x:c r="CN154" s="974">
        <x:f t="shared" si="113"/>
        <x:v>355.25</x:v>
      </x:c>
      <x:c r="CO154" s="974">
        <x:f t="shared" si="113"/>
        <x:v>355.25</x:v>
      </x:c>
      <x:c r="CP154" s="975">
        <x:f t="shared" si="113"/>
        <x:v>355.25</x:v>
      </x:c>
      <x:c r="CQ154" s="1258">
        <x:f t="shared" si="99"/>
        <x:v>4263</x:v>
      </x:c>
      <x:c r="CR154" s="1143">
        <x:f>1920+2343</x:f>
        <x:v>4263</x:v>
      </x:c>
      <x:c r="CS154" s="1259">
        <x:f t="shared" si="112"/>
        <x:v>0</x:v>
      </x:c>
      <x:c r="CT154" s="1259">
        <x:f t="shared" si="112"/>
        <x:v>0</x:v>
      </x:c>
      <x:c r="CU154" s="1259">
        <x:f t="shared" si="112"/>
        <x:v>0</x:v>
      </x:c>
      <x:c r="CV154" s="1259">
        <x:f t="shared" si="112"/>
        <x:v>0</x:v>
      </x:c>
      <x:c r="CW154" s="1259"/>
      <x:c r="CX154" s="1260"/>
      <x:c r="CZ154" s="988"/>
    </x:row>
    <x:row r="155" spans="1:105" s="1469" customFormat="1" ht="17.25" customHeight="1" thickBot="1">
      <x:c r="A155" s="1445">
        <x:f t="shared" si="96"/>
        <x:v>152</x:v>
      </x:c>
      <x:c r="B155" s="1446" t="s">
        <x:v>2113</x:v>
      </x:c>
      <x:c r="C155" s="1447" t="s">
        <x:v>2144</x:v>
      </x:c>
      <x:c r="D155" s="1448" t="s">
        <x:v>502</x:v>
      </x:c>
      <x:c r="E155" s="1449" t="s">
        <x:v>502</x:v>
      </x:c>
      <x:c r="F155" s="1450" t="s">
        <x:v>579</x:v>
      </x:c>
      <x:c r="G155" s="1450" t="s">
        <x:v>580</x:v>
      </x:c>
      <x:c r="H155" s="1451" t="s">
        <x:v>27</x:v>
      </x:c>
      <x:c r="I155" s="1452" t="str">
        <x:f t="shared" si="111"/>
        <x:v>르노_LOCO</x:v>
      </x:c>
      <x:c r="J155" s="1449" t="s">
        <x:v>504</x:v>
      </x:c>
      <x:c r="K155" s="1449" t="s">
        <x:v>518</x:v>
      </x:c>
      <x:c r="L155" s="1449" t="s">
        <x:v>57</x:v>
      </x:c>
      <x:c r="M155" s="1449" t="s">
        <x:v>554</x:v>
      </x:c>
      <x:c r="N155" s="1449" t="s">
        <x:v>581</x:v>
      </x:c>
      <x:c r="O155" s="1453" t="s">
        <x:v>2150</x:v>
      </x:c>
      <x:c r="P155" s="1454">
        <x:v>10.02</x:v>
      </x:c>
      <x:c r="Q155" s="1455" t="s">
        <x:v>546</x:v>
      </x:c>
      <x:c r="R155" s="1456">
        <x:f t="shared" si="94"/>
        <x:v>16032</x:v>
      </x:c>
      <x:c r="S155" s="1447">
        <x:v>1</x:v>
      </x:c>
      <x:c r="T155" s="1456">
        <x:f t="shared" si="101"/>
        <x:v>16032</x:v>
      </x:c>
      <x:c r="U155" s="1447" t="s">
        <x:v>505</x:v>
      </x:c>
      <x:c r="V155" s="1457"/>
      <x:c r="W155" s="1550"/>
      <x:c r="X155" s="1460"/>
      <x:c r="Y155" s="1460"/>
      <x:c r="Z155" s="1460"/>
      <x:c r="AA155" s="1460"/>
      <x:c r="AB155" s="1551"/>
      <x:c r="AC155" s="1551"/>
      <x:c r="AD155" s="1551"/>
      <x:c r="AE155" s="1461">
        <x:f t="shared" si="108"/>
        <x:v>10.02</x:v>
      </x:c>
      <x:c r="AF155" s="1462">
        <x:f t="shared" si="106"/>
        <x:v>10.02</x:v>
      </x:c>
      <x:c r="AG155" s="1462">
        <x:f t="shared" si="106"/>
        <x:v>10.02</x:v>
      </x:c>
      <x:c r="AH155" s="1462">
        <x:f t="shared" si="106"/>
        <x:v>10.02</x:v>
      </x:c>
      <x:c r="AI155" s="1462">
        <x:f t="shared" si="104"/>
        <x:v>10.02</x:v>
      </x:c>
      <x:c r="AJ155" s="1462">
        <x:f t="shared" si="104"/>
        <x:v>10.02</x:v>
      </x:c>
      <x:c r="AK155" s="1462">
        <x:f t="shared" si="104"/>
        <x:v>10.02</x:v>
      </x:c>
      <x:c r="AL155" s="1462">
        <x:f t="shared" si="104"/>
        <x:v>10.02</x:v>
      </x:c>
      <x:c r="AM155" s="1446" t="s">
        <x:v>2209</x:v>
      </x:c>
      <x:c r="AN155" s="1463" t="s">
        <x:v>485</x:v>
      </x:c>
      <x:c r="AO155" s="1464">
        <x:f t="shared" si="98"/>
        <x:v>0</x:v>
      </x:c>
      <x:c r="AP155" s="1464">
        <x:f t="shared" si="98"/>
        <x:v>0</x:v>
      </x:c>
      <x:c r="AQ155" s="1464">
        <x:f t="shared" si="98"/>
        <x:v>0</x:v>
      </x:c>
      <x:c r="AR155" s="1464">
        <x:f t="shared" si="97"/>
        <x:v>0</x:v>
      </x:c>
      <x:c r="AS155" s="1464">
        <x:f t="shared" si="97"/>
        <x:v>0</x:v>
      </x:c>
      <x:c r="AT155" s="1464">
        <x:f t="shared" si="97"/>
        <x:v>0</x:v>
      </x:c>
      <x:c r="AU155" s="1464">
        <x:f t="shared" si="97"/>
        <x:v>0</x:v>
      </x:c>
      <x:c r="AV155" s="1464">
        <x:f t="shared" si="97"/>
        <x:v>0</x:v>
      </x:c>
      <x:c r="AW155" s="1464">
        <x:f t="shared" si="97"/>
        <x:v>0</x:v>
      </x:c>
      <x:c r="AX155" s="1464">
        <x:f t="shared" si="97"/>
        <x:v>0</x:v>
      </x:c>
      <x:c r="AY155" s="1464">
        <x:f t="shared" si="97"/>
        <x:v>0</x:v>
      </x:c>
      <x:c r="AZ155" s="1464">
        <x:f t="shared" si="97"/>
        <x:v>0</x:v>
      </x:c>
      <x:c r="BA155" s="1465">
        <x:f t="shared" si="97"/>
        <x:v>0</x:v>
      </x:c>
      <x:c r="BB155" s="1464">
        <x:f t="shared" si="97"/>
        <x:v>0</x:v>
      </x:c>
      <x:c r="BC155" s="1464">
        <x:f t="shared" si="93"/>
        <x:v>0</x:v>
      </x:c>
      <x:c r="BD155" s="1464">
        <x:f t="shared" si="93"/>
        <x:v>0</x:v>
      </x:c>
      <x:c r="BE155" s="1464">
        <x:f t="shared" si="93"/>
        <x:v>0</x:v>
      </x:c>
      <x:c r="BF155" s="1464">
        <x:f t="shared" si="93"/>
        <x:v>0</x:v>
      </x:c>
      <x:c r="BG155" s="1464">
        <x:f t="shared" si="93"/>
        <x:v>0</x:v>
      </x:c>
      <x:c r="BH155" s="1464">
        <x:f t="shared" si="93"/>
        <x:v>0</x:v>
      </x:c>
      <x:c r="BI155" s="1464">
        <x:f t="shared" si="110"/>
        <x:v>0</x:v>
      </x:c>
      <x:c r="BJ155" s="1464">
        <x:f t="shared" si="110"/>
        <x:v>0</x:v>
      </x:c>
      <x:c r="BK155" s="1464">
        <x:f t="shared" si="110"/>
        <x:v>0</x:v>
      </x:c>
      <x:c r="BL155" s="1464">
        <x:f t="shared" si="110"/>
        <x:v>0</x:v>
      </x:c>
      <x:c r="BM155" s="1464">
        <x:f t="shared" si="110"/>
        <x:v>0</x:v>
      </x:c>
      <x:c r="BN155" s="1464">
        <x:f t="shared" si="110"/>
        <x:v>0</x:v>
      </x:c>
      <x:c r="BO155" s="1464">
        <x:f t="shared" si="105"/>
        <x:v>0</x:v>
      </x:c>
      <x:c r="BP155" s="1464">
        <x:f t="shared" si="105"/>
        <x:v>0</x:v>
      </x:c>
      <x:c r="BQ155" s="1464">
        <x:f t="shared" si="105"/>
        <x:v>0</x:v>
      </x:c>
      <x:c r="BR155" s="1464">
        <x:f t="shared" si="105"/>
        <x:v>0</x:v>
      </x:c>
      <x:c r="BS155" s="1464">
        <x:f t="shared" si="105"/>
        <x:v>0</x:v>
      </x:c>
      <x:c r="BT155" s="1464">
        <x:f t="shared" si="105"/>
        <x:v>0</x:v>
      </x:c>
      <x:c r="BU155" s="1466">
        <x:f t="shared" si="107"/>
        <x:v>0</x:v>
      </x:c>
      <x:c r="BV155" s="1467">
        <x:f t="shared" si="95"/>
        <x:v>0</x:v>
      </x:c>
      <x:c r="BW155" s="1464">
        <x:f t="shared" si="95"/>
        <x:v>0</x:v>
      </x:c>
      <x:c r="BX155" s="1464">
        <x:f t="shared" si="95"/>
        <x:v>0</x:v>
      </x:c>
      <x:c r="BY155" s="1464">
        <x:f t="shared" si="95"/>
        <x:v>0</x:v>
      </x:c>
      <x:c r="BZ155" s="1464">
        <x:f t="shared" si="95"/>
        <x:v>0</x:v>
      </x:c>
      <x:c r="CA155" s="1464">
        <x:f t="shared" si="95"/>
        <x:v>0</x:v>
      </x:c>
      <x:c r="CB155" s="1466">
        <x:f t="shared" si="95"/>
        <x:v>0</x:v>
      </x:c>
      <x:c r="CC155" s="1468"/>
      <x:c r="CD155" s="1276" t="s">
        <x:v>2210</x:v>
      </x:c>
      <x:c r="CE155" s="986">
        <x:v>0</x:v>
      </x:c>
      <x:c r="CF155" s="986">
        <x:v>0</x:v>
      </x:c>
      <x:c r="CG155" s="986">
        <x:v>0</x:v>
      </x:c>
      <x:c r="CH155" s="986">
        <x:v>0</x:v>
      </x:c>
      <x:c r="CI155" s="986">
        <x:v>0</x:v>
      </x:c>
      <x:c r="CJ155" s="986">
        <x:v>0</x:v>
      </x:c>
      <x:c r="CK155" s="986">
        <x:v>0</x:v>
      </x:c>
      <x:c r="CL155" s="986">
        <x:v>0</x:v>
      </x:c>
      <x:c r="CM155" s="986">
        <x:v>0</x:v>
      </x:c>
      <x:c r="CN155" s="986">
        <x:v>0</x:v>
      </x:c>
      <x:c r="CO155" s="986">
        <x:v>0</x:v>
      </x:c>
      <x:c r="CP155" s="1281">
        <x:v>0</x:v>
      </x:c>
      <x:c r="CQ155" s="1282">
        <x:v>0</x:v>
      </x:c>
      <x:c r="CR155" s="1552">
        <x:v>0</x:v>
      </x:c>
      <x:c r="CS155" s="1553">
        <x:v>0</x:v>
      </x:c>
      <x:c r="CT155" s="1553">
        <x:v>0</x:v>
      </x:c>
      <x:c r="CU155" s="1553">
        <x:v>0</x:v>
      </x:c>
      <x:c r="CV155" s="1553">
        <x:v>0</x:v>
      </x:c>
      <x:c r="CW155" s="1553"/>
      <x:c r="CX155" s="1554"/>
      <x:c r="CZ155" s="1470"/>
    </x:row>
    <x:row r="156" spans="1:105" s="1469" customFormat="1" ht="17.25" customHeight="1" thickBot="1">
      <x:c r="A156" s="1493">
        <x:f t="shared" si="96"/>
        <x:v>153</x:v>
      </x:c>
      <x:c r="B156" s="1494" t="s">
        <x:v>2113</x:v>
      </x:c>
      <x:c r="C156" s="1495" t="s">
        <x:v>2144</x:v>
      </x:c>
      <x:c r="D156" s="1496" t="s">
        <x:v>538</x:v>
      </x:c>
      <x:c r="E156" s="1469" t="s">
        <x:v>2213</x:v>
      </x:c>
      <x:c r="F156" s="1497" t="s">
        <x:v>18</x:v>
      </x:c>
      <x:c r="G156" s="1497" t="s">
        <x:v>2218</x:v>
      </x:c>
      <x:c r="H156" s="1498" t="s">
        <x:v>2219</x:v>
      </x:c>
      <x:c r="I156" s="1499" t="str">
        <x:f>F156</x:f>
        <x:v>FCA GSW</x:v>
      </x:c>
      <x:c r="J156" s="1469" t="s">
        <x:v>504</x:v>
      </x:c>
      <x:c r="K156" s="1469" t="s">
        <x:v>518</x:v>
      </x:c>
      <x:c r="L156" s="1469" t="s">
        <x:v>57</x:v>
      </x:c>
      <x:c r="M156" s="1469" t="s">
        <x:v>554</x:v>
      </x:c>
      <x:c r="N156" s="1469" t="s">
        <x:v>582</x:v>
      </x:c>
      <x:c r="O156" s="1500" t="s">
        <x:v>2150</x:v>
      </x:c>
      <x:c r="P156" s="1501">
        <x:v>15.77</x:v>
      </x:c>
      <x:c r="Q156" s="1502" t="s">
        <x:v>546</x:v>
      </x:c>
      <x:c r="R156" s="1468">
        <x:f t="shared" si="94"/>
        <x:v>25232</x:v>
      </x:c>
      <x:c r="S156" s="1495">
        <x:v>1</x:v>
      </x:c>
      <x:c r="T156" s="1468">
        <x:f>R156*S156</x:f>
        <x:v>25232</x:v>
      </x:c>
      <x:c r="U156" s="1495" t="s">
        <x:v>505</x:v>
      </x:c>
      <x:c r="V156" s="1503"/>
      <x:c r="W156" s="1549"/>
      <x:c r="X156" s="1536"/>
      <x:c r="Y156" s="1505"/>
      <x:c r="Z156" s="1505"/>
      <x:c r="AA156" s="1505"/>
      <x:c r="AB156" s="1505"/>
      <x:c r="AC156" s="1505"/>
      <x:c r="AD156" s="1505"/>
      <x:c r="AE156" s="1506">
        <x:f t="shared" si="108"/>
        <x:v>15.77</x:v>
      </x:c>
      <x:c r="AF156" s="1507">
        <x:f t="shared" si="106"/>
        <x:v>15.77</x:v>
      </x:c>
      <x:c r="AG156" s="1507">
        <x:f t="shared" si="106"/>
        <x:v>15.77</x:v>
      </x:c>
      <x:c r="AH156" s="1507">
        <x:f t="shared" si="106"/>
        <x:v>15.77</x:v>
      </x:c>
      <x:c r="AI156" s="1507">
        <x:f t="shared" si="104"/>
        <x:v>15.77</x:v>
      </x:c>
      <x:c r="AJ156" s="1507">
        <x:f t="shared" si="104"/>
        <x:v>15.77</x:v>
      </x:c>
      <x:c r="AK156" s="1507">
        <x:f t="shared" si="104"/>
        <x:v>15.77</x:v>
      </x:c>
      <x:c r="AL156" s="1507">
        <x:f t="shared" si="104"/>
        <x:v>15.77</x:v>
      </x:c>
      <x:c r="AM156" s="1494" t="s">
        <x:v>2220</x:v>
      </x:c>
      <x:c r="AN156" s="1508" t="s">
        <x:v>2221</x:v>
      </x:c>
      <x:c r="AO156" s="1509">
        <x:f t="shared" si="98"/>
        <x:v>0</x:v>
      </x:c>
      <x:c r="AP156" s="1509">
        <x:f t="shared" si="98"/>
        <x:v>0</x:v>
      </x:c>
      <x:c r="AQ156" s="1509">
        <x:f t="shared" si="98"/>
        <x:v>0</x:v>
      </x:c>
      <x:c r="AR156" s="1509">
        <x:f t="shared" si="97"/>
        <x:v>0</x:v>
      </x:c>
      <x:c r="AS156" s="1509">
        <x:f t="shared" si="97"/>
        <x:v>0</x:v>
      </x:c>
      <x:c r="AT156" s="1509">
        <x:f t="shared" si="97"/>
        <x:v>0</x:v>
      </x:c>
      <x:c r="AU156" s="1509">
        <x:f t="shared" si="97"/>
        <x:v>0</x:v>
      </x:c>
      <x:c r="AV156" s="1509">
        <x:f t="shared" si="97"/>
        <x:v>0</x:v>
      </x:c>
      <x:c r="AW156" s="1509">
        <x:f t="shared" si="97"/>
        <x:v>0</x:v>
      </x:c>
      <x:c r="AX156" s="1509">
        <x:f t="shared" si="97"/>
        <x:v>0</x:v>
      </x:c>
      <x:c r="AY156" s="1509">
        <x:f t="shared" si="97"/>
        <x:v>0</x:v>
      </x:c>
      <x:c r="AZ156" s="1509">
        <x:f t="shared" si="97"/>
        <x:v>0</x:v>
      </x:c>
      <x:c r="BA156" s="1510">
        <x:f t="shared" si="97"/>
        <x:v>0</x:v>
      </x:c>
      <x:c r="BB156" s="1509">
        <x:f t="shared" si="97"/>
        <x:v>0</x:v>
      </x:c>
      <x:c r="BC156" s="1509">
        <x:f t="shared" si="93"/>
        <x:v>0</x:v>
      </x:c>
      <x:c r="BD156" s="1509">
        <x:f t="shared" si="93"/>
        <x:v>0</x:v>
      </x:c>
      <x:c r="BE156" s="1509">
        <x:f t="shared" si="93"/>
        <x:v>0</x:v>
      </x:c>
      <x:c r="BF156" s="1509">
        <x:f t="shared" si="93"/>
        <x:v>0</x:v>
      </x:c>
      <x:c r="BG156" s="1509">
        <x:f t="shared" si="93"/>
        <x:v>0</x:v>
      </x:c>
      <x:c r="BH156" s="1509">
        <x:f t="shared" si="93"/>
        <x:v>0</x:v>
      </x:c>
      <x:c r="BI156" s="1509">
        <x:f t="shared" si="110"/>
        <x:v>0</x:v>
      </x:c>
      <x:c r="BJ156" s="1509">
        <x:f t="shared" si="110"/>
        <x:v>0</x:v>
      </x:c>
      <x:c r="BK156" s="1509">
        <x:f t="shared" si="110"/>
        <x:v>0</x:v>
      </x:c>
      <x:c r="BL156" s="1509">
        <x:f t="shared" si="110"/>
        <x:v>0</x:v>
      </x:c>
      <x:c r="BM156" s="1509">
        <x:f t="shared" si="110"/>
        <x:v>0</x:v>
      </x:c>
      <x:c r="BN156" s="1509">
        <x:f t="shared" si="110"/>
        <x:v>0</x:v>
      </x:c>
      <x:c r="BO156" s="1509">
        <x:f t="shared" si="105"/>
        <x:v>0</x:v>
      </x:c>
      <x:c r="BP156" s="1509">
        <x:f t="shared" si="105"/>
        <x:v>0</x:v>
      </x:c>
      <x:c r="BQ156" s="1509">
        <x:f t="shared" si="105"/>
        <x:v>0</x:v>
      </x:c>
      <x:c r="BR156" s="1509">
        <x:f t="shared" si="105"/>
        <x:v>0</x:v>
      </x:c>
      <x:c r="BS156" s="1509">
        <x:f t="shared" si="105"/>
        <x:v>0</x:v>
      </x:c>
      <x:c r="BT156" s="1509">
        <x:f t="shared" si="105"/>
        <x:v>0</x:v>
      </x:c>
      <x:c r="BU156" s="1511">
        <x:f t="shared" si="107"/>
        <x:v>0</x:v>
      </x:c>
      <x:c r="BV156" s="1492">
        <x:f t="shared" si="95"/>
        <x:v>0</x:v>
      </x:c>
      <x:c r="BW156" s="1489">
        <x:f t="shared" si="95"/>
        <x:v>0</x:v>
      </x:c>
      <x:c r="BX156" s="1489">
        <x:f t="shared" si="95"/>
        <x:v>0</x:v>
      </x:c>
      <x:c r="BY156" s="1489">
        <x:f t="shared" si="95"/>
        <x:v>0</x:v>
      </x:c>
      <x:c r="BZ156" s="1489">
        <x:f t="shared" si="95"/>
        <x:v>0</x:v>
      </x:c>
      <x:c r="CA156" s="1489">
        <x:f t="shared" si="95"/>
        <x:v>0</x:v>
      </x:c>
      <x:c r="CB156" s="1491">
        <x:f t="shared" si="95"/>
        <x:v>0</x:v>
      </x:c>
      <x:c r="CC156" s="1468"/>
      <x:c r="CD156" s="924" t="s">
        <x:v>2210</x:v>
      </x:c>
      <x:c r="CE156" s="1555">
        <x:v>0</x:v>
      </x:c>
      <x:c r="CF156" s="1555">
        <x:v>0</x:v>
      </x:c>
      <x:c r="CG156" s="1555">
        <x:v>0</x:v>
      </x:c>
      <x:c r="CH156" s="1555">
        <x:v>0</x:v>
      </x:c>
      <x:c r="CI156" s="1555">
        <x:v>0</x:v>
      </x:c>
      <x:c r="CJ156" s="1555">
        <x:v>0</x:v>
      </x:c>
      <x:c r="CK156" s="1555">
        <x:v>0</x:v>
      </x:c>
      <x:c r="CL156" s="1555">
        <x:v>0</x:v>
      </x:c>
      <x:c r="CM156" s="1555">
        <x:v>0</x:v>
      </x:c>
      <x:c r="CN156" s="1555">
        <x:v>0</x:v>
      </x:c>
      <x:c r="CO156" s="1555">
        <x:v>0</x:v>
      </x:c>
      <x:c r="CP156" s="1556">
        <x:v>0</x:v>
      </x:c>
      <x:c r="CQ156" s="1557">
        <x:f t="shared" ref="CQ156:CQ166" si="114">SUM(CE156:CP156)</x:f>
        <x:v>0</x:v>
      </x:c>
      <x:c r="CR156" s="1292">
        <x:v>0</x:v>
      </x:c>
      <x:c r="CS156" s="1240">
        <x:v>0</x:v>
      </x:c>
      <x:c r="CT156" s="1240">
        <x:v>0</x:v>
      </x:c>
      <x:c r="CU156" s="1240">
        <x:v>0</x:v>
      </x:c>
      <x:c r="CV156" s="1240">
        <x:v>0</x:v>
      </x:c>
      <x:c r="CW156" s="1240"/>
      <x:c r="CX156" s="1241"/>
      <x:c r="CZ156" s="1470"/>
      <x:c r="DA156" s="1558"/>
    </x:row>
    <x:row r="157" spans="1:105" s="1469" customFormat="1" ht="17.25" customHeight="1" thickBot="1">
      <x:c r="A157" s="1493">
        <x:f t="shared" si="96"/>
        <x:v>154</x:v>
      </x:c>
      <x:c r="B157" s="1494" t="s">
        <x:v>2113</x:v>
      </x:c>
      <x:c r="C157" s="1495" t="s">
        <x:v>2144</x:v>
      </x:c>
      <x:c r="D157" s="1496" t="s">
        <x:v>538</x:v>
      </x:c>
      <x:c r="E157" s="1469" t="s">
        <x:v>2213</x:v>
      </x:c>
      <x:c r="F157" s="1497" t="s">
        <x:v>18</x:v>
      </x:c>
      <x:c r="G157" s="1497" t="s">
        <x:v>2222</x:v>
      </x:c>
      <x:c r="H157" s="1498" t="s">
        <x:v>2223</x:v>
      </x:c>
      <x:c r="I157" s="1499" t="str">
        <x:f t="shared" si="111"/>
        <x:v>FCA GSW</x:v>
      </x:c>
      <x:c r="J157" s="1469" t="s">
        <x:v>504</x:v>
      </x:c>
      <x:c r="K157" s="1469" t="s">
        <x:v>518</x:v>
      </x:c>
      <x:c r="L157" s="1469" t="s">
        <x:v>57</x:v>
      </x:c>
      <x:c r="M157" s="1469" t="s">
        <x:v>554</x:v>
      </x:c>
      <x:c r="N157" s="1469" t="s">
        <x:v>582</x:v>
      </x:c>
      <x:c r="O157" s="1500" t="s">
        <x:v>2150</x:v>
      </x:c>
      <x:c r="P157" s="1501">
        <x:v>36.64</x:v>
      </x:c>
      <x:c r="Q157" s="1502" t="s">
        <x:v>546</x:v>
      </x:c>
      <x:c r="R157" s="1468">
        <x:f t="shared" si="94"/>
        <x:v>58624</x:v>
      </x:c>
      <x:c r="S157" s="1495">
        <x:v>1</x:v>
      </x:c>
      <x:c r="T157" s="1468">
        <x:f t="shared" si="101"/>
        <x:v>58624</x:v>
      </x:c>
      <x:c r="U157" s="1495" t="s">
        <x:v>505</x:v>
      </x:c>
      <x:c r="V157" s="1503"/>
      <x:c r="W157" s="1549"/>
      <x:c r="X157" s="1536"/>
      <x:c r="Y157" s="1505"/>
      <x:c r="Z157" s="1505"/>
      <x:c r="AA157" s="1505"/>
      <x:c r="AB157" s="1505"/>
      <x:c r="AC157" s="1505"/>
      <x:c r="AD157" s="1505"/>
      <x:c r="AE157" s="1506">
        <x:f t="shared" si="108"/>
        <x:v>36.64</x:v>
      </x:c>
      <x:c r="AF157" s="1507">
        <x:f t="shared" si="106"/>
        <x:v>36.64</x:v>
      </x:c>
      <x:c r="AG157" s="1507">
        <x:f t="shared" si="106"/>
        <x:v>36.64</x:v>
      </x:c>
      <x:c r="AH157" s="1507">
        <x:f t="shared" si="106"/>
        <x:v>36.64</x:v>
      </x:c>
      <x:c r="AI157" s="1507">
        <x:f t="shared" si="104"/>
        <x:v>36.64</x:v>
      </x:c>
      <x:c r="AJ157" s="1507">
        <x:f t="shared" si="104"/>
        <x:v>36.64</x:v>
      </x:c>
      <x:c r="AK157" s="1507">
        <x:f t="shared" si="104"/>
        <x:v>36.64</x:v>
      </x:c>
      <x:c r="AL157" s="1507">
        <x:f t="shared" si="104"/>
        <x:v>36.64</x:v>
      </x:c>
      <x:c r="AM157" s="1494" t="s">
        <x:v>2220</x:v>
      </x:c>
      <x:c r="AN157" s="1508" t="s">
        <x:v>2221</x:v>
      </x:c>
      <x:c r="AO157" s="1509">
        <x:f t="shared" si="98"/>
        <x:v>0</x:v>
      </x:c>
      <x:c r="AP157" s="1509">
        <x:f t="shared" si="98"/>
        <x:v>0</x:v>
      </x:c>
      <x:c r="AQ157" s="1509">
        <x:f t="shared" si="98"/>
        <x:v>0</x:v>
      </x:c>
      <x:c r="AR157" s="1509">
        <x:f t="shared" si="97"/>
        <x:v>0</x:v>
      </x:c>
      <x:c r="AS157" s="1509">
        <x:f t="shared" si="97"/>
        <x:v>0</x:v>
      </x:c>
      <x:c r="AT157" s="1509">
        <x:f t="shared" si="97"/>
        <x:v>0</x:v>
      </x:c>
      <x:c r="AU157" s="1509">
        <x:f t="shared" si="97"/>
        <x:v>0</x:v>
      </x:c>
      <x:c r="AV157" s="1509">
        <x:f t="shared" si="97"/>
        <x:v>0</x:v>
      </x:c>
      <x:c r="AW157" s="1509">
        <x:f t="shared" si="97"/>
        <x:v>0</x:v>
      </x:c>
      <x:c r="AX157" s="1509">
        <x:f t="shared" ref="AX157:BH181" si="115">IF($CD157="SK",CN157*$AS$2,IF($CD157="LGES",CN157*$AT$2,IF($CD157="FORD",CN157*$AU$2,IF($CD157="KLSE",CN157*$AU$2,IF($CD157="SAMSUNG SDI",CN157*$AV$2)))))</x:f>
        <x:v>0</x:v>
      </x:c>
      <x:c r="AY157" s="1509">
        <x:f t="shared" si="115"/>
        <x:v>0</x:v>
      </x:c>
      <x:c r="AZ157" s="1509">
        <x:f t="shared" si="115"/>
        <x:v>0</x:v>
      </x:c>
      <x:c r="BA157" s="1510">
        <x:f t="shared" si="115"/>
        <x:v>0</x:v>
      </x:c>
      <x:c r="BB157" s="1509">
        <x:f t="shared" si="115"/>
        <x:v>0</x:v>
      </x:c>
      <x:c r="BC157" s="1509">
        <x:f t="shared" si="93"/>
        <x:v>0</x:v>
      </x:c>
      <x:c r="BD157" s="1509">
        <x:f t="shared" si="93"/>
        <x:v>0</x:v>
      </x:c>
      <x:c r="BE157" s="1509">
        <x:f t="shared" si="93"/>
        <x:v>0</x:v>
      </x:c>
      <x:c r="BF157" s="1509">
        <x:f t="shared" si="93"/>
        <x:v>0</x:v>
      </x:c>
      <x:c r="BG157" s="1509">
        <x:f t="shared" si="93"/>
        <x:v>0</x:v>
      </x:c>
      <x:c r="BH157" s="1509">
        <x:f t="shared" si="93"/>
        <x:v>0</x:v>
      </x:c>
      <x:c r="BI157" s="1509">
        <x:f t="shared" si="110"/>
        <x:v>0</x:v>
      </x:c>
      <x:c r="BJ157" s="1509">
        <x:f t="shared" si="110"/>
        <x:v>0</x:v>
      </x:c>
      <x:c r="BK157" s="1509">
        <x:f t="shared" si="110"/>
        <x:v>0</x:v>
      </x:c>
      <x:c r="BL157" s="1509">
        <x:f t="shared" si="110"/>
        <x:v>0</x:v>
      </x:c>
      <x:c r="BM157" s="1509">
        <x:f t="shared" si="110"/>
        <x:v>0</x:v>
      </x:c>
      <x:c r="BN157" s="1509">
        <x:f t="shared" si="110"/>
        <x:v>0</x:v>
      </x:c>
      <x:c r="BO157" s="1509">
        <x:f t="shared" si="105"/>
        <x:v>0</x:v>
      </x:c>
      <x:c r="BP157" s="1509">
        <x:f t="shared" si="105"/>
        <x:v>0</x:v>
      </x:c>
      <x:c r="BQ157" s="1509">
        <x:f t="shared" si="105"/>
        <x:v>0</x:v>
      </x:c>
      <x:c r="BR157" s="1509">
        <x:f t="shared" si="105"/>
        <x:v>0</x:v>
      </x:c>
      <x:c r="BS157" s="1509">
        <x:f t="shared" si="105"/>
        <x:v>0</x:v>
      </x:c>
      <x:c r="BT157" s="1509">
        <x:f t="shared" si="105"/>
        <x:v>0</x:v>
      </x:c>
      <x:c r="BU157" s="1511">
        <x:f t="shared" si="107"/>
        <x:v>0</x:v>
      </x:c>
      <x:c r="BV157" s="1512">
        <x:f t="shared" si="95"/>
        <x:v>0</x:v>
      </x:c>
      <x:c r="BW157" s="1509">
        <x:f t="shared" si="95"/>
        <x:v>0</x:v>
      </x:c>
      <x:c r="BX157" s="1509">
        <x:f t="shared" si="95"/>
        <x:v>0</x:v>
      </x:c>
      <x:c r="BY157" s="1509">
        <x:f t="shared" si="95"/>
        <x:v>0</x:v>
      </x:c>
      <x:c r="BZ157" s="1509">
        <x:f t="shared" si="95"/>
        <x:v>0</x:v>
      </x:c>
      <x:c r="CA157" s="1509">
        <x:f t="shared" si="95"/>
        <x:v>0</x:v>
      </x:c>
      <x:c r="CB157" s="1511">
        <x:f t="shared" si="95"/>
        <x:v>0</x:v>
      </x:c>
      <x:c r="CC157" s="1468"/>
      <x:c r="CD157" s="958" t="s">
        <x:v>2210</x:v>
      </x:c>
      <x:c r="CE157" s="1559">
        <x:v>0</x:v>
      </x:c>
      <x:c r="CF157" s="1559">
        <x:v>0</x:v>
      </x:c>
      <x:c r="CG157" s="1559">
        <x:v>0</x:v>
      </x:c>
      <x:c r="CH157" s="1559">
        <x:v>0</x:v>
      </x:c>
      <x:c r="CI157" s="1559">
        <x:v>0</x:v>
      </x:c>
      <x:c r="CJ157" s="1559">
        <x:v>0</x:v>
      </x:c>
      <x:c r="CK157" s="1559">
        <x:v>0</x:v>
      </x:c>
      <x:c r="CL157" s="1559">
        <x:v>0</x:v>
      </x:c>
      <x:c r="CM157" s="1559">
        <x:v>0</x:v>
      </x:c>
      <x:c r="CN157" s="1559">
        <x:v>0</x:v>
      </x:c>
      <x:c r="CO157" s="1559">
        <x:v>0</x:v>
      </x:c>
      <x:c r="CP157" s="1560">
        <x:v>0</x:v>
      </x:c>
      <x:c r="CQ157" s="1561">
        <x:f t="shared" si="114"/>
        <x:v>0</x:v>
      </x:c>
      <x:c r="CR157" s="1299">
        <x:v>0</x:v>
      </x:c>
      <x:c r="CS157" s="1252">
        <x:v>0</x:v>
      </x:c>
      <x:c r="CT157" s="1252">
        <x:v>0</x:v>
      </x:c>
      <x:c r="CU157" s="1252">
        <x:v>0</x:v>
      </x:c>
      <x:c r="CV157" s="1252">
        <x:v>0</x:v>
      </x:c>
      <x:c r="CW157" s="1252"/>
      <x:c r="CX157" s="1253"/>
      <x:c r="CZ157" s="1470"/>
      <x:c r="DA157" s="1558"/>
    </x:row>
    <x:row r="158" spans="1:105" s="1469" customFormat="1" ht="17.25" customHeight="1" thickBot="1">
      <x:c r="A158" s="1493">
        <x:f t="shared" si="96"/>
        <x:v>155</x:v>
      </x:c>
      <x:c r="B158" s="1494" t="s">
        <x:v>2113</x:v>
      </x:c>
      <x:c r="C158" s="1495" t="s">
        <x:v>2144</x:v>
      </x:c>
      <x:c r="D158" s="1496" t="s">
        <x:v>538</x:v>
      </x:c>
      <x:c r="E158" s="1469" t="s">
        <x:v>2213</x:v>
      </x:c>
      <x:c r="F158" s="1497" t="s">
        <x:v>18</x:v>
      </x:c>
      <x:c r="G158" s="1497" t="s">
        <x:v>2224</x:v>
      </x:c>
      <x:c r="H158" s="1498" t="s">
        <x:v>2225</x:v>
      </x:c>
      <x:c r="I158" s="1499" t="str">
        <x:f t="shared" si="111"/>
        <x:v>FCA GSW</x:v>
      </x:c>
      <x:c r="J158" s="1469" t="s">
        <x:v>504</x:v>
      </x:c>
      <x:c r="K158" s="1469" t="s">
        <x:v>518</x:v>
      </x:c>
      <x:c r="L158" s="1469" t="s">
        <x:v>57</x:v>
      </x:c>
      <x:c r="M158" s="1469" t="s">
        <x:v>554</x:v>
      </x:c>
      <x:c r="N158" s="1469" t="s">
        <x:v>582</x:v>
      </x:c>
      <x:c r="O158" s="1500" t="s">
        <x:v>2150</x:v>
      </x:c>
      <x:c r="P158" s="1501">
        <x:v>4.57</x:v>
      </x:c>
      <x:c r="Q158" s="1502" t="s">
        <x:v>546</x:v>
      </x:c>
      <x:c r="R158" s="1468">
        <x:f t="shared" si="94"/>
        <x:v>7312</x:v>
      </x:c>
      <x:c r="S158" s="1495">
        <x:v>1</x:v>
      </x:c>
      <x:c r="T158" s="1468">
        <x:f t="shared" si="101"/>
        <x:v>7312</x:v>
      </x:c>
      <x:c r="U158" s="1495" t="s">
        <x:v>505</x:v>
      </x:c>
      <x:c r="V158" s="1503"/>
      <x:c r="W158" s="1549"/>
      <x:c r="X158" s="1536"/>
      <x:c r="Y158" s="1505"/>
      <x:c r="Z158" s="1505"/>
      <x:c r="AA158" s="1505"/>
      <x:c r="AB158" s="1505"/>
      <x:c r="AC158" s="1505"/>
      <x:c r="AD158" s="1505"/>
      <x:c r="AE158" s="1506">
        <x:f t="shared" si="108"/>
        <x:v>4.57</x:v>
      </x:c>
      <x:c r="AF158" s="1507">
        <x:f t="shared" si="106"/>
        <x:v>4.57</x:v>
      </x:c>
      <x:c r="AG158" s="1507">
        <x:f t="shared" si="106"/>
        <x:v>4.57</x:v>
      </x:c>
      <x:c r="AH158" s="1507">
        <x:f t="shared" si="106"/>
        <x:v>4.57</x:v>
      </x:c>
      <x:c r="AI158" s="1507">
        <x:f t="shared" si="104"/>
        <x:v>4.57</x:v>
      </x:c>
      <x:c r="AJ158" s="1507">
        <x:f t="shared" si="104"/>
        <x:v>4.57</x:v>
      </x:c>
      <x:c r="AK158" s="1507">
        <x:f t="shared" si="104"/>
        <x:v>4.57</x:v>
      </x:c>
      <x:c r="AL158" s="1507">
        <x:f t="shared" si="104"/>
        <x:v>4.57</x:v>
      </x:c>
      <x:c r="AM158" s="1494" t="s">
        <x:v>2220</x:v>
      </x:c>
      <x:c r="AN158" s="1508" t="s">
        <x:v>2221</x:v>
      </x:c>
      <x:c r="AO158" s="1509">
        <x:f t="shared" si="98"/>
        <x:v>0</x:v>
      </x:c>
      <x:c r="AP158" s="1509">
        <x:f t="shared" si="98"/>
        <x:v>0</x:v>
      </x:c>
      <x:c r="AQ158" s="1509">
        <x:f t="shared" si="98"/>
        <x:v>0</x:v>
      </x:c>
      <x:c r="AR158" s="1509">
        <x:f t="shared" si="98"/>
        <x:v>0</x:v>
      </x:c>
      <x:c r="AS158" s="1509">
        <x:f t="shared" si="98"/>
        <x:v>0</x:v>
      </x:c>
      <x:c r="AT158" s="1509">
        <x:f t="shared" si="98"/>
        <x:v>0</x:v>
      </x:c>
      <x:c r="AU158" s="1509">
        <x:f t="shared" si="98"/>
        <x:v>0</x:v>
      </x:c>
      <x:c r="AV158" s="1509">
        <x:f t="shared" si="98"/>
        <x:v>0</x:v>
      </x:c>
      <x:c r="AW158" s="1509">
        <x:f t="shared" si="98"/>
        <x:v>0</x:v>
      </x:c>
      <x:c r="AX158" s="1509">
        <x:f t="shared" si="115"/>
        <x:v>0</x:v>
      </x:c>
      <x:c r="AY158" s="1509">
        <x:f t="shared" si="115"/>
        <x:v>0</x:v>
      </x:c>
      <x:c r="AZ158" s="1509">
        <x:f t="shared" si="115"/>
        <x:v>0</x:v>
      </x:c>
      <x:c r="BA158" s="1510">
        <x:f t="shared" si="115"/>
        <x:v>0</x:v>
      </x:c>
      <x:c r="BB158" s="1509">
        <x:f t="shared" si="115"/>
        <x:v>0</x:v>
      </x:c>
      <x:c r="BC158" s="1509">
        <x:f t="shared" si="93"/>
        <x:v>0</x:v>
      </x:c>
      <x:c r="BD158" s="1509">
        <x:f t="shared" si="93"/>
        <x:v>0</x:v>
      </x:c>
      <x:c r="BE158" s="1509">
        <x:f t="shared" si="93"/>
        <x:v>0</x:v>
      </x:c>
      <x:c r="BF158" s="1509">
        <x:f t="shared" si="93"/>
        <x:v>0</x:v>
      </x:c>
      <x:c r="BG158" s="1509">
        <x:f t="shared" si="93"/>
        <x:v>0</x:v>
      </x:c>
      <x:c r="BH158" s="1509">
        <x:f t="shared" si="93"/>
        <x:v>0</x:v>
      </x:c>
      <x:c r="BI158" s="1509">
        <x:f t="shared" si="110"/>
        <x:v>0</x:v>
      </x:c>
      <x:c r="BJ158" s="1509">
        <x:f t="shared" si="110"/>
        <x:v>0</x:v>
      </x:c>
      <x:c r="BK158" s="1509">
        <x:f t="shared" si="110"/>
        <x:v>0</x:v>
      </x:c>
      <x:c r="BL158" s="1509">
        <x:f t="shared" si="110"/>
        <x:v>0</x:v>
      </x:c>
      <x:c r="BM158" s="1509">
        <x:f t="shared" si="110"/>
        <x:v>0</x:v>
      </x:c>
      <x:c r="BN158" s="1509">
        <x:f t="shared" si="110"/>
        <x:v>0</x:v>
      </x:c>
      <x:c r="BO158" s="1509">
        <x:f t="shared" si="105"/>
        <x:v>0</x:v>
      </x:c>
      <x:c r="BP158" s="1509">
        <x:f t="shared" si="105"/>
        <x:v>0</x:v>
      </x:c>
      <x:c r="BQ158" s="1509">
        <x:f t="shared" si="105"/>
        <x:v>0</x:v>
      </x:c>
      <x:c r="BR158" s="1509">
        <x:f t="shared" si="105"/>
        <x:v>0</x:v>
      </x:c>
      <x:c r="BS158" s="1509">
        <x:f t="shared" si="105"/>
        <x:v>0</x:v>
      </x:c>
      <x:c r="BT158" s="1509">
        <x:f t="shared" si="105"/>
        <x:v>0</x:v>
      </x:c>
      <x:c r="BU158" s="1511">
        <x:f t="shared" si="107"/>
        <x:v>0</x:v>
      </x:c>
      <x:c r="BV158" s="1512">
        <x:f t="shared" si="95"/>
        <x:v>0</x:v>
      </x:c>
      <x:c r="BW158" s="1509">
        <x:f t="shared" si="95"/>
        <x:v>0</x:v>
      </x:c>
      <x:c r="BX158" s="1509">
        <x:f t="shared" si="95"/>
        <x:v>0</x:v>
      </x:c>
      <x:c r="BY158" s="1509">
        <x:f t="shared" si="95"/>
        <x:v>0</x:v>
      </x:c>
      <x:c r="BZ158" s="1509">
        <x:f t="shared" si="95"/>
        <x:v>0</x:v>
      </x:c>
      <x:c r="CA158" s="1509">
        <x:f t="shared" si="95"/>
        <x:v>0</x:v>
      </x:c>
      <x:c r="CB158" s="1511">
        <x:f t="shared" si="95"/>
        <x:v>0</x:v>
      </x:c>
      <x:c r="CC158" s="1468"/>
      <x:c r="CD158" s="958" t="s">
        <x:v>2210</x:v>
      </x:c>
      <x:c r="CE158" s="1559">
        <x:v>0</x:v>
      </x:c>
      <x:c r="CF158" s="1559">
        <x:v>0</x:v>
      </x:c>
      <x:c r="CG158" s="1559">
        <x:v>0</x:v>
      </x:c>
      <x:c r="CH158" s="1559">
        <x:v>0</x:v>
      </x:c>
      <x:c r="CI158" s="1559">
        <x:v>0</x:v>
      </x:c>
      <x:c r="CJ158" s="1559">
        <x:v>0</x:v>
      </x:c>
      <x:c r="CK158" s="1559">
        <x:v>0</x:v>
      </x:c>
      <x:c r="CL158" s="1559">
        <x:v>0</x:v>
      </x:c>
      <x:c r="CM158" s="1559">
        <x:v>0</x:v>
      </x:c>
      <x:c r="CN158" s="1559">
        <x:v>0</x:v>
      </x:c>
      <x:c r="CO158" s="1559">
        <x:v>0</x:v>
      </x:c>
      <x:c r="CP158" s="1560">
        <x:v>0</x:v>
      </x:c>
      <x:c r="CQ158" s="1561">
        <x:f t="shared" si="114"/>
        <x:v>0</x:v>
      </x:c>
      <x:c r="CR158" s="1299">
        <x:v>0</x:v>
      </x:c>
      <x:c r="CS158" s="1252">
        <x:v>0</x:v>
      </x:c>
      <x:c r="CT158" s="1252">
        <x:v>0</x:v>
      </x:c>
      <x:c r="CU158" s="1252">
        <x:v>0</x:v>
      </x:c>
      <x:c r="CV158" s="1252">
        <x:v>0</x:v>
      </x:c>
      <x:c r="CW158" s="1252"/>
      <x:c r="CX158" s="1253"/>
      <x:c r="CZ158" s="1470"/>
      <x:c r="DA158" s="1558"/>
    </x:row>
    <x:row r="159" spans="1:105" s="1469" customFormat="1" ht="17.25" customHeight="1" thickBot="1">
      <x:c r="A159" s="1493">
        <x:f t="shared" si="96"/>
        <x:v>156</x:v>
      </x:c>
      <x:c r="B159" s="1494" t="s">
        <x:v>2113</x:v>
      </x:c>
      <x:c r="C159" s="1495" t="s">
        <x:v>2144</x:v>
      </x:c>
      <x:c r="D159" s="1496" t="s">
        <x:v>538</x:v>
      </x:c>
      <x:c r="E159" s="1469" t="s">
        <x:v>2213</x:v>
      </x:c>
      <x:c r="F159" s="1497" t="s">
        <x:v>18</x:v>
      </x:c>
      <x:c r="G159" s="1497" t="s">
        <x:v>2226</x:v>
      </x:c>
      <x:c r="H159" s="1498" t="s">
        <x:v>2227</x:v>
      </x:c>
      <x:c r="I159" s="1499" t="str">
        <x:f t="shared" si="111"/>
        <x:v>FCA GSW</x:v>
      </x:c>
      <x:c r="J159" s="1469" t="s">
        <x:v>504</x:v>
      </x:c>
      <x:c r="K159" s="1469" t="s">
        <x:v>518</x:v>
      </x:c>
      <x:c r="L159" s="1469" t="s">
        <x:v>57</x:v>
      </x:c>
      <x:c r="M159" s="1469" t="s">
        <x:v>554</x:v>
      </x:c>
      <x:c r="N159" s="1469" t="s">
        <x:v>582</x:v>
      </x:c>
      <x:c r="O159" s="1500" t="s">
        <x:v>2150</x:v>
      </x:c>
      <x:c r="P159" s="1501">
        <x:v>4.37</x:v>
      </x:c>
      <x:c r="Q159" s="1502" t="s">
        <x:v>546</x:v>
      </x:c>
      <x:c r="R159" s="1468">
        <x:f t="shared" si="94"/>
        <x:v>6992</x:v>
      </x:c>
      <x:c r="S159" s="1495">
        <x:v>1</x:v>
      </x:c>
      <x:c r="T159" s="1468">
        <x:f t="shared" si="101"/>
        <x:v>6992</x:v>
      </x:c>
      <x:c r="U159" s="1495" t="s">
        <x:v>505</x:v>
      </x:c>
      <x:c r="V159" s="1503"/>
      <x:c r="W159" s="1549"/>
      <x:c r="X159" s="1536"/>
      <x:c r="Y159" s="1505"/>
      <x:c r="Z159" s="1505"/>
      <x:c r="AA159" s="1505"/>
      <x:c r="AB159" s="1505"/>
      <x:c r="AC159" s="1505"/>
      <x:c r="AD159" s="1505"/>
      <x:c r="AE159" s="1506">
        <x:f t="shared" si="108"/>
        <x:v>4.37</x:v>
      </x:c>
      <x:c r="AF159" s="1507">
        <x:f t="shared" si="106"/>
        <x:v>4.37</x:v>
      </x:c>
      <x:c r="AG159" s="1507">
        <x:f t="shared" si="106"/>
        <x:v>4.37</x:v>
      </x:c>
      <x:c r="AH159" s="1507">
        <x:f t="shared" si="106"/>
        <x:v>4.37</x:v>
      </x:c>
      <x:c r="AI159" s="1507">
        <x:f t="shared" si="104"/>
        <x:v>4.37</x:v>
      </x:c>
      <x:c r="AJ159" s="1507">
        <x:f t="shared" si="104"/>
        <x:v>4.37</x:v>
      </x:c>
      <x:c r="AK159" s="1507">
        <x:f t="shared" si="104"/>
        <x:v>4.37</x:v>
      </x:c>
      <x:c r="AL159" s="1507">
        <x:f t="shared" si="104"/>
        <x:v>4.37</x:v>
      </x:c>
      <x:c r="AM159" s="1494" t="s">
        <x:v>2220</x:v>
      </x:c>
      <x:c r="AN159" s="1508" t="s">
        <x:v>2221</x:v>
      </x:c>
      <x:c r="AO159" s="1509">
        <x:f t="shared" si="98"/>
        <x:v>0</x:v>
      </x:c>
      <x:c r="AP159" s="1509">
        <x:f t="shared" si="98"/>
        <x:v>0</x:v>
      </x:c>
      <x:c r="AQ159" s="1509">
        <x:f t="shared" si="98"/>
        <x:v>0</x:v>
      </x:c>
      <x:c r="AR159" s="1509">
        <x:f t="shared" si="98"/>
        <x:v>0</x:v>
      </x:c>
      <x:c r="AS159" s="1509">
        <x:f t="shared" si="98"/>
        <x:v>0</x:v>
      </x:c>
      <x:c r="AT159" s="1509">
        <x:f t="shared" si="98"/>
        <x:v>0</x:v>
      </x:c>
      <x:c r="AU159" s="1509">
        <x:f t="shared" si="98"/>
        <x:v>0</x:v>
      </x:c>
      <x:c r="AV159" s="1509">
        <x:f t="shared" si="98"/>
        <x:v>0</x:v>
      </x:c>
      <x:c r="AW159" s="1509">
        <x:f t="shared" si="98"/>
        <x:v>0</x:v>
      </x:c>
      <x:c r="AX159" s="1509">
        <x:f t="shared" si="115"/>
        <x:v>0</x:v>
      </x:c>
      <x:c r="AY159" s="1509">
        <x:f t="shared" si="115"/>
        <x:v>0</x:v>
      </x:c>
      <x:c r="AZ159" s="1509">
        <x:f t="shared" si="115"/>
        <x:v>0</x:v>
      </x:c>
      <x:c r="BA159" s="1510">
        <x:f t="shared" si="115"/>
        <x:v>0</x:v>
      </x:c>
      <x:c r="BB159" s="1509">
        <x:f t="shared" si="115"/>
        <x:v>0</x:v>
      </x:c>
      <x:c r="BC159" s="1509">
        <x:f t="shared" si="93"/>
        <x:v>0</x:v>
      </x:c>
      <x:c r="BD159" s="1509">
        <x:f t="shared" si="93"/>
        <x:v>0</x:v>
      </x:c>
      <x:c r="BE159" s="1509">
        <x:f t="shared" si="93"/>
        <x:v>0</x:v>
      </x:c>
      <x:c r="BF159" s="1509">
        <x:f t="shared" si="93"/>
        <x:v>0</x:v>
      </x:c>
      <x:c r="BG159" s="1509">
        <x:f t="shared" si="93"/>
        <x:v>0</x:v>
      </x:c>
      <x:c r="BH159" s="1509">
        <x:f t="shared" si="93"/>
        <x:v>0</x:v>
      </x:c>
      <x:c r="BI159" s="1509">
        <x:f t="shared" si="110"/>
        <x:v>0</x:v>
      </x:c>
      <x:c r="BJ159" s="1509">
        <x:f t="shared" si="110"/>
        <x:v>0</x:v>
      </x:c>
      <x:c r="BK159" s="1509">
        <x:f t="shared" si="110"/>
        <x:v>0</x:v>
      </x:c>
      <x:c r="BL159" s="1509">
        <x:f t="shared" si="110"/>
        <x:v>0</x:v>
      </x:c>
      <x:c r="BM159" s="1509">
        <x:f t="shared" si="110"/>
        <x:v>0</x:v>
      </x:c>
      <x:c r="BN159" s="1509">
        <x:f t="shared" si="110"/>
        <x:v>0</x:v>
      </x:c>
      <x:c r="BO159" s="1509">
        <x:f t="shared" si="105"/>
        <x:v>0</x:v>
      </x:c>
      <x:c r="BP159" s="1509">
        <x:f t="shared" si="105"/>
        <x:v>0</x:v>
      </x:c>
      <x:c r="BQ159" s="1509">
        <x:f t="shared" si="105"/>
        <x:v>0</x:v>
      </x:c>
      <x:c r="BR159" s="1509">
        <x:f t="shared" si="105"/>
        <x:v>0</x:v>
      </x:c>
      <x:c r="BS159" s="1509">
        <x:f t="shared" si="105"/>
        <x:v>0</x:v>
      </x:c>
      <x:c r="BT159" s="1509">
        <x:f t="shared" si="105"/>
        <x:v>0</x:v>
      </x:c>
      <x:c r="BU159" s="1511">
        <x:f t="shared" si="107"/>
        <x:v>0</x:v>
      </x:c>
      <x:c r="BV159" s="1512">
        <x:f t="shared" si="95"/>
        <x:v>0</x:v>
      </x:c>
      <x:c r="BW159" s="1509">
        <x:f t="shared" si="95"/>
        <x:v>0</x:v>
      </x:c>
      <x:c r="BX159" s="1509">
        <x:f t="shared" si="95"/>
        <x:v>0</x:v>
      </x:c>
      <x:c r="BY159" s="1509">
        <x:f t="shared" si="95"/>
        <x:v>0</x:v>
      </x:c>
      <x:c r="BZ159" s="1509">
        <x:f t="shared" si="95"/>
        <x:v>0</x:v>
      </x:c>
      <x:c r="CA159" s="1509">
        <x:f t="shared" si="95"/>
        <x:v>0</x:v>
      </x:c>
      <x:c r="CB159" s="1511">
        <x:f t="shared" si="95"/>
        <x:v>0</x:v>
      </x:c>
      <x:c r="CC159" s="1468"/>
      <x:c r="CD159" s="958" t="s">
        <x:v>2210</x:v>
      </x:c>
      <x:c r="CE159" s="1559">
        <x:v>0</x:v>
      </x:c>
      <x:c r="CF159" s="1559">
        <x:v>0</x:v>
      </x:c>
      <x:c r="CG159" s="1559">
        <x:v>0</x:v>
      </x:c>
      <x:c r="CH159" s="1559">
        <x:v>0</x:v>
      </x:c>
      <x:c r="CI159" s="1559">
        <x:v>0</x:v>
      </x:c>
      <x:c r="CJ159" s="1559">
        <x:v>0</x:v>
      </x:c>
      <x:c r="CK159" s="1559">
        <x:v>0</x:v>
      </x:c>
      <x:c r="CL159" s="1559">
        <x:v>0</x:v>
      </x:c>
      <x:c r="CM159" s="1559">
        <x:v>0</x:v>
      </x:c>
      <x:c r="CN159" s="1559">
        <x:v>0</x:v>
      </x:c>
      <x:c r="CO159" s="1559">
        <x:v>0</x:v>
      </x:c>
      <x:c r="CP159" s="1560">
        <x:v>0</x:v>
      </x:c>
      <x:c r="CQ159" s="1561">
        <x:f t="shared" si="114"/>
        <x:v>0</x:v>
      </x:c>
      <x:c r="CR159" s="1299">
        <x:v>0</x:v>
      </x:c>
      <x:c r="CS159" s="1252">
        <x:v>0</x:v>
      </x:c>
      <x:c r="CT159" s="1252">
        <x:v>0</x:v>
      </x:c>
      <x:c r="CU159" s="1252">
        <x:v>0</x:v>
      </x:c>
      <x:c r="CV159" s="1252">
        <x:v>0</x:v>
      </x:c>
      <x:c r="CW159" s="1252"/>
      <x:c r="CX159" s="1253"/>
      <x:c r="CZ159" s="1470"/>
      <x:c r="DA159" s="1558"/>
    </x:row>
    <x:row r="160" spans="1:105" s="1469" customFormat="1" ht="17.25" customHeight="1" thickBot="1">
      <x:c r="A160" s="1493">
        <x:f t="shared" si="96"/>
        <x:v>157</x:v>
      </x:c>
      <x:c r="B160" s="1494" t="s">
        <x:v>2113</x:v>
      </x:c>
      <x:c r="C160" s="1495" t="s">
        <x:v>2144</x:v>
      </x:c>
      <x:c r="D160" s="1496" t="s">
        <x:v>538</x:v>
      </x:c>
      <x:c r="E160" s="1469" t="s">
        <x:v>2213</x:v>
      </x:c>
      <x:c r="F160" s="1497" t="s">
        <x:v>18</x:v>
      </x:c>
      <x:c r="G160" s="1497" t="s">
        <x:v>2228</x:v>
      </x:c>
      <x:c r="H160" s="1498" t="s">
        <x:v>2229</x:v>
      </x:c>
      <x:c r="I160" s="1499" t="str">
        <x:f t="shared" si="111"/>
        <x:v>FCA GSW</x:v>
      </x:c>
      <x:c r="J160" s="1469" t="s">
        <x:v>504</x:v>
      </x:c>
      <x:c r="K160" s="1469" t="s">
        <x:v>518</x:v>
      </x:c>
      <x:c r="L160" s="1469" t="s">
        <x:v>57</x:v>
      </x:c>
      <x:c r="M160" s="1469" t="s">
        <x:v>554</x:v>
      </x:c>
      <x:c r="N160" s="1469" t="s">
        <x:v>582</x:v>
      </x:c>
      <x:c r="O160" s="1500" t="s">
        <x:v>2150</x:v>
      </x:c>
      <x:c r="P160" s="1501">
        <x:v>4.28</x:v>
      </x:c>
      <x:c r="Q160" s="1502" t="s">
        <x:v>546</x:v>
      </x:c>
      <x:c r="R160" s="1468">
        <x:f t="shared" si="94"/>
        <x:v>6848</x:v>
      </x:c>
      <x:c r="S160" s="1495">
        <x:v>1</x:v>
      </x:c>
      <x:c r="T160" s="1468">
        <x:f t="shared" si="101"/>
        <x:v>6848</x:v>
      </x:c>
      <x:c r="U160" s="1495" t="s">
        <x:v>505</x:v>
      </x:c>
      <x:c r="V160" s="1503"/>
      <x:c r="W160" s="1549"/>
      <x:c r="X160" s="1536"/>
      <x:c r="Y160" s="1505"/>
      <x:c r="Z160" s="1505"/>
      <x:c r="AA160" s="1505"/>
      <x:c r="AB160" s="1505"/>
      <x:c r="AC160" s="1505"/>
      <x:c r="AD160" s="1505"/>
      <x:c r="AE160" s="1506">
        <x:f t="shared" si="108"/>
        <x:v>4.28</x:v>
      </x:c>
      <x:c r="AF160" s="1507">
        <x:f t="shared" si="106"/>
        <x:v>4.28</x:v>
      </x:c>
      <x:c r="AG160" s="1507">
        <x:f t="shared" si="106"/>
        <x:v>4.28</x:v>
      </x:c>
      <x:c r="AH160" s="1507">
        <x:f t="shared" si="106"/>
        <x:v>4.28</x:v>
      </x:c>
      <x:c r="AI160" s="1507">
        <x:f t="shared" si="104"/>
        <x:v>4.28</x:v>
      </x:c>
      <x:c r="AJ160" s="1507">
        <x:f t="shared" si="104"/>
        <x:v>4.28</x:v>
      </x:c>
      <x:c r="AK160" s="1507">
        <x:f t="shared" si="104"/>
        <x:v>4.28</x:v>
      </x:c>
      <x:c r="AL160" s="1507">
        <x:f t="shared" si="104"/>
        <x:v>4.28</x:v>
      </x:c>
      <x:c r="AM160" s="1494" t="s">
        <x:v>2220</x:v>
      </x:c>
      <x:c r="AN160" s="1508" t="s">
        <x:v>2221</x:v>
      </x:c>
      <x:c r="AO160" s="1509">
        <x:f t="shared" si="98"/>
        <x:v>0</x:v>
      </x:c>
      <x:c r="AP160" s="1509">
        <x:f t="shared" si="98"/>
        <x:v>0</x:v>
      </x:c>
      <x:c r="AQ160" s="1509">
        <x:f t="shared" si="98"/>
        <x:v>0</x:v>
      </x:c>
      <x:c r="AR160" s="1509">
        <x:f t="shared" si="98"/>
        <x:v>0</x:v>
      </x:c>
      <x:c r="AS160" s="1509">
        <x:f t="shared" si="98"/>
        <x:v>0</x:v>
      </x:c>
      <x:c r="AT160" s="1509">
        <x:f t="shared" si="98"/>
        <x:v>0</x:v>
      </x:c>
      <x:c r="AU160" s="1509">
        <x:f t="shared" si="98"/>
        <x:v>0</x:v>
      </x:c>
      <x:c r="AV160" s="1509">
        <x:f t="shared" si="98"/>
        <x:v>0</x:v>
      </x:c>
      <x:c r="AW160" s="1509">
        <x:f t="shared" si="98"/>
        <x:v>0</x:v>
      </x:c>
      <x:c r="AX160" s="1509">
        <x:f t="shared" si="115"/>
        <x:v>0</x:v>
      </x:c>
      <x:c r="AY160" s="1509">
        <x:f t="shared" si="115"/>
        <x:v>0</x:v>
      </x:c>
      <x:c r="AZ160" s="1509">
        <x:f t="shared" si="115"/>
        <x:v>0</x:v>
      </x:c>
      <x:c r="BA160" s="1510">
        <x:f t="shared" si="115"/>
        <x:v>0</x:v>
      </x:c>
      <x:c r="BB160" s="1509">
        <x:f t="shared" si="115"/>
        <x:v>0</x:v>
      </x:c>
      <x:c r="BC160" s="1509">
        <x:f t="shared" si="93"/>
        <x:v>0</x:v>
      </x:c>
      <x:c r="BD160" s="1509">
        <x:f t="shared" si="93"/>
        <x:v>0</x:v>
      </x:c>
      <x:c r="BE160" s="1509">
        <x:f t="shared" si="93"/>
        <x:v>0</x:v>
      </x:c>
      <x:c r="BF160" s="1509">
        <x:f t="shared" si="93"/>
        <x:v>0</x:v>
      </x:c>
      <x:c r="BG160" s="1509">
        <x:f t="shared" si="93"/>
        <x:v>0</x:v>
      </x:c>
      <x:c r="BH160" s="1509">
        <x:f t="shared" si="93"/>
        <x:v>0</x:v>
      </x:c>
      <x:c r="BI160" s="1509">
        <x:f t="shared" si="110"/>
        <x:v>0</x:v>
      </x:c>
      <x:c r="BJ160" s="1509">
        <x:f t="shared" si="110"/>
        <x:v>0</x:v>
      </x:c>
      <x:c r="BK160" s="1509">
        <x:f t="shared" si="110"/>
        <x:v>0</x:v>
      </x:c>
      <x:c r="BL160" s="1509">
        <x:f t="shared" si="110"/>
        <x:v>0</x:v>
      </x:c>
      <x:c r="BM160" s="1509">
        <x:f t="shared" si="110"/>
        <x:v>0</x:v>
      </x:c>
      <x:c r="BN160" s="1509">
        <x:f t="shared" si="110"/>
        <x:v>0</x:v>
      </x:c>
      <x:c r="BO160" s="1509">
        <x:f t="shared" si="105"/>
        <x:v>0</x:v>
      </x:c>
      <x:c r="BP160" s="1509">
        <x:f t="shared" si="105"/>
        <x:v>0</x:v>
      </x:c>
      <x:c r="BQ160" s="1509">
        <x:f t="shared" si="105"/>
        <x:v>0</x:v>
      </x:c>
      <x:c r="BR160" s="1509">
        <x:f t="shared" si="105"/>
        <x:v>0</x:v>
      </x:c>
      <x:c r="BS160" s="1509">
        <x:f t="shared" si="105"/>
        <x:v>0</x:v>
      </x:c>
      <x:c r="BT160" s="1509">
        <x:f t="shared" si="105"/>
        <x:v>0</x:v>
      </x:c>
      <x:c r="BU160" s="1511">
        <x:f t="shared" si="107"/>
        <x:v>0</x:v>
      </x:c>
      <x:c r="BV160" s="1534">
        <x:f t="shared" si="95"/>
        <x:v>0</x:v>
      </x:c>
      <x:c r="BW160" s="1531">
        <x:f t="shared" si="95"/>
        <x:v>0</x:v>
      </x:c>
      <x:c r="BX160" s="1531">
        <x:f t="shared" si="95"/>
        <x:v>0</x:v>
      </x:c>
      <x:c r="BY160" s="1531">
        <x:f t="shared" si="95"/>
        <x:v>0</x:v>
      </x:c>
      <x:c r="BZ160" s="1531">
        <x:f t="shared" si="95"/>
        <x:v>0</x:v>
      </x:c>
      <x:c r="CA160" s="1531">
        <x:f t="shared" si="95"/>
        <x:v>0</x:v>
      </x:c>
      <x:c r="CB160" s="1533">
        <x:f t="shared" si="95"/>
        <x:v>0</x:v>
      </x:c>
      <x:c r="CC160" s="1468"/>
      <x:c r="CD160" s="972" t="s">
        <x:v>2210</x:v>
      </x:c>
      <x:c r="CE160" s="1562">
        <x:v>0</x:v>
      </x:c>
      <x:c r="CF160" s="1562">
        <x:v>0</x:v>
      </x:c>
      <x:c r="CG160" s="1562">
        <x:v>0</x:v>
      </x:c>
      <x:c r="CH160" s="1562">
        <x:v>0</x:v>
      </x:c>
      <x:c r="CI160" s="1562">
        <x:v>0</x:v>
      </x:c>
      <x:c r="CJ160" s="1562">
        <x:v>0</x:v>
      </x:c>
      <x:c r="CK160" s="1562">
        <x:v>0</x:v>
      </x:c>
      <x:c r="CL160" s="1562">
        <x:v>0</x:v>
      </x:c>
      <x:c r="CM160" s="1562">
        <x:v>0</x:v>
      </x:c>
      <x:c r="CN160" s="1562">
        <x:v>0</x:v>
      </x:c>
      <x:c r="CO160" s="1562">
        <x:v>0</x:v>
      </x:c>
      <x:c r="CP160" s="1563">
        <x:v>0</x:v>
      </x:c>
      <x:c r="CQ160" s="1564">
        <x:f t="shared" si="114"/>
        <x:v>0</x:v>
      </x:c>
      <x:c r="CR160" s="1301">
        <x:v>0</x:v>
      </x:c>
      <x:c r="CS160" s="1259">
        <x:v>0</x:v>
      </x:c>
      <x:c r="CT160" s="1259">
        <x:v>0</x:v>
      </x:c>
      <x:c r="CU160" s="1259">
        <x:v>0</x:v>
      </x:c>
      <x:c r="CV160" s="1259">
        <x:v>0</x:v>
      </x:c>
      <x:c r="CW160" s="1259"/>
      <x:c r="CX160" s="1260"/>
      <x:c r="CZ160" s="1470"/>
      <x:c r="DA160" s="1558"/>
    </x:row>
    <x:row r="161" spans="1:105" s="1469" customFormat="1" ht="17.25" customHeight="1" thickBot="1">
      <x:c r="A161" s="1471">
        <x:f t="shared" si="96"/>
        <x:v>158</x:v>
      </x:c>
      <x:c r="B161" s="1472" t="s">
        <x:v>2113</x:v>
      </x:c>
      <x:c r="C161" s="1473" t="s">
        <x:v>2144</x:v>
      </x:c>
      <x:c r="D161" s="1474" t="s">
        <x:v>2129</x:v>
      </x:c>
      <x:c r="E161" s="1475" t="s">
        <x:v>2129</x:v>
      </x:c>
      <x:c r="F161" s="1476" t="s">
        <x:v>2230</x:v>
      </x:c>
      <x:c r="G161" s="1476" t="s">
        <x:v>583</x:v>
      </x:c>
      <x:c r="H161" s="1613" t="s">
        <x:v>1556</x:v>
      </x:c>
      <x:c r="I161" s="1478" t="s">
        <x:v>2231</x:v>
      </x:c>
      <x:c r="J161" s="1475" t="s">
        <x:v>2131</x:v>
      </x:c>
      <x:c r="K161" s="1475" t="s">
        <x:v>2148</x:v>
      </x:c>
      <x:c r="L161" s="1475" t="s">
        <x:v>2232</x:v>
      </x:c>
      <x:c r="M161" s="1475" t="s">
        <x:v>2210</x:v>
      </x:c>
      <x:c r="N161" s="1475" t="s">
        <x:v>2233</x:v>
      </x:c>
      <x:c r="O161" s="1479" t="s">
        <x:v>2150</x:v>
      </x:c>
      <x:c r="P161" s="1565">
        <x:v>10.28</x:v>
      </x:c>
      <x:c r="Q161" s="1481" t="s">
        <x:v>2192</x:v>
      </x:c>
      <x:c r="R161" s="1482">
        <x:f t="shared" si="94"/>
        <x:v>16448</x:v>
      </x:c>
      <x:c r="S161" s="1473">
        <x:v>1</x:v>
      </x:c>
      <x:c r="T161" s="1482">
        <x:f t="shared" si="101"/>
        <x:v>16448</x:v>
      </x:c>
      <x:c r="U161" s="1473" t="s">
        <x:v>2132</x:v>
      </x:c>
      <x:c r="V161" s="1566"/>
      <x:c r="W161" s="1567">
        <x:v>0.03</x:v>
      </x:c>
      <x:c r="X161" s="1567">
        <x:v>0.03</x:v>
      </x:c>
      <x:c r="Y161" s="1567"/>
      <x:c r="Z161" s="1567"/>
      <x:c r="AA161" s="1485"/>
      <x:c r="AB161" s="1485"/>
      <x:c r="AC161" s="1485"/>
      <x:c r="AD161" s="1485"/>
      <x:c r="AE161" s="1486">
        <x:f t="shared" si="108"/>
        <x:v>10.28</x:v>
      </x:c>
      <x:c r="AF161" s="1487">
        <x:f t="shared" ref="AF161:AF162" si="116">AE161</x:f>
        <x:v>10.28</x:v>
      </x:c>
      <x:c r="AG161" s="1487">
        <x:f t="shared" si="106"/>
        <x:v>10.28</x:v>
      </x:c>
      <x:c r="AH161" s="1487">
        <x:f t="shared" si="106"/>
        <x:v>10.28</x:v>
      </x:c>
      <x:c r="AI161" s="1487">
        <x:f t="shared" si="104"/>
        <x:v>10.28</x:v>
      </x:c>
      <x:c r="AJ161" s="1487">
        <x:f t="shared" si="104"/>
        <x:v>10.28</x:v>
      </x:c>
      <x:c r="AK161" s="1487">
        <x:f t="shared" si="104"/>
        <x:v>10.28</x:v>
      </x:c>
      <x:c r="AL161" s="1487">
        <x:f t="shared" si="104"/>
        <x:v>10.28</x:v>
      </x:c>
      <x:c r="AM161" s="1472" t="s">
        <x:v>2234</x:v>
      </x:c>
      <x:c r="AN161" s="1488" t="s">
        <x:v>2235</x:v>
      </x:c>
      <x:c r="AO161" s="1489">
        <x:v>51300</x:v>
      </x:c>
      <x:c r="AP161" s="1489">
        <x:v>59850</x:v>
      </x:c>
      <x:c r="AQ161" s="1489">
        <x:v>71250</x:v>
      </x:c>
      <x:c r="AR161" s="1489">
        <x:v>65550</x:v>
      </x:c>
      <x:c r="AS161" s="1489">
        <x:v>68400</x:v>
      </x:c>
      <x:c r="AT161" s="1489">
        <x:v>71250</x:v>
      </x:c>
      <x:c r="AU161" s="1489">
        <x:v>59850</x:v>
      </x:c>
      <x:c r="AV161" s="1489">
        <x:v>42750</x:v>
      </x:c>
      <x:c r="AW161" s="1489">
        <x:v>49500</x:v>
      </x:c>
      <x:c r="AX161" s="1489">
        <x:v>49500</x:v>
      </x:c>
      <x:c r="AY161" s="1489">
        <x:v>45000</x:v>
      </x:c>
      <x:c r="AZ161" s="1489">
        <x:v>51750</x:v>
      </x:c>
      <x:c r="BA161" s="1490">
        <x:f t="shared" ref="BA161:BA162" si="117">SUM(AO161:AZ161)</x:f>
        <x:v>685950</x:v>
      </x:c>
      <x:c r="BB161" s="1489">
        <x:f t="shared" si="115"/>
        <x:v>600000</x:v>
      </x:c>
      <x:c r="BC161" s="1489">
        <x:f t="shared" si="115"/>
        <x:v>360000</x:v>
      </x:c>
      <x:c r="BD161" s="1489">
        <x:f t="shared" si="115"/>
        <x:v>0</x:v>
      </x:c>
      <x:c r="BE161" s="1489">
        <x:f t="shared" si="115"/>
        <x:v>0</x:v>
      </x:c>
      <x:c r="BF161" s="1489">
        <x:f t="shared" si="115"/>
        <x:v>0</x:v>
      </x:c>
      <x:c r="BG161" s="1489">
        <x:f t="shared" si="115"/>
        <x:v>0</x:v>
      </x:c>
      <x:c r="BH161" s="1489">
        <x:f t="shared" si="115"/>
        <x:v>0</x:v>
      </x:c>
      <x:c r="BI161" s="1489">
        <x:f t="shared" si="110"/>
        <x:v>8.4378240000000009</x:v>
      </x:c>
      <x:c r="BJ161" s="1489">
        <x:f t="shared" si="110"/>
        <x:v>9.8441279999999995</x:v>
      </x:c>
      <x:c r="BK161" s="1489">
        <x:f t="shared" si="110"/>
        <x:v>11.719200000000001</x:v>
      </x:c>
      <x:c r="BL161" s="1489">
        <x:f t="shared" si="110"/>
        <x:v>10.781663999999999</x:v>
      </x:c>
      <x:c r="BM161" s="1489">
        <x:f t="shared" si="110"/>
        <x:v>11.250432</x:v>
      </x:c>
      <x:c r="BN161" s="1489">
        <x:f t="shared" si="110"/>
        <x:v>11.719200000000001</x:v>
      </x:c>
      <x:c r="BO161" s="1489">
        <x:f t="shared" si="105"/>
        <x:v>9.8441279999999995</x:v>
      </x:c>
      <x:c r="BP161" s="1489">
        <x:f t="shared" si="105"/>
        <x:v>7.0315200000000004</x:v>
      </x:c>
      <x:c r="BQ161" s="1489">
        <x:f t="shared" si="105"/>
        <x:v>8.1417599999999997</x:v>
      </x:c>
      <x:c r="BR161" s="1489">
        <x:f t="shared" si="105"/>
        <x:v>8.1417599999999997</x:v>
      </x:c>
      <x:c r="BS161" s="1489">
        <x:f t="shared" si="105"/>
        <x:v>7.4016000000000002</x:v>
      </x:c>
      <x:c r="BT161" s="1489">
        <x:f t="shared" si="105"/>
        <x:v>8.5118399999999994</x:v>
      </x:c>
      <x:c r="BU161" s="1491">
        <x:f t="shared" si="107"/>
        <x:v>112.82505600000002</x:v>
      </x:c>
      <x:c r="BV161" s="1492">
        <x:f t="shared" si="95"/>
        <x:v>98.688000000000002</x:v>
      </x:c>
      <x:c r="BW161" s="1489">
        <x:f t="shared" si="95"/>
        <x:v>59.212800000000001</x:v>
      </x:c>
      <x:c r="BX161" s="1489">
        <x:f t="shared" si="95"/>
        <x:v>0</x:v>
      </x:c>
      <x:c r="BY161" s="1489">
        <x:f t="shared" si="95"/>
        <x:v>0</x:v>
      </x:c>
      <x:c r="BZ161" s="1489">
        <x:f t="shared" si="95"/>
        <x:v>0</x:v>
      </x:c>
      <x:c r="CA161" s="1489">
        <x:f t="shared" si="95"/>
        <x:v>0</x:v>
      </x:c>
      <x:c r="CB161" s="1491">
        <x:f t="shared" si="95"/>
        <x:v>0</x:v>
      </x:c>
      <x:c r="CC161" s="1468"/>
      <x:c r="CD161" s="924" t="s">
        <x:v>2210</x:v>
      </x:c>
      <x:c r="CE161" s="926">
        <x:f t="shared" ref="CE161:CP165" si="118">$CQ161/12</x:f>
        <x:v>50000</x:v>
      </x:c>
      <x:c r="CF161" s="926">
        <x:f t="shared" si="118"/>
        <x:v>50000</x:v>
      </x:c>
      <x:c r="CG161" s="926">
        <x:f t="shared" si="118"/>
        <x:v>50000</x:v>
      </x:c>
      <x:c r="CH161" s="926">
        <x:f t="shared" si="118"/>
        <x:v>50000</x:v>
      </x:c>
      <x:c r="CI161" s="926">
        <x:f t="shared" si="118"/>
        <x:v>50000</x:v>
      </x:c>
      <x:c r="CJ161" s="926">
        <x:f t="shared" si="118"/>
        <x:v>50000</x:v>
      </x:c>
      <x:c r="CK161" s="926">
        <x:f t="shared" si="118"/>
        <x:v>50000</x:v>
      </x:c>
      <x:c r="CL161" s="926">
        <x:f t="shared" si="118"/>
        <x:v>50000</x:v>
      </x:c>
      <x:c r="CM161" s="926">
        <x:f t="shared" si="118"/>
        <x:v>50000</x:v>
      </x:c>
      <x:c r="CN161" s="926">
        <x:f t="shared" si="118"/>
        <x:v>50000</x:v>
      </x:c>
      <x:c r="CO161" s="926">
        <x:f t="shared" si="118"/>
        <x:v>50000</x:v>
      </x:c>
      <x:c r="CP161" s="927">
        <x:f t="shared" si="118"/>
        <x:v>50000</x:v>
      </x:c>
      <x:c r="CQ161" s="928">
        <x:v>600000</x:v>
      </x:c>
      <x:c r="CR161" s="1134">
        <x:v>600000</x:v>
      </x:c>
      <x:c r="CS161" s="1135">
        <x:v>360000</x:v>
      </x:c>
      <x:c r="CT161" s="1135">
        <x:v>0</x:v>
      </x:c>
      <x:c r="CU161" s="1135">
        <x:v>0</x:v>
      </x:c>
      <x:c r="CV161" s="1135">
        <x:v>0</x:v>
      </x:c>
      <x:c r="CW161" s="1135"/>
      <x:c r="CX161" s="1136"/>
      <x:c r="CZ161" s="1470"/>
      <x:c r="DA161" s="1558"/>
    </x:row>
    <x:row r="162" spans="1:105" s="1469" customFormat="1" ht="17.25" customHeight="1" thickBot="1">
      <x:c r="A162" s="1513">
        <x:f t="shared" si="96"/>
        <x:v>159</x:v>
      </x:c>
      <x:c r="B162" s="1514" t="s">
        <x:v>2113</x:v>
      </x:c>
      <x:c r="C162" s="1515" t="s">
        <x:v>2144</x:v>
      </x:c>
      <x:c r="D162" s="1516" t="s">
        <x:v>2129</x:v>
      </x:c>
      <x:c r="E162" s="1517" t="s">
        <x:v>2129</x:v>
      </x:c>
      <x:c r="F162" s="1518" t="s">
        <x:v>2230</x:v>
      </x:c>
      <x:c r="G162" s="1518" t="s">
        <x:v>584</x:v>
      </x:c>
      <x:c r="H162" s="1614" t="s">
        <x:v>1557</x:v>
      </x:c>
      <x:c r="I162" s="1520" t="s">
        <x:v>2231</x:v>
      </x:c>
      <x:c r="J162" s="1517" t="s">
        <x:v>2131</x:v>
      </x:c>
      <x:c r="K162" s="1517" t="s">
        <x:v>2148</x:v>
      </x:c>
      <x:c r="L162" s="1517" t="s">
        <x:v>2232</x:v>
      </x:c>
      <x:c r="M162" s="1517" t="s">
        <x:v>2210</x:v>
      </x:c>
      <x:c r="N162" s="1517" t="s">
        <x:v>2233</x:v>
      </x:c>
      <x:c r="O162" s="1521" t="s">
        <x:v>2150</x:v>
      </x:c>
      <x:c r="P162" s="1568">
        <x:v>7.59</x:v>
      </x:c>
      <x:c r="Q162" s="1523" t="s">
        <x:v>2192</x:v>
      </x:c>
      <x:c r="R162" s="1524">
        <x:f t="shared" si="94"/>
        <x:v>12144</x:v>
      </x:c>
      <x:c r="S162" s="1515">
        <x:v>1</x:v>
      </x:c>
      <x:c r="T162" s="1524">
        <x:f t="shared" si="101"/>
        <x:v>12144</x:v>
      </x:c>
      <x:c r="U162" s="1515" t="s">
        <x:v>2132</x:v>
      </x:c>
      <x:c r="V162" s="1525"/>
      <x:c r="W162" s="1542">
        <x:v>0.03</x:v>
      </x:c>
      <x:c r="X162" s="1542">
        <x:v>0.03</x:v>
      </x:c>
      <x:c r="Y162" s="1542"/>
      <x:c r="Z162" s="1542"/>
      <x:c r="AA162" s="1527"/>
      <x:c r="AB162" s="1527"/>
      <x:c r="AC162" s="1527"/>
      <x:c r="AD162" s="1527"/>
      <x:c r="AE162" s="1528">
        <x:f t="shared" si="108"/>
        <x:v>7.59</x:v>
      </x:c>
      <x:c r="AF162" s="1529">
        <x:f t="shared" si="116"/>
        <x:v>7.59</x:v>
      </x:c>
      <x:c r="AG162" s="1529">
        <x:f t="shared" si="106"/>
        <x:v>7.59</x:v>
      </x:c>
      <x:c r="AH162" s="1529">
        <x:f t="shared" si="106"/>
        <x:v>7.59</x:v>
      </x:c>
      <x:c r="AI162" s="1529">
        <x:f t="shared" si="104"/>
        <x:v>7.59</x:v>
      </x:c>
      <x:c r="AJ162" s="1529">
        <x:f t="shared" si="104"/>
        <x:v>7.59</x:v>
      </x:c>
      <x:c r="AK162" s="1529">
        <x:f t="shared" si="104"/>
        <x:v>7.59</x:v>
      </x:c>
      <x:c r="AL162" s="1529">
        <x:f t="shared" si="104"/>
        <x:v>7.59</x:v>
      </x:c>
      <x:c r="AM162" s="1514" t="s">
        <x:v>2234</x:v>
      </x:c>
      <x:c r="AN162" s="1530" t="s">
        <x:v>2235</x:v>
      </x:c>
      <x:c r="AO162" s="1531">
        <x:f>AO161</x:f>
        <x:v>51300</x:v>
      </x:c>
      <x:c r="AP162" s="1531">
        <x:f t="shared" ref="AP162:AZ162" si="119">AP161</x:f>
        <x:v>59850</x:v>
      </x:c>
      <x:c r="AQ162" s="1531">
        <x:f t="shared" si="119"/>
        <x:v>71250</x:v>
      </x:c>
      <x:c r="AR162" s="1531">
        <x:f t="shared" si="119"/>
        <x:v>65550</x:v>
      </x:c>
      <x:c r="AS162" s="1531">
        <x:f t="shared" si="119"/>
        <x:v>68400</x:v>
      </x:c>
      <x:c r="AT162" s="1531">
        <x:f t="shared" si="119"/>
        <x:v>71250</x:v>
      </x:c>
      <x:c r="AU162" s="1531">
        <x:f t="shared" si="119"/>
        <x:v>59850</x:v>
      </x:c>
      <x:c r="AV162" s="1531">
        <x:f t="shared" si="119"/>
        <x:v>42750</x:v>
      </x:c>
      <x:c r="AW162" s="1531">
        <x:f t="shared" si="119"/>
        <x:v>49500</x:v>
      </x:c>
      <x:c r="AX162" s="1531">
        <x:f t="shared" si="119"/>
        <x:v>49500</x:v>
      </x:c>
      <x:c r="AY162" s="1531">
        <x:f t="shared" si="119"/>
        <x:v>45000</x:v>
      </x:c>
      <x:c r="AZ162" s="1531">
        <x:f t="shared" si="119"/>
        <x:v>51750</x:v>
      </x:c>
      <x:c r="BA162" s="1532">
        <x:f t="shared" si="117"/>
        <x:v>685950</x:v>
      </x:c>
      <x:c r="BB162" s="1531">
        <x:f t="shared" si="115"/>
        <x:v>600000</x:v>
      </x:c>
      <x:c r="BC162" s="1531">
        <x:f t="shared" si="115"/>
        <x:v>360000</x:v>
      </x:c>
      <x:c r="BD162" s="1531">
        <x:f t="shared" si="115"/>
        <x:v>0</x:v>
      </x:c>
      <x:c r="BE162" s="1531">
        <x:f t="shared" si="115"/>
        <x:v>0</x:v>
      </x:c>
      <x:c r="BF162" s="1531">
        <x:f t="shared" si="115"/>
        <x:v>0</x:v>
      </x:c>
      <x:c r="BG162" s="1531">
        <x:f t="shared" si="115"/>
        <x:v>0</x:v>
      </x:c>
      <x:c r="BH162" s="1531">
        <x:f t="shared" si="115"/>
        <x:v>0</x:v>
      </x:c>
      <x:c r="BI162" s="1531">
        <x:f t="shared" si="110"/>
        <x:v>6.2298720000000003</x:v>
      </x:c>
      <x:c r="BJ162" s="1531">
        <x:f t="shared" si="110"/>
        <x:v>7.2681839999999998</x:v>
      </x:c>
      <x:c r="BK162" s="1531">
        <x:f t="shared" si="110"/>
        <x:v>8.6525999999999996</x:v>
      </x:c>
      <x:c r="BL162" s="1531">
        <x:f t="shared" si="110"/>
        <x:v>7.9603919999999997</x:v>
      </x:c>
      <x:c r="BM162" s="1531">
        <x:f t="shared" si="110"/>
        <x:v>8.3064959999999992</x:v>
      </x:c>
      <x:c r="BN162" s="1531">
        <x:f t="shared" si="110"/>
        <x:v>8.6525999999999996</x:v>
      </x:c>
      <x:c r="BO162" s="1531">
        <x:f t="shared" si="105"/>
        <x:v>7.2681839999999998</x:v>
      </x:c>
      <x:c r="BP162" s="1531">
        <x:f t="shared" si="105"/>
        <x:v>5.19156</x:v>
      </x:c>
      <x:c r="BQ162" s="1531">
        <x:f t="shared" si="105"/>
        <x:v>6.0112800000000002</x:v>
      </x:c>
      <x:c r="BR162" s="1531">
        <x:f t="shared" si="105"/>
        <x:v>6.0112800000000002</x:v>
      </x:c>
      <x:c r="BS162" s="1531">
        <x:f t="shared" si="105"/>
        <x:v>5.4648000000000003</x:v>
      </x:c>
      <x:c r="BT162" s="1531">
        <x:f t="shared" si="105"/>
        <x:v>6.2845199999999997</x:v>
      </x:c>
      <x:c r="BU162" s="1533">
        <x:f t="shared" si="107"/>
        <x:v>83.301767999999996</x:v>
      </x:c>
      <x:c r="BV162" s="1534">
        <x:f t="shared" si="95"/>
        <x:v>72.864000000000004</x:v>
      </x:c>
      <x:c r="BW162" s="1531">
        <x:f t="shared" si="95"/>
        <x:v>43.718400000000003</x:v>
      </x:c>
      <x:c r="BX162" s="1531">
        <x:f t="shared" si="95"/>
        <x:v>0</x:v>
      </x:c>
      <x:c r="BY162" s="1531">
        <x:f t="shared" si="95"/>
        <x:v>0</x:v>
      </x:c>
      <x:c r="BZ162" s="1531">
        <x:f t="shared" si="95"/>
        <x:v>0</x:v>
      </x:c>
      <x:c r="CA162" s="1531">
        <x:f t="shared" si="95"/>
        <x:v>0</x:v>
      </x:c>
      <x:c r="CB162" s="1533">
        <x:f t="shared" si="95"/>
        <x:v>0</x:v>
      </x:c>
      <x:c r="CC162" s="1468"/>
      <x:c r="CD162" s="972" t="s">
        <x:v>2210</x:v>
      </x:c>
      <x:c r="CE162" s="974">
        <x:f t="shared" si="118"/>
        <x:v>50000</x:v>
      </x:c>
      <x:c r="CF162" s="974">
        <x:f t="shared" si="118"/>
        <x:v>50000</x:v>
      </x:c>
      <x:c r="CG162" s="974">
        <x:f t="shared" si="118"/>
        <x:v>50000</x:v>
      </x:c>
      <x:c r="CH162" s="974">
        <x:f t="shared" si="118"/>
        <x:v>50000</x:v>
      </x:c>
      <x:c r="CI162" s="974">
        <x:f t="shared" si="118"/>
        <x:v>50000</x:v>
      </x:c>
      <x:c r="CJ162" s="974">
        <x:f t="shared" si="118"/>
        <x:v>50000</x:v>
      </x:c>
      <x:c r="CK162" s="974">
        <x:f t="shared" si="118"/>
        <x:v>50000</x:v>
      </x:c>
      <x:c r="CL162" s="974">
        <x:f t="shared" si="118"/>
        <x:v>50000</x:v>
      </x:c>
      <x:c r="CM162" s="974">
        <x:f t="shared" si="118"/>
        <x:v>50000</x:v>
      </x:c>
      <x:c r="CN162" s="974">
        <x:f t="shared" si="118"/>
        <x:v>50000</x:v>
      </x:c>
      <x:c r="CO162" s="974">
        <x:f t="shared" si="118"/>
        <x:v>50000</x:v>
      </x:c>
      <x:c r="CP162" s="975">
        <x:f t="shared" si="118"/>
        <x:v>50000</x:v>
      </x:c>
      <x:c r="CQ162" s="976">
        <x:v>600000</x:v>
      </x:c>
      <x:c r="CR162" s="1143">
        <x:f t="shared" ref="CR162:CV162" si="120">CR161</x:f>
        <x:v>600000</x:v>
      </x:c>
      <x:c r="CS162" s="1144">
        <x:f t="shared" si="120"/>
        <x:v>360000</x:v>
      </x:c>
      <x:c r="CT162" s="1144">
        <x:f t="shared" si="120"/>
        <x:v>0</x:v>
      </x:c>
      <x:c r="CU162" s="1144">
        <x:f t="shared" si="120"/>
        <x:v>0</x:v>
      </x:c>
      <x:c r="CV162" s="1144">
        <x:f t="shared" si="120"/>
        <x:v>0</x:v>
      </x:c>
      <x:c r="CW162" s="1144"/>
      <x:c r="CX162" s="1145"/>
      <x:c r="CZ162" s="1470"/>
      <x:c r="DA162" s="1558"/>
    </x:row>
    <x:row r="163" spans="1:105" s="785" customFormat="1" ht="17.25" hidden="1" customHeight="1" thickBot="1">
      <x:c r="A163" s="933">
        <x:f t="shared" si="96"/>
        <x:v>160</x:v>
      </x:c>
      <x:c r="B163" s="934" t="s">
        <x:v>2113</x:v>
      </x:c>
      <x:c r="C163" s="935" t="s">
        <x:v>2144</x:v>
      </x:c>
      <x:c r="D163" s="936" t="s">
        <x:v>2236</x:v>
      </x:c>
      <x:c r="E163" s="937" t="s">
        <x:v>2237</x:v>
      </x:c>
      <x:c r="F163" s="938" t="s">
        <x:v>2238</x:v>
      </x:c>
      <x:c r="G163" s="938" t="s">
        <x:v>2239</x:v>
      </x:c>
      <x:c r="H163" s="940" t="s">
        <x:v>899</x:v>
      </x:c>
      <x:c r="I163" s="941" t="s">
        <x:v>585</x:v>
      </x:c>
      <x:c r="J163" s="937" t="s">
        <x:v>504</x:v>
      </x:c>
      <x:c r="K163" s="937" t="s">
        <x:v>2240</x:v>
      </x:c>
      <x:c r="L163" s="937" t="s">
        <x:v>2241</x:v>
      </x:c>
      <x:c r="M163" s="937" t="s">
        <x:v>554</x:v>
      </x:c>
      <x:c r="N163" s="937" t="s">
        <x:v>2238</x:v>
      </x:c>
      <x:c r="O163" s="942" t="s">
        <x:v>2242</x:v>
      </x:c>
      <x:c r="P163" s="1277">
        <x:v>539140.54999999993</x:v>
      </x:c>
      <x:c r="Q163" s="944" t="s">
        <x:v>586</x:v>
      </x:c>
      <x:c r="R163" s="792">
        <x:f t="shared" si="94"/>
        <x:v>539140.54999999993</x:v>
      </x:c>
      <x:c r="S163" s="935">
        <x:v>1</x:v>
      </x:c>
      <x:c r="T163" s="792">
        <x:f t="shared" si="101"/>
        <x:v>539140.54999999993</x:v>
      </x:c>
      <x:c r="U163" s="935" t="s">
        <x:v>505</x:v>
      </x:c>
      <x:c r="V163" s="945"/>
      <x:c r="W163" s="1278">
        <x:v>0.03</x:v>
      </x:c>
      <x:c r="X163" s="1278">
        <x:v>0.03</x:v>
      </x:c>
      <x:c r="Y163" s="948"/>
      <x:c r="Z163" s="1190"/>
      <x:c r="AA163" s="1190"/>
      <x:c r="AB163" s="1190"/>
      <x:c r="AC163" s="1190"/>
      <x:c r="AD163" s="1190"/>
      <x:c r="AE163" s="1279">
        <x:f t="shared" si="108"/>
        <x:v>539140.54999999993</x:v>
      </x:c>
      <x:c r="AF163" s="1280">
        <x:f t="shared" si="106"/>
        <x:v>522966.33349999989</x:v>
      </x:c>
      <x:c r="AG163" s="1280">
        <x:f t="shared" si="106"/>
        <x:v>522966.33349999989</x:v>
      </x:c>
      <x:c r="AH163" s="1280">
        <x:f t="shared" si="106"/>
        <x:v>522966.33349999989</x:v>
      </x:c>
      <x:c r="AI163" s="1280">
        <x:f t="shared" si="104"/>
        <x:v>522966.33349999989</x:v>
      </x:c>
      <x:c r="AJ163" s="1280">
        <x:f t="shared" si="104"/>
        <x:v>522966.33349999989</x:v>
      </x:c>
      <x:c r="AK163" s="1280">
        <x:f t="shared" si="104"/>
        <x:v>522966.33349999989</x:v>
      </x:c>
      <x:c r="AL163" s="1280">
        <x:f t="shared" si="104"/>
        <x:v>522966.33349999989</x:v>
      </x:c>
      <x:c r="AM163" s="934" t="s">
        <x:v>2234</x:v>
      </x:c>
      <x:c r="AN163" s="952" t="s">
        <x:v>2221</x:v>
      </x:c>
      <x:c r="AO163" s="953">
        <x:f t="shared" si="98"/>
        <x:v>1133.3333333333333</x:v>
      </x:c>
      <x:c r="AP163" s="953">
        <x:f t="shared" si="98"/>
        <x:v>1133.3333333333333</x:v>
      </x:c>
      <x:c r="AQ163" s="1165">
        <x:f t="shared" si="98"/>
        <x:v>1133.3333333333333</x:v>
      </x:c>
      <x:c r="AR163" s="1165">
        <x:f t="shared" si="98"/>
        <x:v>1133.3333333333333</x:v>
      </x:c>
      <x:c r="AS163" s="1165">
        <x:f t="shared" si="98"/>
        <x:v>1133.3333333333333</x:v>
      </x:c>
      <x:c r="AT163" s="1165">
        <x:f t="shared" si="98"/>
        <x:v>1133.3333333333333</x:v>
      </x:c>
      <x:c r="AU163" s="1165">
        <x:f t="shared" si="98"/>
        <x:v>1133.3333333333333</x:v>
      </x:c>
      <x:c r="AV163" s="1165">
        <x:f t="shared" si="98"/>
        <x:v>1133.3333333333333</x:v>
      </x:c>
      <x:c r="AW163" s="1165">
        <x:f t="shared" si="98"/>
        <x:v>1133.3333333333333</x:v>
      </x:c>
      <x:c r="AX163" s="1165">
        <x:f t="shared" si="115"/>
        <x:v>1133.3333333333333</x:v>
      </x:c>
      <x:c r="AY163" s="1165">
        <x:f t="shared" si="115"/>
        <x:v>1133.3333333333333</x:v>
      </x:c>
      <x:c r="AZ163" s="1165">
        <x:f t="shared" si="115"/>
        <x:v>1133.3333333333333</x:v>
      </x:c>
      <x:c r="BA163" s="954">
        <x:f t="shared" si="115"/>
        <x:v>13600</x:v>
      </x:c>
      <x:c r="BB163" s="953">
        <x:f t="shared" si="115"/>
        <x:v>13600</x:v>
      </x:c>
      <x:c r="BC163" s="953">
        <x:f t="shared" si="115"/>
        <x:v>8650</x:v>
      </x:c>
      <x:c r="BD163" s="953">
        <x:f t="shared" si="115"/>
        <x:v>8950</x:v>
      </x:c>
      <x:c r="BE163" s="953">
        <x:f t="shared" si="115"/>
        <x:v>8950</x:v>
      </x:c>
      <x:c r="BF163" s="953">
        <x:f t="shared" si="115"/>
        <x:v>8950</x:v>
      </x:c>
      <x:c r="BG163" s="953">
        <x:f t="shared" si="115"/>
        <x:v>0</x:v>
      </x:c>
      <x:c r="BH163" s="953">
        <x:f t="shared" si="115"/>
        <x:v>0</x:v>
      </x:c>
      <x:c r="BI163" s="1191">
        <x:f t="shared" si="110"/>
        <x:v>6.1102595666666648</x:v>
      </x:c>
      <x:c r="BJ163" s="1191">
        <x:f t="shared" si="110"/>
        <x:v>6.1102595666666648</x:v>
      </x:c>
      <x:c r="BK163" s="1191">
        <x:f t="shared" si="110"/>
        <x:v>6.1102595666666648</x:v>
      </x:c>
      <x:c r="BL163" s="1191">
        <x:f t="shared" si="110"/>
        <x:v>6.1102595666666648</x:v>
      </x:c>
      <x:c r="BM163" s="1191">
        <x:f t="shared" si="110"/>
        <x:v>6.1102595666666648</x:v>
      </x:c>
      <x:c r="BN163" s="1191">
        <x:f t="shared" si="110"/>
        <x:v>6.1102595666666648</x:v>
      </x:c>
      <x:c r="BO163" s="1191">
        <x:f t="shared" si="105"/>
        <x:v>6.1102595666666648</x:v>
      </x:c>
      <x:c r="BP163" s="1191">
        <x:f t="shared" si="105"/>
        <x:v>6.1102595666666648</x:v>
      </x:c>
      <x:c r="BQ163" s="1191">
        <x:f t="shared" si="105"/>
        <x:v>6.1102595666666648</x:v>
      </x:c>
      <x:c r="BR163" s="1191">
        <x:f t="shared" si="105"/>
        <x:v>6.1102595666666648</x:v>
      </x:c>
      <x:c r="BS163" s="1191">
        <x:f t="shared" si="105"/>
        <x:v>6.1102595666666648</x:v>
      </x:c>
      <x:c r="BT163" s="1191">
        <x:f t="shared" si="105"/>
        <x:v>6.1102595666666648</x:v>
      </x:c>
      <x:c r="BU163" s="1192">
        <x:f t="shared" si="107"/>
        <x:v>73.323114799999971</x:v>
      </x:c>
      <x:c r="BV163" s="1206">
        <x:f t="shared" si="95"/>
        <x:v>71.12342135599998</x:v>
      </x:c>
      <x:c r="BW163" s="917">
        <x:f t="shared" si="95"/>
        <x:v>45.236587847749988</x:v>
      </x:c>
      <x:c r="BX163" s="917">
        <x:f t="shared" si="95"/>
        <x:v>46.805486848249991</x:v>
      </x:c>
      <x:c r="BY163" s="917">
        <x:f t="shared" si="95"/>
        <x:v>46.805486848249991</x:v>
      </x:c>
      <x:c r="BZ163" s="917">
        <x:f t="shared" si="95"/>
        <x:v>46.805486848249991</x:v>
      </x:c>
      <x:c r="CA163" s="917">
        <x:f t="shared" si="95"/>
        <x:v>0</x:v>
      </x:c>
      <x:c r="CB163" s="1207">
        <x:f t="shared" si="95"/>
        <x:v>0</x:v>
      </x:c>
      <x:c r="CC163" s="923"/>
      <x:c r="CD163" s="924" t="s">
        <x:v>2210</x:v>
      </x:c>
      <x:c r="CE163" s="926">
        <x:f t="shared" si="118"/>
        <x:v>1133.3333333333333</x:v>
      </x:c>
      <x:c r="CF163" s="926">
        <x:f t="shared" si="118"/>
        <x:v>1133.3333333333333</x:v>
      </x:c>
      <x:c r="CG163" s="926">
        <x:f t="shared" si="118"/>
        <x:v>1133.3333333333333</x:v>
      </x:c>
      <x:c r="CH163" s="926">
        <x:f t="shared" si="118"/>
        <x:v>1133.3333333333333</x:v>
      </x:c>
      <x:c r="CI163" s="926">
        <x:f t="shared" si="118"/>
        <x:v>1133.3333333333333</x:v>
      </x:c>
      <x:c r="CJ163" s="926">
        <x:f t="shared" si="118"/>
        <x:v>1133.3333333333333</x:v>
      </x:c>
      <x:c r="CK163" s="926">
        <x:f t="shared" si="118"/>
        <x:v>1133.3333333333333</x:v>
      </x:c>
      <x:c r="CL163" s="926">
        <x:f t="shared" si="118"/>
        <x:v>1133.3333333333333</x:v>
      </x:c>
      <x:c r="CM163" s="926">
        <x:f t="shared" si="118"/>
        <x:v>1133.3333333333333</x:v>
      </x:c>
      <x:c r="CN163" s="926">
        <x:f t="shared" si="118"/>
        <x:v>1133.3333333333333</x:v>
      </x:c>
      <x:c r="CO163" s="926">
        <x:f t="shared" si="118"/>
        <x:v>1133.3333333333333</x:v>
      </x:c>
      <x:c r="CP163" s="927">
        <x:f t="shared" si="118"/>
        <x:v>1133.3333333333333</x:v>
      </x:c>
      <x:c r="CQ163" s="928">
        <x:v>13600</x:v>
      </x:c>
      <x:c r="CR163" s="1134">
        <x:v>13600</x:v>
      </x:c>
      <x:c r="CS163" s="1135">
        <x:v>8650</x:v>
      </x:c>
      <x:c r="CT163" s="1135">
        <x:v>8950</x:v>
      </x:c>
      <x:c r="CU163" s="1135">
        <x:v>8950</x:v>
      </x:c>
      <x:c r="CV163" s="1135">
        <x:v>8950</x:v>
      </x:c>
      <x:c r="CW163" s="1135"/>
      <x:c r="CX163" s="1136"/>
      <x:c r="CZ163" s="988"/>
    </x:row>
    <x:row r="164" spans="1:105" s="785" customFormat="1" ht="17.25" hidden="1" customHeight="1" thickBot="1">
      <x:c r="A164" s="933">
        <x:f t="shared" si="96"/>
        <x:v>161</x:v>
      </x:c>
      <x:c r="B164" s="934" t="s">
        <x:v>2113</x:v>
      </x:c>
      <x:c r="C164" s="935" t="s">
        <x:v>2144</x:v>
      </x:c>
      <x:c r="D164" s="936" t="s">
        <x:v>2236</x:v>
      </x:c>
      <x:c r="E164" s="937" t="s">
        <x:v>2237</x:v>
      </x:c>
      <x:c r="F164" s="938" t="s">
        <x:v>2238</x:v>
      </x:c>
      <x:c r="G164" s="938" t="s">
        <x:v>2243</x:v>
      </x:c>
      <x:c r="H164" s="940" t="s">
        <x:v>900</x:v>
      </x:c>
      <x:c r="I164" s="941" t="s">
        <x:v>587</x:v>
      </x:c>
      <x:c r="J164" s="937" t="s">
        <x:v>504</x:v>
      </x:c>
      <x:c r="K164" s="937" t="s">
        <x:v>2240</x:v>
      </x:c>
      <x:c r="L164" s="937" t="s">
        <x:v>2241</x:v>
      </x:c>
      <x:c r="M164" s="937" t="s">
        <x:v>554</x:v>
      </x:c>
      <x:c r="N164" s="937" t="s">
        <x:v>2238</x:v>
      </x:c>
      <x:c r="O164" s="942" t="s">
        <x:v>2242</x:v>
      </x:c>
      <x:c r="P164" s="1277">
        <x:v>335639.39999999997</x:v>
      </x:c>
      <x:c r="Q164" s="944" t="s">
        <x:v>586</x:v>
      </x:c>
      <x:c r="R164" s="792">
        <x:f t="shared" si="94"/>
        <x:v>335639.39999999997</x:v>
      </x:c>
      <x:c r="S164" s="935">
        <x:v>1</x:v>
      </x:c>
      <x:c r="T164" s="792">
        <x:f>R164*S164</x:f>
        <x:v>335639.39999999997</x:v>
      </x:c>
      <x:c r="U164" s="935" t="s">
        <x:v>505</x:v>
      </x:c>
      <x:c r="V164" s="945"/>
      <x:c r="W164" s="1278">
        <x:v>0.03</x:v>
      </x:c>
      <x:c r="X164" s="1278">
        <x:v>0.03</x:v>
      </x:c>
      <x:c r="Y164" s="948"/>
      <x:c r="Z164" s="1190"/>
      <x:c r="AB164" s="1190"/>
      <x:c r="AC164" s="1190"/>
      <x:c r="AD164" s="1190"/>
      <x:c r="AE164" s="1279">
        <x:f t="shared" si="108"/>
        <x:v>335639.39999999997</x:v>
      </x:c>
      <x:c r="AF164" s="1280">
        <x:f t="shared" si="106"/>
        <x:v>325570.21799999994</x:v>
      </x:c>
      <x:c r="AG164" s="1280">
        <x:f t="shared" si="106"/>
        <x:v>325570.21799999994</x:v>
      </x:c>
      <x:c r="AH164" s="1280">
        <x:f t="shared" si="106"/>
        <x:v>325570.21799999994</x:v>
      </x:c>
      <x:c r="AI164" s="1280">
        <x:f t="shared" si="104"/>
        <x:v>325570.21799999994</x:v>
      </x:c>
      <x:c r="AJ164" s="1280">
        <x:f t="shared" si="104"/>
        <x:v>325570.21799999994</x:v>
      </x:c>
      <x:c r="AK164" s="1280">
        <x:f t="shared" si="104"/>
        <x:v>325570.21799999994</x:v>
      </x:c>
      <x:c r="AL164" s="1280">
        <x:f t="shared" si="104"/>
        <x:v>325570.21799999994</x:v>
      </x:c>
      <x:c r="AM164" s="934" t="s">
        <x:v>2234</x:v>
      </x:c>
      <x:c r="AN164" s="952" t="s">
        <x:v>2221</x:v>
      </x:c>
      <x:c r="AO164" s="953">
        <x:f t="shared" si="98"/>
        <x:v>234.25</x:v>
      </x:c>
      <x:c r="AP164" s="953">
        <x:f t="shared" si="98"/>
        <x:v>234.25</x:v>
      </x:c>
      <x:c r="AQ164" s="1165">
        <x:f t="shared" si="98"/>
        <x:v>234.25</x:v>
      </x:c>
      <x:c r="AR164" s="1165">
        <x:f t="shared" si="98"/>
        <x:v>234.25</x:v>
      </x:c>
      <x:c r="AS164" s="1165">
        <x:f t="shared" si="98"/>
        <x:v>234.25</x:v>
      </x:c>
      <x:c r="AT164" s="1165">
        <x:f t="shared" si="98"/>
        <x:v>234.25</x:v>
      </x:c>
      <x:c r="AU164" s="1165">
        <x:f t="shared" si="98"/>
        <x:v>234.25</x:v>
      </x:c>
      <x:c r="AV164" s="1165">
        <x:f t="shared" si="98"/>
        <x:v>234.25</x:v>
      </x:c>
      <x:c r="AW164" s="1165">
        <x:f t="shared" si="98"/>
        <x:v>234.25</x:v>
      </x:c>
      <x:c r="AX164" s="1165">
        <x:f t="shared" si="115"/>
        <x:v>234.25</x:v>
      </x:c>
      <x:c r="AY164" s="1165">
        <x:f t="shared" si="115"/>
        <x:v>234.25</x:v>
      </x:c>
      <x:c r="AZ164" s="1165">
        <x:f t="shared" si="115"/>
        <x:v>234.25</x:v>
      </x:c>
      <x:c r="BA164" s="954">
        <x:f t="shared" si="115"/>
        <x:v>2811</x:v>
      </x:c>
      <x:c r="BB164" s="953">
        <x:f t="shared" si="115"/>
        <x:v>2811</x:v>
      </x:c>
      <x:c r="BC164" s="953">
        <x:f t="shared" si="115"/>
        <x:v>2014</x:v>
      </x:c>
      <x:c r="BD164" s="953">
        <x:f t="shared" si="115"/>
        <x:v>2114</x:v>
      </x:c>
      <x:c r="BE164" s="953">
        <x:f t="shared" si="115"/>
        <x:v>2000</x:v>
      </x:c>
      <x:c r="BF164" s="953">
        <x:f t="shared" si="115"/>
        <x:v>2000</x:v>
      </x:c>
      <x:c r="BG164" s="953">
        <x:f t="shared" si="115"/>
        <x:v>0</x:v>
      </x:c>
      <x:c r="BH164" s="953">
        <x:f t="shared" si="115"/>
        <x:v>0</x:v>
      </x:c>
      <x:c r="BI164" s="1191">
        <x:f t="shared" si="110"/>
        <x:v>0.78623529449999985</x:v>
      </x:c>
      <x:c r="BJ164" s="1191">
        <x:f t="shared" si="110"/>
        <x:v>0.78623529449999985</x:v>
      </x:c>
      <x:c r="BK164" s="1191">
        <x:f t="shared" si="110"/>
        <x:v>0.78623529449999985</x:v>
      </x:c>
      <x:c r="BL164" s="1191">
        <x:f t="shared" si="110"/>
        <x:v>0.78623529449999985</x:v>
      </x:c>
      <x:c r="BM164" s="1191">
        <x:f t="shared" si="110"/>
        <x:v>0.78623529449999985</x:v>
      </x:c>
      <x:c r="BN164" s="1191">
        <x:f t="shared" si="110"/>
        <x:v>0.78623529449999985</x:v>
      </x:c>
      <x:c r="BO164" s="1191">
        <x:f t="shared" si="105"/>
        <x:v>0.78623529449999985</x:v>
      </x:c>
      <x:c r="BP164" s="1191">
        <x:f t="shared" si="105"/>
        <x:v>0.78623529449999985</x:v>
      </x:c>
      <x:c r="BQ164" s="1191">
        <x:f t="shared" si="105"/>
        <x:v>0.78623529449999985</x:v>
      </x:c>
      <x:c r="BR164" s="1191">
        <x:f t="shared" si="105"/>
        <x:v>0.78623529449999985</x:v>
      </x:c>
      <x:c r="BS164" s="1191">
        <x:f t="shared" si="105"/>
        <x:v>0.78623529449999985</x:v>
      </x:c>
      <x:c r="BT164" s="1191">
        <x:f t="shared" si="105"/>
        <x:v>0.78623529449999985</x:v>
      </x:c>
      <x:c r="BU164" s="1192">
        <x:f t="shared" si="107"/>
        <x:v>9.4348235339999977</x:v>
      </x:c>
      <x:c r="BV164" s="1193">
        <x:f t="shared" ref="BV164:CB197" si="121">IF($Q164="usd",AF164*$S164*$C$212,IF($Q164="eur",AF164*$S164*$C$213,IF($Q164="krw",AF164*$S164)))*BB164/100000000</x:f>
        <x:v>9.1517788279799994</x:v>
      </x:c>
      <x:c r="BW164" s="953">
        <x:f t="shared" si="121"/>
        <x:v>6.5569841905199997</x:v>
      </x:c>
      <x:c r="BX164" s="953">
        <x:f t="shared" si="121"/>
        <x:v>6.882554408519999</x:v>
      </x:c>
      <x:c r="BY164" s="953">
        <x:f t="shared" si="121"/>
        <x:v>6.5114043599999984</x:v>
      </x:c>
      <x:c r="BZ164" s="953">
        <x:f t="shared" si="121"/>
        <x:v>6.5114043599999984</x:v>
      </x:c>
      <x:c r="CA164" s="953">
        <x:f t="shared" si="121"/>
        <x:v>0</x:v>
      </x:c>
      <x:c r="CB164" s="1192">
        <x:f t="shared" si="121"/>
        <x:v>0</x:v>
      </x:c>
      <x:c r="CC164" s="923"/>
      <x:c r="CD164" s="958" t="s">
        <x:v>2210</x:v>
      </x:c>
      <x:c r="CE164" s="960">
        <x:f t="shared" si="118"/>
        <x:v>234.25</x:v>
      </x:c>
      <x:c r="CF164" s="960">
        <x:f t="shared" si="118"/>
        <x:v>234.25</x:v>
      </x:c>
      <x:c r="CG164" s="960">
        <x:f t="shared" si="118"/>
        <x:v>234.25</x:v>
      </x:c>
      <x:c r="CH164" s="960">
        <x:f t="shared" si="118"/>
        <x:v>234.25</x:v>
      </x:c>
      <x:c r="CI164" s="960">
        <x:f t="shared" si="118"/>
        <x:v>234.25</x:v>
      </x:c>
      <x:c r="CJ164" s="960">
        <x:f t="shared" si="118"/>
        <x:v>234.25</x:v>
      </x:c>
      <x:c r="CK164" s="960">
        <x:f t="shared" si="118"/>
        <x:v>234.25</x:v>
      </x:c>
      <x:c r="CL164" s="960">
        <x:f t="shared" si="118"/>
        <x:v>234.25</x:v>
      </x:c>
      <x:c r="CM164" s="960">
        <x:f t="shared" si="118"/>
        <x:v>234.25</x:v>
      </x:c>
      <x:c r="CN164" s="960">
        <x:f t="shared" si="118"/>
        <x:v>234.25</x:v>
      </x:c>
      <x:c r="CO164" s="960">
        <x:f t="shared" si="118"/>
        <x:v>234.25</x:v>
      </x:c>
      <x:c r="CP164" s="961">
        <x:f t="shared" si="118"/>
        <x:v>234.25</x:v>
      </x:c>
      <x:c r="CQ164" s="962">
        <x:v>2811</x:v>
      </x:c>
      <x:c r="CR164" s="1139">
        <x:v>2811</x:v>
      </x:c>
      <x:c r="CS164" s="1140">
        <x:v>2014</x:v>
      </x:c>
      <x:c r="CT164" s="1140">
        <x:v>2114</x:v>
      </x:c>
      <x:c r="CU164" s="1140">
        <x:v>2000</x:v>
      </x:c>
      <x:c r="CV164" s="1140">
        <x:v>2000</x:v>
      </x:c>
      <x:c r="CW164" s="1140"/>
      <x:c r="CX164" s="1141"/>
      <x:c r="CZ164" s="988"/>
    </x:row>
    <x:row r="165" spans="1:105" s="785" customFormat="1" ht="17.25" hidden="1" customHeight="1" thickBot="1">
      <x:c r="A165" s="933">
        <x:f t="shared" si="96"/>
        <x:v>162</x:v>
      </x:c>
      <x:c r="B165" s="934" t="s">
        <x:v>2113</x:v>
      </x:c>
      <x:c r="C165" s="935" t="s">
        <x:v>2144</x:v>
      </x:c>
      <x:c r="D165" s="936" t="s">
        <x:v>2236</x:v>
      </x:c>
      <x:c r="E165" s="937" t="s">
        <x:v>588</x:v>
      </x:c>
      <x:c r="F165" s="938" t="s">
        <x:v>2238</x:v>
      </x:c>
      <x:c r="G165" s="938" t="s">
        <x:v>2244</x:v>
      </x:c>
      <x:c r="H165" s="940" t="s">
        <x:v>901</x:v>
      </x:c>
      <x:c r="I165" s="941" t="s">
        <x:v>589</x:v>
      </x:c>
      <x:c r="J165" s="937" t="s">
        <x:v>504</x:v>
      </x:c>
      <x:c r="K165" s="937" t="s">
        <x:v>2240</x:v>
      </x:c>
      <x:c r="L165" s="937" t="s">
        <x:v>2241</x:v>
      </x:c>
      <x:c r="M165" s="937" t="s">
        <x:v>554</x:v>
      </x:c>
      <x:c r="N165" s="937" t="s">
        <x:v>2238</x:v>
      </x:c>
      <x:c r="O165" s="942" t="s">
        <x:v>2242</x:v>
      </x:c>
      <x:c r="P165" s="1277">
        <x:v>2268135.48</x:v>
      </x:c>
      <x:c r="Q165" s="944" t="s">
        <x:v>586</x:v>
      </x:c>
      <x:c r="R165" s="792">
        <x:f t="shared" si="94"/>
        <x:v>2268135.48</x:v>
      </x:c>
      <x:c r="S165" s="935">
        <x:v>1</x:v>
      </x:c>
      <x:c r="T165" s="792">
        <x:f t="shared" si="101"/>
        <x:v>2268135.48</x:v>
      </x:c>
      <x:c r="U165" s="935" t="s">
        <x:v>505</x:v>
      </x:c>
      <x:c r="V165" s="945"/>
      <x:c r="W165" s="1278">
        <x:v>0.03</x:v>
      </x:c>
      <x:c r="X165" s="1278">
        <x:v>0.03</x:v>
      </x:c>
      <x:c r="Y165" s="948"/>
      <x:c r="Z165" s="1190"/>
      <x:c r="AB165" s="1190"/>
      <x:c r="AC165" s="1190"/>
      <x:c r="AD165" s="1190"/>
      <x:c r="AE165" s="1279">
        <x:f t="shared" si="108"/>
        <x:v>2268135.48</x:v>
      </x:c>
      <x:c r="AF165" s="1280">
        <x:f t="shared" si="106"/>
        <x:v>2200091.4155999999</x:v>
      </x:c>
      <x:c r="AG165" s="1280">
        <x:f t="shared" si="106"/>
        <x:v>2200091.4155999999</x:v>
      </x:c>
      <x:c r="AH165" s="1280">
        <x:f t="shared" si="106"/>
        <x:v>2200091.4155999999</x:v>
      </x:c>
      <x:c r="AI165" s="1280">
        <x:f t="shared" si="104"/>
        <x:v>2200091.4155999999</x:v>
      </x:c>
      <x:c r="AJ165" s="1280">
        <x:f t="shared" si="104"/>
        <x:v>2200091.4155999999</x:v>
      </x:c>
      <x:c r="AK165" s="1280">
        <x:f t="shared" si="104"/>
        <x:v>2200091.4155999999</x:v>
      </x:c>
      <x:c r="AL165" s="1280">
        <x:f t="shared" si="104"/>
        <x:v>2200091.4155999999</x:v>
      </x:c>
      <x:c r="AM165" s="934" t="s">
        <x:v>2234</x:v>
      </x:c>
      <x:c r="AN165" s="952" t="s">
        <x:v>2221</x:v>
      </x:c>
      <x:c r="AO165" s="953">
        <x:f t="shared" si="98"/>
        <x:v>103.33333333333333</x:v>
      </x:c>
      <x:c r="AP165" s="953">
        <x:f t="shared" si="98"/>
        <x:v>103.33333333333333</x:v>
      </x:c>
      <x:c r="AQ165" s="1165">
        <x:f t="shared" si="98"/>
        <x:v>103.33333333333333</x:v>
      </x:c>
      <x:c r="AR165" s="1165">
        <x:f t="shared" si="98"/>
        <x:v>103.33333333333333</x:v>
      </x:c>
      <x:c r="AS165" s="1165">
        <x:f t="shared" si="98"/>
        <x:v>103.33333333333333</x:v>
      </x:c>
      <x:c r="AT165" s="1165">
        <x:f t="shared" si="98"/>
        <x:v>103.33333333333333</x:v>
      </x:c>
      <x:c r="AU165" s="1165">
        <x:f t="shared" si="98"/>
        <x:v>103.33333333333333</x:v>
      </x:c>
      <x:c r="AV165" s="1165">
        <x:f t="shared" si="98"/>
        <x:v>103.33333333333333</x:v>
      </x:c>
      <x:c r="AW165" s="1165">
        <x:f t="shared" si="98"/>
        <x:v>103.33333333333333</x:v>
      </x:c>
      <x:c r="AX165" s="1165">
        <x:f t="shared" si="115"/>
        <x:v>103.33333333333333</x:v>
      </x:c>
      <x:c r="AY165" s="1165">
        <x:f t="shared" si="115"/>
        <x:v>103.33333333333333</x:v>
      </x:c>
      <x:c r="AZ165" s="1165">
        <x:f t="shared" si="115"/>
        <x:v>103.33333333333333</x:v>
      </x:c>
      <x:c r="BA165" s="954">
        <x:f t="shared" si="115"/>
        <x:v>1240</x:v>
      </x:c>
      <x:c r="BB165" s="953">
        <x:f t="shared" si="115"/>
        <x:v>1240</x:v>
      </x:c>
      <x:c r="BC165" s="953">
        <x:f t="shared" si="115"/>
        <x:v>1240</x:v>
      </x:c>
      <x:c r="BD165" s="953">
        <x:f t="shared" si="115"/>
        <x:v>1240</x:v>
      </x:c>
      <x:c r="BE165" s="953">
        <x:f t="shared" si="115"/>
        <x:v>1240</x:v>
      </x:c>
      <x:c r="BF165" s="953">
        <x:f t="shared" si="115"/>
        <x:v>1240</x:v>
      </x:c>
      <x:c r="BG165" s="953">
        <x:f t="shared" si="115"/>
        <x:v>0</x:v>
      </x:c>
      <x:c r="BH165" s="953">
        <x:f t="shared" si="115"/>
        <x:v>0</x:v>
      </x:c>
      <x:c r="BI165" s="1191">
        <x:f t="shared" si="110"/>
        <x:v>2.343739996</x:v>
      </x:c>
      <x:c r="BJ165" s="1191">
        <x:f t="shared" si="110"/>
        <x:v>2.343739996</x:v>
      </x:c>
      <x:c r="BK165" s="1191">
        <x:f t="shared" si="110"/>
        <x:v>2.343739996</x:v>
      </x:c>
      <x:c r="BL165" s="1191">
        <x:f t="shared" si="110"/>
        <x:v>2.343739996</x:v>
      </x:c>
      <x:c r="BM165" s="1191">
        <x:f t="shared" si="110"/>
        <x:v>2.343739996</x:v>
      </x:c>
      <x:c r="BN165" s="1191">
        <x:f t="shared" si="110"/>
        <x:v>2.343739996</x:v>
      </x:c>
      <x:c r="BO165" s="1191">
        <x:f t="shared" si="105"/>
        <x:v>2.343739996</x:v>
      </x:c>
      <x:c r="BP165" s="1191">
        <x:f t="shared" si="105"/>
        <x:v>2.343739996</x:v>
      </x:c>
      <x:c r="BQ165" s="1191">
        <x:f t="shared" si="105"/>
        <x:v>2.343739996</x:v>
      </x:c>
      <x:c r="BR165" s="1191">
        <x:f t="shared" si="105"/>
        <x:v>2.343739996</x:v>
      </x:c>
      <x:c r="BS165" s="1191">
        <x:f t="shared" si="105"/>
        <x:v>2.343739996</x:v>
      </x:c>
      <x:c r="BT165" s="1191">
        <x:f t="shared" si="105"/>
        <x:v>2.343739996</x:v>
      </x:c>
      <x:c r="BU165" s="1192">
        <x:f t="shared" si="107"/>
        <x:v>28.124879952000001</x:v>
      </x:c>
      <x:c r="BV165" s="1194">
        <x:f t="shared" si="121"/>
        <x:v>27.28113355344</x:v>
      </x:c>
      <x:c r="BW165" s="1195">
        <x:f t="shared" si="121"/>
        <x:v>27.28113355344</x:v>
      </x:c>
      <x:c r="BX165" s="1195">
        <x:f t="shared" si="121"/>
        <x:v>27.28113355344</x:v>
      </x:c>
      <x:c r="BY165" s="1195">
        <x:f t="shared" si="121"/>
        <x:v>27.28113355344</x:v>
      </x:c>
      <x:c r="BZ165" s="1195">
        <x:f t="shared" si="121"/>
        <x:v>27.28113355344</x:v>
      </x:c>
      <x:c r="CA165" s="1195">
        <x:f t="shared" si="121"/>
        <x:v>0</x:v>
      </x:c>
      <x:c r="CB165" s="1196">
        <x:f t="shared" si="121"/>
        <x:v>0</x:v>
      </x:c>
      <x:c r="CC165" s="923"/>
      <x:c r="CD165" s="972" t="s">
        <x:v>2210</x:v>
      </x:c>
      <x:c r="CE165" s="974">
        <x:f t="shared" si="118"/>
        <x:v>103.33333333333333</x:v>
      </x:c>
      <x:c r="CF165" s="974">
        <x:f t="shared" si="118"/>
        <x:v>103.33333333333333</x:v>
      </x:c>
      <x:c r="CG165" s="974">
        <x:f t="shared" si="118"/>
        <x:v>103.33333333333333</x:v>
      </x:c>
      <x:c r="CH165" s="974">
        <x:f t="shared" si="118"/>
        <x:v>103.33333333333333</x:v>
      </x:c>
      <x:c r="CI165" s="974">
        <x:f t="shared" si="118"/>
        <x:v>103.33333333333333</x:v>
      </x:c>
      <x:c r="CJ165" s="974">
        <x:f t="shared" si="118"/>
        <x:v>103.33333333333333</x:v>
      </x:c>
      <x:c r="CK165" s="974">
        <x:f t="shared" si="118"/>
        <x:v>103.33333333333333</x:v>
      </x:c>
      <x:c r="CL165" s="974">
        <x:f t="shared" si="118"/>
        <x:v>103.33333333333333</x:v>
      </x:c>
      <x:c r="CM165" s="974">
        <x:f t="shared" si="118"/>
        <x:v>103.33333333333333</x:v>
      </x:c>
      <x:c r="CN165" s="974">
        <x:f t="shared" si="118"/>
        <x:v>103.33333333333333</x:v>
      </x:c>
      <x:c r="CO165" s="974">
        <x:f t="shared" si="118"/>
        <x:v>103.33333333333333</x:v>
      </x:c>
      <x:c r="CP165" s="975">
        <x:f t="shared" si="118"/>
        <x:v>103.33333333333333</x:v>
      </x:c>
      <x:c r="CQ165" s="976">
        <x:v>1240</x:v>
      </x:c>
      <x:c r="CR165" s="1143">
        <x:v>1240</x:v>
      </x:c>
      <x:c r="CS165" s="1144">
        <x:v>1240</x:v>
      </x:c>
      <x:c r="CT165" s="1144">
        <x:v>1240</x:v>
      </x:c>
      <x:c r="CU165" s="1144">
        <x:v>1240</x:v>
      </x:c>
      <x:c r="CV165" s="1144">
        <x:v>1240</x:v>
      </x:c>
      <x:c r="CW165" s="1144"/>
      <x:c r="CX165" s="1145"/>
      <x:c r="CZ165" s="988"/>
    </x:row>
    <x:row r="166" spans="1:105" s="1469" customFormat="1" ht="17.25" customHeight="1" thickBot="1">
      <x:c r="A166" s="1445">
        <x:f t="shared" si="96"/>
        <x:v>163</x:v>
      </x:c>
      <x:c r="B166" s="1446" t="s">
        <x:v>2113</x:v>
      </x:c>
      <x:c r="C166" s="1447" t="s">
        <x:v>2144</x:v>
      </x:c>
      <x:c r="D166" s="1448" t="s">
        <x:v>538</x:v>
      </x:c>
      <x:c r="E166" s="1449" t="s">
        <x:v>590</x:v>
      </x:c>
      <x:c r="F166" s="1450" t="s">
        <x:v>2245</x:v>
      </x:c>
      <x:c r="G166" s="1450" t="s">
        <x:v>2246</x:v>
      </x:c>
      <x:c r="H166" s="1612" t="s">
        <x:v>29</x:v>
      </x:c>
      <x:c r="I166" s="1452" t="str">
        <x:f>F166</x:f>
        <x:v>BMW 12V HAF</x:v>
      </x:c>
      <x:c r="J166" s="1449" t="s">
        <x:v>504</x:v>
      </x:c>
      <x:c r="K166" s="1449" t="s">
        <x:v>518</x:v>
      </x:c>
      <x:c r="L166" s="1449" t="s">
        <x:v>57</x:v>
      </x:c>
      <x:c r="M166" s="1449" t="s">
        <x:v>554</x:v>
      </x:c>
      <x:c r="N166" s="1449" t="s">
        <x:v>28</x:v>
      </x:c>
      <x:c r="O166" s="1453" t="s">
        <x:v>2150</x:v>
      </x:c>
      <x:c r="P166" s="1569">
        <x:v>6.59</x:v>
      </x:c>
      <x:c r="Q166" s="1570" t="s">
        <x:v>519</x:v>
      </x:c>
      <x:c r="R166" s="1456">
        <x:f t="shared" si="94"/>
        <x:v>8896.5</x:v>
      </x:c>
      <x:c r="S166" s="1447">
        <x:v>1</x:v>
      </x:c>
      <x:c r="T166" s="1456">
        <x:f>R166*S166</x:f>
        <x:v>8896.5</x:v>
      </x:c>
      <x:c r="U166" s="1447" t="s">
        <x:v>505</x:v>
      </x:c>
      <x:c r="V166" s="1457"/>
      <x:c r="W166" s="1550"/>
      <x:c r="X166" s="1460"/>
      <x:c r="Y166" s="1460"/>
      <x:c r="Z166" s="1460"/>
      <x:c r="AA166" s="1460"/>
      <x:c r="AB166" s="1551"/>
      <x:c r="AC166" s="1551"/>
      <x:c r="AD166" s="1551"/>
      <x:c r="AE166" s="1461">
        <x:f t="shared" si="108"/>
        <x:v>6.59</x:v>
      </x:c>
      <x:c r="AF166" s="1462">
        <x:f t="shared" si="106"/>
        <x:v>6.59</x:v>
      </x:c>
      <x:c r="AG166" s="1462">
        <x:f t="shared" si="106"/>
        <x:v>6.59</x:v>
      </x:c>
      <x:c r="AH166" s="1462">
        <x:f t="shared" si="106"/>
        <x:v>6.59</x:v>
      </x:c>
      <x:c r="AI166" s="1462">
        <x:f t="shared" si="104"/>
        <x:v>6.59</x:v>
      </x:c>
      <x:c r="AJ166" s="1462">
        <x:f t="shared" si="104"/>
        <x:v>6.59</x:v>
      </x:c>
      <x:c r="AK166" s="1462">
        <x:f t="shared" si="104"/>
        <x:v>6.59</x:v>
      </x:c>
      <x:c r="AL166" s="1462">
        <x:f t="shared" si="104"/>
        <x:v>6.59</x:v>
      </x:c>
      <x:c r="AM166" s="1446" t="s">
        <x:v>2151</x:v>
      </x:c>
      <x:c r="AN166" s="1463" t="s">
        <x:v>591</x:v>
      </x:c>
      <x:c r="AO166" s="1464">
        <x:v>900</x:v>
      </x:c>
      <x:c r="AP166" s="1464">
        <x:v>1200</x:v>
      </x:c>
      <x:c r="AQ166" s="1464">
        <x:v>1400</x:v>
      </x:c>
      <x:c r="AR166" s="1464">
        <x:v>1200</x:v>
      </x:c>
      <x:c r="AS166" s="1464">
        <x:v>900</x:v>
      </x:c>
      <x:c r="AT166" s="1464">
        <x:v>1300</x:v>
      </x:c>
      <x:c r="AU166" s="1464">
        <x:v>1000</x:v>
      </x:c>
      <x:c r="AV166" s="1464">
        <x:v>1500</x:v>
      </x:c>
      <x:c r="AW166" s="1464">
        <x:v>1200</x:v>
      </x:c>
      <x:c r="AX166" s="1464">
        <x:v>1200</x:v>
      </x:c>
      <x:c r="AY166" s="1464">
        <x:v>1200</x:v>
      </x:c>
      <x:c r="AZ166" s="1464">
        <x:v>1200</x:v>
      </x:c>
      <x:c r="BA166" s="1465">
        <x:f t="shared" ref="BA166" si="122">SUM(AO166:AZ166)</x:f>
        <x:v>14200</x:v>
      </x:c>
      <x:c r="BB166" s="1464">
        <x:f t="shared" si="115"/>
        <x:v>9830</x:v>
      </x:c>
      <x:c r="BC166" s="1464">
        <x:f t="shared" si="115"/>
        <x:v>1153</x:v>
      </x:c>
      <x:c r="BD166" s="1464">
        <x:f t="shared" si="115"/>
        <x:v>0</x:v>
      </x:c>
      <x:c r="BE166" s="1464">
        <x:f t="shared" si="115"/>
        <x:v>0</x:v>
      </x:c>
      <x:c r="BF166" s="1464">
        <x:f t="shared" si="115"/>
        <x:v>0</x:v>
      </x:c>
      <x:c r="BG166" s="1464">
        <x:f t="shared" si="115"/>
        <x:v>0</x:v>
      </x:c>
      <x:c r="BH166" s="1464">
        <x:f t="shared" si="115"/>
        <x:v>0</x:v>
      </x:c>
      <x:c r="BI166" s="1464">
        <x:f t="shared" si="110"/>
        <x:v>8.0068500000000001E-2</x:v>
      </x:c>
      <x:c r="BJ166" s="1464">
        <x:f t="shared" si="110"/>
        <x:v>0.10675800000000001</x:v>
      </x:c>
      <x:c r="BK166" s="1464">
        <x:f t="shared" si="110"/>
        <x:v>0.124551</x:v>
      </x:c>
      <x:c r="BL166" s="1464">
        <x:f t="shared" si="110"/>
        <x:v>0.10675800000000001</x:v>
      </x:c>
      <x:c r="BM166" s="1464">
        <x:f t="shared" si="110"/>
        <x:v>8.0068500000000001E-2</x:v>
      </x:c>
      <x:c r="BN166" s="1464">
        <x:f t="shared" si="110"/>
        <x:v>0.11565449999999999</x:v>
      </x:c>
      <x:c r="BO166" s="1464">
        <x:f t="shared" si="105"/>
        <x:v>8.8965000000000002E-2</x:v>
      </x:c>
      <x:c r="BP166" s="1464">
        <x:f t="shared" si="105"/>
        <x:v>0.1334475</x:v>
      </x:c>
      <x:c r="BQ166" s="1464">
        <x:f t="shared" si="105"/>
        <x:v>0.10675800000000001</x:v>
      </x:c>
      <x:c r="BR166" s="1464">
        <x:f t="shared" si="105"/>
        <x:v>0.10675800000000001</x:v>
      </x:c>
      <x:c r="BS166" s="1464">
        <x:f t="shared" si="105"/>
        <x:v>0.10675800000000001</x:v>
      </x:c>
      <x:c r="BT166" s="1464">
        <x:f t="shared" si="105"/>
        <x:v>0.10675800000000001</x:v>
      </x:c>
      <x:c r="BU166" s="1571">
        <x:f t="shared" si="107"/>
        <x:v>1.2633029999999998</x:v>
      </x:c>
      <x:c r="BV166" s="1572">
        <x:f t="shared" si="121"/>
        <x:v>0.87452595</x:v>
      </x:c>
      <x:c r="BW166" s="1573">
        <x:f t="shared" si="121"/>
        <x:v>0.10257664499999999</x:v>
      </x:c>
      <x:c r="BX166" s="1573">
        <x:f t="shared" si="121"/>
        <x:v>0</x:v>
      </x:c>
      <x:c r="BY166" s="1573">
        <x:f t="shared" si="121"/>
        <x:v>0</x:v>
      </x:c>
      <x:c r="BZ166" s="1573">
        <x:f t="shared" si="121"/>
        <x:v>0</x:v>
      </x:c>
      <x:c r="CA166" s="1573">
        <x:f t="shared" si="121"/>
        <x:v>0</x:v>
      </x:c>
      <x:c r="CB166" s="1571">
        <x:f t="shared" si="121"/>
        <x:v>0</x:v>
      </x:c>
      <x:c r="CC166" s="1468"/>
      <x:c r="CD166" s="1276" t="s">
        <x:v>2210</x:v>
      </x:c>
      <x:c r="CE166" s="986">
        <x:v>1775</x:v>
      </x:c>
      <x:c r="CF166" s="986">
        <x:v>1032</x:v>
      </x:c>
      <x:c r="CG166" s="986">
        <x:v>1227</x:v>
      </x:c>
      <x:c r="CH166" s="986">
        <x:v>1124</x:v>
      </x:c>
      <x:c r="CI166" s="986">
        <x:v>1782</x:v>
      </x:c>
      <x:c r="CJ166" s="986">
        <x:v>1299</x:v>
      </x:c>
      <x:c r="CK166" s="986">
        <x:v>433</x:v>
      </x:c>
      <x:c r="CL166" s="986">
        <x:v>946</x:v>
      </x:c>
      <x:c r="CM166" s="986">
        <x:v>852</x:v>
      </x:c>
      <x:c r="CN166" s="986">
        <x:v>992</x:v>
      </x:c>
      <x:c r="CO166" s="986">
        <x:v>548</x:v>
      </x:c>
      <x:c r="CP166" s="1281">
        <x:v>1103</x:v>
      </x:c>
      <x:c r="CQ166" s="1282">
        <x:f t="shared" si="114"/>
        <x:v>13113</x:v>
      </x:c>
      <x:c r="CR166" s="1283">
        <x:v>9830</x:v>
      </x:c>
      <x:c r="CS166" s="1284">
        <x:v>1153</x:v>
      </x:c>
      <x:c r="CT166" s="1284"/>
      <x:c r="CU166" s="1284"/>
      <x:c r="CV166" s="1284"/>
      <x:c r="CW166" s="1284"/>
      <x:c r="CX166" s="1285"/>
      <x:c r="CZ166" s="1470"/>
    </x:row>
    <x:row r="167" spans="1:105" s="785" customFormat="1" ht="17.25" hidden="1" customHeight="1" thickBot="1">
      <x:c r="A167" s="895">
        <x:f t="shared" si="96"/>
        <x:v>164</x:v>
      </x:c>
      <x:c r="B167" s="896" t="s">
        <x:v>2113</x:v>
      </x:c>
      <x:c r="C167" s="897" t="s">
        <x:v>2144</x:v>
      </x:c>
      <x:c r="D167" s="898" t="s">
        <x:v>538</x:v>
      </x:c>
      <x:c r="E167" s="899" t="s">
        <x:v>592</x:v>
      </x:c>
      <x:c r="F167" s="901" t="s">
        <x:v>595</x:v>
      </x:c>
      <x:c r="G167" s="901" t="s">
        <x:v>2247</x:v>
      </x:c>
      <x:c r="H167" s="902" t="s">
        <x:v>2171</x:v>
      </x:c>
      <x:c r="I167" s="903" t="s">
        <x:v>595</x:v>
      </x:c>
      <x:c r="J167" s="899" t="s">
        <x:v>504</x:v>
      </x:c>
      <x:c r="K167" s="904" t="s">
        <x:v>2118</x:v>
      </x:c>
      <x:c r="L167" s="899" t="s">
        <x:v>534</x:v>
      </x:c>
      <x:c r="M167" s="899" t="s">
        <x:v>593</x:v>
      </x:c>
      <x:c r="N167" s="899" t="s">
        <x:v>902</x:v>
      </x:c>
      <x:c r="O167" s="905" t="s">
        <x:v>537</x:v>
      </x:c>
      <x:c r="P167" s="1286">
        <x:v>39.890629199999992</x:v>
      </x:c>
      <x:c r="Q167" s="907" t="s">
        <x:v>519</x:v>
      </x:c>
      <x:c r="R167" s="908">
        <x:f t="shared" si="94"/>
        <x:v>53852.349419999991</x:v>
      </x:c>
      <x:c r="S167" s="897">
        <x:v>1</x:v>
      </x:c>
      <x:c r="T167" s="908">
        <x:f>R167*S167</x:f>
        <x:v>53852.349419999991</x:v>
      </x:c>
      <x:c r="U167" s="897" t="s">
        <x:v>505</x:v>
      </x:c>
      <x:c r="V167" s="909"/>
      <x:c r="W167" s="1232"/>
      <x:c r="X167" s="913"/>
      <x:c r="Y167" s="913"/>
      <x:c r="Z167" s="913"/>
      <x:c r="AA167" s="913"/>
      <x:c r="AB167" s="1262"/>
      <x:c r="AC167" s="1262"/>
      <x:c r="AD167" s="1262"/>
      <x:c r="AE167" s="1287">
        <x:f t="shared" si="108"/>
        <x:v>39.890629199999992</x:v>
      </x:c>
      <x:c r="AF167" s="1288"/>
      <x:c r="AG167" s="1288"/>
      <x:c r="AH167" s="1288"/>
      <x:c r="AI167" s="1288"/>
      <x:c r="AJ167" s="1288"/>
      <x:c r="AK167" s="1288"/>
      <x:c r="AL167" s="1288"/>
      <x:c r="AM167" s="896" t="s">
        <x:v>2151</x:v>
      </x:c>
      <x:c r="AN167" s="1233" t="s">
        <x:v>2171</x:v>
      </x:c>
      <x:c r="AO167" s="1234">
        <x:f t="shared" ref="AO167:AZ189" si="123">IF($CD167="SK",CE167*$AS$2,IF($CD167="LGES",CE167*$AT$2,IF($CD167="FORD",CE167*$AU$2,IF($CD167="KLSE",CE167*$AU$2,IF($CD167="SAMSUNG SDI",CE167*$AV$2)))))</x:f>
        <x:v>0</x:v>
      </x:c>
      <x:c r="AP167" s="1234">
        <x:f t="shared" si="123"/>
        <x:v>0</x:v>
      </x:c>
      <x:c r="AQ167" s="1234">
        <x:f t="shared" si="123"/>
        <x:v>0</x:v>
      </x:c>
      <x:c r="AR167" s="1234">
        <x:f t="shared" si="123"/>
        <x:v>0</x:v>
      </x:c>
      <x:c r="AS167" s="1234">
        <x:f t="shared" si="123"/>
        <x:v>0</x:v>
      </x:c>
      <x:c r="AT167" s="1234">
        <x:f t="shared" si="123"/>
        <x:v>0</x:v>
      </x:c>
      <x:c r="AU167" s="1234">
        <x:f t="shared" si="123"/>
        <x:v>0</x:v>
      </x:c>
      <x:c r="AV167" s="1234">
        <x:f t="shared" si="123"/>
        <x:v>0</x:v>
      </x:c>
      <x:c r="AW167" s="1234">
        <x:f t="shared" si="123"/>
        <x:v>0</x:v>
      </x:c>
      <x:c r="AX167" s="1234">
        <x:f t="shared" si="115"/>
        <x:v>0</x:v>
      </x:c>
      <x:c r="AY167" s="1234">
        <x:f t="shared" si="115"/>
        <x:v>0</x:v>
      </x:c>
      <x:c r="AZ167" s="1234">
        <x:f t="shared" si="115"/>
        <x:v>0</x:v>
      </x:c>
      <x:c r="BA167" s="1235">
        <x:f t="shared" si="115"/>
        <x:v>0</x:v>
      </x:c>
      <x:c r="BB167" s="1234">
        <x:f t="shared" si="115"/>
        <x:v>0</x:v>
      </x:c>
      <x:c r="BC167" s="1234">
        <x:f t="shared" si="115"/>
        <x:v>0</x:v>
      </x:c>
      <x:c r="BD167" s="1234">
        <x:f t="shared" si="115"/>
        <x:v>0</x:v>
      </x:c>
      <x:c r="BE167" s="1234">
        <x:f t="shared" si="115"/>
        <x:v>0</x:v>
      </x:c>
      <x:c r="BF167" s="1234">
        <x:f t="shared" si="115"/>
        <x:v>0</x:v>
      </x:c>
      <x:c r="BG167" s="1234">
        <x:f t="shared" si="115"/>
        <x:v>0</x:v>
      </x:c>
      <x:c r="BH167" s="1234">
        <x:f t="shared" si="115"/>
        <x:v>0</x:v>
      </x:c>
      <x:c r="BI167" s="1234">
        <x:f t="shared" si="110"/>
        <x:v>0</x:v>
      </x:c>
      <x:c r="BJ167" s="1234">
        <x:f t="shared" si="110"/>
        <x:v>0</x:v>
      </x:c>
      <x:c r="BK167" s="1234">
        <x:f t="shared" si="110"/>
        <x:v>0</x:v>
      </x:c>
      <x:c r="BL167" s="1234">
        <x:f t="shared" si="110"/>
        <x:v>0</x:v>
      </x:c>
      <x:c r="BM167" s="1234">
        <x:f t="shared" si="110"/>
        <x:v>0</x:v>
      </x:c>
      <x:c r="BN167" s="1234">
        <x:f t="shared" si="110"/>
        <x:v>0</x:v>
      </x:c>
      <x:c r="BO167" s="1234">
        <x:f t="shared" si="105"/>
        <x:v>0</x:v>
      </x:c>
      <x:c r="BP167" s="1234">
        <x:f t="shared" si="105"/>
        <x:v>0</x:v>
      </x:c>
      <x:c r="BQ167" s="1234">
        <x:f t="shared" si="105"/>
        <x:v>0</x:v>
      </x:c>
      <x:c r="BR167" s="1234">
        <x:f t="shared" si="105"/>
        <x:v>0</x:v>
      </x:c>
      <x:c r="BS167" s="1234">
        <x:f t="shared" si="105"/>
        <x:v>0</x:v>
      </x:c>
      <x:c r="BT167" s="1234">
        <x:f t="shared" si="105"/>
        <x:v>0</x:v>
      </x:c>
      <x:c r="BU167" s="1289">
        <x:f t="shared" si="107"/>
        <x:v>0</x:v>
      </x:c>
      <x:c r="BV167" s="1290">
        <x:f t="shared" si="121"/>
        <x:v>0</x:v>
      </x:c>
      <x:c r="BW167" s="1291">
        <x:f t="shared" si="121"/>
        <x:v>0</x:v>
      </x:c>
      <x:c r="BX167" s="1291">
        <x:f t="shared" si="121"/>
        <x:v>0</x:v>
      </x:c>
      <x:c r="BY167" s="1291">
        <x:f t="shared" si="121"/>
        <x:v>0</x:v>
      </x:c>
      <x:c r="BZ167" s="1291">
        <x:f t="shared" si="121"/>
        <x:v>0</x:v>
      </x:c>
      <x:c r="CA167" s="1291">
        <x:f t="shared" si="121"/>
        <x:v>0</x:v>
      </x:c>
      <x:c r="CB167" s="1289">
        <x:f t="shared" si="121"/>
        <x:v>0</x:v>
      </x:c>
      <x:c r="CC167" s="923"/>
      <x:c r="CD167" s="924" t="s">
        <x:v>2248</x:v>
      </x:c>
      <x:c r="CE167" s="925"/>
      <x:c r="CF167" s="925"/>
      <x:c r="CG167" s="925"/>
      <x:c r="CH167" s="925"/>
      <x:c r="CI167" s="925"/>
      <x:c r="CJ167" s="925"/>
      <x:c r="CK167" s="925"/>
      <x:c r="CL167" s="925"/>
      <x:c r="CM167" s="925"/>
      <x:c r="CN167" s="925"/>
      <x:c r="CO167" s="925"/>
      <x:c r="CP167" s="1008"/>
      <x:c r="CQ167" s="1009"/>
      <x:c r="CR167" s="1292">
        <x:v>0</x:v>
      </x:c>
      <x:c r="CS167" s="1240">
        <x:v>0</x:v>
      </x:c>
      <x:c r="CT167" s="1240">
        <x:v>0</x:v>
      </x:c>
      <x:c r="CU167" s="1240">
        <x:v>0</x:v>
      </x:c>
      <x:c r="CV167" s="1240">
        <x:v>0</x:v>
      </x:c>
      <x:c r="CW167" s="1240"/>
      <x:c r="CX167" s="1241"/>
      <x:c r="CZ167" s="988"/>
    </x:row>
    <x:row r="168" spans="1:105" s="785" customFormat="1" ht="17.25" hidden="1" customHeight="1" thickBot="1">
      <x:c r="A168" s="933">
        <x:f t="shared" si="96"/>
        <x:v>165</x:v>
      </x:c>
      <x:c r="B168" s="934" t="s">
        <x:v>2113</x:v>
      </x:c>
      <x:c r="C168" s="935" t="s">
        <x:v>2144</x:v>
      </x:c>
      <x:c r="D168" s="936" t="s">
        <x:v>538</x:v>
      </x:c>
      <x:c r="E168" s="937" t="s">
        <x:v>592</x:v>
      </x:c>
      <x:c r="F168" s="939" t="s">
        <x:v>903</x:v>
      </x:c>
      <x:c r="G168" s="939" t="s">
        <x:v>2247</x:v>
      </x:c>
      <x:c r="H168" s="940" t="s">
        <x:v>2171</x:v>
      </x:c>
      <x:c r="I168" s="941" t="s">
        <x:v>903</x:v>
      </x:c>
      <x:c r="J168" s="937" t="s">
        <x:v>504</x:v>
      </x:c>
      <x:c r="K168" s="785" t="s">
        <x:v>2118</x:v>
      </x:c>
      <x:c r="L168" s="937" t="s">
        <x:v>534</x:v>
      </x:c>
      <x:c r="M168" s="937" t="s">
        <x:v>593</x:v>
      </x:c>
      <x:c r="N168" s="937" t="s">
        <x:v>902</x:v>
      </x:c>
      <x:c r="O168" s="942" t="s">
        <x:v>537</x:v>
      </x:c>
      <x:c r="P168" s="1293">
        <x:v>42.303446695780593</x:v>
      </x:c>
      <x:c r="Q168" s="944" t="s">
        <x:v>519</x:v>
      </x:c>
      <x:c r="R168" s="792">
        <x:f t="shared" si="94"/>
        <x:v>57109.653039303797</x:v>
      </x:c>
      <x:c r="S168" s="935">
        <x:v>1</x:v>
      </x:c>
      <x:c r="T168" s="792">
        <x:f t="shared" ref="T168:T201" si="124">R168*S168</x:f>
        <x:v>57109.653039303797</x:v>
      </x:c>
      <x:c r="U168" s="935" t="s">
        <x:v>505</x:v>
      </x:c>
      <x:c r="V168" s="945"/>
      <x:c r="W168" s="1243"/>
      <x:c r="X168" s="949"/>
      <x:c r="Y168" s="949"/>
      <x:c r="Z168" s="949"/>
      <x:c r="AA168" s="949"/>
      <x:c r="AB168" s="1244"/>
      <x:c r="AC168" s="1244"/>
      <x:c r="AD168" s="1244"/>
      <x:c r="AE168" s="1294">
        <x:f t="shared" si="108"/>
        <x:v>42.303446695780593</x:v>
      </x:c>
      <x:c r="AF168" s="1295"/>
      <x:c r="AG168" s="1295"/>
      <x:c r="AH168" s="1295"/>
      <x:c r="AI168" s="1295"/>
      <x:c r="AJ168" s="1295"/>
      <x:c r="AK168" s="1295"/>
      <x:c r="AL168" s="1295"/>
      <x:c r="AM168" s="934" t="s">
        <x:v>2151</x:v>
      </x:c>
      <x:c r="AN168" s="1245" t="s">
        <x:v>2171</x:v>
      </x:c>
      <x:c r="AO168" s="1246">
        <x:f t="shared" si="123"/>
        <x:v>0</x:v>
      </x:c>
      <x:c r="AP168" s="1246">
        <x:f t="shared" si="123"/>
        <x:v>0</x:v>
      </x:c>
      <x:c r="AQ168" s="1246">
        <x:f t="shared" si="123"/>
        <x:v>0</x:v>
      </x:c>
      <x:c r="AR168" s="1246">
        <x:f t="shared" si="123"/>
        <x:v>0</x:v>
      </x:c>
      <x:c r="AS168" s="1246">
        <x:f t="shared" si="123"/>
        <x:v>0</x:v>
      </x:c>
      <x:c r="AT168" s="1246">
        <x:f t="shared" si="123"/>
        <x:v>0</x:v>
      </x:c>
      <x:c r="AU168" s="1246">
        <x:f t="shared" si="123"/>
        <x:v>0</x:v>
      </x:c>
      <x:c r="AV168" s="1246">
        <x:f t="shared" si="123"/>
        <x:v>0</x:v>
      </x:c>
      <x:c r="AW168" s="1246">
        <x:f t="shared" si="123"/>
        <x:v>0</x:v>
      </x:c>
      <x:c r="AX168" s="1246">
        <x:f t="shared" si="115"/>
        <x:v>0</x:v>
      </x:c>
      <x:c r="AY168" s="1246">
        <x:f t="shared" si="115"/>
        <x:v>0</x:v>
      </x:c>
      <x:c r="AZ168" s="1246">
        <x:f t="shared" si="115"/>
        <x:v>0</x:v>
      </x:c>
      <x:c r="BA168" s="1247">
        <x:f t="shared" si="115"/>
        <x:v>0</x:v>
      </x:c>
      <x:c r="BB168" s="1246">
        <x:f t="shared" si="115"/>
        <x:v>0</x:v>
      </x:c>
      <x:c r="BC168" s="1246">
        <x:f t="shared" si="115"/>
        <x:v>0</x:v>
      </x:c>
      <x:c r="BD168" s="1246">
        <x:f t="shared" si="115"/>
        <x:v>0</x:v>
      </x:c>
      <x:c r="BE168" s="1246">
        <x:f t="shared" si="115"/>
        <x:v>0</x:v>
      </x:c>
      <x:c r="BF168" s="1246">
        <x:f t="shared" si="115"/>
        <x:v>0</x:v>
      </x:c>
      <x:c r="BG168" s="1246">
        <x:f t="shared" si="115"/>
        <x:v>0</x:v>
      </x:c>
      <x:c r="BH168" s="1246">
        <x:f t="shared" si="115"/>
        <x:v>0</x:v>
      </x:c>
      <x:c r="BI168" s="1246">
        <x:f t="shared" si="110"/>
        <x:v>0</x:v>
      </x:c>
      <x:c r="BJ168" s="1246">
        <x:f t="shared" si="110"/>
        <x:v>0</x:v>
      </x:c>
      <x:c r="BK168" s="1246">
        <x:f t="shared" si="110"/>
        <x:v>0</x:v>
      </x:c>
      <x:c r="BL168" s="1246">
        <x:f t="shared" si="110"/>
        <x:v>0</x:v>
      </x:c>
      <x:c r="BM168" s="1246">
        <x:f t="shared" si="110"/>
        <x:v>0</x:v>
      </x:c>
      <x:c r="BN168" s="1246">
        <x:f t="shared" si="110"/>
        <x:v>0</x:v>
      </x:c>
      <x:c r="BO168" s="1246">
        <x:f t="shared" si="105"/>
        <x:v>0</x:v>
      </x:c>
      <x:c r="BP168" s="1246">
        <x:f t="shared" si="105"/>
        <x:v>0</x:v>
      </x:c>
      <x:c r="BQ168" s="1246">
        <x:f t="shared" si="105"/>
        <x:v>0</x:v>
      </x:c>
      <x:c r="BR168" s="1246">
        <x:f t="shared" si="105"/>
        <x:v>0</x:v>
      </x:c>
      <x:c r="BS168" s="1246">
        <x:f t="shared" si="105"/>
        <x:v>0</x:v>
      </x:c>
      <x:c r="BT168" s="1246">
        <x:f t="shared" si="105"/>
        <x:v>0</x:v>
      </x:c>
      <x:c r="BU168" s="1296">
        <x:f t="shared" si="107"/>
        <x:v>0</x:v>
      </x:c>
      <x:c r="BV168" s="1297">
        <x:f t="shared" si="121"/>
        <x:v>0</x:v>
      </x:c>
      <x:c r="BW168" s="1298">
        <x:f t="shared" si="121"/>
        <x:v>0</x:v>
      </x:c>
      <x:c r="BX168" s="1298">
        <x:f t="shared" si="121"/>
        <x:v>0</x:v>
      </x:c>
      <x:c r="BY168" s="1298">
        <x:f t="shared" si="121"/>
        <x:v>0</x:v>
      </x:c>
      <x:c r="BZ168" s="1298">
        <x:f t="shared" si="121"/>
        <x:v>0</x:v>
      </x:c>
      <x:c r="CA168" s="1298">
        <x:f t="shared" si="121"/>
        <x:v>0</x:v>
      </x:c>
      <x:c r="CB168" s="1296">
        <x:f t="shared" si="121"/>
        <x:v>0</x:v>
      </x:c>
      <x:c r="CC168" s="923"/>
      <x:c r="CD168" s="958" t="s">
        <x:v>2248</x:v>
      </x:c>
      <x:c r="CE168" s="959"/>
      <x:c r="CF168" s="959"/>
      <x:c r="CG168" s="959"/>
      <x:c r="CH168" s="959"/>
      <x:c r="CI168" s="959"/>
      <x:c r="CJ168" s="959"/>
      <x:c r="CK168" s="959"/>
      <x:c r="CL168" s="959"/>
      <x:c r="CM168" s="959"/>
      <x:c r="CN168" s="959"/>
      <x:c r="CO168" s="959"/>
      <x:c r="CP168" s="1027"/>
      <x:c r="CQ168" s="1028"/>
      <x:c r="CR168" s="1299">
        <x:v>0</x:v>
      </x:c>
      <x:c r="CS168" s="1252">
        <x:v>0</x:v>
      </x:c>
      <x:c r="CT168" s="1252">
        <x:v>0</x:v>
      </x:c>
      <x:c r="CU168" s="1252">
        <x:v>0</x:v>
      </x:c>
      <x:c r="CV168" s="1252">
        <x:v>0</x:v>
      </x:c>
      <x:c r="CW168" s="1252"/>
      <x:c r="CX168" s="1253"/>
      <x:c r="CZ168" s="988"/>
    </x:row>
    <x:row r="169" spans="1:105" s="785" customFormat="1" ht="17.25" hidden="1" customHeight="1" thickBot="1">
      <x:c r="A169" s="933">
        <x:f t="shared" si="96"/>
        <x:v>166</x:v>
      </x:c>
      <x:c r="B169" s="934" t="s">
        <x:v>2113</x:v>
      </x:c>
      <x:c r="C169" s="935" t="s">
        <x:v>2144</x:v>
      </x:c>
      <x:c r="D169" s="936" t="s">
        <x:v>538</x:v>
      </x:c>
      <x:c r="E169" s="937" t="s">
        <x:v>592</x:v>
      </x:c>
      <x:c r="F169" s="939" t="s">
        <x:v>904</x:v>
      </x:c>
      <x:c r="G169" s="939" t="s">
        <x:v>2247</x:v>
      </x:c>
      <x:c r="H169" s="940" t="s">
        <x:v>2171</x:v>
      </x:c>
      <x:c r="I169" s="941" t="s">
        <x:v>904</x:v>
      </x:c>
      <x:c r="J169" s="937" t="s">
        <x:v>504</x:v>
      </x:c>
      <x:c r="K169" s="785" t="s">
        <x:v>2118</x:v>
      </x:c>
      <x:c r="L169" s="937" t="s">
        <x:v>534</x:v>
      </x:c>
      <x:c r="M169" s="937" t="s">
        <x:v>593</x:v>
      </x:c>
      <x:c r="N169" s="937" t="s">
        <x:v>902</x:v>
      </x:c>
      <x:c r="O169" s="942" t="s">
        <x:v>537</x:v>
      </x:c>
      <x:c r="P169" s="1293">
        <x:v>40.265919858144805</x:v>
      </x:c>
      <x:c r="Q169" s="944" t="s">
        <x:v>519</x:v>
      </x:c>
      <x:c r="R169" s="792">
        <x:f t="shared" si="94"/>
        <x:v>54358.991808495484</x:v>
      </x:c>
      <x:c r="S169" s="935">
        <x:v>1</x:v>
      </x:c>
      <x:c r="T169" s="792">
        <x:f t="shared" si="124"/>
        <x:v>54358.991808495484</x:v>
      </x:c>
      <x:c r="U169" s="935" t="s">
        <x:v>505</x:v>
      </x:c>
      <x:c r="V169" s="945"/>
      <x:c r="W169" s="1243"/>
      <x:c r="X169" s="949"/>
      <x:c r="Y169" s="949"/>
      <x:c r="Z169" s="949"/>
      <x:c r="AA169" s="949"/>
      <x:c r="AB169" s="1244"/>
      <x:c r="AC169" s="1244"/>
      <x:c r="AD169" s="1244"/>
      <x:c r="AE169" s="1294">
        <x:f t="shared" si="108"/>
        <x:v>40.265919858144805</x:v>
      </x:c>
      <x:c r="AF169" s="1295"/>
      <x:c r="AG169" s="1295"/>
      <x:c r="AH169" s="1295"/>
      <x:c r="AI169" s="1295"/>
      <x:c r="AJ169" s="1295"/>
      <x:c r="AK169" s="1295"/>
      <x:c r="AL169" s="1295"/>
      <x:c r="AM169" s="934" t="s">
        <x:v>2151</x:v>
      </x:c>
      <x:c r="AN169" s="1245" t="s">
        <x:v>2171</x:v>
      </x:c>
      <x:c r="AO169" s="1246">
        <x:f t="shared" si="123"/>
        <x:v>0</x:v>
      </x:c>
      <x:c r="AP169" s="1246">
        <x:f t="shared" si="123"/>
        <x:v>0</x:v>
      </x:c>
      <x:c r="AQ169" s="1246">
        <x:f t="shared" si="123"/>
        <x:v>0</x:v>
      </x:c>
      <x:c r="AR169" s="1246">
        <x:f t="shared" si="123"/>
        <x:v>0</x:v>
      </x:c>
      <x:c r="AS169" s="1246">
        <x:f t="shared" si="123"/>
        <x:v>0</x:v>
      </x:c>
      <x:c r="AT169" s="1246">
        <x:f t="shared" si="123"/>
        <x:v>0</x:v>
      </x:c>
      <x:c r="AU169" s="1246">
        <x:f t="shared" si="123"/>
        <x:v>0</x:v>
      </x:c>
      <x:c r="AV169" s="1246">
        <x:f t="shared" si="123"/>
        <x:v>0</x:v>
      </x:c>
      <x:c r="AW169" s="1246">
        <x:f t="shared" si="123"/>
        <x:v>0</x:v>
      </x:c>
      <x:c r="AX169" s="1246">
        <x:f t="shared" si="115"/>
        <x:v>0</x:v>
      </x:c>
      <x:c r="AY169" s="1246">
        <x:f t="shared" si="115"/>
        <x:v>0</x:v>
      </x:c>
      <x:c r="AZ169" s="1246">
        <x:f t="shared" si="115"/>
        <x:v>0</x:v>
      </x:c>
      <x:c r="BA169" s="1247">
        <x:f t="shared" si="115"/>
        <x:v>0</x:v>
      </x:c>
      <x:c r="BB169" s="1246">
        <x:f t="shared" si="115"/>
        <x:v>0</x:v>
      </x:c>
      <x:c r="BC169" s="1246">
        <x:f t="shared" si="115"/>
        <x:v>0</x:v>
      </x:c>
      <x:c r="BD169" s="1246">
        <x:f t="shared" si="115"/>
        <x:v>0</x:v>
      </x:c>
      <x:c r="BE169" s="1246">
        <x:f t="shared" si="115"/>
        <x:v>0</x:v>
      </x:c>
      <x:c r="BF169" s="1246">
        <x:f t="shared" si="115"/>
        <x:v>0</x:v>
      </x:c>
      <x:c r="BG169" s="1246">
        <x:f t="shared" si="115"/>
        <x:v>0</x:v>
      </x:c>
      <x:c r="BH169" s="1246">
        <x:f t="shared" si="115"/>
        <x:v>0</x:v>
      </x:c>
      <x:c r="BI169" s="1246">
        <x:f t="shared" si="110"/>
        <x:v>0</x:v>
      </x:c>
      <x:c r="BJ169" s="1246">
        <x:f t="shared" si="110"/>
        <x:v>0</x:v>
      </x:c>
      <x:c r="BK169" s="1246">
        <x:f t="shared" si="110"/>
        <x:v>0</x:v>
      </x:c>
      <x:c r="BL169" s="1246">
        <x:f t="shared" si="110"/>
        <x:v>0</x:v>
      </x:c>
      <x:c r="BM169" s="1246">
        <x:f t="shared" si="110"/>
        <x:v>0</x:v>
      </x:c>
      <x:c r="BN169" s="1246">
        <x:f t="shared" si="110"/>
        <x:v>0</x:v>
      </x:c>
      <x:c r="BO169" s="1246">
        <x:f t="shared" si="105"/>
        <x:v>0</x:v>
      </x:c>
      <x:c r="BP169" s="1246">
        <x:f t="shared" si="105"/>
        <x:v>0</x:v>
      </x:c>
      <x:c r="BQ169" s="1246">
        <x:f t="shared" si="105"/>
        <x:v>0</x:v>
      </x:c>
      <x:c r="BR169" s="1246">
        <x:f t="shared" si="105"/>
        <x:v>0</x:v>
      </x:c>
      <x:c r="BS169" s="1246">
        <x:f t="shared" si="105"/>
        <x:v>0</x:v>
      </x:c>
      <x:c r="BT169" s="1246">
        <x:f t="shared" si="105"/>
        <x:v>0</x:v>
      </x:c>
      <x:c r="BU169" s="1296">
        <x:f t="shared" si="107"/>
        <x:v>0</x:v>
      </x:c>
      <x:c r="BV169" s="1297">
        <x:f t="shared" si="121"/>
        <x:v>0</x:v>
      </x:c>
      <x:c r="BW169" s="1298">
        <x:f t="shared" si="121"/>
        <x:v>0</x:v>
      </x:c>
      <x:c r="BX169" s="1298">
        <x:f t="shared" si="121"/>
        <x:v>0</x:v>
      </x:c>
      <x:c r="BY169" s="1298">
        <x:f t="shared" si="121"/>
        <x:v>0</x:v>
      </x:c>
      <x:c r="BZ169" s="1298">
        <x:f t="shared" si="121"/>
        <x:v>0</x:v>
      </x:c>
      <x:c r="CA169" s="1298">
        <x:f t="shared" si="121"/>
        <x:v>0</x:v>
      </x:c>
      <x:c r="CB169" s="1296">
        <x:f t="shared" si="121"/>
        <x:v>0</x:v>
      </x:c>
      <x:c r="CC169" s="923"/>
      <x:c r="CD169" s="958" t="s">
        <x:v>2248</x:v>
      </x:c>
      <x:c r="CE169" s="959"/>
      <x:c r="CF169" s="959"/>
      <x:c r="CG169" s="959"/>
      <x:c r="CH169" s="959"/>
      <x:c r="CI169" s="959"/>
      <x:c r="CJ169" s="959"/>
      <x:c r="CK169" s="959"/>
      <x:c r="CL169" s="959"/>
      <x:c r="CM169" s="959"/>
      <x:c r="CN169" s="959"/>
      <x:c r="CO169" s="959"/>
      <x:c r="CP169" s="1027"/>
      <x:c r="CQ169" s="1028"/>
      <x:c r="CR169" s="1299">
        <x:v>0</x:v>
      </x:c>
      <x:c r="CS169" s="1252">
        <x:v>0</x:v>
      </x:c>
      <x:c r="CT169" s="1252">
        <x:v>0</x:v>
      </x:c>
      <x:c r="CU169" s="1252">
        <x:v>0</x:v>
      </x:c>
      <x:c r="CV169" s="1252">
        <x:v>0</x:v>
      </x:c>
      <x:c r="CW169" s="1252"/>
      <x:c r="CX169" s="1253"/>
      <x:c r="CZ169" s="988"/>
    </x:row>
    <x:row r="170" spans="1:105" s="785" customFormat="1" ht="17.25" hidden="1" customHeight="1" thickBot="1">
      <x:c r="A170" s="933">
        <x:f t="shared" si="96"/>
        <x:v>167</x:v>
      </x:c>
      <x:c r="B170" s="934" t="s">
        <x:v>2113</x:v>
      </x:c>
      <x:c r="C170" s="935" t="s">
        <x:v>2144</x:v>
      </x:c>
      <x:c r="D170" s="936" t="s">
        <x:v>538</x:v>
      </x:c>
      <x:c r="E170" s="937" t="s">
        <x:v>592</x:v>
      </x:c>
      <x:c r="F170" s="939" t="s">
        <x:v>594</x:v>
      </x:c>
      <x:c r="G170" s="939" t="s">
        <x:v>2247</x:v>
      </x:c>
      <x:c r="H170" s="940" t="s">
        <x:v>2171</x:v>
      </x:c>
      <x:c r="I170" s="941" t="s">
        <x:v>594</x:v>
      </x:c>
      <x:c r="J170" s="937" t="s">
        <x:v>504</x:v>
      </x:c>
      <x:c r="K170" s="785" t="s">
        <x:v>2118</x:v>
      </x:c>
      <x:c r="L170" s="937" t="s">
        <x:v>534</x:v>
      </x:c>
      <x:c r="M170" s="937" t="s">
        <x:v>593</x:v>
      </x:c>
      <x:c r="N170" s="937" t="s">
        <x:v>902</x:v>
      </x:c>
      <x:c r="O170" s="942" t="s">
        <x:v>537</x:v>
      </x:c>
      <x:c r="P170" s="1293">
        <x:v>2.298672851351665</x:v>
      </x:c>
      <x:c r="Q170" s="944" t="s">
        <x:v>519</x:v>
      </x:c>
      <x:c r="R170" s="792">
        <x:f t="shared" si="94"/>
        <x:v>3103.2083493247478</x:v>
      </x:c>
      <x:c r="S170" s="935">
        <x:v>1</x:v>
      </x:c>
      <x:c r="T170" s="792">
        <x:f t="shared" si="124"/>
        <x:v>3103.2083493247478</x:v>
      </x:c>
      <x:c r="U170" s="935" t="s">
        <x:v>505</x:v>
      </x:c>
      <x:c r="V170" s="945"/>
      <x:c r="W170" s="1243"/>
      <x:c r="X170" s="949"/>
      <x:c r="Y170" s="949"/>
      <x:c r="Z170" s="949"/>
      <x:c r="AA170" s="949"/>
      <x:c r="AB170" s="1244"/>
      <x:c r="AC170" s="1244"/>
      <x:c r="AD170" s="1244"/>
      <x:c r="AE170" s="1294">
        <x:f t="shared" si="108"/>
        <x:v>2.298672851351665</x:v>
      </x:c>
      <x:c r="AF170" s="1295"/>
      <x:c r="AG170" s="1295"/>
      <x:c r="AH170" s="1295"/>
      <x:c r="AI170" s="1295"/>
      <x:c r="AJ170" s="1295"/>
      <x:c r="AK170" s="1295"/>
      <x:c r="AL170" s="1295"/>
      <x:c r="AM170" s="934" t="s">
        <x:v>2151</x:v>
      </x:c>
      <x:c r="AN170" s="1245" t="s">
        <x:v>2171</x:v>
      </x:c>
      <x:c r="AO170" s="1246">
        <x:f t="shared" si="123"/>
        <x:v>0</x:v>
      </x:c>
      <x:c r="AP170" s="1246">
        <x:f t="shared" si="123"/>
        <x:v>0</x:v>
      </x:c>
      <x:c r="AQ170" s="1246">
        <x:f t="shared" si="123"/>
        <x:v>0</x:v>
      </x:c>
      <x:c r="AR170" s="1246">
        <x:f t="shared" si="123"/>
        <x:v>0</x:v>
      </x:c>
      <x:c r="AS170" s="1246">
        <x:f t="shared" si="123"/>
        <x:v>0</x:v>
      </x:c>
      <x:c r="AT170" s="1246">
        <x:f t="shared" si="123"/>
        <x:v>0</x:v>
      </x:c>
      <x:c r="AU170" s="1246">
        <x:f t="shared" si="123"/>
        <x:v>0</x:v>
      </x:c>
      <x:c r="AV170" s="1246">
        <x:f t="shared" si="123"/>
        <x:v>0</x:v>
      </x:c>
      <x:c r="AW170" s="1246">
        <x:f t="shared" si="123"/>
        <x:v>0</x:v>
      </x:c>
      <x:c r="AX170" s="1246">
        <x:f t="shared" si="115"/>
        <x:v>0</x:v>
      </x:c>
      <x:c r="AY170" s="1246">
        <x:f t="shared" si="115"/>
        <x:v>0</x:v>
      </x:c>
      <x:c r="AZ170" s="1246">
        <x:f t="shared" si="115"/>
        <x:v>0</x:v>
      </x:c>
      <x:c r="BA170" s="1247">
        <x:f t="shared" si="115"/>
        <x:v>0</x:v>
      </x:c>
      <x:c r="BB170" s="1246">
        <x:f t="shared" si="115"/>
        <x:v>0</x:v>
      </x:c>
      <x:c r="BC170" s="1246">
        <x:f t="shared" si="115"/>
        <x:v>0</x:v>
      </x:c>
      <x:c r="BD170" s="1246">
        <x:f t="shared" si="115"/>
        <x:v>0</x:v>
      </x:c>
      <x:c r="BE170" s="1246">
        <x:f t="shared" si="115"/>
        <x:v>0</x:v>
      </x:c>
      <x:c r="BF170" s="1246">
        <x:f t="shared" si="115"/>
        <x:v>0</x:v>
      </x:c>
      <x:c r="BG170" s="1246">
        <x:f t="shared" si="115"/>
        <x:v>0</x:v>
      </x:c>
      <x:c r="BH170" s="1246">
        <x:f t="shared" si="115"/>
        <x:v>0</x:v>
      </x:c>
      <x:c r="BI170" s="1246">
        <x:f t="shared" si="110"/>
        <x:v>0</x:v>
      </x:c>
      <x:c r="BJ170" s="1246">
        <x:f t="shared" si="110"/>
        <x:v>0</x:v>
      </x:c>
      <x:c r="BK170" s="1246">
        <x:f t="shared" si="110"/>
        <x:v>0</x:v>
      </x:c>
      <x:c r="BL170" s="1246">
        <x:f t="shared" si="110"/>
        <x:v>0</x:v>
      </x:c>
      <x:c r="BM170" s="1246">
        <x:f t="shared" si="110"/>
        <x:v>0</x:v>
      </x:c>
      <x:c r="BN170" s="1246">
        <x:f t="shared" si="110"/>
        <x:v>0</x:v>
      </x:c>
      <x:c r="BO170" s="1246">
        <x:f t="shared" si="105"/>
        <x:v>0</x:v>
      </x:c>
      <x:c r="BP170" s="1246">
        <x:f t="shared" si="105"/>
        <x:v>0</x:v>
      </x:c>
      <x:c r="BQ170" s="1246">
        <x:f t="shared" si="105"/>
        <x:v>0</x:v>
      </x:c>
      <x:c r="BR170" s="1246">
        <x:f t="shared" si="105"/>
        <x:v>0</x:v>
      </x:c>
      <x:c r="BS170" s="1246">
        <x:f t="shared" si="105"/>
        <x:v>0</x:v>
      </x:c>
      <x:c r="BT170" s="1246">
        <x:f t="shared" si="105"/>
        <x:v>0</x:v>
      </x:c>
      <x:c r="BU170" s="1296">
        <x:f t="shared" si="107"/>
        <x:v>0</x:v>
      </x:c>
      <x:c r="BV170" s="1297">
        <x:f t="shared" si="121"/>
        <x:v>0</x:v>
      </x:c>
      <x:c r="BW170" s="1298">
        <x:f t="shared" si="121"/>
        <x:v>0</x:v>
      </x:c>
      <x:c r="BX170" s="1298">
        <x:f t="shared" si="121"/>
        <x:v>0</x:v>
      </x:c>
      <x:c r="BY170" s="1298">
        <x:f t="shared" si="121"/>
        <x:v>0</x:v>
      </x:c>
      <x:c r="BZ170" s="1298">
        <x:f t="shared" si="121"/>
        <x:v>0</x:v>
      </x:c>
      <x:c r="CA170" s="1298">
        <x:f t="shared" si="121"/>
        <x:v>0</x:v>
      </x:c>
      <x:c r="CB170" s="1296">
        <x:f t="shared" si="121"/>
        <x:v>0</x:v>
      </x:c>
      <x:c r="CC170" s="923"/>
      <x:c r="CD170" s="958" t="s">
        <x:v>2248</x:v>
      </x:c>
      <x:c r="CE170" s="959"/>
      <x:c r="CF170" s="959"/>
      <x:c r="CG170" s="959"/>
      <x:c r="CH170" s="959"/>
      <x:c r="CI170" s="959"/>
      <x:c r="CJ170" s="959"/>
      <x:c r="CK170" s="959"/>
      <x:c r="CL170" s="959"/>
      <x:c r="CM170" s="959"/>
      <x:c r="CN170" s="959"/>
      <x:c r="CO170" s="959"/>
      <x:c r="CP170" s="1027"/>
      <x:c r="CQ170" s="1028"/>
      <x:c r="CR170" s="1299">
        <x:v>0</x:v>
      </x:c>
      <x:c r="CS170" s="1252">
        <x:v>0</x:v>
      </x:c>
      <x:c r="CT170" s="1252">
        <x:v>0</x:v>
      </x:c>
      <x:c r="CU170" s="1252">
        <x:v>0</x:v>
      </x:c>
      <x:c r="CV170" s="1252">
        <x:v>0</x:v>
      </x:c>
      <x:c r="CW170" s="1252"/>
      <x:c r="CX170" s="1253"/>
      <x:c r="CZ170" s="988"/>
    </x:row>
    <x:row r="171" spans="1:105" s="785" customFormat="1" ht="17.25" hidden="1" customHeight="1" thickBot="1">
      <x:c r="A171" s="933">
        <x:f t="shared" si="96"/>
        <x:v>168</x:v>
      </x:c>
      <x:c r="B171" s="934" t="s">
        <x:v>2113</x:v>
      </x:c>
      <x:c r="C171" s="935" t="s">
        <x:v>2144</x:v>
      </x:c>
      <x:c r="D171" s="936" t="s">
        <x:v>538</x:v>
      </x:c>
      <x:c r="E171" s="937" t="s">
        <x:v>592</x:v>
      </x:c>
      <x:c r="F171" s="939" t="s">
        <x:v>905</x:v>
      </x:c>
      <x:c r="G171" s="939" t="s">
        <x:v>2247</x:v>
      </x:c>
      <x:c r="H171" s="940" t="s">
        <x:v>2171</x:v>
      </x:c>
      <x:c r="I171" s="941" t="s">
        <x:v>905</x:v>
      </x:c>
      <x:c r="J171" s="937" t="s">
        <x:v>504</x:v>
      </x:c>
      <x:c r="K171" s="785" t="s">
        <x:v>2118</x:v>
      </x:c>
      <x:c r="L171" s="937" t="s">
        <x:v>534</x:v>
      </x:c>
      <x:c r="M171" s="937" t="s">
        <x:v>593</x:v>
      </x:c>
      <x:c r="N171" s="937" t="s">
        <x:v>902</x:v>
      </x:c>
      <x:c r="O171" s="942" t="s">
        <x:v>537</x:v>
      </x:c>
      <x:c r="P171" s="1293">
        <x:v>41.059544362738173</x:v>
      </x:c>
      <x:c r="Q171" s="944" t="s">
        <x:v>519</x:v>
      </x:c>
      <x:c r="R171" s="792">
        <x:f t="shared" si="94"/>
        <x:v>55430.384889696536</x:v>
      </x:c>
      <x:c r="S171" s="935">
        <x:v>1</x:v>
      </x:c>
      <x:c r="T171" s="792">
        <x:f t="shared" si="124"/>
        <x:v>55430.384889696536</x:v>
      </x:c>
      <x:c r="U171" s="935" t="s">
        <x:v>505</x:v>
      </x:c>
      <x:c r="V171" s="945"/>
      <x:c r="W171" s="1243"/>
      <x:c r="X171" s="949"/>
      <x:c r="Y171" s="949"/>
      <x:c r="Z171" s="949"/>
      <x:c r="AA171" s="949"/>
      <x:c r="AB171" s="1244"/>
      <x:c r="AC171" s="1244"/>
      <x:c r="AD171" s="1244"/>
      <x:c r="AE171" s="1294">
        <x:f t="shared" si="108"/>
        <x:v>41.059544362738173</x:v>
      </x:c>
      <x:c r="AF171" s="1295"/>
      <x:c r="AG171" s="1295"/>
      <x:c r="AH171" s="1295"/>
      <x:c r="AI171" s="1295"/>
      <x:c r="AJ171" s="1295"/>
      <x:c r="AK171" s="1295"/>
      <x:c r="AL171" s="1295"/>
      <x:c r="AM171" s="934" t="s">
        <x:v>2151</x:v>
      </x:c>
      <x:c r="AN171" s="1245" t="s">
        <x:v>2171</x:v>
      </x:c>
      <x:c r="AO171" s="1246">
        <x:f t="shared" si="123"/>
        <x:v>0</x:v>
      </x:c>
      <x:c r="AP171" s="1246">
        <x:f t="shared" si="123"/>
        <x:v>0</x:v>
      </x:c>
      <x:c r="AQ171" s="1246">
        <x:f t="shared" si="123"/>
        <x:v>0</x:v>
      </x:c>
      <x:c r="AR171" s="1246">
        <x:f t="shared" si="123"/>
        <x:v>0</x:v>
      </x:c>
      <x:c r="AS171" s="1246">
        <x:f t="shared" si="123"/>
        <x:v>0</x:v>
      </x:c>
      <x:c r="AT171" s="1246">
        <x:f t="shared" si="123"/>
        <x:v>0</x:v>
      </x:c>
      <x:c r="AU171" s="1246">
        <x:f t="shared" si="123"/>
        <x:v>0</x:v>
      </x:c>
      <x:c r="AV171" s="1246">
        <x:f t="shared" si="123"/>
        <x:v>0</x:v>
      </x:c>
      <x:c r="AW171" s="1246">
        <x:f t="shared" si="123"/>
        <x:v>0</x:v>
      </x:c>
      <x:c r="AX171" s="1246">
        <x:f t="shared" si="115"/>
        <x:v>0</x:v>
      </x:c>
      <x:c r="AY171" s="1246">
        <x:f t="shared" si="115"/>
        <x:v>0</x:v>
      </x:c>
      <x:c r="AZ171" s="1246">
        <x:f t="shared" si="115"/>
        <x:v>0</x:v>
      </x:c>
      <x:c r="BA171" s="1247">
        <x:f t="shared" si="115"/>
        <x:v>0</x:v>
      </x:c>
      <x:c r="BB171" s="1246">
        <x:f t="shared" si="115"/>
        <x:v>0</x:v>
      </x:c>
      <x:c r="BC171" s="1246">
        <x:f t="shared" si="115"/>
        <x:v>0</x:v>
      </x:c>
      <x:c r="BD171" s="1246">
        <x:f t="shared" si="115"/>
        <x:v>0</x:v>
      </x:c>
      <x:c r="BE171" s="1246">
        <x:f t="shared" si="115"/>
        <x:v>0</x:v>
      </x:c>
      <x:c r="BF171" s="1246">
        <x:f t="shared" si="115"/>
        <x:v>0</x:v>
      </x:c>
      <x:c r="BG171" s="1246">
        <x:f t="shared" si="115"/>
        <x:v>0</x:v>
      </x:c>
      <x:c r="BH171" s="1246">
        <x:f t="shared" si="115"/>
        <x:v>0</x:v>
      </x:c>
      <x:c r="BI171" s="1246">
        <x:f t="shared" si="110"/>
        <x:v>0</x:v>
      </x:c>
      <x:c r="BJ171" s="1246">
        <x:f t="shared" si="110"/>
        <x:v>0</x:v>
      </x:c>
      <x:c r="BK171" s="1246">
        <x:f t="shared" si="110"/>
        <x:v>0</x:v>
      </x:c>
      <x:c r="BL171" s="1246">
        <x:f t="shared" si="110"/>
        <x:v>0</x:v>
      </x:c>
      <x:c r="BM171" s="1246">
        <x:f t="shared" si="110"/>
        <x:v>0</x:v>
      </x:c>
      <x:c r="BN171" s="1246">
        <x:f t="shared" si="110"/>
        <x:v>0</x:v>
      </x:c>
      <x:c r="BO171" s="1246">
        <x:f t="shared" si="110"/>
        <x:v>0</x:v>
      </x:c>
      <x:c r="BP171" s="1246">
        <x:f t="shared" si="110"/>
        <x:v>0</x:v>
      </x:c>
      <x:c r="BQ171" s="1246">
        <x:f t="shared" si="110"/>
        <x:v>0</x:v>
      </x:c>
      <x:c r="BR171" s="1246">
        <x:f t="shared" si="110"/>
        <x:v>0</x:v>
      </x:c>
      <x:c r="BS171" s="1246">
        <x:f t="shared" si="110"/>
        <x:v>0</x:v>
      </x:c>
      <x:c r="BT171" s="1246">
        <x:f t="shared" si="110"/>
        <x:v>0</x:v>
      </x:c>
      <x:c r="BU171" s="1296">
        <x:f t="shared" si="107"/>
        <x:v>0</x:v>
      </x:c>
      <x:c r="BV171" s="1297">
        <x:f t="shared" si="121"/>
        <x:v>0</x:v>
      </x:c>
      <x:c r="BW171" s="1298">
        <x:f t="shared" si="121"/>
        <x:v>0</x:v>
      </x:c>
      <x:c r="BX171" s="1298">
        <x:f t="shared" si="121"/>
        <x:v>0</x:v>
      </x:c>
      <x:c r="BY171" s="1298">
        <x:f t="shared" si="121"/>
        <x:v>0</x:v>
      </x:c>
      <x:c r="BZ171" s="1298">
        <x:f t="shared" si="121"/>
        <x:v>0</x:v>
      </x:c>
      <x:c r="CA171" s="1298">
        <x:f t="shared" si="121"/>
        <x:v>0</x:v>
      </x:c>
      <x:c r="CB171" s="1296">
        <x:f t="shared" si="121"/>
        <x:v>0</x:v>
      </x:c>
      <x:c r="CC171" s="923"/>
      <x:c r="CD171" s="958" t="s">
        <x:v>2248</x:v>
      </x:c>
      <x:c r="CE171" s="959"/>
      <x:c r="CF171" s="959"/>
      <x:c r="CG171" s="959"/>
      <x:c r="CH171" s="959"/>
      <x:c r="CI171" s="959"/>
      <x:c r="CJ171" s="959"/>
      <x:c r="CK171" s="959"/>
      <x:c r="CL171" s="959"/>
      <x:c r="CM171" s="959"/>
      <x:c r="CN171" s="959"/>
      <x:c r="CO171" s="959"/>
      <x:c r="CP171" s="1027"/>
      <x:c r="CQ171" s="1028"/>
      <x:c r="CR171" s="1299">
        <x:v>0</x:v>
      </x:c>
      <x:c r="CS171" s="1252">
        <x:v>0</x:v>
      </x:c>
      <x:c r="CT171" s="1252">
        <x:v>0</x:v>
      </x:c>
      <x:c r="CU171" s="1252">
        <x:v>0</x:v>
      </x:c>
      <x:c r="CV171" s="1252">
        <x:v>0</x:v>
      </x:c>
      <x:c r="CW171" s="1252"/>
      <x:c r="CX171" s="1253"/>
      <x:c r="CZ171" s="988"/>
    </x:row>
    <x:row r="172" spans="1:105" s="785" customFormat="1" ht="17.25" hidden="1" customHeight="1" thickBot="1">
      <x:c r="A172" s="933">
        <x:f t="shared" si="96"/>
        <x:v>169</x:v>
      </x:c>
      <x:c r="B172" s="934" t="s">
        <x:v>2113</x:v>
      </x:c>
      <x:c r="C172" s="935" t="s">
        <x:v>2144</x:v>
      </x:c>
      <x:c r="D172" s="936" t="s">
        <x:v>538</x:v>
      </x:c>
      <x:c r="E172" s="937" t="s">
        <x:v>592</x:v>
      </x:c>
      <x:c r="F172" s="939" t="s">
        <x:v>906</x:v>
      </x:c>
      <x:c r="G172" s="939" t="s">
        <x:v>2247</x:v>
      </x:c>
      <x:c r="H172" s="940" t="s">
        <x:v>2171</x:v>
      </x:c>
      <x:c r="I172" s="941" t="s">
        <x:v>906</x:v>
      </x:c>
      <x:c r="J172" s="937" t="s">
        <x:v>504</x:v>
      </x:c>
      <x:c r="K172" s="785" t="s">
        <x:v>2118</x:v>
      </x:c>
      <x:c r="L172" s="937" t="s">
        <x:v>534</x:v>
      </x:c>
      <x:c r="M172" s="937" t="s">
        <x:v>593</x:v>
      </x:c>
      <x:c r="N172" s="937" t="s">
        <x:v>902</x:v>
      </x:c>
      <x:c r="O172" s="942" t="s">
        <x:v>537</x:v>
      </x:c>
      <x:c r="P172" s="1293">
        <x:v>27.008936999999996</x:v>
      </x:c>
      <x:c r="Q172" s="944" t="s">
        <x:v>519</x:v>
      </x:c>
      <x:c r="R172" s="792">
        <x:f t="shared" si="94"/>
        <x:v>36462.064949999993</x:v>
      </x:c>
      <x:c r="S172" s="935">
        <x:v>1</x:v>
      </x:c>
      <x:c r="T172" s="792">
        <x:f t="shared" si="124"/>
        <x:v>36462.064949999993</x:v>
      </x:c>
      <x:c r="U172" s="935" t="s">
        <x:v>505</x:v>
      </x:c>
      <x:c r="V172" s="945"/>
      <x:c r="W172" s="1243"/>
      <x:c r="X172" s="949"/>
      <x:c r="Y172" s="949"/>
      <x:c r="Z172" s="949"/>
      <x:c r="AA172" s="949"/>
      <x:c r="AB172" s="1244"/>
      <x:c r="AC172" s="1244"/>
      <x:c r="AD172" s="1244"/>
      <x:c r="AE172" s="1294">
        <x:f t="shared" si="108"/>
        <x:v>27.008936999999996</x:v>
      </x:c>
      <x:c r="AF172" s="1295"/>
      <x:c r="AG172" s="1295"/>
      <x:c r="AH172" s="1295"/>
      <x:c r="AI172" s="1295"/>
      <x:c r="AJ172" s="1295"/>
      <x:c r="AK172" s="1295"/>
      <x:c r="AL172" s="1295"/>
      <x:c r="AM172" s="934" t="s">
        <x:v>2151</x:v>
      </x:c>
      <x:c r="AN172" s="1245" t="s">
        <x:v>2171</x:v>
      </x:c>
      <x:c r="AO172" s="1246">
        <x:f t="shared" si="123"/>
        <x:v>0</x:v>
      </x:c>
      <x:c r="AP172" s="1246">
        <x:f t="shared" si="123"/>
        <x:v>0</x:v>
      </x:c>
      <x:c r="AQ172" s="1246">
        <x:f t="shared" si="123"/>
        <x:v>0</x:v>
      </x:c>
      <x:c r="AR172" s="1246">
        <x:f t="shared" si="123"/>
        <x:v>0</x:v>
      </x:c>
      <x:c r="AS172" s="1246">
        <x:f t="shared" si="123"/>
        <x:v>0</x:v>
      </x:c>
      <x:c r="AT172" s="1246">
        <x:f t="shared" si="123"/>
        <x:v>0</x:v>
      </x:c>
      <x:c r="AU172" s="1246">
        <x:f t="shared" si="123"/>
        <x:v>0</x:v>
      </x:c>
      <x:c r="AV172" s="1246">
        <x:f t="shared" si="123"/>
        <x:v>0</x:v>
      </x:c>
      <x:c r="AW172" s="1246">
        <x:f t="shared" si="123"/>
        <x:v>0</x:v>
      </x:c>
      <x:c r="AX172" s="1246">
        <x:f t="shared" si="115"/>
        <x:v>0</x:v>
      </x:c>
      <x:c r="AY172" s="1246">
        <x:f t="shared" si="115"/>
        <x:v>0</x:v>
      </x:c>
      <x:c r="AZ172" s="1246">
        <x:f t="shared" si="115"/>
        <x:v>0</x:v>
      </x:c>
      <x:c r="BA172" s="1247">
        <x:f t="shared" si="115"/>
        <x:v>0</x:v>
      </x:c>
      <x:c r="BB172" s="1246">
        <x:f t="shared" si="115"/>
        <x:v>0</x:v>
      </x:c>
      <x:c r="BC172" s="1246">
        <x:f t="shared" si="115"/>
        <x:v>0</x:v>
      </x:c>
      <x:c r="BD172" s="1246">
        <x:f t="shared" si="115"/>
        <x:v>0</x:v>
      </x:c>
      <x:c r="BE172" s="1246">
        <x:f t="shared" si="115"/>
        <x:v>0</x:v>
      </x:c>
      <x:c r="BF172" s="1246">
        <x:f t="shared" si="115"/>
        <x:v>0</x:v>
      </x:c>
      <x:c r="BG172" s="1246">
        <x:f t="shared" si="115"/>
        <x:v>0</x:v>
      </x:c>
      <x:c r="BH172" s="1246">
        <x:f t="shared" si="115"/>
        <x:v>0</x:v>
      </x:c>
      <x:c r="BI172" s="1246">
        <x:f t="shared" si="110"/>
        <x:v>0</x:v>
      </x:c>
      <x:c r="BJ172" s="1246">
        <x:f t="shared" si="110"/>
        <x:v>0</x:v>
      </x:c>
      <x:c r="BK172" s="1246">
        <x:f t="shared" si="110"/>
        <x:v>0</x:v>
      </x:c>
      <x:c r="BL172" s="1246">
        <x:f t="shared" si="110"/>
        <x:v>0</x:v>
      </x:c>
      <x:c r="BM172" s="1246">
        <x:f t="shared" si="110"/>
        <x:v>0</x:v>
      </x:c>
      <x:c r="BN172" s="1246">
        <x:f t="shared" si="110"/>
        <x:v>0</x:v>
      </x:c>
      <x:c r="BO172" s="1246">
        <x:f t="shared" si="110"/>
        <x:v>0</x:v>
      </x:c>
      <x:c r="BP172" s="1246">
        <x:f t="shared" si="110"/>
        <x:v>0</x:v>
      </x:c>
      <x:c r="BQ172" s="1246">
        <x:f t="shared" si="110"/>
        <x:v>0</x:v>
      </x:c>
      <x:c r="BR172" s="1246">
        <x:f t="shared" si="110"/>
        <x:v>0</x:v>
      </x:c>
      <x:c r="BS172" s="1246">
        <x:f t="shared" si="110"/>
        <x:v>0</x:v>
      </x:c>
      <x:c r="BT172" s="1246">
        <x:f t="shared" si="110"/>
        <x:v>0</x:v>
      </x:c>
      <x:c r="BU172" s="1296">
        <x:f t="shared" si="107"/>
        <x:v>0</x:v>
      </x:c>
      <x:c r="BV172" s="1297">
        <x:f t="shared" si="121"/>
        <x:v>0</x:v>
      </x:c>
      <x:c r="BW172" s="1298">
        <x:f t="shared" si="121"/>
        <x:v>0</x:v>
      </x:c>
      <x:c r="BX172" s="1298">
        <x:f t="shared" si="121"/>
        <x:v>0</x:v>
      </x:c>
      <x:c r="BY172" s="1298">
        <x:f t="shared" si="121"/>
        <x:v>0</x:v>
      </x:c>
      <x:c r="BZ172" s="1298">
        <x:f t="shared" si="121"/>
        <x:v>0</x:v>
      </x:c>
      <x:c r="CA172" s="1298">
        <x:f t="shared" si="121"/>
        <x:v>0</x:v>
      </x:c>
      <x:c r="CB172" s="1296">
        <x:f t="shared" si="121"/>
        <x:v>0</x:v>
      </x:c>
      <x:c r="CC172" s="923"/>
      <x:c r="CD172" s="958" t="s">
        <x:v>2248</x:v>
      </x:c>
      <x:c r="CE172" s="959"/>
      <x:c r="CF172" s="959"/>
      <x:c r="CG172" s="959"/>
      <x:c r="CH172" s="959"/>
      <x:c r="CI172" s="959"/>
      <x:c r="CJ172" s="959"/>
      <x:c r="CK172" s="959"/>
      <x:c r="CL172" s="959"/>
      <x:c r="CM172" s="959"/>
      <x:c r="CN172" s="959"/>
      <x:c r="CO172" s="959"/>
      <x:c r="CP172" s="1027"/>
      <x:c r="CQ172" s="1028"/>
      <x:c r="CR172" s="1299">
        <x:v>0</x:v>
      </x:c>
      <x:c r="CS172" s="1252">
        <x:v>0</x:v>
      </x:c>
      <x:c r="CT172" s="1252">
        <x:v>0</x:v>
      </x:c>
      <x:c r="CU172" s="1252">
        <x:v>0</x:v>
      </x:c>
      <x:c r="CV172" s="1252">
        <x:v>0</x:v>
      </x:c>
      <x:c r="CW172" s="1252"/>
      <x:c r="CX172" s="1253"/>
      <x:c r="CZ172" s="988"/>
    </x:row>
    <x:row r="173" spans="1:105" s="785" customFormat="1" ht="17.25" hidden="1" customHeight="1" thickBot="1">
      <x:c r="A173" s="933">
        <x:f t="shared" si="96"/>
        <x:v>170</x:v>
      </x:c>
      <x:c r="B173" s="934" t="s">
        <x:v>2113</x:v>
      </x:c>
      <x:c r="C173" s="935" t="s">
        <x:v>2144</x:v>
      </x:c>
      <x:c r="D173" s="936" t="s">
        <x:v>538</x:v>
      </x:c>
      <x:c r="E173" s="937" t="s">
        <x:v>592</x:v>
      </x:c>
      <x:c r="F173" s="939" t="s">
        <x:v>907</x:v>
      </x:c>
      <x:c r="G173" s="939" t="s">
        <x:v>2247</x:v>
      </x:c>
      <x:c r="H173" s="940" t="s">
        <x:v>2171</x:v>
      </x:c>
      <x:c r="I173" s="941" t="s">
        <x:v>907</x:v>
      </x:c>
      <x:c r="J173" s="937" t="s">
        <x:v>504</x:v>
      </x:c>
      <x:c r="K173" s="785" t="s">
        <x:v>2118</x:v>
      </x:c>
      <x:c r="L173" s="937" t="s">
        <x:v>534</x:v>
      </x:c>
      <x:c r="M173" s="937" t="s">
        <x:v>593</x:v>
      </x:c>
      <x:c r="N173" s="937" t="s">
        <x:v>908</x:v>
      </x:c>
      <x:c r="O173" s="942" t="s">
        <x:v>537</x:v>
      </x:c>
      <x:c r="P173" s="1293">
        <x:v>35.84890092763478</x:v>
      </x:c>
      <x:c r="Q173" s="944" t="s">
        <x:v>519</x:v>
      </x:c>
      <x:c r="R173" s="792">
        <x:f t="shared" si="94"/>
        <x:v>48396.016252306952</x:v>
      </x:c>
      <x:c r="S173" s="935">
        <x:v>1</x:v>
      </x:c>
      <x:c r="T173" s="792">
        <x:f t="shared" si="124"/>
        <x:v>48396.016252306952</x:v>
      </x:c>
      <x:c r="U173" s="935" t="s">
        <x:v>505</x:v>
      </x:c>
      <x:c r="V173" s="945"/>
      <x:c r="W173" s="1243"/>
      <x:c r="X173" s="949"/>
      <x:c r="Y173" s="949"/>
      <x:c r="Z173" s="949"/>
      <x:c r="AA173" s="949"/>
      <x:c r="AB173" s="1244"/>
      <x:c r="AC173" s="1244"/>
      <x:c r="AD173" s="1244"/>
      <x:c r="AE173" s="1294">
        <x:f t="shared" si="108"/>
        <x:v>35.84890092763478</x:v>
      </x:c>
      <x:c r="AF173" s="1295"/>
      <x:c r="AG173" s="1295"/>
      <x:c r="AH173" s="1295"/>
      <x:c r="AI173" s="1295"/>
      <x:c r="AJ173" s="1295"/>
      <x:c r="AK173" s="1295"/>
      <x:c r="AL173" s="1295"/>
      <x:c r="AM173" s="934" t="s">
        <x:v>2151</x:v>
      </x:c>
      <x:c r="AN173" s="1245" t="s">
        <x:v>2171</x:v>
      </x:c>
      <x:c r="AO173" s="1246">
        <x:f t="shared" si="123"/>
        <x:v>0</x:v>
      </x:c>
      <x:c r="AP173" s="1246">
        <x:f t="shared" si="123"/>
        <x:v>0</x:v>
      </x:c>
      <x:c r="AQ173" s="1246">
        <x:f t="shared" si="123"/>
        <x:v>0</x:v>
      </x:c>
      <x:c r="AR173" s="1246">
        <x:f t="shared" si="123"/>
        <x:v>0</x:v>
      </x:c>
      <x:c r="AS173" s="1246">
        <x:f t="shared" si="123"/>
        <x:v>0</x:v>
      </x:c>
      <x:c r="AT173" s="1246">
        <x:f t="shared" si="123"/>
        <x:v>0</x:v>
      </x:c>
      <x:c r="AU173" s="1246">
        <x:f t="shared" si="123"/>
        <x:v>0</x:v>
      </x:c>
      <x:c r="AV173" s="1246">
        <x:f t="shared" si="123"/>
        <x:v>0</x:v>
      </x:c>
      <x:c r="AW173" s="1246">
        <x:f t="shared" si="123"/>
        <x:v>0</x:v>
      </x:c>
      <x:c r="AX173" s="1246">
        <x:f t="shared" si="115"/>
        <x:v>0</x:v>
      </x:c>
      <x:c r="AY173" s="1246">
        <x:f t="shared" si="115"/>
        <x:v>0</x:v>
      </x:c>
      <x:c r="AZ173" s="1246">
        <x:f t="shared" si="115"/>
        <x:v>0</x:v>
      </x:c>
      <x:c r="BA173" s="1247">
        <x:f t="shared" si="115"/>
        <x:v>0</x:v>
      </x:c>
      <x:c r="BB173" s="1246">
        <x:f t="shared" si="115"/>
        <x:v>0</x:v>
      </x:c>
      <x:c r="BC173" s="1246">
        <x:f t="shared" si="115"/>
        <x:v>0</x:v>
      </x:c>
      <x:c r="BD173" s="1246">
        <x:f t="shared" si="115"/>
        <x:v>0</x:v>
      </x:c>
      <x:c r="BE173" s="1246">
        <x:f t="shared" si="115"/>
        <x:v>0</x:v>
      </x:c>
      <x:c r="BF173" s="1246">
        <x:f t="shared" si="115"/>
        <x:v>0</x:v>
      </x:c>
      <x:c r="BG173" s="1246">
        <x:f t="shared" si="115"/>
        <x:v>0</x:v>
      </x:c>
      <x:c r="BH173" s="1246">
        <x:f t="shared" si="115"/>
        <x:v>0</x:v>
      </x:c>
      <x:c r="BI173" s="1246">
        <x:f t="shared" si="110"/>
        <x:v>0</x:v>
      </x:c>
      <x:c r="BJ173" s="1246">
        <x:f t="shared" si="110"/>
        <x:v>0</x:v>
      </x:c>
      <x:c r="BK173" s="1246">
        <x:f t="shared" si="110"/>
        <x:v>0</x:v>
      </x:c>
      <x:c r="BL173" s="1246">
        <x:f t="shared" si="110"/>
        <x:v>0</x:v>
      </x:c>
      <x:c r="BM173" s="1246">
        <x:f t="shared" si="110"/>
        <x:v>0</x:v>
      </x:c>
      <x:c r="BN173" s="1246">
        <x:f t="shared" si="110"/>
        <x:v>0</x:v>
      </x:c>
      <x:c r="BO173" s="1246">
        <x:f t="shared" si="110"/>
        <x:v>0</x:v>
      </x:c>
      <x:c r="BP173" s="1246">
        <x:f t="shared" si="110"/>
        <x:v>0</x:v>
      </x:c>
      <x:c r="BQ173" s="1246">
        <x:f t="shared" si="110"/>
        <x:v>0</x:v>
      </x:c>
      <x:c r="BR173" s="1246">
        <x:f t="shared" si="110"/>
        <x:v>0</x:v>
      </x:c>
      <x:c r="BS173" s="1246">
        <x:f t="shared" si="110"/>
        <x:v>0</x:v>
      </x:c>
      <x:c r="BT173" s="1246">
        <x:f t="shared" si="110"/>
        <x:v>0</x:v>
      </x:c>
      <x:c r="BU173" s="1296">
        <x:f t="shared" si="107"/>
        <x:v>0</x:v>
      </x:c>
      <x:c r="BV173" s="1297">
        <x:f t="shared" si="121"/>
        <x:v>0</x:v>
      </x:c>
      <x:c r="BW173" s="1298">
        <x:f t="shared" si="121"/>
        <x:v>0</x:v>
      </x:c>
      <x:c r="BX173" s="1298">
        <x:f t="shared" si="121"/>
        <x:v>0</x:v>
      </x:c>
      <x:c r="BY173" s="1298">
        <x:f t="shared" si="121"/>
        <x:v>0</x:v>
      </x:c>
      <x:c r="BZ173" s="1298">
        <x:f t="shared" si="121"/>
        <x:v>0</x:v>
      </x:c>
      <x:c r="CA173" s="1298">
        <x:f t="shared" si="121"/>
        <x:v>0</x:v>
      </x:c>
      <x:c r="CB173" s="1296">
        <x:f t="shared" si="121"/>
        <x:v>0</x:v>
      </x:c>
      <x:c r="CC173" s="1300"/>
      <x:c r="CD173" s="958" t="s">
        <x:v>2248</x:v>
      </x:c>
      <x:c r="CE173" s="959"/>
      <x:c r="CF173" s="959"/>
      <x:c r="CG173" s="959"/>
      <x:c r="CH173" s="959"/>
      <x:c r="CI173" s="959"/>
      <x:c r="CJ173" s="959"/>
      <x:c r="CK173" s="959"/>
      <x:c r="CL173" s="959"/>
      <x:c r="CM173" s="959"/>
      <x:c r="CN173" s="959"/>
      <x:c r="CO173" s="959"/>
      <x:c r="CP173" s="1027"/>
      <x:c r="CQ173" s="1028"/>
      <x:c r="CR173" s="1299">
        <x:v>0</x:v>
      </x:c>
      <x:c r="CS173" s="1252">
        <x:v>0</x:v>
      </x:c>
      <x:c r="CT173" s="1252">
        <x:v>0</x:v>
      </x:c>
      <x:c r="CU173" s="1252">
        <x:v>0</x:v>
      </x:c>
      <x:c r="CV173" s="1252">
        <x:v>0</x:v>
      </x:c>
      <x:c r="CW173" s="1252"/>
      <x:c r="CX173" s="1253"/>
      <x:c r="CZ173" s="988"/>
    </x:row>
    <x:row r="174" spans="1:105" s="785" customFormat="1" ht="17.25" hidden="1" customHeight="1" thickBot="1">
      <x:c r="A174" s="933">
        <x:f t="shared" si="96"/>
        <x:v>171</x:v>
      </x:c>
      <x:c r="B174" s="934" t="s">
        <x:v>2113</x:v>
      </x:c>
      <x:c r="C174" s="935" t="s">
        <x:v>2144</x:v>
      </x:c>
      <x:c r="D174" s="936" t="s">
        <x:v>538</x:v>
      </x:c>
      <x:c r="E174" s="937" t="s">
        <x:v>592</x:v>
      </x:c>
      <x:c r="F174" s="939" t="s">
        <x:v>909</x:v>
      </x:c>
      <x:c r="G174" s="939" t="s">
        <x:v>2247</x:v>
      </x:c>
      <x:c r="H174" s="940" t="s">
        <x:v>2171</x:v>
      </x:c>
      <x:c r="I174" s="941" t="s">
        <x:v>909</x:v>
      </x:c>
      <x:c r="J174" s="937" t="s">
        <x:v>504</x:v>
      </x:c>
      <x:c r="K174" s="785" t="s">
        <x:v>2118</x:v>
      </x:c>
      <x:c r="L174" s="937" t="s">
        <x:v>534</x:v>
      </x:c>
      <x:c r="M174" s="937" t="s">
        <x:v>593</x:v>
      </x:c>
      <x:c r="N174" s="937" t="s">
        <x:v>908</x:v>
      </x:c>
      <x:c r="O174" s="942" t="s">
        <x:v>537</x:v>
      </x:c>
      <x:c r="P174" s="1293">
        <x:v>35.84890092763478</x:v>
      </x:c>
      <x:c r="Q174" s="944" t="s">
        <x:v>519</x:v>
      </x:c>
      <x:c r="R174" s="792">
        <x:f t="shared" si="94"/>
        <x:v>48396.016252306952</x:v>
      </x:c>
      <x:c r="S174" s="935">
        <x:v>1</x:v>
      </x:c>
      <x:c r="T174" s="792">
        <x:f t="shared" si="124"/>
        <x:v>48396.016252306952</x:v>
      </x:c>
      <x:c r="U174" s="935" t="s">
        <x:v>505</x:v>
      </x:c>
      <x:c r="V174" s="945"/>
      <x:c r="W174" s="1243"/>
      <x:c r="X174" s="949"/>
      <x:c r="Y174" s="949"/>
      <x:c r="Z174" s="949"/>
      <x:c r="AA174" s="949"/>
      <x:c r="AB174" s="1244"/>
      <x:c r="AC174" s="1244"/>
      <x:c r="AD174" s="1244"/>
      <x:c r="AE174" s="1294">
        <x:f t="shared" si="108"/>
        <x:v>35.84890092763478</x:v>
      </x:c>
      <x:c r="AF174" s="1295"/>
      <x:c r="AG174" s="1295"/>
      <x:c r="AH174" s="1295"/>
      <x:c r="AI174" s="1295"/>
      <x:c r="AJ174" s="1295"/>
      <x:c r="AK174" s="1295"/>
      <x:c r="AL174" s="1295"/>
      <x:c r="AM174" s="934" t="s">
        <x:v>2151</x:v>
      </x:c>
      <x:c r="AN174" s="1245" t="s">
        <x:v>2171</x:v>
      </x:c>
      <x:c r="AO174" s="1246">
        <x:f t="shared" si="123"/>
        <x:v>0</x:v>
      </x:c>
      <x:c r="AP174" s="1246">
        <x:f t="shared" si="123"/>
        <x:v>0</x:v>
      </x:c>
      <x:c r="AQ174" s="1246">
        <x:f t="shared" si="123"/>
        <x:v>0</x:v>
      </x:c>
      <x:c r="AR174" s="1246">
        <x:f t="shared" si="123"/>
        <x:v>0</x:v>
      </x:c>
      <x:c r="AS174" s="1246">
        <x:f t="shared" si="123"/>
        <x:v>0</x:v>
      </x:c>
      <x:c r="AT174" s="1246">
        <x:f t="shared" si="123"/>
        <x:v>0</x:v>
      </x:c>
      <x:c r="AU174" s="1246">
        <x:f t="shared" si="123"/>
        <x:v>0</x:v>
      </x:c>
      <x:c r="AV174" s="1246">
        <x:f t="shared" si="123"/>
        <x:v>0</x:v>
      </x:c>
      <x:c r="AW174" s="1246">
        <x:f t="shared" si="123"/>
        <x:v>0</x:v>
      </x:c>
      <x:c r="AX174" s="1246">
        <x:f t="shared" si="115"/>
        <x:v>0</x:v>
      </x:c>
      <x:c r="AY174" s="1246">
        <x:f t="shared" si="115"/>
        <x:v>0</x:v>
      </x:c>
      <x:c r="AZ174" s="1246">
        <x:f t="shared" si="115"/>
        <x:v>0</x:v>
      </x:c>
      <x:c r="BA174" s="1247">
        <x:f t="shared" si="115"/>
        <x:v>0</x:v>
      </x:c>
      <x:c r="BB174" s="1246">
        <x:f t="shared" si="115"/>
        <x:v>0</x:v>
      </x:c>
      <x:c r="BC174" s="1246">
        <x:f t="shared" si="115"/>
        <x:v>0</x:v>
      </x:c>
      <x:c r="BD174" s="1246">
        <x:f t="shared" si="115"/>
        <x:v>0</x:v>
      </x:c>
      <x:c r="BE174" s="1246">
        <x:f t="shared" si="115"/>
        <x:v>0</x:v>
      </x:c>
      <x:c r="BF174" s="1246">
        <x:f t="shared" si="115"/>
        <x:v>0</x:v>
      </x:c>
      <x:c r="BG174" s="1246">
        <x:f t="shared" si="115"/>
        <x:v>0</x:v>
      </x:c>
      <x:c r="BH174" s="1246">
        <x:f t="shared" si="115"/>
        <x:v>0</x:v>
      </x:c>
      <x:c r="BI174" s="1246">
        <x:f t="shared" si="110"/>
        <x:v>0</x:v>
      </x:c>
      <x:c r="BJ174" s="1246">
        <x:f t="shared" si="110"/>
        <x:v>0</x:v>
      </x:c>
      <x:c r="BK174" s="1246">
        <x:f t="shared" si="110"/>
        <x:v>0</x:v>
      </x:c>
      <x:c r="BL174" s="1246">
        <x:f t="shared" si="110"/>
        <x:v>0</x:v>
      </x:c>
      <x:c r="BM174" s="1246">
        <x:f t="shared" si="110"/>
        <x:v>0</x:v>
      </x:c>
      <x:c r="BN174" s="1246">
        <x:f t="shared" si="110"/>
        <x:v>0</x:v>
      </x:c>
      <x:c r="BO174" s="1246">
        <x:f t="shared" si="110"/>
        <x:v>0</x:v>
      </x:c>
      <x:c r="BP174" s="1246">
        <x:f t="shared" si="110"/>
        <x:v>0</x:v>
      </x:c>
      <x:c r="BQ174" s="1246">
        <x:f t="shared" si="110"/>
        <x:v>0</x:v>
      </x:c>
      <x:c r="BR174" s="1246">
        <x:f t="shared" si="110"/>
        <x:v>0</x:v>
      </x:c>
      <x:c r="BS174" s="1246">
        <x:f t="shared" si="110"/>
        <x:v>0</x:v>
      </x:c>
      <x:c r="BT174" s="1246">
        <x:f t="shared" si="110"/>
        <x:v>0</x:v>
      </x:c>
      <x:c r="BU174" s="1296">
        <x:f t="shared" si="107"/>
        <x:v>0</x:v>
      </x:c>
      <x:c r="BV174" s="1297">
        <x:f t="shared" si="121"/>
        <x:v>0</x:v>
      </x:c>
      <x:c r="BW174" s="1298">
        <x:f t="shared" si="121"/>
        <x:v>0</x:v>
      </x:c>
      <x:c r="BX174" s="1298">
        <x:f t="shared" si="121"/>
        <x:v>0</x:v>
      </x:c>
      <x:c r="BY174" s="1298">
        <x:f t="shared" si="121"/>
        <x:v>0</x:v>
      </x:c>
      <x:c r="BZ174" s="1298">
        <x:f t="shared" si="121"/>
        <x:v>0</x:v>
      </x:c>
      <x:c r="CA174" s="1298">
        <x:f t="shared" si="121"/>
        <x:v>0</x:v>
      </x:c>
      <x:c r="CB174" s="1296">
        <x:f t="shared" si="121"/>
        <x:v>0</x:v>
      </x:c>
      <x:c r="CC174" s="1300"/>
      <x:c r="CD174" s="958" t="s">
        <x:v>2248</x:v>
      </x:c>
      <x:c r="CE174" s="959"/>
      <x:c r="CF174" s="959"/>
      <x:c r="CG174" s="959"/>
      <x:c r="CH174" s="959"/>
      <x:c r="CI174" s="959"/>
      <x:c r="CJ174" s="959"/>
      <x:c r="CK174" s="959"/>
      <x:c r="CL174" s="959"/>
      <x:c r="CM174" s="959"/>
      <x:c r="CN174" s="959"/>
      <x:c r="CO174" s="959"/>
      <x:c r="CP174" s="1027"/>
      <x:c r="CQ174" s="1028"/>
      <x:c r="CR174" s="1299">
        <x:v>0</x:v>
      </x:c>
      <x:c r="CS174" s="1252">
        <x:v>0</x:v>
      </x:c>
      <x:c r="CT174" s="1252">
        <x:v>0</x:v>
      </x:c>
      <x:c r="CU174" s="1252">
        <x:v>0</x:v>
      </x:c>
      <x:c r="CV174" s="1252">
        <x:v>0</x:v>
      </x:c>
      <x:c r="CW174" s="1252"/>
      <x:c r="CX174" s="1253"/>
      <x:c r="CZ174" s="988"/>
    </x:row>
    <x:row r="175" spans="1:105" s="785" customFormat="1" ht="17.25" hidden="1" customHeight="1" thickBot="1">
      <x:c r="A175" s="933">
        <x:f t="shared" si="96"/>
        <x:v>172</x:v>
      </x:c>
      <x:c r="B175" s="934" t="s">
        <x:v>2113</x:v>
      </x:c>
      <x:c r="C175" s="935" t="s">
        <x:v>2144</x:v>
      </x:c>
      <x:c r="D175" s="936" t="s">
        <x:v>538</x:v>
      </x:c>
      <x:c r="E175" s="937" t="s">
        <x:v>592</x:v>
      </x:c>
      <x:c r="F175" s="939" t="s">
        <x:v>910</x:v>
      </x:c>
      <x:c r="G175" s="939" t="s">
        <x:v>2247</x:v>
      </x:c>
      <x:c r="H175" s="940" t="s">
        <x:v>2171</x:v>
      </x:c>
      <x:c r="I175" s="941" t="s">
        <x:v>910</x:v>
      </x:c>
      <x:c r="J175" s="937" t="s">
        <x:v>504</x:v>
      </x:c>
      <x:c r="K175" s="785" t="s">
        <x:v>2118</x:v>
      </x:c>
      <x:c r="L175" s="937" t="s">
        <x:v>534</x:v>
      </x:c>
      <x:c r="M175" s="937" t="s">
        <x:v>593</x:v>
      </x:c>
      <x:c r="N175" s="937" t="s">
        <x:v>908</x:v>
      </x:c>
      <x:c r="O175" s="942" t="s">
        <x:v>537</x:v>
      </x:c>
      <x:c r="P175" s="1293">
        <x:v>40.736041197871728</x:v>
      </x:c>
      <x:c r="Q175" s="944" t="s">
        <x:v>519</x:v>
      </x:c>
      <x:c r="R175" s="792">
        <x:f t="shared" si="94"/>
        <x:v>54993.655617126831</x:v>
      </x:c>
      <x:c r="S175" s="935">
        <x:v>1</x:v>
      </x:c>
      <x:c r="T175" s="792">
        <x:f t="shared" si="124"/>
        <x:v>54993.655617126831</x:v>
      </x:c>
      <x:c r="U175" s="935" t="s">
        <x:v>505</x:v>
      </x:c>
      <x:c r="V175" s="945"/>
      <x:c r="W175" s="1243"/>
      <x:c r="X175" s="949"/>
      <x:c r="Y175" s="949"/>
      <x:c r="Z175" s="949"/>
      <x:c r="AA175" s="949"/>
      <x:c r="AB175" s="1244"/>
      <x:c r="AC175" s="1244"/>
      <x:c r="AD175" s="1244"/>
      <x:c r="AE175" s="1294">
        <x:f t="shared" si="108"/>
        <x:v>40.736041197871728</x:v>
      </x:c>
      <x:c r="AF175" s="1295"/>
      <x:c r="AG175" s="1295"/>
      <x:c r="AH175" s="1295"/>
      <x:c r="AI175" s="1295"/>
      <x:c r="AJ175" s="1295"/>
      <x:c r="AK175" s="1295"/>
      <x:c r="AL175" s="1295"/>
      <x:c r="AM175" s="934" t="s">
        <x:v>2151</x:v>
      </x:c>
      <x:c r="AN175" s="1245" t="s">
        <x:v>2171</x:v>
      </x:c>
      <x:c r="AO175" s="1246">
        <x:f t="shared" si="123"/>
        <x:v>0</x:v>
      </x:c>
      <x:c r="AP175" s="1246">
        <x:f t="shared" si="123"/>
        <x:v>0</x:v>
      </x:c>
      <x:c r="AQ175" s="1246">
        <x:f t="shared" si="123"/>
        <x:v>0</x:v>
      </x:c>
      <x:c r="AR175" s="1246">
        <x:f t="shared" si="123"/>
        <x:v>0</x:v>
      </x:c>
      <x:c r="AS175" s="1246">
        <x:f t="shared" si="123"/>
        <x:v>0</x:v>
      </x:c>
      <x:c r="AT175" s="1246">
        <x:f t="shared" si="123"/>
        <x:v>0</x:v>
      </x:c>
      <x:c r="AU175" s="1246">
        <x:f t="shared" si="123"/>
        <x:v>0</x:v>
      </x:c>
      <x:c r="AV175" s="1246">
        <x:f t="shared" si="123"/>
        <x:v>0</x:v>
      </x:c>
      <x:c r="AW175" s="1246">
        <x:f t="shared" si="123"/>
        <x:v>0</x:v>
      </x:c>
      <x:c r="AX175" s="1246">
        <x:f t="shared" si="115"/>
        <x:v>0</x:v>
      </x:c>
      <x:c r="AY175" s="1246">
        <x:f t="shared" si="115"/>
        <x:v>0</x:v>
      </x:c>
      <x:c r="AZ175" s="1246">
        <x:f t="shared" si="115"/>
        <x:v>0</x:v>
      </x:c>
      <x:c r="BA175" s="1247">
        <x:f t="shared" si="115"/>
        <x:v>0</x:v>
      </x:c>
      <x:c r="BB175" s="1246">
        <x:f t="shared" si="115"/>
        <x:v>0</x:v>
      </x:c>
      <x:c r="BC175" s="1246">
        <x:f t="shared" si="115"/>
        <x:v>0</x:v>
      </x:c>
      <x:c r="BD175" s="1246">
        <x:f t="shared" si="115"/>
        <x:v>0</x:v>
      </x:c>
      <x:c r="BE175" s="1246">
        <x:f t="shared" si="115"/>
        <x:v>0</x:v>
      </x:c>
      <x:c r="BF175" s="1246">
        <x:f t="shared" si="115"/>
        <x:v>0</x:v>
      </x:c>
      <x:c r="BG175" s="1246">
        <x:f t="shared" si="115"/>
        <x:v>0</x:v>
      </x:c>
      <x:c r="BH175" s="1246">
        <x:f t="shared" si="115"/>
        <x:v>0</x:v>
      </x:c>
      <x:c r="BI175" s="1246">
        <x:f t="shared" si="110"/>
        <x:v>0</x:v>
      </x:c>
      <x:c r="BJ175" s="1246">
        <x:f t="shared" si="110"/>
        <x:v>0</x:v>
      </x:c>
      <x:c r="BK175" s="1246">
        <x:f t="shared" si="110"/>
        <x:v>0</x:v>
      </x:c>
      <x:c r="BL175" s="1246">
        <x:f t="shared" si="110"/>
        <x:v>0</x:v>
      </x:c>
      <x:c r="BM175" s="1246">
        <x:f t="shared" si="110"/>
        <x:v>0</x:v>
      </x:c>
      <x:c r="BN175" s="1246">
        <x:f t="shared" si="110"/>
        <x:v>0</x:v>
      </x:c>
      <x:c r="BO175" s="1246">
        <x:f t="shared" si="110"/>
        <x:v>0</x:v>
      </x:c>
      <x:c r="BP175" s="1246">
        <x:f t="shared" si="110"/>
        <x:v>0</x:v>
      </x:c>
      <x:c r="BQ175" s="1246">
        <x:f t="shared" si="110"/>
        <x:v>0</x:v>
      </x:c>
      <x:c r="BR175" s="1246">
        <x:f t="shared" si="110"/>
        <x:v>0</x:v>
      </x:c>
      <x:c r="BS175" s="1246">
        <x:f t="shared" si="110"/>
        <x:v>0</x:v>
      </x:c>
      <x:c r="BT175" s="1246">
        <x:f t="shared" si="110"/>
        <x:v>0</x:v>
      </x:c>
      <x:c r="BU175" s="1296">
        <x:f t="shared" si="107"/>
        <x:v>0</x:v>
      </x:c>
      <x:c r="BV175" s="1297">
        <x:f t="shared" si="121"/>
        <x:v>0</x:v>
      </x:c>
      <x:c r="BW175" s="1298">
        <x:f t="shared" si="121"/>
        <x:v>0</x:v>
      </x:c>
      <x:c r="BX175" s="1298">
        <x:f t="shared" si="121"/>
        <x:v>0</x:v>
      </x:c>
      <x:c r="BY175" s="1298">
        <x:f t="shared" si="121"/>
        <x:v>0</x:v>
      </x:c>
      <x:c r="BZ175" s="1298">
        <x:f t="shared" si="121"/>
        <x:v>0</x:v>
      </x:c>
      <x:c r="CA175" s="1298">
        <x:f t="shared" si="121"/>
        <x:v>0</x:v>
      </x:c>
      <x:c r="CB175" s="1296">
        <x:f t="shared" si="121"/>
        <x:v>0</x:v>
      </x:c>
      <x:c r="CC175" s="923"/>
      <x:c r="CD175" s="958" t="s">
        <x:v>2248</x:v>
      </x:c>
      <x:c r="CE175" s="959"/>
      <x:c r="CF175" s="959"/>
      <x:c r="CG175" s="959"/>
      <x:c r="CH175" s="959"/>
      <x:c r="CI175" s="959"/>
      <x:c r="CJ175" s="959"/>
      <x:c r="CK175" s="959"/>
      <x:c r="CL175" s="959"/>
      <x:c r="CM175" s="959"/>
      <x:c r="CN175" s="959"/>
      <x:c r="CO175" s="959"/>
      <x:c r="CP175" s="1027"/>
      <x:c r="CQ175" s="1028"/>
      <x:c r="CR175" s="1299">
        <x:v>0</x:v>
      </x:c>
      <x:c r="CS175" s="1252">
        <x:v>0</x:v>
      </x:c>
      <x:c r="CT175" s="1252">
        <x:v>0</x:v>
      </x:c>
      <x:c r="CU175" s="1252">
        <x:v>0</x:v>
      </x:c>
      <x:c r="CV175" s="1252">
        <x:v>0</x:v>
      </x:c>
      <x:c r="CW175" s="1252"/>
      <x:c r="CX175" s="1253"/>
      <x:c r="CZ175" s="988"/>
    </x:row>
    <x:row r="176" spans="1:105" s="785" customFormat="1" ht="17.25" hidden="1" customHeight="1" thickBot="1">
      <x:c r="A176" s="933">
        <x:f t="shared" si="96"/>
        <x:v>173</x:v>
      </x:c>
      <x:c r="B176" s="934" t="s">
        <x:v>2113</x:v>
      </x:c>
      <x:c r="C176" s="935" t="s">
        <x:v>2144</x:v>
      </x:c>
      <x:c r="D176" s="936" t="s">
        <x:v>538</x:v>
      </x:c>
      <x:c r="E176" s="937" t="s">
        <x:v>592</x:v>
      </x:c>
      <x:c r="F176" s="939" t="s">
        <x:v>596</x:v>
      </x:c>
      <x:c r="G176" s="939" t="s">
        <x:v>2247</x:v>
      </x:c>
      <x:c r="H176" s="940" t="s">
        <x:v>2171</x:v>
      </x:c>
      <x:c r="I176" s="941" t="s">
        <x:v>596</x:v>
      </x:c>
      <x:c r="J176" s="937" t="s">
        <x:v>504</x:v>
      </x:c>
      <x:c r="K176" s="785" t="s">
        <x:v>2118</x:v>
      </x:c>
      <x:c r="L176" s="937" t="s">
        <x:v>534</x:v>
      </x:c>
      <x:c r="M176" s="937" t="s">
        <x:v>593</x:v>
      </x:c>
      <x:c r="N176" s="937" t="s">
        <x:v>908</x:v>
      </x:c>
      <x:c r="O176" s="942" t="s">
        <x:v>537</x:v>
      </x:c>
      <x:c r="P176" s="1293">
        <x:v>38.756182054440785</x:v>
      </x:c>
      <x:c r="Q176" s="944" t="s">
        <x:v>519</x:v>
      </x:c>
      <x:c r="R176" s="792">
        <x:f t="shared" si="94"/>
        <x:v>52320.845773495057</x:v>
      </x:c>
      <x:c r="S176" s="935">
        <x:v>1</x:v>
      </x:c>
      <x:c r="T176" s="792">
        <x:f t="shared" si="124"/>
        <x:v>52320.845773495057</x:v>
      </x:c>
      <x:c r="U176" s="935" t="s">
        <x:v>505</x:v>
      </x:c>
      <x:c r="V176" s="945"/>
      <x:c r="W176" s="1243"/>
      <x:c r="X176" s="949"/>
      <x:c r="Y176" s="949"/>
      <x:c r="Z176" s="949"/>
      <x:c r="AA176" s="949"/>
      <x:c r="AB176" s="1244"/>
      <x:c r="AC176" s="1244"/>
      <x:c r="AD176" s="1244"/>
      <x:c r="AE176" s="1294">
        <x:f t="shared" si="108"/>
        <x:v>38.756182054440785</x:v>
      </x:c>
      <x:c r="AF176" s="1295"/>
      <x:c r="AG176" s="1295"/>
      <x:c r="AH176" s="1295"/>
      <x:c r="AI176" s="1295"/>
      <x:c r="AJ176" s="1295"/>
      <x:c r="AK176" s="1295"/>
      <x:c r="AL176" s="1295"/>
      <x:c r="AM176" s="934" t="s">
        <x:v>2151</x:v>
      </x:c>
      <x:c r="AN176" s="1245" t="s">
        <x:v>2171</x:v>
      </x:c>
      <x:c r="AO176" s="1246">
        <x:f t="shared" si="123"/>
        <x:v>0</x:v>
      </x:c>
      <x:c r="AP176" s="1246">
        <x:f t="shared" si="123"/>
        <x:v>0</x:v>
      </x:c>
      <x:c r="AQ176" s="1246">
        <x:f t="shared" si="123"/>
        <x:v>0</x:v>
      </x:c>
      <x:c r="AR176" s="1246">
        <x:f t="shared" si="123"/>
        <x:v>0</x:v>
      </x:c>
      <x:c r="AS176" s="1246">
        <x:f t="shared" si="123"/>
        <x:v>0</x:v>
      </x:c>
      <x:c r="AT176" s="1246">
        <x:f t="shared" si="123"/>
        <x:v>0</x:v>
      </x:c>
      <x:c r="AU176" s="1246">
        <x:f t="shared" si="123"/>
        <x:v>0</x:v>
      </x:c>
      <x:c r="AV176" s="1246">
        <x:f t="shared" si="123"/>
        <x:v>0</x:v>
      </x:c>
      <x:c r="AW176" s="1246">
        <x:f t="shared" si="123"/>
        <x:v>0</x:v>
      </x:c>
      <x:c r="AX176" s="1246">
        <x:f t="shared" si="115"/>
        <x:v>0</x:v>
      </x:c>
      <x:c r="AY176" s="1246">
        <x:f t="shared" si="115"/>
        <x:v>0</x:v>
      </x:c>
      <x:c r="AZ176" s="1246">
        <x:f t="shared" si="115"/>
        <x:v>0</x:v>
      </x:c>
      <x:c r="BA176" s="1247">
        <x:f t="shared" si="115"/>
        <x:v>0</x:v>
      </x:c>
      <x:c r="BB176" s="1246">
        <x:f t="shared" si="115"/>
        <x:v>0</x:v>
      </x:c>
      <x:c r="BC176" s="1246">
        <x:f t="shared" si="115"/>
        <x:v>0</x:v>
      </x:c>
      <x:c r="BD176" s="1246">
        <x:f t="shared" si="115"/>
        <x:v>0</x:v>
      </x:c>
      <x:c r="BE176" s="1246">
        <x:f t="shared" si="115"/>
        <x:v>0</x:v>
      </x:c>
      <x:c r="BF176" s="1246">
        <x:f t="shared" si="115"/>
        <x:v>0</x:v>
      </x:c>
      <x:c r="BG176" s="1246">
        <x:f t="shared" si="115"/>
        <x:v>0</x:v>
      </x:c>
      <x:c r="BH176" s="1246">
        <x:f t="shared" si="115"/>
        <x:v>0</x:v>
      </x:c>
      <x:c r="BI176" s="1246">
        <x:f t="shared" ref="BI176:BT197" si="125">IF($Q176="usd",$AE176*$S176*$C$212,IF($Q176="eur",$AE176*$S176*$C$213,IF($Q176="krw",$AE176*$S176)))*AO176/100000000</x:f>
        <x:v>0</x:v>
      </x:c>
      <x:c r="BJ176" s="1246">
        <x:f t="shared" si="125"/>
        <x:v>0</x:v>
      </x:c>
      <x:c r="BK176" s="1246">
        <x:f t="shared" si="125"/>
        <x:v>0</x:v>
      </x:c>
      <x:c r="BL176" s="1246">
        <x:f t="shared" si="125"/>
        <x:v>0</x:v>
      </x:c>
      <x:c r="BM176" s="1246">
        <x:f t="shared" si="125"/>
        <x:v>0</x:v>
      </x:c>
      <x:c r="BN176" s="1246">
        <x:f t="shared" si="125"/>
        <x:v>0</x:v>
      </x:c>
      <x:c r="BO176" s="1246">
        <x:f t="shared" si="125"/>
        <x:v>0</x:v>
      </x:c>
      <x:c r="BP176" s="1246">
        <x:f t="shared" si="125"/>
        <x:v>0</x:v>
      </x:c>
      <x:c r="BQ176" s="1246">
        <x:f t="shared" si="125"/>
        <x:v>0</x:v>
      </x:c>
      <x:c r="BR176" s="1246">
        <x:f t="shared" si="125"/>
        <x:v>0</x:v>
      </x:c>
      <x:c r="BS176" s="1246">
        <x:f t="shared" si="125"/>
        <x:v>0</x:v>
      </x:c>
      <x:c r="BT176" s="1246">
        <x:f t="shared" si="125"/>
        <x:v>0</x:v>
      </x:c>
      <x:c r="BU176" s="1296">
        <x:f t="shared" si="107"/>
        <x:v>0</x:v>
      </x:c>
      <x:c r="BV176" s="1297">
        <x:f t="shared" si="121"/>
        <x:v>0</x:v>
      </x:c>
      <x:c r="BW176" s="1298">
        <x:f t="shared" si="121"/>
        <x:v>0</x:v>
      </x:c>
      <x:c r="BX176" s="1298">
        <x:f t="shared" si="121"/>
        <x:v>0</x:v>
      </x:c>
      <x:c r="BY176" s="1298">
        <x:f t="shared" si="121"/>
        <x:v>0</x:v>
      </x:c>
      <x:c r="BZ176" s="1298">
        <x:f t="shared" si="121"/>
        <x:v>0</x:v>
      </x:c>
      <x:c r="CA176" s="1298">
        <x:f t="shared" si="121"/>
        <x:v>0</x:v>
      </x:c>
      <x:c r="CB176" s="1296">
        <x:f t="shared" si="121"/>
        <x:v>0</x:v>
      </x:c>
      <x:c r="CC176" s="923"/>
      <x:c r="CD176" s="958" t="s">
        <x:v>2248</x:v>
      </x:c>
      <x:c r="CE176" s="959"/>
      <x:c r="CF176" s="959"/>
      <x:c r="CG176" s="959"/>
      <x:c r="CH176" s="959"/>
      <x:c r="CI176" s="959"/>
      <x:c r="CJ176" s="959"/>
      <x:c r="CK176" s="959"/>
      <x:c r="CL176" s="959"/>
      <x:c r="CM176" s="959"/>
      <x:c r="CN176" s="959"/>
      <x:c r="CO176" s="959"/>
      <x:c r="CP176" s="1027"/>
      <x:c r="CQ176" s="1028"/>
      <x:c r="CR176" s="1299">
        <x:v>0</x:v>
      </x:c>
      <x:c r="CS176" s="1252">
        <x:v>0</x:v>
      </x:c>
      <x:c r="CT176" s="1252">
        <x:v>0</x:v>
      </x:c>
      <x:c r="CU176" s="1252">
        <x:v>0</x:v>
      </x:c>
      <x:c r="CV176" s="1252">
        <x:v>0</x:v>
      </x:c>
      <x:c r="CW176" s="1252"/>
      <x:c r="CX176" s="1253"/>
      <x:c r="CZ176" s="988"/>
    </x:row>
    <x:row r="177" spans="1:104" s="785" customFormat="1" ht="17.25" hidden="1" customHeight="1" thickBot="1">
      <x:c r="A177" s="933">
        <x:f t="shared" si="96"/>
        <x:v>174</x:v>
      </x:c>
      <x:c r="B177" s="934" t="s">
        <x:v>2113</x:v>
      </x:c>
      <x:c r="C177" s="935" t="s">
        <x:v>2144</x:v>
      </x:c>
      <x:c r="D177" s="936" t="s">
        <x:v>538</x:v>
      </x:c>
      <x:c r="E177" s="937" t="s">
        <x:v>592</x:v>
      </x:c>
      <x:c r="F177" s="939" t="s">
        <x:v>911</x:v>
      </x:c>
      <x:c r="G177" s="939" t="s">
        <x:v>2247</x:v>
      </x:c>
      <x:c r="H177" s="940" t="s">
        <x:v>2171</x:v>
      </x:c>
      <x:c r="I177" s="941" t="s">
        <x:v>911</x:v>
      </x:c>
      <x:c r="J177" s="937" t="s">
        <x:v>504</x:v>
      </x:c>
      <x:c r="K177" s="785" t="s">
        <x:v>2118</x:v>
      </x:c>
      <x:c r="L177" s="937" t="s">
        <x:v>534</x:v>
      </x:c>
      <x:c r="M177" s="937" t="s">
        <x:v>593</x:v>
      </x:c>
      <x:c r="N177" s="937" t="s">
        <x:v>908</x:v>
      </x:c>
      <x:c r="O177" s="942" t="s">
        <x:v>537</x:v>
      </x:c>
      <x:c r="P177" s="1293">
        <x:v>38.756182054440785</x:v>
      </x:c>
      <x:c r="Q177" s="944" t="s">
        <x:v>519</x:v>
      </x:c>
      <x:c r="R177" s="792">
        <x:f t="shared" si="94"/>
        <x:v>52320.845773495057</x:v>
      </x:c>
      <x:c r="S177" s="935">
        <x:v>1</x:v>
      </x:c>
      <x:c r="T177" s="792">
        <x:f t="shared" si="124"/>
        <x:v>52320.845773495057</x:v>
      </x:c>
      <x:c r="U177" s="935" t="s">
        <x:v>505</x:v>
      </x:c>
      <x:c r="V177" s="945"/>
      <x:c r="W177" s="1243"/>
      <x:c r="X177" s="949"/>
      <x:c r="Y177" s="949"/>
      <x:c r="Z177" s="949"/>
      <x:c r="AA177" s="949"/>
      <x:c r="AB177" s="1244"/>
      <x:c r="AC177" s="1244"/>
      <x:c r="AD177" s="1244"/>
      <x:c r="AE177" s="1294">
        <x:f t="shared" si="108"/>
        <x:v>38.756182054440785</x:v>
      </x:c>
      <x:c r="AF177" s="1295"/>
      <x:c r="AG177" s="1295"/>
      <x:c r="AH177" s="1295"/>
      <x:c r="AI177" s="1295"/>
      <x:c r="AJ177" s="1295"/>
      <x:c r="AK177" s="1295"/>
      <x:c r="AL177" s="1295"/>
      <x:c r="AM177" s="934" t="s">
        <x:v>2151</x:v>
      </x:c>
      <x:c r="AN177" s="1245" t="s">
        <x:v>2171</x:v>
      </x:c>
      <x:c r="AO177" s="1246">
        <x:f t="shared" si="123"/>
        <x:v>0</x:v>
      </x:c>
      <x:c r="AP177" s="1246">
        <x:f t="shared" si="123"/>
        <x:v>0</x:v>
      </x:c>
      <x:c r="AQ177" s="1246">
        <x:f t="shared" si="123"/>
        <x:v>0</x:v>
      </x:c>
      <x:c r="AR177" s="1246">
        <x:f t="shared" si="123"/>
        <x:v>0</x:v>
      </x:c>
      <x:c r="AS177" s="1246">
        <x:f t="shared" si="123"/>
        <x:v>0</x:v>
      </x:c>
      <x:c r="AT177" s="1246">
        <x:f t="shared" si="123"/>
        <x:v>0</x:v>
      </x:c>
      <x:c r="AU177" s="1246">
        <x:f t="shared" si="123"/>
        <x:v>0</x:v>
      </x:c>
      <x:c r="AV177" s="1246">
        <x:f t="shared" si="123"/>
        <x:v>0</x:v>
      </x:c>
      <x:c r="AW177" s="1246">
        <x:f t="shared" si="123"/>
        <x:v>0</x:v>
      </x:c>
      <x:c r="AX177" s="1246">
        <x:f t="shared" si="115"/>
        <x:v>0</x:v>
      </x:c>
      <x:c r="AY177" s="1246">
        <x:f t="shared" si="115"/>
        <x:v>0</x:v>
      </x:c>
      <x:c r="AZ177" s="1246">
        <x:f t="shared" si="115"/>
        <x:v>0</x:v>
      </x:c>
      <x:c r="BA177" s="1247">
        <x:f t="shared" si="115"/>
        <x:v>0</x:v>
      </x:c>
      <x:c r="BB177" s="1246">
        <x:f t="shared" si="115"/>
        <x:v>0</x:v>
      </x:c>
      <x:c r="BC177" s="1246">
        <x:f t="shared" si="115"/>
        <x:v>0</x:v>
      </x:c>
      <x:c r="BD177" s="1246">
        <x:f t="shared" si="115"/>
        <x:v>0</x:v>
      </x:c>
      <x:c r="BE177" s="1246">
        <x:f t="shared" si="115"/>
        <x:v>0</x:v>
      </x:c>
      <x:c r="BF177" s="1246">
        <x:f t="shared" si="115"/>
        <x:v>0</x:v>
      </x:c>
      <x:c r="BG177" s="1246">
        <x:f t="shared" si="115"/>
        <x:v>0</x:v>
      </x:c>
      <x:c r="BH177" s="1246">
        <x:f t="shared" si="115"/>
        <x:v>0</x:v>
      </x:c>
      <x:c r="BI177" s="1246">
        <x:f t="shared" si="125"/>
        <x:v>0</x:v>
      </x:c>
      <x:c r="BJ177" s="1246">
        <x:f t="shared" si="125"/>
        <x:v>0</x:v>
      </x:c>
      <x:c r="BK177" s="1246">
        <x:f t="shared" si="125"/>
        <x:v>0</x:v>
      </x:c>
      <x:c r="BL177" s="1246">
        <x:f t="shared" si="125"/>
        <x:v>0</x:v>
      </x:c>
      <x:c r="BM177" s="1246">
        <x:f t="shared" si="125"/>
        <x:v>0</x:v>
      </x:c>
      <x:c r="BN177" s="1246">
        <x:f t="shared" si="125"/>
        <x:v>0</x:v>
      </x:c>
      <x:c r="BO177" s="1246">
        <x:f t="shared" si="125"/>
        <x:v>0</x:v>
      </x:c>
      <x:c r="BP177" s="1246">
        <x:f t="shared" si="125"/>
        <x:v>0</x:v>
      </x:c>
      <x:c r="BQ177" s="1246">
        <x:f t="shared" si="125"/>
        <x:v>0</x:v>
      </x:c>
      <x:c r="BR177" s="1246">
        <x:f t="shared" si="125"/>
        <x:v>0</x:v>
      </x:c>
      <x:c r="BS177" s="1246">
        <x:f t="shared" si="125"/>
        <x:v>0</x:v>
      </x:c>
      <x:c r="BT177" s="1246">
        <x:f t="shared" si="125"/>
        <x:v>0</x:v>
      </x:c>
      <x:c r="BU177" s="1296">
        <x:f t="shared" si="107"/>
        <x:v>0</x:v>
      </x:c>
      <x:c r="BV177" s="1297">
        <x:f t="shared" si="121"/>
        <x:v>0</x:v>
      </x:c>
      <x:c r="BW177" s="1298">
        <x:f t="shared" si="121"/>
        <x:v>0</x:v>
      </x:c>
      <x:c r="BX177" s="1298">
        <x:f t="shared" si="121"/>
        <x:v>0</x:v>
      </x:c>
      <x:c r="BY177" s="1298">
        <x:f t="shared" si="121"/>
        <x:v>0</x:v>
      </x:c>
      <x:c r="BZ177" s="1298">
        <x:f t="shared" si="121"/>
        <x:v>0</x:v>
      </x:c>
      <x:c r="CA177" s="1298">
        <x:f t="shared" si="121"/>
        <x:v>0</x:v>
      </x:c>
      <x:c r="CB177" s="1296">
        <x:f t="shared" si="121"/>
        <x:v>0</x:v>
      </x:c>
      <x:c r="CC177" s="1300"/>
      <x:c r="CD177" s="958" t="s">
        <x:v>2248</x:v>
      </x:c>
      <x:c r="CE177" s="959"/>
      <x:c r="CF177" s="959"/>
      <x:c r="CG177" s="959"/>
      <x:c r="CH177" s="959"/>
      <x:c r="CI177" s="959"/>
      <x:c r="CJ177" s="959"/>
      <x:c r="CK177" s="959"/>
      <x:c r="CL177" s="959"/>
      <x:c r="CM177" s="959"/>
      <x:c r="CN177" s="959"/>
      <x:c r="CO177" s="959"/>
      <x:c r="CP177" s="1027"/>
      <x:c r="CQ177" s="1028"/>
      <x:c r="CR177" s="1299">
        <x:v>0</x:v>
      </x:c>
      <x:c r="CS177" s="1252">
        <x:v>0</x:v>
      </x:c>
      <x:c r="CT177" s="1252">
        <x:v>0</x:v>
      </x:c>
      <x:c r="CU177" s="1252">
        <x:v>0</x:v>
      </x:c>
      <x:c r="CV177" s="1252">
        <x:v>0</x:v>
      </x:c>
      <x:c r="CW177" s="1252"/>
      <x:c r="CX177" s="1253"/>
      <x:c r="CZ177" s="988"/>
    </x:row>
    <x:row r="178" spans="1:104" s="785" customFormat="1" ht="17.25" hidden="1" customHeight="1" thickBot="1">
      <x:c r="A178" s="933">
        <x:f t="shared" si="96"/>
        <x:v>175</x:v>
      </x:c>
      <x:c r="B178" s="934" t="s">
        <x:v>2113</x:v>
      </x:c>
      <x:c r="C178" s="935" t="s">
        <x:v>2144</x:v>
      </x:c>
      <x:c r="D178" s="936" t="s">
        <x:v>538</x:v>
      </x:c>
      <x:c r="E178" s="937" t="s">
        <x:v>592</x:v>
      </x:c>
      <x:c r="F178" s="939" t="s">
        <x:v>912</x:v>
      </x:c>
      <x:c r="G178" s="939" t="s">
        <x:v>2247</x:v>
      </x:c>
      <x:c r="H178" s="940" t="s">
        <x:v>2171</x:v>
      </x:c>
      <x:c r="I178" s="941" t="s">
        <x:v>912</x:v>
      </x:c>
      <x:c r="J178" s="937" t="s">
        <x:v>504</x:v>
      </x:c>
      <x:c r="K178" s="785" t="s">
        <x:v>2118</x:v>
      </x:c>
      <x:c r="L178" s="937" t="s">
        <x:v>534</x:v>
      </x:c>
      <x:c r="M178" s="937" t="s">
        <x:v>593</x:v>
      </x:c>
      <x:c r="N178" s="937" t="s">
        <x:v>908</x:v>
      </x:c>
      <x:c r="O178" s="942" t="s">
        <x:v>537</x:v>
      </x:c>
      <x:c r="P178" s="1293">
        <x:v>9.2639999999999976</x:v>
      </x:c>
      <x:c r="Q178" s="944" t="s">
        <x:v>519</x:v>
      </x:c>
      <x:c r="R178" s="792">
        <x:f t="shared" si="94"/>
        <x:v>12506.399999999996</x:v>
      </x:c>
      <x:c r="S178" s="935">
        <x:v>1</x:v>
      </x:c>
      <x:c r="T178" s="792">
        <x:f t="shared" si="124"/>
        <x:v>12506.399999999996</x:v>
      </x:c>
      <x:c r="U178" s="935" t="s">
        <x:v>505</x:v>
      </x:c>
      <x:c r="V178" s="945"/>
      <x:c r="W178" s="1243"/>
      <x:c r="X178" s="949"/>
      <x:c r="Y178" s="949"/>
      <x:c r="Z178" s="949"/>
      <x:c r="AA178" s="949"/>
      <x:c r="AB178" s="1244"/>
      <x:c r="AC178" s="1244"/>
      <x:c r="AD178" s="1244"/>
      <x:c r="AE178" s="1294">
        <x:f t="shared" si="108"/>
        <x:v>9.2639999999999976</x:v>
      </x:c>
      <x:c r="AF178" s="1295"/>
      <x:c r="AG178" s="1295"/>
      <x:c r="AH178" s="1295"/>
      <x:c r="AI178" s="1295"/>
      <x:c r="AJ178" s="1295"/>
      <x:c r="AK178" s="1295"/>
      <x:c r="AL178" s="1295"/>
      <x:c r="AM178" s="934" t="s">
        <x:v>2151</x:v>
      </x:c>
      <x:c r="AN178" s="1245" t="s">
        <x:v>2171</x:v>
      </x:c>
      <x:c r="AO178" s="1246">
        <x:f t="shared" si="123"/>
        <x:v>0</x:v>
      </x:c>
      <x:c r="AP178" s="1246">
        <x:f t="shared" si="123"/>
        <x:v>0</x:v>
      </x:c>
      <x:c r="AQ178" s="1246">
        <x:f t="shared" si="123"/>
        <x:v>0</x:v>
      </x:c>
      <x:c r="AR178" s="1246">
        <x:f t="shared" si="123"/>
        <x:v>0</x:v>
      </x:c>
      <x:c r="AS178" s="1246">
        <x:f t="shared" si="123"/>
        <x:v>0</x:v>
      </x:c>
      <x:c r="AT178" s="1246">
        <x:f t="shared" si="123"/>
        <x:v>0</x:v>
      </x:c>
      <x:c r="AU178" s="1246">
        <x:f t="shared" si="123"/>
        <x:v>0</x:v>
      </x:c>
      <x:c r="AV178" s="1246">
        <x:f t="shared" si="123"/>
        <x:v>0</x:v>
      </x:c>
      <x:c r="AW178" s="1246">
        <x:f t="shared" si="123"/>
        <x:v>0</x:v>
      </x:c>
      <x:c r="AX178" s="1246">
        <x:f t="shared" si="115"/>
        <x:v>0</x:v>
      </x:c>
      <x:c r="AY178" s="1246">
        <x:f t="shared" si="115"/>
        <x:v>0</x:v>
      </x:c>
      <x:c r="AZ178" s="1246">
        <x:f t="shared" si="115"/>
        <x:v>0</x:v>
      </x:c>
      <x:c r="BA178" s="1247">
        <x:f t="shared" si="115"/>
        <x:v>0</x:v>
      </x:c>
      <x:c r="BB178" s="1246">
        <x:f t="shared" si="115"/>
        <x:v>0</x:v>
      </x:c>
      <x:c r="BC178" s="1246">
        <x:f t="shared" si="115"/>
        <x:v>0</x:v>
      </x:c>
      <x:c r="BD178" s="1246">
        <x:f t="shared" si="115"/>
        <x:v>0</x:v>
      </x:c>
      <x:c r="BE178" s="1246">
        <x:f t="shared" si="115"/>
        <x:v>0</x:v>
      </x:c>
      <x:c r="BF178" s="1246">
        <x:f t="shared" si="115"/>
        <x:v>0</x:v>
      </x:c>
      <x:c r="BG178" s="1246">
        <x:f t="shared" si="115"/>
        <x:v>0</x:v>
      </x:c>
      <x:c r="BH178" s="1246">
        <x:f t="shared" si="115"/>
        <x:v>0</x:v>
      </x:c>
      <x:c r="BI178" s="1246">
        <x:f t="shared" si="125"/>
        <x:v>0</x:v>
      </x:c>
      <x:c r="BJ178" s="1246">
        <x:f t="shared" si="125"/>
        <x:v>0</x:v>
      </x:c>
      <x:c r="BK178" s="1246">
        <x:f t="shared" si="125"/>
        <x:v>0</x:v>
      </x:c>
      <x:c r="BL178" s="1246">
        <x:f t="shared" si="125"/>
        <x:v>0</x:v>
      </x:c>
      <x:c r="BM178" s="1246">
        <x:f t="shared" si="125"/>
        <x:v>0</x:v>
      </x:c>
      <x:c r="BN178" s="1246">
        <x:f t="shared" si="125"/>
        <x:v>0</x:v>
      </x:c>
      <x:c r="BO178" s="1246">
        <x:f t="shared" si="125"/>
        <x:v>0</x:v>
      </x:c>
      <x:c r="BP178" s="1246">
        <x:f t="shared" si="125"/>
        <x:v>0</x:v>
      </x:c>
      <x:c r="BQ178" s="1246">
        <x:f t="shared" si="125"/>
        <x:v>0</x:v>
      </x:c>
      <x:c r="BR178" s="1246">
        <x:f t="shared" si="125"/>
        <x:v>0</x:v>
      </x:c>
      <x:c r="BS178" s="1246">
        <x:f t="shared" si="125"/>
        <x:v>0</x:v>
      </x:c>
      <x:c r="BT178" s="1246">
        <x:f t="shared" si="125"/>
        <x:v>0</x:v>
      </x:c>
      <x:c r="BU178" s="1296">
        <x:f t="shared" si="107"/>
        <x:v>0</x:v>
      </x:c>
      <x:c r="BV178" s="1297">
        <x:f t="shared" si="121"/>
        <x:v>0</x:v>
      </x:c>
      <x:c r="BW178" s="1298">
        <x:f t="shared" si="121"/>
        <x:v>0</x:v>
      </x:c>
      <x:c r="BX178" s="1298">
        <x:f t="shared" si="121"/>
        <x:v>0</x:v>
      </x:c>
      <x:c r="BY178" s="1298">
        <x:f t="shared" si="121"/>
        <x:v>0</x:v>
      </x:c>
      <x:c r="BZ178" s="1298">
        <x:f t="shared" si="121"/>
        <x:v>0</x:v>
      </x:c>
      <x:c r="CA178" s="1298">
        <x:f t="shared" si="121"/>
        <x:v>0</x:v>
      </x:c>
      <x:c r="CB178" s="1296">
        <x:f t="shared" si="121"/>
        <x:v>0</x:v>
      </x:c>
      <x:c r="CC178" s="1300"/>
      <x:c r="CD178" s="958" t="s">
        <x:v>2248</x:v>
      </x:c>
      <x:c r="CE178" s="959"/>
      <x:c r="CF178" s="959"/>
      <x:c r="CG178" s="959"/>
      <x:c r="CH178" s="959"/>
      <x:c r="CI178" s="959"/>
      <x:c r="CJ178" s="959"/>
      <x:c r="CK178" s="959"/>
      <x:c r="CL178" s="959"/>
      <x:c r="CM178" s="959"/>
      <x:c r="CN178" s="959"/>
      <x:c r="CO178" s="959"/>
      <x:c r="CP178" s="1027"/>
      <x:c r="CQ178" s="1028"/>
      <x:c r="CR178" s="1299">
        <x:v>0</x:v>
      </x:c>
      <x:c r="CS178" s="1252">
        <x:v>0</x:v>
      </x:c>
      <x:c r="CT178" s="1252">
        <x:v>0</x:v>
      </x:c>
      <x:c r="CU178" s="1252">
        <x:v>0</x:v>
      </x:c>
      <x:c r="CV178" s="1252">
        <x:v>0</x:v>
      </x:c>
      <x:c r="CW178" s="1252"/>
      <x:c r="CX178" s="1253"/>
      <x:c r="CZ178" s="988"/>
    </x:row>
    <x:row r="179" spans="1:104" s="785" customFormat="1" ht="17.25" hidden="1" customHeight="1" thickBot="1">
      <x:c r="A179" s="933">
        <x:f t="shared" si="96"/>
        <x:v>176</x:v>
      </x:c>
      <x:c r="B179" s="934" t="s">
        <x:v>2113</x:v>
      </x:c>
      <x:c r="C179" s="935" t="s">
        <x:v>2144</x:v>
      </x:c>
      <x:c r="D179" s="936" t="s">
        <x:v>2176</x:v>
      </x:c>
      <x:c r="E179" s="937" t="s">
        <x:v>592</x:v>
      </x:c>
      <x:c r="F179" s="939" t="s">
        <x:v>913</x:v>
      </x:c>
      <x:c r="G179" s="939" t="s">
        <x:v>2247</x:v>
      </x:c>
      <x:c r="H179" s="940" t="s">
        <x:v>2171</x:v>
      </x:c>
      <x:c r="I179" s="941" t="s">
        <x:v>913</x:v>
      </x:c>
      <x:c r="J179" s="937" t="s">
        <x:v>2131</x:v>
      </x:c>
      <x:c r="K179" s="785" t="s">
        <x:v>2118</x:v>
      </x:c>
      <x:c r="L179" s="937" t="s">
        <x:v>2162</x:v>
      </x:c>
      <x:c r="M179" s="937" t="s">
        <x:v>593</x:v>
      </x:c>
      <x:c r="N179" s="937" t="s">
        <x:v>908</x:v>
      </x:c>
      <x:c r="O179" s="942" t="s">
        <x:v>2157</x:v>
      </x:c>
      <x:c r="P179" s="1293">
        <x:v>8.3423999999999996</x:v>
      </x:c>
      <x:c r="Q179" s="944" t="s">
        <x:v>2167</x:v>
      </x:c>
      <x:c r="R179" s="792">
        <x:f t="shared" si="94"/>
        <x:v>11262.24</x:v>
      </x:c>
      <x:c r="S179" s="935">
        <x:v>1</x:v>
      </x:c>
      <x:c r="T179" s="792">
        <x:f t="shared" si="124"/>
        <x:v>11262.24</x:v>
      </x:c>
      <x:c r="U179" s="935" t="s">
        <x:v>2132</x:v>
      </x:c>
      <x:c r="V179" s="945"/>
      <x:c r="W179" s="1243"/>
      <x:c r="X179" s="949"/>
      <x:c r="Y179" s="949"/>
      <x:c r="Z179" s="949"/>
      <x:c r="AA179" s="949"/>
      <x:c r="AB179" s="1244"/>
      <x:c r="AC179" s="1244"/>
      <x:c r="AD179" s="1244"/>
      <x:c r="AE179" s="1294">
        <x:f t="shared" si="108"/>
        <x:v>8.3423999999999996</x:v>
      </x:c>
      <x:c r="AF179" s="1295"/>
      <x:c r="AG179" s="1295"/>
      <x:c r="AH179" s="1295"/>
      <x:c r="AI179" s="1295"/>
      <x:c r="AJ179" s="1295"/>
      <x:c r="AK179" s="1295"/>
      <x:c r="AL179" s="1295"/>
      <x:c r="AM179" s="934" t="s">
        <x:v>2151</x:v>
      </x:c>
      <x:c r="AN179" s="1245" t="s">
        <x:v>2171</x:v>
      </x:c>
      <x:c r="AO179" s="1246">
        <x:f t="shared" si="123"/>
        <x:v>0</x:v>
      </x:c>
      <x:c r="AP179" s="1246">
        <x:f t="shared" si="123"/>
        <x:v>0</x:v>
      </x:c>
      <x:c r="AQ179" s="1246">
        <x:f t="shared" si="123"/>
        <x:v>0</x:v>
      </x:c>
      <x:c r="AR179" s="1246">
        <x:f t="shared" si="123"/>
        <x:v>0</x:v>
      </x:c>
      <x:c r="AS179" s="1246">
        <x:f t="shared" si="123"/>
        <x:v>0</x:v>
      </x:c>
      <x:c r="AT179" s="1246">
        <x:f t="shared" si="123"/>
        <x:v>0</x:v>
      </x:c>
      <x:c r="AU179" s="1246">
        <x:f t="shared" si="123"/>
        <x:v>0</x:v>
      </x:c>
      <x:c r="AV179" s="1246">
        <x:f t="shared" si="123"/>
        <x:v>0</x:v>
      </x:c>
      <x:c r="AW179" s="1246">
        <x:f t="shared" si="123"/>
        <x:v>0</x:v>
      </x:c>
      <x:c r="AX179" s="1246">
        <x:f t="shared" si="115"/>
        <x:v>0</x:v>
      </x:c>
      <x:c r="AY179" s="1246">
        <x:f t="shared" si="115"/>
        <x:v>0</x:v>
      </x:c>
      <x:c r="AZ179" s="1246">
        <x:f t="shared" si="115"/>
        <x:v>0</x:v>
      </x:c>
      <x:c r="BA179" s="1247">
        <x:f t="shared" si="115"/>
        <x:v>0</x:v>
      </x:c>
      <x:c r="BB179" s="1246">
        <x:f t="shared" si="115"/>
        <x:v>0</x:v>
      </x:c>
      <x:c r="BC179" s="1246">
        <x:f t="shared" si="115"/>
        <x:v>0</x:v>
      </x:c>
      <x:c r="BD179" s="1246">
        <x:f t="shared" si="115"/>
        <x:v>0</x:v>
      </x:c>
      <x:c r="BE179" s="1246">
        <x:f t="shared" si="115"/>
        <x:v>0</x:v>
      </x:c>
      <x:c r="BF179" s="1246">
        <x:f t="shared" si="115"/>
        <x:v>0</x:v>
      </x:c>
      <x:c r="BG179" s="1246">
        <x:f t="shared" si="115"/>
        <x:v>0</x:v>
      </x:c>
      <x:c r="BH179" s="1246">
        <x:f t="shared" si="115"/>
        <x:v>0</x:v>
      </x:c>
      <x:c r="BI179" s="1246">
        <x:f t="shared" si="125"/>
        <x:v>0</x:v>
      </x:c>
      <x:c r="BJ179" s="1246">
        <x:f t="shared" si="125"/>
        <x:v>0</x:v>
      </x:c>
      <x:c r="BK179" s="1246">
        <x:f t="shared" si="125"/>
        <x:v>0</x:v>
      </x:c>
      <x:c r="BL179" s="1246">
        <x:f t="shared" si="125"/>
        <x:v>0</x:v>
      </x:c>
      <x:c r="BM179" s="1246">
        <x:f t="shared" si="125"/>
        <x:v>0</x:v>
      </x:c>
      <x:c r="BN179" s="1246">
        <x:f t="shared" si="125"/>
        <x:v>0</x:v>
      </x:c>
      <x:c r="BO179" s="1246">
        <x:f t="shared" si="125"/>
        <x:v>0</x:v>
      </x:c>
      <x:c r="BP179" s="1246">
        <x:f t="shared" si="125"/>
        <x:v>0</x:v>
      </x:c>
      <x:c r="BQ179" s="1246">
        <x:f t="shared" si="125"/>
        <x:v>0</x:v>
      </x:c>
      <x:c r="BR179" s="1246">
        <x:f t="shared" si="125"/>
        <x:v>0</x:v>
      </x:c>
      <x:c r="BS179" s="1246">
        <x:f t="shared" si="125"/>
        <x:v>0</x:v>
      </x:c>
      <x:c r="BT179" s="1246">
        <x:f t="shared" si="125"/>
        <x:v>0</x:v>
      </x:c>
      <x:c r="BU179" s="1296">
        <x:f t="shared" si="107"/>
        <x:v>0</x:v>
      </x:c>
      <x:c r="BV179" s="1297">
        <x:f t="shared" si="121"/>
        <x:v>0</x:v>
      </x:c>
      <x:c r="BW179" s="1298">
        <x:f t="shared" si="121"/>
        <x:v>0</x:v>
      </x:c>
      <x:c r="BX179" s="1298">
        <x:f t="shared" si="121"/>
        <x:v>0</x:v>
      </x:c>
      <x:c r="BY179" s="1298">
        <x:f t="shared" si="121"/>
        <x:v>0</x:v>
      </x:c>
      <x:c r="BZ179" s="1298">
        <x:f t="shared" si="121"/>
        <x:v>0</x:v>
      </x:c>
      <x:c r="CA179" s="1298">
        <x:f t="shared" si="121"/>
        <x:v>0</x:v>
      </x:c>
      <x:c r="CB179" s="1296">
        <x:f t="shared" si="121"/>
        <x:v>0</x:v>
      </x:c>
      <x:c r="CC179" s="923"/>
      <x:c r="CD179" s="972" t="s">
        <x:v>2248</x:v>
      </x:c>
      <x:c r="CE179" s="973"/>
      <x:c r="CF179" s="973"/>
      <x:c r="CG179" s="973"/>
      <x:c r="CH179" s="973"/>
      <x:c r="CI179" s="973"/>
      <x:c r="CJ179" s="973"/>
      <x:c r="CK179" s="973"/>
      <x:c r="CL179" s="973"/>
      <x:c r="CM179" s="973"/>
      <x:c r="CN179" s="973"/>
      <x:c r="CO179" s="973"/>
      <x:c r="CP179" s="1051"/>
      <x:c r="CQ179" s="1052"/>
      <x:c r="CR179" s="1301">
        <x:v>0</x:v>
      </x:c>
      <x:c r="CS179" s="1259">
        <x:v>0</x:v>
      </x:c>
      <x:c r="CT179" s="1259">
        <x:v>0</x:v>
      </x:c>
      <x:c r="CU179" s="1259">
        <x:v>0</x:v>
      </x:c>
      <x:c r="CV179" s="1259">
        <x:v>0</x:v>
      </x:c>
      <x:c r="CW179" s="1259"/>
      <x:c r="CX179" s="1260"/>
      <x:c r="CZ179" s="988"/>
    </x:row>
    <x:row r="180" spans="1:104" s="1469" customFormat="1" ht="17.25" customHeight="1">
      <x:c r="A180" s="1302" t="s">
        <x:v>2249</x:v>
      </x:c>
      <x:c r="B180" s="1472" t="s">
        <x:v>2131</x:v>
      </x:c>
      <x:c r="C180" s="1473" t="s">
        <x:v>2128</x:v>
      </x:c>
      <x:c r="D180" s="1474" t="s">
        <x:v>2176</x:v>
      </x:c>
      <x:c r="E180" s="1475" t="s">
        <x:v>2250</x:v>
      </x:c>
      <x:c r="F180" s="1476" t="s">
        <x:v>1798</x:v>
      </x:c>
      <x:c r="G180" s="1476" t="s">
        <x:v>1716</x:v>
      </x:c>
      <x:c r="H180" s="1613" t="s">
        <x:v>1715</x:v>
      </x:c>
      <x:c r="I180" s="1478" t="s">
        <x:v>2251</x:v>
      </x:c>
      <x:c r="J180" s="1475" t="s">
        <x:v>2131</x:v>
      </x:c>
      <x:c r="K180" s="1475" t="s">
        <x:v>2148</x:v>
      </x:c>
      <x:c r="L180" s="1475" t="s">
        <x:v>518</x:v>
      </x:c>
      <x:c r="M180" s="1475" t="s">
        <x:v>2166</x:v>
      </x:c>
      <x:c r="N180" s="1475" t="s">
        <x:v>2166</x:v>
      </x:c>
      <x:c r="O180" s="1479" t="s">
        <x:v>2201</x:v>
      </x:c>
      <x:c r="P180" s="1574">
        <x:v>17.320898275083778</x:v>
      </x:c>
      <x:c r="Q180" s="1481" t="s">
        <x:v>2167</x:v>
      </x:c>
      <x:c r="R180" s="1482">
        <x:f t="shared" si="94"/>
        <x:v>23383.212671363101</x:v>
      </x:c>
      <x:c r="S180" s="1473">
        <x:v>1</x:v>
      </x:c>
      <x:c r="T180" s="1482">
        <x:f t="shared" si="124"/>
        <x:v>23383.212671363101</x:v>
      </x:c>
      <x:c r="U180" s="1473" t="s">
        <x:v>2132</x:v>
      </x:c>
      <x:c r="V180" s="1566"/>
      <x:c r="W180" s="1484"/>
      <x:c r="X180" s="1485"/>
      <x:c r="Y180" s="1485"/>
      <x:c r="Z180" s="1485"/>
      <x:c r="AA180" s="1485"/>
      <x:c r="AB180" s="1575"/>
      <x:c r="AC180" s="1575"/>
      <x:c r="AD180" s="1575"/>
      <x:c r="AE180" s="1486">
        <x:v>17.320898275083778</x:v>
      </x:c>
      <x:c r="AF180" s="1487">
        <x:v>17.320898275083778</x:v>
      </x:c>
      <x:c r="AG180" s="1487">
        <x:v>17.320898275083778</x:v>
      </x:c>
      <x:c r="AH180" s="1487"/>
      <x:c r="AI180" s="1487"/>
      <x:c r="AJ180" s="1487"/>
      <x:c r="AK180" s="1487"/>
      <x:c r="AL180" s="1487"/>
      <x:c r="AM180" s="1472" t="s">
        <x:v>2170</x:v>
      </x:c>
      <x:c r="AN180" s="1488"/>
      <x:c r="AO180" s="1489"/>
      <x:c r="AP180" s="1489"/>
      <x:c r="AQ180" s="1489"/>
      <x:c r="AR180" s="1489"/>
      <x:c r="AS180" s="1489"/>
      <x:c r="AT180" s="1489"/>
      <x:c r="AU180" s="1489"/>
      <x:c r="AV180" s="1489"/>
      <x:c r="AW180" s="1489">
        <x:v>4000</x:v>
      </x:c>
      <x:c r="AX180" s="1489">
        <x:v>5000</x:v>
      </x:c>
      <x:c r="AY180" s="1489">
        <x:v>6500</x:v>
      </x:c>
      <x:c r="AZ180" s="1489">
        <x:v>7500</x:v>
      </x:c>
      <x:c r="BA180" s="1490">
        <x:f t="shared" ref="BA180:BA192" si="126">SUM(AO180:AZ180)</x:f>
        <x:v>23000</x:v>
      </x:c>
      <x:c r="BB180" s="1489">
        <x:f t="shared" si="115"/>
        <x:v>24250</x:v>
      </x:c>
      <x:c r="BC180" s="1489">
        <x:f t="shared" si="115"/>
        <x:v>97000</x:v>
      </x:c>
      <x:c r="BD180" s="1489">
        <x:f t="shared" si="115"/>
        <x:v>32333.333333333332</x:v>
      </x:c>
      <x:c r="BE180" s="1489">
        <x:f t="shared" si="115"/>
        <x:v>0</x:v>
      </x:c>
      <x:c r="BF180" s="1489">
        <x:f t="shared" si="115"/>
        <x:v>0</x:v>
      </x:c>
      <x:c r="BG180" s="1489">
        <x:f t="shared" si="115"/>
        <x:v>0</x:v>
      </x:c>
      <x:c r="BH180" s="1489">
        <x:f t="shared" si="115"/>
        <x:v>0</x:v>
      </x:c>
      <x:c r="BI180" s="1489">
        <x:f t="shared" si="125"/>
        <x:v>0</x:v>
      </x:c>
      <x:c r="BJ180" s="1489">
        <x:f t="shared" si="125"/>
        <x:v>0</x:v>
      </x:c>
      <x:c r="BK180" s="1489">
        <x:f t="shared" si="125"/>
        <x:v>0</x:v>
      </x:c>
      <x:c r="BL180" s="1489">
        <x:f t="shared" si="125"/>
        <x:v>0</x:v>
      </x:c>
      <x:c r="BM180" s="1489">
        <x:f t="shared" si="125"/>
        <x:v>0</x:v>
      </x:c>
      <x:c r="BN180" s="1489">
        <x:f t="shared" si="125"/>
        <x:v>0</x:v>
      </x:c>
      <x:c r="BO180" s="1489">
        <x:f t="shared" si="125"/>
        <x:v>0</x:v>
      </x:c>
      <x:c r="BP180" s="1489">
        <x:f t="shared" si="125"/>
        <x:v>0</x:v>
      </x:c>
      <x:c r="BQ180" s="1489">
        <x:f t="shared" si="125"/>
        <x:v>0.93532850685452407</x:v>
      </x:c>
      <x:c r="BR180" s="1489">
        <x:f t="shared" si="125"/>
        <x:v>1.169160633568155</x:v>
      </x:c>
      <x:c r="BS180" s="1489">
        <x:f t="shared" si="125"/>
        <x:v>1.5199088236386016</x:v>
      </x:c>
      <x:c r="BT180" s="1489">
        <x:f t="shared" si="125"/>
        <x:v>1.7537409503522325</x:v>
      </x:c>
      <x:c r="BU180" s="1576">
        <x:f t="shared" si="107"/>
        <x:v>5.3781389144135137</x:v>
      </x:c>
      <x:c r="BV180" s="1577">
        <x:f t="shared" si="121"/>
        <x:v>5.6704290728055513</x:v>
      </x:c>
      <x:c r="BW180" s="1576">
        <x:f t="shared" si="121"/>
        <x:v>22.681716291222205</x:v>
      </x:c>
      <x:c r="BX180" s="1576">
        <x:f t="shared" si="121"/>
        <x:v>0</x:v>
      </x:c>
      <x:c r="BY180" s="1576">
        <x:f t="shared" si="121"/>
        <x:v>0</x:v>
      </x:c>
      <x:c r="BZ180" s="1576">
        <x:f t="shared" si="121"/>
        <x:v>0</x:v>
      </x:c>
      <x:c r="CA180" s="1576">
        <x:f t="shared" si="121"/>
        <x:v>0</x:v>
      </x:c>
      <x:c r="CB180" s="1578">
        <x:f t="shared" si="121"/>
        <x:v>0</x:v>
      </x:c>
      <x:c r="CC180" s="1468"/>
      <x:c r="CD180" s="924" t="s">
        <x:v>2166</x:v>
      </x:c>
      <x:c r="CE180" s="926">
        <x:f t="shared" ref="CE180:CP192" si="127">$CQ180/12</x:f>
        <x:v>2020.8333333333333</x:v>
      </x:c>
      <x:c r="CF180" s="926">
        <x:f t="shared" si="127"/>
        <x:v>2020.8333333333333</x:v>
      </x:c>
      <x:c r="CG180" s="926">
        <x:f t="shared" si="127"/>
        <x:v>2020.8333333333333</x:v>
      </x:c>
      <x:c r="CH180" s="926">
        <x:f t="shared" si="127"/>
        <x:v>2020.8333333333333</x:v>
      </x:c>
      <x:c r="CI180" s="926">
        <x:f t="shared" si="127"/>
        <x:v>2020.8333333333333</x:v>
      </x:c>
      <x:c r="CJ180" s="926">
        <x:f t="shared" si="127"/>
        <x:v>2020.8333333333333</x:v>
      </x:c>
      <x:c r="CK180" s="926">
        <x:f t="shared" si="127"/>
        <x:v>2020.8333333333333</x:v>
      </x:c>
      <x:c r="CL180" s="926">
        <x:f t="shared" si="127"/>
        <x:v>2020.8333333333333</x:v>
      </x:c>
      <x:c r="CM180" s="926">
        <x:f t="shared" si="127"/>
        <x:v>2020.8333333333333</x:v>
      </x:c>
      <x:c r="CN180" s="926">
        <x:f t="shared" si="127"/>
        <x:v>2020.8333333333333</x:v>
      </x:c>
      <x:c r="CO180" s="926">
        <x:f t="shared" si="127"/>
        <x:v>2020.8333333333333</x:v>
      </x:c>
      <x:c r="CP180" s="927">
        <x:f t="shared" si="127"/>
        <x:v>2020.8333333333333</x:v>
      </x:c>
      <x:c r="CQ180" s="928">
        <x:v>24250</x:v>
      </x:c>
      <x:c r="CR180" s="929">
        <x:v>24250</x:v>
      </x:c>
      <x:c r="CS180" s="926">
        <x:v>97000</x:v>
      </x:c>
      <x:c r="CT180" s="926">
        <x:v>32333.333333333332</x:v>
      </x:c>
      <x:c r="CU180" s="926"/>
      <x:c r="CV180" s="926"/>
      <x:c r="CW180" s="1303"/>
      <x:c r="CX180" s="930"/>
      <x:c r="CZ180" s="1470"/>
    </x:row>
    <x:row r="181" spans="1:104" s="1469" customFormat="1" ht="17.25" customHeight="1">
      <x:c r="A181" s="1304" t="s">
        <x:v>2249</x:v>
      </x:c>
      <x:c r="B181" s="1494" t="s">
        <x:v>2131</x:v>
      </x:c>
      <x:c r="C181" s="1495" t="s">
        <x:v>2128</x:v>
      </x:c>
      <x:c r="D181" s="1496" t="s">
        <x:v>2176</x:v>
      </x:c>
      <x:c r="E181" s="1469" t="s">
        <x:v>2250</x:v>
      </x:c>
      <x:c r="F181" s="1497" t="s">
        <x:v>1798</x:v>
      </x:c>
      <x:c r="G181" s="1497" t="s">
        <x:v>1718</x:v>
      </x:c>
      <x:c r="H181" s="1615" t="s">
        <x:v>1717</x:v>
      </x:c>
      <x:c r="I181" s="1499" t="s">
        <x:v>2251</x:v>
      </x:c>
      <x:c r="J181" s="1469" t="s">
        <x:v>2131</x:v>
      </x:c>
      <x:c r="K181" s="1469" t="s">
        <x:v>2148</x:v>
      </x:c>
      <x:c r="L181" s="1469" t="s">
        <x:v>518</x:v>
      </x:c>
      <x:c r="M181" s="1469" t="s">
        <x:v>2166</x:v>
      </x:c>
      <x:c r="N181" s="1469" t="s">
        <x:v>2166</x:v>
      </x:c>
      <x:c r="O181" s="1500" t="s">
        <x:v>2201</x:v>
      </x:c>
      <x:c r="P181" s="1579">
        <x:v>10.181724390893994</x:v>
      </x:c>
      <x:c r="Q181" s="1502" t="s">
        <x:v>2167</x:v>
      </x:c>
      <x:c r="R181" s="1468">
        <x:f t="shared" si="94"/>
        <x:v>13745.32792770689</x:v>
      </x:c>
      <x:c r="S181" s="1495">
        <x:v>2</x:v>
      </x:c>
      <x:c r="T181" s="1468">
        <x:f t="shared" si="124"/>
        <x:v>27490.655855413781</x:v>
      </x:c>
      <x:c r="U181" s="1495" t="s">
        <x:v>2132</x:v>
      </x:c>
      <x:c r="V181" s="1503"/>
      <x:c r="W181" s="1504"/>
      <x:c r="X181" s="1505"/>
      <x:c r="Y181" s="1505"/>
      <x:c r="Z181" s="1505"/>
      <x:c r="AA181" s="1505"/>
      <x:c r="AB181" s="1546"/>
      <x:c r="AC181" s="1546"/>
      <x:c r="AD181" s="1546"/>
      <x:c r="AE181" s="1506">
        <x:v>10.181724390893994</x:v>
      </x:c>
      <x:c r="AF181" s="1507">
        <x:v>10.181724390893994</x:v>
      </x:c>
      <x:c r="AG181" s="1507">
        <x:v>10.181724390893994</x:v>
      </x:c>
      <x:c r="AH181" s="1507"/>
      <x:c r="AI181" s="1507"/>
      <x:c r="AJ181" s="1507"/>
      <x:c r="AK181" s="1507"/>
      <x:c r="AL181" s="1507"/>
      <x:c r="AM181" s="1494" t="s">
        <x:v>2170</x:v>
      </x:c>
      <x:c r="AN181" s="1508"/>
      <x:c r="AO181" s="1509">
        <x:f>AO180</x:f>
        <x:v>0</x:v>
      </x:c>
      <x:c r="AP181" s="1509">
        <x:f t="shared" ref="AP181:AR185" si="128">AP180</x:f>
        <x:v>0</x:v>
      </x:c>
      <x:c r="AQ181" s="1509">
        <x:f t="shared" si="128"/>
        <x:v>0</x:v>
      </x:c>
      <x:c r="AR181" s="1509">
        <x:f t="shared" si="128"/>
        <x:v>0</x:v>
      </x:c>
      <x:c r="AS181" s="1509">
        <x:f>AS180*2</x:f>
        <x:v>0</x:v>
      </x:c>
      <x:c r="AT181" s="1509">
        <x:f t="shared" ref="AT181:AZ181" si="129">AT180*2</x:f>
        <x:v>0</x:v>
      </x:c>
      <x:c r="AU181" s="1509">
        <x:f t="shared" si="129"/>
        <x:v>0</x:v>
      </x:c>
      <x:c r="AV181" s="1509"/>
      <x:c r="AW181" s="1509">
        <x:f t="shared" si="129"/>
        <x:v>8000</x:v>
      </x:c>
      <x:c r="AX181" s="1509">
        <x:f t="shared" si="129"/>
        <x:v>10000</x:v>
      </x:c>
      <x:c r="AY181" s="1509">
        <x:f t="shared" si="129"/>
        <x:v>13000</x:v>
      </x:c>
      <x:c r="AZ181" s="1509">
        <x:f t="shared" si="129"/>
        <x:v>15000</x:v>
      </x:c>
      <x:c r="BA181" s="1510">
        <x:f t="shared" si="126"/>
        <x:v>46000</x:v>
      </x:c>
      <x:c r="BB181" s="1509">
        <x:f t="shared" si="115"/>
        <x:v>24250</x:v>
      </x:c>
      <x:c r="BC181" s="1509">
        <x:f t="shared" si="115"/>
        <x:v>97000</x:v>
      </x:c>
      <x:c r="BD181" s="1509">
        <x:f t="shared" si="115"/>
        <x:v>32333.333333333332</x:v>
      </x:c>
      <x:c r="BE181" s="1509">
        <x:f t="shared" si="115"/>
        <x:v>0</x:v>
      </x:c>
      <x:c r="BF181" s="1509">
        <x:f t="shared" si="115"/>
        <x:v>0</x:v>
      </x:c>
      <x:c r="BG181" s="1509">
        <x:f t="shared" si="115"/>
        <x:v>0</x:v>
      </x:c>
      <x:c r="BH181" s="1509">
        <x:f t="shared" si="115"/>
        <x:v>0</x:v>
      </x:c>
      <x:c r="BI181" s="1509">
        <x:f t="shared" si="125"/>
        <x:v>0</x:v>
      </x:c>
      <x:c r="BJ181" s="1509">
        <x:f t="shared" si="125"/>
        <x:v>0</x:v>
      </x:c>
      <x:c r="BK181" s="1509">
        <x:f t="shared" si="125"/>
        <x:v>0</x:v>
      </x:c>
      <x:c r="BL181" s="1509">
        <x:f t="shared" si="125"/>
        <x:v>0</x:v>
      </x:c>
      <x:c r="BM181" s="1509">
        <x:f t="shared" si="125"/>
        <x:v>0</x:v>
      </x:c>
      <x:c r="BN181" s="1509">
        <x:f t="shared" si="125"/>
        <x:v>0</x:v>
      </x:c>
      <x:c r="BO181" s="1509">
        <x:f t="shared" si="125"/>
        <x:v>0</x:v>
      </x:c>
      <x:c r="BP181" s="1509">
        <x:f t="shared" si="125"/>
        <x:v>0</x:v>
      </x:c>
      <x:c r="BQ181" s="1509">
        <x:f t="shared" si="125"/>
        <x:v>2.1992524684331025</x:v>
      </x:c>
      <x:c r="BR181" s="1509">
        <x:f t="shared" si="125"/>
        <x:v>2.7490655855413784</x:v>
      </x:c>
      <x:c r="BS181" s="1509">
        <x:f t="shared" si="125"/>
        <x:v>3.5737852612037915</x:v>
      </x:c>
      <x:c r="BT181" s="1509">
        <x:f t="shared" si="125"/>
        <x:v>4.1235983783120673</x:v>
      </x:c>
      <x:c r="BU181" s="1580">
        <x:f t="shared" si="107"/>
        <x:v>12.64570169349034</x:v>
      </x:c>
      <x:c r="BV181" s="1581">
        <x:f t="shared" si="121"/>
        <x:v>6.6664840449378415</x:v>
      </x:c>
      <x:c r="BW181" s="1580">
        <x:f t="shared" si="121"/>
        <x:v>26.665936179751366</x:v>
      </x:c>
      <x:c r="BX181" s="1580">
        <x:f t="shared" si="121"/>
        <x:v>0</x:v>
      </x:c>
      <x:c r="BY181" s="1580">
        <x:f t="shared" si="121"/>
        <x:v>0</x:v>
      </x:c>
      <x:c r="BZ181" s="1580">
        <x:f t="shared" si="121"/>
        <x:v>0</x:v>
      </x:c>
      <x:c r="CA181" s="1580">
        <x:f t="shared" si="121"/>
        <x:v>0</x:v>
      </x:c>
      <x:c r="CB181" s="1582">
        <x:f t="shared" si="121"/>
        <x:v>0</x:v>
      </x:c>
      <x:c r="CC181" s="1468"/>
      <x:c r="CD181" s="958" t="s">
        <x:v>2166</x:v>
      </x:c>
      <x:c r="CE181" s="960">
        <x:f t="shared" si="127"/>
        <x:v>2020.8333333333333</x:v>
      </x:c>
      <x:c r="CF181" s="960">
        <x:f t="shared" si="127"/>
        <x:v>2020.8333333333333</x:v>
      </x:c>
      <x:c r="CG181" s="960">
        <x:f t="shared" si="127"/>
        <x:v>2020.8333333333333</x:v>
      </x:c>
      <x:c r="CH181" s="960">
        <x:f t="shared" si="127"/>
        <x:v>2020.8333333333333</x:v>
      </x:c>
      <x:c r="CI181" s="960">
        <x:f t="shared" si="127"/>
        <x:v>2020.8333333333333</x:v>
      </x:c>
      <x:c r="CJ181" s="960">
        <x:f t="shared" si="127"/>
        <x:v>2020.8333333333333</x:v>
      </x:c>
      <x:c r="CK181" s="960">
        <x:f t="shared" si="127"/>
        <x:v>2020.8333333333333</x:v>
      </x:c>
      <x:c r="CL181" s="960">
        <x:f t="shared" si="127"/>
        <x:v>2020.8333333333333</x:v>
      </x:c>
      <x:c r="CM181" s="960">
        <x:f t="shared" si="127"/>
        <x:v>2020.8333333333333</x:v>
      </x:c>
      <x:c r="CN181" s="960">
        <x:f t="shared" si="127"/>
        <x:v>2020.8333333333333</x:v>
      </x:c>
      <x:c r="CO181" s="960">
        <x:f t="shared" si="127"/>
        <x:v>2020.8333333333333</x:v>
      </x:c>
      <x:c r="CP181" s="961">
        <x:f t="shared" si="127"/>
        <x:v>2020.8333333333333</x:v>
      </x:c>
      <x:c r="CQ181" s="962">
        <x:v>24250</x:v>
      </x:c>
      <x:c r="CR181" s="963">
        <x:v>24250</x:v>
      </x:c>
      <x:c r="CS181" s="960">
        <x:v>97000</x:v>
      </x:c>
      <x:c r="CT181" s="960">
        <x:v>32333.333333333332</x:v>
      </x:c>
      <x:c r="CU181" s="960"/>
      <x:c r="CV181" s="960"/>
      <x:c r="CW181" s="1305"/>
      <x:c r="CX181" s="964"/>
      <x:c r="CZ181" s="1470"/>
    </x:row>
    <x:row r="182" spans="1:104" s="1469" customFormat="1" ht="17.25" customHeight="1">
      <x:c r="A182" s="1304" t="s">
        <x:v>2249</x:v>
      </x:c>
      <x:c r="B182" s="1494" t="s">
        <x:v>2131</x:v>
      </x:c>
      <x:c r="C182" s="1495" t="s">
        <x:v>2128</x:v>
      </x:c>
      <x:c r="D182" s="1496" t="s">
        <x:v>2176</x:v>
      </x:c>
      <x:c r="E182" s="1469" t="s">
        <x:v>2250</x:v>
      </x:c>
      <x:c r="F182" s="1497" t="s">
        <x:v>1798</x:v>
      </x:c>
      <x:c r="G182" s="1497" t="s">
        <x:v>1720</x:v>
      </x:c>
      <x:c r="H182" s="1615" t="s">
        <x:v>1719</x:v>
      </x:c>
      <x:c r="I182" s="1499" t="s">
        <x:v>2251</x:v>
      </x:c>
      <x:c r="J182" s="1469" t="s">
        <x:v>2131</x:v>
      </x:c>
      <x:c r="K182" s="1469" t="s">
        <x:v>2148</x:v>
      </x:c>
      <x:c r="L182" s="1469" t="s">
        <x:v>518</x:v>
      </x:c>
      <x:c r="M182" s="1469" t="s">
        <x:v>2166</x:v>
      </x:c>
      <x:c r="N182" s="1469" t="s">
        <x:v>2166</x:v>
      </x:c>
      <x:c r="O182" s="1500" t="s">
        <x:v>2201</x:v>
      </x:c>
      <x:c r="P182" s="1579">
        <x:v>32.427704669591577</x:v>
      </x:c>
      <x:c r="Q182" s="1502" t="s">
        <x:v>2167</x:v>
      </x:c>
      <x:c r="R182" s="1468">
        <x:f t="shared" si="94"/>
        <x:v>43777.401303948631</x:v>
      </x:c>
      <x:c r="S182" s="1495">
        <x:v>1</x:v>
      </x:c>
      <x:c r="T182" s="1468">
        <x:f t="shared" si="124"/>
        <x:v>43777.401303948631</x:v>
      </x:c>
      <x:c r="U182" s="1495" t="s">
        <x:v>2132</x:v>
      </x:c>
      <x:c r="V182" s="1503"/>
      <x:c r="W182" s="1504"/>
      <x:c r="X182" s="1505"/>
      <x:c r="Y182" s="1505"/>
      <x:c r="Z182" s="1505"/>
      <x:c r="AA182" s="1505"/>
      <x:c r="AB182" s="1546"/>
      <x:c r="AC182" s="1546"/>
      <x:c r="AD182" s="1546"/>
      <x:c r="AE182" s="1506">
        <x:v>32.427704669591577</x:v>
      </x:c>
      <x:c r="AF182" s="1507">
        <x:v>32.427704669591577</x:v>
      </x:c>
      <x:c r="AG182" s="1507">
        <x:v>32.427704669591577</x:v>
      </x:c>
      <x:c r="AH182" s="1507"/>
      <x:c r="AI182" s="1507"/>
      <x:c r="AJ182" s="1507"/>
      <x:c r="AK182" s="1507"/>
      <x:c r="AL182" s="1507"/>
      <x:c r="AM182" s="1494" t="s">
        <x:v>2170</x:v>
      </x:c>
      <x:c r="AN182" s="1508"/>
      <x:c r="AO182" s="1509">
        <x:f t="shared" ref="AO182:AR182" si="130">AO180</x:f>
        <x:v>0</x:v>
      </x:c>
      <x:c r="AP182" s="1509">
        <x:f t="shared" si="130"/>
        <x:v>0</x:v>
      </x:c>
      <x:c r="AQ182" s="1509">
        <x:f t="shared" si="130"/>
        <x:v>0</x:v>
      </x:c>
      <x:c r="AR182" s="1509">
        <x:f t="shared" si="130"/>
        <x:v>0</x:v>
      </x:c>
      <x:c r="AS182" s="1509">
        <x:f>AS180</x:f>
        <x:v>0</x:v>
      </x:c>
      <x:c r="AT182" s="1509">
        <x:f t="shared" ref="AT182:AZ182" si="131">AT180</x:f>
        <x:v>0</x:v>
      </x:c>
      <x:c r="AU182" s="1509">
        <x:f t="shared" si="131"/>
        <x:v>0</x:v>
      </x:c>
      <x:c r="AV182" s="1509"/>
      <x:c r="AW182" s="1509">
        <x:f t="shared" si="131"/>
        <x:v>4000</x:v>
      </x:c>
      <x:c r="AX182" s="1509">
        <x:f t="shared" si="131"/>
        <x:v>5000</x:v>
      </x:c>
      <x:c r="AY182" s="1509">
        <x:f t="shared" si="131"/>
        <x:v>6500</x:v>
      </x:c>
      <x:c r="AZ182" s="1509">
        <x:f t="shared" si="131"/>
        <x:v>7500</x:v>
      </x:c>
      <x:c r="BA182" s="1510">
        <x:f t="shared" si="126"/>
        <x:v>23000</x:v>
      </x:c>
      <x:c r="BB182" s="1509">
        <x:f t="shared" ref="BB182:BH206" si="132">IF($CD182="SK",CR182*$AS$2,IF($CD182="LGES",CR182*$AT$2,IF($CD182="FORD",CR182*$AU$2,IF($CD182="KLSE",CR182*$AU$2,IF($CD182="SAMSUNG SDI",CR182*$AV$2)))))</x:f>
        <x:v>24250</x:v>
      </x:c>
      <x:c r="BC182" s="1509">
        <x:f t="shared" si="132"/>
        <x:v>97000</x:v>
      </x:c>
      <x:c r="BD182" s="1509">
        <x:f t="shared" si="132"/>
        <x:v>32333.333333333332</x:v>
      </x:c>
      <x:c r="BE182" s="1509">
        <x:f t="shared" si="132"/>
        <x:v>0</x:v>
      </x:c>
      <x:c r="BF182" s="1509">
        <x:f t="shared" si="132"/>
        <x:v>0</x:v>
      </x:c>
      <x:c r="BG182" s="1509">
        <x:f t="shared" si="132"/>
        <x:v>0</x:v>
      </x:c>
      <x:c r="BH182" s="1509">
        <x:f t="shared" si="132"/>
        <x:v>0</x:v>
      </x:c>
      <x:c r="BI182" s="1509">
        <x:f t="shared" si="125"/>
        <x:v>0</x:v>
      </x:c>
      <x:c r="BJ182" s="1509">
        <x:f t="shared" si="125"/>
        <x:v>0</x:v>
      </x:c>
      <x:c r="BK182" s="1509">
        <x:f t="shared" si="125"/>
        <x:v>0</x:v>
      </x:c>
      <x:c r="BL182" s="1509">
        <x:f t="shared" si="125"/>
        <x:v>0</x:v>
      </x:c>
      <x:c r="BM182" s="1509">
        <x:f t="shared" si="125"/>
        <x:v>0</x:v>
      </x:c>
      <x:c r="BN182" s="1509">
        <x:f t="shared" si="125"/>
        <x:v>0</x:v>
      </x:c>
      <x:c r="BO182" s="1509">
        <x:f t="shared" si="125"/>
        <x:v>0</x:v>
      </x:c>
      <x:c r="BP182" s="1509">
        <x:f t="shared" si="125"/>
        <x:v>0</x:v>
      </x:c>
      <x:c r="BQ182" s="1509">
        <x:f t="shared" si="125"/>
        <x:v>1.7510960521579453</x:v>
      </x:c>
      <x:c r="BR182" s="1509">
        <x:f t="shared" si="125"/>
        <x:v>2.1888700651974315</x:v>
      </x:c>
      <x:c r="BS182" s="1509">
        <x:f t="shared" si="125"/>
        <x:v>2.8455310847566611</x:v>
      </x:c>
      <x:c r="BT182" s="1509">
        <x:f t="shared" si="125"/>
        <x:v>3.2833050977961475</x:v>
      </x:c>
      <x:c r="BU182" s="1580">
        <x:f t="shared" si="107"/>
        <x:v>10.068802299908185</x:v>
      </x:c>
      <x:c r="BV182" s="1581">
        <x:f t="shared" si="121"/>
        <x:v>10.616019816207542</x:v>
      </x:c>
      <x:c r="BW182" s="1580">
        <x:f t="shared" si="121"/>
        <x:v>42.464079264830168</x:v>
      </x:c>
      <x:c r="BX182" s="1580">
        <x:f t="shared" si="121"/>
        <x:v>0</x:v>
      </x:c>
      <x:c r="BY182" s="1580">
        <x:f t="shared" si="121"/>
        <x:v>0</x:v>
      </x:c>
      <x:c r="BZ182" s="1580">
        <x:f t="shared" si="121"/>
        <x:v>0</x:v>
      </x:c>
      <x:c r="CA182" s="1580">
        <x:f t="shared" si="121"/>
        <x:v>0</x:v>
      </x:c>
      <x:c r="CB182" s="1582">
        <x:f t="shared" si="121"/>
        <x:v>0</x:v>
      </x:c>
      <x:c r="CC182" s="1468"/>
      <x:c r="CD182" s="958" t="s">
        <x:v>2166</x:v>
      </x:c>
      <x:c r="CE182" s="960">
        <x:f t="shared" si="127"/>
        <x:v>2020.8333333333333</x:v>
      </x:c>
      <x:c r="CF182" s="960">
        <x:f t="shared" si="127"/>
        <x:v>2020.8333333333333</x:v>
      </x:c>
      <x:c r="CG182" s="960">
        <x:f t="shared" si="127"/>
        <x:v>2020.8333333333333</x:v>
      </x:c>
      <x:c r="CH182" s="960">
        <x:f t="shared" si="127"/>
        <x:v>2020.8333333333333</x:v>
      </x:c>
      <x:c r="CI182" s="960">
        <x:f t="shared" si="127"/>
        <x:v>2020.8333333333333</x:v>
      </x:c>
      <x:c r="CJ182" s="960">
        <x:f t="shared" si="127"/>
        <x:v>2020.8333333333333</x:v>
      </x:c>
      <x:c r="CK182" s="960">
        <x:f t="shared" si="127"/>
        <x:v>2020.8333333333333</x:v>
      </x:c>
      <x:c r="CL182" s="960">
        <x:f t="shared" si="127"/>
        <x:v>2020.8333333333333</x:v>
      </x:c>
      <x:c r="CM182" s="960">
        <x:f t="shared" si="127"/>
        <x:v>2020.8333333333333</x:v>
      </x:c>
      <x:c r="CN182" s="960">
        <x:f t="shared" si="127"/>
        <x:v>2020.8333333333333</x:v>
      </x:c>
      <x:c r="CO182" s="960">
        <x:f t="shared" si="127"/>
        <x:v>2020.8333333333333</x:v>
      </x:c>
      <x:c r="CP182" s="961">
        <x:f t="shared" si="127"/>
        <x:v>2020.8333333333333</x:v>
      </x:c>
      <x:c r="CQ182" s="962">
        <x:v>24250</x:v>
      </x:c>
      <x:c r="CR182" s="963">
        <x:v>24250</x:v>
      </x:c>
      <x:c r="CS182" s="960">
        <x:v>97000</x:v>
      </x:c>
      <x:c r="CT182" s="960">
        <x:v>32333.333333333332</x:v>
      </x:c>
      <x:c r="CU182" s="960"/>
      <x:c r="CV182" s="960"/>
      <x:c r="CW182" s="1305"/>
      <x:c r="CX182" s="964"/>
      <x:c r="CZ182" s="1470"/>
    </x:row>
    <x:row r="183" spans="1:104" s="1469" customFormat="1" ht="17.25" customHeight="1">
      <x:c r="A183" s="1304" t="s">
        <x:v>2249</x:v>
      </x:c>
      <x:c r="B183" s="1494" t="s">
        <x:v>2131</x:v>
      </x:c>
      <x:c r="C183" s="1495" t="s">
        <x:v>2128</x:v>
      </x:c>
      <x:c r="D183" s="1496" t="s">
        <x:v>2176</x:v>
      </x:c>
      <x:c r="E183" s="1469" t="s">
        <x:v>2250</x:v>
      </x:c>
      <x:c r="F183" s="1497" t="s">
        <x:v>1798</x:v>
      </x:c>
      <x:c r="G183" s="1497" t="s">
        <x:v>1722</x:v>
      </x:c>
      <x:c r="H183" s="1615" t="s">
        <x:v>1721</x:v>
      </x:c>
      <x:c r="I183" s="1499" t="s">
        <x:v>2251</x:v>
      </x:c>
      <x:c r="J183" s="1469" t="s">
        <x:v>2131</x:v>
      </x:c>
      <x:c r="K183" s="1469" t="s">
        <x:v>2148</x:v>
      </x:c>
      <x:c r="L183" s="1469" t="s">
        <x:v>518</x:v>
      </x:c>
      <x:c r="M183" s="1469" t="s">
        <x:v>2166</x:v>
      </x:c>
      <x:c r="N183" s="1469" t="s">
        <x:v>2166</x:v>
      </x:c>
      <x:c r="O183" s="1500" t="s">
        <x:v>2201</x:v>
      </x:c>
      <x:c r="P183" s="1579">
        <x:v>12.854669776451049</x:v>
      </x:c>
      <x:c r="Q183" s="1502" t="s">
        <x:v>2167</x:v>
      </x:c>
      <x:c r="R183" s="1468">
        <x:f t="shared" si="94"/>
        <x:v>17353.804198208916</x:v>
      </x:c>
      <x:c r="S183" s="1495">
        <x:v>1</x:v>
      </x:c>
      <x:c r="T183" s="1468">
        <x:f t="shared" si="124"/>
        <x:v>17353.804198208916</x:v>
      </x:c>
      <x:c r="U183" s="1495" t="s">
        <x:v>2132</x:v>
      </x:c>
      <x:c r="V183" s="1503"/>
      <x:c r="W183" s="1504"/>
      <x:c r="X183" s="1505"/>
      <x:c r="Y183" s="1505"/>
      <x:c r="Z183" s="1505"/>
      <x:c r="AA183" s="1505"/>
      <x:c r="AB183" s="1546"/>
      <x:c r="AC183" s="1546"/>
      <x:c r="AD183" s="1546"/>
      <x:c r="AE183" s="1506">
        <x:v>12.854669776451049</x:v>
      </x:c>
      <x:c r="AF183" s="1507">
        <x:v>12.854669776451049</x:v>
      </x:c>
      <x:c r="AG183" s="1507">
        <x:v>12.854669776451049</x:v>
      </x:c>
      <x:c r="AH183" s="1507"/>
      <x:c r="AI183" s="1507"/>
      <x:c r="AJ183" s="1507"/>
      <x:c r="AK183" s="1507"/>
      <x:c r="AL183" s="1507"/>
      <x:c r="AM183" s="1494" t="s">
        <x:v>2170</x:v>
      </x:c>
      <x:c r="AN183" s="1508"/>
      <x:c r="AO183" s="1509">
        <x:f t="shared" ref="AO183:AO185" si="133">AO182</x:f>
        <x:v>0</x:v>
      </x:c>
      <x:c r="AP183" s="1509">
        <x:f t="shared" si="128"/>
        <x:v>0</x:v>
      </x:c>
      <x:c r="AQ183" s="1509">
        <x:f t="shared" si="128"/>
        <x:v>0</x:v>
      </x:c>
      <x:c r="AR183" s="1509">
        <x:f t="shared" si="128"/>
        <x:v>0</x:v>
      </x:c>
      <x:c r="AS183" s="1509">
        <x:f>AS180</x:f>
        <x:v>0</x:v>
      </x:c>
      <x:c r="AT183" s="1509">
        <x:f t="shared" ref="AT183:AZ183" si="134">AT180</x:f>
        <x:v>0</x:v>
      </x:c>
      <x:c r="AU183" s="1509">
        <x:f t="shared" si="134"/>
        <x:v>0</x:v>
      </x:c>
      <x:c r="AV183" s="1509"/>
      <x:c r="AW183" s="1509">
        <x:f t="shared" si="134"/>
        <x:v>4000</x:v>
      </x:c>
      <x:c r="AX183" s="1509">
        <x:f t="shared" si="134"/>
        <x:v>5000</x:v>
      </x:c>
      <x:c r="AY183" s="1509">
        <x:f t="shared" si="134"/>
        <x:v>6500</x:v>
      </x:c>
      <x:c r="AZ183" s="1509">
        <x:f t="shared" si="134"/>
        <x:v>7500</x:v>
      </x:c>
      <x:c r="BA183" s="1510">
        <x:f t="shared" si="126"/>
        <x:v>23000</x:v>
      </x:c>
      <x:c r="BB183" s="1509">
        <x:f t="shared" si="132"/>
        <x:v>24250</x:v>
      </x:c>
      <x:c r="BC183" s="1509">
        <x:f t="shared" si="132"/>
        <x:v>97000</x:v>
      </x:c>
      <x:c r="BD183" s="1509">
        <x:f t="shared" si="132"/>
        <x:v>32333.333333333332</x:v>
      </x:c>
      <x:c r="BE183" s="1509">
        <x:f t="shared" si="132"/>
        <x:v>0</x:v>
      </x:c>
      <x:c r="BF183" s="1509">
        <x:f t="shared" si="132"/>
        <x:v>0</x:v>
      </x:c>
      <x:c r="BG183" s="1509">
        <x:f t="shared" si="132"/>
        <x:v>0</x:v>
      </x:c>
      <x:c r="BH183" s="1509">
        <x:f t="shared" si="132"/>
        <x:v>0</x:v>
      </x:c>
      <x:c r="BI183" s="1509">
        <x:f t="shared" si="125"/>
        <x:v>0</x:v>
      </x:c>
      <x:c r="BJ183" s="1509">
        <x:f t="shared" si="125"/>
        <x:v>0</x:v>
      </x:c>
      <x:c r="BK183" s="1509">
        <x:f t="shared" si="125"/>
        <x:v>0</x:v>
      </x:c>
      <x:c r="BL183" s="1509">
        <x:f t="shared" si="125"/>
        <x:v>0</x:v>
      </x:c>
      <x:c r="BM183" s="1509">
        <x:f t="shared" si="125"/>
        <x:v>0</x:v>
      </x:c>
      <x:c r="BN183" s="1509">
        <x:f t="shared" si="125"/>
        <x:v>0</x:v>
      </x:c>
      <x:c r="BO183" s="1509">
        <x:f t="shared" si="125"/>
        <x:v>0</x:v>
      </x:c>
      <x:c r="BP183" s="1509">
        <x:f t="shared" si="125"/>
        <x:v>0</x:v>
      </x:c>
      <x:c r="BQ183" s="1509">
        <x:f t="shared" si="125"/>
        <x:v>0.69415216792835666</x:v>
      </x:c>
      <x:c r="BR183" s="1509">
        <x:f t="shared" si="125"/>
        <x:v>0.86769020991044576</x:v>
      </x:c>
      <x:c r="BS183" s="1509">
        <x:f t="shared" si="125"/>
        <x:v>1.1279972728835796</x:v>
      </x:c>
      <x:c r="BT183" s="1509">
        <x:f t="shared" si="125"/>
        <x:v>1.3015353148656688</x:v>
      </x:c>
      <x:c r="BU183" s="1580">
        <x:f t="shared" si="107"/>
        <x:v>3.9913749655880508</x:v>
      </x:c>
      <x:c r="BV183" s="1581">
        <x:f t="shared" si="121"/>
        <x:v>4.2082975180656623</x:v>
      </x:c>
      <x:c r="BW183" s="1580">
        <x:f t="shared" si="121"/>
        <x:v>16.833190072262649</x:v>
      </x:c>
      <x:c r="BX183" s="1580">
        <x:f t="shared" si="121"/>
        <x:v>0</x:v>
      </x:c>
      <x:c r="BY183" s="1580">
        <x:f t="shared" si="121"/>
        <x:v>0</x:v>
      </x:c>
      <x:c r="BZ183" s="1580">
        <x:f t="shared" si="121"/>
        <x:v>0</x:v>
      </x:c>
      <x:c r="CA183" s="1580">
        <x:f t="shared" si="121"/>
        <x:v>0</x:v>
      </x:c>
      <x:c r="CB183" s="1582">
        <x:f t="shared" si="121"/>
        <x:v>0</x:v>
      </x:c>
      <x:c r="CC183" s="1468"/>
      <x:c r="CD183" s="958" t="s">
        <x:v>2166</x:v>
      </x:c>
      <x:c r="CE183" s="960">
        <x:f t="shared" si="127"/>
        <x:v>2020.8333333333333</x:v>
      </x:c>
      <x:c r="CF183" s="960">
        <x:f t="shared" si="127"/>
        <x:v>2020.8333333333333</x:v>
      </x:c>
      <x:c r="CG183" s="960">
        <x:f t="shared" si="127"/>
        <x:v>2020.8333333333333</x:v>
      </x:c>
      <x:c r="CH183" s="960">
        <x:f t="shared" si="127"/>
        <x:v>2020.8333333333333</x:v>
      </x:c>
      <x:c r="CI183" s="960">
        <x:f t="shared" si="127"/>
        <x:v>2020.8333333333333</x:v>
      </x:c>
      <x:c r="CJ183" s="960">
        <x:f t="shared" si="127"/>
        <x:v>2020.8333333333333</x:v>
      </x:c>
      <x:c r="CK183" s="960">
        <x:f t="shared" si="127"/>
        <x:v>2020.8333333333333</x:v>
      </x:c>
      <x:c r="CL183" s="960">
        <x:f t="shared" si="127"/>
        <x:v>2020.8333333333333</x:v>
      </x:c>
      <x:c r="CM183" s="960">
        <x:f t="shared" si="127"/>
        <x:v>2020.8333333333333</x:v>
      </x:c>
      <x:c r="CN183" s="960">
        <x:f t="shared" si="127"/>
        <x:v>2020.8333333333333</x:v>
      </x:c>
      <x:c r="CO183" s="960">
        <x:f t="shared" si="127"/>
        <x:v>2020.8333333333333</x:v>
      </x:c>
      <x:c r="CP183" s="961">
        <x:f t="shared" si="127"/>
        <x:v>2020.8333333333333</x:v>
      </x:c>
      <x:c r="CQ183" s="962">
        <x:v>24250</x:v>
      </x:c>
      <x:c r="CR183" s="963">
        <x:v>24250</x:v>
      </x:c>
      <x:c r="CS183" s="960">
        <x:v>97000</x:v>
      </x:c>
      <x:c r="CT183" s="960">
        <x:v>32333.333333333332</x:v>
      </x:c>
      <x:c r="CU183" s="960"/>
      <x:c r="CV183" s="960"/>
      <x:c r="CW183" s="1305"/>
      <x:c r="CX183" s="964"/>
      <x:c r="CZ183" s="1470"/>
    </x:row>
    <x:row r="184" spans="1:104" s="1469" customFormat="1" ht="17.25" customHeight="1">
      <x:c r="A184" s="1304" t="s">
        <x:v>2249</x:v>
      </x:c>
      <x:c r="B184" s="1494" t="s">
        <x:v>2131</x:v>
      </x:c>
      <x:c r="C184" s="1495" t="s">
        <x:v>2128</x:v>
      </x:c>
      <x:c r="D184" s="1496" t="s">
        <x:v>2176</x:v>
      </x:c>
      <x:c r="E184" s="1469" t="s">
        <x:v>2250</x:v>
      </x:c>
      <x:c r="F184" s="1497" t="s">
        <x:v>1798</x:v>
      </x:c>
      <x:c r="G184" s="1497" t="s">
        <x:v>1724</x:v>
      </x:c>
      <x:c r="H184" s="1615" t="s">
        <x:v>1723</x:v>
      </x:c>
      <x:c r="I184" s="1499" t="s">
        <x:v>2251</x:v>
      </x:c>
      <x:c r="J184" s="1469" t="s">
        <x:v>2131</x:v>
      </x:c>
      <x:c r="K184" s="1469" t="s">
        <x:v>2148</x:v>
      </x:c>
      <x:c r="L184" s="1469" t="s">
        <x:v>2148</x:v>
      </x:c>
      <x:c r="M184" s="1469" t="s">
        <x:v>2166</x:v>
      </x:c>
      <x:c r="N184" s="1469" t="s">
        <x:v>2166</x:v>
      </x:c>
      <x:c r="O184" s="1500" t="s">
        <x:v>2201</x:v>
      </x:c>
      <x:c r="P184" s="1579">
        <x:v>26.908419404707452</x:v>
      </x:c>
      <x:c r="Q184" s="1502" t="s">
        <x:v>2167</x:v>
      </x:c>
      <x:c r="R184" s="1468">
        <x:f t="shared" si="94"/>
        <x:v>36326.366196355062</x:v>
      </x:c>
      <x:c r="S184" s="1495">
        <x:v>1</x:v>
      </x:c>
      <x:c r="T184" s="1468">
        <x:f t="shared" si="124"/>
        <x:v>36326.366196355062</x:v>
      </x:c>
      <x:c r="U184" s="1495" t="s">
        <x:v>2132</x:v>
      </x:c>
      <x:c r="V184" s="1503"/>
      <x:c r="W184" s="1504"/>
      <x:c r="X184" s="1505"/>
      <x:c r="Y184" s="1505"/>
      <x:c r="Z184" s="1505"/>
      <x:c r="AA184" s="1505"/>
      <x:c r="AB184" s="1546"/>
      <x:c r="AC184" s="1546"/>
      <x:c r="AD184" s="1546"/>
      <x:c r="AE184" s="1506">
        <x:v>26.908419404707452</x:v>
      </x:c>
      <x:c r="AF184" s="1507">
        <x:v>26.908419404707452</x:v>
      </x:c>
      <x:c r="AG184" s="1507">
        <x:v>26.908419404707452</x:v>
      </x:c>
      <x:c r="AH184" s="1507"/>
      <x:c r="AI184" s="1507"/>
      <x:c r="AJ184" s="1507"/>
      <x:c r="AK184" s="1507"/>
      <x:c r="AL184" s="1507"/>
      <x:c r="AM184" s="1494" t="s">
        <x:v>2170</x:v>
      </x:c>
      <x:c r="AN184" s="1508"/>
      <x:c r="AO184" s="1509">
        <x:f t="shared" si="133"/>
        <x:v>0</x:v>
      </x:c>
      <x:c r="AP184" s="1509">
        <x:f t="shared" si="128"/>
        <x:v>0</x:v>
      </x:c>
      <x:c r="AQ184" s="1509">
        <x:f t="shared" si="128"/>
        <x:v>0</x:v>
      </x:c>
      <x:c r="AR184" s="1509">
        <x:f t="shared" si="128"/>
        <x:v>0</x:v>
      </x:c>
      <x:c r="AS184" s="1509">
        <x:f>AS180</x:f>
        <x:v>0</x:v>
      </x:c>
      <x:c r="AT184" s="1509">
        <x:f t="shared" ref="AT184:AZ184" si="135">AT180</x:f>
        <x:v>0</x:v>
      </x:c>
      <x:c r="AU184" s="1509">
        <x:f t="shared" si="135"/>
        <x:v>0</x:v>
      </x:c>
      <x:c r="AV184" s="1509"/>
      <x:c r="AW184" s="1509">
        <x:f t="shared" si="135"/>
        <x:v>4000</x:v>
      </x:c>
      <x:c r="AX184" s="1509">
        <x:f t="shared" si="135"/>
        <x:v>5000</x:v>
      </x:c>
      <x:c r="AY184" s="1509">
        <x:f t="shared" si="135"/>
        <x:v>6500</x:v>
      </x:c>
      <x:c r="AZ184" s="1509">
        <x:f t="shared" si="135"/>
        <x:v>7500</x:v>
      </x:c>
      <x:c r="BA184" s="1510">
        <x:f t="shared" si="126"/>
        <x:v>23000</x:v>
      </x:c>
      <x:c r="BB184" s="1509">
        <x:f t="shared" si="132"/>
        <x:v>24250</x:v>
      </x:c>
      <x:c r="BC184" s="1509">
        <x:f t="shared" si="132"/>
        <x:v>97000</x:v>
      </x:c>
      <x:c r="BD184" s="1509">
        <x:f t="shared" si="132"/>
        <x:v>32333.333333333332</x:v>
      </x:c>
      <x:c r="BE184" s="1509">
        <x:f t="shared" si="132"/>
        <x:v>0</x:v>
      </x:c>
      <x:c r="BF184" s="1509">
        <x:f t="shared" si="132"/>
        <x:v>0</x:v>
      </x:c>
      <x:c r="BG184" s="1509">
        <x:f t="shared" si="132"/>
        <x:v>0</x:v>
      </x:c>
      <x:c r="BH184" s="1509">
        <x:f t="shared" si="132"/>
        <x:v>0</x:v>
      </x:c>
      <x:c r="BI184" s="1509">
        <x:f t="shared" si="125"/>
        <x:v>0</x:v>
      </x:c>
      <x:c r="BJ184" s="1509">
        <x:f t="shared" si="125"/>
        <x:v>0</x:v>
      </x:c>
      <x:c r="BK184" s="1509">
        <x:f t="shared" si="125"/>
        <x:v>0</x:v>
      </x:c>
      <x:c r="BL184" s="1509">
        <x:f t="shared" si="125"/>
        <x:v>0</x:v>
      </x:c>
      <x:c r="BM184" s="1509">
        <x:f t="shared" si="125"/>
        <x:v>0</x:v>
      </x:c>
      <x:c r="BN184" s="1509">
        <x:f t="shared" si="125"/>
        <x:v>0</x:v>
      </x:c>
      <x:c r="BO184" s="1509">
        <x:f t="shared" si="125"/>
        <x:v>0</x:v>
      </x:c>
      <x:c r="BP184" s="1509">
        <x:f t="shared" si="125"/>
        <x:v>0</x:v>
      </x:c>
      <x:c r="BQ184" s="1509">
        <x:f t="shared" si="125"/>
        <x:v>1.4530546478542024</x:v>
      </x:c>
      <x:c r="BR184" s="1509">
        <x:f t="shared" si="125"/>
        <x:v>1.8163183098177531</x:v>
      </x:c>
      <x:c r="BS184" s="1509">
        <x:f t="shared" si="125"/>
        <x:v>2.3612138027630789</x:v>
      </x:c>
      <x:c r="BT184" s="1509">
        <x:f t="shared" si="125"/>
        <x:v>2.7244774647266299</x:v>
      </x:c>
      <x:c r="BU184" s="1580">
        <x:f t="shared" si="107"/>
        <x:v>8.3550642251616658</x:v>
      </x:c>
      <x:c r="BV184" s="1581">
        <x:f t="shared" si="121"/>
        <x:v>8.8091438026161022</x:v>
      </x:c>
      <x:c r="BW184" s="1580">
        <x:f t="shared" si="121"/>
        <x:v>35.236575210464409</x:v>
      </x:c>
      <x:c r="BX184" s="1580">
        <x:f t="shared" si="121"/>
        <x:v>0</x:v>
      </x:c>
      <x:c r="BY184" s="1580">
        <x:f t="shared" si="121"/>
        <x:v>0</x:v>
      </x:c>
      <x:c r="BZ184" s="1580">
        <x:f t="shared" si="121"/>
        <x:v>0</x:v>
      </x:c>
      <x:c r="CA184" s="1580">
        <x:f t="shared" si="121"/>
        <x:v>0</x:v>
      </x:c>
      <x:c r="CB184" s="1582">
        <x:f t="shared" si="121"/>
        <x:v>0</x:v>
      </x:c>
      <x:c r="CC184" s="1468"/>
      <x:c r="CD184" s="958" t="s">
        <x:v>2166</x:v>
      </x:c>
      <x:c r="CE184" s="960">
        <x:f t="shared" si="127"/>
        <x:v>2020.8333333333333</x:v>
      </x:c>
      <x:c r="CF184" s="960">
        <x:f t="shared" si="127"/>
        <x:v>2020.8333333333333</x:v>
      </x:c>
      <x:c r="CG184" s="960">
        <x:f t="shared" si="127"/>
        <x:v>2020.8333333333333</x:v>
      </x:c>
      <x:c r="CH184" s="960">
        <x:f t="shared" si="127"/>
        <x:v>2020.8333333333333</x:v>
      </x:c>
      <x:c r="CI184" s="960">
        <x:f t="shared" si="127"/>
        <x:v>2020.8333333333333</x:v>
      </x:c>
      <x:c r="CJ184" s="960">
        <x:f t="shared" si="127"/>
        <x:v>2020.8333333333333</x:v>
      </x:c>
      <x:c r="CK184" s="960">
        <x:f t="shared" si="127"/>
        <x:v>2020.8333333333333</x:v>
      </x:c>
      <x:c r="CL184" s="960">
        <x:f t="shared" si="127"/>
        <x:v>2020.8333333333333</x:v>
      </x:c>
      <x:c r="CM184" s="960">
        <x:f t="shared" si="127"/>
        <x:v>2020.8333333333333</x:v>
      </x:c>
      <x:c r="CN184" s="960">
        <x:f t="shared" si="127"/>
        <x:v>2020.8333333333333</x:v>
      </x:c>
      <x:c r="CO184" s="960">
        <x:f t="shared" si="127"/>
        <x:v>2020.8333333333333</x:v>
      </x:c>
      <x:c r="CP184" s="961">
        <x:f t="shared" si="127"/>
        <x:v>2020.8333333333333</x:v>
      </x:c>
      <x:c r="CQ184" s="962">
        <x:v>24250</x:v>
      </x:c>
      <x:c r="CR184" s="963">
        <x:v>24250</x:v>
      </x:c>
      <x:c r="CS184" s="960">
        <x:v>97000</x:v>
      </x:c>
      <x:c r="CT184" s="960">
        <x:v>32333.333333333332</x:v>
      </x:c>
      <x:c r="CU184" s="960"/>
      <x:c r="CV184" s="960"/>
      <x:c r="CW184" s="1305"/>
      <x:c r="CX184" s="964"/>
      <x:c r="CZ184" s="1470"/>
    </x:row>
    <x:row r="185" spans="1:104" s="1469" customFormat="1" ht="17.25" customHeight="1">
      <x:c r="A185" s="1304" t="s">
        <x:v>2249</x:v>
      </x:c>
      <x:c r="B185" s="1494" t="s">
        <x:v>2131</x:v>
      </x:c>
      <x:c r="C185" s="1495" t="s">
        <x:v>2128</x:v>
      </x:c>
      <x:c r="D185" s="1496" t="s">
        <x:v>2176</x:v>
      </x:c>
      <x:c r="E185" s="1469" t="s">
        <x:v>2250</x:v>
      </x:c>
      <x:c r="F185" s="1497" t="s">
        <x:v>1798</x:v>
      </x:c>
      <x:c r="G185" s="1497" t="s">
        <x:v>1726</x:v>
      </x:c>
      <x:c r="H185" s="1615" t="s">
        <x:v>1725</x:v>
      </x:c>
      <x:c r="I185" s="1499" t="s">
        <x:v>2251</x:v>
      </x:c>
      <x:c r="J185" s="1469" t="s">
        <x:v>2131</x:v>
      </x:c>
      <x:c r="K185" s="1469" t="s">
        <x:v>2148</x:v>
      </x:c>
      <x:c r="L185" s="1469" t="s">
        <x:v>2148</x:v>
      </x:c>
      <x:c r="M185" s="1469" t="s">
        <x:v>2166</x:v>
      </x:c>
      <x:c r="N185" s="1469" t="s">
        <x:v>2166</x:v>
      </x:c>
      <x:c r="O185" s="1500" t="s">
        <x:v>2201</x:v>
      </x:c>
      <x:c r="P185" s="1579">
        <x:v>15.103366931666681</x:v>
      </x:c>
      <x:c r="Q185" s="1502" t="s">
        <x:v>2167</x:v>
      </x:c>
      <x:c r="R185" s="1468">
        <x:f t="shared" si="94"/>
        <x:v>20389.545357750019</x:v>
      </x:c>
      <x:c r="S185" s="1495">
        <x:v>1</x:v>
      </x:c>
      <x:c r="T185" s="1468">
        <x:f t="shared" si="124"/>
        <x:v>20389.545357750019</x:v>
      </x:c>
      <x:c r="U185" s="1495" t="s">
        <x:v>2132</x:v>
      </x:c>
      <x:c r="V185" s="1503"/>
      <x:c r="W185" s="1504"/>
      <x:c r="X185" s="1505"/>
      <x:c r="Y185" s="1505"/>
      <x:c r="Z185" s="1505"/>
      <x:c r="AA185" s="1505"/>
      <x:c r="AB185" s="1546"/>
      <x:c r="AC185" s="1546"/>
      <x:c r="AD185" s="1546"/>
      <x:c r="AE185" s="1506">
        <x:v>15.103366931666681</x:v>
      </x:c>
      <x:c r="AF185" s="1507">
        <x:v>15.103366931666681</x:v>
      </x:c>
      <x:c r="AG185" s="1507">
        <x:v>15.103366931666681</x:v>
      </x:c>
      <x:c r="AH185" s="1507"/>
      <x:c r="AI185" s="1507"/>
      <x:c r="AJ185" s="1507"/>
      <x:c r="AK185" s="1507"/>
      <x:c r="AL185" s="1507"/>
      <x:c r="AM185" s="1494" t="s">
        <x:v>2170</x:v>
      </x:c>
      <x:c r="AN185" s="1508"/>
      <x:c r="AO185" s="1509">
        <x:f t="shared" si="133"/>
        <x:v>0</x:v>
      </x:c>
      <x:c r="AP185" s="1509">
        <x:f t="shared" si="128"/>
        <x:v>0</x:v>
      </x:c>
      <x:c r="AQ185" s="1509">
        <x:f t="shared" si="128"/>
        <x:v>0</x:v>
      </x:c>
      <x:c r="AR185" s="1509">
        <x:f t="shared" si="128"/>
        <x:v>0</x:v>
      </x:c>
      <x:c r="AS185" s="1509">
        <x:f>AS180</x:f>
        <x:v>0</x:v>
      </x:c>
      <x:c r="AT185" s="1509">
        <x:f t="shared" ref="AT185:AZ185" si="136">AT180</x:f>
        <x:v>0</x:v>
      </x:c>
      <x:c r="AU185" s="1509">
        <x:f t="shared" si="136"/>
        <x:v>0</x:v>
      </x:c>
      <x:c r="AV185" s="1509"/>
      <x:c r="AW185" s="1509">
        <x:f t="shared" si="136"/>
        <x:v>4000</x:v>
      </x:c>
      <x:c r="AX185" s="1509">
        <x:f t="shared" si="136"/>
        <x:v>5000</x:v>
      </x:c>
      <x:c r="AY185" s="1509">
        <x:f t="shared" si="136"/>
        <x:v>6500</x:v>
      </x:c>
      <x:c r="AZ185" s="1509">
        <x:f t="shared" si="136"/>
        <x:v>7500</x:v>
      </x:c>
      <x:c r="BA185" s="1510">
        <x:f t="shared" si="126"/>
        <x:v>23000</x:v>
      </x:c>
      <x:c r="BB185" s="1509">
        <x:f t="shared" si="132"/>
        <x:v>24250</x:v>
      </x:c>
      <x:c r="BC185" s="1509">
        <x:f t="shared" si="132"/>
        <x:v>97000</x:v>
      </x:c>
      <x:c r="BD185" s="1509">
        <x:f t="shared" si="132"/>
        <x:v>32333.333333333332</x:v>
      </x:c>
      <x:c r="BE185" s="1509">
        <x:f t="shared" si="132"/>
        <x:v>0</x:v>
      </x:c>
      <x:c r="BF185" s="1509">
        <x:f t="shared" si="132"/>
        <x:v>0</x:v>
      </x:c>
      <x:c r="BG185" s="1509">
        <x:f t="shared" si="132"/>
        <x:v>0</x:v>
      </x:c>
      <x:c r="BH185" s="1509">
        <x:f t="shared" si="132"/>
        <x:v>0</x:v>
      </x:c>
      <x:c r="BI185" s="1509">
        <x:f t="shared" si="125"/>
        <x:v>0</x:v>
      </x:c>
      <x:c r="BJ185" s="1509">
        <x:f t="shared" si="125"/>
        <x:v>0</x:v>
      </x:c>
      <x:c r="BK185" s="1509">
        <x:f t="shared" si="125"/>
        <x:v>0</x:v>
      </x:c>
      <x:c r="BL185" s="1509">
        <x:f t="shared" si="125"/>
        <x:v>0</x:v>
      </x:c>
      <x:c r="BM185" s="1509">
        <x:f t="shared" si="125"/>
        <x:v>0</x:v>
      </x:c>
      <x:c r="BN185" s="1509">
        <x:f t="shared" si="125"/>
        <x:v>0</x:v>
      </x:c>
      <x:c r="BO185" s="1509">
        <x:f t="shared" si="125"/>
        <x:v>0</x:v>
      </x:c>
      <x:c r="BP185" s="1509">
        <x:f t="shared" si="125"/>
        <x:v>0</x:v>
      </x:c>
      <x:c r="BQ185" s="1509">
        <x:f t="shared" si="125"/>
        <x:v>0.81558181431000087</x:v>
      </x:c>
      <x:c r="BR185" s="1509">
        <x:f t="shared" si="125"/>
        <x:v>1.019477267887501</x:v>
      </x:c>
      <x:c r="BS185" s="1509">
        <x:f t="shared" si="125"/>
        <x:v>1.3253204482537513</x:v>
      </x:c>
      <x:c r="BT185" s="1509">
        <x:f t="shared" si="125"/>
        <x:v>1.5292159018312514</x:v>
      </x:c>
      <x:c r="BU185" s="1580">
        <x:f t="shared" si="107"/>
        <x:v>4.6895954322825046</x:v>
      </x:c>
      <x:c r="BV185" s="1581">
        <x:f t="shared" si="121"/>
        <x:v>4.9444647492543803</x:v>
      </x:c>
      <x:c r="BW185" s="1580">
        <x:f t="shared" si="121"/>
        <x:v>19.777858997017521</x:v>
      </x:c>
      <x:c r="BX185" s="1580">
        <x:f t="shared" si="121"/>
        <x:v>0</x:v>
      </x:c>
      <x:c r="BY185" s="1580">
        <x:f t="shared" si="121"/>
        <x:v>0</x:v>
      </x:c>
      <x:c r="BZ185" s="1580">
        <x:f t="shared" si="121"/>
        <x:v>0</x:v>
      </x:c>
      <x:c r="CA185" s="1580">
        <x:f t="shared" si="121"/>
        <x:v>0</x:v>
      </x:c>
      <x:c r="CB185" s="1582">
        <x:f t="shared" si="121"/>
        <x:v>0</x:v>
      </x:c>
      <x:c r="CC185" s="1468"/>
      <x:c r="CD185" s="958" t="s">
        <x:v>2166</x:v>
      </x:c>
      <x:c r="CE185" s="960">
        <x:f t="shared" si="127"/>
        <x:v>2020.8333333333333</x:v>
      </x:c>
      <x:c r="CF185" s="960">
        <x:f t="shared" si="127"/>
        <x:v>2020.8333333333333</x:v>
      </x:c>
      <x:c r="CG185" s="960">
        <x:f t="shared" si="127"/>
        <x:v>2020.8333333333333</x:v>
      </x:c>
      <x:c r="CH185" s="960">
        <x:f t="shared" si="127"/>
        <x:v>2020.8333333333333</x:v>
      </x:c>
      <x:c r="CI185" s="960">
        <x:f t="shared" si="127"/>
        <x:v>2020.8333333333333</x:v>
      </x:c>
      <x:c r="CJ185" s="960">
        <x:f t="shared" si="127"/>
        <x:v>2020.8333333333333</x:v>
      </x:c>
      <x:c r="CK185" s="960">
        <x:f t="shared" si="127"/>
        <x:v>2020.8333333333333</x:v>
      </x:c>
      <x:c r="CL185" s="960">
        <x:f t="shared" si="127"/>
        <x:v>2020.8333333333333</x:v>
      </x:c>
      <x:c r="CM185" s="960">
        <x:f t="shared" si="127"/>
        <x:v>2020.8333333333333</x:v>
      </x:c>
      <x:c r="CN185" s="960">
        <x:f t="shared" si="127"/>
        <x:v>2020.8333333333333</x:v>
      </x:c>
      <x:c r="CO185" s="960">
        <x:f t="shared" si="127"/>
        <x:v>2020.8333333333333</x:v>
      </x:c>
      <x:c r="CP185" s="961">
        <x:f t="shared" si="127"/>
        <x:v>2020.8333333333333</x:v>
      </x:c>
      <x:c r="CQ185" s="962">
        <x:v>24250</x:v>
      </x:c>
      <x:c r="CR185" s="963">
        <x:v>24250</x:v>
      </x:c>
      <x:c r="CS185" s="960">
        <x:v>97000</x:v>
      </x:c>
      <x:c r="CT185" s="960">
        <x:v>32333.333333333332</x:v>
      </x:c>
      <x:c r="CU185" s="960"/>
      <x:c r="CV185" s="960"/>
      <x:c r="CW185" s="1305"/>
      <x:c r="CX185" s="964"/>
      <x:c r="CZ185" s="1470"/>
    </x:row>
    <x:row r="186" spans="1:104" s="785" customFormat="1" ht="17.25" hidden="1" customHeight="1">
      <x:c r="A186" s="1304" t="s">
        <x:v>2249</x:v>
      </x:c>
      <x:c r="B186" s="934" t="s">
        <x:v>2131</x:v>
      </x:c>
      <x:c r="C186" s="935" t="s">
        <x:v>2128</x:v>
      </x:c>
      <x:c r="D186" s="936" t="s">
        <x:v>2176</x:v>
      </x:c>
      <x:c r="E186" s="937" t="s">
        <x:v>2250</x:v>
      </x:c>
      <x:c r="F186" s="939" t="s">
        <x:v>1798</x:v>
      </x:c>
      <x:c r="G186" s="939" t="s">
        <x:v>608</x:v>
      </x:c>
      <x:c r="H186" s="940" t="s">
        <x:v>2252</x:v>
      </x:c>
      <x:c r="I186" s="941" t="s">
        <x:v>2253</x:v>
      </x:c>
      <x:c r="J186" s="937" t="s">
        <x:v>2131</x:v>
      </x:c>
      <x:c r="K186" s="1306" t="s">
        <x:v>2193</x:v>
      </x:c>
      <x:c r="L186" s="937" t="s">
        <x:v>2191</x:v>
      </x:c>
      <x:c r="M186" s="937" t="s">
        <x:v>2166</x:v>
      </x:c>
      <x:c r="N186" s="937" t="s">
        <x:v>2166</x:v>
      </x:c>
      <x:c r="O186" s="942" t="s">
        <x:v>2201</x:v>
      </x:c>
      <x:c r="P186" s="1293">
        <x:v>16.307770734891431</x:v>
      </x:c>
      <x:c r="Q186" s="944" t="s">
        <x:v>2167</x:v>
      </x:c>
      <x:c r="R186" s="792">
        <x:f t="shared" si="94"/>
        <x:v>22015.490492103432</x:v>
      </x:c>
      <x:c r="S186" s="935">
        <x:v>3</x:v>
      </x:c>
      <x:c r="T186" s="792">
        <x:f t="shared" si="124"/>
        <x:v>66046.471476310297</x:v>
      </x:c>
      <x:c r="U186" s="935" t="s">
        <x:v>2132</x:v>
      </x:c>
      <x:c r="V186" s="945"/>
      <x:c r="W186" s="1243"/>
      <x:c r="X186" s="949"/>
      <x:c r="Y186" s="949"/>
      <x:c r="Z186" s="949"/>
      <x:c r="AA186" s="949"/>
      <x:c r="AB186" s="1244"/>
      <x:c r="AC186" s="1244"/>
      <x:c r="AD186" s="1244"/>
      <x:c r="AE186" s="1294">
        <x:v>16.307770734891431</x:v>
      </x:c>
      <x:c r="AF186" s="951">
        <x:v>16.307770734891431</x:v>
      </x:c>
      <x:c r="AG186" s="951">
        <x:v>16.307770734891431</x:v>
      </x:c>
      <x:c r="AH186" s="951"/>
      <x:c r="AI186" s="951"/>
      <x:c r="AJ186" s="951"/>
      <x:c r="AK186" s="951"/>
      <x:c r="AL186" s="951"/>
      <x:c r="AM186" s="934" t="s">
        <x:v>2170</x:v>
      </x:c>
      <x:c r="AN186" s="1245"/>
      <x:c r="AO186" s="1246">
        <x:f t="shared" si="123"/>
        <x:v>2020.8333333333333</x:v>
      </x:c>
      <x:c r="AP186" s="1246">
        <x:f t="shared" si="123"/>
        <x:v>2020.8333333333333</x:v>
      </x:c>
      <x:c r="AQ186" s="1246">
        <x:f t="shared" si="123"/>
        <x:v>2020.8333333333333</x:v>
      </x:c>
      <x:c r="AR186" s="1246">
        <x:f t="shared" si="123"/>
        <x:v>2020.8333333333333</x:v>
      </x:c>
      <x:c r="AS186" s="1246">
        <x:f t="shared" si="123"/>
        <x:v>2020.8333333333333</x:v>
      </x:c>
      <x:c r="AT186" s="1246">
        <x:f t="shared" si="123"/>
        <x:v>2020.8333333333333</x:v>
      </x:c>
      <x:c r="AU186" s="1246">
        <x:f t="shared" si="123"/>
        <x:v>2020.8333333333333</x:v>
      </x:c>
      <x:c r="AV186" s="1246">
        <x:f t="shared" si="123"/>
        <x:v>2020.8333333333333</x:v>
      </x:c>
      <x:c r="AW186" s="1246">
        <x:f t="shared" si="123"/>
        <x:v>2020.8333333333333</x:v>
      </x:c>
      <x:c r="AX186" s="1246">
        <x:f t="shared" si="123"/>
        <x:v>2020.8333333333333</x:v>
      </x:c>
      <x:c r="AY186" s="1246">
        <x:f t="shared" si="123"/>
        <x:v>2020.8333333333333</x:v>
      </x:c>
      <x:c r="AZ186" s="1246">
        <x:f t="shared" si="123"/>
        <x:v>2020.8333333333333</x:v>
      </x:c>
      <x:c r="BA186" s="1247">
        <x:f t="shared" si="126"/>
        <x:v>24249.999999999996</x:v>
      </x:c>
      <x:c r="BB186" s="1246">
        <x:f t="shared" si="132"/>
        <x:v>24250</x:v>
      </x:c>
      <x:c r="BC186" s="1246">
        <x:f t="shared" si="132"/>
        <x:v>97000</x:v>
      </x:c>
      <x:c r="BD186" s="1246">
        <x:f t="shared" si="132"/>
        <x:v>32333.333333333332</x:v>
      </x:c>
      <x:c r="BE186" s="1246">
        <x:f t="shared" si="132"/>
        <x:v>0</x:v>
      </x:c>
      <x:c r="BF186" s="1246">
        <x:f t="shared" si="132"/>
        <x:v>0</x:v>
      </x:c>
      <x:c r="BG186" s="1246">
        <x:f t="shared" si="132"/>
        <x:v>0</x:v>
      </x:c>
      <x:c r="BH186" s="1246">
        <x:f t="shared" si="132"/>
        <x:v>0</x:v>
      </x:c>
      <x:c r="BI186" s="1246">
        <x:f t="shared" si="125"/>
        <x:v>1.3346891110837706</x:v>
      </x:c>
      <x:c r="BJ186" s="1246">
        <x:f t="shared" si="125"/>
        <x:v>1.3346891110837706</x:v>
      </x:c>
      <x:c r="BK186" s="1246">
        <x:f t="shared" si="125"/>
        <x:v>1.3346891110837706</x:v>
      </x:c>
      <x:c r="BL186" s="1246">
        <x:f t="shared" si="125"/>
        <x:v>1.3346891110837706</x:v>
      </x:c>
      <x:c r="BM186" s="1246">
        <x:f t="shared" si="125"/>
        <x:v>1.3346891110837706</x:v>
      </x:c>
      <x:c r="BN186" s="1246">
        <x:f t="shared" si="125"/>
        <x:v>1.3346891110837706</x:v>
      </x:c>
      <x:c r="BO186" s="1246">
        <x:f t="shared" si="125"/>
        <x:v>1.3346891110837706</x:v>
      </x:c>
      <x:c r="BP186" s="1246">
        <x:f t="shared" si="125"/>
        <x:v>1.3346891110837706</x:v>
      </x:c>
      <x:c r="BQ186" s="1246">
        <x:f t="shared" si="125"/>
        <x:v>1.3346891110837706</x:v>
      </x:c>
      <x:c r="BR186" s="1246">
        <x:f t="shared" si="125"/>
        <x:v>1.3346891110837706</x:v>
      </x:c>
      <x:c r="BS186" s="1246">
        <x:f t="shared" si="125"/>
        <x:v>1.3346891110837706</x:v>
      </x:c>
      <x:c r="BT186" s="1246">
        <x:f t="shared" si="125"/>
        <x:v>1.3346891110837706</x:v>
      </x:c>
      <x:c r="BU186" s="1298">
        <x:f t="shared" si="107"/>
        <x:v>16.016269333005248</x:v>
      </x:c>
      <x:c r="BV186" s="1297">
        <x:f t="shared" si="121"/>
        <x:v>16.016269333005248</x:v>
      </x:c>
      <x:c r="BW186" s="1298">
        <x:f t="shared" si="121"/>
        <x:v>64.065077332020991</x:v>
      </x:c>
      <x:c r="BX186" s="1298">
        <x:f t="shared" si="121"/>
        <x:v>0</x:v>
      </x:c>
      <x:c r="BY186" s="1298">
        <x:f t="shared" si="121"/>
        <x:v>0</x:v>
      </x:c>
      <x:c r="BZ186" s="1298">
        <x:f t="shared" si="121"/>
        <x:v>0</x:v>
      </x:c>
      <x:c r="CA186" s="1298">
        <x:f t="shared" si="121"/>
        <x:v>0</x:v>
      </x:c>
      <x:c r="CB186" s="1296">
        <x:f t="shared" si="121"/>
        <x:v>0</x:v>
      </x:c>
      <x:c r="CC186" s="923"/>
      <x:c r="CD186" s="958" t="s">
        <x:v>2166</x:v>
      </x:c>
      <x:c r="CE186" s="960">
        <x:f t="shared" si="127"/>
        <x:v>2020.8333333333333</x:v>
      </x:c>
      <x:c r="CF186" s="960">
        <x:f t="shared" si="127"/>
        <x:v>2020.8333333333333</x:v>
      </x:c>
      <x:c r="CG186" s="960">
        <x:f t="shared" si="127"/>
        <x:v>2020.8333333333333</x:v>
      </x:c>
      <x:c r="CH186" s="960">
        <x:f t="shared" si="127"/>
        <x:v>2020.8333333333333</x:v>
      </x:c>
      <x:c r="CI186" s="960">
        <x:f t="shared" si="127"/>
        <x:v>2020.8333333333333</x:v>
      </x:c>
      <x:c r="CJ186" s="960">
        <x:f t="shared" si="127"/>
        <x:v>2020.8333333333333</x:v>
      </x:c>
      <x:c r="CK186" s="960">
        <x:f t="shared" si="127"/>
        <x:v>2020.8333333333333</x:v>
      </x:c>
      <x:c r="CL186" s="960">
        <x:f t="shared" si="127"/>
        <x:v>2020.8333333333333</x:v>
      </x:c>
      <x:c r="CM186" s="960">
        <x:f t="shared" si="127"/>
        <x:v>2020.8333333333333</x:v>
      </x:c>
      <x:c r="CN186" s="960">
        <x:f t="shared" si="127"/>
        <x:v>2020.8333333333333</x:v>
      </x:c>
      <x:c r="CO186" s="960">
        <x:f t="shared" si="127"/>
        <x:v>2020.8333333333333</x:v>
      </x:c>
      <x:c r="CP186" s="961">
        <x:f t="shared" si="127"/>
        <x:v>2020.8333333333333</x:v>
      </x:c>
      <x:c r="CQ186" s="962">
        <x:v>24250</x:v>
      </x:c>
      <x:c r="CR186" s="963">
        <x:v>24250</x:v>
      </x:c>
      <x:c r="CS186" s="960">
        <x:v>97000</x:v>
      </x:c>
      <x:c r="CT186" s="960">
        <x:v>32333.333333333332</x:v>
      </x:c>
      <x:c r="CU186" s="960"/>
      <x:c r="CV186" s="960"/>
      <x:c r="CW186" s="1305"/>
      <x:c r="CX186" s="964"/>
      <x:c r="CZ186" s="988"/>
    </x:row>
    <x:row r="187" spans="1:104" s="785" customFormat="1" ht="17.25" hidden="1" customHeight="1">
      <x:c r="A187" s="1304" t="s">
        <x:v>2249</x:v>
      </x:c>
      <x:c r="B187" s="934" t="s">
        <x:v>2131</x:v>
      </x:c>
      <x:c r="C187" s="935" t="s">
        <x:v>2128</x:v>
      </x:c>
      <x:c r="D187" s="936" t="s">
        <x:v>2176</x:v>
      </x:c>
      <x:c r="E187" s="937" t="s">
        <x:v>2250</x:v>
      </x:c>
      <x:c r="F187" s="939" t="s">
        <x:v>1798</x:v>
      </x:c>
      <x:c r="G187" s="939" t="s">
        <x:v>2254</x:v>
      </x:c>
      <x:c r="H187" s="940" t="s">
        <x:v>2255</x:v>
      </x:c>
      <x:c r="I187" s="941" t="s">
        <x:v>2253</x:v>
      </x:c>
      <x:c r="J187" s="937" t="s">
        <x:v>2131</x:v>
      </x:c>
      <x:c r="K187" s="1306" t="s">
        <x:v>2193</x:v>
      </x:c>
      <x:c r="L187" s="937" t="s">
        <x:v>2191</x:v>
      </x:c>
      <x:c r="M187" s="937" t="s">
        <x:v>2166</x:v>
      </x:c>
      <x:c r="N187" s="937" t="s">
        <x:v>2166</x:v>
      </x:c>
      <x:c r="O187" s="942" t="s">
        <x:v>2201</x:v>
      </x:c>
      <x:c r="P187" s="1293">
        <x:v>22.165378344600253</x:v>
      </x:c>
      <x:c r="Q187" s="944" t="s">
        <x:v>2167</x:v>
      </x:c>
      <x:c r="R187" s="792">
        <x:f t="shared" si="94"/>
        <x:v>29923.26076521034</x:v>
      </x:c>
      <x:c r="S187" s="935">
        <x:v>1</x:v>
      </x:c>
      <x:c r="T187" s="792">
        <x:f t="shared" si="124"/>
        <x:v>29923.26076521034</x:v>
      </x:c>
      <x:c r="U187" s="935" t="s">
        <x:v>2132</x:v>
      </x:c>
      <x:c r="V187" s="945"/>
      <x:c r="W187" s="1243"/>
      <x:c r="X187" s="949"/>
      <x:c r="Y187" s="949"/>
      <x:c r="Z187" s="949"/>
      <x:c r="AA187" s="949"/>
      <x:c r="AB187" s="1244"/>
      <x:c r="AC187" s="1244"/>
      <x:c r="AD187" s="1244"/>
      <x:c r="AE187" s="1294">
        <x:v>22.165378344600253</x:v>
      </x:c>
      <x:c r="AF187" s="951">
        <x:v>22.165378344600253</x:v>
      </x:c>
      <x:c r="AG187" s="951">
        <x:v>22.165378344600253</x:v>
      </x:c>
      <x:c r="AH187" s="951"/>
      <x:c r="AI187" s="951"/>
      <x:c r="AJ187" s="951"/>
      <x:c r="AK187" s="951"/>
      <x:c r="AL187" s="951"/>
      <x:c r="AM187" s="934" t="s">
        <x:v>2170</x:v>
      </x:c>
      <x:c r="AN187" s="1245"/>
      <x:c r="AO187" s="1246">
        <x:f t="shared" si="123"/>
        <x:v>2020.8333333333333</x:v>
      </x:c>
      <x:c r="AP187" s="1246">
        <x:f t="shared" si="123"/>
        <x:v>2020.8333333333333</x:v>
      </x:c>
      <x:c r="AQ187" s="1246">
        <x:f t="shared" si="123"/>
        <x:v>2020.8333333333333</x:v>
      </x:c>
      <x:c r="AR187" s="1246">
        <x:f t="shared" si="123"/>
        <x:v>2020.8333333333333</x:v>
      </x:c>
      <x:c r="AS187" s="1246">
        <x:f t="shared" si="123"/>
        <x:v>2020.8333333333333</x:v>
      </x:c>
      <x:c r="AT187" s="1246">
        <x:f t="shared" si="123"/>
        <x:v>2020.8333333333333</x:v>
      </x:c>
      <x:c r="AU187" s="1246">
        <x:f t="shared" si="123"/>
        <x:v>2020.8333333333333</x:v>
      </x:c>
      <x:c r="AV187" s="1246">
        <x:f t="shared" si="123"/>
        <x:v>2020.8333333333333</x:v>
      </x:c>
      <x:c r="AW187" s="1246">
        <x:f t="shared" si="123"/>
        <x:v>2020.8333333333333</x:v>
      </x:c>
      <x:c r="AX187" s="1246">
        <x:f t="shared" si="123"/>
        <x:v>2020.8333333333333</x:v>
      </x:c>
      <x:c r="AY187" s="1246">
        <x:f t="shared" si="123"/>
        <x:v>2020.8333333333333</x:v>
      </x:c>
      <x:c r="AZ187" s="1246">
        <x:f t="shared" si="123"/>
        <x:v>2020.8333333333333</x:v>
      </x:c>
      <x:c r="BA187" s="1247">
        <x:f t="shared" si="126"/>
        <x:v>24249.999999999996</x:v>
      </x:c>
      <x:c r="BB187" s="1246">
        <x:f t="shared" si="132"/>
        <x:v>24250</x:v>
      </x:c>
      <x:c r="BC187" s="1246">
        <x:f t="shared" si="132"/>
        <x:v>97000</x:v>
      </x:c>
      <x:c r="BD187" s="1246">
        <x:f t="shared" si="132"/>
        <x:v>32333.333333333332</x:v>
      </x:c>
      <x:c r="BE187" s="1246">
        <x:f t="shared" si="132"/>
        <x:v>0</x:v>
      </x:c>
      <x:c r="BF187" s="1246">
        <x:f t="shared" si="132"/>
        <x:v>0</x:v>
      </x:c>
      <x:c r="BG187" s="1246">
        <x:f t="shared" si="132"/>
        <x:v>0</x:v>
      </x:c>
      <x:c r="BH187" s="1246">
        <x:f t="shared" si="132"/>
        <x:v>0</x:v>
      </x:c>
      <x:c r="BI187" s="1246">
        <x:f t="shared" si="125"/>
        <x:v>0.60469922796362552</x:v>
      </x:c>
      <x:c r="BJ187" s="1246">
        <x:f t="shared" si="125"/>
        <x:v>0.60469922796362552</x:v>
      </x:c>
      <x:c r="BK187" s="1246">
        <x:f t="shared" si="125"/>
        <x:v>0.60469922796362552</x:v>
      </x:c>
      <x:c r="BL187" s="1246">
        <x:f t="shared" si="125"/>
        <x:v>0.60469922796362552</x:v>
      </x:c>
      <x:c r="BM187" s="1246">
        <x:f t="shared" si="125"/>
        <x:v>0.60469922796362552</x:v>
      </x:c>
      <x:c r="BN187" s="1246">
        <x:f t="shared" si="125"/>
        <x:v>0.60469922796362552</x:v>
      </x:c>
      <x:c r="BO187" s="1246">
        <x:f t="shared" si="125"/>
        <x:v>0.60469922796362552</x:v>
      </x:c>
      <x:c r="BP187" s="1246">
        <x:f t="shared" si="125"/>
        <x:v>0.60469922796362552</x:v>
      </x:c>
      <x:c r="BQ187" s="1246">
        <x:f t="shared" si="125"/>
        <x:v>0.60469922796362552</x:v>
      </x:c>
      <x:c r="BR187" s="1246">
        <x:f t="shared" si="125"/>
        <x:v>0.60469922796362552</x:v>
      </x:c>
      <x:c r="BS187" s="1246">
        <x:f t="shared" si="125"/>
        <x:v>0.60469922796362552</x:v>
      </x:c>
      <x:c r="BT187" s="1246">
        <x:f t="shared" si="125"/>
        <x:v>0.60469922796362552</x:v>
      </x:c>
      <x:c r="BU187" s="1298">
        <x:f t="shared" si="107"/>
        <x:v>7.2563907355635076</x:v>
      </x:c>
      <x:c r="BV187" s="1297">
        <x:f t="shared" si="121"/>
        <x:v>7.2563907355635067</x:v>
      </x:c>
      <x:c r="BW187" s="1298">
        <x:f t="shared" si="121"/>
        <x:v>29.025562942254027</x:v>
      </x:c>
      <x:c r="BX187" s="1298">
        <x:f t="shared" si="121"/>
        <x:v>0</x:v>
      </x:c>
      <x:c r="BY187" s="1298">
        <x:f t="shared" si="121"/>
        <x:v>0</x:v>
      </x:c>
      <x:c r="BZ187" s="1298">
        <x:f t="shared" si="121"/>
        <x:v>0</x:v>
      </x:c>
      <x:c r="CA187" s="1298">
        <x:f t="shared" si="121"/>
        <x:v>0</x:v>
      </x:c>
      <x:c r="CB187" s="1296">
        <x:f t="shared" si="121"/>
        <x:v>0</x:v>
      </x:c>
      <x:c r="CC187" s="923"/>
      <x:c r="CD187" s="958" t="s">
        <x:v>2166</x:v>
      </x:c>
      <x:c r="CE187" s="960">
        <x:f t="shared" si="127"/>
        <x:v>2020.8333333333333</x:v>
      </x:c>
      <x:c r="CF187" s="960">
        <x:f t="shared" si="127"/>
        <x:v>2020.8333333333333</x:v>
      </x:c>
      <x:c r="CG187" s="960">
        <x:f t="shared" si="127"/>
        <x:v>2020.8333333333333</x:v>
      </x:c>
      <x:c r="CH187" s="960">
        <x:f t="shared" si="127"/>
        <x:v>2020.8333333333333</x:v>
      </x:c>
      <x:c r="CI187" s="960">
        <x:f t="shared" si="127"/>
        <x:v>2020.8333333333333</x:v>
      </x:c>
      <x:c r="CJ187" s="960">
        <x:f t="shared" si="127"/>
        <x:v>2020.8333333333333</x:v>
      </x:c>
      <x:c r="CK187" s="960">
        <x:f t="shared" si="127"/>
        <x:v>2020.8333333333333</x:v>
      </x:c>
      <x:c r="CL187" s="960">
        <x:f t="shared" si="127"/>
        <x:v>2020.8333333333333</x:v>
      </x:c>
      <x:c r="CM187" s="960">
        <x:f t="shared" si="127"/>
        <x:v>2020.8333333333333</x:v>
      </x:c>
      <x:c r="CN187" s="960">
        <x:f t="shared" si="127"/>
        <x:v>2020.8333333333333</x:v>
      </x:c>
      <x:c r="CO187" s="960">
        <x:f t="shared" si="127"/>
        <x:v>2020.8333333333333</x:v>
      </x:c>
      <x:c r="CP187" s="961">
        <x:f t="shared" si="127"/>
        <x:v>2020.8333333333333</x:v>
      </x:c>
      <x:c r="CQ187" s="962">
        <x:v>24250</x:v>
      </x:c>
      <x:c r="CR187" s="963">
        <x:v>24250</x:v>
      </x:c>
      <x:c r="CS187" s="960">
        <x:v>97000</x:v>
      </x:c>
      <x:c r="CT187" s="960">
        <x:v>32333.333333333332</x:v>
      </x:c>
      <x:c r="CU187" s="960"/>
      <x:c r="CV187" s="960"/>
      <x:c r="CW187" s="1305"/>
      <x:c r="CX187" s="964"/>
      <x:c r="CZ187" s="988"/>
    </x:row>
    <x:row r="188" spans="1:104" s="785" customFormat="1" ht="17.25" hidden="1" customHeight="1">
      <x:c r="A188" s="1304" t="s">
        <x:v>2249</x:v>
      </x:c>
      <x:c r="B188" s="934" t="s">
        <x:v>2131</x:v>
      </x:c>
      <x:c r="C188" s="935" t="s">
        <x:v>2128</x:v>
      </x:c>
      <x:c r="D188" s="936" t="s">
        <x:v>2176</x:v>
      </x:c>
      <x:c r="E188" s="937" t="s">
        <x:v>2250</x:v>
      </x:c>
      <x:c r="F188" s="939" t="s">
        <x:v>1798</x:v>
      </x:c>
      <x:c r="G188" s="939" t="s">
        <x:v>613</x:v>
      </x:c>
      <x:c r="H188" s="940" t="s">
        <x:v>2256</x:v>
      </x:c>
      <x:c r="I188" s="941" t="s">
        <x:v>2253</x:v>
      </x:c>
      <x:c r="J188" s="937" t="s">
        <x:v>2131</x:v>
      </x:c>
      <x:c r="K188" s="1306" t="s">
        <x:v>2193</x:v>
      </x:c>
      <x:c r="L188" s="937" t="s">
        <x:v>2191</x:v>
      </x:c>
      <x:c r="M188" s="937" t="s">
        <x:v>2166</x:v>
      </x:c>
      <x:c r="N188" s="937" t="s">
        <x:v>2166</x:v>
      </x:c>
      <x:c r="O188" s="942" t="s">
        <x:v>2201</x:v>
      </x:c>
      <x:c r="P188" s="1293">
        <x:v>19.512734357384144</x:v>
      </x:c>
      <x:c r="Q188" s="944" t="s">
        <x:v>2167</x:v>
      </x:c>
      <x:c r="R188" s="792">
        <x:f t="shared" si="94"/>
        <x:v>26342.191382468594</x:v>
      </x:c>
      <x:c r="S188" s="935">
        <x:v>1</x:v>
      </x:c>
      <x:c r="T188" s="792">
        <x:f t="shared" si="124"/>
        <x:v>26342.191382468594</x:v>
      </x:c>
      <x:c r="U188" s="935" t="s">
        <x:v>2132</x:v>
      </x:c>
      <x:c r="V188" s="945"/>
      <x:c r="W188" s="1243"/>
      <x:c r="X188" s="949"/>
      <x:c r="Y188" s="949"/>
      <x:c r="Z188" s="949"/>
      <x:c r="AA188" s="949"/>
      <x:c r="AB188" s="1244"/>
      <x:c r="AC188" s="1244"/>
      <x:c r="AD188" s="1244"/>
      <x:c r="AE188" s="1294">
        <x:v>19.512734357384144</x:v>
      </x:c>
      <x:c r="AF188" s="951">
        <x:v>19.512734357384144</x:v>
      </x:c>
      <x:c r="AG188" s="951">
        <x:v>19.512734357384144</x:v>
      </x:c>
      <x:c r="AH188" s="951"/>
      <x:c r="AI188" s="951"/>
      <x:c r="AJ188" s="951"/>
      <x:c r="AK188" s="951"/>
      <x:c r="AL188" s="951"/>
      <x:c r="AM188" s="934" t="s">
        <x:v>2170</x:v>
      </x:c>
      <x:c r="AN188" s="1245"/>
      <x:c r="AO188" s="1246">
        <x:f t="shared" si="123"/>
        <x:v>2020.8333333333333</x:v>
      </x:c>
      <x:c r="AP188" s="1246">
        <x:f t="shared" si="123"/>
        <x:v>2020.8333333333333</x:v>
      </x:c>
      <x:c r="AQ188" s="1246">
        <x:f t="shared" si="123"/>
        <x:v>2020.8333333333333</x:v>
      </x:c>
      <x:c r="AR188" s="1246">
        <x:f t="shared" si="123"/>
        <x:v>2020.8333333333333</x:v>
      </x:c>
      <x:c r="AS188" s="1246">
        <x:f t="shared" si="123"/>
        <x:v>2020.8333333333333</x:v>
      </x:c>
      <x:c r="AT188" s="1246">
        <x:f t="shared" si="123"/>
        <x:v>2020.8333333333333</x:v>
      </x:c>
      <x:c r="AU188" s="1246">
        <x:f t="shared" si="123"/>
        <x:v>2020.8333333333333</x:v>
      </x:c>
      <x:c r="AV188" s="1246">
        <x:f t="shared" si="123"/>
        <x:v>2020.8333333333333</x:v>
      </x:c>
      <x:c r="AW188" s="1246">
        <x:f t="shared" si="123"/>
        <x:v>2020.8333333333333</x:v>
      </x:c>
      <x:c r="AX188" s="1246">
        <x:f t="shared" si="123"/>
        <x:v>2020.8333333333333</x:v>
      </x:c>
      <x:c r="AY188" s="1246">
        <x:f t="shared" si="123"/>
        <x:v>2020.8333333333333</x:v>
      </x:c>
      <x:c r="AZ188" s="1246">
        <x:f t="shared" si="123"/>
        <x:v>2020.8333333333333</x:v>
      </x:c>
      <x:c r="BA188" s="1247">
        <x:f t="shared" si="126"/>
        <x:v>24249.999999999996</x:v>
      </x:c>
      <x:c r="BB188" s="1246">
        <x:f t="shared" si="132"/>
        <x:v>24250</x:v>
      </x:c>
      <x:c r="BC188" s="1246">
        <x:f t="shared" si="132"/>
        <x:v>97000</x:v>
      </x:c>
      <x:c r="BD188" s="1246">
        <x:f t="shared" si="132"/>
        <x:v>32333.333333333332</x:v>
      </x:c>
      <x:c r="BE188" s="1246">
        <x:f t="shared" si="132"/>
        <x:v>0</x:v>
      </x:c>
      <x:c r="BF188" s="1246">
        <x:f t="shared" si="132"/>
        <x:v>0</x:v>
      </x:c>
      <x:c r="BG188" s="1246">
        <x:f t="shared" si="132"/>
        <x:v>0</x:v>
      </x:c>
      <x:c r="BH188" s="1246">
        <x:f t="shared" si="132"/>
        <x:v>0</x:v>
      </x:c>
      <x:c r="BI188" s="1246">
        <x:f t="shared" si="125"/>
        <x:v>0.53233178418738614</x:v>
      </x:c>
      <x:c r="BJ188" s="1246">
        <x:f t="shared" si="125"/>
        <x:v>0.53233178418738614</x:v>
      </x:c>
      <x:c r="BK188" s="1246">
        <x:f t="shared" si="125"/>
        <x:v>0.53233178418738614</x:v>
      </x:c>
      <x:c r="BL188" s="1246">
        <x:f t="shared" si="125"/>
        <x:v>0.53233178418738614</x:v>
      </x:c>
      <x:c r="BM188" s="1246">
        <x:f t="shared" si="125"/>
        <x:v>0.53233178418738614</x:v>
      </x:c>
      <x:c r="BN188" s="1246">
        <x:f t="shared" si="125"/>
        <x:v>0.53233178418738614</x:v>
      </x:c>
      <x:c r="BO188" s="1246">
        <x:f t="shared" si="125"/>
        <x:v>0.53233178418738614</x:v>
      </x:c>
      <x:c r="BP188" s="1246">
        <x:f t="shared" si="125"/>
        <x:v>0.53233178418738614</x:v>
      </x:c>
      <x:c r="BQ188" s="1246">
        <x:f t="shared" si="125"/>
        <x:v>0.53233178418738614</x:v>
      </x:c>
      <x:c r="BR188" s="1246">
        <x:f t="shared" si="125"/>
        <x:v>0.53233178418738614</x:v>
      </x:c>
      <x:c r="BS188" s="1246">
        <x:f t="shared" si="125"/>
        <x:v>0.53233178418738614</x:v>
      </x:c>
      <x:c r="BT188" s="1246">
        <x:f t="shared" si="125"/>
        <x:v>0.53233178418738614</x:v>
      </x:c>
      <x:c r="BU188" s="1298">
        <x:f t="shared" si="107"/>
        <x:v>6.3879814102486341</x:v>
      </x:c>
      <x:c r="BV188" s="1297">
        <x:f t="shared" si="121"/>
        <x:v>6.3879814102486332</x:v>
      </x:c>
      <x:c r="BW188" s="1298">
        <x:f t="shared" si="121"/>
        <x:v>25.551925640994533</x:v>
      </x:c>
      <x:c r="BX188" s="1298">
        <x:f t="shared" si="121"/>
        <x:v>0</x:v>
      </x:c>
      <x:c r="BY188" s="1298">
        <x:f t="shared" si="121"/>
        <x:v>0</x:v>
      </x:c>
      <x:c r="BZ188" s="1298">
        <x:f t="shared" si="121"/>
        <x:v>0</x:v>
      </x:c>
      <x:c r="CA188" s="1298">
        <x:f t="shared" si="121"/>
        <x:v>0</x:v>
      </x:c>
      <x:c r="CB188" s="1296">
        <x:f t="shared" si="121"/>
        <x:v>0</x:v>
      </x:c>
      <x:c r="CC188" s="923"/>
      <x:c r="CD188" s="958" t="s">
        <x:v>2166</x:v>
      </x:c>
      <x:c r="CE188" s="960">
        <x:f t="shared" si="127"/>
        <x:v>2020.8333333333333</x:v>
      </x:c>
      <x:c r="CF188" s="960">
        <x:f t="shared" si="127"/>
        <x:v>2020.8333333333333</x:v>
      </x:c>
      <x:c r="CG188" s="960">
        <x:f t="shared" si="127"/>
        <x:v>2020.8333333333333</x:v>
      </x:c>
      <x:c r="CH188" s="960">
        <x:f t="shared" si="127"/>
        <x:v>2020.8333333333333</x:v>
      </x:c>
      <x:c r="CI188" s="960">
        <x:f t="shared" si="127"/>
        <x:v>2020.8333333333333</x:v>
      </x:c>
      <x:c r="CJ188" s="960">
        <x:f t="shared" si="127"/>
        <x:v>2020.8333333333333</x:v>
      </x:c>
      <x:c r="CK188" s="960">
        <x:f t="shared" si="127"/>
        <x:v>2020.8333333333333</x:v>
      </x:c>
      <x:c r="CL188" s="960">
        <x:f t="shared" si="127"/>
        <x:v>2020.8333333333333</x:v>
      </x:c>
      <x:c r="CM188" s="960">
        <x:f t="shared" si="127"/>
        <x:v>2020.8333333333333</x:v>
      </x:c>
      <x:c r="CN188" s="960">
        <x:f t="shared" si="127"/>
        <x:v>2020.8333333333333</x:v>
      </x:c>
      <x:c r="CO188" s="960">
        <x:f t="shared" si="127"/>
        <x:v>2020.8333333333333</x:v>
      </x:c>
      <x:c r="CP188" s="961">
        <x:f t="shared" si="127"/>
        <x:v>2020.8333333333333</x:v>
      </x:c>
      <x:c r="CQ188" s="962">
        <x:v>24250</x:v>
      </x:c>
      <x:c r="CR188" s="963">
        <x:v>24250</x:v>
      </x:c>
      <x:c r="CS188" s="960">
        <x:v>97000</x:v>
      </x:c>
      <x:c r="CT188" s="960">
        <x:v>32333.333333333332</x:v>
      </x:c>
      <x:c r="CU188" s="960"/>
      <x:c r="CV188" s="960"/>
      <x:c r="CW188" s="1305"/>
      <x:c r="CX188" s="964"/>
      <x:c r="CZ188" s="988"/>
    </x:row>
    <x:row r="189" spans="1:104" s="785" customFormat="1" ht="17.25" hidden="1" customHeight="1">
      <x:c r="A189" s="1304" t="s">
        <x:v>2249</x:v>
      </x:c>
      <x:c r="B189" s="934" t="s">
        <x:v>2131</x:v>
      </x:c>
      <x:c r="C189" s="935" t="s">
        <x:v>2128</x:v>
      </x:c>
      <x:c r="D189" s="936" t="s">
        <x:v>2176</x:v>
      </x:c>
      <x:c r="E189" s="937" t="s">
        <x:v>2250</x:v>
      </x:c>
      <x:c r="F189" s="939" t="s">
        <x:v>1798</x:v>
      </x:c>
      <x:c r="G189" s="939" t="s">
        <x:v>2257</x:v>
      </x:c>
      <x:c r="H189" s="940" t="s">
        <x:v>2258</x:v>
      </x:c>
      <x:c r="I189" s="941" t="s">
        <x:v>2253</x:v>
      </x:c>
      <x:c r="J189" s="937" t="s">
        <x:v>2131</x:v>
      </x:c>
      <x:c r="K189" s="1306" t="s">
        <x:v>2193</x:v>
      </x:c>
      <x:c r="L189" s="937" t="s">
        <x:v>2191</x:v>
      </x:c>
      <x:c r="M189" s="937" t="s">
        <x:v>2166</x:v>
      </x:c>
      <x:c r="N189" s="937" t="s">
        <x:v>2166</x:v>
      </x:c>
      <x:c r="O189" s="942" t="s">
        <x:v>2201</x:v>
      </x:c>
      <x:c r="P189" s="1293">
        <x:v>21.6781713705704</x:v>
      </x:c>
      <x:c r="Q189" s="944" t="s">
        <x:v>2167</x:v>
      </x:c>
      <x:c r="R189" s="792">
        <x:f t="shared" si="94"/>
        <x:v>29265.531350270041</x:v>
      </x:c>
      <x:c r="S189" s="935">
        <x:v>1</x:v>
      </x:c>
      <x:c r="T189" s="792">
        <x:f t="shared" si="124"/>
        <x:v>29265.531350270041</x:v>
      </x:c>
      <x:c r="U189" s="935" t="s">
        <x:v>2132</x:v>
      </x:c>
      <x:c r="V189" s="945"/>
      <x:c r="W189" s="1243"/>
      <x:c r="X189" s="949"/>
      <x:c r="Y189" s="949"/>
      <x:c r="Z189" s="949"/>
      <x:c r="AA189" s="949"/>
      <x:c r="AB189" s="1244"/>
      <x:c r="AC189" s="1244"/>
      <x:c r="AD189" s="1244"/>
      <x:c r="AE189" s="1294">
        <x:v>21.6781713705704</x:v>
      </x:c>
      <x:c r="AF189" s="951">
        <x:v>21.6781713705704</x:v>
      </x:c>
      <x:c r="AG189" s="951">
        <x:v>21.6781713705704</x:v>
      </x:c>
      <x:c r="AH189" s="951"/>
      <x:c r="AI189" s="951"/>
      <x:c r="AJ189" s="951"/>
      <x:c r="AK189" s="951"/>
      <x:c r="AL189" s="951"/>
      <x:c r="AM189" s="934" t="s">
        <x:v>2170</x:v>
      </x:c>
      <x:c r="AN189" s="1245"/>
      <x:c r="AO189" s="1246">
        <x:f t="shared" si="123"/>
        <x:v>2020.8333333333333</x:v>
      </x:c>
      <x:c r="AP189" s="1246">
        <x:f t="shared" si="123"/>
        <x:v>2020.8333333333333</x:v>
      </x:c>
      <x:c r="AQ189" s="1246">
        <x:f t="shared" si="123"/>
        <x:v>2020.8333333333333</x:v>
      </x:c>
      <x:c r="AR189" s="1246">
        <x:f t="shared" si="123"/>
        <x:v>2020.8333333333333</x:v>
      </x:c>
      <x:c r="AS189" s="1246">
        <x:f t="shared" si="123"/>
        <x:v>2020.8333333333333</x:v>
      </x:c>
      <x:c r="AT189" s="1246">
        <x:f t="shared" si="123"/>
        <x:v>2020.8333333333333</x:v>
      </x:c>
      <x:c r="AU189" s="1246">
        <x:f t="shared" si="123"/>
        <x:v>2020.8333333333333</x:v>
      </x:c>
      <x:c r="AV189" s="1246">
        <x:f t="shared" si="123"/>
        <x:v>2020.8333333333333</x:v>
      </x:c>
      <x:c r="AW189" s="1246">
        <x:f t="shared" si="123"/>
        <x:v>2020.8333333333333</x:v>
      </x:c>
      <x:c r="AX189" s="1246">
        <x:f t="shared" si="123"/>
        <x:v>2020.8333333333333</x:v>
      </x:c>
      <x:c r="AY189" s="1246">
        <x:f t="shared" si="123"/>
        <x:v>2020.8333333333333</x:v>
      </x:c>
      <x:c r="AZ189" s="1246">
        <x:f t="shared" si="123"/>
        <x:v>2020.8333333333333</x:v>
      </x:c>
      <x:c r="BA189" s="1247">
        <x:f t="shared" si="126"/>
        <x:v>24249.999999999996</x:v>
      </x:c>
      <x:c r="BB189" s="1246">
        <x:f t="shared" si="132"/>
        <x:v>24250</x:v>
      </x:c>
      <x:c r="BC189" s="1246">
        <x:f t="shared" si="132"/>
        <x:v>97000</x:v>
      </x:c>
      <x:c r="BD189" s="1246">
        <x:f t="shared" si="132"/>
        <x:v>32333.333333333332</x:v>
      </x:c>
      <x:c r="BE189" s="1246">
        <x:f t="shared" si="132"/>
        <x:v>0</x:v>
      </x:c>
      <x:c r="BF189" s="1246">
        <x:f t="shared" si="132"/>
        <x:v>0</x:v>
      </x:c>
      <x:c r="BG189" s="1246">
        <x:f t="shared" si="132"/>
        <x:v>0</x:v>
      </x:c>
      <x:c r="BH189" s="1246">
        <x:f t="shared" si="132"/>
        <x:v>0</x:v>
      </x:c>
      <x:c r="BI189" s="1246">
        <x:f t="shared" si="125"/>
        <x:v>0.59140761270337372</x:v>
      </x:c>
      <x:c r="BJ189" s="1246">
        <x:f t="shared" si="125"/>
        <x:v>0.59140761270337372</x:v>
      </x:c>
      <x:c r="BK189" s="1246">
        <x:f t="shared" si="125"/>
        <x:v>0.59140761270337372</x:v>
      </x:c>
      <x:c r="BL189" s="1246">
        <x:f t="shared" si="125"/>
        <x:v>0.59140761270337372</x:v>
      </x:c>
      <x:c r="BM189" s="1246">
        <x:f t="shared" si="125"/>
        <x:v>0.59140761270337372</x:v>
      </x:c>
      <x:c r="BN189" s="1246">
        <x:f t="shared" si="125"/>
        <x:v>0.59140761270337372</x:v>
      </x:c>
      <x:c r="BO189" s="1246">
        <x:f t="shared" si="125"/>
        <x:v>0.59140761270337372</x:v>
      </x:c>
      <x:c r="BP189" s="1246">
        <x:f t="shared" si="125"/>
        <x:v>0.59140761270337372</x:v>
      </x:c>
      <x:c r="BQ189" s="1246">
        <x:f t="shared" si="125"/>
        <x:v>0.59140761270337372</x:v>
      </x:c>
      <x:c r="BR189" s="1246">
        <x:f t="shared" si="125"/>
        <x:v>0.59140761270337372</x:v>
      </x:c>
      <x:c r="BS189" s="1246">
        <x:f t="shared" si="125"/>
        <x:v>0.59140761270337372</x:v>
      </x:c>
      <x:c r="BT189" s="1246">
        <x:f t="shared" si="125"/>
        <x:v>0.59140761270337372</x:v>
      </x:c>
      <x:c r="BU189" s="1298">
        <x:f t="shared" si="107"/>
        <x:v>7.0968913524404842</x:v>
      </x:c>
      <x:c r="BV189" s="1297">
        <x:f t="shared" si="121"/>
        <x:v>7.0968913524404851</x:v>
      </x:c>
      <x:c r="BW189" s="1298">
        <x:f t="shared" si="121"/>
        <x:v>28.38756540976194</x:v>
      </x:c>
      <x:c r="BX189" s="1298">
        <x:f t="shared" si="121"/>
        <x:v>0</x:v>
      </x:c>
      <x:c r="BY189" s="1298">
        <x:f t="shared" si="121"/>
        <x:v>0</x:v>
      </x:c>
      <x:c r="BZ189" s="1298">
        <x:f t="shared" si="121"/>
        <x:v>0</x:v>
      </x:c>
      <x:c r="CA189" s="1298">
        <x:f t="shared" si="121"/>
        <x:v>0</x:v>
      </x:c>
      <x:c r="CB189" s="1296">
        <x:f t="shared" si="121"/>
        <x:v>0</x:v>
      </x:c>
      <x:c r="CC189" s="923"/>
      <x:c r="CD189" s="958" t="s">
        <x:v>2166</x:v>
      </x:c>
      <x:c r="CE189" s="960">
        <x:f t="shared" si="127"/>
        <x:v>2020.8333333333333</x:v>
      </x:c>
      <x:c r="CF189" s="960">
        <x:f t="shared" si="127"/>
        <x:v>2020.8333333333333</x:v>
      </x:c>
      <x:c r="CG189" s="960">
        <x:f t="shared" si="127"/>
        <x:v>2020.8333333333333</x:v>
      </x:c>
      <x:c r="CH189" s="960">
        <x:f t="shared" si="127"/>
        <x:v>2020.8333333333333</x:v>
      </x:c>
      <x:c r="CI189" s="960">
        <x:f t="shared" si="127"/>
        <x:v>2020.8333333333333</x:v>
      </x:c>
      <x:c r="CJ189" s="960">
        <x:f t="shared" si="127"/>
        <x:v>2020.8333333333333</x:v>
      </x:c>
      <x:c r="CK189" s="960">
        <x:f t="shared" si="127"/>
        <x:v>2020.8333333333333</x:v>
      </x:c>
      <x:c r="CL189" s="960">
        <x:f t="shared" si="127"/>
        <x:v>2020.8333333333333</x:v>
      </x:c>
      <x:c r="CM189" s="960">
        <x:f t="shared" si="127"/>
        <x:v>2020.8333333333333</x:v>
      </x:c>
      <x:c r="CN189" s="960">
        <x:f t="shared" si="127"/>
        <x:v>2020.8333333333333</x:v>
      </x:c>
      <x:c r="CO189" s="960">
        <x:f t="shared" si="127"/>
        <x:v>2020.8333333333333</x:v>
      </x:c>
      <x:c r="CP189" s="961">
        <x:f t="shared" si="127"/>
        <x:v>2020.8333333333333</x:v>
      </x:c>
      <x:c r="CQ189" s="962">
        <x:v>24250</x:v>
      </x:c>
      <x:c r="CR189" s="963">
        <x:v>24250</x:v>
      </x:c>
      <x:c r="CS189" s="960">
        <x:v>97000</x:v>
      </x:c>
      <x:c r="CT189" s="960">
        <x:v>32333.333333333332</x:v>
      </x:c>
      <x:c r="CU189" s="960"/>
      <x:c r="CV189" s="960"/>
      <x:c r="CW189" s="1305"/>
      <x:c r="CX189" s="964"/>
      <x:c r="CZ189" s="988"/>
    </x:row>
    <x:row r="190" spans="1:104" s="1469" customFormat="1" ht="17.25" customHeight="1">
      <x:c r="A190" s="1304" t="s">
        <x:v>2249</x:v>
      </x:c>
      <x:c r="B190" s="1494" t="s">
        <x:v>2131</x:v>
      </x:c>
      <x:c r="C190" s="1495" t="s">
        <x:v>2128</x:v>
      </x:c>
      <x:c r="D190" s="1496" t="s">
        <x:v>2176</x:v>
      </x:c>
      <x:c r="E190" s="1469" t="s">
        <x:v>2259</x:v>
      </x:c>
      <x:c r="F190" s="1497" t="s">
        <x:v>1798</x:v>
      </x:c>
      <x:c r="G190" s="1497" t="s">
        <x:v>2260</x:v>
      </x:c>
      <x:c r="H190" s="1615" t="s">
        <x:v>1729</x:v>
      </x:c>
      <x:c r="I190" s="1499" t="s">
        <x:v>2251</x:v>
      </x:c>
      <x:c r="J190" s="1469" t="s">
        <x:v>2131</x:v>
      </x:c>
      <x:c r="K190" s="1469" t="s">
        <x:v>2148</x:v>
      </x:c>
      <x:c r="L190" s="1469" t="s">
        <x:v>518</x:v>
      </x:c>
      <x:c r="M190" s="1469" t="s">
        <x:v>2166</x:v>
      </x:c>
      <x:c r="N190" s="1469" t="s">
        <x:v>2166</x:v>
      </x:c>
      <x:c r="O190" s="1500" t="s">
        <x:v>2201</x:v>
      </x:c>
      <x:c r="P190" s="1579">
        <x:v>114.45603003044428</x:v>
      </x:c>
      <x:c r="Q190" s="1502" t="s">
        <x:v>2167</x:v>
      </x:c>
      <x:c r="R190" s="1468">
        <x:f t="shared" si="94"/>
        <x:v>154515.64054109977</x:v>
      </x:c>
      <x:c r="S190" s="1495">
        <x:v>1</x:v>
      </x:c>
      <x:c r="T190" s="1468">
        <x:f t="shared" si="124"/>
        <x:v>154515.64054109977</x:v>
      </x:c>
      <x:c r="U190" s="1495" t="s">
        <x:v>2132</x:v>
      </x:c>
      <x:c r="V190" s="1503"/>
      <x:c r="W190" s="1504"/>
      <x:c r="X190" s="1505"/>
      <x:c r="Y190" s="1505"/>
      <x:c r="Z190" s="1505"/>
      <x:c r="AA190" s="1505"/>
      <x:c r="AB190" s="1546"/>
      <x:c r="AC190" s="1546"/>
      <x:c r="AD190" s="1546"/>
      <x:c r="AE190" s="1506">
        <x:v>114.45603003044428</x:v>
      </x:c>
      <x:c r="AF190" s="1507">
        <x:v>114.45603003044428</x:v>
      </x:c>
      <x:c r="AG190" s="1507">
        <x:v>114.45603003044428</x:v>
      </x:c>
      <x:c r="AH190" s="1507"/>
      <x:c r="AI190" s="1507"/>
      <x:c r="AJ190" s="1507"/>
      <x:c r="AK190" s="1507"/>
      <x:c r="AL190" s="1507"/>
      <x:c r="AM190" s="1494" t="s">
        <x:v>2170</x:v>
      </x:c>
      <x:c r="AN190" s="1508"/>
      <x:c r="AO190" s="1509">
        <x:f>AO185*$AO$211</x:f>
        <x:v>0</x:v>
      </x:c>
      <x:c r="AP190" s="1509">
        <x:f t="shared" ref="AP190:AZ190" si="137">AP185*$AO$211</x:f>
        <x:v>0</x:v>
      </x:c>
      <x:c r="AQ190" s="1509">
        <x:f t="shared" si="137"/>
        <x:v>0</x:v>
      </x:c>
      <x:c r="AR190" s="1509">
        <x:f t="shared" si="137"/>
        <x:v>0</x:v>
      </x:c>
      <x:c r="AS190" s="1509">
        <x:f t="shared" si="137"/>
        <x:v>0</x:v>
      </x:c>
      <x:c r="AT190" s="1509">
        <x:f t="shared" si="137"/>
        <x:v>0</x:v>
      </x:c>
      <x:c r="AU190" s="1509">
        <x:f t="shared" si="137"/>
        <x:v>0</x:v>
      </x:c>
      <x:c r="AV190" s="1509"/>
      <x:c r="AW190" s="1509">
        <x:f t="shared" si="137"/>
        <x:v>3360.0000000000005</x:v>
      </x:c>
      <x:c r="AX190" s="1509">
        <x:f t="shared" si="137"/>
        <x:v>4200</x:v>
      </x:c>
      <x:c r="AY190" s="1509">
        <x:f t="shared" si="137"/>
        <x:v>5460.0000000000009</x:v>
      </x:c>
      <x:c r="AZ190" s="1509">
        <x:f t="shared" si="137"/>
        <x:v>6300.0000000000009</x:v>
      </x:c>
      <x:c r="BA190" s="1510">
        <x:f t="shared" si="126"/>
        <x:v>19320</x:v>
      </x:c>
      <x:c r="BB190" s="1509">
        <x:f t="shared" si="132"/>
        <x:v>20370</x:v>
      </x:c>
      <x:c r="BC190" s="1509">
        <x:f t="shared" si="132"/>
        <x:v>81480</x:v>
      </x:c>
      <x:c r="BD190" s="1509">
        <x:f t="shared" si="132"/>
        <x:v>27159.999999999971</x:v>
      </x:c>
      <x:c r="BE190" s="1509">
        <x:f t="shared" si="132"/>
        <x:v>0</x:v>
      </x:c>
      <x:c r="BF190" s="1509">
        <x:f t="shared" si="132"/>
        <x:v>0</x:v>
      </x:c>
      <x:c r="BG190" s="1509">
        <x:f t="shared" si="132"/>
        <x:v>0</x:v>
      </x:c>
      <x:c r="BH190" s="1509">
        <x:f t="shared" si="132"/>
        <x:v>0</x:v>
      </x:c>
      <x:c r="BI190" s="1509">
        <x:f t="shared" si="125"/>
        <x:v>0</x:v>
      </x:c>
      <x:c r="BJ190" s="1509">
        <x:f t="shared" si="125"/>
        <x:v>0</x:v>
      </x:c>
      <x:c r="BK190" s="1509">
        <x:f t="shared" si="125"/>
        <x:v>0</x:v>
      </x:c>
      <x:c r="BL190" s="1509">
        <x:f t="shared" si="125"/>
        <x:v>0</x:v>
      </x:c>
      <x:c r="BM190" s="1509">
        <x:f t="shared" si="125"/>
        <x:v>0</x:v>
      </x:c>
      <x:c r="BN190" s="1509">
        <x:f t="shared" si="125"/>
        <x:v>0</x:v>
      </x:c>
      <x:c r="BO190" s="1509">
        <x:f t="shared" si="125"/>
        <x:v>0</x:v>
      </x:c>
      <x:c r="BP190" s="1509">
        <x:f t="shared" si="125"/>
        <x:v>0</x:v>
      </x:c>
      <x:c r="BQ190" s="1509">
        <x:f t="shared" si="125"/>
        <x:v>5.1917255221809526</x:v>
      </x:c>
      <x:c r="BR190" s="1509">
        <x:f t="shared" si="125"/>
        <x:v>6.4896569027261899</x:v>
      </x:c>
      <x:c r="BS190" s="1509">
        <x:f t="shared" si="125"/>
        <x:v>8.4365539735440489</x:v>
      </x:c>
      <x:c r="BT190" s="1509">
        <x:f t="shared" si="125"/>
        <x:v>9.7344853540892871</x:v>
      </x:c>
      <x:c r="BU190" s="1580">
        <x:f t="shared" si="107"/>
        <x:v>29.852421752540479</x:v>
      </x:c>
      <x:c r="BV190" s="1581">
        <x:f t="shared" si="121"/>
        <x:v>31.474835978222021</x:v>
      </x:c>
      <x:c r="BW190" s="1580">
        <x:f t="shared" si="121"/>
        <x:v>125.89934391288809</x:v>
      </x:c>
      <x:c r="BX190" s="1580">
        <x:f t="shared" si="121"/>
        <x:v>0</x:v>
      </x:c>
      <x:c r="BY190" s="1580">
        <x:f t="shared" si="121"/>
        <x:v>0</x:v>
      </x:c>
      <x:c r="BZ190" s="1580">
        <x:f t="shared" si="121"/>
        <x:v>0</x:v>
      </x:c>
      <x:c r="CA190" s="1580">
        <x:f t="shared" si="121"/>
        <x:v>0</x:v>
      </x:c>
      <x:c r="CB190" s="1582">
        <x:f t="shared" si="121"/>
        <x:v>0</x:v>
      </x:c>
      <x:c r="CC190" s="1468"/>
      <x:c r="CD190" s="958" t="s">
        <x:v>2166</x:v>
      </x:c>
      <x:c r="CE190" s="960">
        <x:f t="shared" si="127"/>
        <x:v>1697.5</x:v>
      </x:c>
      <x:c r="CF190" s="960">
        <x:f t="shared" si="127"/>
        <x:v>1697.5</x:v>
      </x:c>
      <x:c r="CG190" s="960">
        <x:f t="shared" si="127"/>
        <x:v>1697.5</x:v>
      </x:c>
      <x:c r="CH190" s="960">
        <x:f t="shared" si="127"/>
        <x:v>1697.5</x:v>
      </x:c>
      <x:c r="CI190" s="960">
        <x:f t="shared" si="127"/>
        <x:v>1697.5</x:v>
      </x:c>
      <x:c r="CJ190" s="960">
        <x:f t="shared" si="127"/>
        <x:v>1697.5</x:v>
      </x:c>
      <x:c r="CK190" s="960">
        <x:f t="shared" si="127"/>
        <x:v>1697.5</x:v>
      </x:c>
      <x:c r="CL190" s="960">
        <x:f t="shared" si="127"/>
        <x:v>1697.5</x:v>
      </x:c>
      <x:c r="CM190" s="960">
        <x:f t="shared" si="127"/>
        <x:v>1697.5</x:v>
      </x:c>
      <x:c r="CN190" s="960">
        <x:f t="shared" si="127"/>
        <x:v>1697.5</x:v>
      </x:c>
      <x:c r="CO190" s="960">
        <x:f t="shared" si="127"/>
        <x:v>1697.5</x:v>
      </x:c>
      <x:c r="CP190" s="961">
        <x:f t="shared" si="127"/>
        <x:v>1697.5</x:v>
      </x:c>
      <x:c r="CQ190" s="962">
        <x:v>20370</x:v>
      </x:c>
      <x:c r="CR190" s="963">
        <x:v>20370</x:v>
      </x:c>
      <x:c r="CS190" s="960">
        <x:v>81480</x:v>
      </x:c>
      <x:c r="CT190" s="960">
        <x:v>27159.999999999971</x:v>
      </x:c>
      <x:c r="CU190" s="960"/>
      <x:c r="CV190" s="960"/>
      <x:c r="CW190" s="1305"/>
      <x:c r="CX190" s="964"/>
      <x:c r="CZ190" s="1470"/>
    </x:row>
    <x:row r="191" spans="1:104" s="1469" customFormat="1" ht="17.25" customHeight="1">
      <x:c r="A191" s="1304" t="s">
        <x:v>2249</x:v>
      </x:c>
      <x:c r="B191" s="1494" t="s">
        <x:v>2131</x:v>
      </x:c>
      <x:c r="C191" s="1495" t="s">
        <x:v>2128</x:v>
      </x:c>
      <x:c r="D191" s="1496" t="s">
        <x:v>2176</x:v>
      </x:c>
      <x:c r="E191" s="1469" t="s">
        <x:v>2261</x:v>
      </x:c>
      <x:c r="F191" s="1497" t="s">
        <x:v>1798</x:v>
      </x:c>
      <x:c r="G191" s="1497" t="s">
        <x:v>2262</x:v>
      </x:c>
      <x:c r="H191" s="1615" t="s">
        <x:v>1731</x:v>
      </x:c>
      <x:c r="I191" s="1499" t="s">
        <x:v>2251</x:v>
      </x:c>
      <x:c r="J191" s="1469" t="s">
        <x:v>2131</x:v>
      </x:c>
      <x:c r="K191" s="1469" t="s">
        <x:v>2148</x:v>
      </x:c>
      <x:c r="L191" s="1469" t="s">
        <x:v>518</x:v>
      </x:c>
      <x:c r="M191" s="1469" t="s">
        <x:v>2166</x:v>
      </x:c>
      <x:c r="N191" s="1469" t="s">
        <x:v>2166</x:v>
      </x:c>
      <x:c r="O191" s="1500" t="s">
        <x:v>2201</x:v>
      </x:c>
      <x:c r="P191" s="1579">
        <x:v>135.67005030847832</x:v>
      </x:c>
      <x:c r="Q191" s="1502" t="s">
        <x:v>2167</x:v>
      </x:c>
      <x:c r="R191" s="1468">
        <x:f t="shared" si="94"/>
        <x:v>183154.56791644573</x:v>
      </x:c>
      <x:c r="S191" s="1495">
        <x:v>1</x:v>
      </x:c>
      <x:c r="T191" s="1468">
        <x:f t="shared" si="124"/>
        <x:v>183154.56791644573</x:v>
      </x:c>
      <x:c r="U191" s="1495" t="s">
        <x:v>2132</x:v>
      </x:c>
      <x:c r="V191" s="1503"/>
      <x:c r="W191" s="1504"/>
      <x:c r="X191" s="1505"/>
      <x:c r="Y191" s="1505"/>
      <x:c r="Z191" s="1505"/>
      <x:c r="AA191" s="1505"/>
      <x:c r="AB191" s="1546"/>
      <x:c r="AC191" s="1546"/>
      <x:c r="AD191" s="1546"/>
      <x:c r="AE191" s="1506">
        <x:v>135.67005030847832</x:v>
      </x:c>
      <x:c r="AF191" s="1507">
        <x:v>135.67005030847832</x:v>
      </x:c>
      <x:c r="AG191" s="1507">
        <x:v>135.67005030847832</x:v>
      </x:c>
      <x:c r="AH191" s="1507"/>
      <x:c r="AI191" s="1507"/>
      <x:c r="AJ191" s="1507"/>
      <x:c r="AK191" s="1507"/>
      <x:c r="AL191" s="1507"/>
      <x:c r="AM191" s="1494" t="s">
        <x:v>2170</x:v>
      </x:c>
      <x:c r="AN191" s="1508"/>
      <x:c r="AO191" s="1509">
        <x:f>AO185*$AO$212</x:f>
        <x:v>0</x:v>
      </x:c>
      <x:c r="AP191" s="1509">
        <x:f t="shared" ref="AP191:AZ191" si="138">AP185*$AO$212</x:f>
        <x:v>0</x:v>
      </x:c>
      <x:c r="AQ191" s="1509">
        <x:f t="shared" si="138"/>
        <x:v>0</x:v>
      </x:c>
      <x:c r="AR191" s="1509">
        <x:f t="shared" si="138"/>
        <x:v>0</x:v>
      </x:c>
      <x:c r="AS191" s="1509">
        <x:f t="shared" si="138"/>
        <x:v>0</x:v>
      </x:c>
      <x:c r="AT191" s="1509">
        <x:f t="shared" si="138"/>
        <x:v>0</x:v>
      </x:c>
      <x:c r="AU191" s="1509">
        <x:f t="shared" si="138"/>
        <x:v>0</x:v>
      </x:c>
      <x:c r="AV191" s="1509"/>
      <x:c r="AW191" s="1509">
        <x:f t="shared" si="138"/>
        <x:v>640</x:v>
      </x:c>
      <x:c r="AX191" s="1509">
        <x:f t="shared" si="138"/>
        <x:v>800</x:v>
      </x:c>
      <x:c r="AY191" s="1509">
        <x:f t="shared" si="138"/>
        <x:v>1040</x:v>
      </x:c>
      <x:c r="AZ191" s="1509">
        <x:f t="shared" si="138"/>
        <x:v>1200</x:v>
      </x:c>
      <x:c r="BA191" s="1510">
        <x:f t="shared" si="126"/>
        <x:v>3680</x:v>
      </x:c>
      <x:c r="BB191" s="1509">
        <x:f t="shared" si="132"/>
        <x:v>3880</x:v>
      </x:c>
      <x:c r="BC191" s="1509">
        <x:f t="shared" si="132"/>
        <x:v>15520</x:v>
      </x:c>
      <x:c r="BD191" s="1509">
        <x:f t="shared" si="132"/>
        <x:v>5173.3333333333276</x:v>
      </x:c>
      <x:c r="BE191" s="1509">
        <x:f t="shared" si="132"/>
        <x:v>0</x:v>
      </x:c>
      <x:c r="BF191" s="1509">
        <x:f t="shared" si="132"/>
        <x:v>0</x:v>
      </x:c>
      <x:c r="BG191" s="1509">
        <x:f t="shared" si="132"/>
        <x:v>0</x:v>
      </x:c>
      <x:c r="BH191" s="1509">
        <x:f t="shared" si="132"/>
        <x:v>0</x:v>
      </x:c>
      <x:c r="BI191" s="1509">
        <x:f t="shared" si="125"/>
        <x:v>0</x:v>
      </x:c>
      <x:c r="BJ191" s="1509">
        <x:f t="shared" si="125"/>
        <x:v>0</x:v>
      </x:c>
      <x:c r="BK191" s="1509">
        <x:f t="shared" si="125"/>
        <x:v>0</x:v>
      </x:c>
      <x:c r="BL191" s="1509">
        <x:f t="shared" si="125"/>
        <x:v>0</x:v>
      </x:c>
      <x:c r="BM191" s="1509">
        <x:f t="shared" si="125"/>
        <x:v>0</x:v>
      </x:c>
      <x:c r="BN191" s="1509">
        <x:f t="shared" si="125"/>
        <x:v>0</x:v>
      </x:c>
      <x:c r="BO191" s="1509">
        <x:f t="shared" si="125"/>
        <x:v>0</x:v>
      </x:c>
      <x:c r="BP191" s="1509">
        <x:f t="shared" si="125"/>
        <x:v>0</x:v>
      </x:c>
      <x:c r="BQ191" s="1509">
        <x:f t="shared" si="125"/>
        <x:v>1.1721892346652525</x:v>
      </x:c>
      <x:c r="BR191" s="1509">
        <x:f t="shared" si="125"/>
        <x:v>1.4652365433315659</x:v>
      </x:c>
      <x:c r="BS191" s="1509">
        <x:f t="shared" si="125"/>
        <x:v>1.9048075063310355</x:v>
      </x:c>
      <x:c r="BT191" s="1509">
        <x:f t="shared" si="125"/>
        <x:v>2.1978548149973487</x:v>
      </x:c>
      <x:c r="BU191" s="1580">
        <x:f t="shared" si="107"/>
        <x:v>6.7400880993252024</x:v>
      </x:c>
      <x:c r="BV191" s="1581">
        <x:f t="shared" si="121"/>
        <x:v>7.1063972351580942</x:v>
      </x:c>
      <x:c r="BW191" s="1580">
        <x:f t="shared" si="121"/>
        <x:v>28.425588940632377</x:v>
      </x:c>
      <x:c r="BX191" s="1580">
        <x:f t="shared" si="121"/>
        <x:v>0</x:v>
      </x:c>
      <x:c r="BY191" s="1580">
        <x:f t="shared" si="121"/>
        <x:v>0</x:v>
      </x:c>
      <x:c r="BZ191" s="1580">
        <x:f t="shared" si="121"/>
        <x:v>0</x:v>
      </x:c>
      <x:c r="CA191" s="1580">
        <x:f t="shared" si="121"/>
        <x:v>0</x:v>
      </x:c>
      <x:c r="CB191" s="1582">
        <x:f t="shared" si="121"/>
        <x:v>0</x:v>
      </x:c>
      <x:c r="CC191" s="1468"/>
      <x:c r="CD191" s="958" t="s">
        <x:v>2166</x:v>
      </x:c>
      <x:c r="CE191" s="960">
        <x:f t="shared" si="127"/>
        <x:v>323.33333333333331</x:v>
      </x:c>
      <x:c r="CF191" s="960">
        <x:f t="shared" si="127"/>
        <x:v>323.33333333333331</x:v>
      </x:c>
      <x:c r="CG191" s="960">
        <x:f t="shared" si="127"/>
        <x:v>323.33333333333331</x:v>
      </x:c>
      <x:c r="CH191" s="960">
        <x:f t="shared" si="127"/>
        <x:v>323.33333333333331</x:v>
      </x:c>
      <x:c r="CI191" s="960">
        <x:f t="shared" si="127"/>
        <x:v>323.33333333333331</x:v>
      </x:c>
      <x:c r="CJ191" s="960">
        <x:f t="shared" si="127"/>
        <x:v>323.33333333333331</x:v>
      </x:c>
      <x:c r="CK191" s="960">
        <x:f t="shared" si="127"/>
        <x:v>323.33333333333331</x:v>
      </x:c>
      <x:c r="CL191" s="960">
        <x:f t="shared" si="127"/>
        <x:v>323.33333333333331</x:v>
      </x:c>
      <x:c r="CM191" s="960">
        <x:f t="shared" si="127"/>
        <x:v>323.33333333333331</x:v>
      </x:c>
      <x:c r="CN191" s="960">
        <x:f t="shared" si="127"/>
        <x:v>323.33333333333331</x:v>
      </x:c>
      <x:c r="CO191" s="960">
        <x:f t="shared" si="127"/>
        <x:v>323.33333333333331</x:v>
      </x:c>
      <x:c r="CP191" s="961">
        <x:f t="shared" si="127"/>
        <x:v>323.33333333333331</x:v>
      </x:c>
      <x:c r="CQ191" s="962">
        <x:v>3880</x:v>
      </x:c>
      <x:c r="CR191" s="963">
        <x:v>3880</x:v>
      </x:c>
      <x:c r="CS191" s="960">
        <x:v>15520</x:v>
      </x:c>
      <x:c r="CT191" s="960">
        <x:v>5173.3333333333276</x:v>
      </x:c>
      <x:c r="CU191" s="960"/>
      <x:c r="CV191" s="960"/>
      <x:c r="CW191" s="1305"/>
      <x:c r="CX191" s="964"/>
      <x:c r="CZ191" s="1470"/>
    </x:row>
    <x:row r="192" spans="1:104" s="1469" customFormat="1" ht="17.25" customHeight="1" thickBot="1">
      <x:c r="A192" s="1307" t="s">
        <x:v>2249</x:v>
      </x:c>
      <x:c r="B192" s="1514" t="s">
        <x:v>2131</x:v>
      </x:c>
      <x:c r="C192" s="1515" t="s">
        <x:v>2128</x:v>
      </x:c>
      <x:c r="D192" s="1516" t="s">
        <x:v>2176</x:v>
      </x:c>
      <x:c r="E192" s="1517" t="s">
        <x:v>2263</x:v>
      </x:c>
      <x:c r="F192" s="1518" t="s">
        <x:v>1798</x:v>
      </x:c>
      <x:c r="G192" s="1518" t="s">
        <x:v>2263</x:v>
      </x:c>
      <x:c r="H192" s="1614" t="s">
        <x:v>1727</x:v>
      </x:c>
      <x:c r="I192" s="1520" t="s">
        <x:v>2251</x:v>
      </x:c>
      <x:c r="J192" s="1517" t="s">
        <x:v>2131</x:v>
      </x:c>
      <x:c r="K192" s="1517" t="s">
        <x:v>2148</x:v>
      </x:c>
      <x:c r="L192" s="1517" t="s">
        <x:v>518</x:v>
      </x:c>
      <x:c r="M192" s="1517" t="s">
        <x:v>2166</x:v>
      </x:c>
      <x:c r="N192" s="1517" t="s">
        <x:v>2166</x:v>
      </x:c>
      <x:c r="O192" s="1521" t="s">
        <x:v>2201</x:v>
      </x:c>
      <x:c r="P192" s="1583">
        <x:v>27.364059551295572</x:v>
      </x:c>
      <x:c r="Q192" s="1523" t="s">
        <x:v>2167</x:v>
      </x:c>
      <x:c r="R192" s="1524">
        <x:f t="shared" si="94"/>
        <x:v>36941.480394249025</x:v>
      </x:c>
      <x:c r="S192" s="1515">
        <x:v>1</x:v>
      </x:c>
      <x:c r="T192" s="1524">
        <x:f t="shared" si="124"/>
        <x:v>36941.480394249025</x:v>
      </x:c>
      <x:c r="U192" s="1515" t="s">
        <x:v>2132</x:v>
      </x:c>
      <x:c r="V192" s="1525"/>
      <x:c r="W192" s="1526"/>
      <x:c r="X192" s="1527"/>
      <x:c r="Y192" s="1527"/>
      <x:c r="Z192" s="1527"/>
      <x:c r="AA192" s="1527"/>
      <x:c r="AB192" s="1584"/>
      <x:c r="AC192" s="1584"/>
      <x:c r="AD192" s="1584"/>
      <x:c r="AE192" s="1528">
        <x:v>27.364059551295572</x:v>
      </x:c>
      <x:c r="AF192" s="1529">
        <x:v>27.364059551295572</x:v>
      </x:c>
      <x:c r="AG192" s="1529">
        <x:v>27.364059551295572</x:v>
      </x:c>
      <x:c r="AH192" s="1529"/>
      <x:c r="AI192" s="1529"/>
      <x:c r="AJ192" s="1529"/>
      <x:c r="AK192" s="1529"/>
      <x:c r="AL192" s="1529"/>
      <x:c r="AM192" s="1514" t="s">
        <x:v>2170</x:v>
      </x:c>
      <x:c r="AN192" s="1530"/>
      <x:c r="AO192" s="1531">
        <x:f>AO180</x:f>
        <x:v>0</x:v>
      </x:c>
      <x:c r="AP192" s="1531">
        <x:f t="shared" ref="AP192:AZ192" si="139">AP180</x:f>
        <x:v>0</x:v>
      </x:c>
      <x:c r="AQ192" s="1531">
        <x:f t="shared" si="139"/>
        <x:v>0</x:v>
      </x:c>
      <x:c r="AR192" s="1531">
        <x:f t="shared" si="139"/>
        <x:v>0</x:v>
      </x:c>
      <x:c r="AS192" s="1531">
        <x:f t="shared" si="139"/>
        <x:v>0</x:v>
      </x:c>
      <x:c r="AT192" s="1531">
        <x:f t="shared" si="139"/>
        <x:v>0</x:v>
      </x:c>
      <x:c r="AU192" s="1531">
        <x:f t="shared" si="139"/>
        <x:v>0</x:v>
      </x:c>
      <x:c r="AV192" s="1531"/>
      <x:c r="AW192" s="1531">
        <x:f t="shared" si="139"/>
        <x:v>4000</x:v>
      </x:c>
      <x:c r="AX192" s="1531">
        <x:f t="shared" si="139"/>
        <x:v>5000</x:v>
      </x:c>
      <x:c r="AY192" s="1531">
        <x:f t="shared" si="139"/>
        <x:v>6500</x:v>
      </x:c>
      <x:c r="AZ192" s="1531">
        <x:f t="shared" si="139"/>
        <x:v>7500</x:v>
      </x:c>
      <x:c r="BA192" s="1532">
        <x:f t="shared" si="126"/>
        <x:v>23000</x:v>
      </x:c>
      <x:c r="BB192" s="1531">
        <x:f t="shared" si="132"/>
        <x:v>24250</x:v>
      </x:c>
      <x:c r="BC192" s="1531">
        <x:f t="shared" si="132"/>
        <x:v>97000</x:v>
      </x:c>
      <x:c r="BD192" s="1531">
        <x:f t="shared" si="132"/>
        <x:v>32333.333333333332</x:v>
      </x:c>
      <x:c r="BE192" s="1531">
        <x:f t="shared" si="132"/>
        <x:v>0</x:v>
      </x:c>
      <x:c r="BF192" s="1531">
        <x:f t="shared" si="132"/>
        <x:v>0</x:v>
      </x:c>
      <x:c r="BG192" s="1531">
        <x:f t="shared" si="132"/>
        <x:v>0</x:v>
      </x:c>
      <x:c r="BH192" s="1531">
        <x:f t="shared" si="132"/>
        <x:v>0</x:v>
      </x:c>
      <x:c r="BI192" s="1531">
        <x:f t="shared" si="125"/>
        <x:v>0</x:v>
      </x:c>
      <x:c r="BJ192" s="1531">
        <x:f t="shared" si="125"/>
        <x:v>0</x:v>
      </x:c>
      <x:c r="BK192" s="1531">
        <x:f t="shared" si="125"/>
        <x:v>0</x:v>
      </x:c>
      <x:c r="BL192" s="1531">
        <x:f t="shared" si="125"/>
        <x:v>0</x:v>
      </x:c>
      <x:c r="BM192" s="1531">
        <x:f t="shared" si="125"/>
        <x:v>0</x:v>
      </x:c>
      <x:c r="BN192" s="1531">
        <x:f t="shared" si="125"/>
        <x:v>0</x:v>
      </x:c>
      <x:c r="BO192" s="1531">
        <x:f t="shared" si="125"/>
        <x:v>0</x:v>
      </x:c>
      <x:c r="BP192" s="1531">
        <x:f t="shared" si="125"/>
        <x:v>0</x:v>
      </x:c>
      <x:c r="BQ192" s="1531">
        <x:f t="shared" si="125"/>
        <x:v>1.4776592157699608</x:v>
      </x:c>
      <x:c r="BR192" s="1531">
        <x:f t="shared" si="125"/>
        <x:v>1.8470740197124513</x:v>
      </x:c>
      <x:c r="BS192" s="1531">
        <x:f t="shared" si="125"/>
        <x:v>2.4011962256261867</x:v>
      </x:c>
      <x:c r="BT192" s="1531">
        <x:f t="shared" si="125"/>
        <x:v>2.770611029568677</x:v>
      </x:c>
      <x:c r="BU192" s="1585">
        <x:f t="shared" si="107"/>
        <x:v>8.4965404906772761</x:v>
      </x:c>
      <x:c r="BV192" s="1586">
        <x:f t="shared" si="121"/>
        <x:v>8.958308995605389</x:v>
      </x:c>
      <x:c r="BW192" s="1585">
        <x:f t="shared" si="121"/>
        <x:v>35.833235982421556</x:v>
      </x:c>
      <x:c r="BX192" s="1585">
        <x:f t="shared" si="121"/>
        <x:v>0</x:v>
      </x:c>
      <x:c r="BY192" s="1585">
        <x:f t="shared" si="121"/>
        <x:v>0</x:v>
      </x:c>
      <x:c r="BZ192" s="1585">
        <x:f t="shared" si="121"/>
        <x:v>0</x:v>
      </x:c>
      <x:c r="CA192" s="1585">
        <x:f t="shared" si="121"/>
        <x:v>0</x:v>
      </x:c>
      <x:c r="CB192" s="1587">
        <x:f t="shared" si="121"/>
        <x:v>0</x:v>
      </x:c>
      <x:c r="CC192" s="1468"/>
      <x:c r="CD192" s="972" t="s">
        <x:v>2166</x:v>
      </x:c>
      <x:c r="CE192" s="974">
        <x:f t="shared" si="127"/>
        <x:v>2020.8333333333333</x:v>
      </x:c>
      <x:c r="CF192" s="974">
        <x:f t="shared" si="127"/>
        <x:v>2020.8333333333333</x:v>
      </x:c>
      <x:c r="CG192" s="974">
        <x:f t="shared" si="127"/>
        <x:v>2020.8333333333333</x:v>
      </x:c>
      <x:c r="CH192" s="974">
        <x:f t="shared" si="127"/>
        <x:v>2020.8333333333333</x:v>
      </x:c>
      <x:c r="CI192" s="974">
        <x:f t="shared" si="127"/>
        <x:v>2020.8333333333333</x:v>
      </x:c>
      <x:c r="CJ192" s="974">
        <x:f t="shared" si="127"/>
        <x:v>2020.8333333333333</x:v>
      </x:c>
      <x:c r="CK192" s="974">
        <x:f t="shared" si="127"/>
        <x:v>2020.8333333333333</x:v>
      </x:c>
      <x:c r="CL192" s="974">
        <x:f t="shared" si="127"/>
        <x:v>2020.8333333333333</x:v>
      </x:c>
      <x:c r="CM192" s="974">
        <x:f t="shared" si="127"/>
        <x:v>2020.8333333333333</x:v>
      </x:c>
      <x:c r="CN192" s="974">
        <x:f t="shared" si="127"/>
        <x:v>2020.8333333333333</x:v>
      </x:c>
      <x:c r="CO192" s="974">
        <x:f t="shared" si="127"/>
        <x:v>2020.8333333333333</x:v>
      </x:c>
      <x:c r="CP192" s="975">
        <x:f t="shared" si="127"/>
        <x:v>2020.8333333333333</x:v>
      </x:c>
      <x:c r="CQ192" s="976">
        <x:v>24250</x:v>
      </x:c>
      <x:c r="CR192" s="977">
        <x:v>24250</x:v>
      </x:c>
      <x:c r="CS192" s="974">
        <x:v>97000</x:v>
      </x:c>
      <x:c r="CT192" s="974">
        <x:v>32333.333333333332</x:v>
      </x:c>
      <x:c r="CU192" s="974"/>
      <x:c r="CV192" s="974"/>
      <x:c r="CW192" s="1310"/>
      <x:c r="CX192" s="978"/>
      <x:c r="CZ192" s="1470"/>
    </x:row>
    <x:row r="193" spans="1:104" s="1343" customFormat="1" ht="17.25" hidden="1" customHeight="1">
      <x:c r="A193" s="1311" t="s">
        <x:v>2249</x:v>
      </x:c>
      <x:c r="B193" s="1312" t="s">
        <x:v>2113</x:v>
      </x:c>
      <x:c r="C193" s="1313" t="s">
        <x:v>2144</x:v>
      </x:c>
      <x:c r="D193" s="1314" t="s">
        <x:v>2176</x:v>
      </x:c>
      <x:c r="E193" s="1315" t="s">
        <x:v>2177</x:v>
      </x:c>
      <x:c r="F193" s="1316" t="s">
        <x:v>2264</x:v>
      </x:c>
      <x:c r="G193" s="1316" t="s">
        <x:v>2265</x:v>
      </x:c>
      <x:c r="H193" s="1317" t="s">
        <x:v>2171</x:v>
      </x:c>
      <x:c r="I193" s="1318" t="s">
        <x:v>2266</x:v>
      </x:c>
      <x:c r="J193" s="1315" t="s">
        <x:v>2131</x:v>
      </x:c>
      <x:c r="K193" s="1315" t="s">
        <x:v>2118</x:v>
      </x:c>
      <x:c r="L193" s="1315" t="s">
        <x:v>2162</x:v>
      </x:c>
      <x:c r="M193" s="1315" t="s">
        <x:v>2166</x:v>
      </x:c>
      <x:c r="N193" s="1315" t="s">
        <x:v>2121</x:v>
      </x:c>
      <x:c r="O193" s="1319" t="s">
        <x:v>2122</x:v>
      </x:c>
      <x:c r="P193" s="1320">
        <x:v>340.28288428580589</x:v>
      </x:c>
      <x:c r="Q193" s="1321" t="s">
        <x:v>2167</x:v>
      </x:c>
      <x:c r="R193" s="1322">
        <x:f t="shared" si="94"/>
        <x:v>459381.89378583798</x:v>
      </x:c>
      <x:c r="S193" s="1313">
        <x:v>1</x:v>
      </x:c>
      <x:c r="T193" s="1322">
        <x:f t="shared" si="124"/>
        <x:v>459381.89378583798</x:v>
      </x:c>
      <x:c r="U193" s="1313" t="s">
        <x:v>2132</x:v>
      </x:c>
      <x:c r="V193" s="1323"/>
      <x:c r="W193" s="1324"/>
      <x:c r="X193" s="1325"/>
      <x:c r="Y193" s="1325"/>
      <x:c r="Z193" s="1325"/>
      <x:c r="AA193" s="1325"/>
      <x:c r="AB193" s="1326"/>
      <x:c r="AC193" s="1326"/>
      <x:c r="AD193" s="1326"/>
      <x:c r="AE193" s="1327"/>
      <x:c r="AF193" s="1328"/>
      <x:c r="AG193" s="1328"/>
      <x:c r="AH193" s="1328">
        <x:f t="shared" ref="AH193:AH195" si="140">P193</x:f>
        <x:v>340.28288428580589</x:v>
      </x:c>
      <x:c r="AI193" s="1328">
        <x:f t="shared" ref="AI193:AL201" si="141">AH193</x:f>
        <x:v>340.28288428580589</x:v>
      </x:c>
      <x:c r="AJ193" s="1328">
        <x:f t="shared" si="141"/>
        <x:v>340.28288428580589</x:v>
      </x:c>
      <x:c r="AK193" s="1328">
        <x:f t="shared" si="141"/>
        <x:v>340.28288428580589</x:v>
      </x:c>
      <x:c r="AL193" s="1328">
        <x:f t="shared" si="141"/>
        <x:v>340.28288428580589</x:v>
      </x:c>
      <x:c r="AM193" s="1329" t="s">
        <x:v>2173</x:v>
      </x:c>
      <x:c r="AN193" s="1330"/>
      <x:c r="AO193" s="1331">
        <x:f t="shared" ref="AO193:AY206" si="142">IF($CD193="SK",CE193*$AS$2,IF($CD193="LGES",CE193*$AT$2,IF($CD193="FORD",CE193*$AU$2,IF($CD193="KLSE",CE193*$AU$2,IF($CD193="SAMSUNG SDI",CE193*$AV$2)))))</x:f>
        <x:v>0</x:v>
      </x:c>
      <x:c r="AP193" s="1331">
        <x:f t="shared" si="142"/>
        <x:v>0</x:v>
      </x:c>
      <x:c r="AQ193" s="1331">
        <x:f t="shared" si="142"/>
        <x:v>0</x:v>
      </x:c>
      <x:c r="AR193" s="1331">
        <x:f t="shared" si="142"/>
        <x:v>0</x:v>
      </x:c>
      <x:c r="AS193" s="1331">
        <x:f t="shared" si="142"/>
        <x:v>0</x:v>
      </x:c>
      <x:c r="AT193" s="1331">
        <x:f t="shared" si="142"/>
        <x:v>0</x:v>
      </x:c>
      <x:c r="AU193" s="1331">
        <x:f t="shared" si="142"/>
        <x:v>0</x:v>
      </x:c>
      <x:c r="AV193" s="1331">
        <x:f t="shared" si="142"/>
        <x:v>0</x:v>
      </x:c>
      <x:c r="AW193" s="1331">
        <x:f t="shared" si="142"/>
        <x:v>0</x:v>
      </x:c>
      <x:c r="AX193" s="1331">
        <x:f t="shared" si="142"/>
        <x:v>0</x:v>
      </x:c>
      <x:c r="AY193" s="1331">
        <x:f t="shared" si="142"/>
        <x:v>0</x:v>
      </x:c>
      <x:c r="AZ193" s="1331">
        <x:f t="shared" ref="AZ193:BA206" si="143">IF($CD193="SK",CP193*$AS$2,IF($CD193="LGES",CP193*$AT$2,IF($CD193="FORD",CP193*$AU$2,IF($CD193="KLSE",CP193*$AU$2,IF($CD193="SAMSUNG SDI",CP193*$AV$2)))))</x:f>
        <x:v>0</x:v>
      </x:c>
      <x:c r="BA193" s="1332">
        <x:f t="shared" si="143"/>
        <x:v>0</x:v>
      </x:c>
      <x:c r="BB193" s="1331">
        <x:f t="shared" si="132"/>
        <x:v>0</x:v>
      </x:c>
      <x:c r="BC193" s="1331">
        <x:f t="shared" si="132"/>
        <x:v>0</x:v>
      </x:c>
      <x:c r="BD193" s="1331">
        <x:f t="shared" si="132"/>
        <x:v>28310</x:v>
      </x:c>
      <x:c r="BE193" s="1331">
        <x:f t="shared" si="132"/>
        <x:v>56620</x:v>
      </x:c>
      <x:c r="BF193" s="1331">
        <x:f t="shared" si="132"/>
        <x:v>56620</x:v>
      </x:c>
      <x:c r="BG193" s="1331">
        <x:f t="shared" si="132"/>
        <x:v>56620</x:v>
      </x:c>
      <x:c r="BH193" s="1331">
        <x:f t="shared" si="132"/>
        <x:v>56620</x:v>
      </x:c>
      <x:c r="BI193" s="1331">
        <x:f t="shared" si="125"/>
        <x:v>0</x:v>
      </x:c>
      <x:c r="BJ193" s="1331">
        <x:f t="shared" si="125"/>
        <x:v>0</x:v>
      </x:c>
      <x:c r="BK193" s="1331">
        <x:f t="shared" si="125"/>
        <x:v>0</x:v>
      </x:c>
      <x:c r="BL193" s="1331">
        <x:f t="shared" si="125"/>
        <x:v>0</x:v>
      </x:c>
      <x:c r="BM193" s="1331">
        <x:f t="shared" si="125"/>
        <x:v>0</x:v>
      </x:c>
      <x:c r="BN193" s="1331">
        <x:f t="shared" si="125"/>
        <x:v>0</x:v>
      </x:c>
      <x:c r="BO193" s="1331">
        <x:f t="shared" si="125"/>
        <x:v>0</x:v>
      </x:c>
      <x:c r="BP193" s="1331">
        <x:f t="shared" si="125"/>
        <x:v>0</x:v>
      </x:c>
      <x:c r="BQ193" s="1331">
        <x:f t="shared" si="125"/>
        <x:v>0</x:v>
      </x:c>
      <x:c r="BR193" s="1331">
        <x:f t="shared" si="125"/>
        <x:v>0</x:v>
      </x:c>
      <x:c r="BS193" s="1331">
        <x:f t="shared" si="125"/>
        <x:v>0</x:v>
      </x:c>
      <x:c r="BT193" s="1331">
        <x:f t="shared" si="125"/>
        <x:v>0</x:v>
      </x:c>
      <x:c r="BU193" s="1333">
        <x:f t="shared" si="107"/>
        <x:v>0</x:v>
      </x:c>
      <x:c r="BV193" s="1334">
        <x:f t="shared" si="121"/>
        <x:v>0</x:v>
      </x:c>
      <x:c r="BW193" s="1333">
        <x:f t="shared" si="121"/>
        <x:v>0</x:v>
      </x:c>
      <x:c r="BX193" s="1333">
        <x:f t="shared" si="121"/>
        <x:v>130.05101413077074</x:v>
      </x:c>
      <x:c r="BY193" s="1333">
        <x:f t="shared" si="121"/>
        <x:v>260.10202826154148</x:v>
      </x:c>
      <x:c r="BZ193" s="1333">
        <x:f t="shared" si="121"/>
        <x:v>260.10202826154148</x:v>
      </x:c>
      <x:c r="CA193" s="1333">
        <x:f t="shared" si="121"/>
        <x:v>260.10202826154148</x:v>
      </x:c>
      <x:c r="CB193" s="1335">
        <x:f t="shared" si="121"/>
        <x:v>260.10202826154148</x:v>
      </x:c>
      <x:c r="CC193" s="1336"/>
      <x:c r="CD193" s="1337" t="s">
        <x:v>2166</x:v>
      </x:c>
      <x:c r="CE193" s="1338"/>
      <x:c r="CF193" s="1338"/>
      <x:c r="CG193" s="1338"/>
      <x:c r="CH193" s="1338"/>
      <x:c r="CI193" s="1338"/>
      <x:c r="CJ193" s="1338"/>
      <x:c r="CK193" s="1338"/>
      <x:c r="CL193" s="1338"/>
      <x:c r="CM193" s="1338"/>
      <x:c r="CN193" s="1338"/>
      <x:c r="CO193" s="1338"/>
      <x:c r="CP193" s="1339"/>
      <x:c r="CQ193" s="1340"/>
      <x:c r="CR193" s="1341"/>
      <x:c r="CS193" s="1338"/>
      <x:c r="CT193" s="1338">
        <x:f t="shared" ref="CT193:CT194" si="144">CU193/2</x:f>
        <x:v>28310</x:v>
      </x:c>
      <x:c r="CU193" s="1338">
        <x:v>56620</x:v>
      </x:c>
      <x:c r="CV193" s="1338">
        <x:v>56620</x:v>
      </x:c>
      <x:c r="CW193" s="1338">
        <x:v>56620</x:v>
      </x:c>
      <x:c r="CX193" s="1342">
        <x:v>56620</x:v>
      </x:c>
      <x:c r="CZ193" s="1344"/>
    </x:row>
    <x:row r="194" spans="1:104" s="1343" customFormat="1" ht="17.25" hidden="1" customHeight="1">
      <x:c r="A194" s="1345" t="s">
        <x:v>2249</x:v>
      </x:c>
      <x:c r="B194" s="1346" t="s">
        <x:v>2113</x:v>
      </x:c>
      <x:c r="C194" s="1347" t="s">
        <x:v>2144</x:v>
      </x:c>
      <x:c r="D194" s="1348" t="s">
        <x:v>2184</x:v>
      </x:c>
      <x:c r="E194" s="1343" t="s">
        <x:v>2185</x:v>
      </x:c>
      <x:c r="F194" s="1349" t="s">
        <x:v>2267</x:v>
      </x:c>
      <x:c r="G194" s="1349" t="s">
        <x:v>2268</x:v>
      </x:c>
      <x:c r="H194" s="1350" t="s">
        <x:v>545</x:v>
      </x:c>
      <x:c r="I194" s="1351" t="s">
        <x:v>2269</x:v>
      </x:c>
      <x:c r="J194" s="1343" t="s">
        <x:v>504</x:v>
      </x:c>
      <x:c r="K194" s="1343" t="s">
        <x:v>2118</x:v>
      </x:c>
      <x:c r="L194" s="1343" t="s">
        <x:v>2119</x:v>
      </x:c>
      <x:c r="M194" s="1343" t="s">
        <x:v>536</x:v>
      </x:c>
      <x:c r="N194" s="1343" t="s">
        <x:v>2121</x:v>
      </x:c>
      <x:c r="O194" s="1352" t="s">
        <x:v>2122</x:v>
      </x:c>
      <x:c r="P194" s="1353">
        <x:v>65.099999999999994</x:v>
      </x:c>
      <x:c r="Q194" s="1354" t="s">
        <x:v>519</x:v>
      </x:c>
      <x:c r="R194" s="1355">
        <x:f t="shared" si="94"/>
        <x:v>87884.999999999985</x:v>
      </x:c>
      <x:c r="S194" s="1347">
        <x:v>1</x:v>
      </x:c>
      <x:c r="T194" s="1355">
        <x:f t="shared" si="124"/>
        <x:v>87884.999999999985</x:v>
      </x:c>
      <x:c r="U194" s="1347" t="s">
        <x:v>505</x:v>
      </x:c>
      <x:c r="V194" s="1356"/>
      <x:c r="W194" s="1357"/>
      <x:c r="X194" s="1358"/>
      <x:c r="Y194" s="1358"/>
      <x:c r="Z194" s="1358"/>
      <x:c r="AA194" s="1358"/>
      <x:c r="AB194" s="1359"/>
      <x:c r="AC194" s="1359"/>
      <x:c r="AD194" s="1359"/>
      <x:c r="AE194" s="1360"/>
      <x:c r="AF194" s="1361"/>
      <x:c r="AG194" s="1361"/>
      <x:c r="AH194" s="1361">
        <x:f t="shared" si="140"/>
        <x:v>65.099999999999994</x:v>
      </x:c>
      <x:c r="AI194" s="1361">
        <x:f t="shared" si="141"/>
        <x:v>65.099999999999994</x:v>
      </x:c>
      <x:c r="AJ194" s="1361">
        <x:f t="shared" si="141"/>
        <x:v>65.099999999999994</x:v>
      </x:c>
      <x:c r="AK194" s="1361">
        <x:f t="shared" si="141"/>
        <x:v>65.099999999999994</x:v>
      </x:c>
      <x:c r="AL194" s="1361">
        <x:f t="shared" si="141"/>
        <x:v>65.099999999999994</x:v>
      </x:c>
      <x:c r="AM194" s="1362" t="s">
        <x:v>2173</x:v>
      </x:c>
      <x:c r="AN194" s="1363"/>
      <x:c r="AO194" s="1364">
        <x:f t="shared" si="142"/>
        <x:v>0</x:v>
      </x:c>
      <x:c r="AP194" s="1364">
        <x:f t="shared" si="142"/>
        <x:v>0</x:v>
      </x:c>
      <x:c r="AQ194" s="1364">
        <x:f t="shared" si="142"/>
        <x:v>0</x:v>
      </x:c>
      <x:c r="AR194" s="1364">
        <x:f t="shared" si="142"/>
        <x:v>0</x:v>
      </x:c>
      <x:c r="AS194" s="1364">
        <x:f t="shared" si="142"/>
        <x:v>0</x:v>
      </x:c>
      <x:c r="AT194" s="1364">
        <x:f t="shared" si="142"/>
        <x:v>0</x:v>
      </x:c>
      <x:c r="AU194" s="1364">
        <x:f t="shared" si="142"/>
        <x:v>0</x:v>
      </x:c>
      <x:c r="AV194" s="1364">
        <x:f t="shared" si="142"/>
        <x:v>0</x:v>
      </x:c>
      <x:c r="AW194" s="1364">
        <x:f t="shared" si="142"/>
        <x:v>0</x:v>
      </x:c>
      <x:c r="AX194" s="1364">
        <x:f t="shared" si="142"/>
        <x:v>0</x:v>
      </x:c>
      <x:c r="AY194" s="1364">
        <x:f t="shared" si="142"/>
        <x:v>0</x:v>
      </x:c>
      <x:c r="AZ194" s="1364">
        <x:f t="shared" si="143"/>
        <x:v>0</x:v>
      </x:c>
      <x:c r="BA194" s="1365">
        <x:f t="shared" si="143"/>
        <x:v>0</x:v>
      </x:c>
      <x:c r="BB194" s="1364">
        <x:f t="shared" si="132"/>
        <x:v>0</x:v>
      </x:c>
      <x:c r="BC194" s="1364">
        <x:f t="shared" si="132"/>
        <x:v>0</x:v>
      </x:c>
      <x:c r="BD194" s="1364">
        <x:f t="shared" si="132"/>
        <x:v>42773</x:v>
      </x:c>
      <x:c r="BE194" s="1364">
        <x:f t="shared" si="132"/>
        <x:v>85546</x:v>
      </x:c>
      <x:c r="BF194" s="1364">
        <x:f t="shared" si="132"/>
        <x:v>85546</x:v>
      </x:c>
      <x:c r="BG194" s="1364">
        <x:f t="shared" si="132"/>
        <x:v>85546</x:v>
      </x:c>
      <x:c r="BH194" s="1364">
        <x:f t="shared" si="132"/>
        <x:v>85546</x:v>
      </x:c>
      <x:c r="BI194" s="1364">
        <x:f t="shared" si="125"/>
        <x:v>0</x:v>
      </x:c>
      <x:c r="BJ194" s="1364">
        <x:f t="shared" si="125"/>
        <x:v>0</x:v>
      </x:c>
      <x:c r="BK194" s="1364">
        <x:f t="shared" si="125"/>
        <x:v>0</x:v>
      </x:c>
      <x:c r="BL194" s="1364">
        <x:f t="shared" si="125"/>
        <x:v>0</x:v>
      </x:c>
      <x:c r="BM194" s="1364">
        <x:f t="shared" si="125"/>
        <x:v>0</x:v>
      </x:c>
      <x:c r="BN194" s="1364">
        <x:f t="shared" si="125"/>
        <x:v>0</x:v>
      </x:c>
      <x:c r="BO194" s="1364">
        <x:f t="shared" si="125"/>
        <x:v>0</x:v>
      </x:c>
      <x:c r="BP194" s="1364">
        <x:f t="shared" si="125"/>
        <x:v>0</x:v>
      </x:c>
      <x:c r="BQ194" s="1364">
        <x:f t="shared" si="125"/>
        <x:v>0</x:v>
      </x:c>
      <x:c r="BR194" s="1364">
        <x:f t="shared" si="125"/>
        <x:v>0</x:v>
      </x:c>
      <x:c r="BS194" s="1364">
        <x:f t="shared" si="125"/>
        <x:v>0</x:v>
      </x:c>
      <x:c r="BT194" s="1364">
        <x:f t="shared" si="125"/>
        <x:v>0</x:v>
      </x:c>
      <x:c r="BU194" s="1366">
        <x:f t="shared" si="107"/>
        <x:v>0</x:v>
      </x:c>
      <x:c r="BV194" s="1367">
        <x:f t="shared" si="121"/>
        <x:v>0</x:v>
      </x:c>
      <x:c r="BW194" s="1366">
        <x:f t="shared" si="121"/>
        <x:v>0</x:v>
      </x:c>
      <x:c r="BX194" s="1366">
        <x:f t="shared" si="121"/>
        <x:v>37.591051049999997</x:v>
      </x:c>
      <x:c r="BY194" s="1366">
        <x:f t="shared" si="121"/>
        <x:v>75.182102099999994</x:v>
      </x:c>
      <x:c r="BZ194" s="1366">
        <x:f t="shared" si="121"/>
        <x:v>75.182102099999994</x:v>
      </x:c>
      <x:c r="CA194" s="1366">
        <x:f t="shared" si="121"/>
        <x:v>75.182102099999994</x:v>
      </x:c>
      <x:c r="CB194" s="1368">
        <x:f t="shared" si="121"/>
        <x:v>75.182102099999994</x:v>
      </x:c>
      <x:c r="CC194" s="1336"/>
      <x:c r="CD194" s="1369" t="s">
        <x:v>2166</x:v>
      </x:c>
      <x:c r="CE194" s="1370"/>
      <x:c r="CF194" s="1370"/>
      <x:c r="CG194" s="1370"/>
      <x:c r="CH194" s="1370"/>
      <x:c r="CI194" s="1370"/>
      <x:c r="CJ194" s="1370"/>
      <x:c r="CK194" s="1370"/>
      <x:c r="CL194" s="1370"/>
      <x:c r="CM194" s="1370"/>
      <x:c r="CN194" s="1370"/>
      <x:c r="CO194" s="1370"/>
      <x:c r="CP194" s="1371"/>
      <x:c r="CQ194" s="1372"/>
      <x:c r="CR194" s="1373"/>
      <x:c r="CS194" s="1370"/>
      <x:c r="CT194" s="1370">
        <x:f t="shared" si="144"/>
        <x:v>42773</x:v>
      </x:c>
      <x:c r="CU194" s="1370">
        <x:v>85546</x:v>
      </x:c>
      <x:c r="CV194" s="1370">
        <x:v>85546</x:v>
      </x:c>
      <x:c r="CW194" s="1370">
        <x:v>85546</x:v>
      </x:c>
      <x:c r="CX194" s="1374">
        <x:v>85546</x:v>
      </x:c>
      <x:c r="CZ194" s="1344"/>
    </x:row>
    <x:row r="195" spans="1:104" s="1343" customFormat="1" ht="17.25" hidden="1" customHeight="1" thickBot="1">
      <x:c r="A195" s="1345" t="s">
        <x:v>2249</x:v>
      </x:c>
      <x:c r="B195" s="1346" t="s">
        <x:v>2113</x:v>
      </x:c>
      <x:c r="C195" s="1347" t="s">
        <x:v>2144</x:v>
      </x:c>
      <x:c r="D195" s="1348" t="s">
        <x:v>2184</x:v>
      </x:c>
      <x:c r="E195" s="1343" t="s">
        <x:v>2185</x:v>
      </x:c>
      <x:c r="F195" s="1349" t="s">
        <x:v>2270</x:v>
      </x:c>
      <x:c r="G195" s="1349" t="s">
        <x:v>2271</x:v>
      </x:c>
      <x:c r="H195" s="1350" t="s">
        <x:v>545</x:v>
      </x:c>
      <x:c r="I195" s="1351" t="s">
        <x:v>2272</x:v>
      </x:c>
      <x:c r="J195" s="1343" t="s">
        <x:v>504</x:v>
      </x:c>
      <x:c r="K195" s="1343" t="s">
        <x:v>2118</x:v>
      </x:c>
      <x:c r="L195" s="1343" t="s">
        <x:v>2119</x:v>
      </x:c>
      <x:c r="M195" s="1343" t="s">
        <x:v>536</x:v>
      </x:c>
      <x:c r="N195" s="1343" t="s">
        <x:v>2121</x:v>
      </x:c>
      <x:c r="O195" s="1352" t="s">
        <x:v>2122</x:v>
      </x:c>
      <x:c r="P195" s="1375">
        <x:v>207</x:v>
      </x:c>
      <x:c r="Q195" s="1354" t="s">
        <x:v>519</x:v>
      </x:c>
      <x:c r="R195" s="1355">
        <x:f t="shared" si="94"/>
        <x:v>279450</x:v>
      </x:c>
      <x:c r="S195" s="1347">
        <x:v>1</x:v>
      </x:c>
      <x:c r="T195" s="1355">
        <x:f t="shared" si="124"/>
        <x:v>279450</x:v>
      </x:c>
      <x:c r="U195" s="1347" t="s">
        <x:v>505</x:v>
      </x:c>
      <x:c r="V195" s="1356"/>
      <x:c r="W195" s="1357"/>
      <x:c r="X195" s="1358"/>
      <x:c r="Y195" s="1358"/>
      <x:c r="Z195" s="1358"/>
      <x:c r="AA195" s="1358"/>
      <x:c r="AB195" s="1359"/>
      <x:c r="AC195" s="1359"/>
      <x:c r="AD195" s="1359"/>
      <x:c r="AE195" s="1360"/>
      <x:c r="AF195" s="1361"/>
      <x:c r="AG195" s="1361"/>
      <x:c r="AH195" s="1361">
        <x:f t="shared" si="140"/>
        <x:v>207</x:v>
      </x:c>
      <x:c r="AI195" s="1361">
        <x:f t="shared" si="141"/>
        <x:v>207</x:v>
      </x:c>
      <x:c r="AJ195" s="1361">
        <x:f t="shared" si="141"/>
        <x:v>207</x:v>
      </x:c>
      <x:c r="AK195" s="1361">
        <x:f t="shared" si="141"/>
        <x:v>207</x:v>
      </x:c>
      <x:c r="AL195" s="1361">
        <x:f t="shared" si="141"/>
        <x:v>207</x:v>
      </x:c>
      <x:c r="AM195" s="1362" t="s">
        <x:v>2173</x:v>
      </x:c>
      <x:c r="AN195" s="1363"/>
      <x:c r="AO195" s="1364">
        <x:f t="shared" si="142"/>
        <x:v>0</x:v>
      </x:c>
      <x:c r="AP195" s="1364">
        <x:f t="shared" si="142"/>
        <x:v>0</x:v>
      </x:c>
      <x:c r="AQ195" s="1364">
        <x:f t="shared" si="142"/>
        <x:v>0</x:v>
      </x:c>
      <x:c r="AR195" s="1364">
        <x:f t="shared" si="142"/>
        <x:v>0</x:v>
      </x:c>
      <x:c r="AS195" s="1364">
        <x:f t="shared" si="142"/>
        <x:v>0</x:v>
      </x:c>
      <x:c r="AT195" s="1364">
        <x:f t="shared" si="142"/>
        <x:v>0</x:v>
      </x:c>
      <x:c r="AU195" s="1364">
        <x:f t="shared" si="142"/>
        <x:v>0</x:v>
      </x:c>
      <x:c r="AV195" s="1364">
        <x:f t="shared" si="142"/>
        <x:v>0</x:v>
      </x:c>
      <x:c r="AW195" s="1364">
        <x:f t="shared" si="142"/>
        <x:v>0</x:v>
      </x:c>
      <x:c r="AX195" s="1364">
        <x:f t="shared" si="142"/>
        <x:v>0</x:v>
      </x:c>
      <x:c r="AY195" s="1364">
        <x:f t="shared" si="142"/>
        <x:v>0</x:v>
      </x:c>
      <x:c r="AZ195" s="1364">
        <x:f t="shared" si="143"/>
        <x:v>0</x:v>
      </x:c>
      <x:c r="BA195" s="1365">
        <x:f t="shared" si="143"/>
        <x:v>0</x:v>
      </x:c>
      <x:c r="BB195" s="1364">
        <x:f t="shared" si="132"/>
        <x:v>0</x:v>
      </x:c>
      <x:c r="BC195" s="1364">
        <x:f t="shared" si="132"/>
        <x:v>0</x:v>
      </x:c>
      <x:c r="BD195" s="1364">
        <x:f t="shared" si="132"/>
        <x:v>0</x:v>
      </x:c>
      <x:c r="BE195" s="1364">
        <x:f t="shared" si="132"/>
        <x:v>85797.25</x:v>
      </x:c>
      <x:c r="BF195" s="1364">
        <x:f t="shared" si="132"/>
        <x:v>37531.230000000003</x:v>
      </x:c>
      <x:c r="BG195" s="1364">
        <x:f t="shared" si="132"/>
        <x:v>37531.230000000003</x:v>
      </x:c>
      <x:c r="BH195" s="1364">
        <x:f t="shared" si="132"/>
        <x:v>37531.230000000003</x:v>
      </x:c>
      <x:c r="BI195" s="1364">
        <x:f t="shared" si="125"/>
        <x:v>0</x:v>
      </x:c>
      <x:c r="BJ195" s="1364">
        <x:f t="shared" si="125"/>
        <x:v>0</x:v>
      </x:c>
      <x:c r="BK195" s="1364">
        <x:f t="shared" si="125"/>
        <x:v>0</x:v>
      </x:c>
      <x:c r="BL195" s="1364">
        <x:f t="shared" si="125"/>
        <x:v>0</x:v>
      </x:c>
      <x:c r="BM195" s="1364">
        <x:f t="shared" si="125"/>
        <x:v>0</x:v>
      </x:c>
      <x:c r="BN195" s="1364">
        <x:f t="shared" si="125"/>
        <x:v>0</x:v>
      </x:c>
      <x:c r="BO195" s="1364">
        <x:f t="shared" si="125"/>
        <x:v>0</x:v>
      </x:c>
      <x:c r="BP195" s="1364">
        <x:f t="shared" si="125"/>
        <x:v>0</x:v>
      </x:c>
      <x:c r="BQ195" s="1364">
        <x:f t="shared" si="125"/>
        <x:v>0</x:v>
      </x:c>
      <x:c r="BR195" s="1364">
        <x:f t="shared" si="125"/>
        <x:v>0</x:v>
      </x:c>
      <x:c r="BS195" s="1364">
        <x:f t="shared" si="125"/>
        <x:v>0</x:v>
      </x:c>
      <x:c r="BT195" s="1364">
        <x:f t="shared" si="125"/>
        <x:v>0</x:v>
      </x:c>
      <x:c r="BU195" s="1366">
        <x:f t="shared" si="107"/>
        <x:v>0</x:v>
      </x:c>
      <x:c r="BV195" s="1367">
        <x:f t="shared" si="121"/>
        <x:v>0</x:v>
      </x:c>
      <x:c r="BW195" s="1366">
        <x:f t="shared" si="121"/>
        <x:v>0</x:v>
      </x:c>
      <x:c r="BX195" s="1366">
        <x:f t="shared" si="121"/>
        <x:v>0</x:v>
      </x:c>
      <x:c r="BY195" s="1366">
        <x:f t="shared" si="121"/>
        <x:v>239.76041512500001</x:v>
      </x:c>
      <x:c r="BZ195" s="1366">
        <x:f t="shared" si="121"/>
        <x:v>104.881022235</x:v>
      </x:c>
      <x:c r="CA195" s="1366">
        <x:f t="shared" si="121"/>
        <x:v>104.881022235</x:v>
      </x:c>
      <x:c r="CB195" s="1368">
        <x:f t="shared" si="121"/>
        <x:v>104.881022235</x:v>
      </x:c>
      <x:c r="CC195" s="1336"/>
      <x:c r="CD195" s="1369" t="s">
        <x:v>2166</x:v>
      </x:c>
      <x:c r="CE195" s="1370"/>
      <x:c r="CF195" s="1370"/>
      <x:c r="CG195" s="1370"/>
      <x:c r="CH195" s="1370"/>
      <x:c r="CI195" s="1370"/>
      <x:c r="CJ195" s="1370"/>
      <x:c r="CK195" s="1370"/>
      <x:c r="CL195" s="1370"/>
      <x:c r="CM195" s="1370"/>
      <x:c r="CN195" s="1370"/>
      <x:c r="CO195" s="1370"/>
      <x:c r="CP195" s="1371"/>
      <x:c r="CQ195" s="1372"/>
      <x:c r="CR195" s="1373"/>
      <x:c r="CS195" s="1370"/>
      <x:c r="CT195" s="1370"/>
      <x:c r="CU195" s="1370">
        <x:f>93597/12*11</x:f>
        <x:v>85797.25</x:v>
      </x:c>
      <x:c r="CV195" s="1370">
        <x:v>37531.230000000003</x:v>
      </x:c>
      <x:c r="CW195" s="1370">
        <x:v>37531.230000000003</x:v>
      </x:c>
      <x:c r="CX195" s="1374">
        <x:v>37531.230000000003</x:v>
      </x:c>
      <x:c r="CZ195" s="1344"/>
    </x:row>
    <x:row r="196" spans="1:104" s="1343" customFormat="1" ht="17.25" hidden="1" customHeight="1">
      <x:c r="A196" s="1311" t="s">
        <x:v>2249</x:v>
      </x:c>
      <x:c r="B196" s="1312" t="s">
        <x:v>2113</x:v>
      </x:c>
      <x:c r="C196" s="1313" t="s">
        <x:v>2144</x:v>
      </x:c>
      <x:c r="D196" s="1314" t="s">
        <x:v>2184</x:v>
      </x:c>
      <x:c r="E196" s="1315" t="s">
        <x:v>2185</x:v>
      </x:c>
      <x:c r="F196" s="1316" t="s">
        <x:v>2273</x:v>
      </x:c>
      <x:c r="G196" s="1316" t="s">
        <x:v>2274</x:v>
      </x:c>
      <x:c r="H196" s="1317" t="s">
        <x:v>545</x:v>
      </x:c>
      <x:c r="I196" s="1318" t="s">
        <x:v>2275</x:v>
      </x:c>
      <x:c r="J196" s="1315" t="s">
        <x:v>504</x:v>
      </x:c>
      <x:c r="K196" s="1315" t="s">
        <x:v>2118</x:v>
      </x:c>
      <x:c r="L196" s="1315" t="s">
        <x:v>2119</x:v>
      </x:c>
      <x:c r="M196" s="1315" t="s">
        <x:v>536</x:v>
      </x:c>
      <x:c r="N196" s="1315" t="s">
        <x:v>2121</x:v>
      </x:c>
      <x:c r="O196" s="1319" t="s">
        <x:v>2122</x:v>
      </x:c>
      <x:c r="P196" s="1320">
        <x:v>712.93999999999994</x:v>
      </x:c>
      <x:c r="Q196" s="1321" t="s">
        <x:v>519</x:v>
      </x:c>
      <x:c r="R196" s="1322">
        <x:f t="shared" ref="R196:R206" si="145">IF($Q196="usd",P196*$C$212,IF($Q196="eur",P196*$C$213,IF($Q196="krw",P196)))</x:f>
        <x:v>962468.99999999988</x:v>
      </x:c>
      <x:c r="S196" s="1313">
        <x:v>1</x:v>
      </x:c>
      <x:c r="T196" s="1322">
        <x:f t="shared" si="124"/>
        <x:v>962468.99999999988</x:v>
      </x:c>
      <x:c r="U196" s="1313" t="s">
        <x:v>505</x:v>
      </x:c>
      <x:c r="V196" s="1323"/>
      <x:c r="W196" s="1324"/>
      <x:c r="X196" s="1325"/>
      <x:c r="Y196" s="1325"/>
      <x:c r="Z196" s="1325"/>
      <x:c r="AA196" s="1325"/>
      <x:c r="AB196" s="1326"/>
      <x:c r="AC196" s="1326"/>
      <x:c r="AD196" s="1326"/>
      <x:c r="AE196" s="1327"/>
      <x:c r="AF196" s="1328"/>
      <x:c r="AG196" s="1328">
        <x:f t="shared" ref="AG196:AG201" si="146">P196</x:f>
        <x:v>712.93999999999994</x:v>
      </x:c>
      <x:c r="AH196" s="1328">
        <x:f>AG196</x:f>
        <x:v>712.93999999999994</x:v>
      </x:c>
      <x:c r="AI196" s="1328">
        <x:f>AH196</x:f>
        <x:v>712.93999999999994</x:v>
      </x:c>
      <x:c r="AJ196" s="1328">
        <x:f>AI196</x:f>
        <x:v>712.93999999999994</x:v>
      </x:c>
      <x:c r="AK196" s="1328">
        <x:f>AJ196</x:f>
        <x:v>712.93999999999994</x:v>
      </x:c>
      <x:c r="AL196" s="1328">
        <x:f t="shared" si="141"/>
        <x:v>712.93999999999994</x:v>
      </x:c>
      <x:c r="AM196" s="1329" t="s">
        <x:v>2173</x:v>
      </x:c>
      <x:c r="AN196" s="1330"/>
      <x:c r="AO196" s="1331">
        <x:f t="shared" si="142"/>
        <x:v>0</x:v>
      </x:c>
      <x:c r="AP196" s="1331">
        <x:f t="shared" si="142"/>
        <x:v>0</x:v>
      </x:c>
      <x:c r="AQ196" s="1331">
        <x:f t="shared" si="142"/>
        <x:v>0</x:v>
      </x:c>
      <x:c r="AR196" s="1331">
        <x:f t="shared" si="142"/>
        <x:v>0</x:v>
      </x:c>
      <x:c r="AS196" s="1331">
        <x:f t="shared" si="142"/>
        <x:v>0</x:v>
      </x:c>
      <x:c r="AT196" s="1331">
        <x:f t="shared" si="142"/>
        <x:v>0</x:v>
      </x:c>
      <x:c r="AU196" s="1331">
        <x:f t="shared" si="142"/>
        <x:v>0</x:v>
      </x:c>
      <x:c r="AV196" s="1331">
        <x:f t="shared" si="142"/>
        <x:v>0</x:v>
      </x:c>
      <x:c r="AW196" s="1331">
        <x:f t="shared" si="142"/>
        <x:v>0</x:v>
      </x:c>
      <x:c r="AX196" s="1331">
        <x:f t="shared" si="142"/>
        <x:v>0</x:v>
      </x:c>
      <x:c r="AY196" s="1331">
        <x:f t="shared" si="142"/>
        <x:v>0</x:v>
      </x:c>
      <x:c r="AZ196" s="1331">
        <x:f t="shared" si="143"/>
        <x:v>0</x:v>
      </x:c>
      <x:c r="BA196" s="1332">
        <x:f t="shared" si="143"/>
        <x:v>0</x:v>
      </x:c>
      <x:c r="BB196" s="1331">
        <x:f t="shared" si="132"/>
        <x:v>0</x:v>
      </x:c>
      <x:c r="BC196" s="1331">
        <x:f t="shared" si="132"/>
        <x:v>102025</x:v>
      </x:c>
      <x:c r="BD196" s="1331">
        <x:f t="shared" si="132"/>
        <x:v>111300</x:v>
      </x:c>
      <x:c r="BE196" s="1331">
        <x:f t="shared" si="132"/>
        <x:v>111300</x:v>
      </x:c>
      <x:c r="BF196" s="1331">
        <x:f t="shared" si="132"/>
        <x:v>111300</x:v>
      </x:c>
      <x:c r="BG196" s="1331">
        <x:f t="shared" si="132"/>
        <x:v>111300</x:v>
      </x:c>
      <x:c r="BH196" s="1331">
        <x:f t="shared" si="132"/>
        <x:v>111300</x:v>
      </x:c>
      <x:c r="BI196" s="1331">
        <x:f t="shared" si="125"/>
        <x:v>0</x:v>
      </x:c>
      <x:c r="BJ196" s="1331">
        <x:f t="shared" si="125"/>
        <x:v>0</x:v>
      </x:c>
      <x:c r="BK196" s="1331">
        <x:f t="shared" si="125"/>
        <x:v>0</x:v>
      </x:c>
      <x:c r="BL196" s="1331">
        <x:f t="shared" si="125"/>
        <x:v>0</x:v>
      </x:c>
      <x:c r="BM196" s="1331">
        <x:f t="shared" si="125"/>
        <x:v>0</x:v>
      </x:c>
      <x:c r="BN196" s="1331">
        <x:f t="shared" si="125"/>
        <x:v>0</x:v>
      </x:c>
      <x:c r="BO196" s="1331">
        <x:f t="shared" si="125"/>
        <x:v>0</x:v>
      </x:c>
      <x:c r="BP196" s="1331">
        <x:f t="shared" si="125"/>
        <x:v>0</x:v>
      </x:c>
      <x:c r="BQ196" s="1331">
        <x:f t="shared" si="125"/>
        <x:v>0</x:v>
      </x:c>
      <x:c r="BR196" s="1331">
        <x:f t="shared" si="125"/>
        <x:v>0</x:v>
      </x:c>
      <x:c r="BS196" s="1331">
        <x:f t="shared" si="125"/>
        <x:v>0</x:v>
      </x:c>
      <x:c r="BT196" s="1331">
        <x:f t="shared" si="125"/>
        <x:v>0</x:v>
      </x:c>
      <x:c r="BU196" s="1333">
        <x:f t="shared" si="107"/>
        <x:v>0</x:v>
      </x:c>
      <x:c r="BV196" s="1334">
        <x:f t="shared" si="121"/>
        <x:v>0</x:v>
      </x:c>
      <x:c r="BW196" s="1333">
        <x:f t="shared" si="121"/>
        <x:v>981.95899724999981</x:v>
      </x:c>
      <x:c r="BX196" s="1333">
        <x:f t="shared" si="121"/>
        <x:v>1071.227997</x:v>
      </x:c>
      <x:c r="BY196" s="1333">
        <x:f t="shared" si="121"/>
        <x:v>1071.227997</x:v>
      </x:c>
      <x:c r="BZ196" s="1333">
        <x:f t="shared" si="121"/>
        <x:v>1071.227997</x:v>
      </x:c>
      <x:c r="CA196" s="1333">
        <x:f t="shared" si="121"/>
        <x:v>1071.227997</x:v>
      </x:c>
      <x:c r="CB196" s="1335">
        <x:f t="shared" si="121"/>
        <x:v>1071.227997</x:v>
      </x:c>
      <x:c r="CC196" s="1336"/>
      <x:c r="CD196" s="1376" t="s">
        <x:v>2166</x:v>
      </x:c>
      <x:c r="CE196" s="1377"/>
      <x:c r="CF196" s="1377"/>
      <x:c r="CG196" s="1377"/>
      <x:c r="CH196" s="1377"/>
      <x:c r="CI196" s="1377"/>
      <x:c r="CJ196" s="1377"/>
      <x:c r="CK196" s="1377"/>
      <x:c r="CL196" s="1377"/>
      <x:c r="CM196" s="1377"/>
      <x:c r="CN196" s="1377"/>
      <x:c r="CO196" s="1377"/>
      <x:c r="CP196" s="1378"/>
      <x:c r="CQ196" s="1379"/>
      <x:c r="CR196" s="1380"/>
      <x:c r="CS196" s="1377">
        <x:f t="shared" ref="CS196:CS197" si="147">CT196/12*11</x:f>
        <x:v>102025</x:v>
      </x:c>
      <x:c r="CT196" s="1377">
        <x:f>159000*0.7</x:f>
        <x:v>111300</x:v>
      </x:c>
      <x:c r="CU196" s="1377">
        <x:f t="shared" ref="CU196:CX197" si="148">159000*0.7</x:f>
        <x:v>111300</x:v>
      </x:c>
      <x:c r="CV196" s="1377">
        <x:f t="shared" si="148"/>
        <x:v>111300</x:v>
      </x:c>
      <x:c r="CW196" s="1377">
        <x:f t="shared" si="148"/>
        <x:v>111300</x:v>
      </x:c>
      <x:c r="CX196" s="1381">
        <x:f t="shared" si="148"/>
        <x:v>111300</x:v>
      </x:c>
      <x:c r="CZ196" s="1344"/>
    </x:row>
    <x:row r="197" spans="1:104" s="1343" customFormat="1" ht="17.25" hidden="1" customHeight="1">
      <x:c r="A197" s="1345" t="s">
        <x:v>2249</x:v>
      </x:c>
      <x:c r="B197" s="1346" t="s">
        <x:v>2113</x:v>
      </x:c>
      <x:c r="C197" s="1347" t="s">
        <x:v>2144</x:v>
      </x:c>
      <x:c r="D197" s="1348" t="s">
        <x:v>2184</x:v>
      </x:c>
      <x:c r="E197" s="1343" t="s">
        <x:v>2185</x:v>
      </x:c>
      <x:c r="F197" s="1349" t="s">
        <x:v>2273</x:v>
      </x:c>
      <x:c r="G197" s="1349" t="s">
        <x:v>2276</x:v>
      </x:c>
      <x:c r="H197" s="1350" t="s">
        <x:v>545</x:v>
      </x:c>
      <x:c r="I197" s="1351" t="s">
        <x:v>2275</x:v>
      </x:c>
      <x:c r="J197" s="1343" t="s">
        <x:v>504</x:v>
      </x:c>
      <x:c r="K197" s="1343" t="s">
        <x:v>2118</x:v>
      </x:c>
      <x:c r="L197" s="1343" t="s">
        <x:v>2119</x:v>
      </x:c>
      <x:c r="M197" s="1343" t="s">
        <x:v>536</x:v>
      </x:c>
      <x:c r="N197" s="1343" t="s">
        <x:v>2121</x:v>
      </x:c>
      <x:c r="O197" s="1352" t="s">
        <x:v>2122</x:v>
      </x:c>
      <x:c r="P197" s="1353">
        <x:v>233.58</x:v>
      </x:c>
      <x:c r="Q197" s="1354" t="s">
        <x:v>2123</x:v>
      </x:c>
      <x:c r="R197" s="1355">
        <x:f t="shared" si="145"/>
        <x:v>315333</x:v>
      </x:c>
      <x:c r="S197" s="1347">
        <x:v>1</x:v>
      </x:c>
      <x:c r="T197" s="1355">
        <x:f t="shared" si="124"/>
        <x:v>315333</x:v>
      </x:c>
      <x:c r="U197" s="1347" t="s">
        <x:v>2208</x:v>
      </x:c>
      <x:c r="V197" s="1356"/>
      <x:c r="W197" s="1357"/>
      <x:c r="X197" s="1358"/>
      <x:c r="Y197" s="1358"/>
      <x:c r="Z197" s="1358"/>
      <x:c r="AA197" s="1358"/>
      <x:c r="AB197" s="1359"/>
      <x:c r="AC197" s="1359"/>
      <x:c r="AD197" s="1359"/>
      <x:c r="AE197" s="1360"/>
      <x:c r="AF197" s="1361"/>
      <x:c r="AG197" s="1361">
        <x:f t="shared" si="146"/>
        <x:v>233.58</x:v>
      </x:c>
      <x:c r="AH197" s="1361">
        <x:f>AG197</x:f>
        <x:v>233.58</x:v>
      </x:c>
      <x:c r="AI197" s="1361">
        <x:f t="shared" ref="AI197:AK201" si="149">AH197</x:f>
        <x:v>233.58</x:v>
      </x:c>
      <x:c r="AJ197" s="1361">
        <x:f t="shared" si="149"/>
        <x:v>233.58</x:v>
      </x:c>
      <x:c r="AK197" s="1361">
        <x:f t="shared" si="149"/>
        <x:v>233.58</x:v>
      </x:c>
      <x:c r="AL197" s="1361">
        <x:f t="shared" si="141"/>
        <x:v>233.58</x:v>
      </x:c>
      <x:c r="AM197" s="1362" t="s">
        <x:v>2173</x:v>
      </x:c>
      <x:c r="AN197" s="1363"/>
      <x:c r="AO197" s="1364">
        <x:f t="shared" si="142"/>
        <x:v>0</x:v>
      </x:c>
      <x:c r="AP197" s="1364">
        <x:f t="shared" si="142"/>
        <x:v>0</x:v>
      </x:c>
      <x:c r="AQ197" s="1364">
        <x:f t="shared" si="142"/>
        <x:v>0</x:v>
      </x:c>
      <x:c r="AR197" s="1364">
        <x:f t="shared" si="142"/>
        <x:v>0</x:v>
      </x:c>
      <x:c r="AS197" s="1364">
        <x:f t="shared" si="142"/>
        <x:v>0</x:v>
      </x:c>
      <x:c r="AT197" s="1364">
        <x:f t="shared" si="142"/>
        <x:v>0</x:v>
      </x:c>
      <x:c r="AU197" s="1364">
        <x:f t="shared" si="142"/>
        <x:v>0</x:v>
      </x:c>
      <x:c r="AV197" s="1364">
        <x:f t="shared" si="142"/>
        <x:v>0</x:v>
      </x:c>
      <x:c r="AW197" s="1364">
        <x:f t="shared" si="142"/>
        <x:v>0</x:v>
      </x:c>
      <x:c r="AX197" s="1364">
        <x:f t="shared" si="142"/>
        <x:v>0</x:v>
      </x:c>
      <x:c r="AY197" s="1364">
        <x:f t="shared" si="142"/>
        <x:v>0</x:v>
      </x:c>
      <x:c r="AZ197" s="1364">
        <x:f t="shared" si="143"/>
        <x:v>0</x:v>
      </x:c>
      <x:c r="BA197" s="1365">
        <x:f t="shared" si="143"/>
        <x:v>0</x:v>
      </x:c>
      <x:c r="BB197" s="1364">
        <x:f t="shared" si="132"/>
        <x:v>0</x:v>
      </x:c>
      <x:c r="BC197" s="1364">
        <x:f t="shared" si="132"/>
        <x:v>102025</x:v>
      </x:c>
      <x:c r="BD197" s="1364">
        <x:f t="shared" si="132"/>
        <x:v>111300</x:v>
      </x:c>
      <x:c r="BE197" s="1364">
        <x:f t="shared" si="132"/>
        <x:v>111300</x:v>
      </x:c>
      <x:c r="BF197" s="1364">
        <x:f t="shared" si="132"/>
        <x:v>111300</x:v>
      </x:c>
      <x:c r="BG197" s="1364">
        <x:f t="shared" si="132"/>
        <x:v>111300</x:v>
      </x:c>
      <x:c r="BH197" s="1364">
        <x:f t="shared" si="132"/>
        <x:v>111300</x:v>
      </x:c>
      <x:c r="BI197" s="1364">
        <x:f t="shared" si="125"/>
        <x:v>0</x:v>
      </x:c>
      <x:c r="BJ197" s="1364">
        <x:f t="shared" si="125"/>
        <x:v>0</x:v>
      </x:c>
      <x:c r="BK197" s="1364">
        <x:f t="shared" si="125"/>
        <x:v>0</x:v>
      </x:c>
      <x:c r="BL197" s="1364">
        <x:f t="shared" ref="BL197:BT201" si="150">IF($Q197="usd",$AE197*$S197*$C$212,IF($Q197="eur",$AE197*$S197*$C$213,IF($Q197="krw",$AE197*$S197)))*AR197/100000000</x:f>
        <x:v>0</x:v>
      </x:c>
      <x:c r="BM197" s="1364">
        <x:f t="shared" si="150"/>
        <x:v>0</x:v>
      </x:c>
      <x:c r="BN197" s="1364">
        <x:f t="shared" si="150"/>
        <x:v>0</x:v>
      </x:c>
      <x:c r="BO197" s="1364">
        <x:f t="shared" si="150"/>
        <x:v>0</x:v>
      </x:c>
      <x:c r="BP197" s="1364">
        <x:f t="shared" si="150"/>
        <x:v>0</x:v>
      </x:c>
      <x:c r="BQ197" s="1364">
        <x:f t="shared" si="150"/>
        <x:v>0</x:v>
      </x:c>
      <x:c r="BR197" s="1364">
        <x:f t="shared" si="150"/>
        <x:v>0</x:v>
      </x:c>
      <x:c r="BS197" s="1364">
        <x:f t="shared" si="150"/>
        <x:v>0</x:v>
      </x:c>
      <x:c r="BT197" s="1364">
        <x:f t="shared" si="150"/>
        <x:v>0</x:v>
      </x:c>
      <x:c r="BU197" s="1366">
        <x:f t="shared" ref="BU197:BU198" si="151">SUM(BI197:BT197)</x:f>
        <x:v>0</x:v>
      </x:c>
      <x:c r="BV197" s="1367">
        <x:f t="shared" si="121"/>
        <x:v>0</x:v>
      </x:c>
      <x:c r="BW197" s="1366">
        <x:f t="shared" si="121"/>
        <x:v>321.71849324999999</x:v>
      </x:c>
      <x:c r="BX197" s="1366">
        <x:f t="shared" si="121"/>
        <x:v>350.96562899999998</x:v>
      </x:c>
      <x:c r="BY197" s="1366">
        <x:f t="shared" si="121"/>
        <x:v>350.96562899999998</x:v>
      </x:c>
      <x:c r="BZ197" s="1366">
        <x:f t="shared" si="121"/>
        <x:v>350.96562899999998</x:v>
      </x:c>
      <x:c r="CA197" s="1366">
        <x:f t="shared" si="121"/>
        <x:v>350.96562899999998</x:v>
      </x:c>
      <x:c r="CB197" s="1368">
        <x:f t="shared" si="121"/>
        <x:v>350.96562899999998</x:v>
      </x:c>
      <x:c r="CC197" s="1336"/>
      <x:c r="CD197" s="1369" t="s">
        <x:v>2166</x:v>
      </x:c>
      <x:c r="CE197" s="1370"/>
      <x:c r="CF197" s="1370"/>
      <x:c r="CG197" s="1370"/>
      <x:c r="CH197" s="1370"/>
      <x:c r="CI197" s="1370"/>
      <x:c r="CJ197" s="1370"/>
      <x:c r="CK197" s="1370"/>
      <x:c r="CL197" s="1370"/>
      <x:c r="CM197" s="1370"/>
      <x:c r="CN197" s="1370"/>
      <x:c r="CO197" s="1370"/>
      <x:c r="CP197" s="1371"/>
      <x:c r="CQ197" s="1372"/>
      <x:c r="CR197" s="1373"/>
      <x:c r="CS197" s="1370">
        <x:f t="shared" si="147"/>
        <x:v>102025</x:v>
      </x:c>
      <x:c r="CT197" s="1370">
        <x:f>159000*0.7</x:f>
        <x:v>111300</x:v>
      </x:c>
      <x:c r="CU197" s="1370">
        <x:f t="shared" si="148"/>
        <x:v>111300</x:v>
      </x:c>
      <x:c r="CV197" s="1370">
        <x:f t="shared" si="148"/>
        <x:v>111300</x:v>
      </x:c>
      <x:c r="CW197" s="1370">
        <x:f t="shared" si="148"/>
        <x:v>111300</x:v>
      </x:c>
      <x:c r="CX197" s="1374">
        <x:f t="shared" si="148"/>
        <x:v>111300</x:v>
      </x:c>
      <x:c r="CZ197" s="1344"/>
    </x:row>
    <x:row r="198" spans="1:104" s="1343" customFormat="1" ht="17.25" hidden="1" customHeight="1">
      <x:c r="A198" s="1345" t="s">
        <x:v>2249</x:v>
      </x:c>
      <x:c r="B198" s="1346" t="s">
        <x:v>2113</x:v>
      </x:c>
      <x:c r="C198" s="1347" t="s">
        <x:v>2144</x:v>
      </x:c>
      <x:c r="D198" s="1348" t="s">
        <x:v>2184</x:v>
      </x:c>
      <x:c r="E198" s="1343" t="s">
        <x:v>2185</x:v>
      </x:c>
      <x:c r="F198" s="1349" t="s">
        <x:v>2277</x:v>
      </x:c>
      <x:c r="G198" s="1349" t="s">
        <x:v>2278</x:v>
      </x:c>
      <x:c r="H198" s="1350"/>
      <x:c r="I198" s="1351" t="s">
        <x:v>2279</x:v>
      </x:c>
      <x:c r="J198" s="1343" t="s">
        <x:v>504</x:v>
      </x:c>
      <x:c r="K198" s="1343" t="s">
        <x:v>2118</x:v>
      </x:c>
      <x:c r="L198" s="1343" t="s">
        <x:v>2119</x:v>
      </x:c>
      <x:c r="M198" s="1343" t="s">
        <x:v>536</x:v>
      </x:c>
      <x:c r="N198" s="1343" t="s">
        <x:v>2121</x:v>
      </x:c>
      <x:c r="O198" s="1352" t="s">
        <x:v>2122</x:v>
      </x:c>
      <x:c r="P198" s="1375">
        <x:v>194</x:v>
      </x:c>
      <x:c r="Q198" s="1354" t="s">
        <x:v>2123</x:v>
      </x:c>
      <x:c r="R198" s="1355">
        <x:f t="shared" si="145"/>
        <x:v>261900</x:v>
      </x:c>
      <x:c r="S198" s="1347">
        <x:v>1</x:v>
      </x:c>
      <x:c r="T198" s="1355">
        <x:f t="shared" si="124"/>
        <x:v>261900</x:v>
      </x:c>
      <x:c r="U198" s="1347" t="s">
        <x:v>2208</x:v>
      </x:c>
      <x:c r="V198" s="1356"/>
      <x:c r="W198" s="1357"/>
      <x:c r="X198" s="1358"/>
      <x:c r="Y198" s="1358"/>
      <x:c r="Z198" s="1358"/>
      <x:c r="AA198" s="1358"/>
      <x:c r="AB198" s="1359"/>
      <x:c r="AC198" s="1359"/>
      <x:c r="AD198" s="1359"/>
      <x:c r="AE198" s="1360"/>
      <x:c r="AF198" s="1361"/>
      <x:c r="AG198" s="1361">
        <x:f t="shared" si="146"/>
        <x:v>194</x:v>
      </x:c>
      <x:c r="AH198" s="1361">
        <x:f>AG198</x:f>
        <x:v>194</x:v>
      </x:c>
      <x:c r="AI198" s="1361">
        <x:f t="shared" si="149"/>
        <x:v>194</x:v>
      </x:c>
      <x:c r="AJ198" s="1361">
        <x:f t="shared" si="149"/>
        <x:v>194</x:v>
      </x:c>
      <x:c r="AK198" s="1361">
        <x:f t="shared" si="149"/>
        <x:v>194</x:v>
      </x:c>
      <x:c r="AL198" s="1361">
        <x:f t="shared" si="141"/>
        <x:v>194</x:v>
      </x:c>
      <x:c r="AM198" s="1362" t="s">
        <x:v>2280</x:v>
      </x:c>
      <x:c r="AN198" s="1363"/>
      <x:c r="AO198" s="1364">
        <x:f t="shared" si="142"/>
        <x:v>0</x:v>
      </x:c>
      <x:c r="AP198" s="1364">
        <x:f t="shared" si="142"/>
        <x:v>0</x:v>
      </x:c>
      <x:c r="AQ198" s="1364">
        <x:f t="shared" si="142"/>
        <x:v>0</x:v>
      </x:c>
      <x:c r="AR198" s="1364">
        <x:f t="shared" si="142"/>
        <x:v>0</x:v>
      </x:c>
      <x:c r="AS198" s="1364">
        <x:f t="shared" si="142"/>
        <x:v>0</x:v>
      </x:c>
      <x:c r="AT198" s="1364">
        <x:f t="shared" si="142"/>
        <x:v>0</x:v>
      </x:c>
      <x:c r="AU198" s="1364">
        <x:f t="shared" si="142"/>
        <x:v>0</x:v>
      </x:c>
      <x:c r="AV198" s="1364">
        <x:f t="shared" si="142"/>
        <x:v>0</x:v>
      </x:c>
      <x:c r="AW198" s="1364">
        <x:f t="shared" si="142"/>
        <x:v>0</x:v>
      </x:c>
      <x:c r="AX198" s="1364">
        <x:f t="shared" si="142"/>
        <x:v>0</x:v>
      </x:c>
      <x:c r="AY198" s="1364">
        <x:f t="shared" si="142"/>
        <x:v>0</x:v>
      </x:c>
      <x:c r="AZ198" s="1364">
        <x:f t="shared" si="143"/>
        <x:v>0</x:v>
      </x:c>
      <x:c r="BA198" s="1365">
        <x:f t="shared" si="143"/>
        <x:v>0</x:v>
      </x:c>
      <x:c r="BB198" s="1364">
        <x:f t="shared" si="132"/>
        <x:v>0</x:v>
      </x:c>
      <x:c r="BC198" s="1364">
        <x:f t="shared" si="132"/>
        <x:v>0</x:v>
      </x:c>
      <x:c r="BD198" s="1364">
        <x:f t="shared" si="132"/>
        <x:v>26830</x:v>
      </x:c>
      <x:c r="BE198" s="1364">
        <x:f t="shared" si="132"/>
        <x:v>26830</x:v>
      </x:c>
      <x:c r="BF198" s="1364">
        <x:f t="shared" si="132"/>
        <x:v>26830</x:v>
      </x:c>
      <x:c r="BG198" s="1364">
        <x:f t="shared" si="132"/>
        <x:v>26830</x:v>
      </x:c>
      <x:c r="BH198" s="1364">
        <x:f t="shared" si="132"/>
        <x:v>26830</x:v>
      </x:c>
      <x:c r="BI198" s="1364">
        <x:f t="shared" ref="BI198:BT206" si="152">IF($Q198="usd",$AE198*$S198*$C$212,IF($Q198="eur",$AE198*$S198*$C$213,IF($Q198="krw",$AE198*$S198)))*AO198/100000000</x:f>
        <x:v>0</x:v>
      </x:c>
      <x:c r="BJ198" s="1364">
        <x:f t="shared" si="152"/>
        <x:v>0</x:v>
      </x:c>
      <x:c r="BK198" s="1364">
        <x:f t="shared" si="152"/>
        <x:v>0</x:v>
      </x:c>
      <x:c r="BL198" s="1364">
        <x:f t="shared" si="150"/>
        <x:v>0</x:v>
      </x:c>
      <x:c r="BM198" s="1364">
        <x:f t="shared" si="150"/>
        <x:v>0</x:v>
      </x:c>
      <x:c r="BN198" s="1364">
        <x:f t="shared" si="150"/>
        <x:v>0</x:v>
      </x:c>
      <x:c r="BO198" s="1364">
        <x:f t="shared" si="150"/>
        <x:v>0</x:v>
      </x:c>
      <x:c r="BP198" s="1364">
        <x:f t="shared" si="150"/>
        <x:v>0</x:v>
      </x:c>
      <x:c r="BQ198" s="1364">
        <x:f t="shared" si="150"/>
        <x:v>0</x:v>
      </x:c>
      <x:c r="BR198" s="1364">
        <x:f t="shared" si="150"/>
        <x:v>0</x:v>
      </x:c>
      <x:c r="BS198" s="1364">
        <x:f t="shared" si="150"/>
        <x:v>0</x:v>
      </x:c>
      <x:c r="BT198" s="1364">
        <x:f t="shared" si="150"/>
        <x:v>0</x:v>
      </x:c>
      <x:c r="BU198" s="1366">
        <x:f t="shared" si="151"/>
        <x:v>0</x:v>
      </x:c>
      <x:c r="BV198" s="1367">
        <x:f t="shared" ref="BV198:CB206" si="153">IF($Q198="usd",AF198*$S198*$C$212,IF($Q198="eur",AF198*$S198*$C$213,IF($Q198="krw",AF198*$S198)))*BB198/100000000</x:f>
        <x:v>0</x:v>
      </x:c>
      <x:c r="BW198" s="1366">
        <x:f t="shared" si="153"/>
        <x:v>0</x:v>
      </x:c>
      <x:c r="BX198" s="1366">
        <x:f t="shared" si="153"/>
        <x:v>70.267769999999999</x:v>
      </x:c>
      <x:c r="BY198" s="1366">
        <x:f t="shared" si="153"/>
        <x:v>70.267769999999999</x:v>
      </x:c>
      <x:c r="BZ198" s="1366">
        <x:f t="shared" si="153"/>
        <x:v>70.267769999999999</x:v>
      </x:c>
      <x:c r="CA198" s="1366">
        <x:f t="shared" si="153"/>
        <x:v>70.267769999999999</x:v>
      </x:c>
      <x:c r="CB198" s="1368">
        <x:f t="shared" si="153"/>
        <x:v>70.267769999999999</x:v>
      </x:c>
      <x:c r="CC198" s="1336"/>
      <x:c r="CD198" s="1369" t="s">
        <x:v>2166</x:v>
      </x:c>
      <x:c r="CE198" s="1370"/>
      <x:c r="CF198" s="1370"/>
      <x:c r="CG198" s="1370"/>
      <x:c r="CH198" s="1370"/>
      <x:c r="CI198" s="1370"/>
      <x:c r="CJ198" s="1370"/>
      <x:c r="CK198" s="1370"/>
      <x:c r="CL198" s="1370"/>
      <x:c r="CM198" s="1370"/>
      <x:c r="CN198" s="1370"/>
      <x:c r="CO198" s="1370"/>
      <x:c r="CP198" s="1371"/>
      <x:c r="CQ198" s="1372"/>
      <x:c r="CR198" s="1373"/>
      <x:c r="CS198" s="1370"/>
      <x:c r="CT198" s="1370">
        <x:v>26830</x:v>
      </x:c>
      <x:c r="CU198" s="1370">
        <x:v>26830</x:v>
      </x:c>
      <x:c r="CV198" s="1370">
        <x:v>26830</x:v>
      </x:c>
      <x:c r="CW198" s="1370">
        <x:v>26830</x:v>
      </x:c>
      <x:c r="CX198" s="1374">
        <x:v>26830</x:v>
      </x:c>
      <x:c r="CZ198" s="1344"/>
    </x:row>
    <x:row r="199" spans="1:104" s="1343" customFormat="1" ht="17.25" hidden="1" customHeight="1">
      <x:c r="A199" s="1345" t="s">
        <x:v>2249</x:v>
      </x:c>
      <x:c r="B199" s="1346" t="s">
        <x:v>2113</x:v>
      </x:c>
      <x:c r="C199" s="1382" t="s">
        <x:v>2281</x:v>
      </x:c>
      <x:c r="D199" s="1348" t="s">
        <x:v>2184</x:v>
      </x:c>
      <x:c r="E199" s="1343" t="s">
        <x:v>2185</x:v>
      </x:c>
      <x:c r="F199" s="1349" t="s">
        <x:v>2282</x:v>
      </x:c>
      <x:c r="G199" s="1349" t="s">
        <x:v>2283</x:v>
      </x:c>
      <x:c r="H199" s="1350"/>
      <x:c r="I199" s="1351" t="s">
        <x:v>2284</x:v>
      </x:c>
      <x:c r="J199" s="1343" t="s">
        <x:v>504</x:v>
      </x:c>
      <x:c r="K199" s="1343" t="s">
        <x:v>2118</x:v>
      </x:c>
      <x:c r="L199" s="1343" t="s">
        <x:v>2119</x:v>
      </x:c>
      <x:c r="M199" s="1343" t="s">
        <x:v>536</x:v>
      </x:c>
      <x:c r="N199" s="1343" t="s">
        <x:v>2121</x:v>
      </x:c>
      <x:c r="O199" s="1352" t="s">
        <x:v>2122</x:v>
      </x:c>
      <x:c r="P199" s="1375">
        <x:f>P198/2*5</x:f>
        <x:v>485</x:v>
      </x:c>
      <x:c r="Q199" s="1354" t="s">
        <x:v>2123</x:v>
      </x:c>
      <x:c r="R199" s="1355">
        <x:f t="shared" si="145"/>
        <x:v>654750</x:v>
      </x:c>
      <x:c r="S199" s="1347">
        <x:v>1</x:v>
      </x:c>
      <x:c r="T199" s="1355">
        <x:f t="shared" si="124"/>
        <x:v>654750</x:v>
      </x:c>
      <x:c r="U199" s="1347" t="s">
        <x:v>2208</x:v>
      </x:c>
      <x:c r="V199" s="1356"/>
      <x:c r="W199" s="1357"/>
      <x:c r="X199" s="1358"/>
      <x:c r="Y199" s="1358"/>
      <x:c r="Z199" s="1358"/>
      <x:c r="AA199" s="1358"/>
      <x:c r="AB199" s="1359"/>
      <x:c r="AC199" s="1359"/>
      <x:c r="AD199" s="1359"/>
      <x:c r="AE199" s="1360"/>
      <x:c r="AF199" s="1361"/>
      <x:c r="AG199" s="1361">
        <x:f t="shared" si="146"/>
        <x:v>485</x:v>
      </x:c>
      <x:c r="AH199" s="1361">
        <x:f>AG199</x:f>
        <x:v>485</x:v>
      </x:c>
      <x:c r="AI199" s="1361">
        <x:f t="shared" si="149"/>
        <x:v>485</x:v>
      </x:c>
      <x:c r="AJ199" s="1361">
        <x:f t="shared" si="149"/>
        <x:v>485</x:v>
      </x:c>
      <x:c r="AK199" s="1361">
        <x:f t="shared" si="149"/>
        <x:v>485</x:v>
      </x:c>
      <x:c r="AL199" s="1361">
        <x:f t="shared" si="141"/>
        <x:v>485</x:v>
      </x:c>
      <x:c r="AM199" s="1362" t="s">
        <x:v>2280</x:v>
      </x:c>
      <x:c r="AN199" s="1363"/>
      <x:c r="AO199" s="1364">
        <x:f t="shared" si="142"/>
        <x:v>0</x:v>
      </x:c>
      <x:c r="AP199" s="1364">
        <x:f t="shared" si="142"/>
        <x:v>0</x:v>
      </x:c>
      <x:c r="AQ199" s="1364">
        <x:f t="shared" si="142"/>
        <x:v>0</x:v>
      </x:c>
      <x:c r="AR199" s="1364">
        <x:f t="shared" si="142"/>
        <x:v>0</x:v>
      </x:c>
      <x:c r="AS199" s="1364">
        <x:f t="shared" si="142"/>
        <x:v>0</x:v>
      </x:c>
      <x:c r="AT199" s="1364">
        <x:f t="shared" si="142"/>
        <x:v>0</x:v>
      </x:c>
      <x:c r="AU199" s="1364">
        <x:f t="shared" si="142"/>
        <x:v>0</x:v>
      </x:c>
      <x:c r="AV199" s="1364">
        <x:f t="shared" si="142"/>
        <x:v>0</x:v>
      </x:c>
      <x:c r="AW199" s="1364">
        <x:f t="shared" si="142"/>
        <x:v>0</x:v>
      </x:c>
      <x:c r="AX199" s="1364">
        <x:f t="shared" si="142"/>
        <x:v>0</x:v>
      </x:c>
      <x:c r="AY199" s="1364">
        <x:f t="shared" si="142"/>
        <x:v>0</x:v>
      </x:c>
      <x:c r="AZ199" s="1364">
        <x:f t="shared" si="143"/>
        <x:v>0</x:v>
      </x:c>
      <x:c r="BA199" s="1365">
        <x:f t="shared" si="143"/>
        <x:v>0</x:v>
      </x:c>
      <x:c r="BB199" s="1364">
        <x:f t="shared" si="132"/>
        <x:v>0</x:v>
      </x:c>
      <x:c r="BC199" s="1364">
        <x:f t="shared" si="132"/>
        <x:v>0</x:v>
      </x:c>
      <x:c r="BD199" s="1364">
        <x:f t="shared" si="132"/>
        <x:v>0</x:v>
      </x:c>
      <x:c r="BE199" s="1364">
        <x:f t="shared" si="132"/>
        <x:v>0</x:v>
      </x:c>
      <x:c r="BF199" s="1364">
        <x:f t="shared" si="132"/>
        <x:v>146000</x:v>
      </x:c>
      <x:c r="BG199" s="1364">
        <x:f t="shared" si="132"/>
        <x:v>146000</x:v>
      </x:c>
      <x:c r="BH199" s="1364">
        <x:f t="shared" si="132"/>
        <x:v>146000</x:v>
      </x:c>
      <x:c r="BI199" s="1364">
        <x:f t="shared" si="152"/>
        <x:v>0</x:v>
      </x:c>
      <x:c r="BJ199" s="1364">
        <x:f t="shared" si="152"/>
        <x:v>0</x:v>
      </x:c>
      <x:c r="BK199" s="1364">
        <x:f t="shared" si="152"/>
        <x:v>0</x:v>
      </x:c>
      <x:c r="BL199" s="1364">
        <x:f t="shared" si="150"/>
        <x:v>0</x:v>
      </x:c>
      <x:c r="BM199" s="1364">
        <x:f t="shared" si="150"/>
        <x:v>0</x:v>
      </x:c>
      <x:c r="BN199" s="1364">
        <x:f t="shared" si="150"/>
        <x:v>0</x:v>
      </x:c>
      <x:c r="BO199" s="1364">
        <x:f t="shared" si="150"/>
        <x:v>0</x:v>
      </x:c>
      <x:c r="BP199" s="1364">
        <x:f t="shared" si="150"/>
        <x:v>0</x:v>
      </x:c>
      <x:c r="BQ199" s="1364">
        <x:f t="shared" si="150"/>
        <x:v>0</x:v>
      </x:c>
      <x:c r="BR199" s="1364">
        <x:f t="shared" si="150"/>
        <x:v>0</x:v>
      </x:c>
      <x:c r="BS199" s="1364">
        <x:f t="shared" si="150"/>
        <x:v>0</x:v>
      </x:c>
      <x:c r="BT199" s="1364">
        <x:f t="shared" si="150"/>
        <x:v>0</x:v>
      </x:c>
      <x:c r="BU199" s="1366">
        <x:f t="shared" ref="BU199:BU202" si="154">SUM(BI199:BT199)</x:f>
        <x:v>0</x:v>
      </x:c>
      <x:c r="BV199" s="1367">
        <x:f t="shared" si="153"/>
        <x:v>0</x:v>
      </x:c>
      <x:c r="BW199" s="1366">
        <x:f t="shared" si="153"/>
        <x:v>0</x:v>
      </x:c>
      <x:c r="BX199" s="1366">
        <x:f t="shared" si="153"/>
        <x:v>0</x:v>
      </x:c>
      <x:c r="BY199" s="1366">
        <x:f t="shared" si="153"/>
        <x:v>0</x:v>
      </x:c>
      <x:c r="BZ199" s="1366">
        <x:f t="shared" si="153"/>
        <x:v>955.93499999999995</x:v>
      </x:c>
      <x:c r="CA199" s="1366">
        <x:f t="shared" si="153"/>
        <x:v>955.93499999999995</x:v>
      </x:c>
      <x:c r="CB199" s="1368">
        <x:f t="shared" si="153"/>
        <x:v>955.93499999999995</x:v>
      </x:c>
      <x:c r="CC199" s="1336"/>
      <x:c r="CD199" s="1369" t="s">
        <x:v>2166</x:v>
      </x:c>
      <x:c r="CE199" s="1370"/>
      <x:c r="CF199" s="1370"/>
      <x:c r="CG199" s="1370"/>
      <x:c r="CH199" s="1370"/>
      <x:c r="CI199" s="1370"/>
      <x:c r="CJ199" s="1370"/>
      <x:c r="CK199" s="1370"/>
      <x:c r="CL199" s="1370"/>
      <x:c r="CM199" s="1370"/>
      <x:c r="CN199" s="1370"/>
      <x:c r="CO199" s="1370"/>
      <x:c r="CP199" s="1371"/>
      <x:c r="CQ199" s="1372"/>
      <x:c r="CR199" s="1373"/>
      <x:c r="CS199" s="1370"/>
      <x:c r="CT199" s="1370"/>
      <x:c r="CU199" s="1370"/>
      <x:c r="CV199" s="1370">
        <x:v>146000</x:v>
      </x:c>
      <x:c r="CW199" s="1370">
        <x:v>146000</x:v>
      </x:c>
      <x:c r="CX199" s="1374">
        <x:v>146000</x:v>
      </x:c>
      <x:c r="CZ199" s="1344"/>
    </x:row>
    <x:row r="200" spans="1:104" s="1343" customFormat="1" ht="17.25" hidden="1" customHeight="1">
      <x:c r="A200" s="1345" t="s">
        <x:v>2249</x:v>
      </x:c>
      <x:c r="B200" s="1346" t="s">
        <x:v>2113</x:v>
      </x:c>
      <x:c r="C200" s="1382" t="s">
        <x:v>2281</x:v>
      </x:c>
      <x:c r="D200" s="1348" t="s">
        <x:v>2184</x:v>
      </x:c>
      <x:c r="E200" s="1343" t="s">
        <x:v>2185</x:v>
      </x:c>
      <x:c r="F200" s="1349" t="s">
        <x:v>2285</x:v>
      </x:c>
      <x:c r="G200" s="1349" t="s">
        <x:v>2286</x:v>
      </x:c>
      <x:c r="H200" s="1350"/>
      <x:c r="I200" s="1351" t="s">
        <x:v>2287</x:v>
      </x:c>
      <x:c r="J200" s="1343" t="s">
        <x:v>504</x:v>
      </x:c>
      <x:c r="K200" s="1343" t="s">
        <x:v>2118</x:v>
      </x:c>
      <x:c r="L200" s="1343" t="s">
        <x:v>2119</x:v>
      </x:c>
      <x:c r="M200" s="1343" t="s">
        <x:v>536</x:v>
      </x:c>
      <x:c r="N200" s="1343" t="s">
        <x:v>2121</x:v>
      </x:c>
      <x:c r="O200" s="1352" t="s">
        <x:v>2122</x:v>
      </x:c>
      <x:c r="P200" s="1375">
        <x:v>1000</x:v>
      </x:c>
      <x:c r="Q200" s="1354" t="s">
        <x:v>2123</x:v>
      </x:c>
      <x:c r="R200" s="1355">
        <x:f t="shared" si="145"/>
        <x:v>1350000</x:v>
      </x:c>
      <x:c r="S200" s="1347">
        <x:v>1</x:v>
      </x:c>
      <x:c r="T200" s="1355">
        <x:f t="shared" si="124"/>
        <x:v>1350000</x:v>
      </x:c>
      <x:c r="U200" s="1347" t="s">
        <x:v>2208</x:v>
      </x:c>
      <x:c r="V200" s="1356"/>
      <x:c r="W200" s="1357"/>
      <x:c r="X200" s="1358"/>
      <x:c r="Y200" s="1358"/>
      <x:c r="Z200" s="1358"/>
      <x:c r="AA200" s="1358"/>
      <x:c r="AB200" s="1359"/>
      <x:c r="AC200" s="1359"/>
      <x:c r="AD200" s="1359"/>
      <x:c r="AE200" s="1360"/>
      <x:c r="AF200" s="1361"/>
      <x:c r="AG200" s="1361">
        <x:f t="shared" si="146"/>
        <x:v>1000</x:v>
      </x:c>
      <x:c r="AH200" s="1361">
        <x:f t="shared" ref="AH200:AH201" si="155">AG200</x:f>
        <x:v>1000</x:v>
      </x:c>
      <x:c r="AI200" s="1361">
        <x:f t="shared" si="149"/>
        <x:v>1000</x:v>
      </x:c>
      <x:c r="AJ200" s="1361">
        <x:f t="shared" si="149"/>
        <x:v>1000</x:v>
      </x:c>
      <x:c r="AK200" s="1361">
        <x:f t="shared" si="149"/>
        <x:v>1000</x:v>
      </x:c>
      <x:c r="AL200" s="1361">
        <x:f t="shared" si="141"/>
        <x:v>1000</x:v>
      </x:c>
      <x:c r="AM200" s="1362" t="s">
        <x:v>2173</x:v>
      </x:c>
      <x:c r="AN200" s="1363"/>
      <x:c r="AO200" s="1364">
        <x:f t="shared" si="142"/>
        <x:v>0</x:v>
      </x:c>
      <x:c r="AP200" s="1364">
        <x:f t="shared" si="142"/>
        <x:v>0</x:v>
      </x:c>
      <x:c r="AQ200" s="1364">
        <x:f t="shared" si="142"/>
        <x:v>0</x:v>
      </x:c>
      <x:c r="AR200" s="1364">
        <x:f t="shared" si="142"/>
        <x:v>0</x:v>
      </x:c>
      <x:c r="AS200" s="1364">
        <x:f t="shared" si="142"/>
        <x:v>0</x:v>
      </x:c>
      <x:c r="AT200" s="1364">
        <x:f t="shared" si="142"/>
        <x:v>0</x:v>
      </x:c>
      <x:c r="AU200" s="1364">
        <x:f t="shared" si="142"/>
        <x:v>0</x:v>
      </x:c>
      <x:c r="AV200" s="1364">
        <x:f t="shared" si="142"/>
        <x:v>0</x:v>
      </x:c>
      <x:c r="AW200" s="1364">
        <x:f t="shared" si="142"/>
        <x:v>0</x:v>
      </x:c>
      <x:c r="AX200" s="1364">
        <x:f t="shared" si="142"/>
        <x:v>0</x:v>
      </x:c>
      <x:c r="AY200" s="1364">
        <x:f t="shared" si="142"/>
        <x:v>0</x:v>
      </x:c>
      <x:c r="AZ200" s="1364">
        <x:f t="shared" si="143"/>
        <x:v>0</x:v>
      </x:c>
      <x:c r="BA200" s="1365">
        <x:f t="shared" si="143"/>
        <x:v>0</x:v>
      </x:c>
      <x:c r="BB200" s="1364">
        <x:f t="shared" si="132"/>
        <x:v>0</x:v>
      </x:c>
      <x:c r="BC200" s="1364">
        <x:f t="shared" si="132"/>
        <x:v>0</x:v>
      </x:c>
      <x:c r="BD200" s="1364">
        <x:f t="shared" si="132"/>
        <x:v>0</x:v>
      </x:c>
      <x:c r="BE200" s="1364">
        <x:f t="shared" si="132"/>
        <x:v>35000</x:v>
      </x:c>
      <x:c r="BF200" s="1364">
        <x:f t="shared" si="132"/>
        <x:v>140000</x:v>
      </x:c>
      <x:c r="BG200" s="1364">
        <x:f t="shared" si="132"/>
        <x:v>140000</x:v>
      </x:c>
      <x:c r="BH200" s="1364">
        <x:f t="shared" si="132"/>
        <x:v>140000</x:v>
      </x:c>
      <x:c r="BI200" s="1364">
        <x:f t="shared" si="152"/>
        <x:v>0</x:v>
      </x:c>
      <x:c r="BJ200" s="1364">
        <x:f t="shared" si="152"/>
        <x:v>0</x:v>
      </x:c>
      <x:c r="BK200" s="1364">
        <x:f t="shared" si="152"/>
        <x:v>0</x:v>
      </x:c>
      <x:c r="BL200" s="1364">
        <x:f t="shared" si="150"/>
        <x:v>0</x:v>
      </x:c>
      <x:c r="BM200" s="1364">
        <x:f t="shared" si="150"/>
        <x:v>0</x:v>
      </x:c>
      <x:c r="BN200" s="1364">
        <x:f t="shared" si="150"/>
        <x:v>0</x:v>
      </x:c>
      <x:c r="BO200" s="1364">
        <x:f t="shared" si="150"/>
        <x:v>0</x:v>
      </x:c>
      <x:c r="BP200" s="1364">
        <x:f t="shared" si="150"/>
        <x:v>0</x:v>
      </x:c>
      <x:c r="BQ200" s="1364">
        <x:f t="shared" si="150"/>
        <x:v>0</x:v>
      </x:c>
      <x:c r="BR200" s="1364">
        <x:f t="shared" si="150"/>
        <x:v>0</x:v>
      </x:c>
      <x:c r="BS200" s="1364">
        <x:f t="shared" si="150"/>
        <x:v>0</x:v>
      </x:c>
      <x:c r="BT200" s="1364">
        <x:f t="shared" si="150"/>
        <x:v>0</x:v>
      </x:c>
      <x:c r="BU200" s="1366">
        <x:f t="shared" si="154"/>
        <x:v>0</x:v>
      </x:c>
      <x:c r="BV200" s="1367">
        <x:f t="shared" si="153"/>
        <x:v>0</x:v>
      </x:c>
      <x:c r="BW200" s="1366">
        <x:f t="shared" si="153"/>
        <x:v>0</x:v>
      </x:c>
      <x:c r="BX200" s="1366">
        <x:f t="shared" si="153"/>
        <x:v>0</x:v>
      </x:c>
      <x:c r="BY200" s="1366">
        <x:f t="shared" si="153"/>
        <x:v>472.5</x:v>
      </x:c>
      <x:c r="BZ200" s="1366">
        <x:f t="shared" si="153"/>
        <x:v>1890</x:v>
      </x:c>
      <x:c r="CA200" s="1366">
        <x:f t="shared" si="153"/>
        <x:v>1890</x:v>
      </x:c>
      <x:c r="CB200" s="1368">
        <x:f t="shared" si="153"/>
        <x:v>1890</x:v>
      </x:c>
      <x:c r="CC200" s="1336"/>
      <x:c r="CD200" s="1369" t="s">
        <x:v>2166</x:v>
      </x:c>
      <x:c r="CE200" s="1370"/>
      <x:c r="CF200" s="1370"/>
      <x:c r="CG200" s="1370"/>
      <x:c r="CH200" s="1370"/>
      <x:c r="CI200" s="1370"/>
      <x:c r="CJ200" s="1370"/>
      <x:c r="CK200" s="1370"/>
      <x:c r="CL200" s="1370"/>
      <x:c r="CM200" s="1370"/>
      <x:c r="CN200" s="1370"/>
      <x:c r="CO200" s="1370"/>
      <x:c r="CP200" s="1371"/>
      <x:c r="CQ200" s="1372"/>
      <x:c r="CR200" s="1373"/>
      <x:c r="CS200" s="1370"/>
      <x:c r="CT200" s="1370"/>
      <x:c r="CU200" s="1370">
        <x:f>140000/12*3</x:f>
        <x:v>35000</x:v>
      </x:c>
      <x:c r="CV200" s="1370">
        <x:v>140000</x:v>
      </x:c>
      <x:c r="CW200" s="1370">
        <x:v>140000</x:v>
      </x:c>
      <x:c r="CX200" s="1374">
        <x:v>140000</x:v>
      </x:c>
      <x:c r="CZ200" s="1344"/>
    </x:row>
    <x:row r="201" spans="1:104" s="1343" customFormat="1" ht="17.25" customHeight="1">
      <x:c r="A201" s="1345" t="s">
        <x:v>2249</x:v>
      </x:c>
      <x:c r="B201" s="1346" t="s">
        <x:v>2113</x:v>
      </x:c>
      <x:c r="C201" s="1382" t="s">
        <x:v>2281</x:v>
      </x:c>
      <x:c r="D201" s="1348" t="s">
        <x:v>2184</x:v>
      </x:c>
      <x:c r="E201" s="1343" t="s">
        <x:v>2185</x:v>
      </x:c>
      <x:c r="F201" s="1349" t="s">
        <x:v>2288</x:v>
      </x:c>
      <x:c r="G201" s="1349" t="s">
        <x:v>2289</x:v>
      </x:c>
      <x:c r="H201" s="1350"/>
      <x:c r="I201" s="1351" t="s">
        <x:v>2290</x:v>
      </x:c>
      <x:c r="J201" s="1343" t="s">
        <x:v>504</x:v>
      </x:c>
      <x:c r="K201" s="1343" t="s">
        <x:v>518</x:v>
      </x:c>
      <x:c r="L201" s="1343" t="s">
        <x:v>518</x:v>
      </x:c>
      <x:c r="M201" s="1343" t="s">
        <x:v>536</x:v>
      </x:c>
      <x:c r="N201" s="1343" t="s">
        <x:v>536</x:v>
      </x:c>
      <x:c r="O201" s="1352" t="s">
        <x:v>605</x:v>
      </x:c>
      <x:c r="P201" s="1375">
        <x:f>(P196*0.3)+(P197*0.9)</x:f>
        <x:v>424.10399999999998</x:v>
      </x:c>
      <x:c r="Q201" s="1354" t="s">
        <x:v>2167</x:v>
      </x:c>
      <x:c r="R201" s="1355">
        <x:f t="shared" si="145"/>
        <x:v>572540.4</x:v>
      </x:c>
      <x:c r="S201" s="1347">
        <x:v>1</x:v>
      </x:c>
      <x:c r="T201" s="1355">
        <x:f t="shared" si="124"/>
        <x:v>572540.4</x:v>
      </x:c>
      <x:c r="U201" s="1347" t="s">
        <x:v>505</x:v>
      </x:c>
      <x:c r="V201" s="1356"/>
      <x:c r="W201" s="1357"/>
      <x:c r="X201" s="1358"/>
      <x:c r="Y201" s="1358"/>
      <x:c r="Z201" s="1358"/>
      <x:c r="AA201" s="1358"/>
      <x:c r="AB201" s="1359"/>
      <x:c r="AC201" s="1359"/>
      <x:c r="AD201" s="1359"/>
      <x:c r="AE201" s="1360"/>
      <x:c r="AF201" s="1361"/>
      <x:c r="AG201" s="1361">
        <x:f t="shared" si="146"/>
        <x:v>424.10399999999998</x:v>
      </x:c>
      <x:c r="AH201" s="1361">
        <x:f t="shared" si="155"/>
        <x:v>424.10399999999998</x:v>
      </x:c>
      <x:c r="AI201" s="1361">
        <x:f t="shared" si="149"/>
        <x:v>424.10399999999998</x:v>
      </x:c>
      <x:c r="AJ201" s="1361">
        <x:f t="shared" si="149"/>
        <x:v>424.10399999999998</x:v>
      </x:c>
      <x:c r="AK201" s="1361">
        <x:f t="shared" si="149"/>
        <x:v>424.10399999999998</x:v>
      </x:c>
      <x:c r="AL201" s="1361">
        <x:f t="shared" si="141"/>
        <x:v>424.10399999999998</x:v>
      </x:c>
      <x:c r="AM201" s="1362" t="s">
        <x:v>2291</x:v>
      </x:c>
      <x:c r="AN201" s="1363"/>
      <x:c r="AO201" s="1364">
        <x:f t="shared" si="142"/>
        <x:v>0</x:v>
      </x:c>
      <x:c r="AP201" s="1364">
        <x:f t="shared" si="142"/>
        <x:v>0</x:v>
      </x:c>
      <x:c r="AQ201" s="1364">
        <x:f t="shared" si="142"/>
        <x:v>0</x:v>
      </x:c>
      <x:c r="AR201" s="1364">
        <x:f t="shared" si="142"/>
        <x:v>0</x:v>
      </x:c>
      <x:c r="AS201" s="1364">
        <x:f t="shared" si="142"/>
        <x:v>0</x:v>
      </x:c>
      <x:c r="AT201" s="1364">
        <x:f t="shared" si="142"/>
        <x:v>0</x:v>
      </x:c>
      <x:c r="AU201" s="1364">
        <x:f t="shared" si="142"/>
        <x:v>0</x:v>
      </x:c>
      <x:c r="AV201" s="1364">
        <x:f t="shared" si="142"/>
        <x:v>0</x:v>
      </x:c>
      <x:c r="AW201" s="1364">
        <x:f t="shared" si="142"/>
        <x:v>0</x:v>
      </x:c>
      <x:c r="AX201" s="1364">
        <x:f t="shared" si="142"/>
        <x:v>0</x:v>
      </x:c>
      <x:c r="AY201" s="1364">
        <x:f t="shared" si="142"/>
        <x:v>0</x:v>
      </x:c>
      <x:c r="AZ201" s="1364">
        <x:f t="shared" si="143"/>
        <x:v>0</x:v>
      </x:c>
      <x:c r="BA201" s="1365">
        <x:f t="shared" si="143"/>
        <x:v>0</x:v>
      </x:c>
      <x:c r="BB201" s="1364">
        <x:f t="shared" si="132"/>
        <x:v>0</x:v>
      </x:c>
      <x:c r="BC201" s="1364">
        <x:f t="shared" si="132"/>
        <x:v>0</x:v>
      </x:c>
      <x:c r="BD201" s="1364">
        <x:f t="shared" si="132"/>
        <x:v>0</x:v>
      </x:c>
      <x:c r="BE201" s="1364">
        <x:f t="shared" si="132"/>
        <x:v>0</x:v>
      </x:c>
      <x:c r="BF201" s="1364">
        <x:f t="shared" si="132"/>
        <x:v>300000</x:v>
      </x:c>
      <x:c r="BG201" s="1364">
        <x:f t="shared" si="132"/>
        <x:v>300000</x:v>
      </x:c>
      <x:c r="BH201" s="1364">
        <x:f t="shared" si="132"/>
        <x:v>300000</x:v>
      </x:c>
      <x:c r="BI201" s="1364">
        <x:f t="shared" si="152"/>
        <x:v>0</x:v>
      </x:c>
      <x:c r="BJ201" s="1364">
        <x:f t="shared" si="152"/>
        <x:v>0</x:v>
      </x:c>
      <x:c r="BK201" s="1364">
        <x:f t="shared" si="152"/>
        <x:v>0</x:v>
      </x:c>
      <x:c r="BL201" s="1364">
        <x:f t="shared" si="150"/>
        <x:v>0</x:v>
      </x:c>
      <x:c r="BM201" s="1364">
        <x:f t="shared" si="150"/>
        <x:v>0</x:v>
      </x:c>
      <x:c r="BN201" s="1364">
        <x:f t="shared" si="150"/>
        <x:v>0</x:v>
      </x:c>
      <x:c r="BO201" s="1364">
        <x:f t="shared" si="150"/>
        <x:v>0</x:v>
      </x:c>
      <x:c r="BP201" s="1364">
        <x:f t="shared" si="150"/>
        <x:v>0</x:v>
      </x:c>
      <x:c r="BQ201" s="1364">
        <x:f t="shared" si="150"/>
        <x:v>0</x:v>
      </x:c>
      <x:c r="BR201" s="1364">
        <x:f t="shared" si="150"/>
        <x:v>0</x:v>
      </x:c>
      <x:c r="BS201" s="1364">
        <x:f t="shared" si="150"/>
        <x:v>0</x:v>
      </x:c>
      <x:c r="BT201" s="1364">
        <x:f t="shared" si="150"/>
        <x:v>0</x:v>
      </x:c>
      <x:c r="BU201" s="1366">
        <x:f t="shared" si="154"/>
        <x:v>0</x:v>
      </x:c>
      <x:c r="BV201" s="1367">
        <x:f t="shared" si="153"/>
        <x:v>0</x:v>
      </x:c>
      <x:c r="BW201" s="1366">
        <x:f t="shared" si="153"/>
        <x:v>0</x:v>
      </x:c>
      <x:c r="BX201" s="1366">
        <x:f t="shared" si="153"/>
        <x:v>0</x:v>
      </x:c>
      <x:c r="BY201" s="1366">
        <x:f t="shared" si="153"/>
        <x:v>0</x:v>
      </x:c>
      <x:c r="BZ201" s="1366">
        <x:f t="shared" si="153"/>
        <x:v>1717.6212</x:v>
      </x:c>
      <x:c r="CA201" s="1366">
        <x:f t="shared" si="153"/>
        <x:v>1717.6212</x:v>
      </x:c>
      <x:c r="CB201" s="1368">
        <x:f t="shared" si="153"/>
        <x:v>1717.6212</x:v>
      </x:c>
      <x:c r="CC201" s="1336"/>
      <x:c r="CD201" s="1383" t="s">
        <x:v>2166</x:v>
      </x:c>
      <x:c r="CE201" s="1384"/>
      <x:c r="CF201" s="1384"/>
      <x:c r="CG201" s="1384"/>
      <x:c r="CH201" s="1384"/>
      <x:c r="CI201" s="1384"/>
      <x:c r="CJ201" s="1384"/>
      <x:c r="CK201" s="1384"/>
      <x:c r="CL201" s="1384"/>
      <x:c r="CM201" s="1384"/>
      <x:c r="CN201" s="1384"/>
      <x:c r="CO201" s="1384"/>
      <x:c r="CP201" s="1384"/>
      <x:c r="CQ201" s="1372"/>
      <x:c r="CR201" s="1385"/>
      <x:c r="CS201" s="1370"/>
      <x:c r="CT201" s="1370"/>
      <x:c r="CU201" s="1370"/>
      <x:c r="CV201" s="1370">
        <x:v>300000</x:v>
      </x:c>
      <x:c r="CW201" s="1370">
        <x:v>300000</x:v>
      </x:c>
      <x:c r="CX201" s="1386">
        <x:v>300000</x:v>
      </x:c>
      <x:c r="CZ201" s="1344"/>
    </x:row>
    <x:row r="202" spans="1:104" s="1390" customFormat="1" ht="17.25" hidden="1" customHeight="1">
      <x:c r="A202" s="1304" t="s">
        <x:v>2249</x:v>
      </x:c>
      <x:c r="B202" s="1387" t="s">
        <x:v>2113</x:v>
      </x:c>
      <x:c r="C202" s="1388" t="s">
        <x:v>2281</x:v>
      </x:c>
      <x:c r="D202" s="1389" t="s">
        <x:v>2184</x:v>
      </x:c>
      <x:c r="E202" s="1390" t="s">
        <x:v>2292</x:v>
      </x:c>
      <x:c r="F202" s="1391" t="s">
        <x:v>2293</x:v>
      </x:c>
      <x:c r="G202" s="1391" t="s">
        <x:v>2294</x:v>
      </x:c>
      <x:c r="H202" s="1392"/>
      <x:c r="I202" s="1393" t="s">
        <x:v>2295</x:v>
      </x:c>
      <x:c r="J202" s="1390" t="s">
        <x:v>504</x:v>
      </x:c>
      <x:c r="K202" s="1394" t="s">
        <x:v>2293</x:v>
      </x:c>
      <x:c r="L202" s="1390" t="s">
        <x:v>2293</x:v>
      </x:c>
      <x:c r="M202" s="1390" t="s">
        <x:v>2206</x:v>
      </x:c>
      <x:c r="N202" s="1390" t="s">
        <x:v>551</x:v>
      </x:c>
      <x:c r="O202" s="1395" t="s">
        <x:v>2296</x:v>
      </x:c>
      <x:c r="P202" s="1396">
        <x:v>225.5639097744361</x:v>
      </x:c>
      <x:c r="Q202" s="1397" t="s">
        <x:v>2167</x:v>
      </x:c>
      <x:c r="R202" s="1398">
        <x:f t="shared" si="145"/>
        <x:v>304511.27819548873</x:v>
      </x:c>
      <x:c r="S202" s="1399">
        <x:v>1</x:v>
      </x:c>
      <x:c r="T202" s="1398">
        <x:f>R202*S202</x:f>
        <x:v>304511.27819548873</x:v>
      </x:c>
      <x:c r="U202" s="1399" t="s">
        <x:v>2208</x:v>
      </x:c>
      <x:c r="V202" s="1400"/>
      <x:c r="W202" s="1401"/>
      <x:c r="X202" s="1402"/>
      <x:c r="Y202" s="1402"/>
      <x:c r="Z202" s="1402"/>
      <x:c r="AA202" s="1402"/>
      <x:c r="AB202" s="1403"/>
      <x:c r="AC202" s="1403"/>
      <x:c r="AD202" s="1403"/>
      <x:c r="AE202" s="1404"/>
      <x:c r="AF202" s="1405"/>
      <x:c r="AG202" s="1405"/>
      <x:c r="AH202" s="1405"/>
      <x:c r="AI202" s="1405">
        <x:f t="shared" ref="AI202:AI206" si="156">P202</x:f>
        <x:v>225.5639097744361</x:v>
      </x:c>
      <x:c r="AJ202" s="1405">
        <x:f t="shared" ref="AJ202:AL206" si="157">IFERROR(AI202*(1-AB202),0)</x:f>
        <x:v>225.5639097744361</x:v>
      </x:c>
      <x:c r="AK202" s="1405">
        <x:f t="shared" si="157"/>
        <x:v>225.5639097744361</x:v>
      </x:c>
      <x:c r="AL202" s="1405">
        <x:f t="shared" si="157"/>
        <x:v>225.5639097744361</x:v>
      </x:c>
      <x:c r="AM202" s="1406" t="s">
        <x:v>2297</x:v>
      </x:c>
      <x:c r="AN202" s="1407"/>
      <x:c r="AO202" s="1248">
        <x:f t="shared" si="142"/>
        <x:v>0</x:v>
      </x:c>
      <x:c r="AP202" s="1248">
        <x:f t="shared" si="142"/>
        <x:v>0</x:v>
      </x:c>
      <x:c r="AQ202" s="1248">
        <x:f t="shared" si="142"/>
        <x:v>0</x:v>
      </x:c>
      <x:c r="AR202" s="1248">
        <x:f t="shared" si="142"/>
        <x:v>0</x:v>
      </x:c>
      <x:c r="AS202" s="1248">
        <x:f t="shared" si="142"/>
        <x:v>0</x:v>
      </x:c>
      <x:c r="AT202" s="1248">
        <x:f t="shared" si="142"/>
        <x:v>0</x:v>
      </x:c>
      <x:c r="AU202" s="1248">
        <x:f t="shared" si="142"/>
        <x:v>0</x:v>
      </x:c>
      <x:c r="AV202" s="1248">
        <x:f t="shared" si="142"/>
        <x:v>0</x:v>
      </x:c>
      <x:c r="AW202" s="1248">
        <x:f t="shared" si="142"/>
        <x:v>0</x:v>
      </x:c>
      <x:c r="AX202" s="1248">
        <x:f t="shared" si="142"/>
        <x:v>0</x:v>
      </x:c>
      <x:c r="AY202" s="1248">
        <x:f t="shared" si="142"/>
        <x:v>0</x:v>
      </x:c>
      <x:c r="AZ202" s="1248">
        <x:f t="shared" si="143"/>
        <x:v>0</x:v>
      </x:c>
      <x:c r="BA202" s="1408">
        <x:f t="shared" si="143"/>
        <x:v>0</x:v>
      </x:c>
      <x:c r="BB202" s="1248">
        <x:f t="shared" si="132"/>
        <x:v>0</x:v>
      </x:c>
      <x:c r="BC202" s="1248">
        <x:f t="shared" si="132"/>
        <x:v>0</x:v>
      </x:c>
      <x:c r="BD202" s="1248">
        <x:f t="shared" si="132"/>
        <x:v>0</x:v>
      </x:c>
      <x:c r="BE202" s="1248">
        <x:f t="shared" si="132"/>
        <x:v>0</x:v>
      </x:c>
      <x:c r="BF202" s="1248">
        <x:f t="shared" si="132"/>
        <x:v>0</x:v>
      </x:c>
      <x:c r="BG202" s="1248">
        <x:f t="shared" si="132"/>
        <x:v>0</x:v>
      </x:c>
      <x:c r="BH202" s="1248">
        <x:f t="shared" si="132"/>
        <x:v>0</x:v>
      </x:c>
      <x:c r="BI202" s="1248">
        <x:f t="shared" si="152"/>
        <x:v>0</x:v>
      </x:c>
      <x:c r="BJ202" s="1248">
        <x:f t="shared" si="152"/>
        <x:v>0</x:v>
      </x:c>
      <x:c r="BK202" s="1248">
        <x:f t="shared" si="152"/>
        <x:v>0</x:v>
      </x:c>
      <x:c r="BL202" s="1248">
        <x:f t="shared" si="152"/>
        <x:v>0</x:v>
      </x:c>
      <x:c r="BM202" s="1248">
        <x:f t="shared" si="152"/>
        <x:v>0</x:v>
      </x:c>
      <x:c r="BN202" s="1248">
        <x:f t="shared" si="152"/>
        <x:v>0</x:v>
      </x:c>
      <x:c r="BO202" s="1248">
        <x:f t="shared" si="152"/>
        <x:v>0</x:v>
      </x:c>
      <x:c r="BP202" s="1248">
        <x:f t="shared" si="152"/>
        <x:v>0</x:v>
      </x:c>
      <x:c r="BQ202" s="1248">
        <x:f t="shared" si="152"/>
        <x:v>0</x:v>
      </x:c>
      <x:c r="BR202" s="1248">
        <x:f t="shared" si="152"/>
        <x:v>0</x:v>
      </x:c>
      <x:c r="BS202" s="1248">
        <x:f t="shared" si="152"/>
        <x:v>0</x:v>
      </x:c>
      <x:c r="BT202" s="1248">
        <x:f t="shared" si="152"/>
        <x:v>0</x:v>
      </x:c>
      <x:c r="BU202" s="1409">
        <x:f t="shared" si="154"/>
        <x:v>0</x:v>
      </x:c>
      <x:c r="BV202" s="1410">
        <x:f t="shared" si="153"/>
        <x:v>0</x:v>
      </x:c>
      <x:c r="BW202" s="1409">
        <x:f t="shared" si="153"/>
        <x:v>0</x:v>
      </x:c>
      <x:c r="BX202" s="1409">
        <x:f t="shared" si="153"/>
        <x:v>0</x:v>
      </x:c>
      <x:c r="BY202" s="1409">
        <x:f t="shared" si="153"/>
        <x:v>0</x:v>
      </x:c>
      <x:c r="BZ202" s="1409">
        <x:f t="shared" si="153"/>
        <x:v>0</x:v>
      </x:c>
      <x:c r="CA202" s="1409">
        <x:f t="shared" si="153"/>
        <x:v>0</x:v>
      </x:c>
      <x:c r="CB202" s="1411">
        <x:f t="shared" si="153"/>
        <x:v>0</x:v>
      </x:c>
      <x:c r="CC202" s="1412"/>
      <x:c r="CD202" s="1413" t="s">
        <x:v>2210</x:v>
      </x:c>
      <x:c r="CE202" s="1414"/>
      <x:c r="CF202" s="1414"/>
      <x:c r="CG202" s="1414"/>
      <x:c r="CH202" s="1414"/>
      <x:c r="CI202" s="1414"/>
      <x:c r="CJ202" s="1414"/>
      <x:c r="CK202" s="1414"/>
      <x:c r="CL202" s="1414"/>
      <x:c r="CM202" s="1414"/>
      <x:c r="CN202" s="1414"/>
      <x:c r="CO202" s="1414"/>
      <x:c r="CP202" s="1414"/>
      <x:c r="CQ202" s="1415"/>
      <x:c r="CR202" s="1416"/>
      <x:c r="CS202" s="1417"/>
      <x:c r="CT202" s="1417"/>
      <x:c r="CU202" s="1417"/>
      <x:c r="CV202" s="1417"/>
      <x:c r="CW202" s="1417"/>
      <x:c r="CX202" s="1418"/>
      <x:c r="CZ202" s="1419"/>
    </x:row>
    <x:row r="203" spans="1:104" s="1390" customFormat="1" ht="17.25" hidden="1" customHeight="1">
      <x:c r="A203" s="1304" t="s">
        <x:v>2249</x:v>
      </x:c>
      <x:c r="B203" s="1387" t="s">
        <x:v>2113</x:v>
      </x:c>
      <x:c r="C203" s="1388" t="s">
        <x:v>2281</x:v>
      </x:c>
      <x:c r="D203" s="1389" t="s">
        <x:v>2184</x:v>
      </x:c>
      <x:c r="E203" s="1390" t="s">
        <x:v>2298</x:v>
      </x:c>
      <x:c r="F203" s="1391" t="s">
        <x:v>2293</x:v>
      </x:c>
      <x:c r="G203" s="1391" t="s">
        <x:v>2299</x:v>
      </x:c>
      <x:c r="H203" s="1392"/>
      <x:c r="I203" s="1393" t="s">
        <x:v>2300</x:v>
      </x:c>
      <x:c r="J203" s="1390" t="s">
        <x:v>504</x:v>
      </x:c>
      <x:c r="K203" s="1390" t="s">
        <x:v>2293</x:v>
      </x:c>
      <x:c r="L203" s="1390" t="s">
        <x:v>2293</x:v>
      </x:c>
      <x:c r="M203" s="1390" t="s">
        <x:v>2301</x:v>
      </x:c>
      <x:c r="N203" s="1390" t="s">
        <x:v>551</x:v>
      </x:c>
      <x:c r="O203" s="1395" t="s">
        <x:v>2296</x:v>
      </x:c>
      <x:c r="P203" s="1396">
        <x:v>52.631578947368418</x:v>
      </x:c>
      <x:c r="Q203" s="1397" t="s">
        <x:v>2167</x:v>
      </x:c>
      <x:c r="R203" s="1398">
        <x:f t="shared" si="145"/>
        <x:v>71052.631578947359</x:v>
      </x:c>
      <x:c r="S203" s="1399">
        <x:v>1</x:v>
      </x:c>
      <x:c r="T203" s="1398">
        <x:f>R203*S203</x:f>
        <x:v>71052.631578947359</x:v>
      </x:c>
      <x:c r="U203" s="1399" t="s">
        <x:v>2208</x:v>
      </x:c>
      <x:c r="V203" s="1400"/>
      <x:c r="W203" s="1401"/>
      <x:c r="X203" s="1402"/>
      <x:c r="Y203" s="1402"/>
      <x:c r="Z203" s="1402"/>
      <x:c r="AA203" s="1402"/>
      <x:c r="AB203" s="1403"/>
      <x:c r="AC203" s="1403"/>
      <x:c r="AD203" s="1403"/>
      <x:c r="AE203" s="1404"/>
      <x:c r="AF203" s="1405"/>
      <x:c r="AG203" s="1405"/>
      <x:c r="AH203" s="1405"/>
      <x:c r="AI203" s="1405">
        <x:f t="shared" si="156"/>
        <x:v>52.631578947368418</x:v>
      </x:c>
      <x:c r="AJ203" s="1405">
        <x:f t="shared" si="157"/>
        <x:v>52.631578947368418</x:v>
      </x:c>
      <x:c r="AK203" s="1405">
        <x:f t="shared" si="157"/>
        <x:v>52.631578947368418</x:v>
      </x:c>
      <x:c r="AL203" s="1405">
        <x:f t="shared" si="157"/>
        <x:v>52.631578947368418</x:v>
      </x:c>
      <x:c r="AM203" s="1406" t="s">
        <x:v>2297</x:v>
      </x:c>
      <x:c r="AN203" s="1407"/>
      <x:c r="AO203" s="1248">
        <x:f t="shared" si="142"/>
        <x:v>0</x:v>
      </x:c>
      <x:c r="AP203" s="1248">
        <x:f t="shared" si="142"/>
        <x:v>0</x:v>
      </x:c>
      <x:c r="AQ203" s="1248">
        <x:f t="shared" si="142"/>
        <x:v>0</x:v>
      </x:c>
      <x:c r="AR203" s="1248">
        <x:f t="shared" si="142"/>
        <x:v>0</x:v>
      </x:c>
      <x:c r="AS203" s="1248">
        <x:f t="shared" si="142"/>
        <x:v>0</x:v>
      </x:c>
      <x:c r="AT203" s="1248">
        <x:f t="shared" si="142"/>
        <x:v>0</x:v>
      </x:c>
      <x:c r="AU203" s="1248">
        <x:f t="shared" si="142"/>
        <x:v>0</x:v>
      </x:c>
      <x:c r="AV203" s="1248">
        <x:f t="shared" si="142"/>
        <x:v>0</x:v>
      </x:c>
      <x:c r="AW203" s="1248">
        <x:f t="shared" si="142"/>
        <x:v>0</x:v>
      </x:c>
      <x:c r="AX203" s="1248">
        <x:f t="shared" si="142"/>
        <x:v>0</x:v>
      </x:c>
      <x:c r="AY203" s="1248">
        <x:f t="shared" si="142"/>
        <x:v>0</x:v>
      </x:c>
      <x:c r="AZ203" s="1248">
        <x:f t="shared" si="143"/>
        <x:v>0</x:v>
      </x:c>
      <x:c r="BA203" s="1408">
        <x:f t="shared" si="143"/>
        <x:v>0</x:v>
      </x:c>
      <x:c r="BB203" s="1248">
        <x:f t="shared" si="132"/>
        <x:v>0</x:v>
      </x:c>
      <x:c r="BC203" s="1248">
        <x:f t="shared" si="132"/>
        <x:v>0</x:v>
      </x:c>
      <x:c r="BD203" s="1248">
        <x:f t="shared" si="132"/>
        <x:v>0</x:v>
      </x:c>
      <x:c r="BE203" s="1248">
        <x:f t="shared" si="132"/>
        <x:v>0</x:v>
      </x:c>
      <x:c r="BF203" s="1248">
        <x:f t="shared" si="132"/>
        <x:v>0</x:v>
      </x:c>
      <x:c r="BG203" s="1248">
        <x:f t="shared" si="132"/>
        <x:v>0</x:v>
      </x:c>
      <x:c r="BH203" s="1248">
        <x:f t="shared" si="132"/>
        <x:v>0</x:v>
      </x:c>
      <x:c r="BI203" s="1248">
        <x:f t="shared" si="152"/>
        <x:v>0</x:v>
      </x:c>
      <x:c r="BJ203" s="1248">
        <x:f t="shared" si="152"/>
        <x:v>0</x:v>
      </x:c>
      <x:c r="BK203" s="1248">
        <x:f t="shared" si="152"/>
        <x:v>0</x:v>
      </x:c>
      <x:c r="BL203" s="1248">
        <x:f t="shared" si="152"/>
        <x:v>0</x:v>
      </x:c>
      <x:c r="BM203" s="1248">
        <x:f t="shared" si="152"/>
        <x:v>0</x:v>
      </x:c>
      <x:c r="BN203" s="1248">
        <x:f t="shared" si="152"/>
        <x:v>0</x:v>
      </x:c>
      <x:c r="BO203" s="1248">
        <x:f t="shared" si="152"/>
        <x:v>0</x:v>
      </x:c>
      <x:c r="BP203" s="1248">
        <x:f t="shared" si="152"/>
        <x:v>0</x:v>
      </x:c>
      <x:c r="BQ203" s="1248">
        <x:f t="shared" si="152"/>
        <x:v>0</x:v>
      </x:c>
      <x:c r="BR203" s="1248">
        <x:f t="shared" si="152"/>
        <x:v>0</x:v>
      </x:c>
      <x:c r="BS203" s="1248">
        <x:f t="shared" si="152"/>
        <x:v>0</x:v>
      </x:c>
      <x:c r="BT203" s="1248">
        <x:f t="shared" si="152"/>
        <x:v>0</x:v>
      </x:c>
      <x:c r="BU203" s="1409">
        <x:f t="shared" ref="BU203:BU206" si="158">SUM(BI203:BT203)</x:f>
        <x:v>0</x:v>
      </x:c>
      <x:c r="BV203" s="1410">
        <x:f t="shared" si="153"/>
        <x:v>0</x:v>
      </x:c>
      <x:c r="BW203" s="1409">
        <x:f t="shared" si="153"/>
        <x:v>0</x:v>
      </x:c>
      <x:c r="BX203" s="1409">
        <x:f t="shared" si="153"/>
        <x:v>0</x:v>
      </x:c>
      <x:c r="BY203" s="1409">
        <x:f t="shared" si="153"/>
        <x:v>0</x:v>
      </x:c>
      <x:c r="BZ203" s="1409">
        <x:f t="shared" si="153"/>
        <x:v>0</x:v>
      </x:c>
      <x:c r="CA203" s="1409">
        <x:f t="shared" si="153"/>
        <x:v>0</x:v>
      </x:c>
      <x:c r="CB203" s="1411">
        <x:f t="shared" si="153"/>
        <x:v>0</x:v>
      </x:c>
      <x:c r="CC203" s="1412"/>
      <x:c r="CD203" s="1413" t="s">
        <x:v>2063</x:v>
      </x:c>
      <x:c r="CE203" s="1414"/>
      <x:c r="CF203" s="1414"/>
      <x:c r="CG203" s="1414"/>
      <x:c r="CH203" s="1414"/>
      <x:c r="CI203" s="1414"/>
      <x:c r="CJ203" s="1414"/>
      <x:c r="CK203" s="1414"/>
      <x:c r="CL203" s="1414"/>
      <x:c r="CM203" s="1414"/>
      <x:c r="CN203" s="1414"/>
      <x:c r="CO203" s="1414"/>
      <x:c r="CP203" s="1414"/>
      <x:c r="CQ203" s="1415"/>
      <x:c r="CR203" s="1416"/>
      <x:c r="CS203" s="1417"/>
      <x:c r="CT203" s="1417"/>
      <x:c r="CU203" s="1417"/>
      <x:c r="CV203" s="1417"/>
      <x:c r="CW203" s="1417"/>
      <x:c r="CX203" s="1418"/>
      <x:c r="CZ203" s="1419"/>
    </x:row>
    <x:row r="204" spans="1:104" s="1390" customFormat="1" ht="17.25" hidden="1" customHeight="1">
      <x:c r="A204" s="1304" t="s">
        <x:v>2249</x:v>
      </x:c>
      <x:c r="B204" s="1387" t="s">
        <x:v>2113</x:v>
      </x:c>
      <x:c r="C204" s="1388" t="s">
        <x:v>2281</x:v>
      </x:c>
      <x:c r="D204" s="1389" t="s">
        <x:v>2184</x:v>
      </x:c>
      <x:c r="E204" s="1390" t="s">
        <x:v>2298</x:v>
      </x:c>
      <x:c r="F204" s="1391" t="s">
        <x:v>2293</x:v>
      </x:c>
      <x:c r="G204" s="1391" t="s">
        <x:v>2299</x:v>
      </x:c>
      <x:c r="H204" s="1392"/>
      <x:c r="I204" s="1393" t="s">
        <x:v>2302</x:v>
      </x:c>
      <x:c r="J204" s="1390" t="s">
        <x:v>504</x:v>
      </x:c>
      <x:c r="K204" s="1390" t="s">
        <x:v>2293</x:v>
      </x:c>
      <x:c r="L204" s="1390" t="s">
        <x:v>2293</x:v>
      </x:c>
      <x:c r="M204" s="1390" t="s">
        <x:v>2303</x:v>
      </x:c>
      <x:c r="N204" s="1390" t="s">
        <x:v>551</x:v>
      </x:c>
      <x:c r="O204" s="1395" t="s">
        <x:v>2296</x:v>
      </x:c>
      <x:c r="P204" s="1396">
        <x:v>52.631578947368418</x:v>
      </x:c>
      <x:c r="Q204" s="1397" t="s">
        <x:v>2167</x:v>
      </x:c>
      <x:c r="R204" s="1398">
        <x:f t="shared" si="145"/>
        <x:v>71052.631578947359</x:v>
      </x:c>
      <x:c r="S204" s="1399">
        <x:v>1</x:v>
      </x:c>
      <x:c r="T204" s="1398">
        <x:f>R204*S204</x:f>
        <x:v>71052.631578947359</x:v>
      </x:c>
      <x:c r="U204" s="1399" t="s">
        <x:v>2208</x:v>
      </x:c>
      <x:c r="V204" s="1400"/>
      <x:c r="W204" s="1401"/>
      <x:c r="X204" s="1402"/>
      <x:c r="Y204" s="1402"/>
      <x:c r="Z204" s="1402"/>
      <x:c r="AA204" s="1402"/>
      <x:c r="AB204" s="1403"/>
      <x:c r="AC204" s="1403"/>
      <x:c r="AD204" s="1403"/>
      <x:c r="AE204" s="1404"/>
      <x:c r="AF204" s="1405"/>
      <x:c r="AG204" s="1405"/>
      <x:c r="AH204" s="1405"/>
      <x:c r="AI204" s="1405">
        <x:f t="shared" si="156"/>
        <x:v>52.631578947368418</x:v>
      </x:c>
      <x:c r="AJ204" s="1405">
        <x:f t="shared" si="157"/>
        <x:v>52.631578947368418</x:v>
      </x:c>
      <x:c r="AK204" s="1405">
        <x:f t="shared" si="157"/>
        <x:v>52.631578947368418</x:v>
      </x:c>
      <x:c r="AL204" s="1405">
        <x:f t="shared" si="157"/>
        <x:v>52.631578947368418</x:v>
      </x:c>
      <x:c r="AM204" s="1406" t="s">
        <x:v>2297</x:v>
      </x:c>
      <x:c r="AN204" s="1407"/>
      <x:c r="AO204" s="1248">
        <x:f t="shared" si="142"/>
        <x:v>0</x:v>
      </x:c>
      <x:c r="AP204" s="1248">
        <x:f t="shared" si="142"/>
        <x:v>0</x:v>
      </x:c>
      <x:c r="AQ204" s="1248">
        <x:f t="shared" si="142"/>
        <x:v>0</x:v>
      </x:c>
      <x:c r="AR204" s="1248">
        <x:f t="shared" si="142"/>
        <x:v>0</x:v>
      </x:c>
      <x:c r="AS204" s="1248">
        <x:f t="shared" si="142"/>
        <x:v>0</x:v>
      </x:c>
      <x:c r="AT204" s="1248">
        <x:f t="shared" si="142"/>
        <x:v>0</x:v>
      </x:c>
      <x:c r="AU204" s="1248">
        <x:f t="shared" si="142"/>
        <x:v>0</x:v>
      </x:c>
      <x:c r="AV204" s="1248">
        <x:f t="shared" si="142"/>
        <x:v>0</x:v>
      </x:c>
      <x:c r="AW204" s="1248">
        <x:f t="shared" si="142"/>
        <x:v>0</x:v>
      </x:c>
      <x:c r="AX204" s="1248">
        <x:f t="shared" si="142"/>
        <x:v>0</x:v>
      </x:c>
      <x:c r="AY204" s="1248">
        <x:f t="shared" si="142"/>
        <x:v>0</x:v>
      </x:c>
      <x:c r="AZ204" s="1248">
        <x:f t="shared" si="143"/>
        <x:v>0</x:v>
      </x:c>
      <x:c r="BA204" s="1408">
        <x:f t="shared" si="143"/>
        <x:v>0</x:v>
      </x:c>
      <x:c r="BB204" s="1248">
        <x:f t="shared" si="132"/>
        <x:v>0</x:v>
      </x:c>
      <x:c r="BC204" s="1248">
        <x:f t="shared" si="132"/>
        <x:v>0</x:v>
      </x:c>
      <x:c r="BD204" s="1248">
        <x:f t="shared" si="132"/>
        <x:v>0</x:v>
      </x:c>
      <x:c r="BE204" s="1248">
        <x:f t="shared" si="132"/>
        <x:v>0</x:v>
      </x:c>
      <x:c r="BF204" s="1248">
        <x:f t="shared" si="132"/>
        <x:v>0</x:v>
      </x:c>
      <x:c r="BG204" s="1248">
        <x:f t="shared" si="132"/>
        <x:v>0</x:v>
      </x:c>
      <x:c r="BH204" s="1248">
        <x:f t="shared" si="132"/>
        <x:v>0</x:v>
      </x:c>
      <x:c r="BI204" s="1248">
        <x:f t="shared" si="152"/>
        <x:v>0</x:v>
      </x:c>
      <x:c r="BJ204" s="1248">
        <x:f t="shared" si="152"/>
        <x:v>0</x:v>
      </x:c>
      <x:c r="BK204" s="1248">
        <x:f t="shared" si="152"/>
        <x:v>0</x:v>
      </x:c>
      <x:c r="BL204" s="1248">
        <x:f t="shared" si="152"/>
        <x:v>0</x:v>
      </x:c>
      <x:c r="BM204" s="1248">
        <x:f t="shared" si="152"/>
        <x:v>0</x:v>
      </x:c>
      <x:c r="BN204" s="1248">
        <x:f t="shared" si="152"/>
        <x:v>0</x:v>
      </x:c>
      <x:c r="BO204" s="1248">
        <x:f t="shared" si="152"/>
        <x:v>0</x:v>
      </x:c>
      <x:c r="BP204" s="1248">
        <x:f t="shared" si="152"/>
        <x:v>0</x:v>
      </x:c>
      <x:c r="BQ204" s="1248">
        <x:f t="shared" si="152"/>
        <x:v>0</x:v>
      </x:c>
      <x:c r="BR204" s="1248">
        <x:f t="shared" si="152"/>
        <x:v>0</x:v>
      </x:c>
      <x:c r="BS204" s="1248">
        <x:f t="shared" si="152"/>
        <x:v>0</x:v>
      </x:c>
      <x:c r="BT204" s="1248">
        <x:f t="shared" si="152"/>
        <x:v>0</x:v>
      </x:c>
      <x:c r="BU204" s="1409">
        <x:f t="shared" ref="BU204:BU205" si="159">SUM(BI204:BT204)</x:f>
        <x:v>0</x:v>
      </x:c>
      <x:c r="BV204" s="1410">
        <x:f t="shared" si="153"/>
        <x:v>0</x:v>
      </x:c>
      <x:c r="BW204" s="1409">
        <x:f t="shared" si="153"/>
        <x:v>0</x:v>
      </x:c>
      <x:c r="BX204" s="1409">
        <x:f t="shared" si="153"/>
        <x:v>0</x:v>
      </x:c>
      <x:c r="BY204" s="1409">
        <x:f t="shared" si="153"/>
        <x:v>0</x:v>
      </x:c>
      <x:c r="BZ204" s="1409">
        <x:f t="shared" si="153"/>
        <x:v>0</x:v>
      </x:c>
      <x:c r="CA204" s="1409">
        <x:f t="shared" si="153"/>
        <x:v>0</x:v>
      </x:c>
      <x:c r="CB204" s="1411">
        <x:f t="shared" si="153"/>
        <x:v>0</x:v>
      </x:c>
      <x:c r="CC204" s="1412"/>
      <x:c r="CD204" s="1413" t="s">
        <x:v>2166</x:v>
      </x:c>
      <x:c r="CE204" s="1414"/>
      <x:c r="CF204" s="1414"/>
      <x:c r="CG204" s="1414"/>
      <x:c r="CH204" s="1414"/>
      <x:c r="CI204" s="1414"/>
      <x:c r="CJ204" s="1414"/>
      <x:c r="CK204" s="1414"/>
      <x:c r="CL204" s="1414"/>
      <x:c r="CM204" s="1414"/>
      <x:c r="CN204" s="1414"/>
      <x:c r="CO204" s="1414"/>
      <x:c r="CP204" s="1414"/>
      <x:c r="CQ204" s="1415"/>
      <x:c r="CR204" s="1416"/>
      <x:c r="CS204" s="1417"/>
      <x:c r="CT204" s="1417"/>
      <x:c r="CU204" s="1417"/>
      <x:c r="CV204" s="1417"/>
      <x:c r="CW204" s="1417"/>
      <x:c r="CX204" s="1418"/>
      <x:c r="CZ204" s="1419"/>
    </x:row>
    <x:row r="205" spans="1:104" s="1343" customFormat="1" ht="17.25" hidden="1" customHeight="1">
      <x:c r="A205" s="1345" t="s">
        <x:v>2249</x:v>
      </x:c>
      <x:c r="B205" s="1346" t="s">
        <x:v>2113</x:v>
      </x:c>
      <x:c r="C205" s="1382" t="s">
        <x:v>2281</x:v>
      </x:c>
      <x:c r="D205" s="1348" t="s">
        <x:v>2184</x:v>
      </x:c>
      <x:c r="E205" s="1343" t="s">
        <x:v>2304</x:v>
      </x:c>
      <x:c r="F205" s="1349" t="s">
        <x:v>2305</x:v>
      </x:c>
      <x:c r="G205" s="1349" t="s">
        <x:v>2306</x:v>
      </x:c>
      <x:c r="H205" s="1350"/>
      <x:c r="I205" s="1351" t="s">
        <x:v>2307</x:v>
      </x:c>
      <x:c r="J205" s="1343" t="s">
        <x:v>504</x:v>
      </x:c>
      <x:c r="K205" s="1343" t="s">
        <x:v>2118</x:v>
      </x:c>
      <x:c r="L205" s="1343" t="s">
        <x:v>2119</x:v>
      </x:c>
      <x:c r="M205" s="1343" t="s">
        <x:v>536</x:v>
      </x:c>
      <x:c r="N205" s="1343" t="s">
        <x:v>536</x:v>
      </x:c>
      <x:c r="O205" s="1352" t="s">
        <x:v>2296</x:v>
      </x:c>
      <x:c r="P205" s="1375">
        <x:f>P194/4*2</x:f>
        <x:v>32.549999999999997</x:v>
      </x:c>
      <x:c r="Q205" s="1354" t="s">
        <x:v>2123</x:v>
      </x:c>
      <x:c r="R205" s="1355">
        <x:f t="shared" si="145"/>
        <x:v>43942.499999999993</x:v>
      </x:c>
      <x:c r="S205" s="1347">
        <x:v>1</x:v>
      </x:c>
      <x:c r="T205" s="1355">
        <x:f>R205*S205</x:f>
        <x:v>43942.499999999993</x:v>
      </x:c>
      <x:c r="U205" s="1347" t="s">
        <x:v>2208</x:v>
      </x:c>
      <x:c r="V205" s="1356"/>
      <x:c r="W205" s="1357"/>
      <x:c r="X205" s="1358"/>
      <x:c r="Y205" s="1358"/>
      <x:c r="Z205" s="1358"/>
      <x:c r="AA205" s="1358"/>
      <x:c r="AB205" s="1359"/>
      <x:c r="AC205" s="1359"/>
      <x:c r="AD205" s="1359"/>
      <x:c r="AE205" s="1360"/>
      <x:c r="AF205" s="1361"/>
      <x:c r="AG205" s="1361"/>
      <x:c r="AH205" s="1361"/>
      <x:c r="AI205" s="1361">
        <x:f t="shared" si="156"/>
        <x:v>32.549999999999997</x:v>
      </x:c>
      <x:c r="AJ205" s="1361">
        <x:f t="shared" si="157"/>
        <x:v>32.549999999999997</x:v>
      </x:c>
      <x:c r="AK205" s="1361">
        <x:f t="shared" si="157"/>
        <x:v>32.549999999999997</x:v>
      </x:c>
      <x:c r="AL205" s="1361">
        <x:f t="shared" si="157"/>
        <x:v>32.549999999999997</x:v>
      </x:c>
      <x:c r="AM205" s="1362" t="s">
        <x:v>2297</x:v>
      </x:c>
      <x:c r="AN205" s="1363"/>
      <x:c r="AO205" s="1364">
        <x:f t="shared" si="142"/>
        <x:v>0</x:v>
      </x:c>
      <x:c r="AP205" s="1364">
        <x:f t="shared" si="142"/>
        <x:v>0</x:v>
      </x:c>
      <x:c r="AQ205" s="1364">
        <x:f t="shared" si="142"/>
        <x:v>0</x:v>
      </x:c>
      <x:c r="AR205" s="1364">
        <x:f t="shared" si="142"/>
        <x:v>0</x:v>
      </x:c>
      <x:c r="AS205" s="1364">
        <x:f t="shared" si="142"/>
        <x:v>0</x:v>
      </x:c>
      <x:c r="AT205" s="1364">
        <x:f t="shared" si="142"/>
        <x:v>0</x:v>
      </x:c>
      <x:c r="AU205" s="1364">
        <x:f t="shared" si="142"/>
        <x:v>0</x:v>
      </x:c>
      <x:c r="AV205" s="1364">
        <x:f t="shared" si="142"/>
        <x:v>0</x:v>
      </x:c>
      <x:c r="AW205" s="1364">
        <x:f t="shared" si="142"/>
        <x:v>0</x:v>
      </x:c>
      <x:c r="AX205" s="1364">
        <x:f t="shared" si="142"/>
        <x:v>0</x:v>
      </x:c>
      <x:c r="AY205" s="1364">
        <x:f t="shared" si="142"/>
        <x:v>0</x:v>
      </x:c>
      <x:c r="AZ205" s="1364">
        <x:f t="shared" si="143"/>
        <x:v>0</x:v>
      </x:c>
      <x:c r="BA205" s="1365">
        <x:f t="shared" si="143"/>
        <x:v>0</x:v>
      </x:c>
      <x:c r="BB205" s="1364">
        <x:f t="shared" si="132"/>
        <x:v>0</x:v>
      </x:c>
      <x:c r="BC205" s="1364">
        <x:f t="shared" si="132"/>
        <x:v>0</x:v>
      </x:c>
      <x:c r="BD205" s="1364">
        <x:f t="shared" si="132"/>
        <x:v>0</x:v>
      </x:c>
      <x:c r="BE205" s="1364">
        <x:f t="shared" si="132"/>
        <x:v>376750</x:v>
      </x:c>
      <x:c r="BF205" s="1364">
        <x:f t="shared" si="132"/>
        <x:v>411000</x:v>
      </x:c>
      <x:c r="BG205" s="1364">
        <x:f t="shared" si="132"/>
        <x:v>411000</x:v>
      </x:c>
      <x:c r="BH205" s="1364">
        <x:f t="shared" si="132"/>
        <x:v>411000</x:v>
      </x:c>
      <x:c r="BI205" s="1364">
        <x:f t="shared" si="152"/>
        <x:v>0</x:v>
      </x:c>
      <x:c r="BJ205" s="1364">
        <x:f t="shared" si="152"/>
        <x:v>0</x:v>
      </x:c>
      <x:c r="BK205" s="1364">
        <x:f t="shared" si="152"/>
        <x:v>0</x:v>
      </x:c>
      <x:c r="BL205" s="1364">
        <x:f t="shared" si="152"/>
        <x:v>0</x:v>
      </x:c>
      <x:c r="BM205" s="1364">
        <x:f t="shared" si="152"/>
        <x:v>0</x:v>
      </x:c>
      <x:c r="BN205" s="1364">
        <x:f t="shared" si="152"/>
        <x:v>0</x:v>
      </x:c>
      <x:c r="BO205" s="1364">
        <x:f t="shared" si="152"/>
        <x:v>0</x:v>
      </x:c>
      <x:c r="BP205" s="1364">
        <x:f t="shared" si="152"/>
        <x:v>0</x:v>
      </x:c>
      <x:c r="BQ205" s="1364">
        <x:f t="shared" si="152"/>
        <x:v>0</x:v>
      </x:c>
      <x:c r="BR205" s="1364">
        <x:f t="shared" si="152"/>
        <x:v>0</x:v>
      </x:c>
      <x:c r="BS205" s="1364">
        <x:f t="shared" si="152"/>
        <x:v>0</x:v>
      </x:c>
      <x:c r="BT205" s="1364">
        <x:f t="shared" si="152"/>
        <x:v>0</x:v>
      </x:c>
      <x:c r="BU205" s="1366">
        <x:f t="shared" si="159"/>
        <x:v>0</x:v>
      </x:c>
      <x:c r="BV205" s="1367">
        <x:f t="shared" si="153"/>
        <x:v>0</x:v>
      </x:c>
      <x:c r="BW205" s="1366">
        <x:f t="shared" si="153"/>
        <x:v>0</x:v>
      </x:c>
      <x:c r="BX205" s="1366">
        <x:f t="shared" si="153"/>
        <x:v>0</x:v>
      </x:c>
      <x:c r="BY205" s="1366">
        <x:f t="shared" si="153"/>
        <x:v>165.55336874999998</x:v>
      </x:c>
      <x:c r="BZ205" s="1366">
        <x:f t="shared" si="153"/>
        <x:v>180.60367499999995</x:v>
      </x:c>
      <x:c r="CA205" s="1366">
        <x:f t="shared" si="153"/>
        <x:v>180.60367499999995</x:v>
      </x:c>
      <x:c r="CB205" s="1368">
        <x:f t="shared" si="153"/>
        <x:v>180.60367499999995</x:v>
      </x:c>
      <x:c r="CC205" s="1336"/>
      <x:c r="CD205" s="1369" t="s">
        <x:v>2166</x:v>
      </x:c>
      <x:c r="CE205" s="1370"/>
      <x:c r="CF205" s="1370"/>
      <x:c r="CG205" s="1370"/>
      <x:c r="CH205" s="1370"/>
      <x:c r="CI205" s="1370"/>
      <x:c r="CJ205" s="1370"/>
      <x:c r="CK205" s="1370"/>
      <x:c r="CL205" s="1370"/>
      <x:c r="CM205" s="1370"/>
      <x:c r="CN205" s="1370"/>
      <x:c r="CO205" s="1370"/>
      <x:c r="CP205" s="1371"/>
      <x:c r="CQ205" s="1372"/>
      <x:c r="CR205" s="1373"/>
      <x:c r="CS205" s="1370"/>
      <x:c r="CT205" s="1370"/>
      <x:c r="CU205" s="1370">
        <x:f>411000/12*11</x:f>
        <x:v>376750</x:v>
      </x:c>
      <x:c r="CV205" s="1370">
        <x:v>411000</x:v>
      </x:c>
      <x:c r="CW205" s="1370">
        <x:v>411000</x:v>
      </x:c>
      <x:c r="CX205" s="1374">
        <x:v>411000</x:v>
      </x:c>
      <x:c r="CZ205" s="1344"/>
    </x:row>
    <x:row r="206" spans="1:104" s="1591" customFormat="1" ht="17.25" customHeight="1">
      <x:c r="A206" s="1345" t="s">
        <x:v>2249</x:v>
      </x:c>
      <x:c r="B206" s="1588" t="s">
        <x:v>2113</x:v>
      </x:c>
      <x:c r="C206" s="1589" t="s">
        <x:v>2281</x:v>
      </x:c>
      <x:c r="D206" s="1590" t="s">
        <x:v>2184</x:v>
      </x:c>
      <x:c r="E206" s="1591" t="s">
        <x:v>2304</x:v>
      </x:c>
      <x:c r="F206" s="1592" t="s">
        <x:v>2305</x:v>
      </x:c>
      <x:c r="G206" s="1592" t="s">
        <x:v>2306</x:v>
      </x:c>
      <x:c r="H206" s="1593"/>
      <x:c r="I206" s="1594" t="s">
        <x:v>2308</x:v>
      </x:c>
      <x:c r="J206" s="1591" t="s">
        <x:v>504</x:v>
      </x:c>
      <x:c r="K206" s="1591" t="s">
        <x:v>518</x:v>
      </x:c>
      <x:c r="L206" s="1591" t="s">
        <x:v>518</x:v>
      </x:c>
      <x:c r="M206" s="1591" t="s">
        <x:v>536</x:v>
      </x:c>
      <x:c r="N206" s="1591" t="s">
        <x:v>536</x:v>
      </x:c>
      <x:c r="O206" s="1595" t="s">
        <x:v>2296</x:v>
      </x:c>
      <x:c r="P206" s="1596">
        <x:f>P205</x:f>
        <x:v>32.549999999999997</x:v>
      </x:c>
      <x:c r="Q206" s="1597" t="s">
        <x:v>2123</x:v>
      </x:c>
      <x:c r="R206" s="1598">
        <x:f t="shared" si="145"/>
        <x:v>43942.499999999993</x:v>
      </x:c>
      <x:c r="S206" s="1589">
        <x:v>1</x:v>
      </x:c>
      <x:c r="T206" s="1598">
        <x:f>R206*S206</x:f>
        <x:v>43942.499999999993</x:v>
      </x:c>
      <x:c r="U206" s="1589" t="s">
        <x:v>2208</x:v>
      </x:c>
      <x:c r="V206" s="1599"/>
      <x:c r="W206" s="1600"/>
      <x:c r="X206" s="1601"/>
      <x:c r="Y206" s="1601"/>
      <x:c r="Z206" s="1601"/>
      <x:c r="AA206" s="1601"/>
      <x:c r="AB206" s="1602"/>
      <x:c r="AC206" s="1602"/>
      <x:c r="AD206" s="1602"/>
      <x:c r="AE206" s="1603"/>
      <x:c r="AF206" s="1604"/>
      <x:c r="AG206" s="1604"/>
      <x:c r="AH206" s="1604"/>
      <x:c r="AI206" s="1604">
        <x:f t="shared" si="156"/>
        <x:v>32.549999999999997</x:v>
      </x:c>
      <x:c r="AJ206" s="1604">
        <x:f t="shared" si="157"/>
        <x:v>32.549999999999997</x:v>
      </x:c>
      <x:c r="AK206" s="1604">
        <x:f t="shared" si="157"/>
        <x:v>32.549999999999997</x:v>
      </x:c>
      <x:c r="AL206" s="1604">
        <x:f t="shared" si="157"/>
        <x:v>32.549999999999997</x:v>
      </x:c>
      <x:c r="AM206" s="1588" t="s">
        <x:v>2297</x:v>
      </x:c>
      <x:c r="AN206" s="1605"/>
      <x:c r="AO206" s="1606">
        <x:f t="shared" si="142"/>
        <x:v>0</x:v>
      </x:c>
      <x:c r="AP206" s="1606">
        <x:f t="shared" si="142"/>
        <x:v>0</x:v>
      </x:c>
      <x:c r="AQ206" s="1606">
        <x:f t="shared" si="142"/>
        <x:v>0</x:v>
      </x:c>
      <x:c r="AR206" s="1606">
        <x:f t="shared" si="142"/>
        <x:v>0</x:v>
      </x:c>
      <x:c r="AS206" s="1606">
        <x:f t="shared" si="142"/>
        <x:v>0</x:v>
      </x:c>
      <x:c r="AT206" s="1606">
        <x:f t="shared" si="142"/>
        <x:v>0</x:v>
      </x:c>
      <x:c r="AU206" s="1606">
        <x:f t="shared" si="142"/>
        <x:v>0</x:v>
      </x:c>
      <x:c r="AV206" s="1606">
        <x:f t="shared" si="142"/>
        <x:v>0</x:v>
      </x:c>
      <x:c r="AW206" s="1606">
        <x:f t="shared" si="142"/>
        <x:v>0</x:v>
      </x:c>
      <x:c r="AX206" s="1606">
        <x:f t="shared" si="142"/>
        <x:v>0</x:v>
      </x:c>
      <x:c r="AY206" s="1606">
        <x:f t="shared" si="142"/>
        <x:v>0</x:v>
      </x:c>
      <x:c r="AZ206" s="1606">
        <x:f t="shared" si="143"/>
        <x:v>0</x:v>
      </x:c>
      <x:c r="BA206" s="1607">
        <x:f t="shared" si="143"/>
        <x:v>0</x:v>
      </x:c>
      <x:c r="BB206" s="1606">
        <x:f t="shared" si="132"/>
        <x:v>0</x:v>
      </x:c>
      <x:c r="BC206" s="1606">
        <x:f t="shared" si="132"/>
        <x:v>0</x:v>
      </x:c>
      <x:c r="BD206" s="1606">
        <x:f t="shared" si="132"/>
        <x:v>0</x:v>
      </x:c>
      <x:c r="BE206" s="1606">
        <x:f t="shared" si="132"/>
        <x:v>80666.666666666657</x:v>
      </x:c>
      <x:c r="BF206" s="1606">
        <x:f t="shared" si="132"/>
        <x:v>88000</x:v>
      </x:c>
      <x:c r="BG206" s="1606">
        <x:f t="shared" si="132"/>
        <x:v>88000</x:v>
      </x:c>
      <x:c r="BH206" s="1606">
        <x:f t="shared" si="132"/>
        <x:v>88000</x:v>
      </x:c>
      <x:c r="BI206" s="1606">
        <x:f t="shared" si="152"/>
        <x:v>0</x:v>
      </x:c>
      <x:c r="BJ206" s="1606">
        <x:f t="shared" si="152"/>
        <x:v>0</x:v>
      </x:c>
      <x:c r="BK206" s="1606">
        <x:f t="shared" si="152"/>
        <x:v>0</x:v>
      </x:c>
      <x:c r="BL206" s="1606">
        <x:f t="shared" si="152"/>
        <x:v>0</x:v>
      </x:c>
      <x:c r="BM206" s="1606">
        <x:f t="shared" si="152"/>
        <x:v>0</x:v>
      </x:c>
      <x:c r="BN206" s="1606">
        <x:f t="shared" si="152"/>
        <x:v>0</x:v>
      </x:c>
      <x:c r="BO206" s="1606">
        <x:f t="shared" si="152"/>
        <x:v>0</x:v>
      </x:c>
      <x:c r="BP206" s="1606">
        <x:f t="shared" si="152"/>
        <x:v>0</x:v>
      </x:c>
      <x:c r="BQ206" s="1606">
        <x:f t="shared" si="152"/>
        <x:v>0</x:v>
      </x:c>
      <x:c r="BR206" s="1606">
        <x:f t="shared" si="152"/>
        <x:v>0</x:v>
      </x:c>
      <x:c r="BS206" s="1606">
        <x:f t="shared" si="152"/>
        <x:v>0</x:v>
      </x:c>
      <x:c r="BT206" s="1606">
        <x:f t="shared" si="152"/>
        <x:v>0</x:v>
      </x:c>
      <x:c r="BU206" s="1608">
        <x:f t="shared" si="158"/>
        <x:v>0</x:v>
      </x:c>
      <x:c r="BV206" s="1609">
        <x:f t="shared" si="153"/>
        <x:v>0</x:v>
      </x:c>
      <x:c r="BW206" s="1608">
        <x:f t="shared" si="153"/>
        <x:v>0</x:v>
      </x:c>
      <x:c r="BX206" s="1608">
        <x:f t="shared" si="153"/>
        <x:v>0</x:v>
      </x:c>
      <x:c r="BY206" s="1608">
        <x:f t="shared" si="153"/>
        <x:v>35.446949999999994</x:v>
      </x:c>
      <x:c r="BZ206" s="1608">
        <x:f t="shared" si="153"/>
        <x:v>38.669399999999996</x:v>
      </x:c>
      <x:c r="CA206" s="1608">
        <x:f t="shared" si="153"/>
        <x:v>38.669399999999996</x:v>
      </x:c>
      <x:c r="CB206" s="1610">
        <x:f t="shared" si="153"/>
        <x:v>38.669399999999996</x:v>
      </x:c>
      <x:c r="CC206" s="1598"/>
      <x:c r="CD206" s="1369" t="s">
        <x:v>2166</x:v>
      </x:c>
      <x:c r="CE206" s="1370"/>
      <x:c r="CF206" s="1370"/>
      <x:c r="CG206" s="1370"/>
      <x:c r="CH206" s="1370"/>
      <x:c r="CI206" s="1370"/>
      <x:c r="CJ206" s="1370"/>
      <x:c r="CK206" s="1370"/>
      <x:c r="CL206" s="1370"/>
      <x:c r="CM206" s="1370"/>
      <x:c r="CN206" s="1370"/>
      <x:c r="CO206" s="1370"/>
      <x:c r="CP206" s="1371"/>
      <x:c r="CQ206" s="1372"/>
      <x:c r="CR206" s="1373"/>
      <x:c r="CS206" s="1370"/>
      <x:c r="CT206" s="1370"/>
      <x:c r="CU206" s="1370">
        <x:f>88000/12*11</x:f>
        <x:v>80666.666666666657</x:v>
      </x:c>
      <x:c r="CV206" s="1370">
        <x:v>88000</x:v>
      </x:c>
      <x:c r="CW206" s="1370">
        <x:v>88000</x:v>
      </x:c>
      <x:c r="CX206" s="1374">
        <x:v>88000</x:v>
      </x:c>
      <x:c r="CZ206" s="1611"/>
    </x:row>
    <x:row r="207" spans="1:104" s="785" customFormat="1" ht="18" hidden="1" thickBot="1">
      <x:c r="A207" s="1208"/>
      <x:c r="B207" s="1209"/>
      <x:c r="C207" s="1210"/>
      <x:c r="D207" s="1211"/>
      <x:c r="E207" s="1212"/>
      <x:c r="F207" s="1264"/>
      <x:c r="G207" s="1264"/>
      <x:c r="H207" s="1214"/>
      <x:c r="I207" s="1215"/>
      <x:c r="J207" s="1212"/>
      <x:c r="K207" s="1212"/>
      <x:c r="L207" s="1212"/>
      <x:c r="M207" s="1212"/>
      <x:c r="N207" s="1212"/>
      <x:c r="O207" s="1216"/>
      <x:c r="P207" s="1420"/>
      <x:c r="Q207" s="1230"/>
      <x:c r="R207" s="1218"/>
      <x:c r="S207" s="1210"/>
      <x:c r="T207" s="1218"/>
      <x:c r="U207" s="1210"/>
      <x:c r="V207" s="1219"/>
      <x:c r="W207" s="1421"/>
      <x:c r="X207" s="1222"/>
      <x:c r="Y207" s="1222"/>
      <x:c r="Z207" s="1222"/>
      <x:c r="AA207" s="1222"/>
      <x:c r="AB207" s="1267"/>
      <x:c r="AC207" s="1267"/>
      <x:c r="AD207" s="1267"/>
      <x:c r="AE207" s="1308"/>
      <x:c r="AF207" s="1045"/>
      <x:c r="AG207" s="1045"/>
      <x:c r="AH207" s="1045"/>
      <x:c r="AI207" s="1045"/>
      <x:c r="AJ207" s="1045"/>
      <x:c r="AK207" s="1045"/>
      <x:c r="AL207" s="1045"/>
      <x:c r="AM207" s="1209"/>
      <x:c r="AN207" s="1268"/>
      <x:c r="AO207" s="1256"/>
      <x:c r="AP207" s="1256"/>
      <x:c r="AQ207" s="1256"/>
      <x:c r="AR207" s="1256"/>
      <x:c r="AS207" s="1256"/>
      <x:c r="AT207" s="1256"/>
      <x:c r="AU207" s="1256"/>
      <x:c r="AV207" s="1256"/>
      <x:c r="AW207" s="1256"/>
      <x:c r="AX207" s="1256"/>
      <x:c r="AY207" s="1256"/>
      <x:c r="AZ207" s="1256"/>
      <x:c r="BA207" s="1269"/>
      <x:c r="BB207" s="1256"/>
      <x:c r="BC207" s="1256"/>
      <x:c r="BD207" s="1256"/>
      <x:c r="BE207" s="1256"/>
      <x:c r="BF207" s="1256"/>
      <x:c r="BG207" s="1256"/>
      <x:c r="BH207" s="1256"/>
      <x:c r="BI207" s="1256">
        <x:f t="shared" ref="BI207:BT207" si="160">IF($Q207="usd",$AF207*$S207*$C$212,IF($Q207="eur",$AF207*$S207*$C$213,IF($Q207="krw",$AF207*$S207)))*AO207/100000000</x:f>
        <x:v>0</x:v>
      </x:c>
      <x:c r="BJ207" s="1256">
        <x:f t="shared" si="160"/>
        <x:v>0</x:v>
      </x:c>
      <x:c r="BK207" s="1256">
        <x:f t="shared" si="160"/>
        <x:v>0</x:v>
      </x:c>
      <x:c r="BL207" s="1256">
        <x:f t="shared" si="160"/>
        <x:v>0</x:v>
      </x:c>
      <x:c r="BM207" s="1256">
        <x:f t="shared" si="160"/>
        <x:v>0</x:v>
      </x:c>
      <x:c r="BN207" s="1256">
        <x:f t="shared" si="160"/>
        <x:v>0</x:v>
      </x:c>
      <x:c r="BO207" s="1256">
        <x:f t="shared" si="160"/>
        <x:v>0</x:v>
      </x:c>
      <x:c r="BP207" s="1256">
        <x:f t="shared" si="160"/>
        <x:v>0</x:v>
      </x:c>
      <x:c r="BQ207" s="1256">
        <x:f t="shared" si="160"/>
        <x:v>0</x:v>
      </x:c>
      <x:c r="BR207" s="1256">
        <x:f t="shared" si="160"/>
        <x:v>0</x:v>
      </x:c>
      <x:c r="BS207" s="1256">
        <x:f t="shared" si="160"/>
        <x:v>0</x:v>
      </x:c>
      <x:c r="BT207" s="1256">
        <x:f t="shared" si="160"/>
        <x:v>0</x:v>
      </x:c>
      <x:c r="BU207" s="1309"/>
      <x:c r="BV207" s="1297"/>
      <x:c r="BW207" s="1298"/>
      <x:c r="BX207" s="1298"/>
      <x:c r="BY207" s="1298"/>
      <x:c r="BZ207" s="1298"/>
      <x:c r="CA207" s="1298"/>
      <x:c r="CB207" s="1296"/>
      <x:c r="CC207" s="923"/>
      <x:c r="CD207" s="1422"/>
      <x:c r="CE207" s="1423"/>
      <x:c r="CF207" s="1424"/>
      <x:c r="CG207" s="1424"/>
      <x:c r="CH207" s="1424"/>
      <x:c r="CI207" s="1424"/>
      <x:c r="CJ207" s="1424"/>
      <x:c r="CK207" s="1424"/>
      <x:c r="CL207" s="1424"/>
      <x:c r="CM207" s="1424"/>
      <x:c r="CN207" s="1424"/>
      <x:c r="CO207" s="1424"/>
      <x:c r="CP207" s="1424"/>
      <x:c r="CQ207" s="1425"/>
      <x:c r="CR207" s="1426"/>
      <x:c r="CS207" s="1427"/>
      <x:c r="CT207" s="1427"/>
      <x:c r="CU207" s="1427"/>
      <x:c r="CV207" s="1427"/>
      <x:c r="CW207" s="1427"/>
      <x:c r="CX207" s="1428"/>
    </x:row>
    <x:row r="208" spans="1:104" s="785" customFormat="1" hidden="1">
      <x:c r="A208" s="787"/>
      <x:c r="B208" s="787"/>
      <x:c r="F208" s="786"/>
      <x:c r="G208" s="786"/>
      <x:c r="H208" s="787"/>
      <x:c r="I208" s="787"/>
      <x:c r="O208" s="789"/>
      <x:c r="P208" s="791"/>
      <x:c r="Q208" s="791"/>
      <x:c r="R208" s="792"/>
      <x:c r="S208" s="787"/>
      <x:c r="T208" s="791"/>
      <x:c r="U208" s="787"/>
      <x:c r="V208" s="787"/>
      <x:c r="AM208" s="787"/>
      <x:c r="AN208" s="787"/>
      <x:c r="AO208" s="787"/>
      <x:c r="AP208" s="787"/>
      <x:c r="AQ208" s="787"/>
      <x:c r="AR208" s="787"/>
      <x:c r="AS208" s="787"/>
      <x:c r="AT208" s="787"/>
      <x:c r="AU208" s="787"/>
      <x:c r="AV208" s="787"/>
      <x:c r="AW208" s="787"/>
      <x:c r="AX208" s="787"/>
      <x:c r="AY208" s="787"/>
      <x:c r="AZ208" s="787"/>
      <x:c r="BA208" s="787"/>
      <x:c r="BB208" s="787"/>
      <x:c r="BC208" s="787"/>
      <x:c r="BD208" s="787"/>
      <x:c r="BE208" s="787"/>
      <x:c r="BF208" s="787"/>
      <x:c r="BG208" s="787"/>
      <x:c r="BH208" s="787"/>
      <x:c r="BI208" s="1429" t="e">
        <x:f t="shared" ref="BI208:CB208" si="161">SUM(BI4:BI207)</x:f>
        <x:v>#DIV/0!</x:v>
      </x:c>
      <x:c r="BJ208" s="1429" t="e">
        <x:f t="shared" si="161"/>
        <x:v>#DIV/0!</x:v>
      </x:c>
      <x:c r="BK208" s="1429" t="e">
        <x:f t="shared" si="161"/>
        <x:v>#DIV/0!</x:v>
      </x:c>
      <x:c r="BL208" s="1429" t="e">
        <x:f t="shared" si="161"/>
        <x:v>#DIV/0!</x:v>
      </x:c>
      <x:c r="BM208" s="1429" t="e">
        <x:f t="shared" si="161"/>
        <x:v>#DIV/0!</x:v>
      </x:c>
      <x:c r="BN208" s="1429" t="e">
        <x:f t="shared" si="161"/>
        <x:v>#DIV/0!</x:v>
      </x:c>
      <x:c r="BO208" s="1429" t="e">
        <x:f t="shared" si="161"/>
        <x:v>#DIV/0!</x:v>
      </x:c>
      <x:c r="BP208" s="1429" t="e">
        <x:f t="shared" si="161"/>
        <x:v>#DIV/0!</x:v>
      </x:c>
      <x:c r="BQ208" s="1429" t="e">
        <x:f t="shared" si="161"/>
        <x:v>#DIV/0!</x:v>
      </x:c>
      <x:c r="BR208" s="1429" t="e">
        <x:f t="shared" si="161"/>
        <x:v>#DIV/0!</x:v>
      </x:c>
      <x:c r="BS208" s="1429" t="e">
        <x:f t="shared" si="161"/>
        <x:v>#DIV/0!</x:v>
      </x:c>
      <x:c r="BT208" s="1429" t="e">
        <x:f t="shared" si="161"/>
        <x:v>#DIV/0!</x:v>
      </x:c>
      <x:c r="BU208" s="1429" t="e">
        <x:f t="shared" si="161"/>
        <x:v>#DIV/0!</x:v>
      </x:c>
      <x:c r="BV208" s="1430" t="e">
        <x:f t="shared" si="161"/>
        <x:v>#DIV/0!</x:v>
      </x:c>
      <x:c r="BW208" s="1431">
        <x:f t="shared" si="161"/>
        <x:v>2716.1401644917337</x:v>
      </x:c>
      <x:c r="BX208" s="1431">
        <x:f t="shared" si="161"/>
        <x:v>3321.0583925678679</x:v>
      </x:c>
      <x:c r="BY208" s="1431">
        <x:f t="shared" si="161"/>
        <x:v>5284.3064027754281</x:v>
      </x:c>
      <x:c r="BZ208" s="1431">
        <x:f t="shared" si="161"/>
        <x:v>9415.9261295405267</x:v>
      </x:c>
      <x:c r="CA208" s="1431">
        <x:f t="shared" si="161"/>
        <x:v>9223.9969440205095</x:v>
      </x:c>
      <x:c r="CB208" s="1432">
        <x:f t="shared" si="161"/>
        <x:v>9496.914831766062</x:v>
      </x:c>
      <x:c r="CC208" s="802"/>
      <x:c r="CE208" s="1433"/>
    </x:row>
    <x:row r="209" spans="1:99" s="785" customFormat="1" hidden="1">
      <x:c r="A209" s="1434" t="s">
        <x:v>2309</x:v>
      </x:c>
      <x:c r="B209" s="1434" t="s">
        <x:v>2309</x:v>
      </x:c>
      <x:c r="C209" s="1434" t="s">
        <x:v>2309</x:v>
      </x:c>
      <x:c r="D209" s="1434" t="s">
        <x:v>2309</x:v>
      </x:c>
      <x:c r="E209" s="1434" t="s">
        <x:v>2309</x:v>
      </x:c>
      <x:c r="F209" s="1434" t="s">
        <x:v>2309</x:v>
      </x:c>
      <x:c r="G209" s="1434" t="s">
        <x:v>2309</x:v>
      </x:c>
      <x:c r="H209" s="1435" t="s">
        <x:v>2309</x:v>
      </x:c>
      <x:c r="I209" s="1435"/>
      <x:c r="J209" s="1434" t="s">
        <x:v>2309</x:v>
      </x:c>
      <x:c r="K209" s="1434" t="s">
        <x:v>2309</x:v>
      </x:c>
      <x:c r="L209" s="1434" t="s">
        <x:v>2309</x:v>
      </x:c>
      <x:c r="M209" s="1434" t="s">
        <x:v>2309</x:v>
      </x:c>
      <x:c r="N209" s="1434" t="s">
        <x:v>2309</x:v>
      </x:c>
      <x:c r="O209" s="1434" t="s">
        <x:v>2309</x:v>
      </x:c>
      <x:c r="P209" s="1434" t="s">
        <x:v>2309</x:v>
      </x:c>
      <x:c r="Q209" s="1434" t="s">
        <x:v>2309</x:v>
      </x:c>
      <x:c r="R209" s="1436" t="s">
        <x:v>2309</x:v>
      </x:c>
      <x:c r="S209" s="1434" t="s">
        <x:v>2309</x:v>
      </x:c>
      <x:c r="T209" s="1434" t="s">
        <x:v>2309</x:v>
      </x:c>
      <x:c r="U209" s="1434" t="s">
        <x:v>2309</x:v>
      </x:c>
      <x:c r="V209" s="1434" t="s">
        <x:v>2309</x:v>
      </x:c>
      <x:c r="W209" s="1434" t="s">
        <x:v>597</x:v>
      </x:c>
      <x:c r="X209" s="1434" t="s">
        <x:v>2309</x:v>
      </x:c>
      <x:c r="Y209" s="1434" t="s">
        <x:v>2309</x:v>
      </x:c>
      <x:c r="Z209" s="1434" t="s">
        <x:v>2309</x:v>
      </x:c>
      <x:c r="AA209" s="1434" t="s">
        <x:v>2309</x:v>
      </x:c>
      <x:c r="AB209" s="1434" t="s">
        <x:v>2309</x:v>
      </x:c>
      <x:c r="AC209" s="1434" t="s">
        <x:v>2309</x:v>
      </x:c>
      <x:c r="AD209" s="1434" t="s">
        <x:v>2309</x:v>
      </x:c>
      <x:c r="AE209" s="1434" t="s">
        <x:v>597</x:v>
      </x:c>
      <x:c r="AF209" s="1434" t="s">
        <x:v>2309</x:v>
      </x:c>
      <x:c r="AG209" s="1434" t="s">
        <x:v>2309</x:v>
      </x:c>
      <x:c r="AH209" s="1434" t="s">
        <x:v>2309</x:v>
      </x:c>
      <x:c r="AI209" s="1434" t="s">
        <x:v>2309</x:v>
      </x:c>
      <x:c r="AJ209" s="1434" t="s">
        <x:v>2309</x:v>
      </x:c>
      <x:c r="AK209" s="1434" t="s">
        <x:v>2309</x:v>
      </x:c>
      <x:c r="AL209" s="1434" t="s">
        <x:v>2309</x:v>
      </x:c>
      <x:c r="AM209" s="1434" t="s">
        <x:v>2309</x:v>
      </x:c>
      <x:c r="AN209" s="1434" t="s">
        <x:v>2309</x:v>
      </x:c>
      <x:c r="AO209" s="1434" t="s">
        <x:v>2309</x:v>
      </x:c>
      <x:c r="AP209" s="1434" t="s">
        <x:v>2309</x:v>
      </x:c>
      <x:c r="AQ209" s="1434" t="s">
        <x:v>2309</x:v>
      </x:c>
      <x:c r="AR209" s="1434" t="s">
        <x:v>2309</x:v>
      </x:c>
      <x:c r="AS209" s="1434" t="s">
        <x:v>2309</x:v>
      </x:c>
      <x:c r="AT209" s="1434" t="s">
        <x:v>2309</x:v>
      </x:c>
      <x:c r="AU209" s="1434" t="s">
        <x:v>2309</x:v>
      </x:c>
      <x:c r="AV209" s="1434"/>
      <x:c r="AW209" s="1434"/>
      <x:c r="AX209" s="1434"/>
      <x:c r="AY209" s="1434"/>
      <x:c r="AZ209" s="1434"/>
      <x:c r="BA209" s="1434"/>
      <x:c r="BB209" s="1434"/>
      <x:c r="BC209" s="1434"/>
      <x:c r="BD209" s="1434"/>
      <x:c r="BE209" s="1434"/>
      <x:c r="BF209" s="1434"/>
      <x:c r="BG209" s="1434"/>
      <x:c r="BH209" s="1434"/>
      <x:c r="BI209" s="1434" t="s">
        <x:v>2309</x:v>
      </x:c>
      <x:c r="BJ209" s="1434" t="s">
        <x:v>2309</x:v>
      </x:c>
      <x:c r="BK209" s="1434" t="s">
        <x:v>2309</x:v>
      </x:c>
      <x:c r="BL209" s="1434" t="s">
        <x:v>2309</x:v>
      </x:c>
      <x:c r="BM209" s="1434" t="s">
        <x:v>2309</x:v>
      </x:c>
      <x:c r="BN209" s="1434" t="s">
        <x:v>2309</x:v>
      </x:c>
      <x:c r="BO209" s="1434" t="s">
        <x:v>2309</x:v>
      </x:c>
      <x:c r="BP209" s="1434" t="s">
        <x:v>2309</x:v>
      </x:c>
      <x:c r="BQ209" s="1434" t="s">
        <x:v>2309</x:v>
      </x:c>
      <x:c r="BR209" s="1434" t="s">
        <x:v>2309</x:v>
      </x:c>
      <x:c r="BS209" s="1434" t="s">
        <x:v>2309</x:v>
      </x:c>
      <x:c r="BT209" s="1434" t="s">
        <x:v>2309</x:v>
      </x:c>
      <x:c r="BU209" s="1434" t="s">
        <x:v>2309</x:v>
      </x:c>
      <x:c r="BV209" s="1434"/>
      <x:c r="BW209" s="1434"/>
      <x:c r="BX209" s="1434"/>
      <x:c r="BY209" s="1434"/>
      <x:c r="BZ209" s="1434"/>
      <x:c r="CA209" s="1434"/>
      <x:c r="CB209" s="1434"/>
      <x:c r="CC209" s="802"/>
      <x:c r="CE209" s="1433"/>
    </x:row>
    <x:row r="210" spans="1:99" s="785" customFormat="1">
      <x:c r="A210" s="787"/>
      <x:c r="B210" s="787"/>
      <x:c r="F210" s="786"/>
      <x:c r="G210" s="786"/>
      <x:c r="H210" s="787"/>
      <x:c r="I210" s="787"/>
      <x:c r="O210" s="789"/>
      <x:c r="P210" s="791"/>
      <x:c r="Q210" s="791"/>
      <x:c r="R210" s="792"/>
      <x:c r="S210" s="787"/>
      <x:c r="T210" s="791"/>
      <x:c r="U210" s="787"/>
      <x:c r="V210" s="787"/>
      <x:c r="AM210" s="787"/>
      <x:c r="AN210" s="787"/>
      <x:c r="AO210" s="787"/>
      <x:c r="AP210" s="787"/>
      <x:c r="AQ210" s="787"/>
      <x:c r="AR210" s="787"/>
      <x:c r="AS210" s="787"/>
      <x:c r="AT210" s="787"/>
      <x:c r="AU210" s="787"/>
      <x:c r="AV210" s="787"/>
      <x:c r="AW210" s="787"/>
      <x:c r="AX210" s="787"/>
      <x:c r="AY210" s="787"/>
      <x:c r="AZ210" s="787"/>
      <x:c r="BA210" s="787"/>
      <x:c r="BB210" s="787"/>
      <x:c r="BC210" s="787"/>
      <x:c r="BD210" s="787"/>
      <x:c r="BE210" s="787"/>
      <x:c r="BF210" s="787"/>
      <x:c r="BG210" s="787"/>
      <x:c r="BH210" s="787"/>
      <x:c r="BI210" s="787"/>
      <x:c r="BJ210" s="787"/>
      <x:c r="BK210" s="787"/>
      <x:c r="BL210" s="787"/>
      <x:c r="BM210" s="787"/>
      <x:c r="BN210" s="787"/>
      <x:c r="BO210" s="787"/>
      <x:c r="BP210" s="787"/>
      <x:c r="BQ210" s="787"/>
      <x:c r="BR210" s="787"/>
      <x:c r="BS210" s="787"/>
      <x:c r="BT210" s="787"/>
      <x:c r="BU210" s="787"/>
      <x:c r="BV210" s="787"/>
      <x:c r="BW210" s="787"/>
      <x:c r="BX210" s="787"/>
      <x:c r="BY210" s="787"/>
      <x:c r="BZ210" s="787"/>
      <x:c r="CA210" s="787"/>
      <x:c r="CB210" s="787"/>
      <x:c r="CC210" s="802"/>
      <x:c r="CE210" s="1433"/>
      <x:c r="CQ210" s="847"/>
    </x:row>
    <x:row r="211" spans="1:99" s="785" customFormat="1">
      <x:c r="A211" s="787"/>
      <x:c r="B211" s="1437" t="s">
        <x:v>2310</x:v>
      </x:c>
      <x:c r="F211" s="786"/>
      <x:c r="G211" s="786"/>
      <x:c r="H211" s="787"/>
      <x:c r="I211" s="787"/>
      <x:c r="O211" s="1438" t="s">
        <x:v>2311</x:v>
      </x:c>
      <x:c r="P211" s="791"/>
      <x:c r="Q211" s="1439"/>
      <x:c r="R211" s="792"/>
      <x:c r="S211" s="787"/>
      <x:c r="T211" s="791"/>
      <x:c r="U211" s="787"/>
      <x:c r="V211" s="787"/>
      <x:c r="AM211" s="787"/>
      <x:c r="AN211" s="787"/>
      <x:c r="AO211" s="1813">
        <x:v>0.84000000000000008</x:v>
      </x:c>
      <x:c r="AP211" s="787"/>
      <x:c r="AQ211" s="787"/>
      <x:c r="AR211" s="787"/>
      <x:c r="AS211" s="787">
        <x:v>8083</x:v>
      </x:c>
      <x:c r="AT211" s="787">
        <x:v>8083</x:v>
      </x:c>
      <x:c r="AU211" s="787">
        <x:v>8083</x:v>
      </x:c>
      <x:c r="AV211" s="787">
        <x:v>8083</x:v>
      </x:c>
      <x:c r="AW211" s="787">
        <x:v>8083</x:v>
      </x:c>
      <x:c r="AX211" s="787">
        <x:v>8083</x:v>
      </x:c>
      <x:c r="AY211" s="787">
        <x:v>8083</x:v>
      </x:c>
      <x:c r="AZ211" s="787">
        <x:v>8083</x:v>
      </x:c>
      <x:c r="BA211" s="787"/>
      <x:c r="BB211" s="787"/>
      <x:c r="BC211" s="787"/>
      <x:c r="BD211" s="787"/>
      <x:c r="BE211" s="787"/>
      <x:c r="BF211" s="787"/>
      <x:c r="BG211" s="787"/>
      <x:c r="BH211" s="787"/>
      <x:c r="BI211" s="787"/>
      <x:c r="BJ211" s="787"/>
      <x:c r="BK211" s="787"/>
      <x:c r="BL211" s="787"/>
      <x:c r="BM211" s="787"/>
      <x:c r="BN211" s="787"/>
      <x:c r="BO211" s="787"/>
      <x:c r="BP211" s="787"/>
      <x:c r="BQ211" s="787"/>
      <x:c r="BR211" s="787"/>
      <x:c r="BS211" s="787"/>
      <x:c r="BT211" s="787"/>
      <x:c r="BU211" s="787"/>
      <x:c r="BV211" s="787"/>
      <x:c r="BW211" s="787"/>
      <x:c r="BX211" s="787"/>
      <x:c r="BY211" s="787"/>
      <x:c r="BZ211" s="787"/>
      <x:c r="CA211" s="787"/>
      <x:c r="CB211" s="787"/>
      <x:c r="CC211" s="802"/>
      <x:c r="CE211" s="1433"/>
      <x:c r="CQ211" s="847"/>
    </x:row>
    <x:row r="212" spans="1:99" s="785" customFormat="1">
      <x:c r="A212" s="787"/>
      <x:c r="B212" s="787" t="s">
        <x:v>2312</x:v>
      </x:c>
      <x:c r="C212" s="1390">
        <x:v>1350</x:v>
      </x:c>
      <x:c r="F212" s="786"/>
      <x:c r="G212" s="786"/>
      <x:c r="H212" s="787"/>
      <x:c r="I212" s="787"/>
      <x:c r="O212" s="1440" t="s">
        <x:v>2313</x:v>
      </x:c>
      <x:c r="P212" s="791"/>
      <x:c r="Q212" s="791"/>
      <x:c r="R212" s="1244"/>
      <x:c r="S212" s="787"/>
      <x:c r="T212" s="791"/>
      <x:c r="U212" s="787"/>
      <x:c r="V212" s="787"/>
      <x:c r="AM212" s="787"/>
      <x:c r="AN212" s="787"/>
      <x:c r="AO212" s="1813">
        <x:v>0.16</x:v>
      </x:c>
      <x:c r="AP212" s="787"/>
      <x:c r="AQ212" s="787"/>
      <x:c r="AR212" s="787"/>
      <x:c r="AS212" s="787"/>
      <x:c r="AT212" s="787"/>
      <x:c r="AU212" s="787"/>
      <x:c r="AV212" s="787"/>
      <x:c r="AW212" s="787"/>
      <x:c r="AX212" s="787"/>
      <x:c r="AY212" s="787"/>
      <x:c r="AZ212" s="787"/>
      <x:c r="BA212" s="787"/>
      <x:c r="BB212" s="787"/>
      <x:c r="BC212" s="787"/>
      <x:c r="BD212" s="787"/>
      <x:c r="BE212" s="787"/>
      <x:c r="BF212" s="787"/>
      <x:c r="BG212" s="787"/>
      <x:c r="BH212" s="787"/>
      <x:c r="BI212" s="1441"/>
      <x:c r="BJ212" s="1441"/>
      <x:c r="BK212" s="1441"/>
      <x:c r="BL212" s="1441"/>
      <x:c r="BM212" s="1441"/>
      <x:c r="BN212" s="1441"/>
      <x:c r="BO212" s="1441"/>
      <x:c r="BP212" s="1441"/>
      <x:c r="BQ212" s="1441"/>
      <x:c r="BR212" s="1441"/>
      <x:c r="BS212" s="1441"/>
      <x:c r="BT212" s="1441"/>
      <x:c r="BU212" s="1442"/>
      <x:c r="BV212" s="1442"/>
      <x:c r="BW212" s="1442"/>
      <x:c r="BX212" s="1442"/>
      <x:c r="BY212" s="787"/>
      <x:c r="BZ212" s="1442"/>
      <x:c r="CA212" s="1442"/>
      <x:c r="CB212" s="1442"/>
      <x:c r="CC212" s="802"/>
      <x:c r="CE212" s="1433"/>
      <x:c r="CQ212" s="847"/>
    </x:row>
    <x:row r="213" spans="1:99" s="785" customFormat="1">
      <x:c r="A213" s="787"/>
      <x:c r="B213" s="787" t="s">
        <x:v>2207</x:v>
      </x:c>
      <x:c r="C213" s="1390">
        <x:v>1600</x:v>
      </x:c>
      <x:c r="F213" s="786"/>
      <x:c r="G213" s="786"/>
      <x:c r="H213" s="787"/>
      <x:c r="I213" s="787"/>
      <x:c r="O213" s="789"/>
      <x:c r="P213" s="791">
        <x:v>800</x:v>
      </x:c>
      <x:c r="Q213" s="791"/>
      <x:c r="R213" s="792"/>
      <x:c r="S213" s="787"/>
      <x:c r="T213" s="791"/>
      <x:c r="U213" s="787"/>
      <x:c r="V213" s="787"/>
      <x:c r="AM213" s="787"/>
      <x:c r="AN213" s="787"/>
      <x:c r="AO213" s="787"/>
      <x:c r="AP213" s="787"/>
      <x:c r="AQ213" s="787"/>
      <x:c r="AR213" s="787"/>
      <x:c r="AS213" s="787" t="e">
        <x:f>AS190/AS185</x:f>
        <x:v>#DIV/0!</x:v>
      </x:c>
      <x:c r="AT213" s="787"/>
      <x:c r="AU213" s="787"/>
      <x:c r="AV213" s="787"/>
      <x:c r="AW213" s="787"/>
      <x:c r="AX213" s="787"/>
      <x:c r="AY213" s="787"/>
      <x:c r="AZ213" s="787"/>
      <x:c r="BA213" s="787"/>
      <x:c r="BB213" s="787"/>
      <x:c r="BC213" s="787"/>
      <x:c r="BD213" s="787"/>
      <x:c r="BE213" s="787"/>
      <x:c r="BF213" s="787"/>
      <x:c r="BG213" s="787"/>
      <x:c r="BH213" s="787"/>
      <x:c r="BI213" s="1442"/>
      <x:c r="BJ213" s="1442"/>
      <x:c r="BK213" s="1442"/>
      <x:c r="BL213" s="1442"/>
      <x:c r="BM213" s="1442"/>
      <x:c r="BN213" s="1442"/>
      <x:c r="BO213" s="1442"/>
      <x:c r="BP213" s="1442"/>
      <x:c r="BQ213" s="1442"/>
      <x:c r="BR213" s="1442"/>
      <x:c r="BS213" s="1442"/>
      <x:c r="BT213" s="1442"/>
      <x:c r="BU213" s="1442"/>
      <x:c r="BV213" s="1442"/>
      <x:c r="BW213" s="1442"/>
      <x:c r="BX213" s="1442"/>
      <x:c r="BY213" s="1442"/>
      <x:c r="BZ213" s="1442"/>
      <x:c r="CA213" s="1442"/>
      <x:c r="CB213" s="1442"/>
      <x:c r="CC213" s="802"/>
      <x:c r="CE213" s="1433"/>
      <x:c r="CQ213" s="847"/>
      <x:c r="CU213" s="785">
        <x:v>54333</x:v>
      </x:c>
    </x:row>
    <x:row r="214" spans="1:99" s="785" customFormat="1">
      <x:c r="A214" s="787"/>
      <x:c r="B214" s="787"/>
      <x:c r="F214" s="786"/>
      <x:c r="G214" s="786"/>
      <x:c r="H214" s="787"/>
      <x:c r="I214" s="787"/>
      <x:c r="O214" s="789"/>
      <x:c r="P214" s="791">
        <x:v>200</x:v>
      </x:c>
      <x:c r="Q214" s="791"/>
      <x:c r="R214" s="792"/>
      <x:c r="S214" s="787"/>
      <x:c r="T214" s="791"/>
      <x:c r="U214" s="787"/>
      <x:c r="V214" s="787"/>
      <x:c r="AM214" s="787"/>
      <x:c r="AN214" s="787"/>
      <x:c r="AO214" s="787"/>
      <x:c r="AP214" s="787"/>
      <x:c r="AQ214" s="787"/>
      <x:c r="AR214" s="787"/>
      <x:c r="AS214" s="787" t="e">
        <x:f>AS191/AS185</x:f>
        <x:v>#DIV/0!</x:v>
      </x:c>
      <x:c r="AT214" s="787"/>
      <x:c r="AU214" s="787"/>
      <x:c r="AV214" s="787"/>
      <x:c r="AW214" s="787"/>
      <x:c r="AX214" s="787"/>
      <x:c r="AY214" s="787"/>
      <x:c r="AZ214" s="787"/>
      <x:c r="BA214" s="787"/>
      <x:c r="BB214" s="787"/>
      <x:c r="BC214" s="787"/>
      <x:c r="BD214" s="787"/>
      <x:c r="BE214" s="787"/>
      <x:c r="BF214" s="787"/>
      <x:c r="BG214" s="787"/>
      <x:c r="BH214" s="787"/>
      <x:c r="BI214" s="787"/>
      <x:c r="BJ214" s="787"/>
      <x:c r="BK214" s="787"/>
      <x:c r="BL214" s="787"/>
      <x:c r="BM214" s="787"/>
      <x:c r="BN214" s="787"/>
      <x:c r="BO214" s="787"/>
      <x:c r="BP214" s="787"/>
      <x:c r="BQ214" s="787"/>
      <x:c r="BR214" s="787"/>
      <x:c r="BS214" s="787"/>
      <x:c r="BT214" s="787"/>
      <x:c r="BU214" s="787"/>
      <x:c r="BV214" s="787"/>
      <x:c r="BW214" s="787"/>
      <x:c r="BX214" s="787"/>
      <x:c r="BY214" s="787"/>
      <x:c r="BZ214" s="787"/>
      <x:c r="CA214" s="787"/>
      <x:c r="CB214" s="787"/>
      <x:c r="CC214" s="802"/>
      <x:c r="CE214" s="1433"/>
      <x:c r="CQ214" s="847"/>
      <x:c r="CR214" s="785" t="s">
        <x:v>2314</x:v>
      </x:c>
      <x:c r="CS214" s="785">
        <x:v>4080</x:v>
      </x:c>
      <x:c r="CT214" s="1443" t="e">
        <x:f>CS214/$CS$217</x:f>
        <x:v>#DIV/0!</x:v>
      </x:c>
      <x:c r="CU214" s="785" t="e">
        <x:f>ROUND($CU$213*CT214,0)</x:f>
        <x:v>#DIV/0!</x:v>
      </x:c>
    </x:row>
    <x:row r="215" spans="1:99" s="785" customFormat="1">
      <x:c r="A215" s="787"/>
      <x:c r="B215" s="787"/>
      <x:c r="F215" s="786"/>
      <x:c r="G215" s="786"/>
      <x:c r="H215" s="787"/>
      <x:c r="I215" s="787"/>
      <x:c r="O215" s="1440" t="s">
        <x:v>2315</x:v>
      </x:c>
      <x:c r="P215" s="1444">
        <x:f>117.2/79.7</x:f>
        <x:v>1.4705144291091594</x:v>
      </x:c>
      <x:c r="Q215" s="1439"/>
      <x:c r="R215" s="792"/>
      <x:c r="S215" s="787"/>
      <x:c r="T215" s="791"/>
      <x:c r="U215" s="787"/>
      <x:c r="V215" s="787"/>
      <x:c r="AM215" s="787"/>
      <x:c r="AN215" s="787"/>
      <x:c r="AO215" s="787"/>
      <x:c r="AP215" s="787"/>
      <x:c r="AQ215" s="787"/>
      <x:c r="AR215" s="787"/>
      <x:c r="AS215" s="787"/>
      <x:c r="AT215" s="787"/>
      <x:c r="AU215" s="787"/>
      <x:c r="AV215" s="787"/>
      <x:c r="AW215" s="787"/>
      <x:c r="AX215" s="787"/>
      <x:c r="AY215" s="787"/>
      <x:c r="AZ215" s="787"/>
      <x:c r="BA215" s="787"/>
      <x:c r="BB215" s="787"/>
      <x:c r="BC215" s="787"/>
      <x:c r="BD215" s="787"/>
      <x:c r="BE215" s="787"/>
      <x:c r="BF215" s="787"/>
      <x:c r="BG215" s="787"/>
      <x:c r="BH215" s="787"/>
      <x:c r="BI215" s="787"/>
      <x:c r="BJ215" s="787"/>
      <x:c r="BK215" s="787"/>
      <x:c r="BL215" s="787"/>
      <x:c r="BM215" s="787"/>
      <x:c r="BN215" s="787"/>
      <x:c r="BO215" s="787"/>
      <x:c r="BP215" s="787"/>
      <x:c r="BQ215" s="787"/>
      <x:c r="BR215" s="787"/>
      <x:c r="BS215" s="787"/>
      <x:c r="BT215" s="787"/>
      <x:c r="BU215" s="787"/>
      <x:c r="BV215" s="787"/>
      <x:c r="BW215" s="787"/>
      <x:c r="BX215" s="787"/>
      <x:c r="BY215" s="787"/>
      <x:c r="BZ215" s="787"/>
      <x:c r="CA215" s="787"/>
      <x:c r="CB215" s="787"/>
      <x:c r="CC215" s="802"/>
      <x:c r="CE215" s="1433"/>
      <x:c r="CQ215" s="847"/>
      <x:c r="CR215" s="785" t="s">
        <x:v>2316</x:v>
      </x:c>
      <x:c r="CS215" s="785">
        <x:v>10080</x:v>
      </x:c>
      <x:c r="CT215" s="1443" t="e">
        <x:f t="shared" ref="CT215" si="162">CS215/$CS$217</x:f>
        <x:v>#DIV/0!</x:v>
      </x:c>
      <x:c r="CU215" s="785" t="e">
        <x:f t="shared" ref="CU215" si="163">ROUND($CU$213*CT215,0)</x:f>
        <x:v>#DIV/0!</x:v>
      </x:c>
    </x:row>
    <x:row r="216" spans="1:99">
      <x:c r="I216"/>
      <x:c r="J216"/>
      <x:c r="K216"/>
      <x:c r="L216"/>
      <x:c r="M216"/>
      <x:c r="N216"/>
      <x:c r="O216"/>
      <x:c r="P216"/>
      <x:c r="Q216"/>
      <x:c r="R216"/>
      <x:c r="S216"/>
    </x:row>
    <x:row r="217" spans="1:99">
      <x:c r="I217"/>
      <x:c r="J217"/>
      <x:c r="K217"/>
      <x:c r="L217"/>
      <x:c r="M217"/>
      <x:c r="N217"/>
      <x:c r="O217"/>
      <x:c r="P217"/>
      <x:c r="Q217"/>
      <x:c r="R217"/>
      <x:c r="S217"/>
    </x:row>
    <x:row r="218" spans="1:99">
      <x:c r="I218"/>
      <x:c r="J218"/>
      <x:c r="K218"/>
      <x:c r="L218"/>
      <x:c r="M218"/>
      <x:c r="N218"/>
      <x:c r="O218"/>
      <x:c r="P218"/>
      <x:c r="Q218"/>
      <x:c r="R218"/>
      <x:c r="S218"/>
    </x:row>
    <x:row r="219" spans="1:99">
      <x:c r="I219"/>
      <x:c r="J219"/>
      <x:c r="K219"/>
      <x:c r="L219"/>
      <x:c r="M219"/>
      <x:c r="N219"/>
      <x:c r="O219"/>
      <x:c r="P219"/>
      <x:c r="Q219"/>
      <x:c r="R219"/>
      <x:c r="S219"/>
    </x:row>
    <x:row r="220" spans="1:99" s="195" customFormat="1">
      <x:c r="C220" s="193"/>
      <x:c r="D220" s="193"/>
      <x:c r="E220" s="193"/>
      <x:c r="F220" s="194"/>
      <x:c r="G220" s="194"/>
      <x:c r="I220"/>
      <x:c r="J220"/>
      <x:c r="K220"/>
      <x:c r="L220"/>
      <x:c r="M220"/>
      <x:c r="N220"/>
      <x:c r="O220"/>
      <x:c r="P220"/>
      <x:c r="Q220"/>
      <x:c r="R220"/>
      <x:c r="S220"/>
      <x:c r="T220" s="197"/>
      <x:c r="W220" s="193"/>
      <x:c r="X220" s="193"/>
      <x:c r="Y220" s="193"/>
      <x:c r="Z220" s="193"/>
      <x:c r="AA220" s="193"/>
      <x:c r="AB220" s="193"/>
      <x:c r="AC220" s="193"/>
      <x:c r="AD220" s="193"/>
      <x:c r="AE220" s="193"/>
      <x:c r="AF220" s="193"/>
      <x:c r="AG220" s="193"/>
      <x:c r="AH220" s="193"/>
      <x:c r="AI220" s="193"/>
      <x:c r="AJ220" s="193"/>
      <x:c r="AK220" s="193"/>
      <x:c r="AL220" s="193"/>
      <x:c r="CC220" s="199"/>
      <x:c r="CD220" s="193"/>
      <x:c r="CE220" s="201"/>
    </x:row>
    <x:row r="221" spans="1:99" s="195" customFormat="1">
      <x:c r="C221" s="193"/>
      <x:c r="D221" s="193"/>
      <x:c r="E221" s="193"/>
      <x:c r="F221" s="194"/>
      <x:c r="G221" s="194"/>
      <x:c r="I221"/>
      <x:c r="J221"/>
      <x:c r="K221"/>
      <x:c r="L221"/>
      <x:c r="M221"/>
      <x:c r="N221"/>
      <x:c r="O221"/>
      <x:c r="P221"/>
      <x:c r="Q221"/>
      <x:c r="R221"/>
      <x:c r="S221"/>
      <x:c r="T221" s="197"/>
      <x:c r="W221" s="193"/>
      <x:c r="X221" s="193"/>
      <x:c r="Y221" s="193"/>
      <x:c r="Z221" s="193"/>
      <x:c r="AA221" s="193"/>
      <x:c r="AB221" s="193"/>
      <x:c r="AC221" s="193"/>
      <x:c r="AD221" s="193"/>
      <x:c r="AE221" s="193"/>
      <x:c r="AF221" s="193"/>
      <x:c r="AG221" s="193"/>
      <x:c r="AH221" s="193"/>
      <x:c r="AI221" s="193"/>
      <x:c r="AJ221" s="193"/>
      <x:c r="AK221" s="193"/>
      <x:c r="AL221" s="193"/>
      <x:c r="CC221" s="199"/>
      <x:c r="CD221" s="193"/>
      <x:c r="CE221" s="201"/>
    </x:row>
    <x:row r="222" spans="1:99" s="195" customFormat="1">
      <x:c r="C222" s="193"/>
      <x:c r="D222" s="193"/>
      <x:c r="E222" s="193"/>
      <x:c r="F222" s="194"/>
      <x:c r="G222" s="194"/>
      <x:c r="I222"/>
      <x:c r="J222"/>
      <x:c r="K222"/>
      <x:c r="L222"/>
      <x:c r="M222"/>
      <x:c r="N222"/>
      <x:c r="O222"/>
      <x:c r="P222"/>
      <x:c r="Q222"/>
      <x:c r="R222"/>
      <x:c r="S222"/>
      <x:c r="T222" s="197"/>
      <x:c r="W222" s="193"/>
      <x:c r="X222" s="193"/>
      <x:c r="Y222" s="193"/>
      <x:c r="Z222" s="193"/>
      <x:c r="AA222" s="193"/>
      <x:c r="AB222" s="193"/>
      <x:c r="AC222" s="193"/>
      <x:c r="AD222" s="193"/>
      <x:c r="AE222" s="193"/>
      <x:c r="AF222" s="193"/>
      <x:c r="AG222" s="193"/>
      <x:c r="AH222" s="193"/>
      <x:c r="AI222" s="193"/>
      <x:c r="AJ222" s="193"/>
      <x:c r="AK222" s="193"/>
      <x:c r="AL222" s="193"/>
      <x:c r="CC222" s="199"/>
      <x:c r="CD222" s="193"/>
      <x:c r="CE222" s="201"/>
    </x:row>
    <x:row r="223" spans="1:99" s="195" customFormat="1">
      <x:c r="C223" s="193"/>
      <x:c r="D223" s="193"/>
      <x:c r="E223" s="193"/>
      <x:c r="F223" s="194"/>
      <x:c r="G223" s="194"/>
      <x:c r="I223"/>
      <x:c r="J223"/>
      <x:c r="K223"/>
      <x:c r="L223"/>
      <x:c r="M223"/>
      <x:c r="N223"/>
      <x:c r="O223"/>
      <x:c r="P223"/>
      <x:c r="Q223"/>
      <x:c r="R223"/>
      <x:c r="S223"/>
      <x:c r="T223" s="197"/>
      <x:c r="W223" s="193"/>
      <x:c r="X223" s="193"/>
      <x:c r="Y223" s="193"/>
      <x:c r="Z223" s="193"/>
      <x:c r="AA223" s="193"/>
      <x:c r="AB223" s="193"/>
      <x:c r="AC223" s="193"/>
      <x:c r="AD223" s="193"/>
      <x:c r="AE223" s="193"/>
      <x:c r="AF223" s="193"/>
      <x:c r="AG223" s="193"/>
      <x:c r="AH223" s="193"/>
      <x:c r="AI223" s="193"/>
      <x:c r="AJ223" s="193"/>
      <x:c r="AK223" s="193"/>
      <x:c r="AL223" s="193"/>
      <x:c r="CC223" s="199"/>
      <x:c r="CD223" s="193"/>
      <x:c r="CE223" s="201"/>
    </x:row>
    <x:row r="224" spans="1:99" s="195" customFormat="1">
      <x:c r="C224" s="193"/>
      <x:c r="D224" s="193"/>
      <x:c r="E224" s="193"/>
      <x:c r="F224" s="194"/>
      <x:c r="G224" s="194"/>
      <x:c r="I224"/>
      <x:c r="J224"/>
      <x:c r="K224"/>
      <x:c r="L224"/>
      <x:c r="M224"/>
      <x:c r="N224"/>
      <x:c r="O224"/>
      <x:c r="P224"/>
      <x:c r="Q224"/>
      <x:c r="R224"/>
      <x:c r="S224"/>
      <x:c r="T224" s="197"/>
      <x:c r="W224" s="193"/>
      <x:c r="X224" s="193"/>
      <x:c r="Y224" s="193"/>
      <x:c r="Z224" s="193"/>
      <x:c r="AA224" s="193"/>
      <x:c r="AB224" s="193"/>
      <x:c r="AC224" s="193"/>
      <x:c r="AD224" s="193"/>
      <x:c r="AE224" s="193"/>
      <x:c r="AF224" s="193"/>
      <x:c r="AG224" s="193"/>
      <x:c r="AH224" s="193"/>
      <x:c r="AI224" s="193"/>
      <x:c r="AJ224" s="193"/>
      <x:c r="AK224" s="193"/>
      <x:c r="AL224" s="193"/>
      <x:c r="CC224" s="199"/>
      <x:c r="CD224" s="193"/>
      <x:c r="CE224" s="201"/>
    </x:row>
    <x:row r="225" spans="3:83" s="195" customFormat="1">
      <x:c r="C225" s="193"/>
      <x:c r="D225" s="193"/>
      <x:c r="E225" s="193"/>
      <x:c r="F225" s="194"/>
      <x:c r="G225" s="194"/>
      <x:c r="I225"/>
      <x:c r="J225"/>
      <x:c r="K225"/>
      <x:c r="L225"/>
      <x:c r="M225"/>
      <x:c r="N225"/>
      <x:c r="O225"/>
      <x:c r="P225"/>
      <x:c r="Q225"/>
      <x:c r="R225"/>
      <x:c r="S225"/>
      <x:c r="T225" s="197"/>
      <x:c r="W225" s="193"/>
      <x:c r="X225" s="193"/>
      <x:c r="Y225" s="193"/>
      <x:c r="Z225" s="193"/>
      <x:c r="AA225" s="193"/>
      <x:c r="AB225" s="193"/>
      <x:c r="AC225" s="193"/>
      <x:c r="AD225" s="193"/>
      <x:c r="AE225" s="193"/>
      <x:c r="AF225" s="193"/>
      <x:c r="AG225" s="193"/>
      <x:c r="AH225" s="193"/>
      <x:c r="AI225" s="193"/>
      <x:c r="AJ225" s="193"/>
      <x:c r="AK225" s="193"/>
      <x:c r="AL225" s="193"/>
      <x:c r="CC225" s="199"/>
      <x:c r="CD225" s="193"/>
      <x:c r="CE225" s="201"/>
    </x:row>
    <x:row r="226" spans="3:83" s="195" customFormat="1">
      <x:c r="C226" s="193"/>
      <x:c r="D226" s="193"/>
      <x:c r="E226" s="193"/>
      <x:c r="F226" s="194"/>
      <x:c r="G226" s="194"/>
      <x:c r="I226"/>
      <x:c r="J226"/>
      <x:c r="K226"/>
      <x:c r="L226"/>
      <x:c r="M226"/>
      <x:c r="N226"/>
      <x:c r="O226"/>
      <x:c r="P226"/>
      <x:c r="Q226"/>
      <x:c r="R226"/>
      <x:c r="S226"/>
      <x:c r="T226" s="197"/>
      <x:c r="W226" s="193"/>
      <x:c r="X226" s="193"/>
      <x:c r="Y226" s="193"/>
      <x:c r="Z226" s="193"/>
      <x:c r="AA226" s="193"/>
      <x:c r="AB226" s="193"/>
      <x:c r="AC226" s="193"/>
      <x:c r="AD226" s="193"/>
      <x:c r="AE226" s="193"/>
      <x:c r="AF226" s="193"/>
      <x:c r="AG226" s="193"/>
      <x:c r="AH226" s="193"/>
      <x:c r="AI226" s="193"/>
      <x:c r="AJ226" s="193"/>
      <x:c r="AK226" s="193"/>
      <x:c r="AL226" s="193"/>
      <x:c r="CC226" s="199"/>
      <x:c r="CD226" s="193"/>
      <x:c r="CE226" s="201"/>
    </x:row>
    <x:row r="227" spans="3:83" s="195" customFormat="1">
      <x:c r="C227" s="193"/>
      <x:c r="D227" s="193"/>
      <x:c r="E227" s="193"/>
      <x:c r="F227" s="194"/>
      <x:c r="G227" s="194"/>
      <x:c r="I227"/>
      <x:c r="J227"/>
      <x:c r="K227"/>
      <x:c r="L227"/>
      <x:c r="M227"/>
      <x:c r="N227"/>
      <x:c r="O227"/>
      <x:c r="P227"/>
      <x:c r="Q227"/>
      <x:c r="R227"/>
      <x:c r="S227"/>
      <x:c r="T227" s="197"/>
      <x:c r="W227" s="193"/>
      <x:c r="X227" s="193"/>
      <x:c r="Y227" s="193"/>
      <x:c r="Z227" s="193"/>
      <x:c r="AA227" s="193"/>
      <x:c r="AB227" s="193"/>
      <x:c r="AC227" s="193"/>
      <x:c r="AD227" s="193"/>
      <x:c r="AE227" s="193"/>
      <x:c r="AF227" s="193"/>
      <x:c r="AG227" s="193"/>
      <x:c r="AH227" s="193"/>
      <x:c r="AI227" s="193"/>
      <x:c r="AJ227" s="193"/>
      <x:c r="AK227" s="193"/>
      <x:c r="AL227" s="193"/>
      <x:c r="CC227" s="199"/>
      <x:c r="CD227" s="193"/>
      <x:c r="CE227" s="201"/>
    </x:row>
    <x:row r="228" spans="3:83" s="195" customFormat="1">
      <x:c r="C228" s="193"/>
      <x:c r="D228" s="193"/>
      <x:c r="E228" s="193"/>
      <x:c r="F228" s="194"/>
      <x:c r="G228" s="194"/>
      <x:c r="I228"/>
      <x:c r="J228"/>
      <x:c r="K228"/>
      <x:c r="L228"/>
      <x:c r="M228"/>
      <x:c r="N228"/>
      <x:c r="O228"/>
      <x:c r="P228"/>
      <x:c r="Q228"/>
      <x:c r="R228"/>
      <x:c r="S228"/>
      <x:c r="T228" s="197"/>
      <x:c r="W228" s="193"/>
      <x:c r="X228" s="193"/>
      <x:c r="Y228" s="193"/>
      <x:c r="Z228" s="193"/>
      <x:c r="AA228" s="193"/>
      <x:c r="AB228" s="193"/>
      <x:c r="AC228" s="193"/>
      <x:c r="AD228" s="193"/>
      <x:c r="AE228" s="193"/>
      <x:c r="AF228" s="193"/>
      <x:c r="AG228" s="193"/>
      <x:c r="AH228" s="193"/>
      <x:c r="AI228" s="193"/>
      <x:c r="AJ228" s="193"/>
      <x:c r="AK228" s="193"/>
      <x:c r="AL228" s="193"/>
      <x:c r="CC228" s="199"/>
      <x:c r="CD228" s="193"/>
      <x:c r="CE228" s="201"/>
    </x:row>
    <x:row r="229" spans="3:83" s="195" customFormat="1">
      <x:c r="C229" s="193"/>
      <x:c r="D229" s="193"/>
      <x:c r="E229" s="193"/>
      <x:c r="F229" s="194"/>
      <x:c r="G229" s="194"/>
      <x:c r="I229"/>
      <x:c r="J229"/>
      <x:c r="K229"/>
      <x:c r="L229"/>
      <x:c r="M229"/>
      <x:c r="N229"/>
      <x:c r="O229"/>
      <x:c r="P229"/>
      <x:c r="Q229"/>
      <x:c r="R229"/>
      <x:c r="S229"/>
      <x:c r="T229" s="197"/>
      <x:c r="W229" s="193"/>
      <x:c r="X229" s="193"/>
      <x:c r="Y229" s="193"/>
      <x:c r="Z229" s="193"/>
      <x:c r="AA229" s="193"/>
      <x:c r="AB229" s="193"/>
      <x:c r="AC229" s="193"/>
      <x:c r="AD229" s="193"/>
      <x:c r="AE229" s="193"/>
      <x:c r="AF229" s="193"/>
      <x:c r="AG229" s="193"/>
      <x:c r="AH229" s="193"/>
      <x:c r="AI229" s="193"/>
      <x:c r="AJ229" s="193"/>
      <x:c r="AK229" s="193"/>
      <x:c r="AL229" s="193"/>
      <x:c r="CC229" s="199"/>
      <x:c r="CD229" s="193"/>
      <x:c r="CE229" s="201"/>
    </x:row>
    <x:row r="230" spans="3:83" s="195" customFormat="1">
      <x:c r="C230" s="193"/>
      <x:c r="D230" s="193"/>
      <x:c r="E230" s="193"/>
      <x:c r="F230" s="194"/>
      <x:c r="G230" s="194"/>
      <x:c r="I230"/>
      <x:c r="J230"/>
      <x:c r="K230"/>
      <x:c r="L230"/>
      <x:c r="M230"/>
      <x:c r="N230"/>
      <x:c r="O230"/>
      <x:c r="P230"/>
      <x:c r="Q230"/>
      <x:c r="R230"/>
      <x:c r="S230"/>
      <x:c r="T230" s="197"/>
      <x:c r="W230" s="193"/>
      <x:c r="X230" s="193"/>
      <x:c r="Y230" s="193"/>
      <x:c r="Z230" s="193"/>
      <x:c r="AA230" s="193"/>
      <x:c r="AB230" s="193"/>
      <x:c r="AC230" s="193"/>
      <x:c r="AD230" s="193"/>
      <x:c r="AE230" s="193"/>
      <x:c r="AF230" s="193"/>
      <x:c r="AG230" s="193"/>
      <x:c r="AH230" s="193"/>
      <x:c r="AI230" s="193"/>
      <x:c r="AJ230" s="193"/>
      <x:c r="AK230" s="193"/>
      <x:c r="AL230" s="193"/>
      <x:c r="CC230" s="199"/>
      <x:c r="CD230" s="193"/>
      <x:c r="CE230" s="201"/>
    </x:row>
    <x:row r="231" spans="3:83" s="195" customFormat="1">
      <x:c r="C231" s="193"/>
      <x:c r="D231" s="193"/>
      <x:c r="E231" s="193"/>
      <x:c r="F231" s="194"/>
      <x:c r="G231" s="194"/>
      <x:c r="I231"/>
      <x:c r="J231"/>
      <x:c r="K231"/>
      <x:c r="L231"/>
      <x:c r="M231"/>
      <x:c r="N231"/>
      <x:c r="O231"/>
      <x:c r="P231"/>
      <x:c r="Q231"/>
      <x:c r="R231"/>
      <x:c r="S231"/>
      <x:c r="T231" s="197"/>
      <x:c r="W231" s="193"/>
      <x:c r="X231" s="193"/>
      <x:c r="Y231" s="193"/>
      <x:c r="Z231" s="193"/>
      <x:c r="AA231" s="193"/>
      <x:c r="AB231" s="193"/>
      <x:c r="AC231" s="193"/>
      <x:c r="AD231" s="193"/>
      <x:c r="AE231" s="193"/>
      <x:c r="AF231" s="193"/>
      <x:c r="AG231" s="193"/>
      <x:c r="AH231" s="193"/>
      <x:c r="AI231" s="193"/>
      <x:c r="AJ231" s="193"/>
      <x:c r="AK231" s="193"/>
      <x:c r="AL231" s="193"/>
      <x:c r="CC231" s="199"/>
      <x:c r="CD231" s="193"/>
      <x:c r="CE231" s="201"/>
    </x:row>
    <x:row r="232" spans="3:83" s="195" customFormat="1">
      <x:c r="C232" s="193"/>
      <x:c r="D232" s="193"/>
      <x:c r="E232" s="193"/>
      <x:c r="F232" s="194"/>
      <x:c r="G232" s="194"/>
      <x:c r="I232"/>
      <x:c r="J232"/>
      <x:c r="K232"/>
      <x:c r="L232"/>
      <x:c r="M232"/>
      <x:c r="N232"/>
      <x:c r="O232"/>
      <x:c r="P232"/>
      <x:c r="Q232"/>
      <x:c r="R232"/>
      <x:c r="S232"/>
      <x:c r="T232" s="197"/>
      <x:c r="W232" s="193"/>
      <x:c r="X232" s="193"/>
      <x:c r="Y232" s="193"/>
      <x:c r="Z232" s="193"/>
      <x:c r="AA232" s="193"/>
      <x:c r="AB232" s="193"/>
      <x:c r="AC232" s="193"/>
      <x:c r="AD232" s="193"/>
      <x:c r="AE232" s="193"/>
      <x:c r="AF232" s="193"/>
      <x:c r="AG232" s="193"/>
      <x:c r="AH232" s="193"/>
      <x:c r="AI232" s="193"/>
      <x:c r="AJ232" s="193"/>
      <x:c r="AK232" s="193"/>
      <x:c r="AL232" s="193"/>
      <x:c r="CC232" s="199"/>
      <x:c r="CD232" s="193"/>
      <x:c r="CE232" s="201"/>
    </x:row>
    <x:row r="233" spans="3:83" s="195" customFormat="1">
      <x:c r="C233" s="193"/>
      <x:c r="D233" s="193"/>
      <x:c r="E233" s="193"/>
      <x:c r="F233" s="194"/>
      <x:c r="G233" s="194"/>
      <x:c r="I233"/>
      <x:c r="J233"/>
      <x:c r="K233"/>
      <x:c r="L233"/>
      <x:c r="M233"/>
      <x:c r="N233"/>
      <x:c r="O233"/>
      <x:c r="P233"/>
      <x:c r="Q233"/>
      <x:c r="R233"/>
      <x:c r="S233"/>
      <x:c r="T233" s="197"/>
      <x:c r="W233" s="193"/>
      <x:c r="X233" s="193"/>
      <x:c r="Y233" s="193"/>
      <x:c r="Z233" s="193"/>
      <x:c r="AA233" s="193"/>
      <x:c r="AB233" s="193"/>
      <x:c r="AC233" s="193"/>
      <x:c r="AD233" s="193"/>
      <x:c r="AE233" s="193"/>
      <x:c r="AF233" s="193"/>
      <x:c r="AG233" s="193"/>
      <x:c r="AH233" s="193"/>
      <x:c r="AI233" s="193"/>
      <x:c r="AJ233" s="193"/>
      <x:c r="AK233" s="193"/>
      <x:c r="AL233" s="193"/>
      <x:c r="CC233" s="199"/>
      <x:c r="CD233" s="193"/>
      <x:c r="CE233" s="201"/>
    </x:row>
    <x:row r="234" spans="3:83" s="195" customFormat="1">
      <x:c r="C234" s="193"/>
      <x:c r="D234" s="193"/>
      <x:c r="E234" s="193"/>
      <x:c r="F234" s="194"/>
      <x:c r="G234" s="194"/>
      <x:c r="I234"/>
      <x:c r="J234"/>
      <x:c r="K234"/>
      <x:c r="L234"/>
      <x:c r="M234"/>
      <x:c r="N234"/>
      <x:c r="O234"/>
      <x:c r="P234"/>
      <x:c r="Q234"/>
      <x:c r="R234"/>
      <x:c r="S234"/>
      <x:c r="T234" s="197"/>
      <x:c r="W234" s="193"/>
      <x:c r="X234" s="193"/>
      <x:c r="Y234" s="193"/>
      <x:c r="Z234" s="193"/>
      <x:c r="AA234" s="193"/>
      <x:c r="AB234" s="193"/>
      <x:c r="AC234" s="193"/>
      <x:c r="AD234" s="193"/>
      <x:c r="AE234" s="193"/>
      <x:c r="AF234" s="193"/>
      <x:c r="AG234" s="193"/>
      <x:c r="AH234" s="193"/>
      <x:c r="AI234" s="193"/>
      <x:c r="AJ234" s="193"/>
      <x:c r="AK234" s="193"/>
      <x:c r="AL234" s="193"/>
      <x:c r="CC234" s="199"/>
      <x:c r="CD234" s="193"/>
      <x:c r="CE234" s="201"/>
    </x:row>
    <x:row r="235" spans="3:83" s="195" customFormat="1">
      <x:c r="C235" s="193"/>
      <x:c r="D235" s="193"/>
      <x:c r="E235" s="193"/>
      <x:c r="F235" s="194"/>
      <x:c r="G235" s="194"/>
      <x:c r="I235"/>
      <x:c r="J235"/>
      <x:c r="K235"/>
      <x:c r="L235"/>
      <x:c r="M235"/>
      <x:c r="N235"/>
      <x:c r="O235"/>
      <x:c r="P235"/>
      <x:c r="Q235"/>
      <x:c r="R235"/>
      <x:c r="S235"/>
      <x:c r="T235" s="197"/>
      <x:c r="W235" s="193"/>
      <x:c r="X235" s="193"/>
      <x:c r="Y235" s="193"/>
      <x:c r="Z235" s="193"/>
      <x:c r="AA235" s="193"/>
      <x:c r="AB235" s="193"/>
      <x:c r="AC235" s="193"/>
      <x:c r="AD235" s="193"/>
      <x:c r="AE235" s="193"/>
      <x:c r="AF235" s="193"/>
      <x:c r="AG235" s="193"/>
      <x:c r="AH235" s="193"/>
      <x:c r="AI235" s="193"/>
      <x:c r="AJ235" s="193"/>
      <x:c r="AK235" s="193"/>
      <x:c r="AL235" s="193"/>
      <x:c r="CC235" s="199"/>
      <x:c r="CD235" s="193"/>
      <x:c r="CE235" s="201"/>
    </x:row>
    <x:row r="236" spans="3:83" s="195" customFormat="1">
      <x:c r="C236" s="193"/>
      <x:c r="D236" s="193"/>
      <x:c r="E236" s="193"/>
      <x:c r="F236" s="194"/>
      <x:c r="G236" s="194"/>
      <x:c r="I236"/>
      <x:c r="J236"/>
      <x:c r="K236"/>
      <x:c r="L236"/>
      <x:c r="M236"/>
      <x:c r="N236"/>
      <x:c r="O236"/>
      <x:c r="P236"/>
      <x:c r="Q236"/>
      <x:c r="R236"/>
      <x:c r="S236"/>
      <x:c r="T236" s="197"/>
      <x:c r="W236" s="193"/>
      <x:c r="X236" s="193"/>
      <x:c r="Y236" s="193"/>
      <x:c r="Z236" s="193"/>
      <x:c r="AA236" s="193"/>
      <x:c r="AB236" s="193"/>
      <x:c r="AC236" s="193"/>
      <x:c r="AD236" s="193"/>
      <x:c r="AE236" s="193"/>
      <x:c r="AF236" s="193"/>
      <x:c r="AG236" s="193"/>
      <x:c r="AH236" s="193"/>
      <x:c r="AI236" s="193"/>
      <x:c r="AJ236" s="193"/>
      <x:c r="AK236" s="193"/>
      <x:c r="AL236" s="193"/>
      <x:c r="CC236" s="199"/>
      <x:c r="CD236" s="193"/>
      <x:c r="CE236" s="201"/>
    </x:row>
    <x:row r="237" spans="3:83" s="195" customFormat="1">
      <x:c r="C237" s="193"/>
      <x:c r="D237" s="193"/>
      <x:c r="E237" s="193"/>
      <x:c r="F237" s="194"/>
      <x:c r="G237" s="194"/>
      <x:c r="I237"/>
      <x:c r="J237"/>
      <x:c r="K237"/>
      <x:c r="L237"/>
      <x:c r="M237"/>
      <x:c r="N237"/>
      <x:c r="O237"/>
      <x:c r="P237"/>
      <x:c r="Q237"/>
      <x:c r="R237"/>
      <x:c r="S237"/>
      <x:c r="T237" s="197"/>
      <x:c r="W237" s="193"/>
      <x:c r="X237" s="193"/>
      <x:c r="Y237" s="193"/>
      <x:c r="Z237" s="193"/>
      <x:c r="AA237" s="193"/>
      <x:c r="AB237" s="193"/>
      <x:c r="AC237" s="193"/>
      <x:c r="AD237" s="193"/>
      <x:c r="AE237" s="193"/>
      <x:c r="AF237" s="193"/>
      <x:c r="AG237" s="193"/>
      <x:c r="AH237" s="193"/>
      <x:c r="AI237" s="193"/>
      <x:c r="AJ237" s="193"/>
      <x:c r="AK237" s="193"/>
      <x:c r="AL237" s="193"/>
      <x:c r="CC237" s="199"/>
      <x:c r="CD237" s="193"/>
      <x:c r="CE237" s="201"/>
    </x:row>
    <x:row r="238" spans="3:83" s="195" customFormat="1">
      <x:c r="C238" s="193"/>
      <x:c r="D238" s="193"/>
      <x:c r="E238" s="193"/>
      <x:c r="F238" s="194"/>
      <x:c r="G238" s="194"/>
      <x:c r="I238"/>
      <x:c r="J238"/>
      <x:c r="K238"/>
      <x:c r="L238"/>
      <x:c r="M238"/>
      <x:c r="N238"/>
      <x:c r="O238"/>
      <x:c r="P238"/>
      <x:c r="Q238"/>
      <x:c r="R238"/>
      <x:c r="S238"/>
      <x:c r="T238" s="197"/>
      <x:c r="W238" s="193"/>
      <x:c r="X238" s="193"/>
      <x:c r="Y238" s="193"/>
      <x:c r="Z238" s="193"/>
      <x:c r="AA238" s="193"/>
      <x:c r="AB238" s="193"/>
      <x:c r="AC238" s="193"/>
      <x:c r="AD238" s="193"/>
      <x:c r="AE238" s="193"/>
      <x:c r="AF238" s="193"/>
      <x:c r="AG238" s="193"/>
      <x:c r="AH238" s="193"/>
      <x:c r="AI238" s="193"/>
      <x:c r="AJ238" s="193"/>
      <x:c r="AK238" s="193"/>
      <x:c r="AL238" s="193"/>
      <x:c r="CC238" s="199"/>
      <x:c r="CD238" s="193"/>
      <x:c r="CE238" s="201"/>
    </x:row>
    <x:row r="239" spans="3:83" s="195" customFormat="1">
      <x:c r="C239" s="193"/>
      <x:c r="D239" s="193"/>
      <x:c r="E239" s="193"/>
      <x:c r="F239" s="194"/>
      <x:c r="G239" s="194"/>
      <x:c r="I239"/>
      <x:c r="J239"/>
      <x:c r="K239"/>
      <x:c r="L239"/>
      <x:c r="M239"/>
      <x:c r="N239"/>
      <x:c r="O239"/>
      <x:c r="P239"/>
      <x:c r="Q239"/>
      <x:c r="R239"/>
      <x:c r="S239"/>
      <x:c r="T239" s="197"/>
      <x:c r="W239" s="193"/>
      <x:c r="X239" s="193"/>
      <x:c r="Y239" s="193"/>
      <x:c r="Z239" s="193"/>
      <x:c r="AA239" s="193"/>
      <x:c r="AB239" s="193"/>
      <x:c r="AC239" s="193"/>
      <x:c r="AD239" s="193"/>
      <x:c r="AE239" s="193"/>
      <x:c r="AF239" s="193"/>
      <x:c r="AG239" s="193"/>
      <x:c r="AH239" s="193"/>
      <x:c r="AI239" s="193"/>
      <x:c r="AJ239" s="193"/>
      <x:c r="AK239" s="193"/>
      <x:c r="AL239" s="193"/>
      <x:c r="CC239" s="199"/>
      <x:c r="CD239" s="193"/>
      <x:c r="CE239" s="201"/>
    </x:row>
    <x:row r="240" spans="3:83" s="195" customFormat="1">
      <x:c r="C240" s="193"/>
      <x:c r="D240" s="193"/>
      <x:c r="E240" s="193"/>
      <x:c r="F240" s="194"/>
      <x:c r="G240" s="194"/>
      <x:c r="I240"/>
      <x:c r="J240"/>
      <x:c r="K240"/>
      <x:c r="L240"/>
      <x:c r="M240"/>
      <x:c r="N240"/>
      <x:c r="O240"/>
      <x:c r="P240"/>
      <x:c r="Q240"/>
      <x:c r="R240"/>
      <x:c r="S240"/>
      <x:c r="T240" s="197"/>
      <x:c r="W240" s="193"/>
      <x:c r="X240" s="193"/>
      <x:c r="Y240" s="193"/>
      <x:c r="Z240" s="193"/>
      <x:c r="AA240" s="193"/>
      <x:c r="AB240" s="193"/>
      <x:c r="AC240" s="193"/>
      <x:c r="AD240" s="193"/>
      <x:c r="AE240" s="193"/>
      <x:c r="AF240" s="193"/>
      <x:c r="AG240" s="193"/>
      <x:c r="AH240" s="193"/>
      <x:c r="AI240" s="193"/>
      <x:c r="AJ240" s="193"/>
      <x:c r="AK240" s="193"/>
      <x:c r="AL240" s="193"/>
      <x:c r="CC240" s="199"/>
      <x:c r="CD240" s="193"/>
      <x:c r="CE240" s="201"/>
    </x:row>
    <x:row r="241" spans="3:83" s="195" customFormat="1">
      <x:c r="C241" s="193"/>
      <x:c r="D241" s="193"/>
      <x:c r="E241" s="193"/>
      <x:c r="F241" s="194"/>
      <x:c r="G241" s="194"/>
      <x:c r="I241"/>
      <x:c r="J241"/>
      <x:c r="K241"/>
      <x:c r="L241"/>
      <x:c r="M241"/>
      <x:c r="N241"/>
      <x:c r="O241"/>
      <x:c r="P241"/>
      <x:c r="Q241"/>
      <x:c r="R241"/>
      <x:c r="S241"/>
      <x:c r="T241" s="197"/>
      <x:c r="W241" s="193"/>
      <x:c r="X241" s="193"/>
      <x:c r="Y241" s="193"/>
      <x:c r="Z241" s="193"/>
      <x:c r="AA241" s="193"/>
      <x:c r="AB241" s="193"/>
      <x:c r="AC241" s="193"/>
      <x:c r="AD241" s="193"/>
      <x:c r="AE241" s="193"/>
      <x:c r="AF241" s="193"/>
      <x:c r="AG241" s="193"/>
      <x:c r="AH241" s="193"/>
      <x:c r="AI241" s="193"/>
      <x:c r="AJ241" s="193"/>
      <x:c r="AK241" s="193"/>
      <x:c r="AL241" s="193"/>
      <x:c r="CC241" s="199"/>
      <x:c r="CD241" s="193"/>
      <x:c r="CE241" s="201"/>
    </x:row>
    <x:row r="242" spans="3:83" s="195" customFormat="1">
      <x:c r="C242" s="193"/>
      <x:c r="D242" s="193"/>
      <x:c r="E242" s="193"/>
      <x:c r="F242" s="194"/>
      <x:c r="G242" s="194"/>
      <x:c r="I242"/>
      <x:c r="J242"/>
      <x:c r="K242"/>
      <x:c r="L242"/>
      <x:c r="M242"/>
      <x:c r="N242"/>
      <x:c r="O242"/>
      <x:c r="P242"/>
      <x:c r="Q242"/>
      <x:c r="R242"/>
      <x:c r="S242"/>
      <x:c r="T242" s="197"/>
      <x:c r="W242" s="193"/>
      <x:c r="X242" s="193"/>
      <x:c r="Y242" s="193"/>
      <x:c r="Z242" s="193"/>
      <x:c r="AA242" s="193"/>
      <x:c r="AB242" s="193"/>
      <x:c r="AC242" s="193"/>
      <x:c r="AD242" s="193"/>
      <x:c r="AE242" s="193"/>
      <x:c r="AF242" s="193"/>
      <x:c r="AG242" s="193"/>
      <x:c r="AH242" s="193"/>
      <x:c r="AI242" s="193"/>
      <x:c r="AJ242" s="193"/>
      <x:c r="AK242" s="193"/>
      <x:c r="AL242" s="193"/>
      <x:c r="CC242" s="199"/>
      <x:c r="CD242" s="193"/>
      <x:c r="CE242" s="201"/>
    </x:row>
    <x:row r="243" spans="3:83" s="195" customFormat="1">
      <x:c r="C243" s="193"/>
      <x:c r="D243" s="193"/>
      <x:c r="E243" s="193"/>
      <x:c r="F243" s="194"/>
      <x:c r="G243" s="194"/>
      <x:c r="I243"/>
      <x:c r="J243"/>
      <x:c r="K243"/>
      <x:c r="L243"/>
      <x:c r="M243"/>
      <x:c r="N243"/>
      <x:c r="O243"/>
      <x:c r="P243"/>
      <x:c r="Q243"/>
      <x:c r="R243"/>
      <x:c r="S243"/>
      <x:c r="T243" s="197"/>
      <x:c r="W243" s="193"/>
      <x:c r="X243" s="193"/>
      <x:c r="Y243" s="193"/>
      <x:c r="Z243" s="193"/>
      <x:c r="AA243" s="193"/>
      <x:c r="AB243" s="193"/>
      <x:c r="AC243" s="193"/>
      <x:c r="AD243" s="193"/>
      <x:c r="AE243" s="193"/>
      <x:c r="AF243" s="193"/>
      <x:c r="AG243" s="193"/>
      <x:c r="AH243" s="193"/>
      <x:c r="AI243" s="193"/>
      <x:c r="AJ243" s="193"/>
      <x:c r="AK243" s="193"/>
      <x:c r="AL243" s="193"/>
      <x:c r="CC243" s="199"/>
      <x:c r="CD243" s="193"/>
      <x:c r="CE243" s="201"/>
    </x:row>
    <x:row r="244" spans="3:83" s="195" customFormat="1">
      <x:c r="C244" s="193"/>
      <x:c r="D244" s="193"/>
      <x:c r="E244" s="193"/>
      <x:c r="F244" s="194"/>
      <x:c r="G244" s="194"/>
      <x:c r="I244"/>
      <x:c r="J244"/>
      <x:c r="K244"/>
      <x:c r="L244"/>
      <x:c r="M244"/>
      <x:c r="N244"/>
      <x:c r="O244"/>
      <x:c r="P244"/>
      <x:c r="Q244"/>
      <x:c r="R244"/>
      <x:c r="S244"/>
      <x:c r="T244" s="197"/>
      <x:c r="W244" s="193"/>
      <x:c r="X244" s="193"/>
      <x:c r="Y244" s="193"/>
      <x:c r="Z244" s="193"/>
      <x:c r="AA244" s="193"/>
      <x:c r="AB244" s="193"/>
      <x:c r="AC244" s="193"/>
      <x:c r="AD244" s="193"/>
      <x:c r="AE244" s="193"/>
      <x:c r="AF244" s="193"/>
      <x:c r="AG244" s="193"/>
      <x:c r="AH244" s="193"/>
      <x:c r="AI244" s="193"/>
      <x:c r="AJ244" s="193"/>
      <x:c r="AK244" s="193"/>
      <x:c r="AL244" s="193"/>
      <x:c r="CC244" s="199"/>
      <x:c r="CD244" s="193"/>
      <x:c r="CE244" s="201"/>
    </x:row>
    <x:row r="245" spans="3:83" s="195" customFormat="1">
      <x:c r="C245" s="193"/>
      <x:c r="D245" s="193"/>
      <x:c r="E245" s="193"/>
      <x:c r="F245" s="194"/>
      <x:c r="G245" s="194"/>
      <x:c r="I245"/>
      <x:c r="J245"/>
      <x:c r="K245"/>
      <x:c r="L245"/>
      <x:c r="M245"/>
      <x:c r="N245"/>
      <x:c r="O245"/>
      <x:c r="P245"/>
      <x:c r="Q245"/>
      <x:c r="R245"/>
      <x:c r="S245"/>
      <x:c r="T245" s="197"/>
      <x:c r="W245" s="193"/>
      <x:c r="X245" s="193"/>
      <x:c r="Y245" s="193"/>
      <x:c r="Z245" s="193"/>
      <x:c r="AA245" s="193"/>
      <x:c r="AB245" s="193"/>
      <x:c r="AC245" s="193"/>
      <x:c r="AD245" s="193"/>
      <x:c r="AE245" s="193"/>
      <x:c r="AF245" s="193"/>
      <x:c r="AG245" s="193"/>
      <x:c r="AH245" s="193"/>
      <x:c r="AI245" s="193"/>
      <x:c r="AJ245" s="193"/>
      <x:c r="AK245" s="193"/>
      <x:c r="AL245" s="193"/>
      <x:c r="CC245" s="199"/>
      <x:c r="CD245" s="193"/>
      <x:c r="CE245" s="201"/>
    </x:row>
    <x:row r="246" spans="3:83" s="195" customFormat="1">
      <x:c r="C246" s="193"/>
      <x:c r="D246" s="193"/>
      <x:c r="E246" s="193"/>
      <x:c r="F246" s="194"/>
      <x:c r="G246" s="194"/>
      <x:c r="I246"/>
      <x:c r="J246"/>
      <x:c r="K246"/>
      <x:c r="L246"/>
      <x:c r="M246"/>
      <x:c r="N246"/>
      <x:c r="O246"/>
      <x:c r="P246"/>
      <x:c r="Q246"/>
      <x:c r="R246"/>
      <x:c r="S246"/>
      <x:c r="T246" s="197"/>
      <x:c r="W246" s="193"/>
      <x:c r="X246" s="193"/>
      <x:c r="Y246" s="193"/>
      <x:c r="Z246" s="193"/>
      <x:c r="AA246" s="193"/>
      <x:c r="AB246" s="193"/>
      <x:c r="AC246" s="193"/>
      <x:c r="AD246" s="193"/>
      <x:c r="AE246" s="193"/>
      <x:c r="AF246" s="193"/>
      <x:c r="AG246" s="193"/>
      <x:c r="AH246" s="193"/>
      <x:c r="AI246" s="193"/>
      <x:c r="AJ246" s="193"/>
      <x:c r="AK246" s="193"/>
      <x:c r="AL246" s="193"/>
      <x:c r="CC246" s="199"/>
      <x:c r="CD246" s="193"/>
      <x:c r="CE246" s="201"/>
    </x:row>
    <x:row r="247" spans="3:83" s="195" customFormat="1">
      <x:c r="C247" s="193"/>
      <x:c r="D247" s="193"/>
      <x:c r="E247" s="193"/>
      <x:c r="F247" s="194"/>
      <x:c r="G247" s="194"/>
      <x:c r="I247"/>
      <x:c r="J247"/>
      <x:c r="K247"/>
      <x:c r="L247"/>
      <x:c r="M247"/>
      <x:c r="N247"/>
      <x:c r="O247"/>
      <x:c r="P247"/>
      <x:c r="Q247"/>
      <x:c r="R247"/>
      <x:c r="S247"/>
      <x:c r="T247" s="197"/>
      <x:c r="W247" s="193"/>
      <x:c r="X247" s="193"/>
      <x:c r="Y247" s="193"/>
      <x:c r="Z247" s="193"/>
      <x:c r="AA247" s="193"/>
      <x:c r="AB247" s="193"/>
      <x:c r="AC247" s="193"/>
      <x:c r="AD247" s="193"/>
      <x:c r="AE247" s="193"/>
      <x:c r="AF247" s="193"/>
      <x:c r="AG247" s="193"/>
      <x:c r="AH247" s="193"/>
      <x:c r="AI247" s="193"/>
      <x:c r="AJ247" s="193"/>
      <x:c r="AK247" s="193"/>
      <x:c r="AL247" s="193"/>
      <x:c r="CC247" s="199"/>
      <x:c r="CD247" s="193"/>
      <x:c r="CE247" s="201"/>
    </x:row>
    <x:row r="248" spans="3:83" s="195" customFormat="1">
      <x:c r="C248" s="193"/>
      <x:c r="D248" s="193"/>
      <x:c r="E248" s="193"/>
      <x:c r="F248" s="194"/>
      <x:c r="G248" s="194"/>
      <x:c r="I248"/>
      <x:c r="J248"/>
      <x:c r="K248"/>
      <x:c r="L248"/>
      <x:c r="M248"/>
      <x:c r="N248"/>
      <x:c r="O248"/>
      <x:c r="P248"/>
      <x:c r="Q248"/>
      <x:c r="R248"/>
      <x:c r="S248"/>
      <x:c r="T248" s="197"/>
      <x:c r="W248" s="193"/>
      <x:c r="X248" s="193"/>
      <x:c r="Y248" s="193"/>
      <x:c r="Z248" s="193"/>
      <x:c r="AA248" s="193"/>
      <x:c r="AB248" s="193"/>
      <x:c r="AC248" s="193"/>
      <x:c r="AD248" s="193"/>
      <x:c r="AE248" s="193"/>
      <x:c r="AF248" s="193"/>
      <x:c r="AG248" s="193"/>
      <x:c r="AH248" s="193"/>
      <x:c r="AI248" s="193"/>
      <x:c r="AJ248" s="193"/>
      <x:c r="AK248" s="193"/>
      <x:c r="AL248" s="193"/>
      <x:c r="CC248" s="199"/>
      <x:c r="CD248" s="193"/>
      <x:c r="CE248" s="201"/>
    </x:row>
    <x:row r="249" spans="3:83" s="195" customFormat="1">
      <x:c r="C249" s="193"/>
      <x:c r="D249" s="193"/>
      <x:c r="E249" s="193"/>
      <x:c r="F249" s="194"/>
      <x:c r="G249" s="194"/>
      <x:c r="I249"/>
      <x:c r="J249"/>
      <x:c r="K249"/>
      <x:c r="L249"/>
      <x:c r="M249"/>
      <x:c r="N249"/>
      <x:c r="O249"/>
      <x:c r="P249"/>
      <x:c r="Q249"/>
      <x:c r="R249"/>
      <x:c r="S249"/>
      <x:c r="T249" s="197"/>
      <x:c r="W249" s="193"/>
      <x:c r="X249" s="193"/>
      <x:c r="Y249" s="193"/>
      <x:c r="Z249" s="193"/>
      <x:c r="AA249" s="193"/>
      <x:c r="AB249" s="193"/>
      <x:c r="AC249" s="193"/>
      <x:c r="AD249" s="193"/>
      <x:c r="AE249" s="193"/>
      <x:c r="AF249" s="193"/>
      <x:c r="AG249" s="193"/>
      <x:c r="AH249" s="193"/>
      <x:c r="AI249" s="193"/>
      <x:c r="AJ249" s="193"/>
      <x:c r="AK249" s="193"/>
      <x:c r="AL249" s="193"/>
      <x:c r="CC249" s="199"/>
      <x:c r="CD249" s="193"/>
      <x:c r="CE249" s="201"/>
    </x:row>
    <x:row r="250" spans="3:83" s="195" customFormat="1">
      <x:c r="C250" s="193"/>
      <x:c r="D250" s="193"/>
      <x:c r="E250" s="193"/>
      <x:c r="F250" s="194"/>
      <x:c r="G250" s="194"/>
      <x:c r="I250"/>
      <x:c r="J250"/>
      <x:c r="K250"/>
      <x:c r="L250"/>
      <x:c r="M250"/>
      <x:c r="N250"/>
      <x:c r="O250"/>
      <x:c r="P250"/>
      <x:c r="Q250"/>
      <x:c r="R250"/>
      <x:c r="S250"/>
      <x:c r="T250" s="197"/>
      <x:c r="W250" s="193"/>
      <x:c r="X250" s="193"/>
      <x:c r="Y250" s="193"/>
      <x:c r="Z250" s="193"/>
      <x:c r="AA250" s="193"/>
      <x:c r="AB250" s="193"/>
      <x:c r="AC250" s="193"/>
      <x:c r="AD250" s="193"/>
      <x:c r="AE250" s="193"/>
      <x:c r="AF250" s="193"/>
      <x:c r="AG250" s="193"/>
      <x:c r="AH250" s="193"/>
      <x:c r="AI250" s="193"/>
      <x:c r="AJ250" s="193"/>
      <x:c r="AK250" s="193"/>
      <x:c r="AL250" s="193"/>
      <x:c r="CC250" s="199"/>
      <x:c r="CD250" s="193"/>
      <x:c r="CE250" s="201"/>
    </x:row>
    <x:row r="251" spans="3:83" s="195" customFormat="1">
      <x:c r="C251" s="193"/>
      <x:c r="D251" s="193"/>
      <x:c r="E251" s="193"/>
      <x:c r="F251" s="194"/>
      <x:c r="G251" s="194"/>
      <x:c r="I251"/>
      <x:c r="J251"/>
      <x:c r="K251"/>
      <x:c r="L251"/>
      <x:c r="M251"/>
      <x:c r="N251"/>
      <x:c r="O251"/>
      <x:c r="P251"/>
      <x:c r="Q251"/>
      <x:c r="R251"/>
      <x:c r="S251"/>
      <x:c r="T251" s="197"/>
      <x:c r="W251" s="193"/>
      <x:c r="X251" s="193"/>
      <x:c r="Y251" s="193"/>
      <x:c r="Z251" s="193"/>
      <x:c r="AA251" s="193"/>
      <x:c r="AB251" s="193"/>
      <x:c r="AC251" s="193"/>
      <x:c r="AD251" s="193"/>
      <x:c r="AE251" s="193"/>
      <x:c r="AF251" s="193"/>
      <x:c r="AG251" s="193"/>
      <x:c r="AH251" s="193"/>
      <x:c r="AI251" s="193"/>
      <x:c r="AJ251" s="193"/>
      <x:c r="AK251" s="193"/>
      <x:c r="AL251" s="193"/>
      <x:c r="CC251" s="199"/>
      <x:c r="CD251" s="193"/>
      <x:c r="CE251" s="201"/>
    </x:row>
    <x:row r="252" spans="3:83" s="195" customFormat="1">
      <x:c r="C252" s="193"/>
      <x:c r="D252" s="193"/>
      <x:c r="E252" s="193"/>
      <x:c r="F252" s="194"/>
      <x:c r="G252" s="194"/>
      <x:c r="I252"/>
      <x:c r="J252"/>
      <x:c r="K252"/>
      <x:c r="L252"/>
      <x:c r="M252"/>
      <x:c r="N252"/>
      <x:c r="O252"/>
      <x:c r="P252"/>
      <x:c r="Q252"/>
      <x:c r="R252"/>
      <x:c r="S252"/>
      <x:c r="T252" s="197"/>
      <x:c r="W252" s="193"/>
      <x:c r="X252" s="193"/>
      <x:c r="Y252" s="193"/>
      <x:c r="Z252" s="193"/>
      <x:c r="AA252" s="193"/>
      <x:c r="AB252" s="193"/>
      <x:c r="AC252" s="193"/>
      <x:c r="AD252" s="193"/>
      <x:c r="AE252" s="193"/>
      <x:c r="AF252" s="193"/>
      <x:c r="AG252" s="193"/>
      <x:c r="AH252" s="193"/>
      <x:c r="AI252" s="193"/>
      <x:c r="AJ252" s="193"/>
      <x:c r="AK252" s="193"/>
      <x:c r="AL252" s="193"/>
      <x:c r="CC252" s="199"/>
      <x:c r="CD252" s="193"/>
      <x:c r="CE252" s="201"/>
    </x:row>
    <x:row r="253" spans="3:83" s="195" customFormat="1">
      <x:c r="C253" s="193"/>
      <x:c r="D253" s="193"/>
      <x:c r="E253" s="193"/>
      <x:c r="F253" s="194"/>
      <x:c r="G253" s="194"/>
      <x:c r="I253"/>
      <x:c r="J253"/>
      <x:c r="K253"/>
      <x:c r="L253"/>
      <x:c r="M253"/>
      <x:c r="N253"/>
      <x:c r="O253"/>
      <x:c r="P253"/>
      <x:c r="Q253"/>
      <x:c r="R253"/>
      <x:c r="S253"/>
      <x:c r="T253" s="197"/>
      <x:c r="W253" s="193"/>
      <x:c r="X253" s="193"/>
      <x:c r="Y253" s="193"/>
      <x:c r="Z253" s="193"/>
      <x:c r="AA253" s="193"/>
      <x:c r="AB253" s="193"/>
      <x:c r="AC253" s="193"/>
      <x:c r="AD253" s="193"/>
      <x:c r="AE253" s="193"/>
      <x:c r="AF253" s="193"/>
      <x:c r="AG253" s="193"/>
      <x:c r="AH253" s="193"/>
      <x:c r="AI253" s="193"/>
      <x:c r="AJ253" s="193"/>
      <x:c r="AK253" s="193"/>
      <x:c r="AL253" s="193"/>
      <x:c r="CC253" s="199"/>
      <x:c r="CD253" s="193"/>
      <x:c r="CE253" s="201"/>
    </x:row>
    <x:row r="254" spans="3:83" s="195" customFormat="1">
      <x:c r="C254" s="193"/>
      <x:c r="D254" s="193"/>
      <x:c r="E254" s="193"/>
      <x:c r="F254" s="194"/>
      <x:c r="G254" s="194"/>
      <x:c r="I254"/>
      <x:c r="J254"/>
      <x:c r="K254"/>
      <x:c r="L254"/>
      <x:c r="M254"/>
      <x:c r="N254"/>
      <x:c r="O254"/>
      <x:c r="P254"/>
      <x:c r="Q254"/>
      <x:c r="R254"/>
      <x:c r="S254"/>
      <x:c r="T254" s="197"/>
      <x:c r="W254" s="193"/>
      <x:c r="X254" s="193"/>
      <x:c r="Y254" s="193"/>
      <x:c r="Z254" s="193"/>
      <x:c r="AA254" s="193"/>
      <x:c r="AB254" s="193"/>
      <x:c r="AC254" s="193"/>
      <x:c r="AD254" s="193"/>
      <x:c r="AE254" s="193"/>
      <x:c r="AF254" s="193"/>
      <x:c r="AG254" s="193"/>
      <x:c r="AH254" s="193"/>
      <x:c r="AI254" s="193"/>
      <x:c r="AJ254" s="193"/>
      <x:c r="AK254" s="193"/>
      <x:c r="AL254" s="193"/>
      <x:c r="CC254" s="199"/>
      <x:c r="CD254" s="193"/>
      <x:c r="CE254" s="201"/>
    </x:row>
    <x:row r="255" spans="3:83" s="195" customFormat="1">
      <x:c r="C255" s="193"/>
      <x:c r="D255" s="193"/>
      <x:c r="E255" s="193"/>
      <x:c r="F255" s="194"/>
      <x:c r="G255" s="194"/>
      <x:c r="I255"/>
      <x:c r="J255"/>
      <x:c r="K255"/>
      <x:c r="L255"/>
      <x:c r="M255"/>
      <x:c r="N255"/>
      <x:c r="O255"/>
      <x:c r="P255"/>
      <x:c r="Q255"/>
      <x:c r="R255"/>
      <x:c r="S255"/>
      <x:c r="T255" s="197"/>
      <x:c r="W255" s="193"/>
      <x:c r="X255" s="193"/>
      <x:c r="Y255" s="193"/>
      <x:c r="Z255" s="193"/>
      <x:c r="AA255" s="193"/>
      <x:c r="AB255" s="193"/>
      <x:c r="AC255" s="193"/>
      <x:c r="AD255" s="193"/>
      <x:c r="AE255" s="193"/>
      <x:c r="AF255" s="193"/>
      <x:c r="AG255" s="193"/>
      <x:c r="AH255" s="193"/>
      <x:c r="AI255" s="193"/>
      <x:c r="AJ255" s="193"/>
      <x:c r="AK255" s="193"/>
      <x:c r="AL255" s="193"/>
      <x:c r="CC255" s="199"/>
      <x:c r="CD255" s="193"/>
      <x:c r="CE255" s="201"/>
    </x:row>
    <x:row r="256" spans="3:83" s="195" customFormat="1">
      <x:c r="C256" s="193"/>
      <x:c r="D256" s="193"/>
      <x:c r="E256" s="193"/>
      <x:c r="F256" s="194"/>
      <x:c r="G256" s="194"/>
      <x:c r="I256"/>
      <x:c r="J256"/>
      <x:c r="K256"/>
      <x:c r="L256"/>
      <x:c r="M256"/>
      <x:c r="N256"/>
      <x:c r="O256"/>
      <x:c r="P256"/>
      <x:c r="Q256"/>
      <x:c r="R256"/>
      <x:c r="S256"/>
      <x:c r="T256" s="197"/>
      <x:c r="W256" s="193"/>
      <x:c r="X256" s="193"/>
      <x:c r="Y256" s="193"/>
      <x:c r="Z256" s="193"/>
      <x:c r="AA256" s="193"/>
      <x:c r="AB256" s="193"/>
      <x:c r="AC256" s="193"/>
      <x:c r="AD256" s="193"/>
      <x:c r="AE256" s="193"/>
      <x:c r="AF256" s="193"/>
      <x:c r="AG256" s="193"/>
      <x:c r="AH256" s="193"/>
      <x:c r="AI256" s="193"/>
      <x:c r="AJ256" s="193"/>
      <x:c r="AK256" s="193"/>
      <x:c r="AL256" s="193"/>
      <x:c r="CC256" s="199"/>
      <x:c r="CD256" s="193"/>
      <x:c r="CE256" s="201"/>
    </x:row>
    <x:row r="257" spans="3:83" s="195" customFormat="1">
      <x:c r="C257" s="193"/>
      <x:c r="D257" s="193"/>
      <x:c r="E257" s="193"/>
      <x:c r="F257" s="194"/>
      <x:c r="G257" s="194"/>
      <x:c r="I257"/>
      <x:c r="J257"/>
      <x:c r="K257"/>
      <x:c r="L257"/>
      <x:c r="M257"/>
      <x:c r="N257"/>
      <x:c r="O257"/>
      <x:c r="P257"/>
      <x:c r="Q257"/>
      <x:c r="R257"/>
      <x:c r="S257"/>
      <x:c r="T257" s="197"/>
      <x:c r="W257" s="193"/>
      <x:c r="X257" s="193"/>
      <x:c r="Y257" s="193"/>
      <x:c r="Z257" s="193"/>
      <x:c r="AA257" s="193"/>
      <x:c r="AB257" s="193"/>
      <x:c r="AC257" s="193"/>
      <x:c r="AD257" s="193"/>
      <x:c r="AE257" s="193"/>
      <x:c r="AF257" s="193"/>
      <x:c r="AG257" s="193"/>
      <x:c r="AH257" s="193"/>
      <x:c r="AI257" s="193"/>
      <x:c r="AJ257" s="193"/>
      <x:c r="AK257" s="193"/>
      <x:c r="AL257" s="193"/>
      <x:c r="CC257" s="199"/>
      <x:c r="CD257" s="193"/>
      <x:c r="CE257" s="201"/>
    </x:row>
    <x:row r="258" spans="3:83" s="195" customFormat="1">
      <x:c r="C258" s="193"/>
      <x:c r="D258" s="193"/>
      <x:c r="E258" s="193"/>
      <x:c r="F258" s="194"/>
      <x:c r="G258" s="194"/>
      <x:c r="I258"/>
      <x:c r="J258"/>
      <x:c r="K258"/>
      <x:c r="L258"/>
      <x:c r="M258"/>
      <x:c r="N258"/>
      <x:c r="O258"/>
      <x:c r="P258"/>
      <x:c r="Q258"/>
      <x:c r="R258"/>
      <x:c r="S258"/>
      <x:c r="T258" s="197"/>
      <x:c r="W258" s="193"/>
      <x:c r="X258" s="193"/>
      <x:c r="Y258" s="193"/>
      <x:c r="Z258" s="193"/>
      <x:c r="AA258" s="193"/>
      <x:c r="AB258" s="193"/>
      <x:c r="AC258" s="193"/>
      <x:c r="AD258" s="193"/>
      <x:c r="AE258" s="193"/>
      <x:c r="AF258" s="193"/>
      <x:c r="AG258" s="193"/>
      <x:c r="AH258" s="193"/>
      <x:c r="AI258" s="193"/>
      <x:c r="AJ258" s="193"/>
      <x:c r="AK258" s="193"/>
      <x:c r="AL258" s="193"/>
      <x:c r="CC258" s="199"/>
      <x:c r="CD258" s="193"/>
      <x:c r="CE258" s="201"/>
    </x:row>
    <x:row r="259" spans="3:83" s="195" customFormat="1">
      <x:c r="C259" s="193"/>
      <x:c r="D259" s="193"/>
      <x:c r="E259" s="193"/>
      <x:c r="F259" s="194"/>
      <x:c r="G259" s="194"/>
      <x:c r="I259"/>
      <x:c r="J259"/>
      <x:c r="K259"/>
      <x:c r="L259"/>
      <x:c r="M259"/>
      <x:c r="N259"/>
      <x:c r="O259"/>
      <x:c r="P259"/>
      <x:c r="Q259"/>
      <x:c r="R259"/>
      <x:c r="S259"/>
      <x:c r="T259" s="197"/>
      <x:c r="W259" s="193"/>
      <x:c r="X259" s="193"/>
      <x:c r="Y259" s="193"/>
      <x:c r="Z259" s="193"/>
      <x:c r="AA259" s="193"/>
      <x:c r="AB259" s="193"/>
      <x:c r="AC259" s="193"/>
      <x:c r="AD259" s="193"/>
      <x:c r="AE259" s="193"/>
      <x:c r="AF259" s="193"/>
      <x:c r="AG259" s="193"/>
      <x:c r="AH259" s="193"/>
      <x:c r="AI259" s="193"/>
      <x:c r="AJ259" s="193"/>
      <x:c r="AK259" s="193"/>
      <x:c r="AL259" s="193"/>
      <x:c r="CC259" s="199"/>
      <x:c r="CD259" s="193"/>
      <x:c r="CE259" s="201"/>
    </x:row>
    <x:row r="260" spans="3:83" s="195" customFormat="1">
      <x:c r="C260" s="193"/>
      <x:c r="D260" s="193"/>
      <x:c r="E260" s="193"/>
      <x:c r="F260" s="194"/>
      <x:c r="G260" s="194"/>
      <x:c r="I260"/>
      <x:c r="J260"/>
      <x:c r="K260"/>
      <x:c r="L260"/>
      <x:c r="M260"/>
      <x:c r="N260"/>
      <x:c r="O260"/>
      <x:c r="P260"/>
      <x:c r="Q260"/>
      <x:c r="R260"/>
      <x:c r="S260"/>
      <x:c r="T260" s="197"/>
      <x:c r="W260" s="193"/>
      <x:c r="X260" s="193"/>
      <x:c r="Y260" s="193"/>
      <x:c r="Z260" s="193"/>
      <x:c r="AA260" s="193"/>
      <x:c r="AB260" s="193"/>
      <x:c r="AC260" s="193"/>
      <x:c r="AD260" s="193"/>
      <x:c r="AE260" s="193"/>
      <x:c r="AF260" s="193"/>
      <x:c r="AG260" s="193"/>
      <x:c r="AH260" s="193"/>
      <x:c r="AI260" s="193"/>
      <x:c r="AJ260" s="193"/>
      <x:c r="AK260" s="193"/>
      <x:c r="AL260" s="193"/>
      <x:c r="CC260" s="199"/>
      <x:c r="CD260" s="193"/>
      <x:c r="CE260" s="201"/>
    </x:row>
    <x:row r="261" spans="3:83" s="195" customFormat="1">
      <x:c r="C261" s="193"/>
      <x:c r="D261" s="193"/>
      <x:c r="E261" s="193"/>
      <x:c r="F261" s="194"/>
      <x:c r="G261" s="194"/>
      <x:c r="I261"/>
      <x:c r="J261"/>
      <x:c r="K261"/>
      <x:c r="L261"/>
      <x:c r="M261"/>
      <x:c r="N261"/>
      <x:c r="O261"/>
      <x:c r="P261"/>
      <x:c r="Q261"/>
      <x:c r="R261"/>
      <x:c r="S261"/>
      <x:c r="T261" s="197"/>
      <x:c r="W261" s="193"/>
      <x:c r="X261" s="193"/>
      <x:c r="Y261" s="193"/>
      <x:c r="Z261" s="193"/>
      <x:c r="AA261" s="193"/>
      <x:c r="AB261" s="193"/>
      <x:c r="AC261" s="193"/>
      <x:c r="AD261" s="193"/>
      <x:c r="AE261" s="193"/>
      <x:c r="AF261" s="193"/>
      <x:c r="AG261" s="193"/>
      <x:c r="AH261" s="193"/>
      <x:c r="AI261" s="193"/>
      <x:c r="AJ261" s="193"/>
      <x:c r="AK261" s="193"/>
      <x:c r="AL261" s="193"/>
      <x:c r="CC261" s="199"/>
      <x:c r="CD261" s="193"/>
      <x:c r="CE261" s="201"/>
    </x:row>
    <x:row r="262" spans="3:83" s="195" customFormat="1">
      <x:c r="C262" s="193"/>
      <x:c r="D262" s="193"/>
      <x:c r="E262" s="193"/>
      <x:c r="F262" s="194"/>
      <x:c r="G262" s="194"/>
      <x:c r="I262"/>
      <x:c r="J262"/>
      <x:c r="K262"/>
      <x:c r="L262"/>
      <x:c r="M262"/>
      <x:c r="N262"/>
      <x:c r="O262"/>
      <x:c r="P262"/>
      <x:c r="Q262"/>
      <x:c r="R262"/>
      <x:c r="S262"/>
      <x:c r="T262" s="197"/>
      <x:c r="W262" s="193"/>
      <x:c r="X262" s="193"/>
      <x:c r="Y262" s="193"/>
      <x:c r="Z262" s="193"/>
      <x:c r="AA262" s="193"/>
      <x:c r="AB262" s="193"/>
      <x:c r="AC262" s="193"/>
      <x:c r="AD262" s="193"/>
      <x:c r="AE262" s="193"/>
      <x:c r="AF262" s="193"/>
      <x:c r="AG262" s="193"/>
      <x:c r="AH262" s="193"/>
      <x:c r="AI262" s="193"/>
      <x:c r="AJ262" s="193"/>
      <x:c r="AK262" s="193"/>
      <x:c r="AL262" s="193"/>
      <x:c r="CC262" s="199"/>
      <x:c r="CD262" s="193"/>
      <x:c r="CE262" s="201"/>
    </x:row>
    <x:row r="263" spans="3:83" s="195" customFormat="1">
      <x:c r="C263" s="193"/>
      <x:c r="D263" s="193"/>
      <x:c r="E263" s="193"/>
      <x:c r="F263" s="194"/>
      <x:c r="G263" s="194"/>
      <x:c r="I263"/>
      <x:c r="J263"/>
      <x:c r="K263"/>
      <x:c r="L263"/>
      <x:c r="M263"/>
      <x:c r="N263"/>
      <x:c r="O263"/>
      <x:c r="P263"/>
      <x:c r="Q263"/>
      <x:c r="R263"/>
      <x:c r="S263"/>
      <x:c r="T263" s="197"/>
      <x:c r="W263" s="193"/>
      <x:c r="X263" s="193"/>
      <x:c r="Y263" s="193"/>
      <x:c r="Z263" s="193"/>
      <x:c r="AA263" s="193"/>
      <x:c r="AB263" s="193"/>
      <x:c r="AC263" s="193"/>
      <x:c r="AD263" s="193"/>
      <x:c r="AE263" s="193"/>
      <x:c r="AF263" s="193"/>
      <x:c r="AG263" s="193"/>
      <x:c r="AH263" s="193"/>
      <x:c r="AI263" s="193"/>
      <x:c r="AJ263" s="193"/>
      <x:c r="AK263" s="193"/>
      <x:c r="AL263" s="193"/>
      <x:c r="CC263" s="199"/>
      <x:c r="CD263" s="193"/>
      <x:c r="CE263" s="201"/>
    </x:row>
    <x:row r="264" spans="3:83" s="195" customFormat="1">
      <x:c r="C264" s="193"/>
      <x:c r="D264" s="193"/>
      <x:c r="E264" s="193"/>
      <x:c r="F264" s="194"/>
      <x:c r="G264" s="194"/>
      <x:c r="I264"/>
      <x:c r="J264"/>
      <x:c r="K264"/>
      <x:c r="L264"/>
      <x:c r="M264"/>
      <x:c r="N264"/>
      <x:c r="O264"/>
      <x:c r="P264"/>
      <x:c r="Q264"/>
      <x:c r="R264"/>
      <x:c r="S264"/>
      <x:c r="T264" s="197"/>
      <x:c r="W264" s="193"/>
      <x:c r="X264" s="193"/>
      <x:c r="Y264" s="193"/>
      <x:c r="Z264" s="193"/>
      <x:c r="AA264" s="193"/>
      <x:c r="AB264" s="193"/>
      <x:c r="AC264" s="193"/>
      <x:c r="AD264" s="193"/>
      <x:c r="AE264" s="193"/>
      <x:c r="AF264" s="193"/>
      <x:c r="AG264" s="193"/>
      <x:c r="AH264" s="193"/>
      <x:c r="AI264" s="193"/>
      <x:c r="AJ264" s="193"/>
      <x:c r="AK264" s="193"/>
      <x:c r="AL264" s="193"/>
      <x:c r="CC264" s="199"/>
      <x:c r="CD264" s="193"/>
      <x:c r="CE264" s="201"/>
    </x:row>
    <x:row r="265" spans="3:83" s="195" customFormat="1">
      <x:c r="C265" s="193"/>
      <x:c r="D265" s="193"/>
      <x:c r="E265" s="193"/>
      <x:c r="F265" s="194"/>
      <x:c r="G265" s="194"/>
      <x:c r="I265"/>
      <x:c r="J265"/>
      <x:c r="K265"/>
      <x:c r="L265"/>
      <x:c r="M265"/>
      <x:c r="N265"/>
      <x:c r="O265"/>
      <x:c r="P265"/>
      <x:c r="Q265"/>
      <x:c r="R265"/>
      <x:c r="S265"/>
      <x:c r="T265" s="197"/>
      <x:c r="W265" s="193"/>
      <x:c r="X265" s="193"/>
      <x:c r="Y265" s="193"/>
      <x:c r="Z265" s="193"/>
      <x:c r="AA265" s="193"/>
      <x:c r="AB265" s="193"/>
      <x:c r="AC265" s="193"/>
      <x:c r="AD265" s="193"/>
      <x:c r="AE265" s="193"/>
      <x:c r="AF265" s="193"/>
      <x:c r="AG265" s="193"/>
      <x:c r="AH265" s="193"/>
      <x:c r="AI265" s="193"/>
      <x:c r="AJ265" s="193"/>
      <x:c r="AK265" s="193"/>
      <x:c r="AL265" s="193"/>
      <x:c r="CC265" s="199"/>
      <x:c r="CD265" s="193"/>
      <x:c r="CE265" s="201"/>
    </x:row>
    <x:row r="266" spans="3:83" s="195" customFormat="1">
      <x:c r="C266" s="193"/>
      <x:c r="D266" s="193"/>
      <x:c r="E266" s="193"/>
      <x:c r="F266" s="194"/>
      <x:c r="G266" s="194"/>
      <x:c r="I266"/>
      <x:c r="J266"/>
      <x:c r="K266"/>
      <x:c r="L266"/>
      <x:c r="M266"/>
      <x:c r="N266"/>
      <x:c r="O266"/>
      <x:c r="P266"/>
      <x:c r="Q266"/>
      <x:c r="R266"/>
      <x:c r="S266"/>
      <x:c r="T266" s="197"/>
      <x:c r="W266" s="193"/>
      <x:c r="X266" s="193"/>
      <x:c r="Y266" s="193"/>
      <x:c r="Z266" s="193"/>
      <x:c r="AA266" s="193"/>
      <x:c r="AB266" s="193"/>
      <x:c r="AC266" s="193"/>
      <x:c r="AD266" s="193"/>
      <x:c r="AE266" s="193"/>
      <x:c r="AF266" s="193"/>
      <x:c r="AG266" s="193"/>
      <x:c r="AH266" s="193"/>
      <x:c r="AI266" s="193"/>
      <x:c r="AJ266" s="193"/>
      <x:c r="AK266" s="193"/>
      <x:c r="AL266" s="193"/>
      <x:c r="CC266" s="199"/>
      <x:c r="CD266" s="193"/>
      <x:c r="CE266" s="201"/>
    </x:row>
    <x:row r="267" spans="3:83" s="195" customFormat="1">
      <x:c r="C267" s="193"/>
      <x:c r="D267" s="193"/>
      <x:c r="E267" s="193"/>
      <x:c r="F267" s="194"/>
      <x:c r="G267" s="194"/>
      <x:c r="I267"/>
      <x:c r="J267"/>
      <x:c r="K267"/>
      <x:c r="L267"/>
      <x:c r="M267"/>
      <x:c r="N267"/>
      <x:c r="O267"/>
      <x:c r="P267"/>
      <x:c r="Q267"/>
      <x:c r="R267"/>
      <x:c r="S267"/>
      <x:c r="T267" s="197"/>
      <x:c r="W267" s="193"/>
      <x:c r="X267" s="193"/>
      <x:c r="Y267" s="193"/>
      <x:c r="Z267" s="193"/>
      <x:c r="AA267" s="193"/>
      <x:c r="AB267" s="193"/>
      <x:c r="AC267" s="193"/>
      <x:c r="AD267" s="193"/>
      <x:c r="AE267" s="193"/>
      <x:c r="AF267" s="193"/>
      <x:c r="AG267" s="193"/>
      <x:c r="AH267" s="193"/>
      <x:c r="AI267" s="193"/>
      <x:c r="AJ267" s="193"/>
      <x:c r="AK267" s="193"/>
      <x:c r="AL267" s="193"/>
      <x:c r="CC267" s="199"/>
      <x:c r="CD267" s="193"/>
      <x:c r="CE267" s="201"/>
    </x:row>
    <x:row r="268" spans="3:83" s="195" customFormat="1">
      <x:c r="C268" s="193"/>
      <x:c r="D268" s="193"/>
      <x:c r="E268" s="193"/>
      <x:c r="F268" s="194"/>
      <x:c r="G268" s="194"/>
      <x:c r="I268"/>
      <x:c r="J268"/>
      <x:c r="K268"/>
      <x:c r="L268"/>
      <x:c r="M268"/>
      <x:c r="N268"/>
      <x:c r="O268"/>
      <x:c r="P268"/>
      <x:c r="Q268"/>
      <x:c r="R268"/>
      <x:c r="S268"/>
      <x:c r="T268" s="197"/>
      <x:c r="W268" s="193"/>
      <x:c r="X268" s="193"/>
      <x:c r="Y268" s="193"/>
      <x:c r="Z268" s="193"/>
      <x:c r="AA268" s="193"/>
      <x:c r="AB268" s="193"/>
      <x:c r="AC268" s="193"/>
      <x:c r="AD268" s="193"/>
      <x:c r="AE268" s="193"/>
      <x:c r="AF268" s="193"/>
      <x:c r="AG268" s="193"/>
      <x:c r="AH268" s="193"/>
      <x:c r="AI268" s="193"/>
      <x:c r="AJ268" s="193"/>
      <x:c r="AK268" s="193"/>
      <x:c r="AL268" s="193"/>
      <x:c r="CC268" s="199"/>
      <x:c r="CD268" s="193"/>
      <x:c r="CE268" s="201"/>
    </x:row>
    <x:row r="269" spans="3:83" s="195" customFormat="1">
      <x:c r="C269" s="193"/>
      <x:c r="D269" s="193"/>
      <x:c r="E269" s="193"/>
      <x:c r="F269" s="194"/>
      <x:c r="G269" s="194"/>
      <x:c r="J269" s="193"/>
      <x:c r="K269" s="193"/>
      <x:c r="L269" s="193"/>
      <x:c r="M269" s="193"/>
      <x:c r="N269" s="193"/>
      <x:c r="O269" s="196"/>
      <x:c r="P269" s="197"/>
      <x:c r="Q269" s="197"/>
      <x:c r="R269" s="198"/>
      <x:c r="T269" s="197"/>
      <x:c r="W269" s="193"/>
      <x:c r="X269" s="193"/>
      <x:c r="Y269" s="193"/>
      <x:c r="Z269" s="193"/>
      <x:c r="AA269" s="193"/>
      <x:c r="AB269" s="193"/>
      <x:c r="AC269" s="193"/>
      <x:c r="AD269" s="193"/>
      <x:c r="AE269" s="193"/>
      <x:c r="AF269" s="193"/>
      <x:c r="AG269" s="193"/>
      <x:c r="AH269" s="193"/>
      <x:c r="AI269" s="193"/>
      <x:c r="AJ269" s="193"/>
      <x:c r="AK269" s="193"/>
      <x:c r="AL269" s="193"/>
      <x:c r="CC269" s="199"/>
      <x:c r="CD269" s="193"/>
      <x:c r="CE269" s="201"/>
    </x:row>
    <x:row r="270" spans="3:83" s="195" customFormat="1">
      <x:c r="C270" s="193"/>
      <x:c r="D270" s="193"/>
      <x:c r="E270" s="193"/>
      <x:c r="F270" s="194"/>
      <x:c r="G270" s="194"/>
      <x:c r="J270" s="193"/>
      <x:c r="K270" s="193"/>
      <x:c r="L270" s="193"/>
      <x:c r="M270" s="193"/>
      <x:c r="N270" s="193"/>
      <x:c r="O270" s="196"/>
      <x:c r="P270" s="197"/>
      <x:c r="Q270" s="197"/>
      <x:c r="R270" s="198"/>
      <x:c r="T270" s="197"/>
      <x:c r="W270" s="193"/>
      <x:c r="X270" s="193"/>
      <x:c r="Y270" s="193"/>
      <x:c r="Z270" s="193"/>
      <x:c r="AA270" s="193"/>
      <x:c r="AB270" s="193"/>
      <x:c r="AC270" s="193"/>
      <x:c r="AD270" s="193"/>
      <x:c r="AE270" s="193"/>
      <x:c r="AF270" s="193"/>
      <x:c r="AG270" s="193"/>
      <x:c r="AH270" s="193"/>
      <x:c r="AI270" s="193"/>
      <x:c r="AJ270" s="193"/>
      <x:c r="AK270" s="193"/>
      <x:c r="AL270" s="193"/>
      <x:c r="CC270" s="199"/>
      <x:c r="CD270" s="193"/>
      <x:c r="CE270" s="201"/>
    </x:row>
    <x:row r="271" spans="3:83" s="195" customFormat="1">
      <x:c r="C271" s="193"/>
      <x:c r="D271" s="193"/>
      <x:c r="E271" s="193"/>
      <x:c r="F271" s="194"/>
      <x:c r="G271" s="194"/>
      <x:c r="J271" s="193"/>
      <x:c r="K271" s="193"/>
      <x:c r="L271" s="193"/>
      <x:c r="M271" s="193"/>
      <x:c r="N271" s="193"/>
      <x:c r="O271" s="196"/>
      <x:c r="P271" s="197"/>
      <x:c r="Q271" s="197"/>
      <x:c r="R271" s="198"/>
      <x:c r="T271" s="197"/>
      <x:c r="W271" s="193"/>
      <x:c r="X271" s="193"/>
      <x:c r="Y271" s="193"/>
      <x:c r="Z271" s="193"/>
      <x:c r="AA271" s="193"/>
      <x:c r="AB271" s="193"/>
      <x:c r="AC271" s="193"/>
      <x:c r="AD271" s="193"/>
      <x:c r="AE271" s="193"/>
      <x:c r="AF271" s="193"/>
      <x:c r="AG271" s="193"/>
      <x:c r="AH271" s="193"/>
      <x:c r="AI271" s="193"/>
      <x:c r="AJ271" s="193"/>
      <x:c r="AK271" s="193"/>
      <x:c r="AL271" s="193"/>
      <x:c r="CC271" s="199"/>
      <x:c r="CD271" s="193"/>
      <x:c r="CE271" s="201"/>
    </x:row>
    <x:row r="272" spans="3:83" s="195" customFormat="1">
      <x:c r="C272" s="193"/>
      <x:c r="D272" s="193"/>
      <x:c r="E272" s="193"/>
      <x:c r="F272" s="194"/>
      <x:c r="G272" s="194"/>
      <x:c r="J272" s="193"/>
      <x:c r="K272" s="193"/>
      <x:c r="L272" s="193"/>
      <x:c r="M272" s="193"/>
      <x:c r="N272" s="193"/>
      <x:c r="O272" s="196"/>
      <x:c r="P272" s="197"/>
      <x:c r="Q272" s="197"/>
      <x:c r="R272" s="198"/>
      <x:c r="T272" s="197"/>
      <x:c r="W272" s="193"/>
      <x:c r="X272" s="193"/>
      <x:c r="Y272" s="193"/>
      <x:c r="Z272" s="193"/>
      <x:c r="AA272" s="193"/>
      <x:c r="AB272" s="193"/>
      <x:c r="AC272" s="193"/>
      <x:c r="AD272" s="193"/>
      <x:c r="AE272" s="193"/>
      <x:c r="AF272" s="193"/>
      <x:c r="AG272" s="193"/>
      <x:c r="AH272" s="193"/>
      <x:c r="AI272" s="193"/>
      <x:c r="AJ272" s="193"/>
      <x:c r="AK272" s="193"/>
      <x:c r="AL272" s="193"/>
      <x:c r="CC272" s="199"/>
      <x:c r="CD272" s="193"/>
      <x:c r="CE272" s="201"/>
    </x:row>
    <x:row r="273" spans="3:83" s="195" customFormat="1">
      <x:c r="C273" s="193"/>
      <x:c r="D273" s="193"/>
      <x:c r="E273" s="193"/>
      <x:c r="F273" s="194"/>
      <x:c r="G273" s="194"/>
      <x:c r="J273" s="193"/>
      <x:c r="K273" s="193"/>
      <x:c r="L273" s="193"/>
      <x:c r="M273" s="193"/>
      <x:c r="N273" s="193"/>
      <x:c r="O273" s="196"/>
      <x:c r="P273" s="197"/>
      <x:c r="Q273" s="197"/>
      <x:c r="R273" s="198"/>
      <x:c r="T273" s="197"/>
      <x:c r="W273" s="193"/>
      <x:c r="X273" s="193"/>
      <x:c r="Y273" s="193"/>
      <x:c r="Z273" s="193"/>
      <x:c r="AA273" s="193"/>
      <x:c r="AB273" s="193"/>
      <x:c r="AC273" s="193"/>
      <x:c r="AD273" s="193"/>
      <x:c r="AE273" s="193"/>
      <x:c r="AF273" s="193"/>
      <x:c r="AG273" s="193"/>
      <x:c r="AH273" s="193"/>
      <x:c r="AI273" s="193"/>
      <x:c r="AJ273" s="193"/>
      <x:c r="AK273" s="193"/>
      <x:c r="AL273" s="193"/>
      <x:c r="CC273" s="199"/>
      <x:c r="CD273" s="193"/>
      <x:c r="CE273" s="201"/>
    </x:row>
    <x:row r="274" spans="3:83" s="195" customFormat="1">
      <x:c r="C274" s="193"/>
      <x:c r="D274" s="193"/>
      <x:c r="E274" s="193"/>
      <x:c r="F274" s="194"/>
      <x:c r="G274" s="194"/>
      <x:c r="J274" s="193"/>
      <x:c r="K274" s="193"/>
      <x:c r="L274" s="193"/>
      <x:c r="M274" s="193"/>
      <x:c r="N274" s="193"/>
      <x:c r="O274" s="196"/>
      <x:c r="P274" s="197"/>
      <x:c r="Q274" s="197"/>
      <x:c r="R274" s="198"/>
      <x:c r="T274" s="197"/>
      <x:c r="W274" s="193"/>
      <x:c r="X274" s="193"/>
      <x:c r="Y274" s="193"/>
      <x:c r="Z274" s="193"/>
      <x:c r="AA274" s="193"/>
      <x:c r="AB274" s="193"/>
      <x:c r="AC274" s="193"/>
      <x:c r="AD274" s="193"/>
      <x:c r="AE274" s="193"/>
      <x:c r="AF274" s="193"/>
      <x:c r="AG274" s="193"/>
      <x:c r="AH274" s="193"/>
      <x:c r="AI274" s="193"/>
      <x:c r="AJ274" s="193"/>
      <x:c r="AK274" s="193"/>
      <x:c r="AL274" s="193"/>
      <x:c r="CC274" s="199"/>
      <x:c r="CD274" s="193"/>
      <x:c r="CE274" s="201"/>
    </x:row>
    <x:row r="275" spans="3:83" s="195" customFormat="1">
      <x:c r="C275" s="193"/>
      <x:c r="D275" s="193"/>
      <x:c r="E275" s="193"/>
      <x:c r="F275" s="194"/>
      <x:c r="G275" s="194"/>
      <x:c r="J275" s="193"/>
      <x:c r="K275" s="193"/>
      <x:c r="L275" s="193"/>
      <x:c r="M275" s="193"/>
      <x:c r="N275" s="193"/>
      <x:c r="O275" s="196"/>
      <x:c r="P275" s="197"/>
      <x:c r="Q275" s="197"/>
      <x:c r="R275" s="198"/>
      <x:c r="T275" s="197"/>
      <x:c r="W275" s="193"/>
      <x:c r="X275" s="193"/>
      <x:c r="Y275" s="193"/>
      <x:c r="Z275" s="193"/>
      <x:c r="AA275" s="193"/>
      <x:c r="AB275" s="193"/>
      <x:c r="AC275" s="193"/>
      <x:c r="AD275" s="193"/>
      <x:c r="AE275" s="193"/>
      <x:c r="AF275" s="193"/>
      <x:c r="AG275" s="193"/>
      <x:c r="AH275" s="193"/>
      <x:c r="AI275" s="193"/>
      <x:c r="AJ275" s="193"/>
      <x:c r="AK275" s="193"/>
      <x:c r="AL275" s="193"/>
      <x:c r="CC275" s="199"/>
      <x:c r="CD275" s="193"/>
      <x:c r="CE275" s="201"/>
    </x:row>
    <x:row r="276" spans="3:83" s="195" customFormat="1">
      <x:c r="C276" s="193"/>
      <x:c r="D276" s="193"/>
      <x:c r="E276" s="193"/>
      <x:c r="F276" s="194"/>
      <x:c r="G276" s="194"/>
      <x:c r="J276" s="193"/>
      <x:c r="K276" s="193"/>
      <x:c r="L276" s="193"/>
      <x:c r="M276" s="193"/>
      <x:c r="N276" s="193"/>
      <x:c r="O276" s="196"/>
      <x:c r="P276" s="197"/>
      <x:c r="Q276" s="197"/>
      <x:c r="R276" s="198"/>
      <x:c r="T276" s="197"/>
      <x:c r="W276" s="193"/>
      <x:c r="X276" s="193"/>
      <x:c r="Y276" s="193"/>
      <x:c r="Z276" s="193"/>
      <x:c r="AA276" s="193"/>
      <x:c r="AB276" s="193"/>
      <x:c r="AC276" s="193"/>
      <x:c r="AD276" s="193"/>
      <x:c r="AE276" s="193"/>
      <x:c r="AF276" s="193"/>
      <x:c r="AG276" s="193"/>
      <x:c r="AH276" s="193"/>
      <x:c r="AI276" s="193"/>
      <x:c r="AJ276" s="193"/>
      <x:c r="AK276" s="193"/>
      <x:c r="AL276" s="193"/>
      <x:c r="CC276" s="199"/>
      <x:c r="CD276" s="193"/>
      <x:c r="CE276" s="201"/>
    </x:row>
    <x:row r="277" spans="3:83" s="195" customFormat="1">
      <x:c r="C277" s="193"/>
      <x:c r="D277" s="193"/>
      <x:c r="E277" s="193"/>
      <x:c r="F277" s="194"/>
      <x:c r="G277" s="194"/>
      <x:c r="J277" s="193"/>
      <x:c r="K277" s="193"/>
      <x:c r="L277" s="193"/>
      <x:c r="M277" s="193"/>
      <x:c r="N277" s="193"/>
      <x:c r="O277" s="196"/>
      <x:c r="P277" s="197"/>
      <x:c r="Q277" s="197"/>
      <x:c r="R277" s="198"/>
      <x:c r="T277" s="197"/>
      <x:c r="W277" s="193"/>
      <x:c r="X277" s="193"/>
      <x:c r="Y277" s="193"/>
      <x:c r="Z277" s="193"/>
      <x:c r="AA277" s="193"/>
      <x:c r="AB277" s="193"/>
      <x:c r="AC277" s="193"/>
      <x:c r="AD277" s="193"/>
      <x:c r="AE277" s="193"/>
      <x:c r="AF277" s="193"/>
      <x:c r="AG277" s="193"/>
      <x:c r="AH277" s="193"/>
      <x:c r="AI277" s="193"/>
      <x:c r="AJ277" s="193"/>
      <x:c r="AK277" s="193"/>
      <x:c r="AL277" s="193"/>
      <x:c r="CC277" s="199"/>
      <x:c r="CD277" s="193"/>
      <x:c r="CE277" s="201"/>
    </x:row>
    <x:row r="278" spans="3:83" s="195" customFormat="1">
      <x:c r="C278" s="193"/>
      <x:c r="D278" s="193"/>
      <x:c r="E278" s="193"/>
      <x:c r="F278" s="194"/>
      <x:c r="G278" s="194"/>
      <x:c r="J278" s="193"/>
      <x:c r="K278" s="193"/>
      <x:c r="L278" s="193"/>
      <x:c r="M278" s="193"/>
      <x:c r="N278" s="193"/>
      <x:c r="O278" s="196"/>
      <x:c r="P278" s="197"/>
      <x:c r="Q278" s="197"/>
      <x:c r="R278" s="198"/>
      <x:c r="T278" s="197"/>
      <x:c r="W278" s="193"/>
      <x:c r="X278" s="193"/>
      <x:c r="Y278" s="193"/>
      <x:c r="Z278" s="193"/>
      <x:c r="AA278" s="193"/>
      <x:c r="AB278" s="193"/>
      <x:c r="AC278" s="193"/>
      <x:c r="AD278" s="193"/>
      <x:c r="AE278" s="193"/>
      <x:c r="AF278" s="193"/>
      <x:c r="AG278" s="193"/>
      <x:c r="AH278" s="193"/>
      <x:c r="AI278" s="193"/>
      <x:c r="AJ278" s="193"/>
      <x:c r="AK278" s="193"/>
      <x:c r="AL278" s="193"/>
      <x:c r="CC278" s="199"/>
      <x:c r="CD278" s="193"/>
      <x:c r="CE278" s="201"/>
    </x:row>
    <x:row r="279" spans="3:83" s="195" customFormat="1">
      <x:c r="C279" s="193"/>
      <x:c r="D279" s="193"/>
      <x:c r="E279" s="193"/>
      <x:c r="F279" s="194"/>
      <x:c r="G279" s="194"/>
      <x:c r="J279" s="193"/>
      <x:c r="K279" s="193"/>
      <x:c r="L279" s="193"/>
      <x:c r="M279" s="193"/>
      <x:c r="N279" s="193"/>
      <x:c r="O279" s="196"/>
      <x:c r="P279" s="197"/>
      <x:c r="Q279" s="197"/>
      <x:c r="R279" s="198"/>
      <x:c r="T279" s="197"/>
      <x:c r="W279" s="193"/>
      <x:c r="X279" s="193"/>
      <x:c r="Y279" s="193"/>
      <x:c r="Z279" s="193"/>
      <x:c r="AA279" s="193"/>
      <x:c r="AB279" s="193"/>
      <x:c r="AC279" s="193"/>
      <x:c r="AD279" s="193"/>
      <x:c r="AE279" s="193"/>
      <x:c r="AF279" s="193"/>
      <x:c r="AG279" s="193"/>
      <x:c r="AH279" s="193"/>
      <x:c r="AI279" s="193"/>
      <x:c r="AJ279" s="193"/>
      <x:c r="AK279" s="193"/>
      <x:c r="AL279" s="193"/>
      <x:c r="CC279" s="199"/>
      <x:c r="CD279" s="193"/>
      <x:c r="CE279" s="201"/>
    </x:row>
    <x:row r="280" spans="3:83" s="195" customFormat="1">
      <x:c r="C280" s="193"/>
      <x:c r="D280" s="193"/>
      <x:c r="E280" s="193"/>
      <x:c r="F280" s="194"/>
      <x:c r="G280" s="194"/>
      <x:c r="J280" s="193"/>
      <x:c r="K280" s="193"/>
      <x:c r="L280" s="193"/>
      <x:c r="M280" s="193"/>
      <x:c r="N280" s="193"/>
      <x:c r="O280" s="196"/>
      <x:c r="P280" s="197"/>
      <x:c r="Q280" s="197"/>
      <x:c r="R280" s="198"/>
      <x:c r="T280" s="197"/>
      <x:c r="W280" s="193"/>
      <x:c r="X280" s="193"/>
      <x:c r="Y280" s="193"/>
      <x:c r="Z280" s="193"/>
      <x:c r="AA280" s="193"/>
      <x:c r="AB280" s="193"/>
      <x:c r="AC280" s="193"/>
      <x:c r="AD280" s="193"/>
      <x:c r="AE280" s="193"/>
      <x:c r="AF280" s="193"/>
      <x:c r="AG280" s="193"/>
      <x:c r="AH280" s="193"/>
      <x:c r="AI280" s="193"/>
      <x:c r="AJ280" s="193"/>
      <x:c r="AK280" s="193"/>
      <x:c r="AL280" s="193"/>
      <x:c r="CC280" s="199"/>
      <x:c r="CD280" s="193"/>
      <x:c r="CE280" s="201"/>
    </x:row>
    <x:row r="281" spans="3:83" s="195" customFormat="1">
      <x:c r="C281" s="193"/>
      <x:c r="D281" s="193"/>
      <x:c r="E281" s="193"/>
      <x:c r="F281" s="194"/>
      <x:c r="G281" s="194"/>
      <x:c r="J281" s="193"/>
      <x:c r="K281" s="193"/>
      <x:c r="L281" s="193"/>
      <x:c r="M281" s="193"/>
      <x:c r="N281" s="193"/>
      <x:c r="O281" s="196"/>
      <x:c r="P281" s="197"/>
      <x:c r="Q281" s="197"/>
      <x:c r="R281" s="198"/>
      <x:c r="T281" s="197"/>
      <x:c r="W281" s="193"/>
      <x:c r="X281" s="193"/>
      <x:c r="Y281" s="193"/>
      <x:c r="Z281" s="193"/>
      <x:c r="AA281" s="193"/>
      <x:c r="AB281" s="193"/>
      <x:c r="AC281" s="193"/>
      <x:c r="AD281" s="193"/>
      <x:c r="AE281" s="193"/>
      <x:c r="AF281" s="193"/>
      <x:c r="AG281" s="193"/>
      <x:c r="AH281" s="193"/>
      <x:c r="AI281" s="193"/>
      <x:c r="AJ281" s="193"/>
      <x:c r="AK281" s="193"/>
      <x:c r="AL281" s="193"/>
      <x:c r="CC281" s="199"/>
      <x:c r="CD281" s="193"/>
      <x:c r="CE281" s="201"/>
    </x:row>
    <x:row r="282" spans="3:83" s="195" customFormat="1">
      <x:c r="C282" s="193"/>
      <x:c r="D282" s="193"/>
      <x:c r="E282" s="193"/>
      <x:c r="F282" s="194"/>
      <x:c r="G282" s="194"/>
      <x:c r="J282" s="193"/>
      <x:c r="K282" s="193"/>
      <x:c r="L282" s="193"/>
      <x:c r="M282" s="193"/>
      <x:c r="N282" s="193"/>
      <x:c r="O282" s="196"/>
      <x:c r="P282" s="197"/>
      <x:c r="Q282" s="197"/>
      <x:c r="R282" s="198"/>
      <x:c r="T282" s="197"/>
      <x:c r="W282" s="193"/>
      <x:c r="X282" s="193"/>
      <x:c r="Y282" s="193"/>
      <x:c r="Z282" s="193"/>
      <x:c r="AA282" s="193"/>
      <x:c r="AB282" s="193"/>
      <x:c r="AC282" s="193"/>
      <x:c r="AD282" s="193"/>
      <x:c r="AE282" s="193"/>
      <x:c r="AF282" s="193"/>
      <x:c r="AG282" s="193"/>
      <x:c r="AH282" s="193"/>
      <x:c r="AI282" s="193"/>
      <x:c r="AJ282" s="193"/>
      <x:c r="AK282" s="193"/>
      <x:c r="AL282" s="193"/>
      <x:c r="CC282" s="199"/>
      <x:c r="CD282" s="193"/>
      <x:c r="CE282" s="201"/>
    </x:row>
    <x:row r="283" spans="3:83" s="195" customFormat="1">
      <x:c r="C283" s="193"/>
      <x:c r="D283" s="193"/>
      <x:c r="E283" s="193"/>
      <x:c r="F283" s="194"/>
      <x:c r="G283" s="194"/>
      <x:c r="J283" s="193"/>
      <x:c r="K283" s="193"/>
      <x:c r="L283" s="193"/>
      <x:c r="M283" s="193"/>
      <x:c r="N283" s="193"/>
      <x:c r="O283" s="196"/>
      <x:c r="P283" s="197"/>
      <x:c r="Q283" s="197"/>
      <x:c r="R283" s="198"/>
      <x:c r="T283" s="197"/>
      <x:c r="W283" s="193"/>
      <x:c r="X283" s="193"/>
      <x:c r="Y283" s="193"/>
      <x:c r="Z283" s="193"/>
      <x:c r="AA283" s="193"/>
      <x:c r="AB283" s="193"/>
      <x:c r="AC283" s="193"/>
      <x:c r="AD283" s="193"/>
      <x:c r="AE283" s="193"/>
      <x:c r="AF283" s="193"/>
      <x:c r="AG283" s="193"/>
      <x:c r="AH283" s="193"/>
      <x:c r="AI283" s="193"/>
      <x:c r="AJ283" s="193"/>
      <x:c r="AK283" s="193"/>
      <x:c r="AL283" s="193"/>
      <x:c r="CC283" s="199"/>
      <x:c r="CD283" s="193"/>
      <x:c r="CE283" s="201"/>
    </x:row>
    <x:row r="284" spans="3:83" s="195" customFormat="1">
      <x:c r="C284" s="193"/>
      <x:c r="D284" s="193"/>
      <x:c r="E284" s="193"/>
      <x:c r="F284" s="194"/>
      <x:c r="G284" s="194"/>
      <x:c r="J284" s="193"/>
      <x:c r="K284" s="193"/>
      <x:c r="L284" s="193"/>
      <x:c r="M284" s="193"/>
      <x:c r="N284" s="193"/>
      <x:c r="O284" s="196"/>
      <x:c r="P284" s="197"/>
      <x:c r="Q284" s="197"/>
      <x:c r="R284" s="198"/>
      <x:c r="T284" s="197"/>
      <x:c r="W284" s="193"/>
      <x:c r="X284" s="193"/>
      <x:c r="Y284" s="193"/>
      <x:c r="Z284" s="193"/>
      <x:c r="AA284" s="193"/>
      <x:c r="AB284" s="193"/>
      <x:c r="AC284" s="193"/>
      <x:c r="AD284" s="193"/>
      <x:c r="AE284" s="193"/>
      <x:c r="AF284" s="193"/>
      <x:c r="AG284" s="193"/>
      <x:c r="AH284" s="193"/>
      <x:c r="AI284" s="193"/>
      <x:c r="AJ284" s="193"/>
      <x:c r="AK284" s="193"/>
      <x:c r="AL284" s="193"/>
      <x:c r="CC284" s="199"/>
      <x:c r="CD284" s="193"/>
      <x:c r="CE284" s="201"/>
    </x:row>
    <x:row r="285" spans="3:83" s="195" customFormat="1">
      <x:c r="C285" s="193"/>
      <x:c r="D285" s="193"/>
      <x:c r="E285" s="193"/>
      <x:c r="F285" s="194"/>
      <x:c r="G285" s="194"/>
      <x:c r="J285" s="193"/>
      <x:c r="K285" s="193"/>
      <x:c r="L285" s="193"/>
      <x:c r="M285" s="193"/>
      <x:c r="N285" s="193"/>
      <x:c r="O285" s="196"/>
      <x:c r="P285" s="197"/>
      <x:c r="Q285" s="197"/>
      <x:c r="R285" s="198"/>
      <x:c r="T285" s="197"/>
      <x:c r="W285" s="193"/>
      <x:c r="X285" s="193"/>
      <x:c r="Y285" s="193"/>
      <x:c r="Z285" s="193"/>
      <x:c r="AA285" s="193"/>
      <x:c r="AB285" s="193"/>
      <x:c r="AC285" s="193"/>
      <x:c r="AD285" s="193"/>
      <x:c r="AE285" s="193"/>
      <x:c r="AF285" s="193"/>
      <x:c r="AG285" s="193"/>
      <x:c r="AH285" s="193"/>
      <x:c r="AI285" s="193"/>
      <x:c r="AJ285" s="193"/>
      <x:c r="AK285" s="193"/>
      <x:c r="AL285" s="193"/>
      <x:c r="CC285" s="199"/>
      <x:c r="CD285" s="193"/>
      <x:c r="CE285" s="201"/>
    </x:row>
    <x:row r="286" spans="3:83" s="195" customFormat="1">
      <x:c r="C286" s="193"/>
      <x:c r="D286" s="193"/>
      <x:c r="E286" s="193"/>
      <x:c r="F286" s="194"/>
      <x:c r="G286" s="194"/>
      <x:c r="J286" s="193"/>
      <x:c r="K286" s="193"/>
      <x:c r="L286" s="193"/>
      <x:c r="M286" s="193"/>
      <x:c r="N286" s="193"/>
      <x:c r="O286" s="196"/>
      <x:c r="P286" s="197"/>
      <x:c r="Q286" s="197"/>
      <x:c r="R286" s="198"/>
      <x:c r="T286" s="197"/>
      <x:c r="W286" s="193"/>
      <x:c r="X286" s="193"/>
      <x:c r="Y286" s="193"/>
      <x:c r="Z286" s="193"/>
      <x:c r="AA286" s="193"/>
      <x:c r="AB286" s="193"/>
      <x:c r="AC286" s="193"/>
      <x:c r="AD286" s="193"/>
      <x:c r="AE286" s="193"/>
      <x:c r="AF286" s="193"/>
      <x:c r="AG286" s="193"/>
      <x:c r="AH286" s="193"/>
      <x:c r="AI286" s="193"/>
      <x:c r="AJ286" s="193"/>
      <x:c r="AK286" s="193"/>
      <x:c r="AL286" s="193"/>
      <x:c r="CC286" s="199"/>
      <x:c r="CD286" s="193"/>
      <x:c r="CE286" s="201"/>
    </x:row>
    <x:row r="287" spans="3:83" s="195" customFormat="1">
      <x:c r="C287" s="193"/>
      <x:c r="D287" s="193"/>
      <x:c r="E287" s="193"/>
      <x:c r="F287" s="194"/>
      <x:c r="G287" s="194"/>
      <x:c r="J287" s="193"/>
      <x:c r="K287" s="193"/>
      <x:c r="L287" s="193"/>
      <x:c r="M287" s="193"/>
      <x:c r="N287" s="193"/>
      <x:c r="O287" s="196"/>
      <x:c r="P287" s="197"/>
      <x:c r="Q287" s="197"/>
      <x:c r="R287" s="198"/>
      <x:c r="T287" s="197"/>
      <x:c r="W287" s="193"/>
      <x:c r="X287" s="193"/>
      <x:c r="Y287" s="193"/>
      <x:c r="Z287" s="193"/>
      <x:c r="AA287" s="193"/>
      <x:c r="AB287" s="193"/>
      <x:c r="AC287" s="193"/>
      <x:c r="AD287" s="193"/>
      <x:c r="AE287" s="193"/>
      <x:c r="AF287" s="193"/>
      <x:c r="AG287" s="193"/>
      <x:c r="AH287" s="193"/>
      <x:c r="AI287" s="193"/>
      <x:c r="AJ287" s="193"/>
      <x:c r="AK287" s="193"/>
      <x:c r="AL287" s="193"/>
      <x:c r="CC287" s="199"/>
      <x:c r="CD287" s="193"/>
      <x:c r="CE287" s="201"/>
    </x:row>
    <x:row r="288" spans="3:83" s="195" customFormat="1">
      <x:c r="C288" s="193"/>
      <x:c r="D288" s="193"/>
      <x:c r="E288" s="193"/>
      <x:c r="F288" s="194"/>
      <x:c r="G288" s="194"/>
      <x:c r="J288" s="193"/>
      <x:c r="K288" s="193"/>
      <x:c r="L288" s="193"/>
      <x:c r="M288" s="193"/>
      <x:c r="N288" s="193"/>
      <x:c r="O288" s="196"/>
      <x:c r="P288" s="197"/>
      <x:c r="Q288" s="197"/>
      <x:c r="R288" s="198"/>
      <x:c r="T288" s="197"/>
      <x:c r="W288" s="193"/>
      <x:c r="X288" s="193"/>
      <x:c r="Y288" s="193"/>
      <x:c r="Z288" s="193"/>
      <x:c r="AA288" s="193"/>
      <x:c r="AB288" s="193"/>
      <x:c r="AC288" s="193"/>
      <x:c r="AD288" s="193"/>
      <x:c r="AE288" s="193"/>
      <x:c r="AF288" s="193"/>
      <x:c r="AG288" s="193"/>
      <x:c r="AH288" s="193"/>
      <x:c r="AI288" s="193"/>
      <x:c r="AJ288" s="193"/>
      <x:c r="AK288" s="193"/>
      <x:c r="AL288" s="193"/>
      <x:c r="CC288" s="199"/>
      <x:c r="CD288" s="193"/>
      <x:c r="CE288" s="201"/>
    </x:row>
    <x:row r="289" spans="3:83" s="195" customFormat="1">
      <x:c r="C289" s="193"/>
      <x:c r="D289" s="193"/>
      <x:c r="E289" s="193"/>
      <x:c r="F289" s="194"/>
      <x:c r="G289" s="194"/>
      <x:c r="J289" s="193"/>
      <x:c r="K289" s="193"/>
      <x:c r="L289" s="193"/>
      <x:c r="M289" s="193"/>
      <x:c r="N289" s="193"/>
      <x:c r="O289" s="196"/>
      <x:c r="P289" s="197"/>
      <x:c r="Q289" s="197"/>
      <x:c r="R289" s="198"/>
      <x:c r="T289" s="197"/>
      <x:c r="W289" s="193"/>
      <x:c r="X289" s="193"/>
      <x:c r="Y289" s="193"/>
      <x:c r="Z289" s="193"/>
      <x:c r="AA289" s="193"/>
      <x:c r="AB289" s="193"/>
      <x:c r="AC289" s="193"/>
      <x:c r="AD289" s="193"/>
      <x:c r="AE289" s="193"/>
      <x:c r="AF289" s="193"/>
      <x:c r="AG289" s="193"/>
      <x:c r="AH289" s="193"/>
      <x:c r="AI289" s="193"/>
      <x:c r="AJ289" s="193"/>
      <x:c r="AK289" s="193"/>
      <x:c r="AL289" s="193"/>
      <x:c r="CC289" s="199"/>
      <x:c r="CD289" s="193"/>
      <x:c r="CE289" s="201"/>
    </x:row>
    <x:row r="290" spans="3:83" s="195" customFormat="1">
      <x:c r="C290" s="193"/>
      <x:c r="D290" s="193"/>
      <x:c r="E290" s="193"/>
      <x:c r="F290" s="194"/>
      <x:c r="G290" s="194"/>
      <x:c r="J290" s="193"/>
      <x:c r="K290" s="193"/>
      <x:c r="L290" s="193"/>
      <x:c r="M290" s="193"/>
      <x:c r="N290" s="193"/>
      <x:c r="O290" s="196"/>
      <x:c r="P290" s="197"/>
      <x:c r="Q290" s="197"/>
      <x:c r="R290" s="198"/>
      <x:c r="T290" s="197"/>
      <x:c r="W290" s="193"/>
      <x:c r="X290" s="193"/>
      <x:c r="Y290" s="193"/>
      <x:c r="Z290" s="193"/>
      <x:c r="AA290" s="193"/>
      <x:c r="AB290" s="193"/>
      <x:c r="AC290" s="193"/>
      <x:c r="AD290" s="193"/>
      <x:c r="AE290" s="193"/>
      <x:c r="AF290" s="193"/>
      <x:c r="AG290" s="193"/>
      <x:c r="AH290" s="193"/>
      <x:c r="AI290" s="193"/>
      <x:c r="AJ290" s="193"/>
      <x:c r="AK290" s="193"/>
      <x:c r="AL290" s="193"/>
      <x:c r="CC290" s="199"/>
      <x:c r="CD290" s="193"/>
      <x:c r="CE290" s="201"/>
    </x:row>
    <x:row r="291" spans="3:83" s="195" customFormat="1">
      <x:c r="C291" s="193"/>
      <x:c r="D291" s="193"/>
      <x:c r="E291" s="193"/>
      <x:c r="F291" s="194"/>
      <x:c r="G291" s="194"/>
      <x:c r="J291" s="193"/>
      <x:c r="K291" s="193"/>
      <x:c r="L291" s="193"/>
      <x:c r="M291" s="193"/>
      <x:c r="N291" s="193"/>
      <x:c r="O291" s="196"/>
      <x:c r="P291" s="197"/>
      <x:c r="Q291" s="197"/>
      <x:c r="R291" s="198"/>
      <x:c r="T291" s="197"/>
      <x:c r="W291" s="193"/>
      <x:c r="X291" s="193"/>
      <x:c r="Y291" s="193"/>
      <x:c r="Z291" s="193"/>
      <x:c r="AA291" s="193"/>
      <x:c r="AB291" s="193"/>
      <x:c r="AC291" s="193"/>
      <x:c r="AD291" s="193"/>
      <x:c r="AE291" s="193"/>
      <x:c r="AF291" s="193"/>
      <x:c r="AG291" s="193"/>
      <x:c r="AH291" s="193"/>
      <x:c r="AI291" s="193"/>
      <x:c r="AJ291" s="193"/>
      <x:c r="AK291" s="193"/>
      <x:c r="AL291" s="193"/>
      <x:c r="CC291" s="199"/>
      <x:c r="CD291" s="193"/>
      <x:c r="CE291" s="201"/>
    </x:row>
    <x:row r="292" spans="3:83" s="195" customFormat="1">
      <x:c r="C292" s="193"/>
      <x:c r="D292" s="193"/>
      <x:c r="E292" s="193"/>
      <x:c r="F292" s="194"/>
      <x:c r="G292" s="194"/>
      <x:c r="J292" s="193"/>
      <x:c r="K292" s="193"/>
      <x:c r="L292" s="193"/>
      <x:c r="M292" s="193"/>
      <x:c r="N292" s="193"/>
      <x:c r="O292" s="196"/>
      <x:c r="P292" s="197"/>
      <x:c r="Q292" s="197"/>
      <x:c r="R292" s="198"/>
      <x:c r="T292" s="197"/>
      <x:c r="W292" s="193"/>
      <x:c r="X292" s="193"/>
      <x:c r="Y292" s="193"/>
      <x:c r="Z292" s="193"/>
      <x:c r="AA292" s="193"/>
      <x:c r="AB292" s="193"/>
      <x:c r="AC292" s="193"/>
      <x:c r="AD292" s="193"/>
      <x:c r="AE292" s="193"/>
      <x:c r="AF292" s="193"/>
      <x:c r="AG292" s="193"/>
      <x:c r="AH292" s="193"/>
      <x:c r="AI292" s="193"/>
      <x:c r="AJ292" s="193"/>
      <x:c r="AK292" s="193"/>
      <x:c r="AL292" s="193"/>
      <x:c r="CC292" s="199"/>
      <x:c r="CD292" s="193"/>
      <x:c r="CE292" s="201"/>
    </x:row>
    <x:row r="293" spans="3:83" s="195" customFormat="1">
      <x:c r="C293" s="193"/>
      <x:c r="D293" s="193"/>
      <x:c r="E293" s="193"/>
      <x:c r="F293" s="194"/>
      <x:c r="G293" s="194"/>
      <x:c r="J293" s="193"/>
      <x:c r="K293" s="193"/>
      <x:c r="L293" s="193"/>
      <x:c r="M293" s="193"/>
      <x:c r="N293" s="193"/>
      <x:c r="O293" s="196"/>
      <x:c r="P293" s="197"/>
      <x:c r="Q293" s="197"/>
      <x:c r="R293" s="198"/>
      <x:c r="T293" s="197"/>
      <x:c r="W293" s="193"/>
      <x:c r="X293" s="193"/>
      <x:c r="Y293" s="193"/>
      <x:c r="Z293" s="193"/>
      <x:c r="AA293" s="193"/>
      <x:c r="AB293" s="193"/>
      <x:c r="AC293" s="193"/>
      <x:c r="AD293" s="193"/>
      <x:c r="AE293" s="193"/>
      <x:c r="AF293" s="193"/>
      <x:c r="AG293" s="193"/>
      <x:c r="AH293" s="193"/>
      <x:c r="AI293" s="193"/>
      <x:c r="AJ293" s="193"/>
      <x:c r="AK293" s="193"/>
      <x:c r="AL293" s="193"/>
      <x:c r="CC293" s="199"/>
      <x:c r="CD293" s="193"/>
      <x:c r="CE293" s="201"/>
    </x:row>
    <x:row r="294" spans="3:83" s="195" customFormat="1">
      <x:c r="C294" s="193"/>
      <x:c r="D294" s="193"/>
      <x:c r="E294" s="193"/>
      <x:c r="F294" s="194"/>
      <x:c r="G294" s="194"/>
      <x:c r="J294" s="193"/>
      <x:c r="K294" s="193"/>
      <x:c r="L294" s="193"/>
      <x:c r="M294" s="193"/>
      <x:c r="N294" s="193"/>
      <x:c r="O294" s="196"/>
      <x:c r="P294" s="197"/>
      <x:c r="Q294" s="197"/>
      <x:c r="R294" s="198"/>
      <x:c r="T294" s="197"/>
      <x:c r="W294" s="193"/>
      <x:c r="X294" s="193"/>
      <x:c r="Y294" s="193"/>
      <x:c r="Z294" s="193"/>
      <x:c r="AA294" s="193"/>
      <x:c r="AB294" s="193"/>
      <x:c r="AC294" s="193"/>
      <x:c r="AD294" s="193"/>
      <x:c r="AE294" s="193"/>
      <x:c r="AF294" s="193"/>
      <x:c r="AG294" s="193"/>
      <x:c r="AH294" s="193"/>
      <x:c r="AI294" s="193"/>
      <x:c r="AJ294" s="193"/>
      <x:c r="AK294" s="193"/>
      <x:c r="AL294" s="193"/>
      <x:c r="CC294" s="199"/>
      <x:c r="CD294" s="193"/>
      <x:c r="CE294" s="201"/>
    </x:row>
    <x:row r="295" spans="3:83" s="195" customFormat="1">
      <x:c r="C295" s="193"/>
      <x:c r="D295" s="193"/>
      <x:c r="E295" s="193"/>
      <x:c r="F295" s="194"/>
      <x:c r="G295" s="194"/>
      <x:c r="J295" s="193"/>
      <x:c r="K295" s="193"/>
      <x:c r="L295" s="193"/>
      <x:c r="M295" s="193"/>
      <x:c r="N295" s="193"/>
      <x:c r="O295" s="196"/>
      <x:c r="P295" s="197"/>
      <x:c r="Q295" s="197"/>
      <x:c r="R295" s="198"/>
      <x:c r="T295" s="197"/>
      <x:c r="W295" s="193"/>
      <x:c r="X295" s="193"/>
      <x:c r="Y295" s="193"/>
      <x:c r="Z295" s="193"/>
      <x:c r="AA295" s="193"/>
      <x:c r="AB295" s="193"/>
      <x:c r="AC295" s="193"/>
      <x:c r="AD295" s="193"/>
      <x:c r="AE295" s="193"/>
      <x:c r="AF295" s="193"/>
      <x:c r="AG295" s="193"/>
      <x:c r="AH295" s="193"/>
      <x:c r="AI295" s="193"/>
      <x:c r="AJ295" s="193"/>
      <x:c r="AK295" s="193"/>
      <x:c r="AL295" s="193"/>
      <x:c r="CC295" s="199"/>
      <x:c r="CD295" s="193"/>
      <x:c r="CE295" s="201"/>
    </x:row>
    <x:row r="296" spans="3:83" s="195" customFormat="1">
      <x:c r="C296" s="193"/>
      <x:c r="D296" s="193"/>
      <x:c r="E296" s="193"/>
      <x:c r="F296" s="194"/>
      <x:c r="G296" s="194"/>
      <x:c r="J296" s="193"/>
      <x:c r="K296" s="193"/>
      <x:c r="L296" s="193"/>
      <x:c r="M296" s="193"/>
      <x:c r="N296" s="193"/>
      <x:c r="O296" s="196"/>
      <x:c r="P296" s="197"/>
      <x:c r="Q296" s="197"/>
      <x:c r="R296" s="198"/>
      <x:c r="T296" s="197"/>
      <x:c r="W296" s="193"/>
      <x:c r="X296" s="193"/>
      <x:c r="Y296" s="193"/>
      <x:c r="Z296" s="193"/>
      <x:c r="AA296" s="193"/>
      <x:c r="AB296" s="193"/>
      <x:c r="AC296" s="193"/>
      <x:c r="AD296" s="193"/>
      <x:c r="AE296" s="193"/>
      <x:c r="AF296" s="193"/>
      <x:c r="AG296" s="193"/>
      <x:c r="AH296" s="193"/>
      <x:c r="AI296" s="193"/>
      <x:c r="AJ296" s="193"/>
      <x:c r="AK296" s="193"/>
      <x:c r="AL296" s="193"/>
      <x:c r="CC296" s="199"/>
      <x:c r="CD296" s="193"/>
      <x:c r="CE296" s="201"/>
    </x:row>
    <x:row r="297" spans="3:83" s="195" customFormat="1">
      <x:c r="C297" s="193"/>
      <x:c r="D297" s="193"/>
      <x:c r="E297" s="193"/>
      <x:c r="F297" s="194"/>
      <x:c r="G297" s="194"/>
      <x:c r="J297" s="193"/>
      <x:c r="K297" s="193"/>
      <x:c r="L297" s="193"/>
      <x:c r="M297" s="193"/>
      <x:c r="N297" s="193"/>
      <x:c r="O297" s="196"/>
      <x:c r="P297" s="197"/>
      <x:c r="Q297" s="197"/>
      <x:c r="R297" s="198"/>
      <x:c r="T297" s="197"/>
      <x:c r="W297" s="193"/>
      <x:c r="X297" s="193"/>
      <x:c r="Y297" s="193"/>
      <x:c r="Z297" s="193"/>
      <x:c r="AA297" s="193"/>
      <x:c r="AB297" s="193"/>
      <x:c r="AC297" s="193"/>
      <x:c r="AD297" s="193"/>
      <x:c r="AE297" s="193"/>
      <x:c r="AF297" s="193"/>
      <x:c r="AG297" s="193"/>
      <x:c r="AH297" s="193"/>
      <x:c r="AI297" s="193"/>
      <x:c r="AJ297" s="193"/>
      <x:c r="AK297" s="193"/>
      <x:c r="AL297" s="193"/>
      <x:c r="CC297" s="199"/>
      <x:c r="CD297" s="193"/>
      <x:c r="CE297" s="201"/>
    </x:row>
    <x:row r="298" spans="3:83" s="195" customFormat="1">
      <x:c r="C298" s="193"/>
      <x:c r="D298" s="193"/>
      <x:c r="E298" s="193"/>
      <x:c r="F298" s="194"/>
      <x:c r="G298" s="194"/>
      <x:c r="J298" s="193"/>
      <x:c r="K298" s="193"/>
      <x:c r="L298" s="193"/>
      <x:c r="M298" s="193"/>
      <x:c r="N298" s="193"/>
      <x:c r="O298" s="196"/>
      <x:c r="P298" s="197"/>
      <x:c r="Q298" s="197"/>
      <x:c r="R298" s="198"/>
      <x:c r="T298" s="197"/>
      <x:c r="W298" s="193"/>
      <x:c r="X298" s="193"/>
      <x:c r="Y298" s="193"/>
      <x:c r="Z298" s="193"/>
      <x:c r="AA298" s="193"/>
      <x:c r="AB298" s="193"/>
      <x:c r="AC298" s="193"/>
      <x:c r="AD298" s="193"/>
      <x:c r="AE298" s="193"/>
      <x:c r="AF298" s="193"/>
      <x:c r="AG298" s="193"/>
      <x:c r="AH298" s="193"/>
      <x:c r="AI298" s="193"/>
      <x:c r="AJ298" s="193"/>
      <x:c r="AK298" s="193"/>
      <x:c r="AL298" s="193"/>
      <x:c r="CC298" s="199"/>
      <x:c r="CD298" s="193"/>
      <x:c r="CE298" s="201"/>
    </x:row>
    <x:row r="299" spans="3:83" s="195" customFormat="1">
      <x:c r="C299" s="193"/>
      <x:c r="D299" s="193"/>
      <x:c r="E299" s="193"/>
      <x:c r="F299" s="194"/>
      <x:c r="G299" s="194"/>
      <x:c r="J299" s="193"/>
      <x:c r="K299" s="193"/>
      <x:c r="L299" s="193"/>
      <x:c r="M299" s="193"/>
      <x:c r="N299" s="193"/>
      <x:c r="O299" s="196"/>
      <x:c r="P299" s="197"/>
      <x:c r="Q299" s="197"/>
      <x:c r="R299" s="198"/>
      <x:c r="T299" s="197"/>
      <x:c r="W299" s="193"/>
      <x:c r="X299" s="193"/>
      <x:c r="Y299" s="193"/>
      <x:c r="Z299" s="193"/>
      <x:c r="AA299" s="193"/>
      <x:c r="AB299" s="193"/>
      <x:c r="AC299" s="193"/>
      <x:c r="AD299" s="193"/>
      <x:c r="AE299" s="193"/>
      <x:c r="AF299" s="193"/>
      <x:c r="AG299" s="193"/>
      <x:c r="AH299" s="193"/>
      <x:c r="AI299" s="193"/>
      <x:c r="AJ299" s="193"/>
      <x:c r="AK299" s="193"/>
      <x:c r="AL299" s="193"/>
      <x:c r="CC299" s="199"/>
      <x:c r="CD299" s="193"/>
      <x:c r="CE299" s="201"/>
    </x:row>
    <x:row r="300" spans="3:83" s="195" customFormat="1">
      <x:c r="C300" s="193"/>
      <x:c r="D300" s="193"/>
      <x:c r="E300" s="193"/>
      <x:c r="F300" s="194"/>
      <x:c r="G300" s="194"/>
      <x:c r="J300" s="193"/>
      <x:c r="K300" s="193"/>
      <x:c r="L300" s="193"/>
      <x:c r="M300" s="193"/>
      <x:c r="N300" s="193"/>
      <x:c r="O300" s="196"/>
      <x:c r="P300" s="197"/>
      <x:c r="Q300" s="197"/>
      <x:c r="R300" s="198"/>
      <x:c r="T300" s="197"/>
      <x:c r="W300" s="193"/>
      <x:c r="X300" s="193"/>
      <x:c r="Y300" s="193"/>
      <x:c r="Z300" s="193"/>
      <x:c r="AA300" s="193"/>
      <x:c r="AB300" s="193"/>
      <x:c r="AC300" s="193"/>
      <x:c r="AD300" s="193"/>
      <x:c r="AE300" s="193"/>
      <x:c r="AF300" s="193"/>
      <x:c r="AG300" s="193"/>
      <x:c r="AH300" s="193"/>
      <x:c r="AI300" s="193"/>
      <x:c r="AJ300" s="193"/>
      <x:c r="AK300" s="193"/>
      <x:c r="AL300" s="193"/>
      <x:c r="CC300" s="199"/>
      <x:c r="CD300" s="193"/>
      <x:c r="CE300" s="201"/>
    </x:row>
    <x:row r="301" spans="3:83" s="195" customFormat="1">
      <x:c r="C301" s="193"/>
      <x:c r="D301" s="193"/>
      <x:c r="E301" s="193"/>
      <x:c r="F301" s="194"/>
      <x:c r="G301" s="194"/>
      <x:c r="J301" s="193"/>
      <x:c r="K301" s="193"/>
      <x:c r="L301" s="193"/>
      <x:c r="M301" s="193"/>
      <x:c r="N301" s="193"/>
      <x:c r="O301" s="196"/>
      <x:c r="P301" s="197"/>
      <x:c r="Q301" s="197"/>
      <x:c r="R301" s="198"/>
      <x:c r="T301" s="197"/>
      <x:c r="W301" s="193"/>
      <x:c r="X301" s="193"/>
      <x:c r="Y301" s="193"/>
      <x:c r="Z301" s="193"/>
      <x:c r="AA301" s="193"/>
      <x:c r="AB301" s="193"/>
      <x:c r="AC301" s="193"/>
      <x:c r="AD301" s="193"/>
      <x:c r="AE301" s="193"/>
      <x:c r="AF301" s="193"/>
      <x:c r="AG301" s="193"/>
      <x:c r="AH301" s="193"/>
      <x:c r="AI301" s="193"/>
      <x:c r="AJ301" s="193"/>
      <x:c r="AK301" s="193"/>
      <x:c r="AL301" s="193"/>
      <x:c r="CC301" s="199"/>
      <x:c r="CD301" s="193"/>
      <x:c r="CE301" s="201"/>
    </x:row>
    <x:row r="302" spans="3:83" s="195" customFormat="1">
      <x:c r="C302" s="193"/>
      <x:c r="D302" s="193"/>
      <x:c r="E302" s="193"/>
      <x:c r="F302" s="194"/>
      <x:c r="G302" s="194"/>
      <x:c r="J302" s="193"/>
      <x:c r="K302" s="193"/>
      <x:c r="L302" s="193"/>
      <x:c r="M302" s="193"/>
      <x:c r="N302" s="193"/>
      <x:c r="O302" s="196"/>
      <x:c r="P302" s="197"/>
      <x:c r="Q302" s="197"/>
      <x:c r="R302" s="198"/>
      <x:c r="T302" s="197"/>
      <x:c r="W302" s="193"/>
      <x:c r="X302" s="193"/>
      <x:c r="Y302" s="193"/>
      <x:c r="Z302" s="193"/>
      <x:c r="AA302" s="193"/>
      <x:c r="AB302" s="193"/>
      <x:c r="AC302" s="193"/>
      <x:c r="AD302" s="193"/>
      <x:c r="AE302" s="193"/>
      <x:c r="AF302" s="193"/>
      <x:c r="AG302" s="193"/>
      <x:c r="AH302" s="193"/>
      <x:c r="AI302" s="193"/>
      <x:c r="AJ302" s="193"/>
      <x:c r="AK302" s="193"/>
      <x:c r="AL302" s="193"/>
      <x:c r="CC302" s="199"/>
      <x:c r="CD302" s="193"/>
      <x:c r="CE302" s="201"/>
    </x:row>
    <x:row r="303" spans="3:83" s="195" customFormat="1">
      <x:c r="C303" s="193"/>
      <x:c r="D303" s="193"/>
      <x:c r="E303" s="193"/>
      <x:c r="F303" s="194"/>
      <x:c r="G303" s="194"/>
      <x:c r="J303" s="193"/>
      <x:c r="K303" s="193"/>
      <x:c r="L303" s="193"/>
      <x:c r="M303" s="193"/>
      <x:c r="N303" s="193"/>
      <x:c r="O303" s="196"/>
      <x:c r="P303" s="197"/>
      <x:c r="Q303" s="197"/>
      <x:c r="R303" s="198"/>
      <x:c r="T303" s="197"/>
      <x:c r="W303" s="193"/>
      <x:c r="X303" s="193"/>
      <x:c r="Y303" s="193"/>
      <x:c r="Z303" s="193"/>
      <x:c r="AA303" s="193"/>
      <x:c r="AB303" s="193"/>
      <x:c r="AC303" s="193"/>
      <x:c r="AD303" s="193"/>
      <x:c r="AE303" s="193"/>
      <x:c r="AF303" s="193"/>
      <x:c r="AG303" s="193"/>
      <x:c r="AH303" s="193"/>
      <x:c r="AI303" s="193"/>
      <x:c r="AJ303" s="193"/>
      <x:c r="AK303" s="193"/>
      <x:c r="AL303" s="193"/>
      <x:c r="CC303" s="199"/>
      <x:c r="CD303" s="193"/>
      <x:c r="CE303" s="201"/>
    </x:row>
    <x:row r="304" spans="3:83" s="195" customFormat="1">
      <x:c r="C304" s="193"/>
      <x:c r="D304" s="193"/>
      <x:c r="E304" s="193"/>
      <x:c r="F304" s="194"/>
      <x:c r="G304" s="194"/>
      <x:c r="J304" s="193"/>
      <x:c r="K304" s="193"/>
      <x:c r="L304" s="193"/>
      <x:c r="M304" s="193"/>
      <x:c r="N304" s="193"/>
      <x:c r="O304" s="196"/>
      <x:c r="P304" s="197"/>
      <x:c r="Q304" s="197"/>
      <x:c r="R304" s="198"/>
      <x:c r="T304" s="197"/>
      <x:c r="W304" s="193"/>
      <x:c r="X304" s="193"/>
      <x:c r="Y304" s="193"/>
      <x:c r="Z304" s="193"/>
      <x:c r="AA304" s="193"/>
      <x:c r="AB304" s="193"/>
      <x:c r="AC304" s="193"/>
      <x:c r="AD304" s="193"/>
      <x:c r="AE304" s="193"/>
      <x:c r="AF304" s="193"/>
      <x:c r="AG304" s="193"/>
      <x:c r="AH304" s="193"/>
      <x:c r="AI304" s="193"/>
      <x:c r="AJ304" s="193"/>
      <x:c r="AK304" s="193"/>
      <x:c r="AL304" s="193"/>
      <x:c r="CC304" s="199"/>
      <x:c r="CD304" s="193"/>
      <x:c r="CE304" s="201"/>
    </x:row>
    <x:row r="305" spans="3:83" s="195" customFormat="1">
      <x:c r="C305" s="193"/>
      <x:c r="D305" s="193"/>
      <x:c r="E305" s="193"/>
      <x:c r="F305" s="194"/>
      <x:c r="G305" s="194"/>
      <x:c r="J305" s="193"/>
      <x:c r="K305" s="193"/>
      <x:c r="L305" s="193"/>
      <x:c r="M305" s="193"/>
      <x:c r="N305" s="193"/>
      <x:c r="O305" s="196"/>
      <x:c r="P305" s="197"/>
      <x:c r="Q305" s="197"/>
      <x:c r="R305" s="198"/>
      <x:c r="T305" s="197"/>
      <x:c r="W305" s="193"/>
      <x:c r="X305" s="193"/>
      <x:c r="Y305" s="193"/>
      <x:c r="Z305" s="193"/>
      <x:c r="AA305" s="193"/>
      <x:c r="AB305" s="193"/>
      <x:c r="AC305" s="193"/>
      <x:c r="AD305" s="193"/>
      <x:c r="AE305" s="193"/>
      <x:c r="AF305" s="193"/>
      <x:c r="AG305" s="193"/>
      <x:c r="AH305" s="193"/>
      <x:c r="AI305" s="193"/>
      <x:c r="AJ305" s="193"/>
      <x:c r="AK305" s="193"/>
      <x:c r="AL305" s="193"/>
      <x:c r="CC305" s="199"/>
      <x:c r="CD305" s="193"/>
      <x:c r="CE305" s="201"/>
    </x:row>
    <x:row r="306" spans="3:83" s="195" customFormat="1">
      <x:c r="C306" s="193"/>
      <x:c r="D306" s="193"/>
      <x:c r="E306" s="193"/>
      <x:c r="F306" s="194"/>
      <x:c r="G306" s="194"/>
      <x:c r="J306" s="193"/>
      <x:c r="K306" s="193"/>
      <x:c r="L306" s="193"/>
      <x:c r="M306" s="193"/>
      <x:c r="N306" s="193"/>
      <x:c r="O306" s="196"/>
      <x:c r="P306" s="197"/>
      <x:c r="Q306" s="197"/>
      <x:c r="R306" s="198"/>
      <x:c r="T306" s="197"/>
      <x:c r="W306" s="193"/>
      <x:c r="X306" s="193"/>
      <x:c r="Y306" s="193"/>
      <x:c r="Z306" s="193"/>
      <x:c r="AA306" s="193"/>
      <x:c r="AB306" s="193"/>
      <x:c r="AC306" s="193"/>
      <x:c r="AD306" s="193"/>
      <x:c r="AE306" s="193"/>
      <x:c r="AF306" s="193"/>
      <x:c r="AG306" s="193"/>
      <x:c r="AH306" s="193"/>
      <x:c r="AI306" s="193"/>
      <x:c r="AJ306" s="193"/>
      <x:c r="AK306" s="193"/>
      <x:c r="AL306" s="193"/>
      <x:c r="CC306" s="199"/>
      <x:c r="CD306" s="193"/>
      <x:c r="CE306" s="201"/>
    </x:row>
    <x:row r="307" spans="3:83" s="195" customFormat="1">
      <x:c r="C307" s="193"/>
      <x:c r="D307" s="193"/>
      <x:c r="E307" s="193"/>
      <x:c r="F307" s="194"/>
      <x:c r="G307" s="194"/>
      <x:c r="J307" s="193"/>
      <x:c r="K307" s="193"/>
      <x:c r="L307" s="193"/>
      <x:c r="M307" s="193"/>
      <x:c r="N307" s="193"/>
      <x:c r="O307" s="196"/>
      <x:c r="P307" s="197"/>
      <x:c r="Q307" s="197"/>
      <x:c r="R307" s="198"/>
      <x:c r="T307" s="197"/>
      <x:c r="W307" s="193"/>
      <x:c r="X307" s="193"/>
      <x:c r="Y307" s="193"/>
      <x:c r="Z307" s="193"/>
      <x:c r="AA307" s="193"/>
      <x:c r="AB307" s="193"/>
      <x:c r="AC307" s="193"/>
      <x:c r="AD307" s="193"/>
      <x:c r="AE307" s="193"/>
      <x:c r="AF307" s="193"/>
      <x:c r="AG307" s="193"/>
      <x:c r="AH307" s="193"/>
      <x:c r="AI307" s="193"/>
      <x:c r="AJ307" s="193"/>
      <x:c r="AK307" s="193"/>
      <x:c r="AL307" s="193"/>
      <x:c r="CC307" s="199"/>
      <x:c r="CD307" s="193"/>
      <x:c r="CE307" s="201"/>
    </x:row>
    <x:row r="308" spans="3:83" s="195" customFormat="1">
      <x:c r="C308" s="193"/>
      <x:c r="D308" s="193"/>
      <x:c r="E308" s="193"/>
      <x:c r="F308" s="194"/>
      <x:c r="G308" s="194"/>
      <x:c r="J308" s="193"/>
      <x:c r="K308" s="193"/>
      <x:c r="L308" s="193"/>
      <x:c r="M308" s="193"/>
      <x:c r="N308" s="193"/>
      <x:c r="O308" s="196"/>
      <x:c r="P308" s="197"/>
      <x:c r="Q308" s="197"/>
      <x:c r="R308" s="198"/>
      <x:c r="T308" s="197"/>
      <x:c r="W308" s="193"/>
      <x:c r="X308" s="193"/>
      <x:c r="Y308" s="193"/>
      <x:c r="Z308" s="193"/>
      <x:c r="AA308" s="193"/>
      <x:c r="AB308" s="193"/>
      <x:c r="AC308" s="193"/>
      <x:c r="AD308" s="193"/>
      <x:c r="AE308" s="193"/>
      <x:c r="AF308" s="193"/>
      <x:c r="AG308" s="193"/>
      <x:c r="AH308" s="193"/>
      <x:c r="AI308" s="193"/>
      <x:c r="AJ308" s="193"/>
      <x:c r="AK308" s="193"/>
      <x:c r="AL308" s="193"/>
      <x:c r="CC308" s="199"/>
      <x:c r="CD308" s="193"/>
      <x:c r="CE308" s="201"/>
    </x:row>
    <x:row r="309" spans="3:83" s="195" customFormat="1">
      <x:c r="C309" s="193"/>
      <x:c r="D309" s="193"/>
      <x:c r="E309" s="193"/>
      <x:c r="F309" s="194"/>
      <x:c r="G309" s="194"/>
      <x:c r="J309" s="193"/>
      <x:c r="K309" s="193"/>
      <x:c r="L309" s="193"/>
      <x:c r="M309" s="193"/>
      <x:c r="N309" s="193"/>
      <x:c r="O309" s="196"/>
      <x:c r="P309" s="197"/>
      <x:c r="Q309" s="197"/>
      <x:c r="R309" s="198"/>
      <x:c r="T309" s="197"/>
      <x:c r="W309" s="193"/>
      <x:c r="X309" s="193"/>
      <x:c r="Y309" s="193"/>
      <x:c r="Z309" s="193"/>
      <x:c r="AA309" s="193"/>
      <x:c r="AB309" s="193"/>
      <x:c r="AC309" s="193"/>
      <x:c r="AD309" s="193"/>
      <x:c r="AE309" s="193"/>
      <x:c r="AF309" s="193"/>
      <x:c r="AG309" s="193"/>
      <x:c r="AH309" s="193"/>
      <x:c r="AI309" s="193"/>
      <x:c r="AJ309" s="193"/>
      <x:c r="AK309" s="193"/>
      <x:c r="AL309" s="193"/>
      <x:c r="CC309" s="199"/>
      <x:c r="CD309" s="193"/>
      <x:c r="CE309" s="201"/>
    </x:row>
    <x:row r="310" spans="3:83" s="195" customFormat="1">
      <x:c r="C310" s="193"/>
      <x:c r="D310" s="193"/>
      <x:c r="E310" s="193"/>
      <x:c r="F310" s="194"/>
      <x:c r="G310" s="194"/>
      <x:c r="J310" s="193"/>
      <x:c r="K310" s="193"/>
      <x:c r="L310" s="193"/>
      <x:c r="M310" s="193"/>
      <x:c r="N310" s="193"/>
      <x:c r="O310" s="196"/>
      <x:c r="P310" s="197"/>
      <x:c r="Q310" s="197"/>
      <x:c r="R310" s="198"/>
      <x:c r="T310" s="197"/>
      <x:c r="W310" s="193"/>
      <x:c r="X310" s="193"/>
      <x:c r="Y310" s="193"/>
      <x:c r="Z310" s="193"/>
      <x:c r="AA310" s="193"/>
      <x:c r="AB310" s="193"/>
      <x:c r="AC310" s="193"/>
      <x:c r="AD310" s="193"/>
      <x:c r="AE310" s="193"/>
      <x:c r="AF310" s="193"/>
      <x:c r="AG310" s="193"/>
      <x:c r="AH310" s="193"/>
      <x:c r="AI310" s="193"/>
      <x:c r="AJ310" s="193"/>
      <x:c r="AK310" s="193"/>
      <x:c r="AL310" s="193"/>
      <x:c r="CC310" s="199"/>
      <x:c r="CD310" s="193"/>
      <x:c r="CE310" s="201"/>
    </x:row>
    <x:row r="311" spans="3:83" s="195" customFormat="1">
      <x:c r="C311" s="193"/>
      <x:c r="D311" s="193"/>
      <x:c r="E311" s="193"/>
      <x:c r="F311" s="194"/>
      <x:c r="G311" s="194"/>
      <x:c r="J311" s="193"/>
      <x:c r="K311" s="193"/>
      <x:c r="L311" s="193"/>
      <x:c r="M311" s="193"/>
      <x:c r="N311" s="193"/>
      <x:c r="O311" s="196"/>
      <x:c r="P311" s="197"/>
      <x:c r="Q311" s="197"/>
      <x:c r="R311" s="198"/>
      <x:c r="T311" s="197"/>
      <x:c r="W311" s="193"/>
      <x:c r="X311" s="193"/>
      <x:c r="Y311" s="193"/>
      <x:c r="Z311" s="193"/>
      <x:c r="AA311" s="193"/>
      <x:c r="AB311" s="193"/>
      <x:c r="AC311" s="193"/>
      <x:c r="AD311" s="193"/>
      <x:c r="AE311" s="193"/>
      <x:c r="AF311" s="193"/>
      <x:c r="AG311" s="193"/>
      <x:c r="AH311" s="193"/>
      <x:c r="AI311" s="193"/>
      <x:c r="AJ311" s="193"/>
      <x:c r="AK311" s="193"/>
      <x:c r="AL311" s="193"/>
      <x:c r="CC311" s="199"/>
      <x:c r="CD311" s="193"/>
      <x:c r="CE311" s="201"/>
    </x:row>
    <x:row r="312" spans="3:83" s="195" customFormat="1">
      <x:c r="C312" s="193"/>
      <x:c r="D312" s="193"/>
      <x:c r="E312" s="193"/>
      <x:c r="F312" s="194"/>
      <x:c r="G312" s="194"/>
      <x:c r="J312" s="193"/>
      <x:c r="K312" s="193"/>
      <x:c r="L312" s="193"/>
      <x:c r="M312" s="193"/>
      <x:c r="N312" s="193"/>
      <x:c r="O312" s="196"/>
      <x:c r="P312" s="197"/>
      <x:c r="Q312" s="197"/>
      <x:c r="R312" s="198"/>
      <x:c r="T312" s="197"/>
      <x:c r="W312" s="193"/>
      <x:c r="X312" s="193"/>
      <x:c r="Y312" s="193"/>
      <x:c r="Z312" s="193"/>
      <x:c r="AA312" s="193"/>
      <x:c r="AB312" s="193"/>
      <x:c r="AC312" s="193"/>
      <x:c r="AD312" s="193"/>
      <x:c r="AE312" s="193"/>
      <x:c r="AF312" s="193"/>
      <x:c r="AG312" s="193"/>
      <x:c r="AH312" s="193"/>
      <x:c r="AI312" s="193"/>
      <x:c r="AJ312" s="193"/>
      <x:c r="AK312" s="193"/>
      <x:c r="AL312" s="193"/>
      <x:c r="CC312" s="199"/>
      <x:c r="CD312" s="193"/>
      <x:c r="CE312" s="201"/>
    </x:row>
    <x:row r="313" spans="3:83" s="195" customFormat="1">
      <x:c r="C313" s="193"/>
      <x:c r="D313" s="193"/>
      <x:c r="E313" s="193"/>
      <x:c r="F313" s="194"/>
      <x:c r="G313" s="194"/>
      <x:c r="J313" s="193"/>
      <x:c r="K313" s="193"/>
      <x:c r="L313" s="193"/>
      <x:c r="M313" s="193"/>
      <x:c r="N313" s="193"/>
      <x:c r="O313" s="196"/>
      <x:c r="P313" s="197"/>
      <x:c r="Q313" s="197"/>
      <x:c r="R313" s="198"/>
      <x:c r="T313" s="197"/>
      <x:c r="W313" s="193"/>
      <x:c r="X313" s="193"/>
      <x:c r="Y313" s="193"/>
      <x:c r="Z313" s="193"/>
      <x:c r="AA313" s="193"/>
      <x:c r="AB313" s="193"/>
      <x:c r="AC313" s="193"/>
      <x:c r="AD313" s="193"/>
      <x:c r="AE313" s="193"/>
      <x:c r="AF313" s="193"/>
      <x:c r="AG313" s="193"/>
      <x:c r="AH313" s="193"/>
      <x:c r="AI313" s="193"/>
      <x:c r="AJ313" s="193"/>
      <x:c r="AK313" s="193"/>
      <x:c r="AL313" s="193"/>
      <x:c r="CC313" s="199"/>
      <x:c r="CD313" s="193"/>
      <x:c r="CE313" s="201"/>
    </x:row>
    <x:row r="314" spans="3:83" s="195" customFormat="1">
      <x:c r="C314" s="193"/>
      <x:c r="D314" s="193"/>
      <x:c r="E314" s="193"/>
      <x:c r="F314" s="194"/>
      <x:c r="G314" s="194"/>
      <x:c r="J314" s="193"/>
      <x:c r="K314" s="193"/>
      <x:c r="L314" s="193"/>
      <x:c r="M314" s="193"/>
      <x:c r="N314" s="193"/>
      <x:c r="O314" s="196"/>
      <x:c r="P314" s="197"/>
      <x:c r="Q314" s="197"/>
      <x:c r="R314" s="198"/>
      <x:c r="T314" s="197"/>
      <x:c r="W314" s="193"/>
      <x:c r="X314" s="193"/>
      <x:c r="Y314" s="193"/>
      <x:c r="Z314" s="193"/>
      <x:c r="AA314" s="193"/>
      <x:c r="AB314" s="193"/>
      <x:c r="AC314" s="193"/>
      <x:c r="AD314" s="193"/>
      <x:c r="AE314" s="193"/>
      <x:c r="AF314" s="193"/>
      <x:c r="AG314" s="193"/>
      <x:c r="AH314" s="193"/>
      <x:c r="AI314" s="193"/>
      <x:c r="AJ314" s="193"/>
      <x:c r="AK314" s="193"/>
      <x:c r="AL314" s="193"/>
      <x:c r="CC314" s="199"/>
      <x:c r="CD314" s="193"/>
      <x:c r="CE314" s="201"/>
    </x:row>
    <x:row r="315" spans="3:83" s="195" customFormat="1">
      <x:c r="C315" s="193"/>
      <x:c r="D315" s="193"/>
      <x:c r="E315" s="193"/>
      <x:c r="F315" s="194"/>
      <x:c r="G315" s="194"/>
      <x:c r="J315" s="193"/>
      <x:c r="K315" s="193"/>
      <x:c r="L315" s="193"/>
      <x:c r="M315" s="193"/>
      <x:c r="N315" s="193"/>
      <x:c r="O315" s="196"/>
      <x:c r="P315" s="197"/>
      <x:c r="Q315" s="197"/>
      <x:c r="R315" s="198"/>
      <x:c r="T315" s="197"/>
      <x:c r="W315" s="193"/>
      <x:c r="X315" s="193"/>
      <x:c r="Y315" s="193"/>
      <x:c r="Z315" s="193"/>
      <x:c r="AA315" s="193"/>
      <x:c r="AB315" s="193"/>
      <x:c r="AC315" s="193"/>
      <x:c r="AD315" s="193"/>
      <x:c r="AE315" s="193"/>
      <x:c r="AF315" s="193"/>
      <x:c r="AG315" s="193"/>
      <x:c r="AH315" s="193"/>
      <x:c r="AI315" s="193"/>
      <x:c r="AJ315" s="193"/>
      <x:c r="AK315" s="193"/>
      <x:c r="AL315" s="193"/>
      <x:c r="CC315" s="199"/>
      <x:c r="CD315" s="193"/>
      <x:c r="CE315" s="201"/>
    </x:row>
    <x:row r="316" spans="3:83" s="195" customFormat="1">
      <x:c r="C316" s="193"/>
      <x:c r="D316" s="193"/>
      <x:c r="E316" s="193"/>
      <x:c r="F316" s="194"/>
      <x:c r="G316" s="194"/>
      <x:c r="J316" s="193"/>
      <x:c r="K316" s="193"/>
      <x:c r="L316" s="193"/>
      <x:c r="M316" s="193"/>
      <x:c r="N316" s="193"/>
      <x:c r="O316" s="196"/>
      <x:c r="P316" s="197"/>
      <x:c r="Q316" s="197"/>
      <x:c r="R316" s="198"/>
      <x:c r="T316" s="197"/>
      <x:c r="W316" s="193"/>
      <x:c r="X316" s="193"/>
      <x:c r="Y316" s="193"/>
      <x:c r="Z316" s="193"/>
      <x:c r="AA316" s="193"/>
      <x:c r="AB316" s="193"/>
      <x:c r="AC316" s="193"/>
      <x:c r="AD316" s="193"/>
      <x:c r="AE316" s="193"/>
      <x:c r="AF316" s="193"/>
      <x:c r="AG316" s="193"/>
      <x:c r="AH316" s="193"/>
      <x:c r="AI316" s="193"/>
      <x:c r="AJ316" s="193"/>
      <x:c r="AK316" s="193"/>
      <x:c r="AL316" s="193"/>
      <x:c r="CC316" s="199"/>
      <x:c r="CD316" s="193"/>
      <x:c r="CE316" s="201"/>
    </x:row>
    <x:row r="317" spans="3:83" s="195" customFormat="1">
      <x:c r="C317" s="193"/>
      <x:c r="D317" s="193"/>
      <x:c r="E317" s="193"/>
      <x:c r="F317" s="194"/>
      <x:c r="G317" s="194"/>
      <x:c r="J317" s="193"/>
      <x:c r="K317" s="193"/>
      <x:c r="L317" s="193"/>
      <x:c r="M317" s="193"/>
      <x:c r="N317" s="193"/>
      <x:c r="O317" s="196"/>
      <x:c r="P317" s="197"/>
      <x:c r="Q317" s="197"/>
      <x:c r="R317" s="198"/>
      <x:c r="T317" s="197"/>
      <x:c r="W317" s="193"/>
      <x:c r="X317" s="193"/>
      <x:c r="Y317" s="193"/>
      <x:c r="Z317" s="193"/>
      <x:c r="AA317" s="193"/>
      <x:c r="AB317" s="193"/>
      <x:c r="AC317" s="193"/>
      <x:c r="AD317" s="193"/>
      <x:c r="AE317" s="193"/>
      <x:c r="AF317" s="193"/>
      <x:c r="AG317" s="193"/>
      <x:c r="AH317" s="193"/>
      <x:c r="AI317" s="193"/>
      <x:c r="AJ317" s="193"/>
      <x:c r="AK317" s="193"/>
      <x:c r="AL317" s="193"/>
      <x:c r="CC317" s="199"/>
      <x:c r="CD317" s="193"/>
      <x:c r="CE317" s="201"/>
    </x:row>
    <x:row r="318" spans="3:83" s="195" customFormat="1">
      <x:c r="C318" s="193"/>
      <x:c r="D318" s="193"/>
      <x:c r="E318" s="193"/>
      <x:c r="F318" s="194"/>
      <x:c r="G318" s="194"/>
      <x:c r="J318" s="193"/>
      <x:c r="K318" s="193"/>
      <x:c r="L318" s="193"/>
      <x:c r="M318" s="193"/>
      <x:c r="N318" s="193"/>
      <x:c r="O318" s="196"/>
      <x:c r="P318" s="197"/>
      <x:c r="Q318" s="197"/>
      <x:c r="R318" s="198"/>
      <x:c r="T318" s="197"/>
      <x:c r="W318" s="193"/>
      <x:c r="X318" s="193"/>
      <x:c r="Y318" s="193"/>
      <x:c r="Z318" s="193"/>
      <x:c r="AA318" s="193"/>
      <x:c r="AB318" s="193"/>
      <x:c r="AC318" s="193"/>
      <x:c r="AD318" s="193"/>
      <x:c r="AE318" s="193"/>
      <x:c r="AF318" s="193"/>
      <x:c r="AG318" s="193"/>
      <x:c r="AH318" s="193"/>
      <x:c r="AI318" s="193"/>
      <x:c r="AJ318" s="193"/>
      <x:c r="AK318" s="193"/>
      <x:c r="AL318" s="193"/>
      <x:c r="CC318" s="199"/>
      <x:c r="CD318" s="193"/>
      <x:c r="CE318" s="201"/>
    </x:row>
    <x:row r="319" spans="3:83" s="195" customFormat="1">
      <x:c r="C319" s="193"/>
      <x:c r="D319" s="193"/>
      <x:c r="E319" s="193"/>
      <x:c r="F319" s="194"/>
      <x:c r="G319" s="194"/>
      <x:c r="J319" s="193"/>
      <x:c r="K319" s="193"/>
      <x:c r="L319" s="193"/>
      <x:c r="M319" s="193"/>
      <x:c r="N319" s="193"/>
      <x:c r="O319" s="196"/>
      <x:c r="P319" s="197"/>
      <x:c r="Q319" s="197"/>
      <x:c r="R319" s="198"/>
      <x:c r="T319" s="197"/>
      <x:c r="W319" s="193"/>
      <x:c r="X319" s="193"/>
      <x:c r="Y319" s="193"/>
      <x:c r="Z319" s="193"/>
      <x:c r="AA319" s="193"/>
      <x:c r="AB319" s="193"/>
      <x:c r="AC319" s="193"/>
      <x:c r="AD319" s="193"/>
      <x:c r="AE319" s="193"/>
      <x:c r="AF319" s="193"/>
      <x:c r="AG319" s="193"/>
      <x:c r="AH319" s="193"/>
      <x:c r="AI319" s="193"/>
      <x:c r="AJ319" s="193"/>
      <x:c r="AK319" s="193"/>
      <x:c r="AL319" s="193"/>
      <x:c r="CC319" s="199"/>
      <x:c r="CD319" s="193"/>
      <x:c r="CE319" s="201"/>
    </x:row>
    <x:row r="320" spans="3:83" s="195" customFormat="1">
      <x:c r="C320" s="193"/>
      <x:c r="D320" s="193"/>
      <x:c r="E320" s="193"/>
      <x:c r="F320" s="194"/>
      <x:c r="G320" s="194"/>
      <x:c r="J320" s="193"/>
      <x:c r="K320" s="193"/>
      <x:c r="L320" s="193"/>
      <x:c r="M320" s="193"/>
      <x:c r="N320" s="193"/>
      <x:c r="O320" s="196"/>
      <x:c r="P320" s="197"/>
      <x:c r="Q320" s="197"/>
      <x:c r="R320" s="198"/>
      <x:c r="T320" s="197"/>
      <x:c r="W320" s="193"/>
      <x:c r="X320" s="193"/>
      <x:c r="Y320" s="193"/>
      <x:c r="Z320" s="193"/>
      <x:c r="AA320" s="193"/>
      <x:c r="AB320" s="193"/>
      <x:c r="AC320" s="193"/>
      <x:c r="AD320" s="193"/>
      <x:c r="AE320" s="193"/>
      <x:c r="AF320" s="193"/>
      <x:c r="AG320" s="193"/>
      <x:c r="AH320" s="193"/>
      <x:c r="AI320" s="193"/>
      <x:c r="AJ320" s="193"/>
      <x:c r="AK320" s="193"/>
      <x:c r="AL320" s="193"/>
      <x:c r="CC320" s="199"/>
      <x:c r="CD320" s="193"/>
      <x:c r="CE320" s="201"/>
    </x:row>
    <x:row r="321" spans="3:83" s="195" customFormat="1">
      <x:c r="C321" s="193"/>
      <x:c r="D321" s="193"/>
      <x:c r="E321" s="193"/>
      <x:c r="F321" s="194"/>
      <x:c r="G321" s="194"/>
      <x:c r="J321" s="193"/>
      <x:c r="K321" s="193"/>
      <x:c r="L321" s="193"/>
      <x:c r="M321" s="193"/>
      <x:c r="N321" s="193"/>
      <x:c r="O321" s="196"/>
      <x:c r="P321" s="197"/>
      <x:c r="Q321" s="197"/>
      <x:c r="R321" s="198"/>
      <x:c r="T321" s="197"/>
      <x:c r="W321" s="193"/>
      <x:c r="X321" s="193"/>
      <x:c r="Y321" s="193"/>
      <x:c r="Z321" s="193"/>
      <x:c r="AA321" s="193"/>
      <x:c r="AB321" s="193"/>
      <x:c r="AC321" s="193"/>
      <x:c r="AD321" s="193"/>
      <x:c r="AE321" s="193"/>
      <x:c r="AF321" s="193"/>
      <x:c r="AG321" s="193"/>
      <x:c r="AH321" s="193"/>
      <x:c r="AI321" s="193"/>
      <x:c r="AJ321" s="193"/>
      <x:c r="AK321" s="193"/>
      <x:c r="AL321" s="193"/>
      <x:c r="CC321" s="199"/>
      <x:c r="CD321" s="193"/>
      <x:c r="CE321" s="201"/>
    </x:row>
    <x:row r="322" spans="3:83" s="195" customFormat="1">
      <x:c r="C322" s="193"/>
      <x:c r="D322" s="193"/>
      <x:c r="E322" s="193"/>
      <x:c r="F322" s="194"/>
      <x:c r="G322" s="194"/>
      <x:c r="J322" s="193"/>
      <x:c r="K322" s="193"/>
      <x:c r="L322" s="193"/>
      <x:c r="M322" s="193"/>
      <x:c r="N322" s="193"/>
      <x:c r="O322" s="196"/>
      <x:c r="P322" s="197"/>
      <x:c r="Q322" s="197"/>
      <x:c r="R322" s="198"/>
      <x:c r="T322" s="197"/>
      <x:c r="W322" s="193"/>
      <x:c r="X322" s="193"/>
      <x:c r="Y322" s="193"/>
      <x:c r="Z322" s="193"/>
      <x:c r="AA322" s="193"/>
      <x:c r="AB322" s="193"/>
      <x:c r="AC322" s="193"/>
      <x:c r="AD322" s="193"/>
      <x:c r="AE322" s="193"/>
      <x:c r="AF322" s="193"/>
      <x:c r="AG322" s="193"/>
      <x:c r="AH322" s="193"/>
      <x:c r="AI322" s="193"/>
      <x:c r="AJ322" s="193"/>
      <x:c r="AK322" s="193"/>
      <x:c r="AL322" s="193"/>
      <x:c r="CC322" s="199"/>
      <x:c r="CD322" s="193"/>
      <x:c r="CE322" s="201"/>
    </x:row>
    <x:row r="323" spans="3:83" s="195" customFormat="1">
      <x:c r="C323" s="193"/>
      <x:c r="D323" s="193"/>
      <x:c r="E323" s="193"/>
      <x:c r="F323" s="194"/>
      <x:c r="G323" s="194"/>
      <x:c r="J323" s="193"/>
      <x:c r="K323" s="193"/>
      <x:c r="L323" s="193"/>
      <x:c r="M323" s="193"/>
      <x:c r="N323" s="193"/>
      <x:c r="O323" s="196"/>
      <x:c r="P323" s="197"/>
      <x:c r="Q323" s="197"/>
      <x:c r="R323" s="198"/>
      <x:c r="T323" s="197"/>
      <x:c r="W323" s="193"/>
      <x:c r="X323" s="193"/>
      <x:c r="Y323" s="193"/>
      <x:c r="Z323" s="193"/>
      <x:c r="AA323" s="193"/>
      <x:c r="AB323" s="193"/>
      <x:c r="AC323" s="193"/>
      <x:c r="AD323" s="193"/>
      <x:c r="AE323" s="193"/>
      <x:c r="AF323" s="193"/>
      <x:c r="AG323" s="193"/>
      <x:c r="AH323" s="193"/>
      <x:c r="AI323" s="193"/>
      <x:c r="AJ323" s="193"/>
      <x:c r="AK323" s="193"/>
      <x:c r="AL323" s="193"/>
      <x:c r="CC323" s="199"/>
      <x:c r="CD323" s="193"/>
      <x:c r="CE323" s="201"/>
    </x:row>
    <x:row r="324" spans="3:83" s="195" customFormat="1">
      <x:c r="C324" s="193"/>
      <x:c r="D324" s="193"/>
      <x:c r="E324" s="193"/>
      <x:c r="F324" s="194"/>
      <x:c r="G324" s="194"/>
      <x:c r="J324" s="193"/>
      <x:c r="K324" s="193"/>
      <x:c r="L324" s="193"/>
      <x:c r="M324" s="193"/>
      <x:c r="N324" s="193"/>
      <x:c r="O324" s="196"/>
      <x:c r="P324" s="197"/>
      <x:c r="Q324" s="197"/>
      <x:c r="R324" s="198"/>
      <x:c r="T324" s="197"/>
      <x:c r="W324" s="193"/>
      <x:c r="X324" s="193"/>
      <x:c r="Y324" s="193"/>
      <x:c r="Z324" s="193"/>
      <x:c r="AA324" s="193"/>
      <x:c r="AB324" s="193"/>
      <x:c r="AC324" s="193"/>
      <x:c r="AD324" s="193"/>
      <x:c r="AE324" s="193"/>
      <x:c r="AF324" s="193"/>
      <x:c r="AG324" s="193"/>
      <x:c r="AH324" s="193"/>
      <x:c r="AI324" s="193"/>
      <x:c r="AJ324" s="193"/>
      <x:c r="AK324" s="193"/>
      <x:c r="AL324" s="193"/>
      <x:c r="CC324" s="199"/>
      <x:c r="CD324" s="193"/>
      <x:c r="CE324" s="201"/>
    </x:row>
    <x:row r="325" spans="3:83" s="195" customFormat="1">
      <x:c r="C325" s="193"/>
      <x:c r="D325" s="193"/>
      <x:c r="E325" s="193"/>
      <x:c r="F325" s="194"/>
      <x:c r="G325" s="194"/>
      <x:c r="J325" s="193"/>
      <x:c r="K325" s="193"/>
      <x:c r="L325" s="193"/>
      <x:c r="M325" s="193"/>
      <x:c r="N325" s="193"/>
      <x:c r="O325" s="196"/>
      <x:c r="P325" s="197"/>
      <x:c r="Q325" s="197"/>
      <x:c r="R325" s="198"/>
      <x:c r="T325" s="197"/>
      <x:c r="W325" s="193"/>
      <x:c r="X325" s="193"/>
      <x:c r="Y325" s="193"/>
      <x:c r="Z325" s="193"/>
      <x:c r="AA325" s="193"/>
      <x:c r="AB325" s="193"/>
      <x:c r="AC325" s="193"/>
      <x:c r="AD325" s="193"/>
      <x:c r="AE325" s="193"/>
      <x:c r="AF325" s="193"/>
      <x:c r="AG325" s="193"/>
      <x:c r="AH325" s="193"/>
      <x:c r="AI325" s="193"/>
      <x:c r="AJ325" s="193"/>
      <x:c r="AK325" s="193"/>
      <x:c r="AL325" s="193"/>
      <x:c r="CC325" s="199"/>
      <x:c r="CD325" s="193"/>
      <x:c r="CE325" s="201"/>
    </x:row>
    <x:row r="326" spans="3:83" s="195" customFormat="1">
      <x:c r="C326" s="193"/>
      <x:c r="D326" s="193"/>
      <x:c r="E326" s="193"/>
      <x:c r="F326" s="194"/>
      <x:c r="G326" s="194"/>
      <x:c r="J326" s="193"/>
      <x:c r="K326" s="193"/>
      <x:c r="L326" s="193"/>
      <x:c r="M326" s="193"/>
      <x:c r="N326" s="193"/>
      <x:c r="O326" s="196"/>
      <x:c r="P326" s="197"/>
      <x:c r="Q326" s="197"/>
      <x:c r="R326" s="198"/>
      <x:c r="T326" s="197"/>
      <x:c r="W326" s="193"/>
      <x:c r="X326" s="193"/>
      <x:c r="Y326" s="193"/>
      <x:c r="Z326" s="193"/>
      <x:c r="AA326" s="193"/>
      <x:c r="AB326" s="193"/>
      <x:c r="AC326" s="193"/>
      <x:c r="AD326" s="193"/>
      <x:c r="AE326" s="193"/>
      <x:c r="AF326" s="193"/>
      <x:c r="AG326" s="193"/>
      <x:c r="AH326" s="193"/>
      <x:c r="AI326" s="193"/>
      <x:c r="AJ326" s="193"/>
      <x:c r="AK326" s="193"/>
      <x:c r="AL326" s="193"/>
      <x:c r="CC326" s="199"/>
      <x:c r="CD326" s="193"/>
      <x:c r="CE326" s="201"/>
    </x:row>
    <x:row r="327" spans="3:83" s="195" customFormat="1">
      <x:c r="C327" s="193"/>
      <x:c r="D327" s="193"/>
      <x:c r="E327" s="193"/>
      <x:c r="F327" s="194"/>
      <x:c r="G327" s="194"/>
      <x:c r="J327" s="193"/>
      <x:c r="K327" s="193"/>
      <x:c r="L327" s="193"/>
      <x:c r="M327" s="193"/>
      <x:c r="N327" s="193"/>
      <x:c r="O327" s="196"/>
      <x:c r="P327" s="197"/>
      <x:c r="Q327" s="197"/>
      <x:c r="R327" s="198"/>
      <x:c r="T327" s="197"/>
      <x:c r="W327" s="193"/>
      <x:c r="X327" s="193"/>
      <x:c r="Y327" s="193"/>
      <x:c r="Z327" s="193"/>
      <x:c r="AA327" s="193"/>
      <x:c r="AB327" s="193"/>
      <x:c r="AC327" s="193"/>
      <x:c r="AD327" s="193"/>
      <x:c r="AE327" s="193"/>
      <x:c r="AF327" s="193"/>
      <x:c r="AG327" s="193"/>
      <x:c r="AH327" s="193"/>
      <x:c r="AI327" s="193"/>
      <x:c r="AJ327" s="193"/>
      <x:c r="AK327" s="193"/>
      <x:c r="AL327" s="193"/>
      <x:c r="CC327" s="199"/>
      <x:c r="CD327" s="193"/>
      <x:c r="CE327" s="201"/>
    </x:row>
    <x:row r="328" spans="3:83" s="195" customFormat="1">
      <x:c r="C328" s="193"/>
      <x:c r="D328" s="193"/>
      <x:c r="E328" s="193"/>
      <x:c r="F328" s="194"/>
      <x:c r="G328" s="194"/>
      <x:c r="J328" s="193"/>
      <x:c r="K328" s="193"/>
      <x:c r="L328" s="193"/>
      <x:c r="M328" s="193"/>
      <x:c r="N328" s="193"/>
      <x:c r="O328" s="196"/>
      <x:c r="P328" s="197"/>
      <x:c r="Q328" s="197"/>
      <x:c r="R328" s="198"/>
      <x:c r="T328" s="197"/>
      <x:c r="W328" s="193"/>
      <x:c r="X328" s="193"/>
      <x:c r="Y328" s="193"/>
      <x:c r="Z328" s="193"/>
      <x:c r="AA328" s="193"/>
      <x:c r="AB328" s="193"/>
      <x:c r="AC328" s="193"/>
      <x:c r="AD328" s="193"/>
      <x:c r="AE328" s="193"/>
      <x:c r="AF328" s="193"/>
      <x:c r="AG328" s="193"/>
      <x:c r="AH328" s="193"/>
      <x:c r="AI328" s="193"/>
      <x:c r="AJ328" s="193"/>
      <x:c r="AK328" s="193"/>
      <x:c r="AL328" s="193"/>
      <x:c r="CC328" s="199"/>
      <x:c r="CD328" s="193"/>
      <x:c r="CE328" s="201"/>
    </x:row>
    <x:row r="329" spans="3:83" s="195" customFormat="1">
      <x:c r="C329" s="193"/>
      <x:c r="D329" s="193"/>
      <x:c r="E329" s="193"/>
      <x:c r="F329" s="194"/>
      <x:c r="G329" s="194"/>
      <x:c r="J329" s="193"/>
      <x:c r="K329" s="193"/>
      <x:c r="L329" s="193"/>
      <x:c r="M329" s="193"/>
      <x:c r="N329" s="193"/>
      <x:c r="O329" s="196"/>
      <x:c r="P329" s="197"/>
      <x:c r="Q329" s="197"/>
      <x:c r="R329" s="198"/>
      <x:c r="T329" s="197"/>
      <x:c r="W329" s="193"/>
      <x:c r="X329" s="193"/>
      <x:c r="Y329" s="193"/>
      <x:c r="Z329" s="193"/>
      <x:c r="AA329" s="193"/>
      <x:c r="AB329" s="193"/>
      <x:c r="AC329" s="193"/>
      <x:c r="AD329" s="193"/>
      <x:c r="AE329" s="193"/>
      <x:c r="AF329" s="193"/>
      <x:c r="AG329" s="193"/>
      <x:c r="AH329" s="193"/>
      <x:c r="AI329" s="193"/>
      <x:c r="AJ329" s="193"/>
      <x:c r="AK329" s="193"/>
      <x:c r="AL329" s="193"/>
      <x:c r="CC329" s="199"/>
      <x:c r="CD329" s="193"/>
      <x:c r="CE329" s="201"/>
    </x:row>
    <x:row r="330" spans="3:83" s="195" customFormat="1">
      <x:c r="C330" s="193"/>
      <x:c r="D330" s="193"/>
      <x:c r="E330" s="193"/>
      <x:c r="F330" s="194"/>
      <x:c r="G330" s="194"/>
      <x:c r="J330" s="193"/>
      <x:c r="K330" s="193"/>
      <x:c r="L330" s="193"/>
      <x:c r="M330" s="193"/>
      <x:c r="N330" s="193"/>
      <x:c r="O330" s="196"/>
      <x:c r="P330" s="197"/>
      <x:c r="Q330" s="197"/>
      <x:c r="R330" s="198"/>
      <x:c r="T330" s="197"/>
      <x:c r="W330" s="193"/>
      <x:c r="X330" s="193"/>
      <x:c r="Y330" s="193"/>
      <x:c r="Z330" s="193"/>
      <x:c r="AA330" s="193"/>
      <x:c r="AB330" s="193"/>
      <x:c r="AC330" s="193"/>
      <x:c r="AD330" s="193"/>
      <x:c r="AE330" s="193"/>
      <x:c r="AF330" s="193"/>
      <x:c r="AG330" s="193"/>
      <x:c r="AH330" s="193"/>
      <x:c r="AI330" s="193"/>
      <x:c r="AJ330" s="193"/>
      <x:c r="AK330" s="193"/>
      <x:c r="AL330" s="193"/>
      <x:c r="CC330" s="199"/>
      <x:c r="CD330" s="193"/>
      <x:c r="CE330" s="201"/>
    </x:row>
    <x:row r="331" spans="3:83" s="195" customFormat="1">
      <x:c r="C331" s="193"/>
      <x:c r="D331" s="193"/>
      <x:c r="E331" s="193"/>
      <x:c r="F331" s="194"/>
      <x:c r="G331" s="194"/>
      <x:c r="J331" s="193"/>
      <x:c r="K331" s="193"/>
      <x:c r="L331" s="193"/>
      <x:c r="M331" s="193"/>
      <x:c r="N331" s="193"/>
      <x:c r="O331" s="196"/>
      <x:c r="P331" s="197"/>
      <x:c r="Q331" s="197"/>
      <x:c r="R331" s="198"/>
      <x:c r="T331" s="197"/>
      <x:c r="W331" s="193"/>
      <x:c r="X331" s="193"/>
      <x:c r="Y331" s="193"/>
      <x:c r="Z331" s="193"/>
      <x:c r="AA331" s="193"/>
      <x:c r="AB331" s="193"/>
      <x:c r="AC331" s="193"/>
      <x:c r="AD331" s="193"/>
      <x:c r="AE331" s="193"/>
      <x:c r="AF331" s="193"/>
      <x:c r="AG331" s="193"/>
      <x:c r="AH331" s="193"/>
      <x:c r="AI331" s="193"/>
      <x:c r="AJ331" s="193"/>
      <x:c r="AK331" s="193"/>
      <x:c r="AL331" s="193"/>
      <x:c r="CC331" s="199"/>
      <x:c r="CD331" s="193"/>
      <x:c r="CE331" s="201"/>
    </x:row>
    <x:row r="332" spans="3:83" s="195" customFormat="1">
      <x:c r="C332" s="193"/>
      <x:c r="D332" s="193"/>
      <x:c r="E332" s="193"/>
      <x:c r="F332" s="194"/>
      <x:c r="G332" s="194"/>
      <x:c r="J332" s="193"/>
      <x:c r="K332" s="193"/>
      <x:c r="L332" s="193"/>
      <x:c r="M332" s="193"/>
      <x:c r="N332" s="193"/>
      <x:c r="O332" s="196"/>
      <x:c r="P332" s="197"/>
      <x:c r="Q332" s="197"/>
      <x:c r="R332" s="198"/>
      <x:c r="T332" s="197"/>
      <x:c r="W332" s="193"/>
      <x:c r="X332" s="193"/>
      <x:c r="Y332" s="193"/>
      <x:c r="Z332" s="193"/>
      <x:c r="AA332" s="193"/>
      <x:c r="AB332" s="193"/>
      <x:c r="AC332" s="193"/>
      <x:c r="AD332" s="193"/>
      <x:c r="AE332" s="193"/>
      <x:c r="AF332" s="193"/>
      <x:c r="AG332" s="193"/>
      <x:c r="AH332" s="193"/>
      <x:c r="AI332" s="193"/>
      <x:c r="AJ332" s="193"/>
      <x:c r="AK332" s="193"/>
      <x:c r="AL332" s="193"/>
      <x:c r="CC332" s="199"/>
      <x:c r="CD332" s="193"/>
      <x:c r="CE332" s="201"/>
    </x:row>
    <x:row r="333" spans="3:83" s="195" customFormat="1">
      <x:c r="C333" s="193"/>
      <x:c r="D333" s="193"/>
      <x:c r="E333" s="193"/>
      <x:c r="F333" s="194"/>
      <x:c r="G333" s="194"/>
      <x:c r="J333" s="193"/>
      <x:c r="K333" s="193"/>
      <x:c r="L333" s="193"/>
      <x:c r="M333" s="193"/>
      <x:c r="N333" s="193"/>
      <x:c r="O333" s="196"/>
      <x:c r="P333" s="197"/>
      <x:c r="Q333" s="197"/>
      <x:c r="R333" s="198"/>
      <x:c r="T333" s="197"/>
      <x:c r="W333" s="193"/>
      <x:c r="X333" s="193"/>
      <x:c r="Y333" s="193"/>
      <x:c r="Z333" s="193"/>
      <x:c r="AA333" s="193"/>
      <x:c r="AB333" s="193"/>
      <x:c r="AC333" s="193"/>
      <x:c r="AD333" s="193"/>
      <x:c r="AE333" s="193"/>
      <x:c r="AF333" s="193"/>
      <x:c r="AG333" s="193"/>
      <x:c r="AH333" s="193"/>
      <x:c r="AI333" s="193"/>
      <x:c r="AJ333" s="193"/>
      <x:c r="AK333" s="193"/>
      <x:c r="AL333" s="193"/>
      <x:c r="CC333" s="199"/>
      <x:c r="CD333" s="193"/>
      <x:c r="CE333" s="201"/>
    </x:row>
    <x:row r="334" spans="3:83" s="195" customFormat="1">
      <x:c r="C334" s="193"/>
      <x:c r="D334" s="193"/>
      <x:c r="E334" s="193"/>
      <x:c r="F334" s="194"/>
      <x:c r="G334" s="194"/>
      <x:c r="J334" s="193"/>
      <x:c r="K334" s="193"/>
      <x:c r="L334" s="193"/>
      <x:c r="M334" s="193"/>
      <x:c r="N334" s="193"/>
      <x:c r="O334" s="196"/>
      <x:c r="P334" s="197"/>
      <x:c r="Q334" s="197"/>
      <x:c r="R334" s="198"/>
      <x:c r="T334" s="197"/>
      <x:c r="W334" s="193"/>
      <x:c r="X334" s="193"/>
      <x:c r="Y334" s="193"/>
      <x:c r="Z334" s="193"/>
      <x:c r="AA334" s="193"/>
      <x:c r="AB334" s="193"/>
      <x:c r="AC334" s="193"/>
      <x:c r="AD334" s="193"/>
      <x:c r="AE334" s="193"/>
      <x:c r="AF334" s="193"/>
      <x:c r="AG334" s="193"/>
      <x:c r="AH334" s="193"/>
      <x:c r="AI334" s="193"/>
      <x:c r="AJ334" s="193"/>
      <x:c r="AK334" s="193"/>
      <x:c r="AL334" s="193"/>
      <x:c r="CC334" s="199"/>
      <x:c r="CD334" s="193"/>
      <x:c r="CE334" s="201"/>
    </x:row>
    <x:row r="335" spans="3:83" s="195" customFormat="1">
      <x:c r="C335" s="193"/>
      <x:c r="D335" s="193"/>
      <x:c r="E335" s="193"/>
      <x:c r="F335" s="194"/>
      <x:c r="G335" s="194"/>
      <x:c r="J335" s="193"/>
      <x:c r="K335" s="193"/>
      <x:c r="L335" s="193"/>
      <x:c r="M335" s="193"/>
      <x:c r="N335" s="193"/>
      <x:c r="O335" s="196"/>
      <x:c r="P335" s="197"/>
      <x:c r="Q335" s="197"/>
      <x:c r="R335" s="198"/>
      <x:c r="T335" s="197"/>
      <x:c r="W335" s="193"/>
      <x:c r="X335" s="193"/>
      <x:c r="Y335" s="193"/>
      <x:c r="Z335" s="193"/>
      <x:c r="AA335" s="193"/>
      <x:c r="AB335" s="193"/>
      <x:c r="AC335" s="193"/>
      <x:c r="AD335" s="193"/>
      <x:c r="AE335" s="193"/>
      <x:c r="AF335" s="193"/>
      <x:c r="AG335" s="193"/>
      <x:c r="AH335" s="193"/>
      <x:c r="AI335" s="193"/>
      <x:c r="AJ335" s="193"/>
      <x:c r="AK335" s="193"/>
      <x:c r="AL335" s="193"/>
      <x:c r="CC335" s="199"/>
      <x:c r="CD335" s="193"/>
      <x:c r="CE335" s="201"/>
    </x:row>
    <x:row r="336" spans="3:83" s="195" customFormat="1">
      <x:c r="C336" s="193"/>
      <x:c r="D336" s="193"/>
      <x:c r="E336" s="193"/>
      <x:c r="F336" s="194"/>
      <x:c r="G336" s="194"/>
      <x:c r="J336" s="193"/>
      <x:c r="K336" s="193"/>
      <x:c r="L336" s="193"/>
      <x:c r="M336" s="193"/>
      <x:c r="N336" s="193"/>
      <x:c r="O336" s="196"/>
      <x:c r="P336" s="197"/>
      <x:c r="Q336" s="197"/>
      <x:c r="R336" s="198"/>
      <x:c r="T336" s="197"/>
      <x:c r="W336" s="193"/>
      <x:c r="X336" s="193"/>
      <x:c r="Y336" s="193"/>
      <x:c r="Z336" s="193"/>
      <x:c r="AA336" s="193"/>
      <x:c r="AB336" s="193"/>
      <x:c r="AC336" s="193"/>
      <x:c r="AD336" s="193"/>
      <x:c r="AE336" s="193"/>
      <x:c r="AF336" s="193"/>
      <x:c r="AG336" s="193"/>
      <x:c r="AH336" s="193"/>
      <x:c r="AI336" s="193"/>
      <x:c r="AJ336" s="193"/>
      <x:c r="AK336" s="193"/>
      <x:c r="AL336" s="193"/>
      <x:c r="CC336" s="199"/>
      <x:c r="CD336" s="193"/>
      <x:c r="CE336" s="201"/>
    </x:row>
    <x:row r="337" spans="3:83" s="195" customFormat="1">
      <x:c r="C337" s="193"/>
      <x:c r="D337" s="193"/>
      <x:c r="E337" s="193"/>
      <x:c r="F337" s="194"/>
      <x:c r="G337" s="194"/>
      <x:c r="J337" s="193"/>
      <x:c r="K337" s="193"/>
      <x:c r="L337" s="193"/>
      <x:c r="M337" s="193"/>
      <x:c r="N337" s="193"/>
      <x:c r="O337" s="196"/>
      <x:c r="P337" s="197"/>
      <x:c r="Q337" s="197"/>
      <x:c r="R337" s="198"/>
      <x:c r="T337" s="197"/>
      <x:c r="W337" s="193"/>
      <x:c r="X337" s="193"/>
      <x:c r="Y337" s="193"/>
      <x:c r="Z337" s="193"/>
      <x:c r="AA337" s="193"/>
      <x:c r="AB337" s="193"/>
      <x:c r="AC337" s="193"/>
      <x:c r="AD337" s="193"/>
      <x:c r="AE337" s="193"/>
      <x:c r="AF337" s="193"/>
      <x:c r="AG337" s="193"/>
      <x:c r="AH337" s="193"/>
      <x:c r="AI337" s="193"/>
      <x:c r="AJ337" s="193"/>
      <x:c r="AK337" s="193"/>
      <x:c r="AL337" s="193"/>
      <x:c r="CC337" s="199"/>
      <x:c r="CD337" s="193"/>
      <x:c r="CE337" s="201"/>
    </x:row>
    <x:row r="338" spans="3:83" s="195" customFormat="1">
      <x:c r="C338" s="193"/>
      <x:c r="D338" s="193"/>
      <x:c r="E338" s="193"/>
      <x:c r="F338" s="194"/>
      <x:c r="G338" s="194"/>
      <x:c r="J338" s="193"/>
      <x:c r="K338" s="193"/>
      <x:c r="L338" s="193"/>
      <x:c r="M338" s="193"/>
      <x:c r="N338" s="193"/>
      <x:c r="O338" s="196"/>
      <x:c r="P338" s="197"/>
      <x:c r="Q338" s="197"/>
      <x:c r="R338" s="198"/>
      <x:c r="T338" s="197"/>
      <x:c r="W338" s="193"/>
      <x:c r="X338" s="193"/>
      <x:c r="Y338" s="193"/>
      <x:c r="Z338" s="193"/>
      <x:c r="AA338" s="193"/>
      <x:c r="AB338" s="193"/>
      <x:c r="AC338" s="193"/>
      <x:c r="AD338" s="193"/>
      <x:c r="AE338" s="193"/>
      <x:c r="AF338" s="193"/>
      <x:c r="AG338" s="193"/>
      <x:c r="AH338" s="193"/>
      <x:c r="AI338" s="193"/>
      <x:c r="AJ338" s="193"/>
      <x:c r="AK338" s="193"/>
      <x:c r="AL338" s="193"/>
      <x:c r="CC338" s="199"/>
      <x:c r="CD338" s="193"/>
      <x:c r="CE338" s="201"/>
    </x:row>
    <x:row r="339" spans="3:83" s="195" customFormat="1">
      <x:c r="C339" s="193"/>
      <x:c r="D339" s="193"/>
      <x:c r="E339" s="193"/>
      <x:c r="F339" s="194"/>
      <x:c r="G339" s="194"/>
      <x:c r="J339" s="193"/>
      <x:c r="K339" s="193"/>
      <x:c r="L339" s="193"/>
      <x:c r="M339" s="193"/>
      <x:c r="N339" s="193"/>
      <x:c r="O339" s="196"/>
      <x:c r="P339" s="197"/>
      <x:c r="Q339" s="197"/>
      <x:c r="R339" s="198"/>
      <x:c r="T339" s="197"/>
      <x:c r="W339" s="193"/>
      <x:c r="X339" s="193"/>
      <x:c r="Y339" s="193"/>
      <x:c r="Z339" s="193"/>
      <x:c r="AA339" s="193"/>
      <x:c r="AB339" s="193"/>
      <x:c r="AC339" s="193"/>
      <x:c r="AD339" s="193"/>
      <x:c r="AE339" s="193"/>
      <x:c r="AF339" s="193"/>
      <x:c r="AG339" s="193"/>
      <x:c r="AH339" s="193"/>
      <x:c r="AI339" s="193"/>
      <x:c r="AJ339" s="193"/>
      <x:c r="AK339" s="193"/>
      <x:c r="AL339" s="193"/>
      <x:c r="CC339" s="199"/>
      <x:c r="CD339" s="193"/>
      <x:c r="CE339" s="201"/>
    </x:row>
    <x:row r="340" spans="3:83" s="195" customFormat="1">
      <x:c r="C340" s="193"/>
      <x:c r="D340" s="193"/>
      <x:c r="E340" s="193"/>
      <x:c r="F340" s="194"/>
      <x:c r="G340" s="194"/>
      <x:c r="J340" s="193"/>
      <x:c r="K340" s="193"/>
      <x:c r="L340" s="193"/>
      <x:c r="M340" s="193"/>
      <x:c r="N340" s="193"/>
      <x:c r="O340" s="196"/>
      <x:c r="P340" s="197"/>
      <x:c r="Q340" s="197"/>
      <x:c r="R340" s="198"/>
      <x:c r="T340" s="197"/>
      <x:c r="W340" s="193"/>
      <x:c r="X340" s="193"/>
      <x:c r="Y340" s="193"/>
      <x:c r="Z340" s="193"/>
      <x:c r="AA340" s="193"/>
      <x:c r="AB340" s="193"/>
      <x:c r="AC340" s="193"/>
      <x:c r="AD340" s="193"/>
      <x:c r="AE340" s="193"/>
      <x:c r="AF340" s="193"/>
      <x:c r="AG340" s="193"/>
      <x:c r="AH340" s="193"/>
      <x:c r="AI340" s="193"/>
      <x:c r="AJ340" s="193"/>
      <x:c r="AK340" s="193"/>
      <x:c r="AL340" s="193"/>
      <x:c r="CC340" s="199"/>
      <x:c r="CD340" s="193"/>
      <x:c r="CE340" s="201"/>
    </x:row>
    <x:row r="341" spans="3:83" s="195" customFormat="1">
      <x:c r="C341" s="193"/>
      <x:c r="D341" s="193"/>
      <x:c r="E341" s="193"/>
      <x:c r="F341" s="194"/>
      <x:c r="G341" s="194"/>
      <x:c r="J341" s="193"/>
      <x:c r="K341" s="193"/>
      <x:c r="L341" s="193"/>
      <x:c r="M341" s="193"/>
      <x:c r="N341" s="193"/>
      <x:c r="O341" s="196"/>
      <x:c r="P341" s="197"/>
      <x:c r="Q341" s="197"/>
      <x:c r="R341" s="198"/>
      <x:c r="T341" s="197"/>
      <x:c r="W341" s="193"/>
      <x:c r="X341" s="193"/>
      <x:c r="Y341" s="193"/>
      <x:c r="Z341" s="193"/>
      <x:c r="AA341" s="193"/>
      <x:c r="AB341" s="193"/>
      <x:c r="AC341" s="193"/>
      <x:c r="AD341" s="193"/>
      <x:c r="AE341" s="193"/>
      <x:c r="AF341" s="193"/>
      <x:c r="AG341" s="193"/>
      <x:c r="AH341" s="193"/>
      <x:c r="AI341" s="193"/>
      <x:c r="AJ341" s="193"/>
      <x:c r="AK341" s="193"/>
      <x:c r="AL341" s="193"/>
      <x:c r="CC341" s="199"/>
      <x:c r="CD341" s="193"/>
      <x:c r="CE341" s="201"/>
    </x:row>
    <x:row r="342" spans="3:83" s="195" customFormat="1">
      <x:c r="C342" s="193"/>
      <x:c r="D342" s="193"/>
      <x:c r="E342" s="193"/>
      <x:c r="F342" s="194"/>
      <x:c r="G342" s="194"/>
      <x:c r="J342" s="193"/>
      <x:c r="K342" s="193"/>
      <x:c r="L342" s="193"/>
      <x:c r="M342" s="193"/>
      <x:c r="N342" s="193"/>
      <x:c r="O342" s="196"/>
      <x:c r="P342" s="197"/>
      <x:c r="Q342" s="197"/>
      <x:c r="R342" s="198"/>
      <x:c r="T342" s="197"/>
      <x:c r="W342" s="193"/>
      <x:c r="X342" s="193"/>
      <x:c r="Y342" s="193"/>
      <x:c r="Z342" s="193"/>
      <x:c r="AA342" s="193"/>
      <x:c r="AB342" s="193"/>
      <x:c r="AC342" s="193"/>
      <x:c r="AD342" s="193"/>
      <x:c r="AE342" s="193"/>
      <x:c r="AF342" s="193"/>
      <x:c r="AG342" s="193"/>
      <x:c r="AH342" s="193"/>
      <x:c r="AI342" s="193"/>
      <x:c r="AJ342" s="193"/>
      <x:c r="AK342" s="193"/>
      <x:c r="AL342" s="193"/>
      <x:c r="CC342" s="199"/>
      <x:c r="CD342" s="193"/>
      <x:c r="CE342" s="201"/>
    </x:row>
    <x:row r="343" spans="3:83" s="195" customFormat="1">
      <x:c r="C343" s="193"/>
      <x:c r="D343" s="193"/>
      <x:c r="E343" s="193"/>
      <x:c r="F343" s="194"/>
      <x:c r="G343" s="194"/>
      <x:c r="J343" s="193"/>
      <x:c r="K343" s="193"/>
      <x:c r="L343" s="193"/>
      <x:c r="M343" s="193"/>
      <x:c r="N343" s="193"/>
      <x:c r="O343" s="196"/>
      <x:c r="P343" s="197"/>
      <x:c r="Q343" s="197"/>
      <x:c r="R343" s="198"/>
      <x:c r="T343" s="197"/>
      <x:c r="W343" s="193"/>
      <x:c r="X343" s="193"/>
      <x:c r="Y343" s="193"/>
      <x:c r="Z343" s="193"/>
      <x:c r="AA343" s="193"/>
      <x:c r="AB343" s="193"/>
      <x:c r="AC343" s="193"/>
      <x:c r="AD343" s="193"/>
      <x:c r="AE343" s="193"/>
      <x:c r="AF343" s="193"/>
      <x:c r="AG343" s="193"/>
      <x:c r="AH343" s="193"/>
      <x:c r="AI343" s="193"/>
      <x:c r="AJ343" s="193"/>
      <x:c r="AK343" s="193"/>
      <x:c r="AL343" s="193"/>
      <x:c r="CC343" s="199"/>
      <x:c r="CD343" s="193"/>
      <x:c r="CE343" s="201"/>
    </x:row>
    <x:row r="344" spans="3:83" s="195" customFormat="1">
      <x:c r="C344" s="193"/>
      <x:c r="D344" s="193"/>
      <x:c r="E344" s="193"/>
      <x:c r="F344" s="194"/>
      <x:c r="G344" s="194"/>
      <x:c r="J344" s="193"/>
      <x:c r="K344" s="193"/>
      <x:c r="L344" s="193"/>
      <x:c r="M344" s="193"/>
      <x:c r="N344" s="193"/>
      <x:c r="O344" s="196"/>
      <x:c r="P344" s="197"/>
      <x:c r="Q344" s="197"/>
      <x:c r="R344" s="198"/>
      <x:c r="T344" s="197"/>
      <x:c r="W344" s="193"/>
      <x:c r="X344" s="193"/>
      <x:c r="Y344" s="193"/>
      <x:c r="Z344" s="193"/>
      <x:c r="AA344" s="193"/>
      <x:c r="AB344" s="193"/>
      <x:c r="AC344" s="193"/>
      <x:c r="AD344" s="193"/>
      <x:c r="AE344" s="193"/>
      <x:c r="AF344" s="193"/>
      <x:c r="AG344" s="193"/>
      <x:c r="AH344" s="193"/>
      <x:c r="AI344" s="193"/>
      <x:c r="AJ344" s="193"/>
      <x:c r="AK344" s="193"/>
      <x:c r="AL344" s="193"/>
      <x:c r="CC344" s="199"/>
      <x:c r="CD344" s="193"/>
      <x:c r="CE344" s="201"/>
    </x:row>
    <x:row r="345" spans="3:83" s="195" customFormat="1">
      <x:c r="C345" s="193"/>
      <x:c r="D345" s="193"/>
      <x:c r="E345" s="193"/>
      <x:c r="F345" s="194"/>
      <x:c r="G345" s="194"/>
      <x:c r="J345" s="193"/>
      <x:c r="K345" s="193"/>
      <x:c r="L345" s="193"/>
      <x:c r="M345" s="193"/>
      <x:c r="N345" s="193"/>
      <x:c r="O345" s="196"/>
      <x:c r="P345" s="197"/>
      <x:c r="Q345" s="197"/>
      <x:c r="R345" s="198"/>
      <x:c r="T345" s="197"/>
      <x:c r="W345" s="193"/>
      <x:c r="X345" s="193"/>
      <x:c r="Y345" s="193"/>
      <x:c r="Z345" s="193"/>
      <x:c r="AA345" s="193"/>
      <x:c r="AB345" s="193"/>
      <x:c r="AC345" s="193"/>
      <x:c r="AD345" s="193"/>
      <x:c r="AE345" s="193"/>
      <x:c r="AF345" s="193"/>
      <x:c r="AG345" s="193"/>
      <x:c r="AH345" s="193"/>
      <x:c r="AI345" s="193"/>
      <x:c r="AJ345" s="193"/>
      <x:c r="AK345" s="193"/>
      <x:c r="AL345" s="193"/>
      <x:c r="CC345" s="199"/>
      <x:c r="CD345" s="193"/>
      <x:c r="CE345" s="201"/>
    </x:row>
    <x:row r="346" spans="3:83" s="195" customFormat="1">
      <x:c r="C346" s="193"/>
      <x:c r="D346" s="193"/>
      <x:c r="E346" s="193"/>
      <x:c r="F346" s="194"/>
      <x:c r="G346" s="194"/>
      <x:c r="J346" s="193"/>
      <x:c r="K346" s="193"/>
      <x:c r="L346" s="193"/>
      <x:c r="M346" s="193"/>
      <x:c r="N346" s="193"/>
      <x:c r="O346" s="196"/>
      <x:c r="P346" s="197"/>
      <x:c r="Q346" s="197"/>
      <x:c r="R346" s="198"/>
      <x:c r="T346" s="197"/>
      <x:c r="W346" s="193"/>
      <x:c r="X346" s="193"/>
      <x:c r="Y346" s="193"/>
      <x:c r="Z346" s="193"/>
      <x:c r="AA346" s="193"/>
      <x:c r="AB346" s="193"/>
      <x:c r="AC346" s="193"/>
      <x:c r="AD346" s="193"/>
      <x:c r="AE346" s="193"/>
      <x:c r="AF346" s="193"/>
      <x:c r="AG346" s="193"/>
      <x:c r="AH346" s="193"/>
      <x:c r="AI346" s="193"/>
      <x:c r="AJ346" s="193"/>
      <x:c r="AK346" s="193"/>
      <x:c r="AL346" s="193"/>
      <x:c r="CC346" s="199"/>
      <x:c r="CD346" s="193"/>
      <x:c r="CE346" s="201"/>
    </x:row>
    <x:row r="347" spans="3:83" s="195" customFormat="1">
      <x:c r="C347" s="193"/>
      <x:c r="D347" s="193"/>
      <x:c r="E347" s="193"/>
      <x:c r="F347" s="194"/>
      <x:c r="G347" s="194"/>
      <x:c r="J347" s="193"/>
      <x:c r="K347" s="193"/>
      <x:c r="L347" s="193"/>
      <x:c r="M347" s="193"/>
      <x:c r="N347" s="193"/>
      <x:c r="O347" s="196"/>
      <x:c r="P347" s="197"/>
      <x:c r="Q347" s="197"/>
      <x:c r="R347" s="198"/>
      <x:c r="T347" s="197"/>
      <x:c r="W347" s="193"/>
      <x:c r="X347" s="193"/>
      <x:c r="Y347" s="193"/>
      <x:c r="Z347" s="193"/>
      <x:c r="AA347" s="193"/>
      <x:c r="AB347" s="193"/>
      <x:c r="AC347" s="193"/>
      <x:c r="AD347" s="193"/>
      <x:c r="AE347" s="193"/>
      <x:c r="AF347" s="193"/>
      <x:c r="AG347" s="193"/>
      <x:c r="AH347" s="193"/>
      <x:c r="AI347" s="193"/>
      <x:c r="AJ347" s="193"/>
      <x:c r="AK347" s="193"/>
      <x:c r="AL347" s="193"/>
      <x:c r="CC347" s="199"/>
      <x:c r="CD347" s="193"/>
      <x:c r="CE347" s="201"/>
    </x:row>
    <x:row r="348" spans="3:83" s="195" customFormat="1">
      <x:c r="C348" s="193"/>
      <x:c r="D348" s="193"/>
      <x:c r="E348" s="193"/>
      <x:c r="F348" s="194"/>
      <x:c r="G348" s="194"/>
      <x:c r="J348" s="193"/>
      <x:c r="K348" s="193"/>
      <x:c r="L348" s="193"/>
      <x:c r="M348" s="193"/>
      <x:c r="N348" s="193"/>
      <x:c r="O348" s="196"/>
      <x:c r="P348" s="197"/>
      <x:c r="Q348" s="197"/>
      <x:c r="R348" s="198"/>
      <x:c r="T348" s="197"/>
      <x:c r="W348" s="193"/>
      <x:c r="X348" s="193"/>
      <x:c r="Y348" s="193"/>
      <x:c r="Z348" s="193"/>
      <x:c r="AA348" s="193"/>
      <x:c r="AB348" s="193"/>
      <x:c r="AC348" s="193"/>
      <x:c r="AD348" s="193"/>
      <x:c r="AE348" s="193"/>
      <x:c r="AF348" s="193"/>
      <x:c r="AG348" s="193"/>
      <x:c r="AH348" s="193"/>
      <x:c r="AI348" s="193"/>
      <x:c r="AJ348" s="193"/>
      <x:c r="AK348" s="193"/>
      <x:c r="AL348" s="193"/>
      <x:c r="CC348" s="199"/>
      <x:c r="CD348" s="193"/>
      <x:c r="CE348" s="201"/>
    </x:row>
    <x:row r="349" spans="3:83" s="195" customFormat="1">
      <x:c r="C349" s="193"/>
      <x:c r="D349" s="193"/>
      <x:c r="E349" s="193"/>
      <x:c r="F349" s="194"/>
      <x:c r="G349" s="194"/>
      <x:c r="J349" s="193"/>
      <x:c r="K349" s="193"/>
      <x:c r="L349" s="193"/>
      <x:c r="M349" s="193"/>
      <x:c r="N349" s="193"/>
      <x:c r="O349" s="196"/>
      <x:c r="P349" s="197"/>
      <x:c r="Q349" s="197"/>
      <x:c r="R349" s="198"/>
      <x:c r="T349" s="197"/>
      <x:c r="W349" s="193"/>
      <x:c r="X349" s="193"/>
      <x:c r="Y349" s="193"/>
      <x:c r="Z349" s="193"/>
      <x:c r="AA349" s="193"/>
      <x:c r="AB349" s="193"/>
      <x:c r="AC349" s="193"/>
      <x:c r="AD349" s="193"/>
      <x:c r="AE349" s="193"/>
      <x:c r="AF349" s="193"/>
      <x:c r="AG349" s="193"/>
      <x:c r="AH349" s="193"/>
      <x:c r="AI349" s="193"/>
      <x:c r="AJ349" s="193"/>
      <x:c r="AK349" s="193"/>
      <x:c r="AL349" s="193"/>
      <x:c r="CC349" s="199"/>
      <x:c r="CD349" s="193"/>
      <x:c r="CE349" s="201"/>
    </x:row>
    <x:row r="350" spans="3:83" s="195" customFormat="1">
      <x:c r="C350" s="193"/>
      <x:c r="D350" s="193"/>
      <x:c r="E350" s="193"/>
      <x:c r="F350" s="194"/>
      <x:c r="G350" s="194"/>
      <x:c r="J350" s="193"/>
      <x:c r="K350" s="193"/>
      <x:c r="L350" s="193"/>
      <x:c r="M350" s="193"/>
      <x:c r="N350" s="193"/>
      <x:c r="O350" s="196"/>
      <x:c r="P350" s="197"/>
      <x:c r="Q350" s="197"/>
      <x:c r="R350" s="198"/>
      <x:c r="T350" s="197"/>
      <x:c r="W350" s="193"/>
      <x:c r="X350" s="193"/>
      <x:c r="Y350" s="193"/>
      <x:c r="Z350" s="193"/>
      <x:c r="AA350" s="193"/>
      <x:c r="AB350" s="193"/>
      <x:c r="AC350" s="193"/>
      <x:c r="AD350" s="193"/>
      <x:c r="AE350" s="193"/>
      <x:c r="AF350" s="193"/>
      <x:c r="AG350" s="193"/>
      <x:c r="AH350" s="193"/>
      <x:c r="AI350" s="193"/>
      <x:c r="AJ350" s="193"/>
      <x:c r="AK350" s="193"/>
      <x:c r="AL350" s="193"/>
      <x:c r="CC350" s="199"/>
      <x:c r="CD350" s="193"/>
      <x:c r="CE350" s="201"/>
    </x:row>
    <x:row r="351" spans="3:83" s="195" customFormat="1">
      <x:c r="C351" s="193"/>
      <x:c r="D351" s="193"/>
      <x:c r="E351" s="193"/>
      <x:c r="F351" s="194"/>
      <x:c r="G351" s="194"/>
      <x:c r="J351" s="193"/>
      <x:c r="K351" s="193"/>
      <x:c r="L351" s="193"/>
      <x:c r="M351" s="193"/>
      <x:c r="N351" s="193"/>
      <x:c r="O351" s="196"/>
      <x:c r="P351" s="197"/>
      <x:c r="Q351" s="197"/>
      <x:c r="R351" s="198"/>
      <x:c r="T351" s="197"/>
      <x:c r="W351" s="193"/>
      <x:c r="X351" s="193"/>
      <x:c r="Y351" s="193"/>
      <x:c r="Z351" s="193"/>
      <x:c r="AA351" s="193"/>
      <x:c r="AB351" s="193"/>
      <x:c r="AC351" s="193"/>
      <x:c r="AD351" s="193"/>
      <x:c r="AE351" s="193"/>
      <x:c r="AF351" s="193"/>
      <x:c r="AG351" s="193"/>
      <x:c r="AH351" s="193"/>
      <x:c r="AI351" s="193"/>
      <x:c r="AJ351" s="193"/>
      <x:c r="AK351" s="193"/>
      <x:c r="AL351" s="193"/>
      <x:c r="CC351" s="199"/>
      <x:c r="CD351" s="193"/>
      <x:c r="CE351" s="201"/>
    </x:row>
    <x:row r="352" spans="3:83" s="195" customFormat="1">
      <x:c r="C352" s="193"/>
      <x:c r="D352" s="193"/>
      <x:c r="E352" s="193"/>
      <x:c r="F352" s="194"/>
      <x:c r="G352" s="194"/>
      <x:c r="J352" s="193"/>
      <x:c r="K352" s="193"/>
      <x:c r="L352" s="193"/>
      <x:c r="M352" s="193"/>
      <x:c r="N352" s="193"/>
      <x:c r="O352" s="196"/>
      <x:c r="P352" s="197"/>
      <x:c r="Q352" s="197"/>
      <x:c r="R352" s="198"/>
      <x:c r="T352" s="197"/>
      <x:c r="W352" s="193"/>
      <x:c r="X352" s="193"/>
      <x:c r="Y352" s="193"/>
      <x:c r="Z352" s="193"/>
      <x:c r="AA352" s="193"/>
      <x:c r="AB352" s="193"/>
      <x:c r="AC352" s="193"/>
      <x:c r="AD352" s="193"/>
      <x:c r="AE352" s="193"/>
      <x:c r="AF352" s="193"/>
      <x:c r="AG352" s="193"/>
      <x:c r="AH352" s="193"/>
      <x:c r="AI352" s="193"/>
      <x:c r="AJ352" s="193"/>
      <x:c r="AK352" s="193"/>
      <x:c r="AL352" s="193"/>
      <x:c r="CC352" s="199"/>
      <x:c r="CD352" s="193"/>
      <x:c r="CE352" s="201"/>
    </x:row>
    <x:row r="353" spans="3:83" s="195" customFormat="1">
      <x:c r="C353" s="193"/>
      <x:c r="D353" s="193"/>
      <x:c r="E353" s="193"/>
      <x:c r="F353" s="194"/>
      <x:c r="G353" s="194"/>
      <x:c r="J353" s="193"/>
      <x:c r="K353" s="193"/>
      <x:c r="L353" s="193"/>
      <x:c r="M353" s="193"/>
      <x:c r="N353" s="193"/>
      <x:c r="O353" s="196"/>
      <x:c r="P353" s="197"/>
      <x:c r="Q353" s="197"/>
      <x:c r="R353" s="198"/>
      <x:c r="T353" s="197"/>
      <x:c r="W353" s="193"/>
      <x:c r="X353" s="193"/>
      <x:c r="Y353" s="193"/>
      <x:c r="Z353" s="193"/>
      <x:c r="AA353" s="193"/>
      <x:c r="AB353" s="193"/>
      <x:c r="AC353" s="193"/>
      <x:c r="AD353" s="193"/>
      <x:c r="AE353" s="193"/>
      <x:c r="AF353" s="193"/>
      <x:c r="AG353" s="193"/>
      <x:c r="AH353" s="193"/>
      <x:c r="AI353" s="193"/>
      <x:c r="AJ353" s="193"/>
      <x:c r="AK353" s="193"/>
      <x:c r="AL353" s="193"/>
      <x:c r="CC353" s="199"/>
      <x:c r="CD353" s="193"/>
      <x:c r="CE353" s="201"/>
    </x:row>
    <x:row r="354" spans="3:83" s="195" customFormat="1">
      <x:c r="C354" s="193"/>
      <x:c r="D354" s="193"/>
      <x:c r="E354" s="193"/>
      <x:c r="F354" s="194"/>
      <x:c r="G354" s="194"/>
      <x:c r="J354" s="193"/>
      <x:c r="K354" s="193"/>
      <x:c r="L354" s="193"/>
      <x:c r="M354" s="193"/>
      <x:c r="N354" s="193"/>
      <x:c r="O354" s="196"/>
      <x:c r="P354" s="197"/>
      <x:c r="Q354" s="197"/>
      <x:c r="R354" s="198"/>
      <x:c r="T354" s="197"/>
      <x:c r="W354" s="193"/>
      <x:c r="X354" s="193"/>
      <x:c r="Y354" s="193"/>
      <x:c r="Z354" s="193"/>
      <x:c r="AA354" s="193"/>
      <x:c r="AB354" s="193"/>
      <x:c r="AC354" s="193"/>
      <x:c r="AD354" s="193"/>
      <x:c r="AE354" s="193"/>
      <x:c r="AF354" s="193"/>
      <x:c r="AG354" s="193"/>
      <x:c r="AH354" s="193"/>
      <x:c r="AI354" s="193"/>
      <x:c r="AJ354" s="193"/>
      <x:c r="AK354" s="193"/>
      <x:c r="AL354" s="193"/>
      <x:c r="CC354" s="199"/>
      <x:c r="CD354" s="193"/>
      <x:c r="CE354" s="201"/>
    </x:row>
    <x:row r="355" spans="3:83" s="195" customFormat="1">
      <x:c r="C355" s="193"/>
      <x:c r="D355" s="193"/>
      <x:c r="E355" s="193"/>
      <x:c r="F355" s="194"/>
      <x:c r="G355" s="194"/>
      <x:c r="J355" s="193"/>
      <x:c r="K355" s="193"/>
      <x:c r="L355" s="193"/>
      <x:c r="M355" s="193"/>
      <x:c r="N355" s="193"/>
      <x:c r="O355" s="196"/>
      <x:c r="P355" s="197"/>
      <x:c r="Q355" s="197"/>
      <x:c r="R355" s="198"/>
      <x:c r="T355" s="197"/>
      <x:c r="W355" s="193"/>
      <x:c r="X355" s="193"/>
      <x:c r="Y355" s="193"/>
      <x:c r="Z355" s="193"/>
      <x:c r="AA355" s="193"/>
      <x:c r="AB355" s="193"/>
      <x:c r="AC355" s="193"/>
      <x:c r="AD355" s="193"/>
      <x:c r="AE355" s="193"/>
      <x:c r="AF355" s="193"/>
      <x:c r="AG355" s="193"/>
      <x:c r="AH355" s="193"/>
      <x:c r="AI355" s="193"/>
      <x:c r="AJ355" s="193"/>
      <x:c r="AK355" s="193"/>
      <x:c r="AL355" s="193"/>
      <x:c r="CC355" s="199"/>
      <x:c r="CD355" s="193"/>
      <x:c r="CE355" s="201"/>
    </x:row>
    <x:row r="356" spans="3:83" s="195" customFormat="1">
      <x:c r="C356" s="193"/>
      <x:c r="D356" s="193"/>
      <x:c r="E356" s="193"/>
      <x:c r="F356" s="194"/>
      <x:c r="G356" s="194"/>
      <x:c r="J356" s="193"/>
      <x:c r="K356" s="193"/>
      <x:c r="L356" s="193"/>
      <x:c r="M356" s="193"/>
      <x:c r="N356" s="193"/>
      <x:c r="O356" s="196"/>
      <x:c r="P356" s="197"/>
      <x:c r="Q356" s="197"/>
      <x:c r="R356" s="198"/>
      <x:c r="T356" s="197"/>
      <x:c r="W356" s="193"/>
      <x:c r="X356" s="193"/>
      <x:c r="Y356" s="193"/>
      <x:c r="Z356" s="193"/>
      <x:c r="AA356" s="193"/>
      <x:c r="AB356" s="193"/>
      <x:c r="AC356" s="193"/>
      <x:c r="AD356" s="193"/>
      <x:c r="AE356" s="193"/>
      <x:c r="AF356" s="193"/>
      <x:c r="AG356" s="193"/>
      <x:c r="AH356" s="193"/>
      <x:c r="AI356" s="193"/>
      <x:c r="AJ356" s="193"/>
      <x:c r="AK356" s="193"/>
      <x:c r="AL356" s="193"/>
      <x:c r="CC356" s="199"/>
      <x:c r="CD356" s="193"/>
      <x:c r="CE356" s="201"/>
    </x:row>
    <x:row r="357" spans="3:83" s="195" customFormat="1">
      <x:c r="C357" s="193"/>
      <x:c r="D357" s="193"/>
      <x:c r="E357" s="193"/>
      <x:c r="F357" s="194"/>
      <x:c r="G357" s="194"/>
      <x:c r="J357" s="193"/>
      <x:c r="K357" s="193"/>
      <x:c r="L357" s="193"/>
      <x:c r="M357" s="193"/>
      <x:c r="N357" s="193"/>
      <x:c r="O357" s="196"/>
      <x:c r="P357" s="197"/>
      <x:c r="Q357" s="197"/>
      <x:c r="R357" s="198"/>
      <x:c r="T357" s="197"/>
      <x:c r="W357" s="193"/>
      <x:c r="X357" s="193"/>
      <x:c r="Y357" s="193"/>
      <x:c r="Z357" s="193"/>
      <x:c r="AA357" s="193"/>
      <x:c r="AB357" s="193"/>
      <x:c r="AC357" s="193"/>
      <x:c r="AD357" s="193"/>
      <x:c r="AE357" s="193"/>
      <x:c r="AF357" s="193"/>
      <x:c r="AG357" s="193"/>
      <x:c r="AH357" s="193"/>
      <x:c r="AI357" s="193"/>
      <x:c r="AJ357" s="193"/>
      <x:c r="AK357" s="193"/>
      <x:c r="AL357" s="193"/>
      <x:c r="CC357" s="199"/>
      <x:c r="CD357" s="193"/>
      <x:c r="CE357" s="201"/>
    </x:row>
    <x:row r="358" spans="3:83" s="195" customFormat="1">
      <x:c r="C358" s="193"/>
      <x:c r="D358" s="193"/>
      <x:c r="E358" s="193"/>
      <x:c r="F358" s="194"/>
      <x:c r="G358" s="194"/>
      <x:c r="J358" s="193"/>
      <x:c r="K358" s="193"/>
      <x:c r="L358" s="193"/>
      <x:c r="M358" s="193"/>
      <x:c r="N358" s="193"/>
      <x:c r="O358" s="196"/>
      <x:c r="P358" s="197"/>
      <x:c r="Q358" s="197"/>
      <x:c r="R358" s="198"/>
      <x:c r="T358" s="197"/>
      <x:c r="W358" s="193"/>
      <x:c r="X358" s="193"/>
      <x:c r="Y358" s="193"/>
      <x:c r="Z358" s="193"/>
      <x:c r="AA358" s="193"/>
      <x:c r="AB358" s="193"/>
      <x:c r="AC358" s="193"/>
      <x:c r="AD358" s="193"/>
      <x:c r="AE358" s="193"/>
      <x:c r="AF358" s="193"/>
      <x:c r="AG358" s="193"/>
      <x:c r="AH358" s="193"/>
      <x:c r="AI358" s="193"/>
      <x:c r="AJ358" s="193"/>
      <x:c r="AK358" s="193"/>
      <x:c r="AL358" s="193"/>
      <x:c r="CC358" s="199"/>
      <x:c r="CD358" s="193"/>
      <x:c r="CE358" s="201"/>
    </x:row>
    <x:row r="359" spans="3:83" s="195" customFormat="1">
      <x:c r="C359" s="193"/>
      <x:c r="D359" s="193"/>
      <x:c r="E359" s="193"/>
      <x:c r="F359" s="194"/>
      <x:c r="G359" s="194"/>
      <x:c r="J359" s="193"/>
      <x:c r="K359" s="193"/>
      <x:c r="L359" s="193"/>
      <x:c r="M359" s="193"/>
      <x:c r="N359" s="193"/>
      <x:c r="O359" s="196"/>
      <x:c r="P359" s="197"/>
      <x:c r="Q359" s="197"/>
      <x:c r="R359" s="198"/>
      <x:c r="T359" s="197"/>
      <x:c r="W359" s="193"/>
      <x:c r="X359" s="193"/>
      <x:c r="Y359" s="193"/>
      <x:c r="Z359" s="193"/>
      <x:c r="AA359" s="193"/>
      <x:c r="AB359" s="193"/>
      <x:c r="AC359" s="193"/>
      <x:c r="AD359" s="193"/>
      <x:c r="AE359" s="193"/>
      <x:c r="AF359" s="193"/>
      <x:c r="AG359" s="193"/>
      <x:c r="AH359" s="193"/>
      <x:c r="AI359" s="193"/>
      <x:c r="AJ359" s="193"/>
      <x:c r="AK359" s="193"/>
      <x:c r="AL359" s="193"/>
      <x:c r="CC359" s="199"/>
      <x:c r="CD359" s="193"/>
      <x:c r="CE359" s="201"/>
    </x:row>
    <x:row r="360" spans="3:83" s="195" customFormat="1">
      <x:c r="C360" s="193"/>
      <x:c r="D360" s="193"/>
      <x:c r="E360" s="193"/>
      <x:c r="F360" s="194"/>
      <x:c r="G360" s="194"/>
      <x:c r="J360" s="193"/>
      <x:c r="K360" s="193"/>
      <x:c r="L360" s="193"/>
      <x:c r="M360" s="193"/>
      <x:c r="N360" s="193"/>
      <x:c r="O360" s="196"/>
      <x:c r="P360" s="197"/>
      <x:c r="Q360" s="197"/>
      <x:c r="R360" s="198"/>
      <x:c r="T360" s="197"/>
      <x:c r="W360" s="193"/>
      <x:c r="X360" s="193"/>
      <x:c r="Y360" s="193"/>
      <x:c r="Z360" s="193"/>
      <x:c r="AA360" s="193"/>
      <x:c r="AB360" s="193"/>
      <x:c r="AC360" s="193"/>
      <x:c r="AD360" s="193"/>
      <x:c r="AE360" s="193"/>
      <x:c r="AF360" s="193"/>
      <x:c r="AG360" s="193"/>
      <x:c r="AH360" s="193"/>
      <x:c r="AI360" s="193"/>
      <x:c r="AJ360" s="193"/>
      <x:c r="AK360" s="193"/>
      <x:c r="AL360" s="193"/>
      <x:c r="CC360" s="199"/>
      <x:c r="CD360" s="193"/>
      <x:c r="CE360" s="201"/>
    </x:row>
    <x:row r="361" spans="3:83" s="195" customFormat="1">
      <x:c r="C361" s="193"/>
      <x:c r="D361" s="193"/>
      <x:c r="E361" s="193"/>
      <x:c r="F361" s="194"/>
      <x:c r="G361" s="194"/>
      <x:c r="J361" s="193"/>
      <x:c r="K361" s="193"/>
      <x:c r="L361" s="193"/>
      <x:c r="M361" s="193"/>
      <x:c r="N361" s="193"/>
      <x:c r="O361" s="196"/>
      <x:c r="P361" s="197"/>
      <x:c r="Q361" s="197"/>
      <x:c r="R361" s="198"/>
      <x:c r="T361" s="197"/>
      <x:c r="W361" s="193"/>
      <x:c r="X361" s="193"/>
      <x:c r="Y361" s="193"/>
      <x:c r="Z361" s="193"/>
      <x:c r="AA361" s="193"/>
      <x:c r="AB361" s="193"/>
      <x:c r="AC361" s="193"/>
      <x:c r="AD361" s="193"/>
      <x:c r="AE361" s="193"/>
      <x:c r="AF361" s="193"/>
      <x:c r="AG361" s="193"/>
      <x:c r="AH361" s="193"/>
      <x:c r="AI361" s="193"/>
      <x:c r="AJ361" s="193"/>
      <x:c r="AK361" s="193"/>
      <x:c r="AL361" s="193"/>
      <x:c r="CC361" s="199"/>
      <x:c r="CD361" s="193"/>
      <x:c r="CE361" s="201"/>
    </x:row>
    <x:row r="362" spans="3:83" s="195" customFormat="1">
      <x:c r="C362" s="193"/>
      <x:c r="D362" s="193"/>
      <x:c r="E362" s="193"/>
      <x:c r="F362" s="194"/>
      <x:c r="G362" s="194"/>
      <x:c r="J362" s="193"/>
      <x:c r="K362" s="193"/>
      <x:c r="L362" s="193"/>
      <x:c r="M362" s="193"/>
      <x:c r="N362" s="193"/>
      <x:c r="O362" s="196"/>
      <x:c r="P362" s="197"/>
      <x:c r="Q362" s="197"/>
      <x:c r="R362" s="198"/>
      <x:c r="T362" s="197"/>
      <x:c r="W362" s="193"/>
      <x:c r="X362" s="193"/>
      <x:c r="Y362" s="193"/>
      <x:c r="Z362" s="193"/>
      <x:c r="AA362" s="193"/>
      <x:c r="AB362" s="193"/>
      <x:c r="AC362" s="193"/>
      <x:c r="AD362" s="193"/>
      <x:c r="AE362" s="193"/>
      <x:c r="AF362" s="193"/>
      <x:c r="AG362" s="193"/>
      <x:c r="AH362" s="193"/>
      <x:c r="AI362" s="193"/>
      <x:c r="AJ362" s="193"/>
      <x:c r="AK362" s="193"/>
      <x:c r="AL362" s="193"/>
      <x:c r="CC362" s="199"/>
      <x:c r="CD362" s="193"/>
      <x:c r="CE362" s="201"/>
    </x:row>
    <x:row r="363" spans="3:83" s="195" customFormat="1">
      <x:c r="C363" s="193"/>
      <x:c r="D363" s="193"/>
      <x:c r="E363" s="193"/>
      <x:c r="F363" s="194"/>
      <x:c r="G363" s="194"/>
      <x:c r="J363" s="193"/>
      <x:c r="K363" s="193"/>
      <x:c r="L363" s="193"/>
      <x:c r="M363" s="193"/>
      <x:c r="N363" s="193"/>
      <x:c r="O363" s="196"/>
      <x:c r="P363" s="197"/>
      <x:c r="Q363" s="197"/>
      <x:c r="R363" s="198"/>
      <x:c r="T363" s="197"/>
      <x:c r="W363" s="193"/>
      <x:c r="X363" s="193"/>
      <x:c r="Y363" s="193"/>
      <x:c r="Z363" s="193"/>
      <x:c r="AA363" s="193"/>
      <x:c r="AB363" s="193"/>
      <x:c r="AC363" s="193"/>
      <x:c r="AD363" s="193"/>
      <x:c r="AE363" s="193"/>
      <x:c r="AF363" s="193"/>
      <x:c r="AG363" s="193"/>
      <x:c r="AH363" s="193"/>
      <x:c r="AI363" s="193"/>
      <x:c r="AJ363" s="193"/>
      <x:c r="AK363" s="193"/>
      <x:c r="AL363" s="193"/>
      <x:c r="CC363" s="199"/>
      <x:c r="CD363" s="193"/>
      <x:c r="CE363" s="201"/>
    </x:row>
    <x:row r="364" spans="3:83" s="195" customFormat="1">
      <x:c r="C364" s="193"/>
      <x:c r="D364" s="193"/>
      <x:c r="E364" s="193"/>
      <x:c r="F364" s="194"/>
      <x:c r="G364" s="194"/>
      <x:c r="J364" s="193"/>
      <x:c r="K364" s="193"/>
      <x:c r="L364" s="193"/>
      <x:c r="M364" s="193"/>
      <x:c r="N364" s="193"/>
      <x:c r="O364" s="196"/>
      <x:c r="P364" s="197"/>
      <x:c r="Q364" s="197"/>
      <x:c r="R364" s="198"/>
      <x:c r="T364" s="197"/>
      <x:c r="W364" s="193"/>
      <x:c r="X364" s="193"/>
      <x:c r="Y364" s="193"/>
      <x:c r="Z364" s="193"/>
      <x:c r="AA364" s="193"/>
      <x:c r="AB364" s="193"/>
      <x:c r="AC364" s="193"/>
      <x:c r="AD364" s="193"/>
      <x:c r="AE364" s="193"/>
      <x:c r="AF364" s="193"/>
      <x:c r="AG364" s="193"/>
      <x:c r="AH364" s="193"/>
      <x:c r="AI364" s="193"/>
      <x:c r="AJ364" s="193"/>
      <x:c r="AK364" s="193"/>
      <x:c r="AL364" s="193"/>
      <x:c r="CC364" s="199"/>
      <x:c r="CD364" s="193"/>
      <x:c r="CE364" s="201"/>
    </x:row>
    <x:row r="365" spans="3:83" s="195" customFormat="1">
      <x:c r="C365" s="193"/>
      <x:c r="D365" s="193"/>
      <x:c r="E365" s="193"/>
      <x:c r="F365" s="194"/>
      <x:c r="G365" s="194"/>
      <x:c r="J365" s="193"/>
      <x:c r="K365" s="193"/>
      <x:c r="L365" s="193"/>
      <x:c r="M365" s="193"/>
      <x:c r="N365" s="193"/>
      <x:c r="O365" s="196"/>
      <x:c r="P365" s="197"/>
      <x:c r="Q365" s="197"/>
      <x:c r="R365" s="198"/>
      <x:c r="T365" s="197"/>
      <x:c r="W365" s="193"/>
      <x:c r="X365" s="193"/>
      <x:c r="Y365" s="193"/>
      <x:c r="Z365" s="193"/>
      <x:c r="AA365" s="193"/>
      <x:c r="AB365" s="193"/>
      <x:c r="AC365" s="193"/>
      <x:c r="AD365" s="193"/>
      <x:c r="AE365" s="193"/>
      <x:c r="AF365" s="193"/>
      <x:c r="AG365" s="193"/>
      <x:c r="AH365" s="193"/>
      <x:c r="AI365" s="193"/>
      <x:c r="AJ365" s="193"/>
      <x:c r="AK365" s="193"/>
      <x:c r="AL365" s="193"/>
      <x:c r="CC365" s="199"/>
      <x:c r="CD365" s="193"/>
      <x:c r="CE365" s="201"/>
    </x:row>
    <x:row r="366" spans="3:83" s="195" customFormat="1">
      <x:c r="C366" s="193"/>
      <x:c r="D366" s="193"/>
      <x:c r="E366" s="193"/>
      <x:c r="F366" s="194"/>
      <x:c r="G366" s="194"/>
      <x:c r="J366" s="193"/>
      <x:c r="K366" s="193"/>
      <x:c r="L366" s="193"/>
      <x:c r="M366" s="193"/>
      <x:c r="N366" s="193"/>
      <x:c r="O366" s="196"/>
      <x:c r="P366" s="197"/>
      <x:c r="Q366" s="197"/>
      <x:c r="R366" s="198"/>
      <x:c r="T366" s="197"/>
      <x:c r="W366" s="193"/>
      <x:c r="X366" s="193"/>
      <x:c r="Y366" s="193"/>
      <x:c r="Z366" s="193"/>
      <x:c r="AA366" s="193"/>
      <x:c r="AB366" s="193"/>
      <x:c r="AC366" s="193"/>
      <x:c r="AD366" s="193"/>
      <x:c r="AE366" s="193"/>
      <x:c r="AF366" s="193"/>
      <x:c r="AG366" s="193"/>
      <x:c r="AH366" s="193"/>
      <x:c r="AI366" s="193"/>
      <x:c r="AJ366" s="193"/>
      <x:c r="AK366" s="193"/>
      <x:c r="AL366" s="193"/>
      <x:c r="CC366" s="199"/>
      <x:c r="CD366" s="193"/>
      <x:c r="CE366" s="201"/>
    </x:row>
    <x:row r="367" spans="3:83" s="195" customFormat="1">
      <x:c r="C367" s="193"/>
      <x:c r="D367" s="193"/>
      <x:c r="E367" s="193"/>
      <x:c r="F367" s="194"/>
      <x:c r="G367" s="194"/>
      <x:c r="J367" s="193"/>
      <x:c r="K367" s="193"/>
      <x:c r="L367" s="193"/>
      <x:c r="M367" s="193"/>
      <x:c r="N367" s="193"/>
      <x:c r="O367" s="196"/>
      <x:c r="P367" s="197"/>
      <x:c r="Q367" s="197"/>
      <x:c r="R367" s="198"/>
      <x:c r="T367" s="197"/>
      <x:c r="W367" s="193"/>
      <x:c r="X367" s="193"/>
      <x:c r="Y367" s="193"/>
      <x:c r="Z367" s="193"/>
      <x:c r="AA367" s="193"/>
      <x:c r="AB367" s="193"/>
      <x:c r="AC367" s="193"/>
      <x:c r="AD367" s="193"/>
      <x:c r="AE367" s="193"/>
      <x:c r="AF367" s="193"/>
      <x:c r="AG367" s="193"/>
      <x:c r="AH367" s="193"/>
      <x:c r="AI367" s="193"/>
      <x:c r="AJ367" s="193"/>
      <x:c r="AK367" s="193"/>
      <x:c r="AL367" s="193"/>
      <x:c r="CC367" s="199"/>
      <x:c r="CD367" s="193"/>
      <x:c r="CE367" s="201"/>
    </x:row>
    <x:row r="368" spans="3:83" s="195" customFormat="1">
      <x:c r="C368" s="193"/>
      <x:c r="D368" s="193"/>
      <x:c r="E368" s="193"/>
      <x:c r="F368" s="194"/>
      <x:c r="G368" s="194"/>
      <x:c r="J368" s="193"/>
      <x:c r="K368" s="193"/>
      <x:c r="L368" s="193"/>
      <x:c r="M368" s="193"/>
      <x:c r="N368" s="193"/>
      <x:c r="O368" s="196"/>
      <x:c r="P368" s="197"/>
      <x:c r="Q368" s="197"/>
      <x:c r="R368" s="198"/>
      <x:c r="T368" s="197"/>
      <x:c r="W368" s="193"/>
      <x:c r="X368" s="193"/>
      <x:c r="Y368" s="193"/>
      <x:c r="Z368" s="193"/>
      <x:c r="AA368" s="193"/>
      <x:c r="AB368" s="193"/>
      <x:c r="AC368" s="193"/>
      <x:c r="AD368" s="193"/>
      <x:c r="AE368" s="193"/>
      <x:c r="AF368" s="193"/>
      <x:c r="AG368" s="193"/>
      <x:c r="AH368" s="193"/>
      <x:c r="AI368" s="193"/>
      <x:c r="AJ368" s="193"/>
      <x:c r="AK368" s="193"/>
      <x:c r="AL368" s="193"/>
      <x:c r="CC368" s="199"/>
      <x:c r="CD368" s="193"/>
      <x:c r="CE368" s="201"/>
    </x:row>
    <x:row r="369" spans="3:83" s="195" customFormat="1">
      <x:c r="C369" s="193"/>
      <x:c r="D369" s="193"/>
      <x:c r="E369" s="193"/>
      <x:c r="F369" s="194"/>
      <x:c r="G369" s="194"/>
      <x:c r="J369" s="193"/>
      <x:c r="K369" s="193"/>
      <x:c r="L369" s="193"/>
      <x:c r="M369" s="193"/>
      <x:c r="N369" s="193"/>
      <x:c r="O369" s="196"/>
      <x:c r="P369" s="197"/>
      <x:c r="Q369" s="197"/>
      <x:c r="R369" s="198"/>
      <x:c r="T369" s="197"/>
      <x:c r="W369" s="193"/>
      <x:c r="X369" s="193"/>
      <x:c r="Y369" s="193"/>
      <x:c r="Z369" s="193"/>
      <x:c r="AA369" s="193"/>
      <x:c r="AB369" s="193"/>
      <x:c r="AC369" s="193"/>
      <x:c r="AD369" s="193"/>
      <x:c r="AE369" s="193"/>
      <x:c r="AF369" s="193"/>
      <x:c r="AG369" s="193"/>
      <x:c r="AH369" s="193"/>
      <x:c r="AI369" s="193"/>
      <x:c r="AJ369" s="193"/>
      <x:c r="AK369" s="193"/>
      <x:c r="AL369" s="193"/>
      <x:c r="CC369" s="199"/>
      <x:c r="CD369" s="193"/>
      <x:c r="CE369" s="201"/>
    </x:row>
    <x:row r="370" spans="3:83" s="195" customFormat="1">
      <x:c r="C370" s="193"/>
      <x:c r="D370" s="193"/>
      <x:c r="E370" s="193"/>
      <x:c r="F370" s="194"/>
      <x:c r="G370" s="194"/>
      <x:c r="J370" s="193"/>
      <x:c r="K370" s="193"/>
      <x:c r="L370" s="193"/>
      <x:c r="M370" s="193"/>
      <x:c r="N370" s="193"/>
      <x:c r="O370" s="196"/>
      <x:c r="P370" s="197"/>
      <x:c r="Q370" s="197"/>
      <x:c r="R370" s="198"/>
      <x:c r="T370" s="197"/>
      <x:c r="W370" s="193"/>
      <x:c r="X370" s="193"/>
      <x:c r="Y370" s="193"/>
      <x:c r="Z370" s="193"/>
      <x:c r="AA370" s="193"/>
      <x:c r="AB370" s="193"/>
      <x:c r="AC370" s="193"/>
      <x:c r="AD370" s="193"/>
      <x:c r="AE370" s="193"/>
      <x:c r="AF370" s="193"/>
      <x:c r="AG370" s="193"/>
      <x:c r="AH370" s="193"/>
      <x:c r="AI370" s="193"/>
      <x:c r="AJ370" s="193"/>
      <x:c r="AK370" s="193"/>
      <x:c r="AL370" s="193"/>
      <x:c r="CC370" s="199"/>
      <x:c r="CD370" s="193"/>
      <x:c r="CE370" s="201"/>
    </x:row>
    <x:row r="371" spans="3:83" s="195" customFormat="1">
      <x:c r="C371" s="193"/>
      <x:c r="D371" s="193"/>
      <x:c r="E371" s="193"/>
      <x:c r="F371" s="194"/>
      <x:c r="G371" s="194"/>
      <x:c r="J371" s="193"/>
      <x:c r="K371" s="193"/>
      <x:c r="L371" s="193"/>
      <x:c r="M371" s="193"/>
      <x:c r="N371" s="193"/>
      <x:c r="O371" s="196"/>
      <x:c r="P371" s="197"/>
      <x:c r="Q371" s="197"/>
      <x:c r="R371" s="198"/>
      <x:c r="T371" s="197"/>
      <x:c r="W371" s="193"/>
      <x:c r="X371" s="193"/>
      <x:c r="Y371" s="193"/>
      <x:c r="Z371" s="193"/>
      <x:c r="AA371" s="193"/>
      <x:c r="AB371" s="193"/>
      <x:c r="AC371" s="193"/>
      <x:c r="AD371" s="193"/>
      <x:c r="AE371" s="193"/>
      <x:c r="AF371" s="193"/>
      <x:c r="AG371" s="193"/>
      <x:c r="AH371" s="193"/>
      <x:c r="AI371" s="193"/>
      <x:c r="AJ371" s="193"/>
      <x:c r="AK371" s="193"/>
      <x:c r="AL371" s="193"/>
      <x:c r="CC371" s="199"/>
      <x:c r="CD371" s="193"/>
      <x:c r="CE371" s="201"/>
    </x:row>
    <x:row r="372" spans="3:83" s="195" customFormat="1">
      <x:c r="C372" s="193"/>
      <x:c r="D372" s="193"/>
      <x:c r="E372" s="193"/>
      <x:c r="F372" s="194"/>
      <x:c r="G372" s="194"/>
      <x:c r="J372" s="193"/>
      <x:c r="K372" s="193"/>
      <x:c r="L372" s="193"/>
      <x:c r="M372" s="193"/>
      <x:c r="N372" s="193"/>
      <x:c r="O372" s="196"/>
      <x:c r="P372" s="197"/>
      <x:c r="Q372" s="197"/>
      <x:c r="R372" s="198"/>
      <x:c r="T372" s="197"/>
      <x:c r="W372" s="193"/>
      <x:c r="X372" s="193"/>
      <x:c r="Y372" s="193"/>
      <x:c r="Z372" s="193"/>
      <x:c r="AA372" s="193"/>
      <x:c r="AB372" s="193"/>
      <x:c r="AC372" s="193"/>
      <x:c r="AD372" s="193"/>
      <x:c r="AE372" s="193"/>
      <x:c r="AF372" s="193"/>
      <x:c r="AG372" s="193"/>
      <x:c r="AH372" s="193"/>
      <x:c r="AI372" s="193"/>
      <x:c r="AJ372" s="193"/>
      <x:c r="AK372" s="193"/>
      <x:c r="AL372" s="193"/>
      <x:c r="CC372" s="199"/>
      <x:c r="CD372" s="193"/>
      <x:c r="CE372" s="201"/>
    </x:row>
    <x:row r="373" spans="3:83" s="195" customFormat="1">
      <x:c r="C373" s="193"/>
      <x:c r="D373" s="193"/>
      <x:c r="E373" s="193"/>
      <x:c r="F373" s="194"/>
      <x:c r="G373" s="194"/>
      <x:c r="J373" s="193"/>
      <x:c r="K373" s="193"/>
      <x:c r="L373" s="193"/>
      <x:c r="M373" s="193"/>
      <x:c r="N373" s="193"/>
      <x:c r="O373" s="196"/>
      <x:c r="P373" s="197"/>
      <x:c r="Q373" s="197"/>
      <x:c r="R373" s="198"/>
      <x:c r="T373" s="197"/>
      <x:c r="W373" s="193"/>
      <x:c r="X373" s="193"/>
      <x:c r="Y373" s="193"/>
      <x:c r="Z373" s="193"/>
      <x:c r="AA373" s="193"/>
      <x:c r="AB373" s="193"/>
      <x:c r="AC373" s="193"/>
      <x:c r="AD373" s="193"/>
      <x:c r="AE373" s="193"/>
      <x:c r="AF373" s="193"/>
      <x:c r="AG373" s="193"/>
      <x:c r="AH373" s="193"/>
      <x:c r="AI373" s="193"/>
      <x:c r="AJ373" s="193"/>
      <x:c r="AK373" s="193"/>
      <x:c r="AL373" s="193"/>
      <x:c r="CC373" s="199"/>
      <x:c r="CD373" s="193"/>
      <x:c r="CE373" s="201"/>
    </x:row>
    <x:row r="374" spans="3:83" s="195" customFormat="1">
      <x:c r="C374" s="193"/>
      <x:c r="D374" s="193"/>
      <x:c r="E374" s="193"/>
      <x:c r="F374" s="194"/>
      <x:c r="G374" s="194"/>
      <x:c r="J374" s="193"/>
      <x:c r="K374" s="193"/>
      <x:c r="L374" s="193"/>
      <x:c r="M374" s="193"/>
      <x:c r="N374" s="193"/>
      <x:c r="O374" s="196"/>
      <x:c r="P374" s="197"/>
      <x:c r="Q374" s="197"/>
      <x:c r="R374" s="198"/>
      <x:c r="T374" s="197"/>
      <x:c r="W374" s="193"/>
      <x:c r="X374" s="193"/>
      <x:c r="Y374" s="193"/>
      <x:c r="Z374" s="193"/>
      <x:c r="AA374" s="193"/>
      <x:c r="AB374" s="193"/>
      <x:c r="AC374" s="193"/>
      <x:c r="AD374" s="193"/>
      <x:c r="AE374" s="193"/>
      <x:c r="AF374" s="193"/>
      <x:c r="AG374" s="193"/>
      <x:c r="AH374" s="193"/>
      <x:c r="AI374" s="193"/>
      <x:c r="AJ374" s="193"/>
      <x:c r="AK374" s="193"/>
      <x:c r="AL374" s="193"/>
      <x:c r="CC374" s="199"/>
      <x:c r="CD374" s="193"/>
      <x:c r="CE374" s="201"/>
    </x:row>
    <x:row r="375" spans="3:83" s="195" customFormat="1">
      <x:c r="C375" s="193"/>
      <x:c r="D375" s="193"/>
      <x:c r="E375" s="193"/>
      <x:c r="F375" s="194"/>
      <x:c r="G375" s="194"/>
      <x:c r="J375" s="193"/>
      <x:c r="K375" s="193"/>
      <x:c r="L375" s="193"/>
      <x:c r="M375" s="193"/>
      <x:c r="N375" s="193"/>
      <x:c r="O375" s="196"/>
      <x:c r="P375" s="197"/>
      <x:c r="Q375" s="197"/>
      <x:c r="R375" s="198"/>
      <x:c r="T375" s="197"/>
      <x:c r="W375" s="193"/>
      <x:c r="X375" s="193"/>
      <x:c r="Y375" s="193"/>
      <x:c r="Z375" s="193"/>
      <x:c r="AA375" s="193"/>
      <x:c r="AB375" s="193"/>
      <x:c r="AC375" s="193"/>
      <x:c r="AD375" s="193"/>
      <x:c r="AE375" s="193"/>
      <x:c r="AF375" s="193"/>
      <x:c r="AG375" s="193"/>
      <x:c r="AH375" s="193"/>
      <x:c r="AI375" s="193"/>
      <x:c r="AJ375" s="193"/>
      <x:c r="AK375" s="193"/>
      <x:c r="AL375" s="193"/>
      <x:c r="CC375" s="199"/>
      <x:c r="CD375" s="193"/>
      <x:c r="CE375" s="201"/>
    </x:row>
    <x:row r="376" spans="3:83" s="195" customFormat="1">
      <x:c r="C376" s="193"/>
      <x:c r="D376" s="193"/>
      <x:c r="E376" s="193"/>
      <x:c r="F376" s="194"/>
      <x:c r="G376" s="194"/>
      <x:c r="J376" s="193"/>
      <x:c r="K376" s="193"/>
      <x:c r="L376" s="193"/>
      <x:c r="M376" s="193"/>
      <x:c r="N376" s="193"/>
      <x:c r="O376" s="196"/>
      <x:c r="P376" s="197"/>
      <x:c r="Q376" s="197"/>
      <x:c r="R376" s="198"/>
      <x:c r="T376" s="197"/>
      <x:c r="W376" s="193"/>
      <x:c r="X376" s="193"/>
      <x:c r="Y376" s="193"/>
      <x:c r="Z376" s="193"/>
      <x:c r="AA376" s="193"/>
      <x:c r="AB376" s="193"/>
      <x:c r="AC376" s="193"/>
      <x:c r="AD376" s="193"/>
      <x:c r="AE376" s="193"/>
      <x:c r="AF376" s="193"/>
      <x:c r="AG376" s="193"/>
      <x:c r="AH376" s="193"/>
      <x:c r="AI376" s="193"/>
      <x:c r="AJ376" s="193"/>
      <x:c r="AK376" s="193"/>
      <x:c r="AL376" s="193"/>
      <x:c r="CC376" s="199"/>
      <x:c r="CD376" s="193"/>
      <x:c r="CE376" s="201"/>
    </x:row>
    <x:row r="377" spans="3:83" s="195" customFormat="1">
      <x:c r="C377" s="193"/>
      <x:c r="D377" s="193"/>
      <x:c r="E377" s="193"/>
      <x:c r="F377" s="194"/>
      <x:c r="G377" s="194"/>
      <x:c r="J377" s="193"/>
      <x:c r="K377" s="193"/>
      <x:c r="L377" s="193"/>
      <x:c r="M377" s="193"/>
      <x:c r="N377" s="193"/>
      <x:c r="O377" s="196"/>
      <x:c r="P377" s="197"/>
      <x:c r="Q377" s="197"/>
      <x:c r="R377" s="198"/>
      <x:c r="T377" s="197"/>
      <x:c r="W377" s="193"/>
      <x:c r="X377" s="193"/>
      <x:c r="Y377" s="193"/>
      <x:c r="Z377" s="193"/>
      <x:c r="AA377" s="193"/>
      <x:c r="AB377" s="193"/>
      <x:c r="AC377" s="193"/>
      <x:c r="AD377" s="193"/>
      <x:c r="AE377" s="193"/>
      <x:c r="AF377" s="193"/>
      <x:c r="AG377" s="193"/>
      <x:c r="AH377" s="193"/>
      <x:c r="AI377" s="193"/>
      <x:c r="AJ377" s="193"/>
      <x:c r="AK377" s="193"/>
      <x:c r="AL377" s="193"/>
      <x:c r="CC377" s="199"/>
      <x:c r="CD377" s="193"/>
      <x:c r="CE377" s="201"/>
    </x:row>
    <x:row r="378" spans="3:83" s="195" customFormat="1">
      <x:c r="C378" s="193"/>
      <x:c r="D378" s="193"/>
      <x:c r="E378" s="193"/>
      <x:c r="F378" s="194"/>
      <x:c r="G378" s="194"/>
      <x:c r="J378" s="193"/>
      <x:c r="K378" s="193"/>
      <x:c r="L378" s="193"/>
      <x:c r="M378" s="193"/>
      <x:c r="N378" s="193"/>
      <x:c r="O378" s="196"/>
      <x:c r="P378" s="197"/>
      <x:c r="Q378" s="197"/>
      <x:c r="R378" s="198"/>
      <x:c r="T378" s="197"/>
      <x:c r="W378" s="193"/>
      <x:c r="X378" s="193"/>
      <x:c r="Y378" s="193"/>
      <x:c r="Z378" s="193"/>
      <x:c r="AA378" s="193"/>
      <x:c r="AB378" s="193"/>
      <x:c r="AC378" s="193"/>
      <x:c r="AD378" s="193"/>
      <x:c r="AE378" s="193"/>
      <x:c r="AF378" s="193"/>
      <x:c r="AG378" s="193"/>
      <x:c r="AH378" s="193"/>
      <x:c r="AI378" s="193"/>
      <x:c r="AJ378" s="193"/>
      <x:c r="AK378" s="193"/>
      <x:c r="AL378" s="193"/>
      <x:c r="CC378" s="199"/>
      <x:c r="CD378" s="193"/>
      <x:c r="CE378" s="201"/>
    </x:row>
    <x:row r="379" spans="3:83" s="195" customFormat="1">
      <x:c r="C379" s="193"/>
      <x:c r="D379" s="193"/>
      <x:c r="E379" s="193"/>
      <x:c r="F379" s="194"/>
      <x:c r="G379" s="194"/>
      <x:c r="J379" s="193"/>
      <x:c r="K379" s="193"/>
      <x:c r="L379" s="193"/>
      <x:c r="M379" s="193"/>
      <x:c r="N379" s="193"/>
      <x:c r="O379" s="196"/>
      <x:c r="P379" s="197"/>
      <x:c r="Q379" s="197"/>
      <x:c r="R379" s="198"/>
      <x:c r="T379" s="197"/>
      <x:c r="W379" s="193"/>
      <x:c r="X379" s="193"/>
      <x:c r="Y379" s="193"/>
      <x:c r="Z379" s="193"/>
      <x:c r="AA379" s="193"/>
      <x:c r="AB379" s="193"/>
      <x:c r="AC379" s="193"/>
      <x:c r="AD379" s="193"/>
      <x:c r="AE379" s="193"/>
      <x:c r="AF379" s="193"/>
      <x:c r="AG379" s="193"/>
      <x:c r="AH379" s="193"/>
      <x:c r="AI379" s="193"/>
      <x:c r="AJ379" s="193"/>
      <x:c r="AK379" s="193"/>
      <x:c r="AL379" s="193"/>
      <x:c r="CC379" s="199"/>
      <x:c r="CD379" s="193"/>
      <x:c r="CE379" s="201"/>
    </x:row>
    <x:row r="380" spans="3:83" s="195" customFormat="1">
      <x:c r="C380" s="193"/>
      <x:c r="D380" s="193"/>
      <x:c r="E380" s="193"/>
      <x:c r="F380" s="194"/>
      <x:c r="G380" s="194"/>
      <x:c r="J380" s="193"/>
      <x:c r="K380" s="193"/>
      <x:c r="L380" s="193"/>
      <x:c r="M380" s="193"/>
      <x:c r="N380" s="193"/>
      <x:c r="O380" s="196"/>
      <x:c r="P380" s="197"/>
      <x:c r="Q380" s="197"/>
      <x:c r="R380" s="198"/>
      <x:c r="T380" s="197"/>
      <x:c r="W380" s="193"/>
      <x:c r="X380" s="193"/>
      <x:c r="Y380" s="193"/>
      <x:c r="Z380" s="193"/>
      <x:c r="AA380" s="193"/>
      <x:c r="AB380" s="193"/>
      <x:c r="AC380" s="193"/>
      <x:c r="AD380" s="193"/>
      <x:c r="AE380" s="193"/>
      <x:c r="AF380" s="193"/>
      <x:c r="AG380" s="193"/>
      <x:c r="AH380" s="193"/>
      <x:c r="AI380" s="193"/>
      <x:c r="AJ380" s="193"/>
      <x:c r="AK380" s="193"/>
      <x:c r="AL380" s="193"/>
      <x:c r="CC380" s="199"/>
      <x:c r="CD380" s="193"/>
      <x:c r="CE380" s="201"/>
    </x:row>
    <x:row r="381" spans="3:83" s="195" customFormat="1">
      <x:c r="C381" s="193"/>
      <x:c r="D381" s="193"/>
      <x:c r="E381" s="193"/>
      <x:c r="F381" s="194"/>
      <x:c r="G381" s="194"/>
      <x:c r="J381" s="193"/>
      <x:c r="K381" s="193"/>
      <x:c r="L381" s="193"/>
      <x:c r="M381" s="193"/>
      <x:c r="N381" s="193"/>
      <x:c r="O381" s="196"/>
      <x:c r="P381" s="197"/>
      <x:c r="Q381" s="197"/>
      <x:c r="R381" s="198"/>
      <x:c r="T381" s="197"/>
      <x:c r="W381" s="193"/>
      <x:c r="X381" s="193"/>
      <x:c r="Y381" s="193"/>
      <x:c r="Z381" s="193"/>
      <x:c r="AA381" s="193"/>
      <x:c r="AB381" s="193"/>
      <x:c r="AC381" s="193"/>
      <x:c r="AD381" s="193"/>
      <x:c r="AE381" s="193"/>
      <x:c r="AF381" s="193"/>
      <x:c r="AG381" s="193"/>
      <x:c r="AH381" s="193"/>
      <x:c r="AI381" s="193"/>
      <x:c r="AJ381" s="193"/>
      <x:c r="AK381" s="193"/>
      <x:c r="AL381" s="193"/>
      <x:c r="CC381" s="199"/>
      <x:c r="CD381" s="193"/>
      <x:c r="CE381" s="201"/>
    </x:row>
    <x:row r="382" spans="3:83" s="195" customFormat="1">
      <x:c r="C382" s="193"/>
      <x:c r="D382" s="193"/>
      <x:c r="E382" s="193"/>
      <x:c r="F382" s="194"/>
      <x:c r="G382" s="194"/>
      <x:c r="J382" s="193"/>
      <x:c r="K382" s="193"/>
      <x:c r="L382" s="193"/>
      <x:c r="M382" s="193"/>
      <x:c r="N382" s="193"/>
      <x:c r="O382" s="196"/>
      <x:c r="P382" s="197"/>
      <x:c r="Q382" s="197"/>
      <x:c r="R382" s="198"/>
      <x:c r="T382" s="197"/>
      <x:c r="W382" s="193"/>
      <x:c r="X382" s="193"/>
      <x:c r="Y382" s="193"/>
      <x:c r="Z382" s="193"/>
      <x:c r="AA382" s="193"/>
      <x:c r="AB382" s="193"/>
      <x:c r="AC382" s="193"/>
      <x:c r="AD382" s="193"/>
      <x:c r="AE382" s="193"/>
      <x:c r="AF382" s="193"/>
      <x:c r="AG382" s="193"/>
      <x:c r="AH382" s="193"/>
      <x:c r="AI382" s="193"/>
      <x:c r="AJ382" s="193"/>
      <x:c r="AK382" s="193"/>
      <x:c r="AL382" s="193"/>
      <x:c r="CC382" s="199"/>
      <x:c r="CD382" s="193"/>
      <x:c r="CE382" s="201"/>
    </x:row>
    <x:row r="383" spans="3:83" s="195" customFormat="1">
      <x:c r="C383" s="193"/>
      <x:c r="D383" s="193"/>
      <x:c r="E383" s="193"/>
      <x:c r="F383" s="194"/>
      <x:c r="G383" s="194"/>
      <x:c r="J383" s="193"/>
      <x:c r="K383" s="193"/>
      <x:c r="L383" s="193"/>
      <x:c r="M383" s="193"/>
      <x:c r="N383" s="193"/>
      <x:c r="O383" s="196"/>
      <x:c r="P383" s="197"/>
      <x:c r="Q383" s="197"/>
      <x:c r="R383" s="198"/>
      <x:c r="T383" s="197"/>
      <x:c r="W383" s="193"/>
      <x:c r="X383" s="193"/>
      <x:c r="Y383" s="193"/>
      <x:c r="Z383" s="193"/>
      <x:c r="AA383" s="193"/>
      <x:c r="AB383" s="193"/>
      <x:c r="AC383" s="193"/>
      <x:c r="AD383" s="193"/>
      <x:c r="AE383" s="193"/>
      <x:c r="AF383" s="193"/>
      <x:c r="AG383" s="193"/>
      <x:c r="AH383" s="193"/>
      <x:c r="AI383" s="193"/>
      <x:c r="AJ383" s="193"/>
      <x:c r="AK383" s="193"/>
      <x:c r="AL383" s="193"/>
      <x:c r="CC383" s="199"/>
      <x:c r="CD383" s="193"/>
      <x:c r="CE383" s="201"/>
    </x:row>
    <x:row r="384" spans="3:83" s="195" customFormat="1">
      <x:c r="C384" s="193"/>
      <x:c r="D384" s="193"/>
      <x:c r="E384" s="193"/>
      <x:c r="F384" s="194"/>
      <x:c r="G384" s="194"/>
      <x:c r="J384" s="193"/>
      <x:c r="K384" s="193"/>
      <x:c r="L384" s="193"/>
      <x:c r="M384" s="193"/>
      <x:c r="N384" s="193"/>
      <x:c r="O384" s="196"/>
      <x:c r="P384" s="197"/>
      <x:c r="Q384" s="197"/>
      <x:c r="R384" s="198"/>
      <x:c r="T384" s="197"/>
      <x:c r="W384" s="193"/>
      <x:c r="X384" s="193"/>
      <x:c r="Y384" s="193"/>
      <x:c r="Z384" s="193"/>
      <x:c r="AA384" s="193"/>
      <x:c r="AB384" s="193"/>
      <x:c r="AC384" s="193"/>
      <x:c r="AD384" s="193"/>
      <x:c r="AE384" s="193"/>
      <x:c r="AF384" s="193"/>
      <x:c r="AG384" s="193"/>
      <x:c r="AH384" s="193"/>
      <x:c r="AI384" s="193"/>
      <x:c r="AJ384" s="193"/>
      <x:c r="AK384" s="193"/>
      <x:c r="AL384" s="193"/>
      <x:c r="CC384" s="199"/>
      <x:c r="CD384" s="193"/>
      <x:c r="CE384" s="201"/>
    </x:row>
    <x:row r="385" spans="3:83" s="195" customFormat="1">
      <x:c r="C385" s="193"/>
      <x:c r="D385" s="193"/>
      <x:c r="E385" s="193"/>
      <x:c r="F385" s="194"/>
      <x:c r="G385" s="194"/>
      <x:c r="J385" s="193"/>
      <x:c r="K385" s="193"/>
      <x:c r="L385" s="193"/>
      <x:c r="M385" s="193"/>
      <x:c r="N385" s="193"/>
      <x:c r="O385" s="196"/>
      <x:c r="P385" s="197"/>
      <x:c r="Q385" s="197"/>
      <x:c r="R385" s="198"/>
      <x:c r="T385" s="197"/>
      <x:c r="W385" s="193"/>
      <x:c r="X385" s="193"/>
      <x:c r="Y385" s="193"/>
      <x:c r="Z385" s="193"/>
      <x:c r="AA385" s="193"/>
      <x:c r="AB385" s="193"/>
      <x:c r="AC385" s="193"/>
      <x:c r="AD385" s="193"/>
      <x:c r="AE385" s="193"/>
      <x:c r="AF385" s="193"/>
      <x:c r="AG385" s="193"/>
      <x:c r="AH385" s="193"/>
      <x:c r="AI385" s="193"/>
      <x:c r="AJ385" s="193"/>
      <x:c r="AK385" s="193"/>
      <x:c r="AL385" s="193"/>
      <x:c r="CC385" s="199"/>
      <x:c r="CD385" s="193"/>
      <x:c r="CE385" s="201"/>
    </x:row>
    <x:row r="386" spans="3:83" s="195" customFormat="1">
      <x:c r="C386" s="193"/>
      <x:c r="D386" s="193"/>
      <x:c r="E386" s="193"/>
      <x:c r="F386" s="194"/>
      <x:c r="G386" s="194"/>
      <x:c r="J386" s="193"/>
      <x:c r="K386" s="193"/>
      <x:c r="L386" s="193"/>
      <x:c r="M386" s="193"/>
      <x:c r="N386" s="193"/>
      <x:c r="O386" s="196"/>
      <x:c r="P386" s="197"/>
      <x:c r="Q386" s="197"/>
      <x:c r="R386" s="198"/>
      <x:c r="T386" s="197"/>
      <x:c r="W386" s="193"/>
      <x:c r="X386" s="193"/>
      <x:c r="Y386" s="193"/>
      <x:c r="Z386" s="193"/>
      <x:c r="AA386" s="193"/>
      <x:c r="AB386" s="193"/>
      <x:c r="AC386" s="193"/>
      <x:c r="AD386" s="193"/>
      <x:c r="AE386" s="193"/>
      <x:c r="AF386" s="193"/>
      <x:c r="AG386" s="193"/>
      <x:c r="AH386" s="193"/>
      <x:c r="AI386" s="193"/>
      <x:c r="AJ386" s="193"/>
      <x:c r="AK386" s="193"/>
      <x:c r="AL386" s="193"/>
      <x:c r="CC386" s="199"/>
      <x:c r="CD386" s="193"/>
      <x:c r="CE386" s="201"/>
    </x:row>
    <x:row r="387" spans="3:83" s="195" customFormat="1">
      <x:c r="C387" s="193"/>
      <x:c r="D387" s="193"/>
      <x:c r="E387" s="193"/>
      <x:c r="F387" s="194"/>
      <x:c r="G387" s="194"/>
      <x:c r="J387" s="193"/>
      <x:c r="K387" s="193"/>
      <x:c r="L387" s="193"/>
      <x:c r="M387" s="193"/>
      <x:c r="N387" s="193"/>
      <x:c r="O387" s="196"/>
      <x:c r="P387" s="197"/>
      <x:c r="Q387" s="197"/>
      <x:c r="R387" s="198"/>
      <x:c r="T387" s="197"/>
      <x:c r="W387" s="193"/>
      <x:c r="X387" s="193"/>
      <x:c r="Y387" s="193"/>
      <x:c r="Z387" s="193"/>
      <x:c r="AA387" s="193"/>
      <x:c r="AB387" s="193"/>
      <x:c r="AC387" s="193"/>
      <x:c r="AD387" s="193"/>
      <x:c r="AE387" s="193"/>
      <x:c r="AF387" s="193"/>
      <x:c r="AG387" s="193"/>
      <x:c r="AH387" s="193"/>
      <x:c r="AI387" s="193"/>
      <x:c r="AJ387" s="193"/>
      <x:c r="AK387" s="193"/>
      <x:c r="AL387" s="193"/>
      <x:c r="CC387" s="199"/>
      <x:c r="CD387" s="193"/>
      <x:c r="CE387" s="201"/>
    </x:row>
    <x:row r="388" spans="3:83" s="195" customFormat="1">
      <x:c r="C388" s="193"/>
      <x:c r="D388" s="193"/>
      <x:c r="E388" s="193"/>
      <x:c r="F388" s="194"/>
      <x:c r="G388" s="194"/>
      <x:c r="J388" s="193"/>
      <x:c r="K388" s="193"/>
      <x:c r="L388" s="193"/>
      <x:c r="M388" s="193"/>
      <x:c r="N388" s="193"/>
      <x:c r="O388" s="196"/>
      <x:c r="P388" s="197"/>
      <x:c r="Q388" s="197"/>
      <x:c r="R388" s="198"/>
      <x:c r="T388" s="197"/>
      <x:c r="W388" s="193"/>
      <x:c r="X388" s="193"/>
      <x:c r="Y388" s="193"/>
      <x:c r="Z388" s="193"/>
      <x:c r="AA388" s="193"/>
      <x:c r="AB388" s="193"/>
      <x:c r="AC388" s="193"/>
      <x:c r="AD388" s="193"/>
      <x:c r="AE388" s="193"/>
      <x:c r="AF388" s="193"/>
      <x:c r="AG388" s="193"/>
      <x:c r="AH388" s="193"/>
      <x:c r="AI388" s="193"/>
      <x:c r="AJ388" s="193"/>
      <x:c r="AK388" s="193"/>
      <x:c r="AL388" s="193"/>
      <x:c r="CC388" s="199"/>
      <x:c r="CD388" s="193"/>
      <x:c r="CE388" s="201"/>
    </x:row>
    <x:row r="389" spans="3:83" s="195" customFormat="1">
      <x:c r="C389" s="193"/>
      <x:c r="D389" s="193"/>
      <x:c r="E389" s="193"/>
      <x:c r="F389" s="194"/>
      <x:c r="G389" s="194"/>
      <x:c r="J389" s="193"/>
      <x:c r="K389" s="193"/>
      <x:c r="L389" s="193"/>
      <x:c r="M389" s="193"/>
      <x:c r="N389" s="193"/>
      <x:c r="O389" s="196"/>
      <x:c r="P389" s="197"/>
      <x:c r="Q389" s="197"/>
      <x:c r="R389" s="198"/>
      <x:c r="T389" s="197"/>
      <x:c r="W389" s="193"/>
      <x:c r="X389" s="193"/>
      <x:c r="Y389" s="193"/>
      <x:c r="Z389" s="193"/>
      <x:c r="AA389" s="193"/>
      <x:c r="AB389" s="193"/>
      <x:c r="AC389" s="193"/>
      <x:c r="AD389" s="193"/>
      <x:c r="AE389" s="193"/>
      <x:c r="AF389" s="193"/>
      <x:c r="AG389" s="193"/>
      <x:c r="AH389" s="193"/>
      <x:c r="AI389" s="193"/>
      <x:c r="AJ389" s="193"/>
      <x:c r="AK389" s="193"/>
      <x:c r="AL389" s="193"/>
      <x:c r="CC389" s="199"/>
      <x:c r="CD389" s="193"/>
      <x:c r="CE389" s="201"/>
    </x:row>
    <x:row r="390" spans="3:83" s="195" customFormat="1">
      <x:c r="C390" s="193"/>
      <x:c r="D390" s="193"/>
      <x:c r="E390" s="193"/>
      <x:c r="F390" s="194"/>
      <x:c r="G390" s="194"/>
      <x:c r="J390" s="193"/>
      <x:c r="K390" s="193"/>
      <x:c r="L390" s="193"/>
      <x:c r="M390" s="193"/>
      <x:c r="N390" s="193"/>
      <x:c r="O390" s="196"/>
      <x:c r="P390" s="197"/>
      <x:c r="Q390" s="197"/>
      <x:c r="R390" s="198"/>
      <x:c r="T390" s="197"/>
      <x:c r="W390" s="193"/>
      <x:c r="X390" s="193"/>
      <x:c r="Y390" s="193"/>
      <x:c r="Z390" s="193"/>
      <x:c r="AA390" s="193"/>
      <x:c r="AB390" s="193"/>
      <x:c r="AC390" s="193"/>
      <x:c r="AD390" s="193"/>
      <x:c r="AE390" s="193"/>
      <x:c r="AF390" s="193"/>
      <x:c r="AG390" s="193"/>
      <x:c r="AH390" s="193"/>
      <x:c r="AI390" s="193"/>
      <x:c r="AJ390" s="193"/>
      <x:c r="AK390" s="193"/>
      <x:c r="AL390" s="193"/>
      <x:c r="CC390" s="199"/>
      <x:c r="CD390" s="193"/>
      <x:c r="CE390" s="201"/>
    </x:row>
    <x:row r="391" spans="3:83" s="195" customFormat="1">
      <x:c r="C391" s="193"/>
      <x:c r="D391" s="193"/>
      <x:c r="E391" s="193"/>
      <x:c r="F391" s="194"/>
      <x:c r="G391" s="194"/>
      <x:c r="J391" s="193"/>
      <x:c r="K391" s="193"/>
      <x:c r="L391" s="193"/>
      <x:c r="M391" s="193"/>
      <x:c r="N391" s="193"/>
      <x:c r="O391" s="196"/>
      <x:c r="P391" s="197"/>
      <x:c r="Q391" s="197"/>
      <x:c r="R391" s="198"/>
      <x:c r="T391" s="197"/>
      <x:c r="W391" s="193"/>
      <x:c r="X391" s="193"/>
      <x:c r="Y391" s="193"/>
      <x:c r="Z391" s="193"/>
      <x:c r="AA391" s="193"/>
      <x:c r="AB391" s="193"/>
      <x:c r="AC391" s="193"/>
      <x:c r="AD391" s="193"/>
      <x:c r="AE391" s="193"/>
      <x:c r="AF391" s="193"/>
      <x:c r="AG391" s="193"/>
      <x:c r="AH391" s="193"/>
      <x:c r="AI391" s="193"/>
      <x:c r="AJ391" s="193"/>
      <x:c r="AK391" s="193"/>
      <x:c r="AL391" s="193"/>
      <x:c r="CC391" s="199"/>
      <x:c r="CD391" s="193"/>
      <x:c r="CE391" s="201"/>
    </x:row>
    <x:row r="392" spans="3:83" s="195" customFormat="1">
      <x:c r="C392" s="193"/>
      <x:c r="D392" s="193"/>
      <x:c r="E392" s="193"/>
      <x:c r="F392" s="194"/>
      <x:c r="G392" s="194"/>
      <x:c r="J392" s="193"/>
      <x:c r="K392" s="193"/>
      <x:c r="L392" s="193"/>
      <x:c r="M392" s="193"/>
      <x:c r="N392" s="193"/>
      <x:c r="O392" s="196"/>
      <x:c r="P392" s="197"/>
      <x:c r="Q392" s="197"/>
      <x:c r="R392" s="198"/>
      <x:c r="T392" s="197"/>
      <x:c r="W392" s="193"/>
      <x:c r="X392" s="193"/>
      <x:c r="Y392" s="193"/>
      <x:c r="Z392" s="193"/>
      <x:c r="AA392" s="193"/>
      <x:c r="AB392" s="193"/>
      <x:c r="AC392" s="193"/>
      <x:c r="AD392" s="193"/>
      <x:c r="AE392" s="193"/>
      <x:c r="AF392" s="193"/>
      <x:c r="AG392" s="193"/>
      <x:c r="AH392" s="193"/>
      <x:c r="AI392" s="193"/>
      <x:c r="AJ392" s="193"/>
      <x:c r="AK392" s="193"/>
      <x:c r="AL392" s="193"/>
      <x:c r="CC392" s="199"/>
      <x:c r="CD392" s="193"/>
      <x:c r="CE392" s="201"/>
    </x:row>
    <x:row r="393" spans="3:83" s="195" customFormat="1">
      <x:c r="C393" s="193"/>
      <x:c r="D393" s="193"/>
      <x:c r="E393" s="193"/>
      <x:c r="F393" s="194"/>
      <x:c r="G393" s="194"/>
      <x:c r="J393" s="193"/>
      <x:c r="K393" s="193"/>
      <x:c r="L393" s="193"/>
      <x:c r="M393" s="193"/>
      <x:c r="N393" s="193"/>
      <x:c r="O393" s="196"/>
      <x:c r="P393" s="197"/>
      <x:c r="Q393" s="197"/>
      <x:c r="R393" s="198"/>
      <x:c r="T393" s="197"/>
      <x:c r="W393" s="193"/>
      <x:c r="X393" s="193"/>
      <x:c r="Y393" s="193"/>
      <x:c r="Z393" s="193"/>
      <x:c r="AA393" s="193"/>
      <x:c r="AB393" s="193"/>
      <x:c r="AC393" s="193"/>
      <x:c r="AD393" s="193"/>
      <x:c r="AE393" s="193"/>
      <x:c r="AF393" s="193"/>
      <x:c r="AG393" s="193"/>
      <x:c r="AH393" s="193"/>
      <x:c r="AI393" s="193"/>
      <x:c r="AJ393" s="193"/>
      <x:c r="AK393" s="193"/>
      <x:c r="AL393" s="193"/>
      <x:c r="CC393" s="199"/>
      <x:c r="CD393" s="193"/>
      <x:c r="CE393" s="201"/>
    </x:row>
    <x:row r="394" spans="3:83" s="195" customFormat="1">
      <x:c r="C394" s="193"/>
      <x:c r="D394" s="193"/>
      <x:c r="E394" s="193"/>
      <x:c r="F394" s="194"/>
      <x:c r="G394" s="194"/>
      <x:c r="J394" s="193"/>
      <x:c r="K394" s="193"/>
      <x:c r="L394" s="193"/>
      <x:c r="M394" s="193"/>
      <x:c r="N394" s="193"/>
      <x:c r="O394" s="196"/>
      <x:c r="P394" s="197"/>
      <x:c r="Q394" s="197"/>
      <x:c r="R394" s="198"/>
      <x:c r="T394" s="197"/>
      <x:c r="W394" s="193"/>
      <x:c r="X394" s="193"/>
      <x:c r="Y394" s="193"/>
      <x:c r="Z394" s="193"/>
      <x:c r="AA394" s="193"/>
      <x:c r="AB394" s="193"/>
      <x:c r="AC394" s="193"/>
      <x:c r="AD394" s="193"/>
      <x:c r="AE394" s="193"/>
      <x:c r="AF394" s="193"/>
      <x:c r="AG394" s="193"/>
      <x:c r="AH394" s="193"/>
      <x:c r="AI394" s="193"/>
      <x:c r="AJ394" s="193"/>
      <x:c r="AK394" s="193"/>
      <x:c r="AL394" s="193"/>
      <x:c r="CC394" s="199"/>
      <x:c r="CD394" s="193"/>
      <x:c r="CE394" s="201"/>
    </x:row>
    <x:row r="395" spans="3:83" s="195" customFormat="1">
      <x:c r="C395" s="193"/>
      <x:c r="D395" s="193"/>
      <x:c r="E395" s="193"/>
      <x:c r="F395" s="194"/>
      <x:c r="G395" s="194"/>
      <x:c r="J395" s="193"/>
      <x:c r="K395" s="193"/>
      <x:c r="L395" s="193"/>
      <x:c r="M395" s="193"/>
      <x:c r="N395" s="193"/>
      <x:c r="O395" s="196"/>
      <x:c r="P395" s="197"/>
      <x:c r="Q395" s="197"/>
      <x:c r="R395" s="198"/>
      <x:c r="T395" s="197"/>
      <x:c r="W395" s="193"/>
      <x:c r="X395" s="193"/>
      <x:c r="Y395" s="193"/>
      <x:c r="Z395" s="193"/>
      <x:c r="AA395" s="193"/>
      <x:c r="AB395" s="193"/>
      <x:c r="AC395" s="193"/>
      <x:c r="AD395" s="193"/>
      <x:c r="AE395" s="193"/>
      <x:c r="AF395" s="193"/>
      <x:c r="AG395" s="193"/>
      <x:c r="AH395" s="193"/>
      <x:c r="AI395" s="193"/>
      <x:c r="AJ395" s="193"/>
      <x:c r="AK395" s="193"/>
      <x:c r="AL395" s="193"/>
      <x:c r="CC395" s="199"/>
      <x:c r="CD395" s="193"/>
      <x:c r="CE395" s="201"/>
    </x:row>
    <x:row r="396" spans="3:83" s="195" customFormat="1">
      <x:c r="C396" s="193"/>
      <x:c r="D396" s="193"/>
      <x:c r="E396" s="193"/>
      <x:c r="F396" s="194"/>
      <x:c r="G396" s="194"/>
      <x:c r="J396" s="193"/>
      <x:c r="K396" s="193"/>
      <x:c r="L396" s="193"/>
      <x:c r="M396" s="193"/>
      <x:c r="N396" s="193"/>
      <x:c r="O396" s="196"/>
      <x:c r="P396" s="197"/>
      <x:c r="Q396" s="197"/>
      <x:c r="R396" s="198"/>
      <x:c r="T396" s="197"/>
      <x:c r="W396" s="193"/>
      <x:c r="X396" s="193"/>
      <x:c r="Y396" s="193"/>
      <x:c r="Z396" s="193"/>
      <x:c r="AA396" s="193"/>
      <x:c r="AB396" s="193"/>
      <x:c r="AC396" s="193"/>
      <x:c r="AD396" s="193"/>
      <x:c r="AE396" s="193"/>
      <x:c r="AF396" s="193"/>
      <x:c r="AG396" s="193"/>
      <x:c r="AH396" s="193"/>
      <x:c r="AI396" s="193"/>
      <x:c r="AJ396" s="193"/>
      <x:c r="AK396" s="193"/>
      <x:c r="AL396" s="193"/>
      <x:c r="CC396" s="199"/>
      <x:c r="CD396" s="193"/>
      <x:c r="CE396" s="201"/>
    </x:row>
    <x:row r="397" spans="3:83" s="195" customFormat="1">
      <x:c r="C397" s="193"/>
      <x:c r="D397" s="193"/>
      <x:c r="E397" s="193"/>
      <x:c r="F397" s="194"/>
      <x:c r="G397" s="194"/>
      <x:c r="J397" s="193"/>
      <x:c r="K397" s="193"/>
      <x:c r="L397" s="193"/>
      <x:c r="M397" s="193"/>
      <x:c r="N397" s="193"/>
      <x:c r="O397" s="196"/>
      <x:c r="P397" s="197"/>
      <x:c r="Q397" s="197"/>
      <x:c r="R397" s="198"/>
      <x:c r="T397" s="197"/>
      <x:c r="W397" s="193"/>
      <x:c r="X397" s="193"/>
      <x:c r="Y397" s="193"/>
      <x:c r="Z397" s="193"/>
      <x:c r="AA397" s="193"/>
      <x:c r="AB397" s="193"/>
      <x:c r="AC397" s="193"/>
      <x:c r="AD397" s="193"/>
      <x:c r="AE397" s="193"/>
      <x:c r="AF397" s="193"/>
      <x:c r="AG397" s="193"/>
      <x:c r="AH397" s="193"/>
      <x:c r="AI397" s="193"/>
      <x:c r="AJ397" s="193"/>
      <x:c r="AK397" s="193"/>
      <x:c r="AL397" s="193"/>
      <x:c r="CC397" s="199"/>
      <x:c r="CD397" s="193"/>
      <x:c r="CE397" s="201"/>
    </x:row>
    <x:row r="398" spans="3:83" s="195" customFormat="1">
      <x:c r="C398" s="193"/>
      <x:c r="D398" s="193"/>
      <x:c r="E398" s="193"/>
      <x:c r="F398" s="194"/>
      <x:c r="G398" s="194"/>
      <x:c r="J398" s="193"/>
      <x:c r="K398" s="193"/>
      <x:c r="L398" s="193"/>
      <x:c r="M398" s="193"/>
      <x:c r="N398" s="193"/>
      <x:c r="O398" s="196"/>
      <x:c r="P398" s="197"/>
      <x:c r="Q398" s="197"/>
      <x:c r="R398" s="198"/>
      <x:c r="T398" s="197"/>
      <x:c r="W398" s="193"/>
      <x:c r="X398" s="193"/>
      <x:c r="Y398" s="193"/>
      <x:c r="Z398" s="193"/>
      <x:c r="AA398" s="193"/>
      <x:c r="AB398" s="193"/>
      <x:c r="AC398" s="193"/>
      <x:c r="AD398" s="193"/>
      <x:c r="AE398" s="193"/>
      <x:c r="AF398" s="193"/>
      <x:c r="AG398" s="193"/>
      <x:c r="AH398" s="193"/>
      <x:c r="AI398" s="193"/>
      <x:c r="AJ398" s="193"/>
      <x:c r="AK398" s="193"/>
      <x:c r="AL398" s="193"/>
      <x:c r="CC398" s="199"/>
      <x:c r="CD398" s="193"/>
      <x:c r="CE398" s="201"/>
    </x:row>
    <x:row r="399" spans="3:83" s="195" customFormat="1">
      <x:c r="C399" s="193"/>
      <x:c r="D399" s="193"/>
      <x:c r="E399" s="193"/>
      <x:c r="F399" s="194"/>
      <x:c r="G399" s="194"/>
      <x:c r="J399" s="193"/>
      <x:c r="K399" s="193"/>
      <x:c r="L399" s="193"/>
      <x:c r="M399" s="193"/>
      <x:c r="N399" s="193"/>
      <x:c r="O399" s="196"/>
      <x:c r="P399" s="197"/>
      <x:c r="Q399" s="197"/>
      <x:c r="R399" s="198"/>
      <x:c r="T399" s="197"/>
      <x:c r="W399" s="193"/>
      <x:c r="X399" s="193"/>
      <x:c r="Y399" s="193"/>
      <x:c r="Z399" s="193"/>
      <x:c r="AA399" s="193"/>
      <x:c r="AB399" s="193"/>
      <x:c r="AC399" s="193"/>
      <x:c r="AD399" s="193"/>
      <x:c r="AE399" s="193"/>
      <x:c r="AF399" s="193"/>
      <x:c r="AG399" s="193"/>
      <x:c r="AH399" s="193"/>
      <x:c r="AI399" s="193"/>
      <x:c r="AJ399" s="193"/>
      <x:c r="AK399" s="193"/>
      <x:c r="AL399" s="193"/>
      <x:c r="CC399" s="199"/>
      <x:c r="CD399" s="193"/>
      <x:c r="CE399" s="201"/>
    </x:row>
    <x:row r="400" spans="3:83" s="195" customFormat="1">
      <x:c r="C400" s="193"/>
      <x:c r="D400" s="193"/>
      <x:c r="E400" s="193"/>
      <x:c r="F400" s="194"/>
      <x:c r="G400" s="194"/>
      <x:c r="J400" s="193"/>
      <x:c r="K400" s="193"/>
      <x:c r="L400" s="193"/>
      <x:c r="M400" s="193"/>
      <x:c r="N400" s="193"/>
      <x:c r="O400" s="196"/>
      <x:c r="P400" s="197"/>
      <x:c r="Q400" s="197"/>
      <x:c r="R400" s="198"/>
      <x:c r="T400" s="197"/>
      <x:c r="W400" s="193"/>
      <x:c r="X400" s="193"/>
      <x:c r="Y400" s="193"/>
      <x:c r="Z400" s="193"/>
      <x:c r="AA400" s="193"/>
      <x:c r="AB400" s="193"/>
      <x:c r="AC400" s="193"/>
      <x:c r="AD400" s="193"/>
      <x:c r="AE400" s="193"/>
      <x:c r="AF400" s="193"/>
      <x:c r="AG400" s="193"/>
      <x:c r="AH400" s="193"/>
      <x:c r="AI400" s="193"/>
      <x:c r="AJ400" s="193"/>
      <x:c r="AK400" s="193"/>
      <x:c r="AL400" s="193"/>
      <x:c r="CC400" s="199"/>
      <x:c r="CD400" s="193"/>
      <x:c r="CE400" s="201"/>
    </x:row>
    <x:row r="401" spans="3:83" s="195" customFormat="1">
      <x:c r="C401" s="193"/>
      <x:c r="D401" s="193"/>
      <x:c r="E401" s="193"/>
      <x:c r="F401" s="194"/>
      <x:c r="G401" s="194"/>
      <x:c r="J401" s="193"/>
      <x:c r="K401" s="193"/>
      <x:c r="L401" s="193"/>
      <x:c r="M401" s="193"/>
      <x:c r="N401" s="193"/>
      <x:c r="O401" s="196"/>
      <x:c r="P401" s="197"/>
      <x:c r="Q401" s="197"/>
      <x:c r="R401" s="198"/>
      <x:c r="T401" s="197"/>
      <x:c r="W401" s="193"/>
      <x:c r="X401" s="193"/>
      <x:c r="Y401" s="193"/>
      <x:c r="Z401" s="193"/>
      <x:c r="AA401" s="193"/>
      <x:c r="AB401" s="193"/>
      <x:c r="AC401" s="193"/>
      <x:c r="AD401" s="193"/>
      <x:c r="AE401" s="193"/>
      <x:c r="AF401" s="193"/>
      <x:c r="AG401" s="193"/>
      <x:c r="AH401" s="193"/>
      <x:c r="AI401" s="193"/>
      <x:c r="AJ401" s="193"/>
      <x:c r="AK401" s="193"/>
      <x:c r="AL401" s="193"/>
      <x:c r="CC401" s="199"/>
      <x:c r="CD401" s="193"/>
      <x:c r="CE401" s="201"/>
    </x:row>
    <x:row r="402" spans="3:83" s="195" customFormat="1">
      <x:c r="C402" s="193"/>
      <x:c r="D402" s="193"/>
      <x:c r="E402" s="193"/>
      <x:c r="F402" s="194"/>
      <x:c r="G402" s="194"/>
      <x:c r="J402" s="193"/>
      <x:c r="K402" s="193"/>
      <x:c r="L402" s="193"/>
      <x:c r="M402" s="193"/>
      <x:c r="N402" s="193"/>
      <x:c r="O402" s="196"/>
      <x:c r="P402" s="197"/>
      <x:c r="Q402" s="197"/>
      <x:c r="R402" s="198"/>
      <x:c r="T402" s="197"/>
      <x:c r="W402" s="193"/>
      <x:c r="X402" s="193"/>
      <x:c r="Y402" s="193"/>
      <x:c r="Z402" s="193"/>
      <x:c r="AA402" s="193"/>
      <x:c r="AB402" s="193"/>
      <x:c r="AC402" s="193"/>
      <x:c r="AD402" s="193"/>
      <x:c r="AE402" s="193"/>
      <x:c r="AF402" s="193"/>
      <x:c r="AG402" s="193"/>
      <x:c r="AH402" s="193"/>
      <x:c r="AI402" s="193"/>
      <x:c r="AJ402" s="193"/>
      <x:c r="AK402" s="193"/>
      <x:c r="AL402" s="193"/>
      <x:c r="CC402" s="199"/>
      <x:c r="CD402" s="193"/>
      <x:c r="CE402" s="201"/>
    </x:row>
    <x:row r="403" spans="3:83" s="195" customFormat="1">
      <x:c r="C403" s="193"/>
      <x:c r="D403" s="193"/>
      <x:c r="E403" s="193"/>
      <x:c r="F403" s="194"/>
      <x:c r="G403" s="194"/>
      <x:c r="J403" s="193"/>
      <x:c r="K403" s="193"/>
      <x:c r="L403" s="193"/>
      <x:c r="M403" s="193"/>
      <x:c r="N403" s="193"/>
      <x:c r="O403" s="196"/>
      <x:c r="P403" s="197"/>
      <x:c r="Q403" s="197"/>
      <x:c r="R403" s="198"/>
      <x:c r="T403" s="197"/>
      <x:c r="W403" s="193"/>
      <x:c r="X403" s="193"/>
      <x:c r="Y403" s="193"/>
      <x:c r="Z403" s="193"/>
      <x:c r="AA403" s="193"/>
      <x:c r="AB403" s="193"/>
      <x:c r="AC403" s="193"/>
      <x:c r="AD403" s="193"/>
      <x:c r="AE403" s="193"/>
      <x:c r="AF403" s="193"/>
      <x:c r="AG403" s="193"/>
      <x:c r="AH403" s="193"/>
      <x:c r="AI403" s="193"/>
      <x:c r="AJ403" s="193"/>
      <x:c r="AK403" s="193"/>
      <x:c r="AL403" s="193"/>
      <x:c r="CC403" s="199"/>
      <x:c r="CD403" s="193"/>
      <x:c r="CE403" s="201"/>
    </x:row>
    <x:row r="404" spans="3:83" s="195" customFormat="1">
      <x:c r="C404" s="193"/>
      <x:c r="D404" s="193"/>
      <x:c r="E404" s="193"/>
      <x:c r="F404" s="194"/>
      <x:c r="G404" s="194"/>
      <x:c r="J404" s="193"/>
      <x:c r="K404" s="193"/>
      <x:c r="L404" s="193"/>
      <x:c r="M404" s="193"/>
      <x:c r="N404" s="193"/>
      <x:c r="O404" s="196"/>
      <x:c r="P404" s="197"/>
      <x:c r="Q404" s="197"/>
      <x:c r="R404" s="198"/>
      <x:c r="T404" s="197"/>
      <x:c r="W404" s="193"/>
      <x:c r="X404" s="193"/>
      <x:c r="Y404" s="193"/>
      <x:c r="Z404" s="193"/>
      <x:c r="AA404" s="193"/>
      <x:c r="AB404" s="193"/>
      <x:c r="AC404" s="193"/>
      <x:c r="AD404" s="193"/>
      <x:c r="AE404" s="193"/>
      <x:c r="AF404" s="193"/>
      <x:c r="AG404" s="193"/>
      <x:c r="AH404" s="193"/>
      <x:c r="AI404" s="193"/>
      <x:c r="AJ404" s="193"/>
      <x:c r="AK404" s="193"/>
      <x:c r="AL404" s="193"/>
      <x:c r="CC404" s="199"/>
      <x:c r="CD404" s="193"/>
      <x:c r="CE404" s="201"/>
    </x:row>
    <x:row r="405" spans="3:83" s="195" customFormat="1">
      <x:c r="C405" s="193"/>
      <x:c r="D405" s="193"/>
      <x:c r="E405" s="193"/>
      <x:c r="F405" s="194"/>
      <x:c r="G405" s="194"/>
      <x:c r="J405" s="193"/>
      <x:c r="K405" s="193"/>
      <x:c r="L405" s="193"/>
      <x:c r="M405" s="193"/>
      <x:c r="N405" s="193"/>
      <x:c r="O405" s="196"/>
      <x:c r="P405" s="197"/>
      <x:c r="Q405" s="197"/>
      <x:c r="R405" s="198"/>
      <x:c r="T405" s="197"/>
      <x:c r="W405" s="193"/>
      <x:c r="X405" s="193"/>
      <x:c r="Y405" s="193"/>
      <x:c r="Z405" s="193"/>
      <x:c r="AA405" s="193"/>
      <x:c r="AB405" s="193"/>
      <x:c r="AC405" s="193"/>
      <x:c r="AD405" s="193"/>
      <x:c r="AE405" s="193"/>
      <x:c r="AF405" s="193"/>
      <x:c r="AG405" s="193"/>
      <x:c r="AH405" s="193"/>
      <x:c r="AI405" s="193"/>
      <x:c r="AJ405" s="193"/>
      <x:c r="AK405" s="193"/>
      <x:c r="AL405" s="193"/>
      <x:c r="CC405" s="199"/>
      <x:c r="CD405" s="193"/>
      <x:c r="CE405" s="201"/>
    </x:row>
    <x:row r="406" spans="3:83" s="195" customFormat="1">
      <x:c r="C406" s="193"/>
      <x:c r="D406" s="193"/>
      <x:c r="E406" s="193"/>
      <x:c r="F406" s="194"/>
      <x:c r="G406" s="194"/>
      <x:c r="J406" s="193"/>
      <x:c r="K406" s="193"/>
      <x:c r="L406" s="193"/>
      <x:c r="M406" s="193"/>
      <x:c r="N406" s="193"/>
      <x:c r="O406" s="196"/>
      <x:c r="P406" s="197"/>
      <x:c r="Q406" s="197"/>
      <x:c r="R406" s="198"/>
      <x:c r="T406" s="197"/>
      <x:c r="W406" s="193"/>
      <x:c r="X406" s="193"/>
      <x:c r="Y406" s="193"/>
      <x:c r="Z406" s="193"/>
      <x:c r="AA406" s="193"/>
      <x:c r="AB406" s="193"/>
      <x:c r="AC406" s="193"/>
      <x:c r="AD406" s="193"/>
      <x:c r="AE406" s="193"/>
      <x:c r="AF406" s="193"/>
      <x:c r="AG406" s="193"/>
      <x:c r="AH406" s="193"/>
      <x:c r="AI406" s="193"/>
      <x:c r="AJ406" s="193"/>
      <x:c r="AK406" s="193"/>
      <x:c r="AL406" s="193"/>
      <x:c r="CC406" s="199"/>
      <x:c r="CD406" s="193"/>
      <x:c r="CE406" s="201"/>
    </x:row>
    <x:row r="407" spans="3:83" s="195" customFormat="1">
      <x:c r="C407" s="193"/>
      <x:c r="D407" s="193"/>
      <x:c r="E407" s="193"/>
      <x:c r="F407" s="194"/>
      <x:c r="G407" s="194"/>
      <x:c r="J407" s="193"/>
      <x:c r="K407" s="193"/>
      <x:c r="L407" s="193"/>
      <x:c r="M407" s="193"/>
      <x:c r="N407" s="193"/>
      <x:c r="O407" s="196"/>
      <x:c r="P407" s="197"/>
      <x:c r="Q407" s="197"/>
      <x:c r="R407" s="198"/>
      <x:c r="T407" s="197"/>
      <x:c r="W407" s="193"/>
      <x:c r="X407" s="193"/>
      <x:c r="Y407" s="193"/>
      <x:c r="Z407" s="193"/>
      <x:c r="AA407" s="193"/>
      <x:c r="AB407" s="193"/>
      <x:c r="AC407" s="193"/>
      <x:c r="AD407" s="193"/>
      <x:c r="AE407" s="193"/>
      <x:c r="AF407" s="193"/>
      <x:c r="AG407" s="193"/>
      <x:c r="AH407" s="193"/>
      <x:c r="AI407" s="193"/>
      <x:c r="AJ407" s="193"/>
      <x:c r="AK407" s="193"/>
      <x:c r="AL407" s="193"/>
      <x:c r="CC407" s="199"/>
      <x:c r="CD407" s="193"/>
      <x:c r="CE407" s="201"/>
    </x:row>
    <x:row r="408" spans="3:83" s="195" customFormat="1">
      <x:c r="C408" s="193"/>
      <x:c r="D408" s="193"/>
      <x:c r="E408" s="193"/>
      <x:c r="F408" s="194"/>
      <x:c r="G408" s="194"/>
      <x:c r="J408" s="193"/>
      <x:c r="K408" s="193"/>
      <x:c r="L408" s="193"/>
      <x:c r="M408" s="193"/>
      <x:c r="N408" s="193"/>
      <x:c r="O408" s="196"/>
      <x:c r="P408" s="197"/>
      <x:c r="Q408" s="197"/>
      <x:c r="R408" s="198"/>
      <x:c r="T408" s="197"/>
      <x:c r="W408" s="193"/>
      <x:c r="X408" s="193"/>
      <x:c r="Y408" s="193"/>
      <x:c r="Z408" s="193"/>
      <x:c r="AA408" s="193"/>
      <x:c r="AB408" s="193"/>
      <x:c r="AC408" s="193"/>
      <x:c r="AD408" s="193"/>
      <x:c r="AE408" s="193"/>
      <x:c r="AF408" s="193"/>
      <x:c r="AG408" s="193"/>
      <x:c r="AH408" s="193"/>
      <x:c r="AI408" s="193"/>
      <x:c r="AJ408" s="193"/>
      <x:c r="AK408" s="193"/>
      <x:c r="AL408" s="193"/>
      <x:c r="CC408" s="199"/>
      <x:c r="CD408" s="193"/>
      <x:c r="CE408" s="201"/>
    </x:row>
    <x:row r="409" spans="3:83" s="195" customFormat="1">
      <x:c r="C409" s="193"/>
      <x:c r="D409" s="193"/>
      <x:c r="E409" s="193"/>
      <x:c r="F409" s="194"/>
      <x:c r="G409" s="194"/>
      <x:c r="J409" s="193"/>
      <x:c r="K409" s="193"/>
      <x:c r="L409" s="193"/>
      <x:c r="M409" s="193"/>
      <x:c r="N409" s="193"/>
      <x:c r="O409" s="196"/>
      <x:c r="P409" s="197"/>
      <x:c r="Q409" s="197"/>
      <x:c r="R409" s="198"/>
      <x:c r="T409" s="197"/>
      <x:c r="W409" s="193"/>
      <x:c r="X409" s="193"/>
      <x:c r="Y409" s="193"/>
      <x:c r="Z409" s="193"/>
      <x:c r="AA409" s="193"/>
      <x:c r="AB409" s="193"/>
      <x:c r="AC409" s="193"/>
      <x:c r="AD409" s="193"/>
      <x:c r="AE409" s="193"/>
      <x:c r="AF409" s="193"/>
      <x:c r="AG409" s="193"/>
      <x:c r="AH409" s="193"/>
      <x:c r="AI409" s="193"/>
      <x:c r="AJ409" s="193"/>
      <x:c r="AK409" s="193"/>
      <x:c r="AL409" s="193"/>
      <x:c r="CC409" s="199"/>
      <x:c r="CD409" s="193"/>
      <x:c r="CE409" s="201"/>
    </x:row>
    <x:row r="410" spans="3:83" s="195" customFormat="1">
      <x:c r="C410" s="193"/>
      <x:c r="D410" s="193"/>
      <x:c r="E410" s="193"/>
      <x:c r="F410" s="194"/>
      <x:c r="G410" s="194"/>
      <x:c r="J410" s="193"/>
      <x:c r="K410" s="193"/>
      <x:c r="L410" s="193"/>
      <x:c r="M410" s="193"/>
      <x:c r="N410" s="193"/>
      <x:c r="O410" s="196"/>
      <x:c r="P410" s="197"/>
      <x:c r="Q410" s="197"/>
      <x:c r="R410" s="198"/>
      <x:c r="T410" s="197"/>
      <x:c r="W410" s="193"/>
      <x:c r="X410" s="193"/>
      <x:c r="Y410" s="193"/>
      <x:c r="Z410" s="193"/>
      <x:c r="AA410" s="193"/>
      <x:c r="AB410" s="193"/>
      <x:c r="AC410" s="193"/>
      <x:c r="AD410" s="193"/>
      <x:c r="AE410" s="193"/>
      <x:c r="AF410" s="193"/>
      <x:c r="AG410" s="193"/>
      <x:c r="AH410" s="193"/>
      <x:c r="AI410" s="193"/>
      <x:c r="AJ410" s="193"/>
      <x:c r="AK410" s="193"/>
      <x:c r="AL410" s="193"/>
      <x:c r="CC410" s="199"/>
      <x:c r="CD410" s="193"/>
      <x:c r="CE410" s="201"/>
    </x:row>
    <x:row r="411" spans="3:83" s="195" customFormat="1">
      <x:c r="C411" s="193"/>
      <x:c r="D411" s="193"/>
      <x:c r="E411" s="193"/>
      <x:c r="F411" s="194"/>
      <x:c r="G411" s="194"/>
      <x:c r="J411" s="193"/>
      <x:c r="K411" s="193"/>
      <x:c r="L411" s="193"/>
      <x:c r="M411" s="193"/>
      <x:c r="N411" s="193"/>
      <x:c r="O411" s="196"/>
      <x:c r="P411" s="197"/>
      <x:c r="Q411" s="197"/>
      <x:c r="R411" s="198"/>
      <x:c r="T411" s="197"/>
      <x:c r="W411" s="193"/>
      <x:c r="X411" s="193"/>
      <x:c r="Y411" s="193"/>
      <x:c r="Z411" s="193"/>
      <x:c r="AA411" s="193"/>
      <x:c r="AB411" s="193"/>
      <x:c r="AC411" s="193"/>
      <x:c r="AD411" s="193"/>
      <x:c r="AE411" s="193"/>
      <x:c r="AF411" s="193"/>
      <x:c r="AG411" s="193"/>
      <x:c r="AH411" s="193"/>
      <x:c r="AI411" s="193"/>
      <x:c r="AJ411" s="193"/>
      <x:c r="AK411" s="193"/>
      <x:c r="AL411" s="193"/>
      <x:c r="CC411" s="199"/>
      <x:c r="CD411" s="193"/>
      <x:c r="CE411" s="201"/>
    </x:row>
    <x:row r="412" spans="3:83" s="195" customFormat="1">
      <x:c r="C412" s="193"/>
      <x:c r="D412" s="193"/>
      <x:c r="E412" s="193"/>
      <x:c r="F412" s="194"/>
      <x:c r="G412" s="194"/>
      <x:c r="J412" s="193"/>
      <x:c r="K412" s="193"/>
      <x:c r="L412" s="193"/>
      <x:c r="M412" s="193"/>
      <x:c r="N412" s="193"/>
      <x:c r="O412" s="196"/>
      <x:c r="P412" s="197"/>
      <x:c r="Q412" s="197"/>
      <x:c r="R412" s="198"/>
      <x:c r="T412" s="197"/>
      <x:c r="W412" s="193"/>
      <x:c r="X412" s="193"/>
      <x:c r="Y412" s="193"/>
      <x:c r="Z412" s="193"/>
      <x:c r="AA412" s="193"/>
      <x:c r="AB412" s="193"/>
      <x:c r="AC412" s="193"/>
      <x:c r="AD412" s="193"/>
      <x:c r="AE412" s="193"/>
      <x:c r="AF412" s="193"/>
      <x:c r="AG412" s="193"/>
      <x:c r="AH412" s="193"/>
      <x:c r="AI412" s="193"/>
      <x:c r="AJ412" s="193"/>
      <x:c r="AK412" s="193"/>
      <x:c r="AL412" s="193"/>
      <x:c r="CC412" s="199"/>
      <x:c r="CD412" s="193"/>
      <x:c r="CE412" s="201"/>
    </x:row>
    <x:row r="413" spans="3:83" s="195" customFormat="1">
      <x:c r="C413" s="193"/>
      <x:c r="D413" s="193"/>
      <x:c r="E413" s="193"/>
      <x:c r="F413" s="194"/>
      <x:c r="G413" s="194"/>
      <x:c r="J413" s="193"/>
      <x:c r="K413" s="193"/>
      <x:c r="L413" s="193"/>
      <x:c r="M413" s="193"/>
      <x:c r="N413" s="193"/>
      <x:c r="O413" s="196"/>
      <x:c r="P413" s="197"/>
      <x:c r="Q413" s="197"/>
      <x:c r="R413" s="198"/>
      <x:c r="T413" s="197"/>
      <x:c r="W413" s="193"/>
      <x:c r="X413" s="193"/>
      <x:c r="Y413" s="193"/>
      <x:c r="Z413" s="193"/>
      <x:c r="AA413" s="193"/>
      <x:c r="AB413" s="193"/>
      <x:c r="AC413" s="193"/>
      <x:c r="AD413" s="193"/>
      <x:c r="AE413" s="193"/>
      <x:c r="AF413" s="193"/>
      <x:c r="AG413" s="193"/>
      <x:c r="AH413" s="193"/>
      <x:c r="AI413" s="193"/>
      <x:c r="AJ413" s="193"/>
      <x:c r="AK413" s="193"/>
      <x:c r="AL413" s="193"/>
      <x:c r="CC413" s="199"/>
      <x:c r="CD413" s="193"/>
      <x:c r="CE413" s="201"/>
    </x:row>
    <x:row r="414" spans="3:83" s="195" customFormat="1">
      <x:c r="C414" s="193"/>
      <x:c r="D414" s="193"/>
      <x:c r="E414" s="193"/>
      <x:c r="F414" s="194"/>
      <x:c r="G414" s="194"/>
      <x:c r="J414" s="193"/>
      <x:c r="K414" s="193"/>
      <x:c r="L414" s="193"/>
      <x:c r="M414" s="193"/>
      <x:c r="N414" s="193"/>
      <x:c r="O414" s="196"/>
      <x:c r="P414" s="197"/>
      <x:c r="Q414" s="197"/>
      <x:c r="R414" s="198"/>
      <x:c r="T414" s="197"/>
      <x:c r="W414" s="193"/>
      <x:c r="X414" s="193"/>
      <x:c r="Y414" s="193"/>
      <x:c r="Z414" s="193"/>
      <x:c r="AA414" s="193"/>
      <x:c r="AB414" s="193"/>
      <x:c r="AC414" s="193"/>
      <x:c r="AD414" s="193"/>
      <x:c r="AE414" s="193"/>
      <x:c r="AF414" s="193"/>
      <x:c r="AG414" s="193"/>
      <x:c r="AH414" s="193"/>
      <x:c r="AI414" s="193"/>
      <x:c r="AJ414" s="193"/>
      <x:c r="AK414" s="193"/>
      <x:c r="AL414" s="193"/>
      <x:c r="CC414" s="199"/>
      <x:c r="CD414" s="193"/>
      <x:c r="CE414" s="201"/>
    </x:row>
    <x:row r="415" spans="3:83" s="195" customFormat="1">
      <x:c r="C415" s="193"/>
      <x:c r="D415" s="193"/>
      <x:c r="E415" s="193"/>
      <x:c r="F415" s="194"/>
      <x:c r="G415" s="194"/>
      <x:c r="J415" s="193"/>
      <x:c r="K415" s="193"/>
      <x:c r="L415" s="193"/>
      <x:c r="M415" s="193"/>
      <x:c r="N415" s="193"/>
      <x:c r="O415" s="196"/>
      <x:c r="P415" s="197"/>
      <x:c r="Q415" s="197"/>
      <x:c r="R415" s="198"/>
      <x:c r="T415" s="197"/>
      <x:c r="W415" s="193"/>
      <x:c r="X415" s="193"/>
      <x:c r="Y415" s="193"/>
      <x:c r="Z415" s="193"/>
      <x:c r="AA415" s="193"/>
      <x:c r="AB415" s="193"/>
      <x:c r="AC415" s="193"/>
      <x:c r="AD415" s="193"/>
      <x:c r="AE415" s="193"/>
      <x:c r="AF415" s="193"/>
      <x:c r="AG415" s="193"/>
      <x:c r="AH415" s="193"/>
      <x:c r="AI415" s="193"/>
      <x:c r="AJ415" s="193"/>
      <x:c r="AK415" s="193"/>
      <x:c r="AL415" s="193"/>
      <x:c r="CC415" s="199"/>
      <x:c r="CD415" s="193"/>
      <x:c r="CE415" s="201"/>
    </x:row>
    <x:row r="416" spans="3:83" s="195" customFormat="1">
      <x:c r="C416" s="193"/>
      <x:c r="D416" s="193"/>
      <x:c r="E416" s="193"/>
      <x:c r="F416" s="194"/>
      <x:c r="G416" s="194"/>
      <x:c r="J416" s="193"/>
      <x:c r="K416" s="193"/>
      <x:c r="L416" s="193"/>
      <x:c r="M416" s="193"/>
      <x:c r="N416" s="193"/>
      <x:c r="O416" s="196"/>
      <x:c r="P416" s="197"/>
      <x:c r="Q416" s="197"/>
      <x:c r="R416" s="198"/>
      <x:c r="T416" s="197"/>
      <x:c r="W416" s="193"/>
      <x:c r="X416" s="193"/>
      <x:c r="Y416" s="193"/>
      <x:c r="Z416" s="193"/>
      <x:c r="AA416" s="193"/>
      <x:c r="AB416" s="193"/>
      <x:c r="AC416" s="193"/>
      <x:c r="AD416" s="193"/>
      <x:c r="AE416" s="193"/>
      <x:c r="AF416" s="193"/>
      <x:c r="AG416" s="193"/>
      <x:c r="AH416" s="193"/>
      <x:c r="AI416" s="193"/>
      <x:c r="AJ416" s="193"/>
      <x:c r="AK416" s="193"/>
      <x:c r="AL416" s="193"/>
      <x:c r="CC416" s="199"/>
      <x:c r="CD416" s="193"/>
      <x:c r="CE416" s="201"/>
    </x:row>
    <x:row r="417" spans="3:83" s="195" customFormat="1">
      <x:c r="C417" s="193"/>
      <x:c r="D417" s="193"/>
      <x:c r="E417" s="193"/>
      <x:c r="F417" s="194"/>
      <x:c r="G417" s="194"/>
      <x:c r="J417" s="193"/>
      <x:c r="K417" s="193"/>
      <x:c r="L417" s="193"/>
      <x:c r="M417" s="193"/>
      <x:c r="N417" s="193"/>
      <x:c r="O417" s="196"/>
      <x:c r="P417" s="197"/>
      <x:c r="Q417" s="197"/>
      <x:c r="R417" s="198"/>
      <x:c r="T417" s="197"/>
      <x:c r="W417" s="193"/>
      <x:c r="X417" s="193"/>
      <x:c r="Y417" s="193"/>
      <x:c r="Z417" s="193"/>
      <x:c r="AA417" s="193"/>
      <x:c r="AB417" s="193"/>
      <x:c r="AC417" s="193"/>
      <x:c r="AD417" s="193"/>
      <x:c r="AE417" s="193"/>
      <x:c r="AF417" s="193"/>
      <x:c r="AG417" s="193"/>
      <x:c r="AH417" s="193"/>
      <x:c r="AI417" s="193"/>
      <x:c r="AJ417" s="193"/>
      <x:c r="AK417" s="193"/>
      <x:c r="AL417" s="193"/>
      <x:c r="CC417" s="199"/>
      <x:c r="CD417" s="193"/>
      <x:c r="CE417" s="201"/>
    </x:row>
    <x:row r="418" spans="3:83" s="195" customFormat="1">
      <x:c r="C418" s="193"/>
      <x:c r="D418" s="193"/>
      <x:c r="E418" s="193"/>
      <x:c r="F418" s="194"/>
      <x:c r="G418" s="194"/>
      <x:c r="J418" s="193"/>
      <x:c r="K418" s="193"/>
      <x:c r="L418" s="193"/>
      <x:c r="M418" s="193"/>
      <x:c r="N418" s="193"/>
      <x:c r="O418" s="196"/>
      <x:c r="P418" s="197"/>
      <x:c r="Q418" s="197"/>
      <x:c r="R418" s="198"/>
      <x:c r="T418" s="197"/>
      <x:c r="W418" s="193"/>
      <x:c r="X418" s="193"/>
      <x:c r="Y418" s="193"/>
      <x:c r="Z418" s="193"/>
      <x:c r="AA418" s="193"/>
      <x:c r="AB418" s="193"/>
      <x:c r="AC418" s="193"/>
      <x:c r="AD418" s="193"/>
      <x:c r="AE418" s="193"/>
      <x:c r="AF418" s="193"/>
      <x:c r="AG418" s="193"/>
      <x:c r="AH418" s="193"/>
      <x:c r="AI418" s="193"/>
      <x:c r="AJ418" s="193"/>
      <x:c r="AK418" s="193"/>
      <x:c r="AL418" s="193"/>
      <x:c r="CC418" s="199"/>
      <x:c r="CD418" s="193"/>
      <x:c r="CE418" s="201"/>
    </x:row>
    <x:row r="419" spans="3:83" s="195" customFormat="1">
      <x:c r="C419" s="193"/>
      <x:c r="D419" s="193"/>
      <x:c r="E419" s="193"/>
      <x:c r="F419" s="194"/>
      <x:c r="G419" s="194"/>
      <x:c r="J419" s="193"/>
      <x:c r="K419" s="193"/>
      <x:c r="L419" s="193"/>
      <x:c r="M419" s="193"/>
      <x:c r="N419" s="193"/>
      <x:c r="O419" s="196"/>
      <x:c r="P419" s="197"/>
      <x:c r="Q419" s="197"/>
      <x:c r="R419" s="198"/>
      <x:c r="T419" s="197"/>
      <x:c r="W419" s="193"/>
      <x:c r="X419" s="193"/>
      <x:c r="Y419" s="193"/>
      <x:c r="Z419" s="193"/>
      <x:c r="AA419" s="193"/>
      <x:c r="AB419" s="193"/>
      <x:c r="AC419" s="193"/>
      <x:c r="AD419" s="193"/>
      <x:c r="AE419" s="193"/>
      <x:c r="AF419" s="193"/>
      <x:c r="AG419" s="193"/>
      <x:c r="AH419" s="193"/>
      <x:c r="AI419" s="193"/>
      <x:c r="AJ419" s="193"/>
      <x:c r="AK419" s="193"/>
      <x:c r="AL419" s="193"/>
      <x:c r="CC419" s="199"/>
      <x:c r="CD419" s="193"/>
      <x:c r="CE419" s="201"/>
    </x:row>
    <x:row r="420" spans="3:83" s="195" customFormat="1">
      <x:c r="C420" s="193"/>
      <x:c r="D420" s="193"/>
      <x:c r="E420" s="193"/>
      <x:c r="F420" s="194"/>
      <x:c r="G420" s="194"/>
      <x:c r="J420" s="193"/>
      <x:c r="K420" s="193"/>
      <x:c r="L420" s="193"/>
      <x:c r="M420" s="193"/>
      <x:c r="N420" s="193"/>
      <x:c r="O420" s="196"/>
      <x:c r="P420" s="197"/>
      <x:c r="Q420" s="197"/>
      <x:c r="R420" s="198"/>
      <x:c r="T420" s="197"/>
      <x:c r="W420" s="193"/>
      <x:c r="X420" s="193"/>
      <x:c r="Y420" s="193"/>
      <x:c r="Z420" s="193"/>
      <x:c r="AA420" s="193"/>
      <x:c r="AB420" s="193"/>
      <x:c r="AC420" s="193"/>
      <x:c r="AD420" s="193"/>
      <x:c r="AE420" s="193"/>
      <x:c r="AF420" s="193"/>
      <x:c r="AG420" s="193"/>
      <x:c r="AH420" s="193"/>
      <x:c r="AI420" s="193"/>
      <x:c r="AJ420" s="193"/>
      <x:c r="AK420" s="193"/>
      <x:c r="AL420" s="193"/>
      <x:c r="CC420" s="199"/>
      <x:c r="CD420" s="193"/>
      <x:c r="CE420" s="201"/>
    </x:row>
    <x:row r="421" spans="3:83" s="195" customFormat="1">
      <x:c r="C421" s="193"/>
      <x:c r="D421" s="193"/>
      <x:c r="E421" s="193"/>
      <x:c r="F421" s="194"/>
      <x:c r="G421" s="194"/>
      <x:c r="J421" s="193"/>
      <x:c r="K421" s="193"/>
      <x:c r="L421" s="193"/>
      <x:c r="M421" s="193"/>
      <x:c r="N421" s="193"/>
      <x:c r="O421" s="196"/>
      <x:c r="P421" s="197"/>
      <x:c r="Q421" s="197"/>
      <x:c r="R421" s="198"/>
      <x:c r="T421" s="197"/>
      <x:c r="W421" s="193"/>
      <x:c r="X421" s="193"/>
      <x:c r="Y421" s="193"/>
      <x:c r="Z421" s="193"/>
      <x:c r="AA421" s="193"/>
      <x:c r="AB421" s="193"/>
      <x:c r="AC421" s="193"/>
      <x:c r="AD421" s="193"/>
      <x:c r="AE421" s="193"/>
      <x:c r="AF421" s="193"/>
      <x:c r="AG421" s="193"/>
      <x:c r="AH421" s="193"/>
      <x:c r="AI421" s="193"/>
      <x:c r="AJ421" s="193"/>
      <x:c r="AK421" s="193"/>
      <x:c r="AL421" s="193"/>
      <x:c r="CC421" s="199"/>
      <x:c r="CD421" s="193"/>
      <x:c r="CE421" s="201"/>
    </x:row>
  </x:sheetData>
  <x:autoFilter ref="A3:DV209" xr:uid="{47238A18-59C9-4609-90BD-EF1E16BA3797}">
    <x:filterColumn colId="10">
      <x:filters>
        <x:filter val="KSCE"/>
      </x:filters>
    </x:filterColumn>
  </x:autoFilter>
  <x:phoneticPr fontId="9" type="noConversion"/>
  <x:pageMargins left="0.39370078740157483" right="0.39370078740157483" top="0.39370078740157483" bottom="0.39370078740157483" header="0.31496062992125984" footer="0.31496062992125984"/>
  <x:pageSetup paperSize="8" scale="23" orientation="landscape" r:id="rId1"/>
  <x:legacyDrawing r:id="rId2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AF69033-FB1B-4516-94D3-D8A32C1064A2}" mc:Ignorable="x14ac xr xr2 xr3">
  <x:sheetPr>
    <x:tabColor theme="4"/>
    <x:outlinePr summaryBelow="0" summaryRight="0"/>
  </x:sheetPr>
  <x:dimension ref="A1:EA94"/>
  <x:sheetViews>
    <x:sheetView topLeftCell="E18" workbookViewId="0">
      <x:selection activeCell="AD24" sqref="AD24"/>
    </x:sheetView>
  </x:sheetViews>
  <x:sheetFormatPr defaultColWidth="13.296875" defaultRowHeight="17.399999999999999" outlineLevelCol="1"/>
  <x:cols>
    <x:col min="1" max="3" width="13.296875" style="1"/>
    <x:col min="4" max="5" width="20.69921875" style="1" customWidth="1"/>
    <x:col min="6" max="6" width="11.3984375" style="1" customWidth="1"/>
    <x:col min="7" max="7" width="13.296875" style="1"/>
    <x:col min="8" max="8" width="14.296875" style="1" customWidth="1" collapsed="1"/>
    <x:col min="9" max="9" width="12.796875" style="2" hidden="1" customWidth="1" outlineLevel="1"/>
    <x:col min="10" max="19" width="8.8984375" style="2" hidden="1" customWidth="1" outlineLevel="1"/>
    <x:col min="20" max="20" width="14.8984375" style="2" hidden="1" customWidth="1" outlineLevel="1"/>
    <x:col min="21" max="21" width="5" style="1" customWidth="1"/>
    <x:col min="22" max="22" width="14.69921875" style="1" bestFit="1" customWidth="1"/>
    <x:col min="23" max="34" width="11.19921875" style="1" customWidth="1" outlineLevel="1"/>
    <x:col min="35" max="35" width="13.296875" style="1"/>
    <x:col min="36" max="36" width="14.8984375" style="1" bestFit="1" customWidth="1"/>
    <x:col min="37" max="16384" width="13.296875" style="1"/>
  </x:cols>
  <x:sheetData>
    <x:row r="1" spans="1:131" ht="21">
      <x:c r="A1" s="5"/>
      <x:c r="B1" s="5" t="s">
        <x:v>49</x:v>
      </x:c>
      <x:c r="C1" s="5"/>
      <x:c r="D1" s="5"/>
      <x:c r="E1" s="5"/>
      <x:c r="F1" s="5"/>
      <x:c r="G1" s="5"/>
    </x:row>
    <x:row r="3" spans="1:131">
      <x:c r="A3" s="7"/>
      <x:c r="B3" s="7"/>
      <x:c r="C3" s="7"/>
      <x:c r="D3" s="7"/>
      <x:c r="E3" s="7"/>
      <x:c r="F3" s="7"/>
      <x:c r="G3" s="7"/>
      <x:c r="H3" s="7"/>
      <x:c r="I3" s="79" t="s">
        <x:v>1550</x:v>
      </x:c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V3" s="7"/>
      <x:c r="W3" s="78" t="s">
        <x:v>1551</x:v>
      </x:c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J3" s="1" t="s">
        <x:v>665</x:v>
      </x:c>
    </x:row>
    <x:row r="4" spans="1:131">
      <x:c r="A4" s="7"/>
      <x:c r="B4" s="7"/>
      <x:c r="C4" s="7"/>
      <x:c r="D4" s="7"/>
      <x:c r="E4" s="7"/>
      <x:c r="F4" s="7"/>
      <x:c r="G4" s="7"/>
      <x:c r="H4" s="7"/>
      <x:c r="I4" s="11" t="s">
        <x:v>844</x:v>
      </x:c>
      <x:c r="J4" s="11" t="s">
        <x:v>844</x:v>
      </x:c>
      <x:c r="K4" s="11" t="s">
        <x:v>844</x:v>
      </x:c>
      <x:c r="L4" s="11" t="s">
        <x:v>844</x:v>
      </x:c>
      <x:c r="M4" s="11" t="s">
        <x:v>844</x:v>
      </x:c>
      <x:c r="N4" s="11" t="s">
        <x:v>844</x:v>
      </x:c>
      <x:c r="O4" s="11" t="s">
        <x:v>844</x:v>
      </x:c>
      <x:c r="P4" s="11" t="s">
        <x:v>844</x:v>
      </x:c>
      <x:c r="Q4" s="11" t="s">
        <x:v>844</x:v>
      </x:c>
      <x:c r="R4" s="11" t="s">
        <x:v>844</x:v>
      </x:c>
      <x:c r="S4" s="11" t="s">
        <x:v>844</x:v>
      </x:c>
      <x:c r="T4" s="11" t="s">
        <x:v>844</x:v>
      </x:c>
      <x:c r="V4" s="7"/>
      <x:c r="W4" s="11" t="s">
        <x:v>1542</x:v>
      </x:c>
      <x:c r="X4" s="11" t="s">
        <x:v>1542</x:v>
      </x:c>
      <x:c r="Y4" s="11" t="s">
        <x:v>1542</x:v>
      </x:c>
      <x:c r="Z4" s="11" t="s">
        <x:v>1542</x:v>
      </x:c>
      <x:c r="AA4" s="11" t="s">
        <x:v>1542</x:v>
      </x:c>
      <x:c r="AB4" s="11" t="s">
        <x:v>1542</x:v>
      </x:c>
      <x:c r="AC4" s="11" t="s">
        <x:v>1542</x:v>
      </x:c>
      <x:c r="AD4" s="11" t="s">
        <x:v>1542</x:v>
      </x:c>
      <x:c r="AE4" s="11" t="s">
        <x:v>1542</x:v>
      </x:c>
      <x:c r="AF4" s="11" t="s">
        <x:v>1542</x:v>
      </x:c>
      <x:c r="AG4" s="11" t="s">
        <x:v>1542</x:v>
      </x:c>
      <x:c r="AH4" s="11" t="s">
        <x:v>1542</x:v>
      </x:c>
    </x:row>
    <x:row r="5" spans="1:131">
      <x:c r="A5" s="8" t="s">
        <x:v>53</x:v>
      </x:c>
      <x:c r="B5" s="8" t="s">
        <x:v>52</x:v>
      </x:c>
      <x:c r="C5" s="8" t="s">
        <x:v>51</x:v>
      </x:c>
      <x:c r="D5" s="8" t="s">
        <x:v>50</x:v>
      </x:c>
      <x:c r="E5" s="8" t="s">
        <x:v>463</x:v>
      </x:c>
      <x:c r="F5" s="14" t="s">
        <x:v>632</x:v>
      </x:c>
      <x:c r="G5" s="14" t="s">
        <x:v>914</x:v>
      </x:c>
      <x:c r="H5" s="13" t="s">
        <x:v>915</x:v>
      </x:c>
      <x:c r="I5" s="6" t="s">
        <x:v>0</x:v>
      </x:c>
      <x:c r="J5" s="6" t="s">
        <x:v>1</x:v>
      </x:c>
      <x:c r="K5" s="6" t="s">
        <x:v>2</x:v>
      </x:c>
      <x:c r="L5" s="6" t="s">
        <x:v>3</x:v>
      </x:c>
      <x:c r="M5" s="6" t="s">
        <x:v>4</x:v>
      </x:c>
      <x:c r="N5" s="6" t="s">
        <x:v>5</x:v>
      </x:c>
      <x:c r="O5" s="6" t="s">
        <x:v>6</x:v>
      </x:c>
      <x:c r="P5" s="6" t="s">
        <x:v>7</x:v>
      </x:c>
      <x:c r="Q5" s="6" t="s">
        <x:v>8</x:v>
      </x:c>
      <x:c r="R5" s="6" t="s">
        <x:v>9</x:v>
      </x:c>
      <x:c r="S5" s="6" t="s">
        <x:v>62</x:v>
      </x:c>
      <x:c r="T5" s="6" t="s">
        <x:v>63</x:v>
      </x:c>
      <x:c r="V5" s="13" t="s">
        <x:v>1558</x:v>
      </x:c>
      <x:c r="W5" s="6" t="s">
        <x:v>0</x:v>
      </x:c>
      <x:c r="X5" s="6" t="s">
        <x:v>1</x:v>
      </x:c>
      <x:c r="Y5" s="6" t="s">
        <x:v>2</x:v>
      </x:c>
      <x:c r="Z5" s="6" t="s">
        <x:v>3</x:v>
      </x:c>
      <x:c r="AA5" s="6" t="s">
        <x:v>4</x:v>
      </x:c>
      <x:c r="AB5" s="6" t="s">
        <x:v>5</x:v>
      </x:c>
      <x:c r="AC5" s="6" t="s">
        <x:v>6</x:v>
      </x:c>
      <x:c r="AD5" s="6" t="s">
        <x:v>7</x:v>
      </x:c>
      <x:c r="AE5" s="6" t="s">
        <x:v>8</x:v>
      </x:c>
      <x:c r="AF5" s="6" t="s">
        <x:v>9</x:v>
      </x:c>
      <x:c r="AG5" s="6" t="s">
        <x:v>62</x:v>
      </x:c>
      <x:c r="AH5" s="6" t="s">
        <x:v>63</x:v>
      </x:c>
    </x:row>
    <x:row r="6" spans="1:131" s="205" customFormat="1">
      <x:c r="A6" s="202"/>
      <x:c r="B6" s="202"/>
      <x:c r="C6" s="202"/>
      <x:c r="D6" s="203" t="s">
        <x:v>10</x:v>
      </x:c>
      <x:c r="E6" s="203"/>
      <x:c r="F6" s="203"/>
      <x:c r="G6" s="203"/>
      <x:c r="H6" s="204">
        <x:f>SUMIF($4:$4,"CY2025",6:6)</x:f>
        <x:v>50173</x:v>
      </x:c>
      <x:c r="I6" s="204">
        <x:f t="shared" ref="I6:T6" si="0">SUMIF($A:$A,$A8,I:I)</x:f>
        <x:v>11515</x:v>
      </x:c>
      <x:c r="J6" s="204">
        <x:f t="shared" si="0"/>
        <x:v>6386</x:v>
      </x:c>
      <x:c r="K6" s="204">
        <x:f t="shared" si="0"/>
        <x:v>1696</x:v>
      </x:c>
      <x:c r="L6" s="204">
        <x:f t="shared" si="0"/>
        <x:v>3996</x:v>
      </x:c>
      <x:c r="M6" s="204">
        <x:f t="shared" si="0"/>
        <x:v>5362</x:v>
      </x:c>
      <x:c r="N6" s="204">
        <x:f t="shared" si="0"/>
        <x:v>2986</x:v>
      </x:c>
      <x:c r="O6" s="204">
        <x:f t="shared" si="0"/>
        <x:v>4429</x:v>
      </x:c>
      <x:c r="P6" s="204">
        <x:f t="shared" si="0"/>
        <x:v>1635</x:v>
      </x:c>
      <x:c r="Q6" s="204">
        <x:f t="shared" si="0"/>
        <x:v>2314</x:v>
      </x:c>
      <x:c r="R6" s="204">
        <x:f t="shared" si="0"/>
        <x:v>3294</x:v>
      </x:c>
      <x:c r="S6" s="204">
        <x:f t="shared" si="0"/>
        <x:v>3280</x:v>
      </x:c>
      <x:c r="T6" s="204">
        <x:f t="shared" si="0"/>
        <x:v>3280</x:v>
      </x:c>
      <x:c r="U6" s="1"/>
      <x:c r="V6" s="204">
        <x:f>SUMIF($4:$4,$W$4,6:6)</x:f>
        <x:v>258200</x:v>
      </x:c>
      <x:c r="W6" s="204">
        <x:f t="shared" ref="W6:AH6" si="1">SUMIF($A:$A,$A8,W:W)</x:f>
        <x:v>3300</x:v>
      </x:c>
      <x:c r="X6" s="204">
        <x:f t="shared" si="1"/>
        <x:v>4000</x:v>
      </x:c>
      <x:c r="Y6" s="204">
        <x:f t="shared" si="1"/>
        <x:v>4400</x:v>
      </x:c>
      <x:c r="Z6" s="204">
        <x:f t="shared" si="1"/>
        <x:v>4200</x:v>
      </x:c>
      <x:c r="AA6" s="204">
        <x:f t="shared" si="1"/>
        <x:v>3900</x:v>
      </x:c>
      <x:c r="AB6" s="204">
        <x:f t="shared" si="1"/>
        <x:v>5300</x:v>
      </x:c>
      <x:c r="AC6" s="204">
        <x:f t="shared" si="1"/>
        <x:v>4000</x:v>
      </x:c>
      <x:c r="AD6" s="204">
        <x:f t="shared" si="1"/>
        <x:v>6900</x:v>
      </x:c>
      <x:c r="AE6" s="204">
        <x:f t="shared" si="1"/>
        <x:v>40200</x:v>
      </x:c>
      <x:c r="AF6" s="204">
        <x:f t="shared" si="1"/>
        <x:v>50200</x:v>
      </x:c>
      <x:c r="AG6" s="204">
        <x:f t="shared" si="1"/>
        <x:v>61700</x:v>
      </x:c>
      <x:c r="AH6" s="204">
        <x:f t="shared" si="1"/>
        <x:v>70100</x:v>
      </x:c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/>
      <x:c r="BC6" s="1"/>
      <x:c r="BD6" s="1"/>
      <x:c r="BE6" s="1"/>
      <x:c r="BF6" s="1"/>
      <x:c r="BG6" s="1"/>
      <x:c r="BH6" s="1"/>
      <x:c r="BI6" s="1"/>
      <x:c r="BJ6" s="1"/>
      <x:c r="BK6" s="1"/>
      <x:c r="BL6" s="1"/>
      <x:c r="BM6" s="1"/>
      <x:c r="BN6" s="1"/>
      <x:c r="BO6" s="1"/>
      <x:c r="BP6" s="1"/>
      <x:c r="BQ6" s="1"/>
      <x:c r="BR6" s="1"/>
      <x:c r="BS6" s="1"/>
      <x:c r="BT6" s="1"/>
      <x:c r="BU6" s="1"/>
      <x:c r="BV6" s="1"/>
      <x:c r="BW6" s="1"/>
      <x:c r="BX6" s="1"/>
      <x:c r="BY6" s="1"/>
      <x:c r="BZ6" s="1"/>
      <x:c r="CA6" s="1"/>
      <x:c r="CB6" s="1"/>
      <x:c r="CC6" s="1"/>
      <x:c r="CD6" s="1"/>
      <x:c r="CE6" s="1"/>
      <x:c r="CF6" s="1"/>
      <x:c r="CG6" s="1"/>
      <x:c r="CH6" s="1"/>
      <x:c r="CI6" s="1"/>
      <x:c r="CJ6" s="1"/>
      <x:c r="CK6" s="1"/>
      <x:c r="CL6" s="1"/>
      <x:c r="CM6" s="1"/>
      <x:c r="CN6" s="1"/>
      <x:c r="CO6" s="1"/>
      <x:c r="CP6" s="1"/>
      <x:c r="CQ6" s="1"/>
      <x:c r="CR6" s="1"/>
      <x:c r="CS6" s="1"/>
      <x:c r="CT6" s="1"/>
      <x:c r="CU6" s="1"/>
      <x:c r="CV6" s="1"/>
      <x:c r="CW6" s="1"/>
      <x:c r="CX6" s="1"/>
      <x:c r="CY6" s="1"/>
      <x:c r="CZ6" s="1"/>
      <x:c r="DA6" s="1"/>
      <x:c r="DB6" s="1"/>
      <x:c r="DC6" s="1"/>
      <x:c r="DD6" s="1"/>
      <x:c r="DE6" s="1"/>
      <x:c r="DF6" s="1"/>
      <x:c r="DG6" s="1"/>
      <x:c r="DH6" s="1"/>
      <x:c r="DI6" s="1"/>
      <x:c r="DJ6" s="1"/>
      <x:c r="DK6" s="1"/>
      <x:c r="DL6" s="1"/>
      <x:c r="DM6" s="1"/>
      <x:c r="DN6" s="1"/>
      <x:c r="DO6" s="1"/>
      <x:c r="DP6" s="1"/>
      <x:c r="DQ6" s="1"/>
      <x:c r="DR6" s="1"/>
      <x:c r="DS6" s="1"/>
      <x:c r="DT6" s="1"/>
      <x:c r="DU6" s="1"/>
      <x:c r="DV6" s="1"/>
      <x:c r="DW6" s="1"/>
      <x:c r="DX6" s="1"/>
      <x:c r="DY6" s="1"/>
      <x:c r="DZ6" s="1"/>
      <x:c r="EA6" s="1"/>
    </x:row>
    <x:row r="7" spans="1:131" s="209" customFormat="1">
      <x:c r="A7" s="206"/>
      <x:c r="B7" s="206" t="s">
        <x:v>11</x:v>
      </x:c>
      <x:c r="C7" s="206" t="s">
        <x:v>57</x:v>
      </x:c>
      <x:c r="D7" s="207" t="s">
        <x:v>11</x:v>
      </x:c>
      <x:c r="E7" s="207"/>
      <x:c r="F7" s="207"/>
      <x:c r="G7" s="207"/>
      <x:c r="H7" s="208">
        <x:f>SUMIF($4:$4,$I$4,7:7)</x:f>
        <x:v>21182</x:v>
      </x:c>
      <x:c r="I7" s="208">
        <x:f>SUM(I8:I9)</x:f>
        <x:v>3140</x:v>
      </x:c>
      <x:c r="J7" s="208">
        <x:f t="shared" ref="J7" si="2">SUM(J8:J9)</x:f>
        <x:v>3296</x:v>
      </x:c>
      <x:c r="K7" s="208">
        <x:f t="shared" ref="K7" si="3">SUM(K8:K9)</x:f>
        <x:v>1096</x:v>
      </x:c>
      <x:c r="L7" s="208">
        <x:f t="shared" ref="L7" si="4">SUM(L8:L9)</x:f>
        <x:v>1596</x:v>
      </x:c>
      <x:c r="M7" s="208">
        <x:f t="shared" ref="M7" si="5">SUM(M8:M9)</x:f>
        <x:v>1920</x:v>
      </x:c>
      <x:c r="N7" s="208">
        <x:f t="shared" ref="N7" si="6">SUM(N8:N9)</x:f>
        <x:v>2386</x:v>
      </x:c>
      <x:c r="O7" s="208">
        <x:f t="shared" ref="O7" si="7">SUM(O8:O9)</x:f>
        <x:v>2704</x:v>
      </x:c>
      <x:c r="P7" s="208">
        <x:f t="shared" ref="P7" si="8">SUM(P8:P9)</x:f>
        <x:v>1296</x:v>
      </x:c>
      <x:c r="Q7" s="208">
        <x:f t="shared" ref="Q7" si="9">SUM(Q8:Q9)</x:f>
        <x:v>1108</x:v>
      </x:c>
      <x:c r="R7" s="208">
        <x:f t="shared" ref="R7" si="10">SUM(R8:R9)</x:f>
        <x:v>880</x:v>
      </x:c>
      <x:c r="S7" s="208">
        <x:f t="shared" ref="S7" si="11">SUM(S8:S9)</x:f>
        <x:v>880</x:v>
      </x:c>
      <x:c r="T7" s="208">
        <x:f t="shared" ref="T7" si="12">SUM(T8:T9)</x:f>
        <x:v>880</x:v>
      </x:c>
      <x:c r="U7" s="1"/>
      <x:c r="V7" s="208">
        <x:f t="shared" ref="V7:V22" si="13">SUMIF($4:$4,$W$4,7:7)</x:f>
        <x:v>37000</x:v>
      </x:c>
      <x:c r="W7" s="208">
        <x:f>SUM(W8:W9)</x:f>
        <x:v>2400</x:v>
      </x:c>
      <x:c r="X7" s="208">
        <x:f t="shared" ref="X7:AH7" si="14">SUM(X8:X9)</x:f>
        <x:v>2800</x:v>
      </x:c>
      <x:c r="Y7" s="208">
        <x:f t="shared" si="14"/>
        <x:v>3000</x:v>
      </x:c>
      <x:c r="Z7" s="208">
        <x:f t="shared" si="14"/>
        <x:v>3000</x:v>
      </x:c>
      <x:c r="AA7" s="208">
        <x:f t="shared" si="14"/>
        <x:v>3000</x:v>
      </x:c>
      <x:c r="AB7" s="208">
        <x:f t="shared" si="14"/>
        <x:v>4000</x:v>
      </x:c>
      <x:c r="AC7" s="208">
        <x:f t="shared" si="14"/>
        <x:v>3000</x:v>
      </x:c>
      <x:c r="AD7" s="208">
        <x:f t="shared" si="14"/>
        <x:v>5400</x:v>
      </x:c>
      <x:c r="AE7" s="208">
        <x:f t="shared" si="14"/>
        <x:v>3000</x:v>
      </x:c>
      <x:c r="AF7" s="208">
        <x:f t="shared" si="14"/>
        <x:v>4000</x:v>
      </x:c>
      <x:c r="AG7" s="208">
        <x:f t="shared" si="14"/>
        <x:v>2000</x:v>
      </x:c>
      <x:c r="AH7" s="208">
        <x:f t="shared" si="14"/>
        <x:v>1400</x:v>
      </x:c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1"/>
      <x:c r="BI7" s="1"/>
      <x:c r="BJ7" s="1"/>
      <x:c r="BK7" s="1"/>
      <x:c r="BL7" s="1"/>
      <x:c r="BM7" s="1"/>
      <x:c r="BN7" s="1"/>
      <x:c r="BO7" s="1"/>
      <x:c r="BP7" s="1"/>
      <x:c r="BQ7" s="1"/>
      <x:c r="BR7" s="1"/>
      <x:c r="BS7" s="1"/>
      <x:c r="BT7" s="1"/>
      <x:c r="BU7" s="1"/>
      <x:c r="BV7" s="1"/>
      <x:c r="BW7" s="1"/>
      <x:c r="BX7" s="1"/>
      <x:c r="BY7" s="1"/>
      <x:c r="BZ7" s="1"/>
      <x:c r="CA7" s="1"/>
      <x:c r="CB7" s="1"/>
      <x:c r="CC7" s="1"/>
      <x:c r="CD7" s="1"/>
      <x:c r="CE7" s="1"/>
      <x:c r="CF7" s="1"/>
      <x:c r="CG7" s="1"/>
      <x:c r="CH7" s="1"/>
      <x:c r="CI7" s="1"/>
      <x:c r="CJ7" s="1"/>
      <x:c r="CK7" s="1"/>
      <x:c r="CL7" s="1"/>
      <x:c r="CM7" s="1"/>
      <x:c r="CN7" s="1"/>
      <x:c r="CO7" s="1"/>
      <x:c r="CP7" s="1"/>
      <x:c r="CQ7" s="1"/>
      <x:c r="CR7" s="1"/>
      <x:c r="CS7" s="1"/>
      <x:c r="CT7" s="1"/>
      <x:c r="CU7" s="1"/>
      <x:c r="CV7" s="1"/>
      <x:c r="CW7" s="1"/>
      <x:c r="CX7" s="1"/>
      <x:c r="CY7" s="1"/>
      <x:c r="CZ7" s="1"/>
      <x:c r="DA7" s="1"/>
      <x:c r="DB7" s="1"/>
      <x:c r="DC7" s="1"/>
      <x:c r="DD7" s="1"/>
      <x:c r="DE7" s="1"/>
      <x:c r="DF7" s="1"/>
      <x:c r="DG7" s="1"/>
      <x:c r="DH7" s="1"/>
      <x:c r="DI7" s="1"/>
      <x:c r="DJ7" s="1"/>
      <x:c r="DK7" s="1"/>
      <x:c r="DL7" s="1"/>
      <x:c r="DM7" s="1"/>
      <x:c r="DN7" s="1"/>
      <x:c r="DO7" s="1"/>
      <x:c r="DP7" s="1"/>
      <x:c r="DQ7" s="1"/>
      <x:c r="DR7" s="1"/>
      <x:c r="DS7" s="1"/>
      <x:c r="DT7" s="1"/>
      <x:c r="DU7" s="1"/>
      <x:c r="DV7" s="1"/>
      <x:c r="DW7" s="1"/>
      <x:c r="DX7" s="1"/>
      <x:c r="DY7" s="1"/>
      <x:c r="DZ7" s="1"/>
      <x:c r="EA7" s="1"/>
    </x:row>
    <x:row r="8" spans="1:131">
      <x:c r="A8" s="12" t="s">
        <x:v>54</x:v>
      </x:c>
      <x:c r="B8" s="12" t="s">
        <x:v>11</x:v>
      </x:c>
      <x:c r="C8" s="12" t="s">
        <x:v>57</x:v>
      </x:c>
      <x:c r="D8" s="4" t="s">
        <x:v>12</x:v>
      </x:c>
      <x:c r="E8" s="4" t="s">
        <x:v>12</x:v>
      </x:c>
      <x:c r="F8" s="212" t="s">
        <x:v>1564</x:v>
      </x:c>
      <x:c r="G8" s="4"/>
      <x:c r="H8" s="3">
        <x:f t="shared" ref="H8:H22" si="15">SUMIF($4:$4,$I$4,8:8)</x:f>
        <x:v>3712</x:v>
      </x:c>
      <x:c r="I8" s="452">
        <x:v>1094</x:v>
      </x:c>
      <x:c r="J8" s="452">
        <x:v>384</x:v>
      </x:c>
      <x:c r="K8" s="452">
        <x:v>228</x:v>
      </x:c>
      <x:c r="L8" s="452"/>
      <x:c r="M8" s="452">
        <x:v>288</x:v>
      </x:c>
      <x:c r="N8" s="452">
        <x:v>946</x:v>
      </x:c>
      <x:c r="O8" s="452"/>
      <x:c r="P8" s="452">
        <x:v>628</x:v>
      </x:c>
      <x:c r="Q8" s="452">
        <x:v>144</x:v>
      </x:c>
      <x:c r="R8" s="452"/>
      <x:c r="S8" s="190"/>
      <x:c r="T8" s="190"/>
      <x:c r="V8" s="3">
        <x:f t="shared" si="13"/>
        <x:v>5180</x:v>
      </x:c>
      <x:c r="W8" s="3">
        <x:f>SUMIF(마스터R1!$H:$H,$E8,마스터R1!AO:AO)</x:f>
        <x:v>336.00000000000006</x:v>
      </x:c>
      <x:c r="X8" s="3">
        <x:f>SUMIF(마스터R1!$H:$H,$E8,마스터R1!AP:AP)</x:f>
        <x:v>392.00000000000006</x:v>
      </x:c>
      <x:c r="Y8" s="3">
        <x:f>SUMIF(마스터R1!$H:$H,$E8,마스터R1!AQ:AQ)</x:f>
        <x:v>420.00000000000006</x:v>
      </x:c>
      <x:c r="Z8" s="3">
        <x:f>SUMIF(마스터R1!$H:$H,$E8,마스터R1!AR:AR)</x:f>
        <x:v>420.00000000000006</x:v>
      </x:c>
      <x:c r="AA8" s="3">
        <x:f>SUMIF(마스터R1!$H:$H,$E8,마스터R1!AS:AS)</x:f>
        <x:v>420.00000000000006</x:v>
      </x:c>
      <x:c r="AB8" s="3">
        <x:f>SUMIF(마스터R1!$H:$H,$E8,마스터R1!AT:AT)</x:f>
        <x:v>560</x:v>
      </x:c>
      <x:c r="AC8" s="3">
        <x:f>SUMIF(마스터R1!$H:$H,$E8,마스터R1!AU:AU)</x:f>
        <x:v>420.00000000000006</x:v>
      </x:c>
      <x:c r="AD8" s="3">
        <x:f>SUMIF(마스터R1!$H:$H,$E8,마스터R1!AV:AV)</x:f>
        <x:v>756.00000000000011</x:v>
      </x:c>
      <x:c r="AE8" s="3">
        <x:f>SUMIF(마스터R1!$H:$H,$E8,마스터R1!AW:AW)</x:f>
        <x:v>420.00000000000006</x:v>
      </x:c>
      <x:c r="AF8" s="3">
        <x:f>SUMIF(마스터R1!$H:$H,$E8,마스터R1!AX:AX)</x:f>
        <x:v>560</x:v>
      </x:c>
      <x:c r="AG8" s="3">
        <x:f>SUMIF(마스터R1!$H:$H,$E8,마스터R1!AY:AY)</x:f>
        <x:v>280</x:v>
      </x:c>
      <x:c r="AH8" s="3">
        <x:f>SUMIF(마스터R1!$H:$H,$E8,마스터R1!AZ:AZ)</x:f>
        <x:v>196.00000000000003</x:v>
      </x:c>
      <x:c r="AJ8" s="1">
        <x:v>1649</x:v>
      </x:c>
    </x:row>
    <x:row r="9" spans="1:131">
      <x:c r="A9" s="12" t="s">
        <x:v>54</x:v>
      </x:c>
      <x:c r="B9" s="12" t="s">
        <x:v>11</x:v>
      </x:c>
      <x:c r="C9" s="12" t="s">
        <x:v>57</x:v>
      </x:c>
      <x:c r="D9" s="4" t="s">
        <x:v>13</x:v>
      </x:c>
      <x:c r="E9" s="4" t="s">
        <x:v>13</x:v>
      </x:c>
      <x:c r="F9" s="212" t="s">
        <x:v>1564</x:v>
      </x:c>
      <x:c r="G9" s="4"/>
      <x:c r="H9" s="3">
        <x:f t="shared" si="15"/>
        <x:v>17470</x:v>
      </x:c>
      <x:c r="I9" s="452">
        <x:v>2046</x:v>
      </x:c>
      <x:c r="J9" s="452">
        <x:v>2912</x:v>
      </x:c>
      <x:c r="K9" s="452">
        <x:v>868</x:v>
      </x:c>
      <x:c r="L9" s="452">
        <x:v>1596</x:v>
      </x:c>
      <x:c r="M9" s="452">
        <x:v>1632</x:v>
      </x:c>
      <x:c r="N9" s="452">
        <x:v>1440</x:v>
      </x:c>
      <x:c r="O9" s="452">
        <x:v>2704</x:v>
      </x:c>
      <x:c r="P9" s="452">
        <x:v>668</x:v>
      </x:c>
      <x:c r="Q9" s="452">
        <x:v>964</x:v>
      </x:c>
      <x:c r="R9" s="452">
        <x:v>880</x:v>
      </x:c>
      <x:c r="S9" s="190">
        <x:v>880</x:v>
      </x:c>
      <x:c r="T9" s="190">
        <x:v>880</x:v>
      </x:c>
      <x:c r="V9" s="3">
        <x:f t="shared" si="13"/>
        <x:v>31820</x:v>
      </x:c>
      <x:c r="W9" s="3">
        <x:f>SUMIF(마스터R1!$H:$H,$E9,마스터R1!AO:AO)</x:f>
        <x:v>2064</x:v>
      </x:c>
      <x:c r="X9" s="3">
        <x:f>SUMIF(마스터R1!$H:$H,$E9,마스터R1!AP:AP)</x:f>
        <x:v>2408</x:v>
      </x:c>
      <x:c r="Y9" s="3">
        <x:f>SUMIF(마스터R1!$H:$H,$E9,마스터R1!AQ:AQ)</x:f>
        <x:v>2580</x:v>
      </x:c>
      <x:c r="Z9" s="3">
        <x:f>SUMIF(마스터R1!$H:$H,$E9,마스터R1!AR:AR)</x:f>
        <x:v>2580</x:v>
      </x:c>
      <x:c r="AA9" s="3">
        <x:f>SUMIF(마스터R1!$H:$H,$E9,마스터R1!AS:AS)</x:f>
        <x:v>2580</x:v>
      </x:c>
      <x:c r="AB9" s="3">
        <x:f>SUMIF(마스터R1!$H:$H,$E9,마스터R1!AT:AT)</x:f>
        <x:v>3440</x:v>
      </x:c>
      <x:c r="AC9" s="3">
        <x:f>SUMIF(마스터R1!$H:$H,$E9,마스터R1!AU:AU)</x:f>
        <x:v>2580</x:v>
      </x:c>
      <x:c r="AD9" s="3">
        <x:f>SUMIF(마스터R1!$H:$H,$E9,마스터R1!AV:AV)</x:f>
        <x:v>4644</x:v>
      </x:c>
      <x:c r="AE9" s="3">
        <x:f>SUMIF(마스터R1!$H:$H,$E9,마스터R1!AW:AW)</x:f>
        <x:v>2580</x:v>
      </x:c>
      <x:c r="AF9" s="3">
        <x:f>SUMIF(마스터R1!$H:$H,$E9,마스터R1!AX:AX)</x:f>
        <x:v>3440</x:v>
      </x:c>
      <x:c r="AG9" s="3">
        <x:f>SUMIF(마스터R1!$H:$H,$E9,마스터R1!AY:AY)</x:f>
        <x:v>1720</x:v>
      </x:c>
      <x:c r="AH9" s="3">
        <x:f>SUMIF(마스터R1!$H:$H,$E9,마스터R1!AZ:AZ)</x:f>
        <x:v>1204</x:v>
      </x:c>
      <x:c r="AJ9" s="1">
        <x:v>2168</x:v>
      </x:c>
    </x:row>
    <x:row r="10" spans="1:131" s="209" customFormat="1">
      <x:c r="A10" s="206"/>
      <x:c r="B10" s="206" t="s">
        <x:v>14</x:v>
      </x:c>
      <x:c r="C10" s="206" t="s">
        <x:v>57</x:v>
      </x:c>
      <x:c r="D10" s="207" t="s">
        <x:v>14</x:v>
      </x:c>
      <x:c r="E10" s="207"/>
      <x:c r="F10" s="207"/>
      <x:c r="G10" s="207"/>
      <x:c r="H10" s="208">
        <x:f t="shared" si="15"/>
        <x:v>8832</x:v>
      </x:c>
      <x:c r="I10" s="208">
        <x:f>SUM(I11:I13)</x:f>
        <x:v>6875</x:v>
      </x:c>
      <x:c r="J10" s="208">
        <x:f t="shared" ref="J10" si="16">SUM(J11:J13)</x:f>
        <x:v>390</x:v>
      </x:c>
      <x:c r="K10" s="208">
        <x:f t="shared" ref="K10" si="17">SUM(K11:K13)</x:f>
        <x:v>0</x:v>
      </x:c>
      <x:c r="L10" s="208">
        <x:f t="shared" ref="L10" si="18">SUM(L11:L13)</x:f>
        <x:v>0</x:v>
      </x:c>
      <x:c r="M10" s="208">
        <x:f t="shared" ref="M10" si="19">SUM(M11:M13)</x:f>
        <x:v>1042</x:v>
      </x:c>
      <x:c r="N10" s="208">
        <x:f t="shared" ref="N10" si="20">SUM(N11:N13)</x:f>
        <x:v>0</x:v>
      </x:c>
      <x:c r="O10" s="208">
        <x:f t="shared" ref="O10" si="21">SUM(O11:O13)</x:f>
        <x:v>525</x:v>
      </x:c>
      <x:c r="P10" s="208">
        <x:f t="shared" ref="P10" si="22">SUM(P11:P13)</x:f>
        <x:v>0</x:v>
      </x:c>
      <x:c r="Q10" s="208">
        <x:f t="shared" ref="Q10" si="23">SUM(Q11:Q13)</x:f>
        <x:v>0</x:v>
      </x:c>
      <x:c r="R10" s="208">
        <x:f t="shared" ref="R10" si="24">SUM(R11:R13)</x:f>
        <x:v>0</x:v>
      </x:c>
      <x:c r="S10" s="208">
        <x:f t="shared" ref="S10" si="25">SUM(S11:S13)</x:f>
        <x:v>0</x:v>
      </x:c>
      <x:c r="T10" s="208">
        <x:f t="shared" ref="T10" si="26">SUM(T11:T13)</x:f>
        <x:v>0</x:v>
      </x:c>
      <x:c r="U10" s="1"/>
      <x:c r="V10" s="208">
        <x:f t="shared" si="13"/>
        <x:v>0</x:v>
      </x:c>
      <x:c r="W10" s="208">
        <x:f>SUM(W11:W13)</x:f>
        <x:v>0</x:v>
      </x:c>
      <x:c r="X10" s="208">
        <x:f t="shared" ref="X10:AH10" si="27">SUM(X11:X13)</x:f>
        <x:v>0</x:v>
      </x:c>
      <x:c r="Y10" s="208">
        <x:f t="shared" si="27"/>
        <x:v>0</x:v>
      </x:c>
      <x:c r="Z10" s="208">
        <x:f t="shared" si="27"/>
        <x:v>0</x:v>
      </x:c>
      <x:c r="AA10" s="208">
        <x:f t="shared" si="27"/>
        <x:v>0</x:v>
      </x:c>
      <x:c r="AB10" s="208">
        <x:f t="shared" si="27"/>
        <x:v>0</x:v>
      </x:c>
      <x:c r="AC10" s="208">
        <x:f t="shared" si="27"/>
        <x:v>0</x:v>
      </x:c>
      <x:c r="AD10" s="208">
        <x:f t="shared" si="27"/>
        <x:v>0</x:v>
      </x:c>
      <x:c r="AE10" s="208">
        <x:f t="shared" si="27"/>
        <x:v>0</x:v>
      </x:c>
      <x:c r="AF10" s="208">
        <x:f t="shared" si="27"/>
        <x:v>0</x:v>
      </x:c>
      <x:c r="AG10" s="208">
        <x:f t="shared" si="27"/>
        <x:v>0</x:v>
      </x:c>
      <x:c r="AH10" s="208">
        <x:f t="shared" si="27"/>
        <x:v>0</x:v>
      </x:c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  <x:c r="BA10" s="1"/>
      <x:c r="BB10" s="1"/>
      <x:c r="BC10" s="1"/>
      <x:c r="BD10" s="1"/>
      <x:c r="BE10" s="1"/>
      <x:c r="BF10" s="1"/>
      <x:c r="BG10" s="1"/>
      <x:c r="BH10" s="1"/>
      <x:c r="BI10" s="1"/>
      <x:c r="BJ10" s="1"/>
      <x:c r="BK10" s="1"/>
      <x:c r="BL10" s="1"/>
      <x:c r="BM10" s="1"/>
      <x:c r="BN10" s="1"/>
      <x:c r="BO10" s="1"/>
      <x:c r="BP10" s="1"/>
      <x:c r="BQ10" s="1"/>
      <x:c r="BR10" s="1"/>
      <x:c r="BS10" s="1"/>
      <x:c r="BT10" s="1"/>
      <x:c r="BU10" s="1"/>
      <x:c r="BV10" s="1"/>
      <x:c r="BW10" s="1"/>
      <x:c r="BX10" s="1"/>
      <x:c r="BY10" s="1"/>
      <x:c r="BZ10" s="1"/>
      <x:c r="CA10" s="1"/>
      <x:c r="CB10" s="1"/>
      <x:c r="CC10" s="1"/>
      <x:c r="CD10" s="1"/>
      <x:c r="CE10" s="1"/>
      <x:c r="CF10" s="1"/>
      <x:c r="CG10" s="1"/>
      <x:c r="CH10" s="1"/>
      <x:c r="CI10" s="1"/>
      <x:c r="CJ10" s="1"/>
      <x:c r="CK10" s="1"/>
      <x:c r="CL10" s="1"/>
      <x:c r="CM10" s="1"/>
      <x:c r="CN10" s="1"/>
      <x:c r="CO10" s="1"/>
      <x:c r="CP10" s="1"/>
      <x:c r="CQ10" s="1"/>
      <x:c r="CR10" s="1"/>
      <x:c r="CS10" s="1"/>
      <x:c r="CT10" s="1"/>
      <x:c r="CU10" s="1"/>
      <x:c r="CV10" s="1"/>
      <x:c r="CW10" s="1"/>
      <x:c r="CX10" s="1"/>
      <x:c r="CY10" s="1"/>
      <x:c r="CZ10" s="1"/>
      <x:c r="DA10" s="1"/>
      <x:c r="DB10" s="1"/>
      <x:c r="DC10" s="1"/>
      <x:c r="DD10" s="1"/>
      <x:c r="DE10" s="1"/>
      <x:c r="DF10" s="1"/>
      <x:c r="DG10" s="1"/>
      <x:c r="DH10" s="1"/>
      <x:c r="DI10" s="1"/>
      <x:c r="DJ10" s="1"/>
      <x:c r="DK10" s="1"/>
      <x:c r="DL10" s="1"/>
      <x:c r="DM10" s="1"/>
      <x:c r="DN10" s="1"/>
      <x:c r="DO10" s="1"/>
      <x:c r="DP10" s="1"/>
      <x:c r="DQ10" s="1"/>
      <x:c r="DR10" s="1"/>
      <x:c r="DS10" s="1"/>
      <x:c r="DT10" s="1"/>
      <x:c r="DU10" s="1"/>
      <x:c r="DV10" s="1"/>
      <x:c r="DW10" s="1"/>
      <x:c r="DX10" s="1"/>
      <x:c r="DY10" s="1"/>
      <x:c r="DZ10" s="1"/>
      <x:c r="EA10" s="1"/>
    </x:row>
    <x:row r="11" spans="1:131">
      <x:c r="A11" s="12" t="s">
        <x:v>54</x:v>
      </x:c>
      <x:c r="B11" s="12" t="s">
        <x:v>14</x:v>
      </x:c>
      <x:c r="C11" s="12" t="s">
        <x:v>57</x:v>
      </x:c>
      <x:c r="D11" s="4" t="s">
        <x:v>15</x:v>
      </x:c>
      <x:c r="E11" s="4" t="s">
        <x:v>15</x:v>
      </x:c>
      <x:c r="F11" s="212" t="s">
        <x:v>1564</x:v>
      </x:c>
      <x:c r="G11" s="4"/>
      <x:c r="H11" s="3">
        <x:f t="shared" si="15"/>
        <x:v>3432</x:v>
      </x:c>
      <x:c r="I11" s="450">
        <x:v>2000</x:v>
      </x:c>
      <x:c r="J11" s="450">
        <x:v>390</x:v>
      </x:c>
      <x:c r="K11" s="450"/>
      <x:c r="L11" s="450"/>
      <x:c r="M11" s="450">
        <x:v>1042</x:v>
      </x:c>
      <x:c r="N11" s="450"/>
      <x:c r="O11" s="450"/>
      <x:c r="P11" s="450"/>
      <x:c r="Q11" s="450"/>
      <x:c r="R11" s="450"/>
      <x:c r="S11" s="190"/>
      <x:c r="T11" s="190"/>
      <x:c r="V11" s="3">
        <x:f t="shared" si="13"/>
        <x:v>0</x:v>
      </x:c>
      <x:c r="W11" s="3">
        <x:f>SUMIF(마스터R1!$H:$H,$E11,마스터R1!AO:AO)</x:f>
        <x:v>0</x:v>
      </x:c>
      <x:c r="X11" s="3">
        <x:f>SUMIF(마스터R1!$H:$H,$E11,마스터R1!AP:AP)</x:f>
        <x:v>0</x:v>
      </x:c>
      <x:c r="Y11" s="3">
        <x:f>SUMIF(마스터R1!$H:$H,$E11,마스터R1!AQ:AQ)</x:f>
        <x:v>0</x:v>
      </x:c>
      <x:c r="Z11" s="3">
        <x:f>SUMIF(마스터R1!$H:$H,$E11,마스터R1!AR:AR)</x:f>
        <x:v>0</x:v>
      </x:c>
      <x:c r="AA11" s="3">
        <x:f>SUMIF(마스터R1!$H:$H,$E11,마스터R1!AS:AS)</x:f>
        <x:v>0</x:v>
      </x:c>
      <x:c r="AB11" s="3">
        <x:f>SUMIF(마스터R1!$H:$H,$E11,마스터R1!AT:AT)</x:f>
        <x:v>0</x:v>
      </x:c>
      <x:c r="AC11" s="3">
        <x:f>SUMIF(마스터R1!$H:$H,$E11,마스터R1!AU:AU)</x:f>
        <x:v>0</x:v>
      </x:c>
      <x:c r="AD11" s="3">
        <x:f>SUMIF(마스터R1!$H:$H,$E11,마스터R1!AV:AV)</x:f>
        <x:v>0</x:v>
      </x:c>
      <x:c r="AE11" s="3">
        <x:f>SUMIF(마스터R1!$H:$H,$E11,마스터R1!AW:AW)</x:f>
        <x:v>0</x:v>
      </x:c>
      <x:c r="AF11" s="3">
        <x:f>SUMIF(마스터R1!$H:$H,$E11,마스터R1!AX:AX)</x:f>
        <x:v>0</x:v>
      </x:c>
      <x:c r="AG11" s="3">
        <x:f>SUMIF(마스터R1!$H:$H,$E11,마스터R1!AY:AY)</x:f>
        <x:v>0</x:v>
      </x:c>
      <x:c r="AH11" s="3">
        <x:f>SUMIF(마스터R1!$H:$H,$E11,마스터R1!AZ:AZ)</x:f>
        <x:v>0</x:v>
      </x:c>
      <x:c r="AJ11" s="1">
        <x:v>1000</x:v>
      </x:c>
    </x:row>
    <x:row r="12" spans="1:131">
      <x:c r="A12" s="12" t="s">
        <x:v>54</x:v>
      </x:c>
      <x:c r="B12" s="12" t="s">
        <x:v>14</x:v>
      </x:c>
      <x:c r="C12" s="12" t="s">
        <x:v>57</x:v>
      </x:c>
      <x:c r="D12" s="4" t="s">
        <x:v>16</x:v>
      </x:c>
      <x:c r="E12" s="4" t="s">
        <x:v>16</x:v>
      </x:c>
      <x:c r="F12" s="212" t="s">
        <x:v>1564</x:v>
      </x:c>
      <x:c r="G12" s="4"/>
      <x:c r="H12" s="3">
        <x:f t="shared" si="15"/>
        <x:v>0</x:v>
      </x:c>
      <x:c r="I12" s="450"/>
      <x:c r="J12" s="450"/>
      <x:c r="K12" s="450"/>
      <x:c r="L12" s="450"/>
      <x:c r="M12" s="450"/>
      <x:c r="N12" s="450"/>
      <x:c r="O12" s="450"/>
      <x:c r="P12" s="450"/>
      <x:c r="Q12" s="450"/>
      <x:c r="R12" s="450"/>
      <x:c r="S12" s="190"/>
      <x:c r="T12" s="190"/>
      <x:c r="V12" s="3">
        <x:f t="shared" si="13"/>
        <x:v>0</x:v>
      </x:c>
      <x:c r="W12" s="3">
        <x:f>SUMIF(마스터R1!$H:$H,$E12,마스터R1!AO:AO)</x:f>
        <x:v>0</x:v>
      </x:c>
      <x:c r="X12" s="3">
        <x:f>SUMIF(마스터R1!$H:$H,$E12,마스터R1!AP:AP)</x:f>
        <x:v>0</x:v>
      </x:c>
      <x:c r="Y12" s="3">
        <x:f>SUMIF(마스터R1!$H:$H,$E12,마스터R1!AQ:AQ)</x:f>
        <x:v>0</x:v>
      </x:c>
      <x:c r="Z12" s="3">
        <x:f>SUMIF(마스터R1!$H:$H,$E12,마스터R1!AR:AR)</x:f>
        <x:v>0</x:v>
      </x:c>
      <x:c r="AA12" s="3">
        <x:f>SUMIF(마스터R1!$H:$H,$E12,마스터R1!AS:AS)</x:f>
        <x:v>0</x:v>
      </x:c>
      <x:c r="AB12" s="3">
        <x:f>SUMIF(마스터R1!$H:$H,$E12,마스터R1!AT:AT)</x:f>
        <x:v>0</x:v>
      </x:c>
      <x:c r="AC12" s="3">
        <x:f>SUMIF(마스터R1!$H:$H,$E12,마스터R1!AU:AU)</x:f>
        <x:v>0</x:v>
      </x:c>
      <x:c r="AD12" s="3">
        <x:f>SUMIF(마스터R1!$H:$H,$E12,마스터R1!AV:AV)</x:f>
        <x:v>0</x:v>
      </x:c>
      <x:c r="AE12" s="3">
        <x:f>SUMIF(마스터R1!$H:$H,$E12,마스터R1!AW:AW)</x:f>
        <x:v>0</x:v>
      </x:c>
      <x:c r="AF12" s="3">
        <x:f>SUMIF(마스터R1!$H:$H,$E12,마스터R1!AX:AX)</x:f>
        <x:v>0</x:v>
      </x:c>
      <x:c r="AG12" s="3">
        <x:f>SUMIF(마스터R1!$H:$H,$E12,마스터R1!AY:AY)</x:f>
        <x:v>0</x:v>
      </x:c>
      <x:c r="AH12" s="3">
        <x:f>SUMIF(마스터R1!$H:$H,$E12,마스터R1!AZ:AZ)</x:f>
        <x:v>0</x:v>
      </x:c>
      <x:c r="AJ12" s="1">
        <x:v>0</x:v>
      </x:c>
    </x:row>
    <x:row r="13" spans="1:131">
      <x:c r="A13" s="12" t="s">
        <x:v>54</x:v>
      </x:c>
      <x:c r="B13" s="12" t="s">
        <x:v>14</x:v>
      </x:c>
      <x:c r="C13" s="12" t="s">
        <x:v>57</x:v>
      </x:c>
      <x:c r="D13" s="4" t="s">
        <x:v>17</x:v>
      </x:c>
      <x:c r="E13" s="4" t="s">
        <x:v>17</x:v>
      </x:c>
      <x:c r="F13" s="212" t="s">
        <x:v>1564</x:v>
      </x:c>
      <x:c r="G13" s="4"/>
      <x:c r="H13" s="3">
        <x:f t="shared" si="15"/>
        <x:v>5400</x:v>
      </x:c>
      <x:c r="I13" s="450">
        <x:v>4875</x:v>
      </x:c>
      <x:c r="J13" s="450"/>
      <x:c r="K13" s="450"/>
      <x:c r="L13" s="450"/>
      <x:c r="M13" s="450"/>
      <x:c r="N13" s="450"/>
      <x:c r="O13" s="450">
        <x:v>525</x:v>
      </x:c>
      <x:c r="P13" s="450"/>
      <x:c r="Q13" s="450"/>
      <x:c r="R13" s="450"/>
      <x:c r="S13" s="190"/>
      <x:c r="T13" s="190"/>
      <x:c r="V13" s="3">
        <x:f t="shared" si="13"/>
        <x:v>0</x:v>
      </x:c>
      <x:c r="W13" s="3">
        <x:f>SUMIF(마스터R1!$H:$H,$E13,마스터R1!AO:AO)</x:f>
        <x:v>0</x:v>
      </x:c>
      <x:c r="X13" s="3">
        <x:f>SUMIF(마스터R1!$H:$H,$E13,마스터R1!AP:AP)</x:f>
        <x:v>0</x:v>
      </x:c>
      <x:c r="Y13" s="3">
        <x:f>SUMIF(마스터R1!$H:$H,$E13,마스터R1!AQ:AQ)</x:f>
        <x:v>0</x:v>
      </x:c>
      <x:c r="Z13" s="3">
        <x:f>SUMIF(마스터R1!$H:$H,$E13,마스터R1!AR:AR)</x:f>
        <x:v>0</x:v>
      </x:c>
      <x:c r="AA13" s="3">
        <x:f>SUMIF(마스터R1!$H:$H,$E13,마스터R1!AS:AS)</x:f>
        <x:v>0</x:v>
      </x:c>
      <x:c r="AB13" s="3">
        <x:f>SUMIF(마스터R1!$H:$H,$E13,마스터R1!AT:AT)</x:f>
        <x:v>0</x:v>
      </x:c>
      <x:c r="AC13" s="3">
        <x:f>SUMIF(마스터R1!$H:$H,$E13,마스터R1!AU:AU)</x:f>
        <x:v>0</x:v>
      </x:c>
      <x:c r="AD13" s="3">
        <x:f>SUMIF(마스터R1!$H:$H,$E13,마스터R1!AV:AV)</x:f>
        <x:v>0</x:v>
      </x:c>
      <x:c r="AE13" s="3">
        <x:f>SUMIF(마스터R1!$H:$H,$E13,마스터R1!AW:AW)</x:f>
        <x:v>0</x:v>
      </x:c>
      <x:c r="AF13" s="3">
        <x:f>SUMIF(마스터R1!$H:$H,$E13,마스터R1!AX:AX)</x:f>
        <x:v>0</x:v>
      </x:c>
      <x:c r="AG13" s="3">
        <x:f>SUMIF(마스터R1!$H:$H,$E13,마스터R1!AY:AY)</x:f>
        <x:v>0</x:v>
      </x:c>
      <x:c r="AH13" s="3">
        <x:f>SUMIF(마스터R1!$H:$H,$E13,마스터R1!AZ:AZ)</x:f>
        <x:v>0</x:v>
      </x:c>
    </x:row>
    <x:row r="14" spans="1:131" s="209" customFormat="1">
      <x:c r="A14" s="206"/>
      <x:c r="B14" s="206" t="s">
        <x:v>18</x:v>
      </x:c>
      <x:c r="C14" s="206" t="s">
        <x:v>57</x:v>
      </x:c>
      <x:c r="D14" s="207" t="s">
        <x:v>18</x:v>
      </x:c>
      <x:c r="E14" s="207"/>
      <x:c r="F14" s="207"/>
      <x:c r="G14" s="207"/>
      <x:c r="H14" s="208">
        <x:f t="shared" si="15"/>
        <x:v>0</x:v>
      </x:c>
      <x:c r="I14" s="208">
        <x:f>SUM(I15:I21)</x:f>
        <x:v>0</x:v>
      </x:c>
      <x:c r="J14" s="208">
        <x:f t="shared" ref="J14" si="28">SUM(J15:J21)</x:f>
        <x:v>0</x:v>
      </x:c>
      <x:c r="K14" s="208">
        <x:f t="shared" ref="K14" si="29">SUM(K15:K21)</x:f>
        <x:v>0</x:v>
      </x:c>
      <x:c r="L14" s="208">
        <x:f t="shared" ref="L14" si="30">SUM(L15:L21)</x:f>
        <x:v>0</x:v>
      </x:c>
      <x:c r="M14" s="208">
        <x:f t="shared" ref="M14" si="31">SUM(M15:M21)</x:f>
        <x:v>0</x:v>
      </x:c>
      <x:c r="N14" s="208">
        <x:f t="shared" ref="N14" si="32">SUM(N15:N21)</x:f>
        <x:v>0</x:v>
      </x:c>
      <x:c r="O14" s="208">
        <x:f t="shared" ref="O14" si="33">SUM(O15:O21)</x:f>
        <x:v>0</x:v>
      </x:c>
      <x:c r="P14" s="208">
        <x:f t="shared" ref="P14" si="34">SUM(P15:P21)</x:f>
        <x:v>0</x:v>
      </x:c>
      <x:c r="Q14" s="208">
        <x:f t="shared" ref="Q14" si="35">SUM(Q15:Q21)</x:f>
        <x:v>0</x:v>
      </x:c>
      <x:c r="R14" s="208">
        <x:f t="shared" ref="R14" si="36">SUM(R15:R21)</x:f>
        <x:v>0</x:v>
      </x:c>
      <x:c r="S14" s="208">
        <x:f t="shared" ref="S14" si="37">SUM(S15:S21)</x:f>
        <x:v>0</x:v>
      </x:c>
      <x:c r="T14" s="208">
        <x:f t="shared" ref="T14" si="38">SUM(T15:T21)</x:f>
        <x:v>0</x:v>
      </x:c>
      <x:c r="U14" s="1"/>
      <x:c r="V14" s="208">
        <x:f t="shared" si="13"/>
        <x:v>0</x:v>
      </x:c>
      <x:c r="W14" s="208">
        <x:f>SUM(W15:W21)</x:f>
        <x:v>0</x:v>
      </x:c>
      <x:c r="X14" s="208">
        <x:f t="shared" ref="X14:AH14" si="39">SUM(X15:X21)</x:f>
        <x:v>0</x:v>
      </x:c>
      <x:c r="Y14" s="208">
        <x:f t="shared" si="39"/>
        <x:v>0</x:v>
      </x:c>
      <x:c r="Z14" s="208">
        <x:f t="shared" si="39"/>
        <x:v>0</x:v>
      </x:c>
      <x:c r="AA14" s="208">
        <x:f t="shared" si="39"/>
        <x:v>0</x:v>
      </x:c>
      <x:c r="AB14" s="208">
        <x:f t="shared" si="39"/>
        <x:v>0</x:v>
      </x:c>
      <x:c r="AC14" s="208">
        <x:f t="shared" si="39"/>
        <x:v>0</x:v>
      </x:c>
      <x:c r="AD14" s="208">
        <x:f t="shared" si="39"/>
        <x:v>0</x:v>
      </x:c>
      <x:c r="AE14" s="208">
        <x:f t="shared" si="39"/>
        <x:v>0</x:v>
      </x:c>
      <x:c r="AF14" s="208">
        <x:f t="shared" si="39"/>
        <x:v>0</x:v>
      </x:c>
      <x:c r="AG14" s="208">
        <x:f t="shared" si="39"/>
        <x:v>0</x:v>
      </x:c>
      <x:c r="AH14" s="208">
        <x:f t="shared" si="39"/>
        <x:v>0</x:v>
      </x:c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  <x:c r="BA14" s="1"/>
      <x:c r="BB14" s="1"/>
      <x:c r="BC14" s="1"/>
      <x:c r="BD14" s="1"/>
      <x:c r="BE14" s="1"/>
      <x:c r="BF14" s="1"/>
      <x:c r="BG14" s="1"/>
      <x:c r="BH14" s="1"/>
      <x:c r="BI14" s="1"/>
      <x:c r="BJ14" s="1"/>
      <x:c r="BK14" s="1"/>
      <x:c r="BL14" s="1"/>
      <x:c r="BM14" s="1"/>
      <x:c r="BN14" s="1"/>
      <x:c r="BO14" s="1"/>
      <x:c r="BP14" s="1"/>
      <x:c r="BQ14" s="1"/>
      <x:c r="BR14" s="1"/>
      <x:c r="BS14" s="1"/>
      <x:c r="BT14" s="1"/>
      <x:c r="BU14" s="1"/>
      <x:c r="BV14" s="1"/>
      <x:c r="BW14" s="1"/>
      <x:c r="BX14" s="1"/>
      <x:c r="BY14" s="1"/>
      <x:c r="BZ14" s="1"/>
      <x:c r="CA14" s="1"/>
      <x:c r="CB14" s="1"/>
      <x:c r="CC14" s="1"/>
      <x:c r="CD14" s="1"/>
      <x:c r="CE14" s="1"/>
      <x:c r="CF14" s="1"/>
      <x:c r="CG14" s="1"/>
      <x:c r="CH14" s="1"/>
      <x:c r="CI14" s="1"/>
      <x:c r="CJ14" s="1"/>
      <x:c r="CK14" s="1"/>
      <x:c r="CL14" s="1"/>
      <x:c r="CM14" s="1"/>
      <x:c r="CN14" s="1"/>
      <x:c r="CO14" s="1"/>
      <x:c r="CP14" s="1"/>
      <x:c r="CQ14" s="1"/>
      <x:c r="CR14" s="1"/>
      <x:c r="CS14" s="1"/>
      <x:c r="CT14" s="1"/>
      <x:c r="CU14" s="1"/>
      <x:c r="CV14" s="1"/>
      <x:c r="CW14" s="1"/>
      <x:c r="CX14" s="1"/>
      <x:c r="CY14" s="1"/>
      <x:c r="CZ14" s="1"/>
      <x:c r="DA14" s="1"/>
      <x:c r="DB14" s="1"/>
      <x:c r="DC14" s="1"/>
      <x:c r="DD14" s="1"/>
      <x:c r="DE14" s="1"/>
      <x:c r="DF14" s="1"/>
      <x:c r="DG14" s="1"/>
      <x:c r="DH14" s="1"/>
      <x:c r="DI14" s="1"/>
      <x:c r="DJ14" s="1"/>
      <x:c r="DK14" s="1"/>
      <x:c r="DL14" s="1"/>
      <x:c r="DM14" s="1"/>
      <x:c r="DN14" s="1"/>
      <x:c r="DO14" s="1"/>
      <x:c r="DP14" s="1"/>
      <x:c r="DQ14" s="1"/>
      <x:c r="DR14" s="1"/>
      <x:c r="DS14" s="1"/>
      <x:c r="DT14" s="1"/>
      <x:c r="DU14" s="1"/>
      <x:c r="DV14" s="1"/>
      <x:c r="DW14" s="1"/>
      <x:c r="DX14" s="1"/>
      <x:c r="DY14" s="1"/>
      <x:c r="DZ14" s="1"/>
      <x:c r="EA14" s="1"/>
    </x:row>
    <x:row r="15" spans="1:131" s="170" customFormat="1">
      <x:c r="A15" s="1617" t="s">
        <x:v>54</x:v>
      </x:c>
      <x:c r="B15" s="1617" t="s">
        <x:v>18</x:v>
      </x:c>
      <x:c r="C15" s="1617" t="s">
        <x:v>57</x:v>
      </x:c>
      <x:c r="D15" s="1618" t="s">
        <x:v>19</x:v>
      </x:c>
      <x:c r="E15" s="1618" t="s">
        <x:v>19</x:v>
      </x:c>
      <x:c r="F15" s="1618">
        <x:v>2024</x:v>
      </x:c>
      <x:c r="G15" s="1618"/>
      <x:c r="H15" s="1619">
        <x:f t="shared" si="15"/>
        <x:v>0</x:v>
      </x:c>
      <x:c r="I15" s="1620"/>
      <x:c r="J15" s="1620"/>
      <x:c r="K15" s="1620"/>
      <x:c r="L15" s="1620"/>
      <x:c r="M15" s="1620"/>
      <x:c r="N15" s="1620"/>
      <x:c r="O15" s="1620"/>
      <x:c r="P15" s="1620"/>
      <x:c r="Q15" s="1620"/>
      <x:c r="R15" s="1620"/>
      <x:c r="S15" s="1621"/>
      <x:c r="T15" s="1621"/>
      <x:c r="V15" s="1619">
        <x:f t="shared" si="13"/>
        <x:v>0</x:v>
      </x:c>
      <x:c r="W15" s="1619">
        <x:f>SUMIF(마스터R1!$H:$H,$E15,마스터R1!AO:AO)</x:f>
        <x:v>0</x:v>
      </x:c>
      <x:c r="X15" s="1619">
        <x:f>SUMIF(마스터R1!$H:$H,$E15,마스터R1!AP:AP)</x:f>
        <x:v>0</x:v>
      </x:c>
      <x:c r="Y15" s="1619">
        <x:f>SUMIF(마스터R1!$H:$H,$E15,마스터R1!AQ:AQ)</x:f>
        <x:v>0</x:v>
      </x:c>
      <x:c r="Z15" s="1619">
        <x:f>SUMIF(마스터R1!$H:$H,$E15,마스터R1!AR:AR)</x:f>
        <x:v>0</x:v>
      </x:c>
      <x:c r="AA15" s="1619">
        <x:f>SUMIF(마스터R1!$H:$H,$E15,마스터R1!AS:AS)</x:f>
        <x:v>0</x:v>
      </x:c>
      <x:c r="AB15" s="1619">
        <x:f>SUMIF(마스터R1!$H:$H,$E15,마스터R1!AT:AT)</x:f>
        <x:v>0</x:v>
      </x:c>
      <x:c r="AC15" s="1619">
        <x:f>SUMIF(마스터R1!$H:$H,$E15,마스터R1!AU:AU)</x:f>
        <x:v>0</x:v>
      </x:c>
      <x:c r="AD15" s="1619">
        <x:f>SUMIF(마스터R1!$H:$H,$E15,마스터R1!AV:AV)</x:f>
        <x:v>0</x:v>
      </x:c>
      <x:c r="AE15" s="1619">
        <x:f>SUMIF(마스터R1!$H:$H,$E15,마스터R1!AW:AW)</x:f>
        <x:v>0</x:v>
      </x:c>
      <x:c r="AF15" s="1619">
        <x:f>SUMIF(마스터R1!$H:$H,$E15,마스터R1!AX:AX)</x:f>
        <x:v>0</x:v>
      </x:c>
      <x:c r="AG15" s="1619">
        <x:f>SUMIF(마스터R1!$H:$H,$E15,마스터R1!AY:AY)</x:f>
        <x:v>0</x:v>
      </x:c>
      <x:c r="AH15" s="1619">
        <x:f>SUMIF(마스터R1!$H:$H,$E15,마스터R1!AZ:AZ)</x:f>
        <x:v>0</x:v>
      </x:c>
      <x:c r="AJ15" s="170">
        <x:v>2200</x:v>
      </x:c>
    </x:row>
    <x:row r="16" spans="1:131" s="170" customFormat="1">
      <x:c r="A16" s="1617" t="s">
        <x:v>54</x:v>
      </x:c>
      <x:c r="B16" s="1617" t="s">
        <x:v>18</x:v>
      </x:c>
      <x:c r="C16" s="1617" t="s">
        <x:v>57</x:v>
      </x:c>
      <x:c r="D16" s="1618" t="s">
        <x:v>20</x:v>
      </x:c>
      <x:c r="E16" s="1618" t="s">
        <x:v>20</x:v>
      </x:c>
      <x:c r="F16" s="1618">
        <x:v>2024</x:v>
      </x:c>
      <x:c r="G16" s="1618"/>
      <x:c r="H16" s="1619">
        <x:f t="shared" si="15"/>
        <x:v>0</x:v>
      </x:c>
      <x:c r="I16" s="1620"/>
      <x:c r="J16" s="1620"/>
      <x:c r="K16" s="1620"/>
      <x:c r="L16" s="1620"/>
      <x:c r="M16" s="1620"/>
      <x:c r="N16" s="1620"/>
      <x:c r="O16" s="1620"/>
      <x:c r="P16" s="1620"/>
      <x:c r="Q16" s="1620"/>
      <x:c r="R16" s="1620"/>
      <x:c r="S16" s="1621"/>
      <x:c r="T16" s="1621"/>
      <x:c r="V16" s="1619">
        <x:f t="shared" si="13"/>
        <x:v>0</x:v>
      </x:c>
      <x:c r="W16" s="1619">
        <x:f>SUMIF(마스터R1!$H:$H,$E16,마스터R1!AO:AO)</x:f>
        <x:v>0</x:v>
      </x:c>
      <x:c r="X16" s="1619">
        <x:f>SUMIF(마스터R1!$H:$H,$E16,마스터R1!AP:AP)</x:f>
        <x:v>0</x:v>
      </x:c>
      <x:c r="Y16" s="1619">
        <x:f>SUMIF(마스터R1!$H:$H,$E16,마스터R1!AQ:AQ)</x:f>
        <x:v>0</x:v>
      </x:c>
      <x:c r="Z16" s="1619">
        <x:f>SUMIF(마스터R1!$H:$H,$E16,마스터R1!AR:AR)</x:f>
        <x:v>0</x:v>
      </x:c>
      <x:c r="AA16" s="1619">
        <x:f>SUMIF(마스터R1!$H:$H,$E16,마스터R1!AS:AS)</x:f>
        <x:v>0</x:v>
      </x:c>
      <x:c r="AB16" s="1619">
        <x:f>SUMIF(마스터R1!$H:$H,$E16,마스터R1!AT:AT)</x:f>
        <x:v>0</x:v>
      </x:c>
      <x:c r="AC16" s="1619">
        <x:f>SUMIF(마스터R1!$H:$H,$E16,마스터R1!AU:AU)</x:f>
        <x:v>0</x:v>
      </x:c>
      <x:c r="AD16" s="1619">
        <x:f>SUMIF(마스터R1!$H:$H,$E16,마스터R1!AV:AV)</x:f>
        <x:v>0</x:v>
      </x:c>
      <x:c r="AE16" s="1619">
        <x:f>SUMIF(마스터R1!$H:$H,$E16,마스터R1!AW:AW)</x:f>
        <x:v>0</x:v>
      </x:c>
      <x:c r="AF16" s="1619">
        <x:f>SUMIF(마스터R1!$H:$H,$E16,마스터R1!AX:AX)</x:f>
        <x:v>0</x:v>
      </x:c>
      <x:c r="AG16" s="1619">
        <x:f>SUMIF(마스터R1!$H:$H,$E16,마스터R1!AY:AY)</x:f>
        <x:v>0</x:v>
      </x:c>
      <x:c r="AH16" s="1619">
        <x:f>SUMIF(마스터R1!$H:$H,$E16,마스터R1!AZ:AZ)</x:f>
        <x:v>0</x:v>
      </x:c>
      <x:c r="AJ16" s="170">
        <x:v>2200</x:v>
      </x:c>
    </x:row>
    <x:row r="17" spans="1:131" s="170" customFormat="1">
      <x:c r="A17" s="1617" t="s">
        <x:v>54</x:v>
      </x:c>
      <x:c r="B17" s="1617" t="s">
        <x:v>18</x:v>
      </x:c>
      <x:c r="C17" s="1617" t="s">
        <x:v>57</x:v>
      </x:c>
      <x:c r="D17" s="1618" t="s">
        <x:v>21</x:v>
      </x:c>
      <x:c r="E17" s="1618" t="s">
        <x:v>21</x:v>
      </x:c>
      <x:c r="F17" s="1618">
        <x:v>2024</x:v>
      </x:c>
      <x:c r="G17" s="1618"/>
      <x:c r="H17" s="1619">
        <x:f t="shared" si="15"/>
        <x:v>0</x:v>
      </x:c>
      <x:c r="I17" s="1620"/>
      <x:c r="J17" s="1620"/>
      <x:c r="K17" s="1620"/>
      <x:c r="L17" s="1620"/>
      <x:c r="M17" s="1620"/>
      <x:c r="N17" s="1620"/>
      <x:c r="O17" s="1620"/>
      <x:c r="P17" s="1620"/>
      <x:c r="Q17" s="1620"/>
      <x:c r="R17" s="1620"/>
      <x:c r="S17" s="1621"/>
      <x:c r="T17" s="1621"/>
      <x:c r="V17" s="1619">
        <x:f t="shared" si="13"/>
        <x:v>0</x:v>
      </x:c>
      <x:c r="W17" s="1619">
        <x:f>SUMIF(마스터R1!$H:$H,$E17,마스터R1!AO:AO)</x:f>
        <x:v>0</x:v>
      </x:c>
      <x:c r="X17" s="1619">
        <x:f>SUMIF(마스터R1!$H:$H,$E17,마스터R1!AP:AP)</x:f>
        <x:v>0</x:v>
      </x:c>
      <x:c r="Y17" s="1619">
        <x:f>SUMIF(마스터R1!$H:$H,$E17,마스터R1!AQ:AQ)</x:f>
        <x:v>0</x:v>
      </x:c>
      <x:c r="Z17" s="1619">
        <x:f>SUMIF(마스터R1!$H:$H,$E17,마스터R1!AR:AR)</x:f>
        <x:v>0</x:v>
      </x:c>
      <x:c r="AA17" s="1619">
        <x:f>SUMIF(마스터R1!$H:$H,$E17,마스터R1!AS:AS)</x:f>
        <x:v>0</x:v>
      </x:c>
      <x:c r="AB17" s="1619">
        <x:f>SUMIF(마스터R1!$H:$H,$E17,마스터R1!AT:AT)</x:f>
        <x:v>0</x:v>
      </x:c>
      <x:c r="AC17" s="1619">
        <x:f>SUMIF(마스터R1!$H:$H,$E17,마스터R1!AU:AU)</x:f>
        <x:v>0</x:v>
      </x:c>
      <x:c r="AD17" s="1619">
        <x:f>SUMIF(마스터R1!$H:$H,$E17,마스터R1!AV:AV)</x:f>
        <x:v>0</x:v>
      </x:c>
      <x:c r="AE17" s="1619">
        <x:f>SUMIF(마스터R1!$H:$H,$E17,마스터R1!AW:AW)</x:f>
        <x:v>0</x:v>
      </x:c>
      <x:c r="AF17" s="1619">
        <x:f>SUMIF(마스터R1!$H:$H,$E17,마스터R1!AX:AX)</x:f>
        <x:v>0</x:v>
      </x:c>
      <x:c r="AG17" s="1619">
        <x:f>SUMIF(마스터R1!$H:$H,$E17,마스터R1!AY:AY)</x:f>
        <x:v>0</x:v>
      </x:c>
      <x:c r="AH17" s="1619">
        <x:f>SUMIF(마스터R1!$H:$H,$E17,마스터R1!AZ:AZ)</x:f>
        <x:v>0</x:v>
      </x:c>
      <x:c r="AJ17" s="170">
        <x:v>2400</x:v>
      </x:c>
    </x:row>
    <x:row r="18" spans="1:131" s="170" customFormat="1">
      <x:c r="A18" s="1617" t="s">
        <x:v>54</x:v>
      </x:c>
      <x:c r="B18" s="1617" t="s">
        <x:v>18</x:v>
      </x:c>
      <x:c r="C18" s="1617" t="s">
        <x:v>57</x:v>
      </x:c>
      <x:c r="D18" s="1618" t="s">
        <x:v>22</x:v>
      </x:c>
      <x:c r="E18" s="1618"/>
      <x:c r="F18" s="1618"/>
      <x:c r="G18" s="1618"/>
      <x:c r="H18" s="1619">
        <x:f t="shared" si="15"/>
        <x:v>0</x:v>
      </x:c>
      <x:c r="I18" s="1620"/>
      <x:c r="J18" s="1620"/>
      <x:c r="K18" s="1620"/>
      <x:c r="L18" s="1620"/>
      <x:c r="M18" s="1620"/>
      <x:c r="N18" s="1620"/>
      <x:c r="O18" s="1620"/>
      <x:c r="P18" s="1620"/>
      <x:c r="Q18" s="1620"/>
      <x:c r="R18" s="1620"/>
      <x:c r="S18" s="1621"/>
      <x:c r="T18" s="1621"/>
      <x:c r="V18" s="1621">
        <x:f t="shared" si="13"/>
        <x:v>0</x:v>
      </x:c>
      <x:c r="W18" s="1621"/>
      <x:c r="X18" s="1621"/>
      <x:c r="Y18" s="1621"/>
      <x:c r="Z18" s="1621"/>
      <x:c r="AA18" s="1621"/>
      <x:c r="AB18" s="1621"/>
      <x:c r="AC18" s="1621"/>
      <x:c r="AD18" s="1621"/>
      <x:c r="AE18" s="1621"/>
      <x:c r="AF18" s="1621"/>
      <x:c r="AG18" s="1621"/>
      <x:c r="AH18" s="1621"/>
    </x:row>
    <x:row r="19" spans="1:131" s="170" customFormat="1">
      <x:c r="A19" s="1617" t="s">
        <x:v>54</x:v>
      </x:c>
      <x:c r="B19" s="1617" t="s">
        <x:v>18</x:v>
      </x:c>
      <x:c r="C19" s="1617" t="s">
        <x:v>57</x:v>
      </x:c>
      <x:c r="D19" s="1618" t="s">
        <x:v>23</x:v>
      </x:c>
      <x:c r="E19" s="1618" t="s">
        <x:v>23</x:v>
      </x:c>
      <x:c r="F19" s="1618">
        <x:v>2024</x:v>
      </x:c>
      <x:c r="G19" s="1618"/>
      <x:c r="H19" s="1619">
        <x:f t="shared" si="15"/>
        <x:v>0</x:v>
      </x:c>
      <x:c r="I19" s="1620"/>
      <x:c r="J19" s="1620"/>
      <x:c r="K19" s="1620"/>
      <x:c r="L19" s="1620"/>
      <x:c r="M19" s="1620"/>
      <x:c r="N19" s="1620"/>
      <x:c r="O19" s="1620"/>
      <x:c r="P19" s="1620"/>
      <x:c r="Q19" s="1620"/>
      <x:c r="R19" s="1620"/>
      <x:c r="S19" s="1621"/>
      <x:c r="T19" s="1621"/>
      <x:c r="V19" s="1619">
        <x:f t="shared" si="13"/>
        <x:v>0</x:v>
      </x:c>
      <x:c r="W19" s="1619">
        <x:f>SUMIF(마스터R1!$H:$H,$E19,마스터R1!AO:AO)</x:f>
        <x:v>0</x:v>
      </x:c>
      <x:c r="X19" s="1619">
        <x:f>SUMIF(마스터R1!$H:$H,$E19,마스터R1!AP:AP)</x:f>
        <x:v>0</x:v>
      </x:c>
      <x:c r="Y19" s="1619">
        <x:f>SUMIF(마스터R1!$H:$H,$E19,마스터R1!AQ:AQ)</x:f>
        <x:v>0</x:v>
      </x:c>
      <x:c r="Z19" s="1619">
        <x:f>SUMIF(마스터R1!$H:$H,$E19,마스터R1!AR:AR)</x:f>
        <x:v>0</x:v>
      </x:c>
      <x:c r="AA19" s="1619">
        <x:f>SUMIF(마스터R1!$H:$H,$E19,마스터R1!AS:AS)</x:f>
        <x:v>0</x:v>
      </x:c>
      <x:c r="AB19" s="1619">
        <x:f>SUMIF(마스터R1!$H:$H,$E19,마스터R1!AT:AT)</x:f>
        <x:v>0</x:v>
      </x:c>
      <x:c r="AC19" s="1619">
        <x:f>SUMIF(마스터R1!$H:$H,$E19,마스터R1!AU:AU)</x:f>
        <x:v>0</x:v>
      </x:c>
      <x:c r="AD19" s="1619">
        <x:f>SUMIF(마스터R1!$H:$H,$E19,마스터R1!AV:AV)</x:f>
        <x:v>0</x:v>
      </x:c>
      <x:c r="AE19" s="1619">
        <x:f>SUMIF(마스터R1!$H:$H,$E19,마스터R1!AW:AW)</x:f>
        <x:v>0</x:v>
      </x:c>
      <x:c r="AF19" s="1619">
        <x:f>SUMIF(마스터R1!$H:$H,$E19,마스터R1!AX:AX)</x:f>
        <x:v>0</x:v>
      </x:c>
      <x:c r="AG19" s="1619">
        <x:f>SUMIF(마스터R1!$H:$H,$E19,마스터R1!AY:AY)</x:f>
        <x:v>0</x:v>
      </x:c>
      <x:c r="AH19" s="1619">
        <x:f>SUMIF(마스터R1!$H:$H,$E19,마스터R1!AZ:AZ)</x:f>
        <x:v>0</x:v>
      </x:c>
      <x:c r="AJ19" s="170">
        <x:v>2300</x:v>
      </x:c>
    </x:row>
    <x:row r="20" spans="1:131" s="170" customFormat="1">
      <x:c r="A20" s="1617" t="s">
        <x:v>54</x:v>
      </x:c>
      <x:c r="B20" s="1617" t="s">
        <x:v>18</x:v>
      </x:c>
      <x:c r="C20" s="1617" t="s">
        <x:v>57</x:v>
      </x:c>
      <x:c r="D20" s="1618" t="s">
        <x:v>24</x:v>
      </x:c>
      <x:c r="E20" s="1618"/>
      <x:c r="F20" s="1618"/>
      <x:c r="G20" s="1618"/>
      <x:c r="H20" s="1619">
        <x:f t="shared" si="15"/>
        <x:v>0</x:v>
      </x:c>
      <x:c r="I20" s="1620"/>
      <x:c r="J20" s="1620"/>
      <x:c r="K20" s="1620"/>
      <x:c r="L20" s="1620"/>
      <x:c r="M20" s="1620"/>
      <x:c r="N20" s="1620"/>
      <x:c r="O20" s="1620"/>
      <x:c r="P20" s="1620"/>
      <x:c r="Q20" s="1620"/>
      <x:c r="R20" s="1620"/>
      <x:c r="S20" s="1621"/>
      <x:c r="T20" s="1621"/>
      <x:c r="V20" s="1621">
        <x:f t="shared" si="13"/>
        <x:v>0</x:v>
      </x:c>
      <x:c r="W20" s="1621"/>
      <x:c r="X20" s="1621"/>
      <x:c r="Y20" s="1621"/>
      <x:c r="Z20" s="1621"/>
      <x:c r="AA20" s="1621"/>
      <x:c r="AB20" s="1621"/>
      <x:c r="AC20" s="1621"/>
      <x:c r="AD20" s="1621"/>
      <x:c r="AE20" s="1621"/>
      <x:c r="AF20" s="1621"/>
      <x:c r="AG20" s="1621"/>
      <x:c r="AH20" s="1621"/>
    </x:row>
    <x:row r="21" spans="1:131" s="170" customFormat="1">
      <x:c r="A21" s="1617" t="s">
        <x:v>54</x:v>
      </x:c>
      <x:c r="B21" s="1617" t="s">
        <x:v>18</x:v>
      </x:c>
      <x:c r="C21" s="1617" t="s">
        <x:v>57</x:v>
      </x:c>
      <x:c r="D21" s="1618" t="s">
        <x:v>25</x:v>
      </x:c>
      <x:c r="E21" s="1618" t="s">
        <x:v>25</x:v>
      </x:c>
      <x:c r="F21" s="1618">
        <x:v>2024</x:v>
      </x:c>
      <x:c r="G21" s="1618"/>
      <x:c r="H21" s="1619">
        <x:f t="shared" si="15"/>
        <x:v>0</x:v>
      </x:c>
      <x:c r="I21" s="1620"/>
      <x:c r="J21" s="1620"/>
      <x:c r="K21" s="1620"/>
      <x:c r="L21" s="1620"/>
      <x:c r="M21" s="1620"/>
      <x:c r="N21" s="1620"/>
      <x:c r="O21" s="1620"/>
      <x:c r="P21" s="1620"/>
      <x:c r="Q21" s="1620"/>
      <x:c r="R21" s="1620"/>
      <x:c r="S21" s="1621"/>
      <x:c r="T21" s="1621"/>
      <x:c r="V21" s="1619">
        <x:f t="shared" si="13"/>
        <x:v>0</x:v>
      </x:c>
      <x:c r="W21" s="1619">
        <x:f>SUMIF(마스터R1!$H:$H,$E21,마스터R1!AO:AO)</x:f>
        <x:v>0</x:v>
      </x:c>
      <x:c r="X21" s="1619">
        <x:f>SUMIF(마스터R1!$H:$H,$E21,마스터R1!AP:AP)</x:f>
        <x:v>0</x:v>
      </x:c>
      <x:c r="Y21" s="1619">
        <x:f>SUMIF(마스터R1!$H:$H,$E21,마스터R1!AQ:AQ)</x:f>
        <x:v>0</x:v>
      </x:c>
      <x:c r="Z21" s="1619">
        <x:f>SUMIF(마스터R1!$H:$H,$E21,마스터R1!AR:AR)</x:f>
        <x:v>0</x:v>
      </x:c>
      <x:c r="AA21" s="1619">
        <x:f>SUMIF(마스터R1!$H:$H,$E21,마스터R1!AS:AS)</x:f>
        <x:v>0</x:v>
      </x:c>
      <x:c r="AB21" s="1619">
        <x:f>SUMIF(마스터R1!$H:$H,$E21,마스터R1!AT:AT)</x:f>
        <x:v>0</x:v>
      </x:c>
      <x:c r="AC21" s="1619">
        <x:f>SUMIF(마스터R1!$H:$H,$E21,마스터R1!AU:AU)</x:f>
        <x:v>0</x:v>
      </x:c>
      <x:c r="AD21" s="1619">
        <x:f>SUMIF(마스터R1!$H:$H,$E21,마스터R1!AV:AV)</x:f>
        <x:v>0</x:v>
      </x:c>
      <x:c r="AE21" s="1619">
        <x:f>SUMIF(마스터R1!$H:$H,$E21,마스터R1!AW:AW)</x:f>
        <x:v>0</x:v>
      </x:c>
      <x:c r="AF21" s="1619">
        <x:f>SUMIF(마스터R1!$H:$H,$E21,마스터R1!AX:AX)</x:f>
        <x:v>0</x:v>
      </x:c>
      <x:c r="AG21" s="1619">
        <x:f>SUMIF(마스터R1!$H:$H,$E21,마스터R1!AY:AY)</x:f>
        <x:v>0</x:v>
      </x:c>
      <x:c r="AH21" s="1619">
        <x:f>SUMIF(마스터R1!$H:$H,$E21,마스터R1!AZ:AZ)</x:f>
        <x:v>0</x:v>
      </x:c>
      <x:c r="AJ21" s="170">
        <x:v>2600</x:v>
      </x:c>
    </x:row>
    <x:row r="22" spans="1:131" s="209" customFormat="1">
      <x:c r="A22" s="206"/>
      <x:c r="B22" s="206" t="s">
        <x:v>1798</x:v>
      </x:c>
      <x:c r="C22" s="206" t="s">
        <x:v>1714</x:v>
      </x:c>
      <x:c r="D22" s="763" t="s">
        <x:v>1798</x:v>
      </x:c>
      <x:c r="E22" s="207"/>
      <x:c r="F22" s="207"/>
      <x:c r="G22" s="207"/>
      <x:c r="H22" s="208">
        <x:f t="shared" si="15"/>
        <x:v>359</x:v>
      </x:c>
      <x:c r="I22" s="208">
        <x:f>SUM(I23:I31)</x:f>
        <x:v>0</x:v>
      </x:c>
      <x:c r="J22" s="208">
        <x:f t="shared" ref="J22:T22" si="40">SUM(J23:J31)</x:f>
        <x:v>0</x:v>
      </x:c>
      <x:c r="K22" s="208">
        <x:f t="shared" si="40"/>
        <x:v>0</x:v>
      </x:c>
      <x:c r="L22" s="208">
        <x:f t="shared" si="40"/>
        <x:v>0</x:v>
      </x:c>
      <x:c r="M22" s="208">
        <x:f t="shared" si="40"/>
        <x:v>0</x:v>
      </x:c>
      <x:c r="N22" s="208">
        <x:f t="shared" si="40"/>
        <x:v>0</x:v>
      </x:c>
      <x:c r="O22" s="208">
        <x:f t="shared" si="40"/>
        <x:v>0</x:v>
      </x:c>
      <x:c r="P22" s="208">
        <x:f t="shared" si="40"/>
        <x:v>339</x:v>
      </x:c>
      <x:c r="Q22" s="208">
        <x:f t="shared" si="40"/>
        <x:v>6</x:v>
      </x:c>
      <x:c r="R22" s="208">
        <x:f t="shared" si="40"/>
        <x:v>14</x:v>
      </x:c>
      <x:c r="S22" s="208">
        <x:f t="shared" si="40"/>
        <x:v>0</x:v>
      </x:c>
      <x:c r="T22" s="208">
        <x:f t="shared" si="40"/>
        <x:v>0</x:v>
      </x:c>
      <x:c r="U22" s="1"/>
      <x:c r="V22" s="208">
        <x:f t="shared" si="13"/>
        <x:v>207000</x:v>
      </x:c>
      <x:c r="W22" s="208">
        <x:f>SUM(W23:W31)</x:f>
        <x:v>0</x:v>
      </x:c>
      <x:c r="X22" s="208">
        <x:f t="shared" ref="X22:AH22" si="41">SUM(X23:X31)</x:f>
        <x:v>0</x:v>
      </x:c>
      <x:c r="Y22" s="208">
        <x:f t="shared" si="41"/>
        <x:v>0</x:v>
      </x:c>
      <x:c r="Z22" s="208">
        <x:f t="shared" si="41"/>
        <x:v>0</x:v>
      </x:c>
      <x:c r="AA22" s="208">
        <x:f t="shared" si="41"/>
        <x:v>0</x:v>
      </x:c>
      <x:c r="AB22" s="208">
        <x:f t="shared" si="41"/>
        <x:v>0</x:v>
      </x:c>
      <x:c r="AC22" s="208">
        <x:f t="shared" si="41"/>
        <x:v>0</x:v>
      </x:c>
      <x:c r="AD22" s="208">
        <x:f t="shared" si="41"/>
        <x:v>0</x:v>
      </x:c>
      <x:c r="AE22" s="208">
        <x:f t="shared" si="41"/>
        <x:v>36000</x:v>
      </x:c>
      <x:c r="AF22" s="208">
        <x:f t="shared" si="41"/>
        <x:v>45000</x:v>
      </x:c>
      <x:c r="AG22" s="208">
        <x:f t="shared" si="41"/>
        <x:v>58500</x:v>
      </x:c>
      <x:c r="AH22" s="208">
        <x:f t="shared" si="41"/>
        <x:v>67500</x:v>
      </x:c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  <x:c r="BA22" s="1"/>
      <x:c r="BB22" s="1"/>
      <x:c r="BC22" s="1"/>
      <x:c r="BD22" s="1"/>
      <x:c r="BE22" s="1"/>
      <x:c r="BF22" s="1"/>
      <x:c r="BG22" s="1"/>
      <x:c r="BH22" s="1"/>
      <x:c r="BI22" s="1"/>
      <x:c r="BJ22" s="1"/>
      <x:c r="BK22" s="1"/>
      <x:c r="BL22" s="1"/>
      <x:c r="BM22" s="1"/>
      <x:c r="BN22" s="1"/>
      <x:c r="BO22" s="1"/>
      <x:c r="BP22" s="1"/>
      <x:c r="BQ22" s="1"/>
      <x:c r="BR22" s="1"/>
      <x:c r="BS22" s="1"/>
      <x:c r="BT22" s="1"/>
      <x:c r="BU22" s="1"/>
      <x:c r="BV22" s="1"/>
      <x:c r="BW22" s="1"/>
      <x:c r="BX22" s="1"/>
      <x:c r="BY22" s="1"/>
      <x:c r="BZ22" s="1"/>
      <x:c r="CA22" s="1"/>
      <x:c r="CB22" s="1"/>
      <x:c r="CC22" s="1"/>
      <x:c r="CD22" s="1"/>
      <x:c r="CE22" s="1"/>
      <x:c r="CF22" s="1"/>
      <x:c r="CG22" s="1"/>
      <x:c r="CH22" s="1"/>
      <x:c r="CI22" s="1"/>
      <x:c r="CJ22" s="1"/>
      <x:c r="CK22" s="1"/>
      <x:c r="CL22" s="1"/>
      <x:c r="CM22" s="1"/>
      <x:c r="CN22" s="1"/>
      <x:c r="CO22" s="1"/>
      <x:c r="CP22" s="1"/>
      <x:c r="CQ22" s="1"/>
      <x:c r="CR22" s="1"/>
      <x:c r="CS22" s="1"/>
      <x:c r="CT22" s="1"/>
      <x:c r="CU22" s="1"/>
      <x:c r="CV22" s="1"/>
      <x:c r="CW22" s="1"/>
      <x:c r="CX22" s="1"/>
      <x:c r="CY22" s="1"/>
      <x:c r="CZ22" s="1"/>
      <x:c r="DA22" s="1"/>
      <x:c r="DB22" s="1"/>
      <x:c r="DC22" s="1"/>
      <x:c r="DD22" s="1"/>
      <x:c r="DE22" s="1"/>
      <x:c r="DF22" s="1"/>
      <x:c r="DG22" s="1"/>
      <x:c r="DH22" s="1"/>
      <x:c r="DI22" s="1"/>
      <x:c r="DJ22" s="1"/>
      <x:c r="DK22" s="1"/>
      <x:c r="DL22" s="1"/>
      <x:c r="DM22" s="1"/>
      <x:c r="DN22" s="1"/>
      <x:c r="DO22" s="1"/>
      <x:c r="DP22" s="1"/>
      <x:c r="DQ22" s="1"/>
      <x:c r="DR22" s="1"/>
      <x:c r="DS22" s="1"/>
      <x:c r="DT22" s="1"/>
      <x:c r="DU22" s="1"/>
      <x:c r="DV22" s="1"/>
      <x:c r="DW22" s="1"/>
      <x:c r="DX22" s="1"/>
      <x:c r="DY22" s="1"/>
      <x:c r="DZ22" s="1"/>
      <x:c r="EA22" s="1"/>
    </x:row>
    <x:row r="23" spans="1:131">
      <x:c r="A23" s="12" t="s">
        <x:v>54</x:v>
      </x:c>
      <x:c r="B23" s="12" t="s">
        <x:v>1798</x:v>
      </x:c>
      <x:c r="C23" s="206" t="s">
        <x:v>1714</x:v>
      </x:c>
      <x:c r="D23" s="4" t="s">
        <x:v>1729</x:v>
      </x:c>
      <x:c r="E23" s="4" t="s">
        <x:v>1729</x:v>
      </x:c>
      <x:c r="F23" s="4"/>
      <x:c r="G23" s="4"/>
      <x:c r="H23" s="3">
        <x:f t="shared" ref="H23:H58" si="42">SUMIF($4:$4,$I$4,23:23)</x:f>
        <x:v>11</x:v>
      </x:c>
      <x:c r="I23" s="450"/>
      <x:c r="J23" s="450"/>
      <x:c r="K23" s="450"/>
      <x:c r="L23" s="450"/>
      <x:c r="M23" s="450"/>
      <x:c r="N23" s="450"/>
      <x:c r="O23" s="450"/>
      <x:c r="P23" s="450">
        <x:v>8</x:v>
      </x:c>
      <x:c r="Q23" s="450">
        <x:v>2</x:v>
      </x:c>
      <x:c r="R23" s="450">
        <x:v>1</x:v>
      </x:c>
      <x:c r="S23" s="190"/>
      <x:c r="T23" s="190"/>
      <x:c r="V23" s="3">
        <x:f t="shared" ref="V23:V58" si="43">SUMIF($4:$4,$W$4,23:23)</x:f>
        <x:v>19320</x:v>
      </x:c>
      <x:c r="W23" s="3">
        <x:f>SUMIF(마스터R1!$H:$H,$E23,마스터R1!AO:AO)</x:f>
        <x:v>0</x:v>
      </x:c>
      <x:c r="X23" s="3">
        <x:f>SUMIF(마스터R1!$H:$H,$E23,마스터R1!AP:AP)</x:f>
        <x:v>0</x:v>
      </x:c>
      <x:c r="Y23" s="3">
        <x:f>SUMIF(마스터R1!$H:$H,$E23,마스터R1!AQ:AQ)</x:f>
        <x:v>0</x:v>
      </x:c>
      <x:c r="Z23" s="3">
        <x:f>SUMIF(마스터R1!$H:$H,$E23,마스터R1!AR:AR)</x:f>
        <x:v>0</x:v>
      </x:c>
      <x:c r="AA23" s="3">
        <x:f>SUMIF(마스터R1!$H:$H,$E23,마스터R1!AS:AS)</x:f>
        <x:v>0</x:v>
      </x:c>
      <x:c r="AB23" s="3">
        <x:f>SUMIF(마스터R1!$H:$H,$E23,마스터R1!AT:AT)</x:f>
        <x:v>0</x:v>
      </x:c>
      <x:c r="AC23" s="3">
        <x:f>SUMIF(마스터R1!$H:$H,$E23,마스터R1!AU:AU)</x:f>
        <x:v>0</x:v>
      </x:c>
      <x:c r="AD23" s="3">
        <x:f>SUMIF(마스터R1!$H:$H,$E23,마스터R1!AV:AV)</x:f>
        <x:v>0</x:v>
      </x:c>
      <x:c r="AE23" s="3">
        <x:f>SUMIF(마스터R1!$H:$H,$E23,마스터R1!AW:AW)</x:f>
        <x:v>3360.0000000000005</x:v>
      </x:c>
      <x:c r="AF23" s="3">
        <x:f>SUMIF(마스터R1!$H:$H,$E23,마스터R1!AX:AX)</x:f>
        <x:v>4200</x:v>
      </x:c>
      <x:c r="AG23" s="3">
        <x:f>SUMIF(마스터R1!$H:$H,$E23,마스터R1!AY:AY)</x:f>
        <x:v>5460.0000000000009</x:v>
      </x:c>
      <x:c r="AH23" s="3">
        <x:f>SUMIF(마스터R1!$H:$H,$E23,마스터R1!AZ:AZ)</x:f>
        <x:v>6300.0000000000009</x:v>
      </x:c>
      <x:c r="AJ23" s="1">
        <x:v>2200</x:v>
      </x:c>
    </x:row>
    <x:row r="24" spans="1:131">
      <x:c r="A24" s="12" t="s">
        <x:v>54</x:v>
      </x:c>
      <x:c r="B24" s="12" t="s">
        <x:v>1798</x:v>
      </x:c>
      <x:c r="C24" s="206" t="s">
        <x:v>1714</x:v>
      </x:c>
      <x:c r="D24" s="4" t="s">
        <x:v>1731</x:v>
      </x:c>
      <x:c r="E24" s="4" t="s">
        <x:v>1731</x:v>
      </x:c>
      <x:c r="F24" s="4"/>
      <x:c r="G24" s="4"/>
      <x:c r="H24" s="3">
        <x:f t="shared" si="42"/>
        <x:v>52</x:v>
      </x:c>
      <x:c r="I24" s="450"/>
      <x:c r="J24" s="450"/>
      <x:c r="K24" s="450"/>
      <x:c r="L24" s="450"/>
      <x:c r="M24" s="450"/>
      <x:c r="N24" s="450"/>
      <x:c r="O24" s="450"/>
      <x:c r="P24" s="450">
        <x:v>35</x:v>
      </x:c>
      <x:c r="Q24" s="450">
        <x:v>4</x:v>
      </x:c>
      <x:c r="R24" s="450">
        <x:v>13</x:v>
      </x:c>
      <x:c r="S24" s="190"/>
      <x:c r="T24" s="190"/>
      <x:c r="V24" s="3">
        <x:f t="shared" si="43"/>
        <x:v>3680</x:v>
      </x:c>
      <x:c r="W24" s="3">
        <x:f>SUMIF(마스터R1!$H:$H,$E24,마스터R1!AO:AO)</x:f>
        <x:v>0</x:v>
      </x:c>
      <x:c r="X24" s="3">
        <x:f>SUMIF(마스터R1!$H:$H,$E24,마스터R1!AP:AP)</x:f>
        <x:v>0</x:v>
      </x:c>
      <x:c r="Y24" s="3">
        <x:f>SUMIF(마스터R1!$H:$H,$E24,마스터R1!AQ:AQ)</x:f>
        <x:v>0</x:v>
      </x:c>
      <x:c r="Z24" s="3">
        <x:f>SUMIF(마스터R1!$H:$H,$E24,마스터R1!AR:AR)</x:f>
        <x:v>0</x:v>
      </x:c>
      <x:c r="AA24" s="3">
        <x:f>SUMIF(마스터R1!$H:$H,$E24,마스터R1!AS:AS)</x:f>
        <x:v>0</x:v>
      </x:c>
      <x:c r="AB24" s="3">
        <x:f>SUMIF(마스터R1!$H:$H,$E24,마스터R1!AT:AT)</x:f>
        <x:v>0</x:v>
      </x:c>
      <x:c r="AC24" s="3">
        <x:f>SUMIF(마스터R1!$H:$H,$E24,마스터R1!AU:AU)</x:f>
        <x:v>0</x:v>
      </x:c>
      <x:c r="AD24" s="3">
        <x:f>SUMIF(마스터R1!$H:$H,$E24,마스터R1!AV:AV)</x:f>
        <x:v>0</x:v>
      </x:c>
      <x:c r="AE24" s="3">
        <x:f>SUMIF(마스터R1!$H:$H,$E24,마스터R1!AW:AW)</x:f>
        <x:v>640</x:v>
      </x:c>
      <x:c r="AF24" s="3">
        <x:f>SUMIF(마스터R1!$H:$H,$E24,마스터R1!AX:AX)</x:f>
        <x:v>800</x:v>
      </x:c>
      <x:c r="AG24" s="3">
        <x:f>SUMIF(마스터R1!$H:$H,$E24,마스터R1!AY:AY)</x:f>
        <x:v>1040</x:v>
      </x:c>
      <x:c r="AH24" s="3">
        <x:f>SUMIF(마스터R1!$H:$H,$E24,마스터R1!AZ:AZ)</x:f>
        <x:v>1200</x:v>
      </x:c>
      <x:c r="AJ24" s="1">
        <x:v>2200</x:v>
      </x:c>
    </x:row>
    <x:row r="25" spans="1:131">
      <x:c r="A25" s="12" t="s">
        <x:v>54</x:v>
      </x:c>
      <x:c r="B25" s="12" t="s">
        <x:v>1798</x:v>
      </x:c>
      <x:c r="C25" s="206" t="s">
        <x:v>1714</x:v>
      </x:c>
      <x:c r="D25" s="4" t="s">
        <x:v>1715</x:v>
      </x:c>
      <x:c r="E25" s="4" t="s">
        <x:v>1715</x:v>
      </x:c>
      <x:c r="F25" s="4"/>
      <x:c r="G25" s="4"/>
      <x:c r="H25" s="3">
        <x:f t="shared" si="42"/>
        <x:v>37</x:v>
      </x:c>
      <x:c r="I25" s="450"/>
      <x:c r="J25" s="450"/>
      <x:c r="K25" s="450"/>
      <x:c r="L25" s="450"/>
      <x:c r="M25" s="450"/>
      <x:c r="N25" s="450"/>
      <x:c r="O25" s="450"/>
      <x:c r="P25" s="450">
        <x:v>37</x:v>
      </x:c>
      <x:c r="Q25" s="450"/>
      <x:c r="R25" s="450"/>
      <x:c r="S25" s="190"/>
      <x:c r="T25" s="190"/>
      <x:c r="V25" s="3">
        <x:f t="shared" si="43"/>
        <x:v>23000</x:v>
      </x:c>
      <x:c r="W25" s="3">
        <x:f>SUMIF(마스터R1!$H:$H,$E25,마스터R1!AO:AO)</x:f>
        <x:v>0</x:v>
      </x:c>
      <x:c r="X25" s="3">
        <x:f>SUMIF(마스터R1!$H:$H,$E25,마스터R1!AP:AP)</x:f>
        <x:v>0</x:v>
      </x:c>
      <x:c r="Y25" s="3">
        <x:f>SUMIF(마스터R1!$H:$H,$E25,마스터R1!AQ:AQ)</x:f>
        <x:v>0</x:v>
      </x:c>
      <x:c r="Z25" s="3">
        <x:f>SUMIF(마스터R1!$H:$H,$E25,마스터R1!AR:AR)</x:f>
        <x:v>0</x:v>
      </x:c>
      <x:c r="AA25" s="3">
        <x:f>SUMIF(마스터R1!$H:$H,$E25,마스터R1!AS:AS)</x:f>
        <x:v>0</x:v>
      </x:c>
      <x:c r="AB25" s="3">
        <x:f>SUMIF(마스터R1!$H:$H,$E25,마스터R1!AT:AT)</x:f>
        <x:v>0</x:v>
      </x:c>
      <x:c r="AC25" s="3">
        <x:f>SUMIF(마스터R1!$H:$H,$E25,마스터R1!AU:AU)</x:f>
        <x:v>0</x:v>
      </x:c>
      <x:c r="AD25" s="3">
        <x:f>SUMIF(마스터R1!$H:$H,$E25,마스터R1!AV:AV)</x:f>
        <x:v>0</x:v>
      </x:c>
      <x:c r="AE25" s="3">
        <x:f>SUMIF(마스터R1!$H:$H,$E25,마스터R1!AW:AW)</x:f>
        <x:v>4000</x:v>
      </x:c>
      <x:c r="AF25" s="3">
        <x:f>SUMIF(마스터R1!$H:$H,$E25,마스터R1!AX:AX)</x:f>
        <x:v>5000</x:v>
      </x:c>
      <x:c r="AG25" s="3">
        <x:f>SUMIF(마스터R1!$H:$H,$E25,마스터R1!AY:AY)</x:f>
        <x:v>6500</x:v>
      </x:c>
      <x:c r="AH25" s="3">
        <x:f>SUMIF(마스터R1!$H:$H,$E25,마스터R1!AZ:AZ)</x:f>
        <x:v>7500</x:v>
      </x:c>
      <x:c r="AJ25" s="1">
        <x:v>2200</x:v>
      </x:c>
    </x:row>
    <x:row r="26" spans="1:131">
      <x:c r="A26" s="12" t="s">
        <x:v>54</x:v>
      </x:c>
      <x:c r="B26" s="12" t="s">
        <x:v>1798</x:v>
      </x:c>
      <x:c r="C26" s="206" t="s">
        <x:v>1714</x:v>
      </x:c>
      <x:c r="D26" s="4" t="s">
        <x:v>1717</x:v>
      </x:c>
      <x:c r="E26" s="4" t="s">
        <x:v>1717</x:v>
      </x:c>
      <x:c r="F26" s="4"/>
      <x:c r="G26" s="4"/>
      <x:c r="H26" s="3">
        <x:f t="shared" si="42"/>
        <x:v>74</x:v>
      </x:c>
      <x:c r="I26" s="450"/>
      <x:c r="J26" s="450"/>
      <x:c r="K26" s="450"/>
      <x:c r="L26" s="450"/>
      <x:c r="M26" s="450"/>
      <x:c r="N26" s="450"/>
      <x:c r="O26" s="450"/>
      <x:c r="P26" s="450">
        <x:v>74</x:v>
      </x:c>
      <x:c r="Q26" s="450"/>
      <x:c r="R26" s="450"/>
      <x:c r="S26" s="190"/>
      <x:c r="T26" s="190"/>
      <x:c r="V26" s="3">
        <x:f t="shared" si="43"/>
        <x:v>46000</x:v>
      </x:c>
      <x:c r="W26" s="3">
        <x:f>SUMIF(마스터R1!$H:$H,$E26,마스터R1!AO:AO)</x:f>
        <x:v>0</x:v>
      </x:c>
      <x:c r="X26" s="3">
        <x:f>SUMIF(마스터R1!$H:$H,$E26,마스터R1!AP:AP)</x:f>
        <x:v>0</x:v>
      </x:c>
      <x:c r="Y26" s="3">
        <x:f>SUMIF(마스터R1!$H:$H,$E26,마스터R1!AQ:AQ)</x:f>
        <x:v>0</x:v>
      </x:c>
      <x:c r="Z26" s="3">
        <x:f>SUMIF(마스터R1!$H:$H,$E26,마스터R1!AR:AR)</x:f>
        <x:v>0</x:v>
      </x:c>
      <x:c r="AA26" s="3">
        <x:f>SUMIF(마스터R1!$H:$H,$E26,마스터R1!AS:AS)</x:f>
        <x:v>0</x:v>
      </x:c>
      <x:c r="AB26" s="3">
        <x:f>SUMIF(마스터R1!$H:$H,$E26,마스터R1!AT:AT)</x:f>
        <x:v>0</x:v>
      </x:c>
      <x:c r="AC26" s="3">
        <x:f>SUMIF(마스터R1!$H:$H,$E26,마스터R1!AU:AU)</x:f>
        <x:v>0</x:v>
      </x:c>
      <x:c r="AD26" s="3">
        <x:f>SUMIF(마스터R1!$H:$H,$E26,마스터R1!AV:AV)</x:f>
        <x:v>0</x:v>
      </x:c>
      <x:c r="AE26" s="3">
        <x:f>SUMIF(마스터R1!$H:$H,$E26,마스터R1!AW:AW)</x:f>
        <x:v>8000</x:v>
      </x:c>
      <x:c r="AF26" s="3">
        <x:f>SUMIF(마스터R1!$H:$H,$E26,마스터R1!AX:AX)</x:f>
        <x:v>10000</x:v>
      </x:c>
      <x:c r="AG26" s="3">
        <x:f>SUMIF(마스터R1!$H:$H,$E26,마스터R1!AY:AY)</x:f>
        <x:v>13000</x:v>
      </x:c>
      <x:c r="AH26" s="3">
        <x:f>SUMIF(마스터R1!$H:$H,$E26,마스터R1!AZ:AZ)</x:f>
        <x:v>15000</x:v>
      </x:c>
      <x:c r="AJ26" s="1">
        <x:v>2200</x:v>
      </x:c>
    </x:row>
    <x:row r="27" spans="1:131">
      <x:c r="A27" s="12" t="s">
        <x:v>54</x:v>
      </x:c>
      <x:c r="B27" s="12" t="s">
        <x:v>1798</x:v>
      </x:c>
      <x:c r="C27" s="206" t="s">
        <x:v>1714</x:v>
      </x:c>
      <x:c r="D27" s="4" t="s">
        <x:v>1719</x:v>
      </x:c>
      <x:c r="E27" s="4" t="s">
        <x:v>1719</x:v>
      </x:c>
      <x:c r="F27" s="4"/>
      <x:c r="G27" s="4"/>
      <x:c r="H27" s="3">
        <x:f t="shared" si="42"/>
        <x:v>37</x:v>
      </x:c>
      <x:c r="I27" s="450"/>
      <x:c r="J27" s="450"/>
      <x:c r="K27" s="450"/>
      <x:c r="L27" s="450"/>
      <x:c r="M27" s="450"/>
      <x:c r="N27" s="450"/>
      <x:c r="O27" s="450"/>
      <x:c r="P27" s="450">
        <x:v>37</x:v>
      </x:c>
      <x:c r="Q27" s="450"/>
      <x:c r="R27" s="450"/>
      <x:c r="S27" s="190"/>
      <x:c r="T27" s="190"/>
      <x:c r="V27" s="3">
        <x:f t="shared" si="43"/>
        <x:v>23000</x:v>
      </x:c>
      <x:c r="W27" s="3">
        <x:f>SUMIF(마스터R1!$H:$H,$E27,마스터R1!AO:AO)</x:f>
        <x:v>0</x:v>
      </x:c>
      <x:c r="X27" s="3">
        <x:f>SUMIF(마스터R1!$H:$H,$E27,마스터R1!AP:AP)</x:f>
        <x:v>0</x:v>
      </x:c>
      <x:c r="Y27" s="3">
        <x:f>SUMIF(마스터R1!$H:$H,$E27,마스터R1!AQ:AQ)</x:f>
        <x:v>0</x:v>
      </x:c>
      <x:c r="Z27" s="3">
        <x:f>SUMIF(마스터R1!$H:$H,$E27,마스터R1!AR:AR)</x:f>
        <x:v>0</x:v>
      </x:c>
      <x:c r="AA27" s="3">
        <x:f>SUMIF(마스터R1!$H:$H,$E27,마스터R1!AS:AS)</x:f>
        <x:v>0</x:v>
      </x:c>
      <x:c r="AB27" s="3">
        <x:f>SUMIF(마스터R1!$H:$H,$E27,마스터R1!AT:AT)</x:f>
        <x:v>0</x:v>
      </x:c>
      <x:c r="AC27" s="3">
        <x:f>SUMIF(마스터R1!$H:$H,$E27,마스터R1!AU:AU)</x:f>
        <x:v>0</x:v>
      </x:c>
      <x:c r="AD27" s="3">
        <x:f>SUMIF(마스터R1!$H:$H,$E27,마스터R1!AV:AV)</x:f>
        <x:v>0</x:v>
      </x:c>
      <x:c r="AE27" s="3">
        <x:f>SUMIF(마스터R1!$H:$H,$E27,마스터R1!AW:AW)</x:f>
        <x:v>4000</x:v>
      </x:c>
      <x:c r="AF27" s="3">
        <x:f>SUMIF(마스터R1!$H:$H,$E27,마스터R1!AX:AX)</x:f>
        <x:v>5000</x:v>
      </x:c>
      <x:c r="AG27" s="3">
        <x:f>SUMIF(마스터R1!$H:$H,$E27,마스터R1!AY:AY)</x:f>
        <x:v>6500</x:v>
      </x:c>
      <x:c r="AH27" s="3">
        <x:f>SUMIF(마스터R1!$H:$H,$E27,마스터R1!AZ:AZ)</x:f>
        <x:v>7500</x:v>
      </x:c>
      <x:c r="AJ27" s="1">
        <x:v>2400</x:v>
      </x:c>
    </x:row>
    <x:row r="28" spans="1:131" s="16" customFormat="1">
      <x:c r="A28" s="12" t="s">
        <x:v>54</x:v>
      </x:c>
      <x:c r="B28" s="12" t="s">
        <x:v>1798</x:v>
      </x:c>
      <x:c r="C28" s="206" t="s">
        <x:v>1714</x:v>
      </x:c>
      <x:c r="D28" s="17" t="s">
        <x:v>1721</x:v>
      </x:c>
      <x:c r="E28" s="17" t="s">
        <x:v>1721</x:v>
      </x:c>
      <x:c r="F28" s="17"/>
      <x:c r="G28" s="17"/>
      <x:c r="H28" s="18">
        <x:f t="shared" si="42"/>
        <x:v>37</x:v>
      </x:c>
      <x:c r="I28" s="451"/>
      <x:c r="J28" s="451"/>
      <x:c r="K28" s="451"/>
      <x:c r="L28" s="451"/>
      <x:c r="M28" s="451"/>
      <x:c r="N28" s="451"/>
      <x:c r="O28" s="451"/>
      <x:c r="P28" s="451">
        <x:v>37</x:v>
      </x:c>
      <x:c r="Q28" s="451"/>
      <x:c r="R28" s="451"/>
      <x:c r="S28" s="19"/>
      <x:c r="T28" s="19"/>
      <x:c r="U28" s="1"/>
      <x:c r="V28" s="3">
        <x:f t="shared" si="43"/>
        <x:v>23000</x:v>
      </x:c>
      <x:c r="W28" s="3">
        <x:f>SUMIF(마스터R1!$H:$H,$E28,마스터R1!AO:AO)</x:f>
        <x:v>0</x:v>
      </x:c>
      <x:c r="X28" s="3">
        <x:f>SUMIF(마스터R1!$H:$H,$E28,마스터R1!AP:AP)</x:f>
        <x:v>0</x:v>
      </x:c>
      <x:c r="Y28" s="3">
        <x:f>SUMIF(마스터R1!$H:$H,$E28,마스터R1!AQ:AQ)</x:f>
        <x:v>0</x:v>
      </x:c>
      <x:c r="Z28" s="3">
        <x:f>SUMIF(마스터R1!$H:$H,$E28,마스터R1!AR:AR)</x:f>
        <x:v>0</x:v>
      </x:c>
      <x:c r="AA28" s="3">
        <x:f>SUMIF(마스터R1!$H:$H,$E28,마스터R1!AS:AS)</x:f>
        <x:v>0</x:v>
      </x:c>
      <x:c r="AB28" s="3">
        <x:f>SUMIF(마스터R1!$H:$H,$E28,마스터R1!AT:AT)</x:f>
        <x:v>0</x:v>
      </x:c>
      <x:c r="AC28" s="3">
        <x:f>SUMIF(마스터R1!$H:$H,$E28,마스터R1!AU:AU)</x:f>
        <x:v>0</x:v>
      </x:c>
      <x:c r="AD28" s="3">
        <x:f>SUMIF(마스터R1!$H:$H,$E28,마스터R1!AV:AV)</x:f>
        <x:v>0</x:v>
      </x:c>
      <x:c r="AE28" s="3">
        <x:f>SUMIF(마스터R1!$H:$H,$E28,마스터R1!AW:AW)</x:f>
        <x:v>4000</x:v>
      </x:c>
      <x:c r="AF28" s="3">
        <x:f>SUMIF(마스터R1!$H:$H,$E28,마스터R1!AX:AX)</x:f>
        <x:v>5000</x:v>
      </x:c>
      <x:c r="AG28" s="3">
        <x:f>SUMIF(마스터R1!$H:$H,$E28,마스터R1!AY:AY)</x:f>
        <x:v>6500</x:v>
      </x:c>
      <x:c r="AH28" s="3">
        <x:f>SUMIF(마스터R1!$H:$H,$E28,마스터R1!AZ:AZ)</x:f>
        <x:v>7500</x:v>
      </x:c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  <x:c r="BA28" s="1"/>
      <x:c r="BB28" s="1"/>
      <x:c r="BC28" s="1"/>
      <x:c r="BD28" s="1"/>
      <x:c r="BE28" s="1"/>
      <x:c r="BF28" s="1"/>
      <x:c r="BG28" s="1"/>
      <x:c r="BH28" s="1"/>
      <x:c r="BI28" s="1"/>
      <x:c r="BJ28" s="1"/>
      <x:c r="BK28" s="1"/>
      <x:c r="BL28" s="1"/>
      <x:c r="BM28" s="1"/>
      <x:c r="BN28" s="1"/>
      <x:c r="BO28" s="1"/>
      <x:c r="BP28" s="1"/>
      <x:c r="BQ28" s="1"/>
      <x:c r="BR28" s="1"/>
      <x:c r="BS28" s="1"/>
      <x:c r="BT28" s="1"/>
      <x:c r="BU28" s="1"/>
      <x:c r="BV28" s="1"/>
      <x:c r="BW28" s="1"/>
      <x:c r="BX28" s="1"/>
      <x:c r="BY28" s="1"/>
      <x:c r="BZ28" s="1"/>
      <x:c r="CA28" s="1"/>
      <x:c r="CB28" s="1"/>
      <x:c r="CC28" s="1"/>
      <x:c r="CD28" s="1"/>
      <x:c r="CE28" s="1"/>
      <x:c r="CF28" s="1"/>
      <x:c r="CG28" s="1"/>
      <x:c r="CH28" s="1"/>
      <x:c r="CI28" s="1"/>
      <x:c r="CJ28" s="1"/>
      <x:c r="CK28" s="1"/>
      <x:c r="CL28" s="1"/>
      <x:c r="CM28" s="1"/>
      <x:c r="CN28" s="1"/>
      <x:c r="CO28" s="1"/>
      <x:c r="CP28" s="1"/>
      <x:c r="CQ28" s="1"/>
      <x:c r="CR28" s="1"/>
      <x:c r="CS28" s="1"/>
      <x:c r="CT28" s="1"/>
      <x:c r="CU28" s="1"/>
      <x:c r="CV28" s="1"/>
      <x:c r="CW28" s="1"/>
      <x:c r="CX28" s="1"/>
      <x:c r="CY28" s="1"/>
      <x:c r="CZ28" s="1"/>
      <x:c r="DA28" s="1"/>
      <x:c r="DB28" s="1"/>
      <x:c r="DC28" s="1"/>
      <x:c r="DD28" s="1"/>
      <x:c r="DE28" s="1"/>
      <x:c r="DF28" s="1"/>
      <x:c r="DG28" s="1"/>
      <x:c r="DH28" s="1"/>
      <x:c r="DI28" s="1"/>
      <x:c r="DJ28" s="1"/>
      <x:c r="DK28" s="1"/>
      <x:c r="DL28" s="1"/>
      <x:c r="DM28" s="1"/>
      <x:c r="DN28" s="1"/>
      <x:c r="DO28" s="1"/>
      <x:c r="DP28" s="1"/>
      <x:c r="DQ28" s="1"/>
      <x:c r="DR28" s="1"/>
      <x:c r="DS28" s="1"/>
      <x:c r="DT28" s="1"/>
      <x:c r="DU28" s="1"/>
      <x:c r="DV28" s="1"/>
      <x:c r="DW28" s="1"/>
      <x:c r="DX28" s="1"/>
      <x:c r="DY28" s="1"/>
      <x:c r="DZ28" s="1"/>
      <x:c r="EA28" s="1"/>
    </x:row>
    <x:row r="29" spans="1:131">
      <x:c r="A29" s="12" t="s">
        <x:v>54</x:v>
      </x:c>
      <x:c r="B29" s="12" t="s">
        <x:v>1798</x:v>
      </x:c>
      <x:c r="C29" s="206" t="s">
        <x:v>1714</x:v>
      </x:c>
      <x:c r="D29" s="4" t="s">
        <x:v>1723</x:v>
      </x:c>
      <x:c r="E29" s="4" t="s">
        <x:v>1723</x:v>
      </x:c>
      <x:c r="F29" s="4"/>
      <x:c r="G29" s="4"/>
      <x:c r="H29" s="3">
        <x:f t="shared" si="42"/>
        <x:v>37</x:v>
      </x:c>
      <x:c r="I29" s="450"/>
      <x:c r="J29" s="450"/>
      <x:c r="K29" s="450"/>
      <x:c r="L29" s="450"/>
      <x:c r="M29" s="450"/>
      <x:c r="N29" s="450"/>
      <x:c r="O29" s="450"/>
      <x:c r="P29" s="450">
        <x:v>37</x:v>
      </x:c>
      <x:c r="Q29" s="450"/>
      <x:c r="R29" s="450"/>
      <x:c r="S29" s="190"/>
      <x:c r="T29" s="190"/>
      <x:c r="V29" s="3">
        <x:f t="shared" si="43"/>
        <x:v>23000</x:v>
      </x:c>
      <x:c r="W29" s="3">
        <x:f>SUMIF(마스터R1!$H:$H,$E29,마스터R1!AO:AO)</x:f>
        <x:v>0</x:v>
      </x:c>
      <x:c r="X29" s="3">
        <x:f>SUMIF(마스터R1!$H:$H,$E29,마스터R1!AP:AP)</x:f>
        <x:v>0</x:v>
      </x:c>
      <x:c r="Y29" s="3">
        <x:f>SUMIF(마스터R1!$H:$H,$E29,마스터R1!AQ:AQ)</x:f>
        <x:v>0</x:v>
      </x:c>
      <x:c r="Z29" s="3">
        <x:f>SUMIF(마스터R1!$H:$H,$E29,마스터R1!AR:AR)</x:f>
        <x:v>0</x:v>
      </x:c>
      <x:c r="AA29" s="3">
        <x:f>SUMIF(마스터R1!$H:$H,$E29,마스터R1!AS:AS)</x:f>
        <x:v>0</x:v>
      </x:c>
      <x:c r="AB29" s="3">
        <x:f>SUMIF(마스터R1!$H:$H,$E29,마스터R1!AT:AT)</x:f>
        <x:v>0</x:v>
      </x:c>
      <x:c r="AC29" s="3">
        <x:f>SUMIF(마스터R1!$H:$H,$E29,마스터R1!AU:AU)</x:f>
        <x:v>0</x:v>
      </x:c>
      <x:c r="AD29" s="3">
        <x:f>SUMIF(마스터R1!$H:$H,$E29,마스터R1!AV:AV)</x:f>
        <x:v>0</x:v>
      </x:c>
      <x:c r="AE29" s="3">
        <x:f>SUMIF(마스터R1!$H:$H,$E29,마스터R1!AW:AW)</x:f>
        <x:v>4000</x:v>
      </x:c>
      <x:c r="AF29" s="3">
        <x:f>SUMIF(마스터R1!$H:$H,$E29,마스터R1!AX:AX)</x:f>
        <x:v>5000</x:v>
      </x:c>
      <x:c r="AG29" s="3">
        <x:f>SUMIF(마스터R1!$H:$H,$E29,마스터R1!AY:AY)</x:f>
        <x:v>6500</x:v>
      </x:c>
      <x:c r="AH29" s="3">
        <x:f>SUMIF(마스터R1!$H:$H,$E29,마스터R1!AZ:AZ)</x:f>
        <x:v>7500</x:v>
      </x:c>
      <x:c r="AJ29" s="1">
        <x:v>2300</x:v>
      </x:c>
    </x:row>
    <x:row r="30" spans="1:131" s="16" customFormat="1">
      <x:c r="A30" s="12" t="s">
        <x:v>54</x:v>
      </x:c>
      <x:c r="B30" s="12" t="s">
        <x:v>1798</x:v>
      </x:c>
      <x:c r="C30" s="206" t="s">
        <x:v>1714</x:v>
      </x:c>
      <x:c r="D30" s="17" t="s">
        <x:v>1725</x:v>
      </x:c>
      <x:c r="E30" s="17" t="s">
        <x:v>1725</x:v>
      </x:c>
      <x:c r="F30" s="17"/>
      <x:c r="G30" s="17"/>
      <x:c r="H30" s="18">
        <x:f t="shared" si="42"/>
        <x:v>37</x:v>
      </x:c>
      <x:c r="I30" s="451"/>
      <x:c r="J30" s="451"/>
      <x:c r="K30" s="451"/>
      <x:c r="L30" s="451"/>
      <x:c r="M30" s="451"/>
      <x:c r="N30" s="451"/>
      <x:c r="O30" s="451"/>
      <x:c r="P30" s="451">
        <x:v>37</x:v>
      </x:c>
      <x:c r="Q30" s="451"/>
      <x:c r="R30" s="451"/>
      <x:c r="S30" s="19"/>
      <x:c r="T30" s="19"/>
      <x:c r="U30" s="1"/>
      <x:c r="V30" s="3">
        <x:f t="shared" si="43"/>
        <x:v>23000</x:v>
      </x:c>
      <x:c r="W30" s="3">
        <x:f>SUMIF(마스터R1!$H:$H,$E30,마스터R1!AO:AO)</x:f>
        <x:v>0</x:v>
      </x:c>
      <x:c r="X30" s="3">
        <x:f>SUMIF(마스터R1!$H:$H,$E30,마스터R1!AP:AP)</x:f>
        <x:v>0</x:v>
      </x:c>
      <x:c r="Y30" s="3">
        <x:f>SUMIF(마스터R1!$H:$H,$E30,마스터R1!AQ:AQ)</x:f>
        <x:v>0</x:v>
      </x:c>
      <x:c r="Z30" s="3">
        <x:f>SUMIF(마스터R1!$H:$H,$E30,마스터R1!AR:AR)</x:f>
        <x:v>0</x:v>
      </x:c>
      <x:c r="AA30" s="3">
        <x:f>SUMIF(마스터R1!$H:$H,$E30,마스터R1!AS:AS)</x:f>
        <x:v>0</x:v>
      </x:c>
      <x:c r="AB30" s="3">
        <x:f>SUMIF(마스터R1!$H:$H,$E30,마스터R1!AT:AT)</x:f>
        <x:v>0</x:v>
      </x:c>
      <x:c r="AC30" s="3">
        <x:f>SUMIF(마스터R1!$H:$H,$E30,마스터R1!AU:AU)</x:f>
        <x:v>0</x:v>
      </x:c>
      <x:c r="AD30" s="3">
        <x:f>SUMIF(마스터R1!$H:$H,$E30,마스터R1!AV:AV)</x:f>
        <x:v>0</x:v>
      </x:c>
      <x:c r="AE30" s="3">
        <x:f>SUMIF(마스터R1!$H:$H,$E30,마스터R1!AW:AW)</x:f>
        <x:v>4000</x:v>
      </x:c>
      <x:c r="AF30" s="3">
        <x:f>SUMIF(마스터R1!$H:$H,$E30,마스터R1!AX:AX)</x:f>
        <x:v>5000</x:v>
      </x:c>
      <x:c r="AG30" s="3">
        <x:f>SUMIF(마스터R1!$H:$H,$E30,마스터R1!AY:AY)</x:f>
        <x:v>6500</x:v>
      </x:c>
      <x:c r="AH30" s="3">
        <x:f>SUMIF(마스터R1!$H:$H,$E30,마스터R1!AZ:AZ)</x:f>
        <x:v>7500</x:v>
      </x:c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  <x:c r="BA30" s="1"/>
      <x:c r="BB30" s="1"/>
      <x:c r="BC30" s="1"/>
      <x:c r="BD30" s="1"/>
      <x:c r="BE30" s="1"/>
      <x:c r="BF30" s="1"/>
      <x:c r="BG30" s="1"/>
      <x:c r="BH30" s="1"/>
      <x:c r="BI30" s="1"/>
      <x:c r="BJ30" s="1"/>
      <x:c r="BK30" s="1"/>
      <x:c r="BL30" s="1"/>
      <x:c r="BM30" s="1"/>
      <x:c r="BN30" s="1"/>
      <x:c r="BO30" s="1"/>
      <x:c r="BP30" s="1"/>
      <x:c r="BQ30" s="1"/>
      <x:c r="BR30" s="1"/>
      <x:c r="BS30" s="1"/>
      <x:c r="BT30" s="1"/>
      <x:c r="BU30" s="1"/>
      <x:c r="BV30" s="1"/>
      <x:c r="BW30" s="1"/>
      <x:c r="BX30" s="1"/>
      <x:c r="BY30" s="1"/>
      <x:c r="BZ30" s="1"/>
      <x:c r="CA30" s="1"/>
      <x:c r="CB30" s="1"/>
      <x:c r="CC30" s="1"/>
      <x:c r="CD30" s="1"/>
      <x:c r="CE30" s="1"/>
      <x:c r="CF30" s="1"/>
      <x:c r="CG30" s="1"/>
      <x:c r="CH30" s="1"/>
      <x:c r="CI30" s="1"/>
      <x:c r="CJ30" s="1"/>
      <x:c r="CK30" s="1"/>
      <x:c r="CL30" s="1"/>
      <x:c r="CM30" s="1"/>
      <x:c r="CN30" s="1"/>
      <x:c r="CO30" s="1"/>
      <x:c r="CP30" s="1"/>
      <x:c r="CQ30" s="1"/>
      <x:c r="CR30" s="1"/>
      <x:c r="CS30" s="1"/>
      <x:c r="CT30" s="1"/>
      <x:c r="CU30" s="1"/>
      <x:c r="CV30" s="1"/>
      <x:c r="CW30" s="1"/>
      <x:c r="CX30" s="1"/>
      <x:c r="CY30" s="1"/>
      <x:c r="CZ30" s="1"/>
      <x:c r="DA30" s="1"/>
      <x:c r="DB30" s="1"/>
      <x:c r="DC30" s="1"/>
      <x:c r="DD30" s="1"/>
      <x:c r="DE30" s="1"/>
      <x:c r="DF30" s="1"/>
      <x:c r="DG30" s="1"/>
      <x:c r="DH30" s="1"/>
      <x:c r="DI30" s="1"/>
      <x:c r="DJ30" s="1"/>
      <x:c r="DK30" s="1"/>
      <x:c r="DL30" s="1"/>
      <x:c r="DM30" s="1"/>
      <x:c r="DN30" s="1"/>
      <x:c r="DO30" s="1"/>
      <x:c r="DP30" s="1"/>
      <x:c r="DQ30" s="1"/>
      <x:c r="DR30" s="1"/>
      <x:c r="DS30" s="1"/>
      <x:c r="DT30" s="1"/>
      <x:c r="DU30" s="1"/>
      <x:c r="DV30" s="1"/>
      <x:c r="DW30" s="1"/>
      <x:c r="DX30" s="1"/>
      <x:c r="DY30" s="1"/>
      <x:c r="DZ30" s="1"/>
      <x:c r="EA30" s="1"/>
    </x:row>
    <x:row r="31" spans="1:131">
      <x:c r="A31" s="12" t="s">
        <x:v>54</x:v>
      </x:c>
      <x:c r="B31" s="12" t="s">
        <x:v>1798</x:v>
      </x:c>
      <x:c r="C31" s="206" t="s">
        <x:v>1714</x:v>
      </x:c>
      <x:c r="D31" s="4" t="s">
        <x:v>1727</x:v>
      </x:c>
      <x:c r="E31" s="4" t="s">
        <x:v>1727</x:v>
      </x:c>
      <x:c r="F31" s="4"/>
      <x:c r="G31" s="4"/>
      <x:c r="H31" s="3">
        <x:f t="shared" si="42"/>
        <x:v>37</x:v>
      </x:c>
      <x:c r="I31" s="450"/>
      <x:c r="J31" s="450"/>
      <x:c r="K31" s="450"/>
      <x:c r="L31" s="450"/>
      <x:c r="M31" s="450"/>
      <x:c r="N31" s="450"/>
      <x:c r="O31" s="450"/>
      <x:c r="P31" s="450">
        <x:v>37</x:v>
      </x:c>
      <x:c r="Q31" s="450"/>
      <x:c r="R31" s="450"/>
      <x:c r="S31" s="190"/>
      <x:c r="T31" s="190"/>
      <x:c r="V31" s="3">
        <x:f t="shared" si="43"/>
        <x:v>23000</x:v>
      </x:c>
      <x:c r="W31" s="3">
        <x:f>SUMIF(마스터R1!$H:$H,$E31,마스터R1!AO:AO)</x:f>
        <x:v>0</x:v>
      </x:c>
      <x:c r="X31" s="3">
        <x:f>SUMIF(마스터R1!$H:$H,$E31,마스터R1!AP:AP)</x:f>
        <x:v>0</x:v>
      </x:c>
      <x:c r="Y31" s="3">
        <x:f>SUMIF(마스터R1!$H:$H,$E31,마스터R1!AQ:AQ)</x:f>
        <x:v>0</x:v>
      </x:c>
      <x:c r="Z31" s="3">
        <x:f>SUMIF(마스터R1!$H:$H,$E31,마스터R1!AR:AR)</x:f>
        <x:v>0</x:v>
      </x:c>
      <x:c r="AA31" s="3">
        <x:f>SUMIF(마스터R1!$H:$H,$E31,마스터R1!AS:AS)</x:f>
        <x:v>0</x:v>
      </x:c>
      <x:c r="AB31" s="3">
        <x:f>SUMIF(마스터R1!$H:$H,$E31,마스터R1!AT:AT)</x:f>
        <x:v>0</x:v>
      </x:c>
      <x:c r="AC31" s="3">
        <x:f>SUMIF(마스터R1!$H:$H,$E31,마스터R1!AU:AU)</x:f>
        <x:v>0</x:v>
      </x:c>
      <x:c r="AD31" s="3">
        <x:f>SUMIF(마스터R1!$H:$H,$E31,마스터R1!AV:AV)</x:f>
        <x:v>0</x:v>
      </x:c>
      <x:c r="AE31" s="3">
        <x:f>SUMIF(마스터R1!$H:$H,$E31,마스터R1!AW:AW)</x:f>
        <x:v>4000</x:v>
      </x:c>
      <x:c r="AF31" s="3">
        <x:f>SUMIF(마스터R1!$H:$H,$E31,마스터R1!AX:AX)</x:f>
        <x:v>5000</x:v>
      </x:c>
      <x:c r="AG31" s="3">
        <x:f>SUMIF(마스터R1!$H:$H,$E31,마스터R1!AY:AY)</x:f>
        <x:v>6500</x:v>
      </x:c>
      <x:c r="AH31" s="3">
        <x:f>SUMIF(마스터R1!$H:$H,$E31,마스터R1!AZ:AZ)</x:f>
        <x:v>7500</x:v>
      </x:c>
      <x:c r="AJ31" s="1">
        <x:v>2600</x:v>
      </x:c>
    </x:row>
    <x:row r="32" spans="1:131" s="209" customFormat="1">
      <x:c r="A32" s="206"/>
      <x:c r="B32" s="206" t="s">
        <x:v>26</x:v>
      </x:c>
      <x:c r="C32" s="206" t="s">
        <x:v>57</x:v>
      </x:c>
      <x:c r="D32" s="207" t="s">
        <x:v>26</x:v>
      </x:c>
      <x:c r="E32" s="207"/>
      <x:c r="F32" s="207"/>
      <x:c r="G32" s="207"/>
      <x:c r="H32" s="208">
        <x:f t="shared" si="42"/>
        <x:v>0</x:v>
      </x:c>
      <x:c r="I32" s="210">
        <x:f>SUM(I33)</x:f>
        <x:v>0</x:v>
      </x:c>
      <x:c r="J32" s="210">
        <x:f t="shared" ref="J32" si="44">SUM(J33)</x:f>
        <x:v>0</x:v>
      </x:c>
      <x:c r="K32" s="210">
        <x:f t="shared" ref="K32" si="45">SUM(K33)</x:f>
        <x:v>0</x:v>
      </x:c>
      <x:c r="L32" s="210">
        <x:f t="shared" ref="L32" si="46">SUM(L33)</x:f>
        <x:v>0</x:v>
      </x:c>
      <x:c r="M32" s="210">
        <x:f t="shared" ref="M32" si="47">SUM(M33)</x:f>
        <x:v>0</x:v>
      </x:c>
      <x:c r="N32" s="210">
        <x:f t="shared" ref="N32" si="48">SUM(N33)</x:f>
        <x:v>0</x:v>
      </x:c>
      <x:c r="O32" s="210">
        <x:f t="shared" ref="O32" si="49">SUM(O33)</x:f>
        <x:v>0</x:v>
      </x:c>
      <x:c r="P32" s="210">
        <x:f t="shared" ref="P32" si="50">SUM(P33)</x:f>
        <x:v>0</x:v>
      </x:c>
      <x:c r="Q32" s="210">
        <x:f t="shared" ref="Q32" si="51">SUM(Q33)</x:f>
        <x:v>0</x:v>
      </x:c>
      <x:c r="R32" s="210">
        <x:f t="shared" ref="R32" si="52">SUM(R33)</x:f>
        <x:v>0</x:v>
      </x:c>
      <x:c r="S32" s="210">
        <x:f t="shared" ref="S32" si="53">SUM(S33)</x:f>
        <x:v>0</x:v>
      </x:c>
      <x:c r="T32" s="210">
        <x:f t="shared" ref="T32" si="54">SUM(T33)</x:f>
        <x:v>0</x:v>
      </x:c>
      <x:c r="U32" s="1"/>
      <x:c r="V32" s="208">
        <x:f t="shared" si="43"/>
        <x:v>0</x:v>
      </x:c>
      <x:c r="W32" s="210">
        <x:f>SUM(W33)</x:f>
        <x:v>0</x:v>
      </x:c>
      <x:c r="X32" s="210">
        <x:f t="shared" ref="X32:AH32" si="55">SUM(X33)</x:f>
        <x:v>0</x:v>
      </x:c>
      <x:c r="Y32" s="210">
        <x:f t="shared" si="55"/>
        <x:v>0</x:v>
      </x:c>
      <x:c r="Z32" s="210">
        <x:f t="shared" si="55"/>
        <x:v>0</x:v>
      </x:c>
      <x:c r="AA32" s="210">
        <x:f t="shared" si="55"/>
        <x:v>0</x:v>
      </x:c>
      <x:c r="AB32" s="210">
        <x:f t="shared" si="55"/>
        <x:v>0</x:v>
      </x:c>
      <x:c r="AC32" s="210">
        <x:f t="shared" si="55"/>
        <x:v>0</x:v>
      </x:c>
      <x:c r="AD32" s="210">
        <x:f t="shared" si="55"/>
        <x:v>0</x:v>
      </x:c>
      <x:c r="AE32" s="210">
        <x:f t="shared" si="55"/>
        <x:v>0</x:v>
      </x:c>
      <x:c r="AF32" s="210">
        <x:f t="shared" si="55"/>
        <x:v>0</x:v>
      </x:c>
      <x:c r="AG32" s="210">
        <x:f t="shared" si="55"/>
        <x:v>0</x:v>
      </x:c>
      <x:c r="AH32" s="210">
        <x:f t="shared" si="55"/>
        <x:v>0</x:v>
      </x:c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  <x:c r="BA32" s="1"/>
      <x:c r="BB32" s="1"/>
      <x:c r="BC32" s="1"/>
      <x:c r="BD32" s="1"/>
      <x:c r="BE32" s="1"/>
      <x:c r="BF32" s="1"/>
      <x:c r="BG32" s="1"/>
      <x:c r="BH32" s="1"/>
      <x:c r="BI32" s="1"/>
      <x:c r="BJ32" s="1"/>
      <x:c r="BK32" s="1"/>
      <x:c r="BL32" s="1"/>
      <x:c r="BM32" s="1"/>
      <x:c r="BN32" s="1"/>
      <x:c r="BO32" s="1"/>
      <x:c r="BP32" s="1"/>
      <x:c r="BQ32" s="1"/>
      <x:c r="BR32" s="1"/>
      <x:c r="BS32" s="1"/>
      <x:c r="BT32" s="1"/>
      <x:c r="BU32" s="1"/>
      <x:c r="BV32" s="1"/>
      <x:c r="BW32" s="1"/>
      <x:c r="BX32" s="1"/>
      <x:c r="BY32" s="1"/>
      <x:c r="BZ32" s="1"/>
      <x:c r="CA32" s="1"/>
      <x:c r="CB32" s="1"/>
      <x:c r="CC32" s="1"/>
      <x:c r="CD32" s="1"/>
      <x:c r="CE32" s="1"/>
      <x:c r="CF32" s="1"/>
      <x:c r="CG32" s="1"/>
      <x:c r="CH32" s="1"/>
      <x:c r="CI32" s="1"/>
      <x:c r="CJ32" s="1"/>
      <x:c r="CK32" s="1"/>
      <x:c r="CL32" s="1"/>
      <x:c r="CM32" s="1"/>
      <x:c r="CN32" s="1"/>
      <x:c r="CO32" s="1"/>
      <x:c r="CP32" s="1"/>
      <x:c r="CQ32" s="1"/>
      <x:c r="CR32" s="1"/>
      <x:c r="CS32" s="1"/>
      <x:c r="CT32" s="1"/>
      <x:c r="CU32" s="1"/>
      <x:c r="CV32" s="1"/>
      <x:c r="CW32" s="1"/>
      <x:c r="CX32" s="1"/>
      <x:c r="CY32" s="1"/>
      <x:c r="CZ32" s="1"/>
      <x:c r="DA32" s="1"/>
      <x:c r="DB32" s="1"/>
      <x:c r="DC32" s="1"/>
      <x:c r="DD32" s="1"/>
      <x:c r="DE32" s="1"/>
      <x:c r="DF32" s="1"/>
      <x:c r="DG32" s="1"/>
      <x:c r="DH32" s="1"/>
      <x:c r="DI32" s="1"/>
      <x:c r="DJ32" s="1"/>
      <x:c r="DK32" s="1"/>
      <x:c r="DL32" s="1"/>
      <x:c r="DM32" s="1"/>
      <x:c r="DN32" s="1"/>
      <x:c r="DO32" s="1"/>
      <x:c r="DP32" s="1"/>
      <x:c r="DQ32" s="1"/>
      <x:c r="DR32" s="1"/>
      <x:c r="DS32" s="1"/>
      <x:c r="DT32" s="1"/>
      <x:c r="DU32" s="1"/>
      <x:c r="DV32" s="1"/>
      <x:c r="DW32" s="1"/>
      <x:c r="DX32" s="1"/>
      <x:c r="DY32" s="1"/>
      <x:c r="DZ32" s="1"/>
      <x:c r="EA32" s="1"/>
    </x:row>
    <x:row r="33" spans="1:131" s="16" customFormat="1">
      <x:c r="A33" s="12" t="s">
        <x:v>54</x:v>
      </x:c>
      <x:c r="B33" s="15" t="s">
        <x:v>26</x:v>
      </x:c>
      <x:c r="C33" s="15" t="s">
        <x:v>57</x:v>
      </x:c>
      <x:c r="D33" s="17" t="s">
        <x:v>27</x:v>
      </x:c>
      <x:c r="E33" s="17"/>
      <x:c r="F33" s="17">
        <x:v>2023</x:v>
      </x:c>
      <x:c r="G33" s="17"/>
      <x:c r="H33" s="18">
        <x:f t="shared" si="42"/>
        <x:v>0</x:v>
      </x:c>
      <x:c r="I33" s="451"/>
      <x:c r="J33" s="451"/>
      <x:c r="K33" s="451"/>
      <x:c r="L33" s="451"/>
      <x:c r="M33" s="451"/>
      <x:c r="N33" s="451"/>
      <x:c r="O33" s="451"/>
      <x:c r="P33" s="451"/>
      <x:c r="Q33" s="451"/>
      <x:c r="R33" s="451"/>
      <x:c r="S33" s="19"/>
      <x:c r="T33" s="19"/>
      <x:c r="U33" s="1"/>
      <x:c r="V33" s="19">
        <x:f t="shared" si="43"/>
        <x:v>0</x:v>
      </x:c>
      <x:c r="W33" s="19"/>
      <x:c r="X33" s="19"/>
      <x:c r="Y33" s="19"/>
      <x:c r="Z33" s="19"/>
      <x:c r="AA33" s="19"/>
      <x:c r="AB33" s="19"/>
      <x:c r="AC33" s="19"/>
      <x:c r="AD33" s="19"/>
      <x:c r="AE33" s="19"/>
      <x:c r="AF33" s="19"/>
      <x:c r="AG33" s="19"/>
      <x:c r="AH33" s="19"/>
      <x:c r="AI33" s="1"/>
      <x:c r="AJ33" s="1">
        <x:v>345</x:v>
      </x:c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  <x:c r="BA33" s="1"/>
      <x:c r="BB33" s="1"/>
      <x:c r="BC33" s="1"/>
      <x:c r="BD33" s="1"/>
      <x:c r="BE33" s="1"/>
      <x:c r="BF33" s="1"/>
      <x:c r="BG33" s="1"/>
      <x:c r="BH33" s="1"/>
      <x:c r="BI33" s="1"/>
      <x:c r="BJ33" s="1"/>
      <x:c r="BK33" s="1"/>
      <x:c r="BL33" s="1"/>
      <x:c r="BM33" s="1"/>
      <x:c r="BN33" s="1"/>
      <x:c r="BO33" s="1"/>
      <x:c r="BP33" s="1"/>
      <x:c r="BQ33" s="1"/>
      <x:c r="BR33" s="1"/>
      <x:c r="BS33" s="1"/>
      <x:c r="BT33" s="1"/>
      <x:c r="BU33" s="1"/>
      <x:c r="BV33" s="1"/>
      <x:c r="BW33" s="1"/>
      <x:c r="BX33" s="1"/>
      <x:c r="BY33" s="1"/>
      <x:c r="BZ33" s="1"/>
      <x:c r="CA33" s="1"/>
      <x:c r="CB33" s="1"/>
      <x:c r="CC33" s="1"/>
      <x:c r="CD33" s="1"/>
      <x:c r="CE33" s="1"/>
      <x:c r="CF33" s="1"/>
      <x:c r="CG33" s="1"/>
      <x:c r="CH33" s="1"/>
      <x:c r="CI33" s="1"/>
      <x:c r="CJ33" s="1"/>
      <x:c r="CK33" s="1"/>
      <x:c r="CL33" s="1"/>
      <x:c r="CM33" s="1"/>
      <x:c r="CN33" s="1"/>
      <x:c r="CO33" s="1"/>
      <x:c r="CP33" s="1"/>
      <x:c r="CQ33" s="1"/>
      <x:c r="CR33" s="1"/>
      <x:c r="CS33" s="1"/>
      <x:c r="CT33" s="1"/>
      <x:c r="CU33" s="1"/>
      <x:c r="CV33" s="1"/>
      <x:c r="CW33" s="1"/>
      <x:c r="CX33" s="1"/>
      <x:c r="CY33" s="1"/>
      <x:c r="CZ33" s="1"/>
      <x:c r="DA33" s="1"/>
      <x:c r="DB33" s="1"/>
      <x:c r="DC33" s="1"/>
      <x:c r="DD33" s="1"/>
      <x:c r="DE33" s="1"/>
      <x:c r="DF33" s="1"/>
      <x:c r="DG33" s="1"/>
      <x:c r="DH33" s="1"/>
      <x:c r="DI33" s="1"/>
      <x:c r="DJ33" s="1"/>
      <x:c r="DK33" s="1"/>
      <x:c r="DL33" s="1"/>
      <x:c r="DM33" s="1"/>
      <x:c r="DN33" s="1"/>
      <x:c r="DO33" s="1"/>
      <x:c r="DP33" s="1"/>
      <x:c r="DQ33" s="1"/>
      <x:c r="DR33" s="1"/>
      <x:c r="DS33" s="1"/>
      <x:c r="DT33" s="1"/>
      <x:c r="DU33" s="1"/>
      <x:c r="DV33" s="1"/>
      <x:c r="DW33" s="1"/>
      <x:c r="DX33" s="1"/>
      <x:c r="DY33" s="1"/>
      <x:c r="DZ33" s="1"/>
      <x:c r="EA33" s="1"/>
    </x:row>
    <x:row r="34" spans="1:131" s="209" customFormat="1">
      <x:c r="A34" s="206"/>
      <x:c r="B34" s="206" t="s">
        <x:v>28</x:v>
      </x:c>
      <x:c r="C34" s="206" t="s">
        <x:v>57</x:v>
      </x:c>
      <x:c r="D34" s="207" t="s">
        <x:v>28</x:v>
      </x:c>
      <x:c r="E34" s="207"/>
      <x:c r="F34" s="207"/>
      <x:c r="G34" s="207"/>
      <x:c r="H34" s="208">
        <x:f t="shared" si="42"/>
        <x:v>19800</x:v>
      </x:c>
      <x:c r="I34" s="210">
        <x:f>SUM(I35)</x:f>
        <x:v>1500</x:v>
      </x:c>
      <x:c r="J34" s="210">
        <x:f t="shared" ref="J34" si="56">SUM(J35)</x:f>
        <x:v>2700</x:v>
      </x:c>
      <x:c r="K34" s="210">
        <x:f t="shared" ref="K34" si="57">SUM(K35)</x:f>
        <x:v>600</x:v>
      </x:c>
      <x:c r="L34" s="210">
        <x:f t="shared" ref="L34" si="58">SUM(L35)</x:f>
        <x:v>2400</x:v>
      </x:c>
      <x:c r="M34" s="210">
        <x:f t="shared" ref="M34" si="59">SUM(M35)</x:f>
        <x:v>2400</x:v>
      </x:c>
      <x:c r="N34" s="210">
        <x:f t="shared" ref="N34" si="60">SUM(N35)</x:f>
        <x:v>600</x:v>
      </x:c>
      <x:c r="O34" s="210">
        <x:f t="shared" ref="O34" si="61">SUM(O35)</x:f>
        <x:v>1200</x:v>
      </x:c>
      <x:c r="P34" s="210">
        <x:f t="shared" ref="P34" si="62">SUM(P35)</x:f>
        <x:v>0</x:v>
      </x:c>
      <x:c r="Q34" s="210">
        <x:f t="shared" ref="Q34" si="63">SUM(Q35)</x:f>
        <x:v>1200</x:v>
      </x:c>
      <x:c r="R34" s="210">
        <x:f t="shared" ref="R34" si="64">SUM(R35)</x:f>
        <x:v>2400</x:v>
      </x:c>
      <x:c r="S34" s="210">
        <x:f t="shared" ref="S34" si="65">SUM(S35)</x:f>
        <x:v>2400</x:v>
      </x:c>
      <x:c r="T34" s="210">
        <x:f t="shared" ref="T34" si="66">SUM(T35)</x:f>
        <x:v>2400</x:v>
      </x:c>
      <x:c r="U34" s="1"/>
      <x:c r="V34" s="208">
        <x:f t="shared" si="43"/>
        <x:v>14200</x:v>
      </x:c>
      <x:c r="W34" s="210">
        <x:f>SUM(W35)</x:f>
        <x:v>900</x:v>
      </x:c>
      <x:c r="X34" s="210">
        <x:f t="shared" ref="X34:AH34" si="67">SUM(X35)</x:f>
        <x:v>1200</x:v>
      </x:c>
      <x:c r="Y34" s="210">
        <x:f t="shared" si="67"/>
        <x:v>1400</x:v>
      </x:c>
      <x:c r="Z34" s="210">
        <x:f t="shared" si="67"/>
        <x:v>1200</x:v>
      </x:c>
      <x:c r="AA34" s="210">
        <x:f t="shared" si="67"/>
        <x:v>900</x:v>
      </x:c>
      <x:c r="AB34" s="210">
        <x:f t="shared" si="67"/>
        <x:v>1300</x:v>
      </x:c>
      <x:c r="AC34" s="210">
        <x:f t="shared" si="67"/>
        <x:v>1000</x:v>
      </x:c>
      <x:c r="AD34" s="210">
        <x:f t="shared" si="67"/>
        <x:v>1500</x:v>
      </x:c>
      <x:c r="AE34" s="210">
        <x:f t="shared" si="67"/>
        <x:v>1200</x:v>
      </x:c>
      <x:c r="AF34" s="210">
        <x:f t="shared" si="67"/>
        <x:v>1200</x:v>
      </x:c>
      <x:c r="AG34" s="210">
        <x:f t="shared" si="67"/>
        <x:v>1200</x:v>
      </x:c>
      <x:c r="AH34" s="210">
        <x:f t="shared" si="67"/>
        <x:v>1200</x:v>
      </x:c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  <x:c r="BA34" s="1"/>
      <x:c r="BB34" s="1"/>
      <x:c r="BC34" s="1"/>
      <x:c r="BD34" s="1"/>
      <x:c r="BE34" s="1"/>
      <x:c r="BF34" s="1"/>
      <x:c r="BG34" s="1"/>
      <x:c r="BH34" s="1"/>
      <x:c r="BI34" s="1"/>
      <x:c r="BJ34" s="1"/>
      <x:c r="BK34" s="1"/>
      <x:c r="BL34" s="1"/>
      <x:c r="BM34" s="1"/>
      <x:c r="BN34" s="1"/>
      <x:c r="BO34" s="1"/>
      <x:c r="BP34" s="1"/>
      <x:c r="BQ34" s="1"/>
      <x:c r="BR34" s="1"/>
      <x:c r="BS34" s="1"/>
      <x:c r="BT34" s="1"/>
      <x:c r="BU34" s="1"/>
      <x:c r="BV34" s="1"/>
      <x:c r="BW34" s="1"/>
      <x:c r="BX34" s="1"/>
      <x:c r="BY34" s="1"/>
      <x:c r="BZ34" s="1"/>
      <x:c r="CA34" s="1"/>
      <x:c r="CB34" s="1"/>
      <x:c r="CC34" s="1"/>
      <x:c r="CD34" s="1"/>
      <x:c r="CE34" s="1"/>
      <x:c r="CF34" s="1"/>
      <x:c r="CG34" s="1"/>
      <x:c r="CH34" s="1"/>
      <x:c r="CI34" s="1"/>
      <x:c r="CJ34" s="1"/>
      <x:c r="CK34" s="1"/>
      <x:c r="CL34" s="1"/>
      <x:c r="CM34" s="1"/>
      <x:c r="CN34" s="1"/>
      <x:c r="CO34" s="1"/>
      <x:c r="CP34" s="1"/>
      <x:c r="CQ34" s="1"/>
      <x:c r="CR34" s="1"/>
      <x:c r="CS34" s="1"/>
      <x:c r="CT34" s="1"/>
      <x:c r="CU34" s="1"/>
      <x:c r="CV34" s="1"/>
      <x:c r="CW34" s="1"/>
      <x:c r="CX34" s="1"/>
      <x:c r="CY34" s="1"/>
      <x:c r="CZ34" s="1"/>
      <x:c r="DA34" s="1"/>
      <x:c r="DB34" s="1"/>
      <x:c r="DC34" s="1"/>
      <x:c r="DD34" s="1"/>
      <x:c r="DE34" s="1"/>
      <x:c r="DF34" s="1"/>
      <x:c r="DG34" s="1"/>
      <x:c r="DH34" s="1"/>
      <x:c r="DI34" s="1"/>
      <x:c r="DJ34" s="1"/>
      <x:c r="DK34" s="1"/>
      <x:c r="DL34" s="1"/>
      <x:c r="DM34" s="1"/>
      <x:c r="DN34" s="1"/>
      <x:c r="DO34" s="1"/>
      <x:c r="DP34" s="1"/>
      <x:c r="DQ34" s="1"/>
      <x:c r="DR34" s="1"/>
      <x:c r="DS34" s="1"/>
      <x:c r="DT34" s="1"/>
      <x:c r="DU34" s="1"/>
      <x:c r="DV34" s="1"/>
      <x:c r="DW34" s="1"/>
      <x:c r="DX34" s="1"/>
      <x:c r="DY34" s="1"/>
      <x:c r="DZ34" s="1"/>
      <x:c r="EA34" s="1"/>
    </x:row>
    <x:row r="35" spans="1:131">
      <x:c r="A35" s="12" t="s">
        <x:v>54</x:v>
      </x:c>
      <x:c r="B35" s="12" t="s">
        <x:v>28</x:v>
      </x:c>
      <x:c r="C35" s="12" t="s">
        <x:v>57</x:v>
      </x:c>
      <x:c r="D35" s="4" t="s">
        <x:v>29</x:v>
      </x:c>
      <x:c r="E35" s="4" t="s">
        <x:v>29</x:v>
      </x:c>
      <x:c r="F35" s="4">
        <x:v>2027</x:v>
      </x:c>
      <x:c r="G35" s="4"/>
      <x:c r="H35" s="3">
        <x:f t="shared" si="42"/>
        <x:v>19800</x:v>
      </x:c>
      <x:c r="I35" s="450">
        <x:v>1500</x:v>
      </x:c>
      <x:c r="J35" s="450">
        <x:v>2700</x:v>
      </x:c>
      <x:c r="K35" s="450">
        <x:v>600</x:v>
      </x:c>
      <x:c r="L35" s="450">
        <x:v>2400</x:v>
      </x:c>
      <x:c r="M35" s="450">
        <x:v>2400</x:v>
      </x:c>
      <x:c r="N35" s="450">
        <x:v>600</x:v>
      </x:c>
      <x:c r="O35" s="450">
        <x:v>1200</x:v>
      </x:c>
      <x:c r="P35" s="450"/>
      <x:c r="Q35" s="450">
        <x:v>1200</x:v>
      </x:c>
      <x:c r="R35" s="450">
        <x:v>2400</x:v>
      </x:c>
      <x:c r="S35" s="190">
        <x:v>2400</x:v>
      </x:c>
      <x:c r="T35" s="190">
        <x:v>2400</x:v>
      </x:c>
      <x:c r="V35" s="3">
        <x:f t="shared" si="43"/>
        <x:v>14200</x:v>
      </x:c>
      <x:c r="W35" s="3">
        <x:f>SUMIF(마스터R1!$H:$H,$E35,마스터R1!AO:AO)</x:f>
        <x:v>900</x:v>
      </x:c>
      <x:c r="X35" s="3">
        <x:f>SUMIF(마스터R1!$H:$H,$E35,마스터R1!AP:AP)</x:f>
        <x:v>1200</x:v>
      </x:c>
      <x:c r="Y35" s="3">
        <x:f>SUMIF(마스터R1!$H:$H,$E35,마스터R1!AQ:AQ)</x:f>
        <x:v>1400</x:v>
      </x:c>
      <x:c r="Z35" s="3">
        <x:f>SUMIF(마스터R1!$H:$H,$E35,마스터R1!AR:AR)</x:f>
        <x:v>1200</x:v>
      </x:c>
      <x:c r="AA35" s="3">
        <x:f>SUMIF(마스터R1!$H:$H,$E35,마스터R1!AS:AS)</x:f>
        <x:v>900</x:v>
      </x:c>
      <x:c r="AB35" s="3">
        <x:f>SUMIF(마스터R1!$H:$H,$E35,마스터R1!AT:AT)</x:f>
        <x:v>1300</x:v>
      </x:c>
      <x:c r="AC35" s="3">
        <x:f>SUMIF(마스터R1!$H:$H,$E35,마스터R1!AU:AU)</x:f>
        <x:v>1000</x:v>
      </x:c>
      <x:c r="AD35" s="3">
        <x:f>SUMIF(마스터R1!$H:$H,$E35,마스터R1!AV:AV)</x:f>
        <x:v>1500</x:v>
      </x:c>
      <x:c r="AE35" s="3">
        <x:f>SUMIF(마스터R1!$H:$H,$E35,마스터R1!AW:AW)</x:f>
        <x:v>1200</x:v>
      </x:c>
      <x:c r="AF35" s="3">
        <x:f>SUMIF(마스터R1!$H:$H,$E35,마스터R1!AX:AX)</x:f>
        <x:v>1200</x:v>
      </x:c>
      <x:c r="AG35" s="3">
        <x:f>SUMIF(마스터R1!$H:$H,$E35,마스터R1!AY:AY)</x:f>
        <x:v>1200</x:v>
      </x:c>
      <x:c r="AH35" s="3">
        <x:f>SUMIF(마스터R1!$H:$H,$E35,마스터R1!AZ:AZ)</x:f>
        <x:v>1200</x:v>
      </x:c>
      <x:c r="AJ35" s="1">
        <x:v>300</x:v>
      </x:c>
    </x:row>
    <x:row r="36" spans="1:131" s="205" customFormat="1">
      <x:c r="A36" s="202"/>
      <x:c r="B36" s="202"/>
      <x:c r="C36" s="202"/>
      <x:c r="D36" s="203" t="s">
        <x:v>30</x:v>
      </x:c>
      <x:c r="E36" s="203"/>
      <x:c r="F36" s="203"/>
      <x:c r="G36" s="203"/>
      <x:c r="H36" s="204">
        <x:f t="shared" si="42"/>
        <x:v>2013567</x:v>
      </x:c>
      <x:c r="I36" s="204">
        <x:f t="shared" ref="I36:T36" si="68">SUMIF($A:$A,$A39,I:I)</x:f>
        <x:v>151988</x:v>
      </x:c>
      <x:c r="J36" s="204">
        <x:f t="shared" si="68"/>
        <x:v>121006</x:v>
      </x:c>
      <x:c r="K36" s="204">
        <x:f t="shared" si="68"/>
        <x:v>170888</x:v>
      </x:c>
      <x:c r="L36" s="204">
        <x:f t="shared" si="68"/>
        <x:v>113438</x:v>
      </x:c>
      <x:c r="M36" s="204">
        <x:f t="shared" si="68"/>
        <x:v>114800</x:v>
      </x:c>
      <x:c r="N36" s="204">
        <x:f t="shared" si="68"/>
        <x:v>127395</x:v>
      </x:c>
      <x:c r="O36" s="204">
        <x:f t="shared" si="68"/>
        <x:v>184160</x:v>
      </x:c>
      <x:c r="P36" s="204">
        <x:f t="shared" si="68"/>
        <x:v>174720</x:v>
      </x:c>
      <x:c r="Q36" s="204">
        <x:f t="shared" si="68"/>
        <x:v>201745</x:v>
      </x:c>
      <x:c r="R36" s="204">
        <x:f t="shared" si="68"/>
        <x:v>217811</x:v>
      </x:c>
      <x:c r="S36" s="204">
        <x:f t="shared" si="68"/>
        <x:v>217808</x:v>
      </x:c>
      <x:c r="T36" s="204">
        <x:f t="shared" si="68"/>
        <x:v>217808</x:v>
      </x:c>
      <x:c r="U36" s="1"/>
      <x:c r="V36" s="204">
        <x:f t="shared" si="43"/>
        <x:v>2605900</x:v>
      </x:c>
      <x:c r="W36" s="204">
        <x:f t="shared" ref="W36:AH36" si="69">SUMIF($A:$A,$A39,W:W)</x:f>
        <x:v>207000</x:v>
      </x:c>
      <x:c r="X36" s="204">
        <x:f t="shared" si="69"/>
        <x:v>241500</x:v>
      </x:c>
      <x:c r="Y36" s="204">
        <x:f t="shared" si="69"/>
        <x:v>287500</x:v>
      </x:c>
      <x:c r="Z36" s="204">
        <x:f t="shared" si="69"/>
        <x:v>264500</x:v>
      </x:c>
      <x:c r="AA36" s="204">
        <x:f t="shared" si="69"/>
        <x:v>276000</x:v>
      </x:c>
      <x:c r="AB36" s="204">
        <x:f t="shared" si="69"/>
        <x:v>275900</x:v>
      </x:c>
      <x:c r="AC36" s="204">
        <x:f t="shared" si="69"/>
        <x:v>216500</x:v>
      </x:c>
      <x:c r="AD36" s="204">
        <x:f t="shared" si="69"/>
        <x:v>142500</x:v>
      </x:c>
      <x:c r="AE36" s="204">
        <x:f t="shared" si="69"/>
        <x:v>177000</x:v>
      </x:c>
      <x:c r="AF36" s="204">
        <x:f t="shared" si="69"/>
        <x:v>180000</x:v>
      </x:c>
      <x:c r="AG36" s="204">
        <x:f t="shared" si="69"/>
        <x:v>159000</x:v>
      </x:c>
      <x:c r="AH36" s="204">
        <x:f t="shared" si="69"/>
        <x:v>178500</x:v>
      </x:c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  <x:c r="BA36" s="1"/>
      <x:c r="BB36" s="1"/>
      <x:c r="BC36" s="1"/>
      <x:c r="BD36" s="1"/>
      <x:c r="BE36" s="1"/>
      <x:c r="BF36" s="1"/>
      <x:c r="BG36" s="1"/>
      <x:c r="BH36" s="1"/>
      <x:c r="BI36" s="1"/>
      <x:c r="BJ36" s="1"/>
      <x:c r="BK36" s="1"/>
      <x:c r="BL36" s="1"/>
      <x:c r="BM36" s="1"/>
      <x:c r="BN36" s="1"/>
      <x:c r="BO36" s="1"/>
      <x:c r="BP36" s="1"/>
      <x:c r="BQ36" s="1"/>
      <x:c r="BR36" s="1"/>
      <x:c r="BS36" s="1"/>
      <x:c r="BT36" s="1"/>
      <x:c r="BU36" s="1"/>
      <x:c r="BV36" s="1"/>
      <x:c r="BW36" s="1"/>
      <x:c r="BX36" s="1"/>
      <x:c r="BY36" s="1"/>
      <x:c r="BZ36" s="1"/>
      <x:c r="CA36" s="1"/>
      <x:c r="CB36" s="1"/>
      <x:c r="CC36" s="1"/>
      <x:c r="CD36" s="1"/>
      <x:c r="CE36" s="1"/>
      <x:c r="CF36" s="1"/>
      <x:c r="CG36" s="1"/>
      <x:c r="CH36" s="1"/>
      <x:c r="CI36" s="1"/>
      <x:c r="CJ36" s="1"/>
      <x:c r="CK36" s="1"/>
      <x:c r="CL36" s="1"/>
      <x:c r="CM36" s="1"/>
      <x:c r="CN36" s="1"/>
      <x:c r="CO36" s="1"/>
      <x:c r="CP36" s="1"/>
      <x:c r="CQ36" s="1"/>
      <x:c r="CR36" s="1"/>
      <x:c r="CS36" s="1"/>
      <x:c r="CT36" s="1"/>
      <x:c r="CU36" s="1"/>
      <x:c r="CV36" s="1"/>
      <x:c r="CW36" s="1"/>
      <x:c r="CX36" s="1"/>
      <x:c r="CY36" s="1"/>
      <x:c r="CZ36" s="1"/>
      <x:c r="DA36" s="1"/>
      <x:c r="DB36" s="1"/>
      <x:c r="DC36" s="1"/>
      <x:c r="DD36" s="1"/>
      <x:c r="DE36" s="1"/>
      <x:c r="DF36" s="1"/>
      <x:c r="DG36" s="1"/>
      <x:c r="DH36" s="1"/>
      <x:c r="DI36" s="1"/>
      <x:c r="DJ36" s="1"/>
      <x:c r="DK36" s="1"/>
      <x:c r="DL36" s="1"/>
      <x:c r="DM36" s="1"/>
      <x:c r="DN36" s="1"/>
      <x:c r="DO36" s="1"/>
      <x:c r="DP36" s="1"/>
      <x:c r="DQ36" s="1"/>
      <x:c r="DR36" s="1"/>
      <x:c r="DS36" s="1"/>
      <x:c r="DT36" s="1"/>
      <x:c r="DU36" s="1"/>
      <x:c r="DV36" s="1"/>
      <x:c r="DW36" s="1"/>
      <x:c r="DX36" s="1"/>
      <x:c r="DY36" s="1"/>
      <x:c r="DZ36" s="1"/>
      <x:c r="EA36" s="1"/>
    </x:row>
    <x:row r="37" spans="1:131" s="209" customFormat="1">
      <x:c r="A37" s="206"/>
      <x:c r="B37" s="206" t="s">
        <x:v>31</x:v>
      </x:c>
      <x:c r="C37" s="206" t="s">
        <x:v>57</x:v>
      </x:c>
      <x:c r="D37" s="207" t="s">
        <x:v>31</x:v>
      </x:c>
      <x:c r="F37" s="207">
        <x:v>2026</x:v>
      </x:c>
      <x:c r="G37" s="207"/>
      <x:c r="H37" s="208">
        <x:f t="shared" si="42"/>
        <x:v>1033506</x:v>
      </x:c>
      <x:c r="I37" s="211">
        <x:f>SUM(I38:I41)</x:f>
        <x:v>58368</x:v>
      </x:c>
      <x:c r="J37" s="211">
        <x:f t="shared" ref="J37:T37" si="70">SUM(J38:J41)</x:f>
        <x:v>59086</x:v>
      </x:c>
      <x:c r="K37" s="211">
        <x:f t="shared" si="70"/>
        <x:v>99048</x:v>
      </x:c>
      <x:c r="L37" s="211">
        <x:f t="shared" si="70"/>
        <x:v>82710</x:v>
      </x:c>
      <x:c r="M37" s="211">
        <x:f t="shared" si="70"/>
        <x:v>91736</x:v>
      </x:c>
      <x:c r="N37" s="211">
        <x:f t="shared" si="70"/>
        <x:v>81315</x:v>
      </x:c>
      <x:c r="O37" s="211">
        <x:f t="shared" si="70"/>
        <x:v>107360</x:v>
      </x:c>
      <x:c r="P37" s="211">
        <x:f t="shared" si="70"/>
        <x:v>59520</x:v>
      </x:c>
      <x:c r="Q37" s="211">
        <x:f t="shared" si="70"/>
        <x:v>86539</x:v>
      </x:c>
      <x:c r="R37" s="211">
        <x:f t="shared" si="70"/>
        <x:v>102608</x:v>
      </x:c>
      <x:c r="S37" s="211">
        <x:f t="shared" si="70"/>
        <x:v>102608</x:v>
      </x:c>
      <x:c r="T37" s="211">
        <x:f t="shared" si="70"/>
        <x:v>102608</x:v>
      </x:c>
      <x:c r="U37" s="1"/>
      <x:c r="V37" s="208">
        <x:f t="shared" si="43"/>
        <x:v>1371900</x:v>
      </x:c>
      <x:c r="W37" s="211">
        <x:f>SUM(W38:W41)</x:f>
        <x:v>102600</x:v>
      </x:c>
      <x:c r="X37" s="211">
        <x:f t="shared" ref="X37:AH37" si="71">SUM(X38:X41)</x:f>
        <x:v>119700</x:v>
      </x:c>
      <x:c r="Y37" s="211">
        <x:f t="shared" si="71"/>
        <x:v>142500</x:v>
      </x:c>
      <x:c r="Z37" s="211">
        <x:f t="shared" si="71"/>
        <x:v>131100</x:v>
      </x:c>
      <x:c r="AA37" s="211">
        <x:f t="shared" si="71"/>
        <x:v>136800</x:v>
      </x:c>
      <x:c r="AB37" s="211">
        <x:f t="shared" si="71"/>
        <x:v>142500</x:v>
      </x:c>
      <x:c r="AC37" s="211">
        <x:f t="shared" si="71"/>
        <x:v>119700</x:v>
      </x:c>
      <x:c r="AD37" s="211">
        <x:f t="shared" si="71"/>
        <x:v>85500</x:v>
      </x:c>
      <x:c r="AE37" s="211">
        <x:f t="shared" si="71"/>
        <x:v>99000</x:v>
      </x:c>
      <x:c r="AF37" s="211">
        <x:f t="shared" si="71"/>
        <x:v>99000</x:v>
      </x:c>
      <x:c r="AG37" s="211">
        <x:f t="shared" si="71"/>
        <x:v>90000</x:v>
      </x:c>
      <x:c r="AH37" s="211">
        <x:f t="shared" si="71"/>
        <x:v>103500</x:v>
      </x:c>
      <x:c r="AI37" s="1"/>
      <x:c r="AJ37" s="95">
        <x:f>V39*0.56*1330</x:f>
        <x:v>510895560.00000006</x:v>
      </x:c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  <x:c r="BA37" s="1"/>
      <x:c r="BB37" s="1"/>
      <x:c r="BC37" s="1"/>
      <x:c r="BD37" s="1"/>
      <x:c r="BE37" s="1"/>
      <x:c r="BF37" s="1"/>
      <x:c r="BG37" s="1"/>
      <x:c r="BH37" s="1"/>
      <x:c r="BI37" s="1"/>
      <x:c r="BJ37" s="1"/>
      <x:c r="BK37" s="1"/>
      <x:c r="BL37" s="1"/>
      <x:c r="BM37" s="1"/>
      <x:c r="BN37" s="1"/>
      <x:c r="BO37" s="1"/>
      <x:c r="BP37" s="1"/>
      <x:c r="BQ37" s="1"/>
      <x:c r="BR37" s="1"/>
      <x:c r="BS37" s="1"/>
      <x:c r="BT37" s="1"/>
      <x:c r="BU37" s="1"/>
      <x:c r="BV37" s="1"/>
      <x:c r="BW37" s="1"/>
      <x:c r="BX37" s="1"/>
      <x:c r="BY37" s="1"/>
      <x:c r="BZ37" s="1"/>
      <x:c r="CA37" s="1"/>
      <x:c r="CB37" s="1"/>
      <x:c r="CC37" s="1"/>
      <x:c r="CD37" s="1"/>
      <x:c r="CE37" s="1"/>
      <x:c r="CF37" s="1"/>
      <x:c r="CG37" s="1"/>
      <x:c r="CH37" s="1"/>
      <x:c r="CI37" s="1"/>
      <x:c r="CJ37" s="1"/>
      <x:c r="CK37" s="1"/>
      <x:c r="CL37" s="1"/>
      <x:c r="CM37" s="1"/>
      <x:c r="CN37" s="1"/>
      <x:c r="CO37" s="1"/>
      <x:c r="CP37" s="1"/>
      <x:c r="CQ37" s="1"/>
      <x:c r="CR37" s="1"/>
      <x:c r="CS37" s="1"/>
      <x:c r="CT37" s="1"/>
      <x:c r="CU37" s="1"/>
      <x:c r="CV37" s="1"/>
      <x:c r="CW37" s="1"/>
      <x:c r="CX37" s="1"/>
      <x:c r="CY37" s="1"/>
      <x:c r="CZ37" s="1"/>
      <x:c r="DA37" s="1"/>
      <x:c r="DB37" s="1"/>
      <x:c r="DC37" s="1"/>
      <x:c r="DD37" s="1"/>
      <x:c r="DE37" s="1"/>
      <x:c r="DF37" s="1"/>
      <x:c r="DG37" s="1"/>
      <x:c r="DH37" s="1"/>
      <x:c r="DI37" s="1"/>
      <x:c r="DJ37" s="1"/>
      <x:c r="DK37" s="1"/>
      <x:c r="DL37" s="1"/>
      <x:c r="DM37" s="1"/>
      <x:c r="DN37" s="1"/>
      <x:c r="DO37" s="1"/>
      <x:c r="DP37" s="1"/>
      <x:c r="DQ37" s="1"/>
      <x:c r="DR37" s="1"/>
      <x:c r="DS37" s="1"/>
      <x:c r="DT37" s="1"/>
      <x:c r="DU37" s="1"/>
      <x:c r="DV37" s="1"/>
      <x:c r="DW37" s="1"/>
      <x:c r="DX37" s="1"/>
      <x:c r="DY37" s="1"/>
      <x:c r="DZ37" s="1"/>
      <x:c r="EA37" s="1"/>
    </x:row>
    <x:row r="38" spans="1:131">
      <x:c r="A38" s="12" t="s">
        <x:v>55</x:v>
      </x:c>
      <x:c r="B38" s="12" t="s">
        <x:v>31</x:v>
      </x:c>
      <x:c r="C38" s="12" t="s">
        <x:v>57</x:v>
      </x:c>
      <x:c r="D38" s="4" t="s">
        <x:v>33</x:v>
      </x:c>
      <x:c r="E38" s="4" t="s">
        <x:v>33</x:v>
      </x:c>
      <x:c r="F38" s="4"/>
      <x:c r="G38" s="4"/>
      <x:c r="H38" s="3">
        <x:f t="shared" si="42"/>
        <x:v>348439</x:v>
      </x:c>
      <x:c r="I38" s="452">
        <x:v>27680</x:v>
      </x:c>
      <x:c r="J38" s="452">
        <x:v>32046</x:v>
      </x:c>
      <x:c r="K38" s="452">
        <x:v>48020</x:v>
      </x:c>
      <x:c r="L38" s="452">
        <x:v>41971</x:v>
      </x:c>
      <x:c r="M38" s="452">
        <x:v>46124</x:v>
      </x:c>
      <x:c r="N38" s="452">
        <x:v>41203</x:v>
      </x:c>
      <x:c r="O38" s="452">
        <x:v>55040</x:v>
      </x:c>
      <x:c r="P38" s="452">
        <x:v>28160</x:v>
      </x:c>
      <x:c r="Q38" s="452">
        <x:v>28195</x:v>
      </x:c>
      <x:c r="R38" s="452"/>
      <x:c r="S38" s="190"/>
      <x:c r="T38" s="190"/>
      <x:c r="V38" s="3">
        <x:f t="shared" si="43"/>
        <x:v>0</x:v>
      </x:c>
      <x:c r="W38" s="3">
        <x:f>SUMIF(마스터R1!$H:$H,$E38,마스터R1!AO:AO)</x:f>
        <x:v>0</x:v>
      </x:c>
      <x:c r="X38" s="3">
        <x:f>SUMIF(마스터R1!$H:$H,$E38,마스터R1!AP:AP)</x:f>
        <x:v>0</x:v>
      </x:c>
      <x:c r="Y38" s="3">
        <x:f>SUMIF(마스터R1!$H:$H,$E38,마스터R1!AQ:AQ)</x:f>
        <x:v>0</x:v>
      </x:c>
      <x:c r="Z38" s="3">
        <x:f>SUMIF(마스터R1!$H:$H,$E38,마스터R1!AR:AR)</x:f>
        <x:v>0</x:v>
      </x:c>
      <x:c r="AA38" s="3">
        <x:f>SUMIF(마스터R1!$H:$H,$E38,마스터R1!AS:AS)</x:f>
        <x:v>0</x:v>
      </x:c>
      <x:c r="AB38" s="3">
        <x:f>SUMIF(마스터R1!$H:$H,$E38,마스터R1!AT:AT)</x:f>
        <x:v>0</x:v>
      </x:c>
      <x:c r="AC38" s="3">
        <x:f>SUMIF(마스터R1!$H:$H,$E38,마스터R1!AU:AU)</x:f>
        <x:v>0</x:v>
      </x:c>
      <x:c r="AD38" s="3">
        <x:f>SUMIF(마스터R1!$H:$H,$E38,마스터R1!AV:AV)</x:f>
        <x:v>0</x:v>
      </x:c>
      <x:c r="AE38" s="3">
        <x:f>SUMIF(마스터R1!$H:$H,$E38,마스터R1!AW:AW)</x:f>
        <x:v>0</x:v>
      </x:c>
      <x:c r="AF38" s="3">
        <x:f>SUMIF(마스터R1!$H:$H,$E38,마스터R1!AX:AX)</x:f>
        <x:v>0</x:v>
      </x:c>
      <x:c r="AG38" s="3">
        <x:f>SUMIF(마스터R1!$H:$H,$E38,마스터R1!AY:AY)</x:f>
        <x:v>0</x:v>
      </x:c>
      <x:c r="AH38" s="3">
        <x:f>SUMIF(마스터R1!$H:$H,$E38,마스터R1!AZ:AZ)</x:f>
        <x:v>0</x:v>
      </x:c>
      <x:c r="AJ38" s="1">
        <x:v>12575</x:v>
      </x:c>
    </x:row>
    <x:row r="39" spans="1:131">
      <x:c r="A39" s="12" t="s">
        <x:v>55</x:v>
      </x:c>
      <x:c r="B39" s="12" t="s">
        <x:v>31</x:v>
      </x:c>
      <x:c r="C39" s="12" t="s">
        <x:v>57</x:v>
      </x:c>
      <x:c r="D39" s="4" t="s">
        <x:v>33</x:v>
      </x:c>
      <x:c r="E39" s="4" t="s">
        <x:v>1556</x:v>
      </x:c>
      <x:c r="F39" s="4"/>
      <x:c r="G39" s="4"/>
      <x:c r="H39" s="3">
        <x:f t="shared" si="42"/>
        <x:v>168560</x:v>
      </x:c>
      <x:c r="I39" s="452"/>
      <x:c r="J39" s="452"/>
      <x:c r="K39" s="452"/>
      <x:c r="L39" s="452"/>
      <x:c r="M39" s="452"/>
      <x:c r="N39" s="452"/>
      <x:c r="O39" s="452"/>
      <x:c r="P39" s="452"/>
      <x:c r="Q39" s="452">
        <x:v>14720</x:v>
      </x:c>
      <x:c r="R39" s="452">
        <x:v>51280</x:v>
      </x:c>
      <x:c r="S39" s="190">
        <x:v>51280</x:v>
      </x:c>
      <x:c r="T39" s="190">
        <x:v>51280</x:v>
      </x:c>
      <x:c r="V39" s="3">
        <x:f t="shared" si="43"/>
        <x:v>685950</x:v>
      </x:c>
      <x:c r="W39" s="3">
        <x:f>SUMIF(마스터R1!$H:$H,$E39,마스터R1!AO:AO)</x:f>
        <x:v>51300</x:v>
      </x:c>
      <x:c r="X39" s="3">
        <x:f>SUMIF(마스터R1!$H:$H,$E39,마스터R1!AP:AP)</x:f>
        <x:v>59850</x:v>
      </x:c>
      <x:c r="Y39" s="3">
        <x:f>SUMIF(마스터R1!$H:$H,$E39,마스터R1!AQ:AQ)</x:f>
        <x:v>71250</x:v>
      </x:c>
      <x:c r="Z39" s="3">
        <x:f>SUMIF(마스터R1!$H:$H,$E39,마스터R1!AR:AR)</x:f>
        <x:v>65550</x:v>
      </x:c>
      <x:c r="AA39" s="3">
        <x:f>SUMIF(마스터R1!$H:$H,$E39,마스터R1!AS:AS)</x:f>
        <x:v>68400</x:v>
      </x:c>
      <x:c r="AB39" s="3">
        <x:f>SUMIF(마스터R1!$H:$H,$E39,마스터R1!AT:AT)</x:f>
        <x:v>71250</x:v>
      </x:c>
      <x:c r="AC39" s="3">
        <x:f>SUMIF(마스터R1!$H:$H,$E39,마스터R1!AU:AU)</x:f>
        <x:v>59850</x:v>
      </x:c>
      <x:c r="AD39" s="3">
        <x:f>SUMIF(마스터R1!$H:$H,$E39,마스터R1!AV:AV)</x:f>
        <x:v>42750</x:v>
      </x:c>
      <x:c r="AE39" s="3">
        <x:f>SUMIF(마스터R1!$H:$H,$E39,마스터R1!AW:AW)</x:f>
        <x:v>49500</x:v>
      </x:c>
      <x:c r="AF39" s="3">
        <x:f>SUMIF(마스터R1!$H:$H,$E39,마스터R1!AX:AX)</x:f>
        <x:v>49500</x:v>
      </x:c>
      <x:c r="AG39" s="3">
        <x:f>SUMIF(마스터R1!$H:$H,$E39,마스터R1!AY:AY)</x:f>
        <x:v>45000</x:v>
      </x:c>
      <x:c r="AH39" s="3">
        <x:f>SUMIF(마스터R1!$H:$H,$E39,마스터R1!AZ:AZ)</x:f>
        <x:v>51750</x:v>
      </x:c>
      <x:c r="AJ39" s="1">
        <x:v>12575</x:v>
      </x:c>
    </x:row>
    <x:row r="40" spans="1:131">
      <x:c r="A40" s="12" t="s">
        <x:v>55</x:v>
      </x:c>
      <x:c r="B40" s="12" t="s">
        <x:v>31</x:v>
      </x:c>
      <x:c r="C40" s="12" t="s">
        <x:v>57</x:v>
      </x:c>
      <x:c r="D40" s="4" t="s">
        <x:v>32</x:v>
      </x:c>
      <x:c r="E40" s="4" t="s">
        <x:v>32</x:v>
      </x:c>
      <x:c r="F40" s="4"/>
      <x:c r="G40" s="4"/>
      <x:c r="H40" s="3">
        <x:f t="shared" si="42"/>
        <x:v>347803</x:v>
      </x:c>
      <x:c r="I40" s="452">
        <x:v>30688</x:v>
      </x:c>
      <x:c r="J40" s="452">
        <x:v>27040</x:v>
      </x:c>
      <x:c r="K40" s="452">
        <x:v>51028</x:v>
      </x:c>
      <x:c r="L40" s="452">
        <x:v>40739</x:v>
      </x:c>
      <x:c r="M40" s="452">
        <x:v>45612</x:v>
      </x:c>
      <x:c r="N40" s="452">
        <x:v>40112</x:v>
      </x:c>
      <x:c r="O40" s="452">
        <x:v>52320</x:v>
      </x:c>
      <x:c r="P40" s="452">
        <x:v>31360</x:v>
      </x:c>
      <x:c r="Q40" s="452">
        <x:v>28904</x:v>
      </x:c>
      <x:c r="R40" s="452"/>
      <x:c r="S40" s="190"/>
      <x:c r="T40" s="190"/>
      <x:c r="V40" s="3">
        <x:f t="shared" si="43"/>
        <x:v>0</x:v>
      </x:c>
      <x:c r="W40" s="3">
        <x:f>SUMIF(마스터R1!$H:$H,$E40,마스터R1!AO:AO)</x:f>
        <x:v>0</x:v>
      </x:c>
      <x:c r="X40" s="3">
        <x:f>SUMIF(마스터R1!$H:$H,$E40,마스터R1!AP:AP)</x:f>
        <x:v>0</x:v>
      </x:c>
      <x:c r="Y40" s="3">
        <x:f>SUMIF(마스터R1!$H:$H,$E40,마스터R1!AQ:AQ)</x:f>
        <x:v>0</x:v>
      </x:c>
      <x:c r="Z40" s="3">
        <x:f>SUMIF(마스터R1!$H:$H,$E40,마스터R1!AR:AR)</x:f>
        <x:v>0</x:v>
      </x:c>
      <x:c r="AA40" s="3">
        <x:f>SUMIF(마스터R1!$H:$H,$E40,마스터R1!AS:AS)</x:f>
        <x:v>0</x:v>
      </x:c>
      <x:c r="AB40" s="3">
        <x:f>SUMIF(마스터R1!$H:$H,$E40,마스터R1!AT:AT)</x:f>
        <x:v>0</x:v>
      </x:c>
      <x:c r="AC40" s="3">
        <x:f>SUMIF(마스터R1!$H:$H,$E40,마스터R1!AU:AU)</x:f>
        <x:v>0</x:v>
      </x:c>
      <x:c r="AD40" s="3">
        <x:f>SUMIF(마스터R1!$H:$H,$E40,마스터R1!AV:AV)</x:f>
        <x:v>0</x:v>
      </x:c>
      <x:c r="AE40" s="3">
        <x:f>SUMIF(마스터R1!$H:$H,$E40,마스터R1!AW:AW)</x:f>
        <x:v>0</x:v>
      </x:c>
      <x:c r="AF40" s="3">
        <x:f>SUMIF(마스터R1!$H:$H,$E40,마스터R1!AX:AX)</x:f>
        <x:v>0</x:v>
      </x:c>
      <x:c r="AG40" s="3">
        <x:f>SUMIF(마스터R1!$H:$H,$E40,마스터R1!AY:AY)</x:f>
        <x:v>0</x:v>
      </x:c>
      <x:c r="AH40" s="3">
        <x:f>SUMIF(마스터R1!$H:$H,$E40,마스터R1!AZ:AZ)</x:f>
        <x:v>0</x:v>
      </x:c>
      <x:c r="AJ40" s="1">
        <x:v>13012</x:v>
      </x:c>
    </x:row>
    <x:row r="41" spans="1:131">
      <x:c r="A41" s="12" t="s">
        <x:v>55</x:v>
      </x:c>
      <x:c r="B41" s="12" t="s">
        <x:v>31</x:v>
      </x:c>
      <x:c r="C41" s="12" t="s">
        <x:v>57</x:v>
      </x:c>
      <x:c r="D41" s="4" t="s">
        <x:v>32</x:v>
      </x:c>
      <x:c r="E41" s="4" t="s">
        <x:v>1557</x:v>
      </x:c>
      <x:c r="F41" s="4"/>
      <x:c r="G41" s="4"/>
      <x:c r="H41" s="3">
        <x:f t="shared" si="42"/>
        <x:v>168704</x:v>
      </x:c>
      <x:c r="I41" s="452"/>
      <x:c r="J41" s="452"/>
      <x:c r="K41" s="452"/>
      <x:c r="L41" s="452"/>
      <x:c r="M41" s="452"/>
      <x:c r="N41" s="452"/>
      <x:c r="O41" s="452"/>
      <x:c r="P41" s="452"/>
      <x:c r="Q41" s="452">
        <x:v>14720</x:v>
      </x:c>
      <x:c r="R41" s="452">
        <x:v>51328</x:v>
      </x:c>
      <x:c r="S41" s="190">
        <x:v>51328</x:v>
      </x:c>
      <x:c r="T41" s="190">
        <x:v>51328</x:v>
      </x:c>
      <x:c r="V41" s="3">
        <x:f t="shared" si="43"/>
        <x:v>685950</x:v>
      </x:c>
      <x:c r="W41" s="3">
        <x:f>SUMIF(마스터R1!$H:$H,$E41,마스터R1!AO:AO)</x:f>
        <x:v>51300</x:v>
      </x:c>
      <x:c r="X41" s="3">
        <x:f>SUMIF(마스터R1!$H:$H,$E41,마스터R1!AP:AP)</x:f>
        <x:v>59850</x:v>
      </x:c>
      <x:c r="Y41" s="3">
        <x:f>SUMIF(마스터R1!$H:$H,$E41,마스터R1!AQ:AQ)</x:f>
        <x:v>71250</x:v>
      </x:c>
      <x:c r="Z41" s="3">
        <x:f>SUMIF(마스터R1!$H:$H,$E41,마스터R1!AR:AR)</x:f>
        <x:v>65550</x:v>
      </x:c>
      <x:c r="AA41" s="3">
        <x:f>SUMIF(마스터R1!$H:$H,$E41,마스터R1!AS:AS)</x:f>
        <x:v>68400</x:v>
      </x:c>
      <x:c r="AB41" s="3">
        <x:f>SUMIF(마스터R1!$H:$H,$E41,마스터R1!AT:AT)</x:f>
        <x:v>71250</x:v>
      </x:c>
      <x:c r="AC41" s="3">
        <x:f>SUMIF(마스터R1!$H:$H,$E41,마스터R1!AU:AU)</x:f>
        <x:v>59850</x:v>
      </x:c>
      <x:c r="AD41" s="3">
        <x:f>SUMIF(마스터R1!$H:$H,$E41,마스터R1!AV:AV)</x:f>
        <x:v>42750</x:v>
      </x:c>
      <x:c r="AE41" s="3">
        <x:f>SUMIF(마스터R1!$H:$H,$E41,마스터R1!AW:AW)</x:f>
        <x:v>49500</x:v>
      </x:c>
      <x:c r="AF41" s="3">
        <x:f>SUMIF(마스터R1!$H:$H,$E41,마스터R1!AX:AX)</x:f>
        <x:v>49500</x:v>
      </x:c>
      <x:c r="AG41" s="3">
        <x:f>SUMIF(마스터R1!$H:$H,$E41,마스터R1!AY:AY)</x:f>
        <x:v>45000</x:v>
      </x:c>
      <x:c r="AH41" s="3">
        <x:f>SUMIF(마스터R1!$H:$H,$E41,마스터R1!AZ:AZ)</x:f>
        <x:v>51750</x:v>
      </x:c>
      <x:c r="AJ41" s="1">
        <x:v>13012</x:v>
      </x:c>
    </x:row>
    <x:row r="42" spans="1:131" s="209" customFormat="1">
      <x:c r="A42" s="206"/>
      <x:c r="B42" s="206" t="s">
        <x:v>34</x:v>
      </x:c>
      <x:c r="C42" s="206" t="s">
        <x:v>58</x:v>
      </x:c>
      <x:c r="D42" s="207" t="s">
        <x:v>34</x:v>
      </x:c>
      <x:c r="E42" s="207"/>
      <x:c r="F42" s="207">
        <x:v>2030</x:v>
      </x:c>
      <x:c r="G42" s="207"/>
      <x:c r="H42" s="208">
        <x:f t="shared" si="42"/>
        <x:v>949341</x:v>
      </x:c>
      <x:c r="I42" s="211">
        <x:f>SUM(I43:I45)</x:f>
        <x:v>81460</x:v>
      </x:c>
      <x:c r="J42" s="211">
        <x:f t="shared" ref="J42" si="72">SUM(J43:J45)</x:f>
        <x:v>53760</x:v>
      </x:c>
      <x:c r="K42" s="211">
        <x:f t="shared" ref="K42" si="73">SUM(K43:K45)</x:f>
        <x:v>61440</x:v>
      </x:c>
      <x:c r="L42" s="211">
        <x:f t="shared" ref="L42" si="74">SUM(L43:L45)</x:f>
        <x:v>30728</x:v>
      </x:c>
      <x:c r="M42" s="211">
        <x:f t="shared" ref="M42" si="75">SUM(M43:M45)</x:f>
        <x:v>23064</x:v>
      </x:c>
      <x:c r="N42" s="211">
        <x:f t="shared" ref="N42" si="76">SUM(N43:N45)</x:f>
        <x:v>46080</x:v>
      </x:c>
      <x:c r="O42" s="211">
        <x:f t="shared" ref="O42" si="77">SUM(O43:O45)</x:f>
        <x:v>76800</x:v>
      </x:c>
      <x:c r="P42" s="211">
        <x:f t="shared" ref="P42" si="78">SUM(P43:P45)</x:f>
        <x:v>115200</x:v>
      </x:c>
      <x:c r="Q42" s="211">
        <x:f t="shared" ref="Q42" si="79">SUM(Q43:Q45)</x:f>
        <x:v>115206</x:v>
      </x:c>
      <x:c r="R42" s="211">
        <x:f t="shared" ref="R42" si="80">SUM(R43:R45)</x:f>
        <x:v>115203</x:v>
      </x:c>
      <x:c r="S42" s="211">
        <x:f t="shared" ref="S42" si="81">SUM(S43:S45)</x:f>
        <x:v>115200</x:v>
      </x:c>
      <x:c r="T42" s="211">
        <x:f t="shared" ref="T42" si="82">SUM(T43:T45)</x:f>
        <x:v>115200</x:v>
      </x:c>
      <x:c r="U42" s="1"/>
      <x:c r="V42" s="211">
        <x:f t="shared" si="43"/>
        <x:v>1234000</x:v>
      </x:c>
      <x:c r="W42" s="211">
        <x:f>SUM(W43:W45)</x:f>
        <x:v>104400</x:v>
      </x:c>
      <x:c r="X42" s="211">
        <x:f t="shared" ref="X42:AH42" si="83">SUM(X43:X45)</x:f>
        <x:v>121800</x:v>
      </x:c>
      <x:c r="Y42" s="211">
        <x:f t="shared" si="83"/>
        <x:v>145000</x:v>
      </x:c>
      <x:c r="Z42" s="211">
        <x:f t="shared" si="83"/>
        <x:v>133400</x:v>
      </x:c>
      <x:c r="AA42" s="211">
        <x:f t="shared" si="83"/>
        <x:v>139200</x:v>
      </x:c>
      <x:c r="AB42" s="211">
        <x:f t="shared" si="83"/>
        <x:v>133400</x:v>
      </x:c>
      <x:c r="AC42" s="211">
        <x:f t="shared" si="83"/>
        <x:v>96800</x:v>
      </x:c>
      <x:c r="AD42" s="211">
        <x:f t="shared" si="83"/>
        <x:v>57000</x:v>
      </x:c>
      <x:c r="AE42" s="211">
        <x:f t="shared" si="83"/>
        <x:v>78000</x:v>
      </x:c>
      <x:c r="AF42" s="211">
        <x:f t="shared" si="83"/>
        <x:v>81000</x:v>
      </x:c>
      <x:c r="AG42" s="211">
        <x:f t="shared" si="83"/>
        <x:v>69000</x:v>
      </x:c>
      <x:c r="AH42" s="211">
        <x:f t="shared" si="83"/>
        <x:v>75000</x:v>
      </x:c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  <x:c r="BA42" s="1"/>
      <x:c r="BB42" s="1"/>
      <x:c r="BC42" s="1"/>
      <x:c r="BD42" s="1"/>
      <x:c r="BE42" s="1"/>
      <x:c r="BF42" s="1"/>
      <x:c r="BG42" s="1"/>
      <x:c r="BH42" s="1"/>
      <x:c r="BI42" s="1"/>
      <x:c r="BJ42" s="1"/>
      <x:c r="BK42" s="1"/>
      <x:c r="BL42" s="1"/>
      <x:c r="BM42" s="1"/>
      <x:c r="BN42" s="1"/>
      <x:c r="BO42" s="1"/>
      <x:c r="BP42" s="1"/>
      <x:c r="BQ42" s="1"/>
      <x:c r="BR42" s="1"/>
      <x:c r="BS42" s="1"/>
      <x:c r="BT42" s="1"/>
      <x:c r="BU42" s="1"/>
      <x:c r="BV42" s="1"/>
      <x:c r="BW42" s="1"/>
      <x:c r="BX42" s="1"/>
      <x:c r="BY42" s="1"/>
      <x:c r="BZ42" s="1"/>
      <x:c r="CA42" s="1"/>
      <x:c r="CB42" s="1"/>
      <x:c r="CC42" s="1"/>
      <x:c r="CD42" s="1"/>
      <x:c r="CE42" s="1"/>
      <x:c r="CF42" s="1"/>
      <x:c r="CG42" s="1"/>
      <x:c r="CH42" s="1"/>
      <x:c r="CI42" s="1"/>
      <x:c r="CJ42" s="1"/>
      <x:c r="CK42" s="1"/>
      <x:c r="CL42" s="1"/>
      <x:c r="CM42" s="1"/>
      <x:c r="CN42" s="1"/>
      <x:c r="CO42" s="1"/>
      <x:c r="CP42" s="1"/>
      <x:c r="CQ42" s="1"/>
      <x:c r="CR42" s="1"/>
      <x:c r="CS42" s="1"/>
      <x:c r="CT42" s="1"/>
      <x:c r="CU42" s="1"/>
      <x:c r="CV42" s="1"/>
      <x:c r="CW42" s="1"/>
      <x:c r="CX42" s="1"/>
      <x:c r="CY42" s="1"/>
      <x:c r="CZ42" s="1"/>
      <x:c r="DA42" s="1"/>
      <x:c r="DB42" s="1"/>
      <x:c r="DC42" s="1"/>
      <x:c r="DD42" s="1"/>
      <x:c r="DE42" s="1"/>
      <x:c r="DF42" s="1"/>
      <x:c r="DG42" s="1"/>
      <x:c r="DH42" s="1"/>
      <x:c r="DI42" s="1"/>
      <x:c r="DJ42" s="1"/>
      <x:c r="DK42" s="1"/>
      <x:c r="DL42" s="1"/>
      <x:c r="DM42" s="1"/>
      <x:c r="DN42" s="1"/>
      <x:c r="DO42" s="1"/>
      <x:c r="DP42" s="1"/>
      <x:c r="DQ42" s="1"/>
      <x:c r="DR42" s="1"/>
      <x:c r="DS42" s="1"/>
      <x:c r="DT42" s="1"/>
      <x:c r="DU42" s="1"/>
      <x:c r="DV42" s="1"/>
      <x:c r="DW42" s="1"/>
      <x:c r="DX42" s="1"/>
      <x:c r="DY42" s="1"/>
      <x:c r="DZ42" s="1"/>
      <x:c r="EA42" s="1"/>
    </x:row>
    <x:row r="43" spans="1:131">
      <x:c r="A43" s="12" t="s">
        <x:v>55</x:v>
      </x:c>
      <x:c r="B43" s="12" t="s">
        <x:v>34</x:v>
      </x:c>
      <x:c r="C43" s="12" t="s">
        <x:v>58</x:v>
      </x:c>
      <x:c r="D43" s="4" t="s">
        <x:v>35</x:v>
      </x:c>
      <x:c r="E43" s="4"/>
      <x:c r="F43" s="4"/>
      <x:c r="G43" s="4"/>
      <x:c r="H43" s="3">
        <x:f t="shared" si="42"/>
        <x:v>0</x:v>
      </x:c>
      <x:c r="I43" s="450"/>
      <x:c r="J43" s="450"/>
      <x:c r="K43" s="450"/>
      <x:c r="L43" s="450"/>
      <x:c r="M43" s="450"/>
      <x:c r="N43" s="450"/>
      <x:c r="O43" s="450"/>
      <x:c r="P43" s="450"/>
      <x:c r="Q43" s="450"/>
      <x:c r="R43" s="450"/>
      <x:c r="S43" s="190"/>
      <x:c r="T43" s="190"/>
      <x:c r="V43" s="3">
        <x:f t="shared" si="43"/>
        <x:v>0</x:v>
      </x:c>
      <x:c r="W43" s="3">
        <x:f>SUMIF(마스터R1!$H:$H,$E43,마스터R1!AO:AO)</x:f>
        <x:v>0</x:v>
      </x:c>
      <x:c r="X43" s="3">
        <x:f>SUMIF(마스터R1!$H:$H,$E43,마스터R1!AP:AP)</x:f>
        <x:v>0</x:v>
      </x:c>
      <x:c r="Y43" s="3">
        <x:f>SUMIF(마스터R1!$H:$H,$E43,마스터R1!AQ:AQ)</x:f>
        <x:v>0</x:v>
      </x:c>
      <x:c r="Z43" s="3">
        <x:f>SUMIF(마스터R1!$H:$H,$E43,마스터R1!AR:AR)</x:f>
        <x:v>0</x:v>
      </x:c>
      <x:c r="AA43" s="3">
        <x:f>SUMIF(마스터R1!$H:$H,$E43,마스터R1!AS:AS)</x:f>
        <x:v>0</x:v>
      </x:c>
      <x:c r="AB43" s="3">
        <x:f>SUMIF(마스터R1!$H:$H,$E43,마스터R1!AT:AT)</x:f>
        <x:v>0</x:v>
      </x:c>
      <x:c r="AC43" s="3">
        <x:f>SUMIF(마스터R1!$H:$H,$E43,마스터R1!AU:AU)</x:f>
        <x:v>0</x:v>
      </x:c>
      <x:c r="AD43" s="3">
        <x:f>SUMIF(마스터R1!$H:$H,$E43,마스터R1!AV:AV)</x:f>
        <x:v>0</x:v>
      </x:c>
      <x:c r="AE43" s="3">
        <x:f>SUMIF(마스터R1!$H:$H,$E43,마스터R1!AW:AW)</x:f>
        <x:v>0</x:v>
      </x:c>
      <x:c r="AF43" s="3">
        <x:f>SUMIF(마스터R1!$H:$H,$E43,마스터R1!AX:AX)</x:f>
        <x:v>0</x:v>
      </x:c>
      <x:c r="AG43" s="3">
        <x:f>SUMIF(마스터R1!$H:$H,$E43,마스터R1!AY:AY)</x:f>
        <x:v>0</x:v>
      </x:c>
      <x:c r="AH43" s="3">
        <x:f>SUMIF(마스터R1!$H:$H,$E43,마스터R1!AZ:AZ)</x:f>
        <x:v>0</x:v>
      </x:c>
    </x:row>
    <x:row r="44" spans="1:131">
      <x:c r="A44" s="12" t="s">
        <x:v>55</x:v>
      </x:c>
      <x:c r="B44" s="12" t="s">
        <x:v>34</x:v>
      </x:c>
      <x:c r="C44" s="12" t="s">
        <x:v>58</x:v>
      </x:c>
      <x:c r="D44" s="4" t="s">
        <x:v>36</x:v>
      </x:c>
      <x:c r="E44" s="4" t="s">
        <x:v>464</x:v>
      </x:c>
      <x:c r="F44" s="4"/>
      <x:c r="G44" s="4"/>
      <x:c r="H44" s="3">
        <x:f t="shared" si="42"/>
        <x:v>949341</x:v>
      </x:c>
      <x:c r="I44" s="452">
        <x:v>81460</x:v>
      </x:c>
      <x:c r="J44" s="452">
        <x:v>53760</x:v>
      </x:c>
      <x:c r="K44" s="452">
        <x:v>61440</x:v>
      </x:c>
      <x:c r="L44" s="452">
        <x:v>30728</x:v>
      </x:c>
      <x:c r="M44" s="452">
        <x:v>23064</x:v>
      </x:c>
      <x:c r="N44" s="452">
        <x:v>46080</x:v>
      </x:c>
      <x:c r="O44" s="452">
        <x:v>76800</x:v>
      </x:c>
      <x:c r="P44" s="452">
        <x:v>115200</x:v>
      </x:c>
      <x:c r="Q44" s="452">
        <x:v>115206</x:v>
      </x:c>
      <x:c r="R44" s="452">
        <x:v>115203</x:v>
      </x:c>
      <x:c r="S44" s="190">
        <x:v>115200</x:v>
      </x:c>
      <x:c r="T44" s="190">
        <x:v>115200</x:v>
      </x:c>
      <x:c r="V44" s="3">
        <x:f t="shared" si="43"/>
        <x:v>1234000</x:v>
      </x:c>
      <x:c r="W44" s="3">
        <x:f>SUMIF(마스터R1!$H:$H,$E44,마스터R1!AO:AO)</x:f>
        <x:v>104400</x:v>
      </x:c>
      <x:c r="X44" s="3">
        <x:f>SUMIF(마스터R1!$H:$H,$E44,마스터R1!AP:AP)</x:f>
        <x:v>121800</x:v>
      </x:c>
      <x:c r="Y44" s="3">
        <x:f>SUMIF(마스터R1!$H:$H,$E44,마스터R1!AQ:AQ)</x:f>
        <x:v>145000</x:v>
      </x:c>
      <x:c r="Z44" s="3">
        <x:f>SUMIF(마스터R1!$H:$H,$E44,마스터R1!AR:AR)</x:f>
        <x:v>133400</x:v>
      </x:c>
      <x:c r="AA44" s="3">
        <x:f>SUMIF(마스터R1!$H:$H,$E44,마스터R1!AS:AS)</x:f>
        <x:v>139200</x:v>
      </x:c>
      <x:c r="AB44" s="3">
        <x:f>SUMIF(마스터R1!$H:$H,$E44,마스터R1!AT:AT)</x:f>
        <x:v>133400</x:v>
      </x:c>
      <x:c r="AC44" s="3">
        <x:f>SUMIF(마스터R1!$H:$H,$E44,마스터R1!AU:AU)</x:f>
        <x:v>96800</x:v>
      </x:c>
      <x:c r="AD44" s="3">
        <x:f>SUMIF(마스터R1!$H:$H,$E44,마스터R1!AV:AV)</x:f>
        <x:v>57000</x:v>
      </x:c>
      <x:c r="AE44" s="3">
        <x:f>SUMIF(마스터R1!$H:$H,$E44,마스터R1!AW:AW)</x:f>
        <x:v>78000</x:v>
      </x:c>
      <x:c r="AF44" s="3">
        <x:f>SUMIF(마스터R1!$H:$H,$E44,마스터R1!AX:AX)</x:f>
        <x:v>81000</x:v>
      </x:c>
      <x:c r="AG44" s="3">
        <x:f>SUMIF(마스터R1!$H:$H,$E44,마스터R1!AY:AY)</x:f>
        <x:v>69000</x:v>
      </x:c>
      <x:c r="AH44" s="3">
        <x:f>SUMIF(마스터R1!$H:$H,$E44,마스터R1!AZ:AZ)</x:f>
        <x:v>75000</x:v>
      </x:c>
    </x:row>
    <x:row r="45" spans="1:131">
      <x:c r="A45" s="12" t="s">
        <x:v>55</x:v>
      </x:c>
      <x:c r="B45" s="12" t="s">
        <x:v>34</x:v>
      </x:c>
      <x:c r="C45" s="12" t="s">
        <x:v>58</x:v>
      </x:c>
      <x:c r="D45" s="4"/>
      <x:c r="E45" s="4" t="s">
        <x:v>598</x:v>
      </x:c>
      <x:c r="F45" s="4"/>
      <x:c r="G45" s="4"/>
      <x:c r="H45" s="3">
        <x:f t="shared" si="42"/>
        <x:v>0</x:v>
      </x:c>
      <x:c r="I45" s="450"/>
      <x:c r="J45" s="450"/>
      <x:c r="K45" s="450"/>
      <x:c r="L45" s="450"/>
      <x:c r="M45" s="450"/>
      <x:c r="N45" s="450"/>
      <x:c r="O45" s="450"/>
      <x:c r="P45" s="450"/>
      <x:c r="Q45" s="450"/>
      <x:c r="R45" s="450"/>
      <x:c r="S45" s="190"/>
      <x:c r="T45" s="190"/>
      <x:c r="V45" s="3">
        <x:f t="shared" si="43"/>
        <x:v>0</x:v>
      </x:c>
      <x:c r="W45" s="3">
        <x:f>SUMIF(마스터R1!$H:$H,$E45,마스터R1!AO:AO)</x:f>
        <x:v>0</x:v>
      </x:c>
      <x:c r="X45" s="3">
        <x:f>SUMIF(마스터R1!$H:$H,$E45,마스터R1!AP:AP)</x:f>
        <x:v>0</x:v>
      </x:c>
      <x:c r="Y45" s="3">
        <x:f>SUMIF(마스터R1!$H:$H,$E45,마스터R1!AQ:AQ)</x:f>
        <x:v>0</x:v>
      </x:c>
      <x:c r="Z45" s="3">
        <x:f>SUMIF(마스터R1!$H:$H,$E45,마스터R1!AR:AR)</x:f>
        <x:v>0</x:v>
      </x:c>
      <x:c r="AA45" s="3">
        <x:f>SUMIF(마스터R1!$H:$H,$E45,마스터R1!AS:AS)</x:f>
        <x:v>0</x:v>
      </x:c>
      <x:c r="AB45" s="3">
        <x:f>SUMIF(마스터R1!$H:$H,$E45,마스터R1!AT:AT)</x:f>
        <x:v>0</x:v>
      </x:c>
      <x:c r="AC45" s="3">
        <x:f>SUMIF(마스터R1!$H:$H,$E45,마스터R1!AU:AU)</x:f>
        <x:v>0</x:v>
      </x:c>
      <x:c r="AD45" s="3">
        <x:f>SUMIF(마스터R1!$H:$H,$E45,마스터R1!AV:AV)</x:f>
        <x:v>0</x:v>
      </x:c>
      <x:c r="AE45" s="3">
        <x:f>SUMIF(마스터R1!$H:$H,$E45,마스터R1!AW:AW)</x:f>
        <x:v>0</x:v>
      </x:c>
      <x:c r="AF45" s="3">
        <x:f>SUMIF(마스터R1!$H:$H,$E45,마스터R1!AX:AX)</x:f>
        <x:v>0</x:v>
      </x:c>
      <x:c r="AG45" s="3">
        <x:f>SUMIF(마스터R1!$H:$H,$E45,마스터R1!AY:AY)</x:f>
        <x:v>0</x:v>
      </x:c>
      <x:c r="AH45" s="3">
        <x:f>SUMIF(마스터R1!$H:$H,$E45,마스터R1!AZ:AZ)</x:f>
        <x:v>0</x:v>
      </x:c>
    </x:row>
    <x:row r="46" spans="1:131" s="209" customFormat="1">
      <x:c r="A46" s="206"/>
      <x:c r="B46" s="206" t="s">
        <x:v>37</x:v>
      </x:c>
      <x:c r="C46" s="206" t="s">
        <x:v>59</x:v>
      </x:c>
      <x:c r="D46" s="207" t="s">
        <x:v>37</x:v>
      </x:c>
      <x:c r="E46" s="207"/>
      <x:c r="F46" s="207">
        <x:v>2027</x:v>
      </x:c>
      <x:c r="G46" s="207"/>
      <x:c r="H46" s="208">
        <x:f t="shared" si="42"/>
        <x:v>30720</x:v>
      </x:c>
      <x:c r="I46" s="211">
        <x:f>SUM(I47:I49)</x:f>
        <x:v>12160</x:v>
      </x:c>
      <x:c r="J46" s="211">
        <x:f t="shared" ref="J46" si="84">SUM(J47:J49)</x:f>
        <x:v>8160</x:v>
      </x:c>
      <x:c r="K46" s="211">
        <x:f t="shared" ref="K46" si="85">SUM(K47:K49)</x:f>
        <x:v>10400</x:v>
      </x:c>
      <x:c r="L46" s="211">
        <x:f t="shared" ref="L46" si="86">SUM(L47:L49)</x:f>
        <x:v>0</x:v>
      </x:c>
      <x:c r="M46" s="211">
        <x:f t="shared" ref="M46" si="87">SUM(M47:M49)</x:f>
        <x:v>0</x:v>
      </x:c>
      <x:c r="N46" s="211">
        <x:f t="shared" ref="N46" si="88">SUM(N47:N49)</x:f>
        <x:v>0</x:v>
      </x:c>
      <x:c r="O46" s="211">
        <x:f t="shared" ref="O46" si="89">SUM(O47:O49)</x:f>
        <x:v>0</x:v>
      </x:c>
      <x:c r="P46" s="211">
        <x:f t="shared" ref="P46" si="90">SUM(P47:P49)</x:f>
        <x:v>0</x:v>
      </x:c>
      <x:c r="Q46" s="211">
        <x:f t="shared" ref="Q46" si="91">SUM(Q47:Q49)</x:f>
        <x:v>0</x:v>
      </x:c>
      <x:c r="R46" s="211">
        <x:f t="shared" ref="R46" si="92">SUM(R47:R49)</x:f>
        <x:v>0</x:v>
      </x:c>
      <x:c r="S46" s="211">
        <x:f t="shared" ref="S46" si="93">SUM(S47:S49)</x:f>
        <x:v>0</x:v>
      </x:c>
      <x:c r="T46" s="211">
        <x:f t="shared" ref="T46" si="94">SUM(T47:T49)</x:f>
        <x:v>0</x:v>
      </x:c>
      <x:c r="U46" s="1"/>
      <x:c r="V46" s="208">
        <x:f t="shared" si="43"/>
        <x:v>0</x:v>
      </x:c>
      <x:c r="W46" s="211">
        <x:f>SUM(W47:W49)</x:f>
        <x:v>0</x:v>
      </x:c>
      <x:c r="X46" s="211">
        <x:f t="shared" ref="X46:AH46" si="95">SUM(X47:X49)</x:f>
        <x:v>0</x:v>
      </x:c>
      <x:c r="Y46" s="211">
        <x:f t="shared" si="95"/>
        <x:v>0</x:v>
      </x:c>
      <x:c r="Z46" s="211">
        <x:f t="shared" si="95"/>
        <x:v>0</x:v>
      </x:c>
      <x:c r="AA46" s="211">
        <x:f t="shared" si="95"/>
        <x:v>0</x:v>
      </x:c>
      <x:c r="AB46" s="211">
        <x:f t="shared" si="95"/>
        <x:v>0</x:v>
      </x:c>
      <x:c r="AC46" s="211">
        <x:f t="shared" si="95"/>
        <x:v>0</x:v>
      </x:c>
      <x:c r="AD46" s="211">
        <x:f t="shared" si="95"/>
        <x:v>0</x:v>
      </x:c>
      <x:c r="AE46" s="211">
        <x:f t="shared" si="95"/>
        <x:v>0</x:v>
      </x:c>
      <x:c r="AF46" s="211">
        <x:f t="shared" si="95"/>
        <x:v>0</x:v>
      </x:c>
      <x:c r="AG46" s="211">
        <x:f t="shared" si="95"/>
        <x:v>0</x:v>
      </x:c>
      <x:c r="AH46" s="211">
        <x:f t="shared" si="95"/>
        <x:v>0</x:v>
      </x:c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  <x:c r="BA46" s="1"/>
      <x:c r="BB46" s="1"/>
      <x:c r="BC46" s="1"/>
      <x:c r="BD46" s="1"/>
      <x:c r="BE46" s="1"/>
      <x:c r="BF46" s="1"/>
      <x:c r="BG46" s="1"/>
      <x:c r="BH46" s="1"/>
      <x:c r="BI46" s="1"/>
      <x:c r="BJ46" s="1"/>
      <x:c r="BK46" s="1"/>
      <x:c r="BL46" s="1"/>
      <x:c r="BM46" s="1"/>
      <x:c r="BN46" s="1"/>
      <x:c r="BO46" s="1"/>
      <x:c r="BP46" s="1"/>
      <x:c r="BQ46" s="1"/>
      <x:c r="BR46" s="1"/>
      <x:c r="BS46" s="1"/>
      <x:c r="BT46" s="1"/>
      <x:c r="BU46" s="1"/>
      <x:c r="BV46" s="1"/>
      <x:c r="BW46" s="1"/>
      <x:c r="BX46" s="1"/>
      <x:c r="BY46" s="1"/>
      <x:c r="BZ46" s="1"/>
      <x:c r="CA46" s="1"/>
      <x:c r="CB46" s="1"/>
      <x:c r="CC46" s="1"/>
      <x:c r="CD46" s="1"/>
      <x:c r="CE46" s="1"/>
      <x:c r="CF46" s="1"/>
      <x:c r="CG46" s="1"/>
      <x:c r="CH46" s="1"/>
      <x:c r="CI46" s="1"/>
      <x:c r="CJ46" s="1"/>
      <x:c r="CK46" s="1"/>
      <x:c r="CL46" s="1"/>
      <x:c r="CM46" s="1"/>
      <x:c r="CN46" s="1"/>
      <x:c r="CO46" s="1"/>
      <x:c r="CP46" s="1"/>
      <x:c r="CQ46" s="1"/>
      <x:c r="CR46" s="1"/>
      <x:c r="CS46" s="1"/>
      <x:c r="CT46" s="1"/>
      <x:c r="CU46" s="1"/>
      <x:c r="CV46" s="1"/>
      <x:c r="CW46" s="1"/>
      <x:c r="CX46" s="1"/>
      <x:c r="CY46" s="1"/>
      <x:c r="CZ46" s="1"/>
      <x:c r="DA46" s="1"/>
      <x:c r="DB46" s="1"/>
      <x:c r="DC46" s="1"/>
      <x:c r="DD46" s="1"/>
      <x:c r="DE46" s="1"/>
      <x:c r="DF46" s="1"/>
      <x:c r="DG46" s="1"/>
      <x:c r="DH46" s="1"/>
      <x:c r="DI46" s="1"/>
      <x:c r="DJ46" s="1"/>
      <x:c r="DK46" s="1"/>
      <x:c r="DL46" s="1"/>
      <x:c r="DM46" s="1"/>
      <x:c r="DN46" s="1"/>
      <x:c r="DO46" s="1"/>
      <x:c r="DP46" s="1"/>
      <x:c r="DQ46" s="1"/>
      <x:c r="DR46" s="1"/>
      <x:c r="DS46" s="1"/>
      <x:c r="DT46" s="1"/>
      <x:c r="DU46" s="1"/>
      <x:c r="DV46" s="1"/>
      <x:c r="DW46" s="1"/>
      <x:c r="DX46" s="1"/>
      <x:c r="DY46" s="1"/>
      <x:c r="DZ46" s="1"/>
      <x:c r="EA46" s="1"/>
    </x:row>
    <x:row r="47" spans="1:131">
      <x:c r="A47" s="12" t="s">
        <x:v>55</x:v>
      </x:c>
      <x:c r="B47" s="12" t="s">
        <x:v>37</x:v>
      </x:c>
      <x:c r="C47" s="12" t="s">
        <x:v>59</x:v>
      </x:c>
      <x:c r="D47" s="4" t="s">
        <x:v>38</x:v>
      </x:c>
      <x:c r="E47" s="4" t="s">
        <x:v>38</x:v>
      </x:c>
      <x:c r="F47" s="4"/>
      <x:c r="G47" s="4"/>
      <x:c r="H47" s="3">
        <x:f t="shared" si="42"/>
        <x:v>13440</x:v>
      </x:c>
      <x:c r="I47" s="452">
        <x:v>5440</x:v>
      </x:c>
      <x:c r="J47" s="452">
        <x:v>3840</x:v>
      </x:c>
      <x:c r="K47" s="452">
        <x:v>4160</x:v>
      </x:c>
      <x:c r="L47" s="452"/>
      <x:c r="M47" s="452"/>
      <x:c r="N47" s="452"/>
      <x:c r="O47" s="452"/>
      <x:c r="P47" s="452"/>
      <x:c r="Q47" s="452"/>
      <x:c r="R47" s="452"/>
      <x:c r="S47" s="190"/>
      <x:c r="T47" s="190"/>
      <x:c r="V47" s="3">
        <x:f t="shared" si="43"/>
        <x:v>0</x:v>
      </x:c>
      <x:c r="W47" s="3">
        <x:f>SUMIF(마스터R1!$H:$H,$E47,마스터R1!AO:AO)</x:f>
        <x:v>0</x:v>
      </x:c>
      <x:c r="X47" s="3">
        <x:f>SUMIF(마스터R1!$H:$H,$E47,마스터R1!AP:AP)</x:f>
        <x:v>0</x:v>
      </x:c>
      <x:c r="Y47" s="3">
        <x:f>SUMIF(마스터R1!$H:$H,$E47,마스터R1!AQ:AQ)</x:f>
        <x:v>0</x:v>
      </x:c>
      <x:c r="Z47" s="3">
        <x:f>SUMIF(마스터R1!$H:$H,$E47,마스터R1!AR:AR)</x:f>
        <x:v>0</x:v>
      </x:c>
      <x:c r="AA47" s="3">
        <x:f>SUMIF(마스터R1!$H:$H,$E47,마스터R1!AS:AS)</x:f>
        <x:v>0</x:v>
      </x:c>
      <x:c r="AB47" s="3">
        <x:f>SUMIF(마스터R1!$H:$H,$E47,마스터R1!AT:AT)</x:f>
        <x:v>0</x:v>
      </x:c>
      <x:c r="AC47" s="3">
        <x:f>SUMIF(마스터R1!$H:$H,$E47,마스터R1!AU:AU)</x:f>
        <x:v>0</x:v>
      </x:c>
      <x:c r="AD47" s="3">
        <x:f>SUMIF(마스터R1!$H:$H,$E47,마스터R1!AV:AV)</x:f>
        <x:v>0</x:v>
      </x:c>
      <x:c r="AE47" s="3">
        <x:f>SUMIF(마스터R1!$H:$H,$E47,마스터R1!AW:AW)</x:f>
        <x:v>0</x:v>
      </x:c>
      <x:c r="AF47" s="3">
        <x:f>SUMIF(마스터R1!$H:$H,$E47,마스터R1!AX:AX)</x:f>
        <x:v>0</x:v>
      </x:c>
      <x:c r="AG47" s="3">
        <x:f>SUMIF(마스터R1!$H:$H,$E47,마스터R1!AY:AY)</x:f>
        <x:v>0</x:v>
      </x:c>
      <x:c r="AH47" s="3">
        <x:f>SUMIF(마스터R1!$H:$H,$E47,마스터R1!AZ:AZ)</x:f>
        <x:v>0</x:v>
      </x:c>
    </x:row>
    <x:row r="48" spans="1:131">
      <x:c r="A48" s="12" t="s">
        <x:v>55</x:v>
      </x:c>
      <x:c r="B48" s="12" t="s">
        <x:v>37</x:v>
      </x:c>
      <x:c r="C48" s="12" t="s">
        <x:v>59</x:v>
      </x:c>
      <x:c r="D48" s="4" t="s">
        <x:v>39</x:v>
      </x:c>
      <x:c r="E48" s="4" t="s">
        <x:v>39</x:v>
      </x:c>
      <x:c r="F48" s="4"/>
      <x:c r="G48" s="4"/>
      <x:c r="H48" s="3">
        <x:f t="shared" si="42"/>
        <x:v>9600</x:v>
      </x:c>
      <x:c r="I48" s="452">
        <x:v>3360</x:v>
      </x:c>
      <x:c r="J48" s="452">
        <x:v>2400</x:v>
      </x:c>
      <x:c r="K48" s="452">
        <x:v>3840</x:v>
      </x:c>
      <x:c r="L48" s="452"/>
      <x:c r="M48" s="452"/>
      <x:c r="N48" s="452"/>
      <x:c r="O48" s="452"/>
      <x:c r="P48" s="452"/>
      <x:c r="Q48" s="452"/>
      <x:c r="R48" s="452"/>
      <x:c r="S48" s="190"/>
      <x:c r="T48" s="190"/>
      <x:c r="V48" s="3">
        <x:f t="shared" si="43"/>
        <x:v>0</x:v>
      </x:c>
      <x:c r="W48" s="3">
        <x:f>SUMIF(마스터R1!$H:$H,$E48,마스터R1!AO:AO)</x:f>
        <x:v>0</x:v>
      </x:c>
      <x:c r="X48" s="3">
        <x:f>SUMIF(마스터R1!$H:$H,$E48,마스터R1!AP:AP)</x:f>
        <x:v>0</x:v>
      </x:c>
      <x:c r="Y48" s="3">
        <x:f>SUMIF(마스터R1!$H:$H,$E48,마스터R1!AQ:AQ)</x:f>
        <x:v>0</x:v>
      </x:c>
      <x:c r="Z48" s="3">
        <x:f>SUMIF(마스터R1!$H:$H,$E48,마스터R1!AR:AR)</x:f>
        <x:v>0</x:v>
      </x:c>
      <x:c r="AA48" s="3">
        <x:f>SUMIF(마스터R1!$H:$H,$E48,마스터R1!AS:AS)</x:f>
        <x:v>0</x:v>
      </x:c>
      <x:c r="AB48" s="3">
        <x:f>SUMIF(마스터R1!$H:$H,$E48,마스터R1!AT:AT)</x:f>
        <x:v>0</x:v>
      </x:c>
      <x:c r="AC48" s="3">
        <x:f>SUMIF(마스터R1!$H:$H,$E48,마스터R1!AU:AU)</x:f>
        <x:v>0</x:v>
      </x:c>
      <x:c r="AD48" s="3">
        <x:f>SUMIF(마스터R1!$H:$H,$E48,마스터R1!AV:AV)</x:f>
        <x:v>0</x:v>
      </x:c>
      <x:c r="AE48" s="3">
        <x:f>SUMIF(마스터R1!$H:$H,$E48,마스터R1!AW:AW)</x:f>
        <x:v>0</x:v>
      </x:c>
      <x:c r="AF48" s="3">
        <x:f>SUMIF(마스터R1!$H:$H,$E48,마스터R1!AX:AX)</x:f>
        <x:v>0</x:v>
      </x:c>
      <x:c r="AG48" s="3">
        <x:f>SUMIF(마스터R1!$H:$H,$E48,마스터R1!AY:AY)</x:f>
        <x:v>0</x:v>
      </x:c>
      <x:c r="AH48" s="3">
        <x:f>SUMIF(마스터R1!$H:$H,$E48,마스터R1!AZ:AZ)</x:f>
        <x:v>0</x:v>
      </x:c>
    </x:row>
    <x:row r="49" spans="1:131">
      <x:c r="A49" s="12" t="s">
        <x:v>55</x:v>
      </x:c>
      <x:c r="B49" s="12" t="s">
        <x:v>37</x:v>
      </x:c>
      <x:c r="C49" s="12" t="s">
        <x:v>59</x:v>
      </x:c>
      <x:c r="D49" s="4" t="s">
        <x:v>40</x:v>
      </x:c>
      <x:c r="E49" s="4" t="s">
        <x:v>40</x:v>
      </x:c>
      <x:c r="F49" s="4"/>
      <x:c r="G49" s="4"/>
      <x:c r="H49" s="3">
        <x:f t="shared" si="42"/>
        <x:v>7680</x:v>
      </x:c>
      <x:c r="I49" s="452">
        <x:v>3360</x:v>
      </x:c>
      <x:c r="J49" s="452">
        <x:v>1920</x:v>
      </x:c>
      <x:c r="K49" s="452">
        <x:v>2400</x:v>
      </x:c>
      <x:c r="L49" s="452"/>
      <x:c r="M49" s="452"/>
      <x:c r="N49" s="452"/>
      <x:c r="O49" s="452"/>
      <x:c r="P49" s="452"/>
      <x:c r="Q49" s="452"/>
      <x:c r="R49" s="452"/>
      <x:c r="S49" s="190"/>
      <x:c r="T49" s="190"/>
      <x:c r="V49" s="3">
        <x:f t="shared" si="43"/>
        <x:v>0</x:v>
      </x:c>
      <x:c r="W49" s="3">
        <x:f>SUMIF(마스터R1!$H:$H,$E49,마스터R1!AO:AO)</x:f>
        <x:v>0</x:v>
      </x:c>
      <x:c r="X49" s="3">
        <x:f>SUMIF(마스터R1!$H:$H,$E49,마스터R1!AP:AP)</x:f>
        <x:v>0</x:v>
      </x:c>
      <x:c r="Y49" s="3">
        <x:f>SUMIF(마스터R1!$H:$H,$E49,마스터R1!AQ:AQ)</x:f>
        <x:v>0</x:v>
      </x:c>
      <x:c r="Z49" s="3">
        <x:f>SUMIF(마스터R1!$H:$H,$E49,마스터R1!AR:AR)</x:f>
        <x:v>0</x:v>
      </x:c>
      <x:c r="AA49" s="3">
        <x:f>SUMIF(마스터R1!$H:$H,$E49,마스터R1!AS:AS)</x:f>
        <x:v>0</x:v>
      </x:c>
      <x:c r="AB49" s="3">
        <x:f>SUMIF(마스터R1!$H:$H,$E49,마스터R1!AT:AT)</x:f>
        <x:v>0</x:v>
      </x:c>
      <x:c r="AC49" s="3">
        <x:f>SUMIF(마스터R1!$H:$H,$E49,마스터R1!AU:AU)</x:f>
        <x:v>0</x:v>
      </x:c>
      <x:c r="AD49" s="3">
        <x:f>SUMIF(마스터R1!$H:$H,$E49,마스터R1!AV:AV)</x:f>
        <x:v>0</x:v>
      </x:c>
      <x:c r="AE49" s="3">
        <x:f>SUMIF(마스터R1!$H:$H,$E49,마스터R1!AW:AW)</x:f>
        <x:v>0</x:v>
      </x:c>
      <x:c r="AF49" s="3">
        <x:f>SUMIF(마스터R1!$H:$H,$E49,마스터R1!AX:AX)</x:f>
        <x:v>0</x:v>
      </x:c>
      <x:c r="AG49" s="3">
        <x:f>SUMIF(마스터R1!$H:$H,$E49,마스터R1!AY:AY)</x:f>
        <x:v>0</x:v>
      </x:c>
      <x:c r="AH49" s="3">
        <x:f>SUMIF(마스터R1!$H:$H,$E49,마스터R1!AZ:AZ)</x:f>
        <x:v>0</x:v>
      </x:c>
    </x:row>
    <x:row r="50" spans="1:131" s="205" customFormat="1">
      <x:c r="A50" s="202"/>
      <x:c r="B50" s="202"/>
      <x:c r="C50" s="202"/>
      <x:c r="D50" s="203" t="s">
        <x:v>41</x:v>
      </x:c>
      <x:c r="E50" s="203"/>
      <x:c r="F50" s="203"/>
      <x:c r="G50" s="203"/>
      <x:c r="H50" s="204">
        <x:f t="shared" si="42"/>
        <x:v>44050</x:v>
      </x:c>
      <x:c r="I50" s="204">
        <x:f t="shared" ref="I50:T50" si="96">SUMIF($A:$A,$A52,I:I)</x:f>
        <x:v>13000</x:v>
      </x:c>
      <x:c r="J50" s="204">
        <x:f t="shared" si="96"/>
        <x:v>16800</x:v>
      </x:c>
      <x:c r="K50" s="204">
        <x:f t="shared" si="96"/>
        <x:v>14250</x:v>
      </x:c>
      <x:c r="L50" s="204">
        <x:f t="shared" si="96"/>
        <x:v>0</x:v>
      </x:c>
      <x:c r="M50" s="204">
        <x:f t="shared" si="96"/>
        <x:v>0</x:v>
      </x:c>
      <x:c r="N50" s="204">
        <x:f t="shared" si="96"/>
        <x:v>0</x:v>
      </x:c>
      <x:c r="O50" s="204">
        <x:f t="shared" si="96"/>
        <x:v>0</x:v>
      </x:c>
      <x:c r="P50" s="204">
        <x:f t="shared" si="96"/>
        <x:v>0</x:v>
      </x:c>
      <x:c r="Q50" s="204">
        <x:f t="shared" si="96"/>
        <x:v>0</x:v>
      </x:c>
      <x:c r="R50" s="204">
        <x:f t="shared" si="96"/>
        <x:v>0</x:v>
      </x:c>
      <x:c r="S50" s="204">
        <x:f t="shared" si="96"/>
        <x:v>0</x:v>
      </x:c>
      <x:c r="T50" s="204">
        <x:f t="shared" si="96"/>
        <x:v>0</x:v>
      </x:c>
      <x:c r="U50" s="1"/>
      <x:c r="V50" s="204">
        <x:f t="shared" si="43"/>
        <x:v>0</x:v>
      </x:c>
      <x:c r="W50" s="204">
        <x:f t="shared" ref="W50:AH50" si="97">SUMIF($A:$A,$A52,W:W)</x:f>
        <x:v>0</x:v>
      </x:c>
      <x:c r="X50" s="204">
        <x:f t="shared" si="97"/>
        <x:v>0</x:v>
      </x:c>
      <x:c r="Y50" s="204">
        <x:f t="shared" si="97"/>
        <x:v>0</x:v>
      </x:c>
      <x:c r="Z50" s="204">
        <x:f t="shared" si="97"/>
        <x:v>0</x:v>
      </x:c>
      <x:c r="AA50" s="204">
        <x:f t="shared" si="97"/>
        <x:v>0</x:v>
      </x:c>
      <x:c r="AB50" s="204">
        <x:f t="shared" si="97"/>
        <x:v>0</x:v>
      </x:c>
      <x:c r="AC50" s="204">
        <x:f t="shared" si="97"/>
        <x:v>0</x:v>
      </x:c>
      <x:c r="AD50" s="204">
        <x:f t="shared" si="97"/>
        <x:v>0</x:v>
      </x:c>
      <x:c r="AE50" s="204">
        <x:f t="shared" si="97"/>
        <x:v>0</x:v>
      </x:c>
      <x:c r="AF50" s="204">
        <x:f t="shared" si="97"/>
        <x:v>0</x:v>
      </x:c>
      <x:c r="AG50" s="204">
        <x:f t="shared" si="97"/>
        <x:v>0</x:v>
      </x:c>
      <x:c r="AH50" s="204">
        <x:f t="shared" si="97"/>
        <x:v>0</x:v>
      </x:c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  <x:c r="BA50" s="1"/>
      <x:c r="BB50" s="1"/>
      <x:c r="BC50" s="1"/>
      <x:c r="BD50" s="1"/>
      <x:c r="BE50" s="1"/>
      <x:c r="BF50" s="1"/>
      <x:c r="BG50" s="1"/>
      <x:c r="BH50" s="1"/>
      <x:c r="BI50" s="1"/>
      <x:c r="BJ50" s="1"/>
      <x:c r="BK50" s="1"/>
      <x:c r="BL50" s="1"/>
      <x:c r="BM50" s="1"/>
      <x:c r="BN50" s="1"/>
      <x:c r="BO50" s="1"/>
      <x:c r="BP50" s="1"/>
      <x:c r="BQ50" s="1"/>
      <x:c r="BR50" s="1"/>
      <x:c r="BS50" s="1"/>
      <x:c r="BT50" s="1"/>
      <x:c r="BU50" s="1"/>
      <x:c r="BV50" s="1"/>
      <x:c r="BW50" s="1"/>
      <x:c r="BX50" s="1"/>
      <x:c r="BY50" s="1"/>
      <x:c r="BZ50" s="1"/>
      <x:c r="CA50" s="1"/>
      <x:c r="CB50" s="1"/>
      <x:c r="CC50" s="1"/>
      <x:c r="CD50" s="1"/>
      <x:c r="CE50" s="1"/>
      <x:c r="CF50" s="1"/>
      <x:c r="CG50" s="1"/>
      <x:c r="CH50" s="1"/>
      <x:c r="CI50" s="1"/>
      <x:c r="CJ50" s="1"/>
      <x:c r="CK50" s="1"/>
      <x:c r="CL50" s="1"/>
      <x:c r="CM50" s="1"/>
      <x:c r="CN50" s="1"/>
      <x:c r="CO50" s="1"/>
      <x:c r="CP50" s="1"/>
      <x:c r="CQ50" s="1"/>
      <x:c r="CR50" s="1"/>
      <x:c r="CS50" s="1"/>
      <x:c r="CT50" s="1"/>
      <x:c r="CU50" s="1"/>
      <x:c r="CV50" s="1"/>
      <x:c r="CW50" s="1"/>
      <x:c r="CX50" s="1"/>
      <x:c r="CY50" s="1"/>
      <x:c r="CZ50" s="1"/>
      <x:c r="DA50" s="1"/>
      <x:c r="DB50" s="1"/>
      <x:c r="DC50" s="1"/>
      <x:c r="DD50" s="1"/>
      <x:c r="DE50" s="1"/>
      <x:c r="DF50" s="1"/>
      <x:c r="DG50" s="1"/>
      <x:c r="DH50" s="1"/>
      <x:c r="DI50" s="1"/>
      <x:c r="DJ50" s="1"/>
      <x:c r="DK50" s="1"/>
      <x:c r="DL50" s="1"/>
      <x:c r="DM50" s="1"/>
      <x:c r="DN50" s="1"/>
      <x:c r="DO50" s="1"/>
      <x:c r="DP50" s="1"/>
      <x:c r="DQ50" s="1"/>
      <x:c r="DR50" s="1"/>
      <x:c r="DS50" s="1"/>
      <x:c r="DT50" s="1"/>
      <x:c r="DU50" s="1"/>
      <x:c r="DV50" s="1"/>
      <x:c r="DW50" s="1"/>
      <x:c r="DX50" s="1"/>
      <x:c r="DY50" s="1"/>
      <x:c r="DZ50" s="1"/>
      <x:c r="EA50" s="1"/>
    </x:row>
    <x:row r="51" spans="1:131" s="209" customFormat="1">
      <x:c r="A51" s="206"/>
      <x:c r="B51" s="206" t="s">
        <x:v>37</x:v>
      </x:c>
      <x:c r="C51" s="206" t="s">
        <x:v>59</x:v>
      </x:c>
      <x:c r="D51" s="207" t="s">
        <x:v>37</x:v>
      </x:c>
      <x:c r="E51" s="207"/>
      <x:c r="F51" s="207"/>
      <x:c r="G51" s="207"/>
      <x:c r="H51" s="208">
        <x:f t="shared" si="42"/>
        <x:v>44050</x:v>
      </x:c>
      <x:c r="I51" s="211">
        <x:f>SUM(I52:I57)</x:f>
        <x:v>13000</x:v>
      </x:c>
      <x:c r="J51" s="211">
        <x:f t="shared" ref="J51" si="98">SUM(J52:J57)</x:f>
        <x:v>16800</x:v>
      </x:c>
      <x:c r="K51" s="211">
        <x:f t="shared" ref="K51" si="99">SUM(K52:K57)</x:f>
        <x:v>14250</x:v>
      </x:c>
      <x:c r="L51" s="211">
        <x:f t="shared" ref="L51" si="100">SUM(L52:L57)</x:f>
        <x:v>0</x:v>
      </x:c>
      <x:c r="M51" s="211">
        <x:f t="shared" ref="M51" si="101">SUM(M52:M57)</x:f>
        <x:v>0</x:v>
      </x:c>
      <x:c r="N51" s="211">
        <x:f t="shared" ref="N51" si="102">SUM(N52:N57)</x:f>
        <x:v>0</x:v>
      </x:c>
      <x:c r="O51" s="211">
        <x:f t="shared" ref="O51" si="103">SUM(O52:O57)</x:f>
        <x:v>0</x:v>
      </x:c>
      <x:c r="P51" s="211">
        <x:f t="shared" ref="P51" si="104">SUM(P52:P57)</x:f>
        <x:v>0</x:v>
      </x:c>
      <x:c r="Q51" s="211">
        <x:f t="shared" ref="Q51" si="105">SUM(Q52:Q57)</x:f>
        <x:v>0</x:v>
      </x:c>
      <x:c r="R51" s="211">
        <x:f t="shared" ref="R51" si="106">SUM(R52:R57)</x:f>
        <x:v>0</x:v>
      </x:c>
      <x:c r="S51" s="211">
        <x:f t="shared" ref="S51" si="107">SUM(S52:S57)</x:f>
        <x:v>0</x:v>
      </x:c>
      <x:c r="T51" s="211">
        <x:f t="shared" ref="T51" si="108">SUM(T52:T57)</x:f>
        <x:v>0</x:v>
      </x:c>
      <x:c r="U51" s="1"/>
      <x:c r="V51" s="208">
        <x:f t="shared" si="43"/>
        <x:v>0</x:v>
      </x:c>
      <x:c r="W51" s="211">
        <x:f>SUM(W52:W57)</x:f>
        <x:v>0</x:v>
      </x:c>
      <x:c r="X51" s="211">
        <x:f t="shared" ref="X51:AH51" si="109">SUM(X52:X57)</x:f>
        <x:v>0</x:v>
      </x:c>
      <x:c r="Y51" s="211">
        <x:f t="shared" si="109"/>
        <x:v>0</x:v>
      </x:c>
      <x:c r="Z51" s="211">
        <x:f t="shared" si="109"/>
        <x:v>0</x:v>
      </x:c>
      <x:c r="AA51" s="211">
        <x:f t="shared" si="109"/>
        <x:v>0</x:v>
      </x:c>
      <x:c r="AB51" s="211">
        <x:f t="shared" si="109"/>
        <x:v>0</x:v>
      </x:c>
      <x:c r="AC51" s="211">
        <x:f t="shared" si="109"/>
        <x:v>0</x:v>
      </x:c>
      <x:c r="AD51" s="211">
        <x:f t="shared" si="109"/>
        <x:v>0</x:v>
      </x:c>
      <x:c r="AE51" s="211">
        <x:f t="shared" si="109"/>
        <x:v>0</x:v>
      </x:c>
      <x:c r="AF51" s="211">
        <x:f t="shared" si="109"/>
        <x:v>0</x:v>
      </x:c>
      <x:c r="AG51" s="211">
        <x:f t="shared" si="109"/>
        <x:v>0</x:v>
      </x:c>
      <x:c r="AH51" s="211">
        <x:f t="shared" si="109"/>
        <x:v>0</x:v>
      </x:c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  <x:c r="BA51" s="1"/>
      <x:c r="BB51" s="1"/>
      <x:c r="BC51" s="1"/>
      <x:c r="BD51" s="1"/>
      <x:c r="BE51" s="1"/>
      <x:c r="BF51" s="1"/>
      <x:c r="BG51" s="1"/>
      <x:c r="BH51" s="1"/>
      <x:c r="BI51" s="1"/>
      <x:c r="BJ51" s="1"/>
      <x:c r="BK51" s="1"/>
      <x:c r="BL51" s="1"/>
      <x:c r="BM51" s="1"/>
      <x:c r="BN51" s="1"/>
      <x:c r="BO51" s="1"/>
      <x:c r="BP51" s="1"/>
      <x:c r="BQ51" s="1"/>
      <x:c r="BR51" s="1"/>
      <x:c r="BS51" s="1"/>
      <x:c r="BT51" s="1"/>
      <x:c r="BU51" s="1"/>
      <x:c r="BV51" s="1"/>
      <x:c r="BW51" s="1"/>
      <x:c r="BX51" s="1"/>
      <x:c r="BY51" s="1"/>
      <x:c r="BZ51" s="1"/>
      <x:c r="CA51" s="1"/>
      <x:c r="CB51" s="1"/>
      <x:c r="CC51" s="1"/>
      <x:c r="CD51" s="1"/>
      <x:c r="CE51" s="1"/>
      <x:c r="CF51" s="1"/>
      <x:c r="CG51" s="1"/>
      <x:c r="CH51" s="1"/>
      <x:c r="CI51" s="1"/>
      <x:c r="CJ51" s="1"/>
      <x:c r="CK51" s="1"/>
      <x:c r="CL51" s="1"/>
      <x:c r="CM51" s="1"/>
      <x:c r="CN51" s="1"/>
      <x:c r="CO51" s="1"/>
      <x:c r="CP51" s="1"/>
      <x:c r="CQ51" s="1"/>
      <x:c r="CR51" s="1"/>
      <x:c r="CS51" s="1"/>
      <x:c r="CT51" s="1"/>
      <x:c r="CU51" s="1"/>
      <x:c r="CV51" s="1"/>
      <x:c r="CW51" s="1"/>
      <x:c r="CX51" s="1"/>
      <x:c r="CY51" s="1"/>
      <x:c r="CZ51" s="1"/>
      <x:c r="DA51" s="1"/>
      <x:c r="DB51" s="1"/>
      <x:c r="DC51" s="1"/>
      <x:c r="DD51" s="1"/>
      <x:c r="DE51" s="1"/>
      <x:c r="DF51" s="1"/>
      <x:c r="DG51" s="1"/>
      <x:c r="DH51" s="1"/>
      <x:c r="DI51" s="1"/>
      <x:c r="DJ51" s="1"/>
      <x:c r="DK51" s="1"/>
      <x:c r="DL51" s="1"/>
      <x:c r="DM51" s="1"/>
      <x:c r="DN51" s="1"/>
      <x:c r="DO51" s="1"/>
      <x:c r="DP51" s="1"/>
      <x:c r="DQ51" s="1"/>
      <x:c r="DR51" s="1"/>
      <x:c r="DS51" s="1"/>
      <x:c r="DT51" s="1"/>
      <x:c r="DU51" s="1"/>
      <x:c r="DV51" s="1"/>
      <x:c r="DW51" s="1"/>
      <x:c r="DX51" s="1"/>
      <x:c r="DY51" s="1"/>
      <x:c r="DZ51" s="1"/>
      <x:c r="EA51" s="1"/>
    </x:row>
    <x:row r="52" spans="1:131">
      <x:c r="A52" s="12" t="s">
        <x:v>56</x:v>
      </x:c>
      <x:c r="B52" s="12" t="s">
        <x:v>37</x:v>
      </x:c>
      <x:c r="C52" s="12" t="s">
        <x:v>59</x:v>
      </x:c>
      <x:c r="D52" s="4" t="s">
        <x:v>42</x:v>
      </x:c>
      <x:c r="E52" s="4" t="s">
        <x:v>42</x:v>
      </x:c>
      <x:c r="F52" s="4"/>
      <x:c r="G52" s="4"/>
      <x:c r="H52" s="3">
        <x:f t="shared" si="42"/>
        <x:v>10100</x:v>
      </x:c>
      <x:c r="I52" s="452">
        <x:v>3500</x:v>
      </x:c>
      <x:c r="J52" s="452">
        <x:v>4200</x:v>
      </x:c>
      <x:c r="K52" s="452">
        <x:v>2400</x:v>
      </x:c>
      <x:c r="L52" s="452"/>
      <x:c r="M52" s="452"/>
      <x:c r="N52" s="452"/>
      <x:c r="O52" s="452"/>
      <x:c r="P52" s="452"/>
      <x:c r="Q52" s="452"/>
      <x:c r="R52" s="452"/>
      <x:c r="S52" s="190"/>
      <x:c r="T52" s="190"/>
      <x:c r="V52" s="3">
        <x:f t="shared" si="43"/>
        <x:v>0</x:v>
      </x:c>
      <x:c r="W52" s="3">
        <x:f>SUMIF(마스터R1!$H:$H,$E52,마스터R1!AO:AO)</x:f>
        <x:v>0</x:v>
      </x:c>
      <x:c r="X52" s="3">
        <x:f>SUMIF(마스터R1!$H:$H,$E52,마스터R1!AP:AP)</x:f>
        <x:v>0</x:v>
      </x:c>
      <x:c r="Y52" s="3">
        <x:f>SUMIF(마스터R1!$H:$H,$E52,마스터R1!AQ:AQ)</x:f>
        <x:v>0</x:v>
      </x:c>
      <x:c r="Z52" s="3">
        <x:f>SUMIF(마스터R1!$H:$H,$E52,마스터R1!AR:AR)</x:f>
        <x:v>0</x:v>
      </x:c>
      <x:c r="AA52" s="3">
        <x:f>SUMIF(마스터R1!$H:$H,$E52,마스터R1!AS:AS)</x:f>
        <x:v>0</x:v>
      </x:c>
      <x:c r="AB52" s="3">
        <x:f>SUMIF(마스터R1!$H:$H,$E52,마스터R1!AT:AT)</x:f>
        <x:v>0</x:v>
      </x:c>
      <x:c r="AC52" s="3">
        <x:f>SUMIF(마스터R1!$H:$H,$E52,마스터R1!AU:AU)</x:f>
        <x:v>0</x:v>
      </x:c>
      <x:c r="AD52" s="3">
        <x:f>SUMIF(마스터R1!$H:$H,$E52,마스터R1!AV:AV)</x:f>
        <x:v>0</x:v>
      </x:c>
      <x:c r="AE52" s="3">
        <x:f>SUMIF(마스터R1!$H:$H,$E52,마스터R1!AW:AW)</x:f>
        <x:v>0</x:v>
      </x:c>
      <x:c r="AF52" s="3">
        <x:f>SUMIF(마스터R1!$H:$H,$E52,마스터R1!AX:AX)</x:f>
        <x:v>0</x:v>
      </x:c>
      <x:c r="AG52" s="3">
        <x:f>SUMIF(마스터R1!$H:$H,$E52,마스터R1!AY:AY)</x:f>
        <x:v>0</x:v>
      </x:c>
      <x:c r="AH52" s="3">
        <x:f>SUMIF(마스터R1!$H:$H,$E52,마스터R1!AZ:AZ)</x:f>
        <x:v>0</x:v>
      </x:c>
    </x:row>
    <x:row r="53" spans="1:131">
      <x:c r="A53" s="12" t="s">
        <x:v>56</x:v>
      </x:c>
      <x:c r="B53" s="12" t="s">
        <x:v>37</x:v>
      </x:c>
      <x:c r="C53" s="12" t="s">
        <x:v>59</x:v>
      </x:c>
      <x:c r="D53" s="4" t="s">
        <x:v>43</x:v>
      </x:c>
      <x:c r="E53" s="4" t="s">
        <x:v>43</x:v>
      </x:c>
      <x:c r="F53" s="4"/>
      <x:c r="G53" s="4"/>
      <x:c r="H53" s="3">
        <x:f t="shared" si="42"/>
        <x:v>9200</x:v>
      </x:c>
      <x:c r="I53" s="452">
        <x:v>3500</x:v>
      </x:c>
      <x:c r="J53" s="452">
        <x:v>4200</x:v>
      </x:c>
      <x:c r="K53" s="452">
        <x:v>1500</x:v>
      </x:c>
      <x:c r="L53" s="452"/>
      <x:c r="M53" s="452"/>
      <x:c r="N53" s="452"/>
      <x:c r="O53" s="452"/>
      <x:c r="P53" s="452"/>
      <x:c r="Q53" s="452"/>
      <x:c r="R53" s="452"/>
      <x:c r="S53" s="190"/>
      <x:c r="T53" s="190"/>
      <x:c r="V53" s="3">
        <x:f t="shared" si="43"/>
        <x:v>0</x:v>
      </x:c>
      <x:c r="W53" s="3">
        <x:f>SUMIF(마스터R1!$H:$H,$E53,마스터R1!AO:AO)</x:f>
        <x:v>0</x:v>
      </x:c>
      <x:c r="X53" s="3">
        <x:f>SUMIF(마스터R1!$H:$H,$E53,마스터R1!AP:AP)</x:f>
        <x:v>0</x:v>
      </x:c>
      <x:c r="Y53" s="3">
        <x:f>SUMIF(마스터R1!$H:$H,$E53,마스터R1!AQ:AQ)</x:f>
        <x:v>0</x:v>
      </x:c>
      <x:c r="Z53" s="3">
        <x:f>SUMIF(마스터R1!$H:$H,$E53,마스터R1!AR:AR)</x:f>
        <x:v>0</x:v>
      </x:c>
      <x:c r="AA53" s="3">
        <x:f>SUMIF(마스터R1!$H:$H,$E53,마스터R1!AS:AS)</x:f>
        <x:v>0</x:v>
      </x:c>
      <x:c r="AB53" s="3">
        <x:f>SUMIF(마스터R1!$H:$H,$E53,마스터R1!AT:AT)</x:f>
        <x:v>0</x:v>
      </x:c>
      <x:c r="AC53" s="3">
        <x:f>SUMIF(마스터R1!$H:$H,$E53,마스터R1!AU:AU)</x:f>
        <x:v>0</x:v>
      </x:c>
      <x:c r="AD53" s="3">
        <x:f>SUMIF(마스터R1!$H:$H,$E53,마스터R1!AV:AV)</x:f>
        <x:v>0</x:v>
      </x:c>
      <x:c r="AE53" s="3">
        <x:f>SUMIF(마스터R1!$H:$H,$E53,마스터R1!AW:AW)</x:f>
        <x:v>0</x:v>
      </x:c>
      <x:c r="AF53" s="3">
        <x:f>SUMIF(마스터R1!$H:$H,$E53,마스터R1!AX:AX)</x:f>
        <x:v>0</x:v>
      </x:c>
      <x:c r="AG53" s="3">
        <x:f>SUMIF(마스터R1!$H:$H,$E53,마스터R1!AY:AY)</x:f>
        <x:v>0</x:v>
      </x:c>
      <x:c r="AH53" s="3">
        <x:f>SUMIF(마스터R1!$H:$H,$E53,마스터R1!AZ:AZ)</x:f>
        <x:v>0</x:v>
      </x:c>
    </x:row>
    <x:row r="54" spans="1:131">
      <x:c r="A54" s="12" t="s">
        <x:v>56</x:v>
      </x:c>
      <x:c r="B54" s="12" t="s">
        <x:v>37</x:v>
      </x:c>
      <x:c r="C54" s="12" t="s">
        <x:v>59</x:v>
      </x:c>
      <x:c r="D54" s="4" t="s">
        <x:v>44</x:v>
      </x:c>
      <x:c r="E54" s="4" t="s">
        <x:v>44</x:v>
      </x:c>
      <x:c r="F54" s="4"/>
      <x:c r="G54" s="4"/>
      <x:c r="H54" s="3">
        <x:f t="shared" si="42"/>
        <x:v>6000</x:v>
      </x:c>
      <x:c r="I54" s="452">
        <x:v>1500</x:v>
      </x:c>
      <x:c r="J54" s="452">
        <x:v>2100</x:v>
      </x:c>
      <x:c r="K54" s="452">
        <x:v>2400</x:v>
      </x:c>
      <x:c r="L54" s="452"/>
      <x:c r="M54" s="452"/>
      <x:c r="N54" s="452"/>
      <x:c r="O54" s="452"/>
      <x:c r="P54" s="452"/>
      <x:c r="Q54" s="452"/>
      <x:c r="R54" s="452"/>
      <x:c r="S54" s="190"/>
      <x:c r="T54" s="190"/>
      <x:c r="V54" s="3">
        <x:f t="shared" si="43"/>
        <x:v>0</x:v>
      </x:c>
      <x:c r="W54" s="3">
        <x:f>SUMIF(마스터R1!$H:$H,$E54,마스터R1!AO:AO)</x:f>
        <x:v>0</x:v>
      </x:c>
      <x:c r="X54" s="3">
        <x:f>SUMIF(마스터R1!$H:$H,$E54,마스터R1!AP:AP)</x:f>
        <x:v>0</x:v>
      </x:c>
      <x:c r="Y54" s="3">
        <x:f>SUMIF(마스터R1!$H:$H,$E54,마스터R1!AQ:AQ)</x:f>
        <x:v>0</x:v>
      </x:c>
      <x:c r="Z54" s="3">
        <x:f>SUMIF(마스터R1!$H:$H,$E54,마스터R1!AR:AR)</x:f>
        <x:v>0</x:v>
      </x:c>
      <x:c r="AA54" s="3">
        <x:f>SUMIF(마스터R1!$H:$H,$E54,마스터R1!AS:AS)</x:f>
        <x:v>0</x:v>
      </x:c>
      <x:c r="AB54" s="3">
        <x:f>SUMIF(마스터R1!$H:$H,$E54,마스터R1!AT:AT)</x:f>
        <x:v>0</x:v>
      </x:c>
      <x:c r="AC54" s="3">
        <x:f>SUMIF(마스터R1!$H:$H,$E54,마스터R1!AU:AU)</x:f>
        <x:v>0</x:v>
      </x:c>
      <x:c r="AD54" s="3">
        <x:f>SUMIF(마스터R1!$H:$H,$E54,마스터R1!AV:AV)</x:f>
        <x:v>0</x:v>
      </x:c>
      <x:c r="AE54" s="3">
        <x:f>SUMIF(마스터R1!$H:$H,$E54,마스터R1!AW:AW)</x:f>
        <x:v>0</x:v>
      </x:c>
      <x:c r="AF54" s="3">
        <x:f>SUMIF(마스터R1!$H:$H,$E54,마스터R1!AX:AX)</x:f>
        <x:v>0</x:v>
      </x:c>
      <x:c r="AG54" s="3">
        <x:f>SUMIF(마스터R1!$H:$H,$E54,마스터R1!AY:AY)</x:f>
        <x:v>0</x:v>
      </x:c>
      <x:c r="AH54" s="3">
        <x:f>SUMIF(마스터R1!$H:$H,$E54,마스터R1!AZ:AZ)</x:f>
        <x:v>0</x:v>
      </x:c>
    </x:row>
    <x:row r="55" spans="1:131">
      <x:c r="A55" s="12" t="s">
        <x:v>56</x:v>
      </x:c>
      <x:c r="B55" s="12" t="s">
        <x:v>37</x:v>
      </x:c>
      <x:c r="C55" s="12" t="s">
        <x:v>59</x:v>
      </x:c>
      <x:c r="D55" s="4" t="s">
        <x:v>45</x:v>
      </x:c>
      <x:c r="E55" s="4" t="s">
        <x:v>45</x:v>
      </x:c>
      <x:c r="F55" s="4"/>
      <x:c r="G55" s="4"/>
      <x:c r="H55" s="3">
        <x:f t="shared" si="42"/>
        <x:v>6150</x:v>
      </x:c>
      <x:c r="I55" s="452">
        <x:v>1500</x:v>
      </x:c>
      <x:c r="J55" s="452">
        <x:v>2100</x:v>
      </x:c>
      <x:c r="K55" s="452">
        <x:v>2550</x:v>
      </x:c>
      <x:c r="L55" s="452"/>
      <x:c r="M55" s="452"/>
      <x:c r="N55" s="452"/>
      <x:c r="O55" s="452"/>
      <x:c r="P55" s="452"/>
      <x:c r="Q55" s="452"/>
      <x:c r="R55" s="452"/>
      <x:c r="S55" s="190"/>
      <x:c r="T55" s="190"/>
      <x:c r="V55" s="3">
        <x:f t="shared" si="43"/>
        <x:v>0</x:v>
      </x:c>
      <x:c r="W55" s="3">
        <x:f>SUMIF(마스터R1!$H:$H,$E55,마스터R1!AO:AO)</x:f>
        <x:v>0</x:v>
      </x:c>
      <x:c r="X55" s="3">
        <x:f>SUMIF(마스터R1!$H:$H,$E55,마스터R1!AP:AP)</x:f>
        <x:v>0</x:v>
      </x:c>
      <x:c r="Y55" s="3">
        <x:f>SUMIF(마스터R1!$H:$H,$E55,마스터R1!AQ:AQ)</x:f>
        <x:v>0</x:v>
      </x:c>
      <x:c r="Z55" s="3">
        <x:f>SUMIF(마스터R1!$H:$H,$E55,마스터R1!AR:AR)</x:f>
        <x:v>0</x:v>
      </x:c>
      <x:c r="AA55" s="3">
        <x:f>SUMIF(마스터R1!$H:$H,$E55,마스터R1!AS:AS)</x:f>
        <x:v>0</x:v>
      </x:c>
      <x:c r="AB55" s="3">
        <x:f>SUMIF(마스터R1!$H:$H,$E55,마스터R1!AT:AT)</x:f>
        <x:v>0</x:v>
      </x:c>
      <x:c r="AC55" s="3">
        <x:f>SUMIF(마스터R1!$H:$H,$E55,마스터R1!AU:AU)</x:f>
        <x:v>0</x:v>
      </x:c>
      <x:c r="AD55" s="3">
        <x:f>SUMIF(마스터R1!$H:$H,$E55,마스터R1!AV:AV)</x:f>
        <x:v>0</x:v>
      </x:c>
      <x:c r="AE55" s="3">
        <x:f>SUMIF(마스터R1!$H:$H,$E55,마스터R1!AW:AW)</x:f>
        <x:v>0</x:v>
      </x:c>
      <x:c r="AF55" s="3">
        <x:f>SUMIF(마스터R1!$H:$H,$E55,마스터R1!AX:AX)</x:f>
        <x:v>0</x:v>
      </x:c>
      <x:c r="AG55" s="3">
        <x:f>SUMIF(마스터R1!$H:$H,$E55,마스터R1!AY:AY)</x:f>
        <x:v>0</x:v>
      </x:c>
      <x:c r="AH55" s="3">
        <x:f>SUMIF(마스터R1!$H:$H,$E55,마스터R1!AZ:AZ)</x:f>
        <x:v>0</x:v>
      </x:c>
    </x:row>
    <x:row r="56" spans="1:131">
      <x:c r="A56" s="12" t="s">
        <x:v>56</x:v>
      </x:c>
      <x:c r="B56" s="12" t="s">
        <x:v>37</x:v>
      </x:c>
      <x:c r="C56" s="12" t="s">
        <x:v>59</x:v>
      </x:c>
      <x:c r="D56" s="4" t="s">
        <x:v>46</x:v>
      </x:c>
      <x:c r="E56" s="4" t="s">
        <x:v>46</x:v>
      </x:c>
      <x:c r="F56" s="4"/>
      <x:c r="G56" s="4"/>
      <x:c r="H56" s="3">
        <x:f t="shared" si="42"/>
        <x:v>6150</x:v>
      </x:c>
      <x:c r="I56" s="452">
        <x:v>1500</x:v>
      </x:c>
      <x:c r="J56" s="452">
        <x:v>2100</x:v>
      </x:c>
      <x:c r="K56" s="452">
        <x:v>2550</x:v>
      </x:c>
      <x:c r="L56" s="452"/>
      <x:c r="M56" s="452"/>
      <x:c r="N56" s="452"/>
      <x:c r="O56" s="452"/>
      <x:c r="P56" s="452"/>
      <x:c r="Q56" s="452"/>
      <x:c r="R56" s="452"/>
      <x:c r="S56" s="190"/>
      <x:c r="T56" s="190"/>
      <x:c r="V56" s="3">
        <x:f t="shared" si="43"/>
        <x:v>0</x:v>
      </x:c>
      <x:c r="W56" s="3">
        <x:f>SUMIF(마스터R1!$H:$H,$E56,마스터R1!AO:AO)</x:f>
        <x:v>0</x:v>
      </x:c>
      <x:c r="X56" s="3">
        <x:f>SUMIF(마스터R1!$H:$H,$E56,마스터R1!AP:AP)</x:f>
        <x:v>0</x:v>
      </x:c>
      <x:c r="Y56" s="3">
        <x:f>SUMIF(마스터R1!$H:$H,$E56,마스터R1!AQ:AQ)</x:f>
        <x:v>0</x:v>
      </x:c>
      <x:c r="Z56" s="3">
        <x:f>SUMIF(마스터R1!$H:$H,$E56,마스터R1!AR:AR)</x:f>
        <x:v>0</x:v>
      </x:c>
      <x:c r="AA56" s="3">
        <x:f>SUMIF(마스터R1!$H:$H,$E56,마스터R1!AS:AS)</x:f>
        <x:v>0</x:v>
      </x:c>
      <x:c r="AB56" s="3">
        <x:f>SUMIF(마스터R1!$H:$H,$E56,마스터R1!AT:AT)</x:f>
        <x:v>0</x:v>
      </x:c>
      <x:c r="AC56" s="3">
        <x:f>SUMIF(마스터R1!$H:$H,$E56,마스터R1!AU:AU)</x:f>
        <x:v>0</x:v>
      </x:c>
      <x:c r="AD56" s="3">
        <x:f>SUMIF(마스터R1!$H:$H,$E56,마스터R1!AV:AV)</x:f>
        <x:v>0</x:v>
      </x:c>
      <x:c r="AE56" s="3">
        <x:f>SUMIF(마스터R1!$H:$H,$E56,마스터R1!AW:AW)</x:f>
        <x:v>0</x:v>
      </x:c>
      <x:c r="AF56" s="3">
        <x:f>SUMIF(마스터R1!$H:$H,$E56,마스터R1!AX:AX)</x:f>
        <x:v>0</x:v>
      </x:c>
      <x:c r="AG56" s="3">
        <x:f>SUMIF(마스터R1!$H:$H,$E56,마스터R1!AY:AY)</x:f>
        <x:v>0</x:v>
      </x:c>
      <x:c r="AH56" s="3">
        <x:f>SUMIF(마스터R1!$H:$H,$E56,마스터R1!AZ:AZ)</x:f>
        <x:v>0</x:v>
      </x:c>
    </x:row>
    <x:row r="57" spans="1:131">
      <x:c r="A57" s="12" t="s">
        <x:v>56</x:v>
      </x:c>
      <x:c r="B57" s="12" t="s">
        <x:v>37</x:v>
      </x:c>
      <x:c r="C57" s="12" t="s">
        <x:v>59</x:v>
      </x:c>
      <x:c r="D57" s="4" t="s">
        <x:v>47</x:v>
      </x:c>
      <x:c r="E57" s="4" t="s">
        <x:v>47</x:v>
      </x:c>
      <x:c r="F57" s="4"/>
      <x:c r="G57" s="4"/>
      <x:c r="H57" s="3">
        <x:f t="shared" si="42"/>
        <x:v>6450</x:v>
      </x:c>
      <x:c r="I57" s="452">
        <x:v>1500</x:v>
      </x:c>
      <x:c r="J57" s="452">
        <x:v>2100</x:v>
      </x:c>
      <x:c r="K57" s="452">
        <x:v>2850</x:v>
      </x:c>
      <x:c r="L57" s="452"/>
      <x:c r="M57" s="452"/>
      <x:c r="N57" s="452"/>
      <x:c r="O57" s="452"/>
      <x:c r="P57" s="452"/>
      <x:c r="Q57" s="452"/>
      <x:c r="R57" s="452"/>
      <x:c r="S57" s="190"/>
      <x:c r="T57" s="190"/>
      <x:c r="V57" s="3">
        <x:f t="shared" si="43"/>
        <x:v>0</x:v>
      </x:c>
      <x:c r="W57" s="3">
        <x:f>SUMIF(마스터R1!$H:$H,$E57,마스터R1!AO:AO)</x:f>
        <x:v>0</x:v>
      </x:c>
      <x:c r="X57" s="3">
        <x:f>SUMIF(마스터R1!$H:$H,$E57,마스터R1!AP:AP)</x:f>
        <x:v>0</x:v>
      </x:c>
      <x:c r="Y57" s="3">
        <x:f>SUMIF(마스터R1!$H:$H,$E57,마스터R1!AQ:AQ)</x:f>
        <x:v>0</x:v>
      </x:c>
      <x:c r="Z57" s="3">
        <x:f>SUMIF(마스터R1!$H:$H,$E57,마스터R1!AR:AR)</x:f>
        <x:v>0</x:v>
      </x:c>
      <x:c r="AA57" s="3">
        <x:f>SUMIF(마스터R1!$H:$H,$E57,마스터R1!AS:AS)</x:f>
        <x:v>0</x:v>
      </x:c>
      <x:c r="AB57" s="3">
        <x:f>SUMIF(마스터R1!$H:$H,$E57,마스터R1!AT:AT)</x:f>
        <x:v>0</x:v>
      </x:c>
      <x:c r="AC57" s="3">
        <x:f>SUMIF(마스터R1!$H:$H,$E57,마스터R1!AU:AU)</x:f>
        <x:v>0</x:v>
      </x:c>
      <x:c r="AD57" s="3">
        <x:f>SUMIF(마스터R1!$H:$H,$E57,마스터R1!AV:AV)</x:f>
        <x:v>0</x:v>
      </x:c>
      <x:c r="AE57" s="3">
        <x:f>SUMIF(마스터R1!$H:$H,$E57,마스터R1!AW:AW)</x:f>
        <x:v>0</x:v>
      </x:c>
      <x:c r="AF57" s="3">
        <x:f>SUMIF(마스터R1!$H:$H,$E57,마스터R1!AX:AX)</x:f>
        <x:v>0</x:v>
      </x:c>
      <x:c r="AG57" s="3">
        <x:f>SUMIF(마스터R1!$H:$H,$E57,마스터R1!AY:AY)</x:f>
        <x:v>0</x:v>
      </x:c>
      <x:c r="AH57" s="3">
        <x:f>SUMIF(마스터R1!$H:$H,$E57,마스터R1!AZ:AZ)</x:f>
        <x:v>0</x:v>
      </x:c>
    </x:row>
    <x:row r="58" spans="1:131">
      <x:c r="A58" s="9"/>
      <x:c r="B58" s="9"/>
      <x:c r="C58" s="9"/>
      <x:c r="D58" s="9" t="s">
        <x:v>916</x:v>
      </x:c>
      <x:c r="E58" s="9"/>
      <x:c r="F58" s="9"/>
      <x:c r="G58" s="9"/>
      <x:c r="H58" s="10">
        <x:f t="shared" si="42"/>
        <x:v>2107790</x:v>
      </x:c>
      <x:c r="I58" s="10">
        <x:f t="shared" ref="I58:T58" si="110">SUM(I6,I36,I50)</x:f>
        <x:v>176503</x:v>
      </x:c>
      <x:c r="J58" s="10">
        <x:f t="shared" si="110"/>
        <x:v>144192</x:v>
      </x:c>
      <x:c r="K58" s="10">
        <x:f t="shared" si="110"/>
        <x:v>186834</x:v>
      </x:c>
      <x:c r="L58" s="10">
        <x:f t="shared" si="110"/>
        <x:v>117434</x:v>
      </x:c>
      <x:c r="M58" s="10">
        <x:f t="shared" si="110"/>
        <x:v>120162</x:v>
      </x:c>
      <x:c r="N58" s="10">
        <x:f t="shared" si="110"/>
        <x:v>130381</x:v>
      </x:c>
      <x:c r="O58" s="10">
        <x:f t="shared" si="110"/>
        <x:v>188589</x:v>
      </x:c>
      <x:c r="P58" s="10">
        <x:f t="shared" si="110"/>
        <x:v>176355</x:v>
      </x:c>
      <x:c r="Q58" s="10">
        <x:f t="shared" si="110"/>
        <x:v>204059</x:v>
      </x:c>
      <x:c r="R58" s="10">
        <x:f t="shared" si="110"/>
        <x:v>221105</x:v>
      </x:c>
      <x:c r="S58" s="10">
        <x:f t="shared" si="110"/>
        <x:v>221088</x:v>
      </x:c>
      <x:c r="T58" s="10">
        <x:f t="shared" si="110"/>
        <x:v>221088</x:v>
      </x:c>
      <x:c r="V58" s="10">
        <x:f t="shared" si="43"/>
        <x:v>2864100</x:v>
      </x:c>
      <x:c r="W58" s="10">
        <x:f t="shared" ref="W58:AH58" si="111">SUM(W6,W36,W50)</x:f>
        <x:v>210300</x:v>
      </x:c>
      <x:c r="X58" s="10">
        <x:f t="shared" si="111"/>
        <x:v>245500</x:v>
      </x:c>
      <x:c r="Y58" s="10">
        <x:f t="shared" si="111"/>
        <x:v>291900</x:v>
      </x:c>
      <x:c r="Z58" s="10">
        <x:f t="shared" si="111"/>
        <x:v>268700</x:v>
      </x:c>
      <x:c r="AA58" s="10">
        <x:f t="shared" si="111"/>
        <x:v>279900</x:v>
      </x:c>
      <x:c r="AB58" s="10">
        <x:f t="shared" si="111"/>
        <x:v>281200</x:v>
      </x:c>
      <x:c r="AC58" s="10">
        <x:f t="shared" si="111"/>
        <x:v>220500</x:v>
      </x:c>
      <x:c r="AD58" s="10">
        <x:f t="shared" si="111"/>
        <x:v>149400</x:v>
      </x:c>
      <x:c r="AE58" s="10">
        <x:f t="shared" si="111"/>
        <x:v>217200</x:v>
      </x:c>
      <x:c r="AF58" s="10">
        <x:f t="shared" si="111"/>
        <x:v>230200</x:v>
      </x:c>
      <x:c r="AG58" s="10">
        <x:f t="shared" si="111"/>
        <x:v>220700</x:v>
      </x:c>
      <x:c r="AH58" s="10">
        <x:f t="shared" si="111"/>
        <x:v>248600</x:v>
      </x:c>
    </x:row>
    <x:row r="60" spans="1:131">
      <x:c r="W60" s="246"/>
    </x:row>
    <x:row r="61" spans="1:131">
      <x:c r="T61" s="634">
        <x:f>T8*RMC!H8</x:f>
        <x:v>0</x:v>
      </x:c>
    </x:row>
    <x:row r="62" spans="1:131">
      <x:c r="T62" s="95">
        <x:f>T9*RMC!H9</x:f>
        <x:v>7758352.9754298944</x:v>
      </x:c>
      <x:c r="AE62" s="2"/>
      <x:c r="AF62" s="2"/>
      <x:c r="AH62" s="1">
        <x:f>SUMIF($C:$C,"KSCP",AH:AH)/2</x:f>
        <x:v>106100</x:v>
      </x:c>
      <x:c r="AU62" s="381">
        <x:f t="shared" ref="AU62:AU63" si="112">AH62/T62-1</x:f>
        <x:v>-0.98632441700757745</x:v>
      </x:c>
    </x:row>
    <x:row r="63" spans="1:131">
      <x:c r="H63" s="96">
        <x:f>SUMIF($C:$C,"KSCP",H:H)/2</x:f>
        <x:v>1083320</x:v>
      </x:c>
      <x:c r="I63" s="96"/>
      <x:c r="J63" s="96"/>
      <x:c r="K63" s="96"/>
      <x:c r="L63" s="96"/>
      <x:c r="M63" s="96"/>
      <x:c r="N63" s="96"/>
      <x:c r="O63" s="96"/>
      <x:c r="P63" s="96"/>
      <x:c r="Q63" s="96"/>
      <x:c r="R63" s="96"/>
      <x:c r="S63" s="382"/>
      <x:c r="T63" s="95">
        <x:f>T10*RMC!H10</x:f>
        <x:v>0</x:v>
      </x:c>
      <x:c r="U63" s="96"/>
      <x:c r="V63" s="96">
        <x:f>SUMIF($C:$C,"KSCP",V:V)/2</x:f>
        <x:v>1423100</x:v>
      </x:c>
      <x:c r="W63" s="381">
        <x:f>V63/H63</x:f>
        <x:v>1.3136469371930732</x:v>
      </x:c>
      <x:c r="X63" s="381">
        <x:f>V63/SUM(V63:V65)</x:f>
        <x:v>0.49687510910931881</x:v>
      </x:c>
      <x:c r="AI63" s="381">
        <x:f t="shared" ref="AI63:AI64" si="113">V63/H63-1</x:f>
        <x:v>0.31364693719307324</x:v>
      </x:c>
      <x:c r="AU63" s="381" t="e">
        <x:f t="shared" si="112"/>
        <x:v>#DIV/0!</x:v>
      </x:c>
    </x:row>
    <x:row r="64" spans="1:131">
      <x:c r="H64" s="96">
        <x:f>SUMIF($C:$C,"SK*",H:H)/2</x:f>
        <x:v>1024111</x:v>
      </x:c>
      <x:c r="I64" s="96"/>
      <x:c r="J64" s="96"/>
      <x:c r="K64" s="96"/>
      <x:c r="L64" s="96"/>
      <x:c r="M64" s="96"/>
      <x:c r="N64" s="96"/>
      <x:c r="O64" s="96"/>
      <x:c r="P64" s="96"/>
      <x:c r="Q64" s="96"/>
      <x:c r="R64" s="96"/>
      <x:c r="S64" s="382"/>
      <x:c r="T64" s="95">
        <x:f>T11*RMC!H11</x:f>
        <x:v>0</x:v>
      </x:c>
      <x:c r="U64" s="96"/>
      <x:c r="V64" s="96">
        <x:f>SUMIF($C:$C,"SK*",V:V)/2</x:f>
        <x:v>1234000</x:v>
      </x:c>
      <x:c r="W64" s="381">
        <x:f t="shared" ref="W64:W65" si="114">V64/H64</x:f>
        <x:v>1.2049475105725844</x:v>
      </x:c>
      <x:c r="X64" s="381">
        <x:f>V64/SUM(V63:V65)</x:f>
        <x:v>0.43085087811179779</x:v>
      </x:c>
      <x:c r="AI64" s="381">
        <x:f t="shared" si="113"/>
        <x:v>0.20494751057258442</x:v>
      </x:c>
    </x:row>
    <x:row r="65" spans="8:24">
      <x:c r="H65" s="96">
        <x:f>SUMIF($C:$C,"kctr*",H:H)/2</x:f>
        <x:v>359</x:v>
      </x:c>
      <x:c r="T65" s="95">
        <x:f>T12*RMC!H12</x:f>
        <x:v>0</x:v>
      </x:c>
      <x:c r="V65" s="96">
        <x:f>SUMIF($C:$C,"KCTR*",V:V)/2</x:f>
        <x:v>207000</x:v>
      </x:c>
      <x:c r="W65" s="381">
        <x:f t="shared" si="114"/>
        <x:v>576.60167130919217</x:v>
      </x:c>
      <x:c r="X65" s="381">
        <x:f>V65/SUM(V63:V65)</x:f>
        <x:v>7.2274012778883415E-2</x:v>
      </x:c>
    </x:row>
    <x:row r="66" spans="8:24">
      <x:c r="T66" s="95">
        <x:f>T13*RMC!H13</x:f>
        <x:v>0</x:v>
      </x:c>
    </x:row>
    <x:row r="67" spans="8:24">
      <x:c r="T67" s="95">
        <x:f>T14*RMC!H14</x:f>
        <x:v>0</x:v>
      </x:c>
    </x:row>
    <x:row r="68" spans="8:24">
      <x:c r="T68" s="95">
        <x:f>T15*RMC!H15</x:f>
        <x:v>0</x:v>
      </x:c>
    </x:row>
    <x:row r="69" spans="8:24">
      <x:c r="T69" s="95">
        <x:f>T16*RMC!H16</x:f>
        <x:v>0</x:v>
      </x:c>
    </x:row>
    <x:row r="70" spans="8:24">
      <x:c r="T70" s="95">
        <x:f>T17*RMC!H17</x:f>
        <x:v>0</x:v>
      </x:c>
    </x:row>
    <x:row r="71" spans="8:24">
      <x:c r="T71" s="95">
        <x:f>T18*RMC!H18</x:f>
        <x:v>0</x:v>
      </x:c>
    </x:row>
    <x:row r="72" spans="8:24">
      <x:c r="T72" s="95">
        <x:f>T19*RMC!H19</x:f>
        <x:v>0</x:v>
      </x:c>
    </x:row>
    <x:row r="73" spans="8:24">
      <x:c r="T73" s="95">
        <x:f>T20*RMC!H20</x:f>
        <x:v>0</x:v>
      </x:c>
    </x:row>
    <x:row r="74" spans="8:24">
      <x:c r="T74" s="95">
        <x:f>T21*RMC!H21</x:f>
        <x:v>0</x:v>
      </x:c>
    </x:row>
    <x:row r="75" spans="8:24">
      <x:c r="T75" s="95">
        <x:f>T32*RMC!H32</x:f>
        <x:v>0</x:v>
      </x:c>
    </x:row>
    <x:row r="76" spans="8:24">
      <x:c r="T76" s="95">
        <x:f>T33*RMC!H33</x:f>
        <x:v>0</x:v>
      </x:c>
    </x:row>
    <x:row r="77" spans="8:24">
      <x:c r="T77" s="95">
        <x:f>T34*RMC!H34</x:f>
        <x:v>0</x:v>
      </x:c>
    </x:row>
    <x:row r="78" spans="8:24">
      <x:c r="T78" s="95">
        <x:f>T35*RMC!H35</x:f>
        <x:v>639012.04761855409</x:v>
      </x:c>
    </x:row>
    <x:row r="79" spans="8:24">
      <x:c r="T79" s="95">
        <x:f>T36*RMC!H36</x:f>
        <x:v>0</x:v>
      </x:c>
    </x:row>
    <x:row r="80" spans="8:24">
      <x:c r="T80" s="95">
        <x:f>T37*RMC!H37</x:f>
        <x:v>0</x:v>
      </x:c>
    </x:row>
    <x:row r="81" spans="20:20">
      <x:c r="T81" s="95">
        <x:f>T39*RMC!H39</x:f>
        <x:v>39290418.746367484</x:v>
      </x:c>
    </x:row>
    <x:row r="82" spans="20:20">
      <x:c r="T82" s="95">
        <x:f>T41*RMC!H41</x:f>
        <x:v>24778009.515421093</x:v>
      </x:c>
    </x:row>
    <x:row r="83" spans="20:20">
      <x:c r="T83" s="95">
        <x:f>T42*RMC!H42</x:f>
        <x:v>0</x:v>
      </x:c>
    </x:row>
    <x:row r="84" spans="20:20">
      <x:c r="T84" s="95">
        <x:f>T43*RMC!H43</x:f>
        <x:v>0</x:v>
      </x:c>
    </x:row>
    <x:row r="85" spans="20:20">
      <x:c r="T85" s="95">
        <x:f>T44*RMC!H44</x:f>
        <x:v>72592642.327884376</x:v>
      </x:c>
    </x:row>
    <x:row r="86" spans="20:20">
      <x:c r="T86" s="95">
        <x:f>T45*RMC!H45</x:f>
        <x:v>0</x:v>
      </x:c>
    </x:row>
    <x:row r="87" spans="20:20">
      <x:c r="T87" s="95">
        <x:f>T46*RMC!H46</x:f>
        <x:v>0</x:v>
      </x:c>
    </x:row>
    <x:row r="88" spans="20:20">
      <x:c r="T88" s="95">
        <x:f>T47*RMC!H47</x:f>
        <x:v>0</x:v>
      </x:c>
    </x:row>
    <x:row r="89" spans="20:20">
      <x:c r="T89" s="95">
        <x:f>T48*RMC!H48</x:f>
        <x:v>0</x:v>
      </x:c>
    </x:row>
    <x:row r="90" spans="20:20">
      <x:c r="T90" s="95">
        <x:f>T49*RMC!H49</x:f>
        <x:v>0</x:v>
      </x:c>
    </x:row>
    <x:row r="91" spans="20:20">
      <x:c r="T91" s="95">
        <x:f>T50*RMC!H50</x:f>
        <x:v>0</x:v>
      </x:c>
    </x:row>
    <x:row r="92" spans="20:20">
      <x:c r="T92" s="95">
        <x:f>SUM(T61:T91)</x:f>
        <x:v>145058435.61272138</x:v>
      </x:c>
    </x:row>
    <x:row r="93" spans="20:20">
      <x:c r="T93" s="95">
        <x:v>2096108</x:v>
      </x:c>
    </x:row>
    <x:row r="94" spans="20:20">
      <x:c r="T94" s="95">
        <x:f>SUM(T92:T93)</x:f>
        <x:v>147154543.61272138</x:v>
      </x:c>
    </x:row>
  </x:sheetData>
  <x:phoneticPr fontId="9" type="noConversion"/>
  <x:pageMargins left="0.7" right="0.7" top="0.75" bottom="0.75" header="0.3" footer="0.3"/>
  <x:pageSetup paperSize="9" orientation="portrait" verticalDpi="0" r:id="rId1"/>
  <x:ignoredErrors>
    <x:ignoredError sqref="F10" numberStoredAsText="1"/>
    <x:ignoredError sqref="W42:AH49 W10:AH17" formula="1"/>
  </x:ignoredErrors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A4B773B-8BA2-45DF-A33E-9D7DA1420E48}" mc:Ignorable="x14ac xr xr2 xr3">
  <x:sheetPr>
    <x:tabColor theme="4"/>
    <x:outlinePr summaryBelow="0" summaryRight="0"/>
  </x:sheetPr>
  <x:dimension ref="A1:EA102"/>
  <x:sheetViews>
    <x:sheetView topLeftCell="E12" workbookViewId="0">
      <x:selection activeCell="U63" sqref="U63"/>
    </x:sheetView>
  </x:sheetViews>
  <x:sheetFormatPr defaultColWidth="13.296875" defaultRowHeight="17.399999999999999" outlineLevelCol="1"/>
  <x:cols>
    <x:col min="1" max="3" width="13.296875" style="1"/>
    <x:col min="4" max="5" width="20.69921875" style="1" customWidth="1"/>
    <x:col min="6" max="7" width="13.296875" style="1"/>
    <x:col min="8" max="8" width="15.796875" style="1" customWidth="1" collapsed="1"/>
    <x:col min="9" max="9" width="12.796875" style="2" hidden="1" customWidth="1" outlineLevel="1"/>
    <x:col min="10" max="12" width="8.8984375" style="2" hidden="1" customWidth="1" outlineLevel="1"/>
    <x:col min="13" max="13" width="9.19921875" style="2" hidden="1" customWidth="1" outlineLevel="1"/>
    <x:col min="14" max="14" width="9.296875" style="2" hidden="1" customWidth="1" outlineLevel="1"/>
    <x:col min="15" max="19" width="8.8984375" style="2" hidden="1" customWidth="1" outlineLevel="1"/>
    <x:col min="20" max="20" width="14.8984375" style="2" hidden="1" customWidth="1" outlineLevel="1"/>
    <x:col min="21" max="21" width="5" style="1" customWidth="1"/>
    <x:col min="22" max="22" width="15.796875" style="1" customWidth="1"/>
    <x:col min="23" max="23" width="11.296875" style="1" bestFit="1" customWidth="1" outlineLevel="1"/>
    <x:col min="24" max="26" width="8.8984375" style="1" bestFit="1" customWidth="1" outlineLevel="1"/>
    <x:col min="27" max="27" width="9.19921875" style="1" bestFit="1" customWidth="1" outlineLevel="1"/>
    <x:col min="28" max="28" width="9.296875" style="1" bestFit="1" customWidth="1" outlineLevel="1"/>
    <x:col min="29" max="29" width="8.69921875" style="1" bestFit="1" customWidth="1" outlineLevel="1"/>
    <x:col min="30" max="34" width="8.8984375" style="1" bestFit="1" customWidth="1" outlineLevel="1"/>
    <x:col min="35" max="16384" width="13.296875" style="1"/>
  </x:cols>
  <x:sheetData>
    <x:row r="1" spans="1:131" ht="21">
      <x:c r="A1" s="5"/>
      <x:c r="B1" s="5" t="s">
        <x:v>67</x:v>
      </x:c>
      <x:c r="C1" s="5"/>
      <x:c r="D1" s="5"/>
      <x:c r="E1" s="5"/>
      <x:c r="F1" s="5"/>
      <x:c r="G1" s="5"/>
    </x:row>
    <x:row r="3" spans="1:131">
      <x:c r="A3" s="7"/>
      <x:c r="B3" s="7"/>
      <x:c r="C3" s="7"/>
      <x:c r="D3" s="7"/>
      <x:c r="E3" s="7"/>
      <x:c r="F3" s="7"/>
      <x:c r="G3" s="7"/>
      <x:c r="H3" s="7"/>
      <x:c r="I3" s="79" t="s">
        <x:v>1550</x:v>
      </x:c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V3" s="7"/>
      <x:c r="W3" s="78" t="s">
        <x:v>1551</x:v>
      </x:c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J3" s="1" t="s">
        <x:v>665</x:v>
      </x:c>
    </x:row>
    <x:row r="4" spans="1:131">
      <x:c r="A4" s="7"/>
      <x:c r="B4" s="7"/>
      <x:c r="C4" s="7"/>
      <x:c r="D4" s="7"/>
      <x:c r="E4" s="7"/>
      <x:c r="F4" s="7"/>
      <x:c r="G4" s="7"/>
      <x:c r="H4" s="7"/>
      <x:c r="I4" s="11" t="s">
        <x:v>844</x:v>
      </x:c>
      <x:c r="J4" s="11" t="s">
        <x:v>844</x:v>
      </x:c>
      <x:c r="K4" s="11" t="s">
        <x:v>844</x:v>
      </x:c>
      <x:c r="L4" s="11" t="s">
        <x:v>844</x:v>
      </x:c>
      <x:c r="M4" s="11" t="s">
        <x:v>844</x:v>
      </x:c>
      <x:c r="N4" s="11" t="s">
        <x:v>844</x:v>
      </x:c>
      <x:c r="O4" s="11" t="s">
        <x:v>844</x:v>
      </x:c>
      <x:c r="P4" s="11" t="s">
        <x:v>844</x:v>
      </x:c>
      <x:c r="Q4" s="11" t="s">
        <x:v>844</x:v>
      </x:c>
      <x:c r="R4" s="11" t="s">
        <x:v>844</x:v>
      </x:c>
      <x:c r="S4" s="11" t="s">
        <x:v>844</x:v>
      </x:c>
      <x:c r="T4" s="11" t="s">
        <x:v>844</x:v>
      </x:c>
      <x:c r="V4" s="7"/>
      <x:c r="W4" s="11" t="s">
        <x:v>1542</x:v>
      </x:c>
      <x:c r="X4" s="11" t="s">
        <x:v>1542</x:v>
      </x:c>
      <x:c r="Y4" s="11" t="s">
        <x:v>1542</x:v>
      </x:c>
      <x:c r="Z4" s="11" t="s">
        <x:v>1542</x:v>
      </x:c>
      <x:c r="AA4" s="11" t="s">
        <x:v>1542</x:v>
      </x:c>
      <x:c r="AB4" s="11" t="s">
        <x:v>1542</x:v>
      </x:c>
      <x:c r="AC4" s="11" t="s">
        <x:v>1542</x:v>
      </x:c>
      <x:c r="AD4" s="11" t="s">
        <x:v>1542</x:v>
      </x:c>
      <x:c r="AE4" s="11" t="s">
        <x:v>1542</x:v>
      </x:c>
      <x:c r="AF4" s="11" t="s">
        <x:v>1542</x:v>
      </x:c>
      <x:c r="AG4" s="11" t="s">
        <x:v>1542</x:v>
      </x:c>
      <x:c r="AH4" s="11" t="s">
        <x:v>1542</x:v>
      </x:c>
    </x:row>
    <x:row r="5" spans="1:131">
      <x:c r="A5" s="8" t="s">
        <x:v>53</x:v>
      </x:c>
      <x:c r="B5" s="8" t="s">
        <x:v>52</x:v>
      </x:c>
      <x:c r="C5" s="8" t="s">
        <x:v>51</x:v>
      </x:c>
      <x:c r="D5" s="8" t="s">
        <x:v>50</x:v>
      </x:c>
      <x:c r="E5" s="8" t="s">
        <x:v>463</x:v>
      </x:c>
      <x:c r="F5" s="14" t="s">
        <x:v>914</x:v>
      </x:c>
      <x:c r="G5" s="14" t="s">
        <x:v>1559</x:v>
      </x:c>
      <x:c r="H5" s="13" t="s">
        <x:v>917</x:v>
      </x:c>
      <x:c r="I5" s="6" t="s">
        <x:v>0</x:v>
      </x:c>
      <x:c r="J5" s="6" t="s">
        <x:v>1</x:v>
      </x:c>
      <x:c r="K5" s="6" t="s">
        <x:v>2</x:v>
      </x:c>
      <x:c r="L5" s="6" t="s">
        <x:v>3</x:v>
      </x:c>
      <x:c r="M5" s="6" t="s">
        <x:v>4</x:v>
      </x:c>
      <x:c r="N5" s="6" t="s">
        <x:v>5</x:v>
      </x:c>
      <x:c r="O5" s="6" t="s">
        <x:v>6</x:v>
      </x:c>
      <x:c r="P5" s="6" t="s">
        <x:v>7</x:v>
      </x:c>
      <x:c r="Q5" s="6" t="s">
        <x:v>8</x:v>
      </x:c>
      <x:c r="R5" s="6" t="s">
        <x:v>9</x:v>
      </x:c>
      <x:c r="S5" s="6" t="s">
        <x:v>62</x:v>
      </x:c>
      <x:c r="T5" s="6" t="s">
        <x:v>63</x:v>
      </x:c>
      <x:c r="V5" s="13" t="s">
        <x:v>1560</x:v>
      </x:c>
      <x:c r="W5" s="6" t="s">
        <x:v>0</x:v>
      </x:c>
      <x:c r="X5" s="6" t="s">
        <x:v>1</x:v>
      </x:c>
      <x:c r="Y5" s="6" t="s">
        <x:v>2</x:v>
      </x:c>
      <x:c r="Z5" s="6" t="s">
        <x:v>3</x:v>
      </x:c>
      <x:c r="AA5" s="6" t="s">
        <x:v>4</x:v>
      </x:c>
      <x:c r="AB5" s="6" t="s">
        <x:v>5</x:v>
      </x:c>
      <x:c r="AC5" s="6" t="s">
        <x:v>6</x:v>
      </x:c>
      <x:c r="AD5" s="6" t="s">
        <x:v>7</x:v>
      </x:c>
      <x:c r="AE5" s="6" t="s">
        <x:v>8</x:v>
      </x:c>
      <x:c r="AF5" s="6" t="s">
        <x:v>9</x:v>
      </x:c>
      <x:c r="AG5" s="6" t="s">
        <x:v>62</x:v>
      </x:c>
      <x:c r="AH5" s="6" t="s">
        <x:v>63</x:v>
      </x:c>
    </x:row>
    <x:row r="6" spans="1:131" s="205" customFormat="1">
      <x:c r="A6" s="202"/>
      <x:c r="B6" s="202"/>
      <x:c r="C6" s="202"/>
      <x:c r="D6" s="203" t="s">
        <x:v>10</x:v>
      </x:c>
      <x:c r="E6" s="203"/>
      <x:c r="F6" s="203"/>
      <x:c r="G6" s="203"/>
      <x:c r="H6" s="204">
        <x:f t="shared" ref="H6" si="0">SUMIF($4:$4,$I$4,6:6)</x:f>
        <x:v>43973</x:v>
      </x:c>
      <x:c r="I6" s="204">
        <x:f t="shared" ref="I6:T6" si="1">SUMIF($A:$A,$A8,I:I)</x:f>
        <x:v>7687</x:v>
      </x:c>
      <x:c r="J6" s="204">
        <x:f t="shared" si="1"/>
        <x:v>5658</x:v>
      </x:c>
      <x:c r="K6" s="204">
        <x:f t="shared" si="1"/>
        <x:v>2692</x:v>
      </x:c>
      <x:c r="L6" s="204">
        <x:f t="shared" si="1"/>
        <x:v>4132</x:v>
      </x:c>
      <x:c r="M6" s="204">
        <x:f t="shared" si="1"/>
        <x:v>4630</x:v>
      </x:c>
      <x:c r="N6" s="204">
        <x:f t="shared" si="1"/>
        <x:v>3262</x:v>
      </x:c>
      <x:c r="O6" s="204">
        <x:f t="shared" si="1"/>
        <x:v>4069</x:v>
      </x:c>
      <x:c r="P6" s="204">
        <x:f t="shared" si="1"/>
        <x:v>1382</x:v>
      </x:c>
      <x:c r="Q6" s="204">
        <x:f t="shared" si="1"/>
        <x:v>3100</x:v>
      </x:c>
      <x:c r="R6" s="204">
        <x:f t="shared" si="1"/>
        <x:v>2463</x:v>
      </x:c>
      <x:c r="S6" s="204">
        <x:f t="shared" si="1"/>
        <x:v>2449</x:v>
      </x:c>
      <x:c r="T6" s="204">
        <x:f t="shared" si="1"/>
        <x:v>2449</x:v>
      </x:c>
      <x:c r="U6" s="1"/>
      <x:c r="V6" s="204">
        <x:f>SQ!V6</x:f>
        <x:v>258200</x:v>
      </x:c>
      <x:c r="W6" s="204">
        <x:f>SQ!W6</x:f>
        <x:v>3300</x:v>
      </x:c>
      <x:c r="X6" s="204">
        <x:f>SQ!X6</x:f>
        <x:v>4000</x:v>
      </x:c>
      <x:c r="Y6" s="204">
        <x:f>SQ!Y6</x:f>
        <x:v>4400</x:v>
      </x:c>
      <x:c r="Z6" s="204">
        <x:f>SQ!Z6</x:f>
        <x:v>4200</x:v>
      </x:c>
      <x:c r="AA6" s="204">
        <x:f>SQ!AA6</x:f>
        <x:v>3900</x:v>
      </x:c>
      <x:c r="AB6" s="204">
        <x:f>SQ!AB6</x:f>
        <x:v>5300</x:v>
      </x:c>
      <x:c r="AC6" s="204">
        <x:f>SQ!AC6</x:f>
        <x:v>4000</x:v>
      </x:c>
      <x:c r="AD6" s="204">
        <x:f>SQ!AD6</x:f>
        <x:v>6900</x:v>
      </x:c>
      <x:c r="AE6" s="204">
        <x:f>SQ!AE6</x:f>
        <x:v>40200</x:v>
      </x:c>
      <x:c r="AF6" s="204">
        <x:f>SQ!AF6</x:f>
        <x:v>50200</x:v>
      </x:c>
      <x:c r="AG6" s="204">
        <x:f>SQ!AG6</x:f>
        <x:v>61700</x:v>
      </x:c>
      <x:c r="AH6" s="204">
        <x:f>SQ!AH6</x:f>
        <x:v>70100</x:v>
      </x:c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/>
      <x:c r="BC6" s="1"/>
      <x:c r="BD6" s="1"/>
      <x:c r="BE6" s="1"/>
      <x:c r="BF6" s="1"/>
      <x:c r="BG6" s="1"/>
      <x:c r="BH6" s="1"/>
      <x:c r="BI6" s="1"/>
      <x:c r="BJ6" s="1"/>
      <x:c r="BK6" s="1"/>
      <x:c r="BL6" s="1"/>
      <x:c r="BM6" s="1"/>
      <x:c r="BN6" s="1"/>
      <x:c r="BO6" s="1"/>
      <x:c r="BP6" s="1"/>
      <x:c r="BQ6" s="1"/>
      <x:c r="BR6" s="1"/>
      <x:c r="BS6" s="1"/>
      <x:c r="BT6" s="1"/>
      <x:c r="BU6" s="1"/>
      <x:c r="BV6" s="1"/>
      <x:c r="BW6" s="1"/>
      <x:c r="BX6" s="1"/>
      <x:c r="BY6" s="1"/>
      <x:c r="BZ6" s="1"/>
      <x:c r="CA6" s="1"/>
      <x:c r="CB6" s="1"/>
      <x:c r="CC6" s="1"/>
      <x:c r="CD6" s="1"/>
      <x:c r="CE6" s="1"/>
      <x:c r="CF6" s="1"/>
      <x:c r="CG6" s="1"/>
      <x:c r="CH6" s="1"/>
      <x:c r="CI6" s="1"/>
      <x:c r="CJ6" s="1"/>
      <x:c r="CK6" s="1"/>
      <x:c r="CL6" s="1"/>
      <x:c r="CM6" s="1"/>
      <x:c r="CN6" s="1"/>
      <x:c r="CO6" s="1"/>
      <x:c r="CP6" s="1"/>
      <x:c r="CQ6" s="1"/>
      <x:c r="CR6" s="1"/>
      <x:c r="CS6" s="1"/>
      <x:c r="CT6" s="1"/>
      <x:c r="CU6" s="1"/>
      <x:c r="CV6" s="1"/>
      <x:c r="CW6" s="1"/>
      <x:c r="CX6" s="1"/>
      <x:c r="CY6" s="1"/>
      <x:c r="CZ6" s="1"/>
      <x:c r="DA6" s="1"/>
      <x:c r="DB6" s="1"/>
      <x:c r="DC6" s="1"/>
      <x:c r="DD6" s="1"/>
      <x:c r="DE6" s="1"/>
      <x:c r="DF6" s="1"/>
      <x:c r="DG6" s="1"/>
      <x:c r="DH6" s="1"/>
      <x:c r="DI6" s="1"/>
      <x:c r="DJ6" s="1"/>
      <x:c r="DK6" s="1"/>
      <x:c r="DL6" s="1"/>
      <x:c r="DM6" s="1"/>
      <x:c r="DN6" s="1"/>
      <x:c r="DO6" s="1"/>
      <x:c r="DP6" s="1"/>
      <x:c r="DQ6" s="1"/>
      <x:c r="DR6" s="1"/>
      <x:c r="DS6" s="1"/>
      <x:c r="DT6" s="1"/>
      <x:c r="DU6" s="1"/>
      <x:c r="DV6" s="1"/>
      <x:c r="DW6" s="1"/>
      <x:c r="DX6" s="1"/>
      <x:c r="DY6" s="1"/>
      <x:c r="DZ6" s="1"/>
      <x:c r="EA6" s="1"/>
    </x:row>
    <x:row r="7" spans="1:131" s="209" customFormat="1">
      <x:c r="A7" s="206"/>
      <x:c r="B7" s="206" t="s">
        <x:v>11</x:v>
      </x:c>
      <x:c r="C7" s="206" t="s">
        <x:v>57</x:v>
      </x:c>
      <x:c r="D7" s="207" t="s">
        <x:v>11</x:v>
      </x:c>
      <x:c r="E7" s="207"/>
      <x:c r="F7" s="207"/>
      <x:c r="G7" s="207"/>
      <x:c r="H7" s="208">
        <x:f>SUMIF($4:$4,$I$4,7:7)</x:f>
        <x:v>20651</x:v>
      </x:c>
      <x:c r="I7" s="208">
        <x:f>SUM(I8:I9)</x:f>
        <x:v>2632</x:v>
      </x:c>
      <x:c r="J7" s="208">
        <x:f t="shared" ref="J7:T7" si="2">SUM(J8:J9)</x:f>
        <x:v>3168</x:v>
      </x:c>
      <x:c r="K7" s="208">
        <x:f t="shared" si="2"/>
        <x:v>1192</x:v>
      </x:c>
      <x:c r="L7" s="208">
        <x:f t="shared" si="2"/>
        <x:v>1732</x:v>
      </x:c>
      <x:c r="M7" s="208">
        <x:f t="shared" si="2"/>
        <x:v>1788</x:v>
      </x:c>
      <x:c r="N7" s="208">
        <x:f t="shared" si="2"/>
        <x:v>2362</x:v>
      </x:c>
      <x:c r="O7" s="208">
        <x:f t="shared" si="2"/>
        <x:v>2944</x:v>
      </x:c>
      <x:c r="P7" s="208">
        <x:f t="shared" si="2"/>
        <x:v>743</x:v>
      </x:c>
      <x:c r="Q7" s="208">
        <x:f t="shared" si="2"/>
        <x:v>994</x:v>
      </x:c>
      <x:c r="R7" s="208">
        <x:f t="shared" si="2"/>
        <x:v>1032</x:v>
      </x:c>
      <x:c r="S7" s="208">
        <x:f t="shared" si="2"/>
        <x:v>1032</x:v>
      </x:c>
      <x:c r="T7" s="208">
        <x:f t="shared" si="2"/>
        <x:v>1032</x:v>
      </x:c>
      <x:c r="U7" s="1"/>
      <x:c r="V7" s="208">
        <x:f>SQ!V7</x:f>
        <x:v>37000</x:v>
      </x:c>
      <x:c r="W7" s="208">
        <x:f>SQ!W7</x:f>
        <x:v>2400</x:v>
      </x:c>
      <x:c r="X7" s="208">
        <x:f>SQ!X7</x:f>
        <x:v>2800</x:v>
      </x:c>
      <x:c r="Y7" s="208">
        <x:f>SQ!Y7</x:f>
        <x:v>3000</x:v>
      </x:c>
      <x:c r="Z7" s="208">
        <x:f>SQ!Z7</x:f>
        <x:v>3000</x:v>
      </x:c>
      <x:c r="AA7" s="208">
        <x:f>SQ!AA7</x:f>
        <x:v>3000</x:v>
      </x:c>
      <x:c r="AB7" s="208">
        <x:f>SQ!AB7</x:f>
        <x:v>4000</x:v>
      </x:c>
      <x:c r="AC7" s="208">
        <x:f>SQ!AC7</x:f>
        <x:v>3000</x:v>
      </x:c>
      <x:c r="AD7" s="208">
        <x:f>SQ!AD7</x:f>
        <x:v>5400</x:v>
      </x:c>
      <x:c r="AE7" s="208">
        <x:f>SQ!AE7</x:f>
        <x:v>3000</x:v>
      </x:c>
      <x:c r="AF7" s="208">
        <x:f>SQ!AF7</x:f>
        <x:v>4000</x:v>
      </x:c>
      <x:c r="AG7" s="208">
        <x:f>SQ!AG7</x:f>
        <x:v>2000</x:v>
      </x:c>
      <x:c r="AH7" s="208">
        <x:f>SQ!AH7</x:f>
        <x:v>1400</x:v>
      </x:c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1"/>
      <x:c r="BI7" s="1"/>
      <x:c r="BJ7" s="1"/>
      <x:c r="BK7" s="1"/>
      <x:c r="BL7" s="1"/>
      <x:c r="BM7" s="1"/>
      <x:c r="BN7" s="1"/>
      <x:c r="BO7" s="1"/>
      <x:c r="BP7" s="1"/>
      <x:c r="BQ7" s="1"/>
      <x:c r="BR7" s="1"/>
      <x:c r="BS7" s="1"/>
      <x:c r="BT7" s="1"/>
      <x:c r="BU7" s="1"/>
      <x:c r="BV7" s="1"/>
      <x:c r="BW7" s="1"/>
      <x:c r="BX7" s="1"/>
      <x:c r="BY7" s="1"/>
      <x:c r="BZ7" s="1"/>
      <x:c r="CA7" s="1"/>
      <x:c r="CB7" s="1"/>
      <x:c r="CC7" s="1"/>
      <x:c r="CD7" s="1"/>
      <x:c r="CE7" s="1"/>
      <x:c r="CF7" s="1"/>
      <x:c r="CG7" s="1"/>
      <x:c r="CH7" s="1"/>
      <x:c r="CI7" s="1"/>
      <x:c r="CJ7" s="1"/>
      <x:c r="CK7" s="1"/>
      <x:c r="CL7" s="1"/>
      <x:c r="CM7" s="1"/>
      <x:c r="CN7" s="1"/>
      <x:c r="CO7" s="1"/>
      <x:c r="CP7" s="1"/>
      <x:c r="CQ7" s="1"/>
      <x:c r="CR7" s="1"/>
      <x:c r="CS7" s="1"/>
      <x:c r="CT7" s="1"/>
      <x:c r="CU7" s="1"/>
      <x:c r="CV7" s="1"/>
      <x:c r="CW7" s="1"/>
      <x:c r="CX7" s="1"/>
      <x:c r="CY7" s="1"/>
      <x:c r="CZ7" s="1"/>
      <x:c r="DA7" s="1"/>
      <x:c r="DB7" s="1"/>
      <x:c r="DC7" s="1"/>
      <x:c r="DD7" s="1"/>
      <x:c r="DE7" s="1"/>
      <x:c r="DF7" s="1"/>
      <x:c r="DG7" s="1"/>
      <x:c r="DH7" s="1"/>
      <x:c r="DI7" s="1"/>
      <x:c r="DJ7" s="1"/>
      <x:c r="DK7" s="1"/>
      <x:c r="DL7" s="1"/>
      <x:c r="DM7" s="1"/>
      <x:c r="DN7" s="1"/>
      <x:c r="DO7" s="1"/>
      <x:c r="DP7" s="1"/>
      <x:c r="DQ7" s="1"/>
      <x:c r="DR7" s="1"/>
      <x:c r="DS7" s="1"/>
      <x:c r="DT7" s="1"/>
      <x:c r="DU7" s="1"/>
      <x:c r="DV7" s="1"/>
      <x:c r="DW7" s="1"/>
      <x:c r="DX7" s="1"/>
      <x:c r="DY7" s="1"/>
      <x:c r="DZ7" s="1"/>
      <x:c r="EA7" s="1"/>
    </x:row>
    <x:row r="8" spans="1:131">
      <x:c r="A8" s="12" t="s">
        <x:v>54</x:v>
      </x:c>
      <x:c r="B8" s="12" t="s">
        <x:v>11</x:v>
      </x:c>
      <x:c r="C8" s="12" t="s">
        <x:v>57</x:v>
      </x:c>
      <x:c r="D8" s="4" t="s">
        <x:v>12</x:v>
      </x:c>
      <x:c r="E8" s="4" t="s">
        <x:v>12</x:v>
      </x:c>
      <x:c r="F8" s="4"/>
      <x:c r="G8" s="4"/>
      <x:c r="H8" s="3">
        <x:f t="shared" ref="H8:H57" si="3">SUMIF($4:$4,$I$4,8:8)</x:f>
        <x:v>2922</x:v>
      </x:c>
      <x:c r="I8" s="452">
        <x:v>308</x:v>
      </x:c>
      <x:c r="J8" s="452">
        <x:v>400</x:v>
      </x:c>
      <x:c r="K8" s="452">
        <x:v>208</x:v>
      </x:c>
      <x:c r="L8" s="452"/>
      <x:c r="M8" s="452">
        <x:v>740</x:v>
      </x:c>
      <x:c r="N8" s="452">
        <x:v>494</x:v>
      </x:c>
      <x:c r="O8" s="452"/>
      <x:c r="P8" s="452">
        <x:v>742</x:v>
      </x:c>
      <x:c r="Q8" s="452">
        <x:v>30</x:v>
      </x:c>
      <x:c r="R8" s="452"/>
      <x:c r="S8" s="190">
        <x:f>R8</x:f>
        <x:v>0</x:v>
      </x:c>
      <x:c r="T8" s="190">
        <x:f>S8</x:f>
        <x:v>0</x:v>
      </x:c>
      <x:c r="V8" s="3">
        <x:f>SQ!V8</x:f>
        <x:v>5180</x:v>
      </x:c>
      <x:c r="W8" s="578">
        <x:f>SQ!W8</x:f>
        <x:v>336.00000000000006</x:v>
      </x:c>
      <x:c r="X8" s="578">
        <x:f>SQ!X8</x:f>
        <x:v>392.00000000000006</x:v>
      </x:c>
      <x:c r="Y8" s="578">
        <x:f>SQ!Y8</x:f>
        <x:v>420.00000000000006</x:v>
      </x:c>
      <x:c r="Z8" s="578">
        <x:f>SQ!Z8</x:f>
        <x:v>420.00000000000006</x:v>
      </x:c>
      <x:c r="AA8" s="578">
        <x:f>SQ!AA8</x:f>
        <x:v>420.00000000000006</x:v>
      </x:c>
      <x:c r="AB8" s="191">
        <x:f>SQ!AB8</x:f>
        <x:v>560</x:v>
      </x:c>
      <x:c r="AC8" s="191">
        <x:f>SQ!AC8</x:f>
        <x:v>420.00000000000006</x:v>
      </x:c>
      <x:c r="AD8" s="191">
        <x:f>SQ!AD8</x:f>
        <x:v>756.00000000000011</x:v>
      </x:c>
      <x:c r="AE8" s="191">
        <x:f>SQ!AE8</x:f>
        <x:v>420.00000000000006</x:v>
      </x:c>
      <x:c r="AF8" s="191">
        <x:f>SQ!AF8</x:f>
        <x:v>560</x:v>
      </x:c>
      <x:c r="AG8" s="191">
        <x:f>SQ!AG8</x:f>
        <x:v>280</x:v>
      </x:c>
      <x:c r="AH8" s="191">
        <x:f>SQ!AH8</x:f>
        <x:v>196.00000000000003</x:v>
      </x:c>
    </x:row>
    <x:row r="9" spans="1:131">
      <x:c r="A9" s="12" t="s">
        <x:v>54</x:v>
      </x:c>
      <x:c r="B9" s="12" t="s">
        <x:v>11</x:v>
      </x:c>
      <x:c r="C9" s="12" t="s">
        <x:v>57</x:v>
      </x:c>
      <x:c r="D9" s="4" t="s">
        <x:v>13</x:v>
      </x:c>
      <x:c r="E9" s="4" t="s">
        <x:v>465</x:v>
      </x:c>
      <x:c r="F9" s="4"/>
      <x:c r="G9" s="4"/>
      <x:c r="H9" s="3">
        <x:f t="shared" si="3"/>
        <x:v>17729</x:v>
      </x:c>
      <x:c r="I9" s="452">
        <x:v>2324</x:v>
      </x:c>
      <x:c r="J9" s="452">
        <x:v>2768</x:v>
      </x:c>
      <x:c r="K9" s="452">
        <x:v>984</x:v>
      </x:c>
      <x:c r="L9" s="452">
        <x:v>1732</x:v>
      </x:c>
      <x:c r="M9" s="452">
        <x:v>1048</x:v>
      </x:c>
      <x:c r="N9" s="452">
        <x:v>1868</x:v>
      </x:c>
      <x:c r="O9" s="452">
        <x:v>2944</x:v>
      </x:c>
      <x:c r="P9" s="452">
        <x:v>1</x:v>
      </x:c>
      <x:c r="Q9" s="452">
        <x:v>964</x:v>
      </x:c>
      <x:c r="R9" s="452">
        <x:v>1032</x:v>
      </x:c>
      <x:c r="S9" s="190">
        <x:f>R9</x:f>
        <x:v>1032</x:v>
      </x:c>
      <x:c r="T9" s="190">
        <x:f>S9</x:f>
        <x:v>1032</x:v>
      </x:c>
      <x:c r="V9" s="3">
        <x:f>SQ!V9</x:f>
        <x:v>31820</x:v>
      </x:c>
      <x:c r="W9" s="578">
        <x:f>SQ!W9</x:f>
        <x:v>2064</x:v>
      </x:c>
      <x:c r="X9" s="578">
        <x:f>SQ!X9</x:f>
        <x:v>2408</x:v>
      </x:c>
      <x:c r="Y9" s="578">
        <x:f>SQ!Y9</x:f>
        <x:v>2580</x:v>
      </x:c>
      <x:c r="Z9" s="578">
        <x:f>SQ!Z9</x:f>
        <x:v>2580</x:v>
      </x:c>
      <x:c r="AA9" s="578">
        <x:f>SQ!AA9</x:f>
        <x:v>2580</x:v>
      </x:c>
      <x:c r="AB9" s="191">
        <x:f>SQ!AB9</x:f>
        <x:v>3440</x:v>
      </x:c>
      <x:c r="AC9" s="191">
        <x:f>SQ!AC9</x:f>
        <x:v>2580</x:v>
      </x:c>
      <x:c r="AD9" s="191">
        <x:f>SQ!AD9</x:f>
        <x:v>4644</x:v>
      </x:c>
      <x:c r="AE9" s="191">
        <x:f>SQ!AE9</x:f>
        <x:v>2580</x:v>
      </x:c>
      <x:c r="AF9" s="191">
        <x:f>SQ!AF9</x:f>
        <x:v>3440</x:v>
      </x:c>
      <x:c r="AG9" s="191">
        <x:f>SQ!AG9</x:f>
        <x:v>1720</x:v>
      </x:c>
      <x:c r="AH9" s="191">
        <x:f>SQ!AH9</x:f>
        <x:v>1204</x:v>
      </x:c>
    </x:row>
    <x:row r="10" spans="1:131" s="209" customFormat="1">
      <x:c r="A10" s="206"/>
      <x:c r="B10" s="206" t="s">
        <x:v>14</x:v>
      </x:c>
      <x:c r="C10" s="206" t="s">
        <x:v>57</x:v>
      </x:c>
      <x:c r="D10" s="207" t="s">
        <x:v>14</x:v>
      </x:c>
      <x:c r="E10" s="207"/>
      <x:c r="F10" s="207"/>
      <x:c r="G10" s="207"/>
      <x:c r="H10" s="208">
        <x:f t="shared" si="3"/>
        <x:v>4912</x:v>
      </x:c>
      <x:c r="I10" s="208">
        <x:f>SUM(I11:I13)</x:f>
        <x:v>2955</x:v>
      </x:c>
      <x:c r="J10" s="208">
        <x:f t="shared" ref="J10:T10" si="4">SUM(J11:J13)</x:f>
        <x:v>390</x:v>
      </x:c>
      <x:c r="K10" s="208">
        <x:f t="shared" si="4"/>
        <x:v>0</x:v>
      </x:c>
      <x:c r="L10" s="208">
        <x:f t="shared" si="4"/>
        <x:v>0</x:v>
      </x:c>
      <x:c r="M10" s="208">
        <x:f t="shared" si="4"/>
        <x:v>1042</x:v>
      </x:c>
      <x:c r="N10" s="208">
        <x:f t="shared" si="4"/>
        <x:v>0</x:v>
      </x:c>
      <x:c r="O10" s="208">
        <x:f t="shared" si="4"/>
        <x:v>525</x:v>
      </x:c>
      <x:c r="P10" s="208">
        <x:f t="shared" si="4"/>
        <x:v>0</x:v>
      </x:c>
      <x:c r="Q10" s="208">
        <x:f t="shared" si="4"/>
        <x:v>0</x:v>
      </x:c>
      <x:c r="R10" s="208">
        <x:f t="shared" si="4"/>
        <x:v>0</x:v>
      </x:c>
      <x:c r="S10" s="208">
        <x:f t="shared" si="4"/>
        <x:v>0</x:v>
      </x:c>
      <x:c r="T10" s="208">
        <x:f t="shared" si="4"/>
        <x:v>0</x:v>
      </x:c>
      <x:c r="U10" s="1"/>
      <x:c r="V10" s="208">
        <x:f>SQ!V10</x:f>
        <x:v>0</x:v>
      </x:c>
      <x:c r="W10" s="208">
        <x:f>SQ!W10</x:f>
        <x:v>0</x:v>
      </x:c>
      <x:c r="X10" s="208">
        <x:f>SQ!X10</x:f>
        <x:v>0</x:v>
      </x:c>
      <x:c r="Y10" s="208">
        <x:f>SQ!Y10</x:f>
        <x:v>0</x:v>
      </x:c>
      <x:c r="Z10" s="208">
        <x:f>SQ!Z10</x:f>
        <x:v>0</x:v>
      </x:c>
      <x:c r="AA10" s="208">
        <x:f>SQ!AA10</x:f>
        <x:v>0</x:v>
      </x:c>
      <x:c r="AB10" s="208">
        <x:f>SQ!AB10</x:f>
        <x:v>0</x:v>
      </x:c>
      <x:c r="AC10" s="208">
        <x:f>SQ!AC10</x:f>
        <x:v>0</x:v>
      </x:c>
      <x:c r="AD10" s="208">
        <x:f>SQ!AD10</x:f>
        <x:v>0</x:v>
      </x:c>
      <x:c r="AE10" s="208">
        <x:f>SQ!AE10</x:f>
        <x:v>0</x:v>
      </x:c>
      <x:c r="AF10" s="208">
        <x:f>SQ!AF10</x:f>
        <x:v>0</x:v>
      </x:c>
      <x:c r="AG10" s="208">
        <x:f>SQ!AG10</x:f>
        <x:v>0</x:v>
      </x:c>
      <x:c r="AH10" s="208">
        <x:f>SQ!AH10</x:f>
        <x:v>0</x:v>
      </x:c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  <x:c r="BA10" s="1"/>
      <x:c r="BB10" s="1"/>
      <x:c r="BC10" s="1"/>
      <x:c r="BD10" s="1"/>
      <x:c r="BE10" s="1"/>
      <x:c r="BF10" s="1"/>
      <x:c r="BG10" s="1"/>
      <x:c r="BH10" s="1"/>
      <x:c r="BI10" s="1"/>
      <x:c r="BJ10" s="1"/>
      <x:c r="BK10" s="1"/>
      <x:c r="BL10" s="1"/>
      <x:c r="BM10" s="1"/>
      <x:c r="BN10" s="1"/>
      <x:c r="BO10" s="1"/>
      <x:c r="BP10" s="1"/>
      <x:c r="BQ10" s="1"/>
      <x:c r="BR10" s="1"/>
      <x:c r="BS10" s="1"/>
      <x:c r="BT10" s="1"/>
      <x:c r="BU10" s="1"/>
      <x:c r="BV10" s="1"/>
      <x:c r="BW10" s="1"/>
      <x:c r="BX10" s="1"/>
      <x:c r="BY10" s="1"/>
      <x:c r="BZ10" s="1"/>
      <x:c r="CA10" s="1"/>
      <x:c r="CB10" s="1"/>
      <x:c r="CC10" s="1"/>
      <x:c r="CD10" s="1"/>
      <x:c r="CE10" s="1"/>
      <x:c r="CF10" s="1"/>
      <x:c r="CG10" s="1"/>
      <x:c r="CH10" s="1"/>
      <x:c r="CI10" s="1"/>
      <x:c r="CJ10" s="1"/>
      <x:c r="CK10" s="1"/>
      <x:c r="CL10" s="1"/>
      <x:c r="CM10" s="1"/>
      <x:c r="CN10" s="1"/>
      <x:c r="CO10" s="1"/>
      <x:c r="CP10" s="1"/>
      <x:c r="CQ10" s="1"/>
      <x:c r="CR10" s="1"/>
      <x:c r="CS10" s="1"/>
      <x:c r="CT10" s="1"/>
      <x:c r="CU10" s="1"/>
      <x:c r="CV10" s="1"/>
      <x:c r="CW10" s="1"/>
      <x:c r="CX10" s="1"/>
      <x:c r="CY10" s="1"/>
      <x:c r="CZ10" s="1"/>
      <x:c r="DA10" s="1"/>
      <x:c r="DB10" s="1"/>
      <x:c r="DC10" s="1"/>
      <x:c r="DD10" s="1"/>
      <x:c r="DE10" s="1"/>
      <x:c r="DF10" s="1"/>
      <x:c r="DG10" s="1"/>
      <x:c r="DH10" s="1"/>
      <x:c r="DI10" s="1"/>
      <x:c r="DJ10" s="1"/>
      <x:c r="DK10" s="1"/>
      <x:c r="DL10" s="1"/>
      <x:c r="DM10" s="1"/>
      <x:c r="DN10" s="1"/>
      <x:c r="DO10" s="1"/>
      <x:c r="DP10" s="1"/>
      <x:c r="DQ10" s="1"/>
      <x:c r="DR10" s="1"/>
      <x:c r="DS10" s="1"/>
      <x:c r="DT10" s="1"/>
      <x:c r="DU10" s="1"/>
      <x:c r="DV10" s="1"/>
      <x:c r="DW10" s="1"/>
      <x:c r="DX10" s="1"/>
      <x:c r="DY10" s="1"/>
      <x:c r="DZ10" s="1"/>
      <x:c r="EA10" s="1"/>
    </x:row>
    <x:row r="11" spans="1:131">
      <x:c r="A11" s="12" t="s">
        <x:v>54</x:v>
      </x:c>
      <x:c r="B11" s="12" t="s">
        <x:v>14</x:v>
      </x:c>
      <x:c r="C11" s="12" t="s">
        <x:v>57</x:v>
      </x:c>
      <x:c r="D11" s="4" t="s">
        <x:v>15</x:v>
      </x:c>
      <x:c r="E11" s="4" t="s">
        <x:v>15</x:v>
      </x:c>
      <x:c r="F11" s="4"/>
      <x:c r="G11" s="4"/>
      <x:c r="H11" s="3">
        <x:f t="shared" si="3"/>
        <x:v>2362</x:v>
      </x:c>
      <x:c r="I11" s="450">
        <x:v>930</x:v>
      </x:c>
      <x:c r="J11" s="450">
        <x:v>390</x:v>
      </x:c>
      <x:c r="K11" s="450"/>
      <x:c r="L11" s="450"/>
      <x:c r="M11" s="450">
        <x:v>1042</x:v>
      </x:c>
      <x:c r="N11" s="450"/>
      <x:c r="O11" s="450"/>
      <x:c r="P11" s="450">
        <x:v>0</x:v>
      </x:c>
      <x:c r="Q11" s="450"/>
      <x:c r="R11" s="450"/>
      <x:c r="S11" s="190">
        <x:f>R11</x:f>
        <x:v>0</x:v>
      </x:c>
      <x:c r="T11" s="190">
        <x:f>S11</x:f>
        <x:v>0</x:v>
      </x:c>
      <x:c r="V11" s="3">
        <x:f>SQ!V11</x:f>
        <x:v>0</x:v>
      </x:c>
      <x:c r="W11" s="578">
        <x:f>SQ!W11</x:f>
        <x:v>0</x:v>
      </x:c>
      <x:c r="X11" s="578">
        <x:f>SQ!X11</x:f>
        <x:v>0</x:v>
      </x:c>
      <x:c r="Y11" s="578">
        <x:f>SQ!Y11</x:f>
        <x:v>0</x:v>
      </x:c>
      <x:c r="Z11" s="191">
        <x:f>SQ!Z11</x:f>
        <x:v>0</x:v>
      </x:c>
      <x:c r="AA11" s="191">
        <x:f>SQ!AA11</x:f>
        <x:v>0</x:v>
      </x:c>
      <x:c r="AB11" s="191">
        <x:f>SQ!AB11</x:f>
        <x:v>0</x:v>
      </x:c>
      <x:c r="AC11" s="191">
        <x:f>SQ!AC11</x:f>
        <x:v>0</x:v>
      </x:c>
      <x:c r="AD11" s="191">
        <x:f>SQ!AD11</x:f>
        <x:v>0</x:v>
      </x:c>
      <x:c r="AE11" s="191">
        <x:f>SQ!AE11</x:f>
        <x:v>0</x:v>
      </x:c>
      <x:c r="AF11" s="191">
        <x:f>SQ!AF11</x:f>
        <x:v>0</x:v>
      </x:c>
      <x:c r="AG11" s="191">
        <x:f>SQ!AG11</x:f>
        <x:v>0</x:v>
      </x:c>
      <x:c r="AH11" s="191">
        <x:f>SQ!AH11</x:f>
        <x:v>0</x:v>
      </x:c>
    </x:row>
    <x:row r="12" spans="1:131">
      <x:c r="A12" s="12" t="s">
        <x:v>54</x:v>
      </x:c>
      <x:c r="B12" s="12" t="s">
        <x:v>14</x:v>
      </x:c>
      <x:c r="C12" s="12" t="s">
        <x:v>57</x:v>
      </x:c>
      <x:c r="D12" s="4" t="s">
        <x:v>16</x:v>
      </x:c>
      <x:c r="E12" s="4" t="s">
        <x:v>16</x:v>
      </x:c>
      <x:c r="F12" s="4"/>
      <x:c r="G12" s="4"/>
      <x:c r="H12" s="3">
        <x:f t="shared" si="3"/>
        <x:v>0</x:v>
      </x:c>
      <x:c r="I12" s="450"/>
      <x:c r="J12" s="450"/>
      <x:c r="K12" s="450"/>
      <x:c r="L12" s="450"/>
      <x:c r="M12" s="450"/>
      <x:c r="N12" s="450"/>
      <x:c r="O12" s="450"/>
      <x:c r="P12" s="450"/>
      <x:c r="Q12" s="450"/>
      <x:c r="R12" s="450"/>
      <x:c r="S12" s="190"/>
      <x:c r="T12" s="190"/>
      <x:c r="V12" s="3">
        <x:f>SQ!V12</x:f>
        <x:v>0</x:v>
      </x:c>
      <x:c r="W12" s="191">
        <x:f>SQ!W12</x:f>
        <x:v>0</x:v>
      </x:c>
      <x:c r="X12" s="191">
        <x:f>SQ!X12</x:f>
        <x:v>0</x:v>
      </x:c>
      <x:c r="Y12" s="191">
        <x:f>SQ!Y12</x:f>
        <x:v>0</x:v>
      </x:c>
      <x:c r="Z12" s="191">
        <x:f>SQ!Z12</x:f>
        <x:v>0</x:v>
      </x:c>
      <x:c r="AA12" s="191">
        <x:f>SQ!AA12</x:f>
        <x:v>0</x:v>
      </x:c>
      <x:c r="AB12" s="191">
        <x:f>SQ!AB12</x:f>
        <x:v>0</x:v>
      </x:c>
      <x:c r="AC12" s="191">
        <x:f>SQ!AC12</x:f>
        <x:v>0</x:v>
      </x:c>
      <x:c r="AD12" s="191">
        <x:f>SQ!AD12</x:f>
        <x:v>0</x:v>
      </x:c>
      <x:c r="AE12" s="191">
        <x:f>SQ!AE12</x:f>
        <x:v>0</x:v>
      </x:c>
      <x:c r="AF12" s="191">
        <x:f>SQ!AF12</x:f>
        <x:v>0</x:v>
      </x:c>
      <x:c r="AG12" s="191">
        <x:f>SQ!AG12</x:f>
        <x:v>0</x:v>
      </x:c>
      <x:c r="AH12" s="191">
        <x:f>SQ!AH12</x:f>
        <x:v>0</x:v>
      </x:c>
    </x:row>
    <x:row r="13" spans="1:131">
      <x:c r="A13" s="12" t="s">
        <x:v>54</x:v>
      </x:c>
      <x:c r="B13" s="12" t="s">
        <x:v>14</x:v>
      </x:c>
      <x:c r="C13" s="12" t="s">
        <x:v>57</x:v>
      </x:c>
      <x:c r="D13" s="4" t="s">
        <x:v>17</x:v>
      </x:c>
      <x:c r="E13" s="4"/>
      <x:c r="F13" s="4"/>
      <x:c r="G13" s="4"/>
      <x:c r="H13" s="3">
        <x:f t="shared" si="3"/>
        <x:v>2550</x:v>
      </x:c>
      <x:c r="I13" s="450">
        <x:v>2025</x:v>
      </x:c>
      <x:c r="J13" s="450"/>
      <x:c r="K13" s="450"/>
      <x:c r="L13" s="450"/>
      <x:c r="M13" s="450"/>
      <x:c r="N13" s="450"/>
      <x:c r="O13" s="450">
        <x:v>525</x:v>
      </x:c>
      <x:c r="P13" s="450">
        <x:v>0</x:v>
      </x:c>
      <x:c r="Q13" s="450"/>
      <x:c r="R13" s="450"/>
      <x:c r="S13" s="190">
        <x:f>R13</x:f>
        <x:v>0</x:v>
      </x:c>
      <x:c r="T13" s="190">
        <x:f>S13</x:f>
        <x:v>0</x:v>
      </x:c>
      <x:c r="V13" s="3">
        <x:f>SQ!V13</x:f>
        <x:v>0</x:v>
      </x:c>
      <x:c r="W13" s="191">
        <x:f>SQ!W13</x:f>
        <x:v>0</x:v>
      </x:c>
      <x:c r="X13" s="578">
        <x:f>SQ!X13</x:f>
        <x:v>0</x:v>
      </x:c>
      <x:c r="Y13" s="191">
        <x:f>SQ!Y13</x:f>
        <x:v>0</x:v>
      </x:c>
      <x:c r="Z13" s="191">
        <x:f>SQ!Z13</x:f>
        <x:v>0</x:v>
      </x:c>
      <x:c r="AA13" s="191">
        <x:f>SQ!AA13</x:f>
        <x:v>0</x:v>
      </x:c>
      <x:c r="AB13" s="191">
        <x:f>SQ!AB13</x:f>
        <x:v>0</x:v>
      </x:c>
      <x:c r="AC13" s="191">
        <x:f>SQ!AC13</x:f>
        <x:v>0</x:v>
      </x:c>
      <x:c r="AD13" s="191">
        <x:f>SQ!AD13</x:f>
        <x:v>0</x:v>
      </x:c>
      <x:c r="AE13" s="191">
        <x:f>SQ!AE13</x:f>
        <x:v>0</x:v>
      </x:c>
      <x:c r="AF13" s="191">
        <x:f>SQ!AF13</x:f>
        <x:v>0</x:v>
      </x:c>
      <x:c r="AG13" s="191">
        <x:f>SQ!AG13</x:f>
        <x:v>0</x:v>
      </x:c>
      <x:c r="AH13" s="191">
        <x:f>SQ!AH13</x:f>
        <x:v>0</x:v>
      </x:c>
    </x:row>
    <x:row r="14" spans="1:131" s="209" customFormat="1">
      <x:c r="A14" s="206"/>
      <x:c r="B14" s="206" t="s">
        <x:v>18</x:v>
      </x:c>
      <x:c r="C14" s="206" t="s">
        <x:v>57</x:v>
      </x:c>
      <x:c r="D14" s="207" t="s">
        <x:v>18</x:v>
      </x:c>
      <x:c r="E14" s="207"/>
      <x:c r="F14" s="207"/>
      <x:c r="G14" s="207"/>
      <x:c r="H14" s="208">
        <x:f t="shared" si="3"/>
        <x:v>0</x:v>
      </x:c>
      <x:c r="I14" s="208">
        <x:f>SUM(I15:I21)</x:f>
        <x:v>0</x:v>
      </x:c>
      <x:c r="J14" s="208">
        <x:f t="shared" ref="J14:T14" si="5">SUM(J15:J21)</x:f>
        <x:v>0</x:v>
      </x:c>
      <x:c r="K14" s="208">
        <x:f t="shared" si="5"/>
        <x:v>0</x:v>
      </x:c>
      <x:c r="L14" s="208">
        <x:f t="shared" si="5"/>
        <x:v>0</x:v>
      </x:c>
      <x:c r="M14" s="208">
        <x:f t="shared" si="5"/>
        <x:v>0</x:v>
      </x:c>
      <x:c r="N14" s="208">
        <x:f t="shared" si="5"/>
        <x:v>0</x:v>
      </x:c>
      <x:c r="O14" s="208">
        <x:f t="shared" si="5"/>
        <x:v>0</x:v>
      </x:c>
      <x:c r="P14" s="208">
        <x:f t="shared" si="5"/>
        <x:v>0</x:v>
      </x:c>
      <x:c r="Q14" s="208">
        <x:f t="shared" si="5"/>
        <x:v>0</x:v>
      </x:c>
      <x:c r="R14" s="208">
        <x:f t="shared" si="5"/>
        <x:v>0</x:v>
      </x:c>
      <x:c r="S14" s="208">
        <x:f t="shared" si="5"/>
        <x:v>0</x:v>
      </x:c>
      <x:c r="T14" s="208">
        <x:f t="shared" si="5"/>
        <x:v>0</x:v>
      </x:c>
      <x:c r="U14" s="1"/>
      <x:c r="V14" s="208">
        <x:f>SQ!V14</x:f>
        <x:v>0</x:v>
      </x:c>
      <x:c r="W14" s="208">
        <x:f>SQ!W14</x:f>
        <x:v>0</x:v>
      </x:c>
      <x:c r="X14" s="208">
        <x:f>SQ!X14</x:f>
        <x:v>0</x:v>
      </x:c>
      <x:c r="Y14" s="208">
        <x:f>SQ!Y14</x:f>
        <x:v>0</x:v>
      </x:c>
      <x:c r="Z14" s="208">
        <x:f>SQ!Z14</x:f>
        <x:v>0</x:v>
      </x:c>
      <x:c r="AA14" s="208">
        <x:f>SQ!AA14</x:f>
        <x:v>0</x:v>
      </x:c>
      <x:c r="AB14" s="208">
        <x:f>SQ!AB14</x:f>
        <x:v>0</x:v>
      </x:c>
      <x:c r="AC14" s="208">
        <x:f>SQ!AC14</x:f>
        <x:v>0</x:v>
      </x:c>
      <x:c r="AD14" s="208">
        <x:f>SQ!AD14</x:f>
        <x:v>0</x:v>
      </x:c>
      <x:c r="AE14" s="208">
        <x:f>SQ!AE14</x:f>
        <x:v>0</x:v>
      </x:c>
      <x:c r="AF14" s="208">
        <x:f>SQ!AF14</x:f>
        <x:v>0</x:v>
      </x:c>
      <x:c r="AG14" s="208">
        <x:f>SQ!AG14</x:f>
        <x:v>0</x:v>
      </x:c>
      <x:c r="AH14" s="208">
        <x:f>SQ!AH14</x:f>
        <x:v>0</x:v>
      </x:c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  <x:c r="BA14" s="1"/>
      <x:c r="BB14" s="1"/>
      <x:c r="BC14" s="1"/>
      <x:c r="BD14" s="1"/>
      <x:c r="BE14" s="1"/>
      <x:c r="BF14" s="1"/>
      <x:c r="BG14" s="1"/>
      <x:c r="BH14" s="1"/>
      <x:c r="BI14" s="1"/>
      <x:c r="BJ14" s="1"/>
      <x:c r="BK14" s="1"/>
      <x:c r="BL14" s="1"/>
      <x:c r="BM14" s="1"/>
      <x:c r="BN14" s="1"/>
      <x:c r="BO14" s="1"/>
      <x:c r="BP14" s="1"/>
      <x:c r="BQ14" s="1"/>
      <x:c r="BR14" s="1"/>
      <x:c r="BS14" s="1"/>
      <x:c r="BT14" s="1"/>
      <x:c r="BU14" s="1"/>
      <x:c r="BV14" s="1"/>
      <x:c r="BW14" s="1"/>
      <x:c r="BX14" s="1"/>
      <x:c r="BY14" s="1"/>
      <x:c r="BZ14" s="1"/>
      <x:c r="CA14" s="1"/>
      <x:c r="CB14" s="1"/>
      <x:c r="CC14" s="1"/>
      <x:c r="CD14" s="1"/>
      <x:c r="CE14" s="1"/>
      <x:c r="CF14" s="1"/>
      <x:c r="CG14" s="1"/>
      <x:c r="CH14" s="1"/>
      <x:c r="CI14" s="1"/>
      <x:c r="CJ14" s="1"/>
      <x:c r="CK14" s="1"/>
      <x:c r="CL14" s="1"/>
      <x:c r="CM14" s="1"/>
      <x:c r="CN14" s="1"/>
      <x:c r="CO14" s="1"/>
      <x:c r="CP14" s="1"/>
      <x:c r="CQ14" s="1"/>
      <x:c r="CR14" s="1"/>
      <x:c r="CS14" s="1"/>
      <x:c r="CT14" s="1"/>
      <x:c r="CU14" s="1"/>
      <x:c r="CV14" s="1"/>
      <x:c r="CW14" s="1"/>
      <x:c r="CX14" s="1"/>
      <x:c r="CY14" s="1"/>
      <x:c r="CZ14" s="1"/>
      <x:c r="DA14" s="1"/>
      <x:c r="DB14" s="1"/>
      <x:c r="DC14" s="1"/>
      <x:c r="DD14" s="1"/>
      <x:c r="DE14" s="1"/>
      <x:c r="DF14" s="1"/>
      <x:c r="DG14" s="1"/>
      <x:c r="DH14" s="1"/>
      <x:c r="DI14" s="1"/>
      <x:c r="DJ14" s="1"/>
      <x:c r="DK14" s="1"/>
      <x:c r="DL14" s="1"/>
      <x:c r="DM14" s="1"/>
      <x:c r="DN14" s="1"/>
      <x:c r="DO14" s="1"/>
      <x:c r="DP14" s="1"/>
      <x:c r="DQ14" s="1"/>
      <x:c r="DR14" s="1"/>
      <x:c r="DS14" s="1"/>
      <x:c r="DT14" s="1"/>
      <x:c r="DU14" s="1"/>
      <x:c r="DV14" s="1"/>
      <x:c r="DW14" s="1"/>
      <x:c r="DX14" s="1"/>
      <x:c r="DY14" s="1"/>
      <x:c r="DZ14" s="1"/>
      <x:c r="EA14" s="1"/>
    </x:row>
    <x:row r="15" spans="1:131" s="170" customFormat="1">
      <x:c r="A15" s="1617" t="s">
        <x:v>54</x:v>
      </x:c>
      <x:c r="B15" s="1617" t="s">
        <x:v>18</x:v>
      </x:c>
      <x:c r="C15" s="1617" t="s">
        <x:v>57</x:v>
      </x:c>
      <x:c r="D15" s="1618" t="s">
        <x:v>19</x:v>
      </x:c>
      <x:c r="E15" s="1618" t="s">
        <x:v>19</x:v>
      </x:c>
      <x:c r="F15" s="1618"/>
      <x:c r="G15" s="1618"/>
      <x:c r="H15" s="1619">
        <x:f t="shared" si="3"/>
        <x:v>0</x:v>
      </x:c>
      <x:c r="I15" s="1620"/>
      <x:c r="J15" s="1620"/>
      <x:c r="K15" s="1620"/>
      <x:c r="L15" s="1620"/>
      <x:c r="M15" s="1620"/>
      <x:c r="N15" s="1620"/>
      <x:c r="O15" s="1620"/>
      <x:c r="P15" s="1620"/>
      <x:c r="Q15" s="1620"/>
      <x:c r="R15" s="1620"/>
      <x:c r="S15" s="1621"/>
      <x:c r="T15" s="1621"/>
      <x:c r="V15" s="1619">
        <x:f>SQ!V15</x:f>
        <x:v>0</x:v>
      </x:c>
      <x:c r="W15" s="1619">
        <x:f>SQ!W15</x:f>
        <x:v>0</x:v>
      </x:c>
      <x:c r="X15" s="1619">
        <x:f>SQ!X15</x:f>
        <x:v>0</x:v>
      </x:c>
      <x:c r="Y15" s="1619">
        <x:f>SQ!Y15</x:f>
        <x:v>0</x:v>
      </x:c>
      <x:c r="Z15" s="1619">
        <x:f>SQ!Z15</x:f>
        <x:v>0</x:v>
      </x:c>
      <x:c r="AA15" s="1619">
        <x:f>SQ!AA15</x:f>
        <x:v>0</x:v>
      </x:c>
      <x:c r="AB15" s="1619">
        <x:f>SQ!AB15</x:f>
        <x:v>0</x:v>
      </x:c>
      <x:c r="AC15" s="1619">
        <x:f>SQ!AC15</x:f>
        <x:v>0</x:v>
      </x:c>
      <x:c r="AD15" s="1619">
        <x:f>SQ!AD15</x:f>
        <x:v>0</x:v>
      </x:c>
      <x:c r="AE15" s="1619">
        <x:f>SQ!AE15</x:f>
        <x:v>0</x:v>
      </x:c>
      <x:c r="AF15" s="1619">
        <x:f>SQ!AF15</x:f>
        <x:v>0</x:v>
      </x:c>
      <x:c r="AG15" s="1619">
        <x:f>SQ!AG15</x:f>
        <x:v>0</x:v>
      </x:c>
      <x:c r="AH15" s="1619">
        <x:f>SQ!AH15</x:f>
        <x:v>0</x:v>
      </x:c>
    </x:row>
    <x:row r="16" spans="1:131" s="170" customFormat="1">
      <x:c r="A16" s="1617" t="s">
        <x:v>54</x:v>
      </x:c>
      <x:c r="B16" s="1617" t="s">
        <x:v>18</x:v>
      </x:c>
      <x:c r="C16" s="1617" t="s">
        <x:v>57</x:v>
      </x:c>
      <x:c r="D16" s="1618" t="s">
        <x:v>20</x:v>
      </x:c>
      <x:c r="E16" s="1618" t="s">
        <x:v>20</x:v>
      </x:c>
      <x:c r="F16" s="1618"/>
      <x:c r="G16" s="1618"/>
      <x:c r="H16" s="1619">
        <x:f t="shared" si="3"/>
        <x:v>0</x:v>
      </x:c>
      <x:c r="I16" s="1620"/>
      <x:c r="J16" s="1620"/>
      <x:c r="K16" s="1620"/>
      <x:c r="L16" s="1620"/>
      <x:c r="M16" s="1620"/>
      <x:c r="N16" s="1620"/>
      <x:c r="O16" s="1620"/>
      <x:c r="P16" s="1620"/>
      <x:c r="Q16" s="1620"/>
      <x:c r="R16" s="1620"/>
      <x:c r="S16" s="1621"/>
      <x:c r="T16" s="1621"/>
      <x:c r="V16" s="1619">
        <x:f>SQ!V16</x:f>
        <x:v>0</x:v>
      </x:c>
      <x:c r="W16" s="1619">
        <x:f>SQ!W16</x:f>
        <x:v>0</x:v>
      </x:c>
      <x:c r="X16" s="1619">
        <x:f>SQ!X16</x:f>
        <x:v>0</x:v>
      </x:c>
      <x:c r="Y16" s="1619">
        <x:f>SQ!Y16</x:f>
        <x:v>0</x:v>
      </x:c>
      <x:c r="Z16" s="1619">
        <x:f>SQ!Z16</x:f>
        <x:v>0</x:v>
      </x:c>
      <x:c r="AA16" s="1619">
        <x:f>SQ!AA16</x:f>
        <x:v>0</x:v>
      </x:c>
      <x:c r="AB16" s="1619">
        <x:f>SQ!AB16</x:f>
        <x:v>0</x:v>
      </x:c>
      <x:c r="AC16" s="1619">
        <x:f>SQ!AC16</x:f>
        <x:v>0</x:v>
      </x:c>
      <x:c r="AD16" s="1619">
        <x:f>SQ!AD16</x:f>
        <x:v>0</x:v>
      </x:c>
      <x:c r="AE16" s="1619">
        <x:f>SQ!AE16</x:f>
        <x:v>0</x:v>
      </x:c>
      <x:c r="AF16" s="1619">
        <x:f>SQ!AF16</x:f>
        <x:v>0</x:v>
      </x:c>
      <x:c r="AG16" s="1619">
        <x:f>SQ!AG16</x:f>
        <x:v>0</x:v>
      </x:c>
      <x:c r="AH16" s="1619">
        <x:f>SQ!AH16</x:f>
        <x:v>0</x:v>
      </x:c>
    </x:row>
    <x:row r="17" spans="1:131" s="170" customFormat="1">
      <x:c r="A17" s="1617" t="s">
        <x:v>54</x:v>
      </x:c>
      <x:c r="B17" s="1617" t="s">
        <x:v>18</x:v>
      </x:c>
      <x:c r="C17" s="1617" t="s">
        <x:v>57</x:v>
      </x:c>
      <x:c r="D17" s="1618" t="s">
        <x:v>21</x:v>
      </x:c>
      <x:c r="E17" s="1618" t="s">
        <x:v>21</x:v>
      </x:c>
      <x:c r="F17" s="1618"/>
      <x:c r="G17" s="1618"/>
      <x:c r="H17" s="1619">
        <x:f t="shared" si="3"/>
        <x:v>0</x:v>
      </x:c>
      <x:c r="I17" s="1620"/>
      <x:c r="J17" s="1620"/>
      <x:c r="K17" s="1620"/>
      <x:c r="L17" s="1620"/>
      <x:c r="M17" s="1620"/>
      <x:c r="N17" s="1620"/>
      <x:c r="O17" s="1620"/>
      <x:c r="P17" s="1620"/>
      <x:c r="Q17" s="1620"/>
      <x:c r="R17" s="1620"/>
      <x:c r="S17" s="1621"/>
      <x:c r="T17" s="1621"/>
      <x:c r="V17" s="1619">
        <x:f>SQ!V17</x:f>
        <x:v>0</x:v>
      </x:c>
      <x:c r="W17" s="1619">
        <x:f>SQ!W17</x:f>
        <x:v>0</x:v>
      </x:c>
      <x:c r="X17" s="1619">
        <x:f>SQ!X17</x:f>
        <x:v>0</x:v>
      </x:c>
      <x:c r="Y17" s="1619">
        <x:f>SQ!Y17</x:f>
        <x:v>0</x:v>
      </x:c>
      <x:c r="Z17" s="1619">
        <x:f>SQ!Z17</x:f>
        <x:v>0</x:v>
      </x:c>
      <x:c r="AA17" s="1619">
        <x:f>SQ!AA17</x:f>
        <x:v>0</x:v>
      </x:c>
      <x:c r="AB17" s="1619">
        <x:f>SQ!AB17</x:f>
        <x:v>0</x:v>
      </x:c>
      <x:c r="AC17" s="1619">
        <x:f>SQ!AC17</x:f>
        <x:v>0</x:v>
      </x:c>
      <x:c r="AD17" s="1619">
        <x:f>SQ!AD17</x:f>
        <x:v>0</x:v>
      </x:c>
      <x:c r="AE17" s="1619">
        <x:f>SQ!AE17</x:f>
        <x:v>0</x:v>
      </x:c>
      <x:c r="AF17" s="1619">
        <x:f>SQ!AF17</x:f>
        <x:v>0</x:v>
      </x:c>
      <x:c r="AG17" s="1619">
        <x:f>SQ!AG17</x:f>
        <x:v>0</x:v>
      </x:c>
      <x:c r="AH17" s="1619">
        <x:f>SQ!AH17</x:f>
        <x:v>0</x:v>
      </x:c>
    </x:row>
    <x:row r="18" spans="1:131" s="170" customFormat="1">
      <x:c r="A18" s="1617" t="s">
        <x:v>54</x:v>
      </x:c>
      <x:c r="B18" s="1617" t="s">
        <x:v>18</x:v>
      </x:c>
      <x:c r="C18" s="1617" t="s">
        <x:v>57</x:v>
      </x:c>
      <x:c r="D18" s="1618" t="s">
        <x:v>22</x:v>
      </x:c>
      <x:c r="E18" s="1618"/>
      <x:c r="F18" s="1618"/>
      <x:c r="G18" s="1618"/>
      <x:c r="H18" s="1619">
        <x:f t="shared" si="3"/>
        <x:v>0</x:v>
      </x:c>
      <x:c r="I18" s="1620"/>
      <x:c r="J18" s="1620"/>
      <x:c r="K18" s="1620"/>
      <x:c r="L18" s="1620"/>
      <x:c r="M18" s="1620"/>
      <x:c r="N18" s="1620"/>
      <x:c r="O18" s="1620"/>
      <x:c r="P18" s="1620"/>
      <x:c r="Q18" s="1620"/>
      <x:c r="R18" s="1620"/>
      <x:c r="S18" s="1621"/>
      <x:c r="T18" s="1621"/>
      <x:c r="V18" s="1619">
        <x:f>SQ!V18</x:f>
        <x:v>0</x:v>
      </x:c>
      <x:c r="W18" s="1619">
        <x:f>SQ!W18</x:f>
        <x:v>0</x:v>
      </x:c>
      <x:c r="X18" s="1619">
        <x:f>SQ!X18</x:f>
        <x:v>0</x:v>
      </x:c>
      <x:c r="Y18" s="1619">
        <x:f>SQ!Y18</x:f>
        <x:v>0</x:v>
      </x:c>
      <x:c r="Z18" s="1619">
        <x:f>SQ!Z18</x:f>
        <x:v>0</x:v>
      </x:c>
      <x:c r="AA18" s="1619">
        <x:f>SQ!AA18</x:f>
        <x:v>0</x:v>
      </x:c>
      <x:c r="AB18" s="1619">
        <x:f>SQ!AB18</x:f>
        <x:v>0</x:v>
      </x:c>
      <x:c r="AC18" s="1619">
        <x:f>SQ!AC18</x:f>
        <x:v>0</x:v>
      </x:c>
      <x:c r="AD18" s="1619">
        <x:f>SQ!AD18</x:f>
        <x:v>0</x:v>
      </x:c>
      <x:c r="AE18" s="1619">
        <x:f>SQ!AE18</x:f>
        <x:v>0</x:v>
      </x:c>
      <x:c r="AF18" s="1619">
        <x:f>SQ!AF18</x:f>
        <x:v>0</x:v>
      </x:c>
      <x:c r="AG18" s="1619">
        <x:f>SQ!AG18</x:f>
        <x:v>0</x:v>
      </x:c>
      <x:c r="AH18" s="1619">
        <x:f>SQ!AH18</x:f>
        <x:v>0</x:v>
      </x:c>
    </x:row>
    <x:row r="19" spans="1:131" s="170" customFormat="1">
      <x:c r="A19" s="1617" t="s">
        <x:v>54</x:v>
      </x:c>
      <x:c r="B19" s="1617" t="s">
        <x:v>18</x:v>
      </x:c>
      <x:c r="C19" s="1617" t="s">
        <x:v>57</x:v>
      </x:c>
      <x:c r="D19" s="1618" t="s">
        <x:v>23</x:v>
      </x:c>
      <x:c r="E19" s="1618" t="s">
        <x:v>23</x:v>
      </x:c>
      <x:c r="F19" s="1618"/>
      <x:c r="G19" s="1618"/>
      <x:c r="H19" s="1619">
        <x:f t="shared" si="3"/>
        <x:v>0</x:v>
      </x:c>
      <x:c r="I19" s="1620"/>
      <x:c r="J19" s="1620"/>
      <x:c r="K19" s="1620"/>
      <x:c r="L19" s="1620"/>
      <x:c r="M19" s="1620"/>
      <x:c r="N19" s="1620"/>
      <x:c r="O19" s="1620"/>
      <x:c r="P19" s="1620"/>
      <x:c r="Q19" s="1620"/>
      <x:c r="R19" s="1620"/>
      <x:c r="S19" s="1621"/>
      <x:c r="T19" s="1621"/>
      <x:c r="V19" s="1619">
        <x:f>SQ!V19</x:f>
        <x:v>0</x:v>
      </x:c>
      <x:c r="W19" s="1619">
        <x:f>SQ!W19</x:f>
        <x:v>0</x:v>
      </x:c>
      <x:c r="X19" s="1619">
        <x:f>SQ!X19</x:f>
        <x:v>0</x:v>
      </x:c>
      <x:c r="Y19" s="1619">
        <x:f>SQ!Y19</x:f>
        <x:v>0</x:v>
      </x:c>
      <x:c r="Z19" s="1619">
        <x:f>SQ!Z19</x:f>
        <x:v>0</x:v>
      </x:c>
      <x:c r="AA19" s="1619">
        <x:f>SQ!AA19</x:f>
        <x:v>0</x:v>
      </x:c>
      <x:c r="AB19" s="1619">
        <x:f>SQ!AB19</x:f>
        <x:v>0</x:v>
      </x:c>
      <x:c r="AC19" s="1619">
        <x:f>SQ!AC19</x:f>
        <x:v>0</x:v>
      </x:c>
      <x:c r="AD19" s="1619">
        <x:f>SQ!AD19</x:f>
        <x:v>0</x:v>
      </x:c>
      <x:c r="AE19" s="1619">
        <x:f>SQ!AE19</x:f>
        <x:v>0</x:v>
      </x:c>
      <x:c r="AF19" s="1619">
        <x:f>SQ!AF19</x:f>
        <x:v>0</x:v>
      </x:c>
      <x:c r="AG19" s="1619">
        <x:f>SQ!AG19</x:f>
        <x:v>0</x:v>
      </x:c>
      <x:c r="AH19" s="1619">
        <x:f>SQ!AH19</x:f>
        <x:v>0</x:v>
      </x:c>
    </x:row>
    <x:row r="20" spans="1:131" s="170" customFormat="1">
      <x:c r="A20" s="1617" t="s">
        <x:v>54</x:v>
      </x:c>
      <x:c r="B20" s="1617" t="s">
        <x:v>18</x:v>
      </x:c>
      <x:c r="C20" s="1617" t="s">
        <x:v>57</x:v>
      </x:c>
      <x:c r="D20" s="1618" t="s">
        <x:v>24</x:v>
      </x:c>
      <x:c r="E20" s="1618"/>
      <x:c r="F20" s="1618"/>
      <x:c r="G20" s="1618"/>
      <x:c r="H20" s="1619">
        <x:f t="shared" si="3"/>
        <x:v>0</x:v>
      </x:c>
      <x:c r="I20" s="1620"/>
      <x:c r="J20" s="1620"/>
      <x:c r="K20" s="1620"/>
      <x:c r="L20" s="1620"/>
      <x:c r="M20" s="1620"/>
      <x:c r="N20" s="1620"/>
      <x:c r="O20" s="1620"/>
      <x:c r="P20" s="1620"/>
      <x:c r="Q20" s="1620"/>
      <x:c r="R20" s="1620"/>
      <x:c r="S20" s="1621"/>
      <x:c r="T20" s="1621"/>
      <x:c r="V20" s="1619">
        <x:f>SQ!V20</x:f>
        <x:v>0</x:v>
      </x:c>
      <x:c r="W20" s="1619">
        <x:f>SQ!W20</x:f>
        <x:v>0</x:v>
      </x:c>
      <x:c r="X20" s="1619">
        <x:f>SQ!X20</x:f>
        <x:v>0</x:v>
      </x:c>
      <x:c r="Y20" s="1619">
        <x:f>SQ!Y20</x:f>
        <x:v>0</x:v>
      </x:c>
      <x:c r="Z20" s="1619">
        <x:f>SQ!Z20</x:f>
        <x:v>0</x:v>
      </x:c>
      <x:c r="AA20" s="1619">
        <x:f>SQ!AA20</x:f>
        <x:v>0</x:v>
      </x:c>
      <x:c r="AB20" s="1619">
        <x:f>SQ!AB20</x:f>
        <x:v>0</x:v>
      </x:c>
      <x:c r="AC20" s="1619">
        <x:f>SQ!AC20</x:f>
        <x:v>0</x:v>
      </x:c>
      <x:c r="AD20" s="1619">
        <x:f>SQ!AD20</x:f>
        <x:v>0</x:v>
      </x:c>
      <x:c r="AE20" s="1619">
        <x:f>SQ!AE20</x:f>
        <x:v>0</x:v>
      </x:c>
      <x:c r="AF20" s="1619">
        <x:f>SQ!AF20</x:f>
        <x:v>0</x:v>
      </x:c>
      <x:c r="AG20" s="1619">
        <x:f>SQ!AG20</x:f>
        <x:v>0</x:v>
      </x:c>
      <x:c r="AH20" s="1619">
        <x:f>SQ!AH20</x:f>
        <x:v>0</x:v>
      </x:c>
    </x:row>
    <x:row r="21" spans="1:131" s="170" customFormat="1">
      <x:c r="A21" s="1617" t="s">
        <x:v>54</x:v>
      </x:c>
      <x:c r="B21" s="1617" t="s">
        <x:v>18</x:v>
      </x:c>
      <x:c r="C21" s="1617" t="s">
        <x:v>57</x:v>
      </x:c>
      <x:c r="D21" s="1618" t="s">
        <x:v>25</x:v>
      </x:c>
      <x:c r="E21" s="1618" t="s">
        <x:v>25</x:v>
      </x:c>
      <x:c r="F21" s="1618"/>
      <x:c r="G21" s="1618"/>
      <x:c r="H21" s="1619">
        <x:f t="shared" si="3"/>
        <x:v>0</x:v>
      </x:c>
      <x:c r="I21" s="1620"/>
      <x:c r="J21" s="1620"/>
      <x:c r="K21" s="1620"/>
      <x:c r="L21" s="1620"/>
      <x:c r="M21" s="1620"/>
      <x:c r="N21" s="1620"/>
      <x:c r="O21" s="1620"/>
      <x:c r="P21" s="1620"/>
      <x:c r="Q21" s="1620"/>
      <x:c r="R21" s="1620"/>
      <x:c r="S21" s="1621"/>
      <x:c r="T21" s="1621"/>
      <x:c r="V21" s="1619">
        <x:f>SQ!V21</x:f>
        <x:v>0</x:v>
      </x:c>
      <x:c r="W21" s="1619">
        <x:f>SQ!W21</x:f>
        <x:v>0</x:v>
      </x:c>
      <x:c r="X21" s="1619">
        <x:f>SQ!X21</x:f>
        <x:v>0</x:v>
      </x:c>
      <x:c r="Y21" s="1619">
        <x:f>SQ!Y21</x:f>
        <x:v>0</x:v>
      </x:c>
      <x:c r="Z21" s="1619">
        <x:f>SQ!Z21</x:f>
        <x:v>0</x:v>
      </x:c>
      <x:c r="AA21" s="1619">
        <x:f>SQ!AA21</x:f>
        <x:v>0</x:v>
      </x:c>
      <x:c r="AB21" s="1619">
        <x:f>SQ!AB21</x:f>
        <x:v>0</x:v>
      </x:c>
      <x:c r="AC21" s="1619">
        <x:f>SQ!AC21</x:f>
        <x:v>0</x:v>
      </x:c>
      <x:c r="AD21" s="1619">
        <x:f>SQ!AD21</x:f>
        <x:v>0</x:v>
      </x:c>
      <x:c r="AE21" s="1619">
        <x:f>SQ!AE21</x:f>
        <x:v>0</x:v>
      </x:c>
      <x:c r="AF21" s="1619">
        <x:f>SQ!AF21</x:f>
        <x:v>0</x:v>
      </x:c>
      <x:c r="AG21" s="1619">
        <x:f>SQ!AG21</x:f>
        <x:v>0</x:v>
      </x:c>
      <x:c r="AH21" s="1619">
        <x:f>SQ!AH21</x:f>
        <x:v>0</x:v>
      </x:c>
    </x:row>
    <x:row r="22" spans="1:131" s="209" customFormat="1">
      <x:c r="A22" s="206"/>
      <x:c r="B22" s="206" t="s">
        <x:v>1798</x:v>
      </x:c>
      <x:c r="C22" s="206" t="s">
        <x:v>1714</x:v>
      </x:c>
      <x:c r="D22" s="763" t="s">
        <x:v>1798</x:v>
      </x:c>
      <x:c r="E22" s="207"/>
      <x:c r="F22" s="207"/>
      <x:c r="G22" s="207"/>
      <x:c r="H22" s="208">
        <x:f t="shared" si="3"/>
        <x:v>359</x:v>
      </x:c>
      <x:c r="I22" s="208">
        <x:f>SUM(I23:I31)</x:f>
        <x:v>0</x:v>
      </x:c>
      <x:c r="J22" s="208">
        <x:f t="shared" ref="J22:T22" si="6">SUM(J23:J31)</x:f>
        <x:v>0</x:v>
      </x:c>
      <x:c r="K22" s="208">
        <x:f t="shared" si="6"/>
        <x:v>0</x:v>
      </x:c>
      <x:c r="L22" s="208">
        <x:f t="shared" si="6"/>
        <x:v>0</x:v>
      </x:c>
      <x:c r="M22" s="208">
        <x:f t="shared" si="6"/>
        <x:v>0</x:v>
      </x:c>
      <x:c r="N22" s="208">
        <x:f t="shared" si="6"/>
        <x:v>0</x:v>
      </x:c>
      <x:c r="O22" s="208">
        <x:f t="shared" si="6"/>
        <x:v>0</x:v>
      </x:c>
      <x:c r="P22" s="208">
        <x:f t="shared" si="6"/>
        <x:v>339</x:v>
      </x:c>
      <x:c r="Q22" s="208">
        <x:f t="shared" si="6"/>
        <x:v>6</x:v>
      </x:c>
      <x:c r="R22" s="208">
        <x:f t="shared" si="6"/>
        <x:v>14</x:v>
      </x:c>
      <x:c r="S22" s="208">
        <x:f t="shared" si="6"/>
        <x:v>0</x:v>
      </x:c>
      <x:c r="T22" s="208">
        <x:f t="shared" si="6"/>
        <x:v>0</x:v>
      </x:c>
      <x:c r="U22" s="1"/>
      <x:c r="V22" s="208">
        <x:f t="shared" ref="V22" si="7">SUMIF($4:$4,$W$4,22:22)</x:f>
        <x:v>207000</x:v>
      </x:c>
      <x:c r="W22" s="208">
        <x:f>SUM(W23:W31)</x:f>
        <x:v>0</x:v>
      </x:c>
      <x:c r="X22" s="208">
        <x:f t="shared" ref="X22:AH22" si="8">SUM(X23:X31)</x:f>
        <x:v>0</x:v>
      </x:c>
      <x:c r="Y22" s="208">
        <x:f t="shared" si="8"/>
        <x:v>0</x:v>
      </x:c>
      <x:c r="Z22" s="208">
        <x:f t="shared" si="8"/>
        <x:v>0</x:v>
      </x:c>
      <x:c r="AA22" s="208">
        <x:f t="shared" si="8"/>
        <x:v>0</x:v>
      </x:c>
      <x:c r="AB22" s="208">
        <x:f t="shared" si="8"/>
        <x:v>0</x:v>
      </x:c>
      <x:c r="AC22" s="208">
        <x:f t="shared" si="8"/>
        <x:v>0</x:v>
      </x:c>
      <x:c r="AD22" s="208">
        <x:f t="shared" si="8"/>
        <x:v>0</x:v>
      </x:c>
      <x:c r="AE22" s="208">
        <x:f t="shared" si="8"/>
        <x:v>36000</x:v>
      </x:c>
      <x:c r="AF22" s="208">
        <x:f t="shared" si="8"/>
        <x:v>45000</x:v>
      </x:c>
      <x:c r="AG22" s="208">
        <x:f t="shared" si="8"/>
        <x:v>58500</x:v>
      </x:c>
      <x:c r="AH22" s="208">
        <x:f t="shared" si="8"/>
        <x:v>67500</x:v>
      </x:c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  <x:c r="BA22" s="1"/>
      <x:c r="BB22" s="1"/>
      <x:c r="BC22" s="1"/>
      <x:c r="BD22" s="1"/>
      <x:c r="BE22" s="1"/>
      <x:c r="BF22" s="1"/>
      <x:c r="BG22" s="1"/>
      <x:c r="BH22" s="1"/>
      <x:c r="BI22" s="1"/>
      <x:c r="BJ22" s="1"/>
      <x:c r="BK22" s="1"/>
      <x:c r="BL22" s="1"/>
      <x:c r="BM22" s="1"/>
      <x:c r="BN22" s="1"/>
      <x:c r="BO22" s="1"/>
      <x:c r="BP22" s="1"/>
      <x:c r="BQ22" s="1"/>
      <x:c r="BR22" s="1"/>
      <x:c r="BS22" s="1"/>
      <x:c r="BT22" s="1"/>
      <x:c r="BU22" s="1"/>
      <x:c r="BV22" s="1"/>
      <x:c r="BW22" s="1"/>
      <x:c r="BX22" s="1"/>
      <x:c r="BY22" s="1"/>
      <x:c r="BZ22" s="1"/>
      <x:c r="CA22" s="1"/>
      <x:c r="CB22" s="1"/>
      <x:c r="CC22" s="1"/>
      <x:c r="CD22" s="1"/>
      <x:c r="CE22" s="1"/>
      <x:c r="CF22" s="1"/>
      <x:c r="CG22" s="1"/>
      <x:c r="CH22" s="1"/>
      <x:c r="CI22" s="1"/>
      <x:c r="CJ22" s="1"/>
      <x:c r="CK22" s="1"/>
      <x:c r="CL22" s="1"/>
      <x:c r="CM22" s="1"/>
      <x:c r="CN22" s="1"/>
      <x:c r="CO22" s="1"/>
      <x:c r="CP22" s="1"/>
      <x:c r="CQ22" s="1"/>
      <x:c r="CR22" s="1"/>
      <x:c r="CS22" s="1"/>
      <x:c r="CT22" s="1"/>
      <x:c r="CU22" s="1"/>
      <x:c r="CV22" s="1"/>
      <x:c r="CW22" s="1"/>
      <x:c r="CX22" s="1"/>
      <x:c r="CY22" s="1"/>
      <x:c r="CZ22" s="1"/>
      <x:c r="DA22" s="1"/>
      <x:c r="DB22" s="1"/>
      <x:c r="DC22" s="1"/>
      <x:c r="DD22" s="1"/>
      <x:c r="DE22" s="1"/>
      <x:c r="DF22" s="1"/>
      <x:c r="DG22" s="1"/>
      <x:c r="DH22" s="1"/>
      <x:c r="DI22" s="1"/>
      <x:c r="DJ22" s="1"/>
      <x:c r="DK22" s="1"/>
      <x:c r="DL22" s="1"/>
      <x:c r="DM22" s="1"/>
      <x:c r="DN22" s="1"/>
      <x:c r="DO22" s="1"/>
      <x:c r="DP22" s="1"/>
      <x:c r="DQ22" s="1"/>
      <x:c r="DR22" s="1"/>
      <x:c r="DS22" s="1"/>
      <x:c r="DT22" s="1"/>
      <x:c r="DU22" s="1"/>
      <x:c r="DV22" s="1"/>
      <x:c r="DW22" s="1"/>
      <x:c r="DX22" s="1"/>
      <x:c r="DY22" s="1"/>
      <x:c r="DZ22" s="1"/>
      <x:c r="EA22" s="1"/>
    </x:row>
    <x:row r="23" spans="1:131">
      <x:c r="A23" s="12" t="s">
        <x:v>54</x:v>
      </x:c>
      <x:c r="B23" s="12" t="s">
        <x:v>1798</x:v>
      </x:c>
      <x:c r="C23" s="12" t="s">
        <x:v>1714</x:v>
      </x:c>
      <x:c r="D23" s="4" t="s">
        <x:v>1729</x:v>
      </x:c>
      <x:c r="E23" s="4" t="s">
        <x:v>1729</x:v>
      </x:c>
      <x:c r="F23" s="4"/>
      <x:c r="G23" s="4"/>
      <x:c r="H23" s="3">
        <x:f t="shared" si="3"/>
        <x:v>11</x:v>
      </x:c>
      <x:c r="I23" s="450"/>
      <x:c r="J23" s="450"/>
      <x:c r="K23" s="450"/>
      <x:c r="L23" s="450"/>
      <x:c r="M23" s="450"/>
      <x:c r="N23" s="450"/>
      <x:c r="O23" s="450"/>
      <x:c r="P23" s="450">
        <x:v>8</x:v>
      </x:c>
      <x:c r="Q23" s="450">
        <x:v>2</x:v>
      </x:c>
      <x:c r="R23" s="450">
        <x:v>1</x:v>
      </x:c>
      <x:c r="S23" s="190"/>
      <x:c r="T23" s="190"/>
      <x:c r="V23" s="3">
        <x:f t="shared" ref="V23:V31" si="9">SUMIF($4:$4,$W$4,23:23)</x:f>
        <x:v>19320</x:v>
      </x:c>
      <x:c r="W23" s="3">
        <x:f>SUMIF(마스터R1!$H:$H,$E23,마스터R1!AO:AO)</x:f>
        <x:v>0</x:v>
      </x:c>
      <x:c r="X23" s="3">
        <x:f>SUMIF(마스터R1!$H:$H,$E23,마스터R1!AP:AP)</x:f>
        <x:v>0</x:v>
      </x:c>
      <x:c r="Y23" s="3">
        <x:f>SUMIF(마스터R1!$H:$H,$E23,마스터R1!AQ:AQ)</x:f>
        <x:v>0</x:v>
      </x:c>
      <x:c r="Z23" s="3">
        <x:f>SUMIF(마스터R1!$H:$H,$E23,마스터R1!AR:AR)</x:f>
        <x:v>0</x:v>
      </x:c>
      <x:c r="AA23" s="3">
        <x:f>SUMIF(마스터R1!$H:$H,$E23,마스터R1!AS:AS)</x:f>
        <x:v>0</x:v>
      </x:c>
      <x:c r="AB23" s="3">
        <x:f>SUMIF(마스터R1!$H:$H,$E23,마스터R1!AT:AT)</x:f>
        <x:v>0</x:v>
      </x:c>
      <x:c r="AC23" s="3">
        <x:f>SUMIF(마스터R1!$H:$H,$E23,마스터R1!AU:AU)</x:f>
        <x:v>0</x:v>
      </x:c>
      <x:c r="AD23" s="3">
        <x:f>SUMIF(마스터R1!$H:$H,$E23,마스터R1!AV:AV)</x:f>
        <x:v>0</x:v>
      </x:c>
      <x:c r="AE23" s="3">
        <x:f>SUMIF(마스터R1!$H:$H,$E23,마스터R1!AW:AW)</x:f>
        <x:v>3360.0000000000005</x:v>
      </x:c>
      <x:c r="AF23" s="3">
        <x:f>SUMIF(마스터R1!$H:$H,$E23,마스터R1!AX:AX)</x:f>
        <x:v>4200</x:v>
      </x:c>
      <x:c r="AG23" s="3">
        <x:f>SUMIF(마스터R1!$H:$H,$E23,마스터R1!AY:AY)</x:f>
        <x:v>5460.0000000000009</x:v>
      </x:c>
      <x:c r="AH23" s="3">
        <x:f>SUMIF(마스터R1!$H:$H,$E23,마스터R1!AZ:AZ)</x:f>
        <x:v>6300.0000000000009</x:v>
      </x:c>
    </x:row>
    <x:row r="24" spans="1:131">
      <x:c r="A24" s="12" t="s">
        <x:v>54</x:v>
      </x:c>
      <x:c r="B24" s="12" t="s">
        <x:v>1798</x:v>
      </x:c>
      <x:c r="C24" s="12" t="s">
        <x:v>1714</x:v>
      </x:c>
      <x:c r="D24" s="4" t="s">
        <x:v>1731</x:v>
      </x:c>
      <x:c r="E24" s="4" t="s">
        <x:v>1731</x:v>
      </x:c>
      <x:c r="F24" s="4"/>
      <x:c r="G24" s="4"/>
      <x:c r="H24" s="3">
        <x:f t="shared" si="3"/>
        <x:v>52</x:v>
      </x:c>
      <x:c r="I24" s="450"/>
      <x:c r="J24" s="450"/>
      <x:c r="K24" s="450"/>
      <x:c r="L24" s="450"/>
      <x:c r="M24" s="450"/>
      <x:c r="N24" s="450"/>
      <x:c r="O24" s="450"/>
      <x:c r="P24" s="450">
        <x:v>35</x:v>
      </x:c>
      <x:c r="Q24" s="450">
        <x:v>4</x:v>
      </x:c>
      <x:c r="R24" s="450">
        <x:v>13</x:v>
      </x:c>
      <x:c r="S24" s="190"/>
      <x:c r="T24" s="190"/>
      <x:c r="V24" s="3">
        <x:f t="shared" si="9"/>
        <x:v>3680</x:v>
      </x:c>
      <x:c r="W24" s="3">
        <x:f>SUMIF(마스터R1!$H:$H,$E24,마스터R1!AO:AO)</x:f>
        <x:v>0</x:v>
      </x:c>
      <x:c r="X24" s="3">
        <x:f>SUMIF(마스터R1!$H:$H,$E24,마스터R1!AP:AP)</x:f>
        <x:v>0</x:v>
      </x:c>
      <x:c r="Y24" s="3">
        <x:f>SUMIF(마스터R1!$H:$H,$E24,마스터R1!AQ:AQ)</x:f>
        <x:v>0</x:v>
      </x:c>
      <x:c r="Z24" s="3">
        <x:f>SUMIF(마스터R1!$H:$H,$E24,마스터R1!AR:AR)</x:f>
        <x:v>0</x:v>
      </x:c>
      <x:c r="AA24" s="3">
        <x:f>SUMIF(마스터R1!$H:$H,$E24,마스터R1!AS:AS)</x:f>
        <x:v>0</x:v>
      </x:c>
      <x:c r="AB24" s="3">
        <x:f>SUMIF(마스터R1!$H:$H,$E24,마스터R1!AT:AT)</x:f>
        <x:v>0</x:v>
      </x:c>
      <x:c r="AC24" s="3">
        <x:f>SUMIF(마스터R1!$H:$H,$E24,마스터R1!AU:AU)</x:f>
        <x:v>0</x:v>
      </x:c>
      <x:c r="AD24" s="3">
        <x:f>SUMIF(마스터R1!$H:$H,$E24,마스터R1!AV:AV)</x:f>
        <x:v>0</x:v>
      </x:c>
      <x:c r="AE24" s="3">
        <x:f>SUMIF(마스터R1!$H:$H,$E24,마스터R1!AW:AW)</x:f>
        <x:v>640</x:v>
      </x:c>
      <x:c r="AF24" s="3">
        <x:f>SUMIF(마스터R1!$H:$H,$E24,마스터R1!AX:AX)</x:f>
        <x:v>800</x:v>
      </x:c>
      <x:c r="AG24" s="3">
        <x:f>SUMIF(마스터R1!$H:$H,$E24,마스터R1!AY:AY)</x:f>
        <x:v>1040</x:v>
      </x:c>
      <x:c r="AH24" s="3">
        <x:f>SUMIF(마스터R1!$H:$H,$E24,마스터R1!AZ:AZ)</x:f>
        <x:v>1200</x:v>
      </x:c>
    </x:row>
    <x:row r="25" spans="1:131">
      <x:c r="A25" s="12" t="s">
        <x:v>54</x:v>
      </x:c>
      <x:c r="B25" s="12" t="s">
        <x:v>1798</x:v>
      </x:c>
      <x:c r="C25" s="12" t="s">
        <x:v>1714</x:v>
      </x:c>
      <x:c r="D25" s="4" t="s">
        <x:v>1715</x:v>
      </x:c>
      <x:c r="E25" s="4" t="s">
        <x:v>1715</x:v>
      </x:c>
      <x:c r="F25" s="4"/>
      <x:c r="G25" s="4"/>
      <x:c r="H25" s="3">
        <x:f t="shared" si="3"/>
        <x:v>37</x:v>
      </x:c>
      <x:c r="I25" s="450"/>
      <x:c r="J25" s="450"/>
      <x:c r="K25" s="450"/>
      <x:c r="L25" s="450"/>
      <x:c r="M25" s="450"/>
      <x:c r="N25" s="450"/>
      <x:c r="O25" s="450"/>
      <x:c r="P25" s="450">
        <x:v>37</x:v>
      </x:c>
      <x:c r="Q25" s="450"/>
      <x:c r="R25" s="450"/>
      <x:c r="S25" s="190"/>
      <x:c r="T25" s="190"/>
      <x:c r="V25" s="3">
        <x:f t="shared" si="9"/>
        <x:v>23000</x:v>
      </x:c>
      <x:c r="W25" s="3">
        <x:f>SUMIF(마스터R1!$H:$H,$E25,마스터R1!AO:AO)</x:f>
        <x:v>0</x:v>
      </x:c>
      <x:c r="X25" s="3">
        <x:f>SUMIF(마스터R1!$H:$H,$E25,마스터R1!AP:AP)</x:f>
        <x:v>0</x:v>
      </x:c>
      <x:c r="Y25" s="3">
        <x:f>SUMIF(마스터R1!$H:$H,$E25,마스터R1!AQ:AQ)</x:f>
        <x:v>0</x:v>
      </x:c>
      <x:c r="Z25" s="3">
        <x:f>SUMIF(마스터R1!$H:$H,$E25,마스터R1!AR:AR)</x:f>
        <x:v>0</x:v>
      </x:c>
      <x:c r="AA25" s="3">
        <x:f>SUMIF(마스터R1!$H:$H,$E25,마스터R1!AS:AS)</x:f>
        <x:v>0</x:v>
      </x:c>
      <x:c r="AB25" s="3">
        <x:f>SUMIF(마스터R1!$H:$H,$E25,마스터R1!AT:AT)</x:f>
        <x:v>0</x:v>
      </x:c>
      <x:c r="AC25" s="3">
        <x:f>SUMIF(마스터R1!$H:$H,$E25,마스터R1!AU:AU)</x:f>
        <x:v>0</x:v>
      </x:c>
      <x:c r="AD25" s="3">
        <x:f>SUMIF(마스터R1!$H:$H,$E25,마스터R1!AV:AV)</x:f>
        <x:v>0</x:v>
      </x:c>
      <x:c r="AE25" s="3">
        <x:f>SUMIF(마스터R1!$H:$H,$E25,마스터R1!AW:AW)</x:f>
        <x:v>4000</x:v>
      </x:c>
      <x:c r="AF25" s="3">
        <x:f>SUMIF(마스터R1!$H:$H,$E25,마스터R1!AX:AX)</x:f>
        <x:v>5000</x:v>
      </x:c>
      <x:c r="AG25" s="3">
        <x:f>SUMIF(마스터R1!$H:$H,$E25,마스터R1!AY:AY)</x:f>
        <x:v>6500</x:v>
      </x:c>
      <x:c r="AH25" s="3">
        <x:f>SUMIF(마스터R1!$H:$H,$E25,마스터R1!AZ:AZ)</x:f>
        <x:v>7500</x:v>
      </x:c>
    </x:row>
    <x:row r="26" spans="1:131">
      <x:c r="A26" s="12" t="s">
        <x:v>54</x:v>
      </x:c>
      <x:c r="B26" s="12" t="s">
        <x:v>1798</x:v>
      </x:c>
      <x:c r="C26" s="12" t="s">
        <x:v>1714</x:v>
      </x:c>
      <x:c r="D26" s="4" t="s">
        <x:v>1717</x:v>
      </x:c>
      <x:c r="E26" s="4" t="s">
        <x:v>1717</x:v>
      </x:c>
      <x:c r="F26" s="4"/>
      <x:c r="G26" s="4"/>
      <x:c r="H26" s="3">
        <x:f t="shared" si="3"/>
        <x:v>74</x:v>
      </x:c>
      <x:c r="I26" s="450"/>
      <x:c r="J26" s="450"/>
      <x:c r="K26" s="450"/>
      <x:c r="L26" s="450"/>
      <x:c r="M26" s="450"/>
      <x:c r="N26" s="450"/>
      <x:c r="O26" s="450"/>
      <x:c r="P26" s="450">
        <x:v>74</x:v>
      </x:c>
      <x:c r="Q26" s="450"/>
      <x:c r="R26" s="450"/>
      <x:c r="S26" s="190"/>
      <x:c r="T26" s="190"/>
      <x:c r="V26" s="3">
        <x:f t="shared" si="9"/>
        <x:v>46000</x:v>
      </x:c>
      <x:c r="W26" s="3">
        <x:f>SUMIF(마스터R1!$H:$H,$E26,마스터R1!AO:AO)</x:f>
        <x:v>0</x:v>
      </x:c>
      <x:c r="X26" s="3">
        <x:f>SUMIF(마스터R1!$H:$H,$E26,마스터R1!AP:AP)</x:f>
        <x:v>0</x:v>
      </x:c>
      <x:c r="Y26" s="3">
        <x:f>SUMIF(마스터R1!$H:$H,$E26,마스터R1!AQ:AQ)</x:f>
        <x:v>0</x:v>
      </x:c>
      <x:c r="Z26" s="3">
        <x:f>SUMIF(마스터R1!$H:$H,$E26,마스터R1!AR:AR)</x:f>
        <x:v>0</x:v>
      </x:c>
      <x:c r="AA26" s="3">
        <x:f>SUMIF(마스터R1!$H:$H,$E26,마스터R1!AS:AS)</x:f>
        <x:v>0</x:v>
      </x:c>
      <x:c r="AB26" s="3">
        <x:f>SUMIF(마스터R1!$H:$H,$E26,마스터R1!AT:AT)</x:f>
        <x:v>0</x:v>
      </x:c>
      <x:c r="AC26" s="3">
        <x:f>SUMIF(마스터R1!$H:$H,$E26,마스터R1!AU:AU)</x:f>
        <x:v>0</x:v>
      </x:c>
      <x:c r="AD26" s="3">
        <x:f>SUMIF(마스터R1!$H:$H,$E26,마스터R1!AV:AV)</x:f>
        <x:v>0</x:v>
      </x:c>
      <x:c r="AE26" s="3">
        <x:f>SUMIF(마스터R1!$H:$H,$E26,마스터R1!AW:AW)</x:f>
        <x:v>8000</x:v>
      </x:c>
      <x:c r="AF26" s="3">
        <x:f>SUMIF(마스터R1!$H:$H,$E26,마스터R1!AX:AX)</x:f>
        <x:v>10000</x:v>
      </x:c>
      <x:c r="AG26" s="3">
        <x:f>SUMIF(마스터R1!$H:$H,$E26,마스터R1!AY:AY)</x:f>
        <x:v>13000</x:v>
      </x:c>
      <x:c r="AH26" s="3">
        <x:f>SUMIF(마스터R1!$H:$H,$E26,마스터R1!AZ:AZ)</x:f>
        <x:v>15000</x:v>
      </x:c>
    </x:row>
    <x:row r="27" spans="1:131">
      <x:c r="A27" s="12" t="s">
        <x:v>54</x:v>
      </x:c>
      <x:c r="B27" s="12" t="s">
        <x:v>1798</x:v>
      </x:c>
      <x:c r="C27" s="12" t="s">
        <x:v>1714</x:v>
      </x:c>
      <x:c r="D27" s="4" t="s">
        <x:v>1719</x:v>
      </x:c>
      <x:c r="E27" s="4" t="s">
        <x:v>1719</x:v>
      </x:c>
      <x:c r="F27" s="4"/>
      <x:c r="G27" s="4"/>
      <x:c r="H27" s="3">
        <x:f t="shared" si="3"/>
        <x:v>37</x:v>
      </x:c>
      <x:c r="I27" s="450"/>
      <x:c r="J27" s="450"/>
      <x:c r="K27" s="450"/>
      <x:c r="L27" s="450"/>
      <x:c r="M27" s="450"/>
      <x:c r="N27" s="450"/>
      <x:c r="O27" s="450"/>
      <x:c r="P27" s="450">
        <x:v>37</x:v>
      </x:c>
      <x:c r="Q27" s="450"/>
      <x:c r="R27" s="450"/>
      <x:c r="S27" s="190"/>
      <x:c r="T27" s="190"/>
      <x:c r="V27" s="3">
        <x:f t="shared" si="9"/>
        <x:v>23000</x:v>
      </x:c>
      <x:c r="W27" s="3">
        <x:f>SUMIF(마스터R1!$H:$H,$E27,마스터R1!AO:AO)</x:f>
        <x:v>0</x:v>
      </x:c>
      <x:c r="X27" s="3">
        <x:f>SUMIF(마스터R1!$H:$H,$E27,마스터R1!AP:AP)</x:f>
        <x:v>0</x:v>
      </x:c>
      <x:c r="Y27" s="3">
        <x:f>SUMIF(마스터R1!$H:$H,$E27,마스터R1!AQ:AQ)</x:f>
        <x:v>0</x:v>
      </x:c>
      <x:c r="Z27" s="3">
        <x:f>SUMIF(마스터R1!$H:$H,$E27,마스터R1!AR:AR)</x:f>
        <x:v>0</x:v>
      </x:c>
      <x:c r="AA27" s="3">
        <x:f>SUMIF(마스터R1!$H:$H,$E27,마스터R1!AS:AS)</x:f>
        <x:v>0</x:v>
      </x:c>
      <x:c r="AB27" s="3">
        <x:f>SUMIF(마스터R1!$H:$H,$E27,마스터R1!AT:AT)</x:f>
        <x:v>0</x:v>
      </x:c>
      <x:c r="AC27" s="3">
        <x:f>SUMIF(마스터R1!$H:$H,$E27,마스터R1!AU:AU)</x:f>
        <x:v>0</x:v>
      </x:c>
      <x:c r="AD27" s="3">
        <x:f>SUMIF(마스터R1!$H:$H,$E27,마스터R1!AV:AV)</x:f>
        <x:v>0</x:v>
      </x:c>
      <x:c r="AE27" s="3">
        <x:f>SUMIF(마스터R1!$H:$H,$E27,마스터R1!AW:AW)</x:f>
        <x:v>4000</x:v>
      </x:c>
      <x:c r="AF27" s="3">
        <x:f>SUMIF(마스터R1!$H:$H,$E27,마스터R1!AX:AX)</x:f>
        <x:v>5000</x:v>
      </x:c>
      <x:c r="AG27" s="3">
        <x:f>SUMIF(마스터R1!$H:$H,$E27,마스터R1!AY:AY)</x:f>
        <x:v>6500</x:v>
      </x:c>
      <x:c r="AH27" s="3">
        <x:f>SUMIF(마스터R1!$H:$H,$E27,마스터R1!AZ:AZ)</x:f>
        <x:v>7500</x:v>
      </x:c>
    </x:row>
    <x:row r="28" spans="1:131">
      <x:c r="A28" s="12" t="s">
        <x:v>54</x:v>
      </x:c>
      <x:c r="B28" s="12" t="s">
        <x:v>1798</x:v>
      </x:c>
      <x:c r="C28" s="12" t="s">
        <x:v>1714</x:v>
      </x:c>
      <x:c r="D28" s="4" t="s">
        <x:v>1721</x:v>
      </x:c>
      <x:c r="E28" s="4" t="s">
        <x:v>1721</x:v>
      </x:c>
      <x:c r="F28" s="4"/>
      <x:c r="G28" s="4"/>
      <x:c r="H28" s="3">
        <x:f t="shared" si="3"/>
        <x:v>37</x:v>
      </x:c>
      <x:c r="I28" s="450"/>
      <x:c r="J28" s="450"/>
      <x:c r="K28" s="450"/>
      <x:c r="L28" s="450"/>
      <x:c r="M28" s="450"/>
      <x:c r="N28" s="450"/>
      <x:c r="O28" s="450"/>
      <x:c r="P28" s="450">
        <x:v>37</x:v>
      </x:c>
      <x:c r="Q28" s="450"/>
      <x:c r="R28" s="450"/>
      <x:c r="S28" s="1616"/>
      <x:c r="T28" s="1616"/>
      <x:c r="V28" s="1616">
        <x:f t="shared" si="9"/>
        <x:v>23000</x:v>
      </x:c>
      <x:c r="W28" s="3">
        <x:f>SUMIF(마스터R1!$H:$H,$E28,마스터R1!AO:AO)</x:f>
        <x:v>0</x:v>
      </x:c>
      <x:c r="X28" s="3">
        <x:f>SUMIF(마스터R1!$H:$H,$E28,마스터R1!AP:AP)</x:f>
        <x:v>0</x:v>
      </x:c>
      <x:c r="Y28" s="3">
        <x:f>SUMIF(마스터R1!$H:$H,$E28,마스터R1!AQ:AQ)</x:f>
        <x:v>0</x:v>
      </x:c>
      <x:c r="Z28" s="3">
        <x:f>SUMIF(마스터R1!$H:$H,$E28,마스터R1!AR:AR)</x:f>
        <x:v>0</x:v>
      </x:c>
      <x:c r="AA28" s="3">
        <x:f>SUMIF(마스터R1!$H:$H,$E28,마스터R1!AS:AS)</x:f>
        <x:v>0</x:v>
      </x:c>
      <x:c r="AB28" s="3">
        <x:f>SUMIF(마스터R1!$H:$H,$E28,마스터R1!AT:AT)</x:f>
        <x:v>0</x:v>
      </x:c>
      <x:c r="AC28" s="3">
        <x:f>SUMIF(마스터R1!$H:$H,$E28,마스터R1!AU:AU)</x:f>
        <x:v>0</x:v>
      </x:c>
      <x:c r="AD28" s="3">
        <x:f>SUMIF(마스터R1!$H:$H,$E28,마스터R1!AV:AV)</x:f>
        <x:v>0</x:v>
      </x:c>
      <x:c r="AE28" s="3">
        <x:f>SUMIF(마스터R1!$H:$H,$E28,마스터R1!AW:AW)</x:f>
        <x:v>4000</x:v>
      </x:c>
      <x:c r="AF28" s="3">
        <x:f>SUMIF(마스터R1!$H:$H,$E28,마스터R1!AX:AX)</x:f>
        <x:v>5000</x:v>
      </x:c>
      <x:c r="AG28" s="3">
        <x:f>SUMIF(마스터R1!$H:$H,$E28,마스터R1!AY:AY)</x:f>
        <x:v>6500</x:v>
      </x:c>
      <x:c r="AH28" s="3">
        <x:f>SUMIF(마스터R1!$H:$H,$E28,마스터R1!AZ:AZ)</x:f>
        <x:v>7500</x:v>
      </x:c>
    </x:row>
    <x:row r="29" spans="1:131">
      <x:c r="A29" s="12" t="s">
        <x:v>54</x:v>
      </x:c>
      <x:c r="B29" s="12" t="s">
        <x:v>1798</x:v>
      </x:c>
      <x:c r="C29" s="12" t="s">
        <x:v>1714</x:v>
      </x:c>
      <x:c r="D29" s="4" t="s">
        <x:v>1723</x:v>
      </x:c>
      <x:c r="E29" s="4" t="s">
        <x:v>1723</x:v>
      </x:c>
      <x:c r="F29" s="4"/>
      <x:c r="G29" s="4"/>
      <x:c r="H29" s="3">
        <x:f t="shared" si="3"/>
        <x:v>37</x:v>
      </x:c>
      <x:c r="I29" s="450"/>
      <x:c r="J29" s="450"/>
      <x:c r="K29" s="450"/>
      <x:c r="L29" s="450"/>
      <x:c r="M29" s="450"/>
      <x:c r="N29" s="450"/>
      <x:c r="O29" s="450"/>
      <x:c r="P29" s="450">
        <x:v>37</x:v>
      </x:c>
      <x:c r="Q29" s="450"/>
      <x:c r="R29" s="450"/>
      <x:c r="S29" s="1616"/>
      <x:c r="T29" s="1616"/>
      <x:c r="V29" s="3">
        <x:f t="shared" si="9"/>
        <x:v>23000</x:v>
      </x:c>
      <x:c r="W29" s="3">
        <x:f>SUMIF(마스터R1!$H:$H,$E29,마스터R1!AO:AO)</x:f>
        <x:v>0</x:v>
      </x:c>
      <x:c r="X29" s="3">
        <x:f>SUMIF(마스터R1!$H:$H,$E29,마스터R1!AP:AP)</x:f>
        <x:v>0</x:v>
      </x:c>
      <x:c r="Y29" s="3">
        <x:f>SUMIF(마스터R1!$H:$H,$E29,마스터R1!AQ:AQ)</x:f>
        <x:v>0</x:v>
      </x:c>
      <x:c r="Z29" s="3">
        <x:f>SUMIF(마스터R1!$H:$H,$E29,마스터R1!AR:AR)</x:f>
        <x:v>0</x:v>
      </x:c>
      <x:c r="AA29" s="3">
        <x:f>SUMIF(마스터R1!$H:$H,$E29,마스터R1!AS:AS)</x:f>
        <x:v>0</x:v>
      </x:c>
      <x:c r="AB29" s="3">
        <x:f>SUMIF(마스터R1!$H:$H,$E29,마스터R1!AT:AT)</x:f>
        <x:v>0</x:v>
      </x:c>
      <x:c r="AC29" s="3">
        <x:f>SUMIF(마스터R1!$H:$H,$E29,마스터R1!AU:AU)</x:f>
        <x:v>0</x:v>
      </x:c>
      <x:c r="AD29" s="3">
        <x:f>SUMIF(마스터R1!$H:$H,$E29,마스터R1!AV:AV)</x:f>
        <x:v>0</x:v>
      </x:c>
      <x:c r="AE29" s="3">
        <x:f>SUMIF(마스터R1!$H:$H,$E29,마스터R1!AW:AW)</x:f>
        <x:v>4000</x:v>
      </x:c>
      <x:c r="AF29" s="3">
        <x:f>SUMIF(마스터R1!$H:$H,$E29,마스터R1!AX:AX)</x:f>
        <x:v>5000</x:v>
      </x:c>
      <x:c r="AG29" s="3">
        <x:f>SUMIF(마스터R1!$H:$H,$E29,마스터R1!AY:AY)</x:f>
        <x:v>6500</x:v>
      </x:c>
      <x:c r="AH29" s="3">
        <x:f>SUMIF(마스터R1!$H:$H,$E29,마스터R1!AZ:AZ)</x:f>
        <x:v>7500</x:v>
      </x:c>
    </x:row>
    <x:row r="30" spans="1:131">
      <x:c r="A30" s="12" t="s">
        <x:v>54</x:v>
      </x:c>
      <x:c r="B30" s="12" t="s">
        <x:v>1798</x:v>
      </x:c>
      <x:c r="C30" s="12" t="s">
        <x:v>1714</x:v>
      </x:c>
      <x:c r="D30" s="4" t="s">
        <x:v>1725</x:v>
      </x:c>
      <x:c r="E30" s="4" t="s">
        <x:v>1725</x:v>
      </x:c>
      <x:c r="F30" s="4"/>
      <x:c r="G30" s="4"/>
      <x:c r="H30" s="3">
        <x:f t="shared" si="3"/>
        <x:v>37</x:v>
      </x:c>
      <x:c r="I30" s="450"/>
      <x:c r="J30" s="450"/>
      <x:c r="K30" s="450"/>
      <x:c r="L30" s="450"/>
      <x:c r="M30" s="450"/>
      <x:c r="N30" s="450"/>
      <x:c r="O30" s="450"/>
      <x:c r="P30" s="450">
        <x:v>37</x:v>
      </x:c>
      <x:c r="Q30" s="450"/>
      <x:c r="R30" s="450"/>
      <x:c r="S30" s="1616"/>
      <x:c r="T30" s="1616"/>
      <x:c r="V30" s="1616">
        <x:f t="shared" si="9"/>
        <x:v>23000</x:v>
      </x:c>
      <x:c r="W30" s="3">
        <x:f>SUMIF(마스터R1!$H:$H,$E30,마스터R1!AO:AO)</x:f>
        <x:v>0</x:v>
      </x:c>
      <x:c r="X30" s="3">
        <x:f>SUMIF(마스터R1!$H:$H,$E30,마스터R1!AP:AP)</x:f>
        <x:v>0</x:v>
      </x:c>
      <x:c r="Y30" s="3">
        <x:f>SUMIF(마스터R1!$H:$H,$E30,마스터R1!AQ:AQ)</x:f>
        <x:v>0</x:v>
      </x:c>
      <x:c r="Z30" s="3">
        <x:f>SUMIF(마스터R1!$H:$H,$E30,마스터R1!AR:AR)</x:f>
        <x:v>0</x:v>
      </x:c>
      <x:c r="AA30" s="3">
        <x:f>SUMIF(마스터R1!$H:$H,$E30,마스터R1!AS:AS)</x:f>
        <x:v>0</x:v>
      </x:c>
      <x:c r="AB30" s="3">
        <x:f>SUMIF(마스터R1!$H:$H,$E30,마스터R1!AT:AT)</x:f>
        <x:v>0</x:v>
      </x:c>
      <x:c r="AC30" s="3">
        <x:f>SUMIF(마스터R1!$H:$H,$E30,마스터R1!AU:AU)</x:f>
        <x:v>0</x:v>
      </x:c>
      <x:c r="AD30" s="3">
        <x:f>SUMIF(마스터R1!$H:$H,$E30,마스터R1!AV:AV)</x:f>
        <x:v>0</x:v>
      </x:c>
      <x:c r="AE30" s="3">
        <x:f>SUMIF(마스터R1!$H:$H,$E30,마스터R1!AW:AW)</x:f>
        <x:v>4000</x:v>
      </x:c>
      <x:c r="AF30" s="3">
        <x:f>SUMIF(마스터R1!$H:$H,$E30,마스터R1!AX:AX)</x:f>
        <x:v>5000</x:v>
      </x:c>
      <x:c r="AG30" s="3">
        <x:f>SUMIF(마스터R1!$H:$H,$E30,마스터R1!AY:AY)</x:f>
        <x:v>6500</x:v>
      </x:c>
      <x:c r="AH30" s="3">
        <x:f>SUMIF(마스터R1!$H:$H,$E30,마스터R1!AZ:AZ)</x:f>
        <x:v>7500</x:v>
      </x:c>
    </x:row>
    <x:row r="31" spans="1:131">
      <x:c r="A31" s="12" t="s">
        <x:v>54</x:v>
      </x:c>
      <x:c r="B31" s="12" t="s">
        <x:v>1798</x:v>
      </x:c>
      <x:c r="C31" s="12" t="s">
        <x:v>1714</x:v>
      </x:c>
      <x:c r="D31" s="4" t="s">
        <x:v>1727</x:v>
      </x:c>
      <x:c r="E31" s="4" t="s">
        <x:v>1727</x:v>
      </x:c>
      <x:c r="F31" s="4"/>
      <x:c r="G31" s="4"/>
      <x:c r="H31" s="3">
        <x:f t="shared" si="3"/>
        <x:v>37</x:v>
      </x:c>
      <x:c r="I31" s="450"/>
      <x:c r="J31" s="450"/>
      <x:c r="K31" s="450"/>
      <x:c r="L31" s="450"/>
      <x:c r="M31" s="450"/>
      <x:c r="N31" s="450"/>
      <x:c r="O31" s="450"/>
      <x:c r="P31" s="450">
        <x:v>37</x:v>
      </x:c>
      <x:c r="Q31" s="450"/>
      <x:c r="R31" s="450"/>
      <x:c r="S31" s="190"/>
      <x:c r="T31" s="190"/>
      <x:c r="V31" s="3">
        <x:f t="shared" si="9"/>
        <x:v>23000</x:v>
      </x:c>
      <x:c r="W31" s="3">
        <x:f>SUMIF(마스터R1!$H:$H,$E31,마스터R1!AO:AO)</x:f>
        <x:v>0</x:v>
      </x:c>
      <x:c r="X31" s="3">
        <x:f>SUMIF(마스터R1!$H:$H,$E31,마스터R1!AP:AP)</x:f>
        <x:v>0</x:v>
      </x:c>
      <x:c r="Y31" s="3">
        <x:f>SUMIF(마스터R1!$H:$H,$E31,마스터R1!AQ:AQ)</x:f>
        <x:v>0</x:v>
      </x:c>
      <x:c r="Z31" s="3">
        <x:f>SUMIF(마스터R1!$H:$H,$E31,마스터R1!AR:AR)</x:f>
        <x:v>0</x:v>
      </x:c>
      <x:c r="AA31" s="3">
        <x:f>SUMIF(마스터R1!$H:$H,$E31,마스터R1!AS:AS)</x:f>
        <x:v>0</x:v>
      </x:c>
      <x:c r="AB31" s="3">
        <x:f>SUMIF(마스터R1!$H:$H,$E31,마스터R1!AT:AT)</x:f>
        <x:v>0</x:v>
      </x:c>
      <x:c r="AC31" s="3">
        <x:f>SUMIF(마스터R1!$H:$H,$E31,마스터R1!AU:AU)</x:f>
        <x:v>0</x:v>
      </x:c>
      <x:c r="AD31" s="3">
        <x:f>SUMIF(마스터R1!$H:$H,$E31,마스터R1!AV:AV)</x:f>
        <x:v>0</x:v>
      </x:c>
      <x:c r="AE31" s="3">
        <x:f>SUMIF(마스터R1!$H:$H,$E31,마스터R1!AW:AW)</x:f>
        <x:v>4000</x:v>
      </x:c>
      <x:c r="AF31" s="3">
        <x:f>SUMIF(마스터R1!$H:$H,$E31,마스터R1!AX:AX)</x:f>
        <x:v>5000</x:v>
      </x:c>
      <x:c r="AG31" s="3">
        <x:f>SUMIF(마스터R1!$H:$H,$E31,마스터R1!AY:AY)</x:f>
        <x:v>6500</x:v>
      </x:c>
      <x:c r="AH31" s="3">
        <x:f>SUMIF(마스터R1!$H:$H,$E31,마스터R1!AZ:AZ)</x:f>
        <x:v>7500</x:v>
      </x:c>
    </x:row>
    <x:row r="32" spans="1:131" s="209" customFormat="1">
      <x:c r="A32" s="206"/>
      <x:c r="B32" s="206" t="s">
        <x:v>26</x:v>
      </x:c>
      <x:c r="C32" s="206" t="s">
        <x:v>57</x:v>
      </x:c>
      <x:c r="D32" s="207" t="s">
        <x:v>26</x:v>
      </x:c>
      <x:c r="E32" s="207"/>
      <x:c r="F32" s="207"/>
      <x:c r="G32" s="207"/>
      <x:c r="H32" s="208">
        <x:f t="shared" si="3"/>
        <x:v>0</x:v>
      </x:c>
      <x:c r="I32" s="210">
        <x:f>SUM(I33)</x:f>
        <x:v>0</x:v>
      </x:c>
      <x:c r="J32" s="210">
        <x:f t="shared" ref="J32:T32" si="10">SUM(J33)</x:f>
        <x:v>0</x:v>
      </x:c>
      <x:c r="K32" s="210">
        <x:f t="shared" si="10"/>
        <x:v>0</x:v>
      </x:c>
      <x:c r="L32" s="210">
        <x:f t="shared" si="10"/>
        <x:v>0</x:v>
      </x:c>
      <x:c r="M32" s="210">
        <x:f t="shared" si="10"/>
        <x:v>0</x:v>
      </x:c>
      <x:c r="N32" s="210">
        <x:f t="shared" si="10"/>
        <x:v>0</x:v>
      </x:c>
      <x:c r="O32" s="210">
        <x:f t="shared" si="10"/>
        <x:v>0</x:v>
      </x:c>
      <x:c r="P32" s="210">
        <x:f t="shared" si="10"/>
        <x:v>0</x:v>
      </x:c>
      <x:c r="Q32" s="210">
        <x:f t="shared" si="10"/>
        <x:v>0</x:v>
      </x:c>
      <x:c r="R32" s="210">
        <x:f t="shared" si="10"/>
        <x:v>0</x:v>
      </x:c>
      <x:c r="S32" s="210">
        <x:f t="shared" si="10"/>
        <x:v>0</x:v>
      </x:c>
      <x:c r="T32" s="210">
        <x:f t="shared" si="10"/>
        <x:v>0</x:v>
      </x:c>
      <x:c r="U32" s="1"/>
      <x:c r="V32" s="208">
        <x:f>SQ!V32</x:f>
        <x:v>0</x:v>
      </x:c>
      <x:c r="W32" s="210">
        <x:f>SQ!W32</x:f>
        <x:v>0</x:v>
      </x:c>
      <x:c r="X32" s="210">
        <x:f>SQ!X32</x:f>
        <x:v>0</x:v>
      </x:c>
      <x:c r="Y32" s="210">
        <x:f>SQ!Y32</x:f>
        <x:v>0</x:v>
      </x:c>
      <x:c r="Z32" s="210">
        <x:f>SQ!Z32</x:f>
        <x:v>0</x:v>
      </x:c>
      <x:c r="AA32" s="210">
        <x:f>SQ!AA32</x:f>
        <x:v>0</x:v>
      </x:c>
      <x:c r="AB32" s="210">
        <x:f>SQ!AB32</x:f>
        <x:v>0</x:v>
      </x:c>
      <x:c r="AC32" s="210">
        <x:f>SQ!AC32</x:f>
        <x:v>0</x:v>
      </x:c>
      <x:c r="AD32" s="210">
        <x:f>SQ!AD32</x:f>
        <x:v>0</x:v>
      </x:c>
      <x:c r="AE32" s="210">
        <x:f>SQ!AE32</x:f>
        <x:v>0</x:v>
      </x:c>
      <x:c r="AF32" s="210">
        <x:f>SQ!AF32</x:f>
        <x:v>0</x:v>
      </x:c>
      <x:c r="AG32" s="210">
        <x:f>SQ!AG32</x:f>
        <x:v>0</x:v>
      </x:c>
      <x:c r="AH32" s="210">
        <x:f>SQ!AH32</x:f>
        <x:v>0</x:v>
      </x:c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  <x:c r="BA32" s="1"/>
      <x:c r="BB32" s="1"/>
      <x:c r="BC32" s="1"/>
      <x:c r="BD32" s="1"/>
      <x:c r="BE32" s="1"/>
      <x:c r="BF32" s="1"/>
      <x:c r="BG32" s="1"/>
      <x:c r="BH32" s="1"/>
      <x:c r="BI32" s="1"/>
      <x:c r="BJ32" s="1"/>
      <x:c r="BK32" s="1"/>
      <x:c r="BL32" s="1"/>
      <x:c r="BM32" s="1"/>
      <x:c r="BN32" s="1"/>
      <x:c r="BO32" s="1"/>
      <x:c r="BP32" s="1"/>
      <x:c r="BQ32" s="1"/>
      <x:c r="BR32" s="1"/>
      <x:c r="BS32" s="1"/>
      <x:c r="BT32" s="1"/>
      <x:c r="BU32" s="1"/>
      <x:c r="BV32" s="1"/>
      <x:c r="BW32" s="1"/>
      <x:c r="BX32" s="1"/>
      <x:c r="BY32" s="1"/>
      <x:c r="BZ32" s="1"/>
      <x:c r="CA32" s="1"/>
      <x:c r="CB32" s="1"/>
      <x:c r="CC32" s="1"/>
      <x:c r="CD32" s="1"/>
      <x:c r="CE32" s="1"/>
      <x:c r="CF32" s="1"/>
      <x:c r="CG32" s="1"/>
      <x:c r="CH32" s="1"/>
      <x:c r="CI32" s="1"/>
      <x:c r="CJ32" s="1"/>
      <x:c r="CK32" s="1"/>
      <x:c r="CL32" s="1"/>
      <x:c r="CM32" s="1"/>
      <x:c r="CN32" s="1"/>
      <x:c r="CO32" s="1"/>
      <x:c r="CP32" s="1"/>
      <x:c r="CQ32" s="1"/>
      <x:c r="CR32" s="1"/>
      <x:c r="CS32" s="1"/>
      <x:c r="CT32" s="1"/>
      <x:c r="CU32" s="1"/>
      <x:c r="CV32" s="1"/>
      <x:c r="CW32" s="1"/>
      <x:c r="CX32" s="1"/>
      <x:c r="CY32" s="1"/>
      <x:c r="CZ32" s="1"/>
      <x:c r="DA32" s="1"/>
      <x:c r="DB32" s="1"/>
      <x:c r="DC32" s="1"/>
      <x:c r="DD32" s="1"/>
      <x:c r="DE32" s="1"/>
      <x:c r="DF32" s="1"/>
      <x:c r="DG32" s="1"/>
      <x:c r="DH32" s="1"/>
      <x:c r="DI32" s="1"/>
      <x:c r="DJ32" s="1"/>
      <x:c r="DK32" s="1"/>
      <x:c r="DL32" s="1"/>
      <x:c r="DM32" s="1"/>
      <x:c r="DN32" s="1"/>
      <x:c r="DO32" s="1"/>
      <x:c r="DP32" s="1"/>
      <x:c r="DQ32" s="1"/>
      <x:c r="DR32" s="1"/>
      <x:c r="DS32" s="1"/>
      <x:c r="DT32" s="1"/>
      <x:c r="DU32" s="1"/>
      <x:c r="DV32" s="1"/>
      <x:c r="DW32" s="1"/>
      <x:c r="DX32" s="1"/>
      <x:c r="DY32" s="1"/>
      <x:c r="DZ32" s="1"/>
      <x:c r="EA32" s="1"/>
    </x:row>
    <x:row r="33" spans="1:131" s="16" customFormat="1">
      <x:c r="A33" s="15" t="s">
        <x:v>54</x:v>
      </x:c>
      <x:c r="B33" s="15" t="s">
        <x:v>26</x:v>
      </x:c>
      <x:c r="C33" s="15" t="s">
        <x:v>57</x:v>
      </x:c>
      <x:c r="D33" s="17" t="s">
        <x:v>27</x:v>
      </x:c>
      <x:c r="E33" s="17"/>
      <x:c r="F33" s="17"/>
      <x:c r="G33" s="17"/>
      <x:c r="H33" s="18">
        <x:f t="shared" si="3"/>
        <x:v>0</x:v>
      </x:c>
      <x:c r="I33" s="451"/>
      <x:c r="J33" s="451"/>
      <x:c r="K33" s="451"/>
      <x:c r="L33" s="451"/>
      <x:c r="M33" s="451"/>
      <x:c r="N33" s="451"/>
      <x:c r="O33" s="451"/>
      <x:c r="P33" s="451"/>
      <x:c r="Q33" s="451"/>
      <x:c r="R33" s="451"/>
      <x:c r="S33" s="19"/>
      <x:c r="T33" s="19"/>
      <x:c r="U33" s="1"/>
      <x:c r="V33" s="3">
        <x:f>SQ!V33</x:f>
        <x:v>0</x:v>
      </x:c>
      <x:c r="W33" s="191">
        <x:f>SQ!W33</x:f>
        <x:v>0</x:v>
      </x:c>
      <x:c r="X33" s="191">
        <x:f>SQ!X33</x:f>
        <x:v>0</x:v>
      </x:c>
      <x:c r="Y33" s="191">
        <x:f>SQ!Y33</x:f>
        <x:v>0</x:v>
      </x:c>
      <x:c r="Z33" s="191">
        <x:f>SQ!Z33</x:f>
        <x:v>0</x:v>
      </x:c>
      <x:c r="AA33" s="191">
        <x:f>SQ!AA33</x:f>
        <x:v>0</x:v>
      </x:c>
      <x:c r="AB33" s="191">
        <x:f>SQ!AB33</x:f>
        <x:v>0</x:v>
      </x:c>
      <x:c r="AC33" s="191">
        <x:f>SQ!AC33</x:f>
        <x:v>0</x:v>
      </x:c>
      <x:c r="AD33" s="191">
        <x:f>SQ!AD33</x:f>
        <x:v>0</x:v>
      </x:c>
      <x:c r="AE33" s="191">
        <x:f>SQ!AE33</x:f>
        <x:v>0</x:v>
      </x:c>
      <x:c r="AF33" s="191">
        <x:f>SQ!AF33</x:f>
        <x:v>0</x:v>
      </x:c>
      <x:c r="AG33" s="191">
        <x:f>SQ!AG33</x:f>
        <x:v>0</x:v>
      </x:c>
      <x:c r="AH33" s="191">
        <x:f>SQ!AH33</x:f>
        <x:v>0</x:v>
      </x:c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  <x:c r="BA33" s="1"/>
      <x:c r="BB33" s="1"/>
      <x:c r="BC33" s="1"/>
      <x:c r="BD33" s="1"/>
      <x:c r="BE33" s="1"/>
      <x:c r="BF33" s="1"/>
      <x:c r="BG33" s="1"/>
      <x:c r="BH33" s="1"/>
      <x:c r="BI33" s="1"/>
      <x:c r="BJ33" s="1"/>
      <x:c r="BK33" s="1"/>
      <x:c r="BL33" s="1"/>
      <x:c r="BM33" s="1"/>
      <x:c r="BN33" s="1"/>
      <x:c r="BO33" s="1"/>
      <x:c r="BP33" s="1"/>
      <x:c r="BQ33" s="1"/>
      <x:c r="BR33" s="1"/>
      <x:c r="BS33" s="1"/>
      <x:c r="BT33" s="1"/>
      <x:c r="BU33" s="1"/>
      <x:c r="BV33" s="1"/>
      <x:c r="BW33" s="1"/>
      <x:c r="BX33" s="1"/>
      <x:c r="BY33" s="1"/>
      <x:c r="BZ33" s="1"/>
      <x:c r="CA33" s="1"/>
      <x:c r="CB33" s="1"/>
      <x:c r="CC33" s="1"/>
      <x:c r="CD33" s="1"/>
      <x:c r="CE33" s="1"/>
      <x:c r="CF33" s="1"/>
      <x:c r="CG33" s="1"/>
      <x:c r="CH33" s="1"/>
      <x:c r="CI33" s="1"/>
      <x:c r="CJ33" s="1"/>
      <x:c r="CK33" s="1"/>
      <x:c r="CL33" s="1"/>
      <x:c r="CM33" s="1"/>
      <x:c r="CN33" s="1"/>
      <x:c r="CO33" s="1"/>
      <x:c r="CP33" s="1"/>
      <x:c r="CQ33" s="1"/>
      <x:c r="CR33" s="1"/>
      <x:c r="CS33" s="1"/>
      <x:c r="CT33" s="1"/>
      <x:c r="CU33" s="1"/>
      <x:c r="CV33" s="1"/>
      <x:c r="CW33" s="1"/>
      <x:c r="CX33" s="1"/>
      <x:c r="CY33" s="1"/>
      <x:c r="CZ33" s="1"/>
      <x:c r="DA33" s="1"/>
      <x:c r="DB33" s="1"/>
      <x:c r="DC33" s="1"/>
      <x:c r="DD33" s="1"/>
      <x:c r="DE33" s="1"/>
      <x:c r="DF33" s="1"/>
      <x:c r="DG33" s="1"/>
      <x:c r="DH33" s="1"/>
      <x:c r="DI33" s="1"/>
      <x:c r="DJ33" s="1"/>
      <x:c r="DK33" s="1"/>
      <x:c r="DL33" s="1"/>
      <x:c r="DM33" s="1"/>
      <x:c r="DN33" s="1"/>
      <x:c r="DO33" s="1"/>
      <x:c r="DP33" s="1"/>
      <x:c r="DQ33" s="1"/>
      <x:c r="DR33" s="1"/>
      <x:c r="DS33" s="1"/>
      <x:c r="DT33" s="1"/>
      <x:c r="DU33" s="1"/>
      <x:c r="DV33" s="1"/>
      <x:c r="DW33" s="1"/>
      <x:c r="DX33" s="1"/>
      <x:c r="DY33" s="1"/>
      <x:c r="DZ33" s="1"/>
      <x:c r="EA33" s="1"/>
    </x:row>
    <x:row r="34" spans="1:131" s="209" customFormat="1">
      <x:c r="A34" s="206"/>
      <x:c r="B34" s="206" t="s">
        <x:v>28</x:v>
      </x:c>
      <x:c r="C34" s="206" t="s">
        <x:v>57</x:v>
      </x:c>
      <x:c r="D34" s="207" t="s">
        <x:v>28</x:v>
      </x:c>
      <x:c r="E34" s="207"/>
      <x:c r="F34" s="207"/>
      <x:c r="G34" s="207"/>
      <x:c r="H34" s="208">
        <x:f t="shared" si="3"/>
        <x:v>18051</x:v>
      </x:c>
      <x:c r="I34" s="210">
        <x:f>SUM(I35)</x:f>
        <x:v>2100</x:v>
      </x:c>
      <x:c r="J34" s="210">
        <x:f t="shared" ref="J34:T34" si="11">SUM(J35)</x:f>
        <x:v>2100</x:v>
      </x:c>
      <x:c r="K34" s="210">
        <x:f t="shared" si="11"/>
        <x:v>1500</x:v>
      </x:c>
      <x:c r="L34" s="210">
        <x:f t="shared" si="11"/>
        <x:v>2400</x:v>
      </x:c>
      <x:c r="M34" s="210">
        <x:f t="shared" si="11"/>
        <x:v>1800</x:v>
      </x:c>
      <x:c r="N34" s="210">
        <x:f t="shared" si="11"/>
        <x:v>900</x:v>
      </x:c>
      <x:c r="O34" s="210">
        <x:f t="shared" si="11"/>
        <x:v>600</x:v>
      </x:c>
      <x:c r="P34" s="210">
        <x:f t="shared" si="11"/>
        <x:v>300</x:v>
      </x:c>
      <x:c r="Q34" s="210">
        <x:f t="shared" si="11"/>
        <x:v>2100</x:v>
      </x:c>
      <x:c r="R34" s="210">
        <x:f t="shared" si="11"/>
        <x:v>1417</x:v>
      </x:c>
      <x:c r="S34" s="210">
        <x:f t="shared" si="11"/>
        <x:v>1417</x:v>
      </x:c>
      <x:c r="T34" s="210">
        <x:f t="shared" si="11"/>
        <x:v>1417</x:v>
      </x:c>
      <x:c r="U34" s="1"/>
      <x:c r="V34" s="208">
        <x:f>SQ!V34</x:f>
        <x:v>14200</x:v>
      </x:c>
      <x:c r="W34" s="210">
        <x:f>SQ!W34</x:f>
        <x:v>900</x:v>
      </x:c>
      <x:c r="X34" s="210">
        <x:f>SQ!X34</x:f>
        <x:v>1200</x:v>
      </x:c>
      <x:c r="Y34" s="210">
        <x:f>SQ!Y34</x:f>
        <x:v>1400</x:v>
      </x:c>
      <x:c r="Z34" s="210">
        <x:f>SQ!Z34</x:f>
        <x:v>1200</x:v>
      </x:c>
      <x:c r="AA34" s="210">
        <x:f>SQ!AA34</x:f>
        <x:v>900</x:v>
      </x:c>
      <x:c r="AB34" s="210">
        <x:f>SQ!AB34</x:f>
        <x:v>1300</x:v>
      </x:c>
      <x:c r="AC34" s="210">
        <x:f>SQ!AC34</x:f>
        <x:v>1000</x:v>
      </x:c>
      <x:c r="AD34" s="210">
        <x:f>SQ!AD34</x:f>
        <x:v>1500</x:v>
      </x:c>
      <x:c r="AE34" s="210">
        <x:f>SQ!AE34</x:f>
        <x:v>1200</x:v>
      </x:c>
      <x:c r="AF34" s="210">
        <x:f>SQ!AF34</x:f>
        <x:v>1200</x:v>
      </x:c>
      <x:c r="AG34" s="210">
        <x:f>SQ!AG34</x:f>
        <x:v>1200</x:v>
      </x:c>
      <x:c r="AH34" s="210">
        <x:f>SQ!AH34</x:f>
        <x:v>1200</x:v>
      </x:c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  <x:c r="BA34" s="1"/>
      <x:c r="BB34" s="1"/>
      <x:c r="BC34" s="1"/>
      <x:c r="BD34" s="1"/>
      <x:c r="BE34" s="1"/>
      <x:c r="BF34" s="1"/>
      <x:c r="BG34" s="1"/>
      <x:c r="BH34" s="1"/>
      <x:c r="BI34" s="1"/>
      <x:c r="BJ34" s="1"/>
      <x:c r="BK34" s="1"/>
      <x:c r="BL34" s="1"/>
      <x:c r="BM34" s="1"/>
      <x:c r="BN34" s="1"/>
      <x:c r="BO34" s="1"/>
      <x:c r="BP34" s="1"/>
      <x:c r="BQ34" s="1"/>
      <x:c r="BR34" s="1"/>
      <x:c r="BS34" s="1"/>
      <x:c r="BT34" s="1"/>
      <x:c r="BU34" s="1"/>
      <x:c r="BV34" s="1"/>
      <x:c r="BW34" s="1"/>
      <x:c r="BX34" s="1"/>
      <x:c r="BY34" s="1"/>
      <x:c r="BZ34" s="1"/>
      <x:c r="CA34" s="1"/>
      <x:c r="CB34" s="1"/>
      <x:c r="CC34" s="1"/>
      <x:c r="CD34" s="1"/>
      <x:c r="CE34" s="1"/>
      <x:c r="CF34" s="1"/>
      <x:c r="CG34" s="1"/>
      <x:c r="CH34" s="1"/>
      <x:c r="CI34" s="1"/>
      <x:c r="CJ34" s="1"/>
      <x:c r="CK34" s="1"/>
      <x:c r="CL34" s="1"/>
      <x:c r="CM34" s="1"/>
      <x:c r="CN34" s="1"/>
      <x:c r="CO34" s="1"/>
      <x:c r="CP34" s="1"/>
      <x:c r="CQ34" s="1"/>
      <x:c r="CR34" s="1"/>
      <x:c r="CS34" s="1"/>
      <x:c r="CT34" s="1"/>
      <x:c r="CU34" s="1"/>
      <x:c r="CV34" s="1"/>
      <x:c r="CW34" s="1"/>
      <x:c r="CX34" s="1"/>
      <x:c r="CY34" s="1"/>
      <x:c r="CZ34" s="1"/>
      <x:c r="DA34" s="1"/>
      <x:c r="DB34" s="1"/>
      <x:c r="DC34" s="1"/>
      <x:c r="DD34" s="1"/>
      <x:c r="DE34" s="1"/>
      <x:c r="DF34" s="1"/>
      <x:c r="DG34" s="1"/>
      <x:c r="DH34" s="1"/>
      <x:c r="DI34" s="1"/>
      <x:c r="DJ34" s="1"/>
      <x:c r="DK34" s="1"/>
      <x:c r="DL34" s="1"/>
      <x:c r="DM34" s="1"/>
      <x:c r="DN34" s="1"/>
      <x:c r="DO34" s="1"/>
      <x:c r="DP34" s="1"/>
      <x:c r="DQ34" s="1"/>
      <x:c r="DR34" s="1"/>
      <x:c r="DS34" s="1"/>
      <x:c r="DT34" s="1"/>
      <x:c r="DU34" s="1"/>
      <x:c r="DV34" s="1"/>
      <x:c r="DW34" s="1"/>
      <x:c r="DX34" s="1"/>
      <x:c r="DY34" s="1"/>
      <x:c r="DZ34" s="1"/>
      <x:c r="EA34" s="1"/>
    </x:row>
    <x:row r="35" spans="1:131">
      <x:c r="A35" s="12" t="s">
        <x:v>54</x:v>
      </x:c>
      <x:c r="B35" s="12" t="s">
        <x:v>28</x:v>
      </x:c>
      <x:c r="C35" s="12" t="s">
        <x:v>57</x:v>
      </x:c>
      <x:c r="D35" s="4" t="s">
        <x:v>29</x:v>
      </x:c>
      <x:c r="F35" s="4"/>
      <x:c r="G35" s="4"/>
      <x:c r="H35" s="3">
        <x:f t="shared" si="3"/>
        <x:v>18051</x:v>
      </x:c>
      <x:c r="I35" s="450">
        <x:v>2100</x:v>
      </x:c>
      <x:c r="J35" s="450">
        <x:v>2100</x:v>
      </x:c>
      <x:c r="K35" s="450">
        <x:v>1500</x:v>
      </x:c>
      <x:c r="L35" s="450">
        <x:v>2400</x:v>
      </x:c>
      <x:c r="M35" s="450">
        <x:v>1800</x:v>
      </x:c>
      <x:c r="N35" s="450">
        <x:v>900</x:v>
      </x:c>
      <x:c r="O35" s="450">
        <x:v>600</x:v>
      </x:c>
      <x:c r="P35" s="450">
        <x:v>300</x:v>
      </x:c>
      <x:c r="Q35" s="450">
        <x:v>2100</x:v>
      </x:c>
      <x:c r="R35" s="450">
        <x:v>1417</x:v>
      </x:c>
      <x:c r="S35" s="190">
        <x:f>R35</x:f>
        <x:v>1417</x:v>
      </x:c>
      <x:c r="T35" s="190">
        <x:f>S35</x:f>
        <x:v>1417</x:v>
      </x:c>
      <x:c r="V35" s="3">
        <x:f>SQ!V35</x:f>
        <x:v>14200</x:v>
      </x:c>
      <x:c r="W35" s="191">
        <x:f>SQ!W35</x:f>
        <x:v>900</x:v>
      </x:c>
      <x:c r="X35" s="191">
        <x:f>SQ!X35</x:f>
        <x:v>1200</x:v>
      </x:c>
      <x:c r="Y35" s="191">
        <x:f>SQ!Y35</x:f>
        <x:v>1400</x:v>
      </x:c>
      <x:c r="Z35" s="191">
        <x:f>SQ!Z35</x:f>
        <x:v>1200</x:v>
      </x:c>
      <x:c r="AA35" s="191">
        <x:f>SQ!AA35</x:f>
        <x:v>900</x:v>
      </x:c>
      <x:c r="AB35" s="191">
        <x:f>SQ!AB35</x:f>
        <x:v>1300</x:v>
      </x:c>
      <x:c r="AC35" s="191">
        <x:f>SQ!AC35</x:f>
        <x:v>1000</x:v>
      </x:c>
      <x:c r="AD35" s="191">
        <x:f>SQ!AD35</x:f>
        <x:v>1500</x:v>
      </x:c>
      <x:c r="AE35" s="191">
        <x:f>SQ!AE35</x:f>
        <x:v>1200</x:v>
      </x:c>
      <x:c r="AF35" s="191">
        <x:f>SQ!AF35</x:f>
        <x:v>1200</x:v>
      </x:c>
      <x:c r="AG35" s="191">
        <x:f>SQ!AG35</x:f>
        <x:v>1200</x:v>
      </x:c>
      <x:c r="AH35" s="191">
        <x:f>SQ!AH35</x:f>
        <x:v>1200</x:v>
      </x:c>
    </x:row>
    <x:row r="36" spans="1:131" s="205" customFormat="1">
      <x:c r="A36" s="202"/>
      <x:c r="B36" s="202"/>
      <x:c r="C36" s="202"/>
      <x:c r="D36" s="203" t="s">
        <x:v>30</x:v>
      </x:c>
      <x:c r="E36" s="203"/>
      <x:c r="F36" s="203"/>
      <x:c r="G36" s="203"/>
      <x:c r="H36" s="204">
        <x:f t="shared" si="3"/>
        <x:v>2057103</x:v>
      </x:c>
      <x:c r="I36" s="204">
        <x:f t="shared" ref="I36:T36" si="12">SUMIF($A:$A,$A39,I:I)</x:f>
        <x:v>139036</x:v>
      </x:c>
      <x:c r="J36" s="204">
        <x:f t="shared" si="12"/>
        <x:v>145206</x:v>
      </x:c>
      <x:c r="K36" s="204">
        <x:f t="shared" si="12"/>
        <x:v>172294</x:v>
      </x:c>
      <x:c r="L36" s="204">
        <x:f t="shared" si="12"/>
        <x:v>153130</x:v>
      </x:c>
      <x:c r="M36" s="204">
        <x:f t="shared" si="12"/>
        <x:v>164996</x:v>
      </x:c>
      <x:c r="N36" s="204">
        <x:f t="shared" si="12"/>
        <x:v>158887</x:v>
      </x:c>
      <x:c r="O36" s="204">
        <x:f t="shared" si="12"/>
        <x:v>140700</x:v>
      </x:c>
      <x:c r="P36" s="204">
        <x:f t="shared" si="12"/>
        <x:v>170368</x:v>
      </x:c>
      <x:c r="Q36" s="204">
        <x:f t="shared" si="12"/>
        <x:v>149501</x:v>
      </x:c>
      <x:c r="R36" s="204">
        <x:f t="shared" si="12"/>
        <x:v>220995</x:v>
      </x:c>
      <x:c r="S36" s="204">
        <x:f t="shared" si="12"/>
        <x:v>220995</x:v>
      </x:c>
      <x:c r="T36" s="204">
        <x:f t="shared" si="12"/>
        <x:v>220995</x:v>
      </x:c>
      <x:c r="U36" s="1"/>
      <x:c r="V36" s="204">
        <x:f>SQ!V36</x:f>
        <x:v>2605900</x:v>
      </x:c>
      <x:c r="W36" s="204">
        <x:f>SQ!W36</x:f>
        <x:v>207000</x:v>
      </x:c>
      <x:c r="X36" s="204">
        <x:f>SQ!X36</x:f>
        <x:v>241500</x:v>
      </x:c>
      <x:c r="Y36" s="204">
        <x:f>SQ!Y36</x:f>
        <x:v>287500</x:v>
      </x:c>
      <x:c r="Z36" s="204">
        <x:f>SQ!Z36</x:f>
        <x:v>264500</x:v>
      </x:c>
      <x:c r="AA36" s="204">
        <x:f>SQ!AA36</x:f>
        <x:v>276000</x:v>
      </x:c>
      <x:c r="AB36" s="204">
        <x:f>SQ!AB36</x:f>
        <x:v>275900</x:v>
      </x:c>
      <x:c r="AC36" s="204">
        <x:f>SQ!AC36</x:f>
        <x:v>216500</x:v>
      </x:c>
      <x:c r="AD36" s="204">
        <x:f>SQ!AD36</x:f>
        <x:v>142500</x:v>
      </x:c>
      <x:c r="AE36" s="204">
        <x:f>SQ!AE36</x:f>
        <x:v>177000</x:v>
      </x:c>
      <x:c r="AF36" s="204">
        <x:f>SQ!AF36</x:f>
        <x:v>180000</x:v>
      </x:c>
      <x:c r="AG36" s="204">
        <x:f>SQ!AG36</x:f>
        <x:v>159000</x:v>
      </x:c>
      <x:c r="AH36" s="204">
        <x:f>SQ!AH36</x:f>
        <x:v>178500</x:v>
      </x:c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  <x:c r="BA36" s="1"/>
      <x:c r="BB36" s="1"/>
      <x:c r="BC36" s="1"/>
      <x:c r="BD36" s="1"/>
      <x:c r="BE36" s="1"/>
      <x:c r="BF36" s="1"/>
      <x:c r="BG36" s="1"/>
      <x:c r="BH36" s="1"/>
      <x:c r="BI36" s="1"/>
      <x:c r="BJ36" s="1"/>
      <x:c r="BK36" s="1"/>
      <x:c r="BL36" s="1"/>
      <x:c r="BM36" s="1"/>
      <x:c r="BN36" s="1"/>
      <x:c r="BO36" s="1"/>
      <x:c r="BP36" s="1"/>
      <x:c r="BQ36" s="1"/>
      <x:c r="BR36" s="1"/>
      <x:c r="BS36" s="1"/>
      <x:c r="BT36" s="1"/>
      <x:c r="BU36" s="1"/>
      <x:c r="BV36" s="1"/>
      <x:c r="BW36" s="1"/>
      <x:c r="BX36" s="1"/>
      <x:c r="BY36" s="1"/>
      <x:c r="BZ36" s="1"/>
      <x:c r="CA36" s="1"/>
      <x:c r="CB36" s="1"/>
      <x:c r="CC36" s="1"/>
      <x:c r="CD36" s="1"/>
      <x:c r="CE36" s="1"/>
      <x:c r="CF36" s="1"/>
      <x:c r="CG36" s="1"/>
      <x:c r="CH36" s="1"/>
      <x:c r="CI36" s="1"/>
      <x:c r="CJ36" s="1"/>
      <x:c r="CK36" s="1"/>
      <x:c r="CL36" s="1"/>
      <x:c r="CM36" s="1"/>
      <x:c r="CN36" s="1"/>
      <x:c r="CO36" s="1"/>
      <x:c r="CP36" s="1"/>
      <x:c r="CQ36" s="1"/>
      <x:c r="CR36" s="1"/>
      <x:c r="CS36" s="1"/>
      <x:c r="CT36" s="1"/>
      <x:c r="CU36" s="1"/>
      <x:c r="CV36" s="1"/>
      <x:c r="CW36" s="1"/>
      <x:c r="CX36" s="1"/>
      <x:c r="CY36" s="1"/>
      <x:c r="CZ36" s="1"/>
      <x:c r="DA36" s="1"/>
      <x:c r="DB36" s="1"/>
      <x:c r="DC36" s="1"/>
      <x:c r="DD36" s="1"/>
      <x:c r="DE36" s="1"/>
      <x:c r="DF36" s="1"/>
      <x:c r="DG36" s="1"/>
      <x:c r="DH36" s="1"/>
      <x:c r="DI36" s="1"/>
      <x:c r="DJ36" s="1"/>
      <x:c r="DK36" s="1"/>
      <x:c r="DL36" s="1"/>
      <x:c r="DM36" s="1"/>
      <x:c r="DN36" s="1"/>
      <x:c r="DO36" s="1"/>
      <x:c r="DP36" s="1"/>
      <x:c r="DQ36" s="1"/>
      <x:c r="DR36" s="1"/>
      <x:c r="DS36" s="1"/>
      <x:c r="DT36" s="1"/>
      <x:c r="DU36" s="1"/>
      <x:c r="DV36" s="1"/>
      <x:c r="DW36" s="1"/>
      <x:c r="DX36" s="1"/>
      <x:c r="DY36" s="1"/>
      <x:c r="DZ36" s="1"/>
      <x:c r="EA36" s="1"/>
    </x:row>
    <x:row r="37" spans="1:131" s="209" customFormat="1">
      <x:c r="A37" s="206"/>
      <x:c r="B37" s="206" t="s">
        <x:v>31</x:v>
      </x:c>
      <x:c r="C37" s="206" t="s">
        <x:v>57</x:v>
      </x:c>
      <x:c r="D37" s="207" t="s">
        <x:v>31</x:v>
      </x:c>
      <x:c r="F37" s="207"/>
      <x:c r="G37" s="207"/>
      <x:c r="H37" s="208">
        <x:f t="shared" si="3"/>
        <x:v>1087426</x:v>
      </x:c>
      <x:c r="I37" s="211">
        <x:f>SUM(I38:I41)</x:f>
        <x:v>69376</x:v>
      </x:c>
      <x:c r="J37" s="211">
        <x:f t="shared" ref="J37:T37" si="13">SUM(J38:J41)</x:f>
        <x:v>68046</x:v>
      </x:c>
      <x:c r="K37" s="211">
        <x:f t="shared" si="13"/>
        <x:v>99384</x:v>
      </x:c>
      <x:c r="L37" s="211">
        <x:f t="shared" si="13"/>
        <x:v>83142</x:v>
      </x:c>
      <x:c r="M37" s="211">
        <x:f t="shared" si="13"/>
        <x:v>91752</x:v>
      </x:c>
      <x:c r="N37" s="211">
        <x:f t="shared" si="13"/>
        <x:v>81427</x:v>
      </x:c>
      <x:c r="O37" s="211">
        <x:f t="shared" si="13"/>
        <x:v>86160</x:v>
      </x:c>
      <x:c r="P37" s="211">
        <x:f t="shared" si="13"/>
        <x:v>87248</x:v>
      </x:c>
      <x:c r="Q37" s="211">
        <x:f t="shared" si="13"/>
        <x:v>69675</x:v>
      </x:c>
      <x:c r="R37" s="211">
        <x:f t="shared" si="13"/>
        <x:v>117072</x:v>
      </x:c>
      <x:c r="S37" s="211">
        <x:f t="shared" si="13"/>
        <x:v>117072</x:v>
      </x:c>
      <x:c r="T37" s="211">
        <x:f t="shared" si="13"/>
        <x:v>117072</x:v>
      </x:c>
      <x:c r="U37" s="1"/>
      <x:c r="V37" s="208">
        <x:f>SQ!V37</x:f>
        <x:v>1371900</x:v>
      </x:c>
      <x:c r="W37" s="211">
        <x:f>SQ!W37</x:f>
        <x:v>102600</x:v>
      </x:c>
      <x:c r="X37" s="211">
        <x:f>SQ!X37</x:f>
        <x:v>119700</x:v>
      </x:c>
      <x:c r="Y37" s="211">
        <x:f>SQ!Y37</x:f>
        <x:v>142500</x:v>
      </x:c>
      <x:c r="Z37" s="211">
        <x:f>SQ!Z37</x:f>
        <x:v>131100</x:v>
      </x:c>
      <x:c r="AA37" s="211">
        <x:f>SQ!AA37</x:f>
        <x:v>136800</x:v>
      </x:c>
      <x:c r="AB37" s="211">
        <x:f>SQ!AB37</x:f>
        <x:v>142500</x:v>
      </x:c>
      <x:c r="AC37" s="211">
        <x:f>SQ!AC37</x:f>
        <x:v>119700</x:v>
      </x:c>
      <x:c r="AD37" s="211">
        <x:f>SQ!AD37</x:f>
        <x:v>85500</x:v>
      </x:c>
      <x:c r="AE37" s="211">
        <x:f>SQ!AE37</x:f>
        <x:v>99000</x:v>
      </x:c>
      <x:c r="AF37" s="211">
        <x:f>SQ!AF37</x:f>
        <x:v>99000</x:v>
      </x:c>
      <x:c r="AG37" s="211">
        <x:f>SQ!AG37</x:f>
        <x:v>90000</x:v>
      </x:c>
      <x:c r="AH37" s="211">
        <x:f>SQ!AH37</x:f>
        <x:v>103500</x:v>
      </x:c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  <x:c r="BA37" s="1"/>
      <x:c r="BB37" s="1"/>
      <x:c r="BC37" s="1"/>
      <x:c r="BD37" s="1"/>
      <x:c r="BE37" s="1"/>
      <x:c r="BF37" s="1"/>
      <x:c r="BG37" s="1"/>
      <x:c r="BH37" s="1"/>
      <x:c r="BI37" s="1"/>
      <x:c r="BJ37" s="1"/>
      <x:c r="BK37" s="1"/>
      <x:c r="BL37" s="1"/>
      <x:c r="BM37" s="1"/>
      <x:c r="BN37" s="1"/>
      <x:c r="BO37" s="1"/>
      <x:c r="BP37" s="1"/>
      <x:c r="BQ37" s="1"/>
      <x:c r="BR37" s="1"/>
      <x:c r="BS37" s="1"/>
      <x:c r="BT37" s="1"/>
      <x:c r="BU37" s="1"/>
      <x:c r="BV37" s="1"/>
      <x:c r="BW37" s="1"/>
      <x:c r="BX37" s="1"/>
      <x:c r="BY37" s="1"/>
      <x:c r="BZ37" s="1"/>
      <x:c r="CA37" s="1"/>
      <x:c r="CB37" s="1"/>
      <x:c r="CC37" s="1"/>
      <x:c r="CD37" s="1"/>
      <x:c r="CE37" s="1"/>
      <x:c r="CF37" s="1"/>
      <x:c r="CG37" s="1"/>
      <x:c r="CH37" s="1"/>
      <x:c r="CI37" s="1"/>
      <x:c r="CJ37" s="1"/>
      <x:c r="CK37" s="1"/>
      <x:c r="CL37" s="1"/>
      <x:c r="CM37" s="1"/>
      <x:c r="CN37" s="1"/>
      <x:c r="CO37" s="1"/>
      <x:c r="CP37" s="1"/>
      <x:c r="CQ37" s="1"/>
      <x:c r="CR37" s="1"/>
      <x:c r="CS37" s="1"/>
      <x:c r="CT37" s="1"/>
      <x:c r="CU37" s="1"/>
      <x:c r="CV37" s="1"/>
      <x:c r="CW37" s="1"/>
      <x:c r="CX37" s="1"/>
      <x:c r="CY37" s="1"/>
      <x:c r="CZ37" s="1"/>
      <x:c r="DA37" s="1"/>
      <x:c r="DB37" s="1"/>
      <x:c r="DC37" s="1"/>
      <x:c r="DD37" s="1"/>
      <x:c r="DE37" s="1"/>
      <x:c r="DF37" s="1"/>
      <x:c r="DG37" s="1"/>
      <x:c r="DH37" s="1"/>
      <x:c r="DI37" s="1"/>
      <x:c r="DJ37" s="1"/>
      <x:c r="DK37" s="1"/>
      <x:c r="DL37" s="1"/>
      <x:c r="DM37" s="1"/>
      <x:c r="DN37" s="1"/>
      <x:c r="DO37" s="1"/>
      <x:c r="DP37" s="1"/>
      <x:c r="DQ37" s="1"/>
      <x:c r="DR37" s="1"/>
      <x:c r="DS37" s="1"/>
      <x:c r="DT37" s="1"/>
      <x:c r="DU37" s="1"/>
      <x:c r="DV37" s="1"/>
      <x:c r="DW37" s="1"/>
      <x:c r="DX37" s="1"/>
      <x:c r="DY37" s="1"/>
      <x:c r="DZ37" s="1"/>
      <x:c r="EA37" s="1"/>
    </x:row>
    <x:row r="38" spans="1:131">
      <x:c r="A38" s="12" t="s">
        <x:v>55</x:v>
      </x:c>
      <x:c r="B38" s="12" t="s">
        <x:v>31</x:v>
      </x:c>
      <x:c r="C38" s="12" t="s">
        <x:v>57</x:v>
      </x:c>
      <x:c r="D38" s="4" t="s">
        <x:v>33</x:v>
      </x:c>
      <x:c r="E38" s="4" t="s">
        <x:v>599</x:v>
      </x:c>
      <x:c r="F38" s="4"/>
      <x:c r="G38" s="4"/>
      <x:c r="H38" s="3">
        <x:f t="shared" si="3"/>
        <x:v>346423</x:v>
      </x:c>
      <x:c r="I38" s="452">
        <x:v>34368</x:v>
      </x:c>
      <x:c r="J38" s="452">
        <x:v>33966</x:v>
      </x:c>
      <x:c r="K38" s="452">
        <x:v>49604</x:v>
      </x:c>
      <x:c r="L38" s="452">
        <x:v>43587</x:v>
      </x:c>
      <x:c r="M38" s="452">
        <x:v>45980</x:v>
      </x:c>
      <x:c r="N38" s="452">
        <x:v>41075</x:v>
      </x:c>
      <x:c r="O38" s="452">
        <x:v>44896</x:v>
      </x:c>
      <x:c r="P38" s="452">
        <x:v>44288</x:v>
      </x:c>
      <x:c r="Q38" s="452">
        <x:v>8659</x:v>
      </x:c>
      <x:c r="R38" s="452"/>
      <x:c r="S38" s="190"/>
      <x:c r="T38" s="190"/>
      <x:c r="V38" s="3">
        <x:f>SQ!V38</x:f>
        <x:v>0</x:v>
      </x:c>
      <x:c r="W38" s="191">
        <x:f>SQ!W38</x:f>
        <x:v>0</x:v>
      </x:c>
      <x:c r="X38" s="191">
        <x:f>SQ!X38</x:f>
        <x:v>0</x:v>
      </x:c>
      <x:c r="Y38" s="191">
        <x:f>SQ!Y38</x:f>
        <x:v>0</x:v>
      </x:c>
      <x:c r="Z38" s="191">
        <x:f>SQ!Z38</x:f>
        <x:v>0</x:v>
      </x:c>
      <x:c r="AA38" s="191">
        <x:f>SQ!AA38</x:f>
        <x:v>0</x:v>
      </x:c>
      <x:c r="AB38" s="191">
        <x:f>SQ!AB38</x:f>
        <x:v>0</x:v>
      </x:c>
      <x:c r="AC38" s="191">
        <x:f>SQ!AC38</x:f>
        <x:v>0</x:v>
      </x:c>
      <x:c r="AD38" s="191">
        <x:f>SQ!AD38</x:f>
        <x:v>0</x:v>
      </x:c>
      <x:c r="AE38" s="191">
        <x:f>SQ!AE38</x:f>
        <x:v>0</x:v>
      </x:c>
      <x:c r="AF38" s="191">
        <x:f>SQ!AF38</x:f>
        <x:v>0</x:v>
      </x:c>
      <x:c r="AG38" s="191">
        <x:f>SQ!AG38</x:f>
        <x:v>0</x:v>
      </x:c>
      <x:c r="AH38" s="191">
        <x:f>SQ!AH38</x:f>
        <x:v>0</x:v>
      </x:c>
    </x:row>
    <x:row r="39" spans="1:131">
      <x:c r="A39" s="12" t="s">
        <x:v>55</x:v>
      </x:c>
      <x:c r="B39" s="12" t="s">
        <x:v>31</x:v>
      </x:c>
      <x:c r="C39" s="12" t="s">
        <x:v>57</x:v>
      </x:c>
      <x:c r="D39" s="4" t="s">
        <x:v>1556</x:v>
      </x:c>
      <x:c r="E39" s="4" t="s">
        <x:v>599</x:v>
      </x:c>
      <x:c r="F39" s="4"/>
      <x:c r="G39" s="4"/>
      <x:c r="H39" s="3">
        <x:f t="shared" si="3"/>
        <x:v>198784</x:v>
      </x:c>
      <x:c r="I39" s="452"/>
      <x:c r="J39" s="452"/>
      <x:c r="K39" s="452"/>
      <x:c r="L39" s="452"/>
      <x:c r="M39" s="452"/>
      <x:c r="N39" s="452"/>
      <x:c r="O39" s="452"/>
      <x:c r="P39" s="452"/>
      <x:c r="Q39" s="452">
        <x:v>23344</x:v>
      </x:c>
      <x:c r="R39" s="452">
        <x:v>58480</x:v>
      </x:c>
      <x:c r="S39" s="190">
        <x:f>R39</x:f>
        <x:v>58480</x:v>
      </x:c>
      <x:c r="T39" s="190">
        <x:f>S39</x:f>
        <x:v>58480</x:v>
      </x:c>
      <x:c r="V39" s="3">
        <x:f>SQ!V39</x:f>
        <x:v>685950</x:v>
      </x:c>
      <x:c r="W39" s="191">
        <x:f>SQ!W39</x:f>
        <x:v>51300</x:v>
      </x:c>
      <x:c r="X39" s="191">
        <x:f>SQ!X39</x:f>
        <x:v>59850</x:v>
      </x:c>
      <x:c r="Y39" s="191">
        <x:f>SQ!Y39</x:f>
        <x:v>71250</x:v>
      </x:c>
      <x:c r="Z39" s="191">
        <x:f>SQ!Z39</x:f>
        <x:v>65550</x:v>
      </x:c>
      <x:c r="AA39" s="191">
        <x:f>SQ!AA39</x:f>
        <x:v>68400</x:v>
      </x:c>
      <x:c r="AB39" s="191">
        <x:f>SQ!AB39</x:f>
        <x:v>71250</x:v>
      </x:c>
      <x:c r="AC39" s="191">
        <x:f>SQ!AC39</x:f>
        <x:v>59850</x:v>
      </x:c>
      <x:c r="AD39" s="191">
        <x:f>SQ!AD39</x:f>
        <x:v>42750</x:v>
      </x:c>
      <x:c r="AE39" s="191">
        <x:f>SQ!AE39</x:f>
        <x:v>49500</x:v>
      </x:c>
      <x:c r="AF39" s="191">
        <x:f>SQ!AF39</x:f>
        <x:v>49500</x:v>
      </x:c>
      <x:c r="AG39" s="191">
        <x:f>SQ!AG39</x:f>
        <x:v>45000</x:v>
      </x:c>
      <x:c r="AH39" s="191">
        <x:f>SQ!AH39</x:f>
        <x:v>51750</x:v>
      </x:c>
    </x:row>
    <x:row r="40" spans="1:131">
      <x:c r="A40" s="12" t="s">
        <x:v>55</x:v>
      </x:c>
      <x:c r="B40" s="12" t="s">
        <x:v>31</x:v>
      </x:c>
      <x:c r="C40" s="12" t="s">
        <x:v>57</x:v>
      </x:c>
      <x:c r="D40" s="4" t="s">
        <x:v>32</x:v>
      </x:c>
      <x:c r="E40" s="4" t="s">
        <x:v>600</x:v>
      </x:c>
      <x:c r="F40" s="4"/>
      <x:c r="G40" s="4"/>
      <x:c r="H40" s="3">
        <x:f t="shared" si="3"/>
        <x:v>343067</x:v>
      </x:c>
      <x:c r="I40" s="452">
        <x:v>35008</x:v>
      </x:c>
      <x:c r="J40" s="452">
        <x:v>34080</x:v>
      </x:c>
      <x:c r="K40" s="452">
        <x:v>49780</x:v>
      </x:c>
      <x:c r="L40" s="452">
        <x:v>39555</x:v>
      </x:c>
      <x:c r="M40" s="452">
        <x:v>45772</x:v>
      </x:c>
      <x:c r="N40" s="452">
        <x:v>40352</x:v>
      </x:c>
      <x:c r="O40" s="452">
        <x:v>41264</x:v>
      </x:c>
      <x:c r="P40" s="452">
        <x:v>42960</x:v>
      </x:c>
      <x:c r="Q40" s="452">
        <x:v>14296</x:v>
      </x:c>
      <x:c r="R40" s="452"/>
      <x:c r="S40" s="190"/>
      <x:c r="T40" s="190"/>
      <x:c r="V40" s="3">
        <x:f>SQ!V40</x:f>
        <x:v>0</x:v>
      </x:c>
      <x:c r="W40" s="191">
        <x:f>SQ!W40</x:f>
        <x:v>0</x:v>
      </x:c>
      <x:c r="X40" s="191">
        <x:f>SQ!X40</x:f>
        <x:v>0</x:v>
      </x:c>
      <x:c r="Y40" s="191">
        <x:f>SQ!Y40</x:f>
        <x:v>0</x:v>
      </x:c>
      <x:c r="Z40" s="191">
        <x:f>SQ!Z40</x:f>
        <x:v>0</x:v>
      </x:c>
      <x:c r="AA40" s="191">
        <x:f>SQ!AA40</x:f>
        <x:v>0</x:v>
      </x:c>
      <x:c r="AB40" s="191">
        <x:f>SQ!AB40</x:f>
        <x:v>0</x:v>
      </x:c>
      <x:c r="AC40" s="191">
        <x:f>SQ!AC40</x:f>
        <x:v>0</x:v>
      </x:c>
      <x:c r="AD40" s="191">
        <x:f>SQ!AD40</x:f>
        <x:v>0</x:v>
      </x:c>
      <x:c r="AE40" s="191">
        <x:f>SQ!AE40</x:f>
        <x:v>0</x:v>
      </x:c>
      <x:c r="AF40" s="191">
        <x:f>SQ!AF40</x:f>
        <x:v>0</x:v>
      </x:c>
      <x:c r="AG40" s="191">
        <x:f>SQ!AG40</x:f>
        <x:v>0</x:v>
      </x:c>
      <x:c r="AH40" s="191">
        <x:f>SQ!AH40</x:f>
        <x:v>0</x:v>
      </x:c>
    </x:row>
    <x:row r="41" spans="1:131">
      <x:c r="A41" s="12" t="s">
        <x:v>55</x:v>
      </x:c>
      <x:c r="B41" s="12" t="s">
        <x:v>31</x:v>
      </x:c>
      <x:c r="C41" s="12" t="s">
        <x:v>57</x:v>
      </x:c>
      <x:c r="D41" s="4" t="s">
        <x:v>1557</x:v>
      </x:c>
      <x:c r="E41" s="4" t="s">
        <x:v>600</x:v>
      </x:c>
      <x:c r="F41" s="4"/>
      <x:c r="G41" s="4"/>
      <x:c r="H41" s="3">
        <x:f t="shared" si="3"/>
        <x:v>199152</x:v>
      </x:c>
      <x:c r="I41" s="452"/>
      <x:c r="J41" s="452"/>
      <x:c r="K41" s="452"/>
      <x:c r="L41" s="452"/>
      <x:c r="M41" s="452"/>
      <x:c r="N41" s="452"/>
      <x:c r="O41" s="452"/>
      <x:c r="P41" s="452"/>
      <x:c r="Q41" s="452">
        <x:v>23376</x:v>
      </x:c>
      <x:c r="R41" s="452">
        <x:v>58592</x:v>
      </x:c>
      <x:c r="S41" s="190">
        <x:f>R41</x:f>
        <x:v>58592</x:v>
      </x:c>
      <x:c r="T41" s="190">
        <x:f>S41</x:f>
        <x:v>58592</x:v>
      </x:c>
      <x:c r="V41" s="3">
        <x:f>SQ!V41</x:f>
        <x:v>685950</x:v>
      </x:c>
      <x:c r="W41" s="191">
        <x:f>SQ!W41</x:f>
        <x:v>51300</x:v>
      </x:c>
      <x:c r="X41" s="191">
        <x:f>SQ!X41</x:f>
        <x:v>59850</x:v>
      </x:c>
      <x:c r="Y41" s="191">
        <x:f>SQ!Y41</x:f>
        <x:v>71250</x:v>
      </x:c>
      <x:c r="Z41" s="191">
        <x:f>SQ!Z41</x:f>
        <x:v>65550</x:v>
      </x:c>
      <x:c r="AA41" s="191">
        <x:f>SQ!AA41</x:f>
        <x:v>68400</x:v>
      </x:c>
      <x:c r="AB41" s="191">
        <x:f>SQ!AB41</x:f>
        <x:v>71250</x:v>
      </x:c>
      <x:c r="AC41" s="191">
        <x:f>SQ!AC41</x:f>
        <x:v>59850</x:v>
      </x:c>
      <x:c r="AD41" s="191">
        <x:f>SQ!AD41</x:f>
        <x:v>42750</x:v>
      </x:c>
      <x:c r="AE41" s="191">
        <x:f>SQ!AE41</x:f>
        <x:v>49500</x:v>
      </x:c>
      <x:c r="AF41" s="191">
        <x:f>SQ!AF41</x:f>
        <x:v>49500</x:v>
      </x:c>
      <x:c r="AG41" s="191">
        <x:f>SQ!AG41</x:f>
        <x:v>45000</x:v>
      </x:c>
      <x:c r="AH41" s="191">
        <x:f>SQ!AH41</x:f>
        <x:v>51750</x:v>
      </x:c>
    </x:row>
    <x:row r="42" spans="1:131" s="209" customFormat="1">
      <x:c r="A42" s="206"/>
      <x:c r="B42" s="206" t="s">
        <x:v>34</x:v>
      </x:c>
      <x:c r="C42" s="206" t="s">
        <x:v>58</x:v>
      </x:c>
      <x:c r="D42" s="207" t="s">
        <x:v>34</x:v>
      </x:c>
      <x:c r="E42" s="207"/>
      <x:c r="F42" s="207"/>
      <x:c r="G42" s="207"/>
      <x:c r="H42" s="208">
        <x:f t="shared" si="3"/>
        <x:v>943567</x:v>
      </x:c>
      <x:c r="I42" s="211">
        <x:f>SUM(I43:I45)</x:f>
        <x:v>60380</x:v>
      </x:c>
      <x:c r="J42" s="211">
        <x:f t="shared" ref="J42:T42" si="14">SUM(J43:J45)</x:f>
        <x:v>66560</x:v>
      </x:c>
      <x:c r="K42" s="211">
        <x:f t="shared" si="14"/>
        <x:v>66680</x:v>
      </x:c>
      <x:c r="L42" s="211">
        <x:f t="shared" si="14"/>
        <x:v>69988</x:v>
      </x:c>
      <x:c r="M42" s="211">
        <x:f t="shared" si="14"/>
        <x:v>73244</x:v>
      </x:c>
      <x:c r="N42" s="211">
        <x:f t="shared" si="14"/>
        <x:v>77460</x:v>
      </x:c>
      <x:c r="O42" s="211">
        <x:f t="shared" si="14"/>
        <x:v>54540</x:v>
      </x:c>
      <x:c r="P42" s="211">
        <x:f t="shared" si="14"/>
        <x:v>83120</x:v>
      </x:c>
      <x:c r="Q42" s="211">
        <x:f t="shared" si="14"/>
        <x:v>79826</x:v>
      </x:c>
      <x:c r="R42" s="211">
        <x:f t="shared" si="14"/>
        <x:v>103923</x:v>
      </x:c>
      <x:c r="S42" s="211">
        <x:f t="shared" si="14"/>
        <x:v>103923</x:v>
      </x:c>
      <x:c r="T42" s="211">
        <x:f t="shared" si="14"/>
        <x:v>103923</x:v>
      </x:c>
      <x:c r="U42" s="1"/>
      <x:c r="V42" s="211">
        <x:f>SQ!V42</x:f>
        <x:v>1234000</x:v>
      </x:c>
      <x:c r="W42" s="211">
        <x:f>SQ!W42</x:f>
        <x:v>104400</x:v>
      </x:c>
      <x:c r="X42" s="211">
        <x:f>SQ!X42</x:f>
        <x:v>121800</x:v>
      </x:c>
      <x:c r="Y42" s="211">
        <x:f>SQ!Y42</x:f>
        <x:v>145000</x:v>
      </x:c>
      <x:c r="Z42" s="211">
        <x:f>SQ!Z42</x:f>
        <x:v>133400</x:v>
      </x:c>
      <x:c r="AA42" s="211">
        <x:f>SQ!AA42</x:f>
        <x:v>139200</x:v>
      </x:c>
      <x:c r="AB42" s="211">
        <x:f>SQ!AB42</x:f>
        <x:v>133400</x:v>
      </x:c>
      <x:c r="AC42" s="211">
        <x:f>SQ!AC42</x:f>
        <x:v>96800</x:v>
      </x:c>
      <x:c r="AD42" s="211">
        <x:f>SQ!AD42</x:f>
        <x:v>57000</x:v>
      </x:c>
      <x:c r="AE42" s="211">
        <x:f>SQ!AE42</x:f>
        <x:v>78000</x:v>
      </x:c>
      <x:c r="AF42" s="211">
        <x:f>SQ!AF42</x:f>
        <x:v>81000</x:v>
      </x:c>
      <x:c r="AG42" s="211">
        <x:f>SQ!AG42</x:f>
        <x:v>69000</x:v>
      </x:c>
      <x:c r="AH42" s="211">
        <x:f>SQ!AH42</x:f>
        <x:v>75000</x:v>
      </x:c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  <x:c r="BA42" s="1"/>
      <x:c r="BB42" s="1"/>
      <x:c r="BC42" s="1"/>
      <x:c r="BD42" s="1"/>
      <x:c r="BE42" s="1"/>
      <x:c r="BF42" s="1"/>
      <x:c r="BG42" s="1"/>
      <x:c r="BH42" s="1"/>
      <x:c r="BI42" s="1"/>
      <x:c r="BJ42" s="1"/>
      <x:c r="BK42" s="1"/>
      <x:c r="BL42" s="1"/>
      <x:c r="BM42" s="1"/>
      <x:c r="BN42" s="1"/>
      <x:c r="BO42" s="1"/>
      <x:c r="BP42" s="1"/>
      <x:c r="BQ42" s="1"/>
      <x:c r="BR42" s="1"/>
      <x:c r="BS42" s="1"/>
      <x:c r="BT42" s="1"/>
      <x:c r="BU42" s="1"/>
      <x:c r="BV42" s="1"/>
      <x:c r="BW42" s="1"/>
      <x:c r="BX42" s="1"/>
      <x:c r="BY42" s="1"/>
      <x:c r="BZ42" s="1"/>
      <x:c r="CA42" s="1"/>
      <x:c r="CB42" s="1"/>
      <x:c r="CC42" s="1"/>
      <x:c r="CD42" s="1"/>
      <x:c r="CE42" s="1"/>
      <x:c r="CF42" s="1"/>
      <x:c r="CG42" s="1"/>
      <x:c r="CH42" s="1"/>
      <x:c r="CI42" s="1"/>
      <x:c r="CJ42" s="1"/>
      <x:c r="CK42" s="1"/>
      <x:c r="CL42" s="1"/>
      <x:c r="CM42" s="1"/>
      <x:c r="CN42" s="1"/>
      <x:c r="CO42" s="1"/>
      <x:c r="CP42" s="1"/>
      <x:c r="CQ42" s="1"/>
      <x:c r="CR42" s="1"/>
      <x:c r="CS42" s="1"/>
      <x:c r="CT42" s="1"/>
      <x:c r="CU42" s="1"/>
      <x:c r="CV42" s="1"/>
      <x:c r="CW42" s="1"/>
      <x:c r="CX42" s="1"/>
      <x:c r="CY42" s="1"/>
      <x:c r="CZ42" s="1"/>
      <x:c r="DA42" s="1"/>
      <x:c r="DB42" s="1"/>
      <x:c r="DC42" s="1"/>
      <x:c r="DD42" s="1"/>
      <x:c r="DE42" s="1"/>
      <x:c r="DF42" s="1"/>
      <x:c r="DG42" s="1"/>
      <x:c r="DH42" s="1"/>
      <x:c r="DI42" s="1"/>
      <x:c r="DJ42" s="1"/>
      <x:c r="DK42" s="1"/>
      <x:c r="DL42" s="1"/>
      <x:c r="DM42" s="1"/>
      <x:c r="DN42" s="1"/>
      <x:c r="DO42" s="1"/>
      <x:c r="DP42" s="1"/>
      <x:c r="DQ42" s="1"/>
      <x:c r="DR42" s="1"/>
      <x:c r="DS42" s="1"/>
      <x:c r="DT42" s="1"/>
      <x:c r="DU42" s="1"/>
      <x:c r="DV42" s="1"/>
      <x:c r="DW42" s="1"/>
      <x:c r="DX42" s="1"/>
      <x:c r="DY42" s="1"/>
      <x:c r="DZ42" s="1"/>
      <x:c r="EA42" s="1"/>
    </x:row>
    <x:row r="43" spans="1:131">
      <x:c r="A43" s="12" t="s">
        <x:v>55</x:v>
      </x:c>
      <x:c r="B43" s="12" t="s">
        <x:v>34</x:v>
      </x:c>
      <x:c r="C43" s="12" t="s">
        <x:v>58</x:v>
      </x:c>
      <x:c r="D43" s="4" t="s">
        <x:v>35</x:v>
      </x:c>
      <x:c r="E43" s="4"/>
      <x:c r="F43" s="4"/>
      <x:c r="G43" s="4"/>
      <x:c r="H43" s="3">
        <x:f t="shared" si="3"/>
        <x:v>0</x:v>
      </x:c>
      <x:c r="I43" s="450"/>
      <x:c r="J43" s="450"/>
      <x:c r="K43" s="450"/>
      <x:c r="L43" s="450"/>
      <x:c r="M43" s="450"/>
      <x:c r="N43" s="450"/>
      <x:c r="O43" s="450"/>
      <x:c r="P43" s="450"/>
      <x:c r="Q43" s="450"/>
      <x:c r="R43" s="450"/>
      <x:c r="S43" s="190"/>
      <x:c r="T43" s="190"/>
      <x:c r="V43" s="3">
        <x:f>SQ!V43</x:f>
        <x:v>0</x:v>
      </x:c>
      <x:c r="W43" s="191">
        <x:f>SQ!W43</x:f>
        <x:v>0</x:v>
      </x:c>
      <x:c r="X43" s="191">
        <x:f>SQ!X43</x:f>
        <x:v>0</x:v>
      </x:c>
      <x:c r="Y43" s="191">
        <x:f>SQ!Y43</x:f>
        <x:v>0</x:v>
      </x:c>
      <x:c r="Z43" s="191">
        <x:f>SQ!Z43</x:f>
        <x:v>0</x:v>
      </x:c>
      <x:c r="AA43" s="191">
        <x:f>SQ!AA43</x:f>
        <x:v>0</x:v>
      </x:c>
      <x:c r="AB43" s="191">
        <x:f>SQ!AB43</x:f>
        <x:v>0</x:v>
      </x:c>
      <x:c r="AC43" s="191">
        <x:f>SQ!AC43</x:f>
        <x:v>0</x:v>
      </x:c>
      <x:c r="AD43" s="191">
        <x:f>SQ!AD43</x:f>
        <x:v>0</x:v>
      </x:c>
      <x:c r="AE43" s="191">
        <x:f>SQ!AE43</x:f>
        <x:v>0</x:v>
      </x:c>
      <x:c r="AF43" s="191">
        <x:f>SQ!AF43</x:f>
        <x:v>0</x:v>
      </x:c>
      <x:c r="AG43" s="191">
        <x:f>SQ!AG43</x:f>
        <x:v>0</x:v>
      </x:c>
      <x:c r="AH43" s="191">
        <x:f>SQ!AH43</x:f>
        <x:v>0</x:v>
      </x:c>
    </x:row>
    <x:row r="44" spans="1:131">
      <x:c r="A44" s="12" t="s">
        <x:v>55</x:v>
      </x:c>
      <x:c r="B44" s="12" t="s">
        <x:v>34</x:v>
      </x:c>
      <x:c r="C44" s="12" t="s">
        <x:v>58</x:v>
      </x:c>
      <x:c r="D44" s="4" t="s">
        <x:v>36</x:v>
      </x:c>
      <x:c r="E44" s="4" t="s">
        <x:v>464</x:v>
      </x:c>
      <x:c r="F44" s="4"/>
      <x:c r="G44" s="4"/>
      <x:c r="H44" s="3">
        <x:f t="shared" si="3"/>
        <x:v>943567</x:v>
      </x:c>
      <x:c r="I44" s="452">
        <x:v>60380</x:v>
      </x:c>
      <x:c r="J44" s="452">
        <x:v>66560</x:v>
      </x:c>
      <x:c r="K44" s="452">
        <x:v>66680</x:v>
      </x:c>
      <x:c r="L44" s="452">
        <x:v>69988</x:v>
      </x:c>
      <x:c r="M44" s="452">
        <x:v>73244</x:v>
      </x:c>
      <x:c r="N44" s="452">
        <x:v>77460</x:v>
      </x:c>
      <x:c r="O44" s="452">
        <x:v>54540</x:v>
      </x:c>
      <x:c r="P44" s="452">
        <x:v>83120</x:v>
      </x:c>
      <x:c r="Q44" s="452">
        <x:v>79826</x:v>
      </x:c>
      <x:c r="R44" s="452">
        <x:v>103923</x:v>
      </x:c>
      <x:c r="S44" s="190">
        <x:f>R44</x:f>
        <x:v>103923</x:v>
      </x:c>
      <x:c r="T44" s="190">
        <x:f>S44</x:f>
        <x:v>103923</x:v>
      </x:c>
      <x:c r="V44" s="3">
        <x:f>SQ!V44</x:f>
        <x:v>1234000</x:v>
      </x:c>
      <x:c r="W44" s="191">
        <x:f>SQ!W44</x:f>
        <x:v>104400</x:v>
      </x:c>
      <x:c r="X44" s="191">
        <x:f>SQ!X44</x:f>
        <x:v>121800</x:v>
      </x:c>
      <x:c r="Y44" s="191">
        <x:f>SQ!Y44</x:f>
        <x:v>145000</x:v>
      </x:c>
      <x:c r="Z44" s="191">
        <x:f>SQ!Z44</x:f>
        <x:v>133400</x:v>
      </x:c>
      <x:c r="AA44" s="191">
        <x:f>SQ!AA44</x:f>
        <x:v>139200</x:v>
      </x:c>
      <x:c r="AB44" s="191">
        <x:f>SQ!AB44</x:f>
        <x:v>133400</x:v>
      </x:c>
      <x:c r="AC44" s="191">
        <x:f>SQ!AC44</x:f>
        <x:v>96800</x:v>
      </x:c>
      <x:c r="AD44" s="191">
        <x:f>SQ!AD44</x:f>
        <x:v>57000</x:v>
      </x:c>
      <x:c r="AE44" s="191">
        <x:f>SQ!AE44</x:f>
        <x:v>78000</x:v>
      </x:c>
      <x:c r="AF44" s="191">
        <x:f>SQ!AF44</x:f>
        <x:v>81000</x:v>
      </x:c>
      <x:c r="AG44" s="191">
        <x:f>SQ!AG44</x:f>
        <x:v>69000</x:v>
      </x:c>
      <x:c r="AH44" s="191">
        <x:f>SQ!AH44</x:f>
        <x:v>75000</x:v>
      </x:c>
    </x:row>
    <x:row r="45" spans="1:131">
      <x:c r="A45" s="12" t="s">
        <x:v>55</x:v>
      </x:c>
      <x:c r="B45" s="12" t="s">
        <x:v>34</x:v>
      </x:c>
      <x:c r="C45" s="12" t="s">
        <x:v>58</x:v>
      </x:c>
      <x:c r="D45" s="4" t="s">
        <x:v>827</x:v>
      </x:c>
      <x:c r="E45" s="4" t="s">
        <x:v>598</x:v>
      </x:c>
      <x:c r="F45" s="4"/>
      <x:c r="G45" s="4"/>
      <x:c r="H45" s="3">
        <x:f t="shared" si="3"/>
        <x:v>0</x:v>
      </x:c>
      <x:c r="I45" s="450"/>
      <x:c r="J45" s="450"/>
      <x:c r="K45" s="450"/>
      <x:c r="L45" s="450"/>
      <x:c r="M45" s="450"/>
      <x:c r="N45" s="450"/>
      <x:c r="O45" s="450"/>
      <x:c r="P45" s="450"/>
      <x:c r="Q45" s="450"/>
      <x:c r="R45" s="450"/>
      <x:c r="S45" s="190"/>
      <x:c r="T45" s="190"/>
      <x:c r="V45" s="3">
        <x:f>SQ!V45</x:f>
        <x:v>0</x:v>
      </x:c>
      <x:c r="W45" s="191">
        <x:f>SQ!W45</x:f>
        <x:v>0</x:v>
      </x:c>
      <x:c r="X45" s="191">
        <x:f>SQ!X45</x:f>
        <x:v>0</x:v>
      </x:c>
      <x:c r="Y45" s="191">
        <x:f>SQ!Y45</x:f>
        <x:v>0</x:v>
      </x:c>
      <x:c r="Z45" s="191">
        <x:f>SQ!Z45</x:f>
        <x:v>0</x:v>
      </x:c>
      <x:c r="AA45" s="191">
        <x:f>SQ!AA45</x:f>
        <x:v>0</x:v>
      </x:c>
      <x:c r="AB45" s="191">
        <x:f>SQ!AB45</x:f>
        <x:v>0</x:v>
      </x:c>
      <x:c r="AC45" s="191">
        <x:f>SQ!AC45</x:f>
        <x:v>0</x:v>
      </x:c>
      <x:c r="AD45" s="191">
        <x:f>SQ!AD45</x:f>
        <x:v>0</x:v>
      </x:c>
      <x:c r="AE45" s="191">
        <x:f>SQ!AE45</x:f>
        <x:v>0</x:v>
      </x:c>
      <x:c r="AF45" s="191">
        <x:f>SQ!AF45</x:f>
        <x:v>0</x:v>
      </x:c>
      <x:c r="AG45" s="191">
        <x:f>SQ!AG45</x:f>
        <x:v>0</x:v>
      </x:c>
      <x:c r="AH45" s="191">
        <x:f>SQ!AH45</x:f>
        <x:v>0</x:v>
      </x:c>
    </x:row>
    <x:row r="46" spans="1:131" s="209" customFormat="1">
      <x:c r="A46" s="206"/>
      <x:c r="B46" s="206" t="s">
        <x:v>37</x:v>
      </x:c>
      <x:c r="C46" s="206" t="s">
        <x:v>59</x:v>
      </x:c>
      <x:c r="D46" s="207" t="s">
        <x:v>37</x:v>
      </x:c>
      <x:c r="E46" s="207"/>
      <x:c r="F46" s="207"/>
      <x:c r="G46" s="207"/>
      <x:c r="H46" s="208">
        <x:f t="shared" si="3"/>
        <x:v>26110</x:v>
      </x:c>
      <x:c r="I46" s="211">
        <x:f>SUM(I47:I49)</x:f>
        <x:v>9280</x:v>
      </x:c>
      <x:c r="J46" s="211">
        <x:f t="shared" ref="J46:T46" si="15">SUM(J47:J49)</x:f>
        <x:v>10600</x:v>
      </x:c>
      <x:c r="K46" s="211">
        <x:f t="shared" si="15"/>
        <x:v>6230</x:v>
      </x:c>
      <x:c r="L46" s="211">
        <x:f t="shared" si="15"/>
        <x:v>0</x:v>
      </x:c>
      <x:c r="M46" s="211">
        <x:f t="shared" si="15"/>
        <x:v>0</x:v>
      </x:c>
      <x:c r="N46" s="211">
        <x:f t="shared" si="15"/>
        <x:v>0</x:v>
      </x:c>
      <x:c r="O46" s="211">
        <x:f t="shared" si="15"/>
        <x:v>0</x:v>
      </x:c>
      <x:c r="P46" s="211">
        <x:f t="shared" si="15"/>
        <x:v>0</x:v>
      </x:c>
      <x:c r="Q46" s="211">
        <x:f t="shared" si="15"/>
        <x:v>0</x:v>
      </x:c>
      <x:c r="R46" s="211">
        <x:f t="shared" si="15"/>
        <x:v>0</x:v>
      </x:c>
      <x:c r="S46" s="211">
        <x:f t="shared" si="15"/>
        <x:v>0</x:v>
      </x:c>
      <x:c r="T46" s="211">
        <x:f t="shared" si="15"/>
        <x:v>0</x:v>
      </x:c>
      <x:c r="U46" s="1"/>
      <x:c r="V46" s="208">
        <x:f>SQ!V46</x:f>
        <x:v>0</x:v>
      </x:c>
      <x:c r="W46" s="211">
        <x:f>SQ!W46</x:f>
        <x:v>0</x:v>
      </x:c>
      <x:c r="X46" s="211">
        <x:f>SQ!X46</x:f>
        <x:v>0</x:v>
      </x:c>
      <x:c r="Y46" s="211">
        <x:f>SQ!Y46</x:f>
        <x:v>0</x:v>
      </x:c>
      <x:c r="Z46" s="211">
        <x:f>SQ!Z46</x:f>
        <x:v>0</x:v>
      </x:c>
      <x:c r="AA46" s="211">
        <x:f>SQ!AA46</x:f>
        <x:v>0</x:v>
      </x:c>
      <x:c r="AB46" s="211">
        <x:f>SQ!AB46</x:f>
        <x:v>0</x:v>
      </x:c>
      <x:c r="AC46" s="211">
        <x:f>SQ!AC46</x:f>
        <x:v>0</x:v>
      </x:c>
      <x:c r="AD46" s="211">
        <x:f>SQ!AD46</x:f>
        <x:v>0</x:v>
      </x:c>
      <x:c r="AE46" s="211">
        <x:f>SQ!AE46</x:f>
        <x:v>0</x:v>
      </x:c>
      <x:c r="AF46" s="211">
        <x:f>SQ!AF46</x:f>
        <x:v>0</x:v>
      </x:c>
      <x:c r="AG46" s="211">
        <x:f>SQ!AG46</x:f>
        <x:v>0</x:v>
      </x:c>
      <x:c r="AH46" s="211">
        <x:f>SQ!AH46</x:f>
        <x:v>0</x:v>
      </x:c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  <x:c r="BA46" s="1"/>
      <x:c r="BB46" s="1"/>
      <x:c r="BC46" s="1"/>
      <x:c r="BD46" s="1"/>
      <x:c r="BE46" s="1"/>
      <x:c r="BF46" s="1"/>
      <x:c r="BG46" s="1"/>
      <x:c r="BH46" s="1"/>
      <x:c r="BI46" s="1"/>
      <x:c r="BJ46" s="1"/>
      <x:c r="BK46" s="1"/>
      <x:c r="BL46" s="1"/>
      <x:c r="BM46" s="1"/>
      <x:c r="BN46" s="1"/>
      <x:c r="BO46" s="1"/>
      <x:c r="BP46" s="1"/>
      <x:c r="BQ46" s="1"/>
      <x:c r="BR46" s="1"/>
      <x:c r="BS46" s="1"/>
      <x:c r="BT46" s="1"/>
      <x:c r="BU46" s="1"/>
      <x:c r="BV46" s="1"/>
      <x:c r="BW46" s="1"/>
      <x:c r="BX46" s="1"/>
      <x:c r="BY46" s="1"/>
      <x:c r="BZ46" s="1"/>
      <x:c r="CA46" s="1"/>
      <x:c r="CB46" s="1"/>
      <x:c r="CC46" s="1"/>
      <x:c r="CD46" s="1"/>
      <x:c r="CE46" s="1"/>
      <x:c r="CF46" s="1"/>
      <x:c r="CG46" s="1"/>
      <x:c r="CH46" s="1"/>
      <x:c r="CI46" s="1"/>
      <x:c r="CJ46" s="1"/>
      <x:c r="CK46" s="1"/>
      <x:c r="CL46" s="1"/>
      <x:c r="CM46" s="1"/>
      <x:c r="CN46" s="1"/>
      <x:c r="CO46" s="1"/>
      <x:c r="CP46" s="1"/>
      <x:c r="CQ46" s="1"/>
      <x:c r="CR46" s="1"/>
      <x:c r="CS46" s="1"/>
      <x:c r="CT46" s="1"/>
      <x:c r="CU46" s="1"/>
      <x:c r="CV46" s="1"/>
      <x:c r="CW46" s="1"/>
      <x:c r="CX46" s="1"/>
      <x:c r="CY46" s="1"/>
      <x:c r="CZ46" s="1"/>
      <x:c r="DA46" s="1"/>
      <x:c r="DB46" s="1"/>
      <x:c r="DC46" s="1"/>
      <x:c r="DD46" s="1"/>
      <x:c r="DE46" s="1"/>
      <x:c r="DF46" s="1"/>
      <x:c r="DG46" s="1"/>
      <x:c r="DH46" s="1"/>
      <x:c r="DI46" s="1"/>
      <x:c r="DJ46" s="1"/>
      <x:c r="DK46" s="1"/>
      <x:c r="DL46" s="1"/>
      <x:c r="DM46" s="1"/>
      <x:c r="DN46" s="1"/>
      <x:c r="DO46" s="1"/>
      <x:c r="DP46" s="1"/>
      <x:c r="DQ46" s="1"/>
      <x:c r="DR46" s="1"/>
      <x:c r="DS46" s="1"/>
      <x:c r="DT46" s="1"/>
      <x:c r="DU46" s="1"/>
      <x:c r="DV46" s="1"/>
      <x:c r="DW46" s="1"/>
      <x:c r="DX46" s="1"/>
      <x:c r="DY46" s="1"/>
      <x:c r="DZ46" s="1"/>
      <x:c r="EA46" s="1"/>
    </x:row>
    <x:row r="47" spans="1:131">
      <x:c r="A47" s="12" t="s">
        <x:v>55</x:v>
      </x:c>
      <x:c r="B47" s="12" t="s">
        <x:v>37</x:v>
      </x:c>
      <x:c r="C47" s="12" t="s">
        <x:v>59</x:v>
      </x:c>
      <x:c r="D47" s="4" t="s">
        <x:v>38</x:v>
      </x:c>
      <x:c r="E47" s="4" t="s">
        <x:v>38</x:v>
      </x:c>
      <x:c r="F47" s="4"/>
      <x:c r="G47" s="4"/>
      <x:c r="H47" s="3">
        <x:f t="shared" si="3"/>
        <x:v>11980</x:v>
      </x:c>
      <x:c r="I47" s="452">
        <x:v>5560</x:v>
      </x:c>
      <x:c r="J47" s="452">
        <x:v>4240</x:v>
      </x:c>
      <x:c r="K47" s="452">
        <x:v>2180</x:v>
      </x:c>
      <x:c r="L47" s="452"/>
      <x:c r="M47" s="452"/>
      <x:c r="N47" s="452"/>
      <x:c r="O47" s="452"/>
      <x:c r="P47" s="452"/>
      <x:c r="Q47" s="452"/>
      <x:c r="R47" s="452"/>
      <x:c r="S47" s="190"/>
      <x:c r="T47" s="190"/>
      <x:c r="V47" s="3">
        <x:f>SQ!V47</x:f>
        <x:v>0</x:v>
      </x:c>
      <x:c r="W47" s="578">
        <x:f>SQ!W47</x:f>
        <x:v>0</x:v>
      </x:c>
      <x:c r="X47" s="578">
        <x:f>SQ!X47</x:f>
        <x:v>0</x:v>
      </x:c>
      <x:c r="Y47" s="578">
        <x:f>SQ!Y47</x:f>
        <x:v>0</x:v>
      </x:c>
      <x:c r="Z47" s="578">
        <x:f>SQ!Z47</x:f>
        <x:v>0</x:v>
      </x:c>
      <x:c r="AA47" s="191">
        <x:f>SQ!AA47</x:f>
        <x:v>0</x:v>
      </x:c>
      <x:c r="AB47" s="191">
        <x:f>SQ!AB47</x:f>
        <x:v>0</x:v>
      </x:c>
      <x:c r="AC47" s="191">
        <x:f>SQ!AC47</x:f>
        <x:v>0</x:v>
      </x:c>
      <x:c r="AD47" s="191">
        <x:f>SQ!AD47</x:f>
        <x:v>0</x:v>
      </x:c>
      <x:c r="AE47" s="191">
        <x:f>SQ!AE47</x:f>
        <x:v>0</x:v>
      </x:c>
      <x:c r="AF47" s="191">
        <x:f>[140]SQ!AF35</x:f>
        <x:v>0</x:v>
      </x:c>
      <x:c r="AG47" s="191">
        <x:f>[140]SQ!AG35</x:f>
        <x:v>0</x:v>
      </x:c>
      <x:c r="AH47" s="191">
        <x:f>[140]SQ!AH35</x:f>
        <x:v>0</x:v>
      </x:c>
    </x:row>
    <x:row r="48" spans="1:131">
      <x:c r="A48" s="12" t="s">
        <x:v>55</x:v>
      </x:c>
      <x:c r="B48" s="12" t="s">
        <x:v>37</x:v>
      </x:c>
      <x:c r="C48" s="12" t="s">
        <x:v>59</x:v>
      </x:c>
      <x:c r="D48" s="4" t="s">
        <x:v>39</x:v>
      </x:c>
      <x:c r="E48" s="4" t="s">
        <x:v>39</x:v>
      </x:c>
      <x:c r="F48" s="4"/>
      <x:c r="G48" s="4"/>
      <x:c r="H48" s="3">
        <x:f t="shared" si="3"/>
        <x:v>6930</x:v>
      </x:c>
      <x:c r="I48" s="452">
        <x:v>1770</x:v>
      </x:c>
      <x:c r="J48" s="452">
        <x:v>4260</x:v>
      </x:c>
      <x:c r="K48" s="452">
        <x:v>900</x:v>
      </x:c>
      <x:c r="L48" s="452"/>
      <x:c r="M48" s="452"/>
      <x:c r="N48" s="452"/>
      <x:c r="O48" s="452"/>
      <x:c r="P48" s="452"/>
      <x:c r="Q48" s="452"/>
      <x:c r="R48" s="452"/>
      <x:c r="S48" s="190"/>
      <x:c r="T48" s="190"/>
      <x:c r="V48" s="3">
        <x:f>SQ!V48</x:f>
        <x:v>0</x:v>
      </x:c>
      <x:c r="W48" s="578">
        <x:f>SQ!W48</x:f>
        <x:v>0</x:v>
      </x:c>
      <x:c r="X48" s="578">
        <x:f>SQ!X48</x:f>
        <x:v>0</x:v>
      </x:c>
      <x:c r="Y48" s="578">
        <x:f>SQ!Y48</x:f>
        <x:v>0</x:v>
      </x:c>
      <x:c r="Z48" s="578">
        <x:f>SQ!Z48</x:f>
        <x:v>0</x:v>
      </x:c>
      <x:c r="AA48" s="191">
        <x:f>SQ!AA48</x:f>
        <x:v>0</x:v>
      </x:c>
      <x:c r="AB48" s="191">
        <x:f>SQ!AB48</x:f>
        <x:v>0</x:v>
      </x:c>
      <x:c r="AC48" s="191">
        <x:f>SQ!AC48</x:f>
        <x:v>0</x:v>
      </x:c>
      <x:c r="AD48" s="191">
        <x:f>SQ!AD48</x:f>
        <x:v>0</x:v>
      </x:c>
      <x:c r="AE48" s="191">
        <x:f>SQ!AE48</x:f>
        <x:v>0</x:v>
      </x:c>
      <x:c r="AF48" s="191">
        <x:f>[140]SQ!AF36</x:f>
        <x:v>0</x:v>
      </x:c>
      <x:c r="AG48" s="191">
        <x:f>[140]SQ!AG36</x:f>
        <x:v>0</x:v>
      </x:c>
      <x:c r="AH48" s="191">
        <x:f>[140]SQ!AH36</x:f>
        <x:v>0</x:v>
      </x:c>
    </x:row>
    <x:row r="49" spans="1:131">
      <x:c r="A49" s="12" t="s">
        <x:v>55</x:v>
      </x:c>
      <x:c r="B49" s="12" t="s">
        <x:v>37</x:v>
      </x:c>
      <x:c r="C49" s="12" t="s">
        <x:v>59</x:v>
      </x:c>
      <x:c r="D49" s="4" t="s">
        <x:v>40</x:v>
      </x:c>
      <x:c r="E49" s="4" t="s">
        <x:v>40</x:v>
      </x:c>
      <x:c r="F49" s="4"/>
      <x:c r="G49" s="4"/>
      <x:c r="H49" s="3">
        <x:f t="shared" si="3"/>
        <x:v>7200</x:v>
      </x:c>
      <x:c r="I49" s="452">
        <x:v>1950</x:v>
      </x:c>
      <x:c r="J49" s="452">
        <x:v>2100</x:v>
      </x:c>
      <x:c r="K49" s="452">
        <x:v>3150</x:v>
      </x:c>
      <x:c r="L49" s="452"/>
      <x:c r="M49" s="452"/>
      <x:c r="N49" s="452"/>
      <x:c r="O49" s="452"/>
      <x:c r="P49" s="452"/>
      <x:c r="Q49" s="452"/>
      <x:c r="R49" s="452"/>
      <x:c r="S49" s="190"/>
      <x:c r="T49" s="190"/>
      <x:c r="V49" s="3">
        <x:f>SQ!V49</x:f>
        <x:v>0</x:v>
      </x:c>
      <x:c r="W49" s="578">
        <x:f>SQ!W49</x:f>
        <x:v>0</x:v>
      </x:c>
      <x:c r="X49" s="578">
        <x:f>SQ!X49</x:f>
        <x:v>0</x:v>
      </x:c>
      <x:c r="Y49" s="578">
        <x:f>SQ!Y49</x:f>
        <x:v>0</x:v>
      </x:c>
      <x:c r="Z49" s="578">
        <x:f>SQ!Z49</x:f>
        <x:v>0</x:v>
      </x:c>
      <x:c r="AA49" s="191">
        <x:f>SQ!AA49</x:f>
        <x:v>0</x:v>
      </x:c>
      <x:c r="AB49" s="191">
        <x:f>SQ!AB49</x:f>
        <x:v>0</x:v>
      </x:c>
      <x:c r="AC49" s="191">
        <x:f>SQ!AC49</x:f>
        <x:v>0</x:v>
      </x:c>
      <x:c r="AD49" s="191">
        <x:f>SQ!AD49</x:f>
        <x:v>0</x:v>
      </x:c>
      <x:c r="AE49" s="191">
        <x:f>SQ!AE49</x:f>
        <x:v>0</x:v>
      </x:c>
      <x:c r="AF49" s="191">
        <x:f>[140]SQ!AF37</x:f>
        <x:v>0</x:v>
      </x:c>
      <x:c r="AG49" s="191">
        <x:f>[140]SQ!AG37</x:f>
        <x:v>0</x:v>
      </x:c>
      <x:c r="AH49" s="191">
        <x:f>[140]SQ!AH37</x:f>
        <x:v>0</x:v>
      </x:c>
    </x:row>
    <x:row r="50" spans="1:131" s="205" customFormat="1">
      <x:c r="A50" s="202"/>
      <x:c r="B50" s="202"/>
      <x:c r="C50" s="202" t="s">
        <x:v>59</x:v>
      </x:c>
      <x:c r="D50" s="203" t="s">
        <x:v>41</x:v>
      </x:c>
      <x:c r="E50" s="203"/>
      <x:c r="F50" s="203"/>
      <x:c r="G50" s="203"/>
      <x:c r="H50" s="204">
        <x:f t="shared" si="3"/>
        <x:v>0</x:v>
      </x:c>
      <x:c r="I50" s="204">
        <x:f t="shared" ref="I50:T50" si="16">SUMIF($A:$A,$A52,I:I)</x:f>
        <x:v>0</x:v>
      </x:c>
      <x:c r="J50" s="204">
        <x:f t="shared" si="16"/>
        <x:v>0</x:v>
      </x:c>
      <x:c r="K50" s="204">
        <x:f t="shared" si="16"/>
        <x:v>0</x:v>
      </x:c>
      <x:c r="L50" s="204">
        <x:f t="shared" si="16"/>
        <x:v>0</x:v>
      </x:c>
      <x:c r="M50" s="204">
        <x:f t="shared" si="16"/>
        <x:v>0</x:v>
      </x:c>
      <x:c r="N50" s="204">
        <x:f t="shared" si="16"/>
        <x:v>0</x:v>
      </x:c>
      <x:c r="O50" s="204">
        <x:f t="shared" si="16"/>
        <x:v>0</x:v>
      </x:c>
      <x:c r="P50" s="204">
        <x:f t="shared" si="16"/>
        <x:v>0</x:v>
      </x:c>
      <x:c r="Q50" s="204">
        <x:f t="shared" si="16"/>
        <x:v>0</x:v>
      </x:c>
      <x:c r="R50" s="204">
        <x:f t="shared" si="16"/>
        <x:v>0</x:v>
      </x:c>
      <x:c r="S50" s="204">
        <x:f t="shared" si="16"/>
        <x:v>0</x:v>
      </x:c>
      <x:c r="T50" s="204">
        <x:f t="shared" si="16"/>
        <x:v>0</x:v>
      </x:c>
      <x:c r="U50" s="1"/>
      <x:c r="V50" s="204">
        <x:f>SQ!V50</x:f>
        <x:v>0</x:v>
      </x:c>
      <x:c r="W50" s="204">
        <x:f>SQ!W50</x:f>
        <x:v>0</x:v>
      </x:c>
      <x:c r="X50" s="204">
        <x:f>SQ!X50</x:f>
        <x:v>0</x:v>
      </x:c>
      <x:c r="Y50" s="204">
        <x:f>SQ!Y50</x:f>
        <x:v>0</x:v>
      </x:c>
      <x:c r="Z50" s="204">
        <x:f>SQ!Z50</x:f>
        <x:v>0</x:v>
      </x:c>
      <x:c r="AA50" s="204">
        <x:f>SQ!AA50</x:f>
        <x:v>0</x:v>
      </x:c>
      <x:c r="AB50" s="204">
        <x:f>SQ!AB50</x:f>
        <x:v>0</x:v>
      </x:c>
      <x:c r="AC50" s="204">
        <x:f>SQ!AC50</x:f>
        <x:v>0</x:v>
      </x:c>
      <x:c r="AD50" s="204">
        <x:f>SQ!AD50</x:f>
        <x:v>0</x:v>
      </x:c>
      <x:c r="AE50" s="204">
        <x:f>SQ!AE50</x:f>
        <x:v>0</x:v>
      </x:c>
      <x:c r="AF50" s="204">
        <x:f>SQ!AF50</x:f>
        <x:v>0</x:v>
      </x:c>
      <x:c r="AG50" s="204">
        <x:f>SQ!AG50</x:f>
        <x:v>0</x:v>
      </x:c>
      <x:c r="AH50" s="204">
        <x:f>SQ!AH50</x:f>
        <x:v>0</x:v>
      </x:c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  <x:c r="BA50" s="1"/>
      <x:c r="BB50" s="1"/>
      <x:c r="BC50" s="1"/>
      <x:c r="BD50" s="1"/>
      <x:c r="BE50" s="1"/>
      <x:c r="BF50" s="1"/>
      <x:c r="BG50" s="1"/>
      <x:c r="BH50" s="1"/>
      <x:c r="BI50" s="1"/>
      <x:c r="BJ50" s="1"/>
      <x:c r="BK50" s="1"/>
      <x:c r="BL50" s="1"/>
      <x:c r="BM50" s="1"/>
      <x:c r="BN50" s="1"/>
      <x:c r="BO50" s="1"/>
      <x:c r="BP50" s="1"/>
      <x:c r="BQ50" s="1"/>
      <x:c r="BR50" s="1"/>
      <x:c r="BS50" s="1"/>
      <x:c r="BT50" s="1"/>
      <x:c r="BU50" s="1"/>
      <x:c r="BV50" s="1"/>
      <x:c r="BW50" s="1"/>
      <x:c r="BX50" s="1"/>
      <x:c r="BY50" s="1"/>
      <x:c r="BZ50" s="1"/>
      <x:c r="CA50" s="1"/>
      <x:c r="CB50" s="1"/>
      <x:c r="CC50" s="1"/>
      <x:c r="CD50" s="1"/>
      <x:c r="CE50" s="1"/>
      <x:c r="CF50" s="1"/>
      <x:c r="CG50" s="1"/>
      <x:c r="CH50" s="1"/>
      <x:c r="CI50" s="1"/>
      <x:c r="CJ50" s="1"/>
      <x:c r="CK50" s="1"/>
      <x:c r="CL50" s="1"/>
      <x:c r="CM50" s="1"/>
      <x:c r="CN50" s="1"/>
      <x:c r="CO50" s="1"/>
      <x:c r="CP50" s="1"/>
      <x:c r="CQ50" s="1"/>
      <x:c r="CR50" s="1"/>
      <x:c r="CS50" s="1"/>
      <x:c r="CT50" s="1"/>
      <x:c r="CU50" s="1"/>
      <x:c r="CV50" s="1"/>
      <x:c r="CW50" s="1"/>
      <x:c r="CX50" s="1"/>
      <x:c r="CY50" s="1"/>
      <x:c r="CZ50" s="1"/>
      <x:c r="DA50" s="1"/>
      <x:c r="DB50" s="1"/>
      <x:c r="DC50" s="1"/>
      <x:c r="DD50" s="1"/>
      <x:c r="DE50" s="1"/>
      <x:c r="DF50" s="1"/>
      <x:c r="DG50" s="1"/>
      <x:c r="DH50" s="1"/>
      <x:c r="DI50" s="1"/>
      <x:c r="DJ50" s="1"/>
      <x:c r="DK50" s="1"/>
      <x:c r="DL50" s="1"/>
      <x:c r="DM50" s="1"/>
      <x:c r="DN50" s="1"/>
      <x:c r="DO50" s="1"/>
      <x:c r="DP50" s="1"/>
      <x:c r="DQ50" s="1"/>
      <x:c r="DR50" s="1"/>
      <x:c r="DS50" s="1"/>
      <x:c r="DT50" s="1"/>
      <x:c r="DU50" s="1"/>
      <x:c r="DV50" s="1"/>
      <x:c r="DW50" s="1"/>
      <x:c r="DX50" s="1"/>
      <x:c r="DY50" s="1"/>
      <x:c r="DZ50" s="1"/>
      <x:c r="EA50" s="1"/>
    </x:row>
    <x:row r="51" spans="1:131" s="209" customFormat="1">
      <x:c r="A51" s="206"/>
      <x:c r="B51" s="206" t="s">
        <x:v>37</x:v>
      </x:c>
      <x:c r="C51" s="206" t="s">
        <x:v>59</x:v>
      </x:c>
      <x:c r="D51" s="207" t="s">
        <x:v>37</x:v>
      </x:c>
      <x:c r="E51" s="207"/>
      <x:c r="F51" s="207"/>
      <x:c r="G51" s="207"/>
      <x:c r="H51" s="208">
        <x:f t="shared" si="3"/>
        <x:v>0</x:v>
      </x:c>
      <x:c r="I51" s="211">
        <x:f>SUM(I52:I57)</x:f>
        <x:v>0</x:v>
      </x:c>
      <x:c r="J51" s="211">
        <x:f t="shared" ref="J51:T51" si="17">SUM(J52:J57)</x:f>
        <x:v>0</x:v>
      </x:c>
      <x:c r="K51" s="211">
        <x:f t="shared" si="17"/>
        <x:v>0</x:v>
      </x:c>
      <x:c r="L51" s="211">
        <x:f t="shared" si="17"/>
        <x:v>0</x:v>
      </x:c>
      <x:c r="M51" s="211">
        <x:f t="shared" si="17"/>
        <x:v>0</x:v>
      </x:c>
      <x:c r="N51" s="211">
        <x:f t="shared" si="17"/>
        <x:v>0</x:v>
      </x:c>
      <x:c r="O51" s="211">
        <x:f t="shared" si="17"/>
        <x:v>0</x:v>
      </x:c>
      <x:c r="P51" s="211">
        <x:f t="shared" si="17"/>
        <x:v>0</x:v>
      </x:c>
      <x:c r="Q51" s="211">
        <x:f t="shared" si="17"/>
        <x:v>0</x:v>
      </x:c>
      <x:c r="R51" s="211">
        <x:f t="shared" si="17"/>
        <x:v>0</x:v>
      </x:c>
      <x:c r="S51" s="211">
        <x:f t="shared" si="17"/>
        <x:v>0</x:v>
      </x:c>
      <x:c r="T51" s="211">
        <x:f t="shared" si="17"/>
        <x:v>0</x:v>
      </x:c>
      <x:c r="U51" s="1"/>
      <x:c r="V51" s="208">
        <x:f>SQ!V51</x:f>
        <x:v>0</x:v>
      </x:c>
      <x:c r="W51" s="211">
        <x:f>SQ!W51</x:f>
        <x:v>0</x:v>
      </x:c>
      <x:c r="X51" s="211">
        <x:f>SQ!X51</x:f>
        <x:v>0</x:v>
      </x:c>
      <x:c r="Y51" s="211">
        <x:f>SQ!Y51</x:f>
        <x:v>0</x:v>
      </x:c>
      <x:c r="Z51" s="211">
        <x:f>SQ!Z51</x:f>
        <x:v>0</x:v>
      </x:c>
      <x:c r="AA51" s="211">
        <x:f>SQ!AA51</x:f>
        <x:v>0</x:v>
      </x:c>
      <x:c r="AB51" s="211">
        <x:f>SQ!AB51</x:f>
        <x:v>0</x:v>
      </x:c>
      <x:c r="AC51" s="211">
        <x:f>SQ!AC51</x:f>
        <x:v>0</x:v>
      </x:c>
      <x:c r="AD51" s="211">
        <x:f>SQ!AD51</x:f>
        <x:v>0</x:v>
      </x:c>
      <x:c r="AE51" s="211">
        <x:f>SQ!AE51</x:f>
        <x:v>0</x:v>
      </x:c>
      <x:c r="AF51" s="211">
        <x:f>SQ!AF51</x:f>
        <x:v>0</x:v>
      </x:c>
      <x:c r="AG51" s="211">
        <x:f>SQ!AG51</x:f>
        <x:v>0</x:v>
      </x:c>
      <x:c r="AH51" s="211">
        <x:f>SQ!AH51</x:f>
        <x:v>0</x:v>
      </x:c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  <x:c r="BA51" s="1"/>
      <x:c r="BB51" s="1"/>
      <x:c r="BC51" s="1"/>
      <x:c r="BD51" s="1"/>
      <x:c r="BE51" s="1"/>
      <x:c r="BF51" s="1"/>
      <x:c r="BG51" s="1"/>
      <x:c r="BH51" s="1"/>
      <x:c r="BI51" s="1"/>
      <x:c r="BJ51" s="1"/>
      <x:c r="BK51" s="1"/>
      <x:c r="BL51" s="1"/>
      <x:c r="BM51" s="1"/>
      <x:c r="BN51" s="1"/>
      <x:c r="BO51" s="1"/>
      <x:c r="BP51" s="1"/>
      <x:c r="BQ51" s="1"/>
      <x:c r="BR51" s="1"/>
      <x:c r="BS51" s="1"/>
      <x:c r="BT51" s="1"/>
      <x:c r="BU51" s="1"/>
      <x:c r="BV51" s="1"/>
      <x:c r="BW51" s="1"/>
      <x:c r="BX51" s="1"/>
      <x:c r="BY51" s="1"/>
      <x:c r="BZ51" s="1"/>
      <x:c r="CA51" s="1"/>
      <x:c r="CB51" s="1"/>
      <x:c r="CC51" s="1"/>
      <x:c r="CD51" s="1"/>
      <x:c r="CE51" s="1"/>
      <x:c r="CF51" s="1"/>
      <x:c r="CG51" s="1"/>
      <x:c r="CH51" s="1"/>
      <x:c r="CI51" s="1"/>
      <x:c r="CJ51" s="1"/>
      <x:c r="CK51" s="1"/>
      <x:c r="CL51" s="1"/>
      <x:c r="CM51" s="1"/>
      <x:c r="CN51" s="1"/>
      <x:c r="CO51" s="1"/>
      <x:c r="CP51" s="1"/>
      <x:c r="CQ51" s="1"/>
      <x:c r="CR51" s="1"/>
      <x:c r="CS51" s="1"/>
      <x:c r="CT51" s="1"/>
      <x:c r="CU51" s="1"/>
      <x:c r="CV51" s="1"/>
      <x:c r="CW51" s="1"/>
      <x:c r="CX51" s="1"/>
      <x:c r="CY51" s="1"/>
      <x:c r="CZ51" s="1"/>
      <x:c r="DA51" s="1"/>
      <x:c r="DB51" s="1"/>
      <x:c r="DC51" s="1"/>
      <x:c r="DD51" s="1"/>
      <x:c r="DE51" s="1"/>
      <x:c r="DF51" s="1"/>
      <x:c r="DG51" s="1"/>
      <x:c r="DH51" s="1"/>
      <x:c r="DI51" s="1"/>
      <x:c r="DJ51" s="1"/>
      <x:c r="DK51" s="1"/>
      <x:c r="DL51" s="1"/>
      <x:c r="DM51" s="1"/>
      <x:c r="DN51" s="1"/>
      <x:c r="DO51" s="1"/>
      <x:c r="DP51" s="1"/>
      <x:c r="DQ51" s="1"/>
      <x:c r="DR51" s="1"/>
      <x:c r="DS51" s="1"/>
      <x:c r="DT51" s="1"/>
      <x:c r="DU51" s="1"/>
      <x:c r="DV51" s="1"/>
      <x:c r="DW51" s="1"/>
      <x:c r="DX51" s="1"/>
      <x:c r="DY51" s="1"/>
      <x:c r="DZ51" s="1"/>
      <x:c r="EA51" s="1"/>
    </x:row>
    <x:row r="52" spans="1:131">
      <x:c r="A52" s="12" t="s">
        <x:v>56</x:v>
      </x:c>
      <x:c r="B52" s="12" t="s">
        <x:v>37</x:v>
      </x:c>
      <x:c r="C52" s="12" t="s">
        <x:v>59</x:v>
      </x:c>
      <x:c r="D52" s="4" t="s">
        <x:v>42</x:v>
      </x:c>
      <x:c r="E52" s="4" t="s">
        <x:v>42</x:v>
      </x:c>
      <x:c r="F52" s="4"/>
      <x:c r="G52" s="4"/>
      <x:c r="H52" s="3">
        <x:f t="shared" si="3"/>
        <x:v>0</x:v>
      </x:c>
      <x:c r="I52" s="452"/>
      <x:c r="J52" s="452"/>
      <x:c r="K52" s="452"/>
      <x:c r="L52" s="452"/>
      <x:c r="M52" s="452"/>
      <x:c r="N52" s="452"/>
      <x:c r="O52" s="452"/>
      <x:c r="P52" s="452"/>
      <x:c r="Q52" s="452"/>
      <x:c r="R52" s="452"/>
      <x:c r="S52" s="190"/>
      <x:c r="T52" s="190"/>
      <x:c r="V52" s="3">
        <x:f>SQ!V52</x:f>
        <x:v>0</x:v>
      </x:c>
      <x:c r="W52" s="191">
        <x:f>SQ!W52</x:f>
        <x:v>0</x:v>
      </x:c>
      <x:c r="X52" s="191">
        <x:f>SQ!X52</x:f>
        <x:v>0</x:v>
      </x:c>
      <x:c r="Y52" s="191">
        <x:f>SQ!Y52</x:f>
        <x:v>0</x:v>
      </x:c>
      <x:c r="Z52" s="191">
        <x:f>SQ!Z52</x:f>
        <x:v>0</x:v>
      </x:c>
      <x:c r="AA52" s="191">
        <x:f>SQ!AA52</x:f>
        <x:v>0</x:v>
      </x:c>
      <x:c r="AB52" s="191">
        <x:f>SQ!AB52</x:f>
        <x:v>0</x:v>
      </x:c>
      <x:c r="AC52" s="191">
        <x:f>SQ!AC52</x:f>
        <x:v>0</x:v>
      </x:c>
      <x:c r="AD52" s="191">
        <x:f>SQ!AD52</x:f>
        <x:v>0</x:v>
      </x:c>
      <x:c r="AE52" s="191">
        <x:f>SQ!AE52</x:f>
        <x:v>0</x:v>
      </x:c>
      <x:c r="AF52" s="191">
        <x:f>SQ!AF52</x:f>
        <x:v>0</x:v>
      </x:c>
      <x:c r="AG52" s="191">
        <x:f>SQ!AG52</x:f>
        <x:v>0</x:v>
      </x:c>
      <x:c r="AH52" s="191">
        <x:f>SQ!AH52</x:f>
        <x:v>0</x:v>
      </x:c>
    </x:row>
    <x:row r="53" spans="1:131">
      <x:c r="A53" s="12" t="s">
        <x:v>56</x:v>
      </x:c>
      <x:c r="B53" s="12" t="s">
        <x:v>37</x:v>
      </x:c>
      <x:c r="C53" s="12" t="s">
        <x:v>59</x:v>
      </x:c>
      <x:c r="D53" s="4" t="s">
        <x:v>43</x:v>
      </x:c>
      <x:c r="E53" s="4" t="s">
        <x:v>43</x:v>
      </x:c>
      <x:c r="F53" s="4"/>
      <x:c r="G53" s="4"/>
      <x:c r="H53" s="3">
        <x:f t="shared" si="3"/>
        <x:v>0</x:v>
      </x:c>
      <x:c r="I53" s="452"/>
      <x:c r="J53" s="452"/>
      <x:c r="K53" s="452"/>
      <x:c r="L53" s="452"/>
      <x:c r="M53" s="452"/>
      <x:c r="N53" s="452"/>
      <x:c r="O53" s="452"/>
      <x:c r="P53" s="452"/>
      <x:c r="Q53" s="452"/>
      <x:c r="R53" s="452"/>
      <x:c r="S53" s="190"/>
      <x:c r="T53" s="190"/>
      <x:c r="V53" s="3">
        <x:f>SQ!V53</x:f>
        <x:v>0</x:v>
      </x:c>
      <x:c r="W53" s="191">
        <x:f>SQ!W53</x:f>
        <x:v>0</x:v>
      </x:c>
      <x:c r="X53" s="191">
        <x:f>SQ!X53</x:f>
        <x:v>0</x:v>
      </x:c>
      <x:c r="Y53" s="191">
        <x:f>SQ!Y53</x:f>
        <x:v>0</x:v>
      </x:c>
      <x:c r="Z53" s="191">
        <x:f>SQ!Z53</x:f>
        <x:v>0</x:v>
      </x:c>
      <x:c r="AA53" s="191">
        <x:f>SQ!AA53</x:f>
        <x:v>0</x:v>
      </x:c>
      <x:c r="AB53" s="191">
        <x:f>SQ!AB53</x:f>
        <x:v>0</x:v>
      </x:c>
      <x:c r="AC53" s="191">
        <x:f>SQ!AC53</x:f>
        <x:v>0</x:v>
      </x:c>
      <x:c r="AD53" s="191">
        <x:f>SQ!AD53</x:f>
        <x:v>0</x:v>
      </x:c>
      <x:c r="AE53" s="191">
        <x:f>SQ!AE53</x:f>
        <x:v>0</x:v>
      </x:c>
      <x:c r="AF53" s="191">
        <x:f>SQ!AF53</x:f>
        <x:v>0</x:v>
      </x:c>
      <x:c r="AG53" s="191">
        <x:f>SQ!AG53</x:f>
        <x:v>0</x:v>
      </x:c>
      <x:c r="AH53" s="191">
        <x:f>SQ!AH53</x:f>
        <x:v>0</x:v>
      </x:c>
    </x:row>
    <x:row r="54" spans="1:131">
      <x:c r="A54" s="12" t="s">
        <x:v>56</x:v>
      </x:c>
      <x:c r="B54" s="12" t="s">
        <x:v>37</x:v>
      </x:c>
      <x:c r="C54" s="12" t="s">
        <x:v>59</x:v>
      </x:c>
      <x:c r="D54" s="4" t="s">
        <x:v>44</x:v>
      </x:c>
      <x:c r="E54" s="4" t="s">
        <x:v>44</x:v>
      </x:c>
      <x:c r="F54" s="4"/>
      <x:c r="G54" s="4"/>
      <x:c r="H54" s="3">
        <x:f t="shared" si="3"/>
        <x:v>0</x:v>
      </x:c>
      <x:c r="I54" s="452"/>
      <x:c r="J54" s="452"/>
      <x:c r="K54" s="452"/>
      <x:c r="L54" s="452"/>
      <x:c r="M54" s="452"/>
      <x:c r="N54" s="452"/>
      <x:c r="O54" s="452"/>
      <x:c r="P54" s="452"/>
      <x:c r="Q54" s="452"/>
      <x:c r="R54" s="452"/>
      <x:c r="S54" s="190"/>
      <x:c r="T54" s="190"/>
      <x:c r="V54" s="3">
        <x:f>SQ!V54</x:f>
        <x:v>0</x:v>
      </x:c>
      <x:c r="W54" s="191">
        <x:f>SQ!W54</x:f>
        <x:v>0</x:v>
      </x:c>
      <x:c r="X54" s="191">
        <x:f>SQ!X54</x:f>
        <x:v>0</x:v>
      </x:c>
      <x:c r="Y54" s="191">
        <x:f>SQ!Y54</x:f>
        <x:v>0</x:v>
      </x:c>
      <x:c r="Z54" s="191">
        <x:f>SQ!Z54</x:f>
        <x:v>0</x:v>
      </x:c>
      <x:c r="AA54" s="191">
        <x:f>SQ!AA54</x:f>
        <x:v>0</x:v>
      </x:c>
      <x:c r="AB54" s="191">
        <x:f>SQ!AB54</x:f>
        <x:v>0</x:v>
      </x:c>
      <x:c r="AC54" s="191">
        <x:f>SQ!AC54</x:f>
        <x:v>0</x:v>
      </x:c>
      <x:c r="AD54" s="191">
        <x:f>SQ!AD54</x:f>
        <x:v>0</x:v>
      </x:c>
      <x:c r="AE54" s="191">
        <x:f>SQ!AE54</x:f>
        <x:v>0</x:v>
      </x:c>
      <x:c r="AF54" s="191">
        <x:f>SQ!AF54</x:f>
        <x:v>0</x:v>
      </x:c>
      <x:c r="AG54" s="191">
        <x:f>SQ!AG54</x:f>
        <x:v>0</x:v>
      </x:c>
      <x:c r="AH54" s="191">
        <x:f>SQ!AH54</x:f>
        <x:v>0</x:v>
      </x:c>
    </x:row>
    <x:row r="55" spans="1:131">
      <x:c r="A55" s="12" t="s">
        <x:v>56</x:v>
      </x:c>
      <x:c r="B55" s="12" t="s">
        <x:v>37</x:v>
      </x:c>
      <x:c r="C55" s="12" t="s">
        <x:v>59</x:v>
      </x:c>
      <x:c r="D55" s="4" t="s">
        <x:v>45</x:v>
      </x:c>
      <x:c r="E55" s="4" t="s">
        <x:v>45</x:v>
      </x:c>
      <x:c r="F55" s="4"/>
      <x:c r="G55" s="4"/>
      <x:c r="H55" s="3">
        <x:f t="shared" si="3"/>
        <x:v>0</x:v>
      </x:c>
      <x:c r="I55" s="452"/>
      <x:c r="J55" s="452"/>
      <x:c r="K55" s="452"/>
      <x:c r="L55" s="452"/>
      <x:c r="M55" s="452"/>
      <x:c r="N55" s="452"/>
      <x:c r="O55" s="452"/>
      <x:c r="P55" s="452"/>
      <x:c r="Q55" s="452"/>
      <x:c r="R55" s="452"/>
      <x:c r="S55" s="190"/>
      <x:c r="T55" s="190"/>
      <x:c r="V55" s="3">
        <x:f>SQ!V55</x:f>
        <x:v>0</x:v>
      </x:c>
      <x:c r="W55" s="191">
        <x:f>SQ!W55</x:f>
        <x:v>0</x:v>
      </x:c>
      <x:c r="X55" s="191">
        <x:f>SQ!X55</x:f>
        <x:v>0</x:v>
      </x:c>
      <x:c r="Y55" s="191">
        <x:f>SQ!Y55</x:f>
        <x:v>0</x:v>
      </x:c>
      <x:c r="Z55" s="191">
        <x:f>SQ!Z55</x:f>
        <x:v>0</x:v>
      </x:c>
      <x:c r="AA55" s="191">
        <x:f>SQ!AA55</x:f>
        <x:v>0</x:v>
      </x:c>
      <x:c r="AB55" s="191">
        <x:f>SQ!AB55</x:f>
        <x:v>0</x:v>
      </x:c>
      <x:c r="AC55" s="191">
        <x:f>SQ!AC55</x:f>
        <x:v>0</x:v>
      </x:c>
      <x:c r="AD55" s="191">
        <x:f>SQ!AD55</x:f>
        <x:v>0</x:v>
      </x:c>
      <x:c r="AE55" s="191">
        <x:f>SQ!AE55</x:f>
        <x:v>0</x:v>
      </x:c>
      <x:c r="AF55" s="191">
        <x:f>SQ!AF55</x:f>
        <x:v>0</x:v>
      </x:c>
      <x:c r="AG55" s="191">
        <x:f>SQ!AG55</x:f>
        <x:v>0</x:v>
      </x:c>
      <x:c r="AH55" s="191">
        <x:f>SQ!AH55</x:f>
        <x:v>0</x:v>
      </x:c>
    </x:row>
    <x:row r="56" spans="1:131">
      <x:c r="A56" s="12" t="s">
        <x:v>56</x:v>
      </x:c>
      <x:c r="B56" s="12" t="s">
        <x:v>37</x:v>
      </x:c>
      <x:c r="C56" s="12" t="s">
        <x:v>59</x:v>
      </x:c>
      <x:c r="D56" s="4" t="s">
        <x:v>46</x:v>
      </x:c>
      <x:c r="E56" s="4" t="s">
        <x:v>46</x:v>
      </x:c>
      <x:c r="F56" s="4"/>
      <x:c r="G56" s="4"/>
      <x:c r="H56" s="3">
        <x:f t="shared" si="3"/>
        <x:v>0</x:v>
      </x:c>
      <x:c r="I56" s="452"/>
      <x:c r="J56" s="452"/>
      <x:c r="K56" s="452"/>
      <x:c r="L56" s="452"/>
      <x:c r="M56" s="452"/>
      <x:c r="N56" s="452"/>
      <x:c r="O56" s="452"/>
      <x:c r="P56" s="452"/>
      <x:c r="Q56" s="452"/>
      <x:c r="R56" s="452"/>
      <x:c r="S56" s="190"/>
      <x:c r="T56" s="190"/>
      <x:c r="V56" s="3">
        <x:f>SQ!V56</x:f>
        <x:v>0</x:v>
      </x:c>
      <x:c r="W56" s="191">
        <x:f>SQ!W56</x:f>
        <x:v>0</x:v>
      </x:c>
      <x:c r="X56" s="191">
        <x:f>SQ!X56</x:f>
        <x:v>0</x:v>
      </x:c>
      <x:c r="Y56" s="191">
        <x:f>SQ!Y56</x:f>
        <x:v>0</x:v>
      </x:c>
      <x:c r="Z56" s="191">
        <x:f>SQ!Z56</x:f>
        <x:v>0</x:v>
      </x:c>
      <x:c r="AA56" s="191">
        <x:f>SQ!AA56</x:f>
        <x:v>0</x:v>
      </x:c>
      <x:c r="AB56" s="191">
        <x:f>SQ!AB56</x:f>
        <x:v>0</x:v>
      </x:c>
      <x:c r="AC56" s="191">
        <x:f>SQ!AC56</x:f>
        <x:v>0</x:v>
      </x:c>
      <x:c r="AD56" s="191">
        <x:f>SQ!AD56</x:f>
        <x:v>0</x:v>
      </x:c>
      <x:c r="AE56" s="191">
        <x:f>SQ!AE56</x:f>
        <x:v>0</x:v>
      </x:c>
      <x:c r="AF56" s="191">
        <x:f>SQ!AF56</x:f>
        <x:v>0</x:v>
      </x:c>
      <x:c r="AG56" s="191">
        <x:f>SQ!AG56</x:f>
        <x:v>0</x:v>
      </x:c>
      <x:c r="AH56" s="191">
        <x:f>SQ!AH56</x:f>
        <x:v>0</x:v>
      </x:c>
    </x:row>
    <x:row r="57" spans="1:131">
      <x:c r="A57" s="12" t="s">
        <x:v>56</x:v>
      </x:c>
      <x:c r="B57" s="12" t="s">
        <x:v>37</x:v>
      </x:c>
      <x:c r="C57" s="12" t="s">
        <x:v>59</x:v>
      </x:c>
      <x:c r="D57" s="4" t="s">
        <x:v>47</x:v>
      </x:c>
      <x:c r="E57" s="4" t="s">
        <x:v>47</x:v>
      </x:c>
      <x:c r="F57" s="4"/>
      <x:c r="G57" s="4"/>
      <x:c r="H57" s="3">
        <x:f t="shared" si="3"/>
        <x:v>0</x:v>
      </x:c>
      <x:c r="I57" s="452"/>
      <x:c r="J57" s="452"/>
      <x:c r="K57" s="452"/>
      <x:c r="L57" s="452"/>
      <x:c r="M57" s="452"/>
      <x:c r="N57" s="452"/>
      <x:c r="O57" s="452"/>
      <x:c r="P57" s="452"/>
      <x:c r="Q57" s="452"/>
      <x:c r="R57" s="452"/>
      <x:c r="S57" s="190"/>
      <x:c r="T57" s="190"/>
      <x:c r="V57" s="3">
        <x:f>SQ!V57</x:f>
        <x:v>0</x:v>
      </x:c>
      <x:c r="W57" s="191">
        <x:f>SQ!W57</x:f>
        <x:v>0</x:v>
      </x:c>
      <x:c r="X57" s="191">
        <x:f>SQ!X57</x:f>
        <x:v>0</x:v>
      </x:c>
      <x:c r="Y57" s="191">
        <x:f>SQ!Y57</x:f>
        <x:v>0</x:v>
      </x:c>
      <x:c r="Z57" s="191">
        <x:f>SQ!Z57</x:f>
        <x:v>0</x:v>
      </x:c>
      <x:c r="AA57" s="191">
        <x:f>SQ!AA57</x:f>
        <x:v>0</x:v>
      </x:c>
      <x:c r="AB57" s="191">
        <x:f>SQ!AB57</x:f>
        <x:v>0</x:v>
      </x:c>
      <x:c r="AC57" s="191">
        <x:f>SQ!AC57</x:f>
        <x:v>0</x:v>
      </x:c>
      <x:c r="AD57" s="191">
        <x:f>SQ!AD57</x:f>
        <x:v>0</x:v>
      </x:c>
      <x:c r="AE57" s="191">
        <x:f>SQ!AE57</x:f>
        <x:v>0</x:v>
      </x:c>
      <x:c r="AF57" s="191">
        <x:f>SQ!AF57</x:f>
        <x:v>0</x:v>
      </x:c>
      <x:c r="AG57" s="191">
        <x:f>SQ!AG57</x:f>
        <x:v>0</x:v>
      </x:c>
      <x:c r="AH57" s="191">
        <x:f>SQ!AH57</x:f>
        <x:v>0</x:v>
      </x:c>
    </x:row>
    <x:row r="58" spans="1:131">
      <x:c r="A58" s="9"/>
      <x:c r="B58" s="9"/>
      <x:c r="C58" s="9"/>
      <x:c r="D58" s="9" t="s">
        <x:v>48</x:v>
      </x:c>
      <x:c r="E58" s="9"/>
      <x:c r="F58" s="9"/>
      <x:c r="G58" s="9"/>
      <x:c r="H58" s="10">
        <x:f>H50+H36+H6</x:f>
        <x:v>2101076</x:v>
      </x:c>
      <x:c r="I58" s="10">
        <x:f>SUM(I6,I36,I50)</x:f>
        <x:v>146723</x:v>
      </x:c>
      <x:c r="J58" s="10">
        <x:f>SUM(J6,J36,J50)</x:f>
        <x:v>150864</x:v>
      </x:c>
      <x:c r="K58" s="10">
        <x:f>SUM(K6,K36,K50)</x:f>
        <x:v>174986</x:v>
      </x:c>
      <x:c r="L58" s="10">
        <x:f>SUM(L6,L36,L50)</x:f>
        <x:v>157262</x:v>
      </x:c>
      <x:c r="M58" s="10">
        <x:f t="shared" ref="M58:T58" si="18">SUM(M6,M36,M50)</x:f>
        <x:v>169626</x:v>
      </x:c>
      <x:c r="N58" s="10">
        <x:f t="shared" si="18"/>
        <x:v>162149</x:v>
      </x:c>
      <x:c r="O58" s="10">
        <x:f t="shared" si="18"/>
        <x:v>144769</x:v>
      </x:c>
      <x:c r="P58" s="10">
        <x:f t="shared" si="18"/>
        <x:v>171750</x:v>
      </x:c>
      <x:c r="Q58" s="10">
        <x:f t="shared" si="18"/>
        <x:v>152601</x:v>
      </x:c>
      <x:c r="R58" s="10">
        <x:f t="shared" si="18"/>
        <x:v>223458</x:v>
      </x:c>
      <x:c r="S58" s="10">
        <x:f t="shared" si="18"/>
        <x:v>223444</x:v>
      </x:c>
      <x:c r="T58" s="10">
        <x:f t="shared" si="18"/>
        <x:v>223444</x:v>
      </x:c>
      <x:c r="V58" s="10">
        <x:f>SQ!V58</x:f>
        <x:v>2864100</x:v>
      </x:c>
      <x:c r="W58" s="192">
        <x:f>SQ!W58</x:f>
        <x:v>210300</x:v>
      </x:c>
      <x:c r="X58" s="192">
        <x:f>SQ!X58</x:f>
        <x:v>245500</x:v>
      </x:c>
      <x:c r="Y58" s="192">
        <x:f>SQ!Y58</x:f>
        <x:v>291900</x:v>
      </x:c>
      <x:c r="Z58" s="192">
        <x:f>SQ!Z58</x:f>
        <x:v>268700</x:v>
      </x:c>
      <x:c r="AA58" s="192">
        <x:f>SQ!AA58</x:f>
        <x:v>279900</x:v>
      </x:c>
      <x:c r="AB58" s="192">
        <x:f>SQ!AB58</x:f>
        <x:v>281200</x:v>
      </x:c>
      <x:c r="AC58" s="192">
        <x:f>SQ!AC58</x:f>
        <x:v>220500</x:v>
      </x:c>
      <x:c r="AD58" s="192">
        <x:f>SQ!AD58</x:f>
        <x:v>149400</x:v>
      </x:c>
      <x:c r="AE58" s="192">
        <x:f>SQ!AE58</x:f>
        <x:v>217200</x:v>
      </x:c>
      <x:c r="AF58" s="192">
        <x:f>SQ!AF58</x:f>
        <x:v>230200</x:v>
      </x:c>
      <x:c r="AG58" s="192">
        <x:f>SQ!AG58</x:f>
        <x:v>220700</x:v>
      </x:c>
      <x:c r="AH58" s="192">
        <x:f>SQ!AH58</x:f>
        <x:v>248600</x:v>
      </x:c>
    </x:row>
    <x:row r="61" spans="1:131">
      <x:c r="T61" s="634">
        <x:f>T8*RMC!H8</x:f>
        <x:v>0</x:v>
      </x:c>
    </x:row>
    <x:row r="62" spans="1:131">
      <x:c r="T62" s="95">
        <x:f>T9*RMC!H9</x:f>
        <x:v>9098432.1257314216</x:v>
      </x:c>
    </x:row>
    <x:row r="63" spans="1:131">
      <x:c r="I63" s="96"/>
      <x:c r="J63" s="96"/>
      <x:c r="K63" s="96"/>
      <x:c r="L63" s="96"/>
      <x:c r="M63" s="96"/>
      <x:c r="N63" s="96"/>
      <x:c r="O63" s="96"/>
      <x:c r="P63" s="96"/>
      <x:c r="Q63" s="96"/>
      <x:c r="R63" s="96"/>
      <x:c r="S63" s="382"/>
      <x:c r="T63" s="95">
        <x:f>T10*RMC!H10</x:f>
        <x:v>0</x:v>
      </x:c>
    </x:row>
    <x:row r="64" spans="1:131">
      <x:c r="I64" s="96"/>
      <x:c r="J64" s="96"/>
      <x:c r="K64" s="96"/>
      <x:c r="L64" s="96"/>
      <x:c r="M64" s="96"/>
      <x:c r="N64" s="96"/>
      <x:c r="O64" s="96"/>
      <x:c r="P64" s="96"/>
      <x:c r="Q64" s="96"/>
      <x:c r="R64" s="96"/>
      <x:c r="S64" s="382"/>
      <x:c r="T64" s="95">
        <x:f>T11*RMC!H11</x:f>
        <x:v>0</x:v>
      </x:c>
    </x:row>
    <x:row r="65" spans="20:20">
      <x:c r="T65" s="95">
        <x:f>T12*RMC!H12</x:f>
        <x:v>0</x:v>
      </x:c>
    </x:row>
    <x:row r="66" spans="20:20">
      <x:c r="T66" s="95">
        <x:f>T13*RMC!H13</x:f>
        <x:v>0</x:v>
      </x:c>
    </x:row>
    <x:row r="67" spans="20:20">
      <x:c r="T67" s="95">
        <x:f>T14*RMC!H14</x:f>
        <x:v>0</x:v>
      </x:c>
    </x:row>
    <x:row r="68" spans="20:20">
      <x:c r="T68" s="95">
        <x:f>T15*RMC!H15</x:f>
        <x:v>0</x:v>
      </x:c>
    </x:row>
    <x:row r="69" spans="20:20">
      <x:c r="T69" s="95">
        <x:f>T16*RMC!H16</x:f>
        <x:v>0</x:v>
      </x:c>
    </x:row>
    <x:row r="70" spans="20:20">
      <x:c r="T70" s="95">
        <x:f>T17*RMC!H17</x:f>
        <x:v>0</x:v>
      </x:c>
    </x:row>
    <x:row r="71" spans="20:20">
      <x:c r="T71" s="95">
        <x:f>T18*RMC!H18</x:f>
        <x:v>0</x:v>
      </x:c>
    </x:row>
    <x:row r="72" spans="20:20">
      <x:c r="T72" s="95">
        <x:f>T19*RMC!H19</x:f>
        <x:v>0</x:v>
      </x:c>
    </x:row>
    <x:row r="73" spans="20:20">
      <x:c r="T73" s="95">
        <x:f>T20*RMC!H20</x:f>
        <x:v>0</x:v>
      </x:c>
    </x:row>
    <x:row r="74" spans="20:20">
      <x:c r="T74" s="95">
        <x:f>T21*RMC!H21</x:f>
        <x:v>0</x:v>
      </x:c>
    </x:row>
    <x:row r="75" spans="20:20">
      <x:c r="T75" s="95">
        <x:f>T32*RMC!H32</x:f>
        <x:v>0</x:v>
      </x:c>
    </x:row>
    <x:row r="76" spans="20:20">
      <x:c r="T76" s="95">
        <x:f>T33*RMC!H33</x:f>
        <x:v>0</x:v>
      </x:c>
    </x:row>
    <x:row r="77" spans="20:20">
      <x:c r="T77" s="95">
        <x:f>T34*RMC!H34</x:f>
        <x:v>0</x:v>
      </x:c>
    </x:row>
    <x:row r="78" spans="20:20">
      <x:c r="T78" s="95">
        <x:f>T35*RMC!H35</x:f>
        <x:v>377283.36311478796</x:v>
      </x:c>
    </x:row>
    <x:row r="79" spans="20:20">
      <x:c r="T79" s="95">
        <x:f>T36*RMC!H36</x:f>
        <x:v>0</x:v>
      </x:c>
    </x:row>
    <x:row r="80" spans="20:20">
      <x:c r="T80" s="95">
        <x:f>T37*RMC!H37</x:f>
        <x:v>0</x:v>
      </x:c>
    </x:row>
    <x:row r="81" spans="20:20">
      <x:c r="T81" s="95">
        <x:f>T39*RMC!H39</x:f>
        <x:v>44807014.202175707</x:v>
      </x:c>
    </x:row>
    <x:row r="82" spans="20:20">
      <x:c r="T82" s="95">
        <x:f>T41*RMC!H41</x:f>
        <x:v>28284623.081506249</x:v>
      </x:c>
    </x:row>
    <x:row r="83" spans="20:20">
      <x:c r="T83" s="95">
        <x:f>T42*RMC!H42</x:f>
        <x:v>0</x:v>
      </x:c>
    </x:row>
    <x:row r="84" spans="20:20">
      <x:c r="T84" s="95">
        <x:f>T43*RMC!H43</x:f>
        <x:v>0</x:v>
      </x:c>
    </x:row>
    <x:row r="85" spans="20:20">
      <x:c r="T85" s="95">
        <x:f>T44*RMC!H44</x:f>
        <x:v>65486503.200006321</x:v>
      </x:c>
    </x:row>
    <x:row r="86" spans="20:20">
      <x:c r="T86" s="95">
        <x:f>T45*RMC!H45</x:f>
        <x:v>0</x:v>
      </x:c>
    </x:row>
    <x:row r="87" spans="20:20">
      <x:c r="T87" s="95">
        <x:f>T46*RMC!H46</x:f>
        <x:v>0</x:v>
      </x:c>
    </x:row>
    <x:row r="88" spans="20:20">
      <x:c r="T88" s="95">
        <x:f>T47*RMC!H47</x:f>
        <x:v>0</x:v>
      </x:c>
    </x:row>
    <x:row r="89" spans="20:20">
      <x:c r="T89" s="95">
        <x:f>T48*RMC!H48</x:f>
        <x:v>0</x:v>
      </x:c>
    </x:row>
    <x:row r="90" spans="20:20">
      <x:c r="T90" s="95">
        <x:f>T49*RMC!H49</x:f>
        <x:v>0</x:v>
      </x:c>
    </x:row>
    <x:row r="91" spans="20:20">
      <x:c r="T91" s="95">
        <x:f>T50*RMC!H50</x:f>
        <x:v>0</x:v>
      </x:c>
    </x:row>
    <x:row r="92" spans="20:20">
      <x:c r="T92" s="95">
        <x:f>SUM(T61:T91)</x:f>
        <x:v>148053855.97253448</x:v>
      </x:c>
    </x:row>
    <x:row r="93" spans="20:20">
      <x:c r="T93" s="95">
        <x:v>2096108</x:v>
      </x:c>
    </x:row>
    <x:row r="94" spans="20:20">
      <x:c r="T94" s="95">
        <x:f>SUM(T92:T93)</x:f>
        <x:v>150149963.97253448</x:v>
      </x:c>
    </x:row>
    <x:row r="95" spans="20:20">
      <x:c r="T95" s="95"/>
    </x:row>
    <x:row r="96" spans="20:20">
      <x:c r="T96" s="95"/>
    </x:row>
    <x:row r="97" spans="20:20">
      <x:c r="T97" s="95"/>
    </x:row>
    <x:row r="98" spans="20:20">
      <x:c r="T98" s="95"/>
    </x:row>
    <x:row r="99" spans="20:20">
      <x:c r="T99" s="95"/>
    </x:row>
    <x:row r="100" spans="20:20">
      <x:c r="T100" s="95"/>
    </x:row>
    <x:row r="101" spans="20:20">
      <x:c r="T101" s="95"/>
    </x:row>
    <x:row r="102" spans="20:20">
      <x:c r="T102" s="95"/>
    </x:row>
  </x:sheetData>
  <x:autoFilter ref="A5:EA44" xr:uid="{DA4B773B-8BA2-45DF-A33E-9D7DA1420E48}"/>
  <x:phoneticPr fontId="9" type="noConversion"/>
  <x:pageMargins left="0.7" right="0.7" top="0.75" bottom="0.75" header="0.3" footer="0.3"/>
  <x:pageSetup paperSize="9" orientation="portrait" verticalDpi="0" r:id="rId1"/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3FE3A41-ECC4-468B-9BD4-ACC1A35389E8}" mc:Ignorable="x14ac xr xr2 xr3">
  <x:sheetPr>
    <x:tabColor theme="4"/>
    <x:outlinePr summaryBelow="0" summaryRight="0"/>
  </x:sheetPr>
  <x:dimension ref="A1:EA46"/>
  <x:sheetViews>
    <x:sheetView topLeftCell="A8" workbookViewId="0">
      <x:selection activeCell="F41" sqref="F41"/>
    </x:sheetView>
  </x:sheetViews>
  <x:sheetFormatPr defaultColWidth="13.296875" defaultRowHeight="17.399999999999999" outlineLevelCol="1"/>
  <x:cols>
    <x:col min="1" max="3" width="13.296875" style="1"/>
    <x:col min="4" max="5" width="20.69921875" style="1" customWidth="1"/>
    <x:col min="6" max="6" width="15.59765625" style="1" bestFit="1" customWidth="1"/>
    <x:col min="7" max="7" width="13.296875" style="1"/>
    <x:col min="8" max="8" width="15.796875" style="1" customWidth="1"/>
    <x:col min="9" max="9" width="11.296875" style="1" bestFit="1" customWidth="1" outlineLevel="1"/>
    <x:col min="10" max="10" width="8.3984375" style="1" bestFit="1" customWidth="1" outlineLevel="1"/>
    <x:col min="11" max="11" width="8.8984375" style="1" bestFit="1" customWidth="1" outlineLevel="1"/>
    <x:col min="12" max="12" width="8.3984375" style="1" bestFit="1" customWidth="1" outlineLevel="1"/>
    <x:col min="13" max="13" width="9.19921875" style="1" bestFit="1" customWidth="1" outlineLevel="1"/>
    <x:col min="14" max="14" width="9.296875" style="1" bestFit="1" customWidth="1" outlineLevel="1"/>
    <x:col min="15" max="15" width="8.69921875" style="1" bestFit="1" customWidth="1" outlineLevel="1"/>
    <x:col min="16" max="16" width="8.796875" style="1" bestFit="1" customWidth="1" outlineLevel="1"/>
    <x:col min="17" max="17" width="8.59765625" style="1" bestFit="1" customWidth="1" outlineLevel="1"/>
    <x:col min="18" max="18" width="8.296875" style="1" bestFit="1" customWidth="1" outlineLevel="1"/>
    <x:col min="19" max="19" width="8.8984375" style="1" bestFit="1" customWidth="1" outlineLevel="1"/>
    <x:col min="20" max="20" width="8.59765625" style="1" bestFit="1" customWidth="1" outlineLevel="1"/>
    <x:col min="21" max="21" width="5" style="1" customWidth="1"/>
    <x:col min="22" max="22" width="15.796875" style="1" customWidth="1"/>
    <x:col min="23" max="34" width="13.296875" style="1" outlineLevel="1"/>
    <x:col min="35" max="16384" width="13.296875" style="1"/>
  </x:cols>
  <x:sheetData>
    <x:row r="1" spans="1:131" ht="21">
      <x:c r="A1" s="5"/>
      <x:c r="B1" s="5" t="s">
        <x:v>393</x:v>
      </x:c>
      <x:c r="C1" s="5"/>
      <x:c r="D1" s="5"/>
      <x:c r="E1" s="5"/>
      <x:c r="F1" s="5"/>
      <x:c r="G1" s="5"/>
    </x:row>
    <x:row r="3" spans="1:131">
      <x:c r="A3" s="7"/>
      <x:c r="B3" s="7"/>
      <x:c r="C3" s="7"/>
      <x:c r="D3" s="7"/>
      <x:c r="E3" s="7"/>
      <x:c r="F3" s="7"/>
      <x:c r="G3" s="7"/>
      <x:c r="H3" s="7" t="s">
        <x:v>389</x:v>
      </x:c>
      <x:c r="I3" s="78" t="s">
        <x:v>1551</x:v>
      </x:c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V3" s="7" t="s">
        <x:v>390</x:v>
      </x:c>
      <x:c r="W3" s="78" t="s">
        <x:v>1551</x:v>
      </x:c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</x:row>
    <x:row r="4" spans="1:131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V4" s="7"/>
      <x:c r="W4" s="7" t="s">
        <x:v>1542</x:v>
      </x:c>
      <x:c r="X4" s="7" t="s">
        <x:v>64</x:v>
      </x:c>
      <x:c r="Y4" s="7" t="s">
        <x:v>64</x:v>
      </x:c>
      <x:c r="Z4" s="7" t="s">
        <x:v>64</x:v>
      </x:c>
      <x:c r="AA4" s="7" t="s">
        <x:v>64</x:v>
      </x:c>
      <x:c r="AB4" s="7" t="s">
        <x:v>64</x:v>
      </x:c>
      <x:c r="AC4" s="7" t="s">
        <x:v>64</x:v>
      </x:c>
      <x:c r="AD4" s="7" t="s">
        <x:v>64</x:v>
      </x:c>
      <x:c r="AE4" s="7" t="s">
        <x:v>64</x:v>
      </x:c>
      <x:c r="AF4" s="7" t="s">
        <x:v>64</x:v>
      </x:c>
      <x:c r="AG4" s="7" t="s">
        <x:v>64</x:v>
      </x:c>
      <x:c r="AH4" s="7" t="s">
        <x:v>64</x:v>
      </x:c>
    </x:row>
    <x:row r="5" spans="1:131" ht="34.799999999999997">
      <x:c r="A5" s="8" t="s">
        <x:v>53</x:v>
      </x:c>
      <x:c r="B5" s="8" t="s">
        <x:v>52</x:v>
      </x:c>
      <x:c r="C5" s="8" t="s">
        <x:v>51</x:v>
      </x:c>
      <x:c r="D5" s="8" t="s">
        <x:v>50</x:v>
      </x:c>
      <x:c r="E5" s="8" t="s">
        <x:v>463</x:v>
      </x:c>
      <x:c r="F5" s="14" t="s">
        <x:v>388</x:v>
      </x:c>
      <x:c r="G5" s="14" t="s">
        <x:v>923</x:v>
      </x:c>
      <x:c r="H5" s="13" t="s">
        <x:v>2331</x:v>
      </x:c>
      <x:c r="I5" s="6" t="s">
        <x:v>0</x:v>
      </x:c>
      <x:c r="J5" s="6" t="s">
        <x:v>1</x:v>
      </x:c>
      <x:c r="K5" s="6" t="s">
        <x:v>2</x:v>
      </x:c>
      <x:c r="L5" s="6" t="s">
        <x:v>3</x:v>
      </x:c>
      <x:c r="M5" s="6" t="s">
        <x:v>4</x:v>
      </x:c>
      <x:c r="N5" s="6" t="s">
        <x:v>5</x:v>
      </x:c>
      <x:c r="O5" s="6" t="s">
        <x:v>6</x:v>
      </x:c>
      <x:c r="P5" s="6" t="s">
        <x:v>7</x:v>
      </x:c>
      <x:c r="Q5" s="6" t="s">
        <x:v>8</x:v>
      </x:c>
      <x:c r="R5" s="6" t="s">
        <x:v>9</x:v>
      </x:c>
      <x:c r="S5" s="6" t="s">
        <x:v>62</x:v>
      </x:c>
      <x:c r="T5" s="6" t="s">
        <x:v>63</x:v>
      </x:c>
      <x:c r="V5" s="13" t="s">
        <x:v>787</x:v>
      </x:c>
      <x:c r="W5" s="6" t="s">
        <x:v>0</x:v>
      </x:c>
      <x:c r="X5" s="6" t="s">
        <x:v>1</x:v>
      </x:c>
      <x:c r="Y5" s="6" t="s">
        <x:v>2</x:v>
      </x:c>
      <x:c r="Z5" s="6" t="s">
        <x:v>3</x:v>
      </x:c>
      <x:c r="AA5" s="6" t="s">
        <x:v>4</x:v>
      </x:c>
      <x:c r="AB5" s="6" t="s">
        <x:v>5</x:v>
      </x:c>
      <x:c r="AC5" s="6" t="s">
        <x:v>6</x:v>
      </x:c>
      <x:c r="AD5" s="6" t="s">
        <x:v>7</x:v>
      </x:c>
      <x:c r="AE5" s="6" t="s">
        <x:v>8</x:v>
      </x:c>
      <x:c r="AF5" s="6" t="s">
        <x:v>9</x:v>
      </x:c>
      <x:c r="AG5" s="6" t="s">
        <x:v>62</x:v>
      </x:c>
      <x:c r="AH5" s="6" t="s">
        <x:v>63</x:v>
      </x:c>
    </x:row>
    <x:row r="6" spans="1:131" s="205" customFormat="1">
      <x:c r="A6" s="202"/>
      <x:c r="B6" s="202"/>
      <x:c r="C6" s="202"/>
      <x:c r="D6" s="203" t="s">
        <x:v>10</x:v>
      </x:c>
      <x:c r="E6" s="203"/>
      <x:c r="F6" s="203"/>
      <x:c r="G6" s="203"/>
      <x:c r="H6" s="204">
        <x:f t="shared" ref="H6" si="0">SUMIF($A:$A,$A8,H:H)</x:f>
        <x:v>171</x:v>
      </x:c>
      <x:c r="I6" s="204"/>
      <x:c r="J6" s="204"/>
      <x:c r="K6" s="204"/>
      <x:c r="L6" s="204"/>
      <x:c r="M6" s="204"/>
      <x:c r="N6" s="204"/>
      <x:c r="O6" s="204"/>
      <x:c r="P6" s="204"/>
      <x:c r="Q6" s="204"/>
      <x:c r="R6" s="204"/>
      <x:c r="S6" s="204"/>
      <x:c r="T6" s="204"/>
      <x:c r="U6" s="1"/>
      <x:c r="V6" s="204">
        <x:f t="shared" ref="V6" si="1">SUMIF($A:$A,$A8,V:V)</x:f>
        <x:v>2213779.5668964768</x:v>
      </x:c>
      <x:c r="W6" s="204">
        <x:f t="shared" ref="W6:AG6" si="2">SUMIF($A:$A,$A8,W:W)</x:f>
        <x:v>2213779.5668964768</x:v>
      </x:c>
      <x:c r="X6" s="204">
        <x:f t="shared" si="2"/>
        <x:v>2213779.5668964768</x:v>
      </x:c>
      <x:c r="Y6" s="204">
        <x:f t="shared" si="2"/>
        <x:v>2213779.5668964768</x:v>
      </x:c>
      <x:c r="Z6" s="204">
        <x:f t="shared" si="2"/>
        <x:v>2213779.5668964768</x:v>
      </x:c>
      <x:c r="AA6" s="204">
        <x:f t="shared" si="2"/>
        <x:v>2213779.5668964768</x:v>
      </x:c>
      <x:c r="AB6" s="204">
        <x:f t="shared" si="2"/>
        <x:v>2213779.5668964768</x:v>
      </x:c>
      <x:c r="AC6" s="204">
        <x:f t="shared" si="2"/>
        <x:v>2213779.5668964768</x:v>
      </x:c>
      <x:c r="AD6" s="204">
        <x:f t="shared" si="2"/>
        <x:v>2213779.5668964768</x:v>
      </x:c>
      <x:c r="AE6" s="204">
        <x:f t="shared" si="2"/>
        <x:v>2213779.5668964768</x:v>
      </x:c>
      <x:c r="AF6" s="204">
        <x:f t="shared" si="2"/>
        <x:v>2213779.5668964768</x:v>
      </x:c>
      <x:c r="AG6" s="204">
        <x:f t="shared" si="2"/>
        <x:v>2213779.5668964768</x:v>
      </x:c>
      <x:c r="AH6" s="204">
        <x:f t="shared" ref="AH6" si="3">SUMIF($A:$A,$A8,AH:AH)</x:f>
        <x:v>2213779.5668964768</x:v>
      </x:c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/>
      <x:c r="BC6" s="1"/>
      <x:c r="BD6" s="1"/>
      <x:c r="BE6" s="1"/>
      <x:c r="BF6" s="1"/>
      <x:c r="BG6" s="1"/>
      <x:c r="BH6" s="1"/>
      <x:c r="BI6" s="1"/>
      <x:c r="BJ6" s="1"/>
      <x:c r="BK6" s="1"/>
      <x:c r="BL6" s="1"/>
      <x:c r="BM6" s="1"/>
      <x:c r="BN6" s="1"/>
      <x:c r="BO6" s="1"/>
      <x:c r="BP6" s="1"/>
      <x:c r="BQ6" s="1"/>
      <x:c r="BR6" s="1"/>
      <x:c r="BS6" s="1"/>
      <x:c r="BT6" s="1"/>
      <x:c r="BU6" s="1"/>
      <x:c r="BV6" s="1"/>
      <x:c r="BW6" s="1"/>
      <x:c r="BX6" s="1"/>
      <x:c r="BY6" s="1"/>
      <x:c r="BZ6" s="1"/>
      <x:c r="CA6" s="1"/>
      <x:c r="CB6" s="1"/>
      <x:c r="CC6" s="1"/>
      <x:c r="CD6" s="1"/>
      <x:c r="CE6" s="1"/>
      <x:c r="CF6" s="1"/>
      <x:c r="CG6" s="1"/>
      <x:c r="CH6" s="1"/>
      <x:c r="CI6" s="1"/>
      <x:c r="CJ6" s="1"/>
      <x:c r="CK6" s="1"/>
      <x:c r="CL6" s="1"/>
      <x:c r="CM6" s="1"/>
      <x:c r="CN6" s="1"/>
      <x:c r="CO6" s="1"/>
      <x:c r="CP6" s="1"/>
      <x:c r="CQ6" s="1"/>
      <x:c r="CR6" s="1"/>
      <x:c r="CS6" s="1"/>
      <x:c r="CT6" s="1"/>
      <x:c r="CU6" s="1"/>
      <x:c r="CV6" s="1"/>
      <x:c r="CW6" s="1"/>
      <x:c r="CX6" s="1"/>
      <x:c r="CY6" s="1"/>
      <x:c r="CZ6" s="1"/>
      <x:c r="DA6" s="1"/>
      <x:c r="DB6" s="1"/>
      <x:c r="DC6" s="1"/>
      <x:c r="DD6" s="1"/>
      <x:c r="DE6" s="1"/>
      <x:c r="DF6" s="1"/>
      <x:c r="DG6" s="1"/>
      <x:c r="DH6" s="1"/>
      <x:c r="DI6" s="1"/>
      <x:c r="DJ6" s="1"/>
      <x:c r="DK6" s="1"/>
      <x:c r="DL6" s="1"/>
      <x:c r="DM6" s="1"/>
      <x:c r="DN6" s="1"/>
      <x:c r="DO6" s="1"/>
      <x:c r="DP6" s="1"/>
      <x:c r="DQ6" s="1"/>
      <x:c r="DR6" s="1"/>
      <x:c r="DS6" s="1"/>
      <x:c r="DT6" s="1"/>
      <x:c r="DU6" s="1"/>
      <x:c r="DV6" s="1"/>
      <x:c r="DW6" s="1"/>
      <x:c r="DX6" s="1"/>
      <x:c r="DY6" s="1"/>
      <x:c r="DZ6" s="1"/>
      <x:c r="EA6" s="1"/>
    </x:row>
    <x:row r="7" spans="1:131" s="209" customFormat="1">
      <x:c r="A7" s="206"/>
      <x:c r="B7" s="206" t="s">
        <x:v>11</x:v>
      </x:c>
      <x:c r="C7" s="206" t="s">
        <x:v>57</x:v>
      </x:c>
      <x:c r="D7" s="207" t="s">
        <x:v>11</x:v>
      </x:c>
      <x:c r="E7" s="207"/>
      <x:c r="F7" s="207"/>
      <x:c r="G7" s="207"/>
      <x:c r="H7" s="208">
        <x:f t="shared" ref="H7" si="4">SUM(H8:H9)</x:f>
        <x:v>168</x:v>
      </x:c>
      <x:c r="I7" s="208"/>
      <x:c r="J7" s="208"/>
      <x:c r="K7" s="208"/>
      <x:c r="L7" s="208"/>
      <x:c r="M7" s="208"/>
      <x:c r="N7" s="208"/>
      <x:c r="O7" s="208"/>
      <x:c r="P7" s="208"/>
      <x:c r="Q7" s="208"/>
      <x:c r="R7" s="208"/>
      <x:c r="S7" s="208"/>
      <x:c r="T7" s="208"/>
      <x:c r="U7" s="1"/>
      <x:c r="V7" s="208">
        <x:f t="shared" ref="V7" si="5">SUM(V8:V9)</x:f>
        <x:v>2199495.0951857814</x:v>
      </x:c>
      <x:c r="W7" s="208">
        <x:f t="shared" ref="W7:AG7" si="6">SUM(W8:W9)</x:f>
        <x:v>2199495.0951857814</x:v>
      </x:c>
      <x:c r="X7" s="208">
        <x:f t="shared" si="6"/>
        <x:v>2199495.0951857814</x:v>
      </x:c>
      <x:c r="Y7" s="208">
        <x:f t="shared" si="6"/>
        <x:v>2199495.0951857814</x:v>
      </x:c>
      <x:c r="Z7" s="208">
        <x:f t="shared" si="6"/>
        <x:v>2199495.0951857814</x:v>
      </x:c>
      <x:c r="AA7" s="208">
        <x:f t="shared" si="6"/>
        <x:v>2199495.0951857814</x:v>
      </x:c>
      <x:c r="AB7" s="208">
        <x:f t="shared" si="6"/>
        <x:v>2199495.0951857814</x:v>
      </x:c>
      <x:c r="AC7" s="208">
        <x:f t="shared" si="6"/>
        <x:v>2199495.0951857814</x:v>
      </x:c>
      <x:c r="AD7" s="208">
        <x:f t="shared" si="6"/>
        <x:v>2199495.0951857814</x:v>
      </x:c>
      <x:c r="AE7" s="208">
        <x:f t="shared" si="6"/>
        <x:v>2199495.0951857814</x:v>
      </x:c>
      <x:c r="AF7" s="208">
        <x:f t="shared" si="6"/>
        <x:v>2199495.0951857814</x:v>
      </x:c>
      <x:c r="AG7" s="208">
        <x:f t="shared" si="6"/>
        <x:v>2199495.0951857814</x:v>
      </x:c>
      <x:c r="AH7" s="208">
        <x:f t="shared" ref="AH7" si="7">SUM(AH8:AH9)</x:f>
        <x:v>2199495.0951857814</x:v>
      </x:c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1"/>
      <x:c r="BI7" s="1"/>
      <x:c r="BJ7" s="1"/>
      <x:c r="BK7" s="1"/>
      <x:c r="BL7" s="1"/>
      <x:c r="BM7" s="1"/>
      <x:c r="BN7" s="1"/>
      <x:c r="BO7" s="1"/>
      <x:c r="BP7" s="1"/>
      <x:c r="BQ7" s="1"/>
      <x:c r="BR7" s="1"/>
      <x:c r="BS7" s="1"/>
      <x:c r="BT7" s="1"/>
      <x:c r="BU7" s="1"/>
      <x:c r="BV7" s="1"/>
      <x:c r="BW7" s="1"/>
      <x:c r="BX7" s="1"/>
      <x:c r="BY7" s="1"/>
      <x:c r="BZ7" s="1"/>
      <x:c r="CA7" s="1"/>
      <x:c r="CB7" s="1"/>
      <x:c r="CC7" s="1"/>
      <x:c r="CD7" s="1"/>
      <x:c r="CE7" s="1"/>
      <x:c r="CF7" s="1"/>
      <x:c r="CG7" s="1"/>
      <x:c r="CH7" s="1"/>
      <x:c r="CI7" s="1"/>
      <x:c r="CJ7" s="1"/>
      <x:c r="CK7" s="1"/>
      <x:c r="CL7" s="1"/>
      <x:c r="CM7" s="1"/>
      <x:c r="CN7" s="1"/>
      <x:c r="CO7" s="1"/>
      <x:c r="CP7" s="1"/>
      <x:c r="CQ7" s="1"/>
      <x:c r="CR7" s="1"/>
      <x:c r="CS7" s="1"/>
      <x:c r="CT7" s="1"/>
      <x:c r="CU7" s="1"/>
      <x:c r="CV7" s="1"/>
      <x:c r="CW7" s="1"/>
      <x:c r="CX7" s="1"/>
      <x:c r="CY7" s="1"/>
      <x:c r="CZ7" s="1"/>
      <x:c r="DA7" s="1"/>
      <x:c r="DB7" s="1"/>
      <x:c r="DC7" s="1"/>
      <x:c r="DD7" s="1"/>
      <x:c r="DE7" s="1"/>
      <x:c r="DF7" s="1"/>
      <x:c r="DG7" s="1"/>
      <x:c r="DH7" s="1"/>
      <x:c r="DI7" s="1"/>
      <x:c r="DJ7" s="1"/>
      <x:c r="DK7" s="1"/>
      <x:c r="DL7" s="1"/>
      <x:c r="DM7" s="1"/>
      <x:c r="DN7" s="1"/>
      <x:c r="DO7" s="1"/>
      <x:c r="DP7" s="1"/>
      <x:c r="DQ7" s="1"/>
      <x:c r="DR7" s="1"/>
      <x:c r="DS7" s="1"/>
      <x:c r="DT7" s="1"/>
      <x:c r="DU7" s="1"/>
      <x:c r="DV7" s="1"/>
      <x:c r="DW7" s="1"/>
      <x:c r="DX7" s="1"/>
      <x:c r="DY7" s="1"/>
      <x:c r="DZ7" s="1"/>
      <x:c r="EA7" s="1"/>
    </x:row>
    <x:row r="8" spans="1:131">
      <x:c r="A8" s="12" t="s">
        <x:v>54</x:v>
      </x:c>
      <x:c r="B8" s="12" t="s">
        <x:v>11</x:v>
      </x:c>
      <x:c r="C8" s="12" t="s">
        <x:v>57</x:v>
      </x:c>
      <x:c r="D8" s="4" t="s">
        <x:v>12</x:v>
      </x:c>
      <x:c r="E8" s="4" t="s">
        <x:v>12</x:v>
      </x:c>
      <x:c r="F8" s="4">
        <x:v>12238.796445866737</x:v>
      </x:c>
      <x:c r="G8" s="4"/>
      <x:c r="H8" s="190">
        <x:v>15</x:v>
      </x:c>
      <x:c r="I8" s="3">
        <x:f>H8+PQ!W8-SQ!W8</x:f>
        <x:v>15</x:v>
      </x:c>
      <x:c r="J8" s="3">
        <x:f>I8+PQ!X8-SQ!X8</x:f>
        <x:v>15</x:v>
      </x:c>
      <x:c r="K8" s="3">
        <x:f>J8+PQ!Y8-SQ!Y8</x:f>
        <x:v>15</x:v>
      </x:c>
      <x:c r="L8" s="3">
        <x:f>K8+PQ!Z8-SQ!Z8</x:f>
        <x:v>15</x:v>
      </x:c>
      <x:c r="M8" s="3">
        <x:f>L8+PQ!AA8-SQ!AA8</x:f>
        <x:v>15</x:v>
      </x:c>
      <x:c r="N8" s="3">
        <x:f>M8+PQ!AB8-SQ!AB8</x:f>
        <x:v>15</x:v>
      </x:c>
      <x:c r="O8" s="3">
        <x:f>N8+PQ!AC8-SQ!AC8</x:f>
        <x:v>15</x:v>
      </x:c>
      <x:c r="P8" s="3">
        <x:f>O8+PQ!AD8-SQ!AD8</x:f>
        <x:v>15</x:v>
      </x:c>
      <x:c r="Q8" s="3">
        <x:f>P8+PQ!AE8-SQ!AE8</x:f>
        <x:v>15</x:v>
      </x:c>
      <x:c r="R8" s="3">
        <x:f>Q8+PQ!AF8-SQ!AF8</x:f>
        <x:v>15</x:v>
      </x:c>
      <x:c r="S8" s="3">
        <x:f>R8+PQ!AG8-SQ!AG8</x:f>
        <x:v>15</x:v>
      </x:c>
      <x:c r="T8" s="3">
        <x:f>S8+PQ!AH8-SQ!AH8</x:f>
        <x:v>15</x:v>
      </x:c>
      <x:c r="V8" s="3">
        <x:f t="shared" ref="V8:W9" si="8">H8*$F8</x:f>
        <x:v>183581.94668800107</x:v>
      </x:c>
      <x:c r="W8" s="3">
        <x:f t="shared" si="8"/>
        <x:v>183581.94668800107</x:v>
      </x:c>
      <x:c r="X8" s="3">
        <x:f t="shared" ref="X8:X9" si="9">J8*$F8</x:f>
        <x:v>183581.94668800107</x:v>
      </x:c>
      <x:c r="Y8" s="3">
        <x:f t="shared" ref="Y8:Y9" si="10">K8*$F8</x:f>
        <x:v>183581.94668800107</x:v>
      </x:c>
      <x:c r="Z8" s="3">
        <x:f t="shared" ref="Z8:Z9" si="11">L8*$F8</x:f>
        <x:v>183581.94668800107</x:v>
      </x:c>
      <x:c r="AA8" s="3">
        <x:f t="shared" ref="AA8:AA9" si="12">M8*$F8</x:f>
        <x:v>183581.94668800107</x:v>
      </x:c>
      <x:c r="AB8" s="3">
        <x:f t="shared" ref="AB8:AB9" si="13">N8*$F8</x:f>
        <x:v>183581.94668800107</x:v>
      </x:c>
      <x:c r="AC8" s="3">
        <x:f t="shared" ref="AC8:AC9" si="14">O8*$F8</x:f>
        <x:v>183581.94668800107</x:v>
      </x:c>
      <x:c r="AD8" s="3">
        <x:f t="shared" ref="AD8:AD9" si="15">P8*$F8</x:f>
        <x:v>183581.94668800107</x:v>
      </x:c>
      <x:c r="AE8" s="3">
        <x:f t="shared" ref="AE8:AE9" si="16">Q8*$F8</x:f>
        <x:v>183581.94668800107</x:v>
      </x:c>
      <x:c r="AF8" s="3">
        <x:f t="shared" ref="AF8:AF9" si="17">R8*$F8</x:f>
        <x:v>183581.94668800107</x:v>
      </x:c>
      <x:c r="AG8" s="3">
        <x:f t="shared" ref="AG8:AG9" si="18">S8*$F8</x:f>
        <x:v>183581.94668800107</x:v>
      </x:c>
      <x:c r="AH8" s="3">
        <x:f t="shared" ref="AH8:AH9" si="19">T8*$F8</x:f>
        <x:v>183581.94668800107</x:v>
      </x:c>
    </x:row>
    <x:row r="9" spans="1:131">
      <x:c r="A9" s="12" t="s">
        <x:v>54</x:v>
      </x:c>
      <x:c r="B9" s="12" t="s">
        <x:v>11</x:v>
      </x:c>
      <x:c r="C9" s="12" t="s">
        <x:v>57</x:v>
      </x:c>
      <x:c r="D9" s="4" t="s">
        <x:v>13</x:v>
      </x:c>
      <x:c r="E9" s="4" t="s">
        <x:v>13</x:v>
      </x:c>
      <x:c r="F9" s="4">
        <x:v>13175.902931358041</x:v>
      </x:c>
      <x:c r="G9" s="4"/>
      <x:c r="H9" s="190">
        <x:v>153</x:v>
      </x:c>
      <x:c r="I9" s="3">
        <x:f>H9+PQ!W9-SQ!W9</x:f>
        <x:v>153</x:v>
      </x:c>
      <x:c r="J9" s="3">
        <x:f>I9+PQ!X9-SQ!X9</x:f>
        <x:v>153</x:v>
      </x:c>
      <x:c r="K9" s="3">
        <x:f>J9+PQ!Y9-SQ!Y9</x:f>
        <x:v>153</x:v>
      </x:c>
      <x:c r="L9" s="3">
        <x:f>K9+PQ!Z9-SQ!Z9</x:f>
        <x:v>153</x:v>
      </x:c>
      <x:c r="M9" s="3">
        <x:f>L9+PQ!AA9-SQ!AA9</x:f>
        <x:v>153</x:v>
      </x:c>
      <x:c r="N9" s="3">
        <x:f>M9+PQ!AB9-SQ!AB9</x:f>
        <x:v>153</x:v>
      </x:c>
      <x:c r="O9" s="3">
        <x:f>N9+PQ!AC9-SQ!AC9</x:f>
        <x:v>153</x:v>
      </x:c>
      <x:c r="P9" s="3">
        <x:f>O9+PQ!AD9-SQ!AD9</x:f>
        <x:v>153</x:v>
      </x:c>
      <x:c r="Q9" s="3">
        <x:f>P9+PQ!AE9-SQ!AE9</x:f>
        <x:v>153</x:v>
      </x:c>
      <x:c r="R9" s="3">
        <x:f>Q9+PQ!AF9-SQ!AF9</x:f>
        <x:v>153</x:v>
      </x:c>
      <x:c r="S9" s="3">
        <x:f>R9+PQ!AG9-SQ!AG9</x:f>
        <x:v>153</x:v>
      </x:c>
      <x:c r="T9" s="3">
        <x:f>S9+PQ!AH9-SQ!AH9</x:f>
        <x:v>153</x:v>
      </x:c>
      <x:c r="V9" s="3">
        <x:f t="shared" si="8"/>
        <x:v>2015913.1484977803</x:v>
      </x:c>
      <x:c r="W9" s="3">
        <x:f t="shared" si="8"/>
        <x:v>2015913.1484977803</x:v>
      </x:c>
      <x:c r="X9" s="3">
        <x:f t="shared" si="9"/>
        <x:v>2015913.1484977803</x:v>
      </x:c>
      <x:c r="Y9" s="3">
        <x:f t="shared" si="10"/>
        <x:v>2015913.1484977803</x:v>
      </x:c>
      <x:c r="Z9" s="3">
        <x:f t="shared" si="11"/>
        <x:v>2015913.1484977803</x:v>
      </x:c>
      <x:c r="AA9" s="3">
        <x:f t="shared" si="12"/>
        <x:v>2015913.1484977803</x:v>
      </x:c>
      <x:c r="AB9" s="3">
        <x:f t="shared" si="13"/>
        <x:v>2015913.1484977803</x:v>
      </x:c>
      <x:c r="AC9" s="3">
        <x:f t="shared" si="14"/>
        <x:v>2015913.1484977803</x:v>
      </x:c>
      <x:c r="AD9" s="3">
        <x:f t="shared" si="15"/>
        <x:v>2015913.1484977803</x:v>
      </x:c>
      <x:c r="AE9" s="3">
        <x:f t="shared" si="16"/>
        <x:v>2015913.1484977803</x:v>
      </x:c>
      <x:c r="AF9" s="3">
        <x:f t="shared" si="17"/>
        <x:v>2015913.1484977803</x:v>
      </x:c>
      <x:c r="AG9" s="3">
        <x:f t="shared" si="18"/>
        <x:v>2015913.1484977803</x:v>
      </x:c>
      <x:c r="AH9" s="3">
        <x:f t="shared" si="19"/>
        <x:v>2015913.1484977803</x:v>
      </x:c>
    </x:row>
    <x:row r="10" spans="1:131" s="209" customFormat="1">
      <x:c r="A10" s="206"/>
      <x:c r="B10" s="206" t="s">
        <x:v>14</x:v>
      </x:c>
      <x:c r="C10" s="206" t="s">
        <x:v>57</x:v>
      </x:c>
      <x:c r="D10" s="207" t="s">
        <x:v>14</x:v>
      </x:c>
      <x:c r="E10" s="207"/>
      <x:c r="F10" s="207"/>
      <x:c r="G10" s="207"/>
      <x:c r="H10" s="208">
        <x:f t="shared" ref="H10" si="20">SUM(H11:H12)</x:f>
        <x:v>0</x:v>
      </x:c>
      <x:c r="I10" s="208"/>
      <x:c r="J10" s="208"/>
      <x:c r="K10" s="208"/>
      <x:c r="L10" s="208"/>
      <x:c r="M10" s="208"/>
      <x:c r="N10" s="208"/>
      <x:c r="O10" s="208"/>
      <x:c r="P10" s="208"/>
      <x:c r="Q10" s="208"/>
      <x:c r="R10" s="208"/>
      <x:c r="S10" s="208"/>
      <x:c r="T10" s="208"/>
      <x:c r="U10" s="1"/>
      <x:c r="V10" s="208">
        <x:f t="shared" ref="V10" si="21">SUM(V11:V12)</x:f>
        <x:v>0</x:v>
      </x:c>
      <x:c r="W10" s="208">
        <x:f t="shared" ref="W10:AG10" si="22">SUM(W11:W12)</x:f>
        <x:v>0</x:v>
      </x:c>
      <x:c r="X10" s="208">
        <x:f t="shared" si="22"/>
        <x:v>0</x:v>
      </x:c>
      <x:c r="Y10" s="208">
        <x:f t="shared" si="22"/>
        <x:v>0</x:v>
      </x:c>
      <x:c r="Z10" s="208">
        <x:f t="shared" si="22"/>
        <x:v>0</x:v>
      </x:c>
      <x:c r="AA10" s="208">
        <x:f t="shared" si="22"/>
        <x:v>0</x:v>
      </x:c>
      <x:c r="AB10" s="208">
        <x:f t="shared" si="22"/>
        <x:v>0</x:v>
      </x:c>
      <x:c r="AC10" s="208">
        <x:f t="shared" si="22"/>
        <x:v>0</x:v>
      </x:c>
      <x:c r="AD10" s="208">
        <x:f t="shared" si="22"/>
        <x:v>0</x:v>
      </x:c>
      <x:c r="AE10" s="208">
        <x:f t="shared" si="22"/>
        <x:v>0</x:v>
      </x:c>
      <x:c r="AF10" s="208">
        <x:f t="shared" si="22"/>
        <x:v>0</x:v>
      </x:c>
      <x:c r="AG10" s="208">
        <x:f t="shared" si="22"/>
        <x:v>0</x:v>
      </x:c>
      <x:c r="AH10" s="208">
        <x:f t="shared" ref="AH10" si="23">SUM(AH11:AH12)</x:f>
        <x:v>0</x:v>
      </x:c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  <x:c r="BA10" s="1"/>
      <x:c r="BB10" s="1"/>
      <x:c r="BC10" s="1"/>
      <x:c r="BD10" s="1"/>
      <x:c r="BE10" s="1"/>
      <x:c r="BF10" s="1"/>
      <x:c r="BG10" s="1"/>
      <x:c r="BH10" s="1"/>
      <x:c r="BI10" s="1"/>
      <x:c r="BJ10" s="1"/>
      <x:c r="BK10" s="1"/>
      <x:c r="BL10" s="1"/>
      <x:c r="BM10" s="1"/>
      <x:c r="BN10" s="1"/>
      <x:c r="BO10" s="1"/>
      <x:c r="BP10" s="1"/>
      <x:c r="BQ10" s="1"/>
      <x:c r="BR10" s="1"/>
      <x:c r="BS10" s="1"/>
      <x:c r="BT10" s="1"/>
      <x:c r="BU10" s="1"/>
      <x:c r="BV10" s="1"/>
      <x:c r="BW10" s="1"/>
      <x:c r="BX10" s="1"/>
      <x:c r="BY10" s="1"/>
      <x:c r="BZ10" s="1"/>
      <x:c r="CA10" s="1"/>
      <x:c r="CB10" s="1"/>
      <x:c r="CC10" s="1"/>
      <x:c r="CD10" s="1"/>
      <x:c r="CE10" s="1"/>
      <x:c r="CF10" s="1"/>
      <x:c r="CG10" s="1"/>
      <x:c r="CH10" s="1"/>
      <x:c r="CI10" s="1"/>
      <x:c r="CJ10" s="1"/>
      <x:c r="CK10" s="1"/>
      <x:c r="CL10" s="1"/>
      <x:c r="CM10" s="1"/>
      <x:c r="CN10" s="1"/>
      <x:c r="CO10" s="1"/>
      <x:c r="CP10" s="1"/>
      <x:c r="CQ10" s="1"/>
      <x:c r="CR10" s="1"/>
      <x:c r="CS10" s="1"/>
      <x:c r="CT10" s="1"/>
      <x:c r="CU10" s="1"/>
      <x:c r="CV10" s="1"/>
      <x:c r="CW10" s="1"/>
      <x:c r="CX10" s="1"/>
      <x:c r="CY10" s="1"/>
      <x:c r="CZ10" s="1"/>
      <x:c r="DA10" s="1"/>
      <x:c r="DB10" s="1"/>
      <x:c r="DC10" s="1"/>
      <x:c r="DD10" s="1"/>
      <x:c r="DE10" s="1"/>
      <x:c r="DF10" s="1"/>
      <x:c r="DG10" s="1"/>
      <x:c r="DH10" s="1"/>
      <x:c r="DI10" s="1"/>
      <x:c r="DJ10" s="1"/>
      <x:c r="DK10" s="1"/>
      <x:c r="DL10" s="1"/>
      <x:c r="DM10" s="1"/>
      <x:c r="DN10" s="1"/>
      <x:c r="DO10" s="1"/>
      <x:c r="DP10" s="1"/>
      <x:c r="DQ10" s="1"/>
      <x:c r="DR10" s="1"/>
      <x:c r="DS10" s="1"/>
      <x:c r="DT10" s="1"/>
      <x:c r="DU10" s="1"/>
      <x:c r="DV10" s="1"/>
      <x:c r="DW10" s="1"/>
      <x:c r="DX10" s="1"/>
      <x:c r="DY10" s="1"/>
      <x:c r="DZ10" s="1"/>
      <x:c r="EA10" s="1"/>
    </x:row>
    <x:row r="11" spans="1:131">
      <x:c r="A11" s="12" t="s">
        <x:v>54</x:v>
      </x:c>
      <x:c r="B11" s="12" t="s">
        <x:v>14</x:v>
      </x:c>
      <x:c r="C11" s="12" t="s">
        <x:v>57</x:v>
      </x:c>
      <x:c r="D11" s="4" t="s">
        <x:v>15</x:v>
      </x:c>
      <x:c r="E11" s="4" t="s">
        <x:v>15</x:v>
      </x:c>
      <x:c r="F11" s="4">
        <x:v>10514.899683750557</x:v>
      </x:c>
      <x:c r="G11" s="4"/>
      <x:c r="H11" s="190">
        <x:v>0</x:v>
      </x:c>
      <x:c r="I11" s="3">
        <x:f>H11+PQ!W11-SQ!W11</x:f>
        <x:v>0</x:v>
      </x:c>
      <x:c r="J11" s="3">
        <x:f>I11+PQ!X11-SQ!X11</x:f>
        <x:v>0</x:v>
      </x:c>
      <x:c r="K11" s="3">
        <x:f>J11+PQ!Y11-SQ!Y11</x:f>
        <x:v>0</x:v>
      </x:c>
      <x:c r="L11" s="3">
        <x:f>K11+PQ!Z11-SQ!Z11</x:f>
        <x:v>0</x:v>
      </x:c>
      <x:c r="M11" s="3">
        <x:f>L11+PQ!AA11-SQ!AA11</x:f>
        <x:v>0</x:v>
      </x:c>
      <x:c r="N11" s="3">
        <x:f>M11+PQ!AB11-SQ!AB11</x:f>
        <x:v>0</x:v>
      </x:c>
      <x:c r="O11" s="3">
        <x:f>N11+PQ!AC11-SQ!AC11</x:f>
        <x:v>0</x:v>
      </x:c>
      <x:c r="P11" s="3">
        <x:f>O11+PQ!AD11-SQ!AD11</x:f>
        <x:v>0</x:v>
      </x:c>
      <x:c r="Q11" s="3">
        <x:f>P11+PQ!AE11-SQ!AE11</x:f>
        <x:v>0</x:v>
      </x:c>
      <x:c r="R11" s="3">
        <x:f>Q11+PQ!AF11-SQ!AF11</x:f>
        <x:v>0</x:v>
      </x:c>
      <x:c r="S11" s="3">
        <x:f>R11+PQ!AG11-SQ!AG11</x:f>
        <x:v>0</x:v>
      </x:c>
      <x:c r="T11" s="3">
        <x:f>S11+PQ!AH11-SQ!AH11</x:f>
        <x:v>0</x:v>
      </x:c>
      <x:c r="V11" s="3">
        <x:f t="shared" ref="V11:W13" si="24">H11*$F11</x:f>
        <x:v>0</x:v>
      </x:c>
      <x:c r="W11" s="3">
        <x:f t="shared" si="24"/>
        <x:v>0</x:v>
      </x:c>
      <x:c r="X11" s="3">
        <x:f t="shared" ref="X11:X13" si="25">J11*$F11</x:f>
        <x:v>0</x:v>
      </x:c>
      <x:c r="Y11" s="3">
        <x:f t="shared" ref="Y11:Y13" si="26">K11*$F11</x:f>
        <x:v>0</x:v>
      </x:c>
      <x:c r="Z11" s="3">
        <x:f t="shared" ref="Z11:Z13" si="27">L11*$F11</x:f>
        <x:v>0</x:v>
      </x:c>
      <x:c r="AA11" s="3">
        <x:f t="shared" ref="AA11:AA13" si="28">M11*$F11</x:f>
        <x:v>0</x:v>
      </x:c>
      <x:c r="AB11" s="3">
        <x:f t="shared" ref="AB11:AB13" si="29">N11*$F11</x:f>
        <x:v>0</x:v>
      </x:c>
      <x:c r="AC11" s="3">
        <x:f t="shared" ref="AC11:AC13" si="30">O11*$F11</x:f>
        <x:v>0</x:v>
      </x:c>
      <x:c r="AD11" s="3">
        <x:f t="shared" ref="AD11:AD13" si="31">P11*$F11</x:f>
        <x:v>0</x:v>
      </x:c>
      <x:c r="AE11" s="3">
        <x:f t="shared" ref="AE11:AE13" si="32">Q11*$F11</x:f>
        <x:v>0</x:v>
      </x:c>
      <x:c r="AF11" s="3">
        <x:f t="shared" ref="AF11:AF13" si="33">R11*$F11</x:f>
        <x:v>0</x:v>
      </x:c>
      <x:c r="AG11" s="3">
        <x:f t="shared" ref="AG11:AG13" si="34">S11*$F11</x:f>
        <x:v>0</x:v>
      </x:c>
      <x:c r="AH11" s="3">
        <x:f t="shared" ref="AH11:AH13" si="35">T11*$F11</x:f>
        <x:v>0</x:v>
      </x:c>
    </x:row>
    <x:row r="12" spans="1:131">
      <x:c r="A12" s="12" t="s">
        <x:v>54</x:v>
      </x:c>
      <x:c r="B12" s="12" t="s">
        <x:v>14</x:v>
      </x:c>
      <x:c r="C12" s="12" t="s">
        <x:v>57</x:v>
      </x:c>
      <x:c r="D12" s="4" t="s">
        <x:v>16</x:v>
      </x:c>
      <x:c r="E12" s="4" t="s">
        <x:v>16</x:v>
      </x:c>
      <x:c r="F12" s="4">
        <x:v>4242.6513580710889</x:v>
      </x:c>
      <x:c r="G12" s="4"/>
      <x:c r="H12" s="190">
        <x:v>0</x:v>
      </x:c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V12" s="3">
        <x:f t="shared" si="24"/>
        <x:v>0</x:v>
      </x:c>
      <x:c r="W12" s="3">
        <x:f t="shared" si="24"/>
        <x:v>0</x:v>
      </x:c>
      <x:c r="X12" s="3">
        <x:f t="shared" si="25"/>
        <x:v>0</x:v>
      </x:c>
      <x:c r="Y12" s="3">
        <x:f t="shared" si="26"/>
        <x:v>0</x:v>
      </x:c>
      <x:c r="Z12" s="3">
        <x:f t="shared" si="27"/>
        <x:v>0</x:v>
      </x:c>
      <x:c r="AA12" s="3">
        <x:f t="shared" si="28"/>
        <x:v>0</x:v>
      </x:c>
      <x:c r="AB12" s="3">
        <x:f t="shared" si="29"/>
        <x:v>0</x:v>
      </x:c>
      <x:c r="AC12" s="3">
        <x:f t="shared" si="30"/>
        <x:v>0</x:v>
      </x:c>
      <x:c r="AD12" s="3">
        <x:f t="shared" si="31"/>
        <x:v>0</x:v>
      </x:c>
      <x:c r="AE12" s="3">
        <x:f t="shared" si="32"/>
        <x:v>0</x:v>
      </x:c>
      <x:c r="AF12" s="3">
        <x:f t="shared" si="33"/>
        <x:v>0</x:v>
      </x:c>
      <x:c r="AG12" s="3">
        <x:f t="shared" si="34"/>
        <x:v>0</x:v>
      </x:c>
      <x:c r="AH12" s="3">
        <x:f t="shared" si="35"/>
        <x:v>0</x:v>
      </x:c>
    </x:row>
    <x:row r="13" spans="1:131">
      <x:c r="A13" s="12" t="s">
        <x:v>54</x:v>
      </x:c>
      <x:c r="B13" s="12" t="s">
        <x:v>14</x:v>
      </x:c>
      <x:c r="C13" s="12" t="s">
        <x:v>57</x:v>
      </x:c>
      <x:c r="D13" s="4" t="s">
        <x:v>17</x:v>
      </x:c>
      <x:c r="E13" s="4"/>
      <x:c r="F13" s="4">
        <x:v>1672.9870226971996</x:v>
      </x:c>
      <x:c r="G13" s="4"/>
      <x:c r="H13" s="190">
        <x:v>0</x:v>
      </x:c>
      <x:c r="I13" s="3">
        <x:f>H13+PQ!W13-SQ!W13</x:f>
        <x:v>0</x:v>
      </x:c>
      <x:c r="J13" s="3">
        <x:f>I13+PQ!X13-SQ!X13</x:f>
        <x:v>0</x:v>
      </x:c>
      <x:c r="K13" s="3">
        <x:f>J13+PQ!Y13-SQ!Y13</x:f>
        <x:v>0</x:v>
      </x:c>
      <x:c r="L13" s="3">
        <x:f>K13+PQ!Z13-SQ!Z13</x:f>
        <x:v>0</x:v>
      </x:c>
      <x:c r="M13" s="3">
        <x:f>L13+PQ!AA13-SQ!AA13</x:f>
        <x:v>0</x:v>
      </x:c>
      <x:c r="N13" s="3">
        <x:f>M13+PQ!AB13-SQ!AB13</x:f>
        <x:v>0</x:v>
      </x:c>
      <x:c r="O13" s="3">
        <x:f>N13+PQ!AC13-SQ!AC13</x:f>
        <x:v>0</x:v>
      </x:c>
      <x:c r="P13" s="3">
        <x:f>O13+PQ!AD13-SQ!AD13</x:f>
        <x:v>0</x:v>
      </x:c>
      <x:c r="Q13" s="3">
        <x:f>P13+PQ!AE13-SQ!AE13</x:f>
        <x:v>0</x:v>
      </x:c>
      <x:c r="R13" s="3">
        <x:f>Q13+PQ!AF13-SQ!AF13</x:f>
        <x:v>0</x:v>
      </x:c>
      <x:c r="S13" s="3">
        <x:f>R13+PQ!AG13-SQ!AG13</x:f>
        <x:v>0</x:v>
      </x:c>
      <x:c r="T13" s="3">
        <x:f>S13+PQ!AH13-SQ!AH13</x:f>
        <x:v>0</x:v>
      </x:c>
      <x:c r="V13" s="3">
        <x:f t="shared" si="24"/>
        <x:v>0</x:v>
      </x:c>
      <x:c r="W13" s="3">
        <x:f t="shared" si="24"/>
        <x:v>0</x:v>
      </x:c>
      <x:c r="X13" s="3">
        <x:f t="shared" si="25"/>
        <x:v>0</x:v>
      </x:c>
      <x:c r="Y13" s="3">
        <x:f t="shared" si="26"/>
        <x:v>0</x:v>
      </x:c>
      <x:c r="Z13" s="3">
        <x:f t="shared" si="27"/>
        <x:v>0</x:v>
      </x:c>
      <x:c r="AA13" s="3">
        <x:f t="shared" si="28"/>
        <x:v>0</x:v>
      </x:c>
      <x:c r="AB13" s="3">
        <x:f t="shared" si="29"/>
        <x:v>0</x:v>
      </x:c>
      <x:c r="AC13" s="3">
        <x:f t="shared" si="30"/>
        <x:v>0</x:v>
      </x:c>
      <x:c r="AD13" s="3">
        <x:f t="shared" si="31"/>
        <x:v>0</x:v>
      </x:c>
      <x:c r="AE13" s="3">
        <x:f t="shared" si="32"/>
        <x:v>0</x:v>
      </x:c>
      <x:c r="AF13" s="3">
        <x:f t="shared" si="33"/>
        <x:v>0</x:v>
      </x:c>
      <x:c r="AG13" s="3">
        <x:f t="shared" si="34"/>
        <x:v>0</x:v>
      </x:c>
      <x:c r="AH13" s="3">
        <x:f t="shared" si="35"/>
        <x:v>0</x:v>
      </x:c>
    </x:row>
    <x:row r="14" spans="1:131" s="209" customFormat="1">
      <x:c r="A14" s="206"/>
      <x:c r="B14" s="206" t="s">
        <x:v>18</x:v>
      </x:c>
      <x:c r="C14" s="206" t="s">
        <x:v>57</x:v>
      </x:c>
      <x:c r="D14" s="207" t="s">
        <x:v>18</x:v>
      </x:c>
      <x:c r="E14" s="207"/>
      <x:c r="F14" s="207"/>
      <x:c r="G14" s="207"/>
      <x:c r="H14" s="208">
        <x:f t="shared" ref="H14" si="36">SUM(H15:H21)</x:f>
        <x:v>3</x:v>
      </x:c>
      <x:c r="I14" s="208"/>
      <x:c r="J14" s="208"/>
      <x:c r="K14" s="208"/>
      <x:c r="L14" s="208"/>
      <x:c r="M14" s="208"/>
      <x:c r="N14" s="208"/>
      <x:c r="O14" s="208"/>
      <x:c r="P14" s="208"/>
      <x:c r="Q14" s="208"/>
      <x:c r="R14" s="208"/>
      <x:c r="S14" s="208"/>
      <x:c r="T14" s="208"/>
      <x:c r="U14" s="1"/>
      <x:c r="V14" s="208">
        <x:f t="shared" ref="V14" si="37">SUM(V15:V21)</x:f>
        <x:v>14284.471710695219</x:v>
      </x:c>
      <x:c r="W14" s="208">
        <x:f t="shared" ref="W14:AG14" si="38">SUM(W15:W21)</x:f>
        <x:v>14284.471710695219</x:v>
      </x:c>
      <x:c r="X14" s="208">
        <x:f t="shared" si="38"/>
        <x:v>14284.471710695219</x:v>
      </x:c>
      <x:c r="Y14" s="208">
        <x:f t="shared" si="38"/>
        <x:v>14284.471710695219</x:v>
      </x:c>
      <x:c r="Z14" s="208">
        <x:f t="shared" si="38"/>
        <x:v>14284.471710695219</x:v>
      </x:c>
      <x:c r="AA14" s="208">
        <x:f t="shared" si="38"/>
        <x:v>14284.471710695219</x:v>
      </x:c>
      <x:c r="AB14" s="208">
        <x:f t="shared" si="38"/>
        <x:v>14284.471710695219</x:v>
      </x:c>
      <x:c r="AC14" s="208">
        <x:f t="shared" si="38"/>
        <x:v>14284.471710695219</x:v>
      </x:c>
      <x:c r="AD14" s="208">
        <x:f t="shared" si="38"/>
        <x:v>14284.471710695219</x:v>
      </x:c>
      <x:c r="AE14" s="208">
        <x:f t="shared" si="38"/>
        <x:v>14284.471710695219</x:v>
      </x:c>
      <x:c r="AF14" s="208">
        <x:f t="shared" si="38"/>
        <x:v>14284.471710695219</x:v>
      </x:c>
      <x:c r="AG14" s="208">
        <x:f t="shared" si="38"/>
        <x:v>14284.471710695219</x:v>
      </x:c>
      <x:c r="AH14" s="208">
        <x:f t="shared" ref="AH14" si="39">SUM(AH15:AH21)</x:f>
        <x:v>14284.471710695219</x:v>
      </x:c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  <x:c r="BA14" s="1"/>
      <x:c r="BB14" s="1"/>
      <x:c r="BC14" s="1"/>
      <x:c r="BD14" s="1"/>
      <x:c r="BE14" s="1"/>
      <x:c r="BF14" s="1"/>
      <x:c r="BG14" s="1"/>
      <x:c r="BH14" s="1"/>
      <x:c r="BI14" s="1"/>
      <x:c r="BJ14" s="1"/>
      <x:c r="BK14" s="1"/>
      <x:c r="BL14" s="1"/>
      <x:c r="BM14" s="1"/>
      <x:c r="BN14" s="1"/>
      <x:c r="BO14" s="1"/>
      <x:c r="BP14" s="1"/>
      <x:c r="BQ14" s="1"/>
      <x:c r="BR14" s="1"/>
      <x:c r="BS14" s="1"/>
      <x:c r="BT14" s="1"/>
      <x:c r="BU14" s="1"/>
      <x:c r="BV14" s="1"/>
      <x:c r="BW14" s="1"/>
      <x:c r="BX14" s="1"/>
      <x:c r="BY14" s="1"/>
      <x:c r="BZ14" s="1"/>
      <x:c r="CA14" s="1"/>
      <x:c r="CB14" s="1"/>
      <x:c r="CC14" s="1"/>
      <x:c r="CD14" s="1"/>
      <x:c r="CE14" s="1"/>
      <x:c r="CF14" s="1"/>
      <x:c r="CG14" s="1"/>
      <x:c r="CH14" s="1"/>
      <x:c r="CI14" s="1"/>
      <x:c r="CJ14" s="1"/>
      <x:c r="CK14" s="1"/>
      <x:c r="CL14" s="1"/>
      <x:c r="CM14" s="1"/>
      <x:c r="CN14" s="1"/>
      <x:c r="CO14" s="1"/>
      <x:c r="CP14" s="1"/>
      <x:c r="CQ14" s="1"/>
      <x:c r="CR14" s="1"/>
      <x:c r="CS14" s="1"/>
      <x:c r="CT14" s="1"/>
      <x:c r="CU14" s="1"/>
      <x:c r="CV14" s="1"/>
      <x:c r="CW14" s="1"/>
      <x:c r="CX14" s="1"/>
      <x:c r="CY14" s="1"/>
      <x:c r="CZ14" s="1"/>
      <x:c r="DA14" s="1"/>
      <x:c r="DB14" s="1"/>
      <x:c r="DC14" s="1"/>
      <x:c r="DD14" s="1"/>
      <x:c r="DE14" s="1"/>
      <x:c r="DF14" s="1"/>
      <x:c r="DG14" s="1"/>
      <x:c r="DH14" s="1"/>
      <x:c r="DI14" s="1"/>
      <x:c r="DJ14" s="1"/>
      <x:c r="DK14" s="1"/>
      <x:c r="DL14" s="1"/>
      <x:c r="DM14" s="1"/>
      <x:c r="DN14" s="1"/>
      <x:c r="DO14" s="1"/>
      <x:c r="DP14" s="1"/>
      <x:c r="DQ14" s="1"/>
      <x:c r="DR14" s="1"/>
      <x:c r="DS14" s="1"/>
      <x:c r="DT14" s="1"/>
      <x:c r="DU14" s="1"/>
      <x:c r="DV14" s="1"/>
      <x:c r="DW14" s="1"/>
      <x:c r="DX14" s="1"/>
      <x:c r="DY14" s="1"/>
      <x:c r="DZ14" s="1"/>
      <x:c r="EA14" s="1"/>
    </x:row>
    <x:row r="15" spans="1:131">
      <x:c r="A15" s="12" t="s">
        <x:v>54</x:v>
      </x:c>
      <x:c r="B15" s="12" t="s">
        <x:v>18</x:v>
      </x:c>
      <x:c r="C15" s="12" t="s">
        <x:v>57</x:v>
      </x:c>
      <x:c r="D15" s="4" t="s">
        <x:v>19</x:v>
      </x:c>
      <x:c r="E15" s="4" t="s">
        <x:v>19</x:v>
      </x:c>
      <x:c r="F15" s="4">
        <x:v>819.88506043810355</x:v>
      </x:c>
      <x:c r="G15" s="4"/>
      <x:c r="H15" s="190"/>
      <x:c r="I15" s="3">
        <x:f>H15+PQ!W15-SQ!W15</x:f>
        <x:v>0</x:v>
      </x:c>
      <x:c r="J15" s="3">
        <x:f>I15+PQ!X15-SQ!X15</x:f>
        <x:v>0</x:v>
      </x:c>
      <x:c r="K15" s="3">
        <x:f>J15+PQ!Y15-SQ!Y15</x:f>
        <x:v>0</x:v>
      </x:c>
      <x:c r="L15" s="3">
        <x:f>K15+PQ!Z15-SQ!Z15</x:f>
        <x:v>0</x:v>
      </x:c>
      <x:c r="M15" s="3">
        <x:f>L15+PQ!AA15-SQ!AA15</x:f>
        <x:v>0</x:v>
      </x:c>
      <x:c r="N15" s="3">
        <x:f>M15+PQ!AB15-SQ!AB15</x:f>
        <x:v>0</x:v>
      </x:c>
      <x:c r="O15" s="3">
        <x:f>N15+PQ!AC15-SQ!AC15</x:f>
        <x:v>0</x:v>
      </x:c>
      <x:c r="P15" s="3">
        <x:f>O15+PQ!AD15-SQ!AD15</x:f>
        <x:v>0</x:v>
      </x:c>
      <x:c r="Q15" s="3">
        <x:f>P15+PQ!AE15-SQ!AE15</x:f>
        <x:v>0</x:v>
      </x:c>
      <x:c r="R15" s="3">
        <x:f>Q15+PQ!AF15-SQ!AF15</x:f>
        <x:v>0</x:v>
      </x:c>
      <x:c r="S15" s="3">
        <x:f>R15+PQ!AG15-SQ!AG15</x:f>
        <x:v>0</x:v>
      </x:c>
      <x:c r="T15" s="3">
        <x:f>S15+PQ!AH15-SQ!AH15</x:f>
        <x:v>0</x:v>
      </x:c>
      <x:c r="V15" s="3">
        <x:f t="shared" ref="V15:W21" si="40">H15*$F15</x:f>
        <x:v>0</x:v>
      </x:c>
      <x:c r="W15" s="3">
        <x:f t="shared" si="40"/>
        <x:v>0</x:v>
      </x:c>
      <x:c r="X15" s="3">
        <x:f t="shared" ref="X15:X21" si="41">J15*$F15</x:f>
        <x:v>0</x:v>
      </x:c>
      <x:c r="Y15" s="3">
        <x:f t="shared" ref="Y15:Y21" si="42">K15*$F15</x:f>
        <x:v>0</x:v>
      </x:c>
      <x:c r="Z15" s="3">
        <x:f t="shared" ref="Z15:Z21" si="43">L15*$F15</x:f>
        <x:v>0</x:v>
      </x:c>
      <x:c r="AA15" s="3">
        <x:f t="shared" ref="AA15:AA21" si="44">M15*$F15</x:f>
        <x:v>0</x:v>
      </x:c>
      <x:c r="AB15" s="3">
        <x:f t="shared" ref="AB15:AB21" si="45">N15*$F15</x:f>
        <x:v>0</x:v>
      </x:c>
      <x:c r="AC15" s="3">
        <x:f t="shared" ref="AC15:AC21" si="46">O15*$F15</x:f>
        <x:v>0</x:v>
      </x:c>
      <x:c r="AD15" s="3">
        <x:f t="shared" ref="AD15:AD21" si="47">P15*$F15</x:f>
        <x:v>0</x:v>
      </x:c>
      <x:c r="AE15" s="3">
        <x:f t="shared" ref="AE15:AE21" si="48">Q15*$F15</x:f>
        <x:v>0</x:v>
      </x:c>
      <x:c r="AF15" s="3">
        <x:f t="shared" ref="AF15:AF21" si="49">R15*$F15</x:f>
        <x:v>0</x:v>
      </x:c>
      <x:c r="AG15" s="3">
        <x:f t="shared" ref="AG15:AG21" si="50">S15*$F15</x:f>
        <x:v>0</x:v>
      </x:c>
      <x:c r="AH15" s="3">
        <x:f t="shared" ref="AH15:AH21" si="51">T15*$F15</x:f>
        <x:v>0</x:v>
      </x:c>
    </x:row>
    <x:row r="16" spans="1:131">
      <x:c r="A16" s="12" t="s">
        <x:v>54</x:v>
      </x:c>
      <x:c r="B16" s="12" t="s">
        <x:v>18</x:v>
      </x:c>
      <x:c r="C16" s="12" t="s">
        <x:v>57</x:v>
      </x:c>
      <x:c r="D16" s="4" t="s">
        <x:v>20</x:v>
      </x:c>
      <x:c r="E16" s="4" t="s">
        <x:v>20</x:v>
      </x:c>
      <x:c r="F16" s="4">
        <x:v>726.49957672883716</x:v>
      </x:c>
      <x:c r="G16" s="4"/>
      <x:c r="H16" s="190"/>
      <x:c r="I16" s="3">
        <x:f>H16+PQ!W16-SQ!W16</x:f>
        <x:v>0</x:v>
      </x:c>
      <x:c r="J16" s="3">
        <x:f>I16+PQ!X16-SQ!X16</x:f>
        <x:v>0</x:v>
      </x:c>
      <x:c r="K16" s="3">
        <x:f>J16+PQ!Y16-SQ!Y16</x:f>
        <x:v>0</x:v>
      </x:c>
      <x:c r="L16" s="3">
        <x:f>K16+PQ!Z16-SQ!Z16</x:f>
        <x:v>0</x:v>
      </x:c>
      <x:c r="M16" s="3">
        <x:f>L16+PQ!AA16-SQ!AA16</x:f>
        <x:v>0</x:v>
      </x:c>
      <x:c r="N16" s="3">
        <x:f>M16+PQ!AB16-SQ!AB16</x:f>
        <x:v>0</x:v>
      </x:c>
      <x:c r="O16" s="3">
        <x:f>N16+PQ!AC16-SQ!AC16</x:f>
        <x:v>0</x:v>
      </x:c>
      <x:c r="P16" s="3">
        <x:f>O16+PQ!AD16-SQ!AD16</x:f>
        <x:v>0</x:v>
      </x:c>
      <x:c r="Q16" s="3">
        <x:f>P16+PQ!AE16-SQ!AE16</x:f>
        <x:v>0</x:v>
      </x:c>
      <x:c r="R16" s="3">
        <x:f>Q16+PQ!AF16-SQ!AF16</x:f>
        <x:v>0</x:v>
      </x:c>
      <x:c r="S16" s="3">
        <x:f>R16+PQ!AG16-SQ!AG16</x:f>
        <x:v>0</x:v>
      </x:c>
      <x:c r="T16" s="3">
        <x:f>S16+PQ!AH16-SQ!AH16</x:f>
        <x:v>0</x:v>
      </x:c>
      <x:c r="V16" s="3">
        <x:f t="shared" si="40"/>
        <x:v>0</x:v>
      </x:c>
      <x:c r="W16" s="3">
        <x:f t="shared" si="40"/>
        <x:v>0</x:v>
      </x:c>
      <x:c r="X16" s="3">
        <x:f t="shared" si="41"/>
        <x:v>0</x:v>
      </x:c>
      <x:c r="Y16" s="3">
        <x:f t="shared" si="42"/>
        <x:v>0</x:v>
      </x:c>
      <x:c r="Z16" s="3">
        <x:f t="shared" si="43"/>
        <x:v>0</x:v>
      </x:c>
      <x:c r="AA16" s="3">
        <x:f t="shared" si="44"/>
        <x:v>0</x:v>
      </x:c>
      <x:c r="AB16" s="3">
        <x:f t="shared" si="45"/>
        <x:v>0</x:v>
      </x:c>
      <x:c r="AC16" s="3">
        <x:f t="shared" si="46"/>
        <x:v>0</x:v>
      </x:c>
      <x:c r="AD16" s="3">
        <x:f t="shared" si="47"/>
        <x:v>0</x:v>
      </x:c>
      <x:c r="AE16" s="3">
        <x:f t="shared" si="48"/>
        <x:v>0</x:v>
      </x:c>
      <x:c r="AF16" s="3">
        <x:f t="shared" si="49"/>
        <x:v>0</x:v>
      </x:c>
      <x:c r="AG16" s="3">
        <x:f t="shared" si="50"/>
        <x:v>0</x:v>
      </x:c>
      <x:c r="AH16" s="3">
        <x:f t="shared" si="51"/>
        <x:v>0</x:v>
      </x:c>
    </x:row>
    <x:row r="17" spans="1:131">
      <x:c r="A17" s="12" t="s">
        <x:v>54</x:v>
      </x:c>
      <x:c r="B17" s="12" t="s">
        <x:v>18</x:v>
      </x:c>
      <x:c r="C17" s="12" t="s">
        <x:v>57</x:v>
      </x:c>
      <x:c r="D17" s="4" t="s">
        <x:v>21</x:v>
      </x:c>
      <x:c r="E17" s="4" t="s">
        <x:v>21</x:v>
      </x:c>
      <x:c r="F17" s="4">
        <x:v>726.75595495714742</x:v>
      </x:c>
      <x:c r="G17" s="4"/>
      <x:c r="H17" s="190"/>
      <x:c r="I17" s="3">
        <x:f>H17+PQ!W17-SQ!W17</x:f>
        <x:v>0</x:v>
      </x:c>
      <x:c r="J17" s="3">
        <x:f>I17+PQ!X17-SQ!X17</x:f>
        <x:v>0</x:v>
      </x:c>
      <x:c r="K17" s="3">
        <x:f>J17+PQ!Y17-SQ!Y17</x:f>
        <x:v>0</x:v>
      </x:c>
      <x:c r="L17" s="3">
        <x:f>K17+PQ!Z17-SQ!Z17</x:f>
        <x:v>0</x:v>
      </x:c>
      <x:c r="M17" s="3">
        <x:f>L17+PQ!AA17-SQ!AA17</x:f>
        <x:v>0</x:v>
      </x:c>
      <x:c r="N17" s="3">
        <x:f>M17+PQ!AB17-SQ!AB17</x:f>
        <x:v>0</x:v>
      </x:c>
      <x:c r="O17" s="3">
        <x:f>N17+PQ!AC17-SQ!AC17</x:f>
        <x:v>0</x:v>
      </x:c>
      <x:c r="P17" s="3">
        <x:f>O17+PQ!AD17-SQ!AD17</x:f>
        <x:v>0</x:v>
      </x:c>
      <x:c r="Q17" s="3">
        <x:f>P17+PQ!AE17-SQ!AE17</x:f>
        <x:v>0</x:v>
      </x:c>
      <x:c r="R17" s="3">
        <x:f>Q17+PQ!AF17-SQ!AF17</x:f>
        <x:v>0</x:v>
      </x:c>
      <x:c r="S17" s="3">
        <x:f>R17+PQ!AG17-SQ!AG17</x:f>
        <x:v>0</x:v>
      </x:c>
      <x:c r="T17" s="3">
        <x:f>S17+PQ!AH17-SQ!AH17</x:f>
        <x:v>0</x:v>
      </x:c>
      <x:c r="V17" s="3">
        <x:f t="shared" si="40"/>
        <x:v>0</x:v>
      </x:c>
      <x:c r="W17" s="3">
        <x:f t="shared" si="40"/>
        <x:v>0</x:v>
      </x:c>
      <x:c r="X17" s="3">
        <x:f t="shared" si="41"/>
        <x:v>0</x:v>
      </x:c>
      <x:c r="Y17" s="3">
        <x:f t="shared" si="42"/>
        <x:v>0</x:v>
      </x:c>
      <x:c r="Z17" s="3">
        <x:f t="shared" si="43"/>
        <x:v>0</x:v>
      </x:c>
      <x:c r="AA17" s="3">
        <x:f t="shared" si="44"/>
        <x:v>0</x:v>
      </x:c>
      <x:c r="AB17" s="3">
        <x:f t="shared" si="45"/>
        <x:v>0</x:v>
      </x:c>
      <x:c r="AC17" s="3">
        <x:f t="shared" si="46"/>
        <x:v>0</x:v>
      </x:c>
      <x:c r="AD17" s="3">
        <x:f t="shared" si="47"/>
        <x:v>0</x:v>
      </x:c>
      <x:c r="AE17" s="3">
        <x:f t="shared" si="48"/>
        <x:v>0</x:v>
      </x:c>
      <x:c r="AF17" s="3">
        <x:f t="shared" si="49"/>
        <x:v>0</x:v>
      </x:c>
      <x:c r="AG17" s="3">
        <x:f t="shared" si="50"/>
        <x:v>0</x:v>
      </x:c>
      <x:c r="AH17" s="3">
        <x:f t="shared" si="51"/>
        <x:v>0</x:v>
      </x:c>
    </x:row>
    <x:row r="18" spans="1:131" s="16" customFormat="1">
      <x:c r="A18" s="15" t="s">
        <x:v>54</x:v>
      </x:c>
      <x:c r="B18" s="15" t="s">
        <x:v>18</x:v>
      </x:c>
      <x:c r="C18" s="15" t="s">
        <x:v>57</x:v>
      </x:c>
      <x:c r="D18" s="17" t="s">
        <x:v>22</x:v>
      </x:c>
      <x:c r="E18" s="17"/>
      <x:c r="F18" s="17"/>
      <x:c r="G18" s="17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"/>
      <x:c r="V18" s="3">
        <x:f t="shared" si="40"/>
        <x:v>0</x:v>
      </x:c>
      <x:c r="W18" s="3">
        <x:f t="shared" si="40"/>
        <x:v>0</x:v>
      </x:c>
      <x:c r="X18" s="3">
        <x:f t="shared" si="41"/>
        <x:v>0</x:v>
      </x:c>
      <x:c r="Y18" s="3">
        <x:f t="shared" si="42"/>
        <x:v>0</x:v>
      </x:c>
      <x:c r="Z18" s="3">
        <x:f t="shared" si="43"/>
        <x:v>0</x:v>
      </x:c>
      <x:c r="AA18" s="3">
        <x:f t="shared" si="44"/>
        <x:v>0</x:v>
      </x:c>
      <x:c r="AB18" s="3">
        <x:f t="shared" si="45"/>
        <x:v>0</x:v>
      </x:c>
      <x:c r="AC18" s="3">
        <x:f t="shared" si="46"/>
        <x:v>0</x:v>
      </x:c>
      <x:c r="AD18" s="3">
        <x:f t="shared" si="47"/>
        <x:v>0</x:v>
      </x:c>
      <x:c r="AE18" s="3">
        <x:f t="shared" si="48"/>
        <x:v>0</x:v>
      </x:c>
      <x:c r="AF18" s="3">
        <x:f t="shared" si="49"/>
        <x:v>0</x:v>
      </x:c>
      <x:c r="AG18" s="3">
        <x:f t="shared" si="50"/>
        <x:v>0</x:v>
      </x:c>
      <x:c r="AH18" s="3">
        <x:f t="shared" si="51"/>
        <x:v>0</x:v>
      </x:c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  <x:c r="BA18" s="1"/>
      <x:c r="BB18" s="1"/>
      <x:c r="BC18" s="1"/>
      <x:c r="BD18" s="1"/>
      <x:c r="BE18" s="1"/>
      <x:c r="BF18" s="1"/>
      <x:c r="BG18" s="1"/>
      <x:c r="BH18" s="1"/>
      <x:c r="BI18" s="1"/>
      <x:c r="BJ18" s="1"/>
      <x:c r="BK18" s="1"/>
      <x:c r="BL18" s="1"/>
      <x:c r="BM18" s="1"/>
      <x:c r="BN18" s="1"/>
      <x:c r="BO18" s="1"/>
      <x:c r="BP18" s="1"/>
      <x:c r="BQ18" s="1"/>
      <x:c r="BR18" s="1"/>
      <x:c r="BS18" s="1"/>
      <x:c r="BT18" s="1"/>
      <x:c r="BU18" s="1"/>
      <x:c r="BV18" s="1"/>
      <x:c r="BW18" s="1"/>
      <x:c r="BX18" s="1"/>
      <x:c r="BY18" s="1"/>
      <x:c r="BZ18" s="1"/>
      <x:c r="CA18" s="1"/>
      <x:c r="CB18" s="1"/>
      <x:c r="CC18" s="1"/>
      <x:c r="CD18" s="1"/>
      <x:c r="CE18" s="1"/>
      <x:c r="CF18" s="1"/>
      <x:c r="CG18" s="1"/>
      <x:c r="CH18" s="1"/>
      <x:c r="CI18" s="1"/>
      <x:c r="CJ18" s="1"/>
      <x:c r="CK18" s="1"/>
      <x:c r="CL18" s="1"/>
      <x:c r="CM18" s="1"/>
      <x:c r="CN18" s="1"/>
      <x:c r="CO18" s="1"/>
      <x:c r="CP18" s="1"/>
      <x:c r="CQ18" s="1"/>
      <x:c r="CR18" s="1"/>
      <x:c r="CS18" s="1"/>
      <x:c r="CT18" s="1"/>
      <x:c r="CU18" s="1"/>
      <x:c r="CV18" s="1"/>
      <x:c r="CW18" s="1"/>
      <x:c r="CX18" s="1"/>
      <x:c r="CY18" s="1"/>
      <x:c r="CZ18" s="1"/>
      <x:c r="DA18" s="1"/>
      <x:c r="DB18" s="1"/>
      <x:c r="DC18" s="1"/>
      <x:c r="DD18" s="1"/>
      <x:c r="DE18" s="1"/>
      <x:c r="DF18" s="1"/>
      <x:c r="DG18" s="1"/>
      <x:c r="DH18" s="1"/>
      <x:c r="DI18" s="1"/>
      <x:c r="DJ18" s="1"/>
      <x:c r="DK18" s="1"/>
      <x:c r="DL18" s="1"/>
      <x:c r="DM18" s="1"/>
      <x:c r="DN18" s="1"/>
      <x:c r="DO18" s="1"/>
      <x:c r="DP18" s="1"/>
      <x:c r="DQ18" s="1"/>
      <x:c r="DR18" s="1"/>
      <x:c r="DS18" s="1"/>
      <x:c r="DT18" s="1"/>
      <x:c r="DU18" s="1"/>
      <x:c r="DV18" s="1"/>
      <x:c r="DW18" s="1"/>
      <x:c r="DX18" s="1"/>
      <x:c r="DY18" s="1"/>
      <x:c r="DZ18" s="1"/>
      <x:c r="EA18" s="1"/>
    </x:row>
    <x:row r="19" spans="1:131">
      <x:c r="A19" s="12" t="s">
        <x:v>54</x:v>
      </x:c>
      <x:c r="B19" s="12" t="s">
        <x:v>18</x:v>
      </x:c>
      <x:c r="C19" s="12" t="s">
        <x:v>57</x:v>
      </x:c>
      <x:c r="D19" s="4" t="s">
        <x:v>23</x:v>
      </x:c>
      <x:c r="E19" s="4" t="s">
        <x:v>23</x:v>
      </x:c>
      <x:c r="F19" s="4">
        <x:v>4761.4905702317401</x:v>
      </x:c>
      <x:c r="G19" s="4"/>
      <x:c r="H19" s="190">
        <x:v>3</x:v>
      </x:c>
      <x:c r="I19" s="3">
        <x:f>H19+PQ!W19-SQ!W19</x:f>
        <x:v>3</x:v>
      </x:c>
      <x:c r="J19" s="3">
        <x:f>I19+PQ!X19-SQ!X19</x:f>
        <x:v>3</x:v>
      </x:c>
      <x:c r="K19" s="3">
        <x:f>J19+PQ!Y19-SQ!Y19</x:f>
        <x:v>3</x:v>
      </x:c>
      <x:c r="L19" s="3">
        <x:f>K19+PQ!Z19-SQ!Z19</x:f>
        <x:v>3</x:v>
      </x:c>
      <x:c r="M19" s="3">
        <x:f>L19+PQ!AA19-SQ!AA19</x:f>
        <x:v>3</x:v>
      </x:c>
      <x:c r="N19" s="3">
        <x:f>M19+PQ!AB19-SQ!AB19</x:f>
        <x:v>3</x:v>
      </x:c>
      <x:c r="O19" s="3">
        <x:f>N19+PQ!AC19-SQ!AC19</x:f>
        <x:v>3</x:v>
      </x:c>
      <x:c r="P19" s="3">
        <x:f>O19+PQ!AD19-SQ!AD19</x:f>
        <x:v>3</x:v>
      </x:c>
      <x:c r="Q19" s="3">
        <x:f>P19+PQ!AE19-SQ!AE19</x:f>
        <x:v>3</x:v>
      </x:c>
      <x:c r="R19" s="3">
        <x:f>Q19+PQ!AF19-SQ!AF19</x:f>
        <x:v>3</x:v>
      </x:c>
      <x:c r="S19" s="3">
        <x:f>R19+PQ!AG19-SQ!AG19</x:f>
        <x:v>3</x:v>
      </x:c>
      <x:c r="T19" s="3">
        <x:f>S19+PQ!AH19-SQ!AH19</x:f>
        <x:v>3</x:v>
      </x:c>
      <x:c r="V19" s="3">
        <x:f t="shared" si="40"/>
        <x:v>14284.471710695219</x:v>
      </x:c>
      <x:c r="W19" s="3">
        <x:f t="shared" si="40"/>
        <x:v>14284.471710695219</x:v>
      </x:c>
      <x:c r="X19" s="3">
        <x:f t="shared" si="41"/>
        <x:v>14284.471710695219</x:v>
      </x:c>
      <x:c r="Y19" s="3">
        <x:f t="shared" si="42"/>
        <x:v>14284.471710695219</x:v>
      </x:c>
      <x:c r="Z19" s="3">
        <x:f t="shared" si="43"/>
        <x:v>14284.471710695219</x:v>
      </x:c>
      <x:c r="AA19" s="3">
        <x:f t="shared" si="44"/>
        <x:v>14284.471710695219</x:v>
      </x:c>
      <x:c r="AB19" s="3">
        <x:f t="shared" si="45"/>
        <x:v>14284.471710695219</x:v>
      </x:c>
      <x:c r="AC19" s="3">
        <x:f t="shared" si="46"/>
        <x:v>14284.471710695219</x:v>
      </x:c>
      <x:c r="AD19" s="3">
        <x:f t="shared" si="47"/>
        <x:v>14284.471710695219</x:v>
      </x:c>
      <x:c r="AE19" s="3">
        <x:f t="shared" si="48"/>
        <x:v>14284.471710695219</x:v>
      </x:c>
      <x:c r="AF19" s="3">
        <x:f t="shared" si="49"/>
        <x:v>14284.471710695219</x:v>
      </x:c>
      <x:c r="AG19" s="3">
        <x:f t="shared" si="50"/>
        <x:v>14284.471710695219</x:v>
      </x:c>
      <x:c r="AH19" s="3">
        <x:f t="shared" si="51"/>
        <x:v>14284.471710695219</x:v>
      </x:c>
    </x:row>
    <x:row r="20" spans="1:131" s="16" customFormat="1">
      <x:c r="A20" s="15" t="s">
        <x:v>54</x:v>
      </x:c>
      <x:c r="B20" s="15" t="s">
        <x:v>18</x:v>
      </x:c>
      <x:c r="C20" s="15" t="s">
        <x:v>57</x:v>
      </x:c>
      <x:c r="D20" s="17" t="s">
        <x:v>24</x:v>
      </x:c>
      <x:c r="E20" s="17"/>
      <x:c r="F20" s="17"/>
      <x:c r="G20" s="17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"/>
      <x:c r="V20" s="3">
        <x:f t="shared" si="40"/>
        <x:v>0</x:v>
      </x:c>
      <x:c r="W20" s="3">
        <x:f t="shared" si="40"/>
        <x:v>0</x:v>
      </x:c>
      <x:c r="X20" s="3">
        <x:f t="shared" si="41"/>
        <x:v>0</x:v>
      </x:c>
      <x:c r="Y20" s="3">
        <x:f t="shared" si="42"/>
        <x:v>0</x:v>
      </x:c>
      <x:c r="Z20" s="3">
        <x:f t="shared" si="43"/>
        <x:v>0</x:v>
      </x:c>
      <x:c r="AA20" s="3">
        <x:f t="shared" si="44"/>
        <x:v>0</x:v>
      </x:c>
      <x:c r="AB20" s="3">
        <x:f t="shared" si="45"/>
        <x:v>0</x:v>
      </x:c>
      <x:c r="AC20" s="3">
        <x:f t="shared" si="46"/>
        <x:v>0</x:v>
      </x:c>
      <x:c r="AD20" s="3">
        <x:f t="shared" si="47"/>
        <x:v>0</x:v>
      </x:c>
      <x:c r="AE20" s="3">
        <x:f t="shared" si="48"/>
        <x:v>0</x:v>
      </x:c>
      <x:c r="AF20" s="3">
        <x:f t="shared" si="49"/>
        <x:v>0</x:v>
      </x:c>
      <x:c r="AG20" s="3">
        <x:f t="shared" si="50"/>
        <x:v>0</x:v>
      </x:c>
      <x:c r="AH20" s="3">
        <x:f t="shared" si="51"/>
        <x:v>0</x:v>
      </x:c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  <x:c r="BA20" s="1"/>
      <x:c r="BB20" s="1"/>
      <x:c r="BC20" s="1"/>
      <x:c r="BD20" s="1"/>
      <x:c r="BE20" s="1"/>
      <x:c r="BF20" s="1"/>
      <x:c r="BG20" s="1"/>
      <x:c r="BH20" s="1"/>
      <x:c r="BI20" s="1"/>
      <x:c r="BJ20" s="1"/>
      <x:c r="BK20" s="1"/>
      <x:c r="BL20" s="1"/>
      <x:c r="BM20" s="1"/>
      <x:c r="BN20" s="1"/>
      <x:c r="BO20" s="1"/>
      <x:c r="BP20" s="1"/>
      <x:c r="BQ20" s="1"/>
      <x:c r="BR20" s="1"/>
      <x:c r="BS20" s="1"/>
      <x:c r="BT20" s="1"/>
      <x:c r="BU20" s="1"/>
      <x:c r="BV20" s="1"/>
      <x:c r="BW20" s="1"/>
      <x:c r="BX20" s="1"/>
      <x:c r="BY20" s="1"/>
      <x:c r="BZ20" s="1"/>
      <x:c r="CA20" s="1"/>
      <x:c r="CB20" s="1"/>
      <x:c r="CC20" s="1"/>
      <x:c r="CD20" s="1"/>
      <x:c r="CE20" s="1"/>
      <x:c r="CF20" s="1"/>
      <x:c r="CG20" s="1"/>
      <x:c r="CH20" s="1"/>
      <x:c r="CI20" s="1"/>
      <x:c r="CJ20" s="1"/>
      <x:c r="CK20" s="1"/>
      <x:c r="CL20" s="1"/>
      <x:c r="CM20" s="1"/>
      <x:c r="CN20" s="1"/>
      <x:c r="CO20" s="1"/>
      <x:c r="CP20" s="1"/>
      <x:c r="CQ20" s="1"/>
      <x:c r="CR20" s="1"/>
      <x:c r="CS20" s="1"/>
      <x:c r="CT20" s="1"/>
      <x:c r="CU20" s="1"/>
      <x:c r="CV20" s="1"/>
      <x:c r="CW20" s="1"/>
      <x:c r="CX20" s="1"/>
      <x:c r="CY20" s="1"/>
      <x:c r="CZ20" s="1"/>
      <x:c r="DA20" s="1"/>
      <x:c r="DB20" s="1"/>
      <x:c r="DC20" s="1"/>
      <x:c r="DD20" s="1"/>
      <x:c r="DE20" s="1"/>
      <x:c r="DF20" s="1"/>
      <x:c r="DG20" s="1"/>
      <x:c r="DH20" s="1"/>
      <x:c r="DI20" s="1"/>
      <x:c r="DJ20" s="1"/>
      <x:c r="DK20" s="1"/>
      <x:c r="DL20" s="1"/>
      <x:c r="DM20" s="1"/>
      <x:c r="DN20" s="1"/>
      <x:c r="DO20" s="1"/>
      <x:c r="DP20" s="1"/>
      <x:c r="DQ20" s="1"/>
      <x:c r="DR20" s="1"/>
      <x:c r="DS20" s="1"/>
      <x:c r="DT20" s="1"/>
      <x:c r="DU20" s="1"/>
      <x:c r="DV20" s="1"/>
      <x:c r="DW20" s="1"/>
      <x:c r="DX20" s="1"/>
      <x:c r="DY20" s="1"/>
      <x:c r="DZ20" s="1"/>
      <x:c r="EA20" s="1"/>
    </x:row>
    <x:row r="21" spans="1:131">
      <x:c r="A21" s="12" t="s">
        <x:v>54</x:v>
      </x:c>
      <x:c r="B21" s="12" t="s">
        <x:v>18</x:v>
      </x:c>
      <x:c r="C21" s="12" t="s">
        <x:v>57</x:v>
      </x:c>
      <x:c r="D21" s="4" t="s">
        <x:v>25</x:v>
      </x:c>
      <x:c r="E21" s="4" t="s">
        <x:v>25</x:v>
      </x:c>
      <x:c r="F21" s="4">
        <x:v>2295.2433362705956</x:v>
      </x:c>
      <x:c r="G21" s="4"/>
      <x:c r="H21" s="190"/>
      <x:c r="I21" s="3">
        <x:f>H21+PQ!W21-SQ!W21</x:f>
        <x:v>0</x:v>
      </x:c>
      <x:c r="J21" s="3">
        <x:f>I21+PQ!X21-SQ!X21</x:f>
        <x:v>0</x:v>
      </x:c>
      <x:c r="K21" s="3">
        <x:f>J21+PQ!Y21-SQ!Y21</x:f>
        <x:v>0</x:v>
      </x:c>
      <x:c r="L21" s="3">
        <x:f>K21+PQ!Z21-SQ!Z21</x:f>
        <x:v>0</x:v>
      </x:c>
      <x:c r="M21" s="3">
        <x:f>L21+PQ!AA21-SQ!AA21</x:f>
        <x:v>0</x:v>
      </x:c>
      <x:c r="N21" s="3">
        <x:f>M21+PQ!AB21-SQ!AB21</x:f>
        <x:v>0</x:v>
      </x:c>
      <x:c r="O21" s="3">
        <x:f>N21+PQ!AC21-SQ!AC21</x:f>
        <x:v>0</x:v>
      </x:c>
      <x:c r="P21" s="3">
        <x:f>O21+PQ!AD21-SQ!AD21</x:f>
        <x:v>0</x:v>
      </x:c>
      <x:c r="Q21" s="3">
        <x:f>P21+PQ!AE21-SQ!AE21</x:f>
        <x:v>0</x:v>
      </x:c>
      <x:c r="R21" s="3">
        <x:f>Q21+PQ!AF21-SQ!AF21</x:f>
        <x:v>0</x:v>
      </x:c>
      <x:c r="S21" s="3">
        <x:f>R21+PQ!AG21-SQ!AG21</x:f>
        <x:v>0</x:v>
      </x:c>
      <x:c r="T21" s="3">
        <x:f>S21+PQ!AH21-SQ!AH21</x:f>
        <x:v>0</x:v>
      </x:c>
      <x:c r="V21" s="3">
        <x:f t="shared" si="40"/>
        <x:v>0</x:v>
      </x:c>
      <x:c r="W21" s="3">
        <x:f t="shared" si="40"/>
        <x:v>0</x:v>
      </x:c>
      <x:c r="X21" s="3">
        <x:f t="shared" si="41"/>
        <x:v>0</x:v>
      </x:c>
      <x:c r="Y21" s="3">
        <x:f t="shared" si="42"/>
        <x:v>0</x:v>
      </x:c>
      <x:c r="Z21" s="3">
        <x:f t="shared" si="43"/>
        <x:v>0</x:v>
      </x:c>
      <x:c r="AA21" s="3">
        <x:f t="shared" si="44"/>
        <x:v>0</x:v>
      </x:c>
      <x:c r="AB21" s="3">
        <x:f t="shared" si="45"/>
        <x:v>0</x:v>
      </x:c>
      <x:c r="AC21" s="3">
        <x:f t="shared" si="46"/>
        <x:v>0</x:v>
      </x:c>
      <x:c r="AD21" s="3">
        <x:f t="shared" si="47"/>
        <x:v>0</x:v>
      </x:c>
      <x:c r="AE21" s="3">
        <x:f t="shared" si="48"/>
        <x:v>0</x:v>
      </x:c>
      <x:c r="AF21" s="3">
        <x:f t="shared" si="49"/>
        <x:v>0</x:v>
      </x:c>
      <x:c r="AG21" s="3">
        <x:f t="shared" si="50"/>
        <x:v>0</x:v>
      </x:c>
      <x:c r="AH21" s="3">
        <x:f t="shared" si="51"/>
        <x:v>0</x:v>
      </x:c>
    </x:row>
    <x:row r="22" spans="1:131" s="209" customFormat="1">
      <x:c r="A22" s="206"/>
      <x:c r="B22" s="206" t="s">
        <x:v>26</x:v>
      </x:c>
      <x:c r="C22" s="206" t="s">
        <x:v>57</x:v>
      </x:c>
      <x:c r="D22" s="207" t="s">
        <x:v>26</x:v>
      </x:c>
      <x:c r="E22" s="207"/>
      <x:c r="F22" s="207"/>
      <x:c r="G22" s="207"/>
      <x:c r="H22" s="208"/>
      <x:c r="I22" s="208"/>
      <x:c r="J22" s="208"/>
      <x:c r="K22" s="208"/>
      <x:c r="L22" s="208"/>
      <x:c r="M22" s="208"/>
      <x:c r="N22" s="208"/>
      <x:c r="O22" s="208"/>
      <x:c r="P22" s="208"/>
      <x:c r="Q22" s="208"/>
      <x:c r="R22" s="208"/>
      <x:c r="S22" s="208"/>
      <x:c r="T22" s="208"/>
      <x:c r="U22" s="1"/>
      <x:c r="V22" s="210">
        <x:f t="shared" ref="V22:AH22" si="52">SUM(V23)</x:f>
        <x:v>0</x:v>
      </x:c>
      <x:c r="W22" s="210">
        <x:f t="shared" si="52"/>
        <x:v>0</x:v>
      </x:c>
      <x:c r="X22" s="210">
        <x:f t="shared" si="52"/>
        <x:v>0</x:v>
      </x:c>
      <x:c r="Y22" s="210">
        <x:f t="shared" si="52"/>
        <x:v>0</x:v>
      </x:c>
      <x:c r="Z22" s="210">
        <x:f t="shared" si="52"/>
        <x:v>0</x:v>
      </x:c>
      <x:c r="AA22" s="210">
        <x:f t="shared" si="52"/>
        <x:v>0</x:v>
      </x:c>
      <x:c r="AB22" s="210">
        <x:f t="shared" si="52"/>
        <x:v>0</x:v>
      </x:c>
      <x:c r="AC22" s="210">
        <x:f t="shared" si="52"/>
        <x:v>0</x:v>
      </x:c>
      <x:c r="AD22" s="210">
        <x:f t="shared" si="52"/>
        <x:v>0</x:v>
      </x:c>
      <x:c r="AE22" s="210">
        <x:f t="shared" si="52"/>
        <x:v>0</x:v>
      </x:c>
      <x:c r="AF22" s="210">
        <x:f t="shared" si="52"/>
        <x:v>0</x:v>
      </x:c>
      <x:c r="AG22" s="210">
        <x:f t="shared" si="52"/>
        <x:v>0</x:v>
      </x:c>
      <x:c r="AH22" s="210">
        <x:f t="shared" si="52"/>
        <x:v>0</x:v>
      </x:c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  <x:c r="BA22" s="1"/>
      <x:c r="BB22" s="1"/>
      <x:c r="BC22" s="1"/>
      <x:c r="BD22" s="1"/>
      <x:c r="BE22" s="1"/>
      <x:c r="BF22" s="1"/>
      <x:c r="BG22" s="1"/>
      <x:c r="BH22" s="1"/>
      <x:c r="BI22" s="1"/>
      <x:c r="BJ22" s="1"/>
      <x:c r="BK22" s="1"/>
      <x:c r="BL22" s="1"/>
      <x:c r="BM22" s="1"/>
      <x:c r="BN22" s="1"/>
      <x:c r="BO22" s="1"/>
      <x:c r="BP22" s="1"/>
      <x:c r="BQ22" s="1"/>
      <x:c r="BR22" s="1"/>
      <x:c r="BS22" s="1"/>
      <x:c r="BT22" s="1"/>
      <x:c r="BU22" s="1"/>
      <x:c r="BV22" s="1"/>
      <x:c r="BW22" s="1"/>
      <x:c r="BX22" s="1"/>
      <x:c r="BY22" s="1"/>
      <x:c r="BZ22" s="1"/>
      <x:c r="CA22" s="1"/>
      <x:c r="CB22" s="1"/>
      <x:c r="CC22" s="1"/>
      <x:c r="CD22" s="1"/>
      <x:c r="CE22" s="1"/>
      <x:c r="CF22" s="1"/>
      <x:c r="CG22" s="1"/>
      <x:c r="CH22" s="1"/>
      <x:c r="CI22" s="1"/>
      <x:c r="CJ22" s="1"/>
      <x:c r="CK22" s="1"/>
      <x:c r="CL22" s="1"/>
      <x:c r="CM22" s="1"/>
      <x:c r="CN22" s="1"/>
      <x:c r="CO22" s="1"/>
      <x:c r="CP22" s="1"/>
      <x:c r="CQ22" s="1"/>
      <x:c r="CR22" s="1"/>
      <x:c r="CS22" s="1"/>
      <x:c r="CT22" s="1"/>
      <x:c r="CU22" s="1"/>
      <x:c r="CV22" s="1"/>
      <x:c r="CW22" s="1"/>
      <x:c r="CX22" s="1"/>
      <x:c r="CY22" s="1"/>
      <x:c r="CZ22" s="1"/>
      <x:c r="DA22" s="1"/>
      <x:c r="DB22" s="1"/>
      <x:c r="DC22" s="1"/>
      <x:c r="DD22" s="1"/>
      <x:c r="DE22" s="1"/>
      <x:c r="DF22" s="1"/>
      <x:c r="DG22" s="1"/>
      <x:c r="DH22" s="1"/>
      <x:c r="DI22" s="1"/>
      <x:c r="DJ22" s="1"/>
      <x:c r="DK22" s="1"/>
      <x:c r="DL22" s="1"/>
      <x:c r="DM22" s="1"/>
      <x:c r="DN22" s="1"/>
      <x:c r="DO22" s="1"/>
      <x:c r="DP22" s="1"/>
      <x:c r="DQ22" s="1"/>
      <x:c r="DR22" s="1"/>
      <x:c r="DS22" s="1"/>
      <x:c r="DT22" s="1"/>
      <x:c r="DU22" s="1"/>
      <x:c r="DV22" s="1"/>
      <x:c r="DW22" s="1"/>
      <x:c r="DX22" s="1"/>
      <x:c r="DY22" s="1"/>
      <x:c r="DZ22" s="1"/>
      <x:c r="EA22" s="1"/>
    </x:row>
    <x:row r="23" spans="1:131" s="16" customFormat="1">
      <x:c r="A23" s="15" t="s">
        <x:v>54</x:v>
      </x:c>
      <x:c r="B23" s="15" t="s">
        <x:v>26</x:v>
      </x:c>
      <x:c r="C23" s="15" t="s">
        <x:v>57</x:v>
      </x:c>
      <x:c r="D23" s="17" t="s">
        <x:v>27</x:v>
      </x:c>
      <x:c r="E23" s="17"/>
      <x:c r="F23" s="17"/>
      <x:c r="G23" s="17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"/>
      <x:c r="V23" s="3"/>
      <x:c r="W23" s="3"/>
      <x:c r="X23" s="3"/>
      <x:c r="Y23" s="3"/>
      <x:c r="Z23" s="3"/>
      <x:c r="AA23" s="3"/>
      <x:c r="AB23" s="3"/>
      <x:c r="AC23" s="3"/>
      <x:c r="AD23" s="3"/>
      <x:c r="AE23" s="3"/>
      <x:c r="AF23" s="3"/>
      <x:c r="AG23" s="3"/>
      <x:c r="AH23" s="3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  <x:c r="BA23" s="1"/>
      <x:c r="BB23" s="1"/>
      <x:c r="BC23" s="1"/>
      <x:c r="BD23" s="1"/>
      <x:c r="BE23" s="1"/>
      <x:c r="BF23" s="1"/>
      <x:c r="BG23" s="1"/>
      <x:c r="BH23" s="1"/>
      <x:c r="BI23" s="1"/>
      <x:c r="BJ23" s="1"/>
      <x:c r="BK23" s="1"/>
      <x:c r="BL23" s="1"/>
      <x:c r="BM23" s="1"/>
      <x:c r="BN23" s="1"/>
      <x:c r="BO23" s="1"/>
      <x:c r="BP23" s="1"/>
      <x:c r="BQ23" s="1"/>
      <x:c r="BR23" s="1"/>
      <x:c r="BS23" s="1"/>
      <x:c r="BT23" s="1"/>
      <x:c r="BU23" s="1"/>
      <x:c r="BV23" s="1"/>
      <x:c r="BW23" s="1"/>
      <x:c r="BX23" s="1"/>
      <x:c r="BY23" s="1"/>
      <x:c r="BZ23" s="1"/>
      <x:c r="CA23" s="1"/>
      <x:c r="CB23" s="1"/>
      <x:c r="CC23" s="1"/>
      <x:c r="CD23" s="1"/>
      <x:c r="CE23" s="1"/>
      <x:c r="CF23" s="1"/>
      <x:c r="CG23" s="1"/>
      <x:c r="CH23" s="1"/>
      <x:c r="CI23" s="1"/>
      <x:c r="CJ23" s="1"/>
      <x:c r="CK23" s="1"/>
      <x:c r="CL23" s="1"/>
      <x:c r="CM23" s="1"/>
      <x:c r="CN23" s="1"/>
      <x:c r="CO23" s="1"/>
      <x:c r="CP23" s="1"/>
      <x:c r="CQ23" s="1"/>
      <x:c r="CR23" s="1"/>
      <x:c r="CS23" s="1"/>
      <x:c r="CT23" s="1"/>
      <x:c r="CU23" s="1"/>
      <x:c r="CV23" s="1"/>
      <x:c r="CW23" s="1"/>
      <x:c r="CX23" s="1"/>
      <x:c r="CY23" s="1"/>
      <x:c r="CZ23" s="1"/>
      <x:c r="DA23" s="1"/>
      <x:c r="DB23" s="1"/>
      <x:c r="DC23" s="1"/>
      <x:c r="DD23" s="1"/>
      <x:c r="DE23" s="1"/>
      <x:c r="DF23" s="1"/>
      <x:c r="DG23" s="1"/>
      <x:c r="DH23" s="1"/>
      <x:c r="DI23" s="1"/>
      <x:c r="DJ23" s="1"/>
      <x:c r="DK23" s="1"/>
      <x:c r="DL23" s="1"/>
      <x:c r="DM23" s="1"/>
      <x:c r="DN23" s="1"/>
      <x:c r="DO23" s="1"/>
      <x:c r="DP23" s="1"/>
      <x:c r="DQ23" s="1"/>
      <x:c r="DR23" s="1"/>
      <x:c r="DS23" s="1"/>
      <x:c r="DT23" s="1"/>
      <x:c r="DU23" s="1"/>
      <x:c r="DV23" s="1"/>
      <x:c r="DW23" s="1"/>
      <x:c r="DX23" s="1"/>
      <x:c r="DY23" s="1"/>
      <x:c r="DZ23" s="1"/>
      <x:c r="EA23" s="1"/>
    </x:row>
    <x:row r="24" spans="1:131" s="209" customFormat="1">
      <x:c r="A24" s="206"/>
      <x:c r="B24" s="206" t="s">
        <x:v>28</x:v>
      </x:c>
      <x:c r="C24" s="206" t="s">
        <x:v>57</x:v>
      </x:c>
      <x:c r="D24" s="207" t="s">
        <x:v>28</x:v>
      </x:c>
      <x:c r="E24" s="207"/>
      <x:c r="F24" s="207"/>
      <x:c r="G24" s="207"/>
      <x:c r="H24" s="208"/>
      <x:c r="I24" s="208"/>
      <x:c r="J24" s="208"/>
      <x:c r="K24" s="208"/>
      <x:c r="L24" s="208"/>
      <x:c r="M24" s="208"/>
      <x:c r="N24" s="208"/>
      <x:c r="O24" s="208"/>
      <x:c r="P24" s="208"/>
      <x:c r="Q24" s="208"/>
      <x:c r="R24" s="208"/>
      <x:c r="S24" s="208"/>
      <x:c r="T24" s="208"/>
      <x:c r="U24" s="1"/>
      <x:c r="V24" s="210">
        <x:f t="shared" ref="V24:AH24" si="53">SUM(V25)</x:f>
        <x:v>0</x:v>
      </x:c>
      <x:c r="W24" s="210">
        <x:f t="shared" si="53"/>
        <x:v>0</x:v>
      </x:c>
      <x:c r="X24" s="210">
        <x:f t="shared" si="53"/>
        <x:v>0</x:v>
      </x:c>
      <x:c r="Y24" s="210">
        <x:f t="shared" si="53"/>
        <x:v>0</x:v>
      </x:c>
      <x:c r="Z24" s="210">
        <x:f t="shared" si="53"/>
        <x:v>0</x:v>
      </x:c>
      <x:c r="AA24" s="210">
        <x:f t="shared" si="53"/>
        <x:v>0</x:v>
      </x:c>
      <x:c r="AB24" s="210">
        <x:f t="shared" si="53"/>
        <x:v>0</x:v>
      </x:c>
      <x:c r="AC24" s="210">
        <x:f t="shared" si="53"/>
        <x:v>0</x:v>
      </x:c>
      <x:c r="AD24" s="210">
        <x:f t="shared" si="53"/>
        <x:v>0</x:v>
      </x:c>
      <x:c r="AE24" s="210">
        <x:f t="shared" si="53"/>
        <x:v>0</x:v>
      </x:c>
      <x:c r="AF24" s="210">
        <x:f t="shared" si="53"/>
        <x:v>0</x:v>
      </x:c>
      <x:c r="AG24" s="210">
        <x:f t="shared" si="53"/>
        <x:v>0</x:v>
      </x:c>
      <x:c r="AH24" s="210">
        <x:f t="shared" si="53"/>
        <x:v>0</x:v>
      </x:c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  <x:c r="BB24" s="1"/>
      <x:c r="BC24" s="1"/>
      <x:c r="BD24" s="1"/>
      <x:c r="BE24" s="1"/>
      <x:c r="BF24" s="1"/>
      <x:c r="BG24" s="1"/>
      <x:c r="BH24" s="1"/>
      <x:c r="BI24" s="1"/>
      <x:c r="BJ24" s="1"/>
      <x:c r="BK24" s="1"/>
      <x:c r="BL24" s="1"/>
      <x:c r="BM24" s="1"/>
      <x:c r="BN24" s="1"/>
      <x:c r="BO24" s="1"/>
      <x:c r="BP24" s="1"/>
      <x:c r="BQ24" s="1"/>
      <x:c r="BR24" s="1"/>
      <x:c r="BS24" s="1"/>
      <x:c r="BT24" s="1"/>
      <x:c r="BU24" s="1"/>
      <x:c r="BV24" s="1"/>
      <x:c r="BW24" s="1"/>
      <x:c r="BX24" s="1"/>
      <x:c r="BY24" s="1"/>
      <x:c r="BZ24" s="1"/>
      <x:c r="CA24" s="1"/>
      <x:c r="CB24" s="1"/>
      <x:c r="CC24" s="1"/>
      <x:c r="CD24" s="1"/>
      <x:c r="CE24" s="1"/>
      <x:c r="CF24" s="1"/>
      <x:c r="CG24" s="1"/>
      <x:c r="CH24" s="1"/>
      <x:c r="CI24" s="1"/>
      <x:c r="CJ24" s="1"/>
      <x:c r="CK24" s="1"/>
      <x:c r="CL24" s="1"/>
      <x:c r="CM24" s="1"/>
      <x:c r="CN24" s="1"/>
      <x:c r="CO24" s="1"/>
      <x:c r="CP24" s="1"/>
      <x:c r="CQ24" s="1"/>
      <x:c r="CR24" s="1"/>
      <x:c r="CS24" s="1"/>
      <x:c r="CT24" s="1"/>
      <x:c r="CU24" s="1"/>
      <x:c r="CV24" s="1"/>
      <x:c r="CW24" s="1"/>
      <x:c r="CX24" s="1"/>
      <x:c r="CY24" s="1"/>
      <x:c r="CZ24" s="1"/>
      <x:c r="DA24" s="1"/>
      <x:c r="DB24" s="1"/>
      <x:c r="DC24" s="1"/>
      <x:c r="DD24" s="1"/>
      <x:c r="DE24" s="1"/>
      <x:c r="DF24" s="1"/>
      <x:c r="DG24" s="1"/>
      <x:c r="DH24" s="1"/>
      <x:c r="DI24" s="1"/>
      <x:c r="DJ24" s="1"/>
      <x:c r="DK24" s="1"/>
      <x:c r="DL24" s="1"/>
      <x:c r="DM24" s="1"/>
      <x:c r="DN24" s="1"/>
      <x:c r="DO24" s="1"/>
      <x:c r="DP24" s="1"/>
      <x:c r="DQ24" s="1"/>
      <x:c r="DR24" s="1"/>
      <x:c r="DS24" s="1"/>
      <x:c r="DT24" s="1"/>
      <x:c r="DU24" s="1"/>
      <x:c r="DV24" s="1"/>
      <x:c r="DW24" s="1"/>
      <x:c r="DX24" s="1"/>
      <x:c r="DY24" s="1"/>
      <x:c r="DZ24" s="1"/>
      <x:c r="EA24" s="1"/>
    </x:row>
    <x:row r="25" spans="1:131">
      <x:c r="A25" s="12" t="s">
        <x:v>54</x:v>
      </x:c>
      <x:c r="B25" s="12" t="s">
        <x:v>28</x:v>
      </x:c>
      <x:c r="C25" s="12" t="s">
        <x:v>57</x:v>
      </x:c>
      <x:c r="D25" s="4" t="s">
        <x:v>29</x:v>
      </x:c>
      <x:c r="F25" s="4"/>
      <x:c r="G25" s="4"/>
      <x:c r="H25" s="190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V25" s="3"/>
      <x:c r="W25" s="3"/>
      <x:c r="X25" s="3"/>
      <x:c r="Y25" s="3"/>
      <x:c r="Z25" s="3"/>
      <x:c r="AA25" s="3"/>
      <x:c r="AB25" s="3"/>
      <x:c r="AC25" s="3"/>
      <x:c r="AD25" s="3"/>
      <x:c r="AE25" s="3"/>
      <x:c r="AF25" s="3"/>
      <x:c r="AG25" s="3"/>
      <x:c r="AH25" s="3"/>
    </x:row>
    <x:row r="26" spans="1:131" s="205" customFormat="1">
      <x:c r="A26" s="202"/>
      <x:c r="B26" s="202"/>
      <x:c r="C26" s="202"/>
      <x:c r="D26" s="203" t="s">
        <x:v>30</x:v>
      </x:c>
      <x:c r="E26" s="203"/>
      <x:c r="F26" s="203"/>
      <x:c r="G26" s="203"/>
      <x:c r="H26" s="204">
        <x:f t="shared" ref="H26" si="54">SUMIF($A:$A,$A28,H:H)</x:f>
        <x:v>87839</x:v>
      </x:c>
      <x:c r="I26" s="204"/>
      <x:c r="J26" s="204"/>
      <x:c r="K26" s="204"/>
      <x:c r="L26" s="204"/>
      <x:c r="M26" s="204"/>
      <x:c r="N26" s="204"/>
      <x:c r="O26" s="204"/>
      <x:c r="P26" s="204"/>
      <x:c r="Q26" s="204"/>
      <x:c r="R26" s="204"/>
      <x:c r="S26" s="204"/>
      <x:c r="T26" s="204"/>
      <x:c r="U26" s="1"/>
      <x:c r="V26" s="204">
        <x:f t="shared" ref="V26" si="55">SUMIF($A:$A,$A28,V:V)</x:f>
        <x:v>113730086.14629075</x:v>
      </x:c>
      <x:c r="W26" s="204">
        <x:f t="shared" ref="W26:AG26" si="56">SUMIF($A:$A,$A28,W:W)</x:f>
        <x:v>113730086.14629075</x:v>
      </x:c>
      <x:c r="X26" s="204">
        <x:f t="shared" si="56"/>
        <x:v>113730086.14629075</x:v>
      </x:c>
      <x:c r="Y26" s="204">
        <x:f t="shared" si="56"/>
        <x:v>113730086.14629075</x:v>
      </x:c>
      <x:c r="Z26" s="204">
        <x:f t="shared" si="56"/>
        <x:v>113730086.14629075</x:v>
      </x:c>
      <x:c r="AA26" s="204">
        <x:f t="shared" si="56"/>
        <x:v>113730086.14629075</x:v>
      </x:c>
      <x:c r="AB26" s="204">
        <x:f t="shared" si="56"/>
        <x:v>113730086.14629075</x:v>
      </x:c>
      <x:c r="AC26" s="204">
        <x:f t="shared" si="56"/>
        <x:v>113730086.14629075</x:v>
      </x:c>
      <x:c r="AD26" s="204">
        <x:f t="shared" si="56"/>
        <x:v>113730086.14629075</x:v>
      </x:c>
      <x:c r="AE26" s="204">
        <x:f t="shared" si="56"/>
        <x:v>113730086.14629075</x:v>
      </x:c>
      <x:c r="AF26" s="204">
        <x:f t="shared" si="56"/>
        <x:v>113730086.14629075</x:v>
      </x:c>
      <x:c r="AG26" s="204">
        <x:f t="shared" si="56"/>
        <x:v>113730086.14629075</x:v>
      </x:c>
      <x:c r="AH26" s="204">
        <x:f t="shared" ref="AH26" si="57">SUMIF($A:$A,$A28,AH:AH)</x:f>
        <x:v>113730086.14629075</x:v>
      </x:c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  <x:c r="BA26" s="1"/>
      <x:c r="BB26" s="1"/>
      <x:c r="BC26" s="1"/>
      <x:c r="BD26" s="1"/>
      <x:c r="BE26" s="1"/>
      <x:c r="BF26" s="1"/>
      <x:c r="BG26" s="1"/>
      <x:c r="BH26" s="1"/>
      <x:c r="BI26" s="1"/>
      <x:c r="BJ26" s="1"/>
      <x:c r="BK26" s="1"/>
      <x:c r="BL26" s="1"/>
      <x:c r="BM26" s="1"/>
      <x:c r="BN26" s="1"/>
      <x:c r="BO26" s="1"/>
      <x:c r="BP26" s="1"/>
      <x:c r="BQ26" s="1"/>
      <x:c r="BR26" s="1"/>
      <x:c r="BS26" s="1"/>
      <x:c r="BT26" s="1"/>
      <x:c r="BU26" s="1"/>
      <x:c r="BV26" s="1"/>
      <x:c r="BW26" s="1"/>
      <x:c r="BX26" s="1"/>
      <x:c r="BY26" s="1"/>
      <x:c r="BZ26" s="1"/>
      <x:c r="CA26" s="1"/>
      <x:c r="CB26" s="1"/>
      <x:c r="CC26" s="1"/>
      <x:c r="CD26" s="1"/>
      <x:c r="CE26" s="1"/>
      <x:c r="CF26" s="1"/>
      <x:c r="CG26" s="1"/>
      <x:c r="CH26" s="1"/>
      <x:c r="CI26" s="1"/>
      <x:c r="CJ26" s="1"/>
      <x:c r="CK26" s="1"/>
      <x:c r="CL26" s="1"/>
      <x:c r="CM26" s="1"/>
      <x:c r="CN26" s="1"/>
      <x:c r="CO26" s="1"/>
      <x:c r="CP26" s="1"/>
      <x:c r="CQ26" s="1"/>
      <x:c r="CR26" s="1"/>
      <x:c r="CS26" s="1"/>
      <x:c r="CT26" s="1"/>
      <x:c r="CU26" s="1"/>
      <x:c r="CV26" s="1"/>
      <x:c r="CW26" s="1"/>
      <x:c r="CX26" s="1"/>
      <x:c r="CY26" s="1"/>
      <x:c r="CZ26" s="1"/>
      <x:c r="DA26" s="1"/>
      <x:c r="DB26" s="1"/>
      <x:c r="DC26" s="1"/>
      <x:c r="DD26" s="1"/>
      <x:c r="DE26" s="1"/>
      <x:c r="DF26" s="1"/>
      <x:c r="DG26" s="1"/>
      <x:c r="DH26" s="1"/>
      <x:c r="DI26" s="1"/>
      <x:c r="DJ26" s="1"/>
      <x:c r="DK26" s="1"/>
      <x:c r="DL26" s="1"/>
      <x:c r="DM26" s="1"/>
      <x:c r="DN26" s="1"/>
      <x:c r="DO26" s="1"/>
      <x:c r="DP26" s="1"/>
      <x:c r="DQ26" s="1"/>
      <x:c r="DR26" s="1"/>
      <x:c r="DS26" s="1"/>
      <x:c r="DT26" s="1"/>
      <x:c r="DU26" s="1"/>
      <x:c r="DV26" s="1"/>
      <x:c r="DW26" s="1"/>
      <x:c r="DX26" s="1"/>
      <x:c r="DY26" s="1"/>
      <x:c r="DZ26" s="1"/>
      <x:c r="EA26" s="1"/>
    </x:row>
    <x:row r="27" spans="1:131" s="209" customFormat="1">
      <x:c r="A27" s="206"/>
      <x:c r="B27" s="206" t="s">
        <x:v>31</x:v>
      </x:c>
      <x:c r="C27" s="206" t="s">
        <x:v>57</x:v>
      </x:c>
      <x:c r="D27" s="207" t="s">
        <x:v>31</x:v>
      </x:c>
      <x:c r="F27" s="207"/>
      <x:c r="G27" s="207"/>
      <x:c r="H27" s="211">
        <x:f t="shared" ref="H27" si="58">SUM(H28:H29)</x:f>
        <x:v>31744</x:v>
      </x:c>
      <x:c r="I27" s="208"/>
      <x:c r="J27" s="208"/>
      <x:c r="K27" s="208"/>
      <x:c r="L27" s="208"/>
      <x:c r="M27" s="208"/>
      <x:c r="N27" s="208"/>
      <x:c r="O27" s="208"/>
      <x:c r="P27" s="208"/>
      <x:c r="Q27" s="208"/>
      <x:c r="R27" s="208"/>
      <x:c r="S27" s="208"/>
      <x:c r="T27" s="208"/>
      <x:c r="U27" s="1"/>
      <x:c r="V27" s="211">
        <x:f t="shared" ref="V27" si="59">SUM(V28:V29)</x:f>
        <x:v>33209652.860556833</x:v>
      </x:c>
      <x:c r="W27" s="211">
        <x:f t="shared" ref="W27:AG27" si="60">SUM(W28:W29)</x:f>
        <x:v>33209652.860556833</x:v>
      </x:c>
      <x:c r="X27" s="211">
        <x:f t="shared" si="60"/>
        <x:v>33209652.860556833</x:v>
      </x:c>
      <x:c r="Y27" s="211">
        <x:f t="shared" si="60"/>
        <x:v>33209652.860556833</x:v>
      </x:c>
      <x:c r="Z27" s="211">
        <x:f t="shared" si="60"/>
        <x:v>33209652.860556833</x:v>
      </x:c>
      <x:c r="AA27" s="211">
        <x:f t="shared" si="60"/>
        <x:v>33209652.860556833</x:v>
      </x:c>
      <x:c r="AB27" s="211">
        <x:f t="shared" si="60"/>
        <x:v>33209652.860556833</x:v>
      </x:c>
      <x:c r="AC27" s="211">
        <x:f t="shared" si="60"/>
        <x:v>33209652.860556833</x:v>
      </x:c>
      <x:c r="AD27" s="211">
        <x:f t="shared" si="60"/>
        <x:v>33209652.860556833</x:v>
      </x:c>
      <x:c r="AE27" s="211">
        <x:f t="shared" si="60"/>
        <x:v>33209652.860556833</x:v>
      </x:c>
      <x:c r="AF27" s="211">
        <x:f t="shared" si="60"/>
        <x:v>33209652.860556833</x:v>
      </x:c>
      <x:c r="AG27" s="211">
        <x:f t="shared" si="60"/>
        <x:v>33209652.860556833</x:v>
      </x:c>
      <x:c r="AH27" s="211">
        <x:f t="shared" ref="AH27" si="61">SUM(AH28:AH29)</x:f>
        <x:v>33209652.860556833</x:v>
      </x:c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  <x:c r="BA27" s="1"/>
      <x:c r="BB27" s="1"/>
      <x:c r="BC27" s="1"/>
      <x:c r="BD27" s="1"/>
      <x:c r="BE27" s="1"/>
      <x:c r="BF27" s="1"/>
      <x:c r="BG27" s="1"/>
      <x:c r="BH27" s="1"/>
      <x:c r="BI27" s="1"/>
      <x:c r="BJ27" s="1"/>
      <x:c r="BK27" s="1"/>
      <x:c r="BL27" s="1"/>
      <x:c r="BM27" s="1"/>
      <x:c r="BN27" s="1"/>
      <x:c r="BO27" s="1"/>
      <x:c r="BP27" s="1"/>
      <x:c r="BQ27" s="1"/>
      <x:c r="BR27" s="1"/>
      <x:c r="BS27" s="1"/>
      <x:c r="BT27" s="1"/>
      <x:c r="BU27" s="1"/>
      <x:c r="BV27" s="1"/>
      <x:c r="BW27" s="1"/>
      <x:c r="BX27" s="1"/>
      <x:c r="BY27" s="1"/>
      <x:c r="BZ27" s="1"/>
      <x:c r="CA27" s="1"/>
      <x:c r="CB27" s="1"/>
      <x:c r="CC27" s="1"/>
      <x:c r="CD27" s="1"/>
      <x:c r="CE27" s="1"/>
      <x:c r="CF27" s="1"/>
      <x:c r="CG27" s="1"/>
      <x:c r="CH27" s="1"/>
      <x:c r="CI27" s="1"/>
      <x:c r="CJ27" s="1"/>
      <x:c r="CK27" s="1"/>
      <x:c r="CL27" s="1"/>
      <x:c r="CM27" s="1"/>
      <x:c r="CN27" s="1"/>
      <x:c r="CO27" s="1"/>
      <x:c r="CP27" s="1"/>
      <x:c r="CQ27" s="1"/>
      <x:c r="CR27" s="1"/>
      <x:c r="CS27" s="1"/>
      <x:c r="CT27" s="1"/>
      <x:c r="CU27" s="1"/>
      <x:c r="CV27" s="1"/>
      <x:c r="CW27" s="1"/>
      <x:c r="CX27" s="1"/>
      <x:c r="CY27" s="1"/>
      <x:c r="CZ27" s="1"/>
      <x:c r="DA27" s="1"/>
      <x:c r="DB27" s="1"/>
      <x:c r="DC27" s="1"/>
      <x:c r="DD27" s="1"/>
      <x:c r="DE27" s="1"/>
      <x:c r="DF27" s="1"/>
      <x:c r="DG27" s="1"/>
      <x:c r="DH27" s="1"/>
      <x:c r="DI27" s="1"/>
      <x:c r="DJ27" s="1"/>
      <x:c r="DK27" s="1"/>
      <x:c r="DL27" s="1"/>
      <x:c r="DM27" s="1"/>
      <x:c r="DN27" s="1"/>
      <x:c r="DO27" s="1"/>
      <x:c r="DP27" s="1"/>
      <x:c r="DQ27" s="1"/>
      <x:c r="DR27" s="1"/>
      <x:c r="DS27" s="1"/>
      <x:c r="DT27" s="1"/>
      <x:c r="DU27" s="1"/>
      <x:c r="DV27" s="1"/>
      <x:c r="DW27" s="1"/>
      <x:c r="DX27" s="1"/>
      <x:c r="DY27" s="1"/>
      <x:c r="DZ27" s="1"/>
      <x:c r="EA27" s="1"/>
    </x:row>
    <x:row r="28" spans="1:131">
      <x:c r="A28" s="12" t="s">
        <x:v>55</x:v>
      </x:c>
      <x:c r="B28" s="12" t="s">
        <x:v>31</x:v>
      </x:c>
      <x:c r="C28" s="12" t="s">
        <x:v>57</x:v>
      </x:c>
      <x:c r="D28" s="4" t="s">
        <x:v>1556</x:v>
      </x:c>
      <x:c r="E28" s="4" t="s">
        <x:v>599</x:v>
      </x:c>
      <x:c r="F28" s="4">
        <x:v>1191.4838232638326</x:v>
      </x:c>
      <x:c r="G28" s="4"/>
      <x:c r="H28" s="190">
        <x:v>15824</x:v>
      </x:c>
      <x:c r="I28" s="3">
        <x:f>H28+PQ!W39-SQ!W39</x:f>
        <x:v>15824</x:v>
      </x:c>
      <x:c r="J28" s="3">
        <x:f>I28+PQ!X39-SQ!X39</x:f>
        <x:v>15824</x:v>
      </x:c>
      <x:c r="K28" s="3">
        <x:f>J28+PQ!Y39-SQ!Y39</x:f>
        <x:v>15824</x:v>
      </x:c>
      <x:c r="L28" s="3">
        <x:f>K28+PQ!Z39-SQ!Z39</x:f>
        <x:v>15824</x:v>
      </x:c>
      <x:c r="M28" s="3">
        <x:f>L28+PQ!AA39-SQ!AA39</x:f>
        <x:v>15824</x:v>
      </x:c>
      <x:c r="N28" s="3">
        <x:f>M28+PQ!AB39-SQ!AB39</x:f>
        <x:v>15824</x:v>
      </x:c>
      <x:c r="O28" s="3">
        <x:f>N28+PQ!AC39-SQ!AC39</x:f>
        <x:v>15824</x:v>
      </x:c>
      <x:c r="P28" s="3">
        <x:f>O28+PQ!AD39-SQ!AD39</x:f>
        <x:v>15824</x:v>
      </x:c>
      <x:c r="Q28" s="3">
        <x:f>P28+PQ!AE39-SQ!AE39</x:f>
        <x:v>15824</x:v>
      </x:c>
      <x:c r="R28" s="3">
        <x:f>Q28+PQ!AF39-SQ!AF39</x:f>
        <x:v>15824</x:v>
      </x:c>
      <x:c r="S28" s="3">
        <x:f>R28+PQ!AG39-SQ!AG39</x:f>
        <x:v>15824</x:v>
      </x:c>
      <x:c r="T28" s="3">
        <x:f>S28+PQ!AH39-SQ!AH39</x:f>
        <x:v>15824</x:v>
      </x:c>
      <x:c r="V28" s="3">
        <x:f t="shared" ref="V28:W29" si="62">H28*$F28</x:f>
        <x:v>18854040.019326888</x:v>
      </x:c>
      <x:c r="W28" s="3">
        <x:f t="shared" si="62"/>
        <x:v>18854040.019326888</x:v>
      </x:c>
      <x:c r="X28" s="3">
        <x:f t="shared" ref="X28:X29" si="63">J28*$F28</x:f>
        <x:v>18854040.019326888</x:v>
      </x:c>
      <x:c r="Y28" s="3">
        <x:f t="shared" ref="Y28:Y29" si="64">K28*$F28</x:f>
        <x:v>18854040.019326888</x:v>
      </x:c>
      <x:c r="Z28" s="3">
        <x:f t="shared" ref="Z28:Z29" si="65">L28*$F28</x:f>
        <x:v>18854040.019326888</x:v>
      </x:c>
      <x:c r="AA28" s="3">
        <x:f t="shared" ref="AA28:AA29" si="66">M28*$F28</x:f>
        <x:v>18854040.019326888</x:v>
      </x:c>
      <x:c r="AB28" s="3">
        <x:f t="shared" ref="AB28:AB29" si="67">N28*$F28</x:f>
        <x:v>18854040.019326888</x:v>
      </x:c>
      <x:c r="AC28" s="3">
        <x:f t="shared" ref="AC28:AC29" si="68">O28*$F28</x:f>
        <x:v>18854040.019326888</x:v>
      </x:c>
      <x:c r="AD28" s="3">
        <x:f t="shared" ref="AD28:AD29" si="69">P28*$F28</x:f>
        <x:v>18854040.019326888</x:v>
      </x:c>
      <x:c r="AE28" s="3">
        <x:f t="shared" ref="AE28:AE29" si="70">Q28*$F28</x:f>
        <x:v>18854040.019326888</x:v>
      </x:c>
      <x:c r="AF28" s="3">
        <x:f t="shared" ref="AF28:AF29" si="71">R28*$F28</x:f>
        <x:v>18854040.019326888</x:v>
      </x:c>
      <x:c r="AG28" s="3">
        <x:f t="shared" ref="AG28:AG29" si="72">S28*$F28</x:f>
        <x:v>18854040.019326888</x:v>
      </x:c>
      <x:c r="AH28" s="3">
        <x:f t="shared" ref="AH28:AH29" si="73">T28*$F28</x:f>
        <x:v>18854040.019326888</x:v>
      </x:c>
    </x:row>
    <x:row r="29" spans="1:131">
      <x:c r="A29" s="12" t="s">
        <x:v>55</x:v>
      </x:c>
      <x:c r="B29" s="12" t="s">
        <x:v>31</x:v>
      </x:c>
      <x:c r="C29" s="12" t="s">
        <x:v>57</x:v>
      </x:c>
      <x:c r="D29" s="4" t="s">
        <x:v>1557</x:v>
      </x:c>
      <x:c r="E29" s="4" t="s">
        <x:v>600</x:v>
      </x:c>
      <x:c r="F29" s="4">
        <x:v>901.73447495162975</x:v>
      </x:c>
      <x:c r="G29" s="4"/>
      <x:c r="H29" s="190">
        <x:v>15920</x:v>
      </x:c>
      <x:c r="I29" s="3">
        <x:f>H29+PQ!W41-SQ!W41</x:f>
        <x:v>15920</x:v>
      </x:c>
      <x:c r="J29" s="3">
        <x:f>I29+PQ!X41-SQ!X41</x:f>
        <x:v>15920</x:v>
      </x:c>
      <x:c r="K29" s="3">
        <x:f>J29+PQ!Y41-SQ!Y41</x:f>
        <x:v>15920</x:v>
      </x:c>
      <x:c r="L29" s="3">
        <x:f>K29+PQ!Z41-SQ!Z41</x:f>
        <x:v>15920</x:v>
      </x:c>
      <x:c r="M29" s="3">
        <x:f>L29+PQ!AA41-SQ!AA41</x:f>
        <x:v>15920</x:v>
      </x:c>
      <x:c r="N29" s="3">
        <x:f>M29+PQ!AB41-SQ!AB41</x:f>
        <x:v>15920</x:v>
      </x:c>
      <x:c r="O29" s="3">
        <x:f>N29+PQ!AC41-SQ!AC41</x:f>
        <x:v>15920</x:v>
      </x:c>
      <x:c r="P29" s="3">
        <x:f>O29+PQ!AD41-SQ!AD41</x:f>
        <x:v>15920</x:v>
      </x:c>
      <x:c r="Q29" s="3">
        <x:f>P29+PQ!AE41-SQ!AE41</x:f>
        <x:v>15920</x:v>
      </x:c>
      <x:c r="R29" s="3">
        <x:f>Q29+PQ!AF41-SQ!AF41</x:f>
        <x:v>15920</x:v>
      </x:c>
      <x:c r="S29" s="3">
        <x:f>R29+PQ!AG41-SQ!AG41</x:f>
        <x:v>15920</x:v>
      </x:c>
      <x:c r="T29" s="3">
        <x:f>S29+PQ!AH41-SQ!AH41</x:f>
        <x:v>15920</x:v>
      </x:c>
      <x:c r="V29" s="3">
        <x:f t="shared" si="62"/>
        <x:v>14355612.841229945</x:v>
      </x:c>
      <x:c r="W29" s="3">
        <x:f t="shared" si="62"/>
        <x:v>14355612.841229945</x:v>
      </x:c>
      <x:c r="X29" s="3">
        <x:f t="shared" si="63"/>
        <x:v>14355612.841229945</x:v>
      </x:c>
      <x:c r="Y29" s="3">
        <x:f t="shared" si="64"/>
        <x:v>14355612.841229945</x:v>
      </x:c>
      <x:c r="Z29" s="3">
        <x:f t="shared" si="65"/>
        <x:v>14355612.841229945</x:v>
      </x:c>
      <x:c r="AA29" s="3">
        <x:f t="shared" si="66"/>
        <x:v>14355612.841229945</x:v>
      </x:c>
      <x:c r="AB29" s="3">
        <x:f t="shared" si="67"/>
        <x:v>14355612.841229945</x:v>
      </x:c>
      <x:c r="AC29" s="3">
        <x:f t="shared" si="68"/>
        <x:v>14355612.841229945</x:v>
      </x:c>
      <x:c r="AD29" s="3">
        <x:f t="shared" si="69"/>
        <x:v>14355612.841229945</x:v>
      </x:c>
      <x:c r="AE29" s="3">
        <x:f t="shared" si="70"/>
        <x:v>14355612.841229945</x:v>
      </x:c>
      <x:c r="AF29" s="3">
        <x:f t="shared" si="71"/>
        <x:v>14355612.841229945</x:v>
      </x:c>
      <x:c r="AG29" s="3">
        <x:f t="shared" si="72"/>
        <x:v>14355612.841229945</x:v>
      </x:c>
      <x:c r="AH29" s="3">
        <x:f t="shared" si="73"/>
        <x:v>14355612.841229945</x:v>
      </x:c>
    </x:row>
    <x:row r="30" spans="1:131" s="209" customFormat="1">
      <x:c r="A30" s="206"/>
      <x:c r="B30" s="206" t="s">
        <x:v>34</x:v>
      </x:c>
      <x:c r="C30" s="206" t="s">
        <x:v>58</x:v>
      </x:c>
      <x:c r="D30" s="207" t="s">
        <x:v>34</x:v>
      </x:c>
      <x:c r="E30" s="207"/>
      <x:c r="F30" s="207"/>
      <x:c r="G30" s="207"/>
      <x:c r="H30" s="211">
        <x:f t="shared" ref="H30" si="74">SUM(H31:H33)</x:f>
        <x:v>53945</x:v>
      </x:c>
      <x:c r="I30" s="208"/>
      <x:c r="J30" s="208"/>
      <x:c r="K30" s="208"/>
      <x:c r="L30" s="208"/>
      <x:c r="M30" s="208"/>
      <x:c r="N30" s="208"/>
      <x:c r="O30" s="208"/>
      <x:c r="P30" s="208"/>
      <x:c r="Q30" s="208"/>
      <x:c r="R30" s="208"/>
      <x:c r="S30" s="208"/>
      <x:c r="T30" s="208"/>
      <x:c r="U30" s="1"/>
      <x:c r="V30" s="211">
        <x:f t="shared" ref="V30" si="75">SUM(V31:V33)</x:f>
        <x:v>76249347.78174001</x:v>
      </x:c>
      <x:c r="W30" s="211">
        <x:f t="shared" ref="W30:AG30" si="76">SUM(W31:W33)</x:f>
        <x:v>76249347.78174001</x:v>
      </x:c>
      <x:c r="X30" s="211">
        <x:f t="shared" si="76"/>
        <x:v>76249347.78174001</x:v>
      </x:c>
      <x:c r="Y30" s="211">
        <x:f t="shared" si="76"/>
        <x:v>76249347.78174001</x:v>
      </x:c>
      <x:c r="Z30" s="211">
        <x:f t="shared" si="76"/>
        <x:v>76249347.78174001</x:v>
      </x:c>
      <x:c r="AA30" s="211">
        <x:f t="shared" si="76"/>
        <x:v>76249347.78174001</x:v>
      </x:c>
      <x:c r="AB30" s="211">
        <x:f t="shared" si="76"/>
        <x:v>76249347.78174001</x:v>
      </x:c>
      <x:c r="AC30" s="211">
        <x:f t="shared" si="76"/>
        <x:v>76249347.78174001</x:v>
      </x:c>
      <x:c r="AD30" s="211">
        <x:f t="shared" si="76"/>
        <x:v>76249347.78174001</x:v>
      </x:c>
      <x:c r="AE30" s="211">
        <x:f t="shared" si="76"/>
        <x:v>76249347.78174001</x:v>
      </x:c>
      <x:c r="AF30" s="211">
        <x:f t="shared" si="76"/>
        <x:v>76249347.78174001</x:v>
      </x:c>
      <x:c r="AG30" s="211">
        <x:f t="shared" si="76"/>
        <x:v>76249347.78174001</x:v>
      </x:c>
      <x:c r="AH30" s="211">
        <x:f t="shared" ref="AH30" si="77">SUM(AH31:AH33)</x:f>
        <x:v>76249347.78174001</x:v>
      </x:c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  <x:c r="BA30" s="1"/>
      <x:c r="BB30" s="1"/>
      <x:c r="BC30" s="1"/>
      <x:c r="BD30" s="1"/>
      <x:c r="BE30" s="1"/>
      <x:c r="BF30" s="1"/>
      <x:c r="BG30" s="1"/>
      <x:c r="BH30" s="1"/>
      <x:c r="BI30" s="1"/>
      <x:c r="BJ30" s="1"/>
      <x:c r="BK30" s="1"/>
      <x:c r="BL30" s="1"/>
      <x:c r="BM30" s="1"/>
      <x:c r="BN30" s="1"/>
      <x:c r="BO30" s="1"/>
      <x:c r="BP30" s="1"/>
      <x:c r="BQ30" s="1"/>
      <x:c r="BR30" s="1"/>
      <x:c r="BS30" s="1"/>
      <x:c r="BT30" s="1"/>
      <x:c r="BU30" s="1"/>
      <x:c r="BV30" s="1"/>
      <x:c r="BW30" s="1"/>
      <x:c r="BX30" s="1"/>
      <x:c r="BY30" s="1"/>
      <x:c r="BZ30" s="1"/>
      <x:c r="CA30" s="1"/>
      <x:c r="CB30" s="1"/>
      <x:c r="CC30" s="1"/>
      <x:c r="CD30" s="1"/>
      <x:c r="CE30" s="1"/>
      <x:c r="CF30" s="1"/>
      <x:c r="CG30" s="1"/>
      <x:c r="CH30" s="1"/>
      <x:c r="CI30" s="1"/>
      <x:c r="CJ30" s="1"/>
      <x:c r="CK30" s="1"/>
      <x:c r="CL30" s="1"/>
      <x:c r="CM30" s="1"/>
      <x:c r="CN30" s="1"/>
      <x:c r="CO30" s="1"/>
      <x:c r="CP30" s="1"/>
      <x:c r="CQ30" s="1"/>
      <x:c r="CR30" s="1"/>
      <x:c r="CS30" s="1"/>
      <x:c r="CT30" s="1"/>
      <x:c r="CU30" s="1"/>
      <x:c r="CV30" s="1"/>
      <x:c r="CW30" s="1"/>
      <x:c r="CX30" s="1"/>
      <x:c r="CY30" s="1"/>
      <x:c r="CZ30" s="1"/>
      <x:c r="DA30" s="1"/>
      <x:c r="DB30" s="1"/>
      <x:c r="DC30" s="1"/>
      <x:c r="DD30" s="1"/>
      <x:c r="DE30" s="1"/>
      <x:c r="DF30" s="1"/>
      <x:c r="DG30" s="1"/>
      <x:c r="DH30" s="1"/>
      <x:c r="DI30" s="1"/>
      <x:c r="DJ30" s="1"/>
      <x:c r="DK30" s="1"/>
      <x:c r="DL30" s="1"/>
      <x:c r="DM30" s="1"/>
      <x:c r="DN30" s="1"/>
      <x:c r="DO30" s="1"/>
      <x:c r="DP30" s="1"/>
      <x:c r="DQ30" s="1"/>
      <x:c r="DR30" s="1"/>
      <x:c r="DS30" s="1"/>
      <x:c r="DT30" s="1"/>
      <x:c r="DU30" s="1"/>
      <x:c r="DV30" s="1"/>
      <x:c r="DW30" s="1"/>
      <x:c r="DX30" s="1"/>
      <x:c r="DY30" s="1"/>
      <x:c r="DZ30" s="1"/>
      <x:c r="EA30" s="1"/>
    </x:row>
    <x:row r="31" spans="1:131">
      <x:c r="A31" s="12" t="s">
        <x:v>55</x:v>
      </x:c>
      <x:c r="B31" s="12" t="s">
        <x:v>34</x:v>
      </x:c>
      <x:c r="C31" s="12" t="s">
        <x:v>58</x:v>
      </x:c>
      <x:c r="D31" s="4" t="s">
        <x:v>35</x:v>
      </x:c>
      <x:c r="E31" s="4"/>
      <x:c r="F31" s="4"/>
      <x:c r="G31" s="4"/>
      <x:c r="H31" s="190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V31" s="3">
        <x:f t="shared" ref="V31:W33" si="78">H31*$F31</x:f>
        <x:v>0</x:v>
      </x:c>
      <x:c r="W31" s="3">
        <x:f t="shared" si="78"/>
        <x:v>0</x:v>
      </x:c>
      <x:c r="X31" s="3">
        <x:f t="shared" ref="X31:X33" si="79">J31*$F31</x:f>
        <x:v>0</x:v>
      </x:c>
      <x:c r="Y31" s="3">
        <x:f t="shared" ref="Y31:Y33" si="80">K31*$F31</x:f>
        <x:v>0</x:v>
      </x:c>
      <x:c r="Z31" s="3">
        <x:f t="shared" ref="Z31:Z33" si="81">L31*$F31</x:f>
        <x:v>0</x:v>
      </x:c>
      <x:c r="AA31" s="3">
        <x:f t="shared" ref="AA31:AA33" si="82">M31*$F31</x:f>
        <x:v>0</x:v>
      </x:c>
      <x:c r="AB31" s="3">
        <x:f t="shared" ref="AB31:AB33" si="83">N31*$F31</x:f>
        <x:v>0</x:v>
      </x:c>
      <x:c r="AC31" s="3">
        <x:f t="shared" ref="AC31:AC33" si="84">O31*$F31</x:f>
        <x:v>0</x:v>
      </x:c>
      <x:c r="AD31" s="3">
        <x:f t="shared" ref="AD31:AD33" si="85">P31*$F31</x:f>
        <x:v>0</x:v>
      </x:c>
      <x:c r="AE31" s="3">
        <x:f t="shared" ref="AE31:AE33" si="86">Q31*$F31</x:f>
        <x:v>0</x:v>
      </x:c>
      <x:c r="AF31" s="3">
        <x:f t="shared" ref="AF31:AF33" si="87">R31*$F31</x:f>
        <x:v>0</x:v>
      </x:c>
      <x:c r="AG31" s="3">
        <x:f t="shared" ref="AG31:AG33" si="88">S31*$F31</x:f>
        <x:v>0</x:v>
      </x:c>
      <x:c r="AH31" s="3">
        <x:f t="shared" ref="AH31:AH33" si="89">T31*$F31</x:f>
        <x:v>0</x:v>
      </x:c>
    </x:row>
    <x:row r="32" spans="1:131">
      <x:c r="A32" s="12" t="s">
        <x:v>55</x:v>
      </x:c>
      <x:c r="B32" s="12" t="s">
        <x:v>34</x:v>
      </x:c>
      <x:c r="C32" s="12" t="s">
        <x:v>58</x:v>
      </x:c>
      <x:c r="D32" s="4" t="s">
        <x:v>36</x:v>
      </x:c>
      <x:c r="E32" s="4" t="s">
        <x:v>464</x:v>
      </x:c>
      <x:c r="F32" s="4">
        <x:v>1413.4645987902495</x:v>
      </x:c>
      <x:c r="G32" s="4"/>
      <x:c r="H32" s="190">
        <x:v>53945</x:v>
      </x:c>
      <x:c r="I32" s="3">
        <x:f>H32+PQ!W44-SQ!W44</x:f>
        <x:v>53945</x:v>
      </x:c>
      <x:c r="J32" s="3">
        <x:f>I32+PQ!X44-SQ!X44</x:f>
        <x:v>53945</x:v>
      </x:c>
      <x:c r="K32" s="3">
        <x:f>J32+PQ!Y44-SQ!Y44</x:f>
        <x:v>53945</x:v>
      </x:c>
      <x:c r="L32" s="3">
        <x:f>K32+PQ!Z44-SQ!Z44</x:f>
        <x:v>53945</x:v>
      </x:c>
      <x:c r="M32" s="3">
        <x:f>L32+PQ!AA44-SQ!AA44</x:f>
        <x:v>53945</x:v>
      </x:c>
      <x:c r="N32" s="3">
        <x:f>M32+PQ!AB44-SQ!AB44</x:f>
        <x:v>53945</x:v>
      </x:c>
      <x:c r="O32" s="3">
        <x:f>N32+PQ!AC44-SQ!AC44</x:f>
        <x:v>53945</x:v>
      </x:c>
      <x:c r="P32" s="3">
        <x:f>O32+PQ!AD44-SQ!AD44</x:f>
        <x:v>53945</x:v>
      </x:c>
      <x:c r="Q32" s="3">
        <x:f>P32+PQ!AE44-SQ!AE44</x:f>
        <x:v>53945</x:v>
      </x:c>
      <x:c r="R32" s="3">
        <x:f>Q32+PQ!AF44-SQ!AF44</x:f>
        <x:v>53945</x:v>
      </x:c>
      <x:c r="S32" s="3">
        <x:f>R32+PQ!AG44-SQ!AG44</x:f>
        <x:v>53945</x:v>
      </x:c>
      <x:c r="T32" s="3">
        <x:f>S32+PQ!AH44-SQ!AH44</x:f>
        <x:v>53945</x:v>
      </x:c>
      <x:c r="V32" s="3">
        <x:f t="shared" si="78"/>
        <x:v>76249347.78174001</x:v>
      </x:c>
      <x:c r="W32" s="3">
        <x:f t="shared" si="78"/>
        <x:v>76249347.78174001</x:v>
      </x:c>
      <x:c r="X32" s="3">
        <x:f t="shared" si="79"/>
        <x:v>76249347.78174001</x:v>
      </x:c>
      <x:c r="Y32" s="3">
        <x:f t="shared" si="80"/>
        <x:v>76249347.78174001</x:v>
      </x:c>
      <x:c r="Z32" s="3">
        <x:f t="shared" si="81"/>
        <x:v>76249347.78174001</x:v>
      </x:c>
      <x:c r="AA32" s="3">
        <x:f t="shared" si="82"/>
        <x:v>76249347.78174001</x:v>
      </x:c>
      <x:c r="AB32" s="3">
        <x:f t="shared" si="83"/>
        <x:v>76249347.78174001</x:v>
      </x:c>
      <x:c r="AC32" s="3">
        <x:f t="shared" si="84"/>
        <x:v>76249347.78174001</x:v>
      </x:c>
      <x:c r="AD32" s="3">
        <x:f t="shared" si="85"/>
        <x:v>76249347.78174001</x:v>
      </x:c>
      <x:c r="AE32" s="3">
        <x:f t="shared" si="86"/>
        <x:v>76249347.78174001</x:v>
      </x:c>
      <x:c r="AF32" s="3">
        <x:f t="shared" si="87"/>
        <x:v>76249347.78174001</x:v>
      </x:c>
      <x:c r="AG32" s="3">
        <x:f t="shared" si="88"/>
        <x:v>76249347.78174001</x:v>
      </x:c>
      <x:c r="AH32" s="3">
        <x:f t="shared" si="89"/>
        <x:v>76249347.78174001</x:v>
      </x:c>
    </x:row>
    <x:row r="33" spans="1:131">
      <x:c r="A33" s="12"/>
      <x:c r="B33" s="12"/>
      <x:c r="C33" s="12"/>
      <x:c r="D33" s="4"/>
      <x:c r="E33" s="4"/>
      <x:c r="F33" s="4"/>
      <x:c r="G33" s="4"/>
      <x:c r="H33" s="190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V33" s="3">
        <x:f t="shared" si="78"/>
        <x:v>0</x:v>
      </x:c>
      <x:c r="W33" s="3">
        <x:f t="shared" si="78"/>
        <x:v>0</x:v>
      </x:c>
      <x:c r="X33" s="3">
        <x:f t="shared" si="79"/>
        <x:v>0</x:v>
      </x:c>
      <x:c r="Y33" s="3">
        <x:f t="shared" si="80"/>
        <x:v>0</x:v>
      </x:c>
      <x:c r="Z33" s="3">
        <x:f t="shared" si="81"/>
        <x:v>0</x:v>
      </x:c>
      <x:c r="AA33" s="3">
        <x:f t="shared" si="82"/>
        <x:v>0</x:v>
      </x:c>
      <x:c r="AB33" s="3">
        <x:f t="shared" si="83"/>
        <x:v>0</x:v>
      </x:c>
      <x:c r="AC33" s="3">
        <x:f t="shared" si="84"/>
        <x:v>0</x:v>
      </x:c>
      <x:c r="AD33" s="3">
        <x:f t="shared" si="85"/>
        <x:v>0</x:v>
      </x:c>
      <x:c r="AE33" s="3">
        <x:f t="shared" si="86"/>
        <x:v>0</x:v>
      </x:c>
      <x:c r="AF33" s="3">
        <x:f t="shared" si="87"/>
        <x:v>0</x:v>
      </x:c>
      <x:c r="AG33" s="3">
        <x:f t="shared" si="88"/>
        <x:v>0</x:v>
      </x:c>
      <x:c r="AH33" s="3">
        <x:f t="shared" si="89"/>
        <x:v>0</x:v>
      </x:c>
    </x:row>
    <x:row r="34" spans="1:131" s="209" customFormat="1">
      <x:c r="A34" s="206"/>
      <x:c r="B34" s="206" t="s">
        <x:v>37</x:v>
      </x:c>
      <x:c r="C34" s="206" t="s">
        <x:v>59</x:v>
      </x:c>
      <x:c r="D34" s="207" t="s">
        <x:v>37</x:v>
      </x:c>
      <x:c r="E34" s="207"/>
      <x:c r="F34" s="207"/>
      <x:c r="G34" s="207"/>
      <x:c r="H34" s="211">
        <x:f t="shared" ref="H34" si="90">SUM(H35:H37)</x:f>
        <x:v>2150</x:v>
      </x:c>
      <x:c r="I34" s="208"/>
      <x:c r="J34" s="208"/>
      <x:c r="K34" s="208"/>
      <x:c r="L34" s="208"/>
      <x:c r="M34" s="208"/>
      <x:c r="N34" s="208"/>
      <x:c r="O34" s="208"/>
      <x:c r="P34" s="208"/>
      <x:c r="Q34" s="208"/>
      <x:c r="R34" s="208"/>
      <x:c r="S34" s="208"/>
      <x:c r="T34" s="208"/>
      <x:c r="U34" s="1"/>
      <x:c r="V34" s="211">
        <x:f t="shared" ref="V34" si="91">SUM(V35:V37)</x:f>
        <x:v>4271085.5039939024</x:v>
      </x:c>
      <x:c r="W34" s="211">
        <x:f t="shared" ref="W34:AG34" si="92">SUM(W35:W37)</x:f>
        <x:v>4271085.5039939024</x:v>
      </x:c>
      <x:c r="X34" s="211">
        <x:f t="shared" si="92"/>
        <x:v>4271085.5039939024</x:v>
      </x:c>
      <x:c r="Y34" s="211">
        <x:f t="shared" si="92"/>
        <x:v>4271085.5039939024</x:v>
      </x:c>
      <x:c r="Z34" s="211">
        <x:f t="shared" si="92"/>
        <x:v>4271085.5039939024</x:v>
      </x:c>
      <x:c r="AA34" s="211">
        <x:f t="shared" si="92"/>
        <x:v>4271085.5039939024</x:v>
      </x:c>
      <x:c r="AB34" s="211">
        <x:f t="shared" si="92"/>
        <x:v>4271085.5039939024</x:v>
      </x:c>
      <x:c r="AC34" s="211">
        <x:f t="shared" si="92"/>
        <x:v>4271085.5039939024</x:v>
      </x:c>
      <x:c r="AD34" s="211">
        <x:f t="shared" si="92"/>
        <x:v>4271085.5039939024</x:v>
      </x:c>
      <x:c r="AE34" s="211">
        <x:f t="shared" si="92"/>
        <x:v>4271085.5039939024</x:v>
      </x:c>
      <x:c r="AF34" s="211">
        <x:f t="shared" si="92"/>
        <x:v>4271085.5039939024</x:v>
      </x:c>
      <x:c r="AG34" s="211">
        <x:f t="shared" si="92"/>
        <x:v>4271085.5039939024</x:v>
      </x:c>
      <x:c r="AH34" s="211">
        <x:f t="shared" ref="AH34" si="93">SUM(AH35:AH37)</x:f>
        <x:v>4271085.5039939024</x:v>
      </x:c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  <x:c r="BA34" s="1"/>
      <x:c r="BB34" s="1"/>
      <x:c r="BC34" s="1"/>
      <x:c r="BD34" s="1"/>
      <x:c r="BE34" s="1"/>
      <x:c r="BF34" s="1"/>
      <x:c r="BG34" s="1"/>
      <x:c r="BH34" s="1"/>
      <x:c r="BI34" s="1"/>
      <x:c r="BJ34" s="1"/>
      <x:c r="BK34" s="1"/>
      <x:c r="BL34" s="1"/>
      <x:c r="BM34" s="1"/>
      <x:c r="BN34" s="1"/>
      <x:c r="BO34" s="1"/>
      <x:c r="BP34" s="1"/>
      <x:c r="BQ34" s="1"/>
      <x:c r="BR34" s="1"/>
      <x:c r="BS34" s="1"/>
      <x:c r="BT34" s="1"/>
      <x:c r="BU34" s="1"/>
      <x:c r="BV34" s="1"/>
      <x:c r="BW34" s="1"/>
      <x:c r="BX34" s="1"/>
      <x:c r="BY34" s="1"/>
      <x:c r="BZ34" s="1"/>
      <x:c r="CA34" s="1"/>
      <x:c r="CB34" s="1"/>
      <x:c r="CC34" s="1"/>
      <x:c r="CD34" s="1"/>
      <x:c r="CE34" s="1"/>
      <x:c r="CF34" s="1"/>
      <x:c r="CG34" s="1"/>
      <x:c r="CH34" s="1"/>
      <x:c r="CI34" s="1"/>
      <x:c r="CJ34" s="1"/>
      <x:c r="CK34" s="1"/>
      <x:c r="CL34" s="1"/>
      <x:c r="CM34" s="1"/>
      <x:c r="CN34" s="1"/>
      <x:c r="CO34" s="1"/>
      <x:c r="CP34" s="1"/>
      <x:c r="CQ34" s="1"/>
      <x:c r="CR34" s="1"/>
      <x:c r="CS34" s="1"/>
      <x:c r="CT34" s="1"/>
      <x:c r="CU34" s="1"/>
      <x:c r="CV34" s="1"/>
      <x:c r="CW34" s="1"/>
      <x:c r="CX34" s="1"/>
      <x:c r="CY34" s="1"/>
      <x:c r="CZ34" s="1"/>
      <x:c r="DA34" s="1"/>
      <x:c r="DB34" s="1"/>
      <x:c r="DC34" s="1"/>
      <x:c r="DD34" s="1"/>
      <x:c r="DE34" s="1"/>
      <x:c r="DF34" s="1"/>
      <x:c r="DG34" s="1"/>
      <x:c r="DH34" s="1"/>
      <x:c r="DI34" s="1"/>
      <x:c r="DJ34" s="1"/>
      <x:c r="DK34" s="1"/>
      <x:c r="DL34" s="1"/>
      <x:c r="DM34" s="1"/>
      <x:c r="DN34" s="1"/>
      <x:c r="DO34" s="1"/>
      <x:c r="DP34" s="1"/>
      <x:c r="DQ34" s="1"/>
      <x:c r="DR34" s="1"/>
      <x:c r="DS34" s="1"/>
      <x:c r="DT34" s="1"/>
      <x:c r="DU34" s="1"/>
      <x:c r="DV34" s="1"/>
      <x:c r="DW34" s="1"/>
      <x:c r="DX34" s="1"/>
      <x:c r="DY34" s="1"/>
      <x:c r="DZ34" s="1"/>
      <x:c r="EA34" s="1"/>
    </x:row>
    <x:row r="35" spans="1:131">
      <x:c r="A35" s="12" t="s">
        <x:v>55</x:v>
      </x:c>
      <x:c r="B35" s="12" t="s">
        <x:v>37</x:v>
      </x:c>
      <x:c r="C35" s="12" t="s">
        <x:v>59</x:v>
      </x:c>
      <x:c r="D35" s="4" t="s">
        <x:v>38</x:v>
      </x:c>
      <x:c r="E35" s="4" t="s">
        <x:v>38</x:v>
      </x:c>
      <x:c r="F35" s="4">
        <x:v>2131.0805330759322</x:v>
      </x:c>
      <x:c r="G35" s="4"/>
      <x:c r="H35" s="190">
        <x:v>1100</x:v>
      </x:c>
      <x:c r="I35" s="3">
        <x:f>H35+PQ!W47-SQ!W47</x:f>
        <x:v>1100</x:v>
      </x:c>
      <x:c r="J35" s="3">
        <x:f>I35+PQ!X47-SQ!X47</x:f>
        <x:v>1100</x:v>
      </x:c>
      <x:c r="K35" s="3">
        <x:f>J35+PQ!Y47-SQ!Y47</x:f>
        <x:v>1100</x:v>
      </x:c>
      <x:c r="L35" s="3">
        <x:f>K35+PQ!Z47-SQ!Z47</x:f>
        <x:v>1100</x:v>
      </x:c>
      <x:c r="M35" s="3">
        <x:f>L35+PQ!AA47-SQ!AA47</x:f>
        <x:v>1100</x:v>
      </x:c>
      <x:c r="N35" s="3">
        <x:f>M35+PQ!AB47-SQ!AB47</x:f>
        <x:v>1100</x:v>
      </x:c>
      <x:c r="O35" s="3">
        <x:f>N35+PQ!AC47-SQ!AC47</x:f>
        <x:v>1100</x:v>
      </x:c>
      <x:c r="P35" s="3">
        <x:f>O35+PQ!AD47-SQ!AD47</x:f>
        <x:v>1100</x:v>
      </x:c>
      <x:c r="Q35" s="3">
        <x:f>P35+PQ!AE47-SQ!AE47</x:f>
        <x:v>1100</x:v>
      </x:c>
      <x:c r="R35" s="3">
        <x:f>Q35+PQ!AF47-SQ!AF47</x:f>
        <x:v>1100</x:v>
      </x:c>
      <x:c r="S35" s="3">
        <x:f>R35+PQ!AG47-SQ!AG47</x:f>
        <x:v>1100</x:v>
      </x:c>
      <x:c r="T35" s="3">
        <x:f>S35+PQ!AH47-SQ!AH47</x:f>
        <x:v>1100</x:v>
      </x:c>
      <x:c r="V35" s="3">
        <x:f t="shared" ref="V35:W37" si="94">H35*$F35</x:f>
        <x:v>2344188.5863835253</x:v>
      </x:c>
      <x:c r="W35" s="3">
        <x:f t="shared" si="94"/>
        <x:v>2344188.5863835253</x:v>
      </x:c>
      <x:c r="X35" s="3">
        <x:f t="shared" ref="X35:X37" si="95">J35*$F35</x:f>
        <x:v>2344188.5863835253</x:v>
      </x:c>
      <x:c r="Y35" s="3">
        <x:f t="shared" ref="Y35:Y37" si="96">K35*$F35</x:f>
        <x:v>2344188.5863835253</x:v>
      </x:c>
      <x:c r="Z35" s="3">
        <x:f t="shared" ref="Z35:Z37" si="97">L35*$F35</x:f>
        <x:v>2344188.5863835253</x:v>
      </x:c>
      <x:c r="AA35" s="3">
        <x:f t="shared" ref="AA35:AA37" si="98">M35*$F35</x:f>
        <x:v>2344188.5863835253</x:v>
      </x:c>
      <x:c r="AB35" s="3">
        <x:f t="shared" ref="AB35:AB37" si="99">N35*$F35</x:f>
        <x:v>2344188.5863835253</x:v>
      </x:c>
      <x:c r="AC35" s="3">
        <x:f t="shared" ref="AC35:AC37" si="100">O35*$F35</x:f>
        <x:v>2344188.5863835253</x:v>
      </x:c>
      <x:c r="AD35" s="3">
        <x:f t="shared" ref="AD35:AD37" si="101">P35*$F35</x:f>
        <x:v>2344188.5863835253</x:v>
      </x:c>
      <x:c r="AE35" s="3">
        <x:f t="shared" ref="AE35:AE37" si="102">Q35*$F35</x:f>
        <x:v>2344188.5863835253</x:v>
      </x:c>
      <x:c r="AF35" s="3">
        <x:f t="shared" ref="AF35:AF37" si="103">R35*$F35</x:f>
        <x:v>2344188.5863835253</x:v>
      </x:c>
      <x:c r="AG35" s="3">
        <x:f t="shared" ref="AG35:AG37" si="104">S35*$F35</x:f>
        <x:v>2344188.5863835253</x:v>
      </x:c>
      <x:c r="AH35" s="3">
        <x:f t="shared" ref="AH35:AH37" si="105">T35*$F35</x:f>
        <x:v>2344188.5863835253</x:v>
      </x:c>
    </x:row>
    <x:row r="36" spans="1:131">
      <x:c r="A36" s="12" t="s">
        <x:v>55</x:v>
      </x:c>
      <x:c r="B36" s="12" t="s">
        <x:v>37</x:v>
      </x:c>
      <x:c r="C36" s="12" t="s">
        <x:v>59</x:v>
      </x:c>
      <x:c r="D36" s="4" t="s">
        <x:v>39</x:v>
      </x:c>
      <x:c r="E36" s="4" t="s">
        <x:v>39</x:v>
      </x:c>
      <x:c r="F36" s="4">
        <x:v>1906.0721152723763</x:v>
      </x:c>
      <x:c r="G36" s="4"/>
      <x:c r="H36" s="190">
        <x:v>0</x:v>
      </x:c>
      <x:c r="I36" s="3">
        <x:f>H36+PQ!W48-SQ!W48</x:f>
        <x:v>0</x:v>
      </x:c>
      <x:c r="J36" s="3">
        <x:f>I36+PQ!X48-SQ!X48</x:f>
        <x:v>0</x:v>
      </x:c>
      <x:c r="K36" s="3">
        <x:f>J36+PQ!Y48-SQ!Y48</x:f>
        <x:v>0</x:v>
      </x:c>
      <x:c r="L36" s="3">
        <x:f>K36+PQ!Z48-SQ!Z48</x:f>
        <x:v>0</x:v>
      </x:c>
      <x:c r="M36" s="3">
        <x:f>L36+PQ!AA48-SQ!AA48</x:f>
        <x:v>0</x:v>
      </x:c>
      <x:c r="N36" s="3">
        <x:f>M36+PQ!AB48-SQ!AB48</x:f>
        <x:v>0</x:v>
      </x:c>
      <x:c r="O36" s="3">
        <x:f>N36+PQ!AC48-SQ!AC48</x:f>
        <x:v>0</x:v>
      </x:c>
      <x:c r="P36" s="3">
        <x:f>O36+PQ!AD48-SQ!AD48</x:f>
        <x:v>0</x:v>
      </x:c>
      <x:c r="Q36" s="3">
        <x:f>P36+PQ!AE48-SQ!AE48</x:f>
        <x:v>0</x:v>
      </x:c>
      <x:c r="R36" s="3">
        <x:f>Q36+PQ!AF48-SQ!AF48</x:f>
        <x:v>0</x:v>
      </x:c>
      <x:c r="S36" s="3">
        <x:f>R36+PQ!AG48-SQ!AG48</x:f>
        <x:v>0</x:v>
      </x:c>
      <x:c r="T36" s="3">
        <x:f>S36+PQ!AH48-SQ!AH48</x:f>
        <x:v>0</x:v>
      </x:c>
      <x:c r="V36" s="3">
        <x:f t="shared" si="94"/>
        <x:v>0</x:v>
      </x:c>
      <x:c r="W36" s="3">
        <x:f t="shared" si="94"/>
        <x:v>0</x:v>
      </x:c>
      <x:c r="X36" s="3">
        <x:f t="shared" si="95"/>
        <x:v>0</x:v>
      </x:c>
      <x:c r="Y36" s="3">
        <x:f t="shared" si="96"/>
        <x:v>0</x:v>
      </x:c>
      <x:c r="Z36" s="3">
        <x:f t="shared" si="97"/>
        <x:v>0</x:v>
      </x:c>
      <x:c r="AA36" s="3">
        <x:f t="shared" si="98"/>
        <x:v>0</x:v>
      </x:c>
      <x:c r="AB36" s="3">
        <x:f t="shared" si="99"/>
        <x:v>0</x:v>
      </x:c>
      <x:c r="AC36" s="3">
        <x:f t="shared" si="100"/>
        <x:v>0</x:v>
      </x:c>
      <x:c r="AD36" s="3">
        <x:f t="shared" si="101"/>
        <x:v>0</x:v>
      </x:c>
      <x:c r="AE36" s="3">
        <x:f t="shared" si="102"/>
        <x:v>0</x:v>
      </x:c>
      <x:c r="AF36" s="3">
        <x:f t="shared" si="103"/>
        <x:v>0</x:v>
      </x:c>
      <x:c r="AG36" s="3">
        <x:f t="shared" si="104"/>
        <x:v>0</x:v>
      </x:c>
      <x:c r="AH36" s="3">
        <x:f t="shared" si="105"/>
        <x:v>0</x:v>
      </x:c>
    </x:row>
    <x:row r="37" spans="1:131">
      <x:c r="A37" s="12" t="s">
        <x:v>55</x:v>
      </x:c>
      <x:c r="B37" s="12" t="s">
        <x:v>37</x:v>
      </x:c>
      <x:c r="C37" s="12" t="s">
        <x:v>59</x:v>
      </x:c>
      <x:c r="D37" s="4" t="s">
        <x:v>40</x:v>
      </x:c>
      <x:c r="E37" s="4" t="s">
        <x:v>40</x:v>
      </x:c>
      <x:c r="F37" s="4">
        <x:v>1835.1399215336926</x:v>
      </x:c>
      <x:c r="G37" s="4"/>
      <x:c r="H37" s="190">
        <x:v>1050</x:v>
      </x:c>
      <x:c r="I37" s="3">
        <x:f>H37+PQ!W49-SQ!W49</x:f>
        <x:v>1050</x:v>
      </x:c>
      <x:c r="J37" s="3">
        <x:f>I37+PQ!X49-SQ!X49</x:f>
        <x:v>1050</x:v>
      </x:c>
      <x:c r="K37" s="3">
        <x:f>J37+PQ!Y49-SQ!Y49</x:f>
        <x:v>1050</x:v>
      </x:c>
      <x:c r="L37" s="3">
        <x:f>K37+PQ!Z49-SQ!Z49</x:f>
        <x:v>1050</x:v>
      </x:c>
      <x:c r="M37" s="3">
        <x:f>L37+PQ!AA49-SQ!AA49</x:f>
        <x:v>1050</x:v>
      </x:c>
      <x:c r="N37" s="3">
        <x:f>M37+PQ!AB49-SQ!AB49</x:f>
        <x:v>1050</x:v>
      </x:c>
      <x:c r="O37" s="3">
        <x:f>N37+PQ!AC49-SQ!AC49</x:f>
        <x:v>1050</x:v>
      </x:c>
      <x:c r="P37" s="3">
        <x:f>O37+PQ!AD49-SQ!AD49</x:f>
        <x:v>1050</x:v>
      </x:c>
      <x:c r="Q37" s="3">
        <x:f>P37+PQ!AE49-SQ!AE49</x:f>
        <x:v>1050</x:v>
      </x:c>
      <x:c r="R37" s="3">
        <x:f>Q37+PQ!AF49-SQ!AF49</x:f>
        <x:v>1050</x:v>
      </x:c>
      <x:c r="S37" s="3">
        <x:f>R37+PQ!AG49-SQ!AG49</x:f>
        <x:v>1050</x:v>
      </x:c>
      <x:c r="T37" s="3">
        <x:f>S37+PQ!AH49-SQ!AH49</x:f>
        <x:v>1050</x:v>
      </x:c>
      <x:c r="V37" s="3">
        <x:f t="shared" si="94"/>
        <x:v>1926896.9176103773</x:v>
      </x:c>
      <x:c r="W37" s="3">
        <x:f t="shared" si="94"/>
        <x:v>1926896.9176103773</x:v>
      </x:c>
      <x:c r="X37" s="3">
        <x:f t="shared" si="95"/>
        <x:v>1926896.9176103773</x:v>
      </x:c>
      <x:c r="Y37" s="3">
        <x:f t="shared" si="96"/>
        <x:v>1926896.9176103773</x:v>
      </x:c>
      <x:c r="Z37" s="3">
        <x:f t="shared" si="97"/>
        <x:v>1926896.9176103773</x:v>
      </x:c>
      <x:c r="AA37" s="3">
        <x:f t="shared" si="98"/>
        <x:v>1926896.9176103773</x:v>
      </x:c>
      <x:c r="AB37" s="3">
        <x:f t="shared" si="99"/>
        <x:v>1926896.9176103773</x:v>
      </x:c>
      <x:c r="AC37" s="3">
        <x:f t="shared" si="100"/>
        <x:v>1926896.9176103773</x:v>
      </x:c>
      <x:c r="AD37" s="3">
        <x:f t="shared" si="101"/>
        <x:v>1926896.9176103773</x:v>
      </x:c>
      <x:c r="AE37" s="3">
        <x:f t="shared" si="102"/>
        <x:v>1926896.9176103773</x:v>
      </x:c>
      <x:c r="AF37" s="3">
        <x:f t="shared" si="103"/>
        <x:v>1926896.9176103773</x:v>
      </x:c>
      <x:c r="AG37" s="3">
        <x:f t="shared" si="104"/>
        <x:v>1926896.9176103773</x:v>
      </x:c>
      <x:c r="AH37" s="3">
        <x:f t="shared" si="105"/>
        <x:v>1926896.9176103773</x:v>
      </x:c>
    </x:row>
    <x:row r="38" spans="1:131" s="205" customFormat="1">
      <x:c r="A38" s="202"/>
      <x:c r="B38" s="202"/>
      <x:c r="C38" s="202" t="s">
        <x:v>59</x:v>
      </x:c>
      <x:c r="D38" s="203" t="s">
        <x:v>41</x:v>
      </x:c>
      <x:c r="E38" s="203"/>
      <x:c r="F38" s="203"/>
      <x:c r="G38" s="203"/>
      <x:c r="H38" s="204">
        <x:f t="shared" ref="H38" si="106">SUMIF($A:$A,$A40,H:H)</x:f>
        <x:v>104844</x:v>
      </x:c>
      <x:c r="I38" s="204"/>
      <x:c r="J38" s="204"/>
      <x:c r="K38" s="204"/>
      <x:c r="L38" s="204"/>
      <x:c r="M38" s="204"/>
      <x:c r="N38" s="204"/>
      <x:c r="O38" s="204"/>
      <x:c r="P38" s="204"/>
      <x:c r="Q38" s="204"/>
      <x:c r="R38" s="204"/>
      <x:c r="S38" s="204"/>
      <x:c r="T38" s="204"/>
      <x:c r="U38" s="1"/>
      <x:c r="V38" s="204">
        <x:f t="shared" ref="V38" si="107">SUMIF($A:$A,$A40,V:V)</x:f>
        <x:v>32394788.891582292</x:v>
      </x:c>
      <x:c r="W38" s="204">
        <x:f t="shared" ref="W38:AG38" si="108">SUMIF($A:$A,$A40,W:W)</x:f>
        <x:v>32394788.891582292</x:v>
      </x:c>
      <x:c r="X38" s="204">
        <x:f t="shared" si="108"/>
        <x:v>32394788.891582292</x:v>
      </x:c>
      <x:c r="Y38" s="204">
        <x:f t="shared" si="108"/>
        <x:v>32394788.891582292</x:v>
      </x:c>
      <x:c r="Z38" s="204">
        <x:f t="shared" si="108"/>
        <x:v>32394788.891582292</x:v>
      </x:c>
      <x:c r="AA38" s="204">
        <x:f t="shared" si="108"/>
        <x:v>32394788.891582292</x:v>
      </x:c>
      <x:c r="AB38" s="204">
        <x:f t="shared" si="108"/>
        <x:v>32394788.891582292</x:v>
      </x:c>
      <x:c r="AC38" s="204">
        <x:f t="shared" si="108"/>
        <x:v>32394788.891582292</x:v>
      </x:c>
      <x:c r="AD38" s="204">
        <x:f t="shared" si="108"/>
        <x:v>32394788.891582292</x:v>
      </x:c>
      <x:c r="AE38" s="204">
        <x:f t="shared" si="108"/>
        <x:v>32394788.891582292</x:v>
      </x:c>
      <x:c r="AF38" s="204">
        <x:f t="shared" si="108"/>
        <x:v>32394788.891582292</x:v>
      </x:c>
      <x:c r="AG38" s="204">
        <x:f t="shared" si="108"/>
        <x:v>32394788.891582292</x:v>
      </x:c>
      <x:c r="AH38" s="204">
        <x:f t="shared" ref="AH38" si="109">SUMIF($A:$A,$A40,AH:AH)</x:f>
        <x:v>32394788.891582292</x:v>
      </x:c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  <x:c r="BA38" s="1"/>
      <x:c r="BB38" s="1"/>
      <x:c r="BC38" s="1"/>
      <x:c r="BD38" s="1"/>
      <x:c r="BE38" s="1"/>
      <x:c r="BF38" s="1"/>
      <x:c r="BG38" s="1"/>
      <x:c r="BH38" s="1"/>
      <x:c r="BI38" s="1"/>
      <x:c r="BJ38" s="1"/>
      <x:c r="BK38" s="1"/>
      <x:c r="BL38" s="1"/>
      <x:c r="BM38" s="1"/>
      <x:c r="BN38" s="1"/>
      <x:c r="BO38" s="1"/>
      <x:c r="BP38" s="1"/>
      <x:c r="BQ38" s="1"/>
      <x:c r="BR38" s="1"/>
      <x:c r="BS38" s="1"/>
      <x:c r="BT38" s="1"/>
      <x:c r="BU38" s="1"/>
      <x:c r="BV38" s="1"/>
      <x:c r="BW38" s="1"/>
      <x:c r="BX38" s="1"/>
      <x:c r="BY38" s="1"/>
      <x:c r="BZ38" s="1"/>
      <x:c r="CA38" s="1"/>
      <x:c r="CB38" s="1"/>
      <x:c r="CC38" s="1"/>
      <x:c r="CD38" s="1"/>
      <x:c r="CE38" s="1"/>
      <x:c r="CF38" s="1"/>
      <x:c r="CG38" s="1"/>
      <x:c r="CH38" s="1"/>
      <x:c r="CI38" s="1"/>
      <x:c r="CJ38" s="1"/>
      <x:c r="CK38" s="1"/>
      <x:c r="CL38" s="1"/>
      <x:c r="CM38" s="1"/>
      <x:c r="CN38" s="1"/>
      <x:c r="CO38" s="1"/>
      <x:c r="CP38" s="1"/>
      <x:c r="CQ38" s="1"/>
      <x:c r="CR38" s="1"/>
      <x:c r="CS38" s="1"/>
      <x:c r="CT38" s="1"/>
      <x:c r="CU38" s="1"/>
      <x:c r="CV38" s="1"/>
      <x:c r="CW38" s="1"/>
      <x:c r="CX38" s="1"/>
      <x:c r="CY38" s="1"/>
      <x:c r="CZ38" s="1"/>
      <x:c r="DA38" s="1"/>
      <x:c r="DB38" s="1"/>
      <x:c r="DC38" s="1"/>
      <x:c r="DD38" s="1"/>
      <x:c r="DE38" s="1"/>
      <x:c r="DF38" s="1"/>
      <x:c r="DG38" s="1"/>
      <x:c r="DH38" s="1"/>
      <x:c r="DI38" s="1"/>
      <x:c r="DJ38" s="1"/>
      <x:c r="DK38" s="1"/>
      <x:c r="DL38" s="1"/>
      <x:c r="DM38" s="1"/>
      <x:c r="DN38" s="1"/>
      <x:c r="DO38" s="1"/>
      <x:c r="DP38" s="1"/>
      <x:c r="DQ38" s="1"/>
      <x:c r="DR38" s="1"/>
      <x:c r="DS38" s="1"/>
      <x:c r="DT38" s="1"/>
      <x:c r="DU38" s="1"/>
      <x:c r="DV38" s="1"/>
      <x:c r="DW38" s="1"/>
      <x:c r="DX38" s="1"/>
      <x:c r="DY38" s="1"/>
      <x:c r="DZ38" s="1"/>
      <x:c r="EA38" s="1"/>
    </x:row>
    <x:row r="39" spans="1:131" s="209" customFormat="1">
      <x:c r="A39" s="206"/>
      <x:c r="B39" s="206" t="s">
        <x:v>37</x:v>
      </x:c>
      <x:c r="C39" s="206" t="s">
        <x:v>59</x:v>
      </x:c>
      <x:c r="D39" s="207" t="s">
        <x:v>37</x:v>
      </x:c>
      <x:c r="E39" s="207"/>
      <x:c r="F39" s="207"/>
      <x:c r="G39" s="207"/>
      <x:c r="H39" s="211">
        <x:f t="shared" ref="H39" si="110">SUM(H40:H45)</x:f>
        <x:v>104844</x:v>
      </x:c>
      <x:c r="I39" s="208"/>
      <x:c r="J39" s="208"/>
      <x:c r="K39" s="208"/>
      <x:c r="L39" s="208"/>
      <x:c r="M39" s="208"/>
      <x:c r="N39" s="208"/>
      <x:c r="O39" s="208"/>
      <x:c r="P39" s="208"/>
      <x:c r="Q39" s="208"/>
      <x:c r="R39" s="208"/>
      <x:c r="S39" s="208"/>
      <x:c r="T39" s="208"/>
      <x:c r="U39" s="1"/>
      <x:c r="V39" s="211">
        <x:f t="shared" ref="V39" si="111">SUM(V40:V45)</x:f>
        <x:v>32394788.891582292</x:v>
      </x:c>
      <x:c r="W39" s="211">
        <x:f t="shared" ref="W39:AG39" si="112">SUM(W40:W45)</x:f>
        <x:v>32394788.891582292</x:v>
      </x:c>
      <x:c r="X39" s="211">
        <x:f t="shared" si="112"/>
        <x:v>32394788.891582292</x:v>
      </x:c>
      <x:c r="Y39" s="211">
        <x:f t="shared" si="112"/>
        <x:v>32394788.891582292</x:v>
      </x:c>
      <x:c r="Z39" s="211">
        <x:f t="shared" si="112"/>
        <x:v>32394788.891582292</x:v>
      </x:c>
      <x:c r="AA39" s="211">
        <x:f t="shared" si="112"/>
        <x:v>32394788.891582292</x:v>
      </x:c>
      <x:c r="AB39" s="211">
        <x:f t="shared" si="112"/>
        <x:v>32394788.891582292</x:v>
      </x:c>
      <x:c r="AC39" s="211">
        <x:f t="shared" si="112"/>
        <x:v>32394788.891582292</x:v>
      </x:c>
      <x:c r="AD39" s="211">
        <x:f t="shared" si="112"/>
        <x:v>32394788.891582292</x:v>
      </x:c>
      <x:c r="AE39" s="211">
        <x:f t="shared" si="112"/>
        <x:v>32394788.891582292</x:v>
      </x:c>
      <x:c r="AF39" s="211">
        <x:f t="shared" si="112"/>
        <x:v>32394788.891582292</x:v>
      </x:c>
      <x:c r="AG39" s="211">
        <x:f t="shared" si="112"/>
        <x:v>32394788.891582292</x:v>
      </x:c>
      <x:c r="AH39" s="211">
        <x:f t="shared" ref="AH39" si="113">SUM(AH40:AH45)</x:f>
        <x:v>32394788.891582292</x:v>
      </x:c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  <x:c r="BA39" s="1"/>
      <x:c r="BB39" s="1"/>
      <x:c r="BC39" s="1"/>
      <x:c r="BD39" s="1"/>
      <x:c r="BE39" s="1"/>
      <x:c r="BF39" s="1"/>
      <x:c r="BG39" s="1"/>
      <x:c r="BH39" s="1"/>
      <x:c r="BI39" s="1"/>
      <x:c r="BJ39" s="1"/>
      <x:c r="BK39" s="1"/>
      <x:c r="BL39" s="1"/>
      <x:c r="BM39" s="1"/>
      <x:c r="BN39" s="1"/>
      <x:c r="BO39" s="1"/>
      <x:c r="BP39" s="1"/>
      <x:c r="BQ39" s="1"/>
      <x:c r="BR39" s="1"/>
      <x:c r="BS39" s="1"/>
      <x:c r="BT39" s="1"/>
      <x:c r="BU39" s="1"/>
      <x:c r="BV39" s="1"/>
      <x:c r="BW39" s="1"/>
      <x:c r="BX39" s="1"/>
      <x:c r="BY39" s="1"/>
      <x:c r="BZ39" s="1"/>
      <x:c r="CA39" s="1"/>
      <x:c r="CB39" s="1"/>
      <x:c r="CC39" s="1"/>
      <x:c r="CD39" s="1"/>
      <x:c r="CE39" s="1"/>
      <x:c r="CF39" s="1"/>
      <x:c r="CG39" s="1"/>
      <x:c r="CH39" s="1"/>
      <x:c r="CI39" s="1"/>
      <x:c r="CJ39" s="1"/>
      <x:c r="CK39" s="1"/>
      <x:c r="CL39" s="1"/>
      <x:c r="CM39" s="1"/>
      <x:c r="CN39" s="1"/>
      <x:c r="CO39" s="1"/>
      <x:c r="CP39" s="1"/>
      <x:c r="CQ39" s="1"/>
      <x:c r="CR39" s="1"/>
      <x:c r="CS39" s="1"/>
      <x:c r="CT39" s="1"/>
      <x:c r="CU39" s="1"/>
      <x:c r="CV39" s="1"/>
      <x:c r="CW39" s="1"/>
      <x:c r="CX39" s="1"/>
      <x:c r="CY39" s="1"/>
      <x:c r="CZ39" s="1"/>
      <x:c r="DA39" s="1"/>
      <x:c r="DB39" s="1"/>
      <x:c r="DC39" s="1"/>
      <x:c r="DD39" s="1"/>
      <x:c r="DE39" s="1"/>
      <x:c r="DF39" s="1"/>
      <x:c r="DG39" s="1"/>
      <x:c r="DH39" s="1"/>
      <x:c r="DI39" s="1"/>
      <x:c r="DJ39" s="1"/>
      <x:c r="DK39" s="1"/>
      <x:c r="DL39" s="1"/>
      <x:c r="DM39" s="1"/>
      <x:c r="DN39" s="1"/>
      <x:c r="DO39" s="1"/>
      <x:c r="DP39" s="1"/>
      <x:c r="DQ39" s="1"/>
      <x:c r="DR39" s="1"/>
      <x:c r="DS39" s="1"/>
      <x:c r="DT39" s="1"/>
      <x:c r="DU39" s="1"/>
      <x:c r="DV39" s="1"/>
      <x:c r="DW39" s="1"/>
      <x:c r="DX39" s="1"/>
      <x:c r="DY39" s="1"/>
      <x:c r="DZ39" s="1"/>
      <x:c r="EA39" s="1"/>
    </x:row>
    <x:row r="40" spans="1:131">
      <x:c r="A40" s="12" t="s">
        <x:v>56</x:v>
      </x:c>
      <x:c r="B40" s="12" t="s">
        <x:v>37</x:v>
      </x:c>
      <x:c r="C40" s="12" t="s">
        <x:v>59</x:v>
      </x:c>
      <x:c r="D40" s="4" t="s">
        <x:v>42</x:v>
      </x:c>
      <x:c r="E40" s="4" t="s">
        <x:v>42</x:v>
      </x:c>
      <x:c r="F40" s="4">
        <x:v>309.40019357147071</x:v>
      </x:c>
      <x:c r="G40" s="4"/>
      <x:c r="H40" s="190">
        <x:v>19680</x:v>
      </x:c>
      <x:c r="I40" s="3">
        <x:f>H40+PQ!W52-SQ!W52</x:f>
        <x:v>19680</x:v>
      </x:c>
      <x:c r="J40" s="3">
        <x:f>I40+PQ!X52-SQ!X52</x:f>
        <x:v>19680</x:v>
      </x:c>
      <x:c r="K40" s="3">
        <x:f>J40+PQ!Y52-SQ!Y52</x:f>
        <x:v>19680</x:v>
      </x:c>
      <x:c r="L40" s="3">
        <x:f>K40+PQ!Z52-SQ!Z52</x:f>
        <x:v>19680</x:v>
      </x:c>
      <x:c r="M40" s="3">
        <x:f>L40+PQ!AA52-SQ!AA52</x:f>
        <x:v>19680</x:v>
      </x:c>
      <x:c r="N40" s="3">
        <x:f>M40+PQ!AB52-SQ!AB52</x:f>
        <x:v>19680</x:v>
      </x:c>
      <x:c r="O40" s="3">
        <x:f>N40+PQ!AC52-SQ!AC52</x:f>
        <x:v>19680</x:v>
      </x:c>
      <x:c r="P40" s="3">
        <x:f>O40+PQ!AD52-SQ!AD52</x:f>
        <x:v>19680</x:v>
      </x:c>
      <x:c r="Q40" s="3">
        <x:f>P40+PQ!AE52-SQ!AE52</x:f>
        <x:v>19680</x:v>
      </x:c>
      <x:c r="R40" s="3">
        <x:f>Q40+PQ!AF52-SQ!AF52</x:f>
        <x:v>19680</x:v>
      </x:c>
      <x:c r="S40" s="3">
        <x:f>R40+PQ!AG52-SQ!AG52</x:f>
        <x:v>19680</x:v>
      </x:c>
      <x:c r="T40" s="3">
        <x:f>S40+PQ!AH52-SQ!AH52</x:f>
        <x:v>19680</x:v>
      </x:c>
      <x:c r="V40" s="3">
        <x:f t="shared" ref="V40:W45" si="114">H40*$F40</x:f>
        <x:v>6088995.8094865438</x:v>
      </x:c>
      <x:c r="W40" s="3">
        <x:f t="shared" si="114"/>
        <x:v>6088995.8094865438</x:v>
      </x:c>
      <x:c r="X40" s="3">
        <x:f t="shared" ref="X40:X45" si="115">J40*$F40</x:f>
        <x:v>6088995.8094865438</x:v>
      </x:c>
      <x:c r="Y40" s="3">
        <x:f t="shared" ref="Y40:Y45" si="116">K40*$F40</x:f>
        <x:v>6088995.8094865438</x:v>
      </x:c>
      <x:c r="Z40" s="3">
        <x:f t="shared" ref="Z40:Z45" si="117">L40*$F40</x:f>
        <x:v>6088995.8094865438</x:v>
      </x:c>
      <x:c r="AA40" s="3">
        <x:f t="shared" ref="AA40:AA45" si="118">M40*$F40</x:f>
        <x:v>6088995.8094865438</x:v>
      </x:c>
      <x:c r="AB40" s="3">
        <x:f t="shared" ref="AB40:AB45" si="119">N40*$F40</x:f>
        <x:v>6088995.8094865438</x:v>
      </x:c>
      <x:c r="AC40" s="3">
        <x:f t="shared" ref="AC40:AC45" si="120">O40*$F40</x:f>
        <x:v>6088995.8094865438</x:v>
      </x:c>
      <x:c r="AD40" s="3">
        <x:f t="shared" ref="AD40:AD45" si="121">P40*$F40</x:f>
        <x:v>6088995.8094865438</x:v>
      </x:c>
      <x:c r="AE40" s="3">
        <x:f t="shared" ref="AE40:AE45" si="122">Q40*$F40</x:f>
        <x:v>6088995.8094865438</x:v>
      </x:c>
      <x:c r="AF40" s="3">
        <x:f t="shared" ref="AF40:AF45" si="123">R40*$F40</x:f>
        <x:v>6088995.8094865438</x:v>
      </x:c>
      <x:c r="AG40" s="3">
        <x:f t="shared" ref="AG40:AG45" si="124">S40*$F40</x:f>
        <x:v>6088995.8094865438</x:v>
      </x:c>
      <x:c r="AH40" s="3">
        <x:f t="shared" ref="AH40:AH44" si="125">T40*$F40</x:f>
        <x:v>6088995.8094865438</x:v>
      </x:c>
    </x:row>
    <x:row r="41" spans="1:131">
      <x:c r="A41" s="12" t="s">
        <x:v>56</x:v>
      </x:c>
      <x:c r="B41" s="12" t="s">
        <x:v>37</x:v>
      </x:c>
      <x:c r="C41" s="12" t="s">
        <x:v>59</x:v>
      </x:c>
      <x:c r="D41" s="4" t="s">
        <x:v>43</x:v>
      </x:c>
      <x:c r="E41" s="4" t="s">
        <x:v>43</x:v>
      </x:c>
      <x:c r="F41" s="4">
        <x:v>325.15316203046689</x:v>
      </x:c>
      <x:c r="G41" s="4"/>
      <x:c r="H41" s="190">
        <x:v>21125</x:v>
      </x:c>
      <x:c r="I41" s="3">
        <x:f>H41+PQ!W53-SQ!W53</x:f>
        <x:v>21125</x:v>
      </x:c>
      <x:c r="J41" s="3">
        <x:f>I41+PQ!X53-SQ!X53</x:f>
        <x:v>21125</x:v>
      </x:c>
      <x:c r="K41" s="3">
        <x:f>J41+PQ!Y53-SQ!Y53</x:f>
        <x:v>21125</x:v>
      </x:c>
      <x:c r="L41" s="3">
        <x:f>K41+PQ!Z53-SQ!Z53</x:f>
        <x:v>21125</x:v>
      </x:c>
      <x:c r="M41" s="3">
        <x:f>L41+PQ!AA53-SQ!AA53</x:f>
        <x:v>21125</x:v>
      </x:c>
      <x:c r="N41" s="3">
        <x:f>M41+PQ!AB53-SQ!AB53</x:f>
        <x:v>21125</x:v>
      </x:c>
      <x:c r="O41" s="3">
        <x:f>N41+PQ!AC53-SQ!AC53</x:f>
        <x:v>21125</x:v>
      </x:c>
      <x:c r="P41" s="3">
        <x:f>O41+PQ!AD53-SQ!AD53</x:f>
        <x:v>21125</x:v>
      </x:c>
      <x:c r="Q41" s="3">
        <x:f>P41+PQ!AE53-SQ!AE53</x:f>
        <x:v>21125</x:v>
      </x:c>
      <x:c r="R41" s="3">
        <x:f>Q41+PQ!AF53-SQ!AF53</x:f>
        <x:v>21125</x:v>
      </x:c>
      <x:c r="S41" s="3">
        <x:f>R41+PQ!AG53-SQ!AG53</x:f>
        <x:v>21125</x:v>
      </x:c>
      <x:c r="T41" s="3">
        <x:f>S41+PQ!AH53-SQ!AH53</x:f>
        <x:v>21125</x:v>
      </x:c>
      <x:c r="V41" s="3">
        <x:f t="shared" si="114"/>
        <x:v>6868860.5478936126</x:v>
      </x:c>
      <x:c r="W41" s="3">
        <x:f t="shared" si="114"/>
        <x:v>6868860.5478936126</x:v>
      </x:c>
      <x:c r="X41" s="3">
        <x:f t="shared" si="115"/>
        <x:v>6868860.5478936126</x:v>
      </x:c>
      <x:c r="Y41" s="3">
        <x:f t="shared" si="116"/>
        <x:v>6868860.5478936126</x:v>
      </x:c>
      <x:c r="Z41" s="3">
        <x:f t="shared" si="117"/>
        <x:v>6868860.5478936126</x:v>
      </x:c>
      <x:c r="AA41" s="3">
        <x:f t="shared" si="118"/>
        <x:v>6868860.5478936126</x:v>
      </x:c>
      <x:c r="AB41" s="3">
        <x:f t="shared" si="119"/>
        <x:v>6868860.5478936126</x:v>
      </x:c>
      <x:c r="AC41" s="3">
        <x:f t="shared" si="120"/>
        <x:v>6868860.5478936126</x:v>
      </x:c>
      <x:c r="AD41" s="3">
        <x:f t="shared" si="121"/>
        <x:v>6868860.5478936126</x:v>
      </x:c>
      <x:c r="AE41" s="3">
        <x:f t="shared" si="122"/>
        <x:v>6868860.5478936126</x:v>
      </x:c>
      <x:c r="AF41" s="3">
        <x:f t="shared" si="123"/>
        <x:v>6868860.5478936126</x:v>
      </x:c>
      <x:c r="AG41" s="3">
        <x:f t="shared" si="124"/>
        <x:v>6868860.5478936126</x:v>
      </x:c>
      <x:c r="AH41" s="3">
        <x:f t="shared" si="125"/>
        <x:v>6868860.5478936126</x:v>
      </x:c>
    </x:row>
    <x:row r="42" spans="1:131">
      <x:c r="A42" s="12" t="s">
        <x:v>56</x:v>
      </x:c>
      <x:c r="B42" s="12" t="s">
        <x:v>37</x:v>
      </x:c>
      <x:c r="C42" s="12" t="s">
        <x:v>59</x:v>
      </x:c>
      <x:c r="D42" s="4" t="s">
        <x:v>44</x:v>
      </x:c>
      <x:c r="E42" s="4" t="s">
        <x:v>44</x:v>
      </x:c>
      <x:c r="F42" s="4">
        <x:v>300.22141736956678</x:v>
      </x:c>
      <x:c r="G42" s="4"/>
      <x:c r="H42" s="190">
        <x:v>16090</x:v>
      </x:c>
      <x:c r="I42" s="3">
        <x:f>H42+PQ!W54-SQ!W54</x:f>
        <x:v>16090</x:v>
      </x:c>
      <x:c r="J42" s="3">
        <x:f>I42+PQ!X54-SQ!X54</x:f>
        <x:v>16090</x:v>
      </x:c>
      <x:c r="K42" s="3">
        <x:f>J42+PQ!Y54-SQ!Y54</x:f>
        <x:v>16090</x:v>
      </x:c>
      <x:c r="L42" s="3">
        <x:f>K42+PQ!Z54-SQ!Z54</x:f>
        <x:v>16090</x:v>
      </x:c>
      <x:c r="M42" s="3">
        <x:f>L42+PQ!AA54-SQ!AA54</x:f>
        <x:v>16090</x:v>
      </x:c>
      <x:c r="N42" s="3">
        <x:f>M42+PQ!AB54-SQ!AB54</x:f>
        <x:v>16090</x:v>
      </x:c>
      <x:c r="O42" s="3">
        <x:f>N42+PQ!AC54-SQ!AC54</x:f>
        <x:v>16090</x:v>
      </x:c>
      <x:c r="P42" s="3">
        <x:f>O42+PQ!AD54-SQ!AD54</x:f>
        <x:v>16090</x:v>
      </x:c>
      <x:c r="Q42" s="3">
        <x:f>P42+PQ!AE54-SQ!AE54</x:f>
        <x:v>16090</x:v>
      </x:c>
      <x:c r="R42" s="3">
        <x:f>Q42+PQ!AF54-SQ!AF54</x:f>
        <x:v>16090</x:v>
      </x:c>
      <x:c r="S42" s="3">
        <x:f>R42+PQ!AG54-SQ!AG54</x:f>
        <x:v>16090</x:v>
      </x:c>
      <x:c r="T42" s="3">
        <x:f>S42+PQ!AH54-SQ!AH54</x:f>
        <x:v>16090</x:v>
      </x:c>
      <x:c r="V42" s="3">
        <x:f t="shared" si="114"/>
        <x:v>4830562.6054763291</x:v>
      </x:c>
      <x:c r="W42" s="3">
        <x:f t="shared" si="114"/>
        <x:v>4830562.6054763291</x:v>
      </x:c>
      <x:c r="X42" s="3">
        <x:f t="shared" si="115"/>
        <x:v>4830562.6054763291</x:v>
      </x:c>
      <x:c r="Y42" s="3">
        <x:f t="shared" si="116"/>
        <x:v>4830562.6054763291</x:v>
      </x:c>
      <x:c r="Z42" s="3">
        <x:f t="shared" si="117"/>
        <x:v>4830562.6054763291</x:v>
      </x:c>
      <x:c r="AA42" s="3">
        <x:f t="shared" si="118"/>
        <x:v>4830562.6054763291</x:v>
      </x:c>
      <x:c r="AB42" s="3">
        <x:f t="shared" si="119"/>
        <x:v>4830562.6054763291</x:v>
      </x:c>
      <x:c r="AC42" s="3">
        <x:f t="shared" si="120"/>
        <x:v>4830562.6054763291</x:v>
      </x:c>
      <x:c r="AD42" s="3">
        <x:f t="shared" si="121"/>
        <x:v>4830562.6054763291</x:v>
      </x:c>
      <x:c r="AE42" s="3">
        <x:f t="shared" si="122"/>
        <x:v>4830562.6054763291</x:v>
      </x:c>
      <x:c r="AF42" s="3">
        <x:f t="shared" si="123"/>
        <x:v>4830562.6054763291</x:v>
      </x:c>
      <x:c r="AG42" s="3">
        <x:f t="shared" si="124"/>
        <x:v>4830562.6054763291</x:v>
      </x:c>
      <x:c r="AH42" s="3">
        <x:f t="shared" si="125"/>
        <x:v>4830562.6054763291</x:v>
      </x:c>
    </x:row>
    <x:row r="43" spans="1:131">
      <x:c r="A43" s="12" t="s">
        <x:v>56</x:v>
      </x:c>
      <x:c r="B43" s="12" t="s">
        <x:v>37</x:v>
      </x:c>
      <x:c r="C43" s="12" t="s">
        <x:v>59</x:v>
      </x:c>
      <x:c r="D43" s="4" t="s">
        <x:v>45</x:v>
      </x:c>
      <x:c r="E43" s="4" t="s">
        <x:v>45</x:v>
      </x:c>
      <x:c r="F43" s="4">
        <x:v>306.56472652426987</x:v>
      </x:c>
      <x:c r="G43" s="4"/>
      <x:c r="H43" s="190">
        <x:v>15237</x:v>
      </x:c>
      <x:c r="I43" s="3">
        <x:f>H43+PQ!W55-SQ!W55</x:f>
        <x:v>15237</x:v>
      </x:c>
      <x:c r="J43" s="3">
        <x:f>I43+PQ!X55-SQ!X55</x:f>
        <x:v>15237</x:v>
      </x:c>
      <x:c r="K43" s="3">
        <x:f>J43+PQ!Y55-SQ!Y55</x:f>
        <x:v>15237</x:v>
      </x:c>
      <x:c r="L43" s="3">
        <x:f>K43+PQ!Z55-SQ!Z55</x:f>
        <x:v>15237</x:v>
      </x:c>
      <x:c r="M43" s="3">
        <x:f>L43+PQ!AA55-SQ!AA55</x:f>
        <x:v>15237</x:v>
      </x:c>
      <x:c r="N43" s="3">
        <x:f>M43+PQ!AB55-SQ!AB55</x:f>
        <x:v>15237</x:v>
      </x:c>
      <x:c r="O43" s="3">
        <x:f>N43+PQ!AC55-SQ!AC55</x:f>
        <x:v>15237</x:v>
      </x:c>
      <x:c r="P43" s="3">
        <x:f>O43+PQ!AD55-SQ!AD55</x:f>
        <x:v>15237</x:v>
      </x:c>
      <x:c r="Q43" s="3">
        <x:f>P43+PQ!AE55-SQ!AE55</x:f>
        <x:v>15237</x:v>
      </x:c>
      <x:c r="R43" s="3">
        <x:f>Q43+PQ!AF55-SQ!AF55</x:f>
        <x:v>15237</x:v>
      </x:c>
      <x:c r="S43" s="3">
        <x:f>R43+PQ!AG55-SQ!AG55</x:f>
        <x:v>15237</x:v>
      </x:c>
      <x:c r="T43" s="3">
        <x:f>S43+PQ!AH55-SQ!AH55</x:f>
        <x:v>15237</x:v>
      </x:c>
      <x:c r="V43" s="3">
        <x:f t="shared" si="114"/>
        <x:v>4671126.7380502997</x:v>
      </x:c>
      <x:c r="W43" s="3">
        <x:f t="shared" si="114"/>
        <x:v>4671126.7380502997</x:v>
      </x:c>
      <x:c r="X43" s="3">
        <x:f t="shared" si="115"/>
        <x:v>4671126.7380502997</x:v>
      </x:c>
      <x:c r="Y43" s="3">
        <x:f t="shared" si="116"/>
        <x:v>4671126.7380502997</x:v>
      </x:c>
      <x:c r="Z43" s="3">
        <x:f t="shared" si="117"/>
        <x:v>4671126.7380502997</x:v>
      </x:c>
      <x:c r="AA43" s="3">
        <x:f t="shared" si="118"/>
        <x:v>4671126.7380502997</x:v>
      </x:c>
      <x:c r="AB43" s="3">
        <x:f t="shared" si="119"/>
        <x:v>4671126.7380502997</x:v>
      </x:c>
      <x:c r="AC43" s="3">
        <x:f t="shared" si="120"/>
        <x:v>4671126.7380502997</x:v>
      </x:c>
      <x:c r="AD43" s="3">
        <x:f t="shared" si="121"/>
        <x:v>4671126.7380502997</x:v>
      </x:c>
      <x:c r="AE43" s="3">
        <x:f t="shared" si="122"/>
        <x:v>4671126.7380502997</x:v>
      </x:c>
      <x:c r="AF43" s="3">
        <x:f t="shared" si="123"/>
        <x:v>4671126.7380502997</x:v>
      </x:c>
      <x:c r="AG43" s="3">
        <x:f t="shared" si="124"/>
        <x:v>4671126.7380502997</x:v>
      </x:c>
      <x:c r="AH43" s="3">
        <x:f t="shared" si="125"/>
        <x:v>4671126.7380502997</x:v>
      </x:c>
    </x:row>
    <x:row r="44" spans="1:131">
      <x:c r="A44" s="12" t="s">
        <x:v>56</x:v>
      </x:c>
      <x:c r="B44" s="12" t="s">
        <x:v>37</x:v>
      </x:c>
      <x:c r="C44" s="12" t="s">
        <x:v>59</x:v>
      </x:c>
      <x:c r="D44" s="4" t="s">
        <x:v>46</x:v>
      </x:c>
      <x:c r="E44" s="4" t="s">
        <x:v>46</x:v>
      </x:c>
      <x:c r="F44" s="4">
        <x:v>300.60244925321547</x:v>
      </x:c>
      <x:c r="G44" s="4"/>
      <x:c r="H44" s="190">
        <x:v>16905</x:v>
      </x:c>
      <x:c r="I44" s="3">
        <x:f>H44+PQ!W56-SQ!W56</x:f>
        <x:v>16905</x:v>
      </x:c>
      <x:c r="J44" s="3">
        <x:f>I44+PQ!X56-SQ!X56</x:f>
        <x:v>16905</x:v>
      </x:c>
      <x:c r="K44" s="3">
        <x:f>J44+PQ!Y56-SQ!Y56</x:f>
        <x:v>16905</x:v>
      </x:c>
      <x:c r="L44" s="3">
        <x:f>K44+PQ!Z56-SQ!Z56</x:f>
        <x:v>16905</x:v>
      </x:c>
      <x:c r="M44" s="3">
        <x:f>L44+PQ!AA56-SQ!AA56</x:f>
        <x:v>16905</x:v>
      </x:c>
      <x:c r="N44" s="3">
        <x:f>M44+PQ!AB56-SQ!AB56</x:f>
        <x:v>16905</x:v>
      </x:c>
      <x:c r="O44" s="3">
        <x:f>N44+PQ!AC56-SQ!AC56</x:f>
        <x:v>16905</x:v>
      </x:c>
      <x:c r="P44" s="3">
        <x:f>O44+PQ!AD56-SQ!AD56</x:f>
        <x:v>16905</x:v>
      </x:c>
      <x:c r="Q44" s="3">
        <x:f>P44+PQ!AE56-SQ!AE56</x:f>
        <x:v>16905</x:v>
      </x:c>
      <x:c r="R44" s="3">
        <x:f>Q44+PQ!AF56-SQ!AF56</x:f>
        <x:v>16905</x:v>
      </x:c>
      <x:c r="S44" s="3">
        <x:f>R44+PQ!AG56-SQ!AG56</x:f>
        <x:v>16905</x:v>
      </x:c>
      <x:c r="T44" s="3">
        <x:f>S44+PQ!AH56-SQ!AH56</x:f>
        <x:v>16905</x:v>
      </x:c>
      <x:c r="V44" s="3">
        <x:f t="shared" si="114"/>
        <x:v>5081684.4046256077</x:v>
      </x:c>
      <x:c r="W44" s="3">
        <x:f t="shared" si="114"/>
        <x:v>5081684.4046256077</x:v>
      </x:c>
      <x:c r="X44" s="3">
        <x:f t="shared" si="115"/>
        <x:v>5081684.4046256077</x:v>
      </x:c>
      <x:c r="Y44" s="3">
        <x:f t="shared" si="116"/>
        <x:v>5081684.4046256077</x:v>
      </x:c>
      <x:c r="Z44" s="3">
        <x:f t="shared" si="117"/>
        <x:v>5081684.4046256077</x:v>
      </x:c>
      <x:c r="AA44" s="3">
        <x:f t="shared" si="118"/>
        <x:v>5081684.4046256077</x:v>
      </x:c>
      <x:c r="AB44" s="3">
        <x:f t="shared" si="119"/>
        <x:v>5081684.4046256077</x:v>
      </x:c>
      <x:c r="AC44" s="3">
        <x:f t="shared" si="120"/>
        <x:v>5081684.4046256077</x:v>
      </x:c>
      <x:c r="AD44" s="3">
        <x:f t="shared" si="121"/>
        <x:v>5081684.4046256077</x:v>
      </x:c>
      <x:c r="AE44" s="3">
        <x:f t="shared" si="122"/>
        <x:v>5081684.4046256077</x:v>
      </x:c>
      <x:c r="AF44" s="3">
        <x:f t="shared" si="123"/>
        <x:v>5081684.4046256077</x:v>
      </x:c>
      <x:c r="AG44" s="3">
        <x:f t="shared" si="124"/>
        <x:v>5081684.4046256077</x:v>
      </x:c>
      <x:c r="AH44" s="3">
        <x:f t="shared" si="125"/>
        <x:v>5081684.4046256077</x:v>
      </x:c>
    </x:row>
    <x:row r="45" spans="1:131">
      <x:c r="A45" s="12" t="s">
        <x:v>56</x:v>
      </x:c>
      <x:c r="B45" s="12" t="s">
        <x:v>37</x:v>
      </x:c>
      <x:c r="C45" s="12" t="s">
        <x:v>59</x:v>
      </x:c>
      <x:c r="D45" s="4" t="s">
        <x:v>47</x:v>
      </x:c>
      <x:c r="E45" s="4" t="s">
        <x:v>47</x:v>
      </x:c>
      <x:c r="F45" s="4">
        <x:v>307.05122958498765</x:v>
      </x:c>
      <x:c r="G45" s="4"/>
      <x:c r="H45" s="190">
        <x:v>15807</x:v>
      </x:c>
      <x:c r="I45" s="3">
        <x:f>H45+PQ!W57-SQ!W57</x:f>
        <x:v>15807</x:v>
      </x:c>
      <x:c r="J45" s="3">
        <x:f>I45+PQ!X57-SQ!X57</x:f>
        <x:v>15807</x:v>
      </x:c>
      <x:c r="K45" s="3">
        <x:f>J45+PQ!Y57-SQ!Y57</x:f>
        <x:v>15807</x:v>
      </x:c>
      <x:c r="L45" s="3">
        <x:f>K45+PQ!Z57-SQ!Z57</x:f>
        <x:v>15807</x:v>
      </x:c>
      <x:c r="M45" s="3">
        <x:f>L45+PQ!AA57-SQ!AA57</x:f>
        <x:v>15807</x:v>
      </x:c>
      <x:c r="N45" s="3">
        <x:f>M45+PQ!AB57-SQ!AB57</x:f>
        <x:v>15807</x:v>
      </x:c>
      <x:c r="O45" s="3">
        <x:f>N45+PQ!AC57-SQ!AC57</x:f>
        <x:v>15807</x:v>
      </x:c>
      <x:c r="P45" s="3">
        <x:f>O45+PQ!AD57-SQ!AD57</x:f>
        <x:v>15807</x:v>
      </x:c>
      <x:c r="Q45" s="3">
        <x:f>P45+PQ!AE57-SQ!AE57</x:f>
        <x:v>15807</x:v>
      </x:c>
      <x:c r="R45" s="3">
        <x:f>Q45+PQ!AF57-SQ!AF57</x:f>
        <x:v>15807</x:v>
      </x:c>
      <x:c r="S45" s="3">
        <x:f>R45+PQ!AG57-SQ!AG57</x:f>
        <x:v>15807</x:v>
      </x:c>
      <x:c r="T45" s="3">
        <x:f>S45+PQ!AH57-SQ!AH57</x:f>
        <x:v>15807</x:v>
      </x:c>
      <x:c r="V45" s="3">
        <x:f t="shared" si="114"/>
        <x:v>4853558.7860498996</x:v>
      </x:c>
      <x:c r="W45" s="3">
        <x:f t="shared" si="114"/>
        <x:v>4853558.7860498996</x:v>
      </x:c>
      <x:c r="X45" s="3">
        <x:f t="shared" si="115"/>
        <x:v>4853558.7860498996</x:v>
      </x:c>
      <x:c r="Y45" s="3">
        <x:f t="shared" si="116"/>
        <x:v>4853558.7860498996</x:v>
      </x:c>
      <x:c r="Z45" s="3">
        <x:f t="shared" si="117"/>
        <x:v>4853558.7860498996</x:v>
      </x:c>
      <x:c r="AA45" s="3">
        <x:f t="shared" si="118"/>
        <x:v>4853558.7860498996</x:v>
      </x:c>
      <x:c r="AB45" s="3">
        <x:f t="shared" si="119"/>
        <x:v>4853558.7860498996</x:v>
      </x:c>
      <x:c r="AC45" s="3">
        <x:f t="shared" si="120"/>
        <x:v>4853558.7860498996</x:v>
      </x:c>
      <x:c r="AD45" s="3">
        <x:f t="shared" si="121"/>
        <x:v>4853558.7860498996</x:v>
      </x:c>
      <x:c r="AE45" s="3">
        <x:f t="shared" si="122"/>
        <x:v>4853558.7860498996</x:v>
      </x:c>
      <x:c r="AF45" s="3">
        <x:f t="shared" si="123"/>
        <x:v>4853558.7860498996</x:v>
      </x:c>
      <x:c r="AG45" s="3">
        <x:f t="shared" si="124"/>
        <x:v>4853558.7860498996</x:v>
      </x:c>
      <x:c r="AH45" s="3">
        <x:f>T45*$F45</x:f>
        <x:v>4853558.7860498996</x:v>
      </x:c>
    </x:row>
    <x:row r="46" spans="1:131">
      <x:c r="A46" s="9"/>
      <x:c r="B46" s="9"/>
      <x:c r="C46" s="9"/>
      <x:c r="D46" s="9" t="s">
        <x:v>48</x:v>
      </x:c>
      <x:c r="E46" s="9"/>
      <x:c r="F46" s="9"/>
      <x:c r="G46" s="9"/>
      <x:c r="H46" s="10"/>
      <x:c r="I46" s="10"/>
      <x:c r="J46" s="10"/>
      <x:c r="K46" s="10"/>
      <x:c r="L46" s="10"/>
      <x:c r="M46" s="10"/>
      <x:c r="N46" s="10"/>
      <x:c r="O46" s="10"/>
      <x:c r="P46" s="10"/>
      <x:c r="Q46" s="10"/>
      <x:c r="R46" s="10"/>
      <x:c r="S46" s="10"/>
      <x:c r="T46" s="10">
        <x:f t="shared" ref="T46" si="126">SUM(T6,T26,T38)</x:f>
        <x:v>0</x:v>
      </x:c>
      <x:c r="V46" s="10">
        <x:f t="shared" ref="V46" si="127">SUM(V6,V26,V38)</x:f>
        <x:v>148338654.60476953</x:v>
      </x:c>
      <x:c r="W46" s="10">
        <x:f t="shared" ref="W46:AG46" si="128">SUM(W6,W26,W38)</x:f>
        <x:v>148338654.60476953</x:v>
      </x:c>
      <x:c r="X46" s="10">
        <x:f t="shared" si="128"/>
        <x:v>148338654.60476953</x:v>
      </x:c>
      <x:c r="Y46" s="10">
        <x:f t="shared" si="128"/>
        <x:v>148338654.60476953</x:v>
      </x:c>
      <x:c r="Z46" s="10">
        <x:f t="shared" si="128"/>
        <x:v>148338654.60476953</x:v>
      </x:c>
      <x:c r="AA46" s="10">
        <x:f t="shared" si="128"/>
        <x:v>148338654.60476953</x:v>
      </x:c>
      <x:c r="AB46" s="10">
        <x:f t="shared" si="128"/>
        <x:v>148338654.60476953</x:v>
      </x:c>
      <x:c r="AC46" s="10">
        <x:f t="shared" si="128"/>
        <x:v>148338654.60476953</x:v>
      </x:c>
      <x:c r="AD46" s="10">
        <x:f t="shared" si="128"/>
        <x:v>148338654.60476953</x:v>
      </x:c>
      <x:c r="AE46" s="10">
        <x:f t="shared" si="128"/>
        <x:v>148338654.60476953</x:v>
      </x:c>
      <x:c r="AF46" s="10">
        <x:f t="shared" si="128"/>
        <x:v>148338654.60476953</x:v>
      </x:c>
      <x:c r="AG46" s="10">
        <x:f t="shared" si="128"/>
        <x:v>148338654.60476953</x:v>
      </x:c>
      <x:c r="AH46" s="10">
        <x:f t="shared" ref="AH46" si="129">SUM(AH6,AH26,AH38)</x:f>
        <x:v>148338654.60476953</x:v>
      </x:c>
    </x:row>
  </x:sheetData>
  <x:autoFilter ref="A5:EA46" xr:uid="{43FE3A41-ECC4-468B-9BD4-ACC1A35389E8}"/>
  <x:phoneticPr fontId="9" type="noConversion"/>
  <x:conditionalFormatting sqref="I8:T46">
    <x:cfRule type="cellIs" dxfId="3" priority="2" operator="lessThan">
      <x:formula>0</x:formula>
    </x:cfRule>
  </x:conditionalFormatting>
  <x:conditionalFormatting sqref="V46:AH46">
    <x:cfRule type="cellIs" dxfId="2" priority="1" operator="lessThan">
      <x:formula>0</x:formula>
    </x:cfRule>
  </x:conditionalFormatting>
  <x:pageMargins left="0.7" right="0.7" top="0.75" bottom="0.75" header="0.3" footer="0.3"/>
  <x:pageSetup paperSize="9" orientation="portrait" verticalDpi="0" r:id="rId1"/>
</x:worksheet>
</file>

<file path=xl/worksheets/sheet2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75482B6-9575-435F-BD5F-0773C472737A}" mc:Ignorable="x14ac xr xr2 xr3">
  <x:sheetPr>
    <x:outlinePr summaryBelow="0" summaryRight="0"/>
  </x:sheetPr>
  <x:dimension ref="A1:EC61"/>
  <x:sheetViews>
    <x:sheetView workbookViewId="0">
      <x:selection activeCell="H26" sqref="H26"/>
    </x:sheetView>
  </x:sheetViews>
  <x:sheetFormatPr defaultColWidth="13.296875" defaultRowHeight="17.399999999999999" outlineLevelCol="1"/>
  <x:cols>
    <x:col min="1" max="3" width="13.296875" style="1"/>
    <x:col min="4" max="5" width="20.69921875" style="1" customWidth="1"/>
    <x:col min="6" max="6" width="13.296875" style="1"/>
    <x:col min="7" max="7" width="15.09765625" style="1" bestFit="1" customWidth="1"/>
    <x:col min="8" max="8" width="13.296875" style="1"/>
    <x:col min="9" max="9" width="13.296875" style="429"/>
    <x:col min="10" max="10" width="15.796875" style="1" customWidth="1"/>
    <x:col min="11" max="22" width="13.296875" style="1" outlineLevel="1"/>
    <x:col min="23" max="23" width="15.09765625" style="1" customWidth="1"/>
    <x:col min="24" max="25" width="13.296875" style="2"/>
    <x:col min="26" max="16384" width="13.296875" style="1"/>
  </x:cols>
  <x:sheetData>
    <x:row r="1" spans="1:133" ht="21">
      <x:c r="A1" s="5"/>
      <x:c r="B1" s="5" t="s">
        <x:v>392</x:v>
      </x:c>
      <x:c r="C1" s="5"/>
      <x:c r="D1" s="5"/>
      <x:c r="E1" s="5"/>
      <x:c r="F1" s="5"/>
      <x:c r="G1" s="5"/>
      <x:c r="H1" s="5"/>
      <x:c r="I1" s="428"/>
      <x:c r="K1" s="3"/>
      <x:c r="O1" s="3"/>
      <x:c r="R1" s="3"/>
    </x:row>
    <x:row r="2" spans="1:133">
      <x:c r="L2" s="3"/>
    </x:row>
    <x:row r="3" spans="1:133">
      <x:c r="A3" s="7"/>
      <x:c r="B3" s="7"/>
      <x:c r="C3" s="7"/>
      <x:c r="D3" s="7"/>
      <x:c r="E3" s="7"/>
      <x:c r="F3" s="7"/>
      <x:c r="G3" s="7"/>
      <x:c r="H3" s="7"/>
      <x:c r="I3" s="430"/>
      <x:c r="J3" s="7"/>
      <x:c r="K3" s="80" t="s">
        <x:v>1551</x:v>
      </x:c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</x:row>
    <x:row r="4" spans="1:133">
      <x:c r="A4" s="7"/>
      <x:c r="B4" s="7"/>
      <x:c r="C4" s="7"/>
      <x:c r="D4" s="7"/>
      <x:c r="E4" s="7"/>
      <x:c r="F4" s="7"/>
      <x:c r="G4" s="7"/>
      <x:c r="H4" s="7"/>
      <x:c r="I4" s="430"/>
      <x:c r="J4" s="7"/>
      <x:c r="K4" s="7" t="s">
        <x:v>1542</x:v>
      </x:c>
      <x:c r="L4" s="7" t="s">
        <x:v>1542</x:v>
      </x:c>
      <x:c r="M4" s="7" t="s">
        <x:v>1542</x:v>
      </x:c>
      <x:c r="N4" s="7" t="s">
        <x:v>1542</x:v>
      </x:c>
      <x:c r="O4" s="7" t="s">
        <x:v>1542</x:v>
      </x:c>
      <x:c r="P4" s="7" t="s">
        <x:v>1542</x:v>
      </x:c>
      <x:c r="Q4" s="7" t="s">
        <x:v>1542</x:v>
      </x:c>
      <x:c r="R4" s="7" t="s">
        <x:v>1542</x:v>
      </x:c>
      <x:c r="S4" s="7" t="s">
        <x:v>1542</x:v>
      </x:c>
      <x:c r="T4" s="7" t="s">
        <x:v>1542</x:v>
      </x:c>
      <x:c r="U4" s="7" t="s">
        <x:v>1542</x:v>
      </x:c>
      <x:c r="V4" s="7" t="s">
        <x:v>1542</x:v>
      </x:c>
    </x:row>
    <x:row r="5" spans="1:133" ht="52.2">
      <x:c r="A5" s="8" t="s">
        <x:v>53</x:v>
      </x:c>
      <x:c r="B5" s="8" t="s">
        <x:v>52</x:v>
      </x:c>
      <x:c r="C5" s="8" t="s">
        <x:v>51</x:v>
      </x:c>
      <x:c r="D5" s="8" t="s">
        <x:v>50</x:v>
      </x:c>
      <x:c r="E5" s="8" t="s">
        <x:v>463</x:v>
      </x:c>
      <x:c r="F5" s="14" t="s">
        <x:v>644</x:v>
      </x:c>
      <x:c r="G5" s="14" t="s">
        <x:v>1465</x:v>
      </x:c>
      <x:c r="H5" s="14" t="s">
        <x:v>1464</x:v>
      </x:c>
      <x:c r="I5" s="431"/>
      <x:c r="J5" s="13" t="s">
        <x:v>2056</x:v>
      </x:c>
      <x:c r="K5" s="6" t="s">
        <x:v>0</x:v>
      </x:c>
      <x:c r="L5" s="6" t="s">
        <x:v>1</x:v>
      </x:c>
      <x:c r="M5" s="6" t="s">
        <x:v>2</x:v>
      </x:c>
      <x:c r="N5" s="6" t="s">
        <x:v>3</x:v>
      </x:c>
      <x:c r="O5" s="6" t="s">
        <x:v>4</x:v>
      </x:c>
      <x:c r="P5" s="6" t="s">
        <x:v>5</x:v>
      </x:c>
      <x:c r="Q5" s="6" t="s">
        <x:v>6</x:v>
      </x:c>
      <x:c r="R5" s="6" t="s">
        <x:v>7</x:v>
      </x:c>
      <x:c r="S5" s="6" t="s">
        <x:v>8</x:v>
      </x:c>
      <x:c r="T5" s="6" t="s">
        <x:v>9</x:v>
      </x:c>
      <x:c r="U5" s="6" t="s">
        <x:v>62</x:v>
      </x:c>
      <x:c r="V5" s="6" t="s">
        <x:v>63</x:v>
      </x:c>
      <x:c r="X5" s="2" t="s">
        <x:v>804</x:v>
      </x:c>
    </x:row>
    <x:row r="6" spans="1:133" s="205" customFormat="1">
      <x:c r="A6" s="202"/>
      <x:c r="B6" s="202"/>
      <x:c r="C6" s="202"/>
      <x:c r="D6" s="203" t="s">
        <x:v>10</x:v>
      </x:c>
      <x:c r="E6" s="203"/>
      <x:c r="F6" s="203"/>
      <x:c r="G6" s="214"/>
      <x:c r="H6" s="214"/>
      <x:c r="I6" s="432"/>
      <x:c r="J6" s="204">
        <x:f t="shared" ref="J6:J37" si="0">SUMIF($4:$4,$K$4,6:6)</x:f>
        <x:v>759485314.58047295</x:v>
      </x:c>
      <x:c r="K6" s="204">
        <x:f t="shared" ref="K6:V6" si="1">SUMIF($A:$A,$A8,K:K)</x:f>
        <x:v>21148562.512398936</x:v>
      </x:c>
      <x:c r="L6" s="204">
        <x:f t="shared" si="1"/>
        <x:v>24713301.122361224</x:v>
      </x:c>
      <x:c r="M6" s="204">
        <x:f t="shared" si="1"/>
        <x:v>26508996.491085418</x:v>
      </x:c>
      <x:c r="N6" s="204">
        <x:f t="shared" si="1"/>
        <x:v>26455692.236113235</x:v>
      </x:c>
      <x:c r="O6" s="204">
        <x:f t="shared" si="1"/>
        <x:v>26375735.853654966</x:v>
      </x:c>
      <x:c r="P6" s="204">
        <x:f t="shared" si="1"/>
        <x:v>35194299.932359375</x:v>
      </x:c>
      <x:c r="Q6" s="204">
        <x:f t="shared" si="1"/>
        <x:v>26348292.103177033</x:v>
      </x:c>
      <x:c r="R6" s="204">
        <x:f t="shared" si="1"/>
        <x:v>47354047.577515855</x:v>
      </x:c>
      <x:c r="S6" s="204">
        <x:f t="shared" si="1"/>
        <x:v>101826744.99210502</x:v>
      </x:c>
      <x:c r="T6" s="204">
        <x:f t="shared" si="1"/>
        <x:v>129386000.09380355</x:v>
      </x:c>
      <x:c r="U6" s="204">
        <x:f t="shared" si="1"/>
        <x:v>140268623.88010016</x:v>
      </x:c>
      <x:c r="V6" s="204">
        <x:f t="shared" si="1"/>
        <x:v>153905017.78579816</x:v>
      </x:c>
      <x:c r="W6" s="3">
        <x:f>'RV(RS)'!V6</x:f>
        <x:v>1324352425.1870999</x:v>
      </x:c>
      <x:c r="X6" s="397">
        <x:f>'RV(RS)'!V6/J6</x:f>
        <x:v>1.743749878717076</x:v>
      </x:c>
      <x:c r="Y6" s="397">
        <x:f>W6/J6</x:f>
        <x:v>1.743749878717076</x:v>
      </x:c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/>
      <x:c r="BC6" s="1"/>
      <x:c r="BD6" s="1"/>
      <x:c r="BE6" s="1"/>
      <x:c r="BF6" s="1"/>
      <x:c r="BG6" s="1"/>
      <x:c r="BH6" s="1"/>
      <x:c r="BI6" s="1"/>
      <x:c r="BJ6" s="1"/>
      <x:c r="BK6" s="1"/>
      <x:c r="BL6" s="1"/>
      <x:c r="BM6" s="1"/>
      <x:c r="BN6" s="1"/>
      <x:c r="BO6" s="1"/>
      <x:c r="BP6" s="1"/>
      <x:c r="BQ6" s="1"/>
      <x:c r="BR6" s="1"/>
      <x:c r="BS6" s="1"/>
      <x:c r="BT6" s="1"/>
      <x:c r="BU6" s="1"/>
      <x:c r="BV6" s="1"/>
      <x:c r="BW6" s="1"/>
      <x:c r="BX6" s="1"/>
      <x:c r="BY6" s="1"/>
      <x:c r="BZ6" s="1"/>
      <x:c r="CA6" s="1"/>
      <x:c r="CB6" s="1"/>
      <x:c r="CC6" s="1"/>
      <x:c r="CD6" s="1"/>
      <x:c r="CE6" s="1"/>
      <x:c r="CF6" s="1"/>
      <x:c r="CG6" s="1"/>
      <x:c r="CH6" s="1"/>
      <x:c r="CI6" s="1"/>
      <x:c r="CJ6" s="1"/>
      <x:c r="CK6" s="1"/>
      <x:c r="CL6" s="1"/>
      <x:c r="CM6" s="1"/>
      <x:c r="CN6" s="1"/>
      <x:c r="CO6" s="1"/>
      <x:c r="CP6" s="1"/>
      <x:c r="CQ6" s="1"/>
      <x:c r="CR6" s="1"/>
      <x:c r="CS6" s="1"/>
      <x:c r="CT6" s="1"/>
      <x:c r="CU6" s="1"/>
      <x:c r="CV6" s="1"/>
      <x:c r="CW6" s="1"/>
      <x:c r="CX6" s="1"/>
      <x:c r="CY6" s="1"/>
      <x:c r="CZ6" s="1"/>
      <x:c r="DA6" s="1"/>
      <x:c r="DB6" s="1"/>
      <x:c r="DC6" s="1"/>
      <x:c r="DD6" s="1"/>
      <x:c r="DE6" s="1"/>
      <x:c r="DF6" s="1"/>
      <x:c r="DG6" s="1"/>
      <x:c r="DH6" s="1"/>
      <x:c r="DI6" s="1"/>
      <x:c r="DJ6" s="1"/>
      <x:c r="DK6" s="1"/>
      <x:c r="DL6" s="1"/>
      <x:c r="DM6" s="1"/>
      <x:c r="DN6" s="1"/>
      <x:c r="DO6" s="1"/>
      <x:c r="DP6" s="1"/>
      <x:c r="DQ6" s="1"/>
      <x:c r="DR6" s="1"/>
      <x:c r="DS6" s="1"/>
      <x:c r="DT6" s="1"/>
      <x:c r="DU6" s="1"/>
      <x:c r="DV6" s="1"/>
      <x:c r="DW6" s="1"/>
      <x:c r="DX6" s="1"/>
      <x:c r="DY6" s="1"/>
      <x:c r="DZ6" s="1"/>
      <x:c r="EA6" s="1"/>
      <x:c r="EB6" s="1"/>
      <x:c r="EC6" s="1"/>
    </x:row>
    <x:row r="7" spans="1:133" s="209" customFormat="1">
      <x:c r="A7" s="206"/>
      <x:c r="B7" s="206" t="s">
        <x:v>11</x:v>
      </x:c>
      <x:c r="C7" s="206" t="s">
        <x:v>57</x:v>
      </x:c>
      <x:c r="D7" s="207" t="s">
        <x:v>11</x:v>
      </x:c>
      <x:c r="E7" s="207"/>
      <x:c r="F7" s="207"/>
      <x:c r="G7" s="215"/>
      <x:c r="H7" s="215"/>
      <x:c r="I7" s="433"/>
      <x:c r="J7" s="208">
        <x:f t="shared" si="0"/>
        <x:v>322151210.40443933</x:v>
      </x:c>
      <x:c r="K7" s="208">
        <x:f>SUM(K8:K9)</x:f>
        <x:v>20908693.36502412</x:v>
      </x:c>
      <x:c r="L7" s="208">
        <x:f t="shared" ref="L7:V7" si="2">SUM(L8:L9)</x:f>
        <x:v>24393475.592528138</x:v>
      </x:c>
      <x:c r="M7" s="208">
        <x:f t="shared" si="2"/>
        <x:v>26135866.70628015</x:v>
      </x:c>
      <x:c r="N7" s="208">
        <x:f t="shared" si="2"/>
        <x:v>26135866.70628015</x:v>
      </x:c>
      <x:c r="O7" s="208">
        <x:f t="shared" si="2"/>
        <x:v>26135866.70628015</x:v>
      </x:c>
      <x:c r="P7" s="208">
        <x:f t="shared" si="2"/>
        <x:v>34847822.275040202</x:v>
      </x:c>
      <x:c r="Q7" s="208">
        <x:f t="shared" si="2"/>
        <x:v>26105364.742501032</x:v>
      </x:c>
      <x:c r="R7" s="208">
        <x:f t="shared" si="2"/>
        <x:v>46989656.536501855</x:v>
      </x:c>
      <x:c r="S7" s="208">
        <x:f t="shared" si="2"/>
        <x:v>26105364.742501032</x:v>
      </x:c>
      <x:c r="T7" s="208">
        <x:f t="shared" si="2"/>
        <x:v>34807152.990001373</x:v>
      </x:c>
      <x:c r="U7" s="208">
        <x:f t="shared" si="2"/>
        <x:v>17403576.495000686</x:v>
      </x:c>
      <x:c r="V7" s="208">
        <x:f t="shared" si="2"/>
        <x:v>12182503.546500482</x:v>
      </x:c>
      <x:c r="W7" s="3">
        <x:f>'RV(RS)'!V7</x:f>
        <x:v>565321884</x:v>
      </x:c>
      <x:c r="X7" s="397">
        <x:f>'RV(RS)'!V7/J7</x:f>
        <x:v>1.7548339591531448</x:v>
      </x:c>
      <x:c r="Y7" s="397">
        <x:f t="shared" ref="Y7:Y58" si="3">W7/J7</x:f>
        <x:v>1.7548339591531448</x:v>
      </x:c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1"/>
      <x:c r="BI7" s="1"/>
      <x:c r="BJ7" s="1"/>
      <x:c r="BK7" s="1"/>
      <x:c r="BL7" s="1"/>
      <x:c r="BM7" s="1"/>
      <x:c r="BN7" s="1"/>
      <x:c r="BO7" s="1"/>
      <x:c r="BP7" s="1"/>
      <x:c r="BQ7" s="1"/>
      <x:c r="BR7" s="1"/>
      <x:c r="BS7" s="1"/>
      <x:c r="BT7" s="1"/>
      <x:c r="BU7" s="1"/>
      <x:c r="BV7" s="1"/>
      <x:c r="BW7" s="1"/>
      <x:c r="BX7" s="1"/>
      <x:c r="BY7" s="1"/>
      <x:c r="BZ7" s="1"/>
      <x:c r="CA7" s="1"/>
      <x:c r="CB7" s="1"/>
      <x:c r="CC7" s="1"/>
      <x:c r="CD7" s="1"/>
      <x:c r="CE7" s="1"/>
      <x:c r="CF7" s="1"/>
      <x:c r="CG7" s="1"/>
      <x:c r="CH7" s="1"/>
      <x:c r="CI7" s="1"/>
      <x:c r="CJ7" s="1"/>
      <x:c r="CK7" s="1"/>
      <x:c r="CL7" s="1"/>
      <x:c r="CM7" s="1"/>
      <x:c r="CN7" s="1"/>
      <x:c r="CO7" s="1"/>
      <x:c r="CP7" s="1"/>
      <x:c r="CQ7" s="1"/>
      <x:c r="CR7" s="1"/>
      <x:c r="CS7" s="1"/>
      <x:c r="CT7" s="1"/>
      <x:c r="CU7" s="1"/>
      <x:c r="CV7" s="1"/>
      <x:c r="CW7" s="1"/>
      <x:c r="CX7" s="1"/>
      <x:c r="CY7" s="1"/>
      <x:c r="CZ7" s="1"/>
      <x:c r="DA7" s="1"/>
      <x:c r="DB7" s="1"/>
      <x:c r="DC7" s="1"/>
      <x:c r="DD7" s="1"/>
      <x:c r="DE7" s="1"/>
      <x:c r="DF7" s="1"/>
      <x:c r="DG7" s="1"/>
      <x:c r="DH7" s="1"/>
      <x:c r="DI7" s="1"/>
      <x:c r="DJ7" s="1"/>
      <x:c r="DK7" s="1"/>
      <x:c r="DL7" s="1"/>
      <x:c r="DM7" s="1"/>
      <x:c r="DN7" s="1"/>
      <x:c r="DO7" s="1"/>
      <x:c r="DP7" s="1"/>
      <x:c r="DQ7" s="1"/>
      <x:c r="DR7" s="1"/>
      <x:c r="DS7" s="1"/>
      <x:c r="DT7" s="1"/>
      <x:c r="DU7" s="1"/>
      <x:c r="DV7" s="1"/>
      <x:c r="DW7" s="1"/>
      <x:c r="DX7" s="1"/>
      <x:c r="DY7" s="1"/>
      <x:c r="DZ7" s="1"/>
      <x:c r="EA7" s="1"/>
      <x:c r="EB7" s="1"/>
      <x:c r="EC7" s="1"/>
    </x:row>
    <x:row r="8" spans="1:133">
      <x:c r="A8" s="12" t="s">
        <x:v>54</x:v>
      </x:c>
      <x:c r="B8" s="12" t="s">
        <x:v>11</x:v>
      </x:c>
      <x:c r="C8" s="12" t="s">
        <x:v>57</x:v>
      </x:c>
      <x:c r="D8" s="4" t="s">
        <x:v>12</x:v>
      </x:c>
      <x:c r="E8" s="4" t="s">
        <x:v>12</x:v>
      </x:c>
      <x:c r="F8" s="406">
        <x:v>1E-3</x:v>
      </x:c>
      <x:c r="G8" s="1672">
        <x:f>SUMIF('rmc(2)'!D:D,D8,'rmc(2)'!W:W)</x:f>
        <x:v>8666.7031439999973</x:v>
      </x:c>
      <x:c r="H8" s="1673">
        <x:f>'[141]6. Unit MC'!L15</x:f>
        <x:v>8008.7538928625445</x:v>
      </x:c>
      <x:c r="I8" s="434">
        <x:f>H8/G8</x:f>
        <x:v>0.92408309824330903</x:v>
      </x:c>
      <x:c r="J8" s="3">
        <x:f t="shared" si="0"/>
        <x:v>43260284.661615774</x:v>
      </x:c>
      <x:c r="K8" s="3">
        <x:f>$H8*_xlfn.XLOOKUP($D8,PQ!$D:$D,PQ!W:W,"0_PQ",0,)*(1+$F8)</x:f>
        <x:v>2693632.2493098169</x:v>
      </x:c>
      <x:c r="L8" s="3">
        <x:f>$H8*_xlfn.XLOOKUP($D8,PQ!$D:$D,PQ!X:X,"0_PQ",0,)*(1+$F8)</x:f>
        <x:v>3142570.9575281194</x:v>
      </x:c>
      <x:c r="M8" s="3">
        <x:f>$H8*_xlfn.XLOOKUP($D8,PQ!$D:$D,PQ!Y:Y,"0_PQ",0,)*(1+$F8)</x:f>
        <x:v>3367040.3116372707</x:v>
      </x:c>
      <x:c r="N8" s="3">
        <x:f>$H8*_xlfn.XLOOKUP($D8,PQ!$D:$D,PQ!Z:Z,"0_PQ",0,)*(1+$F8)</x:f>
        <x:v>3367040.3116372707</x:v>
      </x:c>
      <x:c r="O8" s="3">
        <x:f>$H8*_xlfn.XLOOKUP($D8,PQ!$D:$D,PQ!AA:AA,"0_PQ",0,)*(1+$F8)</x:f>
        <x:v>3367040.3116372707</x:v>
      </x:c>
      <x:c r="P8" s="3">
        <x:f>$H8*_xlfn.XLOOKUP($D8,PQ!$D:$D,PQ!AB:AB,"0_PQ",0,)*(1+$F8)</x:f>
        <x:v>4489387.0821830267</x:v>
      </x:c>
      <x:c r="Q8" s="3">
        <x:f>$G8*_xlfn.XLOOKUP($D8,PQ!$D:$D,PQ!AC:AC,"0_PQ",0,)*(1+$F8)</x:f>
        <x:v>3643655.3358004787</x:v>
      </x:c>
      <x:c r="R8" s="3">
        <x:f>$G8*_xlfn.XLOOKUP($D8,PQ!$D:$D,PQ!AD:AD,"0_PQ",0,)*(1+$F8)</x:f>
        <x:v>6558579.6044408614</x:v>
      </x:c>
      <x:c r="S8" s="3">
        <x:f>$G8*_xlfn.XLOOKUP($D8,PQ!$D:$D,PQ!AE:AE,"0_PQ",0,)*(1+$F8)</x:f>
        <x:v>3643655.3358004787</x:v>
      </x:c>
      <x:c r="T8" s="3">
        <x:f>$G8*_xlfn.XLOOKUP($D8,PQ!$D:$D,PQ!AF:AF,"0_PQ",0,)*(1+$F8)</x:f>
        <x:v>4858207.1144006373</x:v>
      </x:c>
      <x:c r="U8" s="3">
        <x:f>$G8*_xlfn.XLOOKUP($D8,PQ!$D:$D,PQ!AG:AG,"0_PQ",0,)*(1+$F8)</x:f>
        <x:v>2429103.5572003187</x:v>
      </x:c>
      <x:c r="V8" s="3">
        <x:f>$G8*_xlfn.XLOOKUP($D8,PQ!$D:$D,PQ!AH:AH,"0_PQ",0,)*(1+$F8)</x:f>
        <x:v>1700372.4900402236</x:v>
      </x:c>
      <x:c r="W8" s="3">
        <x:f>'RV(RS)'!V8</x:f>
        <x:v>65620604.000000007</x:v>
      </x:c>
      <x:c r="X8" s="397">
        <x:f>'RV(RS)'!V8/J8</x:f>
        <x:v>1.5168786916981205</x:v>
      </x:c>
      <x:c r="Y8" s="397">
        <x:f t="shared" si="3"/>
        <x:v>1.5168786916981205</x:v>
      </x:c>
    </x:row>
    <x:row r="9" spans="1:133">
      <x:c r="A9" s="12" t="s">
        <x:v>54</x:v>
      </x:c>
      <x:c r="B9" s="12" t="s">
        <x:v>11</x:v>
      </x:c>
      <x:c r="C9" s="12" t="s">
        <x:v>57</x:v>
      </x:c>
      <x:c r="D9" s="4" t="s">
        <x:v>13</x:v>
      </x:c>
      <x:c r="E9" s="4" t="s">
        <x:v>465</x:v>
      </x:c>
      <x:c r="F9" s="406">
        <x:v>1E-3</x:v>
      </x:c>
      <x:c r="G9" s="1672">
        <x:f>SUMIF('rmc(2)'!D:D,D9,'rmc(2)'!W:W)</x:f>
        <x:v>8697.3915257999961</x:v>
      </x:c>
      <x:c r="H9" s="1673">
        <x:f>'[141]6. Unit MC'!L16</x:f>
        <x:v>8816.3101993521523</x:v>
      </x:c>
      <x:c r="I9" s="434">
        <x:f>H9/G9</x:f>
        <x:v>1.0136729125277844</x:v>
      </x:c>
      <x:c r="J9" s="3">
        <x:f t="shared" si="0"/>
        <x:v>278890925.74282354</x:v>
      </x:c>
      <x:c r="K9" s="3">
        <x:f>$H9*_xlfn.XLOOKUP($D9,PQ!$D:$D,PQ!W:W,"0_PQ",0,)*(1+$F9)</x:f>
        <x:v>18215061.115714304</x:v>
      </x:c>
      <x:c r="L9" s="3">
        <x:f>$H9*_xlfn.XLOOKUP($D9,PQ!$D:$D,PQ!X:X,"0_PQ",0,)*(1+$F9)</x:f>
        <x:v>21250904.63500002</x:v>
      </x:c>
      <x:c r="M9" s="3">
        <x:f>$H9*_xlfn.XLOOKUP($D9,PQ!$D:$D,PQ!Y:Y,"0_PQ",0,)*(1+$F9)</x:f>
        <x:v>22768826.394642878</x:v>
      </x:c>
      <x:c r="N9" s="3">
        <x:f>$H9*_xlfn.XLOOKUP($D9,PQ!$D:$D,PQ!Z:Z,"0_PQ",0,)*(1+$F9)</x:f>
        <x:v>22768826.394642878</x:v>
      </x:c>
      <x:c r="O9" s="3">
        <x:f>$H9*_xlfn.XLOOKUP($D9,PQ!$D:$D,PQ!AA:AA,"0_PQ",0,)*(1+$F9)</x:f>
        <x:v>22768826.394642878</x:v>
      </x:c>
      <x:c r="P9" s="3">
        <x:f>$H9*_xlfn.XLOOKUP($D9,PQ!$D:$D,PQ!AB:AB,"0_PQ",0,)*(1+$F9)</x:f>
        <x:v>30358435.192857172</x:v>
      </x:c>
      <x:c r="Q9" s="3">
        <x:f>$G9*_xlfn.XLOOKUP($D9,PQ!$D:$D,PQ!AC:AC,"0_PQ",0,)*(1+$F9)</x:f>
        <x:v>22461709.406700552</x:v>
      </x:c>
      <x:c r="R9" s="3">
        <x:f>$G9*_xlfn.XLOOKUP($D9,PQ!$D:$D,PQ!AD:AD,"0_PQ",0,)*(1+$F9)</x:f>
        <x:v>40431076.932060994</x:v>
      </x:c>
      <x:c r="S9" s="3">
        <x:f>$G9*_xlfn.XLOOKUP($D9,PQ!$D:$D,PQ!AE:AE,"0_PQ",0,)*(1+$F9)</x:f>
        <x:v>22461709.406700552</x:v>
      </x:c>
      <x:c r="T9" s="3">
        <x:f>$G9*_xlfn.XLOOKUP($D9,PQ!$D:$D,PQ!AF:AF,"0_PQ",0,)*(1+$F9)</x:f>
        <x:v>29948945.875600737</x:v>
      </x:c>
      <x:c r="U9" s="3">
        <x:f>$G9*_xlfn.XLOOKUP($D9,PQ!$D:$D,PQ!AG:AG,"0_PQ",0,)*(1+$F9)</x:f>
        <x:v>14974472.937800368</x:v>
      </x:c>
      <x:c r="V9" s="3">
        <x:f>$G9*_xlfn.XLOOKUP($D9,PQ!$D:$D,PQ!AH:AH,"0_PQ",0,)*(1+$F9)</x:f>
        <x:v>10482131.056460258</x:v>
      </x:c>
      <x:c r="W9" s="3">
        <x:f>'RV(RS)'!V9</x:f>
        <x:v>499701280</x:v>
      </x:c>
      <x:c r="X9" s="397">
        <x:f>'RV(RS)'!V9/J9</x:f>
        <x:v>1.7917444917544378</x:v>
      </x:c>
      <x:c r="Y9" s="397">
        <x:f t="shared" si="3"/>
        <x:v>1.7917444917544378</x:v>
      </x:c>
    </x:row>
    <x:row r="10" spans="1:133" s="209" customFormat="1">
      <x:c r="A10" s="206"/>
      <x:c r="B10" s="206" t="s">
        <x:v>14</x:v>
      </x:c>
      <x:c r="C10" s="206" t="s">
        <x:v>57</x:v>
      </x:c>
      <x:c r="D10" s="207" t="s">
        <x:v>14</x:v>
      </x:c>
      <x:c r="E10" s="207"/>
      <x:c r="F10" s="407"/>
      <x:c r="G10" s="1674"/>
      <x:c r="H10" s="1674"/>
      <x:c r="I10" s="433"/>
      <x:c r="J10" s="208">
        <x:f t="shared" si="0"/>
        <x:v>0</x:v>
      </x:c>
      <x:c r="K10" s="208">
        <x:f>SUM(K11:K12)</x:f>
        <x:v>0</x:v>
      </x:c>
      <x:c r="L10" s="208">
        <x:f t="shared" ref="L10:V10" si="4">SUM(L11:L12)</x:f>
        <x:v>0</x:v>
      </x:c>
      <x:c r="M10" s="208">
        <x:f t="shared" si="4"/>
        <x:v>0</x:v>
      </x:c>
      <x:c r="N10" s="208">
        <x:f t="shared" si="4"/>
        <x:v>0</x:v>
      </x:c>
      <x:c r="O10" s="208">
        <x:f t="shared" si="4"/>
        <x:v>0</x:v>
      </x:c>
      <x:c r="P10" s="208">
        <x:f t="shared" si="4"/>
        <x:v>0</x:v>
      </x:c>
      <x:c r="Q10" s="208">
        <x:f t="shared" si="4"/>
        <x:v>0</x:v>
      </x:c>
      <x:c r="R10" s="208">
        <x:f t="shared" si="4"/>
        <x:v>0</x:v>
      </x:c>
      <x:c r="S10" s="208">
        <x:f t="shared" si="4"/>
        <x:v>0</x:v>
      </x:c>
      <x:c r="T10" s="208">
        <x:f t="shared" si="4"/>
        <x:v>0</x:v>
      </x:c>
      <x:c r="U10" s="208">
        <x:f t="shared" si="4"/>
        <x:v>0</x:v>
      </x:c>
      <x:c r="V10" s="208">
        <x:f t="shared" si="4"/>
        <x:v>0</x:v>
      </x:c>
      <x:c r="W10" s="3">
        <x:f>'RV(RS)'!V10</x:f>
        <x:v>0</x:v>
      </x:c>
      <x:c r="X10" s="397" t="e">
        <x:f>'RV(RS)'!V10/J10</x:f>
        <x:v>#DIV/0!</x:v>
      </x:c>
      <x:c r="Y10" s="397" t="e">
        <x:f t="shared" si="3"/>
        <x:v>#DIV/0!</x:v>
      </x:c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  <x:c r="BA10" s="1"/>
      <x:c r="BB10" s="1"/>
      <x:c r="BC10" s="1"/>
      <x:c r="BD10" s="1"/>
      <x:c r="BE10" s="1"/>
      <x:c r="BF10" s="1"/>
      <x:c r="BG10" s="1"/>
      <x:c r="BH10" s="1"/>
      <x:c r="BI10" s="1"/>
      <x:c r="BJ10" s="1"/>
      <x:c r="BK10" s="1"/>
      <x:c r="BL10" s="1"/>
      <x:c r="BM10" s="1"/>
      <x:c r="BN10" s="1"/>
      <x:c r="BO10" s="1"/>
      <x:c r="BP10" s="1"/>
      <x:c r="BQ10" s="1"/>
      <x:c r="BR10" s="1"/>
      <x:c r="BS10" s="1"/>
      <x:c r="BT10" s="1"/>
      <x:c r="BU10" s="1"/>
      <x:c r="BV10" s="1"/>
      <x:c r="BW10" s="1"/>
      <x:c r="BX10" s="1"/>
      <x:c r="BY10" s="1"/>
      <x:c r="BZ10" s="1"/>
      <x:c r="CA10" s="1"/>
      <x:c r="CB10" s="1"/>
      <x:c r="CC10" s="1"/>
      <x:c r="CD10" s="1"/>
      <x:c r="CE10" s="1"/>
      <x:c r="CF10" s="1"/>
      <x:c r="CG10" s="1"/>
      <x:c r="CH10" s="1"/>
      <x:c r="CI10" s="1"/>
      <x:c r="CJ10" s="1"/>
      <x:c r="CK10" s="1"/>
      <x:c r="CL10" s="1"/>
      <x:c r="CM10" s="1"/>
      <x:c r="CN10" s="1"/>
      <x:c r="CO10" s="1"/>
      <x:c r="CP10" s="1"/>
      <x:c r="CQ10" s="1"/>
      <x:c r="CR10" s="1"/>
      <x:c r="CS10" s="1"/>
      <x:c r="CT10" s="1"/>
      <x:c r="CU10" s="1"/>
      <x:c r="CV10" s="1"/>
      <x:c r="CW10" s="1"/>
      <x:c r="CX10" s="1"/>
      <x:c r="CY10" s="1"/>
      <x:c r="CZ10" s="1"/>
      <x:c r="DA10" s="1"/>
      <x:c r="DB10" s="1"/>
      <x:c r="DC10" s="1"/>
      <x:c r="DD10" s="1"/>
      <x:c r="DE10" s="1"/>
      <x:c r="DF10" s="1"/>
      <x:c r="DG10" s="1"/>
      <x:c r="DH10" s="1"/>
      <x:c r="DI10" s="1"/>
      <x:c r="DJ10" s="1"/>
      <x:c r="DK10" s="1"/>
      <x:c r="DL10" s="1"/>
      <x:c r="DM10" s="1"/>
      <x:c r="DN10" s="1"/>
      <x:c r="DO10" s="1"/>
      <x:c r="DP10" s="1"/>
      <x:c r="DQ10" s="1"/>
      <x:c r="DR10" s="1"/>
      <x:c r="DS10" s="1"/>
      <x:c r="DT10" s="1"/>
      <x:c r="DU10" s="1"/>
      <x:c r="DV10" s="1"/>
      <x:c r="DW10" s="1"/>
      <x:c r="DX10" s="1"/>
      <x:c r="DY10" s="1"/>
      <x:c r="DZ10" s="1"/>
      <x:c r="EA10" s="1"/>
      <x:c r="EB10" s="1"/>
      <x:c r="EC10" s="1"/>
    </x:row>
    <x:row r="11" spans="1:133">
      <x:c r="A11" s="12" t="s">
        <x:v>54</x:v>
      </x:c>
      <x:c r="B11" s="12" t="s">
        <x:v>14</x:v>
      </x:c>
      <x:c r="C11" s="12" t="s">
        <x:v>57</x:v>
      </x:c>
      <x:c r="D11" s="4" t="s">
        <x:v>15</x:v>
      </x:c>
      <x:c r="E11" s="4" t="s">
        <x:v>15</x:v>
      </x:c>
      <x:c r="F11" s="406">
        <x:v>1E-3</x:v>
      </x:c>
      <x:c r="G11" s="1672">
        <x:f>SUMIF('rmc(2)'!D:D,D11,'rmc(2)'!W:W)</x:f>
        <x:v>6405.0183027000003</x:v>
      </x:c>
      <x:c r="H11" s="1673">
        <x:f>'[141]6. Unit MC'!L17</x:f>
        <x:v>8575.3931871378609</x:v>
      </x:c>
      <x:c r="I11" s="434">
        <x:f t="shared" ref="I11:I13" si="5">H11/G11</x:f>
        <x:v>1.3388553758734696</x:v>
      </x:c>
      <x:c r="J11" s="3">
        <x:f t="shared" si="0"/>
        <x:v>0</x:v>
      </x:c>
      <x:c r="K11" s="3">
        <x:f>$H11*_xlfn.XLOOKUP($D11,PQ!$D:$D,PQ!W:W,"0_PQ",0,)*(1+$F11)</x:f>
        <x:v>0</x:v>
      </x:c>
      <x:c r="L11" s="3">
        <x:f>$H11*_xlfn.XLOOKUP($D11,PQ!$D:$D,PQ!X:X,"0_PQ",0,)*(1+$F11)</x:f>
        <x:v>0</x:v>
      </x:c>
      <x:c r="M11" s="3">
        <x:f>$H11*_xlfn.XLOOKUP($D11,PQ!$D:$D,PQ!Y:Y,"0_PQ",0,)*(1+$F11)</x:f>
        <x:v>0</x:v>
      </x:c>
      <x:c r="N11" s="3">
        <x:f>$H11*_xlfn.XLOOKUP($D11,PQ!$D:$D,PQ!Z:Z,"0_PQ",0,)*(1+$F11)</x:f>
        <x:v>0</x:v>
      </x:c>
      <x:c r="O11" s="3">
        <x:f>$H11*_xlfn.XLOOKUP($D11,PQ!$D:$D,PQ!AA:AA,"0_PQ",0,)*(1+$F11)</x:f>
        <x:v>0</x:v>
      </x:c>
      <x:c r="P11" s="3">
        <x:f>$H11*_xlfn.XLOOKUP($D11,PQ!$D:$D,PQ!AB:AB,"0_PQ",0,)*(1+$F11)</x:f>
        <x:v>0</x:v>
      </x:c>
      <x:c r="Q11" s="3">
        <x:f>$G11*_xlfn.XLOOKUP($D11,PQ!$D:$D,PQ!AC:AC,"0_PQ",0,)*(1+$F11)</x:f>
        <x:v>0</x:v>
      </x:c>
      <x:c r="R11" s="3">
        <x:f>$G11*_xlfn.XLOOKUP($D11,PQ!$D:$D,PQ!AD:AD,"0_PQ",0,)*(1+$F11)</x:f>
        <x:v>0</x:v>
      </x:c>
      <x:c r="S11" s="3">
        <x:f>$G11*_xlfn.XLOOKUP($D11,PQ!$D:$D,PQ!AE:AE,"0_PQ",0,)*(1+$F11)</x:f>
        <x:v>0</x:v>
      </x:c>
      <x:c r="T11" s="3">
        <x:f>$G11*_xlfn.XLOOKUP($D11,PQ!$D:$D,PQ!AF:AF,"0_PQ",0,)*(1+$F11)</x:f>
        <x:v>0</x:v>
      </x:c>
      <x:c r="U11" s="3">
        <x:f>$G11*_xlfn.XLOOKUP($D11,PQ!$D:$D,PQ!AG:AG,"0_PQ",0,)*(1+$F11)</x:f>
        <x:v>0</x:v>
      </x:c>
      <x:c r="V11" s="3">
        <x:f>$G11*_xlfn.XLOOKUP($D11,PQ!$D:$D,PQ!AH:AH,"0_PQ",0,)*(1+$F11)</x:f>
        <x:v>0</x:v>
      </x:c>
      <x:c r="W11" s="3">
        <x:f>'RV(RS)'!V11</x:f>
        <x:v>0</x:v>
      </x:c>
      <x:c r="X11" s="397" t="e">
        <x:f>'RV(RS)'!V11/J11</x:f>
        <x:v>#DIV/0!</x:v>
      </x:c>
      <x:c r="Y11" s="397" t="e">
        <x:f t="shared" si="3"/>
        <x:v>#DIV/0!</x:v>
      </x:c>
    </x:row>
    <x:row r="12" spans="1:133">
      <x:c r="A12" s="12" t="s">
        <x:v>54</x:v>
      </x:c>
      <x:c r="B12" s="12" t="s">
        <x:v>14</x:v>
      </x:c>
      <x:c r="C12" s="12" t="s">
        <x:v>57</x:v>
      </x:c>
      <x:c r="D12" s="4" t="s">
        <x:v>16</x:v>
      </x:c>
      <x:c r="E12" s="4" t="s">
        <x:v>16</x:v>
      </x:c>
      <x:c r="F12" s="406">
        <x:v>1E-3</x:v>
      </x:c>
      <x:c r="G12" s="1672">
        <x:f>SUMIF('rmc(2)'!D:D,D12,'rmc(2)'!W:W)</x:f>
        <x:v>0</x:v>
      </x:c>
      <x:c r="H12" s="1673"/>
      <x:c r="I12" s="434" t="e">
        <x:f t="shared" si="5"/>
        <x:v>#DIV/0!</x:v>
      </x:c>
      <x:c r="J12" s="3">
        <x:f t="shared" si="0"/>
        <x:v>0</x:v>
      </x:c>
      <x:c r="K12" s="3">
        <x:f>$H12*_xlfn.XLOOKUP($D12,PQ!$D:$D,PQ!W:W,"0_PQ",0,)*(1+$F12)</x:f>
        <x:v>0</x:v>
      </x:c>
      <x:c r="L12" s="3">
        <x:f>$H12*_xlfn.XLOOKUP($D12,PQ!$D:$D,PQ!X:X,"0_PQ",0,)*(1+$F12)</x:f>
        <x:v>0</x:v>
      </x:c>
      <x:c r="M12" s="3">
        <x:f>$H12*_xlfn.XLOOKUP($D12,PQ!$D:$D,PQ!Y:Y,"0_PQ",0,)*(1+$F12)</x:f>
        <x:v>0</x:v>
      </x:c>
      <x:c r="N12" s="3">
        <x:f>$H12*_xlfn.XLOOKUP($D12,PQ!$D:$D,PQ!Z:Z,"0_PQ",0,)*(1+$F12)</x:f>
        <x:v>0</x:v>
      </x:c>
      <x:c r="O12" s="3">
        <x:f>$H12*_xlfn.XLOOKUP($D12,PQ!$D:$D,PQ!AA:AA,"0_PQ",0,)*(1+$F12)</x:f>
        <x:v>0</x:v>
      </x:c>
      <x:c r="P12" s="3">
        <x:f>$H12*_xlfn.XLOOKUP($D12,PQ!$D:$D,PQ!AB:AB,"0_PQ",0,)*(1+$F12)</x:f>
        <x:v>0</x:v>
      </x:c>
      <x:c r="Q12" s="3">
        <x:f>$G12*_xlfn.XLOOKUP($D12,PQ!$D:$D,PQ!AC:AC,"0_PQ",0,)*(1+$F12)</x:f>
        <x:v>0</x:v>
      </x:c>
      <x:c r="R12" s="3">
        <x:f>$G12*_xlfn.XLOOKUP($D12,PQ!$D:$D,PQ!AD:AD,"0_PQ",0,)*(1+$F12)</x:f>
        <x:v>0</x:v>
      </x:c>
      <x:c r="S12" s="3">
        <x:f>$G12*_xlfn.XLOOKUP($D12,PQ!$D:$D,PQ!AE:AE,"0_PQ",0,)*(1+$F12)</x:f>
        <x:v>0</x:v>
      </x:c>
      <x:c r="T12" s="3">
        <x:f>$G12*_xlfn.XLOOKUP($D12,PQ!$D:$D,PQ!AF:AF,"0_PQ",0,)*(1+$F12)</x:f>
        <x:v>0</x:v>
      </x:c>
      <x:c r="U12" s="3">
        <x:f>$G12*_xlfn.XLOOKUP($D12,PQ!$D:$D,PQ!AG:AG,"0_PQ",0,)*(1+$F12)</x:f>
        <x:v>0</x:v>
      </x:c>
      <x:c r="V12" s="3">
        <x:f>$G12*_xlfn.XLOOKUP($D12,PQ!$D:$D,PQ!AH:AH,"0_PQ",0,)*(1+$F12)</x:f>
        <x:v>0</x:v>
      </x:c>
      <x:c r="W12" s="3">
        <x:f>'RV(RS)'!V12</x:f>
        <x:v>0</x:v>
      </x:c>
      <x:c r="X12" s="397"/>
      <x:c r="Y12" s="397" t="e">
        <x:f t="shared" si="3"/>
        <x:v>#DIV/0!</x:v>
      </x:c>
    </x:row>
    <x:row r="13" spans="1:133">
      <x:c r="A13" s="12" t="s">
        <x:v>54</x:v>
      </x:c>
      <x:c r="B13" s="12" t="s">
        <x:v>14</x:v>
      </x:c>
      <x:c r="C13" s="12" t="s">
        <x:v>57</x:v>
      </x:c>
      <x:c r="D13" s="4" t="s">
        <x:v>17</x:v>
      </x:c>
      <x:c r="E13" s="4"/>
      <x:c r="F13" s="406">
        <x:v>1E-3</x:v>
      </x:c>
      <x:c r="G13" s="1672">
        <x:f>SUMIF('rmc(2)'!D:D,D13,'rmc(2)'!W:W)</x:f>
        <x:v>847.16100000000006</x:v>
      </x:c>
      <x:c r="H13" s="1673">
        <x:v>1598.6906304102611</x:v>
      </x:c>
      <x:c r="I13" s="434">
        <x:f t="shared" si="5"/>
        <x:v>1.8871154720416319</x:v>
      </x:c>
      <x:c r="J13" s="3">
        <x:f t="shared" si="0"/>
        <x:v>0</x:v>
      </x:c>
      <x:c r="K13" s="3">
        <x:f>$H13*_xlfn.XLOOKUP($D13,PQ!$D:$D,PQ!W:W,"0_PQ",0,)*(1+$F13)</x:f>
        <x:v>0</x:v>
      </x:c>
      <x:c r="L13" s="3">
        <x:f>$H13*_xlfn.XLOOKUP($D13,PQ!$D:$D,PQ!X:X,"0_PQ",0,)*(1+$F13)</x:f>
        <x:v>0</x:v>
      </x:c>
      <x:c r="M13" s="3">
        <x:f>$H13*_xlfn.XLOOKUP($D13,PQ!$D:$D,PQ!Y:Y,"0_PQ",0,)*(1+$F13)</x:f>
        <x:v>0</x:v>
      </x:c>
      <x:c r="N13" s="3">
        <x:f>$H13*_xlfn.XLOOKUP($D13,PQ!$D:$D,PQ!Z:Z,"0_PQ",0,)*(1+$F13)</x:f>
        <x:v>0</x:v>
      </x:c>
      <x:c r="O13" s="3">
        <x:f>$H13*_xlfn.XLOOKUP($D13,PQ!$D:$D,PQ!AA:AA,"0_PQ",0,)*(1+$F13)</x:f>
        <x:v>0</x:v>
      </x:c>
      <x:c r="P13" s="3">
        <x:f>$H13*_xlfn.XLOOKUP($D13,PQ!$D:$D,PQ!AB:AB,"0_PQ",0,)*(1+$F13)</x:f>
        <x:v>0</x:v>
      </x:c>
      <x:c r="Q13" s="3">
        <x:f>$G13*_xlfn.XLOOKUP($D13,PQ!$D:$D,PQ!AC:AC,"0_PQ",0,)*(1+$F13)</x:f>
        <x:v>0</x:v>
      </x:c>
      <x:c r="R13" s="3">
        <x:f>$G13*_xlfn.XLOOKUP($D13,PQ!$D:$D,PQ!AD:AD,"0_PQ",0,)*(1+$F13)</x:f>
        <x:v>0</x:v>
      </x:c>
      <x:c r="S13" s="3">
        <x:f>$G13*_xlfn.XLOOKUP($D13,PQ!$D:$D,PQ!AE:AE,"0_PQ",0,)*(1+$F13)</x:f>
        <x:v>0</x:v>
      </x:c>
      <x:c r="T13" s="3">
        <x:f>$G13*_xlfn.XLOOKUP($D13,PQ!$D:$D,PQ!AF:AF,"0_PQ",0,)*(1+$F13)</x:f>
        <x:v>0</x:v>
      </x:c>
      <x:c r="U13" s="3">
        <x:f>$G13*_xlfn.XLOOKUP($D13,PQ!$D:$D,PQ!AG:AG,"0_PQ",0,)*(1+$F13)</x:f>
        <x:v>0</x:v>
      </x:c>
      <x:c r="V13" s="3">
        <x:f>$G13*_xlfn.XLOOKUP($D13,PQ!$D:$D,PQ!AH:AH,"0_PQ",0,)*(1+$F13)</x:f>
        <x:v>0</x:v>
      </x:c>
      <x:c r="W13" s="3">
        <x:f>'RV(RS)'!V13</x:f>
        <x:v>0</x:v>
      </x:c>
      <x:c r="X13" s="397" t="e">
        <x:f>'RV(RS)'!V13/J13</x:f>
        <x:v>#DIV/0!</x:v>
      </x:c>
      <x:c r="Y13" s="397" t="e">
        <x:f t="shared" si="3"/>
        <x:v>#DIV/0!</x:v>
      </x:c>
    </x:row>
    <x:row r="14" spans="1:133" s="209" customFormat="1">
      <x:c r="A14" s="206"/>
      <x:c r="B14" s="206" t="s">
        <x:v>18</x:v>
      </x:c>
      <x:c r="C14" s="206" t="s">
        <x:v>57</x:v>
      </x:c>
      <x:c r="D14" s="207" t="s">
        <x:v>18</x:v>
      </x:c>
      <x:c r="E14" s="207"/>
      <x:c r="F14" s="407"/>
      <x:c r="G14" s="1674"/>
      <x:c r="H14" s="1674"/>
      <x:c r="I14" s="433"/>
      <x:c r="J14" s="208">
        <x:f t="shared" si="0"/>
        <x:v>0</x:v>
      </x:c>
      <x:c r="K14" s="208">
        <x:f>SUM(K15:K21)</x:f>
        <x:v>0</x:v>
      </x:c>
      <x:c r="L14" s="208">
        <x:f t="shared" ref="L14:V14" si="6">SUM(L15:L21)</x:f>
        <x:v>0</x:v>
      </x:c>
      <x:c r="M14" s="208">
        <x:f t="shared" si="6"/>
        <x:v>0</x:v>
      </x:c>
      <x:c r="N14" s="208">
        <x:f t="shared" si="6"/>
        <x:v>0</x:v>
      </x:c>
      <x:c r="O14" s="208">
        <x:f t="shared" si="6"/>
        <x:v>0</x:v>
      </x:c>
      <x:c r="P14" s="208">
        <x:f t="shared" si="6"/>
        <x:v>0</x:v>
      </x:c>
      <x:c r="Q14" s="208">
        <x:f t="shared" si="6"/>
        <x:v>0</x:v>
      </x:c>
      <x:c r="R14" s="208">
        <x:f t="shared" si="6"/>
        <x:v>0</x:v>
      </x:c>
      <x:c r="S14" s="208">
        <x:f t="shared" si="6"/>
        <x:v>0</x:v>
      </x:c>
      <x:c r="T14" s="208">
        <x:f t="shared" si="6"/>
        <x:v>0</x:v>
      </x:c>
      <x:c r="U14" s="208">
        <x:f t="shared" si="6"/>
        <x:v>0</x:v>
      </x:c>
      <x:c r="V14" s="208">
        <x:f t="shared" si="6"/>
        <x:v>0</x:v>
      </x:c>
      <x:c r="W14" s="3">
        <x:f>'RV(RS)'!V14</x:f>
        <x:v>0</x:v>
      </x:c>
      <x:c r="X14" s="397" t="e">
        <x:f>'RV(RS)'!V14/J14</x:f>
        <x:v>#DIV/0!</x:v>
      </x:c>
      <x:c r="Y14" s="397" t="e">
        <x:f t="shared" si="3"/>
        <x:v>#DIV/0!</x:v>
      </x:c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  <x:c r="BA14" s="1"/>
      <x:c r="BB14" s="1"/>
      <x:c r="BC14" s="1"/>
      <x:c r="BD14" s="1"/>
      <x:c r="BE14" s="1"/>
      <x:c r="BF14" s="1"/>
      <x:c r="BG14" s="1"/>
      <x:c r="BH14" s="1"/>
      <x:c r="BI14" s="1"/>
      <x:c r="BJ14" s="1"/>
      <x:c r="BK14" s="1"/>
      <x:c r="BL14" s="1"/>
      <x:c r="BM14" s="1"/>
      <x:c r="BN14" s="1"/>
      <x:c r="BO14" s="1"/>
      <x:c r="BP14" s="1"/>
      <x:c r="BQ14" s="1"/>
      <x:c r="BR14" s="1"/>
      <x:c r="BS14" s="1"/>
      <x:c r="BT14" s="1"/>
      <x:c r="BU14" s="1"/>
      <x:c r="BV14" s="1"/>
      <x:c r="BW14" s="1"/>
      <x:c r="BX14" s="1"/>
      <x:c r="BY14" s="1"/>
      <x:c r="BZ14" s="1"/>
      <x:c r="CA14" s="1"/>
      <x:c r="CB14" s="1"/>
      <x:c r="CC14" s="1"/>
      <x:c r="CD14" s="1"/>
      <x:c r="CE14" s="1"/>
      <x:c r="CF14" s="1"/>
      <x:c r="CG14" s="1"/>
      <x:c r="CH14" s="1"/>
      <x:c r="CI14" s="1"/>
      <x:c r="CJ14" s="1"/>
      <x:c r="CK14" s="1"/>
      <x:c r="CL14" s="1"/>
      <x:c r="CM14" s="1"/>
      <x:c r="CN14" s="1"/>
      <x:c r="CO14" s="1"/>
      <x:c r="CP14" s="1"/>
      <x:c r="CQ14" s="1"/>
      <x:c r="CR14" s="1"/>
      <x:c r="CS14" s="1"/>
      <x:c r="CT14" s="1"/>
      <x:c r="CU14" s="1"/>
      <x:c r="CV14" s="1"/>
      <x:c r="CW14" s="1"/>
      <x:c r="CX14" s="1"/>
      <x:c r="CY14" s="1"/>
      <x:c r="CZ14" s="1"/>
      <x:c r="DA14" s="1"/>
      <x:c r="DB14" s="1"/>
      <x:c r="DC14" s="1"/>
      <x:c r="DD14" s="1"/>
      <x:c r="DE14" s="1"/>
      <x:c r="DF14" s="1"/>
      <x:c r="DG14" s="1"/>
      <x:c r="DH14" s="1"/>
      <x:c r="DI14" s="1"/>
      <x:c r="DJ14" s="1"/>
      <x:c r="DK14" s="1"/>
      <x:c r="DL14" s="1"/>
      <x:c r="DM14" s="1"/>
      <x:c r="DN14" s="1"/>
      <x:c r="DO14" s="1"/>
      <x:c r="DP14" s="1"/>
      <x:c r="DQ14" s="1"/>
      <x:c r="DR14" s="1"/>
      <x:c r="DS14" s="1"/>
      <x:c r="DT14" s="1"/>
      <x:c r="DU14" s="1"/>
      <x:c r="DV14" s="1"/>
      <x:c r="DW14" s="1"/>
      <x:c r="DX14" s="1"/>
      <x:c r="DY14" s="1"/>
      <x:c r="DZ14" s="1"/>
      <x:c r="EA14" s="1"/>
      <x:c r="EB14" s="1"/>
      <x:c r="EC14" s="1"/>
    </x:row>
    <x:row r="15" spans="1:133" s="170" customFormat="1">
      <x:c r="A15" s="1617" t="s">
        <x:v>54</x:v>
      </x:c>
      <x:c r="B15" s="1617" t="s">
        <x:v>18</x:v>
      </x:c>
      <x:c r="C15" s="1617" t="s">
        <x:v>57</x:v>
      </x:c>
      <x:c r="D15" s="1618" t="s">
        <x:v>19</x:v>
      </x:c>
      <x:c r="E15" s="1618" t="s">
        <x:v>19</x:v>
      </x:c>
      <x:c r="F15" s="1622">
        <x:v>1E-3</x:v>
      </x:c>
      <x:c r="G15" s="1675">
        <x:f>SUMIF('rmc(2)'!D:D,D15,'rmc(2)'!W:W)</x:f>
        <x:v>0</x:v>
      </x:c>
      <x:c r="H15" s="1676">
        <x:v>310.04289642661172</x:v>
      </x:c>
      <x:c r="I15" s="1623" t="e">
        <x:f t="shared" ref="I15:I17" si="7">H15/G15</x:f>
        <x:v>#DIV/0!</x:v>
      </x:c>
      <x:c r="J15" s="1619">
        <x:f t="shared" si="0"/>
        <x:v>0</x:v>
      </x:c>
      <x:c r="K15" s="3">
        <x:f>$H15*_xlfn.XLOOKUP($D15,PQ!$D:$D,PQ!W:W,"0_PQ",0,)*(1+$F15)</x:f>
        <x:v>0</x:v>
      </x:c>
      <x:c r="L15" s="3">
        <x:f>$H15*_xlfn.XLOOKUP($D15,PQ!$D:$D,PQ!X:X,"0_PQ",0,)*(1+$F15)</x:f>
        <x:v>0</x:v>
      </x:c>
      <x:c r="M15" s="3">
        <x:f>$H15*_xlfn.XLOOKUP($D15,PQ!$D:$D,PQ!Y:Y,"0_PQ",0,)*(1+$F15)</x:f>
        <x:v>0</x:v>
      </x:c>
      <x:c r="N15" s="3">
        <x:f>$H15*_xlfn.XLOOKUP($D15,PQ!$D:$D,PQ!Z:Z,"0_PQ",0,)*(1+$F15)</x:f>
        <x:v>0</x:v>
      </x:c>
      <x:c r="O15" s="3">
        <x:f>$H15*_xlfn.XLOOKUP($D15,PQ!$D:$D,PQ!AA:AA,"0_PQ",0,)*(1+$F15)</x:f>
        <x:v>0</x:v>
      </x:c>
      <x:c r="P15" s="3">
        <x:f>$H15*_xlfn.XLOOKUP($D15,PQ!$D:$D,PQ!AB:AB,"0_PQ",0,)*(1+$F15)</x:f>
        <x:v>0</x:v>
      </x:c>
      <x:c r="Q15" s="3">
        <x:f>$G15*_xlfn.XLOOKUP($D15,PQ!$D:$D,PQ!AC:AC,"0_PQ",0,)*(1+$F15)</x:f>
        <x:v>0</x:v>
      </x:c>
      <x:c r="R15" s="3">
        <x:f>$G15*_xlfn.XLOOKUP($D15,PQ!$D:$D,PQ!AD:AD,"0_PQ",0,)*(1+$F15)</x:f>
        <x:v>0</x:v>
      </x:c>
      <x:c r="S15" s="3">
        <x:f>$G15*_xlfn.XLOOKUP($D15,PQ!$D:$D,PQ!AE:AE,"0_PQ",0,)*(1+$F15)</x:f>
        <x:v>0</x:v>
      </x:c>
      <x:c r="T15" s="3">
        <x:f>$G15*_xlfn.XLOOKUP($D15,PQ!$D:$D,PQ!AF:AF,"0_PQ",0,)*(1+$F15)</x:f>
        <x:v>0</x:v>
      </x:c>
      <x:c r="U15" s="3">
        <x:f>$G15*_xlfn.XLOOKUP($D15,PQ!$D:$D,PQ!AG:AG,"0_PQ",0,)*(1+$F15)</x:f>
        <x:v>0</x:v>
      </x:c>
      <x:c r="V15" s="3">
        <x:f>$G15*_xlfn.XLOOKUP($D15,PQ!$D:$D,PQ!AH:AH,"0_PQ",0,)*(1+$F15)</x:f>
        <x:v>0</x:v>
      </x:c>
      <x:c r="W15" s="3">
        <x:f>'RV(RS)'!V15</x:f>
        <x:v>0</x:v>
      </x:c>
      <x:c r="X15" s="1624" t="e">
        <x:f>'RV(RS)'!V15/J15</x:f>
        <x:v>#DIV/0!</x:v>
      </x:c>
      <x:c r="Y15" s="397" t="e">
        <x:f t="shared" si="3"/>
        <x:v>#DIV/0!</x:v>
      </x:c>
    </x:row>
    <x:row r="16" spans="1:133" s="170" customFormat="1">
      <x:c r="A16" s="1617" t="s">
        <x:v>54</x:v>
      </x:c>
      <x:c r="B16" s="1617" t="s">
        <x:v>18</x:v>
      </x:c>
      <x:c r="C16" s="1617" t="s">
        <x:v>57</x:v>
      </x:c>
      <x:c r="D16" s="1618" t="s">
        <x:v>20</x:v>
      </x:c>
      <x:c r="E16" s="1618" t="s">
        <x:v>20</x:v>
      </x:c>
      <x:c r="F16" s="1622">
        <x:v>1E-3</x:v>
      </x:c>
      <x:c r="G16" s="1675">
        <x:f>SUMIF('rmc(2)'!D:D,D16,'rmc(2)'!W:W)</x:f>
        <x:v>0</x:v>
      </x:c>
      <x:c r="H16" s="1676">
        <x:v>280.47608672565718</x:v>
      </x:c>
      <x:c r="I16" s="1623" t="e">
        <x:f t="shared" si="7"/>
        <x:v>#DIV/0!</x:v>
      </x:c>
      <x:c r="J16" s="1619">
        <x:f t="shared" si="0"/>
        <x:v>0</x:v>
      </x:c>
      <x:c r="K16" s="3">
        <x:f>$H16*_xlfn.XLOOKUP($D16,PQ!$D:$D,PQ!W:W,"0_PQ",0,)*(1+$F16)</x:f>
        <x:v>0</x:v>
      </x:c>
      <x:c r="L16" s="3">
        <x:f>$H16*_xlfn.XLOOKUP($D16,PQ!$D:$D,PQ!X:X,"0_PQ",0,)*(1+$F16)</x:f>
        <x:v>0</x:v>
      </x:c>
      <x:c r="M16" s="3">
        <x:f>$H16*_xlfn.XLOOKUP($D16,PQ!$D:$D,PQ!Y:Y,"0_PQ",0,)*(1+$F16)</x:f>
        <x:v>0</x:v>
      </x:c>
      <x:c r="N16" s="3">
        <x:f>$H16*_xlfn.XLOOKUP($D16,PQ!$D:$D,PQ!Z:Z,"0_PQ",0,)*(1+$F16)</x:f>
        <x:v>0</x:v>
      </x:c>
      <x:c r="O16" s="3">
        <x:f>$H16*_xlfn.XLOOKUP($D16,PQ!$D:$D,PQ!AA:AA,"0_PQ",0,)*(1+$F16)</x:f>
        <x:v>0</x:v>
      </x:c>
      <x:c r="P16" s="3">
        <x:f>$H16*_xlfn.XLOOKUP($D16,PQ!$D:$D,PQ!AB:AB,"0_PQ",0,)*(1+$F16)</x:f>
        <x:v>0</x:v>
      </x:c>
      <x:c r="Q16" s="3">
        <x:f>$G16*_xlfn.XLOOKUP($D16,PQ!$D:$D,PQ!AC:AC,"0_PQ",0,)*(1+$F16)</x:f>
        <x:v>0</x:v>
      </x:c>
      <x:c r="R16" s="3">
        <x:f>$G16*_xlfn.XLOOKUP($D16,PQ!$D:$D,PQ!AD:AD,"0_PQ",0,)*(1+$F16)</x:f>
        <x:v>0</x:v>
      </x:c>
      <x:c r="S16" s="3">
        <x:f>$G16*_xlfn.XLOOKUP($D16,PQ!$D:$D,PQ!AE:AE,"0_PQ",0,)*(1+$F16)</x:f>
        <x:v>0</x:v>
      </x:c>
      <x:c r="T16" s="3">
        <x:f>$G16*_xlfn.XLOOKUP($D16,PQ!$D:$D,PQ!AF:AF,"0_PQ",0,)*(1+$F16)</x:f>
        <x:v>0</x:v>
      </x:c>
      <x:c r="U16" s="3">
        <x:f>$G16*_xlfn.XLOOKUP($D16,PQ!$D:$D,PQ!AG:AG,"0_PQ",0,)*(1+$F16)</x:f>
        <x:v>0</x:v>
      </x:c>
      <x:c r="V16" s="3">
        <x:f>$G16*_xlfn.XLOOKUP($D16,PQ!$D:$D,PQ!AH:AH,"0_PQ",0,)*(1+$F16)</x:f>
        <x:v>0</x:v>
      </x:c>
      <x:c r="W16" s="3">
        <x:f>'RV(RS)'!V16</x:f>
        <x:v>0</x:v>
      </x:c>
      <x:c r="X16" s="1624" t="e">
        <x:f>'RV(RS)'!V16/J16</x:f>
        <x:v>#DIV/0!</x:v>
      </x:c>
      <x:c r="Y16" s="397" t="e">
        <x:f t="shared" si="3"/>
        <x:v>#DIV/0!</x:v>
      </x:c>
    </x:row>
    <x:row r="17" spans="1:133" s="170" customFormat="1">
      <x:c r="A17" s="1617" t="s">
        <x:v>54</x:v>
      </x:c>
      <x:c r="B17" s="1617" t="s">
        <x:v>18</x:v>
      </x:c>
      <x:c r="C17" s="1617" t="s">
        <x:v>57</x:v>
      </x:c>
      <x:c r="D17" s="1618" t="s">
        <x:v>21</x:v>
      </x:c>
      <x:c r="E17" s="1618" t="s">
        <x:v>21</x:v>
      </x:c>
      <x:c r="F17" s="1622">
        <x:v>1E-3</x:v>
      </x:c>
      <x:c r="G17" s="1675">
        <x:f>SUMIF('rmc(2)'!D:D,D17,'rmc(2)'!W:W)</x:f>
        <x:v>0</x:v>
      </x:c>
      <x:c r="H17" s="1676">
        <x:v>283.86809495089346</x:v>
      </x:c>
      <x:c r="I17" s="1623" t="e">
        <x:f t="shared" si="7"/>
        <x:v>#DIV/0!</x:v>
      </x:c>
      <x:c r="J17" s="1619">
        <x:f t="shared" si="0"/>
        <x:v>0</x:v>
      </x:c>
      <x:c r="K17" s="3">
        <x:f>$H17*_xlfn.XLOOKUP($D17,PQ!$D:$D,PQ!W:W,"0_PQ",0,)*(1+$F17)</x:f>
        <x:v>0</x:v>
      </x:c>
      <x:c r="L17" s="3">
        <x:f>$H17*_xlfn.XLOOKUP($D17,PQ!$D:$D,PQ!X:X,"0_PQ",0,)*(1+$F17)</x:f>
        <x:v>0</x:v>
      </x:c>
      <x:c r="M17" s="3">
        <x:f>$H17*_xlfn.XLOOKUP($D17,PQ!$D:$D,PQ!Y:Y,"0_PQ",0,)*(1+$F17)</x:f>
        <x:v>0</x:v>
      </x:c>
      <x:c r="N17" s="3">
        <x:f>$H17*_xlfn.XLOOKUP($D17,PQ!$D:$D,PQ!Z:Z,"0_PQ",0,)*(1+$F17)</x:f>
        <x:v>0</x:v>
      </x:c>
      <x:c r="O17" s="3">
        <x:f>$H17*_xlfn.XLOOKUP($D17,PQ!$D:$D,PQ!AA:AA,"0_PQ",0,)*(1+$F17)</x:f>
        <x:v>0</x:v>
      </x:c>
      <x:c r="P17" s="3">
        <x:f>$H17*_xlfn.XLOOKUP($D17,PQ!$D:$D,PQ!AB:AB,"0_PQ",0,)*(1+$F17)</x:f>
        <x:v>0</x:v>
      </x:c>
      <x:c r="Q17" s="3">
        <x:f>$G17*_xlfn.XLOOKUP($D17,PQ!$D:$D,PQ!AC:AC,"0_PQ",0,)*(1+$F17)</x:f>
        <x:v>0</x:v>
      </x:c>
      <x:c r="R17" s="3">
        <x:f>$G17*_xlfn.XLOOKUP($D17,PQ!$D:$D,PQ!AD:AD,"0_PQ",0,)*(1+$F17)</x:f>
        <x:v>0</x:v>
      </x:c>
      <x:c r="S17" s="3">
        <x:f>$G17*_xlfn.XLOOKUP($D17,PQ!$D:$D,PQ!AE:AE,"0_PQ",0,)*(1+$F17)</x:f>
        <x:v>0</x:v>
      </x:c>
      <x:c r="T17" s="3">
        <x:f>$G17*_xlfn.XLOOKUP($D17,PQ!$D:$D,PQ!AF:AF,"0_PQ",0,)*(1+$F17)</x:f>
        <x:v>0</x:v>
      </x:c>
      <x:c r="U17" s="3">
        <x:f>$G17*_xlfn.XLOOKUP($D17,PQ!$D:$D,PQ!AG:AG,"0_PQ",0,)*(1+$F17)</x:f>
        <x:v>0</x:v>
      </x:c>
      <x:c r="V17" s="3">
        <x:f>$G17*_xlfn.XLOOKUP($D17,PQ!$D:$D,PQ!AH:AH,"0_PQ",0,)*(1+$F17)</x:f>
        <x:v>0</x:v>
      </x:c>
      <x:c r="W17" s="3">
        <x:f>'RV(RS)'!V17</x:f>
        <x:v>0</x:v>
      </x:c>
      <x:c r="X17" s="1624" t="e">
        <x:f>'RV(RS)'!V17/J17</x:f>
        <x:v>#DIV/0!</x:v>
      </x:c>
      <x:c r="Y17" s="397" t="e">
        <x:f t="shared" si="3"/>
        <x:v>#DIV/0!</x:v>
      </x:c>
    </x:row>
    <x:row r="18" spans="1:133" s="170" customFormat="1">
      <x:c r="A18" s="1617" t="s">
        <x:v>54</x:v>
      </x:c>
      <x:c r="B18" s="1617" t="s">
        <x:v>18</x:v>
      </x:c>
      <x:c r="C18" s="1617" t="s">
        <x:v>57</x:v>
      </x:c>
      <x:c r="D18" s="1618" t="s">
        <x:v>22</x:v>
      </x:c>
      <x:c r="E18" s="1618"/>
      <x:c r="F18" s="1622"/>
      <x:c r="G18" s="1675">
        <x:f>SUMIF('rmc(2)'!D:D,D18,'rmc(2)'!W:W)</x:f>
        <x:v>0</x:v>
      </x:c>
      <x:c r="H18" s="1677"/>
      <x:c r="I18" s="1625"/>
      <x:c r="J18" s="1619">
        <x:f t="shared" si="0"/>
        <x:v>0</x:v>
      </x:c>
      <x:c r="K18" s="3">
        <x:f>$H18*_xlfn.XLOOKUP($D18,PQ!$D:$D,PQ!W:W,"0_PQ",0,)*(1+$F18)</x:f>
        <x:v>0</x:v>
      </x:c>
      <x:c r="L18" s="3">
        <x:f>$H18*_xlfn.XLOOKUP($D18,PQ!$D:$D,PQ!X:X,"0_PQ",0,)*(1+$F18)</x:f>
        <x:v>0</x:v>
      </x:c>
      <x:c r="M18" s="3">
        <x:f>$H18*_xlfn.XLOOKUP($D18,PQ!$D:$D,PQ!Y:Y,"0_PQ",0,)*(1+$F18)</x:f>
        <x:v>0</x:v>
      </x:c>
      <x:c r="N18" s="3">
        <x:f>$H18*_xlfn.XLOOKUP($D18,PQ!$D:$D,PQ!Z:Z,"0_PQ",0,)*(1+$F18)</x:f>
        <x:v>0</x:v>
      </x:c>
      <x:c r="O18" s="3">
        <x:f>$H18*_xlfn.XLOOKUP($D18,PQ!$D:$D,PQ!AA:AA,"0_PQ",0,)*(1+$F18)</x:f>
        <x:v>0</x:v>
      </x:c>
      <x:c r="P18" s="3">
        <x:f>$H18*_xlfn.XLOOKUP($D18,PQ!$D:$D,PQ!AB:AB,"0_PQ",0,)*(1+$F18)</x:f>
        <x:v>0</x:v>
      </x:c>
      <x:c r="Q18" s="3">
        <x:f>$G18*_xlfn.XLOOKUP($D18,PQ!$D:$D,PQ!AC:AC,"0_PQ",0,)*(1+$F18)</x:f>
        <x:v>0</x:v>
      </x:c>
      <x:c r="R18" s="3">
        <x:f>$G18*_xlfn.XLOOKUP($D18,PQ!$D:$D,PQ!AD:AD,"0_PQ",0,)*(1+$F18)</x:f>
        <x:v>0</x:v>
      </x:c>
      <x:c r="S18" s="3">
        <x:f>$G18*_xlfn.XLOOKUP($D18,PQ!$D:$D,PQ!AE:AE,"0_PQ",0,)*(1+$F18)</x:f>
        <x:v>0</x:v>
      </x:c>
      <x:c r="T18" s="3">
        <x:f>$G18*_xlfn.XLOOKUP($D18,PQ!$D:$D,PQ!AF:AF,"0_PQ",0,)*(1+$F18)</x:f>
        <x:v>0</x:v>
      </x:c>
      <x:c r="U18" s="3">
        <x:f>$G18*_xlfn.XLOOKUP($D18,PQ!$D:$D,PQ!AG:AG,"0_PQ",0,)*(1+$F18)</x:f>
        <x:v>0</x:v>
      </x:c>
      <x:c r="V18" s="3">
        <x:f>$G18*_xlfn.XLOOKUP($D18,PQ!$D:$D,PQ!AH:AH,"0_PQ",0,)*(1+$F18)</x:f>
        <x:v>0</x:v>
      </x:c>
      <x:c r="W18" s="3">
        <x:f>'RV(RS)'!V18</x:f>
        <x:v>0</x:v>
      </x:c>
      <x:c r="X18" s="1624"/>
      <x:c r="Y18" s="397" t="e">
        <x:f t="shared" si="3"/>
        <x:v>#DIV/0!</x:v>
      </x:c>
    </x:row>
    <x:row r="19" spans="1:133" s="170" customFormat="1">
      <x:c r="A19" s="1617" t="s">
        <x:v>54</x:v>
      </x:c>
      <x:c r="B19" s="1617" t="s">
        <x:v>18</x:v>
      </x:c>
      <x:c r="C19" s="1617" t="s">
        <x:v>57</x:v>
      </x:c>
      <x:c r="D19" s="1618" t="s">
        <x:v>23</x:v>
      </x:c>
      <x:c r="E19" s="1618" t="s">
        <x:v>23</x:v>
      </x:c>
      <x:c r="F19" s="1622">
        <x:v>1E-3</x:v>
      </x:c>
      <x:c r="G19" s="1675">
        <x:f>SUMIF('rmc(2)'!D:D,D19,'rmc(2)'!W:W)</x:f>
        <x:v>0</x:v>
      </x:c>
      <x:c r="H19" s="1678">
        <x:v>3160.143520496697</x:v>
      </x:c>
      <x:c r="I19" s="1623" t="e">
        <x:f>H19/G19</x:f>
        <x:v>#DIV/0!</x:v>
      </x:c>
      <x:c r="J19" s="1619">
        <x:f t="shared" si="0"/>
        <x:v>0</x:v>
      </x:c>
      <x:c r="K19" s="3">
        <x:f>$H19*_xlfn.XLOOKUP($D19,PQ!$D:$D,PQ!W:W,"0_PQ",0,)*(1+$F19)</x:f>
        <x:v>0</x:v>
      </x:c>
      <x:c r="L19" s="3">
        <x:f>$H19*_xlfn.XLOOKUP($D19,PQ!$D:$D,PQ!X:X,"0_PQ",0,)*(1+$F19)</x:f>
        <x:v>0</x:v>
      </x:c>
      <x:c r="M19" s="3">
        <x:f>$H19*_xlfn.XLOOKUP($D19,PQ!$D:$D,PQ!Y:Y,"0_PQ",0,)*(1+$F19)</x:f>
        <x:v>0</x:v>
      </x:c>
      <x:c r="N19" s="3">
        <x:f>$H19*_xlfn.XLOOKUP($D19,PQ!$D:$D,PQ!Z:Z,"0_PQ",0,)*(1+$F19)</x:f>
        <x:v>0</x:v>
      </x:c>
      <x:c r="O19" s="3">
        <x:f>$H19*_xlfn.XLOOKUP($D19,PQ!$D:$D,PQ!AA:AA,"0_PQ",0,)*(1+$F19)</x:f>
        <x:v>0</x:v>
      </x:c>
      <x:c r="P19" s="3">
        <x:f>$H19*_xlfn.XLOOKUP($D19,PQ!$D:$D,PQ!AB:AB,"0_PQ",0,)*(1+$F19)</x:f>
        <x:v>0</x:v>
      </x:c>
      <x:c r="Q19" s="3">
        <x:f>$G19*_xlfn.XLOOKUP($D19,PQ!$D:$D,PQ!AC:AC,"0_PQ",0,)*(1+$F19)</x:f>
        <x:v>0</x:v>
      </x:c>
      <x:c r="R19" s="3">
        <x:f>$G19*_xlfn.XLOOKUP($D19,PQ!$D:$D,PQ!AD:AD,"0_PQ",0,)*(1+$F19)</x:f>
        <x:v>0</x:v>
      </x:c>
      <x:c r="S19" s="3">
        <x:f>$G19*_xlfn.XLOOKUP($D19,PQ!$D:$D,PQ!AE:AE,"0_PQ",0,)*(1+$F19)</x:f>
        <x:v>0</x:v>
      </x:c>
      <x:c r="T19" s="3">
        <x:f>$G19*_xlfn.XLOOKUP($D19,PQ!$D:$D,PQ!AF:AF,"0_PQ",0,)*(1+$F19)</x:f>
        <x:v>0</x:v>
      </x:c>
      <x:c r="U19" s="3">
        <x:f>$G19*_xlfn.XLOOKUP($D19,PQ!$D:$D,PQ!AG:AG,"0_PQ",0,)*(1+$F19)</x:f>
        <x:v>0</x:v>
      </x:c>
      <x:c r="V19" s="3">
        <x:f>$G19*_xlfn.XLOOKUP($D19,PQ!$D:$D,PQ!AH:AH,"0_PQ",0,)*(1+$F19)</x:f>
        <x:v>0</x:v>
      </x:c>
      <x:c r="W19" s="3">
        <x:f>'RV(RS)'!V19</x:f>
        <x:v>0</x:v>
      </x:c>
      <x:c r="X19" s="1624" t="e">
        <x:f>'RV(RS)'!V19/J19</x:f>
        <x:v>#DIV/0!</x:v>
      </x:c>
      <x:c r="Y19" s="397" t="e">
        <x:f t="shared" si="3"/>
        <x:v>#DIV/0!</x:v>
      </x:c>
    </x:row>
    <x:row r="20" spans="1:133" s="170" customFormat="1">
      <x:c r="A20" s="1617" t="s">
        <x:v>54</x:v>
      </x:c>
      <x:c r="B20" s="1617" t="s">
        <x:v>18</x:v>
      </x:c>
      <x:c r="C20" s="1617" t="s">
        <x:v>57</x:v>
      </x:c>
      <x:c r="D20" s="1618" t="s">
        <x:v>24</x:v>
      </x:c>
      <x:c r="E20" s="1618"/>
      <x:c r="F20" s="1622"/>
      <x:c r="G20" s="1675">
        <x:f>SUMIF('rmc(2)'!D:D,D20,'rmc(2)'!W:W)</x:f>
        <x:v>0</x:v>
      </x:c>
      <x:c r="H20" s="1677"/>
      <x:c r="I20" s="1625"/>
      <x:c r="J20" s="1619">
        <x:f t="shared" si="0"/>
        <x:v>0</x:v>
      </x:c>
      <x:c r="K20" s="3">
        <x:f>$H20*_xlfn.XLOOKUP($D20,PQ!$D:$D,PQ!W:W,"0_PQ",0,)*(1+$F20)</x:f>
        <x:v>0</x:v>
      </x:c>
      <x:c r="L20" s="3">
        <x:f>$H20*_xlfn.XLOOKUP($D20,PQ!$D:$D,PQ!X:X,"0_PQ",0,)*(1+$F20)</x:f>
        <x:v>0</x:v>
      </x:c>
      <x:c r="M20" s="3">
        <x:f>$H20*_xlfn.XLOOKUP($D20,PQ!$D:$D,PQ!Y:Y,"0_PQ",0,)*(1+$F20)</x:f>
        <x:v>0</x:v>
      </x:c>
      <x:c r="N20" s="3">
        <x:f>$H20*_xlfn.XLOOKUP($D20,PQ!$D:$D,PQ!Z:Z,"0_PQ",0,)*(1+$F20)</x:f>
        <x:v>0</x:v>
      </x:c>
      <x:c r="O20" s="3">
        <x:f>$H20*_xlfn.XLOOKUP($D20,PQ!$D:$D,PQ!AA:AA,"0_PQ",0,)*(1+$F20)</x:f>
        <x:v>0</x:v>
      </x:c>
      <x:c r="P20" s="3">
        <x:f>$H20*_xlfn.XLOOKUP($D20,PQ!$D:$D,PQ!AB:AB,"0_PQ",0,)*(1+$F20)</x:f>
        <x:v>0</x:v>
      </x:c>
      <x:c r="Q20" s="3">
        <x:f>$G20*_xlfn.XLOOKUP($D20,PQ!$D:$D,PQ!AC:AC,"0_PQ",0,)*(1+$F20)</x:f>
        <x:v>0</x:v>
      </x:c>
      <x:c r="R20" s="3">
        <x:f>$G20*_xlfn.XLOOKUP($D20,PQ!$D:$D,PQ!AD:AD,"0_PQ",0,)*(1+$F20)</x:f>
        <x:v>0</x:v>
      </x:c>
      <x:c r="S20" s="3">
        <x:f>$G20*_xlfn.XLOOKUP($D20,PQ!$D:$D,PQ!AE:AE,"0_PQ",0,)*(1+$F20)</x:f>
        <x:v>0</x:v>
      </x:c>
      <x:c r="T20" s="3">
        <x:f>$G20*_xlfn.XLOOKUP($D20,PQ!$D:$D,PQ!AF:AF,"0_PQ",0,)*(1+$F20)</x:f>
        <x:v>0</x:v>
      </x:c>
      <x:c r="U20" s="3">
        <x:f>$G20*_xlfn.XLOOKUP($D20,PQ!$D:$D,PQ!AG:AG,"0_PQ",0,)*(1+$F20)</x:f>
        <x:v>0</x:v>
      </x:c>
      <x:c r="V20" s="3">
        <x:f>$G20*_xlfn.XLOOKUP($D20,PQ!$D:$D,PQ!AH:AH,"0_PQ",0,)*(1+$F20)</x:f>
        <x:v>0</x:v>
      </x:c>
      <x:c r="W20" s="3">
        <x:f>'RV(RS)'!V20</x:f>
        <x:v>0</x:v>
      </x:c>
      <x:c r="X20" s="1624"/>
      <x:c r="Y20" s="397" t="e">
        <x:f t="shared" si="3"/>
        <x:v>#DIV/0!</x:v>
      </x:c>
    </x:row>
    <x:row r="21" spans="1:133" s="170" customFormat="1">
      <x:c r="A21" s="1617" t="s">
        <x:v>54</x:v>
      </x:c>
      <x:c r="B21" s="1617" t="s">
        <x:v>18</x:v>
      </x:c>
      <x:c r="C21" s="1617" t="s">
        <x:v>57</x:v>
      </x:c>
      <x:c r="D21" s="1618" t="s">
        <x:v>25</x:v>
      </x:c>
      <x:c r="E21" s="1618" t="s">
        <x:v>25</x:v>
      </x:c>
      <x:c r="F21" s="1622">
        <x:v>1E-3</x:v>
      </x:c>
      <x:c r="G21" s="1675">
        <x:f>SUMIF('rmc(2)'!D:D,D21,'rmc(2)'!W:W)</x:f>
        <x:v>0</x:v>
      </x:c>
      <x:c r="H21" s="1676">
        <x:v>1301.9871124176316</x:v>
      </x:c>
      <x:c r="I21" s="1623" t="e">
        <x:f>H21/G21</x:f>
        <x:v>#DIV/0!</x:v>
      </x:c>
      <x:c r="J21" s="1619">
        <x:f t="shared" si="0"/>
        <x:v>0</x:v>
      </x:c>
      <x:c r="K21" s="3">
        <x:f>$H21*_xlfn.XLOOKUP($D21,PQ!$D:$D,PQ!W:W,"0_PQ",0,)*(1+$F21)</x:f>
        <x:v>0</x:v>
      </x:c>
      <x:c r="L21" s="3">
        <x:f>$H21*_xlfn.XLOOKUP($D21,PQ!$D:$D,PQ!X:X,"0_PQ",0,)*(1+$F21)</x:f>
        <x:v>0</x:v>
      </x:c>
      <x:c r="M21" s="3">
        <x:f>$H21*_xlfn.XLOOKUP($D21,PQ!$D:$D,PQ!Y:Y,"0_PQ",0,)*(1+$F21)</x:f>
        <x:v>0</x:v>
      </x:c>
      <x:c r="N21" s="3">
        <x:f>$H21*_xlfn.XLOOKUP($D21,PQ!$D:$D,PQ!Z:Z,"0_PQ",0,)*(1+$F21)</x:f>
        <x:v>0</x:v>
      </x:c>
      <x:c r="O21" s="3">
        <x:f>$H21*_xlfn.XLOOKUP($D21,PQ!$D:$D,PQ!AA:AA,"0_PQ",0,)*(1+$F21)</x:f>
        <x:v>0</x:v>
      </x:c>
      <x:c r="P21" s="3">
        <x:f>$H21*_xlfn.XLOOKUP($D21,PQ!$D:$D,PQ!AB:AB,"0_PQ",0,)*(1+$F21)</x:f>
        <x:v>0</x:v>
      </x:c>
      <x:c r="Q21" s="3">
        <x:f>$G21*_xlfn.XLOOKUP($D21,PQ!$D:$D,PQ!AC:AC,"0_PQ",0,)*(1+$F21)</x:f>
        <x:v>0</x:v>
      </x:c>
      <x:c r="R21" s="3">
        <x:f>$G21*_xlfn.XLOOKUP($D21,PQ!$D:$D,PQ!AD:AD,"0_PQ",0,)*(1+$F21)</x:f>
        <x:v>0</x:v>
      </x:c>
      <x:c r="S21" s="3">
        <x:f>$G21*_xlfn.XLOOKUP($D21,PQ!$D:$D,PQ!AE:AE,"0_PQ",0,)*(1+$F21)</x:f>
        <x:v>0</x:v>
      </x:c>
      <x:c r="T21" s="3">
        <x:f>$G21*_xlfn.XLOOKUP($D21,PQ!$D:$D,PQ!AF:AF,"0_PQ",0,)*(1+$F21)</x:f>
        <x:v>0</x:v>
      </x:c>
      <x:c r="U21" s="3">
        <x:f>$G21*_xlfn.XLOOKUP($D21,PQ!$D:$D,PQ!AG:AG,"0_PQ",0,)*(1+$F21)</x:f>
        <x:v>0</x:v>
      </x:c>
      <x:c r="V21" s="3">
        <x:f>$G21*_xlfn.XLOOKUP($D21,PQ!$D:$D,PQ!AH:AH,"0_PQ",0,)*(1+$F21)</x:f>
        <x:v>0</x:v>
      </x:c>
      <x:c r="W21" s="3">
        <x:f>'RV(RS)'!V21</x:f>
        <x:v>0</x:v>
      </x:c>
      <x:c r="X21" s="1624" t="e">
        <x:f>'RV(RS)'!V21/J21</x:f>
        <x:v>#DIV/0!</x:v>
      </x:c>
      <x:c r="Y21" s="397" t="e">
        <x:f t="shared" si="3"/>
        <x:v>#DIV/0!</x:v>
      </x:c>
    </x:row>
    <x:row r="22" spans="1:133" s="209" customFormat="1">
      <x:c r="A22" s="206"/>
      <x:c r="B22" s="206" t="s">
        <x:v>1798</x:v>
      </x:c>
      <x:c r="C22" s="206" t="s">
        <x:v>1714</x:v>
      </x:c>
      <x:c r="D22" s="763" t="s">
        <x:v>1798</x:v>
      </x:c>
      <x:c r="E22" s="207"/>
      <x:c r="F22" s="207"/>
      <x:c r="G22" s="1679"/>
      <x:c r="H22" s="1680">
        <x:f>SUMIF($4:$4,$I$4,22:22)</x:f>
        <x:v>0</x:v>
      </x:c>
      <x:c r="I22" s="208"/>
      <x:c r="J22" s="208">
        <x:f t="shared" si="0"/>
        <x:v>433721737.64655852</x:v>
      </x:c>
      <x:c r="K22" s="208">
        <x:f t="shared" ref="K22:V22" si="8">SUM(K23:K31)</x:f>
        <x:v>0</x:v>
      </x:c>
      <x:c r="L22" s="208">
        <x:f t="shared" si="8"/>
        <x:v>0</x:v>
      </x:c>
      <x:c r="M22" s="208">
        <x:f t="shared" si="8"/>
        <x:v>0</x:v>
      </x:c>
      <x:c r="N22" s="208">
        <x:f t="shared" si="8"/>
        <x:v>0</x:v>
      </x:c>
      <x:c r="O22" s="208">
        <x:f t="shared" si="8"/>
        <x:v>0</x:v>
      </x:c>
      <x:c r="P22" s="208">
        <x:f t="shared" si="8"/>
        <x:v>0</x:v>
      </x:c>
      <x:c r="Q22" s="208">
        <x:f t="shared" si="8"/>
        <x:v>0</x:v>
      </x:c>
      <x:c r="R22" s="208">
        <x:f t="shared" si="8"/>
        <x:v>0</x:v>
      </x:c>
      <x:c r="S22" s="208">
        <x:f t="shared" si="8"/>
        <x:v>75429867.416792795</x:v>
      </x:c>
      <x:c r="T22" s="208">
        <x:f t="shared" si="8"/>
        <x:v>94287334.270990968</x:v>
      </x:c>
      <x:c r="U22" s="208">
        <x:f t="shared" si="8"/>
        <x:v>122573534.55228828</x:v>
      </x:c>
      <x:c r="V22" s="208">
        <x:f t="shared" si="8"/>
        <x:v>141431001.40648648</x:v>
      </x:c>
      <x:c r="W22" s="3">
        <x:v>830036459.41706848</x:v>
      </x:c>
      <x:c r="X22" s="397">
        <x:f>'RV(RS)'!V22/J22</x:f>
        <x:v>1.7300362791559387</x:v>
      </x:c>
      <x:c r="Y22" s="397">
        <x:f t="shared" si="3"/>
        <x:v>1.913753421539292</x:v>
      </x:c>
      <x:c r="Z22" s="208">
        <x:f t="shared" ref="Z22:AH22" si="9">SUM(Z23:Z29)</x:f>
        <x:v>0</x:v>
      </x:c>
      <x:c r="AA22" s="208">
        <x:f t="shared" si="9"/>
        <x:v>0</x:v>
      </x:c>
      <x:c r="AB22" s="208">
        <x:f t="shared" si="9"/>
        <x:v>0</x:v>
      </x:c>
      <x:c r="AC22" s="208">
        <x:f t="shared" si="9"/>
        <x:v>0</x:v>
      </x:c>
      <x:c r="AD22" s="208">
        <x:f t="shared" si="9"/>
        <x:v>0</x:v>
      </x:c>
      <x:c r="AE22" s="208">
        <x:f t="shared" si="9"/>
        <x:v>24000</x:v>
      </x:c>
      <x:c r="AF22" s="208">
        <x:f t="shared" si="9"/>
        <x:v>30000</x:v>
      </x:c>
      <x:c r="AG22" s="208">
        <x:f t="shared" si="9"/>
        <x:v>39000</x:v>
      </x:c>
      <x:c r="AH22" s="208">
        <x:f t="shared" si="9"/>
        <x:v>45000</x:v>
      </x:c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  <x:c r="BA22" s="1"/>
      <x:c r="BB22" s="1"/>
      <x:c r="BC22" s="1"/>
      <x:c r="BD22" s="1"/>
      <x:c r="BE22" s="1"/>
      <x:c r="BF22" s="1"/>
      <x:c r="BG22" s="1"/>
      <x:c r="BH22" s="1"/>
      <x:c r="BI22" s="1"/>
      <x:c r="BJ22" s="1"/>
      <x:c r="BK22" s="1"/>
      <x:c r="BL22" s="1"/>
      <x:c r="BM22" s="1"/>
      <x:c r="BN22" s="1"/>
      <x:c r="BO22" s="1"/>
      <x:c r="BP22" s="1"/>
      <x:c r="BQ22" s="1"/>
      <x:c r="BR22" s="1"/>
      <x:c r="BS22" s="1"/>
      <x:c r="BT22" s="1"/>
      <x:c r="BU22" s="1"/>
      <x:c r="BV22" s="1"/>
      <x:c r="BW22" s="1"/>
      <x:c r="BX22" s="1"/>
      <x:c r="BY22" s="1"/>
      <x:c r="BZ22" s="1"/>
      <x:c r="CA22" s="1"/>
      <x:c r="CB22" s="1"/>
      <x:c r="CC22" s="1"/>
      <x:c r="CD22" s="1"/>
      <x:c r="CE22" s="1"/>
      <x:c r="CF22" s="1"/>
      <x:c r="CG22" s="1"/>
      <x:c r="CH22" s="1"/>
      <x:c r="CI22" s="1"/>
      <x:c r="CJ22" s="1"/>
      <x:c r="CK22" s="1"/>
      <x:c r="CL22" s="1"/>
      <x:c r="CM22" s="1"/>
      <x:c r="CN22" s="1"/>
      <x:c r="CO22" s="1"/>
      <x:c r="CP22" s="1"/>
      <x:c r="CQ22" s="1"/>
      <x:c r="CR22" s="1"/>
      <x:c r="CS22" s="1"/>
      <x:c r="CT22" s="1"/>
      <x:c r="CU22" s="1"/>
      <x:c r="CV22" s="1"/>
      <x:c r="CW22" s="1"/>
      <x:c r="CX22" s="1"/>
      <x:c r="CY22" s="1"/>
      <x:c r="CZ22" s="1"/>
      <x:c r="DA22" s="1"/>
      <x:c r="DB22" s="1"/>
      <x:c r="DC22" s="1"/>
      <x:c r="DD22" s="1"/>
      <x:c r="DE22" s="1"/>
      <x:c r="DF22" s="1"/>
      <x:c r="DG22" s="1"/>
      <x:c r="DH22" s="1"/>
      <x:c r="DI22" s="1"/>
      <x:c r="DJ22" s="1"/>
      <x:c r="DK22" s="1"/>
      <x:c r="DL22" s="1"/>
      <x:c r="DM22" s="1"/>
      <x:c r="DN22" s="1"/>
      <x:c r="DO22" s="1"/>
      <x:c r="DP22" s="1"/>
      <x:c r="DQ22" s="1"/>
      <x:c r="DR22" s="1"/>
      <x:c r="DS22" s="1"/>
      <x:c r="DT22" s="1"/>
      <x:c r="DU22" s="1"/>
      <x:c r="DV22" s="1"/>
      <x:c r="DW22" s="1"/>
      <x:c r="DX22" s="1"/>
      <x:c r="DY22" s="1"/>
      <x:c r="DZ22" s="1"/>
      <x:c r="EA22" s="1"/>
    </x:row>
    <x:row r="23" spans="1:133">
      <x:c r="A23" s="12" t="s">
        <x:v>54</x:v>
      </x:c>
      <x:c r="B23" s="12" t="s">
        <x:v>1798</x:v>
      </x:c>
      <x:c r="C23" s="12" t="s">
        <x:v>1714</x:v>
      </x:c>
      <x:c r="D23" s="4" t="s">
        <x:v>1729</x:v>
      </x:c>
      <x:c r="E23" s="4" t="s">
        <x:v>1729</x:v>
      </x:c>
      <x:c r="F23" s="406">
        <x:v>1E-3</x:v>
      </x:c>
      <x:c r="G23" s="1672">
        <x:f>SUMIF('rmc(2)'!D:D,D23,'rmc(2)'!W:W)</x:f>
        <x:v>8191.6070641991355</x:v>
      </x:c>
      <x:c r="H23" s="1681">
        <x:f>G23</x:f>
        <x:v>8191.6070641991355</x:v>
      </x:c>
      <x:c r="I23" s="434">
        <x:f t="shared" ref="I23:I31" si="10">H23/G23</x:f>
        <x:v>1</x:v>
      </x:c>
      <x:c r="J23" s="3">
        <x:f t="shared" si="0"/>
        <x:v>158420110.32880762</x:v>
      </x:c>
      <x:c r="K23" s="3">
        <x:f>$H23*_xlfn.XLOOKUP($D23,PQ!$D:$D,PQ!W:W,"0_PQ",0,)*(1+$F23)</x:f>
        <x:v>0</x:v>
      </x:c>
      <x:c r="L23" s="3">
        <x:f>$H23*_xlfn.XLOOKUP($D23,PQ!$D:$D,PQ!X:X,"0_PQ",0,)*(1+$F23)</x:f>
        <x:v>0</x:v>
      </x:c>
      <x:c r="M23" s="3">
        <x:f>$H23*_xlfn.XLOOKUP($D23,PQ!$D:$D,PQ!Y:Y,"0_PQ",0,)*(1+$F23)</x:f>
        <x:v>0</x:v>
      </x:c>
      <x:c r="N23" s="3">
        <x:f>$H23*_xlfn.XLOOKUP($D23,PQ!$D:$D,PQ!Z:Z,"0_PQ",0,)*(1+$F23)</x:f>
        <x:v>0</x:v>
      </x:c>
      <x:c r="O23" s="3">
        <x:f>$H23*_xlfn.XLOOKUP($D23,PQ!$D:$D,PQ!AA:AA,"0_PQ",0,)*(1+$F23)</x:f>
        <x:v>0</x:v>
      </x:c>
      <x:c r="P23" s="3">
        <x:f>$H23*_xlfn.XLOOKUP($D23,PQ!$D:$D,PQ!AB:AB,"0_PQ",0,)*(1+$F23)</x:f>
        <x:v>0</x:v>
      </x:c>
      <x:c r="Q23" s="3">
        <x:f>$G23*_xlfn.XLOOKUP($D23,PQ!$D:$D,PQ!AC:AC,"0_PQ",0,)*(1+$F23)</x:f>
        <x:v>0</x:v>
      </x:c>
      <x:c r="R23" s="3">
        <x:f>$G23*_xlfn.XLOOKUP($D23,PQ!$D:$D,PQ!AD:AD,"0_PQ",0,)*(1+$F23)</x:f>
        <x:v>0</x:v>
      </x:c>
      <x:c r="S23" s="3">
        <x:f>$G23*_xlfn.XLOOKUP($D23,PQ!$D:$D,PQ!AE:AE,"0_PQ",0,)*(1+$F23)</x:f>
        <x:v>27551323.535444804</x:v>
      </x:c>
      <x:c r="T23" s="3">
        <x:f>$G23*_xlfn.XLOOKUP($D23,PQ!$D:$D,PQ!AF:AF,"0_PQ",0,)*(1+$F23)</x:f>
        <x:v>34439154.419306003</x:v>
      </x:c>
      <x:c r="U23" s="3">
        <x:f>$G23*_xlfn.XLOOKUP($D23,PQ!$D:$D,PQ!AG:AG,"0_PQ",0,)*(1+$F23)</x:f>
        <x:v>44770900.745097809</x:v>
      </x:c>
      <x:c r="V23" s="3">
        <x:f>$G23*_xlfn.XLOOKUP($D23,PQ!$D:$D,PQ!AH:AH,"0_PQ",0,)*(1+$F23)</x:f>
        <x:v>51658731.628959008</x:v>
      </x:c>
      <x:c r="W23" s="3">
        <x:v>295352938.51893932</x:v>
      </x:c>
      <x:c r="X23" s="397">
        <x:f>'RV(RS)'!V23/J23</x:f>
        <x:v>1.7410203946282881</x:v>
      </x:c>
      <x:c r="Y23" s="397">
        <x:f t="shared" si="3"/>
        <x:v>1.8643651863764128</x:v>
      </x:c>
      <x:c r="Z23" s="3">
        <x:f>SUMIF(마스터R1!$H:$H,$E23,마스터R1!AR:AR)</x:f>
        <x:v>0</x:v>
      </x:c>
      <x:c r="AA23" s="3">
        <x:f>SUMIF(마스터R1!$H:$H,$E23,마스터R1!AS:AS)</x:f>
        <x:v>0</x:v>
      </x:c>
      <x:c r="AB23" s="3">
        <x:f>SUMIF(마스터R1!$H:$H,$E23,마스터R1!AT:AT)</x:f>
        <x:v>0</x:v>
      </x:c>
      <x:c r="AC23" s="3">
        <x:f>SUMIF(마스터R1!$H:$H,$E23,마스터R1!AU:AU)</x:f>
        <x:v>0</x:v>
      </x:c>
      <x:c r="AD23" s="3">
        <x:f>SUMIF(마스터R1!$H:$H,$E23,마스터R1!AV:AV)</x:f>
        <x:v>0</x:v>
      </x:c>
      <x:c r="AE23" s="3">
        <x:f>SUMIF(마스터R1!$H:$H,$E23,마스터R1!AW:AW)</x:f>
        <x:v>3360.0000000000005</x:v>
      </x:c>
      <x:c r="AF23" s="3">
        <x:f>SUMIF(마스터R1!$H:$H,$E23,마스터R1!AX:AX)</x:f>
        <x:v>4200</x:v>
      </x:c>
      <x:c r="AG23" s="3">
        <x:f>SUMIF(마스터R1!$H:$H,$E23,마스터R1!AY:AY)</x:f>
        <x:v>5460.0000000000009</x:v>
      </x:c>
      <x:c r="AH23" s="3">
        <x:f>SUMIF(마스터R1!$H:$H,$E23,마스터R1!AZ:AZ)</x:f>
        <x:v>6300.0000000000009</x:v>
      </x:c>
      <x:c r="AJ23" s="1">
        <x:v>2200</x:v>
      </x:c>
    </x:row>
    <x:row r="24" spans="1:133">
      <x:c r="A24" s="12" t="s">
        <x:v>54</x:v>
      </x:c>
      <x:c r="B24" s="12" t="s">
        <x:v>1798</x:v>
      </x:c>
      <x:c r="C24" s="12" t="s">
        <x:v>1714</x:v>
      </x:c>
      <x:c r="D24" s="4" t="s">
        <x:v>1731</x:v>
      </x:c>
      <x:c r="E24" s="4" t="s">
        <x:v>1731</x:v>
      </x:c>
      <x:c r="F24" s="406">
        <x:v>1E-3</x:v>
      </x:c>
      <x:c r="G24" s="1672">
        <x:f>SUMIF('rmc(2)'!D:D,D24,'rmc(2)'!W:W)</x:f>
        <x:v>10728.189202676785</x:v>
      </x:c>
      <x:c r="H24" s="1681">
        <x:f t="shared" ref="H24:H31" si="11">G24</x:f>
        <x:v>10728.189202676785</x:v>
      </x:c>
      <x:c r="I24" s="434">
        <x:f t="shared" si="10"/>
        <x:v>1</x:v>
      </x:c>
      <x:c r="J24" s="3">
        <x:f t="shared" si="0"/>
        <x:v>39519216.002116412</x:v>
      </x:c>
      <x:c r="K24" s="3">
        <x:f>$H24*_xlfn.XLOOKUP($D24,PQ!$D:$D,PQ!W:W,"0_PQ",0,)*(1+$F24)</x:f>
        <x:v>0</x:v>
      </x:c>
      <x:c r="L24" s="3">
        <x:f>$H24*_xlfn.XLOOKUP($D24,PQ!$D:$D,PQ!X:X,"0_PQ",0,)*(1+$F24)</x:f>
        <x:v>0</x:v>
      </x:c>
      <x:c r="M24" s="3">
        <x:f>$H24*_xlfn.XLOOKUP($D24,PQ!$D:$D,PQ!Y:Y,"0_PQ",0,)*(1+$F24)</x:f>
        <x:v>0</x:v>
      </x:c>
      <x:c r="N24" s="3">
        <x:f>$H24*_xlfn.XLOOKUP($D24,PQ!$D:$D,PQ!Z:Z,"0_PQ",0,)*(1+$F24)</x:f>
        <x:v>0</x:v>
      </x:c>
      <x:c r="O24" s="3">
        <x:f>$H24*_xlfn.XLOOKUP($D24,PQ!$D:$D,PQ!AA:AA,"0_PQ",0,)*(1+$F24)</x:f>
        <x:v>0</x:v>
      </x:c>
      <x:c r="P24" s="3">
        <x:f>$H24*_xlfn.XLOOKUP($D24,PQ!$D:$D,PQ!AB:AB,"0_PQ",0,)*(1+$F24)</x:f>
        <x:v>0</x:v>
      </x:c>
      <x:c r="Q24" s="3">
        <x:f>$G24*_xlfn.XLOOKUP($D24,PQ!$D:$D,PQ!AC:AC,"0_PQ",0,)*(1+$F24)</x:f>
        <x:v>0</x:v>
      </x:c>
      <x:c r="R24" s="3">
        <x:f>$G24*_xlfn.XLOOKUP($D24,PQ!$D:$D,PQ!AD:AD,"0_PQ",0,)*(1+$F24)</x:f>
        <x:v>0</x:v>
      </x:c>
      <x:c r="S24" s="3">
        <x:f>$G24*_xlfn.XLOOKUP($D24,PQ!$D:$D,PQ!AE:AE,"0_PQ",0,)*(1+$F24)</x:f>
        <x:v>6872907.1308028558</x:v>
      </x:c>
      <x:c r="T24" s="3">
        <x:f>$G24*_xlfn.XLOOKUP($D24,PQ!$D:$D,PQ!AF:AF,"0_PQ",0,)*(1+$F24)</x:f>
        <x:v>8591133.9135035686</x:v>
      </x:c>
      <x:c r="U24" s="3">
        <x:f>$G24*_xlfn.XLOOKUP($D24,PQ!$D:$D,PQ!AG:AG,"0_PQ",0,)*(1+$F24)</x:f>
        <x:v>11168474.087554639</x:v>
      </x:c>
      <x:c r="V24" s="3">
        <x:f>$G24*_xlfn.XLOOKUP($D24,PQ!$D:$D,PQ!AH:AH,"0_PQ",0,)*(1+$F24)</x:f>
        <x:v>12886700.870255353</x:v>
      </x:c>
      <x:c r="W24" s="3">
        <x:v>66684868.735744007</x:v>
      </x:c>
      <x:c r="X24" s="397">
        <x:f>'RV(RS)'!V24/J24</x:f>
        <x:v>1.5471435766898376</x:v>
      </x:c>
      <x:c r="Y24" s="397">
        <x:f t="shared" si="3"/>
        <x:v>1.6874036350359978</x:v>
      </x:c>
      <x:c r="Z24" s="3">
        <x:f>SUMIF(마스터R1!$H:$H,$E24,마스터R1!AR:AR)</x:f>
        <x:v>0</x:v>
      </x:c>
      <x:c r="AA24" s="3">
        <x:f>SUMIF(마스터R1!$H:$H,$E24,마스터R1!AS:AS)</x:f>
        <x:v>0</x:v>
      </x:c>
      <x:c r="AB24" s="3">
        <x:f>SUMIF(마스터R1!$H:$H,$E24,마스터R1!AT:AT)</x:f>
        <x:v>0</x:v>
      </x:c>
      <x:c r="AC24" s="3">
        <x:f>SUMIF(마스터R1!$H:$H,$E24,마스터R1!AU:AU)</x:f>
        <x:v>0</x:v>
      </x:c>
      <x:c r="AD24" s="3">
        <x:f>SUMIF(마스터R1!$H:$H,$E24,마스터R1!AV:AV)</x:f>
        <x:v>0</x:v>
      </x:c>
      <x:c r="AE24" s="3">
        <x:f>SUMIF(마스터R1!$H:$H,$E24,마스터R1!AW:AW)</x:f>
        <x:v>640</x:v>
      </x:c>
      <x:c r="AF24" s="3">
        <x:f>SUMIF(마스터R1!$H:$H,$E24,마스터R1!AX:AX)</x:f>
        <x:v>800</x:v>
      </x:c>
      <x:c r="AG24" s="3">
        <x:f>SUMIF(마스터R1!$H:$H,$E24,마스터R1!AY:AY)</x:f>
        <x:v>1040</x:v>
      </x:c>
      <x:c r="AH24" s="3">
        <x:f>SUMIF(마스터R1!$H:$H,$E24,마스터R1!AZ:AZ)</x:f>
        <x:v>1200</x:v>
      </x:c>
      <x:c r="AJ24" s="1">
        <x:v>2200</x:v>
      </x:c>
    </x:row>
    <x:row r="25" spans="1:133">
      <x:c r="A25" s="12" t="s">
        <x:v>54</x:v>
      </x:c>
      <x:c r="B25" s="12" t="s">
        <x:v>1798</x:v>
      </x:c>
      <x:c r="C25" s="12" t="s">
        <x:v>1714</x:v>
      </x:c>
      <x:c r="D25" s="4" t="s">
        <x:v>1715</x:v>
      </x:c>
      <x:c r="E25" s="4" t="s">
        <x:v>1715</x:v>
      </x:c>
      <x:c r="F25" s="406">
        <x:v>1E-3</x:v>
      </x:c>
      <x:c r="G25" s="1672">
        <x:f>SUMIF('rmc(2)'!D:D,D25,'rmc(2)'!W:W)</x:f>
        <x:v>1078.0576666666664</x:v>
      </x:c>
      <x:c r="H25" s="1681">
        <x:f t="shared" si="11"/>
        <x:v>1078.0576666666664</x:v>
      </x:c>
      <x:c r="I25" s="434">
        <x:f t="shared" si="10"/>
        <x:v>1</x:v>
      </x:c>
      <x:c r="J25" s="3">
        <x:f t="shared" si="0"/>
        <x:v>24820121.659666657</x:v>
      </x:c>
      <x:c r="K25" s="3">
        <x:f>$H25*_xlfn.XLOOKUP($D25,PQ!$D:$D,PQ!W:W,"0_PQ",0,)*(1+$F25)</x:f>
        <x:v>0</x:v>
      </x:c>
      <x:c r="L25" s="3">
        <x:f>$H25*_xlfn.XLOOKUP($D25,PQ!$D:$D,PQ!X:X,"0_PQ",0,)*(1+$F25)</x:f>
        <x:v>0</x:v>
      </x:c>
      <x:c r="M25" s="3">
        <x:f>$H25*_xlfn.XLOOKUP($D25,PQ!$D:$D,PQ!Y:Y,"0_PQ",0,)*(1+$F25)</x:f>
        <x:v>0</x:v>
      </x:c>
      <x:c r="N25" s="3">
        <x:f>$H25*_xlfn.XLOOKUP($D25,PQ!$D:$D,PQ!Z:Z,"0_PQ",0,)*(1+$F25)</x:f>
        <x:v>0</x:v>
      </x:c>
      <x:c r="O25" s="3">
        <x:f>$H25*_xlfn.XLOOKUP($D25,PQ!$D:$D,PQ!AA:AA,"0_PQ",0,)*(1+$F25)</x:f>
        <x:v>0</x:v>
      </x:c>
      <x:c r="P25" s="3">
        <x:f>$H25*_xlfn.XLOOKUP($D25,PQ!$D:$D,PQ!AB:AB,"0_PQ",0,)*(1+$F25)</x:f>
        <x:v>0</x:v>
      </x:c>
      <x:c r="Q25" s="3">
        <x:f>$G25*_xlfn.XLOOKUP($D25,PQ!$D:$D,PQ!AC:AC,"0_PQ",0,)*(1+$F25)</x:f>
        <x:v>0</x:v>
      </x:c>
      <x:c r="R25" s="3">
        <x:f>$G25*_xlfn.XLOOKUP($D25,PQ!$D:$D,PQ!AD:AD,"0_PQ",0,)*(1+$F25)</x:f>
        <x:v>0</x:v>
      </x:c>
      <x:c r="S25" s="3">
        <x:f>$G25*_xlfn.XLOOKUP($D25,PQ!$D:$D,PQ!AE:AE,"0_PQ",0,)*(1+$F25)</x:f>
        <x:v>4316542.8973333314</x:v>
      </x:c>
      <x:c r="T25" s="3">
        <x:f>$G25*_xlfn.XLOOKUP($D25,PQ!$D:$D,PQ!AF:AF,"0_PQ",0,)*(1+$F25)</x:f>
        <x:v>5395678.6216666652</x:v>
      </x:c>
      <x:c r="U25" s="3">
        <x:f>$G25*_xlfn.XLOOKUP($D25,PQ!$D:$D,PQ!AG:AG,"0_PQ",0,)*(1+$F25)</x:f>
        <x:v>7014382.2081666635</x:v>
      </x:c>
      <x:c r="V25" s="3">
        <x:f>$G25*_xlfn.XLOOKUP($D25,PQ!$D:$D,PQ!AH:AH,"0_PQ",0,)*(1+$F25)</x:f>
        <x:v>8093517.9324999973</x:v>
      </x:c>
      <x:c r="W25" s="3">
        <x:v>53210059.31453149</x:v>
      </x:c>
      <x:c r="X25" s="397">
        <x:f>'RV(RS)'!V25/J25</x:f>
        <x:v>1.8469430464397965</x:v>
      </x:c>
      <x:c r="Y25" s="397">
        <x:f t="shared" si="3"/>
        <x:v>2.1438274978723904</x:v>
      </x:c>
      <x:c r="Z25" s="3">
        <x:f>SUMIF(마스터R1!$H:$H,$E25,마스터R1!AR:AR)</x:f>
        <x:v>0</x:v>
      </x:c>
      <x:c r="AA25" s="3">
        <x:f>SUMIF(마스터R1!$H:$H,$E25,마스터R1!AS:AS)</x:f>
        <x:v>0</x:v>
      </x:c>
      <x:c r="AB25" s="3">
        <x:f>SUMIF(마스터R1!$H:$H,$E25,마스터R1!AT:AT)</x:f>
        <x:v>0</x:v>
      </x:c>
      <x:c r="AC25" s="3">
        <x:f>SUMIF(마스터R1!$H:$H,$E25,마스터R1!AU:AU)</x:f>
        <x:v>0</x:v>
      </x:c>
      <x:c r="AD25" s="3">
        <x:f>SUMIF(마스터R1!$H:$H,$E25,마스터R1!AV:AV)</x:f>
        <x:v>0</x:v>
      </x:c>
      <x:c r="AE25" s="3">
        <x:f>SUMIF(마스터R1!$H:$H,$E25,마스터R1!AW:AW)</x:f>
        <x:v>4000</x:v>
      </x:c>
      <x:c r="AF25" s="3">
        <x:f>SUMIF(마스터R1!$H:$H,$E25,마스터R1!AX:AX)</x:f>
        <x:v>5000</x:v>
      </x:c>
      <x:c r="AG25" s="3">
        <x:f>SUMIF(마스터R1!$H:$H,$E25,마스터R1!AY:AY)</x:f>
        <x:v>6500</x:v>
      </x:c>
      <x:c r="AH25" s="3">
        <x:f>SUMIF(마스터R1!$H:$H,$E25,마스터R1!AZ:AZ)</x:f>
        <x:v>7500</x:v>
      </x:c>
      <x:c r="AJ25" s="1">
        <x:v>2200</x:v>
      </x:c>
    </x:row>
    <x:row r="26" spans="1:133">
      <x:c r="A26" s="12" t="s">
        <x:v>54</x:v>
      </x:c>
      <x:c r="B26" s="12" t="s">
        <x:v>1798</x:v>
      </x:c>
      <x:c r="C26" s="12" t="s">
        <x:v>1714</x:v>
      </x:c>
      <x:c r="D26" s="4" t="s">
        <x:v>1717</x:v>
      </x:c>
      <x:c r="E26" s="4" t="s">
        <x:v>1717</x:v>
      </x:c>
      <x:c r="F26" s="406">
        <x:v>1E-3</x:v>
      </x:c>
      <x:c r="G26" s="1672">
        <x:f>SUMIF('rmc(2)'!D:D,D26,'rmc(2)'!W:W)</x:f>
        <x:v>608.19613333333314</x:v>
      </x:c>
      <x:c r="H26" s="1681">
        <x:f t="shared" si="11"/>
        <x:v>608.19613333333314</x:v>
      </x:c>
      <x:c r="I26" s="434">
        <x:f t="shared" si="10"/>
        <x:v>1</x:v>
      </x:c>
      <x:c r="J26" s="3">
        <x:f t="shared" si="0"/>
        <x:v>28004999.155466653</x:v>
      </x:c>
      <x:c r="K26" s="3">
        <x:f>$H26*_xlfn.XLOOKUP($D26,PQ!$D:$D,PQ!W:W,"0_PQ",0,)*(1+$F26)</x:f>
        <x:v>0</x:v>
      </x:c>
      <x:c r="L26" s="3">
        <x:f>$H26*_xlfn.XLOOKUP($D26,PQ!$D:$D,PQ!X:X,"0_PQ",0,)*(1+$F26)</x:f>
        <x:v>0</x:v>
      </x:c>
      <x:c r="M26" s="3">
        <x:f>$H26*_xlfn.XLOOKUP($D26,PQ!$D:$D,PQ!Y:Y,"0_PQ",0,)*(1+$F26)</x:f>
        <x:v>0</x:v>
      </x:c>
      <x:c r="N26" s="3">
        <x:f>$H26*_xlfn.XLOOKUP($D26,PQ!$D:$D,PQ!Z:Z,"0_PQ",0,)*(1+$F26)</x:f>
        <x:v>0</x:v>
      </x:c>
      <x:c r="O26" s="3">
        <x:f>$H26*_xlfn.XLOOKUP($D26,PQ!$D:$D,PQ!AA:AA,"0_PQ",0,)*(1+$F26)</x:f>
        <x:v>0</x:v>
      </x:c>
      <x:c r="P26" s="3">
        <x:f>$H26*_xlfn.XLOOKUP($D26,PQ!$D:$D,PQ!AB:AB,"0_PQ",0,)*(1+$F26)</x:f>
        <x:v>0</x:v>
      </x:c>
      <x:c r="Q26" s="3">
        <x:f>$G26*_xlfn.XLOOKUP($D26,PQ!$D:$D,PQ!AC:AC,"0_PQ",0,)*(1+$F26)</x:f>
        <x:v>0</x:v>
      </x:c>
      <x:c r="R26" s="3">
        <x:f>$G26*_xlfn.XLOOKUP($D26,PQ!$D:$D,PQ!AD:AD,"0_PQ",0,)*(1+$F26)</x:f>
        <x:v>0</x:v>
      </x:c>
      <x:c r="S26" s="3">
        <x:f>$G26*_xlfn.XLOOKUP($D26,PQ!$D:$D,PQ!AE:AE,"0_PQ",0,)*(1+$F26)</x:f>
        <x:v>4870434.6357333316</x:v>
      </x:c>
      <x:c r="T26" s="3">
        <x:f>$G26*_xlfn.XLOOKUP($D26,PQ!$D:$D,PQ!AF:AF,"0_PQ",0,)*(1+$F26)</x:f>
        <x:v>6088043.2946666637</x:v>
      </x:c>
      <x:c r="U26" s="3">
        <x:f>$G26*_xlfn.XLOOKUP($D26,PQ!$D:$D,PQ!AG:AG,"0_PQ",0,)*(1+$F26)</x:f>
        <x:v>7914456.283066663</x:v>
      </x:c>
      <x:c r="V26" s="3">
        <x:f>$G26*_xlfn.XLOOKUP($D26,PQ!$D:$D,PQ!AH:AH,"0_PQ",0,)*(1+$F26)</x:f>
        <x:v>9132064.9419999961</x:v>
      </x:c>
      <x:c r="W26" s="3">
        <x:v>62556820.109384425</x:v>
      </x:c>
      <x:c r="X26" s="397">
        <x:f>'RV(RS)'!V26/J26</x:f>
        <x:v>1.9555027139203394</x:v>
      </x:c>
      <x:c r="Y26" s="397">
        <x:f t="shared" si="3"/>
        <x:v>2.2337733260446524</x:v>
      </x:c>
      <x:c r="Z26" s="3">
        <x:f>SUMIF(마스터R1!$H:$H,$E26,마스터R1!AR:AR)</x:f>
        <x:v>0</x:v>
      </x:c>
      <x:c r="AA26" s="3">
        <x:f>SUMIF(마스터R1!$H:$H,$E26,마스터R1!AS:AS)</x:f>
        <x:v>0</x:v>
      </x:c>
      <x:c r="AB26" s="3">
        <x:f>SUMIF(마스터R1!$H:$H,$E26,마스터R1!AT:AT)</x:f>
        <x:v>0</x:v>
      </x:c>
      <x:c r="AC26" s="3">
        <x:f>SUMIF(마스터R1!$H:$H,$E26,마스터R1!AU:AU)</x:f>
        <x:v>0</x:v>
      </x:c>
      <x:c r="AD26" s="3">
        <x:f>SUMIF(마스터R1!$H:$H,$E26,마스터R1!AV:AV)</x:f>
        <x:v>0</x:v>
      </x:c>
      <x:c r="AE26" s="3">
        <x:f>SUMIF(마스터R1!$H:$H,$E26,마스터R1!AW:AW)</x:f>
        <x:v>8000</x:v>
      </x:c>
      <x:c r="AF26" s="3">
        <x:f>SUMIF(마스터R1!$H:$H,$E26,마스터R1!AX:AX)</x:f>
        <x:v>10000</x:v>
      </x:c>
      <x:c r="AG26" s="3">
        <x:f>SUMIF(마스터R1!$H:$H,$E26,마스터R1!AY:AY)</x:f>
        <x:v>13000</x:v>
      </x:c>
      <x:c r="AH26" s="3">
        <x:f>SUMIF(마스터R1!$H:$H,$E26,마스터R1!AZ:AZ)</x:f>
        <x:v>15000</x:v>
      </x:c>
      <x:c r="AJ26" s="1">
        <x:v>2200</x:v>
      </x:c>
    </x:row>
    <x:row r="27" spans="1:133">
      <x:c r="A27" s="12" t="s">
        <x:v>54</x:v>
      </x:c>
      <x:c r="B27" s="12" t="s">
        <x:v>1798</x:v>
      </x:c>
      <x:c r="C27" s="12" t="s">
        <x:v>1714</x:v>
      </x:c>
      <x:c r="D27" s="4" t="s">
        <x:v>1719</x:v>
      </x:c>
      <x:c r="E27" s="4" t="s">
        <x:v>1719</x:v>
      </x:c>
      <x:c r="F27" s="406">
        <x:v>1E-3</x:v>
      </x:c>
      <x:c r="G27" s="1672">
        <x:f>SUMIF('rmc(2)'!D:D,D27,'rmc(2)'!W:W)</x:f>
        <x:v>2314.6919999999996</x:v>
      </x:c>
      <x:c r="H27" s="1681">
        <x:f t="shared" si="11"/>
        <x:v>2314.6919999999996</x:v>
      </x:c>
      <x:c r="I27" s="434">
        <x:f t="shared" si="10"/>
        <x:v>1</x:v>
      </x:c>
      <x:c r="J27" s="3">
        <x:f t="shared" si="0"/>
        <x:v>53291153.915999979</x:v>
      </x:c>
      <x:c r="K27" s="3">
        <x:f>$H27*_xlfn.XLOOKUP($D27,PQ!$D:$D,PQ!W:W,"0_PQ",0,)*(1+$F27)</x:f>
        <x:v>0</x:v>
      </x:c>
      <x:c r="L27" s="3">
        <x:f>$H27*_xlfn.XLOOKUP($D27,PQ!$D:$D,PQ!X:X,"0_PQ",0,)*(1+$F27)</x:f>
        <x:v>0</x:v>
      </x:c>
      <x:c r="M27" s="3">
        <x:f>$H27*_xlfn.XLOOKUP($D27,PQ!$D:$D,PQ!Y:Y,"0_PQ",0,)*(1+$F27)</x:f>
        <x:v>0</x:v>
      </x:c>
      <x:c r="N27" s="3">
        <x:f>$H27*_xlfn.XLOOKUP($D27,PQ!$D:$D,PQ!Z:Z,"0_PQ",0,)*(1+$F27)</x:f>
        <x:v>0</x:v>
      </x:c>
      <x:c r="O27" s="3">
        <x:f>$H27*_xlfn.XLOOKUP($D27,PQ!$D:$D,PQ!AA:AA,"0_PQ",0,)*(1+$F27)</x:f>
        <x:v>0</x:v>
      </x:c>
      <x:c r="P27" s="3">
        <x:f>$H27*_xlfn.XLOOKUP($D27,PQ!$D:$D,PQ!AB:AB,"0_PQ",0,)*(1+$F27)</x:f>
        <x:v>0</x:v>
      </x:c>
      <x:c r="Q27" s="3">
        <x:f>$G27*_xlfn.XLOOKUP($D27,PQ!$D:$D,PQ!AC:AC,"0_PQ",0,)*(1+$F27)</x:f>
        <x:v>0</x:v>
      </x:c>
      <x:c r="R27" s="3">
        <x:f>$G27*_xlfn.XLOOKUP($D27,PQ!$D:$D,PQ!AD:AD,"0_PQ",0,)*(1+$F27)</x:f>
        <x:v>0</x:v>
      </x:c>
      <x:c r="S27" s="3">
        <x:f>$G27*_xlfn.XLOOKUP($D27,PQ!$D:$D,PQ!AE:AE,"0_PQ",0,)*(1+$F27)</x:f>
        <x:v>9268026.7679999974</x:v>
      </x:c>
      <x:c r="T27" s="3">
        <x:f>$G27*_xlfn.XLOOKUP($D27,PQ!$D:$D,PQ!AF:AF,"0_PQ",0,)*(1+$F27)</x:f>
        <x:v>11585033.459999997</x:v>
      </x:c>
      <x:c r="U27" s="3">
        <x:f>$G27*_xlfn.XLOOKUP($D27,PQ!$D:$D,PQ!AG:AG,"0_PQ",0,)*(1+$F27)</x:f>
        <x:v>15060543.497999994</x:v>
      </x:c>
      <x:c r="V27" s="3">
        <x:f>$G27*_xlfn.XLOOKUP($D27,PQ!$D:$D,PQ!AH:AH,"0_PQ",0,)*(1+$F27)</x:f>
        <x:v>17377550.189999994</x:v>
      </x:c>
      <x:c r="W27" s="3">
        <x:v>99618395.160555378</x:v>
      </x:c>
      <x:c r="X27" s="397">
        <x:f>'RV(RS)'!V27/J27</x:f>
        <x:v>1.5850642370283003</x:v>
      </x:c>
      <x:c r="Y27" s="397">
        <x:f t="shared" si="3"/>
        <x:v>1.8693232898949528</x:v>
      </x:c>
      <x:c r="Z27" s="3">
        <x:f>SUMIF(마스터R1!$H:$H,$E27,마스터R1!AR:AR)</x:f>
        <x:v>0</x:v>
      </x:c>
      <x:c r="AA27" s="3">
        <x:f>SUMIF(마스터R1!$H:$H,$E27,마스터R1!AS:AS)</x:f>
        <x:v>0</x:v>
      </x:c>
      <x:c r="AB27" s="3">
        <x:f>SUMIF(마스터R1!$H:$H,$E27,마스터R1!AT:AT)</x:f>
        <x:v>0</x:v>
      </x:c>
      <x:c r="AC27" s="3">
        <x:f>SUMIF(마스터R1!$H:$H,$E27,마스터R1!AU:AU)</x:f>
        <x:v>0</x:v>
      </x:c>
      <x:c r="AD27" s="3">
        <x:f>SUMIF(마스터R1!$H:$H,$E27,마스터R1!AV:AV)</x:f>
        <x:v>0</x:v>
      </x:c>
      <x:c r="AE27" s="3">
        <x:f>SUMIF(마스터R1!$H:$H,$E27,마스터R1!AW:AW)</x:f>
        <x:v>4000</x:v>
      </x:c>
      <x:c r="AF27" s="3">
        <x:f>SUMIF(마스터R1!$H:$H,$E27,마스터R1!AX:AX)</x:f>
        <x:v>5000</x:v>
      </x:c>
      <x:c r="AG27" s="3">
        <x:f>SUMIF(마스터R1!$H:$H,$E27,마스터R1!AY:AY)</x:f>
        <x:v>6500</x:v>
      </x:c>
      <x:c r="AH27" s="3">
        <x:f>SUMIF(마스터R1!$H:$H,$E27,마스터R1!AZ:AZ)</x:f>
        <x:v>7500</x:v>
      </x:c>
      <x:c r="AJ27" s="1">
        <x:v>2400</x:v>
      </x:c>
    </x:row>
    <x:row r="28" spans="1:133" s="16" customFormat="1">
      <x:c r="A28" s="12" t="s">
        <x:v>54</x:v>
      </x:c>
      <x:c r="B28" s="12" t="s">
        <x:v>1798</x:v>
      </x:c>
      <x:c r="C28" s="12" t="s">
        <x:v>1714</x:v>
      </x:c>
      <x:c r="D28" s="4" t="s">
        <x:v>1721</x:v>
      </x:c>
      <x:c r="E28" s="4" t="s">
        <x:v>1721</x:v>
      </x:c>
      <x:c r="F28" s="406">
        <x:v>1E-3</x:v>
      </x:c>
      <x:c r="G28" s="1672">
        <x:f>SUMIF('rmc(2)'!D:D,D28,'rmc(2)'!W:W)</x:f>
        <x:v>741.24233333333325</x:v>
      </x:c>
      <x:c r="H28" s="1681">
        <x:f t="shared" si="11"/>
        <x:v>741.24233333333325</x:v>
      </x:c>
      <x:c r="I28" s="434">
        <x:f t="shared" si="10"/>
        <x:v>1</x:v>
      </x:c>
      <x:c r="J28" s="3">
        <x:f t="shared" si="0"/>
        <x:v>17065622.24033333</x:v>
      </x:c>
      <x:c r="K28" s="3">
        <x:f>$H28*_xlfn.XLOOKUP($D28,PQ!$D:$D,PQ!W:W,"0_PQ",0,)*(1+$F28)</x:f>
        <x:v>0</x:v>
      </x:c>
      <x:c r="L28" s="3">
        <x:f>$H28*_xlfn.XLOOKUP($D28,PQ!$D:$D,PQ!X:X,"0_PQ",0,)*(1+$F28)</x:f>
        <x:v>0</x:v>
      </x:c>
      <x:c r="M28" s="3">
        <x:f>$H28*_xlfn.XLOOKUP($D28,PQ!$D:$D,PQ!Y:Y,"0_PQ",0,)*(1+$F28)</x:f>
        <x:v>0</x:v>
      </x:c>
      <x:c r="N28" s="3">
        <x:f>$H28*_xlfn.XLOOKUP($D28,PQ!$D:$D,PQ!Z:Z,"0_PQ",0,)*(1+$F28)</x:f>
        <x:v>0</x:v>
      </x:c>
      <x:c r="O28" s="3">
        <x:f>$H28*_xlfn.XLOOKUP($D28,PQ!$D:$D,PQ!AA:AA,"0_PQ",0,)*(1+$F28)</x:f>
        <x:v>0</x:v>
      </x:c>
      <x:c r="P28" s="3">
        <x:f>$H28*_xlfn.XLOOKUP($D28,PQ!$D:$D,PQ!AB:AB,"0_PQ",0,)*(1+$F28)</x:f>
        <x:v>0</x:v>
      </x:c>
      <x:c r="Q28" s="3">
        <x:f>$G28*_xlfn.XLOOKUP($D28,PQ!$D:$D,PQ!AC:AC,"0_PQ",0,)*(1+$F28)</x:f>
        <x:v>0</x:v>
      </x:c>
      <x:c r="R28" s="3">
        <x:f>$G28*_xlfn.XLOOKUP($D28,PQ!$D:$D,PQ!AD:AD,"0_PQ",0,)*(1+$F28)</x:f>
        <x:v>0</x:v>
      </x:c>
      <x:c r="S28" s="3">
        <x:f>$G28*_xlfn.XLOOKUP($D28,PQ!$D:$D,PQ!AE:AE,"0_PQ",0,)*(1+$F28)</x:f>
        <x:v>2967934.302666666</x:v>
      </x:c>
      <x:c r="T28" s="3">
        <x:f>$G28*_xlfn.XLOOKUP($D28,PQ!$D:$D,PQ!AF:AF,"0_PQ",0,)*(1+$F28)</x:f>
        <x:v>3709917.8783333325</x:v>
      </x:c>
      <x:c r="U28" s="3">
        <x:f>$G28*_xlfn.XLOOKUP($D28,PQ!$D:$D,PQ!AG:AG,"0_PQ",0,)*(1+$F28)</x:f>
        <x:v>4822893.241833332</x:v>
      </x:c>
      <x:c r="V28" s="3">
        <x:f>$G28*_xlfn.XLOOKUP($D28,PQ!$D:$D,PQ!AH:AH,"0_PQ",0,)*(1+$F28)</x:f>
        <x:v>5564876.817499998</x:v>
      </x:c>
      <x:c r="W28" s="3">
        <x:v>39489738.373304263</x:v>
      </x:c>
      <x:c r="X28" s="397">
        <x:f>'RV(RS)'!V28/J28</x:f>
        <x:v>2.0162011629489434</x:v>
      </x:c>
      <x:c r="Y28" s="397">
        <x:f t="shared" si="3"/>
        <x:v>2.3139934669345488</x:v>
      </x:c>
      <x:c r="Z28" s="19"/>
      <x:c r="AA28" s="19"/>
      <x:c r="AB28" s="19"/>
      <x:c r="AC28" s="19"/>
      <x:c r="AD28" s="19"/>
      <x:c r="AE28" s="19"/>
      <x:c r="AF28" s="19"/>
      <x:c r="AG28" s="19"/>
      <x:c r="AH28" s="19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  <x:c r="BA28" s="1"/>
      <x:c r="BB28" s="1"/>
      <x:c r="BC28" s="1"/>
      <x:c r="BD28" s="1"/>
      <x:c r="BE28" s="1"/>
      <x:c r="BF28" s="1"/>
      <x:c r="BG28" s="1"/>
      <x:c r="BH28" s="1"/>
      <x:c r="BI28" s="1"/>
      <x:c r="BJ28" s="1"/>
      <x:c r="BK28" s="1"/>
      <x:c r="BL28" s="1"/>
      <x:c r="BM28" s="1"/>
      <x:c r="BN28" s="1"/>
      <x:c r="BO28" s="1"/>
      <x:c r="BP28" s="1"/>
      <x:c r="BQ28" s="1"/>
      <x:c r="BR28" s="1"/>
      <x:c r="BS28" s="1"/>
      <x:c r="BT28" s="1"/>
      <x:c r="BU28" s="1"/>
      <x:c r="BV28" s="1"/>
      <x:c r="BW28" s="1"/>
      <x:c r="BX28" s="1"/>
      <x:c r="BY28" s="1"/>
      <x:c r="BZ28" s="1"/>
      <x:c r="CA28" s="1"/>
      <x:c r="CB28" s="1"/>
      <x:c r="CC28" s="1"/>
      <x:c r="CD28" s="1"/>
      <x:c r="CE28" s="1"/>
      <x:c r="CF28" s="1"/>
      <x:c r="CG28" s="1"/>
      <x:c r="CH28" s="1"/>
      <x:c r="CI28" s="1"/>
      <x:c r="CJ28" s="1"/>
      <x:c r="CK28" s="1"/>
      <x:c r="CL28" s="1"/>
      <x:c r="CM28" s="1"/>
      <x:c r="CN28" s="1"/>
      <x:c r="CO28" s="1"/>
      <x:c r="CP28" s="1"/>
      <x:c r="CQ28" s="1"/>
      <x:c r="CR28" s="1"/>
      <x:c r="CS28" s="1"/>
      <x:c r="CT28" s="1"/>
      <x:c r="CU28" s="1"/>
      <x:c r="CV28" s="1"/>
      <x:c r="CW28" s="1"/>
      <x:c r="CX28" s="1"/>
      <x:c r="CY28" s="1"/>
      <x:c r="CZ28" s="1"/>
      <x:c r="DA28" s="1"/>
      <x:c r="DB28" s="1"/>
      <x:c r="DC28" s="1"/>
      <x:c r="DD28" s="1"/>
      <x:c r="DE28" s="1"/>
      <x:c r="DF28" s="1"/>
      <x:c r="DG28" s="1"/>
      <x:c r="DH28" s="1"/>
      <x:c r="DI28" s="1"/>
      <x:c r="DJ28" s="1"/>
      <x:c r="DK28" s="1"/>
      <x:c r="DL28" s="1"/>
      <x:c r="DM28" s="1"/>
      <x:c r="DN28" s="1"/>
      <x:c r="DO28" s="1"/>
      <x:c r="DP28" s="1"/>
      <x:c r="DQ28" s="1"/>
      <x:c r="DR28" s="1"/>
      <x:c r="DS28" s="1"/>
      <x:c r="DT28" s="1"/>
      <x:c r="DU28" s="1"/>
      <x:c r="DV28" s="1"/>
      <x:c r="DW28" s="1"/>
      <x:c r="DX28" s="1"/>
      <x:c r="DY28" s="1"/>
      <x:c r="DZ28" s="1"/>
      <x:c r="EA28" s="1"/>
    </x:row>
    <x:row r="29" spans="1:133">
      <x:c r="A29" s="12" t="s">
        <x:v>54</x:v>
      </x:c>
      <x:c r="B29" s="12" t="s">
        <x:v>1798</x:v>
      </x:c>
      <x:c r="C29" s="12" t="s">
        <x:v>1714</x:v>
      </x:c>
      <x:c r="D29" s="4" t="s">
        <x:v>1723</x:v>
      </x:c>
      <x:c r="E29" s="4" t="s">
        <x:v>1723</x:v>
      </x:c>
      <x:c r="F29" s="406">
        <x:v>1E-3</x:v>
      </x:c>
      <x:c r="G29" s="1672">
        <x:f>SUMIF('rmc(2)'!D:D,D29,'rmc(2)'!W:W)</x:f>
        <x:v>1706.0740000000003</x:v>
      </x:c>
      <x:c r="H29" s="1681">
        <x:f t="shared" si="11"/>
        <x:v>1706.0740000000003</x:v>
      </x:c>
      <x:c r="I29" s="434">
        <x:f t="shared" si="10"/>
        <x:v>1</x:v>
      </x:c>
      <x:c r="J29" s="3">
        <x:f t="shared" si="0"/>
        <x:v>39278941.702</x:v>
      </x:c>
      <x:c r="K29" s="3">
        <x:f>$H29*_xlfn.XLOOKUP($D29,PQ!$D:$D,PQ!W:W,"0_PQ",0,)*(1+$F29)</x:f>
        <x:v>0</x:v>
      </x:c>
      <x:c r="L29" s="3">
        <x:f>$H29*_xlfn.XLOOKUP($D29,PQ!$D:$D,PQ!X:X,"0_PQ",0,)*(1+$F29)</x:f>
        <x:v>0</x:v>
      </x:c>
      <x:c r="M29" s="3">
        <x:f>$H29*_xlfn.XLOOKUP($D29,PQ!$D:$D,PQ!Y:Y,"0_PQ",0,)*(1+$F29)</x:f>
        <x:v>0</x:v>
      </x:c>
      <x:c r="N29" s="3">
        <x:f>$H29*_xlfn.XLOOKUP($D29,PQ!$D:$D,PQ!Z:Z,"0_PQ",0,)*(1+$F29)</x:f>
        <x:v>0</x:v>
      </x:c>
      <x:c r="O29" s="3">
        <x:f>$H29*_xlfn.XLOOKUP($D29,PQ!$D:$D,PQ!AA:AA,"0_PQ",0,)*(1+$F29)</x:f>
        <x:v>0</x:v>
      </x:c>
      <x:c r="P29" s="3">
        <x:f>$H29*_xlfn.XLOOKUP($D29,PQ!$D:$D,PQ!AB:AB,"0_PQ",0,)*(1+$F29)</x:f>
        <x:v>0</x:v>
      </x:c>
      <x:c r="Q29" s="3">
        <x:f>$G29*_xlfn.XLOOKUP($D29,PQ!$D:$D,PQ!AC:AC,"0_PQ",0,)*(1+$F29)</x:f>
        <x:v>0</x:v>
      </x:c>
      <x:c r="R29" s="3">
        <x:f>$G29*_xlfn.XLOOKUP($D29,PQ!$D:$D,PQ!AD:AD,"0_PQ",0,)*(1+$F29)</x:f>
        <x:v>0</x:v>
      </x:c>
      <x:c r="S29" s="3">
        <x:f>$G29*_xlfn.XLOOKUP($D29,PQ!$D:$D,PQ!AE:AE,"0_PQ",0,)*(1+$F29)</x:f>
        <x:v>6831120.2960000001</x:v>
      </x:c>
      <x:c r="T29" s="3">
        <x:f>$G29*_xlfn.XLOOKUP($D29,PQ!$D:$D,PQ!AF:AF,"0_PQ",0,)*(1+$F29)</x:f>
        <x:v>8538900.370000001</x:v>
      </x:c>
      <x:c r="U29" s="3">
        <x:f>$G29*_xlfn.XLOOKUP($D29,PQ!$D:$D,PQ!AG:AG,"0_PQ",0,)*(1+$F29)</x:f>
        <x:v>11100570.481000001</x:v>
      </x:c>
      <x:c r="V29" s="3">
        <x:f>$G29*_xlfn.XLOOKUP($D29,PQ!$D:$D,PQ!AH:AH,"0_PQ",0,)*(1+$F29)</x:f>
        <x:v>12808350.555</x:v>
      </x:c>
      <x:c r="W29" s="3">
        <x:v>82663068.037552357</x:v>
      </x:c>
      <x:c r="X29" s="397">
        <x:f>'RV(RS)'!V29/J29</x:f>
        <x:v>1.7886941900788895</x:v>
      </x:c>
      <x:c r="Y29" s="397">
        <x:f t="shared" si="3"/>
        <x:v>2.1045136262758151</x:v>
      </x:c>
      <x:c r="Z29" s="3">
        <x:f>SUMIF(마스터R1!$H:$H,$E29,마스터R1!AR:AR)</x:f>
        <x:v>0</x:v>
      </x:c>
      <x:c r="AA29" s="3">
        <x:f>SUMIF(마스터R1!$H:$H,$E29,마스터R1!AS:AS)</x:f>
        <x:v>0</x:v>
      </x:c>
      <x:c r="AB29" s="3">
        <x:f>SUMIF(마스터R1!$H:$H,$E29,마스터R1!AT:AT)</x:f>
        <x:v>0</x:v>
      </x:c>
      <x:c r="AC29" s="3">
        <x:f>SUMIF(마스터R1!$H:$H,$E29,마스터R1!AU:AU)</x:f>
        <x:v>0</x:v>
      </x:c>
      <x:c r="AD29" s="3">
        <x:f>SUMIF(마스터R1!$H:$H,$E29,마스터R1!AV:AV)</x:f>
        <x:v>0</x:v>
      </x:c>
      <x:c r="AE29" s="3">
        <x:f>SUMIF(마스터R1!$H:$H,$E29,마스터R1!AW:AW)</x:f>
        <x:v>4000</x:v>
      </x:c>
      <x:c r="AF29" s="3">
        <x:f>SUMIF(마스터R1!$H:$H,$E29,마스터R1!AX:AX)</x:f>
        <x:v>5000</x:v>
      </x:c>
      <x:c r="AG29" s="3">
        <x:f>SUMIF(마스터R1!$H:$H,$E29,마스터R1!AY:AY)</x:f>
        <x:v>6500</x:v>
      </x:c>
      <x:c r="AH29" s="3">
        <x:f>SUMIF(마스터R1!$H:$H,$E29,마스터R1!AZ:AZ)</x:f>
        <x:v>7500</x:v>
      </x:c>
      <x:c r="AJ29" s="1">
        <x:v>2300</x:v>
      </x:c>
    </x:row>
    <x:row r="30" spans="1:133" s="16" customFormat="1">
      <x:c r="A30" s="12" t="s">
        <x:v>54</x:v>
      </x:c>
      <x:c r="B30" s="12" t="s">
        <x:v>1798</x:v>
      </x:c>
      <x:c r="C30" s="12" t="s">
        <x:v>1714</x:v>
      </x:c>
      <x:c r="D30" s="4" t="s">
        <x:v>1725</x:v>
      </x:c>
      <x:c r="E30" s="4" t="s">
        <x:v>1725</x:v>
      </x:c>
      <x:c r="F30" s="406">
        <x:v>1E-3</x:v>
      </x:c>
      <x:c r="G30" s="1672">
        <x:f>SUMIF('rmc(2)'!D:D,D30,'rmc(2)'!W:W)</x:f>
        <x:v>1361.085</x:v>
      </x:c>
      <x:c r="H30" s="1681">
        <x:f t="shared" si="11"/>
        <x:v>1361.085</x:v>
      </x:c>
      <x:c r="I30" s="434">
        <x:f t="shared" si="10"/>
        <x:v>1</x:v>
      </x:c>
      <x:c r="J30" s="3">
        <x:f t="shared" si="0"/>
        <x:v>31336259.954999994</x:v>
      </x:c>
      <x:c r="K30" s="3">
        <x:f>$H30*_xlfn.XLOOKUP($D30,PQ!$D:$D,PQ!W:W,"0_PQ",0,)*(1+$F30)</x:f>
        <x:v>0</x:v>
      </x:c>
      <x:c r="L30" s="3">
        <x:f>$H30*_xlfn.XLOOKUP($D30,PQ!$D:$D,PQ!X:X,"0_PQ",0,)*(1+$F30)</x:f>
        <x:v>0</x:v>
      </x:c>
      <x:c r="M30" s="3">
        <x:f>$H30*_xlfn.XLOOKUP($D30,PQ!$D:$D,PQ!Y:Y,"0_PQ",0,)*(1+$F30)</x:f>
        <x:v>0</x:v>
      </x:c>
      <x:c r="N30" s="3">
        <x:f>$H30*_xlfn.XLOOKUP($D30,PQ!$D:$D,PQ!Z:Z,"0_PQ",0,)*(1+$F30)</x:f>
        <x:v>0</x:v>
      </x:c>
      <x:c r="O30" s="3">
        <x:f>$H30*_xlfn.XLOOKUP($D30,PQ!$D:$D,PQ!AA:AA,"0_PQ",0,)*(1+$F30)</x:f>
        <x:v>0</x:v>
      </x:c>
      <x:c r="P30" s="3">
        <x:f>$H30*_xlfn.XLOOKUP($D30,PQ!$D:$D,PQ!AB:AB,"0_PQ",0,)*(1+$F30)</x:f>
        <x:v>0</x:v>
      </x:c>
      <x:c r="Q30" s="3">
        <x:f>$G30*_xlfn.XLOOKUP($D30,PQ!$D:$D,PQ!AC:AC,"0_PQ",0,)*(1+$F30)</x:f>
        <x:v>0</x:v>
      </x:c>
      <x:c r="R30" s="3">
        <x:f>$G30*_xlfn.XLOOKUP($D30,PQ!$D:$D,PQ!AD:AD,"0_PQ",0,)*(1+$F30)</x:f>
        <x:v>0</x:v>
      </x:c>
      <x:c r="S30" s="3">
        <x:f>$G30*_xlfn.XLOOKUP($D30,PQ!$D:$D,PQ!AE:AE,"0_PQ",0,)*(1+$F30)</x:f>
        <x:v>5449784.3399999999</x:v>
      </x:c>
      <x:c r="T30" s="3">
        <x:f>$G30*_xlfn.XLOOKUP($D30,PQ!$D:$D,PQ!AF:AF,"0_PQ",0,)*(1+$F30)</x:f>
        <x:v>6812230.4249999989</x:v>
      </x:c>
      <x:c r="U30" s="3">
        <x:f>$G30*_xlfn.XLOOKUP($D30,PQ!$D:$D,PQ!AG:AG,"0_PQ",0,)*(1+$F30)</x:f>
        <x:v>8855899.5524999984</x:v>
      </x:c>
      <x:c r="V30" s="3">
        <x:f>$G30*_xlfn.XLOOKUP($D30,PQ!$D:$D,PQ!AH:AH,"0_PQ",0,)*(1+$F30)</x:f>
        <x:v>10218345.637499999</x:v>
      </x:c>
      <x:c r="W30" s="3">
        <x:v>46397769.76458402</x:v>
      </x:c>
      <x:c r="X30" s="397">
        <x:f>'RV(RS)'!V30/J30</x:f>
        <x:v>1.6930594521266669</x:v>
      </x:c>
      <x:c r="Y30" s="397">
        <x:f t="shared" si="3"/>
        <x:v>1.48064159000509</x:v>
      </x:c>
      <x:c r="Z30" s="19"/>
      <x:c r="AA30" s="19"/>
      <x:c r="AB30" s="19"/>
      <x:c r="AC30" s="19"/>
      <x:c r="AD30" s="19"/>
      <x:c r="AE30" s="19"/>
      <x:c r="AF30" s="19"/>
      <x:c r="AG30" s="19"/>
      <x:c r="AH30" s="19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  <x:c r="BA30" s="1"/>
      <x:c r="BB30" s="1"/>
      <x:c r="BC30" s="1"/>
      <x:c r="BD30" s="1"/>
      <x:c r="BE30" s="1"/>
      <x:c r="BF30" s="1"/>
      <x:c r="BG30" s="1"/>
      <x:c r="BH30" s="1"/>
      <x:c r="BI30" s="1"/>
      <x:c r="BJ30" s="1"/>
      <x:c r="BK30" s="1"/>
      <x:c r="BL30" s="1"/>
      <x:c r="BM30" s="1"/>
      <x:c r="BN30" s="1"/>
      <x:c r="BO30" s="1"/>
      <x:c r="BP30" s="1"/>
      <x:c r="BQ30" s="1"/>
      <x:c r="BR30" s="1"/>
      <x:c r="BS30" s="1"/>
      <x:c r="BT30" s="1"/>
      <x:c r="BU30" s="1"/>
      <x:c r="BV30" s="1"/>
      <x:c r="BW30" s="1"/>
      <x:c r="BX30" s="1"/>
      <x:c r="BY30" s="1"/>
      <x:c r="BZ30" s="1"/>
      <x:c r="CA30" s="1"/>
      <x:c r="CB30" s="1"/>
      <x:c r="CC30" s="1"/>
      <x:c r="CD30" s="1"/>
      <x:c r="CE30" s="1"/>
      <x:c r="CF30" s="1"/>
      <x:c r="CG30" s="1"/>
      <x:c r="CH30" s="1"/>
      <x:c r="CI30" s="1"/>
      <x:c r="CJ30" s="1"/>
      <x:c r="CK30" s="1"/>
      <x:c r="CL30" s="1"/>
      <x:c r="CM30" s="1"/>
      <x:c r="CN30" s="1"/>
      <x:c r="CO30" s="1"/>
      <x:c r="CP30" s="1"/>
      <x:c r="CQ30" s="1"/>
      <x:c r="CR30" s="1"/>
      <x:c r="CS30" s="1"/>
      <x:c r="CT30" s="1"/>
      <x:c r="CU30" s="1"/>
      <x:c r="CV30" s="1"/>
      <x:c r="CW30" s="1"/>
      <x:c r="CX30" s="1"/>
      <x:c r="CY30" s="1"/>
      <x:c r="CZ30" s="1"/>
      <x:c r="DA30" s="1"/>
      <x:c r="DB30" s="1"/>
      <x:c r="DC30" s="1"/>
      <x:c r="DD30" s="1"/>
      <x:c r="DE30" s="1"/>
      <x:c r="DF30" s="1"/>
      <x:c r="DG30" s="1"/>
      <x:c r="DH30" s="1"/>
      <x:c r="DI30" s="1"/>
      <x:c r="DJ30" s="1"/>
      <x:c r="DK30" s="1"/>
      <x:c r="DL30" s="1"/>
      <x:c r="DM30" s="1"/>
      <x:c r="DN30" s="1"/>
      <x:c r="DO30" s="1"/>
      <x:c r="DP30" s="1"/>
      <x:c r="DQ30" s="1"/>
      <x:c r="DR30" s="1"/>
      <x:c r="DS30" s="1"/>
      <x:c r="DT30" s="1"/>
      <x:c r="DU30" s="1"/>
      <x:c r="DV30" s="1"/>
      <x:c r="DW30" s="1"/>
      <x:c r="DX30" s="1"/>
      <x:c r="DY30" s="1"/>
      <x:c r="DZ30" s="1"/>
      <x:c r="EA30" s="1"/>
    </x:row>
    <x:row r="31" spans="1:133">
      <x:c r="A31" s="12" t="s">
        <x:v>54</x:v>
      </x:c>
      <x:c r="B31" s="12" t="s">
        <x:v>1798</x:v>
      </x:c>
      <x:c r="C31" s="12" t="s">
        <x:v>1714</x:v>
      </x:c>
      <x:c r="D31" s="4" t="s">
        <x:v>1727</x:v>
      </x:c>
      <x:c r="E31" s="4" t="s">
        <x:v>1727</x:v>
      </x:c>
      <x:c r="F31" s="406">
        <x:v>1E-3</x:v>
      </x:c>
      <x:c r="G31" s="1672">
        <x:f>SUMIF('rmc(2)'!D:D,D31,'rmc(2)'!W:W)</x:f>
        <x:v>1823.6247529500001</x:v>
      </x:c>
      <x:c r="H31" s="1681">
        <x:f t="shared" si="11"/>
        <x:v>1823.6247529500001</x:v>
      </x:c>
      <x:c r="I31" s="434">
        <x:f t="shared" si="10"/>
        <x:v>1</x:v>
      </x:c>
      <x:c r="J31" s="3">
        <x:f t="shared" si="0"/>
        <x:v>41985312.687167853</x:v>
      </x:c>
      <x:c r="K31" s="3">
        <x:f>$H31*_xlfn.XLOOKUP($D31,PQ!$D:$D,PQ!W:W,"0_PQ",0,)*(1+$F31)</x:f>
        <x:v>0</x:v>
      </x:c>
      <x:c r="L31" s="3">
        <x:f>$H31*_xlfn.XLOOKUP($D31,PQ!$D:$D,PQ!X:X,"0_PQ",0,)*(1+$F31)</x:f>
        <x:v>0</x:v>
      </x:c>
      <x:c r="M31" s="3">
        <x:f>$H31*_xlfn.XLOOKUP($D31,PQ!$D:$D,PQ!Y:Y,"0_PQ",0,)*(1+$F31)</x:f>
        <x:v>0</x:v>
      </x:c>
      <x:c r="N31" s="3">
        <x:f>$H31*_xlfn.XLOOKUP($D31,PQ!$D:$D,PQ!Z:Z,"0_PQ",0,)*(1+$F31)</x:f>
        <x:v>0</x:v>
      </x:c>
      <x:c r="O31" s="3">
        <x:f>$H31*_xlfn.XLOOKUP($D31,PQ!$D:$D,PQ!AA:AA,"0_PQ",0,)*(1+$F31)</x:f>
        <x:v>0</x:v>
      </x:c>
      <x:c r="P31" s="3">
        <x:f>$H31*_xlfn.XLOOKUP($D31,PQ!$D:$D,PQ!AB:AB,"0_PQ",0,)*(1+$F31)</x:f>
        <x:v>0</x:v>
      </x:c>
      <x:c r="Q31" s="3">
        <x:f>$G31*_xlfn.XLOOKUP($D31,PQ!$D:$D,PQ!AC:AC,"0_PQ",0,)*(1+$F31)</x:f>
        <x:v>0</x:v>
      </x:c>
      <x:c r="R31" s="3">
        <x:f>$G31*_xlfn.XLOOKUP($D31,PQ!$D:$D,PQ!AD:AD,"0_PQ",0,)*(1+$F31)</x:f>
        <x:v>0</x:v>
      </x:c>
      <x:c r="S31" s="3">
        <x:f>$G31*_xlfn.XLOOKUP($D31,PQ!$D:$D,PQ!AE:AE,"0_PQ",0,)*(1+$F31)</x:f>
        <x:v>7301793.5108117992</x:v>
      </x:c>
      <x:c r="T31" s="3">
        <x:f>$G31*_xlfn.XLOOKUP($D31,PQ!$D:$D,PQ!AF:AF,"0_PQ",0,)*(1+$F31)</x:f>
        <x:v>9127241.8885147497</x:v>
      </x:c>
      <x:c r="U31" s="3">
        <x:f>$G31*_xlfn.XLOOKUP($D31,PQ!$D:$D,PQ!AG:AG,"0_PQ",0,)*(1+$F31)</x:f>
        <x:v>11865414.455069175</x:v>
      </x:c>
      <x:c r="V31" s="3">
        <x:f>$G31*_xlfn.XLOOKUP($D31,PQ!$D:$D,PQ!AH:AH,"0_PQ",0,)*(1+$F31)</x:f>
        <x:v>13690862.832772125</x:v>
      </x:c>
      <x:c r="W31" s="3">
        <x:v>84062801.402473256</x:v>
      </x:c>
      <x:c r="X31" s="397">
        <x:f>'RV(RS)'!V31/J31</x:f>
        <x:v>1.6816547014773247</x:v>
      </x:c>
      <x:c r="Y31" s="397">
        <x:f t="shared" si="3"/>
        <x:v>2.0021954350756976</x:v>
      </x:c>
      <x:c r="Z31" s="3">
        <x:f>SUMIF(마스터R1!$H:$H,$E31,마스터R1!AR:AR)</x:f>
        <x:v>0</x:v>
      </x:c>
      <x:c r="AA31" s="3">
        <x:f>SUMIF(마스터R1!$H:$H,$E31,마스터R1!AS:AS)</x:f>
        <x:v>0</x:v>
      </x:c>
      <x:c r="AB31" s="3">
        <x:f>SUMIF(마스터R1!$H:$H,$E31,마스터R1!AT:AT)</x:f>
        <x:v>0</x:v>
      </x:c>
      <x:c r="AC31" s="3">
        <x:f>SUMIF(마스터R1!$H:$H,$E31,마스터R1!AU:AU)</x:f>
        <x:v>0</x:v>
      </x:c>
      <x:c r="AD31" s="3">
        <x:f>SUMIF(마스터R1!$H:$H,$E31,마스터R1!AV:AV)</x:f>
        <x:v>0</x:v>
      </x:c>
      <x:c r="AE31" s="3">
        <x:f>SUMIF(마스터R1!$H:$H,$E31,마스터R1!AW:AW)</x:f>
        <x:v>4000</x:v>
      </x:c>
      <x:c r="AF31" s="3">
        <x:f>SUMIF(마스터R1!$H:$H,$E31,마스터R1!AX:AX)</x:f>
        <x:v>5000</x:v>
      </x:c>
      <x:c r="AG31" s="3">
        <x:f>SUMIF(마스터R1!$H:$H,$E31,마스터R1!AY:AY)</x:f>
        <x:v>6500</x:v>
      </x:c>
      <x:c r="AH31" s="3">
        <x:f>SUMIF(마스터R1!$H:$H,$E31,마스터R1!AZ:AZ)</x:f>
        <x:v>7500</x:v>
      </x:c>
      <x:c r="AJ31" s="1">
        <x:v>2600</x:v>
      </x:c>
    </x:row>
    <x:row r="32" spans="1:133" s="209" customFormat="1">
      <x:c r="A32" s="206"/>
      <x:c r="B32" s="206" t="s">
        <x:v>26</x:v>
      </x:c>
      <x:c r="C32" s="206" t="s">
        <x:v>57</x:v>
      </x:c>
      <x:c r="D32" s="207" t="s">
        <x:v>26</x:v>
      </x:c>
      <x:c r="E32" s="207"/>
      <x:c r="F32" s="407"/>
      <x:c r="G32" s="1674"/>
      <x:c r="H32" s="1674"/>
      <x:c r="I32" s="433"/>
      <x:c r="J32" s="208">
        <x:f t="shared" si="0"/>
        <x:v>0</x:v>
      </x:c>
      <x:c r="K32" s="210">
        <x:f>SUM(K33)</x:f>
        <x:v>0</x:v>
      </x:c>
      <x:c r="L32" s="210">
        <x:f t="shared" ref="L32:V32" si="12">SUM(L33)</x:f>
        <x:v>0</x:v>
      </x:c>
      <x:c r="M32" s="210">
        <x:f t="shared" si="12"/>
        <x:v>0</x:v>
      </x:c>
      <x:c r="N32" s="210">
        <x:f t="shared" si="12"/>
        <x:v>0</x:v>
      </x:c>
      <x:c r="O32" s="210">
        <x:f t="shared" si="12"/>
        <x:v>0</x:v>
      </x:c>
      <x:c r="P32" s="210">
        <x:f t="shared" si="12"/>
        <x:v>0</x:v>
      </x:c>
      <x:c r="Q32" s="210">
        <x:f t="shared" si="12"/>
        <x:v>0</x:v>
      </x:c>
      <x:c r="R32" s="210">
        <x:f t="shared" si="12"/>
        <x:v>0</x:v>
      </x:c>
      <x:c r="S32" s="210">
        <x:f t="shared" si="12"/>
        <x:v>0</x:v>
      </x:c>
      <x:c r="T32" s="210">
        <x:f t="shared" si="12"/>
        <x:v>0</x:v>
      </x:c>
      <x:c r="U32" s="210">
        <x:f t="shared" si="12"/>
        <x:v>0</x:v>
      </x:c>
      <x:c r="V32" s="210">
        <x:f t="shared" si="12"/>
        <x:v>0</x:v>
      </x:c>
      <x:c r="W32" s="3">
        <x:f>'RV(RS)'!V32</x:f>
        <x:v>0</x:v>
      </x:c>
      <x:c r="X32" s="397"/>
      <x:c r="Y32" s="397" t="e">
        <x:f t="shared" si="3"/>
        <x:v>#DIV/0!</x:v>
      </x:c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  <x:c r="BA32" s="1"/>
      <x:c r="BB32" s="1"/>
      <x:c r="BC32" s="1"/>
      <x:c r="BD32" s="1"/>
      <x:c r="BE32" s="1"/>
      <x:c r="BF32" s="1"/>
      <x:c r="BG32" s="1"/>
      <x:c r="BH32" s="1"/>
      <x:c r="BI32" s="1"/>
      <x:c r="BJ32" s="1"/>
      <x:c r="BK32" s="1"/>
      <x:c r="BL32" s="1"/>
      <x:c r="BM32" s="1"/>
      <x:c r="BN32" s="1"/>
      <x:c r="BO32" s="1"/>
      <x:c r="BP32" s="1"/>
      <x:c r="BQ32" s="1"/>
      <x:c r="BR32" s="1"/>
      <x:c r="BS32" s="1"/>
      <x:c r="BT32" s="1"/>
      <x:c r="BU32" s="1"/>
      <x:c r="BV32" s="1"/>
      <x:c r="BW32" s="1"/>
      <x:c r="BX32" s="1"/>
      <x:c r="BY32" s="1"/>
      <x:c r="BZ32" s="1"/>
      <x:c r="CA32" s="1"/>
      <x:c r="CB32" s="1"/>
      <x:c r="CC32" s="1"/>
      <x:c r="CD32" s="1"/>
      <x:c r="CE32" s="1"/>
      <x:c r="CF32" s="1"/>
      <x:c r="CG32" s="1"/>
      <x:c r="CH32" s="1"/>
      <x:c r="CI32" s="1"/>
      <x:c r="CJ32" s="1"/>
      <x:c r="CK32" s="1"/>
      <x:c r="CL32" s="1"/>
      <x:c r="CM32" s="1"/>
      <x:c r="CN32" s="1"/>
      <x:c r="CO32" s="1"/>
      <x:c r="CP32" s="1"/>
      <x:c r="CQ32" s="1"/>
      <x:c r="CR32" s="1"/>
      <x:c r="CS32" s="1"/>
      <x:c r="CT32" s="1"/>
      <x:c r="CU32" s="1"/>
      <x:c r="CV32" s="1"/>
      <x:c r="CW32" s="1"/>
      <x:c r="CX32" s="1"/>
      <x:c r="CY32" s="1"/>
      <x:c r="CZ32" s="1"/>
      <x:c r="DA32" s="1"/>
      <x:c r="DB32" s="1"/>
      <x:c r="DC32" s="1"/>
      <x:c r="DD32" s="1"/>
      <x:c r="DE32" s="1"/>
      <x:c r="DF32" s="1"/>
      <x:c r="DG32" s="1"/>
      <x:c r="DH32" s="1"/>
      <x:c r="DI32" s="1"/>
      <x:c r="DJ32" s="1"/>
      <x:c r="DK32" s="1"/>
      <x:c r="DL32" s="1"/>
      <x:c r="DM32" s="1"/>
      <x:c r="DN32" s="1"/>
      <x:c r="DO32" s="1"/>
      <x:c r="DP32" s="1"/>
      <x:c r="DQ32" s="1"/>
      <x:c r="DR32" s="1"/>
      <x:c r="DS32" s="1"/>
      <x:c r="DT32" s="1"/>
      <x:c r="DU32" s="1"/>
      <x:c r="DV32" s="1"/>
      <x:c r="DW32" s="1"/>
      <x:c r="DX32" s="1"/>
      <x:c r="DY32" s="1"/>
      <x:c r="DZ32" s="1"/>
      <x:c r="EA32" s="1"/>
      <x:c r="EB32" s="1"/>
      <x:c r="EC32" s="1"/>
    </x:row>
    <x:row r="33" spans="1:133" s="16" customFormat="1">
      <x:c r="A33" s="15" t="s">
        <x:v>54</x:v>
      </x:c>
      <x:c r="B33" s="15" t="s">
        <x:v>26</x:v>
      </x:c>
      <x:c r="C33" s="15" t="s">
        <x:v>57</x:v>
      </x:c>
      <x:c r="D33" s="17" t="s">
        <x:v>27</x:v>
      </x:c>
      <x:c r="E33" s="17"/>
      <x:c r="F33" s="408"/>
      <x:c r="G33" s="1682"/>
      <x:c r="H33" s="1682"/>
      <x:c r="I33" s="435"/>
      <x:c r="J33" s="18">
        <x:f t="shared" si="0"/>
        <x:v>0</x:v>
      </x:c>
      <x:c r="K33" s="3">
        <x:f>$G33*_xlfn.XLOOKUP($D33,PQ!$D:$D,PQ!W:W,"0_PQ",0,)*(1+$F33)</x:f>
        <x:v>0</x:v>
      </x:c>
      <x:c r="L33" s="3">
        <x:f>$G33*_xlfn.XLOOKUP($D33,PQ!$D:$D,PQ!X:X,"0_PQ",0,)*(1+$F33)</x:f>
        <x:v>0</x:v>
      </x:c>
      <x:c r="M33" s="3">
        <x:f>$G33*_xlfn.XLOOKUP($D33,PQ!$D:$D,PQ!Y:Y,"0_PQ",0,)*(1+$F33)</x:f>
        <x:v>0</x:v>
      </x:c>
      <x:c r="N33" s="3">
        <x:f>$G33*_xlfn.XLOOKUP($D33,PQ!$D:$D,PQ!Z:Z,"0_PQ",0,)*(1+$F33)</x:f>
        <x:v>0</x:v>
      </x:c>
      <x:c r="O33" s="3">
        <x:f>$G33*_xlfn.XLOOKUP($D33,PQ!$D:$D,PQ!AA:AA,"0_PQ",0,)*(1+$F33)</x:f>
        <x:v>0</x:v>
      </x:c>
      <x:c r="P33" s="3">
        <x:f>$G33*_xlfn.XLOOKUP($D33,PQ!$D:$D,PQ!AB:AB,"0_PQ",0,)*(1+$F33)</x:f>
        <x:v>0</x:v>
      </x:c>
      <x:c r="Q33" s="3">
        <x:f>$G33*_xlfn.XLOOKUP($D33,PQ!$D:$D,PQ!AC:AC,"0_PQ",0,)*(1+$F33)</x:f>
        <x:v>0</x:v>
      </x:c>
      <x:c r="R33" s="3">
        <x:f>$G33*_xlfn.XLOOKUP($D33,PQ!$D:$D,PQ!AD:AD,"0_PQ",0,)*(1+$F33)</x:f>
        <x:v>0</x:v>
      </x:c>
      <x:c r="S33" s="3">
        <x:f>$G33*_xlfn.XLOOKUP($D33,PQ!$D:$D,PQ!AE:AE,"0_PQ",0,)*(1+$F33)</x:f>
        <x:v>0</x:v>
      </x:c>
      <x:c r="T33" s="3">
        <x:f>$G33*_xlfn.XLOOKUP($D33,PQ!$D:$D,PQ!AF:AF,"0_PQ",0,)*(1+$F33)</x:f>
        <x:v>0</x:v>
      </x:c>
      <x:c r="U33" s="3">
        <x:f>$G33*_xlfn.XLOOKUP($D33,PQ!$D:$D,PQ!AG:AG,"0_PQ",0,)*(1+$F33)</x:f>
        <x:v>0</x:v>
      </x:c>
      <x:c r="V33" s="3">
        <x:f>$G33*_xlfn.XLOOKUP($D33,PQ!$D:$D,PQ!AH:AH,"0_PQ",0,)*(1+$F33)</x:f>
        <x:v>0</x:v>
      </x:c>
      <x:c r="W33" s="3">
        <x:f>'RV(RS)'!V33</x:f>
        <x:v>0</x:v>
      </x:c>
      <x:c r="X33" s="397"/>
      <x:c r="Y33" s="397" t="e">
        <x:f t="shared" si="3"/>
        <x:v>#DIV/0!</x:v>
      </x:c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  <x:c r="BA33" s="1"/>
      <x:c r="BB33" s="1"/>
      <x:c r="BC33" s="1"/>
      <x:c r="BD33" s="1"/>
      <x:c r="BE33" s="1"/>
      <x:c r="BF33" s="1"/>
      <x:c r="BG33" s="1"/>
      <x:c r="BH33" s="1"/>
      <x:c r="BI33" s="1"/>
      <x:c r="BJ33" s="1"/>
      <x:c r="BK33" s="1"/>
      <x:c r="BL33" s="1"/>
      <x:c r="BM33" s="1"/>
      <x:c r="BN33" s="1"/>
      <x:c r="BO33" s="1"/>
      <x:c r="BP33" s="1"/>
      <x:c r="BQ33" s="1"/>
      <x:c r="BR33" s="1"/>
      <x:c r="BS33" s="1"/>
      <x:c r="BT33" s="1"/>
      <x:c r="BU33" s="1"/>
      <x:c r="BV33" s="1"/>
      <x:c r="BW33" s="1"/>
      <x:c r="BX33" s="1"/>
      <x:c r="BY33" s="1"/>
      <x:c r="BZ33" s="1"/>
      <x:c r="CA33" s="1"/>
      <x:c r="CB33" s="1"/>
      <x:c r="CC33" s="1"/>
      <x:c r="CD33" s="1"/>
      <x:c r="CE33" s="1"/>
      <x:c r="CF33" s="1"/>
      <x:c r="CG33" s="1"/>
      <x:c r="CH33" s="1"/>
      <x:c r="CI33" s="1"/>
      <x:c r="CJ33" s="1"/>
      <x:c r="CK33" s="1"/>
      <x:c r="CL33" s="1"/>
      <x:c r="CM33" s="1"/>
      <x:c r="CN33" s="1"/>
      <x:c r="CO33" s="1"/>
      <x:c r="CP33" s="1"/>
      <x:c r="CQ33" s="1"/>
      <x:c r="CR33" s="1"/>
      <x:c r="CS33" s="1"/>
      <x:c r="CT33" s="1"/>
      <x:c r="CU33" s="1"/>
      <x:c r="CV33" s="1"/>
      <x:c r="CW33" s="1"/>
      <x:c r="CX33" s="1"/>
      <x:c r="CY33" s="1"/>
      <x:c r="CZ33" s="1"/>
      <x:c r="DA33" s="1"/>
      <x:c r="DB33" s="1"/>
      <x:c r="DC33" s="1"/>
      <x:c r="DD33" s="1"/>
      <x:c r="DE33" s="1"/>
      <x:c r="DF33" s="1"/>
      <x:c r="DG33" s="1"/>
      <x:c r="DH33" s="1"/>
      <x:c r="DI33" s="1"/>
      <x:c r="DJ33" s="1"/>
      <x:c r="DK33" s="1"/>
      <x:c r="DL33" s="1"/>
      <x:c r="DM33" s="1"/>
      <x:c r="DN33" s="1"/>
      <x:c r="DO33" s="1"/>
      <x:c r="DP33" s="1"/>
      <x:c r="DQ33" s="1"/>
      <x:c r="DR33" s="1"/>
      <x:c r="DS33" s="1"/>
      <x:c r="DT33" s="1"/>
      <x:c r="DU33" s="1"/>
      <x:c r="DV33" s="1"/>
      <x:c r="DW33" s="1"/>
      <x:c r="DX33" s="1"/>
      <x:c r="DY33" s="1"/>
      <x:c r="DZ33" s="1"/>
      <x:c r="EA33" s="1"/>
      <x:c r="EB33" s="1"/>
      <x:c r="EC33" s="1"/>
    </x:row>
    <x:row r="34" spans="1:133" s="209" customFormat="1">
      <x:c r="A34" s="206"/>
      <x:c r="B34" s="206" t="s">
        <x:v>28</x:v>
      </x:c>
      <x:c r="C34" s="206" t="s">
        <x:v>57</x:v>
      </x:c>
      <x:c r="D34" s="207" t="s">
        <x:v>28</x:v>
      </x:c>
      <x:c r="E34" s="207"/>
      <x:c r="F34" s="407"/>
      <x:c r="G34" s="1674"/>
      <x:c r="H34" s="1674"/>
      <x:c r="I34" s="433"/>
      <x:c r="J34" s="208">
        <x:f t="shared" si="0"/>
        <x:v>3612366.5294750463</x:v>
      </x:c>
      <x:c r="K34" s="210">
        <x:f>SUM(K35)</x:f>
        <x:v>239869.14737481473</x:v>
      </x:c>
      <x:c r="L34" s="210">
        <x:f t="shared" ref="L34:V34" si="13">SUM(L35)</x:f>
        <x:v>319825.5298330863</x:v>
      </x:c>
      <x:c r="M34" s="210">
        <x:f t="shared" si="13"/>
        <x:v>373129.78480526735</x:v>
      </x:c>
      <x:c r="N34" s="210">
        <x:f t="shared" si="13"/>
        <x:v>319825.5298330863</x:v>
      </x:c>
      <x:c r="O34" s="210">
        <x:f t="shared" si="13"/>
        <x:v>239869.14737481473</x:v>
      </x:c>
      <x:c r="P34" s="210">
        <x:f t="shared" si="13"/>
        <x:v>346477.65731917683</x:v>
      </x:c>
      <x:c r="Q34" s="210">
        <x:f t="shared" si="13"/>
        <x:v>242927.36067600001</x:v>
      </x:c>
      <x:c r="R34" s="210">
        <x:f t="shared" si="13"/>
        <x:v>364391.04101399996</x:v>
      </x:c>
      <x:c r="S34" s="210">
        <x:f t="shared" si="13"/>
        <x:v>291512.8328112</x:v>
      </x:c>
      <x:c r="T34" s="210">
        <x:f t="shared" si="13"/>
        <x:v>291512.8328112</x:v>
      </x:c>
      <x:c r="U34" s="210">
        <x:f t="shared" si="13"/>
        <x:v>291512.8328112</x:v>
      </x:c>
      <x:c r="V34" s="210">
        <x:f t="shared" si="13"/>
        <x:v>291512.8328112</x:v>
      </x:c>
      <x:c r="W34" s="3">
        <x:f>'RV(RS)'!V34</x:f>
        <x:v>8676200</x:v>
      </x:c>
      <x:c r="X34" s="397">
        <x:f>'RV(RS)'!V34/J34</x:f>
        <x:v>2.4018050021244206</x:v>
      </x:c>
      <x:c r="Y34" s="397">
        <x:f t="shared" si="3"/>
        <x:v>2.4018050021244206</x:v>
      </x:c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  <x:c r="BA34" s="1"/>
      <x:c r="BB34" s="1"/>
      <x:c r="BC34" s="1"/>
      <x:c r="BD34" s="1"/>
      <x:c r="BE34" s="1"/>
      <x:c r="BF34" s="1"/>
      <x:c r="BG34" s="1"/>
      <x:c r="BH34" s="1"/>
      <x:c r="BI34" s="1"/>
      <x:c r="BJ34" s="1"/>
      <x:c r="BK34" s="1"/>
      <x:c r="BL34" s="1"/>
      <x:c r="BM34" s="1"/>
      <x:c r="BN34" s="1"/>
      <x:c r="BO34" s="1"/>
      <x:c r="BP34" s="1"/>
      <x:c r="BQ34" s="1"/>
      <x:c r="BR34" s="1"/>
      <x:c r="BS34" s="1"/>
      <x:c r="BT34" s="1"/>
      <x:c r="BU34" s="1"/>
      <x:c r="BV34" s="1"/>
      <x:c r="BW34" s="1"/>
      <x:c r="BX34" s="1"/>
      <x:c r="BY34" s="1"/>
      <x:c r="BZ34" s="1"/>
      <x:c r="CA34" s="1"/>
      <x:c r="CB34" s="1"/>
      <x:c r="CC34" s="1"/>
      <x:c r="CD34" s="1"/>
      <x:c r="CE34" s="1"/>
      <x:c r="CF34" s="1"/>
      <x:c r="CG34" s="1"/>
      <x:c r="CH34" s="1"/>
      <x:c r="CI34" s="1"/>
      <x:c r="CJ34" s="1"/>
      <x:c r="CK34" s="1"/>
      <x:c r="CL34" s="1"/>
      <x:c r="CM34" s="1"/>
      <x:c r="CN34" s="1"/>
      <x:c r="CO34" s="1"/>
      <x:c r="CP34" s="1"/>
      <x:c r="CQ34" s="1"/>
      <x:c r="CR34" s="1"/>
      <x:c r="CS34" s="1"/>
      <x:c r="CT34" s="1"/>
      <x:c r="CU34" s="1"/>
      <x:c r="CV34" s="1"/>
      <x:c r="CW34" s="1"/>
      <x:c r="CX34" s="1"/>
      <x:c r="CY34" s="1"/>
      <x:c r="CZ34" s="1"/>
      <x:c r="DA34" s="1"/>
      <x:c r="DB34" s="1"/>
      <x:c r="DC34" s="1"/>
      <x:c r="DD34" s="1"/>
      <x:c r="DE34" s="1"/>
      <x:c r="DF34" s="1"/>
      <x:c r="DG34" s="1"/>
      <x:c r="DH34" s="1"/>
      <x:c r="DI34" s="1"/>
      <x:c r="DJ34" s="1"/>
      <x:c r="DK34" s="1"/>
      <x:c r="DL34" s="1"/>
      <x:c r="DM34" s="1"/>
      <x:c r="DN34" s="1"/>
      <x:c r="DO34" s="1"/>
      <x:c r="DP34" s="1"/>
      <x:c r="DQ34" s="1"/>
      <x:c r="DR34" s="1"/>
      <x:c r="DS34" s="1"/>
      <x:c r="DT34" s="1"/>
      <x:c r="DU34" s="1"/>
      <x:c r="DV34" s="1"/>
      <x:c r="DW34" s="1"/>
      <x:c r="DX34" s="1"/>
      <x:c r="DY34" s="1"/>
      <x:c r="DZ34" s="1"/>
      <x:c r="EA34" s="1"/>
      <x:c r="EB34" s="1"/>
      <x:c r="EC34" s="1"/>
    </x:row>
    <x:row r="35" spans="1:133">
      <x:c r="A35" s="12" t="s">
        <x:v>54</x:v>
      </x:c>
      <x:c r="B35" s="12" t="s">
        <x:v>28</x:v>
      </x:c>
      <x:c r="C35" s="12" t="s">
        <x:v>57</x:v>
      </x:c>
      <x:c r="D35" s="4" t="s">
        <x:v>29</x:v>
      </x:c>
      <x:c r="F35" s="406">
        <x:v>1E-3</x:v>
      </x:c>
      <x:c r="G35" s="1672">
        <x:f>SUMIF('rmc(2)'!D:D,D35,'rmc(2)'!W:W)</x:f>
        <x:v>242.68467600000002</x:v>
      </x:c>
      <x:c r="H35" s="1673">
        <x:f>'[141]6. Unit MC'!$L$24</x:f>
        <x:v>266.25501984106421</x:v>
      </x:c>
      <x:c r="I35" s="434">
        <x:f>H35/G35</x:f>
        <x:v>1.0971233298680307</x:v>
      </x:c>
      <x:c r="J35" s="3">
        <x:f t="shared" si="0"/>
        <x:v>3612366.5294750463</x:v>
      </x:c>
      <x:c r="K35" s="3">
        <x:f>$H35*_xlfn.XLOOKUP($D35,PQ!$D:$D,PQ!W:W,"0_PQ",0,)*(1+$F35)</x:f>
        <x:v>239869.14737481473</x:v>
      </x:c>
      <x:c r="L35" s="3">
        <x:f>$H35*_xlfn.XLOOKUP($D35,PQ!$D:$D,PQ!X:X,"0_PQ",0,)*(1+$F35)</x:f>
        <x:v>319825.5298330863</x:v>
      </x:c>
      <x:c r="M35" s="3">
        <x:f>$H35*_xlfn.XLOOKUP($D35,PQ!$D:$D,PQ!Y:Y,"0_PQ",0,)*(1+$F35)</x:f>
        <x:v>373129.78480526735</x:v>
      </x:c>
      <x:c r="N35" s="3">
        <x:f>$H35*_xlfn.XLOOKUP($D35,PQ!$D:$D,PQ!Z:Z,"0_PQ",0,)*(1+$F35)</x:f>
        <x:v>319825.5298330863</x:v>
      </x:c>
      <x:c r="O35" s="3">
        <x:f>$H35*_xlfn.XLOOKUP($D35,PQ!$D:$D,PQ!AA:AA,"0_PQ",0,)*(1+$F35)</x:f>
        <x:v>239869.14737481473</x:v>
      </x:c>
      <x:c r="P35" s="3">
        <x:f>$H35*_xlfn.XLOOKUP($D35,PQ!$D:$D,PQ!AB:AB,"0_PQ",0,)*(1+$F35)</x:f>
        <x:v>346477.65731917683</x:v>
      </x:c>
      <x:c r="Q35" s="3">
        <x:f>$G35*_xlfn.XLOOKUP($D35,PQ!$D:$D,PQ!AC:AC,"0_PQ",0,)*(1+$F35)</x:f>
        <x:v>242927.36067600001</x:v>
      </x:c>
      <x:c r="R35" s="3">
        <x:f>$G35*_xlfn.XLOOKUP($D35,PQ!$D:$D,PQ!AD:AD,"0_PQ",0,)*(1+$F35)</x:f>
        <x:v>364391.04101399996</x:v>
      </x:c>
      <x:c r="S35" s="3">
        <x:f>$G35*_xlfn.XLOOKUP($D35,PQ!$D:$D,PQ!AE:AE,"0_PQ",0,)*(1+$F35)</x:f>
        <x:v>291512.8328112</x:v>
      </x:c>
      <x:c r="T35" s="3">
        <x:f>$G35*_xlfn.XLOOKUP($D35,PQ!$D:$D,PQ!AF:AF,"0_PQ",0,)*(1+$F35)</x:f>
        <x:v>291512.8328112</x:v>
      </x:c>
      <x:c r="U35" s="3">
        <x:f>$G35*_xlfn.XLOOKUP($D35,PQ!$D:$D,PQ!AG:AG,"0_PQ",0,)*(1+$F35)</x:f>
        <x:v>291512.8328112</x:v>
      </x:c>
      <x:c r="V35" s="3">
        <x:f>$G35*_xlfn.XLOOKUP($D35,PQ!$D:$D,PQ!AH:AH,"0_PQ",0,)*(1+$F35)</x:f>
        <x:v>291512.8328112</x:v>
      </x:c>
      <x:c r="W35" s="3">
        <x:f>'RV(RS)'!V35</x:f>
        <x:v>8676200</x:v>
      </x:c>
      <x:c r="X35" s="397">
        <x:f>'RV(RS)'!V35/J35</x:f>
        <x:v>2.4018050021244206</x:v>
      </x:c>
      <x:c r="Y35" s="397">
        <x:f t="shared" si="3"/>
        <x:v>2.4018050021244206</x:v>
      </x:c>
    </x:row>
    <x:row r="36" spans="1:133" s="205" customFormat="1">
      <x:c r="A36" s="202"/>
      <x:c r="B36" s="202"/>
      <x:c r="C36" s="202"/>
      <x:c r="D36" s="203" t="s">
        <x:v>30</x:v>
      </x:c>
      <x:c r="E36" s="203"/>
      <x:c r="F36" s="203"/>
      <x:c r="G36" s="1683"/>
      <x:c r="H36" s="1683"/>
      <x:c r="I36" s="432"/>
      <x:c r="J36" s="204">
        <x:f t="shared" si="0"/>
        <x:v>1568597405.6479282</x:v>
      </x:c>
      <x:c r="K36" s="204">
        <x:f t="shared" ref="K36:V36" si="14">SUMIF($A:$A,$A39,K:K)</x:f>
        <x:v>132714178.55189173</x:v>
      </x:c>
      <x:c r="L36" s="204">
        <x:f t="shared" si="14"/>
        <x:v>154833208.31054038</x:v>
      </x:c>
      <x:c r="M36" s="204">
        <x:f t="shared" si="14"/>
        <x:v>184325247.98873854</x:v>
      </x:c>
      <x:c r="N36" s="204">
        <x:f t="shared" si="14"/>
        <x:v>169579228.14963946</x:v>
      </x:c>
      <x:c r="O36" s="204">
        <x:f t="shared" si="14"/>
        <x:v>176952238.06918898</x:v>
      </x:c>
      <x:c r="P36" s="204">
        <x:f t="shared" si="14"/>
        <x:v>176854759.33139881</x:v>
      </x:c>
      <x:c r="Q36" s="204">
        <x:f t="shared" si="14"/>
        <x:v>117724327.13223001</x:v>
      </x:c>
      <x:c r="R36" s="204">
        <x:f t="shared" si="14"/>
        <x:v>77715215.244450003</x:v>
      </x:c>
      <x:c r="S36" s="204">
        <x:f t="shared" si="14"/>
        <x:v>96284645.144099995</x:v>
      </x:c>
      <x:c r="T36" s="204">
        <x:f t="shared" si="14"/>
        <x:v>97859296.754099995</x:v>
      </x:c>
      <x:c r="U36" s="204">
        <x:f t="shared" si="14"/>
        <x:v>86529444.561000004</x:v>
      </x:c>
      <x:c r="V36" s="204">
        <x:f t="shared" si="14"/>
        <x:v>97225616.41065</x:v>
      </x:c>
      <x:c r="W36" s="3">
        <x:f>'RV(RS)'!V36</x:f>
        <x:v>2519521950</x:v>
      </x:c>
      <x:c r="X36" s="397">
        <x:f>'RV(RS)'!V36/J36</x:f>
        <x:v>1.6062260086164561</x:v>
      </x:c>
      <x:c r="Y36" s="397">
        <x:f t="shared" si="3"/>
        <x:v>1.6062260086164561</x:v>
      </x:c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  <x:c r="BA36" s="1"/>
      <x:c r="BB36" s="1"/>
      <x:c r="BC36" s="1"/>
      <x:c r="BD36" s="1"/>
      <x:c r="BE36" s="1"/>
      <x:c r="BF36" s="1"/>
      <x:c r="BG36" s="1"/>
      <x:c r="BH36" s="1"/>
      <x:c r="BI36" s="1"/>
      <x:c r="BJ36" s="1"/>
      <x:c r="BK36" s="1"/>
      <x:c r="BL36" s="1"/>
      <x:c r="BM36" s="1"/>
      <x:c r="BN36" s="1"/>
      <x:c r="BO36" s="1"/>
      <x:c r="BP36" s="1"/>
      <x:c r="BQ36" s="1"/>
      <x:c r="BR36" s="1"/>
      <x:c r="BS36" s="1"/>
      <x:c r="BT36" s="1"/>
      <x:c r="BU36" s="1"/>
      <x:c r="BV36" s="1"/>
      <x:c r="BW36" s="1"/>
      <x:c r="BX36" s="1"/>
      <x:c r="BY36" s="1"/>
      <x:c r="BZ36" s="1"/>
      <x:c r="CA36" s="1"/>
      <x:c r="CB36" s="1"/>
      <x:c r="CC36" s="1"/>
      <x:c r="CD36" s="1"/>
      <x:c r="CE36" s="1"/>
      <x:c r="CF36" s="1"/>
      <x:c r="CG36" s="1"/>
      <x:c r="CH36" s="1"/>
      <x:c r="CI36" s="1"/>
      <x:c r="CJ36" s="1"/>
      <x:c r="CK36" s="1"/>
      <x:c r="CL36" s="1"/>
      <x:c r="CM36" s="1"/>
      <x:c r="CN36" s="1"/>
      <x:c r="CO36" s="1"/>
      <x:c r="CP36" s="1"/>
      <x:c r="CQ36" s="1"/>
      <x:c r="CR36" s="1"/>
      <x:c r="CS36" s="1"/>
      <x:c r="CT36" s="1"/>
      <x:c r="CU36" s="1"/>
      <x:c r="CV36" s="1"/>
      <x:c r="CW36" s="1"/>
      <x:c r="CX36" s="1"/>
      <x:c r="CY36" s="1"/>
      <x:c r="CZ36" s="1"/>
      <x:c r="DA36" s="1"/>
      <x:c r="DB36" s="1"/>
      <x:c r="DC36" s="1"/>
      <x:c r="DD36" s="1"/>
      <x:c r="DE36" s="1"/>
      <x:c r="DF36" s="1"/>
      <x:c r="DG36" s="1"/>
      <x:c r="DH36" s="1"/>
      <x:c r="DI36" s="1"/>
      <x:c r="DJ36" s="1"/>
      <x:c r="DK36" s="1"/>
      <x:c r="DL36" s="1"/>
      <x:c r="DM36" s="1"/>
      <x:c r="DN36" s="1"/>
      <x:c r="DO36" s="1"/>
      <x:c r="DP36" s="1"/>
      <x:c r="DQ36" s="1"/>
      <x:c r="DR36" s="1"/>
      <x:c r="DS36" s="1"/>
      <x:c r="DT36" s="1"/>
      <x:c r="DU36" s="1"/>
      <x:c r="DV36" s="1"/>
      <x:c r="DW36" s="1"/>
      <x:c r="DX36" s="1"/>
      <x:c r="DY36" s="1"/>
      <x:c r="DZ36" s="1"/>
      <x:c r="EA36" s="1"/>
      <x:c r="EB36" s="1"/>
      <x:c r="EC36" s="1"/>
    </x:row>
    <x:row r="37" spans="1:133" s="209" customFormat="1">
      <x:c r="A37" s="206"/>
      <x:c r="B37" s="206" t="s">
        <x:v>31</x:v>
      </x:c>
      <x:c r="C37" s="206" t="s">
        <x:v>57</x:v>
      </x:c>
      <x:c r="D37" s="207" t="s">
        <x:v>31</x:v>
      </x:c>
      <x:c r="F37" s="407"/>
      <x:c r="G37" s="1674"/>
      <x:c r="H37" s="1674"/>
      <x:c r="I37" s="433"/>
      <x:c r="J37" s="208">
        <x:f t="shared" si="0"/>
        <x:v>828307713.79016721</x:v>
      </x:c>
      <x:c r="K37" s="211">
        <x:f>SUM(K39:K41)</x:f>
        <x:v>65479780.635834321</x:v>
      </x:c>
      <x:c r="L37" s="211">
        <x:f t="shared" ref="L37:V37" si="15">SUM(L39:L41)</x:f>
        <x:v>76393077.408473387</x:v>
      </x:c>
      <x:c r="M37" s="211">
        <x:f t="shared" si="15"/>
        <x:v>90944139.771992117</x:v>
      </x:c>
      <x:c r="N37" s="211">
        <x:f t="shared" si="15"/>
        <x:v>83668608.59023276</x:v>
      </x:c>
      <x:c r="O37" s="211">
        <x:f t="shared" si="15"/>
        <x:v>87306374.181112438</x:v>
      </x:c>
      <x:c r="P37" s="211">
        <x:f t="shared" si="15"/>
        <x:v>90944139.771992117</x:v>
      </x:c>
      <x:c r="Q37" s="211">
        <x:f t="shared" si="15"/>
        <x:v>66915568.516230002</x:v>
      </x:c>
      <x:c r="R37" s="211">
        <x:f t="shared" si="15"/>
        <x:v>47796834.654449999</x:v>
      </x:c>
      <x:c r="S37" s="211">
        <x:f t="shared" si="15"/>
        <x:v>55343703.284099996</x:v>
      </x:c>
      <x:c r="T37" s="211">
        <x:f t="shared" si="15"/>
        <x:v>55343703.284099996</x:v>
      </x:c>
      <x:c r="U37" s="211">
        <x:f t="shared" si="15"/>
        <x:v>50312457.531000003</x:v>
      </x:c>
      <x:c r="V37" s="211">
        <x:f t="shared" si="15"/>
        <x:v>57859326.16065</x:v>
      </x:c>
      <x:c r="W37" s="3">
        <x:f>'RV(RS)'!V37</x:f>
        <x:v>1101655950</x:v>
      </x:c>
      <x:c r="X37" s="397">
        <x:f>'RV(RS)'!V37/J37</x:f>
        <x:v>1.3300080775042489</x:v>
      </x:c>
      <x:c r="Y37" s="397">
        <x:f t="shared" si="3"/>
        <x:v>1.3300080775042489</x:v>
      </x:c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  <x:c r="BA37" s="1"/>
      <x:c r="BB37" s="1"/>
      <x:c r="BC37" s="1"/>
      <x:c r="BD37" s="1"/>
      <x:c r="BE37" s="1"/>
      <x:c r="BF37" s="1"/>
      <x:c r="BG37" s="1"/>
      <x:c r="BH37" s="1"/>
      <x:c r="BI37" s="1"/>
      <x:c r="BJ37" s="1"/>
      <x:c r="BK37" s="1"/>
      <x:c r="BL37" s="1"/>
      <x:c r="BM37" s="1"/>
      <x:c r="BN37" s="1"/>
      <x:c r="BO37" s="1"/>
      <x:c r="BP37" s="1"/>
      <x:c r="BQ37" s="1"/>
      <x:c r="BR37" s="1"/>
      <x:c r="BS37" s="1"/>
      <x:c r="BT37" s="1"/>
      <x:c r="BU37" s="1"/>
      <x:c r="BV37" s="1"/>
      <x:c r="BW37" s="1"/>
      <x:c r="BX37" s="1"/>
      <x:c r="BY37" s="1"/>
      <x:c r="BZ37" s="1"/>
      <x:c r="CA37" s="1"/>
      <x:c r="CB37" s="1"/>
      <x:c r="CC37" s="1"/>
      <x:c r="CD37" s="1"/>
      <x:c r="CE37" s="1"/>
      <x:c r="CF37" s="1"/>
      <x:c r="CG37" s="1"/>
      <x:c r="CH37" s="1"/>
      <x:c r="CI37" s="1"/>
      <x:c r="CJ37" s="1"/>
      <x:c r="CK37" s="1"/>
      <x:c r="CL37" s="1"/>
      <x:c r="CM37" s="1"/>
      <x:c r="CN37" s="1"/>
      <x:c r="CO37" s="1"/>
      <x:c r="CP37" s="1"/>
      <x:c r="CQ37" s="1"/>
      <x:c r="CR37" s="1"/>
      <x:c r="CS37" s="1"/>
      <x:c r="CT37" s="1"/>
      <x:c r="CU37" s="1"/>
      <x:c r="CV37" s="1"/>
      <x:c r="CW37" s="1"/>
      <x:c r="CX37" s="1"/>
      <x:c r="CY37" s="1"/>
      <x:c r="CZ37" s="1"/>
      <x:c r="DA37" s="1"/>
      <x:c r="DB37" s="1"/>
      <x:c r="DC37" s="1"/>
      <x:c r="DD37" s="1"/>
      <x:c r="DE37" s="1"/>
      <x:c r="DF37" s="1"/>
      <x:c r="DG37" s="1"/>
      <x:c r="DH37" s="1"/>
      <x:c r="DI37" s="1"/>
      <x:c r="DJ37" s="1"/>
      <x:c r="DK37" s="1"/>
      <x:c r="DL37" s="1"/>
      <x:c r="DM37" s="1"/>
      <x:c r="DN37" s="1"/>
      <x:c r="DO37" s="1"/>
      <x:c r="DP37" s="1"/>
      <x:c r="DQ37" s="1"/>
      <x:c r="DR37" s="1"/>
      <x:c r="DS37" s="1"/>
      <x:c r="DT37" s="1"/>
      <x:c r="DU37" s="1"/>
      <x:c r="DV37" s="1"/>
      <x:c r="DW37" s="1"/>
      <x:c r="DX37" s="1"/>
      <x:c r="DY37" s="1"/>
      <x:c r="DZ37" s="1"/>
      <x:c r="EA37" s="1"/>
      <x:c r="EB37" s="1"/>
      <x:c r="EC37" s="1"/>
    </x:row>
    <x:row r="38" spans="1:133">
      <x:c r="A38" s="12" t="s">
        <x:v>55</x:v>
      </x:c>
      <x:c r="B38" s="12" t="s">
        <x:v>31</x:v>
      </x:c>
      <x:c r="C38" s="12" t="s">
        <x:v>57</x:v>
      </x:c>
      <x:c r="D38" s="4" t="s">
        <x:v>33</x:v>
      </x:c>
      <x:c r="E38" s="4" t="s">
        <x:v>599</x:v>
      </x:c>
      <x:c r="F38" s="406">
        <x:v>2.1999999999999999E-2</x:v>
      </x:c>
      <x:c r="G38" s="1672">
        <x:f>SUMIF('rmc(2)'!D:D,D38,'rmc(2)'!W:W)</x:f>
        <x:v>653.11739999999998</x:v>
      </x:c>
      <x:c r="H38" s="1673">
        <x:v>766.19381330669819</x:v>
      </x:c>
      <x:c r="I38" s="434">
        <x:f>H38/G38</x:f>
        <x:v>1.1731333651602274</x:v>
      </x:c>
      <x:c r="J38" s="3">
        <x:f t="shared" ref="J38:J57" si="16">SUMIF($4:$4,$K$4,38:38)</x:f>
        <x:v>0</x:v>
      </x:c>
      <x:c r="K38" s="3">
        <x:f>$H38*_xlfn.XLOOKUP($D38,PQ!$D:$D,PQ!W:W,"0_PQ",0,)*(1+$F38)</x:f>
        <x:v>0</x:v>
      </x:c>
      <x:c r="L38" s="3">
        <x:f>$H38*_xlfn.XLOOKUP($D38,PQ!$D:$D,PQ!X:X,"0_PQ",0,)*(1+$F38)</x:f>
        <x:v>0</x:v>
      </x:c>
      <x:c r="M38" s="3">
        <x:f>$H38*_xlfn.XLOOKUP($D38,PQ!$D:$D,PQ!Y:Y,"0_PQ",0,)*(1+$F38)</x:f>
        <x:v>0</x:v>
      </x:c>
      <x:c r="N38" s="3">
        <x:f>$H38*_xlfn.XLOOKUP($D38,PQ!$D:$D,PQ!Z:Z,"0_PQ",0,)*(1+$F38)</x:f>
        <x:v>0</x:v>
      </x:c>
      <x:c r="O38" s="3">
        <x:f>$H38*_xlfn.XLOOKUP($D38,PQ!$D:$D,PQ!AA:AA,"0_PQ",0,)*(1+$F38)</x:f>
        <x:v>0</x:v>
      </x:c>
      <x:c r="P38" s="3">
        <x:f>$H38*_xlfn.XLOOKUP($D38,PQ!$D:$D,PQ!AB:AB,"0_PQ",0,)*(1+$F38)</x:f>
        <x:v>0</x:v>
      </x:c>
      <x:c r="Q38" s="3">
        <x:f>$G38*_xlfn.XLOOKUP($D38,PQ!$D:$D,PQ!AC:AC,"0_PQ",0,)*(1+$F38)</x:f>
        <x:v>0</x:v>
      </x:c>
      <x:c r="R38" s="3">
        <x:f>$G38*_xlfn.XLOOKUP($D38,PQ!$D:$D,PQ!AD:AD,"0_PQ",0,)*(1+$F38)</x:f>
        <x:v>0</x:v>
      </x:c>
      <x:c r="S38" s="3">
        <x:f>$G38*_xlfn.XLOOKUP($D38,PQ!$D:$D,PQ!AE:AE,"0_PQ",0,)*(1+$F38)</x:f>
        <x:v>0</x:v>
      </x:c>
      <x:c r="T38" s="3">
        <x:f>$G38*_xlfn.XLOOKUP($D38,PQ!$D:$D,PQ!AF:AF,"0_PQ",0,)*(1+$F38)</x:f>
        <x:v>0</x:v>
      </x:c>
      <x:c r="U38" s="3">
        <x:f>$G38*_xlfn.XLOOKUP($D38,PQ!$D:$D,PQ!AG:AG,"0_PQ",0,)*(1+$F38)</x:f>
        <x:v>0</x:v>
      </x:c>
      <x:c r="V38" s="3">
        <x:f>$G38*_xlfn.XLOOKUP($D38,PQ!$D:$D,PQ!AH:AH,"0_PQ",0,)*(1+$F38)</x:f>
        <x:v>0</x:v>
      </x:c>
      <x:c r="W38" s="3">
        <x:f>'RV(RS)'!V38</x:f>
        <x:v>0</x:v>
      </x:c>
      <x:c r="X38" s="397" t="e">
        <x:f>'RV(RS)'!V38/J38</x:f>
        <x:v>#DIV/0!</x:v>
      </x:c>
      <x:c r="Y38" s="397" t="e">
        <x:f t="shared" si="3"/>
        <x:v>#DIV/0!</x:v>
      </x:c>
    </x:row>
    <x:row r="39" spans="1:133">
      <x:c r="A39" s="12" t="s">
        <x:v>55</x:v>
      </x:c>
      <x:c r="B39" s="12" t="s">
        <x:v>31</x:v>
      </x:c>
      <x:c r="C39" s="12" t="s">
        <x:v>57</x:v>
      </x:c>
      <x:c r="D39" s="4" t="s">
        <x:v>1556</x:v>
      </x:c>
      <x:c r="E39" s="4" t="s">
        <x:v>599</x:v>
      </x:c>
      <x:c r="F39" s="406">
        <x:v>2.1999999999999999E-2</x:v>
      </x:c>
      <x:c r="G39" s="1672">
        <x:f>SUMIF('rmc(2)'!D:D,D39,'rmc(2)'!W:W)</x:f>
        <x:v>676.50840000000005</x:v>
      </x:c>
      <x:c r="H39" s="1673">
        <x:v>766.19381330669819</x:v>
      </x:c>
      <x:c r="I39" s="434">
        <x:f>H39/G39</x:f>
        <x:v>1.1325710269180664</x:v>
      </x:c>
      <x:c r="J39" s="3">
        <x:f t="shared" si="16"/>
        <x:v>509786889.24758512</x:v>
      </x:c>
      <x:c r="K39" s="3">
        <x:f>$H39*_xlfn.XLOOKUP($D39,PQ!$D:$D,PQ!W:W,"0_PQ",0,)*(1+$F39)</x:f>
        <x:v>40170468.960331552</x:v>
      </x:c>
      <x:c r="L39" s="3">
        <x:f>$H39*_xlfn.XLOOKUP($D39,PQ!$D:$D,PQ!X:X,"0_PQ",0,)*(1+$F39)</x:f>
        <x:v>46865547.120386817</x:v>
      </x:c>
      <x:c r="M39" s="3">
        <x:f>$H39*_xlfn.XLOOKUP($D39,PQ!$D:$D,PQ!Y:Y,"0_PQ",0,)*(1+$F39)</x:f>
        <x:v>55792318.000460491</x:v>
      </x:c>
      <x:c r="N39" s="3">
        <x:f>$H39*_xlfn.XLOOKUP($D39,PQ!$D:$D,PQ!Z:Z,"0_PQ",0,)*(1+$F39)</x:f>
        <x:v>51328932.560423657</x:v>
      </x:c>
      <x:c r="O39" s="3">
        <x:f>$H39*_xlfn.XLOOKUP($D39,PQ!$D:$D,PQ!AA:AA,"0_PQ",0,)*(1+$F39)</x:f>
        <x:v>53560625.280442074</x:v>
      </x:c>
      <x:c r="P39" s="3">
        <x:f>$H39*_xlfn.XLOOKUP($D39,PQ!$D:$D,PQ!AB:AB,"0_PQ",0,)*(1+$F39)</x:f>
        <x:v>55792318.000460491</x:v>
      </x:c>
      <x:c r="Q39" s="3">
        <x:f>$G39*_xlfn.XLOOKUP($D39,PQ!$D:$D,PQ!AC:AC,"0_PQ",0,)*(1+$F39)</x:f>
        <x:v>41379786.350280002</x:v>
      </x:c>
      <x:c r="R39" s="3">
        <x:f>$G39*_xlfn.XLOOKUP($D39,PQ!$D:$D,PQ!AD:AD,"0_PQ",0,)*(1+$F39)</x:f>
        <x:v>29556990.250200003</x:v>
      </x:c>
      <x:c r="S39" s="3">
        <x:f>$G39*_xlfn.XLOOKUP($D39,PQ!$D:$D,PQ!AE:AE,"0_PQ",0,)*(1+$F39)</x:f>
        <x:v>34223883.4476</x:v>
      </x:c>
      <x:c r="T39" s="3">
        <x:f>$G39*_xlfn.XLOOKUP($D39,PQ!$D:$D,PQ!AF:AF,"0_PQ",0,)*(1+$F39)</x:f>
        <x:v>34223883.4476</x:v>
      </x:c>
      <x:c r="U39" s="3">
        <x:f>$G39*_xlfn.XLOOKUP($D39,PQ!$D:$D,PQ!AG:AG,"0_PQ",0,)*(1+$F39)</x:f>
        <x:v>31112621.316000003</x:v>
      </x:c>
      <x:c r="V39" s="3">
        <x:f>$G39*_xlfn.XLOOKUP($D39,PQ!$D:$D,PQ!AH:AH,"0_PQ",0,)*(1+$F39)</x:f>
        <x:v>35779514.513400003</x:v>
      </x:c>
      <x:c r="W39" s="3">
        <x:f>'RV(RS)'!V39</x:f>
        <x:v>634123350</x:v>
      </x:c>
      <x:c r="X39" s="397">
        <x:f>'RV(RS)'!V39/J39</x:f>
        <x:v>1.2438988984905595</x:v>
      </x:c>
      <x:c r="Y39" s="397">
        <x:f t="shared" si="3"/>
        <x:v>1.2438988984905595</x:v>
      </x:c>
    </x:row>
    <x:row r="40" spans="1:133">
      <x:c r="A40" s="12" t="s">
        <x:v>55</x:v>
      </x:c>
      <x:c r="B40" s="12" t="s">
        <x:v>31</x:v>
      </x:c>
      <x:c r="C40" s="12" t="s">
        <x:v>57</x:v>
      </x:c>
      <x:c r="D40" s="4" t="s">
        <x:v>32</x:v>
      </x:c>
      <x:c r="E40" s="4" t="s">
        <x:v>600</x:v>
      </x:c>
      <x:c r="F40" s="406">
        <x:v>2.1999999999999999E-2</x:v>
      </x:c>
      <x:c r="G40" s="1672">
        <x:f>SUMIF('rmc(2)'!D:D,D40,'rmc(2)'!W:W)</x:f>
        <x:v>399.1724999999999</x:v>
      </x:c>
      <x:c r="H40" s="1673">
        <x:v>482.73865171877128</x:v>
      </x:c>
      <x:c r="I40" s="434">
        <x:f t="shared" ref="I40" si="17">H40/G40</x:f>
        <x:v>1.2093484689420524</x:v>
      </x:c>
      <x:c r="J40" s="3">
        <x:f t="shared" si="16"/>
        <x:v>0</x:v>
      </x:c>
      <x:c r="K40" s="3">
        <x:f>$H40*_xlfn.XLOOKUP($D40,PQ!$D:$D,PQ!W:W,"0_PQ",0,)*(1+$F40)</x:f>
        <x:v>0</x:v>
      </x:c>
      <x:c r="L40" s="3">
        <x:f>$H40*_xlfn.XLOOKUP($D40,PQ!$D:$D,PQ!X:X,"0_PQ",0,)*(1+$F40)</x:f>
        <x:v>0</x:v>
      </x:c>
      <x:c r="M40" s="3">
        <x:f>$H40*_xlfn.XLOOKUP($D40,PQ!$D:$D,PQ!Y:Y,"0_PQ",0,)*(1+$F40)</x:f>
        <x:v>0</x:v>
      </x:c>
      <x:c r="N40" s="3">
        <x:f>$H40*_xlfn.XLOOKUP($D40,PQ!$D:$D,PQ!Z:Z,"0_PQ",0,)*(1+$F40)</x:f>
        <x:v>0</x:v>
      </x:c>
      <x:c r="O40" s="3">
        <x:f>$H40*_xlfn.XLOOKUP($D40,PQ!$D:$D,PQ!AA:AA,"0_PQ",0,)*(1+$F40)</x:f>
        <x:v>0</x:v>
      </x:c>
      <x:c r="P40" s="3">
        <x:f>$H40*_xlfn.XLOOKUP($D40,PQ!$D:$D,PQ!AB:AB,"0_PQ",0,)*(1+$F40)</x:f>
        <x:v>0</x:v>
      </x:c>
      <x:c r="Q40" s="3">
        <x:f>$G40*_xlfn.XLOOKUP($D40,PQ!$D:$D,PQ!AC:AC,"0_PQ",0,)*(1+$F40)</x:f>
        <x:v>0</x:v>
      </x:c>
      <x:c r="R40" s="3">
        <x:f>$G40*_xlfn.XLOOKUP($D40,PQ!$D:$D,PQ!AD:AD,"0_PQ",0,)*(1+$F40)</x:f>
        <x:v>0</x:v>
      </x:c>
      <x:c r="S40" s="3">
        <x:f>$G40*_xlfn.XLOOKUP($D40,PQ!$D:$D,PQ!AE:AE,"0_PQ",0,)*(1+$F40)</x:f>
        <x:v>0</x:v>
      </x:c>
      <x:c r="T40" s="3">
        <x:f>$G40*_xlfn.XLOOKUP($D40,PQ!$D:$D,PQ!AF:AF,"0_PQ",0,)*(1+$F40)</x:f>
        <x:v>0</x:v>
      </x:c>
      <x:c r="U40" s="3">
        <x:f>$G40*_xlfn.XLOOKUP($D40,PQ!$D:$D,PQ!AG:AG,"0_PQ",0,)*(1+$F40)</x:f>
        <x:v>0</x:v>
      </x:c>
      <x:c r="V40" s="3">
        <x:f>$G40*_xlfn.XLOOKUP($D40,PQ!$D:$D,PQ!AH:AH,"0_PQ",0,)*(1+$F40)</x:f>
        <x:v>0</x:v>
      </x:c>
      <x:c r="W40" s="3">
        <x:f>'RV(RS)'!V40</x:f>
        <x:v>0</x:v>
      </x:c>
      <x:c r="X40" s="397" t="e">
        <x:f>'RV(RS)'!V40/J40</x:f>
        <x:v>#DIV/0!</x:v>
      </x:c>
      <x:c r="Y40" s="397" t="e">
        <x:f t="shared" si="3"/>
        <x:v>#DIV/0!</x:v>
      </x:c>
    </x:row>
    <x:row r="41" spans="1:133">
      <x:c r="A41" s="12" t="s">
        <x:v>55</x:v>
      </x:c>
      <x:c r="B41" s="12" t="s">
        <x:v>31</x:v>
      </x:c>
      <x:c r="C41" s="12" t="s">
        <x:v>57</x:v>
      </x:c>
      <x:c r="D41" s="4" t="s">
        <x:v>1557</x:v>
      </x:c>
      <x:c r="E41" s="4" t="s">
        <x:v>600</x:v>
      </x:c>
      <x:c r="F41" s="406">
        <x:v>2.1999999999999999E-2</x:v>
      </x:c>
      <x:c r="G41" s="1672">
        <x:f>SUMIF('rmc(2)'!D:D,D41,'rmc(2)'!W:W)</x:f>
        <x:v>417.47849999999994</x:v>
      </x:c>
      <x:c r="H41" s="1673">
        <x:v>482.73865171877128</x:v>
      </x:c>
      <x:c r="I41" s="434">
        <x:f t="shared" ref="I41" si="18">H41/G41</x:f>
        <x:v>1.1563197906449587</x:v>
      </x:c>
      <x:c r="J41" s="3">
        <x:f t="shared" si="16"/>
        <x:v>318520824.54258204</x:v>
      </x:c>
      <x:c r="K41" s="3">
        <x:f>$H41*_xlfn.XLOOKUP($D41,PQ!$D:$D,PQ!W:W,"0_PQ",0,)*(1+$F41)</x:f>
        <x:v>25309311.675502773</x:v>
      </x:c>
      <x:c r="L41" s="3">
        <x:f>$H41*_xlfn.XLOOKUP($D41,PQ!$D:$D,PQ!X:X,"0_PQ",0,)*(1+$F41)</x:f>
        <x:v>29527530.288086567</x:v>
      </x:c>
      <x:c r="M41" s="3">
        <x:f>$H41*_xlfn.XLOOKUP($D41,PQ!$D:$D,PQ!Y:Y,"0_PQ",0,)*(1+$F41)</x:f>
        <x:v>35151821.771531627</x:v>
      </x:c>
      <x:c r="N41" s="3">
        <x:f>$H41*_xlfn.XLOOKUP($D41,PQ!$D:$D,PQ!Z:Z,"0_PQ",0,)*(1+$F41)</x:f>
        <x:v>32339676.029809095</x:v>
      </x:c>
      <x:c r="O41" s="3">
        <x:f>$H41*_xlfn.XLOOKUP($D41,PQ!$D:$D,PQ!AA:AA,"0_PQ",0,)*(1+$F41)</x:f>
        <x:v>33745748.900670364</x:v>
      </x:c>
      <x:c r="P41" s="3">
        <x:f>$H41*_xlfn.XLOOKUP($D41,PQ!$D:$D,PQ!AB:AB,"0_PQ",0,)*(1+$F41)</x:f>
        <x:v>35151821.771531627</x:v>
      </x:c>
      <x:c r="Q41" s="3">
        <x:f>$G41*_xlfn.XLOOKUP($D41,PQ!$D:$D,PQ!AC:AC,"0_PQ",0,)*(1+$F41)</x:f>
        <x:v>25535782.165949997</x:v>
      </x:c>
      <x:c r="R41" s="3">
        <x:f>$G41*_xlfn.XLOOKUP($D41,PQ!$D:$D,PQ!AD:AD,"0_PQ",0,)*(1+$F41)</x:f>
        <x:v>18239844.404249996</x:v>
      </x:c>
      <x:c r="S41" s="3">
        <x:f>$G41*_xlfn.XLOOKUP($D41,PQ!$D:$D,PQ!AE:AE,"0_PQ",0,)*(1+$F41)</x:f>
        <x:v>21119819.836499996</x:v>
      </x:c>
      <x:c r="T41" s="3">
        <x:f>$G41*_xlfn.XLOOKUP($D41,PQ!$D:$D,PQ!AF:AF,"0_PQ",0,)*(1+$F41)</x:f>
        <x:v>21119819.836499996</x:v>
      </x:c>
      <x:c r="U41" s="3">
        <x:f>$G41*_xlfn.XLOOKUP($D41,PQ!$D:$D,PQ!AG:AG,"0_PQ",0,)*(1+$F41)</x:f>
        <x:v>19199836.214999996</x:v>
      </x:c>
      <x:c r="V41" s="3">
        <x:f>$G41*_xlfn.XLOOKUP($D41,PQ!$D:$D,PQ!AH:AH,"0_PQ",0,)*(1+$F41)</x:f>
        <x:v>22079811.647249997</x:v>
      </x:c>
      <x:c r="W41" s="3">
        <x:f>'RV(RS)'!V41</x:f>
        <x:v>467532600</x:v>
      </x:c>
      <x:c r="X41" s="397">
        <x:f>'RV(RS)'!V41/J41</x:f>
        <x:v>1.4678242801594188</x:v>
      </x:c>
      <x:c r="Y41" s="397">
        <x:f t="shared" si="3"/>
        <x:v>1.4678242801594188</x:v>
      </x:c>
    </x:row>
    <x:row r="42" spans="1:133" s="209" customFormat="1">
      <x:c r="A42" s="206"/>
      <x:c r="B42" s="206" t="s">
        <x:v>34</x:v>
      </x:c>
      <x:c r="C42" s="206" t="s">
        <x:v>58</x:v>
      </x:c>
      <x:c r="D42" s="207" t="s">
        <x:v>34</x:v>
      </x:c>
      <x:c r="E42" s="207"/>
      <x:c r="F42" s="407"/>
      <x:c r="G42" s="1674"/>
      <x:c r="H42" s="1674"/>
      <x:c r="I42" s="433"/>
      <x:c r="J42" s="208">
        <x:f t="shared" si="16"/>
        <x:v>740289691.85776079</x:v>
      </x:c>
      <x:c r="K42" s="211">
        <x:f>SUM(K43:K45)</x:f>
        <x:v>67234397.916057408</x:v>
      </x:c>
      <x:c r="L42" s="211">
        <x:f t="shared" ref="L42:V42" si="19">SUM(L43:L45)</x:f>
        <x:v>78440130.902066991</x:v>
      </x:c>
      <x:c r="M42" s="211">
        <x:f t="shared" si="19"/>
        <x:v>93381108.216746405</x:v>
      </x:c>
      <x:c r="N42" s="211">
        <x:f t="shared" si="19"/>
        <x:v>85910619.559406698</x:v>
      </x:c>
      <x:c r="O42" s="211">
        <x:f t="shared" si="19"/>
        <x:v>89645863.888076544</x:v>
      </x:c>
      <x:c r="P42" s="211">
        <x:f t="shared" si="19"/>
        <x:v>85910619.559406698</x:v>
      </x:c>
      <x:c r="Q42" s="211">
        <x:f t="shared" si="19"/>
        <x:v>50808758.616000004</x:v>
      </x:c>
      <x:c r="R42" s="211">
        <x:f t="shared" si="19"/>
        <x:v>29918380.590000004</x:v>
      </x:c>
      <x:c r="S42" s="211">
        <x:f t="shared" si="19"/>
        <x:v>40940941.859999999</x:v>
      </x:c>
      <x:c r="T42" s="211">
        <x:f t="shared" si="19"/>
        <x:v>42515593.469999999</x:v>
      </x:c>
      <x:c r="U42" s="211">
        <x:f t="shared" si="19"/>
        <x:v>36216987.030000001</x:v>
      </x:c>
      <x:c r="V42" s="211">
        <x:f t="shared" si="19"/>
        <x:v>39366290.25</x:v>
      </x:c>
      <x:c r="W42" s="3">
        <x:f>'RV(RS)'!V42</x:f>
        <x:v>1417866000</x:v>
      </x:c>
      <x:c r="X42" s="397">
        <x:f>'RV(RS)'!V42/J42</x:f>
        <x:v>1.91528534787761</x:v>
      </x:c>
      <x:c r="Y42" s="397">
        <x:f t="shared" si="3"/>
        <x:v>1.91528534787761</x:v>
      </x:c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  <x:c r="BA42" s="1"/>
      <x:c r="BB42" s="1"/>
      <x:c r="BC42" s="1"/>
      <x:c r="BD42" s="1"/>
      <x:c r="BE42" s="1"/>
      <x:c r="BF42" s="1"/>
      <x:c r="BG42" s="1"/>
      <x:c r="BH42" s="1"/>
      <x:c r="BI42" s="1"/>
      <x:c r="BJ42" s="1"/>
      <x:c r="BK42" s="1"/>
      <x:c r="BL42" s="1"/>
      <x:c r="BM42" s="1"/>
      <x:c r="BN42" s="1"/>
      <x:c r="BO42" s="1"/>
      <x:c r="BP42" s="1"/>
      <x:c r="BQ42" s="1"/>
      <x:c r="BR42" s="1"/>
      <x:c r="BS42" s="1"/>
      <x:c r="BT42" s="1"/>
      <x:c r="BU42" s="1"/>
      <x:c r="BV42" s="1"/>
      <x:c r="BW42" s="1"/>
      <x:c r="BX42" s="1"/>
      <x:c r="BY42" s="1"/>
      <x:c r="BZ42" s="1"/>
      <x:c r="CA42" s="1"/>
      <x:c r="CB42" s="1"/>
      <x:c r="CC42" s="1"/>
      <x:c r="CD42" s="1"/>
      <x:c r="CE42" s="1"/>
      <x:c r="CF42" s="1"/>
      <x:c r="CG42" s="1"/>
      <x:c r="CH42" s="1"/>
      <x:c r="CI42" s="1"/>
      <x:c r="CJ42" s="1"/>
      <x:c r="CK42" s="1"/>
      <x:c r="CL42" s="1"/>
      <x:c r="CM42" s="1"/>
      <x:c r="CN42" s="1"/>
      <x:c r="CO42" s="1"/>
      <x:c r="CP42" s="1"/>
      <x:c r="CQ42" s="1"/>
      <x:c r="CR42" s="1"/>
      <x:c r="CS42" s="1"/>
      <x:c r="CT42" s="1"/>
      <x:c r="CU42" s="1"/>
      <x:c r="CV42" s="1"/>
      <x:c r="CW42" s="1"/>
      <x:c r="CX42" s="1"/>
      <x:c r="CY42" s="1"/>
      <x:c r="CZ42" s="1"/>
      <x:c r="DA42" s="1"/>
      <x:c r="DB42" s="1"/>
      <x:c r="DC42" s="1"/>
      <x:c r="DD42" s="1"/>
      <x:c r="DE42" s="1"/>
      <x:c r="DF42" s="1"/>
      <x:c r="DG42" s="1"/>
      <x:c r="DH42" s="1"/>
      <x:c r="DI42" s="1"/>
      <x:c r="DJ42" s="1"/>
      <x:c r="DK42" s="1"/>
      <x:c r="DL42" s="1"/>
      <x:c r="DM42" s="1"/>
      <x:c r="DN42" s="1"/>
      <x:c r="DO42" s="1"/>
      <x:c r="DP42" s="1"/>
      <x:c r="DQ42" s="1"/>
      <x:c r="DR42" s="1"/>
      <x:c r="DS42" s="1"/>
      <x:c r="DT42" s="1"/>
      <x:c r="DU42" s="1"/>
      <x:c r="DV42" s="1"/>
      <x:c r="DW42" s="1"/>
      <x:c r="DX42" s="1"/>
      <x:c r="DY42" s="1"/>
      <x:c r="DZ42" s="1"/>
      <x:c r="EA42" s="1"/>
      <x:c r="EB42" s="1"/>
      <x:c r="EC42" s="1"/>
    </x:row>
    <x:row r="43" spans="1:133">
      <x:c r="A43" s="12" t="s">
        <x:v>55</x:v>
      </x:c>
      <x:c r="B43" s="12" t="s">
        <x:v>34</x:v>
      </x:c>
      <x:c r="C43" s="12" t="s">
        <x:v>58</x:v>
      </x:c>
      <x:c r="D43" s="4" t="s">
        <x:v>35</x:v>
      </x:c>
      <x:c r="E43" s="4"/>
      <x:c r="F43" s="406">
        <x:v>2.1999999999999999E-2</x:v>
      </x:c>
      <x:c r="G43" s="1672"/>
      <x:c r="H43" s="1673">
        <x:v>572.1210848376229</x:v>
      </x:c>
      <x:c r="I43" s="434" t="e">
        <x:f t="shared" ref="I43:I45" si="20">H43/G43</x:f>
        <x:v>#DIV/0!</x:v>
      </x:c>
      <x:c r="J43" s="3">
        <x:f t="shared" si="16"/>
        <x:v>0</x:v>
      </x:c>
      <x:c r="K43" s="3">
        <x:f>$H43*_xlfn.XLOOKUP($D43,PQ!$D:$D,PQ!W:W,"0_PQ",0,)*(1+$F43)</x:f>
        <x:v>0</x:v>
      </x:c>
      <x:c r="L43" s="3">
        <x:f>$H43*_xlfn.XLOOKUP($D43,PQ!$D:$D,PQ!X:X,"0_PQ",0,)*(1+$F43)</x:f>
        <x:v>0</x:v>
      </x:c>
      <x:c r="M43" s="3">
        <x:f>$H43*_xlfn.XLOOKUP($D43,PQ!$D:$D,PQ!Y:Y,"0_PQ",0,)*(1+$F43)</x:f>
        <x:v>0</x:v>
      </x:c>
      <x:c r="N43" s="3">
        <x:f>$H43*_xlfn.XLOOKUP($D43,PQ!$D:$D,PQ!Z:Z,"0_PQ",0,)*(1+$F43)</x:f>
        <x:v>0</x:v>
      </x:c>
      <x:c r="O43" s="3">
        <x:f>$H43*_xlfn.XLOOKUP($D43,PQ!$D:$D,PQ!AA:AA,"0_PQ",0,)*(1+$F43)</x:f>
        <x:v>0</x:v>
      </x:c>
      <x:c r="P43" s="3">
        <x:f>$H43*_xlfn.XLOOKUP($D43,PQ!$D:$D,PQ!AB:AB,"0_PQ",0,)*(1+$F43)</x:f>
        <x:v>0</x:v>
      </x:c>
      <x:c r="Q43" s="3">
        <x:f>$G43*_xlfn.XLOOKUP($D43,PQ!$D:$D,PQ!AC:AC,"0_PQ",0,)*(1+$F43)</x:f>
        <x:v>0</x:v>
      </x:c>
      <x:c r="R43" s="3">
        <x:f>$G43*_xlfn.XLOOKUP($D43,PQ!$D:$D,PQ!AD:AD,"0_PQ",0,)*(1+$F43)</x:f>
        <x:v>0</x:v>
      </x:c>
      <x:c r="S43" s="3">
        <x:f>$G43*_xlfn.XLOOKUP($D43,PQ!$D:$D,PQ!AE:AE,"0_PQ",0,)*(1+$F43)</x:f>
        <x:v>0</x:v>
      </x:c>
      <x:c r="T43" s="3">
        <x:f>$G43*_xlfn.XLOOKUP($D43,PQ!$D:$D,PQ!AF:AF,"0_PQ",0,)*(1+$F43)</x:f>
        <x:v>0</x:v>
      </x:c>
      <x:c r="U43" s="3">
        <x:f>$G43*_xlfn.XLOOKUP($D43,PQ!$D:$D,PQ!AG:AG,"0_PQ",0,)*(1+$F43)</x:f>
        <x:v>0</x:v>
      </x:c>
      <x:c r="V43" s="3">
        <x:f>$G43*_xlfn.XLOOKUP($D43,PQ!$D:$D,PQ!AH:AH,"0_PQ",0,)*(1+$F43)</x:f>
        <x:v>0</x:v>
      </x:c>
      <x:c r="W43" s="3">
        <x:f>'RV(RS)'!V43</x:f>
        <x:v>0</x:v>
      </x:c>
      <x:c r="X43" s="397"/>
      <x:c r="Y43" s="397" t="e">
        <x:f t="shared" si="3"/>
        <x:v>#DIV/0!</x:v>
      </x:c>
    </x:row>
    <x:row r="44" spans="1:133">
      <x:c r="A44" s="12" t="s">
        <x:v>55</x:v>
      </x:c>
      <x:c r="B44" s="12" t="s">
        <x:v>34</x:v>
      </x:c>
      <x:c r="C44" s="12" t="s">
        <x:v>58</x:v>
      </x:c>
      <x:c r="D44" s="4" t="s">
        <x:v>36</x:v>
      </x:c>
      <x:c r="E44" s="4" t="s">
        <x:v>464</x:v>
      </x:c>
      <x:c r="F44" s="406">
        <x:v>2.1999999999999999E-2</x:v>
      </x:c>
      <x:c r="G44" s="1672">
        <x:f>SUMIF('rmc(2)'!D:D,D44,'rmc(2)'!W:W)</x:f>
        <x:v>513.58500000000004</x:v>
      </x:c>
      <x:c r="H44" s="1673">
        <x:f>'[141]6. Unit MC'!$L$9</x:f>
        <x:v>630.14446465177411</x:v>
      </x:c>
      <x:c r="I44" s="434">
        <x:f t="shared" si="20"/>
        <x:v>1.2269526264430894</x:v>
      </x:c>
      <x:c r="J44" s="3">
        <x:f t="shared" si="16"/>
        <x:v>740289691.85776079</x:v>
      </x:c>
      <x:c r="K44" s="3">
        <x:f>$H44*_xlfn.XLOOKUP($D44,PQ!$D:$D,PQ!W:W,"0_PQ",0,)*(1+$F44)</x:f>
        <x:v>67234397.916057408</x:v>
      </x:c>
      <x:c r="L44" s="3">
        <x:f>$H44*_xlfn.XLOOKUP($D44,PQ!$D:$D,PQ!X:X,"0_PQ",0,)*(1+$F44)</x:f>
        <x:v>78440130.902066991</x:v>
      </x:c>
      <x:c r="M44" s="3">
        <x:f>$H44*_xlfn.XLOOKUP($D44,PQ!$D:$D,PQ!Y:Y,"0_PQ",0,)*(1+$F44)</x:f>
        <x:v>93381108.216746405</x:v>
      </x:c>
      <x:c r="N44" s="3">
        <x:f>$H44*_xlfn.XLOOKUP($D44,PQ!$D:$D,PQ!Z:Z,"0_PQ",0,)*(1+$F44)</x:f>
        <x:v>85910619.559406698</x:v>
      </x:c>
      <x:c r="O44" s="3">
        <x:f>$H44*_xlfn.XLOOKUP($D44,PQ!$D:$D,PQ!AA:AA,"0_PQ",0,)*(1+$F44)</x:f>
        <x:v>89645863.888076544</x:v>
      </x:c>
      <x:c r="P44" s="3">
        <x:f>$H44*_xlfn.XLOOKUP($D44,PQ!$D:$D,PQ!AB:AB,"0_PQ",0,)*(1+$F44)</x:f>
        <x:v>85910619.559406698</x:v>
      </x:c>
      <x:c r="Q44" s="3">
        <x:f>$G44*_xlfn.XLOOKUP($D44,PQ!$D:$D,PQ!AC:AC,"0_PQ",0,)*(1+$F44)</x:f>
        <x:v>50808758.616000004</x:v>
      </x:c>
      <x:c r="R44" s="3">
        <x:f>$G44*_xlfn.XLOOKUP($D44,PQ!$D:$D,PQ!AD:AD,"0_PQ",0,)*(1+$F44)</x:f>
        <x:v>29918380.590000004</x:v>
      </x:c>
      <x:c r="S44" s="3">
        <x:f>$G44*_xlfn.XLOOKUP($D44,PQ!$D:$D,PQ!AE:AE,"0_PQ",0,)*(1+$F44)</x:f>
        <x:v>40940941.859999999</x:v>
      </x:c>
      <x:c r="T44" s="3">
        <x:f>$G44*_xlfn.XLOOKUP($D44,PQ!$D:$D,PQ!AF:AF,"0_PQ",0,)*(1+$F44)</x:f>
        <x:v>42515593.469999999</x:v>
      </x:c>
      <x:c r="U44" s="3">
        <x:f>$G44*_xlfn.XLOOKUP($D44,PQ!$D:$D,PQ!AG:AG,"0_PQ",0,)*(1+$F44)</x:f>
        <x:v>36216987.030000001</x:v>
      </x:c>
      <x:c r="V44" s="3">
        <x:f>$G44*_xlfn.XLOOKUP($D44,PQ!$D:$D,PQ!AH:AH,"0_PQ",0,)*(1+$F44)</x:f>
        <x:v>39366290.25</x:v>
      </x:c>
      <x:c r="W44" s="3">
        <x:f>'RV(RS)'!V44</x:f>
        <x:v>1417866000</x:v>
      </x:c>
      <x:c r="X44" s="397">
        <x:f>'RV(RS)'!V44/J44</x:f>
        <x:v>1.91528534787761</x:v>
      </x:c>
      <x:c r="Y44" s="397">
        <x:f t="shared" si="3"/>
        <x:v>1.91528534787761</x:v>
      </x:c>
    </x:row>
    <x:row r="45" spans="1:133">
      <x:c r="A45" s="12" t="s">
        <x:v>55</x:v>
      </x:c>
      <x:c r="B45" s="12" t="s">
        <x:v>34</x:v>
      </x:c>
      <x:c r="C45" s="12" t="s">
        <x:v>58</x:v>
      </x:c>
      <x:c r="D45" s="4" t="s">
        <x:v>827</x:v>
      </x:c>
      <x:c r="E45" s="4" t="s">
        <x:v>598</x:v>
      </x:c>
      <x:c r="F45" s="406">
        <x:v>2.1999999999999999E-2</x:v>
      </x:c>
      <x:c r="G45" s="1672"/>
      <x:c r="H45" s="1673">
        <x:v>572.1210848376229</x:v>
      </x:c>
      <x:c r="I45" s="434" t="e">
        <x:f t="shared" si="20"/>
        <x:v>#DIV/0!</x:v>
      </x:c>
      <x:c r="J45" s="3">
        <x:f t="shared" si="16"/>
        <x:v>0</x:v>
      </x:c>
      <x:c r="K45" s="3">
        <x:f>$H45*_xlfn.XLOOKUP($D45,PQ!$D:$D,PQ!W:W,"0_PQ",0,)*(1+$F45)</x:f>
        <x:v>0</x:v>
      </x:c>
      <x:c r="L45" s="3">
        <x:f>$H45*_xlfn.XLOOKUP($D45,PQ!$D:$D,PQ!X:X,"0_PQ",0,)*(1+$F45)</x:f>
        <x:v>0</x:v>
      </x:c>
      <x:c r="M45" s="3">
        <x:f>$H45*_xlfn.XLOOKUP($D45,PQ!$D:$D,PQ!Y:Y,"0_PQ",0,)*(1+$F45)</x:f>
        <x:v>0</x:v>
      </x:c>
      <x:c r="N45" s="3">
        <x:f>$H45*_xlfn.XLOOKUP($D45,PQ!$D:$D,PQ!Z:Z,"0_PQ",0,)*(1+$F45)</x:f>
        <x:v>0</x:v>
      </x:c>
      <x:c r="O45" s="3">
        <x:f>$H45*_xlfn.XLOOKUP($D45,PQ!$D:$D,PQ!AA:AA,"0_PQ",0,)*(1+$F45)</x:f>
        <x:v>0</x:v>
      </x:c>
      <x:c r="P45" s="3">
        <x:f>$H45*_xlfn.XLOOKUP($D45,PQ!$D:$D,PQ!AB:AB,"0_PQ",0,)*(1+$F45)</x:f>
        <x:v>0</x:v>
      </x:c>
      <x:c r="Q45" s="3">
        <x:f>$G45*_xlfn.XLOOKUP($D45,PQ!$D:$D,PQ!AC:AC,"0_PQ",0,)*(1+$F45)</x:f>
        <x:v>0</x:v>
      </x:c>
      <x:c r="R45" s="3">
        <x:f>$G45*_xlfn.XLOOKUP($D45,PQ!$D:$D,PQ!AD:AD,"0_PQ",0,)*(1+$F45)</x:f>
        <x:v>0</x:v>
      </x:c>
      <x:c r="S45" s="3">
        <x:f>$G45*_xlfn.XLOOKUP($D45,PQ!$D:$D,PQ!AE:AE,"0_PQ",0,)*(1+$F45)</x:f>
        <x:v>0</x:v>
      </x:c>
      <x:c r="T45" s="3">
        <x:f>$G45*_xlfn.XLOOKUP($D45,PQ!$D:$D,PQ!AF:AF,"0_PQ",0,)*(1+$F45)</x:f>
        <x:v>0</x:v>
      </x:c>
      <x:c r="U45" s="3">
        <x:f>$G45*_xlfn.XLOOKUP($D45,PQ!$D:$D,PQ!AG:AG,"0_PQ",0,)*(1+$F45)</x:f>
        <x:v>0</x:v>
      </x:c>
      <x:c r="V45" s="3">
        <x:f>$G45*_xlfn.XLOOKUP($D45,PQ!$D:$D,PQ!AH:AH,"0_PQ",0,)*(1+$F45)</x:f>
        <x:v>0</x:v>
      </x:c>
      <x:c r="W45" s="3">
        <x:f>'RV(RS)'!V45</x:f>
        <x:v>0</x:v>
      </x:c>
      <x:c r="X45" s="397" t="e">
        <x:f>'RV(RS)'!V45/J45</x:f>
        <x:v>#DIV/0!</x:v>
      </x:c>
      <x:c r="Y45" s="397" t="e">
        <x:f t="shared" si="3"/>
        <x:v>#DIV/0!</x:v>
      </x:c>
    </x:row>
    <x:row r="46" spans="1:133" s="209" customFormat="1">
      <x:c r="A46" s="206"/>
      <x:c r="B46" s="206" t="s">
        <x:v>37</x:v>
      </x:c>
      <x:c r="C46" s="206" t="s">
        <x:v>59</x:v>
      </x:c>
      <x:c r="D46" s="207" t="s">
        <x:v>37</x:v>
      </x:c>
      <x:c r="E46" s="207"/>
      <x:c r="F46" s="407"/>
      <x:c r="G46" s="1674"/>
      <x:c r="H46" s="1674"/>
      <x:c r="I46" s="433"/>
      <x:c r="J46" s="208">
        <x:f t="shared" si="16"/>
        <x:v>0</x:v>
      </x:c>
      <x:c r="K46" s="211">
        <x:f>SUM(K47:K49)</x:f>
        <x:v>0</x:v>
      </x:c>
      <x:c r="L46" s="211">
        <x:f t="shared" ref="L46:V46" si="21">SUM(L47:L49)</x:f>
        <x:v>0</x:v>
      </x:c>
      <x:c r="M46" s="211">
        <x:f t="shared" si="21"/>
        <x:v>0</x:v>
      </x:c>
      <x:c r="N46" s="211">
        <x:f t="shared" si="21"/>
        <x:v>0</x:v>
      </x:c>
      <x:c r="O46" s="211">
        <x:f t="shared" si="21"/>
        <x:v>0</x:v>
      </x:c>
      <x:c r="P46" s="211">
        <x:f t="shared" si="21"/>
        <x:v>0</x:v>
      </x:c>
      <x:c r="Q46" s="211">
        <x:f t="shared" si="21"/>
        <x:v>0</x:v>
      </x:c>
      <x:c r="R46" s="211">
        <x:f t="shared" si="21"/>
        <x:v>0</x:v>
      </x:c>
      <x:c r="S46" s="211">
        <x:f t="shared" si="21"/>
        <x:v>0</x:v>
      </x:c>
      <x:c r="T46" s="211">
        <x:f t="shared" si="21"/>
        <x:v>0</x:v>
      </x:c>
      <x:c r="U46" s="211">
        <x:f t="shared" si="21"/>
        <x:v>0</x:v>
      </x:c>
      <x:c r="V46" s="211">
        <x:f t="shared" si="21"/>
        <x:v>0</x:v>
      </x:c>
      <x:c r="W46" s="3">
        <x:f>'RV(RS)'!V46</x:f>
        <x:v>0</x:v>
      </x:c>
      <x:c r="X46" s="397" t="e">
        <x:f>'RV(RS)'!V46/J46</x:f>
        <x:v>#DIV/0!</x:v>
      </x:c>
      <x:c r="Y46" s="397" t="e">
        <x:f t="shared" si="3"/>
        <x:v>#DIV/0!</x:v>
      </x:c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  <x:c r="BA46" s="1"/>
      <x:c r="BB46" s="1"/>
      <x:c r="BC46" s="1"/>
      <x:c r="BD46" s="1"/>
      <x:c r="BE46" s="1"/>
      <x:c r="BF46" s="1"/>
      <x:c r="BG46" s="1"/>
      <x:c r="BH46" s="1"/>
      <x:c r="BI46" s="1"/>
      <x:c r="BJ46" s="1"/>
      <x:c r="BK46" s="1"/>
      <x:c r="BL46" s="1"/>
      <x:c r="BM46" s="1"/>
      <x:c r="BN46" s="1"/>
      <x:c r="BO46" s="1"/>
      <x:c r="BP46" s="1"/>
      <x:c r="BQ46" s="1"/>
      <x:c r="BR46" s="1"/>
      <x:c r="BS46" s="1"/>
      <x:c r="BT46" s="1"/>
      <x:c r="BU46" s="1"/>
      <x:c r="BV46" s="1"/>
      <x:c r="BW46" s="1"/>
      <x:c r="BX46" s="1"/>
      <x:c r="BY46" s="1"/>
      <x:c r="BZ46" s="1"/>
      <x:c r="CA46" s="1"/>
      <x:c r="CB46" s="1"/>
      <x:c r="CC46" s="1"/>
      <x:c r="CD46" s="1"/>
      <x:c r="CE46" s="1"/>
      <x:c r="CF46" s="1"/>
      <x:c r="CG46" s="1"/>
      <x:c r="CH46" s="1"/>
      <x:c r="CI46" s="1"/>
      <x:c r="CJ46" s="1"/>
      <x:c r="CK46" s="1"/>
      <x:c r="CL46" s="1"/>
      <x:c r="CM46" s="1"/>
      <x:c r="CN46" s="1"/>
      <x:c r="CO46" s="1"/>
      <x:c r="CP46" s="1"/>
      <x:c r="CQ46" s="1"/>
      <x:c r="CR46" s="1"/>
      <x:c r="CS46" s="1"/>
      <x:c r="CT46" s="1"/>
      <x:c r="CU46" s="1"/>
      <x:c r="CV46" s="1"/>
      <x:c r="CW46" s="1"/>
      <x:c r="CX46" s="1"/>
      <x:c r="CY46" s="1"/>
      <x:c r="CZ46" s="1"/>
      <x:c r="DA46" s="1"/>
      <x:c r="DB46" s="1"/>
      <x:c r="DC46" s="1"/>
      <x:c r="DD46" s="1"/>
      <x:c r="DE46" s="1"/>
      <x:c r="DF46" s="1"/>
      <x:c r="DG46" s="1"/>
      <x:c r="DH46" s="1"/>
      <x:c r="DI46" s="1"/>
      <x:c r="DJ46" s="1"/>
      <x:c r="DK46" s="1"/>
      <x:c r="DL46" s="1"/>
      <x:c r="DM46" s="1"/>
      <x:c r="DN46" s="1"/>
      <x:c r="DO46" s="1"/>
      <x:c r="DP46" s="1"/>
      <x:c r="DQ46" s="1"/>
      <x:c r="DR46" s="1"/>
      <x:c r="DS46" s="1"/>
      <x:c r="DT46" s="1"/>
      <x:c r="DU46" s="1"/>
      <x:c r="DV46" s="1"/>
      <x:c r="DW46" s="1"/>
      <x:c r="DX46" s="1"/>
      <x:c r="DY46" s="1"/>
      <x:c r="DZ46" s="1"/>
      <x:c r="EA46" s="1"/>
      <x:c r="EB46" s="1"/>
      <x:c r="EC46" s="1"/>
    </x:row>
    <x:row r="47" spans="1:133">
      <x:c r="A47" s="12" t="s">
        <x:v>55</x:v>
      </x:c>
      <x:c r="B47" s="12" t="s">
        <x:v>37</x:v>
      </x:c>
      <x:c r="C47" s="12" t="s">
        <x:v>59</x:v>
      </x:c>
      <x:c r="D47" s="4" t="s">
        <x:v>38</x:v>
      </x:c>
      <x:c r="E47" s="4" t="s">
        <x:v>38</x:v>
      </x:c>
      <x:c r="F47" s="406">
        <x:v>2.1999999999999999E-2</x:v>
      </x:c>
      <x:c r="G47" s="1672">
        <x:f>SUMIF('rmc(2)'!D:D,D47,'rmc(2)'!W:W)</x:f>
        <x:v>655.9649999999998</x:v>
      </x:c>
      <x:c r="H47" s="1673">
        <x:f>'[141]6. Unit MC'!L6</x:f>
        <x:v>1091.2235708444589</x:v>
      </x:c>
      <x:c r="I47" s="434">
        <x:f t="shared" ref="I47:I49" si="22">H47/G47</x:f>
        <x:v>1.6635393212205822</x:v>
      </x:c>
      <x:c r="J47" s="3">
        <x:f t="shared" si="16"/>
        <x:v>0</x:v>
      </x:c>
      <x:c r="K47" s="3">
        <x:f>$H47*_xlfn.XLOOKUP($D47,PQ!$D:$D,PQ!W:W,"0_PQ",0,)*(1+$F47)</x:f>
        <x:v>0</x:v>
      </x:c>
      <x:c r="L47" s="3">
        <x:f>$H47*_xlfn.XLOOKUP($D47,PQ!$D:$D,PQ!X:X,"0_PQ",0,)*(1+$F47)</x:f>
        <x:v>0</x:v>
      </x:c>
      <x:c r="M47" s="3">
        <x:f>$H47*_xlfn.XLOOKUP($D47,PQ!$D:$D,PQ!Y:Y,"0_PQ",0,)*(1+$F47)</x:f>
        <x:v>0</x:v>
      </x:c>
      <x:c r="N47" s="3">
        <x:f>$H47*_xlfn.XLOOKUP($D47,PQ!$D:$D,PQ!Z:Z,"0_PQ",0,)*(1+$F47)</x:f>
        <x:v>0</x:v>
      </x:c>
      <x:c r="O47" s="3">
        <x:f>$H47*_xlfn.XLOOKUP($D47,PQ!$D:$D,PQ!AA:AA,"0_PQ",0,)*(1+$F47)</x:f>
        <x:v>0</x:v>
      </x:c>
      <x:c r="P47" s="3">
        <x:f>$H47*_xlfn.XLOOKUP($D47,PQ!$D:$D,PQ!AB:AB,"0_PQ",0,)*(1+$F47)</x:f>
        <x:v>0</x:v>
      </x:c>
      <x:c r="Q47" s="3">
        <x:f>$G47*_xlfn.XLOOKUP($D47,PQ!$D:$D,PQ!AC:AC,"0_PQ",0,)*(1+$F47)</x:f>
        <x:v>0</x:v>
      </x:c>
      <x:c r="R47" s="3">
        <x:f>$G47*_xlfn.XLOOKUP($D47,PQ!$D:$D,PQ!AD:AD,"0_PQ",0,)*(1+$F47)</x:f>
        <x:v>0</x:v>
      </x:c>
      <x:c r="S47" s="3">
        <x:f>$G47*_xlfn.XLOOKUP($D47,PQ!$D:$D,PQ!AE:AE,"0_PQ",0,)*(1+$F47)</x:f>
        <x:v>0</x:v>
      </x:c>
      <x:c r="T47" s="3">
        <x:f>$G47*_xlfn.XLOOKUP($D47,PQ!$D:$D,PQ!AF:AF,"0_PQ",0,)*(1+$F47)</x:f>
        <x:v>0</x:v>
      </x:c>
      <x:c r="U47" s="3">
        <x:f>$G47*_xlfn.XLOOKUP($D47,PQ!$D:$D,PQ!AG:AG,"0_PQ",0,)*(1+$F47)</x:f>
        <x:v>0</x:v>
      </x:c>
      <x:c r="V47" s="3">
        <x:f>$G47*_xlfn.XLOOKUP($D47,PQ!$D:$D,PQ!AH:AH,"0_PQ",0,)*(1+$F47)</x:f>
        <x:v>0</x:v>
      </x:c>
      <x:c r="W47" s="3">
        <x:f>'RV(RS)'!V47</x:f>
        <x:v>0</x:v>
      </x:c>
      <x:c r="X47" s="397" t="e">
        <x:f>'RV(RS)'!V47/J47</x:f>
        <x:v>#DIV/0!</x:v>
      </x:c>
      <x:c r="Y47" s="397" t="e">
        <x:f t="shared" si="3"/>
        <x:v>#DIV/0!</x:v>
      </x:c>
      <x:c r="Z47" s="1" t="s">
        <x:v>805</x:v>
      </x:c>
    </x:row>
    <x:row r="48" spans="1:133">
      <x:c r="A48" s="12" t="s">
        <x:v>55</x:v>
      </x:c>
      <x:c r="B48" s="12" t="s">
        <x:v>37</x:v>
      </x:c>
      <x:c r="C48" s="12" t="s">
        <x:v>59</x:v>
      </x:c>
      <x:c r="D48" s="4" t="s">
        <x:v>39</x:v>
      </x:c>
      <x:c r="E48" s="4" t="s">
        <x:v>39</x:v>
      </x:c>
      <x:c r="F48" s="406">
        <x:v>2.1999999999999999E-2</x:v>
      </x:c>
      <x:c r="G48" s="1672">
        <x:f>SUMIF('rmc(2)'!D:D,D48,'rmc(2)'!W:W)</x:f>
        <x:v>557.31599999999992</x:v>
      </x:c>
      <x:c r="H48" s="1673">
        <x:f>'[141]6. Unit MC'!L7</x:f>
        <x:v>794.00395893583197</x:v>
      </x:c>
      <x:c r="I48" s="434">
        <x:f t="shared" si="22"/>
        <x:v>1.4246925602994209</x:v>
      </x:c>
      <x:c r="J48" s="3">
        <x:f t="shared" si="16"/>
        <x:v>0</x:v>
      </x:c>
      <x:c r="K48" s="3">
        <x:f>$H48*_xlfn.XLOOKUP($D48,PQ!$D:$D,PQ!W:W,"0_PQ",0,)*(1+$F48)</x:f>
        <x:v>0</x:v>
      </x:c>
      <x:c r="L48" s="3">
        <x:f>$H48*_xlfn.XLOOKUP($D48,PQ!$D:$D,PQ!X:X,"0_PQ",0,)*(1+$F48)</x:f>
        <x:v>0</x:v>
      </x:c>
      <x:c r="M48" s="3">
        <x:f>$H48*_xlfn.XLOOKUP($D48,PQ!$D:$D,PQ!Y:Y,"0_PQ",0,)*(1+$F48)</x:f>
        <x:v>0</x:v>
      </x:c>
      <x:c r="N48" s="3">
        <x:f>$H48*_xlfn.XLOOKUP($D48,PQ!$D:$D,PQ!Z:Z,"0_PQ",0,)*(1+$F48)</x:f>
        <x:v>0</x:v>
      </x:c>
      <x:c r="O48" s="3">
        <x:f>$H48*_xlfn.XLOOKUP($D48,PQ!$D:$D,PQ!AA:AA,"0_PQ",0,)*(1+$F48)</x:f>
        <x:v>0</x:v>
      </x:c>
      <x:c r="P48" s="3">
        <x:f>$H48*_xlfn.XLOOKUP($D48,PQ!$D:$D,PQ!AB:AB,"0_PQ",0,)*(1+$F48)</x:f>
        <x:v>0</x:v>
      </x:c>
      <x:c r="Q48" s="3">
        <x:f>$G48*_xlfn.XLOOKUP($D48,PQ!$D:$D,PQ!AC:AC,"0_PQ",0,)*(1+$F48)</x:f>
        <x:v>0</x:v>
      </x:c>
      <x:c r="R48" s="3">
        <x:f>$G48*_xlfn.XLOOKUP($D48,PQ!$D:$D,PQ!AD:AD,"0_PQ",0,)*(1+$F48)</x:f>
        <x:v>0</x:v>
      </x:c>
      <x:c r="S48" s="3">
        <x:f>$G48*_xlfn.XLOOKUP($D48,PQ!$D:$D,PQ!AE:AE,"0_PQ",0,)*(1+$F48)</x:f>
        <x:v>0</x:v>
      </x:c>
      <x:c r="T48" s="3">
        <x:f>$G48*_xlfn.XLOOKUP($D48,PQ!$D:$D,PQ!AF:AF,"0_PQ",0,)*(1+$F48)</x:f>
        <x:v>0</x:v>
      </x:c>
      <x:c r="U48" s="3">
        <x:f>$G48*_xlfn.XLOOKUP($D48,PQ!$D:$D,PQ!AG:AG,"0_PQ",0,)*(1+$F48)</x:f>
        <x:v>0</x:v>
      </x:c>
      <x:c r="V48" s="3">
        <x:f>$G48*_xlfn.XLOOKUP($D48,PQ!$D:$D,PQ!AH:AH,"0_PQ",0,)*(1+$F48)</x:f>
        <x:v>0</x:v>
      </x:c>
      <x:c r="W48" s="3">
        <x:f>'RV(RS)'!V48</x:f>
        <x:v>0</x:v>
      </x:c>
      <x:c r="X48" s="397" t="e">
        <x:f>'RV(RS)'!V48/J48</x:f>
        <x:v>#DIV/0!</x:v>
      </x:c>
      <x:c r="Y48" s="397" t="e">
        <x:f t="shared" si="3"/>
        <x:v>#DIV/0!</x:v>
      </x:c>
      <x:c r="Z48" s="1" t="s">
        <x:v>805</x:v>
      </x:c>
    </x:row>
    <x:row r="49" spans="1:133">
      <x:c r="A49" s="12" t="s">
        <x:v>55</x:v>
      </x:c>
      <x:c r="B49" s="12" t="s">
        <x:v>37</x:v>
      </x:c>
      <x:c r="C49" s="12" t="s">
        <x:v>59</x:v>
      </x:c>
      <x:c r="D49" s="4" t="s">
        <x:v>40</x:v>
      </x:c>
      <x:c r="E49" s="4" t="s">
        <x:v>40</x:v>
      </x:c>
      <x:c r="F49" s="406">
        <x:v>2.1999999999999999E-2</x:v>
      </x:c>
      <x:c r="G49" s="1672">
        <x:f>SUMIF('rmc(2)'!D:D,D49,'rmc(2)'!W:W)</x:f>
        <x:v>531.89099999999996</x:v>
      </x:c>
      <x:c r="H49" s="1673">
        <x:f>'[141]6. Unit MC'!L8</x:f>
        <x:v>750.45537472224828</x:v>
      </x:c>
      <x:c r="I49" s="434">
        <x:f t="shared" si="22"/>
        <x:v>1.4109194829810023</x:v>
      </x:c>
      <x:c r="J49" s="3">
        <x:f t="shared" si="16"/>
        <x:v>0</x:v>
      </x:c>
      <x:c r="K49" s="3">
        <x:f>$H49*_xlfn.XLOOKUP($D49,PQ!$D:$D,PQ!W:W,"0_PQ",0,)*(1+$F49)</x:f>
        <x:v>0</x:v>
      </x:c>
      <x:c r="L49" s="3">
        <x:f>$H49*_xlfn.XLOOKUP($D49,PQ!$D:$D,PQ!X:X,"0_PQ",0,)*(1+$F49)</x:f>
        <x:v>0</x:v>
      </x:c>
      <x:c r="M49" s="3">
        <x:f>$H49*_xlfn.XLOOKUP($D49,PQ!$D:$D,PQ!Y:Y,"0_PQ",0,)*(1+$F49)</x:f>
        <x:v>0</x:v>
      </x:c>
      <x:c r="N49" s="3">
        <x:f>$H49*_xlfn.XLOOKUP($D49,PQ!$D:$D,PQ!Z:Z,"0_PQ",0,)*(1+$F49)</x:f>
        <x:v>0</x:v>
      </x:c>
      <x:c r="O49" s="3">
        <x:f>$H49*_xlfn.XLOOKUP($D49,PQ!$D:$D,PQ!AA:AA,"0_PQ",0,)*(1+$F49)</x:f>
        <x:v>0</x:v>
      </x:c>
      <x:c r="P49" s="3">
        <x:f>$H49*_xlfn.XLOOKUP($D49,PQ!$D:$D,PQ!AB:AB,"0_PQ",0,)*(1+$F49)</x:f>
        <x:v>0</x:v>
      </x:c>
      <x:c r="Q49" s="3">
        <x:f>$G49*_xlfn.XLOOKUP($D49,PQ!$D:$D,PQ!AC:AC,"0_PQ",0,)*(1+$F49)</x:f>
        <x:v>0</x:v>
      </x:c>
      <x:c r="R49" s="3">
        <x:f>$G49*_xlfn.XLOOKUP($D49,PQ!$D:$D,PQ!AD:AD,"0_PQ",0,)*(1+$F49)</x:f>
        <x:v>0</x:v>
      </x:c>
      <x:c r="S49" s="3">
        <x:f>$G49*_xlfn.XLOOKUP($D49,PQ!$D:$D,PQ!AE:AE,"0_PQ",0,)*(1+$F49)</x:f>
        <x:v>0</x:v>
      </x:c>
      <x:c r="T49" s="3">
        <x:f>$G49*_xlfn.XLOOKUP($D49,PQ!$D:$D,PQ!AF:AF,"0_PQ",0,)*(1+$F49)</x:f>
        <x:v>0</x:v>
      </x:c>
      <x:c r="U49" s="3">
        <x:f>$G49*_xlfn.XLOOKUP($D49,PQ!$D:$D,PQ!AG:AG,"0_PQ",0,)*(1+$F49)</x:f>
        <x:v>0</x:v>
      </x:c>
      <x:c r="V49" s="3">
        <x:f>$G49*_xlfn.XLOOKUP($D49,PQ!$D:$D,PQ!AH:AH,"0_PQ",0,)*(1+$F49)</x:f>
        <x:v>0</x:v>
      </x:c>
      <x:c r="W49" s="3">
        <x:f>'RV(RS)'!V49</x:f>
        <x:v>0</x:v>
      </x:c>
      <x:c r="X49" s="397" t="e">
        <x:f>'RV(RS)'!V49/J49</x:f>
        <x:v>#DIV/0!</x:v>
      </x:c>
      <x:c r="Y49" s="397" t="e">
        <x:f t="shared" si="3"/>
        <x:v>#DIV/0!</x:v>
      </x:c>
      <x:c r="Z49" s="1" t="s">
        <x:v>805</x:v>
      </x:c>
    </x:row>
    <x:row r="50" spans="1:133" s="205" customFormat="1">
      <x:c r="A50" s="202"/>
      <x:c r="B50" s="202"/>
      <x:c r="C50" s="202" t="s">
        <x:v>59</x:v>
      </x:c>
      <x:c r="D50" s="203" t="s">
        <x:v>41</x:v>
      </x:c>
      <x:c r="E50" s="203"/>
      <x:c r="F50" s="409"/>
      <x:c r="G50" s="1683"/>
      <x:c r="H50" s="1683"/>
      <x:c r="I50" s="432"/>
      <x:c r="J50" s="204">
        <x:f t="shared" si="16"/>
        <x:v>0</x:v>
      </x:c>
      <x:c r="K50" s="204">
        <x:f t="shared" ref="K50:V50" si="23">SUMIF($A:$A,$A52,K:K)</x:f>
        <x:v>0</x:v>
      </x:c>
      <x:c r="L50" s="204">
        <x:f t="shared" si="23"/>
        <x:v>0</x:v>
      </x:c>
      <x:c r="M50" s="204">
        <x:f t="shared" si="23"/>
        <x:v>0</x:v>
      </x:c>
      <x:c r="N50" s="204">
        <x:f t="shared" si="23"/>
        <x:v>0</x:v>
      </x:c>
      <x:c r="O50" s="204">
        <x:f t="shared" si="23"/>
        <x:v>0</x:v>
      </x:c>
      <x:c r="P50" s="204">
        <x:f t="shared" si="23"/>
        <x:v>0</x:v>
      </x:c>
      <x:c r="Q50" s="204">
        <x:f t="shared" si="23"/>
        <x:v>0</x:v>
      </x:c>
      <x:c r="R50" s="204">
        <x:f t="shared" si="23"/>
        <x:v>0</x:v>
      </x:c>
      <x:c r="S50" s="204">
        <x:f t="shared" si="23"/>
        <x:v>0</x:v>
      </x:c>
      <x:c r="T50" s="204">
        <x:f t="shared" si="23"/>
        <x:v>0</x:v>
      </x:c>
      <x:c r="U50" s="204">
        <x:f t="shared" si="23"/>
        <x:v>0</x:v>
      </x:c>
      <x:c r="V50" s="204">
        <x:f t="shared" si="23"/>
        <x:v>0</x:v>
      </x:c>
      <x:c r="W50" s="3">
        <x:f>'RV(RS)'!V50</x:f>
        <x:v>0</x:v>
      </x:c>
      <x:c r="X50" s="397" t="e">
        <x:f>'RV(RS)'!V50/J50</x:f>
        <x:v>#DIV/0!</x:v>
      </x:c>
      <x:c r="Y50" s="397" t="e">
        <x:f t="shared" si="3"/>
        <x:v>#DIV/0!</x:v>
      </x:c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  <x:c r="BA50" s="1"/>
      <x:c r="BB50" s="1"/>
      <x:c r="BC50" s="1"/>
      <x:c r="BD50" s="1"/>
      <x:c r="BE50" s="1"/>
      <x:c r="BF50" s="1"/>
      <x:c r="BG50" s="1"/>
      <x:c r="BH50" s="1"/>
      <x:c r="BI50" s="1"/>
      <x:c r="BJ50" s="1"/>
      <x:c r="BK50" s="1"/>
      <x:c r="BL50" s="1"/>
      <x:c r="BM50" s="1"/>
      <x:c r="BN50" s="1"/>
      <x:c r="BO50" s="1"/>
      <x:c r="BP50" s="1"/>
      <x:c r="BQ50" s="1"/>
      <x:c r="BR50" s="1"/>
      <x:c r="BS50" s="1"/>
      <x:c r="BT50" s="1"/>
      <x:c r="BU50" s="1"/>
      <x:c r="BV50" s="1"/>
      <x:c r="BW50" s="1"/>
      <x:c r="BX50" s="1"/>
      <x:c r="BY50" s="1"/>
      <x:c r="BZ50" s="1"/>
      <x:c r="CA50" s="1"/>
      <x:c r="CB50" s="1"/>
      <x:c r="CC50" s="1"/>
      <x:c r="CD50" s="1"/>
      <x:c r="CE50" s="1"/>
      <x:c r="CF50" s="1"/>
      <x:c r="CG50" s="1"/>
      <x:c r="CH50" s="1"/>
      <x:c r="CI50" s="1"/>
      <x:c r="CJ50" s="1"/>
      <x:c r="CK50" s="1"/>
      <x:c r="CL50" s="1"/>
      <x:c r="CM50" s="1"/>
      <x:c r="CN50" s="1"/>
      <x:c r="CO50" s="1"/>
      <x:c r="CP50" s="1"/>
      <x:c r="CQ50" s="1"/>
      <x:c r="CR50" s="1"/>
      <x:c r="CS50" s="1"/>
      <x:c r="CT50" s="1"/>
      <x:c r="CU50" s="1"/>
      <x:c r="CV50" s="1"/>
      <x:c r="CW50" s="1"/>
      <x:c r="CX50" s="1"/>
      <x:c r="CY50" s="1"/>
      <x:c r="CZ50" s="1"/>
      <x:c r="DA50" s="1"/>
      <x:c r="DB50" s="1"/>
      <x:c r="DC50" s="1"/>
      <x:c r="DD50" s="1"/>
      <x:c r="DE50" s="1"/>
      <x:c r="DF50" s="1"/>
      <x:c r="DG50" s="1"/>
      <x:c r="DH50" s="1"/>
      <x:c r="DI50" s="1"/>
      <x:c r="DJ50" s="1"/>
      <x:c r="DK50" s="1"/>
      <x:c r="DL50" s="1"/>
      <x:c r="DM50" s="1"/>
      <x:c r="DN50" s="1"/>
      <x:c r="DO50" s="1"/>
      <x:c r="DP50" s="1"/>
      <x:c r="DQ50" s="1"/>
      <x:c r="DR50" s="1"/>
      <x:c r="DS50" s="1"/>
      <x:c r="DT50" s="1"/>
      <x:c r="DU50" s="1"/>
      <x:c r="DV50" s="1"/>
      <x:c r="DW50" s="1"/>
      <x:c r="DX50" s="1"/>
      <x:c r="DY50" s="1"/>
      <x:c r="DZ50" s="1"/>
      <x:c r="EA50" s="1"/>
      <x:c r="EB50" s="1"/>
      <x:c r="EC50" s="1"/>
    </x:row>
    <x:row r="51" spans="1:133" s="209" customFormat="1">
      <x:c r="A51" s="206"/>
      <x:c r="B51" s="206" t="s">
        <x:v>37</x:v>
      </x:c>
      <x:c r="C51" s="206" t="s">
        <x:v>59</x:v>
      </x:c>
      <x:c r="D51" s="207" t="s">
        <x:v>37</x:v>
      </x:c>
      <x:c r="E51" s="207"/>
      <x:c r="F51" s="407"/>
      <x:c r="G51" s="1674"/>
      <x:c r="H51" s="1674"/>
      <x:c r="I51" s="433"/>
      <x:c r="J51" s="208">
        <x:f t="shared" si="16"/>
        <x:v>0</x:v>
      </x:c>
      <x:c r="K51" s="211">
        <x:f>SUM(K52:K57)</x:f>
        <x:v>0</x:v>
      </x:c>
      <x:c r="L51" s="211">
        <x:f t="shared" ref="L51:V51" si="24">SUM(L52:L57)</x:f>
        <x:v>0</x:v>
      </x:c>
      <x:c r="M51" s="211">
        <x:f t="shared" si="24"/>
        <x:v>0</x:v>
      </x:c>
      <x:c r="N51" s="211">
        <x:f t="shared" si="24"/>
        <x:v>0</x:v>
      </x:c>
      <x:c r="O51" s="211">
        <x:f t="shared" si="24"/>
        <x:v>0</x:v>
      </x:c>
      <x:c r="P51" s="211">
        <x:f t="shared" si="24"/>
        <x:v>0</x:v>
      </x:c>
      <x:c r="Q51" s="211">
        <x:f t="shared" si="24"/>
        <x:v>0</x:v>
      </x:c>
      <x:c r="R51" s="211">
        <x:f t="shared" si="24"/>
        <x:v>0</x:v>
      </x:c>
      <x:c r="S51" s="211">
        <x:f t="shared" si="24"/>
        <x:v>0</x:v>
      </x:c>
      <x:c r="T51" s="211">
        <x:f t="shared" si="24"/>
        <x:v>0</x:v>
      </x:c>
      <x:c r="U51" s="211">
        <x:f t="shared" si="24"/>
        <x:v>0</x:v>
      </x:c>
      <x:c r="V51" s="211">
        <x:f t="shared" si="24"/>
        <x:v>0</x:v>
      </x:c>
      <x:c r="W51" s="3">
        <x:f>'RV(RS)'!V51</x:f>
        <x:v>0</x:v>
      </x:c>
      <x:c r="X51" s="397" t="e">
        <x:f>'RV(RS)'!V51/J51</x:f>
        <x:v>#DIV/0!</x:v>
      </x:c>
      <x:c r="Y51" s="397" t="e">
        <x:f t="shared" si="3"/>
        <x:v>#DIV/0!</x:v>
      </x:c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  <x:c r="BA51" s="1"/>
      <x:c r="BB51" s="1"/>
      <x:c r="BC51" s="1"/>
      <x:c r="BD51" s="1"/>
      <x:c r="BE51" s="1"/>
      <x:c r="BF51" s="1"/>
      <x:c r="BG51" s="1"/>
      <x:c r="BH51" s="1"/>
      <x:c r="BI51" s="1"/>
      <x:c r="BJ51" s="1"/>
      <x:c r="BK51" s="1"/>
      <x:c r="BL51" s="1"/>
      <x:c r="BM51" s="1"/>
      <x:c r="BN51" s="1"/>
      <x:c r="BO51" s="1"/>
      <x:c r="BP51" s="1"/>
      <x:c r="BQ51" s="1"/>
      <x:c r="BR51" s="1"/>
      <x:c r="BS51" s="1"/>
      <x:c r="BT51" s="1"/>
      <x:c r="BU51" s="1"/>
      <x:c r="BV51" s="1"/>
      <x:c r="BW51" s="1"/>
      <x:c r="BX51" s="1"/>
      <x:c r="BY51" s="1"/>
      <x:c r="BZ51" s="1"/>
      <x:c r="CA51" s="1"/>
      <x:c r="CB51" s="1"/>
      <x:c r="CC51" s="1"/>
      <x:c r="CD51" s="1"/>
      <x:c r="CE51" s="1"/>
      <x:c r="CF51" s="1"/>
      <x:c r="CG51" s="1"/>
      <x:c r="CH51" s="1"/>
      <x:c r="CI51" s="1"/>
      <x:c r="CJ51" s="1"/>
      <x:c r="CK51" s="1"/>
      <x:c r="CL51" s="1"/>
      <x:c r="CM51" s="1"/>
      <x:c r="CN51" s="1"/>
      <x:c r="CO51" s="1"/>
      <x:c r="CP51" s="1"/>
      <x:c r="CQ51" s="1"/>
      <x:c r="CR51" s="1"/>
      <x:c r="CS51" s="1"/>
      <x:c r="CT51" s="1"/>
      <x:c r="CU51" s="1"/>
      <x:c r="CV51" s="1"/>
      <x:c r="CW51" s="1"/>
      <x:c r="CX51" s="1"/>
      <x:c r="CY51" s="1"/>
      <x:c r="CZ51" s="1"/>
      <x:c r="DA51" s="1"/>
      <x:c r="DB51" s="1"/>
      <x:c r="DC51" s="1"/>
      <x:c r="DD51" s="1"/>
      <x:c r="DE51" s="1"/>
      <x:c r="DF51" s="1"/>
      <x:c r="DG51" s="1"/>
      <x:c r="DH51" s="1"/>
      <x:c r="DI51" s="1"/>
      <x:c r="DJ51" s="1"/>
      <x:c r="DK51" s="1"/>
      <x:c r="DL51" s="1"/>
      <x:c r="DM51" s="1"/>
      <x:c r="DN51" s="1"/>
      <x:c r="DO51" s="1"/>
      <x:c r="DP51" s="1"/>
      <x:c r="DQ51" s="1"/>
      <x:c r="DR51" s="1"/>
      <x:c r="DS51" s="1"/>
      <x:c r="DT51" s="1"/>
      <x:c r="DU51" s="1"/>
      <x:c r="DV51" s="1"/>
      <x:c r="DW51" s="1"/>
      <x:c r="DX51" s="1"/>
      <x:c r="DY51" s="1"/>
      <x:c r="DZ51" s="1"/>
      <x:c r="EA51" s="1"/>
      <x:c r="EB51" s="1"/>
      <x:c r="EC51" s="1"/>
    </x:row>
    <x:row r="52" spans="1:133">
      <x:c r="A52" s="12" t="s">
        <x:v>56</x:v>
      </x:c>
      <x:c r="B52" s="12" t="s">
        <x:v>37</x:v>
      </x:c>
      <x:c r="C52" s="12" t="s">
        <x:v>59</x:v>
      </x:c>
      <x:c r="D52" s="4" t="s">
        <x:v>42</x:v>
      </x:c>
      <x:c r="E52" s="4" t="s">
        <x:v>42</x:v>
      </x:c>
      <x:c r="F52" s="406">
        <x:v>0</x:v>
      </x:c>
      <x:c r="G52" s="1672">
        <x:f>SUMIF('rmc(2)'!D:D,D52,'rmc(2)'!W:W)</x:f>
        <x:v>0</x:v>
      </x:c>
      <x:c r="H52" s="1673">
        <x:v>315.54651203151599</x:v>
      </x:c>
      <x:c r="I52" s="436" t="e">
        <x:f>H52/G52</x:f>
        <x:v>#DIV/0!</x:v>
      </x:c>
      <x:c r="J52" s="3">
        <x:f t="shared" si="16"/>
        <x:v>0</x:v>
      </x:c>
      <x:c r="K52" s="3">
        <x:f>$H52*_xlfn.XLOOKUP($D52,PQ!$D:$D,PQ!W:W,"0_PQ",0,)*(1+$F52)</x:f>
        <x:v>0</x:v>
      </x:c>
      <x:c r="L52" s="3">
        <x:f>$H52*_xlfn.XLOOKUP($D52,PQ!$D:$D,PQ!X:X,"0_PQ",0,)*(1+$F52)</x:f>
        <x:v>0</x:v>
      </x:c>
      <x:c r="M52" s="3">
        <x:f>$H52*_xlfn.XLOOKUP($D52,PQ!$D:$D,PQ!Y:Y,"0_PQ",0,)*(1+$F52)</x:f>
        <x:v>0</x:v>
      </x:c>
      <x:c r="N52" s="3">
        <x:f>$H52*_xlfn.XLOOKUP($D52,PQ!$D:$D,PQ!Z:Z,"0_PQ",0,)*(1+$F52)</x:f>
        <x:v>0</x:v>
      </x:c>
      <x:c r="O52" s="3">
        <x:f>$H52*_xlfn.XLOOKUP($D52,PQ!$D:$D,PQ!AA:AA,"0_PQ",0,)*(1+$F52)</x:f>
        <x:v>0</x:v>
      </x:c>
      <x:c r="P52" s="3">
        <x:f>$H52*_xlfn.XLOOKUP($D52,PQ!$D:$D,PQ!AB:AB,"0_PQ",0,)*(1+$F52)</x:f>
        <x:v>0</x:v>
      </x:c>
      <x:c r="Q52" s="3">
        <x:f>$G52*_xlfn.XLOOKUP($D52,PQ!$D:$D,PQ!AC:AC,"0_PQ",0,)*(1+$F52)</x:f>
        <x:v>0</x:v>
      </x:c>
      <x:c r="R52" s="3">
        <x:f>$G52*_xlfn.XLOOKUP($D52,PQ!$D:$D,PQ!AD:AD,"0_PQ",0,)*(1+$F52)</x:f>
        <x:v>0</x:v>
      </x:c>
      <x:c r="S52" s="3">
        <x:f>$G52*_xlfn.XLOOKUP($D52,PQ!$D:$D,PQ!AE:AE,"0_PQ",0,)*(1+$F52)</x:f>
        <x:v>0</x:v>
      </x:c>
      <x:c r="T52" s="3">
        <x:f>$G52*_xlfn.XLOOKUP($D52,PQ!$D:$D,PQ!AF:AF,"0_PQ",0,)*(1+$F52)</x:f>
        <x:v>0</x:v>
      </x:c>
      <x:c r="U52" s="3">
        <x:f>$G52*_xlfn.XLOOKUP($D52,PQ!$D:$D,PQ!AG:AG,"0_PQ",0,)*(1+$F52)</x:f>
        <x:v>0</x:v>
      </x:c>
      <x:c r="V52" s="3">
        <x:f>$G52*_xlfn.XLOOKUP($D52,PQ!$D:$D,PQ!AH:AH,"0_PQ",0,)*(1+$F52)</x:f>
        <x:v>0</x:v>
      </x:c>
      <x:c r="W52" s="3">
        <x:f>'RV(RS)'!V52</x:f>
        <x:v>0</x:v>
      </x:c>
      <x:c r="X52" s="397" t="e">
        <x:f>'RV(RS)'!V52/J52</x:f>
        <x:v>#DIV/0!</x:v>
      </x:c>
      <x:c r="Y52" s="397" t="e">
        <x:f t="shared" si="3"/>
        <x:v>#DIV/0!</x:v>
      </x:c>
    </x:row>
    <x:row r="53" spans="1:133">
      <x:c r="A53" s="12" t="s">
        <x:v>56</x:v>
      </x:c>
      <x:c r="B53" s="12" t="s">
        <x:v>37</x:v>
      </x:c>
      <x:c r="C53" s="12" t="s">
        <x:v>59</x:v>
      </x:c>
      <x:c r="D53" s="4" t="s">
        <x:v>43</x:v>
      </x:c>
      <x:c r="E53" s="4" t="s">
        <x:v>43</x:v>
      </x:c>
      <x:c r="F53" s="406">
        <x:v>0</x:v>
      </x:c>
      <x:c r="G53" s="1672">
        <x:f>SUMIF('rmc(2)'!D:D,D53,'rmc(2)'!W:W)</x:f>
        <x:v>0</x:v>
      </x:c>
      <x:c r="H53" s="1673">
        <x:v>315.82755381202992</x:v>
      </x:c>
      <x:c r="I53" s="436" t="e">
        <x:f t="shared" ref="I53:I57" si="25">H53/G53</x:f>
        <x:v>#DIV/0!</x:v>
      </x:c>
      <x:c r="J53" s="3">
        <x:f t="shared" si="16"/>
        <x:v>0</x:v>
      </x:c>
      <x:c r="K53" s="3">
        <x:f>$H53*_xlfn.XLOOKUP($D53,PQ!$D:$D,PQ!W:W,"0_PQ",0,)*(1+$F53)</x:f>
        <x:v>0</x:v>
      </x:c>
      <x:c r="L53" s="3">
        <x:f>$H53*_xlfn.XLOOKUP($D53,PQ!$D:$D,PQ!X:X,"0_PQ",0,)*(1+$F53)</x:f>
        <x:v>0</x:v>
      </x:c>
      <x:c r="M53" s="3">
        <x:f>$H53*_xlfn.XLOOKUP($D53,PQ!$D:$D,PQ!Y:Y,"0_PQ",0,)*(1+$F53)</x:f>
        <x:v>0</x:v>
      </x:c>
      <x:c r="N53" s="3">
        <x:f>$H53*_xlfn.XLOOKUP($D53,PQ!$D:$D,PQ!Z:Z,"0_PQ",0,)*(1+$F53)</x:f>
        <x:v>0</x:v>
      </x:c>
      <x:c r="O53" s="3">
        <x:f>$H53*_xlfn.XLOOKUP($D53,PQ!$D:$D,PQ!AA:AA,"0_PQ",0,)*(1+$F53)</x:f>
        <x:v>0</x:v>
      </x:c>
      <x:c r="P53" s="3">
        <x:f>$H53*_xlfn.XLOOKUP($D53,PQ!$D:$D,PQ!AB:AB,"0_PQ",0,)*(1+$F53)</x:f>
        <x:v>0</x:v>
      </x:c>
      <x:c r="Q53" s="3">
        <x:f>$G53*_xlfn.XLOOKUP($D53,PQ!$D:$D,PQ!AC:AC,"0_PQ",0,)*(1+$F53)</x:f>
        <x:v>0</x:v>
      </x:c>
      <x:c r="R53" s="3">
        <x:f>$G53*_xlfn.XLOOKUP($D53,PQ!$D:$D,PQ!AD:AD,"0_PQ",0,)*(1+$F53)</x:f>
        <x:v>0</x:v>
      </x:c>
      <x:c r="S53" s="3">
        <x:f>$G53*_xlfn.XLOOKUP($D53,PQ!$D:$D,PQ!AE:AE,"0_PQ",0,)*(1+$F53)</x:f>
        <x:v>0</x:v>
      </x:c>
      <x:c r="T53" s="3">
        <x:f>$G53*_xlfn.XLOOKUP($D53,PQ!$D:$D,PQ!AF:AF,"0_PQ",0,)*(1+$F53)</x:f>
        <x:v>0</x:v>
      </x:c>
      <x:c r="U53" s="3">
        <x:f>$G53*_xlfn.XLOOKUP($D53,PQ!$D:$D,PQ!AG:AG,"0_PQ",0,)*(1+$F53)</x:f>
        <x:v>0</x:v>
      </x:c>
      <x:c r="V53" s="3">
        <x:f>$G53*_xlfn.XLOOKUP($D53,PQ!$D:$D,PQ!AH:AH,"0_PQ",0,)*(1+$F53)</x:f>
        <x:v>0</x:v>
      </x:c>
      <x:c r="W53" s="3">
        <x:f>'RV(RS)'!V53</x:f>
        <x:v>0</x:v>
      </x:c>
      <x:c r="X53" s="397" t="e">
        <x:f>'RV(RS)'!V53/J53</x:f>
        <x:v>#DIV/0!</x:v>
      </x:c>
      <x:c r="Y53" s="397" t="e">
        <x:f t="shared" si="3"/>
        <x:v>#DIV/0!</x:v>
      </x:c>
    </x:row>
    <x:row r="54" spans="1:133">
      <x:c r="A54" s="12" t="s">
        <x:v>56</x:v>
      </x:c>
      <x:c r="B54" s="12" t="s">
        <x:v>37</x:v>
      </x:c>
      <x:c r="C54" s="12" t="s">
        <x:v>59</x:v>
      </x:c>
      <x:c r="D54" s="4" t="s">
        <x:v>44</x:v>
      </x:c>
      <x:c r="E54" s="4" t="s">
        <x:v>44</x:v>
      </x:c>
      <x:c r="F54" s="406">
        <x:v>0</x:v>
      </x:c>
      <x:c r="G54" s="1672">
        <x:f>SUMIF('rmc(2)'!D:D,D54,'rmc(2)'!W:W)</x:f>
        <x:v>0</x:v>
      </x:c>
      <x:c r="H54" s="1673">
        <x:v>301.65355934185186</x:v>
      </x:c>
      <x:c r="I54" s="436" t="e">
        <x:f t="shared" si="25"/>
        <x:v>#DIV/0!</x:v>
      </x:c>
      <x:c r="J54" s="3">
        <x:f t="shared" si="16"/>
        <x:v>0</x:v>
      </x:c>
      <x:c r="K54" s="3">
        <x:f>$H54*_xlfn.XLOOKUP($D54,PQ!$D:$D,PQ!W:W,"0_PQ",0,)*(1+$F54)</x:f>
        <x:v>0</x:v>
      </x:c>
      <x:c r="L54" s="3">
        <x:f>$H54*_xlfn.XLOOKUP($D54,PQ!$D:$D,PQ!X:X,"0_PQ",0,)*(1+$F54)</x:f>
        <x:v>0</x:v>
      </x:c>
      <x:c r="M54" s="3">
        <x:f>$H54*_xlfn.XLOOKUP($D54,PQ!$D:$D,PQ!Y:Y,"0_PQ",0,)*(1+$F54)</x:f>
        <x:v>0</x:v>
      </x:c>
      <x:c r="N54" s="3">
        <x:f>$H54*_xlfn.XLOOKUP($D54,PQ!$D:$D,PQ!Z:Z,"0_PQ",0,)*(1+$F54)</x:f>
        <x:v>0</x:v>
      </x:c>
      <x:c r="O54" s="3">
        <x:f>$H54*_xlfn.XLOOKUP($D54,PQ!$D:$D,PQ!AA:AA,"0_PQ",0,)*(1+$F54)</x:f>
        <x:v>0</x:v>
      </x:c>
      <x:c r="P54" s="3">
        <x:f>$H54*_xlfn.XLOOKUP($D54,PQ!$D:$D,PQ!AB:AB,"0_PQ",0,)*(1+$F54)</x:f>
        <x:v>0</x:v>
      </x:c>
      <x:c r="Q54" s="3">
        <x:f>$G54*_xlfn.XLOOKUP($D54,PQ!$D:$D,PQ!AC:AC,"0_PQ",0,)*(1+$F54)</x:f>
        <x:v>0</x:v>
      </x:c>
      <x:c r="R54" s="3">
        <x:f>$G54*_xlfn.XLOOKUP($D54,PQ!$D:$D,PQ!AD:AD,"0_PQ",0,)*(1+$F54)</x:f>
        <x:v>0</x:v>
      </x:c>
      <x:c r="S54" s="3">
        <x:f>$G54*_xlfn.XLOOKUP($D54,PQ!$D:$D,PQ!AE:AE,"0_PQ",0,)*(1+$F54)</x:f>
        <x:v>0</x:v>
      </x:c>
      <x:c r="T54" s="3">
        <x:f>$G54*_xlfn.XLOOKUP($D54,PQ!$D:$D,PQ!AF:AF,"0_PQ",0,)*(1+$F54)</x:f>
        <x:v>0</x:v>
      </x:c>
      <x:c r="U54" s="3">
        <x:f>$G54*_xlfn.XLOOKUP($D54,PQ!$D:$D,PQ!AG:AG,"0_PQ",0,)*(1+$F54)</x:f>
        <x:v>0</x:v>
      </x:c>
      <x:c r="V54" s="3">
        <x:f>$G54*_xlfn.XLOOKUP($D54,PQ!$D:$D,PQ!AH:AH,"0_PQ",0,)*(1+$F54)</x:f>
        <x:v>0</x:v>
      </x:c>
      <x:c r="W54" s="3">
        <x:f>'RV(RS)'!V54</x:f>
        <x:v>0</x:v>
      </x:c>
      <x:c r="X54" s="397" t="e">
        <x:f>'RV(RS)'!V54/J54</x:f>
        <x:v>#DIV/0!</x:v>
      </x:c>
      <x:c r="Y54" s="397" t="e">
        <x:f t="shared" si="3"/>
        <x:v>#DIV/0!</x:v>
      </x:c>
    </x:row>
    <x:row r="55" spans="1:133">
      <x:c r="A55" s="12" t="s">
        <x:v>56</x:v>
      </x:c>
      <x:c r="B55" s="12" t="s">
        <x:v>37</x:v>
      </x:c>
      <x:c r="C55" s="12" t="s">
        <x:v>59</x:v>
      </x:c>
      <x:c r="D55" s="4" t="s">
        <x:v>45</x:v>
      </x:c>
      <x:c r="E55" s="4" t="s">
        <x:v>45</x:v>
      </x:c>
      <x:c r="F55" s="406">
        <x:v>0</x:v>
      </x:c>
      <x:c r="G55" s="1672">
        <x:f>SUMIF('rmc(2)'!D:D,D55,'rmc(2)'!W:W)</x:f>
        <x:v>0</x:v>
      </x:c>
      <x:c r="H55" s="1673">
        <x:v>299.55320544826714</x:v>
      </x:c>
      <x:c r="I55" s="436" t="e">
        <x:f t="shared" si="25"/>
        <x:v>#DIV/0!</x:v>
      </x:c>
      <x:c r="J55" s="3">
        <x:f t="shared" si="16"/>
        <x:v>0</x:v>
      </x:c>
      <x:c r="K55" s="3">
        <x:f>$H55*_xlfn.XLOOKUP($D55,PQ!$D:$D,PQ!W:W,"0_PQ",0,)*(1+$F55)</x:f>
        <x:v>0</x:v>
      </x:c>
      <x:c r="L55" s="3">
        <x:f>$H55*_xlfn.XLOOKUP($D55,PQ!$D:$D,PQ!X:X,"0_PQ",0,)*(1+$F55)</x:f>
        <x:v>0</x:v>
      </x:c>
      <x:c r="M55" s="3">
        <x:f>$H55*_xlfn.XLOOKUP($D55,PQ!$D:$D,PQ!Y:Y,"0_PQ",0,)*(1+$F55)</x:f>
        <x:v>0</x:v>
      </x:c>
      <x:c r="N55" s="3">
        <x:f>$H55*_xlfn.XLOOKUP($D55,PQ!$D:$D,PQ!Z:Z,"0_PQ",0,)*(1+$F55)</x:f>
        <x:v>0</x:v>
      </x:c>
      <x:c r="O55" s="3">
        <x:f>$H55*_xlfn.XLOOKUP($D55,PQ!$D:$D,PQ!AA:AA,"0_PQ",0,)*(1+$F55)</x:f>
        <x:v>0</x:v>
      </x:c>
      <x:c r="P55" s="3">
        <x:f>$H55*_xlfn.XLOOKUP($D55,PQ!$D:$D,PQ!AB:AB,"0_PQ",0,)*(1+$F55)</x:f>
        <x:v>0</x:v>
      </x:c>
      <x:c r="Q55" s="3">
        <x:f>$G55*_xlfn.XLOOKUP($D55,PQ!$D:$D,PQ!AC:AC,"0_PQ",0,)*(1+$F55)</x:f>
        <x:v>0</x:v>
      </x:c>
      <x:c r="R55" s="3">
        <x:f>$G55*_xlfn.XLOOKUP($D55,PQ!$D:$D,PQ!AD:AD,"0_PQ",0,)*(1+$F55)</x:f>
        <x:v>0</x:v>
      </x:c>
      <x:c r="S55" s="3">
        <x:f>$G55*_xlfn.XLOOKUP($D55,PQ!$D:$D,PQ!AE:AE,"0_PQ",0,)*(1+$F55)</x:f>
        <x:v>0</x:v>
      </x:c>
      <x:c r="T55" s="3">
        <x:f>$G55*_xlfn.XLOOKUP($D55,PQ!$D:$D,PQ!AF:AF,"0_PQ",0,)*(1+$F55)</x:f>
        <x:v>0</x:v>
      </x:c>
      <x:c r="U55" s="3">
        <x:f>$G55*_xlfn.XLOOKUP($D55,PQ!$D:$D,PQ!AG:AG,"0_PQ",0,)*(1+$F55)</x:f>
        <x:v>0</x:v>
      </x:c>
      <x:c r="V55" s="3">
        <x:f>$G55*_xlfn.XLOOKUP($D55,PQ!$D:$D,PQ!AH:AH,"0_PQ",0,)*(1+$F55)</x:f>
        <x:v>0</x:v>
      </x:c>
      <x:c r="W55" s="3">
        <x:f>'RV(RS)'!V55</x:f>
        <x:v>0</x:v>
      </x:c>
      <x:c r="X55" s="397" t="e">
        <x:f>'RV(RS)'!V55/J55</x:f>
        <x:v>#DIV/0!</x:v>
      </x:c>
      <x:c r="Y55" s="397" t="e">
        <x:f t="shared" si="3"/>
        <x:v>#DIV/0!</x:v>
      </x:c>
    </x:row>
    <x:row r="56" spans="1:133">
      <x:c r="A56" s="12" t="s">
        <x:v>56</x:v>
      </x:c>
      <x:c r="B56" s="12" t="s">
        <x:v>37</x:v>
      </x:c>
      <x:c r="C56" s="12" t="s">
        <x:v>59</x:v>
      </x:c>
      <x:c r="D56" s="4" t="s">
        <x:v>46</x:v>
      </x:c>
      <x:c r="E56" s="4" t="s">
        <x:v>46</x:v>
      </x:c>
      <x:c r="F56" s="406">
        <x:v>0</x:v>
      </x:c>
      <x:c r="G56" s="1672">
        <x:f>SUMIF('rmc(2)'!D:D,D56,'rmc(2)'!W:W)</x:f>
        <x:v>0</x:v>
      </x:c>
      <x:c r="H56" s="1673">
        <x:v>294.11132546579461</x:v>
      </x:c>
      <x:c r="I56" s="436" t="e">
        <x:f t="shared" si="25"/>
        <x:v>#DIV/0!</x:v>
      </x:c>
      <x:c r="J56" s="3">
        <x:f t="shared" si="16"/>
        <x:v>0</x:v>
      </x:c>
      <x:c r="K56" s="3">
        <x:f>$H56*_xlfn.XLOOKUP($D56,PQ!$D:$D,PQ!W:W,"0_PQ",0,)*(1+$F56)</x:f>
        <x:v>0</x:v>
      </x:c>
      <x:c r="L56" s="3">
        <x:f>$H56*_xlfn.XLOOKUP($D56,PQ!$D:$D,PQ!X:X,"0_PQ",0,)*(1+$F56)</x:f>
        <x:v>0</x:v>
      </x:c>
      <x:c r="M56" s="3">
        <x:f>$H56*_xlfn.XLOOKUP($D56,PQ!$D:$D,PQ!Y:Y,"0_PQ",0,)*(1+$F56)</x:f>
        <x:v>0</x:v>
      </x:c>
      <x:c r="N56" s="3">
        <x:f>$H56*_xlfn.XLOOKUP($D56,PQ!$D:$D,PQ!Z:Z,"0_PQ",0,)*(1+$F56)</x:f>
        <x:v>0</x:v>
      </x:c>
      <x:c r="O56" s="3">
        <x:f>$H56*_xlfn.XLOOKUP($D56,PQ!$D:$D,PQ!AA:AA,"0_PQ",0,)*(1+$F56)</x:f>
        <x:v>0</x:v>
      </x:c>
      <x:c r="P56" s="3">
        <x:f>$H56*_xlfn.XLOOKUP($D56,PQ!$D:$D,PQ!AB:AB,"0_PQ",0,)*(1+$F56)</x:f>
        <x:v>0</x:v>
      </x:c>
      <x:c r="Q56" s="3">
        <x:f>$G56*_xlfn.XLOOKUP($D56,PQ!$D:$D,PQ!AC:AC,"0_PQ",0,)*(1+$F56)</x:f>
        <x:v>0</x:v>
      </x:c>
      <x:c r="R56" s="3">
        <x:f>$G56*_xlfn.XLOOKUP($D56,PQ!$D:$D,PQ!AD:AD,"0_PQ",0,)*(1+$F56)</x:f>
        <x:v>0</x:v>
      </x:c>
      <x:c r="S56" s="3">
        <x:f>$G56*_xlfn.XLOOKUP($D56,PQ!$D:$D,PQ!AE:AE,"0_PQ",0,)*(1+$F56)</x:f>
        <x:v>0</x:v>
      </x:c>
      <x:c r="T56" s="3">
        <x:f>$G56*_xlfn.XLOOKUP($D56,PQ!$D:$D,PQ!AF:AF,"0_PQ",0,)*(1+$F56)</x:f>
        <x:v>0</x:v>
      </x:c>
      <x:c r="U56" s="3">
        <x:f>$G56*_xlfn.XLOOKUP($D56,PQ!$D:$D,PQ!AG:AG,"0_PQ",0,)*(1+$F56)</x:f>
        <x:v>0</x:v>
      </x:c>
      <x:c r="V56" s="3">
        <x:f>$G56*_xlfn.XLOOKUP($D56,PQ!$D:$D,PQ!AH:AH,"0_PQ",0,)*(1+$F56)</x:f>
        <x:v>0</x:v>
      </x:c>
      <x:c r="W56" s="3">
        <x:f>'RV(RS)'!V56</x:f>
        <x:v>0</x:v>
      </x:c>
      <x:c r="X56" s="397" t="e">
        <x:f>'RV(RS)'!V56/J56</x:f>
        <x:v>#DIV/0!</x:v>
      </x:c>
      <x:c r="Y56" s="397" t="e">
        <x:f t="shared" si="3"/>
        <x:v>#DIV/0!</x:v>
      </x:c>
    </x:row>
    <x:row r="57" spans="1:133">
      <x:c r="A57" s="12" t="s">
        <x:v>56</x:v>
      </x:c>
      <x:c r="B57" s="12" t="s">
        <x:v>37</x:v>
      </x:c>
      <x:c r="C57" s="12" t="s">
        <x:v>59</x:v>
      </x:c>
      <x:c r="D57" s="4" t="s">
        <x:v>47</x:v>
      </x:c>
      <x:c r="E57" s="4" t="s">
        <x:v>47</x:v>
      </x:c>
      <x:c r="F57" s="406">
        <x:v>0</x:v>
      </x:c>
      <x:c r="G57" s="1672">
        <x:f>SUMIF('rmc(2)'!D:D,D57,'rmc(2)'!W:W)</x:f>
        <x:v>0</x:v>
      </x:c>
      <x:c r="H57" s="1673">
        <x:v>299.71309955111968</x:v>
      </x:c>
      <x:c r="I57" s="436" t="e">
        <x:f t="shared" si="25"/>
        <x:v>#DIV/0!</x:v>
      </x:c>
      <x:c r="J57" s="3">
        <x:f t="shared" si="16"/>
        <x:v>0</x:v>
      </x:c>
      <x:c r="K57" s="3">
        <x:f>$H57*_xlfn.XLOOKUP($D57,PQ!$D:$D,PQ!W:W,"0_PQ",0,)*(1+$F57)</x:f>
        <x:v>0</x:v>
      </x:c>
      <x:c r="L57" s="3">
        <x:f>$H57*_xlfn.XLOOKUP($D57,PQ!$D:$D,PQ!X:X,"0_PQ",0,)*(1+$F57)</x:f>
        <x:v>0</x:v>
      </x:c>
      <x:c r="M57" s="3">
        <x:f>$H57*_xlfn.XLOOKUP($D57,PQ!$D:$D,PQ!Y:Y,"0_PQ",0,)*(1+$F57)</x:f>
        <x:v>0</x:v>
      </x:c>
      <x:c r="N57" s="3">
        <x:f>$H57*_xlfn.XLOOKUP($D57,PQ!$D:$D,PQ!Z:Z,"0_PQ",0,)*(1+$F57)</x:f>
        <x:v>0</x:v>
      </x:c>
      <x:c r="O57" s="3">
        <x:f>$H57*_xlfn.XLOOKUP($D57,PQ!$D:$D,PQ!AA:AA,"0_PQ",0,)*(1+$F57)</x:f>
        <x:v>0</x:v>
      </x:c>
      <x:c r="P57" s="3">
        <x:f>$H57*_xlfn.XLOOKUP($D57,PQ!$D:$D,PQ!AB:AB,"0_PQ",0,)*(1+$F57)</x:f>
        <x:v>0</x:v>
      </x:c>
      <x:c r="Q57" s="3">
        <x:f>$G57*_xlfn.XLOOKUP($D57,PQ!$D:$D,PQ!AC:AC,"0_PQ",0,)*(1+$F57)</x:f>
        <x:v>0</x:v>
      </x:c>
      <x:c r="R57" s="3">
        <x:f>$G57*_xlfn.XLOOKUP($D57,PQ!$D:$D,PQ!AD:AD,"0_PQ",0,)*(1+$F57)</x:f>
        <x:v>0</x:v>
      </x:c>
      <x:c r="S57" s="3">
        <x:f>$G57*_xlfn.XLOOKUP($D57,PQ!$D:$D,PQ!AE:AE,"0_PQ",0,)*(1+$F57)</x:f>
        <x:v>0</x:v>
      </x:c>
      <x:c r="T57" s="3">
        <x:f>$G57*_xlfn.XLOOKUP($D57,PQ!$D:$D,PQ!AF:AF,"0_PQ",0,)*(1+$F57)</x:f>
        <x:v>0</x:v>
      </x:c>
      <x:c r="U57" s="3">
        <x:f>$G57*_xlfn.XLOOKUP($D57,PQ!$D:$D,PQ!AG:AG,"0_PQ",0,)*(1+$F57)</x:f>
        <x:v>0</x:v>
      </x:c>
      <x:c r="V57" s="3">
        <x:f>$G57*_xlfn.XLOOKUP($D57,PQ!$D:$D,PQ!AH:AH,"0_PQ",0,)*(1+$F57)</x:f>
        <x:v>0</x:v>
      </x:c>
      <x:c r="W57" s="3">
        <x:f>'RV(RS)'!V57</x:f>
        <x:v>0</x:v>
      </x:c>
      <x:c r="X57" s="397" t="e">
        <x:f>'RV(RS)'!V58/J57</x:f>
        <x:v>#DIV/0!</x:v>
      </x:c>
      <x:c r="Y57" s="397" t="e">
        <x:f t="shared" si="3"/>
        <x:v>#DIV/0!</x:v>
      </x:c>
    </x:row>
    <x:row r="58" spans="1:133">
      <x:c r="A58" s="9"/>
      <x:c r="B58" s="9"/>
      <x:c r="C58" s="9"/>
      <x:c r="D58" s="9" t="s">
        <x:v>48</x:v>
      </x:c>
      <x:c r="E58" s="9"/>
      <x:c r="F58" s="9"/>
      <x:c r="G58" s="216"/>
      <x:c r="H58" s="216"/>
      <x:c r="I58" s="437"/>
      <x:c r="J58" s="10">
        <x:f>SUM(J6,J36,J50)</x:f>
        <x:v>2328082720.2284012</x:v>
      </x:c>
      <x:c r="K58" s="10">
        <x:f t="shared" ref="K58:V58" si="26">SUM(K6,K36,K50)</x:f>
        <x:v>153862741.06429067</x:v>
      </x:c>
      <x:c r="L58" s="10">
        <x:f t="shared" si="26"/>
        <x:v>179546509.43290159</x:v>
      </x:c>
      <x:c r="M58" s="10">
        <x:f t="shared" si="26"/>
        <x:v>210834244.47982395</x:v>
      </x:c>
      <x:c r="N58" s="10">
        <x:f t="shared" si="26"/>
        <x:v>196034920.38575268</x:v>
      </x:c>
      <x:c r="O58" s="10">
        <x:f t="shared" si="26"/>
        <x:v>203327973.92284393</x:v>
      </x:c>
      <x:c r="P58" s="10">
        <x:f t="shared" si="26"/>
        <x:v>212049059.26375818</x:v>
      </x:c>
      <x:c r="Q58" s="10">
        <x:f t="shared" si="26"/>
        <x:v>144072619.23540705</x:v>
      </x:c>
      <x:c r="R58" s="10">
        <x:f t="shared" si="26"/>
        <x:v>125069262.82196586</x:v>
      </x:c>
      <x:c r="S58" s="10">
        <x:f t="shared" si="26"/>
        <x:v>198111390.13620502</x:v>
      </x:c>
      <x:c r="T58" s="10">
        <x:f t="shared" si="26"/>
        <x:v>227245296.84790355</x:v>
      </x:c>
      <x:c r="U58" s="10">
        <x:f t="shared" si="26"/>
        <x:v>226798068.44110018</x:v>
      </x:c>
      <x:c r="V58" s="10">
        <x:f t="shared" si="26"/>
        <x:v>251130634.19644815</x:v>
      </x:c>
      <x:c r="W58" s="3">
        <x:f>'RV(RS)'!V59</x:f>
        <x:v>3843874375.1870995</x:v>
      </x:c>
      <x:c r="X58" s="397">
        <x:f>'RV(RS)'!V59/J58</x:f>
        <x:v>1.6510901188296216</x:v>
      </x:c>
      <x:c r="Y58" s="397">
        <x:f t="shared" si="3"/>
        <x:v>1.6510901188296216</x:v>
      </x:c>
    </x:row>
    <x:row r="61" spans="1:133">
      <x:c r="J61" s="3">
        <x:f>J58-[142]RMC!$H$46</x:f>
        <x:v>158470080.12969542</x:v>
      </x:c>
    </x:row>
  </x:sheetData>
  <x:autoFilter ref="A5:EC58" xr:uid="{475482B6-9575-435F-BD5F-0773C472737A}"/>
  <x:phoneticPr fontId="9" type="noConversion"/>
  <x:pageMargins left="0.7" right="0.7" top="0.75" bottom="0.75" header="0.3" footer="0.3"/>
  <x:pageSetup paperSize="9" orientation="portrait" verticalDpi="0" r:id="rId1"/>
  <x:ignoredErrors>
    <x:ignoredError sqref="K10:V10 K46:V46 K14:V14 K32:V34 K50:V50" formula="1"/>
  </x:ignoredErrors>
  <x:legacyDrawing r:id="rId2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1BE7815-D13E-4556-BB2D-34D4D753AD3C}" mc:Ignorable="x14ac xr xr2 xr3">
  <x:dimension ref="A1:Y721"/>
  <x:sheetViews>
    <x:sheetView topLeftCell="A668" workbookViewId="0">
      <x:selection activeCell="L708" sqref="L708"/>
    </x:sheetView>
  </x:sheetViews>
  <x:sheetFormatPr defaultColWidth="7.69921875" defaultRowHeight="13.8"/>
  <x:cols>
    <x:col min="1" max="1" width="7" style="623" customWidth="1"/>
    <x:col min="2" max="2" width="4.09765625" style="623" customWidth="1"/>
    <x:col min="3" max="3" width="9" style="623" customWidth="1"/>
    <x:col min="4" max="4" width="14.3984375" style="623" bestFit="1" customWidth="1"/>
    <x:col min="5" max="5" width="6.09765625" style="623" customWidth="1"/>
    <x:col min="6" max="6" width="7.8984375" style="623" bestFit="1" customWidth="1"/>
    <x:col min="7" max="7" width="6.09765625" style="623" bestFit="1" customWidth="1"/>
    <x:col min="8" max="8" width="5.19921875" style="623" bestFit="1" customWidth="1"/>
    <x:col min="9" max="9" width="2.8984375" style="623" customWidth="1"/>
    <x:col min="10" max="10" width="13.69921875" style="623" bestFit="1" customWidth="1"/>
    <x:col min="11" max="11" width="5.3984375" style="624" bestFit="1" customWidth="1"/>
    <x:col min="12" max="12" width="38.3984375" style="623" customWidth="1"/>
    <x:col min="13" max="13" width="16.09765625" style="625" bestFit="1" customWidth="1"/>
    <x:col min="14" max="14" width="8.296875" style="623" bestFit="1" customWidth="1"/>
    <x:col min="15" max="15" width="9.59765625" style="623" customWidth="1"/>
    <x:col min="16" max="16" width="6.296875" style="623" bestFit="1" customWidth="1"/>
    <x:col min="17" max="17" width="8.09765625" style="623" bestFit="1" customWidth="1"/>
    <x:col min="18" max="22" width="8.09765625" style="623" customWidth="1"/>
    <x:col min="23" max="23" width="14.19921875" style="623" bestFit="1" customWidth="1"/>
    <x:col min="24" max="24" width="21.69921875" style="770" customWidth="1"/>
    <x:col min="25" max="25" width="13.3984375" style="772" customWidth="1"/>
    <x:col min="26" max="16384" width="7.69921875" style="623"/>
  </x:cols>
  <x:sheetData>
    <x:row r="1" spans="1:25" ht="15.6">
      <x:c r="A1" s="626" t="s">
        <x:v>992</x:v>
      </x:c>
      <x:c r="B1" s="627" t="s">
        <x:v>993</x:v>
      </x:c>
      <x:c r="C1" s="627" t="s">
        <x:v>994</x:v>
      </x:c>
      <x:c r="D1" s="627" t="s">
        <x:v>995</x:v>
      </x:c>
      <x:c r="E1" s="627" t="s">
        <x:v>996</x:v>
      </x:c>
      <x:c r="F1" s="626" t="s">
        <x:v>997</x:v>
      </x:c>
      <x:c r="G1" s="626" t="s">
        <x:v>998</x:v>
      </x:c>
      <x:c r="H1" s="626" t="s">
        <x:v>999</x:v>
      </x:c>
      <x:c r="I1" s="626" t="s">
        <x:v>1000</x:v>
      </x:c>
      <x:c r="J1" s="627" t="s">
        <x:v>1001</x:v>
      </x:c>
      <x:c r="K1" s="628" t="s">
        <x:v>1002</x:v>
      </x:c>
      <x:c r="L1" s="627" t="s">
        <x:v>1003</x:v>
      </x:c>
      <x:c r="M1" s="629" t="s">
        <x:v>1004</x:v>
      </x:c>
      <x:c r="N1" s="626" t="s">
        <x:v>1005</x:v>
      </x:c>
      <x:c r="O1" s="626"/>
      <x:c r="P1" s="627" t="s">
        <x:v>996</x:v>
      </x:c>
      <x:c r="Q1" s="627" t="s">
        <x:v>1006</x:v>
      </x:c>
      <x:c r="R1" s="630" t="s">
        <x:v>1460</x:v>
      </x:c>
      <x:c r="S1" s="630"/>
      <x:c r="T1" s="630" t="s">
        <x:v>841</x:v>
      </x:c>
      <x:c r="U1" s="630" t="s">
        <x:v>1461</x:v>
      </x:c>
      <x:c r="V1" s="630" t="s">
        <x:v>1463</x:v>
      </x:c>
      <x:c r="W1" s="630" t="s">
        <x:v>1462</x:v>
      </x:c>
      <x:c r="X1" s="764" t="s">
        <x:v>1007</x:v>
      </x:c>
      <x:c r="Y1" s="765" t="s">
        <x:v>1008</x:v>
      </x:c>
    </x:row>
    <x:row r="2" spans="1:25" ht="17.399999999999999">
      <x:c r="A2" s="679" t="s">
        <x:v>1020</x:v>
      </x:c>
      <x:c r="B2" s="680" t="s">
        <x:v>9</x:v>
      </x:c>
      <x:c r="C2" s="680" t="s">
        <x:v>1009</x:v>
      </x:c>
      <x:c r="D2" s="681" t="s">
        <x:v>12</x:v>
      </x:c>
      <x:c r="E2" s="681" t="s">
        <x:v>12</x:v>
      </x:c>
      <x:c r="F2" s="681" t="s">
        <x:v>1010</x:v>
      </x:c>
      <x:c r="G2" s="680" t="s">
        <x:v>1011</x:v>
      </x:c>
      <x:c r="H2" s="680" t="s">
        <x:v>1012</x:v>
      </x:c>
      <x:c r="I2" s="680" t="s">
        <x:v>1013</x:v>
      </x:c>
      <x:c r="J2" s="681" t="s">
        <x:v>1014</x:v>
      </x:c>
      <x:c r="K2" s="682" t="s">
        <x:v>1015</x:v>
      </x:c>
      <x:c r="L2" s="681" t="s">
        <x:v>1016</x:v>
      </x:c>
      <x:c r="M2" s="683">
        <x:v>1</x:v>
      </x:c>
      <x:c r="N2" s="681" t="s">
        <x:v>1017</x:v>
      </x:c>
      <x:c r="O2" s="681"/>
      <x:c r="P2" s="680" t="s">
        <x:v>1018</x:v>
      </x:c>
      <x:c r="Q2" s="680" t="s">
        <x:v>1019</x:v>
      </x:c>
      <x:c r="R2" s="684"/>
      <x:c r="S2" s="684"/>
      <x:c r="T2" s="684"/>
      <x:c r="U2" s="684"/>
      <x:c r="V2" s="684"/>
      <x:c r="W2" s="684"/>
      <x:c r="X2" s="766">
        <x:v>0</x:v>
      </x:c>
      <x:c r="Y2" s="767">
        <x:f t="shared" ref="Y2:Y65" si="0">+M2*X2</x:f>
        <x:v>0</x:v>
      </x:c>
    </x:row>
    <x:row r="3" spans="1:25" ht="17.399999999999999">
      <x:c r="A3" s="685" t="s">
        <x:v>1020</x:v>
      </x:c>
      <x:c r="B3" s="623" t="s">
        <x:v>9</x:v>
      </x:c>
      <x:c r="C3" s="623" t="s">
        <x:v>1009</x:v>
      </x:c>
      <x:c r="D3" s="686" t="s">
        <x:v>12</x:v>
      </x:c>
      <x:c r="E3" s="686" t="s">
        <x:v>12</x:v>
      </x:c>
      <x:c r="F3" s="686" t="s">
        <x:v>1010</x:v>
      </x:c>
      <x:c r="G3" s="623" t="s">
        <x:v>1011</x:v>
      </x:c>
      <x:c r="H3" s="623" t="s">
        <x:v>1012</x:v>
      </x:c>
      <x:c r="I3" s="623" t="s">
        <x:v>1011</x:v>
      </x:c>
      <x:c r="J3" s="686" t="s">
        <x:v>1022</x:v>
      </x:c>
      <x:c r="K3" s="624" t="s">
        <x:v>1023</x:v>
      </x:c>
      <x:c r="L3" s="686" t="s">
        <x:v>1024</x:v>
      </x:c>
      <x:c r="M3" s="687">
        <x:v>1</x:v>
      </x:c>
      <x:c r="N3" s="686" t="s">
        <x:v>1017</x:v>
      </x:c>
      <x:c r="O3" s="686"/>
      <x:c r="P3" s="623" t="s">
        <x:v>1018</x:v>
      </x:c>
      <x:c r="Q3" s="623" t="s">
        <x:v>1017</x:v>
      </x:c>
      <x:c r="R3" s="631"/>
      <x:c r="S3" s="631"/>
      <x:c r="T3" s="631"/>
      <x:c r="U3" s="631"/>
      <x:c r="V3" s="631"/>
      <x:c r="W3" s="631"/>
      <x:c r="X3" s="768">
        <x:v>0</x:v>
      </x:c>
      <x:c r="Y3" s="769">
        <x:f t="shared" si="0"/>
        <x:v>0</x:v>
      </x:c>
    </x:row>
    <x:row r="4" spans="1:25" ht="17.399999999999999">
      <x:c r="A4" s="685" t="s">
        <x:v>1020</x:v>
      </x:c>
      <x:c r="B4" s="623" t="s">
        <x:v>9</x:v>
      </x:c>
      <x:c r="C4" s="623" t="s">
        <x:v>1009</x:v>
      </x:c>
      <x:c r="D4" s="686" t="s">
        <x:v>12</x:v>
      </x:c>
      <x:c r="E4" s="686" t="s">
        <x:v>12</x:v>
      </x:c>
      <x:c r="F4" s="686" t="s">
        <x:v>1010</x:v>
      </x:c>
      <x:c r="G4" s="623" t="s">
        <x:v>1011</x:v>
      </x:c>
      <x:c r="H4" s="623" t="s">
        <x:v>1012</x:v>
      </x:c>
      <x:c r="I4" s="623" t="s">
        <x:v>1011</x:v>
      </x:c>
      <x:c r="J4" s="686" t="s">
        <x:v>1026</x:v>
      </x:c>
      <x:c r="K4" s="624" t="s">
        <x:v>1027</x:v>
      </x:c>
      <x:c r="L4" s="686" t="s">
        <x:v>1028</x:v>
      </x:c>
      <x:c r="M4" s="687">
        <x:v>3</x:v>
      </x:c>
      <x:c r="N4" s="686" t="s">
        <x:v>1017</x:v>
      </x:c>
      <x:c r="O4" s="686"/>
      <x:c r="P4" s="623" t="s">
        <x:v>1018</x:v>
      </x:c>
      <x:c r="Q4" s="623" t="s">
        <x:v>1017</x:v>
      </x:c>
      <x:c r="R4" s="631">
        <x:v>0.01</x:v>
      </x:c>
      <x:c r="S4" s="631" cm="1">
        <x:f t="array" ref="S4">R4*RSDUSD24</x:f>
        <x:v>1.06</x:v>
      </x:c>
      <x:c r="T4" s="631">
        <x:f t="shared" ref="T4:T35" si="1">R4*RSDUSD25</x:f>
        <x:v>1</x:v>
      </x:c>
      <x:c r="U4" s="631">
        <x:f t="shared" ref="U4:U66" si="2">T4*1.7%</x:f>
        <x:v>1.7000000000000001E-2</x:v>
      </x:c>
      <x:c r="V4" s="631">
        <x:f t="shared" ref="V4:V66" si="3">T4+U4</x:f>
        <x:v>1.0169999999999999</x:v>
      </x:c>
      <x:c r="W4" s="631">
        <x:f t="shared" ref="W4:W35" si="4">V4*M4</x:f>
        <x:v>3.0509999999999997</x:v>
      </x:c>
      <x:c r="X4" s="768">
        <x:v>1.1733305970301342</x:v>
      </x:c>
      <x:c r="Y4" s="769">
        <x:f t="shared" si="0"/>
        <x:v>3.5199917910904026</x:v>
      </x:c>
    </x:row>
    <x:row r="5" spans="1:25" ht="17.399999999999999">
      <x:c r="A5" s="685" t="s">
        <x:v>1020</x:v>
      </x:c>
      <x:c r="B5" s="623" t="s">
        <x:v>9</x:v>
      </x:c>
      <x:c r="C5" s="623" t="s">
        <x:v>1009</x:v>
      </x:c>
      <x:c r="D5" s="686" t="s">
        <x:v>12</x:v>
      </x:c>
      <x:c r="E5" s="686" t="s">
        <x:v>12</x:v>
      </x:c>
      <x:c r="F5" s="686" t="s">
        <x:v>1010</x:v>
      </x:c>
      <x:c r="G5" s="623" t="s">
        <x:v>1011</x:v>
      </x:c>
      <x:c r="H5" s="623" t="s">
        <x:v>1012</x:v>
      </x:c>
      <x:c r="I5" s="623" t="s">
        <x:v>1011</x:v>
      </x:c>
      <x:c r="J5" s="686" t="s">
        <x:v>1031</x:v>
      </x:c>
      <x:c r="K5" s="624" t="s">
        <x:v>1032</x:v>
      </x:c>
      <x:c r="L5" s="686" t="s">
        <x:v>1033</x:v>
      </x:c>
      <x:c r="M5" s="687">
        <x:v>1</x:v>
      </x:c>
      <x:c r="N5" s="686" t="s">
        <x:v>1017</x:v>
      </x:c>
      <x:c r="O5" s="686"/>
      <x:c r="P5" s="623" t="s">
        <x:v>1018</x:v>
      </x:c>
      <x:c r="Q5" s="623" t="s">
        <x:v>1017</x:v>
      </x:c>
      <x:c r="R5" s="631">
        <x:v>0.05</x:v>
      </x:c>
      <x:c r="S5" s="631" cm="1">
        <x:f t="array" ref="S5">R5*RSDUSD24</x:f>
        <x:v>5.3000000000000007</x:v>
      </x:c>
      <x:c r="T5" s="631">
        <x:f t="shared" si="1"/>
        <x:v>5</x:v>
      </x:c>
      <x:c r="U5" s="631">
        <x:f t="shared" si="2"/>
        <x:v>8.5000000000000006E-2</x:v>
      </x:c>
      <x:c r="V5" s="631">
        <x:f t="shared" si="3"/>
        <x:v>5.085</x:v>
      </x:c>
      <x:c r="W5" s="631">
        <x:f t="shared" si="4"/>
        <x:v>5.085</x:v>
      </x:c>
      <x:c r="X5" s="768">
        <x:v>4.766140798026564</x:v>
      </x:c>
      <x:c r="Y5" s="769">
        <x:f t="shared" si="0"/>
        <x:v>4.766140798026564</x:v>
      </x:c>
    </x:row>
    <x:row r="6" spans="1:25" ht="17.399999999999999">
      <x:c r="A6" s="685" t="s">
        <x:v>1020</x:v>
      </x:c>
      <x:c r="B6" s="623" t="s">
        <x:v>9</x:v>
      </x:c>
      <x:c r="C6" s="623" t="s">
        <x:v>1009</x:v>
      </x:c>
      <x:c r="D6" s="686" t="s">
        <x:v>12</x:v>
      </x:c>
      <x:c r="E6" s="686" t="s">
        <x:v>12</x:v>
      </x:c>
      <x:c r="F6" s="686" t="s">
        <x:v>1010</x:v>
      </x:c>
      <x:c r="G6" s="623" t="s">
        <x:v>1011</x:v>
      </x:c>
      <x:c r="H6" s="623" t="s">
        <x:v>1012</x:v>
      </x:c>
      <x:c r="I6" s="623" t="s">
        <x:v>1013</x:v>
      </x:c>
      <x:c r="J6" s="686" t="s">
        <x:v>1036</x:v>
      </x:c>
      <x:c r="K6" s="624" t="s">
        <x:v>1015</x:v>
      </x:c>
      <x:c r="L6" s="686" t="s">
        <x:v>1037</x:v>
      </x:c>
      <x:c r="M6" s="687">
        <x:v>4</x:v>
      </x:c>
      <x:c r="N6" s="686" t="s">
        <x:v>1017</x:v>
      </x:c>
      <x:c r="O6" s="686"/>
      <x:c r="P6" s="623" t="s">
        <x:v>1018</x:v>
      </x:c>
      <x:c r="Q6" s="623" t="s">
        <x:v>1019</x:v>
      </x:c>
      <x:c r="R6" s="631">
        <x:v>0.03</x:v>
      </x:c>
      <x:c r="S6" s="631" cm="1">
        <x:f t="array" ref="S6">R6*RSDUSD24</x:f>
        <x:v>3.1799999999999997</x:v>
      </x:c>
      <x:c r="T6" s="631">
        <x:f t="shared" si="1"/>
        <x:v>3</x:v>
      </x:c>
      <x:c r="U6" s="631">
        <x:f t="shared" si="2"/>
        <x:v>5.1000000000000004E-2</x:v>
      </x:c>
      <x:c r="V6" s="631">
        <x:f t="shared" si="3"/>
        <x:v>3.0510000000000002</x:v>
      </x:c>
      <x:c r="W6" s="631">
        <x:f t="shared" si="4"/>
        <x:v>12.204000000000001</x:v>
      </x:c>
      <x:c r="X6" s="768">
        <x:v>3.2416390766700074</x:v>
      </x:c>
      <x:c r="Y6" s="769">
        <x:f t="shared" si="0"/>
        <x:v>12.96655630668003</x:v>
      </x:c>
    </x:row>
    <x:row r="7" spans="1:25" ht="17.399999999999999">
      <x:c r="A7" s="685" t="s">
        <x:v>1020</x:v>
      </x:c>
      <x:c r="B7" s="623" t="s">
        <x:v>9</x:v>
      </x:c>
      <x:c r="C7" s="623" t="s">
        <x:v>1009</x:v>
      </x:c>
      <x:c r="D7" s="686" t="s">
        <x:v>12</x:v>
      </x:c>
      <x:c r="E7" s="686" t="s">
        <x:v>12</x:v>
      </x:c>
      <x:c r="F7" s="686" t="s">
        <x:v>1010</x:v>
      </x:c>
      <x:c r="G7" s="623" t="s">
        <x:v>1011</x:v>
      </x:c>
      <x:c r="H7" s="623" t="s">
        <x:v>1012</x:v>
      </x:c>
      <x:c r="I7" s="623" t="s">
        <x:v>1011</x:v>
      </x:c>
      <x:c r="J7" s="686" t="s">
        <x:v>1038</x:v>
      </x:c>
      <x:c r="K7" s="624" t="s">
        <x:v>1039</x:v>
      </x:c>
      <x:c r="L7" s="686" t="s">
        <x:v>1040</x:v>
      </x:c>
      <x:c r="M7" s="687">
        <x:v>2</x:v>
      </x:c>
      <x:c r="N7" s="686" t="s">
        <x:v>1017</x:v>
      </x:c>
      <x:c r="O7" s="686"/>
      <x:c r="P7" s="623" t="s">
        <x:v>1018</x:v>
      </x:c>
      <x:c r="Q7" s="623" t="s">
        <x:v>1017</x:v>
      </x:c>
      <x:c r="R7" s="631">
        <x:v>0.21</x:v>
      </x:c>
      <x:c r="S7" s="631" cm="1">
        <x:f t="array" ref="S7">R7*RSDUSD24</x:f>
        <x:v>22.259999999999998</x:v>
      </x:c>
      <x:c r="T7" s="631">
        <x:f t="shared" si="1"/>
        <x:v>21</x:v>
      </x:c>
      <x:c r="U7" s="631">
        <x:f t="shared" si="2"/>
        <x:v>0.35700000000000004</x:v>
      </x:c>
      <x:c r="V7" s="631">
        <x:f t="shared" si="3"/>
        <x:v>21.356999999999999</x:v>
      </x:c>
      <x:c r="W7" s="631">
        <x:f t="shared" si="4"/>
        <x:v>42.713999999999999</x:v>
      </x:c>
      <x:c r="X7" s="768">
        <x:v>22.452203788986257</x:v>
      </x:c>
      <x:c r="Y7" s="769">
        <x:f t="shared" si="0"/>
        <x:v>44.904407577972513</x:v>
      </x:c>
    </x:row>
    <x:row r="8" spans="1:25" ht="17.399999999999999">
      <x:c r="A8" s="685" t="s">
        <x:v>1020</x:v>
      </x:c>
      <x:c r="B8" s="623" t="s">
        <x:v>9</x:v>
      </x:c>
      <x:c r="C8" s="623" t="s">
        <x:v>1009</x:v>
      </x:c>
      <x:c r="D8" s="686" t="s">
        <x:v>12</x:v>
      </x:c>
      <x:c r="E8" s="686" t="s">
        <x:v>12</x:v>
      </x:c>
      <x:c r="F8" s="686" t="s">
        <x:v>1010</x:v>
      </x:c>
      <x:c r="G8" s="623" t="s">
        <x:v>1011</x:v>
      </x:c>
      <x:c r="H8" s="623" t="s">
        <x:v>1012</x:v>
      </x:c>
      <x:c r="I8" s="623" t="s">
        <x:v>1011</x:v>
      </x:c>
      <x:c r="J8" s="686" t="s">
        <x:v>1041</x:v>
      </x:c>
      <x:c r="K8" s="624" t="s">
        <x:v>1042</x:v>
      </x:c>
      <x:c r="L8" s="686" t="s">
        <x:v>1043</x:v>
      </x:c>
      <x:c r="M8" s="687">
        <x:v>2</x:v>
      </x:c>
      <x:c r="N8" s="686" t="s">
        <x:v>1017</x:v>
      </x:c>
      <x:c r="O8" s="686"/>
      <x:c r="P8" s="623" t="s">
        <x:v>1018</x:v>
      </x:c>
      <x:c r="Q8" s="623" t="s">
        <x:v>1017</x:v>
      </x:c>
      <x:c r="R8" s="631">
        <x:v>0.18</x:v>
      </x:c>
      <x:c r="S8" s="631" cm="1">
        <x:f t="array" ref="S8">R8*RSDUSD24</x:f>
        <x:v>19.079999999999998</x:v>
      </x:c>
      <x:c r="T8" s="631">
        <x:f t="shared" si="1"/>
        <x:v>18</x:v>
      </x:c>
      <x:c r="U8" s="631">
        <x:f t="shared" si="2"/>
        <x:v>0.30600000000000005</x:v>
      </x:c>
      <x:c r="V8" s="631">
        <x:f t="shared" si="3"/>
        <x:v>18.306000000000001</x:v>
      </x:c>
      <x:c r="W8" s="631">
        <x:f t="shared" si="4"/>
        <x:v>36.612000000000002</x:v>
      </x:c>
      <x:c r="X8" s="768">
        <x:v>19.641050330872041</x:v>
      </x:c>
      <x:c r="Y8" s="769">
        <x:f t="shared" si="0"/>
        <x:v>39.282100661744082</x:v>
      </x:c>
    </x:row>
    <x:row r="9" spans="1:25" ht="17.399999999999999">
      <x:c r="A9" s="685" t="s">
        <x:v>1020</x:v>
      </x:c>
      <x:c r="B9" s="623" t="s">
        <x:v>9</x:v>
      </x:c>
      <x:c r="C9" s="623" t="s">
        <x:v>1009</x:v>
      </x:c>
      <x:c r="D9" s="686" t="s">
        <x:v>12</x:v>
      </x:c>
      <x:c r="E9" s="686" t="s">
        <x:v>1044</x:v>
      </x:c>
      <x:c r="F9" s="686" t="s">
        <x:v>1045</x:v>
      </x:c>
      <x:c r="G9" s="623" t="s">
        <x:v>1011</x:v>
      </x:c>
      <x:c r="H9" s="623" t="s">
        <x:v>1012</x:v>
      </x:c>
      <x:c r="I9" s="623" t="s">
        <x:v>1011</x:v>
      </x:c>
      <x:c r="J9" s="686" t="s">
        <x:v>1046</x:v>
      </x:c>
      <x:c r="K9" s="624" t="s">
        <x:v>1032</x:v>
      </x:c>
      <x:c r="L9" s="686" t="s">
        <x:v>1047</x:v>
      </x:c>
      <x:c r="M9" s="687">
        <x:v>4</x:v>
      </x:c>
      <x:c r="N9" s="686" t="s">
        <x:v>1017</x:v>
      </x:c>
      <x:c r="O9" s="686"/>
      <x:c r="P9" s="623" t="s">
        <x:v>1018</x:v>
      </x:c>
      <x:c r="Q9" s="623" t="s">
        <x:v>1017</x:v>
      </x:c>
      <x:c r="R9" s="631">
        <x:v>0.02</x:v>
      </x:c>
      <x:c r="S9" s="631" cm="1">
        <x:f t="array" ref="S9">R9*RSDUSD24</x:f>
        <x:v>2.12</x:v>
      </x:c>
      <x:c r="T9" s="631">
        <x:f t="shared" si="1"/>
        <x:v>2</x:v>
      </x:c>
      <x:c r="U9" s="631">
        <x:f t="shared" si="2"/>
        <x:v>3.4000000000000002E-2</x:v>
      </x:c>
      <x:c r="V9" s="631">
        <x:f t="shared" si="3"/>
        <x:v>2.0339999999999998</x:v>
      </x:c>
      <x:c r="W9" s="631">
        <x:f t="shared" si="4"/>
        <x:v>8.1359999999999992</x:v>
      </x:c>
      <x:c r="X9" s="768">
        <x:v>1.9946107765924637</x:v>
      </x:c>
      <x:c r="Y9" s="769">
        <x:f t="shared" si="0"/>
        <x:v>7.9784431063698547</x:v>
      </x:c>
    </x:row>
    <x:row r="10" spans="1:25" ht="17.399999999999999">
      <x:c r="A10" s="685" t="s">
        <x:v>1020</x:v>
      </x:c>
      <x:c r="B10" s="623" t="s">
        <x:v>9</x:v>
      </x:c>
      <x:c r="C10" s="623" t="s">
        <x:v>1009</x:v>
      </x:c>
      <x:c r="D10" s="686" t="s">
        <x:v>12</x:v>
      </x:c>
      <x:c r="E10" s="686" t="s">
        <x:v>1044</x:v>
      </x:c>
      <x:c r="F10" s="686" t="s">
        <x:v>1045</x:v>
      </x:c>
      <x:c r="G10" s="623" t="s">
        <x:v>1011</x:v>
      </x:c>
      <x:c r="H10" s="623" t="s">
        <x:v>1012</x:v>
      </x:c>
      <x:c r="I10" s="623" t="s">
        <x:v>1011</x:v>
      </x:c>
      <x:c r="J10" s="686" t="s">
        <x:v>1048</x:v>
      </x:c>
      <x:c r="K10" s="624" t="s">
        <x:v>1023</x:v>
      </x:c>
      <x:c r="L10" s="686" t="s">
        <x:v>1049</x:v>
      </x:c>
      <x:c r="M10" s="687">
        <x:v>10</x:v>
      </x:c>
      <x:c r="N10" s="686" t="s">
        <x:v>1017</x:v>
      </x:c>
      <x:c r="O10" s="686"/>
      <x:c r="P10" s="623" t="s">
        <x:v>1018</x:v>
      </x:c>
      <x:c r="Q10" s="623" t="s">
        <x:v>1017</x:v>
      </x:c>
      <x:c r="R10" s="631">
        <x:v>0.01</x:v>
      </x:c>
      <x:c r="S10" s="631" cm="1">
        <x:f t="array" ref="S10">R10*RSDUSD24</x:f>
        <x:v>1.06</x:v>
      </x:c>
      <x:c r="T10" s="631">
        <x:f t="shared" si="1"/>
        <x:v>1</x:v>
      </x:c>
      <x:c r="U10" s="631">
        <x:f t="shared" si="2"/>
        <x:v>1.7000000000000001E-2</x:v>
      </x:c>
      <x:c r="V10" s="631">
        <x:f t="shared" si="3"/>
        <x:v>1.0169999999999999</x:v>
      </x:c>
      <x:c r="W10" s="631">
        <x:f t="shared" si="4"/>
        <x:v>10.169999999999998</x:v>
      </x:c>
      <x:c r="X10" s="768">
        <x:v>1.1074773322836624</x:v>
      </x:c>
      <x:c r="Y10" s="769">
        <x:f t="shared" si="0"/>
        <x:v>11.074773322836624</x:v>
      </x:c>
    </x:row>
    <x:row r="11" spans="1:25" ht="17.399999999999999">
      <x:c r="A11" s="685" t="s">
        <x:v>1020</x:v>
      </x:c>
      <x:c r="B11" s="623" t="s">
        <x:v>9</x:v>
      </x:c>
      <x:c r="C11" s="623" t="s">
        <x:v>1009</x:v>
      </x:c>
      <x:c r="D11" s="686" t="s">
        <x:v>12</x:v>
      </x:c>
      <x:c r="E11" s="686" t="s">
        <x:v>1044</x:v>
      </x:c>
      <x:c r="F11" s="686" t="s">
        <x:v>1045</x:v>
      </x:c>
      <x:c r="G11" s="623" t="s">
        <x:v>1011</x:v>
      </x:c>
      <x:c r="H11" s="623" t="s">
        <x:v>1012</x:v>
      </x:c>
      <x:c r="I11" s="623" t="s">
        <x:v>1011</x:v>
      </x:c>
      <x:c r="J11" s="686" t="s">
        <x:v>1050</x:v>
      </x:c>
      <x:c r="K11" s="624" t="s">
        <x:v>1027</x:v>
      </x:c>
      <x:c r="L11" s="686" t="s">
        <x:v>1051</x:v>
      </x:c>
      <x:c r="M11" s="687">
        <x:v>1</x:v>
      </x:c>
      <x:c r="N11" s="686" t="s">
        <x:v>1017</x:v>
      </x:c>
      <x:c r="O11" s="686"/>
      <x:c r="P11" s="623" t="s">
        <x:v>1018</x:v>
      </x:c>
      <x:c r="Q11" s="623" t="s">
        <x:v>1017</x:v>
      </x:c>
      <x:c r="R11" s="631">
        <x:v>0.03</x:v>
      </x:c>
      <x:c r="S11" s="631" cm="1">
        <x:f t="array" ref="S11">R11*RSDUSD24</x:f>
        <x:v>3.1799999999999997</x:v>
      </x:c>
      <x:c r="T11" s="631">
        <x:f t="shared" si="1"/>
        <x:v>3</x:v>
      </x:c>
      <x:c r="U11" s="631">
        <x:f t="shared" si="2"/>
        <x:v>5.1000000000000004E-2</x:v>
      </x:c>
      <x:c r="V11" s="631">
        <x:f t="shared" si="3"/>
        <x:v>3.0510000000000002</x:v>
      </x:c>
      <x:c r="W11" s="631">
        <x:f t="shared" si="4"/>
        <x:v>3.0510000000000002</x:v>
      </x:c>
      <x:c r="X11" s="768">
        <x:v>2.265370499522994</x:v>
      </x:c>
      <x:c r="Y11" s="769">
        <x:f t="shared" si="0"/>
        <x:v>2.265370499522994</x:v>
      </x:c>
    </x:row>
    <x:row r="12" spans="1:25" ht="17.399999999999999">
      <x:c r="A12" s="685" t="s">
        <x:v>1020</x:v>
      </x:c>
      <x:c r="B12" s="623" t="s">
        <x:v>9</x:v>
      </x:c>
      <x:c r="C12" s="623" t="s">
        <x:v>1009</x:v>
      </x:c>
      <x:c r="D12" s="686" t="s">
        <x:v>12</x:v>
      </x:c>
      <x:c r="E12" s="686" t="s">
        <x:v>1044</x:v>
      </x:c>
      <x:c r="F12" s="686" t="s">
        <x:v>1045</x:v>
      </x:c>
      <x:c r="G12" s="623" t="s">
        <x:v>1011</x:v>
      </x:c>
      <x:c r="H12" s="623" t="s">
        <x:v>1012</x:v>
      </x:c>
      <x:c r="I12" s="623" t="s">
        <x:v>1011</x:v>
      </x:c>
      <x:c r="J12" s="686" t="s">
        <x:v>1052</x:v>
      </x:c>
      <x:c r="K12" s="624" t="s">
        <x:v>1053</x:v>
      </x:c>
      <x:c r="L12" s="686" t="s">
        <x:v>1054</x:v>
      </x:c>
      <x:c r="M12" s="687">
        <x:v>1</x:v>
      </x:c>
      <x:c r="N12" s="686" t="s">
        <x:v>1017</x:v>
      </x:c>
      <x:c r="O12" s="686"/>
      <x:c r="P12" s="623" t="s">
        <x:v>1018</x:v>
      </x:c>
      <x:c r="Q12" s="623" t="s">
        <x:v>1017</x:v>
      </x:c>
      <x:c r="R12" s="631">
        <x:v>0.02</x:v>
      </x:c>
      <x:c r="S12" s="631" cm="1">
        <x:f t="array" ref="S12">R12*RSDUSD24</x:f>
        <x:v>2.12</x:v>
      </x:c>
      <x:c r="T12" s="631">
        <x:f t="shared" si="1"/>
        <x:v>2</x:v>
      </x:c>
      <x:c r="U12" s="631">
        <x:f t="shared" si="2"/>
        <x:v>3.4000000000000002E-2</x:v>
      </x:c>
      <x:c r="V12" s="631">
        <x:f t="shared" si="3"/>
        <x:v>2.0339999999999998</x:v>
      </x:c>
      <x:c r="W12" s="631">
        <x:f t="shared" si="4"/>
        <x:v>2.0339999999999998</x:v>
      </x:c>
      <x:c r="X12" s="768">
        <x:v>2.1493166989196495</x:v>
      </x:c>
      <x:c r="Y12" s="769">
        <x:f t="shared" si="0"/>
        <x:v>2.1493166989196495</x:v>
      </x:c>
    </x:row>
    <x:row r="13" spans="1:25" ht="17.399999999999999">
      <x:c r="A13" s="685" t="s">
        <x:v>1020</x:v>
      </x:c>
      <x:c r="B13" s="623" t="s">
        <x:v>9</x:v>
      </x:c>
      <x:c r="C13" s="623" t="s">
        <x:v>1009</x:v>
      </x:c>
      <x:c r="D13" s="686" t="s">
        <x:v>12</x:v>
      </x:c>
      <x:c r="E13" s="686" t="s">
        <x:v>1044</x:v>
      </x:c>
      <x:c r="F13" s="686" t="s">
        <x:v>1045</x:v>
      </x:c>
      <x:c r="G13" s="623" t="s">
        <x:v>1011</x:v>
      </x:c>
      <x:c r="H13" s="623" t="s">
        <x:v>1055</x:v>
      </x:c>
      <x:c r="I13" s="623" t="s">
        <x:v>1013</x:v>
      </x:c>
      <x:c r="J13" s="686" t="s">
        <x:v>1056</x:v>
      </x:c>
      <x:c r="K13" s="624" t="s">
        <x:v>1015</x:v>
      </x:c>
      <x:c r="L13" s="686" t="s">
        <x:v>1057</x:v>
      </x:c>
      <x:c r="M13" s="687">
        <x:v>1</x:v>
      </x:c>
      <x:c r="N13" s="686" t="s">
        <x:v>1017</x:v>
      </x:c>
      <x:c r="O13" s="686"/>
      <x:c r="P13" s="623" t="s">
        <x:v>1018</x:v>
      </x:c>
      <x:c r="Q13" s="623" t="s">
        <x:v>1019</x:v>
      </x:c>
      <x:c r="R13" s="631">
        <x:v>0.02</x:v>
      </x:c>
      <x:c r="S13" s="631" cm="1">
        <x:f t="array" ref="S13">R13*RSDUSD24</x:f>
        <x:v>2.12</x:v>
      </x:c>
      <x:c r="T13" s="631">
        <x:f t="shared" si="1"/>
        <x:v>2</x:v>
      </x:c>
      <x:c r="U13" s="631">
        <x:f t="shared" si="2"/>
        <x:v>3.4000000000000002E-2</x:v>
      </x:c>
      <x:c r="V13" s="631">
        <x:f t="shared" si="3"/>
        <x:v>2.0339999999999998</x:v>
      </x:c>
      <x:c r="W13" s="631">
        <x:f t="shared" si="4"/>
        <x:v>2.0339999999999998</x:v>
      </x:c>
      <x:c r="X13" s="768">
        <x:v>2.282839615492259</x:v>
      </x:c>
      <x:c r="Y13" s="769">
        <x:f t="shared" si="0"/>
        <x:v>2.282839615492259</x:v>
      </x:c>
    </x:row>
    <x:row r="14" spans="1:25" ht="17.399999999999999">
      <x:c r="A14" s="685" t="s">
        <x:v>1020</x:v>
      </x:c>
      <x:c r="B14" s="623" t="s">
        <x:v>9</x:v>
      </x:c>
      <x:c r="C14" s="623" t="s">
        <x:v>1009</x:v>
      </x:c>
      <x:c r="D14" s="686" t="s">
        <x:v>12</x:v>
      </x:c>
      <x:c r="E14" s="686" t="s">
        <x:v>1044</x:v>
      </x:c>
      <x:c r="F14" s="686" t="s">
        <x:v>1045</x:v>
      </x:c>
      <x:c r="G14" s="623" t="s">
        <x:v>1011</x:v>
      </x:c>
      <x:c r="H14" s="623" t="s">
        <x:v>1055</x:v>
      </x:c>
      <x:c r="I14" s="623" t="s">
        <x:v>1011</x:v>
      </x:c>
      <x:c r="J14" s="686" t="s">
        <x:v>1058</x:v>
      </x:c>
      <x:c r="K14" s="624" t="s">
        <x:v>1023</x:v>
      </x:c>
      <x:c r="L14" s="686" t="s">
        <x:v>1059</x:v>
      </x:c>
      <x:c r="M14" s="687">
        <x:v>1</x:v>
      </x:c>
      <x:c r="N14" s="686" t="s">
        <x:v>1017</x:v>
      </x:c>
      <x:c r="O14" s="686"/>
      <x:c r="P14" s="623" t="s">
        <x:v>1018</x:v>
      </x:c>
      <x:c r="Q14" s="623" t="s">
        <x:v>1017</x:v>
      </x:c>
      <x:c r="R14" s="631">
        <x:v>0.02</x:v>
      </x:c>
      <x:c r="S14" s="631" cm="1">
        <x:f t="array" ref="S14">R14*RSDUSD24</x:f>
        <x:v>2.12</x:v>
      </x:c>
      <x:c r="T14" s="631">
        <x:f t="shared" si="1"/>
        <x:v>2</x:v>
      </x:c>
      <x:c r="U14" s="631">
        <x:f t="shared" si="2"/>
        <x:v>3.4000000000000002E-2</x:v>
      </x:c>
      <x:c r="V14" s="631">
        <x:f t="shared" si="3"/>
        <x:v>2.0339999999999998</x:v>
      </x:c>
      <x:c r="W14" s="631">
        <x:f t="shared" si="4"/>
        <x:v>2.0339999999999998</x:v>
      </x:c>
      <x:c r="X14" s="768">
        <x:v>2.1858022542476059</x:v>
      </x:c>
      <x:c r="Y14" s="769">
        <x:f t="shared" si="0"/>
        <x:v>2.1858022542476059</x:v>
      </x:c>
    </x:row>
    <x:row r="15" spans="1:25" ht="17.399999999999999">
      <x:c r="A15" s="685" t="s">
        <x:v>1020</x:v>
      </x:c>
      <x:c r="B15" s="623" t="s">
        <x:v>9</x:v>
      </x:c>
      <x:c r="C15" s="623" t="s">
        <x:v>1009</x:v>
      </x:c>
      <x:c r="D15" s="686" t="s">
        <x:v>12</x:v>
      </x:c>
      <x:c r="E15" s="686" t="s">
        <x:v>1044</x:v>
      </x:c>
      <x:c r="F15" s="686" t="s">
        <x:v>1045</x:v>
      </x:c>
      <x:c r="G15" s="623" t="s">
        <x:v>1011</x:v>
      </x:c>
      <x:c r="H15" s="623" t="s">
        <x:v>1055</x:v>
      </x:c>
      <x:c r="I15" s="623" t="s">
        <x:v>1011</x:v>
      </x:c>
      <x:c r="J15" s="686" t="s">
        <x:v>1060</x:v>
      </x:c>
      <x:c r="K15" s="624" t="s">
        <x:v>1027</x:v>
      </x:c>
      <x:c r="L15" s="686" t="s">
        <x:v>1061</x:v>
      </x:c>
      <x:c r="M15" s="687">
        <x:v>4</x:v>
      </x:c>
      <x:c r="N15" s="686" t="s">
        <x:v>1017</x:v>
      </x:c>
      <x:c r="O15" s="686"/>
      <x:c r="P15" s="623" t="s">
        <x:v>1018</x:v>
      </x:c>
      <x:c r="Q15" s="623" t="s">
        <x:v>1017</x:v>
      </x:c>
      <x:c r="R15" s="631">
        <x:v>0.02</x:v>
      </x:c>
      <x:c r="S15" s="631" cm="1">
        <x:f t="array" ref="S15">R15*RSDUSD24</x:f>
        <x:v>2.12</x:v>
      </x:c>
      <x:c r="T15" s="631">
        <x:f t="shared" si="1"/>
        <x:v>2</x:v>
      </x:c>
      <x:c r="U15" s="631">
        <x:f t="shared" si="2"/>
        <x:v>3.4000000000000002E-2</x:v>
      </x:c>
      <x:c r="V15" s="631">
        <x:f t="shared" si="3"/>
        <x:v>2.0339999999999998</x:v>
      </x:c>
      <x:c r="W15" s="631">
        <x:f t="shared" si="4"/>
        <x:v>8.1359999999999992</x:v>
      </x:c>
      <x:c r="X15" s="768">
        <x:v>2.3869219183247261</x:v>
      </x:c>
      <x:c r="Y15" s="769">
        <x:f t="shared" si="0"/>
        <x:v>9.5476876732989044</x:v>
      </x:c>
    </x:row>
    <x:row r="16" spans="1:25" ht="17.399999999999999">
      <x:c r="A16" s="685" t="s">
        <x:v>1020</x:v>
      </x:c>
      <x:c r="B16" s="623" t="s">
        <x:v>9</x:v>
      </x:c>
      <x:c r="C16" s="623" t="s">
        <x:v>1009</x:v>
      </x:c>
      <x:c r="D16" s="686" t="s">
        <x:v>12</x:v>
      </x:c>
      <x:c r="E16" s="686" t="s">
        <x:v>1044</x:v>
      </x:c>
      <x:c r="F16" s="686" t="s">
        <x:v>1045</x:v>
      </x:c>
      <x:c r="G16" s="623" t="s">
        <x:v>1011</x:v>
      </x:c>
      <x:c r="H16" s="623" t="s">
        <x:v>1055</x:v>
      </x:c>
      <x:c r="I16" s="623" t="s">
        <x:v>1011</x:v>
      </x:c>
      <x:c r="J16" s="686" t="s">
        <x:v>1062</x:v>
      </x:c>
      <x:c r="K16" s="624" t="s">
        <x:v>1032</x:v>
      </x:c>
      <x:c r="L16" s="686" t="s">
        <x:v>1063</x:v>
      </x:c>
      <x:c r="M16" s="687">
        <x:v>1</x:v>
      </x:c>
      <x:c r="N16" s="686" t="s">
        <x:v>1017</x:v>
      </x:c>
      <x:c r="O16" s="686"/>
      <x:c r="P16" s="623" t="s">
        <x:v>1018</x:v>
      </x:c>
      <x:c r="Q16" s="623" t="s">
        <x:v>1017</x:v>
      </x:c>
      <x:c r="R16" s="631">
        <x:v>0.02</x:v>
      </x:c>
      <x:c r="S16" s="631" cm="1">
        <x:f t="array" ref="S16">R16*RSDUSD24</x:f>
        <x:v>2.12</x:v>
      </x:c>
      <x:c r="T16" s="631">
        <x:f t="shared" si="1"/>
        <x:v>2</x:v>
      </x:c>
      <x:c r="U16" s="631">
        <x:f t="shared" si="2"/>
        <x:v>3.4000000000000002E-2</x:v>
      </x:c>
      <x:c r="V16" s="631">
        <x:f t="shared" si="3"/>
        <x:v>2.0339999999999998</x:v>
      </x:c>
      <x:c r="W16" s="631">
        <x:f t="shared" si="4"/>
        <x:v>2.0339999999999998</x:v>
      </x:c>
      <x:c r="X16" s="768">
        <x:v>2.1312063825789704</x:v>
      </x:c>
      <x:c r="Y16" s="769">
        <x:f t="shared" si="0"/>
        <x:v>2.1312063825789704</x:v>
      </x:c>
    </x:row>
    <x:row r="17" spans="1:25" ht="17.399999999999999">
      <x:c r="A17" s="685" t="s">
        <x:v>1020</x:v>
      </x:c>
      <x:c r="B17" s="623" t="s">
        <x:v>9</x:v>
      </x:c>
      <x:c r="C17" s="623" t="s">
        <x:v>1009</x:v>
      </x:c>
      <x:c r="D17" s="686" t="s">
        <x:v>12</x:v>
      </x:c>
      <x:c r="E17" s="686" t="s">
        <x:v>1044</x:v>
      </x:c>
      <x:c r="F17" s="686" t="s">
        <x:v>1045</x:v>
      </x:c>
      <x:c r="G17" s="623" t="s">
        <x:v>1011</x:v>
      </x:c>
      <x:c r="H17" s="623" t="s">
        <x:v>1012</x:v>
      </x:c>
      <x:c r="I17" s="623" t="s">
        <x:v>1013</x:v>
      </x:c>
      <x:c r="J17" s="686" t="s">
        <x:v>1065</x:v>
      </x:c>
      <x:c r="K17" s="624" t="s">
        <x:v>1015</x:v>
      </x:c>
      <x:c r="L17" s="686" t="s">
        <x:v>1066</x:v>
      </x:c>
      <x:c r="M17" s="687">
        <x:v>1</x:v>
      </x:c>
      <x:c r="N17" s="686" t="s">
        <x:v>1017</x:v>
      </x:c>
      <x:c r="O17" s="686"/>
      <x:c r="P17" s="623" t="s">
        <x:v>1018</x:v>
      </x:c>
      <x:c r="Q17" s="623" t="s">
        <x:v>1019</x:v>
      </x:c>
      <x:c r="R17" s="631">
        <x:v>0.03</x:v>
      </x:c>
      <x:c r="S17" s="631" cm="1">
        <x:f t="array" ref="S17">R17*RSDUSD24</x:f>
        <x:v>3.1799999999999997</x:v>
      </x:c>
      <x:c r="T17" s="631">
        <x:f t="shared" si="1"/>
        <x:v>3</x:v>
      </x:c>
      <x:c r="U17" s="631">
        <x:f t="shared" si="2"/>
        <x:v>5.1000000000000004E-2</x:v>
      </x:c>
      <x:c r="V17" s="631">
        <x:f t="shared" si="3"/>
        <x:v>3.0510000000000002</x:v>
      </x:c>
      <x:c r="W17" s="631">
        <x:f t="shared" si="4"/>
        <x:v>3.0510000000000002</x:v>
      </x:c>
      <x:c r="X17" s="768">
        <x:v>3.3089444812199873</x:v>
      </x:c>
      <x:c r="Y17" s="769">
        <x:f t="shared" si="0"/>
        <x:v>3.3089444812199873</x:v>
      </x:c>
    </x:row>
    <x:row r="18" spans="1:25" ht="17.399999999999999">
      <x:c r="A18" s="685" t="s">
        <x:v>1020</x:v>
      </x:c>
      <x:c r="B18" s="623" t="s">
        <x:v>9</x:v>
      </x:c>
      <x:c r="C18" s="623" t="s">
        <x:v>1009</x:v>
      </x:c>
      <x:c r="D18" s="686" t="s">
        <x:v>12</x:v>
      </x:c>
      <x:c r="E18" s="686" t="s">
        <x:v>1044</x:v>
      </x:c>
      <x:c r="F18" s="686" t="s">
        <x:v>1045</x:v>
      </x:c>
      <x:c r="G18" s="623" t="s">
        <x:v>1011</x:v>
      </x:c>
      <x:c r="H18" s="623" t="s">
        <x:v>1012</x:v>
      </x:c>
      <x:c r="I18" s="623" t="s">
        <x:v>1011</x:v>
      </x:c>
      <x:c r="J18" s="686" t="s">
        <x:v>1067</x:v>
      </x:c>
      <x:c r="K18" s="624" t="s">
        <x:v>1039</x:v>
      </x:c>
      <x:c r="L18" s="686" t="s">
        <x:v>1068</x:v>
      </x:c>
      <x:c r="M18" s="687">
        <x:v>1</x:v>
      </x:c>
      <x:c r="N18" s="686" t="s">
        <x:v>1017</x:v>
      </x:c>
      <x:c r="O18" s="686"/>
      <x:c r="P18" s="623" t="s">
        <x:v>1018</x:v>
      </x:c>
      <x:c r="Q18" s="623" t="s">
        <x:v>1017</x:v>
      </x:c>
      <x:c r="R18" s="631">
        <x:v>11.55</x:v>
      </x:c>
      <x:c r="S18" s="631" cm="1">
        <x:f t="array" ref="S18">R18*RSDUSD24</x:f>
        <x:v>1224.3000000000002</x:v>
      </x:c>
      <x:c r="T18" s="631">
        <x:f t="shared" si="1"/>
        <x:v>1155</x:v>
      </x:c>
      <x:c r="U18" s="631">
        <x:f t="shared" si="2"/>
        <x:v>19.635000000000002</x:v>
      </x:c>
      <x:c r="V18" s="631">
        <x:f t="shared" si="3"/>
        <x:v>1174.635</x:v>
      </x:c>
      <x:c r="W18" s="631">
        <x:f t="shared" si="4"/>
        <x:v>1174.635</x:v>
      </x:c>
      <x:c r="X18" s="768">
        <x:v>785.65163379152852</x:v>
      </x:c>
      <x:c r="Y18" s="769">
        <x:f t="shared" si="0"/>
        <x:v>785.65163379152852</x:v>
      </x:c>
    </x:row>
    <x:row r="19" spans="1:25" ht="17.399999999999999">
      <x:c r="A19" s="685" t="s">
        <x:v>1020</x:v>
      </x:c>
      <x:c r="B19" s="623" t="s">
        <x:v>9</x:v>
      </x:c>
      <x:c r="C19" s="623" t="s">
        <x:v>1009</x:v>
      </x:c>
      <x:c r="D19" s="686" t="s">
        <x:v>12</x:v>
      </x:c>
      <x:c r="E19" s="686" t="s">
        <x:v>1044</x:v>
      </x:c>
      <x:c r="F19" s="686" t="s">
        <x:v>1045</x:v>
      </x:c>
      <x:c r="G19" s="623" t="s">
        <x:v>1011</x:v>
      </x:c>
      <x:c r="H19" s="623" t="s">
        <x:v>1012</x:v>
      </x:c>
      <x:c r="I19" s="623" t="s">
        <x:v>1011</x:v>
      </x:c>
      <x:c r="J19" s="686" t="s">
        <x:v>1069</x:v>
      </x:c>
      <x:c r="K19" s="624" t="s">
        <x:v>1042</x:v>
      </x:c>
      <x:c r="L19" s="686" t="s">
        <x:v>1070</x:v>
      </x:c>
      <x:c r="M19" s="687">
        <x:v>1</x:v>
      </x:c>
      <x:c r="N19" s="686" t="s">
        <x:v>1017</x:v>
      </x:c>
      <x:c r="O19" s="686"/>
      <x:c r="P19" s="623" t="s">
        <x:v>1018</x:v>
      </x:c>
      <x:c r="Q19" s="623" t="s">
        <x:v>1017</x:v>
      </x:c>
      <x:c r="R19" s="631">
        <x:v>0.16</x:v>
      </x:c>
      <x:c r="S19" s="631" cm="1">
        <x:f t="array" ref="S19">R19*RSDUSD24</x:f>
        <x:v>16.96</x:v>
      </x:c>
      <x:c r="T19" s="631">
        <x:f t="shared" si="1"/>
        <x:v>16</x:v>
      </x:c>
      <x:c r="U19" s="631">
        <x:f t="shared" si="2"/>
        <x:v>0.27200000000000002</x:v>
      </x:c>
      <x:c r="V19" s="631">
        <x:f t="shared" si="3"/>
        <x:v>16.271999999999998</x:v>
      </x:c>
      <x:c r="W19" s="631">
        <x:f t="shared" si="4"/>
        <x:v>16.271999999999998</x:v>
      </x:c>
      <x:c r="X19" s="768">
        <x:v>18.631715627689232</x:v>
      </x:c>
      <x:c r="Y19" s="769">
        <x:f t="shared" si="0"/>
        <x:v>18.631715627689232</x:v>
      </x:c>
    </x:row>
    <x:row r="20" spans="1:25" ht="17.399999999999999">
      <x:c r="A20" s="685" t="s">
        <x:v>1020</x:v>
      </x:c>
      <x:c r="B20" s="623" t="s">
        <x:v>9</x:v>
      </x:c>
      <x:c r="C20" s="623" t="s">
        <x:v>1009</x:v>
      </x:c>
      <x:c r="D20" s="686" t="s">
        <x:v>12</x:v>
      </x:c>
      <x:c r="E20" s="686" t="s">
        <x:v>1044</x:v>
      </x:c>
      <x:c r="F20" s="686" t="s">
        <x:v>1045</x:v>
      </x:c>
      <x:c r="G20" s="623" t="s">
        <x:v>1011</x:v>
      </x:c>
      <x:c r="H20" s="623" t="s">
        <x:v>1012</x:v>
      </x:c>
      <x:c r="I20" s="623" t="s">
        <x:v>1011</x:v>
      </x:c>
      <x:c r="J20" s="686" t="s">
        <x:v>1071</x:v>
      </x:c>
      <x:c r="K20" s="624" t="s">
        <x:v>1032</x:v>
      </x:c>
      <x:c r="L20" s="686" t="s">
        <x:v>1072</x:v>
      </x:c>
      <x:c r="M20" s="687">
        <x:v>1</x:v>
      </x:c>
      <x:c r="N20" s="686" t="s">
        <x:v>1017</x:v>
      </x:c>
      <x:c r="O20" s="686"/>
      <x:c r="P20" s="623" t="s">
        <x:v>1018</x:v>
      </x:c>
      <x:c r="Q20" s="623" t="s">
        <x:v>1017</x:v>
      </x:c>
      <x:c r="R20" s="631">
        <x:v>0.08</x:v>
      </x:c>
      <x:c r="S20" s="631" cm="1">
        <x:f t="array" ref="S20">R20*RSDUSD24</x:f>
        <x:v>8.48</x:v>
      </x:c>
      <x:c r="T20" s="631">
        <x:f t="shared" si="1"/>
        <x:v>8</x:v>
      </x:c>
      <x:c r="U20" s="631">
        <x:f t="shared" si="2"/>
        <x:v>0.13600000000000001</x:v>
      </x:c>
      <x:c r="V20" s="631">
        <x:f t="shared" si="3"/>
        <x:v>8.1359999999999992</x:v>
      </x:c>
      <x:c r="W20" s="631">
        <x:f t="shared" si="4"/>
        <x:v>8.1359999999999992</x:v>
      </x:c>
      <x:c r="X20" s="768">
        <x:v>8.904756951730155</x:v>
      </x:c>
      <x:c r="Y20" s="769">
        <x:f t="shared" si="0"/>
        <x:v>8.904756951730155</x:v>
      </x:c>
    </x:row>
    <x:row r="21" spans="1:25" ht="17.399999999999999">
      <x:c r="A21" s="685" t="s">
        <x:v>1020</x:v>
      </x:c>
      <x:c r="B21" s="623" t="s">
        <x:v>9</x:v>
      </x:c>
      <x:c r="C21" s="623" t="s">
        <x:v>1009</x:v>
      </x:c>
      <x:c r="D21" s="686" t="s">
        <x:v>12</x:v>
      </x:c>
      <x:c r="E21" s="686" t="s">
        <x:v>1044</x:v>
      </x:c>
      <x:c r="F21" s="686" t="s">
        <x:v>1045</x:v>
      </x:c>
      <x:c r="G21" s="623" t="s">
        <x:v>1011</x:v>
      </x:c>
      <x:c r="H21" s="623" t="s">
        <x:v>1012</x:v>
      </x:c>
      <x:c r="I21" s="623" t="s">
        <x:v>1011</x:v>
      </x:c>
      <x:c r="J21" s="686" t="s">
        <x:v>1073</x:v>
      </x:c>
      <x:c r="K21" s="624" t="s">
        <x:v>1023</x:v>
      </x:c>
      <x:c r="L21" s="686" t="s">
        <x:v>1074</x:v>
      </x:c>
      <x:c r="M21" s="687">
        <x:v>1</x:v>
      </x:c>
      <x:c r="N21" s="686" t="s">
        <x:v>1017</x:v>
      </x:c>
      <x:c r="O21" s="686"/>
      <x:c r="P21" s="623" t="s">
        <x:v>1018</x:v>
      </x:c>
      <x:c r="Q21" s="623" t="s">
        <x:v>1017</x:v>
      </x:c>
      <x:c r="R21" s="631">
        <x:v>0.31</x:v>
      </x:c>
      <x:c r="S21" s="631" cm="1">
        <x:f t="array" ref="S21">R21*RSDUSD24</x:f>
        <x:v>32.86</x:v>
      </x:c>
      <x:c r="T21" s="631">
        <x:f t="shared" si="1"/>
        <x:v>31</x:v>
      </x:c>
      <x:c r="U21" s="631">
        <x:f t="shared" si="2"/>
        <x:v>0.52700000000000002</x:v>
      </x:c>
      <x:c r="V21" s="631">
        <x:f t="shared" si="3"/>
        <x:v>31.527000000000001</x:v>
      </x:c>
      <x:c r="W21" s="631">
        <x:f t="shared" si="4"/>
        <x:v>31.527000000000001</x:v>
      </x:c>
      <x:c r="X21" s="768">
        <x:v>32.45978622830669</x:v>
      </x:c>
      <x:c r="Y21" s="769">
        <x:f t="shared" si="0"/>
        <x:v>32.45978622830669</x:v>
      </x:c>
    </x:row>
    <x:row r="22" spans="1:25" ht="17.399999999999999">
      <x:c r="A22" s="685" t="s">
        <x:v>1020</x:v>
      </x:c>
      <x:c r="B22" s="623" t="s">
        <x:v>9</x:v>
      </x:c>
      <x:c r="C22" s="623" t="s">
        <x:v>1009</x:v>
      </x:c>
      <x:c r="D22" s="686" t="s">
        <x:v>12</x:v>
      </x:c>
      <x:c r="E22" s="686" t="s">
        <x:v>1044</x:v>
      </x:c>
      <x:c r="F22" s="686" t="s">
        <x:v>1045</x:v>
      </x:c>
      <x:c r="G22" s="623" t="s">
        <x:v>1011</x:v>
      </x:c>
      <x:c r="H22" s="623" t="s">
        <x:v>1012</x:v>
      </x:c>
      <x:c r="I22" s="623" t="s">
        <x:v>1011</x:v>
      </x:c>
      <x:c r="J22" s="686" t="s">
        <x:v>1076</x:v>
      </x:c>
      <x:c r="K22" s="624" t="s">
        <x:v>1027</x:v>
      </x:c>
      <x:c r="L22" s="686" t="s">
        <x:v>1077</x:v>
      </x:c>
      <x:c r="M22" s="687">
        <x:v>1</x:v>
      </x:c>
      <x:c r="N22" s="686" t="s">
        <x:v>1017</x:v>
      </x:c>
      <x:c r="O22" s="686"/>
      <x:c r="P22" s="623" t="s">
        <x:v>1018</x:v>
      </x:c>
      <x:c r="Q22" s="623" t="s">
        <x:v>1017</x:v>
      </x:c>
      <x:c r="R22" s="631">
        <x:v>0.03</x:v>
      </x:c>
      <x:c r="S22" s="631" cm="1">
        <x:f t="array" ref="S22">R22*RSDUSD24</x:f>
        <x:v>3.1799999999999997</x:v>
      </x:c>
      <x:c r="T22" s="631">
        <x:f t="shared" si="1"/>
        <x:v>3</x:v>
      </x:c>
      <x:c r="U22" s="631">
        <x:f t="shared" si="2"/>
        <x:v>5.1000000000000004E-2</x:v>
      </x:c>
      <x:c r="V22" s="631">
        <x:f t="shared" si="3"/>
        <x:v>3.0510000000000002</x:v>
      </x:c>
      <x:c r="W22" s="631">
        <x:f t="shared" si="4"/>
        <x:v>3.0510000000000002</x:v>
      </x:c>
      <x:c r="X22" s="768">
        <x:v>3.4689330043987892</x:v>
      </x:c>
      <x:c r="Y22" s="769">
        <x:f t="shared" si="0"/>
        <x:v>3.4689330043987892</x:v>
      </x:c>
    </x:row>
    <x:row r="23" spans="1:25" ht="17.399999999999999">
      <x:c r="A23" s="685" t="s">
        <x:v>1020</x:v>
      </x:c>
      <x:c r="B23" s="623" t="s">
        <x:v>9</x:v>
      </x:c>
      <x:c r="C23" s="623" t="s">
        <x:v>1009</x:v>
      </x:c>
      <x:c r="D23" s="686" t="s">
        <x:v>12</x:v>
      </x:c>
      <x:c r="E23" s="686" t="s">
        <x:v>1044</x:v>
      </x:c>
      <x:c r="F23" s="686" t="s">
        <x:v>1045</x:v>
      </x:c>
      <x:c r="G23" s="623" t="s">
        <x:v>1011</x:v>
      </x:c>
      <x:c r="H23" s="623" t="s">
        <x:v>1012</x:v>
      </x:c>
      <x:c r="I23" s="623" t="s">
        <x:v>1011</x:v>
      </x:c>
      <x:c r="J23" s="686" t="s">
        <x:v>1078</x:v>
      </x:c>
      <x:c r="K23" s="624" t="s">
        <x:v>1053</x:v>
      </x:c>
      <x:c r="L23" s="686" t="s">
        <x:v>1079</x:v>
      </x:c>
      <x:c r="M23" s="687">
        <x:v>1</x:v>
      </x:c>
      <x:c r="N23" s="686" t="s">
        <x:v>1017</x:v>
      </x:c>
      <x:c r="O23" s="686"/>
      <x:c r="P23" s="623" t="s">
        <x:v>1018</x:v>
      </x:c>
      <x:c r="Q23" s="623" t="s">
        <x:v>1017</x:v>
      </x:c>
      <x:c r="R23" s="631">
        <x:v>0.03</x:v>
      </x:c>
      <x:c r="S23" s="631" cm="1">
        <x:f t="array" ref="S23">R23*RSDUSD24</x:f>
        <x:v>3.1799999999999997</x:v>
      </x:c>
      <x:c r="T23" s="631">
        <x:f t="shared" si="1"/>
        <x:v>3</x:v>
      </x:c>
      <x:c r="U23" s="631">
        <x:f t="shared" si="2"/>
        <x:v>5.1000000000000004E-2</x:v>
      </x:c>
      <x:c r="V23" s="631">
        <x:f t="shared" si="3"/>
        <x:v>3.0510000000000002</x:v>
      </x:c>
      <x:c r="W23" s="631">
        <x:f t="shared" si="4"/>
        <x:v>3.0510000000000002</x:v>
      </x:c>
      <x:c r="X23" s="768">
        <x:v>3.5122234998793957</x:v>
      </x:c>
      <x:c r="Y23" s="769">
        <x:f t="shared" si="0"/>
        <x:v>3.5122234998793957</x:v>
      </x:c>
    </x:row>
    <x:row r="24" spans="1:25" ht="17.399999999999999">
      <x:c r="A24" s="685" t="s">
        <x:v>1020</x:v>
      </x:c>
      <x:c r="B24" s="623" t="s">
        <x:v>9</x:v>
      </x:c>
      <x:c r="C24" s="623" t="s">
        <x:v>1009</x:v>
      </x:c>
      <x:c r="D24" s="686" t="s">
        <x:v>12</x:v>
      </x:c>
      <x:c r="E24" s="686" t="s">
        <x:v>1044</x:v>
      </x:c>
      <x:c r="F24" s="686" t="s">
        <x:v>1045</x:v>
      </x:c>
      <x:c r="G24" s="623" t="s">
        <x:v>1011</x:v>
      </x:c>
      <x:c r="H24" s="623" t="s">
        <x:v>1012</x:v>
      </x:c>
      <x:c r="I24" s="623" t="s">
        <x:v>1013</x:v>
      </x:c>
      <x:c r="J24" s="686" t="s">
        <x:v>1080</x:v>
      </x:c>
      <x:c r="K24" s="624" t="s">
        <x:v>1015</x:v>
      </x:c>
      <x:c r="L24" s="686" t="s">
        <x:v>1081</x:v>
      </x:c>
      <x:c r="M24" s="687">
        <x:v>1</x:v>
      </x:c>
      <x:c r="N24" s="686" t="s">
        <x:v>1017</x:v>
      </x:c>
      <x:c r="O24" s="686"/>
      <x:c r="P24" s="623" t="s">
        <x:v>1018</x:v>
      </x:c>
      <x:c r="Q24" s="623" t="s">
        <x:v>1019</x:v>
      </x:c>
      <x:c r="R24" s="631">
        <x:v>0.04</x:v>
      </x:c>
      <x:c r="S24" s="631" cm="1">
        <x:f t="array" ref="S24">R24*RSDUSD24</x:f>
        <x:v>4.24</x:v>
      </x:c>
      <x:c r="T24" s="631">
        <x:f t="shared" si="1"/>
        <x:v>4</x:v>
      </x:c>
      <x:c r="U24" s="631">
        <x:f t="shared" si="2"/>
        <x:v>6.8000000000000005E-2</x:v>
      </x:c>
      <x:c r="V24" s="631">
        <x:f t="shared" si="3"/>
        <x:v>4.0679999999999996</x:v>
      </x:c>
      <x:c r="W24" s="631">
        <x:f t="shared" si="4"/>
        <x:v>4.0679999999999996</x:v>
      </x:c>
      <x:c r="X24" s="768">
        <x:v>4.4128455913364135</x:v>
      </x:c>
      <x:c r="Y24" s="769">
        <x:f t="shared" si="0"/>
        <x:v>4.4128455913364135</x:v>
      </x:c>
    </x:row>
    <x:row r="25" spans="1:25" ht="17.399999999999999">
      <x:c r="A25" s="685" t="s">
        <x:v>1020</x:v>
      </x:c>
      <x:c r="B25" s="623" t="s">
        <x:v>9</x:v>
      </x:c>
      <x:c r="C25" s="623" t="s">
        <x:v>1009</x:v>
      </x:c>
      <x:c r="D25" s="686" t="s">
        <x:v>12</x:v>
      </x:c>
      <x:c r="E25" s="686" t="s">
        <x:v>1044</x:v>
      </x:c>
      <x:c r="F25" s="686" t="s">
        <x:v>1045</x:v>
      </x:c>
      <x:c r="G25" s="623" t="s">
        <x:v>1011</x:v>
      </x:c>
      <x:c r="H25" s="623" t="s">
        <x:v>1012</x:v>
      </x:c>
      <x:c r="I25" s="623" t="s">
        <x:v>1011</x:v>
      </x:c>
      <x:c r="J25" s="686" t="s">
        <x:v>1083</x:v>
      </x:c>
      <x:c r="K25" s="624" t="s">
        <x:v>1053</x:v>
      </x:c>
      <x:c r="L25" s="686" t="s">
        <x:v>1084</x:v>
      </x:c>
      <x:c r="M25" s="687">
        <x:v>12</x:v>
      </x:c>
      <x:c r="N25" s="686" t="s">
        <x:v>1017</x:v>
      </x:c>
      <x:c r="O25" s="686"/>
      <x:c r="P25" s="623" t="s">
        <x:v>1018</x:v>
      </x:c>
      <x:c r="Q25" s="623" t="s">
        <x:v>1017</x:v>
      </x:c>
      <x:c r="R25" s="631">
        <x:v>0.1</x:v>
      </x:c>
      <x:c r="S25" s="631" cm="1">
        <x:f t="array" ref="S25">R25*RSDUSD24</x:f>
        <x:v>10.600000000000001</x:v>
      </x:c>
      <x:c r="T25" s="631">
        <x:f t="shared" si="1"/>
        <x:v>10</x:v>
      </x:c>
      <x:c r="U25" s="631">
        <x:f t="shared" si="2"/>
        <x:v>0.17</x:v>
      </x:c>
      <x:c r="V25" s="631">
        <x:f t="shared" si="3"/>
        <x:v>10.17</x:v>
      </x:c>
      <x:c r="W25" s="631">
        <x:f t="shared" si="4"/>
        <x:v>122.03999999999999</x:v>
      </x:c>
      <x:c r="X25" s="768">
        <x:v>10.604053747752333</x:v>
      </x:c>
      <x:c r="Y25" s="769">
        <x:f t="shared" si="0"/>
        <x:v>127.24864497302801</x:v>
      </x:c>
    </x:row>
    <x:row r="26" spans="1:25" ht="17.399999999999999">
      <x:c r="A26" s="685" t="s">
        <x:v>1020</x:v>
      </x:c>
      <x:c r="B26" s="623" t="s">
        <x:v>9</x:v>
      </x:c>
      <x:c r="C26" s="623" t="s">
        <x:v>1009</x:v>
      </x:c>
      <x:c r="D26" s="686" t="s">
        <x:v>12</x:v>
      </x:c>
      <x:c r="E26" s="686" t="s">
        <x:v>1044</x:v>
      </x:c>
      <x:c r="F26" s="686" t="s">
        <x:v>1045</x:v>
      </x:c>
      <x:c r="G26" s="623" t="s">
        <x:v>1011</x:v>
      </x:c>
      <x:c r="H26" s="623" t="s">
        <x:v>1012</x:v>
      </x:c>
      <x:c r="I26" s="623" t="s">
        <x:v>1011</x:v>
      </x:c>
      <x:c r="J26" s="686" t="s">
        <x:v>1085</x:v>
      </x:c>
      <x:c r="K26" s="624" t="s">
        <x:v>1039</x:v>
      </x:c>
      <x:c r="L26" s="686" t="s">
        <x:v>1086</x:v>
      </x:c>
      <x:c r="M26" s="687">
        <x:v>1</x:v>
      </x:c>
      <x:c r="N26" s="686" t="s">
        <x:v>1017</x:v>
      </x:c>
      <x:c r="O26" s="686"/>
      <x:c r="P26" s="623" t="s">
        <x:v>1018</x:v>
      </x:c>
      <x:c r="Q26" s="623" t="s">
        <x:v>1017</x:v>
      </x:c>
      <x:c r="R26" s="631">
        <x:v>0.2</x:v>
      </x:c>
      <x:c r="S26" s="631" cm="1">
        <x:f t="array" ref="S26">R26*RSDUSD24</x:f>
        <x:v>21.200000000000003</x:v>
      </x:c>
      <x:c r="T26" s="631">
        <x:f t="shared" si="1"/>
        <x:v>20</x:v>
      </x:c>
      <x:c r="U26" s="631">
        <x:f t="shared" si="2"/>
        <x:v>0.34</x:v>
      </x:c>
      <x:c r="V26" s="631">
        <x:f t="shared" si="3"/>
        <x:v>20.34</x:v>
      </x:c>
      <x:c r="W26" s="631">
        <x:f t="shared" si="4"/>
        <x:v>20.34</x:v>
      </x:c>
      <x:c r="X26" s="768">
        <x:v>20.24525275194393</x:v>
      </x:c>
      <x:c r="Y26" s="769">
        <x:f t="shared" si="0"/>
        <x:v>20.24525275194393</x:v>
      </x:c>
    </x:row>
    <x:row r="27" spans="1:25" ht="17.399999999999999">
      <x:c r="A27" s="685" t="s">
        <x:v>1020</x:v>
      </x:c>
      <x:c r="B27" s="623" t="s">
        <x:v>9</x:v>
      </x:c>
      <x:c r="C27" s="623" t="s">
        <x:v>1009</x:v>
      </x:c>
      <x:c r="D27" s="686" t="s">
        <x:v>12</x:v>
      </x:c>
      <x:c r="E27" s="686" t="s">
        <x:v>1044</x:v>
      </x:c>
      <x:c r="F27" s="686" t="s">
        <x:v>1045</x:v>
      </x:c>
      <x:c r="G27" s="623" t="s">
        <x:v>1011</x:v>
      </x:c>
      <x:c r="H27" s="623" t="s">
        <x:v>1012</x:v>
      </x:c>
      <x:c r="I27" s="623" t="s">
        <x:v>1011</x:v>
      </x:c>
      <x:c r="J27" s="686" t="s">
        <x:v>1087</x:v>
      </x:c>
      <x:c r="K27" s="624" t="s">
        <x:v>1023</x:v>
      </x:c>
      <x:c r="L27" s="686" t="s">
        <x:v>1088</x:v>
      </x:c>
      <x:c r="M27" s="687">
        <x:v>1</x:v>
      </x:c>
      <x:c r="N27" s="686" t="s">
        <x:v>1017</x:v>
      </x:c>
      <x:c r="O27" s="686"/>
      <x:c r="P27" s="623" t="s">
        <x:v>1018</x:v>
      </x:c>
      <x:c r="Q27" s="623" t="s">
        <x:v>1017</x:v>
      </x:c>
      <x:c r="R27" s="631">
        <x:v>0.25</x:v>
      </x:c>
      <x:c r="S27" s="631" cm="1">
        <x:f t="array" ref="S27">R27*RSDUSD24</x:f>
        <x:v>26.5</x:v>
      </x:c>
      <x:c r="T27" s="631">
        <x:f t="shared" si="1"/>
        <x:v>25</x:v>
      </x:c>
      <x:c r="U27" s="631">
        <x:f t="shared" si="2"/>
        <x:v>0.42500000000000004</x:v>
      </x:c>
      <x:c r="V27" s="631">
        <x:f t="shared" si="3"/>
        <x:v>25.425000000000001</x:v>
      </x:c>
      <x:c r="W27" s="631">
        <x:f t="shared" si="4"/>
        <x:v>25.425000000000001</x:v>
      </x:c>
      <x:c r="X27" s="768">
        <x:v>24.814170189760418</x:v>
      </x:c>
      <x:c r="Y27" s="769">
        <x:f t="shared" si="0"/>
        <x:v>24.814170189760418</x:v>
      </x:c>
    </x:row>
    <x:row r="28" spans="1:25" ht="17.399999999999999">
      <x:c r="A28" s="685" t="s">
        <x:v>1020</x:v>
      </x:c>
      <x:c r="B28" s="623" t="s">
        <x:v>9</x:v>
      </x:c>
      <x:c r="C28" s="623" t="s">
        <x:v>1009</x:v>
      </x:c>
      <x:c r="D28" s="686" t="s">
        <x:v>12</x:v>
      </x:c>
      <x:c r="E28" s="686" t="s">
        <x:v>1044</x:v>
      </x:c>
      <x:c r="F28" s="686" t="s">
        <x:v>1045</x:v>
      </x:c>
      <x:c r="G28" s="623" t="s">
        <x:v>1011</x:v>
      </x:c>
      <x:c r="H28" s="623" t="s">
        <x:v>1012</x:v>
      </x:c>
      <x:c r="I28" s="623" t="s">
        <x:v>1011</x:v>
      </x:c>
      <x:c r="J28" s="686" t="s">
        <x:v>1089</x:v>
      </x:c>
      <x:c r="K28" s="624" t="s">
        <x:v>1027</x:v>
      </x:c>
      <x:c r="L28" s="686" t="s">
        <x:v>1090</x:v>
      </x:c>
      <x:c r="M28" s="687">
        <x:v>1</x:v>
      </x:c>
      <x:c r="N28" s="686" t="s">
        <x:v>1017</x:v>
      </x:c>
      <x:c r="O28" s="686"/>
      <x:c r="P28" s="623" t="s">
        <x:v>1018</x:v>
      </x:c>
      <x:c r="Q28" s="623" t="s">
        <x:v>1017</x:v>
      </x:c>
      <x:c r="R28" s="631">
        <x:v>0.42</x:v>
      </x:c>
      <x:c r="S28" s="631" cm="1">
        <x:f t="array" ref="S28">R28*RSDUSD24</x:f>
        <x:v>44.519999999999996</x:v>
      </x:c>
      <x:c r="T28" s="631">
        <x:f t="shared" si="1"/>
        <x:v>42</x:v>
      </x:c>
      <x:c r="U28" s="631">
        <x:f t="shared" si="2"/>
        <x:v>0.71400000000000008</x:v>
      </x:c>
      <x:c r="V28" s="631">
        <x:f t="shared" si="3"/>
        <x:v>42.713999999999999</x:v>
      </x:c>
      <x:c r="W28" s="631">
        <x:f t="shared" si="4"/>
        <x:v>42.713999999999999</x:v>
      </x:c>
      <x:c r="X28" s="768">
        <x:v>36.443326679027393</x:v>
      </x:c>
      <x:c r="Y28" s="769">
        <x:f t="shared" si="0"/>
        <x:v>36.443326679027393</x:v>
      </x:c>
    </x:row>
    <x:row r="29" spans="1:25" ht="17.399999999999999">
      <x:c r="A29" s="685" t="s">
        <x:v>1020</x:v>
      </x:c>
      <x:c r="B29" s="623" t="s">
        <x:v>9</x:v>
      </x:c>
      <x:c r="C29" s="623" t="s">
        <x:v>1009</x:v>
      </x:c>
      <x:c r="D29" s="686" t="s">
        <x:v>12</x:v>
      </x:c>
      <x:c r="E29" s="686" t="s">
        <x:v>1044</x:v>
      </x:c>
      <x:c r="F29" s="686" t="s">
        <x:v>1045</x:v>
      </x:c>
      <x:c r="G29" s="623" t="s">
        <x:v>1011</x:v>
      </x:c>
      <x:c r="H29" s="623" t="s">
        <x:v>1012</x:v>
      </x:c>
      <x:c r="I29" s="623" t="s">
        <x:v>1011</x:v>
      </x:c>
      <x:c r="J29" s="686" t="s">
        <x:v>1091</x:v>
      </x:c>
      <x:c r="K29" s="624" t="s">
        <x:v>1032</x:v>
      </x:c>
      <x:c r="L29" s="686" t="s">
        <x:v>1092</x:v>
      </x:c>
      <x:c r="M29" s="687">
        <x:v>1</x:v>
      </x:c>
      <x:c r="N29" s="686" t="s">
        <x:v>1017</x:v>
      </x:c>
      <x:c r="O29" s="686"/>
      <x:c r="P29" s="623" t="s">
        <x:v>1018</x:v>
      </x:c>
      <x:c r="Q29" s="623" t="s">
        <x:v>1017</x:v>
      </x:c>
      <x:c r="R29" s="631">
        <x:v>0.52</x:v>
      </x:c>
      <x:c r="S29" s="631" cm="1">
        <x:f t="array" ref="S29">R29*RSDUSD24</x:f>
        <x:v>55.120000000000005</x:v>
      </x:c>
      <x:c r="T29" s="631">
        <x:f t="shared" si="1"/>
        <x:v>52</x:v>
      </x:c>
      <x:c r="U29" s="631">
        <x:f t="shared" si="2"/>
        <x:v>0.88400000000000012</x:v>
      </x:c>
      <x:c r="V29" s="631">
        <x:f t="shared" si="3"/>
        <x:v>52.884</x:v>
      </x:c>
      <x:c r="W29" s="631">
        <x:f t="shared" si="4"/>
        <x:v>52.884</x:v>
      </x:c>
      <x:c r="X29" s="768">
        <x:v>46.351349298203836</x:v>
      </x:c>
      <x:c r="Y29" s="769">
        <x:f t="shared" si="0"/>
        <x:v>46.351349298203836</x:v>
      </x:c>
    </x:row>
    <x:row r="30" spans="1:25" ht="17.399999999999999">
      <x:c r="A30" s="685" t="s">
        <x:v>1020</x:v>
      </x:c>
      <x:c r="B30" s="623" t="s">
        <x:v>9</x:v>
      </x:c>
      <x:c r="C30" s="623" t="s">
        <x:v>1009</x:v>
      </x:c>
      <x:c r="D30" s="686" t="s">
        <x:v>12</x:v>
      </x:c>
      <x:c r="E30" s="686" t="s">
        <x:v>1044</x:v>
      </x:c>
      <x:c r="F30" s="686" t="s">
        <x:v>1045</x:v>
      </x:c>
      <x:c r="G30" s="623" t="s">
        <x:v>1011</x:v>
      </x:c>
      <x:c r="H30" s="623" t="s">
        <x:v>1093</x:v>
      </x:c>
      <x:c r="I30" s="623" t="s">
        <x:v>1013</x:v>
      </x:c>
      <x:c r="J30" s="686" t="s">
        <x:v>1094</x:v>
      </x:c>
      <x:c r="K30" s="624" t="s">
        <x:v>1015</x:v>
      </x:c>
      <x:c r="L30" s="686" t="s">
        <x:v>1095</x:v>
      </x:c>
      <x:c r="M30" s="687">
        <x:v>1</x:v>
      </x:c>
      <x:c r="N30" s="686" t="s">
        <x:v>1017</x:v>
      </x:c>
      <x:c r="O30" s="686"/>
      <x:c r="P30" s="623" t="s">
        <x:v>1018</x:v>
      </x:c>
      <x:c r="Q30" s="623" t="s">
        <x:v>1019</x:v>
      </x:c>
      <x:c r="R30" s="631">
        <x:v>0.57999999999999996</x:v>
      </x:c>
      <x:c r="S30" s="631" cm="1">
        <x:f t="array" ref="S30">R30*RSDUSD24</x:f>
        <x:v>61.48</x:v>
      </x:c>
      <x:c r="T30" s="631">
        <x:f t="shared" si="1"/>
        <x:v>57.999999999999993</x:v>
      </x:c>
      <x:c r="U30" s="631">
        <x:f t="shared" si="2"/>
        <x:v>0.98599999999999999</x:v>
      </x:c>
      <x:c r="V30" s="631">
        <x:f t="shared" si="3"/>
        <x:v>58.98599999999999</x:v>
      </x:c>
      <x:c r="W30" s="631">
        <x:f t="shared" si="4"/>
        <x:v>58.98599999999999</x:v>
      </x:c>
      <x:c r="X30" s="768">
        <x:v>42.216154370014948</x:v>
      </x:c>
      <x:c r="Y30" s="769">
        <x:f t="shared" si="0"/>
        <x:v>42.216154370014948</x:v>
      </x:c>
    </x:row>
    <x:row r="31" spans="1:25" ht="17.399999999999999">
      <x:c r="A31" s="685" t="s">
        <x:v>1020</x:v>
      </x:c>
      <x:c r="B31" s="623" t="s">
        <x:v>9</x:v>
      </x:c>
      <x:c r="C31" s="623" t="s">
        <x:v>1009</x:v>
      </x:c>
      <x:c r="D31" s="686" t="s">
        <x:v>12</x:v>
      </x:c>
      <x:c r="E31" s="686" t="s">
        <x:v>1044</x:v>
      </x:c>
      <x:c r="F31" s="686" t="s">
        <x:v>1045</x:v>
      </x:c>
      <x:c r="G31" s="623" t="s">
        <x:v>1011</x:v>
      </x:c>
      <x:c r="H31" s="623" t="s">
        <x:v>1093</x:v>
      </x:c>
      <x:c r="I31" s="623" t="s">
        <x:v>1011</x:v>
      </x:c>
      <x:c r="J31" s="686" t="s">
        <x:v>1096</x:v>
      </x:c>
      <x:c r="K31" s="624" t="s">
        <x:v>1039</x:v>
      </x:c>
      <x:c r="L31" s="686" t="s">
        <x:v>1097</x:v>
      </x:c>
      <x:c r="M31" s="687">
        <x:v>1</x:v>
      </x:c>
      <x:c r="N31" s="686" t="s">
        <x:v>1017</x:v>
      </x:c>
      <x:c r="O31" s="686"/>
      <x:c r="P31" s="623" t="s">
        <x:v>1018</x:v>
      </x:c>
      <x:c r="Q31" s="623" t="s">
        <x:v>1017</x:v>
      </x:c>
      <x:c r="R31" s="631">
        <x:v>0.7</x:v>
      </x:c>
      <x:c r="S31" s="631" cm="1">
        <x:f t="array" ref="S31">R31*RSDUSD24</x:f>
        <x:v>74.199999999999989</x:v>
      </x:c>
      <x:c r="T31" s="631">
        <x:f t="shared" si="1"/>
        <x:v>70</x:v>
      </x:c>
      <x:c r="U31" s="631">
        <x:f t="shared" si="2"/>
        <x:v>1.1900000000000002</x:v>
      </x:c>
      <x:c r="V31" s="631">
        <x:f t="shared" si="3"/>
        <x:v>71.19</x:v>
      </x:c>
      <x:c r="W31" s="631">
        <x:f t="shared" si="4"/>
        <x:v>71.19</x:v>
      </x:c>
      <x:c r="X31" s="768">
        <x:v>48.453648410201595</x:v>
      </x:c>
      <x:c r="Y31" s="769">
        <x:f t="shared" si="0"/>
        <x:v>48.453648410201595</x:v>
      </x:c>
    </x:row>
    <x:row r="32" spans="1:25" ht="17.399999999999999">
      <x:c r="A32" s="685" t="s">
        <x:v>1020</x:v>
      </x:c>
      <x:c r="B32" s="623" t="s">
        <x:v>9</x:v>
      </x:c>
      <x:c r="C32" s="623" t="s">
        <x:v>1009</x:v>
      </x:c>
      <x:c r="D32" s="686" t="s">
        <x:v>12</x:v>
      </x:c>
      <x:c r="E32" s="686" t="s">
        <x:v>1044</x:v>
      </x:c>
      <x:c r="F32" s="686" t="s">
        <x:v>1045</x:v>
      </x:c>
      <x:c r="G32" s="623" t="s">
        <x:v>1011</x:v>
      </x:c>
      <x:c r="H32" s="623" t="s">
        <x:v>1093</x:v>
      </x:c>
      <x:c r="I32" s="623" t="s">
        <x:v>1011</x:v>
      </x:c>
      <x:c r="J32" s="686" t="s">
        <x:v>1098</x:v>
      </x:c>
      <x:c r="K32" s="624" t="s">
        <x:v>1053</x:v>
      </x:c>
      <x:c r="L32" s="686" t="s">
        <x:v>1099</x:v>
      </x:c>
      <x:c r="M32" s="687">
        <x:v>14</x:v>
      </x:c>
      <x:c r="N32" s="686" t="s">
        <x:v>1017</x:v>
      </x:c>
      <x:c r="O32" s="686"/>
      <x:c r="P32" s="623" t="s">
        <x:v>1018</x:v>
      </x:c>
      <x:c r="Q32" s="623" t="s">
        <x:v>1017</x:v>
      </x:c>
      <x:c r="R32" s="631">
        <x:v>0.15</x:v>
      </x:c>
      <x:c r="S32" s="631" cm="1">
        <x:f t="array" ref="S32">R32*RSDUSD24</x:f>
        <x:v>15.899999999999999</x:v>
      </x:c>
      <x:c r="T32" s="631">
        <x:f t="shared" si="1"/>
        <x:v>15</x:v>
      </x:c>
      <x:c r="U32" s="631">
        <x:f t="shared" si="2"/>
        <x:v>0.255</x:v>
      </x:c>
      <x:c r="V32" s="631">
        <x:f t="shared" si="3"/>
        <x:v>15.255000000000001</x:v>
      </x:c>
      <x:c r="W32" s="631">
        <x:f t="shared" si="4"/>
        <x:v>213.57000000000002</x:v>
      </x:c>
      <x:c r="X32" s="768">
        <x:v>5.86673382224925</x:v>
      </x:c>
      <x:c r="Y32" s="769">
        <x:f t="shared" si="0"/>
        <x:v>82.134273511489496</x:v>
      </x:c>
    </x:row>
    <x:row r="33" spans="1:25" ht="17.399999999999999">
      <x:c r="A33" s="685" t="s">
        <x:v>1020</x:v>
      </x:c>
      <x:c r="B33" s="623" t="s">
        <x:v>9</x:v>
      </x:c>
      <x:c r="C33" s="623" t="s">
        <x:v>1009</x:v>
      </x:c>
      <x:c r="D33" s="686" t="s">
        <x:v>12</x:v>
      </x:c>
      <x:c r="E33" s="686" t="s">
        <x:v>1044</x:v>
      </x:c>
      <x:c r="F33" s="686" t="s">
        <x:v>1045</x:v>
      </x:c>
      <x:c r="G33" s="623" t="s">
        <x:v>1011</x:v>
      </x:c>
      <x:c r="H33" s="623" t="s">
        <x:v>1093</x:v>
      </x:c>
      <x:c r="I33" s="623" t="s">
        <x:v>1011</x:v>
      </x:c>
      <x:c r="J33" s="686" t="s">
        <x:v>1100</x:v>
      </x:c>
      <x:c r="K33" s="624" t="s">
        <x:v>1042</x:v>
      </x:c>
      <x:c r="L33" s="686" t="s">
        <x:v>1101</x:v>
      </x:c>
      <x:c r="M33" s="687">
        <x:v>6</x:v>
      </x:c>
      <x:c r="N33" s="686" t="s">
        <x:v>1017</x:v>
      </x:c>
      <x:c r="O33" s="686"/>
      <x:c r="P33" s="623" t="s">
        <x:v>1018</x:v>
      </x:c>
      <x:c r="Q33" s="623" t="s">
        <x:v>1017</x:v>
      </x:c>
      <x:c r="R33" s="631">
        <x:v>0.17</x:v>
      </x:c>
      <x:c r="S33" s="631" cm="1">
        <x:f t="array" ref="S33">R33*RSDUSD24</x:f>
        <x:v>18.02</x:v>
      </x:c>
      <x:c r="T33" s="631">
        <x:f t="shared" si="1"/>
        <x:v>17</x:v>
      </x:c>
      <x:c r="U33" s="631">
        <x:f t="shared" si="2"/>
        <x:v>0.28900000000000003</x:v>
      </x:c>
      <x:c r="V33" s="631">
        <x:f t="shared" si="3"/>
        <x:v>17.289000000000001</x:v>
      </x:c>
      <x:c r="W33" s="631">
        <x:f t="shared" si="4"/>
        <x:v>103.73400000000001</x:v>
      </x:c>
      <x:c r="X33" s="768">
        <x:v>5.9190693106587</x:v>
      </x:c>
      <x:c r="Y33" s="769">
        <x:f t="shared" si="0"/>
        <x:v>35.514415863952202</x:v>
      </x:c>
    </x:row>
    <x:row r="34" spans="1:25" ht="17.399999999999999">
      <x:c r="A34" s="685" t="s">
        <x:v>1020</x:v>
      </x:c>
      <x:c r="B34" s="623" t="s">
        <x:v>9</x:v>
      </x:c>
      <x:c r="C34" s="623" t="s">
        <x:v>1009</x:v>
      </x:c>
      <x:c r="D34" s="686" t="s">
        <x:v>12</x:v>
      </x:c>
      <x:c r="E34" s="686" t="s">
        <x:v>1044</x:v>
      </x:c>
      <x:c r="F34" s="686" t="s">
        <x:v>1045</x:v>
      </x:c>
      <x:c r="G34" s="623" t="s">
        <x:v>1011</x:v>
      </x:c>
      <x:c r="H34" s="623" t="s">
        <x:v>1093</x:v>
      </x:c>
      <x:c r="I34" s="623" t="s">
        <x:v>1011</x:v>
      </x:c>
      <x:c r="J34" s="686" t="s">
        <x:v>1035</x:v>
      </x:c>
      <x:c r="K34" s="624" t="s">
        <x:v>1023</x:v>
      </x:c>
      <x:c r="L34" s="686" t="s">
        <x:v>1102</x:v>
      </x:c>
      <x:c r="M34" s="687">
        <x:v>0.34060000000000001</x:v>
      </x:c>
      <x:c r="N34" s="686" t="s">
        <x:v>1017</x:v>
      </x:c>
      <x:c r="O34" s="686"/>
      <x:c r="P34" s="623" t="s">
        <x:v>1018</x:v>
      </x:c>
      <x:c r="Q34" s="623" t="s">
        <x:v>1017</x:v>
      </x:c>
      <x:c r="R34" s="631">
        <x:v>0.66</x:v>
      </x:c>
      <x:c r="S34" s="631" cm="1">
        <x:f t="array" ref="S34">R34*RSDUSD24</x:f>
        <x:v>69.960000000000008</x:v>
      </x:c>
      <x:c r="T34" s="631">
        <x:f t="shared" si="1"/>
        <x:v>66</x:v>
      </x:c>
      <x:c r="U34" s="631">
        <x:f t="shared" si="2"/>
        <x:v>1.1220000000000001</x:v>
      </x:c>
      <x:c r="V34" s="631">
        <x:f t="shared" si="3"/>
        <x:v>67.122</x:v>
      </x:c>
      <x:c r="W34" s="631">
        <x:f t="shared" si="4"/>
        <x:v>22.861753200000003</x:v>
      </x:c>
      <x:c r="X34" s="768">
        <x:v>65.55181106108131</x:v>
      </x:c>
      <x:c r="Y34" s="769">
        <x:f t="shared" si="0"/>
        <x:v>22.326946847404294</x:v>
      </x:c>
    </x:row>
    <x:row r="35" spans="1:25" ht="17.399999999999999">
      <x:c r="A35" s="685" t="s">
        <x:v>1020</x:v>
      </x:c>
      <x:c r="B35" s="623" t="s">
        <x:v>9</x:v>
      </x:c>
      <x:c r="C35" s="623" t="s">
        <x:v>1009</x:v>
      </x:c>
      <x:c r="D35" s="686" t="s">
        <x:v>12</x:v>
      </x:c>
      <x:c r="E35" s="686" t="s">
        <x:v>1044</x:v>
      </x:c>
      <x:c r="F35" s="686" t="s">
        <x:v>1045</x:v>
      </x:c>
      <x:c r="G35" s="623" t="s">
        <x:v>1011</x:v>
      </x:c>
      <x:c r="H35" s="623" t="s">
        <x:v>1093</x:v>
      </x:c>
      <x:c r="I35" s="623" t="s">
        <x:v>1011</x:v>
      </x:c>
      <x:c r="J35" s="686" t="s">
        <x:v>1103</x:v>
      </x:c>
      <x:c r="K35" s="624" t="s">
        <x:v>1032</x:v>
      </x:c>
      <x:c r="L35" s="686" t="s">
        <x:v>1104</x:v>
      </x:c>
      <x:c r="M35" s="687">
        <x:v>2.4E-2</x:v>
      </x:c>
      <x:c r="N35" s="686" t="s">
        <x:v>1017</x:v>
      </x:c>
      <x:c r="O35" s="686"/>
      <x:c r="P35" s="623" t="s">
        <x:v>1018</x:v>
      </x:c>
      <x:c r="Q35" s="623" t="s">
        <x:v>1017</x:v>
      </x:c>
      <x:c r="R35" s="631">
        <x:v>1.3</x:v>
      </x:c>
      <x:c r="S35" s="631" cm="1">
        <x:f t="array" ref="S35">R35*RSDUSD24</x:f>
        <x:v>137.80000000000001</x:v>
      </x:c>
      <x:c r="T35" s="631">
        <x:f t="shared" si="1"/>
        <x:v>130</x:v>
      </x:c>
      <x:c r="U35" s="631">
        <x:f t="shared" si="2"/>
        <x:v>2.21</x:v>
      </x:c>
      <x:c r="V35" s="631">
        <x:f t="shared" si="3"/>
        <x:v>132.21</x:v>
      </x:c>
      <x:c r="W35" s="631">
        <x:f t="shared" si="4"/>
        <x:v>3.1730400000000003</x:v>
      </x:c>
      <x:c r="X35" s="768">
        <x:v>135.21617621536126</x:v>
      </x:c>
      <x:c r="Y35" s="769">
        <x:f t="shared" si="0"/>
        <x:v>3.2451882291686704</x:v>
      </x:c>
    </x:row>
    <x:row r="36" spans="1:25" ht="17.399999999999999">
      <x:c r="A36" s="685" t="s">
        <x:v>1020</x:v>
      </x:c>
      <x:c r="B36" s="623" t="s">
        <x:v>9</x:v>
      </x:c>
      <x:c r="C36" s="623" t="s">
        <x:v>1009</x:v>
      </x:c>
      <x:c r="D36" s="686" t="s">
        <x:v>12</x:v>
      </x:c>
      <x:c r="E36" s="686" t="s">
        <x:v>1044</x:v>
      </x:c>
      <x:c r="F36" s="686" t="s">
        <x:v>1045</x:v>
      </x:c>
      <x:c r="G36" s="623" t="s">
        <x:v>1011</x:v>
      </x:c>
      <x:c r="H36" s="623" t="s">
        <x:v>1093</x:v>
      </x:c>
      <x:c r="I36" s="623" t="s">
        <x:v>1011</x:v>
      </x:c>
      <x:c r="J36" s="686" t="s">
        <x:v>1021</x:v>
      </x:c>
      <x:c r="K36" s="624" t="s">
        <x:v>1027</x:v>
      </x:c>
      <x:c r="L36" s="686" t="s">
        <x:v>1105</x:v>
      </x:c>
      <x:c r="M36" s="687">
        <x:v>0.15793333333333334</x:v>
      </x:c>
      <x:c r="N36" s="686" t="s">
        <x:v>1017</x:v>
      </x:c>
      <x:c r="O36" s="686"/>
      <x:c r="P36" s="623" t="s">
        <x:v>1018</x:v>
      </x:c>
      <x:c r="Q36" s="623" t="s">
        <x:v>1017</x:v>
      </x:c>
      <x:c r="R36" s="631">
        <x:v>0.9</x:v>
      </x:c>
      <x:c r="S36" s="631" cm="1">
        <x:f t="array" ref="S36">R36*RSDUSD24</x:f>
        <x:v>95.4</x:v>
      </x:c>
      <x:c r="T36" s="631">
        <x:f t="shared" ref="T36:T67" si="5">R36*RSDUSD25</x:f>
        <x:v>90</x:v>
      </x:c>
      <x:c r="U36" s="631">
        <x:f t="shared" si="2"/>
        <x:v>1.53</x:v>
      </x:c>
      <x:c r="V36" s="631">
        <x:f t="shared" si="3"/>
        <x:v>91.53</x:v>
      </x:c>
      <x:c r="W36" s="631">
        <x:f t="shared" ref="W36:W67" si="6">V36*M36</x:f>
        <x:v>14.455638</x:v>
      </x:c>
      <x:c r="X36" s="768">
        <x:v>94.110214865336161</x:v>
      </x:c>
      <x:c r="Y36" s="769">
        <x:f t="shared" si="0"/>
        <x:v>14.863139934398758</x:v>
      </x:c>
    </x:row>
    <x:row r="37" spans="1:25" ht="17.399999999999999">
      <x:c r="A37" s="685" t="s">
        <x:v>1020</x:v>
      </x:c>
      <x:c r="B37" s="623" t="s">
        <x:v>9</x:v>
      </x:c>
      <x:c r="C37" s="623" t="s">
        <x:v>1009</x:v>
      </x:c>
      <x:c r="D37" s="686" t="s">
        <x:v>12</x:v>
      </x:c>
      <x:c r="E37" s="686" t="s">
        <x:v>1044</x:v>
      </x:c>
      <x:c r="F37" s="686" t="s">
        <x:v>1045</x:v>
      </x:c>
      <x:c r="G37" s="623" t="s">
        <x:v>1011</x:v>
      </x:c>
      <x:c r="H37" s="623" t="s">
        <x:v>1093</x:v>
      </x:c>
      <x:c r="I37" s="623" t="s">
        <x:v>1011</x:v>
      </x:c>
      <x:c r="J37" s="686" t="s">
        <x:v>1025</x:v>
      </x:c>
      <x:c r="K37" s="624" t="s">
        <x:v>1106</x:v>
      </x:c>
      <x:c r="L37" s="686" t="s">
        <x:v>1107</x:v>
      </x:c>
      <x:c r="M37" s="687">
        <x:v>1.5146666666666666</x:v>
      </x:c>
      <x:c r="N37" s="686" t="s">
        <x:v>1017</x:v>
      </x:c>
      <x:c r="O37" s="686"/>
      <x:c r="P37" s="623" t="s">
        <x:v>1018</x:v>
      </x:c>
      <x:c r="Q37" s="623" t="s">
        <x:v>1017</x:v>
      </x:c>
      <x:c r="R37" s="631">
        <x:v>0.9</x:v>
      </x:c>
      <x:c r="S37" s="631" cm="1">
        <x:f t="array" ref="S37">R37*RSDUSD24</x:f>
        <x:v>95.4</x:v>
      </x:c>
      <x:c r="T37" s="631">
        <x:f t="shared" si="5"/>
        <x:v>90</x:v>
      </x:c>
      <x:c r="U37" s="631">
        <x:f t="shared" si="2"/>
        <x:v>1.53</x:v>
      </x:c>
      <x:c r="V37" s="631">
        <x:f t="shared" si="3"/>
        <x:v>91.53</x:v>
      </x:c>
      <x:c r="W37" s="631">
        <x:f t="shared" si="6"/>
        <x:v>138.63744</x:v>
      </x:c>
      <x:c r="X37" s="768">
        <x:v>91.448669158296369</x:v>
      </x:c>
      <x:c r="Y37" s="769">
        <x:f t="shared" si="0"/>
        <x:v>138.51425088509956</x:v>
      </x:c>
    </x:row>
    <x:row r="38" spans="1:25" ht="17.399999999999999">
      <x:c r="A38" s="685" t="s">
        <x:v>1020</x:v>
      </x:c>
      <x:c r="B38" s="623" t="s">
        <x:v>9</x:v>
      </x:c>
      <x:c r="C38" s="623" t="s">
        <x:v>1009</x:v>
      </x:c>
      <x:c r="D38" s="686" t="s">
        <x:v>12</x:v>
      </x:c>
      <x:c r="E38" s="686" t="s">
        <x:v>1044</x:v>
      </x:c>
      <x:c r="F38" s="686" t="s">
        <x:v>1045</x:v>
      </x:c>
      <x:c r="G38" s="623" t="s">
        <x:v>1011</x:v>
      </x:c>
      <x:c r="H38" s="623" t="s">
        <x:v>1045</x:v>
      </x:c>
      <x:c r="I38" s="623" t="s">
        <x:v>1013</x:v>
      </x:c>
      <x:c r="J38" s="686" t="s">
        <x:v>1108</x:v>
      </x:c>
      <x:c r="K38" s="624" t="s">
        <x:v>1015</x:v>
      </x:c>
      <x:c r="L38" s="686" t="s">
        <x:v>1109</x:v>
      </x:c>
      <x:c r="M38" s="687">
        <x:v>168</x:v>
      </x:c>
      <x:c r="N38" s="686" t="s">
        <x:v>1017</x:v>
      </x:c>
      <x:c r="O38" s="686"/>
      <x:c r="P38" s="623" t="s">
        <x:v>1018</x:v>
      </x:c>
      <x:c r="Q38" s="623" t="s">
        <x:v>1019</x:v>
      </x:c>
      <x:c r="R38" s="631">
        <x:v>0.01</x:v>
      </x:c>
      <x:c r="S38" s="631" cm="1">
        <x:f t="array" ref="S38">R38*RSDUSD24</x:f>
        <x:v>1.06</x:v>
      </x:c>
      <x:c r="T38" s="631">
        <x:f t="shared" si="5"/>
        <x:v>1</x:v>
      </x:c>
      <x:c r="U38" s="631">
        <x:f t="shared" si="2"/>
        <x:v>1.7000000000000001E-2</x:v>
      </x:c>
      <x:c r="V38" s="631">
        <x:f t="shared" si="3"/>
        <x:v>1.0169999999999999</x:v>
      </x:c>
      <x:c r="W38" s="631">
        <x:f t="shared" si="6"/>
        <x:v>170.85599999999999</x:v>
      </x:c>
      <x:c r="X38" s="768">
        <x:v>1.0631897653787199</x:v>
      </x:c>
      <x:c r="Y38" s="769">
        <x:f t="shared" si="0"/>
        <x:v>178.61588058362494</x:v>
      </x:c>
    </x:row>
    <x:row r="39" spans="1:25" ht="17.399999999999999">
      <x:c r="A39" s="685" t="s">
        <x:v>1020</x:v>
      </x:c>
      <x:c r="B39" s="623" t="s">
        <x:v>9</x:v>
      </x:c>
      <x:c r="C39" s="623" t="s">
        <x:v>1009</x:v>
      </x:c>
      <x:c r="D39" s="686" t="s">
        <x:v>12</x:v>
      </x:c>
      <x:c r="E39" s="686" t="s">
        <x:v>1044</x:v>
      </x:c>
      <x:c r="F39" s="686" t="s">
        <x:v>1045</x:v>
      </x:c>
      <x:c r="G39" s="623" t="s">
        <x:v>1011</x:v>
      </x:c>
      <x:c r="H39" s="623" t="s">
        <x:v>1045</x:v>
      </x:c>
      <x:c r="I39" s="623" t="s">
        <x:v>1011</x:v>
      </x:c>
      <x:c r="J39" s="686" t="s">
        <x:v>1110</x:v>
      </x:c>
      <x:c r="K39" s="624" t="s">
        <x:v>1042</x:v>
      </x:c>
      <x:c r="L39" s="686" t="s">
        <x:v>1111</x:v>
      </x:c>
      <x:c r="M39" s="687">
        <x:v>2</x:v>
      </x:c>
      <x:c r="N39" s="686" t="s">
        <x:v>1017</x:v>
      </x:c>
      <x:c r="O39" s="686"/>
      <x:c r="P39" s="623" t="s">
        <x:v>1018</x:v>
      </x:c>
      <x:c r="Q39" s="623" t="s">
        <x:v>1017</x:v>
      </x:c>
      <x:c r="R39" s="631">
        <x:v>0.01</x:v>
      </x:c>
      <x:c r="S39" s="631" cm="1">
        <x:f t="array" ref="S39">R39*RSDUSD24</x:f>
        <x:v>1.06</x:v>
      </x:c>
      <x:c r="T39" s="631">
        <x:f t="shared" si="5"/>
        <x:v>1</x:v>
      </x:c>
      <x:c r="U39" s="631">
        <x:f t="shared" si="2"/>
        <x:v>1.7000000000000001E-2</x:v>
      </x:c>
      <x:c r="V39" s="631">
        <x:f t="shared" si="3"/>
        <x:v>1.0169999999999999</x:v>
      </x:c>
      <x:c r="W39" s="631">
        <x:f t="shared" si="6"/>
        <x:v>2.0339999999999998</x:v>
      </x:c>
      <x:c r="X39" s="768">
        <x:v>1.092116706280446</x:v>
      </x:c>
      <x:c r="Y39" s="769">
        <x:f t="shared" si="0"/>
        <x:v>2.184233412560892</x:v>
      </x:c>
    </x:row>
    <x:row r="40" spans="1:25" ht="17.399999999999999">
      <x:c r="A40" s="685" t="s">
        <x:v>1020</x:v>
      </x:c>
      <x:c r="B40" s="623" t="s">
        <x:v>9</x:v>
      </x:c>
      <x:c r="C40" s="623" t="s">
        <x:v>1009</x:v>
      </x:c>
      <x:c r="D40" s="686" t="s">
        <x:v>12</x:v>
      </x:c>
      <x:c r="E40" s="686" t="s">
        <x:v>1044</x:v>
      </x:c>
      <x:c r="F40" s="686" t="s">
        <x:v>1045</x:v>
      </x:c>
      <x:c r="G40" s="623" t="s">
        <x:v>1011</x:v>
      </x:c>
      <x:c r="H40" s="623" t="s">
        <x:v>1045</x:v>
      </x:c>
      <x:c r="I40" s="623" t="s">
        <x:v>1011</x:v>
      </x:c>
      <x:c r="J40" s="686" t="s">
        <x:v>1112</x:v>
      </x:c>
      <x:c r="K40" s="624" t="s">
        <x:v>1039</x:v>
      </x:c>
      <x:c r="L40" s="686" t="s">
        <x:v>1113</x:v>
      </x:c>
      <x:c r="M40" s="687">
        <x:v>12</x:v>
      </x:c>
      <x:c r="N40" s="686" t="s">
        <x:v>1017</x:v>
      </x:c>
      <x:c r="O40" s="686"/>
      <x:c r="P40" s="623" t="s">
        <x:v>1018</x:v>
      </x:c>
      <x:c r="Q40" s="623" t="s">
        <x:v>1017</x:v>
      </x:c>
      <x:c r="R40" s="631">
        <x:v>0.01</x:v>
      </x:c>
      <x:c r="S40" s="631" cm="1">
        <x:f t="array" ref="S40">R40*RSDUSD24</x:f>
        <x:v>1.06</x:v>
      </x:c>
      <x:c r="T40" s="631">
        <x:f t="shared" si="5"/>
        <x:v>1</x:v>
      </x:c>
      <x:c r="U40" s="631">
        <x:f t="shared" si="2"/>
        <x:v>1.7000000000000001E-2</x:v>
      </x:c>
      <x:c r="V40" s="631">
        <x:f t="shared" si="3"/>
        <x:v>1.0169999999999999</x:v>
      </x:c>
      <x:c r="W40" s="631">
        <x:f t="shared" si="6"/>
        <x:v>12.203999999999999</x:v>
      </x:c>
      <x:c r="X40" s="768">
        <x:v>1.1301203304591927</x:v>
      </x:c>
      <x:c r="Y40" s="769">
        <x:f t="shared" si="0"/>
        <x:v>13.561443965510312</x:v>
      </x:c>
    </x:row>
    <x:row r="41" spans="1:25" ht="17.399999999999999">
      <x:c r="A41" s="685" t="s">
        <x:v>1020</x:v>
      </x:c>
      <x:c r="B41" s="623" t="s">
        <x:v>9</x:v>
      </x:c>
      <x:c r="C41" s="623" t="s">
        <x:v>1009</x:v>
      </x:c>
      <x:c r="D41" s="686" t="s">
        <x:v>12</x:v>
      </x:c>
      <x:c r="E41" s="686" t="s">
        <x:v>1044</x:v>
      </x:c>
      <x:c r="F41" s="686" t="s">
        <x:v>1045</x:v>
      </x:c>
      <x:c r="G41" s="623" t="s">
        <x:v>1011</x:v>
      </x:c>
      <x:c r="H41" s="623" t="s">
        <x:v>1045</x:v>
      </x:c>
      <x:c r="I41" s="623" t="s">
        <x:v>1011</x:v>
      </x:c>
      <x:c r="J41" s="686" t="s">
        <x:v>1114</x:v>
      </x:c>
      <x:c r="K41" s="624" t="s">
        <x:v>1115</x:v>
      </x:c>
      <x:c r="L41" s="686" t="s">
        <x:v>1116</x:v>
      </x:c>
      <x:c r="M41" s="687">
        <x:v>12</x:v>
      </x:c>
      <x:c r="N41" s="686" t="s">
        <x:v>1017</x:v>
      </x:c>
      <x:c r="O41" s="686"/>
      <x:c r="P41" s="623" t="s">
        <x:v>1018</x:v>
      </x:c>
      <x:c r="Q41" s="623" t="s">
        <x:v>1017</x:v>
      </x:c>
      <x:c r="R41" s="631">
        <x:v>0.38</x:v>
      </x:c>
      <x:c r="S41" s="631" cm="1">
        <x:f t="array" ref="S41">R41*RSDUSD24</x:f>
        <x:v>40.28</x:v>
      </x:c>
      <x:c r="T41" s="631">
        <x:f t="shared" si="5"/>
        <x:v>38</x:v>
      </x:c>
      <x:c r="U41" s="631">
        <x:f t="shared" si="2"/>
        <x:v>0.64600000000000002</x:v>
      </x:c>
      <x:c r="V41" s="631">
        <x:f t="shared" si="3"/>
        <x:v>38.646000000000001</x:v>
      </x:c>
      <x:c r="W41" s="631">
        <x:f t="shared" si="6"/>
        <x:v>463.75200000000001</x:v>
      </x:c>
      <x:c r="X41" s="768">
        <x:v>15.155662597486293</x:v>
      </x:c>
      <x:c r="Y41" s="769">
        <x:f t="shared" si="0"/>
        <x:v>181.86795116983552</x:v>
      </x:c>
    </x:row>
    <x:row r="42" spans="1:25" ht="17.399999999999999">
      <x:c r="A42" s="685" t="s">
        <x:v>1020</x:v>
      </x:c>
      <x:c r="B42" s="623" t="s">
        <x:v>9</x:v>
      </x:c>
      <x:c r="C42" s="623" t="s">
        <x:v>1009</x:v>
      </x:c>
      <x:c r="D42" s="686" t="s">
        <x:v>12</x:v>
      </x:c>
      <x:c r="E42" s="686" t="s">
        <x:v>1044</x:v>
      </x:c>
      <x:c r="F42" s="686" t="s">
        <x:v>1045</x:v>
      </x:c>
      <x:c r="G42" s="623" t="s">
        <x:v>1011</x:v>
      </x:c>
      <x:c r="H42" s="623" t="s">
        <x:v>1045</x:v>
      </x:c>
      <x:c r="I42" s="623" t="s">
        <x:v>1011</x:v>
      </x:c>
      <x:c r="J42" s="686" t="s">
        <x:v>1117</x:v>
      </x:c>
      <x:c r="K42" s="624" t="s">
        <x:v>1106</x:v>
      </x:c>
      <x:c r="L42" s="686" t="s">
        <x:v>1118</x:v>
      </x:c>
      <x:c r="M42" s="687">
        <x:v>82</x:v>
      </x:c>
      <x:c r="N42" s="686" t="s">
        <x:v>1017</x:v>
      </x:c>
      <x:c r="O42" s="686"/>
      <x:c r="P42" s="623" t="s">
        <x:v>1018</x:v>
      </x:c>
      <x:c r="Q42" s="623" t="s">
        <x:v>1017</x:v>
      </x:c>
      <x:c r="R42" s="631">
        <x:v>0.01</x:v>
      </x:c>
      <x:c r="S42" s="631" cm="1">
        <x:f t="array" ref="S42">R42*RSDUSD24</x:f>
        <x:v>1.06</x:v>
      </x:c>
      <x:c r="T42" s="631">
        <x:f t="shared" si="5"/>
        <x:v>1</x:v>
      </x:c>
      <x:c r="U42" s="631">
        <x:f t="shared" si="2"/>
        <x:v>1.7000000000000001E-2</x:v>
      </x:c>
      <x:c r="V42" s="631">
        <x:f t="shared" si="3"/>
        <x:v>1.0169999999999999</x:v>
      </x:c>
      <x:c r="W42" s="631">
        <x:f t="shared" si="6"/>
        <x:v>83.393999999999991</x:v>
      </x:c>
      <x:c r="X42" s="768">
        <x:v>1.9821760358863436</x:v>
      </x:c>
      <x:c r="Y42" s="769">
        <x:f t="shared" si="0"/>
        <x:v>162.53843494268017</x:v>
      </x:c>
    </x:row>
    <x:row r="43" spans="1:25" ht="17.399999999999999">
      <x:c r="A43" s="685" t="s">
        <x:v>1020</x:v>
      </x:c>
      <x:c r="B43" s="623" t="s">
        <x:v>9</x:v>
      </x:c>
      <x:c r="C43" s="623" t="s">
        <x:v>1009</x:v>
      </x:c>
      <x:c r="D43" s="686" t="s">
        <x:v>12</x:v>
      </x:c>
      <x:c r="E43" s="686" t="s">
        <x:v>1044</x:v>
      </x:c>
      <x:c r="F43" s="686" t="s">
        <x:v>1045</x:v>
      </x:c>
      <x:c r="G43" s="623" t="s">
        <x:v>1011</x:v>
      </x:c>
      <x:c r="H43" s="623" t="s">
        <x:v>1045</x:v>
      </x:c>
      <x:c r="I43" s="623" t="s">
        <x:v>1011</x:v>
      </x:c>
      <x:c r="J43" s="686" t="s">
        <x:v>1119</x:v>
      </x:c>
      <x:c r="K43" s="624" t="s">
        <x:v>1023</x:v>
      </x:c>
      <x:c r="L43" s="686" t="s">
        <x:v>1120</x:v>
      </x:c>
      <x:c r="M43" s="687">
        <x:v>2</x:v>
      </x:c>
      <x:c r="N43" s="686" t="s">
        <x:v>1017</x:v>
      </x:c>
      <x:c r="O43" s="686"/>
      <x:c r="P43" s="623" t="s">
        <x:v>1018</x:v>
      </x:c>
      <x:c r="Q43" s="623" t="s">
        <x:v>1017</x:v>
      </x:c>
      <x:c r="R43" s="631">
        <x:v>0.02</x:v>
      </x:c>
      <x:c r="S43" s="631" cm="1">
        <x:f t="array" ref="S43">R43*RSDUSD24</x:f>
        <x:v>2.12</x:v>
      </x:c>
      <x:c r="T43" s="631">
        <x:f t="shared" si="5"/>
        <x:v>2</x:v>
      </x:c>
      <x:c r="U43" s="631">
        <x:f t="shared" si="2"/>
        <x:v>3.4000000000000002E-2</x:v>
      </x:c>
      <x:c r="V43" s="631">
        <x:f t="shared" si="3"/>
        <x:v>2.0339999999999998</x:v>
      </x:c>
      <x:c r="W43" s="631">
        <x:f t="shared" si="6"/>
        <x:v>4.0679999999999996</x:v>
      </x:c>
      <x:c r="X43" s="768">
        <x:v>3.7478168442291491</x:v>
      </x:c>
      <x:c r="Y43" s="769">
        <x:f t="shared" si="0"/>
        <x:v>7.4956336884582981</x:v>
      </x:c>
    </x:row>
    <x:row r="44" spans="1:25" ht="17.399999999999999">
      <x:c r="A44" s="685" t="s">
        <x:v>1020</x:v>
      </x:c>
      <x:c r="B44" s="623" t="s">
        <x:v>9</x:v>
      </x:c>
      <x:c r="C44" s="623" t="s">
        <x:v>1009</x:v>
      </x:c>
      <x:c r="D44" s="686" t="s">
        <x:v>12</x:v>
      </x:c>
      <x:c r="E44" s="686" t="s">
        <x:v>1044</x:v>
      </x:c>
      <x:c r="F44" s="686" t="s">
        <x:v>1045</x:v>
      </x:c>
      <x:c r="G44" s="623" t="s">
        <x:v>1011</x:v>
      </x:c>
      <x:c r="H44" s="623" t="s">
        <x:v>1045</x:v>
      </x:c>
      <x:c r="I44" s="623" t="s">
        <x:v>1011</x:v>
      </x:c>
      <x:c r="J44" s="686" t="s">
        <x:v>1121</x:v>
      </x:c>
      <x:c r="K44" s="624" t="s">
        <x:v>1032</x:v>
      </x:c>
      <x:c r="L44" s="686" t="s">
        <x:v>1122</x:v>
      </x:c>
      <x:c r="M44" s="687">
        <x:v>12</x:v>
      </x:c>
      <x:c r="N44" s="686" t="s">
        <x:v>1017</x:v>
      </x:c>
      <x:c r="O44" s="686"/>
      <x:c r="P44" s="623" t="s">
        <x:v>1018</x:v>
      </x:c>
      <x:c r="Q44" s="623" t="s">
        <x:v>1017</x:v>
      </x:c>
      <x:c r="R44" s="631">
        <x:v>0.01</x:v>
      </x:c>
      <x:c r="S44" s="631" cm="1">
        <x:f t="array" ref="S44">R44*RSDUSD24</x:f>
        <x:v>1.06</x:v>
      </x:c>
      <x:c r="T44" s="631">
        <x:f t="shared" si="5"/>
        <x:v>1</x:v>
      </x:c>
      <x:c r="U44" s="631">
        <x:f t="shared" si="2"/>
        <x:v>1.7000000000000001E-2</x:v>
      </x:c>
      <x:c r="V44" s="631">
        <x:f t="shared" si="3"/>
        <x:v>1.0169999999999999</x:v>
      </x:c>
      <x:c r="W44" s="631">
        <x:f t="shared" si="6"/>
        <x:v>12.203999999999999</x:v>
      </x:c>
      <x:c r="X44" s="768">
        <x:v>1.0787184684308755</x:v>
      </x:c>
      <x:c r="Y44" s="769">
        <x:f t="shared" si="0"/>
        <x:v>12.944621621170505</x:v>
      </x:c>
    </x:row>
    <x:row r="45" spans="1:25" ht="17.399999999999999">
      <x:c r="A45" s="685" t="s">
        <x:v>1020</x:v>
      </x:c>
      <x:c r="B45" s="623" t="s">
        <x:v>9</x:v>
      </x:c>
      <x:c r="C45" s="623" t="s">
        <x:v>1009</x:v>
      </x:c>
      <x:c r="D45" s="686" t="s">
        <x:v>12</x:v>
      </x:c>
      <x:c r="E45" s="686" t="s">
        <x:v>1044</x:v>
      </x:c>
      <x:c r="F45" s="686" t="s">
        <x:v>1045</x:v>
      </x:c>
      <x:c r="G45" s="623" t="s">
        <x:v>1011</x:v>
      </x:c>
      <x:c r="H45" s="623" t="s">
        <x:v>1045</x:v>
      </x:c>
      <x:c r="I45" s="623" t="s">
        <x:v>1011</x:v>
      </x:c>
      <x:c r="J45" s="686" t="s">
        <x:v>1123</x:v>
      </x:c>
      <x:c r="K45" s="624" t="s">
        <x:v>1027</x:v>
      </x:c>
      <x:c r="L45" s="686" t="s">
        <x:v>1124</x:v>
      </x:c>
      <x:c r="M45" s="687">
        <x:v>0.04</x:v>
      </x:c>
      <x:c r="N45" s="686" t="s">
        <x:v>1125</x:v>
      </x:c>
      <x:c r="O45" s="686"/>
      <x:c r="P45" s="623" t="s">
        <x:v>1018</x:v>
      </x:c>
      <x:c r="Q45" s="623" t="s">
        <x:v>1017</x:v>
      </x:c>
      <x:c r="R45" s="631">
        <x:v>0.03</x:v>
      </x:c>
      <x:c r="S45" s="631" cm="1">
        <x:f t="array" ref="S45">R45*RSDUSD24</x:f>
        <x:v>3.1799999999999997</x:v>
      </x:c>
      <x:c r="T45" s="631">
        <x:f t="shared" si="5"/>
        <x:v>3</x:v>
      </x:c>
      <x:c r="U45" s="631">
        <x:f t="shared" si="2"/>
        <x:v>5.1000000000000004E-2</x:v>
      </x:c>
      <x:c r="V45" s="631">
        <x:f t="shared" si="3"/>
        <x:v>3.0510000000000002</x:v>
      </x:c>
      <x:c r="W45" s="631">
        <x:f t="shared" si="6"/>
        <x:v>0.12204000000000001</x:v>
      </x:c>
      <x:c r="X45" s="768">
        <x:v>3.0231462190665632</x:v>
      </x:c>
      <x:c r="Y45" s="769">
        <x:f t="shared" si="0"/>
        <x:v>0.12092584876266253</x:v>
      </x:c>
    </x:row>
    <x:row r="46" spans="1:25" ht="17.399999999999999">
      <x:c r="A46" s="685" t="s">
        <x:v>1020</x:v>
      </x:c>
      <x:c r="B46" s="623" t="s">
        <x:v>9</x:v>
      </x:c>
      <x:c r="C46" s="623" t="s">
        <x:v>1009</x:v>
      </x:c>
      <x:c r="D46" s="686" t="s">
        <x:v>12</x:v>
      </x:c>
      <x:c r="E46" s="686" t="s">
        <x:v>1044</x:v>
      </x:c>
      <x:c r="F46" s="686" t="s">
        <x:v>1045</x:v>
      </x:c>
      <x:c r="G46" s="623" t="s">
        <x:v>1011</x:v>
      </x:c>
      <x:c r="H46" s="623" t="s">
        <x:v>1045</x:v>
      </x:c>
      <x:c r="I46" s="623" t="s">
        <x:v>1011</x:v>
      </x:c>
      <x:c r="J46" s="686" t="s">
        <x:v>1126</x:v>
      </x:c>
      <x:c r="K46" s="624" t="s">
        <x:v>1053</x:v>
      </x:c>
      <x:c r="L46" s="686" t="s">
        <x:v>1127</x:v>
      </x:c>
      <x:c r="M46" s="687">
        <x:v>0.04</x:v>
      </x:c>
      <x:c r="N46" s="686" t="s">
        <x:v>1125</x:v>
      </x:c>
      <x:c r="O46" s="686"/>
      <x:c r="P46" s="623" t="s">
        <x:v>1018</x:v>
      </x:c>
      <x:c r="Q46" s="623" t="s">
        <x:v>1017</x:v>
      </x:c>
      <x:c r="R46" s="631">
        <x:v>0.03</x:v>
      </x:c>
      <x:c r="S46" s="631" cm="1">
        <x:f t="array" ref="S46">R46*RSDUSD24</x:f>
        <x:v>3.1799999999999997</x:v>
      </x:c>
      <x:c r="T46" s="631">
        <x:f t="shared" si="5"/>
        <x:v>3</x:v>
      </x:c>
      <x:c r="U46" s="631">
        <x:f t="shared" si="2"/>
        <x:v>5.1000000000000004E-2</x:v>
      </x:c>
      <x:c r="V46" s="631">
        <x:f t="shared" si="3"/>
        <x:v>3.0510000000000002</x:v>
      </x:c>
      <x:c r="W46" s="631">
        <x:f t="shared" si="6"/>
        <x:v>0.12204000000000001</x:v>
      </x:c>
      <x:c r="X46" s="768">
        <x:v>4.0790737668598132</x:v>
      </x:c>
      <x:c r="Y46" s="769">
        <x:f t="shared" si="0"/>
        <x:v>0.16316295067439254</x:v>
      </x:c>
    </x:row>
    <x:row r="47" spans="1:25" ht="17.399999999999999">
      <x:c r="A47" s="685" t="s">
        <x:v>1020</x:v>
      </x:c>
      <x:c r="B47" s="623" t="s">
        <x:v>9</x:v>
      </x:c>
      <x:c r="C47" s="623" t="s">
        <x:v>1009</x:v>
      </x:c>
      <x:c r="D47" s="686" t="s">
        <x:v>12</x:v>
      </x:c>
      <x:c r="E47" s="686" t="s">
        <x:v>1044</x:v>
      </x:c>
      <x:c r="F47" s="686" t="s">
        <x:v>1045</x:v>
      </x:c>
      <x:c r="G47" s="623" t="s">
        <x:v>1011</x:v>
      </x:c>
      <x:c r="H47" s="623" t="s">
        <x:v>1045</x:v>
      </x:c>
      <x:c r="I47" s="623" t="s">
        <x:v>1013</x:v>
      </x:c>
      <x:c r="J47" s="686" t="s">
        <x:v>1128</x:v>
      </x:c>
      <x:c r="K47" s="624" t="s">
        <x:v>1015</x:v>
      </x:c>
      <x:c r="L47" s="686" t="s">
        <x:v>1129</x:v>
      </x:c>
      <x:c r="M47" s="687">
        <x:v>0.05</x:v>
      </x:c>
      <x:c r="N47" s="686" t="s">
        <x:v>1125</x:v>
      </x:c>
      <x:c r="O47" s="686"/>
      <x:c r="P47" s="623" t="s">
        <x:v>1018</x:v>
      </x:c>
      <x:c r="Q47" s="623" t="s">
        <x:v>1019</x:v>
      </x:c>
      <x:c r="R47" s="631">
        <x:v>7.0000000000000007E-2</x:v>
      </x:c>
      <x:c r="S47" s="631" cm="1">
        <x:f t="array" ref="S47">R47*RSDUSD24</x:f>
        <x:v>7.4200000000000008</x:v>
      </x:c>
      <x:c r="T47" s="631">
        <x:f t="shared" si="5"/>
        <x:v>7.0000000000000009</x:v>
      </x:c>
      <x:c r="U47" s="631">
        <x:f t="shared" si="2"/>
        <x:v>0.11900000000000002</x:v>
      </x:c>
      <x:c r="V47" s="631">
        <x:f t="shared" si="3"/>
        <x:v>7.1190000000000007</x:v>
      </x:c>
      <x:c r="W47" s="631">
        <x:f t="shared" si="6"/>
        <x:v>0.35595000000000004</x:v>
      </x:c>
      <x:c r="X47" s="768">
        <x:v>7.9589143243360105</x:v>
      </x:c>
      <x:c r="Y47" s="769">
        <x:f t="shared" si="0"/>
        <x:v>0.39794571621680053</x:v>
      </x:c>
    </x:row>
    <x:row r="48" spans="1:25" ht="17.399999999999999">
      <x:c r="A48" s="685" t="s">
        <x:v>1020</x:v>
      </x:c>
      <x:c r="B48" s="623" t="s">
        <x:v>9</x:v>
      </x:c>
      <x:c r="C48" s="623" t="s">
        <x:v>1009</x:v>
      </x:c>
      <x:c r="D48" s="686" t="s">
        <x:v>12</x:v>
      </x:c>
      <x:c r="E48" s="686" t="s">
        <x:v>1044</x:v>
      </x:c>
      <x:c r="F48" s="686" t="s">
        <x:v>1045</x:v>
      </x:c>
      <x:c r="G48" s="623" t="s">
        <x:v>1011</x:v>
      </x:c>
      <x:c r="H48" s="623" t="s">
        <x:v>1045</x:v>
      </x:c>
      <x:c r="I48" s="623" t="s">
        <x:v>1011</x:v>
      </x:c>
      <x:c r="J48" s="686" t="s">
        <x:v>1130</x:v>
      </x:c>
      <x:c r="K48" s="624" t="s">
        <x:v>1023</x:v>
      </x:c>
      <x:c r="L48" s="686" t="s">
        <x:v>1131</x:v>
      </x:c>
      <x:c r="M48" s="687">
        <x:v>10.865</x:v>
      </x:c>
      <x:c r="N48" s="686" t="s">
        <x:v>1125</x:v>
      </x:c>
      <x:c r="O48" s="686"/>
      <x:c r="P48" s="623" t="s">
        <x:v>1018</x:v>
      </x:c>
      <x:c r="Q48" s="623" t="s">
        <x:v>1017</x:v>
      </x:c>
      <x:c r="R48" s="631">
        <x:v>0.03</x:v>
      </x:c>
      <x:c r="S48" s="631" cm="1">
        <x:f t="array" ref="S48">R48*RSDUSD24</x:f>
        <x:v>3.1799999999999997</x:v>
      </x:c>
      <x:c r="T48" s="631">
        <x:f t="shared" si="5"/>
        <x:v>3</x:v>
      </x:c>
      <x:c r="U48" s="631">
        <x:f t="shared" si="2"/>
        <x:v>5.1000000000000004E-2</x:v>
      </x:c>
      <x:c r="V48" s="631">
        <x:f t="shared" si="3"/>
        <x:v>3.0510000000000002</x:v>
      </x:c>
      <x:c r="W48" s="631">
        <x:f t="shared" si="6"/>
        <x:v>33.149115000000002</x:v>
      </x:c>
      <x:c r="X48" s="768">
        <x:v>5.7037122691545452</x:v>
      </x:c>
      <x:c r="Y48" s="769">
        <x:f t="shared" si="0"/>
        <x:v>61.970833804364133</x:v>
      </x:c>
    </x:row>
    <x:row r="49" spans="1:25" ht="17.399999999999999">
      <x:c r="A49" s="685" t="s">
        <x:v>1020</x:v>
      </x:c>
      <x:c r="B49" s="623" t="s">
        <x:v>9</x:v>
      </x:c>
      <x:c r="C49" s="623" t="s">
        <x:v>1009</x:v>
      </x:c>
      <x:c r="D49" s="686" t="s">
        <x:v>12</x:v>
      </x:c>
      <x:c r="E49" s="686" t="s">
        <x:v>1044</x:v>
      </x:c>
      <x:c r="F49" s="686" t="s">
        <x:v>1045</x:v>
      </x:c>
      <x:c r="G49" s="623" t="s">
        <x:v>1011</x:v>
      </x:c>
      <x:c r="H49" s="623" t="s">
        <x:v>1045</x:v>
      </x:c>
      <x:c r="I49" s="623" t="s">
        <x:v>1011</x:v>
      </x:c>
      <x:c r="J49" s="686" t="s">
        <x:v>1132</x:v>
      </x:c>
      <x:c r="K49" s="624" t="s">
        <x:v>1027</x:v>
      </x:c>
      <x:c r="L49" s="686" t="s">
        <x:v>1133</x:v>
      </x:c>
      <x:c r="M49" s="687">
        <x:v>4.835</x:v>
      </x:c>
      <x:c r="N49" s="686" t="s">
        <x:v>1125</x:v>
      </x:c>
      <x:c r="O49" s="686"/>
      <x:c r="P49" s="623" t="s">
        <x:v>1018</x:v>
      </x:c>
      <x:c r="Q49" s="623" t="s">
        <x:v>1017</x:v>
      </x:c>
      <x:c r="R49" s="631">
        <x:v>0.03</x:v>
      </x:c>
      <x:c r="S49" s="631" cm="1">
        <x:f t="array" ref="S49">R49*RSDUSD24</x:f>
        <x:v>3.1799999999999997</x:v>
      </x:c>
      <x:c r="T49" s="631">
        <x:f t="shared" si="5"/>
        <x:v>3</x:v>
      </x:c>
      <x:c r="U49" s="631">
        <x:f t="shared" si="2"/>
        <x:v>5.1000000000000004E-2</x:v>
      </x:c>
      <x:c r="V49" s="631">
        <x:f t="shared" si="3"/>
        <x:v>3.0510000000000002</x:v>
      </x:c>
      <x:c r="W49" s="631">
        <x:f t="shared" si="6"/>
        <x:v>14.751585</x:v>
      </x:c>
      <x:c r="X49" s="768">
        <x:v>5.6481720325335392</x:v>
      </x:c>
      <x:c r="Y49" s="769">
        <x:f t="shared" si="0"/>
        <x:v>27.308911777299663</x:v>
      </x:c>
    </x:row>
    <x:row r="50" spans="1:25" ht="17.399999999999999">
      <x:c r="A50" s="685" t="s">
        <x:v>1020</x:v>
      </x:c>
      <x:c r="B50" s="623" t="s">
        <x:v>9</x:v>
      </x:c>
      <x:c r="C50" s="623" t="s">
        <x:v>1009</x:v>
      </x:c>
      <x:c r="D50" s="686" t="s">
        <x:v>12</x:v>
      </x:c>
      <x:c r="E50" s="686" t="s">
        <x:v>1044</x:v>
      </x:c>
      <x:c r="F50" s="686" t="s">
        <x:v>1045</x:v>
      </x:c>
      <x:c r="G50" s="623" t="s">
        <x:v>1011</x:v>
      </x:c>
      <x:c r="H50" s="623" t="s">
        <x:v>1045</x:v>
      </x:c>
      <x:c r="I50" s="623" t="s">
        <x:v>1011</x:v>
      </x:c>
      <x:c r="J50" s="686" t="s">
        <x:v>1134</x:v>
      </x:c>
      <x:c r="K50" s="624" t="s">
        <x:v>1032</x:v>
      </x:c>
      <x:c r="L50" s="686" t="s">
        <x:v>1135</x:v>
      </x:c>
      <x:c r="M50" s="687">
        <x:v>7.91</x:v>
      </x:c>
      <x:c r="N50" s="686" t="s">
        <x:v>1125</x:v>
      </x:c>
      <x:c r="O50" s="686"/>
      <x:c r="P50" s="623" t="s">
        <x:v>1018</x:v>
      </x:c>
      <x:c r="Q50" s="623" t="s">
        <x:v>1017</x:v>
      </x:c>
      <x:c r="R50" s="631">
        <x:v>0.03</x:v>
      </x:c>
      <x:c r="S50" s="631" cm="1">
        <x:f t="array" ref="S50">R50*RSDUSD24</x:f>
        <x:v>3.1799999999999997</x:v>
      </x:c>
      <x:c r="T50" s="631">
        <x:f t="shared" si="5"/>
        <x:v>3</x:v>
      </x:c>
      <x:c r="U50" s="631">
        <x:f t="shared" si="2"/>
        <x:v>5.1000000000000004E-2</x:v>
      </x:c>
      <x:c r="V50" s="631">
        <x:f t="shared" si="3"/>
        <x:v>3.0510000000000002</x:v>
      </x:c>
      <x:c r="W50" s="631">
        <x:f t="shared" si="6"/>
        <x:v>24.133410000000001</x:v>
      </x:c>
      <x:c r="X50" s="768">
        <x:v>5.6459912228814968</x:v>
      </x:c>
      <x:c r="Y50" s="769">
        <x:f t="shared" si="0"/>
        <x:v>44.659790572992641</x:v>
      </x:c>
    </x:row>
    <x:row r="51" spans="1:25" ht="17.399999999999999">
      <x:c r="A51" s="685" t="s">
        <x:v>1020</x:v>
      </x:c>
      <x:c r="B51" s="623" t="s">
        <x:v>9</x:v>
      </x:c>
      <x:c r="C51" s="623" t="s">
        <x:v>1009</x:v>
      </x:c>
      <x:c r="D51" s="686" t="s">
        <x:v>12</x:v>
      </x:c>
      <x:c r="E51" s="686" t="s">
        <x:v>1044</x:v>
      </x:c>
      <x:c r="F51" s="686" t="s">
        <x:v>1045</x:v>
      </x:c>
      <x:c r="G51" s="623" t="s">
        <x:v>1011</x:v>
      </x:c>
      <x:c r="H51" s="623" t="s">
        <x:v>1045</x:v>
      </x:c>
      <x:c r="I51" s="623" t="s">
        <x:v>1013</x:v>
      </x:c>
      <x:c r="J51" s="686" t="s">
        <x:v>1136</x:v>
      </x:c>
      <x:c r="K51" s="624" t="s">
        <x:v>1015</x:v>
      </x:c>
      <x:c r="L51" s="686" t="s">
        <x:v>1137</x:v>
      </x:c>
      <x:c r="M51" s="687">
        <x:v>4.58</x:v>
      </x:c>
      <x:c r="N51" s="686" t="s">
        <x:v>1125</x:v>
      </x:c>
      <x:c r="O51" s="686"/>
      <x:c r="P51" s="623" t="s">
        <x:v>1018</x:v>
      </x:c>
      <x:c r="Q51" s="623" t="s">
        <x:v>1019</x:v>
      </x:c>
      <x:c r="R51" s="631">
        <x:v>0.03</x:v>
      </x:c>
      <x:c r="S51" s="631" cm="1">
        <x:f t="array" ref="S51">R51*RSDUSD24</x:f>
        <x:v>3.1799999999999997</x:v>
      </x:c>
      <x:c r="T51" s="631">
        <x:f t="shared" si="5"/>
        <x:v>3</x:v>
      </x:c>
      <x:c r="U51" s="631">
        <x:f t="shared" si="2"/>
        <x:v>5.1000000000000004E-2</x:v>
      </x:c>
      <x:c r="V51" s="631">
        <x:f t="shared" si="3"/>
        <x:v>3.0510000000000002</x:v>
      </x:c>
      <x:c r="W51" s="631">
        <x:f t="shared" si="6"/>
        <x:v>13.97358</x:v>
      </x:c>
      <x:c r="X51" s="768">
        <x:v>5.6329984617111775</x:v>
      </x:c>
      <x:c r="Y51" s="769">
        <x:f t="shared" si="0"/>
        <x:v>25.799132954637194</x:v>
      </x:c>
    </x:row>
    <x:row r="52" spans="1:25" ht="17.399999999999999">
      <x:c r="A52" s="685" t="s">
        <x:v>1020</x:v>
      </x:c>
      <x:c r="B52" s="623" t="s">
        <x:v>9</x:v>
      </x:c>
      <x:c r="C52" s="623" t="s">
        <x:v>1009</x:v>
      </x:c>
      <x:c r="D52" s="686" t="s">
        <x:v>12</x:v>
      </x:c>
      <x:c r="E52" s="686" t="s">
        <x:v>1044</x:v>
      </x:c>
      <x:c r="F52" s="686" t="s">
        <x:v>1045</x:v>
      </x:c>
      <x:c r="G52" s="623" t="s">
        <x:v>1011</x:v>
      </x:c>
      <x:c r="H52" s="623" t="s">
        <x:v>1045</x:v>
      </x:c>
      <x:c r="I52" s="623" t="s">
        <x:v>1011</x:v>
      </x:c>
      <x:c r="J52" s="686" t="s">
        <x:v>1138</x:v>
      </x:c>
      <x:c r="K52" s="624" t="s">
        <x:v>1032</x:v>
      </x:c>
      <x:c r="L52" s="686" t="s">
        <x:v>1139</x:v>
      </x:c>
      <x:c r="M52" s="687">
        <x:v>4.5449999999999999</x:v>
      </x:c>
      <x:c r="N52" s="686" t="s">
        <x:v>1125</x:v>
      </x:c>
      <x:c r="O52" s="686"/>
      <x:c r="P52" s="623" t="s">
        <x:v>1018</x:v>
      </x:c>
      <x:c r="Q52" s="623" t="s">
        <x:v>1017</x:v>
      </x:c>
      <x:c r="R52" s="631">
        <x:v>0.03</x:v>
      </x:c>
      <x:c r="S52" s="631" cm="1">
        <x:f t="array" ref="S52">R52*RSDUSD24</x:f>
        <x:v>3.1799999999999997</x:v>
      </x:c>
      <x:c r="T52" s="631">
        <x:f t="shared" si="5"/>
        <x:v>3</x:v>
      </x:c>
      <x:c r="U52" s="631">
        <x:f t="shared" si="2"/>
        <x:v>5.1000000000000004E-2</x:v>
      </x:c>
      <x:c r="V52" s="631">
        <x:f t="shared" si="3"/>
        <x:v>3.0510000000000002</x:v>
      </x:c>
      <x:c r="W52" s="631">
        <x:f t="shared" si="6"/>
        <x:v>13.866795</x:v>
      </x:c>
      <x:c r="X52" s="768">
        <x:v>5.6396791265704751</x:v>
      </x:c>
      <x:c r="Y52" s="769">
        <x:f t="shared" si="0"/>
        <x:v>25.632341630262808</x:v>
      </x:c>
    </x:row>
    <x:row r="53" spans="1:25" ht="17.399999999999999">
      <x:c r="A53" s="685" t="s">
        <x:v>1020</x:v>
      </x:c>
      <x:c r="B53" s="623" t="s">
        <x:v>9</x:v>
      </x:c>
      <x:c r="C53" s="623" t="s">
        <x:v>1009</x:v>
      </x:c>
      <x:c r="D53" s="686" t="s">
        <x:v>12</x:v>
      </x:c>
      <x:c r="E53" s="686" t="s">
        <x:v>1044</x:v>
      </x:c>
      <x:c r="F53" s="686" t="s">
        <x:v>1045</x:v>
      </x:c>
      <x:c r="G53" s="623" t="s">
        <x:v>1011</x:v>
      </x:c>
      <x:c r="H53" s="623" t="s">
        <x:v>1045</x:v>
      </x:c>
      <x:c r="I53" s="623" t="s">
        <x:v>1011</x:v>
      </x:c>
      <x:c r="J53" s="686" t="s">
        <x:v>1140</x:v>
      </x:c>
      <x:c r="K53" s="624" t="s">
        <x:v>1039</x:v>
      </x:c>
      <x:c r="L53" s="686" t="s">
        <x:v>1141</x:v>
      </x:c>
      <x:c r="M53" s="687">
        <x:v>3.7850000000000001</x:v>
      </x:c>
      <x:c r="N53" s="686" t="s">
        <x:v>1125</x:v>
      </x:c>
      <x:c r="O53" s="686"/>
      <x:c r="P53" s="623" t="s">
        <x:v>1018</x:v>
      </x:c>
      <x:c r="Q53" s="623" t="s">
        <x:v>1017</x:v>
      </x:c>
      <x:c r="R53" s="631">
        <x:v>0.03</x:v>
      </x:c>
      <x:c r="S53" s="631" cm="1">
        <x:f t="array" ref="S53">R53*RSDUSD24</x:f>
        <x:v>3.1799999999999997</x:v>
      </x:c>
      <x:c r="T53" s="631">
        <x:f t="shared" si="5"/>
        <x:v>3</x:v>
      </x:c>
      <x:c r="U53" s="631">
        <x:f t="shared" si="2"/>
        <x:v>5.1000000000000004E-2</x:v>
      </x:c>
      <x:c r="V53" s="631">
        <x:f t="shared" si="3"/>
        <x:v>3.0510000000000002</x:v>
      </x:c>
      <x:c r="W53" s="631">
        <x:f t="shared" si="6"/>
        <x:v>11.548035</x:v>
      </x:c>
      <x:c r="X53" s="768">
        <x:v>5.596955769223162</x:v>
      </x:c>
      <x:c r="Y53" s="769">
        <x:f t="shared" si="0"/>
        <x:v>21.184477586509669</x:v>
      </x:c>
    </x:row>
    <x:row r="54" spans="1:25" ht="17.399999999999999">
      <x:c r="A54" s="685" t="s">
        <x:v>1020</x:v>
      </x:c>
      <x:c r="B54" s="623" t="s">
        <x:v>9</x:v>
      </x:c>
      <x:c r="C54" s="623" t="s">
        <x:v>1009</x:v>
      </x:c>
      <x:c r="D54" s="686" t="s">
        <x:v>12</x:v>
      </x:c>
      <x:c r="E54" s="686" t="s">
        <x:v>1044</x:v>
      </x:c>
      <x:c r="F54" s="686" t="s">
        <x:v>1045</x:v>
      </x:c>
      <x:c r="G54" s="623" t="s">
        <x:v>1011</x:v>
      </x:c>
      <x:c r="H54" s="623" t="s">
        <x:v>1045</x:v>
      </x:c>
      <x:c r="I54" s="623" t="s">
        <x:v>1011</x:v>
      </x:c>
      <x:c r="J54" s="686" t="s">
        <x:v>1142</x:v>
      </x:c>
      <x:c r="K54" s="624" t="s">
        <x:v>1053</x:v>
      </x:c>
      <x:c r="L54" s="686" t="s">
        <x:v>1143</x:v>
      </x:c>
      <x:c r="M54" s="687">
        <x:v>3.5550000000000002</x:v>
      </x:c>
      <x:c r="N54" s="686" t="s">
        <x:v>1125</x:v>
      </x:c>
      <x:c r="O54" s="686"/>
      <x:c r="P54" s="623" t="s">
        <x:v>1018</x:v>
      </x:c>
      <x:c r="Q54" s="623" t="s">
        <x:v>1017</x:v>
      </x:c>
      <x:c r="R54" s="631">
        <x:v>0.03</x:v>
      </x:c>
      <x:c r="S54" s="631" cm="1">
        <x:f t="array" ref="S54">R54*RSDUSD24</x:f>
        <x:v>3.1799999999999997</x:v>
      </x:c>
      <x:c r="T54" s="631">
        <x:f t="shared" si="5"/>
        <x:v>3</x:v>
      </x:c>
      <x:c r="U54" s="631">
        <x:f t="shared" si="2"/>
        <x:v>5.1000000000000004E-2</x:v>
      </x:c>
      <x:c r="V54" s="631">
        <x:f t="shared" si="3"/>
        <x:v>3.0510000000000002</x:v>
      </x:c>
      <x:c r="W54" s="631">
        <x:f t="shared" si="6"/>
        <x:v>10.846305000000001</x:v>
      </x:c>
      <x:c r="X54" s="768">
        <x:v>5.5824209287057025</x:v>
      </x:c>
      <x:c r="Y54" s="769">
        <x:f t="shared" si="0"/>
        <x:v>19.845506401548775</x:v>
      </x:c>
    </x:row>
    <x:row r="55" spans="1:25" ht="17.399999999999999">
      <x:c r="A55" s="685" t="s">
        <x:v>1020</x:v>
      </x:c>
      <x:c r="B55" s="623" t="s">
        <x:v>9</x:v>
      </x:c>
      <x:c r="C55" s="623" t="s">
        <x:v>1009</x:v>
      </x:c>
      <x:c r="D55" s="686" t="s">
        <x:v>12</x:v>
      </x:c>
      <x:c r="E55" s="686" t="s">
        <x:v>1044</x:v>
      </x:c>
      <x:c r="F55" s="686" t="s">
        <x:v>1045</x:v>
      </x:c>
      <x:c r="G55" s="623" t="s">
        <x:v>1011</x:v>
      </x:c>
      <x:c r="H55" s="623" t="s">
        <x:v>1045</x:v>
      </x:c>
      <x:c r="I55" s="623" t="s">
        <x:v>1011</x:v>
      </x:c>
      <x:c r="J55" s="686" t="s">
        <x:v>1144</x:v>
      </x:c>
      <x:c r="K55" s="624" t="s">
        <x:v>1027</x:v>
      </x:c>
      <x:c r="L55" s="686" t="s">
        <x:v>1145</x:v>
      </x:c>
      <x:c r="M55" s="687">
        <x:v>3.7549999999999999</x:v>
      </x:c>
      <x:c r="N55" s="686" t="s">
        <x:v>1125</x:v>
      </x:c>
      <x:c r="O55" s="686"/>
      <x:c r="P55" s="623" t="s">
        <x:v>1018</x:v>
      </x:c>
      <x:c r="Q55" s="623" t="s">
        <x:v>1017</x:v>
      </x:c>
      <x:c r="R55" s="631">
        <x:v>0.03</x:v>
      </x:c>
      <x:c r="S55" s="631" cm="1">
        <x:f t="array" ref="S55">R55*RSDUSD24</x:f>
        <x:v>3.1799999999999997</x:v>
      </x:c>
      <x:c r="T55" s="631">
        <x:f t="shared" si="5"/>
        <x:v>3</x:v>
      </x:c>
      <x:c r="U55" s="631">
        <x:f t="shared" si="2"/>
        <x:v>5.1000000000000004E-2</x:v>
      </x:c>
      <x:c r="V55" s="631">
        <x:f t="shared" si="3"/>
        <x:v>3.0510000000000002</x:v>
      </x:c>
      <x:c r="W55" s="631">
        <x:f t="shared" si="6"/>
        <x:v>11.456505</x:v>
      </x:c>
      <x:c r="X55" s="768">
        <x:v>5.5036498958005593</x:v>
      </x:c>
      <x:c r="Y55" s="769">
        <x:f t="shared" si="0"/>
        <x:v>20.666205358731098</x:v>
      </x:c>
    </x:row>
    <x:row r="56" spans="1:25" ht="17.399999999999999">
      <x:c r="A56" s="685" t="s">
        <x:v>1020</x:v>
      </x:c>
      <x:c r="B56" s="623" t="s">
        <x:v>9</x:v>
      </x:c>
      <x:c r="C56" s="623" t="s">
        <x:v>1009</x:v>
      </x:c>
      <x:c r="D56" s="686" t="s">
        <x:v>12</x:v>
      </x:c>
      <x:c r="E56" s="686" t="s">
        <x:v>1044</x:v>
      </x:c>
      <x:c r="F56" s="686" t="s">
        <x:v>1045</x:v>
      </x:c>
      <x:c r="G56" s="623" t="s">
        <x:v>1011</x:v>
      </x:c>
      <x:c r="H56" s="623" t="s">
        <x:v>1045</x:v>
      </x:c>
      <x:c r="I56" s="623" t="s">
        <x:v>1011</x:v>
      </x:c>
      <x:c r="J56" s="686" t="s">
        <x:v>1146</x:v>
      </x:c>
      <x:c r="K56" s="624" t="s">
        <x:v>1023</x:v>
      </x:c>
      <x:c r="L56" s="686" t="s">
        <x:v>1147</x:v>
      </x:c>
      <x:c r="M56" s="687">
        <x:v>9.9049999999999994</x:v>
      </x:c>
      <x:c r="N56" s="686" t="s">
        <x:v>1125</x:v>
      </x:c>
      <x:c r="O56" s="686"/>
      <x:c r="P56" s="623" t="s">
        <x:v>1018</x:v>
      </x:c>
      <x:c r="Q56" s="623" t="s">
        <x:v>1017</x:v>
      </x:c>
      <x:c r="R56" s="631">
        <x:v>0.03</x:v>
      </x:c>
      <x:c r="S56" s="631" cm="1">
        <x:f t="array" ref="S56">R56*RSDUSD24</x:f>
        <x:v>3.1799999999999997</x:v>
      </x:c>
      <x:c r="T56" s="631">
        <x:f t="shared" si="5"/>
        <x:v>3</x:v>
      </x:c>
      <x:c r="U56" s="631">
        <x:f t="shared" si="2"/>
        <x:v>5.1000000000000004E-2</x:v>
      </x:c>
      <x:c r="V56" s="631">
        <x:f t="shared" si="3"/>
        <x:v>3.0510000000000002</x:v>
      </x:c>
      <x:c r="W56" s="631">
        <x:f t="shared" si="6"/>
        <x:v>30.220154999999998</x:v>
      </x:c>
      <x:c r="X56" s="768">
        <x:v>5.6463749355324699</x:v>
      </x:c>
      <x:c r="Y56" s="769">
        <x:f t="shared" si="0"/>
        <x:v>55.92734373644911</x:v>
      </x:c>
    </x:row>
    <x:row r="57" spans="1:25" ht="17.399999999999999">
      <x:c r="A57" s="685" t="s">
        <x:v>1020</x:v>
      </x:c>
      <x:c r="B57" s="623" t="s">
        <x:v>9</x:v>
      </x:c>
      <x:c r="C57" s="623" t="s">
        <x:v>1009</x:v>
      </x:c>
      <x:c r="D57" s="686" t="s">
        <x:v>12</x:v>
      </x:c>
      <x:c r="E57" s="686" t="s">
        <x:v>1044</x:v>
      </x:c>
      <x:c r="F57" s="686" t="s">
        <x:v>1045</x:v>
      </x:c>
      <x:c r="G57" s="623" t="s">
        <x:v>1011</x:v>
      </x:c>
      <x:c r="H57" s="623" t="s">
        <x:v>1010</x:v>
      </x:c>
      <x:c r="I57" s="623" t="s">
        <x:v>1148</x:v>
      </x:c>
      <x:c r="J57" s="686" t="s">
        <x:v>1149</x:v>
      </x:c>
      <x:c r="K57" s="624" t="s">
        <x:v>1015</x:v>
      </x:c>
      <x:c r="L57" s="686" t="s">
        <x:v>1150</x:v>
      </x:c>
      <x:c r="M57" s="687">
        <x:v>4.32</x:v>
      </x:c>
      <x:c r="N57" s="686" t="s">
        <x:v>1125</x:v>
      </x:c>
      <x:c r="O57" s="686"/>
      <x:c r="P57" s="623" t="s">
        <x:v>1018</x:v>
      </x:c>
      <x:c r="Q57" s="623" t="s">
        <x:v>1017</x:v>
      </x:c>
      <x:c r="R57" s="631">
        <x:v>0.03</x:v>
      </x:c>
      <x:c r="S57" s="631" cm="1">
        <x:f t="array" ref="S57">R57*RSDUSD24</x:f>
        <x:v>3.1799999999999997</x:v>
      </x:c>
      <x:c r="T57" s="631">
        <x:f t="shared" si="5"/>
        <x:v>3</x:v>
      </x:c>
      <x:c r="U57" s="631">
        <x:f t="shared" si="2"/>
        <x:v>5.1000000000000004E-2</x:v>
      </x:c>
      <x:c r="V57" s="631">
        <x:f t="shared" si="3"/>
        <x:v>3.0510000000000002</x:v>
      </x:c>
      <x:c r="W57" s="631">
        <x:f t="shared" si="6"/>
        <x:v>13.180320000000002</x:v>
      </x:c>
      <x:c r="X57" s="768">
        <x:v>5.6496915526016194</x:v>
      </x:c>
      <x:c r="Y57" s="769">
        <x:f t="shared" si="0"/>
        <x:v>24.406667507238996</x:v>
      </x:c>
    </x:row>
    <x:row r="58" spans="1:25" ht="17.399999999999999">
      <x:c r="A58" s="685" t="s">
        <x:v>1020</x:v>
      </x:c>
      <x:c r="B58" s="623" t="s">
        <x:v>9</x:v>
      </x:c>
      <x:c r="C58" s="623" t="s">
        <x:v>1009</x:v>
      </x:c>
      <x:c r="D58" s="686" t="s">
        <x:v>12</x:v>
      </x:c>
      <x:c r="E58" s="686" t="s">
        <x:v>1044</x:v>
      </x:c>
      <x:c r="F58" s="686" t="s">
        <x:v>1045</x:v>
      </x:c>
      <x:c r="G58" s="623" t="s">
        <x:v>1011</x:v>
      </x:c>
      <x:c r="H58" s="623" t="s">
        <x:v>1010</x:v>
      </x:c>
      <x:c r="I58" s="623" t="s">
        <x:v>1148</x:v>
      </x:c>
      <x:c r="J58" s="686" t="s">
        <x:v>1151</x:v>
      </x:c>
      <x:c r="K58" s="624" t="s">
        <x:v>1027</x:v>
      </x:c>
      <x:c r="L58" s="686" t="s">
        <x:v>1152</x:v>
      </x:c>
      <x:c r="M58" s="687">
        <x:v>3.7949999999999999</x:v>
      </x:c>
      <x:c r="N58" s="686" t="s">
        <x:v>1125</x:v>
      </x:c>
      <x:c r="O58" s="686"/>
      <x:c r="P58" s="623" t="s">
        <x:v>1018</x:v>
      </x:c>
      <x:c r="Q58" s="623" t="s">
        <x:v>1017</x:v>
      </x:c>
      <x:c r="R58" s="631">
        <x:v>0.03</x:v>
      </x:c>
      <x:c r="S58" s="631" cm="1">
        <x:f t="array" ref="S58">R58*RSDUSD24</x:f>
        <x:v>3.1799999999999997</x:v>
      </x:c>
      <x:c r="T58" s="631">
        <x:f t="shared" si="5"/>
        <x:v>3</x:v>
      </x:c>
      <x:c r="U58" s="631">
        <x:f t="shared" si="2"/>
        <x:v>5.1000000000000004E-2</x:v>
      </x:c>
      <x:c r="V58" s="631">
        <x:f t="shared" si="3"/>
        <x:v>3.0510000000000002</x:v>
      </x:c>
      <x:c r="W58" s="631">
        <x:f t="shared" si="6"/>
        <x:v>11.578545</x:v>
      </x:c>
      <x:c r="X58" s="768">
        <x:v>5.5549960765855229</x:v>
      </x:c>
      <x:c r="Y58" s="769">
        <x:f t="shared" si="0"/>
        <x:v>21.081210110642058</x:v>
      </x:c>
    </x:row>
    <x:row r="59" spans="1:25" ht="17.399999999999999">
      <x:c r="A59" s="685" t="s">
        <x:v>1020</x:v>
      </x:c>
      <x:c r="B59" s="623" t="s">
        <x:v>9</x:v>
      </x:c>
      <x:c r="C59" s="623" t="s">
        <x:v>1009</x:v>
      </x:c>
      <x:c r="D59" s="686" t="s">
        <x:v>12</x:v>
      </x:c>
      <x:c r="E59" s="686" t="s">
        <x:v>1044</x:v>
      </x:c>
      <x:c r="F59" s="686" t="s">
        <x:v>1045</x:v>
      </x:c>
      <x:c r="G59" s="623" t="s">
        <x:v>1011</x:v>
      </x:c>
      <x:c r="H59" s="623" t="s">
        <x:v>1010</x:v>
      </x:c>
      <x:c r="I59" s="623" t="s">
        <x:v>1148</x:v>
      </x:c>
      <x:c r="J59" s="686" t="s">
        <x:v>1153</x:v>
      </x:c>
      <x:c r="K59" s="624" t="s">
        <x:v>1023</x:v>
      </x:c>
      <x:c r="L59" s="686" t="s">
        <x:v>1154</x:v>
      </x:c>
      <x:c r="M59" s="687">
        <x:v>8.66</x:v>
      </x:c>
      <x:c r="N59" s="686" t="s">
        <x:v>1125</x:v>
      </x:c>
      <x:c r="O59" s="686"/>
      <x:c r="P59" s="623" t="s">
        <x:v>1018</x:v>
      </x:c>
      <x:c r="Q59" s="623" t="s">
        <x:v>1017</x:v>
      </x:c>
      <x:c r="R59" s="631">
        <x:v>0.03</x:v>
      </x:c>
      <x:c r="S59" s="631" cm="1">
        <x:f t="array" ref="S59">R59*RSDUSD24</x:f>
        <x:v>3.1799999999999997</x:v>
      </x:c>
      <x:c r="T59" s="631">
        <x:f t="shared" si="5"/>
        <x:v>3</x:v>
      </x:c>
      <x:c r="U59" s="631">
        <x:f t="shared" si="2"/>
        <x:v>5.1000000000000004E-2</x:v>
      </x:c>
      <x:c r="V59" s="631">
        <x:f t="shared" si="3"/>
        <x:v>3.0510000000000002</x:v>
      </x:c>
      <x:c r="W59" s="631">
        <x:f t="shared" si="6"/>
        <x:v>26.421660000000003</x:v>
      </x:c>
      <x:c r="X59" s="768">
        <x:v>5.7407886046414465</x:v>
      </x:c>
      <x:c r="Y59" s="769">
        <x:f t="shared" si="0"/>
        <x:v>49.715229316194929</x:v>
      </x:c>
    </x:row>
    <x:row r="60" spans="1:25" ht="17.399999999999999">
      <x:c r="A60" s="685" t="s">
        <x:v>1020</x:v>
      </x:c>
      <x:c r="B60" s="623" t="s">
        <x:v>9</x:v>
      </x:c>
      <x:c r="C60" s="623" t="s">
        <x:v>1009</x:v>
      </x:c>
      <x:c r="D60" s="686" t="s">
        <x:v>12</x:v>
      </x:c>
      <x:c r="E60" s="686" t="s">
        <x:v>1044</x:v>
      </x:c>
      <x:c r="F60" s="686" t="s">
        <x:v>1045</x:v>
      </x:c>
      <x:c r="G60" s="623" t="s">
        <x:v>1011</x:v>
      </x:c>
      <x:c r="H60" s="623" t="s">
        <x:v>1010</x:v>
      </x:c>
      <x:c r="I60" s="623" t="s">
        <x:v>1148</x:v>
      </x:c>
      <x:c r="J60" s="686" t="s">
        <x:v>1155</x:v>
      </x:c>
      <x:c r="K60" s="624" t="s">
        <x:v>1032</x:v>
      </x:c>
      <x:c r="L60" s="686" t="s">
        <x:v>1156</x:v>
      </x:c>
      <x:c r="M60" s="687">
        <x:v>5.72</x:v>
      </x:c>
      <x:c r="N60" s="686" t="s">
        <x:v>1125</x:v>
      </x:c>
      <x:c r="O60" s="686"/>
      <x:c r="P60" s="623" t="s">
        <x:v>1018</x:v>
      </x:c>
      <x:c r="Q60" s="623" t="s">
        <x:v>1017</x:v>
      </x:c>
      <x:c r="R60" s="631">
        <x:v>0.03</x:v>
      </x:c>
      <x:c r="S60" s="631" cm="1">
        <x:f t="array" ref="S60">R60*RSDUSD24</x:f>
        <x:v>3.1799999999999997</x:v>
      </x:c>
      <x:c r="T60" s="631">
        <x:f t="shared" si="5"/>
        <x:v>3</x:v>
      </x:c>
      <x:c r="U60" s="631">
        <x:f t="shared" si="2"/>
        <x:v>5.1000000000000004E-2</x:v>
      </x:c>
      <x:c r="V60" s="631">
        <x:f t="shared" si="3"/>
        <x:v>3.0510000000000002</x:v>
      </x:c>
      <x:c r="W60" s="631">
        <x:f t="shared" si="6"/>
        <x:v>17.451720000000002</x:v>
      </x:c>
      <x:c r="X60" s="768">
        <x:v>5.5623404590770242</x:v>
      </x:c>
      <x:c r="Y60" s="769">
        <x:f t="shared" si="0"/>
        <x:v>31.816587425920577</x:v>
      </x:c>
    </x:row>
    <x:row r="61" spans="1:25" ht="17.399999999999999">
      <x:c r="A61" s="685" t="s">
        <x:v>1020</x:v>
      </x:c>
      <x:c r="B61" s="623" t="s">
        <x:v>9</x:v>
      </x:c>
      <x:c r="C61" s="623" t="s">
        <x:v>1009</x:v>
      </x:c>
      <x:c r="D61" s="686" t="s">
        <x:v>12</x:v>
      </x:c>
      <x:c r="E61" s="686" t="s">
        <x:v>1044</x:v>
      </x:c>
      <x:c r="F61" s="686" t="s">
        <x:v>1045</x:v>
      </x:c>
      <x:c r="G61" s="623" t="s">
        <x:v>1011</x:v>
      </x:c>
      <x:c r="H61" s="623" t="s">
        <x:v>1010</x:v>
      </x:c>
      <x:c r="I61" s="623" t="s">
        <x:v>1148</x:v>
      </x:c>
      <x:c r="J61" s="686" t="s">
        <x:v>1157</x:v>
      </x:c>
      <x:c r="K61" s="624" t="s">
        <x:v>1053</x:v>
      </x:c>
      <x:c r="L61" s="686" t="s">
        <x:v>1158</x:v>
      </x:c>
      <x:c r="M61" s="687">
        <x:v>11.71</x:v>
      </x:c>
      <x:c r="N61" s="686" t="s">
        <x:v>1125</x:v>
      </x:c>
      <x:c r="O61" s="686"/>
      <x:c r="P61" s="623" t="s">
        <x:v>1018</x:v>
      </x:c>
      <x:c r="Q61" s="623" t="s">
        <x:v>1017</x:v>
      </x:c>
      <x:c r="R61" s="631">
        <x:v>0.03</x:v>
      </x:c>
      <x:c r="S61" s="631" cm="1">
        <x:f t="array" ref="S61">R61*RSDUSD24</x:f>
        <x:v>3.1799999999999997</x:v>
      </x:c>
      <x:c r="T61" s="631">
        <x:f t="shared" si="5"/>
        <x:v>3</x:v>
      </x:c>
      <x:c r="U61" s="631">
        <x:f t="shared" si="2"/>
        <x:v>5.1000000000000004E-2</x:v>
      </x:c>
      <x:c r="V61" s="631">
        <x:f t="shared" si="3"/>
        <x:v>3.0510000000000002</x:v>
      </x:c>
      <x:c r="W61" s="631">
        <x:f t="shared" si="6"/>
        <x:v>35.727210000000007</x:v>
      </x:c>
      <x:c r="X61" s="768">
        <x:v>5.6596376837414777</x:v>
      </x:c>
      <x:c r="Y61" s="769">
        <x:f t="shared" si="0"/>
        <x:v>66.274357276612704</x:v>
      </x:c>
    </x:row>
    <x:row r="62" spans="1:25" ht="17.399999999999999">
      <x:c r="A62" s="685" t="s">
        <x:v>1020</x:v>
      </x:c>
      <x:c r="B62" s="623" t="s">
        <x:v>9</x:v>
      </x:c>
      <x:c r="C62" s="623" t="s">
        <x:v>1009</x:v>
      </x:c>
      <x:c r="D62" s="686" t="s">
        <x:v>12</x:v>
      </x:c>
      <x:c r="E62" s="686" t="s">
        <x:v>1044</x:v>
      </x:c>
      <x:c r="F62" s="686" t="s">
        <x:v>1045</x:v>
      </x:c>
      <x:c r="G62" s="623" t="s">
        <x:v>1011</x:v>
      </x:c>
      <x:c r="H62" s="623" t="s">
        <x:v>1010</x:v>
      </x:c>
      <x:c r="I62" s="623" t="s">
        <x:v>1148</x:v>
      </x:c>
      <x:c r="J62" s="686" t="s">
        <x:v>1159</x:v>
      </x:c>
      <x:c r="K62" s="624" t="s">
        <x:v>1039</x:v>
      </x:c>
      <x:c r="L62" s="686" t="s">
        <x:v>1160</x:v>
      </x:c>
      <x:c r="M62" s="687">
        <x:v>11.645</x:v>
      </x:c>
      <x:c r="N62" s="686" t="s">
        <x:v>1125</x:v>
      </x:c>
      <x:c r="O62" s="686"/>
      <x:c r="P62" s="623" t="s">
        <x:v>1018</x:v>
      </x:c>
      <x:c r="Q62" s="623" t="s">
        <x:v>1017</x:v>
      </x:c>
      <x:c r="R62" s="631">
        <x:v>0.03</x:v>
      </x:c>
      <x:c r="S62" s="631" cm="1">
        <x:f t="array" ref="S62">R62*RSDUSD24</x:f>
        <x:v>3.1799999999999997</x:v>
      </x:c>
      <x:c r="T62" s="631">
        <x:f t="shared" si="5"/>
        <x:v>3</x:v>
      </x:c>
      <x:c r="U62" s="631">
        <x:f t="shared" si="2"/>
        <x:v>5.1000000000000004E-2</x:v>
      </x:c>
      <x:c r="V62" s="631">
        <x:f t="shared" si="3"/>
        <x:v>3.0510000000000002</x:v>
      </x:c>
      <x:c r="W62" s="631">
        <x:f t="shared" si="6"/>
        <x:v>35.528894999999999</x:v>
      </x:c>
      <x:c r="X62" s="768">
        <x:v>5.8298580602065719</x:v>
      </x:c>
      <x:c r="Y62" s="769">
        <x:f t="shared" si="0"/>
        <x:v>67.888697111105529</x:v>
      </x:c>
    </x:row>
    <x:row r="63" spans="1:25" ht="17.399999999999999">
      <x:c r="A63" s="685" t="s">
        <x:v>1020</x:v>
      </x:c>
      <x:c r="B63" s="623" t="s">
        <x:v>9</x:v>
      </x:c>
      <x:c r="C63" s="623" t="s">
        <x:v>1009</x:v>
      </x:c>
      <x:c r="D63" s="686" t="s">
        <x:v>12</x:v>
      </x:c>
      <x:c r="E63" s="686" t="s">
        <x:v>1044</x:v>
      </x:c>
      <x:c r="F63" s="686" t="s">
        <x:v>1045</x:v>
      </x:c>
      <x:c r="G63" s="623" t="s">
        <x:v>1011</x:v>
      </x:c>
      <x:c r="H63" s="623" t="s">
        <x:v>1010</x:v>
      </x:c>
      <x:c r="I63" s="623" t="s">
        <x:v>1148</x:v>
      </x:c>
      <x:c r="J63" s="686" t="s">
        <x:v>1161</x:v>
      </x:c>
      <x:c r="K63" s="624" t="s">
        <x:v>1042</x:v>
      </x:c>
      <x:c r="L63" s="686" t="s">
        <x:v>1162</x:v>
      </x:c>
      <x:c r="M63" s="687">
        <x:v>1.99</x:v>
      </x:c>
      <x:c r="N63" s="686" t="s">
        <x:v>1125</x:v>
      </x:c>
      <x:c r="O63" s="686"/>
      <x:c r="P63" s="623" t="s">
        <x:v>1018</x:v>
      </x:c>
      <x:c r="Q63" s="623" t="s">
        <x:v>1017</x:v>
      </x:c>
      <x:c r="R63" s="631">
        <x:v>0.03</x:v>
      </x:c>
      <x:c r="S63" s="631" cm="1">
        <x:f t="array" ref="S63">R63*RSDUSD24</x:f>
        <x:v>3.1799999999999997</x:v>
      </x:c>
      <x:c r="T63" s="631">
        <x:f t="shared" si="5"/>
        <x:v>3</x:v>
      </x:c>
      <x:c r="U63" s="631">
        <x:f t="shared" si="2"/>
        <x:v>5.1000000000000004E-2</x:v>
      </x:c>
      <x:c r="V63" s="631">
        <x:f t="shared" si="3"/>
        <x:v>3.0510000000000002</x:v>
      </x:c>
      <x:c r="W63" s="631">
        <x:f t="shared" si="6"/>
        <x:v>6.0714900000000007</x:v>
      </x:c>
      <x:c r="X63" s="768">
        <x:v>5.5144674551982895</x:v>
      </x:c>
      <x:c r="Y63" s="769">
        <x:f t="shared" si="0"/>
        <x:v>10.973790235844596</x:v>
      </x:c>
    </x:row>
    <x:row r="64" spans="1:25" ht="17.399999999999999">
      <x:c r="A64" s="685" t="s">
        <x:v>1020</x:v>
      </x:c>
      <x:c r="B64" s="623" t="s">
        <x:v>9</x:v>
      </x:c>
      <x:c r="C64" s="623" t="s">
        <x:v>1009</x:v>
      </x:c>
      <x:c r="D64" s="686" t="s">
        <x:v>12</x:v>
      </x:c>
      <x:c r="E64" s="686" t="s">
        <x:v>1044</x:v>
      </x:c>
      <x:c r="F64" s="686" t="s">
        <x:v>1045</x:v>
      </x:c>
      <x:c r="G64" s="623" t="s">
        <x:v>1011</x:v>
      </x:c>
      <x:c r="H64" s="623" t="s">
        <x:v>1010</x:v>
      </x:c>
      <x:c r="I64" s="623" t="s">
        <x:v>1148</x:v>
      </x:c>
      <x:c r="J64" s="686" t="s">
        <x:v>1163</x:v>
      </x:c>
      <x:c r="K64" s="624" t="s">
        <x:v>1106</x:v>
      </x:c>
      <x:c r="L64" s="686" t="s">
        <x:v>1164</x:v>
      </x:c>
      <x:c r="M64" s="687">
        <x:v>10.28</x:v>
      </x:c>
      <x:c r="N64" s="686" t="s">
        <x:v>1125</x:v>
      </x:c>
      <x:c r="O64" s="686"/>
      <x:c r="P64" s="623" t="s">
        <x:v>1018</x:v>
      </x:c>
      <x:c r="Q64" s="623" t="s">
        <x:v>1017</x:v>
      </x:c>
      <x:c r="R64" s="631">
        <x:v>0.03</x:v>
      </x:c>
      <x:c r="S64" s="631" cm="1">
        <x:f t="array" ref="S64">R64*RSDUSD24</x:f>
        <x:v>3.1799999999999997</x:v>
      </x:c>
      <x:c r="T64" s="631">
        <x:f t="shared" si="5"/>
        <x:v>3</x:v>
      </x:c>
      <x:c r="U64" s="631">
        <x:f t="shared" si="2"/>
        <x:v>5.1000000000000004E-2</x:v>
      </x:c>
      <x:c r="V64" s="631">
        <x:f t="shared" si="3"/>
        <x:v>3.0510000000000002</x:v>
      </x:c>
      <x:c r="W64" s="631">
        <x:f t="shared" si="6"/>
        <x:v>31.364280000000001</x:v>
      </x:c>
      <x:c r="X64" s="768">
        <x:v>5.7030337185690678</x:v>
      </x:c>
      <x:c r="Y64" s="769">
        <x:f t="shared" si="0"/>
        <x:v>58.627186626890015</x:v>
      </x:c>
    </x:row>
    <x:row r="65" spans="1:25" ht="17.399999999999999">
      <x:c r="A65" s="685" t="s">
        <x:v>1020</x:v>
      </x:c>
      <x:c r="B65" s="623" t="s">
        <x:v>9</x:v>
      </x:c>
      <x:c r="C65" s="623" t="s">
        <x:v>1009</x:v>
      </x:c>
      <x:c r="D65" s="686" t="s">
        <x:v>12</x:v>
      </x:c>
      <x:c r="E65" s="686" t="s">
        <x:v>1044</x:v>
      </x:c>
      <x:c r="F65" s="686" t="s">
        <x:v>1045</x:v>
      </x:c>
      <x:c r="G65" s="623" t="s">
        <x:v>1011</x:v>
      </x:c>
      <x:c r="H65" s="623" t="s">
        <x:v>1010</x:v>
      </x:c>
      <x:c r="I65" s="623" t="s">
        <x:v>1148</x:v>
      </x:c>
      <x:c r="J65" s="686" t="s">
        <x:v>1165</x:v>
      </x:c>
      <x:c r="K65" s="624" t="s">
        <x:v>1115</x:v>
      </x:c>
      <x:c r="L65" s="686" t="s">
        <x:v>1166</x:v>
      </x:c>
      <x:c r="M65" s="687">
        <x:v>4.87</x:v>
      </x:c>
      <x:c r="N65" s="686" t="s">
        <x:v>1125</x:v>
      </x:c>
      <x:c r="O65" s="686"/>
      <x:c r="P65" s="623" t="s">
        <x:v>1018</x:v>
      </x:c>
      <x:c r="Q65" s="623" t="s">
        <x:v>1125</x:v>
      </x:c>
      <x:c r="R65" s="631">
        <x:v>0.03</x:v>
      </x:c>
      <x:c r="S65" s="631" cm="1">
        <x:f t="array" ref="S65">R65*RSDUSD24</x:f>
        <x:v>3.1799999999999997</x:v>
      </x:c>
      <x:c r="T65" s="631">
        <x:f t="shared" si="5"/>
        <x:v>3</x:v>
      </x:c>
      <x:c r="U65" s="631">
        <x:f t="shared" si="2"/>
        <x:v>5.1000000000000004E-2</x:v>
      </x:c>
      <x:c r="V65" s="631">
        <x:f t="shared" si="3"/>
        <x:v>3.0510000000000002</x:v>
      </x:c>
      <x:c r="W65" s="631">
        <x:f t="shared" si="6"/>
        <x:v>14.858370000000001</x:v>
      </x:c>
      <x:c r="X65" s="768">
        <x:v>5.5426334542274986</x:v>
      </x:c>
      <x:c r="Y65" s="769">
        <x:f t="shared" si="0"/>
        <x:v>26.99262492208792</x:v>
      </x:c>
    </x:row>
    <x:row r="66" spans="1:25" ht="17.399999999999999">
      <x:c r="A66" s="685" t="s">
        <x:v>1020</x:v>
      </x:c>
      <x:c r="B66" s="623" t="s">
        <x:v>9</x:v>
      </x:c>
      <x:c r="C66" s="623" t="s">
        <x:v>1009</x:v>
      </x:c>
      <x:c r="D66" s="686" t="s">
        <x:v>12</x:v>
      </x:c>
      <x:c r="E66" s="686" t="s">
        <x:v>1044</x:v>
      </x:c>
      <x:c r="F66" s="686" t="s">
        <x:v>1045</x:v>
      </x:c>
      <x:c r="G66" s="623" t="s">
        <x:v>1011</x:v>
      </x:c>
      <x:c r="H66" s="623" t="s">
        <x:v>1010</x:v>
      </x:c>
      <x:c r="I66" s="623" t="s">
        <x:v>1148</x:v>
      </x:c>
      <x:c r="J66" s="686" t="s">
        <x:v>1167</x:v>
      </x:c>
      <x:c r="K66" s="624" t="s">
        <x:v>1168</x:v>
      </x:c>
      <x:c r="L66" s="686" t="s">
        <x:v>1169</x:v>
      </x:c>
      <x:c r="M66" s="687">
        <x:v>6.84</x:v>
      </x:c>
      <x:c r="N66" s="686" t="s">
        <x:v>1125</x:v>
      </x:c>
      <x:c r="O66" s="686"/>
      <x:c r="P66" s="623" t="s">
        <x:v>1018</x:v>
      </x:c>
      <x:c r="Q66" s="623" t="s">
        <x:v>1125</x:v>
      </x:c>
      <x:c r="R66" s="631">
        <x:v>0.03</x:v>
      </x:c>
      <x:c r="S66" s="631" cm="1">
        <x:f t="array" ref="S66">R66*RSDUSD24</x:f>
        <x:v>3.1799999999999997</x:v>
      </x:c>
      <x:c r="T66" s="631">
        <x:f t="shared" si="5"/>
        <x:v>3</x:v>
      </x:c>
      <x:c r="U66" s="631">
        <x:f t="shared" si="2"/>
        <x:v>5.1000000000000004E-2</x:v>
      </x:c>
      <x:c r="V66" s="631">
        <x:f t="shared" si="3"/>
        <x:v>3.0510000000000002</x:v>
      </x:c>
      <x:c r="W66" s="631">
        <x:f t="shared" si="6"/>
        <x:v>20.868840000000002</x:v>
      </x:c>
      <x:c r="X66" s="768">
        <x:v>5.8838533377155224</x:v>
      </x:c>
      <x:c r="Y66" s="769">
        <x:f t="shared" ref="Y66:Y129" si="7">+M66*X66</x:f>
        <x:v>40.24555682997417</x:v>
      </x:c>
    </x:row>
    <x:row r="67" spans="1:25" ht="17.399999999999999">
      <x:c r="A67" s="685" t="s">
        <x:v>1020</x:v>
      </x:c>
      <x:c r="B67" s="623" t="s">
        <x:v>9</x:v>
      </x:c>
      <x:c r="C67" s="623" t="s">
        <x:v>1009</x:v>
      </x:c>
      <x:c r="D67" s="686" t="s">
        <x:v>12</x:v>
      </x:c>
      <x:c r="E67" s="686" t="s">
        <x:v>1044</x:v>
      </x:c>
      <x:c r="F67" s="686" t="s">
        <x:v>1045</x:v>
      </x:c>
      <x:c r="G67" s="623" t="s">
        <x:v>1011</x:v>
      </x:c>
      <x:c r="H67" s="623" t="s">
        <x:v>1010</x:v>
      </x:c>
      <x:c r="I67" s="623" t="s">
        <x:v>1148</x:v>
      </x:c>
      <x:c r="J67" s="686" t="s">
        <x:v>1170</x:v>
      </x:c>
      <x:c r="K67" s="624" t="s">
        <x:v>1171</x:v>
      </x:c>
      <x:c r="L67" s="686" t="s">
        <x:v>1172</x:v>
      </x:c>
      <x:c r="M67" s="687">
        <x:v>1.36</x:v>
      </x:c>
      <x:c r="N67" s="686" t="s">
        <x:v>1125</x:v>
      </x:c>
      <x:c r="O67" s="686"/>
      <x:c r="P67" s="623" t="s">
        <x:v>1018</x:v>
      </x:c>
      <x:c r="Q67" s="623" t="s">
        <x:v>1125</x:v>
      </x:c>
      <x:c r="R67" s="631">
        <x:v>0.06</x:v>
      </x:c>
      <x:c r="S67" s="631" cm="1">
        <x:f t="array" ref="S67">R67*RSDUSD24</x:f>
        <x:v>6.3599999999999994</x:v>
      </x:c>
      <x:c r="T67" s="631">
        <x:f t="shared" si="5"/>
        <x:v>6</x:v>
      </x:c>
      <x:c r="U67" s="631">
        <x:f t="shared" ref="U67:U130" si="8">T67*1.7%</x:f>
        <x:v>0.10200000000000001</x:v>
      </x:c>
      <x:c r="V67" s="631">
        <x:f t="shared" ref="V67:V130" si="9">T67+U67</x:f>
        <x:v>6.1020000000000003</x:v>
      </x:c>
      <x:c r="W67" s="631">
        <x:f t="shared" si="6"/>
        <x:v>8.2987200000000012</x:v>
      </x:c>
      <x:c r="X67" s="768">
        <x:v>6.7767361075456645</x:v>
      </x:c>
      <x:c r="Y67" s="769">
        <x:f t="shared" si="7"/>
        <x:v>9.216361106262104</x:v>
      </x:c>
    </x:row>
    <x:row r="68" spans="1:25" ht="17.399999999999999">
      <x:c r="A68" s="685" t="s">
        <x:v>1020</x:v>
      </x:c>
      <x:c r="B68" s="623" t="s">
        <x:v>9</x:v>
      </x:c>
      <x:c r="C68" s="623" t="s">
        <x:v>1009</x:v>
      </x:c>
      <x:c r="D68" s="686" t="s">
        <x:v>12</x:v>
      </x:c>
      <x:c r="E68" s="686" t="s">
        <x:v>1044</x:v>
      </x:c>
      <x:c r="F68" s="686" t="s">
        <x:v>1045</x:v>
      </x:c>
      <x:c r="G68" s="623" t="s">
        <x:v>1011</x:v>
      </x:c>
      <x:c r="H68" s="623" t="s">
        <x:v>1010</x:v>
      </x:c>
      <x:c r="I68" s="623" t="s">
        <x:v>1148</x:v>
      </x:c>
      <x:c r="J68" s="686" t="s">
        <x:v>1173</x:v>
      </x:c>
      <x:c r="K68" s="624" t="s">
        <x:v>1174</x:v>
      </x:c>
      <x:c r="L68" s="686" t="s">
        <x:v>1175</x:v>
      </x:c>
      <x:c r="M68" s="687">
        <x:v>1.36</x:v>
      </x:c>
      <x:c r="N68" s="686" t="s">
        <x:v>1125</x:v>
      </x:c>
      <x:c r="O68" s="686"/>
      <x:c r="P68" s="623" t="s">
        <x:v>1018</x:v>
      </x:c>
      <x:c r="Q68" s="623" t="s">
        <x:v>1125</x:v>
      </x:c>
      <x:c r="R68" s="631">
        <x:v>0.06</x:v>
      </x:c>
      <x:c r="S68" s="631" cm="1">
        <x:f t="array" ref="S68">R68*RSDUSD24</x:f>
        <x:v>6.3599999999999994</x:v>
      </x:c>
      <x:c r="T68" s="631">
        <x:f t="shared" ref="T68:T99" si="10">R68*RSDUSD25</x:f>
        <x:v>6</x:v>
      </x:c>
      <x:c r="U68" s="631">
        <x:f t="shared" si="8"/>
        <x:v>0.10200000000000001</x:v>
      </x:c>
      <x:c r="V68" s="631">
        <x:f t="shared" si="9"/>
        <x:v>6.1020000000000003</x:v>
      </x:c>
      <x:c r="W68" s="631">
        <x:f t="shared" ref="W68:W99" si="11">V68*M68</x:f>
        <x:v>8.2987200000000012</x:v>
      </x:c>
      <x:c r="X68" s="768">
        <x:v>6.7737758668932901</x:v>
      </x:c>
      <x:c r="Y68" s="769">
        <x:f t="shared" si="7"/>
        <x:v>9.2123351789748753</x:v>
      </x:c>
    </x:row>
    <x:row r="69" spans="1:25" ht="17.399999999999999">
      <x:c r="A69" s="685" t="s">
        <x:v>1020</x:v>
      </x:c>
      <x:c r="B69" s="623" t="s">
        <x:v>9</x:v>
      </x:c>
      <x:c r="C69" s="623" t="s">
        <x:v>1009</x:v>
      </x:c>
      <x:c r="D69" s="686" t="s">
        <x:v>12</x:v>
      </x:c>
      <x:c r="E69" s="686" t="s">
        <x:v>1044</x:v>
      </x:c>
      <x:c r="F69" s="686" t="s">
        <x:v>1045</x:v>
      </x:c>
      <x:c r="G69" s="623" t="s">
        <x:v>1011</x:v>
      </x:c>
      <x:c r="H69" s="623" t="s">
        <x:v>1010</x:v>
      </x:c>
      <x:c r="I69" s="623" t="s">
        <x:v>1148</x:v>
      </x:c>
      <x:c r="J69" s="686" t="s">
        <x:v>1176</x:v>
      </x:c>
      <x:c r="K69" s="624" t="s">
        <x:v>1177</x:v>
      </x:c>
      <x:c r="L69" s="686" t="s">
        <x:v>1178</x:v>
      </x:c>
      <x:c r="M69" s="687">
        <x:v>1.35</x:v>
      </x:c>
      <x:c r="N69" s="686" t="s">
        <x:v>1125</x:v>
      </x:c>
      <x:c r="O69" s="686"/>
      <x:c r="P69" s="623" t="s">
        <x:v>1018</x:v>
      </x:c>
      <x:c r="Q69" s="623" t="s">
        <x:v>1125</x:v>
      </x:c>
      <x:c r="R69" s="631">
        <x:v>0.03</x:v>
      </x:c>
      <x:c r="S69" s="631" cm="1">
        <x:f t="array" ref="S69">R69*RSDUSD24</x:f>
        <x:v>3.1799999999999997</x:v>
      </x:c>
      <x:c r="T69" s="631">
        <x:f t="shared" si="10"/>
        <x:v>3</x:v>
      </x:c>
      <x:c r="U69" s="631">
        <x:f t="shared" si="8"/>
        <x:v>5.1000000000000004E-2</x:v>
      </x:c>
      <x:c r="V69" s="631">
        <x:f t="shared" si="9"/>
        <x:v>3.0510000000000002</x:v>
      </x:c>
      <x:c r="W69" s="631">
        <x:f t="shared" si="11"/>
        <x:v>4.1188500000000001</x:v>
      </x:c>
      <x:c r="X69" s="768">
        <x:v>5.6329984617111775</x:v>
      </x:c>
      <x:c r="Y69" s="769">
        <x:f t="shared" si="7"/>
        <x:v>7.6045479233100899</x:v>
      </x:c>
    </x:row>
    <x:row r="70" spans="1:25" ht="17.399999999999999">
      <x:c r="A70" s="685" t="s">
        <x:v>1020</x:v>
      </x:c>
      <x:c r="B70" s="623" t="s">
        <x:v>9</x:v>
      </x:c>
      <x:c r="C70" s="623" t="s">
        <x:v>1009</x:v>
      </x:c>
      <x:c r="D70" s="686" t="s">
        <x:v>12</x:v>
      </x:c>
      <x:c r="E70" s="686" t="s">
        <x:v>1044</x:v>
      </x:c>
      <x:c r="F70" s="686" t="s">
        <x:v>1045</x:v>
      </x:c>
      <x:c r="G70" s="623" t="s">
        <x:v>1011</x:v>
      </x:c>
      <x:c r="H70" s="623" t="s">
        <x:v>1010</x:v>
      </x:c>
      <x:c r="I70" s="623" t="s">
        <x:v>1148</x:v>
      </x:c>
      <x:c r="J70" s="686" t="s">
        <x:v>1153</x:v>
      </x:c>
      <x:c r="K70" s="624" t="s">
        <x:v>1179</x:v>
      </x:c>
      <x:c r="L70" s="686" t="s">
        <x:v>1154</x:v>
      </x:c>
      <x:c r="M70" s="687">
        <x:v>1.35</x:v>
      </x:c>
      <x:c r="N70" s="686" t="s">
        <x:v>1125</x:v>
      </x:c>
      <x:c r="O70" s="686"/>
      <x:c r="P70" s="623" t="s">
        <x:v>1018</x:v>
      </x:c>
      <x:c r="Q70" s="623" t="s">
        <x:v>1125</x:v>
      </x:c>
      <x:c r="R70" s="631">
        <x:v>0.03</x:v>
      </x:c>
      <x:c r="S70" s="631" cm="1">
        <x:f t="array" ref="S70">R70*RSDUSD24</x:f>
        <x:v>3.1799999999999997</x:v>
      </x:c>
      <x:c r="T70" s="631">
        <x:f t="shared" si="10"/>
        <x:v>3</x:v>
      </x:c>
      <x:c r="U70" s="631">
        <x:f t="shared" si="8"/>
        <x:v>5.1000000000000004E-2</x:v>
      </x:c>
      <x:c r="V70" s="631">
        <x:f t="shared" si="9"/>
        <x:v>3.0510000000000002</x:v>
      </x:c>
      <x:c r="W70" s="631">
        <x:f t="shared" si="11"/>
        <x:v>4.1188500000000001</x:v>
      </x:c>
      <x:c r="X70" s="768">
        <x:v>5.7407886046414465</x:v>
      </x:c>
      <x:c r="Y70" s="769">
        <x:f t="shared" si="7"/>
        <x:v>7.750064616265953</x:v>
      </x:c>
    </x:row>
    <x:row r="71" spans="1:25" ht="17.399999999999999">
      <x:c r="A71" s="685" t="s">
        <x:v>1020</x:v>
      </x:c>
      <x:c r="B71" s="623" t="s">
        <x:v>9</x:v>
      </x:c>
      <x:c r="C71" s="623" t="s">
        <x:v>1009</x:v>
      </x:c>
      <x:c r="D71" s="686" t="s">
        <x:v>12</x:v>
      </x:c>
      <x:c r="E71" s="686" t="s">
        <x:v>1044</x:v>
      </x:c>
      <x:c r="F71" s="686" t="s">
        <x:v>1045</x:v>
      </x:c>
      <x:c r="G71" s="623" t="s">
        <x:v>1011</x:v>
      </x:c>
      <x:c r="H71" s="623" t="s">
        <x:v>1010</x:v>
      </x:c>
      <x:c r="I71" s="623" t="s">
        <x:v>1148</x:v>
      </x:c>
      <x:c r="J71" s="686" t="s">
        <x:v>1180</x:v>
      </x:c>
      <x:c r="K71" s="624" t="s">
        <x:v>1181</x:v>
      </x:c>
      <x:c r="L71" s="686" t="s">
        <x:v>1182</x:v>
      </x:c>
      <x:c r="M71" s="687">
        <x:v>0.71499999999999997</x:v>
      </x:c>
      <x:c r="N71" s="686" t="s">
        <x:v>1125</x:v>
      </x:c>
      <x:c r="O71" s="686"/>
      <x:c r="P71" s="623" t="s">
        <x:v>1018</x:v>
      </x:c>
      <x:c r="Q71" s="623" t="s">
        <x:v>1125</x:v>
      </x:c>
      <x:c r="R71" s="631">
        <x:v>0.03</x:v>
      </x:c>
      <x:c r="S71" s="631" cm="1">
        <x:f t="array" ref="S71">R71*RSDUSD24</x:f>
        <x:v>3.1799999999999997</x:v>
      </x:c>
      <x:c r="T71" s="631">
        <x:f t="shared" si="10"/>
        <x:v>3</x:v>
      </x:c>
      <x:c r="U71" s="631">
        <x:f t="shared" si="8"/>
        <x:v>5.1000000000000004E-2</x:v>
      </x:c>
      <x:c r="V71" s="631">
        <x:f t="shared" si="9"/>
        <x:v>3.0510000000000002</x:v>
      </x:c>
      <x:c r="W71" s="631">
        <x:f t="shared" si="11"/>
        <x:v>2.1814650000000002</x:v>
      </x:c>
      <x:c r="X71" s="768">
        <x:v>5.6459912228814968</x:v>
      </x:c>
      <x:c r="Y71" s="769">
        <x:f t="shared" si="7"/>
        <x:v>4.03688372436027</x:v>
      </x:c>
    </x:row>
    <x:row r="72" spans="1:25" ht="17.399999999999999">
      <x:c r="A72" s="685" t="s">
        <x:v>1020</x:v>
      </x:c>
      <x:c r="B72" s="623" t="s">
        <x:v>9</x:v>
      </x:c>
      <x:c r="C72" s="623" t="s">
        <x:v>1009</x:v>
      </x:c>
      <x:c r="D72" s="686" t="s">
        <x:v>12</x:v>
      </x:c>
      <x:c r="E72" s="686" t="s">
        <x:v>1044</x:v>
      </x:c>
      <x:c r="F72" s="686" t="s">
        <x:v>1045</x:v>
      </x:c>
      <x:c r="G72" s="623" t="s">
        <x:v>1011</x:v>
      </x:c>
      <x:c r="H72" s="623" t="s">
        <x:v>1010</x:v>
      </x:c>
      <x:c r="I72" s="623" t="s">
        <x:v>1148</x:v>
      </x:c>
      <x:c r="J72" s="686" t="s">
        <x:v>1157</x:v>
      </x:c>
      <x:c r="K72" s="624" t="s">
        <x:v>1183</x:v>
      </x:c>
      <x:c r="L72" s="686" t="s">
        <x:v>1158</x:v>
      </x:c>
      <x:c r="M72" s="687">
        <x:v>0.71499999999999997</x:v>
      </x:c>
      <x:c r="N72" s="686" t="s">
        <x:v>1125</x:v>
      </x:c>
      <x:c r="O72" s="686"/>
      <x:c r="P72" s="623" t="s">
        <x:v>1018</x:v>
      </x:c>
      <x:c r="Q72" s="623" t="s">
        <x:v>1125</x:v>
      </x:c>
      <x:c r="R72" s="631">
        <x:v>0.03</x:v>
      </x:c>
      <x:c r="S72" s="631" cm="1">
        <x:f t="array" ref="S72">R72*RSDUSD24</x:f>
        <x:v>3.1799999999999997</x:v>
      </x:c>
      <x:c r="T72" s="631">
        <x:f t="shared" si="10"/>
        <x:v>3</x:v>
      </x:c>
      <x:c r="U72" s="631">
        <x:f t="shared" si="8"/>
        <x:v>5.1000000000000004E-2</x:v>
      </x:c>
      <x:c r="V72" s="631">
        <x:f t="shared" si="9"/>
        <x:v>3.0510000000000002</x:v>
      </x:c>
      <x:c r="W72" s="631">
        <x:f t="shared" si="11"/>
        <x:v>2.1814650000000002</x:v>
      </x:c>
      <x:c r="X72" s="768">
        <x:v>5.6596376837414777</x:v>
      </x:c>
      <x:c r="Y72" s="769">
        <x:f t="shared" si="7"/>
        <x:v>4.0466409438751567</x:v>
      </x:c>
    </x:row>
    <x:row r="73" spans="1:25" ht="17.399999999999999">
      <x:c r="A73" s="685" t="s">
        <x:v>1020</x:v>
      </x:c>
      <x:c r="B73" s="623" t="s">
        <x:v>9</x:v>
      </x:c>
      <x:c r="C73" s="623" t="s">
        <x:v>1009</x:v>
      </x:c>
      <x:c r="D73" s="686" t="s">
        <x:v>12</x:v>
      </x:c>
      <x:c r="E73" s="686" t="s">
        <x:v>1044</x:v>
      </x:c>
      <x:c r="F73" s="686" t="s">
        <x:v>1045</x:v>
      </x:c>
      <x:c r="G73" s="623" t="s">
        <x:v>1011</x:v>
      </x:c>
      <x:c r="H73" s="623" t="s">
        <x:v>1010</x:v>
      </x:c>
      <x:c r="I73" s="623" t="s">
        <x:v>1148</x:v>
      </x:c>
      <x:c r="J73" s="686" t="s">
        <x:v>1151</x:v>
      </x:c>
      <x:c r="K73" s="624" t="s">
        <x:v>1184</x:v>
      </x:c>
      <x:c r="L73" s="686" t="s">
        <x:v>1152</x:v>
      </x:c>
      <x:c r="M73" s="687">
        <x:v>0.71499999999999997</x:v>
      </x:c>
      <x:c r="N73" s="686" t="s">
        <x:v>1125</x:v>
      </x:c>
      <x:c r="O73" s="686"/>
      <x:c r="P73" s="623" t="s">
        <x:v>1018</x:v>
      </x:c>
      <x:c r="Q73" s="623" t="s">
        <x:v>1125</x:v>
      </x:c>
      <x:c r="R73" s="631">
        <x:v>0.03</x:v>
      </x:c>
      <x:c r="S73" s="631" cm="1">
        <x:f t="array" ref="S73">R73*RSDUSD24</x:f>
        <x:v>3.1799999999999997</x:v>
      </x:c>
      <x:c r="T73" s="631">
        <x:f t="shared" si="10"/>
        <x:v>3</x:v>
      </x:c>
      <x:c r="U73" s="631">
        <x:f t="shared" si="8"/>
        <x:v>5.1000000000000004E-2</x:v>
      </x:c>
      <x:c r="V73" s="631">
        <x:f t="shared" si="9"/>
        <x:v>3.0510000000000002</x:v>
      </x:c>
      <x:c r="W73" s="631">
        <x:f t="shared" si="11"/>
        <x:v>2.1814650000000002</x:v>
      </x:c>
      <x:c r="X73" s="768">
        <x:v>5.5549960765855229</x:v>
      </x:c>
      <x:c r="Y73" s="769">
        <x:f t="shared" si="7"/>
        <x:v>3.9718221947586487</x:v>
      </x:c>
    </x:row>
    <x:row r="74" spans="1:25" ht="17.399999999999999">
      <x:c r="A74" s="685" t="s">
        <x:v>1020</x:v>
      </x:c>
      <x:c r="B74" s="623" t="s">
        <x:v>9</x:v>
      </x:c>
      <x:c r="C74" s="623" t="s">
        <x:v>1009</x:v>
      </x:c>
      <x:c r="D74" s="686" t="s">
        <x:v>12</x:v>
      </x:c>
      <x:c r="E74" s="686" t="s">
        <x:v>1044</x:v>
      </x:c>
      <x:c r="F74" s="686" t="s">
        <x:v>1045</x:v>
      </x:c>
      <x:c r="G74" s="623" t="s">
        <x:v>1011</x:v>
      </x:c>
      <x:c r="H74" s="623" t="s">
        <x:v>1010</x:v>
      </x:c>
      <x:c r="I74" s="623" t="s">
        <x:v>1148</x:v>
      </x:c>
      <x:c r="J74" s="686" t="s">
        <x:v>1161</x:v>
      </x:c>
      <x:c r="K74" s="624" t="s">
        <x:v>1185</x:v>
      </x:c>
      <x:c r="L74" s="686" t="s">
        <x:v>1162</x:v>
      </x:c>
      <x:c r="M74" s="687">
        <x:v>0.71499999999999997</x:v>
      </x:c>
      <x:c r="N74" s="686" t="s">
        <x:v>1125</x:v>
      </x:c>
      <x:c r="O74" s="686"/>
      <x:c r="P74" s="623" t="s">
        <x:v>1018</x:v>
      </x:c>
      <x:c r="Q74" s="623" t="s">
        <x:v>1125</x:v>
      </x:c>
      <x:c r="R74" s="631">
        <x:v>0.03</x:v>
      </x:c>
      <x:c r="S74" s="631" cm="1">
        <x:f t="array" ref="S74">R74*RSDUSD24</x:f>
        <x:v>3.1799999999999997</x:v>
      </x:c>
      <x:c r="T74" s="631">
        <x:f t="shared" si="10"/>
        <x:v>3</x:v>
      </x:c>
      <x:c r="U74" s="631">
        <x:f t="shared" si="8"/>
        <x:v>5.1000000000000004E-2</x:v>
      </x:c>
      <x:c r="V74" s="631">
        <x:f t="shared" si="9"/>
        <x:v>3.0510000000000002</x:v>
      </x:c>
      <x:c r="W74" s="631">
        <x:f t="shared" si="11"/>
        <x:v>2.1814650000000002</x:v>
      </x:c>
      <x:c r="X74" s="768">
        <x:v>5.5144674551982895</x:v>
      </x:c>
      <x:c r="Y74" s="769">
        <x:f t="shared" si="7"/>
        <x:v>3.9428442304667768</x:v>
      </x:c>
    </x:row>
    <x:row r="75" spans="1:25" ht="17.399999999999999">
      <x:c r="A75" s="685" t="s">
        <x:v>1020</x:v>
      </x:c>
      <x:c r="B75" s="623" t="s">
        <x:v>9</x:v>
      </x:c>
      <x:c r="C75" s="623" t="s">
        <x:v>1009</x:v>
      </x:c>
      <x:c r="D75" s="686" t="s">
        <x:v>12</x:v>
      </x:c>
      <x:c r="E75" s="686" t="s">
        <x:v>1186</x:v>
      </x:c>
      <x:c r="F75" s="686" t="s">
        <x:v>1093</x:v>
      </x:c>
      <x:c r="G75" s="623" t="s">
        <x:v>1011</x:v>
      </x:c>
      <x:c r="H75" s="623" t="s">
        <x:v>1010</x:v>
      </x:c>
      <x:c r="I75" s="623" t="s">
        <x:v>1148</x:v>
      </x:c>
      <x:c r="J75" s="686" t="s">
        <x:v>1065</x:v>
      </x:c>
      <x:c r="K75" s="624" t="s">
        <x:v>1187</x:v>
      </x:c>
      <x:c r="L75" s="686" t="s">
        <x:v>1066</x:v>
      </x:c>
      <x:c r="M75" s="687">
        <x:v>2</x:v>
      </x:c>
      <x:c r="N75" s="686" t="s">
        <x:v>1017</x:v>
      </x:c>
      <x:c r="O75" s="686"/>
      <x:c r="P75" s="623" t="s">
        <x:v>1018</x:v>
      </x:c>
      <x:c r="Q75" s="623" t="s">
        <x:v>1125</x:v>
      </x:c>
      <x:c r="R75" s="631">
        <x:v>0.03</x:v>
      </x:c>
      <x:c r="S75" s="631" cm="1">
        <x:f t="array" ref="S75">R75*RSDUSD24</x:f>
        <x:v>3.1799999999999997</x:v>
      </x:c>
      <x:c r="T75" s="631">
        <x:f t="shared" si="10"/>
        <x:v>3</x:v>
      </x:c>
      <x:c r="U75" s="631">
        <x:f t="shared" si="8"/>
        <x:v>5.1000000000000004E-2</x:v>
      </x:c>
      <x:c r="V75" s="631">
        <x:f t="shared" si="9"/>
        <x:v>3.0510000000000002</x:v>
      </x:c>
      <x:c r="W75" s="631">
        <x:f t="shared" si="11"/>
        <x:v>6.1020000000000003</x:v>
      </x:c>
      <x:c r="X75" s="768">
        <x:v>3.3089444812199873</x:v>
      </x:c>
      <x:c r="Y75" s="769">
        <x:f t="shared" si="7"/>
        <x:v>6.6178889624399746</x:v>
      </x:c>
    </x:row>
    <x:row r="76" spans="1:25" ht="17.399999999999999">
      <x:c r="A76" s="685" t="s">
        <x:v>1020</x:v>
      </x:c>
      <x:c r="B76" s="623" t="s">
        <x:v>9</x:v>
      </x:c>
      <x:c r="C76" s="623" t="s">
        <x:v>1009</x:v>
      </x:c>
      <x:c r="D76" s="686" t="s">
        <x:v>12</x:v>
      </x:c>
      <x:c r="E76" s="686" t="s">
        <x:v>1186</x:v>
      </x:c>
      <x:c r="F76" s="686" t="s">
        <x:v>1093</x:v>
      </x:c>
      <x:c r="G76" s="623" t="s">
        <x:v>1011</x:v>
      </x:c>
      <x:c r="H76" s="623" t="s">
        <x:v>1010</x:v>
      </x:c>
      <x:c r="I76" s="623" t="s">
        <x:v>1148</x:v>
      </x:c>
      <x:c r="J76" s="686" t="s">
        <x:v>1188</x:v>
      </x:c>
      <x:c r="K76" s="624" t="s">
        <x:v>1189</x:v>
      </x:c>
      <x:c r="L76" s="686" t="s">
        <x:v>1190</x:v>
      </x:c>
      <x:c r="M76" s="687">
        <x:v>1</x:v>
      </x:c>
      <x:c r="N76" s="686" t="s">
        <x:v>1017</x:v>
      </x:c>
      <x:c r="O76" s="686"/>
      <x:c r="P76" s="623" t="s">
        <x:v>1018</x:v>
      </x:c>
      <x:c r="Q76" s="623" t="s">
        <x:v>1125</x:v>
      </x:c>
      <x:c r="R76" s="631">
        <x:v>0.03</x:v>
      </x:c>
      <x:c r="S76" s="631" cm="1">
        <x:f t="array" ref="S76">R76*RSDUSD24</x:f>
        <x:v>3.1799999999999997</x:v>
      </x:c>
      <x:c r="T76" s="631">
        <x:f t="shared" si="10"/>
        <x:v>3</x:v>
      </x:c>
      <x:c r="U76" s="631">
        <x:f t="shared" si="8"/>
        <x:v>5.1000000000000004E-2</x:v>
      </x:c>
      <x:c r="V76" s="631">
        <x:f t="shared" si="9"/>
        <x:v>3.0510000000000002</x:v>
      </x:c>
      <x:c r="W76" s="631">
        <x:f t="shared" si="11"/>
        <x:v>3.0510000000000002</x:v>
      </x:c>
      <x:c r="X76" s="768">
        <x:v>3.9681389903822111</x:v>
      </x:c>
      <x:c r="Y76" s="769">
        <x:f t="shared" si="7"/>
        <x:v>3.9681389903822111</x:v>
      </x:c>
    </x:row>
    <x:row r="77" spans="1:25" ht="17.399999999999999">
      <x:c r="A77" s="685" t="s">
        <x:v>1020</x:v>
      </x:c>
      <x:c r="B77" s="623" t="s">
        <x:v>9</x:v>
      </x:c>
      <x:c r="C77" s="623" t="s">
        <x:v>1009</x:v>
      </x:c>
      <x:c r="D77" s="686" t="s">
        <x:v>12</x:v>
      </x:c>
      <x:c r="E77" s="686" t="s">
        <x:v>1186</x:v>
      </x:c>
      <x:c r="F77" s="686" t="s">
        <x:v>1093</x:v>
      </x:c>
      <x:c r="G77" s="623" t="s">
        <x:v>1011</x:v>
      </x:c>
      <x:c r="H77" s="623" t="s">
        <x:v>1010</x:v>
      </x:c>
      <x:c r="I77" s="623" t="s">
        <x:v>1148</x:v>
      </x:c>
      <x:c r="J77" s="686" t="s">
        <x:v>1191</x:v>
      </x:c>
      <x:c r="K77" s="624" t="s">
        <x:v>1192</x:v>
      </x:c>
      <x:c r="L77" s="686" t="s">
        <x:v>1193</x:v>
      </x:c>
      <x:c r="M77" s="687">
        <x:v>1</x:v>
      </x:c>
      <x:c r="N77" s="686" t="s">
        <x:v>1017</x:v>
      </x:c>
      <x:c r="O77" s="686"/>
      <x:c r="P77" s="623" t="s">
        <x:v>1018</x:v>
      </x:c>
      <x:c r="Q77" s="623" t="s">
        <x:v>1125</x:v>
      </x:c>
      <x:c r="R77" s="631">
        <x:v>0.03</x:v>
      </x:c>
      <x:c r="S77" s="631" cm="1">
        <x:f t="array" ref="S77">R77*RSDUSD24</x:f>
        <x:v>3.1799999999999997</x:v>
      </x:c>
      <x:c r="T77" s="631">
        <x:f t="shared" si="10"/>
        <x:v>3</x:v>
      </x:c>
      <x:c r="U77" s="631">
        <x:f t="shared" si="8"/>
        <x:v>5.1000000000000004E-2</x:v>
      </x:c>
      <x:c r="V77" s="631">
        <x:f t="shared" si="9"/>
        <x:v>3.0510000000000002</x:v>
      </x:c>
      <x:c r="W77" s="631">
        <x:f t="shared" si="11"/>
        <x:v>3.0510000000000002</x:v>
      </x:c>
      <x:c r="X77" s="768">
        <x:v>3.8766546697102973</x:v>
      </x:c>
      <x:c r="Y77" s="769">
        <x:f t="shared" si="7"/>
        <x:v>3.8766546697102973</x:v>
      </x:c>
    </x:row>
    <x:row r="78" spans="1:25" ht="17.399999999999999">
      <x:c r="A78" s="685" t="s">
        <x:v>1020</x:v>
      </x:c>
      <x:c r="B78" s="623" t="s">
        <x:v>9</x:v>
      </x:c>
      <x:c r="C78" s="623" t="s">
        <x:v>1009</x:v>
      </x:c>
      <x:c r="D78" s="686" t="s">
        <x:v>12</x:v>
      </x:c>
      <x:c r="E78" s="686" t="s">
        <x:v>1186</x:v>
      </x:c>
      <x:c r="F78" s="686" t="s">
        <x:v>1093</x:v>
      </x:c>
      <x:c r="G78" s="623" t="s">
        <x:v>1011</x:v>
      </x:c>
      <x:c r="H78" s="623" t="s">
        <x:v>1010</x:v>
      </x:c>
      <x:c r="I78" s="623" t="s">
        <x:v>1148</x:v>
      </x:c>
      <x:c r="J78" s="686" t="s">
        <x:v>1194</x:v>
      </x:c>
      <x:c r="K78" s="624" t="s">
        <x:v>1195</x:v>
      </x:c>
      <x:c r="L78" s="686" t="s">
        <x:v>1196</x:v>
      </x:c>
      <x:c r="M78" s="687">
        <x:v>1</x:v>
      </x:c>
      <x:c r="N78" s="686" t="s">
        <x:v>1017</x:v>
      </x:c>
      <x:c r="O78" s="686"/>
      <x:c r="P78" s="623" t="s">
        <x:v>1018</x:v>
      </x:c>
      <x:c r="Q78" s="623" t="s">
        <x:v>1125</x:v>
      </x:c>
      <x:c r="R78" s="631">
        <x:v>0.03</x:v>
      </x:c>
      <x:c r="S78" s="631" cm="1">
        <x:f t="array" ref="S78">R78*RSDUSD24</x:f>
        <x:v>3.1799999999999997</x:v>
      </x:c>
      <x:c r="T78" s="631">
        <x:f t="shared" si="10"/>
        <x:v>3</x:v>
      </x:c>
      <x:c r="U78" s="631">
        <x:f t="shared" si="8"/>
        <x:v>5.1000000000000004E-2</x:v>
      </x:c>
      <x:c r="V78" s="631">
        <x:f t="shared" si="9"/>
        <x:v>3.0510000000000002</x:v>
      </x:c>
      <x:c r="W78" s="631">
        <x:f t="shared" si="11"/>
        <x:v>3.0510000000000002</x:v>
      </x:c>
      <x:c r="X78" s="768">
        <x:v>3.5391603720498779</x:v>
      </x:c>
      <x:c r="Y78" s="769">
        <x:f t="shared" si="7"/>
        <x:v>3.5391603720498779</x:v>
      </x:c>
    </x:row>
    <x:row r="79" spans="1:25" ht="17.399999999999999">
      <x:c r="A79" s="685" t="s">
        <x:v>1020</x:v>
      </x:c>
      <x:c r="B79" s="623" t="s">
        <x:v>9</x:v>
      </x:c>
      <x:c r="C79" s="623" t="s">
        <x:v>1009</x:v>
      </x:c>
      <x:c r="D79" s="686" t="s">
        <x:v>12</x:v>
      </x:c>
      <x:c r="E79" s="686" t="s">
        <x:v>1186</x:v>
      </x:c>
      <x:c r="F79" s="686" t="s">
        <x:v>1093</x:v>
      </x:c>
      <x:c r="G79" s="623" t="s">
        <x:v>1011</x:v>
      </x:c>
      <x:c r="H79" s="623" t="s">
        <x:v>1010</x:v>
      </x:c>
      <x:c r="I79" s="623" t="s">
        <x:v>1148</x:v>
      </x:c>
      <x:c r="J79" s="686" t="s">
        <x:v>1197</x:v>
      </x:c>
      <x:c r="K79" s="624" t="s">
        <x:v>1198</x:v>
      </x:c>
      <x:c r="L79" s="686" t="s">
        <x:v>1199</x:v>
      </x:c>
      <x:c r="M79" s="687">
        <x:v>2</x:v>
      </x:c>
      <x:c r="N79" s="686" t="s">
        <x:v>1017</x:v>
      </x:c>
      <x:c r="O79" s="686"/>
      <x:c r="P79" s="623" t="s">
        <x:v>1018</x:v>
      </x:c>
      <x:c r="Q79" s="623" t="s">
        <x:v>1125</x:v>
      </x:c>
      <x:c r="R79" s="631">
        <x:v>0.95</x:v>
      </x:c>
      <x:c r="S79" s="631" cm="1">
        <x:f t="array" ref="S79">R79*RSDUSD24</x:f>
        <x:v>100.69999999999999</x:v>
      </x:c>
      <x:c r="T79" s="631">
        <x:f t="shared" si="10"/>
        <x:v>95</x:v>
      </x:c>
      <x:c r="U79" s="631">
        <x:f t="shared" si="8"/>
        <x:v>1.6150000000000002</x:v>
      </x:c>
      <x:c r="V79" s="631">
        <x:f t="shared" si="9"/>
        <x:v>96.614999999999995</x:v>
      </x:c>
      <x:c r="W79" s="631">
        <x:f t="shared" si="11"/>
        <x:v>193.23</x:v>
      </x:c>
      <x:c r="X79" s="768">
        <x:v>105.0057416377317</x:v>
      </x:c>
      <x:c r="Y79" s="769">
        <x:f t="shared" si="7"/>
        <x:v>210.01148327546341</x:v>
      </x:c>
    </x:row>
    <x:row r="80" spans="1:25" ht="17.399999999999999">
      <x:c r="A80" s="685" t="s">
        <x:v>1020</x:v>
      </x:c>
      <x:c r="B80" s="623" t="s">
        <x:v>9</x:v>
      </x:c>
      <x:c r="C80" s="623" t="s">
        <x:v>1009</x:v>
      </x:c>
      <x:c r="D80" s="686" t="s">
        <x:v>12</x:v>
      </x:c>
      <x:c r="E80" s="686" t="s">
        <x:v>1186</x:v>
      </x:c>
      <x:c r="F80" s="686" t="s">
        <x:v>1093</x:v>
      </x:c>
      <x:c r="G80" s="623" t="s">
        <x:v>1011</x:v>
      </x:c>
      <x:c r="H80" s="623" t="s">
        <x:v>1010</x:v>
      </x:c>
      <x:c r="I80" s="623" t="s">
        <x:v>1148</x:v>
      </x:c>
      <x:c r="J80" s="686" t="s">
        <x:v>1035</x:v>
      </x:c>
      <x:c r="K80" s="624" t="s">
        <x:v>1200</x:v>
      </x:c>
      <x:c r="L80" s="686" t="s">
        <x:v>1102</x:v>
      </x:c>
      <x:c r="M80" s="687">
        <x:v>8.14E-2</x:v>
      </x:c>
      <x:c r="N80" s="686" t="s">
        <x:v>1017</x:v>
      </x:c>
      <x:c r="O80" s="686"/>
      <x:c r="P80" s="623" t="s">
        <x:v>1018</x:v>
      </x:c>
      <x:c r="Q80" s="623" t="s">
        <x:v>1125</x:v>
      </x:c>
      <x:c r="R80" s="631">
        <x:v>0.66</x:v>
      </x:c>
      <x:c r="S80" s="631" cm="1">
        <x:f t="array" ref="S80">R80*RSDUSD24</x:f>
        <x:v>69.960000000000008</x:v>
      </x:c>
      <x:c r="T80" s="631">
        <x:f t="shared" si="10"/>
        <x:v>66</x:v>
      </x:c>
      <x:c r="U80" s="631">
        <x:f t="shared" si="8"/>
        <x:v>1.1220000000000001</x:v>
      </x:c>
      <x:c r="V80" s="631">
        <x:f t="shared" si="9"/>
        <x:v>67.122</x:v>
      </x:c>
      <x:c r="W80" s="631">
        <x:f t="shared" si="11"/>
        <x:v>5.4637308000000004</x:v>
      </x:c>
      <x:c r="X80" s="768">
        <x:v>65.55181106108131</x:v>
      </x:c>
      <x:c r="Y80" s="769">
        <x:f t="shared" si="7"/>
        <x:v>5.3359174203720183</x:v>
      </x:c>
    </x:row>
    <x:row r="81" spans="1:25" ht="17.399999999999999">
      <x:c r="A81" s="685" t="s">
        <x:v>1020</x:v>
      </x:c>
      <x:c r="B81" s="623" t="s">
        <x:v>9</x:v>
      </x:c>
      <x:c r="C81" s="623" t="s">
        <x:v>1009</x:v>
      </x:c>
      <x:c r="D81" s="686" t="s">
        <x:v>12</x:v>
      </x:c>
      <x:c r="E81" s="686" t="s">
        <x:v>1186</x:v>
      </x:c>
      <x:c r="F81" s="686" t="s">
        <x:v>1093</x:v>
      </x:c>
      <x:c r="G81" s="623" t="s">
        <x:v>1011</x:v>
      </x:c>
      <x:c r="H81" s="623" t="s">
        <x:v>1010</x:v>
      </x:c>
      <x:c r="I81" s="623" t="s">
        <x:v>1148</x:v>
      </x:c>
      <x:c r="J81" s="686" t="s">
        <x:v>1021</x:v>
      </x:c>
      <x:c r="K81" s="624" t="s">
        <x:v>1201</x:v>
      </x:c>
      <x:c r="L81" s="686" t="s">
        <x:v>1105</x:v>
      </x:c>
      <x:c r="M81" s="687">
        <x:v>9.4000000000000004E-3</x:v>
      </x:c>
      <x:c r="N81" s="686" t="s">
        <x:v>1017</x:v>
      </x:c>
      <x:c r="O81" s="686"/>
      <x:c r="P81" s="623" t="s">
        <x:v>1018</x:v>
      </x:c>
      <x:c r="Q81" s="623" t="s">
        <x:v>1125</x:v>
      </x:c>
      <x:c r="R81" s="631">
        <x:v>0.9</x:v>
      </x:c>
      <x:c r="S81" s="631" cm="1">
        <x:f t="array" ref="S81">R81*RSDUSD24</x:f>
        <x:v>95.4</x:v>
      </x:c>
      <x:c r="T81" s="631">
        <x:f t="shared" si="10"/>
        <x:v>90</x:v>
      </x:c>
      <x:c r="U81" s="631">
        <x:f t="shared" si="8"/>
        <x:v>1.53</x:v>
      </x:c>
      <x:c r="V81" s="631">
        <x:f t="shared" si="9"/>
        <x:v>91.53</x:v>
      </x:c>
      <x:c r="W81" s="631">
        <x:f t="shared" si="11"/>
        <x:v>0.86038200000000009</x:v>
      </x:c>
      <x:c r="X81" s="768">
        <x:v>94.110214865336161</x:v>
      </x:c>
      <x:c r="Y81" s="769">
        <x:f t="shared" si="7"/>
        <x:v>0.88463601973415995</x:v>
      </x:c>
    </x:row>
    <x:row r="82" spans="1:25" ht="17.399999999999999">
      <x:c r="A82" s="685" t="s">
        <x:v>1020</x:v>
      </x:c>
      <x:c r="B82" s="623" t="s">
        <x:v>9</x:v>
      </x:c>
      <x:c r="C82" s="623" t="s">
        <x:v>1009</x:v>
      </x:c>
      <x:c r="D82" s="686" t="s">
        <x:v>12</x:v>
      </x:c>
      <x:c r="E82" s="686" t="s">
        <x:v>1186</x:v>
      </x:c>
      <x:c r="F82" s="686" t="s">
        <x:v>1093</x:v>
      </x:c>
      <x:c r="G82" s="623" t="s">
        <x:v>1011</x:v>
      </x:c>
      <x:c r="H82" s="623" t="s">
        <x:v>1010</x:v>
      </x:c>
      <x:c r="I82" s="623" t="s">
        <x:v>1148</x:v>
      </x:c>
      <x:c r="J82" s="686" t="s">
        <x:v>1030</x:v>
      </x:c>
      <x:c r="K82" s="624" t="s">
        <x:v>1202</x:v>
      </x:c>
      <x:c r="L82" s="686" t="s">
        <x:v>1203</x:v>
      </x:c>
      <x:c r="M82" s="687">
        <x:v>6.8999999999999999E-3</x:v>
      </x:c>
      <x:c r="N82" s="686" t="s">
        <x:v>1017</x:v>
      </x:c>
      <x:c r="O82" s="686"/>
      <x:c r="P82" s="623" t="s">
        <x:v>1018</x:v>
      </x:c>
      <x:c r="Q82" s="623" t="s">
        <x:v>1125</x:v>
      </x:c>
      <x:c r="R82" s="631">
        <x:v>0.2</x:v>
      </x:c>
      <x:c r="S82" s="631" cm="1">
        <x:f t="array" ref="S82">R82*RSDUSD24</x:f>
        <x:v>21.200000000000003</x:v>
      </x:c>
      <x:c r="T82" s="631">
        <x:f t="shared" si="10"/>
        <x:v>20</x:v>
      </x:c>
      <x:c r="U82" s="631">
        <x:f t="shared" si="8"/>
        <x:v>0.34</x:v>
      </x:c>
      <x:c r="V82" s="631">
        <x:f t="shared" si="9"/>
        <x:v>20.34</x:v>
      </x:c>
      <x:c r="W82" s="631">
        <x:f t="shared" si="11"/>
        <x:v>0.140346</x:v>
      </x:c>
      <x:c r="X82" s="768">
        <x:v>23.746741221905186</x:v>
      </x:c>
      <x:c r="Y82" s="769">
        <x:f t="shared" si="7"/>
        <x:v>0.16385251443114579</x:v>
      </x:c>
    </x:row>
    <x:row r="83" spans="1:25" ht="17.399999999999999">
      <x:c r="A83" s="685" t="s">
        <x:v>1020</x:v>
      </x:c>
      <x:c r="B83" s="623" t="s">
        <x:v>9</x:v>
      </x:c>
      <x:c r="C83" s="623" t="s">
        <x:v>1009</x:v>
      </x:c>
      <x:c r="D83" s="686" t="s">
        <x:v>12</x:v>
      </x:c>
      <x:c r="E83" s="686" t="s">
        <x:v>1186</x:v>
      </x:c>
      <x:c r="F83" s="686" t="s">
        <x:v>1093</x:v>
      </x:c>
      <x:c r="G83" s="623" t="s">
        <x:v>1011</x:v>
      </x:c>
      <x:c r="H83" s="623" t="s">
        <x:v>1010</x:v>
      </x:c>
      <x:c r="I83" s="623" t="s">
        <x:v>1148</x:v>
      </x:c>
      <x:c r="J83" s="686" t="s">
        <x:v>1204</x:v>
      </x:c>
      <x:c r="K83" s="624" t="s">
        <x:v>1205</x:v>
      </x:c>
      <x:c r="L83" s="686" t="s">
        <x:v>1206</x:v>
      </x:c>
      <x:c r="M83" s="687">
        <x:v>2</x:v>
      </x:c>
      <x:c r="N83" s="686" t="s">
        <x:v>1017</x:v>
      </x:c>
      <x:c r="O83" s="686"/>
      <x:c r="P83" s="623" t="s">
        <x:v>1018</x:v>
      </x:c>
      <x:c r="Q83" s="623" t="s">
        <x:v>1125</x:v>
      </x:c>
      <x:c r="R83" s="631">
        <x:v>0.01</x:v>
      </x:c>
      <x:c r="S83" s="631" cm="1">
        <x:f t="array" ref="S83">R83*RSDUSD24</x:f>
        <x:v>1.06</x:v>
      </x:c>
      <x:c r="T83" s="631">
        <x:f t="shared" si="10"/>
        <x:v>1</x:v>
      </x:c>
      <x:c r="U83" s="631">
        <x:f t="shared" si="8"/>
        <x:v>1.7000000000000001E-2</x:v>
      </x:c>
      <x:c r="V83" s="631">
        <x:f t="shared" si="9"/>
        <x:v>1.0169999999999999</x:v>
      </x:c>
      <x:c r="W83" s="631">
        <x:f t="shared" si="11"/>
        <x:v>2.0339999999999998</x:v>
      </x:c>
      <x:c r="X83" s="768">
        <x:v>1.1931485431630255</x:v>
      </x:c>
      <x:c r="Y83" s="769">
        <x:f t="shared" si="7"/>
        <x:v>2.3862970863260511</x:v>
      </x:c>
    </x:row>
    <x:row r="84" spans="1:25" ht="17.399999999999999">
      <x:c r="A84" s="685" t="s">
        <x:v>1020</x:v>
      </x:c>
      <x:c r="B84" s="623" t="s">
        <x:v>9</x:v>
      </x:c>
      <x:c r="C84" s="623" t="s">
        <x:v>1009</x:v>
      </x:c>
      <x:c r="D84" s="686" t="s">
        <x:v>12</x:v>
      </x:c>
      <x:c r="E84" s="686" t="s">
        <x:v>1186</x:v>
      </x:c>
      <x:c r="F84" s="686" t="s">
        <x:v>1093</x:v>
      </x:c>
      <x:c r="G84" s="623" t="s">
        <x:v>1011</x:v>
      </x:c>
      <x:c r="H84" s="623" t="s">
        <x:v>1010</x:v>
      </x:c>
      <x:c r="I84" s="623" t="s">
        <x:v>1148</x:v>
      </x:c>
      <x:c r="J84" s="686" t="s">
        <x:v>1207</x:v>
      </x:c>
      <x:c r="K84" s="624" t="s">
        <x:v>1208</x:v>
      </x:c>
      <x:c r="L84" s="686" t="s">
        <x:v>1209</x:v>
      </x:c>
      <x:c r="M84" s="687">
        <x:v>2</x:v>
      </x:c>
      <x:c r="N84" s="686" t="s">
        <x:v>1017</x:v>
      </x:c>
      <x:c r="O84" s="686"/>
      <x:c r="P84" s="623" t="s">
        <x:v>1018</x:v>
      </x:c>
      <x:c r="Q84" s="623" t="s">
        <x:v>1125</x:v>
      </x:c>
      <x:c r="R84" s="631">
        <x:v>0.01</x:v>
      </x:c>
      <x:c r="S84" s="631" cm="1">
        <x:f t="array" ref="S84">R84*RSDUSD24</x:f>
        <x:v>1.06</x:v>
      </x:c>
      <x:c r="T84" s="631">
        <x:f t="shared" si="10"/>
        <x:v>1</x:v>
      </x:c>
      <x:c r="U84" s="631">
        <x:f t="shared" si="8"/>
        <x:v>1.7000000000000001E-2</x:v>
      </x:c>
      <x:c r="V84" s="631">
        <x:f t="shared" si="9"/>
        <x:v>1.0169999999999999</x:v>
      </x:c>
      <x:c r="W84" s="631">
        <x:f t="shared" si="11"/>
        <x:v>2.0339999999999998</x:v>
      </x:c>
      <x:c r="X84" s="768">
        <x:v>1.2152123547669451</x:v>
      </x:c>
      <x:c r="Y84" s="769">
        <x:f t="shared" si="7"/>
        <x:v>2.4304247095338902</x:v>
      </x:c>
    </x:row>
    <x:row r="85" spans="1:25" ht="17.399999999999999">
      <x:c r="A85" s="685" t="s">
        <x:v>1020</x:v>
      </x:c>
      <x:c r="B85" s="623" t="s">
        <x:v>9</x:v>
      </x:c>
      <x:c r="C85" s="623" t="s">
        <x:v>1009</x:v>
      </x:c>
      <x:c r="D85" s="686" t="s">
        <x:v>12</x:v>
      </x:c>
      <x:c r="E85" s="686" t="s">
        <x:v>1186</x:v>
      </x:c>
      <x:c r="F85" s="686" t="s">
        <x:v>1093</x:v>
      </x:c>
      <x:c r="G85" s="623" t="s">
        <x:v>1011</x:v>
      </x:c>
      <x:c r="H85" s="623" t="s">
        <x:v>1010</x:v>
      </x:c>
      <x:c r="I85" s="623" t="s">
        <x:v>1148</x:v>
      </x:c>
      <x:c r="J85" s="686" t="s">
        <x:v>1110</x:v>
      </x:c>
      <x:c r="K85" s="624" t="s">
        <x:v>1210</x:v>
      </x:c>
      <x:c r="L85" s="686" t="s">
        <x:v>1111</x:v>
      </x:c>
      <x:c r="M85" s="687">
        <x:v>2</x:v>
      </x:c>
      <x:c r="N85" s="686" t="s">
        <x:v>1017</x:v>
      </x:c>
      <x:c r="O85" s="686"/>
      <x:c r="P85" s="623" t="s">
        <x:v>1018</x:v>
      </x:c>
      <x:c r="Q85" s="623" t="s">
        <x:v>1125</x:v>
      </x:c>
      <x:c r="R85" s="631">
        <x:v>0.01</x:v>
      </x:c>
      <x:c r="S85" s="631" cm="1">
        <x:f t="array" ref="S85">R85*RSDUSD24</x:f>
        <x:v>1.06</x:v>
      </x:c>
      <x:c r="T85" s="631">
        <x:f t="shared" si="10"/>
        <x:v>1</x:v>
      </x:c>
      <x:c r="U85" s="631">
        <x:f t="shared" si="8"/>
        <x:v>1.7000000000000001E-2</x:v>
      </x:c>
      <x:c r="V85" s="631">
        <x:f t="shared" si="9"/>
        <x:v>1.0169999999999999</x:v>
      </x:c>
      <x:c r="W85" s="631">
        <x:f t="shared" si="11"/>
        <x:v>2.0339999999999998</x:v>
      </x:c>
      <x:c r="X85" s="768">
        <x:v>1.092116706280446</x:v>
      </x:c>
      <x:c r="Y85" s="769">
        <x:f t="shared" si="7"/>
        <x:v>2.184233412560892</x:v>
      </x:c>
    </x:row>
    <x:row r="86" spans="1:25" ht="17.399999999999999">
      <x:c r="A86" s="685" t="s">
        <x:v>1020</x:v>
      </x:c>
      <x:c r="B86" s="623" t="s">
        <x:v>9</x:v>
      </x:c>
      <x:c r="C86" s="623" t="s">
        <x:v>1009</x:v>
      </x:c>
      <x:c r="D86" s="686" t="s">
        <x:v>12</x:v>
      </x:c>
      <x:c r="E86" s="686" t="s">
        <x:v>1186</x:v>
      </x:c>
      <x:c r="F86" s="686" t="s">
        <x:v>1093</x:v>
      </x:c>
      <x:c r="G86" s="623" t="s">
        <x:v>1011</x:v>
      </x:c>
      <x:c r="H86" s="623" t="s">
        <x:v>1010</x:v>
      </x:c>
      <x:c r="I86" s="623" t="s">
        <x:v>1013</x:v>
      </x:c>
      <x:c r="J86" s="686" t="s">
        <x:v>1211</x:v>
      </x:c>
      <x:c r="K86" s="624" t="s">
        <x:v>1027</x:v>
      </x:c>
      <x:c r="L86" s="686" t="s">
        <x:v>1212</x:v>
      </x:c>
      <x:c r="M86" s="687">
        <x:v>4</x:v>
      </x:c>
      <x:c r="N86" s="686" t="s">
        <x:v>1017</x:v>
      </x:c>
      <x:c r="O86" s="686"/>
      <x:c r="P86" s="623" t="s">
        <x:v>1018</x:v>
      </x:c>
      <x:c r="Q86" s="623" t="s">
        <x:v>1017</x:v>
      </x:c>
      <x:c r="R86" s="631">
        <x:v>0.03</x:v>
      </x:c>
      <x:c r="S86" s="631" cm="1">
        <x:f t="array" ref="S86">R86*RSDUSD24</x:f>
        <x:v>3.1799999999999997</x:v>
      </x:c>
      <x:c r="T86" s="631">
        <x:f t="shared" si="10"/>
        <x:v>3</x:v>
      </x:c>
      <x:c r="U86" s="631">
        <x:f t="shared" si="8"/>
        <x:v>5.1000000000000004E-2</x:v>
      </x:c>
      <x:c r="V86" s="631">
        <x:f t="shared" si="9"/>
        <x:v>3.0510000000000002</x:v>
      </x:c>
      <x:c r="W86" s="631">
        <x:f t="shared" si="11"/>
        <x:v>12.204000000000001</x:v>
      </x:c>
      <x:c r="X86" s="768">
        <x:v>3.6057960804773854</x:v>
      </x:c>
      <x:c r="Y86" s="769">
        <x:f t="shared" si="7"/>
        <x:v>14.423184321909542</x:v>
      </x:c>
    </x:row>
    <x:row r="87" spans="1:25" ht="17.399999999999999">
      <x:c r="A87" s="685" t="s">
        <x:v>1020</x:v>
      </x:c>
      <x:c r="B87" s="623" t="s">
        <x:v>9</x:v>
      </x:c>
      <x:c r="C87" s="623" t="s">
        <x:v>1009</x:v>
      </x:c>
      <x:c r="D87" s="686" t="s">
        <x:v>12</x:v>
      </x:c>
      <x:c r="E87" s="686" t="s">
        <x:v>1186</x:v>
      </x:c>
      <x:c r="F87" s="686" t="s">
        <x:v>1093</x:v>
      </x:c>
      <x:c r="G87" s="623" t="s">
        <x:v>1011</x:v>
      </x:c>
      <x:c r="H87" s="623" t="s">
        <x:v>1010</x:v>
      </x:c>
      <x:c r="I87" s="623" t="s">
        <x:v>1013</x:v>
      </x:c>
      <x:c r="J87" s="686" t="s">
        <x:v>1213</x:v>
      </x:c>
      <x:c r="K87" s="624" t="s">
        <x:v>1023</x:v>
      </x:c>
      <x:c r="L87" s="686" t="s">
        <x:v>1214</x:v>
      </x:c>
      <x:c r="M87" s="687">
        <x:v>4</x:v>
      </x:c>
      <x:c r="N87" s="686" t="s">
        <x:v>1017</x:v>
      </x:c>
      <x:c r="O87" s="686"/>
      <x:c r="P87" s="623" t="s">
        <x:v>1018</x:v>
      </x:c>
      <x:c r="Q87" s="623" t="s">
        <x:v>1017</x:v>
      </x:c>
      <x:c r="R87" s="631">
        <x:v>0.08</x:v>
      </x:c>
      <x:c r="S87" s="631" cm="1">
        <x:f t="array" ref="S87">R87*RSDUSD24</x:f>
        <x:v>8.48</x:v>
      </x:c>
      <x:c r="T87" s="631">
        <x:f t="shared" si="10"/>
        <x:v>8</x:v>
      </x:c>
      <x:c r="U87" s="631">
        <x:f t="shared" si="8"/>
        <x:v>0.13600000000000001</x:v>
      </x:c>
      <x:c r="V87" s="631">
        <x:f t="shared" si="9"/>
        <x:v>8.1359999999999992</x:v>
      </x:c>
      <x:c r="W87" s="631">
        <x:f t="shared" si="11"/>
        <x:v>32.543999999999997</x:v>
      </x:c>
      <x:c r="X87" s="768">
        <x:v>4.8541830985747474</x:v>
      </x:c>
      <x:c r="Y87" s="769">
        <x:f t="shared" si="7"/>
        <x:v>19.41673239429899</x:v>
      </x:c>
    </x:row>
    <x:row r="88" spans="1:25" ht="17.399999999999999">
      <x:c r="A88" s="685" t="s">
        <x:v>1020</x:v>
      </x:c>
      <x:c r="B88" s="623" t="s">
        <x:v>9</x:v>
      </x:c>
      <x:c r="C88" s="623" t="s">
        <x:v>1009</x:v>
      </x:c>
      <x:c r="D88" s="686" t="s">
        <x:v>12</x:v>
      </x:c>
      <x:c r="E88" s="686" t="s">
        <x:v>1186</x:v>
      </x:c>
      <x:c r="F88" s="686" t="s">
        <x:v>1093</x:v>
      </x:c>
      <x:c r="G88" s="623" t="s">
        <x:v>1011</x:v>
      </x:c>
      <x:c r="H88" s="623" t="s">
        <x:v>1010</x:v>
      </x:c>
      <x:c r="I88" s="623" t="s">
        <x:v>1013</x:v>
      </x:c>
      <x:c r="J88" s="686" t="s">
        <x:v>1215</x:v>
      </x:c>
      <x:c r="K88" s="624" t="s">
        <x:v>1032</x:v>
      </x:c>
      <x:c r="L88" s="686" t="s">
        <x:v>1216</x:v>
      </x:c>
      <x:c r="M88" s="687">
        <x:v>2</x:v>
      </x:c>
      <x:c r="N88" s="686" t="s">
        <x:v>1017</x:v>
      </x:c>
      <x:c r="O88" s="686"/>
      <x:c r="P88" s="623" t="s">
        <x:v>1018</x:v>
      </x:c>
      <x:c r="Q88" s="623" t="s">
        <x:v>1017</x:v>
      </x:c>
      <x:c r="R88" s="631">
        <x:v>0.02</x:v>
      </x:c>
      <x:c r="S88" s="631" cm="1">
        <x:f t="array" ref="S88">R88*RSDUSD24</x:f>
        <x:v>2.12</x:v>
      </x:c>
      <x:c r="T88" s="631">
        <x:f t="shared" si="10"/>
        <x:v>2</x:v>
      </x:c>
      <x:c r="U88" s="631">
        <x:f t="shared" si="8"/>
        <x:v>3.4000000000000002E-2</x:v>
      </x:c>
      <x:c r="V88" s="631">
        <x:f t="shared" si="9"/>
        <x:v>2.0339999999999998</x:v>
      </x:c>
      <x:c r="W88" s="631">
        <x:f t="shared" si="11"/>
        <x:v>4.0679999999999996</x:v>
      </x:c>
      <x:c r="X88" s="768">
        <x:v>2.1432633464311559</x:v>
      </x:c>
      <x:c r="Y88" s="769">
        <x:f t="shared" si="7"/>
        <x:v>4.2865266928623118</x:v>
      </x:c>
    </x:row>
    <x:row r="89" spans="1:25" ht="17.399999999999999">
      <x:c r="A89" s="685" t="s">
        <x:v>1020</x:v>
      </x:c>
      <x:c r="B89" s="623" t="s">
        <x:v>9</x:v>
      </x:c>
      <x:c r="C89" s="623" t="s">
        <x:v>1009</x:v>
      </x:c>
      <x:c r="D89" s="686" t="s">
        <x:v>12</x:v>
      </x:c>
      <x:c r="E89" s="686" t="s">
        <x:v>1186</x:v>
      </x:c>
      <x:c r="F89" s="686" t="s">
        <x:v>1093</x:v>
      </x:c>
      <x:c r="G89" s="623" t="s">
        <x:v>1011</x:v>
      </x:c>
      <x:c r="H89" s="623" t="s">
        <x:v>1010</x:v>
      </x:c>
      <x:c r="I89" s="623" t="s">
        <x:v>1013</x:v>
      </x:c>
      <x:c r="J89" s="686" t="s">
        <x:v>1217</x:v>
      </x:c>
      <x:c r="K89" s="624" t="s">
        <x:v>1053</x:v>
      </x:c>
      <x:c r="L89" s="686" t="s">
        <x:v>1218</x:v>
      </x:c>
      <x:c r="M89" s="687">
        <x:v>1</x:v>
      </x:c>
      <x:c r="N89" s="686" t="s">
        <x:v>1017</x:v>
      </x:c>
      <x:c r="O89" s="686"/>
      <x:c r="P89" s="623" t="s">
        <x:v>1018</x:v>
      </x:c>
      <x:c r="Q89" s="623" t="s">
        <x:v>1017</x:v>
      </x:c>
      <x:c r="R89" s="631">
        <x:v>0.03</x:v>
      </x:c>
      <x:c r="S89" s="631" cm="1">
        <x:f t="array" ref="S89">R89*RSDUSD24</x:f>
        <x:v>3.1799999999999997</x:v>
      </x:c>
      <x:c r="T89" s="631">
        <x:f t="shared" si="10"/>
        <x:v>3</x:v>
      </x:c>
      <x:c r="U89" s="631">
        <x:f t="shared" si="8"/>
        <x:v>5.1000000000000004E-2</x:v>
      </x:c>
      <x:c r="V89" s="631">
        <x:f t="shared" si="9"/>
        <x:v>3.0510000000000002</x:v>
      </x:c>
      <x:c r="W89" s="631">
        <x:f t="shared" si="11"/>
        <x:v>3.0510000000000002</x:v>
      </x:c>
      <x:c r="X89" s="768">
        <x:v>3.3786233501603014</x:v>
      </x:c>
      <x:c r="Y89" s="769">
        <x:f t="shared" si="7"/>
        <x:v>3.3786233501603014</x:v>
      </x:c>
    </x:row>
    <x:row r="90" spans="1:25" ht="17.399999999999999">
      <x:c r="A90" s="685" t="s">
        <x:v>1020</x:v>
      </x:c>
      <x:c r="B90" s="623" t="s">
        <x:v>9</x:v>
      </x:c>
      <x:c r="C90" s="623" t="s">
        <x:v>1009</x:v>
      </x:c>
      <x:c r="D90" s="686" t="s">
        <x:v>12</x:v>
      </x:c>
      <x:c r="E90" s="686" t="s">
        <x:v>1186</x:v>
      </x:c>
      <x:c r="F90" s="686" t="s">
        <x:v>1093</x:v>
      </x:c>
      <x:c r="G90" s="623" t="s">
        <x:v>1011</x:v>
      </x:c>
      <x:c r="H90" s="623" t="s">
        <x:v>1010</x:v>
      </x:c>
      <x:c r="I90" s="623" t="s">
        <x:v>1013</x:v>
      </x:c>
      <x:c r="J90" s="686" t="s">
        <x:v>1219</x:v>
      </x:c>
      <x:c r="K90" s="624" t="s">
        <x:v>1039</x:v>
      </x:c>
      <x:c r="L90" s="686" t="s">
        <x:v>1220</x:v>
      </x:c>
      <x:c r="M90" s="687">
        <x:v>1</x:v>
      </x:c>
      <x:c r="N90" s="686" t="s">
        <x:v>1017</x:v>
      </x:c>
      <x:c r="O90" s="686"/>
      <x:c r="P90" s="623" t="s">
        <x:v>1018</x:v>
      </x:c>
      <x:c r="Q90" s="623" t="s">
        <x:v>1017</x:v>
      </x:c>
      <x:c r="R90" s="631">
        <x:v>0.01</x:v>
      </x:c>
      <x:c r="S90" s="631" cm="1">
        <x:f t="array" ref="S90">R90*RSDUSD24</x:f>
        <x:v>1.06</x:v>
      </x:c>
      <x:c r="T90" s="631">
        <x:f t="shared" si="10"/>
        <x:v>1</x:v>
      </x:c>
      <x:c r="U90" s="631">
        <x:f t="shared" si="8"/>
        <x:v>1.7000000000000001E-2</x:v>
      </x:c>
      <x:c r="V90" s="631">
        <x:f t="shared" si="9"/>
        <x:v>1.0169999999999999</x:v>
      </x:c>
      <x:c r="W90" s="631">
        <x:f t="shared" si="11"/>
        <x:v>1.0169999999999999</x:v>
      </x:c>
      <x:c r="X90" s="768">
        <x:v>1.055093755626729</x:v>
      </x:c>
      <x:c r="Y90" s="769">
        <x:f t="shared" si="7"/>
        <x:v>1.055093755626729</x:v>
      </x:c>
    </x:row>
    <x:row r="91" spans="1:25" ht="17.399999999999999">
      <x:c r="A91" s="685" t="s">
        <x:v>1020</x:v>
      </x:c>
      <x:c r="B91" s="623" t="s">
        <x:v>9</x:v>
      </x:c>
      <x:c r="C91" s="623" t="s">
        <x:v>1009</x:v>
      </x:c>
      <x:c r="D91" s="686" t="s">
        <x:v>12</x:v>
      </x:c>
      <x:c r="E91" s="686" t="s">
        <x:v>1186</x:v>
      </x:c>
      <x:c r="F91" s="686" t="s">
        <x:v>1093</x:v>
      </x:c>
      <x:c r="G91" s="623" t="s">
        <x:v>1011</x:v>
      </x:c>
      <x:c r="H91" s="623" t="s">
        <x:v>1010</x:v>
      </x:c>
      <x:c r="I91" s="623" t="s">
        <x:v>1013</x:v>
      </x:c>
      <x:c r="J91" s="686" t="s">
        <x:v>1221</x:v>
      </x:c>
      <x:c r="K91" s="624" t="s">
        <x:v>1042</x:v>
      </x:c>
      <x:c r="L91" s="686" t="s">
        <x:v>1222</x:v>
      </x:c>
      <x:c r="M91" s="687">
        <x:v>1</x:v>
      </x:c>
      <x:c r="N91" s="686" t="s">
        <x:v>1017</x:v>
      </x:c>
      <x:c r="O91" s="686"/>
      <x:c r="P91" s="623" t="s">
        <x:v>1018</x:v>
      </x:c>
      <x:c r="Q91" s="623" t="s">
        <x:v>1017</x:v>
      </x:c>
      <x:c r="R91" s="631">
        <x:v>0.01</x:v>
      </x:c>
      <x:c r="S91" s="631" cm="1">
        <x:f t="array" ref="S91">R91*RSDUSD24</x:f>
        <x:v>1.06</x:v>
      </x:c>
      <x:c r="T91" s="631">
        <x:f t="shared" si="10"/>
        <x:v>1</x:v>
      </x:c>
      <x:c r="U91" s="631">
        <x:f t="shared" si="8"/>
        <x:v>1.7000000000000001E-2</x:v>
      </x:c>
      <x:c r="V91" s="631">
        <x:f t="shared" si="9"/>
        <x:v>1.0169999999999999</x:v>
      </x:c>
      <x:c r="W91" s="631">
        <x:f t="shared" si="11"/>
        <x:v>1.0169999999999999</x:v>
      </x:c>
      <x:c r="X91" s="768">
        <x:v>1.2055362099126352</x:v>
      </x:c>
      <x:c r="Y91" s="769">
        <x:f t="shared" si="7"/>
        <x:v>1.2055362099126352</x:v>
      </x:c>
    </x:row>
    <x:row r="92" spans="1:25" ht="17.399999999999999">
      <x:c r="A92" s="685" t="s">
        <x:v>1020</x:v>
      </x:c>
      <x:c r="B92" s="623" t="s">
        <x:v>9</x:v>
      </x:c>
      <x:c r="C92" s="623" t="s">
        <x:v>1009</x:v>
      </x:c>
      <x:c r="D92" s="686" t="s">
        <x:v>12</x:v>
      </x:c>
      <x:c r="E92" s="686" t="s">
        <x:v>1186</x:v>
      </x:c>
      <x:c r="F92" s="686" t="s">
        <x:v>1093</x:v>
      </x:c>
      <x:c r="G92" s="623" t="s">
        <x:v>1011</x:v>
      </x:c>
      <x:c r="H92" s="623" t="s">
        <x:v>1010</x:v>
      </x:c>
      <x:c r="I92" s="623" t="s">
        <x:v>1013</x:v>
      </x:c>
      <x:c r="J92" s="686" t="s">
        <x:v>1223</x:v>
      </x:c>
      <x:c r="K92" s="624" t="s">
        <x:v>1106</x:v>
      </x:c>
      <x:c r="L92" s="686" t="s">
        <x:v>1224</x:v>
      </x:c>
      <x:c r="M92" s="687">
        <x:v>1</x:v>
      </x:c>
      <x:c r="N92" s="686" t="s">
        <x:v>1017</x:v>
      </x:c>
      <x:c r="O92" s="686"/>
      <x:c r="P92" s="623" t="s">
        <x:v>1018</x:v>
      </x:c>
      <x:c r="Q92" s="623" t="s">
        <x:v>1017</x:v>
      </x:c>
      <x:c r="R92" s="631">
        <x:v>0.01</x:v>
      </x:c>
      <x:c r="S92" s="631" cm="1">
        <x:f t="array" ref="S92">R92*RSDUSD24</x:f>
        <x:v>1.06</x:v>
      </x:c>
      <x:c r="T92" s="631">
        <x:f t="shared" si="10"/>
        <x:v>1</x:v>
      </x:c>
      <x:c r="U92" s="631">
        <x:f t="shared" si="8"/>
        <x:v>1.7000000000000001E-2</x:v>
      </x:c>
      <x:c r="V92" s="631">
        <x:f t="shared" si="9"/>
        <x:v>1.0169999999999999</x:v>
      </x:c>
      <x:c r="W92" s="631">
        <x:f t="shared" si="11"/>
        <x:v>1.0169999999999999</x:v>
      </x:c>
      <x:c r="X92" s="768">
        <x:v>1.142948148394169</x:v>
      </x:c>
      <x:c r="Y92" s="769">
        <x:f t="shared" si="7"/>
        <x:v>1.142948148394169</x:v>
      </x:c>
    </x:row>
    <x:row r="93" spans="1:25" ht="17.399999999999999">
      <x:c r="A93" s="685" t="s">
        <x:v>1020</x:v>
      </x:c>
      <x:c r="B93" s="623" t="s">
        <x:v>9</x:v>
      </x:c>
      <x:c r="C93" s="623" t="s">
        <x:v>1009</x:v>
      </x:c>
      <x:c r="D93" s="686" t="s">
        <x:v>12</x:v>
      </x:c>
      <x:c r="E93" s="686" t="s">
        <x:v>1186</x:v>
      </x:c>
      <x:c r="F93" s="686" t="s">
        <x:v>1093</x:v>
      </x:c>
      <x:c r="G93" s="623" t="s">
        <x:v>1011</x:v>
      </x:c>
      <x:c r="H93" s="623" t="s">
        <x:v>1010</x:v>
      </x:c>
      <x:c r="I93" s="623" t="s">
        <x:v>1013</x:v>
      </x:c>
      <x:c r="J93" s="686" t="s">
        <x:v>1225</x:v>
      </x:c>
      <x:c r="K93" s="624" t="s">
        <x:v>1115</x:v>
      </x:c>
      <x:c r="L93" s="686" t="s">
        <x:v>1226</x:v>
      </x:c>
      <x:c r="M93" s="687">
        <x:v>0.125</x:v>
      </x:c>
      <x:c r="N93" s="686" t="s">
        <x:v>1125</x:v>
      </x:c>
      <x:c r="O93" s="686"/>
      <x:c r="P93" s="623" t="s">
        <x:v>1018</x:v>
      </x:c>
      <x:c r="Q93" s="623" t="s">
        <x:v>1017</x:v>
      </x:c>
      <x:c r="R93" s="631">
        <x:v>0.04</x:v>
      </x:c>
      <x:c r="S93" s="631" cm="1">
        <x:f t="array" ref="S93">R93*RSDUSD24</x:f>
        <x:v>4.24</x:v>
      </x:c>
      <x:c r="T93" s="631">
        <x:f t="shared" si="10"/>
        <x:v>4</x:v>
      </x:c>
      <x:c r="U93" s="631">
        <x:f t="shared" si="8"/>
        <x:v>6.8000000000000005E-2</x:v>
      </x:c>
      <x:c r="V93" s="631">
        <x:f t="shared" si="9"/>
        <x:v>4.0679999999999996</x:v>
      </x:c>
      <x:c r="W93" s="631">
        <x:f t="shared" si="11"/>
        <x:v>0.50849999999999995</x:v>
      </x:c>
      <x:c r="X93" s="768">
        <x:v>3.3184893848940522</x:v>
      </x:c>
      <x:c r="Y93" s="769">
        <x:f t="shared" si="7"/>
        <x:v>0.41481117311175653</x:v>
      </x:c>
    </x:row>
    <x:row r="94" spans="1:25" ht="17.399999999999999">
      <x:c r="A94" s="685" t="s">
        <x:v>1020</x:v>
      </x:c>
      <x:c r="B94" s="623" t="s">
        <x:v>9</x:v>
      </x:c>
      <x:c r="C94" s="623" t="s">
        <x:v>1009</x:v>
      </x:c>
      <x:c r="D94" s="686" t="s">
        <x:v>12</x:v>
      </x:c>
      <x:c r="E94" s="686" t="s">
        <x:v>1186</x:v>
      </x:c>
      <x:c r="F94" s="686" t="s">
        <x:v>1093</x:v>
      </x:c>
      <x:c r="G94" s="623" t="s">
        <x:v>1011</x:v>
      </x:c>
      <x:c r="H94" s="623" t="s">
        <x:v>1010</x:v>
      </x:c>
      <x:c r="I94" s="623" t="s">
        <x:v>1013</x:v>
      </x:c>
      <x:c r="J94" s="686" t="s">
        <x:v>1227</x:v>
      </x:c>
      <x:c r="K94" s="624" t="s">
        <x:v>1168</x:v>
      </x:c>
      <x:c r="L94" s="686" t="s">
        <x:v>1228</x:v>
      </x:c>
      <x:c r="M94" s="687">
        <x:v>0.41499999999999998</x:v>
      </x:c>
      <x:c r="N94" s="686" t="s">
        <x:v>1125</x:v>
      </x:c>
      <x:c r="O94" s="686"/>
      <x:c r="P94" s="623" t="s">
        <x:v>1018</x:v>
      </x:c>
      <x:c r="Q94" s="623" t="s">
        <x:v>1017</x:v>
      </x:c>
      <x:c r="R94" s="631">
        <x:v>0.04</x:v>
      </x:c>
      <x:c r="S94" s="631" cm="1">
        <x:f t="array" ref="S94">R94*RSDUSD24</x:f>
        <x:v>4.24</x:v>
      </x:c>
      <x:c r="T94" s="631">
        <x:f t="shared" si="10"/>
        <x:v>4</x:v>
      </x:c>
      <x:c r="U94" s="631">
        <x:f t="shared" si="8"/>
        <x:v>6.8000000000000005E-2</x:v>
      </x:c>
      <x:c r="V94" s="631">
        <x:f t="shared" si="9"/>
        <x:v>4.0679999999999996</x:v>
      </x:c>
      <x:c r="W94" s="631">
        <x:f t="shared" si="11"/>
        <x:v>1.6882199999999998</x:v>
      </x:c>
      <x:c r="X94" s="768">
        <x:v>3.5123314777344876</x:v>
      </x:c>
      <x:c r="Y94" s="769">
        <x:f t="shared" si="7"/>
        <x:v>1.4576175632598123</x:v>
      </x:c>
    </x:row>
    <x:row r="95" spans="1:25" ht="17.399999999999999">
      <x:c r="A95" s="685" t="s">
        <x:v>1020</x:v>
      </x:c>
      <x:c r="B95" s="623" t="s">
        <x:v>9</x:v>
      </x:c>
      <x:c r="C95" s="623" t="s">
        <x:v>1009</x:v>
      </x:c>
      <x:c r="D95" s="686" t="s">
        <x:v>12</x:v>
      </x:c>
      <x:c r="E95" s="686" t="s">
        <x:v>1186</x:v>
      </x:c>
      <x:c r="F95" s="686" t="s">
        <x:v>1093</x:v>
      </x:c>
      <x:c r="G95" s="623" t="s">
        <x:v>1011</x:v>
      </x:c>
      <x:c r="H95" s="623" t="s">
        <x:v>1010</x:v>
      </x:c>
      <x:c r="I95" s="623" t="s">
        <x:v>1013</x:v>
      </x:c>
      <x:c r="J95" s="686" t="s">
        <x:v>1229</x:v>
      </x:c>
      <x:c r="K95" s="624" t="s">
        <x:v>1171</x:v>
      </x:c>
      <x:c r="L95" s="686" t="s">
        <x:v>1230</x:v>
      </x:c>
      <x:c r="M95" s="687">
        <x:v>0.215</x:v>
      </x:c>
      <x:c r="N95" s="686" t="s">
        <x:v>1125</x:v>
      </x:c>
      <x:c r="O95" s="686"/>
      <x:c r="P95" s="623" t="s">
        <x:v>1018</x:v>
      </x:c>
      <x:c r="Q95" s="623" t="s">
        <x:v>1017</x:v>
      </x:c>
      <x:c r="R95" s="631">
        <x:v>0.04</x:v>
      </x:c>
      <x:c r="S95" s="631" cm="1">
        <x:f t="array" ref="S95">R95*RSDUSD24</x:f>
        <x:v>4.24</x:v>
      </x:c>
      <x:c r="T95" s="631">
        <x:f t="shared" si="10"/>
        <x:v>4</x:v>
      </x:c>
      <x:c r="U95" s="631">
        <x:f t="shared" si="8"/>
        <x:v>6.8000000000000005E-2</x:v>
      </x:c>
      <x:c r="V95" s="631">
        <x:f t="shared" si="9"/>
        <x:v>4.0679999999999996</x:v>
      </x:c>
      <x:c r="W95" s="631">
        <x:f t="shared" si="11"/>
        <x:v>0.87461999999999995</x:v>
      </x:c>
      <x:c r="X95" s="768">
        <x:v>3.5831554017535536</x:v>
      </x:c>
      <x:c r="Y95" s="769">
        <x:f t="shared" si="7"/>
        <x:v>0.77037841137701402</x:v>
      </x:c>
    </x:row>
    <x:row r="96" spans="1:25" ht="17.399999999999999">
      <x:c r="A96" s="685" t="s">
        <x:v>1020</x:v>
      </x:c>
      <x:c r="B96" s="623" t="s">
        <x:v>9</x:v>
      </x:c>
      <x:c r="C96" s="623" t="s">
        <x:v>1009</x:v>
      </x:c>
      <x:c r="D96" s="686" t="s">
        <x:v>12</x:v>
      </x:c>
      <x:c r="E96" s="686" t="s">
        <x:v>1186</x:v>
      </x:c>
      <x:c r="F96" s="686" t="s">
        <x:v>1093</x:v>
      </x:c>
      <x:c r="G96" s="623" t="s">
        <x:v>1011</x:v>
      </x:c>
      <x:c r="H96" s="623" t="s">
        <x:v>1010</x:v>
      </x:c>
      <x:c r="I96" s="623" t="s">
        <x:v>1013</x:v>
      </x:c>
      <x:c r="J96" s="686" t="s">
        <x:v>1231</x:v>
      </x:c>
      <x:c r="K96" s="624" t="s">
        <x:v>1174</x:v>
      </x:c>
      <x:c r="L96" s="686" t="s">
        <x:v>1232</x:v>
      </x:c>
      <x:c r="M96" s="687">
        <x:v>0.115</x:v>
      </x:c>
      <x:c r="N96" s="686" t="s">
        <x:v>1125</x:v>
      </x:c>
      <x:c r="O96" s="686"/>
      <x:c r="P96" s="623" t="s">
        <x:v>1018</x:v>
      </x:c>
      <x:c r="Q96" s="623" t="s">
        <x:v>1017</x:v>
      </x:c>
      <x:c r="R96" s="631">
        <x:v>0.04</x:v>
      </x:c>
      <x:c r="S96" s="631" cm="1">
        <x:f t="array" ref="S96">R96*RSDUSD24</x:f>
        <x:v>4.24</x:v>
      </x:c>
      <x:c r="T96" s="631">
        <x:f t="shared" si="10"/>
        <x:v>4</x:v>
      </x:c>
      <x:c r="U96" s="631">
        <x:f t="shared" si="8"/>
        <x:v>6.8000000000000005E-2</x:v>
      </x:c>
      <x:c r="V96" s="631">
        <x:f t="shared" si="9"/>
        <x:v>4.0679999999999996</x:v>
      </x:c>
      <x:c r="W96" s="631">
        <x:f t="shared" si="11"/>
        <x:v>0.46781999999999996</x:v>
      </x:c>
      <x:c r="X96" s="768">
        <x:v>3.7052230236691903</x:v>
      </x:c>
      <x:c r="Y96" s="769">
        <x:f t="shared" si="7"/>
        <x:v>0.42610064772195688</x:v>
      </x:c>
    </x:row>
    <x:row r="97" spans="1:25" ht="17.399999999999999">
      <x:c r="A97" s="685" t="s">
        <x:v>1020</x:v>
      </x:c>
      <x:c r="B97" s="623" t="s">
        <x:v>9</x:v>
      </x:c>
      <x:c r="C97" s="623" t="s">
        <x:v>1009</x:v>
      </x:c>
      <x:c r="D97" s="686" t="s">
        <x:v>12</x:v>
      </x:c>
      <x:c r="E97" s="686" t="s">
        <x:v>1186</x:v>
      </x:c>
      <x:c r="F97" s="686" t="s">
        <x:v>1093</x:v>
      </x:c>
      <x:c r="G97" s="623" t="s">
        <x:v>1011</x:v>
      </x:c>
      <x:c r="H97" s="623" t="s">
        <x:v>1010</x:v>
      </x:c>
      <x:c r="I97" s="623" t="s">
        <x:v>1013</x:v>
      </x:c>
      <x:c r="J97" s="686" t="s">
        <x:v>1233</x:v>
      </x:c>
      <x:c r="K97" s="624" t="s">
        <x:v>1177</x:v>
      </x:c>
      <x:c r="L97" s="686" t="s">
        <x:v>1234</x:v>
      </x:c>
      <x:c r="M97" s="687">
        <x:v>1.36</x:v>
      </x:c>
      <x:c r="N97" s="686" t="s">
        <x:v>1125</x:v>
      </x:c>
      <x:c r="O97" s="686"/>
      <x:c r="P97" s="623" t="s">
        <x:v>1018</x:v>
      </x:c>
      <x:c r="Q97" s="623" t="s">
        <x:v>1017</x:v>
      </x:c>
      <x:c r="R97" s="631">
        <x:v>0.41</x:v>
      </x:c>
      <x:c r="S97" s="631" cm="1">
        <x:f t="array" ref="S97">R97*RSDUSD24</x:f>
        <x:v>43.46</x:v>
      </x:c>
      <x:c r="T97" s="631">
        <x:f t="shared" si="10"/>
        <x:v>41</x:v>
      </x:c>
      <x:c r="U97" s="631">
        <x:f t="shared" si="8"/>
        <x:v>0.69700000000000006</x:v>
      </x:c>
      <x:c r="V97" s="631">
        <x:f t="shared" si="9"/>
        <x:v>41.697000000000003</x:v>
      </x:c>
      <x:c r="W97" s="631">
        <x:f t="shared" si="11"/>
        <x:v>56.707920000000009</x:v>
      </x:c>
      <x:c r="X97" s="768">
        <x:v>50.175022689464164</x:v>
      </x:c>
      <x:c r="Y97" s="769">
        <x:f t="shared" si="7"/>
        <x:v>68.238030857671262</x:v>
      </x:c>
    </x:row>
    <x:row r="98" spans="1:25" ht="17.399999999999999">
      <x:c r="A98" s="685" t="s">
        <x:v>1020</x:v>
      </x:c>
      <x:c r="B98" s="623" t="s">
        <x:v>9</x:v>
      </x:c>
      <x:c r="C98" s="623" t="s">
        <x:v>1009</x:v>
      </x:c>
      <x:c r="D98" s="686" t="s">
        <x:v>12</x:v>
      </x:c>
      <x:c r="E98" s="686" t="s">
        <x:v>1186</x:v>
      </x:c>
      <x:c r="F98" s="686" t="s">
        <x:v>1093</x:v>
      </x:c>
      <x:c r="G98" s="623" t="s">
        <x:v>1011</x:v>
      </x:c>
      <x:c r="H98" s="623" t="s">
        <x:v>1010</x:v>
      </x:c>
      <x:c r="I98" s="623" t="s">
        <x:v>1013</x:v>
      </x:c>
      <x:c r="J98" s="686" t="s">
        <x:v>1140</x:v>
      </x:c>
      <x:c r="K98" s="624" t="s">
        <x:v>1179</x:v>
      </x:c>
      <x:c r="L98" s="686" t="s">
        <x:v>1141</x:v>
      </x:c>
      <x:c r="M98" s="687">
        <x:v>0.28999999999999998</x:v>
      </x:c>
      <x:c r="N98" s="686" t="s">
        <x:v>1125</x:v>
      </x:c>
      <x:c r="O98" s="686"/>
      <x:c r="P98" s="623" t="s">
        <x:v>1018</x:v>
      </x:c>
      <x:c r="Q98" s="623" t="s">
        <x:v>1017</x:v>
      </x:c>
      <x:c r="R98" s="631">
        <x:v>0.03</x:v>
      </x:c>
      <x:c r="S98" s="631" cm="1">
        <x:f t="array" ref="S98">R98*RSDUSD24</x:f>
        <x:v>3.1799999999999997</x:v>
      </x:c>
      <x:c r="T98" s="631">
        <x:f t="shared" si="10"/>
        <x:v>3</x:v>
      </x:c>
      <x:c r="U98" s="631">
        <x:f t="shared" si="8"/>
        <x:v>5.1000000000000004E-2</x:v>
      </x:c>
      <x:c r="V98" s="631">
        <x:f t="shared" si="9"/>
        <x:v>3.0510000000000002</x:v>
      </x:c>
      <x:c r="W98" s="631">
        <x:f t="shared" si="11"/>
        <x:v>0.88478999999999997</x:v>
      </x:c>
      <x:c r="X98" s="768">
        <x:v>5.596955769223162</x:v>
      </x:c>
      <x:c r="Y98" s="769">
        <x:f t="shared" si="7"/>
        <x:v>1.6231171730747169</x:v>
      </x:c>
    </x:row>
    <x:row r="99" spans="1:25" ht="17.399999999999999">
      <x:c r="A99" s="685" t="s">
        <x:v>1020</x:v>
      </x:c>
      <x:c r="B99" s="623" t="s">
        <x:v>9</x:v>
      </x:c>
      <x:c r="C99" s="623" t="s">
        <x:v>1009</x:v>
      </x:c>
      <x:c r="D99" s="686" t="s">
        <x:v>12</x:v>
      </x:c>
      <x:c r="E99" s="686" t="s">
        <x:v>1235</x:v>
      </x:c>
      <x:c r="F99" s="686" t="s">
        <x:v>1236</x:v>
      </x:c>
      <x:c r="G99" s="623" t="s">
        <x:v>1011</x:v>
      </x:c>
      <x:c r="H99" s="623" t="s">
        <x:v>1010</x:v>
      </x:c>
      <x:c r="I99" s="623" t="s">
        <x:v>1013</x:v>
      </x:c>
      <x:c r="J99" s="686" t="s">
        <x:v>1031</x:v>
      </x:c>
      <x:c r="K99" s="624" t="s">
        <x:v>1181</x:v>
      </x:c>
      <x:c r="L99" s="686" t="s">
        <x:v>1033</x:v>
      </x:c>
      <x:c r="M99" s="687">
        <x:v>3</x:v>
      </x:c>
      <x:c r="N99" s="686" t="s">
        <x:v>1017</x:v>
      </x:c>
      <x:c r="O99" s="686"/>
      <x:c r="P99" s="623" t="s">
        <x:v>1018</x:v>
      </x:c>
      <x:c r="Q99" s="623" t="s">
        <x:v>1017</x:v>
      </x:c>
      <x:c r="R99" s="631">
        <x:v>0.05</x:v>
      </x:c>
      <x:c r="S99" s="631" cm="1">
        <x:f t="array" ref="S99">R99*RSDUSD24</x:f>
        <x:v>5.3000000000000007</x:v>
      </x:c>
      <x:c r="T99" s="631">
        <x:f t="shared" si="10"/>
        <x:v>5</x:v>
      </x:c>
      <x:c r="U99" s="631">
        <x:f t="shared" si="8"/>
        <x:v>8.5000000000000006E-2</x:v>
      </x:c>
      <x:c r="V99" s="631">
        <x:f t="shared" si="9"/>
        <x:v>5.085</x:v>
      </x:c>
      <x:c r="W99" s="631">
        <x:f t="shared" si="11"/>
        <x:v>15.254999999999999</x:v>
      </x:c>
      <x:c r="X99" s="768">
        <x:v>4.766140798026564</x:v>
      </x:c>
      <x:c r="Y99" s="769">
        <x:f t="shared" si="7"/>
        <x:v>14.298422394079692</x:v>
      </x:c>
    </x:row>
    <x:row r="100" spans="1:25" ht="17.399999999999999">
      <x:c r="A100" s="685" t="s">
        <x:v>1020</x:v>
      </x:c>
      <x:c r="B100" s="623" t="s">
        <x:v>9</x:v>
      </x:c>
      <x:c r="C100" s="623" t="s">
        <x:v>1009</x:v>
      </x:c>
      <x:c r="D100" s="686" t="s">
        <x:v>12</x:v>
      </x:c>
      <x:c r="E100" s="686" t="s">
        <x:v>1235</x:v>
      </x:c>
      <x:c r="F100" s="686" t="s">
        <x:v>1236</x:v>
      </x:c>
      <x:c r="G100" s="623" t="s">
        <x:v>1011</x:v>
      </x:c>
      <x:c r="H100" s="623" t="s">
        <x:v>1010</x:v>
      </x:c>
      <x:c r="I100" s="623" t="s">
        <x:v>1013</x:v>
      </x:c>
      <x:c r="J100" s="686" t="s">
        <x:v>1237</x:v>
      </x:c>
      <x:c r="K100" s="624" t="s">
        <x:v>1183</x:v>
      </x:c>
      <x:c r="L100" s="686" t="s">
        <x:v>1238</x:v>
      </x:c>
      <x:c r="M100" s="687">
        <x:v>6</x:v>
      </x:c>
      <x:c r="N100" s="686" t="s">
        <x:v>1017</x:v>
      </x:c>
      <x:c r="O100" s="686"/>
      <x:c r="P100" s="623" t="s">
        <x:v>1018</x:v>
      </x:c>
      <x:c r="Q100" s="623" t="s">
        <x:v>1017</x:v>
      </x:c>
      <x:c r="R100" s="631">
        <x:v>0.03</x:v>
      </x:c>
      <x:c r="S100" s="631" cm="1">
        <x:f t="array" ref="S100">R100*RSDUSD24</x:f>
        <x:v>3.1799999999999997</x:v>
      </x:c>
      <x:c r="T100" s="631">
        <x:f t="shared" ref="T100:T122" si="12">R100*RSDUSD25</x:f>
        <x:v>3</x:v>
      </x:c>
      <x:c r="U100" s="631">
        <x:f t="shared" si="8"/>
        <x:v>5.1000000000000004E-2</x:v>
      </x:c>
      <x:c r="V100" s="631">
        <x:f t="shared" si="9"/>
        <x:v>3.0510000000000002</x:v>
      </x:c>
      <x:c r="W100" s="631">
        <x:f t="shared" ref="W100:W122" si="13">V100*M100</x:f>
        <x:v>18.306000000000001</x:v>
      </x:c>
      <x:c r="X100" s="768">
        <x:v>2.2511073477744272</x:v>
      </x:c>
      <x:c r="Y100" s="769">
        <x:f t="shared" si="7"/>
        <x:v>13.506644086646563</x:v>
      </x:c>
    </x:row>
    <x:row r="101" spans="1:25" ht="17.399999999999999">
      <x:c r="A101" s="685" t="s">
        <x:v>1020</x:v>
      </x:c>
      <x:c r="B101" s="623" t="s">
        <x:v>9</x:v>
      </x:c>
      <x:c r="C101" s="623" t="s">
        <x:v>1009</x:v>
      </x:c>
      <x:c r="D101" s="686" t="s">
        <x:v>12</x:v>
      </x:c>
      <x:c r="E101" s="686" t="s">
        <x:v>1235</x:v>
      </x:c>
      <x:c r="F101" s="686" t="s">
        <x:v>1236</x:v>
      </x:c>
      <x:c r="G101" s="623" t="s">
        <x:v>1011</x:v>
      </x:c>
      <x:c r="H101" s="623" t="s">
        <x:v>1010</x:v>
      </x:c>
      <x:c r="I101" s="623" t="s">
        <x:v>1013</x:v>
      </x:c>
      <x:c r="J101" s="686" t="s">
        <x:v>1239</x:v>
      </x:c>
      <x:c r="K101" s="624" t="s">
        <x:v>1184</x:v>
      </x:c>
      <x:c r="L101" s="686" t="s">
        <x:v>1240</x:v>
      </x:c>
      <x:c r="M101" s="687">
        <x:v>4</x:v>
      </x:c>
      <x:c r="N101" s="686" t="s">
        <x:v>1017</x:v>
      </x:c>
      <x:c r="O101" s="686"/>
      <x:c r="P101" s="623" t="s">
        <x:v>1018</x:v>
      </x:c>
      <x:c r="Q101" s="623" t="s">
        <x:v>1017</x:v>
      </x:c>
      <x:c r="R101" s="631">
        <x:v>0.02</x:v>
      </x:c>
      <x:c r="S101" s="631" cm="1">
        <x:f t="array" ref="S101">R101*RSDUSD24</x:f>
        <x:v>2.12</x:v>
      </x:c>
      <x:c r="T101" s="631">
        <x:f t="shared" si="12"/>
        <x:v>2</x:v>
      </x:c>
      <x:c r="U101" s="631">
        <x:f t="shared" si="8"/>
        <x:v>3.4000000000000002E-2</x:v>
      </x:c>
      <x:c r="V101" s="631">
        <x:f t="shared" si="9"/>
        <x:v>2.0339999999999998</x:v>
      </x:c>
      <x:c r="W101" s="631">
        <x:f t="shared" si="13"/>
        <x:v>8.1359999999999992</x:v>
      </x:c>
      <x:c r="X101" s="768">
        <x:v>1.7498804502623</x:v>
      </x:c>
      <x:c r="Y101" s="769">
        <x:f t="shared" si="7"/>
        <x:v>6.9995218010492</x:v>
      </x:c>
    </x:row>
    <x:row r="102" spans="1:25" ht="17.399999999999999">
      <x:c r="A102" s="685" t="s">
        <x:v>1020</x:v>
      </x:c>
      <x:c r="B102" s="623" t="s">
        <x:v>9</x:v>
      </x:c>
      <x:c r="C102" s="623" t="s">
        <x:v>1009</x:v>
      </x:c>
      <x:c r="D102" s="686" t="s">
        <x:v>12</x:v>
      </x:c>
      <x:c r="E102" s="686" t="s">
        <x:v>1235</x:v>
      </x:c>
      <x:c r="F102" s="686" t="s">
        <x:v>1236</x:v>
      </x:c>
      <x:c r="G102" s="623" t="s">
        <x:v>1011</x:v>
      </x:c>
      <x:c r="H102" s="623" t="s">
        <x:v>1010</x:v>
      </x:c>
      <x:c r="I102" s="623" t="s">
        <x:v>1013</x:v>
      </x:c>
      <x:c r="J102" s="686" t="s">
        <x:v>1241</x:v>
      </x:c>
      <x:c r="K102" s="624" t="s">
        <x:v>1185</x:v>
      </x:c>
      <x:c r="L102" s="686" t="s">
        <x:v>1242</x:v>
      </x:c>
      <x:c r="M102" s="687">
        <x:v>1</x:v>
      </x:c>
      <x:c r="N102" s="686" t="s">
        <x:v>1017</x:v>
      </x:c>
      <x:c r="O102" s="686"/>
      <x:c r="P102" s="623" t="s">
        <x:v>1018</x:v>
      </x:c>
      <x:c r="Q102" s="623" t="s">
        <x:v>1017</x:v>
      </x:c>
      <x:c r="R102" s="631">
        <x:v>6.06</x:v>
      </x:c>
      <x:c r="S102" s="631" cm="1">
        <x:f t="array" ref="S102">R102*RSDUSD24</x:f>
        <x:v>642.36</x:v>
      </x:c>
      <x:c r="T102" s="631">
        <x:f t="shared" si="12"/>
        <x:v>606</x:v>
      </x:c>
      <x:c r="U102" s="631">
        <x:f t="shared" si="8"/>
        <x:v>10.302000000000001</x:v>
      </x:c>
      <x:c r="V102" s="631">
        <x:f t="shared" si="9"/>
        <x:v>616.30200000000002</x:v>
      </x:c>
      <x:c r="W102" s="631">
        <x:f t="shared" si="13"/>
        <x:v>616.30200000000002</x:v>
      </x:c>
      <x:c r="X102" s="768">
        <x:v>696.70615068762709</x:v>
      </x:c>
      <x:c r="Y102" s="769">
        <x:f t="shared" si="7"/>
        <x:v>696.70615068762709</x:v>
      </x:c>
    </x:row>
    <x:row r="103" spans="1:25" ht="17.399999999999999">
      <x:c r="A103" s="685" t="s">
        <x:v>1020</x:v>
      </x:c>
      <x:c r="B103" s="623" t="s">
        <x:v>9</x:v>
      </x:c>
      <x:c r="C103" s="623" t="s">
        <x:v>1009</x:v>
      </x:c>
      <x:c r="D103" s="686" t="s">
        <x:v>12</x:v>
      </x:c>
      <x:c r="E103" s="686" t="s">
        <x:v>1235</x:v>
      </x:c>
      <x:c r="F103" s="686" t="s">
        <x:v>1236</x:v>
      </x:c>
      <x:c r="G103" s="623" t="s">
        <x:v>1011</x:v>
      </x:c>
      <x:c r="H103" s="623" t="s">
        <x:v>1010</x:v>
      </x:c>
      <x:c r="I103" s="623" t="s">
        <x:v>1013</x:v>
      </x:c>
      <x:c r="J103" s="686" t="s">
        <x:v>1243</x:v>
      </x:c>
      <x:c r="K103" s="624" t="s">
        <x:v>1187</x:v>
      </x:c>
      <x:c r="L103" s="686" t="s">
        <x:v>1244</x:v>
      </x:c>
      <x:c r="M103" s="687">
        <x:v>1</x:v>
      </x:c>
      <x:c r="N103" s="686" t="s">
        <x:v>1017</x:v>
      </x:c>
      <x:c r="O103" s="686"/>
      <x:c r="P103" s="623" t="s">
        <x:v>1018</x:v>
      </x:c>
      <x:c r="Q103" s="623" t="s">
        <x:v>1017</x:v>
      </x:c>
      <x:c r="R103" s="631">
        <x:v>9.27</x:v>
      </x:c>
      <x:c r="S103" s="631" cm="1">
        <x:f t="array" ref="S103">R103*RSDUSD24</x:f>
        <x:v>982.62</x:v>
      </x:c>
      <x:c r="T103" s="631">
        <x:f t="shared" si="12"/>
        <x:v>927</x:v>
      </x:c>
      <x:c r="U103" s="631">
        <x:f t="shared" si="8"/>
        <x:v>15.759</x:v>
      </x:c>
      <x:c r="V103" s="631">
        <x:f t="shared" si="9"/>
        <x:v>942.75900000000001</x:v>
      </x:c>
      <x:c r="W103" s="631">
        <x:f t="shared" si="13"/>
        <x:v>942.75900000000001</x:v>
      </x:c>
      <x:c r="X103" s="768">
        <x:v>1044.9158093153137</x:v>
      </x:c>
      <x:c r="Y103" s="769">
        <x:f t="shared" si="7"/>
        <x:v>1044.9158093153137</x:v>
      </x:c>
    </x:row>
    <x:row r="104" spans="1:25" ht="17.399999999999999">
      <x:c r="A104" s="685" t="s">
        <x:v>1020</x:v>
      </x:c>
      <x:c r="B104" s="623" t="s">
        <x:v>9</x:v>
      </x:c>
      <x:c r="C104" s="623" t="s">
        <x:v>1009</x:v>
      </x:c>
      <x:c r="D104" s="686" t="s">
        <x:v>12</x:v>
      </x:c>
      <x:c r="E104" s="686" t="s">
        <x:v>1235</x:v>
      </x:c>
      <x:c r="F104" s="686" t="s">
        <x:v>1236</x:v>
      </x:c>
      <x:c r="G104" s="623" t="s">
        <x:v>1011</x:v>
      </x:c>
      <x:c r="H104" s="623" t="s">
        <x:v>1010</x:v>
      </x:c>
      <x:c r="I104" s="623" t="s">
        <x:v>1013</x:v>
      </x:c>
      <x:c r="J104" s="686" t="s">
        <x:v>1245</x:v>
      </x:c>
      <x:c r="K104" s="624" t="s">
        <x:v>1189</x:v>
      </x:c>
      <x:c r="L104" s="686" t="s">
        <x:v>1246</x:v>
      </x:c>
      <x:c r="M104" s="687">
        <x:v>1</x:v>
      </x:c>
      <x:c r="N104" s="686" t="s">
        <x:v>1017</x:v>
      </x:c>
      <x:c r="O104" s="686"/>
      <x:c r="P104" s="623" t="s">
        <x:v>1018</x:v>
      </x:c>
      <x:c r="Q104" s="623" t="s">
        <x:v>1017</x:v>
      </x:c>
      <x:c r="R104" s="631">
        <x:v>0.3</x:v>
      </x:c>
      <x:c r="S104" s="631" cm="1">
        <x:f t="array" ref="S104">R104*RSDUSD24</x:f>
        <x:v>31.799999999999997</x:v>
      </x:c>
      <x:c r="T104" s="631">
        <x:f t="shared" si="12"/>
        <x:v>30</x:v>
      </x:c>
      <x:c r="U104" s="631">
        <x:f t="shared" si="8"/>
        <x:v>0.51</x:v>
      </x:c>
      <x:c r="V104" s="631">
        <x:f t="shared" si="9"/>
        <x:v>30.51</x:v>
      </x:c>
      <x:c r="W104" s="631">
        <x:f t="shared" si="13"/>
        <x:v>30.51</x:v>
      </x:c>
      <x:c r="X104" s="768">
        <x:v>32.489446124214886</x:v>
      </x:c>
      <x:c r="Y104" s="769">
        <x:f t="shared" si="7"/>
        <x:v>32.489446124214886</x:v>
      </x:c>
    </x:row>
    <x:row r="105" spans="1:25" ht="17.399999999999999">
      <x:c r="A105" s="685" t="s">
        <x:v>1020</x:v>
      </x:c>
      <x:c r="B105" s="623" t="s">
        <x:v>9</x:v>
      </x:c>
      <x:c r="C105" s="623" t="s">
        <x:v>1009</x:v>
      </x:c>
      <x:c r="D105" s="686" t="s">
        <x:v>12</x:v>
      </x:c>
      <x:c r="E105" s="686" t="s">
        <x:v>1235</x:v>
      </x:c>
      <x:c r="F105" s="686" t="s">
        <x:v>1236</x:v>
      </x:c>
      <x:c r="G105" s="623" t="s">
        <x:v>1011</x:v>
      </x:c>
      <x:c r="H105" s="623" t="s">
        <x:v>1010</x:v>
      </x:c>
      <x:c r="I105" s="623" t="s">
        <x:v>1013</x:v>
      </x:c>
      <x:c r="J105" s="686" t="s">
        <x:v>1247</x:v>
      </x:c>
      <x:c r="K105" s="624" t="s">
        <x:v>1192</x:v>
      </x:c>
      <x:c r="L105" s="686" t="s">
        <x:v>1248</x:v>
      </x:c>
      <x:c r="M105" s="687">
        <x:v>1</x:v>
      </x:c>
      <x:c r="N105" s="686" t="s">
        <x:v>1017</x:v>
      </x:c>
      <x:c r="O105" s="686"/>
      <x:c r="P105" s="623" t="s">
        <x:v>1018</x:v>
      </x:c>
      <x:c r="Q105" s="623" t="s">
        <x:v>1017</x:v>
      </x:c>
      <x:c r="R105" s="631">
        <x:v>0.65</x:v>
      </x:c>
      <x:c r="S105" s="631" cm="1">
        <x:f t="array" ref="S105">R105*RSDUSD24</x:f>
        <x:v>68.900000000000006</x:v>
      </x:c>
      <x:c r="T105" s="631">
        <x:f t="shared" si="12"/>
        <x:v>65</x:v>
      </x:c>
      <x:c r="U105" s="631">
        <x:f t="shared" si="8"/>
        <x:v>1.105</x:v>
      </x:c>
      <x:c r="V105" s="631">
        <x:f t="shared" si="9"/>
        <x:v>66.105000000000004</x:v>
      </x:c>
      <x:c r="W105" s="631">
        <x:f t="shared" si="13"/>
        <x:v>66.105000000000004</x:v>
      </x:c>
      <x:c r="X105" s="768">
        <x:v>65.598155427445874</x:v>
      </x:c>
      <x:c r="Y105" s="769">
        <x:f t="shared" si="7"/>
        <x:v>65.598155427445874</x:v>
      </x:c>
    </x:row>
    <x:row r="106" spans="1:25" ht="17.399999999999999">
      <x:c r="A106" s="685" t="s">
        <x:v>1020</x:v>
      </x:c>
      <x:c r="B106" s="623" t="s">
        <x:v>9</x:v>
      </x:c>
      <x:c r="C106" s="623" t="s">
        <x:v>1009</x:v>
      </x:c>
      <x:c r="D106" s="686" t="s">
        <x:v>12</x:v>
      </x:c>
      <x:c r="E106" s="686" t="s">
        <x:v>1235</x:v>
      </x:c>
      <x:c r="F106" s="686" t="s">
        <x:v>1236</x:v>
      </x:c>
      <x:c r="G106" s="623" t="s">
        <x:v>1011</x:v>
      </x:c>
      <x:c r="H106" s="623" t="s">
        <x:v>1010</x:v>
      </x:c>
      <x:c r="I106" s="623" t="s">
        <x:v>1013</x:v>
      </x:c>
      <x:c r="J106" s="686" t="s">
        <x:v>1249</x:v>
      </x:c>
      <x:c r="K106" s="624" t="s">
        <x:v>1195</x:v>
      </x:c>
      <x:c r="L106" s="686" t="s">
        <x:v>1250</x:v>
      </x:c>
      <x:c r="M106" s="687">
        <x:v>2</x:v>
      </x:c>
      <x:c r="N106" s="686" t="s">
        <x:v>1017</x:v>
      </x:c>
      <x:c r="O106" s="686"/>
      <x:c r="P106" s="623" t="s">
        <x:v>1018</x:v>
      </x:c>
      <x:c r="Q106" s="623" t="s">
        <x:v>1017</x:v>
      </x:c>
      <x:c r="R106" s="631">
        <x:v>6.87</x:v>
      </x:c>
      <x:c r="S106" s="631" cm="1">
        <x:f t="array" ref="S106">R106*RSDUSD24</x:f>
        <x:v>728.22</x:v>
      </x:c>
      <x:c r="T106" s="631">
        <x:f t="shared" si="12"/>
        <x:v>687</x:v>
      </x:c>
      <x:c r="U106" s="631">
        <x:f t="shared" si="8"/>
        <x:v>11.679</x:v>
      </x:c>
      <x:c r="V106" s="631">
        <x:f t="shared" si="9"/>
        <x:v>698.67899999999997</x:v>
      </x:c>
      <x:c r="W106" s="631">
        <x:f t="shared" si="13"/>
        <x:v>1397.3579999999999</x:v>
      </x:c>
      <x:c r="X106" s="768">
        <x:v>754.28469050590866</x:v>
      </x:c>
      <x:c r="Y106" s="769">
        <x:f t="shared" si="7"/>
        <x:v>1508.5693810118173</x:v>
      </x:c>
    </x:row>
    <x:row r="107" spans="1:25" ht="17.399999999999999">
      <x:c r="A107" s="685" t="s">
        <x:v>1020</x:v>
      </x:c>
      <x:c r="B107" s="623" t="s">
        <x:v>9</x:v>
      </x:c>
      <x:c r="C107" s="623" t="s">
        <x:v>1009</x:v>
      </x:c>
      <x:c r="D107" s="686" t="s">
        <x:v>12</x:v>
      </x:c>
      <x:c r="E107" s="686" t="s">
        <x:v>1251</x:v>
      </x:c>
      <x:c r="F107" s="686" t="s">
        <x:v>1093</x:v>
      </x:c>
      <x:c r="G107" s="623" t="s">
        <x:v>1011</x:v>
      </x:c>
      <x:c r="H107" s="623" t="s">
        <x:v>1010</x:v>
      </x:c>
      <x:c r="I107" s="623" t="s">
        <x:v>1013</x:v>
      </x:c>
      <x:c r="J107" s="686" t="s">
        <x:v>1252</x:v>
      </x:c>
      <x:c r="K107" s="624" t="s">
        <x:v>1198</x:v>
      </x:c>
      <x:c r="L107" s="686" t="s">
        <x:v>1253</x:v>
      </x:c>
      <x:c r="M107" s="687">
        <x:v>1</x:v>
      </x:c>
      <x:c r="N107" s="686" t="s">
        <x:v>1017</x:v>
      </x:c>
      <x:c r="O107" s="686"/>
      <x:c r="P107" s="623" t="s">
        <x:v>1018</x:v>
      </x:c>
      <x:c r="Q107" s="623" t="s">
        <x:v>1017</x:v>
      </x:c>
      <x:c r="R107" s="631">
        <x:v>8.57</x:v>
      </x:c>
      <x:c r="S107" s="631" cm="1">
        <x:f t="array" ref="S107">R107*RSDUSD24</x:f>
        <x:v>908.42000000000007</x:v>
      </x:c>
      <x:c r="T107" s="631">
        <x:f t="shared" si="12"/>
        <x:v>857</x:v>
      </x:c>
      <x:c r="U107" s="631">
        <x:f t="shared" si="8"/>
        <x:v>14.569000000000001</x:v>
      </x:c>
      <x:c r="V107" s="631">
        <x:f t="shared" si="9"/>
        <x:v>871.56899999999996</x:v>
      </x:c>
      <x:c r="W107" s="631">
        <x:f t="shared" si="13"/>
        <x:v>871.56899999999996</x:v>
      </x:c>
      <x:c r="X107" s="768">
        <x:v>926.67563560642623</x:v>
      </x:c>
      <x:c r="Y107" s="769">
        <x:f t="shared" si="7"/>
        <x:v>926.67563560642623</x:v>
      </x:c>
    </x:row>
    <x:row r="108" spans="1:25" ht="17.399999999999999">
      <x:c r="A108" s="685" t="s">
        <x:v>1020</x:v>
      </x:c>
      <x:c r="B108" s="623" t="s">
        <x:v>9</x:v>
      </x:c>
      <x:c r="C108" s="623" t="s">
        <x:v>1009</x:v>
      </x:c>
      <x:c r="D108" s="686" t="s">
        <x:v>12</x:v>
      </x:c>
      <x:c r="E108" s="686" t="s">
        <x:v>1251</x:v>
      </x:c>
      <x:c r="F108" s="686" t="s">
        <x:v>1093</x:v>
      </x:c>
      <x:c r="G108" s="623" t="s">
        <x:v>1011</x:v>
      </x:c>
      <x:c r="H108" s="623" t="s">
        <x:v>1010</x:v>
      </x:c>
      <x:c r="I108" s="623" t="s">
        <x:v>1013</x:v>
      </x:c>
      <x:c r="J108" s="686" t="s">
        <x:v>1254</x:v>
      </x:c>
      <x:c r="K108" s="624" t="s">
        <x:v>1200</x:v>
      </x:c>
      <x:c r="L108" s="686" t="s">
        <x:v>1255</x:v>
      </x:c>
      <x:c r="M108" s="687">
        <x:v>1</x:v>
      </x:c>
      <x:c r="N108" s="686" t="s">
        <x:v>1017</x:v>
      </x:c>
      <x:c r="O108" s="686"/>
      <x:c r="P108" s="623" t="s">
        <x:v>1018</x:v>
      </x:c>
      <x:c r="Q108" s="623" t="s">
        <x:v>1017</x:v>
      </x:c>
      <x:c r="R108" s="631">
        <x:v>0.03</x:v>
      </x:c>
      <x:c r="S108" s="631" cm="1">
        <x:f t="array" ref="S108">R108*RSDUSD24</x:f>
        <x:v>3.1799999999999997</x:v>
      </x:c>
      <x:c r="T108" s="631">
        <x:f t="shared" si="12"/>
        <x:v>3</x:v>
      </x:c>
      <x:c r="U108" s="631">
        <x:f t="shared" si="8"/>
        <x:v>5.1000000000000004E-2</x:v>
      </x:c>
      <x:c r="V108" s="631">
        <x:f t="shared" si="9"/>
        <x:v>3.0510000000000002</x:v>
      </x:c>
      <x:c r="W108" s="631">
        <x:f t="shared" si="13"/>
        <x:v>3.0510000000000002</x:v>
      </x:c>
      <x:c r="X108" s="768">
        <x:v>3.4797301292908709</x:v>
      </x:c>
      <x:c r="Y108" s="769">
        <x:f t="shared" si="7"/>
        <x:v>3.4797301292908709</x:v>
      </x:c>
    </x:row>
    <x:row r="109" spans="1:25" ht="17.399999999999999">
      <x:c r="A109" s="685" t="s">
        <x:v>1020</x:v>
      </x:c>
      <x:c r="B109" s="623" t="s">
        <x:v>9</x:v>
      </x:c>
      <x:c r="C109" s="623" t="s">
        <x:v>1009</x:v>
      </x:c>
      <x:c r="D109" s="686" t="s">
        <x:v>12</x:v>
      </x:c>
      <x:c r="E109" s="686" t="s">
        <x:v>1251</x:v>
      </x:c>
      <x:c r="F109" s="686" t="s">
        <x:v>1093</x:v>
      </x:c>
      <x:c r="G109" s="623" t="s">
        <x:v>1011</x:v>
      </x:c>
      <x:c r="H109" s="623" t="s">
        <x:v>1010</x:v>
      </x:c>
      <x:c r="I109" s="623" t="s">
        <x:v>1013</x:v>
      </x:c>
      <x:c r="J109" s="686" t="s">
        <x:v>1256</x:v>
      </x:c>
      <x:c r="K109" s="624" t="s">
        <x:v>1201</x:v>
      </x:c>
      <x:c r="L109" s="686" t="s">
        <x:v>1257</x:v>
      </x:c>
      <x:c r="M109" s="687">
        <x:v>2</x:v>
      </x:c>
      <x:c r="N109" s="686" t="s">
        <x:v>1017</x:v>
      </x:c>
      <x:c r="O109" s="686"/>
      <x:c r="P109" s="623" t="s">
        <x:v>1018</x:v>
      </x:c>
      <x:c r="Q109" s="623" t="s">
        <x:v>1017</x:v>
      </x:c>
      <x:c r="R109" s="631">
        <x:v>0.02</x:v>
      </x:c>
      <x:c r="S109" s="631" cm="1">
        <x:f t="array" ref="S109">R109*RSDUSD24</x:f>
        <x:v>2.12</x:v>
      </x:c>
      <x:c r="T109" s="631">
        <x:f t="shared" si="12"/>
        <x:v>2</x:v>
      </x:c>
      <x:c r="U109" s="631">
        <x:f t="shared" si="8"/>
        <x:v>3.4000000000000002E-2</x:v>
      </x:c>
      <x:c r="V109" s="631">
        <x:f t="shared" si="9"/>
        <x:v>2.0339999999999998</x:v>
      </x:c>
      <x:c r="W109" s="631">
        <x:f t="shared" si="13"/>
        <x:v>4.0679999999999996</x:v>
      </x:c>
      <x:c r="X109" s="768">
        <x:v>5.7765687485847366</x:v>
      </x:c>
      <x:c r="Y109" s="769">
        <x:f t="shared" si="7"/>
        <x:v>11.553137497169473</x:v>
      </x:c>
    </x:row>
    <x:row r="110" spans="1:25" ht="17.399999999999999">
      <x:c r="A110" s="685" t="s">
        <x:v>1020</x:v>
      </x:c>
      <x:c r="B110" s="623" t="s">
        <x:v>9</x:v>
      </x:c>
      <x:c r="C110" s="623" t="s">
        <x:v>1009</x:v>
      </x:c>
      <x:c r="D110" s="686" t="s">
        <x:v>12</x:v>
      </x:c>
      <x:c r="E110" s="686" t="s">
        <x:v>1251</x:v>
      </x:c>
      <x:c r="F110" s="686" t="s">
        <x:v>1093</x:v>
      </x:c>
      <x:c r="G110" s="623" t="s">
        <x:v>1011</x:v>
      </x:c>
      <x:c r="H110" s="623" t="s">
        <x:v>1010</x:v>
      </x:c>
      <x:c r="I110" s="623" t="s">
        <x:v>1013</x:v>
      </x:c>
      <x:c r="J110" s="686" t="s">
        <x:v>1035</x:v>
      </x:c>
      <x:c r="K110" s="624" t="s">
        <x:v>1202</x:v>
      </x:c>
      <x:c r="L110" s="686" t="s">
        <x:v>1102</x:v>
      </x:c>
      <x:c r="M110" s="687">
        <x:v>4.7499999999999999E-3</x:v>
      </x:c>
      <x:c r="N110" s="686" t="s">
        <x:v>1017</x:v>
      </x:c>
      <x:c r="O110" s="686"/>
      <x:c r="P110" s="623" t="s">
        <x:v>1018</x:v>
      </x:c>
      <x:c r="Q110" s="623" t="s">
        <x:v>1017</x:v>
      </x:c>
      <x:c r="R110" s="631">
        <x:v>0.66</x:v>
      </x:c>
      <x:c r="S110" s="631" cm="1">
        <x:f t="array" ref="S110">R110*RSDUSD24</x:f>
        <x:v>69.960000000000008</x:v>
      </x:c>
      <x:c r="T110" s="631">
        <x:f t="shared" si="12"/>
        <x:v>66</x:v>
      </x:c>
      <x:c r="U110" s="631">
        <x:f t="shared" si="8"/>
        <x:v>1.1220000000000001</x:v>
      </x:c>
      <x:c r="V110" s="631">
        <x:f t="shared" si="9"/>
        <x:v>67.122</x:v>
      </x:c>
      <x:c r="W110" s="631">
        <x:f t="shared" si="13"/>
        <x:v>0.31882949999999999</x:v>
      </x:c>
      <x:c r="X110" s="768">
        <x:v>65.55181106108131</x:v>
      </x:c>
      <x:c r="Y110" s="769">
        <x:f t="shared" si="7"/>
        <x:v>0.31137110254013622</x:v>
      </x:c>
    </x:row>
    <x:row r="111" spans="1:25" ht="17.399999999999999">
      <x:c r="A111" s="685" t="s">
        <x:v>1020</x:v>
      </x:c>
      <x:c r="B111" s="623" t="s">
        <x:v>9</x:v>
      </x:c>
      <x:c r="C111" s="623" t="s">
        <x:v>1009</x:v>
      </x:c>
      <x:c r="D111" s="686" t="s">
        <x:v>12</x:v>
      </x:c>
      <x:c r="E111" s="686" t="s">
        <x:v>1251</x:v>
      </x:c>
      <x:c r="F111" s="686" t="s">
        <x:v>1093</x:v>
      </x:c>
      <x:c r="G111" s="623" t="s">
        <x:v>1011</x:v>
      </x:c>
      <x:c r="H111" s="623" t="s">
        <x:v>1010</x:v>
      </x:c>
      <x:c r="I111" s="623" t="s">
        <x:v>1013</x:v>
      </x:c>
      <x:c r="J111" s="686" t="s">
        <x:v>1112</x:v>
      </x:c>
      <x:c r="K111" s="624" t="s">
        <x:v>1205</x:v>
      </x:c>
      <x:c r="L111" s="686" t="s">
        <x:v>1113</x:v>
      </x:c>
      <x:c r="M111" s="687">
        <x:v>2</x:v>
      </x:c>
      <x:c r="N111" s="686" t="s">
        <x:v>1017</x:v>
      </x:c>
      <x:c r="O111" s="686"/>
      <x:c r="P111" s="623" t="s">
        <x:v>1018</x:v>
      </x:c>
      <x:c r="Q111" s="623" t="s">
        <x:v>1017</x:v>
      </x:c>
      <x:c r="R111" s="631">
        <x:v>0.01</x:v>
      </x:c>
      <x:c r="S111" s="631" cm="1">
        <x:f t="array" ref="S111">R111*RSDUSD24</x:f>
        <x:v>1.06</x:v>
      </x:c>
      <x:c r="T111" s="631">
        <x:f t="shared" si="12"/>
        <x:v>1</x:v>
      </x:c>
      <x:c r="U111" s="631">
        <x:f t="shared" si="8"/>
        <x:v>1.7000000000000001E-2</x:v>
      </x:c>
      <x:c r="V111" s="631">
        <x:f t="shared" si="9"/>
        <x:v>1.0169999999999999</x:v>
      </x:c>
      <x:c r="W111" s="631">
        <x:f t="shared" si="13"/>
        <x:v>2.0339999999999998</x:v>
      </x:c>
      <x:c r="X111" s="768">
        <x:v>1.1301203304591927</x:v>
      </x:c>
      <x:c r="Y111" s="769">
        <x:f t="shared" si="7"/>
        <x:v>2.2602406609183854</x:v>
      </x:c>
    </x:row>
    <x:row r="112" spans="1:25" ht="17.399999999999999">
      <x:c r="A112" s="685" t="s">
        <x:v>1020</x:v>
      </x:c>
      <x:c r="B112" s="623" t="s">
        <x:v>9</x:v>
      </x:c>
      <x:c r="C112" s="623" t="s">
        <x:v>1009</x:v>
      </x:c>
      <x:c r="D112" s="686" t="s">
        <x:v>12</x:v>
      </x:c>
      <x:c r="E112" s="686" t="s">
        <x:v>1251</x:v>
      </x:c>
      <x:c r="F112" s="686" t="s">
        <x:v>1093</x:v>
      </x:c>
      <x:c r="G112" s="623" t="s">
        <x:v>1011</x:v>
      </x:c>
      <x:c r="H112" s="623" t="s">
        <x:v>1010</x:v>
      </x:c>
      <x:c r="I112" s="623" t="s">
        <x:v>1013</x:v>
      </x:c>
      <x:c r="J112" s="686" t="s">
        <x:v>1258</x:v>
      </x:c>
      <x:c r="K112" s="624" t="s">
        <x:v>1208</x:v>
      </x:c>
      <x:c r="L112" s="686" t="s">
        <x:v>1259</x:v>
      </x:c>
      <x:c r="M112" s="687">
        <x:v>2</x:v>
      </x:c>
      <x:c r="N112" s="686" t="s">
        <x:v>1017</x:v>
      </x:c>
      <x:c r="O112" s="686"/>
      <x:c r="P112" s="623" t="s">
        <x:v>1018</x:v>
      </x:c>
      <x:c r="Q112" s="623" t="s">
        <x:v>1017</x:v>
      </x:c>
      <x:c r="R112" s="631">
        <x:v>0.1</x:v>
      </x:c>
      <x:c r="S112" s="631" cm="1">
        <x:f t="array" ref="S112">R112*RSDUSD24</x:f>
        <x:v>10.600000000000001</x:v>
      </x:c>
      <x:c r="T112" s="631">
        <x:f t="shared" si="12"/>
        <x:v>10</x:v>
      </x:c>
      <x:c r="U112" s="631">
        <x:f t="shared" si="8"/>
        <x:v>0.17</x:v>
      </x:c>
      <x:c r="V112" s="631">
        <x:f t="shared" si="9"/>
        <x:v>10.17</x:v>
      </x:c>
      <x:c r="W112" s="631">
        <x:f t="shared" si="13"/>
        <x:v>20.34</x:v>
      </x:c>
      <x:c r="X112" s="768">
        <x:v>11.6631044728574</x:v>
      </x:c>
      <x:c r="Y112" s="769">
        <x:f t="shared" si="7"/>
        <x:v>23.3262089457148</x:v>
      </x:c>
    </x:row>
    <x:row r="113" spans="1:25" ht="17.399999999999999">
      <x:c r="A113" s="685" t="s">
        <x:v>1020</x:v>
      </x:c>
      <x:c r="B113" s="623" t="s">
        <x:v>9</x:v>
      </x:c>
      <x:c r="C113" s="623" t="s">
        <x:v>1009</x:v>
      </x:c>
      <x:c r="D113" s="686" t="s">
        <x:v>12</x:v>
      </x:c>
      <x:c r="E113" s="686" t="s">
        <x:v>1251</x:v>
      </x:c>
      <x:c r="F113" s="686" t="s">
        <x:v>1093</x:v>
      </x:c>
      <x:c r="G113" s="623" t="s">
        <x:v>1011</x:v>
      </x:c>
      <x:c r="H113" s="623" t="s">
        <x:v>1010</x:v>
      </x:c>
      <x:c r="I113" s="623" t="s">
        <x:v>1013</x:v>
      </x:c>
      <x:c r="J113" s="686" t="s">
        <x:v>1134</x:v>
      </x:c>
      <x:c r="K113" s="624" t="s">
        <x:v>1210</x:v>
      </x:c>
      <x:c r="L113" s="686" t="s">
        <x:v>1135</x:v>
      </x:c>
      <x:c r="M113" s="687">
        <x:v>0.105</x:v>
      </x:c>
      <x:c r="N113" s="686" t="s">
        <x:v>1125</x:v>
      </x:c>
      <x:c r="O113" s="686"/>
      <x:c r="P113" s="623" t="s">
        <x:v>1018</x:v>
      </x:c>
      <x:c r="Q113" s="623" t="s">
        <x:v>1017</x:v>
      </x:c>
      <x:c r="R113" s="631">
        <x:v>0.03</x:v>
      </x:c>
      <x:c r="S113" s="631" cm="1">
        <x:f t="array" ref="S113">R113*RSDUSD24</x:f>
        <x:v>3.1799999999999997</x:v>
      </x:c>
      <x:c r="T113" s="631">
        <x:f t="shared" si="12"/>
        <x:v>3</x:v>
      </x:c>
      <x:c r="U113" s="631">
        <x:f t="shared" si="8"/>
        <x:v>5.1000000000000004E-2</x:v>
      </x:c>
      <x:c r="V113" s="631">
        <x:f t="shared" si="9"/>
        <x:v>3.0510000000000002</x:v>
      </x:c>
      <x:c r="W113" s="631">
        <x:f t="shared" si="13"/>
        <x:v>0.320355</x:v>
      </x:c>
      <x:c r="X113" s="768">
        <x:v>5.6459912228814968</x:v>
      </x:c>
      <x:c r="Y113" s="769">
        <x:f t="shared" si="7"/>
        <x:v>0.59282907840255716</x:v>
      </x:c>
    </x:row>
    <x:row r="114" spans="1:25" ht="17.399999999999999">
      <x:c r="A114" s="685" t="s">
        <x:v>1020</x:v>
      </x:c>
      <x:c r="B114" s="623" t="s">
        <x:v>9</x:v>
      </x:c>
      <x:c r="C114" s="623" t="s">
        <x:v>1009</x:v>
      </x:c>
      <x:c r="D114" s="686" t="s">
        <x:v>12</x:v>
      </x:c>
      <x:c r="E114" s="686" t="s">
        <x:v>1251</x:v>
      </x:c>
      <x:c r="F114" s="686" t="s">
        <x:v>1093</x:v>
      </x:c>
      <x:c r="G114" s="623" t="s">
        <x:v>1011</x:v>
      </x:c>
      <x:c r="H114" s="623" t="s">
        <x:v>1010</x:v>
      </x:c>
      <x:c r="I114" s="623" t="s">
        <x:v>1013</x:v>
      </x:c>
      <x:c r="J114" s="686" t="s">
        <x:v>1149</x:v>
      </x:c>
      <x:c r="K114" s="624" t="s">
        <x:v>1260</x:v>
      </x:c>
      <x:c r="L114" s="686" t="s">
        <x:v>1150</x:v>
      </x:c>
      <x:c r="M114" s="687">
        <x:v>0.105</x:v>
      </x:c>
      <x:c r="N114" s="686" t="s">
        <x:v>1125</x:v>
      </x:c>
      <x:c r="O114" s="686"/>
      <x:c r="P114" s="623" t="s">
        <x:v>1018</x:v>
      </x:c>
      <x:c r="Q114" s="623" t="s">
        <x:v>1125</x:v>
      </x:c>
      <x:c r="R114" s="631">
        <x:v>0.03</x:v>
      </x:c>
      <x:c r="S114" s="631" cm="1">
        <x:f t="array" ref="S114">R114*RSDUSD24</x:f>
        <x:v>3.1799999999999997</x:v>
      </x:c>
      <x:c r="T114" s="631">
        <x:f t="shared" si="12"/>
        <x:v>3</x:v>
      </x:c>
      <x:c r="U114" s="631">
        <x:f t="shared" si="8"/>
        <x:v>5.1000000000000004E-2</x:v>
      </x:c>
      <x:c r="V114" s="631">
        <x:f t="shared" si="9"/>
        <x:v>3.0510000000000002</x:v>
      </x:c>
      <x:c r="W114" s="631">
        <x:f t="shared" si="13"/>
        <x:v>0.320355</x:v>
      </x:c>
      <x:c r="X114" s="768">
        <x:v>5.6496915526016194</x:v>
      </x:c>
      <x:c r="Y114" s="769">
        <x:f t="shared" si="7"/>
        <x:v>0.59321761302317</x:v>
      </x:c>
    </x:row>
    <x:row r="115" spans="1:25" ht="17.399999999999999">
      <x:c r="A115" s="685" t="s">
        <x:v>1020</x:v>
      </x:c>
      <x:c r="B115" s="623" t="s">
        <x:v>9</x:v>
      </x:c>
      <x:c r="C115" s="623" t="s">
        <x:v>1009</x:v>
      </x:c>
      <x:c r="D115" s="686" t="s">
        <x:v>12</x:v>
      </x:c>
      <x:c r="E115" s="686" t="s">
        <x:v>1261</x:v>
      </x:c>
      <x:c r="F115" s="686" t="s">
        <x:v>1093</x:v>
      </x:c>
      <x:c r="G115" s="623" t="s">
        <x:v>1011</x:v>
      </x:c>
      <x:c r="H115" s="623" t="s">
        <x:v>1010</x:v>
      </x:c>
      <x:c r="I115" s="623" t="s">
        <x:v>1013</x:v>
      </x:c>
      <x:c r="J115" s="686" t="s">
        <x:v>1252</x:v>
      </x:c>
      <x:c r="K115" s="624" t="s">
        <x:v>1262</x:v>
      </x:c>
      <x:c r="L115" s="686" t="s">
        <x:v>1253</x:v>
      </x:c>
      <x:c r="M115" s="687">
        <x:v>1</x:v>
      </x:c>
      <x:c r="N115" s="686" t="s">
        <x:v>1017</x:v>
      </x:c>
      <x:c r="O115" s="686"/>
      <x:c r="P115" s="623" t="s">
        <x:v>1018</x:v>
      </x:c>
      <x:c r="Q115" s="623" t="s">
        <x:v>1125</x:v>
      </x:c>
      <x:c r="R115" s="631">
        <x:v>8.57</x:v>
      </x:c>
      <x:c r="S115" s="631" cm="1">
        <x:f t="array" ref="S115">R115*RSDUSD24</x:f>
        <x:v>908.42000000000007</x:v>
      </x:c>
      <x:c r="T115" s="631">
        <x:f t="shared" si="12"/>
        <x:v>857</x:v>
      </x:c>
      <x:c r="U115" s="631">
        <x:f t="shared" si="8"/>
        <x:v>14.569000000000001</x:v>
      </x:c>
      <x:c r="V115" s="631">
        <x:f t="shared" si="9"/>
        <x:v>871.56899999999996</x:v>
      </x:c>
      <x:c r="W115" s="631">
        <x:f t="shared" si="13"/>
        <x:v>871.56899999999996</x:v>
      </x:c>
      <x:c r="X115" s="768">
        <x:v>926.67563560642623</x:v>
      </x:c>
      <x:c r="Y115" s="769">
        <x:f t="shared" si="7"/>
        <x:v>926.67563560642623</x:v>
      </x:c>
    </x:row>
    <x:row r="116" spans="1:25" ht="17.399999999999999">
      <x:c r="A116" s="685" t="s">
        <x:v>1020</x:v>
      </x:c>
      <x:c r="B116" s="623" t="s">
        <x:v>9</x:v>
      </x:c>
      <x:c r="C116" s="623" t="s">
        <x:v>1009</x:v>
      </x:c>
      <x:c r="D116" s="686" t="s">
        <x:v>12</x:v>
      </x:c>
      <x:c r="E116" s="686" t="s">
        <x:v>1261</x:v>
      </x:c>
      <x:c r="F116" s="686" t="s">
        <x:v>1093</x:v>
      </x:c>
      <x:c r="G116" s="623" t="s">
        <x:v>1011</x:v>
      </x:c>
      <x:c r="H116" s="623" t="s">
        <x:v>1010</x:v>
      </x:c>
      <x:c r="I116" s="623" t="s">
        <x:v>1013</x:v>
      </x:c>
      <x:c r="J116" s="686" t="s">
        <x:v>1263</x:v>
      </x:c>
      <x:c r="K116" s="624" t="s">
        <x:v>1264</x:v>
      </x:c>
      <x:c r="L116" s="686" t="s">
        <x:v>1265</x:v>
      </x:c>
      <x:c r="M116" s="687">
        <x:v>1</x:v>
      </x:c>
      <x:c r="N116" s="686" t="s">
        <x:v>1017</x:v>
      </x:c>
      <x:c r="O116" s="686"/>
      <x:c r="P116" s="623" t="s">
        <x:v>1018</x:v>
      </x:c>
      <x:c r="Q116" s="623" t="s">
        <x:v>1125</x:v>
      </x:c>
      <x:c r="R116" s="631">
        <x:v>0.03</x:v>
      </x:c>
      <x:c r="S116" s="631" cm="1">
        <x:f t="array" ref="S116">R116*RSDUSD24</x:f>
        <x:v>3.1799999999999997</x:v>
      </x:c>
      <x:c r="T116" s="631">
        <x:f t="shared" si="12"/>
        <x:v>3</x:v>
      </x:c>
      <x:c r="U116" s="631">
        <x:f t="shared" si="8"/>
        <x:v>5.1000000000000004E-2</x:v>
      </x:c>
      <x:c r="V116" s="631">
        <x:f t="shared" si="9"/>
        <x:v>3.0510000000000002</x:v>
      </x:c>
      <x:c r="W116" s="631">
        <x:f t="shared" si="13"/>
        <x:v>3.0510000000000002</x:v>
      </x:c>
      <x:c r="X116" s="768">
        <x:v>3.5670662400445852</x:v>
      </x:c>
      <x:c r="Y116" s="769">
        <x:f t="shared" si="7"/>
        <x:v>3.5670662400445852</x:v>
      </x:c>
    </x:row>
    <x:row r="117" spans="1:25" ht="17.399999999999999">
      <x:c r="A117" s="685" t="s">
        <x:v>1020</x:v>
      </x:c>
      <x:c r="B117" s="623" t="s">
        <x:v>9</x:v>
      </x:c>
      <x:c r="C117" s="623" t="s">
        <x:v>1009</x:v>
      </x:c>
      <x:c r="D117" s="686" t="s">
        <x:v>12</x:v>
      </x:c>
      <x:c r="E117" s="686" t="s">
        <x:v>1261</x:v>
      </x:c>
      <x:c r="F117" s="686" t="s">
        <x:v>1093</x:v>
      </x:c>
      <x:c r="G117" s="623" t="s">
        <x:v>1011</x:v>
      </x:c>
      <x:c r="H117" s="623" t="s">
        <x:v>1010</x:v>
      </x:c>
      <x:c r="I117" s="623" t="s">
        <x:v>1148</x:v>
      </x:c>
      <x:c r="J117" s="686" t="s">
        <x:v>1256</x:v>
      </x:c>
      <x:c r="K117" s="624" t="s">
        <x:v>1015</x:v>
      </x:c>
      <x:c r="L117" s="686" t="s">
        <x:v>1257</x:v>
      </x:c>
      <x:c r="M117" s="687">
        <x:v>2</x:v>
      </x:c>
      <x:c r="N117" s="686" t="s">
        <x:v>1017</x:v>
      </x:c>
      <x:c r="O117" s="686"/>
      <x:c r="P117" s="623" t="s">
        <x:v>1018</x:v>
      </x:c>
      <x:c r="Q117" s="623" t="s">
        <x:v>1017</x:v>
      </x:c>
      <x:c r="R117" s="631">
        <x:v>0.02</x:v>
      </x:c>
      <x:c r="S117" s="631" cm="1">
        <x:f t="array" ref="S117">R117*RSDUSD24</x:f>
        <x:v>2.12</x:v>
      </x:c>
      <x:c r="T117" s="631">
        <x:f t="shared" si="12"/>
        <x:v>2</x:v>
      </x:c>
      <x:c r="U117" s="631">
        <x:f t="shared" si="8"/>
        <x:v>3.4000000000000002E-2</x:v>
      </x:c>
      <x:c r="V117" s="631">
        <x:f t="shared" si="9"/>
        <x:v>2.0339999999999998</x:v>
      </x:c>
      <x:c r="W117" s="631">
        <x:f t="shared" si="13"/>
        <x:v>4.0679999999999996</x:v>
      </x:c>
      <x:c r="X117" s="768">
        <x:v>5.7765687485847366</x:v>
      </x:c>
      <x:c r="Y117" s="769">
        <x:f t="shared" si="7"/>
        <x:v>11.553137497169473</x:v>
      </x:c>
    </x:row>
    <x:row r="118" spans="1:25" ht="17.399999999999999">
      <x:c r="A118" s="685" t="s">
        <x:v>1020</x:v>
      </x:c>
      <x:c r="B118" s="623" t="s">
        <x:v>9</x:v>
      </x:c>
      <x:c r="C118" s="623" t="s">
        <x:v>1009</x:v>
      </x:c>
      <x:c r="D118" s="686" t="s">
        <x:v>12</x:v>
      </x:c>
      <x:c r="E118" s="686" t="s">
        <x:v>1261</x:v>
      </x:c>
      <x:c r="F118" s="686" t="s">
        <x:v>1093</x:v>
      </x:c>
      <x:c r="G118" s="623" t="s">
        <x:v>1011</x:v>
      </x:c>
      <x:c r="H118" s="623" t="s">
        <x:v>1010</x:v>
      </x:c>
      <x:c r="I118" s="623" t="s">
        <x:v>1148</x:v>
      </x:c>
      <x:c r="J118" s="686" t="s">
        <x:v>1035</x:v>
      </x:c>
      <x:c r="K118" s="624" t="s">
        <x:v>1027</x:v>
      </x:c>
      <x:c r="L118" s="686" t="s">
        <x:v>1102</x:v>
      </x:c>
      <x:c r="M118" s="687">
        <x:v>4.7499999999999999E-3</x:v>
      </x:c>
      <x:c r="N118" s="686" t="s">
        <x:v>1017</x:v>
      </x:c>
      <x:c r="O118" s="686"/>
      <x:c r="P118" s="623" t="s">
        <x:v>1018</x:v>
      </x:c>
      <x:c r="Q118" s="623" t="s">
        <x:v>1017</x:v>
      </x:c>
      <x:c r="R118" s="631">
        <x:v>0.66</x:v>
      </x:c>
      <x:c r="S118" s="631" cm="1">
        <x:f t="array" ref="S118">R118*RSDUSD24</x:f>
        <x:v>69.960000000000008</x:v>
      </x:c>
      <x:c r="T118" s="631">
        <x:f t="shared" si="12"/>
        <x:v>66</x:v>
      </x:c>
      <x:c r="U118" s="631">
        <x:f t="shared" si="8"/>
        <x:v>1.1220000000000001</x:v>
      </x:c>
      <x:c r="V118" s="631">
        <x:f t="shared" si="9"/>
        <x:v>67.122</x:v>
      </x:c>
      <x:c r="W118" s="631">
        <x:f t="shared" si="13"/>
        <x:v>0.31882949999999999</x:v>
      </x:c>
      <x:c r="X118" s="768">
        <x:v>65.55181106108131</x:v>
      </x:c>
      <x:c r="Y118" s="769">
        <x:f t="shared" si="7"/>
        <x:v>0.31137110254013622</x:v>
      </x:c>
    </x:row>
    <x:row r="119" spans="1:25" ht="17.399999999999999">
      <x:c r="A119" s="685" t="s">
        <x:v>1020</x:v>
      </x:c>
      <x:c r="B119" s="623" t="s">
        <x:v>9</x:v>
      </x:c>
      <x:c r="C119" s="623" t="s">
        <x:v>1009</x:v>
      </x:c>
      <x:c r="D119" s="686" t="s">
        <x:v>12</x:v>
      </x:c>
      <x:c r="E119" s="686" t="s">
        <x:v>1261</x:v>
      </x:c>
      <x:c r="F119" s="686" t="s">
        <x:v>1093</x:v>
      </x:c>
      <x:c r="G119" s="623" t="s">
        <x:v>1011</x:v>
      </x:c>
      <x:c r="H119" s="623" t="s">
        <x:v>1010</x:v>
      </x:c>
      <x:c r="I119" s="623" t="s">
        <x:v>1148</x:v>
      </x:c>
      <x:c r="J119" s="686" t="s">
        <x:v>1112</x:v>
      </x:c>
      <x:c r="K119" s="624" t="s">
        <x:v>1023</x:v>
      </x:c>
      <x:c r="L119" s="686" t="s">
        <x:v>1113</x:v>
      </x:c>
      <x:c r="M119" s="687">
        <x:v>2</x:v>
      </x:c>
      <x:c r="N119" s="686" t="s">
        <x:v>1017</x:v>
      </x:c>
      <x:c r="O119" s="686"/>
      <x:c r="P119" s="623" t="s">
        <x:v>1018</x:v>
      </x:c>
      <x:c r="Q119" s="623" t="s">
        <x:v>1017</x:v>
      </x:c>
      <x:c r="R119" s="631">
        <x:v>0.01</x:v>
      </x:c>
      <x:c r="S119" s="631" cm="1">
        <x:f t="array" ref="S119">R119*RSDUSD24</x:f>
        <x:v>1.06</x:v>
      </x:c>
      <x:c r="T119" s="631">
        <x:f t="shared" si="12"/>
        <x:v>1</x:v>
      </x:c>
      <x:c r="U119" s="631">
        <x:f t="shared" si="8"/>
        <x:v>1.7000000000000001E-2</x:v>
      </x:c>
      <x:c r="V119" s="631">
        <x:f t="shared" si="9"/>
        <x:v>1.0169999999999999</x:v>
      </x:c>
      <x:c r="W119" s="631">
        <x:f t="shared" si="13"/>
        <x:v>2.0339999999999998</x:v>
      </x:c>
      <x:c r="X119" s="768">
        <x:v>1.1301203304591927</x:v>
      </x:c>
      <x:c r="Y119" s="769">
        <x:f t="shared" si="7"/>
        <x:v>2.2602406609183854</x:v>
      </x:c>
    </x:row>
    <x:row r="120" spans="1:25" ht="17.399999999999999">
      <x:c r="A120" s="685" t="s">
        <x:v>1020</x:v>
      </x:c>
      <x:c r="B120" s="623" t="s">
        <x:v>9</x:v>
      </x:c>
      <x:c r="C120" s="623" t="s">
        <x:v>1009</x:v>
      </x:c>
      <x:c r="D120" s="686" t="s">
        <x:v>12</x:v>
      </x:c>
      <x:c r="E120" s="686" t="s">
        <x:v>1261</x:v>
      </x:c>
      <x:c r="F120" s="686" t="s">
        <x:v>1093</x:v>
      </x:c>
      <x:c r="G120" s="623" t="s">
        <x:v>1011</x:v>
      </x:c>
      <x:c r="H120" s="623" t="s">
        <x:v>1010</x:v>
      </x:c>
      <x:c r="I120" s="623" t="s">
        <x:v>1148</x:v>
      </x:c>
      <x:c r="J120" s="686" t="s">
        <x:v>1258</x:v>
      </x:c>
      <x:c r="K120" s="624" t="s">
        <x:v>1032</x:v>
      </x:c>
      <x:c r="L120" s="686" t="s">
        <x:v>1259</x:v>
      </x:c>
      <x:c r="M120" s="687">
        <x:v>2</x:v>
      </x:c>
      <x:c r="N120" s="686" t="s">
        <x:v>1017</x:v>
      </x:c>
      <x:c r="O120" s="686"/>
      <x:c r="P120" s="623" t="s">
        <x:v>1018</x:v>
      </x:c>
      <x:c r="Q120" s="623" t="s">
        <x:v>1017</x:v>
      </x:c>
      <x:c r="R120" s="631">
        <x:v>0.1</x:v>
      </x:c>
      <x:c r="S120" s="631" cm="1">
        <x:f t="array" ref="S120">R120*RSDUSD24</x:f>
        <x:v>10.600000000000001</x:v>
      </x:c>
      <x:c r="T120" s="631">
        <x:f t="shared" si="12"/>
        <x:v>10</x:v>
      </x:c>
      <x:c r="U120" s="631">
        <x:f t="shared" si="8"/>
        <x:v>0.17</x:v>
      </x:c>
      <x:c r="V120" s="631">
        <x:f t="shared" si="9"/>
        <x:v>10.17</x:v>
      </x:c>
      <x:c r="W120" s="631">
        <x:f t="shared" si="13"/>
        <x:v>20.34</x:v>
      </x:c>
      <x:c r="X120" s="768">
        <x:v>11.6631044728574</x:v>
      </x:c>
      <x:c r="Y120" s="769">
        <x:f t="shared" si="7"/>
        <x:v>23.3262089457148</x:v>
      </x:c>
    </x:row>
    <x:row r="121" spans="1:25" ht="17.399999999999999">
      <x:c r="A121" s="685" t="s">
        <x:v>1020</x:v>
      </x:c>
      <x:c r="B121" s="623" t="s">
        <x:v>9</x:v>
      </x:c>
      <x:c r="C121" s="623" t="s">
        <x:v>1009</x:v>
      </x:c>
      <x:c r="D121" s="686" t="s">
        <x:v>12</x:v>
      </x:c>
      <x:c r="E121" s="686" t="s">
        <x:v>1261</x:v>
      </x:c>
      <x:c r="F121" s="686" t="s">
        <x:v>1093</x:v>
      </x:c>
      <x:c r="G121" s="623" t="s">
        <x:v>1011</x:v>
      </x:c>
      <x:c r="H121" s="623" t="s">
        <x:v>1010</x:v>
      </x:c>
      <x:c r="I121" s="623" t="s">
        <x:v>1148</x:v>
      </x:c>
      <x:c r="J121" s="686" t="s">
        <x:v>1138</x:v>
      </x:c>
      <x:c r="K121" s="624" t="s">
        <x:v>1053</x:v>
      </x:c>
      <x:c r="L121" s="686" t="s">
        <x:v>1139</x:v>
      </x:c>
      <x:c r="M121" s="687">
        <x:v>0.115</x:v>
      </x:c>
      <x:c r="N121" s="686" t="s">
        <x:v>1125</x:v>
      </x:c>
      <x:c r="O121" s="686"/>
      <x:c r="P121" s="623" t="s">
        <x:v>1018</x:v>
      </x:c>
      <x:c r="Q121" s="623" t="s">
        <x:v>1017</x:v>
      </x:c>
      <x:c r="R121" s="631">
        <x:v>0.03</x:v>
      </x:c>
      <x:c r="S121" s="631" cm="1">
        <x:f t="array" ref="S121">R121*RSDUSD24</x:f>
        <x:v>3.1799999999999997</x:v>
      </x:c>
      <x:c r="T121" s="631">
        <x:f t="shared" si="12"/>
        <x:v>3</x:v>
      </x:c>
      <x:c r="U121" s="631">
        <x:f t="shared" si="8"/>
        <x:v>5.1000000000000004E-2</x:v>
      </x:c>
      <x:c r="V121" s="631">
        <x:f t="shared" si="9"/>
        <x:v>3.0510000000000002</x:v>
      </x:c>
      <x:c r="W121" s="631">
        <x:f t="shared" si="13"/>
        <x:v>0.35086500000000004</x:v>
      </x:c>
      <x:c r="X121" s="768">
        <x:v>5.6396791265704751</x:v>
      </x:c>
      <x:c r="Y121" s="769">
        <x:f t="shared" si="7"/>
        <x:v>0.64856309955560465</x:v>
      </x:c>
    </x:row>
    <x:row r="122" spans="1:25" ht="17.399999999999999">
      <x:c r="A122" s="685" t="s">
        <x:v>1020</x:v>
      </x:c>
      <x:c r="B122" s="623" t="s">
        <x:v>9</x:v>
      </x:c>
      <x:c r="C122" s="623" t="s">
        <x:v>1009</x:v>
      </x:c>
      <x:c r="D122" s="686" t="s">
        <x:v>12</x:v>
      </x:c>
      <x:c r="E122" s="686" t="s">
        <x:v>1261</x:v>
      </x:c>
      <x:c r="F122" s="686" t="s">
        <x:v>1093</x:v>
      </x:c>
      <x:c r="G122" s="623" t="s">
        <x:v>1011</x:v>
      </x:c>
      <x:c r="H122" s="623" t="s">
        <x:v>1010</x:v>
      </x:c>
      <x:c r="I122" s="623" t="s">
        <x:v>1148</x:v>
      </x:c>
      <x:c r="J122" s="686" t="s">
        <x:v>1146</x:v>
      </x:c>
      <x:c r="K122" s="624" t="s">
        <x:v>1039</x:v>
      </x:c>
      <x:c r="L122" s="686" t="s">
        <x:v>1147</x:v>
      </x:c>
      <x:c r="M122" s="687">
        <x:v>0.115</x:v>
      </x:c>
      <x:c r="N122" s="686" t="s">
        <x:v>1125</x:v>
      </x:c>
      <x:c r="O122" s="686"/>
      <x:c r="P122" s="623" t="s">
        <x:v>1018</x:v>
      </x:c>
      <x:c r="Q122" s="623" t="s">
        <x:v>1017</x:v>
      </x:c>
      <x:c r="R122" s="631">
        <x:v>0.03</x:v>
      </x:c>
      <x:c r="S122" s="631" cm="1">
        <x:f t="array" ref="S122">R122*RSDUSD24</x:f>
        <x:v>3.1799999999999997</x:v>
      </x:c>
      <x:c r="T122" s="631">
        <x:f t="shared" si="12"/>
        <x:v>3</x:v>
      </x:c>
      <x:c r="U122" s="631">
        <x:f t="shared" si="8"/>
        <x:v>5.1000000000000004E-2</x:v>
      </x:c>
      <x:c r="V122" s="631">
        <x:f t="shared" si="9"/>
        <x:v>3.0510000000000002</x:v>
      </x:c>
      <x:c r="W122" s="631">
        <x:f t="shared" si="13"/>
        <x:v>0.35086500000000004</x:v>
      </x:c>
      <x:c r="X122" s="768">
        <x:v>5.6463749355324699</x:v>
      </x:c>
      <x:c r="Y122" s="769">
        <x:f t="shared" si="7"/>
        <x:v>0.64933311758623402</x:v>
      </x:c>
    </x:row>
    <x:row r="123" spans="1:25" ht="17.399999999999999">
      <x:c r="A123" s="685" t="s">
        <x:v>1020</x:v>
      </x:c>
      <x:c r="B123" s="623" t="s">
        <x:v>9</x:v>
      </x:c>
      <x:c r="C123" s="623" t="s">
        <x:v>1009</x:v>
      </x:c>
      <x:c r="D123" s="686" t="s">
        <x:v>13</x:v>
      </x:c>
      <x:c r="E123" s="686" t="s">
        <x:v>13</x:v>
      </x:c>
      <x:c r="F123" s="686" t="s">
        <x:v>1010</x:v>
      </x:c>
      <x:c r="G123" s="623" t="s">
        <x:v>1011</x:v>
      </x:c>
      <x:c r="H123" s="623" t="s">
        <x:v>1010</x:v>
      </x:c>
      <x:c r="I123" s="623" t="s">
        <x:v>1148</x:v>
      </x:c>
      <x:c r="J123" s="686" t="s">
        <x:v>1014</x:v>
      </x:c>
      <x:c r="K123" s="624" t="s">
        <x:v>1042</x:v>
      </x:c>
      <x:c r="L123" s="686" t="s">
        <x:v>1016</x:v>
      </x:c>
      <x:c r="M123" s="687">
        <x:v>1</x:v>
      </x:c>
      <x:c r="N123" s="686" t="s">
        <x:v>1017</x:v>
      </x:c>
      <x:c r="O123" s="686"/>
      <x:c r="P123" s="623" t="s">
        <x:v>1018</x:v>
      </x:c>
      <x:c r="Q123" s="623" t="s">
        <x:v>1017</x:v>
      </x:c>
      <x:c r="R123" s="631"/>
      <x:c r="S123" s="631"/>
      <x:c r="T123" s="631"/>
      <x:c r="U123" s="631"/>
      <x:c r="V123" s="631"/>
      <x:c r="W123" s="631"/>
      <x:c r="X123" s="768">
        <x:v>0</x:v>
      </x:c>
      <x:c r="Y123" s="769">
        <x:f t="shared" si="7"/>
        <x:v>0</x:v>
      </x:c>
    </x:row>
    <x:row r="124" spans="1:25" ht="17.399999999999999">
      <x:c r="A124" s="685" t="s">
        <x:v>1020</x:v>
      </x:c>
      <x:c r="B124" s="623" t="s">
        <x:v>9</x:v>
      </x:c>
      <x:c r="C124" s="623" t="s">
        <x:v>1009</x:v>
      </x:c>
      <x:c r="D124" s="686" t="s">
        <x:v>13</x:v>
      </x:c>
      <x:c r="E124" s="686" t="s">
        <x:v>13</x:v>
      </x:c>
      <x:c r="F124" s="686" t="s">
        <x:v>1010</x:v>
      </x:c>
      <x:c r="G124" s="623" t="s">
        <x:v>1011</x:v>
      </x:c>
      <x:c r="H124" s="623" t="s">
        <x:v>1010</x:v>
      </x:c>
      <x:c r="I124" s="623" t="s">
        <x:v>1148</x:v>
      </x:c>
      <x:c r="J124" s="686" t="s">
        <x:v>1022</x:v>
      </x:c>
      <x:c r="K124" s="624" t="s">
        <x:v>1106</x:v>
      </x:c>
      <x:c r="L124" s="686" t="s">
        <x:v>1024</x:v>
      </x:c>
      <x:c r="M124" s="687">
        <x:v>1</x:v>
      </x:c>
      <x:c r="N124" s="686" t="s">
        <x:v>1017</x:v>
      </x:c>
      <x:c r="O124" s="686"/>
      <x:c r="P124" s="623" t="s">
        <x:v>1018</x:v>
      </x:c>
      <x:c r="Q124" s="623" t="s">
        <x:v>1017</x:v>
      </x:c>
      <x:c r="R124" s="631"/>
      <x:c r="S124" s="631"/>
      <x:c r="T124" s="631"/>
      <x:c r="U124" s="631"/>
      <x:c r="V124" s="631"/>
      <x:c r="W124" s="631"/>
      <x:c r="X124" s="768">
        <x:v>0</x:v>
      </x:c>
      <x:c r="Y124" s="769">
        <x:f t="shared" si="7"/>
        <x:v>0</x:v>
      </x:c>
    </x:row>
    <x:row r="125" spans="1:25" ht="17.399999999999999">
      <x:c r="A125" s="685" t="s">
        <x:v>1020</x:v>
      </x:c>
      <x:c r="B125" s="623" t="s">
        <x:v>9</x:v>
      </x:c>
      <x:c r="C125" s="623" t="s">
        <x:v>1009</x:v>
      </x:c>
      <x:c r="D125" s="686" t="s">
        <x:v>13</x:v>
      </x:c>
      <x:c r="E125" s="686" t="s">
        <x:v>13</x:v>
      </x:c>
      <x:c r="F125" s="686" t="s">
        <x:v>1010</x:v>
      </x:c>
      <x:c r="G125" s="623" t="s">
        <x:v>1011</x:v>
      </x:c>
      <x:c r="H125" s="623" t="s">
        <x:v>1010</x:v>
      </x:c>
      <x:c r="I125" s="623" t="s">
        <x:v>1148</x:v>
      </x:c>
      <x:c r="J125" s="686" t="s">
        <x:v>1026</x:v>
      </x:c>
      <x:c r="K125" s="624" t="s">
        <x:v>1115</x:v>
      </x:c>
      <x:c r="L125" s="686" t="s">
        <x:v>1028</x:v>
      </x:c>
      <x:c r="M125" s="687">
        <x:v>3</x:v>
      </x:c>
      <x:c r="N125" s="686" t="s">
        <x:v>1017</x:v>
      </x:c>
      <x:c r="O125" s="686"/>
      <x:c r="P125" s="623" t="s">
        <x:v>1018</x:v>
      </x:c>
      <x:c r="Q125" s="623" t="s">
        <x:v>1017</x:v>
      </x:c>
      <x:c r="R125" s="631">
        <x:v>0.01</x:v>
      </x:c>
      <x:c r="S125" s="631" cm="1">
        <x:f t="array" ref="S125">R125*RSDUSD24</x:f>
        <x:v>1.06</x:v>
      </x:c>
      <x:c r="T125" s="631">
        <x:f t="shared" ref="T125:T156" si="14">R125*RSDUSD25</x:f>
        <x:v>1</x:v>
      </x:c>
      <x:c r="U125" s="631">
        <x:f t="shared" si="8"/>
        <x:v>1.7000000000000001E-2</x:v>
      </x:c>
      <x:c r="V125" s="631">
        <x:f t="shared" si="9"/>
        <x:v>1.0169999999999999</x:v>
      </x:c>
      <x:c r="W125" s="631">
        <x:f t="shared" ref="W125:W156" si="15">V125*M125</x:f>
        <x:v>3.0509999999999997</x:v>
      </x:c>
      <x:c r="X125" s="768">
        <x:v>1.1733305970301342</x:v>
      </x:c>
      <x:c r="Y125" s="769">
        <x:f t="shared" si="7"/>
        <x:v>3.5199917910904026</x:v>
      </x:c>
    </x:row>
    <x:row r="126" spans="1:25" ht="17.399999999999999">
      <x:c r="A126" s="685" t="s">
        <x:v>1020</x:v>
      </x:c>
      <x:c r="B126" s="623" t="s">
        <x:v>9</x:v>
      </x:c>
      <x:c r="C126" s="623" t="s">
        <x:v>1009</x:v>
      </x:c>
      <x:c r="D126" s="686" t="s">
        <x:v>13</x:v>
      </x:c>
      <x:c r="E126" s="686" t="s">
        <x:v>13</x:v>
      </x:c>
      <x:c r="F126" s="686" t="s">
        <x:v>1010</x:v>
      </x:c>
      <x:c r="G126" s="623" t="s">
        <x:v>1011</x:v>
      </x:c>
      <x:c r="H126" s="623" t="s">
        <x:v>1010</x:v>
      </x:c>
      <x:c r="I126" s="623" t="s">
        <x:v>1148</x:v>
      </x:c>
      <x:c r="J126" s="686" t="s">
        <x:v>1031</x:v>
      </x:c>
      <x:c r="K126" s="624" t="s">
        <x:v>1168</x:v>
      </x:c>
      <x:c r="L126" s="686" t="s">
        <x:v>1033</x:v>
      </x:c>
      <x:c r="M126" s="687">
        <x:v>1</x:v>
      </x:c>
      <x:c r="N126" s="686" t="s">
        <x:v>1017</x:v>
      </x:c>
      <x:c r="O126" s="686"/>
      <x:c r="P126" s="623" t="s">
        <x:v>1018</x:v>
      </x:c>
      <x:c r="Q126" s="623" t="s">
        <x:v>1017</x:v>
      </x:c>
      <x:c r="R126" s="631">
        <x:v>0.05</x:v>
      </x:c>
      <x:c r="S126" s="631" cm="1">
        <x:f t="array" ref="S126">R126*RSDUSD24</x:f>
        <x:v>5.3000000000000007</x:v>
      </x:c>
      <x:c r="T126" s="631">
        <x:f t="shared" si="14"/>
        <x:v>5</x:v>
      </x:c>
      <x:c r="U126" s="631">
        <x:f t="shared" si="8"/>
        <x:v>8.5000000000000006E-2</x:v>
      </x:c>
      <x:c r="V126" s="631">
        <x:f t="shared" si="9"/>
        <x:v>5.085</x:v>
      </x:c>
      <x:c r="W126" s="631">
        <x:f t="shared" si="15"/>
        <x:v>5.085</x:v>
      </x:c>
      <x:c r="X126" s="768">
        <x:v>4.766140798026564</x:v>
      </x:c>
      <x:c r="Y126" s="769">
        <x:f t="shared" si="7"/>
        <x:v>4.766140798026564</x:v>
      </x:c>
    </x:row>
    <x:row r="127" spans="1:25" ht="17.399999999999999">
      <x:c r="A127" s="685" t="s">
        <x:v>1020</x:v>
      </x:c>
      <x:c r="B127" s="623" t="s">
        <x:v>9</x:v>
      </x:c>
      <x:c r="C127" s="623" t="s">
        <x:v>1009</x:v>
      </x:c>
      <x:c r="D127" s="686" t="s">
        <x:v>13</x:v>
      </x:c>
      <x:c r="E127" s="686" t="s">
        <x:v>13</x:v>
      </x:c>
      <x:c r="F127" s="686" t="s">
        <x:v>1010</x:v>
      </x:c>
      <x:c r="G127" s="623" t="s">
        <x:v>1011</x:v>
      </x:c>
      <x:c r="H127" s="623" t="s">
        <x:v>1010</x:v>
      </x:c>
      <x:c r="I127" s="623" t="s">
        <x:v>1148</x:v>
      </x:c>
      <x:c r="J127" s="686" t="s">
        <x:v>1036</x:v>
      </x:c>
      <x:c r="K127" s="624" t="s">
        <x:v>1171</x:v>
      </x:c>
      <x:c r="L127" s="686" t="s">
        <x:v>1037</x:v>
      </x:c>
      <x:c r="M127" s="687">
        <x:v>4</x:v>
      </x:c>
      <x:c r="N127" s="686" t="s">
        <x:v>1017</x:v>
      </x:c>
      <x:c r="O127" s="686"/>
      <x:c r="P127" s="623" t="s">
        <x:v>1018</x:v>
      </x:c>
      <x:c r="Q127" s="623" t="s">
        <x:v>1125</x:v>
      </x:c>
      <x:c r="R127" s="631">
        <x:v>0.03</x:v>
      </x:c>
      <x:c r="S127" s="631" cm="1">
        <x:f t="array" ref="S127">R127*RSDUSD24</x:f>
        <x:v>3.1799999999999997</x:v>
      </x:c>
      <x:c r="T127" s="631">
        <x:f t="shared" si="14"/>
        <x:v>3</x:v>
      </x:c>
      <x:c r="U127" s="631">
        <x:f t="shared" si="8"/>
        <x:v>5.1000000000000004E-2</x:v>
      </x:c>
      <x:c r="V127" s="631">
        <x:f t="shared" si="9"/>
        <x:v>3.0510000000000002</x:v>
      </x:c>
      <x:c r="W127" s="631">
        <x:f t="shared" si="15"/>
        <x:v>12.204000000000001</x:v>
      </x:c>
      <x:c r="X127" s="768">
        <x:v>3.2416390766700074</x:v>
      </x:c>
      <x:c r="Y127" s="769">
        <x:f t="shared" si="7"/>
        <x:v>12.96655630668003</x:v>
      </x:c>
    </x:row>
    <x:row r="128" spans="1:25" ht="17.399999999999999">
      <x:c r="A128" s="685" t="s">
        <x:v>1020</x:v>
      </x:c>
      <x:c r="B128" s="623" t="s">
        <x:v>9</x:v>
      </x:c>
      <x:c r="C128" s="623" t="s">
        <x:v>1009</x:v>
      </x:c>
      <x:c r="D128" s="686" t="s">
        <x:v>13</x:v>
      </x:c>
      <x:c r="E128" s="686" t="s">
        <x:v>13</x:v>
      </x:c>
      <x:c r="F128" s="686" t="s">
        <x:v>1010</x:v>
      </x:c>
      <x:c r="G128" s="623" t="s">
        <x:v>1011</x:v>
      </x:c>
      <x:c r="H128" s="623" t="s">
        <x:v>1010</x:v>
      </x:c>
      <x:c r="I128" s="623" t="s">
        <x:v>1148</x:v>
      </x:c>
      <x:c r="J128" s="686" t="s">
        <x:v>1038</x:v>
      </x:c>
      <x:c r="K128" s="624" t="s">
        <x:v>1174</x:v>
      </x:c>
      <x:c r="L128" s="686" t="s">
        <x:v>1040</x:v>
      </x:c>
      <x:c r="M128" s="687">
        <x:v>2</x:v>
      </x:c>
      <x:c r="N128" s="686" t="s">
        <x:v>1017</x:v>
      </x:c>
      <x:c r="O128" s="686"/>
      <x:c r="P128" s="623" t="s">
        <x:v>1018</x:v>
      </x:c>
      <x:c r="Q128" s="623" t="s">
        <x:v>1125</x:v>
      </x:c>
      <x:c r="R128" s="631">
        <x:v>0.21</x:v>
      </x:c>
      <x:c r="S128" s="631" cm="1">
        <x:f t="array" ref="S128">R128*RSDUSD24</x:f>
        <x:v>22.259999999999998</x:v>
      </x:c>
      <x:c r="T128" s="631">
        <x:f t="shared" si="14"/>
        <x:v>21</x:v>
      </x:c>
      <x:c r="U128" s="631">
        <x:f t="shared" si="8"/>
        <x:v>0.35700000000000004</x:v>
      </x:c>
      <x:c r="V128" s="631">
        <x:f t="shared" si="9"/>
        <x:v>21.356999999999999</x:v>
      </x:c>
      <x:c r="W128" s="631">
        <x:f t="shared" si="15"/>
        <x:v>42.713999999999999</x:v>
      </x:c>
      <x:c r="X128" s="768">
        <x:v>22.452203788986257</x:v>
      </x:c>
      <x:c r="Y128" s="769">
        <x:f t="shared" si="7"/>
        <x:v>44.904407577972513</x:v>
      </x:c>
    </x:row>
    <x:row r="129" spans="1:25" ht="17.399999999999999">
      <x:c r="A129" s="685" t="s">
        <x:v>1020</x:v>
      </x:c>
      <x:c r="B129" s="623" t="s">
        <x:v>9</x:v>
      </x:c>
      <x:c r="C129" s="623" t="s">
        <x:v>1009</x:v>
      </x:c>
      <x:c r="D129" s="686" t="s">
        <x:v>13</x:v>
      </x:c>
      <x:c r="E129" s="686" t="s">
        <x:v>13</x:v>
      </x:c>
      <x:c r="F129" s="686" t="s">
        <x:v>1010</x:v>
      </x:c>
      <x:c r="G129" s="623" t="s">
        <x:v>1011</x:v>
      </x:c>
      <x:c r="H129" s="623" t="s">
        <x:v>1010</x:v>
      </x:c>
      <x:c r="I129" s="623" t="s">
        <x:v>1148</x:v>
      </x:c>
      <x:c r="J129" s="686" t="s">
        <x:v>1041</x:v>
      </x:c>
      <x:c r="K129" s="624" t="s">
        <x:v>1177</x:v>
      </x:c>
      <x:c r="L129" s="686" t="s">
        <x:v>1043</x:v>
      </x:c>
      <x:c r="M129" s="687">
        <x:v>2</x:v>
      </x:c>
      <x:c r="N129" s="686" t="s">
        <x:v>1017</x:v>
      </x:c>
      <x:c r="O129" s="686"/>
      <x:c r="P129" s="623" t="s">
        <x:v>1018</x:v>
      </x:c>
      <x:c r="Q129" s="623" t="s">
        <x:v>1125</x:v>
      </x:c>
      <x:c r="R129" s="631">
        <x:v>0.18</x:v>
      </x:c>
      <x:c r="S129" s="631" cm="1">
        <x:f t="array" ref="S129">R129*RSDUSD24</x:f>
        <x:v>19.079999999999998</x:v>
      </x:c>
      <x:c r="T129" s="631">
        <x:f t="shared" si="14"/>
        <x:v>18</x:v>
      </x:c>
      <x:c r="U129" s="631">
        <x:f t="shared" si="8"/>
        <x:v>0.30600000000000005</x:v>
      </x:c>
      <x:c r="V129" s="631">
        <x:f t="shared" si="9"/>
        <x:v>18.306000000000001</x:v>
      </x:c>
      <x:c r="W129" s="631">
        <x:f t="shared" si="15"/>
        <x:v>36.612000000000002</x:v>
      </x:c>
      <x:c r="X129" s="768">
        <x:v>19.641050330872041</x:v>
      </x:c>
      <x:c r="Y129" s="769">
        <x:f t="shared" si="7"/>
        <x:v>39.282100661744082</x:v>
      </x:c>
    </x:row>
    <x:row r="130" spans="1:25" ht="17.399999999999999">
      <x:c r="A130" s="685" t="s">
        <x:v>1020</x:v>
      </x:c>
      <x:c r="B130" s="623" t="s">
        <x:v>9</x:v>
      </x:c>
      <x:c r="C130" s="623" t="s">
        <x:v>1009</x:v>
      </x:c>
      <x:c r="D130" s="686" t="s">
        <x:v>13</x:v>
      </x:c>
      <x:c r="E130" s="686" t="s">
        <x:v>1266</x:v>
      </x:c>
      <x:c r="F130" s="686" t="s">
        <x:v>1267</x:v>
      </x:c>
      <x:c r="G130" s="623" t="s">
        <x:v>1011</x:v>
      </x:c>
      <x:c r="H130" s="623" t="s">
        <x:v>1010</x:v>
      </x:c>
      <x:c r="I130" s="623" t="s">
        <x:v>1148</x:v>
      </x:c>
      <x:c r="J130" s="686" t="s">
        <x:v>1046</x:v>
      </x:c>
      <x:c r="K130" s="624" t="s">
        <x:v>1179</x:v>
      </x:c>
      <x:c r="L130" s="686" t="s">
        <x:v>1047</x:v>
      </x:c>
      <x:c r="M130" s="687">
        <x:v>10</x:v>
      </x:c>
      <x:c r="N130" s="686" t="s">
        <x:v>1017</x:v>
      </x:c>
      <x:c r="O130" s="686"/>
      <x:c r="P130" s="623" t="s">
        <x:v>1018</x:v>
      </x:c>
      <x:c r="Q130" s="623" t="s">
        <x:v>1125</x:v>
      </x:c>
      <x:c r="R130" s="631">
        <x:v>0.02</x:v>
      </x:c>
      <x:c r="S130" s="631" cm="1">
        <x:f t="array" ref="S130">R130*RSDUSD24</x:f>
        <x:v>2.12</x:v>
      </x:c>
      <x:c r="T130" s="631">
        <x:f t="shared" si="14"/>
        <x:v>2</x:v>
      </x:c>
      <x:c r="U130" s="631">
        <x:f t="shared" si="8"/>
        <x:v>3.4000000000000002E-2</x:v>
      </x:c>
      <x:c r="V130" s="631">
        <x:f t="shared" si="9"/>
        <x:v>2.0339999999999998</x:v>
      </x:c>
      <x:c r="W130" s="631">
        <x:f t="shared" si="15"/>
        <x:v>20.339999999999996</x:v>
      </x:c>
      <x:c r="X130" s="768">
        <x:v>1.9946107765924637</x:v>
      </x:c>
      <x:c r="Y130" s="769">
        <x:f t="shared" ref="Y130:Y193" si="16">+M130*X130</x:f>
        <x:v>19.946107765924637</x:v>
      </x:c>
    </x:row>
    <x:row r="131" spans="1:25" ht="17.399999999999999">
      <x:c r="A131" s="685" t="s">
        <x:v>1020</x:v>
      </x:c>
      <x:c r="B131" s="623" t="s">
        <x:v>9</x:v>
      </x:c>
      <x:c r="C131" s="623" t="s">
        <x:v>1009</x:v>
      </x:c>
      <x:c r="D131" s="686" t="s">
        <x:v>13</x:v>
      </x:c>
      <x:c r="E131" s="686" t="s">
        <x:v>1266</x:v>
      </x:c>
      <x:c r="F131" s="686" t="s">
        <x:v>1267</x:v>
      </x:c>
      <x:c r="G131" s="623" t="s">
        <x:v>1011</x:v>
      </x:c>
      <x:c r="H131" s="623" t="s">
        <x:v>1010</x:v>
      </x:c>
      <x:c r="I131" s="623" t="s">
        <x:v>1148</x:v>
      </x:c>
      <x:c r="J131" s="686" t="s">
        <x:v>1048</x:v>
      </x:c>
      <x:c r="K131" s="624" t="s">
        <x:v>1181</x:v>
      </x:c>
      <x:c r="L131" s="686" t="s">
        <x:v>1049</x:v>
      </x:c>
      <x:c r="M131" s="687">
        <x:v>10</x:v>
      </x:c>
      <x:c r="N131" s="686" t="s">
        <x:v>1017</x:v>
      </x:c>
      <x:c r="O131" s="686"/>
      <x:c r="P131" s="623" t="s">
        <x:v>1018</x:v>
      </x:c>
      <x:c r="Q131" s="623" t="s">
        <x:v>1125</x:v>
      </x:c>
      <x:c r="R131" s="631">
        <x:v>0.01</x:v>
      </x:c>
      <x:c r="S131" s="631" cm="1">
        <x:f t="array" ref="S131">R131*RSDUSD24</x:f>
        <x:v>1.06</x:v>
      </x:c>
      <x:c r="T131" s="631">
        <x:f t="shared" si="14"/>
        <x:v>1</x:v>
      </x:c>
      <x:c r="U131" s="631">
        <x:f t="shared" ref="U131:U194" si="17">T131*1.7%</x:f>
        <x:v>1.7000000000000001E-2</x:v>
      </x:c>
      <x:c r="V131" s="631">
        <x:f t="shared" ref="V131:V194" si="18">T131+U131</x:f>
        <x:v>1.0169999999999999</x:v>
      </x:c>
      <x:c r="W131" s="631">
        <x:f t="shared" si="15"/>
        <x:v>10.169999999999998</x:v>
      </x:c>
      <x:c r="X131" s="768">
        <x:v>1.1074773322836624</x:v>
      </x:c>
      <x:c r="Y131" s="769">
        <x:f t="shared" si="16"/>
        <x:v>11.074773322836624</x:v>
      </x:c>
    </x:row>
    <x:row r="132" spans="1:25" ht="17.399999999999999">
      <x:c r="A132" s="685" t="s">
        <x:v>1020</x:v>
      </x:c>
      <x:c r="B132" s="623" t="s">
        <x:v>9</x:v>
      </x:c>
      <x:c r="C132" s="623" t="s">
        <x:v>1009</x:v>
      </x:c>
      <x:c r="D132" s="686" t="s">
        <x:v>13</x:v>
      </x:c>
      <x:c r="E132" s="686" t="s">
        <x:v>1266</x:v>
      </x:c>
      <x:c r="F132" s="686" t="s">
        <x:v>1267</x:v>
      </x:c>
      <x:c r="G132" s="623" t="s">
        <x:v>1011</x:v>
      </x:c>
      <x:c r="H132" s="623" t="s">
        <x:v>1010</x:v>
      </x:c>
      <x:c r="I132" s="623" t="s">
        <x:v>1148</x:v>
      </x:c>
      <x:c r="J132" s="686" t="s">
        <x:v>1050</x:v>
      </x:c>
      <x:c r="K132" s="624" t="s">
        <x:v>1183</x:v>
      </x:c>
      <x:c r="L132" s="686" t="s">
        <x:v>1051</x:v>
      </x:c>
      <x:c r="M132" s="687">
        <x:v>2</x:v>
      </x:c>
      <x:c r="N132" s="686" t="s">
        <x:v>1017</x:v>
      </x:c>
      <x:c r="O132" s="686"/>
      <x:c r="P132" s="623" t="s">
        <x:v>1018</x:v>
      </x:c>
      <x:c r="Q132" s="623" t="s">
        <x:v>1125</x:v>
      </x:c>
      <x:c r="R132" s="631">
        <x:v>0.03</x:v>
      </x:c>
      <x:c r="S132" s="631" cm="1">
        <x:f t="array" ref="S132">R132*RSDUSD24</x:f>
        <x:v>3.1799999999999997</x:v>
      </x:c>
      <x:c r="T132" s="631">
        <x:f t="shared" si="14"/>
        <x:v>3</x:v>
      </x:c>
      <x:c r="U132" s="631">
        <x:f t="shared" si="17"/>
        <x:v>5.1000000000000004E-2</x:v>
      </x:c>
      <x:c r="V132" s="631">
        <x:f t="shared" si="18"/>
        <x:v>3.0510000000000002</x:v>
      </x:c>
      <x:c r="W132" s="631">
        <x:f t="shared" si="15"/>
        <x:v>6.1020000000000003</x:v>
      </x:c>
      <x:c r="X132" s="768">
        <x:v>2.265370499522994</x:v>
      </x:c>
      <x:c r="Y132" s="769">
        <x:f t="shared" si="16"/>
        <x:v>4.5307409990459879</x:v>
      </x:c>
    </x:row>
    <x:row r="133" spans="1:25" ht="17.399999999999999">
      <x:c r="A133" s="685" t="s">
        <x:v>1020</x:v>
      </x:c>
      <x:c r="B133" s="623" t="s">
        <x:v>9</x:v>
      </x:c>
      <x:c r="C133" s="623" t="s">
        <x:v>1009</x:v>
      </x:c>
      <x:c r="D133" s="686" t="s">
        <x:v>13</x:v>
      </x:c>
      <x:c r="E133" s="686" t="s">
        <x:v>1266</x:v>
      </x:c>
      <x:c r="F133" s="686" t="s">
        <x:v>1267</x:v>
      </x:c>
      <x:c r="G133" s="623" t="s">
        <x:v>1011</x:v>
      </x:c>
      <x:c r="H133" s="623" t="s">
        <x:v>1010</x:v>
      </x:c>
      <x:c r="I133" s="623" t="s">
        <x:v>1013</x:v>
      </x:c>
      <x:c r="J133" s="686" t="s">
        <x:v>1052</x:v>
      </x:c>
      <x:c r="K133" s="624" t="s">
        <x:v>1027</x:v>
      </x:c>
      <x:c r="L133" s="686" t="s">
        <x:v>1054</x:v>
      </x:c>
      <x:c r="M133" s="687">
        <x:v>1</x:v>
      </x:c>
      <x:c r="N133" s="686" t="s">
        <x:v>1017</x:v>
      </x:c>
      <x:c r="O133" s="686"/>
      <x:c r="P133" s="623" t="s">
        <x:v>1018</x:v>
      </x:c>
      <x:c r="Q133" s="623" t="s">
        <x:v>1017</x:v>
      </x:c>
      <x:c r="R133" s="631">
        <x:v>0.02</x:v>
      </x:c>
      <x:c r="S133" s="631" cm="1">
        <x:f t="array" ref="S133">R133*RSDUSD24</x:f>
        <x:v>2.12</x:v>
      </x:c>
      <x:c r="T133" s="631">
        <x:f t="shared" si="14"/>
        <x:v>2</x:v>
      </x:c>
      <x:c r="U133" s="631">
        <x:f t="shared" si="17"/>
        <x:v>3.4000000000000002E-2</x:v>
      </x:c>
      <x:c r="V133" s="631">
        <x:f t="shared" si="18"/>
        <x:v>2.0339999999999998</x:v>
      </x:c>
      <x:c r="W133" s="631">
        <x:f t="shared" si="15"/>
        <x:v>2.0339999999999998</x:v>
      </x:c>
      <x:c r="X133" s="768">
        <x:v>2.1493166989196495</x:v>
      </x:c>
      <x:c r="Y133" s="769">
        <x:f t="shared" si="16"/>
        <x:v>2.1493166989196495</x:v>
      </x:c>
    </x:row>
    <x:row r="134" spans="1:25" ht="17.399999999999999">
      <x:c r="A134" s="685" t="s">
        <x:v>1020</x:v>
      </x:c>
      <x:c r="B134" s="623" t="s">
        <x:v>9</x:v>
      </x:c>
      <x:c r="C134" s="623" t="s">
        <x:v>1009</x:v>
      </x:c>
      <x:c r="D134" s="686" t="s">
        <x:v>13</x:v>
      </x:c>
      <x:c r="E134" s="686" t="s">
        <x:v>1266</x:v>
      </x:c>
      <x:c r="F134" s="686" t="s">
        <x:v>1267</x:v>
      </x:c>
      <x:c r="G134" s="623" t="s">
        <x:v>1011</x:v>
      </x:c>
      <x:c r="H134" s="623" t="s">
        <x:v>1010</x:v>
      </x:c>
      <x:c r="I134" s="623" t="s">
        <x:v>1013</x:v>
      </x:c>
      <x:c r="J134" s="686" t="s">
        <x:v>1056</x:v>
      </x:c>
      <x:c r="K134" s="624" t="s">
        <x:v>1023</x:v>
      </x:c>
      <x:c r="L134" s="686" t="s">
        <x:v>1057</x:v>
      </x:c>
      <x:c r="M134" s="687">
        <x:v>1</x:v>
      </x:c>
      <x:c r="N134" s="686" t="s">
        <x:v>1017</x:v>
      </x:c>
      <x:c r="O134" s="686"/>
      <x:c r="P134" s="623" t="s">
        <x:v>1018</x:v>
      </x:c>
      <x:c r="Q134" s="623" t="s">
        <x:v>1017</x:v>
      </x:c>
      <x:c r="R134" s="631">
        <x:v>0.02</x:v>
      </x:c>
      <x:c r="S134" s="631" cm="1">
        <x:f t="array" ref="S134">R134*RSDUSD24</x:f>
        <x:v>2.12</x:v>
      </x:c>
      <x:c r="T134" s="631">
        <x:f t="shared" si="14"/>
        <x:v>2</x:v>
      </x:c>
      <x:c r="U134" s="631">
        <x:f t="shared" si="17"/>
        <x:v>3.4000000000000002E-2</x:v>
      </x:c>
      <x:c r="V134" s="631">
        <x:f t="shared" si="18"/>
        <x:v>2.0339999999999998</x:v>
      </x:c>
      <x:c r="W134" s="631">
        <x:f t="shared" si="15"/>
        <x:v>2.0339999999999998</x:v>
      </x:c>
      <x:c r="X134" s="768">
        <x:v>2.282839615492259</x:v>
      </x:c>
      <x:c r="Y134" s="769">
        <x:f t="shared" si="16"/>
        <x:v>2.282839615492259</x:v>
      </x:c>
    </x:row>
    <x:row r="135" spans="1:25" ht="17.399999999999999">
      <x:c r="A135" s="685" t="s">
        <x:v>1020</x:v>
      </x:c>
      <x:c r="B135" s="623" t="s">
        <x:v>9</x:v>
      </x:c>
      <x:c r="C135" s="623" t="s">
        <x:v>1009</x:v>
      </x:c>
      <x:c r="D135" s="686" t="s">
        <x:v>13</x:v>
      </x:c>
      <x:c r="E135" s="686" t="s">
        <x:v>1266</x:v>
      </x:c>
      <x:c r="F135" s="686" t="s">
        <x:v>1267</x:v>
      </x:c>
      <x:c r="G135" s="623" t="s">
        <x:v>1011</x:v>
      </x:c>
      <x:c r="H135" s="623" t="s">
        <x:v>1010</x:v>
      </x:c>
      <x:c r="I135" s="623" t="s">
        <x:v>1013</x:v>
      </x:c>
      <x:c r="J135" s="686" t="s">
        <x:v>1058</x:v>
      </x:c>
      <x:c r="K135" s="624" t="s">
        <x:v>1032</x:v>
      </x:c>
      <x:c r="L135" s="686" t="s">
        <x:v>1059</x:v>
      </x:c>
      <x:c r="M135" s="687">
        <x:v>1</x:v>
      </x:c>
      <x:c r="N135" s="686" t="s">
        <x:v>1017</x:v>
      </x:c>
      <x:c r="O135" s="686"/>
      <x:c r="P135" s="623" t="s">
        <x:v>1018</x:v>
      </x:c>
      <x:c r="Q135" s="623" t="s">
        <x:v>1017</x:v>
      </x:c>
      <x:c r="R135" s="631">
        <x:v>0.02</x:v>
      </x:c>
      <x:c r="S135" s="631" cm="1">
        <x:f t="array" ref="S135">R135*RSDUSD24</x:f>
        <x:v>2.12</x:v>
      </x:c>
      <x:c r="T135" s="631">
        <x:f t="shared" si="14"/>
        <x:v>2</x:v>
      </x:c>
      <x:c r="U135" s="631">
        <x:f t="shared" si="17"/>
        <x:v>3.4000000000000002E-2</x:v>
      </x:c>
      <x:c r="V135" s="631">
        <x:f t="shared" si="18"/>
        <x:v>2.0339999999999998</x:v>
      </x:c>
      <x:c r="W135" s="631">
        <x:f t="shared" si="15"/>
        <x:v>2.0339999999999998</x:v>
      </x:c>
      <x:c r="X135" s="768">
        <x:v>2.1858022542476059</x:v>
      </x:c>
      <x:c r="Y135" s="769">
        <x:f t="shared" si="16"/>
        <x:v>2.1858022542476059</x:v>
      </x:c>
    </x:row>
    <x:row r="136" spans="1:25" ht="17.399999999999999">
      <x:c r="A136" s="685" t="s">
        <x:v>1020</x:v>
      </x:c>
      <x:c r="B136" s="623" t="s">
        <x:v>9</x:v>
      </x:c>
      <x:c r="C136" s="623" t="s">
        <x:v>1009</x:v>
      </x:c>
      <x:c r="D136" s="686" t="s">
        <x:v>13</x:v>
      </x:c>
      <x:c r="E136" s="686" t="s">
        <x:v>1266</x:v>
      </x:c>
      <x:c r="F136" s="686" t="s">
        <x:v>1267</x:v>
      </x:c>
      <x:c r="G136" s="623" t="s">
        <x:v>1011</x:v>
      </x:c>
      <x:c r="H136" s="623" t="s">
        <x:v>1010</x:v>
      </x:c>
      <x:c r="I136" s="623" t="s">
        <x:v>1013</x:v>
      </x:c>
      <x:c r="J136" s="686" t="s">
        <x:v>1062</x:v>
      </x:c>
      <x:c r="K136" s="624" t="s">
        <x:v>1053</x:v>
      </x:c>
      <x:c r="L136" s="686" t="s">
        <x:v>1063</x:v>
      </x:c>
      <x:c r="M136" s="687">
        <x:v>1</x:v>
      </x:c>
      <x:c r="N136" s="686" t="s">
        <x:v>1017</x:v>
      </x:c>
      <x:c r="O136" s="686"/>
      <x:c r="P136" s="623" t="s">
        <x:v>1018</x:v>
      </x:c>
      <x:c r="Q136" s="623" t="s">
        <x:v>1017</x:v>
      </x:c>
      <x:c r="R136" s="631">
        <x:v>0.02</x:v>
      </x:c>
      <x:c r="S136" s="631" cm="1">
        <x:f t="array" ref="S136">R136*RSDUSD24</x:f>
        <x:v>2.12</x:v>
      </x:c>
      <x:c r="T136" s="631">
        <x:f t="shared" si="14"/>
        <x:v>2</x:v>
      </x:c>
      <x:c r="U136" s="631">
        <x:f t="shared" si="17"/>
        <x:v>3.4000000000000002E-2</x:v>
      </x:c>
      <x:c r="V136" s="631">
        <x:f t="shared" si="18"/>
        <x:v>2.0339999999999998</x:v>
      </x:c>
      <x:c r="W136" s="631">
        <x:f t="shared" si="15"/>
        <x:v>2.0339999999999998</x:v>
      </x:c>
      <x:c r="X136" s="768">
        <x:v>2.1312063825789704</x:v>
      </x:c>
      <x:c r="Y136" s="769">
        <x:f t="shared" si="16"/>
        <x:v>2.1312063825789704</x:v>
      </x:c>
    </x:row>
    <x:row r="137" spans="1:25" ht="17.399999999999999">
      <x:c r="A137" s="685" t="s">
        <x:v>1020</x:v>
      </x:c>
      <x:c r="B137" s="623" t="s">
        <x:v>9</x:v>
      </x:c>
      <x:c r="C137" s="623" t="s">
        <x:v>1009</x:v>
      </x:c>
      <x:c r="D137" s="686" t="s">
        <x:v>13</x:v>
      </x:c>
      <x:c r="E137" s="686" t="s">
        <x:v>1266</x:v>
      </x:c>
      <x:c r="F137" s="686" t="s">
        <x:v>1267</x:v>
      </x:c>
      <x:c r="G137" s="623" t="s">
        <x:v>1011</x:v>
      </x:c>
      <x:c r="H137" s="623" t="s">
        <x:v>1010</x:v>
      </x:c>
      <x:c r="I137" s="623" t="s">
        <x:v>1013</x:v>
      </x:c>
      <x:c r="J137" s="686" t="s">
        <x:v>1065</x:v>
      </x:c>
      <x:c r="K137" s="624" t="s">
        <x:v>1039</x:v>
      </x:c>
      <x:c r="L137" s="686" t="s">
        <x:v>1066</x:v>
      </x:c>
      <x:c r="M137" s="687">
        <x:v>1</x:v>
      </x:c>
      <x:c r="N137" s="686" t="s">
        <x:v>1017</x:v>
      </x:c>
      <x:c r="O137" s="686"/>
      <x:c r="P137" s="623" t="s">
        <x:v>1018</x:v>
      </x:c>
      <x:c r="Q137" s="623" t="s">
        <x:v>1017</x:v>
      </x:c>
      <x:c r="R137" s="631">
        <x:v>0.03</x:v>
      </x:c>
      <x:c r="S137" s="631" cm="1">
        <x:f t="array" ref="S137">R137*RSDUSD24</x:f>
        <x:v>3.1799999999999997</x:v>
      </x:c>
      <x:c r="T137" s="631">
        <x:f t="shared" si="14"/>
        <x:v>3</x:v>
      </x:c>
      <x:c r="U137" s="631">
        <x:f t="shared" si="17"/>
        <x:v>5.1000000000000004E-2</x:v>
      </x:c>
      <x:c r="V137" s="631">
        <x:f t="shared" si="18"/>
        <x:v>3.0510000000000002</x:v>
      </x:c>
      <x:c r="W137" s="631">
        <x:f t="shared" si="15"/>
        <x:v>3.0510000000000002</x:v>
      </x:c>
      <x:c r="X137" s="768">
        <x:v>3.3089444812199873</x:v>
      </x:c>
      <x:c r="Y137" s="769">
        <x:f t="shared" si="16"/>
        <x:v>3.3089444812199873</x:v>
      </x:c>
    </x:row>
    <x:row r="138" spans="1:25" ht="17.399999999999999">
      <x:c r="A138" s="685" t="s">
        <x:v>1020</x:v>
      </x:c>
      <x:c r="B138" s="623" t="s">
        <x:v>9</x:v>
      </x:c>
      <x:c r="C138" s="623" t="s">
        <x:v>1009</x:v>
      </x:c>
      <x:c r="D138" s="686" t="s">
        <x:v>13</x:v>
      </x:c>
      <x:c r="E138" s="686" t="s">
        <x:v>1266</x:v>
      </x:c>
      <x:c r="F138" s="686" t="s">
        <x:v>1267</x:v>
      </x:c>
      <x:c r="G138" s="623" t="s">
        <x:v>1011</x:v>
      </x:c>
      <x:c r="H138" s="623" t="s">
        <x:v>1010</x:v>
      </x:c>
      <x:c r="I138" s="623" t="s">
        <x:v>1013</x:v>
      </x:c>
      <x:c r="J138" s="686" t="s">
        <x:v>1067</x:v>
      </x:c>
      <x:c r="K138" s="624" t="s">
        <x:v>1042</x:v>
      </x:c>
      <x:c r="L138" s="686" t="s">
        <x:v>1068</x:v>
      </x:c>
      <x:c r="M138" s="687">
        <x:v>1</x:v>
      </x:c>
      <x:c r="N138" s="686" t="s">
        <x:v>1017</x:v>
      </x:c>
      <x:c r="O138" s="686"/>
      <x:c r="P138" s="623" t="s">
        <x:v>1018</x:v>
      </x:c>
      <x:c r="Q138" s="623" t="s">
        <x:v>1017</x:v>
      </x:c>
      <x:c r="R138" s="631">
        <x:v>11.55</x:v>
      </x:c>
      <x:c r="S138" s="631" cm="1">
        <x:f t="array" ref="S138">R138*RSDUSD24</x:f>
        <x:v>1224.3000000000002</x:v>
      </x:c>
      <x:c r="T138" s="631">
        <x:f t="shared" si="14"/>
        <x:v>1155</x:v>
      </x:c>
      <x:c r="U138" s="631">
        <x:f t="shared" si="17"/>
        <x:v>19.635000000000002</x:v>
      </x:c>
      <x:c r="V138" s="631">
        <x:f t="shared" si="18"/>
        <x:v>1174.635</x:v>
      </x:c>
      <x:c r="W138" s="631">
        <x:f t="shared" si="15"/>
        <x:v>1174.635</x:v>
      </x:c>
      <x:c r="X138" s="768">
        <x:v>785.65163379152852</x:v>
      </x:c>
      <x:c r="Y138" s="769">
        <x:f t="shared" si="16"/>
        <x:v>785.65163379152852</x:v>
      </x:c>
    </x:row>
    <x:row r="139" spans="1:25" ht="17.399999999999999">
      <x:c r="A139" s="685" t="s">
        <x:v>1020</x:v>
      </x:c>
      <x:c r="B139" s="623" t="s">
        <x:v>9</x:v>
      </x:c>
      <x:c r="C139" s="623" t="s">
        <x:v>1009</x:v>
      </x:c>
      <x:c r="D139" s="686" t="s">
        <x:v>13</x:v>
      </x:c>
      <x:c r="E139" s="686" t="s">
        <x:v>1266</x:v>
      </x:c>
      <x:c r="F139" s="686" t="s">
        <x:v>1267</x:v>
      </x:c>
      <x:c r="G139" s="623" t="s">
        <x:v>1011</x:v>
      </x:c>
      <x:c r="H139" s="623" t="s">
        <x:v>1010</x:v>
      </x:c>
      <x:c r="I139" s="623" t="s">
        <x:v>1013</x:v>
      </x:c>
      <x:c r="J139" s="686" t="s">
        <x:v>1069</x:v>
      </x:c>
      <x:c r="K139" s="624" t="s">
        <x:v>1106</x:v>
      </x:c>
      <x:c r="L139" s="686" t="s">
        <x:v>1070</x:v>
      </x:c>
      <x:c r="M139" s="687">
        <x:v>1</x:v>
      </x:c>
      <x:c r="N139" s="686" t="s">
        <x:v>1017</x:v>
      </x:c>
      <x:c r="O139" s="686"/>
      <x:c r="P139" s="623" t="s">
        <x:v>1018</x:v>
      </x:c>
      <x:c r="Q139" s="623" t="s">
        <x:v>1017</x:v>
      </x:c>
      <x:c r="R139" s="631">
        <x:v>0.16</x:v>
      </x:c>
      <x:c r="S139" s="631" cm="1">
        <x:f t="array" ref="S139">R139*RSDUSD24</x:f>
        <x:v>16.96</x:v>
      </x:c>
      <x:c r="T139" s="631">
        <x:f t="shared" si="14"/>
        <x:v>16</x:v>
      </x:c>
      <x:c r="U139" s="631">
        <x:f t="shared" si="17"/>
        <x:v>0.27200000000000002</x:v>
      </x:c>
      <x:c r="V139" s="631">
        <x:f t="shared" si="18"/>
        <x:v>16.271999999999998</x:v>
      </x:c>
      <x:c r="W139" s="631">
        <x:f t="shared" si="15"/>
        <x:v>16.271999999999998</x:v>
      </x:c>
      <x:c r="X139" s="768">
        <x:v>18.631715627689232</x:v>
      </x:c>
      <x:c r="Y139" s="769">
        <x:f t="shared" si="16"/>
        <x:v>18.631715627689232</x:v>
      </x:c>
    </x:row>
    <x:row r="140" spans="1:25" ht="17.399999999999999">
      <x:c r="A140" s="685" t="s">
        <x:v>1020</x:v>
      </x:c>
      <x:c r="B140" s="623" t="s">
        <x:v>9</x:v>
      </x:c>
      <x:c r="C140" s="623" t="s">
        <x:v>1009</x:v>
      </x:c>
      <x:c r="D140" s="686" t="s">
        <x:v>13</x:v>
      </x:c>
      <x:c r="E140" s="686" t="s">
        <x:v>1266</x:v>
      </x:c>
      <x:c r="F140" s="686" t="s">
        <x:v>1267</x:v>
      </x:c>
      <x:c r="G140" s="623" t="s">
        <x:v>1011</x:v>
      </x:c>
      <x:c r="H140" s="623" t="s">
        <x:v>1010</x:v>
      </x:c>
      <x:c r="I140" s="623" t="s">
        <x:v>1013</x:v>
      </x:c>
      <x:c r="J140" s="686" t="s">
        <x:v>1071</x:v>
      </x:c>
      <x:c r="K140" s="624" t="s">
        <x:v>1115</x:v>
      </x:c>
      <x:c r="L140" s="686" t="s">
        <x:v>1072</x:v>
      </x:c>
      <x:c r="M140" s="687">
        <x:v>1</x:v>
      </x:c>
      <x:c r="N140" s="686" t="s">
        <x:v>1017</x:v>
      </x:c>
      <x:c r="O140" s="686"/>
      <x:c r="P140" s="623" t="s">
        <x:v>1018</x:v>
      </x:c>
      <x:c r="Q140" s="623" t="s">
        <x:v>1017</x:v>
      </x:c>
      <x:c r="R140" s="631">
        <x:v>0.08</x:v>
      </x:c>
      <x:c r="S140" s="631" cm="1">
        <x:f t="array" ref="S140">R140*RSDUSD24</x:f>
        <x:v>8.48</x:v>
      </x:c>
      <x:c r="T140" s="631">
        <x:f t="shared" si="14"/>
        <x:v>8</x:v>
      </x:c>
      <x:c r="U140" s="631">
        <x:f t="shared" si="17"/>
        <x:v>0.13600000000000001</x:v>
      </x:c>
      <x:c r="V140" s="631">
        <x:f t="shared" si="18"/>
        <x:v>8.1359999999999992</x:v>
      </x:c>
      <x:c r="W140" s="631">
        <x:f t="shared" si="15"/>
        <x:v>8.1359999999999992</x:v>
      </x:c>
      <x:c r="X140" s="768">
        <x:v>8.904756951730155</x:v>
      </x:c>
      <x:c r="Y140" s="769">
        <x:f t="shared" si="16"/>
        <x:v>8.904756951730155</x:v>
      </x:c>
    </x:row>
    <x:row r="141" spans="1:25" ht="17.399999999999999">
      <x:c r="A141" s="685" t="s">
        <x:v>1020</x:v>
      </x:c>
      <x:c r="B141" s="623" t="s">
        <x:v>9</x:v>
      </x:c>
      <x:c r="C141" s="623" t="s">
        <x:v>1009</x:v>
      </x:c>
      <x:c r="D141" s="686" t="s">
        <x:v>13</x:v>
      </x:c>
      <x:c r="E141" s="686" t="s">
        <x:v>1266</x:v>
      </x:c>
      <x:c r="F141" s="686" t="s">
        <x:v>1267</x:v>
      </x:c>
      <x:c r="G141" s="623" t="s">
        <x:v>1011</x:v>
      </x:c>
      <x:c r="H141" s="623" t="s">
        <x:v>1010</x:v>
      </x:c>
      <x:c r="I141" s="623" t="s">
        <x:v>1268</x:v>
      </x:c>
      <x:c r="J141" s="686" t="s">
        <x:v>1073</x:v>
      </x:c>
      <x:c r="K141" s="624" t="s">
        <x:v>1015</x:v>
      </x:c>
      <x:c r="L141" s="686" t="s">
        <x:v>1074</x:v>
      </x:c>
      <x:c r="M141" s="687">
        <x:v>1</x:v>
      </x:c>
      <x:c r="N141" s="686" t="s">
        <x:v>1017</x:v>
      </x:c>
      <x:c r="O141" s="686"/>
      <x:c r="P141" s="623" t="s">
        <x:v>1018</x:v>
      </x:c>
      <x:c r="Q141" s="623" t="s">
        <x:v>1017</x:v>
      </x:c>
      <x:c r="R141" s="631">
        <x:v>0.31</x:v>
      </x:c>
      <x:c r="S141" s="631" cm="1">
        <x:f t="array" ref="S141">R141*RSDUSD24</x:f>
        <x:v>32.86</x:v>
      </x:c>
      <x:c r="T141" s="631">
        <x:f t="shared" si="14"/>
        <x:v>31</x:v>
      </x:c>
      <x:c r="U141" s="631">
        <x:f t="shared" si="17"/>
        <x:v>0.52700000000000002</x:v>
      </x:c>
      <x:c r="V141" s="631">
        <x:f t="shared" si="18"/>
        <x:v>31.527000000000001</x:v>
      </x:c>
      <x:c r="W141" s="631">
        <x:f t="shared" si="15"/>
        <x:v>31.527000000000001</x:v>
      </x:c>
      <x:c r="X141" s="768">
        <x:v>32.45978622830669</x:v>
      </x:c>
      <x:c r="Y141" s="769">
        <x:f t="shared" si="16"/>
        <x:v>32.45978622830669</x:v>
      </x:c>
    </x:row>
    <x:row r="142" spans="1:25" ht="17.399999999999999">
      <x:c r="A142" s="685" t="s">
        <x:v>1020</x:v>
      </x:c>
      <x:c r="B142" s="623" t="s">
        <x:v>9</x:v>
      </x:c>
      <x:c r="C142" s="623" t="s">
        <x:v>1009</x:v>
      </x:c>
      <x:c r="D142" s="686" t="s">
        <x:v>13</x:v>
      </x:c>
      <x:c r="E142" s="686" t="s">
        <x:v>1266</x:v>
      </x:c>
      <x:c r="F142" s="686" t="s">
        <x:v>1267</x:v>
      </x:c>
      <x:c r="G142" s="623" t="s">
        <x:v>1011</x:v>
      </x:c>
      <x:c r="H142" s="623" t="s">
        <x:v>1010</x:v>
      </x:c>
      <x:c r="I142" s="623" t="s">
        <x:v>1268</x:v>
      </x:c>
      <x:c r="J142" s="686" t="s">
        <x:v>1076</x:v>
      </x:c>
      <x:c r="K142" s="624" t="s">
        <x:v>1027</x:v>
      </x:c>
      <x:c r="L142" s="686" t="s">
        <x:v>1077</x:v>
      </x:c>
      <x:c r="M142" s="687">
        <x:v>1</x:v>
      </x:c>
      <x:c r="N142" s="686" t="s">
        <x:v>1017</x:v>
      </x:c>
      <x:c r="O142" s="686"/>
      <x:c r="P142" s="623" t="s">
        <x:v>1018</x:v>
      </x:c>
      <x:c r="Q142" s="623" t="s">
        <x:v>1017</x:v>
      </x:c>
      <x:c r="R142" s="631">
        <x:v>0.03</x:v>
      </x:c>
      <x:c r="S142" s="631" cm="1">
        <x:f t="array" ref="S142">R142*RSDUSD24</x:f>
        <x:v>3.1799999999999997</x:v>
      </x:c>
      <x:c r="T142" s="631">
        <x:f t="shared" si="14"/>
        <x:v>3</x:v>
      </x:c>
      <x:c r="U142" s="631">
        <x:f t="shared" si="17"/>
        <x:v>5.1000000000000004E-2</x:v>
      </x:c>
      <x:c r="V142" s="631">
        <x:f t="shared" si="18"/>
        <x:v>3.0510000000000002</x:v>
      </x:c>
      <x:c r="W142" s="631">
        <x:f t="shared" si="15"/>
        <x:v>3.0510000000000002</x:v>
      </x:c>
      <x:c r="X142" s="768">
        <x:v>3.4689330043987892</x:v>
      </x:c>
      <x:c r="Y142" s="769">
        <x:f t="shared" si="16"/>
        <x:v>3.4689330043987892</x:v>
      </x:c>
    </x:row>
    <x:row r="143" spans="1:25" ht="17.399999999999999">
      <x:c r="A143" s="685" t="s">
        <x:v>1020</x:v>
      </x:c>
      <x:c r="B143" s="623" t="s">
        <x:v>9</x:v>
      </x:c>
      <x:c r="C143" s="623" t="s">
        <x:v>1009</x:v>
      </x:c>
      <x:c r="D143" s="686" t="s">
        <x:v>13</x:v>
      </x:c>
      <x:c r="E143" s="686" t="s">
        <x:v>1266</x:v>
      </x:c>
      <x:c r="F143" s="686" t="s">
        <x:v>1267</x:v>
      </x:c>
      <x:c r="G143" s="623" t="s">
        <x:v>1011</x:v>
      </x:c>
      <x:c r="H143" s="623" t="s">
        <x:v>1010</x:v>
      </x:c>
      <x:c r="I143" s="623" t="s">
        <x:v>1268</x:v>
      </x:c>
      <x:c r="J143" s="686" t="s">
        <x:v>1078</x:v>
      </x:c>
      <x:c r="K143" s="624" t="s">
        <x:v>1023</x:v>
      </x:c>
      <x:c r="L143" s="686" t="s">
        <x:v>1079</x:v>
      </x:c>
      <x:c r="M143" s="687">
        <x:v>1</x:v>
      </x:c>
      <x:c r="N143" s="686" t="s">
        <x:v>1017</x:v>
      </x:c>
      <x:c r="O143" s="686"/>
      <x:c r="P143" s="623" t="s">
        <x:v>1018</x:v>
      </x:c>
      <x:c r="Q143" s="623" t="s">
        <x:v>1017</x:v>
      </x:c>
      <x:c r="R143" s="631">
        <x:v>0.03</x:v>
      </x:c>
      <x:c r="S143" s="631" cm="1">
        <x:f t="array" ref="S143">R143*RSDUSD24</x:f>
        <x:v>3.1799999999999997</x:v>
      </x:c>
      <x:c r="T143" s="631">
        <x:f t="shared" si="14"/>
        <x:v>3</x:v>
      </x:c>
      <x:c r="U143" s="631">
        <x:f t="shared" si="17"/>
        <x:v>5.1000000000000004E-2</x:v>
      </x:c>
      <x:c r="V143" s="631">
        <x:f t="shared" si="18"/>
        <x:v>3.0510000000000002</x:v>
      </x:c>
      <x:c r="W143" s="631">
        <x:f t="shared" si="15"/>
        <x:v>3.0510000000000002</x:v>
      </x:c>
      <x:c r="X143" s="768">
        <x:v>3.5122234998793957</x:v>
      </x:c>
      <x:c r="Y143" s="769">
        <x:f t="shared" si="16"/>
        <x:v>3.5122234998793957</x:v>
      </x:c>
    </x:row>
    <x:row r="144" spans="1:25" ht="17.399999999999999">
      <x:c r="A144" s="685" t="s">
        <x:v>1020</x:v>
      </x:c>
      <x:c r="B144" s="623" t="s">
        <x:v>9</x:v>
      </x:c>
      <x:c r="C144" s="623" t="s">
        <x:v>1009</x:v>
      </x:c>
      <x:c r="D144" s="686" t="s">
        <x:v>13</x:v>
      </x:c>
      <x:c r="E144" s="686" t="s">
        <x:v>1266</x:v>
      </x:c>
      <x:c r="F144" s="686" t="s">
        <x:v>1267</x:v>
      </x:c>
      <x:c r="G144" s="623" t="s">
        <x:v>1011</x:v>
      </x:c>
      <x:c r="H144" s="623" t="s">
        <x:v>1010</x:v>
      </x:c>
      <x:c r="I144" s="623" t="s">
        <x:v>1268</x:v>
      </x:c>
      <x:c r="J144" s="686" t="s">
        <x:v>1080</x:v>
      </x:c>
      <x:c r="K144" s="624" t="s">
        <x:v>1032</x:v>
      </x:c>
      <x:c r="L144" s="686" t="s">
        <x:v>1081</x:v>
      </x:c>
      <x:c r="M144" s="687">
        <x:v>1</x:v>
      </x:c>
      <x:c r="N144" s="686" t="s">
        <x:v>1017</x:v>
      </x:c>
      <x:c r="O144" s="686"/>
      <x:c r="P144" s="623" t="s">
        <x:v>1018</x:v>
      </x:c>
      <x:c r="Q144" s="623" t="s">
        <x:v>1125</x:v>
      </x:c>
      <x:c r="R144" s="631">
        <x:v>0.04</x:v>
      </x:c>
      <x:c r="S144" s="631" cm="1">
        <x:f t="array" ref="S144">R144*RSDUSD24</x:f>
        <x:v>4.24</x:v>
      </x:c>
      <x:c r="T144" s="631">
        <x:f t="shared" si="14"/>
        <x:v>4</x:v>
      </x:c>
      <x:c r="U144" s="631">
        <x:f t="shared" si="17"/>
        <x:v>6.8000000000000005E-2</x:v>
      </x:c>
      <x:c r="V144" s="631">
        <x:f t="shared" si="18"/>
        <x:v>4.0679999999999996</x:v>
      </x:c>
      <x:c r="W144" s="631">
        <x:f t="shared" si="15"/>
        <x:v>4.0679999999999996</x:v>
      </x:c>
      <x:c r="X144" s="768">
        <x:v>4.4128455913364135</x:v>
      </x:c>
      <x:c r="Y144" s="769">
        <x:f t="shared" si="16"/>
        <x:v>4.4128455913364135</x:v>
      </x:c>
    </x:row>
    <x:row r="145" spans="1:25" ht="17.399999999999999">
      <x:c r="A145" s="685" t="s">
        <x:v>1020</x:v>
      </x:c>
      <x:c r="B145" s="623" t="s">
        <x:v>9</x:v>
      </x:c>
      <x:c r="C145" s="623" t="s">
        <x:v>1009</x:v>
      </x:c>
      <x:c r="D145" s="686" t="s">
        <x:v>13</x:v>
      </x:c>
      <x:c r="E145" s="686" t="s">
        <x:v>1266</x:v>
      </x:c>
      <x:c r="F145" s="686" t="s">
        <x:v>1267</x:v>
      </x:c>
      <x:c r="G145" s="623" t="s">
        <x:v>1011</x:v>
      </x:c>
      <x:c r="H145" s="623" t="s">
        <x:v>1010</x:v>
      </x:c>
      <x:c r="I145" s="623" t="s">
        <x:v>1268</x:v>
      </x:c>
      <x:c r="J145" s="686" t="s">
        <x:v>1083</x:v>
      </x:c>
      <x:c r="K145" s="624" t="s">
        <x:v>1053</x:v>
      </x:c>
      <x:c r="L145" s="686" t="s">
        <x:v>1084</x:v>
      </x:c>
      <x:c r="M145" s="687">
        <x:v>14</x:v>
      </x:c>
      <x:c r="N145" s="686" t="s">
        <x:v>1017</x:v>
      </x:c>
      <x:c r="O145" s="686"/>
      <x:c r="P145" s="623" t="s">
        <x:v>1018</x:v>
      </x:c>
      <x:c r="Q145" s="623" t="s">
        <x:v>1125</x:v>
      </x:c>
      <x:c r="R145" s="631">
        <x:v>0.1</x:v>
      </x:c>
      <x:c r="S145" s="631" cm="1">
        <x:f t="array" ref="S145">R145*RSDUSD24</x:f>
        <x:v>10.600000000000001</x:v>
      </x:c>
      <x:c r="T145" s="631">
        <x:f t="shared" si="14"/>
        <x:v>10</x:v>
      </x:c>
      <x:c r="U145" s="631">
        <x:f t="shared" si="17"/>
        <x:v>0.17</x:v>
      </x:c>
      <x:c r="V145" s="631">
        <x:f t="shared" si="18"/>
        <x:v>10.17</x:v>
      </x:c>
      <x:c r="W145" s="631">
        <x:f t="shared" si="15"/>
        <x:v>142.38</x:v>
      </x:c>
      <x:c r="X145" s="768">
        <x:v>10.604053747752333</x:v>
      </x:c>
      <x:c r="Y145" s="769">
        <x:f t="shared" si="16"/>
        <x:v>148.45675246853267</x:v>
      </x:c>
    </x:row>
    <x:row r="146" spans="1:25" ht="17.399999999999999">
      <x:c r="A146" s="685" t="s">
        <x:v>1020</x:v>
      </x:c>
      <x:c r="B146" s="623" t="s">
        <x:v>9</x:v>
      </x:c>
      <x:c r="C146" s="623" t="s">
        <x:v>1009</x:v>
      </x:c>
      <x:c r="D146" s="686" t="s">
        <x:v>13</x:v>
      </x:c>
      <x:c r="E146" s="686" t="s">
        <x:v>1266</x:v>
      </x:c>
      <x:c r="F146" s="686" t="s">
        <x:v>1267</x:v>
      </x:c>
      <x:c r="G146" s="623" t="s">
        <x:v>1011</x:v>
      </x:c>
      <x:c r="H146" s="623" t="s">
        <x:v>1010</x:v>
      </x:c>
      <x:c r="I146" s="623" t="s">
        <x:v>1148</x:v>
      </x:c>
      <x:c r="J146" s="686" t="s">
        <x:v>1269</x:v>
      </x:c>
      <x:c r="K146" s="624" t="s">
        <x:v>1027</x:v>
      </x:c>
      <x:c r="L146" s="686" t="s">
        <x:v>1270</x:v>
      </x:c>
      <x:c r="M146" s="687">
        <x:v>1</x:v>
      </x:c>
      <x:c r="N146" s="686" t="s">
        <x:v>1017</x:v>
      </x:c>
      <x:c r="O146" s="686"/>
      <x:c r="P146" s="623" t="s">
        <x:v>1018</x:v>
      </x:c>
      <x:c r="Q146" s="623" t="s">
        <x:v>1017</x:v>
      </x:c>
      <x:c r="R146" s="631">
        <x:v>0.1</x:v>
      </x:c>
      <x:c r="S146" s="631" cm="1">
        <x:f t="array" ref="S146">R146*RSDUSD24</x:f>
        <x:v>10.600000000000001</x:v>
      </x:c>
      <x:c r="T146" s="631">
        <x:f t="shared" si="14"/>
        <x:v>10</x:v>
      </x:c>
      <x:c r="U146" s="631">
        <x:f t="shared" si="17"/>
        <x:v>0.17</x:v>
      </x:c>
      <x:c r="V146" s="631">
        <x:f t="shared" si="18"/>
        <x:v>10.17</x:v>
      </x:c>
      <x:c r="W146" s="631">
        <x:f t="shared" si="15"/>
        <x:v>10.17</x:v>
      </x:c>
      <x:c r="X146" s="768">
        <x:v>10.614899739431127</x:v>
      </x:c>
      <x:c r="Y146" s="769">
        <x:f t="shared" si="16"/>
        <x:v>10.614899739431127</x:v>
      </x:c>
    </x:row>
    <x:row r="147" spans="1:25" ht="17.399999999999999">
      <x:c r="A147" s="685" t="s">
        <x:v>1020</x:v>
      </x:c>
      <x:c r="B147" s="623" t="s">
        <x:v>9</x:v>
      </x:c>
      <x:c r="C147" s="623" t="s">
        <x:v>1009</x:v>
      </x:c>
      <x:c r="D147" s="686" t="s">
        <x:v>13</x:v>
      </x:c>
      <x:c r="E147" s="686" t="s">
        <x:v>1266</x:v>
      </x:c>
      <x:c r="F147" s="686" t="s">
        <x:v>1267</x:v>
      </x:c>
      <x:c r="G147" s="623" t="s">
        <x:v>1011</x:v>
      </x:c>
      <x:c r="H147" s="623" t="s">
        <x:v>1010</x:v>
      </x:c>
      <x:c r="I147" s="623" t="s">
        <x:v>1148</x:v>
      </x:c>
      <x:c r="J147" s="686" t="s">
        <x:v>1085</x:v>
      </x:c>
      <x:c r="K147" s="624" t="s">
        <x:v>1023</x:v>
      </x:c>
      <x:c r="L147" s="686" t="s">
        <x:v>1086</x:v>
      </x:c>
      <x:c r="M147" s="687">
        <x:v>1</x:v>
      </x:c>
      <x:c r="N147" s="686" t="s">
        <x:v>1017</x:v>
      </x:c>
      <x:c r="O147" s="686"/>
      <x:c r="P147" s="623" t="s">
        <x:v>1018</x:v>
      </x:c>
      <x:c r="Q147" s="623" t="s">
        <x:v>1017</x:v>
      </x:c>
      <x:c r="R147" s="631">
        <x:v>0.2</x:v>
      </x:c>
      <x:c r="S147" s="631" cm="1">
        <x:f t="array" ref="S147">R147*RSDUSD24</x:f>
        <x:v>21.200000000000003</x:v>
      </x:c>
      <x:c r="T147" s="631">
        <x:f t="shared" si="14"/>
        <x:v>20</x:v>
      </x:c>
      <x:c r="U147" s="631">
        <x:f t="shared" si="17"/>
        <x:v>0.34</x:v>
      </x:c>
      <x:c r="V147" s="631">
        <x:f t="shared" si="18"/>
        <x:v>20.34</x:v>
      </x:c>
      <x:c r="W147" s="631">
        <x:f t="shared" si="15"/>
        <x:v>20.34</x:v>
      </x:c>
      <x:c r="X147" s="768">
        <x:v>20.24525275194393</x:v>
      </x:c>
      <x:c r="Y147" s="769">
        <x:f t="shared" si="16"/>
        <x:v>20.24525275194393</x:v>
      </x:c>
    </x:row>
    <x:row r="148" spans="1:25" ht="17.399999999999999">
      <x:c r="A148" s="685" t="s">
        <x:v>1020</x:v>
      </x:c>
      <x:c r="B148" s="623" t="s">
        <x:v>9</x:v>
      </x:c>
      <x:c r="C148" s="623" t="s">
        <x:v>1009</x:v>
      </x:c>
      <x:c r="D148" s="686" t="s">
        <x:v>13</x:v>
      </x:c>
      <x:c r="E148" s="686" t="s">
        <x:v>1266</x:v>
      </x:c>
      <x:c r="F148" s="686" t="s">
        <x:v>1267</x:v>
      </x:c>
      <x:c r="G148" s="623" t="s">
        <x:v>1011</x:v>
      </x:c>
      <x:c r="H148" s="623" t="s">
        <x:v>1010</x:v>
      </x:c>
      <x:c r="I148" s="623" t="s">
        <x:v>1148</x:v>
      </x:c>
      <x:c r="J148" s="686" t="s">
        <x:v>1087</x:v>
      </x:c>
      <x:c r="K148" s="624" t="s">
        <x:v>1032</x:v>
      </x:c>
      <x:c r="L148" s="686" t="s">
        <x:v>1088</x:v>
      </x:c>
      <x:c r="M148" s="687">
        <x:v>1</x:v>
      </x:c>
      <x:c r="N148" s="686" t="s">
        <x:v>1017</x:v>
      </x:c>
      <x:c r="O148" s="686"/>
      <x:c r="P148" s="623" t="s">
        <x:v>1018</x:v>
      </x:c>
      <x:c r="Q148" s="623" t="s">
        <x:v>1017</x:v>
      </x:c>
      <x:c r="R148" s="631">
        <x:v>0.25</x:v>
      </x:c>
      <x:c r="S148" s="631" cm="1">
        <x:f t="array" ref="S148">R148*RSDUSD24</x:f>
        <x:v>26.5</x:v>
      </x:c>
      <x:c r="T148" s="631">
        <x:f t="shared" si="14"/>
        <x:v>25</x:v>
      </x:c>
      <x:c r="U148" s="631">
        <x:f t="shared" si="17"/>
        <x:v>0.42500000000000004</x:v>
      </x:c>
      <x:c r="V148" s="631">
        <x:f t="shared" si="18"/>
        <x:v>25.425000000000001</x:v>
      </x:c>
      <x:c r="W148" s="631">
        <x:f t="shared" si="15"/>
        <x:v>25.425000000000001</x:v>
      </x:c>
      <x:c r="X148" s="768">
        <x:v>24.814170189760418</x:v>
      </x:c>
      <x:c r="Y148" s="769">
        <x:f t="shared" si="16"/>
        <x:v>24.814170189760418</x:v>
      </x:c>
    </x:row>
    <x:row r="149" spans="1:25" ht="17.399999999999999">
      <x:c r="A149" s="685" t="s">
        <x:v>1020</x:v>
      </x:c>
      <x:c r="B149" s="623" t="s">
        <x:v>9</x:v>
      </x:c>
      <x:c r="C149" s="623" t="s">
        <x:v>1009</x:v>
      </x:c>
      <x:c r="D149" s="686" t="s">
        <x:v>13</x:v>
      </x:c>
      <x:c r="E149" s="686" t="s">
        <x:v>1266</x:v>
      </x:c>
      <x:c r="F149" s="686" t="s">
        <x:v>1267</x:v>
      </x:c>
      <x:c r="G149" s="623" t="s">
        <x:v>1011</x:v>
      </x:c>
      <x:c r="H149" s="623" t="s">
        <x:v>1010</x:v>
      </x:c>
      <x:c r="I149" s="623" t="s">
        <x:v>1268</x:v>
      </x:c>
      <x:c r="J149" s="686" t="s">
        <x:v>1089</x:v>
      </x:c>
      <x:c r="K149" s="624" t="s">
        <x:v>1015</x:v>
      </x:c>
      <x:c r="L149" s="686" t="s">
        <x:v>1090</x:v>
      </x:c>
      <x:c r="M149" s="687">
        <x:v>1</x:v>
      </x:c>
      <x:c r="N149" s="686" t="s">
        <x:v>1017</x:v>
      </x:c>
      <x:c r="O149" s="686"/>
      <x:c r="P149" s="623" t="s">
        <x:v>1018</x:v>
      </x:c>
      <x:c r="Q149" s="623" t="s">
        <x:v>1017</x:v>
      </x:c>
      <x:c r="R149" s="631">
        <x:v>0.42</x:v>
      </x:c>
      <x:c r="S149" s="631" cm="1">
        <x:f t="array" ref="S149">R149*RSDUSD24</x:f>
        <x:v>44.519999999999996</x:v>
      </x:c>
      <x:c r="T149" s="631">
        <x:f t="shared" si="14"/>
        <x:v>42</x:v>
      </x:c>
      <x:c r="U149" s="631">
        <x:f t="shared" si="17"/>
        <x:v>0.71400000000000008</x:v>
      </x:c>
      <x:c r="V149" s="631">
        <x:f t="shared" si="18"/>
        <x:v>42.713999999999999</x:v>
      </x:c>
      <x:c r="W149" s="631">
        <x:f t="shared" si="15"/>
        <x:v>42.713999999999999</x:v>
      </x:c>
      <x:c r="X149" s="768">
        <x:v>36.443326679027393</x:v>
      </x:c>
      <x:c r="Y149" s="769">
        <x:f t="shared" si="16"/>
        <x:v>36.443326679027393</x:v>
      </x:c>
    </x:row>
    <x:row r="150" spans="1:25" ht="17.399999999999999">
      <x:c r="A150" s="685" t="s">
        <x:v>1020</x:v>
      </x:c>
      <x:c r="B150" s="623" t="s">
        <x:v>9</x:v>
      </x:c>
      <x:c r="C150" s="623" t="s">
        <x:v>1009</x:v>
      </x:c>
      <x:c r="D150" s="686" t="s">
        <x:v>13</x:v>
      </x:c>
      <x:c r="E150" s="686" t="s">
        <x:v>1266</x:v>
      </x:c>
      <x:c r="F150" s="686" t="s">
        <x:v>1267</x:v>
      </x:c>
      <x:c r="G150" s="623" t="s">
        <x:v>1011</x:v>
      </x:c>
      <x:c r="H150" s="623" t="s">
        <x:v>1010</x:v>
      </x:c>
      <x:c r="I150" s="623" t="s">
        <x:v>1268</x:v>
      </x:c>
      <x:c r="J150" s="686" t="s">
        <x:v>1091</x:v>
      </x:c>
      <x:c r="K150" s="624" t="s">
        <x:v>1027</x:v>
      </x:c>
      <x:c r="L150" s="686" t="s">
        <x:v>1092</x:v>
      </x:c>
      <x:c r="M150" s="687">
        <x:v>1</x:v>
      </x:c>
      <x:c r="N150" s="686" t="s">
        <x:v>1017</x:v>
      </x:c>
      <x:c r="O150" s="686"/>
      <x:c r="P150" s="623" t="s">
        <x:v>1018</x:v>
      </x:c>
      <x:c r="Q150" s="623" t="s">
        <x:v>1017</x:v>
      </x:c>
      <x:c r="R150" s="631">
        <x:v>0.52</x:v>
      </x:c>
      <x:c r="S150" s="631" cm="1">
        <x:f t="array" ref="S150">R150*RSDUSD24</x:f>
        <x:v>55.120000000000005</x:v>
      </x:c>
      <x:c r="T150" s="631">
        <x:f t="shared" si="14"/>
        <x:v>52</x:v>
      </x:c>
      <x:c r="U150" s="631">
        <x:f t="shared" si="17"/>
        <x:v>0.88400000000000012</x:v>
      </x:c>
      <x:c r="V150" s="631">
        <x:f t="shared" si="18"/>
        <x:v>52.884</x:v>
      </x:c>
      <x:c r="W150" s="631">
        <x:f t="shared" si="15"/>
        <x:v>52.884</x:v>
      </x:c>
      <x:c r="X150" s="768">
        <x:v>46.351349298203836</x:v>
      </x:c>
      <x:c r="Y150" s="769">
        <x:f t="shared" si="16"/>
        <x:v>46.351349298203836</x:v>
      </x:c>
    </x:row>
    <x:row r="151" spans="1:25" ht="17.399999999999999">
      <x:c r="A151" s="685" t="s">
        <x:v>1020</x:v>
      </x:c>
      <x:c r="B151" s="623" t="s">
        <x:v>9</x:v>
      </x:c>
      <x:c r="C151" s="623" t="s">
        <x:v>1009</x:v>
      </x:c>
      <x:c r="D151" s="686" t="s">
        <x:v>13</x:v>
      </x:c>
      <x:c r="E151" s="686" t="s">
        <x:v>1266</x:v>
      </x:c>
      <x:c r="F151" s="686" t="s">
        <x:v>1267</x:v>
      </x:c>
      <x:c r="G151" s="623" t="s">
        <x:v>1011</x:v>
      </x:c>
      <x:c r="H151" s="623" t="s">
        <x:v>1010</x:v>
      </x:c>
      <x:c r="I151" s="623" t="s">
        <x:v>1268</x:v>
      </x:c>
      <x:c r="J151" s="686" t="s">
        <x:v>1094</x:v>
      </x:c>
      <x:c r="K151" s="624" t="s">
        <x:v>1023</x:v>
      </x:c>
      <x:c r="L151" s="686" t="s">
        <x:v>1095</x:v>
      </x:c>
      <x:c r="M151" s="687">
        <x:v>1</x:v>
      </x:c>
      <x:c r="N151" s="686" t="s">
        <x:v>1017</x:v>
      </x:c>
      <x:c r="O151" s="686"/>
      <x:c r="P151" s="623" t="s">
        <x:v>1018</x:v>
      </x:c>
      <x:c r="Q151" s="623" t="s">
        <x:v>1017</x:v>
      </x:c>
      <x:c r="R151" s="631">
        <x:v>0.57999999999999996</x:v>
      </x:c>
      <x:c r="S151" s="631" cm="1">
        <x:f t="array" ref="S151">R151*RSDUSD24</x:f>
        <x:v>61.48</x:v>
      </x:c>
      <x:c r="T151" s="631">
        <x:f t="shared" si="14"/>
        <x:v>57.999999999999993</x:v>
      </x:c>
      <x:c r="U151" s="631">
        <x:f t="shared" si="17"/>
        <x:v>0.98599999999999999</x:v>
      </x:c>
      <x:c r="V151" s="631">
        <x:f t="shared" si="18"/>
        <x:v>58.98599999999999</x:v>
      </x:c>
      <x:c r="W151" s="631">
        <x:f t="shared" si="15"/>
        <x:v>58.98599999999999</x:v>
      </x:c>
      <x:c r="X151" s="768">
        <x:v>42.216154370014948</x:v>
      </x:c>
      <x:c r="Y151" s="769">
        <x:f t="shared" si="16"/>
        <x:v>42.216154370014948</x:v>
      </x:c>
    </x:row>
    <x:row r="152" spans="1:25" ht="17.399999999999999">
      <x:c r="A152" s="685" t="s">
        <x:v>1020</x:v>
      </x:c>
      <x:c r="B152" s="623" t="s">
        <x:v>9</x:v>
      </x:c>
      <x:c r="C152" s="623" t="s">
        <x:v>1009</x:v>
      </x:c>
      <x:c r="D152" s="686" t="s">
        <x:v>13</x:v>
      </x:c>
      <x:c r="E152" s="686" t="s">
        <x:v>1266</x:v>
      </x:c>
      <x:c r="F152" s="686" t="s">
        <x:v>1267</x:v>
      </x:c>
      <x:c r="G152" s="623" t="s">
        <x:v>1011</x:v>
      </x:c>
      <x:c r="H152" s="623" t="s">
        <x:v>1010</x:v>
      </x:c>
      <x:c r="I152" s="623" t="s">
        <x:v>1268</x:v>
      </x:c>
      <x:c r="J152" s="686" t="s">
        <x:v>1096</x:v>
      </x:c>
      <x:c r="K152" s="624" t="s">
        <x:v>1032</x:v>
      </x:c>
      <x:c r="L152" s="686" t="s">
        <x:v>1097</x:v>
      </x:c>
      <x:c r="M152" s="687">
        <x:v>1</x:v>
      </x:c>
      <x:c r="N152" s="686" t="s">
        <x:v>1017</x:v>
      </x:c>
      <x:c r="O152" s="686"/>
      <x:c r="P152" s="623" t="s">
        <x:v>1018</x:v>
      </x:c>
      <x:c r="Q152" s="623" t="s">
        <x:v>1125</x:v>
      </x:c>
      <x:c r="R152" s="631">
        <x:v>0.7</x:v>
      </x:c>
      <x:c r="S152" s="631" cm="1">
        <x:f t="array" ref="S152">R152*RSDUSD24</x:f>
        <x:v>74.199999999999989</x:v>
      </x:c>
      <x:c r="T152" s="631">
        <x:f t="shared" si="14"/>
        <x:v>70</x:v>
      </x:c>
      <x:c r="U152" s="631">
        <x:f t="shared" si="17"/>
        <x:v>1.1900000000000002</x:v>
      </x:c>
      <x:c r="V152" s="631">
        <x:f t="shared" si="18"/>
        <x:v>71.19</x:v>
      </x:c>
      <x:c r="W152" s="631">
        <x:f t="shared" si="15"/>
        <x:v>71.19</x:v>
      </x:c>
      <x:c r="X152" s="768">
        <x:v>48.453648410201595</x:v>
      </x:c>
      <x:c r="Y152" s="769">
        <x:f t="shared" si="16"/>
        <x:v>48.453648410201595</x:v>
      </x:c>
    </x:row>
    <x:row r="153" spans="1:25" ht="17.399999999999999">
      <x:c r="A153" s="685" t="s">
        <x:v>1020</x:v>
      </x:c>
      <x:c r="B153" s="623" t="s">
        <x:v>9</x:v>
      </x:c>
      <x:c r="C153" s="623" t="s">
        <x:v>1009</x:v>
      </x:c>
      <x:c r="D153" s="686" t="s">
        <x:v>13</x:v>
      </x:c>
      <x:c r="E153" s="686" t="s">
        <x:v>1266</x:v>
      </x:c>
      <x:c r="F153" s="686" t="s">
        <x:v>1267</x:v>
      </x:c>
      <x:c r="G153" s="623" t="s">
        <x:v>1011</x:v>
      </x:c>
      <x:c r="H153" s="623" t="s">
        <x:v>1010</x:v>
      </x:c>
      <x:c r="I153" s="623" t="s">
        <x:v>1268</x:v>
      </x:c>
      <x:c r="J153" s="686" t="s">
        <x:v>1098</x:v>
      </x:c>
      <x:c r="K153" s="624" t="s">
        <x:v>1053</x:v>
      </x:c>
      <x:c r="L153" s="686" t="s">
        <x:v>1099</x:v>
      </x:c>
      <x:c r="M153" s="687">
        <x:v>14</x:v>
      </x:c>
      <x:c r="N153" s="686" t="s">
        <x:v>1017</x:v>
      </x:c>
      <x:c r="O153" s="686"/>
      <x:c r="P153" s="623" t="s">
        <x:v>1018</x:v>
      </x:c>
      <x:c r="Q153" s="623" t="s">
        <x:v>1125</x:v>
      </x:c>
      <x:c r="R153" s="631">
        <x:v>0.15</x:v>
      </x:c>
      <x:c r="S153" s="631" cm="1">
        <x:f t="array" ref="S153">R153*RSDUSD24</x:f>
        <x:v>15.899999999999999</x:v>
      </x:c>
      <x:c r="T153" s="631">
        <x:f t="shared" si="14"/>
        <x:v>15</x:v>
      </x:c>
      <x:c r="U153" s="631">
        <x:f t="shared" si="17"/>
        <x:v>0.255</x:v>
      </x:c>
      <x:c r="V153" s="631">
        <x:f t="shared" si="18"/>
        <x:v>15.255000000000001</x:v>
      </x:c>
      <x:c r="W153" s="631">
        <x:f t="shared" si="15"/>
        <x:v>213.57000000000002</x:v>
      </x:c>
      <x:c r="X153" s="768">
        <x:v>5.86673382224925</x:v>
      </x:c>
      <x:c r="Y153" s="769">
        <x:f t="shared" si="16"/>
        <x:v>82.134273511489496</x:v>
      </x:c>
    </x:row>
    <x:row r="154" spans="1:25" ht="17.399999999999999">
      <x:c r="A154" s="685" t="s">
        <x:v>1020</x:v>
      </x:c>
      <x:c r="B154" s="623" t="s">
        <x:v>9</x:v>
      </x:c>
      <x:c r="C154" s="623" t="s">
        <x:v>1009</x:v>
      </x:c>
      <x:c r="D154" s="686" t="s">
        <x:v>13</x:v>
      </x:c>
      <x:c r="E154" s="686" t="s">
        <x:v>1266</x:v>
      </x:c>
      <x:c r="F154" s="686" t="s">
        <x:v>1267</x:v>
      </x:c>
      <x:c r="G154" s="623" t="s">
        <x:v>1011</x:v>
      </x:c>
      <x:c r="H154" s="623" t="s">
        <x:v>1010</x:v>
      </x:c>
      <x:c r="I154" s="623" t="s">
        <x:v>1148</x:v>
      </x:c>
      <x:c r="J154" s="686" t="s">
        <x:v>1100</x:v>
      </x:c>
      <x:c r="K154" s="624" t="s">
        <x:v>1027</x:v>
      </x:c>
      <x:c r="L154" s="686" t="s">
        <x:v>1101</x:v>
      </x:c>
      <x:c r="M154" s="687">
        <x:v>6</x:v>
      </x:c>
      <x:c r="N154" s="686" t="s">
        <x:v>1017</x:v>
      </x:c>
      <x:c r="O154" s="686"/>
      <x:c r="P154" s="623" t="s">
        <x:v>1018</x:v>
      </x:c>
      <x:c r="Q154" s="623" t="s">
        <x:v>1017</x:v>
      </x:c>
      <x:c r="R154" s="631">
        <x:v>0.17</x:v>
      </x:c>
      <x:c r="S154" s="631" cm="1">
        <x:f t="array" ref="S154">R154*RSDUSD24</x:f>
        <x:v>18.02</x:v>
      </x:c>
      <x:c r="T154" s="631">
        <x:f t="shared" si="14"/>
        <x:v>17</x:v>
      </x:c>
      <x:c r="U154" s="631">
        <x:f t="shared" si="17"/>
        <x:v>0.28900000000000003</x:v>
      </x:c>
      <x:c r="V154" s="631">
        <x:f t="shared" si="18"/>
        <x:v>17.289000000000001</x:v>
      </x:c>
      <x:c r="W154" s="631">
        <x:f t="shared" si="15"/>
        <x:v>103.73400000000001</x:v>
      </x:c>
      <x:c r="X154" s="768">
        <x:v>5.9190693106587</x:v>
      </x:c>
      <x:c r="Y154" s="769">
        <x:f t="shared" si="16"/>
        <x:v>35.514415863952202</x:v>
      </x:c>
    </x:row>
    <x:row r="155" spans="1:25" ht="17.399999999999999">
      <x:c r="A155" s="685" t="s">
        <x:v>1020</x:v>
      </x:c>
      <x:c r="B155" s="623" t="s">
        <x:v>9</x:v>
      </x:c>
      <x:c r="C155" s="623" t="s">
        <x:v>1009</x:v>
      </x:c>
      <x:c r="D155" s="686" t="s">
        <x:v>13</x:v>
      </x:c>
      <x:c r="E155" s="686" t="s">
        <x:v>1266</x:v>
      </x:c>
      <x:c r="F155" s="686" t="s">
        <x:v>1267</x:v>
      </x:c>
      <x:c r="G155" s="623" t="s">
        <x:v>1011</x:v>
      </x:c>
      <x:c r="H155" s="623" t="s">
        <x:v>1010</x:v>
      </x:c>
      <x:c r="I155" s="623" t="s">
        <x:v>1148</x:v>
      </x:c>
      <x:c r="J155" s="686" t="s">
        <x:v>1035</x:v>
      </x:c>
      <x:c r="K155" s="624" t="s">
        <x:v>1023</x:v>
      </x:c>
      <x:c r="L155" s="686" t="s">
        <x:v>1102</x:v>
      </x:c>
      <x:c r="M155" s="687">
        <x:v>0.46</x:v>
      </x:c>
      <x:c r="N155" s="686" t="s">
        <x:v>1017</x:v>
      </x:c>
      <x:c r="O155" s="686"/>
      <x:c r="P155" s="623" t="s">
        <x:v>1018</x:v>
      </x:c>
      <x:c r="Q155" s="623" t="s">
        <x:v>1017</x:v>
      </x:c>
      <x:c r="R155" s="631">
        <x:v>0.66</x:v>
      </x:c>
      <x:c r="S155" s="631" cm="1">
        <x:f t="array" ref="S155">R155*RSDUSD24</x:f>
        <x:v>69.960000000000008</x:v>
      </x:c>
      <x:c r="T155" s="631">
        <x:f t="shared" si="14"/>
        <x:v>66</x:v>
      </x:c>
      <x:c r="U155" s="631">
        <x:f t="shared" si="17"/>
        <x:v>1.1220000000000001</x:v>
      </x:c>
      <x:c r="V155" s="631">
        <x:f t="shared" si="18"/>
        <x:v>67.122</x:v>
      </x:c>
      <x:c r="W155" s="631">
        <x:f t="shared" si="15"/>
        <x:v>30.87612</x:v>
      </x:c>
      <x:c r="X155" s="768">
        <x:v>65.55181106108131</x:v>
      </x:c>
      <x:c r="Y155" s="769">
        <x:f t="shared" si="16"/>
        <x:v>30.153833088097404</x:v>
      </x:c>
    </x:row>
    <x:row r="156" spans="1:25" ht="17.399999999999999">
      <x:c r="A156" s="685" t="s">
        <x:v>1020</x:v>
      </x:c>
      <x:c r="B156" s="623" t="s">
        <x:v>9</x:v>
      </x:c>
      <x:c r="C156" s="623" t="s">
        <x:v>1009</x:v>
      </x:c>
      <x:c r="D156" s="686" t="s">
        <x:v>13</x:v>
      </x:c>
      <x:c r="E156" s="686" t="s">
        <x:v>1266</x:v>
      </x:c>
      <x:c r="F156" s="686" t="s">
        <x:v>1267</x:v>
      </x:c>
      <x:c r="G156" s="623" t="s">
        <x:v>1011</x:v>
      </x:c>
      <x:c r="H156" s="623" t="s">
        <x:v>1010</x:v>
      </x:c>
      <x:c r="I156" s="623" t="s">
        <x:v>1148</x:v>
      </x:c>
      <x:c r="J156" s="686" t="s">
        <x:v>1103</x:v>
      </x:c>
      <x:c r="K156" s="624" t="s">
        <x:v>1032</x:v>
      </x:c>
      <x:c r="L156" s="686" t="s">
        <x:v>1104</x:v>
      </x:c>
      <x:c r="M156" s="687">
        <x:v>2.8000000000000001E-2</x:v>
      </x:c>
      <x:c r="N156" s="686" t="s">
        <x:v>1017</x:v>
      </x:c>
      <x:c r="O156" s="686"/>
      <x:c r="P156" s="623" t="s">
        <x:v>1018</x:v>
      </x:c>
      <x:c r="Q156" s="623" t="s">
        <x:v>1017</x:v>
      </x:c>
      <x:c r="R156" s="631">
        <x:v>1.3</x:v>
      </x:c>
      <x:c r="S156" s="631" cm="1">
        <x:f t="array" ref="S156">R156*RSDUSD24</x:f>
        <x:v>137.80000000000001</x:v>
      </x:c>
      <x:c r="T156" s="631">
        <x:f t="shared" si="14"/>
        <x:v>130</x:v>
      </x:c>
      <x:c r="U156" s="631">
        <x:f t="shared" si="17"/>
        <x:v>2.21</x:v>
      </x:c>
      <x:c r="V156" s="631">
        <x:f t="shared" si="18"/>
        <x:v>132.21</x:v>
      </x:c>
      <x:c r="W156" s="631">
        <x:f t="shared" si="15"/>
        <x:v>3.7018800000000005</x:v>
      </x:c>
      <x:c r="X156" s="768">
        <x:v>135.21617621536126</x:v>
      </x:c>
      <x:c r="Y156" s="769">
        <x:f t="shared" si="16"/>
        <x:v>3.7860529340301152</x:v>
      </x:c>
    </x:row>
    <x:row r="157" spans="1:25" ht="17.399999999999999">
      <x:c r="A157" s="685" t="s">
        <x:v>1020</x:v>
      </x:c>
      <x:c r="B157" s="623" t="s">
        <x:v>9</x:v>
      </x:c>
      <x:c r="C157" s="623" t="s">
        <x:v>1009</x:v>
      </x:c>
      <x:c r="D157" s="686" t="s">
        <x:v>13</x:v>
      </x:c>
      <x:c r="E157" s="686" t="s">
        <x:v>1266</x:v>
      </x:c>
      <x:c r="F157" s="686" t="s">
        <x:v>1267</x:v>
      </x:c>
      <x:c r="G157" s="623" t="s">
        <x:v>1011</x:v>
      </x:c>
      <x:c r="H157" s="623" t="s">
        <x:v>1010</x:v>
      </x:c>
      <x:c r="I157" s="623" t="s">
        <x:v>1013</x:v>
      </x:c>
      <x:c r="J157" s="686" t="s">
        <x:v>1021</x:v>
      </x:c>
      <x:c r="K157" s="624" t="s">
        <x:v>1023</x:v>
      </x:c>
      <x:c r="L157" s="686" t="s">
        <x:v>1105</x:v>
      </x:c>
      <x:c r="M157" s="687">
        <x:v>0.22059999999999999</x:v>
      </x:c>
      <x:c r="N157" s="686" t="s">
        <x:v>1017</x:v>
      </x:c>
      <x:c r="O157" s="686"/>
      <x:c r="P157" s="623" t="s">
        <x:v>1018</x:v>
      </x:c>
      <x:c r="Q157" s="623" t="s">
        <x:v>1017</x:v>
      </x:c>
      <x:c r="R157" s="631">
        <x:v>0.9</x:v>
      </x:c>
      <x:c r="S157" s="631" cm="1">
        <x:f t="array" ref="S157">R157*RSDUSD24</x:f>
        <x:v>95.4</x:v>
      </x:c>
      <x:c r="T157" s="631">
        <x:f t="shared" ref="T157:T188" si="19">R157*RSDUSD25</x:f>
        <x:v>90</x:v>
      </x:c>
      <x:c r="U157" s="631">
        <x:f t="shared" si="17"/>
        <x:v>1.53</x:v>
      </x:c>
      <x:c r="V157" s="631">
        <x:f t="shared" si="18"/>
        <x:v>91.53</x:v>
      </x:c>
      <x:c r="W157" s="631">
        <x:f t="shared" ref="W157:W188" si="20">V157*M157</x:f>
        <x:v>20.191517999999999</x:v>
      </x:c>
      <x:c r="X157" s="768">
        <x:v>94.110214865336161</x:v>
      </x:c>
      <x:c r="Y157" s="769">
        <x:f t="shared" si="16"/>
        <x:v>20.760713399293156</x:v>
      </x:c>
    </x:row>
    <x:row r="158" spans="1:25" ht="17.399999999999999">
      <x:c r="A158" s="685" t="s">
        <x:v>1020</x:v>
      </x:c>
      <x:c r="B158" s="623" t="s">
        <x:v>9</x:v>
      </x:c>
      <x:c r="C158" s="623" t="s">
        <x:v>1009</x:v>
      </x:c>
      <x:c r="D158" s="686" t="s">
        <x:v>13</x:v>
      </x:c>
      <x:c r="E158" s="686" t="s">
        <x:v>1266</x:v>
      </x:c>
      <x:c r="F158" s="686" t="s">
        <x:v>1267</x:v>
      </x:c>
      <x:c r="G158" s="623" t="s">
        <x:v>1011</x:v>
      </x:c>
      <x:c r="H158" s="623" t="s">
        <x:v>1010</x:v>
      </x:c>
      <x:c r="I158" s="623" t="s">
        <x:v>1013</x:v>
      </x:c>
      <x:c r="J158" s="686" t="s">
        <x:v>1025</x:v>
      </x:c>
      <x:c r="K158" s="624" t="s">
        <x:v>1032</x:v>
      </x:c>
      <x:c r="L158" s="686" t="s">
        <x:v>1107</x:v>
      </x:c>
      <x:c r="M158" s="687">
        <x:v>1.3959999999999999</x:v>
      </x:c>
      <x:c r="N158" s="686" t="s">
        <x:v>1017</x:v>
      </x:c>
      <x:c r="O158" s="686"/>
      <x:c r="P158" s="623" t="s">
        <x:v>1018</x:v>
      </x:c>
      <x:c r="Q158" s="623" t="s">
        <x:v>1017</x:v>
      </x:c>
      <x:c r="R158" s="631">
        <x:v>0.9</x:v>
      </x:c>
      <x:c r="S158" s="631" cm="1">
        <x:f t="array" ref="S158">R158*RSDUSD24</x:f>
        <x:v>95.4</x:v>
      </x:c>
      <x:c r="T158" s="631">
        <x:f t="shared" si="19"/>
        <x:v>90</x:v>
      </x:c>
      <x:c r="U158" s="631">
        <x:f t="shared" si="17"/>
        <x:v>1.53</x:v>
      </x:c>
      <x:c r="V158" s="631">
        <x:f t="shared" si="18"/>
        <x:v>91.53</x:v>
      </x:c>
      <x:c r="W158" s="631">
        <x:f t="shared" si="20"/>
        <x:v>127.77587999999999</x:v>
      </x:c>
      <x:c r="X158" s="768">
        <x:v>91.448669158296369</x:v>
      </x:c>
      <x:c r="Y158" s="769">
        <x:f t="shared" si="16"/>
        <x:v>127.66234214498172</x:v>
      </x:c>
    </x:row>
    <x:row r="159" spans="1:25" ht="17.399999999999999">
      <x:c r="A159" s="685" t="s">
        <x:v>1020</x:v>
      </x:c>
      <x:c r="B159" s="623" t="s">
        <x:v>9</x:v>
      </x:c>
      <x:c r="C159" s="623" t="s">
        <x:v>1009</x:v>
      </x:c>
      <x:c r="D159" s="686" t="s">
        <x:v>13</x:v>
      </x:c>
      <x:c r="E159" s="686" t="s">
        <x:v>1266</x:v>
      </x:c>
      <x:c r="F159" s="686" t="s">
        <x:v>1267</x:v>
      </x:c>
      <x:c r="G159" s="623" t="s">
        <x:v>1011</x:v>
      </x:c>
      <x:c r="H159" s="623" t="s">
        <x:v>1010</x:v>
      </x:c>
      <x:c r="I159" s="623" t="s">
        <x:v>1013</x:v>
      </x:c>
      <x:c r="J159" s="686" t="s">
        <x:v>1108</x:v>
      </x:c>
      <x:c r="K159" s="624" t="s">
        <x:v>1053</x:v>
      </x:c>
      <x:c r="L159" s="686" t="s">
        <x:v>1109</x:v>
      </x:c>
      <x:c r="M159" s="687">
        <x:v>200</x:v>
      </x:c>
      <x:c r="N159" s="686" t="s">
        <x:v>1017</x:v>
      </x:c>
      <x:c r="O159" s="686"/>
      <x:c r="P159" s="623" t="s">
        <x:v>1018</x:v>
      </x:c>
      <x:c r="Q159" s="623" t="s">
        <x:v>1017</x:v>
      </x:c>
      <x:c r="R159" s="631">
        <x:v>0.01</x:v>
      </x:c>
      <x:c r="S159" s="631" cm="1">
        <x:f t="array" ref="S159">R159*RSDUSD24</x:f>
        <x:v>1.06</x:v>
      </x:c>
      <x:c r="T159" s="631">
        <x:f t="shared" si="19"/>
        <x:v>1</x:v>
      </x:c>
      <x:c r="U159" s="631">
        <x:f t="shared" si="17"/>
        <x:v>1.7000000000000001E-2</x:v>
      </x:c>
      <x:c r="V159" s="631">
        <x:f t="shared" si="18"/>
        <x:v>1.0169999999999999</x:v>
      </x:c>
      <x:c r="W159" s="631">
        <x:f t="shared" si="20"/>
        <x:v>203.39999999999998</x:v>
      </x:c>
      <x:c r="X159" s="768">
        <x:v>1.0631897653787199</x:v>
      </x:c>
      <x:c r="Y159" s="769">
        <x:f t="shared" si="16"/>
        <x:v>212.63795307574398</x:v>
      </x:c>
    </x:row>
    <x:row r="160" spans="1:25" ht="17.399999999999999">
      <x:c r="A160" s="685" t="s">
        <x:v>1020</x:v>
      </x:c>
      <x:c r="B160" s="623" t="s">
        <x:v>9</x:v>
      </x:c>
      <x:c r="C160" s="623" t="s">
        <x:v>1009</x:v>
      </x:c>
      <x:c r="D160" s="686" t="s">
        <x:v>13</x:v>
      </x:c>
      <x:c r="E160" s="686" t="s">
        <x:v>1266</x:v>
      </x:c>
      <x:c r="F160" s="686" t="s">
        <x:v>1267</x:v>
      </x:c>
      <x:c r="G160" s="623" t="s">
        <x:v>1011</x:v>
      </x:c>
      <x:c r="H160" s="623" t="s">
        <x:v>1010</x:v>
      </x:c>
      <x:c r="I160" s="623" t="s">
        <x:v>1013</x:v>
      </x:c>
      <x:c r="J160" s="686" t="s">
        <x:v>1110</x:v>
      </x:c>
      <x:c r="K160" s="624" t="s">
        <x:v>1039</x:v>
      </x:c>
      <x:c r="L160" s="686" t="s">
        <x:v>1111</x:v>
      </x:c>
      <x:c r="M160" s="687">
        <x:v>2</x:v>
      </x:c>
      <x:c r="N160" s="686" t="s">
        <x:v>1017</x:v>
      </x:c>
      <x:c r="O160" s="686"/>
      <x:c r="P160" s="623" t="s">
        <x:v>1018</x:v>
      </x:c>
      <x:c r="Q160" s="623" t="s">
        <x:v>1017</x:v>
      </x:c>
      <x:c r="R160" s="631">
        <x:v>0.01</x:v>
      </x:c>
      <x:c r="S160" s="631" cm="1">
        <x:f t="array" ref="S160">R160*RSDUSD24</x:f>
        <x:v>1.06</x:v>
      </x:c>
      <x:c r="T160" s="631">
        <x:f t="shared" si="19"/>
        <x:v>1</x:v>
      </x:c>
      <x:c r="U160" s="631">
        <x:f t="shared" si="17"/>
        <x:v>1.7000000000000001E-2</x:v>
      </x:c>
      <x:c r="V160" s="631">
        <x:f t="shared" si="18"/>
        <x:v>1.0169999999999999</x:v>
      </x:c>
      <x:c r="W160" s="631">
        <x:f t="shared" si="20"/>
        <x:v>2.0339999999999998</x:v>
      </x:c>
      <x:c r="X160" s="768">
        <x:v>1.092116706280446</x:v>
      </x:c>
      <x:c r="Y160" s="769">
        <x:f t="shared" si="16"/>
        <x:v>2.184233412560892</x:v>
      </x:c>
    </x:row>
    <x:row r="161" spans="1:25" ht="17.399999999999999">
      <x:c r="A161" s="685" t="s">
        <x:v>1020</x:v>
      </x:c>
      <x:c r="B161" s="623" t="s">
        <x:v>9</x:v>
      </x:c>
      <x:c r="C161" s="623" t="s">
        <x:v>1009</x:v>
      </x:c>
      <x:c r="D161" s="686" t="s">
        <x:v>13</x:v>
      </x:c>
      <x:c r="E161" s="686" t="s">
        <x:v>1266</x:v>
      </x:c>
      <x:c r="F161" s="686" t="s">
        <x:v>1267</x:v>
      </x:c>
      <x:c r="G161" s="623" t="s">
        <x:v>1011</x:v>
      </x:c>
      <x:c r="H161" s="623" t="s">
        <x:v>1010</x:v>
      </x:c>
      <x:c r="I161" s="623" t="s">
        <x:v>1013</x:v>
      </x:c>
      <x:c r="J161" s="686" t="s">
        <x:v>1112</x:v>
      </x:c>
      <x:c r="K161" s="624" t="s">
        <x:v>1042</x:v>
      </x:c>
      <x:c r="L161" s="686" t="s">
        <x:v>1113</x:v>
      </x:c>
      <x:c r="M161" s="687">
        <x:v>12</x:v>
      </x:c>
      <x:c r="N161" s="686" t="s">
        <x:v>1017</x:v>
      </x:c>
      <x:c r="O161" s="686"/>
      <x:c r="P161" s="623" t="s">
        <x:v>1018</x:v>
      </x:c>
      <x:c r="Q161" s="623" t="s">
        <x:v>1017</x:v>
      </x:c>
      <x:c r="R161" s="631">
        <x:v>0.01</x:v>
      </x:c>
      <x:c r="S161" s="631" cm="1">
        <x:f t="array" ref="S161">R161*RSDUSD24</x:f>
        <x:v>1.06</x:v>
      </x:c>
      <x:c r="T161" s="631">
        <x:f t="shared" si="19"/>
        <x:v>1</x:v>
      </x:c>
      <x:c r="U161" s="631">
        <x:f t="shared" si="17"/>
        <x:v>1.7000000000000001E-2</x:v>
      </x:c>
      <x:c r="V161" s="631">
        <x:f t="shared" si="18"/>
        <x:v>1.0169999999999999</x:v>
      </x:c>
      <x:c r="W161" s="631">
        <x:f t="shared" si="20"/>
        <x:v>12.203999999999999</x:v>
      </x:c>
      <x:c r="X161" s="768">
        <x:v>1.1301203304591927</x:v>
      </x:c>
      <x:c r="Y161" s="769">
        <x:f t="shared" si="16"/>
        <x:v>13.561443965510312</x:v>
      </x:c>
    </x:row>
    <x:row r="162" spans="1:25" ht="17.399999999999999">
      <x:c r="A162" s="685" t="s">
        <x:v>1020</x:v>
      </x:c>
      <x:c r="B162" s="623" t="s">
        <x:v>9</x:v>
      </x:c>
      <x:c r="C162" s="623" t="s">
        <x:v>1009</x:v>
      </x:c>
      <x:c r="D162" s="686" t="s">
        <x:v>13</x:v>
      </x:c>
      <x:c r="E162" s="686" t="s">
        <x:v>1266</x:v>
      </x:c>
      <x:c r="F162" s="686" t="s">
        <x:v>1267</x:v>
      </x:c>
      <x:c r="G162" s="623" t="s">
        <x:v>1011</x:v>
      </x:c>
      <x:c r="H162" s="623" t="s">
        <x:v>1010</x:v>
      </x:c>
      <x:c r="I162" s="623" t="s">
        <x:v>1013</x:v>
      </x:c>
      <x:c r="J162" s="686" t="s">
        <x:v>1114</x:v>
      </x:c>
      <x:c r="K162" s="624" t="s">
        <x:v>1106</x:v>
      </x:c>
      <x:c r="L162" s="686" t="s">
        <x:v>1116</x:v>
      </x:c>
      <x:c r="M162" s="687">
        <x:v>12</x:v>
      </x:c>
      <x:c r="N162" s="686" t="s">
        <x:v>1017</x:v>
      </x:c>
      <x:c r="O162" s="686"/>
      <x:c r="P162" s="623" t="s">
        <x:v>1018</x:v>
      </x:c>
      <x:c r="Q162" s="623" t="s">
        <x:v>1017</x:v>
      </x:c>
      <x:c r="R162" s="631">
        <x:v>0.38</x:v>
      </x:c>
      <x:c r="S162" s="631" cm="1">
        <x:f t="array" ref="S162">R162*RSDUSD24</x:f>
        <x:v>40.28</x:v>
      </x:c>
      <x:c r="T162" s="631">
        <x:f t="shared" si="19"/>
        <x:v>38</x:v>
      </x:c>
      <x:c r="U162" s="631">
        <x:f t="shared" si="17"/>
        <x:v>0.64600000000000002</x:v>
      </x:c>
      <x:c r="V162" s="631">
        <x:f t="shared" si="18"/>
        <x:v>38.646000000000001</x:v>
      </x:c>
      <x:c r="W162" s="631">
        <x:f t="shared" si="20"/>
        <x:v>463.75200000000001</x:v>
      </x:c>
      <x:c r="X162" s="768">
        <x:v>15.155662597486293</x:v>
      </x:c>
      <x:c r="Y162" s="769">
        <x:f t="shared" si="16"/>
        <x:v>181.86795116983552</x:v>
      </x:c>
    </x:row>
    <x:row r="163" spans="1:25" ht="17.399999999999999">
      <x:c r="A163" s="685" t="s">
        <x:v>1020</x:v>
      </x:c>
      <x:c r="B163" s="623" t="s">
        <x:v>9</x:v>
      </x:c>
      <x:c r="C163" s="623" t="s">
        <x:v>1009</x:v>
      </x:c>
      <x:c r="D163" s="686" t="s">
        <x:v>13</x:v>
      </x:c>
      <x:c r="E163" s="686" t="s">
        <x:v>1266</x:v>
      </x:c>
      <x:c r="F163" s="686" t="s">
        <x:v>1267</x:v>
      </x:c>
      <x:c r="G163" s="623" t="s">
        <x:v>1011</x:v>
      </x:c>
      <x:c r="H163" s="623" t="s">
        <x:v>1010</x:v>
      </x:c>
      <x:c r="I163" s="623" t="s">
        <x:v>1013</x:v>
      </x:c>
      <x:c r="J163" s="686" t="s">
        <x:v>1117</x:v>
      </x:c>
      <x:c r="K163" s="624" t="s">
        <x:v>1115</x:v>
      </x:c>
      <x:c r="L163" s="686" t="s">
        <x:v>1118</x:v>
      </x:c>
      <x:c r="M163" s="687">
        <x:v>82</x:v>
      </x:c>
      <x:c r="N163" s="686" t="s">
        <x:v>1017</x:v>
      </x:c>
      <x:c r="O163" s="686"/>
      <x:c r="P163" s="623" t="s">
        <x:v>1018</x:v>
      </x:c>
      <x:c r="Q163" s="623" t="s">
        <x:v>1017</x:v>
      </x:c>
      <x:c r="R163" s="631">
        <x:v>0.01</x:v>
      </x:c>
      <x:c r="S163" s="631" cm="1">
        <x:f t="array" ref="S163">R163*RSDUSD24</x:f>
        <x:v>1.06</x:v>
      </x:c>
      <x:c r="T163" s="631">
        <x:f t="shared" si="19"/>
        <x:v>1</x:v>
      </x:c>
      <x:c r="U163" s="631">
        <x:f t="shared" si="17"/>
        <x:v>1.7000000000000001E-2</x:v>
      </x:c>
      <x:c r="V163" s="631">
        <x:f t="shared" si="18"/>
        <x:v>1.0169999999999999</x:v>
      </x:c>
      <x:c r="W163" s="631">
        <x:f t="shared" si="20"/>
        <x:v>83.393999999999991</x:v>
      </x:c>
      <x:c r="X163" s="768">
        <x:v>1.9821760358863436</x:v>
      </x:c>
      <x:c r="Y163" s="769">
        <x:f t="shared" si="16"/>
        <x:v>162.53843494268017</x:v>
      </x:c>
    </x:row>
    <x:row r="164" spans="1:25" ht="17.399999999999999">
      <x:c r="A164" s="685" t="s">
        <x:v>1020</x:v>
      </x:c>
      <x:c r="B164" s="623" t="s">
        <x:v>9</x:v>
      </x:c>
      <x:c r="C164" s="623" t="s">
        <x:v>1009</x:v>
      </x:c>
      <x:c r="D164" s="686" t="s">
        <x:v>13</x:v>
      </x:c>
      <x:c r="E164" s="686" t="s">
        <x:v>1266</x:v>
      </x:c>
      <x:c r="F164" s="686" t="s">
        <x:v>1267</x:v>
      </x:c>
      <x:c r="G164" s="623" t="s">
        <x:v>1011</x:v>
      </x:c>
      <x:c r="H164" s="623" t="s">
        <x:v>1010</x:v>
      </x:c>
      <x:c r="I164" s="623" t="s">
        <x:v>1013</x:v>
      </x:c>
      <x:c r="J164" s="686" t="s">
        <x:v>1119</x:v>
      </x:c>
      <x:c r="K164" s="624" t="s">
        <x:v>1168</x:v>
      </x:c>
      <x:c r="L164" s="686" t="s">
        <x:v>1120</x:v>
      </x:c>
      <x:c r="M164" s="687">
        <x:v>2</x:v>
      </x:c>
      <x:c r="N164" s="686" t="s">
        <x:v>1017</x:v>
      </x:c>
      <x:c r="O164" s="686"/>
      <x:c r="P164" s="623" t="s">
        <x:v>1018</x:v>
      </x:c>
      <x:c r="Q164" s="623" t="s">
        <x:v>1017</x:v>
      </x:c>
      <x:c r="R164" s="631">
        <x:v>0.02</x:v>
      </x:c>
      <x:c r="S164" s="631" cm="1">
        <x:f t="array" ref="S164">R164*RSDUSD24</x:f>
        <x:v>2.12</x:v>
      </x:c>
      <x:c r="T164" s="631">
        <x:f t="shared" si="19"/>
        <x:v>2</x:v>
      </x:c>
      <x:c r="U164" s="631">
        <x:f t="shared" si="17"/>
        <x:v>3.4000000000000002E-2</x:v>
      </x:c>
      <x:c r="V164" s="631">
        <x:f t="shared" si="18"/>
        <x:v>2.0339999999999998</x:v>
      </x:c>
      <x:c r="W164" s="631">
        <x:f t="shared" si="20"/>
        <x:v>4.0679999999999996</x:v>
      </x:c>
      <x:c r="X164" s="768">
        <x:v>3.7478168442291491</x:v>
      </x:c>
      <x:c r="Y164" s="769">
        <x:f t="shared" si="16"/>
        <x:v>7.4956336884582981</x:v>
      </x:c>
    </x:row>
    <x:row r="165" spans="1:25" ht="17.399999999999999">
      <x:c r="A165" s="685" t="s">
        <x:v>1020</x:v>
      </x:c>
      <x:c r="B165" s="623" t="s">
        <x:v>9</x:v>
      </x:c>
      <x:c r="C165" s="623" t="s">
        <x:v>1009</x:v>
      </x:c>
      <x:c r="D165" s="686" t="s">
        <x:v>13</x:v>
      </x:c>
      <x:c r="E165" s="686" t="s">
        <x:v>1266</x:v>
      </x:c>
      <x:c r="F165" s="686" t="s">
        <x:v>1267</x:v>
      </x:c>
      <x:c r="G165" s="623" t="s">
        <x:v>1011</x:v>
      </x:c>
      <x:c r="H165" s="623" t="s">
        <x:v>1010</x:v>
      </x:c>
      <x:c r="I165" s="623" t="s">
        <x:v>1011</x:v>
      </x:c>
      <x:c r="J165" s="686" t="s">
        <x:v>1121</x:v>
      </x:c>
      <x:c r="K165" s="624" t="s">
        <x:v>1032</x:v>
      </x:c>
      <x:c r="L165" s="686" t="s">
        <x:v>1122</x:v>
      </x:c>
      <x:c r="M165" s="687">
        <x:v>14</x:v>
      </x:c>
      <x:c r="N165" s="686" t="s">
        <x:v>1017</x:v>
      </x:c>
      <x:c r="O165" s="686"/>
      <x:c r="P165" s="623" t="s">
        <x:v>1018</x:v>
      </x:c>
      <x:c r="Q165" s="623" t="s">
        <x:v>1017</x:v>
      </x:c>
      <x:c r="R165" s="631">
        <x:v>0.01</x:v>
      </x:c>
      <x:c r="S165" s="631" cm="1">
        <x:f t="array" ref="S165">R165*RSDUSD24</x:f>
        <x:v>1.06</x:v>
      </x:c>
      <x:c r="T165" s="631">
        <x:f t="shared" si="19"/>
        <x:v>1</x:v>
      </x:c>
      <x:c r="U165" s="631">
        <x:f t="shared" si="17"/>
        <x:v>1.7000000000000001E-2</x:v>
      </x:c>
      <x:c r="V165" s="631">
        <x:f t="shared" si="18"/>
        <x:v>1.0169999999999999</x:v>
      </x:c>
      <x:c r="W165" s="631">
        <x:f t="shared" si="20"/>
        <x:v>14.238</x:v>
      </x:c>
      <x:c r="X165" s="768">
        <x:v>1.0787184684308755</x:v>
      </x:c>
      <x:c r="Y165" s="769">
        <x:f t="shared" si="16"/>
        <x:v>15.102058558032256</x:v>
      </x:c>
    </x:row>
    <x:row r="166" spans="1:25" ht="17.399999999999999">
      <x:c r="A166" s="685" t="s">
        <x:v>1020</x:v>
      </x:c>
      <x:c r="B166" s="623" t="s">
        <x:v>9</x:v>
      </x:c>
      <x:c r="C166" s="623" t="s">
        <x:v>1009</x:v>
      </x:c>
      <x:c r="D166" s="686" t="s">
        <x:v>13</x:v>
      </x:c>
      <x:c r="E166" s="686" t="s">
        <x:v>1266</x:v>
      </x:c>
      <x:c r="F166" s="686" t="s">
        <x:v>1267</x:v>
      </x:c>
      <x:c r="G166" s="623" t="s">
        <x:v>1011</x:v>
      </x:c>
      <x:c r="H166" s="623" t="s">
        <x:v>1010</x:v>
      </x:c>
      <x:c r="I166" s="623" t="s">
        <x:v>1011</x:v>
      </x:c>
      <x:c r="J166" s="686" t="s">
        <x:v>1123</x:v>
      </x:c>
      <x:c r="K166" s="624" t="s">
        <x:v>1053</x:v>
      </x:c>
      <x:c r="L166" s="686" t="s">
        <x:v>1124</x:v>
      </x:c>
      <x:c r="M166" s="687">
        <x:v>0.08</x:v>
      </x:c>
      <x:c r="N166" s="686" t="s">
        <x:v>1125</x:v>
      </x:c>
      <x:c r="O166" s="686"/>
      <x:c r="P166" s="623" t="s">
        <x:v>1018</x:v>
      </x:c>
      <x:c r="Q166" s="623" t="s">
        <x:v>1017</x:v>
      </x:c>
      <x:c r="R166" s="631">
        <x:v>0.03</x:v>
      </x:c>
      <x:c r="S166" s="631" cm="1">
        <x:f t="array" ref="S166">R166*RSDUSD24</x:f>
        <x:v>3.1799999999999997</x:v>
      </x:c>
      <x:c r="T166" s="631">
        <x:f t="shared" si="19"/>
        <x:v>3</x:v>
      </x:c>
      <x:c r="U166" s="631">
        <x:f t="shared" si="17"/>
        <x:v>5.1000000000000004E-2</x:v>
      </x:c>
      <x:c r="V166" s="631">
        <x:f t="shared" si="18"/>
        <x:v>3.0510000000000002</x:v>
      </x:c>
      <x:c r="W166" s="631">
        <x:f t="shared" si="20"/>
        <x:v>0.24408000000000002</x:v>
      </x:c>
      <x:c r="X166" s="768">
        <x:v>3.0231462190665632</x:v>
      </x:c>
      <x:c r="Y166" s="769">
        <x:f t="shared" si="16"/>
        <x:v>0.24185169752532507</x:v>
      </x:c>
    </x:row>
    <x:row r="167" spans="1:25" ht="17.399999999999999">
      <x:c r="A167" s="685" t="s">
        <x:v>1020</x:v>
      </x:c>
      <x:c r="B167" s="623" t="s">
        <x:v>9</x:v>
      </x:c>
      <x:c r="C167" s="623" t="s">
        <x:v>1009</x:v>
      </x:c>
      <x:c r="D167" s="686" t="s">
        <x:v>13</x:v>
      </x:c>
      <x:c r="E167" s="686" t="s">
        <x:v>1266</x:v>
      </x:c>
      <x:c r="F167" s="686" t="s">
        <x:v>1267</x:v>
      </x:c>
      <x:c r="G167" s="623" t="s">
        <x:v>1011</x:v>
      </x:c>
      <x:c r="H167" s="623" t="s">
        <x:v>1010</x:v>
      </x:c>
      <x:c r="I167" s="623" t="s">
        <x:v>1011</x:v>
      </x:c>
      <x:c r="J167" s="686" t="s">
        <x:v>1123</x:v>
      </x:c>
      <x:c r="K167" s="624" t="s">
        <x:v>1039</x:v>
      </x:c>
      <x:c r="L167" s="686" t="s">
        <x:v>1124</x:v>
      </x:c>
      <x:c r="M167" s="687">
        <x:v>0.08</x:v>
      </x:c>
      <x:c r="N167" s="686" t="s">
        <x:v>1125</x:v>
      </x:c>
      <x:c r="O167" s="686"/>
      <x:c r="P167" s="623" t="s">
        <x:v>1018</x:v>
      </x:c>
      <x:c r="Q167" s="623" t="s">
        <x:v>1017</x:v>
      </x:c>
      <x:c r="R167" s="631">
        <x:v>0.03</x:v>
      </x:c>
      <x:c r="S167" s="631" cm="1">
        <x:f t="array" ref="S167">R167*RSDUSD24</x:f>
        <x:v>3.1799999999999997</x:v>
      </x:c>
      <x:c r="T167" s="631">
        <x:f t="shared" si="19"/>
        <x:v>3</x:v>
      </x:c>
      <x:c r="U167" s="631">
        <x:f t="shared" si="17"/>
        <x:v>5.1000000000000004E-2</x:v>
      </x:c>
      <x:c r="V167" s="631">
        <x:f t="shared" si="18"/>
        <x:v>3.0510000000000002</x:v>
      </x:c>
      <x:c r="W167" s="631">
        <x:f t="shared" si="20"/>
        <x:v>0.24408000000000002</x:v>
      </x:c>
      <x:c r="X167" s="768">
        <x:v>3.0231462190665632</x:v>
      </x:c>
      <x:c r="Y167" s="769">
        <x:f t="shared" si="16"/>
        <x:v>0.24185169752532507</x:v>
      </x:c>
    </x:row>
    <x:row r="168" spans="1:25" ht="17.399999999999999">
      <x:c r="A168" s="685" t="s">
        <x:v>1020</x:v>
      </x:c>
      <x:c r="B168" s="623" t="s">
        <x:v>9</x:v>
      </x:c>
      <x:c r="C168" s="623" t="s">
        <x:v>1009</x:v>
      </x:c>
      <x:c r="D168" s="686" t="s">
        <x:v>13</x:v>
      </x:c>
      <x:c r="E168" s="686" t="s">
        <x:v>1266</x:v>
      </x:c>
      <x:c r="F168" s="686" t="s">
        <x:v>1267</x:v>
      </x:c>
      <x:c r="G168" s="623" t="s">
        <x:v>1011</x:v>
      </x:c>
      <x:c r="H168" s="623" t="s">
        <x:v>1010</x:v>
      </x:c>
      <x:c r="I168" s="623" t="s">
        <x:v>1011</x:v>
      </x:c>
      <x:c r="J168" s="686" t="s">
        <x:v>1271</x:v>
      </x:c>
      <x:c r="K168" s="624" t="s">
        <x:v>1042</x:v>
      </x:c>
      <x:c r="L168" s="686" t="s">
        <x:v>1272</x:v>
      </x:c>
      <x:c r="M168" s="687">
        <x:v>0.04</x:v>
      </x:c>
      <x:c r="N168" s="686" t="s">
        <x:v>1125</x:v>
      </x:c>
      <x:c r="O168" s="686"/>
      <x:c r="P168" s="623" t="s">
        <x:v>1018</x:v>
      </x:c>
      <x:c r="Q168" s="623" t="s">
        <x:v>1017</x:v>
      </x:c>
      <x:c r="R168" s="631">
        <x:v>0.04</x:v>
      </x:c>
      <x:c r="S168" s="631" cm="1">
        <x:f t="array" ref="S168">R168*RSDUSD24</x:f>
        <x:v>4.24</x:v>
      </x:c>
      <x:c r="T168" s="631">
        <x:f t="shared" si="19"/>
        <x:v>4</x:v>
      </x:c>
      <x:c r="U168" s="631">
        <x:f t="shared" si="17"/>
        <x:v>6.8000000000000005E-2</x:v>
      </x:c>
      <x:c r="V168" s="631">
        <x:f t="shared" si="18"/>
        <x:v>4.0679999999999996</x:v>
      </x:c>
      <x:c r="W168" s="631">
        <x:f t="shared" si="20"/>
        <x:v>0.16271999999999998</x:v>
      </x:c>
      <x:c r="X168" s="768">
        <x:v>5.3085820351460073</x:v>
      </x:c>
      <x:c r="Y168" s="769">
        <x:f t="shared" si="16"/>
        <x:v>0.2123432814058403</x:v>
      </x:c>
    </x:row>
    <x:row r="169" spans="1:25" ht="17.399999999999999">
      <x:c r="A169" s="685" t="s">
        <x:v>1020</x:v>
      </x:c>
      <x:c r="B169" s="623" t="s">
        <x:v>9</x:v>
      </x:c>
      <x:c r="C169" s="623" t="s">
        <x:v>1009</x:v>
      </x:c>
      <x:c r="D169" s="686" t="s">
        <x:v>13</x:v>
      </x:c>
      <x:c r="E169" s="686" t="s">
        <x:v>1266</x:v>
      </x:c>
      <x:c r="F169" s="686" t="s">
        <x:v>1267</x:v>
      </x:c>
      <x:c r="G169" s="623" t="s">
        <x:v>1011</x:v>
      </x:c>
      <x:c r="H169" s="623" t="s">
        <x:v>1010</x:v>
      </x:c>
      <x:c r="I169" s="623" t="s">
        <x:v>1011</x:v>
      </x:c>
      <x:c r="J169" s="686" t="s">
        <x:v>1130</x:v>
      </x:c>
      <x:c r="K169" s="624" t="s">
        <x:v>1106</x:v>
      </x:c>
      <x:c r="L169" s="686" t="s">
        <x:v>1131</x:v>
      </x:c>
      <x:c r="M169" s="687">
        <x:v>10.345000000000001</x:v>
      </x:c>
      <x:c r="N169" s="686" t="s">
        <x:v>1125</x:v>
      </x:c>
      <x:c r="O169" s="686"/>
      <x:c r="P169" s="623" t="s">
        <x:v>1018</x:v>
      </x:c>
      <x:c r="Q169" s="623" t="s">
        <x:v>1017</x:v>
      </x:c>
      <x:c r="R169" s="631">
        <x:v>0.03</x:v>
      </x:c>
      <x:c r="S169" s="631" cm="1">
        <x:f t="array" ref="S169">R169*RSDUSD24</x:f>
        <x:v>3.1799999999999997</x:v>
      </x:c>
      <x:c r="T169" s="631">
        <x:f t="shared" si="19"/>
        <x:v>3</x:v>
      </x:c>
      <x:c r="U169" s="631">
        <x:f t="shared" si="17"/>
        <x:v>5.1000000000000004E-2</x:v>
      </x:c>
      <x:c r="V169" s="631">
        <x:f t="shared" si="18"/>
        <x:v>3.0510000000000002</x:v>
      </x:c>
      <x:c r="W169" s="631">
        <x:f t="shared" si="20"/>
        <x:v>31.562595000000005</x:v>
      </x:c>
      <x:c r="X169" s="768">
        <x:v>5.7037122691545452</x:v>
      </x:c>
      <x:c r="Y169" s="769">
        <x:f t="shared" si="16"/>
        <x:v>59.004903424403771</x:v>
      </x:c>
    </x:row>
    <x:row r="170" spans="1:25" ht="17.399999999999999">
      <x:c r="A170" s="685" t="s">
        <x:v>1020</x:v>
      </x:c>
      <x:c r="B170" s="623" t="s">
        <x:v>9</x:v>
      </x:c>
      <x:c r="C170" s="623" t="s">
        <x:v>1009</x:v>
      </x:c>
      <x:c r="D170" s="686" t="s">
        <x:v>13</x:v>
      </x:c>
      <x:c r="E170" s="686" t="s">
        <x:v>1266</x:v>
      </x:c>
      <x:c r="F170" s="686" t="s">
        <x:v>1267</x:v>
      </x:c>
      <x:c r="G170" s="623" t="s">
        <x:v>1011</x:v>
      </x:c>
      <x:c r="H170" s="623" t="s">
        <x:v>1010</x:v>
      </x:c>
      <x:c r="I170" s="623" t="s">
        <x:v>1011</x:v>
      </x:c>
      <x:c r="J170" s="686" t="s">
        <x:v>1132</x:v>
      </x:c>
      <x:c r="K170" s="624" t="s">
        <x:v>1115</x:v>
      </x:c>
      <x:c r="L170" s="686" t="s">
        <x:v>1133</x:v>
      </x:c>
      <x:c r="M170" s="687">
        <x:v>6.3049999999999997</x:v>
      </x:c>
      <x:c r="N170" s="686" t="s">
        <x:v>1125</x:v>
      </x:c>
      <x:c r="O170" s="686"/>
      <x:c r="P170" s="623" t="s">
        <x:v>1018</x:v>
      </x:c>
      <x:c r="Q170" s="623" t="s">
        <x:v>1017</x:v>
      </x:c>
      <x:c r="R170" s="631">
        <x:v>0.03</x:v>
      </x:c>
      <x:c r="S170" s="631" cm="1">
        <x:f t="array" ref="S170">R170*RSDUSD24</x:f>
        <x:v>3.1799999999999997</x:v>
      </x:c>
      <x:c r="T170" s="631">
        <x:f t="shared" si="19"/>
        <x:v>3</x:v>
      </x:c>
      <x:c r="U170" s="631">
        <x:f t="shared" si="17"/>
        <x:v>5.1000000000000004E-2</x:v>
      </x:c>
      <x:c r="V170" s="631">
        <x:f t="shared" si="18"/>
        <x:v>3.0510000000000002</x:v>
      </x:c>
      <x:c r="W170" s="631">
        <x:f t="shared" si="20"/>
        <x:v>19.236554999999999</x:v>
      </x:c>
      <x:c r="X170" s="768">
        <x:v>5.6481720325335392</x:v>
      </x:c>
      <x:c r="Y170" s="769">
        <x:f t="shared" si="16"/>
        <x:v>35.611724665123965</x:v>
      </x:c>
    </x:row>
    <x:row r="171" spans="1:25" ht="17.399999999999999">
      <x:c r="A171" s="685" t="s">
        <x:v>1020</x:v>
      </x:c>
      <x:c r="B171" s="623" t="s">
        <x:v>9</x:v>
      </x:c>
      <x:c r="C171" s="623" t="s">
        <x:v>1009</x:v>
      </x:c>
      <x:c r="D171" s="686" t="s">
        <x:v>13</x:v>
      </x:c>
      <x:c r="E171" s="686" t="s">
        <x:v>1266</x:v>
      </x:c>
      <x:c r="F171" s="686" t="s">
        <x:v>1267</x:v>
      </x:c>
      <x:c r="G171" s="623" t="s">
        <x:v>1011</x:v>
      </x:c>
      <x:c r="H171" s="623" t="s">
        <x:v>1010</x:v>
      </x:c>
      <x:c r="I171" s="623" t="s">
        <x:v>1148</x:v>
      </x:c>
      <x:c r="J171" s="686" t="s">
        <x:v>1134</x:v>
      </x:c>
      <x:c r="K171" s="624" t="s">
        <x:v>1183</x:v>
      </x:c>
      <x:c r="L171" s="686" t="s">
        <x:v>1135</x:v>
      </x:c>
      <x:c r="M171" s="687">
        <x:v>9.06</x:v>
      </x:c>
      <x:c r="N171" s="686" t="s">
        <x:v>1125</x:v>
      </x:c>
      <x:c r="O171" s="686"/>
      <x:c r="P171" s="623" t="s">
        <x:v>1018</x:v>
      </x:c>
      <x:c r="Q171" s="623" t="s">
        <x:v>1125</x:v>
      </x:c>
      <x:c r="R171" s="631">
        <x:v>0.03</x:v>
      </x:c>
      <x:c r="S171" s="631" cm="1">
        <x:f t="array" ref="S171">R171*RSDUSD24</x:f>
        <x:v>3.1799999999999997</x:v>
      </x:c>
      <x:c r="T171" s="631">
        <x:f t="shared" si="19"/>
        <x:v>3</x:v>
      </x:c>
      <x:c r="U171" s="631">
        <x:f t="shared" si="17"/>
        <x:v>5.1000000000000004E-2</x:v>
      </x:c>
      <x:c r="V171" s="631">
        <x:f t="shared" si="18"/>
        <x:v>3.0510000000000002</x:v>
      </x:c>
      <x:c r="W171" s="631">
        <x:f t="shared" si="20"/>
        <x:v>27.642060000000004</x:v>
      </x:c>
      <x:c r="X171" s="768">
        <x:v>5.6459912228814968</x:v>
      </x:c>
      <x:c r="Y171" s="769">
        <x:f t="shared" si="16"/>
        <x:v>51.152680479306362</x:v>
      </x:c>
    </x:row>
    <x:row r="172" spans="1:25" ht="17.399999999999999">
      <x:c r="A172" s="685" t="s">
        <x:v>1020</x:v>
      </x:c>
      <x:c r="B172" s="623" t="s">
        <x:v>9</x:v>
      </x:c>
      <x:c r="C172" s="623" t="s">
        <x:v>1009</x:v>
      </x:c>
      <x:c r="D172" s="686" t="s">
        <x:v>13</x:v>
      </x:c>
      <x:c r="E172" s="686" t="s">
        <x:v>1266</x:v>
      </x:c>
      <x:c r="F172" s="686" t="s">
        <x:v>1267</x:v>
      </x:c>
      <x:c r="G172" s="623" t="s">
        <x:v>1011</x:v>
      </x:c>
      <x:c r="H172" s="623" t="s">
        <x:v>1010</x:v>
      </x:c>
      <x:c r="I172" s="623" t="s">
        <x:v>1013</x:v>
      </x:c>
      <x:c r="J172" s="686" t="s">
        <x:v>1136</x:v>
      </x:c>
      <x:c r="K172" s="624" t="s">
        <x:v>1208</x:v>
      </x:c>
      <x:c r="L172" s="686" t="s">
        <x:v>1137</x:v>
      </x:c>
      <x:c r="M172" s="687">
        <x:v>2.5350000000000001</x:v>
      </x:c>
      <x:c r="N172" s="686" t="s">
        <x:v>1125</x:v>
      </x:c>
      <x:c r="O172" s="686"/>
      <x:c r="P172" s="623" t="s">
        <x:v>1018</x:v>
      </x:c>
      <x:c r="Q172" s="623" t="s">
        <x:v>1017</x:v>
      </x:c>
      <x:c r="R172" s="631">
        <x:v>0.03</x:v>
      </x:c>
      <x:c r="S172" s="631" cm="1">
        <x:f t="array" ref="S172">R172*RSDUSD24</x:f>
        <x:v>3.1799999999999997</x:v>
      </x:c>
      <x:c r="T172" s="631">
        <x:f t="shared" si="19"/>
        <x:v>3</x:v>
      </x:c>
      <x:c r="U172" s="631">
        <x:f t="shared" si="17"/>
        <x:v>5.1000000000000004E-2</x:v>
      </x:c>
      <x:c r="V172" s="631">
        <x:f t="shared" si="18"/>
        <x:v>3.0510000000000002</x:v>
      </x:c>
      <x:c r="W172" s="631">
        <x:f t="shared" si="20"/>
        <x:v>7.7342850000000007</x:v>
      </x:c>
      <x:c r="X172" s="768">
        <x:v>5.6329984617111775</x:v>
      </x:c>
      <x:c r="Y172" s="769">
        <x:f t="shared" si="16"/>
        <x:v>14.279651100437835</x:v>
      </x:c>
    </x:row>
    <x:row r="173" spans="1:25" ht="17.399999999999999">
      <x:c r="A173" s="685" t="s">
        <x:v>1020</x:v>
      </x:c>
      <x:c r="B173" s="623" t="s">
        <x:v>9</x:v>
      </x:c>
      <x:c r="C173" s="623" t="s">
        <x:v>1009</x:v>
      </x:c>
      <x:c r="D173" s="686" t="s">
        <x:v>13</x:v>
      </x:c>
      <x:c r="E173" s="686" t="s">
        <x:v>1266</x:v>
      </x:c>
      <x:c r="F173" s="686" t="s">
        <x:v>1267</x:v>
      </x:c>
      <x:c r="G173" s="623" t="s">
        <x:v>1011</x:v>
      </x:c>
      <x:c r="H173" s="623" t="s">
        <x:v>1010</x:v>
      </x:c>
      <x:c r="I173" s="623" t="s">
        <x:v>1013</x:v>
      </x:c>
      <x:c r="J173" s="686" t="s">
        <x:v>1138</x:v>
      </x:c>
      <x:c r="K173" s="624" t="s">
        <x:v>1205</x:v>
      </x:c>
      <x:c r="L173" s="686" t="s">
        <x:v>1139</x:v>
      </x:c>
      <x:c r="M173" s="687">
        <x:v>4.29</x:v>
      </x:c>
      <x:c r="N173" s="686" t="s">
        <x:v>1125</x:v>
      </x:c>
      <x:c r="O173" s="686"/>
      <x:c r="P173" s="623" t="s">
        <x:v>1018</x:v>
      </x:c>
      <x:c r="Q173" s="623" t="s">
        <x:v>1017</x:v>
      </x:c>
      <x:c r="R173" s="631">
        <x:v>0.03</x:v>
      </x:c>
      <x:c r="S173" s="631" cm="1">
        <x:f t="array" ref="S173">R173*RSDUSD24</x:f>
        <x:v>3.1799999999999997</x:v>
      </x:c>
      <x:c r="T173" s="631">
        <x:f t="shared" si="19"/>
        <x:v>3</x:v>
      </x:c>
      <x:c r="U173" s="631">
        <x:f t="shared" si="17"/>
        <x:v>5.1000000000000004E-2</x:v>
      </x:c>
      <x:c r="V173" s="631">
        <x:f t="shared" si="18"/>
        <x:v>3.0510000000000002</x:v>
      </x:c>
      <x:c r="W173" s="631">
        <x:f t="shared" si="20"/>
        <x:v>13.088790000000001</x:v>
      </x:c>
      <x:c r="X173" s="768">
        <x:v>5.6396791265704751</x:v>
      </x:c>
      <x:c r="Y173" s="769">
        <x:f t="shared" si="16"/>
        <x:v>24.194223452987337</x:v>
      </x:c>
    </x:row>
    <x:row r="174" spans="1:25" ht="17.399999999999999">
      <x:c r="A174" s="685" t="s">
        <x:v>1020</x:v>
      </x:c>
      <x:c r="B174" s="623" t="s">
        <x:v>9</x:v>
      </x:c>
      <x:c r="C174" s="623" t="s">
        <x:v>1009</x:v>
      </x:c>
      <x:c r="D174" s="686" t="s">
        <x:v>13</x:v>
      </x:c>
      <x:c r="E174" s="686" t="s">
        <x:v>1266</x:v>
      </x:c>
      <x:c r="F174" s="686" t="s">
        <x:v>1267</x:v>
      </x:c>
      <x:c r="G174" s="623" t="s">
        <x:v>1011</x:v>
      </x:c>
      <x:c r="H174" s="623" t="s">
        <x:v>1010</x:v>
      </x:c>
      <x:c r="I174" s="623" t="s">
        <x:v>1013</x:v>
      </x:c>
      <x:c r="J174" s="686" t="s">
        <x:v>1140</x:v>
      </x:c>
      <x:c r="K174" s="624" t="s">
        <x:v>1042</x:v>
      </x:c>
      <x:c r="L174" s="686" t="s">
        <x:v>1141</x:v>
      </x:c>
      <x:c r="M174" s="687">
        <x:v>4.1950000000000003</x:v>
      </x:c>
      <x:c r="N174" s="686" t="s">
        <x:v>1125</x:v>
      </x:c>
      <x:c r="O174" s="686"/>
      <x:c r="P174" s="623" t="s">
        <x:v>1018</x:v>
      </x:c>
      <x:c r="Q174" s="623" t="s">
        <x:v>1017</x:v>
      </x:c>
      <x:c r="R174" s="631">
        <x:v>0.03</x:v>
      </x:c>
      <x:c r="S174" s="631" cm="1">
        <x:f t="array" ref="S174">R174*RSDUSD24</x:f>
        <x:v>3.1799999999999997</x:v>
      </x:c>
      <x:c r="T174" s="631">
        <x:f t="shared" si="19"/>
        <x:v>3</x:v>
      </x:c>
      <x:c r="U174" s="631">
        <x:f t="shared" si="17"/>
        <x:v>5.1000000000000004E-2</x:v>
      </x:c>
      <x:c r="V174" s="631">
        <x:f t="shared" si="18"/>
        <x:v>3.0510000000000002</x:v>
      </x:c>
      <x:c r="W174" s="631">
        <x:f t="shared" si="20"/>
        <x:v>12.798945000000002</x:v>
      </x:c>
      <x:c r="X174" s="768">
        <x:v>5.596955769223162</x:v>
      </x:c>
      <x:c r="Y174" s="769">
        <x:f t="shared" si="16"/>
        <x:v>23.479229451891165</x:v>
      </x:c>
    </x:row>
    <x:row r="175" spans="1:25" ht="17.399999999999999">
      <x:c r="A175" s="685" t="s">
        <x:v>1020</x:v>
      </x:c>
      <x:c r="B175" s="623" t="s">
        <x:v>9</x:v>
      </x:c>
      <x:c r="C175" s="623" t="s">
        <x:v>1009</x:v>
      </x:c>
      <x:c r="D175" s="686" t="s">
        <x:v>13</x:v>
      </x:c>
      <x:c r="E175" s="686" t="s">
        <x:v>1266</x:v>
      </x:c>
      <x:c r="F175" s="686" t="s">
        <x:v>1267</x:v>
      </x:c>
      <x:c r="G175" s="623" t="s">
        <x:v>1011</x:v>
      </x:c>
      <x:c r="H175" s="623" t="s">
        <x:v>1010</x:v>
      </x:c>
      <x:c r="I175" s="623" t="s">
        <x:v>1148</x:v>
      </x:c>
      <x:c r="J175" s="686" t="s">
        <x:v>1142</x:v>
      </x:c>
      <x:c r="K175" s="624" t="s">
        <x:v>1015</x:v>
      </x:c>
      <x:c r="L175" s="686" t="s">
        <x:v>1143</x:v>
      </x:c>
      <x:c r="M175" s="687">
        <x:v>3.59</x:v>
      </x:c>
      <x:c r="N175" s="686" t="s">
        <x:v>1125</x:v>
      </x:c>
      <x:c r="O175" s="686"/>
      <x:c r="P175" s="623" t="s">
        <x:v>1018</x:v>
      </x:c>
      <x:c r="Q175" s="623" t="s">
        <x:v>1017</x:v>
      </x:c>
      <x:c r="R175" s="631">
        <x:v>0.03</x:v>
      </x:c>
      <x:c r="S175" s="631" cm="1">
        <x:f t="array" ref="S175">R175*RSDUSD24</x:f>
        <x:v>3.1799999999999997</x:v>
      </x:c>
      <x:c r="T175" s="631">
        <x:f t="shared" si="19"/>
        <x:v>3</x:v>
      </x:c>
      <x:c r="U175" s="631">
        <x:f t="shared" si="17"/>
        <x:v>5.1000000000000004E-2</x:v>
      </x:c>
      <x:c r="V175" s="631">
        <x:f t="shared" si="18"/>
        <x:v>3.0510000000000002</x:v>
      </x:c>
      <x:c r="W175" s="631">
        <x:f t="shared" si="20"/>
        <x:v>10.95309</x:v>
      </x:c>
      <x:c r="X175" s="768">
        <x:v>5.5824209287057025</x:v>
      </x:c>
      <x:c r="Y175" s="769">
        <x:f t="shared" si="16"/>
        <x:v>20.040891134053471</x:v>
      </x:c>
    </x:row>
    <x:row r="176" spans="1:25" ht="17.399999999999999">
      <x:c r="A176" s="685" t="s">
        <x:v>1020</x:v>
      </x:c>
      <x:c r="B176" s="623" t="s">
        <x:v>9</x:v>
      </x:c>
      <x:c r="C176" s="623" t="s">
        <x:v>1009</x:v>
      </x:c>
      <x:c r="D176" s="686" t="s">
        <x:v>13</x:v>
      </x:c>
      <x:c r="E176" s="686" t="s">
        <x:v>1266</x:v>
      </x:c>
      <x:c r="F176" s="686" t="s">
        <x:v>1267</x:v>
      </x:c>
      <x:c r="G176" s="623" t="s">
        <x:v>1011</x:v>
      </x:c>
      <x:c r="H176" s="623" t="s">
        <x:v>1010</x:v>
      </x:c>
      <x:c r="I176" s="623" t="s">
        <x:v>1148</x:v>
      </x:c>
      <x:c r="J176" s="686" t="s">
        <x:v>1144</x:v>
      </x:c>
      <x:c r="K176" s="624" t="s">
        <x:v>1208</x:v>
      </x:c>
      <x:c r="L176" s="686" t="s">
        <x:v>1145</x:v>
      </x:c>
      <x:c r="M176" s="687">
        <x:v>2.395</x:v>
      </x:c>
      <x:c r="N176" s="686" t="s">
        <x:v>1125</x:v>
      </x:c>
      <x:c r="O176" s="686"/>
      <x:c r="P176" s="623" t="s">
        <x:v>1018</x:v>
      </x:c>
      <x:c r="Q176" s="623" t="s">
        <x:v>1125</x:v>
      </x:c>
      <x:c r="R176" s="631">
        <x:v>0.03</x:v>
      </x:c>
      <x:c r="S176" s="631" cm="1">
        <x:f t="array" ref="S176">R176*RSDUSD24</x:f>
        <x:v>3.1799999999999997</x:v>
      </x:c>
      <x:c r="T176" s="631">
        <x:f t="shared" si="19"/>
        <x:v>3</x:v>
      </x:c>
      <x:c r="U176" s="631">
        <x:f t="shared" si="17"/>
        <x:v>5.1000000000000004E-2</x:v>
      </x:c>
      <x:c r="V176" s="631">
        <x:f t="shared" si="18"/>
        <x:v>3.0510000000000002</x:v>
      </x:c>
      <x:c r="W176" s="631">
        <x:f t="shared" si="20"/>
        <x:v>7.3071450000000002</x:v>
      </x:c>
      <x:c r="X176" s="768">
        <x:v>5.5036498958005593</x:v>
      </x:c>
      <x:c r="Y176" s="769">
        <x:f t="shared" si="16"/>
        <x:v>13.18124150044234</x:v>
      </x:c>
    </x:row>
    <x:row r="177" spans="1:25" ht="17.399999999999999">
      <x:c r="A177" s="685" t="s">
        <x:v>1020</x:v>
      </x:c>
      <x:c r="B177" s="623" t="s">
        <x:v>9</x:v>
      </x:c>
      <x:c r="C177" s="623" t="s">
        <x:v>1009</x:v>
      </x:c>
      <x:c r="D177" s="686" t="s">
        <x:v>13</x:v>
      </x:c>
      <x:c r="E177" s="686" t="s">
        <x:v>1266</x:v>
      </x:c>
      <x:c r="F177" s="686" t="s">
        <x:v>1267</x:v>
      </x:c>
      <x:c r="G177" s="623" t="s">
        <x:v>1011</x:v>
      </x:c>
      <x:c r="H177" s="623" t="s">
        <x:v>1010</x:v>
      </x:c>
      <x:c r="I177" s="623" t="s">
        <x:v>1148</x:v>
      </x:c>
      <x:c r="J177" s="686" t="s">
        <x:v>1146</x:v>
      </x:c>
      <x:c r="K177" s="624" t="s">
        <x:v>1210</x:v>
      </x:c>
      <x:c r="L177" s="686" t="s">
        <x:v>1147</x:v>
      </x:c>
      <x:c r="M177" s="687">
        <x:v>7.6550000000000002</x:v>
      </x:c>
      <x:c r="N177" s="686" t="s">
        <x:v>1125</x:v>
      </x:c>
      <x:c r="O177" s="686"/>
      <x:c r="P177" s="623" t="s">
        <x:v>1018</x:v>
      </x:c>
      <x:c r="Q177" s="623" t="s">
        <x:v>1125</x:v>
      </x:c>
      <x:c r="R177" s="631">
        <x:v>0.03</x:v>
      </x:c>
      <x:c r="S177" s="631" cm="1">
        <x:f t="array" ref="S177">R177*RSDUSD24</x:f>
        <x:v>3.1799999999999997</x:v>
      </x:c>
      <x:c r="T177" s="631">
        <x:f t="shared" si="19"/>
        <x:v>3</x:v>
      </x:c>
      <x:c r="U177" s="631">
        <x:f t="shared" si="17"/>
        <x:v>5.1000000000000004E-2</x:v>
      </x:c>
      <x:c r="V177" s="631">
        <x:f t="shared" si="18"/>
        <x:v>3.0510000000000002</x:v>
      </x:c>
      <x:c r="W177" s="631">
        <x:f t="shared" si="20"/>
        <x:v>23.355405000000001</x:v>
      </x:c>
      <x:c r="X177" s="768">
        <x:v>5.6463749355324699</x:v>
      </x:c>
      <x:c r="Y177" s="769">
        <x:f t="shared" si="16"/>
        <x:v>43.22300013150106</x:v>
      </x:c>
    </x:row>
    <x:row r="178" spans="1:25" ht="17.399999999999999">
      <x:c r="A178" s="685" t="s">
        <x:v>1020</x:v>
      </x:c>
      <x:c r="B178" s="623" t="s">
        <x:v>9</x:v>
      </x:c>
      <x:c r="C178" s="623" t="s">
        <x:v>1009</x:v>
      </x:c>
      <x:c r="D178" s="686" t="s">
        <x:v>13</x:v>
      </x:c>
      <x:c r="E178" s="686" t="s">
        <x:v>1266</x:v>
      </x:c>
      <x:c r="F178" s="686" t="s">
        <x:v>1267</x:v>
      </x:c>
      <x:c r="G178" s="623" t="s">
        <x:v>1011</x:v>
      </x:c>
      <x:c r="H178" s="623" t="s">
        <x:v>1010</x:v>
      </x:c>
      <x:c r="I178" s="623" t="s">
        <x:v>1013</x:v>
      </x:c>
      <x:c r="J178" s="686" t="s">
        <x:v>1149</x:v>
      </x:c>
      <x:c r="K178" s="624" t="s">
        <x:v>1262</x:v>
      </x:c>
      <x:c r="L178" s="686" t="s">
        <x:v>1150</x:v>
      </x:c>
      <x:c r="M178" s="687">
        <x:v>5.2450000000000001</x:v>
      </x:c>
      <x:c r="N178" s="686" t="s">
        <x:v>1125</x:v>
      </x:c>
      <x:c r="O178" s="686"/>
      <x:c r="P178" s="623" t="s">
        <x:v>1018</x:v>
      </x:c>
      <x:c r="Q178" s="623" t="s">
        <x:v>1125</x:v>
      </x:c>
      <x:c r="R178" s="631">
        <x:v>0.03</x:v>
      </x:c>
      <x:c r="S178" s="631" cm="1">
        <x:f t="array" ref="S178">R178*RSDUSD24</x:f>
        <x:v>3.1799999999999997</x:v>
      </x:c>
      <x:c r="T178" s="631">
        <x:f t="shared" si="19"/>
        <x:v>3</x:v>
      </x:c>
      <x:c r="U178" s="631">
        <x:f t="shared" si="17"/>
        <x:v>5.1000000000000004E-2</x:v>
      </x:c>
      <x:c r="V178" s="631">
        <x:f t="shared" si="18"/>
        <x:v>3.0510000000000002</x:v>
      </x:c>
      <x:c r="W178" s="631">
        <x:f t="shared" si="20"/>
        <x:v>16.002495</x:v>
      </x:c>
      <x:c r="X178" s="768">
        <x:v>5.6496915526016194</x:v>
      </x:c>
      <x:c r="Y178" s="769">
        <x:f t="shared" si="16"/>
        <x:v>29.632632193395494</x:v>
      </x:c>
    </x:row>
    <x:row r="179" spans="1:25" ht="17.399999999999999">
      <x:c r="A179" s="685" t="s">
        <x:v>1020</x:v>
      </x:c>
      <x:c r="B179" s="623" t="s">
        <x:v>9</x:v>
      </x:c>
      <x:c r="C179" s="623" t="s">
        <x:v>1009</x:v>
      </x:c>
      <x:c r="D179" s="686" t="s">
        <x:v>13</x:v>
      </x:c>
      <x:c r="E179" s="686" t="s">
        <x:v>1266</x:v>
      </x:c>
      <x:c r="F179" s="686" t="s">
        <x:v>1267</x:v>
      </x:c>
      <x:c r="G179" s="623" t="s">
        <x:v>1011</x:v>
      </x:c>
      <x:c r="H179" s="623" t="s">
        <x:v>1010</x:v>
      </x:c>
      <x:c r="I179" s="623" t="s">
        <x:v>1013</x:v>
      </x:c>
      <x:c r="J179" s="686" t="s">
        <x:v>1151</x:v>
      </x:c>
      <x:c r="K179" s="624" t="s">
        <x:v>1210</x:v>
      </x:c>
      <x:c r="L179" s="686" t="s">
        <x:v>1152</x:v>
      </x:c>
      <x:c r="M179" s="687">
        <x:v>4.58</x:v>
      </x:c>
      <x:c r="N179" s="686" t="s">
        <x:v>1125</x:v>
      </x:c>
      <x:c r="O179" s="686"/>
      <x:c r="P179" s="623" t="s">
        <x:v>1018</x:v>
      </x:c>
      <x:c r="Q179" s="623" t="s">
        <x:v>1017</x:v>
      </x:c>
      <x:c r="R179" s="631">
        <x:v>0.03</x:v>
      </x:c>
      <x:c r="S179" s="631" cm="1">
        <x:f t="array" ref="S179">R179*RSDUSD24</x:f>
        <x:v>3.1799999999999997</x:v>
      </x:c>
      <x:c r="T179" s="631">
        <x:f t="shared" si="19"/>
        <x:v>3</x:v>
      </x:c>
      <x:c r="U179" s="631">
        <x:f t="shared" si="17"/>
        <x:v>5.1000000000000004E-2</x:v>
      </x:c>
      <x:c r="V179" s="631">
        <x:f t="shared" si="18"/>
        <x:v>3.0510000000000002</x:v>
      </x:c>
      <x:c r="W179" s="631">
        <x:f t="shared" si="20"/>
        <x:v>13.97358</x:v>
      </x:c>
      <x:c r="X179" s="768">
        <x:v>5.5549960765855229</x:v>
      </x:c>
      <x:c r="Y179" s="769">
        <x:f t="shared" si="16"/>
        <x:v>25.441882030761697</x:v>
      </x:c>
    </x:row>
    <x:row r="180" spans="1:25" ht="17.399999999999999">
      <x:c r="A180" s="685" t="s">
        <x:v>1020</x:v>
      </x:c>
      <x:c r="B180" s="623" t="s">
        <x:v>9</x:v>
      </x:c>
      <x:c r="C180" s="623" t="s">
        <x:v>1009</x:v>
      </x:c>
      <x:c r="D180" s="686" t="s">
        <x:v>13</x:v>
      </x:c>
      <x:c r="E180" s="686" t="s">
        <x:v>1266</x:v>
      </x:c>
      <x:c r="F180" s="686" t="s">
        <x:v>1267</x:v>
      </x:c>
      <x:c r="G180" s="623" t="s">
        <x:v>1011</x:v>
      </x:c>
      <x:c r="H180" s="623" t="s">
        <x:v>1010</x:v>
      </x:c>
      <x:c r="I180" s="623" t="s">
        <x:v>1013</x:v>
      </x:c>
      <x:c r="J180" s="686" t="s">
        <x:v>1153</x:v>
      </x:c>
      <x:c r="K180" s="624" t="s">
        <x:v>1115</x:v>
      </x:c>
      <x:c r="L180" s="686" t="s">
        <x:v>1154</x:v>
      </x:c>
      <x:c r="M180" s="687">
        <x:v>8.36</x:v>
      </x:c>
      <x:c r="N180" s="686" t="s">
        <x:v>1125</x:v>
      </x:c>
      <x:c r="O180" s="686"/>
      <x:c r="P180" s="623" t="s">
        <x:v>1018</x:v>
      </x:c>
      <x:c r="Q180" s="623" t="s">
        <x:v>1017</x:v>
      </x:c>
      <x:c r="R180" s="631">
        <x:v>0.03</x:v>
      </x:c>
      <x:c r="S180" s="631" cm="1">
        <x:f t="array" ref="S180">R180*RSDUSD24</x:f>
        <x:v>3.1799999999999997</x:v>
      </x:c>
      <x:c r="T180" s="631">
        <x:f t="shared" si="19"/>
        <x:v>3</x:v>
      </x:c>
      <x:c r="U180" s="631">
        <x:f t="shared" si="17"/>
        <x:v>5.1000000000000004E-2</x:v>
      </x:c>
      <x:c r="V180" s="631">
        <x:f t="shared" si="18"/>
        <x:v>3.0510000000000002</x:v>
      </x:c>
      <x:c r="W180" s="631">
        <x:f t="shared" si="20"/>
        <x:v>25.506360000000001</x:v>
      </x:c>
      <x:c r="X180" s="768">
        <x:v>5.7407886046414465</x:v>
      </x:c>
      <x:c r="Y180" s="769">
        <x:f t="shared" si="16"/>
        <x:v>47.992992734802492</x:v>
      </x:c>
    </x:row>
    <x:row r="181" spans="1:25" ht="17.399999999999999">
      <x:c r="A181" s="685" t="s">
        <x:v>1020</x:v>
      </x:c>
      <x:c r="B181" s="623" t="s">
        <x:v>9</x:v>
      </x:c>
      <x:c r="C181" s="623" t="s">
        <x:v>1009</x:v>
      </x:c>
      <x:c r="D181" s="686" t="s">
        <x:v>13</x:v>
      </x:c>
      <x:c r="E181" s="686" t="s">
        <x:v>1266</x:v>
      </x:c>
      <x:c r="F181" s="686" t="s">
        <x:v>1267</x:v>
      </x:c>
      <x:c r="G181" s="623" t="s">
        <x:v>1011</x:v>
      </x:c>
      <x:c r="H181" s="623" t="s">
        <x:v>1010</x:v>
      </x:c>
      <x:c r="I181" s="623" t="s">
        <x:v>1148</x:v>
      </x:c>
      <x:c r="J181" s="686" t="s">
        <x:v>1155</x:v>
      </x:c>
      <x:c r="K181" s="624" t="s">
        <x:v>1032</x:v>
      </x:c>
      <x:c r="L181" s="686" t="s">
        <x:v>1156</x:v>
      </x:c>
      <x:c r="M181" s="687">
        <x:v>6.79</x:v>
      </x:c>
      <x:c r="N181" s="686" t="s">
        <x:v>1125</x:v>
      </x:c>
      <x:c r="O181" s="686"/>
      <x:c r="P181" s="623" t="s">
        <x:v>1018</x:v>
      </x:c>
      <x:c r="Q181" s="623" t="s">
        <x:v>1017</x:v>
      </x:c>
      <x:c r="R181" s="631">
        <x:v>0.03</x:v>
      </x:c>
      <x:c r="S181" s="631" cm="1">
        <x:f t="array" ref="S181">R181*RSDUSD24</x:f>
        <x:v>3.1799999999999997</x:v>
      </x:c>
      <x:c r="T181" s="631">
        <x:f t="shared" si="19"/>
        <x:v>3</x:v>
      </x:c>
      <x:c r="U181" s="631">
        <x:f t="shared" si="17"/>
        <x:v>5.1000000000000004E-2</x:v>
      </x:c>
      <x:c r="V181" s="631">
        <x:f t="shared" si="18"/>
        <x:v>3.0510000000000002</x:v>
      </x:c>
      <x:c r="W181" s="631">
        <x:f t="shared" si="20"/>
        <x:v>20.716290000000001</x:v>
      </x:c>
      <x:c r="X181" s="768">
        <x:v>5.5623404590770242</x:v>
      </x:c>
      <x:c r="Y181" s="769">
        <x:f t="shared" si="16"/>
        <x:v>37.768291717132996</x:v>
      </x:c>
    </x:row>
    <x:row r="182" spans="1:25" ht="17.399999999999999">
      <x:c r="A182" s="685" t="s">
        <x:v>1020</x:v>
      </x:c>
      <x:c r="B182" s="623" t="s">
        <x:v>9</x:v>
      </x:c>
      <x:c r="C182" s="623" t="s">
        <x:v>1009</x:v>
      </x:c>
      <x:c r="D182" s="686" t="s">
        <x:v>13</x:v>
      </x:c>
      <x:c r="E182" s="686" t="s">
        <x:v>1266</x:v>
      </x:c>
      <x:c r="F182" s="686" t="s">
        <x:v>1267</x:v>
      </x:c>
      <x:c r="G182" s="623" t="s">
        <x:v>1011</x:v>
      </x:c>
      <x:c r="H182" s="623" t="s">
        <x:v>1010</x:v>
      </x:c>
      <x:c r="I182" s="623" t="s">
        <x:v>1148</x:v>
      </x:c>
      <x:c r="J182" s="686" t="s">
        <x:v>1157</x:v>
      </x:c>
      <x:c r="K182" s="624" t="s">
        <x:v>1032</x:v>
      </x:c>
      <x:c r="L182" s="686" t="s">
        <x:v>1158</x:v>
      </x:c>
      <x:c r="M182" s="687">
        <x:v>12.54</x:v>
      </x:c>
      <x:c r="N182" s="686" t="s">
        <x:v>1125</x:v>
      </x:c>
      <x:c r="O182" s="686"/>
      <x:c r="P182" s="623" t="s">
        <x:v>1018</x:v>
      </x:c>
      <x:c r="Q182" s="623" t="s">
        <x:v>1017</x:v>
      </x:c>
      <x:c r="R182" s="631">
        <x:v>0.03</x:v>
      </x:c>
      <x:c r="S182" s="631" cm="1">
        <x:f t="array" ref="S182">R182*RSDUSD24</x:f>
        <x:v>3.1799999999999997</x:v>
      </x:c>
      <x:c r="T182" s="631">
        <x:f t="shared" si="19"/>
        <x:v>3</x:v>
      </x:c>
      <x:c r="U182" s="631">
        <x:f t="shared" si="17"/>
        <x:v>5.1000000000000004E-2</x:v>
      </x:c>
      <x:c r="V182" s="631">
        <x:f t="shared" si="18"/>
        <x:v>3.0510000000000002</x:v>
      </x:c>
      <x:c r="W182" s="631">
        <x:f t="shared" si="20"/>
        <x:v>38.259540000000001</x:v>
      </x:c>
      <x:c r="X182" s="768">
        <x:v>5.6596376837414777</x:v>
      </x:c>
      <x:c r="Y182" s="769">
        <x:f t="shared" si="16"/>
        <x:v>70.971856554118119</x:v>
      </x:c>
    </x:row>
    <x:row r="183" spans="1:25" ht="17.399999999999999">
      <x:c r="A183" s="685" t="s">
        <x:v>1020</x:v>
      </x:c>
      <x:c r="B183" s="623" t="s">
        <x:v>9</x:v>
      </x:c>
      <x:c r="C183" s="623" t="s">
        <x:v>1009</x:v>
      </x:c>
      <x:c r="D183" s="686" t="s">
        <x:v>13</x:v>
      </x:c>
      <x:c r="E183" s="686" t="s">
        <x:v>1266</x:v>
      </x:c>
      <x:c r="F183" s="686" t="s">
        <x:v>1267</x:v>
      </x:c>
      <x:c r="G183" s="623" t="s">
        <x:v>1011</x:v>
      </x:c>
      <x:c r="H183" s="623" t="s">
        <x:v>1010</x:v>
      </x:c>
      <x:c r="I183" s="623" t="s">
        <x:v>1148</x:v>
      </x:c>
      <x:c r="J183" s="686" t="s">
        <x:v>1159</x:v>
      </x:c>
      <x:c r="K183" s="624" t="s">
        <x:v>1195</x:v>
      </x:c>
      <x:c r="L183" s="686" t="s">
        <x:v>1160</x:v>
      </x:c>
      <x:c r="M183" s="687">
        <x:v>12.085000000000001</x:v>
      </x:c>
      <x:c r="N183" s="686" t="s">
        <x:v>1125</x:v>
      </x:c>
      <x:c r="O183" s="686"/>
      <x:c r="P183" s="623" t="s">
        <x:v>1018</x:v>
      </x:c>
      <x:c r="Q183" s="623" t="s">
        <x:v>1125</x:v>
      </x:c>
      <x:c r="R183" s="631">
        <x:v>0.03</x:v>
      </x:c>
      <x:c r="S183" s="631" cm="1">
        <x:f t="array" ref="S183">R183*RSDUSD24</x:f>
        <x:v>3.1799999999999997</x:v>
      </x:c>
      <x:c r="T183" s="631">
        <x:f t="shared" si="19"/>
        <x:v>3</x:v>
      </x:c>
      <x:c r="U183" s="631">
        <x:f t="shared" si="17"/>
        <x:v>5.1000000000000004E-2</x:v>
      </x:c>
      <x:c r="V183" s="631">
        <x:f t="shared" si="18"/>
        <x:v>3.0510000000000002</x:v>
      </x:c>
      <x:c r="W183" s="631">
        <x:f t="shared" si="20"/>
        <x:v>36.871335000000002</x:v>
      </x:c>
      <x:c r="X183" s="768">
        <x:v>5.8298580602065719</x:v>
      </x:c>
      <x:c r="Y183" s="769">
        <x:f t="shared" si="16"/>
        <x:v>70.453834657596431</x:v>
      </x:c>
    </x:row>
    <x:row r="184" spans="1:25" ht="17.399999999999999">
      <x:c r="A184" s="685" t="s">
        <x:v>1020</x:v>
      </x:c>
      <x:c r="B184" s="623" t="s">
        <x:v>9</x:v>
      </x:c>
      <x:c r="C184" s="623" t="s">
        <x:v>1009</x:v>
      </x:c>
      <x:c r="D184" s="686" t="s">
        <x:v>13</x:v>
      </x:c>
      <x:c r="E184" s="686" t="s">
        <x:v>1266</x:v>
      </x:c>
      <x:c r="F184" s="686" t="s">
        <x:v>1267</x:v>
      </x:c>
      <x:c r="G184" s="623" t="s">
        <x:v>1011</x:v>
      </x:c>
      <x:c r="H184" s="623" t="s">
        <x:v>1010</x:v>
      </x:c>
      <x:c r="I184" s="623" t="s">
        <x:v>1148</x:v>
      </x:c>
      <x:c r="J184" s="686" t="s">
        <x:v>1161</x:v>
      </x:c>
      <x:c r="K184" s="624" t="s">
        <x:v>1198</x:v>
      </x:c>
      <x:c r="L184" s="686" t="s">
        <x:v>1162</x:v>
      </x:c>
      <x:c r="M184" s="687">
        <x:v>2.7149999999999999</x:v>
      </x:c>
      <x:c r="N184" s="686" t="s">
        <x:v>1125</x:v>
      </x:c>
      <x:c r="O184" s="686"/>
      <x:c r="P184" s="623" t="s">
        <x:v>1018</x:v>
      </x:c>
      <x:c r="Q184" s="623" t="s">
        <x:v>1125</x:v>
      </x:c>
      <x:c r="R184" s="631">
        <x:v>0.03</x:v>
      </x:c>
      <x:c r="S184" s="631" cm="1">
        <x:f t="array" ref="S184">R184*RSDUSD24</x:f>
        <x:v>3.1799999999999997</x:v>
      </x:c>
      <x:c r="T184" s="631">
        <x:f t="shared" si="19"/>
        <x:v>3</x:v>
      </x:c>
      <x:c r="U184" s="631">
        <x:f t="shared" si="17"/>
        <x:v>5.1000000000000004E-2</x:v>
      </x:c>
      <x:c r="V184" s="631">
        <x:f t="shared" si="18"/>
        <x:v>3.0510000000000002</x:v>
      </x:c>
      <x:c r="W184" s="631">
        <x:f t="shared" si="20"/>
        <x:v>8.2834649999999996</x:v>
      </x:c>
      <x:c r="X184" s="768">
        <x:v>5.5144674551982895</x:v>
      </x:c>
      <x:c r="Y184" s="769">
        <x:f t="shared" si="16"/>
        <x:v>14.971779140863354</x:v>
      </x:c>
    </x:row>
    <x:row r="185" spans="1:25" ht="17.399999999999999">
      <x:c r="A185" s="685" t="s">
        <x:v>1020</x:v>
      </x:c>
      <x:c r="B185" s="623" t="s">
        <x:v>9</x:v>
      </x:c>
      <x:c r="C185" s="623" t="s">
        <x:v>1009</x:v>
      </x:c>
      <x:c r="D185" s="686" t="s">
        <x:v>13</x:v>
      </x:c>
      <x:c r="E185" s="686" t="s">
        <x:v>1266</x:v>
      </x:c>
      <x:c r="F185" s="686" t="s">
        <x:v>1267</x:v>
      </x:c>
      <x:c r="G185" s="623" t="s">
        <x:v>1011</x:v>
      </x:c>
      <x:c r="H185" s="623" t="s">
        <x:v>1010</x:v>
      </x:c>
      <x:c r="I185" s="623" t="s">
        <x:v>1148</x:v>
      </x:c>
      <x:c r="J185" s="686" t="s">
        <x:v>1163</x:v>
      </x:c>
      <x:c r="K185" s="624" t="s">
        <x:v>1115</x:v>
      </x:c>
      <x:c r="L185" s="686" t="s">
        <x:v>1164</x:v>
      </x:c>
      <x:c r="M185" s="687">
        <x:v>9.6999999999999993</x:v>
      </x:c>
      <x:c r="N185" s="686" t="s">
        <x:v>1125</x:v>
      </x:c>
      <x:c r="O185" s="686"/>
      <x:c r="P185" s="623" t="s">
        <x:v>1018</x:v>
      </x:c>
      <x:c r="Q185" s="623" t="s">
        <x:v>1125</x:v>
      </x:c>
      <x:c r="R185" s="631">
        <x:v>0.03</x:v>
      </x:c>
      <x:c r="S185" s="631" cm="1">
        <x:f t="array" ref="S185">R185*RSDUSD24</x:f>
        <x:v>3.1799999999999997</x:v>
      </x:c>
      <x:c r="T185" s="631">
        <x:f t="shared" si="19"/>
        <x:v>3</x:v>
      </x:c>
      <x:c r="U185" s="631">
        <x:f t="shared" si="17"/>
        <x:v>5.1000000000000004E-2</x:v>
      </x:c>
      <x:c r="V185" s="631">
        <x:f t="shared" si="18"/>
        <x:v>3.0510000000000002</x:v>
      </x:c>
      <x:c r="W185" s="631">
        <x:f t="shared" si="20"/>
        <x:v>29.5947</x:v>
      </x:c>
      <x:c r="X185" s="768">
        <x:v>5.7030337185690678</x:v>
      </x:c>
      <x:c r="Y185" s="769">
        <x:f t="shared" si="16"/>
        <x:v>55.319427070119957</x:v>
      </x:c>
    </x:row>
    <x:row r="186" spans="1:25" ht="17.399999999999999">
      <x:c r="A186" s="685" t="s">
        <x:v>1020</x:v>
      </x:c>
      <x:c r="B186" s="623" t="s">
        <x:v>9</x:v>
      </x:c>
      <x:c r="C186" s="623" t="s">
        <x:v>1009</x:v>
      </x:c>
      <x:c r="D186" s="686" t="s">
        <x:v>13</x:v>
      </x:c>
      <x:c r="E186" s="686" t="s">
        <x:v>1266</x:v>
      </x:c>
      <x:c r="F186" s="686" t="s">
        <x:v>1267</x:v>
      </x:c>
      <x:c r="G186" s="623" t="s">
        <x:v>1011</x:v>
      </x:c>
      <x:c r="H186" s="623" t="s">
        <x:v>1010</x:v>
      </x:c>
      <x:c r="I186" s="623" t="s">
        <x:v>1148</x:v>
      </x:c>
      <x:c r="J186" s="686" t="s">
        <x:v>1165</x:v>
      </x:c>
      <x:c r="K186" s="624" t="s">
        <x:v>1171</x:v>
      </x:c>
      <x:c r="L186" s="686" t="s">
        <x:v>1166</x:v>
      </x:c>
      <x:c r="M186" s="687">
        <x:v>2.5150000000000001</x:v>
      </x:c>
      <x:c r="N186" s="686" t="s">
        <x:v>1125</x:v>
      </x:c>
      <x:c r="O186" s="686"/>
      <x:c r="P186" s="623" t="s">
        <x:v>1018</x:v>
      </x:c>
      <x:c r="Q186" s="623" t="s">
        <x:v>1125</x:v>
      </x:c>
      <x:c r="R186" s="631">
        <x:v>0.03</x:v>
      </x:c>
      <x:c r="S186" s="631" cm="1">
        <x:f t="array" ref="S186">R186*RSDUSD24</x:f>
        <x:v>3.1799999999999997</x:v>
      </x:c>
      <x:c r="T186" s="631">
        <x:f t="shared" si="19"/>
        <x:v>3</x:v>
      </x:c>
      <x:c r="U186" s="631">
        <x:f t="shared" si="17"/>
        <x:v>5.1000000000000004E-2</x:v>
      </x:c>
      <x:c r="V186" s="631">
        <x:f t="shared" si="18"/>
        <x:v>3.0510000000000002</x:v>
      </x:c>
      <x:c r="W186" s="631">
        <x:f t="shared" si="20"/>
        <x:v>7.6732650000000007</x:v>
      </x:c>
      <x:c r="X186" s="768">
        <x:v>5.5426334542274986</x:v>
      </x:c>
      <x:c r="Y186" s="769">
        <x:f t="shared" si="16"/>
        <x:v>13.93972313738216</x:v>
      </x:c>
    </x:row>
    <x:row r="187" spans="1:25" ht="17.399999999999999">
      <x:c r="A187" s="685" t="s">
        <x:v>1020</x:v>
      </x:c>
      <x:c r="B187" s="623" t="s">
        <x:v>9</x:v>
      </x:c>
      <x:c r="C187" s="623" t="s">
        <x:v>1009</x:v>
      </x:c>
      <x:c r="D187" s="686" t="s">
        <x:v>13</x:v>
      </x:c>
      <x:c r="E187" s="686" t="s">
        <x:v>1266</x:v>
      </x:c>
      <x:c r="F187" s="686" t="s">
        <x:v>1267</x:v>
      </x:c>
      <x:c r="G187" s="623" t="s">
        <x:v>1011</x:v>
      </x:c>
      <x:c r="H187" s="623" t="s">
        <x:v>1010</x:v>
      </x:c>
      <x:c r="I187" s="623" t="s">
        <x:v>1148</x:v>
      </x:c>
      <x:c r="J187" s="686" t="s">
        <x:v>1167</x:v>
      </x:c>
      <x:c r="K187" s="624" t="s">
        <x:v>1201</x:v>
      </x:c>
      <x:c r="L187" s="686" t="s">
        <x:v>1169</x:v>
      </x:c>
      <x:c r="M187" s="687">
        <x:v>6.72</x:v>
      </x:c>
      <x:c r="N187" s="686" t="s">
        <x:v>1125</x:v>
      </x:c>
      <x:c r="O187" s="686"/>
      <x:c r="P187" s="623" t="s">
        <x:v>1018</x:v>
      </x:c>
      <x:c r="Q187" s="623" t="s">
        <x:v>1125</x:v>
      </x:c>
      <x:c r="R187" s="631">
        <x:v>0.03</x:v>
      </x:c>
      <x:c r="S187" s="631" cm="1">
        <x:f t="array" ref="S187">R187*RSDUSD24</x:f>
        <x:v>3.1799999999999997</x:v>
      </x:c>
      <x:c r="T187" s="631">
        <x:f t="shared" si="19"/>
        <x:v>3</x:v>
      </x:c>
      <x:c r="U187" s="631">
        <x:f t="shared" si="17"/>
        <x:v>5.1000000000000004E-2</x:v>
      </x:c>
      <x:c r="V187" s="631">
        <x:f t="shared" si="18"/>
        <x:v>3.0510000000000002</x:v>
      </x:c>
      <x:c r="W187" s="631">
        <x:f t="shared" si="20"/>
        <x:v>20.50272</x:v>
      </x:c>
      <x:c r="X187" s="768">
        <x:v>5.8838533377155224</x:v>
      </x:c>
      <x:c r="Y187" s="769">
        <x:f t="shared" si="16"/>
        <x:v>39.539494429448311</x:v>
      </x:c>
    </x:row>
    <x:row r="188" spans="1:25" ht="17.399999999999999">
      <x:c r="A188" s="685" t="s">
        <x:v>1020</x:v>
      </x:c>
      <x:c r="B188" s="623" t="s">
        <x:v>9</x:v>
      </x:c>
      <x:c r="C188" s="623" t="s">
        <x:v>1009</x:v>
      </x:c>
      <x:c r="D188" s="686" t="s">
        <x:v>13</x:v>
      </x:c>
      <x:c r="E188" s="686" t="s">
        <x:v>1266</x:v>
      </x:c>
      <x:c r="F188" s="686" t="s">
        <x:v>1267</x:v>
      </x:c>
      <x:c r="G188" s="623" t="s">
        <x:v>1011</x:v>
      </x:c>
      <x:c r="H188" s="623" t="s">
        <x:v>1010</x:v>
      </x:c>
      <x:c r="I188" s="623" t="s">
        <x:v>1148</x:v>
      </x:c>
      <x:c r="J188" s="686" t="s">
        <x:v>1170</x:v>
      </x:c>
      <x:c r="K188" s="624" t="s">
        <x:v>1189</x:v>
      </x:c>
      <x:c r="L188" s="686" t="s">
        <x:v>1172</x:v>
      </x:c>
      <x:c r="M188" s="687">
        <x:v>0.78500000000000003</x:v>
      </x:c>
      <x:c r="N188" s="686" t="s">
        <x:v>1125</x:v>
      </x:c>
      <x:c r="O188" s="686"/>
      <x:c r="P188" s="623" t="s">
        <x:v>1018</x:v>
      </x:c>
      <x:c r="Q188" s="623" t="s">
        <x:v>1125</x:v>
      </x:c>
      <x:c r="R188" s="631">
        <x:v>0.06</x:v>
      </x:c>
      <x:c r="S188" s="631" cm="1">
        <x:f t="array" ref="S188">R188*RSDUSD24</x:f>
        <x:v>6.3599999999999994</x:v>
      </x:c>
      <x:c r="T188" s="631">
        <x:f t="shared" si="19"/>
        <x:v>6</x:v>
      </x:c>
      <x:c r="U188" s="631">
        <x:f t="shared" si="17"/>
        <x:v>0.10200000000000001</x:v>
      </x:c>
      <x:c r="V188" s="631">
        <x:f t="shared" si="18"/>
        <x:v>6.1020000000000003</x:v>
      </x:c>
      <x:c r="W188" s="631">
        <x:f t="shared" si="20"/>
        <x:v>4.7900700000000001</x:v>
      </x:c>
      <x:c r="X188" s="768">
        <x:v>6.7767361075456645</x:v>
      </x:c>
      <x:c r="Y188" s="769">
        <x:f t="shared" si="16"/>
        <x:v>5.3197378444233472</x:v>
      </x:c>
    </x:row>
    <x:row r="189" spans="1:25" ht="17.399999999999999">
      <x:c r="A189" s="685" t="s">
        <x:v>1020</x:v>
      </x:c>
      <x:c r="B189" s="623" t="s">
        <x:v>9</x:v>
      </x:c>
      <x:c r="C189" s="623" t="s">
        <x:v>1009</x:v>
      </x:c>
      <x:c r="D189" s="686" t="s">
        <x:v>13</x:v>
      </x:c>
      <x:c r="E189" s="686" t="s">
        <x:v>1266</x:v>
      </x:c>
      <x:c r="F189" s="686" t="s">
        <x:v>1267</x:v>
      </x:c>
      <x:c r="G189" s="623" t="s">
        <x:v>1011</x:v>
      </x:c>
      <x:c r="H189" s="623" t="s">
        <x:v>1010</x:v>
      </x:c>
      <x:c r="I189" s="623" t="s">
        <x:v>1148</x:v>
      </x:c>
      <x:c r="J189" s="686" t="s">
        <x:v>1173</x:v>
      </x:c>
      <x:c r="K189" s="624" t="s">
        <x:v>1184</x:v>
      </x:c>
      <x:c r="L189" s="686" t="s">
        <x:v>1175</x:v>
      </x:c>
      <x:c r="M189" s="687">
        <x:v>0.78500000000000003</x:v>
      </x:c>
      <x:c r="N189" s="686" t="s">
        <x:v>1125</x:v>
      </x:c>
      <x:c r="O189" s="686"/>
      <x:c r="P189" s="623" t="s">
        <x:v>1018</x:v>
      </x:c>
      <x:c r="Q189" s="623" t="s">
        <x:v>1125</x:v>
      </x:c>
      <x:c r="R189" s="631">
        <x:v>0.06</x:v>
      </x:c>
      <x:c r="S189" s="631" cm="1">
        <x:f t="array" ref="S189">R189*RSDUSD24</x:f>
        <x:v>6.3599999999999994</x:v>
      </x:c>
      <x:c r="T189" s="631">
        <x:f t="shared" ref="T189:T220" si="21">R189*RSDUSD25</x:f>
        <x:v>6</x:v>
      </x:c>
      <x:c r="U189" s="631">
        <x:f t="shared" si="17"/>
        <x:v>0.10200000000000001</x:v>
      </x:c>
      <x:c r="V189" s="631">
        <x:f t="shared" si="18"/>
        <x:v>6.1020000000000003</x:v>
      </x:c>
      <x:c r="W189" s="631">
        <x:f t="shared" ref="W189:W220" si="22">V189*M189</x:f>
        <x:v>4.7900700000000001</x:v>
      </x:c>
      <x:c r="X189" s="768">
        <x:v>6.7737758668932901</x:v>
      </x:c>
      <x:c r="Y189" s="769">
        <x:f t="shared" si="16"/>
        <x:v>5.3174140555112333</x:v>
      </x:c>
    </x:row>
    <x:row r="190" spans="1:25" ht="17.399999999999999">
      <x:c r="A190" s="685" t="s">
        <x:v>1020</x:v>
      </x:c>
      <x:c r="B190" s="623" t="s">
        <x:v>9</x:v>
      </x:c>
      <x:c r="C190" s="623" t="s">
        <x:v>1009</x:v>
      </x:c>
      <x:c r="D190" s="686" t="s">
        <x:v>13</x:v>
      </x:c>
      <x:c r="E190" s="686" t="s">
        <x:v>1266</x:v>
      </x:c>
      <x:c r="F190" s="686" t="s">
        <x:v>1267</x:v>
      </x:c>
      <x:c r="G190" s="623" t="s">
        <x:v>1011</x:v>
      </x:c>
      <x:c r="H190" s="623" t="s">
        <x:v>1010</x:v>
      </x:c>
      <x:c r="I190" s="623" t="s">
        <x:v>1148</x:v>
      </x:c>
      <x:c r="J190" s="686" t="s">
        <x:v>1176</x:v>
      </x:c>
      <x:c r="K190" s="624" t="s">
        <x:v>1192</x:v>
      </x:c>
      <x:c r="L190" s="686" t="s">
        <x:v>1178</x:v>
      </x:c>
      <x:c r="M190" s="687">
        <x:v>0.56499999999999995</x:v>
      </x:c>
      <x:c r="N190" s="686" t="s">
        <x:v>1125</x:v>
      </x:c>
      <x:c r="O190" s="686"/>
      <x:c r="P190" s="623" t="s">
        <x:v>1018</x:v>
      </x:c>
      <x:c r="Q190" s="623" t="s">
        <x:v>1125</x:v>
      </x:c>
      <x:c r="R190" s="631">
        <x:v>0.03</x:v>
      </x:c>
      <x:c r="S190" s="631" cm="1">
        <x:f t="array" ref="S190">R190*RSDUSD24</x:f>
        <x:v>3.1799999999999997</x:v>
      </x:c>
      <x:c r="T190" s="631">
        <x:f t="shared" si="21"/>
        <x:v>3</x:v>
      </x:c>
      <x:c r="U190" s="631">
        <x:f t="shared" si="17"/>
        <x:v>5.1000000000000004E-2</x:v>
      </x:c>
      <x:c r="V190" s="631">
        <x:f t="shared" si="18"/>
        <x:v>3.0510000000000002</x:v>
      </x:c>
      <x:c r="W190" s="631">
        <x:f t="shared" si="22"/>
        <x:v>1.7238149999999999</x:v>
      </x:c>
      <x:c r="X190" s="768">
        <x:v>5.6329984617111775</x:v>
      </x:c>
      <x:c r="Y190" s="769">
        <x:f t="shared" si="16"/>
        <x:v>3.182644130866815</x:v>
      </x:c>
    </x:row>
    <x:row r="191" spans="1:25" ht="17.399999999999999">
      <x:c r="A191" s="685" t="s">
        <x:v>1020</x:v>
      </x:c>
      <x:c r="B191" s="623" t="s">
        <x:v>9</x:v>
      </x:c>
      <x:c r="C191" s="623" t="s">
        <x:v>1009</x:v>
      </x:c>
      <x:c r="D191" s="686" t="s">
        <x:v>13</x:v>
      </x:c>
      <x:c r="E191" s="686" t="s">
        <x:v>1266</x:v>
      </x:c>
      <x:c r="F191" s="686" t="s">
        <x:v>1267</x:v>
      </x:c>
      <x:c r="G191" s="623" t="s">
        <x:v>1011</x:v>
      </x:c>
      <x:c r="H191" s="623" t="s">
        <x:v>1010</x:v>
      </x:c>
      <x:c r="I191" s="623" t="s">
        <x:v>1148</x:v>
      </x:c>
      <x:c r="J191" s="686" t="s">
        <x:v>1153</x:v>
      </x:c>
      <x:c r="K191" s="624" t="s">
        <x:v>1205</x:v>
      </x:c>
      <x:c r="L191" s="686" t="s">
        <x:v>1154</x:v>
      </x:c>
      <x:c r="M191" s="687">
        <x:v>0.56499999999999995</x:v>
      </x:c>
      <x:c r="N191" s="686" t="s">
        <x:v>1125</x:v>
      </x:c>
      <x:c r="O191" s="686"/>
      <x:c r="P191" s="623" t="s">
        <x:v>1018</x:v>
      </x:c>
      <x:c r="Q191" s="623" t="s">
        <x:v>1125</x:v>
      </x:c>
      <x:c r="R191" s="631">
        <x:v>0.03</x:v>
      </x:c>
      <x:c r="S191" s="631" cm="1">
        <x:f t="array" ref="S191">R191*RSDUSD24</x:f>
        <x:v>3.1799999999999997</x:v>
      </x:c>
      <x:c r="T191" s="631">
        <x:f t="shared" si="21"/>
        <x:v>3</x:v>
      </x:c>
      <x:c r="U191" s="631">
        <x:f t="shared" si="17"/>
        <x:v>5.1000000000000004E-2</x:v>
      </x:c>
      <x:c r="V191" s="631">
        <x:f t="shared" si="18"/>
        <x:v>3.0510000000000002</x:v>
      </x:c>
      <x:c r="W191" s="631">
        <x:f t="shared" si="22"/>
        <x:v>1.7238149999999999</x:v>
      </x:c>
      <x:c r="X191" s="768">
        <x:v>5.7407886046414465</x:v>
      </x:c>
      <x:c r="Y191" s="769">
        <x:f t="shared" si="16"/>
        <x:v>3.2435455616224171</x:v>
      </x:c>
    </x:row>
    <x:row r="192" spans="1:25" ht="17.399999999999999">
      <x:c r="A192" s="685" t="s">
        <x:v>1020</x:v>
      </x:c>
      <x:c r="B192" s="623" t="s">
        <x:v>9</x:v>
      </x:c>
      <x:c r="C192" s="623" t="s">
        <x:v>1009</x:v>
      </x:c>
      <x:c r="D192" s="686" t="s">
        <x:v>13</x:v>
      </x:c>
      <x:c r="E192" s="686" t="s">
        <x:v>1266</x:v>
      </x:c>
      <x:c r="F192" s="686" t="s">
        <x:v>1267</x:v>
      </x:c>
      <x:c r="G192" s="623" t="s">
        <x:v>1011</x:v>
      </x:c>
      <x:c r="H192" s="623" t="s">
        <x:v>1010</x:v>
      </x:c>
      <x:c r="I192" s="623" t="s">
        <x:v>1148</x:v>
      </x:c>
      <x:c r="J192" s="686" t="s">
        <x:v>1180</x:v>
      </x:c>
      <x:c r="K192" s="624" t="s">
        <x:v>1168</x:v>
      </x:c>
      <x:c r="L192" s="686" t="s">
        <x:v>1182</x:v>
      </x:c>
      <x:c r="M192" s="687">
        <x:v>0.98499999999999999</x:v>
      </x:c>
      <x:c r="N192" s="686" t="s">
        <x:v>1125</x:v>
      </x:c>
      <x:c r="O192" s="686"/>
      <x:c r="P192" s="623" t="s">
        <x:v>1018</x:v>
      </x:c>
      <x:c r="Q192" s="623" t="s">
        <x:v>1125</x:v>
      </x:c>
      <x:c r="R192" s="631">
        <x:v>0.03</x:v>
      </x:c>
      <x:c r="S192" s="631" cm="1">
        <x:f t="array" ref="S192">R192*RSDUSD24</x:f>
        <x:v>3.1799999999999997</x:v>
      </x:c>
      <x:c r="T192" s="631">
        <x:f t="shared" si="21"/>
        <x:v>3</x:v>
      </x:c>
      <x:c r="U192" s="631">
        <x:f t="shared" si="17"/>
        <x:v>5.1000000000000004E-2</x:v>
      </x:c>
      <x:c r="V192" s="631">
        <x:f t="shared" si="18"/>
        <x:v>3.0510000000000002</x:v>
      </x:c>
      <x:c r="W192" s="631">
        <x:f t="shared" si="22"/>
        <x:v>3.0052350000000003</x:v>
      </x:c>
      <x:c r="X192" s="768">
        <x:v>5.6459912228814968</x:v>
      </x:c>
      <x:c r="Y192" s="769">
        <x:f t="shared" si="16"/>
        <x:v>5.5613013545382746</x:v>
      </x:c>
    </x:row>
    <x:row r="193" spans="1:25" ht="17.399999999999999">
      <x:c r="A193" s="685" t="s">
        <x:v>1020</x:v>
      </x:c>
      <x:c r="B193" s="623" t="s">
        <x:v>9</x:v>
      </x:c>
      <x:c r="C193" s="623" t="s">
        <x:v>1009</x:v>
      </x:c>
      <x:c r="D193" s="686" t="s">
        <x:v>13</x:v>
      </x:c>
      <x:c r="E193" s="686" t="s">
        <x:v>1266</x:v>
      </x:c>
      <x:c r="F193" s="686" t="s">
        <x:v>1267</x:v>
      </x:c>
      <x:c r="G193" s="623" t="s">
        <x:v>1011</x:v>
      </x:c>
      <x:c r="H193" s="623" t="s">
        <x:v>1010</x:v>
      </x:c>
      <x:c r="I193" s="623" t="s">
        <x:v>1148</x:v>
      </x:c>
      <x:c r="J193" s="686" t="s">
        <x:v>1157</x:v>
      </x:c>
      <x:c r="K193" s="624" t="s">
        <x:v>1187</x:v>
      </x:c>
      <x:c r="L193" s="686" t="s">
        <x:v>1158</x:v>
      </x:c>
      <x:c r="M193" s="687">
        <x:v>0.98499999999999999</x:v>
      </x:c>
      <x:c r="N193" s="686" t="s">
        <x:v>1125</x:v>
      </x:c>
      <x:c r="O193" s="686"/>
      <x:c r="P193" s="623" t="s">
        <x:v>1018</x:v>
      </x:c>
      <x:c r="Q193" s="623" t="s">
        <x:v>1125</x:v>
      </x:c>
      <x:c r="R193" s="631">
        <x:v>0.03</x:v>
      </x:c>
      <x:c r="S193" s="631" cm="1">
        <x:f t="array" ref="S193">R193*RSDUSD24</x:f>
        <x:v>3.1799999999999997</x:v>
      </x:c>
      <x:c r="T193" s="631">
        <x:f t="shared" si="21"/>
        <x:v>3</x:v>
      </x:c>
      <x:c r="U193" s="631">
        <x:f t="shared" si="17"/>
        <x:v>5.1000000000000004E-2</x:v>
      </x:c>
      <x:c r="V193" s="631">
        <x:f t="shared" si="18"/>
        <x:v>3.0510000000000002</x:v>
      </x:c>
      <x:c r="W193" s="631">
        <x:f t="shared" si="22"/>
        <x:v>3.0052350000000003</x:v>
      </x:c>
      <x:c r="X193" s="768">
        <x:v>5.6596376837414777</x:v>
      </x:c>
      <x:c r="Y193" s="769">
        <x:f t="shared" si="16"/>
        <x:v>5.5747431184853555</x:v>
      </x:c>
    </x:row>
    <x:row r="194" spans="1:25" ht="17.399999999999999">
      <x:c r="A194" s="685" t="s">
        <x:v>1020</x:v>
      </x:c>
      <x:c r="B194" s="623" t="s">
        <x:v>9</x:v>
      </x:c>
      <x:c r="C194" s="623" t="s">
        <x:v>1009</x:v>
      </x:c>
      <x:c r="D194" s="686" t="s">
        <x:v>13</x:v>
      </x:c>
      <x:c r="E194" s="686" t="s">
        <x:v>1266</x:v>
      </x:c>
      <x:c r="F194" s="686" t="s">
        <x:v>1267</x:v>
      </x:c>
      <x:c r="G194" s="623" t="s">
        <x:v>1011</x:v>
      </x:c>
      <x:c r="H194" s="623" t="s">
        <x:v>1010</x:v>
      </x:c>
      <x:c r="I194" s="623" t="s">
        <x:v>1148</x:v>
      </x:c>
      <x:c r="J194" s="686" t="s">
        <x:v>1151</x:v>
      </x:c>
      <x:c r="K194" s="624" t="s">
        <x:v>1185</x:v>
      </x:c>
      <x:c r="L194" s="686" t="s">
        <x:v>1152</x:v>
      </x:c>
      <x:c r="M194" s="687">
        <x:v>0.98</x:v>
      </x:c>
      <x:c r="N194" s="686" t="s">
        <x:v>1125</x:v>
      </x:c>
      <x:c r="O194" s="686"/>
      <x:c r="P194" s="623" t="s">
        <x:v>1018</x:v>
      </x:c>
      <x:c r="Q194" s="623" t="s">
        <x:v>1125</x:v>
      </x:c>
      <x:c r="R194" s="631">
        <x:v>0.03</x:v>
      </x:c>
      <x:c r="S194" s="631" cm="1">
        <x:f t="array" ref="S194">R194*RSDUSD24</x:f>
        <x:v>3.1799999999999997</x:v>
      </x:c>
      <x:c r="T194" s="631">
        <x:f t="shared" si="21"/>
        <x:v>3</x:v>
      </x:c>
      <x:c r="U194" s="631">
        <x:f t="shared" si="17"/>
        <x:v>5.1000000000000004E-2</x:v>
      </x:c>
      <x:c r="V194" s="631">
        <x:f t="shared" si="18"/>
        <x:v>3.0510000000000002</x:v>
      </x:c>
      <x:c r="W194" s="631">
        <x:f t="shared" si="22"/>
        <x:v>2.9899800000000001</x:v>
      </x:c>
      <x:c r="X194" s="768">
        <x:v>5.5549960765855229</x:v>
      </x:c>
      <x:c r="Y194" s="769">
        <x:f t="shared" ref="Y194:Y257" si="23">+M194*X194</x:f>
        <x:v>5.4438961550538121</x:v>
      </x:c>
    </x:row>
    <x:row r="195" spans="1:25" ht="17.399999999999999">
      <x:c r="A195" s="685" t="s">
        <x:v>1020</x:v>
      </x:c>
      <x:c r="B195" s="623" t="s">
        <x:v>9</x:v>
      </x:c>
      <x:c r="C195" s="623" t="s">
        <x:v>1009</x:v>
      </x:c>
      <x:c r="D195" s="686" t="s">
        <x:v>13</x:v>
      </x:c>
      <x:c r="E195" s="686" t="s">
        <x:v>1266</x:v>
      </x:c>
      <x:c r="F195" s="686" t="s">
        <x:v>1267</x:v>
      </x:c>
      <x:c r="G195" s="623" t="s">
        <x:v>1011</x:v>
      </x:c>
      <x:c r="H195" s="623" t="s">
        <x:v>1010</x:v>
      </x:c>
      <x:c r="I195" s="623" t="s">
        <x:v>1148</x:v>
      </x:c>
      <x:c r="J195" s="686" t="s">
        <x:v>1161</x:v>
      </x:c>
      <x:c r="K195" s="624" t="s">
        <x:v>1177</x:v>
      </x:c>
      <x:c r="L195" s="686" t="s">
        <x:v>1162</x:v>
      </x:c>
      <x:c r="M195" s="687">
        <x:v>0.98</x:v>
      </x:c>
      <x:c r="N195" s="686" t="s">
        <x:v>1125</x:v>
      </x:c>
      <x:c r="O195" s="686"/>
      <x:c r="P195" s="623" t="s">
        <x:v>1018</x:v>
      </x:c>
      <x:c r="Q195" s="623" t="s">
        <x:v>1125</x:v>
      </x:c>
      <x:c r="R195" s="631">
        <x:v>0.03</x:v>
      </x:c>
      <x:c r="S195" s="631" cm="1">
        <x:f t="array" ref="S195">R195*RSDUSD24</x:f>
        <x:v>3.1799999999999997</x:v>
      </x:c>
      <x:c r="T195" s="631">
        <x:f t="shared" si="21"/>
        <x:v>3</x:v>
      </x:c>
      <x:c r="U195" s="631">
        <x:f t="shared" ref="U195:U258" si="24">T195*1.7%</x:f>
        <x:v>5.1000000000000004E-2</x:v>
      </x:c>
      <x:c r="V195" s="631">
        <x:f t="shared" ref="V195:V258" si="25">T195+U195</x:f>
        <x:v>3.0510000000000002</x:v>
      </x:c>
      <x:c r="W195" s="631">
        <x:f t="shared" si="22"/>
        <x:v>2.9899800000000001</x:v>
      </x:c>
      <x:c r="X195" s="768">
        <x:v>5.5144674551982895</x:v>
      </x:c>
      <x:c r="Y195" s="769">
        <x:f t="shared" si="23"/>
        <x:v>5.4041781060943235</x:v>
      </x:c>
    </x:row>
    <x:row r="196" spans="1:25" ht="17.399999999999999">
      <x:c r="A196" s="685" t="s">
        <x:v>1020</x:v>
      </x:c>
      <x:c r="B196" s="623" t="s">
        <x:v>9</x:v>
      </x:c>
      <x:c r="C196" s="623" t="s">
        <x:v>1009</x:v>
      </x:c>
      <x:c r="D196" s="686" t="s">
        <x:v>13</x:v>
      </x:c>
      <x:c r="E196" s="686" t="s">
        <x:v>1273</x:v>
      </x:c>
      <x:c r="F196" s="686" t="s">
        <x:v>1093</x:v>
      </x:c>
      <x:c r="G196" s="623" t="s">
        <x:v>1011</x:v>
      </x:c>
      <x:c r="H196" s="623" t="s">
        <x:v>1010</x:v>
      </x:c>
      <x:c r="I196" s="623" t="s">
        <x:v>1148</x:v>
      </x:c>
      <x:c r="J196" s="686" t="s">
        <x:v>1065</x:v>
      </x:c>
      <x:c r="K196" s="624" t="s">
        <x:v>1179</x:v>
      </x:c>
      <x:c r="L196" s="686" t="s">
        <x:v>1066</x:v>
      </x:c>
      <x:c r="M196" s="687">
        <x:v>2</x:v>
      </x:c>
      <x:c r="N196" s="686" t="s">
        <x:v>1017</x:v>
      </x:c>
      <x:c r="O196" s="686"/>
      <x:c r="P196" s="623" t="s">
        <x:v>1018</x:v>
      </x:c>
      <x:c r="Q196" s="623" t="s">
        <x:v>1125</x:v>
      </x:c>
      <x:c r="R196" s="631">
        <x:v>0.03</x:v>
      </x:c>
      <x:c r="S196" s="631" cm="1">
        <x:f t="array" ref="S196">R196*RSDUSD24</x:f>
        <x:v>3.1799999999999997</x:v>
      </x:c>
      <x:c r="T196" s="631">
        <x:f t="shared" si="21"/>
        <x:v>3</x:v>
      </x:c>
      <x:c r="U196" s="631">
        <x:f t="shared" si="24"/>
        <x:v>5.1000000000000004E-2</x:v>
      </x:c>
      <x:c r="V196" s="631">
        <x:f t="shared" si="25"/>
        <x:v>3.0510000000000002</x:v>
      </x:c>
      <x:c r="W196" s="631">
        <x:f t="shared" si="22"/>
        <x:v>6.1020000000000003</x:v>
      </x:c>
      <x:c r="X196" s="768">
        <x:v>3.3089444812199873</x:v>
      </x:c>
      <x:c r="Y196" s="769">
        <x:f t="shared" si="23"/>
        <x:v>6.6178889624399746</x:v>
      </x:c>
    </x:row>
    <x:row r="197" spans="1:25" ht="17.399999999999999">
      <x:c r="A197" s="685" t="s">
        <x:v>1020</x:v>
      </x:c>
      <x:c r="B197" s="623" t="s">
        <x:v>9</x:v>
      </x:c>
      <x:c r="C197" s="623" t="s">
        <x:v>1009</x:v>
      </x:c>
      <x:c r="D197" s="686" t="s">
        <x:v>13</x:v>
      </x:c>
      <x:c r="E197" s="686" t="s">
        <x:v>1273</x:v>
      </x:c>
      <x:c r="F197" s="686" t="s">
        <x:v>1093</x:v>
      </x:c>
      <x:c r="G197" s="623" t="s">
        <x:v>1011</x:v>
      </x:c>
      <x:c r="H197" s="623" t="s">
        <x:v>1010</x:v>
      </x:c>
      <x:c r="I197" s="623" t="s">
        <x:v>1148</x:v>
      </x:c>
      <x:c r="J197" s="686" t="s">
        <x:v>1188</x:v>
      </x:c>
      <x:c r="K197" s="624" t="s">
        <x:v>1200</x:v>
      </x:c>
      <x:c r="L197" s="686" t="s">
        <x:v>1190</x:v>
      </x:c>
      <x:c r="M197" s="687">
        <x:v>1</x:v>
      </x:c>
      <x:c r="N197" s="686" t="s">
        <x:v>1017</x:v>
      </x:c>
      <x:c r="O197" s="686"/>
      <x:c r="P197" s="623" t="s">
        <x:v>1018</x:v>
      </x:c>
      <x:c r="Q197" s="623" t="s">
        <x:v>1125</x:v>
      </x:c>
      <x:c r="R197" s="631">
        <x:v>0.03</x:v>
      </x:c>
      <x:c r="S197" s="631" cm="1">
        <x:f t="array" ref="S197">R197*RSDUSD24</x:f>
        <x:v>3.1799999999999997</x:v>
      </x:c>
      <x:c r="T197" s="631">
        <x:f t="shared" si="21"/>
        <x:v>3</x:v>
      </x:c>
      <x:c r="U197" s="631">
        <x:f t="shared" si="24"/>
        <x:v>5.1000000000000004E-2</x:v>
      </x:c>
      <x:c r="V197" s="631">
        <x:f t="shared" si="25"/>
        <x:v>3.0510000000000002</x:v>
      </x:c>
      <x:c r="W197" s="631">
        <x:f t="shared" si="22"/>
        <x:v>3.0510000000000002</x:v>
      </x:c>
      <x:c r="X197" s="768">
        <x:v>3.9681389903822111</x:v>
      </x:c>
      <x:c r="Y197" s="769">
        <x:f t="shared" si="23"/>
        <x:v>3.9681389903822111</x:v>
      </x:c>
    </x:row>
    <x:row r="198" spans="1:25" ht="17.399999999999999">
      <x:c r="A198" s="685" t="s">
        <x:v>1020</x:v>
      </x:c>
      <x:c r="B198" s="623" t="s">
        <x:v>9</x:v>
      </x:c>
      <x:c r="C198" s="623" t="s">
        <x:v>1009</x:v>
      </x:c>
      <x:c r="D198" s="686" t="s">
        <x:v>13</x:v>
      </x:c>
      <x:c r="E198" s="686" t="s">
        <x:v>1273</x:v>
      </x:c>
      <x:c r="F198" s="686" t="s">
        <x:v>1093</x:v>
      </x:c>
      <x:c r="G198" s="623" t="s">
        <x:v>1011</x:v>
      </x:c>
      <x:c r="H198" s="623" t="s">
        <x:v>1010</x:v>
      </x:c>
      <x:c r="I198" s="623" t="s">
        <x:v>1148</x:v>
      </x:c>
      <x:c r="J198" s="686" t="s">
        <x:v>1191</x:v>
      </x:c>
      <x:c r="K198" s="624" t="s">
        <x:v>1181</x:v>
      </x:c>
      <x:c r="L198" s="686" t="s">
        <x:v>1193</x:v>
      </x:c>
      <x:c r="M198" s="687">
        <x:v>1</x:v>
      </x:c>
      <x:c r="N198" s="686" t="s">
        <x:v>1017</x:v>
      </x:c>
      <x:c r="O198" s="686"/>
      <x:c r="P198" s="623" t="s">
        <x:v>1018</x:v>
      </x:c>
      <x:c r="Q198" s="623" t="s">
        <x:v>1125</x:v>
      </x:c>
      <x:c r="R198" s="631">
        <x:v>0.03</x:v>
      </x:c>
      <x:c r="S198" s="631" cm="1">
        <x:f t="array" ref="S198">R198*RSDUSD24</x:f>
        <x:v>3.1799999999999997</x:v>
      </x:c>
      <x:c r="T198" s="631">
        <x:f t="shared" si="21"/>
        <x:v>3</x:v>
      </x:c>
      <x:c r="U198" s="631">
        <x:f t="shared" si="24"/>
        <x:v>5.1000000000000004E-2</x:v>
      </x:c>
      <x:c r="V198" s="631">
        <x:f t="shared" si="25"/>
        <x:v>3.0510000000000002</x:v>
      </x:c>
      <x:c r="W198" s="631">
        <x:f t="shared" si="22"/>
        <x:v>3.0510000000000002</x:v>
      </x:c>
      <x:c r="X198" s="768">
        <x:v>3.8766546697102973</x:v>
      </x:c>
      <x:c r="Y198" s="769">
        <x:f t="shared" si="23"/>
        <x:v>3.8766546697102973</x:v>
      </x:c>
    </x:row>
    <x:row r="199" spans="1:25" ht="17.399999999999999">
      <x:c r="A199" s="685" t="s">
        <x:v>1020</x:v>
      </x:c>
      <x:c r="B199" s="623" t="s">
        <x:v>9</x:v>
      </x:c>
      <x:c r="C199" s="623" t="s">
        <x:v>1009</x:v>
      </x:c>
      <x:c r="D199" s="686" t="s">
        <x:v>13</x:v>
      </x:c>
      <x:c r="E199" s="686" t="s">
        <x:v>1273</x:v>
      </x:c>
      <x:c r="F199" s="686" t="s">
        <x:v>1093</x:v>
      </x:c>
      <x:c r="G199" s="623" t="s">
        <x:v>1011</x:v>
      </x:c>
      <x:c r="H199" s="623" t="s">
        <x:v>1010</x:v>
      </x:c>
      <x:c r="I199" s="623" t="s">
        <x:v>1148</x:v>
      </x:c>
      <x:c r="J199" s="686" t="s">
        <x:v>1194</x:v>
      </x:c>
      <x:c r="K199" s="624" t="s">
        <x:v>1174</x:v>
      </x:c>
      <x:c r="L199" s="686" t="s">
        <x:v>1196</x:v>
      </x:c>
      <x:c r="M199" s="687">
        <x:v>1</x:v>
      </x:c>
      <x:c r="N199" s="686" t="s">
        <x:v>1017</x:v>
      </x:c>
      <x:c r="O199" s="686"/>
      <x:c r="P199" s="623" t="s">
        <x:v>1018</x:v>
      </x:c>
      <x:c r="Q199" s="623" t="s">
        <x:v>1125</x:v>
      </x:c>
      <x:c r="R199" s="631">
        <x:v>0.03</x:v>
      </x:c>
      <x:c r="S199" s="631" cm="1">
        <x:f t="array" ref="S199">R199*RSDUSD24</x:f>
        <x:v>3.1799999999999997</x:v>
      </x:c>
      <x:c r="T199" s="631">
        <x:f t="shared" si="21"/>
        <x:v>3</x:v>
      </x:c>
      <x:c r="U199" s="631">
        <x:f t="shared" si="24"/>
        <x:v>5.1000000000000004E-2</x:v>
      </x:c>
      <x:c r="V199" s="631">
        <x:f t="shared" si="25"/>
        <x:v>3.0510000000000002</x:v>
      </x:c>
      <x:c r="W199" s="631">
        <x:f t="shared" si="22"/>
        <x:v>3.0510000000000002</x:v>
      </x:c>
      <x:c r="X199" s="768">
        <x:v>3.5391603720498779</x:v>
      </x:c>
      <x:c r="Y199" s="769">
        <x:f t="shared" si="23"/>
        <x:v>3.5391603720498779</x:v>
      </x:c>
    </x:row>
    <x:row r="200" spans="1:25" ht="17.399999999999999">
      <x:c r="A200" s="685" t="s">
        <x:v>1020</x:v>
      </x:c>
      <x:c r="B200" s="623" t="s">
        <x:v>9</x:v>
      </x:c>
      <x:c r="C200" s="623" t="s">
        <x:v>1009</x:v>
      </x:c>
      <x:c r="D200" s="686" t="s">
        <x:v>13</x:v>
      </x:c>
      <x:c r="E200" s="686" t="s">
        <x:v>1273</x:v>
      </x:c>
      <x:c r="F200" s="686" t="s">
        <x:v>1093</x:v>
      </x:c>
      <x:c r="G200" s="623" t="s">
        <x:v>1011</x:v>
      </x:c>
      <x:c r="H200" s="623" t="s">
        <x:v>1010</x:v>
      </x:c>
      <x:c r="I200" s="623" t="s">
        <x:v>1148</x:v>
      </x:c>
      <x:c r="J200" s="686" t="s">
        <x:v>1197</x:v>
      </x:c>
      <x:c r="K200" s="624" t="s">
        <x:v>1202</x:v>
      </x:c>
      <x:c r="L200" s="686" t="s">
        <x:v>1199</x:v>
      </x:c>
      <x:c r="M200" s="687">
        <x:v>2</x:v>
      </x:c>
      <x:c r="N200" s="686" t="s">
        <x:v>1017</x:v>
      </x:c>
      <x:c r="O200" s="686"/>
      <x:c r="P200" s="623" t="s">
        <x:v>1018</x:v>
      </x:c>
      <x:c r="Q200" s="623" t="s">
        <x:v>1125</x:v>
      </x:c>
      <x:c r="R200" s="631">
        <x:v>0.95</x:v>
      </x:c>
      <x:c r="S200" s="631" cm="1">
        <x:f t="array" ref="S200">R200*RSDUSD24</x:f>
        <x:v>100.69999999999999</x:v>
      </x:c>
      <x:c r="T200" s="631">
        <x:f t="shared" si="21"/>
        <x:v>95</x:v>
      </x:c>
      <x:c r="U200" s="631">
        <x:f t="shared" si="24"/>
        <x:v>1.6150000000000002</x:v>
      </x:c>
      <x:c r="V200" s="631">
        <x:f t="shared" si="25"/>
        <x:v>96.614999999999995</x:v>
      </x:c>
      <x:c r="W200" s="631">
        <x:f t="shared" si="22"/>
        <x:v>193.23</x:v>
      </x:c>
      <x:c r="X200" s="768">
        <x:v>105.0057416377317</x:v>
      </x:c>
      <x:c r="Y200" s="769">
        <x:f t="shared" si="23"/>
        <x:v>210.01148327546341</x:v>
      </x:c>
    </x:row>
    <x:row r="201" spans="1:25" ht="17.399999999999999">
      <x:c r="A201" s="685" t="s">
        <x:v>1020</x:v>
      </x:c>
      <x:c r="B201" s="623" t="s">
        <x:v>9</x:v>
      </x:c>
      <x:c r="C201" s="623" t="s">
        <x:v>1009</x:v>
      </x:c>
      <x:c r="D201" s="686" t="s">
        <x:v>13</x:v>
      </x:c>
      <x:c r="E201" s="686" t="s">
        <x:v>1273</x:v>
      </x:c>
      <x:c r="F201" s="686" t="s">
        <x:v>1093</x:v>
      </x:c>
      <x:c r="G201" s="623" t="s">
        <x:v>1011</x:v>
      </x:c>
      <x:c r="H201" s="623" t="s">
        <x:v>1010</x:v>
      </x:c>
      <x:c r="I201" s="623" t="s">
        <x:v>1148</x:v>
      </x:c>
      <x:c r="J201" s="686" t="s">
        <x:v>1035</x:v>
      </x:c>
      <x:c r="K201" s="624" t="s">
        <x:v>1183</x:v>
      </x:c>
      <x:c r="L201" s="686" t="s">
        <x:v>1102</x:v>
      </x:c>
      <x:c r="M201" s="687">
        <x:v>8.14E-2</x:v>
      </x:c>
      <x:c r="N201" s="686" t="s">
        <x:v>1017</x:v>
      </x:c>
      <x:c r="O201" s="686"/>
      <x:c r="P201" s="623" t="s">
        <x:v>1018</x:v>
      </x:c>
      <x:c r="Q201" s="623" t="s">
        <x:v>1125</x:v>
      </x:c>
      <x:c r="R201" s="631">
        <x:v>0.66</x:v>
      </x:c>
      <x:c r="S201" s="631" cm="1">
        <x:f t="array" ref="S201">R201*RSDUSD24</x:f>
        <x:v>69.960000000000008</x:v>
      </x:c>
      <x:c r="T201" s="631">
        <x:f t="shared" si="21"/>
        <x:v>66</x:v>
      </x:c>
      <x:c r="U201" s="631">
        <x:f t="shared" si="24"/>
        <x:v>1.1220000000000001</x:v>
      </x:c>
      <x:c r="V201" s="631">
        <x:f t="shared" si="25"/>
        <x:v>67.122</x:v>
      </x:c>
      <x:c r="W201" s="631">
        <x:f t="shared" si="22"/>
        <x:v>5.4637308000000004</x:v>
      </x:c>
      <x:c r="X201" s="768">
        <x:v>65.55181106108131</x:v>
      </x:c>
      <x:c r="Y201" s="769">
        <x:f t="shared" si="23"/>
        <x:v>5.3359174203720183</x:v>
      </x:c>
    </x:row>
    <x:row r="202" spans="1:25" ht="17.399999999999999">
      <x:c r="A202" s="685" t="s">
        <x:v>1020</x:v>
      </x:c>
      <x:c r="B202" s="623" t="s">
        <x:v>9</x:v>
      </x:c>
      <x:c r="C202" s="623" t="s">
        <x:v>1009</x:v>
      </x:c>
      <x:c r="D202" s="686" t="s">
        <x:v>13</x:v>
      </x:c>
      <x:c r="E202" s="686" t="s">
        <x:v>1273</x:v>
      </x:c>
      <x:c r="F202" s="686" t="s">
        <x:v>1093</x:v>
      </x:c>
      <x:c r="G202" s="623" t="s">
        <x:v>1011</x:v>
      </x:c>
      <x:c r="H202" s="623" t="s">
        <x:v>1010</x:v>
      </x:c>
      <x:c r="I202" s="623" t="s">
        <x:v>1148</x:v>
      </x:c>
      <x:c r="J202" s="686" t="s">
        <x:v>1021</x:v>
      </x:c>
      <x:c r="K202" s="624" t="s">
        <x:v>1181</x:v>
      </x:c>
      <x:c r="L202" s="686" t="s">
        <x:v>1105</x:v>
      </x:c>
      <x:c r="M202" s="687">
        <x:v>9.4000000000000004E-3</x:v>
      </x:c>
      <x:c r="N202" s="686" t="s">
        <x:v>1017</x:v>
      </x:c>
      <x:c r="O202" s="686"/>
      <x:c r="P202" s="623" t="s">
        <x:v>1018</x:v>
      </x:c>
      <x:c r="Q202" s="623" t="s">
        <x:v>1125</x:v>
      </x:c>
      <x:c r="R202" s="631">
        <x:v>0.9</x:v>
      </x:c>
      <x:c r="S202" s="631" cm="1">
        <x:f t="array" ref="S202">R202*RSDUSD24</x:f>
        <x:v>95.4</x:v>
      </x:c>
      <x:c r="T202" s="631">
        <x:f t="shared" si="21"/>
        <x:v>90</x:v>
      </x:c>
      <x:c r="U202" s="631">
        <x:f t="shared" si="24"/>
        <x:v>1.53</x:v>
      </x:c>
      <x:c r="V202" s="631">
        <x:f t="shared" si="25"/>
        <x:v>91.53</x:v>
      </x:c>
      <x:c r="W202" s="631">
        <x:f t="shared" si="22"/>
        <x:v>0.86038200000000009</x:v>
      </x:c>
      <x:c r="X202" s="768">
        <x:v>94.110214865336161</x:v>
      </x:c>
      <x:c r="Y202" s="769">
        <x:f t="shared" si="23"/>
        <x:v>0.88463601973415995</x:v>
      </x:c>
    </x:row>
    <x:row r="203" spans="1:25" ht="17.399999999999999">
      <x:c r="A203" s="685" t="s">
        <x:v>1020</x:v>
      </x:c>
      <x:c r="B203" s="623" t="s">
        <x:v>9</x:v>
      </x:c>
      <x:c r="C203" s="623" t="s">
        <x:v>1009</x:v>
      </x:c>
      <x:c r="D203" s="686" t="s">
        <x:v>13</x:v>
      </x:c>
      <x:c r="E203" s="686" t="s">
        <x:v>1273</x:v>
      </x:c>
      <x:c r="F203" s="686" t="s">
        <x:v>1093</x:v>
      </x:c>
      <x:c r="G203" s="623" t="s">
        <x:v>1011</x:v>
      </x:c>
      <x:c r="H203" s="623" t="s">
        <x:v>1010</x:v>
      </x:c>
      <x:c r="I203" s="623" t="s">
        <x:v>1268</x:v>
      </x:c>
      <x:c r="J203" s="686" t="s">
        <x:v>1030</x:v>
      </x:c>
      <x:c r="K203" s="624" t="s">
        <x:v>1032</x:v>
      </x:c>
      <x:c r="L203" s="686" t="s">
        <x:v>1203</x:v>
      </x:c>
      <x:c r="M203" s="687">
        <x:v>6.8999999999999999E-3</x:v>
      </x:c>
      <x:c r="N203" s="686" t="s">
        <x:v>1017</x:v>
      </x:c>
      <x:c r="O203" s="686"/>
      <x:c r="P203" s="623" t="s">
        <x:v>1018</x:v>
      </x:c>
      <x:c r="Q203" s="623" t="s">
        <x:v>1125</x:v>
      </x:c>
      <x:c r="R203" s="631">
        <x:v>0.2</x:v>
      </x:c>
      <x:c r="S203" s="631" cm="1">
        <x:f t="array" ref="S203">R203*RSDUSD24</x:f>
        <x:v>21.200000000000003</x:v>
      </x:c>
      <x:c r="T203" s="631">
        <x:f t="shared" si="21"/>
        <x:v>20</x:v>
      </x:c>
      <x:c r="U203" s="631">
        <x:f t="shared" si="24"/>
        <x:v>0.34</x:v>
      </x:c>
      <x:c r="V203" s="631">
        <x:f t="shared" si="25"/>
        <x:v>20.34</x:v>
      </x:c>
      <x:c r="W203" s="631">
        <x:f t="shared" si="22"/>
        <x:v>0.140346</x:v>
      </x:c>
      <x:c r="X203" s="768">
        <x:v>23.746741221905186</x:v>
      </x:c>
      <x:c r="Y203" s="769">
        <x:f t="shared" si="23"/>
        <x:v>0.16385251443114579</x:v>
      </x:c>
    </x:row>
    <x:row r="204" spans="1:25" ht="17.399999999999999">
      <x:c r="A204" s="685" t="s">
        <x:v>1020</x:v>
      </x:c>
      <x:c r="B204" s="623" t="s">
        <x:v>9</x:v>
      </x:c>
      <x:c r="C204" s="623" t="s">
        <x:v>1009</x:v>
      </x:c>
      <x:c r="D204" s="686" t="s">
        <x:v>13</x:v>
      </x:c>
      <x:c r="E204" s="686" t="s">
        <x:v>1273</x:v>
      </x:c>
      <x:c r="F204" s="686" t="s">
        <x:v>1093</x:v>
      </x:c>
      <x:c r="G204" s="623" t="s">
        <x:v>1011</x:v>
      </x:c>
      <x:c r="H204" s="623" t="s">
        <x:v>1010</x:v>
      </x:c>
      <x:c r="I204" s="623" t="s">
        <x:v>1268</x:v>
      </x:c>
      <x:c r="J204" s="686" t="s">
        <x:v>1204</x:v>
      </x:c>
      <x:c r="K204" s="624" t="s">
        <x:v>1053</x:v>
      </x:c>
      <x:c r="L204" s="686" t="s">
        <x:v>1206</x:v>
      </x:c>
      <x:c r="M204" s="687">
        <x:v>2</x:v>
      </x:c>
      <x:c r="N204" s="686" t="s">
        <x:v>1017</x:v>
      </x:c>
      <x:c r="O204" s="686"/>
      <x:c r="P204" s="623" t="s">
        <x:v>1018</x:v>
      </x:c>
      <x:c r="Q204" s="623" t="s">
        <x:v>1125</x:v>
      </x:c>
      <x:c r="R204" s="631">
        <x:v>0.01</x:v>
      </x:c>
      <x:c r="S204" s="631" cm="1">
        <x:f t="array" ref="S204">R204*RSDUSD24</x:f>
        <x:v>1.06</x:v>
      </x:c>
      <x:c r="T204" s="631">
        <x:f t="shared" si="21"/>
        <x:v>1</x:v>
      </x:c>
      <x:c r="U204" s="631">
        <x:f t="shared" si="24"/>
        <x:v>1.7000000000000001E-2</x:v>
      </x:c>
      <x:c r="V204" s="631">
        <x:f t="shared" si="25"/>
        <x:v>1.0169999999999999</x:v>
      </x:c>
      <x:c r="W204" s="631">
        <x:f t="shared" si="22"/>
        <x:v>2.0339999999999998</x:v>
      </x:c>
      <x:c r="X204" s="768">
        <x:v>1.1931485431630255</x:v>
      </x:c>
      <x:c r="Y204" s="769">
        <x:f t="shared" si="23"/>
        <x:v>2.3862970863260511</x:v>
      </x:c>
    </x:row>
    <x:row r="205" spans="1:25" ht="17.399999999999999">
      <x:c r="A205" s="685" t="s">
        <x:v>1020</x:v>
      </x:c>
      <x:c r="B205" s="623" t="s">
        <x:v>9</x:v>
      </x:c>
      <x:c r="C205" s="623" t="s">
        <x:v>1009</x:v>
      </x:c>
      <x:c r="D205" s="686" t="s">
        <x:v>13</x:v>
      </x:c>
      <x:c r="E205" s="686" t="s">
        <x:v>1273</x:v>
      </x:c>
      <x:c r="F205" s="686" t="s">
        <x:v>1093</x:v>
      </x:c>
      <x:c r="G205" s="623" t="s">
        <x:v>1011</x:v>
      </x:c>
      <x:c r="H205" s="623" t="s">
        <x:v>1010</x:v>
      </x:c>
      <x:c r="I205" s="623" t="s">
        <x:v>1268</x:v>
      </x:c>
      <x:c r="J205" s="686" t="s">
        <x:v>1207</x:v>
      </x:c>
      <x:c r="K205" s="624" t="s">
        <x:v>1032</x:v>
      </x:c>
      <x:c r="L205" s="686" t="s">
        <x:v>1209</x:v>
      </x:c>
      <x:c r="M205" s="687">
        <x:v>2</x:v>
      </x:c>
      <x:c r="N205" s="686" t="s">
        <x:v>1017</x:v>
      </x:c>
      <x:c r="O205" s="686"/>
      <x:c r="P205" s="623" t="s">
        <x:v>1018</x:v>
      </x:c>
      <x:c r="Q205" s="623" t="s">
        <x:v>1125</x:v>
      </x:c>
      <x:c r="R205" s="631">
        <x:v>0.01</x:v>
      </x:c>
      <x:c r="S205" s="631" cm="1">
        <x:f t="array" ref="S205">R205*RSDUSD24</x:f>
        <x:v>1.06</x:v>
      </x:c>
      <x:c r="T205" s="631">
        <x:f t="shared" si="21"/>
        <x:v>1</x:v>
      </x:c>
      <x:c r="U205" s="631">
        <x:f t="shared" si="24"/>
        <x:v>1.7000000000000001E-2</x:v>
      </x:c>
      <x:c r="V205" s="631">
        <x:f t="shared" si="25"/>
        <x:v>1.0169999999999999</x:v>
      </x:c>
      <x:c r="W205" s="631">
        <x:f t="shared" si="22"/>
        <x:v>2.0339999999999998</x:v>
      </x:c>
      <x:c r="X205" s="768">
        <x:v>1.2152123547669451</x:v>
      </x:c>
      <x:c r="Y205" s="769">
        <x:f t="shared" si="23"/>
        <x:v>2.4304247095338902</x:v>
      </x:c>
    </x:row>
    <x:row r="206" spans="1:25" ht="17.399999999999999">
      <x:c r="A206" s="685" t="s">
        <x:v>1020</x:v>
      </x:c>
      <x:c r="B206" s="623" t="s">
        <x:v>9</x:v>
      </x:c>
      <x:c r="C206" s="623" t="s">
        <x:v>1009</x:v>
      </x:c>
      <x:c r="D206" s="686" t="s">
        <x:v>13</x:v>
      </x:c>
      <x:c r="E206" s="686" t="s">
        <x:v>1273</x:v>
      </x:c>
      <x:c r="F206" s="686" t="s">
        <x:v>1093</x:v>
      </x:c>
      <x:c r="G206" s="623" t="s">
        <x:v>1011</x:v>
      </x:c>
      <x:c r="H206" s="623" t="s">
        <x:v>1010</x:v>
      </x:c>
      <x:c r="I206" s="623" t="s">
        <x:v>1268</x:v>
      </x:c>
      <x:c r="J206" s="686" t="s">
        <x:v>1110</x:v>
      </x:c>
      <x:c r="K206" s="624" t="s">
        <x:v>1053</x:v>
      </x:c>
      <x:c r="L206" s="686" t="s">
        <x:v>1111</x:v>
      </x:c>
      <x:c r="M206" s="687">
        <x:v>2</x:v>
      </x:c>
      <x:c r="N206" s="686" t="s">
        <x:v>1017</x:v>
      </x:c>
      <x:c r="O206" s="686"/>
      <x:c r="P206" s="623" t="s">
        <x:v>1018</x:v>
      </x:c>
      <x:c r="Q206" s="623" t="s">
        <x:v>1125</x:v>
      </x:c>
      <x:c r="R206" s="631">
        <x:v>0.01</x:v>
      </x:c>
      <x:c r="S206" s="631" cm="1">
        <x:f t="array" ref="S206">R206*RSDUSD24</x:f>
        <x:v>1.06</x:v>
      </x:c>
      <x:c r="T206" s="631">
        <x:f t="shared" si="21"/>
        <x:v>1</x:v>
      </x:c>
      <x:c r="U206" s="631">
        <x:f t="shared" si="24"/>
        <x:v>1.7000000000000001E-2</x:v>
      </x:c>
      <x:c r="V206" s="631">
        <x:f t="shared" si="25"/>
        <x:v>1.0169999999999999</x:v>
      </x:c>
      <x:c r="W206" s="631">
        <x:f t="shared" si="22"/>
        <x:v>2.0339999999999998</x:v>
      </x:c>
      <x:c r="X206" s="768">
        <x:v>1.092116706280446</x:v>
      </x:c>
      <x:c r="Y206" s="769">
        <x:f t="shared" si="23"/>
        <x:v>2.184233412560892</x:v>
      </x:c>
    </x:row>
    <x:row r="207" spans="1:25" ht="17.399999999999999">
      <x:c r="A207" s="685" t="s">
        <x:v>1020</x:v>
      </x:c>
      <x:c r="B207" s="623" t="s">
        <x:v>9</x:v>
      </x:c>
      <x:c r="C207" s="623" t="s">
        <x:v>1009</x:v>
      </x:c>
      <x:c r="D207" s="686" t="s">
        <x:v>13</x:v>
      </x:c>
      <x:c r="E207" s="686" t="s">
        <x:v>1273</x:v>
      </x:c>
      <x:c r="F207" s="686" t="s">
        <x:v>1093</x:v>
      </x:c>
      <x:c r="G207" s="623" t="s">
        <x:v>1011</x:v>
      </x:c>
      <x:c r="H207" s="623" t="s">
        <x:v>1010</x:v>
      </x:c>
      <x:c r="I207" s="623" t="s">
        <x:v>1013</x:v>
      </x:c>
      <x:c r="J207" s="686" t="s">
        <x:v>1211</x:v>
      </x:c>
      <x:c r="K207" s="624" t="s">
        <x:v>1260</x:v>
      </x:c>
      <x:c r="L207" s="686" t="s">
        <x:v>1212</x:v>
      </x:c>
      <x:c r="M207" s="687">
        <x:v>4</x:v>
      </x:c>
      <x:c r="N207" s="686" t="s">
        <x:v>1017</x:v>
      </x:c>
      <x:c r="O207" s="686"/>
      <x:c r="P207" s="623" t="s">
        <x:v>1018</x:v>
      </x:c>
      <x:c r="Q207" s="623" t="s">
        <x:v>1125</x:v>
      </x:c>
      <x:c r="R207" s="631">
        <x:v>0.03</x:v>
      </x:c>
      <x:c r="S207" s="631" cm="1">
        <x:f t="array" ref="S207">R207*RSDUSD24</x:f>
        <x:v>3.1799999999999997</x:v>
      </x:c>
      <x:c r="T207" s="631">
        <x:f t="shared" si="21"/>
        <x:v>3</x:v>
      </x:c>
      <x:c r="U207" s="631">
        <x:f t="shared" si="24"/>
        <x:v>5.1000000000000004E-2</x:v>
      </x:c>
      <x:c r="V207" s="631">
        <x:f t="shared" si="25"/>
        <x:v>3.0510000000000002</x:v>
      </x:c>
      <x:c r="W207" s="631">
        <x:f t="shared" si="22"/>
        <x:v>12.204000000000001</x:v>
      </x:c>
      <x:c r="X207" s="768">
        <x:v>3.6057960804773854</x:v>
      </x:c>
      <x:c r="Y207" s="769">
        <x:f t="shared" si="23"/>
        <x:v>14.423184321909542</x:v>
      </x:c>
    </x:row>
    <x:row r="208" spans="1:25" ht="17.399999999999999">
      <x:c r="A208" s="685" t="s">
        <x:v>1020</x:v>
      </x:c>
      <x:c r="B208" s="623" t="s">
        <x:v>9</x:v>
      </x:c>
      <x:c r="C208" s="623" t="s">
        <x:v>1009</x:v>
      </x:c>
      <x:c r="D208" s="686" t="s">
        <x:v>13</x:v>
      </x:c>
      <x:c r="E208" s="686" t="s">
        <x:v>1273</x:v>
      </x:c>
      <x:c r="F208" s="686" t="s">
        <x:v>1093</x:v>
      </x:c>
      <x:c r="G208" s="623" t="s">
        <x:v>1011</x:v>
      </x:c>
      <x:c r="H208" s="623" t="s">
        <x:v>1010</x:v>
      </x:c>
      <x:c r="I208" s="623" t="s">
        <x:v>1148</x:v>
      </x:c>
      <x:c r="J208" s="686" t="s">
        <x:v>1213</x:v>
      </x:c>
      <x:c r="K208" s="624" t="s">
        <x:v>1174</x:v>
      </x:c>
      <x:c r="L208" s="686" t="s">
        <x:v>1214</x:v>
      </x:c>
      <x:c r="M208" s="687">
        <x:v>4</x:v>
      </x:c>
      <x:c r="N208" s="686" t="s">
        <x:v>1017</x:v>
      </x:c>
      <x:c r="O208" s="686"/>
      <x:c r="P208" s="623" t="s">
        <x:v>1018</x:v>
      </x:c>
      <x:c r="Q208" s="623" t="s">
        <x:v>1125</x:v>
      </x:c>
      <x:c r="R208" s="631">
        <x:v>0.08</x:v>
      </x:c>
      <x:c r="S208" s="631" cm="1">
        <x:f t="array" ref="S208">R208*RSDUSD24</x:f>
        <x:v>8.48</x:v>
      </x:c>
      <x:c r="T208" s="631">
        <x:f t="shared" si="21"/>
        <x:v>8</x:v>
      </x:c>
      <x:c r="U208" s="631">
        <x:f t="shared" si="24"/>
        <x:v>0.13600000000000001</x:v>
      </x:c>
      <x:c r="V208" s="631">
        <x:f t="shared" si="25"/>
        <x:v>8.1359999999999992</x:v>
      </x:c>
      <x:c r="W208" s="631">
        <x:f t="shared" si="22"/>
        <x:v>32.543999999999997</x:v>
      </x:c>
      <x:c r="X208" s="768">
        <x:v>4.8541830985747474</x:v>
      </x:c>
      <x:c r="Y208" s="769">
        <x:f t="shared" si="23"/>
        <x:v>19.41673239429899</x:v>
      </x:c>
    </x:row>
    <x:row r="209" spans="1:25" ht="17.399999999999999">
      <x:c r="A209" s="685" t="s">
        <x:v>1020</x:v>
      </x:c>
      <x:c r="B209" s="623" t="s">
        <x:v>9</x:v>
      </x:c>
      <x:c r="C209" s="623" t="s">
        <x:v>1009</x:v>
      </x:c>
      <x:c r="D209" s="686" t="s">
        <x:v>13</x:v>
      </x:c>
      <x:c r="E209" s="686" t="s">
        <x:v>1273</x:v>
      </x:c>
      <x:c r="F209" s="686" t="s">
        <x:v>1093</x:v>
      </x:c>
      <x:c r="G209" s="623" t="s">
        <x:v>1011</x:v>
      </x:c>
      <x:c r="H209" s="623" t="s">
        <x:v>1010</x:v>
      </x:c>
      <x:c r="I209" s="623" t="s">
        <x:v>1148</x:v>
      </x:c>
      <x:c r="J209" s="686" t="s">
        <x:v>1215</x:v>
      </x:c>
      <x:c r="K209" s="624" t="s">
        <x:v>1177</x:v>
      </x:c>
      <x:c r="L209" s="686" t="s">
        <x:v>1216</x:v>
      </x:c>
      <x:c r="M209" s="687">
        <x:v>2</x:v>
      </x:c>
      <x:c r="N209" s="686" t="s">
        <x:v>1017</x:v>
      </x:c>
      <x:c r="O209" s="686"/>
      <x:c r="P209" s="623" t="s">
        <x:v>1018</x:v>
      </x:c>
      <x:c r="Q209" s="623" t="s">
        <x:v>1125</x:v>
      </x:c>
      <x:c r="R209" s="631">
        <x:v>0.02</x:v>
      </x:c>
      <x:c r="S209" s="631" cm="1">
        <x:f t="array" ref="S209">R209*RSDUSD24</x:f>
        <x:v>2.12</x:v>
      </x:c>
      <x:c r="T209" s="631">
        <x:f t="shared" si="21"/>
        <x:v>2</x:v>
      </x:c>
      <x:c r="U209" s="631">
        <x:f t="shared" si="24"/>
        <x:v>3.4000000000000002E-2</x:v>
      </x:c>
      <x:c r="V209" s="631">
        <x:f t="shared" si="25"/>
        <x:v>2.0339999999999998</x:v>
      </x:c>
      <x:c r="W209" s="631">
        <x:f t="shared" si="22"/>
        <x:v>4.0679999999999996</x:v>
      </x:c>
      <x:c r="X209" s="768">
        <x:v>2.1432633464311559</x:v>
      </x:c>
      <x:c r="Y209" s="769">
        <x:f t="shared" si="23"/>
        <x:v>4.2865266928623118</x:v>
      </x:c>
    </x:row>
    <x:row r="210" spans="1:25" ht="17.399999999999999">
      <x:c r="A210" s="685" t="s">
        <x:v>1020</x:v>
      </x:c>
      <x:c r="B210" s="623" t="s">
        <x:v>9</x:v>
      </x:c>
      <x:c r="C210" s="623" t="s">
        <x:v>1009</x:v>
      </x:c>
      <x:c r="D210" s="686" t="s">
        <x:v>13</x:v>
      </x:c>
      <x:c r="E210" s="686" t="s">
        <x:v>1273</x:v>
      </x:c>
      <x:c r="F210" s="686" t="s">
        <x:v>1093</x:v>
      </x:c>
      <x:c r="G210" s="623" t="s">
        <x:v>1011</x:v>
      </x:c>
      <x:c r="H210" s="623" t="s">
        <x:v>1010</x:v>
      </x:c>
      <x:c r="I210" s="623" t="s">
        <x:v>1148</x:v>
      </x:c>
      <x:c r="J210" s="686" t="s">
        <x:v>1217</x:v>
      </x:c>
      <x:c r="K210" s="624" t="s">
        <x:v>1171</x:v>
      </x:c>
      <x:c r="L210" s="686" t="s">
        <x:v>1218</x:v>
      </x:c>
      <x:c r="M210" s="687">
        <x:v>1</x:v>
      </x:c>
      <x:c r="N210" s="686" t="s">
        <x:v>1017</x:v>
      </x:c>
      <x:c r="O210" s="686"/>
      <x:c r="P210" s="623" t="s">
        <x:v>1018</x:v>
      </x:c>
      <x:c r="Q210" s="623" t="s">
        <x:v>1125</x:v>
      </x:c>
      <x:c r="R210" s="631">
        <x:v>0.03</x:v>
      </x:c>
      <x:c r="S210" s="631" cm="1">
        <x:f t="array" ref="S210">R210*RSDUSD24</x:f>
        <x:v>3.1799999999999997</x:v>
      </x:c>
      <x:c r="T210" s="631">
        <x:f t="shared" si="21"/>
        <x:v>3</x:v>
      </x:c>
      <x:c r="U210" s="631">
        <x:f t="shared" si="24"/>
        <x:v>5.1000000000000004E-2</x:v>
      </x:c>
      <x:c r="V210" s="631">
        <x:f t="shared" si="25"/>
        <x:v>3.0510000000000002</x:v>
      </x:c>
      <x:c r="W210" s="631">
        <x:f t="shared" si="22"/>
        <x:v>3.0510000000000002</x:v>
      </x:c>
      <x:c r="X210" s="768">
        <x:v>3.3786233501603014</x:v>
      </x:c>
      <x:c r="Y210" s="769">
        <x:f t="shared" si="23"/>
        <x:v>3.3786233501603014</x:v>
      </x:c>
    </x:row>
    <x:row r="211" spans="1:25" ht="17.399999999999999">
      <x:c r="A211" s="685" t="s">
        <x:v>1020</x:v>
      </x:c>
      <x:c r="B211" s="623" t="s">
        <x:v>9</x:v>
      </x:c>
      <x:c r="C211" s="623" t="s">
        <x:v>1009</x:v>
      </x:c>
      <x:c r="D211" s="686" t="s">
        <x:v>13</x:v>
      </x:c>
      <x:c r="E211" s="686" t="s">
        <x:v>1273</x:v>
      </x:c>
      <x:c r="F211" s="686" t="s">
        <x:v>1093</x:v>
      </x:c>
      <x:c r="G211" s="623" t="s">
        <x:v>1011</x:v>
      </x:c>
      <x:c r="H211" s="623" t="s">
        <x:v>1010</x:v>
      </x:c>
      <x:c r="I211" s="623" t="s">
        <x:v>1148</x:v>
      </x:c>
      <x:c r="J211" s="686" t="s">
        <x:v>1219</x:v>
      </x:c>
      <x:c r="K211" s="624" t="s">
        <x:v>1179</x:v>
      </x:c>
      <x:c r="L211" s="686" t="s">
        <x:v>1220</x:v>
      </x:c>
      <x:c r="M211" s="687">
        <x:v>1</x:v>
      </x:c>
      <x:c r="N211" s="686" t="s">
        <x:v>1017</x:v>
      </x:c>
      <x:c r="O211" s="686"/>
      <x:c r="P211" s="623" t="s">
        <x:v>1018</x:v>
      </x:c>
      <x:c r="Q211" s="623" t="s">
        <x:v>1125</x:v>
      </x:c>
      <x:c r="R211" s="631">
        <x:v>0.01</x:v>
      </x:c>
      <x:c r="S211" s="631" cm="1">
        <x:f t="array" ref="S211">R211*RSDUSD24</x:f>
        <x:v>1.06</x:v>
      </x:c>
      <x:c r="T211" s="631">
        <x:f t="shared" si="21"/>
        <x:v>1</x:v>
      </x:c>
      <x:c r="U211" s="631">
        <x:f t="shared" si="24"/>
        <x:v>1.7000000000000001E-2</x:v>
      </x:c>
      <x:c r="V211" s="631">
        <x:f t="shared" si="25"/>
        <x:v>1.0169999999999999</x:v>
      </x:c>
      <x:c r="W211" s="631">
        <x:f t="shared" si="22"/>
        <x:v>1.0169999999999999</x:v>
      </x:c>
      <x:c r="X211" s="768">
        <x:v>1.055093755626729</x:v>
      </x:c>
      <x:c r="Y211" s="769">
        <x:f t="shared" si="23"/>
        <x:v>1.055093755626729</x:v>
      </x:c>
    </x:row>
    <x:row r="212" spans="1:25" ht="17.399999999999999">
      <x:c r="A212" s="685" t="s">
        <x:v>1020</x:v>
      </x:c>
      <x:c r="B212" s="623" t="s">
        <x:v>9</x:v>
      </x:c>
      <x:c r="C212" s="623" t="s">
        <x:v>1009</x:v>
      </x:c>
      <x:c r="D212" s="686" t="s">
        <x:v>13</x:v>
      </x:c>
      <x:c r="E212" s="686" t="s">
        <x:v>1273</x:v>
      </x:c>
      <x:c r="F212" s="686" t="s">
        <x:v>1093</x:v>
      </x:c>
      <x:c r="G212" s="623" t="s">
        <x:v>1011</x:v>
      </x:c>
      <x:c r="H212" s="623" t="s">
        <x:v>1010</x:v>
      </x:c>
      <x:c r="I212" s="623" t="s">
        <x:v>1013</x:v>
      </x:c>
      <x:c r="J212" s="686" t="s">
        <x:v>1221</x:v>
      </x:c>
      <x:c r="K212" s="624" t="s">
        <x:v>1106</x:v>
      </x:c>
      <x:c r="L212" s="686" t="s">
        <x:v>1222</x:v>
      </x:c>
      <x:c r="M212" s="687">
        <x:v>1</x:v>
      </x:c>
      <x:c r="N212" s="686" t="s">
        <x:v>1017</x:v>
      </x:c>
      <x:c r="O212" s="686"/>
      <x:c r="P212" s="623" t="s">
        <x:v>1018</x:v>
      </x:c>
      <x:c r="Q212" s="623" t="s">
        <x:v>1017</x:v>
      </x:c>
      <x:c r="R212" s="631">
        <x:v>0.01</x:v>
      </x:c>
      <x:c r="S212" s="631" cm="1">
        <x:f t="array" ref="S212">R212*RSDUSD24</x:f>
        <x:v>1.06</x:v>
      </x:c>
      <x:c r="T212" s="631">
        <x:f t="shared" si="21"/>
        <x:v>1</x:v>
      </x:c>
      <x:c r="U212" s="631">
        <x:f t="shared" si="24"/>
        <x:v>1.7000000000000001E-2</x:v>
      </x:c>
      <x:c r="V212" s="631">
        <x:f t="shared" si="25"/>
        <x:v>1.0169999999999999</x:v>
      </x:c>
      <x:c r="W212" s="631">
        <x:f t="shared" si="22"/>
        <x:v>1.0169999999999999</x:v>
      </x:c>
      <x:c r="X212" s="768">
        <x:v>1.2055362099126352</x:v>
      </x:c>
      <x:c r="Y212" s="769">
        <x:f t="shared" si="23"/>
        <x:v>1.2055362099126352</x:v>
      </x:c>
    </x:row>
    <x:row r="213" spans="1:25" ht="17.399999999999999">
      <x:c r="A213" s="685" t="s">
        <x:v>1020</x:v>
      </x:c>
      <x:c r="B213" s="623" t="s">
        <x:v>9</x:v>
      </x:c>
      <x:c r="C213" s="623" t="s">
        <x:v>1009</x:v>
      </x:c>
      <x:c r="D213" s="686" t="s">
        <x:v>13</x:v>
      </x:c>
      <x:c r="E213" s="686" t="s">
        <x:v>1273</x:v>
      </x:c>
      <x:c r="F213" s="686" t="s">
        <x:v>1093</x:v>
      </x:c>
      <x:c r="G213" s="623" t="s">
        <x:v>1011</x:v>
      </x:c>
      <x:c r="H213" s="623" t="s">
        <x:v>1010</x:v>
      </x:c>
      <x:c r="I213" s="623" t="s">
        <x:v>1013</x:v>
      </x:c>
      <x:c r="J213" s="686" t="s">
        <x:v>1223</x:v>
      </x:c>
      <x:c r="K213" s="624" t="s">
        <x:v>1177</x:v>
      </x:c>
      <x:c r="L213" s="686" t="s">
        <x:v>1224</x:v>
      </x:c>
      <x:c r="M213" s="687">
        <x:v>1</x:v>
      </x:c>
      <x:c r="N213" s="686" t="s">
        <x:v>1017</x:v>
      </x:c>
      <x:c r="O213" s="686"/>
      <x:c r="P213" s="623" t="s">
        <x:v>1018</x:v>
      </x:c>
      <x:c r="Q213" s="623" t="s">
        <x:v>1017</x:v>
      </x:c>
      <x:c r="R213" s="631">
        <x:v>0.01</x:v>
      </x:c>
      <x:c r="S213" s="631" cm="1">
        <x:f t="array" ref="S213">R213*RSDUSD24</x:f>
        <x:v>1.06</x:v>
      </x:c>
      <x:c r="T213" s="631">
        <x:f t="shared" si="21"/>
        <x:v>1</x:v>
      </x:c>
      <x:c r="U213" s="631">
        <x:f t="shared" si="24"/>
        <x:v>1.7000000000000001E-2</x:v>
      </x:c>
      <x:c r="V213" s="631">
        <x:f t="shared" si="25"/>
        <x:v>1.0169999999999999</x:v>
      </x:c>
      <x:c r="W213" s="631">
        <x:f t="shared" si="22"/>
        <x:v>1.0169999999999999</x:v>
      </x:c>
      <x:c r="X213" s="768">
        <x:v>1.142948148394169</x:v>
      </x:c>
      <x:c r="Y213" s="769">
        <x:f t="shared" si="23"/>
        <x:v>1.142948148394169</x:v>
      </x:c>
    </x:row>
    <x:row r="214" spans="1:25" ht="17.399999999999999">
      <x:c r="A214" s="685" t="s">
        <x:v>1020</x:v>
      </x:c>
      <x:c r="B214" s="623" t="s">
        <x:v>9</x:v>
      </x:c>
      <x:c r="C214" s="623" t="s">
        <x:v>1009</x:v>
      </x:c>
      <x:c r="D214" s="686" t="s">
        <x:v>13</x:v>
      </x:c>
      <x:c r="E214" s="686" t="s">
        <x:v>1273</x:v>
      </x:c>
      <x:c r="F214" s="686" t="s">
        <x:v>1093</x:v>
      </x:c>
      <x:c r="G214" s="623" t="s">
        <x:v>1011</x:v>
      </x:c>
      <x:c r="H214" s="623" t="s">
        <x:v>1010</x:v>
      </x:c>
      <x:c r="I214" s="623" t="s">
        <x:v>1013</x:v>
      </x:c>
      <x:c r="J214" s="686" t="s">
        <x:v>1225</x:v>
      </x:c>
      <x:c r="K214" s="624" t="s">
        <x:v>1168</x:v>
      </x:c>
      <x:c r="L214" s="686" t="s">
        <x:v>1226</x:v>
      </x:c>
      <x:c r="M214" s="687">
        <x:v>0.125</x:v>
      </x:c>
      <x:c r="N214" s="686" t="s">
        <x:v>1125</x:v>
      </x:c>
      <x:c r="O214" s="686"/>
      <x:c r="P214" s="623" t="s">
        <x:v>1018</x:v>
      </x:c>
      <x:c r="Q214" s="623" t="s">
        <x:v>1017</x:v>
      </x:c>
      <x:c r="R214" s="631">
        <x:v>0.04</x:v>
      </x:c>
      <x:c r="S214" s="631" cm="1">
        <x:f t="array" ref="S214">R214*RSDUSD24</x:f>
        <x:v>4.24</x:v>
      </x:c>
      <x:c r="T214" s="631">
        <x:f t="shared" si="21"/>
        <x:v>4</x:v>
      </x:c>
      <x:c r="U214" s="631">
        <x:f t="shared" si="24"/>
        <x:v>6.8000000000000005E-2</x:v>
      </x:c>
      <x:c r="V214" s="631">
        <x:f t="shared" si="25"/>
        <x:v>4.0679999999999996</x:v>
      </x:c>
      <x:c r="W214" s="631">
        <x:f t="shared" si="22"/>
        <x:v>0.50849999999999995</x:v>
      </x:c>
      <x:c r="X214" s="768">
        <x:v>3.3184893848940522</x:v>
      </x:c>
      <x:c r="Y214" s="769">
        <x:f t="shared" si="23"/>
        <x:v>0.41481117311175653</x:v>
      </x:c>
    </x:row>
    <x:row r="215" spans="1:25" ht="17.399999999999999">
      <x:c r="A215" s="685" t="s">
        <x:v>1020</x:v>
      </x:c>
      <x:c r="B215" s="623" t="s">
        <x:v>9</x:v>
      </x:c>
      <x:c r="C215" s="623" t="s">
        <x:v>1009</x:v>
      </x:c>
      <x:c r="D215" s="686" t="s">
        <x:v>13</x:v>
      </x:c>
      <x:c r="E215" s="686" t="s">
        <x:v>1273</x:v>
      </x:c>
      <x:c r="F215" s="686" t="s">
        <x:v>1093</x:v>
      </x:c>
      <x:c r="G215" s="623" t="s">
        <x:v>1011</x:v>
      </x:c>
      <x:c r="H215" s="623" t="s">
        <x:v>1010</x:v>
      </x:c>
      <x:c r="I215" s="623" t="s">
        <x:v>1013</x:v>
      </x:c>
      <x:c r="J215" s="686" t="s">
        <x:v>1227</x:v>
      </x:c>
      <x:c r="K215" s="624" t="s">
        <x:v>1042</x:v>
      </x:c>
      <x:c r="L215" s="686" t="s">
        <x:v>1228</x:v>
      </x:c>
      <x:c r="M215" s="687">
        <x:v>0.41499999999999998</x:v>
      </x:c>
      <x:c r="N215" s="686" t="s">
        <x:v>1125</x:v>
      </x:c>
      <x:c r="O215" s="686"/>
      <x:c r="P215" s="623" t="s">
        <x:v>1018</x:v>
      </x:c>
      <x:c r="Q215" s="623" t="s">
        <x:v>1017</x:v>
      </x:c>
      <x:c r="R215" s="631">
        <x:v>0.04</x:v>
      </x:c>
      <x:c r="S215" s="631" cm="1">
        <x:f t="array" ref="S215">R215*RSDUSD24</x:f>
        <x:v>4.24</x:v>
      </x:c>
      <x:c r="T215" s="631">
        <x:f t="shared" si="21"/>
        <x:v>4</x:v>
      </x:c>
      <x:c r="U215" s="631">
        <x:f t="shared" si="24"/>
        <x:v>6.8000000000000005E-2</x:v>
      </x:c>
      <x:c r="V215" s="631">
        <x:f t="shared" si="25"/>
        <x:v>4.0679999999999996</x:v>
      </x:c>
      <x:c r="W215" s="631">
        <x:f t="shared" si="22"/>
        <x:v>1.6882199999999998</x:v>
      </x:c>
      <x:c r="X215" s="768">
        <x:v>3.5123314777344876</x:v>
      </x:c>
      <x:c r="Y215" s="769">
        <x:f t="shared" si="23"/>
        <x:v>1.4576175632598123</x:v>
      </x:c>
    </x:row>
    <x:row r="216" spans="1:25" ht="17.399999999999999">
      <x:c r="A216" s="685" t="s">
        <x:v>1020</x:v>
      </x:c>
      <x:c r="B216" s="623" t="s">
        <x:v>9</x:v>
      </x:c>
      <x:c r="C216" s="623" t="s">
        <x:v>1009</x:v>
      </x:c>
      <x:c r="D216" s="686" t="s">
        <x:v>13</x:v>
      </x:c>
      <x:c r="E216" s="686" t="s">
        <x:v>1273</x:v>
      </x:c>
      <x:c r="F216" s="686" t="s">
        <x:v>1093</x:v>
      </x:c>
      <x:c r="G216" s="623" t="s">
        <x:v>1011</x:v>
      </x:c>
      <x:c r="H216" s="623" t="s">
        <x:v>1010</x:v>
      </x:c>
      <x:c r="I216" s="623" t="s">
        <x:v>1013</x:v>
      </x:c>
      <x:c r="J216" s="686" t="s">
        <x:v>1229</x:v>
      </x:c>
      <x:c r="K216" s="624" t="s">
        <x:v>1168</x:v>
      </x:c>
      <x:c r="L216" s="686" t="s">
        <x:v>1230</x:v>
      </x:c>
      <x:c r="M216" s="687">
        <x:v>0.215</x:v>
      </x:c>
      <x:c r="N216" s="686" t="s">
        <x:v>1125</x:v>
      </x:c>
      <x:c r="O216" s="686"/>
      <x:c r="P216" s="623" t="s">
        <x:v>1018</x:v>
      </x:c>
      <x:c r="Q216" s="623" t="s">
        <x:v>1017</x:v>
      </x:c>
      <x:c r="R216" s="631">
        <x:v>0.04</x:v>
      </x:c>
      <x:c r="S216" s="631" cm="1">
        <x:f t="array" ref="S216">R216*RSDUSD24</x:f>
        <x:v>4.24</x:v>
      </x:c>
      <x:c r="T216" s="631">
        <x:f t="shared" si="21"/>
        <x:v>4</x:v>
      </x:c>
      <x:c r="U216" s="631">
        <x:f t="shared" si="24"/>
        <x:v>6.8000000000000005E-2</x:v>
      </x:c>
      <x:c r="V216" s="631">
        <x:f t="shared" si="25"/>
        <x:v>4.0679999999999996</x:v>
      </x:c>
      <x:c r="W216" s="631">
        <x:f t="shared" si="22"/>
        <x:v>0.87461999999999995</x:v>
      </x:c>
      <x:c r="X216" s="768">
        <x:v>3.5831554017535536</x:v>
      </x:c>
      <x:c r="Y216" s="769">
        <x:f t="shared" si="23"/>
        <x:v>0.77037841137701402</x:v>
      </x:c>
    </x:row>
    <x:row r="217" spans="1:25" ht="17.399999999999999">
      <x:c r="A217" s="685" t="s">
        <x:v>1020</x:v>
      </x:c>
      <x:c r="B217" s="623" t="s">
        <x:v>9</x:v>
      </x:c>
      <x:c r="C217" s="623" t="s">
        <x:v>1009</x:v>
      </x:c>
      <x:c r="D217" s="686" t="s">
        <x:v>13</x:v>
      </x:c>
      <x:c r="E217" s="686" t="s">
        <x:v>1273</x:v>
      </x:c>
      <x:c r="F217" s="686" t="s">
        <x:v>1093</x:v>
      </x:c>
      <x:c r="G217" s="623" t="s">
        <x:v>1011</x:v>
      </x:c>
      <x:c r="H217" s="623" t="s">
        <x:v>1010</x:v>
      </x:c>
      <x:c r="I217" s="623" t="s">
        <x:v>1011</x:v>
      </x:c>
      <x:c r="J217" s="686" t="s">
        <x:v>1231</x:v>
      </x:c>
      <x:c r="K217" s="624" t="s">
        <x:v>1115</x:v>
      </x:c>
      <x:c r="L217" s="686" t="s">
        <x:v>1232</x:v>
      </x:c>
      <x:c r="M217" s="687">
        <x:v>0.115</x:v>
      </x:c>
      <x:c r="N217" s="686" t="s">
        <x:v>1125</x:v>
      </x:c>
      <x:c r="O217" s="686"/>
      <x:c r="P217" s="623" t="s">
        <x:v>1018</x:v>
      </x:c>
      <x:c r="Q217" s="623" t="s">
        <x:v>1017</x:v>
      </x:c>
      <x:c r="R217" s="631">
        <x:v>0.04</x:v>
      </x:c>
      <x:c r="S217" s="631" cm="1">
        <x:f t="array" ref="S217">R217*RSDUSD24</x:f>
        <x:v>4.24</x:v>
      </x:c>
      <x:c r="T217" s="631">
        <x:f t="shared" si="21"/>
        <x:v>4</x:v>
      </x:c>
      <x:c r="U217" s="631">
        <x:f t="shared" si="24"/>
        <x:v>6.8000000000000005E-2</x:v>
      </x:c>
      <x:c r="V217" s="631">
        <x:f t="shared" si="25"/>
        <x:v>4.0679999999999996</x:v>
      </x:c>
      <x:c r="W217" s="631">
        <x:f t="shared" si="22"/>
        <x:v>0.46781999999999996</x:v>
      </x:c>
      <x:c r="X217" s="768">
        <x:v>3.7052230236691903</x:v>
      </x:c>
      <x:c r="Y217" s="769">
        <x:f t="shared" si="23"/>
        <x:v>0.42610064772195688</x:v>
      </x:c>
    </x:row>
    <x:row r="218" spans="1:25" ht="17.399999999999999">
      <x:c r="A218" s="685" t="s">
        <x:v>1020</x:v>
      </x:c>
      <x:c r="B218" s="623" t="s">
        <x:v>9</x:v>
      </x:c>
      <x:c r="C218" s="623" t="s">
        <x:v>1009</x:v>
      </x:c>
      <x:c r="D218" s="686" t="s">
        <x:v>13</x:v>
      </x:c>
      <x:c r="E218" s="686" t="s">
        <x:v>1273</x:v>
      </x:c>
      <x:c r="F218" s="686" t="s">
        <x:v>1093</x:v>
      </x:c>
      <x:c r="G218" s="623" t="s">
        <x:v>1011</x:v>
      </x:c>
      <x:c r="H218" s="623" t="s">
        <x:v>1010</x:v>
      </x:c>
      <x:c r="I218" s="623" t="s">
        <x:v>1148</x:v>
      </x:c>
      <x:c r="J218" s="686" t="s">
        <x:v>1233</x:v>
      </x:c>
      <x:c r="K218" s="624" t="s">
        <x:v>1027</x:v>
      </x:c>
      <x:c r="L218" s="686" t="s">
        <x:v>1234</x:v>
      </x:c>
      <x:c r="M218" s="687">
        <x:v>1.36</x:v>
      </x:c>
      <x:c r="N218" s="686" t="s">
        <x:v>1125</x:v>
      </x:c>
      <x:c r="O218" s="686"/>
      <x:c r="P218" s="623" t="s">
        <x:v>1018</x:v>
      </x:c>
      <x:c r="Q218" s="623" t="s">
        <x:v>1017</x:v>
      </x:c>
      <x:c r="R218" s="631">
        <x:v>0.41</x:v>
      </x:c>
      <x:c r="S218" s="631" cm="1">
        <x:f t="array" ref="S218">R218*RSDUSD24</x:f>
        <x:v>43.46</x:v>
      </x:c>
      <x:c r="T218" s="631">
        <x:f t="shared" si="21"/>
        <x:v>41</x:v>
      </x:c>
      <x:c r="U218" s="631">
        <x:f t="shared" si="24"/>
        <x:v>0.69700000000000006</x:v>
      </x:c>
      <x:c r="V218" s="631">
        <x:f t="shared" si="25"/>
        <x:v>41.697000000000003</x:v>
      </x:c>
      <x:c r="W218" s="631">
        <x:f t="shared" si="22"/>
        <x:v>56.707920000000009</x:v>
      </x:c>
      <x:c r="X218" s="768">
        <x:v>50.175022689464164</x:v>
      </x:c>
      <x:c r="Y218" s="769">
        <x:f t="shared" si="23"/>
        <x:v>68.238030857671262</x:v>
      </x:c>
    </x:row>
    <x:row r="219" spans="1:25" ht="17.399999999999999">
      <x:c r="A219" s="685" t="s">
        <x:v>1020</x:v>
      </x:c>
      <x:c r="B219" s="623" t="s">
        <x:v>9</x:v>
      </x:c>
      <x:c r="C219" s="623" t="s">
        <x:v>1009</x:v>
      </x:c>
      <x:c r="D219" s="686" t="s">
        <x:v>13</x:v>
      </x:c>
      <x:c r="E219" s="686" t="s">
        <x:v>1273</x:v>
      </x:c>
      <x:c r="F219" s="686" t="s">
        <x:v>1093</x:v>
      </x:c>
      <x:c r="G219" s="623" t="s">
        <x:v>1011</x:v>
      </x:c>
      <x:c r="H219" s="623" t="s">
        <x:v>1010</x:v>
      </x:c>
      <x:c r="I219" s="623" t="s">
        <x:v>1148</x:v>
      </x:c>
      <x:c r="J219" s="686" t="s">
        <x:v>1140</x:v>
      </x:c>
      <x:c r="K219" s="624" t="s">
        <x:v>1027</x:v>
      </x:c>
      <x:c r="L219" s="686" t="s">
        <x:v>1141</x:v>
      </x:c>
      <x:c r="M219" s="687">
        <x:v>0.28999999999999998</x:v>
      </x:c>
      <x:c r="N219" s="686" t="s">
        <x:v>1125</x:v>
      </x:c>
      <x:c r="O219" s="686"/>
      <x:c r="P219" s="623" t="s">
        <x:v>1018</x:v>
      </x:c>
      <x:c r="Q219" s="623" t="s">
        <x:v>1017</x:v>
      </x:c>
      <x:c r="R219" s="631">
        <x:v>0.03</x:v>
      </x:c>
      <x:c r="S219" s="631" cm="1">
        <x:f t="array" ref="S219">R219*RSDUSD24</x:f>
        <x:v>3.1799999999999997</x:v>
      </x:c>
      <x:c r="T219" s="631">
        <x:f t="shared" si="21"/>
        <x:v>3</x:v>
      </x:c>
      <x:c r="U219" s="631">
        <x:f t="shared" si="24"/>
        <x:v>5.1000000000000004E-2</x:v>
      </x:c>
      <x:c r="V219" s="631">
        <x:f t="shared" si="25"/>
        <x:v>3.0510000000000002</x:v>
      </x:c>
      <x:c r="W219" s="631">
        <x:f t="shared" si="22"/>
        <x:v>0.88478999999999997</x:v>
      </x:c>
      <x:c r="X219" s="768">
        <x:v>5.596955769223162</x:v>
      </x:c>
      <x:c r="Y219" s="769">
        <x:f t="shared" si="23"/>
        <x:v>1.6231171730747169</x:v>
      </x:c>
    </x:row>
    <x:row r="220" spans="1:25" ht="17.399999999999999">
      <x:c r="A220" s="685" t="s">
        <x:v>1020</x:v>
      </x:c>
      <x:c r="B220" s="623" t="s">
        <x:v>9</x:v>
      </x:c>
      <x:c r="C220" s="623" t="s">
        <x:v>1009</x:v>
      </x:c>
      <x:c r="D220" s="686" t="s">
        <x:v>13</x:v>
      </x:c>
      <x:c r="E220" s="686" t="s">
        <x:v>1274</x:v>
      </x:c>
      <x:c r="F220" s="686" t="s">
        <x:v>1236</x:v>
      </x:c>
      <x:c r="G220" s="623" t="s">
        <x:v>1011</x:v>
      </x:c>
      <x:c r="H220" s="623" t="s">
        <x:v>1010</x:v>
      </x:c>
      <x:c r="I220" s="623" t="s">
        <x:v>1013</x:v>
      </x:c>
      <x:c r="J220" s="686" t="s">
        <x:v>1031</x:v>
      </x:c>
      <x:c r="K220" s="624" t="s">
        <x:v>1039</x:v>
      </x:c>
      <x:c r="L220" s="686" t="s">
        <x:v>1033</x:v>
      </x:c>
      <x:c r="M220" s="687">
        <x:v>3</x:v>
      </x:c>
      <x:c r="N220" s="686" t="s">
        <x:v>1017</x:v>
      </x:c>
      <x:c r="O220" s="686"/>
      <x:c r="P220" s="623" t="s">
        <x:v>1018</x:v>
      </x:c>
      <x:c r="Q220" s="623" t="s">
        <x:v>1017</x:v>
      </x:c>
      <x:c r="R220" s="631">
        <x:v>0.05</x:v>
      </x:c>
      <x:c r="S220" s="631" cm="1">
        <x:f t="array" ref="S220">R220*RSDUSD24</x:f>
        <x:v>5.3000000000000007</x:v>
      </x:c>
      <x:c r="T220" s="631">
        <x:f t="shared" si="21"/>
        <x:v>5</x:v>
      </x:c>
      <x:c r="U220" s="631">
        <x:f t="shared" si="24"/>
        <x:v>8.5000000000000006E-2</x:v>
      </x:c>
      <x:c r="V220" s="631">
        <x:f t="shared" si="25"/>
        <x:v>5.085</x:v>
      </x:c>
      <x:c r="W220" s="631">
        <x:f t="shared" si="22"/>
        <x:v>15.254999999999999</x:v>
      </x:c>
      <x:c r="X220" s="768">
        <x:v>4.766140798026564</x:v>
      </x:c>
      <x:c r="Y220" s="769">
        <x:f t="shared" si="23"/>
        <x:v>14.298422394079692</x:v>
      </x:c>
    </x:row>
    <x:row r="221" spans="1:25" ht="17.399999999999999">
      <x:c r="A221" s="685" t="s">
        <x:v>1020</x:v>
      </x:c>
      <x:c r="B221" s="623" t="s">
        <x:v>9</x:v>
      </x:c>
      <x:c r="C221" s="623" t="s">
        <x:v>1009</x:v>
      </x:c>
      <x:c r="D221" s="686" t="s">
        <x:v>13</x:v>
      </x:c>
      <x:c r="E221" s="686" t="s">
        <x:v>1274</x:v>
      </x:c>
      <x:c r="F221" s="686" t="s">
        <x:v>1236</x:v>
      </x:c>
      <x:c r="G221" s="623" t="s">
        <x:v>1011</x:v>
      </x:c>
      <x:c r="H221" s="623" t="s">
        <x:v>1010</x:v>
      </x:c>
      <x:c r="I221" s="623" t="s">
        <x:v>1148</x:v>
      </x:c>
      <x:c r="J221" s="686" t="s">
        <x:v>1237</x:v>
      </x:c>
      <x:c r="K221" s="624" t="s">
        <x:v>1053</x:v>
      </x:c>
      <x:c r="L221" s="686" t="s">
        <x:v>1238</x:v>
      </x:c>
      <x:c r="M221" s="687">
        <x:v>6</x:v>
      </x:c>
      <x:c r="N221" s="686" t="s">
        <x:v>1017</x:v>
      </x:c>
      <x:c r="O221" s="686"/>
      <x:c r="P221" s="623" t="s">
        <x:v>1018</x:v>
      </x:c>
      <x:c r="Q221" s="623" t="s">
        <x:v>1017</x:v>
      </x:c>
      <x:c r="R221" s="631">
        <x:v>0.03</x:v>
      </x:c>
      <x:c r="S221" s="631" cm="1">
        <x:f t="array" ref="S221">R221*RSDUSD24</x:f>
        <x:v>3.1799999999999997</x:v>
      </x:c>
      <x:c r="T221" s="631">
        <x:f t="shared" ref="T221:T252" si="26">R221*RSDUSD25</x:f>
        <x:v>3</x:v>
      </x:c>
      <x:c r="U221" s="631">
        <x:f t="shared" si="24"/>
        <x:v>5.1000000000000004E-2</x:v>
      </x:c>
      <x:c r="V221" s="631">
        <x:f t="shared" si="25"/>
        <x:v>3.0510000000000002</x:v>
      </x:c>
      <x:c r="W221" s="631">
        <x:f t="shared" ref="W221:W252" si="27">V221*M221</x:f>
        <x:v>18.306000000000001</x:v>
      </x:c>
      <x:c r="X221" s="768">
        <x:v>2.2511073477744272</x:v>
      </x:c>
      <x:c r="Y221" s="769">
        <x:f t="shared" si="23"/>
        <x:v>13.506644086646563</x:v>
      </x:c>
    </x:row>
    <x:row r="222" spans="1:25" ht="17.399999999999999">
      <x:c r="A222" s="685" t="s">
        <x:v>1020</x:v>
      </x:c>
      <x:c r="B222" s="623" t="s">
        <x:v>9</x:v>
      </x:c>
      <x:c r="C222" s="623" t="s">
        <x:v>1009</x:v>
      </x:c>
      <x:c r="D222" s="686" t="s">
        <x:v>13</x:v>
      </x:c>
      <x:c r="E222" s="686" t="s">
        <x:v>1274</x:v>
      </x:c>
      <x:c r="F222" s="686" t="s">
        <x:v>1236</x:v>
      </x:c>
      <x:c r="G222" s="623" t="s">
        <x:v>1011</x:v>
      </x:c>
      <x:c r="H222" s="623" t="s">
        <x:v>1010</x:v>
      </x:c>
      <x:c r="I222" s="623" t="s">
        <x:v>1148</x:v>
      </x:c>
      <x:c r="J222" s="686" t="s">
        <x:v>1239</x:v>
      </x:c>
      <x:c r="K222" s="624" t="s">
        <x:v>1027</x:v>
      </x:c>
      <x:c r="L222" s="686" t="s">
        <x:v>1240</x:v>
      </x:c>
      <x:c r="M222" s="687">
        <x:v>4</x:v>
      </x:c>
      <x:c r="N222" s="686" t="s">
        <x:v>1017</x:v>
      </x:c>
      <x:c r="O222" s="686"/>
      <x:c r="P222" s="623" t="s">
        <x:v>1018</x:v>
      </x:c>
      <x:c r="Q222" s="623" t="s">
        <x:v>1017</x:v>
      </x:c>
      <x:c r="R222" s="631">
        <x:v>0.02</x:v>
      </x:c>
      <x:c r="S222" s="631" cm="1">
        <x:f t="array" ref="S222">R222*RSDUSD24</x:f>
        <x:v>2.12</x:v>
      </x:c>
      <x:c r="T222" s="631">
        <x:f t="shared" si="26"/>
        <x:v>2</x:v>
      </x:c>
      <x:c r="U222" s="631">
        <x:f t="shared" si="24"/>
        <x:v>3.4000000000000002E-2</x:v>
      </x:c>
      <x:c r="V222" s="631">
        <x:f t="shared" si="25"/>
        <x:v>2.0339999999999998</x:v>
      </x:c>
      <x:c r="W222" s="631">
        <x:f t="shared" si="27"/>
        <x:v>8.1359999999999992</x:v>
      </x:c>
      <x:c r="X222" s="768">
        <x:v>1.7498804502623</x:v>
      </x:c>
      <x:c r="Y222" s="769">
        <x:f t="shared" si="23"/>
        <x:v>6.9995218010492</x:v>
      </x:c>
    </x:row>
    <x:row r="223" spans="1:25" ht="17.399999999999999">
      <x:c r="A223" s="685" t="s">
        <x:v>1020</x:v>
      </x:c>
      <x:c r="B223" s="623" t="s">
        <x:v>9</x:v>
      </x:c>
      <x:c r="C223" s="623" t="s">
        <x:v>1009</x:v>
      </x:c>
      <x:c r="D223" s="686" t="s">
        <x:v>13</x:v>
      </x:c>
      <x:c r="E223" s="686" t="s">
        <x:v>1274</x:v>
      </x:c>
      <x:c r="F223" s="686" t="s">
        <x:v>1236</x:v>
      </x:c>
      <x:c r="G223" s="623" t="s">
        <x:v>1011</x:v>
      </x:c>
      <x:c r="H223" s="623" t="s">
        <x:v>1010</x:v>
      </x:c>
      <x:c r="I223" s="623" t="s">
        <x:v>1013</x:v>
      </x:c>
      <x:c r="J223" s="686" t="s">
        <x:v>1275</x:v>
      </x:c>
      <x:c r="K223" s="624" t="s">
        <x:v>1039</x:v>
      </x:c>
      <x:c r="L223" s="686" t="s">
        <x:v>1276</x:v>
      </x:c>
      <x:c r="M223" s="687">
        <x:v>1</x:v>
      </x:c>
      <x:c r="N223" s="686" t="s">
        <x:v>1017</x:v>
      </x:c>
      <x:c r="O223" s="686"/>
      <x:c r="P223" s="623" t="s">
        <x:v>1018</x:v>
      </x:c>
      <x:c r="Q223" s="623" t="s">
        <x:v>1017</x:v>
      </x:c>
      <x:c r="R223" s="631">
        <x:v>5.76</x:v>
      </x:c>
      <x:c r="S223" s="631" cm="1">
        <x:f t="array" ref="S223">R223*RSDUSD24</x:f>
        <x:v>610.55999999999995</x:v>
      </x:c>
      <x:c r="T223" s="631">
        <x:f t="shared" si="26"/>
        <x:v>576</x:v>
      </x:c>
      <x:c r="U223" s="631">
        <x:f t="shared" si="24"/>
        <x:v>9.7920000000000016</x:v>
      </x:c>
      <x:c r="V223" s="631">
        <x:f t="shared" si="25"/>
        <x:v>585.79200000000003</x:v>
      </x:c>
      <x:c r="W223" s="631">
        <x:f t="shared" si="27"/>
        <x:v>585.79200000000003</x:v>
      </x:c>
      <x:c r="X223" s="768">
        <x:v>660.80725616418511</x:v>
      </x:c>
      <x:c r="Y223" s="769">
        <x:f t="shared" si="23"/>
        <x:v>660.80725616418511</x:v>
      </x:c>
    </x:row>
    <x:row r="224" spans="1:25" ht="17.399999999999999">
      <x:c r="A224" s="685" t="s">
        <x:v>1020</x:v>
      </x:c>
      <x:c r="B224" s="623" t="s">
        <x:v>9</x:v>
      </x:c>
      <x:c r="C224" s="623" t="s">
        <x:v>1009</x:v>
      </x:c>
      <x:c r="D224" s="686" t="s">
        <x:v>13</x:v>
      </x:c>
      <x:c r="E224" s="686" t="s">
        <x:v>1274</x:v>
      </x:c>
      <x:c r="F224" s="686" t="s">
        <x:v>1236</x:v>
      </x:c>
      <x:c r="G224" s="623" t="s">
        <x:v>1011</x:v>
      </x:c>
      <x:c r="H224" s="623" t="s">
        <x:v>1010</x:v>
      </x:c>
      <x:c r="I224" s="623" t="s">
        <x:v>1013</x:v>
      </x:c>
      <x:c r="J224" s="686" t="s">
        <x:v>1243</x:v>
      </x:c>
      <x:c r="K224" s="624" t="s">
        <x:v>1201</x:v>
      </x:c>
      <x:c r="L224" s="686" t="s">
        <x:v>1244</x:v>
      </x:c>
      <x:c r="M224" s="687">
        <x:v>1</x:v>
      </x:c>
      <x:c r="N224" s="686" t="s">
        <x:v>1017</x:v>
      </x:c>
      <x:c r="O224" s="686"/>
      <x:c r="P224" s="623" t="s">
        <x:v>1018</x:v>
      </x:c>
      <x:c r="Q224" s="623" t="s">
        <x:v>1017</x:v>
      </x:c>
      <x:c r="R224" s="631">
        <x:v>9.27</x:v>
      </x:c>
      <x:c r="S224" s="631" cm="1">
        <x:f t="array" ref="S224">R224*RSDUSD24</x:f>
        <x:v>982.62</x:v>
      </x:c>
      <x:c r="T224" s="631">
        <x:f t="shared" si="26"/>
        <x:v>927</x:v>
      </x:c>
      <x:c r="U224" s="631">
        <x:f t="shared" si="24"/>
        <x:v>15.759</x:v>
      </x:c>
      <x:c r="V224" s="631">
        <x:f t="shared" si="25"/>
        <x:v>942.75900000000001</x:v>
      </x:c>
      <x:c r="W224" s="631">
        <x:f t="shared" si="27"/>
        <x:v>942.75900000000001</x:v>
      </x:c>
      <x:c r="X224" s="768">
        <x:v>1044.9158093153137</x:v>
      </x:c>
      <x:c r="Y224" s="769">
        <x:f t="shared" si="23"/>
        <x:v>1044.9158093153137</x:v>
      </x:c>
    </x:row>
    <x:row r="225" spans="1:25" ht="17.399999999999999">
      <x:c r="A225" s="685" t="s">
        <x:v>1020</x:v>
      </x:c>
      <x:c r="B225" s="623" t="s">
        <x:v>9</x:v>
      </x:c>
      <x:c r="C225" s="623" t="s">
        <x:v>1009</x:v>
      </x:c>
      <x:c r="D225" s="686" t="s">
        <x:v>13</x:v>
      </x:c>
      <x:c r="E225" s="686" t="s">
        <x:v>1274</x:v>
      </x:c>
      <x:c r="F225" s="686" t="s">
        <x:v>1236</x:v>
      </x:c>
      <x:c r="G225" s="623" t="s">
        <x:v>1011</x:v>
      </x:c>
      <x:c r="H225" s="623" t="s">
        <x:v>1010</x:v>
      </x:c>
      <x:c r="I225" s="623" t="s">
        <x:v>1013</x:v>
      </x:c>
      <x:c r="J225" s="686" t="s">
        <x:v>1245</x:v>
      </x:c>
      <x:c r="K225" s="624" t="s">
        <x:v>1184</x:v>
      </x:c>
      <x:c r="L225" s="686" t="s">
        <x:v>1246</x:v>
      </x:c>
      <x:c r="M225" s="687">
        <x:v>1</x:v>
      </x:c>
      <x:c r="N225" s="686" t="s">
        <x:v>1017</x:v>
      </x:c>
      <x:c r="O225" s="686"/>
      <x:c r="P225" s="623" t="s">
        <x:v>1018</x:v>
      </x:c>
      <x:c r="Q225" s="623" t="s">
        <x:v>1017</x:v>
      </x:c>
      <x:c r="R225" s="631">
        <x:v>0.3</x:v>
      </x:c>
      <x:c r="S225" s="631" cm="1">
        <x:f t="array" ref="S225">R225*RSDUSD24</x:f>
        <x:v>31.799999999999997</x:v>
      </x:c>
      <x:c r="T225" s="631">
        <x:f t="shared" si="26"/>
        <x:v>30</x:v>
      </x:c>
      <x:c r="U225" s="631">
        <x:f t="shared" si="24"/>
        <x:v>0.51</x:v>
      </x:c>
      <x:c r="V225" s="631">
        <x:f t="shared" si="25"/>
        <x:v>30.51</x:v>
      </x:c>
      <x:c r="W225" s="631">
        <x:f t="shared" si="27"/>
        <x:v>30.51</x:v>
      </x:c>
      <x:c r="X225" s="768">
        <x:v>32.489446124214886</x:v>
      </x:c>
      <x:c r="Y225" s="769">
        <x:f t="shared" si="23"/>
        <x:v>32.489446124214886</x:v>
      </x:c>
    </x:row>
    <x:row r="226" spans="1:25" ht="17.399999999999999">
      <x:c r="A226" s="685" t="s">
        <x:v>1020</x:v>
      </x:c>
      <x:c r="B226" s="623" t="s">
        <x:v>9</x:v>
      </x:c>
      <x:c r="C226" s="623" t="s">
        <x:v>1009</x:v>
      </x:c>
      <x:c r="D226" s="686" t="s">
        <x:v>13</x:v>
      </x:c>
      <x:c r="E226" s="686" t="s">
        <x:v>1274</x:v>
      </x:c>
      <x:c r="F226" s="686" t="s">
        <x:v>1236</x:v>
      </x:c>
      <x:c r="G226" s="623" t="s">
        <x:v>1011</x:v>
      </x:c>
      <x:c r="H226" s="623" t="s">
        <x:v>1010</x:v>
      </x:c>
      <x:c r="I226" s="623" t="s">
        <x:v>1148</x:v>
      </x:c>
      <x:c r="J226" s="686" t="s">
        <x:v>1247</x:v>
      </x:c>
      <x:c r="K226" s="624" t="s">
        <x:v>1039</x:v>
      </x:c>
      <x:c r="L226" s="686" t="s">
        <x:v>1248</x:v>
      </x:c>
      <x:c r="M226" s="687">
        <x:v>1</x:v>
      </x:c>
      <x:c r="N226" s="686" t="s">
        <x:v>1017</x:v>
      </x:c>
      <x:c r="O226" s="686"/>
      <x:c r="P226" s="623" t="s">
        <x:v>1018</x:v>
      </x:c>
      <x:c r="Q226" s="623" t="s">
        <x:v>1017</x:v>
      </x:c>
      <x:c r="R226" s="631">
        <x:v>0.65</x:v>
      </x:c>
      <x:c r="S226" s="631" cm="1">
        <x:f t="array" ref="S226">R226*RSDUSD24</x:f>
        <x:v>68.900000000000006</x:v>
      </x:c>
      <x:c r="T226" s="631">
        <x:f t="shared" si="26"/>
        <x:v>65</x:v>
      </x:c>
      <x:c r="U226" s="631">
        <x:f t="shared" si="24"/>
        <x:v>1.105</x:v>
      </x:c>
      <x:c r="V226" s="631">
        <x:f t="shared" si="25"/>
        <x:v>66.105000000000004</x:v>
      </x:c>
      <x:c r="W226" s="631">
        <x:f t="shared" si="27"/>
        <x:v>66.105000000000004</x:v>
      </x:c>
      <x:c r="X226" s="768">
        <x:v>65.598155427445874</x:v>
      </x:c>
      <x:c r="Y226" s="769">
        <x:f t="shared" si="23"/>
        <x:v>65.598155427445874</x:v>
      </x:c>
    </x:row>
    <x:row r="227" spans="1:25" ht="17.399999999999999">
      <x:c r="A227" s="685" t="s">
        <x:v>1020</x:v>
      </x:c>
      <x:c r="B227" s="623" t="s">
        <x:v>9</x:v>
      </x:c>
      <x:c r="C227" s="623" t="s">
        <x:v>1009</x:v>
      </x:c>
      <x:c r="D227" s="686" t="s">
        <x:v>13</x:v>
      </x:c>
      <x:c r="E227" s="686" t="s">
        <x:v>1274</x:v>
      </x:c>
      <x:c r="F227" s="686" t="s">
        <x:v>1236</x:v>
      </x:c>
      <x:c r="G227" s="623" t="s">
        <x:v>1011</x:v>
      </x:c>
      <x:c r="H227" s="623" t="s">
        <x:v>1010</x:v>
      </x:c>
      <x:c r="I227" s="623" t="s">
        <x:v>1013</x:v>
      </x:c>
      <x:c r="J227" s="686" t="s">
        <x:v>1249</x:v>
      </x:c>
      <x:c r="K227" s="624" t="s">
        <x:v>1202</x:v>
      </x:c>
      <x:c r="L227" s="686" t="s">
        <x:v>1250</x:v>
      </x:c>
      <x:c r="M227" s="687">
        <x:v>2</x:v>
      </x:c>
      <x:c r="N227" s="686" t="s">
        <x:v>1017</x:v>
      </x:c>
      <x:c r="O227" s="686"/>
      <x:c r="P227" s="623" t="s">
        <x:v>1018</x:v>
      </x:c>
      <x:c r="Q227" s="623" t="s">
        <x:v>1017</x:v>
      </x:c>
      <x:c r="R227" s="631">
        <x:v>6.87</x:v>
      </x:c>
      <x:c r="S227" s="631" cm="1">
        <x:f t="array" ref="S227">R227*RSDUSD24</x:f>
        <x:v>728.22</x:v>
      </x:c>
      <x:c r="T227" s="631">
        <x:f t="shared" si="26"/>
        <x:v>687</x:v>
      </x:c>
      <x:c r="U227" s="631">
        <x:f t="shared" si="24"/>
        <x:v>11.679</x:v>
      </x:c>
      <x:c r="V227" s="631">
        <x:f t="shared" si="25"/>
        <x:v>698.67899999999997</x:v>
      </x:c>
      <x:c r="W227" s="631">
        <x:f t="shared" si="27"/>
        <x:v>1397.3579999999999</x:v>
      </x:c>
      <x:c r="X227" s="768">
        <x:v>754.28469050590866</x:v>
      </x:c>
      <x:c r="Y227" s="769">
        <x:f t="shared" si="23"/>
        <x:v>1508.5693810118173</x:v>
      </x:c>
    </x:row>
    <x:row r="228" spans="1:25" ht="17.399999999999999">
      <x:c r="A228" s="685" t="s">
        <x:v>1020</x:v>
      </x:c>
      <x:c r="B228" s="623" t="s">
        <x:v>9</x:v>
      </x:c>
      <x:c r="C228" s="623" t="s">
        <x:v>1009</x:v>
      </x:c>
      <x:c r="D228" s="686" t="s">
        <x:v>13</x:v>
      </x:c>
      <x:c r="E228" s="686" t="s">
        <x:v>1277</x:v>
      </x:c>
      <x:c r="F228" s="686" t="s">
        <x:v>1093</x:v>
      </x:c>
      <x:c r="G228" s="623" t="s">
        <x:v>1011</x:v>
      </x:c>
      <x:c r="H228" s="623" t="s">
        <x:v>1010</x:v>
      </x:c>
      <x:c r="I228" s="623" t="s">
        <x:v>1013</x:v>
      </x:c>
      <x:c r="J228" s="686" t="s">
        <x:v>1252</x:v>
      </x:c>
      <x:c r="K228" s="624" t="s">
        <x:v>1115</x:v>
      </x:c>
      <x:c r="L228" s="686" t="s">
        <x:v>1253</x:v>
      </x:c>
      <x:c r="M228" s="687">
        <x:v>1</x:v>
      </x:c>
      <x:c r="N228" s="686" t="s">
        <x:v>1017</x:v>
      </x:c>
      <x:c r="O228" s="686"/>
      <x:c r="P228" s="623" t="s">
        <x:v>1018</x:v>
      </x:c>
      <x:c r="Q228" s="623" t="s">
        <x:v>1017</x:v>
      </x:c>
      <x:c r="R228" s="631">
        <x:v>8.57</x:v>
      </x:c>
      <x:c r="S228" s="631" cm="1">
        <x:f t="array" ref="S228">R228*RSDUSD24</x:f>
        <x:v>908.42000000000007</x:v>
      </x:c>
      <x:c r="T228" s="631">
        <x:f t="shared" si="26"/>
        <x:v>857</x:v>
      </x:c>
      <x:c r="U228" s="631">
        <x:f t="shared" si="24"/>
        <x:v>14.569000000000001</x:v>
      </x:c>
      <x:c r="V228" s="631">
        <x:f t="shared" si="25"/>
        <x:v>871.56899999999996</x:v>
      </x:c>
      <x:c r="W228" s="631">
        <x:f t="shared" si="27"/>
        <x:v>871.56899999999996</x:v>
      </x:c>
      <x:c r="X228" s="768">
        <x:v>926.67563560642623</x:v>
      </x:c>
      <x:c r="Y228" s="769">
        <x:f t="shared" si="23"/>
        <x:v>926.67563560642623</x:v>
      </x:c>
    </x:row>
    <x:row r="229" spans="1:25" ht="17.399999999999999">
      <x:c r="A229" s="685" t="s">
        <x:v>1020</x:v>
      </x:c>
      <x:c r="B229" s="623" t="s">
        <x:v>9</x:v>
      </x:c>
      <x:c r="C229" s="623" t="s">
        <x:v>1009</x:v>
      </x:c>
      <x:c r="D229" s="686" t="s">
        <x:v>13</x:v>
      </x:c>
      <x:c r="E229" s="686" t="s">
        <x:v>1277</x:v>
      </x:c>
      <x:c r="F229" s="686" t="s">
        <x:v>1093</x:v>
      </x:c>
      <x:c r="G229" s="623" t="s">
        <x:v>1011</x:v>
      </x:c>
      <x:c r="H229" s="623" t="s">
        <x:v>1010</x:v>
      </x:c>
      <x:c r="I229" s="623" t="s">
        <x:v>1013</x:v>
      </x:c>
      <x:c r="J229" s="686" t="s">
        <x:v>1254</x:v>
      </x:c>
      <x:c r="K229" s="624" t="s">
        <x:v>1200</x:v>
      </x:c>
      <x:c r="L229" s="686" t="s">
        <x:v>1255</x:v>
      </x:c>
      <x:c r="M229" s="687">
        <x:v>1</x:v>
      </x:c>
      <x:c r="N229" s="686" t="s">
        <x:v>1017</x:v>
      </x:c>
      <x:c r="O229" s="686"/>
      <x:c r="P229" s="623" t="s">
        <x:v>1018</x:v>
      </x:c>
      <x:c r="Q229" s="623" t="s">
        <x:v>1017</x:v>
      </x:c>
      <x:c r="R229" s="631">
        <x:v>0.03</x:v>
      </x:c>
      <x:c r="S229" s="631" cm="1">
        <x:f t="array" ref="S229">R229*RSDUSD24</x:f>
        <x:v>3.1799999999999997</x:v>
      </x:c>
      <x:c r="T229" s="631">
        <x:f t="shared" si="26"/>
        <x:v>3</x:v>
      </x:c>
      <x:c r="U229" s="631">
        <x:f t="shared" si="24"/>
        <x:v>5.1000000000000004E-2</x:v>
      </x:c>
      <x:c r="V229" s="631">
        <x:f t="shared" si="25"/>
        <x:v>3.0510000000000002</x:v>
      </x:c>
      <x:c r="W229" s="631">
        <x:f t="shared" si="27"/>
        <x:v>3.0510000000000002</x:v>
      </x:c>
      <x:c r="X229" s="768">
        <x:v>3.4797301292908709</x:v>
      </x:c>
      <x:c r="Y229" s="769">
        <x:f t="shared" si="23"/>
        <x:v>3.4797301292908709</x:v>
      </x:c>
    </x:row>
    <x:row r="230" spans="1:25" ht="17.399999999999999">
      <x:c r="A230" s="685" t="s">
        <x:v>1020</x:v>
      </x:c>
      <x:c r="B230" s="623" t="s">
        <x:v>9</x:v>
      </x:c>
      <x:c r="C230" s="623" t="s">
        <x:v>1009</x:v>
      </x:c>
      <x:c r="D230" s="686" t="s">
        <x:v>13</x:v>
      </x:c>
      <x:c r="E230" s="686" t="s">
        <x:v>1277</x:v>
      </x:c>
      <x:c r="F230" s="686" t="s">
        <x:v>1093</x:v>
      </x:c>
      <x:c r="G230" s="623" t="s">
        <x:v>1011</x:v>
      </x:c>
      <x:c r="H230" s="623" t="s">
        <x:v>1010</x:v>
      </x:c>
      <x:c r="I230" s="623" t="s">
        <x:v>1013</x:v>
      </x:c>
      <x:c r="J230" s="686" t="s">
        <x:v>1256</x:v>
      </x:c>
      <x:c r="K230" s="624" t="s">
        <x:v>1195</x:v>
      </x:c>
      <x:c r="L230" s="686" t="s">
        <x:v>1257</x:v>
      </x:c>
      <x:c r="M230" s="687">
        <x:v>2</x:v>
      </x:c>
      <x:c r="N230" s="686" t="s">
        <x:v>1017</x:v>
      </x:c>
      <x:c r="O230" s="686"/>
      <x:c r="P230" s="623" t="s">
        <x:v>1018</x:v>
      </x:c>
      <x:c r="Q230" s="623" t="s">
        <x:v>1017</x:v>
      </x:c>
      <x:c r="R230" s="631">
        <x:v>0.02</x:v>
      </x:c>
      <x:c r="S230" s="631" cm="1">
        <x:f t="array" ref="S230">R230*RSDUSD24</x:f>
        <x:v>2.12</x:v>
      </x:c>
      <x:c r="T230" s="631">
        <x:f t="shared" si="26"/>
        <x:v>2</x:v>
      </x:c>
      <x:c r="U230" s="631">
        <x:f t="shared" si="24"/>
        <x:v>3.4000000000000002E-2</x:v>
      </x:c>
      <x:c r="V230" s="631">
        <x:f t="shared" si="25"/>
        <x:v>2.0339999999999998</x:v>
      </x:c>
      <x:c r="W230" s="631">
        <x:f t="shared" si="27"/>
        <x:v>4.0679999999999996</x:v>
      </x:c>
      <x:c r="X230" s="768">
        <x:v>5.7765687485847366</x:v>
      </x:c>
      <x:c r="Y230" s="769">
        <x:f t="shared" si="23"/>
        <x:v>11.553137497169473</x:v>
      </x:c>
    </x:row>
    <x:row r="231" spans="1:25" ht="17.399999999999999">
      <x:c r="A231" s="685" t="s">
        <x:v>1020</x:v>
      </x:c>
      <x:c r="B231" s="623" t="s">
        <x:v>9</x:v>
      </x:c>
      <x:c r="C231" s="623" t="s">
        <x:v>1009</x:v>
      </x:c>
      <x:c r="D231" s="686" t="s">
        <x:v>13</x:v>
      </x:c>
      <x:c r="E231" s="686" t="s">
        <x:v>1277</x:v>
      </x:c>
      <x:c r="F231" s="686" t="s">
        <x:v>1093</x:v>
      </x:c>
      <x:c r="G231" s="623" t="s">
        <x:v>1011</x:v>
      </x:c>
      <x:c r="H231" s="623" t="s">
        <x:v>1010</x:v>
      </x:c>
      <x:c r="I231" s="623" t="s">
        <x:v>1013</x:v>
      </x:c>
      <x:c r="J231" s="686" t="s">
        <x:v>1035</x:v>
      </x:c>
      <x:c r="K231" s="624" t="s">
        <x:v>1198</x:v>
      </x:c>
      <x:c r="L231" s="686" t="s">
        <x:v>1102</x:v>
      </x:c>
      <x:c r="M231" s="687">
        <x:v>4.7499999999999999E-3</x:v>
      </x:c>
      <x:c r="N231" s="686" t="s">
        <x:v>1017</x:v>
      </x:c>
      <x:c r="O231" s="686"/>
      <x:c r="P231" s="623" t="s">
        <x:v>1018</x:v>
      </x:c>
      <x:c r="Q231" s="623" t="s">
        <x:v>1017</x:v>
      </x:c>
      <x:c r="R231" s="631">
        <x:v>0.66</x:v>
      </x:c>
      <x:c r="S231" s="631" cm="1">
        <x:f t="array" ref="S231">R231*RSDUSD24</x:f>
        <x:v>69.960000000000008</x:v>
      </x:c>
      <x:c r="T231" s="631">
        <x:f t="shared" si="26"/>
        <x:v>66</x:v>
      </x:c>
      <x:c r="U231" s="631">
        <x:f t="shared" si="24"/>
        <x:v>1.1220000000000001</x:v>
      </x:c>
      <x:c r="V231" s="631">
        <x:f t="shared" si="25"/>
        <x:v>67.122</x:v>
      </x:c>
      <x:c r="W231" s="631">
        <x:f t="shared" si="27"/>
        <x:v>0.31882949999999999</x:v>
      </x:c>
      <x:c r="X231" s="768">
        <x:v>65.55181106108131</x:v>
      </x:c>
      <x:c r="Y231" s="769">
        <x:f t="shared" si="23"/>
        <x:v>0.31137110254013622</x:v>
      </x:c>
    </x:row>
    <x:row r="232" spans="1:25" ht="17.399999999999999">
      <x:c r="A232" s="685" t="s">
        <x:v>1020</x:v>
      </x:c>
      <x:c r="B232" s="623" t="s">
        <x:v>9</x:v>
      </x:c>
      <x:c r="C232" s="623" t="s">
        <x:v>1009</x:v>
      </x:c>
      <x:c r="D232" s="686" t="s">
        <x:v>13</x:v>
      </x:c>
      <x:c r="E232" s="686" t="s">
        <x:v>1277</x:v>
      </x:c>
      <x:c r="F232" s="686" t="s">
        <x:v>1093</x:v>
      </x:c>
      <x:c r="G232" s="623" t="s">
        <x:v>1011</x:v>
      </x:c>
      <x:c r="H232" s="623" t="s">
        <x:v>1010</x:v>
      </x:c>
      <x:c r="I232" s="623" t="s">
        <x:v>1013</x:v>
      </x:c>
      <x:c r="J232" s="686" t="s">
        <x:v>1112</x:v>
      </x:c>
      <x:c r="K232" s="624" t="s">
        <x:v>1192</x:v>
      </x:c>
      <x:c r="L232" s="686" t="s">
        <x:v>1113</x:v>
      </x:c>
      <x:c r="M232" s="687">
        <x:v>2</x:v>
      </x:c>
      <x:c r="N232" s="686" t="s">
        <x:v>1017</x:v>
      </x:c>
      <x:c r="O232" s="686"/>
      <x:c r="P232" s="623" t="s">
        <x:v>1018</x:v>
      </x:c>
      <x:c r="Q232" s="623" t="s">
        <x:v>1017</x:v>
      </x:c>
      <x:c r="R232" s="631">
        <x:v>0.01</x:v>
      </x:c>
      <x:c r="S232" s="631" cm="1">
        <x:f t="array" ref="S232">R232*RSDUSD24</x:f>
        <x:v>1.06</x:v>
      </x:c>
      <x:c r="T232" s="631">
        <x:f t="shared" si="26"/>
        <x:v>1</x:v>
      </x:c>
      <x:c r="U232" s="631">
        <x:f t="shared" si="24"/>
        <x:v>1.7000000000000001E-2</x:v>
      </x:c>
      <x:c r="V232" s="631">
        <x:f t="shared" si="25"/>
        <x:v>1.0169999999999999</x:v>
      </x:c>
      <x:c r="W232" s="631">
        <x:f t="shared" si="27"/>
        <x:v>2.0339999999999998</x:v>
      </x:c>
      <x:c r="X232" s="768">
        <x:v>1.1301203304591927</x:v>
      </x:c>
      <x:c r="Y232" s="769">
        <x:f t="shared" si="23"/>
        <x:v>2.2602406609183854</x:v>
      </x:c>
    </x:row>
    <x:row r="233" spans="1:25" ht="17.399999999999999">
      <x:c r="A233" s="685" t="s">
        <x:v>1020</x:v>
      </x:c>
      <x:c r="B233" s="623" t="s">
        <x:v>9</x:v>
      </x:c>
      <x:c r="C233" s="623" t="s">
        <x:v>1009</x:v>
      </x:c>
      <x:c r="D233" s="686" t="s">
        <x:v>13</x:v>
      </x:c>
      <x:c r="E233" s="686" t="s">
        <x:v>1277</x:v>
      </x:c>
      <x:c r="F233" s="686" t="s">
        <x:v>1093</x:v>
      </x:c>
      <x:c r="G233" s="623" t="s">
        <x:v>1011</x:v>
      </x:c>
      <x:c r="H233" s="623" t="s">
        <x:v>1010</x:v>
      </x:c>
      <x:c r="I233" s="623" t="s">
        <x:v>1011</x:v>
      </x:c>
      <x:c r="J233" s="686" t="s">
        <x:v>1258</x:v>
      </x:c>
      <x:c r="K233" s="624" t="s">
        <x:v>1042</x:v>
      </x:c>
      <x:c r="L233" s="686" t="s">
        <x:v>1259</x:v>
      </x:c>
      <x:c r="M233" s="687">
        <x:v>2</x:v>
      </x:c>
      <x:c r="N233" s="686" t="s">
        <x:v>1017</x:v>
      </x:c>
      <x:c r="O233" s="686"/>
      <x:c r="P233" s="623" t="s">
        <x:v>1018</x:v>
      </x:c>
      <x:c r="Q233" s="623" t="s">
        <x:v>1017</x:v>
      </x:c>
      <x:c r="R233" s="631">
        <x:v>0.1</x:v>
      </x:c>
      <x:c r="S233" s="631" cm="1">
        <x:f t="array" ref="S233">R233*RSDUSD24</x:f>
        <x:v>10.600000000000001</x:v>
      </x:c>
      <x:c r="T233" s="631">
        <x:f t="shared" si="26"/>
        <x:v>10</x:v>
      </x:c>
      <x:c r="U233" s="631">
        <x:f t="shared" si="24"/>
        <x:v>0.17</x:v>
      </x:c>
      <x:c r="V233" s="631">
        <x:f t="shared" si="25"/>
        <x:v>10.17</x:v>
      </x:c>
      <x:c r="W233" s="631">
        <x:f t="shared" si="27"/>
        <x:v>20.34</x:v>
      </x:c>
      <x:c r="X233" s="768">
        <x:v>11.6631044728574</x:v>
      </x:c>
      <x:c r="Y233" s="769">
        <x:f t="shared" si="23"/>
        <x:v>23.3262089457148</x:v>
      </x:c>
    </x:row>
    <x:row r="234" spans="1:25" ht="17.399999999999999">
      <x:c r="A234" s="685" t="s">
        <x:v>1020</x:v>
      </x:c>
      <x:c r="B234" s="623" t="s">
        <x:v>9</x:v>
      </x:c>
      <x:c r="C234" s="623" t="s">
        <x:v>1009</x:v>
      </x:c>
      <x:c r="D234" s="686" t="s">
        <x:v>13</x:v>
      </x:c>
      <x:c r="E234" s="686" t="s">
        <x:v>1277</x:v>
      </x:c>
      <x:c r="F234" s="686" t="s">
        <x:v>1093</x:v>
      </x:c>
      <x:c r="G234" s="623" t="s">
        <x:v>1011</x:v>
      </x:c>
      <x:c r="H234" s="623" t="s">
        <x:v>1010</x:v>
      </x:c>
      <x:c r="I234" s="623" t="s">
        <x:v>1011</x:v>
      </x:c>
      <x:c r="J234" s="686" t="s">
        <x:v>1134</x:v>
      </x:c>
      <x:c r="K234" s="624" t="s">
        <x:v>1106</x:v>
      </x:c>
      <x:c r="L234" s="686" t="s">
        <x:v>1135</x:v>
      </x:c>
      <x:c r="M234" s="687">
        <x:v>0.105</x:v>
      </x:c>
      <x:c r="N234" s="686" t="s">
        <x:v>1125</x:v>
      </x:c>
      <x:c r="O234" s="686"/>
      <x:c r="P234" s="623" t="s">
        <x:v>1018</x:v>
      </x:c>
      <x:c r="Q234" s="623" t="s">
        <x:v>1017</x:v>
      </x:c>
      <x:c r="R234" s="631">
        <x:v>0.03</x:v>
      </x:c>
      <x:c r="S234" s="631" cm="1">
        <x:f t="array" ref="S234">R234*RSDUSD24</x:f>
        <x:v>3.1799999999999997</x:v>
      </x:c>
      <x:c r="T234" s="631">
        <x:f t="shared" si="26"/>
        <x:v>3</x:v>
      </x:c>
      <x:c r="U234" s="631">
        <x:f t="shared" si="24"/>
        <x:v>5.1000000000000004E-2</x:v>
      </x:c>
      <x:c r="V234" s="631">
        <x:f t="shared" si="25"/>
        <x:v>3.0510000000000002</x:v>
      </x:c>
      <x:c r="W234" s="631">
        <x:f t="shared" si="27"/>
        <x:v>0.320355</x:v>
      </x:c>
      <x:c r="X234" s="768">
        <x:v>5.6459912228814968</x:v>
      </x:c>
      <x:c r="Y234" s="769">
        <x:f t="shared" si="23"/>
        <x:v>0.59282907840255716</x:v>
      </x:c>
    </x:row>
    <x:row r="235" spans="1:25" ht="17.399999999999999">
      <x:c r="A235" s="685" t="s">
        <x:v>1020</x:v>
      </x:c>
      <x:c r="B235" s="623" t="s">
        <x:v>9</x:v>
      </x:c>
      <x:c r="C235" s="623" t="s">
        <x:v>1009</x:v>
      </x:c>
      <x:c r="D235" s="686" t="s">
        <x:v>13</x:v>
      </x:c>
      <x:c r="E235" s="686" t="s">
        <x:v>1277</x:v>
      </x:c>
      <x:c r="F235" s="686" t="s">
        <x:v>1093</x:v>
      </x:c>
      <x:c r="G235" s="623" t="s">
        <x:v>1011</x:v>
      </x:c>
      <x:c r="H235" s="623" t="s">
        <x:v>1010</x:v>
      </x:c>
      <x:c r="I235" s="623" t="s">
        <x:v>1013</x:v>
      </x:c>
      <x:c r="J235" s="686" t="s">
        <x:v>1149</x:v>
      </x:c>
      <x:c r="K235" s="624" t="s">
        <x:v>1106</x:v>
      </x:c>
      <x:c r="L235" s="686" t="s">
        <x:v>1150</x:v>
      </x:c>
      <x:c r="M235" s="687">
        <x:v>0.105</x:v>
      </x:c>
      <x:c r="N235" s="686" t="s">
        <x:v>1125</x:v>
      </x:c>
      <x:c r="O235" s="686"/>
      <x:c r="P235" s="623" t="s">
        <x:v>1018</x:v>
      </x:c>
      <x:c r="Q235" s="623" t="s">
        <x:v>1017</x:v>
      </x:c>
      <x:c r="R235" s="631">
        <x:v>0.03</x:v>
      </x:c>
      <x:c r="S235" s="631" cm="1">
        <x:f t="array" ref="S235">R235*RSDUSD24</x:f>
        <x:v>3.1799999999999997</x:v>
      </x:c>
      <x:c r="T235" s="631">
        <x:f t="shared" si="26"/>
        <x:v>3</x:v>
      </x:c>
      <x:c r="U235" s="631">
        <x:f t="shared" si="24"/>
        <x:v>5.1000000000000004E-2</x:v>
      </x:c>
      <x:c r="V235" s="631">
        <x:f t="shared" si="25"/>
        <x:v>3.0510000000000002</x:v>
      </x:c>
      <x:c r="W235" s="631">
        <x:f t="shared" si="27"/>
        <x:v>0.320355</x:v>
      </x:c>
      <x:c r="X235" s="768">
        <x:v>5.6496915526016194</x:v>
      </x:c>
      <x:c r="Y235" s="769">
        <x:f t="shared" si="23"/>
        <x:v>0.59321761302317</x:v>
      </x:c>
    </x:row>
    <x:row r="236" spans="1:25" ht="17.399999999999999">
      <x:c r="A236" s="685" t="s">
        <x:v>1020</x:v>
      </x:c>
      <x:c r="B236" s="623" t="s">
        <x:v>9</x:v>
      </x:c>
      <x:c r="C236" s="623" t="s">
        <x:v>1009</x:v>
      </x:c>
      <x:c r="D236" s="686" t="s">
        <x:v>13</x:v>
      </x:c>
      <x:c r="E236" s="686" t="s">
        <x:v>1278</x:v>
      </x:c>
      <x:c r="F236" s="686" t="s">
        <x:v>1093</x:v>
      </x:c>
      <x:c r="G236" s="623" t="s">
        <x:v>1011</x:v>
      </x:c>
      <x:c r="H236" s="623" t="s">
        <x:v>1010</x:v>
      </x:c>
      <x:c r="I236" s="623" t="s">
        <x:v>1148</x:v>
      </x:c>
      <x:c r="J236" s="686" t="s">
        <x:v>1252</x:v>
      </x:c>
      <x:c r="K236" s="624" t="s">
        <x:v>1053</x:v>
      </x:c>
      <x:c r="L236" s="686" t="s">
        <x:v>1253</x:v>
      </x:c>
      <x:c r="M236" s="687">
        <x:v>1</x:v>
      </x:c>
      <x:c r="N236" s="686" t="s">
        <x:v>1017</x:v>
      </x:c>
      <x:c r="O236" s="686"/>
      <x:c r="P236" s="623" t="s">
        <x:v>1018</x:v>
      </x:c>
      <x:c r="Q236" s="623" t="s">
        <x:v>1017</x:v>
      </x:c>
      <x:c r="R236" s="631">
        <x:v>8.57</x:v>
      </x:c>
      <x:c r="S236" s="631" cm="1">
        <x:f t="array" ref="S236">R236*RSDUSD24</x:f>
        <x:v>908.42000000000007</x:v>
      </x:c>
      <x:c r="T236" s="631">
        <x:f t="shared" si="26"/>
        <x:v>857</x:v>
      </x:c>
      <x:c r="U236" s="631">
        <x:f t="shared" si="24"/>
        <x:v>14.569000000000001</x:v>
      </x:c>
      <x:c r="V236" s="631">
        <x:f t="shared" si="25"/>
        <x:v>871.56899999999996</x:v>
      </x:c>
      <x:c r="W236" s="631">
        <x:f t="shared" si="27"/>
        <x:v>871.56899999999996</x:v>
      </x:c>
      <x:c r="X236" s="768">
        <x:v>926.67563560642623</x:v>
      </x:c>
      <x:c r="Y236" s="769">
        <x:f t="shared" si="23"/>
        <x:v>926.67563560642623</x:v>
      </x:c>
    </x:row>
    <x:row r="237" spans="1:25" ht="17.399999999999999">
      <x:c r="A237" s="685" t="s">
        <x:v>1020</x:v>
      </x:c>
      <x:c r="B237" s="623" t="s">
        <x:v>9</x:v>
      </x:c>
      <x:c r="C237" s="623" t="s">
        <x:v>1009</x:v>
      </x:c>
      <x:c r="D237" s="686" t="s">
        <x:v>13</x:v>
      </x:c>
      <x:c r="E237" s="686" t="s">
        <x:v>1278</x:v>
      </x:c>
      <x:c r="F237" s="686" t="s">
        <x:v>1093</x:v>
      </x:c>
      <x:c r="G237" s="623" t="s">
        <x:v>1011</x:v>
      </x:c>
      <x:c r="H237" s="623" t="s">
        <x:v>1010</x:v>
      </x:c>
      <x:c r="I237" s="623" t="s">
        <x:v>1013</x:v>
      </x:c>
      <x:c r="J237" s="686" t="s">
        <x:v>1263</x:v>
      </x:c>
      <x:c r="K237" s="624" t="s">
        <x:v>1189</x:v>
      </x:c>
      <x:c r="L237" s="686" t="s">
        <x:v>1265</x:v>
      </x:c>
      <x:c r="M237" s="687">
        <x:v>1</x:v>
      </x:c>
      <x:c r="N237" s="686" t="s">
        <x:v>1017</x:v>
      </x:c>
      <x:c r="O237" s="686"/>
      <x:c r="P237" s="623" t="s">
        <x:v>1018</x:v>
      </x:c>
      <x:c r="Q237" s="623" t="s">
        <x:v>1017</x:v>
      </x:c>
      <x:c r="R237" s="631">
        <x:v>0.03</x:v>
      </x:c>
      <x:c r="S237" s="631" cm="1">
        <x:f t="array" ref="S237">R237*RSDUSD24</x:f>
        <x:v>3.1799999999999997</x:v>
      </x:c>
      <x:c r="T237" s="631">
        <x:f t="shared" si="26"/>
        <x:v>3</x:v>
      </x:c>
      <x:c r="U237" s="631">
        <x:f t="shared" si="24"/>
        <x:v>5.1000000000000004E-2</x:v>
      </x:c>
      <x:c r="V237" s="631">
        <x:f t="shared" si="25"/>
        <x:v>3.0510000000000002</x:v>
      </x:c>
      <x:c r="W237" s="631">
        <x:f t="shared" si="27"/>
        <x:v>3.0510000000000002</x:v>
      </x:c>
      <x:c r="X237" s="768">
        <x:v>3.5670662400445852</x:v>
      </x:c>
      <x:c r="Y237" s="769">
        <x:f t="shared" si="23"/>
        <x:v>3.5670662400445852</x:v>
      </x:c>
    </x:row>
    <x:row r="238" spans="1:25" ht="17.399999999999999">
      <x:c r="A238" s="685" t="s">
        <x:v>1020</x:v>
      </x:c>
      <x:c r="B238" s="623" t="s">
        <x:v>9</x:v>
      </x:c>
      <x:c r="C238" s="623" t="s">
        <x:v>1009</x:v>
      </x:c>
      <x:c r="D238" s="686" t="s">
        <x:v>13</x:v>
      </x:c>
      <x:c r="E238" s="686" t="s">
        <x:v>1278</x:v>
      </x:c>
      <x:c r="F238" s="686" t="s">
        <x:v>1093</x:v>
      </x:c>
      <x:c r="G238" s="623" t="s">
        <x:v>1011</x:v>
      </x:c>
      <x:c r="H238" s="623" t="s">
        <x:v>1010</x:v>
      </x:c>
      <x:c r="I238" s="623" t="s">
        <x:v>1268</x:v>
      </x:c>
      <x:c r="J238" s="686" t="s">
        <x:v>1256</x:v>
      </x:c>
      <x:c r="K238" s="624" t="s">
        <x:v>1023</x:v>
      </x:c>
      <x:c r="L238" s="686" t="s">
        <x:v>1257</x:v>
      </x:c>
      <x:c r="M238" s="687">
        <x:v>2</x:v>
      </x:c>
      <x:c r="N238" s="686" t="s">
        <x:v>1017</x:v>
      </x:c>
      <x:c r="O238" s="686"/>
      <x:c r="P238" s="623" t="s">
        <x:v>1018</x:v>
      </x:c>
      <x:c r="Q238" s="623" t="s">
        <x:v>1017</x:v>
      </x:c>
      <x:c r="R238" s="631">
        <x:v>0.02</x:v>
      </x:c>
      <x:c r="S238" s="631" cm="1">
        <x:f t="array" ref="S238">R238*RSDUSD24</x:f>
        <x:v>2.12</x:v>
      </x:c>
      <x:c r="T238" s="631">
        <x:f t="shared" si="26"/>
        <x:v>2</x:v>
      </x:c>
      <x:c r="U238" s="631">
        <x:f t="shared" si="24"/>
        <x:v>3.4000000000000002E-2</x:v>
      </x:c>
      <x:c r="V238" s="631">
        <x:f t="shared" si="25"/>
        <x:v>2.0339999999999998</x:v>
      </x:c>
      <x:c r="W238" s="631">
        <x:f t="shared" si="27"/>
        <x:v>4.0679999999999996</x:v>
      </x:c>
      <x:c r="X238" s="768">
        <x:v>5.7765687485847366</x:v>
      </x:c>
      <x:c r="Y238" s="769">
        <x:f t="shared" si="23"/>
        <x:v>11.553137497169473</x:v>
      </x:c>
    </x:row>
    <x:row r="239" spans="1:25" ht="17.399999999999999">
      <x:c r="A239" s="685" t="s">
        <x:v>1020</x:v>
      </x:c>
      <x:c r="B239" s="623" t="s">
        <x:v>9</x:v>
      </x:c>
      <x:c r="C239" s="623" t="s">
        <x:v>1009</x:v>
      </x:c>
      <x:c r="D239" s="686" t="s">
        <x:v>13</x:v>
      </x:c>
      <x:c r="E239" s="686" t="s">
        <x:v>1278</x:v>
      </x:c>
      <x:c r="F239" s="686" t="s">
        <x:v>1093</x:v>
      </x:c>
      <x:c r="G239" s="623" t="s">
        <x:v>1011</x:v>
      </x:c>
      <x:c r="H239" s="623" t="s">
        <x:v>1010</x:v>
      </x:c>
      <x:c r="I239" s="623" t="s">
        <x:v>1268</x:v>
      </x:c>
      <x:c r="J239" s="686" t="s">
        <x:v>1035</x:v>
      </x:c>
      <x:c r="K239" s="624" t="s">
        <x:v>1023</x:v>
      </x:c>
      <x:c r="L239" s="686" t="s">
        <x:v>1102</x:v>
      </x:c>
      <x:c r="M239" s="687">
        <x:v>4.7499999999999999E-3</x:v>
      </x:c>
      <x:c r="N239" s="686" t="s">
        <x:v>1017</x:v>
      </x:c>
      <x:c r="O239" s="686"/>
      <x:c r="P239" s="623" t="s">
        <x:v>1018</x:v>
      </x:c>
      <x:c r="Q239" s="623" t="s">
        <x:v>1017</x:v>
      </x:c>
      <x:c r="R239" s="631">
        <x:v>0.66</x:v>
      </x:c>
      <x:c r="S239" s="631" cm="1">
        <x:f t="array" ref="S239">R239*RSDUSD24</x:f>
        <x:v>69.960000000000008</x:v>
      </x:c>
      <x:c r="T239" s="631">
        <x:f t="shared" si="26"/>
        <x:v>66</x:v>
      </x:c>
      <x:c r="U239" s="631">
        <x:f t="shared" si="24"/>
        <x:v>1.1220000000000001</x:v>
      </x:c>
      <x:c r="V239" s="631">
        <x:f t="shared" si="25"/>
        <x:v>67.122</x:v>
      </x:c>
      <x:c r="W239" s="631">
        <x:f t="shared" si="27"/>
        <x:v>0.31882949999999999</x:v>
      </x:c>
      <x:c r="X239" s="768">
        <x:v>65.55181106108131</x:v>
      </x:c>
      <x:c r="Y239" s="769">
        <x:f t="shared" si="23"/>
        <x:v>0.31137110254013622</x:v>
      </x:c>
    </x:row>
    <x:row r="240" spans="1:25" ht="17.399999999999999">
      <x:c r="A240" s="685" t="s">
        <x:v>1020</x:v>
      </x:c>
      <x:c r="B240" s="623" t="s">
        <x:v>9</x:v>
      </x:c>
      <x:c r="C240" s="623" t="s">
        <x:v>1009</x:v>
      </x:c>
      <x:c r="D240" s="686" t="s">
        <x:v>13</x:v>
      </x:c>
      <x:c r="E240" s="686" t="s">
        <x:v>1278</x:v>
      </x:c>
      <x:c r="F240" s="686" t="s">
        <x:v>1093</x:v>
      </x:c>
      <x:c r="G240" s="623" t="s">
        <x:v>1011</x:v>
      </x:c>
      <x:c r="H240" s="623" t="s">
        <x:v>1010</x:v>
      </x:c>
      <x:c r="I240" s="623" t="s">
        <x:v>1013</x:v>
      </x:c>
      <x:c r="J240" s="686" t="s">
        <x:v>1112</x:v>
      </x:c>
      <x:c r="K240" s="624" t="s">
        <x:v>1187</x:v>
      </x:c>
      <x:c r="L240" s="686" t="s">
        <x:v>1113</x:v>
      </x:c>
      <x:c r="M240" s="687">
        <x:v>2</x:v>
      </x:c>
      <x:c r="N240" s="686" t="s">
        <x:v>1017</x:v>
      </x:c>
      <x:c r="O240" s="686"/>
      <x:c r="P240" s="623" t="s">
        <x:v>1018</x:v>
      </x:c>
      <x:c r="Q240" s="623" t="s">
        <x:v>1017</x:v>
      </x:c>
      <x:c r="R240" s="631">
        <x:v>0.01</x:v>
      </x:c>
      <x:c r="S240" s="631" cm="1">
        <x:f t="array" ref="S240">R240*RSDUSD24</x:f>
        <x:v>1.06</x:v>
      </x:c>
      <x:c r="T240" s="631">
        <x:f t="shared" si="26"/>
        <x:v>1</x:v>
      </x:c>
      <x:c r="U240" s="631">
        <x:f t="shared" si="24"/>
        <x:v>1.7000000000000001E-2</x:v>
      </x:c>
      <x:c r="V240" s="631">
        <x:f t="shared" si="25"/>
        <x:v>1.0169999999999999</x:v>
      </x:c>
      <x:c r="W240" s="631">
        <x:f t="shared" si="27"/>
        <x:v>2.0339999999999998</x:v>
      </x:c>
      <x:c r="X240" s="768">
        <x:v>1.1301203304591927</x:v>
      </x:c>
      <x:c r="Y240" s="769">
        <x:f t="shared" si="23"/>
        <x:v>2.2602406609183854</x:v>
      </x:c>
    </x:row>
    <x:row r="241" spans="1:25" ht="17.399999999999999">
      <x:c r="A241" s="685" t="s">
        <x:v>1020</x:v>
      </x:c>
      <x:c r="B241" s="623" t="s">
        <x:v>9</x:v>
      </x:c>
      <x:c r="C241" s="623" t="s">
        <x:v>1009</x:v>
      </x:c>
      <x:c r="D241" s="686" t="s">
        <x:v>13</x:v>
      </x:c>
      <x:c r="E241" s="686" t="s">
        <x:v>1278</x:v>
      </x:c>
      <x:c r="F241" s="686" t="s">
        <x:v>1093</x:v>
      </x:c>
      <x:c r="G241" s="623" t="s">
        <x:v>1011</x:v>
      </x:c>
      <x:c r="H241" s="623" t="s">
        <x:v>1010</x:v>
      </x:c>
      <x:c r="I241" s="623" t="s">
        <x:v>1013</x:v>
      </x:c>
      <x:c r="J241" s="686" t="s">
        <x:v>1258</x:v>
      </x:c>
      <x:c r="K241" s="624" t="s">
        <x:v>1027</x:v>
      </x:c>
      <x:c r="L241" s="686" t="s">
        <x:v>1259</x:v>
      </x:c>
      <x:c r="M241" s="687">
        <x:v>2</x:v>
      </x:c>
      <x:c r="N241" s="686" t="s">
        <x:v>1017</x:v>
      </x:c>
      <x:c r="O241" s="686"/>
      <x:c r="P241" s="623" t="s">
        <x:v>1018</x:v>
      </x:c>
      <x:c r="Q241" s="623" t="s">
        <x:v>1017</x:v>
      </x:c>
      <x:c r="R241" s="631">
        <x:v>0.1</x:v>
      </x:c>
      <x:c r="S241" s="631" cm="1">
        <x:f t="array" ref="S241">R241*RSDUSD24</x:f>
        <x:v>10.600000000000001</x:v>
      </x:c>
      <x:c r="T241" s="631">
        <x:f t="shared" si="26"/>
        <x:v>10</x:v>
      </x:c>
      <x:c r="U241" s="631">
        <x:f t="shared" si="24"/>
        <x:v>0.17</x:v>
      </x:c>
      <x:c r="V241" s="631">
        <x:f t="shared" si="25"/>
        <x:v>10.17</x:v>
      </x:c>
      <x:c r="W241" s="631">
        <x:f t="shared" si="27"/>
        <x:v>20.34</x:v>
      </x:c>
      <x:c r="X241" s="768">
        <x:v>11.6631044728574</x:v>
      </x:c>
      <x:c r="Y241" s="769">
        <x:f t="shared" si="23"/>
        <x:v>23.3262089457148</x:v>
      </x:c>
    </x:row>
    <x:row r="242" spans="1:25" ht="17.399999999999999">
      <x:c r="A242" s="685" t="s">
        <x:v>1020</x:v>
      </x:c>
      <x:c r="B242" s="623" t="s">
        <x:v>9</x:v>
      </x:c>
      <x:c r="C242" s="623" t="s">
        <x:v>1009</x:v>
      </x:c>
      <x:c r="D242" s="686" t="s">
        <x:v>13</x:v>
      </x:c>
      <x:c r="E242" s="686" t="s">
        <x:v>1278</x:v>
      </x:c>
      <x:c r="F242" s="686" t="s">
        <x:v>1093</x:v>
      </x:c>
      <x:c r="G242" s="623" t="s">
        <x:v>1011</x:v>
      </x:c>
      <x:c r="H242" s="623" t="s">
        <x:v>1010</x:v>
      </x:c>
      <x:c r="I242" s="623" t="s">
        <x:v>1013</x:v>
      </x:c>
      <x:c r="J242" s="686" t="s">
        <x:v>1138</x:v>
      </x:c>
      <x:c r="K242" s="624" t="s">
        <x:v>1171</x:v>
      </x:c>
      <x:c r="L242" s="686" t="s">
        <x:v>1139</x:v>
      </x:c>
      <x:c r="M242" s="687">
        <x:v>0.115</x:v>
      </x:c>
      <x:c r="N242" s="686" t="s">
        <x:v>1125</x:v>
      </x:c>
      <x:c r="O242" s="686"/>
      <x:c r="P242" s="623" t="s">
        <x:v>1018</x:v>
      </x:c>
      <x:c r="Q242" s="623" t="s">
        <x:v>1017</x:v>
      </x:c>
      <x:c r="R242" s="631">
        <x:v>0.03</x:v>
      </x:c>
      <x:c r="S242" s="631" cm="1">
        <x:f t="array" ref="S242">R242*RSDUSD24</x:f>
        <x:v>3.1799999999999997</x:v>
      </x:c>
      <x:c r="T242" s="631">
        <x:f t="shared" si="26"/>
        <x:v>3</x:v>
      </x:c>
      <x:c r="U242" s="631">
        <x:f t="shared" si="24"/>
        <x:v>5.1000000000000004E-2</x:v>
      </x:c>
      <x:c r="V242" s="631">
        <x:f t="shared" si="25"/>
        <x:v>3.0510000000000002</x:v>
      </x:c>
      <x:c r="W242" s="631">
        <x:f t="shared" si="27"/>
        <x:v>0.35086500000000004</x:v>
      </x:c>
      <x:c r="X242" s="768">
        <x:v>5.6396791265704751</x:v>
      </x:c>
      <x:c r="Y242" s="769">
        <x:f t="shared" si="23"/>
        <x:v>0.64856309955560465</x:v>
      </x:c>
    </x:row>
    <x:row r="243" spans="1:25" ht="17.399999999999999">
      <x:c r="A243" s="685" t="s">
        <x:v>1020</x:v>
      </x:c>
      <x:c r="B243" s="623" t="s">
        <x:v>9</x:v>
      </x:c>
      <x:c r="C243" s="623" t="s">
        <x:v>1009</x:v>
      </x:c>
      <x:c r="D243" s="686" t="s">
        <x:v>13</x:v>
      </x:c>
      <x:c r="E243" s="686" t="s">
        <x:v>1278</x:v>
      </x:c>
      <x:c r="F243" s="686" t="s">
        <x:v>1093</x:v>
      </x:c>
      <x:c r="G243" s="623" t="s">
        <x:v>1011</x:v>
      </x:c>
      <x:c r="H243" s="623" t="s">
        <x:v>1010</x:v>
      </x:c>
      <x:c r="I243" s="623" t="s">
        <x:v>1013</x:v>
      </x:c>
      <x:c r="J243" s="686" t="s">
        <x:v>1146</x:v>
      </x:c>
      <x:c r="K243" s="624" t="s">
        <x:v>1032</x:v>
      </x:c>
      <x:c r="L243" s="686" t="s">
        <x:v>1147</x:v>
      </x:c>
      <x:c r="M243" s="687">
        <x:v>0.115</x:v>
      </x:c>
      <x:c r="N243" s="686" t="s">
        <x:v>1125</x:v>
      </x:c>
      <x:c r="O243" s="686"/>
      <x:c r="P243" s="623" t="s">
        <x:v>1018</x:v>
      </x:c>
      <x:c r="Q243" s="623" t="s">
        <x:v>1017</x:v>
      </x:c>
      <x:c r="R243" s="631">
        <x:v>0.03</x:v>
      </x:c>
      <x:c r="S243" s="631" cm="1">
        <x:f t="array" ref="S243">R243*RSDUSD24</x:f>
        <x:v>3.1799999999999997</x:v>
      </x:c>
      <x:c r="T243" s="631">
        <x:f t="shared" si="26"/>
        <x:v>3</x:v>
      </x:c>
      <x:c r="U243" s="631">
        <x:f t="shared" si="24"/>
        <x:v>5.1000000000000004E-2</x:v>
      </x:c>
      <x:c r="V243" s="631">
        <x:f t="shared" si="25"/>
        <x:v>3.0510000000000002</x:v>
      </x:c>
      <x:c r="W243" s="631">
        <x:f t="shared" si="27"/>
        <x:v>0.35086500000000004</x:v>
      </x:c>
      <x:c r="X243" s="768">
        <x:v>5.6463749355324699</x:v>
      </x:c>
      <x:c r="Y243" s="769">
        <x:f t="shared" si="23"/>
        <x:v>0.64933311758623402</x:v>
      </x:c>
    </x:row>
    <x:row r="244" spans="1:25" ht="17.399999999999999">
      <x:c r="A244" s="685" t="s">
        <x:v>1034</x:v>
      </x:c>
      <x:c r="B244" s="623" t="s">
        <x:v>9</x:v>
      </x:c>
      <x:c r="C244" s="623" t="s">
        <x:v>1009</x:v>
      </x:c>
      <x:c r="D244" s="686" t="s">
        <x:v>15</x:v>
      </x:c>
      <x:c r="E244" s="686" t="s">
        <x:v>15</x:v>
      </x:c>
      <x:c r="F244" s="686" t="s">
        <x:v>1279</x:v>
      </x:c>
      <x:c r="J244" s="686" t="s">
        <x:v>1031</x:v>
      </x:c>
      <x:c r="L244" s="686" t="s">
        <x:v>1033</x:v>
      </x:c>
      <x:c r="M244" s="687">
        <x:v>2</x:v>
      </x:c>
      <x:c r="N244" s="686" t="s">
        <x:v>1017</x:v>
      </x:c>
      <x:c r="O244" s="686"/>
      <x:c r="R244" s="631">
        <x:v>0.05</x:v>
      </x:c>
      <x:c r="S244" s="631" cm="1">
        <x:f t="array" ref="S244">R244*RSDUSD24</x:f>
        <x:v>5.3000000000000007</x:v>
      </x:c>
      <x:c r="T244" s="631">
        <x:f t="shared" si="26"/>
        <x:v>5</x:v>
      </x:c>
      <x:c r="U244" s="631">
        <x:f t="shared" si="24"/>
        <x:v>8.5000000000000006E-2</x:v>
      </x:c>
      <x:c r="V244" s="631">
        <x:f t="shared" si="25"/>
        <x:v>5.085</x:v>
      </x:c>
      <x:c r="W244" s="631">
        <x:f t="shared" si="27"/>
        <x:v>10.17</x:v>
      </x:c>
      <x:c r="X244" s="768">
        <x:v>4.766140798026564</x:v>
      </x:c>
      <x:c r="Y244" s="769">
        <x:f t="shared" si="23"/>
        <x:v>9.532281596053128</x:v>
      </x:c>
    </x:row>
    <x:row r="245" spans="1:25" ht="17.399999999999999">
      <x:c r="A245" s="685" t="s">
        <x:v>1034</x:v>
      </x:c>
      <x:c r="B245" s="623" t="s">
        <x:v>9</x:v>
      </x:c>
      <x:c r="C245" s="623" t="s">
        <x:v>1009</x:v>
      </x:c>
      <x:c r="D245" s="686" t="s">
        <x:v>15</x:v>
      </x:c>
      <x:c r="E245" s="686" t="s">
        <x:v>15</x:v>
      </x:c>
      <x:c r="F245" s="686" t="s">
        <x:v>1279</x:v>
      </x:c>
      <x:c r="J245" s="686" t="s">
        <x:v>1280</x:v>
      </x:c>
      <x:c r="L245" s="686" t="s">
        <x:v>1281</x:v>
      </x:c>
      <x:c r="M245" s="687">
        <x:v>2</x:v>
      </x:c>
      <x:c r="N245" s="686" t="s">
        <x:v>1017</x:v>
      </x:c>
      <x:c r="O245" s="686"/>
      <x:c r="R245" s="631">
        <x:v>0.02</x:v>
      </x:c>
      <x:c r="S245" s="631" cm="1">
        <x:f t="array" ref="S245">R245*RSDUSD24</x:f>
        <x:v>2.12</x:v>
      </x:c>
      <x:c r="T245" s="631">
        <x:f t="shared" si="26"/>
        <x:v>2</x:v>
      </x:c>
      <x:c r="U245" s="631">
        <x:f t="shared" si="24"/>
        <x:v>3.4000000000000002E-2</x:v>
      </x:c>
      <x:c r="V245" s="631">
        <x:f t="shared" si="25"/>
        <x:v>2.0339999999999998</x:v>
      </x:c>
      <x:c r="W245" s="631">
        <x:f t="shared" si="27"/>
        <x:v>4.0679999999999996</x:v>
      </x:c>
      <x:c r="X245" s="768">
        <x:v>2.2830315342986314</x:v>
      </x:c>
      <x:c r="Y245" s="769">
        <x:f t="shared" si="23"/>
        <x:v>4.5660630685972627</x:v>
      </x:c>
    </x:row>
    <x:row r="246" spans="1:25" ht="17.399999999999999">
      <x:c r="A246" s="685" t="s">
        <x:v>1034</x:v>
      </x:c>
      <x:c r="B246" s="623" t="s">
        <x:v>9</x:v>
      </x:c>
      <x:c r="C246" s="623" t="s">
        <x:v>1009</x:v>
      </x:c>
      <x:c r="D246" s="686" t="s">
        <x:v>15</x:v>
      </x:c>
      <x:c r="E246" s="686" t="s">
        <x:v>15</x:v>
      </x:c>
      <x:c r="F246" s="686" t="s">
        <x:v>1279</x:v>
      </x:c>
      <x:c r="J246" s="686" t="s">
        <x:v>1237</x:v>
      </x:c>
      <x:c r="L246" s="686" t="s">
        <x:v>1238</x:v>
      </x:c>
      <x:c r="M246" s="687">
        <x:v>3</x:v>
      </x:c>
      <x:c r="N246" s="686" t="s">
        <x:v>1017</x:v>
      </x:c>
      <x:c r="O246" s="686"/>
      <x:c r="R246" s="631">
        <x:v>0.03</x:v>
      </x:c>
      <x:c r="S246" s="631" cm="1">
        <x:f t="array" ref="S246">R246*RSDUSD24</x:f>
        <x:v>3.1799999999999997</x:v>
      </x:c>
      <x:c r="T246" s="631">
        <x:f t="shared" si="26"/>
        <x:v>3</x:v>
      </x:c>
      <x:c r="U246" s="631">
        <x:f t="shared" si="24"/>
        <x:v>5.1000000000000004E-2</x:v>
      </x:c>
      <x:c r="V246" s="631">
        <x:f t="shared" si="25"/>
        <x:v>3.0510000000000002</x:v>
      </x:c>
      <x:c r="W246" s="631">
        <x:f t="shared" si="27"/>
        <x:v>9.1530000000000005</x:v>
      </x:c>
      <x:c r="X246" s="768">
        <x:v>2.2511073477744272</x:v>
      </x:c>
      <x:c r="Y246" s="769">
        <x:f t="shared" si="23"/>
        <x:v>6.7533220433232817</x:v>
      </x:c>
    </x:row>
    <x:row r="247" spans="1:25" ht="17.399999999999999">
      <x:c r="A247" s="685" t="s">
        <x:v>1034</x:v>
      </x:c>
      <x:c r="B247" s="623" t="s">
        <x:v>9</x:v>
      </x:c>
      <x:c r="C247" s="623" t="s">
        <x:v>1009</x:v>
      </x:c>
      <x:c r="D247" s="686" t="s">
        <x:v>15</x:v>
      </x:c>
      <x:c r="E247" s="686" t="s">
        <x:v>15</x:v>
      </x:c>
      <x:c r="F247" s="686" t="s">
        <x:v>1279</x:v>
      </x:c>
      <x:c r="J247" s="686" t="s">
        <x:v>1282</x:v>
      </x:c>
      <x:c r="L247" s="686" t="s">
        <x:v>1283</x:v>
      </x:c>
      <x:c r="M247" s="687">
        <x:v>4</x:v>
      </x:c>
      <x:c r="N247" s="686" t="s">
        <x:v>1017</x:v>
      </x:c>
      <x:c r="O247" s="686"/>
      <x:c r="R247" s="631">
        <x:v>0.03</x:v>
      </x:c>
      <x:c r="S247" s="631" cm="1">
        <x:f t="array" ref="S247">R247*RSDUSD24</x:f>
        <x:v>3.1799999999999997</x:v>
      </x:c>
      <x:c r="T247" s="631">
        <x:f t="shared" si="26"/>
        <x:v>3</x:v>
      </x:c>
      <x:c r="U247" s="631">
        <x:f t="shared" si="24"/>
        <x:v>5.1000000000000004E-2</x:v>
      </x:c>
      <x:c r="V247" s="631">
        <x:f t="shared" si="25"/>
        <x:v>3.0510000000000002</x:v>
      </x:c>
      <x:c r="W247" s="631">
        <x:f t="shared" si="27"/>
        <x:v>12.204000000000001</x:v>
      </x:c>
      <x:c r="X247" s="768">
        <x:v>3.3946051930433669</x:v>
      </x:c>
      <x:c r="Y247" s="769">
        <x:f t="shared" si="23"/>
        <x:v>13.578420772173468</x:v>
      </x:c>
    </x:row>
    <x:row r="248" spans="1:25" ht="17.399999999999999">
      <x:c r="A248" s="685" t="s">
        <x:v>1034</x:v>
      </x:c>
      <x:c r="B248" s="623" t="s">
        <x:v>9</x:v>
      </x:c>
      <x:c r="C248" s="623" t="s">
        <x:v>1009</x:v>
      </x:c>
      <x:c r="D248" s="686" t="s">
        <x:v>15</x:v>
      </x:c>
      <x:c r="E248" s="686" t="s">
        <x:v>15</x:v>
      </x:c>
      <x:c r="F248" s="686" t="s">
        <x:v>1279</x:v>
      </x:c>
      <x:c r="J248" s="686" t="s">
        <x:v>1239</x:v>
      </x:c>
      <x:c r="L248" s="686" t="s">
        <x:v>1240</x:v>
      </x:c>
      <x:c r="M248" s="687">
        <x:v>4</x:v>
      </x:c>
      <x:c r="N248" s="686" t="s">
        <x:v>1017</x:v>
      </x:c>
      <x:c r="O248" s="686"/>
      <x:c r="R248" s="631">
        <x:v>0.02</x:v>
      </x:c>
      <x:c r="S248" s="631" cm="1">
        <x:f t="array" ref="S248">R248*RSDUSD24</x:f>
        <x:v>2.12</x:v>
      </x:c>
      <x:c r="T248" s="631">
        <x:f t="shared" si="26"/>
        <x:v>2</x:v>
      </x:c>
      <x:c r="U248" s="631">
        <x:f t="shared" si="24"/>
        <x:v>3.4000000000000002E-2</x:v>
      </x:c>
      <x:c r="V248" s="631">
        <x:f t="shared" si="25"/>
        <x:v>2.0339999999999998</x:v>
      </x:c>
      <x:c r="W248" s="631">
        <x:f t="shared" si="27"/>
        <x:v>8.1359999999999992</x:v>
      </x:c>
      <x:c r="X248" s="768">
        <x:v>1.7498804502623</x:v>
      </x:c>
      <x:c r="Y248" s="769">
        <x:f t="shared" si="23"/>
        <x:v>6.9995218010492</x:v>
      </x:c>
    </x:row>
    <x:row r="249" spans="1:25" ht="17.399999999999999">
      <x:c r="A249" s="685" t="s">
        <x:v>1034</x:v>
      </x:c>
      <x:c r="B249" s="623" t="s">
        <x:v>9</x:v>
      </x:c>
      <x:c r="C249" s="623" t="s">
        <x:v>1009</x:v>
      </x:c>
      <x:c r="D249" s="686" t="s">
        <x:v>15</x:v>
      </x:c>
      <x:c r="E249" s="686" t="s">
        <x:v>15</x:v>
      </x:c>
      <x:c r="F249" s="686" t="s">
        <x:v>1279</x:v>
      </x:c>
      <x:c r="J249" s="686" t="s">
        <x:v>1284</x:v>
      </x:c>
      <x:c r="L249" s="686" t="s">
        <x:v>1285</x:v>
      </x:c>
      <x:c r="M249" s="687">
        <x:v>1</x:v>
      </x:c>
      <x:c r="N249" s="686" t="s">
        <x:v>1017</x:v>
      </x:c>
      <x:c r="O249" s="686"/>
      <x:c r="R249" s="631">
        <x:v>4.66</x:v>
      </x:c>
      <x:c r="S249" s="631" cm="1">
        <x:f t="array" ref="S249">R249*RSDUSD24</x:f>
        <x:v>493.96000000000004</x:v>
      </x:c>
      <x:c r="T249" s="631">
        <x:f t="shared" si="26"/>
        <x:v>466</x:v>
      </x:c>
      <x:c r="U249" s="631">
        <x:f t="shared" si="24"/>
        <x:v>7.9220000000000006</x:v>
      </x:c>
      <x:c r="V249" s="631">
        <x:f t="shared" si="25"/>
        <x:v>473.92200000000003</x:v>
      </x:c>
      <x:c r="W249" s="631">
        <x:f t="shared" si="27"/>
        <x:v>473.92200000000003</x:v>
      </x:c>
      <x:c r="X249" s="768">
        <x:v>529.43697715468886</x:v>
      </x:c>
      <x:c r="Y249" s="769">
        <x:f t="shared" si="23"/>
        <x:v>529.43697715468886</x:v>
      </x:c>
    </x:row>
    <x:row r="250" spans="1:25" ht="17.399999999999999">
      <x:c r="A250" s="685" t="s">
        <x:v>1034</x:v>
      </x:c>
      <x:c r="B250" s="623" t="s">
        <x:v>9</x:v>
      </x:c>
      <x:c r="C250" s="623" t="s">
        <x:v>1009</x:v>
      </x:c>
      <x:c r="D250" s="686" t="s">
        <x:v>15</x:v>
      </x:c>
      <x:c r="E250" s="686" t="s">
        <x:v>15</x:v>
      </x:c>
      <x:c r="F250" s="686" t="s">
        <x:v>1279</x:v>
      </x:c>
      <x:c r="J250" s="686" t="s">
        <x:v>1286</x:v>
      </x:c>
      <x:c r="L250" s="686" t="s">
        <x:v>1287</x:v>
      </x:c>
      <x:c r="M250" s="687">
        <x:v>1</x:v>
      </x:c>
      <x:c r="N250" s="686" t="s">
        <x:v>1017</x:v>
      </x:c>
      <x:c r="O250" s="686"/>
      <x:c r="R250" s="631">
        <x:v>10.95</x:v>
      </x:c>
      <x:c r="S250" s="631" cm="1">
        <x:f t="array" ref="S250">R250*RSDUSD24</x:f>
        <x:v>1160.6999999999998</x:v>
      </x:c>
      <x:c r="T250" s="631">
        <x:f t="shared" si="26"/>
        <x:v>1095</x:v>
      </x:c>
      <x:c r="U250" s="631">
        <x:f t="shared" si="24"/>
        <x:v>18.615000000000002</x:v>
      </x:c>
      <x:c r="V250" s="631">
        <x:f t="shared" si="25"/>
        <x:v>1113.615</x:v>
      </x:c>
      <x:c r="W250" s="631">
        <x:f t="shared" si="27"/>
        <x:v>1113.615</x:v>
      </x:c>
      <x:c r="X250" s="768">
        <x:v>1163.4586822008082</x:v>
      </x:c>
      <x:c r="Y250" s="769">
        <x:f t="shared" si="23"/>
        <x:v>1163.4586822008082</x:v>
      </x:c>
    </x:row>
    <x:row r="251" spans="1:25" ht="17.399999999999999">
      <x:c r="A251" s="685" t="s">
        <x:v>1034</x:v>
      </x:c>
      <x:c r="B251" s="623" t="s">
        <x:v>9</x:v>
      </x:c>
      <x:c r="C251" s="623" t="s">
        <x:v>1009</x:v>
      </x:c>
      <x:c r="D251" s="686" t="s">
        <x:v>15</x:v>
      </x:c>
      <x:c r="E251" s="686" t="s">
        <x:v>15</x:v>
      </x:c>
      <x:c r="F251" s="686" t="s">
        <x:v>1279</x:v>
      </x:c>
      <x:c r="J251" s="686" t="s">
        <x:v>1288</x:v>
      </x:c>
      <x:c r="L251" s="686" t="s">
        <x:v>1289</x:v>
      </x:c>
      <x:c r="M251" s="687">
        <x:v>1</x:v>
      </x:c>
      <x:c r="N251" s="686" t="s">
        <x:v>1017</x:v>
      </x:c>
      <x:c r="O251" s="686"/>
      <x:c r="R251" s="631">
        <x:v>0.77</x:v>
      </x:c>
      <x:c r="S251" s="631" cm="1">
        <x:f t="array" ref="S251">R251*RSDUSD24</x:f>
        <x:v>81.62</x:v>
      </x:c>
      <x:c r="T251" s="631">
        <x:f t="shared" si="26"/>
        <x:v>77</x:v>
      </x:c>
      <x:c r="U251" s="631">
        <x:f t="shared" si="24"/>
        <x:v>1.3090000000000002</x:v>
      </x:c>
      <x:c r="V251" s="631">
        <x:f t="shared" si="25"/>
        <x:v>78.308999999999997</x:v>
      </x:c>
      <x:c r="W251" s="631">
        <x:f t="shared" si="27"/>
        <x:v>78.308999999999997</x:v>
      </x:c>
      <x:c r="X251" s="768">
        <x:v>87.273311901303117</x:v>
      </x:c>
      <x:c r="Y251" s="769">
        <x:f t="shared" si="23"/>
        <x:v>87.273311901303117</x:v>
      </x:c>
    </x:row>
    <x:row r="252" spans="1:25" ht="17.399999999999999">
      <x:c r="A252" s="685" t="s">
        <x:v>1034</x:v>
      </x:c>
      <x:c r="B252" s="623" t="s">
        <x:v>9</x:v>
      </x:c>
      <x:c r="C252" s="623" t="s">
        <x:v>1009</x:v>
      </x:c>
      <x:c r="D252" s="686" t="s">
        <x:v>15</x:v>
      </x:c>
      <x:c r="E252" s="686" t="s">
        <x:v>15</x:v>
      </x:c>
      <x:c r="F252" s="686" t="s">
        <x:v>1279</x:v>
      </x:c>
      <x:c r="J252" s="686" t="s">
        <x:v>1038</x:v>
      </x:c>
      <x:c r="L252" s="686" t="s">
        <x:v>1040</x:v>
      </x:c>
      <x:c r="M252" s="687">
        <x:v>1</x:v>
      </x:c>
      <x:c r="N252" s="686" t="s">
        <x:v>1017</x:v>
      </x:c>
      <x:c r="O252" s="686"/>
      <x:c r="R252" s="631">
        <x:v>0.21</x:v>
      </x:c>
      <x:c r="S252" s="631" cm="1">
        <x:f t="array" ref="S252">R252*RSDUSD24</x:f>
        <x:v>22.259999999999998</x:v>
      </x:c>
      <x:c r="T252" s="631">
        <x:f t="shared" si="26"/>
        <x:v>21</x:v>
      </x:c>
      <x:c r="U252" s="631">
        <x:f t="shared" si="24"/>
        <x:v>0.35700000000000004</x:v>
      </x:c>
      <x:c r="V252" s="631">
        <x:f t="shared" si="25"/>
        <x:v>21.356999999999999</x:v>
      </x:c>
      <x:c r="W252" s="631">
        <x:f t="shared" si="27"/>
        <x:v>21.356999999999999</x:v>
      </x:c>
      <x:c r="X252" s="768">
        <x:v>22.452203788986257</x:v>
      </x:c>
      <x:c r="Y252" s="769">
        <x:f t="shared" si="23"/>
        <x:v>22.452203788986257</x:v>
      </x:c>
    </x:row>
    <x:row r="253" spans="1:25" ht="17.399999999999999">
      <x:c r="A253" s="685" t="s">
        <x:v>1034</x:v>
      </x:c>
      <x:c r="B253" s="623" t="s">
        <x:v>9</x:v>
      </x:c>
      <x:c r="C253" s="623" t="s">
        <x:v>1009</x:v>
      </x:c>
      <x:c r="D253" s="686" t="s">
        <x:v>15</x:v>
      </x:c>
      <x:c r="E253" s="686" t="s">
        <x:v>15</x:v>
      </x:c>
      <x:c r="F253" s="686" t="s">
        <x:v>1279</x:v>
      </x:c>
      <x:c r="J253" s="686" t="s">
        <x:v>1041</x:v>
      </x:c>
      <x:c r="L253" s="686" t="s">
        <x:v>1043</x:v>
      </x:c>
      <x:c r="M253" s="687">
        <x:v>2</x:v>
      </x:c>
      <x:c r="N253" s="686" t="s">
        <x:v>1017</x:v>
      </x:c>
      <x:c r="O253" s="686"/>
      <x:c r="R253" s="631">
        <x:v>0.18</x:v>
      </x:c>
      <x:c r="S253" s="631" cm="1">
        <x:f t="array" ref="S253">R253*RSDUSD24</x:f>
        <x:v>19.079999999999998</x:v>
      </x:c>
      <x:c r="T253" s="631">
        <x:f t="shared" ref="T253:T259" si="28">R253*RSDUSD25</x:f>
        <x:v>18</x:v>
      </x:c>
      <x:c r="U253" s="631">
        <x:f t="shared" si="24"/>
        <x:v>0.30600000000000005</x:v>
      </x:c>
      <x:c r="V253" s="631">
        <x:f t="shared" si="25"/>
        <x:v>18.306000000000001</x:v>
      </x:c>
      <x:c r="W253" s="631">
        <x:f t="shared" ref="W253:W259" si="29">V253*M253</x:f>
        <x:v>36.612000000000002</x:v>
      </x:c>
      <x:c r="X253" s="768">
        <x:v>19.641050330872041</x:v>
      </x:c>
      <x:c r="Y253" s="769">
        <x:f t="shared" si="23"/>
        <x:v>39.282100661744082</x:v>
      </x:c>
    </x:row>
    <x:row r="254" spans="1:25" ht="17.399999999999999">
      <x:c r="A254" s="685" t="s">
        <x:v>1034</x:v>
      </x:c>
      <x:c r="B254" s="623" t="s">
        <x:v>9</x:v>
      </x:c>
      <x:c r="C254" s="623" t="s">
        <x:v>1009</x:v>
      </x:c>
      <x:c r="D254" s="686" t="s">
        <x:v>15</x:v>
      </x:c>
      <x:c r="E254" s="686" t="s">
        <x:v>15</x:v>
      </x:c>
      <x:c r="F254" s="686" t="s">
        <x:v>1279</x:v>
      </x:c>
      <x:c r="J254" s="686" t="s">
        <x:v>1290</x:v>
      </x:c>
      <x:c r="L254" s="686" t="s">
        <x:v>1291</x:v>
      </x:c>
      <x:c r="M254" s="687">
        <x:v>1</x:v>
      </x:c>
      <x:c r="N254" s="686" t="s">
        <x:v>1017</x:v>
      </x:c>
      <x:c r="O254" s="686"/>
      <x:c r="R254" s="631">
        <x:v>0.25</x:v>
      </x:c>
      <x:c r="S254" s="631" cm="1">
        <x:f t="array" ref="S254">R254*RSDUSD24</x:f>
        <x:v>26.5</x:v>
      </x:c>
      <x:c r="T254" s="631">
        <x:f t="shared" si="28"/>
        <x:v>25</x:v>
      </x:c>
      <x:c r="U254" s="631">
        <x:f t="shared" si="24"/>
        <x:v>0.42500000000000004</x:v>
      </x:c>
      <x:c r="V254" s="631">
        <x:f t="shared" si="25"/>
        <x:v>25.425000000000001</x:v>
      </x:c>
      <x:c r="W254" s="631">
        <x:f t="shared" si="29"/>
        <x:v>25.425000000000001</x:v>
      </x:c>
      <x:c r="X254" s="768">
        <x:v>28.278001202298437</x:v>
      </x:c>
      <x:c r="Y254" s="769">
        <x:f t="shared" si="23"/>
        <x:v>28.278001202298437</x:v>
      </x:c>
    </x:row>
    <x:row r="255" spans="1:25" ht="17.399999999999999">
      <x:c r="A255" s="685" t="s">
        <x:v>1034</x:v>
      </x:c>
      <x:c r="B255" s="623" t="s">
        <x:v>9</x:v>
      </x:c>
      <x:c r="C255" s="623" t="s">
        <x:v>1009</x:v>
      </x:c>
      <x:c r="D255" s="686" t="s">
        <x:v>15</x:v>
      </x:c>
      <x:c r="E255" s="686" t="s">
        <x:v>15</x:v>
      </x:c>
      <x:c r="F255" s="686" t="s">
        <x:v>1279</x:v>
      </x:c>
      <x:c r="J255" s="686" t="s">
        <x:v>1292</x:v>
      </x:c>
      <x:c r="L255" s="686" t="s">
        <x:v>1293</x:v>
      </x:c>
      <x:c r="M255" s="687">
        <x:v>1</x:v>
      </x:c>
      <x:c r="N255" s="686" t="s">
        <x:v>1017</x:v>
      </x:c>
      <x:c r="O255" s="686"/>
      <x:c r="R255" s="631">
        <x:v>0.15</x:v>
      </x:c>
      <x:c r="S255" s="631" cm="1">
        <x:f t="array" ref="S255">R255*RSDUSD24</x:f>
        <x:v>15.899999999999999</x:v>
      </x:c>
      <x:c r="T255" s="631">
        <x:f t="shared" si="28"/>
        <x:v>15</x:v>
      </x:c>
      <x:c r="U255" s="631">
        <x:f t="shared" si="24"/>
        <x:v>0.255</x:v>
      </x:c>
      <x:c r="V255" s="631">
        <x:f t="shared" si="25"/>
        <x:v>15.255000000000001</x:v>
      </x:c>
      <x:c r="W255" s="631">
        <x:f t="shared" si="29"/>
        <x:v>15.255000000000001</x:v>
      </x:c>
      <x:c r="X255" s="768">
        <x:v>16.346642988701287</x:v>
      </x:c>
      <x:c r="Y255" s="769">
        <x:f t="shared" si="23"/>
        <x:v>16.346642988701287</x:v>
      </x:c>
    </x:row>
    <x:row r="256" spans="1:25" ht="17.399999999999999">
      <x:c r="A256" s="685" t="s">
        <x:v>1034</x:v>
      </x:c>
      <x:c r="B256" s="623" t="s">
        <x:v>9</x:v>
      </x:c>
      <x:c r="C256" s="623" t="s">
        <x:v>1009</x:v>
      </x:c>
      <x:c r="D256" s="686" t="s">
        <x:v>15</x:v>
      </x:c>
      <x:c r="E256" s="686" t="s">
        <x:v>15</x:v>
      </x:c>
      <x:c r="F256" s="686" t="s">
        <x:v>1279</x:v>
      </x:c>
      <x:c r="J256" s="686" t="s">
        <x:v>1294</x:v>
      </x:c>
      <x:c r="L256" s="686" t="s">
        <x:v>1295</x:v>
      </x:c>
      <x:c r="M256" s="687">
        <x:v>1</x:v>
      </x:c>
      <x:c r="N256" s="686" t="s">
        <x:v>1017</x:v>
      </x:c>
      <x:c r="O256" s="686"/>
      <x:c r="R256" s="631">
        <x:v>0.63</x:v>
      </x:c>
      <x:c r="S256" s="631" cm="1">
        <x:f t="array" ref="S256">R256*RSDUSD24</x:f>
        <x:v>66.78</x:v>
      </x:c>
      <x:c r="T256" s="631">
        <x:f t="shared" si="28"/>
        <x:v>63</x:v>
      </x:c>
      <x:c r="U256" s="631">
        <x:f t="shared" si="24"/>
        <x:v>1.0710000000000002</x:v>
      </x:c>
      <x:c r="V256" s="631">
        <x:f t="shared" si="25"/>
        <x:v>64.070999999999998</x:v>
      </x:c>
      <x:c r="W256" s="631">
        <x:f t="shared" si="29"/>
        <x:v>64.070999999999998</x:v>
      </x:c>
      <x:c r="X256" s="768">
        <x:v>69.923600142261847</x:v>
      </x:c>
      <x:c r="Y256" s="769">
        <x:f t="shared" si="23"/>
        <x:v>69.923600142261847</x:v>
      </x:c>
    </x:row>
    <x:row r="257" spans="1:25" ht="17.399999999999999">
      <x:c r="A257" s="685" t="s">
        <x:v>1034</x:v>
      </x:c>
      <x:c r="B257" s="623" t="s">
        <x:v>9</x:v>
      </x:c>
      <x:c r="C257" s="623" t="s">
        <x:v>1009</x:v>
      </x:c>
      <x:c r="D257" s="686" t="s">
        <x:v>15</x:v>
      </x:c>
      <x:c r="E257" s="686" t="s">
        <x:v>15</x:v>
      </x:c>
      <x:c r="F257" s="686" t="s">
        <x:v>1279</x:v>
      </x:c>
      <x:c r="J257" s="686" t="s">
        <x:v>1249</x:v>
      </x:c>
      <x:c r="L257" s="686" t="s">
        <x:v>1250</x:v>
      </x:c>
      <x:c r="M257" s="687">
        <x:v>2</x:v>
      </x:c>
      <x:c r="N257" s="686" t="s">
        <x:v>1017</x:v>
      </x:c>
      <x:c r="O257" s="686"/>
      <x:c r="R257" s="631">
        <x:v>6.87</x:v>
      </x:c>
      <x:c r="S257" s="631" cm="1">
        <x:f t="array" ref="S257">R257*RSDUSD24</x:f>
        <x:v>728.22</x:v>
      </x:c>
      <x:c r="T257" s="631">
        <x:f t="shared" si="28"/>
        <x:v>687</x:v>
      </x:c>
      <x:c r="U257" s="631">
        <x:f t="shared" si="24"/>
        <x:v>11.679</x:v>
      </x:c>
      <x:c r="V257" s="631">
        <x:f t="shared" si="25"/>
        <x:v>698.67899999999997</x:v>
      </x:c>
      <x:c r="W257" s="631">
        <x:f t="shared" si="29"/>
        <x:v>1397.3579999999999</x:v>
      </x:c>
      <x:c r="X257" s="768">
        <x:v>754.28469050590866</x:v>
      </x:c>
      <x:c r="Y257" s="769">
        <x:f t="shared" si="23"/>
        <x:v>1508.5693810118173</x:v>
      </x:c>
    </x:row>
    <x:row r="258" spans="1:25" ht="17.399999999999999">
      <x:c r="A258" s="685" t="s">
        <x:v>1034</x:v>
      </x:c>
      <x:c r="B258" s="623" t="s">
        <x:v>9</x:v>
      </x:c>
      <x:c r="C258" s="623" t="s">
        <x:v>1009</x:v>
      </x:c>
      <x:c r="D258" s="686" t="s">
        <x:v>15</x:v>
      </x:c>
      <x:c r="E258" s="686" t="s">
        <x:v>15</x:v>
      </x:c>
      <x:c r="F258" s="686" t="s">
        <x:v>1279</x:v>
      </x:c>
      <x:c r="J258" s="686" t="s">
        <x:v>1296</x:v>
      </x:c>
      <x:c r="L258" s="686" t="s">
        <x:v>1297</x:v>
      </x:c>
      <x:c r="M258" s="687">
        <x:v>1</x:v>
      </x:c>
      <x:c r="N258" s="686" t="s">
        <x:v>1017</x:v>
      </x:c>
      <x:c r="O258" s="686"/>
      <x:c r="R258" s="631">
        <x:v>4.45</x:v>
      </x:c>
      <x:c r="S258" s="631" cm="1">
        <x:f t="array" ref="S258">R258*RSDUSD24</x:f>
        <x:v>471.70000000000005</x:v>
      </x:c>
      <x:c r="T258" s="631">
        <x:f t="shared" si="28"/>
        <x:v>445</x:v>
      </x:c>
      <x:c r="U258" s="631">
        <x:f t="shared" si="24"/>
        <x:v>7.5650000000000004</x:v>
      </x:c>
      <x:c r="V258" s="631">
        <x:f t="shared" si="25"/>
        <x:v>452.565</x:v>
      </x:c>
      <x:c r="W258" s="631">
        <x:f t="shared" si="29"/>
        <x:v>452.565</x:v>
      </x:c>
      <x:c r="X258" s="768">
        <x:v>498.14660444768072</x:v>
      </x:c>
      <x:c r="Y258" s="769">
        <x:f t="shared" ref="Y258:Y321" si="30">+M258*X258</x:f>
        <x:v>498.14660444768072</x:v>
      </x:c>
    </x:row>
    <x:row r="259" spans="1:25" ht="17.399999999999999">
      <x:c r="A259" s="685" t="s">
        <x:v>1034</x:v>
      </x:c>
      <x:c r="B259" s="623" t="s">
        <x:v>9</x:v>
      </x:c>
      <x:c r="C259" s="623" t="s">
        <x:v>1009</x:v>
      </x:c>
      <x:c r="D259" s="686" t="s">
        <x:v>15</x:v>
      </x:c>
      <x:c r="E259" s="686" t="s">
        <x:v>15</x:v>
      </x:c>
      <x:c r="F259" s="686" t="s">
        <x:v>1279</x:v>
      </x:c>
      <x:c r="J259" s="686" t="s">
        <x:v>1298</x:v>
      </x:c>
      <x:c r="L259" s="686" t="s">
        <x:v>1299</x:v>
      </x:c>
      <x:c r="M259" s="687">
        <x:v>2</x:v>
      </x:c>
      <x:c r="N259" s="686" t="s">
        <x:v>1017</x:v>
      </x:c>
      <x:c r="O259" s="686"/>
      <x:c r="R259" s="631">
        <x:v>0.02</x:v>
      </x:c>
      <x:c r="S259" s="631" cm="1">
        <x:f t="array" ref="S259">R259*RSDUSD24</x:f>
        <x:v>2.12</x:v>
      </x:c>
      <x:c r="T259" s="631">
        <x:f t="shared" si="28"/>
        <x:v>2</x:v>
      </x:c>
      <x:c r="U259" s="631">
        <x:f t="shared" ref="U259:U322" si="31">T259*1.7%</x:f>
        <x:v>3.4000000000000002E-2</x:v>
      </x:c>
      <x:c r="V259" s="631">
        <x:f t="shared" ref="V259:V322" si="32">T259+U259</x:f>
        <x:v>2.0339999999999998</x:v>
      </x:c>
      <x:c r="W259" s="631">
        <x:f t="shared" si="29"/>
        <x:v>4.0679999999999996</x:v>
      </x:c>
      <x:c r="X259" s="768">
        <x:v>2.1926371461797638</x:v>
      </x:c>
      <x:c r="Y259" s="769">
        <x:f t="shared" si="30"/>
        <x:v>4.3852742923595276</x:v>
      </x:c>
    </x:row>
    <x:row r="260" spans="1:25" ht="17.399999999999999">
      <x:c r="A260" s="685" t="s">
        <x:v>1034</x:v>
      </x:c>
      <x:c r="B260" s="623" t="s">
        <x:v>9</x:v>
      </x:c>
      <x:c r="C260" s="623" t="s">
        <x:v>1009</x:v>
      </x:c>
      <x:c r="D260" s="686" t="s">
        <x:v>15</x:v>
      </x:c>
      <x:c r="E260" s="686" t="s">
        <x:v>1300</x:v>
      </x:c>
      <x:c r="F260" s="686" t="s">
        <x:v>1045</x:v>
      </x:c>
      <x:c r="J260" s="686" t="s">
        <x:v>1301</x:v>
      </x:c>
      <x:c r="L260" s="686" t="s">
        <x:v>1302</x:v>
      </x:c>
      <x:c r="M260" s="687">
        <x:v>1</x:v>
      </x:c>
      <x:c r="N260" s="686" t="s">
        <x:v>1017</x:v>
      </x:c>
      <x:c r="O260" s="686"/>
      <x:c r="R260" s="631"/>
      <x:c r="S260" s="631"/>
      <x:c r="T260" s="631"/>
      <x:c r="U260" s="631"/>
      <x:c r="V260" s="631"/>
      <x:c r="W260" s="631"/>
      <x:c r="X260" s="768">
        <x:v>0</x:v>
      </x:c>
      <x:c r="Y260" s="769">
        <x:f t="shared" si="30"/>
        <x:v>0</x:v>
      </x:c>
    </x:row>
    <x:row r="261" spans="1:25" ht="17.399999999999999">
      <x:c r="A261" s="685" t="s">
        <x:v>1034</x:v>
      </x:c>
      <x:c r="B261" s="623" t="s">
        <x:v>9</x:v>
      </x:c>
      <x:c r="C261" s="623" t="s">
        <x:v>1009</x:v>
      </x:c>
      <x:c r="D261" s="686" t="s">
        <x:v>15</x:v>
      </x:c>
      <x:c r="E261" s="686" t="s">
        <x:v>1300</x:v>
      </x:c>
      <x:c r="F261" s="686" t="s">
        <x:v>1045</x:v>
      </x:c>
      <x:c r="J261" s="686" t="s">
        <x:v>1303</x:v>
      </x:c>
      <x:c r="L261" s="686" t="s">
        <x:v>1304</x:v>
      </x:c>
      <x:c r="M261" s="687">
        <x:v>1</x:v>
      </x:c>
      <x:c r="N261" s="686" t="s">
        <x:v>1017</x:v>
      </x:c>
      <x:c r="O261" s="686"/>
      <x:c r="R261" s="631"/>
      <x:c r="S261" s="631"/>
      <x:c r="T261" s="631"/>
      <x:c r="U261" s="631"/>
      <x:c r="V261" s="631"/>
      <x:c r="W261" s="631"/>
      <x:c r="X261" s="768">
        <x:v>0</x:v>
      </x:c>
      <x:c r="Y261" s="769">
        <x:f t="shared" si="30"/>
        <x:v>0</x:v>
      </x:c>
    </x:row>
    <x:row r="262" spans="1:25" ht="17.399999999999999">
      <x:c r="A262" s="685" t="s">
        <x:v>1034</x:v>
      </x:c>
      <x:c r="B262" s="623" t="s">
        <x:v>9</x:v>
      </x:c>
      <x:c r="C262" s="623" t="s">
        <x:v>1009</x:v>
      </x:c>
      <x:c r="D262" s="686" t="s">
        <x:v>15</x:v>
      </x:c>
      <x:c r="E262" s="686" t="s">
        <x:v>1300</x:v>
      </x:c>
      <x:c r="F262" s="686" t="s">
        <x:v>1045</x:v>
      </x:c>
      <x:c r="J262" s="686" t="s">
        <x:v>1305</x:v>
      </x:c>
      <x:c r="L262" s="686" t="s">
        <x:v>1306</x:v>
      </x:c>
      <x:c r="M262" s="687">
        <x:v>1</x:v>
      </x:c>
      <x:c r="N262" s="686" t="s">
        <x:v>1017</x:v>
      </x:c>
      <x:c r="O262" s="686"/>
      <x:c r="R262" s="631">
        <x:v>0.02</x:v>
      </x:c>
      <x:c r="S262" s="631" cm="1">
        <x:f t="array" ref="S262">R262*RSDUSD24</x:f>
        <x:v>2.12</x:v>
      </x:c>
      <x:c r="T262" s="631">
        <x:f t="shared" ref="T262:T293" si="33">R262*RSDUSD25</x:f>
        <x:v>2</x:v>
      </x:c>
      <x:c r="U262" s="631">
        <x:f t="shared" si="31"/>
        <x:v>3.4000000000000002E-2</x:v>
      </x:c>
      <x:c r="V262" s="631">
        <x:f t="shared" si="32"/>
        <x:v>2.0339999999999998</x:v>
      </x:c>
      <x:c r="W262" s="631">
        <x:f t="shared" ref="W262:W325" si="34">V262*M262</x:f>
        <x:v>2.0339999999999998</x:v>
      </x:c>
      <x:c r="X262" s="768">
        <x:v>2.195933791257564</x:v>
      </x:c>
      <x:c r="Y262" s="769">
        <x:f t="shared" si="30"/>
        <x:v>2.195933791257564</x:v>
      </x:c>
    </x:row>
    <x:row r="263" spans="1:25" ht="17.399999999999999">
      <x:c r="A263" s="685" t="s">
        <x:v>1034</x:v>
      </x:c>
      <x:c r="B263" s="623" t="s">
        <x:v>9</x:v>
      </x:c>
      <x:c r="C263" s="623" t="s">
        <x:v>1009</x:v>
      </x:c>
      <x:c r="D263" s="686" t="s">
        <x:v>15</x:v>
      </x:c>
      <x:c r="E263" s="686" t="s">
        <x:v>1300</x:v>
      </x:c>
      <x:c r="F263" s="686" t="s">
        <x:v>1045</x:v>
      </x:c>
      <x:c r="J263" s="686" t="s">
        <x:v>1307</x:v>
      </x:c>
      <x:c r="L263" s="686" t="s">
        <x:v>1308</x:v>
      </x:c>
      <x:c r="M263" s="687">
        <x:v>1</x:v>
      </x:c>
      <x:c r="N263" s="686" t="s">
        <x:v>1017</x:v>
      </x:c>
      <x:c r="O263" s="686"/>
      <x:c r="R263" s="631">
        <x:v>0.01</x:v>
      </x:c>
      <x:c r="S263" s="631" cm="1">
        <x:f t="array" ref="S263">R263*RSDUSD24</x:f>
        <x:v>1.06</x:v>
      </x:c>
      <x:c r="T263" s="631">
        <x:f t="shared" si="33"/>
        <x:v>1</x:v>
      </x:c>
      <x:c r="U263" s="631">
        <x:f t="shared" si="31"/>
        <x:v>1.7000000000000001E-2</x:v>
      </x:c>
      <x:c r="V263" s="631">
        <x:f t="shared" si="32"/>
        <x:v>1.0169999999999999</x:v>
      </x:c>
      <x:c r="W263" s="631">
        <x:f t="shared" si="34"/>
        <x:v>1.0169999999999999</x:v>
      </x:c>
      <x:c r="X263" s="768">
        <x:v>1.0963175723411147</x:v>
      </x:c>
      <x:c r="Y263" s="769">
        <x:f t="shared" si="30"/>
        <x:v>1.0963175723411147</x:v>
      </x:c>
    </x:row>
    <x:row r="264" spans="1:25" ht="17.399999999999999">
      <x:c r="A264" s="685" t="s">
        <x:v>1034</x:v>
      </x:c>
      <x:c r="B264" s="623" t="s">
        <x:v>9</x:v>
      </x:c>
      <x:c r="C264" s="623" t="s">
        <x:v>1009</x:v>
      </x:c>
      <x:c r="D264" s="686" t="s">
        <x:v>15</x:v>
      </x:c>
      <x:c r="E264" s="686" t="s">
        <x:v>1300</x:v>
      </x:c>
      <x:c r="F264" s="686" t="s">
        <x:v>1045</x:v>
      </x:c>
      <x:c r="J264" s="686" t="s">
        <x:v>1252</x:v>
      </x:c>
      <x:c r="L264" s="686" t="s">
        <x:v>1253</x:v>
      </x:c>
      <x:c r="M264" s="687">
        <x:v>1</x:v>
      </x:c>
      <x:c r="N264" s="686" t="s">
        <x:v>1017</x:v>
      </x:c>
      <x:c r="O264" s="686"/>
      <x:c r="R264" s="631">
        <x:v>8.57</x:v>
      </x:c>
      <x:c r="S264" s="631" cm="1">
        <x:f t="array" ref="S264">R264*RSDUSD24</x:f>
        <x:v>908.42000000000007</x:v>
      </x:c>
      <x:c r="T264" s="631">
        <x:f t="shared" si="33"/>
        <x:v>857</x:v>
      </x:c>
      <x:c r="U264" s="631">
        <x:f t="shared" si="31"/>
        <x:v>14.569000000000001</x:v>
      </x:c>
      <x:c r="V264" s="631">
        <x:f t="shared" si="32"/>
        <x:v>871.56899999999996</x:v>
      </x:c>
      <x:c r="W264" s="631">
        <x:f t="shared" si="34"/>
        <x:v>871.56899999999996</x:v>
      </x:c>
      <x:c r="X264" s="768">
        <x:v>926.67563560642623</x:v>
      </x:c>
      <x:c r="Y264" s="769">
        <x:f t="shared" si="30"/>
        <x:v>926.67563560642623</x:v>
      </x:c>
    </x:row>
    <x:row r="265" spans="1:25" ht="17.399999999999999">
      <x:c r="A265" s="685" t="s">
        <x:v>1034</x:v>
      </x:c>
      <x:c r="B265" s="623" t="s">
        <x:v>9</x:v>
      </x:c>
      <x:c r="C265" s="623" t="s">
        <x:v>1009</x:v>
      </x:c>
      <x:c r="D265" s="686" t="s">
        <x:v>15</x:v>
      </x:c>
      <x:c r="E265" s="686" t="s">
        <x:v>1300</x:v>
      </x:c>
      <x:c r="F265" s="686" t="s">
        <x:v>1045</x:v>
      </x:c>
      <x:c r="J265" s="686" t="s">
        <x:v>1309</x:v>
      </x:c>
      <x:c r="L265" s="686" t="s">
        <x:v>1310</x:v>
      </x:c>
      <x:c r="M265" s="687">
        <x:v>1</x:v>
      </x:c>
      <x:c r="N265" s="686" t="s">
        <x:v>1017</x:v>
      </x:c>
      <x:c r="O265" s="686"/>
      <x:c r="R265" s="631">
        <x:v>0.14000000000000001</x:v>
      </x:c>
      <x:c r="S265" s="631" cm="1">
        <x:f t="array" ref="S265">R265*RSDUSD24</x:f>
        <x:v>14.840000000000002</x:v>
      </x:c>
      <x:c r="T265" s="631">
        <x:f t="shared" si="33"/>
        <x:v>14.000000000000002</x:v>
      </x:c>
      <x:c r="U265" s="631">
        <x:f t="shared" si="31"/>
        <x:v>0.23800000000000004</x:v>
      </x:c>
      <x:c r="V265" s="631">
        <x:f t="shared" si="32"/>
        <x:v>14.238000000000001</x:v>
      </x:c>
      <x:c r="W265" s="631">
        <x:f t="shared" si="34"/>
        <x:v>14.238000000000001</x:v>
      </x:c>
      <x:c r="X265" s="768">
        <x:v>15.47819601591007</x:v>
      </x:c>
      <x:c r="Y265" s="769">
        <x:f t="shared" si="30"/>
        <x:v>15.47819601591007</x:v>
      </x:c>
    </x:row>
    <x:row r="266" spans="1:25" ht="17.399999999999999">
      <x:c r="A266" s="685" t="s">
        <x:v>1034</x:v>
      </x:c>
      <x:c r="B266" s="623" t="s">
        <x:v>9</x:v>
      </x:c>
      <x:c r="C266" s="623" t="s">
        <x:v>1009</x:v>
      </x:c>
      <x:c r="D266" s="686" t="s">
        <x:v>15</x:v>
      </x:c>
      <x:c r="E266" s="686" t="s">
        <x:v>1300</x:v>
      </x:c>
      <x:c r="F266" s="686" t="s">
        <x:v>1045</x:v>
      </x:c>
      <x:c r="J266" s="686" t="s">
        <x:v>1197</x:v>
      </x:c>
      <x:c r="L266" s="686" t="s">
        <x:v>1199</x:v>
      </x:c>
      <x:c r="M266" s="687">
        <x:v>2</x:v>
      </x:c>
      <x:c r="N266" s="686" t="s">
        <x:v>1017</x:v>
      </x:c>
      <x:c r="O266" s="686"/>
      <x:c r="R266" s="631">
        <x:v>0.95</x:v>
      </x:c>
      <x:c r="S266" s="631" cm="1">
        <x:f t="array" ref="S266">R266*RSDUSD24</x:f>
        <x:v>100.69999999999999</x:v>
      </x:c>
      <x:c r="T266" s="631">
        <x:f t="shared" si="33"/>
        <x:v>95</x:v>
      </x:c>
      <x:c r="U266" s="631">
        <x:f t="shared" si="31"/>
        <x:v>1.6150000000000002</x:v>
      </x:c>
      <x:c r="V266" s="631">
        <x:f t="shared" si="32"/>
        <x:v>96.614999999999995</x:v>
      </x:c>
      <x:c r="W266" s="631">
        <x:f t="shared" si="34"/>
        <x:v>193.23</x:v>
      </x:c>
      <x:c r="X266" s="768">
        <x:v>105.0057416377317</x:v>
      </x:c>
      <x:c r="Y266" s="769">
        <x:f t="shared" si="30"/>
        <x:v>210.01148327546341</x:v>
      </x:c>
    </x:row>
    <x:row r="267" spans="1:25" ht="17.399999999999999">
      <x:c r="A267" s="685" t="s">
        <x:v>1034</x:v>
      </x:c>
      <x:c r="B267" s="623" t="s">
        <x:v>9</x:v>
      </x:c>
      <x:c r="C267" s="623" t="s">
        <x:v>1009</x:v>
      </x:c>
      <x:c r="D267" s="686" t="s">
        <x:v>15</x:v>
      </x:c>
      <x:c r="E267" s="686" t="s">
        <x:v>1300</x:v>
      </x:c>
      <x:c r="F267" s="686" t="s">
        <x:v>1045</x:v>
      </x:c>
      <x:c r="J267" s="686" t="s">
        <x:v>1311</x:v>
      </x:c>
      <x:c r="L267" s="686" t="s">
        <x:v>1312</x:v>
      </x:c>
      <x:c r="M267" s="687">
        <x:v>1</x:v>
      </x:c>
      <x:c r="N267" s="686" t="s">
        <x:v>1017</x:v>
      </x:c>
      <x:c r="O267" s="686"/>
      <x:c r="R267" s="631">
        <x:v>0.72</x:v>
      </x:c>
      <x:c r="S267" s="631" cm="1">
        <x:f t="array" ref="S267">R267*RSDUSD24</x:f>
        <x:v>76.319999999999993</x:v>
      </x:c>
      <x:c r="T267" s="631">
        <x:f t="shared" si="33"/>
        <x:v>72</x:v>
      </x:c>
      <x:c r="U267" s="631">
        <x:f t="shared" si="31"/>
        <x:v>1.2240000000000002</x:v>
      </x:c>
      <x:c r="V267" s="631">
        <x:f t="shared" si="32"/>
        <x:v>73.224000000000004</x:v>
      </x:c>
      <x:c r="W267" s="631">
        <x:f t="shared" si="34"/>
        <x:v>73.224000000000004</x:v>
      </x:c>
      <x:c r="X267" s="768">
        <x:v>82.171781787478295</x:v>
      </x:c>
      <x:c r="Y267" s="769">
        <x:f t="shared" si="30"/>
        <x:v>82.171781787478295</x:v>
      </x:c>
    </x:row>
    <x:row r="268" spans="1:25" ht="17.399999999999999">
      <x:c r="A268" s="685" t="s">
        <x:v>1034</x:v>
      </x:c>
      <x:c r="B268" s="623" t="s">
        <x:v>9</x:v>
      </x:c>
      <x:c r="C268" s="623" t="s">
        <x:v>1009</x:v>
      </x:c>
      <x:c r="D268" s="686" t="s">
        <x:v>15</x:v>
      </x:c>
      <x:c r="E268" s="686" t="s">
        <x:v>1300</x:v>
      </x:c>
      <x:c r="F268" s="686" t="s">
        <x:v>1045</x:v>
      </x:c>
      <x:c r="J268" s="686" t="s">
        <x:v>1313</x:v>
      </x:c>
      <x:c r="L268" s="686" t="s">
        <x:v>1314</x:v>
      </x:c>
      <x:c r="M268" s="687">
        <x:v>1</x:v>
      </x:c>
      <x:c r="N268" s="686" t="s">
        <x:v>1017</x:v>
      </x:c>
      <x:c r="O268" s="686"/>
      <x:c r="R268" s="631">
        <x:v>0.05</x:v>
      </x:c>
      <x:c r="S268" s="631" cm="1">
        <x:f t="array" ref="S268">R268*RSDUSD24</x:f>
        <x:v>5.3000000000000007</x:v>
      </x:c>
      <x:c r="T268" s="631">
        <x:f t="shared" si="33"/>
        <x:v>5</x:v>
      </x:c>
      <x:c r="U268" s="631">
        <x:f t="shared" si="31"/>
        <x:v>8.5000000000000006E-2</x:v>
      </x:c>
      <x:c r="V268" s="631">
        <x:f t="shared" si="32"/>
        <x:v>5.085</x:v>
      </x:c>
      <x:c r="W268" s="631">
        <x:f t="shared" si="34"/>
        <x:v>5.085</x:v>
      </x:c>
      <x:c r="X268" s="768">
        <x:v>5.5946779401486486</x:v>
      </x:c>
      <x:c r="Y268" s="769">
        <x:f t="shared" si="30"/>
        <x:v>5.5946779401486486</x:v>
      </x:c>
    </x:row>
    <x:row r="269" spans="1:25" ht="17.399999999999999">
      <x:c r="A269" s="685" t="s">
        <x:v>1034</x:v>
      </x:c>
      <x:c r="B269" s="623" t="s">
        <x:v>9</x:v>
      </x:c>
      <x:c r="C269" s="623" t="s">
        <x:v>1009</x:v>
      </x:c>
      <x:c r="D269" s="686" t="s">
        <x:v>15</x:v>
      </x:c>
      <x:c r="E269" s="686" t="s">
        <x:v>1300</x:v>
      </x:c>
      <x:c r="F269" s="686" t="s">
        <x:v>1045</x:v>
      </x:c>
      <x:c r="J269" s="686" t="s">
        <x:v>1256</x:v>
      </x:c>
      <x:c r="L269" s="686" t="s">
        <x:v>1257</x:v>
      </x:c>
      <x:c r="M269" s="687">
        <x:v>2</x:v>
      </x:c>
      <x:c r="N269" s="686" t="s">
        <x:v>1017</x:v>
      </x:c>
      <x:c r="O269" s="686"/>
      <x:c r="R269" s="631">
        <x:v>0.02</x:v>
      </x:c>
      <x:c r="S269" s="631" cm="1">
        <x:f t="array" ref="S269">R269*RSDUSD24</x:f>
        <x:v>2.12</x:v>
      </x:c>
      <x:c r="T269" s="631">
        <x:f t="shared" si="33"/>
        <x:v>2</x:v>
      </x:c>
      <x:c r="U269" s="631">
        <x:f t="shared" si="31"/>
        <x:v>3.4000000000000002E-2</x:v>
      </x:c>
      <x:c r="V269" s="631">
        <x:f t="shared" si="32"/>
        <x:v>2.0339999999999998</x:v>
      </x:c>
      <x:c r="W269" s="631">
        <x:f t="shared" si="34"/>
        <x:v>4.0679999999999996</x:v>
      </x:c>
      <x:c r="X269" s="768">
        <x:v>5.7765687485847366</x:v>
      </x:c>
      <x:c r="Y269" s="769">
        <x:f t="shared" si="30"/>
        <x:v>11.553137497169473</x:v>
      </x:c>
    </x:row>
    <x:row r="270" spans="1:25" ht="17.399999999999999">
      <x:c r="A270" s="685" t="s">
        <x:v>1034</x:v>
      </x:c>
      <x:c r="B270" s="623" t="s">
        <x:v>9</x:v>
      </x:c>
      <x:c r="C270" s="623" t="s">
        <x:v>1009</x:v>
      </x:c>
      <x:c r="D270" s="686" t="s">
        <x:v>15</x:v>
      </x:c>
      <x:c r="E270" s="686" t="s">
        <x:v>1300</x:v>
      </x:c>
      <x:c r="F270" s="686" t="s">
        <x:v>1045</x:v>
      </x:c>
      <x:c r="J270" s="686" t="s">
        <x:v>1035</x:v>
      </x:c>
      <x:c r="L270" s="686" t="s">
        <x:v>1102</x:v>
      </x:c>
      <x:c r="M270" s="687">
        <x:v>2.5850000000000001E-2</x:v>
      </x:c>
      <x:c r="N270" s="686" t="s">
        <x:v>1017</x:v>
      </x:c>
      <x:c r="O270" s="686"/>
      <x:c r="R270" s="631">
        <x:v>0.66</x:v>
      </x:c>
      <x:c r="S270" s="631" cm="1">
        <x:f t="array" ref="S270">R270*RSDUSD24</x:f>
        <x:v>69.960000000000008</x:v>
      </x:c>
      <x:c r="T270" s="631">
        <x:f t="shared" si="33"/>
        <x:v>66</x:v>
      </x:c>
      <x:c r="U270" s="631">
        <x:f t="shared" si="31"/>
        <x:v>1.1220000000000001</x:v>
      </x:c>
      <x:c r="V270" s="631">
        <x:f t="shared" si="32"/>
        <x:v>67.122</x:v>
      </x:c>
      <x:c r="W270" s="631">
        <x:f t="shared" si="34"/>
        <x:v>1.7351037</x:v>
      </x:c>
      <x:c r="X270" s="768">
        <x:v>65.55181106108131</x:v>
      </x:c>
      <x:c r="Y270" s="769">
        <x:f t="shared" si="30"/>
        <x:v>1.694514315928952</x:v>
      </x:c>
    </x:row>
    <x:row r="271" spans="1:25" ht="17.399999999999999">
      <x:c r="A271" s="685" t="s">
        <x:v>1034</x:v>
      </x:c>
      <x:c r="B271" s="623" t="s">
        <x:v>9</x:v>
      </x:c>
      <x:c r="C271" s="623" t="s">
        <x:v>1009</x:v>
      </x:c>
      <x:c r="D271" s="686" t="s">
        <x:v>15</x:v>
      </x:c>
      <x:c r="E271" s="686" t="s">
        <x:v>1300</x:v>
      </x:c>
      <x:c r="F271" s="686" t="s">
        <x:v>1045</x:v>
      </x:c>
      <x:c r="J271" s="686" t="s">
        <x:v>1021</x:v>
      </x:c>
      <x:c r="L271" s="686" t="s">
        <x:v>1105</x:v>
      </x:c>
      <x:c r="M271" s="687">
        <x:v>1.1866666666666666E-2</x:v>
      </x:c>
      <x:c r="N271" s="686" t="s">
        <x:v>1017</x:v>
      </x:c>
      <x:c r="O271" s="686"/>
      <x:c r="R271" s="631">
        <x:v>0.9</x:v>
      </x:c>
      <x:c r="S271" s="631" cm="1">
        <x:f t="array" ref="S271">R271*RSDUSD24</x:f>
        <x:v>95.4</x:v>
      </x:c>
      <x:c r="T271" s="631">
        <x:f t="shared" si="33"/>
        <x:v>90</x:v>
      </x:c>
      <x:c r="U271" s="631">
        <x:f t="shared" si="31"/>
        <x:v>1.53</x:v>
      </x:c>
      <x:c r="V271" s="631">
        <x:f t="shared" si="32"/>
        <x:v>91.53</x:v>
      </x:c>
      <x:c r="W271" s="631">
        <x:f t="shared" si="34"/>
        <x:v>1.0861559999999999</x:v>
      </x:c>
      <x:c r="X271" s="768">
        <x:v>94.110214865336161</x:v>
      </x:c>
      <x:c r="Y271" s="769">
        <x:f t="shared" si="30"/>
        <x:v>1.1167745497353223</x:v>
      </x:c>
    </x:row>
    <x:row r="272" spans="1:25" ht="17.399999999999999">
      <x:c r="A272" s="685" t="s">
        <x:v>1034</x:v>
      </x:c>
      <x:c r="B272" s="623" t="s">
        <x:v>9</x:v>
      </x:c>
      <x:c r="C272" s="623" t="s">
        <x:v>1009</x:v>
      </x:c>
      <x:c r="D272" s="686" t="s">
        <x:v>15</x:v>
      </x:c>
      <x:c r="E272" s="686" t="s">
        <x:v>1300</x:v>
      </x:c>
      <x:c r="F272" s="686" t="s">
        <x:v>1045</x:v>
      </x:c>
      <x:c r="J272" s="686" t="s">
        <x:v>1025</x:v>
      </x:c>
      <x:c r="L272" s="686" t="s">
        <x:v>1107</x:v>
      </x:c>
      <x:c r="M272" s="687">
        <x:v>5.2533333333333335E-2</x:v>
      </x:c>
      <x:c r="N272" s="686" t="s">
        <x:v>1017</x:v>
      </x:c>
      <x:c r="O272" s="686"/>
      <x:c r="R272" s="631">
        <x:v>0.9</x:v>
      </x:c>
      <x:c r="S272" s="631" cm="1">
        <x:f t="array" ref="S272">R272*RSDUSD24</x:f>
        <x:v>95.4</x:v>
      </x:c>
      <x:c r="T272" s="631">
        <x:f t="shared" si="33"/>
        <x:v>90</x:v>
      </x:c>
      <x:c r="U272" s="631">
        <x:f t="shared" si="31"/>
        <x:v>1.53</x:v>
      </x:c>
      <x:c r="V272" s="631">
        <x:f t="shared" si="32"/>
        <x:v>91.53</x:v>
      </x:c>
      <x:c r="W272" s="631">
        <x:f t="shared" si="34"/>
        <x:v>4.808376</x:v>
      </x:c>
      <x:c r="X272" s="768">
        <x:v>91.448669158296369</x:v>
      </x:c>
      <x:c r="Y272" s="769">
        <x:f t="shared" si="30"/>
        <x:v>4.8041034197825025</x:v>
      </x:c>
    </x:row>
    <x:row r="273" spans="1:25" ht="17.399999999999999">
      <x:c r="A273" s="685" t="s">
        <x:v>1034</x:v>
      </x:c>
      <x:c r="B273" s="623" t="s">
        <x:v>9</x:v>
      </x:c>
      <x:c r="C273" s="623" t="s">
        <x:v>1009</x:v>
      </x:c>
      <x:c r="D273" s="686" t="s">
        <x:v>15</x:v>
      </x:c>
      <x:c r="E273" s="686" t="s">
        <x:v>1300</x:v>
      </x:c>
      <x:c r="F273" s="686" t="s">
        <x:v>1045</x:v>
      </x:c>
      <x:c r="J273" s="686" t="s">
        <x:v>1315</x:v>
      </x:c>
      <x:c r="L273" s="686" t="s">
        <x:v>1316</x:v>
      </x:c>
      <x:c r="M273" s="687">
        <x:v>8.8000000000000005E-3</x:v>
      </x:c>
      <x:c r="N273" s="686" t="s">
        <x:v>1017</x:v>
      </x:c>
      <x:c r="O273" s="686"/>
      <x:c r="R273" s="631">
        <x:v>0.2</x:v>
      </x:c>
      <x:c r="S273" s="631" cm="1">
        <x:f t="array" ref="S273">R273*RSDUSD24</x:f>
        <x:v>21.200000000000003</x:v>
      </x:c>
      <x:c r="T273" s="631">
        <x:f t="shared" si="33"/>
        <x:v>20</x:v>
      </x:c>
      <x:c r="U273" s="631">
        <x:f t="shared" si="31"/>
        <x:v>0.34</x:v>
      </x:c>
      <x:c r="V273" s="631">
        <x:f t="shared" si="32"/>
        <x:v>20.34</x:v>
      </x:c>
      <x:c r="W273" s="631">
        <x:f t="shared" si="34"/>
        <x:v>0.17899200000000001</x:v>
      </x:c>
      <x:c r="X273" s="768">
        <x:v>29.639156946719506</x:v>
      </x:c>
      <x:c r="Y273" s="769">
        <x:f t="shared" si="30"/>
        <x:v>0.26082458113113166</x:v>
      </x:c>
    </x:row>
    <x:row r="274" spans="1:25" ht="17.399999999999999">
      <x:c r="A274" s="685" t="s">
        <x:v>1034</x:v>
      </x:c>
      <x:c r="B274" s="623" t="s">
        <x:v>9</x:v>
      </x:c>
      <x:c r="C274" s="623" t="s">
        <x:v>1009</x:v>
      </x:c>
      <x:c r="D274" s="686" t="s">
        <x:v>15</x:v>
      </x:c>
      <x:c r="E274" s="686" t="s">
        <x:v>1300</x:v>
      </x:c>
      <x:c r="F274" s="686" t="s">
        <x:v>1045</x:v>
      </x:c>
      <x:c r="J274" s="686" t="s">
        <x:v>1317</x:v>
      </x:c>
      <x:c r="L274" s="686" t="s">
        <x:v>1318</x:v>
      </x:c>
      <x:c r="M274" s="687">
        <x:v>1</x:v>
      </x:c>
      <x:c r="N274" s="686" t="s">
        <x:v>1017</x:v>
      </x:c>
      <x:c r="O274" s="686"/>
      <x:c r="R274" s="631">
        <x:v>0.01</x:v>
      </x:c>
      <x:c r="S274" s="631" cm="1">
        <x:f t="array" ref="S274">R274*RSDUSD24</x:f>
        <x:v>1.06</x:v>
      </x:c>
      <x:c r="T274" s="631">
        <x:f t="shared" si="33"/>
        <x:v>1</x:v>
      </x:c>
      <x:c r="U274" s="631">
        <x:f t="shared" si="31"/>
        <x:v>1.7000000000000001E-2</x:v>
      </x:c>
      <x:c r="V274" s="631">
        <x:f t="shared" si="32"/>
        <x:v>1.0169999999999999</x:v>
      </x:c>
      <x:c r="W274" s="631">
        <x:f t="shared" si="34"/>
        <x:v>1.0169999999999999</x:v>
      </x:c>
      <x:c r="X274" s="768">
        <x:v>1.141113451026023</x:v>
      </x:c>
      <x:c r="Y274" s="769">
        <x:f t="shared" si="30"/>
        <x:v>1.141113451026023</x:v>
      </x:c>
    </x:row>
    <x:row r="275" spans="1:25" ht="17.399999999999999">
      <x:c r="A275" s="685" t="s">
        <x:v>1034</x:v>
      </x:c>
      <x:c r="B275" s="623" t="s">
        <x:v>9</x:v>
      </x:c>
      <x:c r="C275" s="623" t="s">
        <x:v>1009</x:v>
      </x:c>
      <x:c r="D275" s="686" t="s">
        <x:v>15</x:v>
      </x:c>
      <x:c r="E275" s="686" t="s">
        <x:v>1300</x:v>
      </x:c>
      <x:c r="F275" s="686" t="s">
        <x:v>1045</x:v>
      </x:c>
      <x:c r="J275" s="686" t="s">
        <x:v>1319</x:v>
      </x:c>
      <x:c r="L275" s="686" t="s">
        <x:v>1320</x:v>
      </x:c>
      <x:c r="M275" s="687">
        <x:v>11</x:v>
      </x:c>
      <x:c r="N275" s="686" t="s">
        <x:v>1017</x:v>
      </x:c>
      <x:c r="O275" s="686"/>
      <x:c r="R275" s="631">
        <x:v>0.01</x:v>
      </x:c>
      <x:c r="S275" s="631" cm="1">
        <x:f t="array" ref="S275">R275*RSDUSD24</x:f>
        <x:v>1.06</x:v>
      </x:c>
      <x:c r="T275" s="631">
        <x:f t="shared" si="33"/>
        <x:v>1</x:v>
      </x:c>
      <x:c r="U275" s="631">
        <x:f t="shared" si="31"/>
        <x:v>1.7000000000000001E-2</x:v>
      </x:c>
      <x:c r="V275" s="631">
        <x:f t="shared" si="32"/>
        <x:v>1.0169999999999999</x:v>
      </x:c>
      <x:c r="W275" s="631">
        <x:f t="shared" si="34"/>
        <x:v>11.186999999999999</x:v>
      </x:c>
      <x:c r="X275" s="768">
        <x:v>1.1313624980869363</x:v>
      </x:c>
      <x:c r="Y275" s="769">
        <x:f t="shared" si="30"/>
        <x:v>12.4449874789563</x:v>
      </x:c>
    </x:row>
    <x:row r="276" spans="1:25" ht="17.399999999999999">
      <x:c r="A276" s="685" t="s">
        <x:v>1034</x:v>
      </x:c>
      <x:c r="B276" s="623" t="s">
        <x:v>9</x:v>
      </x:c>
      <x:c r="C276" s="623" t="s">
        <x:v>1009</x:v>
      </x:c>
      <x:c r="D276" s="686" t="s">
        <x:v>15</x:v>
      </x:c>
      <x:c r="E276" s="686" t="s">
        <x:v>1300</x:v>
      </x:c>
      <x:c r="F276" s="686" t="s">
        <x:v>1045</x:v>
      </x:c>
      <x:c r="J276" s="686" t="s">
        <x:v>1211</x:v>
      </x:c>
      <x:c r="L276" s="686" t="s">
        <x:v>1212</x:v>
      </x:c>
      <x:c r="M276" s="687">
        <x:v>4</x:v>
      </x:c>
      <x:c r="N276" s="686" t="s">
        <x:v>1017</x:v>
      </x:c>
      <x:c r="O276" s="686"/>
      <x:c r="R276" s="631">
        <x:v>0.03</x:v>
      </x:c>
      <x:c r="S276" s="631" cm="1">
        <x:f t="array" ref="S276">R276*RSDUSD24</x:f>
        <x:v>3.1799999999999997</x:v>
      </x:c>
      <x:c r="T276" s="631">
        <x:f t="shared" si="33"/>
        <x:v>3</x:v>
      </x:c>
      <x:c r="U276" s="631">
        <x:f t="shared" si="31"/>
        <x:v>5.1000000000000004E-2</x:v>
      </x:c>
      <x:c r="V276" s="631">
        <x:f t="shared" si="32"/>
        <x:v>3.0510000000000002</x:v>
      </x:c>
      <x:c r="W276" s="631">
        <x:f t="shared" si="34"/>
        <x:v>12.204000000000001</x:v>
      </x:c>
      <x:c r="X276" s="768">
        <x:v>3.6057960804773854</x:v>
      </x:c>
      <x:c r="Y276" s="769">
        <x:f t="shared" si="30"/>
        <x:v>14.423184321909542</x:v>
      </x:c>
    </x:row>
    <x:row r="277" spans="1:25" ht="17.399999999999999">
      <x:c r="A277" s="685" t="s">
        <x:v>1034</x:v>
      </x:c>
      <x:c r="B277" s="623" t="s">
        <x:v>9</x:v>
      </x:c>
      <x:c r="C277" s="623" t="s">
        <x:v>1009</x:v>
      </x:c>
      <x:c r="D277" s="686" t="s">
        <x:v>15</x:v>
      </x:c>
      <x:c r="E277" s="686" t="s">
        <x:v>1300</x:v>
      </x:c>
      <x:c r="F277" s="686" t="s">
        <x:v>1045</x:v>
      </x:c>
      <x:c r="J277" s="686" t="s">
        <x:v>1213</x:v>
      </x:c>
      <x:c r="L277" s="686" t="s">
        <x:v>1214</x:v>
      </x:c>
      <x:c r="M277" s="687">
        <x:v>4</x:v>
      </x:c>
      <x:c r="N277" s="686" t="s">
        <x:v>1017</x:v>
      </x:c>
      <x:c r="O277" s="686"/>
      <x:c r="R277" s="631">
        <x:v>0.08</x:v>
      </x:c>
      <x:c r="S277" s="631" cm="1">
        <x:f t="array" ref="S277">R277*RSDUSD24</x:f>
        <x:v>8.48</x:v>
      </x:c>
      <x:c r="T277" s="631">
        <x:f t="shared" si="33"/>
        <x:v>8</x:v>
      </x:c>
      <x:c r="U277" s="631">
        <x:f t="shared" si="31"/>
        <x:v>0.13600000000000001</x:v>
      </x:c>
      <x:c r="V277" s="631">
        <x:f t="shared" si="32"/>
        <x:v>8.1359999999999992</x:v>
      </x:c>
      <x:c r="W277" s="631">
        <x:f t="shared" si="34"/>
        <x:v>32.543999999999997</x:v>
      </x:c>
      <x:c r="X277" s="768">
        <x:v>4.8541830985747474</x:v>
      </x:c>
      <x:c r="Y277" s="769">
        <x:f t="shared" si="30"/>
        <x:v>19.41673239429899</x:v>
      </x:c>
    </x:row>
    <x:row r="278" spans="1:25" ht="17.399999999999999">
      <x:c r="A278" s="685" t="s">
        <x:v>1034</x:v>
      </x:c>
      <x:c r="B278" s="623" t="s">
        <x:v>9</x:v>
      </x:c>
      <x:c r="C278" s="623" t="s">
        <x:v>1009</x:v>
      </x:c>
      <x:c r="D278" s="686" t="s">
        <x:v>15</x:v>
      </x:c>
      <x:c r="E278" s="686" t="s">
        <x:v>1300</x:v>
      </x:c>
      <x:c r="F278" s="686" t="s">
        <x:v>1045</x:v>
      </x:c>
      <x:c r="J278" s="686" t="s">
        <x:v>1321</x:v>
      </x:c>
      <x:c r="L278" s="686" t="s">
        <x:v>1322</x:v>
      </x:c>
      <x:c r="M278" s="687">
        <x:v>12</x:v>
      </x:c>
      <x:c r="N278" s="686" t="s">
        <x:v>1017</x:v>
      </x:c>
      <x:c r="O278" s="686"/>
      <x:c r="R278" s="631">
        <x:v>0.02</x:v>
      </x:c>
      <x:c r="S278" s="631" cm="1">
        <x:f t="array" ref="S278">R278*RSDUSD24</x:f>
        <x:v>2.12</x:v>
      </x:c>
      <x:c r="T278" s="631">
        <x:f t="shared" si="33"/>
        <x:v>2</x:v>
      </x:c>
      <x:c r="U278" s="631">
        <x:f t="shared" si="31"/>
        <x:v>3.4000000000000002E-2</x:v>
      </x:c>
      <x:c r="V278" s="631">
        <x:f t="shared" si="32"/>
        <x:v>2.0339999999999998</x:v>
      </x:c>
      <x:c r="W278" s="631">
        <x:f t="shared" si="34"/>
        <x:v>24.407999999999998</x:v>
      </x:c>
      <x:c r="X278" s="768">
        <x:v>2.1773601465563477</x:v>
      </x:c>
      <x:c r="Y278" s="769">
        <x:f t="shared" si="30"/>
        <x:v>26.128321758676172</x:v>
      </x:c>
    </x:row>
    <x:row r="279" spans="1:25" ht="17.399999999999999">
      <x:c r="A279" s="685" t="s">
        <x:v>1034</x:v>
      </x:c>
      <x:c r="B279" s="623" t="s">
        <x:v>9</x:v>
      </x:c>
      <x:c r="C279" s="623" t="s">
        <x:v>1009</x:v>
      </x:c>
      <x:c r="D279" s="686" t="s">
        <x:v>15</x:v>
      </x:c>
      <x:c r="E279" s="686" t="s">
        <x:v>1300</x:v>
      </x:c>
      <x:c r="F279" s="686" t="s">
        <x:v>1045</x:v>
      </x:c>
      <x:c r="J279" s="686" t="s">
        <x:v>1323</x:v>
      </x:c>
      <x:c r="L279" s="686" t="s">
        <x:v>1324</x:v>
      </x:c>
      <x:c r="M279" s="687">
        <x:v>1</x:v>
      </x:c>
      <x:c r="N279" s="686" t="s">
        <x:v>1017</x:v>
      </x:c>
      <x:c r="O279" s="686"/>
      <x:c r="R279" s="631">
        <x:v>0.01</x:v>
      </x:c>
      <x:c r="S279" s="631" cm="1">
        <x:f t="array" ref="S279">R279*RSDUSD24</x:f>
        <x:v>1.06</x:v>
      </x:c>
      <x:c r="T279" s="631">
        <x:f t="shared" si="33"/>
        <x:v>1</x:v>
      </x:c>
      <x:c r="U279" s="631">
        <x:f t="shared" si="31"/>
        <x:v>1.7000000000000001E-2</x:v>
      </x:c>
      <x:c r="V279" s="631">
        <x:f t="shared" si="32"/>
        <x:v>1.0169999999999999</x:v>
      </x:c>
      <x:c r="W279" s="631">
        <x:f t="shared" si="34"/>
        <x:v>1.0169999999999999</x:v>
      </x:c>
      <x:c r="X279" s="768">
        <x:v>1.1170094683530558</x:v>
      </x:c>
      <x:c r="Y279" s="769">
        <x:f t="shared" si="30"/>
        <x:v>1.1170094683530558</x:v>
      </x:c>
    </x:row>
    <x:row r="280" spans="1:25" ht="17.399999999999999">
      <x:c r="A280" s="685" t="s">
        <x:v>1034</x:v>
      </x:c>
      <x:c r="B280" s="623" t="s">
        <x:v>9</x:v>
      </x:c>
      <x:c r="C280" s="623" t="s">
        <x:v>1009</x:v>
      </x:c>
      <x:c r="D280" s="686" t="s">
        <x:v>15</x:v>
      </x:c>
      <x:c r="E280" s="686" t="s">
        <x:v>1300</x:v>
      </x:c>
      <x:c r="F280" s="686" t="s">
        <x:v>1045</x:v>
      </x:c>
      <x:c r="J280" s="686" t="s">
        <x:v>1325</x:v>
      </x:c>
      <x:c r="L280" s="686" t="s">
        <x:v>1326</x:v>
      </x:c>
      <x:c r="M280" s="687">
        <x:v>1</x:v>
      </x:c>
      <x:c r="N280" s="686" t="s">
        <x:v>1017</x:v>
      </x:c>
      <x:c r="O280" s="686"/>
      <x:c r="R280" s="631">
        <x:v>0.01</x:v>
      </x:c>
      <x:c r="S280" s="631" cm="1">
        <x:f t="array" ref="S280">R280*RSDUSD24</x:f>
        <x:v>1.06</x:v>
      </x:c>
      <x:c r="T280" s="631">
        <x:f t="shared" si="33"/>
        <x:v>1</x:v>
      </x:c>
      <x:c r="U280" s="631">
        <x:f t="shared" si="31"/>
        <x:v>1.7000000000000001E-2</x:v>
      </x:c>
      <x:c r="V280" s="631">
        <x:f t="shared" si="32"/>
        <x:v>1.0169999999999999</x:v>
      </x:c>
      <x:c r="W280" s="631">
        <x:f t="shared" si="34"/>
        <x:v>1.0169999999999999</x:v>
      </x:c>
      <x:c r="X280" s="768">
        <x:v>1.226231252578901</x:v>
      </x:c>
      <x:c r="Y280" s="769">
        <x:f t="shared" si="30"/>
        <x:v>1.226231252578901</x:v>
      </x:c>
    </x:row>
    <x:row r="281" spans="1:25" ht="17.399999999999999">
      <x:c r="A281" s="685" t="s">
        <x:v>1034</x:v>
      </x:c>
      <x:c r="B281" s="623" t="s">
        <x:v>9</x:v>
      </x:c>
      <x:c r="C281" s="623" t="s">
        <x:v>1009</x:v>
      </x:c>
      <x:c r="D281" s="686" t="s">
        <x:v>15</x:v>
      </x:c>
      <x:c r="E281" s="686" t="s">
        <x:v>1300</x:v>
      </x:c>
      <x:c r="F281" s="686" t="s">
        <x:v>1045</x:v>
      </x:c>
      <x:c r="J281" s="686" t="s">
        <x:v>1258</x:v>
      </x:c>
      <x:c r="L281" s="686" t="s">
        <x:v>1259</x:v>
      </x:c>
      <x:c r="M281" s="687">
        <x:v>2</x:v>
      </x:c>
      <x:c r="N281" s="686" t="s">
        <x:v>1017</x:v>
      </x:c>
      <x:c r="O281" s="686"/>
      <x:c r="R281" s="631">
        <x:v>0.1</x:v>
      </x:c>
      <x:c r="S281" s="631" cm="1">
        <x:f t="array" ref="S281">R281*RSDUSD24</x:f>
        <x:v>10.600000000000001</x:v>
      </x:c>
      <x:c r="T281" s="631">
        <x:f t="shared" si="33"/>
        <x:v>10</x:v>
      </x:c>
      <x:c r="U281" s="631">
        <x:f t="shared" si="31"/>
        <x:v>0.17</x:v>
      </x:c>
      <x:c r="V281" s="631">
        <x:f t="shared" si="32"/>
        <x:v>10.17</x:v>
      </x:c>
      <x:c r="W281" s="631">
        <x:f t="shared" si="34"/>
        <x:v>20.34</x:v>
      </x:c>
      <x:c r="X281" s="768">
        <x:v>11.6631044728574</x:v>
      </x:c>
      <x:c r="Y281" s="769">
        <x:f t="shared" si="30"/>
        <x:v>23.3262089457148</x:v>
      </x:c>
    </x:row>
    <x:row r="282" spans="1:25" ht="17.399999999999999">
      <x:c r="A282" s="685" t="s">
        <x:v>1034</x:v>
      </x:c>
      <x:c r="B282" s="623" t="s">
        <x:v>9</x:v>
      </x:c>
      <x:c r="C282" s="623" t="s">
        <x:v>1009</x:v>
      </x:c>
      <x:c r="D282" s="686" t="s">
        <x:v>15</x:v>
      </x:c>
      <x:c r="E282" s="686" t="s">
        <x:v>1300</x:v>
      </x:c>
      <x:c r="F282" s="686" t="s">
        <x:v>1045</x:v>
      </x:c>
      <x:c r="J282" s="686" t="s">
        <x:v>1215</x:v>
      </x:c>
      <x:c r="L282" s="686" t="s">
        <x:v>1216</x:v>
      </x:c>
      <x:c r="M282" s="687">
        <x:v>2</x:v>
      </x:c>
      <x:c r="N282" s="686" t="s">
        <x:v>1017</x:v>
      </x:c>
      <x:c r="O282" s="686"/>
      <x:c r="R282" s="631">
        <x:v>0.02</x:v>
      </x:c>
      <x:c r="S282" s="631" cm="1">
        <x:f t="array" ref="S282">R282*RSDUSD24</x:f>
        <x:v>2.12</x:v>
      </x:c>
      <x:c r="T282" s="631">
        <x:f t="shared" si="33"/>
        <x:v>2</x:v>
      </x:c>
      <x:c r="U282" s="631">
        <x:f t="shared" si="31"/>
        <x:v>3.4000000000000002E-2</x:v>
      </x:c>
      <x:c r="V282" s="631">
        <x:f t="shared" si="32"/>
        <x:v>2.0339999999999998</x:v>
      </x:c>
      <x:c r="W282" s="631">
        <x:f t="shared" si="34"/>
        <x:v>4.0679999999999996</x:v>
      </x:c>
      <x:c r="X282" s="768">
        <x:v>2.1432633464311559</x:v>
      </x:c>
      <x:c r="Y282" s="769">
        <x:f t="shared" si="30"/>
        <x:v>4.2865266928623118</x:v>
      </x:c>
    </x:row>
    <x:row r="283" spans="1:25" ht="17.399999999999999">
      <x:c r="A283" s="685" t="s">
        <x:v>1034</x:v>
      </x:c>
      <x:c r="B283" s="623" t="s">
        <x:v>9</x:v>
      </x:c>
      <x:c r="C283" s="623" t="s">
        <x:v>1009</x:v>
      </x:c>
      <x:c r="D283" s="686" t="s">
        <x:v>15</x:v>
      </x:c>
      <x:c r="E283" s="686" t="s">
        <x:v>1300</x:v>
      </x:c>
      <x:c r="F283" s="686" t="s">
        <x:v>1045</x:v>
      </x:c>
      <x:c r="J283" s="686" t="s">
        <x:v>1217</x:v>
      </x:c>
      <x:c r="L283" s="686" t="s">
        <x:v>1218</x:v>
      </x:c>
      <x:c r="M283" s="687">
        <x:v>1</x:v>
      </x:c>
      <x:c r="N283" s="686" t="s">
        <x:v>1017</x:v>
      </x:c>
      <x:c r="O283" s="686"/>
      <x:c r="R283" s="631">
        <x:v>0.03</x:v>
      </x:c>
      <x:c r="S283" s="631" cm="1">
        <x:f t="array" ref="S283">R283*RSDUSD24</x:f>
        <x:v>3.1799999999999997</x:v>
      </x:c>
      <x:c r="T283" s="631">
        <x:f t="shared" si="33"/>
        <x:v>3</x:v>
      </x:c>
      <x:c r="U283" s="631">
        <x:f t="shared" si="31"/>
        <x:v>5.1000000000000004E-2</x:v>
      </x:c>
      <x:c r="V283" s="631">
        <x:f t="shared" si="32"/>
        <x:v>3.0510000000000002</x:v>
      </x:c>
      <x:c r="W283" s="631">
        <x:f t="shared" si="34"/>
        <x:v>3.0510000000000002</x:v>
      </x:c>
      <x:c r="X283" s="768">
        <x:v>3.3786233501603014</x:v>
      </x:c>
      <x:c r="Y283" s="769">
        <x:f t="shared" si="30"/>
        <x:v>3.3786233501603014</x:v>
      </x:c>
    </x:row>
    <x:row r="284" spans="1:25" ht="17.399999999999999">
      <x:c r="A284" s="685" t="s">
        <x:v>1034</x:v>
      </x:c>
      <x:c r="B284" s="623" t="s">
        <x:v>9</x:v>
      </x:c>
      <x:c r="C284" s="623" t="s">
        <x:v>1009</x:v>
      </x:c>
      <x:c r="D284" s="686" t="s">
        <x:v>15</x:v>
      </x:c>
      <x:c r="E284" s="686" t="s">
        <x:v>1300</x:v>
      </x:c>
      <x:c r="F284" s="686" t="s">
        <x:v>1045</x:v>
      </x:c>
      <x:c r="J284" s="686" t="s">
        <x:v>1219</x:v>
      </x:c>
      <x:c r="L284" s="686" t="s">
        <x:v>1220</x:v>
      </x:c>
      <x:c r="M284" s="687">
        <x:v>1</x:v>
      </x:c>
      <x:c r="N284" s="686" t="s">
        <x:v>1017</x:v>
      </x:c>
      <x:c r="O284" s="686"/>
      <x:c r="R284" s="631">
        <x:v>0.01</x:v>
      </x:c>
      <x:c r="S284" s="631" cm="1">
        <x:f t="array" ref="S284">R284*RSDUSD24</x:f>
        <x:v>1.06</x:v>
      </x:c>
      <x:c r="T284" s="631">
        <x:f t="shared" si="33"/>
        <x:v>1</x:v>
      </x:c>
      <x:c r="U284" s="631">
        <x:f t="shared" si="31"/>
        <x:v>1.7000000000000001E-2</x:v>
      </x:c>
      <x:c r="V284" s="631">
        <x:f t="shared" si="32"/>
        <x:v>1.0169999999999999</x:v>
      </x:c>
      <x:c r="W284" s="631">
        <x:f t="shared" si="34"/>
        <x:v>1.0169999999999999</x:v>
      </x:c>
      <x:c r="X284" s="768">
        <x:v>1.055093755626729</x:v>
      </x:c>
      <x:c r="Y284" s="769">
        <x:f t="shared" si="30"/>
        <x:v>1.055093755626729</x:v>
      </x:c>
    </x:row>
    <x:row r="285" spans="1:25" ht="17.399999999999999">
      <x:c r="A285" s="685" t="s">
        <x:v>1034</x:v>
      </x:c>
      <x:c r="B285" s="623" t="s">
        <x:v>9</x:v>
      </x:c>
      <x:c r="C285" s="623" t="s">
        <x:v>1009</x:v>
      </x:c>
      <x:c r="D285" s="686" t="s">
        <x:v>15</x:v>
      </x:c>
      <x:c r="E285" s="686" t="s">
        <x:v>1300</x:v>
      </x:c>
      <x:c r="F285" s="686" t="s">
        <x:v>1045</x:v>
      </x:c>
      <x:c r="J285" s="686" t="s">
        <x:v>1223</x:v>
      </x:c>
      <x:c r="L285" s="686" t="s">
        <x:v>1224</x:v>
      </x:c>
      <x:c r="M285" s="687">
        <x:v>1</x:v>
      </x:c>
      <x:c r="N285" s="686" t="s">
        <x:v>1017</x:v>
      </x:c>
      <x:c r="O285" s="686"/>
      <x:c r="R285" s="631">
        <x:v>0.01</x:v>
      </x:c>
      <x:c r="S285" s="631" cm="1">
        <x:f t="array" ref="S285">R285*RSDUSD24</x:f>
        <x:v>1.06</x:v>
      </x:c>
      <x:c r="T285" s="631">
        <x:f t="shared" si="33"/>
        <x:v>1</x:v>
      </x:c>
      <x:c r="U285" s="631">
        <x:f t="shared" si="31"/>
        <x:v>1.7000000000000001E-2</x:v>
      </x:c>
      <x:c r="V285" s="631">
        <x:f t="shared" si="32"/>
        <x:v>1.0169999999999999</x:v>
      </x:c>
      <x:c r="W285" s="631">
        <x:f t="shared" si="34"/>
        <x:v>1.0169999999999999</x:v>
      </x:c>
      <x:c r="X285" s="768">
        <x:v>1.142948148394169</x:v>
      </x:c>
      <x:c r="Y285" s="769">
        <x:f t="shared" si="30"/>
        <x:v>1.142948148394169</x:v>
      </x:c>
    </x:row>
    <x:row r="286" spans="1:25" ht="17.399999999999999">
      <x:c r="A286" s="685" t="s">
        <x:v>1034</x:v>
      </x:c>
      <x:c r="B286" s="623" t="s">
        <x:v>9</x:v>
      </x:c>
      <x:c r="C286" s="623" t="s">
        <x:v>1009</x:v>
      </x:c>
      <x:c r="D286" s="686" t="s">
        <x:v>15</x:v>
      </x:c>
      <x:c r="E286" s="686" t="s">
        <x:v>1300</x:v>
      </x:c>
      <x:c r="F286" s="686" t="s">
        <x:v>1045</x:v>
      </x:c>
      <x:c r="J286" s="686" t="s">
        <x:v>1327</x:v>
      </x:c>
      <x:c r="L286" s="686" t="s">
        <x:v>1328</x:v>
      </x:c>
      <x:c r="M286" s="687">
        <x:v>1</x:v>
      </x:c>
      <x:c r="N286" s="686" t="s">
        <x:v>1017</x:v>
      </x:c>
      <x:c r="O286" s="686"/>
      <x:c r="R286" s="631">
        <x:v>0.01</x:v>
      </x:c>
      <x:c r="S286" s="631" cm="1">
        <x:f t="array" ref="S286">R286*RSDUSD24</x:f>
        <x:v>1.06</x:v>
      </x:c>
      <x:c r="T286" s="631">
        <x:f t="shared" si="33"/>
        <x:v>1</x:v>
      </x:c>
      <x:c r="U286" s="631">
        <x:f t="shared" si="31"/>
        <x:v>1.7000000000000001E-2</x:v>
      </x:c>
      <x:c r="V286" s="631">
        <x:f t="shared" si="32"/>
        <x:v>1.0169999999999999</x:v>
      </x:c>
      <x:c r="W286" s="631">
        <x:f t="shared" si="34"/>
        <x:v>1.0169999999999999</x:v>
      </x:c>
      <x:c r="X286" s="768">
        <x:v>1.1070415102391915</x:v>
      </x:c>
      <x:c r="Y286" s="769">
        <x:f t="shared" si="30"/>
        <x:v>1.1070415102391915</x:v>
      </x:c>
    </x:row>
    <x:row r="287" spans="1:25" ht="17.399999999999999">
      <x:c r="A287" s="685" t="s">
        <x:v>1034</x:v>
      </x:c>
      <x:c r="B287" s="623" t="s">
        <x:v>9</x:v>
      </x:c>
      <x:c r="C287" s="623" t="s">
        <x:v>1009</x:v>
      </x:c>
      <x:c r="D287" s="686" t="s">
        <x:v>15</x:v>
      </x:c>
      <x:c r="E287" s="686" t="s">
        <x:v>1300</x:v>
      </x:c>
      <x:c r="F287" s="686" t="s">
        <x:v>1045</x:v>
      </x:c>
      <x:c r="J287" s="686" t="s">
        <x:v>1225</x:v>
      </x:c>
      <x:c r="L287" s="686" t="s">
        <x:v>1226</x:v>
      </x:c>
      <x:c r="M287" s="687">
        <x:v>0.55000000000000004</x:v>
      </x:c>
      <x:c r="N287" s="686" t="s">
        <x:v>1125</x:v>
      </x:c>
      <x:c r="O287" s="686"/>
      <x:c r="R287" s="631">
        <x:v>0.04</x:v>
      </x:c>
      <x:c r="S287" s="631" cm="1">
        <x:f t="array" ref="S287">R287*RSDUSD24</x:f>
        <x:v>4.24</x:v>
      </x:c>
      <x:c r="T287" s="631">
        <x:f t="shared" si="33"/>
        <x:v>4</x:v>
      </x:c>
      <x:c r="U287" s="631">
        <x:f t="shared" si="31"/>
        <x:v>6.8000000000000005E-2</x:v>
      </x:c>
      <x:c r="V287" s="631">
        <x:f t="shared" si="32"/>
        <x:v>4.0679999999999996</x:v>
      </x:c>
      <x:c r="W287" s="631">
        <x:f t="shared" si="34"/>
        <x:v>2.2374000000000001</x:v>
      </x:c>
      <x:c r="X287" s="768">
        <x:v>3.3184893848940522</x:v>
      </x:c>
      <x:c r="Y287" s="769">
        <x:f t="shared" si="30"/>
        <x:v>1.8251691616917289</x:v>
      </x:c>
    </x:row>
    <x:row r="288" spans="1:25" ht="17.399999999999999">
      <x:c r="A288" s="685" t="s">
        <x:v>1034</x:v>
      </x:c>
      <x:c r="B288" s="623" t="s">
        <x:v>9</x:v>
      </x:c>
      <x:c r="C288" s="623" t="s">
        <x:v>1009</x:v>
      </x:c>
      <x:c r="D288" s="686" t="s">
        <x:v>15</x:v>
      </x:c>
      <x:c r="E288" s="686" t="s">
        <x:v>1300</x:v>
      </x:c>
      <x:c r="F288" s="686" t="s">
        <x:v>1045</x:v>
      </x:c>
      <x:c r="J288" s="686" t="s">
        <x:v>1329</x:v>
      </x:c>
      <x:c r="L288" s="686" t="s">
        <x:v>1330</x:v>
      </x:c>
      <x:c r="M288" s="687">
        <x:v>0.19</x:v>
      </x:c>
      <x:c r="N288" s="686" t="s">
        <x:v>1125</x:v>
      </x:c>
      <x:c r="O288" s="686"/>
      <x:c r="R288" s="631">
        <x:v>0.05</x:v>
      </x:c>
      <x:c r="S288" s="631" cm="1">
        <x:f t="array" ref="S288">R288*RSDUSD24</x:f>
        <x:v>5.3000000000000007</x:v>
      </x:c>
      <x:c r="T288" s="631">
        <x:f t="shared" si="33"/>
        <x:v>5</x:v>
      </x:c>
      <x:c r="U288" s="631">
        <x:f t="shared" si="31"/>
        <x:v>8.5000000000000006E-2</x:v>
      </x:c>
      <x:c r="V288" s="631">
        <x:f t="shared" si="32"/>
        <x:v>5.085</x:v>
      </x:c>
      <x:c r="W288" s="631">
        <x:f t="shared" si="34"/>
        <x:v>0.96614999999999995</x:v>
      </x:c>
      <x:c r="X288" s="768">
        <x:v>3.6227964558103425</x:v>
      </x:c>
      <x:c r="Y288" s="769">
        <x:f t="shared" si="30"/>
        <x:v>0.68833132660396512</x:v>
      </x:c>
    </x:row>
    <x:row r="289" spans="1:25" ht="17.399999999999999">
      <x:c r="A289" s="685" t="s">
        <x:v>1034</x:v>
      </x:c>
      <x:c r="B289" s="623" t="s">
        <x:v>9</x:v>
      </x:c>
      <x:c r="C289" s="623" t="s">
        <x:v>1009</x:v>
      </x:c>
      <x:c r="D289" s="686" t="s">
        <x:v>15</x:v>
      </x:c>
      <x:c r="E289" s="686" t="s">
        <x:v>1300</x:v>
      </x:c>
      <x:c r="F289" s="686" t="s">
        <x:v>1045</x:v>
      </x:c>
      <x:c r="J289" s="686" t="s">
        <x:v>1233</x:v>
      </x:c>
      <x:c r="L289" s="686" t="s">
        <x:v>1234</x:v>
      </x:c>
      <x:c r="M289" s="687">
        <x:v>0.85499999999999998</x:v>
      </x:c>
      <x:c r="N289" s="686" t="s">
        <x:v>1125</x:v>
      </x:c>
      <x:c r="O289" s="686"/>
      <x:c r="R289" s="631">
        <x:v>0.41</x:v>
      </x:c>
      <x:c r="S289" s="631" cm="1">
        <x:f t="array" ref="S289">R289*RSDUSD24</x:f>
        <x:v>43.46</x:v>
      </x:c>
      <x:c r="T289" s="631">
        <x:f t="shared" si="33"/>
        <x:v>41</x:v>
      </x:c>
      <x:c r="U289" s="631">
        <x:f t="shared" si="31"/>
        <x:v>0.69700000000000006</x:v>
      </x:c>
      <x:c r="V289" s="631">
        <x:f t="shared" si="32"/>
        <x:v>41.697000000000003</x:v>
      </x:c>
      <x:c r="W289" s="631">
        <x:f t="shared" si="34"/>
        <x:v>35.650935000000004</x:v>
      </x:c>
      <x:c r="X289" s="768">
        <x:v>50.175022689464164</x:v>
      </x:c>
      <x:c r="Y289" s="769">
        <x:f t="shared" si="30"/>
        <x:v>42.899644399491862</x:v>
      </x:c>
    </x:row>
    <x:row r="290" spans="1:25" ht="17.399999999999999">
      <x:c r="A290" s="685" t="s">
        <x:v>1034</x:v>
      </x:c>
      <x:c r="B290" s="623" t="s">
        <x:v>9</x:v>
      </x:c>
      <x:c r="C290" s="623" t="s">
        <x:v>1009</x:v>
      </x:c>
      <x:c r="D290" s="686" t="s">
        <x:v>15</x:v>
      </x:c>
      <x:c r="E290" s="686" t="s">
        <x:v>1300</x:v>
      </x:c>
      <x:c r="F290" s="686" t="s">
        <x:v>1045</x:v>
      </x:c>
      <x:c r="J290" s="686" t="s">
        <x:v>1130</x:v>
      </x:c>
      <x:c r="L290" s="686" t="s">
        <x:v>1131</x:v>
      </x:c>
      <x:c r="M290" s="687">
        <x:v>0.34</x:v>
      </x:c>
      <x:c r="N290" s="686" t="s">
        <x:v>1125</x:v>
      </x:c>
      <x:c r="O290" s="686"/>
      <x:c r="R290" s="631">
        <x:v>0.03</x:v>
      </x:c>
      <x:c r="S290" s="631" cm="1">
        <x:f t="array" ref="S290">R290*RSDUSD24</x:f>
        <x:v>3.1799999999999997</x:v>
      </x:c>
      <x:c r="T290" s="631">
        <x:f t="shared" si="33"/>
        <x:v>3</x:v>
      </x:c>
      <x:c r="U290" s="631">
        <x:f t="shared" si="31"/>
        <x:v>5.1000000000000004E-2</x:v>
      </x:c>
      <x:c r="V290" s="631">
        <x:f t="shared" si="32"/>
        <x:v>3.0510000000000002</x:v>
      </x:c>
      <x:c r="W290" s="631">
        <x:f t="shared" si="34"/>
        <x:v>1.0373400000000002</x:v>
      </x:c>
      <x:c r="X290" s="768">
        <x:v>5.7037122691545452</x:v>
      </x:c>
      <x:c r="Y290" s="769">
        <x:f t="shared" si="30"/>
        <x:v>1.9392621715125455</x:v>
      </x:c>
    </x:row>
    <x:row r="291" spans="1:25" ht="17.399999999999999">
      <x:c r="A291" s="685" t="s">
        <x:v>1034</x:v>
      </x:c>
      <x:c r="B291" s="623" t="s">
        <x:v>9</x:v>
      </x:c>
      <x:c r="C291" s="623" t="s">
        <x:v>1009</x:v>
      </x:c>
      <x:c r="D291" s="686" t="s">
        <x:v>15</x:v>
      </x:c>
      <x:c r="E291" s="686" t="s">
        <x:v>1300</x:v>
      </x:c>
      <x:c r="F291" s="686" t="s">
        <x:v>1045</x:v>
      </x:c>
      <x:c r="J291" s="686" t="s">
        <x:v>1138</x:v>
      </x:c>
      <x:c r="L291" s="686" t="s">
        <x:v>1139</x:v>
      </x:c>
      <x:c r="M291" s="687">
        <x:v>0.33500000000000002</x:v>
      </x:c>
      <x:c r="N291" s="686" t="s">
        <x:v>1125</x:v>
      </x:c>
      <x:c r="O291" s="686"/>
      <x:c r="R291" s="631">
        <x:v>0.03</x:v>
      </x:c>
      <x:c r="S291" s="631" cm="1">
        <x:f t="array" ref="S291">R291*RSDUSD24</x:f>
        <x:v>3.1799999999999997</x:v>
      </x:c>
      <x:c r="T291" s="631">
        <x:f t="shared" si="33"/>
        <x:v>3</x:v>
      </x:c>
      <x:c r="U291" s="631">
        <x:f t="shared" si="31"/>
        <x:v>5.1000000000000004E-2</x:v>
      </x:c>
      <x:c r="V291" s="631">
        <x:f t="shared" si="32"/>
        <x:v>3.0510000000000002</x:v>
      </x:c>
      <x:c r="W291" s="631">
        <x:f t="shared" si="34"/>
        <x:v>1.0220850000000001</x:v>
      </x:c>
      <x:c r="X291" s="768">
        <x:v>5.6396791265704751</x:v>
      </x:c>
      <x:c r="Y291" s="769">
        <x:f t="shared" si="30"/>
        <x:v>1.8892925074011093</x:v>
      </x:c>
    </x:row>
    <x:row r="292" spans="1:25" ht="17.399999999999999">
      <x:c r="A292" s="685" t="s">
        <x:v>1034</x:v>
      </x:c>
      <x:c r="B292" s="623" t="s">
        <x:v>9</x:v>
      </x:c>
      <x:c r="C292" s="623" t="s">
        <x:v>1009</x:v>
      </x:c>
      <x:c r="D292" s="686" t="s">
        <x:v>15</x:v>
      </x:c>
      <x:c r="E292" s="686" t="s">
        <x:v>1300</x:v>
      </x:c>
      <x:c r="F292" s="686" t="s">
        <x:v>1045</x:v>
      </x:c>
      <x:c r="J292" s="686" t="s">
        <x:v>1146</x:v>
      </x:c>
      <x:c r="L292" s="686" t="s">
        <x:v>1147</x:v>
      </x:c>
      <x:c r="M292" s="687">
        <x:v>0.17</x:v>
      </x:c>
      <x:c r="N292" s="686" t="s">
        <x:v>1125</x:v>
      </x:c>
      <x:c r="O292" s="686"/>
      <x:c r="R292" s="631">
        <x:v>0.03</x:v>
      </x:c>
      <x:c r="S292" s="631" cm="1">
        <x:f t="array" ref="S292">R292*RSDUSD24</x:f>
        <x:v>3.1799999999999997</x:v>
      </x:c>
      <x:c r="T292" s="631">
        <x:f t="shared" si="33"/>
        <x:v>3</x:v>
      </x:c>
      <x:c r="U292" s="631">
        <x:f t="shared" si="31"/>
        <x:v>5.1000000000000004E-2</x:v>
      </x:c>
      <x:c r="V292" s="631">
        <x:f t="shared" si="32"/>
        <x:v>3.0510000000000002</x:v>
      </x:c>
      <x:c r="W292" s="631">
        <x:f t="shared" si="34"/>
        <x:v>0.51867000000000008</x:v>
      </x:c>
      <x:c r="X292" s="768">
        <x:v>5.6463749355324699</x:v>
      </x:c>
      <x:c r="Y292" s="769">
        <x:f t="shared" si="30"/>
        <x:v>0.95988373904051993</x:v>
      </x:c>
    </x:row>
    <x:row r="293" spans="1:25" ht="17.399999999999999">
      <x:c r="A293" s="685" t="s">
        <x:v>1034</x:v>
      </x:c>
      <x:c r="B293" s="623" t="s">
        <x:v>9</x:v>
      </x:c>
      <x:c r="C293" s="623" t="s">
        <x:v>1009</x:v>
      </x:c>
      <x:c r="D293" s="686" t="s">
        <x:v>15</x:v>
      </x:c>
      <x:c r="E293" s="686" t="s">
        <x:v>1300</x:v>
      </x:c>
      <x:c r="F293" s="686" t="s">
        <x:v>1045</x:v>
      </x:c>
      <x:c r="J293" s="686" t="s">
        <x:v>1153</x:v>
      </x:c>
      <x:c r="L293" s="686" t="s">
        <x:v>1154</x:v>
      </x:c>
      <x:c r="M293" s="687">
        <x:v>0.17</x:v>
      </x:c>
      <x:c r="N293" s="686" t="s">
        <x:v>1125</x:v>
      </x:c>
      <x:c r="O293" s="686"/>
      <x:c r="R293" s="631">
        <x:v>0.03</x:v>
      </x:c>
      <x:c r="S293" s="631" cm="1">
        <x:f t="array" ref="S293">R293*RSDUSD24</x:f>
        <x:v>3.1799999999999997</x:v>
      </x:c>
      <x:c r="T293" s="631">
        <x:f t="shared" si="33"/>
        <x:v>3</x:v>
      </x:c>
      <x:c r="U293" s="631">
        <x:f t="shared" si="31"/>
        <x:v>5.1000000000000004E-2</x:v>
      </x:c>
      <x:c r="V293" s="631">
        <x:f t="shared" si="32"/>
        <x:v>3.0510000000000002</x:v>
      </x:c>
      <x:c r="W293" s="631">
        <x:f t="shared" si="34"/>
        <x:v>0.51867000000000008</x:v>
      </x:c>
      <x:c r="X293" s="768">
        <x:v>5.7407886046414465</x:v>
      </x:c>
      <x:c r="Y293" s="769">
        <x:f t="shared" si="30"/>
        <x:v>0.97593406278904593</x:v>
      </x:c>
    </x:row>
    <x:row r="294" spans="1:25" ht="17.399999999999999">
      <x:c r="A294" s="685" t="s">
        <x:v>1034</x:v>
      </x:c>
      <x:c r="B294" s="623" t="s">
        <x:v>9</x:v>
      </x:c>
      <x:c r="C294" s="623" t="s">
        <x:v>1009</x:v>
      </x:c>
      <x:c r="D294" s="686" t="s">
        <x:v>15</x:v>
      </x:c>
      <x:c r="E294" s="686" t="s">
        <x:v>1300</x:v>
      </x:c>
      <x:c r="F294" s="686" t="s">
        <x:v>1045</x:v>
      </x:c>
      <x:c r="J294" s="686" t="s">
        <x:v>1157</x:v>
      </x:c>
      <x:c r="L294" s="686" t="s">
        <x:v>1158</x:v>
      </x:c>
      <x:c r="M294" s="687">
        <x:v>0.255</x:v>
      </x:c>
      <x:c r="N294" s="686" t="s">
        <x:v>1125</x:v>
      </x:c>
      <x:c r="O294" s="686"/>
      <x:c r="R294" s="631">
        <x:v>0.03</x:v>
      </x:c>
      <x:c r="S294" s="631" cm="1">
        <x:f t="array" ref="S294">R294*RSDUSD24</x:f>
        <x:v>3.1799999999999997</x:v>
      </x:c>
      <x:c r="T294" s="631">
        <x:f t="shared" ref="T294:T325" si="35">R294*RSDUSD25</x:f>
        <x:v>3</x:v>
      </x:c>
      <x:c r="U294" s="631">
        <x:f t="shared" si="31"/>
        <x:v>5.1000000000000004E-2</x:v>
      </x:c>
      <x:c r="V294" s="631">
        <x:f t="shared" si="32"/>
        <x:v>3.0510000000000002</x:v>
      </x:c>
      <x:c r="W294" s="631">
        <x:f t="shared" si="34"/>
        <x:v>0.77800500000000006</x:v>
      </x:c>
      <x:c r="X294" s="768">
        <x:v>5.6596376837414777</x:v>
      </x:c>
      <x:c r="Y294" s="769">
        <x:f t="shared" si="30"/>
        <x:v>1.4432076093540769</x:v>
      </x:c>
    </x:row>
    <x:row r="295" spans="1:25" ht="17.399999999999999">
      <x:c r="A295" s="685" t="s">
        <x:v>1034</x:v>
      </x:c>
      <x:c r="B295" s="623" t="s">
        <x:v>9</x:v>
      </x:c>
      <x:c r="C295" s="623" t="s">
        <x:v>1009</x:v>
      </x:c>
      <x:c r="D295" s="686" t="s">
        <x:v>15</x:v>
      </x:c>
      <x:c r="E295" s="686" t="s">
        <x:v>1300</x:v>
      </x:c>
      <x:c r="F295" s="686" t="s">
        <x:v>1045</x:v>
      </x:c>
      <x:c r="J295" s="686" t="s">
        <x:v>1159</x:v>
      </x:c>
      <x:c r="L295" s="686" t="s">
        <x:v>1160</x:v>
      </x:c>
      <x:c r="M295" s="687">
        <x:v>0.34</x:v>
      </x:c>
      <x:c r="N295" s="686" t="s">
        <x:v>1125</x:v>
      </x:c>
      <x:c r="O295" s="686"/>
      <x:c r="R295" s="631">
        <x:v>0.03</x:v>
      </x:c>
      <x:c r="S295" s="631" cm="1">
        <x:f t="array" ref="S295">R295*RSDUSD24</x:f>
        <x:v>3.1799999999999997</x:v>
      </x:c>
      <x:c r="T295" s="631">
        <x:f t="shared" si="35"/>
        <x:v>3</x:v>
      </x:c>
      <x:c r="U295" s="631">
        <x:f t="shared" si="31"/>
        <x:v>5.1000000000000004E-2</x:v>
      </x:c>
      <x:c r="V295" s="631">
        <x:f t="shared" si="32"/>
        <x:v>3.0510000000000002</x:v>
      </x:c>
      <x:c r="W295" s="631">
        <x:f t="shared" si="34"/>
        <x:v>1.0373400000000002</x:v>
      </x:c>
      <x:c r="X295" s="768">
        <x:v>5.8298580602065719</x:v>
      </x:c>
      <x:c r="Y295" s="769">
        <x:f t="shared" si="30"/>
        <x:v>1.9821517404702347</x:v>
      </x:c>
    </x:row>
    <x:row r="296" spans="1:25" ht="17.399999999999999">
      <x:c r="A296" s="685" t="s">
        <x:v>1034</x:v>
      </x:c>
      <x:c r="B296" s="623" t="s">
        <x:v>9</x:v>
      </x:c>
      <x:c r="C296" s="623" t="s">
        <x:v>1009</x:v>
      </x:c>
      <x:c r="D296" s="686" t="s">
        <x:v>15</x:v>
      </x:c>
      <x:c r="E296" s="686" t="s">
        <x:v>1300</x:v>
      </x:c>
      <x:c r="F296" s="686" t="s">
        <x:v>1045</x:v>
      </x:c>
      <x:c r="J296" s="686" t="s">
        <x:v>1180</x:v>
      </x:c>
      <x:c r="L296" s="686" t="s">
        <x:v>1182</x:v>
      </x:c>
      <x:c r="M296" s="687">
        <x:v>0.17</x:v>
      </x:c>
      <x:c r="N296" s="686" t="s">
        <x:v>1125</x:v>
      </x:c>
      <x:c r="O296" s="686"/>
      <x:c r="R296" s="631">
        <x:v>0.03</x:v>
      </x:c>
      <x:c r="S296" s="631" cm="1">
        <x:f t="array" ref="S296">R296*RSDUSD24</x:f>
        <x:v>3.1799999999999997</x:v>
      </x:c>
      <x:c r="T296" s="631">
        <x:f t="shared" si="35"/>
        <x:v>3</x:v>
      </x:c>
      <x:c r="U296" s="631">
        <x:f t="shared" si="31"/>
        <x:v>5.1000000000000004E-2</x:v>
      </x:c>
      <x:c r="V296" s="631">
        <x:f t="shared" si="32"/>
        <x:v>3.0510000000000002</x:v>
      </x:c>
      <x:c r="W296" s="631">
        <x:f t="shared" si="34"/>
        <x:v>0.51867000000000008</x:v>
      </x:c>
      <x:c r="X296" s="768">
        <x:v>5.6459912228814968</x:v>
      </x:c>
      <x:c r="Y296" s="769">
        <x:f t="shared" si="30"/>
        <x:v>0.95981850788985457</x:v>
      </x:c>
    </x:row>
    <x:row r="297" spans="1:25" ht="17.399999999999999">
      <x:c r="A297" s="685" t="s">
        <x:v>1034</x:v>
      </x:c>
      <x:c r="B297" s="623" t="s">
        <x:v>9</x:v>
      </x:c>
      <x:c r="C297" s="623" t="s">
        <x:v>1009</x:v>
      </x:c>
      <x:c r="D297" s="686" t="s">
        <x:v>15</x:v>
      </x:c>
      <x:c r="E297" s="686" t="s">
        <x:v>1300</x:v>
      </x:c>
      <x:c r="F297" s="686" t="s">
        <x:v>1045</x:v>
      </x:c>
      <x:c r="J297" s="686" t="s">
        <x:v>1157</x:v>
      </x:c>
      <x:c r="L297" s="686" t="s">
        <x:v>1158</x:v>
      </x:c>
      <x:c r="M297" s="687">
        <x:v>0.17</x:v>
      </x:c>
      <x:c r="N297" s="686" t="s">
        <x:v>1125</x:v>
      </x:c>
      <x:c r="O297" s="686"/>
      <x:c r="R297" s="631">
        <x:v>0.03</x:v>
      </x:c>
      <x:c r="S297" s="631" cm="1">
        <x:f t="array" ref="S297">R297*RSDUSD24</x:f>
        <x:v>3.1799999999999997</x:v>
      </x:c>
      <x:c r="T297" s="631">
        <x:f t="shared" si="35"/>
        <x:v>3</x:v>
      </x:c>
      <x:c r="U297" s="631">
        <x:f t="shared" si="31"/>
        <x:v>5.1000000000000004E-2</x:v>
      </x:c>
      <x:c r="V297" s="631">
        <x:f t="shared" si="32"/>
        <x:v>3.0510000000000002</x:v>
      </x:c>
      <x:c r="W297" s="631">
        <x:f t="shared" si="34"/>
        <x:v>0.51867000000000008</x:v>
      </x:c>
      <x:c r="X297" s="768">
        <x:v>5.6596376837414777</x:v>
      </x:c>
      <x:c r="Y297" s="769">
        <x:f t="shared" si="30"/>
        <x:v>0.96213840623605129</x:v>
      </x:c>
    </x:row>
    <x:row r="298" spans="1:25" ht="17.399999999999999">
      <x:c r="A298" s="685" t="s">
        <x:v>1034</x:v>
      </x:c>
      <x:c r="B298" s="623" t="s">
        <x:v>9</x:v>
      </x:c>
      <x:c r="C298" s="623" t="s">
        <x:v>1009</x:v>
      </x:c>
      <x:c r="D298" s="686" t="s">
        <x:v>15</x:v>
      </x:c>
      <x:c r="E298" s="686" t="s">
        <x:v>1300</x:v>
      </x:c>
      <x:c r="F298" s="686" t="s">
        <x:v>1045</x:v>
      </x:c>
      <x:c r="J298" s="686" t="s">
        <x:v>1151</x:v>
      </x:c>
      <x:c r="L298" s="686" t="s">
        <x:v>1152</x:v>
      </x:c>
      <x:c r="M298" s="687">
        <x:v>0.17</x:v>
      </x:c>
      <x:c r="N298" s="686" t="s">
        <x:v>1125</x:v>
      </x:c>
      <x:c r="O298" s="686"/>
      <x:c r="R298" s="631">
        <x:v>0.03</x:v>
      </x:c>
      <x:c r="S298" s="631" cm="1">
        <x:f t="array" ref="S298">R298*RSDUSD24</x:f>
        <x:v>3.1799999999999997</x:v>
      </x:c>
      <x:c r="T298" s="631">
        <x:f t="shared" si="35"/>
        <x:v>3</x:v>
      </x:c>
      <x:c r="U298" s="631">
        <x:f t="shared" si="31"/>
        <x:v>5.1000000000000004E-2</x:v>
      </x:c>
      <x:c r="V298" s="631">
        <x:f t="shared" si="32"/>
        <x:v>3.0510000000000002</x:v>
      </x:c>
      <x:c r="W298" s="631">
        <x:f t="shared" si="34"/>
        <x:v>0.51867000000000008</x:v>
      </x:c>
      <x:c r="X298" s="768">
        <x:v>5.5549960765855229</x:v>
      </x:c>
      <x:c r="Y298" s="769">
        <x:f t="shared" si="30"/>
        <x:v>0.94434933301953894</x:v>
      </x:c>
    </x:row>
    <x:row r="299" spans="1:25" ht="17.399999999999999">
      <x:c r="A299" s="685" t="s">
        <x:v>1034</x:v>
      </x:c>
      <x:c r="B299" s="623" t="s">
        <x:v>9</x:v>
      </x:c>
      <x:c r="C299" s="623" t="s">
        <x:v>1009</x:v>
      </x:c>
      <x:c r="D299" s="686" t="s">
        <x:v>15</x:v>
      </x:c>
      <x:c r="E299" s="686" t="s">
        <x:v>1300</x:v>
      </x:c>
      <x:c r="F299" s="686" t="s">
        <x:v>1045</x:v>
      </x:c>
      <x:c r="J299" s="686" t="s">
        <x:v>1161</x:v>
      </x:c>
      <x:c r="L299" s="686" t="s">
        <x:v>1162</x:v>
      </x:c>
      <x:c r="M299" s="687">
        <x:v>0.17</x:v>
      </x:c>
      <x:c r="N299" s="686" t="s">
        <x:v>1125</x:v>
      </x:c>
      <x:c r="O299" s="686"/>
      <x:c r="R299" s="631">
        <x:v>0.03</x:v>
      </x:c>
      <x:c r="S299" s="631" cm="1">
        <x:f t="array" ref="S299">R299*RSDUSD24</x:f>
        <x:v>3.1799999999999997</x:v>
      </x:c>
      <x:c r="T299" s="631">
        <x:f t="shared" si="35"/>
        <x:v>3</x:v>
      </x:c>
      <x:c r="U299" s="631">
        <x:f t="shared" si="31"/>
        <x:v>5.1000000000000004E-2</x:v>
      </x:c>
      <x:c r="V299" s="631">
        <x:f t="shared" si="32"/>
        <x:v>3.0510000000000002</x:v>
      </x:c>
      <x:c r="W299" s="631">
        <x:f t="shared" si="34"/>
        <x:v>0.51867000000000008</x:v>
      </x:c>
      <x:c r="X299" s="768">
        <x:v>5.5144674551982895</x:v>
      </x:c>
      <x:c r="Y299" s="769">
        <x:f t="shared" si="30"/>
        <x:v>0.93745946738370933</x:v>
      </x:c>
    </x:row>
    <x:row r="300" spans="1:25" ht="17.399999999999999">
      <x:c r="A300" s="685" t="s">
        <x:v>1034</x:v>
      </x:c>
      <x:c r="B300" s="623" t="s">
        <x:v>9</x:v>
      </x:c>
      <x:c r="C300" s="623" t="s">
        <x:v>1009</x:v>
      </x:c>
      <x:c r="D300" s="686" t="s">
        <x:v>15</x:v>
      </x:c>
      <x:c r="E300" s="686" t="s">
        <x:v>1331</x:v>
      </x:c>
      <x:c r="F300" s="686" t="s">
        <x:v>1093</x:v>
      </x:c>
      <x:c r="J300" s="686" t="s">
        <x:v>1332</x:v>
      </x:c>
      <x:c r="L300" s="686" t="s">
        <x:v>1333</x:v>
      </x:c>
      <x:c r="M300" s="687">
        <x:v>1</x:v>
      </x:c>
      <x:c r="N300" s="686" t="s">
        <x:v>1017</x:v>
      </x:c>
      <x:c r="O300" s="686"/>
      <x:c r="R300" s="631">
        <x:v>13.09</x:v>
      </x:c>
      <x:c r="S300" s="631" cm="1">
        <x:f t="array" ref="S300">R300*RSDUSD24</x:f>
        <x:v>1387.54</x:v>
      </x:c>
      <x:c r="T300" s="631">
        <x:f t="shared" si="35"/>
        <x:v>1309</x:v>
      </x:c>
      <x:c r="U300" s="631">
        <x:f t="shared" si="31"/>
        <x:v>22.253</x:v>
      </x:c>
      <x:c r="V300" s="631">
        <x:f t="shared" si="32"/>
        <x:v>1331.2529999999999</x:v>
      </x:c>
      <x:c r="W300" s="631">
        <x:f t="shared" si="34"/>
        <x:v>1331.2529999999999</x:v>
      </x:c>
      <x:c r="X300" s="768">
        <x:v>1447.7910899868332</x:v>
      </x:c>
      <x:c r="Y300" s="769">
        <x:f t="shared" si="30"/>
        <x:v>1447.7910899868332</x:v>
      </x:c>
    </x:row>
    <x:row r="301" spans="1:25" ht="17.399999999999999">
      <x:c r="A301" s="685" t="s">
        <x:v>1034</x:v>
      </x:c>
      <x:c r="B301" s="623" t="s">
        <x:v>9</x:v>
      </x:c>
      <x:c r="C301" s="623" t="s">
        <x:v>1009</x:v>
      </x:c>
      <x:c r="D301" s="686" t="s">
        <x:v>15</x:v>
      </x:c>
      <x:c r="E301" s="686" t="s">
        <x:v>1331</x:v>
      </x:c>
      <x:c r="F301" s="686" t="s">
        <x:v>1093</x:v>
      </x:c>
      <x:c r="J301" s="686" t="s">
        <x:v>1334</x:v>
      </x:c>
      <x:c r="L301" s="686" t="s">
        <x:v>1335</x:v>
      </x:c>
      <x:c r="M301" s="687">
        <x:v>1</x:v>
      </x:c>
      <x:c r="N301" s="686" t="s">
        <x:v>1017</x:v>
      </x:c>
      <x:c r="O301" s="686"/>
      <x:c r="R301" s="631">
        <x:v>0.04</x:v>
      </x:c>
      <x:c r="S301" s="631" cm="1">
        <x:f t="array" ref="S301">R301*RSDUSD24</x:f>
        <x:v>4.24</x:v>
      </x:c>
      <x:c r="T301" s="631">
        <x:f t="shared" si="35"/>
        <x:v>4</x:v>
      </x:c>
      <x:c r="U301" s="631">
        <x:f t="shared" si="31"/>
        <x:v>6.8000000000000005E-2</x:v>
      </x:c>
      <x:c r="V301" s="631">
        <x:f t="shared" si="32"/>
        <x:v>4.0679999999999996</x:v>
      </x:c>
      <x:c r="W301" s="631">
        <x:f t="shared" si="34"/>
        <x:v>4.0679999999999996</x:v>
      </x:c>
      <x:c r="X301" s="768">
        <x:v>4.49338692267317</x:v>
      </x:c>
      <x:c r="Y301" s="769">
        <x:f t="shared" si="30"/>
        <x:v>4.49338692267317</x:v>
      </x:c>
    </x:row>
    <x:row r="302" spans="1:25" ht="17.399999999999999">
      <x:c r="A302" s="685" t="s">
        <x:v>1034</x:v>
      </x:c>
      <x:c r="B302" s="623" t="s">
        <x:v>9</x:v>
      </x:c>
      <x:c r="C302" s="623" t="s">
        <x:v>1009</x:v>
      </x:c>
      <x:c r="D302" s="686" t="s">
        <x:v>15</x:v>
      </x:c>
      <x:c r="E302" s="686" t="s">
        <x:v>1331</x:v>
      </x:c>
      <x:c r="F302" s="686" t="s">
        <x:v>1093</x:v>
      </x:c>
      <x:c r="J302" s="686" t="s">
        <x:v>1021</x:v>
      </x:c>
      <x:c r="L302" s="686" t="s">
        <x:v>1105</x:v>
      </x:c>
      <x:c r="M302" s="687">
        <x:v>3.7333333333333333E-3</x:v>
      </x:c>
      <x:c r="N302" s="686" t="s">
        <x:v>1017</x:v>
      </x:c>
      <x:c r="O302" s="686"/>
      <x:c r="R302" s="631">
        <x:v>0.9</x:v>
      </x:c>
      <x:c r="S302" s="631" cm="1">
        <x:f t="array" ref="S302">R302*RSDUSD24</x:f>
        <x:v>95.4</x:v>
      </x:c>
      <x:c r="T302" s="631">
        <x:f t="shared" si="35"/>
        <x:v>90</x:v>
      </x:c>
      <x:c r="U302" s="631">
        <x:f t="shared" si="31"/>
        <x:v>1.53</x:v>
      </x:c>
      <x:c r="V302" s="631">
        <x:f t="shared" si="32"/>
        <x:v>91.53</x:v>
      </x:c>
      <x:c r="W302" s="631">
        <x:f t="shared" si="34"/>
        <x:v>0.34171200000000002</x:v>
      </x:c>
      <x:c r="X302" s="768">
        <x:v>94.110214865336161</x:v>
      </x:c>
      <x:c r="Y302" s="769">
        <x:f t="shared" si="30"/>
        <x:v>0.35134480216392167</x:v>
      </x:c>
    </x:row>
    <x:row r="303" spans="1:25" ht="17.399999999999999">
      <x:c r="A303" s="685" t="s">
        <x:v>1034</x:v>
      </x:c>
      <x:c r="B303" s="623" t="s">
        <x:v>9</x:v>
      </x:c>
      <x:c r="C303" s="623" t="s">
        <x:v>1009</x:v>
      </x:c>
      <x:c r="D303" s="686" t="s">
        <x:v>15</x:v>
      </x:c>
      <x:c r="E303" s="686" t="s">
        <x:v>1331</x:v>
      </x:c>
      <x:c r="F303" s="686" t="s">
        <x:v>1093</x:v>
      </x:c>
      <x:c r="J303" s="686" t="s">
        <x:v>1025</x:v>
      </x:c>
      <x:c r="L303" s="686" t="s">
        <x:v>1107</x:v>
      </x:c>
      <x:c r="M303" s="687">
        <x:v>6.3333333333333332E-3</x:v>
      </x:c>
      <x:c r="N303" s="686" t="s">
        <x:v>1017</x:v>
      </x:c>
      <x:c r="O303" s="686"/>
      <x:c r="R303" s="631">
        <x:v>0.9</x:v>
      </x:c>
      <x:c r="S303" s="631" cm="1">
        <x:f t="array" ref="S303">R303*RSDUSD24</x:f>
        <x:v>95.4</x:v>
      </x:c>
      <x:c r="T303" s="631">
        <x:f t="shared" si="35"/>
        <x:v>90</x:v>
      </x:c>
      <x:c r="U303" s="631">
        <x:f t="shared" si="31"/>
        <x:v>1.53</x:v>
      </x:c>
      <x:c r="V303" s="631">
        <x:f t="shared" si="32"/>
        <x:v>91.53</x:v>
      </x:c>
      <x:c r="W303" s="631">
        <x:f t="shared" si="34"/>
        <x:v>0.57969000000000004</x:v>
      </x:c>
      <x:c r="X303" s="768">
        <x:v>91.448669158296369</x:v>
      </x:c>
      <x:c r="Y303" s="769">
        <x:f t="shared" si="30"/>
        <x:v>0.57917490466921029</x:v>
      </x:c>
    </x:row>
    <x:row r="304" spans="1:25" ht="17.399999999999999">
      <x:c r="A304" s="685" t="s">
        <x:v>1034</x:v>
      </x:c>
      <x:c r="B304" s="623" t="s">
        <x:v>9</x:v>
      </x:c>
      <x:c r="C304" s="623" t="s">
        <x:v>1009</x:v>
      </x:c>
      <x:c r="D304" s="686" t="s">
        <x:v>15</x:v>
      </x:c>
      <x:c r="E304" s="686" t="s">
        <x:v>1331</x:v>
      </x:c>
      <x:c r="F304" s="686" t="s">
        <x:v>1093</x:v>
      </x:c>
      <x:c r="J304" s="686" t="s">
        <x:v>1315</x:v>
      </x:c>
      <x:c r="L304" s="686" t="s">
        <x:v>1316</x:v>
      </x:c>
      <x:c r="M304" s="687">
        <x:v>1.47E-2</x:v>
      </x:c>
      <x:c r="N304" s="686" t="s">
        <x:v>1017</x:v>
      </x:c>
      <x:c r="O304" s="686"/>
      <x:c r="R304" s="631">
        <x:v>0.2</x:v>
      </x:c>
      <x:c r="S304" s="631" cm="1">
        <x:f t="array" ref="S304">R304*RSDUSD24</x:f>
        <x:v>21.200000000000003</x:v>
      </x:c>
      <x:c r="T304" s="631">
        <x:f t="shared" si="35"/>
        <x:v>20</x:v>
      </x:c>
      <x:c r="U304" s="631">
        <x:f t="shared" si="31"/>
        <x:v>0.34</x:v>
      </x:c>
      <x:c r="V304" s="631">
        <x:f t="shared" si="32"/>
        <x:v>20.34</x:v>
      </x:c>
      <x:c r="W304" s="631">
        <x:f t="shared" si="34"/>
        <x:v>0.29899799999999999</x:v>
      </x:c>
      <x:c r="X304" s="768">
        <x:v>29.639156946719506</x:v>
      </x:c>
      <x:c r="Y304" s="769">
        <x:f t="shared" si="30"/>
        <x:v>0.43569560711677674</x:v>
      </x:c>
    </x:row>
    <x:row r="305" spans="1:25" ht="17.399999999999999">
      <x:c r="A305" s="685" t="s">
        <x:v>1034</x:v>
      </x:c>
      <x:c r="B305" s="623" t="s">
        <x:v>9</x:v>
      </x:c>
      <x:c r="C305" s="623" t="s">
        <x:v>1009</x:v>
      </x:c>
      <x:c r="D305" s="686" t="s">
        <x:v>15</x:v>
      </x:c>
      <x:c r="E305" s="686" t="s">
        <x:v>1331</x:v>
      </x:c>
      <x:c r="F305" s="686" t="s">
        <x:v>1093</x:v>
      </x:c>
      <x:c r="J305" s="686" t="s">
        <x:v>1336</x:v>
      </x:c>
      <x:c r="L305" s="686" t="s">
        <x:v>1337</x:v>
      </x:c>
      <x:c r="M305" s="687">
        <x:v>2</x:v>
      </x:c>
      <x:c r="N305" s="686" t="s">
        <x:v>1017</x:v>
      </x:c>
      <x:c r="O305" s="686"/>
      <x:c r="R305" s="631">
        <x:v>0.01</x:v>
      </x:c>
      <x:c r="S305" s="631" cm="1">
        <x:f t="array" ref="S305">R305*RSDUSD24</x:f>
        <x:v>1.06</x:v>
      </x:c>
      <x:c r="T305" s="631">
        <x:f t="shared" si="35"/>
        <x:v>1</x:v>
      </x:c>
      <x:c r="U305" s="631">
        <x:f t="shared" si="31"/>
        <x:v>1.7000000000000001E-2</x:v>
      </x:c>
      <x:c r="V305" s="631">
        <x:f t="shared" si="32"/>
        <x:v>1.0169999999999999</x:v>
      </x:c>
      <x:c r="W305" s="631">
        <x:f t="shared" si="34"/>
        <x:v>2.0339999999999998</x:v>
      </x:c>
      <x:c r="X305" s="768">
        <x:v>1.1482762064111864</x:v>
      </x:c>
      <x:c r="Y305" s="769">
        <x:f t="shared" si="30"/>
        <x:v>2.2965524128223729</x:v>
      </x:c>
    </x:row>
    <x:row r="306" spans="1:25" ht="17.399999999999999">
      <x:c r="A306" s="685" t="s">
        <x:v>1034</x:v>
      </x:c>
      <x:c r="B306" s="623" t="s">
        <x:v>9</x:v>
      </x:c>
      <x:c r="C306" s="623" t="s">
        <x:v>1009</x:v>
      </x:c>
      <x:c r="D306" s="686" t="s">
        <x:v>15</x:v>
      </x:c>
      <x:c r="E306" s="686" t="s">
        <x:v>1331</x:v>
      </x:c>
      <x:c r="F306" s="686" t="s">
        <x:v>1093</x:v>
      </x:c>
      <x:c r="J306" s="686" t="s">
        <x:v>1217</x:v>
      </x:c>
      <x:c r="L306" s="686" t="s">
        <x:v>1218</x:v>
      </x:c>
      <x:c r="M306" s="687">
        <x:v>2</x:v>
      </x:c>
      <x:c r="N306" s="686" t="s">
        <x:v>1017</x:v>
      </x:c>
      <x:c r="O306" s="686"/>
      <x:c r="R306" s="631">
        <x:v>0.03</x:v>
      </x:c>
      <x:c r="S306" s="631" cm="1">
        <x:f t="array" ref="S306">R306*RSDUSD24</x:f>
        <x:v>3.1799999999999997</x:v>
      </x:c>
      <x:c r="T306" s="631">
        <x:f t="shared" si="35"/>
        <x:v>3</x:v>
      </x:c>
      <x:c r="U306" s="631">
        <x:f t="shared" si="31"/>
        <x:v>5.1000000000000004E-2</x:v>
      </x:c>
      <x:c r="V306" s="631">
        <x:f t="shared" si="32"/>
        <x:v>3.0510000000000002</x:v>
      </x:c>
      <x:c r="W306" s="631">
        <x:f t="shared" si="34"/>
        <x:v>6.1020000000000003</x:v>
      </x:c>
      <x:c r="X306" s="768">
        <x:v>3.3786233501603014</x:v>
      </x:c>
      <x:c r="Y306" s="769">
        <x:f t="shared" si="30"/>
        <x:v>6.7572467003206027</x:v>
      </x:c>
    </x:row>
    <x:row r="307" spans="1:25" ht="17.399999999999999">
      <x:c r="A307" s="685" t="s">
        <x:v>1034</x:v>
      </x:c>
      <x:c r="B307" s="623" t="s">
        <x:v>9</x:v>
      </x:c>
      <x:c r="C307" s="623" t="s">
        <x:v>1009</x:v>
      </x:c>
      <x:c r="D307" s="686" t="s">
        <x:v>15</x:v>
      </x:c>
      <x:c r="E307" s="686" t="s">
        <x:v>1331</x:v>
      </x:c>
      <x:c r="F307" s="686" t="s">
        <x:v>1093</x:v>
      </x:c>
      <x:c r="J307" s="686" t="s">
        <x:v>1338</x:v>
      </x:c>
      <x:c r="L307" s="686" t="s">
        <x:v>1339</x:v>
      </x:c>
      <x:c r="M307" s="687">
        <x:v>1</x:v>
      </x:c>
      <x:c r="N307" s="686" t="s">
        <x:v>1017</x:v>
      </x:c>
      <x:c r="O307" s="686"/>
      <x:c r="R307" s="631">
        <x:v>0.01</x:v>
      </x:c>
      <x:c r="S307" s="631" cm="1">
        <x:f t="array" ref="S307">R307*RSDUSD24</x:f>
        <x:v>1.06</x:v>
      </x:c>
      <x:c r="T307" s="631">
        <x:f t="shared" si="35"/>
        <x:v>1</x:v>
      </x:c>
      <x:c r="U307" s="631">
        <x:f t="shared" si="31"/>
        <x:v>1.7000000000000001E-2</x:v>
      </x:c>
      <x:c r="V307" s="631">
        <x:f t="shared" si="32"/>
        <x:v>1.0169999999999999</x:v>
      </x:c>
      <x:c r="W307" s="631">
        <x:f t="shared" si="34"/>
        <x:v>1.0169999999999999</x:v>
      </x:c>
      <x:c r="X307" s="768">
        <x:v>1.2360942540741464</x:v>
      </x:c>
      <x:c r="Y307" s="769">
        <x:f t="shared" si="30"/>
        <x:v>1.2360942540741464</x:v>
      </x:c>
    </x:row>
    <x:row r="308" spans="1:25" ht="17.399999999999999">
      <x:c r="A308" s="685" t="s">
        <x:v>1034</x:v>
      </x:c>
      <x:c r="B308" s="623" t="s">
        <x:v>9</x:v>
      </x:c>
      <x:c r="C308" s="623" t="s">
        <x:v>1009</x:v>
      </x:c>
      <x:c r="D308" s="686" t="s">
        <x:v>15</x:v>
      </x:c>
      <x:c r="E308" s="686" t="s">
        <x:v>1331</x:v>
      </x:c>
      <x:c r="F308" s="686" t="s">
        <x:v>1093</x:v>
      </x:c>
      <x:c r="J308" s="686" t="s">
        <x:v>1340</x:v>
      </x:c>
      <x:c r="L308" s="686" t="s">
        <x:v>1341</x:v>
      </x:c>
      <x:c r="M308" s="687">
        <x:v>1</x:v>
      </x:c>
      <x:c r="N308" s="686" t="s">
        <x:v>1017</x:v>
      </x:c>
      <x:c r="O308" s="686"/>
      <x:c r="R308" s="631">
        <x:v>0.01</x:v>
      </x:c>
      <x:c r="S308" s="631" cm="1">
        <x:f t="array" ref="S308">R308*RSDUSD24</x:f>
        <x:v>1.06</x:v>
      </x:c>
      <x:c r="T308" s="631">
        <x:f t="shared" si="35"/>
        <x:v>1</x:v>
      </x:c>
      <x:c r="U308" s="631">
        <x:f t="shared" si="31"/>
        <x:v>1.7000000000000001E-2</x:v>
      </x:c>
      <x:c r="V308" s="631">
        <x:f t="shared" si="32"/>
        <x:v>1.0169999999999999</x:v>
      </x:c>
      <x:c r="W308" s="631">
        <x:f t="shared" si="34"/>
        <x:v>1.0169999999999999</x:v>
      </x:c>
      <x:c r="X308" s="768">
        <x:v>1.1570251614832703</x:v>
      </x:c>
      <x:c r="Y308" s="769">
        <x:f t="shared" si="30"/>
        <x:v>1.1570251614832703</x:v>
      </x:c>
    </x:row>
    <x:row r="309" spans="1:25" ht="17.399999999999999">
      <x:c r="A309" s="685" t="s">
        <x:v>1034</x:v>
      </x:c>
      <x:c r="B309" s="623" t="s">
        <x:v>9</x:v>
      </x:c>
      <x:c r="C309" s="623" t="s">
        <x:v>1009</x:v>
      </x:c>
      <x:c r="D309" s="623" t="s">
        <x:v>17</x:v>
      </x:c>
      <x:c r="F309" s="623" t="s">
        <x:v>1358</x:v>
      </x:c>
      <x:c r="J309" s="623" t="s">
        <x:v>1382</x:v>
      </x:c>
      <x:c r="L309" s="623" t="s">
        <x:v>1383</x:v>
      </x:c>
      <x:c r="M309" s="688">
        <x:v>2</x:v>
      </x:c>
      <x:c r="N309" s="623" t="s">
        <x:v>1017</x:v>
      </x:c>
      <x:c r="Q309" s="623" t="s">
        <x:v>1017</x:v>
      </x:c>
      <x:c r="R309" s="631">
        <x:v>0.06</x:v>
      </x:c>
      <x:c r="S309" s="631" cm="1">
        <x:f t="array" ref="S309">R309*RSDUSD24</x:f>
        <x:v>6.3599999999999994</x:v>
      </x:c>
      <x:c r="T309" s="631">
        <x:f t="shared" si="35"/>
        <x:v>6</x:v>
      </x:c>
      <x:c r="U309" s="631">
        <x:f t="shared" si="31"/>
        <x:v>0.10200000000000001</x:v>
      </x:c>
      <x:c r="V309" s="631">
        <x:f t="shared" si="32"/>
        <x:v>6.1020000000000003</x:v>
      </x:c>
      <x:c r="W309" s="631">
        <x:f t="shared" si="34"/>
        <x:v>12.204000000000001</x:v>
      </x:c>
      <x:c r="X309" s="768">
        <x:v>6.7343800884323866</x:v>
      </x:c>
      <x:c r="Y309" s="769">
        <x:f t="shared" si="30"/>
        <x:v>13.468760176864773</x:v>
      </x:c>
    </x:row>
    <x:row r="310" spans="1:25" ht="17.399999999999999">
      <x:c r="A310" s="685" t="s">
        <x:v>1034</x:v>
      </x:c>
      <x:c r="B310" s="623" t="s">
        <x:v>9</x:v>
      </x:c>
      <x:c r="C310" s="623" t="s">
        <x:v>1009</x:v>
      </x:c>
      <x:c r="D310" s="623" t="s">
        <x:v>17</x:v>
      </x:c>
      <x:c r="F310" s="623" t="s">
        <x:v>1358</x:v>
      </x:c>
      <x:c r="J310" s="623" t="s">
        <x:v>1384</x:v>
      </x:c>
      <x:c r="L310" s="623" t="s">
        <x:v>1385</x:v>
      </x:c>
      <x:c r="M310" s="688">
        <x:v>1</x:v>
      </x:c>
      <x:c r="N310" s="623" t="s">
        <x:v>1017</x:v>
      </x:c>
      <x:c r="Q310" s="623" t="s">
        <x:v>1017</x:v>
      </x:c>
      <x:c r="R310" s="631">
        <x:v>1.26</x:v>
      </x:c>
      <x:c r="S310" s="631" cm="1">
        <x:f t="array" ref="S310">R310*RSDUSD24</x:f>
        <x:v>133.56</x:v>
      </x:c>
      <x:c r="T310" s="631">
        <x:f t="shared" si="35"/>
        <x:v>126</x:v>
      </x:c>
      <x:c r="U310" s="631">
        <x:f t="shared" si="31"/>
        <x:v>2.1420000000000003</x:v>
      </x:c>
      <x:c r="V310" s="631">
        <x:f t="shared" si="32"/>
        <x:v>128.142</x:v>
      </x:c>
      <x:c r="W310" s="631">
        <x:f t="shared" si="34"/>
        <x:v>128.142</x:v>
      </x:c>
      <x:c r="X310" s="768">
        <x:v>134.68488215821151</x:v>
      </x:c>
      <x:c r="Y310" s="769">
        <x:f t="shared" si="30"/>
        <x:v>134.68488215821151</x:v>
      </x:c>
    </x:row>
    <x:row r="311" spans="1:25" ht="17.399999999999999">
      <x:c r="A311" s="685" t="s">
        <x:v>1034</x:v>
      </x:c>
      <x:c r="B311" s="623" t="s">
        <x:v>9</x:v>
      </x:c>
      <x:c r="C311" s="623" t="s">
        <x:v>1009</x:v>
      </x:c>
      <x:c r="D311" s="623" t="s">
        <x:v>17</x:v>
      </x:c>
      <x:c r="F311" s="623" t="s">
        <x:v>1358</x:v>
      </x:c>
      <x:c r="J311" s="623" t="s">
        <x:v>1386</x:v>
      </x:c>
      <x:c r="L311" s="623" t="s">
        <x:v>1387</x:v>
      </x:c>
      <x:c r="M311" s="688">
        <x:v>1</x:v>
      </x:c>
      <x:c r="N311" s="623" t="s">
        <x:v>1017</x:v>
      </x:c>
      <x:c r="Q311" s="623" t="s">
        <x:v>1017</x:v>
      </x:c>
      <x:c r="R311" s="631">
        <x:v>0.36</x:v>
      </x:c>
      <x:c r="S311" s="631" cm="1">
        <x:f t="array" ref="S311">R311*RSDUSD24</x:f>
        <x:v>38.159999999999997</x:v>
      </x:c>
      <x:c r="T311" s="631">
        <x:f t="shared" si="35"/>
        <x:v>36</x:v>
      </x:c>
      <x:c r="U311" s="631">
        <x:f t="shared" si="31"/>
        <x:v>0.6120000000000001</x:v>
      </x:c>
      <x:c r="V311" s="631">
        <x:f t="shared" si="32"/>
        <x:v>36.612000000000002</x:v>
      </x:c>
      <x:c r="W311" s="631">
        <x:f t="shared" si="34"/>
        <x:v>36.612000000000002</x:v>
      </x:c>
      <x:c r="X311" s="768">
        <x:v>40.14341419265812</x:v>
      </x:c>
      <x:c r="Y311" s="769">
        <x:f t="shared" si="30"/>
        <x:v>40.14341419265812</x:v>
      </x:c>
    </x:row>
    <x:row r="312" spans="1:25" ht="17.399999999999999">
      <x:c r="A312" s="685" t="s">
        <x:v>1034</x:v>
      </x:c>
      <x:c r="B312" s="623" t="s">
        <x:v>9</x:v>
      </x:c>
      <x:c r="C312" s="623" t="s">
        <x:v>1009</x:v>
      </x:c>
      <x:c r="D312" s="623" t="s">
        <x:v>17</x:v>
      </x:c>
      <x:c r="F312" s="623" t="s">
        <x:v>1358</x:v>
      </x:c>
      <x:c r="J312" s="623" t="s">
        <x:v>1388</x:v>
      </x:c>
      <x:c r="L312" s="623" t="s">
        <x:v>1389</x:v>
      </x:c>
      <x:c r="M312" s="688">
        <x:v>2</x:v>
      </x:c>
      <x:c r="N312" s="623" t="s">
        <x:v>1017</x:v>
      </x:c>
      <x:c r="Q312" s="623" t="s">
        <x:v>1017</x:v>
      </x:c>
      <x:c r="R312" s="631">
        <x:v>0.05</x:v>
      </x:c>
      <x:c r="S312" s="631" cm="1">
        <x:f t="array" ref="S312">R312*RSDUSD24</x:f>
        <x:v>5.3000000000000007</x:v>
      </x:c>
      <x:c r="T312" s="631">
        <x:f t="shared" si="35"/>
        <x:v>5</x:v>
      </x:c>
      <x:c r="U312" s="631">
        <x:f t="shared" si="31"/>
        <x:v>8.5000000000000006E-2</x:v>
      </x:c>
      <x:c r="V312" s="631">
        <x:f t="shared" si="32"/>
        <x:v>5.085</x:v>
      </x:c>
      <x:c r="W312" s="631">
        <x:f t="shared" si="34"/>
        <x:v>10.17</x:v>
      </x:c>
      <x:c r="X312" s="768">
        <x:v>6.0309868451948319</x:v>
      </x:c>
      <x:c r="Y312" s="769">
        <x:f t="shared" si="30"/>
        <x:v>12.061973690389664</x:v>
      </x:c>
    </x:row>
    <x:row r="313" spans="1:25" ht="17.399999999999999">
      <x:c r="A313" s="685" t="s">
        <x:v>1034</x:v>
      </x:c>
      <x:c r="B313" s="623" t="s">
        <x:v>9</x:v>
      </x:c>
      <x:c r="C313" s="623" t="s">
        <x:v>1009</x:v>
      </x:c>
      <x:c r="D313" s="623" t="s">
        <x:v>17</x:v>
      </x:c>
      <x:c r="F313" s="623" t="s">
        <x:v>1358</x:v>
      </x:c>
      <x:c r="J313" s="623" t="s">
        <x:v>1390</x:v>
      </x:c>
      <x:c r="L313" s="623" t="s">
        <x:v>1391</x:v>
      </x:c>
      <x:c r="M313" s="688">
        <x:v>1</x:v>
      </x:c>
      <x:c r="N313" s="623" t="s">
        <x:v>1017</x:v>
      </x:c>
      <x:c r="Q313" s="623" t="s">
        <x:v>1017</x:v>
      </x:c>
      <x:c r="R313" s="631">
        <x:v>6.49</x:v>
      </x:c>
      <x:c r="S313" s="631" cm="1">
        <x:f t="array" ref="S313">R313*RSDUSD24</x:f>
        <x:v>687.94</x:v>
      </x:c>
      <x:c r="T313" s="631">
        <x:f t="shared" si="35"/>
        <x:v>649</x:v>
      </x:c>
      <x:c r="U313" s="631">
        <x:f t="shared" si="31"/>
        <x:v>11.033000000000001</x:v>
      </x:c>
      <x:c r="V313" s="631">
        <x:f t="shared" si="32"/>
        <x:v>660.03300000000002</x:v>
      </x:c>
      <x:c r="W313" s="631">
        <x:f t="shared" si="34"/>
        <x:v>660.03300000000002</x:v>
      </x:c>
      <x:c r="X313" s="768">
        <x:v>717.9808454635463</x:v>
      </x:c>
      <x:c r="Y313" s="769">
        <x:f t="shared" si="30"/>
        <x:v>717.9808454635463</x:v>
      </x:c>
    </x:row>
    <x:row r="314" spans="1:25" ht="17.399999999999999">
      <x:c r="A314" s="685" t="s">
        <x:v>1034</x:v>
      </x:c>
      <x:c r="B314" s="623" t="s">
        <x:v>9</x:v>
      </x:c>
      <x:c r="C314" s="623" t="s">
        <x:v>1009</x:v>
      </x:c>
      <x:c r="D314" s="623" t="s">
        <x:v>15</x:v>
      </x:c>
      <x:c r="J314" s="623" t="s">
        <x:v>1450</x:v>
      </x:c>
      <x:c r="M314" s="688">
        <x:v>2</x:v>
      </x:c>
      <x:c r="R314" s="631"/>
      <x:c r="S314" s="631" cm="1">
        <x:f t="array" ref="S314">R314*RSDUSD24</x:f>
        <x:v>0</x:v>
      </x:c>
      <x:c r="T314" s="631">
        <x:f t="shared" si="35"/>
        <x:v>0</x:v>
      </x:c>
      <x:c r="U314" s="631">
        <x:f t="shared" si="31"/>
        <x:v>0</x:v>
      </x:c>
      <x:c r="V314" s="631">
        <x:f t="shared" si="32"/>
        <x:v>0</x:v>
      </x:c>
      <x:c r="W314" s="631">
        <x:f t="shared" si="34"/>
        <x:v>0</x:v>
      </x:c>
      <x:c r="X314" s="768"/>
      <x:c r="Y314" s="769">
        <x:f t="shared" si="30"/>
        <x:v>0</x:v>
      </x:c>
    </x:row>
    <x:row r="315" spans="1:25" ht="17.399999999999999">
      <x:c r="A315" s="685" t="s">
        <x:v>1034</x:v>
      </x:c>
      <x:c r="B315" s="623" t="s">
        <x:v>9</x:v>
      </x:c>
      <x:c r="C315" s="623" t="s">
        <x:v>1009</x:v>
      </x:c>
      <x:c r="D315" s="623" t="s">
        <x:v>17</x:v>
      </x:c>
      <x:c r="J315" s="623" t="s">
        <x:v>1451</x:v>
      </x:c>
      <x:c r="M315" s="688">
        <x:v>1</x:v>
      </x:c>
      <x:c r="R315" s="631"/>
      <x:c r="S315" s="631" cm="1">
        <x:f t="array" ref="S315">R315*RSDUSD24</x:f>
        <x:v>0</x:v>
      </x:c>
      <x:c r="T315" s="631">
        <x:f t="shared" si="35"/>
        <x:v>0</x:v>
      </x:c>
      <x:c r="U315" s="631">
        <x:f t="shared" si="31"/>
        <x:v>0</x:v>
      </x:c>
      <x:c r="V315" s="631">
        <x:f t="shared" si="32"/>
        <x:v>0</x:v>
      </x:c>
      <x:c r="W315" s="631">
        <x:f t="shared" si="34"/>
        <x:v>0</x:v>
      </x:c>
      <x:c r="X315" s="768"/>
      <x:c r="Y315" s="769">
        <x:f t="shared" si="30"/>
        <x:v>0</x:v>
      </x:c>
    </x:row>
    <x:row r="316" spans="1:25" ht="17.399999999999999">
      <x:c r="A316" s="685" t="s">
        <x:v>1082</x:v>
      </x:c>
      <x:c r="B316" s="623" t="s">
        <x:v>9</x:v>
      </x:c>
      <x:c r="D316" s="623" t="s">
        <x:v>38</x:v>
      </x:c>
      <x:c r="F316" s="623" t="s">
        <x:v>1358</x:v>
      </x:c>
      <x:c r="J316" s="623" t="s">
        <x:v>1392</x:v>
      </x:c>
      <x:c r="M316" s="688">
        <x:v>1</x:v>
      </x:c>
      <x:c r="Q316" s="623" t="s">
        <x:v>1017</x:v>
      </x:c>
      <x:c r="R316" s="631">
        <x:v>0.92</x:v>
      </x:c>
      <x:c r="S316" s="631" cm="1">
        <x:f t="array" ref="S316">R316*RSDUSD24</x:f>
        <x:v>97.52000000000001</x:v>
      </x:c>
      <x:c r="T316" s="631">
        <x:f t="shared" si="35"/>
        <x:v>92</x:v>
      </x:c>
      <x:c r="U316" s="631">
        <x:f t="shared" si="31"/>
        <x:v>1.5640000000000001</x:v>
      </x:c>
      <x:c r="V316" s="631">
        <x:f t="shared" si="32"/>
        <x:v>93.563999999999993</x:v>
      </x:c>
      <x:c r="W316" s="631">
        <x:f t="shared" si="34"/>
        <x:v>93.563999999999993</x:v>
      </x:c>
      <x:c r="X316" s="768">
        <x:v>105.20145179390751</x:v>
      </x:c>
      <x:c r="Y316" s="769">
        <x:f t="shared" si="30"/>
        <x:v>105.20145179390751</x:v>
      </x:c>
    </x:row>
    <x:row r="317" spans="1:25" ht="17.399999999999999">
      <x:c r="A317" s="685" t="s">
        <x:v>1082</x:v>
      </x:c>
      <x:c r="B317" s="623" t="s">
        <x:v>9</x:v>
      </x:c>
      <x:c r="D317" s="623" t="s">
        <x:v>38</x:v>
      </x:c>
      <x:c r="F317" s="623" t="s">
        <x:v>1358</x:v>
      </x:c>
      <x:c r="J317" s="623" t="s">
        <x:v>1452</x:v>
      </x:c>
      <x:c r="M317" s="688">
        <x:v>1</x:v>
      </x:c>
      <x:c r="Q317" s="623" t="s">
        <x:v>1017</x:v>
      </x:c>
      <x:c r="R317" s="631">
        <x:v>1.1399999999999999</x:v>
      </x:c>
      <x:c r="S317" s="631" cm="1">
        <x:f t="array" ref="S317">R317*RSDUSD24</x:f>
        <x:v>120.83999999999999</x:v>
      </x:c>
      <x:c r="T317" s="631">
        <x:f t="shared" si="35"/>
        <x:v>113.99999999999999</x:v>
      </x:c>
      <x:c r="U317" s="631">
        <x:f t="shared" si="31"/>
        <x:v>1.9379999999999999</x:v>
      </x:c>
      <x:c r="V317" s="631">
        <x:f t="shared" si="32"/>
        <x:v>115.93799999999999</x:v>
      </x:c>
      <x:c r="W317" s="631">
        <x:f t="shared" si="34"/>
        <x:v>115.93799999999999</x:v>
      </x:c>
      <x:c r="X317" s="768">
        <x:v>123.52914684124765</x:v>
      </x:c>
      <x:c r="Y317" s="769">
        <x:f t="shared" si="30"/>
        <x:v>123.52914684124765</x:v>
      </x:c>
    </x:row>
    <x:row r="318" spans="1:25" ht="17.399999999999999">
      <x:c r="A318" s="685" t="s">
        <x:v>1082</x:v>
      </x:c>
      <x:c r="B318" s="623" t="s">
        <x:v>9</x:v>
      </x:c>
      <x:c r="D318" s="623" t="s">
        <x:v>38</x:v>
      </x:c>
      <x:c r="F318" s="623" t="s">
        <x:v>1358</x:v>
      </x:c>
      <x:c r="J318" s="623" t="s">
        <x:v>1453</x:v>
      </x:c>
      <x:c r="M318" s="688">
        <x:v>1</x:v>
      </x:c>
      <x:c r="Q318" s="623" t="s">
        <x:v>1017</x:v>
      </x:c>
      <x:c r="R318" s="631">
        <x:v>0.94</x:v>
      </x:c>
      <x:c r="S318" s="631" cm="1">
        <x:f t="array" ref="S318">R318*RSDUSD24</x:f>
        <x:v>99.64</x:v>
      </x:c>
      <x:c r="T318" s="631">
        <x:f t="shared" si="35"/>
        <x:v>94</x:v>
      </x:c>
      <x:c r="U318" s="631">
        <x:f t="shared" si="31"/>
        <x:v>1.5980000000000001</x:v>
      </x:c>
      <x:c r="V318" s="631">
        <x:f t="shared" si="32"/>
        <x:v>95.597999999999999</x:v>
      </x:c>
      <x:c r="W318" s="631">
        <x:f t="shared" si="34"/>
        <x:v>95.597999999999999</x:v>
      </x:c>
      <x:c r="X318" s="768">
        <x:v>102.27873282849264</x:v>
      </x:c>
      <x:c r="Y318" s="769">
        <x:f t="shared" si="30"/>
        <x:v>102.27873282849264</x:v>
      </x:c>
    </x:row>
    <x:row r="319" spans="1:25" ht="17.399999999999999">
      <x:c r="A319" s="685" t="s">
        <x:v>1082</x:v>
      </x:c>
      <x:c r="B319" s="623" t="s">
        <x:v>9</x:v>
      </x:c>
      <x:c r="D319" s="623" t="s">
        <x:v>38</x:v>
      </x:c>
      <x:c r="F319" s="623" t="s">
        <x:v>1358</x:v>
      </x:c>
      <x:c r="J319" s="623" t="s">
        <x:v>1393</x:v>
      </x:c>
      <x:c r="M319" s="688">
        <x:v>1</x:v>
      </x:c>
      <x:c r="Q319" s="623" t="s">
        <x:v>1017</x:v>
      </x:c>
      <x:c r="R319" s="631">
        <x:v>0.14000000000000001</x:v>
      </x:c>
      <x:c r="S319" s="631" cm="1">
        <x:f t="array" ref="S319">R319*RSDUSD24</x:f>
        <x:v>14.840000000000002</x:v>
      </x:c>
      <x:c r="T319" s="631">
        <x:f t="shared" si="35"/>
        <x:v>14.000000000000002</x:v>
      </x:c>
      <x:c r="U319" s="631">
        <x:f t="shared" si="31"/>
        <x:v>0.23800000000000004</x:v>
      </x:c>
      <x:c r="V319" s="631">
        <x:f t="shared" si="32"/>
        <x:v>14.238000000000001</x:v>
      </x:c>
      <x:c r="W319" s="631">
        <x:f t="shared" si="34"/>
        <x:v>14.238000000000001</x:v>
      </x:c>
      <x:c r="X319" s="768">
        <x:v>16.005182954808308</x:v>
      </x:c>
      <x:c r="Y319" s="769">
        <x:f t="shared" si="30"/>
        <x:v>16.005182954808308</x:v>
      </x:c>
    </x:row>
    <x:row r="320" spans="1:25" ht="17.399999999999999">
      <x:c r="A320" s="685" t="s">
        <x:v>1082</x:v>
      </x:c>
      <x:c r="B320" s="623" t="s">
        <x:v>9</x:v>
      </x:c>
      <x:c r="D320" s="623" t="s">
        <x:v>38</x:v>
      </x:c>
      <x:c r="F320" s="623" t="s">
        <x:v>1358</x:v>
      </x:c>
      <x:c r="J320" s="623" t="s">
        <x:v>1394</x:v>
      </x:c>
      <x:c r="M320" s="688">
        <x:v>1</x:v>
      </x:c>
      <x:c r="Q320" s="623" t="s">
        <x:v>1017</x:v>
      </x:c>
      <x:c r="R320" s="631">
        <x:v>0.16</x:v>
      </x:c>
      <x:c r="S320" s="631" cm="1">
        <x:f t="array" ref="S320">R320*RSDUSD24</x:f>
        <x:v>16.96</x:v>
      </x:c>
      <x:c r="T320" s="631">
        <x:f t="shared" si="35"/>
        <x:v>16</x:v>
      </x:c>
      <x:c r="U320" s="631">
        <x:f t="shared" si="31"/>
        <x:v>0.27200000000000002</x:v>
      </x:c>
      <x:c r="V320" s="631">
        <x:f t="shared" si="32"/>
        <x:v>16.271999999999998</x:v>
      </x:c>
      <x:c r="W320" s="631">
        <x:f t="shared" si="34"/>
        <x:v>16.271999999999998</x:v>
      </x:c>
      <x:c r="X320" s="768">
        <x:v>18.107195498702861</x:v>
      </x:c>
      <x:c r="Y320" s="769">
        <x:f t="shared" si="30"/>
        <x:v>18.107195498702861</x:v>
      </x:c>
    </x:row>
    <x:row r="321" spans="1:25" ht="17.399999999999999">
      <x:c r="A321" s="685" t="s">
        <x:v>1082</x:v>
      </x:c>
      <x:c r="B321" s="623" t="s">
        <x:v>9</x:v>
      </x:c>
      <x:c r="D321" s="623" t="s">
        <x:v>38</x:v>
      </x:c>
      <x:c r="F321" s="623" t="s">
        <x:v>1358</x:v>
      </x:c>
      <x:c r="J321" s="623" t="s">
        <x:v>1395</x:v>
      </x:c>
      <x:c r="M321" s="688">
        <x:v>4</x:v>
      </x:c>
      <x:c r="Q321" s="623" t="s">
        <x:v>1017</x:v>
      </x:c>
      <x:c r="R321" s="631">
        <x:v>0.03</x:v>
      </x:c>
      <x:c r="S321" s="631" cm="1">
        <x:f t="array" ref="S321">R321*RSDUSD24</x:f>
        <x:v>3.1799999999999997</x:v>
      </x:c>
      <x:c r="T321" s="631">
        <x:f t="shared" si="35"/>
        <x:v>3</x:v>
      </x:c>
      <x:c r="U321" s="631">
        <x:f t="shared" si="31"/>
        <x:v>5.1000000000000004E-2</x:v>
      </x:c>
      <x:c r="V321" s="631">
        <x:f t="shared" si="32"/>
        <x:v>3.0510000000000002</x:v>
      </x:c>
      <x:c r="W321" s="631">
        <x:f t="shared" si="34"/>
        <x:v>12.204000000000001</x:v>
      </x:c>
      <x:c r="X321" s="768">
        <x:v>2.549400560092034</x:v>
      </x:c>
      <x:c r="Y321" s="769">
        <x:f t="shared" si="30"/>
        <x:v>10.197602240368136</x:v>
      </x:c>
    </x:row>
    <x:row r="322" spans="1:25" ht="17.399999999999999">
      <x:c r="A322" s="685" t="s">
        <x:v>1082</x:v>
      </x:c>
      <x:c r="B322" s="623" t="s">
        <x:v>9</x:v>
      </x:c>
      <x:c r="D322" s="623" t="s">
        <x:v>38</x:v>
      </x:c>
      <x:c r="F322" s="623" t="s">
        <x:v>1358</x:v>
      </x:c>
      <x:c r="J322" s="623" t="s">
        <x:v>1396</x:v>
      </x:c>
      <x:c r="M322" s="688">
        <x:v>2</x:v>
      </x:c>
      <x:c r="Q322" s="623" t="s">
        <x:v>1017</x:v>
      </x:c>
      <x:c r="R322" s="631">
        <x:v>0.02</x:v>
      </x:c>
      <x:c r="S322" s="631" cm="1">
        <x:f t="array" ref="S322">R322*RSDUSD24</x:f>
        <x:v>2.12</x:v>
      </x:c>
      <x:c r="T322" s="631">
        <x:f t="shared" si="35"/>
        <x:v>2</x:v>
      </x:c>
      <x:c r="U322" s="631">
        <x:f t="shared" si="31"/>
        <x:v>3.4000000000000002E-2</x:v>
      </x:c>
      <x:c r="V322" s="631">
        <x:f t="shared" si="32"/>
        <x:v>2.0339999999999998</x:v>
      </x:c>
      <x:c r="W322" s="631">
        <x:f t="shared" si="34"/>
        <x:v>4.0679999999999996</x:v>
      </x:c>
      <x:c r="X322" s="768">
        <x:v>2.2673062448973766</x:v>
      </x:c>
      <x:c r="Y322" s="769">
        <x:f t="shared" ref="Y322:Y385" si="36">+M322*X322</x:f>
        <x:v>4.5346124897947533</x:v>
      </x:c>
    </x:row>
    <x:row r="323" spans="1:25" ht="17.399999999999999">
      <x:c r="A323" s="685" t="s">
        <x:v>1082</x:v>
      </x:c>
      <x:c r="B323" s="623" t="s">
        <x:v>9</x:v>
      </x:c>
      <x:c r="D323" s="623" t="s">
        <x:v>38</x:v>
      </x:c>
      <x:c r="F323" s="623" t="s">
        <x:v>1358</x:v>
      </x:c>
      <x:c r="J323" s="623" t="s">
        <x:v>1397</x:v>
      </x:c>
      <x:c r="M323" s="688">
        <x:v>4</x:v>
      </x:c>
      <x:c r="Q323" s="623" t="s">
        <x:v>1017</x:v>
      </x:c>
      <x:c r="R323" s="631">
        <x:v>0.01</x:v>
      </x:c>
      <x:c r="S323" s="631" cm="1">
        <x:f t="array" ref="S323">R323*RSDUSD24</x:f>
        <x:v>1.06</x:v>
      </x:c>
      <x:c r="T323" s="631">
        <x:f t="shared" si="35"/>
        <x:v>1</x:v>
      </x:c>
      <x:c r="U323" s="631">
        <x:f t="shared" ref="U323:U386" si="37">T323*1.7%</x:f>
        <x:v>1.7000000000000001E-2</x:v>
      </x:c>
      <x:c r="V323" s="631">
        <x:f t="shared" ref="V323:V386" si="38">T323+U323</x:f>
        <x:v>1.0169999999999999</x:v>
      </x:c>
      <x:c r="W323" s="631">
        <x:f t="shared" si="34"/>
        <x:v>4.0679999999999996</x:v>
      </x:c>
      <x:c r="X323" s="768">
        <x:v>1.1450591278062974</x:v>
      </x:c>
      <x:c r="Y323" s="769">
        <x:f t="shared" si="36"/>
        <x:v>4.5802365112251895</x:v>
      </x:c>
    </x:row>
    <x:row r="324" spans="1:25" ht="17.399999999999999">
      <x:c r="A324" s="685" t="s">
        <x:v>1082</x:v>
      </x:c>
      <x:c r="B324" s="623" t="s">
        <x:v>9</x:v>
      </x:c>
      <x:c r="D324" s="623" t="s">
        <x:v>38</x:v>
      </x:c>
      <x:c r="F324" s="623" t="s">
        <x:v>1358</x:v>
      </x:c>
      <x:c r="J324" s="623" t="s">
        <x:v>1398</x:v>
      </x:c>
      <x:c r="M324" s="688">
        <x:v>4</x:v>
      </x:c>
      <x:c r="Q324" s="623" t="s">
        <x:v>1017</x:v>
      </x:c>
      <x:c r="R324" s="631">
        <x:v>0.01</x:v>
      </x:c>
      <x:c r="S324" s="631" cm="1">
        <x:f t="array" ref="S324">R324*RSDUSD24</x:f>
        <x:v>1.06</x:v>
      </x:c>
      <x:c r="T324" s="631">
        <x:f t="shared" si="35"/>
        <x:v>1</x:v>
      </x:c>
      <x:c r="U324" s="631">
        <x:f t="shared" si="37"/>
        <x:v>1.7000000000000001E-2</x:v>
      </x:c>
      <x:c r="V324" s="631">
        <x:f t="shared" si="38"/>
        <x:v>1.0169999999999999</x:v>
      </x:c>
      <x:c r="W324" s="631">
        <x:f t="shared" si="34"/>
        <x:v>4.0679999999999996</x:v>
      </x:c>
      <x:c r="X324" s="768">
        <x:v>1.1382634823931299</x:v>
      </x:c>
      <x:c r="Y324" s="769">
        <x:f t="shared" si="36"/>
        <x:v>4.5530539295725196</x:v>
      </x:c>
    </x:row>
    <x:row r="325" spans="1:25" ht="17.399999999999999">
      <x:c r="A325" s="685" t="s">
        <x:v>1082</x:v>
      </x:c>
      <x:c r="B325" s="623" t="s">
        <x:v>9</x:v>
      </x:c>
      <x:c r="D325" s="623" t="s">
        <x:v>38</x:v>
      </x:c>
      <x:c r="F325" s="623" t="s">
        <x:v>1358</x:v>
      </x:c>
      <x:c r="J325" s="623" t="s">
        <x:v>1399</x:v>
      </x:c>
      <x:c r="M325" s="688">
        <x:v>3</x:v>
      </x:c>
      <x:c r="Q325" s="623" t="s">
        <x:v>1017</x:v>
      </x:c>
      <x:c r="R325" s="631">
        <x:v>0.01</x:v>
      </x:c>
      <x:c r="S325" s="631" cm="1">
        <x:f t="array" ref="S325">R325*RSDUSD24</x:f>
        <x:v>1.06</x:v>
      </x:c>
      <x:c r="T325" s="631">
        <x:f t="shared" si="35"/>
        <x:v>1</x:v>
      </x:c>
      <x:c r="U325" s="631">
        <x:f t="shared" si="37"/>
        <x:v>1.7000000000000001E-2</x:v>
      </x:c>
      <x:c r="V325" s="631">
        <x:f t="shared" si="38"/>
        <x:v>1.0169999999999999</x:v>
      </x:c>
      <x:c r="W325" s="631">
        <x:f t="shared" si="34"/>
        <x:v>3.0509999999999997</x:v>
      </x:c>
      <x:c r="X325" s="768">
        <x:v>1.0935519998570837</x:v>
      </x:c>
      <x:c r="Y325" s="769">
        <x:f t="shared" si="36"/>
        <x:v>3.280655999571251</x:v>
      </x:c>
    </x:row>
    <x:row r="326" spans="1:25" ht="17.399999999999999">
      <x:c r="A326" s="685" t="s">
        <x:v>1082</x:v>
      </x:c>
      <x:c r="B326" s="623" t="s">
        <x:v>9</x:v>
      </x:c>
      <x:c r="D326" s="623" t="s">
        <x:v>38</x:v>
      </x:c>
      <x:c r="F326" s="623" t="s">
        <x:v>1358</x:v>
      </x:c>
      <x:c r="J326" s="623" t="s">
        <x:v>1400</x:v>
      </x:c>
      <x:c r="M326" s="688">
        <x:v>4</x:v>
      </x:c>
      <x:c r="Q326" s="623" t="s">
        <x:v>1017</x:v>
      </x:c>
      <x:c r="R326" s="631">
        <x:v>0.02</x:v>
      </x:c>
      <x:c r="S326" s="631" cm="1">
        <x:f t="array" ref="S326">R326*RSDUSD24</x:f>
        <x:v>2.12</x:v>
      </x:c>
      <x:c r="T326" s="631">
        <x:f t="shared" ref="T326:T357" si="39">R326*RSDUSD25</x:f>
        <x:v>2</x:v>
      </x:c>
      <x:c r="U326" s="631">
        <x:f t="shared" si="37"/>
        <x:v>3.4000000000000002E-2</x:v>
      </x:c>
      <x:c r="V326" s="631">
        <x:f t="shared" si="38"/>
        <x:v>2.0339999999999998</x:v>
      </x:c>
      <x:c r="W326" s="631">
        <x:f t="shared" ref="W326:W389" si="40">V326*M326</x:f>
        <x:v>8.1359999999999992</x:v>
      </x:c>
      <x:c r="X326" s="768">
        <x:v>2.2396199048189405</x:v>
      </x:c>
      <x:c r="Y326" s="769">
        <x:f t="shared" si="36"/>
        <x:v>8.9584796192757619</x:v>
      </x:c>
    </x:row>
    <x:row r="327" spans="1:25" ht="17.399999999999999">
      <x:c r="A327" s="685" t="s">
        <x:v>1082</x:v>
      </x:c>
      <x:c r="B327" s="623" t="s">
        <x:v>9</x:v>
      </x:c>
      <x:c r="D327" s="623" t="s">
        <x:v>38</x:v>
      </x:c>
      <x:c r="F327" s="623" t="s">
        <x:v>1358</x:v>
      </x:c>
      <x:c r="J327" s="623" t="s">
        <x:v>1401</x:v>
      </x:c>
      <x:c r="M327" s="688">
        <x:v>9</x:v>
      </x:c>
      <x:c r="Q327" s="623" t="s">
        <x:v>1017</x:v>
      </x:c>
      <x:c r="R327" s="631">
        <x:v>0.02</x:v>
      </x:c>
      <x:c r="S327" s="631" cm="1">
        <x:f t="array" ref="S327">R327*RSDUSD24</x:f>
        <x:v>2.12</x:v>
      </x:c>
      <x:c r="T327" s="631">
        <x:f t="shared" si="39"/>
        <x:v>2</x:v>
      </x:c>
      <x:c r="U327" s="631">
        <x:f t="shared" si="37"/>
        <x:v>3.4000000000000002E-2</x:v>
      </x:c>
      <x:c r="V327" s="631">
        <x:f t="shared" si="38"/>
        <x:v>2.0339999999999998</x:v>
      </x:c>
      <x:c r="W327" s="631">
        <x:f t="shared" si="40"/>
        <x:v>18.305999999999997</x:v>
      </x:c>
      <x:c r="X327" s="768">
        <x:v>2.2446807544965557</x:v>
      </x:c>
      <x:c r="Y327" s="769">
        <x:f t="shared" si="36"/>
        <x:v>20.202126790469002</x:v>
      </x:c>
    </x:row>
    <x:row r="328" spans="1:25" ht="17.399999999999999">
      <x:c r="A328" s="685" t="s">
        <x:v>1082</x:v>
      </x:c>
      <x:c r="B328" s="623" t="s">
        <x:v>9</x:v>
      </x:c>
      <x:c r="D328" s="623" t="s">
        <x:v>38</x:v>
      </x:c>
      <x:c r="F328" s="623" t="s">
        <x:v>1358</x:v>
      </x:c>
      <x:c r="J328" s="623" t="s">
        <x:v>1402</x:v>
      </x:c>
      <x:c r="M328" s="688">
        <x:v>1</x:v>
      </x:c>
      <x:c r="Q328" s="623" t="s">
        <x:v>1017</x:v>
      </x:c>
      <x:c r="R328" s="631">
        <x:v>1.08</x:v>
      </x:c>
      <x:c r="S328" s="631" cm="1">
        <x:f t="array" ref="S328">R328*RSDUSD24</x:f>
        <x:v>114.48</x:v>
      </x:c>
      <x:c r="T328" s="631">
        <x:f t="shared" si="39"/>
        <x:v>108</x:v>
      </x:c>
      <x:c r="U328" s="631">
        <x:f t="shared" si="37"/>
        <x:v>1.8360000000000001</x:v>
      </x:c>
      <x:c r="V328" s="631">
        <x:f t="shared" si="38"/>
        <x:v>109.836</x:v>
      </x:c>
      <x:c r="W328" s="631">
        <x:f t="shared" si="40"/>
        <x:v>109.836</x:v>
      </x:c>
      <x:c r="X328" s="768">
        <x:v>141.15149621194485</x:v>
      </x:c>
      <x:c r="Y328" s="769">
        <x:f t="shared" si="36"/>
        <x:v>141.15149621194485</x:v>
      </x:c>
    </x:row>
    <x:row r="329" spans="1:25" ht="17.399999999999999">
      <x:c r="A329" s="685" t="s">
        <x:v>1082</x:v>
      </x:c>
      <x:c r="B329" s="623" t="s">
        <x:v>9</x:v>
      </x:c>
      <x:c r="D329" s="623" t="s">
        <x:v>38</x:v>
      </x:c>
      <x:c r="F329" s="623" t="s">
        <x:v>1358</x:v>
      </x:c>
      <x:c r="J329" s="623" t="s">
        <x:v>1403</x:v>
      </x:c>
      <x:c r="M329" s="688">
        <x:v>1</x:v>
      </x:c>
      <x:c r="Q329" s="623" t="s">
        <x:v>1017</x:v>
      </x:c>
      <x:c r="R329" s="631">
        <x:v>1.08</x:v>
      </x:c>
      <x:c r="S329" s="631" cm="1">
        <x:f t="array" ref="S329">R329*RSDUSD24</x:f>
        <x:v>114.48</x:v>
      </x:c>
      <x:c r="T329" s="631">
        <x:f t="shared" si="39"/>
        <x:v>108</x:v>
      </x:c>
      <x:c r="U329" s="631">
        <x:f t="shared" si="37"/>
        <x:v>1.8360000000000001</x:v>
      </x:c>
      <x:c r="V329" s="631">
        <x:f t="shared" si="38"/>
        <x:v>109.836</x:v>
      </x:c>
      <x:c r="W329" s="631">
        <x:f t="shared" si="40"/>
        <x:v>109.836</x:v>
      </x:c>
      <x:c r="X329" s="768">
        <x:v>141.4492210680875</x:v>
      </x:c>
      <x:c r="Y329" s="769">
        <x:f t="shared" si="36"/>
        <x:v>141.4492210680875</x:v>
      </x:c>
    </x:row>
    <x:row r="330" spans="1:25" ht="17.399999999999999">
      <x:c r="A330" s="685" t="s">
        <x:v>1082</x:v>
      </x:c>
      <x:c r="B330" s="623" t="s">
        <x:v>9</x:v>
      </x:c>
      <x:c r="D330" s="623" t="s">
        <x:v>38</x:v>
      </x:c>
      <x:c r="F330" s="623" t="s">
        <x:v>1358</x:v>
      </x:c>
      <x:c r="J330" s="623" t="s">
        <x:v>1404</x:v>
      </x:c>
      <x:c r="M330" s="688">
        <x:v>4</x:v>
      </x:c>
      <x:c r="Q330" s="623" t="s">
        <x:v>1017</x:v>
      </x:c>
      <x:c r="R330" s="631">
        <x:v>0.03</x:v>
      </x:c>
      <x:c r="S330" s="631" cm="1">
        <x:f t="array" ref="S330">R330*RSDUSD24</x:f>
        <x:v>3.1799999999999997</x:v>
      </x:c>
      <x:c r="T330" s="631">
        <x:f t="shared" si="39"/>
        <x:v>3</x:v>
      </x:c>
      <x:c r="U330" s="631">
        <x:f t="shared" si="37"/>
        <x:v>5.1000000000000004E-2</x:v>
      </x:c>
      <x:c r="V330" s="631">
        <x:f t="shared" si="38"/>
        <x:v>3.0510000000000002</x:v>
      </x:c>
      <x:c r="W330" s="631">
        <x:f t="shared" si="40"/>
        <x:v>12.204000000000001</x:v>
      </x:c>
      <x:c r="X330" s="768">
        <x:v>3.4897223961553836</x:v>
      </x:c>
      <x:c r="Y330" s="769">
        <x:f t="shared" si="36"/>
        <x:v>13.958889584621534</x:v>
      </x:c>
    </x:row>
    <x:row r="331" spans="1:25" ht="17.399999999999999">
      <x:c r="A331" s="685" t="s">
        <x:v>1082</x:v>
      </x:c>
      <x:c r="B331" s="623" t="s">
        <x:v>9</x:v>
      </x:c>
      <x:c r="D331" s="623" t="s">
        <x:v>38</x:v>
      </x:c>
      <x:c r="F331" s="623" t="s">
        <x:v>1358</x:v>
      </x:c>
      <x:c r="J331" s="623" t="s">
        <x:v>1405</x:v>
      </x:c>
      <x:c r="M331" s="688">
        <x:v>15</x:v>
      </x:c>
      <x:c r="Q331" s="623" t="s">
        <x:v>1017</x:v>
      </x:c>
      <x:c r="R331" s="631">
        <x:v>0.02</x:v>
      </x:c>
      <x:c r="S331" s="631" cm="1">
        <x:f t="array" ref="S331">R331*RSDUSD24</x:f>
        <x:v>2.12</x:v>
      </x:c>
      <x:c r="T331" s="631">
        <x:f t="shared" si="39"/>
        <x:v>2</x:v>
      </x:c>
      <x:c r="U331" s="631">
        <x:f t="shared" si="37"/>
        <x:v>3.4000000000000002E-2</x:v>
      </x:c>
      <x:c r="V331" s="631">
        <x:f t="shared" si="38"/>
        <x:v>2.0339999999999998</x:v>
      </x:c>
      <x:c r="W331" s="631">
        <x:f t="shared" si="40"/>
        <x:v>30.509999999999998</x:v>
      </x:c>
      <x:c r="X331" s="768">
        <x:v>2.2721254103434876</x:v>
      </x:c>
      <x:c r="Y331" s="769">
        <x:f t="shared" si="36"/>
        <x:v>34.081881155152317</x:v>
      </x:c>
    </x:row>
    <x:row r="332" spans="1:25" ht="17.399999999999999">
      <x:c r="A332" s="685" t="s">
        <x:v>1082</x:v>
      </x:c>
      <x:c r="B332" s="623" t="s">
        <x:v>9</x:v>
      </x:c>
      <x:c r="D332" s="623" t="s">
        <x:v>38</x:v>
      </x:c>
      <x:c r="F332" s="623" t="s">
        <x:v>1358</x:v>
      </x:c>
      <x:c r="J332" s="623" t="s">
        <x:v>1406</x:v>
      </x:c>
      <x:c r="M332" s="688">
        <x:v>1</x:v>
      </x:c>
      <x:c r="Q332" s="623" t="s">
        <x:v>1017</x:v>
      </x:c>
      <x:c r="R332" s="631">
        <x:v>0.02</x:v>
      </x:c>
      <x:c r="S332" s="631" cm="1">
        <x:f t="array" ref="S332">R332*RSDUSD24</x:f>
        <x:v>2.12</x:v>
      </x:c>
      <x:c r="T332" s="631">
        <x:f t="shared" si="39"/>
        <x:v>2</x:v>
      </x:c>
      <x:c r="U332" s="631">
        <x:f t="shared" si="37"/>
        <x:v>3.4000000000000002E-2</x:v>
      </x:c>
      <x:c r="V332" s="631">
        <x:f t="shared" si="38"/>
        <x:v>2.0339999999999998</x:v>
      </x:c>
      <x:c r="W332" s="631">
        <x:f t="shared" si="40"/>
        <x:v>2.0339999999999998</x:v>
      </x:c>
      <x:c r="X332" s="768">
        <x:v>2.2854086624824106</x:v>
      </x:c>
      <x:c r="Y332" s="769">
        <x:f t="shared" si="36"/>
        <x:v>2.2854086624824106</x:v>
      </x:c>
    </x:row>
    <x:row r="333" spans="1:25" ht="17.399999999999999">
      <x:c r="A333" s="685" t="s">
        <x:v>1082</x:v>
      </x:c>
      <x:c r="B333" s="623" t="s">
        <x:v>9</x:v>
      </x:c>
      <x:c r="D333" s="623" t="s">
        <x:v>38</x:v>
      </x:c>
      <x:c r="F333" s="623" t="s">
        <x:v>1358</x:v>
      </x:c>
      <x:c r="J333" s="623" t="s">
        <x:v>1407</x:v>
      </x:c>
      <x:c r="M333" s="688">
        <x:v>1</x:v>
      </x:c>
      <x:c r="Q333" s="623" t="s">
        <x:v>1017</x:v>
      </x:c>
      <x:c r="R333" s="631">
        <x:v>0.02</x:v>
      </x:c>
      <x:c r="S333" s="631" cm="1">
        <x:f t="array" ref="S333">R333*RSDUSD24</x:f>
        <x:v>2.12</x:v>
      </x:c>
      <x:c r="T333" s="631">
        <x:f t="shared" si="39"/>
        <x:v>2</x:v>
      </x:c>
      <x:c r="U333" s="631">
        <x:f t="shared" si="37"/>
        <x:v>3.4000000000000002E-2</x:v>
      </x:c>
      <x:c r="V333" s="631">
        <x:f t="shared" si="38"/>
        <x:v>2.0339999999999998</x:v>
      </x:c>
      <x:c r="W333" s="631">
        <x:f t="shared" si="40"/>
        <x:v>2.0339999999999998</x:v>
      </x:c>
      <x:c r="X333" s="768">
        <x:v>2.2798725309930727</x:v>
      </x:c>
      <x:c r="Y333" s="769">
        <x:f t="shared" si="36"/>
        <x:v>2.2798725309930727</x:v>
      </x:c>
    </x:row>
    <x:row r="334" spans="1:25" ht="17.399999999999999">
      <x:c r="A334" s="685" t="s">
        <x:v>1082</x:v>
      </x:c>
      <x:c r="B334" s="623" t="s">
        <x:v>9</x:v>
      </x:c>
      <x:c r="D334" s="623" t="s">
        <x:v>39</x:v>
      </x:c>
      <x:c r="F334" s="623" t="s">
        <x:v>1358</x:v>
      </x:c>
      <x:c r="J334" s="623" t="s">
        <x:v>1408</x:v>
      </x:c>
      <x:c r="M334" s="688">
        <x:v>1</x:v>
      </x:c>
      <x:c r="Q334" s="623" t="s">
        <x:v>1017</x:v>
      </x:c>
      <x:c r="R334" s="631">
        <x:v>0.86</x:v>
      </x:c>
      <x:c r="S334" s="631" cm="1">
        <x:f t="array" ref="S334">R334*RSDUSD24</x:f>
        <x:v>91.16</x:v>
      </x:c>
      <x:c r="T334" s="631">
        <x:f t="shared" si="39"/>
        <x:v>86</x:v>
      </x:c>
      <x:c r="U334" s="631">
        <x:f t="shared" si="37"/>
        <x:v>1.4620000000000002</x:v>
      </x:c>
      <x:c r="V334" s="631">
        <x:f t="shared" si="38"/>
        <x:v>87.462000000000003</x:v>
      </x:c>
      <x:c r="W334" s="631">
        <x:f t="shared" si="40"/>
        <x:v>87.462000000000003</x:v>
      </x:c>
      <x:c r="X334" s="768">
        <x:v>95.248172897803244</x:v>
      </x:c>
      <x:c r="Y334" s="769">
        <x:f t="shared" si="36"/>
        <x:v>95.248172897803244</x:v>
      </x:c>
    </x:row>
    <x:row r="335" spans="1:25" ht="17.399999999999999">
      <x:c r="A335" s="685" t="s">
        <x:v>1082</x:v>
      </x:c>
      <x:c r="B335" s="623" t="s">
        <x:v>9</x:v>
      </x:c>
      <x:c r="D335" s="623" t="s">
        <x:v>39</x:v>
      </x:c>
      <x:c r="F335" s="623" t="s">
        <x:v>1358</x:v>
      </x:c>
      <x:c r="J335" s="623" t="s">
        <x:v>1454</x:v>
      </x:c>
      <x:c r="M335" s="688">
        <x:v>1</x:v>
      </x:c>
      <x:c r="Q335" s="623" t="s">
        <x:v>1017</x:v>
      </x:c>
      <x:c r="R335" s="631">
        <x:v>0.7</x:v>
      </x:c>
      <x:c r="S335" s="631" cm="1">
        <x:f t="array" ref="S335">R335*RSDUSD24</x:f>
        <x:v>74.199999999999989</x:v>
      </x:c>
      <x:c r="T335" s="631">
        <x:f t="shared" si="39"/>
        <x:v>70</x:v>
      </x:c>
      <x:c r="U335" s="631">
        <x:f t="shared" si="37"/>
        <x:v>1.1900000000000002</x:v>
      </x:c>
      <x:c r="V335" s="631">
        <x:f t="shared" si="38"/>
        <x:v>71.19</x:v>
      </x:c>
      <x:c r="W335" s="631">
        <x:f t="shared" si="40"/>
        <x:v>71.19</x:v>
      </x:c>
      <x:c r="X335" s="768">
        <x:v>76.042185885905468</x:v>
      </x:c>
      <x:c r="Y335" s="769">
        <x:f t="shared" si="36"/>
        <x:v>76.042185885905468</x:v>
      </x:c>
    </x:row>
    <x:row r="336" spans="1:25" ht="17.399999999999999">
      <x:c r="A336" s="685" t="s">
        <x:v>1082</x:v>
      </x:c>
      <x:c r="B336" s="623" t="s">
        <x:v>9</x:v>
      </x:c>
      <x:c r="D336" s="623" t="s">
        <x:v>39</x:v>
      </x:c>
      <x:c r="F336" s="623" t="s">
        <x:v>1358</x:v>
      </x:c>
      <x:c r="J336" s="623" t="s">
        <x:v>1455</x:v>
      </x:c>
      <x:c r="M336" s="688">
        <x:v>1</x:v>
      </x:c>
      <x:c r="Q336" s="623" t="s">
        <x:v>1017</x:v>
      </x:c>
      <x:c r="R336" s="631">
        <x:v>0.72</x:v>
      </x:c>
      <x:c r="S336" s="631" cm="1">
        <x:f t="array" ref="S336">R336*RSDUSD24</x:f>
        <x:v>76.319999999999993</x:v>
      </x:c>
      <x:c r="T336" s="631">
        <x:f t="shared" si="39"/>
        <x:v>72</x:v>
      </x:c>
      <x:c r="U336" s="631">
        <x:f t="shared" si="37"/>
        <x:v>1.2240000000000002</x:v>
      </x:c>
      <x:c r="V336" s="631">
        <x:f t="shared" si="38"/>
        <x:v>73.224000000000004</x:v>
      </x:c>
      <x:c r="W336" s="631">
        <x:f t="shared" si="40"/>
        <x:v>73.224000000000004</x:v>
      </x:c>
      <x:c r="X336" s="768">
        <x:v>78.082093570237603</x:v>
      </x:c>
      <x:c r="Y336" s="769">
        <x:f t="shared" si="36"/>
        <x:v>78.082093570237603</x:v>
      </x:c>
    </x:row>
    <x:row r="337" spans="1:25" ht="17.399999999999999">
      <x:c r="A337" s="685" t="s">
        <x:v>1082</x:v>
      </x:c>
      <x:c r="B337" s="623" t="s">
        <x:v>9</x:v>
      </x:c>
      <x:c r="D337" s="623" t="s">
        <x:v>39</x:v>
      </x:c>
      <x:c r="F337" s="623" t="s">
        <x:v>1358</x:v>
      </x:c>
      <x:c r="J337" s="623" t="s">
        <x:v>1393</x:v>
      </x:c>
      <x:c r="M337" s="625">
        <x:v>1</x:v>
      </x:c>
      <x:c r="N337" s="686"/>
      <x:c r="O337" s="686"/>
      <x:c r="Q337" s="623" t="s">
        <x:v>1017</x:v>
      </x:c>
      <x:c r="R337" s="631">
        <x:v>0.14000000000000001</x:v>
      </x:c>
      <x:c r="S337" s="631" cm="1">
        <x:f t="array" ref="S337">R337*RSDUSD24</x:f>
        <x:v>14.840000000000002</x:v>
      </x:c>
      <x:c r="T337" s="631">
        <x:f t="shared" si="39"/>
        <x:v>14.000000000000002</x:v>
      </x:c>
      <x:c r="U337" s="631">
        <x:f t="shared" si="37"/>
        <x:v>0.23800000000000004</x:v>
      </x:c>
      <x:c r="V337" s="631">
        <x:f t="shared" si="38"/>
        <x:v>14.238000000000001</x:v>
      </x:c>
      <x:c r="W337" s="631">
        <x:f t="shared" si="40"/>
        <x:v>14.238000000000001</x:v>
      </x:c>
      <x:c r="X337" s="768">
        <x:v>16.005182954808308</x:v>
      </x:c>
      <x:c r="Y337" s="769">
        <x:f t="shared" si="36"/>
        <x:v>16.005182954808308</x:v>
      </x:c>
    </x:row>
    <x:row r="338" spans="1:25" ht="17.399999999999999">
      <x:c r="A338" s="685" t="s">
        <x:v>1082</x:v>
      </x:c>
      <x:c r="B338" s="623" t="s">
        <x:v>9</x:v>
      </x:c>
      <x:c r="D338" s="623" t="s">
        <x:v>39</x:v>
      </x:c>
      <x:c r="F338" s="623" t="s">
        <x:v>1358</x:v>
      </x:c>
      <x:c r="J338" s="623" t="s">
        <x:v>1394</x:v>
      </x:c>
      <x:c r="M338" s="625">
        <x:v>1</x:v>
      </x:c>
      <x:c r="N338" s="686"/>
      <x:c r="O338" s="686"/>
      <x:c r="Q338" s="623" t="s">
        <x:v>1017</x:v>
      </x:c>
      <x:c r="R338" s="631">
        <x:v>0.16</x:v>
      </x:c>
      <x:c r="S338" s="631" cm="1">
        <x:f t="array" ref="S338">R338*RSDUSD24</x:f>
        <x:v>16.96</x:v>
      </x:c>
      <x:c r="T338" s="631">
        <x:f t="shared" si="39"/>
        <x:v>16</x:v>
      </x:c>
      <x:c r="U338" s="631">
        <x:f t="shared" si="37"/>
        <x:v>0.27200000000000002</x:v>
      </x:c>
      <x:c r="V338" s="631">
        <x:f t="shared" si="38"/>
        <x:v>16.271999999999998</x:v>
      </x:c>
      <x:c r="W338" s="631">
        <x:f t="shared" si="40"/>
        <x:v>16.271999999999998</x:v>
      </x:c>
      <x:c r="X338" s="768">
        <x:v>18.107195498702861</x:v>
      </x:c>
      <x:c r="Y338" s="769">
        <x:f t="shared" si="36"/>
        <x:v>18.107195498702861</x:v>
      </x:c>
    </x:row>
    <x:row r="339" spans="1:25" ht="17.399999999999999">
      <x:c r="A339" s="685" t="s">
        <x:v>1082</x:v>
      </x:c>
      <x:c r="B339" s="623" t="s">
        <x:v>9</x:v>
      </x:c>
      <x:c r="D339" s="623" t="s">
        <x:v>39</x:v>
      </x:c>
      <x:c r="F339" s="623" t="s">
        <x:v>1358</x:v>
      </x:c>
      <x:c r="J339" s="623" t="s">
        <x:v>1395</x:v>
      </x:c>
      <x:c r="M339" s="625">
        <x:v>3</x:v>
      </x:c>
      <x:c r="N339" s="686"/>
      <x:c r="O339" s="686"/>
      <x:c r="Q339" s="623" t="s">
        <x:v>1017</x:v>
      </x:c>
      <x:c r="R339" s="631">
        <x:v>0.03</x:v>
      </x:c>
      <x:c r="S339" s="631" cm="1">
        <x:f t="array" ref="S339">R339*RSDUSD24</x:f>
        <x:v>3.1799999999999997</x:v>
      </x:c>
      <x:c r="T339" s="631">
        <x:f t="shared" si="39"/>
        <x:v>3</x:v>
      </x:c>
      <x:c r="U339" s="631">
        <x:f t="shared" si="37"/>
        <x:v>5.1000000000000004E-2</x:v>
      </x:c>
      <x:c r="V339" s="631">
        <x:f t="shared" si="38"/>
        <x:v>3.0510000000000002</x:v>
      </x:c>
      <x:c r="W339" s="631">
        <x:f t="shared" si="40"/>
        <x:v>9.1530000000000005</x:v>
      </x:c>
      <x:c r="X339" s="768">
        <x:v>2.549400560092034</x:v>
      </x:c>
      <x:c r="Y339" s="769">
        <x:f t="shared" si="36"/>
        <x:v>7.6482016802761024</x:v>
      </x:c>
    </x:row>
    <x:row r="340" spans="1:25" ht="17.399999999999999">
      <x:c r="A340" s="685" t="s">
        <x:v>1082</x:v>
      </x:c>
      <x:c r="B340" s="623" t="s">
        <x:v>9</x:v>
      </x:c>
      <x:c r="D340" s="623" t="s">
        <x:v>39</x:v>
      </x:c>
      <x:c r="F340" s="623" t="s">
        <x:v>1358</x:v>
      </x:c>
      <x:c r="J340" s="623" t="s">
        <x:v>1396</x:v>
      </x:c>
      <x:c r="M340" s="625">
        <x:v>1</x:v>
      </x:c>
      <x:c r="N340" s="686"/>
      <x:c r="O340" s="686"/>
      <x:c r="Q340" s="623" t="s">
        <x:v>1017</x:v>
      </x:c>
      <x:c r="R340" s="631">
        <x:v>0.02</x:v>
      </x:c>
      <x:c r="S340" s="631" cm="1">
        <x:f t="array" ref="S340">R340*RSDUSD24</x:f>
        <x:v>2.12</x:v>
      </x:c>
      <x:c r="T340" s="631">
        <x:f t="shared" si="39"/>
        <x:v>2</x:v>
      </x:c>
      <x:c r="U340" s="631">
        <x:f t="shared" si="37"/>
        <x:v>3.4000000000000002E-2</x:v>
      </x:c>
      <x:c r="V340" s="631">
        <x:f t="shared" si="38"/>
        <x:v>2.0339999999999998</x:v>
      </x:c>
      <x:c r="W340" s="631">
        <x:f t="shared" si="40"/>
        <x:v>2.0339999999999998</x:v>
      </x:c>
      <x:c r="X340" s="768">
        <x:v>2.2673062448973766</x:v>
      </x:c>
      <x:c r="Y340" s="769">
        <x:f t="shared" si="36"/>
        <x:v>2.2673062448973766</x:v>
      </x:c>
    </x:row>
    <x:row r="341" spans="1:25" ht="17.399999999999999">
      <x:c r="A341" s="685" t="s">
        <x:v>1082</x:v>
      </x:c>
      <x:c r="B341" s="623" t="s">
        <x:v>9</x:v>
      </x:c>
      <x:c r="D341" s="623" t="s">
        <x:v>39</x:v>
      </x:c>
      <x:c r="F341" s="623" t="s">
        <x:v>1358</x:v>
      </x:c>
      <x:c r="J341" s="623" t="s">
        <x:v>1397</x:v>
      </x:c>
      <x:c r="M341" s="625">
        <x:v>2</x:v>
      </x:c>
      <x:c r="N341" s="686"/>
      <x:c r="O341" s="686"/>
      <x:c r="Q341" s="623" t="s">
        <x:v>1017</x:v>
      </x:c>
      <x:c r="R341" s="631">
        <x:v>0.01</x:v>
      </x:c>
      <x:c r="S341" s="631" cm="1">
        <x:f t="array" ref="S341">R341*RSDUSD24</x:f>
        <x:v>1.06</x:v>
      </x:c>
      <x:c r="T341" s="631">
        <x:f t="shared" si="39"/>
        <x:v>1</x:v>
      </x:c>
      <x:c r="U341" s="631">
        <x:f t="shared" si="37"/>
        <x:v>1.7000000000000001E-2</x:v>
      </x:c>
      <x:c r="V341" s="631">
        <x:f t="shared" si="38"/>
        <x:v>1.0169999999999999</x:v>
      </x:c>
      <x:c r="W341" s="631">
        <x:f t="shared" si="40"/>
        <x:v>2.0339999999999998</x:v>
      </x:c>
      <x:c r="X341" s="768">
        <x:v>1.1450591278062974</x:v>
      </x:c>
      <x:c r="Y341" s="769">
        <x:f t="shared" si="36"/>
        <x:v>2.2901182556125947</x:v>
      </x:c>
    </x:row>
    <x:row r="342" spans="1:25" ht="17.399999999999999">
      <x:c r="A342" s="685" t="s">
        <x:v>1082</x:v>
      </x:c>
      <x:c r="B342" s="623" t="s">
        <x:v>9</x:v>
      </x:c>
      <x:c r="D342" s="623" t="s">
        <x:v>39</x:v>
      </x:c>
      <x:c r="F342" s="623" t="s">
        <x:v>1358</x:v>
      </x:c>
      <x:c r="J342" s="623" t="s">
        <x:v>1398</x:v>
      </x:c>
      <x:c r="M342" s="625">
        <x:v>4</x:v>
      </x:c>
      <x:c r="N342" s="686"/>
      <x:c r="O342" s="686"/>
      <x:c r="Q342" s="623" t="s">
        <x:v>1017</x:v>
      </x:c>
      <x:c r="R342" s="631">
        <x:v>0.01</x:v>
      </x:c>
      <x:c r="S342" s="631" cm="1">
        <x:f t="array" ref="S342">R342*RSDUSD24</x:f>
        <x:v>1.06</x:v>
      </x:c>
      <x:c r="T342" s="631">
        <x:f t="shared" si="39"/>
        <x:v>1</x:v>
      </x:c>
      <x:c r="U342" s="631">
        <x:f t="shared" si="37"/>
        <x:v>1.7000000000000001E-2</x:v>
      </x:c>
      <x:c r="V342" s="631">
        <x:f t="shared" si="38"/>
        <x:v>1.0169999999999999</x:v>
      </x:c>
      <x:c r="W342" s="631">
        <x:f t="shared" si="40"/>
        <x:v>4.0679999999999996</x:v>
      </x:c>
      <x:c r="X342" s="768">
        <x:v>1.1382634823931299</x:v>
      </x:c>
      <x:c r="Y342" s="769">
        <x:f t="shared" si="36"/>
        <x:v>4.5530539295725196</x:v>
      </x:c>
    </x:row>
    <x:row r="343" spans="1:25" ht="17.399999999999999">
      <x:c r="A343" s="685" t="s">
        <x:v>1082</x:v>
      </x:c>
      <x:c r="B343" s="623" t="s">
        <x:v>9</x:v>
      </x:c>
      <x:c r="D343" s="623" t="s">
        <x:v>39</x:v>
      </x:c>
      <x:c r="F343" s="623" t="s">
        <x:v>1358</x:v>
      </x:c>
      <x:c r="J343" s="623" t="s">
        <x:v>1399</x:v>
      </x:c>
      <x:c r="M343" s="625">
        <x:v>2</x:v>
      </x:c>
      <x:c r="N343" s="686"/>
      <x:c r="O343" s="686"/>
      <x:c r="Q343" s="623" t="s">
        <x:v>1017</x:v>
      </x:c>
      <x:c r="R343" s="631">
        <x:v>0.01</x:v>
      </x:c>
      <x:c r="S343" s="631" cm="1">
        <x:f t="array" ref="S343">R343*RSDUSD24</x:f>
        <x:v>1.06</x:v>
      </x:c>
      <x:c r="T343" s="631">
        <x:f t="shared" si="39"/>
        <x:v>1</x:v>
      </x:c>
      <x:c r="U343" s="631">
        <x:f t="shared" si="37"/>
        <x:v>1.7000000000000001E-2</x:v>
      </x:c>
      <x:c r="V343" s="631">
        <x:f t="shared" si="38"/>
        <x:v>1.0169999999999999</x:v>
      </x:c>
      <x:c r="W343" s="631">
        <x:f t="shared" si="40"/>
        <x:v>2.0339999999999998</x:v>
      </x:c>
      <x:c r="X343" s="768">
        <x:v>1.0935519998570837</x:v>
      </x:c>
      <x:c r="Y343" s="769">
        <x:f t="shared" si="36"/>
        <x:v>2.1871039997141675</x:v>
      </x:c>
    </x:row>
    <x:row r="344" spans="1:25" ht="17.399999999999999">
      <x:c r="A344" s="685" t="s">
        <x:v>1082</x:v>
      </x:c>
      <x:c r="B344" s="623" t="s">
        <x:v>9</x:v>
      </x:c>
      <x:c r="D344" s="623" t="s">
        <x:v>39</x:v>
      </x:c>
      <x:c r="F344" s="623" t="s">
        <x:v>1358</x:v>
      </x:c>
      <x:c r="J344" s="623" t="s">
        <x:v>1409</x:v>
      </x:c>
      <x:c r="M344" s="625">
        <x:v>1</x:v>
      </x:c>
      <x:c r="N344" s="686"/>
      <x:c r="O344" s="686"/>
      <x:c r="Q344" s="623" t="s">
        <x:v>1017</x:v>
      </x:c>
      <x:c r="R344" s="631">
        <x:v>0.01</x:v>
      </x:c>
      <x:c r="S344" s="631" cm="1">
        <x:f t="array" ref="S344">R344*RSDUSD24</x:f>
        <x:v>1.06</x:v>
      </x:c>
      <x:c r="T344" s="631">
        <x:f t="shared" si="39"/>
        <x:v>1</x:v>
      </x:c>
      <x:c r="U344" s="631">
        <x:f t="shared" si="37"/>
        <x:v>1.7000000000000001E-2</x:v>
      </x:c>
      <x:c r="V344" s="631">
        <x:f t="shared" si="38"/>
        <x:v>1.0169999999999999</x:v>
      </x:c>
      <x:c r="W344" s="631">
        <x:f t="shared" si="40"/>
        <x:v>1.0169999999999999</x:v>
      </x:c>
      <x:c r="X344" s="768">
        <x:v>1.111685751196632</x:v>
      </x:c>
      <x:c r="Y344" s="769">
        <x:f t="shared" si="36"/>
        <x:v>1.111685751196632</x:v>
      </x:c>
    </x:row>
    <x:row r="345" spans="1:25" ht="17.399999999999999">
      <x:c r="A345" s="685" t="s">
        <x:v>1082</x:v>
      </x:c>
      <x:c r="B345" s="623" t="s">
        <x:v>9</x:v>
      </x:c>
      <x:c r="D345" s="623" t="s">
        <x:v>39</x:v>
      </x:c>
      <x:c r="F345" s="623" t="s">
        <x:v>1358</x:v>
      </x:c>
      <x:c r="J345" s="623" t="s">
        <x:v>1400</x:v>
      </x:c>
      <x:c r="M345" s="625">
        <x:v>5</x:v>
      </x:c>
      <x:c r="N345" s="686"/>
      <x:c r="O345" s="686"/>
      <x:c r="Q345" s="623" t="s">
        <x:v>1017</x:v>
      </x:c>
      <x:c r="R345" s="631">
        <x:v>0.02</x:v>
      </x:c>
      <x:c r="S345" s="631" cm="1">
        <x:f t="array" ref="S345">R345*RSDUSD24</x:f>
        <x:v>2.12</x:v>
      </x:c>
      <x:c r="T345" s="631">
        <x:f t="shared" si="39"/>
        <x:v>2</x:v>
      </x:c>
      <x:c r="U345" s="631">
        <x:f t="shared" si="37"/>
        <x:v>3.4000000000000002E-2</x:v>
      </x:c>
      <x:c r="V345" s="631">
        <x:f t="shared" si="38"/>
        <x:v>2.0339999999999998</x:v>
      </x:c>
      <x:c r="W345" s="631">
        <x:f t="shared" si="40"/>
        <x:v>10.169999999999998</x:v>
      </x:c>
      <x:c r="X345" s="768">
        <x:v>2.2396199048189405</x:v>
      </x:c>
      <x:c r="Y345" s="769">
        <x:f t="shared" si="36"/>
        <x:v>11.198099524094703</x:v>
      </x:c>
    </x:row>
    <x:row r="346" spans="1:25" ht="17.399999999999999">
      <x:c r="A346" s="685" t="s">
        <x:v>1082</x:v>
      </x:c>
      <x:c r="B346" s="623" t="s">
        <x:v>9</x:v>
      </x:c>
      <x:c r="D346" s="623" t="s">
        <x:v>39</x:v>
      </x:c>
      <x:c r="F346" s="623" t="s">
        <x:v>1358</x:v>
      </x:c>
      <x:c r="J346" s="623" t="s">
        <x:v>1401</x:v>
      </x:c>
      <x:c r="M346" s="625">
        <x:v>4</x:v>
      </x:c>
      <x:c r="N346" s="686"/>
      <x:c r="O346" s="686"/>
      <x:c r="Q346" s="623" t="s">
        <x:v>1017</x:v>
      </x:c>
      <x:c r="R346" s="631">
        <x:v>0.02</x:v>
      </x:c>
      <x:c r="S346" s="631" cm="1">
        <x:f t="array" ref="S346">R346*RSDUSD24</x:f>
        <x:v>2.12</x:v>
      </x:c>
      <x:c r="T346" s="631">
        <x:f t="shared" si="39"/>
        <x:v>2</x:v>
      </x:c>
      <x:c r="U346" s="631">
        <x:f t="shared" si="37"/>
        <x:v>3.4000000000000002E-2</x:v>
      </x:c>
      <x:c r="V346" s="631">
        <x:f t="shared" si="38"/>
        <x:v>2.0339999999999998</x:v>
      </x:c>
      <x:c r="W346" s="631">
        <x:f t="shared" si="40"/>
        <x:v>8.1359999999999992</x:v>
      </x:c>
      <x:c r="X346" s="768">
        <x:v>2.2446807544965557</x:v>
      </x:c>
      <x:c r="Y346" s="769">
        <x:f t="shared" si="36"/>
        <x:v>8.9787230179862227</x:v>
      </x:c>
    </x:row>
    <x:row r="347" spans="1:25" ht="17.399999999999999">
      <x:c r="A347" s="685" t="s">
        <x:v>1082</x:v>
      </x:c>
      <x:c r="B347" s="623" t="s">
        <x:v>9</x:v>
      </x:c>
      <x:c r="D347" s="623" t="s">
        <x:v>39</x:v>
      </x:c>
      <x:c r="F347" s="623" t="s">
        <x:v>1358</x:v>
      </x:c>
      <x:c r="J347" s="623" t="s">
        <x:v>1410</x:v>
      </x:c>
      <x:c r="M347" s="625">
        <x:v>1</x:v>
      </x:c>
      <x:c r="N347" s="686"/>
      <x:c r="O347" s="686"/>
      <x:c r="Q347" s="623" t="s">
        <x:v>1017</x:v>
      </x:c>
      <x:c r="R347" s="631">
        <x:v>1.01</x:v>
      </x:c>
      <x:c r="S347" s="631" cm="1">
        <x:f t="array" ref="S347">R347*RSDUSD24</x:f>
        <x:v>107.06</x:v>
      </x:c>
      <x:c r="T347" s="631">
        <x:f t="shared" si="39"/>
        <x:v>101</x:v>
      </x:c>
      <x:c r="U347" s="631">
        <x:f t="shared" si="37"/>
        <x:v>1.7170000000000001</x:v>
      </x:c>
      <x:c r="V347" s="631">
        <x:f t="shared" si="38"/>
        <x:v>102.717</x:v>
      </x:c>
      <x:c r="W347" s="631">
        <x:f t="shared" si="40"/>
        <x:v>102.717</x:v>
      </x:c>
      <x:c r="X347" s="768">
        <x:v>111.18983273436535</x:v>
      </x:c>
      <x:c r="Y347" s="769">
        <x:f t="shared" si="36"/>
        <x:v>111.18983273436535</x:v>
      </x:c>
    </x:row>
    <x:row r="348" spans="1:25" ht="17.399999999999999">
      <x:c r="A348" s="685" t="s">
        <x:v>1082</x:v>
      </x:c>
      <x:c r="B348" s="623" t="s">
        <x:v>9</x:v>
      </x:c>
      <x:c r="D348" s="623" t="s">
        <x:v>39</x:v>
      </x:c>
      <x:c r="F348" s="623" t="s">
        <x:v>1358</x:v>
      </x:c>
      <x:c r="J348" s="623" t="s">
        <x:v>1411</x:v>
      </x:c>
      <x:c r="M348" s="625">
        <x:v>1</x:v>
      </x:c>
      <x:c r="N348" s="686"/>
      <x:c r="O348" s="686"/>
      <x:c r="Q348" s="623" t="s">
        <x:v>1017</x:v>
      </x:c>
      <x:c r="R348" s="631">
        <x:v>0.97</x:v>
      </x:c>
      <x:c r="S348" s="631" cm="1">
        <x:f t="array" ref="S348">R348*RSDUSD24</x:f>
        <x:v>102.82</x:v>
      </x:c>
      <x:c r="T348" s="631">
        <x:f t="shared" si="39"/>
        <x:v>97</x:v>
      </x:c>
      <x:c r="U348" s="631">
        <x:f t="shared" si="37"/>
        <x:v>1.649</x:v>
      </x:c>
      <x:c r="V348" s="631">
        <x:f t="shared" si="38"/>
        <x:v>98.649000000000001</x:v>
      </x:c>
      <x:c r="W348" s="631">
        <x:f t="shared" si="40"/>
        <x:v>98.649000000000001</x:v>
      </x:c>
      <x:c r="X348" s="768">
        <x:v>105.79198050075284</x:v>
      </x:c>
      <x:c r="Y348" s="769">
        <x:f t="shared" si="36"/>
        <x:v>105.79198050075284</x:v>
      </x:c>
    </x:row>
    <x:row r="349" spans="1:25" ht="17.399999999999999">
      <x:c r="A349" s="685" t="s">
        <x:v>1082</x:v>
      </x:c>
      <x:c r="B349" s="623" t="s">
        <x:v>9</x:v>
      </x:c>
      <x:c r="D349" s="623" t="s">
        <x:v>39</x:v>
      </x:c>
      <x:c r="F349" s="623" t="s">
        <x:v>1358</x:v>
      </x:c>
      <x:c r="J349" s="623" t="s">
        <x:v>1404</x:v>
      </x:c>
      <x:c r="M349" s="625">
        <x:v>3</x:v>
      </x:c>
      <x:c r="N349" s="686"/>
      <x:c r="O349" s="686"/>
      <x:c r="Q349" s="623" t="s">
        <x:v>1017</x:v>
      </x:c>
      <x:c r="R349" s="631">
        <x:v>0.03</x:v>
      </x:c>
      <x:c r="S349" s="631" cm="1">
        <x:f t="array" ref="S349">R349*RSDUSD24</x:f>
        <x:v>3.1799999999999997</x:v>
      </x:c>
      <x:c r="T349" s="631">
        <x:f t="shared" si="39"/>
        <x:v>3</x:v>
      </x:c>
      <x:c r="U349" s="631">
        <x:f t="shared" si="37"/>
        <x:v>5.1000000000000004E-2</x:v>
      </x:c>
      <x:c r="V349" s="631">
        <x:f t="shared" si="38"/>
        <x:v>3.0510000000000002</x:v>
      </x:c>
      <x:c r="W349" s="631">
        <x:f t="shared" si="40"/>
        <x:v>9.1530000000000005</x:v>
      </x:c>
      <x:c r="X349" s="768">
        <x:v>3.4897223961553836</x:v>
      </x:c>
      <x:c r="Y349" s="769">
        <x:f t="shared" si="36"/>
        <x:v>10.469167188466152</x:v>
      </x:c>
    </x:row>
    <x:row r="350" spans="1:25" ht="17.399999999999999">
      <x:c r="A350" s="685" t="s">
        <x:v>1082</x:v>
      </x:c>
      <x:c r="B350" s="623" t="s">
        <x:v>9</x:v>
      </x:c>
      <x:c r="D350" s="623" t="s">
        <x:v>39</x:v>
      </x:c>
      <x:c r="F350" s="686" t="s">
        <x:v>1358</x:v>
      </x:c>
      <x:c r="J350" s="623" t="s">
        <x:v>1405</x:v>
      </x:c>
      <x:c r="M350" s="625">
        <x:v>12</x:v>
      </x:c>
      <x:c r="N350" s="686"/>
      <x:c r="O350" s="686"/>
      <x:c r="Q350" s="623" t="s">
        <x:v>1017</x:v>
      </x:c>
      <x:c r="R350" s="631">
        <x:v>0.02</x:v>
      </x:c>
      <x:c r="S350" s="631" cm="1">
        <x:f t="array" ref="S350">R350*RSDUSD24</x:f>
        <x:v>2.12</x:v>
      </x:c>
      <x:c r="T350" s="631">
        <x:f t="shared" si="39"/>
        <x:v>2</x:v>
      </x:c>
      <x:c r="U350" s="631">
        <x:f t="shared" si="37"/>
        <x:v>3.4000000000000002E-2</x:v>
      </x:c>
      <x:c r="V350" s="631">
        <x:f t="shared" si="38"/>
        <x:v>2.0339999999999998</x:v>
      </x:c>
      <x:c r="W350" s="631">
        <x:f t="shared" si="40"/>
        <x:v>24.407999999999998</x:v>
      </x:c>
      <x:c r="X350" s="768">
        <x:v>2.2721254103434876</x:v>
      </x:c>
      <x:c r="Y350" s="769">
        <x:f t="shared" si="36"/>
        <x:v>27.265504924121849</x:v>
      </x:c>
    </x:row>
    <x:row r="351" spans="1:25" ht="17.399999999999999">
      <x:c r="A351" s="685" t="s">
        <x:v>1082</x:v>
      </x:c>
      <x:c r="B351" s="623" t="s">
        <x:v>9</x:v>
      </x:c>
      <x:c r="D351" s="623" t="s">
        <x:v>39</x:v>
      </x:c>
      <x:c r="F351" s="686" t="s">
        <x:v>1358</x:v>
      </x:c>
      <x:c r="J351" s="623" t="s">
        <x:v>1406</x:v>
      </x:c>
      <x:c r="M351" s="625">
        <x:v>1</x:v>
      </x:c>
      <x:c r="N351" s="686"/>
      <x:c r="O351" s="686"/>
      <x:c r="Q351" s="623" t="s">
        <x:v>1017</x:v>
      </x:c>
      <x:c r="R351" s="631">
        <x:v>0.02</x:v>
      </x:c>
      <x:c r="S351" s="631" cm="1">
        <x:f t="array" ref="S351">R351*RSDUSD24</x:f>
        <x:v>2.12</x:v>
      </x:c>
      <x:c r="T351" s="631">
        <x:f t="shared" si="39"/>
        <x:v>2</x:v>
      </x:c>
      <x:c r="U351" s="631">
        <x:f t="shared" si="37"/>
        <x:v>3.4000000000000002E-2</x:v>
      </x:c>
      <x:c r="V351" s="631">
        <x:f t="shared" si="38"/>
        <x:v>2.0339999999999998</x:v>
      </x:c>
      <x:c r="W351" s="631">
        <x:f t="shared" si="40"/>
        <x:v>2.0339999999999998</x:v>
      </x:c>
      <x:c r="X351" s="768">
        <x:v>2.2854086624824106</x:v>
      </x:c>
      <x:c r="Y351" s="769">
        <x:f t="shared" si="36"/>
        <x:v>2.2854086624824106</x:v>
      </x:c>
    </x:row>
    <x:row r="352" spans="1:25" ht="17.399999999999999">
      <x:c r="A352" s="685" t="s">
        <x:v>1082</x:v>
      </x:c>
      <x:c r="B352" s="623" t="s">
        <x:v>9</x:v>
      </x:c>
      <x:c r="D352" s="623" t="s">
        <x:v>39</x:v>
      </x:c>
      <x:c r="F352" s="686" t="s">
        <x:v>1358</x:v>
      </x:c>
      <x:c r="J352" s="623" t="s">
        <x:v>1412</x:v>
      </x:c>
      <x:c r="M352" s="625">
        <x:v>1</x:v>
      </x:c>
      <x:c r="N352" s="686"/>
      <x:c r="O352" s="686"/>
      <x:c r="Q352" s="623" t="s">
        <x:v>1017</x:v>
      </x:c>
      <x:c r="R352" s="631">
        <x:v>0.19</x:v>
      </x:c>
      <x:c r="S352" s="631" cm="1">
        <x:f t="array" ref="S352">R352*RSDUSD24</x:f>
        <x:v>20.14</x:v>
      </x:c>
      <x:c r="T352" s="631">
        <x:f t="shared" si="39"/>
        <x:v>19</x:v>
      </x:c>
      <x:c r="U352" s="631">
        <x:f t="shared" si="37"/>
        <x:v>0.32300000000000001</x:v>
      </x:c>
      <x:c r="V352" s="631">
        <x:f t="shared" si="38"/>
        <x:v>19.323</x:v>
      </x:c>
      <x:c r="W352" s="631">
        <x:f t="shared" si="40"/>
        <x:v>19.323</x:v>
      </x:c>
      <x:c r="X352" s="768">
        <x:v>21.239112183892885</x:v>
      </x:c>
      <x:c r="Y352" s="769">
        <x:f t="shared" si="36"/>
        <x:v>21.239112183892885</x:v>
      </x:c>
    </x:row>
    <x:row r="353" spans="1:25" ht="17.399999999999999">
      <x:c r="A353" s="685" t="s">
        <x:v>1082</x:v>
      </x:c>
      <x:c r="B353" s="623" t="s">
        <x:v>9</x:v>
      </x:c>
      <x:c r="D353" s="623" t="s">
        <x:v>40</x:v>
      </x:c>
      <x:c r="F353" s="686" t="s">
        <x:v>1358</x:v>
      </x:c>
      <x:c r="J353" s="623" t="s">
        <x:v>1413</x:v>
      </x:c>
      <x:c r="M353" s="625">
        <x:v>1</x:v>
      </x:c>
      <x:c r="N353" s="686" t="s">
        <x:v>1017</x:v>
      </x:c>
      <x:c r="O353" s="686"/>
      <x:c r="Q353" s="623" t="s">
        <x:v>1017</x:v>
      </x:c>
      <x:c r="R353" s="631">
        <x:v>0.75</x:v>
      </x:c>
      <x:c r="S353" s="631" cm="1">
        <x:f t="array" ref="S353">R353*RSDUSD24</x:f>
        <x:v>79.5</x:v>
      </x:c>
      <x:c r="T353" s="631">
        <x:f t="shared" si="39"/>
        <x:v>75</x:v>
      </x:c>
      <x:c r="U353" s="631">
        <x:f t="shared" si="37"/>
        <x:v>1.2750000000000001</x:v>
      </x:c>
      <x:c r="V353" s="631">
        <x:f t="shared" si="38"/>
        <x:v>76.275000000000006</x:v>
      </x:c>
      <x:c r="W353" s="631">
        <x:f t="shared" si="40"/>
        <x:v>76.275000000000006</x:v>
      </x:c>
      <x:c r="X353" s="768">
        <x:v>83.302833357118146</x:v>
      </x:c>
      <x:c r="Y353" s="769">
        <x:f t="shared" si="36"/>
        <x:v>83.302833357118146</x:v>
      </x:c>
    </x:row>
    <x:row r="354" spans="1:25" ht="17.399999999999999">
      <x:c r="A354" s="685" t="s">
        <x:v>1082</x:v>
      </x:c>
      <x:c r="B354" s="623" t="s">
        <x:v>9</x:v>
      </x:c>
      <x:c r="D354" s="623" t="s">
        <x:v>40</x:v>
      </x:c>
      <x:c r="F354" s="686" t="s">
        <x:v>1358</x:v>
      </x:c>
      <x:c r="J354" s="623" t="s">
        <x:v>1456</x:v>
      </x:c>
      <x:c r="M354" s="625">
        <x:v>1</x:v>
      </x:c>
      <x:c r="N354" s="686" t="s">
        <x:v>1017</x:v>
      </x:c>
      <x:c r="O354" s="686"/>
      <x:c r="Q354" s="623" t="s">
        <x:v>1017</x:v>
      </x:c>
      <x:c r="R354" s="631">
        <x:v>0.7</x:v>
      </x:c>
      <x:c r="S354" s="631" cm="1">
        <x:f t="array" ref="S354">R354*RSDUSD24</x:f>
        <x:v>74.199999999999989</x:v>
      </x:c>
      <x:c r="T354" s="631">
        <x:f t="shared" si="39"/>
        <x:v>70</x:v>
      </x:c>
      <x:c r="U354" s="631">
        <x:f t="shared" si="37"/>
        <x:v>1.1900000000000002</x:v>
      </x:c>
      <x:c r="V354" s="631">
        <x:f t="shared" si="38"/>
        <x:v>71.19</x:v>
      </x:c>
      <x:c r="W354" s="631">
        <x:f t="shared" si="40"/>
        <x:v>71.19</x:v>
      </x:c>
      <x:c r="X354" s="768">
        <x:v>76.005791042116286</x:v>
      </x:c>
      <x:c r="Y354" s="769">
        <x:f t="shared" si="36"/>
        <x:v>76.005791042116286</x:v>
      </x:c>
    </x:row>
    <x:row r="355" spans="1:25" ht="17.399999999999999">
      <x:c r="A355" s="685" t="s">
        <x:v>1082</x:v>
      </x:c>
      <x:c r="B355" s="623" t="s">
        <x:v>9</x:v>
      </x:c>
      <x:c r="D355" s="686" t="s">
        <x:v>40</x:v>
      </x:c>
      <x:c r="F355" s="623" t="s">
        <x:v>1358</x:v>
      </x:c>
      <x:c r="J355" s="20" t="s">
        <x:v>1457</x:v>
      </x:c>
      <x:c r="M355" s="625">
        <x:v>1</x:v>
      </x:c>
      <x:c r="N355" s="623" t="s">
        <x:v>1017</x:v>
      </x:c>
      <x:c r="Q355" s="623" t="s">
        <x:v>1017</x:v>
      </x:c>
      <x:c r="R355" s="631">
        <x:v>0.81</x:v>
      </x:c>
      <x:c r="S355" s="631" cm="1">
        <x:f t="array" ref="S355">R355*RSDUSD24</x:f>
        <x:v>85.86</x:v>
      </x:c>
      <x:c r="T355" s="631">
        <x:f t="shared" si="39"/>
        <x:v>81</x:v>
      </x:c>
      <x:c r="U355" s="631">
        <x:f t="shared" si="37"/>
        <x:v>1.377</x:v>
      </x:c>
      <x:c r="V355" s="631">
        <x:f t="shared" si="38"/>
        <x:v>82.376999999999995</x:v>
      </x:c>
      <x:c r="W355" s="631">
        <x:f t="shared" si="40"/>
        <x:v>82.376999999999995</x:v>
      </x:c>
      <x:c r="X355" s="770">
        <x:v>87.620552641421853</x:v>
      </x:c>
      <x:c r="Y355" s="769">
        <x:f t="shared" si="36"/>
        <x:v>87.620552641421853</x:v>
      </x:c>
    </x:row>
    <x:row r="356" spans="1:25" ht="15.6">
      <x:c r="A356" s="685" t="s">
        <x:v>1082</x:v>
      </x:c>
      <x:c r="B356" s="623" t="s">
        <x:v>9</x:v>
      </x:c>
      <x:c r="D356" s="623" t="s">
        <x:v>40</x:v>
      </x:c>
      <x:c r="F356" s="623" t="s">
        <x:v>1358</x:v>
      </x:c>
      <x:c r="J356" s="20" t="s">
        <x:v>1393</x:v>
      </x:c>
      <x:c r="M356" s="625">
        <x:v>1</x:v>
      </x:c>
      <x:c r="N356" s="623" t="s">
        <x:v>1017</x:v>
      </x:c>
      <x:c r="Q356" s="623" t="s">
        <x:v>1017</x:v>
      </x:c>
      <x:c r="R356" s="631">
        <x:v>0.14000000000000001</x:v>
      </x:c>
      <x:c r="S356" s="631" cm="1">
        <x:f t="array" ref="S356">R356*RSDUSD24</x:f>
        <x:v>14.840000000000002</x:v>
      </x:c>
      <x:c r="T356" s="631">
        <x:f t="shared" si="39"/>
        <x:v>14.000000000000002</x:v>
      </x:c>
      <x:c r="U356" s="631">
        <x:f t="shared" si="37"/>
        <x:v>0.23800000000000004</x:v>
      </x:c>
      <x:c r="V356" s="631">
        <x:f t="shared" si="38"/>
        <x:v>14.238000000000001</x:v>
      </x:c>
      <x:c r="W356" s="631">
        <x:f t="shared" si="40"/>
        <x:v>14.238000000000001</x:v>
      </x:c>
      <x:c r="X356" s="770">
        <x:v>16.005182954808308</x:v>
      </x:c>
      <x:c r="Y356" s="769">
        <x:f t="shared" si="36"/>
        <x:v>16.005182954808308</x:v>
      </x:c>
    </x:row>
    <x:row r="357" spans="1:25" ht="17.399999999999999">
      <x:c r="A357" s="685" t="s">
        <x:v>1082</x:v>
      </x:c>
      <x:c r="B357" s="623" t="s">
        <x:v>9</x:v>
      </x:c>
      <x:c r="D357" s="623" t="s">
        <x:v>40</x:v>
      </x:c>
      <x:c r="F357" s="623" t="s">
        <x:v>1358</x:v>
      </x:c>
      <x:c r="J357" s="623" t="s">
        <x:v>1394</x:v>
      </x:c>
      <x:c r="M357" s="625">
        <x:v>1</x:v>
      </x:c>
      <x:c r="N357" s="623" t="s">
        <x:v>1017</x:v>
      </x:c>
      <x:c r="Q357" s="686" t="s">
        <x:v>1017</x:v>
      </x:c>
      <x:c r="R357" s="631">
        <x:v>0.16</x:v>
      </x:c>
      <x:c r="S357" s="631" cm="1">
        <x:f t="array" ref="S357">R357*RSDUSD24</x:f>
        <x:v>16.96</x:v>
      </x:c>
      <x:c r="T357" s="631">
        <x:f t="shared" si="39"/>
        <x:v>16</x:v>
      </x:c>
      <x:c r="U357" s="631">
        <x:f t="shared" si="37"/>
        <x:v>0.27200000000000002</x:v>
      </x:c>
      <x:c r="V357" s="631">
        <x:f t="shared" si="38"/>
        <x:v>16.271999999999998</x:v>
      </x:c>
      <x:c r="W357" s="631">
        <x:f t="shared" si="40"/>
        <x:v>16.271999999999998</x:v>
      </x:c>
      <x:c r="X357" s="768">
        <x:v>18.107195498702861</x:v>
      </x:c>
      <x:c r="Y357" s="769">
        <x:f t="shared" si="36"/>
        <x:v>18.107195498702861</x:v>
      </x:c>
    </x:row>
    <x:row r="358" spans="1:25" ht="17.399999999999999">
      <x:c r="A358" s="685" t="s">
        <x:v>1082</x:v>
      </x:c>
      <x:c r="B358" s="623" t="s">
        <x:v>9</x:v>
      </x:c>
      <x:c r="D358" s="623" t="s">
        <x:v>40</x:v>
      </x:c>
      <x:c r="F358" s="623" t="s">
        <x:v>1358</x:v>
      </x:c>
      <x:c r="J358" s="623" t="s">
        <x:v>1395</x:v>
      </x:c>
      <x:c r="M358" s="625">
        <x:v>3</x:v>
      </x:c>
      <x:c r="N358" s="623" t="s">
        <x:v>1017</x:v>
      </x:c>
      <x:c r="Q358" s="686" t="s">
        <x:v>1017</x:v>
      </x:c>
      <x:c r="R358" s="631">
        <x:v>0.03</x:v>
      </x:c>
      <x:c r="S358" s="631" cm="1">
        <x:f t="array" ref="S358">R358*RSDUSD24</x:f>
        <x:v>3.1799999999999997</x:v>
      </x:c>
      <x:c r="T358" s="631">
        <x:f t="shared" ref="T358:T389" si="41">R358*RSDUSD25</x:f>
        <x:v>3</x:v>
      </x:c>
      <x:c r="U358" s="631">
        <x:f t="shared" si="37"/>
        <x:v>5.1000000000000004E-2</x:v>
      </x:c>
      <x:c r="V358" s="631">
        <x:f t="shared" si="38"/>
        <x:v>3.0510000000000002</x:v>
      </x:c>
      <x:c r="W358" s="631">
        <x:f t="shared" si="40"/>
        <x:v>9.1530000000000005</x:v>
      </x:c>
      <x:c r="X358" s="768">
        <x:v>2.549400560092034</x:v>
      </x:c>
      <x:c r="Y358" s="769">
        <x:f t="shared" si="36"/>
        <x:v>7.6482016802761024</x:v>
      </x:c>
    </x:row>
    <x:row r="359" spans="1:25" ht="17.399999999999999">
      <x:c r="A359" s="685" t="s">
        <x:v>1082</x:v>
      </x:c>
      <x:c r="B359" s="623" t="s">
        <x:v>9</x:v>
      </x:c>
      <x:c r="D359" s="623" t="s">
        <x:v>40</x:v>
      </x:c>
      <x:c r="F359" s="623" t="s">
        <x:v>1358</x:v>
      </x:c>
      <x:c r="J359" s="623" t="s">
        <x:v>1396</x:v>
      </x:c>
      <x:c r="M359" s="625">
        <x:v>1</x:v>
      </x:c>
      <x:c r="N359" s="623" t="s">
        <x:v>1017</x:v>
      </x:c>
      <x:c r="Q359" s="686" t="s">
        <x:v>1017</x:v>
      </x:c>
      <x:c r="R359" s="631">
        <x:v>0.02</x:v>
      </x:c>
      <x:c r="S359" s="631" cm="1">
        <x:f t="array" ref="S359">R359*RSDUSD24</x:f>
        <x:v>2.12</x:v>
      </x:c>
      <x:c r="T359" s="631">
        <x:f t="shared" si="41"/>
        <x:v>2</x:v>
      </x:c>
      <x:c r="U359" s="631">
        <x:f t="shared" si="37"/>
        <x:v>3.4000000000000002E-2</x:v>
      </x:c>
      <x:c r="V359" s="631">
        <x:f t="shared" si="38"/>
        <x:v>2.0339999999999998</x:v>
      </x:c>
      <x:c r="W359" s="631">
        <x:f t="shared" si="40"/>
        <x:v>2.0339999999999998</x:v>
      </x:c>
      <x:c r="X359" s="768">
        <x:v>2.2673062448973766</x:v>
      </x:c>
      <x:c r="Y359" s="769">
        <x:f t="shared" si="36"/>
        <x:v>2.2673062448973766</x:v>
      </x:c>
    </x:row>
    <x:row r="360" spans="1:25" ht="17.399999999999999">
      <x:c r="A360" s="685" t="s">
        <x:v>1082</x:v>
      </x:c>
      <x:c r="B360" s="623" t="s">
        <x:v>9</x:v>
      </x:c>
      <x:c r="D360" s="623" t="s">
        <x:v>40</x:v>
      </x:c>
      <x:c r="F360" s="623" t="s">
        <x:v>1358</x:v>
      </x:c>
      <x:c r="J360" s="623" t="s">
        <x:v>1397</x:v>
      </x:c>
      <x:c r="M360" s="625">
        <x:v>2</x:v>
      </x:c>
      <x:c r="N360" s="623" t="s">
        <x:v>1017</x:v>
      </x:c>
      <x:c r="Q360" s="686" t="s">
        <x:v>1017</x:v>
      </x:c>
      <x:c r="R360" s="631">
        <x:v>0.01</x:v>
      </x:c>
      <x:c r="S360" s="631" cm="1">
        <x:f t="array" ref="S360">R360*RSDUSD24</x:f>
        <x:v>1.06</x:v>
      </x:c>
      <x:c r="T360" s="631">
        <x:f t="shared" si="41"/>
        <x:v>1</x:v>
      </x:c>
      <x:c r="U360" s="631">
        <x:f t="shared" si="37"/>
        <x:v>1.7000000000000001E-2</x:v>
      </x:c>
      <x:c r="V360" s="631">
        <x:f t="shared" si="38"/>
        <x:v>1.0169999999999999</x:v>
      </x:c>
      <x:c r="W360" s="631">
        <x:f t="shared" si="40"/>
        <x:v>2.0339999999999998</x:v>
      </x:c>
      <x:c r="X360" s="768">
        <x:v>1.1450591278062974</x:v>
      </x:c>
      <x:c r="Y360" s="769">
        <x:f t="shared" si="36"/>
        <x:v>2.2901182556125947</x:v>
      </x:c>
    </x:row>
    <x:row r="361" spans="1:25" ht="17.399999999999999">
      <x:c r="A361" s="685" t="s">
        <x:v>1082</x:v>
      </x:c>
      <x:c r="B361" s="623" t="s">
        <x:v>9</x:v>
      </x:c>
      <x:c r="D361" s="623" t="s">
        <x:v>40</x:v>
      </x:c>
      <x:c r="F361" s="623" t="s">
        <x:v>1358</x:v>
      </x:c>
      <x:c r="J361" s="623" t="s">
        <x:v>1398</x:v>
      </x:c>
      <x:c r="M361" s="625">
        <x:v>4</x:v>
      </x:c>
      <x:c r="N361" s="623" t="s">
        <x:v>1017</x:v>
      </x:c>
      <x:c r="Q361" s="686" t="s">
        <x:v>1017</x:v>
      </x:c>
      <x:c r="R361" s="631">
        <x:v>0.01</x:v>
      </x:c>
      <x:c r="S361" s="631" cm="1">
        <x:f t="array" ref="S361">R361*RSDUSD24</x:f>
        <x:v>1.06</x:v>
      </x:c>
      <x:c r="T361" s="631">
        <x:f t="shared" si="41"/>
        <x:v>1</x:v>
      </x:c>
      <x:c r="U361" s="631">
        <x:f t="shared" si="37"/>
        <x:v>1.7000000000000001E-2</x:v>
      </x:c>
      <x:c r="V361" s="631">
        <x:f t="shared" si="38"/>
        <x:v>1.0169999999999999</x:v>
      </x:c>
      <x:c r="W361" s="631">
        <x:f t="shared" si="40"/>
        <x:v>4.0679999999999996</x:v>
      </x:c>
      <x:c r="X361" s="768">
        <x:v>1.1382634823931299</x:v>
      </x:c>
      <x:c r="Y361" s="769">
        <x:f t="shared" si="36"/>
        <x:v>4.5530539295725196</x:v>
      </x:c>
    </x:row>
    <x:row r="362" spans="1:25" ht="17.399999999999999">
      <x:c r="A362" s="685" t="s">
        <x:v>1082</x:v>
      </x:c>
      <x:c r="B362" s="623" t="s">
        <x:v>9</x:v>
      </x:c>
      <x:c r="D362" s="623" t="s">
        <x:v>40</x:v>
      </x:c>
      <x:c r="F362" s="623" t="s">
        <x:v>1358</x:v>
      </x:c>
      <x:c r="J362" s="623" t="s">
        <x:v>1399</x:v>
      </x:c>
      <x:c r="M362" s="625">
        <x:v>2</x:v>
      </x:c>
      <x:c r="N362" s="623" t="s">
        <x:v>1017</x:v>
      </x:c>
      <x:c r="Q362" s="686" t="s">
        <x:v>1017</x:v>
      </x:c>
      <x:c r="R362" s="631">
        <x:v>0.01</x:v>
      </x:c>
      <x:c r="S362" s="631" cm="1">
        <x:f t="array" ref="S362">R362*RSDUSD24</x:f>
        <x:v>1.06</x:v>
      </x:c>
      <x:c r="T362" s="631">
        <x:f t="shared" si="41"/>
        <x:v>1</x:v>
      </x:c>
      <x:c r="U362" s="631">
        <x:f t="shared" si="37"/>
        <x:v>1.7000000000000001E-2</x:v>
      </x:c>
      <x:c r="V362" s="631">
        <x:f t="shared" si="38"/>
        <x:v>1.0169999999999999</x:v>
      </x:c>
      <x:c r="W362" s="631">
        <x:f t="shared" si="40"/>
        <x:v>2.0339999999999998</x:v>
      </x:c>
      <x:c r="X362" s="768">
        <x:v>1.0935519998570837</x:v>
      </x:c>
      <x:c r="Y362" s="769">
        <x:f t="shared" si="36"/>
        <x:v>2.1871039997141675</x:v>
      </x:c>
    </x:row>
    <x:row r="363" spans="1:25" ht="17.399999999999999">
      <x:c r="A363" s="685" t="s">
        <x:v>1082</x:v>
      </x:c>
      <x:c r="B363" s="623" t="s">
        <x:v>9</x:v>
      </x:c>
      <x:c r="D363" s="623" t="s">
        <x:v>40</x:v>
      </x:c>
      <x:c r="F363" s="623" t="s">
        <x:v>1358</x:v>
      </x:c>
      <x:c r="J363" s="623" t="s">
        <x:v>1400</x:v>
      </x:c>
      <x:c r="M363" s="625">
        <x:v>4</x:v>
      </x:c>
      <x:c r="N363" s="623" t="s">
        <x:v>1017</x:v>
      </x:c>
      <x:c r="Q363" s="686" t="s">
        <x:v>1017</x:v>
      </x:c>
      <x:c r="R363" s="631">
        <x:v>0.02</x:v>
      </x:c>
      <x:c r="S363" s="631" cm="1">
        <x:f t="array" ref="S363">R363*RSDUSD24</x:f>
        <x:v>2.12</x:v>
      </x:c>
      <x:c r="T363" s="631">
        <x:f t="shared" si="41"/>
        <x:v>2</x:v>
      </x:c>
      <x:c r="U363" s="631">
        <x:f t="shared" si="37"/>
        <x:v>3.4000000000000002E-2</x:v>
      </x:c>
      <x:c r="V363" s="631">
        <x:f t="shared" si="38"/>
        <x:v>2.0339999999999998</x:v>
      </x:c>
      <x:c r="W363" s="631">
        <x:f t="shared" si="40"/>
        <x:v>8.1359999999999992</x:v>
      </x:c>
      <x:c r="X363" s="768">
        <x:v>2.2396199048189405</x:v>
      </x:c>
      <x:c r="Y363" s="769">
        <x:f t="shared" si="36"/>
        <x:v>8.9584796192757619</x:v>
      </x:c>
    </x:row>
    <x:row r="364" spans="1:25" ht="17.399999999999999">
      <x:c r="A364" s="685" t="s">
        <x:v>1082</x:v>
      </x:c>
      <x:c r="B364" s="623" t="s">
        <x:v>9</x:v>
      </x:c>
      <x:c r="D364" s="623" t="s">
        <x:v>40</x:v>
      </x:c>
      <x:c r="F364" s="623" t="s">
        <x:v>1358</x:v>
      </x:c>
      <x:c r="J364" s="623" t="s">
        <x:v>1401</x:v>
      </x:c>
      <x:c r="M364" s="625">
        <x:v>4</x:v>
      </x:c>
      <x:c r="N364" s="623" t="s">
        <x:v>1017</x:v>
      </x:c>
      <x:c r="Q364" s="686" t="s">
        <x:v>1017</x:v>
      </x:c>
      <x:c r="R364" s="631">
        <x:v>0.02</x:v>
      </x:c>
      <x:c r="S364" s="631" cm="1">
        <x:f t="array" ref="S364">R364*RSDUSD24</x:f>
        <x:v>2.12</x:v>
      </x:c>
      <x:c r="T364" s="631">
        <x:f t="shared" si="41"/>
        <x:v>2</x:v>
      </x:c>
      <x:c r="U364" s="631">
        <x:f t="shared" si="37"/>
        <x:v>3.4000000000000002E-2</x:v>
      </x:c>
      <x:c r="V364" s="631">
        <x:f t="shared" si="38"/>
        <x:v>2.0339999999999998</x:v>
      </x:c>
      <x:c r="W364" s="631">
        <x:f t="shared" si="40"/>
        <x:v>8.1359999999999992</x:v>
      </x:c>
      <x:c r="X364" s="768">
        <x:v>2.2446807544965557</x:v>
      </x:c>
      <x:c r="Y364" s="769">
        <x:f t="shared" si="36"/>
        <x:v>8.9787230179862227</x:v>
      </x:c>
    </x:row>
    <x:row r="365" spans="1:25" ht="17.399999999999999">
      <x:c r="A365" s="685" t="s">
        <x:v>1082</x:v>
      </x:c>
      <x:c r="B365" s="623" t="s">
        <x:v>9</x:v>
      </x:c>
      <x:c r="D365" s="623" t="s">
        <x:v>40</x:v>
      </x:c>
      <x:c r="F365" s="623" t="s">
        <x:v>1358</x:v>
      </x:c>
      <x:c r="J365" s="623" t="s">
        <x:v>1414</x:v>
      </x:c>
      <x:c r="M365" s="625">
        <x:v>1</x:v>
      </x:c>
      <x:c r="N365" s="623" t="s">
        <x:v>1017</x:v>
      </x:c>
      <x:c r="Q365" s="686" t="s">
        <x:v>1017</x:v>
      </x:c>
      <x:c r="R365" s="631">
        <x:v>0.01</x:v>
      </x:c>
      <x:c r="S365" s="631" cm="1">
        <x:f t="array" ref="S365">R365*RSDUSD24</x:f>
        <x:v>1.06</x:v>
      </x:c>
      <x:c r="T365" s="631">
        <x:f t="shared" si="41"/>
        <x:v>1</x:v>
      </x:c>
      <x:c r="U365" s="631">
        <x:f t="shared" si="37"/>
        <x:v>1.7000000000000001E-2</x:v>
      </x:c>
      <x:c r="V365" s="631">
        <x:f t="shared" si="38"/>
        <x:v>1.0169999999999999</x:v>
      </x:c>
      <x:c r="W365" s="631">
        <x:f t="shared" si="40"/>
        <x:v>1.0169999999999999</x:v>
      </x:c>
      <x:c r="X365" s="768">
        <x:v>2.2185433373841592</x:v>
      </x:c>
      <x:c r="Y365" s="769">
        <x:f t="shared" si="36"/>
        <x:v>2.2185433373841592</x:v>
      </x:c>
    </x:row>
    <x:row r="366" spans="1:25" ht="17.399999999999999">
      <x:c r="A366" s="685" t="s">
        <x:v>1082</x:v>
      </x:c>
      <x:c r="B366" s="623" t="s">
        <x:v>9</x:v>
      </x:c>
      <x:c r="D366" s="623" t="s">
        <x:v>40</x:v>
      </x:c>
      <x:c r="F366" s="623" t="s">
        <x:v>1358</x:v>
      </x:c>
      <x:c r="J366" s="623" t="s">
        <x:v>1415</x:v>
      </x:c>
      <x:c r="M366" s="625">
        <x:v>1</x:v>
      </x:c>
      <x:c r="N366" s="623" t="s">
        <x:v>1017</x:v>
      </x:c>
      <x:c r="Q366" s="686" t="s">
        <x:v>1017</x:v>
      </x:c>
      <x:c r="R366" s="631">
        <x:v>0.97</x:v>
      </x:c>
      <x:c r="S366" s="631" cm="1">
        <x:f t="array" ref="S366">R366*RSDUSD24</x:f>
        <x:v>102.82</x:v>
      </x:c>
      <x:c r="T366" s="631">
        <x:f t="shared" si="41"/>
        <x:v>97</x:v>
      </x:c>
      <x:c r="U366" s="631">
        <x:f t="shared" si="37"/>
        <x:v>1.649</x:v>
      </x:c>
      <x:c r="V366" s="631">
        <x:f t="shared" si="38"/>
        <x:v>98.649000000000001</x:v>
      </x:c>
      <x:c r="W366" s="631">
        <x:f t="shared" si="40"/>
        <x:v>98.649000000000001</x:v>
      </x:c>
      <x:c r="X366" s="768">
        <x:v>106.08443982677667</x:v>
      </x:c>
      <x:c r="Y366" s="769">
        <x:f t="shared" si="36"/>
        <x:v>106.08443982677667</x:v>
      </x:c>
    </x:row>
    <x:row r="367" spans="1:25" ht="17.399999999999999">
      <x:c r="A367" s="685" t="s">
        <x:v>1082</x:v>
      </x:c>
      <x:c r="B367" s="623" t="s">
        <x:v>9</x:v>
      </x:c>
      <x:c r="D367" s="623" t="s">
        <x:v>40</x:v>
      </x:c>
      <x:c r="F367" s="623" t="s">
        <x:v>1358</x:v>
      </x:c>
      <x:c r="J367" s="623" t="s">
        <x:v>1416</x:v>
      </x:c>
      <x:c r="M367" s="625">
        <x:v>1</x:v>
      </x:c>
      <x:c r="N367" s="623" t="s">
        <x:v>1017</x:v>
      </x:c>
      <x:c r="Q367" s="686" t="s">
        <x:v>1017</x:v>
      </x:c>
      <x:c r="R367" s="631">
        <x:v>0.97</x:v>
      </x:c>
      <x:c r="S367" s="631" cm="1">
        <x:f t="array" ref="S367">R367*RSDUSD24</x:f>
        <x:v>102.82</x:v>
      </x:c>
      <x:c r="T367" s="631">
        <x:f t="shared" si="41"/>
        <x:v>97</x:v>
      </x:c>
      <x:c r="U367" s="631">
        <x:f t="shared" si="37"/>
        <x:v>1.649</x:v>
      </x:c>
      <x:c r="V367" s="631">
        <x:f t="shared" si="38"/>
        <x:v>98.649000000000001</x:v>
      </x:c>
      <x:c r="W367" s="631">
        <x:f t="shared" si="40"/>
        <x:v>98.649000000000001</x:v>
      </x:c>
      <x:c r="X367" s="768">
        <x:v>106.05726715382735</x:v>
      </x:c>
      <x:c r="Y367" s="769">
        <x:f t="shared" si="36"/>
        <x:v>106.05726715382735</x:v>
      </x:c>
    </x:row>
    <x:row r="368" spans="1:25" ht="17.399999999999999">
      <x:c r="A368" s="685" t="s">
        <x:v>1082</x:v>
      </x:c>
      <x:c r="B368" s="623" t="s">
        <x:v>9</x:v>
      </x:c>
      <x:c r="D368" s="623" t="s">
        <x:v>40</x:v>
      </x:c>
      <x:c r="F368" s="623" t="s">
        <x:v>1358</x:v>
      </x:c>
      <x:c r="J368" s="623" t="s">
        <x:v>1404</x:v>
      </x:c>
      <x:c r="M368" s="625">
        <x:v>3</x:v>
      </x:c>
      <x:c r="N368" s="623" t="s">
        <x:v>1017</x:v>
      </x:c>
      <x:c r="Q368" s="686" t="s">
        <x:v>1017</x:v>
      </x:c>
      <x:c r="R368" s="631">
        <x:v>0.03</x:v>
      </x:c>
      <x:c r="S368" s="631" cm="1">
        <x:f t="array" ref="S368">R368*RSDUSD24</x:f>
        <x:v>3.1799999999999997</x:v>
      </x:c>
      <x:c r="T368" s="631">
        <x:f t="shared" si="41"/>
        <x:v>3</x:v>
      </x:c>
      <x:c r="U368" s="631">
        <x:f t="shared" si="37"/>
        <x:v>5.1000000000000004E-2</x:v>
      </x:c>
      <x:c r="V368" s="631">
        <x:f t="shared" si="38"/>
        <x:v>3.0510000000000002</x:v>
      </x:c>
      <x:c r="W368" s="631">
        <x:f t="shared" si="40"/>
        <x:v>9.1530000000000005</x:v>
      </x:c>
      <x:c r="X368" s="768">
        <x:v>3.4897223961553836</x:v>
      </x:c>
      <x:c r="Y368" s="769">
        <x:f t="shared" si="36"/>
        <x:v>10.469167188466152</x:v>
      </x:c>
    </x:row>
    <x:row r="369" spans="1:25" ht="17.399999999999999">
      <x:c r="A369" s="685" t="s">
        <x:v>1082</x:v>
      </x:c>
      <x:c r="B369" s="623" t="s">
        <x:v>9</x:v>
      </x:c>
      <x:c r="D369" s="623" t="s">
        <x:v>40</x:v>
      </x:c>
      <x:c r="F369" s="623" t="s">
        <x:v>1358</x:v>
      </x:c>
      <x:c r="J369" s="623" t="s">
        <x:v>1405</x:v>
      </x:c>
      <x:c r="M369" s="625">
        <x:v>13</x:v>
      </x:c>
      <x:c r="N369" s="623" t="s">
        <x:v>1017</x:v>
      </x:c>
      <x:c r="Q369" s="686" t="s">
        <x:v>1017</x:v>
      </x:c>
      <x:c r="R369" s="631">
        <x:v>0.02</x:v>
      </x:c>
      <x:c r="S369" s="631" cm="1">
        <x:f t="array" ref="S369">R369*RSDUSD24</x:f>
        <x:v>2.12</x:v>
      </x:c>
      <x:c r="T369" s="631">
        <x:f t="shared" si="41"/>
        <x:v>2</x:v>
      </x:c>
      <x:c r="U369" s="631">
        <x:f t="shared" si="37"/>
        <x:v>3.4000000000000002E-2</x:v>
      </x:c>
      <x:c r="V369" s="631">
        <x:f t="shared" si="38"/>
        <x:v>2.0339999999999998</x:v>
      </x:c>
      <x:c r="W369" s="631">
        <x:f t="shared" si="40"/>
        <x:v>26.441999999999997</x:v>
      </x:c>
      <x:c r="X369" s="768">
        <x:v>2.2721254103434876</x:v>
      </x:c>
      <x:c r="Y369" s="769">
        <x:f t="shared" si="36"/>
        <x:v>29.537630334465337</x:v>
      </x:c>
    </x:row>
    <x:row r="370" spans="1:25" ht="17.399999999999999">
      <x:c r="A370" s="685" t="s">
        <x:v>1082</x:v>
      </x:c>
      <x:c r="B370" s="623" t="s">
        <x:v>9</x:v>
      </x:c>
      <x:c r="D370" s="623" t="s">
        <x:v>40</x:v>
      </x:c>
      <x:c r="F370" s="623" t="s">
        <x:v>1358</x:v>
      </x:c>
      <x:c r="J370" s="623" t="s">
        <x:v>1407</x:v>
      </x:c>
      <x:c r="M370" s="625">
        <x:v>1</x:v>
      </x:c>
      <x:c r="N370" s="623" t="s">
        <x:v>1017</x:v>
      </x:c>
      <x:c r="Q370" s="686" t="s">
        <x:v>1017</x:v>
      </x:c>
      <x:c r="R370" s="631">
        <x:v>0.02</x:v>
      </x:c>
      <x:c r="S370" s="631" cm="1">
        <x:f t="array" ref="S370">R370*RSDUSD24</x:f>
        <x:v>2.12</x:v>
      </x:c>
      <x:c r="T370" s="631">
        <x:f t="shared" si="41"/>
        <x:v>2</x:v>
      </x:c>
      <x:c r="U370" s="631">
        <x:f t="shared" si="37"/>
        <x:v>3.4000000000000002E-2</x:v>
      </x:c>
      <x:c r="V370" s="631">
        <x:f t="shared" si="38"/>
        <x:v>2.0339999999999998</x:v>
      </x:c>
      <x:c r="W370" s="631">
        <x:f t="shared" si="40"/>
        <x:v>2.0339999999999998</x:v>
      </x:c>
      <x:c r="X370" s="768">
        <x:v>2.2798725309930727</x:v>
      </x:c>
      <x:c r="Y370" s="769">
        <x:f t="shared" si="36"/>
        <x:v>2.2798725309930727</x:v>
      </x:c>
    </x:row>
    <x:row r="371" spans="1:25" s="1685" customFormat="1" ht="17.399999999999999">
      <x:c r="A371" s="1904" t="s">
        <x:v>31</x:v>
      </x:c>
      <x:c r="B371" s="1685" t="s">
        <x:v>9</x:v>
      </x:c>
      <x:c r="C371" s="1685" t="s">
        <x:v>1009</x:v>
      </x:c>
      <x:c r="D371" s="1685" t="s">
        <x:v>32</x:v>
      </x:c>
      <x:c r="F371" s="1685" t="s">
        <x:v>1358</x:v>
      </x:c>
      <x:c r="J371" s="1685" t="s">
        <x:v>1441</x:v>
      </x:c>
      <x:c r="K371" s="1686"/>
      <x:c r="L371" s="1685" t="s">
        <x:v>1442</x:v>
      </x:c>
      <x:c r="M371" s="1687">
        <x:v>1</x:v>
      </x:c>
      <x:c r="N371" s="1685" t="s">
        <x:v>1017</x:v>
      </x:c>
      <x:c r="Q371" s="1905"/>
      <x:c r="R371" s="1684">
        <x:v>0.55400000000000005</x:v>
      </x:c>
      <x:c r="S371" s="1684" cm="1">
        <x:f t="array" ref="S371">R371*RSDUSD24</x:f>
        <x:v>58.724000000000004</x:v>
      </x:c>
      <x:c r="T371" s="1684">
        <x:f t="shared" si="41"/>
        <x:v>55.400000000000006</x:v>
      </x:c>
      <x:c r="U371" s="1684">
        <x:f t="shared" si="37"/>
        <x:v>0.94180000000000019</x:v>
      </x:c>
      <x:c r="V371" s="1684">
        <x:f t="shared" si="38"/>
        <x:v>56.341800000000006</x:v>
      </x:c>
      <x:c r="W371" s="1684">
        <x:f t="shared" si="40"/>
        <x:v>56.341800000000006</x:v>
      </x:c>
      <x:c r="X371" s="1906">
        <x:v>69.763528090527785</x:v>
      </x:c>
      <x:c r="Y371" s="1689">
        <x:f t="shared" si="36"/>
        <x:v>69.763528090527785</x:v>
      </x:c>
    </x:row>
    <x:row r="372" spans="1:25" ht="17.399999999999999">
      <x:c r="A372" s="685" t="s">
        <x:v>31</x:v>
      </x:c>
      <x:c r="B372" s="623" t="s">
        <x:v>9</x:v>
      </x:c>
      <x:c r="C372" s="623" t="s">
        <x:v>1009</x:v>
      </x:c>
      <x:c r="D372" s="623" t="s">
        <x:v>32</x:v>
      </x:c>
      <x:c r="F372" s="623" t="s">
        <x:v>1358</x:v>
      </x:c>
      <x:c r="J372" s="623" t="s">
        <x:v>1425</x:v>
      </x:c>
      <x:c r="L372" s="623" t="s">
        <x:v>1426</x:v>
      </x:c>
      <x:c r="M372" s="625">
        <x:v>4</x:v>
      </x:c>
      <x:c r="N372" s="623" t="s">
        <x:v>1017</x:v>
      </x:c>
      <x:c r="Q372" s="686"/>
      <x:c r="R372" s="631">
        <x:v>0.56000000000000005</x:v>
      </x:c>
      <x:c r="S372" s="631" cm="1">
        <x:f t="array" ref="S372">R372*RSDUSD24</x:f>
        <x:v>59.360000000000007</x:v>
      </x:c>
      <x:c r="T372" s="631">
        <x:f t="shared" si="41"/>
        <x:v>56.000000000000007</x:v>
      </x:c>
      <x:c r="U372" s="631">
        <x:f t="shared" si="37"/>
        <x:v>0.95200000000000018</x:v>
      </x:c>
      <x:c r="V372" s="631">
        <x:f t="shared" si="38"/>
        <x:v>56.952000000000005</x:v>
      </x:c>
      <x:c r="W372" s="631">
        <x:f t="shared" si="40"/>
        <x:v>227.80800000000002</x:v>
      </x:c>
      <x:c r="X372" s="768">
        <x:v>62.119678557397741</x:v>
      </x:c>
      <x:c r="Y372" s="769">
        <x:f t="shared" si="36"/>
        <x:v>248.47871422959096</x:v>
      </x:c>
    </x:row>
    <x:row r="373" spans="1:25" ht="17.399999999999999">
      <x:c r="A373" s="685" t="s">
        <x:v>31</x:v>
      </x:c>
      <x:c r="B373" s="623" t="s">
        <x:v>9</x:v>
      </x:c>
      <x:c r="C373" s="623" t="s">
        <x:v>1009</x:v>
      </x:c>
      <x:c r="D373" s="623" t="s">
        <x:v>32</x:v>
      </x:c>
      <x:c r="F373" s="623" t="s">
        <x:v>1358</x:v>
      </x:c>
      <x:c r="J373" s="623" t="s">
        <x:v>1427</x:v>
      </x:c>
      <x:c r="L373" s="623" t="s">
        <x:v>1428</x:v>
      </x:c>
      <x:c r="M373" s="625">
        <x:v>6</x:v>
      </x:c>
      <x:c r="N373" s="623" t="s">
        <x:v>1017</x:v>
      </x:c>
      <x:c r="Q373" s="686"/>
      <x:c r="R373" s="631">
        <x:v>0.01</x:v>
      </x:c>
      <x:c r="S373" s="631" cm="1">
        <x:f t="array" ref="S373">R373*RSDUSD24</x:f>
        <x:v>1.06</x:v>
      </x:c>
      <x:c r="T373" s="631">
        <x:f t="shared" si="41"/>
        <x:v>1</x:v>
      </x:c>
      <x:c r="U373" s="631">
        <x:f t="shared" si="37"/>
        <x:v>1.7000000000000001E-2</x:v>
      </x:c>
      <x:c r="V373" s="631">
        <x:f t="shared" si="38"/>
        <x:v>1.0169999999999999</x:v>
      </x:c>
      <x:c r="W373" s="631">
        <x:f t="shared" si="40"/>
        <x:v>6.1019999999999994</x:v>
      </x:c>
      <x:c r="X373" s="768">
        <x:v>1.080434931474985</x:v>
      </x:c>
      <x:c r="Y373" s="769">
        <x:f t="shared" si="36"/>
        <x:v>6.4826095888499102</x:v>
      </x:c>
    </x:row>
    <x:row r="374" spans="1:25" ht="17.399999999999999">
      <x:c r="A374" s="685" t="s">
        <x:v>31</x:v>
      </x:c>
      <x:c r="B374" s="623" t="s">
        <x:v>9</x:v>
      </x:c>
      <x:c r="C374" s="623" t="s">
        <x:v>1009</x:v>
      </x:c>
      <x:c r="D374" s="623" t="s">
        <x:v>32</x:v>
      </x:c>
      <x:c r="F374" s="623" t="s">
        <x:v>1358</x:v>
      </x:c>
      <x:c r="J374" s="623" t="s">
        <x:v>1443</x:v>
      </x:c>
      <x:c r="L374" s="623" t="s">
        <x:v>1444</x:v>
      </x:c>
      <x:c r="M374" s="625">
        <x:v>2</x:v>
      </x:c>
      <x:c r="N374" s="623" t="s">
        <x:v>1017</x:v>
      </x:c>
      <x:c r="Q374" s="686"/>
      <x:c r="R374" s="631">
        <x:v>0.02</x:v>
      </x:c>
      <x:c r="S374" s="631" cm="1">
        <x:f t="array" ref="S374">R374*RSDUSD24</x:f>
        <x:v>2.12</x:v>
      </x:c>
      <x:c r="T374" s="631">
        <x:f t="shared" si="41"/>
        <x:v>2</x:v>
      </x:c>
      <x:c r="U374" s="631">
        <x:f t="shared" si="37"/>
        <x:v>3.4000000000000002E-2</x:v>
      </x:c>
      <x:c r="V374" s="631">
        <x:f t="shared" si="38"/>
        <x:v>2.0339999999999998</x:v>
      </x:c>
      <x:c r="W374" s="631">
        <x:f t="shared" si="40"/>
        <x:v>4.0679999999999996</x:v>
      </x:c>
      <x:c r="X374" s="768">
        <x:v>2.1888474871851571</x:v>
      </x:c>
      <x:c r="Y374" s="769">
        <x:f t="shared" si="36"/>
        <x:v>4.3776949743703142</x:v>
      </x:c>
    </x:row>
    <x:row r="375" spans="1:25" s="1685" customFormat="1" ht="17.399999999999999">
      <x:c r="A375" s="1904" t="s">
        <x:v>31</x:v>
      </x:c>
      <x:c r="B375" s="1685" t="s">
        <x:v>9</x:v>
      </x:c>
      <x:c r="C375" s="1685" t="s">
        <x:v>1009</x:v>
      </x:c>
      <x:c r="D375" s="1685" t="s">
        <x:v>32</x:v>
      </x:c>
      <x:c r="F375" s="1685" t="s">
        <x:v>1358</x:v>
      </x:c>
      <x:c r="J375" s="1685" t="s">
        <x:v>1445</x:v>
      </x:c>
      <x:c r="K375" s="1686"/>
      <x:c r="L375" s="1685" t="s">
        <x:v>1446</x:v>
      </x:c>
      <x:c r="M375" s="1687">
        <x:v>1</x:v>
      </x:c>
      <x:c r="N375" s="1685" t="s">
        <x:v>1017</x:v>
      </x:c>
      <x:c r="Q375" s="1905"/>
      <x:c r="R375" s="1684">
        <x:v>5.0999999999999997E-2</x:v>
      </x:c>
      <x:c r="S375" s="1684" cm="1">
        <x:f t="array" ref="S375">R375*RSDUSD24</x:f>
        <x:v>5.4059999999999997</x:v>
      </x:c>
      <x:c r="T375" s="1684">
        <x:f t="shared" si="41"/>
        <x:v>5.0999999999999996</x:v>
      </x:c>
      <x:c r="U375" s="1684">
        <x:f t="shared" si="37"/>
        <x:v>8.6699999999999999E-2</x:v>
      </x:c>
      <x:c r="V375" s="1684">
        <x:f t="shared" si="38"/>
        <x:v>5.1867000000000001</x:v>
      </x:c>
      <x:c r="W375" s="1684">
        <x:f t="shared" si="40"/>
        <x:v>5.1867000000000001</x:v>
      </x:c>
      <x:c r="X375" s="1906">
        <x:v>5.6991195728027071</x:v>
      </x:c>
      <x:c r="Y375" s="1689">
        <x:f t="shared" si="36"/>
        <x:v>5.6991195728027071</x:v>
      </x:c>
    </x:row>
    <x:row r="376" spans="1:25" ht="17.399999999999999">
      <x:c r="A376" s="685" t="s">
        <x:v>31</x:v>
      </x:c>
      <x:c r="B376" s="623" t="s">
        <x:v>9</x:v>
      </x:c>
      <x:c r="C376" s="623" t="s">
        <x:v>1009</x:v>
      </x:c>
      <x:c r="D376" s="623" t="s">
        <x:v>32</x:v>
      </x:c>
      <x:c r="F376" s="623" t="s">
        <x:v>1358</x:v>
      </x:c>
      <x:c r="J376" s="623" t="s">
        <x:v>1429</x:v>
      </x:c>
      <x:c r="L376" s="623" t="s">
        <x:v>1430</x:v>
      </x:c>
      <x:c r="M376" s="625">
        <x:v>1</x:v>
      </x:c>
      <x:c r="N376" s="623" t="s">
        <x:v>1017</x:v>
      </x:c>
      <x:c r="Q376" s="686"/>
      <x:c r="R376" s="631">
        <x:v>0.09</x:v>
      </x:c>
      <x:c r="S376" s="631" cm="1">
        <x:f t="array" ref="S376">R376*RSDUSD24</x:f>
        <x:v>9.5399999999999991</x:v>
      </x:c>
      <x:c r="T376" s="631">
        <x:f t="shared" si="41"/>
        <x:v>9</x:v>
      </x:c>
      <x:c r="U376" s="631">
        <x:f t="shared" si="37"/>
        <x:v>0.15300000000000002</x:v>
      </x:c>
      <x:c r="V376" s="631">
        <x:f t="shared" si="38"/>
        <x:v>9.1530000000000005</x:v>
      </x:c>
      <x:c r="W376" s="631">
        <x:f t="shared" si="40"/>
        <x:v>9.1530000000000005</x:v>
      </x:c>
      <x:c r="X376" s="768">
        <x:v>8.6488985564026564</x:v>
      </x:c>
      <x:c r="Y376" s="769">
        <x:f t="shared" si="36"/>
        <x:v>8.6488985564026564</x:v>
      </x:c>
    </x:row>
    <x:row r="377" spans="1:25" ht="17.399999999999999">
      <x:c r="A377" s="685" t="s">
        <x:v>31</x:v>
      </x:c>
      <x:c r="B377" s="623" t="s">
        <x:v>9</x:v>
      </x:c>
      <x:c r="C377" s="623" t="s">
        <x:v>1009</x:v>
      </x:c>
      <x:c r="D377" s="623" t="s">
        <x:v>32</x:v>
      </x:c>
      <x:c r="F377" s="623" t="s">
        <x:v>1358</x:v>
      </x:c>
      <x:c r="J377" s="623" t="s">
        <x:v>1374</x:v>
      </x:c>
      <x:c r="L377" s="623" t="s">
        <x:v>1435</x:v>
      </x:c>
      <x:c r="M377" s="625">
        <x:v>4</x:v>
      </x:c>
      <x:c r="N377" s="623" t="s">
        <x:v>1017</x:v>
      </x:c>
      <x:c r="Q377" s="686"/>
      <x:c r="R377" s="631">
        <x:v>0.05</x:v>
      </x:c>
      <x:c r="S377" s="631" cm="1">
        <x:f t="array" ref="S377">R377*RSDUSD24</x:f>
        <x:v>5.3000000000000007</x:v>
      </x:c>
      <x:c r="T377" s="631">
        <x:f t="shared" si="41"/>
        <x:v>5</x:v>
      </x:c>
      <x:c r="U377" s="631">
        <x:f t="shared" si="37"/>
        <x:v>8.5000000000000006E-2</x:v>
      </x:c>
      <x:c r="V377" s="631">
        <x:f t="shared" si="38"/>
        <x:v>5.085</x:v>
      </x:c>
      <x:c r="W377" s="631">
        <x:f t="shared" si="40"/>
        <x:v>20.34</x:v>
      </x:c>
      <x:c r="X377" s="768">
        <x:v>5.3472252968528684</x:v>
      </x:c>
      <x:c r="Y377" s="769">
        <x:f t="shared" si="36"/>
        <x:v>21.388901187411474</x:v>
      </x:c>
    </x:row>
    <x:row r="378" spans="1:25" ht="17.399999999999999">
      <x:c r="A378" s="685" t="s">
        <x:v>31</x:v>
      </x:c>
      <x:c r="B378" s="623" t="s">
        <x:v>9</x:v>
      </x:c>
      <x:c r="C378" s="623" t="s">
        <x:v>1009</x:v>
      </x:c>
      <x:c r="D378" s="623" t="s">
        <x:v>32</x:v>
      </x:c>
      <x:c r="F378" s="623" t="s">
        <x:v>1358</x:v>
      </x:c>
      <x:c r="J378" s="623" t="s">
        <x:v>1447</x:v>
      </x:c>
      <x:c r="L378" s="623" t="s">
        <x:v>1448</x:v>
      </x:c>
      <x:c r="M378" s="625">
        <x:v>1</x:v>
      </x:c>
      <x:c r="N378" s="623" t="s">
        <x:v>1017</x:v>
      </x:c>
      <x:c r="Q378" s="686"/>
      <x:c r="R378" s="631">
        <x:v>0.03</x:v>
      </x:c>
      <x:c r="S378" s="631" cm="1">
        <x:f t="array" ref="S378">R378*RSDUSD24</x:f>
        <x:v>3.1799999999999997</x:v>
      </x:c>
      <x:c r="T378" s="631">
        <x:f t="shared" si="41"/>
        <x:v>3</x:v>
      </x:c>
      <x:c r="U378" s="631">
        <x:f t="shared" si="37"/>
        <x:v>5.1000000000000004E-2</x:v>
      </x:c>
      <x:c r="V378" s="631">
        <x:f t="shared" si="38"/>
        <x:v>3.0510000000000002</x:v>
      </x:c>
      <x:c r="W378" s="631">
        <x:f t="shared" si="40"/>
        <x:v>3.0510000000000002</x:v>
      </x:c>
      <x:c r="X378" s="768">
        <x:v>2.2617561677313751</x:v>
      </x:c>
      <x:c r="Y378" s="769">
        <x:f t="shared" si="36"/>
        <x:v>2.2617561677313751</x:v>
      </x:c>
    </x:row>
    <x:row r="379" spans="1:25" ht="17.399999999999999">
      <x:c r="A379" s="685" t="s">
        <x:v>31</x:v>
      </x:c>
      <x:c r="B379" s="623" t="s">
        <x:v>9</x:v>
      </x:c>
      <x:c r="C379" s="623" t="s">
        <x:v>1009</x:v>
      </x:c>
      <x:c r="D379" s="623" t="s">
        <x:v>32</x:v>
      </x:c>
      <x:c r="F379" s="623" t="s">
        <x:v>1358</x:v>
      </x:c>
      <x:c r="J379" s="623" t="s">
        <x:v>1458</x:v>
      </x:c>
      <x:c r="L379" s="623" t="s">
        <x:v>1449</x:v>
      </x:c>
      <x:c r="M379" s="625">
        <x:v>1</x:v>
      </x:c>
      <x:c r="N379" s="623" t="s">
        <x:v>1017</x:v>
      </x:c>
      <x:c r="Q379" s="686"/>
      <x:c r="R379" s="631">
        <x:v>0.62</x:v>
      </x:c>
      <x:c r="S379" s="631" cm="1">
        <x:f t="array" ref="S379">R379*RSDUSD24</x:f>
        <x:v>65.72</x:v>
      </x:c>
      <x:c r="T379" s="631">
        <x:f t="shared" si="41"/>
        <x:v>62</x:v>
      </x:c>
      <x:c r="U379" s="631">
        <x:f t="shared" si="37"/>
        <x:v>1.054</x:v>
      </x:c>
      <x:c r="V379" s="631">
        <x:f t="shared" si="38"/>
        <x:v>63.054000000000002</x:v>
      </x:c>
      <x:c r="W379" s="631">
        <x:f t="shared" si="40"/>
        <x:v>63.054000000000002</x:v>
      </x:c>
      <x:c r="X379" s="768">
        <x:v>69.097140788192689</x:v>
      </x:c>
      <x:c r="Y379" s="769">
        <x:f t="shared" si="36"/>
        <x:v>69.097140788192689</x:v>
      </x:c>
    </x:row>
    <x:row r="380" spans="1:25" ht="17.399999999999999">
      <x:c r="A380" s="685" t="s">
        <x:v>31</x:v>
      </x:c>
      <x:c r="B380" s="623" t="s">
        <x:v>9</x:v>
      </x:c>
      <x:c r="C380" s="623" t="s">
        <x:v>1009</x:v>
      </x:c>
      <x:c r="D380" s="623" t="s">
        <x:v>32</x:v>
      </x:c>
      <x:c r="F380" s="623" t="s">
        <x:v>1358</x:v>
      </x:c>
      <x:c r="J380" s="623" t="s">
        <x:v>1437</x:v>
      </x:c>
      <x:c r="L380" s="623" t="s">
        <x:v>1438</x:v>
      </x:c>
      <x:c r="M380" s="625">
        <x:v>4</x:v>
      </x:c>
      <x:c r="N380" s="623" t="s">
        <x:v>1017</x:v>
      </x:c>
      <x:c r="Q380" s="686"/>
      <x:c r="R380" s="631">
        <x:v>0.01</x:v>
      </x:c>
      <x:c r="S380" s="631" cm="1">
        <x:f t="array" ref="S380">R380*RSDUSD24</x:f>
        <x:v>1.06</x:v>
      </x:c>
      <x:c r="T380" s="631">
        <x:f t="shared" si="41"/>
        <x:v>1</x:v>
      </x:c>
      <x:c r="U380" s="631">
        <x:f t="shared" si="37"/>
        <x:v>1.7000000000000001E-2</x:v>
      </x:c>
      <x:c r="V380" s="631">
        <x:f t="shared" si="38"/>
        <x:v>1.0169999999999999</x:v>
      </x:c>
      <x:c r="W380" s="631">
        <x:f t="shared" si="40"/>
        <x:v>4.0679999999999996</x:v>
      </x:c>
      <x:c r="X380" s="768">
        <x:v>1.0710519261874176</x:v>
      </x:c>
      <x:c r="Y380" s="769">
        <x:f t="shared" si="36"/>
        <x:v>4.2842077047496705</x:v>
      </x:c>
    </x:row>
    <x:row r="381" spans="1:25" s="1685" customFormat="1" ht="17.399999999999999">
      <x:c r="A381" s="1904" t="s">
        <x:v>31</x:v>
      </x:c>
      <x:c r="B381" s="1685" t="s">
        <x:v>9</x:v>
      </x:c>
      <x:c r="C381" s="1685" t="s">
        <x:v>1009</x:v>
      </x:c>
      <x:c r="D381" s="1685" t="s">
        <x:v>1557</x:v>
      </x:c>
      <x:c r="F381" s="1685" t="s">
        <x:v>1358</x:v>
      </x:c>
      <x:c r="J381" s="1685" t="s">
        <x:v>1441</x:v>
      </x:c>
      <x:c r="K381" s="1686"/>
      <x:c r="L381" s="1685" t="s">
        <x:v>1442</x:v>
      </x:c>
      <x:c r="M381" s="1687">
        <x:v>1</x:v>
      </x:c>
      <x:c r="N381" s="1685" t="s">
        <x:v>1017</x:v>
      </x:c>
      <x:c r="Q381" s="1905"/>
      <x:c r="R381" s="1684">
        <x:v>0.55400000000000005</x:v>
      </x:c>
      <x:c r="S381" s="1684" cm="1">
        <x:f t="array" ref="S381">R381*RSDUSD24</x:f>
        <x:v>58.724000000000004</x:v>
      </x:c>
      <x:c r="T381" s="1684">
        <x:f t="shared" si="41"/>
        <x:v>55.400000000000006</x:v>
      </x:c>
      <x:c r="U381" s="1684">
        <x:f t="shared" si="37"/>
        <x:v>0.94180000000000019</x:v>
      </x:c>
      <x:c r="V381" s="1684">
        <x:f t="shared" si="38"/>
        <x:v>56.341800000000006</x:v>
      </x:c>
      <x:c r="W381" s="1684">
        <x:f t="shared" si="40"/>
        <x:v>56.341800000000006</x:v>
      </x:c>
      <x:c r="X381" s="1906">
        <x:v>69.763528090527785</x:v>
      </x:c>
      <x:c r="Y381" s="1689">
        <x:f t="shared" si="36"/>
        <x:v>69.763528090527785</x:v>
      </x:c>
    </x:row>
    <x:row r="382" spans="1:25" ht="17.399999999999999">
      <x:c r="A382" s="685" t="s">
        <x:v>31</x:v>
      </x:c>
      <x:c r="B382" s="623" t="s">
        <x:v>9</x:v>
      </x:c>
      <x:c r="C382" s="623" t="s">
        <x:v>1009</x:v>
      </x:c>
      <x:c r="D382" s="623" t="s">
        <x:v>1557</x:v>
      </x:c>
      <x:c r="F382" s="623" t="s">
        <x:v>1358</x:v>
      </x:c>
      <x:c r="J382" s="623" t="s">
        <x:v>1425</x:v>
      </x:c>
      <x:c r="L382" s="623" t="s">
        <x:v>1426</x:v>
      </x:c>
      <x:c r="M382" s="625">
        <x:v>4</x:v>
      </x:c>
      <x:c r="N382" s="623" t="s">
        <x:v>1017</x:v>
      </x:c>
      <x:c r="Q382" s="686"/>
      <x:c r="R382" s="631">
        <x:v>0.56000000000000005</x:v>
      </x:c>
      <x:c r="S382" s="631" cm="1">
        <x:f t="array" ref="S382">R382*RSDUSD24</x:f>
        <x:v>59.360000000000007</x:v>
      </x:c>
      <x:c r="T382" s="631">
        <x:f t="shared" si="41"/>
        <x:v>56.000000000000007</x:v>
      </x:c>
      <x:c r="U382" s="631">
        <x:f t="shared" si="37"/>
        <x:v>0.95200000000000018</x:v>
      </x:c>
      <x:c r="V382" s="631">
        <x:f t="shared" si="38"/>
        <x:v>56.952000000000005</x:v>
      </x:c>
      <x:c r="W382" s="631">
        <x:f t="shared" si="40"/>
        <x:v>227.80800000000002</x:v>
      </x:c>
      <x:c r="X382" s="768">
        <x:v>62.119678557397741</x:v>
      </x:c>
      <x:c r="Y382" s="769">
        <x:f t="shared" si="36"/>
        <x:v>248.47871422959096</x:v>
      </x:c>
    </x:row>
    <x:row r="383" spans="1:25" ht="17.399999999999999">
      <x:c r="A383" s="685" t="s">
        <x:v>31</x:v>
      </x:c>
      <x:c r="B383" s="623" t="s">
        <x:v>9</x:v>
      </x:c>
      <x:c r="C383" s="623" t="s">
        <x:v>1009</x:v>
      </x:c>
      <x:c r="D383" s="623" t="s">
        <x:v>1557</x:v>
      </x:c>
      <x:c r="F383" s="623" t="s">
        <x:v>1358</x:v>
      </x:c>
      <x:c r="J383" s="623" t="s">
        <x:v>1427</x:v>
      </x:c>
      <x:c r="L383" s="623" t="s">
        <x:v>1428</x:v>
      </x:c>
      <x:c r="M383" s="625">
        <x:v>6</x:v>
      </x:c>
      <x:c r="N383" s="623" t="s">
        <x:v>1017</x:v>
      </x:c>
      <x:c r="Q383" s="686"/>
      <x:c r="R383" s="631">
        <x:v>0.01</x:v>
      </x:c>
      <x:c r="S383" s="631" cm="1">
        <x:f t="array" ref="S383">R383*RSDUSD24</x:f>
        <x:v>1.06</x:v>
      </x:c>
      <x:c r="T383" s="631">
        <x:f t="shared" si="41"/>
        <x:v>1</x:v>
      </x:c>
      <x:c r="U383" s="631">
        <x:f t="shared" si="37"/>
        <x:v>1.7000000000000001E-2</x:v>
      </x:c>
      <x:c r="V383" s="631">
        <x:f t="shared" si="38"/>
        <x:v>1.0169999999999999</x:v>
      </x:c>
      <x:c r="W383" s="631">
        <x:f t="shared" si="40"/>
        <x:v>6.1019999999999994</x:v>
      </x:c>
      <x:c r="X383" s="768">
        <x:v>1.080434931474985</x:v>
      </x:c>
      <x:c r="Y383" s="769">
        <x:f t="shared" si="36"/>
        <x:v>6.4826095888499102</x:v>
      </x:c>
    </x:row>
    <x:row r="384" spans="1:25" ht="17.399999999999999">
      <x:c r="A384" s="685" t="s">
        <x:v>31</x:v>
      </x:c>
      <x:c r="B384" s="623" t="s">
        <x:v>9</x:v>
      </x:c>
      <x:c r="C384" s="623" t="s">
        <x:v>1009</x:v>
      </x:c>
      <x:c r="D384" s="623" t="s">
        <x:v>1557</x:v>
      </x:c>
      <x:c r="F384" s="623" t="s">
        <x:v>1358</x:v>
      </x:c>
      <x:c r="J384" s="623" t="s">
        <x:v>1443</x:v>
      </x:c>
      <x:c r="L384" s="623" t="s">
        <x:v>1444</x:v>
      </x:c>
      <x:c r="M384" s="625">
        <x:v>2</x:v>
      </x:c>
      <x:c r="N384" s="623" t="s">
        <x:v>1017</x:v>
      </x:c>
      <x:c r="Q384" s="686"/>
      <x:c r="R384" s="631">
        <x:v>0.02</x:v>
      </x:c>
      <x:c r="S384" s="631" cm="1">
        <x:f t="array" ref="S384">R384*RSDUSD24</x:f>
        <x:v>2.12</x:v>
      </x:c>
      <x:c r="T384" s="631">
        <x:f t="shared" si="41"/>
        <x:v>2</x:v>
      </x:c>
      <x:c r="U384" s="631">
        <x:f t="shared" si="37"/>
        <x:v>3.4000000000000002E-2</x:v>
      </x:c>
      <x:c r="V384" s="631">
        <x:f t="shared" si="38"/>
        <x:v>2.0339999999999998</x:v>
      </x:c>
      <x:c r="W384" s="631">
        <x:f t="shared" si="40"/>
        <x:v>4.0679999999999996</x:v>
      </x:c>
      <x:c r="X384" s="768">
        <x:v>2.1888474871851571</x:v>
      </x:c>
      <x:c r="Y384" s="769">
        <x:f t="shared" si="36"/>
        <x:v>4.3776949743703142</x:v>
      </x:c>
    </x:row>
    <x:row r="385" spans="1:25" s="1685" customFormat="1" ht="17.399999999999999">
      <x:c r="A385" s="1904" t="s">
        <x:v>31</x:v>
      </x:c>
      <x:c r="B385" s="1685" t="s">
        <x:v>9</x:v>
      </x:c>
      <x:c r="C385" s="1685" t="s">
        <x:v>1009</x:v>
      </x:c>
      <x:c r="D385" s="1685" t="s">
        <x:v>1557</x:v>
      </x:c>
      <x:c r="F385" s="1685" t="s">
        <x:v>1358</x:v>
      </x:c>
      <x:c r="J385" s="1685" t="s">
        <x:v>1445</x:v>
      </x:c>
      <x:c r="K385" s="1686"/>
      <x:c r="L385" s="1685" t="s">
        <x:v>1446</x:v>
      </x:c>
      <x:c r="M385" s="1687">
        <x:v>1</x:v>
      </x:c>
      <x:c r="N385" s="1685" t="s">
        <x:v>1017</x:v>
      </x:c>
      <x:c r="Q385" s="1905"/>
      <x:c r="R385" s="1684">
        <x:v>5.0999999999999997E-2</x:v>
      </x:c>
      <x:c r="S385" s="1684" cm="1">
        <x:f t="array" ref="S385">R385*RSDUSD24</x:f>
        <x:v>5.4059999999999997</x:v>
      </x:c>
      <x:c r="T385" s="1684">
        <x:f t="shared" si="41"/>
        <x:v>5.0999999999999996</x:v>
      </x:c>
      <x:c r="U385" s="1684">
        <x:f t="shared" si="37"/>
        <x:v>8.6699999999999999E-2</x:v>
      </x:c>
      <x:c r="V385" s="1684">
        <x:f t="shared" si="38"/>
        <x:v>5.1867000000000001</x:v>
      </x:c>
      <x:c r="W385" s="1684">
        <x:f t="shared" si="40"/>
        <x:v>5.1867000000000001</x:v>
      </x:c>
      <x:c r="X385" s="1906">
        <x:v>5.6991195728027071</x:v>
      </x:c>
      <x:c r="Y385" s="1689">
        <x:f t="shared" si="36"/>
        <x:v>5.6991195728027071</x:v>
      </x:c>
    </x:row>
    <x:row r="386" spans="1:25" ht="17.399999999999999">
      <x:c r="A386" s="685" t="s">
        <x:v>31</x:v>
      </x:c>
      <x:c r="B386" s="623" t="s">
        <x:v>9</x:v>
      </x:c>
      <x:c r="C386" s="623" t="s">
        <x:v>1009</x:v>
      </x:c>
      <x:c r="D386" s="623" t="s">
        <x:v>1557</x:v>
      </x:c>
      <x:c r="F386" s="623" t="s">
        <x:v>1358</x:v>
      </x:c>
      <x:c r="J386" s="623" t="s">
        <x:v>1429</x:v>
      </x:c>
      <x:c r="L386" s="623" t="s">
        <x:v>1430</x:v>
      </x:c>
      <x:c r="M386" s="625">
        <x:v>1</x:v>
      </x:c>
      <x:c r="N386" s="623" t="s">
        <x:v>1017</x:v>
      </x:c>
      <x:c r="Q386" s="686"/>
      <x:c r="R386" s="631">
        <x:v>0.09</x:v>
      </x:c>
      <x:c r="S386" s="631" cm="1">
        <x:f t="array" ref="S386">R386*RSDUSD24</x:f>
        <x:v>9.5399999999999991</x:v>
      </x:c>
      <x:c r="T386" s="631">
        <x:f t="shared" si="41"/>
        <x:v>9</x:v>
      </x:c>
      <x:c r="U386" s="631">
        <x:f t="shared" si="37"/>
        <x:v>0.15300000000000002</x:v>
      </x:c>
      <x:c r="V386" s="631">
        <x:f t="shared" si="38"/>
        <x:v>9.1530000000000005</x:v>
      </x:c>
      <x:c r="W386" s="631">
        <x:f t="shared" si="40"/>
        <x:v>9.1530000000000005</x:v>
      </x:c>
      <x:c r="X386" s="768">
        <x:v>8.6488985564026564</x:v>
      </x:c>
      <x:c r="Y386" s="769">
        <x:f t="shared" ref="Y386:Y449" si="42">+M386*X386</x:f>
        <x:v>8.6488985564026564</x:v>
      </x:c>
    </x:row>
    <x:row r="387" spans="1:25" ht="17.399999999999999">
      <x:c r="A387" s="685" t="s">
        <x:v>31</x:v>
      </x:c>
      <x:c r="B387" s="623" t="s">
        <x:v>9</x:v>
      </x:c>
      <x:c r="C387" s="623" t="s">
        <x:v>1009</x:v>
      </x:c>
      <x:c r="D387" s="623" t="s">
        <x:v>1557</x:v>
      </x:c>
      <x:c r="F387" s="623" t="s">
        <x:v>1358</x:v>
      </x:c>
      <x:c r="J387" s="623" t="s">
        <x:v>1374</x:v>
      </x:c>
      <x:c r="L387" s="623" t="s">
        <x:v>1435</x:v>
      </x:c>
      <x:c r="M387" s="625">
        <x:v>4</x:v>
      </x:c>
      <x:c r="N387" s="623" t="s">
        <x:v>1017</x:v>
      </x:c>
      <x:c r="Q387" s="686"/>
      <x:c r="R387" s="631">
        <x:v>0.05</x:v>
      </x:c>
      <x:c r="S387" s="631" cm="1">
        <x:f t="array" ref="S387">R387*RSDUSD24</x:f>
        <x:v>5.3000000000000007</x:v>
      </x:c>
      <x:c r="T387" s="631">
        <x:f t="shared" si="41"/>
        <x:v>5</x:v>
      </x:c>
      <x:c r="U387" s="631">
        <x:f t="shared" ref="U387:U440" si="43">T387*1.7%</x:f>
        <x:v>8.5000000000000006E-2</x:v>
      </x:c>
      <x:c r="V387" s="631">
        <x:f t="shared" ref="V387:V434" si="44">T387+U387</x:f>
        <x:v>5.085</x:v>
      </x:c>
      <x:c r="W387" s="631">
        <x:f t="shared" si="40"/>
        <x:v>20.34</x:v>
      </x:c>
      <x:c r="X387" s="768">
        <x:v>5.3472252968528684</x:v>
      </x:c>
      <x:c r="Y387" s="769">
        <x:f t="shared" si="42"/>
        <x:v>21.388901187411474</x:v>
      </x:c>
    </x:row>
    <x:row r="388" spans="1:25" ht="17.399999999999999">
      <x:c r="A388" s="685" t="s">
        <x:v>31</x:v>
      </x:c>
      <x:c r="B388" s="623" t="s">
        <x:v>9</x:v>
      </x:c>
      <x:c r="C388" s="623" t="s">
        <x:v>1009</x:v>
      </x:c>
      <x:c r="D388" s="623" t="s">
        <x:v>1557</x:v>
      </x:c>
      <x:c r="F388" s="623" t="s">
        <x:v>1358</x:v>
      </x:c>
      <x:c r="J388" s="623" t="s">
        <x:v>1447</x:v>
      </x:c>
      <x:c r="L388" s="623" t="s">
        <x:v>1448</x:v>
      </x:c>
      <x:c r="M388" s="625">
        <x:v>1</x:v>
      </x:c>
      <x:c r="N388" s="623" t="s">
        <x:v>1017</x:v>
      </x:c>
      <x:c r="Q388" s="686"/>
      <x:c r="R388" s="631">
        <x:v>0.03</x:v>
      </x:c>
      <x:c r="S388" s="631" cm="1">
        <x:f t="array" ref="S388">R388*RSDUSD24</x:f>
        <x:v>3.1799999999999997</x:v>
      </x:c>
      <x:c r="T388" s="631">
        <x:f t="shared" si="41"/>
        <x:v>3</x:v>
      </x:c>
      <x:c r="U388" s="631">
        <x:f t="shared" si="43"/>
        <x:v>5.1000000000000004E-2</x:v>
      </x:c>
      <x:c r="V388" s="631">
        <x:f t="shared" si="44"/>
        <x:v>3.0510000000000002</x:v>
      </x:c>
      <x:c r="W388" s="631">
        <x:f t="shared" si="40"/>
        <x:v>3.0510000000000002</x:v>
      </x:c>
      <x:c r="X388" s="768">
        <x:v>2.2617561677313751</x:v>
      </x:c>
      <x:c r="Y388" s="769">
        <x:f t="shared" si="42"/>
        <x:v>2.2617561677313751</x:v>
      </x:c>
    </x:row>
    <x:row r="389" spans="1:25" ht="17.399999999999999">
      <x:c r="A389" s="685" t="s">
        <x:v>31</x:v>
      </x:c>
      <x:c r="B389" s="623" t="s">
        <x:v>9</x:v>
      </x:c>
      <x:c r="C389" s="623" t="s">
        <x:v>1009</x:v>
      </x:c>
      <x:c r="D389" s="623" t="s">
        <x:v>1557</x:v>
      </x:c>
      <x:c r="F389" s="623" t="s">
        <x:v>1358</x:v>
      </x:c>
      <x:c r="J389" s="623" t="s">
        <x:v>2054</x:v>
      </x:c>
      <x:c r="L389" s="623" t="s">
        <x:v>1449</x:v>
      </x:c>
      <x:c r="M389" s="625">
        <x:v>1</x:v>
      </x:c>
      <x:c r="N389" s="623" t="s">
        <x:v>1017</x:v>
      </x:c>
      <x:c r="Q389" s="686"/>
      <x:c r="R389" s="631">
        <x:v>0.8</x:v>
      </x:c>
      <x:c r="S389" s="631" cm="1">
        <x:f t="array" ref="S389">R389*RSDUSD24</x:f>
        <x:v>84.800000000000011</x:v>
      </x:c>
      <x:c r="T389" s="631">
        <x:f t="shared" si="41"/>
        <x:v>80</x:v>
      </x:c>
      <x:c r="U389" s="631">
        <x:f t="shared" si="43"/>
        <x:v>1.36</x:v>
      </x:c>
      <x:c r="V389" s="631">
        <x:f t="shared" si="44"/>
        <x:v>81.36</x:v>
      </x:c>
      <x:c r="W389" s="631">
        <x:f t="shared" si="40"/>
        <x:v>81.36</x:v>
      </x:c>
      <x:c r="X389" s="768">
        <x:v>86.210704551087133</x:v>
      </x:c>
      <x:c r="Y389" s="769">
        <x:f t="shared" si="42"/>
        <x:v>86.210704551087133</x:v>
      </x:c>
    </x:row>
    <x:row r="390" spans="1:25" ht="17.399999999999999">
      <x:c r="A390" s="685" t="s">
        <x:v>31</x:v>
      </x:c>
      <x:c r="B390" s="623" t="s">
        <x:v>9</x:v>
      </x:c>
      <x:c r="C390" s="623" t="s">
        <x:v>1009</x:v>
      </x:c>
      <x:c r="D390" s="623" t="s">
        <x:v>1557</x:v>
      </x:c>
      <x:c r="F390" s="623" t="s">
        <x:v>1358</x:v>
      </x:c>
      <x:c r="J390" s="623" t="s">
        <x:v>1437</x:v>
      </x:c>
      <x:c r="L390" s="623" t="s">
        <x:v>1438</x:v>
      </x:c>
      <x:c r="M390" s="625">
        <x:v>4</x:v>
      </x:c>
      <x:c r="N390" s="623" t="s">
        <x:v>1017</x:v>
      </x:c>
      <x:c r="Q390" s="686"/>
      <x:c r="R390" s="631">
        <x:v>0.01</x:v>
      </x:c>
      <x:c r="S390" s="631" cm="1">
        <x:f t="array" ref="S390">R390*RSDUSD24</x:f>
        <x:v>1.06</x:v>
      </x:c>
      <x:c r="T390" s="631">
        <x:f t="shared" ref="T390:T421" si="45">R390*RSDUSD25</x:f>
        <x:v>1</x:v>
      </x:c>
      <x:c r="U390" s="631">
        <x:f t="shared" si="43"/>
        <x:v>1.7000000000000001E-2</x:v>
      </x:c>
      <x:c r="V390" s="631">
        <x:f t="shared" si="44"/>
        <x:v>1.0169999999999999</x:v>
      </x:c>
      <x:c r="W390" s="631">
        <x:f t="shared" ref="W390:W453" si="46">V390*M390</x:f>
        <x:v>4.0679999999999996</x:v>
      </x:c>
      <x:c r="X390" s="768">
        <x:v>1.0710519261874176</x:v>
      </x:c>
      <x:c r="Y390" s="769">
        <x:f t="shared" si="42"/>
        <x:v>4.2842077047496705</x:v>
      </x:c>
    </x:row>
    <x:row r="391" spans="1:25" s="1685" customFormat="1" ht="17.399999999999999">
      <x:c r="A391" s="1904" t="s">
        <x:v>31</x:v>
      </x:c>
      <x:c r="B391" s="1685" t="s">
        <x:v>9</x:v>
      </x:c>
      <x:c r="C391" s="1685" t="s">
        <x:v>1009</x:v>
      </x:c>
      <x:c r="D391" s="1685" t="s">
        <x:v>33</x:v>
      </x:c>
      <x:c r="F391" s="1685" t="s">
        <x:v>1358</x:v>
      </x:c>
      <x:c r="J391" s="1685" t="s">
        <x:v>1417</x:v>
      </x:c>
      <x:c r="K391" s="1686"/>
      <x:c r="L391" s="1685" t="s">
        <x:v>1418</x:v>
      </x:c>
      <x:c r="M391" s="1687">
        <x:v>1</x:v>
      </x:c>
      <x:c r="N391" s="1685" t="s">
        <x:v>1017</x:v>
      </x:c>
      <x:c r="Q391" s="1905"/>
      <x:c r="R391" s="1684">
        <x:v>0.58199999999999996</x:v>
      </x:c>
      <x:c r="S391" s="1684" cm="1">
        <x:f t="array" ref="S391">R391*RSDUSD24</x:f>
        <x:v>61.691999999999993</x:v>
      </x:c>
      <x:c r="T391" s="1684">
        <x:f t="shared" si="45"/>
        <x:v>58.199999999999996</x:v>
      </x:c>
      <x:c r="U391" s="1684">
        <x:f t="shared" si="43"/>
        <x:v>0.98939999999999995</x:v>
      </x:c>
      <x:c r="V391" s="1684">
        <x:f t="shared" si="44"/>
        <x:v>59.189399999999999</x:v>
      </x:c>
      <x:c r="W391" s="1684">
        <x:f t="shared" si="46"/>
        <x:v>59.189399999999999</x:v>
      </x:c>
      <x:c r="X391" s="1906">
        <x:v>74.159240367732707</x:v>
      </x:c>
      <x:c r="Y391" s="1689">
        <x:f t="shared" si="42"/>
        <x:v>74.159240367732707</x:v>
      </x:c>
    </x:row>
    <x:row r="392" spans="1:25" ht="17.399999999999999">
      <x:c r="A392" s="685" t="s">
        <x:v>31</x:v>
      </x:c>
      <x:c r="B392" s="623" t="s">
        <x:v>9</x:v>
      </x:c>
      <x:c r="C392" s="623" t="s">
        <x:v>1009</x:v>
      </x:c>
      <x:c r="D392" s="623" t="s">
        <x:v>33</x:v>
      </x:c>
      <x:c r="F392" s="623" t="s">
        <x:v>1358</x:v>
      </x:c>
      <x:c r="J392" s="623" t="s">
        <x:v>1419</x:v>
      </x:c>
      <x:c r="L392" s="623" t="s">
        <x:v>1420</x:v>
      </x:c>
      <x:c r="M392" s="625">
        <x:v>2</x:v>
      </x:c>
      <x:c r="N392" s="623" t="s">
        <x:v>1017</x:v>
      </x:c>
      <x:c r="Q392" s="686"/>
      <x:c r="R392" s="631">
        <x:v>0.09</x:v>
      </x:c>
      <x:c r="S392" s="631" cm="1">
        <x:f t="array" ref="S392">R392*RSDUSD24</x:f>
        <x:v>9.5399999999999991</x:v>
      </x:c>
      <x:c r="T392" s="631">
        <x:f t="shared" si="45"/>
        <x:v>9</x:v>
      </x:c>
      <x:c r="U392" s="631">
        <x:f t="shared" si="43"/>
        <x:v>0.15300000000000002</x:v>
      </x:c>
      <x:c r="V392" s="631">
        <x:f t="shared" si="44"/>
        <x:v>9.1530000000000005</x:v>
      </x:c>
      <x:c r="W392" s="631">
        <x:f t="shared" si="46"/>
        <x:v>18.306000000000001</x:v>
      </x:c>
      <x:c r="X392" s="768">
        <x:v>9.5265602838505483</x:v>
      </x:c>
      <x:c r="Y392" s="769">
        <x:f t="shared" si="42"/>
        <x:v>19.053120567701097</x:v>
      </x:c>
    </x:row>
    <x:row r="393" spans="1:25" ht="17.399999999999999">
      <x:c r="A393" s="685" t="s">
        <x:v>31</x:v>
      </x:c>
      <x:c r="B393" s="623" t="s">
        <x:v>9</x:v>
      </x:c>
      <x:c r="C393" s="623" t="s">
        <x:v>1009</x:v>
      </x:c>
      <x:c r="D393" s="623" t="s">
        <x:v>33</x:v>
      </x:c>
      <x:c r="F393" s="623" t="s">
        <x:v>1358</x:v>
      </x:c>
      <x:c r="J393" s="623" t="s">
        <x:v>1421</x:v>
      </x:c>
      <x:c r="L393" s="623" t="s">
        <x:v>1422</x:v>
      </x:c>
      <x:c r="M393" s="625">
        <x:v>1</x:v>
      </x:c>
      <x:c r="N393" s="623" t="s">
        <x:v>1017</x:v>
      </x:c>
      <x:c r="Q393" s="686"/>
      <x:c r="R393" s="631">
        <x:v>1.07</x:v>
      </x:c>
      <x:c r="S393" s="631" cm="1">
        <x:f t="array" ref="S393">R393*RSDUSD24</x:f>
        <x:v>113.42</x:v>
      </x:c>
      <x:c r="T393" s="631">
        <x:f t="shared" si="45"/>
        <x:v>107</x:v>
      </x:c>
      <x:c r="U393" s="631">
        <x:f t="shared" si="43"/>
        <x:v>1.8190000000000002</x:v>
      </x:c>
      <x:c r="V393" s="631">
        <x:f t="shared" si="44"/>
        <x:v>108.819</x:v>
      </x:c>
      <x:c r="W393" s="631">
        <x:f t="shared" si="46"/>
        <x:v>108.819</x:v>
      </x:c>
      <x:c r="X393" s="768">
        <x:v>101.57120201832583</x:v>
      </x:c>
      <x:c r="Y393" s="769">
        <x:f t="shared" si="42"/>
        <x:v>101.57120201832583</x:v>
      </x:c>
    </x:row>
    <x:row r="394" spans="1:25" ht="17.399999999999999">
      <x:c r="A394" s="685" t="s">
        <x:v>31</x:v>
      </x:c>
      <x:c r="B394" s="623" t="s">
        <x:v>9</x:v>
      </x:c>
      <x:c r="C394" s="623" t="s">
        <x:v>1009</x:v>
      </x:c>
      <x:c r="D394" s="623" t="s">
        <x:v>33</x:v>
      </x:c>
      <x:c r="F394" s="623" t="s">
        <x:v>1358</x:v>
      </x:c>
      <x:c r="J394" s="623" t="s">
        <x:v>1423</x:v>
      </x:c>
      <x:c r="L394" s="623" t="s">
        <x:v>1424</x:v>
      </x:c>
      <x:c r="M394" s="625">
        <x:v>1</x:v>
      </x:c>
      <x:c r="N394" s="686" t="s">
        <x:v>1017</x:v>
      </x:c>
      <x:c r="O394" s="686"/>
      <x:c r="Q394" s="686"/>
      <x:c r="R394" s="631">
        <x:v>1.07</x:v>
      </x:c>
      <x:c r="S394" s="631" cm="1">
        <x:f t="array" ref="S394">R394*RSDUSD24</x:f>
        <x:v>113.42</x:v>
      </x:c>
      <x:c r="T394" s="631">
        <x:f t="shared" si="45"/>
        <x:v>107</x:v>
      </x:c>
      <x:c r="U394" s="631">
        <x:f t="shared" si="43"/>
        <x:v>1.8190000000000002</x:v>
      </x:c>
      <x:c r="V394" s="631">
        <x:f t="shared" si="44"/>
        <x:v>108.819</x:v>
      </x:c>
      <x:c r="W394" s="631">
        <x:f t="shared" si="46"/>
        <x:v>108.819</x:v>
      </x:c>
      <x:c r="X394" s="768">
        <x:v>101.88663357232306</x:v>
      </x:c>
      <x:c r="Y394" s="769">
        <x:f t="shared" si="42"/>
        <x:v>101.88663357232306</x:v>
      </x:c>
    </x:row>
    <x:row r="395" spans="1:25" ht="17.399999999999999">
      <x:c r="A395" s="685" t="s">
        <x:v>31</x:v>
      </x:c>
      <x:c r="B395" s="623" t="s">
        <x:v>9</x:v>
      </x:c>
      <x:c r="C395" s="623" t="s">
        <x:v>1009</x:v>
      </x:c>
      <x:c r="D395" s="623" t="s">
        <x:v>33</x:v>
      </x:c>
      <x:c r="F395" s="623" t="s">
        <x:v>1358</x:v>
      </x:c>
      <x:c r="J395" s="623" t="s">
        <x:v>1425</x:v>
      </x:c>
      <x:c r="L395" s="623" t="s">
        <x:v>1426</x:v>
      </x:c>
      <x:c r="M395" s="625">
        <x:v>3</x:v>
      </x:c>
      <x:c r="N395" s="686" t="s">
        <x:v>1017</x:v>
      </x:c>
      <x:c r="O395" s="686"/>
      <x:c r="Q395" s="686"/>
      <x:c r="R395" s="631">
        <x:v>0.56000000000000005</x:v>
      </x:c>
      <x:c r="S395" s="631" cm="1">
        <x:f t="array" ref="S395">R395*RSDUSD24</x:f>
        <x:v>59.360000000000007</x:v>
      </x:c>
      <x:c r="T395" s="631">
        <x:f t="shared" si="45"/>
        <x:v>56.000000000000007</x:v>
      </x:c>
      <x:c r="U395" s="631">
        <x:f t="shared" si="43"/>
        <x:v>0.95200000000000018</x:v>
      </x:c>
      <x:c r="V395" s="631">
        <x:f t="shared" si="44"/>
        <x:v>56.952000000000005</x:v>
      </x:c>
      <x:c r="W395" s="631">
        <x:f t="shared" si="46"/>
        <x:v>170.85600000000002</x:v>
      </x:c>
      <x:c r="X395" s="768">
        <x:v>62.119678557397741</x:v>
      </x:c>
      <x:c r="Y395" s="769">
        <x:f t="shared" si="42"/>
        <x:v>186.35903567219322</x:v>
      </x:c>
    </x:row>
    <x:row r="396" spans="1:25" ht="17.399999999999999">
      <x:c r="A396" s="685" t="s">
        <x:v>31</x:v>
      </x:c>
      <x:c r="B396" s="623" t="s">
        <x:v>9</x:v>
      </x:c>
      <x:c r="C396" s="623" t="s">
        <x:v>1009</x:v>
      </x:c>
      <x:c r="D396" s="623" t="s">
        <x:v>33</x:v>
      </x:c>
      <x:c r="F396" s="623" t="s">
        <x:v>1358</x:v>
      </x:c>
      <x:c r="J396" s="623" t="s">
        <x:v>1427</x:v>
      </x:c>
      <x:c r="L396" s="623" t="s">
        <x:v>1428</x:v>
      </x:c>
      <x:c r="M396" s="625">
        <x:v>4</x:v>
      </x:c>
      <x:c r="N396" s="686" t="s">
        <x:v>1017</x:v>
      </x:c>
      <x:c r="O396" s="686"/>
      <x:c r="Q396" s="686"/>
      <x:c r="R396" s="631">
        <x:v>0.01</x:v>
      </x:c>
      <x:c r="S396" s="631" cm="1">
        <x:f t="array" ref="S396">R396*RSDUSD24</x:f>
        <x:v>1.06</x:v>
      </x:c>
      <x:c r="T396" s="631">
        <x:f t="shared" si="45"/>
        <x:v>1</x:v>
      </x:c>
      <x:c r="U396" s="631">
        <x:f t="shared" si="43"/>
        <x:v>1.7000000000000001E-2</x:v>
      </x:c>
      <x:c r="V396" s="631">
        <x:f t="shared" si="44"/>
        <x:v>1.0169999999999999</x:v>
      </x:c>
      <x:c r="W396" s="631">
        <x:f t="shared" si="46"/>
        <x:v>4.0679999999999996</x:v>
      </x:c>
      <x:c r="X396" s="768">
        <x:v>1.080434931474985</x:v>
      </x:c>
      <x:c r="Y396" s="769">
        <x:f t="shared" si="42"/>
        <x:v>4.3217397258999402</x:v>
      </x:c>
    </x:row>
    <x:row r="397" spans="1:25" ht="17.399999999999999">
      <x:c r="A397" s="685" t="s">
        <x:v>31</x:v>
      </x:c>
      <x:c r="B397" s="623" t="s">
        <x:v>9</x:v>
      </x:c>
      <x:c r="C397" s="623" t="s">
        <x:v>1009</x:v>
      </x:c>
      <x:c r="D397" s="623" t="s">
        <x:v>33</x:v>
      </x:c>
      <x:c r="F397" s="623" t="s">
        <x:v>1358</x:v>
      </x:c>
      <x:c r="J397" s="623" t="s">
        <x:v>1429</x:v>
      </x:c>
      <x:c r="L397" s="623" t="s">
        <x:v>1430</x:v>
      </x:c>
      <x:c r="M397" s="625">
        <x:v>1</x:v>
      </x:c>
      <x:c r="N397" s="686" t="s">
        <x:v>1017</x:v>
      </x:c>
      <x:c r="O397" s="686"/>
      <x:c r="Q397" s="686"/>
      <x:c r="R397" s="631">
        <x:v>0.09</x:v>
      </x:c>
      <x:c r="S397" s="631" cm="1">
        <x:f t="array" ref="S397">R397*RSDUSD24</x:f>
        <x:v>9.5399999999999991</x:v>
      </x:c>
      <x:c r="T397" s="631">
        <x:f t="shared" si="45"/>
        <x:v>9</x:v>
      </x:c>
      <x:c r="U397" s="631">
        <x:f t="shared" si="43"/>
        <x:v>0.15300000000000002</x:v>
      </x:c>
      <x:c r="V397" s="631">
        <x:f t="shared" si="44"/>
        <x:v>9.1530000000000005</x:v>
      </x:c>
      <x:c r="W397" s="631">
        <x:f t="shared" si="46"/>
        <x:v>9.1530000000000005</x:v>
      </x:c>
      <x:c r="X397" s="768">
        <x:v>8.6488985564026564</x:v>
      </x:c>
      <x:c r="Y397" s="769">
        <x:f t="shared" si="42"/>
        <x:v>8.6488985564026564</x:v>
      </x:c>
    </x:row>
    <x:row r="398" spans="1:25" ht="17.399999999999999">
      <x:c r="A398" s="685" t="s">
        <x:v>31</x:v>
      </x:c>
      <x:c r="B398" s="623" t="s">
        <x:v>9</x:v>
      </x:c>
      <x:c r="C398" s="623" t="s">
        <x:v>1009</x:v>
      </x:c>
      <x:c r="D398" s="623" t="s">
        <x:v>33</x:v>
      </x:c>
      <x:c r="F398" s="623" t="s">
        <x:v>1358</x:v>
      </x:c>
      <x:c r="J398" s="623" t="s">
        <x:v>1431</x:v>
      </x:c>
      <x:c r="L398" s="623" t="s">
        <x:v>1432</x:v>
      </x:c>
      <x:c r="M398" s="625">
        <x:v>1</x:v>
      </x:c>
      <x:c r="N398" s="686" t="s">
        <x:v>1017</x:v>
      </x:c>
      <x:c r="O398" s="686"/>
      <x:c r="Q398" s="686"/>
      <x:c r="R398" s="631">
        <x:v>0.6</x:v>
      </x:c>
      <x:c r="S398" s="631" cm="1">
        <x:f t="array" ref="S398">R398*RSDUSD24</x:f>
        <x:v>63.599999999999994</x:v>
      </x:c>
      <x:c r="T398" s="631">
        <x:f t="shared" si="45"/>
        <x:v>60</x:v>
      </x:c>
      <x:c r="U398" s="631">
        <x:f t="shared" si="43"/>
        <x:v>1.02</x:v>
      </x:c>
      <x:c r="V398" s="631">
        <x:f t="shared" si="44"/>
        <x:v>61.02</x:v>
      </x:c>
      <x:c r="W398" s="631">
        <x:f t="shared" si="46"/>
        <x:v>61.02</x:v>
      </x:c>
      <x:c r="X398" s="768">
        <x:v>62.420575505698935</x:v>
      </x:c>
      <x:c r="Y398" s="769">
        <x:f t="shared" si="42"/>
        <x:v>62.420575505698935</x:v>
      </x:c>
    </x:row>
    <x:row r="399" spans="1:25" ht="17.399999999999999">
      <x:c r="A399" s="685" t="s">
        <x:v>31</x:v>
      </x:c>
      <x:c r="B399" s="623" t="s">
        <x:v>9</x:v>
      </x:c>
      <x:c r="C399" s="623" t="s">
        <x:v>1009</x:v>
      </x:c>
      <x:c r="D399" s="623" t="s">
        <x:v>33</x:v>
      </x:c>
      <x:c r="F399" s="623" t="s">
        <x:v>1358</x:v>
      </x:c>
      <x:c r="J399" s="623" t="s">
        <x:v>1433</x:v>
      </x:c>
      <x:c r="L399" s="623" t="s">
        <x:v>1434</x:v>
      </x:c>
      <x:c r="M399" s="625">
        <x:v>2</x:v>
      </x:c>
      <x:c r="N399" s="686" t="s">
        <x:v>1017</x:v>
      </x:c>
      <x:c r="O399" s="686"/>
      <x:c r="Q399" s="686"/>
      <x:c r="R399" s="631">
        <x:v>0.01</x:v>
      </x:c>
      <x:c r="S399" s="631" cm="1">
        <x:f t="array" ref="S399">R399*RSDUSD24</x:f>
        <x:v>1.06</x:v>
      </x:c>
      <x:c r="T399" s="631">
        <x:f t="shared" si="45"/>
        <x:v>1</x:v>
      </x:c>
      <x:c r="U399" s="631">
        <x:f t="shared" si="43"/>
        <x:v>1.7000000000000001E-2</x:v>
      </x:c>
      <x:c r="V399" s="631">
        <x:f t="shared" si="44"/>
        <x:v>1.0169999999999999</x:v>
      </x:c>
      <x:c r="W399" s="631">
        <x:f t="shared" si="46"/>
        <x:v>2.0339999999999998</x:v>
      </x:c>
      <x:c r="X399" s="768">
        <x:v>1.0792411666028081</x:v>
      </x:c>
      <x:c r="Y399" s="769">
        <x:f t="shared" si="42"/>
        <x:v>2.1584823332056162</x:v>
      </x:c>
    </x:row>
    <x:row r="400" spans="1:25" ht="17.399999999999999">
      <x:c r="A400" s="685" t="s">
        <x:v>31</x:v>
      </x:c>
      <x:c r="B400" s="623" t="s">
        <x:v>9</x:v>
      </x:c>
      <x:c r="C400" s="623" t="s">
        <x:v>1009</x:v>
      </x:c>
      <x:c r="D400" s="623" t="s">
        <x:v>33</x:v>
      </x:c>
      <x:c r="F400" s="623" t="s">
        <x:v>1358</x:v>
      </x:c>
      <x:c r="J400" s="623" t="s">
        <x:v>1374</x:v>
      </x:c>
      <x:c r="L400" s="623" t="s">
        <x:v>1435</x:v>
      </x:c>
      <x:c r="M400" s="625">
        <x:v>5</x:v>
      </x:c>
      <x:c r="N400" s="686" t="s">
        <x:v>1017</x:v>
      </x:c>
      <x:c r="O400" s="686"/>
      <x:c r="Q400" s="686"/>
      <x:c r="R400" s="631">
        <x:v>0.05</x:v>
      </x:c>
      <x:c r="S400" s="631" cm="1">
        <x:f t="array" ref="S400">R400*RSDUSD24</x:f>
        <x:v>5.3000000000000007</x:v>
      </x:c>
      <x:c r="T400" s="631">
        <x:f t="shared" si="45"/>
        <x:v>5</x:v>
      </x:c>
      <x:c r="U400" s="631">
        <x:f t="shared" si="43"/>
        <x:v>8.5000000000000006E-2</x:v>
      </x:c>
      <x:c r="V400" s="631">
        <x:f t="shared" si="44"/>
        <x:v>5.085</x:v>
      </x:c>
      <x:c r="W400" s="631">
        <x:f t="shared" si="46"/>
        <x:v>25.425000000000001</x:v>
      </x:c>
      <x:c r="X400" s="768">
        <x:v>5.3472252968528684</x:v>
      </x:c>
      <x:c r="Y400" s="769">
        <x:f t="shared" si="42"/>
        <x:v>26.736126484264343</x:v>
      </x:c>
    </x:row>
    <x:row r="401" spans="1:25" ht="17.399999999999999">
      <x:c r="A401" s="685" t="s">
        <x:v>31</x:v>
      </x:c>
      <x:c r="B401" s="623" t="s">
        <x:v>9</x:v>
      </x:c>
      <x:c r="C401" s="623" t="s">
        <x:v>1009</x:v>
      </x:c>
      <x:c r="D401" s="623" t="s">
        <x:v>33</x:v>
      </x:c>
      <x:c r="F401" s="623" t="s">
        <x:v>1358</x:v>
      </x:c>
      <x:c r="J401" s="623" t="s">
        <x:v>1459</x:v>
      </x:c>
      <x:c r="L401" s="623" t="s">
        <x:v>1436</x:v>
      </x:c>
      <x:c r="M401" s="625">
        <x:v>1</x:v>
      </x:c>
      <x:c r="N401" s="686" t="s">
        <x:v>1017</x:v>
      </x:c>
      <x:c r="O401" s="686"/>
      <x:c r="Q401" s="686"/>
      <x:c r="R401" s="631">
        <x:v>0.79</x:v>
      </x:c>
      <x:c r="S401" s="631" cm="1">
        <x:f t="array" ref="S401">R401*RSDUSD24</x:f>
        <x:v>83.740000000000009</x:v>
      </x:c>
      <x:c r="T401" s="631">
        <x:f t="shared" si="45"/>
        <x:v>79</x:v>
      </x:c>
      <x:c r="U401" s="631">
        <x:f t="shared" si="43"/>
        <x:v>1.3430000000000002</x:v>
      </x:c>
      <x:c r="V401" s="631">
        <x:f t="shared" si="44"/>
        <x:v>80.343000000000004</x:v>
      </x:c>
      <x:c r="W401" s="631">
        <x:f t="shared" si="46"/>
        <x:v>80.343000000000004</x:v>
      </x:c>
      <x:c r="X401" s="768">
        <x:v>87.823303657209607</x:v>
      </x:c>
      <x:c r="Y401" s="769">
        <x:f t="shared" si="42"/>
        <x:v>87.823303657209607</x:v>
      </x:c>
    </x:row>
    <x:row r="402" spans="1:25" ht="17.399999999999999">
      <x:c r="A402" s="685" t="s">
        <x:v>31</x:v>
      </x:c>
      <x:c r="B402" s="623" t="s">
        <x:v>9</x:v>
      </x:c>
      <x:c r="C402" s="623" t="s">
        <x:v>1009</x:v>
      </x:c>
      <x:c r="D402" s="623" t="s">
        <x:v>33</x:v>
      </x:c>
      <x:c r="F402" s="623" t="s">
        <x:v>1358</x:v>
      </x:c>
      <x:c r="J402" s="623" t="s">
        <x:v>1437</x:v>
      </x:c>
      <x:c r="L402" s="623" t="s">
        <x:v>1438</x:v>
      </x:c>
      <x:c r="M402" s="625">
        <x:v>2</x:v>
      </x:c>
      <x:c r="N402" s="686" t="s">
        <x:v>1017</x:v>
      </x:c>
      <x:c r="O402" s="686"/>
      <x:c r="Q402" s="686"/>
      <x:c r="R402" s="631">
        <x:v>0.01</x:v>
      </x:c>
      <x:c r="S402" s="631" cm="1">
        <x:f t="array" ref="S402">R402*RSDUSD24</x:f>
        <x:v>1.06</x:v>
      </x:c>
      <x:c r="T402" s="631">
        <x:f t="shared" si="45"/>
        <x:v>1</x:v>
      </x:c>
      <x:c r="U402" s="631">
        <x:f t="shared" si="43"/>
        <x:v>1.7000000000000001E-2</x:v>
      </x:c>
      <x:c r="V402" s="631">
        <x:f t="shared" si="44"/>
        <x:v>1.0169999999999999</x:v>
      </x:c>
      <x:c r="W402" s="631">
        <x:f t="shared" si="46"/>
        <x:v>2.0339999999999998</x:v>
      </x:c>
      <x:c r="X402" s="768">
        <x:v>1.0710519261874176</x:v>
      </x:c>
      <x:c r="Y402" s="769">
        <x:f t="shared" si="42"/>
        <x:v>2.1421038523748352</x:v>
      </x:c>
    </x:row>
    <x:row r="403" spans="1:25" ht="17.399999999999999">
      <x:c r="A403" s="685" t="s">
        <x:v>31</x:v>
      </x:c>
      <x:c r="B403" s="623" t="s">
        <x:v>9</x:v>
      </x:c>
      <x:c r="C403" s="623" t="s">
        <x:v>1009</x:v>
      </x:c>
      <x:c r="D403" s="623" t="s">
        <x:v>33</x:v>
      </x:c>
      <x:c r="F403" s="623" t="s">
        <x:v>1358</x:v>
      </x:c>
      <x:c r="J403" s="623" t="s">
        <x:v>1439</x:v>
      </x:c>
      <x:c r="L403" s="623" t="s">
        <x:v>1440</x:v>
      </x:c>
      <x:c r="M403" s="625">
        <x:v>3</x:v>
      </x:c>
      <x:c r="N403" s="686" t="s">
        <x:v>1017</x:v>
      </x:c>
      <x:c r="O403" s="686"/>
      <x:c r="Q403" s="686"/>
      <x:c r="R403" s="631">
        <x:v>0.01</x:v>
      </x:c>
      <x:c r="S403" s="631" cm="1">
        <x:f t="array" ref="S403">R403*RSDUSD24</x:f>
        <x:v>1.06</x:v>
      </x:c>
      <x:c r="T403" s="631">
        <x:f t="shared" si="45"/>
        <x:v>1</x:v>
      </x:c>
      <x:c r="U403" s="631">
        <x:f t="shared" si="43"/>
        <x:v>1.7000000000000001E-2</x:v>
      </x:c>
      <x:c r="V403" s="631">
        <x:f t="shared" si="44"/>
        <x:v>1.0169999999999999</x:v>
      </x:c>
      <x:c r="W403" s="631">
        <x:f t="shared" si="46"/>
        <x:v>3.0509999999999997</x:v>
      </x:c>
      <x:c r="X403" s="768">
        <x:v>1.077822847583928</x:v>
      </x:c>
      <x:c r="Y403" s="769">
        <x:f t="shared" si="42"/>
        <x:v>3.2334685427517842</x:v>
      </x:c>
    </x:row>
    <x:row r="404" spans="1:25" s="1685" customFormat="1" ht="17.399999999999999">
      <x:c r="A404" s="1904" t="s">
        <x:v>31</x:v>
      </x:c>
      <x:c r="B404" s="1685" t="s">
        <x:v>9</x:v>
      </x:c>
      <x:c r="C404" s="1685" t="s">
        <x:v>1009</x:v>
      </x:c>
      <x:c r="D404" s="1685" t="s">
        <x:v>1556</x:v>
      </x:c>
      <x:c r="F404" s="1685" t="s">
        <x:v>1358</x:v>
      </x:c>
      <x:c r="J404" s="1685" t="s">
        <x:v>1417</x:v>
      </x:c>
      <x:c r="K404" s="1686"/>
      <x:c r="L404" s="1685" t="s">
        <x:v>1418</x:v>
      </x:c>
      <x:c r="M404" s="1687">
        <x:v>1</x:v>
      </x:c>
      <x:c r="N404" s="1905" t="s">
        <x:v>1017</x:v>
      </x:c>
      <x:c r="O404" s="1905"/>
      <x:c r="Q404" s="1905"/>
      <x:c r="R404" s="1684">
        <x:v>0.58199999999999996</x:v>
      </x:c>
      <x:c r="S404" s="1684" cm="1">
        <x:f t="array" ref="S404">R404*RSDUSD24</x:f>
        <x:v>61.691999999999993</x:v>
      </x:c>
      <x:c r="T404" s="1684">
        <x:f t="shared" si="45"/>
        <x:v>58.199999999999996</x:v>
      </x:c>
      <x:c r="U404" s="1684">
        <x:f t="shared" si="43"/>
        <x:v>0.98939999999999995</x:v>
      </x:c>
      <x:c r="V404" s="1684">
        <x:f t="shared" si="44"/>
        <x:v>59.189399999999999</x:v>
      </x:c>
      <x:c r="W404" s="1684">
        <x:f t="shared" si="46"/>
        <x:v>59.189399999999999</x:v>
      </x:c>
      <x:c r="X404" s="1906">
        <x:v>74.159240367732707</x:v>
      </x:c>
      <x:c r="Y404" s="1689">
        <x:f t="shared" si="42"/>
        <x:v>74.159240367732707</x:v>
      </x:c>
    </x:row>
    <x:row r="405" spans="1:25" ht="17.399999999999999">
      <x:c r="A405" s="685" t="s">
        <x:v>31</x:v>
      </x:c>
      <x:c r="B405" s="623" t="s">
        <x:v>9</x:v>
      </x:c>
      <x:c r="C405" s="623" t="s">
        <x:v>1009</x:v>
      </x:c>
      <x:c r="D405" s="623" t="s">
        <x:v>1556</x:v>
      </x:c>
      <x:c r="F405" s="623" t="s">
        <x:v>1358</x:v>
      </x:c>
      <x:c r="J405" s="623" t="s">
        <x:v>1419</x:v>
      </x:c>
      <x:c r="L405" s="623" t="s">
        <x:v>1420</x:v>
      </x:c>
      <x:c r="M405" s="625">
        <x:v>2</x:v>
      </x:c>
      <x:c r="N405" s="686" t="s">
        <x:v>1017</x:v>
      </x:c>
      <x:c r="O405" s="686"/>
      <x:c r="Q405" s="686"/>
      <x:c r="R405" s="631">
        <x:v>0.09</x:v>
      </x:c>
      <x:c r="S405" s="631" cm="1">
        <x:f t="array" ref="S405">R405*RSDUSD24</x:f>
        <x:v>9.5399999999999991</x:v>
      </x:c>
      <x:c r="T405" s="631">
        <x:f t="shared" si="45"/>
        <x:v>9</x:v>
      </x:c>
      <x:c r="U405" s="631">
        <x:f t="shared" si="43"/>
        <x:v>0.15300000000000002</x:v>
      </x:c>
      <x:c r="V405" s="631">
        <x:f t="shared" si="44"/>
        <x:v>9.1530000000000005</x:v>
      </x:c>
      <x:c r="W405" s="631">
        <x:f t="shared" si="46"/>
        <x:v>18.306000000000001</x:v>
      </x:c>
      <x:c r="X405" s="768">
        <x:v>9.5265602838505483</x:v>
      </x:c>
      <x:c r="Y405" s="769">
        <x:f t="shared" si="42"/>
        <x:v>19.053120567701097</x:v>
      </x:c>
    </x:row>
    <x:row r="406" spans="1:25" ht="17.399999999999999">
      <x:c r="A406" s="685" t="s">
        <x:v>31</x:v>
      </x:c>
      <x:c r="B406" s="623" t="s">
        <x:v>9</x:v>
      </x:c>
      <x:c r="C406" s="623" t="s">
        <x:v>1009</x:v>
      </x:c>
      <x:c r="D406" s="623" t="s">
        <x:v>1556</x:v>
      </x:c>
      <x:c r="F406" s="623" t="s">
        <x:v>1358</x:v>
      </x:c>
      <x:c r="J406" s="623" t="s">
        <x:v>1421</x:v>
      </x:c>
      <x:c r="L406" s="623" t="s">
        <x:v>1422</x:v>
      </x:c>
      <x:c r="M406" s="625">
        <x:v>1</x:v>
      </x:c>
      <x:c r="N406" s="686" t="s">
        <x:v>1017</x:v>
      </x:c>
      <x:c r="O406" s="686"/>
      <x:c r="Q406" s="686"/>
      <x:c r="R406" s="631">
        <x:v>1.07</x:v>
      </x:c>
      <x:c r="S406" s="631" cm="1">
        <x:f t="array" ref="S406">R406*RSDUSD24</x:f>
        <x:v>113.42</x:v>
      </x:c>
      <x:c r="T406" s="631">
        <x:f t="shared" si="45"/>
        <x:v>107</x:v>
      </x:c>
      <x:c r="U406" s="631">
        <x:f t="shared" si="43"/>
        <x:v>1.8190000000000002</x:v>
      </x:c>
      <x:c r="V406" s="631">
        <x:f t="shared" si="44"/>
        <x:v>108.819</x:v>
      </x:c>
      <x:c r="W406" s="631">
        <x:f t="shared" si="46"/>
        <x:v>108.819</x:v>
      </x:c>
      <x:c r="X406" s="768">
        <x:v>101.57120201832583</x:v>
      </x:c>
      <x:c r="Y406" s="769">
        <x:f t="shared" si="42"/>
        <x:v>101.57120201832583</x:v>
      </x:c>
    </x:row>
    <x:row r="407" spans="1:25" ht="17.399999999999999">
      <x:c r="A407" s="685" t="s">
        <x:v>31</x:v>
      </x:c>
      <x:c r="B407" s="623" t="s">
        <x:v>9</x:v>
      </x:c>
      <x:c r="C407" s="623" t="s">
        <x:v>1009</x:v>
      </x:c>
      <x:c r="D407" s="623" t="s">
        <x:v>1556</x:v>
      </x:c>
      <x:c r="F407" s="623" t="s">
        <x:v>1358</x:v>
      </x:c>
      <x:c r="J407" s="623" t="s">
        <x:v>1423</x:v>
      </x:c>
      <x:c r="L407" s="623" t="s">
        <x:v>1424</x:v>
      </x:c>
      <x:c r="M407" s="625">
        <x:v>1</x:v>
      </x:c>
      <x:c r="N407" s="686" t="s">
        <x:v>1017</x:v>
      </x:c>
      <x:c r="O407" s="686"/>
      <x:c r="Q407" s="686"/>
      <x:c r="R407" s="631">
        <x:v>1.07</x:v>
      </x:c>
      <x:c r="S407" s="631" cm="1">
        <x:f t="array" ref="S407">R407*RSDUSD24</x:f>
        <x:v>113.42</x:v>
      </x:c>
      <x:c r="T407" s="631">
        <x:f t="shared" si="45"/>
        <x:v>107</x:v>
      </x:c>
      <x:c r="U407" s="631">
        <x:f t="shared" si="43"/>
        <x:v>1.8190000000000002</x:v>
      </x:c>
      <x:c r="V407" s="631">
        <x:f t="shared" si="44"/>
        <x:v>108.819</x:v>
      </x:c>
      <x:c r="W407" s="631">
        <x:f t="shared" si="46"/>
        <x:v>108.819</x:v>
      </x:c>
      <x:c r="X407" s="768">
        <x:v>101.88663357232306</x:v>
      </x:c>
      <x:c r="Y407" s="769">
        <x:f t="shared" si="42"/>
        <x:v>101.88663357232306</x:v>
      </x:c>
    </x:row>
    <x:row r="408" spans="1:25" ht="17.399999999999999">
      <x:c r="A408" s="685" t="s">
        <x:v>31</x:v>
      </x:c>
      <x:c r="B408" s="623" t="s">
        <x:v>9</x:v>
      </x:c>
      <x:c r="C408" s="623" t="s">
        <x:v>1009</x:v>
      </x:c>
      <x:c r="D408" s="623" t="s">
        <x:v>1556</x:v>
      </x:c>
      <x:c r="F408" s="623" t="s">
        <x:v>1358</x:v>
      </x:c>
      <x:c r="J408" s="623" t="s">
        <x:v>1425</x:v>
      </x:c>
      <x:c r="L408" s="623" t="s">
        <x:v>1426</x:v>
      </x:c>
      <x:c r="M408" s="625">
        <x:v>3</x:v>
      </x:c>
      <x:c r="N408" s="686" t="s">
        <x:v>1017</x:v>
      </x:c>
      <x:c r="O408" s="686"/>
      <x:c r="Q408" s="686"/>
      <x:c r="R408" s="631">
        <x:v>0.56000000000000005</x:v>
      </x:c>
      <x:c r="S408" s="631" cm="1">
        <x:f t="array" ref="S408">R408*RSDUSD24</x:f>
        <x:v>59.360000000000007</x:v>
      </x:c>
      <x:c r="T408" s="631">
        <x:f t="shared" si="45"/>
        <x:v>56.000000000000007</x:v>
      </x:c>
      <x:c r="U408" s="631">
        <x:f t="shared" si="43"/>
        <x:v>0.95200000000000018</x:v>
      </x:c>
      <x:c r="V408" s="631">
        <x:f t="shared" si="44"/>
        <x:v>56.952000000000005</x:v>
      </x:c>
      <x:c r="W408" s="631">
        <x:f t="shared" si="46"/>
        <x:v>170.85600000000002</x:v>
      </x:c>
      <x:c r="X408" s="768">
        <x:v>62.119678557397741</x:v>
      </x:c>
      <x:c r="Y408" s="769">
        <x:f t="shared" si="42"/>
        <x:v>186.35903567219322</x:v>
      </x:c>
    </x:row>
    <x:row r="409" spans="1:25" ht="17.399999999999999">
      <x:c r="A409" s="685" t="s">
        <x:v>31</x:v>
      </x:c>
      <x:c r="B409" s="623" t="s">
        <x:v>9</x:v>
      </x:c>
      <x:c r="C409" s="623" t="s">
        <x:v>1009</x:v>
      </x:c>
      <x:c r="D409" s="623" t="s">
        <x:v>1556</x:v>
      </x:c>
      <x:c r="F409" s="623" t="s">
        <x:v>1358</x:v>
      </x:c>
      <x:c r="J409" s="623" t="s">
        <x:v>1427</x:v>
      </x:c>
      <x:c r="L409" s="623" t="s">
        <x:v>1428</x:v>
      </x:c>
      <x:c r="M409" s="625">
        <x:v>4</x:v>
      </x:c>
      <x:c r="N409" s="686" t="s">
        <x:v>1017</x:v>
      </x:c>
      <x:c r="O409" s="686"/>
      <x:c r="Q409" s="686"/>
      <x:c r="R409" s="631">
        <x:v>0.01</x:v>
      </x:c>
      <x:c r="S409" s="631" cm="1">
        <x:f t="array" ref="S409">R409*RSDUSD24</x:f>
        <x:v>1.06</x:v>
      </x:c>
      <x:c r="T409" s="631">
        <x:f t="shared" si="45"/>
        <x:v>1</x:v>
      </x:c>
      <x:c r="U409" s="631">
        <x:f t="shared" si="43"/>
        <x:v>1.7000000000000001E-2</x:v>
      </x:c>
      <x:c r="V409" s="631">
        <x:f t="shared" si="44"/>
        <x:v>1.0169999999999999</x:v>
      </x:c>
      <x:c r="W409" s="631">
        <x:f t="shared" si="46"/>
        <x:v>4.0679999999999996</x:v>
      </x:c>
      <x:c r="X409" s="768">
        <x:v>1.080434931474985</x:v>
      </x:c>
      <x:c r="Y409" s="769">
        <x:f t="shared" si="42"/>
        <x:v>4.3217397258999402</x:v>
      </x:c>
    </x:row>
    <x:row r="410" spans="1:25" ht="17.399999999999999">
      <x:c r="A410" s="685" t="s">
        <x:v>31</x:v>
      </x:c>
      <x:c r="B410" s="623" t="s">
        <x:v>9</x:v>
      </x:c>
      <x:c r="C410" s="623" t="s">
        <x:v>1009</x:v>
      </x:c>
      <x:c r="D410" s="623" t="s">
        <x:v>1556</x:v>
      </x:c>
      <x:c r="F410" s="623" t="s">
        <x:v>1358</x:v>
      </x:c>
      <x:c r="J410" s="623" t="s">
        <x:v>1429</x:v>
      </x:c>
      <x:c r="L410" s="623" t="s">
        <x:v>1430</x:v>
      </x:c>
      <x:c r="M410" s="625">
        <x:v>1</x:v>
      </x:c>
      <x:c r="N410" s="686" t="s">
        <x:v>1017</x:v>
      </x:c>
      <x:c r="O410" s="686"/>
      <x:c r="Q410" s="686"/>
      <x:c r="R410" s="631">
        <x:v>0.09</x:v>
      </x:c>
      <x:c r="S410" s="631" cm="1">
        <x:f t="array" ref="S410">R410*RSDUSD24</x:f>
        <x:v>9.5399999999999991</x:v>
      </x:c>
      <x:c r="T410" s="631">
        <x:f t="shared" si="45"/>
        <x:v>9</x:v>
      </x:c>
      <x:c r="U410" s="631">
        <x:f t="shared" si="43"/>
        <x:v>0.15300000000000002</x:v>
      </x:c>
      <x:c r="V410" s="631">
        <x:f t="shared" si="44"/>
        <x:v>9.1530000000000005</x:v>
      </x:c>
      <x:c r="W410" s="631">
        <x:f t="shared" si="46"/>
        <x:v>9.1530000000000005</x:v>
      </x:c>
      <x:c r="X410" s="768">
        <x:v>8.6488985564026564</x:v>
      </x:c>
      <x:c r="Y410" s="769">
        <x:f t="shared" si="42"/>
        <x:v>8.6488985564026564</x:v>
      </x:c>
    </x:row>
    <x:row r="411" spans="1:25" ht="17.399999999999999">
      <x:c r="A411" s="685" t="s">
        <x:v>31</x:v>
      </x:c>
      <x:c r="B411" s="623" t="s">
        <x:v>9</x:v>
      </x:c>
      <x:c r="C411" s="623" t="s">
        <x:v>1009</x:v>
      </x:c>
      <x:c r="D411" s="623" t="s">
        <x:v>1556</x:v>
      </x:c>
      <x:c r="F411" s="623" t="s">
        <x:v>1358</x:v>
      </x:c>
      <x:c r="J411" s="623" t="s">
        <x:v>1431</x:v>
      </x:c>
      <x:c r="L411" s="623" t="s">
        <x:v>1432</x:v>
      </x:c>
      <x:c r="M411" s="625">
        <x:v>1</x:v>
      </x:c>
      <x:c r="N411" s="686" t="s">
        <x:v>1017</x:v>
      </x:c>
      <x:c r="O411" s="686"/>
      <x:c r="Q411" s="686"/>
      <x:c r="R411" s="631">
        <x:v>0.6</x:v>
      </x:c>
      <x:c r="S411" s="631" cm="1">
        <x:f t="array" ref="S411">R411*RSDUSD24</x:f>
        <x:v>63.599999999999994</x:v>
      </x:c>
      <x:c r="T411" s="631">
        <x:f t="shared" si="45"/>
        <x:v>60</x:v>
      </x:c>
      <x:c r="U411" s="631">
        <x:f t="shared" si="43"/>
        <x:v>1.02</x:v>
      </x:c>
      <x:c r="V411" s="631">
        <x:f t="shared" si="44"/>
        <x:v>61.02</x:v>
      </x:c>
      <x:c r="W411" s="631">
        <x:f t="shared" si="46"/>
        <x:v>61.02</x:v>
      </x:c>
      <x:c r="X411" s="768">
        <x:v>62.420575505698935</x:v>
      </x:c>
      <x:c r="Y411" s="769">
        <x:f t="shared" si="42"/>
        <x:v>62.420575505698935</x:v>
      </x:c>
    </x:row>
    <x:row r="412" spans="1:25" ht="17.399999999999999">
      <x:c r="A412" s="685" t="s">
        <x:v>31</x:v>
      </x:c>
      <x:c r="B412" s="623" t="s">
        <x:v>9</x:v>
      </x:c>
      <x:c r="C412" s="623" t="s">
        <x:v>1009</x:v>
      </x:c>
      <x:c r="D412" s="623" t="s">
        <x:v>1556</x:v>
      </x:c>
      <x:c r="F412" s="623" t="s">
        <x:v>1358</x:v>
      </x:c>
      <x:c r="J412" s="623" t="s">
        <x:v>1433</x:v>
      </x:c>
      <x:c r="L412" s="623" t="s">
        <x:v>1434</x:v>
      </x:c>
      <x:c r="M412" s="625">
        <x:v>2</x:v>
      </x:c>
      <x:c r="N412" s="623" t="s">
        <x:v>1017</x:v>
      </x:c>
      <x:c r="R412" s="631">
        <x:v>0.01</x:v>
      </x:c>
      <x:c r="S412" s="631" cm="1">
        <x:f t="array" ref="S412">R412*RSDUSD24</x:f>
        <x:v>1.06</x:v>
      </x:c>
      <x:c r="T412" s="631">
        <x:f t="shared" si="45"/>
        <x:v>1</x:v>
      </x:c>
      <x:c r="U412" s="631">
        <x:f t="shared" si="43"/>
        <x:v>1.7000000000000001E-2</x:v>
      </x:c>
      <x:c r="V412" s="631">
        <x:f t="shared" si="44"/>
        <x:v>1.0169999999999999</x:v>
      </x:c>
      <x:c r="W412" s="631">
        <x:f t="shared" si="46"/>
        <x:v>2.0339999999999998</x:v>
      </x:c>
      <x:c r="X412" s="768">
        <x:v>1.0792411666028081</x:v>
      </x:c>
      <x:c r="Y412" s="769">
        <x:f t="shared" si="42"/>
        <x:v>2.1584823332056162</x:v>
      </x:c>
    </x:row>
    <x:row r="413" spans="1:25" ht="17.399999999999999">
      <x:c r="A413" s="685" t="s">
        <x:v>31</x:v>
      </x:c>
      <x:c r="B413" s="623" t="s">
        <x:v>9</x:v>
      </x:c>
      <x:c r="C413" s="623" t="s">
        <x:v>1009</x:v>
      </x:c>
      <x:c r="D413" s="623" t="s">
        <x:v>1556</x:v>
      </x:c>
      <x:c r="F413" s="623" t="s">
        <x:v>1358</x:v>
      </x:c>
      <x:c r="J413" s="623" t="s">
        <x:v>1374</x:v>
      </x:c>
      <x:c r="L413" s="623" t="s">
        <x:v>1435</x:v>
      </x:c>
      <x:c r="M413" s="625">
        <x:v>5</x:v>
      </x:c>
      <x:c r="N413" s="623" t="s">
        <x:v>1017</x:v>
      </x:c>
      <x:c r="R413" s="631">
        <x:v>0.05</x:v>
      </x:c>
      <x:c r="S413" s="631" cm="1">
        <x:f t="array" ref="S413">R413*RSDUSD24</x:f>
        <x:v>5.3000000000000007</x:v>
      </x:c>
      <x:c r="T413" s="631">
        <x:f t="shared" si="45"/>
        <x:v>5</x:v>
      </x:c>
      <x:c r="U413" s="631">
        <x:f t="shared" si="43"/>
        <x:v>8.5000000000000006E-2</x:v>
      </x:c>
      <x:c r="V413" s="631">
        <x:f t="shared" si="44"/>
        <x:v>5.085</x:v>
      </x:c>
      <x:c r="W413" s="631">
        <x:f t="shared" si="46"/>
        <x:v>25.425000000000001</x:v>
      </x:c>
      <x:c r="X413" s="768">
        <x:v>5.3472252968528684</x:v>
      </x:c>
      <x:c r="Y413" s="769">
        <x:f t="shared" si="42"/>
        <x:v>26.736126484264343</x:v>
      </x:c>
    </x:row>
    <x:row r="414" spans="1:25" ht="17.399999999999999">
      <x:c r="A414" s="685" t="s">
        <x:v>31</x:v>
      </x:c>
      <x:c r="B414" s="623" t="s">
        <x:v>9</x:v>
      </x:c>
      <x:c r="C414" s="623" t="s">
        <x:v>1009</x:v>
      </x:c>
      <x:c r="D414" s="623" t="s">
        <x:v>1556</x:v>
      </x:c>
      <x:c r="F414" s="623" t="s">
        <x:v>1358</x:v>
      </x:c>
      <x:c r="J414" s="623" t="s">
        <x:v>2055</x:v>
      </x:c>
      <x:c r="L414" s="623" t="s">
        <x:v>1436</x:v>
      </x:c>
      <x:c r="M414" s="625">
        <x:v>1</x:v>
      </x:c>
      <x:c r="N414" s="623" t="s">
        <x:v>1017</x:v>
      </x:c>
      <x:c r="R414" s="631">
        <x:v>1.02</x:v>
      </x:c>
      <x:c r="S414" s="631" cm="1">
        <x:f t="array" ref="S414">R414*RSDUSD24</x:f>
        <x:v>108.12</x:v>
      </x:c>
      <x:c r="T414" s="631">
        <x:f t="shared" si="45"/>
        <x:v>102</x:v>
      </x:c>
      <x:c r="U414" s="631">
        <x:f t="shared" si="43"/>
        <x:v>1.7340000000000002</x:v>
      </x:c>
      <x:c r="V414" s="631">
        <x:f t="shared" si="44"/>
        <x:v>103.73399999999999</x:v>
      </x:c>
      <x:c r="W414" s="631">
        <x:f t="shared" si="46"/>
        <x:v>103.73399999999999</x:v>
      </x:c>
      <x:c r="X414" s="768">
        <x:v>109.5168374369084</x:v>
      </x:c>
      <x:c r="Y414" s="769">
        <x:f t="shared" si="42"/>
        <x:v>109.5168374369084</x:v>
      </x:c>
    </x:row>
    <x:row r="415" spans="1:25" ht="17.399999999999999">
      <x:c r="A415" s="685" t="s">
        <x:v>31</x:v>
      </x:c>
      <x:c r="B415" s="623" t="s">
        <x:v>9</x:v>
      </x:c>
      <x:c r="C415" s="623" t="s">
        <x:v>1009</x:v>
      </x:c>
      <x:c r="D415" s="623" t="s">
        <x:v>1556</x:v>
      </x:c>
      <x:c r="F415" s="623" t="s">
        <x:v>1358</x:v>
      </x:c>
      <x:c r="J415" s="623" t="s">
        <x:v>1437</x:v>
      </x:c>
      <x:c r="L415" s="623" t="s">
        <x:v>1438</x:v>
      </x:c>
      <x:c r="M415" s="625">
        <x:v>2</x:v>
      </x:c>
      <x:c r="N415" s="623" t="s">
        <x:v>1017</x:v>
      </x:c>
      <x:c r="R415" s="631">
        <x:v>0.01</x:v>
      </x:c>
      <x:c r="S415" s="631" cm="1">
        <x:f t="array" ref="S415">R415*RSDUSD24</x:f>
        <x:v>1.06</x:v>
      </x:c>
      <x:c r="T415" s="631">
        <x:f t="shared" si="45"/>
        <x:v>1</x:v>
      </x:c>
      <x:c r="U415" s="631">
        <x:f t="shared" si="43"/>
        <x:v>1.7000000000000001E-2</x:v>
      </x:c>
      <x:c r="V415" s="631">
        <x:f t="shared" si="44"/>
        <x:v>1.0169999999999999</x:v>
      </x:c>
      <x:c r="W415" s="631">
        <x:f t="shared" si="46"/>
        <x:v>2.0339999999999998</x:v>
      </x:c>
      <x:c r="X415" s="768">
        <x:v>1.0710519261874176</x:v>
      </x:c>
      <x:c r="Y415" s="769">
        <x:f t="shared" si="42"/>
        <x:v>2.1421038523748352</x:v>
      </x:c>
    </x:row>
    <x:row r="416" spans="1:25" ht="17.399999999999999">
      <x:c r="A416" s="685" t="s">
        <x:v>31</x:v>
      </x:c>
      <x:c r="B416" s="623" t="s">
        <x:v>9</x:v>
      </x:c>
      <x:c r="C416" s="623" t="s">
        <x:v>1009</x:v>
      </x:c>
      <x:c r="D416" s="623" t="s">
        <x:v>1556</x:v>
      </x:c>
      <x:c r="F416" s="623" t="s">
        <x:v>1358</x:v>
      </x:c>
      <x:c r="J416" s="623" t="s">
        <x:v>1439</x:v>
      </x:c>
      <x:c r="L416" s="623" t="s">
        <x:v>1440</x:v>
      </x:c>
      <x:c r="M416" s="625">
        <x:v>3</x:v>
      </x:c>
      <x:c r="N416" s="623" t="s">
        <x:v>1017</x:v>
      </x:c>
      <x:c r="R416" s="631">
        <x:v>0.01</x:v>
      </x:c>
      <x:c r="S416" s="631" cm="1">
        <x:f t="array" ref="S416">R416*RSDUSD24</x:f>
        <x:v>1.06</x:v>
      </x:c>
      <x:c r="T416" s="631">
        <x:f t="shared" si="45"/>
        <x:v>1</x:v>
      </x:c>
      <x:c r="U416" s="631">
        <x:f t="shared" si="43"/>
        <x:v>1.7000000000000001E-2</x:v>
      </x:c>
      <x:c r="V416" s="631">
        <x:f t="shared" si="44"/>
        <x:v>1.0169999999999999</x:v>
      </x:c>
      <x:c r="W416" s="631">
        <x:f t="shared" si="46"/>
        <x:v>3.0509999999999997</x:v>
      </x:c>
      <x:c r="X416" s="768">
        <x:v>1.077822847583928</x:v>
      </x:c>
      <x:c r="Y416" s="769">
        <x:f t="shared" si="42"/>
        <x:v>3.2334685427517842</x:v>
      </x:c>
    </x:row>
    <x:row r="417" spans="1:25" ht="17.399999999999999">
      <x:c r="A417" s="685" t="s">
        <x:v>1075</x:v>
      </x:c>
      <x:c r="B417" s="623" t="s">
        <x:v>9</x:v>
      </x:c>
      <x:c r="D417" s="623" t="s">
        <x:v>36</x:v>
      </x:c>
      <x:c r="F417" s="623" t="s">
        <x:v>1358</x:v>
      </x:c>
      <x:c r="J417" s="623" t="s">
        <x:v>1359</x:v>
      </x:c>
      <x:c r="L417" s="623" t="s">
        <x:v>1360</x:v>
      </x:c>
      <x:c r="M417" s="625">
        <x:v>1</x:v>
      </x:c>
      <x:c r="N417" s="623" t="s">
        <x:v>1017</x:v>
      </x:c>
      <x:c r="Q417" s="623" t="s">
        <x:v>1017</x:v>
      </x:c>
      <x:c r="R417" s="631">
        <x:v>0.68</x:v>
      </x:c>
      <x:c r="S417" s="631" cm="1">
        <x:f t="array" ref="S417">R417*RSDUSD24</x:f>
        <x:v>72.08</x:v>
      </x:c>
      <x:c r="T417" s="631">
        <x:f t="shared" si="45"/>
        <x:v>68</x:v>
      </x:c>
      <x:c r="U417" s="631">
        <x:f t="shared" si="43"/>
        <x:v>1.1560000000000001</x:v>
      </x:c>
      <x:c r="V417" s="631">
        <x:f t="shared" si="44"/>
        <x:v>69.156000000000006</x:v>
      </x:c>
      <x:c r="W417" s="631">
        <x:f t="shared" si="46"/>
        <x:v>69.156000000000006</x:v>
      </x:c>
      <x:c r="X417" s="768">
        <x:v>67.317743597370608</x:v>
      </x:c>
      <x:c r="Y417" s="769">
        <x:f t="shared" si="42"/>
        <x:v>67.317743597370608</x:v>
      </x:c>
    </x:row>
    <x:row r="418" spans="1:25" ht="17.399999999999999">
      <x:c r="A418" s="685" t="s">
        <x:v>1075</x:v>
      </x:c>
      <x:c r="B418" s="623" t="s">
        <x:v>9</x:v>
      </x:c>
      <x:c r="D418" s="623" t="s">
        <x:v>36</x:v>
      </x:c>
      <x:c r="F418" s="623" t="s">
        <x:v>1358</x:v>
      </x:c>
      <x:c r="J418" s="623" t="s">
        <x:v>1361</x:v>
      </x:c>
      <x:c r="L418" s="623" t="s">
        <x:v>1362</x:v>
      </x:c>
      <x:c r="M418" s="625">
        <x:v>3</x:v>
      </x:c>
      <x:c r="N418" s="623" t="s">
        <x:v>1017</x:v>
      </x:c>
      <x:c r="Q418" s="623" t="s">
        <x:v>1017</x:v>
      </x:c>
      <x:c r="R418" s="631">
        <x:v>0.06</x:v>
      </x:c>
      <x:c r="S418" s="631" cm="1">
        <x:f t="array" ref="S418">R418*RSDUSD24</x:f>
        <x:v>6.3599999999999994</x:v>
      </x:c>
      <x:c r="T418" s="631">
        <x:f t="shared" si="45"/>
        <x:v>6</x:v>
      </x:c>
      <x:c r="U418" s="631">
        <x:f t="shared" si="43"/>
        <x:v>0.10200000000000001</x:v>
      </x:c>
      <x:c r="V418" s="631">
        <x:f t="shared" si="44"/>
        <x:v>6.1020000000000003</x:v>
      </x:c>
      <x:c r="W418" s="631">
        <x:f t="shared" si="46"/>
        <x:v>18.306000000000001</x:v>
      </x:c>
      <x:c r="X418" s="768">
        <x:v>6.3656243876732068</x:v>
      </x:c>
      <x:c r="Y418" s="769">
        <x:f t="shared" si="42"/>
        <x:v>19.09687316301962</x:v>
      </x:c>
    </x:row>
    <x:row r="419" spans="1:25" ht="17.399999999999999">
      <x:c r="A419" s="685" t="s">
        <x:v>1075</x:v>
      </x:c>
      <x:c r="B419" s="623" t="s">
        <x:v>9</x:v>
      </x:c>
      <x:c r="D419" s="623" t="s">
        <x:v>36</x:v>
      </x:c>
      <x:c r="F419" s="623" t="s">
        <x:v>1358</x:v>
      </x:c>
      <x:c r="J419" s="623" t="s">
        <x:v>1363</x:v>
      </x:c>
      <x:c r="L419" s="623" t="s">
        <x:v>1364</x:v>
      </x:c>
      <x:c r="M419" s="625">
        <x:v>2</x:v>
      </x:c>
      <x:c r="N419" s="623" t="s">
        <x:v>1017</x:v>
      </x:c>
      <x:c r="Q419" s="623" t="s">
        <x:v>1017</x:v>
      </x:c>
      <x:c r="R419" s="631">
        <x:v>0.03</x:v>
      </x:c>
      <x:c r="S419" s="631" cm="1">
        <x:f t="array" ref="S419">R419*RSDUSD24</x:f>
        <x:v>3.1799999999999997</x:v>
      </x:c>
      <x:c r="T419" s="631">
        <x:f t="shared" si="45"/>
        <x:v>3</x:v>
      </x:c>
      <x:c r="U419" s="631">
        <x:f t="shared" si="43"/>
        <x:v>5.1000000000000004E-2</x:v>
      </x:c>
      <x:c r="V419" s="631">
        <x:f t="shared" si="44"/>
        <x:v>3.0510000000000002</x:v>
      </x:c>
      <x:c r="W419" s="631">
        <x:f t="shared" si="46"/>
        <x:v>6.1020000000000003</x:v>
      </x:c>
      <x:c r="X419" s="768">
        <x:v>2.9398499039888666</x:v>
      </x:c>
      <x:c r="Y419" s="769">
        <x:f t="shared" si="42"/>
        <x:v>5.8796998079777332</x:v>
      </x:c>
    </x:row>
    <x:row r="420" spans="1:25" ht="17.399999999999999">
      <x:c r="A420" s="685" t="s">
        <x:v>1075</x:v>
      </x:c>
      <x:c r="B420" s="623" t="s">
        <x:v>9</x:v>
      </x:c>
      <x:c r="D420" s="623" t="s">
        <x:v>36</x:v>
      </x:c>
      <x:c r="F420" s="623" t="s">
        <x:v>1358</x:v>
      </x:c>
      <x:c r="J420" s="623" t="s">
        <x:v>1365</x:v>
      </x:c>
      <x:c r="L420" s="623" t="s">
        <x:v>1366</x:v>
      </x:c>
      <x:c r="M420" s="625">
        <x:v>1</x:v>
      </x:c>
      <x:c r="N420" s="623" t="s">
        <x:v>1017</x:v>
      </x:c>
      <x:c r="Q420" s="623" t="s">
        <x:v>1017</x:v>
      </x:c>
      <x:c r="R420" s="631">
        <x:v>0.01</x:v>
      </x:c>
      <x:c r="S420" s="631" cm="1">
        <x:f t="array" ref="S420">R420*RSDUSD24</x:f>
        <x:v>1.06</x:v>
      </x:c>
      <x:c r="T420" s="631">
        <x:f t="shared" si="45"/>
        <x:v>1</x:v>
      </x:c>
      <x:c r="U420" s="631">
        <x:f t="shared" si="43"/>
        <x:v>1.7000000000000001E-2</x:v>
      </x:c>
      <x:c r="V420" s="631">
        <x:f t="shared" si="44"/>
        <x:v>1.0169999999999999</x:v>
      </x:c>
      <x:c r="W420" s="631">
        <x:f t="shared" si="46"/>
        <x:v>1.0169999999999999</x:v>
      </x:c>
      <x:c r="X420" s="768">
        <x:v>1.0608652699865964</x:v>
      </x:c>
      <x:c r="Y420" s="769">
        <x:f t="shared" si="42"/>
        <x:v>1.0608652699865964</x:v>
      </x:c>
    </x:row>
    <x:row r="421" spans="1:25" ht="17.399999999999999">
      <x:c r="A421" s="685" t="s">
        <x:v>1075</x:v>
      </x:c>
      <x:c r="B421" s="623" t="s">
        <x:v>9</x:v>
      </x:c>
      <x:c r="D421" s="623" t="s">
        <x:v>36</x:v>
      </x:c>
      <x:c r="F421" s="623" t="s">
        <x:v>1358</x:v>
      </x:c>
      <x:c r="J421" s="623" t="s">
        <x:v>1367</x:v>
      </x:c>
      <x:c r="L421" s="623" t="s">
        <x:v>1368</x:v>
      </x:c>
      <x:c r="M421" s="625">
        <x:v>1</x:v>
      </x:c>
      <x:c r="N421" s="623" t="s">
        <x:v>1017</x:v>
      </x:c>
      <x:c r="Q421" s="623" t="s">
        <x:v>1017</x:v>
      </x:c>
      <x:c r="R421" s="631">
        <x:v>0.5</x:v>
      </x:c>
      <x:c r="S421" s="631" cm="1">
        <x:f t="array" ref="S421">R421*RSDUSD24</x:f>
        <x:v>53</x:v>
      </x:c>
      <x:c r="T421" s="631">
        <x:f t="shared" si="45"/>
        <x:v>50</x:v>
      </x:c>
      <x:c r="U421" s="631">
        <x:f t="shared" si="43"/>
        <x:v>0.85000000000000009</x:v>
      </x:c>
      <x:c r="V421" s="631">
        <x:f t="shared" si="44"/>
        <x:v>50.85</x:v>
      </x:c>
      <x:c r="W421" s="631">
        <x:f t="shared" si="46"/>
        <x:v>50.85</x:v>
      </x:c>
      <x:c r="X421" s="768">
        <x:v>50.316391187122868</x:v>
      </x:c>
      <x:c r="Y421" s="769">
        <x:f t="shared" si="42"/>
        <x:v>50.316391187122868</x:v>
      </x:c>
    </x:row>
    <x:row r="422" spans="1:25" ht="17.399999999999999">
      <x:c r="A422" s="685" t="s">
        <x:v>1075</x:v>
      </x:c>
      <x:c r="B422" s="623" t="s">
        <x:v>9</x:v>
      </x:c>
      <x:c r="D422" s="623" t="s">
        <x:v>36</x:v>
      </x:c>
      <x:c r="F422" s="623" t="s">
        <x:v>1358</x:v>
      </x:c>
      <x:c r="J422" s="623" t="s">
        <x:v>1369</x:v>
      </x:c>
      <x:c r="L422" s="623" t="s">
        <x:v>1370</x:v>
      </x:c>
      <x:c r="M422" s="625">
        <x:v>1</x:v>
      </x:c>
      <x:c r="N422" s="623" t="s">
        <x:v>1017</x:v>
      </x:c>
      <x:c r="Q422" s="623" t="s">
        <x:v>1017</x:v>
      </x:c>
      <x:c r="R422" s="631">
        <x:v>0.53</x:v>
      </x:c>
      <x:c r="S422" s="631" cm="1">
        <x:f t="array" ref="S422">R422*RSDUSD24</x:f>
        <x:v>56.18</x:v>
      </x:c>
      <x:c r="T422" s="631">
        <x:f t="shared" ref="T422:T440" si="47">R422*RSDUSD25</x:f>
        <x:v>53</x:v>
      </x:c>
      <x:c r="U422" s="631">
        <x:f t="shared" si="43"/>
        <x:v>0.90100000000000002</x:v>
      </x:c>
      <x:c r="V422" s="631">
        <x:f t="shared" si="44"/>
        <x:v>53.901000000000003</x:v>
      </x:c>
      <x:c r="W422" s="631">
        <x:f t="shared" si="46"/>
        <x:v>53.901000000000003</x:v>
      </x:c>
      <x:c r="X422" s="768">
        <x:v>52.753555636949862</x:v>
      </x:c>
      <x:c r="Y422" s="769">
        <x:f t="shared" si="42"/>
        <x:v>52.753555636949862</x:v>
      </x:c>
    </x:row>
    <x:row r="423" spans="1:25" ht="17.399999999999999">
      <x:c r="A423" s="685" t="s">
        <x:v>1075</x:v>
      </x:c>
      <x:c r="B423" s="623" t="s">
        <x:v>9</x:v>
      </x:c>
      <x:c r="D423" s="623" t="s">
        <x:v>36</x:v>
      </x:c>
      <x:c r="F423" s="623" t="s">
        <x:v>1358</x:v>
      </x:c>
      <x:c r="J423" s="623" t="s">
        <x:v>1371</x:v>
      </x:c>
      <x:c r="L423" s="623" t="s">
        <x:v>1372</x:v>
      </x:c>
      <x:c r="M423" s="625">
        <x:v>1</x:v>
      </x:c>
      <x:c r="N423" s="623" t="s">
        <x:v>1017</x:v>
      </x:c>
      <x:c r="Q423" s="623" t="s">
        <x:v>1017</x:v>
      </x:c>
      <x:c r="R423" s="631">
        <x:v>0.59</x:v>
      </x:c>
      <x:c r="S423" s="631" cm="1">
        <x:f t="array" ref="S423">R423*RSDUSD24</x:f>
        <x:v>62.54</x:v>
      </x:c>
      <x:c r="T423" s="631">
        <x:f t="shared" si="47"/>
        <x:v>59</x:v>
      </x:c>
      <x:c r="U423" s="631">
        <x:f t="shared" si="43"/>
        <x:v>1.0030000000000001</x:v>
      </x:c>
      <x:c r="V423" s="631">
        <x:f t="shared" si="44"/>
        <x:v>60.003</x:v>
      </x:c>
      <x:c r="W423" s="631">
        <x:f t="shared" si="46"/>
        <x:v>60.003</x:v>
      </x:c>
      <x:c r="X423" s="768">
        <x:v>59.619461531478748</x:v>
      </x:c>
      <x:c r="Y423" s="769">
        <x:f t="shared" si="42"/>
        <x:v>59.619461531478748</x:v>
      </x:c>
    </x:row>
    <x:row r="424" spans="1:25" ht="17.399999999999999">
      <x:c r="A424" s="685" t="s">
        <x:v>1075</x:v>
      </x:c>
      <x:c r="B424" s="623" t="s">
        <x:v>9</x:v>
      </x:c>
      <x:c r="D424" s="623" t="s">
        <x:v>36</x:v>
      </x:c>
      <x:c r="F424" s="623" t="s">
        <x:v>1358</x:v>
      </x:c>
      <x:c r="J424" s="623" t="s">
        <x:v>1799</x:v>
      </x:c>
      <x:c r="L424" s="623" t="s">
        <x:v>1373</x:v>
      </x:c>
      <x:c r="M424" s="625">
        <x:v>1</x:v>
      </x:c>
      <x:c r="N424" s="623" t="s">
        <x:v>1017</x:v>
      </x:c>
      <x:c r="Q424" s="623" t="s">
        <x:v>1017</x:v>
      </x:c>
      <x:c r="R424" s="631">
        <x:v>1.23</x:v>
      </x:c>
      <x:c r="S424" s="631" cm="1">
        <x:f t="array" ref="S424">R424*RSDUSD24</x:f>
        <x:v>130.38</x:v>
      </x:c>
      <x:c r="T424" s="631">
        <x:f t="shared" si="47"/>
        <x:v>123</x:v>
      </x:c>
      <x:c r="U424" s="631">
        <x:f t="shared" si="43"/>
        <x:v>2.0910000000000002</x:v>
      </x:c>
      <x:c r="V424" s="631">
        <x:f t="shared" si="44"/>
        <x:v>125.09099999999999</x:v>
      </x:c>
      <x:c r="W424" s="631">
        <x:f t="shared" si="46"/>
        <x:v>125.09099999999999</x:v>
      </x:c>
      <x:c r="X424" s="768">
        <x:v>132.78436881504717</x:v>
      </x:c>
      <x:c r="Y424" s="769">
        <x:f t="shared" si="42"/>
        <x:v>132.78436881504717</x:v>
      </x:c>
    </x:row>
    <x:row r="425" spans="1:25" ht="17.399999999999999">
      <x:c r="A425" s="685" t="s">
        <x:v>1075</x:v>
      </x:c>
      <x:c r="B425" s="623" t="s">
        <x:v>9</x:v>
      </x:c>
      <x:c r="D425" s="623" t="s">
        <x:v>36</x:v>
      </x:c>
      <x:c r="F425" s="623" t="s">
        <x:v>1358</x:v>
      </x:c>
      <x:c r="J425" s="623" t="s">
        <x:v>1374</x:v>
      </x:c>
      <x:c r="L425" s="623" t="s">
        <x:v>1375</x:v>
      </x:c>
      <x:c r="M425" s="625">
        <x:v>11</x:v>
      </x:c>
      <x:c r="N425" s="623" t="s">
        <x:v>1017</x:v>
      </x:c>
      <x:c r="Q425" s="623" t="s">
        <x:v>1017</x:v>
      </x:c>
      <x:c r="R425" s="631">
        <x:v>0.05</x:v>
      </x:c>
      <x:c r="S425" s="631" cm="1">
        <x:f t="array" ref="S425">R425*RSDUSD24</x:f>
        <x:v>5.3000000000000007</x:v>
      </x:c>
      <x:c r="T425" s="631">
        <x:f t="shared" si="47"/>
        <x:v>5</x:v>
      </x:c>
      <x:c r="U425" s="631">
        <x:f t="shared" si="43"/>
        <x:v>8.5000000000000006E-2</x:v>
      </x:c>
      <x:c r="V425" s="631">
        <x:f t="shared" si="44"/>
        <x:v>5.085</x:v>
      </x:c>
      <x:c r="W425" s="631">
        <x:f t="shared" si="46"/>
        <x:v>55.935000000000002</x:v>
      </x:c>
      <x:c r="X425" s="768">
        <x:v>5.3472252968528684</x:v>
      </x:c>
      <x:c r="Y425" s="769">
        <x:f t="shared" si="42"/>
        <x:v>58.819478265381555</x:v>
      </x:c>
    </x:row>
    <x:row r="426" spans="1:25" ht="17.399999999999999">
      <x:c r="A426" s="685" t="s">
        <x:v>1075</x:v>
      </x:c>
      <x:c r="B426" s="623" t="s">
        <x:v>9</x:v>
      </x:c>
      <x:c r="D426" s="623" t="s">
        <x:v>36</x:v>
      </x:c>
      <x:c r="F426" s="623" t="s">
        <x:v>1358</x:v>
      </x:c>
      <x:c r="J426" s="623" t="s">
        <x:v>1376</x:v>
      </x:c>
      <x:c r="L426" s="623" t="s">
        <x:v>1377</x:v>
      </x:c>
      <x:c r="M426" s="625">
        <x:v>2</x:v>
      </x:c>
      <x:c r="N426" s="623" t="s">
        <x:v>1017</x:v>
      </x:c>
      <x:c r="Q426" s="623" t="s">
        <x:v>1017</x:v>
      </x:c>
      <x:c r="R426" s="631">
        <x:v>0.01</x:v>
      </x:c>
      <x:c r="S426" s="631" cm="1">
        <x:f t="array" ref="S426">R426*RSDUSD24</x:f>
        <x:v>1.06</x:v>
      </x:c>
      <x:c r="T426" s="631">
        <x:f t="shared" si="47"/>
        <x:v>1</x:v>
      </x:c>
      <x:c r="U426" s="631">
        <x:f t="shared" si="43"/>
        <x:v>1.7000000000000001E-2</x:v>
      </x:c>
      <x:c r="V426" s="631">
        <x:f t="shared" si="44"/>
        <x:v>1.0169999999999999</x:v>
      </x:c>
      <x:c r="W426" s="631">
        <x:f t="shared" si="46"/>
        <x:v>2.0339999999999998</x:v>
      </x:c>
      <x:c r="X426" s="768">
        <x:v>1.0593075674165806</x:v>
      </x:c>
      <x:c r="Y426" s="769">
        <x:f t="shared" si="42"/>
        <x:v>2.1186151348331612</x:v>
      </x:c>
    </x:row>
    <x:row r="427" spans="1:25" ht="17.399999999999999">
      <x:c r="A427" s="685" t="s">
        <x:v>1075</x:v>
      </x:c>
      <x:c r="B427" s="623" t="s">
        <x:v>9</x:v>
      </x:c>
      <x:c r="D427" s="623" t="s">
        <x:v>36</x:v>
      </x:c>
      <x:c r="F427" s="623" t="s">
        <x:v>1358</x:v>
      </x:c>
      <x:c r="J427" s="623" t="s">
        <x:v>1800</x:v>
      </x:c>
      <x:c r="L427" s="623" t="s">
        <x:v>1378</x:v>
      </x:c>
      <x:c r="M427" s="625">
        <x:v>1</x:v>
      </x:c>
      <x:c r="N427" s="623" t="s">
        <x:v>1017</x:v>
      </x:c>
      <x:c r="Q427" s="623" t="s">
        <x:v>1017</x:v>
      </x:c>
      <x:c r="R427" s="631">
        <x:v>0.32</x:v>
      </x:c>
      <x:c r="S427" s="631" cm="1">
        <x:f t="array" ref="S427">R427*RSDUSD24</x:f>
        <x:v>33.92</x:v>
      </x:c>
      <x:c r="T427" s="631">
        <x:f t="shared" si="47"/>
        <x:v>32</x:v>
      </x:c>
      <x:c r="U427" s="631">
        <x:f t="shared" si="43"/>
        <x:v>0.54400000000000004</x:v>
      </x:c>
      <x:c r="V427" s="631">
        <x:f t="shared" si="44"/>
        <x:v>32.543999999999997</x:v>
      </x:c>
      <x:c r="W427" s="631">
        <x:f t="shared" si="46"/>
        <x:v>32.543999999999997</x:v>
      </x:c>
      <x:c r="X427" s="768">
        <x:v>34.736810139521751</x:v>
      </x:c>
      <x:c r="Y427" s="769">
        <x:f t="shared" si="42"/>
        <x:v>34.736810139521751</x:v>
      </x:c>
    </x:row>
    <x:row r="428" spans="1:25" ht="17.399999999999999">
      <x:c r="A428" s="685" t="s">
        <x:v>1075</x:v>
      </x:c>
      <x:c r="B428" s="623" t="s">
        <x:v>9</x:v>
      </x:c>
      <x:c r="D428" s="623" t="s">
        <x:v>36</x:v>
      </x:c>
      <x:c r="F428" s="623" t="s">
        <x:v>1358</x:v>
      </x:c>
      <x:c r="J428" s="623" t="s">
        <x:v>1801</x:v>
      </x:c>
      <x:c r="L428" s="623" t="s">
        <x:v>1379</x:v>
      </x:c>
      <x:c r="M428" s="625">
        <x:v>1</x:v>
      </x:c>
      <x:c r="N428" s="623" t="s">
        <x:v>1017</x:v>
      </x:c>
      <x:c r="Q428" s="623" t="s">
        <x:v>1017</x:v>
      </x:c>
      <x:c r="R428" s="631">
        <x:v>0.28000000000000003</x:v>
      </x:c>
      <x:c r="S428" s="631" cm="1">
        <x:f t="array" ref="S428">R428*RSDUSD24</x:f>
        <x:v>29.680000000000003</x:v>
      </x:c>
      <x:c r="T428" s="631">
        <x:f t="shared" si="47"/>
        <x:v>28.000000000000004</x:v>
      </x:c>
      <x:c r="U428" s="631">
        <x:f t="shared" si="43"/>
        <x:v>0.47600000000000009</x:v>
      </x:c>
      <x:c r="V428" s="631">
        <x:f t="shared" si="44"/>
        <x:v>28.476000000000003</x:v>
      </x:c>
      <x:c r="W428" s="631">
        <x:f t="shared" si="46"/>
        <x:v>28.476000000000003</x:v>
      </x:c>
      <x:c r="X428" s="768">
        <x:v>30.532673536672085</x:v>
      </x:c>
      <x:c r="Y428" s="769">
        <x:f t="shared" si="42"/>
        <x:v>30.532673536672085</x:v>
      </x:c>
    </x:row>
    <x:row r="429" spans="1:25" ht="17.399999999999999">
      <x:c r="A429" s="685" t="s">
        <x:v>1075</x:v>
      </x:c>
      <x:c r="B429" s="623" t="s">
        <x:v>9</x:v>
      </x:c>
      <x:c r="D429" s="623" t="s">
        <x:v>36</x:v>
      </x:c>
      <x:c r="F429" s="623" t="s">
        <x:v>1358</x:v>
      </x:c>
      <x:c r="J429" s="623" t="s">
        <x:v>1380</x:v>
      </x:c>
      <x:c r="L429" s="623" t="s">
        <x:v>1381</x:v>
      </x:c>
      <x:c r="M429" s="625">
        <x:v>2</x:v>
      </x:c>
      <x:c r="N429" s="623" t="s">
        <x:v>1017</x:v>
      </x:c>
      <x:c r="Q429" s="623" t="s">
        <x:v>1017</x:v>
      </x:c>
      <x:c r="R429" s="631">
        <x:v>0.05</x:v>
      </x:c>
      <x:c r="S429" s="631" cm="1">
        <x:f t="array" ref="S429">R429*RSDUSD24</x:f>
        <x:v>5.3000000000000007</x:v>
      </x:c>
      <x:c r="T429" s="631">
        <x:f t="shared" si="47"/>
        <x:v>5</x:v>
      </x:c>
      <x:c r="U429" s="631">
        <x:f t="shared" si="43"/>
        <x:v>8.5000000000000006E-2</x:v>
      </x:c>
      <x:c r="V429" s="631">
        <x:f t="shared" si="44"/>
        <x:v>5.085</x:v>
      </x:c>
      <x:c r="W429" s="631">
        <x:f t="shared" si="46"/>
        <x:v>10.17</x:v>
      </x:c>
      <x:c r="X429" s="768">
        <x:v>4.8650633207793543</x:v>
      </x:c>
      <x:c r="Y429" s="769">
        <x:f t="shared" si="42"/>
        <x:v>9.7301266415587087</x:v>
      </x:c>
    </x:row>
    <x:row r="430" spans="1:25" ht="17.399999999999999">
      <x:c r="A430" s="685" t="s">
        <x:v>1064</x:v>
      </x:c>
      <x:c r="B430" s="623" t="s">
        <x:v>9</x:v>
      </x:c>
      <x:c r="D430" s="623" t="s">
        <x:v>29</x:v>
      </x:c>
      <x:c r="J430" s="623" t="s">
        <x:v>1342</x:v>
      </x:c>
      <x:c r="L430" s="623" t="s">
        <x:v>1343</x:v>
      </x:c>
      <x:c r="M430" s="625">
        <x:v>1</x:v>
      </x:c>
      <x:c r="R430" s="631">
        <x:v>0.09</x:v>
      </x:c>
      <x:c r="S430" s="631" cm="1">
        <x:f t="array" ref="S430">R430*RSDUSD24</x:f>
        <x:v>9.5399999999999991</x:v>
      </x:c>
      <x:c r="T430" s="631">
        <x:f t="shared" si="47"/>
        <x:v>9</x:v>
      </x:c>
      <x:c r="U430" s="631">
        <x:f t="shared" si="43"/>
        <x:v>0.15300000000000002</x:v>
      </x:c>
      <x:c r="V430" s="631">
        <x:f t="shared" si="44"/>
        <x:v>9.1530000000000005</x:v>
      </x:c>
      <x:c r="W430" s="631">
        <x:f t="shared" si="46"/>
        <x:v>9.1530000000000005</x:v>
      </x:c>
      <x:c r="X430" s="768">
        <x:v>10.228758646183293</x:v>
      </x:c>
      <x:c r="Y430" s="769">
        <x:f t="shared" si="42"/>
        <x:v>10.228758646183293</x:v>
      </x:c>
    </x:row>
    <x:row r="431" spans="1:25" ht="17.399999999999999">
      <x:c r="A431" s="685" t="s">
        <x:v>1064</x:v>
      </x:c>
      <x:c r="B431" s="623" t="s">
        <x:v>9</x:v>
      </x:c>
      <x:c r="D431" s="623" t="s">
        <x:v>29</x:v>
      </x:c>
      <x:c r="J431" s="623" t="s">
        <x:v>1344</x:v>
      </x:c>
      <x:c r="L431" s="623" t="s">
        <x:v>1345</x:v>
      </x:c>
      <x:c r="M431" s="625">
        <x:v>1</x:v>
      </x:c>
      <x:c r="R431" s="631">
        <x:v>0.17</x:v>
      </x:c>
      <x:c r="S431" s="631" cm="1">
        <x:f t="array" ref="S431">R431*RSDUSD24</x:f>
        <x:v>18.02</x:v>
      </x:c>
      <x:c r="T431" s="631">
        <x:f t="shared" si="47"/>
        <x:v>17</x:v>
      </x:c>
      <x:c r="U431" s="631">
        <x:f t="shared" si="43"/>
        <x:v>0.28900000000000003</x:v>
      </x:c>
      <x:c r="V431" s="631">
        <x:f t="shared" si="44"/>
        <x:v>17.289000000000001</x:v>
      </x:c>
      <x:c r="W431" s="631">
        <x:f t="shared" si="46"/>
        <x:v>17.289000000000001</x:v>
      </x:c>
      <x:c r="X431" s="768">
        <x:v>18.315735709752854</x:v>
      </x:c>
      <x:c r="Y431" s="769">
        <x:f t="shared" si="42"/>
        <x:v>18.315735709752854</x:v>
      </x:c>
    </x:row>
    <x:row r="432" spans="1:25" ht="17.399999999999999">
      <x:c r="A432" s="685" t="s">
        <x:v>1064</x:v>
      </x:c>
      <x:c r="B432" s="623" t="s">
        <x:v>9</x:v>
      </x:c>
      <x:c r="D432" s="623" t="s">
        <x:v>29</x:v>
      </x:c>
      <x:c r="J432" s="623" t="s">
        <x:v>1269</x:v>
      </x:c>
      <x:c r="L432" s="623" t="s">
        <x:v>1270</x:v>
      </x:c>
      <x:c r="M432" s="625">
        <x:v>1</x:v>
      </x:c>
      <x:c r="N432" s="623" t="s">
        <x:v>1017</x:v>
      </x:c>
      <x:c r="R432" s="631">
        <x:v>0.1</x:v>
      </x:c>
      <x:c r="S432" s="631" cm="1">
        <x:f t="array" ref="S432">R432*RSDUSD24</x:f>
        <x:v>10.600000000000001</x:v>
      </x:c>
      <x:c r="T432" s="631">
        <x:f t="shared" si="47"/>
        <x:v>10</x:v>
      </x:c>
      <x:c r="U432" s="631">
        <x:f t="shared" si="43"/>
        <x:v>0.17</x:v>
      </x:c>
      <x:c r="V432" s="631">
        <x:f t="shared" si="44"/>
        <x:v>10.17</x:v>
      </x:c>
      <x:c r="W432" s="631">
        <x:f t="shared" si="46"/>
        <x:v>10.17</x:v>
      </x:c>
      <x:c r="X432" s="768">
        <x:v>10.614899739431127</x:v>
      </x:c>
      <x:c r="Y432" s="769">
        <x:f t="shared" si="42"/>
        <x:v>10.614899739431127</x:v>
      </x:c>
    </x:row>
    <x:row r="433" spans="1:25" ht="17.399999999999999">
      <x:c r="A433" s="685" t="s">
        <x:v>1064</x:v>
      </x:c>
      <x:c r="B433" s="623" t="s">
        <x:v>9</x:v>
      </x:c>
      <x:c r="D433" s="623" t="s">
        <x:v>29</x:v>
      </x:c>
      <x:c r="J433" s="623" t="s">
        <x:v>1346</x:v>
      </x:c>
      <x:c r="L433" s="623" t="s">
        <x:v>1347</x:v>
      </x:c>
      <x:c r="M433" s="625">
        <x:v>1</x:v>
      </x:c>
      <x:c r="R433" s="631">
        <x:v>0.45</x:v>
      </x:c>
      <x:c r="S433" s="631" cm="1">
        <x:f t="array" ref="S433">R433*RSDUSD24</x:f>
        <x:v>47.7</x:v>
      </x:c>
      <x:c r="T433" s="631">
        <x:f t="shared" si="47"/>
        <x:v>45</x:v>
      </x:c>
      <x:c r="U433" s="631">
        <x:f t="shared" si="43"/>
        <x:v>0.76500000000000001</x:v>
      </x:c>
      <x:c r="V433" s="631">
        <x:f t="shared" si="44"/>
        <x:v>45.765000000000001</x:v>
      </x:c>
      <x:c r="W433" s="631">
        <x:f t="shared" si="46"/>
        <x:v>45.765000000000001</x:v>
      </x:c>
      <x:c r="X433" s="768">
        <x:v>46.74656033945741</x:v>
      </x:c>
      <x:c r="Y433" s="769">
        <x:f t="shared" si="42"/>
        <x:v>46.74656033945741</x:v>
      </x:c>
    </x:row>
    <x:row r="434" spans="1:25" ht="17.399999999999999">
      <x:c r="A434" s="685" t="s">
        <x:v>1064</x:v>
      </x:c>
      <x:c r="B434" s="623" t="s">
        <x:v>9</x:v>
      </x:c>
      <x:c r="D434" s="623" t="s">
        <x:v>29</x:v>
      </x:c>
      <x:c r="J434" s="623" t="s">
        <x:v>1348</x:v>
      </x:c>
      <x:c r="L434" s="623" t="s">
        <x:v>1349</x:v>
      </x:c>
      <x:c r="M434" s="625">
        <x:v>1.2E-2</x:v>
      </x:c>
      <x:c r="N434" s="623" t="s">
        <x:v>1017</x:v>
      </x:c>
      <x:c r="R434" s="631">
        <x:v>0.66</x:v>
      </x:c>
      <x:c r="S434" s="631" cm="1">
        <x:f t="array" ref="S434">R434*RSDUSD24</x:f>
        <x:v>69.960000000000008</x:v>
      </x:c>
      <x:c r="T434" s="631">
        <x:f t="shared" si="47"/>
        <x:v>66</x:v>
      </x:c>
      <x:c r="U434" s="631">
        <x:f t="shared" si="43"/>
        <x:v>1.1220000000000001</x:v>
      </x:c>
      <x:c r="V434" s="631">
        <x:f t="shared" si="44"/>
        <x:v>67.122</x:v>
      </x:c>
      <x:c r="W434" s="631">
        <x:f t="shared" si="46"/>
        <x:v>0.80546400000000007</x:v>
      </x:c>
      <x:c r="X434" s="768">
        <x:v>83.572223964241715</x:v>
      </x:c>
      <x:c r="Y434" s="769">
        <x:f t="shared" si="42"/>
        <x:v>1.0028666875709007</x:v>
      </x:c>
    </x:row>
    <x:row r="435" spans="1:25">
      <x:c r="A435" s="685" t="s">
        <x:v>1064</x:v>
      </x:c>
      <x:c r="B435" s="623" t="s">
        <x:v>9</x:v>
      </x:c>
      <x:c r="D435" s="677" t="s">
        <x:v>29</x:v>
      </x:c>
      <x:c r="J435" s="677" t="s">
        <x:v>1035</x:v>
      </x:c>
      <x:c r="L435" s="623" t="s">
        <x:v>1102</x:v>
      </x:c>
      <x:c r="M435" s="625">
        <x:v>6.0000000000000001E-3</x:v>
      </x:c>
      <x:c r="N435" s="623" t="s">
        <x:v>1017</x:v>
      </x:c>
      <x:c r="R435" s="678">
        <x:v>0.66</x:v>
      </x:c>
      <x:c r="S435" s="631" cm="1">
        <x:f t="array" ref="S435">R435*RSDUSD24</x:f>
        <x:v>69.960000000000008</x:v>
      </x:c>
      <x:c r="T435" s="631">
        <x:f t="shared" si="47"/>
        <x:v>66</x:v>
      </x:c>
      <x:c r="U435" s="631">
        <x:f t="shared" si="43"/>
        <x:v>1.1220000000000001</x:v>
      </x:c>
      <x:c r="V435" s="631">
        <x:f t="shared" ref="V435:V438" si="48">T435+U435</x:f>
        <x:v>67.122</x:v>
      </x:c>
      <x:c r="W435" s="631">
        <x:f t="shared" si="46"/>
        <x:v>0.40273200000000003</x:v>
      </x:c>
      <x:c r="X435" s="770">
        <x:v>65.55181106108131</x:v>
      </x:c>
      <x:c r="Y435" s="769">
        <x:f t="shared" si="42"/>
        <x:v>0.39331086636648788</x:v>
      </x:c>
    </x:row>
    <x:row r="436" spans="1:25">
      <x:c r="A436" s="685" t="s">
        <x:v>1064</x:v>
      </x:c>
      <x:c r="B436" s="623" t="s">
        <x:v>9</x:v>
      </x:c>
      <x:c r="D436" s="677" t="s">
        <x:v>29</x:v>
      </x:c>
      <x:c r="J436" s="677" t="s">
        <x:v>1350</x:v>
      </x:c>
      <x:c r="L436" s="623" t="s">
        <x:v>1351</x:v>
      </x:c>
      <x:c r="M436" s="625">
        <x:v>8</x:v>
      </x:c>
      <x:c r="R436" s="678">
        <x:v>0.02</x:v>
      </x:c>
      <x:c r="S436" s="631" cm="1">
        <x:f t="array" ref="S436">R436*RSDUSD24</x:f>
        <x:v>2.12</x:v>
      </x:c>
      <x:c r="T436" s="631">
        <x:f t="shared" si="47"/>
        <x:v>2</x:v>
      </x:c>
      <x:c r="U436" s="631">
        <x:f t="shared" si="43"/>
        <x:v>3.4000000000000002E-2</x:v>
      </x:c>
      <x:c r="V436" s="631">
        <x:f t="shared" si="48"/>
        <x:v>2.0339999999999998</x:v>
      </x:c>
      <x:c r="W436" s="631">
        <x:f t="shared" si="46"/>
        <x:v>16.271999999999998</x:v>
      </x:c>
      <x:c r="X436" s="770">
        <x:v>2.6247228983079856</x:v>
      </x:c>
      <x:c r="Y436" s="769">
        <x:f t="shared" si="42"/>
        <x:v>20.997783186463884</x:v>
      </x:c>
    </x:row>
    <x:row r="437" spans="1:25">
      <x:c r="A437" s="685" t="s">
        <x:v>1064</x:v>
      </x:c>
      <x:c r="B437" s="623" t="s">
        <x:v>9</x:v>
      </x:c>
      <x:c r="D437" s="677" t="s">
        <x:v>29</x:v>
      </x:c>
      <x:c r="J437" s="677" t="s">
        <x:v>1108</x:v>
      </x:c>
      <x:c r="L437" s="623" t="s">
        <x:v>1109</x:v>
      </x:c>
      <x:c r="M437" s="625">
        <x:v>15</x:v>
      </x:c>
      <x:c r="N437" s="623" t="s">
        <x:v>1017</x:v>
      </x:c>
      <x:c r="R437" s="678">
        <x:v>0.01</x:v>
      </x:c>
      <x:c r="S437" s="631" cm="1">
        <x:f t="array" ref="S437">R437*RSDUSD24</x:f>
        <x:v>1.06</x:v>
      </x:c>
      <x:c r="T437" s="631">
        <x:f t="shared" si="47"/>
        <x:v>1</x:v>
      </x:c>
      <x:c r="U437" s="631">
        <x:f t="shared" si="43"/>
        <x:v>1.7000000000000001E-2</x:v>
      </x:c>
      <x:c r="V437" s="631">
        <x:f t="shared" si="48"/>
        <x:v>1.0169999999999999</x:v>
      </x:c>
      <x:c r="W437" s="631">
        <x:f t="shared" si="46"/>
        <x:v>15.254999999999999</x:v>
      </x:c>
      <x:c r="X437" s="770">
        <x:v>1.0631897653787199</x:v>
      </x:c>
      <x:c r="Y437" s="769">
        <x:f t="shared" si="42"/>
        <x:v>15.947846480680798</x:v>
      </x:c>
    </x:row>
    <x:row r="438" spans="1:25">
      <x:c r="A438" s="685" t="s">
        <x:v>1064</x:v>
      </x:c>
      <x:c r="B438" s="623" t="s">
        <x:v>9</x:v>
      </x:c>
      <x:c r="D438" s="677" t="s">
        <x:v>29</x:v>
      </x:c>
      <x:c r="J438" s="677" t="s">
        <x:v>1352</x:v>
      </x:c>
      <x:c r="L438" s="623" t="s">
        <x:v>1353</x:v>
      </x:c>
      <x:c r="M438" s="625">
        <x:v>23</x:v>
      </x:c>
      <x:c r="N438" s="623" t="s">
        <x:v>1017</x:v>
      </x:c>
      <x:c r="R438" s="678">
        <x:v>0.05</x:v>
      </x:c>
      <x:c r="S438" s="631" cm="1">
        <x:f t="array" ref="S438">R438*RSDUSD24</x:f>
        <x:v>5.3000000000000007</x:v>
      </x:c>
      <x:c r="T438" s="631">
        <x:f t="shared" si="47"/>
        <x:v>5</x:v>
      </x:c>
      <x:c r="U438" s="631">
        <x:f t="shared" si="43"/>
        <x:v>8.5000000000000006E-2</x:v>
      </x:c>
      <x:c r="V438" s="631">
        <x:f t="shared" si="48"/>
        <x:v>5.085</x:v>
      </x:c>
      <x:c r="W438" s="631">
        <x:f t="shared" si="46"/>
        <x:v>116.955</x:v>
      </x:c>
      <x:c r="X438" s="770">
        <x:v>5.3171272166943622</x:v>
      </x:c>
      <x:c r="Y438" s="769">
        <x:f t="shared" si="42"/>
        <x:v>122.29392598397033</x:v>
      </x:c>
    </x:row>
    <x:row r="439" spans="1:25">
      <x:c r="A439" s="685" t="s">
        <x:v>1064</x:v>
      </x:c>
      <x:c r="B439" s="623" t="s">
        <x:v>9</x:v>
      </x:c>
      <x:c r="D439" s="677" t="s">
        <x:v>29</x:v>
      </x:c>
      <x:c r="J439" s="677" t="s">
        <x:v>1130</x:v>
      </x:c>
      <x:c r="L439" s="623" t="s">
        <x:v>1802</x:v>
      </x:c>
      <x:c r="M439" s="625">
        <x:v>0.44</x:v>
      </x:c>
      <x:c r="N439" s="623" t="s">
        <x:v>1125</x:v>
      </x:c>
      <x:c r="R439" s="678">
        <x:v>0.03</x:v>
      </x:c>
      <x:c r="S439" s="631" cm="1">
        <x:f t="array" ref="S439">R439*RSDUSD24</x:f>
        <x:v>3.1799999999999997</x:v>
      </x:c>
      <x:c r="T439" s="631">
        <x:f t="shared" si="47"/>
        <x:v>3</x:v>
      </x:c>
      <x:c r="U439" s="631">
        <x:f t="shared" si="43"/>
        <x:v>5.1000000000000004E-2</x:v>
      </x:c>
      <x:c r="V439" s="631">
        <x:f t="shared" ref="V439:V440" si="49">T439+U439</x:f>
        <x:v>3.0510000000000002</x:v>
      </x:c>
      <x:c r="W439" s="631">
        <x:f t="shared" si="46"/>
        <x:v>1.3424400000000001</x:v>
      </x:c>
      <x:c r="X439" s="770">
        <x:v>5.7037122691545452</x:v>
      </x:c>
      <x:c r="Y439" s="769">
        <x:f t="shared" si="42"/>
        <x:v>2.5096333984279999</x:v>
      </x:c>
    </x:row>
    <x:row r="440" spans="1:25">
      <x:c r="A440" s="689" t="s">
        <x:v>1064</x:v>
      </x:c>
      <x:c r="B440" s="690" t="s">
        <x:v>9</x:v>
      </x:c>
      <x:c r="C440" s="690"/>
      <x:c r="D440" s="691" t="s">
        <x:v>29</x:v>
      </x:c>
      <x:c r="E440" s="690"/>
      <x:c r="F440" s="690"/>
      <x:c r="G440" s="690"/>
      <x:c r="H440" s="690"/>
      <x:c r="I440" s="690"/>
      <x:c r="J440" s="691" t="s">
        <x:v>1354</x:v>
      </x:c>
      <x:c r="K440" s="692"/>
      <x:c r="L440" s="690" t="s">
        <x:v>1803</x:v>
      </x:c>
      <x:c r="M440" s="693">
        <x:v>0.12</x:v>
      </x:c>
      <x:c r="N440" s="690" t="s">
        <x:v>1125</x:v>
      </x:c>
      <x:c r="O440" s="690"/>
      <x:c r="P440" s="690"/>
      <x:c r="Q440" s="690"/>
      <x:c r="R440" s="694">
        <x:v>0.03</x:v>
      </x:c>
      <x:c r="S440" s="695" cm="1">
        <x:f t="array" ref="S440">R440*RSDUSD24</x:f>
        <x:v>3.1799999999999997</x:v>
      </x:c>
      <x:c r="T440" s="695">
        <x:f t="shared" si="47"/>
        <x:v>3</x:v>
      </x:c>
      <x:c r="U440" s="695">
        <x:f t="shared" si="43"/>
        <x:v>5.1000000000000004E-2</x:v>
      </x:c>
      <x:c r="V440" s="695">
        <x:f t="shared" si="49"/>
        <x:v>3.0510000000000002</x:v>
      </x:c>
      <x:c r="W440" s="695">
        <x:f t="shared" si="46"/>
        <x:v>0.36612</x:v>
      </x:c>
      <x:c r="X440" s="771">
        <x:v>5.0070080476402898</x:v>
      </x:c>
      <x:c r="Y440" s="769">
        <x:f t="shared" si="42"/>
        <x:v>0.60084096571683476</x:v>
      </x:c>
    </x:row>
    <x:row r="441" spans="1:25">
      <x:c r="A441" s="623" t="s">
        <x:v>1064</x:v>
      </x:c>
      <x:c r="B441" s="623" t="s">
        <x:v>9</x:v>
      </x:c>
      <x:c r="D441" s="623" t="s">
        <x:v>29</x:v>
      </x:c>
      <x:c r="J441" s="623" t="s">
        <x:v>1138</x:v>
      </x:c>
      <x:c r="K441" s="623"/>
      <x:c r="L441" s="623" t="s">
        <x:v>1804</x:v>
      </x:c>
      <x:c r="M441" s="623">
        <x:v>0.32500000000000001</x:v>
      </x:c>
      <x:c r="N441" s="623" t="s">
        <x:v>1125</x:v>
      </x:c>
      <x:c r="R441" s="631">
        <x:v>0.03</x:v>
      </x:c>
      <x:c r="S441" s="631" cm="1">
        <x:f t="array" ref="S441">R441*RSDUSD24</x:f>
        <x:v>3.1799999999999997</x:v>
      </x:c>
      <x:c r="T441" s="631">
        <x:f t="shared" ref="T441:T504" si="50">R441*RSDUSD25</x:f>
        <x:v>3</x:v>
      </x:c>
      <x:c r="U441" s="631">
        <x:f t="shared" ref="U441:U504" si="51">T441*1.7%</x:f>
        <x:v>5.1000000000000004E-2</x:v>
      </x:c>
      <x:c r="V441" s="631">
        <x:f t="shared" ref="V441:V504" si="52">T441+U441</x:f>
        <x:v>3.0510000000000002</x:v>
      </x:c>
      <x:c r="W441" s="631">
        <x:f t="shared" si="46"/>
        <x:v>0.9915750000000001</x:v>
      </x:c>
      <x:c r="X441" s="770">
        <x:v>5.6396791265704751</x:v>
      </x:c>
      <x:c r="Y441" s="769">
        <x:f t="shared" si="42"/>
        <x:v>1.8328957161354045</x:v>
      </x:c>
    </x:row>
    <x:row r="442" spans="1:25">
      <x:c r="A442" s="623" t="s">
        <x:v>1064</x:v>
      </x:c>
      <x:c r="B442" s="623" t="s">
        <x:v>9</x:v>
      </x:c>
      <x:c r="D442" s="623" t="s">
        <x:v>29</x:v>
      </x:c>
      <x:c r="J442" s="623" t="s">
        <x:v>1355</x:v>
      </x:c>
      <x:c r="K442" s="623"/>
      <x:c r="L442" s="623" t="s">
        <x:v>1805</x:v>
      </x:c>
      <x:c r="M442" s="623">
        <x:v>0.34</x:v>
      </x:c>
      <x:c r="N442" s="623" t="s">
        <x:v>1536</x:v>
      </x:c>
      <x:c r="R442" s="631">
        <x:v>0.03</x:v>
      </x:c>
      <x:c r="S442" s="631" cm="1">
        <x:f t="array" ref="S442">R442*RSDUSD24</x:f>
        <x:v>3.1799999999999997</x:v>
      </x:c>
      <x:c r="T442" s="631">
        <x:f t="shared" si="50"/>
        <x:v>3</x:v>
      </x:c>
      <x:c r="U442" s="631">
        <x:f t="shared" si="51"/>
        <x:v>5.1000000000000004E-2</x:v>
      </x:c>
      <x:c r="V442" s="631">
        <x:f t="shared" si="52"/>
        <x:v>3.0510000000000002</x:v>
      </x:c>
      <x:c r="W442" s="631">
        <x:f t="shared" si="46"/>
        <x:v>1.0373400000000002</x:v>
      </x:c>
      <x:c r="X442" s="770">
        <x:v>5.1944978120911687</x:v>
      </x:c>
      <x:c r="Y442" s="769">
        <x:f t="shared" si="42"/>
        <x:v>1.7661292561109976</x:v>
      </x:c>
    </x:row>
    <x:row r="443" spans="1:25">
      <x:c r="A443" s="623" t="s">
        <x:v>1064</x:v>
      </x:c>
      <x:c r="B443" s="623" t="s">
        <x:v>9</x:v>
      </x:c>
      <x:c r="D443" s="623" t="s">
        <x:v>29</x:v>
      </x:c>
      <x:c r="J443" s="623" t="s">
        <x:v>1146</x:v>
      </x:c>
      <x:c r="K443" s="623"/>
      <x:c r="L443" s="623" t="s">
        <x:v>1806</x:v>
      </x:c>
      <x:c r="M443" s="623">
        <x:v>0.32</x:v>
      </x:c>
      <x:c r="N443" s="623" t="s">
        <x:v>1125</x:v>
      </x:c>
      <x:c r="R443" s="631">
        <x:v>0.03</x:v>
      </x:c>
      <x:c r="S443" s="631" cm="1">
        <x:f t="array" ref="S443">R443*RSDUSD24</x:f>
        <x:v>3.1799999999999997</x:v>
      </x:c>
      <x:c r="T443" s="631">
        <x:f t="shared" si="50"/>
        <x:v>3</x:v>
      </x:c>
      <x:c r="U443" s="631">
        <x:f t="shared" si="51"/>
        <x:v>5.1000000000000004E-2</x:v>
      </x:c>
      <x:c r="V443" s="631">
        <x:f t="shared" si="52"/>
        <x:v>3.0510000000000002</x:v>
      </x:c>
      <x:c r="W443" s="631">
        <x:f t="shared" si="46"/>
        <x:v>0.97632000000000008</x:v>
      </x:c>
      <x:c r="X443" s="770">
        <x:v>5.6463749355324699</x:v>
      </x:c>
      <x:c r="Y443" s="769">
        <x:f t="shared" si="42"/>
        <x:v>1.8068399793703904</x:v>
      </x:c>
    </x:row>
    <x:row r="444" spans="1:25" ht="17.399999999999999">
      <x:c r="A444" s="623" t="s">
        <x:v>1064</x:v>
      </x:c>
      <x:c r="B444" s="623" t="s">
        <x:v>9</x:v>
      </x:c>
      <x:c r="D444" s="623" t="s">
        <x:v>29</x:v>
      </x:c>
      <x:c r="F444"/>
      <x:c r="J444" s="623" t="s">
        <x:v>1153</x:v>
      </x:c>
      <x:c r="K444" s="623"/>
      <x:c r="L444" s="623" t="s">
        <x:v>1807</x:v>
      </x:c>
      <x:c r="M444" s="623">
        <x:v>0.45500000000000002</x:v>
      </x:c>
      <x:c r="N444" s="623" t="s">
        <x:v>1125</x:v>
      </x:c>
      <x:c r="R444" s="631">
        <x:v>0.03</x:v>
      </x:c>
      <x:c r="S444" s="631" cm="1">
        <x:f t="array" ref="S444">R444*RSDUSD24</x:f>
        <x:v>3.1799999999999997</x:v>
      </x:c>
      <x:c r="T444" s="631">
        <x:f t="shared" si="50"/>
        <x:v>3</x:v>
      </x:c>
      <x:c r="U444" s="631">
        <x:f t="shared" si="51"/>
        <x:v>5.1000000000000004E-2</x:v>
      </x:c>
      <x:c r="V444" s="631">
        <x:f t="shared" si="52"/>
        <x:v>3.0510000000000002</x:v>
      </x:c>
      <x:c r="W444" s="631">
        <x:f t="shared" si="46"/>
        <x:v>1.3882050000000001</x:v>
      </x:c>
      <x:c r="X444" s="770">
        <x:v>5.7407886046414465</x:v>
      </x:c>
      <x:c r="Y444" s="769">
        <x:f t="shared" si="42"/>
        <x:v>2.6120588151118582</x:v>
      </x:c>
    </x:row>
    <x:row r="445" spans="1:25" ht="17.399999999999999">
      <x:c r="A445" s="623" t="s">
        <x:v>1064</x:v>
      </x:c>
      <x:c r="B445" s="623" t="s">
        <x:v>9</x:v>
      </x:c>
      <x:c r="D445" s="623" t="s">
        <x:v>29</x:v>
      </x:c>
      <x:c r="F445"/>
      <x:c r="J445" s="623" t="s">
        <x:v>1157</x:v>
      </x:c>
      <x:c r="K445" s="623"/>
      <x:c r="L445" s="623" t="s">
        <x:v>1808</x:v>
      </x:c>
      <x:c r="M445" s="623">
        <x:v>0.45500000000000002</x:v>
      </x:c>
      <x:c r="N445" s="623" t="s">
        <x:v>1125</x:v>
      </x:c>
      <x:c r="R445" s="631">
        <x:v>0.03</x:v>
      </x:c>
      <x:c r="S445" s="631" cm="1">
        <x:f t="array" ref="S445">R445*RSDUSD24</x:f>
        <x:v>3.1799999999999997</x:v>
      </x:c>
      <x:c r="T445" s="631">
        <x:f t="shared" si="50"/>
        <x:v>3</x:v>
      </x:c>
      <x:c r="U445" s="631">
        <x:f t="shared" si="51"/>
        <x:v>5.1000000000000004E-2</x:v>
      </x:c>
      <x:c r="V445" s="631">
        <x:f t="shared" si="52"/>
        <x:v>3.0510000000000002</x:v>
      </x:c>
      <x:c r="W445" s="631">
        <x:f t="shared" si="46"/>
        <x:v>1.3882050000000001</x:v>
      </x:c>
      <x:c r="X445" s="770">
        <x:v>5.6596376837414777</x:v>
      </x:c>
      <x:c r="Y445" s="769">
        <x:f t="shared" si="42"/>
        <x:v>2.5751351461023724</x:v>
      </x:c>
    </x:row>
    <x:row r="446" spans="1:25" ht="17.399999999999999">
      <x:c r="A446" s="623" t="s">
        <x:v>1064</x:v>
      </x:c>
      <x:c r="B446" s="623" t="s">
        <x:v>9</x:v>
      </x:c>
      <x:c r="D446" s="623" t="s">
        <x:v>29</x:v>
      </x:c>
      <x:c r="F446"/>
      <x:c r="J446" s="623" t="s">
        <x:v>1159</x:v>
      </x:c>
      <x:c r="L446" s="623" t="s">
        <x:v>1809</x:v>
      </x:c>
      <x:c r="M446" s="625">
        <x:v>0.45500000000000002</x:v>
      </x:c>
      <x:c r="N446" s="623" t="s">
        <x:v>1125</x:v>
      </x:c>
      <x:c r="R446" s="631">
        <x:v>0.03</x:v>
      </x:c>
      <x:c r="S446" s="631" cm="1">
        <x:f t="array" ref="S446">R446*RSDUSD24</x:f>
        <x:v>3.1799999999999997</x:v>
      </x:c>
      <x:c r="T446" s="631">
        <x:f t="shared" si="50"/>
        <x:v>3</x:v>
      </x:c>
      <x:c r="U446" s="631">
        <x:f t="shared" si="51"/>
        <x:v>5.1000000000000004E-2</x:v>
      </x:c>
      <x:c r="V446" s="631">
        <x:f t="shared" si="52"/>
        <x:v>3.0510000000000002</x:v>
      </x:c>
      <x:c r="W446" s="631">
        <x:f t="shared" si="46"/>
        <x:v>1.3882050000000001</x:v>
      </x:c>
      <x:c r="X446" s="770">
        <x:v>5.8298580602065719</x:v>
      </x:c>
      <x:c r="Y446" s="769">
        <x:f t="shared" si="42"/>
        <x:v>2.6525854173939902</x:v>
      </x:c>
    </x:row>
    <x:row r="447" spans="1:25" ht="17.399999999999999">
      <x:c r="A447" s="623" t="s">
        <x:v>1064</x:v>
      </x:c>
      <x:c r="B447" s="623" t="s">
        <x:v>9</x:v>
      </x:c>
      <x:c r="D447" s="623" t="s">
        <x:v>29</x:v>
      </x:c>
      <x:c r="F447"/>
      <x:c r="J447" s="623" t="s">
        <x:v>1356</x:v>
      </x:c>
      <x:c r="L447" s="623" t="s">
        <x:v>1810</x:v>
      </x:c>
      <x:c r="M447" s="625">
        <x:v>0.45</x:v>
      </x:c>
      <x:c r="N447" s="623" t="s">
        <x:v>1536</x:v>
      </x:c>
      <x:c r="R447" s="631">
        <x:v>0.03</x:v>
      </x:c>
      <x:c r="S447" s="631" cm="1">
        <x:f t="array" ref="S447">R447*RSDUSD24</x:f>
        <x:v>3.1799999999999997</x:v>
      </x:c>
      <x:c r="T447" s="631">
        <x:f t="shared" si="50"/>
        <x:v>3</x:v>
      </x:c>
      <x:c r="U447" s="631">
        <x:f t="shared" si="51"/>
        <x:v>5.1000000000000004E-2</x:v>
      </x:c>
      <x:c r="V447" s="631">
        <x:f t="shared" si="52"/>
        <x:v>3.0510000000000002</x:v>
      </x:c>
      <x:c r="W447" s="631">
        <x:f t="shared" si="46"/>
        <x:v>1.3729500000000001</x:v>
      </x:c>
      <x:c r="X447" s="770">
        <x:v>5.1590590830841823</x:v>
      </x:c>
      <x:c r="Y447" s="769">
        <x:f t="shared" si="42"/>
        <x:v>2.3215765873878822</x:v>
      </x:c>
    </x:row>
    <x:row r="448" spans="1:25" ht="17.399999999999999">
      <x:c r="A448" s="623" t="s">
        <x:v>1064</x:v>
      </x:c>
      <x:c r="B448" s="623" t="s">
        <x:v>9</x:v>
      </x:c>
      <x:c r="D448" s="623" t="s">
        <x:v>29</x:v>
      </x:c>
      <x:c r="F448"/>
      <x:c r="J448" s="623" t="s">
        <x:v>1357</x:v>
      </x:c>
      <x:c r="L448" s="623" t="s">
        <x:v>1811</x:v>
      </x:c>
      <x:c r="M448" s="625">
        <x:v>0.12</x:v>
      </x:c>
      <x:c r="N448" s="623" t="s">
        <x:v>1536</x:v>
      </x:c>
      <x:c r="Q448" s="623" t="s">
        <x:v>2491</x:v>
      </x:c>
      <x:c r="R448" s="631">
        <x:v>0.03</x:v>
      </x:c>
      <x:c r="S448" s="631" cm="1">
        <x:f t="array" ref="S448">R448*RSDUSD24</x:f>
        <x:v>3.1799999999999997</x:v>
      </x:c>
      <x:c r="T448" s="631">
        <x:f t="shared" si="50"/>
        <x:v>3</x:v>
      </x:c>
      <x:c r="U448" s="631">
        <x:f t="shared" si="51"/>
        <x:v>5.1000000000000004E-2</x:v>
      </x:c>
      <x:c r="V448" s="631">
        <x:f t="shared" si="52"/>
        <x:v>3.0510000000000002</x:v>
      </x:c>
      <x:c r="W448" s="631">
        <x:f t="shared" si="46"/>
        <x:v>0.36612</x:v>
      </x:c>
      <x:c r="X448" s="770">
        <x:v>5.007008047640289</x:v>
      </x:c>
      <x:c r="Y448" s="769">
        <x:f t="shared" si="42"/>
        <x:v>0.60084096571683465</x:v>
      </x:c>
    </x:row>
    <x:row r="449" spans="1:25" s="1690" customFormat="1" ht="17.399999999999999">
      <x:c r="A449" s="1690" t="s">
        <x:v>1798</x:v>
      </x:c>
      <x:c r="B449" s="1690" t="s">
        <x:v>9</x:v>
      </x:c>
      <x:c r="D449" s="1690" t="s">
        <x:v>1727</x:v>
      </x:c>
      <x:c r="F449" s="1691"/>
      <x:c r="J449" s="1690" t="s">
        <x:v>1856</x:v>
      </x:c>
      <x:c r="K449" s="1692"/>
      <x:c r="L449" s="1690" t="s">
        <x:v>1857</x:v>
      </x:c>
      <x:c r="M449" s="1693">
        <x:v>1</x:v>
      </x:c>
      <x:c r="N449" s="1690" t="s">
        <x:v>1017</x:v>
      </x:c>
      <x:c r="O449" s="1694">
        <x:f>VLOOKUP(J:J,'구매팀 단가'!B:E,4,0)</x:f>
        <x:v>3.2000000000000001E-2</x:v>
      </x:c>
      <x:c r="P449" s="631"/>
      <x:c r="Q449" s="1882">
        <x:v>3.4200000000000001E-2</x:v>
      </x:c>
      <x:c r="R449" s="1694">
        <x:v>3.2000000000000001E-2</x:v>
      </x:c>
      <x:c r="S449" s="1694" cm="1">
        <x:f t="array" ref="S449">R449*RSDUSD24</x:f>
        <x:v>3.3919999999999999</x:v>
      </x:c>
      <x:c r="T449" s="1694">
        <x:f t="shared" si="50"/>
        <x:v>3.2</x:v>
      </x:c>
      <x:c r="U449" s="1694">
        <x:f t="shared" si="51"/>
        <x:v>5.4400000000000004E-2</x:v>
      </x:c>
      <x:c r="V449" s="1694">
        <x:f t="shared" si="52"/>
        <x:v>3.2544000000000004</x:v>
      </x:c>
      <x:c r="W449" s="1694">
        <x:f t="shared" si="46"/>
        <x:v>3.2544000000000004</x:v>
      </x:c>
      <x:c r="X449" s="1695">
        <x:v>4.8746083269345508</x:v>
      </x:c>
      <x:c r="Y449" s="1696">
        <x:f t="shared" si="42"/>
        <x:v>4.8746083269345508</x:v>
      </x:c>
    </x:row>
    <x:row r="450" spans="1:25" s="1690" customFormat="1" ht="17.399999999999999">
      <x:c r="A450" s="1690" t="s">
        <x:v>1798</x:v>
      </x:c>
      <x:c r="B450" s="1690" t="s">
        <x:v>9</x:v>
      </x:c>
      <x:c r="D450" s="1690" t="s">
        <x:v>1727</x:v>
      </x:c>
      <x:c r="F450" s="1691"/>
      <x:c r="J450" s="1690" t="s">
        <x:v>1858</x:v>
      </x:c>
      <x:c r="K450" s="1692"/>
      <x:c r="L450" s="1690" t="s">
        <x:v>1859</x:v>
      </x:c>
      <x:c r="M450" s="1693">
        <x:v>1</x:v>
      </x:c>
      <x:c r="N450" s="1690" t="s">
        <x:v>1017</x:v>
      </x:c>
      <x:c r="O450" s="1694">
        <x:f>VLOOKUP(J:J,'구매팀 단가'!B:E,4,0)</x:f>
        <x:v>6.1989999999999998</x:v>
      </x:c>
      <x:c r="P450" s="631"/>
      <x:c r="Q450" s="1882">
        <x:v>4.92</x:v>
      </x:c>
      <x:c r="R450" s="1694">
        <x:v>6.1989999999999998</x:v>
      </x:c>
      <x:c r="S450" s="1694" cm="1">
        <x:f t="array" ref="S450">R450*RSDUSD24</x:f>
        <x:v>657.09399999999994</x:v>
      </x:c>
      <x:c r="T450" s="1694">
        <x:f t="shared" si="50"/>
        <x:v>619.9</x:v>
      </x:c>
      <x:c r="U450" s="1694">
        <x:f t="shared" si="51"/>
        <x:v>10.5383</x:v>
      </x:c>
      <x:c r="V450" s="1694">
        <x:f t="shared" si="52"/>
        <x:v>630.43830000000003</x:v>
      </x:c>
      <x:c r="W450" s="1694">
        <x:f t="shared" si="46"/>
        <x:v>630.43830000000003</x:v>
      </x:c>
      <x:c r="X450" s="1695">
        <x:v>594.01373800823603</x:v>
      </x:c>
      <x:c r="Y450" s="1696">
        <x:f t="shared" ref="Y450:Y513" si="53">+M450*X450</x:f>
        <x:v>594.01373800823603</x:v>
      </x:c>
    </x:row>
    <x:row r="451" spans="1:25" s="1690" customFormat="1" ht="17.399999999999999">
      <x:c r="A451" s="1690" t="s">
        <x:v>1798</x:v>
      </x:c>
      <x:c r="B451" s="1690" t="s">
        <x:v>9</x:v>
      </x:c>
      <x:c r="D451" s="1690" t="s">
        <x:v>1727</x:v>
      </x:c>
      <x:c r="F451" s="1691"/>
      <x:c r="J451" s="1690" t="s">
        <x:v>1860</x:v>
      </x:c>
      <x:c r="K451" s="1692"/>
      <x:c r="L451" s="1690" t="s">
        <x:v>1861</x:v>
      </x:c>
      <x:c r="M451" s="1693">
        <x:v>1</x:v>
      </x:c>
      <x:c r="N451" s="1690" t="s">
        <x:v>1017</x:v>
      </x:c>
      <x:c r="O451" s="1694">
        <x:f>VLOOKUP(J:J,'구매팀 단가'!B:E,4,0)</x:f>
        <x:v>0.11700000000000001</x:v>
      </x:c>
      <x:c r="P451" s="631"/>
      <x:c r="Q451" s="1882">
        <x:v>0.41449999999999998</x:v>
      </x:c>
      <x:c r="R451" s="1694">
        <x:v>0.11700000000000001</x:v>
      </x:c>
      <x:c r="S451" s="1694" cm="1">
        <x:f t="array" ref="S451">R451*RSDUSD24</x:f>
        <x:v>12.402000000000001</x:v>
      </x:c>
      <x:c r="T451" s="1694">
        <x:f t="shared" si="50"/>
        <x:v>11.700000000000001</x:v>
      </x:c>
      <x:c r="U451" s="1694">
        <x:f t="shared" si="51"/>
        <x:v>0.19890000000000002</x:v>
      </x:c>
      <x:c r="V451" s="1694">
        <x:f t="shared" si="52"/>
        <x:v>11.898900000000001</x:v>
      </x:c>
      <x:c r="W451" s="1694">
        <x:f t="shared" si="46"/>
        <x:v>11.898900000000001</x:v>
      </x:c>
      <x:c r="X451" s="1695">
        <x:v>59.247423909986949</x:v>
      </x:c>
      <x:c r="Y451" s="1696">
        <x:f t="shared" si="53"/>
        <x:v>59.247423909986949</x:v>
      </x:c>
    </x:row>
    <x:row r="452" spans="1:25" s="1690" customFormat="1" ht="17.399999999999999">
      <x:c r="A452" s="1690" t="s">
        <x:v>1798</x:v>
      </x:c>
      <x:c r="B452" s="1690" t="s">
        <x:v>9</x:v>
      </x:c>
      <x:c r="D452" s="1690" t="s">
        <x:v>1727</x:v>
      </x:c>
      <x:c r="F452" s="1691"/>
      <x:c r="J452" s="1690" t="s">
        <x:v>1862</x:v>
      </x:c>
      <x:c r="K452" s="1692"/>
      <x:c r="L452" s="1690" t="s">
        <x:v>1863</x:v>
      </x:c>
      <x:c r="M452" s="1693">
        <x:v>2</x:v>
      </x:c>
      <x:c r="N452" s="1690" t="s">
        <x:v>1017</x:v>
      </x:c>
      <x:c r="O452" s="1694">
        <x:f>VLOOKUP(J:J,'구매팀 단가'!B:E,4,0)</x:f>
        <x:v>6.3E-2</x:v>
      </x:c>
      <x:c r="P452" s="631"/>
      <x:c r="Q452" s="1882">
        <x:v>5.6000000000000001E-2</x:v>
      </x:c>
      <x:c r="R452" s="1694">
        <x:v>6.3E-2</x:v>
      </x:c>
      <x:c r="S452" s="1694" cm="1">
        <x:f t="array" ref="S452">R452*RSDUSD24</x:f>
        <x:v>6.6779999999999999</x:v>
      </x:c>
      <x:c r="T452" s="1694">
        <x:f t="shared" si="50"/>
        <x:v>6.3</x:v>
      </x:c>
      <x:c r="U452" s="1694">
        <x:f t="shared" si="51"/>
        <x:v>0.1071</x:v>
      </x:c>
      <x:c r="V452" s="1694">
        <x:f t="shared" si="52"/>
        <x:v>6.4070999999999998</x:v>
      </x:c>
      <x:c r="W452" s="1694">
        <x:f t="shared" si="46"/>
        <x:v>12.8142</x:v>
      </x:c>
      <x:c r="X452" s="1695">
        <x:v>10.344998474214222</x:v>
      </x:c>
      <x:c r="Y452" s="1696">
        <x:f t="shared" si="53"/>
        <x:v>20.689996948428444</x:v>
      </x:c>
    </x:row>
    <x:row r="453" spans="1:25" s="1690" customFormat="1" ht="17.399999999999999">
      <x:c r="A453" s="1690" t="s">
        <x:v>1798</x:v>
      </x:c>
      <x:c r="B453" s="1690" t="s">
        <x:v>9</x:v>
      </x:c>
      <x:c r="D453" s="1690" t="s">
        <x:v>1727</x:v>
      </x:c>
      <x:c r="F453" s="1691"/>
      <x:c r="J453" s="1690" t="s">
        <x:v>1864</x:v>
      </x:c>
      <x:c r="K453" s="1692"/>
      <x:c r="L453" s="1690" t="s">
        <x:v>1865</x:v>
      </x:c>
      <x:c r="M453" s="1693">
        <x:v>1</x:v>
      </x:c>
      <x:c r="N453" s="1690" t="s">
        <x:v>1017</x:v>
      </x:c>
      <x:c r="O453" s="1694">
        <x:f>VLOOKUP(J:J,'구매팀 단가'!B:E,4,0)</x:f>
        <x:v>0.441</x:v>
      </x:c>
      <x:c r="P453" s="631"/>
      <x:c r="Q453" s="1882">
        <x:v>0.441</x:v>
      </x:c>
      <x:c r="R453" s="1694">
        <x:v>0.441</x:v>
      </x:c>
      <x:c r="S453" s="1694" cm="1">
        <x:f t="array" ref="S453">R453*RSDUSD24</x:f>
        <x:v>46.746000000000002</x:v>
      </x:c>
      <x:c r="T453" s="1694">
        <x:f t="shared" si="50"/>
        <x:v>44.1</x:v>
      </x:c>
      <x:c r="U453" s="1694">
        <x:f t="shared" si="51"/>
        <x:v>0.74970000000000003</x:v>
      </x:c>
      <x:c r="V453" s="1694">
        <x:f t="shared" si="52"/>
        <x:v>44.849699999999999</x:v>
      </x:c>
      <x:c r="W453" s="1694">
        <x:f t="shared" si="46"/>
        <x:v>44.849699999999999</x:v>
      </x:c>
      <x:c r="X453" s="1695">
        <x:v>81.466862984436986</x:v>
      </x:c>
      <x:c r="Y453" s="1696">
        <x:f t="shared" si="53"/>
        <x:v>81.466862984436986</x:v>
      </x:c>
    </x:row>
    <x:row r="454" spans="1:25" s="1690" customFormat="1" ht="17.399999999999999">
      <x:c r="A454" s="1690" t="s">
        <x:v>1798</x:v>
      </x:c>
      <x:c r="B454" s="1690" t="s">
        <x:v>9</x:v>
      </x:c>
      <x:c r="D454" s="1690" t="s">
        <x:v>1727</x:v>
      </x:c>
      <x:c r="F454" s="1691"/>
      <x:c r="J454" s="1690" t="s">
        <x:v>1866</x:v>
      </x:c>
      <x:c r="K454" s="1692"/>
      <x:c r="L454" s="1690" t="s">
        <x:v>1867</x:v>
      </x:c>
      <x:c r="M454" s="1693">
        <x:v>8.3999999999999995E-3</x:v>
      </x:c>
      <x:c r="N454" s="1690" t="s">
        <x:v>1017</x:v>
      </x:c>
      <x:c r="O454" s="1694">
        <x:f>VLOOKUP(J:J,'구매팀 단가'!B:E,4,0)</x:f>
        <x:v>1</x:v>
      </x:c>
      <x:c r="P454" s="631"/>
      <x:c r="Q454" s="1882">
        <x:v>0.88819999999999999</x:v>
      </x:c>
      <x:c r="R454" s="1694">
        <x:v>1</x:v>
      </x:c>
      <x:c r="S454" s="1694" cm="1">
        <x:f t="array" ref="S454">R454*RSDUSD24</x:f>
        <x:v>106</x:v>
      </x:c>
      <x:c r="T454" s="1694">
        <x:f t="shared" si="50"/>
        <x:v>100</x:v>
      </x:c>
      <x:c r="U454" s="1694">
        <x:f t="shared" si="51"/>
        <x:v>1.7000000000000002</x:v>
      </x:c>
      <x:c r="V454" s="1694">
        <x:f t="shared" si="52"/>
        <x:v>101.7</x:v>
      </x:c>
      <x:c r="W454" s="1694">
        <x:f t="shared" ref="W454:W517" si="54">V454*M454</x:f>
        <x:v>0.85427999999999993</x:v>
      </x:c>
      <x:c r="X454" s="1695">
        <x:v>140.35864991055075</x:v>
      </x:c>
      <x:c r="Y454" s="1696">
        <x:f t="shared" si="53"/>
        <x:v>1.1790126592486263</x:v>
      </x:c>
    </x:row>
    <x:row r="455" spans="1:25" s="1690" customFormat="1" ht="17.399999999999999">
      <x:c r="A455" s="1690" t="s">
        <x:v>1798</x:v>
      </x:c>
      <x:c r="B455" s="1690" t="s">
        <x:v>9</x:v>
      </x:c>
      <x:c r="D455" s="1690" t="s">
        <x:v>1727</x:v>
      </x:c>
      <x:c r="F455" s="1691"/>
      <x:c r="J455" s="1690" t="s">
        <x:v>1868</x:v>
      </x:c>
      <x:c r="K455" s="1692"/>
      <x:c r="L455" s="1690" t="s">
        <x:v>1869</x:v>
      </x:c>
      <x:c r="M455" s="1693">
        <x:v>5.305E-2</x:v>
      </x:c>
      <x:c r="N455" s="1690" t="s">
        <x:v>1017</x:v>
      </x:c>
      <x:c r="O455" s="1694">
        <x:f>VLOOKUP(J:J,'구매팀 단가'!B:E,4,0)</x:f>
        <x:v>0.47</x:v>
      </x:c>
      <x:c r="P455" s="631"/>
      <x:c r="Q455" s="1882">
        <x:v>0.41449999999999998</x:v>
      </x:c>
      <x:c r="R455" s="1694">
        <x:v>0.47</x:v>
      </x:c>
      <x:c r="S455" s="1694" cm="1">
        <x:f t="array" ref="S455">R455*RSDUSD24</x:f>
        <x:v>49.82</x:v>
      </x:c>
      <x:c r="T455" s="1694">
        <x:f t="shared" si="50"/>
        <x:v>47</x:v>
      </x:c>
      <x:c r="U455" s="1694">
        <x:f t="shared" si="51"/>
        <x:v>0.79900000000000004</x:v>
      </x:c>
      <x:c r="V455" s="1694">
        <x:f t="shared" si="52"/>
        <x:v>47.798999999999999</x:v>
      </x:c>
      <x:c r="W455" s="1694">
        <x:f t="shared" si="54"/>
        <x:v>2.53573695</x:v>
      </x:c>
      <x:c r="X455" s="1695">
        <x:v>65.501756797932103</x:v>
      </x:c>
      <x:c r="Y455" s="1696">
        <x:f t="shared" si="53"/>
        <x:v>3.4748681981302982</x:v>
      </x:c>
    </x:row>
    <x:row r="456" spans="1:25" s="1690" customFormat="1" ht="17.399999999999999">
      <x:c r="A456" s="1690" t="s">
        <x:v>1798</x:v>
      </x:c>
      <x:c r="B456" s="1690" t="s">
        <x:v>9</x:v>
      </x:c>
      <x:c r="D456" s="1690" t="s">
        <x:v>1727</x:v>
      </x:c>
      <x:c r="F456" s="1691"/>
      <x:c r="J456" s="1690" t="s">
        <x:v>1870</x:v>
      </x:c>
      <x:c r="K456" s="1692"/>
      <x:c r="L456" s="1690" t="s">
        <x:v>1871</x:v>
      </x:c>
      <x:c r="M456" s="1693">
        <x:v>2</x:v>
      </x:c>
      <x:c r="N456" s="1690" t="s">
        <x:v>1017</x:v>
      </x:c>
      <x:c r="O456" s="1694">
        <x:f>VLOOKUP(J:J,'구매팀 단가'!B:E,4,0)</x:f>
        <x:v>3.5000000000000003E-2</x:v>
      </x:c>
      <x:c r="P456" s="631"/>
      <x:c r="Q456" s="1882">
        <x:v>0.05</x:v>
      </x:c>
      <x:c r="R456" s="1694">
        <x:v>3.5000000000000003E-2</x:v>
      </x:c>
      <x:c r="S456" s="1694" cm="1">
        <x:f t="array" ref="S456">R456*RSDUSD24</x:f>
        <x:v>3.7100000000000004</x:v>
      </x:c>
      <x:c r="T456" s="1694">
        <x:f t="shared" si="50"/>
        <x:v>3.5000000000000004</x:v>
      </x:c>
      <x:c r="U456" s="1694">
        <x:f t="shared" si="51"/>
        <x:v>5.9500000000000011E-2</x:v>
      </x:c>
      <x:c r="V456" s="1694">
        <x:f t="shared" si="52"/>
        <x:v>3.5595000000000003</x:v>
      </x:c>
      <x:c r="W456" s="1694">
        <x:f t="shared" si="54"/>
        <x:v>7.1190000000000007</x:v>
      </x:c>
      <x:c r="X456" s="1695">
        <x:v>5.9511656386546621</x:v>
      </x:c>
      <x:c r="Y456" s="1696">
        <x:f t="shared" si="53"/>
        <x:v>11.902331277309324</x:v>
      </x:c>
    </x:row>
    <x:row r="457" spans="1:25" s="1690" customFormat="1" ht="17.399999999999999">
      <x:c r="A457" s="1690" t="s">
        <x:v>1798</x:v>
      </x:c>
      <x:c r="B457" s="1690" t="s">
        <x:v>9</x:v>
      </x:c>
      <x:c r="D457" s="1690" t="s">
        <x:v>1727</x:v>
      </x:c>
      <x:c r="F457" s="1691"/>
      <x:c r="J457" s="1690" t="s">
        <x:v>1872</x:v>
      </x:c>
      <x:c r="K457" s="1692"/>
      <x:c r="L457" s="1690" t="s">
        <x:v>1873</x:v>
      </x:c>
      <x:c r="M457" s="1693">
        <x:v>2</x:v>
      </x:c>
      <x:c r="N457" s="1690" t="s">
        <x:v>1017</x:v>
      </x:c>
      <x:c r="O457" s="1694">
        <x:f>VLOOKUP(J:J,'구매팀 단가'!B:E,4,0)</x:f>
        <x:v>1.4E-2</x:v>
      </x:c>
      <x:c r="P457" s="631"/>
      <x:c r="Q457" s="1882">
        <x:v>2.9600000000000001E-2</x:v>
      </x:c>
      <x:c r="R457" s="1694">
        <x:v>1.4E-2</x:v>
      </x:c>
      <x:c r="S457" s="1694" cm="1">
        <x:f t="array" ref="S457">R457*RSDUSD24</x:f>
        <x:v>1.484</x:v>
      </x:c>
      <x:c r="T457" s="1694">
        <x:f t="shared" si="50"/>
        <x:v>1.4000000000000001</x:v>
      </x:c>
      <x:c r="U457" s="1694">
        <x:f t="shared" si="51"/>
        <x:v>2.3800000000000005E-2</x:v>
      </x:c>
      <x:c r="V457" s="1694">
        <x:f t="shared" si="52"/>
        <x:v>1.4238000000000002</x:v>
      </x:c>
      <x:c r="W457" s="1694">
        <x:f t="shared" si="54"/>
        <x:v>2.8476000000000004</x:v>
      </x:c>
      <x:c r="X457" s="1695">
        <x:v>4.218959253721132</x:v>
      </x:c>
      <x:c r="Y457" s="1696">
        <x:f t="shared" si="53"/>
        <x:v>8.437918507442264</x:v>
      </x:c>
    </x:row>
    <x:row r="458" spans="1:25" s="1690" customFormat="1" ht="17.399999999999999">
      <x:c r="A458" s="1690" t="s">
        <x:v>1798</x:v>
      </x:c>
      <x:c r="B458" s="1690" t="s">
        <x:v>9</x:v>
      </x:c>
      <x:c r="D458" s="1690" t="s">
        <x:v>1727</x:v>
      </x:c>
      <x:c r="F458" s="1691"/>
      <x:c r="J458" s="1690" t="s">
        <x:v>1874</x:v>
      </x:c>
      <x:c r="K458" s="1692"/>
      <x:c r="L458" s="1690" t="s">
        <x:v>1875</x:v>
      </x:c>
      <x:c r="M458" s="1693">
        <x:v>1</x:v>
      </x:c>
      <x:c r="N458" s="1690" t="s">
        <x:v>1017</x:v>
      </x:c>
      <x:c r="O458" s="1694">
        <x:f>VLOOKUP(J:J,'구매팀 단가'!B:E,4,0)</x:f>
        <x:v>5.4580000000000002</x:v>
      </x:c>
      <x:c r="P458" s="631"/>
      <x:c r="Q458" s="1882">
        <x:v>0.17781081081081082</x:v>
      </x:c>
      <x:c r="R458" s="1694">
        <x:v>5.4580000000000002</x:v>
      </x:c>
      <x:c r="S458" s="1694" cm="1">
        <x:f t="array" ref="S458">R458*RSDUSD24</x:f>
        <x:v>578.548</x:v>
      </x:c>
      <x:c r="T458" s="1694">
        <x:f t="shared" si="50"/>
        <x:v>545.80000000000007</x:v>
      </x:c>
      <x:c r="U458" s="1694">
        <x:f t="shared" si="51"/>
        <x:v>9.2786000000000026</x:v>
      </x:c>
      <x:c r="V458" s="1694">
        <x:f t="shared" si="52"/>
        <x:v>555.07860000000005</x:v>
      </x:c>
      <x:c r="W458" s="1694">
        <x:f t="shared" si="54"/>
        <x:v>555.07860000000005</x:v>
      </x:c>
      <x:c r="X458" s="1695">
        <x:v>289.99622020863711</x:v>
      </x:c>
      <x:c r="Y458" s="1696">
        <x:f t="shared" si="53"/>
        <x:v>289.99622020863711</x:v>
      </x:c>
    </x:row>
    <x:row r="459" spans="1:25" s="1690" customFormat="1" ht="17.399999999999999">
      <x:c r="A459" s="1690" t="s">
        <x:v>1798</x:v>
      </x:c>
      <x:c r="B459" s="1690" t="s">
        <x:v>9</x:v>
      </x:c>
      <x:c r="D459" s="1690" t="s">
        <x:v>1727</x:v>
      </x:c>
      <x:c r="F459" s="1691"/>
      <x:c r="J459" s="1690" t="s">
        <x:v>1876</x:v>
      </x:c>
      <x:c r="K459" s="1692"/>
      <x:c r="L459" s="1690" t="s">
        <x:v>1875</x:v>
      </x:c>
      <x:c r="M459" s="1693">
        <x:v>1</x:v>
      </x:c>
      <x:c r="N459" s="1690" t="s">
        <x:v>1017</x:v>
      </x:c>
      <x:c r="O459" s="1694">
        <x:f>VLOOKUP(J:J,'구매팀 단가'!B:E,4,0)</x:f>
        <x:v>5.2389999999999999</x:v>
      </x:c>
      <x:c r="P459" s="631"/>
      <x:c r="Q459" s="1882">
        <x:v>0.17781081081081082</x:v>
      </x:c>
      <x:c r="R459" s="1694">
        <x:v>5.2389999999999999</x:v>
      </x:c>
      <x:c r="S459" s="1694" cm="1">
        <x:f t="array" ref="S459">R459*RSDUSD24</x:f>
        <x:v>555.33399999999995</x:v>
      </x:c>
      <x:c r="T459" s="1694">
        <x:f t="shared" si="50"/>
        <x:v>523.9</x:v>
      </x:c>
      <x:c r="U459" s="1694">
        <x:f t="shared" si="51"/>
        <x:v>8.9062999999999999</x:v>
      </x:c>
      <x:c r="V459" s="1694">
        <x:f t="shared" si="52"/>
        <x:v>532.80629999999996</x:v>
      </x:c>
      <x:c r="W459" s="1694">
        <x:f t="shared" si="54"/>
        <x:v>532.80629999999996</x:v>
      </x:c>
      <x:c r="X459" s="1695">
        <x:v>476.25714557305469</x:v>
      </x:c>
      <x:c r="Y459" s="1696">
        <x:f t="shared" si="53"/>
        <x:v>476.25714557305469</x:v>
      </x:c>
    </x:row>
    <x:row r="460" spans="1:25" s="1690" customFormat="1" ht="17.399999999999999">
      <x:c r="A460" s="1690" t="s">
        <x:v>1798</x:v>
      </x:c>
      <x:c r="B460" s="1690" t="s">
        <x:v>9</x:v>
      </x:c>
      <x:c r="D460" s="1690" t="s">
        <x:v>1727</x:v>
      </x:c>
      <x:c r="F460" s="1691"/>
      <x:c r="J460" s="1690" t="s">
        <x:v>1877</x:v>
      </x:c>
      <x:c r="K460" s="1692"/>
      <x:c r="L460" s="1690" t="s">
        <x:v>1878</x:v>
      </x:c>
      <x:c r="M460" s="1693">
        <x:v>1</x:v>
      </x:c>
      <x:c r="N460" s="1690" t="s">
        <x:v>1017</x:v>
      </x:c>
      <x:c r="O460" s="1694">
        <x:f>VLOOKUP(J:J,'구매팀 단가'!B:E,4,0)</x:f>
        <x:v>0.16</x:v>
      </x:c>
      <x:c r="P460" s="631"/>
      <x:c r="Q460" s="1882">
        <x:v>0</x:v>
      </x:c>
      <x:c r="R460" s="1694">
        <x:v>0.16</x:v>
      </x:c>
      <x:c r="S460" s="1694" cm="1">
        <x:f t="array" ref="S460">R460*RSDUSD24</x:f>
        <x:v>16.96</x:v>
      </x:c>
      <x:c r="T460" s="1694">
        <x:f t="shared" si="50"/>
        <x:v>16</x:v>
      </x:c>
      <x:c r="U460" s="1694">
        <x:f t="shared" si="51"/>
        <x:v>0.27200000000000002</x:v>
      </x:c>
      <x:c r="V460" s="1694">
        <x:f t="shared" si="52"/>
        <x:v>16.271999999999998</x:v>
      </x:c>
      <x:c r="W460" s="1694">
        <x:f t="shared" si="54"/>
        <x:v>16.271999999999998</x:v>
      </x:c>
      <x:c r="X460" s="1695">
        <x:v>0</x:v>
      </x:c>
      <x:c r="Y460" s="1696">
        <x:f t="shared" si="53"/>
        <x:v>0</x:v>
      </x:c>
    </x:row>
    <x:row r="461" spans="1:25" s="1690" customFormat="1" ht="17.399999999999999">
      <x:c r="A461" s="1690" t="s">
        <x:v>1798</x:v>
      </x:c>
      <x:c r="B461" s="1690" t="s">
        <x:v>9</x:v>
      </x:c>
      <x:c r="D461" s="1690" t="s">
        <x:v>1727</x:v>
      </x:c>
      <x:c r="F461" s="1691"/>
      <x:c r="J461" s="1690" t="s">
        <x:v>1879</x:v>
      </x:c>
      <x:c r="K461" s="1692"/>
      <x:c r="L461" s="1690" t="s">
        <x:v>1880</x:v>
      </x:c>
      <x:c r="M461" s="1693">
        <x:v>0.52</x:v>
      </x:c>
      <x:c r="N461" s="1690" t="s">
        <x:v>1125</x:v>
      </x:c>
      <x:c r="O461" s="1694">
        <x:f>VLOOKUP(J:J,'구매팀 단가'!B:E,4,0)</x:f>
        <x:v>5.3999999999999999E-2</x:v>
      </x:c>
      <x:c r="P461" s="631"/>
      <x:c r="Q461" s="1882">
        <x:v>4.5400000000000003E-2</x:v>
      </x:c>
      <x:c r="R461" s="1694">
        <x:v>5.3999999999999999E-2</x:v>
      </x:c>
      <x:c r="S461" s="1694" cm="1">
        <x:f t="array" ref="S461">R461*RSDUSD24</x:f>
        <x:v>5.7240000000000002</x:v>
      </x:c>
      <x:c r="T461" s="1694">
        <x:f t="shared" si="50"/>
        <x:v>5.4</x:v>
      </x:c>
      <x:c r="U461" s="1694">
        <x:f t="shared" si="51"/>
        <x:v>9.1800000000000007E-2</x:v>
      </x:c>
      <x:c r="V461" s="1694">
        <x:f t="shared" si="52"/>
        <x:v>5.4918000000000005</x:v>
      </x:c>
      <x:c r="W461" s="1694">
        <x:f t="shared" si="54"/>
        <x:v>2.8557360000000003</x:v>
      </x:c>
      <x:c r="X461" s="1695">
        <x:v>7.1743781872765195</x:v>
      </x:c>
      <x:c r="Y461" s="1696">
        <x:f t="shared" si="53"/>
        <x:v>3.7306766573837904</x:v>
      </x:c>
    </x:row>
    <x:row r="462" spans="1:25">
      <x:c r="A462" s="623" t="s">
        <x:v>1798</x:v>
      </x:c>
      <x:c r="B462" s="623" t="s">
        <x:v>9</x:v>
      </x:c>
      <x:c r="D462" s="623" t="s">
        <x:v>1731</x:v>
      </x:c>
      <x:c r="J462" s="623" t="s">
        <x:v>1881</x:v>
      </x:c>
      <x:c r="L462" s="623" t="s">
        <x:v>1882</x:v>
      </x:c>
      <x:c r="M462" s="625">
        <x:v>1</x:v>
      </x:c>
      <x:c r="N462" s="623" t="s">
        <x:v>1017</x:v>
      </x:c>
      <x:c r="O462" s="1694">
        <x:f>VLOOKUP(J:J,'구매팀 단가'!B:E,4,0)</x:f>
        <x:v>3.1E-2</x:v>
      </x:c>
      <x:c r="P462" s="631"/>
      <x:c r="Q462" s="1884">
        <x:v>7.8299999999999995E-2</x:v>
      </x:c>
      <x:c r="R462" s="631">
        <x:v>3.1E-2</x:v>
      </x:c>
      <x:c r="S462" s="631" cm="1">
        <x:f t="array" ref="S462">R462*RSDUSD24</x:f>
        <x:v>3.286</x:v>
      </x:c>
      <x:c r="T462" s="631">
        <x:f t="shared" si="50"/>
        <x:v>3.1</x:v>
      </x:c>
      <x:c r="U462" s="631">
        <x:f t="shared" si="51"/>
        <x:v>5.2700000000000004E-2</x:v>
      </x:c>
      <x:c r="V462" s="631">
        <x:f t="shared" si="52"/>
        <x:v>3.1527000000000003</x:v>
      </x:c>
      <x:c r="W462" s="631">
        <x:f t="shared" si="54"/>
        <x:v>3.1527000000000003</x:v>
      </x:c>
      <x:c r="X462" s="770">
        <x:v>11.160287485350153</x:v>
      </x:c>
      <x:c r="Y462" s="769">
        <x:f t="shared" si="53"/>
        <x:v>11.160287485350153</x:v>
      </x:c>
    </x:row>
    <x:row r="463" spans="1:25">
      <x:c r="A463" s="623" t="s">
        <x:v>1798</x:v>
      </x:c>
      <x:c r="B463" s="623" t="s">
        <x:v>9</x:v>
      </x:c>
      <x:c r="D463" s="623" t="s">
        <x:v>1731</x:v>
      </x:c>
      <x:c r="J463" s="623" t="s">
        <x:v>1883</x:v>
      </x:c>
      <x:c r="L463" s="623" t="s">
        <x:v>1884</x:v>
      </x:c>
      <x:c r="M463" s="625">
        <x:v>6</x:v>
      </x:c>
      <x:c r="N463" s="623" t="s">
        <x:v>1017</x:v>
      </x:c>
      <x:c r="O463" s="1694">
        <x:f>VLOOKUP(J:J,'구매팀 단가'!B:E,4,0)</x:f>
        <x:v>2.7E-2</x:v>
      </x:c>
      <x:c r="P463" s="631"/>
      <x:c r="Q463" s="1884">
        <x:v>4.7699999999999999E-2</x:v>
      </x:c>
      <x:c r="R463" s="631">
        <x:v>2.7E-2</x:v>
      </x:c>
      <x:c r="S463" s="631" cm="1">
        <x:f t="array" ref="S463">R463*RSDUSD24</x:f>
        <x:v>2.8620000000000001</x:v>
      </x:c>
      <x:c r="T463" s="631">
        <x:f t="shared" si="50"/>
        <x:v>2.7</x:v>
      </x:c>
      <x:c r="U463" s="631">
        <x:f t="shared" si="51"/>
        <x:v>4.5900000000000003E-2</x:v>
      </x:c>
      <x:c r="V463" s="631">
        <x:f t="shared" si="52"/>
        <x:v>2.7459000000000002</x:v>
      </x:c>
      <x:c r="W463" s="631">
        <x:f t="shared" si="54"/>
        <x:v>16.4754</x:v>
      </x:c>
      <x:c r="X463" s="770">
        <x:v>7.5378378751781936</x:v>
      </x:c>
      <x:c r="Y463" s="769">
        <x:f t="shared" si="53"/>
        <x:v>45.22702725106916</x:v>
      </x:c>
    </x:row>
    <x:row r="464" spans="1:25">
      <x:c r="A464" s="623" t="s">
        <x:v>1798</x:v>
      </x:c>
      <x:c r="B464" s="623" t="s">
        <x:v>9</x:v>
      </x:c>
      <x:c r="D464" s="623" t="s">
        <x:v>1731</x:v>
      </x:c>
      <x:c r="J464" s="623" t="s">
        <x:v>1885</x:v>
      </x:c>
      <x:c r="L464" s="623" t="s">
        <x:v>1886</x:v>
      </x:c>
      <x:c r="M464" s="625">
        <x:v>11</x:v>
      </x:c>
      <x:c r="N464" s="623" t="s">
        <x:v>1017</x:v>
      </x:c>
      <x:c r="O464" s="1694">
        <x:f>VLOOKUP(J:J,'구매팀 단가'!B:E,4,0)</x:f>
        <x:v>1.01E-2</x:v>
      </x:c>
      <x:c r="P464" s="631"/>
      <x:c r="Q464" s="1884">
        <x:v>5.8999999999999999E-3</x:v>
      </x:c>
      <x:c r="R464" s="631">
        <x:v>1.01E-2</x:v>
      </x:c>
      <x:c r="S464" s="631" cm="1">
        <x:f t="array" ref="S464">R464*RSDUSD24</x:f>
        <x:v>1.0706</x:v>
      </x:c>
      <x:c r="T464" s="631">
        <x:f t="shared" si="50"/>
        <x:v>1.01</x:v>
      </x:c>
      <x:c r="U464" s="631">
        <x:f t="shared" si="51"/>
        <x:v>1.7170000000000001E-2</x:v>
      </x:c>
      <x:c r="V464" s="631">
        <x:f t="shared" si="52"/>
        <x:v>1.0271699999999999</x:v>
      </x:c>
      <x:c r="W464" s="631">
        <x:f t="shared" si="54"/>
        <x:v>11.298869999999999</x:v>
      </x:c>
      <x:c r="X464" s="770">
        <x:v>0.92855645165119793</x:v>
      </x:c>
      <x:c r="Y464" s="769">
        <x:f t="shared" si="53"/>
        <x:v>10.214120968163177</x:v>
      </x:c>
    </x:row>
    <x:row r="465" spans="1:25">
      <x:c r="A465" s="623" t="s">
        <x:v>1798</x:v>
      </x:c>
      <x:c r="B465" s="623" t="s">
        <x:v>9</x:v>
      </x:c>
      <x:c r="D465" s="623" t="s">
        <x:v>1731</x:v>
      </x:c>
      <x:c r="J465" s="623" t="s">
        <x:v>1887</x:v>
      </x:c>
      <x:c r="L465" s="623" t="s">
        <x:v>1888</x:v>
      </x:c>
      <x:c r="M465" s="625">
        <x:v>1</x:v>
      </x:c>
      <x:c r="N465" s="623" t="s">
        <x:v>1017</x:v>
      </x:c>
      <x:c r="O465" s="1694">
        <x:f>VLOOKUP(J:J,'구매팀 단가'!B:E,4,0)</x:f>
        <x:v>7.0000000000000007E-2</x:v>
      </x:c>
      <x:c r="P465" s="631"/>
      <x:c r="Q465" s="1884">
        <x:v>3.95E-2</x:v>
      </x:c>
      <x:c r="R465" s="631">
        <x:v>7.0000000000000007E-2</x:v>
      </x:c>
      <x:c r="S465" s="631" cm="1">
        <x:f t="array" ref="S465">R465*RSDUSD24</x:f>
        <x:v>7.4200000000000008</x:v>
      </x:c>
      <x:c r="T465" s="631">
        <x:f t="shared" si="50"/>
        <x:v>7.0000000000000009</x:v>
      </x:c>
      <x:c r="U465" s="631">
        <x:f t="shared" si="51"/>
        <x:v>0.11900000000000002</x:v>
      </x:c>
      <x:c r="V465" s="631">
        <x:f t="shared" si="52"/>
        <x:v>7.1190000000000007</x:v>
      </x:c>
      <x:c r="W465" s="631">
        <x:f t="shared" si="54"/>
        <x:v>7.1190000000000007</x:v>
      </x:c>
      <x:c r="X465" s="770">
        <x:v>6.2420250748330952</x:v>
      </x:c>
      <x:c r="Y465" s="769">
        <x:f t="shared" si="53"/>
        <x:v>6.2420250748330952</x:v>
      </x:c>
    </x:row>
    <x:row r="466" spans="1:25">
      <x:c r="A466" s="623" t="s">
        <x:v>1798</x:v>
      </x:c>
      <x:c r="B466" s="623" t="s">
        <x:v>9</x:v>
      </x:c>
      <x:c r="D466" s="623" t="s">
        <x:v>1731</x:v>
      </x:c>
      <x:c r="J466" s="623" t="s">
        <x:v>1889</x:v>
      </x:c>
      <x:c r="L466" s="623" t="s">
        <x:v>1890</x:v>
      </x:c>
      <x:c r="M466" s="625">
        <x:v>1</x:v>
      </x:c>
      <x:c r="N466" s="623" t="s">
        <x:v>1017</x:v>
      </x:c>
      <x:c r="O466" s="1694">
        <x:f>VLOOKUP(J:J,'구매팀 단가'!B:E,4,0)</x:f>
        <x:v>4.9000000000000002E-2</x:v>
      </x:c>
      <x:c r="P466" s="631"/>
      <x:c r="Q466" s="1884">
        <x:v>4.3299999999999998E-2</x:v>
      </x:c>
      <x:c r="R466" s="631">
        <x:v>4.9000000000000002E-2</x:v>
      </x:c>
      <x:c r="S466" s="631" cm="1">
        <x:f t="array" ref="S466">R466*RSDUSD24</x:f>
        <x:v>5.194</x:v>
      </x:c>
      <x:c r="T466" s="631">
        <x:f t="shared" si="50"/>
        <x:v>4.9000000000000004</x:v>
      </x:c>
      <x:c r="U466" s="631">
        <x:f t="shared" si="51"/>
        <x:v>8.3300000000000013E-2</x:v>
      </x:c>
      <x:c r="V466" s="631">
        <x:f t="shared" si="52"/>
        <x:v>4.9833000000000007</x:v>
      </x:c>
      <x:c r="W466" s="631">
        <x:f t="shared" si="54"/>
        <x:v>4.9833000000000007</x:v>
      </x:c>
      <x:c r="X466" s="770">
        <x:v>6.6452088493366341</x:v>
      </x:c>
      <x:c r="Y466" s="769">
        <x:f t="shared" si="53"/>
        <x:v>6.6452088493366341</x:v>
      </x:c>
    </x:row>
    <x:row r="467" spans="1:25">
      <x:c r="A467" s="623" t="s">
        <x:v>1798</x:v>
      </x:c>
      <x:c r="B467" s="623" t="s">
        <x:v>9</x:v>
      </x:c>
      <x:c r="D467" s="623" t="s">
        <x:v>1731</x:v>
      </x:c>
      <x:c r="J467" s="623" t="s">
        <x:v>1858</x:v>
      </x:c>
      <x:c r="L467" s="623" t="s">
        <x:v>1859</x:v>
      </x:c>
      <x:c r="M467" s="625">
        <x:v>1</x:v>
      </x:c>
      <x:c r="N467" s="623" t="s">
        <x:v>1017</x:v>
      </x:c>
      <x:c r="O467" s="1694">
        <x:f>VLOOKUP(J:J,'구매팀 단가'!B:E,4,0)</x:f>
        <x:v>6.1989999999999998</x:v>
      </x:c>
      <x:c r="P467" s="631"/>
      <x:c r="Q467" s="1884">
        <x:v>4.92</x:v>
      </x:c>
      <x:c r="R467" s="631">
        <x:v>6.1989999999999998</x:v>
      </x:c>
      <x:c r="S467" s="631" cm="1">
        <x:f t="array" ref="S467">R467*RSDUSD24</x:f>
        <x:v>657.09399999999994</x:v>
      </x:c>
      <x:c r="T467" s="631">
        <x:f t="shared" si="50"/>
        <x:v>619.9</x:v>
      </x:c>
      <x:c r="U467" s="631">
        <x:f t="shared" si="51"/>
        <x:v>10.5383</x:v>
      </x:c>
      <x:c r="V467" s="631">
        <x:f t="shared" si="52"/>
        <x:v>630.43830000000003</x:v>
      </x:c>
      <x:c r="W467" s="631">
        <x:f t="shared" si="54"/>
        <x:v>630.43830000000003</x:v>
      </x:c>
      <x:c r="X467" s="770">
        <x:v>594.01373800823603</x:v>
      </x:c>
      <x:c r="Y467" s="769">
        <x:f t="shared" si="53"/>
        <x:v>594.01373800823603</x:v>
      </x:c>
    </x:row>
    <x:row r="468" spans="1:25">
      <x:c r="A468" s="623" t="s">
        <x:v>1798</x:v>
      </x:c>
      <x:c r="B468" s="623" t="s">
        <x:v>9</x:v>
      </x:c>
      <x:c r="D468" s="623" t="s">
        <x:v>1731</x:v>
      </x:c>
      <x:c r="J468" s="623" t="s">
        <x:v>1891</x:v>
      </x:c>
      <x:c r="L468" s="623" t="s">
        <x:v>1892</x:v>
      </x:c>
      <x:c r="M468" s="625">
        <x:v>1</x:v>
      </x:c>
      <x:c r="N468" s="623" t="s">
        <x:v>1017</x:v>
      </x:c>
      <x:c r="O468" s="1694">
        <x:f>VLOOKUP(J:J,'구매팀 단가'!B:E,4,0)</x:f>
        <x:v>0.20599999999999999</x:v>
      </x:c>
      <x:c r="P468" s="631"/>
      <x:c r="Q468" s="1884">
        <x:v>0.28620000000000001</x:v>
      </x:c>
      <x:c r="R468" s="631">
        <x:v>0.20599999999999999</x:v>
      </x:c>
      <x:c r="S468" s="631" cm="1">
        <x:f t="array" ref="S468">R468*RSDUSD24</x:f>
        <x:v>21.835999999999999</x:v>
      </x:c>
      <x:c r="T468" s="631">
        <x:f t="shared" si="50"/>
        <x:v>20.599999999999998</x:v>
      </x:c>
      <x:c r="U468" s="631">
        <x:f t="shared" si="51"/>
        <x:v>0.35020000000000001</x:v>
      </x:c>
      <x:c r="V468" s="631">
        <x:f t="shared" si="52"/>
        <x:v>20.950199999999999</x:v>
      </x:c>
      <x:c r="W468" s="631">
        <x:f t="shared" si="54"/>
        <x:v>20.950199999999999</x:v>
      </x:c>
      <x:c r="X468" s="770">
        <x:v>55.028777252995923</x:v>
      </x:c>
      <x:c r="Y468" s="769">
        <x:f t="shared" si="53"/>
        <x:v>55.028777252995923</x:v>
      </x:c>
    </x:row>
    <x:row r="469" spans="1:25">
      <x:c r="A469" s="623" t="s">
        <x:v>1798</x:v>
      </x:c>
      <x:c r="B469" s="623" t="s">
        <x:v>9</x:v>
      </x:c>
      <x:c r="D469" s="623" t="s">
        <x:v>1731</x:v>
      </x:c>
      <x:c r="J469" s="623" t="s">
        <x:v>1893</x:v>
      </x:c>
      <x:c r="L469" s="623" t="s">
        <x:v>1894</x:v>
      </x:c>
      <x:c r="M469" s="625">
        <x:v>1</x:v>
      </x:c>
      <x:c r="N469" s="623" t="s">
        <x:v>1017</x:v>
      </x:c>
      <x:c r="O469" s="1694">
        <x:f>VLOOKUP(J:J,'구매팀 단가'!B:E,4,0)</x:f>
        <x:v>0.20599999999999999</x:v>
      </x:c>
      <x:c r="P469" s="631"/>
      <x:c r="Q469" s="1884">
        <x:v>0.28620000000000001</x:v>
      </x:c>
      <x:c r="R469" s="631">
        <x:v>0.20599999999999999</x:v>
      </x:c>
      <x:c r="S469" s="631" cm="1">
        <x:f t="array" ref="S469">R469*RSDUSD24</x:f>
        <x:v>21.835999999999999</x:v>
      </x:c>
      <x:c r="T469" s="631">
        <x:f t="shared" si="50"/>
        <x:v>20.599999999999998</x:v>
      </x:c>
      <x:c r="U469" s="631">
        <x:f t="shared" si="51"/>
        <x:v>0.35020000000000001</x:v>
      </x:c>
      <x:c r="V469" s="631">
        <x:f t="shared" si="52"/>
        <x:v>20.950199999999999</x:v>
      </x:c>
      <x:c r="W469" s="631">
        <x:f t="shared" si="54"/>
        <x:v>20.950199999999999</x:v>
      </x:c>
      <x:c r="X469" s="770">
        <x:v>55.028777252995923</x:v>
      </x:c>
      <x:c r="Y469" s="769">
        <x:f t="shared" si="53"/>
        <x:v>55.028777252995923</x:v>
      </x:c>
    </x:row>
    <x:row r="470" spans="1:25">
      <x:c r="A470" s="623" t="s">
        <x:v>1798</x:v>
      </x:c>
      <x:c r="B470" s="623" t="s">
        <x:v>9</x:v>
      </x:c>
      <x:c r="D470" s="623" t="s">
        <x:v>1731</x:v>
      </x:c>
      <x:c r="J470" s="623" t="s">
        <x:v>1895</x:v>
      </x:c>
      <x:c r="L470" s="623" t="s">
        <x:v>1896</x:v>
      </x:c>
      <x:c r="M470" s="625">
        <x:v>1</x:v>
      </x:c>
      <x:c r="N470" s="623" t="s">
        <x:v>1017</x:v>
      </x:c>
      <x:c r="O470" s="1694">
        <x:f>VLOOKUP(J:J,'구매팀 단가'!B:E,4,0)</x:f>
        <x:v>2.052</x:v>
      </x:c>
      <x:c r="P470" s="631"/>
      <x:c r="Q470" s="1884">
        <x:v>1.7336</x:v>
      </x:c>
      <x:c r="R470" s="631">
        <x:v>2.052</x:v>
      </x:c>
      <x:c r="S470" s="631" cm="1">
        <x:f t="array" ref="S470">R470*RSDUSD24</x:f>
        <x:v>217.512</x:v>
      </x:c>
      <x:c r="T470" s="631">
        <x:f t="shared" si="50"/>
        <x:v>205.20000000000002</x:v>
      </x:c>
      <x:c r="U470" s="631">
        <x:f t="shared" si="51"/>
        <x:v>3.4884000000000004</x:v>
      </x:c>
      <x:c r="V470" s="631">
        <x:f t="shared" si="52"/>
        <x:v>208.68840000000003</x:v>
      </x:c>
      <x:c r="W470" s="631">
        <x:f t="shared" si="54"/>
        <x:v>208.68840000000003</x:v>
      </x:c>
      <x:c r="X470" s="770">
        <x:v>275.28361462179328</x:v>
      </x:c>
      <x:c r="Y470" s="769">
        <x:f t="shared" si="53"/>
        <x:v>275.28361462179328</x:v>
      </x:c>
    </x:row>
    <x:row r="471" spans="1:25">
      <x:c r="A471" s="623" t="s">
        <x:v>1798</x:v>
      </x:c>
      <x:c r="B471" s="623" t="s">
        <x:v>9</x:v>
      </x:c>
      <x:c r="D471" s="623" t="s">
        <x:v>1731</x:v>
      </x:c>
      <x:c r="J471" s="623" t="s">
        <x:v>1897</x:v>
      </x:c>
      <x:c r="L471" s="623" t="s">
        <x:v>1898</x:v>
      </x:c>
      <x:c r="M471" s="625">
        <x:v>1</x:v>
      </x:c>
      <x:c r="N471" s="623" t="s">
        <x:v>1017</x:v>
      </x:c>
      <x:c r="O471" s="1694">
        <x:f>VLOOKUP(J:J,'구매팀 단가'!B:E,4,0)</x:f>
        <x:v>9.6000000000000002E-2</x:v>
      </x:c>
      <x:c r="P471" s="631"/>
      <x:c r="Q471" s="1884">
        <x:v>0.13159999999999999</x:v>
      </x:c>
      <x:c r="R471" s="631">
        <x:v>9.6000000000000002E-2</x:v>
      </x:c>
      <x:c r="S471" s="631" cm="1">
        <x:f t="array" ref="S471">R471*RSDUSD24</x:f>
        <x:v>10.176</x:v>
      </x:c>
      <x:c r="T471" s="631">
        <x:f t="shared" si="50"/>
        <x:v>9.6</x:v>
      </x:c>
      <x:c r="U471" s="631">
        <x:f t="shared" si="51"/>
        <x:v>0.16320000000000001</x:v>
      </x:c>
      <x:c r="V471" s="631">
        <x:f t="shared" si="52"/>
        <x:v>9.7631999999999994</x:v>
      </x:c>
      <x:c r="W471" s="631">
        <x:f t="shared" si="54"/>
        <x:v>9.7631999999999994</x:v>
      </x:c>
      <x:c r="X471" s="770">
        <x:v>20.298198643275246</x:v>
      </x:c>
      <x:c r="Y471" s="769">
        <x:f t="shared" si="53"/>
        <x:v>20.298198643275246</x:v>
      </x:c>
    </x:row>
    <x:row r="472" spans="1:25">
      <x:c r="A472" s="623" t="s">
        <x:v>1798</x:v>
      </x:c>
      <x:c r="B472" s="623" t="s">
        <x:v>9</x:v>
      </x:c>
      <x:c r="D472" s="623" t="s">
        <x:v>1731</x:v>
      </x:c>
      <x:c r="J472" s="623" t="s">
        <x:v>1899</x:v>
      </x:c>
      <x:c r="L472" s="623" t="s">
        <x:v>1900</x:v>
      </x:c>
      <x:c r="M472" s="625">
        <x:v>2</x:v>
      </x:c>
      <x:c r="N472" s="623" t="s">
        <x:v>1017</x:v>
      </x:c>
      <x:c r="O472" s="1694">
        <x:f>VLOOKUP(J:J,'구매팀 단가'!B:E,4,0)</x:f>
        <x:v>0.33500000000000002</x:v>
      </x:c>
      <x:c r="P472" s="631"/>
      <x:c r="Q472" s="1884">
        <x:v>0.61050000000000004</x:v>
      </x:c>
      <x:c r="R472" s="631">
        <x:v>0.33500000000000002</x:v>
      </x:c>
      <x:c r="S472" s="631" cm="1">
        <x:f t="array" ref="S472">R472*RSDUSD24</x:f>
        <x:v>35.510000000000005</x:v>
      </x:c>
      <x:c r="T472" s="631">
        <x:f t="shared" si="50"/>
        <x:v>33.5</x:v>
      </x:c>
      <x:c r="U472" s="631">
        <x:f t="shared" si="51"/>
        <x:v>0.56950000000000001</x:v>
      </x:c>
      <x:c r="V472" s="631">
        <x:f t="shared" si="52"/>
        <x:v>34.069499999999998</x:v>
      </x:c>
      <x:c r="W472" s="631">
        <x:f t="shared" si="54"/>
        <x:v>68.138999999999996</x:v>
      </x:c>
      <x:c r="X472" s="770">
        <x:v>87.01603460799835</x:v>
      </x:c>
      <x:c r="Y472" s="769">
        <x:f t="shared" si="53"/>
        <x:v>174.0320692159967</x:v>
      </x:c>
    </x:row>
    <x:row r="473" spans="1:25">
      <x:c r="A473" s="623" t="s">
        <x:v>1798</x:v>
      </x:c>
      <x:c r="B473" s="623" t="s">
        <x:v>9</x:v>
      </x:c>
      <x:c r="D473" s="623" t="s">
        <x:v>1731</x:v>
      </x:c>
      <x:c r="J473" s="623" t="s">
        <x:v>1901</x:v>
      </x:c>
      <x:c r="L473" s="623" t="s">
        <x:v>1902</x:v>
      </x:c>
      <x:c r="M473" s="625">
        <x:v>3</x:v>
      </x:c>
      <x:c r="N473" s="623" t="s">
        <x:v>1017</x:v>
      </x:c>
      <x:c r="O473" s="1694">
        <x:f>VLOOKUP(J:J,'구매팀 단가'!B:E,4,0)</x:f>
        <x:v>0.33500000000000002</x:v>
      </x:c>
      <x:c r="P473" s="631"/>
      <x:c r="Q473" s="1884">
        <x:v>0.61709999999999998</x:v>
      </x:c>
      <x:c r="R473" s="631">
        <x:v>0.33500000000000002</x:v>
      </x:c>
      <x:c r="S473" s="631" cm="1">
        <x:f t="array" ref="S473">R473*RSDUSD24</x:f>
        <x:v>35.510000000000005</x:v>
      </x:c>
      <x:c r="T473" s="631">
        <x:f t="shared" si="50"/>
        <x:v>33.5</x:v>
      </x:c>
      <x:c r="U473" s="631">
        <x:f t="shared" si="51"/>
        <x:v>0.56950000000000001</x:v>
      </x:c>
      <x:c r="V473" s="631">
        <x:f t="shared" si="52"/>
        <x:v>34.069499999999998</x:v>
      </x:c>
      <x:c r="W473" s="631">
        <x:f t="shared" si="54"/>
        <x:v>102.20849999999999</x:v>
      </x:c>
      <x:c r="X473" s="770">
        <x:v>97.51781452353174</x:v>
      </x:c>
      <x:c r="Y473" s="769">
        <x:f t="shared" si="53"/>
        <x:v>292.55344357059522</x:v>
      </x:c>
    </x:row>
    <x:row r="474" spans="1:25">
      <x:c r="A474" s="623" t="s">
        <x:v>1798</x:v>
      </x:c>
      <x:c r="B474" s="623" t="s">
        <x:v>9</x:v>
      </x:c>
      <x:c r="D474" s="623" t="s">
        <x:v>1731</x:v>
      </x:c>
      <x:c r="J474" s="623" t="s">
        <x:v>1903</x:v>
      </x:c>
      <x:c r="L474" s="623" t="s">
        <x:v>1904</x:v>
      </x:c>
      <x:c r="M474" s="625">
        <x:v>1</x:v>
      </x:c>
      <x:c r="N474" s="623" t="s">
        <x:v>1017</x:v>
      </x:c>
      <x:c r="O474" s="1694">
        <x:f>VLOOKUP(J:J,'구매팀 단가'!B:E,4,0)</x:f>
        <x:v>0.252</x:v>
      </x:c>
      <x:c r="P474" s="631"/>
      <x:c r="Q474" s="1884">
        <x:v>0.23680000000000001</x:v>
      </x:c>
      <x:c r="R474" s="631">
        <x:v>0.252</x:v>
      </x:c>
      <x:c r="S474" s="631" cm="1">
        <x:f t="array" ref="S474">R474*RSDUSD24</x:f>
        <x:v>26.712</x:v>
      </x:c>
      <x:c r="T474" s="631">
        <x:f t="shared" si="50"/>
        <x:v>25.2</x:v>
      </x:c>
      <x:c r="U474" s="631">
        <x:f t="shared" si="51"/>
        <x:v>0.4284</x:v>
      </x:c>
      <x:c r="V474" s="631">
        <x:f t="shared" si="52"/>
        <x:v>25.628399999999999</x:v>
      </x:c>
      <x:c r="W474" s="631">
        <x:f t="shared" si="54"/>
        <x:v>25.628399999999999</x:v>
      </x:c>
      <x:c r="X474" s="770">
        <x:v>33.966816286232671</x:v>
      </x:c>
      <x:c r="Y474" s="769">
        <x:f t="shared" si="53"/>
        <x:v>33.966816286232671</x:v>
      </x:c>
    </x:row>
    <x:row r="475" spans="1:25">
      <x:c r="A475" s="623" t="s">
        <x:v>1798</x:v>
      </x:c>
      <x:c r="B475" s="623" t="s">
        <x:v>9</x:v>
      </x:c>
      <x:c r="D475" s="623" t="s">
        <x:v>1731</x:v>
      </x:c>
      <x:c r="J475" s="623" t="s">
        <x:v>1905</x:v>
      </x:c>
      <x:c r="L475" s="623" t="s">
        <x:v>1906</x:v>
      </x:c>
      <x:c r="M475" s="625">
        <x:v>1</x:v>
      </x:c>
      <x:c r="N475" s="623" t="s">
        <x:v>1017</x:v>
      </x:c>
      <x:c r="O475" s="1694">
        <x:f>VLOOKUP(J:J,'구매팀 단가'!B:E,4,0)</x:f>
        <x:v>0.252</x:v>
      </x:c>
      <x:c r="P475" s="631"/>
      <x:c r="Q475" s="1884">
        <x:v>0.23680000000000001</x:v>
      </x:c>
      <x:c r="R475" s="631">
        <x:v>0.252</x:v>
      </x:c>
      <x:c r="S475" s="631" cm="1">
        <x:f t="array" ref="S475">R475*RSDUSD24</x:f>
        <x:v>26.712</x:v>
      </x:c>
      <x:c r="T475" s="631">
        <x:f t="shared" si="50"/>
        <x:v>25.2</x:v>
      </x:c>
      <x:c r="U475" s="631">
        <x:f t="shared" si="51"/>
        <x:v>0.4284</x:v>
      </x:c>
      <x:c r="V475" s="631">
        <x:f t="shared" si="52"/>
        <x:v>25.628399999999999</x:v>
      </x:c>
      <x:c r="W475" s="631">
        <x:f t="shared" si="54"/>
        <x:v>25.628399999999999</x:v>
      </x:c>
      <x:c r="X475" s="770">
        <x:v>33.966816286232671</x:v>
      </x:c>
      <x:c r="Y475" s="769">
        <x:f t="shared" si="53"/>
        <x:v>33.966816286232671</x:v>
      </x:c>
    </x:row>
    <x:row r="476" spans="1:25">
      <x:c r="A476" s="623" t="s">
        <x:v>1798</x:v>
      </x:c>
      <x:c r="B476" s="623" t="s">
        <x:v>9</x:v>
      </x:c>
      <x:c r="D476" s="623" t="s">
        <x:v>1731</x:v>
      </x:c>
      <x:c r="J476" s="623" t="s">
        <x:v>1907</x:v>
      </x:c>
      <x:c r="L476" s="623" t="s">
        <x:v>1908</x:v>
      </x:c>
      <x:c r="M476" s="625">
        <x:v>1</x:v>
      </x:c>
      <x:c r="N476" s="623" t="s">
        <x:v>1017</x:v>
      </x:c>
      <x:c r="O476" s="1694">
        <x:f>VLOOKUP(J:J,'구매팀 단가'!B:E,4,0)</x:f>
        <x:v>0.252</x:v>
      </x:c>
      <x:c r="P476" s="631"/>
      <x:c r="Q476" s="1884">
        <x:v>0.23680000000000001</x:v>
      </x:c>
      <x:c r="R476" s="631">
        <x:v>0.252</x:v>
      </x:c>
      <x:c r="S476" s="631" cm="1">
        <x:f t="array" ref="S476">R476*RSDUSD24</x:f>
        <x:v>26.712</x:v>
      </x:c>
      <x:c r="T476" s="631">
        <x:f t="shared" si="50"/>
        <x:v>25.2</x:v>
      </x:c>
      <x:c r="U476" s="631">
        <x:f t="shared" si="51"/>
        <x:v>0.4284</x:v>
      </x:c>
      <x:c r="V476" s="631">
        <x:f t="shared" si="52"/>
        <x:v>25.628399999999999</x:v>
      </x:c>
      <x:c r="W476" s="631">
        <x:f t="shared" si="54"/>
        <x:v>25.628399999999999</x:v>
      </x:c>
      <x:c r="X476" s="770">
        <x:v>34.012546221229861</x:v>
      </x:c>
      <x:c r="Y476" s="769">
        <x:f t="shared" si="53"/>
        <x:v>34.012546221229861</x:v>
      </x:c>
    </x:row>
    <x:row r="477" spans="1:25">
      <x:c r="A477" s="623" t="s">
        <x:v>1798</x:v>
      </x:c>
      <x:c r="B477" s="623" t="s">
        <x:v>9</x:v>
      </x:c>
      <x:c r="D477" s="623" t="s">
        <x:v>1731</x:v>
      </x:c>
      <x:c r="J477" s="623" t="s">
        <x:v>1909</x:v>
      </x:c>
      <x:c r="L477" s="623" t="s">
        <x:v>1910</x:v>
      </x:c>
      <x:c r="M477" s="625">
        <x:v>1</x:v>
      </x:c>
      <x:c r="N477" s="623" t="s">
        <x:v>1017</x:v>
      </x:c>
      <x:c r="O477" s="1694">
        <x:f>VLOOKUP(J:J,'구매팀 단가'!B:E,4,0)</x:f>
        <x:v>0.308</x:v>
      </x:c>
      <x:c r="P477" s="631"/>
      <x:c r="Q477" s="1884">
        <x:v>0.25</x:v>
      </x:c>
      <x:c r="R477" s="631">
        <x:v>0.308</x:v>
      </x:c>
      <x:c r="S477" s="631" cm="1">
        <x:f t="array" ref="S477">R477*RSDUSD24</x:f>
        <x:v>32.647999999999996</x:v>
      </x:c>
      <x:c r="T477" s="631">
        <x:f t="shared" si="50"/>
        <x:v>30.8</x:v>
      </x:c>
      <x:c r="U477" s="631">
        <x:f t="shared" si="51"/>
        <x:v>0.52360000000000007</x:v>
      </x:c>
      <x:c r="V477" s="631">
        <x:f t="shared" si="52"/>
        <x:v>31.323599999999999</x:v>
      </x:c>
      <x:c r="W477" s="631">
        <x:f t="shared" si="54"/>
        <x:v>31.323599999999999</x:v>
      </x:c>
      <x:c r="X477" s="770">
        <x:v>35.915087469071523</x:v>
      </x:c>
      <x:c r="Y477" s="769">
        <x:f t="shared" si="53"/>
        <x:v>35.915087469071523</x:v>
      </x:c>
    </x:row>
    <x:row r="478" spans="1:25">
      <x:c r="A478" s="623" t="s">
        <x:v>1798</x:v>
      </x:c>
      <x:c r="B478" s="623" t="s">
        <x:v>9</x:v>
      </x:c>
      <x:c r="D478" s="623" t="s">
        <x:v>1731</x:v>
      </x:c>
      <x:c r="J478" s="623" t="s">
        <x:v>1911</x:v>
      </x:c>
      <x:c r="L478" s="623" t="s">
        <x:v>1912</x:v>
      </x:c>
      <x:c r="M478" s="625">
        <x:v>1</x:v>
      </x:c>
      <x:c r="N478" s="623" t="s">
        <x:v>1017</x:v>
      </x:c>
      <x:c r="O478" s="1694">
        <x:f>VLOOKUP(J:J,'구매팀 단가'!B:E,4,0)</x:f>
        <x:v>0.308</x:v>
      </x:c>
      <x:c r="P478" s="631"/>
      <x:c r="Q478" s="1884">
        <x:v>0.25</x:v>
      </x:c>
      <x:c r="R478" s="631">
        <x:v>0.308</x:v>
      </x:c>
      <x:c r="S478" s="631" cm="1">
        <x:f t="array" ref="S478">R478*RSDUSD24</x:f>
        <x:v>32.647999999999996</x:v>
      </x:c>
      <x:c r="T478" s="631">
        <x:f t="shared" si="50"/>
        <x:v>30.8</x:v>
      </x:c>
      <x:c r="U478" s="631">
        <x:f t="shared" si="51"/>
        <x:v>0.52360000000000007</x:v>
      </x:c>
      <x:c r="V478" s="631">
        <x:f t="shared" si="52"/>
        <x:v>31.323599999999999</x:v>
      </x:c>
      <x:c r="W478" s="631">
        <x:f t="shared" si="54"/>
        <x:v>31.323599999999999</x:v>
      </x:c>
      <x:c r="X478" s="770">
        <x:v>35.915087469071523</x:v>
      </x:c>
      <x:c r="Y478" s="769">
        <x:f t="shared" si="53"/>
        <x:v>35.915087469071523</x:v>
      </x:c>
    </x:row>
    <x:row r="479" spans="1:25">
      <x:c r="A479" s="623" t="s">
        <x:v>1798</x:v>
      </x:c>
      <x:c r="B479" s="623" t="s">
        <x:v>9</x:v>
      </x:c>
      <x:c r="D479" s="623" t="s">
        <x:v>1731</x:v>
      </x:c>
      <x:c r="J479" s="623" t="s">
        <x:v>1913</x:v>
      </x:c>
      <x:c r="L479" s="623" t="s">
        <x:v>1914</x:v>
      </x:c>
      <x:c r="M479" s="625">
        <x:v>1</x:v>
      </x:c>
      <x:c r="N479" s="623" t="s">
        <x:v>1017</x:v>
      </x:c>
      <x:c r="O479" s="1694">
        <x:f>VLOOKUP(J:J,'구매팀 단가'!B:E,4,0)</x:f>
        <x:v>0.308</x:v>
      </x:c>
      <x:c r="P479" s="631"/>
      <x:c r="Q479" s="1884">
        <x:v>0.25</x:v>
      </x:c>
      <x:c r="R479" s="631">
        <x:v>0.308</x:v>
      </x:c>
      <x:c r="S479" s="631" cm="1">
        <x:f t="array" ref="S479">R479*RSDUSD24</x:f>
        <x:v>32.647999999999996</x:v>
      </x:c>
      <x:c r="T479" s="631">
        <x:f t="shared" si="50"/>
        <x:v>30.8</x:v>
      </x:c>
      <x:c r="U479" s="631">
        <x:f t="shared" si="51"/>
        <x:v>0.52360000000000007</x:v>
      </x:c>
      <x:c r="V479" s="631">
        <x:f t="shared" si="52"/>
        <x:v>31.323599999999999</x:v>
      </x:c>
      <x:c r="W479" s="631">
        <x:f t="shared" si="54"/>
        <x:v>31.323599999999999</x:v>
      </x:c>
      <x:c r="X479" s="770">
        <x:v>35.944035584898636</x:v>
      </x:c>
      <x:c r="Y479" s="769">
        <x:f t="shared" si="53"/>
        <x:v>35.944035584898636</x:v>
      </x:c>
    </x:row>
    <x:row r="480" spans="1:25">
      <x:c r="A480" s="623" t="s">
        <x:v>1798</x:v>
      </x:c>
      <x:c r="B480" s="623" t="s">
        <x:v>9</x:v>
      </x:c>
      <x:c r="D480" s="623" t="s">
        <x:v>1731</x:v>
      </x:c>
      <x:c r="J480" s="623" t="s">
        <x:v>1915</x:v>
      </x:c>
      <x:c r="L480" s="623" t="s">
        <x:v>1916</x:v>
      </x:c>
      <x:c r="M480" s="625">
        <x:v>1</x:v>
      </x:c>
      <x:c r="N480" s="623" t="s">
        <x:v>1017</x:v>
      </x:c>
      <x:c r="O480" s="1694">
        <x:f>VLOOKUP(J:J,'구매팀 단가'!B:E,4,0)</x:f>
        <x:v>0.34300000000000003</x:v>
      </x:c>
      <x:c r="P480" s="631"/>
      <x:c r="Q480" s="1884">
        <x:v>0.26319999999999999</x:v>
      </x:c>
      <x:c r="R480" s="631">
        <x:v>0.34300000000000003</x:v>
      </x:c>
      <x:c r="S480" s="631" cm="1">
        <x:f t="array" ref="S480">R480*RSDUSD24</x:f>
        <x:v>36.358000000000004</x:v>
      </x:c>
      <x:c r="T480" s="631">
        <x:f t="shared" si="50"/>
        <x:v>34.300000000000004</x:v>
      </x:c>
      <x:c r="U480" s="631">
        <x:f t="shared" si="51"/>
        <x:v>0.58310000000000006</x:v>
      </x:c>
      <x:c r="V480" s="631">
        <x:f t="shared" si="52"/>
        <x:v>34.883100000000006</x:v>
      </x:c>
      <x:c r="W480" s="631">
        <x:f t="shared" si="54"/>
        <x:v>34.883100000000006</x:v>
      </x:c>
      <x:c r="X480" s="770">
        <x:v>37.603414331373564</x:v>
      </x:c>
      <x:c r="Y480" s="769">
        <x:f t="shared" si="53"/>
        <x:v>37.603414331373564</x:v>
      </x:c>
    </x:row>
    <x:row r="481" spans="1:25">
      <x:c r="A481" s="623" t="s">
        <x:v>1798</x:v>
      </x:c>
      <x:c r="B481" s="623" t="s">
        <x:v>9</x:v>
      </x:c>
      <x:c r="D481" s="623" t="s">
        <x:v>1731</x:v>
      </x:c>
      <x:c r="J481" s="623" t="s">
        <x:v>1917</x:v>
      </x:c>
      <x:c r="L481" s="623" t="s">
        <x:v>1918</x:v>
      </x:c>
      <x:c r="M481" s="625">
        <x:v>1</x:v>
      </x:c>
      <x:c r="N481" s="623" t="s">
        <x:v>1017</x:v>
      </x:c>
      <x:c r="O481" s="1694">
        <x:f>VLOOKUP(J:J,'구매팀 단가'!B:E,4,0)</x:f>
        <x:v>0.34300000000000003</x:v>
      </x:c>
      <x:c r="P481" s="631"/>
      <x:c r="Q481" s="1884">
        <x:v>0.26319999999999999</x:v>
      </x:c>
      <x:c r="R481" s="631">
        <x:v>0.34300000000000003</x:v>
      </x:c>
      <x:c r="S481" s="631" cm="1">
        <x:f t="array" ref="S481">R481*RSDUSD24</x:f>
        <x:v>36.358000000000004</x:v>
      </x:c>
      <x:c r="T481" s="631">
        <x:f t="shared" si="50"/>
        <x:v>34.300000000000004</x:v>
      </x:c>
      <x:c r="U481" s="631">
        <x:f t="shared" si="51"/>
        <x:v>0.58310000000000006</x:v>
      </x:c>
      <x:c r="V481" s="631">
        <x:f t="shared" si="52"/>
        <x:v>34.883100000000006</x:v>
      </x:c>
      <x:c r="W481" s="631">
        <x:f t="shared" si="54"/>
        <x:v>34.883100000000006</x:v>
      </x:c>
      <x:c r="X481" s="770">
        <x:v>37.791823404540921</x:v>
      </x:c>
      <x:c r="Y481" s="769">
        <x:f t="shared" si="53"/>
        <x:v>37.791823404540921</x:v>
      </x:c>
    </x:row>
    <x:row r="482" spans="1:25">
      <x:c r="A482" s="623" t="s">
        <x:v>1798</x:v>
      </x:c>
      <x:c r="B482" s="623" t="s">
        <x:v>9</x:v>
      </x:c>
      <x:c r="D482" s="623" t="s">
        <x:v>1731</x:v>
      </x:c>
      <x:c r="J482" s="623" t="s">
        <x:v>1919</x:v>
      </x:c>
      <x:c r="L482" s="623" t="s">
        <x:v>1920</x:v>
      </x:c>
      <x:c r="M482" s="625">
        <x:v>1</x:v>
      </x:c>
      <x:c r="N482" s="623" t="s">
        <x:v>1017</x:v>
      </x:c>
      <x:c r="O482" s="1694">
        <x:f>VLOOKUP(J:J,'구매팀 단가'!B:E,4,0)</x:f>
        <x:v>0.34300000000000003</x:v>
      </x:c>
      <x:c r="P482" s="631"/>
      <x:c r="Q482" s="1884">
        <x:v>0.26319999999999999</x:v>
      </x:c>
      <x:c r="R482" s="631">
        <x:v>0.34300000000000003</x:v>
      </x:c>
      <x:c r="S482" s="631" cm="1">
        <x:f t="array" ref="S482">R482*RSDUSD24</x:f>
        <x:v>36.358000000000004</x:v>
      </x:c>
      <x:c r="T482" s="631">
        <x:f t="shared" si="50"/>
        <x:v>34.300000000000004</x:v>
      </x:c>
      <x:c r="U482" s="631">
        <x:f t="shared" si="51"/>
        <x:v>0.58310000000000006</x:v>
      </x:c>
      <x:c r="V482" s="631">
        <x:f t="shared" si="52"/>
        <x:v>34.883100000000006</x:v>
      </x:c>
      <x:c r="W482" s="631">
        <x:f t="shared" si="54"/>
        <x:v>34.883100000000006</x:v>
      </x:c>
      <x:c r="X482" s="770">
        <x:v>37.791823404540921</x:v>
      </x:c>
      <x:c r="Y482" s="769">
        <x:f t="shared" si="53"/>
        <x:v>37.791823404540921</x:v>
      </x:c>
    </x:row>
    <x:row r="483" spans="1:25">
      <x:c r="A483" s="623" t="s">
        <x:v>1798</x:v>
      </x:c>
      <x:c r="B483" s="623" t="s">
        <x:v>9</x:v>
      </x:c>
      <x:c r="D483" s="623" t="s">
        <x:v>1731</x:v>
      </x:c>
      <x:c r="J483" s="623" t="s">
        <x:v>1921</x:v>
      </x:c>
      <x:c r="L483" s="623" t="s">
        <x:v>1922</x:v>
      </x:c>
      <x:c r="M483" s="625">
        <x:v>1</x:v>
      </x:c>
      <x:c r="N483" s="623" t="s">
        <x:v>1017</x:v>
      </x:c>
      <x:c r="O483" s="1694">
        <x:f>VLOOKUP(J:J,'구매팀 단가'!B:E,4,0)</x:f>
        <x:v>0.34300000000000003</x:v>
      </x:c>
      <x:c r="P483" s="631"/>
      <x:c r="Q483" s="1884">
        <x:v>0.26319999999999999</x:v>
      </x:c>
      <x:c r="R483" s="631">
        <x:v>0.34300000000000003</x:v>
      </x:c>
      <x:c r="S483" s="631" cm="1">
        <x:f t="array" ref="S483">R483*RSDUSD24</x:f>
        <x:v>36.358000000000004</x:v>
      </x:c>
      <x:c r="T483" s="631">
        <x:f t="shared" si="50"/>
        <x:v>34.300000000000004</x:v>
      </x:c>
      <x:c r="U483" s="631">
        <x:f t="shared" si="51"/>
        <x:v>0.58310000000000006</x:v>
      </x:c>
      <x:c r="V483" s="631">
        <x:f t="shared" si="52"/>
        <x:v>34.883100000000006</x:v>
      </x:c>
      <x:c r="W483" s="631">
        <x:f t="shared" si="54"/>
        <x:v>34.883100000000006</x:v>
      </x:c>
      <x:c r="X483" s="770">
        <x:v>37.79414774506192</x:v>
      </x:c>
      <x:c r="Y483" s="769">
        <x:f t="shared" si="53"/>
        <x:v>37.79414774506192</x:v>
      </x:c>
    </x:row>
    <x:row r="484" spans="1:25">
      <x:c r="A484" s="623" t="s">
        <x:v>1798</x:v>
      </x:c>
      <x:c r="B484" s="623" t="s">
        <x:v>9</x:v>
      </x:c>
      <x:c r="D484" s="623" t="s">
        <x:v>1731</x:v>
      </x:c>
      <x:c r="J484" s="623" t="s">
        <x:v>1923</x:v>
      </x:c>
      <x:c r="L484" s="623" t="s">
        <x:v>1924</x:v>
      </x:c>
      <x:c r="M484" s="625">
        <x:v>2</x:v>
      </x:c>
      <x:c r="N484" s="623" t="s">
        <x:v>1017</x:v>
      </x:c>
      <x:c r="O484" s="1694">
        <x:f>VLOOKUP(J:J,'구매팀 단가'!B:E,4,0)</x:f>
        <x:v>0.12</x:v>
      </x:c>
      <x:c r="P484" s="631"/>
      <x:c r="Q484" s="1884">
        <x:v>1.8652</x:v>
      </x:c>
      <x:c r="R484" s="631">
        <x:v>0.12</x:v>
      </x:c>
      <x:c r="S484" s="631" cm="1">
        <x:f t="array" ref="S484">R484*RSDUSD24</x:f>
        <x:v>12.719999999999999</x:v>
      </x:c>
      <x:c r="T484" s="631">
        <x:f t="shared" si="50"/>
        <x:v>12</x:v>
      </x:c>
      <x:c r="U484" s="631">
        <x:f t="shared" si="51"/>
        <x:v>0.20400000000000001</x:v>
      </x:c>
      <x:c r="V484" s="631">
        <x:f t="shared" si="52"/>
        <x:v>12.204000000000001</x:v>
      </x:c>
      <x:c r="W484" s="631">
        <x:f t="shared" si="54"/>
        <x:v>24.408000000000001</x:v>
      </x:c>
      <x:c r="X484" s="770">
        <x:v>291.32717653001492</x:v>
      </x:c>
      <x:c r="Y484" s="769">
        <x:f t="shared" si="53"/>
        <x:v>582.65435306002985</x:v>
      </x:c>
    </x:row>
    <x:row r="485" spans="1:25">
      <x:c r="A485" s="623" t="s">
        <x:v>1798</x:v>
      </x:c>
      <x:c r="B485" s="623" t="s">
        <x:v>9</x:v>
      </x:c>
      <x:c r="D485" s="623" t="s">
        <x:v>1731</x:v>
      </x:c>
      <x:c r="J485" s="623" t="s">
        <x:v>1925</x:v>
      </x:c>
      <x:c r="L485" s="623" t="s">
        <x:v>1926</x:v>
      </x:c>
      <x:c r="M485" s="625">
        <x:v>2</x:v>
      </x:c>
      <x:c r="N485" s="623" t="s">
        <x:v>1017</x:v>
      </x:c>
      <x:c r="O485" s="1694">
        <x:f>VLOOKUP(J:J,'구매팀 단가'!B:E,4,0)</x:f>
        <x:v>0.1295</x:v>
      </x:c>
      <x:c r="P485" s="631"/>
      <x:c r="Q485" s="1884">
        <x:v>0.94540000000000002</x:v>
      </x:c>
      <x:c r="R485" s="631">
        <x:v>0.1295</x:v>
      </x:c>
      <x:c r="S485" s="631" cm="1">
        <x:f t="array" ref="S485">R485*RSDUSD24</x:f>
        <x:v>13.727</x:v>
      </x:c>
      <x:c r="T485" s="631">
        <x:f t="shared" si="50"/>
        <x:v>12.950000000000001</x:v>
      </x:c>
      <x:c r="U485" s="631">
        <x:f t="shared" si="51"/>
        <x:v>0.22015000000000004</x:v>
      </x:c>
      <x:c r="V485" s="631">
        <x:f t="shared" si="52"/>
        <x:v>13.170150000000001</x:v>
      </x:c>
      <x:c r="W485" s="631">
        <x:f t="shared" si="54"/>
        <x:v>26.340300000000003</x:v>
      </x:c>
      <x:c r="X485" s="770">
        <x:v>149.37768438322234</x:v>
      </x:c>
      <x:c r="Y485" s="769">
        <x:f t="shared" si="53"/>
        <x:v>298.75536876644469</x:v>
      </x:c>
    </x:row>
    <x:row r="486" spans="1:25">
      <x:c r="A486" s="623" t="s">
        <x:v>1798</x:v>
      </x:c>
      <x:c r="B486" s="623" t="s">
        <x:v>9</x:v>
      </x:c>
      <x:c r="D486" s="623" t="s">
        <x:v>1731</x:v>
      </x:c>
      <x:c r="J486" s="623" t="s">
        <x:v>1927</x:v>
      </x:c>
      <x:c r="L486" s="623" t="s">
        <x:v>1928</x:v>
      </x:c>
      <x:c r="M486" s="625">
        <x:v>2</x:v>
      </x:c>
      <x:c r="N486" s="623" t="s">
        <x:v>1017</x:v>
      </x:c>
      <x:c r="O486" s="1694">
        <x:f>VLOOKUP(J:J,'구매팀 단가'!B:E,4,0)</x:f>
        <x:v>0.14960000000000001</x:v>
      </x:c>
      <x:c r="P486" s="631"/>
      <x:c r="Q486" s="1884">
        <x:v>1.1105</x:v>
      </x:c>
      <x:c r="R486" s="631">
        <x:v>0.14960000000000001</x:v>
      </x:c>
      <x:c r="S486" s="631" cm="1">
        <x:f t="array" ref="S486">R486*RSDUSD24</x:f>
        <x:v>15.857600000000001</x:v>
      </x:c>
      <x:c r="T486" s="631">
        <x:f t="shared" si="50"/>
        <x:v>14.96</x:v>
      </x:c>
      <x:c r="U486" s="631">
        <x:f t="shared" si="51"/>
        <x:v>0.25432000000000005</x:v>
      </x:c>
      <x:c r="V486" s="631">
        <x:f t="shared" si="52"/>
        <x:v>15.214320000000001</x:v>
      </x:c>
      <x:c r="W486" s="631">
        <x:f t="shared" si="54"/>
        <x:v>30.428640000000001</x:v>
      </x:c>
      <x:c r="X486" s="770">
        <x:v>174.70786356117355</x:v>
      </x:c>
      <x:c r="Y486" s="769">
        <x:f t="shared" si="53"/>
        <x:v>349.41572712234711</x:v>
      </x:c>
    </x:row>
    <x:row r="487" spans="1:25">
      <x:c r="A487" s="623" t="s">
        <x:v>1798</x:v>
      </x:c>
      <x:c r="B487" s="623" t="s">
        <x:v>9</x:v>
      </x:c>
      <x:c r="D487" s="623" t="s">
        <x:v>1731</x:v>
      </x:c>
      <x:c r="J487" s="623" t="s">
        <x:v>1929</x:v>
      </x:c>
      <x:c r="L487" s="623" t="s">
        <x:v>1930</x:v>
      </x:c>
      <x:c r="M487" s="625">
        <x:v>1</x:v>
      </x:c>
      <x:c r="N487" s="623" t="s">
        <x:v>1017</x:v>
      </x:c>
      <x:c r="O487" s="1694">
        <x:f>VLOOKUP(J:J,'구매팀 단가'!B:E,4,0)</x:f>
        <x:v>0.23400000000000001</x:v>
      </x:c>
      <x:c r="P487" s="631"/>
      <x:c r="Q487" s="1884">
        <x:v>0.22</x:v>
      </x:c>
      <x:c r="R487" s="631">
        <x:v>0.23400000000000001</x:v>
      </x:c>
      <x:c r="S487" s="631" cm="1">
        <x:f t="array" ref="S487">R487*RSDUSD24</x:f>
        <x:v>24.804000000000002</x:v>
      </x:c>
      <x:c r="T487" s="631">
        <x:f t="shared" si="50"/>
        <x:v>23.400000000000002</x:v>
      </x:c>
      <x:c r="U487" s="631">
        <x:f t="shared" si="51"/>
        <x:v>0.39780000000000004</x:v>
      </x:c>
      <x:c r="V487" s="631">
        <x:f t="shared" si="52"/>
        <x:v>23.797800000000002</x:v>
      </x:c>
      <x:c r="W487" s="631">
        <x:f t="shared" si="54"/>
        <x:v>23.797800000000002</x:v>
      </x:c>
      <x:c r="X487" s="770">
        <x:v>30.45922965624618</x:v>
      </x:c>
      <x:c r="Y487" s="769">
        <x:f t="shared" si="53"/>
        <x:v>30.45922965624618</x:v>
      </x:c>
    </x:row>
    <x:row r="488" spans="1:25">
      <x:c r="A488" s="623" t="s">
        <x:v>1798</x:v>
      </x:c>
      <x:c r="B488" s="623" t="s">
        <x:v>9</x:v>
      </x:c>
      <x:c r="D488" s="623" t="s">
        <x:v>1731</x:v>
      </x:c>
      <x:c r="J488" s="623" t="s">
        <x:v>1931</x:v>
      </x:c>
      <x:c r="L488" s="623" t="s">
        <x:v>1932</x:v>
      </x:c>
      <x:c r="M488" s="625">
        <x:v>1</x:v>
      </x:c>
      <x:c r="N488" s="623" t="s">
        <x:v>1017</x:v>
      </x:c>
      <x:c r="O488" s="1694">
        <x:f>VLOOKUP(J:J,'구매팀 단가'!B:E,4,0)</x:f>
        <x:v>9.8000000000000004E-2</x:v>
      </x:c>
      <x:c r="P488" s="631"/>
      <x:c r="Q488" s="1884">
        <x:v>0.1</x:v>
      </x:c>
      <x:c r="R488" s="631">
        <x:v>9.8000000000000004E-2</x:v>
      </x:c>
      <x:c r="S488" s="631" cm="1">
        <x:f t="array" ref="S488">R488*RSDUSD24</x:f>
        <x:v>10.388</x:v>
      </x:c>
      <x:c r="T488" s="631">
        <x:f t="shared" si="50"/>
        <x:v>9.8000000000000007</x:v>
      </x:c>
      <x:c r="U488" s="631">
        <x:f t="shared" si="51"/>
        <x:v>0.16660000000000003</x:v>
      </x:c>
      <x:c r="V488" s="631">
        <x:f t="shared" si="52"/>
        <x:v>9.9666000000000015</x:v>
      </x:c>
      <x:c r="W488" s="631">
        <x:f t="shared" si="54"/>
        <x:v>9.9666000000000015</x:v>
      </x:c>
      <x:c r="X488" s="770">
        <x:v>16.674669246711186</x:v>
      </x:c>
      <x:c r="Y488" s="769">
        <x:f t="shared" si="53"/>
        <x:v>16.674669246711186</x:v>
      </x:c>
    </x:row>
    <x:row r="489" spans="1:25">
      <x:c r="A489" s="623" t="s">
        <x:v>1798</x:v>
      </x:c>
      <x:c r="B489" s="623" t="s">
        <x:v>9</x:v>
      </x:c>
      <x:c r="D489" s="623" t="s">
        <x:v>1731</x:v>
      </x:c>
      <x:c r="J489" s="623" t="s">
        <x:v>1933</x:v>
      </x:c>
      <x:c r="L489" s="623" t="s">
        <x:v>1934</x:v>
      </x:c>
      <x:c r="M489" s="625">
        <x:v>4</x:v>
      </x:c>
      <x:c r="N489" s="623" t="s">
        <x:v>1017</x:v>
      </x:c>
      <x:c r="O489" s="1694">
        <x:f>VLOOKUP(J:J,'구매팀 단가'!B:E,4,0)</x:f>
        <x:v>0.33500000000000002</x:v>
      </x:c>
      <x:c r="P489" s="631"/>
      <x:c r="Q489" s="1884">
        <x:v>0.60529999999999995</x:v>
      </x:c>
      <x:c r="R489" s="631">
        <x:v>0.33500000000000002</x:v>
      </x:c>
      <x:c r="S489" s="631" cm="1">
        <x:f t="array" ref="S489">R489*RSDUSD24</x:f>
        <x:v>35.510000000000005</x:v>
      </x:c>
      <x:c r="T489" s="631">
        <x:f t="shared" si="50"/>
        <x:v>33.5</x:v>
      </x:c>
      <x:c r="U489" s="631">
        <x:f t="shared" si="51"/>
        <x:v>0.56950000000000001</x:v>
      </x:c>
      <x:c r="V489" s="631">
        <x:f t="shared" si="52"/>
        <x:v>34.069499999999998</x:v>
      </x:c>
      <x:c r="W489" s="631">
        <x:f t="shared" si="54"/>
        <x:v>136.27799999999999</x:v>
      </x:c>
      <x:c r="X489" s="770">
        <x:v>86.274866090452733</x:v>
      </x:c>
      <x:c r="Y489" s="769">
        <x:f t="shared" si="53"/>
        <x:v>345.09946436181093</x:v>
      </x:c>
    </x:row>
    <x:row r="490" spans="1:25">
      <x:c r="A490" s="623" t="s">
        <x:v>1798</x:v>
      </x:c>
      <x:c r="B490" s="623" t="s">
        <x:v>9</x:v>
      </x:c>
      <x:c r="D490" s="623" t="s">
        <x:v>1731</x:v>
      </x:c>
      <x:c r="J490" s="623" t="s">
        <x:v>1935</x:v>
      </x:c>
      <x:c r="L490" s="623" t="s">
        <x:v>1936</x:v>
      </x:c>
      <x:c r="M490" s="625">
        <x:v>9</x:v>
      </x:c>
      <x:c r="N490" s="623" t="s">
        <x:v>1017</x:v>
      </x:c>
      <x:c r="O490" s="1694">
        <x:f>VLOOKUP(J:J,'구매팀 단가'!B:E,4,0)</x:f>
        <x:v>2.9000000000000001E-2</x:v>
      </x:c>
      <x:c r="P490" s="631"/>
      <x:c r="Q490" s="1884">
        <x:v>0.1237</x:v>
      </x:c>
      <x:c r="R490" s="631">
        <x:v>2.9000000000000001E-2</x:v>
      </x:c>
      <x:c r="S490" s="631" cm="1">
        <x:f t="array" ref="S490">R490*RSDUSD24</x:f>
        <x:v>3.0740000000000003</x:v>
      </x:c>
      <x:c r="T490" s="631">
        <x:f t="shared" si="50"/>
        <x:v>2.9000000000000004</x:v>
      </x:c>
      <x:c r="U490" s="631">
        <x:f t="shared" si="51"/>
        <x:v>4.930000000000001E-2</x:v>
      </x:c>
      <x:c r="V490" s="631">
        <x:f t="shared" si="52"/>
        <x:v>2.9493000000000005</x:v>
      </x:c>
      <x:c r="W490" s="631">
        <x:f t="shared" si="54"/>
        <x:v>26.543700000000005</x:v>
      </x:c>
      <x:c r="X490" s="770">
        <x:v>19.547810171059592</x:v>
      </x:c>
      <x:c r="Y490" s="769">
        <x:f t="shared" si="53"/>
        <x:v>175.93029153953631</x:v>
      </x:c>
    </x:row>
    <x:row r="491" spans="1:25">
      <x:c r="A491" s="623" t="s">
        <x:v>1798</x:v>
      </x:c>
      <x:c r="B491" s="623" t="s">
        <x:v>9</x:v>
      </x:c>
      <x:c r="D491" s="623" t="s">
        <x:v>1731</x:v>
      </x:c>
      <x:c r="J491" s="623" t="s">
        <x:v>1937</x:v>
      </x:c>
      <x:c r="L491" s="623" t="s">
        <x:v>1938</x:v>
      </x:c>
      <x:c r="M491" s="625">
        <x:v>1</x:v>
      </x:c>
      <x:c r="N491" s="623" t="s">
        <x:v>1017</x:v>
      </x:c>
      <x:c r="O491" s="1694">
        <x:f>VLOOKUP(J:J,'구매팀 단가'!B:E,4,0)</x:f>
        <x:v>0.105</x:v>
      </x:c>
      <x:c r="P491" s="631"/>
      <x:c r="Q491" s="1884">
        <x:v>7.8799999999999995E-2</x:v>
      </x:c>
      <x:c r="R491" s="631">
        <x:v>0.105</x:v>
      </x:c>
      <x:c r="S491" s="631" cm="1">
        <x:f t="array" ref="S491">R491*RSDUSD24</x:f>
        <x:v>11.129999999999999</x:v>
      </x:c>
      <x:c r="T491" s="631">
        <x:f t="shared" si="50"/>
        <x:v>10.5</x:v>
      </x:c>
      <x:c r="U491" s="631">
        <x:f t="shared" si="51"/>
        <x:v>0.17850000000000002</x:v>
      </x:c>
      <x:c r="V491" s="631">
        <x:f t="shared" si="52"/>
        <x:v>10.6785</x:v>
      </x:c>
      <x:c r="W491" s="631">
        <x:f t="shared" si="54"/>
        <x:v>10.6785</x:v>
      </x:c>
      <x:c r="X491" s="770">
        <x:v>12.452444959413869</x:v>
      </x:c>
      <x:c r="Y491" s="769">
        <x:f t="shared" si="53"/>
        <x:v>12.452444959413869</x:v>
      </x:c>
    </x:row>
    <x:row r="492" spans="1:25">
      <x:c r="A492" s="623" t="s">
        <x:v>1798</x:v>
      </x:c>
      <x:c r="B492" s="623" t="s">
        <x:v>9</x:v>
      </x:c>
      <x:c r="D492" s="623" t="s">
        <x:v>1731</x:v>
      </x:c>
      <x:c r="J492" s="623" t="s">
        <x:v>1939</x:v>
      </x:c>
      <x:c r="L492" s="623" t="s">
        <x:v>1940</x:v>
      </x:c>
      <x:c r="M492" s="625">
        <x:v>1</x:v>
      </x:c>
      <x:c r="N492" s="623" t="s">
        <x:v>1017</x:v>
      </x:c>
      <x:c r="O492" s="1694">
        <x:f>VLOOKUP(J:J,'구매팀 단가'!B:E,4,0)</x:f>
        <x:v>2.36</x:v>
      </x:c>
      <x:c r="P492" s="631"/>
      <x:c r="Q492" s="1884">
        <x:v>2.36</x:v>
      </x:c>
      <x:c r="R492" s="631">
        <x:v>2.36</x:v>
      </x:c>
      <x:c r="S492" s="631" cm="1">
        <x:f t="array" ref="S492">R492*RSDUSD24</x:f>
        <x:v>250.16</x:v>
      </x:c>
      <x:c r="T492" s="631">
        <x:f t="shared" si="50"/>
        <x:v>236</x:v>
      </x:c>
      <x:c r="U492" s="631">
        <x:f t="shared" si="51"/>
        <x:v>4.0120000000000005</x:v>
      </x:c>
      <x:c r="V492" s="631">
        <x:f t="shared" si="52"/>
        <x:v>240.012</x:v>
      </x:c>
      <x:c r="W492" s="631">
        <x:f t="shared" si="54"/>
        <x:v>240.012</x:v>
      </x:c>
      <x:c r="X492" s="770">
        <x:v>280.89501814450006</x:v>
      </x:c>
      <x:c r="Y492" s="769">
        <x:f t="shared" si="53"/>
        <x:v>280.89501814450006</x:v>
      </x:c>
    </x:row>
    <x:row r="493" spans="1:25">
      <x:c r="A493" s="623" t="s">
        <x:v>1798</x:v>
      </x:c>
      <x:c r="B493" s="623" t="s">
        <x:v>9</x:v>
      </x:c>
      <x:c r="D493" s="623" t="s">
        <x:v>1731</x:v>
      </x:c>
      <x:c r="J493" s="623" t="s">
        <x:v>1941</x:v>
      </x:c>
      <x:c r="L493" s="623" t="s">
        <x:v>1942</x:v>
      </x:c>
      <x:c r="M493" s="625">
        <x:v>4</x:v>
      </x:c>
      <x:c r="N493" s="623" t="s">
        <x:v>1017</x:v>
      </x:c>
      <x:c r="O493" s="1694">
        <x:f>VLOOKUP(J:J,'구매팀 단가'!B:E,4,0)</x:f>
        <x:v>0.84</x:v>
      </x:c>
      <x:c r="P493" s="631"/>
      <x:c r="Q493" s="1884">
        <x:v>0.84</x:v>
      </x:c>
      <x:c r="R493" s="631">
        <x:v>0.84</x:v>
      </x:c>
      <x:c r="S493" s="631" cm="1">
        <x:f t="array" ref="S493">R493*RSDUSD24</x:f>
        <x:v>89.039999999999992</x:v>
      </x:c>
      <x:c r="T493" s="631">
        <x:f t="shared" si="50"/>
        <x:v>84</x:v>
      </x:c>
      <x:c r="U493" s="631">
        <x:f t="shared" si="51"/>
        <x:v>1.4280000000000002</x:v>
      </x:c>
      <x:c r="V493" s="631">
        <x:f t="shared" si="52"/>
        <x:v>85.427999999999997</x:v>
      </x:c>
      <x:c r="W493" s="631">
        <x:f t="shared" si="54"/>
        <x:v>341.71199999999999</x:v>
      </x:c>
      <x:c r="X493" s="770">
        <x:v>147.0211120337861</x:v>
      </x:c>
      <x:c r="Y493" s="769">
        <x:f t="shared" si="53"/>
        <x:v>588.08444813514438</x:v>
      </x:c>
    </x:row>
    <x:row r="494" spans="1:25">
      <x:c r="A494" s="623" t="s">
        <x:v>1798</x:v>
      </x:c>
      <x:c r="B494" s="623" t="s">
        <x:v>9</x:v>
      </x:c>
      <x:c r="D494" s="623" t="s">
        <x:v>1731</x:v>
      </x:c>
      <x:c r="J494" s="623" t="s">
        <x:v>1943</x:v>
      </x:c>
      <x:c r="L494" s="623" t="s">
        <x:v>1944</x:v>
      </x:c>
      <x:c r="M494" s="625">
        <x:v>1</x:v>
      </x:c>
      <x:c r="N494" s="623" t="s">
        <x:v>1017</x:v>
      </x:c>
      <x:c r="O494" s="1694">
        <x:f>VLOOKUP(J:J,'구매팀 단가'!B:E,4,0)</x:f>
        <x:v>1.93</x:v>
      </x:c>
      <x:c r="P494" s="631"/>
      <x:c r="Q494" s="1884">
        <x:v>1.93</x:v>
      </x:c>
      <x:c r="R494" s="631">
        <x:v>1.93</x:v>
      </x:c>
      <x:c r="S494" s="631" cm="1">
        <x:f t="array" ref="S494">R494*RSDUSD24</x:f>
        <x:v>204.57999999999998</x:v>
      </x:c>
      <x:c r="T494" s="631">
        <x:f t="shared" si="50"/>
        <x:v>193</x:v>
      </x:c>
      <x:c r="U494" s="631">
        <x:f t="shared" si="51"/>
        <x:v>3.2810000000000001</x:v>
      </x:c>
      <x:c r="V494" s="631">
        <x:f t="shared" si="52"/>
        <x:v>196.28100000000001</x:v>
      </x:c>
      <x:c r="W494" s="631">
        <x:f t="shared" si="54"/>
        <x:v>196.28100000000001</x:v>
      </x:c>
      <x:c r="X494" s="770">
        <x:v>229.71499365206998</x:v>
      </x:c>
      <x:c r="Y494" s="769">
        <x:f t="shared" si="53"/>
        <x:v>229.71499365206998</x:v>
      </x:c>
    </x:row>
    <x:row r="495" spans="1:25">
      <x:c r="A495" s="623" t="s">
        <x:v>1798</x:v>
      </x:c>
      <x:c r="B495" s="623" t="s">
        <x:v>9</x:v>
      </x:c>
      <x:c r="D495" s="623" t="s">
        <x:v>1731</x:v>
      </x:c>
      <x:c r="J495" s="623" t="s">
        <x:v>1945</x:v>
      </x:c>
      <x:c r="L495" s="623" t="s">
        <x:v>1946</x:v>
      </x:c>
      <x:c r="M495" s="625">
        <x:v>2</x:v>
      </x:c>
      <x:c r="N495" s="623" t="s">
        <x:v>1017</x:v>
      </x:c>
      <x:c r="O495" s="1694">
        <x:f>VLOOKUP(J:J,'구매팀 단가'!B:E,4,0)</x:f>
        <x:v>6.6000000000000003E-2</x:v>
      </x:c>
      <x:c r="P495" s="631"/>
      <x:c r="Q495" s="1884">
        <x:v>5.4600000000000003E-2</x:v>
      </x:c>
      <x:c r="R495" s="631">
        <x:v>6.6000000000000003E-2</x:v>
      </x:c>
      <x:c r="S495" s="631" cm="1">
        <x:f t="array" ref="S495">R495*RSDUSD24</x:f>
        <x:v>6.9960000000000004</x:v>
      </x:c>
      <x:c r="T495" s="631">
        <x:f t="shared" si="50"/>
        <x:v>6.6000000000000005</x:v>
      </x:c>
      <x:c r="U495" s="631">
        <x:f t="shared" si="51"/>
        <x:v>0.11220000000000002</x:v>
      </x:c>
      <x:c r="V495" s="631">
        <x:f t="shared" si="52"/>
        <x:v>6.7122000000000002</x:v>
      </x:c>
      <x:c r="W495" s="631">
        <x:f t="shared" si="54"/>
        <x:v>13.4244</x:v>
      </x:c>
      <x:c r="X495" s="770">
        <x:v>8.9775464554117583</x:v>
      </x:c>
      <x:c r="Y495" s="769">
        <x:f t="shared" si="53"/>
        <x:v>17.955092910823517</x:v>
      </x:c>
    </x:row>
    <x:row r="496" spans="1:25">
      <x:c r="A496" s="623" t="s">
        <x:v>1798</x:v>
      </x:c>
      <x:c r="B496" s="623" t="s">
        <x:v>9</x:v>
      </x:c>
      <x:c r="D496" s="623" t="s">
        <x:v>1731</x:v>
      </x:c>
      <x:c r="J496" s="623" t="s">
        <x:v>1866</x:v>
      </x:c>
      <x:c r="M496" s="625">
        <x:v>1.0914666666666666</x:v>
      </x:c>
      <x:c r="N496" s="623" t="s">
        <x:v>1017</x:v>
      </x:c>
      <x:c r="O496" s="1694">
        <x:f>VLOOKUP(J:J,'구매팀 단가'!B:E,4,0)</x:f>
        <x:v>1</x:v>
      </x:c>
      <x:c r="P496" s="631"/>
      <x:c r="Q496" s="1884">
        <x:v>0.88819999999999999</x:v>
      </x:c>
      <x:c r="R496" s="631">
        <x:v>1</x:v>
      </x:c>
      <x:c r="S496" s="631" cm="1">
        <x:f t="array" ref="S496">R496*RSDUSD24</x:f>
        <x:v>106</x:v>
      </x:c>
      <x:c r="T496" s="631">
        <x:f t="shared" si="50"/>
        <x:v>100</x:v>
      </x:c>
      <x:c r="U496" s="631">
        <x:f t="shared" si="51"/>
        <x:v>1.7000000000000002</x:v>
      </x:c>
      <x:c r="V496" s="631">
        <x:f t="shared" si="52"/>
        <x:v>101.7</x:v>
      </x:c>
      <x:c r="W496" s="631">
        <x:f t="shared" si="54"/>
        <x:v>111.00215999999999</x:v>
      </x:c>
      <x:c r="X496" s="770">
        <x:v>140.35864991055075</x:v>
      </x:c>
      <x:c r="Y496" s="769">
        <x:f t="shared" si="53"/>
        <x:v>153.19678775570245</x:v>
      </x:c>
    </x:row>
    <x:row r="497" spans="1:25">
      <x:c r="A497" s="623" t="s">
        <x:v>1798</x:v>
      </x:c>
      <x:c r="B497" s="623" t="s">
        <x:v>9</x:v>
      </x:c>
      <x:c r="D497" s="623" t="s">
        <x:v>1731</x:v>
      </x:c>
      <x:c r="J497" s="623" t="s">
        <x:v>1868</x:v>
      </x:c>
      <x:c r="M497" s="625">
        <x:v>1.07145</x:v>
      </x:c>
      <x:c r="N497" s="623" t="s">
        <x:v>1017</x:v>
      </x:c>
      <x:c r="O497" s="1694">
        <x:f>VLOOKUP(J:J,'구매팀 단가'!B:E,4,0)</x:f>
        <x:v>0.47</x:v>
      </x:c>
      <x:c r="P497" s="631"/>
      <x:c r="Q497" s="1884">
        <x:v>0.41449999999999998</x:v>
      </x:c>
      <x:c r="R497" s="631">
        <x:v>0.47</x:v>
      </x:c>
      <x:c r="S497" s="631" cm="1">
        <x:f t="array" ref="S497">R497*RSDUSD24</x:f>
        <x:v>49.82</x:v>
      </x:c>
      <x:c r="T497" s="631">
        <x:f t="shared" si="50"/>
        <x:v>47</x:v>
      </x:c>
      <x:c r="U497" s="631">
        <x:f t="shared" si="51"/>
        <x:v>0.79900000000000004</x:v>
      </x:c>
      <x:c r="V497" s="631">
        <x:f t="shared" si="52"/>
        <x:v>47.798999999999999</x:v>
      </x:c>
      <x:c r="W497" s="631">
        <x:f t="shared" si="54"/>
        <x:v>51.214238549999997</x:v>
      </x:c>
      <x:c r="X497" s="770">
        <x:v>65.501756797932103</x:v>
      </x:c>
      <x:c r="Y497" s="769">
        <x:f t="shared" si="53"/>
        <x:v>70.181857321144349</x:v>
      </x:c>
    </x:row>
    <x:row r="498" spans="1:25">
      <x:c r="A498" s="623" t="s">
        <x:v>1798</x:v>
      </x:c>
      <x:c r="B498" s="623" t="s">
        <x:v>9</x:v>
      </x:c>
      <x:c r="D498" s="623" t="s">
        <x:v>1731</x:v>
      </x:c>
      <x:c r="J498" s="623" t="s">
        <x:v>1947</x:v>
      </x:c>
      <x:c r="M498" s="625">
        <x:v>1.125E-2</x:v>
      </x:c>
      <x:c r="N498" s="623" t="s">
        <x:v>1017</x:v>
      </x:c>
      <x:c r="O498" s="1694">
        <x:f>VLOOKUP(J:J,'구매팀 단가'!B:E,4,0)</x:f>
        <x:v>0.47</x:v>
      </x:c>
      <x:c r="P498" s="631"/>
      <x:c r="Q498" s="1884">
        <x:v>0.41449999999999998</x:v>
      </x:c>
      <x:c r="R498" s="631">
        <x:v>0.47</x:v>
      </x:c>
      <x:c r="S498" s="631" cm="1">
        <x:f t="array" ref="S498">R498*RSDUSD24</x:f>
        <x:v>49.82</x:v>
      </x:c>
      <x:c r="T498" s="631">
        <x:f t="shared" si="50"/>
        <x:v>47</x:v>
      </x:c>
      <x:c r="U498" s="631">
        <x:f t="shared" si="51"/>
        <x:v>0.79900000000000004</x:v>
      </x:c>
      <x:c r="V498" s="631">
        <x:f t="shared" si="52"/>
        <x:v>47.798999999999999</x:v>
      </x:c>
      <x:c r="W498" s="631">
        <x:f t="shared" si="54"/>
        <x:v>0.53773874999999993</x:v>
      </x:c>
      <x:c r="X498" s="770">
        <x:v>65.501756797932103</x:v>
      </x:c>
      <x:c r="Y498" s="769">
        <x:f t="shared" si="53"/>
        <x:v>0.73689476397673614</x:v>
      </x:c>
    </x:row>
    <x:row r="499" spans="1:25">
      <x:c r="A499" s="623" t="s">
        <x:v>1798</x:v>
      </x:c>
      <x:c r="B499" s="623" t="s">
        <x:v>9</x:v>
      </x:c>
      <x:c r="D499" s="623" t="s">
        <x:v>1731</x:v>
      </x:c>
      <x:c r="J499" s="623" t="s">
        <x:v>1870</x:v>
      </x:c>
      <x:c r="L499" s="623" t="s">
        <x:v>1871</x:v>
      </x:c>
      <x:c r="M499" s="625">
        <x:v>2</x:v>
      </x:c>
      <x:c r="N499" s="623" t="s">
        <x:v>1017</x:v>
      </x:c>
      <x:c r="O499" s="1694">
        <x:f>VLOOKUP(J:J,'구매팀 단가'!B:E,4,0)</x:f>
        <x:v>3.5000000000000003E-2</x:v>
      </x:c>
      <x:c r="P499" s="631"/>
      <x:c r="Q499" s="1884">
        <x:v>0.05</x:v>
      </x:c>
      <x:c r="R499" s="631">
        <x:v>3.5000000000000003E-2</x:v>
      </x:c>
      <x:c r="S499" s="631" cm="1">
        <x:f t="array" ref="S499">R499*RSDUSD24</x:f>
        <x:v>3.7100000000000004</x:v>
      </x:c>
      <x:c r="T499" s="631">
        <x:f t="shared" si="50"/>
        <x:v>3.5000000000000004</x:v>
      </x:c>
      <x:c r="U499" s="631">
        <x:f t="shared" si="51"/>
        <x:v>5.9500000000000011E-2</x:v>
      </x:c>
      <x:c r="V499" s="631">
        <x:f t="shared" si="52"/>
        <x:v>3.5595000000000003</x:v>
      </x:c>
      <x:c r="W499" s="631">
        <x:f t="shared" si="54"/>
        <x:v>7.1190000000000007</x:v>
      </x:c>
      <x:c r="X499" s="770">
        <x:v>5.9511656386546621</x:v>
      </x:c>
      <x:c r="Y499" s="769">
        <x:f t="shared" si="53"/>
        <x:v>11.902331277309324</x:v>
      </x:c>
    </x:row>
    <x:row r="500" spans="1:25">
      <x:c r="A500" s="623" t="s">
        <x:v>1798</x:v>
      </x:c>
      <x:c r="B500" s="623" t="s">
        <x:v>9</x:v>
      </x:c>
      <x:c r="D500" s="623" t="s">
        <x:v>1731</x:v>
      </x:c>
      <x:c r="J500" s="623" t="s">
        <x:v>1948</x:v>
      </x:c>
      <x:c r="L500" s="623" t="s">
        <x:v>1949</x:v>
      </x:c>
      <x:c r="M500" s="625">
        <x:v>10</x:v>
      </x:c>
      <x:c r="N500" s="623" t="s">
        <x:v>1017</x:v>
      </x:c>
      <x:c r="O500" s="1694">
        <x:f>VLOOKUP(J:J,'구매팀 단가'!B:E,4,0)</x:f>
        <x:v>2.5000000000000001E-2</x:v>
      </x:c>
      <x:c r="P500" s="631"/>
      <x:c r="Q500" s="1884">
        <x:v>1.9699999999999999E-2</x:v>
      </x:c>
      <x:c r="R500" s="631">
        <x:v>2.5000000000000001E-2</x:v>
      </x:c>
      <x:c r="S500" s="631" cm="1">
        <x:f t="array" ref="S500">R500*RSDUSD24</x:f>
        <x:v>2.6500000000000004</x:v>
      </x:c>
      <x:c r="T500" s="631">
        <x:f t="shared" si="50"/>
        <x:v>2.5</x:v>
      </x:c>
      <x:c r="U500" s="631">
        <x:f t="shared" si="51"/>
        <x:v>4.2500000000000003E-2</x:v>
      </x:c>
      <x:c r="V500" s="631">
        <x:f t="shared" si="52"/>
        <x:v>2.5425</x:v>
      </x:c>
      <x:c r="W500" s="631">
        <x:f t="shared" si="54"/>
        <x:v>25.425000000000001</x:v>
      </x:c>
      <x:c r="X500" s="770">
        <x:v>2.8078884222400773</x:v>
      </x:c>
      <x:c r="Y500" s="769">
        <x:f t="shared" si="53"/>
        <x:v>28.078884222400774</x:v>
      </x:c>
    </x:row>
    <x:row r="501" spans="1:25">
      <x:c r="A501" s="623" t="s">
        <x:v>1798</x:v>
      </x:c>
      <x:c r="B501" s="623" t="s">
        <x:v>9</x:v>
      </x:c>
      <x:c r="D501" s="623" t="s">
        <x:v>1731</x:v>
      </x:c>
      <x:c r="J501" s="623" t="s">
        <x:v>1950</x:v>
      </x:c>
      <x:c r="L501" s="623" t="s">
        <x:v>1951</x:v>
      </x:c>
      <x:c r="M501" s="625">
        <x:v>2</x:v>
      </x:c>
      <x:c r="N501" s="623" t="s">
        <x:v>1017</x:v>
      </x:c>
      <x:c r="O501" s="1694">
        <x:f>VLOOKUP(J:J,'구매팀 단가'!B:E,4,0)</x:f>
        <x:v>1.4E-2</x:v>
      </x:c>
      <x:c r="P501" s="631"/>
      <x:c r="Q501" s="1884">
        <x:v>2.1100000000000001E-2</x:v>
      </x:c>
      <x:c r="R501" s="631">
        <x:v>1.4E-2</x:v>
      </x:c>
      <x:c r="S501" s="631" cm="1">
        <x:f t="array" ref="S501">R501*RSDUSD24</x:f>
        <x:v>1.484</x:v>
      </x:c>
      <x:c r="T501" s="631">
        <x:f t="shared" si="50"/>
        <x:v>1.4000000000000001</x:v>
      </x:c>
      <x:c r="U501" s="631">
        <x:f t="shared" si="51"/>
        <x:v>2.3800000000000005E-2</x:v>
      </x:c>
      <x:c r="V501" s="631">
        <x:f t="shared" si="52"/>
        <x:v>1.4238000000000002</x:v>
      </x:c>
      <x:c r="W501" s="631">
        <x:f t="shared" si="54"/>
        <x:v>2.8476000000000004</x:v>
      </x:c>
      <x:c r="X501" s="770">
        <x:v>2.3889143049193082</x:v>
      </x:c>
      <x:c r="Y501" s="769">
        <x:f t="shared" si="53"/>
        <x:v>4.7778286098386165</x:v>
      </x:c>
    </x:row>
    <x:row r="502" spans="1:25">
      <x:c r="A502" s="623" t="s">
        <x:v>1798</x:v>
      </x:c>
      <x:c r="B502" s="623" t="s">
        <x:v>9</x:v>
      </x:c>
      <x:c r="D502" s="623" t="s">
        <x:v>1731</x:v>
      </x:c>
      <x:c r="J502" s="623" t="s">
        <x:v>1952</x:v>
      </x:c>
      <x:c r="L502" s="623" t="s">
        <x:v>1953</x:v>
      </x:c>
      <x:c r="M502" s="625">
        <x:v>5</x:v>
      </x:c>
      <x:c r="N502" s="623" t="s">
        <x:v>1017</x:v>
      </x:c>
      <x:c r="O502" s="1694">
        <x:f>VLOOKUP(J:J,'구매팀 단가'!B:E,4,0)</x:f>
        <x:v>2.5999999999999999E-2</x:v>
      </x:c>
      <x:c r="P502" s="631"/>
      <x:c r="Q502" s="1884">
        <x:v>2.8299999999999999E-2</x:v>
      </x:c>
      <x:c r="R502" s="631">
        <x:v>2.5999999999999999E-2</x:v>
      </x:c>
      <x:c r="S502" s="631" cm="1">
        <x:f t="array" ref="S502">R502*RSDUSD24</x:f>
        <x:v>2.7559999999999998</x:v>
      </x:c>
      <x:c r="T502" s="631">
        <x:f t="shared" si="50"/>
        <x:v>2.6</x:v>
      </x:c>
      <x:c r="U502" s="631">
        <x:f t="shared" si="51"/>
        <x:v>4.4200000000000003E-2</x:v>
      </x:c>
      <x:c r="V502" s="631">
        <x:f t="shared" si="52"/>
        <x:v>2.6442000000000001</x:v>
      </x:c>
      <x:c r="W502" s="631">
        <x:f t="shared" si="54"/>
        <x:v>13.221</x:v>
      </x:c>
      <x:c r="X502" s="770">
        <x:v>4.0336671243347304</x:v>
      </x:c>
      <x:c r="Y502" s="769">
        <x:f t="shared" si="53"/>
        <x:v>20.168335621673652</x:v>
      </x:c>
    </x:row>
    <x:row r="503" spans="1:25">
      <x:c r="A503" s="623" t="s">
        <x:v>1798</x:v>
      </x:c>
      <x:c r="B503" s="623" t="s">
        <x:v>9</x:v>
      </x:c>
      <x:c r="D503" s="623" t="s">
        <x:v>1731</x:v>
      </x:c>
      <x:c r="J503" s="623" t="s">
        <x:v>1954</x:v>
      </x:c>
      <x:c r="L503" s="623" t="s">
        <x:v>1955</x:v>
      </x:c>
      <x:c r="M503" s="625">
        <x:v>112</x:v>
      </x:c>
      <x:c r="N503" s="623" t="s">
        <x:v>1017</x:v>
      </x:c>
      <x:c r="O503" s="1694">
        <x:f>VLOOKUP(J:J,'구매팀 단가'!B:E,4,0)</x:f>
        <x:v>9.6296296296296303E-3</x:v>
      </x:c>
      <x:c r="P503" s="631"/>
      <x:c r="Q503" s="1884">
        <x:v>2.4299999999999999E-2</x:v>
      </x:c>
      <x:c r="R503" s="631">
        <x:v>9.6296296296296303E-3</x:v>
      </x:c>
      <x:c r="S503" s="631" cm="1">
        <x:f t="array" ref="S503">R503*RSDUSD24</x:f>
        <x:v>1.0207407407407407</x:v>
      </x:c>
      <x:c r="T503" s="631">
        <x:f t="shared" si="50"/>
        <x:v>0.96296296296296302</x:v>
      </x:c>
      <x:c r="U503" s="631">
        <x:f t="shared" si="51"/>
        <x:v>1.6370370370370372E-2</x:v>
      </x:c>
      <x:c r="V503" s="631">
        <x:f t="shared" si="52"/>
        <x:v>0.97933333333333339</x:v>
      </x:c>
      <x:c r="W503" s="631">
        <x:f t="shared" si="54"/>
        <x:v>109.68533333333335</x:v>
      </x:c>
      <x:c r="X503" s="770">
        <x:v>3.4635374954534965</x:v>
      </x:c>
      <x:c r="Y503" s="769">
        <x:f t="shared" si="53"/>
        <x:v>387.9161994907916</x:v>
      </x:c>
    </x:row>
    <x:row r="504" spans="1:25">
      <x:c r="A504" s="623" t="s">
        <x:v>1798</x:v>
      </x:c>
      <x:c r="B504" s="623" t="s">
        <x:v>9</x:v>
      </x:c>
      <x:c r="D504" s="623" t="s">
        <x:v>1731</x:v>
      </x:c>
      <x:c r="J504" s="623" t="s">
        <x:v>1956</x:v>
      </x:c>
      <x:c r="L504" s="623" t="s">
        <x:v>1957</x:v>
      </x:c>
      <x:c r="M504" s="625">
        <x:v>4</x:v>
      </x:c>
      <x:c r="N504" s="623" t="s">
        <x:v>1017</x:v>
      </x:c>
      <x:c r="O504" s="1694">
        <x:f>VLOOKUP(J:J,'구매팀 단가'!B:E,4,0)</x:f>
        <x:v>8.2000000000000003E-2</x:v>
      </x:c>
      <x:c r="P504" s="631"/>
      <x:c r="Q504" s="1884">
        <x:v>0.15459999999999999</x:v>
      </x:c>
      <x:c r="R504" s="631">
        <x:v>8.2000000000000003E-2</x:v>
      </x:c>
      <x:c r="S504" s="631" cm="1">
        <x:f t="array" ref="S504">R504*RSDUSD24</x:f>
        <x:v>8.6920000000000002</x:v>
      </x:c>
      <x:c r="T504" s="631">
        <x:f t="shared" si="50"/>
        <x:v>8.2000000000000011</x:v>
      </x:c>
      <x:c r="U504" s="631">
        <x:f t="shared" si="51"/>
        <x:v>0.13940000000000002</x:v>
      </x:c>
      <x:c r="V504" s="631">
        <x:f t="shared" si="52"/>
        <x:v>8.3394000000000013</x:v>
      </x:c>
      <x:c r="W504" s="631">
        <x:f t="shared" si="54"/>
        <x:v>33.357600000000005</x:v>
      </x:c>
      <x:c r="X504" s="770">
        <x:v>22.035510156259694</x:v>
      </x:c>
      <x:c r="Y504" s="769">
        <x:f t="shared" si="53"/>
        <x:v>88.142040625038774</x:v>
      </x:c>
    </x:row>
    <x:row r="505" spans="1:25">
      <x:c r="A505" s="623" t="s">
        <x:v>1798</x:v>
      </x:c>
      <x:c r="B505" s="623" t="s">
        <x:v>9</x:v>
      </x:c>
      <x:c r="D505" s="623" t="s">
        <x:v>1731</x:v>
      </x:c>
      <x:c r="J505" s="623" t="s">
        <x:v>1958</x:v>
      </x:c>
      <x:c r="L505" s="623" t="s">
        <x:v>1875</x:v>
      </x:c>
      <x:c r="M505" s="625">
        <x:v>2</x:v>
      </x:c>
      <x:c r="N505" s="623" t="s">
        <x:v>1017</x:v>
      </x:c>
      <x:c r="O505" s="1694">
        <x:f>VLOOKUP(J:J,'구매팀 단가'!B:E,4,0)</x:f>
        <x:v>1.77</x:v>
      </x:c>
      <x:c r="P505" s="631"/>
      <x:c r="Q505" s="1884">
        <x:v>4.5396000000000001</x:v>
      </x:c>
      <x:c r="R505" s="631">
        <x:v>1.77</x:v>
      </x:c>
      <x:c r="S505" s="631" cm="1">
        <x:f t="array" ref="S505">R505*RSDUSD24</x:f>
        <x:v>187.62</x:v>
      </x:c>
      <x:c r="T505" s="631">
        <x:f t="shared" ref="T505:T568" si="55">R505*RSDUSD25</x:f>
        <x:v>177</x:v>
      </x:c>
      <x:c r="U505" s="631">
        <x:f t="shared" ref="U505:U568" si="56">T505*1.7%</x:f>
        <x:v>3.0090000000000003</x:v>
      </x:c>
      <x:c r="V505" s="631">
        <x:f t="shared" ref="V505:V568" si="57">T505+U505</x:f>
        <x:v>180.00900000000001</x:v>
      </x:c>
      <x:c r="W505" s="631">
        <x:f t="shared" si="54"/>
        <x:v>360.01800000000003</x:v>
      </x:c>
      <x:c r="X505" s="770">
        <x:v>717.37460834714739</x:v>
      </x:c>
      <x:c r="Y505" s="769">
        <x:f t="shared" si="53"/>
        <x:v>1434.7492166942948</x:v>
      </x:c>
    </x:row>
    <x:row r="506" spans="1:25">
      <x:c r="A506" s="623" t="s">
        <x:v>1798</x:v>
      </x:c>
      <x:c r="B506" s="623" t="s">
        <x:v>9</x:v>
      </x:c>
      <x:c r="D506" s="623" t="s">
        <x:v>1731</x:v>
      </x:c>
      <x:c r="J506" s="623" t="s">
        <x:v>1959</x:v>
      </x:c>
      <x:c r="L506" s="623" t="s">
        <x:v>1960</x:v>
      </x:c>
      <x:c r="M506" s="625">
        <x:v>4</x:v>
      </x:c>
      <x:c r="N506" s="623" t="s">
        <x:v>1017</x:v>
      </x:c>
      <x:c r="O506" s="1694">
        <x:f>VLOOKUP(J:J,'구매팀 단가'!B:E,4,0)</x:f>
        <x:v>0.152</x:v>
      </x:c>
      <x:c r="P506" s="631"/>
      <x:c r="Q506" s="1884">
        <x:v>0.53620000000000001</x:v>
      </x:c>
      <x:c r="R506" s="631">
        <x:v>0.152</x:v>
      </x:c>
      <x:c r="S506" s="631" cm="1">
        <x:f t="array" ref="S506">R506*RSDUSD24</x:f>
        <x:v>16.111999999999998</x:v>
      </x:c>
      <x:c r="T506" s="631">
        <x:f t="shared" si="55"/>
        <x:v>15.2</x:v>
      </x:c>
      <x:c r="U506" s="631">
        <x:f t="shared" si="56"/>
        <x:v>0.25840000000000002</x:v>
      </x:c>
      <x:c r="V506" s="631">
        <x:f t="shared" si="57"/>
        <x:v>15.458399999999999</x:v>
      </x:c>
      <x:c r="W506" s="631">
        <x:f t="shared" si="54"/>
        <x:v>61.833599999999997</x:v>
      </x:c>
      <x:c r="X506" s="770">
        <x:v>76.425876751529415</x:v>
      </x:c>
      <x:c r="Y506" s="769">
        <x:f t="shared" si="53"/>
        <x:v>305.70350700611766</x:v>
      </x:c>
    </x:row>
    <x:row r="507" spans="1:25">
      <x:c r="A507" s="623" t="s">
        <x:v>1798</x:v>
      </x:c>
      <x:c r="B507" s="623" t="s">
        <x:v>9</x:v>
      </x:c>
      <x:c r="D507" s="623" t="s">
        <x:v>1731</x:v>
      </x:c>
      <x:c r="J507" s="623" t="s">
        <x:v>1961</x:v>
      </x:c>
      <x:c r="L507" s="623" t="s">
        <x:v>1962</x:v>
      </x:c>
      <x:c r="M507" s="625">
        <x:v>2</x:v>
      </x:c>
      <x:c r="N507" s="623" t="s">
        <x:v>1017</x:v>
      </x:c>
      <x:c r="O507" s="1694">
        <x:f>VLOOKUP(J:J,'구매팀 단가'!B:E,4,0)</x:f>
        <x:v>1.2E-2</x:v>
      </x:c>
      <x:c r="P507" s="631"/>
      <x:c r="Q507" s="1884">
        <x:v>2.1100000000000001E-2</x:v>
      </x:c>
      <x:c r="R507" s="631">
        <x:v>1.2E-2</x:v>
      </x:c>
      <x:c r="S507" s="631" cm="1">
        <x:f t="array" ref="S507">R507*RSDUSD24</x:f>
        <x:v>1.272</x:v>
      </x:c>
      <x:c r="T507" s="631">
        <x:f t="shared" si="55"/>
        <x:v>1.2</x:v>
      </x:c>
      <x:c r="U507" s="631">
        <x:f t="shared" si="56"/>
        <x:v>2.0400000000000001E-2</x:v>
      </x:c>
      <x:c r="V507" s="631">
        <x:f t="shared" si="57"/>
        <x:v>1.2203999999999999</x:v>
      </x:c>
      <x:c r="W507" s="631">
        <x:f t="shared" si="54"/>
        <x:v>2.4407999999999999</x:v>
      </x:c>
      <x:c r="X507" s="770">
        <x:v>3.0074337923485093</x:v>
      </x:c>
      <x:c r="Y507" s="769">
        <x:f t="shared" si="53"/>
        <x:v>6.0148675846970185</x:v>
      </x:c>
    </x:row>
    <x:row r="508" spans="1:25">
      <x:c r="A508" s="623" t="s">
        <x:v>1798</x:v>
      </x:c>
      <x:c r="B508" s="623" t="s">
        <x:v>9</x:v>
      </x:c>
      <x:c r="D508" s="623" t="s">
        <x:v>1731</x:v>
      </x:c>
      <x:c r="J508" s="623" t="s">
        <x:v>1963</x:v>
      </x:c>
      <x:c r="L508" s="623" t="s">
        <x:v>1964</x:v>
      </x:c>
      <x:c r="M508" s="625">
        <x:v>138</x:v>
      </x:c>
      <x:c r="N508" s="623" t="s">
        <x:v>1017</x:v>
      </x:c>
      <x:c r="O508" s="1694">
        <x:f>VLOOKUP(J:J,'구매팀 단가'!B:E,4,0)</x:f>
        <x:v>8.9999999999999993E-3</x:v>
      </x:c>
      <x:c r="P508" s="631"/>
      <x:c r="Q508" s="1884">
        <x:v>1.38E-2</x:v>
      </x:c>
      <x:c r="R508" s="631">
        <x:v>8.9999999999999993E-3</x:v>
      </x:c>
      <x:c r="S508" s="631" cm="1">
        <x:f t="array" ref="S508">R508*RSDUSD24</x:f>
        <x:v>0.95399999999999996</x:v>
      </x:c>
      <x:c r="T508" s="631">
        <x:f t="shared" si="55"/>
        <x:v>0.89999999999999991</x:v>
      </x:c>
      <x:c r="U508" s="631">
        <x:f t="shared" si="56"/>
        <x:v>1.5299999999999999E-2</x:v>
      </x:c>
      <x:c r="V508" s="631">
        <x:f t="shared" si="57"/>
        <x:v>0.91529999999999989</x:v>
      </x:c>
      <x:c r="W508" s="631">
        <x:f t="shared" si="54"/>
        <x:v>126.31139999999999</x:v>
      </x:c>
      <x:c r="X508" s="770">
        <x:v>2.1079361351927912</x:v>
      </x:c>
      <x:c r="Y508" s="769">
        <x:f t="shared" si="53"/>
        <x:v>290.89518665660518</x:v>
      </x:c>
    </x:row>
    <x:row r="509" spans="1:25">
      <x:c r="A509" s="623" t="s">
        <x:v>1798</x:v>
      </x:c>
      <x:c r="B509" s="623" t="s">
        <x:v>9</x:v>
      </x:c>
      <x:c r="D509" s="623" t="s">
        <x:v>1731</x:v>
      </x:c>
      <x:c r="J509" s="623" t="s">
        <x:v>1965</x:v>
      </x:c>
      <x:c r="L509" s="623" t="s">
        <x:v>1964</x:v>
      </x:c>
      <x:c r="M509" s="625">
        <x:v>5</x:v>
      </x:c>
      <x:c r="N509" s="623" t="s">
        <x:v>1017</x:v>
      </x:c>
      <x:c r="O509" s="1694">
        <x:f>VLOOKUP(J:J,'구매팀 단가'!B:E,4,0)</x:f>
        <x:v>8.9999999999999993E-3</x:v>
      </x:c>
      <x:c r="P509" s="631"/>
      <x:c r="Q509" s="1884">
        <x:v>1.38E-2</x:v>
      </x:c>
      <x:c r="R509" s="631">
        <x:v>8.9999999999999993E-3</x:v>
      </x:c>
      <x:c r="S509" s="631" cm="1">
        <x:f t="array" ref="S509">R509*RSDUSD24</x:f>
        <x:v>0.95399999999999996</x:v>
      </x:c>
      <x:c r="T509" s="631">
        <x:f t="shared" si="55"/>
        <x:v>0.89999999999999991</x:v>
      </x:c>
      <x:c r="U509" s="631">
        <x:f t="shared" si="56"/>
        <x:v>1.5299999999999999E-2</x:v>
      </x:c>
      <x:c r="V509" s="631">
        <x:f t="shared" si="57"/>
        <x:v>0.91529999999999989</x:v>
      </x:c>
      <x:c r="W509" s="631">
        <x:f t="shared" si="54"/>
        <x:v>4.5764999999999993</x:v>
      </x:c>
      <x:c r="X509" s="770">
        <x:v>1.9669472196402571</x:v>
      </x:c>
      <x:c r="Y509" s="769">
        <x:f t="shared" si="53"/>
        <x:v>9.8347360982012848</x:v>
      </x:c>
    </x:row>
    <x:row r="510" spans="1:25">
      <x:c r="A510" s="623" t="s">
        <x:v>1798</x:v>
      </x:c>
      <x:c r="B510" s="623" t="s">
        <x:v>9</x:v>
      </x:c>
      <x:c r="D510" s="623" t="s">
        <x:v>1731</x:v>
      </x:c>
      <x:c r="J510" s="623" t="s">
        <x:v>1966</x:v>
      </x:c>
      <x:c r="L510" s="623" t="s">
        <x:v>1967</x:v>
      </x:c>
      <x:c r="M510" s="625">
        <x:v>9</x:v>
      </x:c>
      <x:c r="N510" s="623" t="s">
        <x:v>1017</x:v>
      </x:c>
      <x:c r="O510" s="1694">
        <x:f>VLOOKUP(J:J,'구매팀 단가'!B:E,4,0)</x:f>
        <x:v>5.4199999999999998E-2</x:v>
      </x:c>
      <x:c r="P510" s="631"/>
      <x:c r="Q510" s="1884">
        <x:v>6.5799999999999997E-2</x:v>
      </x:c>
      <x:c r="R510" s="631">
        <x:v>5.4199999999999998E-2</x:v>
      </x:c>
      <x:c r="S510" s="631" cm="1">
        <x:f t="array" ref="S510">R510*RSDUSD24</x:f>
        <x:v>5.7451999999999996</x:v>
      </x:c>
      <x:c r="T510" s="631">
        <x:f t="shared" si="55"/>
        <x:v>5.42</x:v>
      </x:c>
      <x:c r="U510" s="631">
        <x:f t="shared" si="56"/>
        <x:v>9.214E-2</x:v>
      </x:c>
      <x:c r="V510" s="631">
        <x:f t="shared" si="57"/>
        <x:v>5.5121399999999996</x:v>
      </x:c>
      <x:c r="W510" s="631">
        <x:f t="shared" si="54"/>
        <x:v>49.609259999999999</x:v>
      </x:c>
      <x:c r="X510" s="770">
        <x:v>9.3786323950962984</x:v>
      </x:c>
      <x:c r="Y510" s="769">
        <x:f t="shared" si="53"/>
        <x:v>84.407691555866691</x:v>
      </x:c>
    </x:row>
    <x:row r="511" spans="1:25">
      <x:c r="A511" s="623" t="s">
        <x:v>1798</x:v>
      </x:c>
      <x:c r="B511" s="623" t="s">
        <x:v>9</x:v>
      </x:c>
      <x:c r="D511" s="623" t="s">
        <x:v>1731</x:v>
      </x:c>
      <x:c r="J511" s="623" t="s">
        <x:v>1968</x:v>
      </x:c>
      <x:c r="L511" s="623" t="s">
        <x:v>1967</x:v>
      </x:c>
      <x:c r="M511" s="625">
        <x:v>2</x:v>
      </x:c>
      <x:c r="N511" s="623" t="s">
        <x:v>1017</x:v>
      </x:c>
      <x:c r="O511" s="1694">
        <x:f>VLOOKUP(J:J,'구매팀 단가'!B:E,4,0)</x:f>
        <x:v>2.01E-2</x:v>
      </x:c>
      <x:c r="P511" s="631"/>
      <x:c r="Q511" s="1884">
        <x:v>2.4299999999999999E-2</x:v>
      </x:c>
      <x:c r="R511" s="631">
        <x:v>2.01E-2</x:v>
      </x:c>
      <x:c r="S511" s="631" cm="1">
        <x:f t="array" ref="S511">R511*RSDUSD24</x:f>
        <x:v>2.1305999999999998</x:v>
      </x:c>
      <x:c r="T511" s="631">
        <x:f t="shared" si="55"/>
        <x:v>2.0099999999999998</x:v>
      </x:c>
      <x:c r="U511" s="631">
        <x:f t="shared" si="56"/>
        <x:v>3.4169999999999999E-2</x:v>
      </x:c>
      <x:c r="V511" s="631">
        <x:f t="shared" si="57"/>
        <x:v>2.0441699999999998</x:v>
      </x:c>
      <x:c r="W511" s="631">
        <x:f t="shared" si="54"/>
        <x:v>4.0883399999999996</x:v>
      </x:c>
      <x:c r="X511" s="770">
        <x:v>3.6952255694247689</x:v>
      </x:c>
      <x:c r="Y511" s="769">
        <x:f t="shared" si="53"/>
        <x:v>7.3904511388495377</x:v>
      </x:c>
    </x:row>
    <x:row r="512" spans="1:25" s="1685" customFormat="1">
      <x:c r="A512" s="1685" t="s">
        <x:v>1798</x:v>
      </x:c>
      <x:c r="B512" s="1685" t="s">
        <x:v>9</x:v>
      </x:c>
      <x:c r="D512" s="1685" t="s">
        <x:v>1731</x:v>
      </x:c>
      <x:c r="J512" s="1685" t="s">
        <x:v>1969</x:v>
      </x:c>
      <x:c r="K512" s="1686"/>
      <x:c r="L512" s="1685" t="s">
        <x:v>1970</x:v>
      </x:c>
      <x:c r="M512" s="1687">
        <x:v>1</x:v>
      </x:c>
      <x:c r="N512" s="1685" t="s">
        <x:v>1017</x:v>
      </x:c>
      <x:c r="O512" s="1694">
        <x:f>VLOOKUP(J:J,'구매팀 단가'!B:E,4,0)</x:f>
        <x:v>5.7</x:v>
      </x:c>
      <x:c r="P512" s="631"/>
      <x:c r="Q512" s="1883">
        <x:v>0</x:v>
      </x:c>
      <x:c r="R512" s="1684">
        <x:v>5.7</x:v>
      </x:c>
      <x:c r="S512" s="1684" cm="1">
        <x:f t="array" ref="S512">R512*RSDUSD24</x:f>
        <x:v>604.20000000000005</x:v>
      </x:c>
      <x:c r="T512" s="1684">
        <x:f t="shared" si="55"/>
        <x:v>570</x:v>
      </x:c>
      <x:c r="U512" s="1684">
        <x:f t="shared" si="56"/>
        <x:v>9.6900000000000013</x:v>
      </x:c>
      <x:c r="V512" s="1684">
        <x:f t="shared" si="57"/>
        <x:v>579.69000000000005</x:v>
      </x:c>
      <x:c r="W512" s="1684">
        <x:f t="shared" si="54"/>
        <x:v>579.69000000000005</x:v>
      </x:c>
      <x:c r="X512" s="1688">
        <x:v>0</x:v>
      </x:c>
      <x:c r="Y512" s="1689">
        <x:f t="shared" si="53"/>
        <x:v>0</x:v>
      </x:c>
    </x:row>
    <x:row r="513" spans="1:25" s="1685" customFormat="1">
      <x:c r="A513" s="1685" t="s">
        <x:v>1798</x:v>
      </x:c>
      <x:c r="B513" s="1685" t="s">
        <x:v>9</x:v>
      </x:c>
      <x:c r="D513" s="1685" t="s">
        <x:v>1731</x:v>
      </x:c>
      <x:c r="J513" s="1685" t="s">
        <x:v>1971</x:v>
      </x:c>
      <x:c r="K513" s="1686"/>
      <x:c r="L513" s="1685" t="s">
        <x:v>1970</x:v>
      </x:c>
      <x:c r="M513" s="1687">
        <x:v>1</x:v>
      </x:c>
      <x:c r="N513" s="1685" t="s">
        <x:v>1017</x:v>
      </x:c>
      <x:c r="O513" s="1694">
        <x:f>VLOOKUP(J:J,'구매팀 단가'!B:E,4,0)</x:f>
        <x:v>5.7</x:v>
      </x:c>
      <x:c r="P513" s="631"/>
      <x:c r="Q513" s="1883">
        <x:v>0</x:v>
      </x:c>
      <x:c r="R513" s="1684">
        <x:v>5.7</x:v>
      </x:c>
      <x:c r="S513" s="1684" cm="1">
        <x:f t="array" ref="S513">R513*RSDUSD24</x:f>
        <x:v>604.20000000000005</x:v>
      </x:c>
      <x:c r="T513" s="1684">
        <x:f t="shared" si="55"/>
        <x:v>570</x:v>
      </x:c>
      <x:c r="U513" s="1684">
        <x:f t="shared" si="56"/>
        <x:v>9.6900000000000013</x:v>
      </x:c>
      <x:c r="V513" s="1684">
        <x:f t="shared" si="57"/>
        <x:v>579.69000000000005</x:v>
      </x:c>
      <x:c r="W513" s="1684">
        <x:f t="shared" si="54"/>
        <x:v>579.69000000000005</x:v>
      </x:c>
      <x:c r="X513" s="1688">
        <x:v>0</x:v>
      </x:c>
      <x:c r="Y513" s="1689">
        <x:f t="shared" si="53"/>
        <x:v>0</x:v>
      </x:c>
    </x:row>
    <x:row r="514" spans="1:25" s="1685" customFormat="1">
      <x:c r="A514" s="1685" t="s">
        <x:v>1798</x:v>
      </x:c>
      <x:c r="B514" s="1685" t="s">
        <x:v>9</x:v>
      </x:c>
      <x:c r="D514" s="1685" t="s">
        <x:v>1731</x:v>
      </x:c>
      <x:c r="J514" s="1685" t="s">
        <x:v>1972</x:v>
      </x:c>
      <x:c r="K514" s="1686"/>
      <x:c r="L514" s="1685" t="s">
        <x:v>1970</x:v>
      </x:c>
      <x:c r="M514" s="1687">
        <x:v>2</x:v>
      </x:c>
      <x:c r="N514" s="1685" t="s">
        <x:v>1017</x:v>
      </x:c>
      <x:c r="O514" s="1694">
        <x:f>VLOOKUP(J:J,'구매팀 단가'!B:E,4,0)</x:f>
        <x:v>5.7</x:v>
      </x:c>
      <x:c r="P514" s="631"/>
      <x:c r="Q514" s="1883">
        <x:v>0</x:v>
      </x:c>
      <x:c r="R514" s="1684">
        <x:v>5.7</x:v>
      </x:c>
      <x:c r="S514" s="1684" cm="1">
        <x:f t="array" ref="S514">R514*RSDUSD24</x:f>
        <x:v>604.20000000000005</x:v>
      </x:c>
      <x:c r="T514" s="1684">
        <x:f t="shared" si="55"/>
        <x:v>570</x:v>
      </x:c>
      <x:c r="U514" s="1684">
        <x:f t="shared" si="56"/>
        <x:v>9.6900000000000013</x:v>
      </x:c>
      <x:c r="V514" s="1684">
        <x:f t="shared" si="57"/>
        <x:v>579.69000000000005</x:v>
      </x:c>
      <x:c r="W514" s="1684">
        <x:f t="shared" si="54"/>
        <x:v>1159.3800000000001</x:v>
      </x:c>
      <x:c r="X514" s="1688">
        <x:v>0</x:v>
      </x:c>
      <x:c r="Y514" s="1689">
        <x:f t="shared" ref="Y514:Y568" si="58">+M514*X514</x:f>
        <x:v>0</x:v>
      </x:c>
    </x:row>
    <x:row r="515" spans="1:25" s="1685" customFormat="1">
      <x:c r="A515" s="1685" t="s">
        <x:v>1798</x:v>
      </x:c>
      <x:c r="B515" s="1685" t="s">
        <x:v>9</x:v>
      </x:c>
      <x:c r="D515" s="1685" t="s">
        <x:v>1731</x:v>
      </x:c>
      <x:c r="J515" s="1685" t="s">
        <x:v>1973</x:v>
      </x:c>
      <x:c r="K515" s="1686"/>
      <x:c r="L515" s="1685" t="s">
        <x:v>1974</x:v>
      </x:c>
      <x:c r="M515" s="1687">
        <x:v>2</x:v>
      </x:c>
      <x:c r="N515" s="1685" t="s">
        <x:v>1017</x:v>
      </x:c>
      <x:c r="O515" s="1694">
        <x:f>VLOOKUP(J:J,'구매팀 단가'!B:E,4,0)</x:f>
        <x:v>0</x:v>
      </x:c>
      <x:c r="P515" s="631"/>
      <x:c r="Q515" s="1883">
        <x:v>0</x:v>
      </x:c>
      <x:c r="R515" s="1684">
        <x:v>0</x:v>
      </x:c>
      <x:c r="S515" s="1684" cm="1">
        <x:f t="array" ref="S515">R515*RSDUSD24</x:f>
        <x:v>0</x:v>
      </x:c>
      <x:c r="T515" s="1684">
        <x:f t="shared" si="55"/>
        <x:v>0</x:v>
      </x:c>
      <x:c r="U515" s="1684">
        <x:f t="shared" si="56"/>
        <x:v>0</x:v>
      </x:c>
      <x:c r="V515" s="1684">
        <x:f t="shared" si="57"/>
        <x:v>0</x:v>
      </x:c>
      <x:c r="W515" s="1684">
        <x:f t="shared" si="54"/>
        <x:v>0</x:v>
      </x:c>
      <x:c r="X515" s="1688">
        <x:v>0</x:v>
      </x:c>
      <x:c r="Y515" s="1689">
        <x:f t="shared" si="58"/>
        <x:v>0</x:v>
      </x:c>
    </x:row>
    <x:row r="516" spans="1:25" s="1685" customFormat="1">
      <x:c r="A516" s="1685" t="s">
        <x:v>1798</x:v>
      </x:c>
      <x:c r="B516" s="1685" t="s">
        <x:v>9</x:v>
      </x:c>
      <x:c r="D516" s="1685" t="s">
        <x:v>1731</x:v>
      </x:c>
      <x:c r="J516" s="1685" t="s">
        <x:v>1877</x:v>
      </x:c>
      <x:c r="K516" s="1686"/>
      <x:c r="L516" s="1685" t="s">
        <x:v>1878</x:v>
      </x:c>
      <x:c r="M516" s="1687">
        <x:v>1</x:v>
      </x:c>
      <x:c r="N516" s="1685" t="s">
        <x:v>1017</x:v>
      </x:c>
      <x:c r="O516" s="1694">
        <x:f>VLOOKUP(J:J,'구매팀 단가'!B:E,4,0)</x:f>
        <x:v>0.16</x:v>
      </x:c>
      <x:c r="P516" s="631"/>
      <x:c r="Q516" s="1883">
        <x:v>0</x:v>
      </x:c>
      <x:c r="R516" s="1684">
        <x:v>0.16</x:v>
      </x:c>
      <x:c r="S516" s="1684" cm="1">
        <x:f t="array" ref="S516">R516*RSDUSD24</x:f>
        <x:v>16.96</x:v>
      </x:c>
      <x:c r="T516" s="1684">
        <x:f t="shared" si="55"/>
        <x:v>16</x:v>
      </x:c>
      <x:c r="U516" s="1684">
        <x:f t="shared" si="56"/>
        <x:v>0.27200000000000002</x:v>
      </x:c>
      <x:c r="V516" s="1684">
        <x:f t="shared" si="57"/>
        <x:v>16.271999999999998</x:v>
      </x:c>
      <x:c r="W516" s="1684">
        <x:f t="shared" si="54"/>
        <x:v>16.271999999999998</x:v>
      </x:c>
      <x:c r="X516" s="1688">
        <x:v>0</x:v>
      </x:c>
      <x:c r="Y516" s="1689">
        <x:f t="shared" si="58"/>
        <x:v>0</x:v>
      </x:c>
    </x:row>
    <x:row r="517" spans="1:25" s="1685" customFormat="1">
      <x:c r="A517" s="1685" t="s">
        <x:v>1798</x:v>
      </x:c>
      <x:c r="B517" s="1685" t="s">
        <x:v>9</x:v>
      </x:c>
      <x:c r="D517" s="1685" t="s">
        <x:v>1731</x:v>
      </x:c>
      <x:c r="J517" s="1685" t="s">
        <x:v>1975</x:v>
      </x:c>
      <x:c r="K517" s="1686"/>
      <x:c r="L517" s="1685" t="s">
        <x:v>1976</x:v>
      </x:c>
      <x:c r="M517" s="1687">
        <x:v>1</x:v>
      </x:c>
      <x:c r="N517" s="1685" t="s">
        <x:v>1017</x:v>
      </x:c>
      <x:c r="O517" s="1694">
        <x:f>VLOOKUP(J:J,'구매팀 단가'!B:E,4,0)</x:f>
        <x:v>0.27</x:v>
      </x:c>
      <x:c r="P517" s="631"/>
      <x:c r="Q517" s="1883">
        <x:v>0</x:v>
      </x:c>
      <x:c r="R517" s="1684">
        <x:v>0.27</x:v>
      </x:c>
      <x:c r="S517" s="1684" cm="1">
        <x:f t="array" ref="S517">R517*RSDUSD24</x:f>
        <x:v>28.62</x:v>
      </x:c>
      <x:c r="T517" s="1684">
        <x:f t="shared" si="55"/>
        <x:v>27</x:v>
      </x:c>
      <x:c r="U517" s="1684">
        <x:f t="shared" si="56"/>
        <x:v>0.45900000000000002</x:v>
      </x:c>
      <x:c r="V517" s="1684">
        <x:f t="shared" si="57"/>
        <x:v>27.459</x:v>
      </x:c>
      <x:c r="W517" s="1684">
        <x:f t="shared" si="54"/>
        <x:v>27.459</x:v>
      </x:c>
      <x:c r="X517" s="1688">
        <x:v>0</x:v>
      </x:c>
      <x:c r="Y517" s="1689">
        <x:f t="shared" si="58"/>
        <x:v>0</x:v>
      </x:c>
    </x:row>
    <x:row r="518" spans="1:25">
      <x:c r="A518" s="623" t="s">
        <x:v>1798</x:v>
      </x:c>
      <x:c r="B518" s="623" t="s">
        <x:v>9</x:v>
      </x:c>
      <x:c r="D518" s="623" t="s">
        <x:v>1731</x:v>
      </x:c>
      <x:c r="J518" s="623" t="s">
        <x:v>1977</x:v>
      </x:c>
      <x:c r="L518" s="623" t="s">
        <x:v>1978</x:v>
      </x:c>
      <x:c r="M518" s="625">
        <x:v>2</x:v>
      </x:c>
      <x:c r="N518" s="623" t="s">
        <x:v>1017</x:v>
      </x:c>
      <x:c r="O518" s="1694">
        <x:v>2.492</x:v>
      </x:c>
      <x:c r="P518" s="631"/>
      <x:c r="Q518" s="1884">
        <x:v>2.492</x:v>
      </x:c>
      <x:c r="R518" s="631">
        <x:v>2.492</x:v>
      </x:c>
      <x:c r="S518" s="631" cm="1">
        <x:f t="array" ref="S518">R518*RSDUSD24</x:f>
        <x:v>264.15199999999999</x:v>
      </x:c>
      <x:c r="T518" s="631">
        <x:f t="shared" si="55"/>
        <x:v>249.2</x:v>
      </x:c>
      <x:c r="U518" s="631">
        <x:f t="shared" si="56"/>
        <x:v>4.2363999999999997</x:v>
      </x:c>
      <x:c r="V518" s="631">
        <x:f t="shared" si="57"/>
        <x:v>253.43639999999999</x:v>
      </x:c>
      <x:c r="W518" s="631">
        <x:f t="shared" ref="W518:W581" si="59">V518*M518</x:f>
        <x:v>506.87279999999998</x:v>
      </x:c>
      <x:c r="X518" s="770">
        <x:v>460.35243210253287</x:v>
      </x:c>
      <x:c r="Y518" s="769">
        <x:f t="shared" si="58"/>
        <x:v>920.70486420506575</x:v>
      </x:c>
    </x:row>
    <x:row r="519" spans="1:25">
      <x:c r="A519" s="623" t="s">
        <x:v>1798</x:v>
      </x:c>
      <x:c r="B519" s="623" t="s">
        <x:v>9</x:v>
      </x:c>
      <x:c r="D519" s="623" t="s">
        <x:v>1731</x:v>
      </x:c>
      <x:c r="J519" s="623" t="s">
        <x:v>1979</x:v>
      </x:c>
      <x:c r="L519" s="623" t="s">
        <x:v>1978</x:v>
      </x:c>
      <x:c r="M519" s="625">
        <x:v>2</x:v>
      </x:c>
      <x:c r="N519" s="623" t="s">
        <x:v>1017</x:v>
      </x:c>
      <x:c r="O519" s="1694">
        <x:v>1.337</x:v>
      </x:c>
      <x:c r="P519" s="631"/>
      <x:c r="Q519" s="1884">
        <x:v>1.337</x:v>
      </x:c>
      <x:c r="R519" s="631">
        <x:v>1.337</x:v>
      </x:c>
      <x:c r="S519" s="631" cm="1">
        <x:f t="array" ref="S519">R519*RSDUSD24</x:f>
        <x:v>141.72200000000001</x:v>
      </x:c>
      <x:c r="T519" s="631">
        <x:f t="shared" si="55"/>
        <x:v>133.69999999999999</x:v>
      </x:c>
      <x:c r="U519" s="631">
        <x:f t="shared" si="56"/>
        <x:v>2.2728999999999999</x:v>
      </x:c>
      <x:c r="V519" s="631">
        <x:f t="shared" si="57"/>
        <x:v>135.97289999999998</x:v>
      </x:c>
      <x:c r="W519" s="631">
        <x:f t="shared" si="59"/>
        <x:v>271.94579999999996</x:v>
      </x:c>
      <x:c r="X519" s="770">
        <x:v>246.9868385718645</x:v>
      </x:c>
      <x:c r="Y519" s="769">
        <x:f t="shared" si="58"/>
        <x:v>493.97367714372899</x:v>
      </x:c>
    </x:row>
    <x:row r="520" spans="1:25">
      <x:c r="A520" s="623" t="s">
        <x:v>1798</x:v>
      </x:c>
      <x:c r="B520" s="623" t="s">
        <x:v>9</x:v>
      </x:c>
      <x:c r="D520" s="623" t="s">
        <x:v>1731</x:v>
      </x:c>
      <x:c r="J520" s="623" t="s">
        <x:v>1984</x:v>
      </x:c>
      <x:c r="L520" s="623" t="s">
        <x:v>1985</x:v>
      </x:c>
      <x:c r="M520" s="625">
        <x:v>9</x:v>
      </x:c>
      <x:c r="N520" s="623" t="s">
        <x:v>1017</x:v>
      </x:c>
      <x:c r="O520" s="1694">
        <x:f>VLOOKUP(J:J,'구매팀 단가'!B:E,4,0)</x:f>
        <x:v>0.05</x:v>
      </x:c>
      <x:c r="P520" s="631"/>
      <x:c r="Q520" s="1884">
        <x:v>0.25659999999999999</x:v>
      </x:c>
      <x:c r="R520" s="631">
        <x:v>0.05</x:v>
      </x:c>
      <x:c r="S520" s="631" cm="1">
        <x:f t="array" ref="S520">R520*RSDUSD24</x:f>
        <x:v>5.3000000000000007</x:v>
      </x:c>
      <x:c r="T520" s="631">
        <x:f t="shared" si="55"/>
        <x:v>5</x:v>
      </x:c>
      <x:c r="U520" s="631">
        <x:f t="shared" si="56"/>
        <x:v>8.5000000000000006E-2</x:v>
      </x:c>
      <x:c r="V520" s="631">
        <x:f t="shared" si="57"/>
        <x:v>5.085</x:v>
      </x:c>
      <x:c r="W520" s="631">
        <x:f t="shared" si="59"/>
        <x:v>45.765000000000001</x:v>
      </x:c>
      <x:c r="X520" s="770">
        <x:v>39.810324520562538</x:v>
      </x:c>
      <x:c r="Y520" s="769">
        <x:f t="shared" si="58"/>
        <x:v>358.29292068506282</x:v>
      </x:c>
    </x:row>
    <x:row r="521" spans="1:25">
      <x:c r="A521" s="623" t="s">
        <x:v>1798</x:v>
      </x:c>
      <x:c r="B521" s="623" t="s">
        <x:v>9</x:v>
      </x:c>
      <x:c r="D521" s="623" t="s">
        <x:v>1731</x:v>
      </x:c>
      <x:c r="J521" s="623" t="s">
        <x:v>1980</x:v>
      </x:c>
      <x:c r="L521" s="623" t="s">
        <x:v>1981</x:v>
      </x:c>
      <x:c r="M521" s="625">
        <x:v>2</x:v>
      </x:c>
      <x:c r="N521" s="623" t="s">
        <x:v>1017</x:v>
      </x:c>
      <x:c r="O521" s="1694">
        <x:f>VLOOKUP(J:J,'구매팀 단가'!B:E,4,0)</x:f>
        <x:v>0.04</x:v>
      </x:c>
      <x:c r="P521" s="631"/>
      <x:c r="Q521" s="1884">
        <x:v>0.20399999999999999</x:v>
      </x:c>
      <x:c r="R521" s="631">
        <x:v>0.04</x:v>
      </x:c>
      <x:c r="S521" s="631" cm="1">
        <x:f t="array" ref="S521">R521*RSDUSD24</x:f>
        <x:v>4.24</x:v>
      </x:c>
      <x:c r="T521" s="631">
        <x:f t="shared" si="55"/>
        <x:v>4</x:v>
      </x:c>
      <x:c r="U521" s="631">
        <x:f t="shared" si="56"/>
        <x:v>6.8000000000000005E-2</x:v>
      </x:c>
      <x:c r="V521" s="631">
        <x:f t="shared" si="57"/>
        <x:v>4.0679999999999996</x:v>
      </x:c>
      <x:c r="W521" s="631">
        <x:f t="shared" si="59"/>
        <x:v>8.1359999999999992</x:v>
      </x:c>
      <x:c r="X521" s="770">
        <x:v>34.189835740232525</x:v>
      </x:c>
      <x:c r="Y521" s="769">
        <x:f t="shared" si="58"/>
        <x:v>68.379671480465049</x:v>
      </x:c>
    </x:row>
    <x:row r="522" spans="1:25">
      <x:c r="A522" s="623" t="s">
        <x:v>1798</x:v>
      </x:c>
      <x:c r="B522" s="623" t="s">
        <x:v>9</x:v>
      </x:c>
      <x:c r="D522" s="623" t="s">
        <x:v>1731</x:v>
      </x:c>
      <x:c r="J522" s="623" t="s">
        <x:v>1982</x:v>
      </x:c>
      <x:c r="L522" s="623" t="s">
        <x:v>1983</x:v>
      </x:c>
      <x:c r="M522" s="625">
        <x:v>1</x:v>
      </x:c>
      <x:c r="N522" s="623" t="s">
        <x:v>1017</x:v>
      </x:c>
      <x:c r="O522" s="1694">
        <x:f>VLOOKUP(J:J,'구매팀 단가'!B:E,4,0)</x:f>
        <x:v>0.13159999999999999</x:v>
      </x:c>
      <x:c r="P522" s="631"/>
      <x:c r="Q522" s="1884">
        <x:v>0.13159999999999999</x:v>
      </x:c>
      <x:c r="R522" s="631">
        <x:v>0.13159999999999999</x:v>
      </x:c>
      <x:c r="S522" s="631" cm="1">
        <x:f t="array" ref="S522">R522*RSDUSD24</x:f>
        <x:v>13.9496</x:v>
      </x:c>
      <x:c r="T522" s="631">
        <x:f t="shared" si="55"/>
        <x:v>13.16</x:v>
      </x:c>
      <x:c r="U522" s="631">
        <x:f t="shared" si="56"/>
        <x:v>0.22372000000000003</x:v>
      </x:c>
      <x:c r="V522" s="631">
        <x:f t="shared" si="57"/>
        <x:v>13.38372</x:v>
      </x:c>
      <x:c r="W522" s="631">
        <x:f t="shared" si="59"/>
        <x:v>13.38372</x:v>
      </x:c>
      <x:c r="X522" s="770">
        <x:v>22.8039888884073</x:v>
      </x:c>
      <x:c r="Y522" s="769">
        <x:f t="shared" si="58"/>
        <x:v>22.8039888884073</x:v>
      </x:c>
    </x:row>
    <x:row r="523" spans="1:25">
      <x:c r="A523" s="623" t="s">
        <x:v>1798</x:v>
      </x:c>
      <x:c r="B523" s="623" t="s">
        <x:v>9</x:v>
      </x:c>
      <x:c r="D523" s="623" t="s">
        <x:v>1731</x:v>
      </x:c>
      <x:c r="J523" s="623" t="s">
        <x:v>1986</x:v>
      </x:c>
      <x:c r="L523" s="623" t="s">
        <x:v>1987</x:v>
      </x:c>
      <x:c r="M523" s="625">
        <x:v>1</x:v>
      </x:c>
      <x:c r="N523" s="623" t="s">
        <x:v>1017</x:v>
      </x:c>
      <x:c r="O523" s="1694">
        <x:f>VLOOKUP(J:J,'구매팀 단가'!B:E,4,0)</x:f>
        <x:v>0.08</x:v>
      </x:c>
      <x:c r="P523" s="631"/>
      <x:c r="Q523" s="1884">
        <x:v>0.125</x:v>
      </x:c>
      <x:c r="R523" s="631">
        <x:v>0.08</x:v>
      </x:c>
      <x:c r="S523" s="631" cm="1">
        <x:f t="array" ref="S523">R523*RSDUSD24</x:f>
        <x:v>8.48</x:v>
      </x:c>
      <x:c r="T523" s="631">
        <x:f t="shared" si="55"/>
        <x:v>8</x:v>
      </x:c>
      <x:c r="U523" s="631">
        <x:f t="shared" si="56"/>
        <x:v>0.13600000000000001</x:v>
      </x:c>
      <x:c r="V523" s="631">
        <x:f t="shared" si="57"/>
        <x:v>8.1359999999999992</x:v>
      </x:c>
      <x:c r="W523" s="631">
        <x:f t="shared" si="59"/>
        <x:v>8.1359999999999992</x:v>
      </x:c>
      <x:c r="X523" s="770">
        <x:v>22.059009403888343</x:v>
      </x:c>
      <x:c r="Y523" s="769">
        <x:f t="shared" si="58"/>
        <x:v>22.059009403888343</x:v>
      </x:c>
    </x:row>
    <x:row r="524" spans="1:25">
      <x:c r="A524" s="623" t="s">
        <x:v>1798</x:v>
      </x:c>
      <x:c r="B524" s="623" t="s">
        <x:v>9</x:v>
      </x:c>
      <x:c r="D524" s="623" t="s">
        <x:v>1731</x:v>
      </x:c>
      <x:c r="J524" s="623" t="s">
        <x:v>1848</x:v>
      </x:c>
      <x:c r="L524" s="623" t="s">
        <x:v>1849</x:v>
      </x:c>
      <x:c r="M524" s="625">
        <x:v>3.9350000000000001</x:v>
      </x:c>
      <x:c r="N524" s="623" t="s">
        <x:v>1125</x:v>
      </x:c>
      <x:c r="O524" s="1694">
        <x:f>VLOOKUP(J:J,'구매팀 단가'!B:E,4,0)</x:f>
        <x:v>7.0699999999999994</x:v>
      </x:c>
      <x:c r="P524" s="631"/>
      <x:c r="Q524" s="1884">
        <x:v>5.9307999999999996</x:v>
      </x:c>
      <x:c r="R524" s="631">
        <x:v>7.0699999999999994</x:v>
      </x:c>
      <x:c r="S524" s="631" cm="1">
        <x:f t="array" ref="S524">R524*RSDUSD24</x:f>
        <x:v>749.42</x:v>
      </x:c>
      <x:c r="T524" s="631">
        <x:f t="shared" si="55"/>
        <x:v>706.99999999999989</x:v>
      </x:c>
      <x:c r="U524" s="631">
        <x:f t="shared" si="56"/>
        <x:v>12.018999999999998</x:v>
      </x:c>
      <x:c r="V524" s="631">
        <x:f t="shared" si="57"/>
        <x:v>719.01899999999989</x:v>
      </x:c>
      <x:c r="W524" s="631">
        <x:f t="shared" si="59"/>
        <x:v>2829.3397649999997</x:v>
      </x:c>
      <x:c r="X524" s="770">
        <x:v>707.419364097325</x:v>
      </x:c>
      <x:c r="Y524" s="769">
        <x:f t="shared" si="58"/>
        <x:v>2783.6951977229737</x:v>
      </x:c>
    </x:row>
    <x:row r="525" spans="1:25">
      <x:c r="A525" s="623" t="s">
        <x:v>1798</x:v>
      </x:c>
      <x:c r="B525" s="623" t="s">
        <x:v>9</x:v>
      </x:c>
      <x:c r="D525" s="623" t="s">
        <x:v>1731</x:v>
      </x:c>
      <x:c r="J525" s="623" t="s">
        <x:v>1988</x:v>
      </x:c>
      <x:c r="L525" s="623" t="s">
        <x:v>1989</x:v>
      </x:c>
      <x:c r="M525" s="625">
        <x:v>1.21</x:v>
      </x:c>
      <x:c r="N525" s="623" t="s">
        <x:v>1125</x:v>
      </x:c>
      <x:c r="O525" s="1694">
        <x:f>VLOOKUP(J:J,'구매팀 단가'!B:E,4,0)</x:f>
        <x:v>5.3999999999999999E-2</x:v>
      </x:c>
      <x:c r="P525" s="631"/>
      <x:c r="Q525" s="1884">
        <x:v>5.3350000000000002E-2</x:v>
      </x:c>
      <x:c r="R525" s="631">
        <x:v>5.3999999999999999E-2</x:v>
      </x:c>
      <x:c r="S525" s="631" cm="1">
        <x:f t="array" ref="S525">R525*RSDUSD24</x:f>
        <x:v>5.7240000000000002</x:v>
      </x:c>
      <x:c r="T525" s="631">
        <x:f t="shared" si="55"/>
        <x:v>5.4</x:v>
      </x:c>
      <x:c r="U525" s="631">
        <x:f t="shared" si="56"/>
        <x:v>9.1800000000000007E-2</x:v>
      </x:c>
      <x:c r="V525" s="631">
        <x:f t="shared" si="57"/>
        <x:v>5.4918000000000005</x:v>
      </x:c>
      <x:c r="W525" s="631">
        <x:f t="shared" si="59"/>
        <x:v>6.6450780000000007</x:v>
      </x:c>
      <x:c r="X525" s="770">
        <x:v>7.1743781872765195</x:v>
      </x:c>
      <x:c r="Y525" s="769">
        <x:f t="shared" si="58"/>
        <x:v>8.6809976066045884</x:v>
      </x:c>
    </x:row>
    <x:row r="526" spans="1:25">
      <x:c r="A526" s="623" t="s">
        <x:v>1798</x:v>
      </x:c>
      <x:c r="B526" s="623" t="s">
        <x:v>9</x:v>
      </x:c>
      <x:c r="D526" s="623" t="s">
        <x:v>1731</x:v>
      </x:c>
      <x:c r="J526" s="623" t="s">
        <x:v>1879</x:v>
      </x:c>
      <x:c r="L526" s="623" t="s">
        <x:v>1880</x:v>
      </x:c>
      <x:c r="M526" s="625">
        <x:v>9.8699999999999992</x:v>
      </x:c>
      <x:c r="N526" s="623" t="s">
        <x:v>1125</x:v>
      </x:c>
      <x:c r="O526" s="1694">
        <x:f>VLOOKUP(J:J,'구매팀 단가'!B:E,4,0)</x:f>
        <x:v>5.3999999999999999E-2</x:v>
      </x:c>
      <x:c r="P526" s="631"/>
      <x:c r="Q526" s="1884">
        <x:v>4.5400000000000003E-2</x:v>
      </x:c>
      <x:c r="R526" s="631">
        <x:v>5.3999999999999999E-2</x:v>
      </x:c>
      <x:c r="S526" s="631" cm="1">
        <x:f t="array" ref="S526">R526*RSDUSD24</x:f>
        <x:v>5.7240000000000002</x:v>
      </x:c>
      <x:c r="T526" s="631">
        <x:f t="shared" si="55"/>
        <x:v>5.4</x:v>
      </x:c>
      <x:c r="U526" s="631">
        <x:f t="shared" si="56"/>
        <x:v>9.1800000000000007E-2</x:v>
      </x:c>
      <x:c r="V526" s="631">
        <x:f t="shared" si="57"/>
        <x:v>5.4918000000000005</x:v>
      </x:c>
      <x:c r="W526" s="631">
        <x:f t="shared" si="59"/>
        <x:v>54.204065999999997</x:v>
      </x:c>
      <x:c r="X526" s="770">
        <x:v>7.1743781872765195</x:v>
      </x:c>
      <x:c r="Y526" s="769">
        <x:f t="shared" si="58"/>
        <x:v>70.811112708419245</x:v>
      </x:c>
    </x:row>
    <x:row r="527" spans="1:25">
      <x:c r="A527" s="623" t="s">
        <x:v>1798</x:v>
      </x:c>
      <x:c r="B527" s="623" t="s">
        <x:v>9</x:v>
      </x:c>
      <x:c r="D527" s="623" t="s">
        <x:v>1731</x:v>
      </x:c>
      <x:c r="J527" s="623" t="s">
        <x:v>1990</x:v>
      </x:c>
      <x:c r="L527" s="623" t="s">
        <x:v>1991</x:v>
      </x:c>
      <x:c r="M527" s="625">
        <x:v>6.8049999999999997</x:v>
      </x:c>
      <x:c r="N527" s="623" t="s">
        <x:v>1125</x:v>
      </x:c>
      <x:c r="O527" s="1694">
        <x:f>VLOOKUP(J:J,'구매팀 단가'!B:E,4,0)</x:f>
        <x:v>5.3999999999999999E-2</x:v>
      </x:c>
      <x:c r="P527" s="631"/>
      <x:c r="Q527" s="1884">
        <x:v>4.5400000000000003E-2</x:v>
      </x:c>
      <x:c r="R527" s="631">
        <x:v>5.3999999999999999E-2</x:v>
      </x:c>
      <x:c r="S527" s="631" cm="1">
        <x:f t="array" ref="S527">R527*RSDUSD24</x:f>
        <x:v>5.7240000000000002</x:v>
      </x:c>
      <x:c r="T527" s="631">
        <x:f t="shared" si="55"/>
        <x:v>5.4</x:v>
      </x:c>
      <x:c r="U527" s="631">
        <x:f t="shared" si="56"/>
        <x:v>9.1800000000000007E-2</x:v>
      </x:c>
      <x:c r="V527" s="631">
        <x:f t="shared" si="57"/>
        <x:v>5.4918000000000005</x:v>
      </x:c>
      <x:c r="W527" s="631">
        <x:f t="shared" si="59"/>
        <x:v>37.371699</x:v>
      </x:c>
      <x:c r="X527" s="770">
        <x:v>7.1743781872765195</x:v>
      </x:c>
      <x:c r="Y527" s="769">
        <x:f t="shared" si="58"/>
        <x:v>48.821643564416711</x:v>
      </x:c>
    </x:row>
    <x:row r="528" spans="1:25">
      <x:c r="A528" s="623" t="s">
        <x:v>1798</x:v>
      </x:c>
      <x:c r="B528" s="623" t="s">
        <x:v>9</x:v>
      </x:c>
      <x:c r="D528" s="623" t="s">
        <x:v>1731</x:v>
      </x:c>
      <x:c r="J528" s="623" t="s">
        <x:v>1992</x:v>
      </x:c>
      <x:c r="L528" s="623" t="s">
        <x:v>1993</x:v>
      </x:c>
      <x:c r="M528" s="625">
        <x:v>1.28</x:v>
      </x:c>
      <x:c r="N528" s="623" t="s">
        <x:v>1125</x:v>
      </x:c>
      <x:c r="O528" s="1694">
        <x:f>VLOOKUP(J:J,'구매팀 단가'!B:E,4,0)</x:f>
        <x:v>5.3999999999999999E-2</x:v>
      </x:c>
      <x:c r="P528" s="631"/>
      <x:c r="Q528" s="1884">
        <x:v>4.5400000000000003E-2</x:v>
      </x:c>
      <x:c r="R528" s="631">
        <x:v>5.3999999999999999E-2</x:v>
      </x:c>
      <x:c r="S528" s="631" cm="1">
        <x:f t="array" ref="S528">R528*RSDUSD24</x:f>
        <x:v>5.7240000000000002</x:v>
      </x:c>
      <x:c r="T528" s="631">
        <x:f t="shared" si="55"/>
        <x:v>5.4</x:v>
      </x:c>
      <x:c r="U528" s="631">
        <x:f t="shared" si="56"/>
        <x:v>9.1800000000000007E-2</x:v>
      </x:c>
      <x:c r="V528" s="631">
        <x:f t="shared" si="57"/>
        <x:v>5.4918000000000005</x:v>
      </x:c>
      <x:c r="W528" s="631">
        <x:f t="shared" si="59"/>
        <x:v>7.0295040000000011</x:v>
      </x:c>
      <x:c r="X528" s="770">
        <x:v>7.1743781872765195</x:v>
      </x:c>
      <x:c r="Y528" s="769">
        <x:f t="shared" si="58"/>
        <x:v>9.1832040797139456</x:v>
      </x:c>
    </x:row>
    <x:row r="529" spans="1:25">
      <x:c r="A529" s="623" t="s">
        <x:v>1798</x:v>
      </x:c>
      <x:c r="B529" s="623" t="s">
        <x:v>9</x:v>
      </x:c>
      <x:c r="D529" s="623" t="s">
        <x:v>1731</x:v>
      </x:c>
      <x:c r="J529" s="623" t="s">
        <x:v>1994</x:v>
      </x:c>
      <x:c r="L529" s="623" t="s">
        <x:v>1995</x:v>
      </x:c>
      <x:c r="M529" s="625">
        <x:v>1.125</x:v>
      </x:c>
      <x:c r="N529" s="623" t="s">
        <x:v>1125</x:v>
      </x:c>
      <x:c r="O529" s="1694">
        <x:f>VLOOKUP(J:J,'구매팀 단가'!B:E,4,0)</x:f>
        <x:v>5.3999999999999999E-2</x:v>
      </x:c>
      <x:c r="P529" s="631"/>
      <x:c r="Q529" s="1884">
        <x:v>4.5400000000000003E-2</x:v>
      </x:c>
      <x:c r="R529" s="631">
        <x:v>5.3999999999999999E-2</x:v>
      </x:c>
      <x:c r="S529" s="631" cm="1">
        <x:f t="array" ref="S529">R529*RSDUSD24</x:f>
        <x:v>5.7240000000000002</x:v>
      </x:c>
      <x:c r="T529" s="631">
        <x:f t="shared" si="55"/>
        <x:v>5.4</x:v>
      </x:c>
      <x:c r="U529" s="631">
        <x:f t="shared" si="56"/>
        <x:v>9.1800000000000007E-2</x:v>
      </x:c>
      <x:c r="V529" s="631">
        <x:f t="shared" si="57"/>
        <x:v>5.4918000000000005</x:v>
      </x:c>
      <x:c r="W529" s="631">
        <x:f t="shared" si="59"/>
        <x:v>6.1782750000000002</x:v>
      </x:c>
      <x:c r="X529" s="770">
        <x:v>7.1743781872765195</x:v>
      </x:c>
      <x:c r="Y529" s="769">
        <x:f t="shared" si="58"/>
        <x:v>8.071175460686085</x:v>
      </x:c>
    </x:row>
    <x:row r="530" spans="1:25">
      <x:c r="A530" s="623" t="s">
        <x:v>1798</x:v>
      </x:c>
      <x:c r="B530" s="623" t="s">
        <x:v>9</x:v>
      </x:c>
      <x:c r="D530" s="623" t="s">
        <x:v>1731</x:v>
      </x:c>
      <x:c r="J530" s="623" t="s">
        <x:v>1996</x:v>
      </x:c>
      <x:c r="L530" s="623" t="s">
        <x:v>1997</x:v>
      </x:c>
      <x:c r="M530" s="625">
        <x:v>1.21</x:v>
      </x:c>
      <x:c r="N530" s="623" t="s">
        <x:v>1125</x:v>
      </x:c>
      <x:c r="O530" s="1694">
        <x:f>VLOOKUP(J:J,'구매팀 단가'!B:E,4,0)</x:f>
        <x:v>5.3999999999999999E-2</x:v>
      </x:c>
      <x:c r="P530" s="631"/>
      <x:c r="Q530" s="1884">
        <x:v>4.5400000000000003E-2</x:v>
      </x:c>
      <x:c r="R530" s="631">
        <x:v>5.3999999999999999E-2</x:v>
      </x:c>
      <x:c r="S530" s="631" cm="1">
        <x:f t="array" ref="S530">R530*RSDUSD24</x:f>
        <x:v>5.7240000000000002</x:v>
      </x:c>
      <x:c r="T530" s="631">
        <x:f t="shared" si="55"/>
        <x:v>5.4</x:v>
      </x:c>
      <x:c r="U530" s="631">
        <x:f t="shared" si="56"/>
        <x:v>9.1800000000000007E-2</x:v>
      </x:c>
      <x:c r="V530" s="631">
        <x:f t="shared" si="57"/>
        <x:v>5.4918000000000005</x:v>
      </x:c>
      <x:c r="W530" s="631">
        <x:f t="shared" si="59"/>
        <x:v>6.6450780000000007</x:v>
      </x:c>
      <x:c r="X530" s="770">
        <x:v>7.1743781872765195</x:v>
      </x:c>
      <x:c r="Y530" s="769">
        <x:f t="shared" si="58"/>
        <x:v>8.6809976066045884</x:v>
      </x:c>
    </x:row>
    <x:row r="531" spans="1:25">
      <x:c r="A531" s="623" t="s">
        <x:v>1798</x:v>
      </x:c>
      <x:c r="B531" s="623" t="s">
        <x:v>9</x:v>
      </x:c>
      <x:c r="D531" s="623" t="s">
        <x:v>1731</x:v>
      </x:c>
      <x:c r="J531" s="623" t="s">
        <x:v>1998</x:v>
      </x:c>
      <x:c r="L531" s="623" t="s">
        <x:v>1999</x:v>
      </x:c>
      <x:c r="M531" s="625">
        <x:v>1.125</x:v>
      </x:c>
      <x:c r="N531" s="623" t="s">
        <x:v>1125</x:v>
      </x:c>
      <x:c r="O531" s="1694">
        <x:f>VLOOKUP(J:J,'구매팀 단가'!B:E,4,0)</x:f>
        <x:v>5.3999999999999999E-2</x:v>
      </x:c>
      <x:c r="P531" s="631"/>
      <x:c r="Q531" s="1884">
        <x:v>4.5400000000000003E-2</x:v>
      </x:c>
      <x:c r="R531" s="631">
        <x:v>5.3999999999999999E-2</x:v>
      </x:c>
      <x:c r="S531" s="631" cm="1">
        <x:f t="array" ref="S531">R531*RSDUSD24</x:f>
        <x:v>5.7240000000000002</x:v>
      </x:c>
      <x:c r="T531" s="631">
        <x:f t="shared" si="55"/>
        <x:v>5.4</x:v>
      </x:c>
      <x:c r="U531" s="631">
        <x:f t="shared" si="56"/>
        <x:v>9.1800000000000007E-2</x:v>
      </x:c>
      <x:c r="V531" s="631">
        <x:f t="shared" si="57"/>
        <x:v>5.4918000000000005</x:v>
      </x:c>
      <x:c r="W531" s="631">
        <x:f t="shared" si="59"/>
        <x:v>6.1782750000000002</x:v>
      </x:c>
      <x:c r="X531" s="770">
        <x:v>7.1743781872765195</x:v>
      </x:c>
      <x:c r="Y531" s="769">
        <x:f t="shared" si="58"/>
        <x:v>8.071175460686085</x:v>
      </x:c>
    </x:row>
    <x:row r="532" spans="1:25">
      <x:c r="A532" s="623" t="s">
        <x:v>1798</x:v>
      </x:c>
      <x:c r="B532" s="623" t="s">
        <x:v>9</x:v>
      </x:c>
      <x:c r="D532" s="623" t="s">
        <x:v>1731</x:v>
      </x:c>
      <x:c r="J532" s="623" t="s">
        <x:v>2000</x:v>
      </x:c>
      <x:c r="L532" s="623" t="s">
        <x:v>2001</x:v>
      </x:c>
      <x:c r="M532" s="625">
        <x:v>1.28</x:v>
      </x:c>
      <x:c r="N532" s="623" t="s">
        <x:v>1125</x:v>
      </x:c>
      <x:c r="O532" s="1694">
        <x:f>VLOOKUP(J:J,'구매팀 단가'!B:E,4,0)</x:f>
        <x:v>5.3999999999999999E-2</x:v>
      </x:c>
      <x:c r="P532" s="631"/>
      <x:c r="Q532" s="1884">
        <x:v>4.5400000000000003E-2</x:v>
      </x:c>
      <x:c r="R532" s="631">
        <x:v>5.3999999999999999E-2</x:v>
      </x:c>
      <x:c r="S532" s="631" cm="1">
        <x:f t="array" ref="S532">R532*RSDUSD24</x:f>
        <x:v>5.7240000000000002</x:v>
      </x:c>
      <x:c r="T532" s="631">
        <x:f t="shared" si="55"/>
        <x:v>5.4</x:v>
      </x:c>
      <x:c r="U532" s="631">
        <x:f t="shared" si="56"/>
        <x:v>9.1800000000000007E-2</x:v>
      </x:c>
      <x:c r="V532" s="631">
        <x:f t="shared" si="57"/>
        <x:v>5.4918000000000005</x:v>
      </x:c>
      <x:c r="W532" s="631">
        <x:f t="shared" si="59"/>
        <x:v>7.0295040000000011</x:v>
      </x:c>
      <x:c r="X532" s="770">
        <x:v>7.1743781872765195</x:v>
      </x:c>
      <x:c r="Y532" s="769">
        <x:f t="shared" si="58"/>
        <x:v>9.1832040797139456</x:v>
      </x:c>
    </x:row>
    <x:row r="533" spans="1:25">
      <x:c r="A533" s="623" t="s">
        <x:v>1798</x:v>
      </x:c>
      <x:c r="B533" s="623" t="s">
        <x:v>9</x:v>
      </x:c>
      <x:c r="D533" s="623" t="s">
        <x:v>1731</x:v>
      </x:c>
      <x:c r="J533" s="623" t="s">
        <x:v>2002</x:v>
      </x:c>
      <x:c r="L533" s="623" t="s">
        <x:v>2003</x:v>
      </x:c>
      <x:c r="M533" s="625">
        <x:v>5.56</x:v>
      </x:c>
      <x:c r="N533" s="623" t="s">
        <x:v>1125</x:v>
      </x:c>
      <x:c r="O533" s="1694">
        <x:f>VLOOKUP(J:J,'구매팀 단가'!B:E,4,0)</x:f>
        <x:v>5.3999999999999999E-2</x:v>
      </x:c>
      <x:c r="P533" s="631"/>
      <x:c r="Q533" s="1884">
        <x:v>4.5400000000000003E-2</x:v>
      </x:c>
      <x:c r="R533" s="631">
        <x:v>5.3999999999999999E-2</x:v>
      </x:c>
      <x:c r="S533" s="631" cm="1">
        <x:f t="array" ref="S533">R533*RSDUSD24</x:f>
        <x:v>5.7240000000000002</x:v>
      </x:c>
      <x:c r="T533" s="631">
        <x:f t="shared" si="55"/>
        <x:v>5.4</x:v>
      </x:c>
      <x:c r="U533" s="631">
        <x:f t="shared" si="56"/>
        <x:v>9.1800000000000007E-2</x:v>
      </x:c>
      <x:c r="V533" s="631">
        <x:f t="shared" si="57"/>
        <x:v>5.4918000000000005</x:v>
      </x:c>
      <x:c r="W533" s="631">
        <x:f t="shared" si="59"/>
        <x:v>30.534407999999999</x:v>
      </x:c>
      <x:c r="X533" s="770">
        <x:v>7.1743781872765195</x:v>
      </x:c>
      <x:c r="Y533" s="769">
        <x:f t="shared" si="58"/>
        <x:v>39.889542721257449</x:v>
      </x:c>
    </x:row>
    <x:row r="534" spans="1:25">
      <x:c r="A534" s="623" t="s">
        <x:v>1798</x:v>
      </x:c>
      <x:c r="B534" s="623" t="s">
        <x:v>9</x:v>
      </x:c>
      <x:c r="D534" s="623" t="s">
        <x:v>1731</x:v>
      </x:c>
      <x:c r="J534" s="623" t="s">
        <x:v>2004</x:v>
      </x:c>
      <x:c r="L534" s="623" t="s">
        <x:v>2005</x:v>
      </x:c>
      <x:c r="M534" s="625">
        <x:v>2.68</x:v>
      </x:c>
      <x:c r="N534" s="623" t="s">
        <x:v>1125</x:v>
      </x:c>
      <x:c r="O534" s="1694">
        <x:f>VLOOKUP(J:J,'구매팀 단가'!B:E,4,0)</x:f>
        <x:v>5.3999999999999999E-2</x:v>
      </x:c>
      <x:c r="P534" s="631"/>
      <x:c r="Q534" s="1884">
        <x:v>4.5400000000000003E-2</x:v>
      </x:c>
      <x:c r="R534" s="631">
        <x:v>5.3999999999999999E-2</x:v>
      </x:c>
      <x:c r="S534" s="631" cm="1">
        <x:f t="array" ref="S534">R534*RSDUSD24</x:f>
        <x:v>5.7240000000000002</x:v>
      </x:c>
      <x:c r="T534" s="631">
        <x:f t="shared" si="55"/>
        <x:v>5.4</x:v>
      </x:c>
      <x:c r="U534" s="631">
        <x:f t="shared" si="56"/>
        <x:v>9.1800000000000007E-2</x:v>
      </x:c>
      <x:c r="V534" s="631">
        <x:f t="shared" si="57"/>
        <x:v>5.4918000000000005</x:v>
      </x:c>
      <x:c r="W534" s="631">
        <x:f t="shared" si="59"/>
        <x:v>14.718024000000002</x:v>
      </x:c>
      <x:c r="X534" s="770">
        <x:v>7.1743781872765195</x:v>
      </x:c>
      <x:c r="Y534" s="769">
        <x:f t="shared" si="58"/>
        <x:v>19.227333541901075</x:v>
      </x:c>
    </x:row>
    <x:row r="535" spans="1:25">
      <x:c r="A535" s="623" t="s">
        <x:v>1798</x:v>
      </x:c>
      <x:c r="B535" s="623" t="s">
        <x:v>9</x:v>
      </x:c>
      <x:c r="D535" s="623" t="s">
        <x:v>1731</x:v>
      </x:c>
      <x:c r="J535" s="623" t="s">
        <x:v>2006</x:v>
      </x:c>
      <x:c r="L535" s="623" t="s">
        <x:v>2007</x:v>
      </x:c>
      <x:c r="M535" s="625">
        <x:v>1.21</x:v>
      </x:c>
      <x:c r="N535" s="623" t="s">
        <x:v>1125</x:v>
      </x:c>
      <x:c r="O535" s="1694">
        <x:f>VLOOKUP(J:J,'구매팀 단가'!B:E,4,0)</x:f>
        <x:v>5.3999999999999999E-2</x:v>
      </x:c>
      <x:c r="P535" s="631"/>
      <x:c r="Q535" s="1884">
        <x:v>4.5400000000000003E-2</x:v>
      </x:c>
      <x:c r="R535" s="631">
        <x:v>5.3999999999999999E-2</x:v>
      </x:c>
      <x:c r="S535" s="631" cm="1">
        <x:f t="array" ref="S535">R535*RSDUSD24</x:f>
        <x:v>5.7240000000000002</x:v>
      </x:c>
      <x:c r="T535" s="631">
        <x:f t="shared" si="55"/>
        <x:v>5.4</x:v>
      </x:c>
      <x:c r="U535" s="631">
        <x:f t="shared" si="56"/>
        <x:v>9.1800000000000007E-2</x:v>
      </x:c>
      <x:c r="V535" s="631">
        <x:f t="shared" si="57"/>
        <x:v>5.4918000000000005</x:v>
      </x:c>
      <x:c r="W535" s="631">
        <x:f t="shared" si="59"/>
        <x:v>6.6450780000000007</x:v>
      </x:c>
      <x:c r="X535" s="770">
        <x:v>7.1743781872765195</x:v>
      </x:c>
      <x:c r="Y535" s="769">
        <x:f t="shared" si="58"/>
        <x:v>8.6809976066045884</x:v>
      </x:c>
    </x:row>
    <x:row r="536" spans="1:25">
      <x:c r="A536" s="623" t="s">
        <x:v>1798</x:v>
      </x:c>
      <x:c r="B536" s="623" t="s">
        <x:v>9</x:v>
      </x:c>
      <x:c r="D536" s="623" t="s">
        <x:v>1731</x:v>
      </x:c>
      <x:c r="J536" s="623" t="s">
        <x:v>2008</x:v>
      </x:c>
      <x:c r="L536" s="623" t="s">
        <x:v>2009</x:v>
      </x:c>
      <x:c r="M536" s="625">
        <x:v>1.125</x:v>
      </x:c>
      <x:c r="N536" s="623" t="s">
        <x:v>1125</x:v>
      </x:c>
      <x:c r="O536" s="1694">
        <x:f>VLOOKUP(J:J,'구매팀 단가'!B:E,4,0)</x:f>
        <x:v>5.3999999999999999E-2</x:v>
      </x:c>
      <x:c r="P536" s="631"/>
      <x:c r="Q536" s="1884">
        <x:v>4.5400000000000003E-2</x:v>
      </x:c>
      <x:c r="R536" s="631">
        <x:v>5.3999999999999999E-2</x:v>
      </x:c>
      <x:c r="S536" s="631" cm="1">
        <x:f t="array" ref="S536">R536*RSDUSD24</x:f>
        <x:v>5.7240000000000002</x:v>
      </x:c>
      <x:c r="T536" s="631">
        <x:f t="shared" si="55"/>
        <x:v>5.4</x:v>
      </x:c>
      <x:c r="U536" s="631">
        <x:f t="shared" si="56"/>
        <x:v>9.1800000000000007E-2</x:v>
      </x:c>
      <x:c r="V536" s="631">
        <x:f t="shared" si="57"/>
        <x:v>5.4918000000000005</x:v>
      </x:c>
      <x:c r="W536" s="631">
        <x:f t="shared" si="59"/>
        <x:v>6.1782750000000002</x:v>
      </x:c>
      <x:c r="X536" s="770">
        <x:v>7.1743781872765195</x:v>
      </x:c>
      <x:c r="Y536" s="769">
        <x:f t="shared" si="58"/>
        <x:v>8.071175460686085</x:v>
      </x:c>
    </x:row>
    <x:row r="537" spans="1:25">
      <x:c r="A537" s="623" t="s">
        <x:v>1798</x:v>
      </x:c>
      <x:c r="B537" s="623" t="s">
        <x:v>9</x:v>
      </x:c>
      <x:c r="D537" s="623" t="s">
        <x:v>1731</x:v>
      </x:c>
      <x:c r="J537" s="623" t="s">
        <x:v>2010</x:v>
      </x:c>
      <x:c r="L537" s="623" t="s">
        <x:v>2011</x:v>
      </x:c>
      <x:c r="M537" s="625">
        <x:v>1.28</x:v>
      </x:c>
      <x:c r="N537" s="623" t="s">
        <x:v>1125</x:v>
      </x:c>
      <x:c r="O537" s="1694">
        <x:f>VLOOKUP(J:J,'구매팀 단가'!B:E,4,0)</x:f>
        <x:v>5.3999999999999999E-2</x:v>
      </x:c>
      <x:c r="P537" s="631"/>
      <x:c r="Q537" s="1884">
        <x:v>4.5400000000000003E-2</x:v>
      </x:c>
      <x:c r="R537" s="631">
        <x:v>5.3999999999999999E-2</x:v>
      </x:c>
      <x:c r="S537" s="631" cm="1">
        <x:f t="array" ref="S537">R537*RSDUSD24</x:f>
        <x:v>5.7240000000000002</x:v>
      </x:c>
      <x:c r="T537" s="631">
        <x:f t="shared" si="55"/>
        <x:v>5.4</x:v>
      </x:c>
      <x:c r="U537" s="631">
        <x:f t="shared" si="56"/>
        <x:v>9.1800000000000007E-2</x:v>
      </x:c>
      <x:c r="V537" s="631">
        <x:f t="shared" si="57"/>
        <x:v>5.4918000000000005</x:v>
      </x:c>
      <x:c r="W537" s="631">
        <x:f t="shared" si="59"/>
        <x:v>7.0295040000000011</x:v>
      </x:c>
      <x:c r="X537" s="770">
        <x:v>7.1743781872765195</x:v>
      </x:c>
      <x:c r="Y537" s="769">
        <x:f t="shared" si="58"/>
        <x:v>9.1832040797139456</x:v>
      </x:c>
    </x:row>
    <x:row r="538" spans="1:25">
      <x:c r="A538" s="623" t="s">
        <x:v>1798</x:v>
      </x:c>
      <x:c r="B538" s="623" t="s">
        <x:v>9</x:v>
      </x:c>
      <x:c r="D538" s="623" t="s">
        <x:v>1731</x:v>
      </x:c>
      <x:c r="J538" s="623" t="s">
        <x:v>2012</x:v>
      </x:c>
      <x:c r="L538" s="623" t="s">
        <x:v>2013</x:v>
      </x:c>
      <x:c r="M538" s="625">
        <x:v>0.94499999999999995</x:v>
      </x:c>
      <x:c r="N538" s="623" t="s">
        <x:v>1125</x:v>
      </x:c>
      <x:c r="O538" s="1694">
        <x:f>VLOOKUP(J:J,'구매팀 단가'!B:E,4,0)</x:f>
        <x:v>0.1</x:v>
      </x:c>
      <x:c r="P538" s="631"/>
      <x:c r="Q538" s="1884">
        <x:v>8.3599999999999994E-2</x:v>
      </x:c>
      <x:c r="R538" s="631">
        <x:v>0.1</x:v>
      </x:c>
      <x:c r="S538" s="631" cm="1">
        <x:f t="array" ref="S538">R538*RSDUSD24</x:f>
        <x:v>10.600000000000001</x:v>
      </x:c>
      <x:c r="T538" s="631">
        <x:f t="shared" si="55"/>
        <x:v>10</x:v>
      </x:c>
      <x:c r="U538" s="631">
        <x:f t="shared" si="56"/>
        <x:v>0.17</x:v>
      </x:c>
      <x:c r="V538" s="631">
        <x:f t="shared" si="57"/>
        <x:v>10.17</x:v>
      </x:c>
      <x:c r="W538" s="631">
        <x:f t="shared" si="59"/>
        <x:v>9.6106499999999997</x:v>
      </x:c>
      <x:c r="X538" s="770">
        <x:v>13.210969525469537</x:v>
      </x:c>
      <x:c r="Y538" s="769">
        <x:f t="shared" si="58"/>
        <x:v>12.484366201568712</x:v>
      </x:c>
    </x:row>
    <x:row r="539" spans="1:25">
      <x:c r="A539" s="623" t="s">
        <x:v>1798</x:v>
      </x:c>
      <x:c r="B539" s="623" t="s">
        <x:v>9</x:v>
      </x:c>
      <x:c r="D539" s="623" t="s">
        <x:v>1731</x:v>
      </x:c>
      <x:c r="J539" s="623" t="s">
        <x:v>1846</x:v>
      </x:c>
      <x:c r="L539" s="623" t="s">
        <x:v>1847</x:v>
      </x:c>
      <x:c r="M539" s="625">
        <x:v>4.43</x:v>
      </x:c>
      <x:c r="N539" s="623" t="s">
        <x:v>1125</x:v>
      </x:c>
      <x:c r="O539" s="1694">
        <x:f>VLOOKUP(J:J,'구매팀 단가'!B:E,4,0)</x:f>
        <x:v>6.9999999999999993E-2</x:v>
      </x:c>
      <x:c r="P539" s="631"/>
      <x:c r="Q539" s="1884">
        <x:v>5.3350000000000002E-2</x:v>
      </x:c>
      <x:c r="R539" s="631">
        <x:v>6.9999999999999993E-2</x:v>
      </x:c>
      <x:c r="S539" s="631" cm="1">
        <x:f t="array" ref="S539">R539*RSDUSD24</x:f>
        <x:v>7.419999999999999</x:v>
      </x:c>
      <x:c r="T539" s="631">
        <x:f t="shared" si="55"/>
        <x:v>6.9999999999999991</x:v>
      </x:c>
      <x:c r="U539" s="631">
        <x:f t="shared" si="56"/>
        <x:v>0.11899999999999999</x:v>
      </x:c>
      <x:c r="V539" s="631">
        <x:f t="shared" si="57"/>
        <x:v>7.1189999999999989</x:v>
      </x:c>
      <x:c r="W539" s="631">
        <x:f t="shared" si="59"/>
        <x:v>31.537169999999993</x:v>
      </x:c>
      <x:c r="X539" s="770">
        <x:v>6.3633873517544037</x:v>
      </x:c>
      <x:c r="Y539" s="769">
        <x:f t="shared" si="58"/>
        <x:v>28.189805968272008</x:v>
      </x:c>
    </x:row>
    <x:row r="540" spans="1:25">
      <x:c r="A540" s="623" t="s">
        <x:v>1798</x:v>
      </x:c>
      <x:c r="B540" s="623" t="s">
        <x:v>9</x:v>
      </x:c>
      <x:c r="D540" s="623" t="s">
        <x:v>1731</x:v>
      </x:c>
      <x:c r="J540" s="623" t="s">
        <x:v>2014</x:v>
      </x:c>
      <x:c r="L540" s="623" t="s">
        <x:v>1834</x:v>
      </x:c>
      <x:c r="M540" s="625">
        <x:v>2.7050000000000001</x:v>
      </x:c>
      <x:c r="N540" s="623" t="s">
        <x:v>1125</x:v>
      </x:c>
      <x:c r="O540" s="1694">
        <x:f>VLOOKUP(J:J,'구매팀 단가'!B:E,4,0)</x:f>
        <x:v>6.9999999999999993E-2</x:v>
      </x:c>
      <x:c r="P540" s="631"/>
      <x:c r="Q540" s="1884">
        <x:v>5.3350000000000002E-2</x:v>
      </x:c>
      <x:c r="R540" s="631">
        <x:v>6.9999999999999993E-2</x:v>
      </x:c>
      <x:c r="S540" s="631" cm="1">
        <x:f t="array" ref="S540">R540*RSDUSD24</x:f>
        <x:v>7.419999999999999</x:v>
      </x:c>
      <x:c r="T540" s="631">
        <x:f t="shared" si="55"/>
        <x:v>6.9999999999999991</x:v>
      </x:c>
      <x:c r="U540" s="631">
        <x:f t="shared" si="56"/>
        <x:v>0.11899999999999999</x:v>
      </x:c>
      <x:c r="V540" s="631">
        <x:f t="shared" si="57"/>
        <x:v>7.1189999999999989</x:v>
      </x:c>
      <x:c r="W540" s="631">
        <x:f t="shared" si="59"/>
        <x:v>19.256894999999997</x:v>
      </x:c>
      <x:c r="X540" s="770">
        <x:v>6.3634037997046207</x:v>
      </x:c>
      <x:c r="Y540" s="769">
        <x:f t="shared" si="58"/>
        <x:v>17.213007278201001</x:v>
      </x:c>
    </x:row>
    <x:row r="541" spans="1:25">
      <x:c r="A541" s="623" t="s">
        <x:v>1798</x:v>
      </x:c>
      <x:c r="B541" s="623" t="s">
        <x:v>9</x:v>
      </x:c>
      <x:c r="D541" s="623" t="s">
        <x:v>1731</x:v>
      </x:c>
      <x:c r="J541" s="623" t="s">
        <x:v>2015</x:v>
      </x:c>
      <x:c r="L541" s="623" t="s">
        <x:v>1843</x:v>
      </x:c>
      <x:c r="M541" s="625">
        <x:v>2.1800000000000002</x:v>
      </x:c>
      <x:c r="N541" s="623" t="s">
        <x:v>1125</x:v>
      </x:c>
      <x:c r="O541" s="1694">
        <x:f>VLOOKUP(J:J,'구매팀 단가'!B:E,4,0)</x:f>
        <x:v>6.9999999999999993E-2</x:v>
      </x:c>
      <x:c r="P541" s="631"/>
      <x:c r="Q541" s="1884">
        <x:v>5.3350000000000002E-2</x:v>
      </x:c>
      <x:c r="R541" s="631">
        <x:v>6.9999999999999993E-2</x:v>
      </x:c>
      <x:c r="S541" s="631" cm="1">
        <x:f t="array" ref="S541">R541*RSDUSD24</x:f>
        <x:v>7.419999999999999</x:v>
      </x:c>
      <x:c r="T541" s="631">
        <x:f t="shared" si="55"/>
        <x:v>6.9999999999999991</x:v>
      </x:c>
      <x:c r="U541" s="631">
        <x:f t="shared" si="56"/>
        <x:v>0.11899999999999999</x:v>
      </x:c>
      <x:c r="V541" s="631">
        <x:f t="shared" si="57"/>
        <x:v>7.1189999999999989</x:v>
      </x:c>
      <x:c r="W541" s="631">
        <x:f t="shared" si="59"/>
        <x:v>15.519419999999998</x:v>
      </x:c>
      <x:c r="X541" s="770">
        <x:v>6.3633522697340075</x:v>
      </x:c>
      <x:c r="Y541" s="769">
        <x:f t="shared" si="58"/>
        <x:v>13.872107948020137</x:v>
      </x:c>
    </x:row>
    <x:row r="542" spans="1:25">
      <x:c r="A542" s="623" t="s">
        <x:v>1798</x:v>
      </x:c>
      <x:c r="B542" s="623" t="s">
        <x:v>9</x:v>
      </x:c>
      <x:c r="D542" s="623" t="s">
        <x:v>1731</x:v>
      </x:c>
      <x:c r="J542" s="623" t="s">
        <x:v>1832</x:v>
      </x:c>
      <x:c r="L542" s="623" t="s">
        <x:v>1833</x:v>
      </x:c>
      <x:c r="M542" s="625">
        <x:v>2.86</x:v>
      </x:c>
      <x:c r="N542" s="623" t="s">
        <x:v>1125</x:v>
      </x:c>
      <x:c r="O542" s="1694">
        <x:f>VLOOKUP(J:J,'구매팀 단가'!B:E,4,0)</x:f>
        <x:v>6.9999999999999993E-2</x:v>
      </x:c>
      <x:c r="P542" s="631"/>
      <x:c r="Q542" s="1884">
        <x:v>5.3350000000000002E-2</x:v>
      </x:c>
      <x:c r="R542" s="631">
        <x:v>6.9999999999999993E-2</x:v>
      </x:c>
      <x:c r="S542" s="631" cm="1">
        <x:f t="array" ref="S542">R542*RSDUSD24</x:f>
        <x:v>7.419999999999999</x:v>
      </x:c>
      <x:c r="T542" s="631">
        <x:f t="shared" si="55"/>
        <x:v>6.9999999999999991</x:v>
      </x:c>
      <x:c r="U542" s="631">
        <x:f t="shared" si="56"/>
        <x:v>0.11899999999999999</x:v>
      </x:c>
      <x:c r="V542" s="631">
        <x:f t="shared" si="57"/>
        <x:v>7.1189999999999989</x:v>
      </x:c>
      <x:c r="W542" s="631">
        <x:f t="shared" si="59"/>
        <x:v>20.360339999999997</x:v>
      </x:c>
      <x:c r="X542" s="770">
        <x:v>6.3634004867288656</x:v>
      </x:c>
      <x:c r="Y542" s="769">
        <x:f t="shared" si="58"/>
        <x:v>18.199325392044553</x:v>
      </x:c>
    </x:row>
    <x:row r="543" spans="1:25">
      <x:c r="A543" s="623" t="s">
        <x:v>1798</x:v>
      </x:c>
      <x:c r="B543" s="623" t="s">
        <x:v>9</x:v>
      </x:c>
      <x:c r="D543" s="623" t="s">
        <x:v>1731</x:v>
      </x:c>
      <x:c r="J543" s="623" t="s">
        <x:v>1828</x:v>
      </x:c>
      <x:c r="L543" s="623" t="s">
        <x:v>1829</x:v>
      </x:c>
      <x:c r="M543" s="625">
        <x:v>0.93</x:v>
      </x:c>
      <x:c r="N543" s="623" t="s">
        <x:v>1125</x:v>
      </x:c>
      <x:c r="O543" s="1694">
        <x:f>VLOOKUP(J:J,'구매팀 단가'!B:E,4,0)</x:f>
        <x:v>6.9999999999999993E-2</x:v>
      </x:c>
      <x:c r="P543" s="631"/>
      <x:c r="Q543" s="1884">
        <x:v>5.3350000000000002E-2</x:v>
      </x:c>
      <x:c r="R543" s="631">
        <x:v>6.9999999999999993E-2</x:v>
      </x:c>
      <x:c r="S543" s="631" cm="1">
        <x:f t="array" ref="S543">R543*RSDUSD24</x:f>
        <x:v>7.419999999999999</x:v>
      </x:c>
      <x:c r="T543" s="631">
        <x:f t="shared" si="55"/>
        <x:v>6.9999999999999991</x:v>
      </x:c>
      <x:c r="U543" s="631">
        <x:f t="shared" si="56"/>
        <x:v>0.11899999999999999</x:v>
      </x:c>
      <x:c r="V543" s="631">
        <x:f t="shared" si="57"/>
        <x:v>7.1189999999999989</x:v>
      </x:c>
      <x:c r="W543" s="631">
        <x:f t="shared" si="59"/>
        <x:v>6.6206699999999996</x:v>
      </x:c>
      <x:c r="X543" s="770">
        <x:v>6.3634092001785332</x:v>
      </x:c>
      <x:c r="Y543" s="769">
        <x:f t="shared" si="58"/>
        <x:v>5.9179705561660363</x:v>
      </x:c>
    </x:row>
    <x:row r="544" spans="1:25">
      <x:c r="A544" s="623" t="s">
        <x:v>1798</x:v>
      </x:c>
      <x:c r="B544" s="623" t="s">
        <x:v>9</x:v>
      </x:c>
      <x:c r="D544" s="623" t="s">
        <x:v>1731</x:v>
      </x:c>
      <x:c r="J544" s="623" t="s">
        <x:v>1830</x:v>
      </x:c>
      <x:c r="L544" s="623" t="s">
        <x:v>1831</x:v>
      </x:c>
      <x:c r="M544" s="625">
        <x:v>2.86</x:v>
      </x:c>
      <x:c r="N544" s="623" t="s">
        <x:v>1125</x:v>
      </x:c>
      <x:c r="O544" s="1694">
        <x:f>VLOOKUP(J:J,'구매팀 단가'!B:E,4,0)</x:f>
        <x:v>6.9999999999999993E-2</x:v>
      </x:c>
      <x:c r="P544" s="631"/>
      <x:c r="Q544" s="1884">
        <x:v>5.3350000000000002E-2</x:v>
      </x:c>
      <x:c r="R544" s="631">
        <x:v>6.9999999999999993E-2</x:v>
      </x:c>
      <x:c r="S544" s="631" cm="1">
        <x:f t="array" ref="S544">R544*RSDUSD24</x:f>
        <x:v>7.419999999999999</x:v>
      </x:c>
      <x:c r="T544" s="631">
        <x:f t="shared" si="55"/>
        <x:v>6.9999999999999991</x:v>
      </x:c>
      <x:c r="U544" s="631">
        <x:f t="shared" si="56"/>
        <x:v>0.11899999999999999</x:v>
      </x:c>
      <x:c r="V544" s="631">
        <x:f t="shared" si="57"/>
        <x:v>7.1189999999999989</x:v>
      </x:c>
      <x:c r="W544" s="631">
        <x:f t="shared" si="59"/>
        <x:v>20.360339999999997</x:v>
      </x:c>
      <x:c r="X544" s="770">
        <x:v>6.3634091250735754</x:v>
      </x:c>
      <x:c r="Y544" s="769">
        <x:f t="shared" si="58"/>
        <x:v>18.199350097710425</x:v>
      </x:c>
    </x:row>
    <x:row r="545" spans="1:25">
      <x:c r="A545" s="623" t="s">
        <x:v>1798</x:v>
      </x:c>
      <x:c r="B545" s="623" t="s">
        <x:v>9</x:v>
      </x:c>
      <x:c r="D545" s="623" t="s">
        <x:v>1731</x:v>
      </x:c>
      <x:c r="J545" s="623" t="s">
        <x:v>2016</x:v>
      </x:c>
      <x:c r="L545" s="623" t="s">
        <x:v>1842</x:v>
      </x:c>
      <x:c r="M545" s="625">
        <x:v>3.79</x:v>
      </x:c>
      <x:c r="N545" s="623" t="s">
        <x:v>1125</x:v>
      </x:c>
      <x:c r="O545" s="1694">
        <x:f>VLOOKUP(J:J,'구매팀 단가'!B:E,4,0)</x:f>
        <x:v>6.9999999999999993E-2</x:v>
      </x:c>
      <x:c r="P545" s="631"/>
      <x:c r="Q545" s="1884">
        <x:v>5.3350000000000002E-2</x:v>
      </x:c>
      <x:c r="R545" s="631">
        <x:v>6.9999999999999993E-2</x:v>
      </x:c>
      <x:c r="S545" s="631" cm="1">
        <x:f t="array" ref="S545">R545*RSDUSD24</x:f>
        <x:v>7.419999999999999</x:v>
      </x:c>
      <x:c r="T545" s="631">
        <x:f t="shared" si="55"/>
        <x:v>6.9999999999999991</x:v>
      </x:c>
      <x:c r="U545" s="631">
        <x:f t="shared" si="56"/>
        <x:v>0.11899999999999999</x:v>
      </x:c>
      <x:c r="V545" s="631">
        <x:f t="shared" si="57"/>
        <x:v>7.1189999999999989</x:v>
      </x:c>
      <x:c r="W545" s="631">
        <x:f t="shared" si="59"/>
        <x:v>26.981009999999998</x:v>
      </x:c>
      <x:c r="X545" s="770">
        <x:v>6.3633619271325363</x:v>
      </x:c>
      <x:c r="Y545" s="769">
        <x:f t="shared" si="58"/>
        <x:v>24.117141703832313</x:v>
      </x:c>
    </x:row>
    <x:row r="546" spans="1:25">
      <x:c r="A546" s="623" t="s">
        <x:v>1798</x:v>
      </x:c>
      <x:c r="B546" s="623" t="s">
        <x:v>9</x:v>
      </x:c>
      <x:c r="D546" s="623" t="s">
        <x:v>1731</x:v>
      </x:c>
      <x:c r="J546" s="623" t="s">
        <x:v>2017</x:v>
      </x:c>
      <x:c r="L546" s="623" t="s">
        <x:v>1841</x:v>
      </x:c>
      <x:c r="M546" s="625">
        <x:v>3.84</x:v>
      </x:c>
      <x:c r="N546" s="623" t="s">
        <x:v>1125</x:v>
      </x:c>
      <x:c r="O546" s="1694">
        <x:f>VLOOKUP(J:J,'구매팀 단가'!B:E,4,0)</x:f>
        <x:v>6.9999999999999993E-2</x:v>
      </x:c>
      <x:c r="P546" s="631"/>
      <x:c r="Q546" s="1884">
        <x:v>5.3350000000000002E-2</x:v>
      </x:c>
      <x:c r="R546" s="631">
        <x:v>6.9999999999999993E-2</x:v>
      </x:c>
      <x:c r="S546" s="631" cm="1">
        <x:f t="array" ref="S546">R546*RSDUSD24</x:f>
        <x:v>7.419999999999999</x:v>
      </x:c>
      <x:c r="T546" s="631">
        <x:f t="shared" si="55"/>
        <x:v>6.9999999999999991</x:v>
      </x:c>
      <x:c r="U546" s="631">
        <x:f t="shared" si="56"/>
        <x:v>0.11899999999999999</x:v>
      </x:c>
      <x:c r="V546" s="631">
        <x:f t="shared" si="57"/>
        <x:v>7.1189999999999989</x:v>
      </x:c>
      <x:c r="W546" s="631">
        <x:f t="shared" si="59"/>
        <x:v>27.336959999999994</x:v>
      </x:c>
      <x:c r="X546" s="770">
        <x:v>6.3633961974248949</x:v>
      </x:c>
      <x:c r="Y546" s="769">
        <x:f t="shared" si="58"/>
        <x:v>24.435441398111596</x:v>
      </x:c>
    </x:row>
    <x:row r="547" spans="1:25">
      <x:c r="A547" s="623" t="s">
        <x:v>1798</x:v>
      </x:c>
      <x:c r="B547" s="623" t="s">
        <x:v>9</x:v>
      </x:c>
      <x:c r="D547" s="623" t="s">
        <x:v>1731</x:v>
      </x:c>
      <x:c r="J547" s="623" t="s">
        <x:v>1844</x:v>
      </x:c>
      <x:c r="L547" s="623" t="s">
        <x:v>1845</x:v>
      </x:c>
      <x:c r="M547" s="625">
        <x:v>3.89</x:v>
      </x:c>
      <x:c r="N547" s="623" t="s">
        <x:v>1125</x:v>
      </x:c>
      <x:c r="O547" s="1694">
        <x:f>VLOOKUP(J:J,'구매팀 단가'!B:E,4,0)</x:f>
        <x:v>6.9999999999999993E-2</x:v>
      </x:c>
      <x:c r="P547" s="631"/>
      <x:c r="Q547" s="1884">
        <x:v>5.3350000000000002E-2</x:v>
      </x:c>
      <x:c r="R547" s="631">
        <x:v>6.9999999999999993E-2</x:v>
      </x:c>
      <x:c r="S547" s="631" cm="1">
        <x:f t="array" ref="S547">R547*RSDUSD24</x:f>
        <x:v>7.419999999999999</x:v>
      </x:c>
      <x:c r="T547" s="631">
        <x:f t="shared" si="55"/>
        <x:v>6.9999999999999991</x:v>
      </x:c>
      <x:c r="U547" s="631">
        <x:f t="shared" si="56"/>
        <x:v>0.11899999999999999</x:v>
      </x:c>
      <x:c r="V547" s="631">
        <x:f t="shared" si="57"/>
        <x:v>7.1189999999999989</x:v>
      </x:c>
      <x:c r="W547" s="631">
        <x:f t="shared" si="59"/>
        <x:v>27.692909999999998</x:v>
      </x:c>
      <x:c r="X547" s="770">
        <x:v>6.3633352945628472</x:v>
      </x:c>
      <x:c r="Y547" s="769">
        <x:f t="shared" si="58"/>
        <x:v>24.753374295849476</x:v>
      </x:c>
    </x:row>
    <x:row r="548" spans="1:25">
      <x:c r="A548" s="623" t="s">
        <x:v>1798</x:v>
      </x:c>
      <x:c r="B548" s="623" t="s">
        <x:v>9</x:v>
      </x:c>
      <x:c r="D548" s="623" t="s">
        <x:v>1731</x:v>
      </x:c>
      <x:c r="J548" s="623" t="s">
        <x:v>1820</x:v>
      </x:c>
      <x:c r="L548" s="623" t="s">
        <x:v>1821</x:v>
      </x:c>
      <x:c r="M548" s="625">
        <x:v>3.79</x:v>
      </x:c>
      <x:c r="N548" s="623" t="s">
        <x:v>1125</x:v>
      </x:c>
      <x:c r="O548" s="1694">
        <x:f>VLOOKUP(J:J,'구매팀 단가'!B:E,4,0)</x:f>
        <x:v>6.9999999999999993E-2</x:v>
      </x:c>
      <x:c r="P548" s="631"/>
      <x:c r="Q548" s="1884">
        <x:v>5.3350000000000002E-2</x:v>
      </x:c>
      <x:c r="R548" s="631">
        <x:v>6.9999999999999993E-2</x:v>
      </x:c>
      <x:c r="S548" s="631" cm="1">
        <x:f t="array" ref="S548">R548*RSDUSD24</x:f>
        <x:v>7.419999999999999</x:v>
      </x:c>
      <x:c r="T548" s="631">
        <x:f t="shared" si="55"/>
        <x:v>6.9999999999999991</x:v>
      </x:c>
      <x:c r="U548" s="631">
        <x:f t="shared" si="56"/>
        <x:v>0.11899999999999999</x:v>
      </x:c>
      <x:c r="V548" s="631">
        <x:f t="shared" si="57"/>
        <x:v>7.1189999999999989</x:v>
      </x:c>
      <x:c r="W548" s="631">
        <x:f t="shared" si="59"/>
        <x:v>26.981009999999998</x:v>
      </x:c>
      <x:c r="X548" s="770">
        <x:v>6.3633804219725985</x:v>
      </x:c>
      <x:c r="Y548" s="769">
        <x:f t="shared" si="58"/>
        <x:v>24.117211799276149</x:v>
      </x:c>
    </x:row>
    <x:row r="549" spans="1:25">
      <x:c r="A549" s="623" t="s">
        <x:v>1798</x:v>
      </x:c>
      <x:c r="B549" s="623" t="s">
        <x:v>9</x:v>
      </x:c>
      <x:c r="D549" s="623" t="s">
        <x:v>1731</x:v>
      </x:c>
      <x:c r="J549" s="623" t="s">
        <x:v>1854</x:v>
      </x:c>
      <x:c r="L549" s="623" t="s">
        <x:v>1855</x:v>
      </x:c>
      <x:c r="M549" s="625">
        <x:v>4.2699999999999996</x:v>
      </x:c>
      <x:c r="N549" s="623" t="s">
        <x:v>1125</x:v>
      </x:c>
      <x:c r="O549" s="1694">
        <x:f>VLOOKUP(J:J,'구매팀 단가'!B:E,4,0)</x:f>
        <x:v>6.9999999999999993E-2</x:v>
      </x:c>
      <x:c r="P549" s="631"/>
      <x:c r="Q549" s="1884">
        <x:v>5.1150000000000001E-2</x:v>
      </x:c>
      <x:c r="R549" s="631">
        <x:v>6.9999999999999993E-2</x:v>
      </x:c>
      <x:c r="S549" s="631" cm="1">
        <x:f t="array" ref="S549">R549*RSDUSD24</x:f>
        <x:v>7.419999999999999</x:v>
      </x:c>
      <x:c r="T549" s="631">
        <x:f t="shared" si="55"/>
        <x:v>6.9999999999999991</x:v>
      </x:c>
      <x:c r="U549" s="631">
        <x:f t="shared" si="56"/>
        <x:v>0.11899999999999999</x:v>
      </x:c>
      <x:c r="V549" s="631">
        <x:f t="shared" si="57"/>
        <x:v>7.1189999999999989</x:v>
      </x:c>
      <x:c r="W549" s="631">
        <x:f t="shared" si="59"/>
        <x:v>30.398129999999991</x:v>
      </x:c>
      <x:c r="X549" s="770">
        <x:v>6.1009301895749228</x:v>
      </x:c>
      <x:c r="Y549" s="769">
        <x:f t="shared" si="58"/>
        <x:v>26.050971909484918</x:v>
      </x:c>
    </x:row>
    <x:row r="550" spans="1:25">
      <x:c r="A550" s="623" t="s">
        <x:v>1798</x:v>
      </x:c>
      <x:c r="B550" s="623" t="s">
        <x:v>9</x:v>
      </x:c>
      <x:c r="D550" s="623" t="s">
        <x:v>1731</x:v>
      </x:c>
      <x:c r="J550" s="623" t="s">
        <x:v>1824</x:v>
      </x:c>
      <x:c r="L550" s="623" t="s">
        <x:v>1825</x:v>
      </x:c>
      <x:c r="M550" s="625">
        <x:v>4.5549999999999997</x:v>
      </x:c>
      <x:c r="N550" s="623" t="s">
        <x:v>1125</x:v>
      </x:c>
      <x:c r="O550" s="1694">
        <x:f>VLOOKUP(J:J,'구매팀 단가'!B:E,4,0)</x:f>
        <x:v>6.9999999999999993E-2</x:v>
      </x:c>
      <x:c r="P550" s="631"/>
      <x:c r="Q550" s="1884">
        <x:v>5.1150000000000001E-2</x:v>
      </x:c>
      <x:c r="R550" s="631">
        <x:v>6.9999999999999993E-2</x:v>
      </x:c>
      <x:c r="S550" s="631" cm="1">
        <x:f t="array" ref="S550">R550*RSDUSD24</x:f>
        <x:v>7.419999999999999</x:v>
      </x:c>
      <x:c r="T550" s="631">
        <x:f t="shared" si="55"/>
        <x:v>6.9999999999999991</x:v>
      </x:c>
      <x:c r="U550" s="631">
        <x:f t="shared" si="56"/>
        <x:v>0.11899999999999999</x:v>
      </x:c>
      <x:c r="V550" s="631">
        <x:f t="shared" si="57"/>
        <x:v>7.1189999999999989</x:v>
      </x:c>
      <x:c r="W550" s="631">
        <x:f t="shared" si="59"/>
        <x:v>32.427044999999993</x:v>
      </x:c>
      <x:c r="X550" s="770">
        <x:v>6.1009150887575894</x:v>
      </x:c>
      <x:c r="Y550" s="769">
        <x:f t="shared" si="58"/>
        <x:v>27.789668229290818</x:v>
      </x:c>
    </x:row>
    <x:row r="551" spans="1:25">
      <x:c r="A551" s="623" t="s">
        <x:v>1798</x:v>
      </x:c>
      <x:c r="B551" s="623" t="s">
        <x:v>9</x:v>
      </x:c>
      <x:c r="D551" s="623" t="s">
        <x:v>1731</x:v>
      </x:c>
      <x:c r="J551" s="623" t="s">
        <x:v>1839</x:v>
      </x:c>
      <x:c r="L551" s="623" t="s">
        <x:v>1840</x:v>
      </x:c>
      <x:c r="M551" s="625">
        <x:v>3.895</x:v>
      </x:c>
      <x:c r="N551" s="623" t="s">
        <x:v>1125</x:v>
      </x:c>
      <x:c r="O551" s="1694">
        <x:f>VLOOKUP(J:J,'구매팀 단가'!B:E,4,0)</x:f>
        <x:v>6.9999999999999993E-2</x:v>
      </x:c>
      <x:c r="P551" s="631"/>
      <x:c r="Q551" s="1884">
        <x:v>5.1150000000000001E-2</x:v>
      </x:c>
      <x:c r="R551" s="631">
        <x:v>6.9999999999999993E-2</x:v>
      </x:c>
      <x:c r="S551" s="631" cm="1">
        <x:f t="array" ref="S551">R551*RSDUSD24</x:f>
        <x:v>7.419999999999999</x:v>
      </x:c>
      <x:c r="T551" s="631">
        <x:f t="shared" si="55"/>
        <x:v>6.9999999999999991</x:v>
      </x:c>
      <x:c r="U551" s="631">
        <x:f t="shared" si="56"/>
        <x:v>0.11899999999999999</x:v>
      </x:c>
      <x:c r="V551" s="631">
        <x:f t="shared" si="57"/>
        <x:v>7.1189999999999989</x:v>
      </x:c>
      <x:c r="W551" s="631">
        <x:f t="shared" si="59"/>
        <x:v>27.728504999999995</x:v>
      </x:c>
      <x:c r="X551" s="770">
        <x:v>6.1009888433606818</x:v>
      </x:c>
      <x:c r="Y551" s="769">
        <x:f t="shared" si="58"/>
        <x:v>23.763351544889854</x:v>
      </x:c>
    </x:row>
    <x:row r="552" spans="1:25">
      <x:c r="A552" s="623" t="s">
        <x:v>1798</x:v>
      </x:c>
      <x:c r="B552" s="623" t="s">
        <x:v>9</x:v>
      </x:c>
      <x:c r="D552" s="623" t="s">
        <x:v>1731</x:v>
      </x:c>
      <x:c r="J552" s="623" t="s">
        <x:v>1822</x:v>
      </x:c>
      <x:c r="L552" s="623" t="s">
        <x:v>1823</x:v>
      </x:c>
      <x:c r="M552" s="625">
        <x:v>2.77</x:v>
      </x:c>
      <x:c r="N552" s="623" t="s">
        <x:v>1125</x:v>
      </x:c>
      <x:c r="O552" s="1694">
        <x:f>VLOOKUP(J:J,'구매팀 단가'!B:E,4,0)</x:f>
        <x:v>6.9999999999999993E-2</x:v>
      </x:c>
      <x:c r="P552" s="631"/>
      <x:c r="Q552" s="1884">
        <x:v>5.1150000000000001E-2</x:v>
      </x:c>
      <x:c r="R552" s="631">
        <x:v>6.9999999999999993E-2</x:v>
      </x:c>
      <x:c r="S552" s="631" cm="1">
        <x:f t="array" ref="S552">R552*RSDUSD24</x:f>
        <x:v>7.419999999999999</x:v>
      </x:c>
      <x:c r="T552" s="631">
        <x:f t="shared" si="55"/>
        <x:v>6.9999999999999991</x:v>
      </x:c>
      <x:c r="U552" s="631">
        <x:f t="shared" si="56"/>
        <x:v>0.11899999999999999</x:v>
      </x:c>
      <x:c r="V552" s="631">
        <x:f t="shared" si="57"/>
        <x:v>7.1189999999999989</x:v>
      </x:c>
      <x:c r="W552" s="631">
        <x:f t="shared" si="59"/>
        <x:v>19.719629999999999</x:v>
      </x:c>
      <x:c r="X552" s="770">
        <x:v>6.1009690813214039</x:v>
      </x:c>
      <x:c r="Y552" s="769">
        <x:f t="shared" si="58"/>
        <x:v>16.899684355260288</x:v>
      </x:c>
    </x:row>
    <x:row r="553" spans="1:25">
      <x:c r="A553" s="623" t="s">
        <x:v>1798</x:v>
      </x:c>
      <x:c r="B553" s="623" t="s">
        <x:v>9</x:v>
      </x:c>
      <x:c r="D553" s="623" t="s">
        <x:v>1731</x:v>
      </x:c>
      <x:c r="J553" s="623" t="s">
        <x:v>1850</x:v>
      </x:c>
      <x:c r="L553" s="623" t="s">
        <x:v>1851</x:v>
      </x:c>
      <x:c r="M553" s="625">
        <x:v>3.0049999999999999</x:v>
      </x:c>
      <x:c r="N553" s="623" t="s">
        <x:v>1125</x:v>
      </x:c>
      <x:c r="O553" s="1694">
        <x:f>VLOOKUP(J:J,'구매팀 단가'!B:E,4,0)</x:f>
        <x:v>6.9999999999999993E-2</x:v>
      </x:c>
      <x:c r="P553" s="631"/>
      <x:c r="Q553" s="1884">
        <x:v>5.3350000000000002E-2</x:v>
      </x:c>
      <x:c r="R553" s="631">
        <x:v>6.9999999999999993E-2</x:v>
      </x:c>
      <x:c r="S553" s="631" cm="1">
        <x:f t="array" ref="S553">R553*RSDUSD24</x:f>
        <x:v>7.419999999999999</x:v>
      </x:c>
      <x:c r="T553" s="631">
        <x:f t="shared" si="55"/>
        <x:v>6.9999999999999991</x:v>
      </x:c>
      <x:c r="U553" s="631">
        <x:f t="shared" si="56"/>
        <x:v>0.11899999999999999</x:v>
      </x:c>
      <x:c r="V553" s="631">
        <x:f t="shared" si="57"/>
        <x:v>7.1189999999999989</x:v>
      </x:c>
      <x:c r="W553" s="631">
        <x:f t="shared" si="59"/>
        <x:v>21.392594999999996</x:v>
      </x:c>
      <x:c r="X553" s="770">
        <x:v>6.3633766939254244</x:v>
      </x:c>
      <x:c r="Y553" s="769">
        <x:f t="shared" si="58"/>
        <x:v>19.1219469652459</x:v>
      </x:c>
    </x:row>
    <x:row r="554" spans="1:25">
      <x:c r="A554" s="623" t="s">
        <x:v>1798</x:v>
      </x:c>
      <x:c r="B554" s="623" t="s">
        <x:v>9</x:v>
      </x:c>
      <x:c r="D554" s="623" t="s">
        <x:v>1731</x:v>
      </x:c>
      <x:c r="J554" s="623" t="s">
        <x:v>1837</x:v>
      </x:c>
      <x:c r="L554" s="623" t="s">
        <x:v>1838</x:v>
      </x:c>
      <x:c r="M554" s="625">
        <x:v>5.5250000000000004</x:v>
      </x:c>
      <x:c r="N554" s="623" t="s">
        <x:v>1125</x:v>
      </x:c>
      <x:c r="O554" s="1694">
        <x:f>VLOOKUP(J:J,'구매팀 단가'!B:E,4,0)</x:f>
        <x:v>6.9999999999999993E-2</x:v>
      </x:c>
      <x:c r="P554" s="631"/>
      <x:c r="Q554" s="1884">
        <x:v>5.3350000000000002E-2</x:v>
      </x:c>
      <x:c r="R554" s="631">
        <x:v>6.9999999999999993E-2</x:v>
      </x:c>
      <x:c r="S554" s="631" cm="1">
        <x:f t="array" ref="S554">R554*RSDUSD24</x:f>
        <x:v>7.419999999999999</x:v>
      </x:c>
      <x:c r="T554" s="631">
        <x:f t="shared" si="55"/>
        <x:v>6.9999999999999991</x:v>
      </x:c>
      <x:c r="U554" s="631">
        <x:f t="shared" si="56"/>
        <x:v>0.11899999999999999</x:v>
      </x:c>
      <x:c r="V554" s="631">
        <x:f t="shared" si="57"/>
        <x:v>7.1189999999999989</x:v>
      </x:c>
      <x:c r="W554" s="631">
        <x:f t="shared" si="59"/>
        <x:v>39.332474999999995</x:v>
      </x:c>
      <x:c r="X554" s="770">
        <x:v>6.3634363591468555</x:v>
      </x:c>
      <x:c r="Y554" s="769">
        <x:f t="shared" si="58"/>
        <x:v>35.157985884286376</x:v>
      </x:c>
    </x:row>
    <x:row r="555" spans="1:25">
      <x:c r="A555" s="623" t="s">
        <x:v>1798</x:v>
      </x:c>
      <x:c r="B555" s="623" t="s">
        <x:v>9</x:v>
      </x:c>
      <x:c r="D555" s="623" t="s">
        <x:v>1731</x:v>
      </x:c>
      <x:c r="J555" s="623" t="s">
        <x:v>1835</x:v>
      </x:c>
      <x:c r="L555" s="623" t="s">
        <x:v>1836</x:v>
      </x:c>
      <x:c r="M555" s="625">
        <x:v>3.415</x:v>
      </x:c>
      <x:c r="N555" s="623" t="s">
        <x:v>1125</x:v>
      </x:c>
      <x:c r="O555" s="1694">
        <x:f>VLOOKUP(J:J,'구매팀 단가'!B:E,4,0)</x:f>
        <x:v>6.9999999999999993E-2</x:v>
      </x:c>
      <x:c r="P555" s="631"/>
      <x:c r="Q555" s="1884">
        <x:v>5.3350000000000002E-2</x:v>
      </x:c>
      <x:c r="R555" s="631">
        <x:v>6.9999999999999993E-2</x:v>
      </x:c>
      <x:c r="S555" s="631" cm="1">
        <x:f t="array" ref="S555">R555*RSDUSD24</x:f>
        <x:v>7.419999999999999</x:v>
      </x:c>
      <x:c r="T555" s="631">
        <x:f t="shared" si="55"/>
        <x:v>6.9999999999999991</x:v>
      </x:c>
      <x:c r="U555" s="631">
        <x:f t="shared" si="56"/>
        <x:v>0.11899999999999999</x:v>
      </x:c>
      <x:c r="V555" s="631">
        <x:f t="shared" si="57"/>
        <x:v>7.1189999999999989</x:v>
      </x:c>
      <x:c r="W555" s="631">
        <x:f t="shared" si="59"/>
        <x:v>24.311384999999998</x:v>
      </x:c>
      <x:c r="X555" s="770">
        <x:v>6.3633873517544037</x:v>
      </x:c>
      <x:c r="Y555" s="769">
        <x:f t="shared" si="58"/>
        <x:v>21.730967806241289</x:v>
      </x:c>
    </x:row>
    <x:row r="556" spans="1:25">
      <x:c r="A556" s="623" t="s">
        <x:v>1798</x:v>
      </x:c>
      <x:c r="B556" s="623" t="s">
        <x:v>9</x:v>
      </x:c>
      <x:c r="D556" s="623" t="s">
        <x:v>1731</x:v>
      </x:c>
      <x:c r="J556" s="623" t="s">
        <x:v>1852</x:v>
      </x:c>
      <x:c r="L556" s="623" t="s">
        <x:v>1853</x:v>
      </x:c>
      <x:c r="M556" s="625">
        <x:v>3.52</x:v>
      </x:c>
      <x:c r="N556" s="623" t="s">
        <x:v>1125</x:v>
      </x:c>
      <x:c r="O556" s="1694">
        <x:f>VLOOKUP(J:J,'구매팀 단가'!B:E,4,0)</x:f>
        <x:v>6.9999999999999993E-2</x:v>
      </x:c>
      <x:c r="P556" s="631"/>
      <x:c r="Q556" s="1884">
        <x:v>5.3350000000000002E-2</x:v>
      </x:c>
      <x:c r="R556" s="631">
        <x:v>6.9999999999999993E-2</x:v>
      </x:c>
      <x:c r="S556" s="631" cm="1">
        <x:f t="array" ref="S556">R556*RSDUSD24</x:f>
        <x:v>7.419999999999999</x:v>
      </x:c>
      <x:c r="T556" s="631">
        <x:f t="shared" si="55"/>
        <x:v>6.9999999999999991</x:v>
      </x:c>
      <x:c r="U556" s="631">
        <x:f t="shared" si="56"/>
        <x:v>0.11899999999999999</x:v>
      </x:c>
      <x:c r="V556" s="631">
        <x:f t="shared" si="57"/>
        <x:v>7.1189999999999989</x:v>
      </x:c>
      <x:c r="W556" s="631">
        <x:f t="shared" si="59"/>
        <x:v>25.058879999999995</x:v>
      </x:c>
      <x:c r="X556" s="770">
        <x:v>6.3633266480337172</x:v>
      </x:c>
      <x:c r="Y556" s="769">
        <x:f t="shared" si="58"/>
        <x:v>22.398909801078684</x:v>
      </x:c>
    </x:row>
    <x:row r="557" spans="1:25">
      <x:c r="A557" s="623" t="s">
        <x:v>1798</x:v>
      </x:c>
      <x:c r="B557" s="623" t="s">
        <x:v>9</x:v>
      </x:c>
      <x:c r="D557" s="623" t="s">
        <x:v>1731</x:v>
      </x:c>
      <x:c r="J557" s="623" t="s">
        <x:v>1818</x:v>
      </x:c>
      <x:c r="L557" s="623" t="s">
        <x:v>1819</x:v>
      </x:c>
      <x:c r="M557" s="625">
        <x:v>2.21</x:v>
      </x:c>
      <x:c r="N557" s="623" t="s">
        <x:v>1125</x:v>
      </x:c>
      <x:c r="O557" s="1694">
        <x:f>VLOOKUP(J:J,'구매팀 단가'!B:E,4,0)</x:f>
        <x:v>6.9999999999999993E-2</x:v>
      </x:c>
      <x:c r="P557" s="631"/>
      <x:c r="Q557" s="1884">
        <x:v>5.3350000000000002E-2</x:v>
      </x:c>
      <x:c r="R557" s="631">
        <x:v>6.9999999999999993E-2</x:v>
      </x:c>
      <x:c r="S557" s="631" cm="1">
        <x:f t="array" ref="S557">R557*RSDUSD24</x:f>
        <x:v>7.419999999999999</x:v>
      </x:c>
      <x:c r="T557" s="631">
        <x:f t="shared" si="55"/>
        <x:v>6.9999999999999991</x:v>
      </x:c>
      <x:c r="U557" s="631">
        <x:f t="shared" si="56"/>
        <x:v>0.11899999999999999</x:v>
      </x:c>
      <x:c r="V557" s="631">
        <x:f t="shared" si="57"/>
        <x:v>7.1189999999999989</x:v>
      </x:c>
      <x:c r="W557" s="631">
        <x:f t="shared" si="59"/>
        <x:v>15.732989999999997</x:v>
      </x:c>
      <x:c r="X557" s="770">
        <x:v>6.3633873517544037</x:v>
      </x:c>
      <x:c r="Y557" s="769">
        <x:f t="shared" si="58"/>
        <x:v>14.063086047377231</x:v>
      </x:c>
    </x:row>
    <x:row r="558" spans="1:25">
      <x:c r="A558" s="623" t="s">
        <x:v>1798</x:v>
      </x:c>
      <x:c r="B558" s="623" t="s">
        <x:v>9</x:v>
      </x:c>
      <x:c r="D558" s="623" t="s">
        <x:v>1731</x:v>
      </x:c>
      <x:c r="J558" s="623" t="s">
        <x:v>1816</x:v>
      </x:c>
      <x:c r="L558" s="623" t="s">
        <x:v>1817</x:v>
      </x:c>
      <x:c r="M558" s="625">
        <x:v>3.415</x:v>
      </x:c>
      <x:c r="N558" s="623" t="s">
        <x:v>1125</x:v>
      </x:c>
      <x:c r="O558" s="1694">
        <x:f>VLOOKUP(J:J,'구매팀 단가'!B:E,4,0)</x:f>
        <x:v>6.9999999999999993E-2</x:v>
      </x:c>
      <x:c r="P558" s="631"/>
      <x:c r="Q558" s="1884">
        <x:v>5.3350000000000002E-2</x:v>
      </x:c>
      <x:c r="R558" s="631">
        <x:v>6.9999999999999993E-2</x:v>
      </x:c>
      <x:c r="S558" s="631" cm="1">
        <x:f t="array" ref="S558">R558*RSDUSD24</x:f>
        <x:v>7.419999999999999</x:v>
      </x:c>
      <x:c r="T558" s="631">
        <x:f t="shared" si="55"/>
        <x:v>6.9999999999999991</x:v>
      </x:c>
      <x:c r="U558" s="631">
        <x:f t="shared" si="56"/>
        <x:v>0.11899999999999999</x:v>
      </x:c>
      <x:c r="V558" s="631">
        <x:f t="shared" si="57"/>
        <x:v>7.1189999999999989</x:v>
      </x:c>
      <x:c r="W558" s="631">
        <x:f t="shared" si="59"/>
        <x:v>24.311384999999998</x:v>
      </x:c>
      <x:c r="X558" s="770">
        <x:v>6.3633853974850823</x:v>
      </x:c>
      <x:c r="Y558" s="769">
        <x:f t="shared" si="58"/>
        <x:v>21.730961132411554</x:v>
      </x:c>
    </x:row>
    <x:row r="559" spans="1:25">
      <x:c r="A559" s="623" t="s">
        <x:v>1798</x:v>
      </x:c>
      <x:c r="B559" s="623" t="s">
        <x:v>9</x:v>
      </x:c>
      <x:c r="D559" s="623" t="s">
        <x:v>1731</x:v>
      </x:c>
      <x:c r="J559" s="623" t="s">
        <x:v>1814</x:v>
      </x:c>
      <x:c r="L559" s="623" t="s">
        <x:v>1815</x:v>
      </x:c>
      <x:c r="M559" s="625">
        <x:v>2.7250000000000001</x:v>
      </x:c>
      <x:c r="N559" s="623" t="s">
        <x:v>1125</x:v>
      </x:c>
      <x:c r="O559" s="1694">
        <x:f>VLOOKUP(J:J,'구매팀 단가'!B:E,4,0)</x:f>
        <x:v>6.9999999999999993E-2</x:v>
      </x:c>
      <x:c r="P559" s="631"/>
      <x:c r="Q559" s="1884">
        <x:v>5.3350000000000002E-2</x:v>
      </x:c>
      <x:c r="R559" s="631">
        <x:v>6.9999999999999993E-2</x:v>
      </x:c>
      <x:c r="S559" s="631" cm="1">
        <x:f t="array" ref="S559">R559*RSDUSD24</x:f>
        <x:v>7.419999999999999</x:v>
      </x:c>
      <x:c r="T559" s="631">
        <x:f t="shared" si="55"/>
        <x:v>6.9999999999999991</x:v>
      </x:c>
      <x:c r="U559" s="631">
        <x:f t="shared" si="56"/>
        <x:v>0.11899999999999999</x:v>
      </x:c>
      <x:c r="V559" s="631">
        <x:f t="shared" si="57"/>
        <x:v>7.1189999999999989</x:v>
      </x:c>
      <x:c r="W559" s="631">
        <x:f t="shared" si="59"/>
        <x:v>19.399274999999996</x:v>
      </x:c>
      <x:c r="X559" s="770">
        <x:v>6.3633856811820051</x:v>
      </x:c>
      <x:c r="Y559" s="769">
        <x:f t="shared" si="58"/>
        <x:v>17.340225981220964</x:v>
      </x:c>
    </x:row>
    <x:row r="560" spans="1:25">
      <x:c r="A560" s="623" t="s">
        <x:v>1798</x:v>
      </x:c>
      <x:c r="B560" s="623" t="s">
        <x:v>9</x:v>
      </x:c>
      <x:c r="D560" s="623" t="s">
        <x:v>1731</x:v>
      </x:c>
      <x:c r="J560" s="623" t="s">
        <x:v>1812</x:v>
      </x:c>
      <x:c r="L560" s="623" t="s">
        <x:v>1813</x:v>
      </x:c>
      <x:c r="M560" s="625">
        <x:v>3.41</x:v>
      </x:c>
      <x:c r="N560" s="623" t="s">
        <x:v>1125</x:v>
      </x:c>
      <x:c r="O560" s="1694">
        <x:f>VLOOKUP(J:J,'구매팀 단가'!B:E,4,0)</x:f>
        <x:v>6.9999999999999993E-2</x:v>
      </x:c>
      <x:c r="P560" s="631"/>
      <x:c r="Q560" s="1884">
        <x:v>5.3350000000000002E-2</x:v>
      </x:c>
      <x:c r="R560" s="631">
        <x:v>6.9999999999999993E-2</x:v>
      </x:c>
      <x:c r="S560" s="631" cm="1">
        <x:f t="array" ref="S560">R560*RSDUSD24</x:f>
        <x:v>7.419999999999999</x:v>
      </x:c>
      <x:c r="T560" s="631">
        <x:f t="shared" si="55"/>
        <x:v>6.9999999999999991</x:v>
      </x:c>
      <x:c r="U560" s="631">
        <x:f t="shared" si="56"/>
        <x:v>0.11899999999999999</x:v>
      </x:c>
      <x:c r="V560" s="631">
        <x:f t="shared" si="57"/>
        <x:v>7.1189999999999989</x:v>
      </x:c>
      <x:c r="W560" s="631">
        <x:f t="shared" si="59"/>
        <x:v>24.275789999999997</x:v>
      </x:c>
      <x:c r="X560" s="770">
        <x:v>6.3633816401878818</x:v>
      </x:c>
      <x:c r="Y560" s="769">
        <x:f t="shared" si="58"/>
        <x:v>21.699131393040677</x:v>
      </x:c>
    </x:row>
    <x:row r="561" spans="1:25">
      <x:c r="A561" s="623" t="s">
        <x:v>1798</x:v>
      </x:c>
      <x:c r="B561" s="623" t="s">
        <x:v>9</x:v>
      </x:c>
      <x:c r="D561" s="623" t="s">
        <x:v>1731</x:v>
      </x:c>
      <x:c r="J561" s="623" t="s">
        <x:v>1826</x:v>
      </x:c>
      <x:c r="L561" s="623" t="s">
        <x:v>1827</x:v>
      </x:c>
      <x:c r="M561" s="625">
        <x:v>3.48</x:v>
      </x:c>
      <x:c r="N561" s="623" t="s">
        <x:v>1125</x:v>
      </x:c>
      <x:c r="O561" s="1694">
        <x:f>VLOOKUP(J:J,'구매팀 단가'!B:E,4,0)</x:f>
        <x:v>0.64</x:v>
      </x:c>
      <x:c r="P561" s="631"/>
      <x:c r="Q561" s="1884">
        <x:v>0.53140999999999994</x:v>
      </x:c>
      <x:c r="R561" s="631">
        <x:v>0.64</x:v>
      </x:c>
      <x:c r="S561" s="631" cm="1">
        <x:f t="array" ref="S561">R561*RSDUSD24</x:f>
        <x:v>67.84</x:v>
      </x:c>
      <x:c r="T561" s="631">
        <x:f t="shared" si="55"/>
        <x:v>64</x:v>
      </x:c>
      <x:c r="U561" s="631">
        <x:f t="shared" si="56"/>
        <x:v>1.0880000000000001</x:v>
      </x:c>
      <x:c r="V561" s="631">
        <x:f t="shared" si="57"/>
        <x:v>65.087999999999994</x:v>
      </x:c>
      <x:c r="W561" s="631">
        <x:f t="shared" si="59"/>
        <x:v>226.50623999999999</x:v>
      </x:c>
      <x:c r="X561" s="770">
        <x:v>63.386163980558393</x:v>
      </x:c>
      <x:c r="Y561" s="769">
        <x:f t="shared" si="58"/>
        <x:v>220.58385065234322</x:v>
      </x:c>
    </x:row>
    <x:row r="562" spans="1:25">
      <x:c r="A562" s="623" t="s">
        <x:v>1798</x:v>
      </x:c>
      <x:c r="B562" s="623" t="s">
        <x:v>9</x:v>
      </x:c>
      <x:c r="D562" s="623" t="s">
        <x:v>1731</x:v>
      </x:c>
      <x:c r="J562" s="623" t="s">
        <x:v>2018</x:v>
      </x:c>
      <x:c r="L562" s="623" t="s">
        <x:v>2019</x:v>
      </x:c>
      <x:c r="M562" s="625">
        <x:v>1.2949999999999999</x:v>
      </x:c>
      <x:c r="N562" s="623" t="s">
        <x:v>1125</x:v>
      </x:c>
      <x:c r="O562" s="1694">
        <x:f>VLOOKUP(J:J,'구매팀 단가'!B:E,4,0)</x:f>
        <x:v>0.1344147</x:v>
      </x:c>
      <x:c r="P562" s="631"/>
      <x:c r="Q562" s="1884">
        <x:v>0.1344147</x:v>
      </x:c>
      <x:c r="R562" s="631">
        <x:v>0.1344147</x:v>
      </x:c>
      <x:c r="S562" s="631" cm="1">
        <x:f t="array" ref="S562">R562*RSDUSD24</x:f>
        <x:v>14.247958199999999</x:v>
      </x:c>
      <x:c r="T562" s="631">
        <x:f t="shared" si="55"/>
        <x:v>13.441469999999999</x:v>
      </x:c>
      <x:c r="U562" s="631">
        <x:f t="shared" si="56"/>
        <x:v>0.22850498999999999</x:v>
      </x:c>
      <x:c r="V562" s="631">
        <x:f t="shared" si="57"/>
        <x:v>13.669974989999998</x:v>
      </x:c>
      <x:c r="W562" s="631">
        <x:f t="shared" si="59"/>
        <x:v>17.702617612049998</x:v>
      </x:c>
      <x:c r="X562" s="770">
        <x:v>13.721801571347797</x:v>
      </x:c>
      <x:c r="Y562" s="769">
        <x:f t="shared" si="58"/>
        <x:v>17.769733034895395</x:v>
      </x:c>
    </x:row>
    <x:row r="563" spans="1:25">
      <x:c r="A563" s="623" t="s">
        <x:v>1798</x:v>
      </x:c>
      <x:c r="B563" s="623" t="s">
        <x:v>9</x:v>
      </x:c>
      <x:c r="D563" s="623" t="s">
        <x:v>1731</x:v>
      </x:c>
      <x:c r="J563" s="623" t="s">
        <x:v>2020</x:v>
      </x:c>
      <x:c r="L563" s="623" t="s">
        <x:v>2021</x:v>
      </x:c>
      <x:c r="M563" s="625">
        <x:v>1.2949999999999999</x:v>
      </x:c>
      <x:c r="N563" s="623" t="s">
        <x:v>1125</x:v>
      </x:c>
      <x:c r="O563" s="1694">
        <x:f>VLOOKUP(J:J,'구매팀 단가'!B:E,4,0)</x:f>
        <x:v>0.1344147</x:v>
      </x:c>
      <x:c r="P563" s="631"/>
      <x:c r="Q563" s="1884">
        <x:v>0.1344147</x:v>
      </x:c>
      <x:c r="R563" s="631">
        <x:v>0.1344147</x:v>
      </x:c>
      <x:c r="S563" s="631" cm="1">
        <x:f t="array" ref="S563">R563*RSDUSD24</x:f>
        <x:v>14.247958199999999</x:v>
      </x:c>
      <x:c r="T563" s="631">
        <x:f t="shared" si="55"/>
        <x:v>13.441469999999999</x:v>
      </x:c>
      <x:c r="U563" s="631">
        <x:f t="shared" si="56"/>
        <x:v>0.22850498999999999</x:v>
      </x:c>
      <x:c r="V563" s="631">
        <x:f t="shared" si="57"/>
        <x:v>13.669974989999998</x:v>
      </x:c>
      <x:c r="W563" s="631">
        <x:f t="shared" si="59"/>
        <x:v>17.702617612049998</x:v>
      </x:c>
      <x:c r="X563" s="770">
        <x:v>13.721791362790571</x:v>
      </x:c>
      <x:c r="Y563" s="769">
        <x:f t="shared" si="58"/>
        <x:v>17.769719814813786</x:v>
      </x:c>
    </x:row>
    <x:row r="564" spans="1:25">
      <x:c r="A564" s="623" t="s">
        <x:v>1798</x:v>
      </x:c>
      <x:c r="B564" s="623" t="s">
        <x:v>9</x:v>
      </x:c>
      <x:c r="D564" s="623" t="s">
        <x:v>1731</x:v>
      </x:c>
      <x:c r="J564" s="623" t="s">
        <x:v>2022</x:v>
      </x:c>
      <x:c r="L564" s="623" t="s">
        <x:v>2023</x:v>
      </x:c>
      <x:c r="M564" s="625">
        <x:v>1.2949999999999999</x:v>
      </x:c>
      <x:c r="N564" s="623" t="s">
        <x:v>1125</x:v>
      </x:c>
      <x:c r="O564" s="1694">
        <x:f>VLOOKUP(J:J,'구매팀 단가'!B:E,4,0)</x:f>
        <x:v>0.1344147</x:v>
      </x:c>
      <x:c r="P564" s="631"/>
      <x:c r="Q564" s="1884">
        <x:v>0.1344147</x:v>
      </x:c>
      <x:c r="R564" s="631">
        <x:v>0.1344147</x:v>
      </x:c>
      <x:c r="S564" s="631" cm="1">
        <x:f t="array" ref="S564">R564*RSDUSD24</x:f>
        <x:v>14.247958199999999</x:v>
      </x:c>
      <x:c r="T564" s="631">
        <x:f t="shared" si="55"/>
        <x:v>13.441469999999999</x:v>
      </x:c>
      <x:c r="U564" s="631">
        <x:f t="shared" si="56"/>
        <x:v>0.22850498999999999</x:v>
      </x:c>
      <x:c r="V564" s="631">
        <x:f t="shared" si="57"/>
        <x:v>13.669974989999998</x:v>
      </x:c>
      <x:c r="W564" s="631">
        <x:f t="shared" si="59"/>
        <x:v>17.702617612049998</x:v>
      </x:c>
      <x:c r="X564" s="770">
        <x:v>13.721791362790572</x:v>
      </x:c>
      <x:c r="Y564" s="769">
        <x:f t="shared" si="58"/>
        <x:v>17.76971981481379</x:v>
      </x:c>
    </x:row>
    <x:row r="565" spans="1:25">
      <x:c r="A565" s="623" t="s">
        <x:v>1798</x:v>
      </x:c>
      <x:c r="B565" s="623" t="s">
        <x:v>9</x:v>
      </x:c>
      <x:c r="D565" s="623" t="s">
        <x:v>1731</x:v>
      </x:c>
      <x:c r="J565" s="623" t="s">
        <x:v>2024</x:v>
      </x:c>
      <x:c r="L565" s="623" t="s">
        <x:v>2025</x:v>
      </x:c>
      <x:c r="M565" s="625">
        <x:v>2.59</x:v>
      </x:c>
      <x:c r="N565" s="623" t="s">
        <x:v>1125</x:v>
      </x:c>
      <x:c r="O565" s="1694">
        <x:f>VLOOKUP(J:J,'구매팀 단가'!B:E,4,0)</x:f>
        <x:v>0.24919560000000002</x:v>
      </x:c>
      <x:c r="P565" s="631"/>
      <x:c r="Q565" s="1884">
        <x:v>0.24919560000000002</x:v>
      </x:c>
      <x:c r="R565" s="631">
        <x:v>0.24919560000000002</x:v>
      </x:c>
      <x:c r="S565" s="631" cm="1">
        <x:f t="array" ref="S565">R565*RSDUSD24</x:f>
        <x:v>26.414733600000002</x:v>
      </x:c>
      <x:c r="T565" s="631">
        <x:f t="shared" si="55"/>
        <x:v>24.919560000000001</x:v>
      </x:c>
      <x:c r="U565" s="631">
        <x:f t="shared" si="56"/>
        <x:v>0.42363252000000007</x:v>
      </x:c>
      <x:c r="V565" s="631">
        <x:f t="shared" si="57"/>
        <x:v>25.343192520000002</x:v>
      </x:c>
      <x:c r="W565" s="631">
        <x:f t="shared" si="59"/>
        <x:v>65.638868626800004</x:v>
      </x:c>
      <x:c r="X565" s="770">
        <x:v>25.439275433810121</x:v>
      </x:c>
      <x:c r="Y565" s="769">
        <x:f t="shared" si="58"/>
        <x:v>65.887723373568207</x:v>
      </x:c>
    </x:row>
    <x:row r="566" spans="1:25">
      <x:c r="A566" s="623" t="s">
        <x:v>1798</x:v>
      </x:c>
      <x:c r="B566" s="623" t="s">
        <x:v>9</x:v>
      </x:c>
      <x:c r="D566" s="623" t="s">
        <x:v>1731</x:v>
      </x:c>
      <x:c r="J566" s="623" t="s">
        <x:v>2026</x:v>
      </x:c>
      <x:c r="L566" s="623" t="s">
        <x:v>2027</x:v>
      </x:c>
      <x:c r="M566" s="625">
        <x:v>1.3049999999999999</x:v>
      </x:c>
      <x:c r="N566" s="623" t="s">
        <x:v>1125</x:v>
      </x:c>
      <x:c r="O566" s="1694">
        <x:f>VLOOKUP(J:J,'구매팀 단가'!B:E,4,0)</x:f>
        <x:v>0.24919560000000002</x:v>
      </x:c>
      <x:c r="P566" s="631"/>
      <x:c r="Q566" s="1884">
        <x:v>0.24919560000000002</x:v>
      </x:c>
      <x:c r="R566" s="631">
        <x:v>0.24919560000000002</x:v>
      </x:c>
      <x:c r="S566" s="631" cm="1">
        <x:f t="array" ref="S566">R566*RSDUSD24</x:f>
        <x:v>26.414733600000002</x:v>
      </x:c>
      <x:c r="T566" s="631">
        <x:f t="shared" si="55"/>
        <x:v>24.919560000000001</x:v>
      </x:c>
      <x:c r="U566" s="631">
        <x:f t="shared" si="56"/>
        <x:v>0.42363252000000007</x:v>
      </x:c>
      <x:c r="V566" s="631">
        <x:f t="shared" si="57"/>
        <x:v>25.343192520000002</x:v>
      </x:c>
      <x:c r="W566" s="631">
        <x:f t="shared" si="59"/>
        <x:v>33.0728662386</x:v>
      </x:c>
      <x:c r="X566" s="770">
        <x:v>25.439275433810121</x:v>
      </x:c>
      <x:c r="Y566" s="769">
        <x:f t="shared" si="58"/>
        <x:v>33.198254441122202</x:v>
      </x:c>
    </x:row>
    <x:row r="567" spans="1:25">
      <x:c r="A567" s="623" t="s">
        <x:v>1798</x:v>
      </x:c>
      <x:c r="B567" s="623" t="s">
        <x:v>9</x:v>
      </x:c>
      <x:c r="D567" s="623" t="s">
        <x:v>1731</x:v>
      </x:c>
      <x:c r="J567" s="623" t="s">
        <x:v>2028</x:v>
      </x:c>
      <x:c r="L567" s="623" t="s">
        <x:v>2029</x:v>
      </x:c>
      <x:c r="M567" s="625">
        <x:v>2.59</x:v>
      </x:c>
      <x:c r="N567" s="623" t="s">
        <x:v>1125</x:v>
      </x:c>
      <x:c r="O567" s="1694">
        <x:f>VLOOKUP(J:J,'구매팀 단가'!B:E,4,0)</x:f>
        <x:v>0.24919560000000002</x:v>
      </x:c>
      <x:c r="P567" s="631"/>
      <x:c r="Q567" s="1884">
        <x:v>0.24919560000000002</x:v>
      </x:c>
      <x:c r="R567" s="631">
        <x:v>0.24919560000000002</x:v>
      </x:c>
      <x:c r="S567" s="631" cm="1">
        <x:f t="array" ref="S567">R567*RSDUSD24</x:f>
        <x:v>26.414733600000002</x:v>
      </x:c>
      <x:c r="T567" s="631">
        <x:f t="shared" si="55"/>
        <x:v>24.919560000000001</x:v>
      </x:c>
      <x:c r="U567" s="631">
        <x:f t="shared" si="56"/>
        <x:v>0.42363252000000007</x:v>
      </x:c>
      <x:c r="V567" s="631">
        <x:f t="shared" si="57"/>
        <x:v>25.343192520000002</x:v>
      </x:c>
      <x:c r="W567" s="631">
        <x:f t="shared" si="59"/>
        <x:v>65.638868626800004</x:v>
      </x:c>
      <x:c r="X567" s="770">
        <x:v>25.439275433810121</x:v>
      </x:c>
      <x:c r="Y567" s="769">
        <x:f t="shared" si="58"/>
        <x:v>65.887723373568207</x:v>
      </x:c>
    </x:row>
    <x:row r="568" spans="1:25">
      <x:c r="A568" s="623" t="s">
        <x:v>1798</x:v>
      </x:c>
      <x:c r="B568" s="623" t="s">
        <x:v>9</x:v>
      </x:c>
      <x:c r="D568" s="623" t="s">
        <x:v>1731</x:v>
      </x:c>
      <x:c r="J568" s="623" t="s">
        <x:v>2020</x:v>
      </x:c>
      <x:c r="L568" s="623" t="s">
        <x:v>2031</x:v>
      </x:c>
      <x:c r="M568" s="625">
        <x:v>1.7450000000000001</x:v>
      </x:c>
      <x:c r="N568" s="623" t="s">
        <x:v>1125</x:v>
      </x:c>
      <x:c r="O568" s="1694">
        <x:f>VLOOKUP(J:J,'구매팀 단가'!B:E,4,0)</x:f>
        <x:v>0.1344147</x:v>
      </x:c>
      <x:c r="P568" s="631"/>
      <x:c r="Q568" s="1884">
        <x:v>0.1344147</x:v>
      </x:c>
      <x:c r="R568" s="631">
        <x:v>0.1344147</x:v>
      </x:c>
      <x:c r="S568" s="631" cm="1">
        <x:f t="array" ref="S568">R568*RSDUSD24</x:f>
        <x:v>14.247958199999999</x:v>
      </x:c>
      <x:c r="T568" s="631">
        <x:f t="shared" si="55"/>
        <x:v>13.441469999999999</x:v>
      </x:c>
      <x:c r="U568" s="631">
        <x:f t="shared" si="56"/>
        <x:v>0.22850498999999999</x:v>
      </x:c>
      <x:c r="V568" s="631">
        <x:f t="shared" si="57"/>
        <x:v>13.669974989999998</x:v>
      </x:c>
      <x:c r="W568" s="631">
        <x:f t="shared" si="59"/>
        <x:v>23.854106357549998</x:v>
      </x:c>
      <x:c r="X568" s="770">
        <x:v>13.7218015713478</x:v>
      </x:c>
      <x:c r="Y568" s="769">
        <x:f t="shared" si="58"/>
        <x:v>23.944543742001912</x:v>
      </x:c>
    </x:row>
    <x:row r="569" spans="1:25">
      <x:c r="A569" s="623" t="s">
        <x:v>1798</x:v>
      </x:c>
      <x:c r="B569" s="623" t="s">
        <x:v>9</x:v>
      </x:c>
      <x:c r="D569" s="623" t="s">
        <x:v>1731</x:v>
      </x:c>
      <x:c r="J569" s="623" t="s">
        <x:v>2030</x:v>
      </x:c>
      <x:c r="L569" s="623" t="s">
        <x:v>2031</x:v>
      </x:c>
      <x:c r="M569" s="625">
        <x:v>1.7450000000000001</x:v>
      </x:c>
      <x:c r="N569" s="623" t="s">
        <x:v>1125</x:v>
      </x:c>
      <x:c r="O569" s="1694">
        <x:f>VLOOKUP(J:J,'구매팀 단가'!B:E,4,0)</x:f>
        <x:v>0.1344147</x:v>
      </x:c>
      <x:c r="P569" s="631"/>
      <x:c r="Q569" s="1884">
        <x:v>0.1344147</x:v>
      </x:c>
      <x:c r="R569" s="631">
        <x:v>0.1344147</x:v>
      </x:c>
      <x:c r="S569" s="631" cm="1">
        <x:f t="array" ref="S569">R569*RSDUSD24</x:f>
        <x:v>14.247958199999999</x:v>
      </x:c>
      <x:c r="T569" s="631">
        <x:f t="shared" ref="T569" si="60">R569*RSDUSD25</x:f>
        <x:v>13.441469999999999</x:v>
      </x:c>
      <x:c r="U569" s="631">
        <x:f t="shared" ref="U569" si="61">T569*1.7%</x:f>
        <x:v>0.22850498999999999</x:v>
      </x:c>
      <x:c r="V569" s="631">
        <x:f t="shared" ref="V569" si="62">T569+U569</x:f>
        <x:v>13.669974989999998</x:v>
      </x:c>
      <x:c r="W569" s="631">
        <x:f t="shared" si="59"/>
        <x:v>23.854106357549998</x:v>
      </x:c>
      <x:c r="Y569" s="769"/>
    </x:row>
    <x:row r="570" spans="1:25">
      <x:c r="A570" s="623" t="s">
        <x:v>1798</x:v>
      </x:c>
      <x:c r="B570" s="623" t="s">
        <x:v>9</x:v>
      </x:c>
      <x:c r="D570" s="623" t="s">
        <x:v>1729</x:v>
      </x:c>
      <x:c r="J570" s="623" t="s">
        <x:v>1881</x:v>
      </x:c>
      <x:c r="L570" s="623" t="s">
        <x:v>1882</x:v>
      </x:c>
      <x:c r="M570" s="625">
        <x:v>1</x:v>
      </x:c>
      <x:c r="N570" s="623" t="s">
        <x:v>1017</x:v>
      </x:c>
      <x:c r="O570" s="1694">
        <x:f>VLOOKUP(J:J,'구매팀 단가'!B:E,4,0)</x:f>
        <x:v>3.1E-2</x:v>
      </x:c>
      <x:c r="P570" s="631"/>
      <x:c r="Q570" s="1884">
        <x:v>7.8299999999999995E-2</x:v>
      </x:c>
      <x:c r="R570" s="631">
        <x:v>3.1E-2</x:v>
      </x:c>
      <x:c r="S570" s="631" cm="1">
        <x:f t="array" ref="S570">R570*RSDUSD24</x:f>
        <x:v>3.286</x:v>
      </x:c>
      <x:c r="T570" s="631">
        <x:f t="shared" ref="T570:T633" si="63">R570*RSDUSD25</x:f>
        <x:v>3.1</x:v>
      </x:c>
      <x:c r="U570" s="631">
        <x:f t="shared" ref="U570:U633" si="64">T570*1.7%</x:f>
        <x:v>5.2700000000000004E-2</x:v>
      </x:c>
      <x:c r="V570" s="631">
        <x:f t="shared" ref="V570:V633" si="65">T570+U570</x:f>
        <x:v>3.1527000000000003</x:v>
      </x:c>
      <x:c r="W570" s="631">
        <x:f t="shared" si="59"/>
        <x:v>3.1527000000000003</x:v>
      </x:c>
      <x:c r="X570" s="770">
        <x:v>11.160287485350153</x:v>
      </x:c>
      <x:c r="Y570" s="769">
        <x:f t="shared" ref="Y570:Y601" si="66">+M570*X570</x:f>
        <x:v>11.160287485350153</x:v>
      </x:c>
    </x:row>
    <x:row r="571" spans="1:25">
      <x:c r="A571" s="623" t="s">
        <x:v>1798</x:v>
      </x:c>
      <x:c r="B571" s="623" t="s">
        <x:v>9</x:v>
      </x:c>
      <x:c r="D571" s="623" t="s">
        <x:v>1729</x:v>
      </x:c>
      <x:c r="J571" s="623" t="s">
        <x:v>1883</x:v>
      </x:c>
      <x:c r="L571" s="623" t="s">
        <x:v>1884</x:v>
      </x:c>
      <x:c r="M571" s="625">
        <x:v>7</x:v>
      </x:c>
      <x:c r="N571" s="623" t="s">
        <x:v>1017</x:v>
      </x:c>
      <x:c r="O571" s="1694">
        <x:f>VLOOKUP(J:J,'구매팀 단가'!B:E,4,0)</x:f>
        <x:v>2.7E-2</x:v>
      </x:c>
      <x:c r="P571" s="631"/>
      <x:c r="Q571" s="1884">
        <x:v>4.7699999999999999E-2</x:v>
      </x:c>
      <x:c r="R571" s="631">
        <x:v>2.7E-2</x:v>
      </x:c>
      <x:c r="S571" s="631" cm="1">
        <x:f t="array" ref="S571">R571*RSDUSD24</x:f>
        <x:v>2.8620000000000001</x:v>
      </x:c>
      <x:c r="T571" s="631">
        <x:f t="shared" si="63"/>
        <x:v>2.7</x:v>
      </x:c>
      <x:c r="U571" s="631">
        <x:f t="shared" si="64"/>
        <x:v>4.5900000000000003E-2</x:v>
      </x:c>
      <x:c r="V571" s="631">
        <x:f t="shared" si="65"/>
        <x:v>2.7459000000000002</x:v>
      </x:c>
      <x:c r="W571" s="631">
        <x:f t="shared" si="59"/>
        <x:v>19.221300000000003</x:v>
      </x:c>
      <x:c r="X571" s="770">
        <x:v>7.5378378751781936</x:v>
      </x:c>
      <x:c r="Y571" s="769">
        <x:f t="shared" si="66"/>
        <x:v>52.764865126247358</x:v>
      </x:c>
    </x:row>
    <x:row r="572" spans="1:25">
      <x:c r="A572" s="623" t="s">
        <x:v>1798</x:v>
      </x:c>
      <x:c r="B572" s="623" t="s">
        <x:v>9</x:v>
      </x:c>
      <x:c r="D572" s="623" t="s">
        <x:v>1729</x:v>
      </x:c>
      <x:c r="J572" s="623" t="s">
        <x:v>1885</x:v>
      </x:c>
      <x:c r="L572" s="623" t="s">
        <x:v>1886</x:v>
      </x:c>
      <x:c r="M572" s="625">
        <x:v>9</x:v>
      </x:c>
      <x:c r="N572" s="623" t="s">
        <x:v>1017</x:v>
      </x:c>
      <x:c r="O572" s="1694">
        <x:f>VLOOKUP(J:J,'구매팀 단가'!B:E,4,0)</x:f>
        <x:v>1.01E-2</x:v>
      </x:c>
      <x:c r="P572" s="631"/>
      <x:c r="Q572" s="1884">
        <x:v>5.8999999999999999E-3</x:v>
      </x:c>
      <x:c r="R572" s="631">
        <x:v>1.01E-2</x:v>
      </x:c>
      <x:c r="S572" s="631" cm="1">
        <x:f t="array" ref="S572">R572*RSDUSD24</x:f>
        <x:v>1.0706</x:v>
      </x:c>
      <x:c r="T572" s="631">
        <x:f t="shared" si="63"/>
        <x:v>1.01</x:v>
      </x:c>
      <x:c r="U572" s="631">
        <x:f t="shared" si="64"/>
        <x:v>1.7170000000000001E-2</x:v>
      </x:c>
      <x:c r="V572" s="631">
        <x:f t="shared" si="65"/>
        <x:v>1.0271699999999999</x:v>
      </x:c>
      <x:c r="W572" s="631">
        <x:f t="shared" si="59"/>
        <x:v>9.2445299999999992</x:v>
      </x:c>
      <x:c r="X572" s="770">
        <x:v>0.92855645165119793</x:v>
      </x:c>
      <x:c r="Y572" s="769">
        <x:f t="shared" si="66"/>
        <x:v>8.3570080648607821</x:v>
      </x:c>
    </x:row>
    <x:row r="573" spans="1:25">
      <x:c r="A573" s="623" t="s">
        <x:v>1798</x:v>
      </x:c>
      <x:c r="B573" s="623" t="s">
        <x:v>9</x:v>
      </x:c>
      <x:c r="D573" s="623" t="s">
        <x:v>1729</x:v>
      </x:c>
      <x:c r="J573" s="623" t="s">
        <x:v>1887</x:v>
      </x:c>
      <x:c r="L573" s="623" t="s">
        <x:v>1888</x:v>
      </x:c>
      <x:c r="M573" s="625">
        <x:v>1</x:v>
      </x:c>
      <x:c r="N573" s="623" t="s">
        <x:v>1017</x:v>
      </x:c>
      <x:c r="O573" s="1694">
        <x:f>VLOOKUP(J:J,'구매팀 단가'!B:E,4,0)</x:f>
        <x:v>7.0000000000000007E-2</x:v>
      </x:c>
      <x:c r="P573" s="631"/>
      <x:c r="Q573" s="1884">
        <x:v>3.95E-2</x:v>
      </x:c>
      <x:c r="R573" s="631">
        <x:v>7.0000000000000007E-2</x:v>
      </x:c>
      <x:c r="S573" s="631" cm="1">
        <x:f t="array" ref="S573">R573*RSDUSD24</x:f>
        <x:v>7.4200000000000008</x:v>
      </x:c>
      <x:c r="T573" s="631">
        <x:f t="shared" si="63"/>
        <x:v>7.0000000000000009</x:v>
      </x:c>
      <x:c r="U573" s="631">
        <x:f t="shared" si="64"/>
        <x:v>0.11900000000000002</x:v>
      </x:c>
      <x:c r="V573" s="631">
        <x:f t="shared" si="65"/>
        <x:v>7.1190000000000007</x:v>
      </x:c>
      <x:c r="W573" s="631">
        <x:f t="shared" si="59"/>
        <x:v>7.1190000000000007</x:v>
      </x:c>
      <x:c r="X573" s="770">
        <x:v>6.2420250748330952</x:v>
      </x:c>
      <x:c r="Y573" s="769">
        <x:f t="shared" si="66"/>
        <x:v>6.2420250748330952</x:v>
      </x:c>
    </x:row>
    <x:row r="574" spans="1:25">
      <x:c r="A574" s="623" t="s">
        <x:v>1798</x:v>
      </x:c>
      <x:c r="B574" s="623" t="s">
        <x:v>9</x:v>
      </x:c>
      <x:c r="D574" s="623" t="s">
        <x:v>1729</x:v>
      </x:c>
      <x:c r="J574" s="623" t="s">
        <x:v>1889</x:v>
      </x:c>
      <x:c r="L574" s="623" t="s">
        <x:v>1890</x:v>
      </x:c>
      <x:c r="M574" s="625">
        <x:v>1</x:v>
      </x:c>
      <x:c r="N574" s="623" t="s">
        <x:v>1017</x:v>
      </x:c>
      <x:c r="O574" s="1694">
        <x:f>VLOOKUP(J:J,'구매팀 단가'!B:E,4,0)</x:f>
        <x:v>4.9000000000000002E-2</x:v>
      </x:c>
      <x:c r="P574" s="631"/>
      <x:c r="Q574" s="1884">
        <x:v>4.3299999999999998E-2</x:v>
      </x:c>
      <x:c r="R574" s="631">
        <x:v>4.9000000000000002E-2</x:v>
      </x:c>
      <x:c r="S574" s="631" cm="1">
        <x:f t="array" ref="S574">R574*RSDUSD24</x:f>
        <x:v>5.194</x:v>
      </x:c>
      <x:c r="T574" s="631">
        <x:f t="shared" si="63"/>
        <x:v>4.9000000000000004</x:v>
      </x:c>
      <x:c r="U574" s="631">
        <x:f t="shared" si="64"/>
        <x:v>8.3300000000000013E-2</x:v>
      </x:c>
      <x:c r="V574" s="631">
        <x:f t="shared" si="65"/>
        <x:v>4.9833000000000007</x:v>
      </x:c>
      <x:c r="W574" s="631">
        <x:f t="shared" si="59"/>
        <x:v>4.9833000000000007</x:v>
      </x:c>
      <x:c r="X574" s="770">
        <x:v>6.6452088493366341</x:v>
      </x:c>
      <x:c r="Y574" s="769">
        <x:f t="shared" si="66"/>
        <x:v>6.6452088493366341</x:v>
      </x:c>
    </x:row>
    <x:row r="575" spans="1:25">
      <x:c r="A575" s="623" t="s">
        <x:v>1798</x:v>
      </x:c>
      <x:c r="B575" s="623" t="s">
        <x:v>9</x:v>
      </x:c>
      <x:c r="D575" s="623" t="s">
        <x:v>1729</x:v>
      </x:c>
      <x:c r="J575" s="623" t="s">
        <x:v>1891</x:v>
      </x:c>
      <x:c r="L575" s="623" t="s">
        <x:v>1892</x:v>
      </x:c>
      <x:c r="M575" s="625">
        <x:v>1</x:v>
      </x:c>
      <x:c r="N575" s="623" t="s">
        <x:v>1017</x:v>
      </x:c>
      <x:c r="O575" s="1694">
        <x:f>VLOOKUP(J:J,'구매팀 단가'!B:E,4,0)</x:f>
        <x:v>0.20599999999999999</x:v>
      </x:c>
      <x:c r="P575" s="631"/>
      <x:c r="Q575" s="1884">
        <x:v>0.28620000000000001</x:v>
      </x:c>
      <x:c r="R575" s="631">
        <x:v>0.20599999999999999</x:v>
      </x:c>
      <x:c r="S575" s="631" cm="1">
        <x:f t="array" ref="S575">R575*RSDUSD24</x:f>
        <x:v>21.835999999999999</x:v>
      </x:c>
      <x:c r="T575" s="631">
        <x:f t="shared" si="63"/>
        <x:v>20.599999999999998</x:v>
      </x:c>
      <x:c r="U575" s="631">
        <x:f t="shared" si="64"/>
        <x:v>0.35020000000000001</x:v>
      </x:c>
      <x:c r="V575" s="631">
        <x:f t="shared" si="65"/>
        <x:v>20.950199999999999</x:v>
      </x:c>
      <x:c r="W575" s="631">
        <x:f t="shared" si="59"/>
        <x:v>20.950199999999999</x:v>
      </x:c>
      <x:c r="X575" s="770">
        <x:v>55.028777252995923</x:v>
      </x:c>
      <x:c r="Y575" s="769">
        <x:f t="shared" si="66"/>
        <x:v>55.028777252995923</x:v>
      </x:c>
    </x:row>
    <x:row r="576" spans="1:25">
      <x:c r="A576" s="623" t="s">
        <x:v>1798</x:v>
      </x:c>
      <x:c r="B576" s="623" t="s">
        <x:v>9</x:v>
      </x:c>
      <x:c r="D576" s="623" t="s">
        <x:v>1729</x:v>
      </x:c>
      <x:c r="J576" s="623" t="s">
        <x:v>1893</x:v>
      </x:c>
      <x:c r="L576" s="623" t="s">
        <x:v>1894</x:v>
      </x:c>
      <x:c r="M576" s="625">
        <x:v>1</x:v>
      </x:c>
      <x:c r="N576" s="623" t="s">
        <x:v>1017</x:v>
      </x:c>
      <x:c r="O576" s="1694">
        <x:f>VLOOKUP(J:J,'구매팀 단가'!B:E,4,0)</x:f>
        <x:v>0.20599999999999999</x:v>
      </x:c>
      <x:c r="P576" s="631"/>
      <x:c r="Q576" s="1884">
        <x:v>0.28620000000000001</x:v>
      </x:c>
      <x:c r="R576" s="631">
        <x:v>0.20599999999999999</x:v>
      </x:c>
      <x:c r="S576" s="631" cm="1">
        <x:f t="array" ref="S576">R576*RSDUSD24</x:f>
        <x:v>21.835999999999999</x:v>
      </x:c>
      <x:c r="T576" s="631">
        <x:f t="shared" si="63"/>
        <x:v>20.599999999999998</x:v>
      </x:c>
      <x:c r="U576" s="631">
        <x:f t="shared" si="64"/>
        <x:v>0.35020000000000001</x:v>
      </x:c>
      <x:c r="V576" s="631">
        <x:f t="shared" si="65"/>
        <x:v>20.950199999999999</x:v>
      </x:c>
      <x:c r="W576" s="631">
        <x:f t="shared" si="59"/>
        <x:v>20.950199999999999</x:v>
      </x:c>
      <x:c r="X576" s="770">
        <x:v>55.028777252995923</x:v>
      </x:c>
      <x:c r="Y576" s="769">
        <x:f t="shared" si="66"/>
        <x:v>55.028777252995923</x:v>
      </x:c>
    </x:row>
    <x:row r="577" spans="1:25">
      <x:c r="A577" s="623" t="s">
        <x:v>1798</x:v>
      </x:c>
      <x:c r="B577" s="623" t="s">
        <x:v>9</x:v>
      </x:c>
      <x:c r="D577" s="623" t="s">
        <x:v>1729</x:v>
      </x:c>
      <x:c r="J577" s="623" t="s">
        <x:v>1895</x:v>
      </x:c>
      <x:c r="L577" s="623" t="s">
        <x:v>1896</x:v>
      </x:c>
      <x:c r="M577" s="625">
        <x:v>1</x:v>
      </x:c>
      <x:c r="N577" s="623" t="s">
        <x:v>1017</x:v>
      </x:c>
      <x:c r="O577" s="1694">
        <x:f>VLOOKUP(J:J,'구매팀 단가'!B:E,4,0)</x:f>
        <x:v>2.052</x:v>
      </x:c>
      <x:c r="P577" s="631"/>
      <x:c r="Q577" s="1884">
        <x:v>1.7336</x:v>
      </x:c>
      <x:c r="R577" s="631">
        <x:v>2.052</x:v>
      </x:c>
      <x:c r="S577" s="631" cm="1">
        <x:f t="array" ref="S577">R577*RSDUSD24</x:f>
        <x:v>217.512</x:v>
      </x:c>
      <x:c r="T577" s="631">
        <x:f t="shared" si="63"/>
        <x:v>205.20000000000002</x:v>
      </x:c>
      <x:c r="U577" s="631">
        <x:f t="shared" si="64"/>
        <x:v>3.4884000000000004</x:v>
      </x:c>
      <x:c r="V577" s="631">
        <x:f t="shared" si="65"/>
        <x:v>208.68840000000003</x:v>
      </x:c>
      <x:c r="W577" s="631">
        <x:f t="shared" si="59"/>
        <x:v>208.68840000000003</x:v>
      </x:c>
      <x:c r="X577" s="770">
        <x:v>275.28361462179328</x:v>
      </x:c>
      <x:c r="Y577" s="769">
        <x:f t="shared" si="66"/>
        <x:v>275.28361462179328</x:v>
      </x:c>
    </x:row>
    <x:row r="578" spans="1:25">
      <x:c r="A578" s="623" t="s">
        <x:v>1798</x:v>
      </x:c>
      <x:c r="B578" s="623" t="s">
        <x:v>9</x:v>
      </x:c>
      <x:c r="D578" s="623" t="s">
        <x:v>1729</x:v>
      </x:c>
      <x:c r="J578" s="623" t="s">
        <x:v>1897</x:v>
      </x:c>
      <x:c r="L578" s="623" t="s">
        <x:v>1898</x:v>
      </x:c>
      <x:c r="M578" s="625">
        <x:v>1</x:v>
      </x:c>
      <x:c r="N578" s="623" t="s">
        <x:v>1017</x:v>
      </x:c>
      <x:c r="O578" s="1694">
        <x:f>VLOOKUP(J:J,'구매팀 단가'!B:E,4,0)</x:f>
        <x:v>9.6000000000000002E-2</x:v>
      </x:c>
      <x:c r="P578" s="631"/>
      <x:c r="Q578" s="1884">
        <x:v>0.13159999999999999</x:v>
      </x:c>
      <x:c r="R578" s="631">
        <x:v>9.6000000000000002E-2</x:v>
      </x:c>
      <x:c r="S578" s="631" cm="1">
        <x:f t="array" ref="S578">R578*RSDUSD24</x:f>
        <x:v>10.176</x:v>
      </x:c>
      <x:c r="T578" s="631">
        <x:f t="shared" si="63"/>
        <x:v>9.6</x:v>
      </x:c>
      <x:c r="U578" s="631">
        <x:f t="shared" si="64"/>
        <x:v>0.16320000000000001</x:v>
      </x:c>
      <x:c r="V578" s="631">
        <x:f t="shared" si="65"/>
        <x:v>9.7631999999999994</x:v>
      </x:c>
      <x:c r="W578" s="631">
        <x:f t="shared" si="59"/>
        <x:v>9.7631999999999994</x:v>
      </x:c>
      <x:c r="X578" s="770">
        <x:v>20.298198643275246</x:v>
      </x:c>
      <x:c r="Y578" s="769">
        <x:f t="shared" si="66"/>
        <x:v>20.298198643275246</x:v>
      </x:c>
    </x:row>
    <x:row r="579" spans="1:25">
      <x:c r="A579" s="623" t="s">
        <x:v>1798</x:v>
      </x:c>
      <x:c r="B579" s="623" t="s">
        <x:v>9</x:v>
      </x:c>
      <x:c r="D579" s="623" t="s">
        <x:v>1729</x:v>
      </x:c>
      <x:c r="J579" s="623" t="s">
        <x:v>1899</x:v>
      </x:c>
      <x:c r="L579" s="623" t="s">
        <x:v>1900</x:v>
      </x:c>
      <x:c r="M579" s="625">
        <x:v>2</x:v>
      </x:c>
      <x:c r="N579" s="623" t="s">
        <x:v>1017</x:v>
      </x:c>
      <x:c r="O579" s="1694">
        <x:f>VLOOKUP(J:J,'구매팀 단가'!B:E,4,0)</x:f>
        <x:v>0.33500000000000002</x:v>
      </x:c>
      <x:c r="P579" s="631"/>
      <x:c r="Q579" s="1884">
        <x:v>0.61050000000000004</x:v>
      </x:c>
      <x:c r="R579" s="631">
        <x:v>0.33500000000000002</x:v>
      </x:c>
      <x:c r="S579" s="631" cm="1">
        <x:f t="array" ref="S579">R579*RSDUSD24</x:f>
        <x:v>35.510000000000005</x:v>
      </x:c>
      <x:c r="T579" s="631">
        <x:f t="shared" si="63"/>
        <x:v>33.5</x:v>
      </x:c>
      <x:c r="U579" s="631">
        <x:f t="shared" si="64"/>
        <x:v>0.56950000000000001</x:v>
      </x:c>
      <x:c r="V579" s="631">
        <x:f t="shared" si="65"/>
        <x:v>34.069499999999998</x:v>
      </x:c>
      <x:c r="W579" s="631">
        <x:f t="shared" si="59"/>
        <x:v>68.138999999999996</x:v>
      </x:c>
      <x:c r="X579" s="770">
        <x:v>87.01603460799835</x:v>
      </x:c>
      <x:c r="Y579" s="769">
        <x:f t="shared" si="66"/>
        <x:v>174.0320692159967</x:v>
      </x:c>
    </x:row>
    <x:row r="580" spans="1:25">
      <x:c r="A580" s="623" t="s">
        <x:v>1798</x:v>
      </x:c>
      <x:c r="B580" s="623" t="s">
        <x:v>9</x:v>
      </x:c>
      <x:c r="D580" s="623" t="s">
        <x:v>1729</x:v>
      </x:c>
      <x:c r="J580" s="623" t="s">
        <x:v>1901</x:v>
      </x:c>
      <x:c r="L580" s="623" t="s">
        <x:v>1902</x:v>
      </x:c>
      <x:c r="M580" s="625">
        <x:v>3</x:v>
      </x:c>
      <x:c r="N580" s="623" t="s">
        <x:v>1017</x:v>
      </x:c>
      <x:c r="O580" s="1694">
        <x:f>VLOOKUP(J:J,'구매팀 단가'!B:E,4,0)</x:f>
        <x:v>0.33500000000000002</x:v>
      </x:c>
      <x:c r="P580" s="631"/>
      <x:c r="Q580" s="1884">
        <x:v>0.61709999999999998</x:v>
      </x:c>
      <x:c r="R580" s="631">
        <x:v>0.33500000000000002</x:v>
      </x:c>
      <x:c r="S580" s="631" cm="1">
        <x:f t="array" ref="S580">R580*RSDUSD24</x:f>
        <x:v>35.510000000000005</x:v>
      </x:c>
      <x:c r="T580" s="631">
        <x:f t="shared" si="63"/>
        <x:v>33.5</x:v>
      </x:c>
      <x:c r="U580" s="631">
        <x:f t="shared" si="64"/>
        <x:v>0.56950000000000001</x:v>
      </x:c>
      <x:c r="V580" s="631">
        <x:f t="shared" si="65"/>
        <x:v>34.069499999999998</x:v>
      </x:c>
      <x:c r="W580" s="631">
        <x:f t="shared" si="59"/>
        <x:v>102.20849999999999</x:v>
      </x:c>
      <x:c r="X580" s="770">
        <x:v>97.51781452353174</x:v>
      </x:c>
      <x:c r="Y580" s="769">
        <x:f t="shared" si="66"/>
        <x:v>292.55344357059522</x:v>
      </x:c>
    </x:row>
    <x:row r="581" spans="1:25">
      <x:c r="A581" s="623" t="s">
        <x:v>1798</x:v>
      </x:c>
      <x:c r="B581" s="623" t="s">
        <x:v>9</x:v>
      </x:c>
      <x:c r="D581" s="623" t="s">
        <x:v>1729</x:v>
      </x:c>
      <x:c r="J581" s="623" t="s">
        <x:v>1903</x:v>
      </x:c>
      <x:c r="L581" s="623" t="s">
        <x:v>1904</x:v>
      </x:c>
      <x:c r="M581" s="625">
        <x:v>1</x:v>
      </x:c>
      <x:c r="N581" s="623" t="s">
        <x:v>1017</x:v>
      </x:c>
      <x:c r="O581" s="1694">
        <x:f>VLOOKUP(J:J,'구매팀 단가'!B:E,4,0)</x:f>
        <x:v>0.252</x:v>
      </x:c>
      <x:c r="P581" s="631"/>
      <x:c r="Q581" s="1884">
        <x:v>0.23680000000000001</x:v>
      </x:c>
      <x:c r="R581" s="631">
        <x:v>0.252</x:v>
      </x:c>
      <x:c r="S581" s="631" cm="1">
        <x:f t="array" ref="S581">R581*RSDUSD24</x:f>
        <x:v>26.712</x:v>
      </x:c>
      <x:c r="T581" s="631">
        <x:f t="shared" si="63"/>
        <x:v>25.2</x:v>
      </x:c>
      <x:c r="U581" s="631">
        <x:f t="shared" si="64"/>
        <x:v>0.4284</x:v>
      </x:c>
      <x:c r="V581" s="631">
        <x:f t="shared" si="65"/>
        <x:v>25.628399999999999</x:v>
      </x:c>
      <x:c r="W581" s="631">
        <x:f t="shared" si="59"/>
        <x:v>25.628399999999999</x:v>
      </x:c>
      <x:c r="X581" s="770">
        <x:v>33.966816286232671</x:v>
      </x:c>
      <x:c r="Y581" s="769">
        <x:f t="shared" si="66"/>
        <x:v>33.966816286232671</x:v>
      </x:c>
    </x:row>
    <x:row r="582" spans="1:25">
      <x:c r="A582" s="623" t="s">
        <x:v>1798</x:v>
      </x:c>
      <x:c r="B582" s="623" t="s">
        <x:v>9</x:v>
      </x:c>
      <x:c r="D582" s="623" t="s">
        <x:v>1729</x:v>
      </x:c>
      <x:c r="J582" s="623" t="s">
        <x:v>1905</x:v>
      </x:c>
      <x:c r="L582" s="623" t="s">
        <x:v>1906</x:v>
      </x:c>
      <x:c r="M582" s="625">
        <x:v>1</x:v>
      </x:c>
      <x:c r="N582" s="623" t="s">
        <x:v>1017</x:v>
      </x:c>
      <x:c r="O582" s="1694">
        <x:f>VLOOKUP(J:J,'구매팀 단가'!B:E,4,0)</x:f>
        <x:v>0.252</x:v>
      </x:c>
      <x:c r="P582" s="631"/>
      <x:c r="Q582" s="1884">
        <x:v>0.23680000000000001</x:v>
      </x:c>
      <x:c r="R582" s="631">
        <x:v>0.252</x:v>
      </x:c>
      <x:c r="S582" s="631" cm="1">
        <x:f t="array" ref="S582">R582*RSDUSD24</x:f>
        <x:v>26.712</x:v>
      </x:c>
      <x:c r="T582" s="631">
        <x:f t="shared" si="63"/>
        <x:v>25.2</x:v>
      </x:c>
      <x:c r="U582" s="631">
        <x:f t="shared" si="64"/>
        <x:v>0.4284</x:v>
      </x:c>
      <x:c r="V582" s="631">
        <x:f t="shared" si="65"/>
        <x:v>25.628399999999999</x:v>
      </x:c>
      <x:c r="W582" s="631">
        <x:f t="shared" ref="W582:W645" si="67">V582*M582</x:f>
        <x:v>25.628399999999999</x:v>
      </x:c>
      <x:c r="X582" s="770">
        <x:v>33.966816286232671</x:v>
      </x:c>
      <x:c r="Y582" s="769">
        <x:f t="shared" si="66"/>
        <x:v>33.966816286232671</x:v>
      </x:c>
    </x:row>
    <x:row r="583" spans="1:25">
      <x:c r="A583" s="623" t="s">
        <x:v>1798</x:v>
      </x:c>
      <x:c r="B583" s="623" t="s">
        <x:v>9</x:v>
      </x:c>
      <x:c r="D583" s="623" t="s">
        <x:v>1729</x:v>
      </x:c>
      <x:c r="J583" s="623" t="s">
        <x:v>1907</x:v>
      </x:c>
      <x:c r="L583" s="623" t="s">
        <x:v>1908</x:v>
      </x:c>
      <x:c r="M583" s="625">
        <x:v>1</x:v>
      </x:c>
      <x:c r="N583" s="623" t="s">
        <x:v>1017</x:v>
      </x:c>
      <x:c r="O583" s="1694">
        <x:f>VLOOKUP(J:J,'구매팀 단가'!B:E,4,0)</x:f>
        <x:v>0.252</x:v>
      </x:c>
      <x:c r="P583" s="631"/>
      <x:c r="Q583" s="1884">
        <x:v>0.23680000000000001</x:v>
      </x:c>
      <x:c r="R583" s="631">
        <x:v>0.252</x:v>
      </x:c>
      <x:c r="S583" s="631" cm="1">
        <x:f t="array" ref="S583">R583*RSDUSD24</x:f>
        <x:v>26.712</x:v>
      </x:c>
      <x:c r="T583" s="631">
        <x:f t="shared" si="63"/>
        <x:v>25.2</x:v>
      </x:c>
      <x:c r="U583" s="631">
        <x:f t="shared" si="64"/>
        <x:v>0.4284</x:v>
      </x:c>
      <x:c r="V583" s="631">
        <x:f t="shared" si="65"/>
        <x:v>25.628399999999999</x:v>
      </x:c>
      <x:c r="W583" s="631">
        <x:f t="shared" si="67"/>
        <x:v>25.628399999999999</x:v>
      </x:c>
      <x:c r="X583" s="770">
        <x:v>34.012546221229861</x:v>
      </x:c>
      <x:c r="Y583" s="769">
        <x:f t="shared" si="66"/>
        <x:v>34.012546221229861</x:v>
      </x:c>
    </x:row>
    <x:row r="584" spans="1:25">
      <x:c r="A584" s="623" t="s">
        <x:v>1798</x:v>
      </x:c>
      <x:c r="B584" s="623" t="s">
        <x:v>9</x:v>
      </x:c>
      <x:c r="D584" s="623" t="s">
        <x:v>1729</x:v>
      </x:c>
      <x:c r="J584" s="623" t="s">
        <x:v>1909</x:v>
      </x:c>
      <x:c r="L584" s="623" t="s">
        <x:v>1910</x:v>
      </x:c>
      <x:c r="M584" s="625">
        <x:v>1</x:v>
      </x:c>
      <x:c r="N584" s="623" t="s">
        <x:v>1017</x:v>
      </x:c>
      <x:c r="O584" s="1694">
        <x:f>VLOOKUP(J:J,'구매팀 단가'!B:E,4,0)</x:f>
        <x:v>0.308</x:v>
      </x:c>
      <x:c r="P584" s="631"/>
      <x:c r="Q584" s="1884">
        <x:v>0.25</x:v>
      </x:c>
      <x:c r="R584" s="631">
        <x:v>0.308</x:v>
      </x:c>
      <x:c r="S584" s="631" cm="1">
        <x:f t="array" ref="S584">R584*RSDUSD24</x:f>
        <x:v>32.647999999999996</x:v>
      </x:c>
      <x:c r="T584" s="631">
        <x:f t="shared" si="63"/>
        <x:v>30.8</x:v>
      </x:c>
      <x:c r="U584" s="631">
        <x:f t="shared" si="64"/>
        <x:v>0.52360000000000007</x:v>
      </x:c>
      <x:c r="V584" s="631">
        <x:f t="shared" si="65"/>
        <x:v>31.323599999999999</x:v>
      </x:c>
      <x:c r="W584" s="631">
        <x:f t="shared" si="67"/>
        <x:v>31.323599999999999</x:v>
      </x:c>
      <x:c r="X584" s="770">
        <x:v>35.915087469071523</x:v>
      </x:c>
      <x:c r="Y584" s="769">
        <x:f t="shared" si="66"/>
        <x:v>35.915087469071523</x:v>
      </x:c>
    </x:row>
    <x:row r="585" spans="1:25">
      <x:c r="A585" s="623" t="s">
        <x:v>1798</x:v>
      </x:c>
      <x:c r="B585" s="623" t="s">
        <x:v>9</x:v>
      </x:c>
      <x:c r="D585" s="623" t="s">
        <x:v>1729</x:v>
      </x:c>
      <x:c r="J585" s="623" t="s">
        <x:v>1911</x:v>
      </x:c>
      <x:c r="L585" s="623" t="s">
        <x:v>1912</x:v>
      </x:c>
      <x:c r="M585" s="625">
        <x:v>1</x:v>
      </x:c>
      <x:c r="N585" s="623" t="s">
        <x:v>1017</x:v>
      </x:c>
      <x:c r="O585" s="1694">
        <x:f>VLOOKUP(J:J,'구매팀 단가'!B:E,4,0)</x:f>
        <x:v>0.308</x:v>
      </x:c>
      <x:c r="P585" s="631"/>
      <x:c r="Q585" s="1884">
        <x:v>0.25</x:v>
      </x:c>
      <x:c r="R585" s="631">
        <x:v>0.308</x:v>
      </x:c>
      <x:c r="S585" s="631" cm="1">
        <x:f t="array" ref="S585">R585*RSDUSD24</x:f>
        <x:v>32.647999999999996</x:v>
      </x:c>
      <x:c r="T585" s="631">
        <x:f t="shared" si="63"/>
        <x:v>30.8</x:v>
      </x:c>
      <x:c r="U585" s="631">
        <x:f t="shared" si="64"/>
        <x:v>0.52360000000000007</x:v>
      </x:c>
      <x:c r="V585" s="631">
        <x:f t="shared" si="65"/>
        <x:v>31.323599999999999</x:v>
      </x:c>
      <x:c r="W585" s="631">
        <x:f t="shared" si="67"/>
        <x:v>31.323599999999999</x:v>
      </x:c>
      <x:c r="X585" s="770">
        <x:v>35.915087469071523</x:v>
      </x:c>
      <x:c r="Y585" s="769">
        <x:f t="shared" si="66"/>
        <x:v>35.915087469071523</x:v>
      </x:c>
    </x:row>
    <x:row r="586" spans="1:25">
      <x:c r="A586" s="623" t="s">
        <x:v>1798</x:v>
      </x:c>
      <x:c r="B586" s="623" t="s">
        <x:v>9</x:v>
      </x:c>
      <x:c r="D586" s="623" t="s">
        <x:v>1729</x:v>
      </x:c>
      <x:c r="J586" s="623" t="s">
        <x:v>1913</x:v>
      </x:c>
      <x:c r="L586" s="623" t="s">
        <x:v>1914</x:v>
      </x:c>
      <x:c r="M586" s="625">
        <x:v>1</x:v>
      </x:c>
      <x:c r="N586" s="623" t="s">
        <x:v>1017</x:v>
      </x:c>
      <x:c r="O586" s="1694">
        <x:f>VLOOKUP(J:J,'구매팀 단가'!B:E,4,0)</x:f>
        <x:v>0.308</x:v>
      </x:c>
      <x:c r="P586" s="631"/>
      <x:c r="Q586" s="1884">
        <x:v>0.25</x:v>
      </x:c>
      <x:c r="R586" s="631">
        <x:v>0.308</x:v>
      </x:c>
      <x:c r="S586" s="631" cm="1">
        <x:f t="array" ref="S586">R586*RSDUSD24</x:f>
        <x:v>32.647999999999996</x:v>
      </x:c>
      <x:c r="T586" s="631">
        <x:f t="shared" si="63"/>
        <x:v>30.8</x:v>
      </x:c>
      <x:c r="U586" s="631">
        <x:f t="shared" si="64"/>
        <x:v>0.52360000000000007</x:v>
      </x:c>
      <x:c r="V586" s="631">
        <x:f t="shared" si="65"/>
        <x:v>31.323599999999999</x:v>
      </x:c>
      <x:c r="W586" s="631">
        <x:f t="shared" si="67"/>
        <x:v>31.323599999999999</x:v>
      </x:c>
      <x:c r="X586" s="770">
        <x:v>35.944035584898636</x:v>
      </x:c>
      <x:c r="Y586" s="769">
        <x:f t="shared" si="66"/>
        <x:v>35.944035584898636</x:v>
      </x:c>
    </x:row>
    <x:row r="587" spans="1:25">
      <x:c r="A587" s="623" t="s">
        <x:v>1798</x:v>
      </x:c>
      <x:c r="B587" s="623" t="s">
        <x:v>9</x:v>
      </x:c>
      <x:c r="D587" s="623" t="s">
        <x:v>1729</x:v>
      </x:c>
      <x:c r="J587" s="623" t="s">
        <x:v>1915</x:v>
      </x:c>
      <x:c r="L587" s="623" t="s">
        <x:v>1916</x:v>
      </x:c>
      <x:c r="M587" s="625">
        <x:v>1</x:v>
      </x:c>
      <x:c r="N587" s="623" t="s">
        <x:v>1017</x:v>
      </x:c>
      <x:c r="O587" s="1694">
        <x:f>VLOOKUP(J:J,'구매팀 단가'!B:E,4,0)</x:f>
        <x:v>0.34300000000000003</x:v>
      </x:c>
      <x:c r="P587" s="631"/>
      <x:c r="Q587" s="1884">
        <x:v>0.26319999999999999</x:v>
      </x:c>
      <x:c r="R587" s="631">
        <x:v>0.34300000000000003</x:v>
      </x:c>
      <x:c r="S587" s="631" cm="1">
        <x:f t="array" ref="S587">R587*RSDUSD24</x:f>
        <x:v>36.358000000000004</x:v>
      </x:c>
      <x:c r="T587" s="631">
        <x:f t="shared" si="63"/>
        <x:v>34.300000000000004</x:v>
      </x:c>
      <x:c r="U587" s="631">
        <x:f t="shared" si="64"/>
        <x:v>0.58310000000000006</x:v>
      </x:c>
      <x:c r="V587" s="631">
        <x:f t="shared" si="65"/>
        <x:v>34.883100000000006</x:v>
      </x:c>
      <x:c r="W587" s="631">
        <x:f t="shared" si="67"/>
        <x:v>34.883100000000006</x:v>
      </x:c>
      <x:c r="X587" s="770">
        <x:v>37.603414331373564</x:v>
      </x:c>
      <x:c r="Y587" s="769">
        <x:f t="shared" si="66"/>
        <x:v>37.603414331373564</x:v>
      </x:c>
    </x:row>
    <x:row r="588" spans="1:25">
      <x:c r="A588" s="623" t="s">
        <x:v>1798</x:v>
      </x:c>
      <x:c r="B588" s="623" t="s">
        <x:v>9</x:v>
      </x:c>
      <x:c r="D588" s="623" t="s">
        <x:v>1729</x:v>
      </x:c>
      <x:c r="J588" s="623" t="s">
        <x:v>1917</x:v>
      </x:c>
      <x:c r="L588" s="623" t="s">
        <x:v>1918</x:v>
      </x:c>
      <x:c r="M588" s="625">
        <x:v>1</x:v>
      </x:c>
      <x:c r="N588" s="623" t="s">
        <x:v>1017</x:v>
      </x:c>
      <x:c r="O588" s="1694">
        <x:f>VLOOKUP(J:J,'구매팀 단가'!B:E,4,0)</x:f>
        <x:v>0.34300000000000003</x:v>
      </x:c>
      <x:c r="P588" s="631"/>
      <x:c r="Q588" s="1884">
        <x:v>0.26319999999999999</x:v>
      </x:c>
      <x:c r="R588" s="631">
        <x:v>0.34300000000000003</x:v>
      </x:c>
      <x:c r="S588" s="631" cm="1">
        <x:f t="array" ref="S588">R588*RSDUSD24</x:f>
        <x:v>36.358000000000004</x:v>
      </x:c>
      <x:c r="T588" s="631">
        <x:f t="shared" si="63"/>
        <x:v>34.300000000000004</x:v>
      </x:c>
      <x:c r="U588" s="631">
        <x:f t="shared" si="64"/>
        <x:v>0.58310000000000006</x:v>
      </x:c>
      <x:c r="V588" s="631">
        <x:f t="shared" si="65"/>
        <x:v>34.883100000000006</x:v>
      </x:c>
      <x:c r="W588" s="631">
        <x:f t="shared" si="67"/>
        <x:v>34.883100000000006</x:v>
      </x:c>
      <x:c r="X588" s="770">
        <x:v>37.791823404540921</x:v>
      </x:c>
      <x:c r="Y588" s="769">
        <x:f t="shared" si="66"/>
        <x:v>37.791823404540921</x:v>
      </x:c>
    </x:row>
    <x:row r="589" spans="1:25">
      <x:c r="A589" s="623" t="s">
        <x:v>1798</x:v>
      </x:c>
      <x:c r="B589" s="623" t="s">
        <x:v>9</x:v>
      </x:c>
      <x:c r="D589" s="623" t="s">
        <x:v>1729</x:v>
      </x:c>
      <x:c r="J589" s="623" t="s">
        <x:v>1919</x:v>
      </x:c>
      <x:c r="L589" s="623" t="s">
        <x:v>1920</x:v>
      </x:c>
      <x:c r="M589" s="625">
        <x:v>1</x:v>
      </x:c>
      <x:c r="N589" s="623" t="s">
        <x:v>1017</x:v>
      </x:c>
      <x:c r="O589" s="1694">
        <x:f>VLOOKUP(J:J,'구매팀 단가'!B:E,4,0)</x:f>
        <x:v>0.34300000000000003</x:v>
      </x:c>
      <x:c r="P589" s="631"/>
      <x:c r="Q589" s="1884">
        <x:v>0.26319999999999999</x:v>
      </x:c>
      <x:c r="R589" s="631">
        <x:v>0.34300000000000003</x:v>
      </x:c>
      <x:c r="S589" s="631" cm="1">
        <x:f t="array" ref="S589">R589*RSDUSD24</x:f>
        <x:v>36.358000000000004</x:v>
      </x:c>
      <x:c r="T589" s="631">
        <x:f t="shared" si="63"/>
        <x:v>34.300000000000004</x:v>
      </x:c>
      <x:c r="U589" s="631">
        <x:f t="shared" si="64"/>
        <x:v>0.58310000000000006</x:v>
      </x:c>
      <x:c r="V589" s="631">
        <x:f t="shared" si="65"/>
        <x:v>34.883100000000006</x:v>
      </x:c>
      <x:c r="W589" s="631">
        <x:f t="shared" si="67"/>
        <x:v>34.883100000000006</x:v>
      </x:c>
      <x:c r="X589" s="770">
        <x:v>37.791823404540921</x:v>
      </x:c>
      <x:c r="Y589" s="769">
        <x:f t="shared" si="66"/>
        <x:v>37.791823404540921</x:v>
      </x:c>
    </x:row>
    <x:row r="590" spans="1:25">
      <x:c r="A590" s="623" t="s">
        <x:v>1798</x:v>
      </x:c>
      <x:c r="B590" s="623" t="s">
        <x:v>9</x:v>
      </x:c>
      <x:c r="D590" s="623" t="s">
        <x:v>1729</x:v>
      </x:c>
      <x:c r="J590" s="623" t="s">
        <x:v>1921</x:v>
      </x:c>
      <x:c r="L590" s="623" t="s">
        <x:v>1922</x:v>
      </x:c>
      <x:c r="M590" s="625">
        <x:v>1</x:v>
      </x:c>
      <x:c r="N590" s="623" t="s">
        <x:v>1017</x:v>
      </x:c>
      <x:c r="O590" s="1694">
        <x:f>VLOOKUP(J:J,'구매팀 단가'!B:E,4,0)</x:f>
        <x:v>0.34300000000000003</x:v>
      </x:c>
      <x:c r="P590" s="631"/>
      <x:c r="Q590" s="1884">
        <x:v>0.26319999999999999</x:v>
      </x:c>
      <x:c r="R590" s="631">
        <x:v>0.34300000000000003</x:v>
      </x:c>
      <x:c r="S590" s="631" cm="1">
        <x:f t="array" ref="S590">R590*RSDUSD24</x:f>
        <x:v>36.358000000000004</x:v>
      </x:c>
      <x:c r="T590" s="631">
        <x:f t="shared" si="63"/>
        <x:v>34.300000000000004</x:v>
      </x:c>
      <x:c r="U590" s="631">
        <x:f t="shared" si="64"/>
        <x:v>0.58310000000000006</x:v>
      </x:c>
      <x:c r="V590" s="631">
        <x:f t="shared" si="65"/>
        <x:v>34.883100000000006</x:v>
      </x:c>
      <x:c r="W590" s="631">
        <x:f t="shared" si="67"/>
        <x:v>34.883100000000006</x:v>
      </x:c>
      <x:c r="X590" s="770">
        <x:v>37.79414774506192</x:v>
      </x:c>
      <x:c r="Y590" s="769">
        <x:f t="shared" si="66"/>
        <x:v>37.79414774506192</x:v>
      </x:c>
    </x:row>
    <x:row r="591" spans="1:25">
      <x:c r="A591" s="623" t="s">
        <x:v>1798</x:v>
      </x:c>
      <x:c r="B591" s="623" t="s">
        <x:v>9</x:v>
      </x:c>
      <x:c r="D591" s="623" t="s">
        <x:v>1729</x:v>
      </x:c>
      <x:c r="J591" s="623" t="s">
        <x:v>1923</x:v>
      </x:c>
      <x:c r="L591" s="623" t="s">
        <x:v>1924</x:v>
      </x:c>
      <x:c r="M591" s="625">
        <x:v>2</x:v>
      </x:c>
      <x:c r="N591" s="623" t="s">
        <x:v>1017</x:v>
      </x:c>
      <x:c r="O591" s="1694">
        <x:f>VLOOKUP(J:J,'구매팀 단가'!B:E,4,0)</x:f>
        <x:v>0.12</x:v>
      </x:c>
      <x:c r="P591" s="631"/>
      <x:c r="Q591" s="1884">
        <x:v>1.8652</x:v>
      </x:c>
      <x:c r="R591" s="631">
        <x:v>0.12</x:v>
      </x:c>
      <x:c r="S591" s="631" cm="1">
        <x:f t="array" ref="S591">R591*RSDUSD24</x:f>
        <x:v>12.719999999999999</x:v>
      </x:c>
      <x:c r="T591" s="631">
        <x:f t="shared" si="63"/>
        <x:v>12</x:v>
      </x:c>
      <x:c r="U591" s="631">
        <x:f t="shared" si="64"/>
        <x:v>0.20400000000000001</x:v>
      </x:c>
      <x:c r="V591" s="631">
        <x:f t="shared" si="65"/>
        <x:v>12.204000000000001</x:v>
      </x:c>
      <x:c r="W591" s="631">
        <x:f t="shared" si="67"/>
        <x:v>24.408000000000001</x:v>
      </x:c>
      <x:c r="X591" s="770">
        <x:v>291.32717653001492</x:v>
      </x:c>
      <x:c r="Y591" s="769">
        <x:f t="shared" si="66"/>
        <x:v>582.65435306002985</x:v>
      </x:c>
    </x:row>
    <x:row r="592" spans="1:25">
      <x:c r="A592" s="623" t="s">
        <x:v>1798</x:v>
      </x:c>
      <x:c r="B592" s="623" t="s">
        <x:v>9</x:v>
      </x:c>
      <x:c r="D592" s="623" t="s">
        <x:v>1729</x:v>
      </x:c>
      <x:c r="J592" s="623" t="s">
        <x:v>1925</x:v>
      </x:c>
      <x:c r="L592" s="623" t="s">
        <x:v>1926</x:v>
      </x:c>
      <x:c r="M592" s="625">
        <x:v>2</x:v>
      </x:c>
      <x:c r="N592" s="623" t="s">
        <x:v>1017</x:v>
      </x:c>
      <x:c r="O592" s="1694">
        <x:f>VLOOKUP(J:J,'구매팀 단가'!B:E,4,0)</x:f>
        <x:v>0.1295</x:v>
      </x:c>
      <x:c r="P592" s="631"/>
      <x:c r="Q592" s="1884">
        <x:v>0.94540000000000002</x:v>
      </x:c>
      <x:c r="R592" s="631">
        <x:v>0.1295</x:v>
      </x:c>
      <x:c r="S592" s="631" cm="1">
        <x:f t="array" ref="S592">R592*RSDUSD24</x:f>
        <x:v>13.727</x:v>
      </x:c>
      <x:c r="T592" s="631">
        <x:f t="shared" si="63"/>
        <x:v>12.950000000000001</x:v>
      </x:c>
      <x:c r="U592" s="631">
        <x:f t="shared" si="64"/>
        <x:v>0.22015000000000004</x:v>
      </x:c>
      <x:c r="V592" s="631">
        <x:f t="shared" si="65"/>
        <x:v>13.170150000000001</x:v>
      </x:c>
      <x:c r="W592" s="631">
        <x:f t="shared" si="67"/>
        <x:v>26.340300000000003</x:v>
      </x:c>
      <x:c r="X592" s="770">
        <x:v>149.37768438322234</x:v>
      </x:c>
      <x:c r="Y592" s="769">
        <x:f t="shared" si="66"/>
        <x:v>298.75536876644469</x:v>
      </x:c>
    </x:row>
    <x:row r="593" spans="1:25">
      <x:c r="A593" s="623" t="s">
        <x:v>1798</x:v>
      </x:c>
      <x:c r="B593" s="623" t="s">
        <x:v>9</x:v>
      </x:c>
      <x:c r="D593" s="623" t="s">
        <x:v>1729</x:v>
      </x:c>
      <x:c r="J593" s="623" t="s">
        <x:v>1927</x:v>
      </x:c>
      <x:c r="L593" s="623" t="s">
        <x:v>1928</x:v>
      </x:c>
      <x:c r="M593" s="625">
        <x:v>2</x:v>
      </x:c>
      <x:c r="N593" s="623" t="s">
        <x:v>1017</x:v>
      </x:c>
      <x:c r="O593" s="1694">
        <x:f>VLOOKUP(J:J,'구매팀 단가'!B:E,4,0)</x:f>
        <x:v>0.14960000000000001</x:v>
      </x:c>
      <x:c r="P593" s="631"/>
      <x:c r="Q593" s="1884">
        <x:v>1.1105</x:v>
      </x:c>
      <x:c r="R593" s="631">
        <x:v>0.14960000000000001</x:v>
      </x:c>
      <x:c r="S593" s="631" cm="1">
        <x:f t="array" ref="S593">R593*RSDUSD24</x:f>
        <x:v>15.857600000000001</x:v>
      </x:c>
      <x:c r="T593" s="631">
        <x:f t="shared" si="63"/>
        <x:v>14.96</x:v>
      </x:c>
      <x:c r="U593" s="631">
        <x:f t="shared" si="64"/>
        <x:v>0.25432000000000005</x:v>
      </x:c>
      <x:c r="V593" s="631">
        <x:f t="shared" si="65"/>
        <x:v>15.214320000000001</x:v>
      </x:c>
      <x:c r="W593" s="631">
        <x:f t="shared" si="67"/>
        <x:v>30.428640000000001</x:v>
      </x:c>
      <x:c r="X593" s="770">
        <x:v>174.70786356117355</x:v>
      </x:c>
      <x:c r="Y593" s="769">
        <x:f t="shared" si="66"/>
        <x:v>349.41572712234711</x:v>
      </x:c>
    </x:row>
    <x:row r="594" spans="1:25">
      <x:c r="A594" s="623" t="s">
        <x:v>1798</x:v>
      </x:c>
      <x:c r="B594" s="623" t="s">
        <x:v>9</x:v>
      </x:c>
      <x:c r="D594" s="623" t="s">
        <x:v>1729</x:v>
      </x:c>
      <x:c r="J594" s="623" t="s">
        <x:v>1929</x:v>
      </x:c>
      <x:c r="L594" s="623" t="s">
        <x:v>1930</x:v>
      </x:c>
      <x:c r="M594" s="625">
        <x:v>1</x:v>
      </x:c>
      <x:c r="N594" s="623" t="s">
        <x:v>1017</x:v>
      </x:c>
      <x:c r="O594" s="1694">
        <x:f>VLOOKUP(J:J,'구매팀 단가'!B:E,4,0)</x:f>
        <x:v>0.23400000000000001</x:v>
      </x:c>
      <x:c r="P594" s="631"/>
      <x:c r="Q594" s="1884">
        <x:v>0.22</x:v>
      </x:c>
      <x:c r="R594" s="631">
        <x:v>0.23400000000000001</x:v>
      </x:c>
      <x:c r="S594" s="631" cm="1">
        <x:f t="array" ref="S594">R594*RSDUSD24</x:f>
        <x:v>24.804000000000002</x:v>
      </x:c>
      <x:c r="T594" s="631">
        <x:f t="shared" si="63"/>
        <x:v>23.400000000000002</x:v>
      </x:c>
      <x:c r="U594" s="631">
        <x:f t="shared" si="64"/>
        <x:v>0.39780000000000004</x:v>
      </x:c>
      <x:c r="V594" s="631">
        <x:f t="shared" si="65"/>
        <x:v>23.797800000000002</x:v>
      </x:c>
      <x:c r="W594" s="631">
        <x:f t="shared" si="67"/>
        <x:v>23.797800000000002</x:v>
      </x:c>
      <x:c r="X594" s="770">
        <x:v>30.45922965624618</x:v>
      </x:c>
      <x:c r="Y594" s="769">
        <x:f t="shared" si="66"/>
        <x:v>30.45922965624618</x:v>
      </x:c>
    </x:row>
    <x:row r="595" spans="1:25">
      <x:c r="A595" s="623" t="s">
        <x:v>1798</x:v>
      </x:c>
      <x:c r="B595" s="623" t="s">
        <x:v>9</x:v>
      </x:c>
      <x:c r="D595" s="623" t="s">
        <x:v>1729</x:v>
      </x:c>
      <x:c r="J595" s="623" t="s">
        <x:v>1931</x:v>
      </x:c>
      <x:c r="L595" s="623" t="s">
        <x:v>1932</x:v>
      </x:c>
      <x:c r="M595" s="625">
        <x:v>1</x:v>
      </x:c>
      <x:c r="N595" s="623" t="s">
        <x:v>1017</x:v>
      </x:c>
      <x:c r="O595" s="1694">
        <x:f>VLOOKUP(J:J,'구매팀 단가'!B:E,4,0)</x:f>
        <x:v>9.8000000000000004E-2</x:v>
      </x:c>
      <x:c r="P595" s="631"/>
      <x:c r="Q595" s="1884">
        <x:v>0.1</x:v>
      </x:c>
      <x:c r="R595" s="631">
        <x:v>9.8000000000000004E-2</x:v>
      </x:c>
      <x:c r="S595" s="631" cm="1">
        <x:f t="array" ref="S595">R595*RSDUSD24</x:f>
        <x:v>10.388</x:v>
      </x:c>
      <x:c r="T595" s="631">
        <x:f t="shared" si="63"/>
        <x:v>9.8000000000000007</x:v>
      </x:c>
      <x:c r="U595" s="631">
        <x:f t="shared" si="64"/>
        <x:v>0.16660000000000003</x:v>
      </x:c>
      <x:c r="V595" s="631">
        <x:f t="shared" si="65"/>
        <x:v>9.9666000000000015</x:v>
      </x:c>
      <x:c r="W595" s="631">
        <x:f t="shared" si="67"/>
        <x:v>9.9666000000000015</x:v>
      </x:c>
      <x:c r="X595" s="770">
        <x:v>16.674669246711186</x:v>
      </x:c>
      <x:c r="Y595" s="769">
        <x:f t="shared" si="66"/>
        <x:v>16.674669246711186</x:v>
      </x:c>
    </x:row>
    <x:row r="596" spans="1:25">
      <x:c r="A596" s="623" t="s">
        <x:v>1798</x:v>
      </x:c>
      <x:c r="B596" s="623" t="s">
        <x:v>9</x:v>
      </x:c>
      <x:c r="D596" s="623" t="s">
        <x:v>1729</x:v>
      </x:c>
      <x:c r="J596" s="623" t="s">
        <x:v>1933</x:v>
      </x:c>
      <x:c r="L596" s="623" t="s">
        <x:v>1934</x:v>
      </x:c>
      <x:c r="M596" s="625">
        <x:v>4</x:v>
      </x:c>
      <x:c r="N596" s="623" t="s">
        <x:v>1017</x:v>
      </x:c>
      <x:c r="O596" s="1694">
        <x:f>VLOOKUP(J:J,'구매팀 단가'!B:E,4,0)</x:f>
        <x:v>0.33500000000000002</x:v>
      </x:c>
      <x:c r="P596" s="631"/>
      <x:c r="Q596" s="1884">
        <x:v>0.60529999999999995</x:v>
      </x:c>
      <x:c r="R596" s="631">
        <x:v>0.33500000000000002</x:v>
      </x:c>
      <x:c r="S596" s="631" cm="1">
        <x:f t="array" ref="S596">R596*RSDUSD24</x:f>
        <x:v>35.510000000000005</x:v>
      </x:c>
      <x:c r="T596" s="631">
        <x:f t="shared" si="63"/>
        <x:v>33.5</x:v>
      </x:c>
      <x:c r="U596" s="631">
        <x:f t="shared" si="64"/>
        <x:v>0.56950000000000001</x:v>
      </x:c>
      <x:c r="V596" s="631">
        <x:f t="shared" si="65"/>
        <x:v>34.069499999999998</x:v>
      </x:c>
      <x:c r="W596" s="631">
        <x:f t="shared" si="67"/>
        <x:v>136.27799999999999</x:v>
      </x:c>
      <x:c r="X596" s="770">
        <x:v>86.274866090452733</x:v>
      </x:c>
      <x:c r="Y596" s="769">
        <x:f t="shared" si="66"/>
        <x:v>345.09946436181093</x:v>
      </x:c>
    </x:row>
    <x:row r="597" spans="1:25">
      <x:c r="A597" s="623" t="s">
        <x:v>1798</x:v>
      </x:c>
      <x:c r="B597" s="623" t="s">
        <x:v>9</x:v>
      </x:c>
      <x:c r="D597" s="623" t="s">
        <x:v>1729</x:v>
      </x:c>
      <x:c r="J597" s="623" t="s">
        <x:v>1935</x:v>
      </x:c>
      <x:c r="L597" s="623" t="s">
        <x:v>1936</x:v>
      </x:c>
      <x:c r="M597" s="625">
        <x:v>9</x:v>
      </x:c>
      <x:c r="N597" s="623" t="s">
        <x:v>1017</x:v>
      </x:c>
      <x:c r="O597" s="1694">
        <x:f>VLOOKUP(J:J,'구매팀 단가'!B:E,4,0)</x:f>
        <x:v>2.9000000000000001E-2</x:v>
      </x:c>
      <x:c r="P597" s="631"/>
      <x:c r="Q597" s="1884">
        <x:v>0.1237</x:v>
      </x:c>
      <x:c r="R597" s="631">
        <x:v>2.9000000000000001E-2</x:v>
      </x:c>
      <x:c r="S597" s="631" cm="1">
        <x:f t="array" ref="S597">R597*RSDUSD24</x:f>
        <x:v>3.0740000000000003</x:v>
      </x:c>
      <x:c r="T597" s="631">
        <x:f t="shared" si="63"/>
        <x:v>2.9000000000000004</x:v>
      </x:c>
      <x:c r="U597" s="631">
        <x:f t="shared" si="64"/>
        <x:v>4.930000000000001E-2</x:v>
      </x:c>
      <x:c r="V597" s="631">
        <x:f t="shared" si="65"/>
        <x:v>2.9493000000000005</x:v>
      </x:c>
      <x:c r="W597" s="631">
        <x:f t="shared" si="67"/>
        <x:v>26.543700000000005</x:v>
      </x:c>
      <x:c r="X597" s="770">
        <x:v>19.547810171059592</x:v>
      </x:c>
      <x:c r="Y597" s="769">
        <x:f t="shared" si="66"/>
        <x:v>175.93029153953631</x:v>
      </x:c>
    </x:row>
    <x:row r="598" spans="1:25">
      <x:c r="A598" s="623" t="s">
        <x:v>1798</x:v>
      </x:c>
      <x:c r="B598" s="623" t="s">
        <x:v>9</x:v>
      </x:c>
      <x:c r="D598" s="623" t="s">
        <x:v>1729</x:v>
      </x:c>
      <x:c r="J598" s="623" t="s">
        <x:v>1941</x:v>
      </x:c>
      <x:c r="L598" s="623" t="s">
        <x:v>1942</x:v>
      </x:c>
      <x:c r="M598" s="625">
        <x:v>4</x:v>
      </x:c>
      <x:c r="N598" s="623" t="s">
        <x:v>1017</x:v>
      </x:c>
      <x:c r="O598" s="1694">
        <x:f>VLOOKUP(J:J,'구매팀 단가'!B:E,4,0)</x:f>
        <x:v>0.84</x:v>
      </x:c>
      <x:c r="P598" s="631"/>
      <x:c r="Q598" s="1884">
        <x:v>0.84</x:v>
      </x:c>
      <x:c r="R598" s="631">
        <x:v>0.84</x:v>
      </x:c>
      <x:c r="S598" s="631" cm="1">
        <x:f t="array" ref="S598">R598*RSDUSD24</x:f>
        <x:v>89.039999999999992</x:v>
      </x:c>
      <x:c r="T598" s="631">
        <x:f t="shared" si="63"/>
        <x:v>84</x:v>
      </x:c>
      <x:c r="U598" s="631">
        <x:f t="shared" si="64"/>
        <x:v>1.4280000000000002</x:v>
      </x:c>
      <x:c r="V598" s="631">
        <x:f t="shared" si="65"/>
        <x:v>85.427999999999997</x:v>
      </x:c>
      <x:c r="W598" s="631">
        <x:f t="shared" si="67"/>
        <x:v>341.71199999999999</x:v>
      </x:c>
      <x:c r="X598" s="770">
        <x:v>147.0211120337861</x:v>
      </x:c>
      <x:c r="Y598" s="769">
        <x:f t="shared" si="66"/>
        <x:v>588.08444813514438</x:v>
      </x:c>
    </x:row>
    <x:row r="599" spans="1:25">
      <x:c r="A599" s="623" t="s">
        <x:v>1798</x:v>
      </x:c>
      <x:c r="B599" s="623" t="s">
        <x:v>9</x:v>
      </x:c>
      <x:c r="D599" s="623" t="s">
        <x:v>1729</x:v>
      </x:c>
      <x:c r="J599" s="623" t="s">
        <x:v>1943</x:v>
      </x:c>
      <x:c r="L599" s="623" t="s">
        <x:v>1944</x:v>
      </x:c>
      <x:c r="M599" s="625">
        <x:v>1</x:v>
      </x:c>
      <x:c r="N599" s="623" t="s">
        <x:v>1017</x:v>
      </x:c>
      <x:c r="O599" s="1694">
        <x:f>VLOOKUP(J:J,'구매팀 단가'!B:E,4,0)</x:f>
        <x:v>1.93</x:v>
      </x:c>
      <x:c r="P599" s="631"/>
      <x:c r="Q599" s="1884">
        <x:v>1.93</x:v>
      </x:c>
      <x:c r="R599" s="631">
        <x:v>1.93</x:v>
      </x:c>
      <x:c r="S599" s="631" cm="1">
        <x:f t="array" ref="S599">R599*RSDUSD24</x:f>
        <x:v>204.57999999999998</x:v>
      </x:c>
      <x:c r="T599" s="631">
        <x:f t="shared" si="63"/>
        <x:v>193</x:v>
      </x:c>
      <x:c r="U599" s="631">
        <x:f t="shared" si="64"/>
        <x:v>3.2810000000000001</x:v>
      </x:c>
      <x:c r="V599" s="631">
        <x:f t="shared" si="65"/>
        <x:v>196.28100000000001</x:v>
      </x:c>
      <x:c r="W599" s="631">
        <x:f t="shared" si="67"/>
        <x:v>196.28100000000001</x:v>
      </x:c>
      <x:c r="X599" s="770">
        <x:v>229.71499365206998</x:v>
      </x:c>
      <x:c r="Y599" s="769">
        <x:f t="shared" si="66"/>
        <x:v>229.71499365206998</x:v>
      </x:c>
    </x:row>
    <x:row r="600" spans="1:25">
      <x:c r="A600" s="623" t="s">
        <x:v>1798</x:v>
      </x:c>
      <x:c r="B600" s="623" t="s">
        <x:v>9</x:v>
      </x:c>
      <x:c r="D600" s="623" t="s">
        <x:v>1729</x:v>
      </x:c>
      <x:c r="J600" s="623" t="s">
        <x:v>1945</x:v>
      </x:c>
      <x:c r="L600" s="623" t="s">
        <x:v>1946</x:v>
      </x:c>
      <x:c r="M600" s="625">
        <x:v>2</x:v>
      </x:c>
      <x:c r="N600" s="623" t="s">
        <x:v>1017</x:v>
      </x:c>
      <x:c r="O600" s="1694">
        <x:f>VLOOKUP(J:J,'구매팀 단가'!B:E,4,0)</x:f>
        <x:v>6.6000000000000003E-2</x:v>
      </x:c>
      <x:c r="P600" s="631"/>
      <x:c r="Q600" s="1884">
        <x:v>5.4600000000000003E-2</x:v>
      </x:c>
      <x:c r="R600" s="631">
        <x:v>6.6000000000000003E-2</x:v>
      </x:c>
      <x:c r="S600" s="631" cm="1">
        <x:f t="array" ref="S600">R600*RSDUSD24</x:f>
        <x:v>6.9960000000000004</x:v>
      </x:c>
      <x:c r="T600" s="631">
        <x:f t="shared" si="63"/>
        <x:v>6.6000000000000005</x:v>
      </x:c>
      <x:c r="U600" s="631">
        <x:f t="shared" si="64"/>
        <x:v>0.11220000000000002</x:v>
      </x:c>
      <x:c r="V600" s="631">
        <x:f t="shared" si="65"/>
        <x:v>6.7122000000000002</x:v>
      </x:c>
      <x:c r="W600" s="631">
        <x:f t="shared" si="67"/>
        <x:v>13.4244</x:v>
      </x:c>
      <x:c r="X600" s="770">
        <x:v>8.9775464554117583</x:v>
      </x:c>
      <x:c r="Y600" s="769">
        <x:f t="shared" si="66"/>
        <x:v>17.955092910823517</x:v>
      </x:c>
    </x:row>
    <x:row r="601" spans="1:25">
      <x:c r="A601" s="623" t="s">
        <x:v>1798</x:v>
      </x:c>
      <x:c r="B601" s="623" t="s">
        <x:v>9</x:v>
      </x:c>
      <x:c r="D601" s="623" t="s">
        <x:v>1729</x:v>
      </x:c>
      <x:c r="J601" s="623" t="s">
        <x:v>1866</x:v>
      </x:c>
      <x:c r="M601" s="625">
        <x:v>0.99173333333333336</x:v>
      </x:c>
      <x:c r="N601" s="623" t="s">
        <x:v>1017</x:v>
      </x:c>
      <x:c r="O601" s="1694">
        <x:f>VLOOKUP(J:J,'구매팀 단가'!B:E,4,0)</x:f>
        <x:v>1</x:v>
      </x:c>
      <x:c r="P601" s="631"/>
      <x:c r="Q601" s="1884">
        <x:v>0.88819999999999999</x:v>
      </x:c>
      <x:c r="R601" s="631">
        <x:v>0.41449999999999998</x:v>
      </x:c>
      <x:c r="S601" s="631" cm="1">
        <x:f t="array" ref="S601">R601*RSDUSD24</x:f>
        <x:v>43.936999999999998</x:v>
      </x:c>
      <x:c r="T601" s="631">
        <x:f t="shared" si="63"/>
        <x:v>41.449999999999996</x:v>
      </x:c>
      <x:c r="U601" s="631">
        <x:f t="shared" si="64"/>
        <x:v>0.70465</x:v>
      </x:c>
      <x:c r="V601" s="631">
        <x:f t="shared" si="65"/>
        <x:v>42.154649999999997</x:v>
      </x:c>
      <x:c r="W601" s="631">
        <x:f t="shared" si="67"/>
        <x:v>41.806171559999996</x:v>
      </x:c>
      <x:c r="X601" s="770">
        <x:v>140.35864991055075</x:v>
      </x:c>
      <x:c r="Y601" s="769">
        <x:f t="shared" si="66"/>
        <x:v>139.19835173795687</x:v>
      </x:c>
    </x:row>
    <x:row r="602" spans="1:25">
      <x:c r="A602" s="623" t="s">
        <x:v>1798</x:v>
      </x:c>
      <x:c r="B602" s="623" t="s">
        <x:v>9</x:v>
      </x:c>
      <x:c r="D602" s="623" t="s">
        <x:v>1729</x:v>
      </x:c>
      <x:c r="J602" s="623" t="s">
        <x:v>1868</x:v>
      </x:c>
      <x:c r="M602" s="625">
        <x:v>1.0583</x:v>
      </x:c>
      <x:c r="N602" s="623" t="s">
        <x:v>1017</x:v>
      </x:c>
      <x:c r="O602" s="1694">
        <x:f>VLOOKUP(J:J,'구매팀 단가'!B:E,4,0)</x:f>
        <x:v>0.47</x:v>
      </x:c>
      <x:c r="P602" s="631"/>
      <x:c r="Q602" s="1884">
        <x:v>0.41449999999999998</x:v>
      </x:c>
      <x:c r="R602" s="631">
        <x:v>0.47</x:v>
      </x:c>
      <x:c r="S602" s="631" cm="1">
        <x:f t="array" ref="S602">R602*RSDUSD24</x:f>
        <x:v>49.82</x:v>
      </x:c>
      <x:c r="T602" s="631">
        <x:f t="shared" si="63"/>
        <x:v>47</x:v>
      </x:c>
      <x:c r="U602" s="631">
        <x:f t="shared" si="64"/>
        <x:v>0.79900000000000004</x:v>
      </x:c>
      <x:c r="V602" s="631">
        <x:f t="shared" si="65"/>
        <x:v>47.798999999999999</x:v>
      </x:c>
      <x:c r="W602" s="631">
        <x:f t="shared" si="67"/>
        <x:v>50.585681700000002</x:v>
      </x:c>
      <x:c r="X602" s="770">
        <x:v>65.501756797932103</x:v>
      </x:c>
      <x:c r="Y602" s="769">
        <x:f t="shared" ref="Y602:Y633" si="68">+M602*X602</x:f>
        <x:v>69.320509219251548</x:v>
      </x:c>
    </x:row>
    <x:row r="603" spans="1:25">
      <x:c r="A603" s="623" t="s">
        <x:v>1798</x:v>
      </x:c>
      <x:c r="B603" s="623" t="s">
        <x:v>9</x:v>
      </x:c>
      <x:c r="D603" s="623" t="s">
        <x:v>1729</x:v>
      </x:c>
      <x:c r="J603" s="623" t="s">
        <x:v>1947</x:v>
      </x:c>
      <x:c r="M603" s="625">
        <x:v>7.4999999999999997E-3</x:v>
      </x:c>
      <x:c r="N603" s="623" t="s">
        <x:v>1017</x:v>
      </x:c>
      <x:c r="O603" s="1694">
        <x:f>VLOOKUP(J:J,'구매팀 단가'!B:E,4,0)</x:f>
        <x:v>0.47</x:v>
      </x:c>
      <x:c r="P603" s="631"/>
      <x:c r="Q603" s="1884">
        <x:v>0.41449999999999998</x:v>
      </x:c>
      <x:c r="R603" s="631">
        <x:v>0.47</x:v>
      </x:c>
      <x:c r="S603" s="631" cm="1">
        <x:f t="array" ref="S603">R603*RSDUSD24</x:f>
        <x:v>49.82</x:v>
      </x:c>
      <x:c r="T603" s="631">
        <x:f t="shared" si="63"/>
        <x:v>47</x:v>
      </x:c>
      <x:c r="U603" s="631">
        <x:f t="shared" si="64"/>
        <x:v>0.79900000000000004</x:v>
      </x:c>
      <x:c r="V603" s="631">
        <x:f t="shared" si="65"/>
        <x:v>47.798999999999999</x:v>
      </x:c>
      <x:c r="W603" s="631">
        <x:f t="shared" si="67"/>
        <x:v>0.35849249999999999</x:v>
      </x:c>
      <x:c r="X603" s="770">
        <x:v>65.501756797932103</x:v>
      </x:c>
      <x:c r="Y603" s="769">
        <x:f t="shared" si="68"/>
        <x:v>0.49126317598449076</x:v>
      </x:c>
    </x:row>
    <x:row r="604" spans="1:25">
      <x:c r="A604" s="623" t="s">
        <x:v>1798</x:v>
      </x:c>
      <x:c r="B604" s="623" t="s">
        <x:v>9</x:v>
      </x:c>
      <x:c r="D604" s="623" t="s">
        <x:v>1729</x:v>
      </x:c>
      <x:c r="J604" s="623" t="s">
        <x:v>1948</x:v>
      </x:c>
      <x:c r="L604" s="623" t="s">
        <x:v>1949</x:v>
      </x:c>
      <x:c r="M604" s="625">
        <x:v>10</x:v>
      </x:c>
      <x:c r="N604" s="623" t="s">
        <x:v>1017</x:v>
      </x:c>
      <x:c r="O604" s="1694">
        <x:f>VLOOKUP(J:J,'구매팀 단가'!B:E,4,0)</x:f>
        <x:v>2.5000000000000001E-2</x:v>
      </x:c>
      <x:c r="P604" s="631"/>
      <x:c r="Q604" s="1884">
        <x:v>1.9699999999999999E-2</x:v>
      </x:c>
      <x:c r="R604" s="631">
        <x:v>2.5000000000000001E-2</x:v>
      </x:c>
      <x:c r="S604" s="631" cm="1">
        <x:f t="array" ref="S604">R604*RSDUSD24</x:f>
        <x:v>2.6500000000000004</x:v>
      </x:c>
      <x:c r="T604" s="631">
        <x:f t="shared" si="63"/>
        <x:v>2.5</x:v>
      </x:c>
      <x:c r="U604" s="631">
        <x:f t="shared" si="64"/>
        <x:v>4.2500000000000003E-2</x:v>
      </x:c>
      <x:c r="V604" s="631">
        <x:f t="shared" si="65"/>
        <x:v>2.5425</x:v>
      </x:c>
      <x:c r="W604" s="631">
        <x:f t="shared" si="67"/>
        <x:v>25.425000000000001</x:v>
      </x:c>
      <x:c r="X604" s="770">
        <x:v>2.8078884222400773</x:v>
      </x:c>
      <x:c r="Y604" s="769">
        <x:f t="shared" si="68"/>
        <x:v>28.078884222400774</x:v>
      </x:c>
    </x:row>
    <x:row r="605" spans="1:25">
      <x:c r="A605" s="623" t="s">
        <x:v>1798</x:v>
      </x:c>
      <x:c r="B605" s="623" t="s">
        <x:v>9</x:v>
      </x:c>
      <x:c r="D605" s="623" t="s">
        <x:v>1729</x:v>
      </x:c>
      <x:c r="J605" s="623" t="s">
        <x:v>1950</x:v>
      </x:c>
      <x:c r="L605" s="623" t="s">
        <x:v>1951</x:v>
      </x:c>
      <x:c r="M605" s="625">
        <x:v>2</x:v>
      </x:c>
      <x:c r="N605" s="623" t="s">
        <x:v>1017</x:v>
      </x:c>
      <x:c r="O605" s="1694">
        <x:f>VLOOKUP(J:J,'구매팀 단가'!B:E,4,0)</x:f>
        <x:v>1.4E-2</x:v>
      </x:c>
      <x:c r="P605" s="631"/>
      <x:c r="Q605" s="1884">
        <x:v>2.1100000000000001E-2</x:v>
      </x:c>
      <x:c r="R605" s="631">
        <x:v>1.4E-2</x:v>
      </x:c>
      <x:c r="S605" s="631" cm="1">
        <x:f t="array" ref="S605">R605*RSDUSD24</x:f>
        <x:v>1.484</x:v>
      </x:c>
      <x:c r="T605" s="631">
        <x:f t="shared" si="63"/>
        <x:v>1.4000000000000001</x:v>
      </x:c>
      <x:c r="U605" s="631">
        <x:f t="shared" si="64"/>
        <x:v>2.3800000000000005E-2</x:v>
      </x:c>
      <x:c r="V605" s="631">
        <x:f t="shared" si="65"/>
        <x:v>1.4238000000000002</x:v>
      </x:c>
      <x:c r="W605" s="631">
        <x:f t="shared" si="67"/>
        <x:v>2.8476000000000004</x:v>
      </x:c>
      <x:c r="X605" s="770">
        <x:v>2.3889143049193082</x:v>
      </x:c>
      <x:c r="Y605" s="769">
        <x:f t="shared" si="68"/>
        <x:v>4.7778286098386165</x:v>
      </x:c>
    </x:row>
    <x:row r="606" spans="1:25">
      <x:c r="A606" s="623" t="s">
        <x:v>1798</x:v>
      </x:c>
      <x:c r="B606" s="623" t="s">
        <x:v>9</x:v>
      </x:c>
      <x:c r="D606" s="623" t="s">
        <x:v>1729</x:v>
      </x:c>
      <x:c r="J606" s="623" t="s">
        <x:v>1952</x:v>
      </x:c>
      <x:c r="L606" s="623" t="s">
        <x:v>1953</x:v>
      </x:c>
      <x:c r="M606" s="625">
        <x:v>5</x:v>
      </x:c>
      <x:c r="N606" s="623" t="s">
        <x:v>1017</x:v>
      </x:c>
      <x:c r="O606" s="1694">
        <x:f>VLOOKUP(J:J,'구매팀 단가'!B:E,4,0)</x:f>
        <x:v>2.5999999999999999E-2</x:v>
      </x:c>
      <x:c r="P606" s="631"/>
      <x:c r="Q606" s="1884">
        <x:v>2.8299999999999999E-2</x:v>
      </x:c>
      <x:c r="R606" s="631">
        <x:v>2.5999999999999999E-2</x:v>
      </x:c>
      <x:c r="S606" s="631" cm="1">
        <x:f t="array" ref="S606">R606*RSDUSD24</x:f>
        <x:v>2.7559999999999998</x:v>
      </x:c>
      <x:c r="T606" s="631">
        <x:f t="shared" si="63"/>
        <x:v>2.6</x:v>
      </x:c>
      <x:c r="U606" s="631">
        <x:f t="shared" si="64"/>
        <x:v>4.4200000000000003E-2</x:v>
      </x:c>
      <x:c r="V606" s="631">
        <x:f t="shared" si="65"/>
        <x:v>2.6442000000000001</x:v>
      </x:c>
      <x:c r="W606" s="631">
        <x:f t="shared" si="67"/>
        <x:v>13.221</x:v>
      </x:c>
      <x:c r="X606" s="770">
        <x:v>4.0336671243347304</x:v>
      </x:c>
      <x:c r="Y606" s="769">
        <x:f t="shared" si="68"/>
        <x:v>20.168335621673652</x:v>
      </x:c>
    </x:row>
    <x:row r="607" spans="1:25">
      <x:c r="A607" s="623" t="s">
        <x:v>1798</x:v>
      </x:c>
      <x:c r="B607" s="623" t="s">
        <x:v>9</x:v>
      </x:c>
      <x:c r="D607" s="623" t="s">
        <x:v>1729</x:v>
      </x:c>
      <x:c r="J607" s="623" t="s">
        <x:v>1954</x:v>
      </x:c>
      <x:c r="L607" s="623" t="s">
        <x:v>1955</x:v>
      </x:c>
      <x:c r="M607" s="625">
        <x:v>112</x:v>
      </x:c>
      <x:c r="N607" s="623" t="s">
        <x:v>1017</x:v>
      </x:c>
      <x:c r="O607" s="1694">
        <x:f>VLOOKUP(J:J,'구매팀 단가'!B:E,4,0)</x:f>
        <x:v>9.6296296296296303E-3</x:v>
      </x:c>
      <x:c r="P607" s="631"/>
      <x:c r="Q607" s="1884">
        <x:v>2.4299999999999999E-2</x:v>
      </x:c>
      <x:c r="R607" s="631">
        <x:v>9.6296296296296303E-3</x:v>
      </x:c>
      <x:c r="S607" s="631" cm="1">
        <x:f t="array" ref="S607">R607*RSDUSD24</x:f>
        <x:v>1.0207407407407407</x:v>
      </x:c>
      <x:c r="T607" s="631">
        <x:f t="shared" si="63"/>
        <x:v>0.96296296296296302</x:v>
      </x:c>
      <x:c r="U607" s="631">
        <x:f t="shared" si="64"/>
        <x:v>1.6370370370370372E-2</x:v>
      </x:c>
      <x:c r="V607" s="631">
        <x:f t="shared" si="65"/>
        <x:v>0.97933333333333339</x:v>
      </x:c>
      <x:c r="W607" s="631">
        <x:f t="shared" si="67"/>
        <x:v>109.68533333333335</x:v>
      </x:c>
      <x:c r="X607" s="770">
        <x:v>3.4635374954534965</x:v>
      </x:c>
      <x:c r="Y607" s="769">
        <x:f t="shared" si="68"/>
        <x:v>387.9161994907916</x:v>
      </x:c>
    </x:row>
    <x:row r="608" spans="1:25">
      <x:c r="A608" s="623" t="s">
        <x:v>1798</x:v>
      </x:c>
      <x:c r="B608" s="623" t="s">
        <x:v>9</x:v>
      </x:c>
      <x:c r="D608" s="623" t="s">
        <x:v>1729</x:v>
      </x:c>
      <x:c r="J608" s="623" t="s">
        <x:v>1956</x:v>
      </x:c>
      <x:c r="L608" s="623" t="s">
        <x:v>1957</x:v>
      </x:c>
      <x:c r="M608" s="625">
        <x:v>4</x:v>
      </x:c>
      <x:c r="N608" s="623" t="s">
        <x:v>1017</x:v>
      </x:c>
      <x:c r="O608" s="1694">
        <x:f>VLOOKUP(J:J,'구매팀 단가'!B:E,4,0)</x:f>
        <x:v>8.2000000000000003E-2</x:v>
      </x:c>
      <x:c r="P608" s="631"/>
      <x:c r="Q608" s="1884">
        <x:v>0.15459999999999999</x:v>
      </x:c>
      <x:c r="R608" s="631">
        <x:v>8.2000000000000003E-2</x:v>
      </x:c>
      <x:c r="S608" s="631" cm="1">
        <x:f t="array" ref="S608">R608*RSDUSD24</x:f>
        <x:v>8.6920000000000002</x:v>
      </x:c>
      <x:c r="T608" s="631">
        <x:f t="shared" si="63"/>
        <x:v>8.2000000000000011</x:v>
      </x:c>
      <x:c r="U608" s="631">
        <x:f t="shared" si="64"/>
        <x:v>0.13940000000000002</x:v>
      </x:c>
      <x:c r="V608" s="631">
        <x:f t="shared" si="65"/>
        <x:v>8.3394000000000013</x:v>
      </x:c>
      <x:c r="W608" s="631">
        <x:f t="shared" si="67"/>
        <x:v>33.357600000000005</x:v>
      </x:c>
      <x:c r="X608" s="770">
        <x:v>22.035510156259694</x:v>
      </x:c>
      <x:c r="Y608" s="769">
        <x:f t="shared" si="68"/>
        <x:v>88.142040625038774</x:v>
      </x:c>
    </x:row>
    <x:row r="609" spans="1:25">
      <x:c r="A609" s="623" t="s">
        <x:v>1798</x:v>
      </x:c>
      <x:c r="B609" s="623" t="s">
        <x:v>9</x:v>
      </x:c>
      <x:c r="D609" s="623" t="s">
        <x:v>1729</x:v>
      </x:c>
      <x:c r="J609" s="623" t="s">
        <x:v>1959</x:v>
      </x:c>
      <x:c r="L609" s="623" t="s">
        <x:v>1960</x:v>
      </x:c>
      <x:c r="M609" s="625">
        <x:v>4</x:v>
      </x:c>
      <x:c r="N609" s="623" t="s">
        <x:v>1017</x:v>
      </x:c>
      <x:c r="O609" s="1694">
        <x:f>VLOOKUP(J:J,'구매팀 단가'!B:E,4,0)</x:f>
        <x:v>0.152</x:v>
      </x:c>
      <x:c r="P609" s="631"/>
      <x:c r="Q609" s="1884">
        <x:v>0.53620000000000001</x:v>
      </x:c>
      <x:c r="R609" s="631">
        <x:v>0.152</x:v>
      </x:c>
      <x:c r="S609" s="631" cm="1">
        <x:f t="array" ref="S609">R609*RSDUSD24</x:f>
        <x:v>16.111999999999998</x:v>
      </x:c>
      <x:c r="T609" s="631">
        <x:f t="shared" si="63"/>
        <x:v>15.2</x:v>
      </x:c>
      <x:c r="U609" s="631">
        <x:f t="shared" si="64"/>
        <x:v>0.25840000000000002</x:v>
      </x:c>
      <x:c r="V609" s="631">
        <x:f t="shared" si="65"/>
        <x:v>15.458399999999999</x:v>
      </x:c>
      <x:c r="W609" s="631">
        <x:f t="shared" si="67"/>
        <x:v>61.833599999999997</x:v>
      </x:c>
      <x:c r="X609" s="770">
        <x:v>76.425876751529415</x:v>
      </x:c>
      <x:c r="Y609" s="769">
        <x:f t="shared" si="68"/>
        <x:v>305.70350700611766</x:v>
      </x:c>
    </x:row>
    <x:row r="610" spans="1:25">
      <x:c r="A610" s="623" t="s">
        <x:v>1798</x:v>
      </x:c>
      <x:c r="B610" s="623" t="s">
        <x:v>9</x:v>
      </x:c>
      <x:c r="D610" s="623" t="s">
        <x:v>1729</x:v>
      </x:c>
      <x:c r="J610" s="623" t="s">
        <x:v>1961</x:v>
      </x:c>
      <x:c r="L610" s="623" t="s">
        <x:v>1962</x:v>
      </x:c>
      <x:c r="M610" s="625">
        <x:v>2</x:v>
      </x:c>
      <x:c r="N610" s="623" t="s">
        <x:v>1017</x:v>
      </x:c>
      <x:c r="O610" s="1694">
        <x:f>VLOOKUP(J:J,'구매팀 단가'!B:E,4,0)</x:f>
        <x:v>1.2E-2</x:v>
      </x:c>
      <x:c r="P610" s="631"/>
      <x:c r="Q610" s="1884">
        <x:v>2.1100000000000001E-2</x:v>
      </x:c>
      <x:c r="R610" s="631">
        <x:v>1.2E-2</x:v>
      </x:c>
      <x:c r="S610" s="631" cm="1">
        <x:f t="array" ref="S610">R610*RSDUSD24</x:f>
        <x:v>1.272</x:v>
      </x:c>
      <x:c r="T610" s="631">
        <x:f t="shared" si="63"/>
        <x:v>1.2</x:v>
      </x:c>
      <x:c r="U610" s="631">
        <x:f t="shared" si="64"/>
        <x:v>2.0400000000000001E-2</x:v>
      </x:c>
      <x:c r="V610" s="631">
        <x:f t="shared" si="65"/>
        <x:v>1.2203999999999999</x:v>
      </x:c>
      <x:c r="W610" s="631">
        <x:f t="shared" si="67"/>
        <x:v>2.4407999999999999</x:v>
      </x:c>
      <x:c r="X610" s="770">
        <x:v>3.0074337923485093</x:v>
      </x:c>
      <x:c r="Y610" s="769">
        <x:f t="shared" si="68"/>
        <x:v>6.0148675846970185</x:v>
      </x:c>
    </x:row>
    <x:row r="611" spans="1:25">
      <x:c r="A611" s="623" t="s">
        <x:v>1798</x:v>
      </x:c>
      <x:c r="B611" s="623" t="s">
        <x:v>9</x:v>
      </x:c>
      <x:c r="D611" s="623" t="s">
        <x:v>1729</x:v>
      </x:c>
      <x:c r="J611" s="623" t="s">
        <x:v>1963</x:v>
      </x:c>
      <x:c r="L611" s="623" t="s">
        <x:v>1964</x:v>
      </x:c>
      <x:c r="M611" s="625">
        <x:v>138</x:v>
      </x:c>
      <x:c r="N611" s="623" t="s">
        <x:v>1017</x:v>
      </x:c>
      <x:c r="O611" s="1694">
        <x:f>VLOOKUP(J:J,'구매팀 단가'!B:E,4,0)</x:f>
        <x:v>8.9999999999999993E-3</x:v>
      </x:c>
      <x:c r="P611" s="631"/>
      <x:c r="Q611" s="1884">
        <x:v>1.38E-2</x:v>
      </x:c>
      <x:c r="R611" s="631">
        <x:v>8.9999999999999993E-3</x:v>
      </x:c>
      <x:c r="S611" s="631" cm="1">
        <x:f t="array" ref="S611">R611*RSDUSD24</x:f>
        <x:v>0.95399999999999996</x:v>
      </x:c>
      <x:c r="T611" s="631">
        <x:f t="shared" si="63"/>
        <x:v>0.89999999999999991</x:v>
      </x:c>
      <x:c r="U611" s="631">
        <x:f t="shared" si="64"/>
        <x:v>1.5299999999999999E-2</x:v>
      </x:c>
      <x:c r="V611" s="631">
        <x:f t="shared" si="65"/>
        <x:v>0.91529999999999989</x:v>
      </x:c>
      <x:c r="W611" s="631">
        <x:f t="shared" si="67"/>
        <x:v>126.31139999999999</x:v>
      </x:c>
      <x:c r="X611" s="770">
        <x:v>2.1079361351927912</x:v>
      </x:c>
      <x:c r="Y611" s="769">
        <x:f t="shared" si="68"/>
        <x:v>290.89518665660518</x:v>
      </x:c>
    </x:row>
    <x:row r="612" spans="1:25">
      <x:c r="A612" s="623" t="s">
        <x:v>1798</x:v>
      </x:c>
      <x:c r="B612" s="623" t="s">
        <x:v>9</x:v>
      </x:c>
      <x:c r="D612" s="623" t="s">
        <x:v>1729</x:v>
      </x:c>
      <x:c r="J612" s="623" t="s">
        <x:v>1965</x:v>
      </x:c>
      <x:c r="L612" s="623" t="s">
        <x:v>1964</x:v>
      </x:c>
      <x:c r="M612" s="625">
        <x:v>5</x:v>
      </x:c>
      <x:c r="N612" s="623" t="s">
        <x:v>1017</x:v>
      </x:c>
      <x:c r="O612" s="1694">
        <x:f>VLOOKUP(J:J,'구매팀 단가'!B:E,4,0)</x:f>
        <x:v>8.9999999999999993E-3</x:v>
      </x:c>
      <x:c r="P612" s="631"/>
      <x:c r="Q612" s="1884">
        <x:v>1.38E-2</x:v>
      </x:c>
      <x:c r="R612" s="631">
        <x:v>8.9999999999999993E-3</x:v>
      </x:c>
      <x:c r="S612" s="631" cm="1">
        <x:f t="array" ref="S612">R612*RSDUSD24</x:f>
        <x:v>0.95399999999999996</x:v>
      </x:c>
      <x:c r="T612" s="631">
        <x:f t="shared" si="63"/>
        <x:v>0.89999999999999991</x:v>
      </x:c>
      <x:c r="U612" s="631">
        <x:f t="shared" si="64"/>
        <x:v>1.5299999999999999E-2</x:v>
      </x:c>
      <x:c r="V612" s="631">
        <x:f t="shared" si="65"/>
        <x:v>0.91529999999999989</x:v>
      </x:c>
      <x:c r="W612" s="631">
        <x:f t="shared" si="67"/>
        <x:v>4.5764999999999993</x:v>
      </x:c>
      <x:c r="X612" s="770">
        <x:v>1.9669472196402571</x:v>
      </x:c>
      <x:c r="Y612" s="769">
        <x:f t="shared" si="68"/>
        <x:v>9.8347360982012848</x:v>
      </x:c>
    </x:row>
    <x:row r="613" spans="1:25">
      <x:c r="A613" s="623" t="s">
        <x:v>1798</x:v>
      </x:c>
      <x:c r="B613" s="623" t="s">
        <x:v>9</x:v>
      </x:c>
      <x:c r="D613" s="623" t="s">
        <x:v>1729</x:v>
      </x:c>
      <x:c r="J613" s="623" t="s">
        <x:v>1966</x:v>
      </x:c>
      <x:c r="L613" s="623" t="s">
        <x:v>1967</x:v>
      </x:c>
      <x:c r="M613" s="625">
        <x:v>9</x:v>
      </x:c>
      <x:c r="N613" s="623" t="s">
        <x:v>1017</x:v>
      </x:c>
      <x:c r="O613" s="1694">
        <x:f>VLOOKUP(J:J,'구매팀 단가'!B:E,4,0)</x:f>
        <x:v>5.4199999999999998E-2</x:v>
      </x:c>
      <x:c r="P613" s="631"/>
      <x:c r="Q613" s="1884">
        <x:v>6.5799999999999997E-2</x:v>
      </x:c>
      <x:c r="R613" s="631">
        <x:v>5.4199999999999998E-2</x:v>
      </x:c>
      <x:c r="S613" s="631" cm="1">
        <x:f t="array" ref="S613">R613*RSDUSD24</x:f>
        <x:v>5.7451999999999996</x:v>
      </x:c>
      <x:c r="T613" s="631">
        <x:f t="shared" si="63"/>
        <x:v>5.42</x:v>
      </x:c>
      <x:c r="U613" s="631">
        <x:f t="shared" si="64"/>
        <x:v>9.214E-2</x:v>
      </x:c>
      <x:c r="V613" s="631">
        <x:f t="shared" si="65"/>
        <x:v>5.5121399999999996</x:v>
      </x:c>
      <x:c r="W613" s="631">
        <x:f t="shared" si="67"/>
        <x:v>49.609259999999999</x:v>
      </x:c>
      <x:c r="X613" s="770">
        <x:v>9.3786323950962984</x:v>
      </x:c>
      <x:c r="Y613" s="769">
        <x:f t="shared" si="68"/>
        <x:v>84.407691555866691</x:v>
      </x:c>
    </x:row>
    <x:row r="614" spans="1:25">
      <x:c r="A614" s="623" t="s">
        <x:v>1798</x:v>
      </x:c>
      <x:c r="B614" s="623" t="s">
        <x:v>9</x:v>
      </x:c>
      <x:c r="D614" s="623" t="s">
        <x:v>1729</x:v>
      </x:c>
      <x:c r="J614" s="623" t="s">
        <x:v>1968</x:v>
      </x:c>
      <x:c r="L614" s="623" t="s">
        <x:v>1967</x:v>
      </x:c>
      <x:c r="M614" s="625">
        <x:v>2</x:v>
      </x:c>
      <x:c r="N614" s="623" t="s">
        <x:v>1017</x:v>
      </x:c>
      <x:c r="O614" s="1694">
        <x:f>VLOOKUP(J:J,'구매팀 단가'!B:E,4,0)</x:f>
        <x:v>2.01E-2</x:v>
      </x:c>
      <x:c r="P614" s="631"/>
      <x:c r="Q614" s="1884">
        <x:v>2.4299999999999999E-2</x:v>
      </x:c>
      <x:c r="R614" s="631">
        <x:v>2.01E-2</x:v>
      </x:c>
      <x:c r="S614" s="631" cm="1">
        <x:f t="array" ref="S614">R614*RSDUSD24</x:f>
        <x:v>2.1305999999999998</x:v>
      </x:c>
      <x:c r="T614" s="631">
        <x:f t="shared" si="63"/>
        <x:v>2.0099999999999998</x:v>
      </x:c>
      <x:c r="U614" s="631">
        <x:f t="shared" si="64"/>
        <x:v>3.4169999999999999E-2</x:v>
      </x:c>
      <x:c r="V614" s="631">
        <x:f t="shared" si="65"/>
        <x:v>2.0441699999999998</x:v>
      </x:c>
      <x:c r="W614" s="631">
        <x:f t="shared" si="67"/>
        <x:v>4.0883399999999996</x:v>
      </x:c>
      <x:c r="X614" s="770">
        <x:v>3.6952255694247689</x:v>
      </x:c>
      <x:c r="Y614" s="769">
        <x:f t="shared" si="68"/>
        <x:v>7.3904511388495377</x:v>
      </x:c>
    </x:row>
    <x:row r="615" spans="1:25" s="1685" customFormat="1">
      <x:c r="A615" s="1685" t="s">
        <x:v>1798</x:v>
      </x:c>
      <x:c r="B615" s="1685" t="s">
        <x:v>9</x:v>
      </x:c>
      <x:c r="D615" s="1685" t="s">
        <x:v>1729</x:v>
      </x:c>
      <x:c r="J615" s="1685" t="s">
        <x:v>1969</x:v>
      </x:c>
      <x:c r="K615" s="1686"/>
      <x:c r="L615" s="1685" t="s">
        <x:v>1970</x:v>
      </x:c>
      <x:c r="M615" s="1687">
        <x:v>1</x:v>
      </x:c>
      <x:c r="N615" s="1685" t="s">
        <x:v>1017</x:v>
      </x:c>
      <x:c r="O615" s="1694">
        <x:f>VLOOKUP(J:J,'구매팀 단가'!B:E,4,0)</x:f>
        <x:v>5.7</x:v>
      </x:c>
      <x:c r="P615" s="631"/>
      <x:c r="Q615" s="1883">
        <x:v>0</x:v>
      </x:c>
      <x:c r="R615" s="1684">
        <x:v>5.7</x:v>
      </x:c>
      <x:c r="S615" s="1684" cm="1">
        <x:f t="array" ref="S615">R615*RSDUSD24</x:f>
        <x:v>604.20000000000005</x:v>
      </x:c>
      <x:c r="T615" s="1684">
        <x:f t="shared" si="63"/>
        <x:v>570</x:v>
      </x:c>
      <x:c r="U615" s="1684">
        <x:f t="shared" si="64"/>
        <x:v>9.6900000000000013</x:v>
      </x:c>
      <x:c r="V615" s="1684">
        <x:f t="shared" si="65"/>
        <x:v>579.69000000000005</x:v>
      </x:c>
      <x:c r="W615" s="1684">
        <x:f t="shared" si="67"/>
        <x:v>579.69000000000005</x:v>
      </x:c>
      <x:c r="X615" s="1688">
        <x:v>0</x:v>
      </x:c>
      <x:c r="Y615" s="1689">
        <x:f t="shared" si="68"/>
        <x:v>0</x:v>
      </x:c>
    </x:row>
    <x:row r="616" spans="1:25" s="1685" customFormat="1">
      <x:c r="A616" s="1685" t="s">
        <x:v>1798</x:v>
      </x:c>
      <x:c r="B616" s="1685" t="s">
        <x:v>9</x:v>
      </x:c>
      <x:c r="D616" s="1685" t="s">
        <x:v>1729</x:v>
      </x:c>
      <x:c r="J616" s="1685" t="s">
        <x:v>1971</x:v>
      </x:c>
      <x:c r="K616" s="1686"/>
      <x:c r="L616" s="1685" t="s">
        <x:v>1970</x:v>
      </x:c>
      <x:c r="M616" s="1687">
        <x:v>1</x:v>
      </x:c>
      <x:c r="N616" s="1685" t="s">
        <x:v>1017</x:v>
      </x:c>
      <x:c r="O616" s="1694">
        <x:f>VLOOKUP(J:J,'구매팀 단가'!B:E,4,0)</x:f>
        <x:v>5.7</x:v>
      </x:c>
      <x:c r="P616" s="631"/>
      <x:c r="Q616" s="1883">
        <x:v>0</x:v>
      </x:c>
      <x:c r="R616" s="1684">
        <x:v>5.7</x:v>
      </x:c>
      <x:c r="S616" s="1684" cm="1">
        <x:f t="array" ref="S616">R616*RSDUSD24</x:f>
        <x:v>604.20000000000005</x:v>
      </x:c>
      <x:c r="T616" s="1684">
        <x:f t="shared" si="63"/>
        <x:v>570</x:v>
      </x:c>
      <x:c r="U616" s="1684">
        <x:f t="shared" si="64"/>
        <x:v>9.6900000000000013</x:v>
      </x:c>
      <x:c r="V616" s="1684">
        <x:f t="shared" si="65"/>
        <x:v>579.69000000000005</x:v>
      </x:c>
      <x:c r="W616" s="1684">
        <x:f t="shared" si="67"/>
        <x:v>579.69000000000005</x:v>
      </x:c>
      <x:c r="X616" s="1688">
        <x:v>0</x:v>
      </x:c>
      <x:c r="Y616" s="1689">
        <x:f t="shared" si="68"/>
        <x:v>0</x:v>
      </x:c>
    </x:row>
    <x:row r="617" spans="1:25" s="1685" customFormat="1">
      <x:c r="A617" s="1685" t="s">
        <x:v>1798</x:v>
      </x:c>
      <x:c r="B617" s="1685" t="s">
        <x:v>9</x:v>
      </x:c>
      <x:c r="D617" s="1685" t="s">
        <x:v>1729</x:v>
      </x:c>
      <x:c r="J617" s="1685" t="s">
        <x:v>1972</x:v>
      </x:c>
      <x:c r="K617" s="1686"/>
      <x:c r="L617" s="1685" t="s">
        <x:v>1970</x:v>
      </x:c>
      <x:c r="M617" s="1687">
        <x:v>2</x:v>
      </x:c>
      <x:c r="N617" s="1685" t="s">
        <x:v>1017</x:v>
      </x:c>
      <x:c r="O617" s="1694">
        <x:f>VLOOKUP(J:J,'구매팀 단가'!B:E,4,0)</x:f>
        <x:v>5.7</x:v>
      </x:c>
      <x:c r="P617" s="631"/>
      <x:c r="Q617" s="1883">
        <x:v>0</x:v>
      </x:c>
      <x:c r="R617" s="1684">
        <x:v>5.7</x:v>
      </x:c>
      <x:c r="S617" s="1684" cm="1">
        <x:f t="array" ref="S617">R617*RSDUSD24</x:f>
        <x:v>604.20000000000005</x:v>
      </x:c>
      <x:c r="T617" s="1684">
        <x:f t="shared" si="63"/>
        <x:v>570</x:v>
      </x:c>
      <x:c r="U617" s="1684">
        <x:f t="shared" si="64"/>
        <x:v>9.6900000000000013</x:v>
      </x:c>
      <x:c r="V617" s="1684">
        <x:f t="shared" si="65"/>
        <x:v>579.69000000000005</x:v>
      </x:c>
      <x:c r="W617" s="1684">
        <x:f t="shared" si="67"/>
        <x:v>1159.3800000000001</x:v>
      </x:c>
      <x:c r="X617" s="1688">
        <x:v>0</x:v>
      </x:c>
      <x:c r="Y617" s="1689">
        <x:f t="shared" si="68"/>
        <x:v>0</x:v>
      </x:c>
    </x:row>
    <x:row r="618" spans="1:25" s="1685" customFormat="1">
      <x:c r="A618" s="1685" t="s">
        <x:v>1798</x:v>
      </x:c>
      <x:c r="B618" s="1685" t="s">
        <x:v>9</x:v>
      </x:c>
      <x:c r="D618" s="1685" t="s">
        <x:v>1729</x:v>
      </x:c>
      <x:c r="J618" s="1685" t="s">
        <x:v>1877</x:v>
      </x:c>
      <x:c r="K618" s="1686"/>
      <x:c r="L618" s="1685" t="s">
        <x:v>1878</x:v>
      </x:c>
      <x:c r="M618" s="1687">
        <x:v>1</x:v>
      </x:c>
      <x:c r="N618" s="1685" t="s">
        <x:v>1017</x:v>
      </x:c>
      <x:c r="O618" s="1694">
        <x:f>VLOOKUP(J:J,'구매팀 단가'!B:E,4,0)</x:f>
        <x:v>0.16</x:v>
      </x:c>
      <x:c r="P618" s="631"/>
      <x:c r="Q618" s="1883">
        <x:v>0</x:v>
      </x:c>
      <x:c r="R618" s="1684">
        <x:v>0.16</x:v>
      </x:c>
      <x:c r="S618" s="1684" cm="1">
        <x:f t="array" ref="S618">R618*RSDUSD24</x:f>
        <x:v>16.96</x:v>
      </x:c>
      <x:c r="T618" s="1684">
        <x:f t="shared" si="63"/>
        <x:v>16</x:v>
      </x:c>
      <x:c r="U618" s="1684">
        <x:f t="shared" si="64"/>
        <x:v>0.27200000000000002</x:v>
      </x:c>
      <x:c r="V618" s="1684">
        <x:f t="shared" si="65"/>
        <x:v>16.271999999999998</x:v>
      </x:c>
      <x:c r="W618" s="1684">
        <x:f t="shared" si="67"/>
        <x:v>16.271999999999998</x:v>
      </x:c>
      <x:c r="X618" s="1688">
        <x:v>0</x:v>
      </x:c>
      <x:c r="Y618" s="1689">
        <x:f t="shared" si="68"/>
        <x:v>0</x:v>
      </x:c>
    </x:row>
    <x:row r="619" spans="1:25" s="1685" customFormat="1">
      <x:c r="A619" s="1685" t="s">
        <x:v>1798</x:v>
      </x:c>
      <x:c r="B619" s="1685" t="s">
        <x:v>9</x:v>
      </x:c>
      <x:c r="D619" s="1685" t="s">
        <x:v>1729</x:v>
      </x:c>
      <x:c r="J619" s="1685" t="s">
        <x:v>1975</x:v>
      </x:c>
      <x:c r="K619" s="1686"/>
      <x:c r="L619" s="1685" t="s">
        <x:v>1976</x:v>
      </x:c>
      <x:c r="M619" s="1687">
        <x:v>1</x:v>
      </x:c>
      <x:c r="N619" s="1685" t="s">
        <x:v>1017</x:v>
      </x:c>
      <x:c r="O619" s="1694">
        <x:f>VLOOKUP(J:J,'구매팀 단가'!B:E,4,0)</x:f>
        <x:v>0.27</x:v>
      </x:c>
      <x:c r="P619" s="631"/>
      <x:c r="Q619" s="1883">
        <x:v>0</x:v>
      </x:c>
      <x:c r="R619" s="1684">
        <x:v>0.27</x:v>
      </x:c>
      <x:c r="S619" s="1684" cm="1">
        <x:f t="array" ref="S619">R619*RSDUSD24</x:f>
        <x:v>28.62</x:v>
      </x:c>
      <x:c r="T619" s="1684">
        <x:f t="shared" si="63"/>
        <x:v>27</x:v>
      </x:c>
      <x:c r="U619" s="1684">
        <x:f t="shared" si="64"/>
        <x:v>0.45900000000000002</x:v>
      </x:c>
      <x:c r="V619" s="1684">
        <x:f t="shared" si="65"/>
        <x:v>27.459</x:v>
      </x:c>
      <x:c r="W619" s="1684">
        <x:f t="shared" si="67"/>
        <x:v>27.459</x:v>
      </x:c>
      <x:c r="X619" s="1688">
        <x:v>0</x:v>
      </x:c>
      <x:c r="Y619" s="1689">
        <x:f t="shared" si="68"/>
        <x:v>0</x:v>
      </x:c>
    </x:row>
    <x:row r="620" spans="1:25">
      <x:c r="A620" s="623" t="s">
        <x:v>1798</x:v>
      </x:c>
      <x:c r="B620" s="623" t="s">
        <x:v>9</x:v>
      </x:c>
      <x:c r="D620" s="623" t="s">
        <x:v>1729</x:v>
      </x:c>
      <x:c r="J620" s="623" t="s">
        <x:v>1984</x:v>
      </x:c>
      <x:c r="L620" s="623" t="s">
        <x:v>1985</x:v>
      </x:c>
      <x:c r="M620" s="625">
        <x:v>9</x:v>
      </x:c>
      <x:c r="N620" s="623" t="s">
        <x:v>1017</x:v>
      </x:c>
      <x:c r="O620" s="1694">
        <x:f>VLOOKUP(J:J,'구매팀 단가'!B:E,4,0)</x:f>
        <x:v>0.05</x:v>
      </x:c>
      <x:c r="P620" s="631"/>
      <x:c r="Q620" s="1884">
        <x:v>0.25659999999999999</x:v>
      </x:c>
      <x:c r="R620" s="631">
        <x:v>0.05</x:v>
      </x:c>
      <x:c r="S620" s="631" cm="1">
        <x:f t="array" ref="S620">R620*RSDUSD24</x:f>
        <x:v>5.3000000000000007</x:v>
      </x:c>
      <x:c r="T620" s="631">
        <x:f t="shared" si="63"/>
        <x:v>5</x:v>
      </x:c>
      <x:c r="U620" s="631">
        <x:f t="shared" si="64"/>
        <x:v>8.5000000000000006E-2</x:v>
      </x:c>
      <x:c r="V620" s="631">
        <x:f t="shared" si="65"/>
        <x:v>5.085</x:v>
      </x:c>
      <x:c r="W620" s="631">
        <x:f t="shared" si="67"/>
        <x:v>45.765000000000001</x:v>
      </x:c>
      <x:c r="X620" s="770">
        <x:v>39.810324520562538</x:v>
      </x:c>
      <x:c r="Y620" s="769">
        <x:f t="shared" si="68"/>
        <x:v>358.29292068506282</x:v>
      </x:c>
    </x:row>
    <x:row r="621" spans="1:25">
      <x:c r="A621" s="623" t="s">
        <x:v>1798</x:v>
      </x:c>
      <x:c r="B621" s="623" t="s">
        <x:v>9</x:v>
      </x:c>
      <x:c r="D621" s="623" t="s">
        <x:v>1729</x:v>
      </x:c>
      <x:c r="J621" s="623" t="s">
        <x:v>1980</x:v>
      </x:c>
      <x:c r="L621" s="623" t="s">
        <x:v>1981</x:v>
      </x:c>
      <x:c r="M621" s="625">
        <x:v>2</x:v>
      </x:c>
      <x:c r="N621" s="623" t="s">
        <x:v>1017</x:v>
      </x:c>
      <x:c r="O621" s="1694">
        <x:f>VLOOKUP(J:J,'구매팀 단가'!B:E,4,0)</x:f>
        <x:v>0.04</x:v>
      </x:c>
      <x:c r="P621" s="631"/>
      <x:c r="Q621" s="1884">
        <x:v>0.20399999999999999</x:v>
      </x:c>
      <x:c r="R621" s="631">
        <x:v>0.04</x:v>
      </x:c>
      <x:c r="S621" s="631" cm="1">
        <x:f t="array" ref="S621">R621*RSDUSD24</x:f>
        <x:v>4.24</x:v>
      </x:c>
      <x:c r="T621" s="631">
        <x:f t="shared" si="63"/>
        <x:v>4</x:v>
      </x:c>
      <x:c r="U621" s="631">
        <x:f t="shared" si="64"/>
        <x:v>6.8000000000000005E-2</x:v>
      </x:c>
      <x:c r="V621" s="631">
        <x:f t="shared" si="65"/>
        <x:v>4.0679999999999996</x:v>
      </x:c>
      <x:c r="W621" s="631">
        <x:f t="shared" si="67"/>
        <x:v>8.1359999999999992</x:v>
      </x:c>
      <x:c r="X621" s="770">
        <x:v>34.189835740232525</x:v>
      </x:c>
      <x:c r="Y621" s="769">
        <x:f t="shared" si="68"/>
        <x:v>68.379671480465049</x:v>
      </x:c>
    </x:row>
    <x:row r="622" spans="1:25">
      <x:c r="A622" s="623" t="s">
        <x:v>1798</x:v>
      </x:c>
      <x:c r="B622" s="623" t="s">
        <x:v>9</x:v>
      </x:c>
      <x:c r="D622" s="623" t="s">
        <x:v>1729</x:v>
      </x:c>
      <x:c r="J622" s="623" t="s">
        <x:v>1982</x:v>
      </x:c>
      <x:c r="L622" s="623" t="s">
        <x:v>1983</x:v>
      </x:c>
      <x:c r="M622" s="625">
        <x:v>1</x:v>
      </x:c>
      <x:c r="N622" s="623" t="s">
        <x:v>1017</x:v>
      </x:c>
      <x:c r="O622" s="1694">
        <x:f>VLOOKUP(J:J,'구매팀 단가'!B:E,4,0)</x:f>
        <x:v>0.13159999999999999</x:v>
      </x:c>
      <x:c r="P622" s="631"/>
      <x:c r="Q622" s="1884">
        <x:v>0.13159999999999999</x:v>
      </x:c>
      <x:c r="R622" s="631">
        <x:v>0.13159999999999999</x:v>
      </x:c>
      <x:c r="S622" s="631" cm="1">
        <x:f t="array" ref="S622">R622*RSDUSD24</x:f>
        <x:v>13.9496</x:v>
      </x:c>
      <x:c r="T622" s="631">
        <x:f t="shared" si="63"/>
        <x:v>13.16</x:v>
      </x:c>
      <x:c r="U622" s="631">
        <x:f t="shared" si="64"/>
        <x:v>0.22372000000000003</x:v>
      </x:c>
      <x:c r="V622" s="631">
        <x:f t="shared" si="65"/>
        <x:v>13.38372</x:v>
      </x:c>
      <x:c r="W622" s="631">
        <x:f t="shared" si="67"/>
        <x:v>13.38372</x:v>
      </x:c>
      <x:c r="X622" s="770">
        <x:v>22.8039888884073</x:v>
      </x:c>
      <x:c r="Y622" s="769">
        <x:f t="shared" si="68"/>
        <x:v>22.8039888884073</x:v>
      </x:c>
    </x:row>
    <x:row r="623" spans="1:25">
      <x:c r="A623" s="623" t="s">
        <x:v>1798</x:v>
      </x:c>
      <x:c r="B623" s="623" t="s">
        <x:v>9</x:v>
      </x:c>
      <x:c r="D623" s="623" t="s">
        <x:v>1729</x:v>
      </x:c>
      <x:c r="J623" s="623" t="s">
        <x:v>1986</x:v>
      </x:c>
      <x:c r="L623" s="623" t="s">
        <x:v>1987</x:v>
      </x:c>
      <x:c r="M623" s="625">
        <x:v>2</x:v>
      </x:c>
      <x:c r="N623" s="623" t="s">
        <x:v>1017</x:v>
      </x:c>
      <x:c r="O623" s="1694">
        <x:f>VLOOKUP(J:J,'구매팀 단가'!B:E,4,0)</x:f>
        <x:v>0.08</x:v>
      </x:c>
      <x:c r="P623" s="631"/>
      <x:c r="Q623" s="1884">
        <x:v>0.125</x:v>
      </x:c>
      <x:c r="R623" s="631">
        <x:v>0.08</x:v>
      </x:c>
      <x:c r="S623" s="631" cm="1">
        <x:f t="array" ref="S623">R623*RSDUSD24</x:f>
        <x:v>8.48</x:v>
      </x:c>
      <x:c r="T623" s="631">
        <x:f t="shared" si="63"/>
        <x:v>8</x:v>
      </x:c>
      <x:c r="U623" s="631">
        <x:f t="shared" si="64"/>
        <x:v>0.13600000000000001</x:v>
      </x:c>
      <x:c r="V623" s="631">
        <x:f t="shared" si="65"/>
        <x:v>8.1359999999999992</x:v>
      </x:c>
      <x:c r="W623" s="631">
        <x:f t="shared" si="67"/>
        <x:v>16.271999999999998</x:v>
      </x:c>
      <x:c r="X623" s="770">
        <x:v>22.059009403888343</x:v>
      </x:c>
      <x:c r="Y623" s="769">
        <x:f t="shared" si="68"/>
        <x:v>44.118018807776686</x:v>
      </x:c>
    </x:row>
    <x:row r="624" spans="1:25">
      <x:c r="A624" s="623" t="s">
        <x:v>1798</x:v>
      </x:c>
      <x:c r="B624" s="623" t="s">
        <x:v>9</x:v>
      </x:c>
      <x:c r="D624" s="623" t="s">
        <x:v>1729</x:v>
      </x:c>
      <x:c r="J624" s="623" t="s">
        <x:v>1848</x:v>
      </x:c>
      <x:c r="L624" s="623" t="s">
        <x:v>1849</x:v>
      </x:c>
      <x:c r="M624" s="625">
        <x:v>3.33</x:v>
      </x:c>
      <x:c r="N624" s="623" t="s">
        <x:v>1125</x:v>
      </x:c>
      <x:c r="O624" s="1694">
        <x:f>VLOOKUP(J:J,'구매팀 단가'!B:E,4,0)</x:f>
        <x:v>7.0699999999999994</x:v>
      </x:c>
      <x:c r="P624" s="631"/>
      <x:c r="Q624" s="1884">
        <x:v>5.9307999999999996</x:v>
      </x:c>
      <x:c r="R624" s="631">
        <x:v>7.0699999999999994</x:v>
      </x:c>
      <x:c r="S624" s="631" cm="1">
        <x:f t="array" ref="S624">R624*RSDUSD24</x:f>
        <x:v>749.42</x:v>
      </x:c>
      <x:c r="T624" s="631">
        <x:f t="shared" si="63"/>
        <x:v>706.99999999999989</x:v>
      </x:c>
      <x:c r="U624" s="631">
        <x:f t="shared" si="64"/>
        <x:v>12.018999999999998</x:v>
      </x:c>
      <x:c r="V624" s="631">
        <x:f t="shared" si="65"/>
        <x:v>719.01899999999989</x:v>
      </x:c>
      <x:c r="W624" s="631">
        <x:f t="shared" si="67"/>
        <x:v>2394.3332699999996</x:v>
      </x:c>
      <x:c r="X624" s="770">
        <x:v>707.419364097325</x:v>
      </x:c>
      <x:c r="Y624" s="769">
        <x:f t="shared" si="68"/>
        <x:v>2355.7064824440922</x:v>
      </x:c>
    </x:row>
    <x:row r="625" spans="1:25">
      <x:c r="A625" s="623" t="s">
        <x:v>1798</x:v>
      </x:c>
      <x:c r="B625" s="623" t="s">
        <x:v>9</x:v>
      </x:c>
      <x:c r="D625" s="623" t="s">
        <x:v>1729</x:v>
      </x:c>
      <x:c r="J625" s="623" t="s">
        <x:v>1988</x:v>
      </x:c>
      <x:c r="L625" s="623" t="s">
        <x:v>1989</x:v>
      </x:c>
      <x:c r="M625" s="625">
        <x:v>1.21</x:v>
      </x:c>
      <x:c r="N625" s="623" t="s">
        <x:v>1125</x:v>
      </x:c>
      <x:c r="O625" s="1694">
        <x:f>VLOOKUP(J:J,'구매팀 단가'!B:E,4,0)</x:f>
        <x:v>5.3999999999999999E-2</x:v>
      </x:c>
      <x:c r="P625" s="631"/>
      <x:c r="Q625" s="1884">
        <x:v>5.3350000000000002E-2</x:v>
      </x:c>
      <x:c r="R625" s="631">
        <x:v>5.3999999999999999E-2</x:v>
      </x:c>
      <x:c r="S625" s="631" cm="1">
        <x:f t="array" ref="S625">R625*RSDUSD24</x:f>
        <x:v>5.7240000000000002</x:v>
      </x:c>
      <x:c r="T625" s="631">
        <x:f t="shared" si="63"/>
        <x:v>5.4</x:v>
      </x:c>
      <x:c r="U625" s="631">
        <x:f t="shared" si="64"/>
        <x:v>9.1800000000000007E-2</x:v>
      </x:c>
      <x:c r="V625" s="631">
        <x:f t="shared" si="65"/>
        <x:v>5.4918000000000005</x:v>
      </x:c>
      <x:c r="W625" s="631">
        <x:f t="shared" si="67"/>
        <x:v>6.6450780000000007</x:v>
      </x:c>
      <x:c r="X625" s="770">
        <x:v>7.1743781872765195</x:v>
      </x:c>
      <x:c r="Y625" s="769">
        <x:f t="shared" si="68"/>
        <x:v>8.6809976066045884</x:v>
      </x:c>
    </x:row>
    <x:row r="626" spans="1:25">
      <x:c r="A626" s="623" t="s">
        <x:v>1798</x:v>
      </x:c>
      <x:c r="B626" s="623" t="s">
        <x:v>9</x:v>
      </x:c>
      <x:c r="D626" s="623" t="s">
        <x:v>1729</x:v>
      </x:c>
      <x:c r="J626" s="623" t="s">
        <x:v>1879</x:v>
      </x:c>
      <x:c r="L626" s="623" t="s">
        <x:v>1880</x:v>
      </x:c>
      <x:c r="M626" s="625">
        <x:v>7.89</x:v>
      </x:c>
      <x:c r="N626" s="623" t="s">
        <x:v>1125</x:v>
      </x:c>
      <x:c r="O626" s="1694">
        <x:f>VLOOKUP(J:J,'구매팀 단가'!B:E,4,0)</x:f>
        <x:v>5.3999999999999999E-2</x:v>
      </x:c>
      <x:c r="P626" s="631"/>
      <x:c r="Q626" s="1884">
        <x:v>4.5400000000000003E-2</x:v>
      </x:c>
      <x:c r="R626" s="631">
        <x:v>5.3999999999999999E-2</x:v>
      </x:c>
      <x:c r="S626" s="631" cm="1">
        <x:f t="array" ref="S626">R626*RSDUSD24</x:f>
        <x:v>5.7240000000000002</x:v>
      </x:c>
      <x:c r="T626" s="631">
        <x:f t="shared" si="63"/>
        <x:v>5.4</x:v>
      </x:c>
      <x:c r="U626" s="631">
        <x:f t="shared" si="64"/>
        <x:v>9.1800000000000007E-2</x:v>
      </x:c>
      <x:c r="V626" s="631">
        <x:f t="shared" si="65"/>
        <x:v>5.4918000000000005</x:v>
      </x:c>
      <x:c r="W626" s="631">
        <x:f t="shared" si="67"/>
        <x:v>43.330302000000003</x:v>
      </x:c>
      <x:c r="X626" s="770">
        <x:v>7.1743781872765195</x:v>
      </x:c>
      <x:c r="Y626" s="769">
        <x:f t="shared" si="68"/>
        <x:v>56.605843897611734</x:v>
      </x:c>
    </x:row>
    <x:row r="627" spans="1:25">
      <x:c r="A627" s="623" t="s">
        <x:v>1798</x:v>
      </x:c>
      <x:c r="B627" s="623" t="s">
        <x:v>9</x:v>
      </x:c>
      <x:c r="D627" s="623" t="s">
        <x:v>1729</x:v>
      </x:c>
      <x:c r="J627" s="623" t="s">
        <x:v>1990</x:v>
      </x:c>
      <x:c r="L627" s="623" t="s">
        <x:v>1991</x:v>
      </x:c>
      <x:c r="M627" s="625">
        <x:v>6.8049999999999997</x:v>
      </x:c>
      <x:c r="N627" s="623" t="s">
        <x:v>1125</x:v>
      </x:c>
      <x:c r="O627" s="1694">
        <x:f>VLOOKUP(J:J,'구매팀 단가'!B:E,4,0)</x:f>
        <x:v>5.3999999999999999E-2</x:v>
      </x:c>
      <x:c r="P627" s="631"/>
      <x:c r="Q627" s="1884">
        <x:v>4.5400000000000003E-2</x:v>
      </x:c>
      <x:c r="R627" s="631">
        <x:v>5.3999999999999999E-2</x:v>
      </x:c>
      <x:c r="S627" s="631" cm="1">
        <x:f t="array" ref="S627">R627*RSDUSD24</x:f>
        <x:v>5.7240000000000002</x:v>
      </x:c>
      <x:c r="T627" s="631">
        <x:f t="shared" si="63"/>
        <x:v>5.4</x:v>
      </x:c>
      <x:c r="U627" s="631">
        <x:f t="shared" si="64"/>
        <x:v>9.1800000000000007E-2</x:v>
      </x:c>
      <x:c r="V627" s="631">
        <x:f t="shared" si="65"/>
        <x:v>5.4918000000000005</x:v>
      </x:c>
      <x:c r="W627" s="631">
        <x:f t="shared" si="67"/>
        <x:v>37.371699</x:v>
      </x:c>
      <x:c r="X627" s="770">
        <x:v>7.1743781872765195</x:v>
      </x:c>
      <x:c r="Y627" s="769">
        <x:f t="shared" si="68"/>
        <x:v>48.821643564416711</x:v>
      </x:c>
    </x:row>
    <x:row r="628" spans="1:25">
      <x:c r="A628" s="623" t="s">
        <x:v>1798</x:v>
      </x:c>
      <x:c r="B628" s="623" t="s">
        <x:v>9</x:v>
      </x:c>
      <x:c r="D628" s="623" t="s">
        <x:v>1729</x:v>
      </x:c>
      <x:c r="J628" s="623" t="s">
        <x:v>1992</x:v>
      </x:c>
      <x:c r="L628" s="623" t="s">
        <x:v>1993</x:v>
      </x:c>
      <x:c r="M628" s="625">
        <x:v>1.2749999999999999</x:v>
      </x:c>
      <x:c r="N628" s="623" t="s">
        <x:v>1125</x:v>
      </x:c>
      <x:c r="O628" s="1694">
        <x:f>VLOOKUP(J:J,'구매팀 단가'!B:E,4,0)</x:f>
        <x:v>5.3999999999999999E-2</x:v>
      </x:c>
      <x:c r="P628" s="631"/>
      <x:c r="Q628" s="1884">
        <x:v>4.5400000000000003E-2</x:v>
      </x:c>
      <x:c r="R628" s="631">
        <x:v>5.3999999999999999E-2</x:v>
      </x:c>
      <x:c r="S628" s="631" cm="1">
        <x:f t="array" ref="S628">R628*RSDUSD24</x:f>
        <x:v>5.7240000000000002</x:v>
      </x:c>
      <x:c r="T628" s="631">
        <x:f t="shared" si="63"/>
        <x:v>5.4</x:v>
      </x:c>
      <x:c r="U628" s="631">
        <x:f t="shared" si="64"/>
        <x:v>9.1800000000000007E-2</x:v>
      </x:c>
      <x:c r="V628" s="631">
        <x:f t="shared" si="65"/>
        <x:v>5.4918000000000005</x:v>
      </x:c>
      <x:c r="W628" s="631">
        <x:f t="shared" si="67"/>
        <x:v>7.0020449999999999</x:v>
      </x:c>
      <x:c r="X628" s="770">
        <x:v>7.1743781872765195</x:v>
      </x:c>
      <x:c r="Y628" s="769">
        <x:f t="shared" si="68"/>
        <x:v>9.1473321887775612</x:v>
      </x:c>
    </x:row>
    <x:row r="629" spans="1:25">
      <x:c r="A629" s="623" t="s">
        <x:v>1798</x:v>
      </x:c>
      <x:c r="B629" s="623" t="s">
        <x:v>9</x:v>
      </x:c>
      <x:c r="D629" s="623" t="s">
        <x:v>1729</x:v>
      </x:c>
      <x:c r="J629" s="623" t="s">
        <x:v>1994</x:v>
      </x:c>
      <x:c r="L629" s="623" t="s">
        <x:v>1995</x:v>
      </x:c>
      <x:c r="M629" s="625">
        <x:v>1.125</x:v>
      </x:c>
      <x:c r="N629" s="623" t="s">
        <x:v>1125</x:v>
      </x:c>
      <x:c r="O629" s="1694">
        <x:f>VLOOKUP(J:J,'구매팀 단가'!B:E,4,0)</x:f>
        <x:v>5.3999999999999999E-2</x:v>
      </x:c>
      <x:c r="P629" s="631"/>
      <x:c r="Q629" s="1884">
        <x:v>4.5400000000000003E-2</x:v>
      </x:c>
      <x:c r="R629" s="631">
        <x:v>5.3999999999999999E-2</x:v>
      </x:c>
      <x:c r="S629" s="631" cm="1">
        <x:f t="array" ref="S629">R629*RSDUSD24</x:f>
        <x:v>5.7240000000000002</x:v>
      </x:c>
      <x:c r="T629" s="631">
        <x:f t="shared" si="63"/>
        <x:v>5.4</x:v>
      </x:c>
      <x:c r="U629" s="631">
        <x:f t="shared" si="64"/>
        <x:v>9.1800000000000007E-2</x:v>
      </x:c>
      <x:c r="V629" s="631">
        <x:f t="shared" si="65"/>
        <x:v>5.4918000000000005</x:v>
      </x:c>
      <x:c r="W629" s="631">
        <x:f t="shared" si="67"/>
        <x:v>6.1782750000000002</x:v>
      </x:c>
      <x:c r="X629" s="770">
        <x:v>7.1743781872765195</x:v>
      </x:c>
      <x:c r="Y629" s="769">
        <x:f t="shared" si="68"/>
        <x:v>8.071175460686085</x:v>
      </x:c>
    </x:row>
    <x:row r="630" spans="1:25">
      <x:c r="A630" s="623" t="s">
        <x:v>1798</x:v>
      </x:c>
      <x:c r="B630" s="623" t="s">
        <x:v>9</x:v>
      </x:c>
      <x:c r="D630" s="623" t="s">
        <x:v>1729</x:v>
      </x:c>
      <x:c r="J630" s="623" t="s">
        <x:v>1996</x:v>
      </x:c>
      <x:c r="L630" s="623" t="s">
        <x:v>1997</x:v>
      </x:c>
      <x:c r="M630" s="625">
        <x:v>1.21</x:v>
      </x:c>
      <x:c r="N630" s="623" t="s">
        <x:v>1125</x:v>
      </x:c>
      <x:c r="O630" s="1694">
        <x:f>VLOOKUP(J:J,'구매팀 단가'!B:E,4,0)</x:f>
        <x:v>5.3999999999999999E-2</x:v>
      </x:c>
      <x:c r="P630" s="631"/>
      <x:c r="Q630" s="1884">
        <x:v>4.5400000000000003E-2</x:v>
      </x:c>
      <x:c r="R630" s="631">
        <x:v>5.3999999999999999E-2</x:v>
      </x:c>
      <x:c r="S630" s="631" cm="1">
        <x:f t="array" ref="S630">R630*RSDUSD24</x:f>
        <x:v>5.7240000000000002</x:v>
      </x:c>
      <x:c r="T630" s="631">
        <x:f t="shared" si="63"/>
        <x:v>5.4</x:v>
      </x:c>
      <x:c r="U630" s="631">
        <x:f t="shared" si="64"/>
        <x:v>9.1800000000000007E-2</x:v>
      </x:c>
      <x:c r="V630" s="631">
        <x:f t="shared" si="65"/>
        <x:v>5.4918000000000005</x:v>
      </x:c>
      <x:c r="W630" s="631">
        <x:f t="shared" si="67"/>
        <x:v>6.6450780000000007</x:v>
      </x:c>
      <x:c r="X630" s="770">
        <x:v>7.1743781872765195</x:v>
      </x:c>
      <x:c r="Y630" s="769">
        <x:f t="shared" si="68"/>
        <x:v>8.6809976066045884</x:v>
      </x:c>
    </x:row>
    <x:row r="631" spans="1:25">
      <x:c r="A631" s="623" t="s">
        <x:v>1798</x:v>
      </x:c>
      <x:c r="B631" s="623" t="s">
        <x:v>9</x:v>
      </x:c>
      <x:c r="D631" s="623" t="s">
        <x:v>1729</x:v>
      </x:c>
      <x:c r="J631" s="623" t="s">
        <x:v>1998</x:v>
      </x:c>
      <x:c r="L631" s="623" t="s">
        <x:v>1999</x:v>
      </x:c>
      <x:c r="M631" s="625">
        <x:v>1.125</x:v>
      </x:c>
      <x:c r="N631" s="623" t="s">
        <x:v>1125</x:v>
      </x:c>
      <x:c r="O631" s="1694">
        <x:f>VLOOKUP(J:J,'구매팀 단가'!B:E,4,0)</x:f>
        <x:v>5.3999999999999999E-2</x:v>
      </x:c>
      <x:c r="P631" s="631"/>
      <x:c r="Q631" s="1884">
        <x:v>4.5400000000000003E-2</x:v>
      </x:c>
      <x:c r="R631" s="631">
        <x:v>5.3999999999999999E-2</x:v>
      </x:c>
      <x:c r="S631" s="631" cm="1">
        <x:f t="array" ref="S631">R631*RSDUSD24</x:f>
        <x:v>5.7240000000000002</x:v>
      </x:c>
      <x:c r="T631" s="631">
        <x:f t="shared" si="63"/>
        <x:v>5.4</x:v>
      </x:c>
      <x:c r="U631" s="631">
        <x:f t="shared" si="64"/>
        <x:v>9.1800000000000007E-2</x:v>
      </x:c>
      <x:c r="V631" s="631">
        <x:f t="shared" si="65"/>
        <x:v>5.4918000000000005</x:v>
      </x:c>
      <x:c r="W631" s="631">
        <x:f t="shared" si="67"/>
        <x:v>6.1782750000000002</x:v>
      </x:c>
      <x:c r="X631" s="770">
        <x:v>7.1743781872765195</x:v>
      </x:c>
      <x:c r="Y631" s="769">
        <x:f t="shared" si="68"/>
        <x:v>8.071175460686085</x:v>
      </x:c>
    </x:row>
    <x:row r="632" spans="1:25">
      <x:c r="A632" s="623" t="s">
        <x:v>1798</x:v>
      </x:c>
      <x:c r="B632" s="623" t="s">
        <x:v>9</x:v>
      </x:c>
      <x:c r="D632" s="623" t="s">
        <x:v>1729</x:v>
      </x:c>
      <x:c r="J632" s="623" t="s">
        <x:v>2000</x:v>
      </x:c>
      <x:c r="L632" s="623" t="s">
        <x:v>2001</x:v>
      </x:c>
      <x:c r="M632" s="625">
        <x:v>1.2749999999999999</x:v>
      </x:c>
      <x:c r="N632" s="623" t="s">
        <x:v>1125</x:v>
      </x:c>
      <x:c r="O632" s="1694">
        <x:f>VLOOKUP(J:J,'구매팀 단가'!B:E,4,0)</x:f>
        <x:v>5.3999999999999999E-2</x:v>
      </x:c>
      <x:c r="P632" s="631"/>
      <x:c r="Q632" s="1884">
        <x:v>4.5400000000000003E-2</x:v>
      </x:c>
      <x:c r="R632" s="631">
        <x:v>5.3999999999999999E-2</x:v>
      </x:c>
      <x:c r="S632" s="631" cm="1">
        <x:f t="array" ref="S632">R632*RSDUSD24</x:f>
        <x:v>5.7240000000000002</x:v>
      </x:c>
      <x:c r="T632" s="631">
        <x:f t="shared" si="63"/>
        <x:v>5.4</x:v>
      </x:c>
      <x:c r="U632" s="631">
        <x:f t="shared" si="64"/>
        <x:v>9.1800000000000007E-2</x:v>
      </x:c>
      <x:c r="V632" s="631">
        <x:f t="shared" si="65"/>
        <x:v>5.4918000000000005</x:v>
      </x:c>
      <x:c r="W632" s="631">
        <x:f t="shared" si="67"/>
        <x:v>7.0020449999999999</x:v>
      </x:c>
      <x:c r="X632" s="770">
        <x:v>7.1743781872765195</x:v>
      </x:c>
      <x:c r="Y632" s="769">
        <x:f t="shared" si="68"/>
        <x:v>9.1473321887775612</x:v>
      </x:c>
    </x:row>
    <x:row r="633" spans="1:25">
      <x:c r="A633" s="623" t="s">
        <x:v>1798</x:v>
      </x:c>
      <x:c r="B633" s="623" t="s">
        <x:v>9</x:v>
      </x:c>
      <x:c r="D633" s="623" t="s">
        <x:v>1729</x:v>
      </x:c>
      <x:c r="J633" s="623" t="s">
        <x:v>2002</x:v>
      </x:c>
      <x:c r="L633" s="623" t="s">
        <x:v>2003</x:v>
      </x:c>
      <x:c r="M633" s="625">
        <x:v>5.56</x:v>
      </x:c>
      <x:c r="N633" s="623" t="s">
        <x:v>1125</x:v>
      </x:c>
      <x:c r="O633" s="1694">
        <x:f>VLOOKUP(J:J,'구매팀 단가'!B:E,4,0)</x:f>
        <x:v>5.3999999999999999E-2</x:v>
      </x:c>
      <x:c r="P633" s="631"/>
      <x:c r="Q633" s="1884">
        <x:v>4.5400000000000003E-2</x:v>
      </x:c>
      <x:c r="R633" s="631">
        <x:v>5.3999999999999999E-2</x:v>
      </x:c>
      <x:c r="S633" s="631" cm="1">
        <x:f t="array" ref="S633">R633*RSDUSD24</x:f>
        <x:v>5.7240000000000002</x:v>
      </x:c>
      <x:c r="T633" s="631">
        <x:f t="shared" si="63"/>
        <x:v>5.4</x:v>
      </x:c>
      <x:c r="U633" s="631">
        <x:f t="shared" si="64"/>
        <x:v>9.1800000000000007E-2</x:v>
      </x:c>
      <x:c r="V633" s="631">
        <x:f t="shared" si="65"/>
        <x:v>5.4918000000000005</x:v>
      </x:c>
      <x:c r="W633" s="631">
        <x:f t="shared" si="67"/>
        <x:v>30.534407999999999</x:v>
      </x:c>
      <x:c r="X633" s="770">
        <x:v>7.1743781872765195</x:v>
      </x:c>
      <x:c r="Y633" s="769">
        <x:f t="shared" si="68"/>
        <x:v>39.889542721257449</x:v>
      </x:c>
    </x:row>
    <x:row r="634" spans="1:25">
      <x:c r="A634" s="623" t="s">
        <x:v>1798</x:v>
      </x:c>
      <x:c r="B634" s="623" t="s">
        <x:v>9</x:v>
      </x:c>
      <x:c r="D634" s="623" t="s">
        <x:v>1729</x:v>
      </x:c>
      <x:c r="J634" s="623" t="s">
        <x:v>2004</x:v>
      </x:c>
      <x:c r="L634" s="623" t="s">
        <x:v>2005</x:v>
      </x:c>
      <x:c r="M634" s="625">
        <x:v>2.69</x:v>
      </x:c>
      <x:c r="N634" s="623" t="s">
        <x:v>1125</x:v>
      </x:c>
      <x:c r="O634" s="1694">
        <x:f>VLOOKUP(J:J,'구매팀 단가'!B:E,4,0)</x:f>
        <x:v>5.3999999999999999E-2</x:v>
      </x:c>
      <x:c r="P634" s="631"/>
      <x:c r="Q634" s="1884">
        <x:v>4.5400000000000003E-2</x:v>
      </x:c>
      <x:c r="R634" s="631">
        <x:v>5.3999999999999999E-2</x:v>
      </x:c>
      <x:c r="S634" s="631" cm="1">
        <x:f t="array" ref="S634">R634*RSDUSD24</x:f>
        <x:v>5.7240000000000002</x:v>
      </x:c>
      <x:c r="T634" s="631">
        <x:f t="shared" ref="T634:T698" si="69">R634*RSDUSD25</x:f>
        <x:v>5.4</x:v>
      </x:c>
      <x:c r="U634" s="631">
        <x:f t="shared" ref="U634:U698" si="70">T634*1.7%</x:f>
        <x:v>9.1800000000000007E-2</x:v>
      </x:c>
      <x:c r="V634" s="631">
        <x:f t="shared" ref="V634:V698" si="71">T634+U634</x:f>
        <x:v>5.4918000000000005</x:v>
      </x:c>
      <x:c r="W634" s="631">
        <x:f t="shared" si="67"/>
        <x:v>14.772942</x:v>
      </x:c>
      <x:c r="X634" s="770">
        <x:v>7.1743781872765195</x:v>
      </x:c>
      <x:c r="Y634" s="769">
        <x:f t="shared" ref="Y634:Y665" si="72">+M634*X634</x:f>
        <x:v>19.299077323773837</x:v>
      </x:c>
    </x:row>
    <x:row r="635" spans="1:25">
      <x:c r="A635" s="623" t="s">
        <x:v>1798</x:v>
      </x:c>
      <x:c r="B635" s="623" t="s">
        <x:v>9</x:v>
      </x:c>
      <x:c r="D635" s="623" t="s">
        <x:v>1729</x:v>
      </x:c>
      <x:c r="J635" s="623" t="s">
        <x:v>2006</x:v>
      </x:c>
      <x:c r="L635" s="623" t="s">
        <x:v>2007</x:v>
      </x:c>
      <x:c r="M635" s="625">
        <x:v>1.21</x:v>
      </x:c>
      <x:c r="N635" s="623" t="s">
        <x:v>1125</x:v>
      </x:c>
      <x:c r="O635" s="1694">
        <x:f>VLOOKUP(J:J,'구매팀 단가'!B:E,4,0)</x:f>
        <x:v>5.3999999999999999E-2</x:v>
      </x:c>
      <x:c r="P635" s="631"/>
      <x:c r="Q635" s="1884">
        <x:v>4.5400000000000003E-2</x:v>
      </x:c>
      <x:c r="R635" s="631">
        <x:v>5.3999999999999999E-2</x:v>
      </x:c>
      <x:c r="S635" s="631" cm="1">
        <x:f t="array" ref="S635">R635*RSDUSD24</x:f>
        <x:v>5.7240000000000002</x:v>
      </x:c>
      <x:c r="T635" s="631">
        <x:f t="shared" si="69"/>
        <x:v>5.4</x:v>
      </x:c>
      <x:c r="U635" s="631">
        <x:f t="shared" si="70"/>
        <x:v>9.1800000000000007E-2</x:v>
      </x:c>
      <x:c r="V635" s="631">
        <x:f t="shared" si="71"/>
        <x:v>5.4918000000000005</x:v>
      </x:c>
      <x:c r="W635" s="631">
        <x:f t="shared" si="67"/>
        <x:v>6.6450780000000007</x:v>
      </x:c>
      <x:c r="X635" s="770">
        <x:v>7.1743781872765195</x:v>
      </x:c>
      <x:c r="Y635" s="769">
        <x:f t="shared" si="72"/>
        <x:v>8.6809976066045884</x:v>
      </x:c>
    </x:row>
    <x:row r="636" spans="1:25">
      <x:c r="A636" s="623" t="s">
        <x:v>1798</x:v>
      </x:c>
      <x:c r="B636" s="623" t="s">
        <x:v>9</x:v>
      </x:c>
      <x:c r="D636" s="623" t="s">
        <x:v>1729</x:v>
      </x:c>
      <x:c r="J636" s="623" t="s">
        <x:v>2008</x:v>
      </x:c>
      <x:c r="L636" s="623" t="s">
        <x:v>2009</x:v>
      </x:c>
      <x:c r="M636" s="625">
        <x:v>1.125</x:v>
      </x:c>
      <x:c r="N636" s="623" t="s">
        <x:v>1125</x:v>
      </x:c>
      <x:c r="O636" s="1694">
        <x:f>VLOOKUP(J:J,'구매팀 단가'!B:E,4,0)</x:f>
        <x:v>5.3999999999999999E-2</x:v>
      </x:c>
      <x:c r="P636" s="631"/>
      <x:c r="Q636" s="1884">
        <x:v>4.5400000000000003E-2</x:v>
      </x:c>
      <x:c r="R636" s="631">
        <x:v>5.3999999999999999E-2</x:v>
      </x:c>
      <x:c r="S636" s="631" cm="1">
        <x:f t="array" ref="S636">R636*RSDUSD24</x:f>
        <x:v>5.7240000000000002</x:v>
      </x:c>
      <x:c r="T636" s="631">
        <x:f t="shared" si="69"/>
        <x:v>5.4</x:v>
      </x:c>
      <x:c r="U636" s="631">
        <x:f t="shared" si="70"/>
        <x:v>9.1800000000000007E-2</x:v>
      </x:c>
      <x:c r="V636" s="631">
        <x:f t="shared" si="71"/>
        <x:v>5.4918000000000005</x:v>
      </x:c>
      <x:c r="W636" s="631">
        <x:f t="shared" si="67"/>
        <x:v>6.1782750000000002</x:v>
      </x:c>
      <x:c r="X636" s="770">
        <x:v>7.1743781872765195</x:v>
      </x:c>
      <x:c r="Y636" s="769">
        <x:f t="shared" si="72"/>
        <x:v>8.071175460686085</x:v>
      </x:c>
    </x:row>
    <x:row r="637" spans="1:25">
      <x:c r="A637" s="623" t="s">
        <x:v>1798</x:v>
      </x:c>
      <x:c r="B637" s="623" t="s">
        <x:v>9</x:v>
      </x:c>
      <x:c r="D637" s="623" t="s">
        <x:v>1729</x:v>
      </x:c>
      <x:c r="J637" s="623" t="s">
        <x:v>2010</x:v>
      </x:c>
      <x:c r="L637" s="623" t="s">
        <x:v>2011</x:v>
      </x:c>
      <x:c r="M637" s="625">
        <x:v>1.2749999999999999</x:v>
      </x:c>
      <x:c r="N637" s="623" t="s">
        <x:v>1125</x:v>
      </x:c>
      <x:c r="O637" s="1694">
        <x:f>VLOOKUP(J:J,'구매팀 단가'!B:E,4,0)</x:f>
        <x:v>5.3999999999999999E-2</x:v>
      </x:c>
      <x:c r="P637" s="631"/>
      <x:c r="Q637" s="1884">
        <x:v>4.5400000000000003E-2</x:v>
      </x:c>
      <x:c r="R637" s="631">
        <x:v>5.3999999999999999E-2</x:v>
      </x:c>
      <x:c r="S637" s="631" cm="1">
        <x:f t="array" ref="S637">R637*RSDUSD24</x:f>
        <x:v>5.7240000000000002</x:v>
      </x:c>
      <x:c r="T637" s="631">
        <x:f t="shared" si="69"/>
        <x:v>5.4</x:v>
      </x:c>
      <x:c r="U637" s="631">
        <x:f t="shared" si="70"/>
        <x:v>9.1800000000000007E-2</x:v>
      </x:c>
      <x:c r="V637" s="631">
        <x:f t="shared" si="71"/>
        <x:v>5.4918000000000005</x:v>
      </x:c>
      <x:c r="W637" s="631">
        <x:f t="shared" si="67"/>
        <x:v>7.0020449999999999</x:v>
      </x:c>
      <x:c r="X637" s="770">
        <x:v>7.1743781872765195</x:v>
      </x:c>
      <x:c r="Y637" s="769">
        <x:f t="shared" si="72"/>
        <x:v>9.1473321887775612</x:v>
      </x:c>
    </x:row>
    <x:row r="638" spans="1:25">
      <x:c r="A638" s="623" t="s">
        <x:v>1798</x:v>
      </x:c>
      <x:c r="B638" s="623" t="s">
        <x:v>9</x:v>
      </x:c>
      <x:c r="D638" s="623" t="s">
        <x:v>1729</x:v>
      </x:c>
      <x:c r="J638" s="623" t="s">
        <x:v>2012</x:v>
      </x:c>
      <x:c r="L638" s="623" t="s">
        <x:v>2013</x:v>
      </x:c>
      <x:c r="M638" s="625">
        <x:v>0.94499999999999995</x:v>
      </x:c>
      <x:c r="N638" s="623" t="s">
        <x:v>1125</x:v>
      </x:c>
      <x:c r="O638" s="1694">
        <x:f>VLOOKUP(J:J,'구매팀 단가'!B:E,4,0)</x:f>
        <x:v>0.1</x:v>
      </x:c>
      <x:c r="P638" s="631"/>
      <x:c r="Q638" s="1884">
        <x:v>8.3599999999999994E-2</x:v>
      </x:c>
      <x:c r="R638" s="631">
        <x:v>0.1</x:v>
      </x:c>
      <x:c r="S638" s="631" cm="1">
        <x:f t="array" ref="S638">R638*RSDUSD24</x:f>
        <x:v>10.600000000000001</x:v>
      </x:c>
      <x:c r="T638" s="631">
        <x:f t="shared" si="69"/>
        <x:v>10</x:v>
      </x:c>
      <x:c r="U638" s="631">
        <x:f t="shared" si="70"/>
        <x:v>0.17</x:v>
      </x:c>
      <x:c r="V638" s="631">
        <x:f t="shared" si="71"/>
        <x:v>10.17</x:v>
      </x:c>
      <x:c r="W638" s="631">
        <x:f t="shared" si="67"/>
        <x:v>9.6106499999999997</x:v>
      </x:c>
      <x:c r="X638" s="770">
        <x:v>13.210969525469537</x:v>
      </x:c>
      <x:c r="Y638" s="769">
        <x:f t="shared" si="72"/>
        <x:v>12.484366201568712</x:v>
      </x:c>
    </x:row>
    <x:row r="639" spans="1:25">
      <x:c r="A639" s="623" t="s">
        <x:v>1798</x:v>
      </x:c>
      <x:c r="B639" s="623" t="s">
        <x:v>9</x:v>
      </x:c>
      <x:c r="D639" s="623" t="s">
        <x:v>1729</x:v>
      </x:c>
      <x:c r="J639" s="623" t="s">
        <x:v>1846</x:v>
      </x:c>
      <x:c r="L639" s="623" t="s">
        <x:v>1847</x:v>
      </x:c>
      <x:c r="M639" s="625">
        <x:v>4.43</x:v>
      </x:c>
      <x:c r="N639" s="623" t="s">
        <x:v>1125</x:v>
      </x:c>
      <x:c r="O639" s="1694">
        <x:f>VLOOKUP(J:J,'구매팀 단가'!B:E,4,0)</x:f>
        <x:v>6.9999999999999993E-2</x:v>
      </x:c>
      <x:c r="P639" s="631"/>
      <x:c r="Q639" s="1884">
        <x:v>5.3350000000000002E-2</x:v>
      </x:c>
      <x:c r="R639" s="631">
        <x:v>6.9999999999999993E-2</x:v>
      </x:c>
      <x:c r="S639" s="631" cm="1">
        <x:f t="array" ref="S639">R639*RSDUSD24</x:f>
        <x:v>7.419999999999999</x:v>
      </x:c>
      <x:c r="T639" s="631">
        <x:f t="shared" si="69"/>
        <x:v>6.9999999999999991</x:v>
      </x:c>
      <x:c r="U639" s="631">
        <x:f t="shared" si="70"/>
        <x:v>0.11899999999999999</x:v>
      </x:c>
      <x:c r="V639" s="631">
        <x:f t="shared" si="71"/>
        <x:v>7.1189999999999989</x:v>
      </x:c>
      <x:c r="W639" s="631">
        <x:f t="shared" si="67"/>
        <x:v>31.537169999999993</x:v>
      </x:c>
      <x:c r="X639" s="770">
        <x:v>6.3633873517544037</x:v>
      </x:c>
      <x:c r="Y639" s="769">
        <x:f t="shared" si="72"/>
        <x:v>28.189805968272008</x:v>
      </x:c>
    </x:row>
    <x:row r="640" spans="1:25">
      <x:c r="A640" s="623" t="s">
        <x:v>1798</x:v>
      </x:c>
      <x:c r="B640" s="623" t="s">
        <x:v>9</x:v>
      </x:c>
      <x:c r="D640" s="623" t="s">
        <x:v>1729</x:v>
      </x:c>
      <x:c r="J640" s="623" t="s">
        <x:v>2014</x:v>
      </x:c>
      <x:c r="L640" s="623" t="s">
        <x:v>1834</x:v>
      </x:c>
      <x:c r="M640" s="625">
        <x:v>2.7050000000000001</x:v>
      </x:c>
      <x:c r="N640" s="623" t="s">
        <x:v>1125</x:v>
      </x:c>
      <x:c r="O640" s="1694">
        <x:f>VLOOKUP(J:J,'구매팀 단가'!B:E,4,0)</x:f>
        <x:v>6.9999999999999993E-2</x:v>
      </x:c>
      <x:c r="P640" s="631"/>
      <x:c r="Q640" s="1884">
        <x:v>5.3350000000000002E-2</x:v>
      </x:c>
      <x:c r="R640" s="631">
        <x:v>6.9999999999999993E-2</x:v>
      </x:c>
      <x:c r="S640" s="631" cm="1">
        <x:f t="array" ref="S640">R640*RSDUSD24</x:f>
        <x:v>7.419999999999999</x:v>
      </x:c>
      <x:c r="T640" s="631">
        <x:f t="shared" si="69"/>
        <x:v>6.9999999999999991</x:v>
      </x:c>
      <x:c r="U640" s="631">
        <x:f t="shared" si="70"/>
        <x:v>0.11899999999999999</x:v>
      </x:c>
      <x:c r="V640" s="631">
        <x:f t="shared" si="71"/>
        <x:v>7.1189999999999989</x:v>
      </x:c>
      <x:c r="W640" s="631">
        <x:f t="shared" si="67"/>
        <x:v>19.256894999999997</x:v>
      </x:c>
      <x:c r="X640" s="770">
        <x:v>6.3634037997046207</x:v>
      </x:c>
      <x:c r="Y640" s="769">
        <x:f t="shared" si="72"/>
        <x:v>17.213007278201001</x:v>
      </x:c>
    </x:row>
    <x:row r="641" spans="1:25">
      <x:c r="A641" s="623" t="s">
        <x:v>1798</x:v>
      </x:c>
      <x:c r="B641" s="623" t="s">
        <x:v>9</x:v>
      </x:c>
      <x:c r="D641" s="623" t="s">
        <x:v>1729</x:v>
      </x:c>
      <x:c r="J641" s="623" t="s">
        <x:v>2015</x:v>
      </x:c>
      <x:c r="L641" s="623" t="s">
        <x:v>1843</x:v>
      </x:c>
      <x:c r="M641" s="625">
        <x:v>2.1800000000000002</x:v>
      </x:c>
      <x:c r="N641" s="623" t="s">
        <x:v>1125</x:v>
      </x:c>
      <x:c r="O641" s="1694">
        <x:f>VLOOKUP(J:J,'구매팀 단가'!B:E,4,0)</x:f>
        <x:v>6.9999999999999993E-2</x:v>
      </x:c>
      <x:c r="P641" s="631"/>
      <x:c r="Q641" s="1884">
        <x:v>5.3350000000000002E-2</x:v>
      </x:c>
      <x:c r="R641" s="631">
        <x:v>6.9999999999999993E-2</x:v>
      </x:c>
      <x:c r="S641" s="631" cm="1">
        <x:f t="array" ref="S641">R641*RSDUSD24</x:f>
        <x:v>7.419999999999999</x:v>
      </x:c>
      <x:c r="T641" s="631">
        <x:f t="shared" si="69"/>
        <x:v>6.9999999999999991</x:v>
      </x:c>
      <x:c r="U641" s="631">
        <x:f t="shared" si="70"/>
        <x:v>0.11899999999999999</x:v>
      </x:c>
      <x:c r="V641" s="631">
        <x:f t="shared" si="71"/>
        <x:v>7.1189999999999989</x:v>
      </x:c>
      <x:c r="W641" s="631">
        <x:f t="shared" si="67"/>
        <x:v>15.519419999999998</x:v>
      </x:c>
      <x:c r="X641" s="770">
        <x:v>6.3633522697340075</x:v>
      </x:c>
      <x:c r="Y641" s="769">
        <x:f t="shared" si="72"/>
        <x:v>13.872107948020137</x:v>
      </x:c>
    </x:row>
    <x:row r="642" spans="1:25">
      <x:c r="A642" s="623" t="s">
        <x:v>1798</x:v>
      </x:c>
      <x:c r="B642" s="623" t="s">
        <x:v>9</x:v>
      </x:c>
      <x:c r="D642" s="623" t="s">
        <x:v>1729</x:v>
      </x:c>
      <x:c r="J642" s="623" t="s">
        <x:v>1832</x:v>
      </x:c>
      <x:c r="L642" s="623" t="s">
        <x:v>1833</x:v>
      </x:c>
      <x:c r="M642" s="625">
        <x:v>2.86</x:v>
      </x:c>
      <x:c r="N642" s="623" t="s">
        <x:v>1125</x:v>
      </x:c>
      <x:c r="O642" s="1694">
        <x:f>VLOOKUP(J:J,'구매팀 단가'!B:E,4,0)</x:f>
        <x:v>6.9999999999999993E-2</x:v>
      </x:c>
      <x:c r="P642" s="631"/>
      <x:c r="Q642" s="1884">
        <x:v>5.3350000000000002E-2</x:v>
      </x:c>
      <x:c r="R642" s="631">
        <x:v>6.9999999999999993E-2</x:v>
      </x:c>
      <x:c r="S642" s="631" cm="1">
        <x:f t="array" ref="S642">R642*RSDUSD24</x:f>
        <x:v>7.419999999999999</x:v>
      </x:c>
      <x:c r="T642" s="631">
        <x:f t="shared" si="69"/>
        <x:v>6.9999999999999991</x:v>
      </x:c>
      <x:c r="U642" s="631">
        <x:f t="shared" si="70"/>
        <x:v>0.11899999999999999</x:v>
      </x:c>
      <x:c r="V642" s="631">
        <x:f t="shared" si="71"/>
        <x:v>7.1189999999999989</x:v>
      </x:c>
      <x:c r="W642" s="631">
        <x:f t="shared" si="67"/>
        <x:v>20.360339999999997</x:v>
      </x:c>
      <x:c r="X642" s="770">
        <x:v>6.3634004867288656</x:v>
      </x:c>
      <x:c r="Y642" s="769">
        <x:f t="shared" si="72"/>
        <x:v>18.199325392044553</x:v>
      </x:c>
    </x:row>
    <x:row r="643" spans="1:25">
      <x:c r="A643" s="623" t="s">
        <x:v>1798</x:v>
      </x:c>
      <x:c r="B643" s="623" t="s">
        <x:v>9</x:v>
      </x:c>
      <x:c r="D643" s="623" t="s">
        <x:v>1729</x:v>
      </x:c>
      <x:c r="J643" s="623" t="s">
        <x:v>1828</x:v>
      </x:c>
      <x:c r="L643" s="623" t="s">
        <x:v>1829</x:v>
      </x:c>
      <x:c r="M643" s="625">
        <x:v>0.93</x:v>
      </x:c>
      <x:c r="N643" s="623" t="s">
        <x:v>1125</x:v>
      </x:c>
      <x:c r="O643" s="1694">
        <x:f>VLOOKUP(J:J,'구매팀 단가'!B:E,4,0)</x:f>
        <x:v>6.9999999999999993E-2</x:v>
      </x:c>
      <x:c r="P643" s="631"/>
      <x:c r="Q643" s="1884">
        <x:v>5.3350000000000002E-2</x:v>
      </x:c>
      <x:c r="R643" s="631">
        <x:v>6.9999999999999993E-2</x:v>
      </x:c>
      <x:c r="S643" s="631" cm="1">
        <x:f t="array" ref="S643">R643*RSDUSD24</x:f>
        <x:v>7.419999999999999</x:v>
      </x:c>
      <x:c r="T643" s="631">
        <x:f t="shared" si="69"/>
        <x:v>6.9999999999999991</x:v>
      </x:c>
      <x:c r="U643" s="631">
        <x:f t="shared" si="70"/>
        <x:v>0.11899999999999999</x:v>
      </x:c>
      <x:c r="V643" s="631">
        <x:f t="shared" si="71"/>
        <x:v>7.1189999999999989</x:v>
      </x:c>
      <x:c r="W643" s="631">
        <x:f t="shared" si="67"/>
        <x:v>6.6206699999999996</x:v>
      </x:c>
      <x:c r="X643" s="770">
        <x:v>6.3634092001785332</x:v>
      </x:c>
      <x:c r="Y643" s="769">
        <x:f t="shared" si="72"/>
        <x:v>5.9179705561660363</x:v>
      </x:c>
    </x:row>
    <x:row r="644" spans="1:25">
      <x:c r="A644" s="623" t="s">
        <x:v>1798</x:v>
      </x:c>
      <x:c r="B644" s="623" t="s">
        <x:v>9</x:v>
      </x:c>
      <x:c r="D644" s="623" t="s">
        <x:v>1729</x:v>
      </x:c>
      <x:c r="J644" s="623" t="s">
        <x:v>1830</x:v>
      </x:c>
      <x:c r="L644" s="623" t="s">
        <x:v>1831</x:v>
      </x:c>
      <x:c r="M644" s="625">
        <x:v>2.86</x:v>
      </x:c>
      <x:c r="N644" s="623" t="s">
        <x:v>1125</x:v>
      </x:c>
      <x:c r="O644" s="1694">
        <x:f>VLOOKUP(J:J,'구매팀 단가'!B:E,4,0)</x:f>
        <x:v>6.9999999999999993E-2</x:v>
      </x:c>
      <x:c r="P644" s="631"/>
      <x:c r="Q644" s="1884">
        <x:v>5.3350000000000002E-2</x:v>
      </x:c>
      <x:c r="R644" s="631">
        <x:v>6.9999999999999993E-2</x:v>
      </x:c>
      <x:c r="S644" s="631" cm="1">
        <x:f t="array" ref="S644">R644*RSDUSD24</x:f>
        <x:v>7.419999999999999</x:v>
      </x:c>
      <x:c r="T644" s="631">
        <x:f t="shared" si="69"/>
        <x:v>6.9999999999999991</x:v>
      </x:c>
      <x:c r="U644" s="631">
        <x:f t="shared" si="70"/>
        <x:v>0.11899999999999999</x:v>
      </x:c>
      <x:c r="V644" s="631">
        <x:f t="shared" si="71"/>
        <x:v>7.1189999999999989</x:v>
      </x:c>
      <x:c r="W644" s="631">
        <x:f t="shared" si="67"/>
        <x:v>20.360339999999997</x:v>
      </x:c>
      <x:c r="X644" s="770">
        <x:v>6.3634091250735754</x:v>
      </x:c>
      <x:c r="Y644" s="769">
        <x:f t="shared" si="72"/>
        <x:v>18.199350097710425</x:v>
      </x:c>
    </x:row>
    <x:row r="645" spans="1:25">
      <x:c r="A645" s="623" t="s">
        <x:v>1798</x:v>
      </x:c>
      <x:c r="B645" s="623" t="s">
        <x:v>9</x:v>
      </x:c>
      <x:c r="D645" s="623" t="s">
        <x:v>1729</x:v>
      </x:c>
      <x:c r="J645" s="623" t="s">
        <x:v>2016</x:v>
      </x:c>
      <x:c r="L645" s="623" t="s">
        <x:v>1842</x:v>
      </x:c>
      <x:c r="M645" s="625">
        <x:v>3.79</x:v>
      </x:c>
      <x:c r="N645" s="623" t="s">
        <x:v>1125</x:v>
      </x:c>
      <x:c r="O645" s="1694">
        <x:f>VLOOKUP(J:J,'구매팀 단가'!B:E,4,0)</x:f>
        <x:v>6.9999999999999993E-2</x:v>
      </x:c>
      <x:c r="P645" s="631"/>
      <x:c r="Q645" s="1884">
        <x:v>5.3350000000000002E-2</x:v>
      </x:c>
      <x:c r="R645" s="631">
        <x:v>6.9999999999999993E-2</x:v>
      </x:c>
      <x:c r="S645" s="631" cm="1">
        <x:f t="array" ref="S645">R645*RSDUSD24</x:f>
        <x:v>7.419999999999999</x:v>
      </x:c>
      <x:c r="T645" s="631">
        <x:f t="shared" si="69"/>
        <x:v>6.9999999999999991</x:v>
      </x:c>
      <x:c r="U645" s="631">
        <x:f t="shared" si="70"/>
        <x:v>0.11899999999999999</x:v>
      </x:c>
      <x:c r="V645" s="631">
        <x:f t="shared" si="71"/>
        <x:v>7.1189999999999989</x:v>
      </x:c>
      <x:c r="W645" s="631">
        <x:f t="shared" si="67"/>
        <x:v>26.981009999999998</x:v>
      </x:c>
      <x:c r="X645" s="770">
        <x:v>6.3633619271325363</x:v>
      </x:c>
      <x:c r="Y645" s="769">
        <x:f t="shared" si="72"/>
        <x:v>24.117141703832313</x:v>
      </x:c>
    </x:row>
    <x:row r="646" spans="1:25">
      <x:c r="A646" s="623" t="s">
        <x:v>1798</x:v>
      </x:c>
      <x:c r="B646" s="623" t="s">
        <x:v>9</x:v>
      </x:c>
      <x:c r="D646" s="623" t="s">
        <x:v>1729</x:v>
      </x:c>
      <x:c r="J646" s="623" t="s">
        <x:v>2017</x:v>
      </x:c>
      <x:c r="L646" s="623" t="s">
        <x:v>1841</x:v>
      </x:c>
      <x:c r="M646" s="625">
        <x:v>3.84</x:v>
      </x:c>
      <x:c r="N646" s="623" t="s">
        <x:v>1125</x:v>
      </x:c>
      <x:c r="O646" s="1694">
        <x:f>VLOOKUP(J:J,'구매팀 단가'!B:E,4,0)</x:f>
        <x:v>6.9999999999999993E-2</x:v>
      </x:c>
      <x:c r="P646" s="631"/>
      <x:c r="Q646" s="1884">
        <x:v>5.3350000000000002E-2</x:v>
      </x:c>
      <x:c r="R646" s="631">
        <x:v>6.9999999999999993E-2</x:v>
      </x:c>
      <x:c r="S646" s="631" cm="1">
        <x:f t="array" ref="S646">R646*RSDUSD24</x:f>
        <x:v>7.419999999999999</x:v>
      </x:c>
      <x:c r="T646" s="631">
        <x:f t="shared" si="69"/>
        <x:v>6.9999999999999991</x:v>
      </x:c>
      <x:c r="U646" s="631">
        <x:f t="shared" si="70"/>
        <x:v>0.11899999999999999</x:v>
      </x:c>
      <x:c r="V646" s="631">
        <x:f t="shared" si="71"/>
        <x:v>7.1189999999999989</x:v>
      </x:c>
      <x:c r="W646" s="631">
        <x:f t="shared" ref="W646:W698" si="73">V646*M646</x:f>
        <x:v>27.336959999999994</x:v>
      </x:c>
      <x:c r="X646" s="770">
        <x:v>6.3633961974248949</x:v>
      </x:c>
      <x:c r="Y646" s="769">
        <x:f t="shared" si="72"/>
        <x:v>24.435441398111596</x:v>
      </x:c>
    </x:row>
    <x:row r="647" spans="1:25">
      <x:c r="A647" s="623" t="s">
        <x:v>1798</x:v>
      </x:c>
      <x:c r="B647" s="623" t="s">
        <x:v>9</x:v>
      </x:c>
      <x:c r="D647" s="623" t="s">
        <x:v>1729</x:v>
      </x:c>
      <x:c r="J647" s="623" t="s">
        <x:v>1844</x:v>
      </x:c>
      <x:c r="L647" s="623" t="s">
        <x:v>1845</x:v>
      </x:c>
      <x:c r="M647" s="625">
        <x:v>3.89</x:v>
      </x:c>
      <x:c r="N647" s="623" t="s">
        <x:v>1125</x:v>
      </x:c>
      <x:c r="O647" s="1694">
        <x:f>VLOOKUP(J:J,'구매팀 단가'!B:E,4,0)</x:f>
        <x:v>6.9999999999999993E-2</x:v>
      </x:c>
      <x:c r="P647" s="631"/>
      <x:c r="Q647" s="1884">
        <x:v>5.3350000000000002E-2</x:v>
      </x:c>
      <x:c r="R647" s="631">
        <x:v>6.9999999999999993E-2</x:v>
      </x:c>
      <x:c r="S647" s="631" cm="1">
        <x:f t="array" ref="S647">R647*RSDUSD24</x:f>
        <x:v>7.419999999999999</x:v>
      </x:c>
      <x:c r="T647" s="631">
        <x:f t="shared" si="69"/>
        <x:v>6.9999999999999991</x:v>
      </x:c>
      <x:c r="U647" s="631">
        <x:f t="shared" si="70"/>
        <x:v>0.11899999999999999</x:v>
      </x:c>
      <x:c r="V647" s="631">
        <x:f t="shared" si="71"/>
        <x:v>7.1189999999999989</x:v>
      </x:c>
      <x:c r="W647" s="631">
        <x:f t="shared" si="73"/>
        <x:v>27.692909999999998</x:v>
      </x:c>
      <x:c r="X647" s="770">
        <x:v>6.3633352945628472</x:v>
      </x:c>
      <x:c r="Y647" s="769">
        <x:f t="shared" si="72"/>
        <x:v>24.753374295849476</x:v>
      </x:c>
    </x:row>
    <x:row r="648" spans="1:25">
      <x:c r="A648" s="623" t="s">
        <x:v>1798</x:v>
      </x:c>
      <x:c r="B648" s="623" t="s">
        <x:v>9</x:v>
      </x:c>
      <x:c r="D648" s="623" t="s">
        <x:v>1729</x:v>
      </x:c>
      <x:c r="J648" s="623" t="s">
        <x:v>1820</x:v>
      </x:c>
      <x:c r="L648" s="623" t="s">
        <x:v>1821</x:v>
      </x:c>
      <x:c r="M648" s="625">
        <x:v>3.79</x:v>
      </x:c>
      <x:c r="N648" s="623" t="s">
        <x:v>1125</x:v>
      </x:c>
      <x:c r="O648" s="1694">
        <x:f>VLOOKUP(J:J,'구매팀 단가'!B:E,4,0)</x:f>
        <x:v>6.9999999999999993E-2</x:v>
      </x:c>
      <x:c r="P648" s="631"/>
      <x:c r="Q648" s="1884">
        <x:v>5.3350000000000002E-2</x:v>
      </x:c>
      <x:c r="R648" s="631">
        <x:v>6.9999999999999993E-2</x:v>
      </x:c>
      <x:c r="S648" s="631" cm="1">
        <x:f t="array" ref="S648">R648*RSDUSD24</x:f>
        <x:v>7.419999999999999</x:v>
      </x:c>
      <x:c r="T648" s="631">
        <x:f t="shared" si="69"/>
        <x:v>6.9999999999999991</x:v>
      </x:c>
      <x:c r="U648" s="631">
        <x:f t="shared" si="70"/>
        <x:v>0.11899999999999999</x:v>
      </x:c>
      <x:c r="V648" s="631">
        <x:f t="shared" si="71"/>
        <x:v>7.1189999999999989</x:v>
      </x:c>
      <x:c r="W648" s="631">
        <x:f t="shared" si="73"/>
        <x:v>26.981009999999998</x:v>
      </x:c>
      <x:c r="X648" s="770">
        <x:v>6.3633804219725985</x:v>
      </x:c>
      <x:c r="Y648" s="769">
        <x:f t="shared" si="72"/>
        <x:v>24.117211799276149</x:v>
      </x:c>
    </x:row>
    <x:row r="649" spans="1:25">
      <x:c r="A649" s="623" t="s">
        <x:v>1798</x:v>
      </x:c>
      <x:c r="B649" s="623" t="s">
        <x:v>9</x:v>
      </x:c>
      <x:c r="D649" s="623" t="s">
        <x:v>1729</x:v>
      </x:c>
      <x:c r="J649" s="623" t="s">
        <x:v>1854</x:v>
      </x:c>
      <x:c r="L649" s="623" t="s">
        <x:v>1855</x:v>
      </x:c>
      <x:c r="M649" s="625">
        <x:v>4.2699999999999996</x:v>
      </x:c>
      <x:c r="N649" s="623" t="s">
        <x:v>1125</x:v>
      </x:c>
      <x:c r="O649" s="1694">
        <x:f>VLOOKUP(J:J,'구매팀 단가'!B:E,4,0)</x:f>
        <x:v>6.9999999999999993E-2</x:v>
      </x:c>
      <x:c r="P649" s="631"/>
      <x:c r="Q649" s="1884">
        <x:v>5.1150000000000001E-2</x:v>
      </x:c>
      <x:c r="R649" s="631">
        <x:v>6.9999999999999993E-2</x:v>
      </x:c>
      <x:c r="S649" s="631" cm="1">
        <x:f t="array" ref="S649">R649*RSDUSD24</x:f>
        <x:v>7.419999999999999</x:v>
      </x:c>
      <x:c r="T649" s="631">
        <x:f t="shared" si="69"/>
        <x:v>6.9999999999999991</x:v>
      </x:c>
      <x:c r="U649" s="631">
        <x:f t="shared" si="70"/>
        <x:v>0.11899999999999999</x:v>
      </x:c>
      <x:c r="V649" s="631">
        <x:f t="shared" si="71"/>
        <x:v>7.1189999999999989</x:v>
      </x:c>
      <x:c r="W649" s="631">
        <x:f t="shared" si="73"/>
        <x:v>30.398129999999991</x:v>
      </x:c>
      <x:c r="X649" s="770">
        <x:v>6.1009301895749228</x:v>
      </x:c>
      <x:c r="Y649" s="769">
        <x:f t="shared" si="72"/>
        <x:v>26.050971909484918</x:v>
      </x:c>
    </x:row>
    <x:row r="650" spans="1:25">
      <x:c r="A650" s="623" t="s">
        <x:v>1798</x:v>
      </x:c>
      <x:c r="B650" s="623" t="s">
        <x:v>9</x:v>
      </x:c>
      <x:c r="D650" s="623" t="s">
        <x:v>1729</x:v>
      </x:c>
      <x:c r="J650" s="623" t="s">
        <x:v>1824</x:v>
      </x:c>
      <x:c r="L650" s="623" t="s">
        <x:v>1825</x:v>
      </x:c>
      <x:c r="M650" s="625">
        <x:v>4.5549999999999997</x:v>
      </x:c>
      <x:c r="N650" s="623" t="s">
        <x:v>1125</x:v>
      </x:c>
      <x:c r="O650" s="1694">
        <x:f>VLOOKUP(J:J,'구매팀 단가'!B:E,4,0)</x:f>
        <x:v>6.9999999999999993E-2</x:v>
      </x:c>
      <x:c r="P650" s="631"/>
      <x:c r="Q650" s="1884">
        <x:v>5.1150000000000001E-2</x:v>
      </x:c>
      <x:c r="R650" s="631">
        <x:v>6.9999999999999993E-2</x:v>
      </x:c>
      <x:c r="S650" s="631" cm="1">
        <x:f t="array" ref="S650">R650*RSDUSD24</x:f>
        <x:v>7.419999999999999</x:v>
      </x:c>
      <x:c r="T650" s="631">
        <x:f t="shared" si="69"/>
        <x:v>6.9999999999999991</x:v>
      </x:c>
      <x:c r="U650" s="631">
        <x:f t="shared" si="70"/>
        <x:v>0.11899999999999999</x:v>
      </x:c>
      <x:c r="V650" s="631">
        <x:f t="shared" si="71"/>
        <x:v>7.1189999999999989</x:v>
      </x:c>
      <x:c r="W650" s="631">
        <x:f t="shared" si="73"/>
        <x:v>32.427044999999993</x:v>
      </x:c>
      <x:c r="X650" s="770">
        <x:v>6.1009150887575894</x:v>
      </x:c>
      <x:c r="Y650" s="769">
        <x:f t="shared" si="72"/>
        <x:v>27.789668229290818</x:v>
      </x:c>
    </x:row>
    <x:row r="651" spans="1:25">
      <x:c r="A651" s="623" t="s">
        <x:v>1798</x:v>
      </x:c>
      <x:c r="B651" s="623" t="s">
        <x:v>9</x:v>
      </x:c>
      <x:c r="D651" s="623" t="s">
        <x:v>1729</x:v>
      </x:c>
      <x:c r="J651" s="623" t="s">
        <x:v>1839</x:v>
      </x:c>
      <x:c r="L651" s="623" t="s">
        <x:v>1840</x:v>
      </x:c>
      <x:c r="M651" s="625">
        <x:v>3.895</x:v>
      </x:c>
      <x:c r="N651" s="623" t="s">
        <x:v>1125</x:v>
      </x:c>
      <x:c r="O651" s="1694">
        <x:f>VLOOKUP(J:J,'구매팀 단가'!B:E,4,0)</x:f>
        <x:v>6.9999999999999993E-2</x:v>
      </x:c>
      <x:c r="P651" s="631"/>
      <x:c r="Q651" s="1884">
        <x:v>5.1150000000000001E-2</x:v>
      </x:c>
      <x:c r="R651" s="631">
        <x:v>6.9999999999999993E-2</x:v>
      </x:c>
      <x:c r="S651" s="631" cm="1">
        <x:f t="array" ref="S651">R651*RSDUSD24</x:f>
        <x:v>7.419999999999999</x:v>
      </x:c>
      <x:c r="T651" s="631">
        <x:f t="shared" si="69"/>
        <x:v>6.9999999999999991</x:v>
      </x:c>
      <x:c r="U651" s="631">
        <x:f t="shared" si="70"/>
        <x:v>0.11899999999999999</x:v>
      </x:c>
      <x:c r="V651" s="631">
        <x:f t="shared" si="71"/>
        <x:v>7.1189999999999989</x:v>
      </x:c>
      <x:c r="W651" s="631">
        <x:f t="shared" si="73"/>
        <x:v>27.728504999999995</x:v>
      </x:c>
      <x:c r="X651" s="770">
        <x:v>6.1009888433606818</x:v>
      </x:c>
      <x:c r="Y651" s="769">
        <x:f t="shared" si="72"/>
        <x:v>23.763351544889854</x:v>
      </x:c>
    </x:row>
    <x:row r="652" spans="1:25">
      <x:c r="A652" s="623" t="s">
        <x:v>1798</x:v>
      </x:c>
      <x:c r="B652" s="623" t="s">
        <x:v>9</x:v>
      </x:c>
      <x:c r="D652" s="623" t="s">
        <x:v>1729</x:v>
      </x:c>
      <x:c r="J652" s="623" t="s">
        <x:v>1822</x:v>
      </x:c>
      <x:c r="L652" s="623" t="s">
        <x:v>1823</x:v>
      </x:c>
      <x:c r="M652" s="625">
        <x:v>2.77</x:v>
      </x:c>
      <x:c r="N652" s="623" t="s">
        <x:v>1125</x:v>
      </x:c>
      <x:c r="O652" s="1694">
        <x:f>VLOOKUP(J:J,'구매팀 단가'!B:E,4,0)</x:f>
        <x:v>6.9999999999999993E-2</x:v>
      </x:c>
      <x:c r="P652" s="631"/>
      <x:c r="Q652" s="1884">
        <x:v>5.1150000000000001E-2</x:v>
      </x:c>
      <x:c r="R652" s="631">
        <x:v>6.9999999999999993E-2</x:v>
      </x:c>
      <x:c r="S652" s="631" cm="1">
        <x:f t="array" ref="S652">R652*RSDUSD24</x:f>
        <x:v>7.419999999999999</x:v>
      </x:c>
      <x:c r="T652" s="631">
        <x:f t="shared" si="69"/>
        <x:v>6.9999999999999991</x:v>
      </x:c>
      <x:c r="U652" s="631">
        <x:f t="shared" si="70"/>
        <x:v>0.11899999999999999</x:v>
      </x:c>
      <x:c r="V652" s="631">
        <x:f t="shared" si="71"/>
        <x:v>7.1189999999999989</x:v>
      </x:c>
      <x:c r="W652" s="631">
        <x:f t="shared" si="73"/>
        <x:v>19.719629999999999</x:v>
      </x:c>
      <x:c r="X652" s="770">
        <x:v>6.1009690813214039</x:v>
      </x:c>
      <x:c r="Y652" s="769">
        <x:f t="shared" si="72"/>
        <x:v>16.899684355260288</x:v>
      </x:c>
    </x:row>
    <x:row r="653" spans="1:25">
      <x:c r="A653" s="623" t="s">
        <x:v>1798</x:v>
      </x:c>
      <x:c r="B653" s="623" t="s">
        <x:v>9</x:v>
      </x:c>
      <x:c r="D653" s="623" t="s">
        <x:v>1729</x:v>
      </x:c>
      <x:c r="J653" s="623" t="s">
        <x:v>1850</x:v>
      </x:c>
      <x:c r="L653" s="623" t="s">
        <x:v>1851</x:v>
      </x:c>
      <x:c r="M653" s="625">
        <x:v>3.0049999999999999</x:v>
      </x:c>
      <x:c r="N653" s="623" t="s">
        <x:v>1125</x:v>
      </x:c>
      <x:c r="O653" s="1694">
        <x:f>VLOOKUP(J:J,'구매팀 단가'!B:E,4,0)</x:f>
        <x:v>6.9999999999999993E-2</x:v>
      </x:c>
      <x:c r="P653" s="631"/>
      <x:c r="Q653" s="1884">
        <x:v>5.3350000000000002E-2</x:v>
      </x:c>
      <x:c r="R653" s="631">
        <x:v>6.9999999999999993E-2</x:v>
      </x:c>
      <x:c r="S653" s="631" cm="1">
        <x:f t="array" ref="S653">R653*RSDUSD24</x:f>
        <x:v>7.419999999999999</x:v>
      </x:c>
      <x:c r="T653" s="631">
        <x:f t="shared" si="69"/>
        <x:v>6.9999999999999991</x:v>
      </x:c>
      <x:c r="U653" s="631">
        <x:f t="shared" si="70"/>
        <x:v>0.11899999999999999</x:v>
      </x:c>
      <x:c r="V653" s="631">
        <x:f t="shared" si="71"/>
        <x:v>7.1189999999999989</x:v>
      </x:c>
      <x:c r="W653" s="631">
        <x:f t="shared" si="73"/>
        <x:v>21.392594999999996</x:v>
      </x:c>
      <x:c r="X653" s="770">
        <x:v>6.3633766939254244</x:v>
      </x:c>
      <x:c r="Y653" s="769">
        <x:f t="shared" si="72"/>
        <x:v>19.1219469652459</x:v>
      </x:c>
    </x:row>
    <x:row r="654" spans="1:25">
      <x:c r="A654" s="623" t="s">
        <x:v>1798</x:v>
      </x:c>
      <x:c r="B654" s="623" t="s">
        <x:v>9</x:v>
      </x:c>
      <x:c r="D654" s="623" t="s">
        <x:v>1729</x:v>
      </x:c>
      <x:c r="J654" s="623" t="s">
        <x:v>1837</x:v>
      </x:c>
      <x:c r="L654" s="623" t="s">
        <x:v>1838</x:v>
      </x:c>
      <x:c r="M654" s="625">
        <x:v>5.5250000000000004</x:v>
      </x:c>
      <x:c r="N654" s="623" t="s">
        <x:v>1125</x:v>
      </x:c>
      <x:c r="O654" s="1694">
        <x:f>VLOOKUP(J:J,'구매팀 단가'!B:E,4,0)</x:f>
        <x:v>6.9999999999999993E-2</x:v>
      </x:c>
      <x:c r="P654" s="631"/>
      <x:c r="Q654" s="1884">
        <x:v>5.3350000000000002E-2</x:v>
      </x:c>
      <x:c r="R654" s="631">
        <x:v>6.9999999999999993E-2</x:v>
      </x:c>
      <x:c r="S654" s="631" cm="1">
        <x:f t="array" ref="S654">R654*RSDUSD24</x:f>
        <x:v>7.419999999999999</x:v>
      </x:c>
      <x:c r="T654" s="631">
        <x:f t="shared" si="69"/>
        <x:v>6.9999999999999991</x:v>
      </x:c>
      <x:c r="U654" s="631">
        <x:f t="shared" si="70"/>
        <x:v>0.11899999999999999</x:v>
      </x:c>
      <x:c r="V654" s="631">
        <x:f t="shared" si="71"/>
        <x:v>7.1189999999999989</x:v>
      </x:c>
      <x:c r="W654" s="631">
        <x:f t="shared" si="73"/>
        <x:v>39.332474999999995</x:v>
      </x:c>
      <x:c r="X654" s="770">
        <x:v>6.3634363591468555</x:v>
      </x:c>
      <x:c r="Y654" s="769">
        <x:f t="shared" si="72"/>
        <x:v>35.157985884286376</x:v>
      </x:c>
    </x:row>
    <x:row r="655" spans="1:25">
      <x:c r="A655" s="623" t="s">
        <x:v>1798</x:v>
      </x:c>
      <x:c r="B655" s="623" t="s">
        <x:v>9</x:v>
      </x:c>
      <x:c r="D655" s="623" t="s">
        <x:v>1729</x:v>
      </x:c>
      <x:c r="J655" s="623" t="s">
        <x:v>1835</x:v>
      </x:c>
      <x:c r="L655" s="623" t="s">
        <x:v>1836</x:v>
      </x:c>
      <x:c r="M655" s="625">
        <x:v>3.415</x:v>
      </x:c>
      <x:c r="N655" s="623" t="s">
        <x:v>1125</x:v>
      </x:c>
      <x:c r="O655" s="1694">
        <x:f>VLOOKUP(J:J,'구매팀 단가'!B:E,4,0)</x:f>
        <x:v>6.9999999999999993E-2</x:v>
      </x:c>
      <x:c r="P655" s="631"/>
      <x:c r="Q655" s="1884">
        <x:v>5.3350000000000002E-2</x:v>
      </x:c>
      <x:c r="R655" s="631">
        <x:v>6.9999999999999993E-2</x:v>
      </x:c>
      <x:c r="S655" s="631" cm="1">
        <x:f t="array" ref="S655">R655*RSDUSD24</x:f>
        <x:v>7.419999999999999</x:v>
      </x:c>
      <x:c r="T655" s="631">
        <x:f t="shared" si="69"/>
        <x:v>6.9999999999999991</x:v>
      </x:c>
      <x:c r="U655" s="631">
        <x:f t="shared" si="70"/>
        <x:v>0.11899999999999999</x:v>
      </x:c>
      <x:c r="V655" s="631">
        <x:f t="shared" si="71"/>
        <x:v>7.1189999999999989</x:v>
      </x:c>
      <x:c r="W655" s="631">
        <x:f t="shared" si="73"/>
        <x:v>24.311384999999998</x:v>
      </x:c>
      <x:c r="X655" s="770">
        <x:v>6.3633873517544037</x:v>
      </x:c>
      <x:c r="Y655" s="769">
        <x:f t="shared" si="72"/>
        <x:v>21.730967806241289</x:v>
      </x:c>
    </x:row>
    <x:row r="656" spans="1:25">
      <x:c r="A656" s="623" t="s">
        <x:v>1798</x:v>
      </x:c>
      <x:c r="B656" s="623" t="s">
        <x:v>9</x:v>
      </x:c>
      <x:c r="D656" s="623" t="s">
        <x:v>1729</x:v>
      </x:c>
      <x:c r="J656" s="623" t="s">
        <x:v>1852</x:v>
      </x:c>
      <x:c r="L656" s="623" t="s">
        <x:v>1853</x:v>
      </x:c>
      <x:c r="M656" s="625">
        <x:v>3.52</x:v>
      </x:c>
      <x:c r="N656" s="623" t="s">
        <x:v>1125</x:v>
      </x:c>
      <x:c r="O656" s="1694">
        <x:f>VLOOKUP(J:J,'구매팀 단가'!B:E,4,0)</x:f>
        <x:v>6.9999999999999993E-2</x:v>
      </x:c>
      <x:c r="P656" s="631"/>
      <x:c r="Q656" s="1884">
        <x:v>5.3350000000000002E-2</x:v>
      </x:c>
      <x:c r="R656" s="631">
        <x:v>6.9999999999999993E-2</x:v>
      </x:c>
      <x:c r="S656" s="631" cm="1">
        <x:f t="array" ref="S656">R656*RSDUSD24</x:f>
        <x:v>7.419999999999999</x:v>
      </x:c>
      <x:c r="T656" s="631">
        <x:f t="shared" si="69"/>
        <x:v>6.9999999999999991</x:v>
      </x:c>
      <x:c r="U656" s="631">
        <x:f t="shared" si="70"/>
        <x:v>0.11899999999999999</x:v>
      </x:c>
      <x:c r="V656" s="631">
        <x:f t="shared" si="71"/>
        <x:v>7.1189999999999989</x:v>
      </x:c>
      <x:c r="W656" s="631">
        <x:f t="shared" si="73"/>
        <x:v>25.058879999999995</x:v>
      </x:c>
      <x:c r="X656" s="770">
        <x:v>6.3633266480337172</x:v>
      </x:c>
      <x:c r="Y656" s="769">
        <x:f t="shared" si="72"/>
        <x:v>22.398909801078684</x:v>
      </x:c>
    </x:row>
    <x:row r="657" spans="1:25">
      <x:c r="A657" s="623" t="s">
        <x:v>1798</x:v>
      </x:c>
      <x:c r="B657" s="623" t="s">
        <x:v>9</x:v>
      </x:c>
      <x:c r="D657" s="623" t="s">
        <x:v>1729</x:v>
      </x:c>
      <x:c r="J657" s="623" t="s">
        <x:v>1818</x:v>
      </x:c>
      <x:c r="L657" s="623" t="s">
        <x:v>1819</x:v>
      </x:c>
      <x:c r="M657" s="625">
        <x:v>2.21</x:v>
      </x:c>
      <x:c r="N657" s="623" t="s">
        <x:v>1125</x:v>
      </x:c>
      <x:c r="O657" s="1694">
        <x:f>VLOOKUP(J:J,'구매팀 단가'!B:E,4,0)</x:f>
        <x:v>6.9999999999999993E-2</x:v>
      </x:c>
      <x:c r="P657" s="631"/>
      <x:c r="Q657" s="1884">
        <x:v>5.3350000000000002E-2</x:v>
      </x:c>
      <x:c r="R657" s="631">
        <x:v>6.9999999999999993E-2</x:v>
      </x:c>
      <x:c r="S657" s="631" cm="1">
        <x:f t="array" ref="S657">R657*RSDUSD24</x:f>
        <x:v>7.419999999999999</x:v>
      </x:c>
      <x:c r="T657" s="631">
        <x:f t="shared" si="69"/>
        <x:v>6.9999999999999991</x:v>
      </x:c>
      <x:c r="U657" s="631">
        <x:f t="shared" si="70"/>
        <x:v>0.11899999999999999</x:v>
      </x:c>
      <x:c r="V657" s="631">
        <x:f t="shared" si="71"/>
        <x:v>7.1189999999999989</x:v>
      </x:c>
      <x:c r="W657" s="631">
        <x:f t="shared" si="73"/>
        <x:v>15.732989999999997</x:v>
      </x:c>
      <x:c r="X657" s="770">
        <x:v>6.3633873517544037</x:v>
      </x:c>
      <x:c r="Y657" s="769">
        <x:f t="shared" si="72"/>
        <x:v>14.063086047377231</x:v>
      </x:c>
    </x:row>
    <x:row r="658" spans="1:25">
      <x:c r="A658" s="623" t="s">
        <x:v>1798</x:v>
      </x:c>
      <x:c r="B658" s="623" t="s">
        <x:v>9</x:v>
      </x:c>
      <x:c r="D658" s="623" t="s">
        <x:v>1729</x:v>
      </x:c>
      <x:c r="J658" s="623" t="s">
        <x:v>1816</x:v>
      </x:c>
      <x:c r="L658" s="623" t="s">
        <x:v>1817</x:v>
      </x:c>
      <x:c r="M658" s="625">
        <x:v>3.415</x:v>
      </x:c>
      <x:c r="N658" s="623" t="s">
        <x:v>1125</x:v>
      </x:c>
      <x:c r="O658" s="1694">
        <x:f>VLOOKUP(J:J,'구매팀 단가'!B:E,4,0)</x:f>
        <x:v>6.9999999999999993E-2</x:v>
      </x:c>
      <x:c r="P658" s="631"/>
      <x:c r="Q658" s="1884">
        <x:v>5.3350000000000002E-2</x:v>
      </x:c>
      <x:c r="R658" s="631">
        <x:v>6.9999999999999993E-2</x:v>
      </x:c>
      <x:c r="S658" s="631" cm="1">
        <x:f t="array" ref="S658">R658*RSDUSD24</x:f>
        <x:v>7.419999999999999</x:v>
      </x:c>
      <x:c r="T658" s="631">
        <x:f t="shared" si="69"/>
        <x:v>6.9999999999999991</x:v>
      </x:c>
      <x:c r="U658" s="631">
        <x:f t="shared" si="70"/>
        <x:v>0.11899999999999999</x:v>
      </x:c>
      <x:c r="V658" s="631">
        <x:f t="shared" si="71"/>
        <x:v>7.1189999999999989</x:v>
      </x:c>
      <x:c r="W658" s="631">
        <x:f t="shared" si="73"/>
        <x:v>24.311384999999998</x:v>
      </x:c>
      <x:c r="X658" s="770">
        <x:v>6.3633853974850823</x:v>
      </x:c>
      <x:c r="Y658" s="769">
        <x:f t="shared" si="72"/>
        <x:v>21.730961132411554</x:v>
      </x:c>
    </x:row>
    <x:row r="659" spans="1:25">
      <x:c r="A659" s="623" t="s">
        <x:v>1798</x:v>
      </x:c>
      <x:c r="B659" s="623" t="s">
        <x:v>9</x:v>
      </x:c>
      <x:c r="D659" s="623" t="s">
        <x:v>1729</x:v>
      </x:c>
      <x:c r="J659" s="623" t="s">
        <x:v>1814</x:v>
      </x:c>
      <x:c r="L659" s="623" t="s">
        <x:v>1815</x:v>
      </x:c>
      <x:c r="M659" s="625">
        <x:v>2.7250000000000001</x:v>
      </x:c>
      <x:c r="N659" s="623" t="s">
        <x:v>1125</x:v>
      </x:c>
      <x:c r="O659" s="1694">
        <x:f>VLOOKUP(J:J,'구매팀 단가'!B:E,4,0)</x:f>
        <x:v>6.9999999999999993E-2</x:v>
      </x:c>
      <x:c r="P659" s="631"/>
      <x:c r="Q659" s="1884">
        <x:v>5.3350000000000002E-2</x:v>
      </x:c>
      <x:c r="R659" s="631">
        <x:v>6.9999999999999993E-2</x:v>
      </x:c>
      <x:c r="S659" s="631" cm="1">
        <x:f t="array" ref="S659">R659*RSDUSD24</x:f>
        <x:v>7.419999999999999</x:v>
      </x:c>
      <x:c r="T659" s="631">
        <x:f t="shared" si="69"/>
        <x:v>6.9999999999999991</x:v>
      </x:c>
      <x:c r="U659" s="631">
        <x:f t="shared" si="70"/>
        <x:v>0.11899999999999999</x:v>
      </x:c>
      <x:c r="V659" s="631">
        <x:f t="shared" si="71"/>
        <x:v>7.1189999999999989</x:v>
      </x:c>
      <x:c r="W659" s="631">
        <x:f t="shared" si="73"/>
        <x:v>19.399274999999996</x:v>
      </x:c>
      <x:c r="X659" s="770">
        <x:v>6.3633856811820051</x:v>
      </x:c>
      <x:c r="Y659" s="769">
        <x:f t="shared" si="72"/>
        <x:v>17.340225981220964</x:v>
      </x:c>
    </x:row>
    <x:row r="660" spans="1:25">
      <x:c r="A660" s="623" t="s">
        <x:v>1798</x:v>
      </x:c>
      <x:c r="B660" s="623" t="s">
        <x:v>9</x:v>
      </x:c>
      <x:c r="D660" s="623" t="s">
        <x:v>1729</x:v>
      </x:c>
      <x:c r="J660" s="623" t="s">
        <x:v>1812</x:v>
      </x:c>
      <x:c r="L660" s="623" t="s">
        <x:v>1813</x:v>
      </x:c>
      <x:c r="M660" s="625">
        <x:v>3.41</x:v>
      </x:c>
      <x:c r="N660" s="623" t="s">
        <x:v>1125</x:v>
      </x:c>
      <x:c r="O660" s="1694">
        <x:f>VLOOKUP(J:J,'구매팀 단가'!B:E,4,0)</x:f>
        <x:v>6.9999999999999993E-2</x:v>
      </x:c>
      <x:c r="P660" s="631"/>
      <x:c r="Q660" s="1884">
        <x:v>5.3350000000000002E-2</x:v>
      </x:c>
      <x:c r="R660" s="631">
        <x:v>6.9999999999999993E-2</x:v>
      </x:c>
      <x:c r="S660" s="631" cm="1">
        <x:f t="array" ref="S660">R660*RSDUSD24</x:f>
        <x:v>7.419999999999999</x:v>
      </x:c>
      <x:c r="T660" s="631">
        <x:f t="shared" si="69"/>
        <x:v>6.9999999999999991</x:v>
      </x:c>
      <x:c r="U660" s="631">
        <x:f t="shared" si="70"/>
        <x:v>0.11899999999999999</x:v>
      </x:c>
      <x:c r="V660" s="631">
        <x:f t="shared" si="71"/>
        <x:v>7.1189999999999989</x:v>
      </x:c>
      <x:c r="W660" s="631">
        <x:f t="shared" si="73"/>
        <x:v>24.275789999999997</x:v>
      </x:c>
      <x:c r="X660" s="770">
        <x:v>6.3633816401878818</x:v>
      </x:c>
      <x:c r="Y660" s="769">
        <x:f t="shared" si="72"/>
        <x:v>21.699131393040677</x:v>
      </x:c>
    </x:row>
    <x:row r="661" spans="1:25">
      <x:c r="A661" s="623" t="s">
        <x:v>1798</x:v>
      </x:c>
      <x:c r="B661" s="623" t="s">
        <x:v>9</x:v>
      </x:c>
      <x:c r="D661" s="623" t="s">
        <x:v>1729</x:v>
      </x:c>
      <x:c r="J661" s="623" t="s">
        <x:v>1826</x:v>
      </x:c>
      <x:c r="L661" s="623" t="s">
        <x:v>1827</x:v>
      </x:c>
      <x:c r="M661" s="625">
        <x:v>3.46</x:v>
      </x:c>
      <x:c r="N661" s="623" t="s">
        <x:v>1125</x:v>
      </x:c>
      <x:c r="O661" s="1694">
        <x:f>VLOOKUP(J:J,'구매팀 단가'!B:E,4,0)</x:f>
        <x:v>0.64</x:v>
      </x:c>
      <x:c r="P661" s="631"/>
      <x:c r="Q661" s="1884">
        <x:v>0.53140999999999994</x:v>
      </x:c>
      <x:c r="R661" s="631">
        <x:v>0.64</x:v>
      </x:c>
      <x:c r="S661" s="631" cm="1">
        <x:f t="array" ref="S661">R661*RSDUSD24</x:f>
        <x:v>67.84</x:v>
      </x:c>
      <x:c r="T661" s="631">
        <x:f t="shared" si="69"/>
        <x:v>64</x:v>
      </x:c>
      <x:c r="U661" s="631">
        <x:f t="shared" si="70"/>
        <x:v>1.0880000000000001</x:v>
      </x:c>
      <x:c r="V661" s="631">
        <x:f t="shared" si="71"/>
        <x:v>65.087999999999994</x:v>
      </x:c>
      <x:c r="W661" s="631">
        <x:f t="shared" si="73"/>
        <x:v>225.20447999999999</x:v>
      </x:c>
      <x:c r="X661" s="770">
        <x:v>63.386163980558393</x:v>
      </x:c>
      <x:c r="Y661" s="769">
        <x:f t="shared" si="72"/>
        <x:v>219.31612737273204</x:v>
      </x:c>
    </x:row>
    <x:row r="662" spans="1:25">
      <x:c r="A662" s="623" t="s">
        <x:v>1798</x:v>
      </x:c>
      <x:c r="B662" s="623" t="s">
        <x:v>9</x:v>
      </x:c>
      <x:c r="D662" s="623" t="s">
        <x:v>1729</x:v>
      </x:c>
      <x:c r="J662" s="623" t="s">
        <x:v>2018</x:v>
      </x:c>
      <x:c r="L662" s="623" t="s">
        <x:v>2019</x:v>
      </x:c>
      <x:c r="M662" s="625">
        <x:v>1.29</x:v>
      </x:c>
      <x:c r="N662" s="623" t="s">
        <x:v>1125</x:v>
      </x:c>
      <x:c r="O662" s="1694">
        <x:f>VLOOKUP(J:J,'구매팀 단가'!B:E,4,0)</x:f>
        <x:v>0.1344147</x:v>
      </x:c>
      <x:c r="P662" s="631"/>
      <x:c r="Q662" s="1884">
        <x:v>0.1344147</x:v>
      </x:c>
      <x:c r="R662" s="631">
        <x:v>0.1344147</x:v>
      </x:c>
      <x:c r="S662" s="631" cm="1">
        <x:f t="array" ref="S662">R662*RSDUSD24</x:f>
        <x:v>14.247958199999999</x:v>
      </x:c>
      <x:c r="T662" s="631">
        <x:f t="shared" si="69"/>
        <x:v>13.441469999999999</x:v>
      </x:c>
      <x:c r="U662" s="631">
        <x:f t="shared" si="70"/>
        <x:v>0.22850498999999999</x:v>
      </x:c>
      <x:c r="V662" s="631">
        <x:f t="shared" si="71"/>
        <x:v>13.669974989999998</x:v>
      </x:c>
      <x:c r="W662" s="631">
        <x:f t="shared" si="73"/>
        <x:v>17.634267737099997</x:v>
      </x:c>
      <x:c r="X662" s="770">
        <x:v>13.721801571347797</x:v>
      </x:c>
      <x:c r="Y662" s="769">
        <x:f t="shared" si="72"/>
        <x:v>17.701124027038659</x:v>
      </x:c>
    </x:row>
    <x:row r="663" spans="1:25">
      <x:c r="A663" s="623" t="s">
        <x:v>1798</x:v>
      </x:c>
      <x:c r="B663" s="623" t="s">
        <x:v>9</x:v>
      </x:c>
      <x:c r="D663" s="623" t="s">
        <x:v>1729</x:v>
      </x:c>
      <x:c r="J663" s="623" t="s">
        <x:v>2020</x:v>
      </x:c>
      <x:c r="L663" s="623" t="s">
        <x:v>2021</x:v>
      </x:c>
      <x:c r="M663" s="625">
        <x:v>1.29</x:v>
      </x:c>
      <x:c r="N663" s="623" t="s">
        <x:v>1125</x:v>
      </x:c>
      <x:c r="O663" s="1694">
        <x:f>VLOOKUP(J:J,'구매팀 단가'!B:E,4,0)</x:f>
        <x:v>0.1344147</x:v>
      </x:c>
      <x:c r="P663" s="631"/>
      <x:c r="Q663" s="1884">
        <x:v>0.1344147</x:v>
      </x:c>
      <x:c r="R663" s="631">
        <x:v>0.1344147</x:v>
      </x:c>
      <x:c r="S663" s="631" cm="1">
        <x:f t="array" ref="S663">R663*RSDUSD24</x:f>
        <x:v>14.247958199999999</x:v>
      </x:c>
      <x:c r="T663" s="631">
        <x:f t="shared" si="69"/>
        <x:v>13.441469999999999</x:v>
      </x:c>
      <x:c r="U663" s="631">
        <x:f t="shared" si="70"/>
        <x:v>0.22850498999999999</x:v>
      </x:c>
      <x:c r="V663" s="631">
        <x:f t="shared" si="71"/>
        <x:v>13.669974989999998</x:v>
      </x:c>
      <x:c r="W663" s="631">
        <x:f t="shared" si="73"/>
        <x:v>17.634267737099997</x:v>
      </x:c>
      <x:c r="X663" s="770">
        <x:v>13.721791362790571</x:v>
      </x:c>
      <x:c r="Y663" s="769">
        <x:f t="shared" si="72"/>
        <x:v>17.701110857999836</x:v>
      </x:c>
    </x:row>
    <x:row r="664" spans="1:25">
      <x:c r="A664" s="623" t="s">
        <x:v>1798</x:v>
      </x:c>
      <x:c r="B664" s="623" t="s">
        <x:v>9</x:v>
      </x:c>
      <x:c r="D664" s="623" t="s">
        <x:v>1729</x:v>
      </x:c>
      <x:c r="J664" s="623" t="s">
        <x:v>2022</x:v>
      </x:c>
      <x:c r="L664" s="623" t="s">
        <x:v>2023</x:v>
      </x:c>
      <x:c r="M664" s="625">
        <x:v>1.29</x:v>
      </x:c>
      <x:c r="N664" s="623" t="s">
        <x:v>1125</x:v>
      </x:c>
      <x:c r="O664" s="1694">
        <x:f>VLOOKUP(J:J,'구매팀 단가'!B:E,4,0)</x:f>
        <x:v>0.1344147</x:v>
      </x:c>
      <x:c r="P664" s="631"/>
      <x:c r="Q664" s="1884">
        <x:v>0.1344147</x:v>
      </x:c>
      <x:c r="R664" s="631">
        <x:v>0.1344147</x:v>
      </x:c>
      <x:c r="S664" s="631" cm="1">
        <x:f t="array" ref="S664">R664*RSDUSD24</x:f>
        <x:v>14.247958199999999</x:v>
      </x:c>
      <x:c r="T664" s="631">
        <x:f t="shared" si="69"/>
        <x:v>13.441469999999999</x:v>
      </x:c>
      <x:c r="U664" s="631">
        <x:f t="shared" si="70"/>
        <x:v>0.22850498999999999</x:v>
      </x:c>
      <x:c r="V664" s="631">
        <x:f t="shared" si="71"/>
        <x:v>13.669974989999998</x:v>
      </x:c>
      <x:c r="W664" s="631">
        <x:f t="shared" si="73"/>
        <x:v>17.634267737099997</x:v>
      </x:c>
      <x:c r="X664" s="770">
        <x:v>13.721791362790572</x:v>
      </x:c>
      <x:c r="Y664" s="769">
        <x:f t="shared" si="72"/>
        <x:v>17.70111085799984</x:v>
      </x:c>
    </x:row>
    <x:row r="665" spans="1:25">
      <x:c r="A665" s="623" t="s">
        <x:v>1798</x:v>
      </x:c>
      <x:c r="B665" s="623" t="s">
        <x:v>9</x:v>
      </x:c>
      <x:c r="D665" s="623" t="s">
        <x:v>1729</x:v>
      </x:c>
      <x:c r="J665" s="623" t="s">
        <x:v>2024</x:v>
      </x:c>
      <x:c r="L665" s="623" t="s">
        <x:v>2025</x:v>
      </x:c>
      <x:c r="M665" s="625">
        <x:v>2.58</x:v>
      </x:c>
      <x:c r="N665" s="623" t="s">
        <x:v>1125</x:v>
      </x:c>
      <x:c r="O665" s="1694">
        <x:f>VLOOKUP(J:J,'구매팀 단가'!B:E,4,0)</x:f>
        <x:v>0.24919560000000002</x:v>
      </x:c>
      <x:c r="P665" s="631"/>
      <x:c r="Q665" s="1884">
        <x:v>0.24919560000000002</x:v>
      </x:c>
      <x:c r="R665" s="631">
        <x:v>0.24919560000000002</x:v>
      </x:c>
      <x:c r="S665" s="631" cm="1">
        <x:f t="array" ref="S665">R665*RSDUSD24</x:f>
        <x:v>26.414733600000002</x:v>
      </x:c>
      <x:c r="T665" s="631">
        <x:f t="shared" si="69"/>
        <x:v>24.919560000000001</x:v>
      </x:c>
      <x:c r="U665" s="631">
        <x:f t="shared" si="70"/>
        <x:v>0.42363252000000007</x:v>
      </x:c>
      <x:c r="V665" s="631">
        <x:f t="shared" si="71"/>
        <x:v>25.343192520000002</x:v>
      </x:c>
      <x:c r="W665" s="631">
        <x:f t="shared" si="73"/>
        <x:v>65.385436701600014</x:v>
      </x:c>
      <x:c r="X665" s="770">
        <x:v>25.439275433810121</x:v>
      </x:c>
      <x:c r="Y665" s="769">
        <x:f t="shared" si="72"/>
        <x:v>65.633330619230108</x:v>
      </x:c>
    </x:row>
    <x:row r="666" spans="1:25">
      <x:c r="A666" s="623" t="s">
        <x:v>1798</x:v>
      </x:c>
      <x:c r="B666" s="623" t="s">
        <x:v>9</x:v>
      </x:c>
      <x:c r="D666" s="623" t="s">
        <x:v>1729</x:v>
      </x:c>
      <x:c r="J666" s="623" t="s">
        <x:v>2026</x:v>
      </x:c>
      <x:c r="L666" s="623" t="s">
        <x:v>2027</x:v>
      </x:c>
      <x:c r="M666" s="625">
        <x:v>1.3</x:v>
      </x:c>
      <x:c r="N666" s="623" t="s">
        <x:v>1125</x:v>
      </x:c>
      <x:c r="O666" s="1694">
        <x:f>VLOOKUP(J:J,'구매팀 단가'!B:E,4,0)</x:f>
        <x:v>0.24919560000000002</x:v>
      </x:c>
      <x:c r="P666" s="631"/>
      <x:c r="Q666" s="1884">
        <x:v>0.24919560000000002</x:v>
      </x:c>
      <x:c r="R666" s="631">
        <x:v>0.24919560000000002</x:v>
      </x:c>
      <x:c r="S666" s="631" cm="1">
        <x:f t="array" ref="S666">R666*RSDUSD24</x:f>
        <x:v>26.414733600000002</x:v>
      </x:c>
      <x:c r="T666" s="631">
        <x:f t="shared" si="69"/>
        <x:v>24.919560000000001</x:v>
      </x:c>
      <x:c r="U666" s="631">
        <x:f t="shared" si="70"/>
        <x:v>0.42363252000000007</x:v>
      </x:c>
      <x:c r="V666" s="631">
        <x:f t="shared" si="71"/>
        <x:v>25.343192520000002</x:v>
      </x:c>
      <x:c r="W666" s="631">
        <x:f t="shared" si="73"/>
        <x:v>32.946150276000004</x:v>
      </x:c>
      <x:c r="X666" s="770">
        <x:v>25.439275433810121</x:v>
      </x:c>
      <x:c r="Y666" s="769">
        <x:f t="shared" ref="Y666:Y668" si="74">+M666*X666</x:f>
        <x:v>33.07105806395316</x:v>
      </x:c>
    </x:row>
    <x:row r="667" spans="1:25">
      <x:c r="A667" s="623" t="s">
        <x:v>1798</x:v>
      </x:c>
      <x:c r="B667" s="623" t="s">
        <x:v>9</x:v>
      </x:c>
      <x:c r="D667" s="623" t="s">
        <x:v>1729</x:v>
      </x:c>
      <x:c r="J667" s="623" t="s">
        <x:v>2028</x:v>
      </x:c>
      <x:c r="L667" s="623" t="s">
        <x:v>2029</x:v>
      </x:c>
      <x:c r="M667" s="625">
        <x:v>2.58</x:v>
      </x:c>
      <x:c r="N667" s="623" t="s">
        <x:v>1125</x:v>
      </x:c>
      <x:c r="O667" s="1694">
        <x:f>VLOOKUP(J:J,'구매팀 단가'!B:E,4,0)</x:f>
        <x:v>0.24919560000000002</x:v>
      </x:c>
      <x:c r="P667" s="631"/>
      <x:c r="Q667" s="1884">
        <x:v>0.24919560000000002</x:v>
      </x:c>
      <x:c r="R667" s="631">
        <x:v>0.24919560000000002</x:v>
      </x:c>
      <x:c r="S667" s="631" cm="1">
        <x:f t="array" ref="S667">R667*RSDUSD24</x:f>
        <x:v>26.414733600000002</x:v>
      </x:c>
      <x:c r="T667" s="631">
        <x:f t="shared" si="69"/>
        <x:v>24.919560000000001</x:v>
      </x:c>
      <x:c r="U667" s="631">
        <x:f t="shared" si="70"/>
        <x:v>0.42363252000000007</x:v>
      </x:c>
      <x:c r="V667" s="631">
        <x:f t="shared" si="71"/>
        <x:v>25.343192520000002</x:v>
      </x:c>
      <x:c r="W667" s="631">
        <x:f t="shared" si="73"/>
        <x:v>65.385436701600014</x:v>
      </x:c>
      <x:c r="X667" s="770">
        <x:v>25.439275433810121</x:v>
      </x:c>
      <x:c r="Y667" s="769">
        <x:f t="shared" si="74"/>
        <x:v>65.633330619230108</x:v>
      </x:c>
    </x:row>
    <x:row r="668" spans="1:25">
      <x:c r="A668" s="623" t="s">
        <x:v>1798</x:v>
      </x:c>
      <x:c r="B668" s="623" t="s">
        <x:v>9</x:v>
      </x:c>
      <x:c r="D668" s="623" t="s">
        <x:v>1729</x:v>
      </x:c>
      <x:c r="J668" s="623" t="s">
        <x:v>2020</x:v>
      </x:c>
      <x:c r="L668" s="623" t="s">
        <x:v>2031</x:v>
      </x:c>
      <x:c r="M668" s="625">
        <x:v>1.7350000000000001</x:v>
      </x:c>
      <x:c r="N668" s="623" t="s">
        <x:v>1125</x:v>
      </x:c>
      <x:c r="O668" s="1694">
        <x:f>VLOOKUP(J:J,'구매팀 단가'!B:E,4,0)</x:f>
        <x:v>0.1344147</x:v>
      </x:c>
      <x:c r="P668" s="631"/>
      <x:c r="Q668" s="1884">
        <x:v>0.1344147</x:v>
      </x:c>
      <x:c r="R668" s="631">
        <x:v>0.1344147</x:v>
      </x:c>
      <x:c r="S668" s="631" cm="1">
        <x:f t="array" ref="S668">R668*RSDUSD24</x:f>
        <x:v>14.247958199999999</x:v>
      </x:c>
      <x:c r="T668" s="631">
        <x:f t="shared" si="69"/>
        <x:v>13.441469999999999</x:v>
      </x:c>
      <x:c r="U668" s="631">
        <x:f t="shared" si="70"/>
        <x:v>0.22850498999999999</x:v>
      </x:c>
      <x:c r="V668" s="631">
        <x:f t="shared" si="71"/>
        <x:v>13.669974989999998</x:v>
      </x:c>
      <x:c r="W668" s="631">
        <x:f t="shared" si="73"/>
        <x:v>23.717406607649998</x:v>
      </x:c>
      <x:c r="X668" s="770">
        <x:v>13.7218015713478</x:v>
      </x:c>
      <x:c r="Y668" s="769">
        <x:f t="shared" si="74"/>
        <x:v>23.807325726288436</x:v>
      </x:c>
    </x:row>
    <x:row r="669" spans="1:25">
      <x:c r="A669" s="623" t="s">
        <x:v>1798</x:v>
      </x:c>
      <x:c r="B669" s="623" t="s">
        <x:v>9</x:v>
      </x:c>
      <x:c r="D669" s="623" t="s">
        <x:v>1729</x:v>
      </x:c>
      <x:c r="J669" s="623" t="s">
        <x:v>2030</x:v>
      </x:c>
      <x:c r="L669" s="623" t="s">
        <x:v>2031</x:v>
      </x:c>
      <x:c r="M669" s="625">
        <x:v>1.7350000000000001</x:v>
      </x:c>
      <x:c r="N669" s="623" t="s">
        <x:v>1125</x:v>
      </x:c>
      <x:c r="O669" s="1694">
        <x:f>VLOOKUP(J:J,'구매팀 단가'!B:E,4,0)</x:f>
        <x:v>0.1344147</x:v>
      </x:c>
      <x:c r="P669" s="631"/>
      <x:c r="Q669" s="1884">
        <x:v>0.1344147</x:v>
      </x:c>
      <x:c r="R669" s="631">
        <x:v>0.1344147</x:v>
      </x:c>
      <x:c r="S669" s="631" cm="1">
        <x:f t="array" ref="S669">R669*RSDUSD24</x:f>
        <x:v>14.247958199999999</x:v>
      </x:c>
      <x:c r="T669" s="631">
        <x:f t="shared" ref="T669" si="75">R669*RSDUSD25</x:f>
        <x:v>13.441469999999999</x:v>
      </x:c>
      <x:c r="U669" s="631">
        <x:f t="shared" ref="U669" si="76">T669*1.7%</x:f>
        <x:v>0.22850498999999999</x:v>
      </x:c>
      <x:c r="V669" s="631">
        <x:f t="shared" ref="V669" si="77">T669+U669</x:f>
        <x:v>13.669974989999998</x:v>
      </x:c>
      <x:c r="W669" s="631">
        <x:f t="shared" si="73"/>
        <x:v>23.717406607649998</x:v>
      </x:c>
      <x:c r="Y669" s="769"/>
    </x:row>
    <x:row r="670" spans="1:25" s="1685" customFormat="1">
      <x:c r="A670" s="1685" t="s">
        <x:v>1798</x:v>
      </x:c>
      <x:c r="B670" s="1685" t="s">
        <x:v>9</x:v>
      </x:c>
      <x:c r="D670" s="1685" t="s">
        <x:v>1715</x:v>
      </x:c>
      <x:c r="J670" s="1685" t="s">
        <x:v>2533</x:v>
      </x:c>
      <x:c r="K670" s="1686"/>
      <x:c r="L670" s="1685" t="s">
        <x:v>2032</x:v>
      </x:c>
      <x:c r="M670" s="1687">
        <x:v>1</x:v>
      </x:c>
      <x:c r="N670" s="1685" t="s">
        <x:v>1017</x:v>
      </x:c>
      <x:c r="O670" s="1694">
        <x:f>VLOOKUP(J:J,'구매팀 단가'!B:E,4,0)</x:f>
        <x:v>5.7311111111111108</x:v>
      </x:c>
      <x:c r="P670" s="1684">
        <x:f>SUM(R670:R674)</x:f>
        <x:v>13.672962962962959</x:v>
      </x:c>
      <x:c r="Q670" s="1883">
        <x:v>9.9637000000000011</x:v>
      </x:c>
      <x:c r="R670" s="1684">
        <x:v>5.7311111111111108</x:v>
      </x:c>
      <x:c r="S670" s="1684" cm="1">
        <x:f t="array" ref="S670">R670*RSDUSD24</x:f>
        <x:v>607.49777777777774</x:v>
      </x:c>
      <x:c r="T670" s="1684">
        <x:f t="shared" si="69"/>
        <x:v>573.11111111111109</x:v>
      </x:c>
      <x:c r="U670" s="1684">
        <x:f t="shared" si="70"/>
        <x:v>9.7428888888888885</x:v>
      </x:c>
      <x:c r="V670" s="1684">
        <x:f t="shared" si="71"/>
        <x:v>582.85399999999993</x:v>
      </x:c>
      <x:c r="W670" s="1684">
        <x:f t="shared" si="73"/>
        <x:v>582.85399999999993</x:v>
      </x:c>
      <x:c r="X670" s="1688">
        <x:v>2748.8913497870603</x:v>
      </x:c>
      <x:c r="Y670" s="1689">
        <x:f t="shared" ref="Y670:Y698" si="78">+M670*X670</x:f>
        <x:v>2748.8913497870603</x:v>
      </x:c>
    </x:row>
    <x:row r="671" spans="1:25">
      <x:c r="A671" s="623" t="s">
        <x:v>1798</x:v>
      </x:c>
      <x:c r="B671" s="623" t="s">
        <x:v>9</x:v>
      </x:c>
      <x:c r="D671" s="623" t="s">
        <x:v>1715</x:v>
      </x:c>
      <x:c r="J671" s="623" t="s">
        <x:v>2033</x:v>
      </x:c>
      <x:c r="L671" s="623" t="s">
        <x:v>2034</x:v>
      </x:c>
      <x:c r="M671" s="625">
        <x:v>2</x:v>
      </x:c>
      <x:c r="N671" s="623" t="s">
        <x:v>1017</x:v>
      </x:c>
      <x:c r="O671" s="1694">
        <x:f>VLOOKUP(J:J,'구매팀 단가'!B:E,4,0)</x:f>
        <x:v>0.12740740740740741</x:v>
      </x:c>
      <x:c r="Q671" s="1884">
        <x:v>0.1132</x:v>
      </x:c>
      <x:c r="R671" s="631">
        <x:v>0.12740740740740741</x:v>
      </x:c>
      <x:c r="S671" s="631" cm="1">
        <x:f t="array" ref="S671">R671*RSDUSD24</x:f>
        <x:v>13.505185185185185</x:v>
      </x:c>
      <x:c r="T671" s="631">
        <x:f t="shared" si="69"/>
        <x:v>12.74074074074074</x:v>
      </x:c>
      <x:c r="U671" s="631">
        <x:f t="shared" si="70"/>
        <x:v>0.21659259259259261</x:v>
      </x:c>
      <x:c r="V671" s="631">
        <x:f t="shared" si="71"/>
        <x:v>12.957333333333333</x:v>
      </x:c>
      <x:c r="W671" s="631">
        <x:f t="shared" si="73"/>
        <x:v>25.914666666666665</x:v>
      </x:c>
      <x:c r="X671" s="770">
        <x:v>17.888537682812821</x:v>
      </x:c>
      <x:c r="Y671" s="769">
        <x:f t="shared" si="78"/>
        <x:v>35.777075365625642</x:v>
      </x:c>
    </x:row>
    <x:row r="672" spans="1:25" s="1685" customFormat="1">
      <x:c r="A672" s="1685" t="s">
        <x:v>1798</x:v>
      </x:c>
      <x:c r="B672" s="1685" t="s">
        <x:v>9</x:v>
      </x:c>
      <x:c r="D672" s="1685" t="s">
        <x:v>1715</x:v>
      </x:c>
      <x:c r="J672" s="1685" t="s">
        <x:v>2035</x:v>
      </x:c>
      <x:c r="K672" s="1686"/>
      <x:c r="L672" s="1685" t="s">
        <x:v>2036</x:v>
      </x:c>
      <x:c r="M672" s="1687">
        <x:v>2</x:v>
      </x:c>
      <x:c r="N672" s="1685" t="s">
        <x:v>1017</x:v>
      </x:c>
      <x:c r="O672" s="1694">
        <x:f>VLOOKUP(J:J,'구매팀 단가'!B:E,4,0)</x:f>
        <x:v>1</x:v>
      </x:c>
      <x:c r="Q672" s="1883">
        <x:v>0</x:v>
      </x:c>
      <x:c r="R672" s="1684">
        <x:v>1</x:v>
      </x:c>
      <x:c r="S672" s="1684" cm="1">
        <x:f t="array" ref="S672">R672*RSDUSD24</x:f>
        <x:v>106</x:v>
      </x:c>
      <x:c r="T672" s="1684">
        <x:f t="shared" si="69"/>
        <x:v>100</x:v>
      </x:c>
      <x:c r="U672" s="1684">
        <x:f t="shared" si="70"/>
        <x:v>1.7000000000000002</x:v>
      </x:c>
      <x:c r="V672" s="1684">
        <x:f t="shared" si="71"/>
        <x:v>101.7</x:v>
      </x:c>
      <x:c r="W672" s="1684">
        <x:f t="shared" si="73"/>
        <x:v>203.4</x:v>
      </x:c>
      <x:c r="X672" s="1688">
        <x:v>0</x:v>
      </x:c>
      <x:c r="Y672" s="1689">
        <x:f t="shared" si="78"/>
        <x:v>0</x:v>
      </x:c>
    </x:row>
    <x:row r="673" spans="1:25">
      <x:c r="A673" s="623" t="s">
        <x:v>1798</x:v>
      </x:c>
      <x:c r="B673" s="623" t="s">
        <x:v>9</x:v>
      </x:c>
      <x:c r="D673" s="623" t="s">
        <x:v>1715</x:v>
      </x:c>
      <x:c r="J673" s="623" t="s">
        <x:v>2525</x:v>
      </x:c>
      <x:c r="L673" s="623" t="s">
        <x:v>2037</x:v>
      </x:c>
      <x:c r="M673" s="625">
        <x:v>1</x:v>
      </x:c>
      <x:c r="N673" s="623" t="s">
        <x:v>1017</x:v>
      </x:c>
      <x:c r="O673" s="1694">
        <x:f>VLOOKUP(J:J,'구매팀 단가'!B:E,4,0)</x:f>
        <x:v>2.37</x:v>
      </x:c>
      <x:c r="Q673" s="1884">
        <x:v>2.9357000000000002</x:v>
      </x:c>
      <x:c r="R673" s="631">
        <x:v>2.37</x:v>
      </x:c>
      <x:c r="S673" s="631" cm="1">
        <x:f t="array" ref="S673">R673*RSDUSD24</x:f>
        <x:v>251.22</x:v>
      </x:c>
      <x:c r="T673" s="631">
        <x:f t="shared" si="69"/>
        <x:v>237</x:v>
      </x:c>
      <x:c r="U673" s="631">
        <x:f t="shared" si="70"/>
        <x:v>4.0289999999999999</x:v>
      </x:c>
      <x:c r="V673" s="631">
        <x:f t="shared" si="71"/>
        <x:v>241.029</x:v>
      </x:c>
      <x:c r="W673" s="631">
        <x:f t="shared" si="73"/>
        <x:v>241.029</x:v>
      </x:c>
      <x:c r="X673" s="770">
        <x:v>653.11694702906811</x:v>
      </x:c>
      <x:c r="Y673" s="769">
        <x:f t="shared" si="78"/>
        <x:v>653.11694702906811</x:v>
      </x:c>
    </x:row>
    <x:row r="674" spans="1:25">
      <x:c r="A674" s="623" t="s">
        <x:v>1798</x:v>
      </x:c>
      <x:c r="B674" s="623" t="s">
        <x:v>9</x:v>
      </x:c>
      <x:c r="D674" s="623" t="s">
        <x:v>1715</x:v>
      </x:c>
      <x:c r="J674" s="623" t="s">
        <x:v>2038</x:v>
      </x:c>
      <x:c r="L674" s="623" t="s">
        <x:v>2039</x:v>
      </x:c>
      <x:c r="M674" s="625">
        <x:v>5.5E-2</x:v>
      </x:c>
      <x:c r="N674" s="623" t="s">
        <x:v>1017</x:v>
      </x:c>
      <x:c r="O674" s="1694">
        <x:f>VLOOKUP(J:J,'구매팀 단가'!B:E,4,0)</x:f>
        <x:v>4.4444444444444402</x:v>
      </x:c>
      <x:c r="Q674" s="1884">
        <x:v>3.9474</x:v>
      </x:c>
      <x:c r="R674" s="631">
        <x:v>4.4444444444444402</x:v>
      </x:c>
      <x:c r="S674" s="631" cm="1">
        <x:f t="array" ref="S674">R674*RSDUSD24</x:f>
        <x:v>471.11111111111069</x:v>
      </x:c>
      <x:c r="T674" s="631">
        <x:f t="shared" si="69"/>
        <x:v>444.444444444444</x:v>
      </x:c>
      <x:c r="U674" s="631">
        <x:f t="shared" si="70"/>
        <x:v>7.5555555555555483</x:v>
      </x:c>
      <x:c r="V674" s="631">
        <x:f t="shared" si="71"/>
        <x:v>451.99999999999955</x:v>
      </x:c>
      <x:c r="W674" s="631">
        <x:f t="shared" si="73"/>
        <x:v>24.859999999999975</x:v>
      </x:c>
      <x:c r="X674" s="770">
        <x:v>623.79164001002937</x:v>
      </x:c>
      <x:c r="Y674" s="769">
        <x:f t="shared" si="78"/>
        <x:v>34.308540200551619</x:v>
      </x:c>
    </x:row>
    <x:row r="675" spans="1:25" s="1685" customFormat="1">
      <x:c r="A675" s="1685" t="s">
        <x:v>1798</x:v>
      </x:c>
      <x:c r="B675" s="1685" t="s">
        <x:v>9</x:v>
      </x:c>
      <x:c r="D675" s="1685" t="s">
        <x:v>1717</x:v>
      </x:c>
      <x:c r="J675" s="1685" t="s">
        <x:v>2532</x:v>
      </x:c>
      <x:c r="K675" s="1686"/>
      <x:c r="L675" s="1685" t="s">
        <x:v>2040</x:v>
      </x:c>
      <x:c r="M675" s="1687">
        <x:v>1</x:v>
      </x:c>
      <x:c r="N675" s="1685" t="s">
        <x:v>1017</x:v>
      </x:c>
      <x:c r="O675" s="1694">
        <x:f>VLOOKUP(J:J,'구매팀 단가'!B:E,4,0)</x:f>
        <x:v>3.75</x:v>
      </x:c>
      <x:c r="P675" s="1684">
        <x:f>SUM(R675:R678)</x:f>
        <x:v>10.163999999999994</x:v>
      </x:c>
      <x:c r="Q675" s="1885">
        <x:v>4.1189</x:v>
      </x:c>
      <x:c r="R675" s="1684">
        <x:v>4.1221481481481463</x:v>
      </x:c>
      <x:c r="S675" s="1684" cm="1">
        <x:f t="array" ref="S675">R675*RSDUSD24</x:f>
        <x:v>436.9477037037035</x:v>
      </x:c>
      <x:c r="T675" s="1684">
        <x:f t="shared" si="69"/>
        <x:v>412.21481481481464</x:v>
      </x:c>
      <x:c r="U675" s="1684">
        <x:f t="shared" si="70"/>
        <x:v>7.0076518518518496</x:v>
      </x:c>
      <x:c r="V675" s="1684">
        <x:f t="shared" si="71"/>
        <x:v>419.22246666666649</x:v>
      </x:c>
      <x:c r="W675" s="1684">
        <x:f t="shared" si="73"/>
        <x:v>419.22246666666649</x:v>
      </x:c>
      <x:c r="X675" s="1688">
        <x:v>2436.9195735658827</x:v>
      </x:c>
      <x:c r="Y675" s="1689">
        <x:f t="shared" si="78"/>
        <x:v>2436.9195735658827</x:v>
      </x:c>
    </x:row>
    <x:row r="676" spans="1:25">
      <x:c r="A676" s="623" t="s">
        <x:v>1798</x:v>
      </x:c>
      <x:c r="B676" s="623" t="s">
        <x:v>9</x:v>
      </x:c>
      <x:c r="D676" s="623" t="s">
        <x:v>1717</x:v>
      </x:c>
      <x:c r="J676" s="623" t="s">
        <x:v>2033</x:v>
      </x:c>
      <x:c r="L676" s="623" t="s">
        <x:v>2034</x:v>
      </x:c>
      <x:c r="M676" s="625">
        <x:v>2</x:v>
      </x:c>
      <x:c r="N676" s="623" t="s">
        <x:v>1017</x:v>
      </x:c>
      <x:c r="O676" s="1694">
        <x:f>VLOOKUP(J:J,'구매팀 단가'!B:E,4,0)</x:f>
        <x:v>0.12740740740740741</x:v>
      </x:c>
      <x:c r="Q676" s="1886">
        <x:v>0.1132</x:v>
      </x:c>
      <x:c r="R676" s="1694">
        <x:v>0.12740740740740741</x:v>
      </x:c>
      <x:c r="S676" s="631" cm="1">
        <x:f t="array" ref="S676">R676*RSDUSD24</x:f>
        <x:v>13.505185185185185</x:v>
      </x:c>
      <x:c r="T676" s="631">
        <x:f t="shared" si="69"/>
        <x:v>12.74074074074074</x:v>
      </x:c>
      <x:c r="U676" s="631">
        <x:f t="shared" si="70"/>
        <x:v>0.21659259259259261</x:v>
      </x:c>
      <x:c r="V676" s="631">
        <x:f t="shared" si="71"/>
        <x:v>12.957333333333333</x:v>
      </x:c>
      <x:c r="W676" s="631">
        <x:f t="shared" si="73"/>
        <x:v>25.914666666666665</x:v>
      </x:c>
      <x:c r="X676" s="770">
        <x:v>17.888537682812821</x:v>
      </x:c>
      <x:c r="Y676" s="769">
        <x:f t="shared" si="78"/>
        <x:v>35.777075365625642</x:v>
      </x:c>
    </x:row>
    <x:row r="677" spans="1:25">
      <x:c r="A677" s="623" t="s">
        <x:v>1798</x:v>
      </x:c>
      <x:c r="B677" s="623" t="s">
        <x:v>9</x:v>
      </x:c>
      <x:c r="D677" s="623" t="s">
        <x:v>1717</x:v>
      </x:c>
      <x:c r="J677" s="623" t="s">
        <x:v>2515</x:v>
      </x:c>
      <x:c r="L677" s="623" t="s">
        <x:v>2041</x:v>
      </x:c>
      <x:c r="M677" s="625">
        <x:v>1</x:v>
      </x:c>
      <x:c r="N677" s="623" t="s">
        <x:v>1017</x:v>
      </x:c>
      <x:c r="O677" s="1694">
        <x:f>VLOOKUP(J:J,'구매팀 단가'!B:E,4,0)</x:f>
        <x:v>1.47</x:v>
      </x:c>
      <x:c r="Q677" s="1886">
        <x:v>1.9205000000000001</x:v>
      </x:c>
      <x:c r="R677" s="1694">
        <x:v>1.47</x:v>
      </x:c>
      <x:c r="S677" s="631" cm="1">
        <x:f t="array" ref="S677">R677*RSDUSD24</x:f>
        <x:v>155.82</x:v>
      </x:c>
      <x:c r="T677" s="631">
        <x:f t="shared" si="69"/>
        <x:v>147</x:v>
      </x:c>
      <x:c r="U677" s="631">
        <x:f t="shared" si="70"/>
        <x:v>2.4990000000000001</x:v>
      </x:c>
      <x:c r="V677" s="631">
        <x:f t="shared" si="71"/>
        <x:v>149.499</x:v>
      </x:c>
      <x:c r="W677" s="631">
        <x:f t="shared" si="73"/>
        <x:v>149.499</x:v>
      </x:c>
      <x:c r="X677" s="770">
        <x:v>291.86418615691855</x:v>
      </x:c>
      <x:c r="Y677" s="769">
        <x:f t="shared" si="78"/>
        <x:v>291.86418615691855</x:v>
      </x:c>
    </x:row>
    <x:row r="678" spans="1:25">
      <x:c r="A678" s="623" t="s">
        <x:v>1798</x:v>
      </x:c>
      <x:c r="B678" s="623" t="s">
        <x:v>9</x:v>
      </x:c>
      <x:c r="D678" s="623" t="s">
        <x:v>1717</x:v>
      </x:c>
      <x:c r="J678" s="623" t="s">
        <x:v>2038</x:v>
      </x:c>
      <x:c r="L678" s="623" t="s">
        <x:v>2039</x:v>
      </x:c>
      <x:c r="M678" s="625">
        <x:v>0.03</x:v>
      </x:c>
      <x:c r="N678" s="623" t="s">
        <x:v>1017</x:v>
      </x:c>
      <x:c r="O678" s="1694">
        <x:f>VLOOKUP(J:J,'구매팀 단가'!B:E,4,0)</x:f>
        <x:v>4.4444444444444402</x:v>
      </x:c>
      <x:c r="Q678" s="1886">
        <x:v>3.9474</x:v>
      </x:c>
      <x:c r="R678" s="1694">
        <x:v>4.4444444444444402</x:v>
      </x:c>
      <x:c r="S678" s="631" cm="1">
        <x:f t="array" ref="S678">R678*RSDUSD24</x:f>
        <x:v>471.11111111111069</x:v>
      </x:c>
      <x:c r="T678" s="631">
        <x:f t="shared" si="69"/>
        <x:v>444.444444444444</x:v>
      </x:c>
      <x:c r="U678" s="631">
        <x:f t="shared" si="70"/>
        <x:v>7.5555555555555483</x:v>
      </x:c>
      <x:c r="V678" s="631">
        <x:f t="shared" si="71"/>
        <x:v>451.99999999999955</x:v>
      </x:c>
      <x:c r="W678" s="631">
        <x:f t="shared" si="73"/>
        <x:v>13.559999999999986</x:v>
      </x:c>
      <x:c r="X678" s="770">
        <x:v>623.79164001002937</x:v>
      </x:c>
      <x:c r="Y678" s="769">
        <x:f t="shared" si="78"/>
        <x:v>18.713749200300882</x:v>
      </x:c>
    </x:row>
    <x:row r="679" spans="1:25" s="1685" customFormat="1">
      <x:c r="A679" s="1685" t="s">
        <x:v>1798</x:v>
      </x:c>
      <x:c r="B679" s="1685" t="s">
        <x:v>9</x:v>
      </x:c>
      <x:c r="D679" s="1685" t="s">
        <x:v>1719</x:v>
      </x:c>
      <x:c r="J679" s="1685" t="s">
        <x:v>2531</x:v>
      </x:c>
      <x:c r="K679" s="1686"/>
      <x:c r="L679" s="1685" t="s">
        <x:v>2042</x:v>
      </x:c>
      <x:c r="M679" s="1687">
        <x:v>1</x:v>
      </x:c>
      <x:c r="N679" s="1685" t="s">
        <x:v>1017</x:v>
      </x:c>
      <x:c r="O679" s="1694">
        <x:f>VLOOKUP(J:J,'구매팀 단가'!B:E,4,0)</x:f>
        <x:v>14.151851851851852</x:v>
      </x:c>
      <x:c r="P679" s="1684">
        <x:f>SUM(R679:R683)</x:f>
        <x:v>23.543703703703699</x:v>
      </x:c>
      <x:c r="Q679" s="1885">
        <x:v>22.633499999999998</x:v>
      </x:c>
      <x:c r="R679" s="1684">
        <x:v>14.151851851851852</x:v>
      </x:c>
      <x:c r="S679" s="1684" cm="1">
        <x:f t="array" ref="S679">R679*RSDUSD24</x:f>
        <x:v>1500.0962962962963</x:v>
      </x:c>
      <x:c r="T679" s="1684">
        <x:f t="shared" si="69"/>
        <x:v>1415.1851851851852</x:v>
      </x:c>
      <x:c r="U679" s="1684">
        <x:f t="shared" si="70"/>
        <x:v>24.058148148148149</x:v>
      </x:c>
      <x:c r="V679" s="1684">
        <x:f t="shared" si="71"/>
        <x:v>1439.2433333333333</x:v>
      </x:c>
      <x:c r="W679" s="1684">
        <x:f t="shared" si="73"/>
        <x:v>1439.2433333333333</x:v>
      </x:c>
      <x:c r="X679" s="1688">
        <x:v>4758.5532208371578</x:v>
      </x:c>
      <x:c r="Y679" s="1689">
        <x:f t="shared" si="78"/>
        <x:v>4758.5532208371578</x:v>
      </x:c>
    </x:row>
    <x:row r="680" spans="1:25">
      <x:c r="A680" s="623" t="s">
        <x:v>1798</x:v>
      </x:c>
      <x:c r="B680" s="623" t="s">
        <x:v>9</x:v>
      </x:c>
      <x:c r="D680" s="623" t="s">
        <x:v>1719</x:v>
      </x:c>
      <x:c r="J680" s="623" t="s">
        <x:v>2033</x:v>
      </x:c>
      <x:c r="L680" s="623" t="s">
        <x:v>2034</x:v>
      </x:c>
      <x:c r="M680" s="625">
        <x:v>2</x:v>
      </x:c>
      <x:c r="N680" s="623" t="s">
        <x:v>1017</x:v>
      </x:c>
      <x:c r="O680" s="1694">
        <x:f>VLOOKUP(J:J,'구매팀 단가'!B:E,4,0)</x:f>
        <x:v>0.12740740740740741</x:v>
      </x:c>
      <x:c r="Q680" s="1886">
        <x:v>0.1132</x:v>
      </x:c>
      <x:c r="R680" s="1694">
        <x:v>0.12740740740740741</x:v>
      </x:c>
      <x:c r="S680" s="631" cm="1">
        <x:f t="array" ref="S680">R680*RSDUSD24</x:f>
        <x:v>13.505185185185185</x:v>
      </x:c>
      <x:c r="T680" s="631">
        <x:f t="shared" si="69"/>
        <x:v>12.74074074074074</x:v>
      </x:c>
      <x:c r="U680" s="631">
        <x:f t="shared" si="70"/>
        <x:v>0.21659259259259261</x:v>
      </x:c>
      <x:c r="V680" s="631">
        <x:f t="shared" si="71"/>
        <x:v>12.957333333333333</x:v>
      </x:c>
      <x:c r="W680" s="631">
        <x:f t="shared" si="73"/>
        <x:v>25.914666666666665</x:v>
      </x:c>
      <x:c r="X680" s="770">
        <x:v>17.888537682812821</x:v>
      </x:c>
      <x:c r="Y680" s="769">
        <x:f t="shared" si="78"/>
        <x:v>35.777075365625642</x:v>
      </x:c>
    </x:row>
    <x:row r="681" spans="1:25" s="1685" customFormat="1">
      <x:c r="A681" s="1685" t="s">
        <x:v>1798</x:v>
      </x:c>
      <x:c r="B681" s="1685" t="s">
        <x:v>9</x:v>
      </x:c>
      <x:c r="D681" s="1685" t="s">
        <x:v>1719</x:v>
      </x:c>
      <x:c r="J681" s="1685" t="s">
        <x:v>2043</x:v>
      </x:c>
      <x:c r="K681" s="1686"/>
      <x:c r="L681" s="1685" t="s">
        <x:v>2044</x:v>
      </x:c>
      <x:c r="M681" s="1687">
        <x:v>4</x:v>
      </x:c>
      <x:c r="N681" s="1685" t="s">
        <x:v>1017</x:v>
      </x:c>
      <x:c r="O681" s="1694">
        <x:f>VLOOKUP(J:J,'구매팀 단가'!B:E,4,0)</x:f>
        <x:v>1</x:v>
      </x:c>
      <x:c r="Q681" s="1885">
        <x:v>0</x:v>
      </x:c>
      <x:c r="R681" s="1684">
        <x:v>1</x:v>
      </x:c>
      <x:c r="S681" s="1684" cm="1">
        <x:f t="array" ref="S681">R681*RSDUSD24</x:f>
        <x:v>106</x:v>
      </x:c>
      <x:c r="T681" s="1684">
        <x:f t="shared" si="69"/>
        <x:v>100</x:v>
      </x:c>
      <x:c r="U681" s="1684">
        <x:f t="shared" si="70"/>
        <x:v>1.7000000000000002</x:v>
      </x:c>
      <x:c r="V681" s="1684">
        <x:f t="shared" si="71"/>
        <x:v>101.7</x:v>
      </x:c>
      <x:c r="W681" s="1684">
        <x:f t="shared" si="73"/>
        <x:v>406.8</x:v>
      </x:c>
      <x:c r="X681" s="1688">
        <x:v>0</x:v>
      </x:c>
      <x:c r="Y681" s="1689">
        <x:f t="shared" si="78"/>
        <x:v>0</x:v>
      </x:c>
    </x:row>
    <x:row r="682" spans="1:25">
      <x:c r="A682" s="623" t="s">
        <x:v>1798</x:v>
      </x:c>
      <x:c r="B682" s="623" t="s">
        <x:v>9</x:v>
      </x:c>
      <x:c r="D682" s="623" t="s">
        <x:v>1719</x:v>
      </x:c>
      <x:c r="J682" s="623" t="s">
        <x:v>2516</x:v>
      </x:c>
      <x:c r="L682" s="623" t="s">
        <x:v>2045</x:v>
      </x:c>
      <x:c r="M682" s="625">
        <x:v>1</x:v>
      </x:c>
      <x:c r="N682" s="623" t="s">
        <x:v>1017</x:v>
      </x:c>
      <x:c r="O682" s="1694">
        <x:f>VLOOKUP(J:J,'구매팀 단가'!B:E,4,0)</x:f>
        <x:v>3.82</x:v>
      </x:c>
      <x:c r="Q682" s="1886">
        <x:v>4.6459000000000001</x:v>
      </x:c>
      <x:c r="R682" s="1694">
        <x:v>3.82</x:v>
      </x:c>
      <x:c r="S682" s="631" cm="1">
        <x:f t="array" ref="S682">R682*RSDUSD24</x:f>
        <x:v>404.91999999999996</x:v>
      </x:c>
      <x:c r="T682" s="631">
        <x:f t="shared" si="69"/>
        <x:v>382</x:v>
      </x:c>
      <x:c r="U682" s="631">
        <x:f t="shared" si="70"/>
        <x:v>6.4940000000000007</x:v>
      </x:c>
      <x:c r="V682" s="631">
        <x:f t="shared" si="71"/>
        <x:v>388.49400000000003</x:v>
      </x:c>
      <x:c r="W682" s="631">
        <x:f t="shared" si="73"/>
        <x:v>388.49400000000003</x:v>
      </x:c>
      <x:c r="X682" s="770">
        <x:v>708.09664284038342</x:v>
      </x:c>
      <x:c r="Y682" s="769">
        <x:f t="shared" si="78"/>
        <x:v>708.09664284038342</x:v>
      </x:c>
    </x:row>
    <x:row r="683" spans="1:25">
      <x:c r="A683" s="623" t="s">
        <x:v>1798</x:v>
      </x:c>
      <x:c r="B683" s="623" t="s">
        <x:v>9</x:v>
      </x:c>
      <x:c r="D683" s="623" t="s">
        <x:v>1719</x:v>
      </x:c>
      <x:c r="J683" s="623" t="s">
        <x:v>2038</x:v>
      </x:c>
      <x:c r="L683" s="623" t="s">
        <x:v>2039</x:v>
      </x:c>
      <x:c r="M683" s="625">
        <x:v>0.12</x:v>
      </x:c>
      <x:c r="N683" s="623" t="s">
        <x:v>1017</x:v>
      </x:c>
      <x:c r="O683" s="1694">
        <x:f>VLOOKUP(J:J,'구매팀 단가'!B:E,4,0)</x:f>
        <x:v>4.4444444444444402</x:v>
      </x:c>
      <x:c r="Q683" s="1886">
        <x:v>3.9474</x:v>
      </x:c>
      <x:c r="R683" s="1694">
        <x:v>4.4444444444444402</x:v>
      </x:c>
      <x:c r="S683" s="631" cm="1">
        <x:f t="array" ref="S683">R683*RSDUSD24</x:f>
        <x:v>471.11111111111069</x:v>
      </x:c>
      <x:c r="T683" s="631">
        <x:f t="shared" si="69"/>
        <x:v>444.444444444444</x:v>
      </x:c>
      <x:c r="U683" s="631">
        <x:f t="shared" si="70"/>
        <x:v>7.5555555555555483</x:v>
      </x:c>
      <x:c r="V683" s="631">
        <x:f t="shared" si="71"/>
        <x:v>451.99999999999955</x:v>
      </x:c>
      <x:c r="W683" s="631">
        <x:f t="shared" si="73"/>
        <x:v>54.239999999999945</x:v>
      </x:c>
      <x:c r="X683" s="770">
        <x:v>623.79164001002937</x:v>
      </x:c>
      <x:c r="Y683" s="769">
        <x:f t="shared" si="78"/>
        <x:v>74.854996801203527</x:v>
      </x:c>
    </x:row>
    <x:row r="684" spans="1:25" s="1685" customFormat="1">
      <x:c r="A684" s="1685" t="s">
        <x:v>1798</x:v>
      </x:c>
      <x:c r="B684" s="1685" t="s">
        <x:v>9</x:v>
      </x:c>
      <x:c r="D684" s="1685" t="s">
        <x:v>1721</x:v>
      </x:c>
      <x:c r="J684" s="1685" t="s">
        <x:v>2530</x:v>
      </x:c>
      <x:c r="K684" s="1686"/>
      <x:c r="L684" s="1685" t="s">
        <x:v>2046</x:v>
      </x:c>
      <x:c r="M684" s="1687">
        <x:v>1</x:v>
      </x:c>
      <x:c r="N684" s="1685" t="s">
        <x:v>1017</x:v>
      </x:c>
      <x:c r="O684" s="1694">
        <x:f>VLOOKUP(J:J,'구매팀 단가'!B:E,4,0)</x:f>
        <x:v>5.8703703703703702</x:v>
      </x:c>
      <x:c r="P684" s="1684">
        <x:f>SUM(R684:R687)</x:f>
        <x:v>11.472222222222218</x:v>
      </x:c>
      <x:c r="Q684" s="1885">
        <x:v>7.1859000000000002</x:v>
      </x:c>
      <x:c r="R684" s="1684">
        <x:v>5.8703703703703702</x:v>
      </x:c>
      <x:c r="S684" s="1684" cm="1">
        <x:f t="array" ref="S684">R684*RSDUSD24</x:f>
        <x:v>622.25925925925924</x:v>
      </x:c>
      <x:c r="T684" s="1684">
        <x:f t="shared" si="69"/>
        <x:v>587.03703703703707</x:v>
      </x:c>
      <x:c r="U684" s="1684">
        <x:f t="shared" si="70"/>
        <x:v>9.9796296296296312</x:v>
      </x:c>
      <x:c r="V684" s="1684">
        <x:f t="shared" si="71"/>
        <x:v>597.01666666666665</x:v>
      </x:c>
      <x:c r="W684" s="1684">
        <x:f t="shared" si="73"/>
        <x:v>597.01666666666665</x:v>
      </x:c>
      <x:c r="X684" s="1688">
        <x:v>2932.153495966998</x:v>
      </x:c>
      <x:c r="Y684" s="1689">
        <x:f t="shared" si="78"/>
        <x:v>2932.153495966998</x:v>
      </x:c>
    </x:row>
    <x:row r="685" spans="1:25">
      <x:c r="A685" s="623" t="s">
        <x:v>1798</x:v>
      </x:c>
      <x:c r="B685" s="623" t="s">
        <x:v>9</x:v>
      </x:c>
      <x:c r="D685" s="623" t="s">
        <x:v>1721</x:v>
      </x:c>
      <x:c r="J685" s="623" t="s">
        <x:v>2033</x:v>
      </x:c>
      <x:c r="L685" s="623" t="s">
        <x:v>2034</x:v>
      </x:c>
      <x:c r="M685" s="625">
        <x:v>2</x:v>
      </x:c>
      <x:c r="N685" s="623" t="s">
        <x:v>1017</x:v>
      </x:c>
      <x:c r="O685" s="1694">
        <x:f>VLOOKUP(J:J,'구매팀 단가'!B:E,4,0)</x:f>
        <x:v>0.12740740740740741</x:v>
      </x:c>
      <x:c r="Q685" s="1886">
        <x:v>0.1132</x:v>
      </x:c>
      <x:c r="R685" s="1694">
        <x:v>0.12740740740740741</x:v>
      </x:c>
      <x:c r="S685" s="631" cm="1">
        <x:f t="array" ref="S685">R685*RSDUSD24</x:f>
        <x:v>13.505185185185185</x:v>
      </x:c>
      <x:c r="T685" s="631">
        <x:f t="shared" si="69"/>
        <x:v>12.74074074074074</x:v>
      </x:c>
      <x:c r="U685" s="631">
        <x:f t="shared" si="70"/>
        <x:v>0.21659259259259261</x:v>
      </x:c>
      <x:c r="V685" s="631">
        <x:f t="shared" si="71"/>
        <x:v>12.957333333333333</x:v>
      </x:c>
      <x:c r="W685" s="631">
        <x:f t="shared" si="73"/>
        <x:v>25.914666666666665</x:v>
      </x:c>
      <x:c r="X685" s="770">
        <x:v>17.888537682812821</x:v>
      </x:c>
      <x:c r="Y685" s="769">
        <x:f t="shared" si="78"/>
        <x:v>35.777075365625642</x:v>
      </x:c>
    </x:row>
    <x:row r="686" spans="1:25">
      <x:c r="A686" s="623" t="s">
        <x:v>1798</x:v>
      </x:c>
      <x:c r="B686" s="623" t="s">
        <x:v>9</x:v>
      </x:c>
      <x:c r="D686" s="623" t="s">
        <x:v>1721</x:v>
      </x:c>
      <x:c r="J686" s="623" t="s">
        <x:v>2517</x:v>
      </x:c>
      <x:c r="L686" s="623" t="s">
        <x:v>2047</x:v>
      </x:c>
      <x:c r="M686" s="625">
        <x:v>1</x:v>
      </x:c>
      <x:c r="N686" s="623" t="s">
        <x:v>1017</x:v>
      </x:c>
      <x:c r="O686" s="1694">
        <x:f>VLOOKUP(J:J,'구매팀 단가'!B:E,4,0)</x:f>
        <x:v>1.03</x:v>
      </x:c>
      <x:c r="Q686" s="1886">
        <x:v>1.3534999999999999</x:v>
      </x:c>
      <x:c r="R686" s="1694">
        <x:v>1.03</x:v>
      </x:c>
      <x:c r="S686" s="631" cm="1">
        <x:f t="array" ref="S686">R686*RSDUSD24</x:f>
        <x:v>109.18</x:v>
      </x:c>
      <x:c r="T686" s="631">
        <x:f t="shared" si="69"/>
        <x:v>103</x:v>
      </x:c>
      <x:c r="U686" s="631">
        <x:f t="shared" si="70"/>
        <x:v>1.7510000000000001</x:v>
      </x:c>
      <x:c r="V686" s="631">
        <x:f t="shared" si="71"/>
        <x:v>104.751</x:v>
      </x:c>
      <x:c r="W686" s="631">
        <x:f t="shared" si="73"/>
        <x:v>104.751</x:v>
      </x:c>
      <x:c r="X686" s="770">
        <x:v>206.29131192760474</x:v>
      </x:c>
      <x:c r="Y686" s="769">
        <x:f t="shared" si="78"/>
        <x:v>206.29131192760474</x:v>
      </x:c>
    </x:row>
    <x:row r="687" spans="1:25">
      <x:c r="A687" s="623" t="s">
        <x:v>1798</x:v>
      </x:c>
      <x:c r="B687" s="623" t="s">
        <x:v>9</x:v>
      </x:c>
      <x:c r="D687" s="623" t="s">
        <x:v>1721</x:v>
      </x:c>
      <x:c r="J687" s="623" t="s">
        <x:v>2038</x:v>
      </x:c>
      <x:c r="L687" s="623" t="s">
        <x:v>2039</x:v>
      </x:c>
      <x:c r="M687" s="625">
        <x:v>0.03</x:v>
      </x:c>
      <x:c r="N687" s="623" t="s">
        <x:v>1017</x:v>
      </x:c>
      <x:c r="O687" s="1694">
        <x:f>VLOOKUP(J:J,'구매팀 단가'!B:E,4,0)</x:f>
        <x:v>4.4444444444444402</x:v>
      </x:c>
      <x:c r="Q687" s="1886">
        <x:v>3.9474</x:v>
      </x:c>
      <x:c r="R687" s="1694">
        <x:v>4.4444444444444402</x:v>
      </x:c>
      <x:c r="S687" s="631" cm="1">
        <x:f t="array" ref="S687">R687*RSDUSD24</x:f>
        <x:v>471.11111111111069</x:v>
      </x:c>
      <x:c r="T687" s="631">
        <x:f t="shared" si="69"/>
        <x:v>444.444444444444</x:v>
      </x:c>
      <x:c r="U687" s="631">
        <x:f t="shared" si="70"/>
        <x:v>7.5555555555555483</x:v>
      </x:c>
      <x:c r="V687" s="631">
        <x:f t="shared" si="71"/>
        <x:v>451.99999999999955</x:v>
      </x:c>
      <x:c r="W687" s="631">
        <x:f t="shared" si="73"/>
        <x:v>13.559999999999986</x:v>
      </x:c>
      <x:c r="X687" s="770">
        <x:v>623.79164001002937</x:v>
      </x:c>
      <x:c r="Y687" s="769">
        <x:f t="shared" si="78"/>
        <x:v>18.713749200300882</x:v>
      </x:c>
    </x:row>
    <x:row r="688" spans="1:25" s="1685" customFormat="1">
      <x:c r="A688" s="1685" t="s">
        <x:v>1798</x:v>
      </x:c>
      <x:c r="B688" s="1685" t="s">
        <x:v>9</x:v>
      </x:c>
      <x:c r="D688" s="1685" t="s">
        <x:v>1723</x:v>
      </x:c>
      <x:c r="J688" s="1685" t="s">
        <x:v>2529</x:v>
      </x:c>
      <x:c r="K688" s="1686"/>
      <x:c r="L688" s="1685" t="s">
        <x:v>2048</x:v>
      </x:c>
      <x:c r="M688" s="1687">
        <x:v>1</x:v>
      </x:c>
      <x:c r="N688" s="1685" t="s">
        <x:v>1017</x:v>
      </x:c>
      <x:c r="O688" s="1694">
        <x:f>VLOOKUP(J:J,'구매팀 단가'!B:E,4,0)</x:f>
        <x:v>10.560740740740741</x:v>
      </x:c>
      <x:c r="P688" s="1684">
        <x:f>SUM(R688:R692)</x:f>
        <x:v>19.69259259259259</x:v>
      </x:c>
      <x:c r="Q688" s="1885">
        <x:v>17.844000000000001</x:v>
      </x:c>
      <x:c r="R688" s="1684">
        <x:v>10.560740740740741</x:v>
      </x:c>
      <x:c r="S688" s="1684" cm="1">
        <x:f t="array" ref="S688">R688*RSDUSD24</x:f>
        <x:v>1119.4385185185185</x:v>
      </x:c>
      <x:c r="T688" s="1684">
        <x:f t="shared" si="69"/>
        <x:v>1056.0740740740741</x:v>
      </x:c>
      <x:c r="U688" s="1684">
        <x:f t="shared" si="70"/>
        <x:v>17.953259259259262</x:v>
      </x:c>
      <x:c r="V688" s="1684">
        <x:f t="shared" si="71"/>
        <x:v>1074.0273333333334</x:v>
      </x:c>
      <x:c r="W688" s="1684">
        <x:f t="shared" si="73"/>
        <x:v>1074.0273333333334</x:v>
      </x:c>
      <x:c r="X688" s="1688">
        <x:v>3600.6975083221014</x:v>
      </x:c>
      <x:c r="Y688" s="1689">
        <x:f t="shared" si="78"/>
        <x:v>3600.6975083221014</x:v>
      </x:c>
    </x:row>
    <x:row r="689" spans="1:25">
      <x:c r="A689" s="623" t="s">
        <x:v>1798</x:v>
      </x:c>
      <x:c r="B689" s="623" t="s">
        <x:v>9</x:v>
      </x:c>
      <x:c r="D689" s="623" t="s">
        <x:v>1723</x:v>
      </x:c>
      <x:c r="J689" s="623" t="s">
        <x:v>2033</x:v>
      </x:c>
      <x:c r="L689" s="623" t="s">
        <x:v>2034</x:v>
      </x:c>
      <x:c r="M689" s="625">
        <x:v>2</x:v>
      </x:c>
      <x:c r="N689" s="623" t="s">
        <x:v>1017</x:v>
      </x:c>
      <x:c r="O689" s="1694">
        <x:f>VLOOKUP(J:J,'구매팀 단가'!B:E,4,0)</x:f>
        <x:v>0.12740740740740741</x:v>
      </x:c>
      <x:c r="Q689" s="1886">
        <x:v>0.1132</x:v>
      </x:c>
      <x:c r="R689" s="1694">
        <x:v>0.12740740740740741</x:v>
      </x:c>
      <x:c r="S689" s="631" cm="1">
        <x:f t="array" ref="S689">R689*RSDUSD24</x:f>
        <x:v>13.505185185185185</x:v>
      </x:c>
      <x:c r="T689" s="631">
        <x:f t="shared" si="69"/>
        <x:v>12.74074074074074</x:v>
      </x:c>
      <x:c r="U689" s="631">
        <x:f t="shared" si="70"/>
        <x:v>0.21659259259259261</x:v>
      </x:c>
      <x:c r="V689" s="631">
        <x:f t="shared" si="71"/>
        <x:v>12.957333333333333</x:v>
      </x:c>
      <x:c r="W689" s="631">
        <x:f t="shared" si="73"/>
        <x:v>25.914666666666665</x:v>
      </x:c>
      <x:c r="X689" s="770">
        <x:v>17.888537682812821</x:v>
      </x:c>
      <x:c r="Y689" s="769">
        <x:f t="shared" si="78"/>
        <x:v>35.777075365625642</x:v>
      </x:c>
    </x:row>
    <x:row r="690" spans="1:25" s="1685" customFormat="1">
      <x:c r="A690" s="1685" t="s">
        <x:v>1798</x:v>
      </x:c>
      <x:c r="B690" s="1685" t="s">
        <x:v>9</x:v>
      </x:c>
      <x:c r="D690" s="1685" t="s">
        <x:v>1723</x:v>
      </x:c>
      <x:c r="J690" s="1685" t="s">
        <x:v>2043</x:v>
      </x:c>
      <x:c r="K690" s="1686"/>
      <x:c r="L690" s="1685" t="s">
        <x:v>2044</x:v>
      </x:c>
      <x:c r="M690" s="1687">
        <x:v>2</x:v>
      </x:c>
      <x:c r="N690" s="1685" t="s">
        <x:v>1017</x:v>
      </x:c>
      <x:c r="O690" s="1694">
        <x:f>VLOOKUP(J:J,'구매팀 단가'!B:E,4,0)</x:f>
        <x:v>1</x:v>
      </x:c>
      <x:c r="Q690" s="1885">
        <x:v>0</x:v>
      </x:c>
      <x:c r="R690" s="1684">
        <x:v>1</x:v>
      </x:c>
      <x:c r="S690" s="1684" cm="1">
        <x:f t="array" ref="S690">R690*RSDUSD24</x:f>
        <x:v>106</x:v>
      </x:c>
      <x:c r="T690" s="1684">
        <x:f t="shared" si="69"/>
        <x:v>100</x:v>
      </x:c>
      <x:c r="U690" s="1684">
        <x:f t="shared" si="70"/>
        <x:v>1.7000000000000002</x:v>
      </x:c>
      <x:c r="V690" s="1684">
        <x:f t="shared" si="71"/>
        <x:v>101.7</x:v>
      </x:c>
      <x:c r="W690" s="1684">
        <x:f t="shared" si="73"/>
        <x:v>203.4</x:v>
      </x:c>
      <x:c r="X690" s="1688">
        <x:v>0</x:v>
      </x:c>
      <x:c r="Y690" s="1689">
        <x:f t="shared" si="78"/>
        <x:v>0</x:v>
      </x:c>
    </x:row>
    <x:row r="691" spans="1:25">
      <x:c r="A691" s="623" t="s">
        <x:v>1798</x:v>
      </x:c>
      <x:c r="B691" s="623" t="s">
        <x:v>9</x:v>
      </x:c>
      <x:c r="D691" s="623" t="s">
        <x:v>1723</x:v>
      </x:c>
      <x:c r="J691" s="623" t="s">
        <x:v>2518</x:v>
      </x:c>
      <x:c r="L691" s="623" t="s">
        <x:v>2049</x:v>
      </x:c>
      <x:c r="M691" s="625">
        <x:v>1</x:v>
      </x:c>
      <x:c r="N691" s="623" t="s">
        <x:v>1017</x:v>
      </x:c>
      <x:c r="O691" s="1694">
        <x:f>VLOOKUP(J:J,'구매팀 단가'!B:E,4,0)</x:f>
        <x:v>3.56</x:v>
      </x:c>
      <x:c r="Q691" s="1886">
        <x:v>4.1154000000000002</x:v>
      </x:c>
      <x:c r="R691" s="1694">
        <x:v>3.56</x:v>
      </x:c>
      <x:c r="S691" s="631" cm="1">
        <x:f t="array" ref="S691">R691*RSDUSD24</x:f>
        <x:v>377.36</x:v>
      </x:c>
      <x:c r="T691" s="631">
        <x:f t="shared" si="69"/>
        <x:v>356</x:v>
      </x:c>
      <x:c r="U691" s="631">
        <x:f t="shared" si="70"/>
        <x:v>6.0520000000000005</x:v>
      </x:c>
      <x:c r="V691" s="631">
        <x:f t="shared" si="71"/>
        <x:v>362.05200000000002</x:v>
      </x:c>
      <x:c r="W691" s="631">
        <x:f t="shared" si="73"/>
        <x:v>362.05200000000002</x:v>
      </x:c>
      <x:c r="X691" s="770">
        <x:v>627.24142231759481</x:v>
      </x:c>
      <x:c r="Y691" s="769">
        <x:f t="shared" si="78"/>
        <x:v>627.24142231759481</x:v>
      </x:c>
    </x:row>
    <x:row r="692" spans="1:25">
      <x:c r="A692" s="623" t="s">
        <x:v>1798</x:v>
      </x:c>
      <x:c r="B692" s="623" t="s">
        <x:v>9</x:v>
      </x:c>
      <x:c r="D692" s="623" t="s">
        <x:v>1723</x:v>
      </x:c>
      <x:c r="J692" s="623" t="s">
        <x:v>2038</x:v>
      </x:c>
      <x:c r="L692" s="623" t="s">
        <x:v>2039</x:v>
      </x:c>
      <x:c r="M692" s="625">
        <x:v>0.09</x:v>
      </x:c>
      <x:c r="N692" s="623" t="s">
        <x:v>1017</x:v>
      </x:c>
      <x:c r="O692" s="1694">
        <x:f>VLOOKUP(J:J,'구매팀 단가'!B:E,4,0)</x:f>
        <x:v>4.4444444444444402</x:v>
      </x:c>
      <x:c r="Q692" s="1886">
        <x:v>3.9474</x:v>
      </x:c>
      <x:c r="R692" s="1694">
        <x:v>4.4444444444444402</x:v>
      </x:c>
      <x:c r="S692" s="631" cm="1">
        <x:f t="array" ref="S692">R692*RSDUSD24</x:f>
        <x:v>471.11111111111069</x:v>
      </x:c>
      <x:c r="T692" s="631">
        <x:f t="shared" si="69"/>
        <x:v>444.444444444444</x:v>
      </x:c>
      <x:c r="U692" s="631">
        <x:f t="shared" si="70"/>
        <x:v>7.5555555555555483</x:v>
      </x:c>
      <x:c r="V692" s="631">
        <x:f t="shared" si="71"/>
        <x:v>451.99999999999955</x:v>
      </x:c>
      <x:c r="W692" s="631">
        <x:f t="shared" si="73"/>
        <x:v>40.679999999999957</x:v>
      </x:c>
      <x:c r="X692" s="770">
        <x:v>623.79164001002937</x:v>
      </x:c>
      <x:c r="Y692" s="769">
        <x:f t="shared" si="78"/>
        <x:v>56.141247600902638</x:v>
      </x:c>
    </x:row>
    <x:row r="693" spans="1:25" s="1685" customFormat="1">
      <x:c r="A693" s="1685" t="s">
        <x:v>1798</x:v>
      </x:c>
      <x:c r="B693" s="1685" t="s">
        <x:v>9</x:v>
      </x:c>
      <x:c r="D693" s="1685" t="s">
        <x:v>1725</x:v>
      </x:c>
      <x:c r="J693" s="1902" t="s">
        <x:v>2536</x:v>
      </x:c>
      <x:c r="K693" s="1686"/>
      <x:c r="L693" s="1685" t="s">
        <x:v>2050</x:v>
      </x:c>
      <x:c r="M693" s="1687">
        <x:v>1</x:v>
      </x:c>
      <x:c r="N693" s="1685" t="s">
        <x:v>1017</x:v>
      </x:c>
      <x:c r="O693" s="1694">
        <x:f>VLOOKUP(J:J,'구매팀 단가'!B:E,4,0)</x:f>
        <x:v>7.99</x:v>
      </x:c>
      <x:c r="P693" s="1684">
        <x:f>SUM(R693:R698)</x:f>
        <x:v>16.294444444444441</x:v>
      </x:c>
      <x:c r="Q693" s="1885">
        <x:v>3.4883000000000006</x:v>
      </x:c>
      <x:c r="R693" s="1684">
        <x:v>7.99</x:v>
      </x:c>
      <x:c r="S693" s="1684" cm="1">
        <x:f t="array" ref="S693">R693*RSDUSD24</x:f>
        <x:v>846.94</x:v>
      </x:c>
      <x:c r="T693" s="1684">
        <x:f t="shared" si="69"/>
        <x:v>799</x:v>
      </x:c>
      <x:c r="U693" s="1684">
        <x:f t="shared" si="70"/>
        <x:v>13.583</x:v>
      </x:c>
      <x:c r="V693" s="1684">
        <x:f t="shared" si="71"/>
        <x:v>812.58299999999997</x:v>
      </x:c>
      <x:c r="W693" s="1684">
        <x:f t="shared" si="73"/>
        <x:v>812.58299999999997</x:v>
      </x:c>
      <x:c r="X693" s="1688">
        <x:v>2966.0939558456535</x:v>
      </x:c>
      <x:c r="Y693" s="1689">
        <x:f t="shared" si="78"/>
        <x:v>2966.0939558456535</x:v>
      </x:c>
    </x:row>
    <x:row r="694" spans="1:25" s="1685" customFormat="1">
      <x:c r="A694" s="1685" t="s">
        <x:v>1798</x:v>
      </x:c>
      <x:c r="B694" s="1685" t="s">
        <x:v>9</x:v>
      </x:c>
      <x:c r="D694" s="1685" t="s">
        <x:v>1725</x:v>
      </x:c>
      <x:c r="J694" s="1685" t="s">
        <x:v>2043</x:v>
      </x:c>
      <x:c r="K694" s="1686"/>
      <x:c r="L694" s="1685" t="s">
        <x:v>2044</x:v>
      </x:c>
      <x:c r="M694" s="1687">
        <x:v>2</x:v>
      </x:c>
      <x:c r="N694" s="1685" t="s">
        <x:v>1017</x:v>
      </x:c>
      <x:c r="O694" s="1694">
        <x:f>VLOOKUP(J:J,'구매팀 단가'!B:E,4,0)</x:f>
        <x:v>1</x:v>
      </x:c>
      <x:c r="Q694" s="1885">
        <x:v>0</x:v>
      </x:c>
      <x:c r="R694" s="1684">
        <x:v>1</x:v>
      </x:c>
      <x:c r="S694" s="1684" cm="1">
        <x:f t="array" ref="S694">R694*RSDUSD24</x:f>
        <x:v>106</x:v>
      </x:c>
      <x:c r="T694" s="1684">
        <x:f t="shared" si="69"/>
        <x:v>100</x:v>
      </x:c>
      <x:c r="U694" s="1684">
        <x:f t="shared" si="70"/>
        <x:v>1.7000000000000002</x:v>
      </x:c>
      <x:c r="V694" s="1684">
        <x:f t="shared" si="71"/>
        <x:v>101.7</x:v>
      </x:c>
      <x:c r="W694" s="1684">
        <x:f t="shared" si="73"/>
        <x:v>203.4</x:v>
      </x:c>
      <x:c r="X694" s="1688">
        <x:v>0</x:v>
      </x:c>
      <x:c r="Y694" s="1689">
        <x:f t="shared" si="78"/>
        <x:v>0</x:v>
      </x:c>
    </x:row>
    <x:row r="695" spans="1:25">
      <x:c r="A695" s="623" t="s">
        <x:v>1798</x:v>
      </x:c>
      <x:c r="B695" s="623" t="s">
        <x:v>9</x:v>
      </x:c>
      <x:c r="D695" s="623" t="s">
        <x:v>1725</x:v>
      </x:c>
      <x:c r="J695" s="1901" t="s">
        <x:v>2526</x:v>
      </x:c>
      <x:c r="L695" s="623" t="s">
        <x:v>2051</x:v>
      </x:c>
      <x:c r="M695" s="625">
        <x:v>1</x:v>
      </x:c>
      <x:c r="N695" s="623" t="s">
        <x:v>1017</x:v>
      </x:c>
      <x:c r="O695" s="1694">
        <x:v>0.89</x:v>
      </x:c>
      <x:c r="Q695" s="1884">
        <x:v>1.8908</x:v>
      </x:c>
      <x:c r="R695" s="1694">
        <x:v>0</x:v>
      </x:c>
      <x:c r="S695" s="631" cm="1">
        <x:f t="array" ref="S695">R695*RSDUSD24</x:f>
        <x:v>0</x:v>
      </x:c>
      <x:c r="T695" s="631">
        <x:f t="shared" si="69"/>
        <x:v>0</x:v>
      </x:c>
      <x:c r="U695" s="631">
        <x:f t="shared" si="70"/>
        <x:v>0</x:v>
      </x:c>
      <x:c r="V695" s="631">
        <x:f t="shared" si="71"/>
        <x:v>0</x:v>
      </x:c>
      <x:c r="W695" s="631">
        <x:f t="shared" si="73"/>
        <x:v>0</x:v>
      </x:c>
      <x:c r="X695" s="770">
        <x:v>257.41926008248015</x:v>
      </x:c>
      <x:c r="Y695" s="769">
        <x:f t="shared" si="78"/>
        <x:v>257.41926008248015</x:v>
      </x:c>
    </x:row>
    <x:row r="696" spans="1:25">
      <x:c r="A696" s="623" t="s">
        <x:v>1798</x:v>
      </x:c>
      <x:c r="B696" s="623" t="s">
        <x:v>9</x:v>
      </x:c>
      <x:c r="D696" s="623" t="s">
        <x:v>1725</x:v>
      </x:c>
      <x:c r="J696" s="1901" t="s">
        <x:v>2527</x:v>
      </x:c>
      <x:c r="L696" s="623" t="s">
        <x:v>2052</x:v>
      </x:c>
      <x:c r="M696" s="625">
        <x:v>1</x:v>
      </x:c>
      <x:c r="N696" s="623" t="s">
        <x:v>1017</x:v>
      </x:c>
      <x:c r="O696" s="1694">
        <x:v>6.87</x:v>
      </x:c>
      <x:c r="Q696" s="1884">
        <x:v>1.8908</x:v>
      </x:c>
      <x:c r="R696" s="1694">
        <x:v>0</x:v>
      </x:c>
      <x:c r="S696" s="631" cm="1">
        <x:f t="array" ref="S696">R696*RSDUSD24</x:f>
        <x:v>0</x:v>
      </x:c>
      <x:c r="T696" s="631">
        <x:f t="shared" si="69"/>
        <x:v>0</x:v>
      </x:c>
      <x:c r="U696" s="631">
        <x:f t="shared" si="70"/>
        <x:v>0</x:v>
      </x:c>
      <x:c r="V696" s="631">
        <x:f t="shared" si="71"/>
        <x:v>0</x:v>
      </x:c>
      <x:c r="W696" s="631">
        <x:f t="shared" si="73"/>
        <x:v>0</x:v>
      </x:c>
      <x:c r="X696" s="770">
        <x:v>0</x:v>
      </x:c>
      <x:c r="Y696" s="769">
        <x:f t="shared" si="78"/>
        <x:v>0</x:v>
      </x:c>
    </x:row>
    <x:row r="697" spans="1:25">
      <x:c r="A697" s="623" t="s">
        <x:v>1798</x:v>
      </x:c>
      <x:c r="B697" s="623" t="s">
        <x:v>9</x:v>
      </x:c>
      <x:c r="D697" s="623" t="s">
        <x:v>1725</x:v>
      </x:c>
      <x:c r="J697" s="623" t="s">
        <x:v>2528</x:v>
      </x:c>
      <x:c r="L697" s="623" t="s">
        <x:v>2053</x:v>
      </x:c>
      <x:c r="M697" s="625">
        <x:v>1</x:v>
      </x:c>
      <x:c r="N697" s="623" t="s">
        <x:v>1017</x:v>
      </x:c>
      <x:c r="O697" s="1694">
        <x:f>VLOOKUP(J:J,'구매팀 단가'!B:E,4,0)</x:f>
        <x:v>2.86</x:v>
      </x:c>
      <x:c r="Q697" s="1884">
        <x:v>3.5026999999999999</x:v>
      </x:c>
      <x:c r="R697" s="1694">
        <x:v>2.86</x:v>
      </x:c>
      <x:c r="S697" s="631" cm="1">
        <x:f t="array" ref="S697">R697*RSDUSD24</x:f>
        <x:v>303.15999999999997</x:v>
      </x:c>
      <x:c r="T697" s="631">
        <x:f t="shared" si="69"/>
        <x:v>286</x:v>
      </x:c>
      <x:c r="U697" s="631">
        <x:f t="shared" si="70"/>
        <x:v>4.8620000000000001</x:v>
      </x:c>
      <x:c r="V697" s="631">
        <x:f t="shared" si="71"/>
        <x:v>290.86200000000002</x:v>
      </x:c>
      <x:c r="W697" s="631">
        <x:f t="shared" si="73"/>
        <x:v>290.86200000000002</x:v>
      </x:c>
      <x:c r="X697" s="770">
        <x:v>533.85783397770308</x:v>
      </x:c>
      <x:c r="Y697" s="769">
        <x:f t="shared" si="78"/>
        <x:v>533.85783397770308</x:v>
      </x:c>
    </x:row>
    <x:row r="698" spans="1:25">
      <x:c r="A698" s="623" t="s">
        <x:v>1798</x:v>
      </x:c>
      <x:c r="B698" s="623" t="s">
        <x:v>9</x:v>
      </x:c>
      <x:c r="D698" s="623" t="s">
        <x:v>1725</x:v>
      </x:c>
      <x:c r="J698" s="623" t="s">
        <x:v>2038</x:v>
      </x:c>
      <x:c r="L698" s="623" t="s">
        <x:v>2039</x:v>
      </x:c>
      <x:c r="M698" s="625">
        <x:v>0.12</x:v>
      </x:c>
      <x:c r="N698" s="623" t="s">
        <x:v>1017</x:v>
      </x:c>
      <x:c r="O698" s="1694">
        <x:f>VLOOKUP(J:J,'구매팀 단가'!B:E,4,0)</x:f>
        <x:v>4.4444444444444402</x:v>
      </x:c>
      <x:c r="Q698" s="1884">
        <x:v>3.9474</x:v>
      </x:c>
      <x:c r="R698" s="1694">
        <x:v>4.4444444444444402</x:v>
      </x:c>
      <x:c r="S698" s="631" cm="1">
        <x:f t="array" ref="S698">R698*RSDUSD24</x:f>
        <x:v>471.11111111111069</x:v>
      </x:c>
      <x:c r="T698" s="631">
        <x:f t="shared" si="69"/>
        <x:v>444.444444444444</x:v>
      </x:c>
      <x:c r="U698" s="631">
        <x:f t="shared" si="70"/>
        <x:v>7.5555555555555483</x:v>
      </x:c>
      <x:c r="V698" s="631">
        <x:f t="shared" si="71"/>
        <x:v>451.99999999999955</x:v>
      </x:c>
      <x:c r="W698" s="631">
        <x:f t="shared" si="73"/>
        <x:v>54.239999999999945</x:v>
      </x:c>
      <x:c r="X698" s="770">
        <x:v>623.79164001002937</x:v>
      </x:c>
      <x:c r="Y698" s="769">
        <x:f t="shared" si="78"/>
        <x:v>74.854996801203527</x:v>
      </x:c>
    </x:row>
    <x:row r="703" spans="1:25" ht="17.399999999999999">
      <x:c r="D703"/>
      <x:c r="E703"/>
    </x:row>
    <x:row r="704" spans="1:25" ht="17.399999999999999">
      <x:c r="D704"/>
      <x:c r="E704"/>
    </x:row>
    <x:row r="705" spans="4:5" ht="17.399999999999999">
      <x:c r="D705"/>
      <x:c r="E705"/>
    </x:row>
    <x:row r="706" spans="4:5" ht="17.399999999999999">
      <x:c r="D706"/>
      <x:c r="E706"/>
    </x:row>
    <x:row r="707" spans="4:5" ht="17.399999999999999">
      <x:c r="D707"/>
      <x:c r="E707"/>
    </x:row>
    <x:row r="708" spans="4:5" ht="17.399999999999999">
      <x:c r="D708"/>
      <x:c r="E708"/>
    </x:row>
    <x:row r="709" spans="4:5" ht="17.399999999999999">
      <x:c r="D709"/>
      <x:c r="E709"/>
    </x:row>
    <x:row r="710" spans="4:5" ht="17.399999999999999">
      <x:c r="D710"/>
      <x:c r="E710"/>
    </x:row>
    <x:row r="711" spans="4:5" ht="17.399999999999999">
      <x:c r="D711"/>
      <x:c r="E711"/>
    </x:row>
    <x:row r="712" spans="4:5" ht="17.399999999999999">
      <x:c r="D712"/>
      <x:c r="E712"/>
    </x:row>
    <x:row r="713" spans="4:5" ht="17.399999999999999">
      <x:c r="D713"/>
      <x:c r="E713"/>
    </x:row>
    <x:row r="714" spans="4:5" ht="17.399999999999999">
      <x:c r="D714"/>
      <x:c r="E714"/>
    </x:row>
    <x:row r="715" spans="4:5" ht="17.399999999999999">
      <x:c r="D715"/>
      <x:c r="E715"/>
    </x:row>
    <x:row r="716" spans="4:5" ht="17.399999999999999">
      <x:c r="D716"/>
      <x:c r="E716"/>
    </x:row>
    <x:row r="717" spans="4:5" ht="17.399999999999999">
      <x:c r="D717"/>
      <x:c r="E717"/>
    </x:row>
    <x:row r="718" spans="4:5" ht="17.399999999999999">
      <x:c r="D718"/>
      <x:c r="E718"/>
    </x:row>
    <x:row r="719" spans="4:5" ht="17.399999999999999">
      <x:c r="D719"/>
      <x:c r="E719"/>
    </x:row>
    <x:row r="720" spans="4:5" ht="17.399999999999999">
      <x:c r="D720"/>
      <x:c r="E720"/>
    </x:row>
    <x:row r="721" spans="4:5" ht="17.399999999999999">
      <x:c r="D721"/>
      <x:c r="E721"/>
    </x:row>
  </x:sheetData>
  <x:autoFilter ref="A1:Y442" xr:uid="{C1BE7815-D13E-4556-BB2D-34D4D753AD3C}"/>
  <x:phoneticPr fontId="9" type="noConversion"/>
  <x:conditionalFormatting sqref="R1:W1">
    <x:cfRule type="cellIs" dxfId="1" priority="1" operator="lessThanOrEqual">
      <x:formula>0</x:formula>
    </x:cfRule>
  </x:conditionalFormatting>
  <x:conditionalFormatting sqref="X1:X1048576">
    <x:cfRule type="cellIs" dxfId="0" priority="2" operator="lessThanOrEqual">
      <x:formula>0</x:formula>
    </x:cfRule>
  </x:conditionalFormatting>
  <x:pageMargins left="0.7" right="0.7" top="0.75" bottom="0.75" header="0.3" footer="0.3"/>
</x:worksheet>
</file>

<file path=xl/worksheets/sheet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94FFC73-D441-4F35-8230-8F4AE2997479}" mc:Ignorable="x14ac xr xr2 xr3">
  <x:dimension ref="B1:F132"/>
  <x:sheetViews>
    <x:sheetView topLeftCell="A43" workbookViewId="0">
      <x:selection activeCell="E132" sqref="E132"/>
    </x:sheetView>
  </x:sheetViews>
  <x:sheetFormatPr defaultRowHeight="17.399999999999999"/>
  <x:cols>
    <x:col min="2" max="2" width="18.59765625" style="1870" bestFit="1" customWidth="1"/>
    <x:col min="3" max="4" width="18.3984375" style="1870" customWidth="1"/>
    <x:col min="5" max="5" width="17.796875" style="1870" bestFit="1" customWidth="1"/>
    <x:col min="6" max="6" width="15.796875" bestFit="1" customWidth="1"/>
  </x:cols>
  <x:sheetData>
    <x:row r="1" spans="2:5">
      <x:c r="B1" s="1873" t="s">
        <x:v>2512</x:v>
      </x:c>
      <x:c r="C1" s="1877" t="s">
        <x:v>2519</x:v>
      </x:c>
      <x:c r="D1" s="1877" t="s">
        <x:v>2520</x:v>
      </x:c>
      <x:c r="E1" s="1878" t="s">
        <x:v>2524</x:v>
      </x:c>
    </x:row>
    <x:row r="2" spans="2:5">
      <x:c r="B2" s="1871" t="s">
        <x:v>1988</x:v>
      </x:c>
      <x:c r="C2" s="1874" t="s">
        <x:v>2521</x:v>
      </x:c>
      <x:c r="D2" s="1874" t="s">
        <x:v>1989</x:v>
      </x:c>
      <x:c r="E2" s="1880">
        <x:v>5.3999999999999999E-2</x:v>
      </x:c>
    </x:row>
    <x:row r="3" spans="2:5">
      <x:c r="B3" s="1871" t="s">
        <x:v>1879</x:v>
      </x:c>
      <x:c r="C3" s="1874" t="s">
        <x:v>2521</x:v>
      </x:c>
      <x:c r="D3" s="1874" t="s">
        <x:v>1880</x:v>
      </x:c>
      <x:c r="E3" s="1880">
        <x:v>5.3999999999999999E-2</x:v>
      </x:c>
    </x:row>
    <x:row r="4" spans="2:5">
      <x:c r="B4" s="1871" t="s">
        <x:v>1990</x:v>
      </x:c>
      <x:c r="C4" s="1874" t="s">
        <x:v>2521</x:v>
      </x:c>
      <x:c r="D4" s="1874" t="s">
        <x:v>1991</x:v>
      </x:c>
      <x:c r="E4" s="1880">
        <x:v>5.3999999999999999E-2</x:v>
      </x:c>
    </x:row>
    <x:row r="5" spans="2:5">
      <x:c r="B5" s="1871" t="s">
        <x:v>1992</x:v>
      </x:c>
      <x:c r="C5" s="1874" t="s">
        <x:v>2521</x:v>
      </x:c>
      <x:c r="D5" s="1874" t="s">
        <x:v>1993</x:v>
      </x:c>
      <x:c r="E5" s="1880">
        <x:v>5.3999999999999999E-2</x:v>
      </x:c>
    </x:row>
    <x:row r="6" spans="2:5">
      <x:c r="B6" s="1871" t="s">
        <x:v>1994</x:v>
      </x:c>
      <x:c r="C6" s="1874" t="s">
        <x:v>2521</x:v>
      </x:c>
      <x:c r="D6" s="1874" t="s">
        <x:v>1995</x:v>
      </x:c>
      <x:c r="E6" s="1880">
        <x:v>5.3999999999999999E-2</x:v>
      </x:c>
    </x:row>
    <x:row r="7" spans="2:5">
      <x:c r="B7" s="1871" t="s">
        <x:v>1996</x:v>
      </x:c>
      <x:c r="C7" s="1874" t="s">
        <x:v>2521</x:v>
      </x:c>
      <x:c r="D7" s="1874" t="s">
        <x:v>1997</x:v>
      </x:c>
      <x:c r="E7" s="1880">
        <x:v>5.3999999999999999E-2</x:v>
      </x:c>
    </x:row>
    <x:row r="8" spans="2:5">
      <x:c r="B8" s="1871" t="s">
        <x:v>1998</x:v>
      </x:c>
      <x:c r="C8" s="1874" t="s">
        <x:v>2521</x:v>
      </x:c>
      <x:c r="D8" s="1874" t="s">
        <x:v>1999</x:v>
      </x:c>
      <x:c r="E8" s="1880">
        <x:v>5.3999999999999999E-2</x:v>
      </x:c>
    </x:row>
    <x:row r="9" spans="2:5">
      <x:c r="B9" s="1871" t="s">
        <x:v>2000</x:v>
      </x:c>
      <x:c r="C9" s="1874" t="s">
        <x:v>2521</x:v>
      </x:c>
      <x:c r="D9" s="1874" t="s">
        <x:v>2001</x:v>
      </x:c>
      <x:c r="E9" s="1880">
        <x:v>5.3999999999999999E-2</x:v>
      </x:c>
    </x:row>
    <x:row r="10" spans="2:5">
      <x:c r="B10" s="1871" t="s">
        <x:v>2002</x:v>
      </x:c>
      <x:c r="C10" s="1874" t="s">
        <x:v>2521</x:v>
      </x:c>
      <x:c r="D10" s="1874" t="s">
        <x:v>2003</x:v>
      </x:c>
      <x:c r="E10" s="1880">
        <x:v>5.3999999999999999E-2</x:v>
      </x:c>
    </x:row>
    <x:row r="11" spans="2:5">
      <x:c r="B11" s="1871" t="s">
        <x:v>2004</x:v>
      </x:c>
      <x:c r="C11" s="1874" t="s">
        <x:v>2521</x:v>
      </x:c>
      <x:c r="D11" s="1874" t="s">
        <x:v>2005</x:v>
      </x:c>
      <x:c r="E11" s="1880">
        <x:v>5.3999999999999999E-2</x:v>
      </x:c>
    </x:row>
    <x:row r="12" spans="2:5">
      <x:c r="B12" s="1871" t="s">
        <x:v>2006</x:v>
      </x:c>
      <x:c r="C12" s="1874" t="s">
        <x:v>2521</x:v>
      </x:c>
      <x:c r="D12" s="1874" t="s">
        <x:v>2007</x:v>
      </x:c>
      <x:c r="E12" s="1880">
        <x:v>5.3999999999999999E-2</x:v>
      </x:c>
    </x:row>
    <x:row r="13" spans="2:5">
      <x:c r="B13" s="1871" t="s">
        <x:v>2008</x:v>
      </x:c>
      <x:c r="C13" s="1874" t="s">
        <x:v>2521</x:v>
      </x:c>
      <x:c r="D13" s="1874" t="s">
        <x:v>2009</x:v>
      </x:c>
      <x:c r="E13" s="1880">
        <x:v>5.3999999999999999E-2</x:v>
      </x:c>
    </x:row>
    <x:row r="14" spans="2:5">
      <x:c r="B14" s="1871" t="s">
        <x:v>2010</x:v>
      </x:c>
      <x:c r="C14" s="1874" t="s">
        <x:v>2521</x:v>
      </x:c>
      <x:c r="D14" s="1874" t="s">
        <x:v>2011</x:v>
      </x:c>
      <x:c r="E14" s="1880">
        <x:v>5.3999999999999999E-2</x:v>
      </x:c>
    </x:row>
    <x:row r="15" spans="2:5">
      <x:c r="B15" s="1871" t="s">
        <x:v>1846</x:v>
      </x:c>
      <x:c r="C15" s="1874" t="s">
        <x:v>2521</x:v>
      </x:c>
      <x:c r="D15" s="1874" t="s">
        <x:v>1847</x:v>
      </x:c>
      <x:c r="E15" s="1880">
        <x:v>6.9999999999999993E-2</x:v>
      </x:c>
    </x:row>
    <x:row r="16" spans="2:5">
      <x:c r="B16" s="1871" t="s">
        <x:v>2014</x:v>
      </x:c>
      <x:c r="C16" s="1874" t="s">
        <x:v>2521</x:v>
      </x:c>
      <x:c r="D16" s="1874" t="s">
        <x:v>1834</x:v>
      </x:c>
      <x:c r="E16" s="1880">
        <x:v>6.9999999999999993E-2</x:v>
      </x:c>
    </x:row>
    <x:row r="17" spans="2:5">
      <x:c r="B17" s="1871" t="s">
        <x:v>2015</x:v>
      </x:c>
      <x:c r="C17" s="1874" t="s">
        <x:v>2521</x:v>
      </x:c>
      <x:c r="D17" s="1874" t="s">
        <x:v>1843</x:v>
      </x:c>
      <x:c r="E17" s="1880">
        <x:v>6.9999999999999993E-2</x:v>
      </x:c>
    </x:row>
    <x:row r="18" spans="2:5">
      <x:c r="B18" s="1871" t="s">
        <x:v>1832</x:v>
      </x:c>
      <x:c r="C18" s="1874" t="s">
        <x:v>2521</x:v>
      </x:c>
      <x:c r="D18" s="1874" t="s">
        <x:v>1833</x:v>
      </x:c>
      <x:c r="E18" s="1880">
        <x:v>6.9999999999999993E-2</x:v>
      </x:c>
    </x:row>
    <x:row r="19" spans="2:5">
      <x:c r="B19" s="1871" t="s">
        <x:v>1828</x:v>
      </x:c>
      <x:c r="C19" s="1874" t="s">
        <x:v>2521</x:v>
      </x:c>
      <x:c r="D19" s="1874" t="s">
        <x:v>1829</x:v>
      </x:c>
      <x:c r="E19" s="1880">
        <x:v>6.9999999999999993E-2</x:v>
      </x:c>
    </x:row>
    <x:row r="20" spans="2:5">
      <x:c r="B20" s="1871" t="s">
        <x:v>1830</x:v>
      </x:c>
      <x:c r="C20" s="1874" t="s">
        <x:v>2521</x:v>
      </x:c>
      <x:c r="D20" s="1874" t="s">
        <x:v>1831</x:v>
      </x:c>
      <x:c r="E20" s="1880">
        <x:v>6.9999999999999993E-2</x:v>
      </x:c>
    </x:row>
    <x:row r="21" spans="2:5">
      <x:c r="B21" s="1871" t="s">
        <x:v>2016</x:v>
      </x:c>
      <x:c r="C21" s="1874" t="s">
        <x:v>2521</x:v>
      </x:c>
      <x:c r="D21" s="1874" t="s">
        <x:v>1842</x:v>
      </x:c>
      <x:c r="E21" s="1880">
        <x:v>6.9999999999999993E-2</x:v>
      </x:c>
    </x:row>
    <x:row r="22" spans="2:5">
      <x:c r="B22" s="1871" t="s">
        <x:v>2017</x:v>
      </x:c>
      <x:c r="C22" s="1874" t="s">
        <x:v>2521</x:v>
      </x:c>
      <x:c r="D22" s="1874" t="s">
        <x:v>1841</x:v>
      </x:c>
      <x:c r="E22" s="1880">
        <x:v>6.9999999999999993E-2</x:v>
      </x:c>
    </x:row>
    <x:row r="23" spans="2:5">
      <x:c r="B23" s="1871" t="s">
        <x:v>1844</x:v>
      </x:c>
      <x:c r="C23" s="1874" t="s">
        <x:v>2521</x:v>
      </x:c>
      <x:c r="D23" s="1874" t="s">
        <x:v>1845</x:v>
      </x:c>
      <x:c r="E23" s="1880">
        <x:v>6.9999999999999993E-2</x:v>
      </x:c>
    </x:row>
    <x:row r="24" spans="2:5">
      <x:c r="B24" s="1871" t="s">
        <x:v>1820</x:v>
      </x:c>
      <x:c r="C24" s="1874" t="s">
        <x:v>2521</x:v>
      </x:c>
      <x:c r="D24" s="1874" t="s">
        <x:v>1821</x:v>
      </x:c>
      <x:c r="E24" s="1880">
        <x:v>6.9999999999999993E-2</x:v>
      </x:c>
    </x:row>
    <x:row r="25" spans="2:5">
      <x:c r="B25" s="1871" t="s">
        <x:v>1854</x:v>
      </x:c>
      <x:c r="C25" s="1874" t="s">
        <x:v>2521</x:v>
      </x:c>
      <x:c r="D25" s="1874" t="s">
        <x:v>1855</x:v>
      </x:c>
      <x:c r="E25" s="1880">
        <x:v>6.9999999999999993E-2</x:v>
      </x:c>
    </x:row>
    <x:row r="26" spans="2:5">
      <x:c r="B26" s="1871" t="s">
        <x:v>1824</x:v>
      </x:c>
      <x:c r="C26" s="1874" t="s">
        <x:v>2521</x:v>
      </x:c>
      <x:c r="D26" s="1874" t="s">
        <x:v>1825</x:v>
      </x:c>
      <x:c r="E26" s="1880">
        <x:v>6.9999999999999993E-2</x:v>
      </x:c>
    </x:row>
    <x:row r="27" spans="2:5">
      <x:c r="B27" s="1871" t="s">
        <x:v>1839</x:v>
      </x:c>
      <x:c r="C27" s="1874" t="s">
        <x:v>2521</x:v>
      </x:c>
      <x:c r="D27" s="1874" t="s">
        <x:v>1840</x:v>
      </x:c>
      <x:c r="E27" s="1880">
        <x:v>6.9999999999999993E-2</x:v>
      </x:c>
    </x:row>
    <x:row r="28" spans="2:5">
      <x:c r="B28" s="1871" t="s">
        <x:v>1822</x:v>
      </x:c>
      <x:c r="C28" s="1874" t="s">
        <x:v>2521</x:v>
      </x:c>
      <x:c r="D28" s="1874" t="s">
        <x:v>1823</x:v>
      </x:c>
      <x:c r="E28" s="1880">
        <x:v>6.9999999999999993E-2</x:v>
      </x:c>
    </x:row>
    <x:row r="29" spans="2:5">
      <x:c r="B29" s="1871" t="s">
        <x:v>1850</x:v>
      </x:c>
      <x:c r="C29" s="1874" t="s">
        <x:v>2521</x:v>
      </x:c>
      <x:c r="D29" s="1874" t="s">
        <x:v>1851</x:v>
      </x:c>
      <x:c r="E29" s="1880">
        <x:v>6.9999999999999993E-2</x:v>
      </x:c>
    </x:row>
    <x:row r="30" spans="2:5">
      <x:c r="B30" s="1871" t="s">
        <x:v>1837</x:v>
      </x:c>
      <x:c r="C30" s="1874" t="s">
        <x:v>2521</x:v>
      </x:c>
      <x:c r="D30" s="1874" t="s">
        <x:v>1838</x:v>
      </x:c>
      <x:c r="E30" s="1880">
        <x:v>6.9999999999999993E-2</x:v>
      </x:c>
    </x:row>
    <x:row r="31" spans="2:5">
      <x:c r="B31" s="1871" t="s">
        <x:v>1835</x:v>
      </x:c>
      <x:c r="C31" s="1874" t="s">
        <x:v>2521</x:v>
      </x:c>
      <x:c r="D31" s="1874" t="s">
        <x:v>1836</x:v>
      </x:c>
      <x:c r="E31" s="1880">
        <x:v>6.9999999999999993E-2</x:v>
      </x:c>
    </x:row>
    <x:row r="32" spans="2:5">
      <x:c r="B32" s="1871" t="s">
        <x:v>1852</x:v>
      </x:c>
      <x:c r="C32" s="1874" t="s">
        <x:v>2521</x:v>
      </x:c>
      <x:c r="D32" s="1874" t="s">
        <x:v>1853</x:v>
      </x:c>
      <x:c r="E32" s="1880">
        <x:v>6.9999999999999993E-2</x:v>
      </x:c>
    </x:row>
    <x:row r="33" spans="2:5">
      <x:c r="B33" s="1871" t="s">
        <x:v>1818</x:v>
      </x:c>
      <x:c r="C33" s="1874" t="s">
        <x:v>2521</x:v>
      </x:c>
      <x:c r="D33" s="1874" t="s">
        <x:v>1819</x:v>
      </x:c>
      <x:c r="E33" s="1880">
        <x:v>6.9999999999999993E-2</x:v>
      </x:c>
    </x:row>
    <x:row r="34" spans="2:5">
      <x:c r="B34" s="1871" t="s">
        <x:v>1816</x:v>
      </x:c>
      <x:c r="C34" s="1874" t="s">
        <x:v>2521</x:v>
      </x:c>
      <x:c r="D34" s="1874" t="s">
        <x:v>1817</x:v>
      </x:c>
      <x:c r="E34" s="1880">
        <x:v>6.9999999999999993E-2</x:v>
      </x:c>
    </x:row>
    <x:row r="35" spans="2:5">
      <x:c r="B35" s="1871" t="s">
        <x:v>1814</x:v>
      </x:c>
      <x:c r="C35" s="1874"/>
      <x:c r="D35" s="1874" t="s">
        <x:v>1815</x:v>
      </x:c>
      <x:c r="E35" s="1880">
        <x:v>6.9999999999999993E-2</x:v>
      </x:c>
    </x:row>
    <x:row r="36" spans="2:5">
      <x:c r="B36" s="1871" t="s">
        <x:v>1812</x:v>
      </x:c>
      <x:c r="C36" s="1874"/>
      <x:c r="D36" s="1874" t="s">
        <x:v>1813</x:v>
      </x:c>
      <x:c r="E36" s="1880">
        <x:v>6.9999999999999993E-2</x:v>
      </x:c>
    </x:row>
    <x:row r="37" spans="2:5">
      <x:c r="B37" s="1871" t="s">
        <x:v>2018</x:v>
      </x:c>
      <x:c r="C37" s="1874"/>
      <x:c r="D37" s="1874" t="s">
        <x:v>2019</x:v>
      </x:c>
      <x:c r="E37" s="1880">
        <x:v>0.1344147</x:v>
      </x:c>
    </x:row>
    <x:row r="38" spans="2:5">
      <x:c r="B38" s="1871" t="s">
        <x:v>2022</x:v>
      </x:c>
      <x:c r="C38" s="1874"/>
      <x:c r="D38" s="1874" t="s">
        <x:v>2023</x:v>
      </x:c>
      <x:c r="E38" s="1880">
        <x:v>0.1344147</x:v>
      </x:c>
    </x:row>
    <x:row r="39" spans="2:5">
      <x:c r="B39" s="1871" t="s">
        <x:v>2020</x:v>
      </x:c>
      <x:c r="C39" s="1874" t="s">
        <x:v>2521</x:v>
      </x:c>
      <x:c r="D39" s="1874" t="s">
        <x:v>2021</x:v>
      </x:c>
      <x:c r="E39" s="1880">
        <x:v>0.1344147</x:v>
      </x:c>
    </x:row>
    <x:row r="40" spans="2:5">
      <x:c r="B40" s="1871" t="s">
        <x:v>2030</x:v>
      </x:c>
      <x:c r="C40" s="1874" t="s">
        <x:v>2521</x:v>
      </x:c>
      <x:c r="D40" s="1874" t="s">
        <x:v>2537</x:v>
      </x:c>
      <x:c r="E40" s="1880">
        <x:v>0.1344147</x:v>
      </x:c>
    </x:row>
    <x:row r="41" spans="2:5">
      <x:c r="B41" s="1871" t="s">
        <x:v>2535</x:v>
      </x:c>
      <x:c r="C41" s="1874" t="s">
        <x:v>2521</x:v>
      </x:c>
      <x:c r="D41" s="1874" t="s">
        <x:v>2031</x:v>
      </x:c>
      <x:c r="E41" s="1880">
        <x:v>0.1344147</x:v>
      </x:c>
    </x:row>
    <x:row r="42" spans="2:5">
      <x:c r="B42" s="1871" t="s">
        <x:v>2012</x:v>
      </x:c>
      <x:c r="C42" s="1874" t="s">
        <x:v>2521</x:v>
      </x:c>
      <x:c r="D42" s="1874" t="s">
        <x:v>2013</x:v>
      </x:c>
      <x:c r="E42" s="1880">
        <x:v>0.1</x:v>
      </x:c>
    </x:row>
    <x:row r="43" spans="2:5">
      <x:c r="B43" s="1871" t="s">
        <x:v>2024</x:v>
      </x:c>
      <x:c r="C43" s="1874" t="s">
        <x:v>2521</x:v>
      </x:c>
      <x:c r="D43" s="1874" t="s">
        <x:v>2025</x:v>
      </x:c>
      <x:c r="E43" s="1880">
        <x:v>0.24919560000000002</x:v>
      </x:c>
    </x:row>
    <x:row r="44" spans="2:5">
      <x:c r="B44" s="1871" t="s">
        <x:v>2026</x:v>
      </x:c>
      <x:c r="C44" s="1874" t="s">
        <x:v>2522</x:v>
      </x:c>
      <x:c r="D44" s="1874" t="s">
        <x:v>2027</x:v>
      </x:c>
      <x:c r="E44" s="1880">
        <x:v>0.24919560000000002</x:v>
      </x:c>
    </x:row>
    <x:row r="45" spans="2:5">
      <x:c r="B45" s="1871" t="s">
        <x:v>2028</x:v>
      </x:c>
      <x:c r="C45" s="1874" t="s">
        <x:v>2522</x:v>
      </x:c>
      <x:c r="D45" s="1874" t="s">
        <x:v>2029</x:v>
      </x:c>
      <x:c r="E45" s="1880">
        <x:v>0.24919560000000002</x:v>
      </x:c>
    </x:row>
    <x:row r="46" spans="2:5">
      <x:c r="B46" s="1871" t="s">
        <x:v>1826</x:v>
      </x:c>
      <x:c r="C46" s="1874" t="s">
        <x:v>2522</x:v>
      </x:c>
      <x:c r="D46" s="1874" t="s">
        <x:v>1827</x:v>
      </x:c>
      <x:c r="E46" s="1880">
        <x:v>0.64</x:v>
      </x:c>
    </x:row>
    <x:row r="47" spans="2:5">
      <x:c r="B47" s="1871" t="s">
        <x:v>1848</x:v>
      </x:c>
      <x:c r="C47" s="1874" t="s">
        <x:v>2523</x:v>
      </x:c>
      <x:c r="D47" s="1875" t="s">
        <x:v>1849</x:v>
      </x:c>
      <x:c r="E47" s="1880">
        <x:v>7.0699999999999994</x:v>
      </x:c>
    </x:row>
    <x:row r="48" spans="2:5">
      <x:c r="B48" s="1871" t="s">
        <x:v>2038</x:v>
      </x:c>
      <x:c r="C48" s="1874" t="s">
        <x:v>2522</x:v>
      </x:c>
      <x:c r="D48" s="1874" t="s">
        <x:v>2039</x:v>
      </x:c>
      <x:c r="E48" s="1880">
        <x:v>4.4444444444444402</x:v>
      </x:c>
    </x:row>
    <x:row r="49" spans="2:6">
      <x:c r="B49" s="1871" t="s">
        <x:v>1881</x:v>
      </x:c>
      <x:c r="C49" s="1874" t="s">
        <x:v>2521</x:v>
      </x:c>
      <x:c r="D49" s="1874" t="s">
        <x:v>1882</x:v>
      </x:c>
      <x:c r="E49" s="1880">
        <x:v>3.1E-2</x:v>
      </x:c>
    </x:row>
    <x:row r="50" spans="2:6">
      <x:c r="B50" s="1871" t="s">
        <x:v>1883</x:v>
      </x:c>
      <x:c r="C50" s="1874" t="s">
        <x:v>2521</x:v>
      </x:c>
      <x:c r="D50" s="1874" t="s">
        <x:v>1884</x:v>
      </x:c>
      <x:c r="E50" s="1880">
        <x:v>2.7E-2</x:v>
      </x:c>
    </x:row>
    <x:row r="51" spans="2:6">
      <x:c r="B51" s="1871" t="s">
        <x:v>1885</x:v>
      </x:c>
      <x:c r="C51" s="1874" t="s">
        <x:v>2521</x:v>
      </x:c>
      <x:c r="D51" s="1874" t="s">
        <x:v>1886</x:v>
      </x:c>
      <x:c r="E51" s="1880">
        <x:v>1.01E-2</x:v>
      </x:c>
    </x:row>
    <x:row r="52" spans="2:6">
      <x:c r="B52" s="1871" t="s">
        <x:v>2533</x:v>
      </x:c>
      <x:c r="C52" s="1874" t="s">
        <x:v>2521</x:v>
      </x:c>
      <x:c r="D52" s="1874" t="s">
        <x:v>2032</x:v>
      </x:c>
      <x:c r="E52" s="1880">
        <x:v>5.7311111111111108</x:v>
      </x:c>
    </x:row>
    <x:row r="53" spans="2:6">
      <x:c r="B53" s="1873" t="s">
        <x:v>2532</x:v>
      </x:c>
      <x:c r="C53" s="1876" t="s">
        <x:v>2521</x:v>
      </x:c>
      <x:c r="D53" s="1876" t="s">
        <x:v>2040</x:v>
      </x:c>
      <x:c r="E53" s="1881">
        <x:v>3.75</x:v>
      </x:c>
      <x:c r="F53" s="1900" t="s">
        <x:v>2561</x:v>
      </x:c>
    </x:row>
    <x:row r="54" spans="2:6">
      <x:c r="B54" s="1871" t="s">
        <x:v>2531</x:v>
      </x:c>
      <x:c r="C54" s="1874" t="s">
        <x:v>2521</x:v>
      </x:c>
      <x:c r="D54" s="1874" t="s">
        <x:v>2042</x:v>
      </x:c>
      <x:c r="E54" s="1880">
        <x:v>14.151851851851852</x:v>
      </x:c>
    </x:row>
    <x:row r="55" spans="2:6">
      <x:c r="B55" s="1871" t="s">
        <x:v>2529</x:v>
      </x:c>
      <x:c r="C55" s="1874" t="s">
        <x:v>2521</x:v>
      </x:c>
      <x:c r="D55" s="1874" t="s">
        <x:v>2048</x:v>
      </x:c>
      <x:c r="E55" s="1880">
        <x:v>10.560740740740741</x:v>
      </x:c>
    </x:row>
    <x:row r="56" spans="2:6">
      <x:c r="B56" s="1873" t="s">
        <x:v>2536</x:v>
      </x:c>
      <x:c r="C56" s="1876" t="s">
        <x:v>2521</x:v>
      </x:c>
      <x:c r="D56" s="1876" t="s">
        <x:v>2538</x:v>
      </x:c>
      <x:c r="E56" s="1881">
        <x:v>7.99</x:v>
      </x:c>
      <x:c r="F56" s="1899" t="s">
        <x:v>2559</x:v>
      </x:c>
    </x:row>
    <x:row r="57" spans="2:6">
      <x:c r="B57" s="1871" t="s">
        <x:v>2033</x:v>
      </x:c>
      <x:c r="C57" s="1874" t="s">
        <x:v>2521</x:v>
      </x:c>
      <x:c r="D57" s="1874" t="s">
        <x:v>2034</x:v>
      </x:c>
      <x:c r="E57" s="1880">
        <x:v>0.12740740740740741</x:v>
      </x:c>
    </x:row>
    <x:row r="58" spans="2:6">
      <x:c r="B58" s="1871" t="s">
        <x:v>1856</x:v>
      </x:c>
      <x:c r="C58" s="1874"/>
      <x:c r="D58" s="1874" t="s">
        <x:v>2539</x:v>
      </x:c>
      <x:c r="E58" s="1880">
        <x:v>3.2000000000000001E-2</x:v>
      </x:c>
    </x:row>
    <x:row r="59" spans="2:6">
      <x:c r="B59" s="1871" t="s">
        <x:v>1887</x:v>
      </x:c>
      <x:c r="C59" s="1874"/>
      <x:c r="D59" s="1874" t="s">
        <x:v>1888</x:v>
      </x:c>
      <x:c r="E59" s="1880">
        <x:v>7.0000000000000007E-2</x:v>
      </x:c>
    </x:row>
    <x:row r="60" spans="2:6">
      <x:c r="B60" s="1871" t="s">
        <x:v>1897</x:v>
      </x:c>
      <x:c r="C60" s="1874"/>
      <x:c r="D60" s="1874" t="s">
        <x:v>1898</x:v>
      </x:c>
      <x:c r="E60" s="1880">
        <x:v>9.6000000000000002E-2</x:v>
      </x:c>
    </x:row>
    <x:row r="61" spans="2:6">
      <x:c r="B61" s="1871" t="s">
        <x:v>1899</x:v>
      </x:c>
      <x:c r="C61" s="1874"/>
      <x:c r="D61" s="1874" t="s">
        <x:v>1900</x:v>
      </x:c>
      <x:c r="E61" s="1880">
        <x:v>0.33500000000000002</x:v>
      </x:c>
    </x:row>
    <x:row r="62" spans="2:6">
      <x:c r="B62" s="1871" t="s">
        <x:v>1901</x:v>
      </x:c>
      <x:c r="C62" s="1874" t="s">
        <x:v>2523</x:v>
      </x:c>
      <x:c r="D62" s="1874" t="s">
        <x:v>1902</x:v>
      </x:c>
      <x:c r="E62" s="1880">
        <x:v>0.33500000000000002</x:v>
      </x:c>
    </x:row>
    <x:row r="63" spans="2:6">
      <x:c r="B63" s="1871" t="s">
        <x:v>1903</x:v>
      </x:c>
      <x:c r="C63" s="1874" t="s">
        <x:v>2523</x:v>
      </x:c>
      <x:c r="D63" s="1874" t="s">
        <x:v>1904</x:v>
      </x:c>
      <x:c r="E63" s="1880">
        <x:v>0.252</x:v>
      </x:c>
    </x:row>
    <x:row r="64" spans="2:6">
      <x:c r="B64" s="1871" t="s">
        <x:v>1905</x:v>
      </x:c>
      <x:c r="C64" s="1874" t="s">
        <x:v>2523</x:v>
      </x:c>
      <x:c r="D64" s="1874" t="s">
        <x:v>1906</x:v>
      </x:c>
      <x:c r="E64" s="1880">
        <x:v>0.252</x:v>
      </x:c>
    </x:row>
    <x:row r="65" spans="2:5">
      <x:c r="B65" s="1871" t="s">
        <x:v>1907</x:v>
      </x:c>
      <x:c r="C65" s="1874" t="s">
        <x:v>2523</x:v>
      </x:c>
      <x:c r="D65" s="1874" t="s">
        <x:v>1908</x:v>
      </x:c>
      <x:c r="E65" s="1880">
        <x:v>0.252</x:v>
      </x:c>
    </x:row>
    <x:row r="66" spans="2:5">
      <x:c r="B66" s="1871" t="s">
        <x:v>1909</x:v>
      </x:c>
      <x:c r="C66" s="1874" t="s">
        <x:v>2523</x:v>
      </x:c>
      <x:c r="D66" s="1874" t="s">
        <x:v>1910</x:v>
      </x:c>
      <x:c r="E66" s="1880">
        <x:v>0.308</x:v>
      </x:c>
    </x:row>
    <x:row r="67" spans="2:5">
      <x:c r="B67" s="1871" t="s">
        <x:v>1911</x:v>
      </x:c>
      <x:c r="C67" s="1874" t="s">
        <x:v>2521</x:v>
      </x:c>
      <x:c r="D67" s="1874" t="s">
        <x:v>1912</x:v>
      </x:c>
      <x:c r="E67" s="1880">
        <x:v>0.308</x:v>
      </x:c>
    </x:row>
    <x:row r="68" spans="2:5">
      <x:c r="B68" s="1871" t="s">
        <x:v>1913</x:v>
      </x:c>
      <x:c r="C68" s="1874" t="s">
        <x:v>2521</x:v>
      </x:c>
      <x:c r="D68" s="1874" t="s">
        <x:v>1914</x:v>
      </x:c>
      <x:c r="E68" s="1880">
        <x:v>0.308</x:v>
      </x:c>
    </x:row>
    <x:row r="69" spans="2:5">
      <x:c r="B69" s="1871" t="s">
        <x:v>1915</x:v>
      </x:c>
      <x:c r="C69" s="1874" t="s">
        <x:v>2523</x:v>
      </x:c>
      <x:c r="D69" s="1874" t="s">
        <x:v>1916</x:v>
      </x:c>
      <x:c r="E69" s="1880">
        <x:v>0.34300000000000003</x:v>
      </x:c>
    </x:row>
    <x:row r="70" spans="2:5">
      <x:c r="B70" s="1871" t="s">
        <x:v>1917</x:v>
      </x:c>
      <x:c r="C70" s="1874" t="s">
        <x:v>2521</x:v>
      </x:c>
      <x:c r="D70" s="1874" t="s">
        <x:v>1918</x:v>
      </x:c>
      <x:c r="E70" s="1880">
        <x:v>0.34300000000000003</x:v>
      </x:c>
    </x:row>
    <x:row r="71" spans="2:5">
      <x:c r="B71" s="1871" t="s">
        <x:v>1919</x:v>
      </x:c>
      <x:c r="C71" s="1874" t="s">
        <x:v>2521</x:v>
      </x:c>
      <x:c r="D71" s="1874" t="s">
        <x:v>1920</x:v>
      </x:c>
      <x:c r="E71" s="1880">
        <x:v>0.34300000000000003</x:v>
      </x:c>
    </x:row>
    <x:row r="72" spans="2:5">
      <x:c r="B72" s="1871" t="s">
        <x:v>1921</x:v>
      </x:c>
      <x:c r="C72" s="1874" t="s">
        <x:v>2521</x:v>
      </x:c>
      <x:c r="D72" s="1874" t="s">
        <x:v>1922</x:v>
      </x:c>
      <x:c r="E72" s="1880">
        <x:v>0.34300000000000003</x:v>
      </x:c>
    </x:row>
    <x:row r="73" spans="2:5">
      <x:c r="B73" s="1871" t="s">
        <x:v>1923</x:v>
      </x:c>
      <x:c r="C73" s="1874" t="s">
        <x:v>2521</x:v>
      </x:c>
      <x:c r="D73" s="1874" t="s">
        <x:v>1924</x:v>
      </x:c>
      <x:c r="E73" s="1880">
        <x:v>0.12</x:v>
      </x:c>
    </x:row>
    <x:row r="74" spans="2:5">
      <x:c r="B74" s="1871" t="s">
        <x:v>1925</x:v>
      </x:c>
      <x:c r="C74" s="1874" t="s">
        <x:v>2522</x:v>
      </x:c>
      <x:c r="D74" s="1874" t="s">
        <x:v>1926</x:v>
      </x:c>
      <x:c r="E74" s="1880">
        <x:v>0.1295</x:v>
      </x:c>
    </x:row>
    <x:row r="75" spans="2:5">
      <x:c r="B75" s="1871" t="s">
        <x:v>1927</x:v>
      </x:c>
      <x:c r="C75" s="1874" t="s">
        <x:v>2521</x:v>
      </x:c>
      <x:c r="D75" s="1874" t="s">
        <x:v>1928</x:v>
      </x:c>
      <x:c r="E75" s="1880">
        <x:v>0.14960000000000001</x:v>
      </x:c>
    </x:row>
    <x:row r="76" spans="2:5">
      <x:c r="B76" s="1871" t="s">
        <x:v>1929</x:v>
      </x:c>
      <x:c r="C76" s="1874" t="s">
        <x:v>2521</x:v>
      </x:c>
      <x:c r="D76" s="1874" t="s">
        <x:v>1930</x:v>
      </x:c>
      <x:c r="E76" s="1880">
        <x:v>0.23400000000000001</x:v>
      </x:c>
    </x:row>
    <x:row r="77" spans="2:5">
      <x:c r="B77" s="1871" t="s">
        <x:v>1931</x:v>
      </x:c>
      <x:c r="C77" s="1874" t="s">
        <x:v>2521</x:v>
      </x:c>
      <x:c r="D77" s="1874" t="s">
        <x:v>1932</x:v>
      </x:c>
      <x:c r="E77" s="1880">
        <x:v>9.8000000000000004E-2</x:v>
      </x:c>
    </x:row>
    <x:row r="78" spans="2:5">
      <x:c r="B78" s="1871" t="s">
        <x:v>1858</x:v>
      </x:c>
      <x:c r="C78" s="1874" t="s">
        <x:v>2521</x:v>
      </x:c>
      <x:c r="D78" s="1874" t="s">
        <x:v>1859</x:v>
      </x:c>
      <x:c r="E78" s="1880">
        <x:v>6.1989999999999998</x:v>
      </x:c>
    </x:row>
    <x:row r="79" spans="2:5">
      <x:c r="B79" s="1871" t="s">
        <x:v>1891</x:v>
      </x:c>
      <x:c r="C79" s="1874" t="s">
        <x:v>2521</x:v>
      </x:c>
      <x:c r="D79" s="1874" t="s">
        <x:v>1892</x:v>
      </x:c>
      <x:c r="E79" s="1880">
        <x:v>0.20599999999999999</x:v>
      </x:c>
    </x:row>
    <x:row r="80" spans="2:5">
      <x:c r="B80" s="1871" t="s">
        <x:v>1893</x:v>
      </x:c>
      <x:c r="C80" s="1874" t="s">
        <x:v>2521</x:v>
      </x:c>
      <x:c r="D80" s="1874" t="s">
        <x:v>1894</x:v>
      </x:c>
      <x:c r="E80" s="1880">
        <x:v>0.20599999999999999</x:v>
      </x:c>
    </x:row>
    <x:row r="81" spans="2:5">
      <x:c r="B81" s="1872" t="s">
        <x:v>1895</x:v>
      </x:c>
      <x:c r="C81" s="1876" t="s">
        <x:v>2522</x:v>
      </x:c>
      <x:c r="D81" s="1876" t="s">
        <x:v>1896</x:v>
      </x:c>
      <x:c r="E81" s="1881">
        <x:v>2.052</x:v>
      </x:c>
    </x:row>
    <x:row r="82" spans="2:5">
      <x:c r="B82" s="1872" t="s">
        <x:v>1860</x:v>
      </x:c>
      <x:c r="C82" s="1876" t="s">
        <x:v>2522</x:v>
      </x:c>
      <x:c r="D82" s="1876" t="s">
        <x:v>1861</x:v>
      </x:c>
      <x:c r="E82" s="1881">
        <x:v>0.11700000000000001</x:v>
      </x:c>
    </x:row>
    <x:row r="83" spans="2:5">
      <x:c r="B83" s="1872" t="s">
        <x:v>1933</x:v>
      </x:c>
      <x:c r="C83" s="1876" t="s">
        <x:v>2522</x:v>
      </x:c>
      <x:c r="D83" s="1876" t="s">
        <x:v>1934</x:v>
      </x:c>
      <x:c r="E83" s="1881">
        <x:v>0.33500000000000002</x:v>
      </x:c>
    </x:row>
    <x:row r="84" spans="2:5">
      <x:c r="B84" s="1872" t="s">
        <x:v>1889</x:v>
      </x:c>
      <x:c r="C84" s="1876" t="s">
        <x:v>2522</x:v>
      </x:c>
      <x:c r="D84" s="1876" t="s">
        <x:v>1890</x:v>
      </x:c>
      <x:c r="E84" s="1881">
        <x:v>4.9000000000000002E-2</x:v>
      </x:c>
    </x:row>
    <x:row r="85" spans="2:5">
      <x:c r="B85" s="1872" t="s">
        <x:v>2035</x:v>
      </x:c>
      <x:c r="C85" s="1876" t="s">
        <x:v>2522</x:v>
      </x:c>
      <x:c r="D85" s="1876" t="s">
        <x:v>2036</x:v>
      </x:c>
      <x:c r="E85" s="1881">
        <x:v>1</x:v>
      </x:c>
    </x:row>
    <x:row r="86" spans="2:5">
      <x:c r="B86" s="1871" t="s">
        <x:v>2043</x:v>
      </x:c>
      <x:c r="C86" s="1874" t="s">
        <x:v>2522</x:v>
      </x:c>
      <x:c r="D86" s="1874" t="s">
        <x:v>2044</x:v>
      </x:c>
      <x:c r="E86" s="1880">
        <x:v>1</x:v>
      </x:c>
    </x:row>
    <x:row r="87" spans="2:5">
      <x:c r="B87" s="1871" t="s">
        <x:v>1935</x:v>
      </x:c>
      <x:c r="C87" s="1874" t="s">
        <x:v>2522</x:v>
      </x:c>
      <x:c r="D87" s="1874" t="s">
        <x:v>1936</x:v>
      </x:c>
      <x:c r="E87" s="1880">
        <x:v>2.9000000000000001E-2</x:v>
      </x:c>
    </x:row>
    <x:row r="88" spans="2:5">
      <x:c r="B88" s="1873" t="s">
        <x:v>1862</x:v>
      </x:c>
      <x:c r="C88" s="1876" t="s">
        <x:v>2522</x:v>
      </x:c>
      <x:c r="D88" s="1876" t="s">
        <x:v>1863</x:v>
      </x:c>
      <x:c r="E88" s="1881">
        <x:v>6.3E-2</x:v>
      </x:c>
    </x:row>
    <x:row r="89" spans="2:5">
      <x:c r="B89" s="1871" t="s">
        <x:v>1937</x:v>
      </x:c>
      <x:c r="C89" s="1874" t="s">
        <x:v>2522</x:v>
      </x:c>
      <x:c r="D89" s="1874" t="s">
        <x:v>1938</x:v>
      </x:c>
      <x:c r="E89" s="1880">
        <x:v>0.105</x:v>
      </x:c>
    </x:row>
    <x:row r="90" spans="2:5">
      <x:c r="B90" s="1870" t="s">
        <x:v>1864</x:v>
      </x:c>
      <x:c r="D90" s="1870" t="s">
        <x:v>1865</x:v>
      </x:c>
      <x:c r="E90" s="1880">
        <x:v>0.441</x:v>
      </x:c>
    </x:row>
    <x:row r="91" spans="2:5">
      <x:c r="B91" s="1870" t="s">
        <x:v>2525</x:v>
      </x:c>
      <x:c r="D91" s="1870" t="s">
        <x:v>2037</x:v>
      </x:c>
      <x:c r="E91" s="1880">
        <x:v>2.37</x:v>
      </x:c>
    </x:row>
    <x:row r="92" spans="2:5">
      <x:c r="B92" s="1870" t="s">
        <x:v>2515</x:v>
      </x:c>
      <x:c r="D92" s="1870" t="s">
        <x:v>2041</x:v>
      </x:c>
      <x:c r="E92" s="1880">
        <x:v>1.47</x:v>
      </x:c>
    </x:row>
    <x:row r="93" spans="2:5">
      <x:c r="B93" s="1870" t="s">
        <x:v>2516</x:v>
      </x:c>
      <x:c r="D93" s="1870" t="s">
        <x:v>2045</x:v>
      </x:c>
      <x:c r="E93" s="1880">
        <x:v>3.82</x:v>
      </x:c>
    </x:row>
    <x:row r="94" spans="2:5">
      <x:c r="B94" s="1870" t="s">
        <x:v>2518</x:v>
      </x:c>
      <x:c r="D94" s="1870" t="s">
        <x:v>2049</x:v>
      </x:c>
      <x:c r="E94" s="1880">
        <x:v>3.56</x:v>
      </x:c>
    </x:row>
    <x:row r="95" spans="2:5">
      <x:c r="B95" s="1870" t="s">
        <x:v>2528</x:v>
      </x:c>
      <x:c r="D95" s="1870" t="s">
        <x:v>2053</x:v>
      </x:c>
      <x:c r="E95" s="1880">
        <x:v>2.86</x:v>
      </x:c>
    </x:row>
    <x:row r="96" spans="2:5">
      <x:c r="B96" s="1870" t="s">
        <x:v>1939</x:v>
      </x:c>
      <x:c r="D96" s="1870" t="s">
        <x:v>1940</x:v>
      </x:c>
      <x:c r="E96" s="1880">
        <x:v>2.36</x:v>
      </x:c>
    </x:row>
    <x:row r="97" spans="2:5">
      <x:c r="B97" s="1870" t="s">
        <x:v>1941</x:v>
      </x:c>
      <x:c r="D97" s="1870" t="s">
        <x:v>1942</x:v>
      </x:c>
      <x:c r="E97" s="1880">
        <x:v>0.84</x:v>
      </x:c>
    </x:row>
    <x:row r="98" spans="2:5">
      <x:c r="B98" s="1870" t="s">
        <x:v>1943</x:v>
      </x:c>
      <x:c r="D98" s="1870" t="s">
        <x:v>1944</x:v>
      </x:c>
      <x:c r="E98" s="1880">
        <x:v>1.93</x:v>
      </x:c>
    </x:row>
    <x:row r="99" spans="2:5">
      <x:c r="B99" s="1870" t="s">
        <x:v>1945</x:v>
      </x:c>
      <x:c r="D99" s="1870" t="s">
        <x:v>1946</x:v>
      </x:c>
      <x:c r="E99" s="1880">
        <x:v>6.6000000000000003E-2</x:v>
      </x:c>
    </x:row>
    <x:row r="100" spans="2:5">
      <x:c r="B100" s="1870" t="s">
        <x:v>1870</x:v>
      </x:c>
      <x:c r="D100" s="1870" t="s">
        <x:v>1871</x:v>
      </x:c>
      <x:c r="E100" s="1880">
        <x:v>3.5000000000000003E-2</x:v>
      </x:c>
    </x:row>
    <x:row r="101" spans="2:5">
      <x:c r="B101" s="1870" t="s">
        <x:v>1948</x:v>
      </x:c>
      <x:c r="D101" s="1870" t="s">
        <x:v>1949</x:v>
      </x:c>
      <x:c r="E101" s="1880">
        <x:v>2.5000000000000001E-2</x:v>
      </x:c>
    </x:row>
    <x:row r="102" spans="2:5">
      <x:c r="B102" s="1870" t="s">
        <x:v>1950</x:v>
      </x:c>
      <x:c r="D102" s="1870" t="s">
        <x:v>1951</x:v>
      </x:c>
      <x:c r="E102" s="1880">
        <x:v>1.4E-2</x:v>
      </x:c>
    </x:row>
    <x:row r="103" spans="2:5">
      <x:c r="B103" s="1870" t="s">
        <x:v>1952</x:v>
      </x:c>
      <x:c r="D103" s="1870" t="s">
        <x:v>1953</x:v>
      </x:c>
      <x:c r="E103" s="1880">
        <x:v>2.5999999999999999E-2</x:v>
      </x:c>
    </x:row>
    <x:row r="104" spans="2:5">
      <x:c r="B104" s="1870" t="s">
        <x:v>1868</x:v>
      </x:c>
      <x:c r="D104" s="1870" t="s">
        <x:v>1869</x:v>
      </x:c>
      <x:c r="E104" s="1880">
        <x:v>0.47</x:v>
      </x:c>
    </x:row>
    <x:row r="105" spans="2:5">
      <x:c r="B105" s="1870" t="s">
        <x:v>1866</x:v>
      </x:c>
      <x:c r="D105" s="1870" t="s">
        <x:v>1867</x:v>
      </x:c>
      <x:c r="E105" s="1880">
        <x:v>1</x:v>
      </x:c>
    </x:row>
    <x:row r="106" spans="2:5">
      <x:c r="B106" s="1870" t="s">
        <x:v>1947</x:v>
      </x:c>
      <x:c r="D106" s="1870" t="s">
        <x:v>2540</x:v>
      </x:c>
      <x:c r="E106" s="1880">
        <x:v>0.47</x:v>
      </x:c>
    </x:row>
    <x:row r="107" spans="2:5">
      <x:c r="B107" s="1870" t="s">
        <x:v>1954</x:v>
      </x:c>
      <x:c r="D107" s="1870" t="s">
        <x:v>1955</x:v>
      </x:c>
      <x:c r="E107" s="1880">
        <x:v>9.6296296296296303E-3</x:v>
      </x:c>
    </x:row>
    <x:row r="108" spans="2:5">
      <x:c r="B108" s="1870" t="s">
        <x:v>1956</x:v>
      </x:c>
      <x:c r="D108" s="1870" t="s">
        <x:v>1957</x:v>
      </x:c>
      <x:c r="E108" s="1880">
        <x:v>8.2000000000000003E-2</x:v>
      </x:c>
    </x:row>
    <x:row r="109" spans="2:5">
      <x:c r="B109" s="1870" t="s">
        <x:v>1958</x:v>
      </x:c>
      <x:c r="D109" s="1870" t="s">
        <x:v>1875</x:v>
      </x:c>
      <x:c r="E109" s="1880">
        <x:v>1.77</x:v>
      </x:c>
    </x:row>
    <x:row r="110" spans="2:5">
      <x:c r="B110" s="1870" t="s">
        <x:v>1959</x:v>
      </x:c>
      <x:c r="D110" s="1870" t="s">
        <x:v>1960</x:v>
      </x:c>
      <x:c r="E110" s="1880">
        <x:v>0.152</x:v>
      </x:c>
    </x:row>
    <x:row r="111" spans="2:5">
      <x:c r="B111" s="1870" t="s">
        <x:v>1961</x:v>
      </x:c>
      <x:c r="D111" s="1870" t="s">
        <x:v>1962</x:v>
      </x:c>
      <x:c r="E111" s="1880">
        <x:v>1.2E-2</x:v>
      </x:c>
    </x:row>
    <x:row r="112" spans="2:5">
      <x:c r="B112" s="1870" t="s">
        <x:v>1963</x:v>
      </x:c>
      <x:c r="D112" s="1870" t="s">
        <x:v>1964</x:v>
      </x:c>
      <x:c r="E112" s="1880">
        <x:v>8.9999999999999993E-3</x:v>
      </x:c>
    </x:row>
    <x:row r="113" spans="2:5">
      <x:c r="B113" s="1870" t="s">
        <x:v>1965</x:v>
      </x:c>
      <x:c r="D113" s="1870" t="s">
        <x:v>1964</x:v>
      </x:c>
      <x:c r="E113" s="1880">
        <x:v>8.9999999999999993E-3</x:v>
      </x:c>
    </x:row>
    <x:row r="114" spans="2:5">
      <x:c r="B114" s="1870" t="s">
        <x:v>1872</x:v>
      </x:c>
      <x:c r="D114" s="1870" t="s">
        <x:v>1873</x:v>
      </x:c>
      <x:c r="E114" s="1880">
        <x:v>1.4E-2</x:v>
      </x:c>
    </x:row>
    <x:row r="115" spans="2:5">
      <x:c r="B115" s="1870" t="s">
        <x:v>1874</x:v>
      </x:c>
      <x:c r="D115" s="1870" t="s">
        <x:v>1875</x:v>
      </x:c>
      <x:c r="E115" s="1880">
        <x:v>5.4580000000000002</x:v>
      </x:c>
    </x:row>
    <x:row r="116" spans="2:5">
      <x:c r="B116" s="1870" t="s">
        <x:v>1876</x:v>
      </x:c>
      <x:c r="D116" s="1870" t="s">
        <x:v>1875</x:v>
      </x:c>
      <x:c r="E116" s="1880">
        <x:v>5.2389999999999999</x:v>
      </x:c>
    </x:row>
    <x:row r="117" spans="2:5">
      <x:c r="B117" s="1870" t="s">
        <x:v>1969</x:v>
      </x:c>
      <x:c r="D117" s="1870" t="s">
        <x:v>2541</x:v>
      </x:c>
      <x:c r="E117" s="1880">
        <x:v>5.7</x:v>
      </x:c>
    </x:row>
    <x:row r="118" spans="2:5">
      <x:c r="B118" s="1870" t="s">
        <x:v>1971</x:v>
      </x:c>
      <x:c r="D118" s="1870" t="s">
        <x:v>2542</x:v>
      </x:c>
      <x:c r="E118" s="1880">
        <x:v>5.7</x:v>
      </x:c>
    </x:row>
    <x:row r="119" spans="2:5">
      <x:c r="B119" s="1870" t="s">
        <x:v>1972</x:v>
      </x:c>
      <x:c r="D119" s="1870" t="s">
        <x:v>2543</x:v>
      </x:c>
      <x:c r="E119" s="1880">
        <x:v>5.7</x:v>
      </x:c>
    </x:row>
    <x:row r="120" spans="2:5">
      <x:c r="B120" s="1870" t="s">
        <x:v>1973</x:v>
      </x:c>
      <x:c r="D120" s="1870" t="s">
        <x:v>2544</x:v>
      </x:c>
      <x:c r="E120" s="1880"/>
    </x:row>
    <x:row r="121" spans="2:5">
      <x:c r="B121" s="1870" t="s">
        <x:v>2514</x:v>
      </x:c>
      <x:c r="D121" s="1870" t="s">
        <x:v>1978</x:v>
      </x:c>
      <x:c r="E121" s="1880">
        <x:v>1.1183000000000001</x:v>
      </x:c>
    </x:row>
    <x:row r="122" spans="2:5">
      <x:c r="B122" s="1870" t="s">
        <x:v>2513</x:v>
      </x:c>
      <x:c r="D122" s="1870" t="s">
        <x:v>1978</x:v>
      </x:c>
      <x:c r="E122" s="1880">
        <x:v>1.1164000000000001</x:v>
      </x:c>
    </x:row>
    <x:row r="123" spans="2:5">
      <x:c r="B123" s="1870" t="s">
        <x:v>1984</x:v>
      </x:c>
      <x:c r="D123" s="1870" t="s">
        <x:v>2545</x:v>
      </x:c>
      <x:c r="E123" s="1880">
        <x:v>0.05</x:v>
      </x:c>
    </x:row>
    <x:row r="124" spans="2:5">
      <x:c r="B124" s="1870" t="s">
        <x:v>1980</x:v>
      </x:c>
      <x:c r="D124" s="1870" t="s">
        <x:v>1981</x:v>
      </x:c>
      <x:c r="E124" s="1880">
        <x:v>0.04</x:v>
      </x:c>
    </x:row>
    <x:row r="125" spans="2:5">
      <x:c r="B125" s="1870" t="s">
        <x:v>1982</x:v>
      </x:c>
      <x:c r="D125" s="1870" t="s">
        <x:v>1983</x:v>
      </x:c>
      <x:c r="E125" s="1880">
        <x:v>0.13159999999999999</x:v>
      </x:c>
    </x:row>
    <x:row r="126" spans="2:5">
      <x:c r="B126" s="1870" t="s">
        <x:v>1986</x:v>
      </x:c>
      <x:c r="D126" s="1870" t="s">
        <x:v>2546</x:v>
      </x:c>
      <x:c r="E126" s="1880">
        <x:v>0.08</x:v>
      </x:c>
    </x:row>
    <x:row r="127" spans="2:5">
      <x:c r="B127" s="1870" t="s">
        <x:v>1975</x:v>
      </x:c>
      <x:c r="D127" s="1870" t="s">
        <x:v>1976</x:v>
      </x:c>
      <x:c r="E127" s="1880">
        <x:v>0.27</x:v>
      </x:c>
    </x:row>
    <x:row r="128" spans="2:5">
      <x:c r="B128" s="1870" t="s">
        <x:v>1877</x:v>
      </x:c>
      <x:c r="D128" s="1870" t="s">
        <x:v>1878</x:v>
      </x:c>
      <x:c r="E128" s="1880">
        <x:v>0.16</x:v>
      </x:c>
    </x:row>
    <x:row r="129" spans="2:5">
      <x:c r="B129" s="1870" t="s">
        <x:v>1966</x:v>
      </x:c>
      <x:c r="D129" s="1870" t="s">
        <x:v>1967</x:v>
      </x:c>
      <x:c r="E129" s="1880">
        <x:v>5.4199999999999998E-2</x:v>
      </x:c>
    </x:row>
    <x:row r="130" spans="2:5">
      <x:c r="B130" s="1870" t="s">
        <x:v>1968</x:v>
      </x:c>
      <x:c r="D130" s="1870" t="s">
        <x:v>1967</x:v>
      </x:c>
      <x:c r="E130" s="1880">
        <x:v>2.01E-2</x:v>
      </x:c>
    </x:row>
    <x:row r="131" spans="2:5">
      <x:c r="B131" s="1870" t="s">
        <x:v>2517</x:v>
      </x:c>
      <x:c r="D131" s="1870" t="s">
        <x:v>2047</x:v>
      </x:c>
      <x:c r="E131" s="1880">
        <x:v>1.03</x:v>
      </x:c>
    </x:row>
    <x:row r="132" spans="2:5">
      <x:c r="B132" s="1870" t="s">
        <x:v>2530</x:v>
      </x:c>
      <x:c r="D132" s="1870" t="s">
        <x:v>2046</x:v>
      </x:c>
      <x:c r="E132" s="1880">
        <x:v>5.8703703703703702</x:v>
      </x:c>
    </x:row>
  </x:sheetData>
  <x:phoneticPr fontId="9" type="noConversion"/>
  <x:pageMargins left="0.7" right="0.7" top="0.75" bottom="0.75" header="0.3" footer="0.3"/>
</x:worksheet>
</file>

<file path=xl/worksheets/sheet2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B65E9AD-14B5-44F1-9F88-56A7690F2F05}" mc:Ignorable="x14ac xr xr2 xr3">
  <x:sheetPr>
    <x:tabColor rgb="FFFF0000"/>
  </x:sheetPr>
  <x:dimension ref="A1:S159"/>
  <x:sheetViews>
    <x:sheetView topLeftCell="A91" workbookViewId="0">
      <x:selection activeCell="J21" sqref="J21"/>
    </x:sheetView>
  </x:sheetViews>
  <x:sheetFormatPr defaultColWidth="13.296875" defaultRowHeight="17.399999999999999"/>
  <x:cols>
    <x:col min="1" max="1" width="25.296875" style="1" customWidth="1"/>
    <x:col min="2" max="2" width="49.796875" style="240" bestFit="1" customWidth="1"/>
    <x:col min="3" max="16384" width="13.296875" style="1"/>
  </x:cols>
  <x:sheetData>
    <x:row r="1" spans="1:19">
      <x:c r="A1" s="92" t="s">
        <x:v>394</x:v>
      </x:c>
      <x:c r="B1" s="235" t="s">
        <x:v>403</x:v>
      </x:c>
      <x:c r="C1" s="82"/>
      <x:c r="D1" s="82"/>
      <x:c r="E1" s="82"/>
      <x:c r="F1" s="82"/>
      <x:c r="G1" s="82"/>
      <x:c r="H1" s="82"/>
      <x:c r="I1" s="82"/>
      <x:c r="J1" s="82"/>
      <x:c r="K1" s="82"/>
      <x:c r="L1" s="82"/>
      <x:c r="M1" s="82"/>
      <x:c r="N1" s="82"/>
      <x:c r="O1" s="83"/>
      <x:c r="P1" s="84"/>
    </x:row>
    <x:row r="2" spans="1:19">
      <x:c r="A2" s="92" t="s">
        <x:v>395</x:v>
      </x:c>
      <x:c r="B2" s="235" t="s">
        <x:v>325</x:v>
      </x:c>
      <x:c r="C2" s="83"/>
      <x:c r="D2" s="83"/>
      <x:c r="E2" s="83"/>
      <x:c r="F2" s="83"/>
      <x:c r="G2" s="83"/>
      <x:c r="H2" s="83"/>
      <x:c r="I2" s="83"/>
      <x:c r="J2" s="83"/>
      <x:c r="K2" s="83"/>
      <x:c r="L2" s="83"/>
      <x:c r="M2" s="83"/>
      <x:c r="N2" s="83"/>
      <x:c r="O2" s="83"/>
      <x:c r="P2" s="83"/>
    </x:row>
    <x:row r="3" spans="1:19">
      <x:c r="A3" s="85"/>
      <x:c r="B3" s="236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6"/>
      <x:c r="N3" s="86"/>
      <x:c r="O3" s="85"/>
      <x:c r="P3" s="87"/>
    </x:row>
    <x:row r="4" spans="1:19">
      <x:c r="A4" s="88" t="s">
        <x:v>397</x:v>
      </x:c>
      <x:c r="B4" s="237"/>
      <x:c r="C4" s="90" t="s">
        <x:v>0</x:v>
      </x:c>
      <x:c r="D4" s="90" t="s">
        <x:v>1</x:v>
      </x:c>
      <x:c r="E4" s="90" t="s">
        <x:v>2</x:v>
      </x:c>
      <x:c r="F4" s="90" t="s">
        <x:v>3</x:v>
      </x:c>
      <x:c r="G4" s="90" t="s">
        <x:v>4</x:v>
      </x:c>
      <x:c r="H4" s="90" t="s">
        <x:v>5</x:v>
      </x:c>
      <x:c r="I4" s="90" t="s">
        <x:v>6</x:v>
      </x:c>
      <x:c r="J4" s="90" t="s">
        <x:v>7</x:v>
      </x:c>
      <x:c r="K4" s="90" t="s">
        <x:v>8</x:v>
      </x:c>
      <x:c r="L4" s="90" t="s">
        <x:v>9</x:v>
      </x:c>
      <x:c r="M4" s="90" t="s">
        <x:v>62</x:v>
      </x:c>
      <x:c r="N4" s="90" t="s">
        <x:v>63</x:v>
      </x:c>
      <x:c r="O4" s="89" t="s">
        <x:v>400</x:v>
      </x:c>
      <x:c r="P4" s="89" t="s">
        <x:v>398</x:v>
      </x:c>
    </x:row>
    <x:row r="5" spans="1:19">
      <x:c r="A5" s="81"/>
      <x:c r="B5" s="238" t="s">
        <x:v>399</x:v>
      </x:c>
      <x:c r="C5" s="93">
        <x:f t="shared" ref="C5:O5" si="0">SUMIF($B:$B,"sum",C:C)</x:f>
        <x:v>3431554.16</x:v>
      </x:c>
      <x:c r="D5" s="93">
        <x:f t="shared" si="0"/>
        <x:v>4993505.91</x:v>
      </x:c>
      <x:c r="E5" s="93">
        <x:f t="shared" si="0"/>
        <x:v>4067813.3099999996</x:v>
      </x:c>
      <x:c r="F5" s="93">
        <x:f t="shared" si="0"/>
        <x:v>3859816.8400000003</x:v>
      </x:c>
      <x:c r="G5" s="93">
        <x:f t="shared" si="0"/>
        <x:v>3357753.3899999997</x:v>
      </x:c>
      <x:c r="H5" s="93">
        <x:f t="shared" si="0"/>
        <x:v>4884078.59</x:v>
      </x:c>
      <x:c r="I5" s="93">
        <x:f t="shared" si="0"/>
        <x:v>3652732.21</x:v>
      </x:c>
      <x:c r="J5" s="93">
        <x:f t="shared" si="0"/>
        <x:v>4352744.2300000004</x:v>
      </x:c>
      <x:c r="K5" s="93">
        <x:f t="shared" si="0"/>
        <x:v>3974132.46</x:v>
      </x:c>
      <x:c r="L5" s="93">
        <x:f t="shared" si="0"/>
        <x:v>3619550.79</x:v>
      </x:c>
      <x:c r="M5" s="93">
        <x:f t="shared" si="0"/>
        <x:v>3197692.98</x:v>
      </x:c>
      <x:c r="N5" s="93">
        <x:f t="shared" si="0"/>
        <x:v>4718089.42</x:v>
      </x:c>
      <x:c r="O5" s="220">
        <x:f t="shared" si="0"/>
        <x:v>48109464.289999999</x:v>
      </x:c>
      <x:c r="P5" s="94"/>
      <x:c r="Q5" s="95"/>
      <x:c r="S5" s="96"/>
    </x:row>
    <x:row r="6" spans="1:19">
      <x:c r="A6" s="251" t="s">
        <x:v>645</x:v>
      </x:c>
      <x:c r="B6" s="239" t="s">
        <x:v>401</x:v>
      </x:c>
      <x:c r="C6" s="222">
        <x:f>SUM(C7:C49)</x:f>
        <x:v>1994600</x:v>
      </x:c>
      <x:c r="D6" s="221">
        <x:f t="shared" ref="D6:N6" si="1">SUM(D7:D49)</x:f>
        <x:v>2991000</x:v>
      </x:c>
      <x:c r="E6" s="221">
        <x:f t="shared" si="1"/>
        <x:v>2192000</x:v>
      </x:c>
      <x:c r="F6" s="221">
        <x:f t="shared" si="1"/>
        <x:v>2141600</x:v>
      </x:c>
      <x:c r="G6" s="221">
        <x:f t="shared" si="1"/>
        <x:v>1705140</x:v>
      </x:c>
      <x:c r="H6" s="221">
        <x:f t="shared" si="1"/>
        <x:v>3062000</x:v>
      </x:c>
      <x:c r="I6" s="221">
        <x:f t="shared" si="1"/>
        <x:v>2024600</x:v>
      </x:c>
      <x:c r="J6" s="221">
        <x:f t="shared" si="1"/>
        <x:v>2961000</x:v>
      </x:c>
      <x:c r="K6" s="221">
        <x:f t="shared" si="1"/>
        <x:v>2200000</x:v>
      </x:c>
      <x:c r="L6" s="221">
        <x:f t="shared" si="1"/>
        <x:v>2133600</x:v>
      </x:c>
      <x:c r="M6" s="221">
        <x:f t="shared" si="1"/>
        <x:v>1815140</x:v>
      </x:c>
      <x:c r="N6" s="221">
        <x:f t="shared" si="1"/>
        <x:v>3106400</x:v>
      </x:c>
      <x:c r="O6" s="221">
        <x:f>SUM(C6:N6)</x:f>
        <x:v>28327080</x:v>
      </x:c>
      <x:c r="P6" s="223"/>
      <x:c r="S6" s="96"/>
    </x:row>
    <x:row r="7" spans="1:19">
      <x:c r="A7" s="251"/>
      <x:c r="B7" s="421" t="s">
        <x:v>646</x:v>
      </x:c>
      <x:c r="C7" s="1797">
        <x:v>1000</x:v>
      </x:c>
      <x:c r="D7" s="1798">
        <x:v>1000</x:v>
      </x:c>
      <x:c r="E7" s="1798">
        <x:v>1000</x:v>
      </x:c>
      <x:c r="F7" s="1798">
        <x:v>1000</x:v>
      </x:c>
      <x:c r="G7" s="1798">
        <x:v>1000</x:v>
      </x:c>
      <x:c r="H7" s="1798">
        <x:v>1000</x:v>
      </x:c>
      <x:c r="I7" s="1798">
        <x:v>1000</x:v>
      </x:c>
      <x:c r="J7" s="1798">
        <x:v>1000</x:v>
      </x:c>
      <x:c r="K7" s="1798">
        <x:v>1000</x:v>
      </x:c>
      <x:c r="L7" s="1798">
        <x:v>1000</x:v>
      </x:c>
      <x:c r="M7" s="1798">
        <x:v>1000</x:v>
      </x:c>
      <x:c r="N7" s="1798">
        <x:v>1000</x:v>
      </x:c>
      <x:c r="O7" s="226">
        <x:f t="shared" ref="O7:O69" si="2">SUM(C7:N7)</x:f>
        <x:v>12000</x:v>
      </x:c>
      <x:c r="P7" s="227"/>
      <x:c r="S7" s="96"/>
    </x:row>
    <x:row r="8" spans="1:19">
      <x:c r="A8" s="251"/>
      <x:c r="B8" s="422" t="s">
        <x:v>2405</x:v>
      </x:c>
      <x:c r="C8" s="1797">
        <x:v>63000</x:v>
      </x:c>
      <x:c r="D8" s="1798"/>
      <x:c r="E8" s="1798"/>
      <x:c r="F8" s="1798">
        <x:v>63000</x:v>
      </x:c>
      <x:c r="G8" s="1798"/>
      <x:c r="H8" s="1798"/>
      <x:c r="I8" s="1798">
        <x:v>63000</x:v>
      </x:c>
      <x:c r="J8" s="1798"/>
      <x:c r="K8" s="1798"/>
      <x:c r="L8" s="1798">
        <x:v>63000</x:v>
      </x:c>
      <x:c r="M8" s="1798"/>
      <x:c r="N8" s="1798"/>
      <x:c r="O8" s="226">
        <x:f t="shared" si="2"/>
        <x:v>252000</x:v>
      </x:c>
      <x:c r="P8" s="227"/>
      <x:c r="S8" s="96"/>
    </x:row>
    <x:row r="9" spans="1:19">
      <x:c r="A9" s="251"/>
      <x:c r="B9" s="422" t="s">
        <x:v>2406</x:v>
      </x:c>
      <x:c r="C9" s="1797">
        <x:v>63000</x:v>
      </x:c>
      <x:c r="D9" s="1798">
        <x:v>63000</x:v>
      </x:c>
      <x:c r="E9" s="1798">
        <x:v>63000</x:v>
      </x:c>
      <x:c r="F9" s="1798">
        <x:v>63000</x:v>
      </x:c>
      <x:c r="G9" s="1798">
        <x:v>63000</x:v>
      </x:c>
      <x:c r="H9" s="1798">
        <x:v>63000</x:v>
      </x:c>
      <x:c r="I9" s="1798">
        <x:v>63000</x:v>
      </x:c>
      <x:c r="J9" s="1798">
        <x:v>63000</x:v>
      </x:c>
      <x:c r="K9" s="1798">
        <x:v>63000</x:v>
      </x:c>
      <x:c r="L9" s="1798">
        <x:v>63000</x:v>
      </x:c>
      <x:c r="M9" s="1798">
        <x:v>63000</x:v>
      </x:c>
      <x:c r="N9" s="1798">
        <x:v>63000</x:v>
      </x:c>
      <x:c r="O9" s="226">
        <x:f t="shared" si="2"/>
        <x:v>756000</x:v>
      </x:c>
      <x:c r="P9" s="227"/>
      <x:c r="S9" s="96"/>
    </x:row>
    <x:row r="10" spans="1:19">
      <x:c r="A10" s="251"/>
      <x:c r="B10" s="422" t="s">
        <x:v>2407</x:v>
      </x:c>
      <x:c r="C10" s="1797"/>
      <x:c r="D10" s="1798"/>
      <x:c r="E10" s="1798">
        <x:v>660000</x:v>
      </x:c>
      <x:c r="F10" s="1798"/>
      <x:c r="G10" s="1798"/>
      <x:c r="H10" s="1798"/>
      <x:c r="I10" s="1798"/>
      <x:c r="J10" s="1798"/>
      <x:c r="K10" s="1798">
        <x:v>660000</x:v>
      </x:c>
      <x:c r="L10" s="1798"/>
      <x:c r="M10" s="1798"/>
      <x:c r="N10" s="1798"/>
      <x:c r="O10" s="226">
        <x:f t="shared" si="2"/>
        <x:v>1320000</x:v>
      </x:c>
      <x:c r="P10" s="227"/>
      <x:c r="S10" s="96"/>
    </x:row>
    <x:row r="11" spans="1:19">
      <x:c r="A11" s="251"/>
      <x:c r="B11" s="422" t="s">
        <x:v>2408</x:v>
      </x:c>
      <x:c r="C11" s="1797"/>
      <x:c r="D11" s="1798">
        <x:v>1220000</x:v>
      </x:c>
      <x:c r="E11" s="1798"/>
      <x:c r="F11" s="1798"/>
      <x:c r="G11" s="1798"/>
      <x:c r="H11" s="1798"/>
      <x:c r="I11" s="1798"/>
      <x:c r="J11" s="1798">
        <x:v>1220000</x:v>
      </x:c>
      <x:c r="K11" s="1798"/>
      <x:c r="L11" s="1798"/>
      <x:c r="M11" s="1798"/>
      <x:c r="N11" s="1798"/>
      <x:c r="O11" s="226">
        <x:f t="shared" si="2"/>
        <x:v>2440000</x:v>
      </x:c>
      <x:c r="P11" s="227"/>
      <x:c r="S11" s="96"/>
    </x:row>
    <x:row r="12" spans="1:19">
      <x:c r="A12" s="251"/>
      <x:c r="B12" s="422" t="s">
        <x:v>2409</x:v>
      </x:c>
      <x:c r="C12" s="1797">
        <x:v>38000</x:v>
      </x:c>
      <x:c r="D12" s="1798">
        <x:v>38000</x:v>
      </x:c>
      <x:c r="E12" s="1798">
        <x:v>38000</x:v>
      </x:c>
      <x:c r="F12" s="1798">
        <x:v>38000</x:v>
      </x:c>
      <x:c r="G12" s="1798">
        <x:v>38000</x:v>
      </x:c>
      <x:c r="H12" s="1798">
        <x:v>38000</x:v>
      </x:c>
      <x:c r="I12" s="1798">
        <x:v>38000</x:v>
      </x:c>
      <x:c r="J12" s="1798">
        <x:v>38000</x:v>
      </x:c>
      <x:c r="K12" s="1798">
        <x:v>38000</x:v>
      </x:c>
      <x:c r="L12" s="1798">
        <x:v>38000</x:v>
      </x:c>
      <x:c r="M12" s="1798">
        <x:v>38000</x:v>
      </x:c>
      <x:c r="N12" s="1798">
        <x:v>38000</x:v>
      </x:c>
      <x:c r="O12" s="226">
        <x:f t="shared" si="2"/>
        <x:v>456000</x:v>
      </x:c>
      <x:c r="P12" s="227"/>
      <x:c r="S12" s="96"/>
    </x:row>
    <x:row r="13" spans="1:19">
      <x:c r="A13" s="251"/>
      <x:c r="B13" s="422" t="s">
        <x:v>2410</x:v>
      </x:c>
      <x:c r="C13" s="1797">
        <x:v>140000</x:v>
      </x:c>
      <x:c r="D13" s="1798">
        <x:v>140000</x:v>
      </x:c>
      <x:c r="E13" s="1798">
        <x:v>140000</x:v>
      </x:c>
      <x:c r="F13" s="1798">
        <x:v>140000</x:v>
      </x:c>
      <x:c r="G13" s="1798">
        <x:v>140000</x:v>
      </x:c>
      <x:c r="H13" s="1798">
        <x:v>140000</x:v>
      </x:c>
      <x:c r="I13" s="1798">
        <x:v>140000</x:v>
      </x:c>
      <x:c r="J13" s="1798">
        <x:v>140000</x:v>
      </x:c>
      <x:c r="K13" s="1798">
        <x:v>140000</x:v>
      </x:c>
      <x:c r="L13" s="1798">
        <x:v>140000</x:v>
      </x:c>
      <x:c r="M13" s="1798">
        <x:v>140000</x:v>
      </x:c>
      <x:c r="N13" s="1798">
        <x:v>140000</x:v>
      </x:c>
      <x:c r="O13" s="226">
        <x:f t="shared" si="2"/>
        <x:v>1680000</x:v>
      </x:c>
      <x:c r="P13" s="227"/>
      <x:c r="S13" s="96"/>
    </x:row>
    <x:row r="14" spans="1:19">
      <x:c r="A14" s="251"/>
      <x:c r="B14" s="422" t="s">
        <x:v>649</x:v>
      </x:c>
      <x:c r="C14" s="1797"/>
      <x:c r="D14" s="1798"/>
      <x:c r="E14" s="1798">
        <x:v>29000</x:v>
      </x:c>
      <x:c r="F14" s="1798"/>
      <x:c r="G14" s="1798"/>
      <x:c r="H14" s="1798">
        <x:v>29000</x:v>
      </x:c>
      <x:c r="I14" s="1798"/>
      <x:c r="J14" s="1798"/>
      <x:c r="K14" s="1798">
        <x:v>29000</x:v>
      </x:c>
      <x:c r="L14" s="1798"/>
      <x:c r="M14" s="1798"/>
      <x:c r="N14" s="1798">
        <x:v>29000</x:v>
      </x:c>
      <x:c r="O14" s="226">
        <x:f t="shared" si="2"/>
        <x:v>116000</x:v>
      </x:c>
      <x:c r="P14" s="227"/>
      <x:c r="S14" s="96"/>
    </x:row>
    <x:row r="15" spans="1:19">
      <x:c r="A15" s="251"/>
      <x:c r="B15" s="422" t="s">
        <x:v>1470</x:v>
      </x:c>
      <x:c r="C15" s="1797"/>
      <x:c r="D15" s="1798">
        <x:v>42000</x:v>
      </x:c>
      <x:c r="E15" s="1798"/>
      <x:c r="F15" s="1798"/>
      <x:c r="G15" s="1798">
        <x:v>42000</x:v>
      </x:c>
      <x:c r="H15" s="1798"/>
      <x:c r="I15" s="1798"/>
      <x:c r="J15" s="1798">
        <x:v>42000</x:v>
      </x:c>
      <x:c r="K15" s="1798"/>
      <x:c r="L15" s="1798"/>
      <x:c r="M15" s="1798">
        <x:v>42000</x:v>
      </x:c>
      <x:c r="N15" s="1798"/>
      <x:c r="O15" s="226">
        <x:f t="shared" si="2"/>
        <x:v>168000</x:v>
      </x:c>
      <x:c r="P15" s="227"/>
      <x:c r="S15" s="96"/>
    </x:row>
    <x:row r="16" spans="1:19">
      <x:c r="A16" s="251"/>
      <x:c r="B16" s="1799" t="s">
        <x:v>647</x:v>
      </x:c>
      <x:c r="C16" s="1797">
        <x:v>5400</x:v>
      </x:c>
      <x:c r="D16" s="1798">
        <x:v>5400</x:v>
      </x:c>
      <x:c r="E16" s="1798">
        <x:v>5400</x:v>
      </x:c>
      <x:c r="F16" s="1798">
        <x:v>5400</x:v>
      </x:c>
      <x:c r="G16" s="1798">
        <x:v>5400</x:v>
      </x:c>
      <x:c r="H16" s="1798">
        <x:v>5400</x:v>
      </x:c>
      <x:c r="I16" s="1798">
        <x:v>5400</x:v>
      </x:c>
      <x:c r="J16" s="1798">
        <x:v>5400</x:v>
      </x:c>
      <x:c r="K16" s="1798">
        <x:v>5400</x:v>
      </x:c>
      <x:c r="L16" s="1798">
        <x:v>5400</x:v>
      </x:c>
      <x:c r="M16" s="1798">
        <x:v>5400</x:v>
      </x:c>
      <x:c r="N16" s="1798">
        <x:v>5400</x:v>
      </x:c>
      <x:c r="O16" s="226">
        <x:f t="shared" si="2"/>
        <x:v>64800</x:v>
      </x:c>
      <x:c r="P16" s="227"/>
      <x:c r="S16" s="96"/>
    </x:row>
    <x:row r="17" spans="1:19">
      <x:c r="A17" s="251"/>
      <x:c r="B17" s="1799" t="s">
        <x:v>2411</x:v>
      </x:c>
      <x:c r="C17" s="1800">
        <x:v>308000</x:v>
      </x:c>
      <x:c r="D17" s="1798">
        <x:v>308000</x:v>
      </x:c>
      <x:c r="E17" s="1801">
        <x:v>308000</x:v>
      </x:c>
      <x:c r="F17" s="1801">
        <x:v>308000</x:v>
      </x:c>
      <x:c r="G17" s="1798">
        <x:v>308000</x:v>
      </x:c>
      <x:c r="H17" s="1801">
        <x:v>308000</x:v>
      </x:c>
      <x:c r="I17" s="1801">
        <x:v>308000</x:v>
      </x:c>
      <x:c r="J17" s="1798">
        <x:v>308000</x:v>
      </x:c>
      <x:c r="K17" s="1801">
        <x:v>308000</x:v>
      </x:c>
      <x:c r="L17" s="1801">
        <x:v>308000</x:v>
      </x:c>
      <x:c r="M17" s="1798">
        <x:v>308000</x:v>
      </x:c>
      <x:c r="N17" s="1801">
        <x:v>308000</x:v>
      </x:c>
      <x:c r="O17" s="226">
        <x:f t="shared" si="2"/>
        <x:v>3696000</x:v>
      </x:c>
      <x:c r="P17" s="227"/>
      <x:c r="S17" s="96"/>
    </x:row>
    <x:row r="18" spans="1:19">
      <x:c r="A18" s="251"/>
      <x:c r="B18" s="422" t="s">
        <x:v>2412</x:v>
      </x:c>
      <x:c r="C18" s="1797">
        <x:v>3300</x:v>
      </x:c>
      <x:c r="D18" s="1798">
        <x:v>3300</x:v>
      </x:c>
      <x:c r="E18" s="1798">
        <x:v>3300</x:v>
      </x:c>
      <x:c r="F18" s="1798">
        <x:v>3300</x:v>
      </x:c>
      <x:c r="G18" s="1798">
        <x:v>3300</x:v>
      </x:c>
      <x:c r="H18" s="1798">
        <x:v>3300</x:v>
      </x:c>
      <x:c r="I18" s="1798">
        <x:v>3300</x:v>
      </x:c>
      <x:c r="J18" s="1798">
        <x:v>3300</x:v>
      </x:c>
      <x:c r="K18" s="1798">
        <x:v>3300</x:v>
      </x:c>
      <x:c r="L18" s="1798">
        <x:v>3300</x:v>
      </x:c>
      <x:c r="M18" s="1798">
        <x:v>3300</x:v>
      </x:c>
      <x:c r="N18" s="1798">
        <x:v>3300</x:v>
      </x:c>
      <x:c r="O18" s="226">
        <x:f t="shared" ref="O18:O29" si="3">SUM(C18:N18)</x:f>
        <x:v>39600</x:v>
      </x:c>
      <x:c r="P18" s="227"/>
      <x:c r="S18" s="96"/>
    </x:row>
    <x:row r="19" spans="1:19">
      <x:c r="A19" s="251"/>
      <x:c r="B19" s="422" t="s">
        <x:v>2413</x:v>
      </x:c>
      <x:c r="C19" s="1797"/>
      <x:c r="D19" s="1798"/>
      <x:c r="E19" s="1798"/>
      <x:c r="F19" s="1798"/>
      <x:c r="G19" s="1798">
        <x:v>1140</x:v>
      </x:c>
      <x:c r="H19" s="1798"/>
      <x:c r="I19" s="1798"/>
      <x:c r="J19" s="1798"/>
      <x:c r="K19" s="1798"/>
      <x:c r="L19" s="1798"/>
      <x:c r="M19" s="1798">
        <x:v>1140</x:v>
      </x:c>
      <x:c r="N19" s="1798"/>
      <x:c r="O19" s="226">
        <x:f t="shared" si="3"/>
        <x:v>2280</x:v>
      </x:c>
      <x:c r="P19" s="227"/>
      <x:c r="S19" s="96"/>
    </x:row>
    <x:row r="20" spans="1:19">
      <x:c r="A20" s="251"/>
      <x:c r="B20" s="422" t="s">
        <x:v>2414</x:v>
      </x:c>
      <x:c r="C20" s="1797">
        <x:v>220000</x:v>
      </x:c>
      <x:c r="D20" s="1798">
        <x:v>220000</x:v>
      </x:c>
      <x:c r="E20" s="1798">
        <x:v>220000</x:v>
      </x:c>
      <x:c r="F20" s="1798">
        <x:v>220000</x:v>
      </x:c>
      <x:c r="G20" s="1798">
        <x:v>220000</x:v>
      </x:c>
      <x:c r="H20" s="1798">
        <x:v>220000</x:v>
      </x:c>
      <x:c r="I20" s="1798">
        <x:v>220000</x:v>
      </x:c>
      <x:c r="J20" s="1798">
        <x:v>220000</x:v>
      </x:c>
      <x:c r="K20" s="1798">
        <x:v>220000</x:v>
      </x:c>
      <x:c r="L20" s="1798">
        <x:v>220000</x:v>
      </x:c>
      <x:c r="M20" s="1798">
        <x:v>220000</x:v>
      </x:c>
      <x:c r="N20" s="1798">
        <x:v>220000</x:v>
      </x:c>
      <x:c r="O20" s="226">
        <x:f t="shared" si="3"/>
        <x:v>2640000</x:v>
      </x:c>
      <x:c r="P20" s="227"/>
      <x:c r="S20" s="96"/>
    </x:row>
    <x:row r="21" spans="1:19">
      <x:c r="A21" s="251"/>
      <x:c r="B21" s="422" t="s">
        <x:v>2415</x:v>
      </x:c>
      <x:c r="C21" s="1797">
        <x:v>176000</x:v>
      </x:c>
      <x:c r="D21" s="1798">
        <x:v>176000</x:v>
      </x:c>
      <x:c r="E21" s="1798">
        <x:v>176000</x:v>
      </x:c>
      <x:c r="F21" s="1798">
        <x:v>176000</x:v>
      </x:c>
      <x:c r="G21" s="1798">
        <x:v>176000</x:v>
      </x:c>
      <x:c r="H21" s="1798">
        <x:v>176000</x:v>
      </x:c>
      <x:c r="I21" s="1798">
        <x:v>176000</x:v>
      </x:c>
      <x:c r="J21" s="1798">
        <x:v>176000</x:v>
      </x:c>
      <x:c r="K21" s="1798">
        <x:v>176000</x:v>
      </x:c>
      <x:c r="L21" s="1798">
        <x:v>176000</x:v>
      </x:c>
      <x:c r="M21" s="1798">
        <x:v>176000</x:v>
      </x:c>
      <x:c r="N21" s="1798">
        <x:v>176000</x:v>
      </x:c>
      <x:c r="O21" s="226">
        <x:f t="shared" si="3"/>
        <x:v>2112000</x:v>
      </x:c>
      <x:c r="P21" s="227"/>
      <x:c r="S21" s="96"/>
    </x:row>
    <x:row r="22" spans="1:19">
      <x:c r="A22" s="251"/>
      <x:c r="B22" s="422" t="s">
        <x:v>2416</x:v>
      </x:c>
      <x:c r="C22" s="1797">
        <x:v>136000</x:v>
      </x:c>
      <x:c r="D22" s="1798">
        <x:v>136000</x:v>
      </x:c>
      <x:c r="E22" s="1798">
        <x:v>136000</x:v>
      </x:c>
      <x:c r="F22" s="1798">
        <x:v>136000</x:v>
      </x:c>
      <x:c r="G22" s="1798">
        <x:v>136000</x:v>
      </x:c>
      <x:c r="H22" s="1798">
        <x:v>136000</x:v>
      </x:c>
      <x:c r="I22" s="1798">
        <x:v>136000</x:v>
      </x:c>
      <x:c r="J22" s="1798">
        <x:v>136000</x:v>
      </x:c>
      <x:c r="K22" s="1798">
        <x:v>136000</x:v>
      </x:c>
      <x:c r="L22" s="1798">
        <x:v>136000</x:v>
      </x:c>
      <x:c r="M22" s="1798">
        <x:v>136000</x:v>
      </x:c>
      <x:c r="N22" s="1798">
        <x:v>136000</x:v>
      </x:c>
      <x:c r="O22" s="226">
        <x:f t="shared" si="3"/>
        <x:v>1632000</x:v>
      </x:c>
      <x:c r="P22" s="227"/>
      <x:c r="S22" s="96"/>
    </x:row>
    <x:row r="23" spans="1:19">
      <x:c r="A23" s="251"/>
      <x:c r="B23" s="422" t="s">
        <x:v>1471</x:v>
      </x:c>
      <x:c r="C23" s="1797">
        <x:v>200000</x:v>
      </x:c>
      <x:c r="D23" s="1798"/>
      <x:c r="E23" s="1798"/>
      <x:c r="F23" s="1798"/>
      <x:c r="G23" s="1798"/>
      <x:c r="H23" s="1798"/>
      <x:c r="I23" s="1798">
        <x:v>200000</x:v>
      </x:c>
      <x:c r="J23" s="1798"/>
      <x:c r="K23" s="1798"/>
      <x:c r="L23" s="1798"/>
      <x:c r="M23" s="1798"/>
      <x:c r="N23" s="1798"/>
      <x:c r="O23" s="226">
        <x:f t="shared" si="3"/>
        <x:v>400000</x:v>
      </x:c>
      <x:c r="P23" s="227"/>
      <x:c r="S23" s="96"/>
    </x:row>
    <x:row r="24" spans="1:19">
      <x:c r="A24" s="251"/>
      <x:c r="B24" s="422" t="s">
        <x:v>1472</x:v>
      </x:c>
      <x:c r="C24" s="1797"/>
      <x:c r="D24" s="1798"/>
      <x:c r="E24" s="1798"/>
      <x:c r="F24" s="1798">
        <x:v>8000</x:v>
      </x:c>
      <x:c r="G24" s="1798"/>
      <x:c r="H24" s="1798"/>
      <x:c r="I24" s="1798"/>
      <x:c r="J24" s="1798"/>
      <x:c r="K24" s="1798">
        <x:v>8000</x:v>
      </x:c>
      <x:c r="L24" s="1798"/>
      <x:c r="M24" s="1798"/>
      <x:c r="N24" s="1798"/>
      <x:c r="O24" s="226">
        <x:f t="shared" si="3"/>
        <x:v>16000</x:v>
      </x:c>
      <x:c r="P24" s="227"/>
      <x:c r="S24" s="96"/>
    </x:row>
    <x:row r="25" spans="1:19">
      <x:c r="A25" s="251"/>
      <x:c r="B25" s="422" t="s">
        <x:v>979</x:v>
      </x:c>
      <x:c r="C25" s="1797">
        <x:v>1400</x:v>
      </x:c>
      <x:c r="D25" s="1798">
        <x:v>1400</x:v>
      </x:c>
      <x:c r="E25" s="1798">
        <x:v>1400</x:v>
      </x:c>
      <x:c r="F25" s="1798">
        <x:v>1400</x:v>
      </x:c>
      <x:c r="G25" s="1798">
        <x:v>1400</x:v>
      </x:c>
      <x:c r="H25" s="1798">
        <x:v>1400</x:v>
      </x:c>
      <x:c r="I25" s="1798">
        <x:v>1400</x:v>
      </x:c>
      <x:c r="J25" s="1798">
        <x:v>1400</x:v>
      </x:c>
      <x:c r="K25" s="1798">
        <x:v>1400</x:v>
      </x:c>
      <x:c r="L25" s="1798">
        <x:v>1400</x:v>
      </x:c>
      <x:c r="M25" s="1798">
        <x:v>1400</x:v>
      </x:c>
      <x:c r="N25" s="1798">
        <x:v>1400</x:v>
      </x:c>
      <x:c r="O25" s="226">
        <x:f t="shared" si="3"/>
        <x:v>16800</x:v>
      </x:c>
      <x:c r="P25" s="227"/>
      <x:c r="S25" s="96"/>
    </x:row>
    <x:row r="26" spans="1:19">
      <x:c r="A26" s="251"/>
      <x:c r="B26" s="422" t="s">
        <x:v>2417</x:v>
      </x:c>
      <x:c r="C26" s="1797">
        <x:v>50000</x:v>
      </x:c>
      <x:c r="D26" s="1798">
        <x:v>50000</x:v>
      </x:c>
      <x:c r="E26" s="1798">
        <x:v>50000</x:v>
      </x:c>
      <x:c r="F26" s="1798">
        <x:v>50000</x:v>
      </x:c>
      <x:c r="G26" s="1798">
        <x:v>50000</x:v>
      </x:c>
      <x:c r="H26" s="1798">
        <x:v>50000</x:v>
      </x:c>
      <x:c r="I26" s="1798">
        <x:v>50000</x:v>
      </x:c>
      <x:c r="J26" s="1798">
        <x:v>50000</x:v>
      </x:c>
      <x:c r="K26" s="1798">
        <x:v>50000</x:v>
      </x:c>
      <x:c r="L26" s="1798">
        <x:v>50000</x:v>
      </x:c>
      <x:c r="M26" s="1798">
        <x:v>50000</x:v>
      </x:c>
      <x:c r="N26" s="1798">
        <x:v>50000</x:v>
      </x:c>
      <x:c r="O26" s="226">
        <x:f t="shared" si="3"/>
        <x:v>600000</x:v>
      </x:c>
      <x:c r="P26" s="227"/>
      <x:c r="S26" s="96"/>
    </x:row>
    <x:row r="27" spans="1:19">
      <x:c r="A27" s="251"/>
      <x:c r="B27" s="422" t="s">
        <x:v>2418</x:v>
      </x:c>
      <x:c r="C27" s="1797">
        <x:v>11000</x:v>
      </x:c>
      <x:c r="D27" s="1798"/>
      <x:c r="E27" s="1798"/>
      <x:c r="F27" s="1798"/>
      <x:c r="G27" s="1798"/>
      <x:c r="H27" s="1798"/>
      <x:c r="I27" s="1798">
        <x:v>11000</x:v>
      </x:c>
      <x:c r="J27" s="1798"/>
      <x:c r="K27" s="1798"/>
      <x:c r="L27" s="1798"/>
      <x:c r="M27" s="1798"/>
      <x:c r="N27" s="1798"/>
      <x:c r="O27" s="226">
        <x:f t="shared" si="3"/>
        <x:v>22000</x:v>
      </x:c>
      <x:c r="P27" s="227"/>
      <x:c r="S27" s="96"/>
    </x:row>
    <x:row r="28" spans="1:19">
      <x:c r="A28" s="251"/>
      <x:c r="B28" s="422" t="s">
        <x:v>2419</x:v>
      </x:c>
      <x:c r="C28" s="1797"/>
      <x:c r="D28" s="1798"/>
      <x:c r="E28" s="1798"/>
      <x:c r="F28" s="1798"/>
      <x:c r="G28" s="1798"/>
      <x:c r="H28" s="1798"/>
      <x:c r="I28" s="1798"/>
      <x:c r="J28" s="1798"/>
      <x:c r="K28" s="1798"/>
      <x:c r="L28" s="1798"/>
      <x:c r="M28" s="1798">
        <x:v>110000</x:v>
      </x:c>
      <x:c r="N28" s="1798"/>
      <x:c r="O28" s="226">
        <x:f t="shared" si="3"/>
        <x:v>110000</x:v>
      </x:c>
      <x:c r="P28" s="227"/>
      <x:c r="S28" s="96"/>
    </x:row>
    <x:row r="29" spans="1:19">
      <x:c r="A29" s="251"/>
      <x:c r="B29" s="422" t="s">
        <x:v>2420</x:v>
      </x:c>
      <x:c r="C29" s="1797"/>
      <x:c r="D29" s="1798">
        <x:v>30000</x:v>
      </x:c>
      <x:c r="E29" s="1798"/>
      <x:c r="F29" s="1798"/>
      <x:c r="G29" s="1798"/>
      <x:c r="H29" s="1798"/>
      <x:c r="I29" s="1798">
        <x:v>30000</x:v>
      </x:c>
      <x:c r="J29" s="1798"/>
      <x:c r="K29" s="1798"/>
      <x:c r="L29" s="1798"/>
      <x:c r="M29" s="1798"/>
      <x:c r="N29" s="1798"/>
      <x:c r="O29" s="226">
        <x:f t="shared" si="3"/>
        <x:v>60000</x:v>
      </x:c>
      <x:c r="P29" s="227"/>
      <x:c r="S29" s="96"/>
    </x:row>
    <x:row r="30" spans="1:19">
      <x:c r="A30" s="251"/>
      <x:c r="B30" s="422" t="s">
        <x:v>2421</x:v>
      </x:c>
      <x:c r="C30" s="1797">
        <x:v>3900</x:v>
      </x:c>
      <x:c r="D30" s="1798">
        <x:v>3900</x:v>
      </x:c>
      <x:c r="E30" s="1798">
        <x:v>3900</x:v>
      </x:c>
      <x:c r="F30" s="1798">
        <x:v>3900</x:v>
      </x:c>
      <x:c r="G30" s="1798">
        <x:v>3900</x:v>
      </x:c>
      <x:c r="H30" s="1798">
        <x:v>3900</x:v>
      </x:c>
      <x:c r="I30" s="1798">
        <x:v>3900</x:v>
      </x:c>
      <x:c r="J30" s="1798">
        <x:v>3900</x:v>
      </x:c>
      <x:c r="K30" s="1798">
        <x:v>3900</x:v>
      </x:c>
      <x:c r="L30" s="1798">
        <x:v>3900</x:v>
      </x:c>
      <x:c r="M30" s="1798">
        <x:v>3900</x:v>
      </x:c>
      <x:c r="N30" s="1798">
        <x:v>3900</x:v>
      </x:c>
      <x:c r="O30" s="226">
        <x:f t="shared" si="2"/>
        <x:v>46800</x:v>
      </x:c>
      <x:c r="P30" s="227"/>
      <x:c r="S30" s="96"/>
    </x:row>
    <x:row r="31" spans="1:19">
      <x:c r="A31" s="251"/>
      <x:c r="B31" s="422" t="s">
        <x:v>1473</x:v>
      </x:c>
      <x:c r="C31" s="1797"/>
      <x:c r="D31" s="1798"/>
      <x:c r="E31" s="1798"/>
      <x:c r="F31" s="1798">
        <x:v>20000</x:v>
      </x:c>
      <x:c r="G31" s="1798"/>
      <x:c r="H31" s="1798"/>
      <x:c r="I31" s="1798"/>
      <x:c r="J31" s="1798"/>
      <x:c r="K31" s="1798"/>
      <x:c r="L31" s="1798">
        <x:v>20000</x:v>
      </x:c>
      <x:c r="M31" s="1798"/>
      <x:c r="N31" s="1798"/>
      <x:c r="O31" s="226">
        <x:f t="shared" si="2"/>
        <x:v>40000</x:v>
      </x:c>
      <x:c r="P31" s="227"/>
      <x:c r="S31" s="96"/>
    </x:row>
    <x:row r="32" spans="1:19">
      <x:c r="A32" s="251"/>
      <x:c r="B32" s="422" t="s">
        <x:v>1474</x:v>
      </x:c>
      <x:c r="C32" s="1797">
        <x:v>90000</x:v>
      </x:c>
      <x:c r="D32" s="1798"/>
      <x:c r="E32" s="1798"/>
      <x:c r="F32" s="1798">
        <x:v>90000</x:v>
      </x:c>
      <x:c r="G32" s="1798"/>
      <x:c r="H32" s="1798"/>
      <x:c r="I32" s="1798">
        <x:v>90000</x:v>
      </x:c>
      <x:c r="J32" s="1798"/>
      <x:c r="K32" s="1798"/>
      <x:c r="L32" s="1798">
        <x:v>90000</x:v>
      </x:c>
      <x:c r="M32" s="1798"/>
      <x:c r="N32" s="1798"/>
      <x:c r="O32" s="226">
        <x:f t="shared" si="2"/>
        <x:v>360000</x:v>
      </x:c>
      <x:c r="P32" s="227"/>
      <x:c r="S32" s="96"/>
    </x:row>
    <x:row r="33" spans="1:19">
      <x:c r="A33" s="251"/>
      <x:c r="B33" s="422" t="s">
        <x:v>2422</x:v>
      </x:c>
      <x:c r="C33" s="1797"/>
      <x:c r="D33" s="1798"/>
      <x:c r="E33" s="1798"/>
      <x:c r="F33" s="1798">
        <x:v>330000</x:v>
      </x:c>
      <x:c r="G33" s="1798"/>
      <x:c r="H33" s="1798"/>
      <x:c r="I33" s="1798"/>
      <x:c r="J33" s="1798"/>
      <x:c r="K33" s="1798"/>
      <x:c r="L33" s="1798">
        <x:v>330000</x:v>
      </x:c>
      <x:c r="M33" s="1798"/>
      <x:c r="N33" s="1798"/>
      <x:c r="O33" s="226">
        <x:f t="shared" si="2"/>
        <x:v>660000</x:v>
      </x:c>
      <x:c r="P33" s="227"/>
      <x:c r="S33" s="96"/>
    </x:row>
    <x:row r="34" spans="1:19">
      <x:c r="A34" s="251"/>
      <x:c r="B34" s="422" t="s">
        <x:v>2423</x:v>
      </x:c>
      <x:c r="C34" s="1797">
        <x:v>100000</x:v>
      </x:c>
      <x:c r="D34" s="1798">
        <x:v>100000</x:v>
      </x:c>
      <x:c r="E34" s="1798">
        <x:v>100000</x:v>
      </x:c>
      <x:c r="F34" s="1798">
        <x:v>100000</x:v>
      </x:c>
      <x:c r="G34" s="1798">
        <x:v>100000</x:v>
      </x:c>
      <x:c r="H34" s="1798">
        <x:v>100000</x:v>
      </x:c>
      <x:c r="I34" s="1798">
        <x:v>100000</x:v>
      </x:c>
      <x:c r="J34" s="1798">
        <x:v>100000</x:v>
      </x:c>
      <x:c r="K34" s="1798">
        <x:v>100000</x:v>
      </x:c>
      <x:c r="L34" s="1798">
        <x:v>100000</x:v>
      </x:c>
      <x:c r="M34" s="1798">
        <x:v>100000</x:v>
      </x:c>
      <x:c r="N34" s="1798">
        <x:v>100000</x:v>
      </x:c>
      <x:c r="O34" s="226">
        <x:f t="shared" si="2"/>
        <x:v>1200000</x:v>
      </x:c>
      <x:c r="P34" s="227"/>
      <x:c r="S34" s="96"/>
    </x:row>
    <x:row r="35" spans="1:19">
      <x:c r="A35" s="251"/>
      <x:c r="B35" s="422" t="s">
        <x:v>2424</x:v>
      </x:c>
      <x:c r="C35" s="1797">
        <x:v>100000</x:v>
      </x:c>
      <x:c r="D35" s="1798"/>
      <x:c r="E35" s="1798"/>
      <x:c r="F35" s="1798">
        <x:v>100000</x:v>
      </x:c>
      <x:c r="G35" s="1798"/>
      <x:c r="H35" s="1798"/>
      <x:c r="I35" s="1798">
        <x:v>100000</x:v>
      </x:c>
      <x:c r="J35" s="1798"/>
      <x:c r="K35" s="1798"/>
      <x:c r="L35" s="1798">
        <x:v>100000</x:v>
      </x:c>
      <x:c r="M35" s="1798"/>
      <x:c r="N35" s="1798"/>
      <x:c r="O35" s="226">
        <x:f t="shared" si="2"/>
        <x:v>400000</x:v>
      </x:c>
      <x:c r="P35" s="227"/>
      <x:c r="S35" s="96"/>
    </x:row>
    <x:row r="36" spans="1:19">
      <x:c r="A36" s="251"/>
      <x:c r="B36" s="422" t="s">
        <x:v>2425</x:v>
      </x:c>
      <x:c r="C36" s="1797"/>
      <x:c r="D36" s="1798">
        <x:v>60000</x:v>
      </x:c>
      <x:c r="E36" s="1798"/>
      <x:c r="F36" s="1798"/>
      <x:c r="G36" s="1798">
        <x:v>60000</x:v>
      </x:c>
      <x:c r="H36" s="1798"/>
      <x:c r="I36" s="1798"/>
      <x:c r="J36" s="1798">
        <x:v>60000</x:v>
      </x:c>
      <x:c r="K36" s="1798"/>
      <x:c r="L36" s="1798"/>
      <x:c r="M36" s="1798">
        <x:v>60000</x:v>
      </x:c>
      <x:c r="N36" s="1798"/>
      <x:c r="O36" s="226">
        <x:f t="shared" si="2"/>
        <x:v>240000</x:v>
      </x:c>
      <x:c r="P36" s="227"/>
      <x:c r="S36" s="96"/>
    </x:row>
    <x:row r="37" spans="1:19">
      <x:c r="A37" s="251"/>
      <x:c r="B37" s="422" t="s">
        <x:v>1475</x:v>
      </x:c>
      <x:c r="C37" s="1797"/>
      <x:c r="D37" s="1798">
        <x:v>99000</x:v>
      </x:c>
      <x:c r="E37" s="1798"/>
      <x:c r="F37" s="1798"/>
      <x:c r="G37" s="1798">
        <x:v>99000</x:v>
      </x:c>
      <x:c r="H37" s="1798"/>
      <x:c r="I37" s="1798"/>
      <x:c r="J37" s="1798">
        <x:v>99000</x:v>
      </x:c>
      <x:c r="K37" s="1798"/>
      <x:c r="L37" s="1798"/>
      <x:c r="M37" s="1798">
        <x:v>99000</x:v>
      </x:c>
      <x:c r="N37" s="1798"/>
      <x:c r="O37" s="226">
        <x:f t="shared" si="2"/>
        <x:v>396000</x:v>
      </x:c>
      <x:c r="P37" s="227"/>
      <x:c r="S37" s="96"/>
    </x:row>
    <x:row r="38" spans="1:19">
      <x:c r="A38" s="251"/>
      <x:c r="B38" s="422" t="s">
        <x:v>1476</x:v>
      </x:c>
      <x:c r="C38" s="1797"/>
      <x:c r="D38" s="1798"/>
      <x:c r="E38" s="1798"/>
      <x:c r="F38" s="1798"/>
      <x:c r="G38" s="1798"/>
      <x:c r="H38" s="1798"/>
      <x:c r="I38" s="1798"/>
      <x:c r="J38" s="1798"/>
      <x:c r="K38" s="1798"/>
      <x:c r="L38" s="1798"/>
      <x:c r="M38" s="1798"/>
      <x:c r="N38" s="1798">
        <x:v>44400</x:v>
      </x:c>
      <x:c r="O38" s="226">
        <x:f t="shared" si="2"/>
        <x:v>44400</x:v>
      </x:c>
      <x:c r="P38" s="227"/>
      <x:c r="S38" s="96"/>
    </x:row>
    <x:row r="39" spans="1:19">
      <x:c r="A39" s="251"/>
      <x:c r="B39" s="422" t="s">
        <x:v>2426</x:v>
      </x:c>
      <x:c r="C39" s="1797">
        <x:v>24600</x:v>
      </x:c>
      <x:c r="D39" s="1798"/>
      <x:c r="E39" s="1798"/>
      <x:c r="F39" s="1798">
        <x:v>24600</x:v>
      </x:c>
      <x:c r="G39" s="1798"/>
      <x:c r="H39" s="1798"/>
      <x:c r="I39" s="1798">
        <x:v>24600</x:v>
      </x:c>
      <x:c r="J39" s="1798"/>
      <x:c r="K39" s="1798"/>
      <x:c r="L39" s="1798">
        <x:v>24600</x:v>
      </x:c>
      <x:c r="M39" s="1798"/>
      <x:c r="N39" s="1798"/>
      <x:c r="O39" s="226">
        <x:f t="shared" si="2"/>
        <x:v>98400</x:v>
      </x:c>
      <x:c r="P39" s="227"/>
      <x:c r="S39" s="96"/>
    </x:row>
    <x:row r="40" spans="1:19">
      <x:c r="A40" s="251"/>
      <x:c r="B40" s="422" t="s">
        <x:v>2427</x:v>
      </x:c>
      <x:c r="C40" s="1797">
        <x:v>3000</x:v>
      </x:c>
      <x:c r="D40" s="1798"/>
      <x:c r="E40" s="1798"/>
      <x:c r="F40" s="1798">
        <x:v>3000</x:v>
      </x:c>
      <x:c r="G40" s="1798"/>
      <x:c r="H40" s="1798"/>
      <x:c r="I40" s="1798">
        <x:v>3000</x:v>
      </x:c>
      <x:c r="J40" s="1798"/>
      <x:c r="K40" s="1798"/>
      <x:c r="L40" s="1798">
        <x:v>3000</x:v>
      </x:c>
      <x:c r="M40" s="1798"/>
      <x:c r="N40" s="1798"/>
      <x:c r="O40" s="226">
        <x:f t="shared" si="2"/>
        <x:v>12000</x:v>
      </x:c>
      <x:c r="P40" s="227"/>
      <x:c r="S40" s="96"/>
    </x:row>
    <x:row r="41" spans="1:19">
      <x:c r="A41" s="251"/>
      <x:c r="B41" s="422" t="s">
        <x:v>2428</x:v>
      </x:c>
      <x:c r="C41" s="1797"/>
      <x:c r="D41" s="1798"/>
      <x:c r="E41" s="1798"/>
      <x:c r="F41" s="1798"/>
      <x:c r="G41" s="1798"/>
      <x:c r="H41" s="1798">
        <x:v>1530000</x:v>
      </x:c>
      <x:c r="I41" s="1798"/>
      <x:c r="J41" s="1798"/>
      <x:c r="K41" s="1798"/>
      <x:c r="L41" s="1798"/>
      <x:c r="M41" s="1798"/>
      <x:c r="N41" s="1798">
        <x:v>1530000</x:v>
      </x:c>
      <x:c r="O41" s="226">
        <x:f t="shared" si="2"/>
        <x:v>3060000</x:v>
      </x:c>
      <x:c r="P41" s="227"/>
      <x:c r="S41" s="96"/>
    </x:row>
    <x:row r="42" spans="1:19">
      <x:c r="A42" s="251"/>
      <x:c r="B42" s="422" t="s">
        <x:v>2429</x:v>
      </x:c>
      <x:c r="C42" s="1797">
        <x:v>90000</x:v>
      </x:c>
      <x:c r="D42" s="1798">
        <x:v>90000</x:v>
      </x:c>
      <x:c r="E42" s="1798">
        <x:v>90000</x:v>
      </x:c>
      <x:c r="F42" s="1798">
        <x:v>90000</x:v>
      </x:c>
      <x:c r="G42" s="1798">
        <x:v>90000</x:v>
      </x:c>
      <x:c r="H42" s="1798">
        <x:v>90000</x:v>
      </x:c>
      <x:c r="I42" s="1798">
        <x:v>90000</x:v>
      </x:c>
      <x:c r="J42" s="1798">
        <x:v>90000</x:v>
      </x:c>
      <x:c r="K42" s="1798">
        <x:v>90000</x:v>
      </x:c>
      <x:c r="L42" s="1798">
        <x:v>90000</x:v>
      </x:c>
      <x:c r="M42" s="1798">
        <x:v>90000</x:v>
      </x:c>
      <x:c r="N42" s="1798">
        <x:v>90000</x:v>
      </x:c>
      <x:c r="O42" s="226">
        <x:f t="shared" si="2"/>
        <x:v>1080000</x:v>
      </x:c>
      <x:c r="P42" s="227"/>
      <x:c r="S42" s="96"/>
    </x:row>
    <x:row r="43" spans="1:19">
      <x:c r="A43" s="251"/>
      <x:c r="B43" s="422" t="s">
        <x:v>648</x:v>
      </x:c>
      <x:c r="C43" s="1797">
        <x:v>1000</x:v>
      </x:c>
      <x:c r="D43" s="1798">
        <x:v>1000</x:v>
      </x:c>
      <x:c r="E43" s="1798">
        <x:v>1000</x:v>
      </x:c>
      <x:c r="F43" s="1798">
        <x:v>1000</x:v>
      </x:c>
      <x:c r="G43" s="1798">
        <x:v>1000</x:v>
      </x:c>
      <x:c r="H43" s="1798">
        <x:v>1000</x:v>
      </x:c>
      <x:c r="I43" s="1798">
        <x:v>1000</x:v>
      </x:c>
      <x:c r="J43" s="1798">
        <x:v>1000</x:v>
      </x:c>
      <x:c r="K43" s="1798">
        <x:v>1000</x:v>
      </x:c>
      <x:c r="L43" s="1798">
        <x:v>1000</x:v>
      </x:c>
      <x:c r="M43" s="1798">
        <x:v>1000</x:v>
      </x:c>
      <x:c r="N43" s="1798">
        <x:v>1000</x:v>
      </x:c>
      <x:c r="O43" s="226">
        <x:f t="shared" si="2"/>
        <x:v>12000</x:v>
      </x:c>
      <x:c r="P43" s="227"/>
      <x:c r="S43" s="96"/>
    </x:row>
    <x:row r="44" spans="1:19">
      <x:c r="A44" s="251"/>
      <x:c r="B44" s="422" t="s">
        <x:v>2430</x:v>
      </x:c>
      <x:c r="C44" s="1797">
        <x:v>66000</x:v>
      </x:c>
      <x:c r="D44" s="1798">
        <x:v>66000</x:v>
      </x:c>
      <x:c r="E44" s="1798">
        <x:v>66000</x:v>
      </x:c>
      <x:c r="F44" s="1798">
        <x:v>66000</x:v>
      </x:c>
      <x:c r="G44" s="1798">
        <x:v>66000</x:v>
      </x:c>
      <x:c r="H44" s="1798">
        <x:v>66000</x:v>
      </x:c>
      <x:c r="I44" s="1798">
        <x:v>66000</x:v>
      </x:c>
      <x:c r="J44" s="1798">
        <x:v>66000</x:v>
      </x:c>
      <x:c r="K44" s="1798">
        <x:v>66000</x:v>
      </x:c>
      <x:c r="L44" s="1798">
        <x:v>66000</x:v>
      </x:c>
      <x:c r="M44" s="1798">
        <x:v>66000</x:v>
      </x:c>
      <x:c r="N44" s="1798">
        <x:v>66000</x:v>
      </x:c>
      <x:c r="O44" s="226">
        <x:f t="shared" si="2"/>
        <x:v>792000</x:v>
      </x:c>
      <x:c r="P44" s="227"/>
      <x:c r="S44" s="96"/>
    </x:row>
    <x:row r="45" spans="1:19">
      <x:c r="A45" s="251"/>
      <x:c r="B45" s="422" t="s">
        <x:v>2431</x:v>
      </x:c>
      <x:c r="C45" s="1797"/>
      <x:c r="D45" s="1798">
        <x:v>37000</x:v>
      </x:c>
      <x:c r="E45" s="1798"/>
      <x:c r="F45" s="1798"/>
      <x:c r="G45" s="1798"/>
      <x:c r="H45" s="1798"/>
      <x:c r="I45" s="1798"/>
      <x:c r="J45" s="1798">
        <x:v>37000</x:v>
      </x:c>
      <x:c r="K45" s="1798"/>
      <x:c r="L45" s="1798"/>
      <x:c r="M45" s="1798"/>
      <x:c r="N45" s="1798"/>
      <x:c r="O45" s="226">
        <x:f t="shared" si="2"/>
        <x:v>74000</x:v>
      </x:c>
      <x:c r="P45" s="227"/>
      <x:c r="S45" s="96"/>
    </x:row>
    <x:row r="46" spans="1:19">
      <x:c r="A46" s="251"/>
      <x:c r="B46" s="422" t="s">
        <x:v>2319</x:v>
      </x:c>
      <x:c r="C46" s="1797">
        <x:v>100000</x:v>
      </x:c>
      <x:c r="D46" s="1798">
        <x:v>100000</x:v>
      </x:c>
      <x:c r="E46" s="1798">
        <x:v>100000</x:v>
      </x:c>
      <x:c r="F46" s="1798">
        <x:v>100000</x:v>
      </x:c>
      <x:c r="G46" s="1798">
        <x:v>100000</x:v>
      </x:c>
      <x:c r="H46" s="1798">
        <x:v>100000</x:v>
      </x:c>
      <x:c r="I46" s="1798">
        <x:v>100000</x:v>
      </x:c>
      <x:c r="J46" s="1798">
        <x:v>100000</x:v>
      </x:c>
      <x:c r="K46" s="1798">
        <x:v>100000</x:v>
      </x:c>
      <x:c r="L46" s="1798">
        <x:v>100000</x:v>
      </x:c>
      <x:c r="M46" s="1798">
        <x:v>100000</x:v>
      </x:c>
      <x:c r="N46" s="1798">
        <x:v>100000</x:v>
      </x:c>
      <x:c r="O46" s="226">
        <x:f t="shared" si="2"/>
        <x:v>1200000</x:v>
      </x:c>
      <x:c r="P46" s="227"/>
      <x:c r="S46" s="96"/>
    </x:row>
    <x:row r="47" spans="1:19">
      <x:c r="A47" s="251"/>
      <x:c r="B47" s="232"/>
      <x:c r="C47" s="636"/>
      <x:c r="D47" s="637"/>
      <x:c r="E47" s="637"/>
      <x:c r="F47" s="637"/>
      <x:c r="G47" s="637"/>
      <x:c r="H47" s="637"/>
      <x:c r="I47" s="637"/>
      <x:c r="J47" s="637"/>
      <x:c r="K47" s="637"/>
      <x:c r="L47" s="637"/>
      <x:c r="M47" s="637"/>
      <x:c r="N47" s="637"/>
      <x:c r="O47" s="226">
        <x:f t="shared" si="2"/>
        <x:v>0</x:v>
      </x:c>
      <x:c r="P47" s="227"/>
      <x:c r="S47" s="96"/>
    </x:row>
    <x:row r="48" spans="1:19">
      <x:c r="A48" s="251"/>
      <x:c r="B48" s="233"/>
      <x:c r="C48" s="638"/>
      <x:c r="D48" s="639"/>
      <x:c r="E48" s="639"/>
      <x:c r="F48" s="639"/>
      <x:c r="G48" s="639"/>
      <x:c r="H48" s="639"/>
      <x:c r="I48" s="639"/>
      <x:c r="J48" s="639"/>
      <x:c r="K48" s="639"/>
      <x:c r="L48" s="639"/>
      <x:c r="M48" s="639"/>
      <x:c r="N48" s="639"/>
      <x:c r="O48" s="226">
        <x:f t="shared" si="2"/>
        <x:v>0</x:v>
      </x:c>
      <x:c r="P48" s="227"/>
      <x:c r="S48" s="96"/>
    </x:row>
    <x:row r="49" spans="1:19">
      <x:c r="A49" s="252"/>
      <x:c r="B49" s="233"/>
      <x:c r="C49" s="638"/>
      <x:c r="D49" s="640"/>
      <x:c r="E49" s="640"/>
      <x:c r="F49" s="640"/>
      <x:c r="G49" s="640"/>
      <x:c r="H49" s="640"/>
      <x:c r="I49" s="640"/>
      <x:c r="J49" s="640"/>
      <x:c r="K49" s="640"/>
      <x:c r="L49" s="640"/>
      <x:c r="M49" s="640"/>
      <x:c r="N49" s="640"/>
      <x:c r="O49" s="230">
        <x:f t="shared" si="2"/>
        <x:v>0</x:v>
      </x:c>
      <x:c r="P49" s="231"/>
      <x:c r="S49" s="96"/>
    </x:row>
    <x:row r="50" spans="1:19">
      <x:c r="A50" s="251" t="s">
        <x:v>651</x:v>
      </x:c>
      <x:c r="B50" s="239" t="s">
        <x:v>401</x:v>
      </x:c>
      <x:c r="C50" s="222">
        <x:f>SUM(C51:C57)</x:f>
        <x:v>193333</x:v>
      </x:c>
      <x:c r="D50" s="221">
        <x:f t="shared" ref="D50:N50" si="4">SUM(D51:D57)</x:f>
        <x:v>410000</x:v>
      </x:c>
      <x:c r="E50" s="221">
        <x:f t="shared" si="4"/>
        <x:v>110000</x:v>
      </x:c>
      <x:c r="F50" s="221">
        <x:f t="shared" si="4"/>
        <x:v>110000</x:v>
      </x:c>
      <x:c r="G50" s="221">
        <x:f t="shared" si="4"/>
        <x:v>110000</x:v>
      </x:c>
      <x:c r="H50" s="221">
        <x:f t="shared" si="4"/>
        <x:v>110000</x:v>
      </x:c>
      <x:c r="I50" s="221">
        <x:f t="shared" si="4"/>
        <x:v>110000</x:v>
      </x:c>
      <x:c r="J50" s="221">
        <x:f t="shared" si="4"/>
        <x:v>130833</x:v>
      </x:c>
      <x:c r="K50" s="221">
        <x:f t="shared" si="4"/>
        <x:v>110000</x:v>
      </x:c>
      <x:c r="L50" s="221">
        <x:f t="shared" si="4"/>
        <x:v>110000</x:v>
      </x:c>
      <x:c r="M50" s="221">
        <x:f t="shared" si="4"/>
        <x:v>110000</x:v>
      </x:c>
      <x:c r="N50" s="221">
        <x:f t="shared" si="4"/>
        <x:v>110000</x:v>
      </x:c>
      <x:c r="O50" s="221">
        <x:f>SUM(C50:N50)</x:f>
        <x:v>1724166</x:v>
      </x:c>
      <x:c r="P50" s="223"/>
      <x:c r="S50" s="96"/>
    </x:row>
    <x:row r="51" spans="1:19">
      <x:c r="A51" s="251"/>
      <x:c r="B51" s="421" t="s">
        <x:v>975</x:v>
      </x:c>
      <x:c r="C51" s="586">
        <x:v>25000</x:v>
      </x:c>
      <x:c r="D51" s="587">
        <x:v>25000</x:v>
      </x:c>
      <x:c r="E51" s="587">
        <x:v>25000</x:v>
      </x:c>
      <x:c r="F51" s="587">
        <x:v>25000</x:v>
      </x:c>
      <x:c r="G51" s="587">
        <x:v>25000</x:v>
      </x:c>
      <x:c r="H51" s="587">
        <x:v>25000</x:v>
      </x:c>
      <x:c r="I51" s="587">
        <x:v>25000</x:v>
      </x:c>
      <x:c r="J51" s="587">
        <x:v>25000</x:v>
      </x:c>
      <x:c r="K51" s="587">
        <x:v>25000</x:v>
      </x:c>
      <x:c r="L51" s="587">
        <x:v>25000</x:v>
      </x:c>
      <x:c r="M51" s="587">
        <x:v>25000</x:v>
      </x:c>
      <x:c r="N51" s="587">
        <x:v>25000</x:v>
      </x:c>
      <x:c r="O51" s="226">
        <x:f t="shared" si="2"/>
        <x:v>300000</x:v>
      </x:c>
      <x:c r="P51" s="227"/>
      <x:c r="S51" s="96"/>
    </x:row>
    <x:row r="52" spans="1:19">
      <x:c r="A52" s="251"/>
      <x:c r="B52" s="422" t="s">
        <x:v>2469</x:v>
      </x:c>
      <x:c r="C52" s="586">
        <x:v>50000</x:v>
      </x:c>
      <x:c r="D52" s="587">
        <x:v>50000</x:v>
      </x:c>
      <x:c r="E52" s="587">
        <x:v>50000</x:v>
      </x:c>
      <x:c r="F52" s="587">
        <x:v>50000</x:v>
      </x:c>
      <x:c r="G52" s="587">
        <x:v>50000</x:v>
      </x:c>
      <x:c r="H52" s="587">
        <x:v>50000</x:v>
      </x:c>
      <x:c r="I52" s="587">
        <x:v>50000</x:v>
      </x:c>
      <x:c r="J52" s="587">
        <x:v>50000</x:v>
      </x:c>
      <x:c r="K52" s="587">
        <x:v>50000</x:v>
      </x:c>
      <x:c r="L52" s="587">
        <x:v>50000</x:v>
      </x:c>
      <x:c r="M52" s="587">
        <x:v>50000</x:v>
      </x:c>
      <x:c r="N52" s="587">
        <x:v>50000</x:v>
      </x:c>
      <x:c r="O52" s="226">
        <x:f t="shared" si="2"/>
        <x:v>600000</x:v>
      </x:c>
      <x:c r="P52" s="227"/>
      <x:c r="S52" s="96"/>
    </x:row>
    <x:row r="53" spans="1:19">
      <x:c r="A53" s="251"/>
      <x:c r="B53" s="422" t="s">
        <x:v>976</x:v>
      </x:c>
      <x:c r="C53" s="586">
        <x:v>83333</x:v>
      </x:c>
      <x:c r="D53" s="587"/>
      <x:c r="E53" s="587"/>
      <x:c r="F53" s="587"/>
      <x:c r="G53" s="587"/>
      <x:c r="H53" s="587"/>
      <x:c r="I53" s="587"/>
      <x:c r="J53" s="587"/>
      <x:c r="K53" s="587"/>
      <x:c r="L53" s="587"/>
      <x:c r="M53" s="587"/>
      <x:c r="N53" s="587"/>
      <x:c r="O53" s="226">
        <x:f t="shared" si="2"/>
        <x:v>83333</x:v>
      </x:c>
      <x:c r="P53" s="227"/>
      <x:c r="S53" s="96"/>
    </x:row>
    <x:row r="54" spans="1:19">
      <x:c r="A54" s="251"/>
      <x:c r="B54" s="422" t="s">
        <x:v>2470</x:v>
      </x:c>
      <x:c r="C54" s="586">
        <x:v>25000</x:v>
      </x:c>
      <x:c r="D54" s="587">
        <x:v>25000</x:v>
      </x:c>
      <x:c r="E54" s="587">
        <x:v>25000</x:v>
      </x:c>
      <x:c r="F54" s="587">
        <x:v>25000</x:v>
      </x:c>
      <x:c r="G54" s="587">
        <x:v>25000</x:v>
      </x:c>
      <x:c r="H54" s="587">
        <x:v>25000</x:v>
      </x:c>
      <x:c r="I54" s="587">
        <x:v>25000</x:v>
      </x:c>
      <x:c r="J54" s="587">
        <x:v>25000</x:v>
      </x:c>
      <x:c r="K54" s="587">
        <x:v>25000</x:v>
      </x:c>
      <x:c r="L54" s="587">
        <x:v>25000</x:v>
      </x:c>
      <x:c r="M54" s="587">
        <x:v>25000</x:v>
      </x:c>
      <x:c r="N54" s="587">
        <x:v>25000</x:v>
      </x:c>
      <x:c r="O54" s="226">
        <x:f t="shared" si="2"/>
        <x:v>300000</x:v>
      </x:c>
      <x:c r="P54" s="227"/>
      <x:c r="S54" s="96"/>
    </x:row>
    <x:row r="55" spans="1:19">
      <x:c r="A55" s="251"/>
      <x:c r="B55" s="422" t="s">
        <x:v>2318</x:v>
      </x:c>
      <x:c r="C55" s="586"/>
      <x:c r="D55" s="587"/>
      <x:c r="E55" s="587"/>
      <x:c r="F55" s="587"/>
      <x:c r="G55" s="587"/>
      <x:c r="H55" s="587"/>
      <x:c r="I55" s="587"/>
      <x:c r="J55" s="587">
        <x:v>20833</x:v>
      </x:c>
      <x:c r="K55" s="587"/>
      <x:c r="L55" s="587"/>
      <x:c r="M55" s="587"/>
      <x:c r="N55" s="587"/>
      <x:c r="O55" s="226">
        <x:f t="shared" si="2"/>
        <x:v>20833</x:v>
      </x:c>
      <x:c r="P55" s="227"/>
      <x:c r="S55" s="96"/>
    </x:row>
    <x:row r="56" spans="1:19">
      <x:c r="A56" s="251"/>
      <x:c r="B56" s="422" t="s">
        <x:v>977</x:v>
      </x:c>
      <x:c r="C56" s="1823"/>
      <x:c r="D56" s="1824">
        <x:v>300000</x:v>
      </x:c>
      <x:c r="E56" s="1824"/>
      <x:c r="F56" s="1824"/>
      <x:c r="G56" s="1824"/>
      <x:c r="H56" s="1824"/>
      <x:c r="I56" s="1824"/>
      <x:c r="J56" s="1824"/>
      <x:c r="K56" s="1824"/>
      <x:c r="L56" s="1824"/>
      <x:c r="M56" s="1824"/>
      <x:c r="N56" s="1824"/>
      <x:c r="O56" s="226">
        <x:f t="shared" si="2"/>
        <x:v>300000</x:v>
      </x:c>
      <x:c r="P56" s="227"/>
      <x:c r="S56" s="96"/>
    </x:row>
    <x:row r="57" spans="1:19">
      <x:c r="A57" s="252"/>
      <x:c r="B57" s="585" t="s">
        <x:v>2319</x:v>
      </x:c>
      <x:c r="C57" s="586">
        <x:v>10000</x:v>
      </x:c>
      <x:c r="D57" s="1627">
        <x:v>10000</x:v>
      </x:c>
      <x:c r="E57" s="587">
        <x:v>10000</x:v>
      </x:c>
      <x:c r="F57" s="587">
        <x:v>10000</x:v>
      </x:c>
      <x:c r="G57" s="587">
        <x:v>10000</x:v>
      </x:c>
      <x:c r="H57" s="587">
        <x:v>10000</x:v>
      </x:c>
      <x:c r="I57" s="587">
        <x:v>10000</x:v>
      </x:c>
      <x:c r="J57" s="587">
        <x:v>10000</x:v>
      </x:c>
      <x:c r="K57" s="587">
        <x:v>10000</x:v>
      </x:c>
      <x:c r="L57" s="587">
        <x:v>10000</x:v>
      </x:c>
      <x:c r="M57" s="587">
        <x:v>10000</x:v>
      </x:c>
      <x:c r="N57" s="587">
        <x:v>10000</x:v>
      </x:c>
      <x:c r="O57" s="230">
        <x:f t="shared" si="2"/>
        <x:v>120000</x:v>
      </x:c>
      <x:c r="P57" s="231"/>
      <x:c r="S57" s="96"/>
    </x:row>
    <x:row r="58" spans="1:19">
      <x:c r="A58" s="251" t="s">
        <x:v>415</x:v>
      </x:c>
      <x:c r="B58" s="239" t="s">
        <x:v>401</x:v>
      </x:c>
      <x:c r="C58" s="222">
        <x:f>SUM(C59:C69)</x:f>
        <x:v>125640</x:v>
      </x:c>
      <x:c r="D58" s="221">
        <x:f t="shared" ref="D58:N58" si="5">SUM(D59:D69)</x:f>
        <x:v>425640</x:v>
      </x:c>
      <x:c r="E58" s="221">
        <x:f t="shared" si="5"/>
        <x:v>325640</x:v>
      </x:c>
      <x:c r="F58" s="221">
        <x:f t="shared" si="5"/>
        <x:v>125640</x:v>
      </x:c>
      <x:c r="G58" s="221">
        <x:f t="shared" si="5"/>
        <x:v>175640</x:v>
      </x:c>
      <x:c r="H58" s="221">
        <x:f t="shared" si="5"/>
        <x:v>325640</x:v>
      </x:c>
      <x:c r="I58" s="221">
        <x:f t="shared" si="5"/>
        <x:v>425640</x:v>
      </x:c>
      <x:c r="J58" s="221">
        <x:f t="shared" si="5"/>
        <x:v>125640</x:v>
      </x:c>
      <x:c r="K58" s="221">
        <x:f t="shared" si="5"/>
        <x:v>325640</x:v>
      </x:c>
      <x:c r="L58" s="221">
        <x:f t="shared" si="5"/>
        <x:v>125640</x:v>
      </x:c>
      <x:c r="M58" s="221">
        <x:f t="shared" si="5"/>
        <x:v>125640</x:v>
      </x:c>
      <x:c r="N58" s="221">
        <x:f t="shared" si="5"/>
        <x:v>325640</x:v>
      </x:c>
      <x:c r="O58" s="221">
        <x:f t="shared" si="2"/>
        <x:v>2957680</x:v>
      </x:c>
      <x:c r="P58" s="223"/>
      <x:c r="S58" s="96"/>
    </x:row>
    <x:row r="59" spans="1:19">
      <x:c r="A59" s="251"/>
      <x:c r="B59" s="421" t="s">
        <x:v>650</x:v>
      </x:c>
      <x:c r="C59" s="586">
        <x:v>7000</x:v>
      </x:c>
      <x:c r="D59" s="587">
        <x:v>7000</x:v>
      </x:c>
      <x:c r="E59" s="587">
        <x:v>7000</x:v>
      </x:c>
      <x:c r="F59" s="587">
        <x:v>7000</x:v>
      </x:c>
      <x:c r="G59" s="587">
        <x:v>7000</x:v>
      </x:c>
      <x:c r="H59" s="587">
        <x:v>7000</x:v>
      </x:c>
      <x:c r="I59" s="587">
        <x:v>7000</x:v>
      </x:c>
      <x:c r="J59" s="587">
        <x:v>7000</x:v>
      </x:c>
      <x:c r="K59" s="587">
        <x:v>7000</x:v>
      </x:c>
      <x:c r="L59" s="587">
        <x:v>7000</x:v>
      </x:c>
      <x:c r="M59" s="587">
        <x:v>7000</x:v>
      </x:c>
      <x:c r="N59" s="587">
        <x:v>7000</x:v>
      </x:c>
      <x:c r="O59" s="226">
        <x:f t="shared" si="2"/>
        <x:v>84000</x:v>
      </x:c>
      <x:c r="P59" s="227"/>
      <x:c r="S59" s="96"/>
    </x:row>
    <x:row r="60" spans="1:19">
      <x:c r="A60" s="251"/>
      <x:c r="B60" s="422" t="s">
        <x:v>978</x:v>
      </x:c>
      <x:c r="C60" s="586">
        <x:v>3000</x:v>
      </x:c>
      <x:c r="D60" s="587">
        <x:v>3000</x:v>
      </x:c>
      <x:c r="E60" s="587">
        <x:v>3000</x:v>
      </x:c>
      <x:c r="F60" s="587">
        <x:v>3000</x:v>
      </x:c>
      <x:c r="G60" s="587">
        <x:v>3000</x:v>
      </x:c>
      <x:c r="H60" s="587">
        <x:v>3000</x:v>
      </x:c>
      <x:c r="I60" s="587">
        <x:v>3000</x:v>
      </x:c>
      <x:c r="J60" s="587">
        <x:v>3000</x:v>
      </x:c>
      <x:c r="K60" s="587">
        <x:v>3000</x:v>
      </x:c>
      <x:c r="L60" s="587">
        <x:v>3000</x:v>
      </x:c>
      <x:c r="M60" s="587">
        <x:v>3000</x:v>
      </x:c>
      <x:c r="N60" s="587">
        <x:v>3000</x:v>
      </x:c>
      <x:c r="O60" s="226">
        <x:f t="shared" si="2"/>
        <x:v>36000</x:v>
      </x:c>
      <x:c r="P60" s="227"/>
      <x:c r="S60" s="96"/>
    </x:row>
    <x:row r="61" spans="1:19">
      <x:c r="A61" s="251"/>
      <x:c r="B61" s="422" t="s">
        <x:v>2432</x:v>
      </x:c>
      <x:c r="C61" s="586"/>
      <x:c r="D61" s="587"/>
      <x:c r="E61" s="587"/>
      <x:c r="F61" s="587"/>
      <x:c r="G61" s="587">
        <x:v>50000</x:v>
      </x:c>
      <x:c r="H61" s="587"/>
      <x:c r="I61" s="587"/>
      <x:c r="J61" s="587"/>
      <x:c r="K61" s="587"/>
      <x:c r="L61" s="587"/>
      <x:c r="M61" s="587"/>
      <x:c r="N61" s="587"/>
      <x:c r="O61" s="226">
        <x:f t="shared" si="2"/>
        <x:v>50000</x:v>
      </x:c>
      <x:c r="P61" s="227"/>
      <x:c r="S61" s="96"/>
    </x:row>
    <x:row r="62" spans="1:19">
      <x:c r="A62" s="251"/>
      <x:c r="B62" s="422" t="s">
        <x:v>2433</x:v>
      </x:c>
      <x:c r="C62" s="586"/>
      <x:c r="D62" s="587"/>
      <x:c r="E62" s="587">
        <x:v>200000</x:v>
      </x:c>
      <x:c r="F62" s="587"/>
      <x:c r="G62" s="587"/>
      <x:c r="H62" s="587">
        <x:v>200000</x:v>
      </x:c>
      <x:c r="I62" s="587"/>
      <x:c r="J62" s="587"/>
      <x:c r="K62" s="587">
        <x:v>200000</x:v>
      </x:c>
      <x:c r="L62" s="587"/>
      <x:c r="M62" s="587"/>
      <x:c r="N62" s="587">
        <x:v>200000</x:v>
      </x:c>
      <x:c r="O62" s="226">
        <x:f t="shared" si="2"/>
        <x:v>800000</x:v>
      </x:c>
      <x:c r="P62" s="227"/>
      <x:c r="S62" s="96"/>
    </x:row>
    <x:row r="63" spans="1:19">
      <x:c r="A63" s="251"/>
      <x:c r="B63" s="422" t="s">
        <x:v>2434</x:v>
      </x:c>
      <x:c r="C63" s="586">
        <x:v>38640</x:v>
      </x:c>
      <x:c r="D63" s="587">
        <x:v>38640</x:v>
      </x:c>
      <x:c r="E63" s="587">
        <x:v>38640</x:v>
      </x:c>
      <x:c r="F63" s="587">
        <x:v>38640</x:v>
      </x:c>
      <x:c r="G63" s="587">
        <x:v>38640</x:v>
      </x:c>
      <x:c r="H63" s="587">
        <x:v>38640</x:v>
      </x:c>
      <x:c r="I63" s="587">
        <x:v>38640</x:v>
      </x:c>
      <x:c r="J63" s="587">
        <x:v>38640</x:v>
      </x:c>
      <x:c r="K63" s="587">
        <x:v>38640</x:v>
      </x:c>
      <x:c r="L63" s="587">
        <x:v>38640</x:v>
      </x:c>
      <x:c r="M63" s="587">
        <x:v>38640</x:v>
      </x:c>
      <x:c r="N63" s="587">
        <x:v>38640</x:v>
      </x:c>
      <x:c r="O63" s="226">
        <x:f t="shared" si="2"/>
        <x:v>463680</x:v>
      </x:c>
      <x:c r="P63" s="227"/>
      <x:c r="S63" s="96"/>
    </x:row>
    <x:row r="64" spans="1:19">
      <x:c r="A64" s="251"/>
      <x:c r="B64" s="422" t="s">
        <x:v>980</x:v>
      </x:c>
      <x:c r="C64" s="1802">
        <x:v>17000</x:v>
      </x:c>
      <x:c r="D64" s="1803">
        <x:v>17000</x:v>
      </x:c>
      <x:c r="E64" s="1803">
        <x:v>17000</x:v>
      </x:c>
      <x:c r="F64" s="1803">
        <x:v>17000</x:v>
      </x:c>
      <x:c r="G64" s="1803">
        <x:v>17000</x:v>
      </x:c>
      <x:c r="H64" s="1803">
        <x:v>17000</x:v>
      </x:c>
      <x:c r="I64" s="1803">
        <x:v>17000</x:v>
      </x:c>
      <x:c r="J64" s="1803">
        <x:v>17000</x:v>
      </x:c>
      <x:c r="K64" s="1803">
        <x:v>17000</x:v>
      </x:c>
      <x:c r="L64" s="1803">
        <x:v>17000</x:v>
      </x:c>
      <x:c r="M64" s="1803">
        <x:v>17000</x:v>
      </x:c>
      <x:c r="N64" s="1803">
        <x:v>17000</x:v>
      </x:c>
      <x:c r="O64" s="226">
        <x:f t="shared" si="2"/>
        <x:v>204000</x:v>
      </x:c>
      <x:c r="P64" s="227"/>
      <x:c r="S64" s="96"/>
    </x:row>
    <x:row r="65" spans="1:19">
      <x:c r="A65" s="251"/>
      <x:c r="B65" s="422" t="s">
        <x:v>981</x:v>
      </x:c>
      <x:c r="C65" s="1802">
        <x:v>40000</x:v>
      </x:c>
      <x:c r="D65" s="1803">
        <x:v>40000</x:v>
      </x:c>
      <x:c r="E65" s="1803">
        <x:v>40000</x:v>
      </x:c>
      <x:c r="F65" s="1803">
        <x:v>40000</x:v>
      </x:c>
      <x:c r="G65" s="1803">
        <x:v>40000</x:v>
      </x:c>
      <x:c r="H65" s="1803">
        <x:v>40000</x:v>
      </x:c>
      <x:c r="I65" s="1803">
        <x:v>40000</x:v>
      </x:c>
      <x:c r="J65" s="1803">
        <x:v>40000</x:v>
      </x:c>
      <x:c r="K65" s="1803">
        <x:v>40000</x:v>
      </x:c>
      <x:c r="L65" s="1803">
        <x:v>40000</x:v>
      </x:c>
      <x:c r="M65" s="1803">
        <x:v>40000</x:v>
      </x:c>
      <x:c r="N65" s="1803">
        <x:v>40000</x:v>
      </x:c>
      <x:c r="O65" s="226">
        <x:f t="shared" si="2"/>
        <x:v>480000</x:v>
      </x:c>
      <x:c r="P65" s="227"/>
      <x:c r="S65" s="96"/>
    </x:row>
    <x:row r="66" spans="1:19">
      <x:c r="A66" s="251"/>
      <x:c r="B66" s="422" t="s">
        <x:v>2557</x:v>
      </x:c>
      <x:c r="C66" s="586">
        <x:v>20000</x:v>
      </x:c>
      <x:c r="D66" s="586">
        <x:v>20000</x:v>
      </x:c>
      <x:c r="E66" s="586">
        <x:v>20000</x:v>
      </x:c>
      <x:c r="F66" s="586">
        <x:v>20000</x:v>
      </x:c>
      <x:c r="G66" s="586">
        <x:v>20000</x:v>
      </x:c>
      <x:c r="H66" s="586">
        <x:v>20000</x:v>
      </x:c>
      <x:c r="I66" s="586">
        <x:v>20000</x:v>
      </x:c>
      <x:c r="J66" s="586">
        <x:v>20000</x:v>
      </x:c>
      <x:c r="K66" s="586">
        <x:v>20000</x:v>
      </x:c>
      <x:c r="L66" s="586">
        <x:v>20000</x:v>
      </x:c>
      <x:c r="M66" s="586">
        <x:v>20000</x:v>
      </x:c>
      <x:c r="N66" s="586">
        <x:v>20000</x:v>
      </x:c>
      <x:c r="O66" s="226">
        <x:f t="shared" si="2"/>
        <x:v>240000</x:v>
      </x:c>
      <x:c r="P66" s="227"/>
      <x:c r="S66" s="96"/>
    </x:row>
    <x:row r="67" spans="1:19">
      <x:c r="A67" s="251"/>
      <x:c r="B67" s="422" t="s">
        <x:v>2558</x:v>
      </x:c>
      <x:c r="C67" s="586"/>
      <x:c r="D67" s="587">
        <x:v>300000</x:v>
      </x:c>
      <x:c r="E67" s="587"/>
      <x:c r="F67" s="587"/>
      <x:c r="G67" s="587"/>
      <x:c r="H67" s="587"/>
      <x:c r="I67" s="587">
        <x:v>300000</x:v>
      </x:c>
      <x:c r="J67" s="587"/>
      <x:c r="K67" s="587"/>
      <x:c r="L67" s="587"/>
      <x:c r="M67" s="587"/>
      <x:c r="N67" s="587"/>
      <x:c r="O67" s="226">
        <x:f t="shared" si="2"/>
        <x:v>600000</x:v>
      </x:c>
      <x:c r="P67" s="227"/>
      <x:c r="S67" s="96"/>
    </x:row>
    <x:row r="68" spans="1:19">
      <x:c r="A68" s="251"/>
      <x:c r="B68" s="581"/>
      <x:c r="C68" s="579"/>
      <x:c r="D68" s="580"/>
      <x:c r="E68" s="580"/>
      <x:c r="F68" s="580"/>
      <x:c r="G68" s="580"/>
      <x:c r="H68" s="580"/>
      <x:c r="I68" s="580"/>
      <x:c r="J68" s="580"/>
      <x:c r="K68" s="580"/>
      <x:c r="L68" s="580"/>
      <x:c r="M68" s="580"/>
      <x:c r="N68" s="580"/>
      <x:c r="O68" s="226">
        <x:f t="shared" si="2"/>
        <x:v>0</x:v>
      </x:c>
      <x:c r="P68" s="227"/>
      <x:c r="S68" s="96"/>
    </x:row>
    <x:row r="69" spans="1:19">
      <x:c r="A69" s="252"/>
      <x:c r="B69" s="582"/>
      <x:c r="C69" s="583"/>
      <x:c r="D69" s="584"/>
      <x:c r="E69" s="584"/>
      <x:c r="F69" s="584"/>
      <x:c r="G69" s="584"/>
      <x:c r="H69" s="584"/>
      <x:c r="I69" s="584"/>
      <x:c r="J69" s="584"/>
      <x:c r="K69" s="584"/>
      <x:c r="L69" s="584"/>
      <x:c r="M69" s="584"/>
      <x:c r="N69" s="584"/>
      <x:c r="O69" s="230">
        <x:f t="shared" si="2"/>
        <x:v>0</x:v>
      </x:c>
      <x:c r="P69" s="231"/>
      <x:c r="S69" s="96"/>
    </x:row>
    <x:row r="70" spans="1:19">
      <x:c r="A70" s="251" t="s">
        <x:v>414</x:v>
      </x:c>
      <x:c r="B70" s="239" t="s">
        <x:v>401</x:v>
      </x:c>
      <x:c r="C70" s="222">
        <x:f>SUM(C71:C76)</x:f>
        <x:v>150000</x:v>
      </x:c>
      <x:c r="D70" s="221">
        <x:f t="shared" ref="D70:N70" si="6">SUM(D71:D76)</x:f>
        <x:v>150000</x:v>
      </x:c>
      <x:c r="E70" s="221">
        <x:f t="shared" si="6"/>
        <x:v>150000</x:v>
      </x:c>
      <x:c r="F70" s="221">
        <x:f t="shared" si="6"/>
        <x:v>350000</x:v>
      </x:c>
      <x:c r="G70" s="221">
        <x:f t="shared" si="6"/>
        <x:v>150000</x:v>
      </x:c>
      <x:c r="H70" s="221">
        <x:f t="shared" si="6"/>
        <x:v>150000</x:v>
      </x:c>
      <x:c r="I70" s="221">
        <x:f t="shared" si="6"/>
        <x:v>150000</x:v>
      </x:c>
      <x:c r="J70" s="221">
        <x:f t="shared" si="6"/>
        <x:v>350000</x:v>
      </x:c>
      <x:c r="K70" s="221">
        <x:f t="shared" si="6"/>
        <x:v>150000</x:v>
      </x:c>
      <x:c r="L70" s="221">
        <x:f t="shared" si="6"/>
        <x:v>150000</x:v>
      </x:c>
      <x:c r="M70" s="221">
        <x:f t="shared" si="6"/>
        <x:v>150000</x:v>
      </x:c>
      <x:c r="N70" s="221">
        <x:f t="shared" si="6"/>
        <x:v>150000</x:v>
      </x:c>
      <x:c r="O70" s="221">
        <x:f>SUM(C70:N70)</x:f>
        <x:v>2200000</x:v>
      </x:c>
      <x:c r="P70" s="223"/>
      <x:c r="S70" s="96"/>
    </x:row>
    <x:row r="71" spans="1:19">
      <x:c r="A71" s="251"/>
      <x:c r="B71" s="674" t="s">
        <x:v>2320</x:v>
      </x:c>
      <x:c r="C71" s="586">
        <x:v>150000</x:v>
      </x:c>
      <x:c r="D71" s="587">
        <x:v>150000</x:v>
      </x:c>
      <x:c r="E71" s="587">
        <x:v>150000</x:v>
      </x:c>
      <x:c r="F71" s="587">
        <x:v>150000</x:v>
      </x:c>
      <x:c r="G71" s="587">
        <x:v>150000</x:v>
      </x:c>
      <x:c r="H71" s="587">
        <x:v>150000</x:v>
      </x:c>
      <x:c r="I71" s="587">
        <x:v>150000</x:v>
      </x:c>
      <x:c r="J71" s="587">
        <x:v>150000</x:v>
      </x:c>
      <x:c r="K71" s="587">
        <x:v>150000</x:v>
      </x:c>
      <x:c r="L71" s="587">
        <x:v>150000</x:v>
      </x:c>
      <x:c r="M71" s="587">
        <x:v>150000</x:v>
      </x:c>
      <x:c r="N71" s="587">
        <x:v>150000</x:v>
      </x:c>
      <x:c r="O71" s="226">
        <x:f t="shared" ref="O71:O76" si="7">SUM(C71:N71)</x:f>
        <x:v>1800000</x:v>
      </x:c>
      <x:c r="P71" s="227"/>
      <x:c r="S71" s="96"/>
    </x:row>
    <x:row r="72" spans="1:19">
      <x:c r="A72" s="251"/>
      <x:c r="B72" s="422" t="s">
        <x:v>2321</x:v>
      </x:c>
      <x:c r="C72" s="586"/>
      <x:c r="D72" s="587"/>
      <x:c r="E72" s="587"/>
      <x:c r="F72" s="587">
        <x:v>200000</x:v>
      </x:c>
      <x:c r="G72" s="587"/>
      <x:c r="H72" s="587"/>
      <x:c r="I72" s="587"/>
      <x:c r="J72" s="587">
        <x:v>200000</x:v>
      </x:c>
      <x:c r="K72" s="587"/>
      <x:c r="L72" s="587"/>
      <x:c r="M72" s="587"/>
      <x:c r="N72" s="587"/>
      <x:c r="O72" s="226"/>
      <x:c r="P72" s="1626"/>
      <x:c r="S72" s="96"/>
    </x:row>
    <x:row r="73" spans="1:19">
      <x:c r="A73" s="251"/>
      <x:c r="B73" s="232"/>
      <x:c r="C73" s="224"/>
      <x:c r="D73" s="225"/>
      <x:c r="E73" s="225"/>
      <x:c r="F73" s="225"/>
      <x:c r="G73" s="225"/>
      <x:c r="H73" s="225"/>
      <x:c r="I73" s="225"/>
      <x:c r="J73" s="225"/>
      <x:c r="K73" s="225"/>
      <x:c r="L73" s="225"/>
      <x:c r="M73" s="225"/>
      <x:c r="N73" s="225"/>
      <x:c r="O73" s="226"/>
      <x:c r="P73" s="227"/>
      <x:c r="S73" s="96"/>
    </x:row>
    <x:row r="74" spans="1:19">
      <x:c r="A74" s="251"/>
      <x:c r="B74" s="232"/>
      <x:c r="C74" s="224"/>
      <x:c r="D74" s="225"/>
      <x:c r="E74" s="225"/>
      <x:c r="F74" s="225"/>
      <x:c r="G74" s="225"/>
      <x:c r="H74" s="225"/>
      <x:c r="I74" s="225"/>
      <x:c r="J74" s="225"/>
      <x:c r="K74" s="225"/>
      <x:c r="L74" s="225"/>
      <x:c r="M74" s="225"/>
      <x:c r="N74" s="225"/>
      <x:c r="O74" s="226">
        <x:f t="shared" si="7"/>
        <x:v>0</x:v>
      </x:c>
      <x:c r="P74" s="227"/>
      <x:c r="S74" s="96"/>
    </x:row>
    <x:row r="75" spans="1:19">
      <x:c r="A75" s="251"/>
      <x:c r="B75" s="232"/>
      <x:c r="C75" s="224"/>
      <x:c r="D75" s="225"/>
      <x:c r="E75" s="225"/>
      <x:c r="F75" s="225"/>
      <x:c r="G75" s="225"/>
      <x:c r="H75" s="225"/>
      <x:c r="I75" s="225"/>
      <x:c r="J75" s="225"/>
      <x:c r="K75" s="225"/>
      <x:c r="L75" s="225"/>
      <x:c r="M75" s="225"/>
      <x:c r="N75" s="225"/>
      <x:c r="O75" s="226">
        <x:f t="shared" si="7"/>
        <x:v>0</x:v>
      </x:c>
      <x:c r="P75" s="227"/>
      <x:c r="S75" s="96"/>
    </x:row>
    <x:row r="76" spans="1:19">
      <x:c r="A76" s="252"/>
      <x:c r="B76" s="234"/>
      <x:c r="C76" s="228"/>
      <x:c r="D76" s="229"/>
      <x:c r="E76" s="229"/>
      <x:c r="F76" s="229"/>
      <x:c r="G76" s="229"/>
      <x:c r="H76" s="229"/>
      <x:c r="I76" s="229"/>
      <x:c r="J76" s="229"/>
      <x:c r="K76" s="229"/>
      <x:c r="L76" s="229"/>
      <x:c r="M76" s="229"/>
      <x:c r="N76" s="229"/>
      <x:c r="O76" s="230">
        <x:f t="shared" si="7"/>
        <x:v>0</x:v>
      </x:c>
      <x:c r="P76" s="231"/>
      <x:c r="S76" s="96"/>
    </x:row>
    <x:row r="77" spans="1:19">
      <x:c r="A77" s="251" t="s">
        <x:v>411</x:v>
      </x:c>
      <x:c r="B77" s="239" t="s">
        <x:v>401</x:v>
      </x:c>
      <x:c r="C77" s="221">
        <x:f t="shared" ref="C77:N77" si="8">SUM(C78:C92)</x:f>
        <x:v>0</x:v>
      </x:c>
      <x:c r="D77" s="221">
        <x:f t="shared" si="8"/>
        <x:v>8200</x:v>
      </x:c>
      <x:c r="E77" s="221">
        <x:f t="shared" si="8"/>
        <x:v>294900</x:v>
      </x:c>
      <x:c r="F77" s="221">
        <x:f t="shared" si="8"/>
        <x:v>0</x:v>
      </x:c>
      <x:c r="G77" s="221">
        <x:f t="shared" si="8"/>
        <x:v>100000</x:v>
      </x:c>
      <x:c r="H77" s="221">
        <x:f t="shared" si="8"/>
        <x:v>84400</x:v>
      </x:c>
      <x:c r="I77" s="221">
        <x:f t="shared" si="8"/>
        <x:v>270000</x:v>
      </x:c>
      <x:c r="J77" s="221">
        <x:f t="shared" si="8"/>
        <x:v>0</x:v>
      </x:c>
      <x:c r="K77" s="221">
        <x:f t="shared" si="8"/>
        <x:v>244900</x:v>
      </x:c>
      <x:c r="L77" s="221">
        <x:f t="shared" si="8"/>
        <x:v>0</x:v>
      </x:c>
      <x:c r="M77" s="221">
        <x:f t="shared" si="8"/>
        <x:v>100000</x:v>
      </x:c>
      <x:c r="N77" s="221">
        <x:f t="shared" si="8"/>
        <x:v>77400</x:v>
      </x:c>
      <x:c r="O77" s="221">
        <x:f>SUM(C77:N77)</x:f>
        <x:v>1179800</x:v>
      </x:c>
      <x:c r="P77" s="223"/>
      <x:c r="S77" s="96"/>
    </x:row>
    <x:row r="78" spans="1:19">
      <x:c r="A78" s="251"/>
      <x:c r="B78" s="422" t="s">
        <x:v>656</x:v>
      </x:c>
      <x:c r="C78" s="586"/>
      <x:c r="D78" s="587"/>
      <x:c r="E78" s="587"/>
      <x:c r="F78" s="587"/>
      <x:c r="G78" s="587">
        <x:v>100000</x:v>
      </x:c>
      <x:c r="H78" s="587"/>
      <x:c r="I78" s="587"/>
      <x:c r="J78" s="587"/>
      <x:c r="K78" s="587"/>
      <x:c r="L78" s="587"/>
      <x:c r="M78" s="587">
        <x:v>100000</x:v>
      </x:c>
      <x:c r="N78" s="587"/>
      <x:c r="O78" s="226">
        <x:f t="shared" ref="O78:O92" si="9">SUM(C78:N78)</x:f>
        <x:v>200000</x:v>
      </x:c>
      <x:c r="P78" s="227"/>
      <x:c r="Q78" s="1" t="s">
        <x:v>982</x:v>
      </x:c>
      <x:c r="S78" s="96"/>
    </x:row>
    <x:row r="79" spans="1:19">
      <x:c r="A79" s="251"/>
      <x:c r="B79" s="422" t="s">
        <x:v>657</x:v>
      </x:c>
      <x:c r="C79" s="586"/>
      <x:c r="D79" s="587"/>
      <x:c r="E79" s="587">
        <x:v>80000</x:v>
      </x:c>
      <x:c r="F79" s="587"/>
      <x:c r="G79" s="587"/>
      <x:c r="H79" s="587"/>
      <x:c r="I79" s="587"/>
      <x:c r="J79" s="587"/>
      <x:c r="K79" s="587">
        <x:v>80000</x:v>
      </x:c>
      <x:c r="L79" s="587"/>
      <x:c r="M79" s="587"/>
      <x:c r="N79" s="587"/>
      <x:c r="O79" s="226">
        <x:f t="shared" si="9"/>
        <x:v>160000</x:v>
      </x:c>
      <x:c r="P79" s="227"/>
      <x:c r="Q79" s="1" t="s">
        <x:v>982</x:v>
      </x:c>
      <x:c r="S79" s="96"/>
    </x:row>
    <x:row r="80" spans="1:19">
      <x:c r="A80" s="251"/>
      <x:c r="B80" s="422" t="s">
        <x:v>658</x:v>
      </x:c>
      <x:c r="C80" s="586"/>
      <x:c r="D80" s="587"/>
      <x:c r="E80" s="587">
        <x:v>80000</x:v>
      </x:c>
      <x:c r="F80" s="587"/>
      <x:c r="G80" s="587"/>
      <x:c r="H80" s="587"/>
      <x:c r="I80" s="587"/>
      <x:c r="J80" s="587"/>
      <x:c r="K80" s="587">
        <x:v>80000</x:v>
      </x:c>
      <x:c r="L80" s="587"/>
      <x:c r="M80" s="587"/>
      <x:c r="N80" s="587"/>
      <x:c r="O80" s="226">
        <x:f t="shared" si="9"/>
        <x:v>160000</x:v>
      </x:c>
      <x:c r="P80" s="227"/>
      <x:c r="Q80" s="1" t="s">
        <x:v>983</x:v>
      </x:c>
      <x:c r="S80" s="96"/>
    </x:row>
    <x:row r="81" spans="1:19">
      <x:c r="A81" s="251"/>
      <x:c r="B81" s="422" t="s">
        <x:v>659</x:v>
      </x:c>
      <x:c r="C81" s="586"/>
      <x:c r="D81" s="587"/>
      <x:c r="E81" s="587">
        <x:v>50000</x:v>
      </x:c>
      <x:c r="F81" s="587"/>
      <x:c r="G81" s="587"/>
      <x:c r="H81" s="587">
        <x:v>50000</x:v>
      </x:c>
      <x:c r="I81" s="587"/>
      <x:c r="J81" s="587"/>
      <x:c r="K81" s="587">
        <x:v>50000</x:v>
      </x:c>
      <x:c r="L81" s="587"/>
      <x:c r="M81" s="587"/>
      <x:c r="N81" s="587">
        <x:v>50000</x:v>
      </x:c>
      <x:c r="O81" s="226">
        <x:f t="shared" si="9"/>
        <x:v>200000</x:v>
      </x:c>
      <x:c r="P81" s="227"/>
      <x:c r="Q81" s="1" t="s">
        <x:v>984</x:v>
      </x:c>
      <x:c r="S81" s="96"/>
    </x:row>
    <x:row r="82" spans="1:19">
      <x:c r="A82" s="251"/>
      <x:c r="B82" s="422" t="s">
        <x:v>660</x:v>
      </x:c>
      <x:c r="C82" s="586"/>
      <x:c r="D82" s="587"/>
      <x:c r="E82" s="587">
        <x:v>20000</x:v>
      </x:c>
      <x:c r="F82" s="587"/>
      <x:c r="G82" s="587"/>
      <x:c r="H82" s="587">
        <x:v>20000</x:v>
      </x:c>
      <x:c r="I82" s="587"/>
      <x:c r="J82" s="587"/>
      <x:c r="K82" s="587">
        <x:v>20000</x:v>
      </x:c>
      <x:c r="L82" s="587"/>
      <x:c r="M82" s="587"/>
      <x:c r="N82" s="587">
        <x:v>20000</x:v>
      </x:c>
      <x:c r="O82" s="226">
        <x:f t="shared" ref="O82:O85" si="10">SUM(C82:N82)</x:f>
        <x:v>80000</x:v>
      </x:c>
      <x:c r="P82" s="227"/>
      <x:c r="Q82" s="1" t="s">
        <x:v>985</x:v>
      </x:c>
      <x:c r="S82" s="96"/>
    </x:row>
    <x:row r="83" spans="1:19">
      <x:c r="A83" s="251"/>
      <x:c r="B83" s="422" t="s">
        <x:v>661</x:v>
      </x:c>
      <x:c r="C83" s="586"/>
      <x:c r="D83" s="587"/>
      <x:c r="E83" s="587">
        <x:v>6000</x:v>
      </x:c>
      <x:c r="F83" s="587"/>
      <x:c r="G83" s="587"/>
      <x:c r="H83" s="587">
        <x:v>6000</x:v>
      </x:c>
      <x:c r="I83" s="587"/>
      <x:c r="J83" s="587"/>
      <x:c r="K83" s="587">
        <x:v>6000</x:v>
      </x:c>
      <x:c r="L83" s="587"/>
      <x:c r="M83" s="587"/>
      <x:c r="N83" s="587">
        <x:v>6000</x:v>
      </x:c>
      <x:c r="O83" s="226">
        <x:f t="shared" si="10"/>
        <x:v>24000</x:v>
      </x:c>
      <x:c r="P83" s="227"/>
      <x:c r="S83" s="96"/>
    </x:row>
    <x:row r="84" spans="1:19">
      <x:c r="A84" s="251"/>
      <x:c r="B84" s="422" t="s">
        <x:v>662</x:v>
      </x:c>
      <x:c r="C84" s="586"/>
      <x:c r="D84" s="587"/>
      <x:c r="E84" s="587">
        <x:v>7500</x:v>
      </x:c>
      <x:c r="F84" s="587"/>
      <x:c r="G84" s="587"/>
      <x:c r="H84" s="587"/>
      <x:c r="I84" s="587"/>
      <x:c r="J84" s="587"/>
      <x:c r="K84" s="587">
        <x:v>7500</x:v>
      </x:c>
      <x:c r="L84" s="587"/>
      <x:c r="M84" s="587"/>
      <x:c r="N84" s="587"/>
      <x:c r="O84" s="226">
        <x:f t="shared" si="10"/>
        <x:v>15000</x:v>
      </x:c>
      <x:c r="P84" s="227"/>
      <x:c r="S84" s="96"/>
    </x:row>
    <x:row r="85" spans="1:19">
      <x:c r="A85" s="251"/>
      <x:c r="B85" s="422" t="s">
        <x:v>2334</x:v>
      </x:c>
      <x:c r="C85" s="586"/>
      <x:c r="D85" s="587"/>
      <x:c r="E85" s="587"/>
      <x:c r="F85" s="587"/>
      <x:c r="G85" s="587"/>
      <x:c r="H85" s="587"/>
      <x:c r="I85" s="587">
        <x:v>70000</x:v>
      </x:c>
      <x:c r="J85" s="587"/>
      <x:c r="K85" s="587"/>
      <x:c r="L85" s="587"/>
      <x:c r="M85" s="587"/>
      <x:c r="N85" s="587"/>
      <x:c r="O85" s="226">
        <x:f t="shared" si="10"/>
        <x:v>70000</x:v>
      </x:c>
      <x:c r="P85" s="227"/>
      <x:c r="S85" s="96"/>
    </x:row>
    <x:row r="86" spans="1:19">
      <x:c r="A86" s="251"/>
      <x:c r="B86" s="422" t="s">
        <x:v>2335</x:v>
      </x:c>
      <x:c r="C86" s="586"/>
      <x:c r="D86" s="587"/>
      <x:c r="E86" s="587">
        <x:v>50000</x:v>
      </x:c>
      <x:c r="F86" s="587"/>
      <x:c r="G86" s="587"/>
      <x:c r="H86" s="587"/>
      <x:c r="I86" s="587"/>
      <x:c r="J86" s="587"/>
      <x:c r="K86" s="587"/>
      <x:c r="L86" s="587"/>
      <x:c r="M86" s="587"/>
      <x:c r="N86" s="587"/>
      <x:c r="O86" s="226">
        <x:f t="shared" si="9"/>
        <x:v>50000</x:v>
      </x:c>
      <x:c r="P86" s="227"/>
      <x:c r="S86" s="96"/>
    </x:row>
    <x:row r="87" spans="1:19">
      <x:c r="A87" s="251"/>
      <x:c r="B87" s="422" t="s">
        <x:v>2336</x:v>
      </x:c>
      <x:c r="C87" s="586"/>
      <x:c r="D87" s="587"/>
      <x:c r="E87" s="587">
        <x:v>1400</x:v>
      </x:c>
      <x:c r="F87" s="587"/>
      <x:c r="G87" s="587"/>
      <x:c r="H87" s="587">
        <x:v>1400</x:v>
      </x:c>
      <x:c r="I87" s="587"/>
      <x:c r="J87" s="587"/>
      <x:c r="K87" s="587">
        <x:v>1400</x:v>
      </x:c>
      <x:c r="L87" s="587"/>
      <x:c r="M87" s="587"/>
      <x:c r="N87" s="587">
        <x:v>1400</x:v>
      </x:c>
      <x:c r="O87" s="226">
        <x:f t="shared" si="9"/>
        <x:v>5600</x:v>
      </x:c>
      <x:c r="P87" s="227"/>
      <x:c r="S87" s="96"/>
    </x:row>
    <x:row r="88" spans="1:19">
      <x:c r="A88" s="251"/>
      <x:c r="B88" s="422" t="s">
        <x:v>2337</x:v>
      </x:c>
      <x:c r="C88" s="586"/>
      <x:c r="D88" s="587">
        <x:v>5000</x:v>
      </x:c>
      <x:c r="E88" s="587"/>
      <x:c r="F88" s="587"/>
      <x:c r="G88" s="587"/>
      <x:c r="H88" s="587"/>
      <x:c r="I88" s="587"/>
      <x:c r="J88" s="587"/>
      <x:c r="K88" s="587"/>
      <x:c r="L88" s="587"/>
      <x:c r="M88" s="587"/>
      <x:c r="N88" s="587"/>
      <x:c r="O88" s="226">
        <x:f t="shared" si="9"/>
        <x:v>5000</x:v>
      </x:c>
      <x:c r="P88" s="227"/>
      <x:c r="S88" s="96"/>
    </x:row>
    <x:row r="89" spans="1:19">
      <x:c r="A89" s="251"/>
      <x:c r="B89" s="422" t="s">
        <x:v>2338</x:v>
      </x:c>
      <x:c r="C89" s="586"/>
      <x:c r="D89" s="587"/>
      <x:c r="E89" s="587"/>
      <x:c r="F89" s="587"/>
      <x:c r="G89" s="587"/>
      <x:c r="H89" s="587"/>
      <x:c r="I89" s="587">
        <x:v>200000</x:v>
      </x:c>
      <x:c r="J89" s="587"/>
      <x:c r="K89" s="587"/>
      <x:c r="L89" s="587"/>
      <x:c r="M89" s="587"/>
      <x:c r="N89" s="587"/>
      <x:c r="O89" s="226">
        <x:f t="shared" si="9"/>
        <x:v>200000</x:v>
      </x:c>
      <x:c r="P89" s="227"/>
      <x:c r="S89" s="96"/>
    </x:row>
    <x:row r="90" spans="1:19">
      <x:c r="A90" s="251"/>
      <x:c r="B90" s="1768" t="s">
        <x:v>2339</x:v>
      </x:c>
      <x:c r="C90" s="587"/>
      <x:c r="D90" s="587"/>
      <x:c r="E90" s="587"/>
      <x:c r="F90" s="587"/>
      <x:c r="G90" s="587"/>
      <x:c r="H90" s="587">
        <x:v>7000</x:v>
      </x:c>
      <x:c r="I90" s="587"/>
      <x:c r="J90" s="587"/>
      <x:c r="K90" s="587"/>
      <x:c r="L90" s="587"/>
      <x:c r="M90" s="587"/>
      <x:c r="N90" s="587"/>
      <x:c r="O90" s="226">
        <x:f t="shared" si="9"/>
        <x:v>7000</x:v>
      </x:c>
      <x:c r="P90" s="588"/>
      <x:c r="S90" s="96"/>
    </x:row>
    <x:row r="91" spans="1:19">
      <x:c r="A91" s="251"/>
      <x:c r="B91" s="1769" t="s">
        <x:v>2340</x:v>
      </x:c>
      <x:c r="C91" s="587"/>
      <x:c r="D91" s="587">
        <x:v>3200</x:v>
      </x:c>
      <x:c r="E91" s="587"/>
      <x:c r="F91" s="587"/>
      <x:c r="G91" s="587"/>
      <x:c r="H91" s="587"/>
      <x:c r="I91" s="587"/>
      <x:c r="J91" s="587"/>
      <x:c r="K91" s="587"/>
      <x:c r="L91" s="587"/>
      <x:c r="M91" s="587"/>
      <x:c r="N91" s="587"/>
      <x:c r="O91" s="226">
        <x:f t="shared" si="9"/>
        <x:v>3200</x:v>
      </x:c>
      <x:c r="P91" s="588"/>
      <x:c r="S91" s="96"/>
    </x:row>
    <x:row r="92" spans="1:19">
      <x:c r="A92" s="252"/>
      <x:c r="B92" s="106"/>
      <x:c r="C92" s="107"/>
      <x:c r="D92" s="107"/>
      <x:c r="E92" s="107"/>
      <x:c r="F92" s="107"/>
      <x:c r="G92" s="107"/>
      <x:c r="H92" s="107"/>
      <x:c r="I92" s="107"/>
      <x:c r="J92" s="107"/>
      <x:c r="K92" s="107"/>
      <x:c r="L92" s="107"/>
      <x:c r="M92" s="107"/>
      <x:c r="N92" s="107"/>
      <x:c r="O92" s="230">
        <x:f t="shared" si="9"/>
        <x:v>0</x:v>
      </x:c>
      <x:c r="P92" s="231"/>
      <x:c r="S92" s="96"/>
    </x:row>
    <x:row r="93" spans="1:19">
      <x:c r="A93" s="251" t="s">
        <x:v>2317</x:v>
      </x:c>
      <x:c r="B93" s="239" t="s">
        <x:v>401</x:v>
      </x:c>
      <x:c r="C93" s="222">
        <x:f>SUM(C94:C120)</x:f>
        <x:v>967981.15999999992</x:v>
      </x:c>
      <x:c r="D93" s="221">
        <x:f t="shared" ref="D93:N93" si="11">SUM(D94:D120)</x:f>
        <x:v>1008665.9099999999</x:v>
      </x:c>
      <x:c r="E93" s="221">
        <x:f t="shared" si="11"/>
        <x:v>995273.30999999982</x:v>
      </x:c>
      <x:c r="F93" s="221">
        <x:f t="shared" si="11"/>
        <x:v>1132576.8400000003</x:v>
      </x:c>
      <x:c r="G93" s="221">
        <x:f t="shared" si="11"/>
        <x:v>1116973.3899999997</x:v>
      </x:c>
      <x:c r="H93" s="221">
        <x:f t="shared" si="11"/>
        <x:v>1152038.5900000003</x:v>
      </x:c>
      <x:c r="I93" s="221">
        <x:f t="shared" si="11"/>
        <x:v>672492.21</x:v>
      </x:c>
      <x:c r="J93" s="221">
        <x:f t="shared" si="11"/>
        <x:v>785271.2300000001</x:v>
      </x:c>
      <x:c r="K93" s="221">
        <x:f t="shared" si="11"/>
        <x:v>943592.46</x:v>
      </x:c>
      <x:c r="L93" s="221">
        <x:f t="shared" si="11"/>
        <x:v>1100310.7899999998</x:v>
      </x:c>
      <x:c r="M93" s="221">
        <x:f t="shared" si="11"/>
        <x:v>896912.97999999986</x:v>
      </x:c>
      <x:c r="N93" s="221">
        <x:f t="shared" si="11"/>
        <x:v>948649.41999999993</x:v>
      </x:c>
      <x:c r="O93" s="221">
        <x:f>SUM(C93:N93)</x:f>
        <x:v>11720738.289999999</x:v>
      </x:c>
      <x:c r="P93" s="223"/>
      <x:c r="S93" s="96"/>
    </x:row>
    <x:row r="94" spans="1:19">
      <x:c r="A94" s="251"/>
      <x:c r="B94" s="422" t="s">
        <x:v>765</x:v>
      </x:c>
      <x:c r="C94" s="1823">
        <x:v>11606.74</x:v>
      </x:c>
      <x:c r="D94" s="1824">
        <x:v>12197.26</x:v>
      </x:c>
      <x:c r="E94" s="1824">
        <x:v>12156.53</x:v>
      </x:c>
      <x:c r="F94" s="1824">
        <x:v>13459.75</x:v>
      </x:c>
      <x:c r="G94" s="1824">
        <x:v>13643.01</x:v>
      </x:c>
      <x:c r="H94" s="1824">
        <x:v>13948.45</x:v>
      </x:c>
      <x:c r="I94" s="1824">
        <x:v>8063.63</x:v>
      </x:c>
      <x:c r="J94" s="1824">
        <x:v>9468.66</x:v>
      </x:c>
      <x:c r="K94" s="1824">
        <x:v>11525.29</x:v>
      </x:c>
      <x:c r="L94" s="1824">
        <x:v>13072.85</x:v>
      </x:c>
      <x:c r="M94" s="1824">
        <x:v>10955.130000000001</x:v>
      </x:c>
      <x:c r="N94" s="1824">
        <x:v>11464.2</x:v>
      </x:c>
      <x:c r="O94" s="226">
        <x:f t="shared" ref="O94:O120" si="12">SUM(C94:N94)</x:f>
        <x:v>141561.50000000003</x:v>
      </x:c>
      <x:c r="P94" s="227"/>
      <x:c r="S94" s="96"/>
    </x:row>
    <x:row r="95" spans="1:19">
      <x:c r="A95" s="251"/>
      <x:c r="B95" s="422" t="s">
        <x:v>2436</x:v>
      </x:c>
      <x:c r="C95" s="1823">
        <x:v>23430.059999999998</x:v>
      </x:c>
      <x:c r="D95" s="1824">
        <x:v>24622.109999999997</x:v>
      </x:c>
      <x:c r="E95" s="1824">
        <x:v>24539.899999999998</x:v>
      </x:c>
      <x:c r="F95" s="1824">
        <x:v>27170.639999999999</x:v>
      </x:c>
      <x:c r="G95" s="1824">
        <x:v>27540.59</x:v>
      </x:c>
      <x:c r="H95" s="1824">
        <x:v>28157.17</x:v>
      </x:c>
      <x:c r="I95" s="1824">
        <x:v>16277.73</x:v>
      </x:c>
      <x:c r="J95" s="1824">
        <x:v>19113.989999999998</x:v>
      </x:c>
      <x:c r="K95" s="1824">
        <x:v>23265.64</x:v>
      </x:c>
      <x:c r="L95" s="1824">
        <x:v>26389.64</x:v>
      </x:c>
      <x:c r="M95" s="1824">
        <x:v>22114.69</x:v>
      </x:c>
      <x:c r="N95" s="1824">
        <x:v>23142.32</x:v>
      </x:c>
      <x:c r="O95" s="226">
        <x:f t="shared" si="12"/>
        <x:v>285764.47999999998</x:v>
      </x:c>
      <x:c r="P95" s="227"/>
      <x:c r="S95" s="96"/>
    </x:row>
    <x:row r="96" spans="1:19">
      <x:c r="A96" s="251"/>
      <x:c r="B96" s="422" t="s">
        <x:v>2437</x:v>
      </x:c>
      <x:c r="C96" s="1823">
        <x:v>171295.34</x:v>
      </x:c>
      <x:c r="D96" s="1824">
        <x:v>180010.37</x:v>
      </x:c>
      <x:c r="E96" s="1824">
        <x:v>179409.33000000002</x:v>
      </x:c>
      <x:c r="F96" s="1824">
        <x:v>198642.49000000002</x:v>
      </x:c>
      <x:c r="G96" s="1824">
        <x:v>201347.16</x:v>
      </x:c>
      <x:c r="H96" s="1824">
        <x:v>205854.93000000002</x:v>
      </x:c>
      <x:c r="I96" s="1824">
        <x:v>119005.18999999999</x:v>
      </x:c>
      <x:c r="J96" s="1824">
        <x:v>139740.94</x:v>
      </x:c>
      <x:c r="K96" s="1824">
        <x:v>170093.27000000002</x:v>
      </x:c>
      <x:c r="L96" s="1824">
        <x:v>192932.65000000002</x:v>
      </x:c>
      <x:c r="M96" s="1824">
        <x:v>161678.76</x:v>
      </x:c>
      <x:c r="N96" s="1824">
        <x:v>169191.71000000002</x:v>
      </x:c>
      <x:c r="O96" s="226">
        <x:f t="shared" si="12"/>
        <x:v>2089202.14</x:v>
      </x:c>
      <x:c r="P96" s="227"/>
      <x:c r="S96" s="96"/>
    </x:row>
    <x:row r="97" spans="1:19">
      <x:c r="A97" s="251"/>
      <x:c r="B97" s="422" t="s">
        <x:v>2438</x:v>
      </x:c>
      <x:c r="C97" s="1823">
        <x:v>12994.82</x:v>
      </x:c>
      <x:c r="D97" s="1824">
        <x:v>13655.960000000001</x:v>
      </x:c>
      <x:c r="E97" s="1824">
        <x:v>13610.37</x:v>
      </x:c>
      <x:c r="F97" s="1824">
        <x:v>15069.44</x:v>
      </x:c>
      <x:c r="G97" s="1824">
        <x:v>15274.62</x:v>
      </x:c>
      <x:c r="H97" s="1824">
        <x:v>15616.59</x:v>
      </x:c>
      <x:c r="I97" s="1824">
        <x:v>9027.98</x:v>
      </x:c>
      <x:c r="J97" s="1824">
        <x:v>10601.04</x:v>
      </x:c>
      <x:c r="K97" s="1824">
        <x:v>12903.630000000001</x:v>
      </x:c>
      <x:c r="L97" s="1824">
        <x:v>14636.27</x:v>
      </x:c>
      <x:c r="M97" s="1824">
        <x:v>12265.29</x:v>
      </x:c>
      <x:c r="N97" s="1824">
        <x:v>12835.24</x:v>
      </x:c>
      <x:c r="O97" s="226">
        <x:f t="shared" si="12"/>
        <x:v>158491.25</x:v>
      </x:c>
      <x:c r="P97" s="227"/>
      <x:c r="S97" s="96"/>
    </x:row>
    <x:row r="98" spans="1:19">
      <x:c r="A98" s="251"/>
      <x:c r="B98" s="422" t="s">
        <x:v>2439</x:v>
      </x:c>
      <x:c r="C98" s="1823">
        <x:v>26580.32</x:v>
      </x:c>
      <x:c r="D98" s="1824">
        <x:v>27932.649999999998</x:v>
      </x:c>
      <x:c r="E98" s="1824">
        <x:v>27839.379999999997</x:v>
      </x:c>
      <x:c r="F98" s="1824">
        <x:v>30823.84</x:v>
      </x:c>
      <x:c r="G98" s="1824">
        <x:v>31243.53</x:v>
      </x:c>
      <x:c r="H98" s="1824">
        <x:v>31943.01</x:v>
      </x:c>
      <x:c r="I98" s="1824">
        <x:v>18466.329999999998</x:v>
      </x:c>
      <x:c r="J98" s="1824">
        <x:v>21683.94</x:v>
      </x:c>
      <x:c r="K98" s="1824">
        <x:v>26393.789999999997</x:v>
      </x:c>
      <x:c r="L98" s="1824">
        <x:v>29937.829999999998</x:v>
      </x:c>
      <x:c r="M98" s="1824">
        <x:v>25088.09</x:v>
      </x:c>
      <x:c r="N98" s="1824">
        <x:v>26253.89</x:v>
      </x:c>
      <x:c r="O98" s="226">
        <x:f t="shared" si="12"/>
        <x:v>324186.60000000003</x:v>
      </x:c>
      <x:c r="P98" s="227"/>
      <x:c r="S98" s="96"/>
    </x:row>
    <x:row r="99" spans="1:19">
      <x:c r="A99" s="251"/>
      <x:c r="B99" s="422" t="s">
        <x:v>2440</x:v>
      </x:c>
      <x:c r="C99" s="1823">
        <x:v>561139.9</x:v>
      </x:c>
      <x:c r="D99" s="1824">
        <x:v>589689.12</x:v>
      </x:c>
      <x:c r="E99" s="1824">
        <x:v>587720.21</x:v>
      </x:c>
      <x:c r="F99" s="1824">
        <x:v>650725.39</x:v>
      </x:c>
      <x:c r="G99" s="1824">
        <x:v>659585.5</x:v>
      </x:c>
      <x:c r="H99" s="1824">
        <x:v>674352.34</x:v>
      </x:c>
      <x:c r="I99" s="1824">
        <x:v>389844.56</x:v>
      </x:c>
      <x:c r="J99" s="1824">
        <x:v>457772.03</x:v>
      </x:c>
      <x:c r="K99" s="1824">
        <x:v>557202.07999999996</x:v>
      </x:c>
      <x:c r="L99" s="1824">
        <x:v>632020.73</x:v>
      </x:c>
      <x:c r="M99" s="1824">
        <x:v>529637.31000000006</x:v>
      </x:c>
      <x:c r="N99" s="1824">
        <x:v>554248.71</x:v>
      </x:c>
      <x:c r="O99" s="226">
        <x:f t="shared" si="12"/>
        <x:v>6843937.8799999999</x:v>
      </x:c>
      <x:c r="P99" s="227"/>
      <x:c r="S99" s="96"/>
    </x:row>
    <x:row r="100" spans="1:19">
      <x:c r="A100" s="251"/>
      <x:c r="B100" s="422" t="s">
        <x:v>2441</x:v>
      </x:c>
      <x:c r="C100" s="586">
        <x:v>48238.35</x:v>
      </x:c>
      <x:c r="D100" s="587">
        <x:v>50692.58</x:v>
      </x:c>
      <x:c r="E100" s="587">
        <x:v>50523.32</x:v>
      </x:c>
      <x:c r="F100" s="587">
        <x:v>55939.560000000005</x:v>
      </x:c>
      <x:c r="G100" s="587">
        <x:v>56701.21</x:v>
      </x:c>
      <x:c r="H100" s="587">
        <x:v>57970.64</x:v>
      </x:c>
      <x:c r="I100" s="587">
        <x:v>33512.959999999999</x:v>
      </x:c>
      <x:c r="J100" s="587">
        <x:v>39352.340000000004</x:v>
      </x:c>
      <x:c r="K100" s="587">
        <x:v>47899.83</x:v>
      </x:c>
      <x:c r="L100" s="587">
        <x:v>54331.61</x:v>
      </x:c>
      <x:c r="M100" s="587">
        <x:v>45530.23</x:v>
      </x:c>
      <x:c r="N100" s="587">
        <x:v>47645.950000000004</x:v>
      </x:c>
      <x:c r="O100" s="226">
        <x:f t="shared" si="12"/>
        <x:v>588338.57999999996</x:v>
      </x:c>
      <x:c r="P100" s="227"/>
      <x:c r="S100" s="96"/>
    </x:row>
    <x:row r="101" spans="1:19">
      <x:c r="A101" s="251"/>
      <x:c r="B101" s="422" t="s">
        <x:v>2442</x:v>
      </x:c>
      <x:c r="C101" s="586">
        <x:v>43414.51</x:v>
      </x:c>
      <x:c r="D101" s="587">
        <x:v>45623.32</x:v>
      </x:c>
      <x:c r="E101" s="587">
        <x:v>45470.990000000005</x:v>
      </x:c>
      <x:c r="F101" s="587">
        <x:v>50345.599999999999</x:v>
      </x:c>
      <x:c r="G101" s="587">
        <x:v>51031.090000000004</x:v>
      </x:c>
      <x:c r="H101" s="587">
        <x:v>52173.58</x:v>
      </x:c>
      <x:c r="I101" s="587">
        <x:v>30161.66</x:v>
      </x:c>
      <x:c r="J101" s="587">
        <x:v>35417.1</x:v>
      </x:c>
      <x:c r="K101" s="587">
        <x:v>43109.85</x:v>
      </x:c>
      <x:c r="L101" s="587">
        <x:v>48898.450000000004</x:v>
      </x:c>
      <x:c r="M101" s="587">
        <x:v>40977.21</x:v>
      </x:c>
      <x:c r="N101" s="587">
        <x:v>42881.35</x:v>
      </x:c>
      <x:c r="O101" s="226">
        <x:f t="shared" si="12"/>
        <x:v>529504.71</x:v>
      </x:c>
      <x:c r="P101" s="227"/>
      <x:c r="S101" s="96"/>
    </x:row>
    <x:row r="102" spans="1:19">
      <x:c r="A102" s="251"/>
      <x:c r="B102" s="422" t="s">
        <x:v>2443</x:v>
      </x:c>
      <x:c r="C102" s="586">
        <x:v>10730.57</x:v>
      </x:c>
      <x:c r="D102" s="587">
        <x:v>11276.52</x:v>
      </x:c>
      <x:c r="E102" s="587">
        <x:v>11238.87</x:v>
      </x:c>
      <x:c r="F102" s="587">
        <x:v>12443.7</x:v>
      </x:c>
      <x:c r="G102" s="587">
        <x:v>12613.130000000001</x:v>
      </x:c>
      <x:c r="H102" s="587">
        <x:v>12895.51</x:v>
      </x:c>
      <x:c r="I102" s="587">
        <x:v>7454.93</x:v>
      </x:c>
      <x:c r="J102" s="587">
        <x:v>8753.89</x:v>
      </x:c>
      <x:c r="K102" s="587">
        <x:v>10655.27</x:v>
      </x:c>
      <x:c r="L102" s="587">
        <x:v>12086.02</x:v>
      </x:c>
      <x:c r="M102" s="587">
        <x:v>10128.16</x:v>
      </x:c>
      <x:c r="N102" s="587">
        <x:v>10598.800000000001</x:v>
      </x:c>
      <x:c r="O102" s="226">
        <x:f t="shared" si="12"/>
        <x:v>130875.37000000002</x:v>
      </x:c>
      <x:c r="P102" s="227"/>
      <x:c r="S102" s="96"/>
    </x:row>
    <x:row r="103" spans="1:19">
      <x:c r="A103" s="251"/>
      <x:c r="B103" s="422" t="s">
        <x:v>2444</x:v>
      </x:c>
      <x:c r="C103" s="586">
        <x:v>12748.710000000001</x:v>
      </x:c>
      <x:c r="D103" s="587">
        <x:v>13397.33</x:v>
      </x:c>
      <x:c r="E103" s="587">
        <x:v>13352.6</x:v>
      </x:c>
      <x:c r="F103" s="587">
        <x:v>14784.03</x:v>
      </x:c>
      <x:c r="G103" s="587">
        <x:v>14985.32</x:v>
      </x:c>
      <x:c r="H103" s="587">
        <x:v>15320.82</x:v>
      </x:c>
      <x:c r="I103" s="587">
        <x:v>8857</x:v>
      </x:c>
      <x:c r="J103" s="587">
        <x:v>10400.26</x:v>
      </x:c>
      <x:c r="K103" s="587">
        <x:v>12659.25</x:v>
      </x:c>
      <x:c r="L103" s="587">
        <x:v>14359.07</x:v>
      </x:c>
      <x:c r="M103" s="587">
        <x:v>12032.99</x:v>
      </x:c>
      <x:c r="N103" s="587">
        <x:v>12592.15</x:v>
      </x:c>
      <x:c r="O103" s="226">
        <x:f t="shared" si="12"/>
        <x:v>155489.52999999997</x:v>
      </x:c>
      <x:c r="P103" s="227"/>
      <x:c r="S103" s="96"/>
    </x:row>
    <x:row r="104" spans="1:19">
      <x:c r="A104" s="251"/>
      <x:c r="B104" s="422" t="s">
        <x:v>2445</x:v>
      </x:c>
      <x:c r="C104" s="586">
        <x:v>6202.08</x:v>
      </x:c>
      <x:c r="D104" s="587">
        <x:v>6517.62</x:v>
      </x:c>
      <x:c r="E104" s="587">
        <x:v>6495.8600000000006</x:v>
      </x:c>
      <x:c r="F104" s="587">
        <x:v>7192.2300000000005</x:v>
      </x:c>
      <x:c r="G104" s="587">
        <x:v>7290.16</x:v>
      </x:c>
      <x:c r="H104" s="587">
        <x:v>7453.37</x:v>
      </x:c>
      <x:c r="I104" s="587">
        <x:v>4308.8100000000004</x:v>
      </x:c>
      <x:c r="J104" s="587">
        <x:v>5059.59</x:v>
      </x:c>
      <x:c r="K104" s="587">
        <x:v>6158.55</x:v>
      </x:c>
      <x:c r="L104" s="587">
        <x:v>6985.5</x:v>
      </x:c>
      <x:c r="M104" s="587">
        <x:v>5853.89</x:v>
      </x:c>
      <x:c r="N104" s="587">
        <x:v>6125.91</x:v>
      </x:c>
      <x:c r="O104" s="226">
        <x:f t="shared" si="12"/>
        <x:v>75643.570000000007</x:v>
      </x:c>
      <x:c r="P104" s="227"/>
      <x:c r="S104" s="96"/>
    </x:row>
    <x:row r="105" spans="1:19">
      <x:c r="A105" s="251"/>
      <x:c r="B105" s="422" t="s">
        <x:v>2446</x:v>
      </x:c>
      <x:c r="C105" s="586">
        <x:v>1461.92</x:v>
      </x:c>
      <x:c r="D105" s="587">
        <x:v>1536.3</x:v>
      </x:c>
      <x:c r="E105" s="587">
        <x:v>1531.17</x:v>
      </x:c>
      <x:c r="F105" s="587">
        <x:v>1695.32</x:v>
      </x:c>
      <x:c r="G105" s="587">
        <x:v>1718.4</x:v>
      </x:c>
      <x:c r="H105" s="587">
        <x:v>1756.87</x:v>
      </x:c>
      <x:c r="I105" s="587">
        <x:v>1015.65</x:v>
      </x:c>
      <x:c r="J105" s="587">
        <x:v>1192.6199999999999</x:v>
      </x:c>
      <x:c r="K105" s="587">
        <x:v>1451.66</x:v>
      </x:c>
      <x:c r="L105" s="587">
        <x:v>1646.59</x:v>
      </x:c>
      <x:c r="M105" s="587">
        <x:v>1379.85</x:v>
      </x:c>
      <x:c r="N105" s="587">
        <x:v>1443.97</x:v>
      </x:c>
      <x:c r="O105" s="226">
        <x:f t="shared" si="12"/>
        <x:v>17830.32</x:v>
      </x:c>
      <x:c r="P105" s="227"/>
      <x:c r="S105" s="96"/>
    </x:row>
    <x:row r="106" spans="1:19">
      <x:c r="A106" s="251"/>
      <x:c r="B106" s="422" t="s">
        <x:v>2447</x:v>
      </x:c>
      <x:c r="C106" s="586">
        <x:v>12797.93</x:v>
      </x:c>
      <x:c r="D106" s="587">
        <x:v>13449.06</x:v>
      </x:c>
      <x:c r="E106" s="587">
        <x:v>13404.15</x:v>
      </x:c>
      <x:c r="F106" s="587">
        <x:v>14841.11</x:v>
      </x:c>
      <x:c r="G106" s="587">
        <x:v>15043.18</x:v>
      </x:c>
      <x:c r="H106" s="587">
        <x:v>15379.97</x:v>
      </x:c>
      <x:c r="I106" s="587">
        <x:v>8891.2000000000007</x:v>
      </x:c>
      <x:c r="J106" s="587">
        <x:v>10440.42</x:v>
      </x:c>
      <x:c r="K106" s="587">
        <x:v>12708.12</x:v>
      </x:c>
      <x:c r="L106" s="587">
        <x:v>14414.51</x:v>
      </x:c>
      <x:c r="M106" s="587">
        <x:v>12079.45</x:v>
      </x:c>
      <x:c r="N106" s="587">
        <x:v>12640.76</x:v>
      </x:c>
      <x:c r="O106" s="226">
        <x:f t="shared" si="12"/>
        <x:v>156089.86000000002</x:v>
      </x:c>
      <x:c r="P106" s="227"/>
      <x:c r="S106" s="96"/>
    </x:row>
    <x:row r="107" spans="1:19">
      <x:c r="A107" s="251"/>
      <x:c r="B107" s="422" t="s">
        <x:v>766</x:v>
      </x:c>
      <x:c r="C107" s="586">
        <x:v>984.46</x:v>
      </x:c>
      <x:c r="D107" s="587">
        <x:v>1034.55</x:v>
      </x:c>
      <x:c r="E107" s="587">
        <x:v>1031.0899999999999</x:v>
      </x:c>
      <x:c r="F107" s="587">
        <x:v>1141.6299999999999</x:v>
      </x:c>
      <x:c r="G107" s="587">
        <x:v>1157.17</x:v>
      </x:c>
      <x:c r="H107" s="587">
        <x:v>1183.08</x:v>
      </x:c>
      <x:c r="I107" s="587">
        <x:v>683.93999999999994</x:v>
      </x:c>
      <x:c r="J107" s="587">
        <x:v>803.11</x:v>
      </x:c>
      <x:c r="K107" s="587">
        <x:v>977.55</x:v>
      </x:c>
      <x:c r="L107" s="587">
        <x:v>1108.81</x:v>
      </x:c>
      <x:c r="M107" s="587">
        <x:v>929.18999999999994</x:v>
      </x:c>
      <x:c r="N107" s="587">
        <x:v>972.37</x:v>
      </x:c>
      <x:c r="O107" s="226">
        <x:f t="shared" si="12"/>
        <x:v>12006.949999999999</x:v>
      </x:c>
      <x:c r="P107" s="227"/>
      <x:c r="S107" s="96"/>
    </x:row>
    <x:row r="108" spans="1:19">
      <x:c r="A108" s="251"/>
      <x:c r="B108" s="422" t="s">
        <x:v>767</x:v>
      </x:c>
      <x:c r="C108" s="586">
        <x:v>1004.15</x:v>
      </x:c>
      <x:c r="D108" s="587">
        <x:v>1055.24</x:v>
      </x:c>
      <x:c r="E108" s="587">
        <x:v>1051.71</x:v>
      </x:c>
      <x:c r="F108" s="587">
        <x:v>1164.46</x:v>
      </x:c>
      <x:c r="G108" s="587">
        <x:v>1180.32</x:v>
      </x:c>
      <x:c r="H108" s="587">
        <x:v>1206.74</x:v>
      </x:c>
      <x:c r="I108" s="587">
        <x:v>697.62</x:v>
      </x:c>
      <x:c r="J108" s="587">
        <x:v>819.18</x:v>
      </x:c>
      <x:c r="K108" s="587">
        <x:v>997.1</x:v>
      </x:c>
      <x:c r="L108" s="587">
        <x:v>1130.99</x:v>
      </x:c>
      <x:c r="M108" s="587">
        <x:v>947.78</x:v>
      </x:c>
      <x:c r="N108" s="587">
        <x:v>991.81999999999994</x:v>
      </x:c>
      <x:c r="O108" s="226">
        <x:f t="shared" si="12"/>
        <x:v>12247.109999999999</x:v>
      </x:c>
      <x:c r="P108" s="227"/>
      <x:c r="S108" s="96"/>
    </x:row>
    <x:row r="109" spans="1:19">
      <x:c r="A109" s="251"/>
      <x:c r="B109" s="422" t="s">
        <x:v>768</x:v>
      </x:c>
      <x:c r="C109" s="586">
        <x:v>5631.09</x:v>
      </x:c>
      <x:c r="D109" s="587">
        <x:v>5917.59</x:v>
      </x:c>
      <x:c r="E109" s="587">
        <x:v>5897.83</x:v>
      </x:c>
      <x:c r="F109" s="587">
        <x:v>6530.09</x:v>
      </x:c>
      <x:c r="G109" s="587">
        <x:v>6619</x:v>
      </x:c>
      <x:c r="H109" s="587">
        <x:v>6767.1900000000005</x:v>
      </x:c>
      <x:c r="I109" s="587">
        <x:v>3912.13</x:v>
      </x:c>
      <x:c r="J109" s="587">
        <x:v>4593.79</x:v>
      </x:c>
      <x:c r="K109" s="587">
        <x:v>5591.58</x:v>
      </x:c>
      <x:c r="L109" s="587">
        <x:v>6342.39</x:v>
      </x:c>
      <x:c r="M109" s="587">
        <x:v>5314.96</x:v>
      </x:c>
      <x:c r="N109" s="587">
        <x:v>5561.9400000000005</x:v>
      </x:c>
      <x:c r="O109" s="226">
        <x:f t="shared" si="12"/>
        <x:v>68679.58</x:v>
      </x:c>
      <x:c r="P109" s="227"/>
      <x:c r="S109" s="96"/>
    </x:row>
    <x:row r="110" spans="1:19">
      <x:c r="A110" s="251"/>
      <x:c r="B110" s="422" t="s">
        <x:v>2448</x:v>
      </x:c>
      <x:c r="C110" s="586"/>
      <x:c r="D110" s="587">
        <x:v>10058.33</x:v>
      </x:c>
      <x:c r="E110" s="587"/>
      <x:c r="F110" s="587">
        <x:v>10058.33</x:v>
      </x:c>
      <x:c r="G110" s="587"/>
      <x:c r="H110" s="587">
        <x:v>10058.33</x:v>
      </x:c>
      <x:c r="I110" s="587"/>
      <x:c r="J110" s="587">
        <x:v>10058.33</x:v>
      </x:c>
      <x:c r="K110" s="587"/>
      <x:c r="L110" s="587">
        <x:v>10058.33</x:v>
      </x:c>
      <x:c r="M110" s="587"/>
      <x:c r="N110" s="587">
        <x:v>10058.33</x:v>
      </x:c>
      <x:c r="O110" s="226">
        <x:f t="shared" si="12"/>
        <x:v>60349.98</x:v>
      </x:c>
      <x:c r="P110" s="227"/>
      <x:c r="S110" s="96"/>
    </x:row>
    <x:row r="111" spans="1:19">
      <x:c r="A111" s="251"/>
      <x:c r="B111" s="422" t="s">
        <x:v>2449</x:v>
      </x:c>
      <x:c r="C111" s="586">
        <x:v>17720.21</x:v>
      </x:c>
      <x:c r="D111" s="587">
        <x:v>0</x:v>
      </x:c>
      <x:c r="E111" s="587">
        <x:v>0</x:v>
      </x:c>
      <x:c r="F111" s="587">
        <x:v>20549.23</x:v>
      </x:c>
      <x:c r="G111" s="587">
        <x:v>0</x:v>
      </x:c>
      <x:c r="H111" s="587">
        <x:v>0</x:v>
      </x:c>
      <x:c r="I111" s="587">
        <x:v>12310.89</x:v>
      </x:c>
      <x:c r="J111" s="587">
        <x:v>0</x:v>
      </x:c>
      <x:c r="K111" s="587">
        <x:v>0</x:v>
      </x:c>
      <x:c r="L111" s="587">
        <x:v>19958.55</x:v>
      </x:c>
      <x:c r="M111" s="587">
        <x:v>0</x:v>
      </x:c>
      <x:c r="N111" s="587">
        <x:v>0</x:v>
      </x:c>
      <x:c r="O111" s="226">
        <x:f t="shared" si="12"/>
        <x:v>70538.880000000005</x:v>
      </x:c>
      <x:c r="P111" s="227"/>
      <x:c r="S111" s="96"/>
    </x:row>
    <x:row r="112" spans="1:19">
      <x:c r="A112" s="251"/>
      <x:c r="B112" s="232"/>
      <x:c r="C112" s="224"/>
      <x:c r="D112" s="225"/>
      <x:c r="E112" s="225"/>
      <x:c r="F112" s="225"/>
      <x:c r="G112" s="225"/>
      <x:c r="H112" s="225"/>
      <x:c r="I112" s="225"/>
      <x:c r="J112" s="225"/>
      <x:c r="K112" s="225"/>
      <x:c r="L112" s="225"/>
      <x:c r="M112" s="225"/>
      <x:c r="N112" s="225"/>
      <x:c r="O112" s="226">
        <x:f t="shared" si="12"/>
        <x:v>0</x:v>
      </x:c>
      <x:c r="P112" s="227"/>
      <x:c r="S112" s="96"/>
    </x:row>
    <x:row r="113" spans="1:19">
      <x:c r="A113" s="251"/>
      <x:c r="B113" s="232"/>
      <x:c r="C113" s="224"/>
      <x:c r="D113" s="225"/>
      <x:c r="E113" s="225"/>
      <x:c r="F113" s="225"/>
      <x:c r="G113" s="225"/>
      <x:c r="H113" s="225"/>
      <x:c r="I113" s="225"/>
      <x:c r="J113" s="225"/>
      <x:c r="K113" s="225"/>
      <x:c r="L113" s="225"/>
      <x:c r="M113" s="225"/>
      <x:c r="N113" s="225"/>
      <x:c r="O113" s="226"/>
      <x:c r="P113" s="227"/>
      <x:c r="S113" s="96"/>
    </x:row>
    <x:row r="114" spans="1:19">
      <x:c r="A114" s="251"/>
      <x:c r="B114" s="232"/>
      <x:c r="C114" s="224"/>
      <x:c r="D114" s="225"/>
      <x:c r="E114" s="225"/>
      <x:c r="F114" s="225"/>
      <x:c r="G114" s="225"/>
      <x:c r="H114" s="225"/>
      <x:c r="I114" s="225"/>
      <x:c r="J114" s="225"/>
      <x:c r="K114" s="225"/>
      <x:c r="L114" s="225"/>
      <x:c r="M114" s="225"/>
      <x:c r="N114" s="225"/>
      <x:c r="O114" s="226"/>
      <x:c r="P114" s="227"/>
      <x:c r="S114" s="96"/>
    </x:row>
    <x:row r="115" spans="1:19">
      <x:c r="A115" s="251"/>
      <x:c r="B115" s="232"/>
      <x:c r="C115" s="224"/>
      <x:c r="D115" s="225"/>
      <x:c r="E115" s="225"/>
      <x:c r="F115" s="225"/>
      <x:c r="G115" s="225"/>
      <x:c r="H115" s="225"/>
      <x:c r="I115" s="225"/>
      <x:c r="J115" s="225"/>
      <x:c r="K115" s="225"/>
      <x:c r="L115" s="225"/>
      <x:c r="M115" s="225"/>
      <x:c r="N115" s="225"/>
      <x:c r="O115" s="226"/>
      <x:c r="P115" s="227"/>
      <x:c r="S115" s="96"/>
    </x:row>
    <x:row r="116" spans="1:19">
      <x:c r="A116" s="251"/>
      <x:c r="B116" s="232"/>
      <x:c r="C116" s="224"/>
      <x:c r="D116" s="225"/>
      <x:c r="E116" s="225"/>
      <x:c r="F116" s="225"/>
      <x:c r="G116" s="225"/>
      <x:c r="H116" s="225"/>
      <x:c r="I116" s="225"/>
      <x:c r="J116" s="225"/>
      <x:c r="K116" s="225"/>
      <x:c r="L116" s="225"/>
      <x:c r="M116" s="225"/>
      <x:c r="N116" s="225"/>
      <x:c r="O116" s="226"/>
      <x:c r="P116" s="227"/>
      <x:c r="S116" s="96"/>
    </x:row>
    <x:row r="117" spans="1:19">
      <x:c r="A117" s="251"/>
      <x:c r="B117" s="232"/>
      <x:c r="C117" s="224"/>
      <x:c r="D117" s="225"/>
      <x:c r="E117" s="225"/>
      <x:c r="F117" s="225"/>
      <x:c r="G117" s="225"/>
      <x:c r="H117" s="225"/>
      <x:c r="I117" s="225"/>
      <x:c r="J117" s="225"/>
      <x:c r="K117" s="225"/>
      <x:c r="L117" s="225"/>
      <x:c r="M117" s="225"/>
      <x:c r="N117" s="225"/>
      <x:c r="O117" s="226"/>
      <x:c r="P117" s="227"/>
      <x:c r="S117" s="96"/>
    </x:row>
    <x:row r="118" spans="1:19">
      <x:c r="A118" s="251"/>
      <x:c r="B118" s="232"/>
      <x:c r="C118" s="224"/>
      <x:c r="D118" s="225"/>
      <x:c r="E118" s="225"/>
      <x:c r="F118" s="225"/>
      <x:c r="G118" s="225"/>
      <x:c r="H118" s="225"/>
      <x:c r="I118" s="225"/>
      <x:c r="J118" s="225"/>
      <x:c r="K118" s="225"/>
      <x:c r="L118" s="225"/>
      <x:c r="M118" s="225"/>
      <x:c r="N118" s="225"/>
      <x:c r="O118" s="226"/>
      <x:c r="P118" s="227"/>
      <x:c r="S118" s="96"/>
    </x:row>
    <x:row r="119" spans="1:19">
      <x:c r="A119" s="251"/>
      <x:c r="B119" s="232"/>
      <x:c r="C119" s="224"/>
      <x:c r="D119" s="225"/>
      <x:c r="E119" s="225"/>
      <x:c r="F119" s="225"/>
      <x:c r="G119" s="225"/>
      <x:c r="H119" s="225"/>
      <x:c r="I119" s="225"/>
      <x:c r="J119" s="225"/>
      <x:c r="K119" s="225"/>
      <x:c r="L119" s="225"/>
      <x:c r="M119" s="225"/>
      <x:c r="N119" s="225"/>
      <x:c r="O119" s="226">
        <x:f t="shared" si="12"/>
        <x:v>0</x:v>
      </x:c>
      <x:c r="P119" s="227"/>
      <x:c r="S119" s="96"/>
    </x:row>
    <x:row r="120" spans="1:19">
      <x:c r="A120" s="252"/>
      <x:c r="B120" s="106"/>
      <x:c r="C120" s="107"/>
      <x:c r="D120" s="107"/>
      <x:c r="E120" s="107"/>
      <x:c r="F120" s="107"/>
      <x:c r="G120" s="107"/>
      <x:c r="H120" s="107"/>
      <x:c r="I120" s="107"/>
      <x:c r="J120" s="107"/>
      <x:c r="K120" s="107"/>
      <x:c r="L120" s="107"/>
      <x:c r="M120" s="107"/>
      <x:c r="N120" s="107"/>
      <x:c r="O120" s="230">
        <x:f t="shared" si="12"/>
        <x:v>0</x:v>
      </x:c>
      <x:c r="P120" s="231"/>
      <x:c r="S120" s="96"/>
    </x:row>
    <x:row r="121" spans="1:19">
      <x:c r="A121" s="251" t="s">
        <x:v>410</x:v>
      </x:c>
      <x:c r="B121" s="239"/>
      <x:c r="C121" s="222">
        <x:f t="shared" ref="C121:N121" si="13">SUM(C122:C138)</x:f>
        <x:v>214000</x:v>
      </x:c>
      <x:c r="D121" s="221">
        <x:f t="shared" si="13"/>
        <x:v>154000</x:v>
      </x:c>
      <x:c r="E121" s="221">
        <x:f t="shared" si="13"/>
        <x:v>154000</x:v>
      </x:c>
      <x:c r="F121" s="221">
        <x:f t="shared" si="13"/>
        <x:v>154000</x:v>
      </x:c>
      <x:c r="G121" s="221">
        <x:f t="shared" si="13"/>
        <x:v>154000</x:v>
      </x:c>
      <x:c r="H121" s="221">
        <x:f t="shared" si="13"/>
        <x:v>154000</x:v>
      </x:c>
      <x:c r="I121" s="221">
        <x:f t="shared" si="13"/>
        <x:v>154000</x:v>
      </x:c>
      <x:c r="J121" s="221">
        <x:f t="shared" si="13"/>
        <x:v>154000</x:v>
      </x:c>
      <x:c r="K121" s="221">
        <x:f t="shared" si="13"/>
        <x:v>154000</x:v>
      </x:c>
      <x:c r="L121" s="221">
        <x:f t="shared" si="13"/>
        <x:v>154000</x:v>
      </x:c>
      <x:c r="M121" s="221">
        <x:f t="shared" si="13"/>
        <x:v>154000</x:v>
      </x:c>
      <x:c r="N121" s="221">
        <x:f t="shared" si="13"/>
        <x:v>154000</x:v>
      </x:c>
      <x:c r="O121" s="221">
        <x:f>SUM(C121:N121)</x:f>
        <x:v>1908000</x:v>
      </x:c>
      <x:c r="P121" s="223"/>
      <x:c r="S121" s="96"/>
    </x:row>
    <x:row r="122" spans="1:19">
      <x:c r="A122" s="251"/>
      <x:c r="B122" s="422" t="s">
        <x:v>2351</x:v>
      </x:c>
      <x:c r="C122" s="586">
        <x:v>60000</x:v>
      </x:c>
      <x:c r="D122" s="587"/>
      <x:c r="E122" s="587"/>
      <x:c r="F122" s="587"/>
      <x:c r="G122" s="587"/>
      <x:c r="H122" s="587"/>
      <x:c r="I122" s="587"/>
      <x:c r="J122" s="587"/>
      <x:c r="K122" s="587"/>
      <x:c r="L122" s="587"/>
      <x:c r="M122" s="587"/>
      <x:c r="N122" s="587"/>
      <x:c r="O122" s="226">
        <x:f t="shared" ref="O122:O126" si="14">SUM(C122:N122)</x:f>
        <x:v>60000</x:v>
      </x:c>
      <x:c r="P122" s="227"/>
      <x:c r="S122" s="96"/>
    </x:row>
    <x:row r="123" spans="1:19">
      <x:c r="A123" s="251"/>
      <x:c r="B123" s="422" t="s">
        <x:v>1478</x:v>
      </x:c>
      <x:c r="C123" s="586">
        <x:v>150000</x:v>
      </x:c>
      <x:c r="D123" s="587">
        <x:v>150000</x:v>
      </x:c>
      <x:c r="E123" s="587">
        <x:v>150000</x:v>
      </x:c>
      <x:c r="F123" s="587">
        <x:v>150000</x:v>
      </x:c>
      <x:c r="G123" s="587">
        <x:v>150000</x:v>
      </x:c>
      <x:c r="H123" s="587">
        <x:v>150000</x:v>
      </x:c>
      <x:c r="I123" s="587">
        <x:v>150000</x:v>
      </x:c>
      <x:c r="J123" s="587">
        <x:v>150000</x:v>
      </x:c>
      <x:c r="K123" s="587">
        <x:v>150000</x:v>
      </x:c>
      <x:c r="L123" s="587">
        <x:v>150000</x:v>
      </x:c>
      <x:c r="M123" s="587">
        <x:v>150000</x:v>
      </x:c>
      <x:c r="N123" s="587">
        <x:v>150000</x:v>
      </x:c>
      <x:c r="O123" s="226">
        <x:f t="shared" si="14"/>
        <x:v>1800000</x:v>
      </x:c>
      <x:c r="P123" s="227"/>
      <x:c r="S123" s="96"/>
    </x:row>
    <x:row r="124" spans="1:19">
      <x:c r="A124" s="251"/>
      <x:c r="B124" s="422" t="s">
        <x:v>2352</x:v>
      </x:c>
      <x:c r="C124" s="586">
        <x:v>4000</x:v>
      </x:c>
      <x:c r="D124" s="587">
        <x:v>4000</x:v>
      </x:c>
      <x:c r="E124" s="587">
        <x:v>4000</x:v>
      </x:c>
      <x:c r="F124" s="587">
        <x:v>4000</x:v>
      </x:c>
      <x:c r="G124" s="587">
        <x:v>4000</x:v>
      </x:c>
      <x:c r="H124" s="587">
        <x:v>4000</x:v>
      </x:c>
      <x:c r="I124" s="587">
        <x:v>4000</x:v>
      </x:c>
      <x:c r="J124" s="587">
        <x:v>4000</x:v>
      </x:c>
      <x:c r="K124" s="587">
        <x:v>4000</x:v>
      </x:c>
      <x:c r="L124" s="587">
        <x:v>4000</x:v>
      </x:c>
      <x:c r="M124" s="587">
        <x:v>4000</x:v>
      </x:c>
      <x:c r="N124" s="587">
        <x:v>4000</x:v>
      </x:c>
      <x:c r="O124" s="226">
        <x:f t="shared" si="14"/>
        <x:v>48000</x:v>
      </x:c>
      <x:c r="P124" s="227"/>
      <x:c r="S124" s="96"/>
    </x:row>
    <x:row r="125" spans="1:19">
      <x:c r="A125" s="251"/>
      <x:c r="B125" s="232"/>
      <x:c r="C125" s="224"/>
      <x:c r="D125" s="225"/>
      <x:c r="E125" s="225"/>
      <x:c r="F125" s="225"/>
      <x:c r="G125" s="225"/>
      <x:c r="H125" s="225"/>
      <x:c r="I125" s="225"/>
      <x:c r="J125" s="225"/>
      <x:c r="K125" s="225"/>
      <x:c r="L125" s="225"/>
      <x:c r="M125" s="225"/>
      <x:c r="N125" s="225"/>
      <x:c r="O125" s="226">
        <x:f t="shared" si="14"/>
        <x:v>0</x:v>
      </x:c>
      <x:c r="P125" s="227"/>
      <x:c r="S125" s="96"/>
    </x:row>
    <x:row r="126" spans="1:19">
      <x:c r="A126" s="251"/>
      <x:c r="B126" s="232"/>
      <x:c r="C126" s="224"/>
      <x:c r="D126" s="225"/>
      <x:c r="E126" s="225"/>
      <x:c r="F126" s="225"/>
      <x:c r="G126" s="225"/>
      <x:c r="H126" s="225"/>
      <x:c r="I126" s="225"/>
      <x:c r="J126" s="225"/>
      <x:c r="K126" s="225"/>
      <x:c r="L126" s="225"/>
      <x:c r="M126" s="225"/>
      <x:c r="N126" s="225"/>
      <x:c r="O126" s="226">
        <x:f t="shared" si="14"/>
        <x:v>0</x:v>
      </x:c>
      <x:c r="P126" s="227"/>
      <x:c r="S126" s="96"/>
    </x:row>
    <x:row r="127" spans="1:19">
      <x:c r="A127" s="251"/>
      <x:c r="B127" s="232"/>
      <x:c r="C127" s="224"/>
      <x:c r="D127" s="225"/>
      <x:c r="E127" s="225"/>
      <x:c r="F127" s="225"/>
      <x:c r="G127" s="225"/>
      <x:c r="H127" s="225"/>
      <x:c r="I127" s="225"/>
      <x:c r="J127" s="225"/>
      <x:c r="K127" s="225"/>
      <x:c r="L127" s="225"/>
      <x:c r="M127" s="225"/>
      <x:c r="N127" s="225"/>
      <x:c r="O127" s="226">
        <x:f t="shared" ref="O127:O133" si="15">SUM(C127:N127)</x:f>
        <x:v>0</x:v>
      </x:c>
      <x:c r="P127" s="227"/>
      <x:c r="S127" s="96"/>
    </x:row>
    <x:row r="128" spans="1:19">
      <x:c r="A128" s="251"/>
      <x:c r="B128" s="232"/>
      <x:c r="C128" s="224"/>
      <x:c r="D128" s="225"/>
      <x:c r="E128" s="225"/>
      <x:c r="F128" s="225"/>
      <x:c r="G128" s="225"/>
      <x:c r="H128" s="225"/>
      <x:c r="I128" s="225"/>
      <x:c r="J128" s="225"/>
      <x:c r="K128" s="225"/>
      <x:c r="L128" s="225"/>
      <x:c r="M128" s="225"/>
      <x:c r="N128" s="225"/>
      <x:c r="O128" s="226">
        <x:f>SUM(C128:N128)</x:f>
        <x:v>0</x:v>
      </x:c>
      <x:c r="P128" s="227"/>
      <x:c r="S128" s="96"/>
    </x:row>
    <x:row r="129" spans="1:19">
      <x:c r="A129" s="251"/>
      <x:c r="B129" s="232"/>
      <x:c r="C129" s="224"/>
      <x:c r="D129" s="225"/>
      <x:c r="E129" s="225"/>
      <x:c r="F129" s="225"/>
      <x:c r="G129" s="225"/>
      <x:c r="H129" s="225"/>
      <x:c r="I129" s="225"/>
      <x:c r="J129" s="225"/>
      <x:c r="K129" s="225"/>
      <x:c r="L129" s="225"/>
      <x:c r="M129" s="225"/>
      <x:c r="N129" s="225"/>
      <x:c r="O129" s="226">
        <x:f t="shared" si="15"/>
        <x:v>0</x:v>
      </x:c>
      <x:c r="P129" s="227"/>
      <x:c r="S129" s="96"/>
    </x:row>
    <x:row r="130" spans="1:19">
      <x:c r="A130" s="251"/>
      <x:c r="B130" s="232"/>
      <x:c r="C130" s="224"/>
      <x:c r="D130" s="225"/>
      <x:c r="E130" s="225"/>
      <x:c r="F130" s="225"/>
      <x:c r="G130" s="225"/>
      <x:c r="H130" s="225"/>
      <x:c r="I130" s="225"/>
      <x:c r="J130" s="225"/>
      <x:c r="K130" s="225"/>
      <x:c r="L130" s="225"/>
      <x:c r="M130" s="225"/>
      <x:c r="N130" s="225"/>
      <x:c r="O130" s="226">
        <x:f t="shared" si="15"/>
        <x:v>0</x:v>
      </x:c>
      <x:c r="P130" s="227"/>
      <x:c r="S130" s="96"/>
    </x:row>
    <x:row r="131" spans="1:19">
      <x:c r="A131" s="251"/>
      <x:c r="B131" s="232"/>
      <x:c r="C131" s="224"/>
      <x:c r="D131" s="225"/>
      <x:c r="E131" s="225"/>
      <x:c r="F131" s="225"/>
      <x:c r="G131" s="225"/>
      <x:c r="H131" s="225"/>
      <x:c r="I131" s="225"/>
      <x:c r="J131" s="225"/>
      <x:c r="K131" s="225"/>
      <x:c r="L131" s="225"/>
      <x:c r="M131" s="225"/>
      <x:c r="N131" s="225"/>
      <x:c r="O131" s="226">
        <x:f t="shared" si="15"/>
        <x:v>0</x:v>
      </x:c>
      <x:c r="P131" s="227"/>
      <x:c r="S131" s="96"/>
    </x:row>
    <x:row r="132" spans="1:19">
      <x:c r="A132" s="251"/>
      <x:c r="B132" s="232"/>
      <x:c r="C132" s="224"/>
      <x:c r="D132" s="225"/>
      <x:c r="E132" s="225"/>
      <x:c r="F132" s="225"/>
      <x:c r="G132" s="225"/>
      <x:c r="H132" s="225"/>
      <x:c r="I132" s="225"/>
      <x:c r="J132" s="225"/>
      <x:c r="K132" s="225"/>
      <x:c r="L132" s="225"/>
      <x:c r="M132" s="225"/>
      <x:c r="N132" s="225"/>
      <x:c r="O132" s="226">
        <x:f t="shared" si="15"/>
        <x:v>0</x:v>
      </x:c>
      <x:c r="P132" s="227"/>
      <x:c r="S132" s="96"/>
    </x:row>
    <x:row r="133" spans="1:19">
      <x:c r="A133" s="251"/>
      <x:c r="B133" s="232"/>
      <x:c r="C133" s="224"/>
      <x:c r="D133" s="225"/>
      <x:c r="E133" s="225"/>
      <x:c r="F133" s="225"/>
      <x:c r="G133" s="225"/>
      <x:c r="H133" s="225"/>
      <x:c r="I133" s="225"/>
      <x:c r="J133" s="225"/>
      <x:c r="K133" s="225"/>
      <x:c r="L133" s="225"/>
      <x:c r="M133" s="225"/>
      <x:c r="N133" s="225"/>
      <x:c r="O133" s="226">
        <x:f t="shared" si="15"/>
        <x:v>0</x:v>
      </x:c>
      <x:c r="P133" s="227"/>
      <x:c r="S133" s="96"/>
    </x:row>
    <x:row r="134" spans="1:19">
      <x:c r="A134" s="251"/>
      <x:c r="B134" s="232"/>
      <x:c r="C134" s="224"/>
      <x:c r="D134" s="225"/>
      <x:c r="E134" s="225"/>
      <x:c r="F134" s="225"/>
      <x:c r="G134" s="225"/>
      <x:c r="H134" s="225"/>
      <x:c r="I134" s="225"/>
      <x:c r="J134" s="225"/>
      <x:c r="K134" s="225"/>
      <x:c r="L134" s="225"/>
      <x:c r="M134" s="225"/>
      <x:c r="N134" s="225"/>
      <x:c r="O134" s="226"/>
      <x:c r="P134" s="227"/>
      <x:c r="S134" s="96"/>
    </x:row>
    <x:row r="135" spans="1:19">
      <x:c r="A135" s="251"/>
      <x:c r="B135" s="232"/>
      <x:c r="C135" s="224"/>
      <x:c r="D135" s="225"/>
      <x:c r="E135" s="225"/>
      <x:c r="F135" s="225"/>
      <x:c r="G135" s="225"/>
      <x:c r="H135" s="225"/>
      <x:c r="I135" s="225"/>
      <x:c r="J135" s="225"/>
      <x:c r="K135" s="225"/>
      <x:c r="L135" s="225"/>
      <x:c r="M135" s="225"/>
      <x:c r="N135" s="225"/>
      <x:c r="O135" s="226">
        <x:f t="shared" ref="O135:O138" si="16">SUM(C135:N135)</x:f>
        <x:v>0</x:v>
      </x:c>
      <x:c r="P135" s="227"/>
      <x:c r="S135" s="96"/>
    </x:row>
    <x:row r="136" spans="1:19">
      <x:c r="A136" s="251"/>
      <x:c r="B136" s="232"/>
      <x:c r="C136" s="224"/>
      <x:c r="D136" s="225"/>
      <x:c r="E136" s="225"/>
      <x:c r="F136" s="225"/>
      <x:c r="G136" s="225"/>
      <x:c r="H136" s="225"/>
      <x:c r="I136" s="225"/>
      <x:c r="J136" s="225"/>
      <x:c r="K136" s="225"/>
      <x:c r="L136" s="225"/>
      <x:c r="M136" s="225"/>
      <x:c r="N136" s="225"/>
      <x:c r="O136" s="226">
        <x:f t="shared" si="16"/>
        <x:v>0</x:v>
      </x:c>
      <x:c r="P136" s="227"/>
      <x:c r="S136" s="96"/>
    </x:row>
    <x:row r="137" spans="1:19">
      <x:c r="A137" s="251"/>
      <x:c r="B137" s="232"/>
      <x:c r="C137" s="224"/>
      <x:c r="D137" s="225"/>
      <x:c r="E137" s="225"/>
      <x:c r="F137" s="225"/>
      <x:c r="G137" s="225"/>
      <x:c r="H137" s="225"/>
      <x:c r="I137" s="225"/>
      <x:c r="J137" s="225"/>
      <x:c r="K137" s="225"/>
      <x:c r="L137" s="225"/>
      <x:c r="M137" s="225"/>
      <x:c r="N137" s="225"/>
      <x:c r="O137" s="226">
        <x:f t="shared" si="16"/>
        <x:v>0</x:v>
      </x:c>
      <x:c r="P137" s="227"/>
      <x:c r="S137" s="96"/>
    </x:row>
    <x:row r="138" spans="1:19">
      <x:c r="A138" s="252"/>
      <x:c r="B138" s="106"/>
      <x:c r="C138" s="107"/>
      <x:c r="D138" s="107"/>
      <x:c r="E138" s="107"/>
      <x:c r="F138" s="107"/>
      <x:c r="G138" s="107"/>
      <x:c r="H138" s="107"/>
      <x:c r="I138" s="107"/>
      <x:c r="J138" s="107"/>
      <x:c r="K138" s="107"/>
      <x:c r="L138" s="107"/>
      <x:c r="M138" s="107"/>
      <x:c r="N138" s="107"/>
      <x:c r="O138" s="230">
        <x:f t="shared" si="16"/>
        <x:v>0</x:v>
      </x:c>
      <x:c r="P138" s="231"/>
      <x:c r="S138" s="96"/>
    </x:row>
    <x:row r="139" spans="1:19">
      <x:c r="O139" s="3"/>
    </x:row>
    <x:row r="140" spans="1:19">
      <x:c r="A140" s="1" t="s">
        <x:v>402</x:v>
      </x:c>
    </x:row>
    <x:row r="141" spans="1:19">
      <x:c r="A141" s="110" t="s">
        <x:v>424</x:v>
      </x:c>
    </x:row>
    <x:row r="142" spans="1:19">
      <x:c r="A142" s="111" t="s">
        <x:v>425</x:v>
      </x:c>
    </x:row>
    <x:row r="143" spans="1:19">
      <x:c r="A143" s="1" t="s">
        <x:v>426</x:v>
      </x:c>
    </x:row>
    <x:row r="144" spans="1:19">
      <x:c r="A144" s="1" t="s">
        <x:v>427</x:v>
      </x:c>
    </x:row>
    <x:row r="145" spans="1:14">
      <x:c r="A145" s="1" t="s">
        <x:v>428</x:v>
      </x:c>
    </x:row>
    <x:row r="146" spans="1:14">
      <x:c r="A146" s="110" t="s">
        <x:v>422</x:v>
      </x:c>
      <x:c r="C146" s="113"/>
      <x:c r="D146" s="113"/>
      <x:c r="E146" s="113"/>
      <x:c r="F146" s="113"/>
      <x:c r="G146" s="113"/>
      <x:c r="H146" s="113"/>
      <x:c r="I146" s="113"/>
      <x:c r="J146" s="113"/>
      <x:c r="K146" s="113"/>
      <x:c r="L146" s="113"/>
      <x:c r="M146" s="113"/>
      <x:c r="N146" s="113"/>
    </x:row>
    <x:row r="147" spans="1:14">
      <x:c r="A147" s="110"/>
      <x:c r="C147" s="113"/>
      <x:c r="D147" s="113"/>
      <x:c r="E147" s="113"/>
      <x:c r="F147" s="113"/>
      <x:c r="G147" s="113"/>
      <x:c r="H147" s="113"/>
      <x:c r="I147" s="113"/>
      <x:c r="J147" s="113"/>
      <x:c r="K147" s="113"/>
      <x:c r="L147" s="113"/>
      <x:c r="M147" s="113"/>
      <x:c r="N147" s="113"/>
    </x:row>
    <x:row r="148" spans="1:14">
      <x:c r="A148" s="110" t="s">
        <x:v>416</x:v>
      </x:c>
    </x:row>
    <x:row r="149" spans="1:14">
      <x:c r="A149" s="111" t="s">
        <x:v>417</x:v>
      </x:c>
    </x:row>
    <x:row r="150" spans="1:14">
      <x:c r="A150" s="1" t="s">
        <x:v>418</x:v>
      </x:c>
    </x:row>
    <x:row r="151" spans="1:14">
      <x:c r="A151" s="1" t="s">
        <x:v>419</x:v>
      </x:c>
    </x:row>
    <x:row r="152" spans="1:14">
      <x:c r="A152" s="1" t="s">
        <x:v>420</x:v>
      </x:c>
    </x:row>
    <x:row r="153" spans="1:14" s="112" customFormat="1">
      <x:c r="B153" s="241"/>
    </x:row>
    <x:row r="156" spans="1:14">
      <x:c r="C156" s="11" t="s">
        <x:v>844</x:v>
      </x:c>
      <x:c r="D156" s="11" t="s">
        <x:v>844</x:v>
      </x:c>
      <x:c r="E156" s="11" t="s">
        <x:v>844</x:v>
      </x:c>
      <x:c r="F156" s="11" t="s">
        <x:v>844</x:v>
      </x:c>
      <x:c r="G156" s="11" t="s">
        <x:v>844</x:v>
      </x:c>
      <x:c r="H156" s="11" t="s">
        <x:v>844</x:v>
      </x:c>
      <x:c r="I156" s="11" t="s">
        <x:v>844</x:v>
      </x:c>
      <x:c r="J156" s="11" t="s">
        <x:v>844</x:v>
      </x:c>
      <x:c r="K156" s="11" t="s">
        <x:v>844</x:v>
      </x:c>
      <x:c r="L156" s="11" t="s">
        <x:v>844</x:v>
      </x:c>
      <x:c r="M156" s="11" t="s">
        <x:v>844</x:v>
      </x:c>
      <x:c r="N156" s="11" t="s">
        <x:v>844</x:v>
      </x:c>
    </x:row>
    <x:row r="157" spans="1:14">
      <x:c r="C157" s="6" t="s">
        <x:v>0</x:v>
      </x:c>
      <x:c r="D157" s="6" t="s">
        <x:v>1</x:v>
      </x:c>
      <x:c r="E157" s="6" t="s">
        <x:v>2</x:v>
      </x:c>
      <x:c r="F157" s="6" t="s">
        <x:v>3</x:v>
      </x:c>
      <x:c r="G157" s="6" t="s">
        <x:v>4</x:v>
      </x:c>
      <x:c r="H157" s="6" t="s">
        <x:v>5</x:v>
      </x:c>
      <x:c r="I157" s="6" t="s">
        <x:v>6</x:v>
      </x:c>
      <x:c r="J157" s="6" t="s">
        <x:v>7</x:v>
      </x:c>
      <x:c r="K157" s="6" t="s">
        <x:v>8</x:v>
      </x:c>
      <x:c r="L157" s="6" t="s">
        <x:v>9</x:v>
      </x:c>
      <x:c r="M157" s="6" t="s">
        <x:v>62</x:v>
      </x:c>
      <x:c r="N157" s="6" t="s">
        <x:v>63</x:v>
      </x:c>
    </x:row>
    <x:row r="158" spans="1:14">
      <x:c r="C158" s="577">
        <x:v>451</x:v>
      </x:c>
      <x:c r="D158" s="577">
        <x:v>451</x:v>
      </x:c>
      <x:c r="E158" s="577">
        <x:v>421</x:v>
      </x:c>
      <x:c r="F158" s="577">
        <x:v>421</x:v>
      </x:c>
      <x:c r="G158" s="577">
        <x:v>389</x:v>
      </x:c>
      <x:c r="H158" s="577">
        <x:v>377</x:v>
      </x:c>
      <x:c r="I158" s="577">
        <x:v>377</x:v>
      </x:c>
      <x:c r="J158" s="577">
        <x:v>377</x:v>
      </x:c>
      <x:c r="K158" s="577">
        <x:v>396</x:v>
      </x:c>
      <x:c r="L158" s="577">
        <x:v>396</x:v>
      </x:c>
      <x:c r="M158" s="577">
        <x:v>396</x:v>
      </x:c>
      <x:c r="N158" s="577">
        <x:v>396</x:v>
      </x:c>
    </x:row>
    <x:row r="159" spans="1:14">
      <x:c r="C159" s="381">
        <x:f>C158/$C$158</x:f>
        <x:v>1</x:v>
      </x:c>
      <x:c r="D159" s="381">
        <x:f t="shared" ref="D159:N159" si="17">D158/$C$158</x:f>
        <x:v>1</x:v>
      </x:c>
      <x:c r="E159" s="381">
        <x:f t="shared" si="17"/>
        <x:v>0.93348115299334811</x:v>
      </x:c>
      <x:c r="F159" s="381">
        <x:f t="shared" si="17"/>
        <x:v>0.93348115299334811</x:v>
      </x:c>
      <x:c r="G159" s="381">
        <x:f t="shared" si="17"/>
        <x:v>0.86252771618625279</x:v>
      </x:c>
      <x:c r="H159" s="381">
        <x:f t="shared" si="17"/>
        <x:v>0.83592017738359203</x:v>
      </x:c>
      <x:c r="I159" s="381">
        <x:f t="shared" si="17"/>
        <x:v>0.83592017738359203</x:v>
      </x:c>
      <x:c r="J159" s="381">
        <x:f t="shared" si="17"/>
        <x:v>0.83592017738359203</x:v>
      </x:c>
      <x:c r="K159" s="381">
        <x:f t="shared" si="17"/>
        <x:v>0.87804878048780488</x:v>
      </x:c>
      <x:c r="L159" s="381">
        <x:f t="shared" si="17"/>
        <x:v>0.87804878048780488</x:v>
      </x:c>
      <x:c r="M159" s="381">
        <x:f t="shared" si="17"/>
        <x:v>0.87804878048780488</x:v>
      </x:c>
      <x:c r="N159" s="381">
        <x:f t="shared" si="17"/>
        <x:v>0.87804878048780488</x:v>
      </x:c>
    </x:row>
  </x:sheetData>
  <x:phoneticPr fontId="9" type="noConversion"/>
  <x:pageMargins left="0.7" right="0.7" top="0.75" bottom="0.75" header="0.3" footer="0.3"/>
</x:worksheet>
</file>

<file path=xl/worksheets/sheet2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3F2E9C4-22B2-4DF2-BF74-B4F127E1E21F}" mc:Ignorable="x14ac xr xr2 xr3">
  <x:sheetPr>
    <x:tabColor rgb="FFFF0000"/>
  </x:sheetPr>
  <x:dimension ref="A1:S40"/>
  <x:sheetViews>
    <x:sheetView workbookViewId="0">
      <x:selection activeCell="F19" sqref="F19"/>
    </x:sheetView>
  </x:sheetViews>
  <x:sheetFormatPr defaultColWidth="13.296875" defaultRowHeight="17.399999999999999"/>
  <x:cols>
    <x:col min="1" max="1" width="13.296875" style="1"/>
    <x:col min="2" max="2" width="19.296875" style="1" bestFit="1" customWidth="1"/>
    <x:col min="3" max="16384" width="13.296875" style="1"/>
  </x:cols>
  <x:sheetData>
    <x:row r="1" spans="1:19">
      <x:c r="A1" s="92" t="s">
        <x:v>394</x:v>
      </x:c>
      <x:c r="B1" s="116" t="s">
        <x:v>403</x:v>
      </x:c>
      <x:c r="C1" s="82"/>
      <x:c r="D1" s="82"/>
      <x:c r="E1" s="82"/>
      <x:c r="F1" s="82"/>
      <x:c r="G1" s="82"/>
      <x:c r="H1" s="82"/>
      <x:c r="I1" s="82"/>
      <x:c r="J1" s="82"/>
      <x:c r="K1" s="82"/>
      <x:c r="L1" s="82"/>
      <x:c r="M1" s="82"/>
      <x:c r="N1" s="82"/>
      <x:c r="O1" s="83"/>
      <x:c r="P1" s="84"/>
    </x:row>
    <x:row r="2" spans="1:19">
      <x:c r="A2" s="92" t="s">
        <x:v>395</x:v>
      </x:c>
      <x:c r="B2" s="116" t="s">
        <x:v>327</x:v>
      </x:c>
      <x:c r="C2" s="83"/>
      <x:c r="D2" s="83"/>
      <x:c r="E2" s="83"/>
      <x:c r="F2" s="83"/>
      <x:c r="G2" s="83"/>
      <x:c r="H2" s="83"/>
      <x:c r="I2" s="83"/>
      <x:c r="J2" s="83"/>
      <x:c r="K2" s="83"/>
      <x:c r="L2" s="83"/>
      <x:c r="M2" s="83"/>
      <x:c r="N2" s="83"/>
      <x:c r="O2" s="83"/>
      <x:c r="P2" s="83"/>
    </x:row>
    <x:row r="3" spans="1:19">
      <x:c r="A3" s="85"/>
      <x:c r="B3" s="85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6"/>
      <x:c r="N3" s="86"/>
      <x:c r="O3" s="85"/>
      <x:c r="P3" s="87"/>
    </x:row>
    <x:row r="4" spans="1:19">
      <x:c r="A4" s="88" t="s">
        <x:v>397</x:v>
      </x:c>
      <x:c r="B4" s="89"/>
      <x:c r="C4" s="90" t="s">
        <x:v>0</x:v>
      </x:c>
      <x:c r="D4" s="90" t="s">
        <x:v>1</x:v>
      </x:c>
      <x:c r="E4" s="90" t="s">
        <x:v>2</x:v>
      </x:c>
      <x:c r="F4" s="90" t="s">
        <x:v>3</x:v>
      </x:c>
      <x:c r="G4" s="90" t="s">
        <x:v>4</x:v>
      </x:c>
      <x:c r="H4" s="90" t="s">
        <x:v>5</x:v>
      </x:c>
      <x:c r="I4" s="90" t="s">
        <x:v>6</x:v>
      </x:c>
      <x:c r="J4" s="90" t="s">
        <x:v>7</x:v>
      </x:c>
      <x:c r="K4" s="90" t="s">
        <x:v>8</x:v>
      </x:c>
      <x:c r="L4" s="90" t="s">
        <x:v>9</x:v>
      </x:c>
      <x:c r="M4" s="90" t="s">
        <x:v>62</x:v>
      </x:c>
      <x:c r="N4" s="90" t="s">
        <x:v>63</x:v>
      </x:c>
      <x:c r="O4" s="89" t="s">
        <x:v>400</x:v>
      </x:c>
      <x:c r="P4" s="89" t="s">
        <x:v>398</x:v>
      </x:c>
    </x:row>
    <x:row r="5" spans="1:19">
      <x:c r="A5" s="91"/>
      <x:c r="B5" s="92" t="s">
        <x:v>399</x:v>
      </x:c>
      <x:c r="C5" s="93">
        <x:f t="shared" ref="C5:O5" si="0">SUMIF($B:$B,"sum",C:C)</x:f>
        <x:v>10077836.349375</x:v>
      </x:c>
      <x:c r="D5" s="93">
        <x:f t="shared" si="0"/>
        <x:v>11669165.580937497</x:v>
      </x:c>
      <x:c r="E5" s="93">
        <x:f t="shared" si="0"/>
        <x:v>13736524.539687499</x:v>
      </x:c>
      <x:c r="F5" s="93">
        <x:f t="shared" si="0"/>
        <x:v>12787141.1153125</x:v>
      </x:c>
      <x:c r="G5" s="93">
        <x:f t="shared" si="0"/>
        <x:v>13316692.172499999</x:v>
      </x:c>
      <x:c r="H5" s="93">
        <x:f t="shared" si="0"/>
        <x:v>12819253.915312499</x:v>
      </x:c>
      <x:c r="I5" s="93">
        <x:f t="shared" si="0"/>
        <x:v>12560546.364226192</x:v>
      </x:c>
      <x:c r="J5" s="93">
        <x:f t="shared" si="0"/>
        <x:v>8903369.6376636904</x:v>
      </x:c>
      <x:c r="K5" s="93">
        <x:f t="shared" si="0"/>
        <x:v>11006140.286101189</x:v>
      </x:c>
      <x:c r="L5" s="93">
        <x:f t="shared" si="0"/>
        <x:v>10638752.95016369</x:v>
      </x:c>
      <x:c r="M5" s="93">
        <x:f t="shared" si="0"/>
        <x:v>9486373.8839136921</x:v>
      </x:c>
      <x:c r="N5" s="93">
        <x:f t="shared" si="0"/>
        <x:v>10026436.54203869</x:v>
      </x:c>
      <x:c r="O5" s="93">
        <x:f t="shared" si="0"/>
        <x:v>137028233.33723214</x:v>
      </x:c>
      <x:c r="P5" s="94"/>
      <x:c r="Q5" s="95"/>
      <x:c r="S5" s="96"/>
    </x:row>
    <x:row r="6" spans="1:19">
      <x:c r="A6" s="97"/>
      <x:c r="B6" s="98" t="s">
        <x:v>401</x:v>
      </x:c>
      <x:c r="C6" s="99">
        <x:f>SUM(C7:C29)</x:f>
        <x:v>10077836.349375</x:v>
      </x:c>
      <x:c r="D6" s="99">
        <x:f t="shared" ref="D6:N6" si="1">SUM(D7:D15)</x:f>
        <x:v>11669165.580937497</x:v>
      </x:c>
      <x:c r="E6" s="99">
        <x:f t="shared" si="1"/>
        <x:v>13736524.539687499</x:v>
      </x:c>
      <x:c r="F6" s="99">
        <x:f t="shared" si="1"/>
        <x:v>12787141.1153125</x:v>
      </x:c>
      <x:c r="G6" s="99">
        <x:f t="shared" si="1"/>
        <x:v>13316692.172499999</x:v>
      </x:c>
      <x:c r="H6" s="99">
        <x:f t="shared" si="1"/>
        <x:v>12819253.915312499</x:v>
      </x:c>
      <x:c r="I6" s="99">
        <x:f t="shared" si="1"/>
        <x:v>12560546.364226192</x:v>
      </x:c>
      <x:c r="J6" s="99">
        <x:f t="shared" si="1"/>
        <x:v>8903369.6376636904</x:v>
      </x:c>
      <x:c r="K6" s="99">
        <x:f t="shared" si="1"/>
        <x:v>11006140.286101189</x:v>
      </x:c>
      <x:c r="L6" s="99">
        <x:f t="shared" si="1"/>
        <x:v>10638752.95016369</x:v>
      </x:c>
      <x:c r="M6" s="99">
        <x:f t="shared" si="1"/>
        <x:v>9486373.8839136921</x:v>
      </x:c>
      <x:c r="N6" s="99">
        <x:f t="shared" si="1"/>
        <x:v>10026436.54203869</x:v>
      </x:c>
      <x:c r="O6" s="100">
        <x:f>SUM(C6:N6)</x:f>
        <x:v>137028233.33723214</x:v>
      </x:c>
      <x:c r="P6" s="81"/>
      <x:c r="S6" s="96"/>
    </x:row>
    <x:row r="7" spans="1:19">
      <x:c r="A7" s="101" t="s">
        <x:v>2317</x:v>
      </x:c>
      <x:c r="B7" s="1772" t="s">
        <x:v>2450</x:v>
      </x:c>
      <x:c r="C7" s="1767">
        <x:v>8815045.8093749993</x:v>
      </x:c>
      <x:c r="D7" s="1767">
        <x:v>10284220.110937499</x:v>
      </x:c>
      <x:c r="E7" s="1767">
        <x:v>12243119.179687498</x:v>
      </x:c>
      <x:c r="F7" s="1767">
        <x:v>11263669.645312499</x:v>
      </x:c>
      <x:c r="G7" s="1767">
        <x:v>11753394.4125</x:v>
      </x:c>
      <x:c r="H7" s="1767">
        <x:v>11263669.645312499</x:v>
      </x:c>
      <x:c r="I7" s="1767">
        <x:v>8173337.4937500004</x:v>
      </x:c>
      <x:c r="J7" s="1767">
        <x:v>4812812.3671875</x:v>
      </x:c>
      <x:c r="K7" s="1767">
        <x:v>6585953.7656249991</x:v>
      </x:c>
      <x:c r="L7" s="1767">
        <x:v>6839259.6796874991</x:v>
      </x:c>
      <x:c r="M7" s="1767">
        <x:v>5826036.0234375</x:v>
      </x:c>
      <x:c r="N7" s="1767">
        <x:v>6332647.8515624991</x:v>
      </x:c>
      <x:c r="O7" s="104">
        <x:f t="shared" ref="O7:O13" si="2">SUM(C7:N7)</x:f>
        <x:v>104193165.984375</x:v>
      </x:c>
      <x:c r="P7" s="81"/>
      <x:c r="S7" s="96"/>
    </x:row>
    <x:row r="8" spans="1:19">
      <x:c r="A8" s="101"/>
      <x:c r="B8" s="1772" t="s">
        <x:v>764</x:v>
      </x:c>
      <x:c r="C8" s="1767">
        <x:v>500111.81999999995</x:v>
      </x:c>
      <x:c r="D8" s="1767">
        <x:v>583463.78999999992</x:v>
      </x:c>
      <x:c r="E8" s="1767">
        <x:v>694599.74999999988</x:v>
      </x:c>
      <x:c r="F8" s="1767">
        <x:v>639031.7699999999</x:v>
      </x:c>
      <x:c r="G8" s="1767">
        <x:v>666815.75999999989</x:v>
      </x:c>
      <x:c r="H8" s="1767">
        <x:v>639031.7699999999</x:v>
      </x:c>
      <x:c r="I8" s="1767">
        <x:v>916871.66999999993</x:v>
      </x:c>
      <x:c r="J8" s="1767">
        <x:v>527895.80999999994</x:v>
      </x:c>
      <x:c r="K8" s="1767">
        <x:v>722383.73999999987</x:v>
      </x:c>
      <x:c r="L8" s="1767">
        <x:v>0</x:v>
      </x:c>
      <x:c r="M8" s="1767">
        <x:v>0</x:v>
      </x:c>
      <x:c r="N8" s="1767">
        <x:v>0</x:v>
      </x:c>
      <x:c r="O8" s="104">
        <x:f t="shared" si="2"/>
        <x:v>5890205.8799999999</x:v>
      </x:c>
      <x:c r="P8" s="1812"/>
      <x:c r="S8" s="96"/>
    </x:row>
    <x:row r="9" spans="1:19">
      <x:c r="A9" s="101"/>
      <x:c r="B9" s="1772" t="s">
        <x:v>1798</x:v>
      </x:c>
      <x:c r="C9" s="1767">
        <x:v>0</x:v>
      </x:c>
      <x:c r="D9" s="1767">
        <x:v>0</x:v>
      </x:c>
      <x:c r="E9" s="1767">
        <x:v>0</x:v>
      </x:c>
      <x:c r="F9" s="1767">
        <x:v>0</x:v>
      </x:c>
      <x:c r="G9" s="1767">
        <x:v>0</x:v>
      </x:c>
      <x:c r="H9" s="1767">
        <x:v>0</x:v>
      </x:c>
      <x:c r="I9" s="1767">
        <x:v>2940476.1904761903</x:v>
      </x:c>
      <x:c r="J9" s="1767">
        <x:v>2940476.1904761903</x:v>
      </x:c>
      <x:c r="K9" s="1767">
        <x:v>2940476.1904761903</x:v>
      </x:c>
      <x:c r="L9" s="1767">
        <x:v>2940476.1904761903</x:v>
      </x:c>
      <x:c r="M9" s="1767">
        <x:v>2940476.1904761903</x:v>
      </x:c>
      <x:c r="N9" s="1767">
        <x:v>2940476.1904761903</x:v>
      </x:c>
      <x:c r="O9" s="104">
        <x:f t="shared" si="2"/>
        <x:v>17642857.142857142</x:v>
      </x:c>
      <x:c r="P9" s="81"/>
      <x:c r="S9" s="96"/>
    </x:row>
    <x:row r="10" spans="1:19">
      <x:c r="A10" s="101"/>
      <x:c r="B10" s="1772" t="s">
        <x:v>2451</x:v>
      </x:c>
      <x:c r="C10" s="1767">
        <x:v>566865</x:v>
      </x:c>
      <x:c r="D10" s="1767">
        <x:v>595705.5</x:v>
      </x:c>
      <x:c r="E10" s="1767">
        <x:v>593716.5</x:v>
      </x:c>
      <x:c r="F10" s="1767">
        <x:v>657364.5</x:v>
      </x:c>
      <x:c r="G10" s="1767">
        <x:v>666315</x:v>
      </x:c>
      <x:c r="H10" s="1767">
        <x:v>681232.5</x:v>
      </x:c>
      <x:c r="I10" s="1767">
        <x:v>393822</x:v>
      </x:c>
      <x:c r="J10" s="1767">
        <x:v>462442.5</x:v>
      </x:c>
      <x:c r="K10" s="1767">
        <x:v>562887</x:v>
      </x:c>
      <x:c r="L10" s="1767">
        <x:v>638469</x:v>
      </x:c>
      <x:c r="M10" s="1767">
        <x:v>535041</x:v>
      </x:c>
      <x:c r="N10" s="1767">
        <x:v>559903.5</x:v>
      </x:c>
      <x:c r="O10" s="104">
        <x:f t="shared" si="2"/>
        <x:v>6913764</x:v>
      </x:c>
      <x:c r="P10" s="81"/>
      <x:c r="S10" s="96"/>
    </x:row>
    <x:row r="11" spans="1:19">
      <x:c r="A11" s="101"/>
      <x:c r="B11" s="1772" t="s">
        <x:v>2452</x:v>
      </x:c>
      <x:c r="C11" s="1767">
        <x:v>93326.43</x:v>
      </x:c>
      <x:c r="D11" s="1767">
        <x:v>98074.62</x:v>
      </x:c>
      <x:c r="E11" s="1767">
        <x:v>97747.159999999989</x:v>
      </x:c>
      <x:c r="F11" s="1767">
        <x:v>108225.90999999999</x:v>
      </x:c>
      <x:c r="G11" s="1767">
        <x:v>109699.48999999999</x:v>
      </x:c>
      <x:c r="H11" s="1767">
        <x:v>112155.45</x:v>
      </x:c>
      <x:c r="I11" s="1767">
        <x:v>64837.310000000005</x:v>
      </x:c>
      <x:c r="J11" s="1767">
        <x:v>76134.720000000001</x:v>
      </x:c>
      <x:c r="K11" s="1767">
        <x:v>92671.51</x:v>
      </x:c>
      <x:c r="L11" s="1767">
        <x:v>105115.03</x:v>
      </x:c>
      <x:c r="M11" s="1767">
        <x:v>88087.049999999988</x:v>
      </x:c>
      <x:c r="N11" s="1767">
        <x:v>92180.319999999992</x:v>
      </x:c>
      <x:c r="O11" s="104">
        <x:f t="shared" si="2"/>
        <x:v>1138255</x:v>
      </x:c>
      <x:c r="P11" s="81"/>
      <x:c r="S11" s="96"/>
    </x:row>
    <x:row r="12" spans="1:19">
      <x:c r="A12" s="101"/>
      <x:c r="B12" s="1773" t="s">
        <x:v>2453</x:v>
      </x:c>
      <x:c r="C12" s="1767">
        <x:v>12409.56</x:v>
      </x:c>
      <x:c r="D12" s="1767">
        <x:v>13040.93</x:v>
      </x:c>
      <x:c r="E12" s="1767">
        <x:v>12997.39</x:v>
      </x:c>
      <x:c r="F12" s="1767">
        <x:v>14390.74</x:v>
      </x:c>
      <x:c r="G12" s="1767">
        <x:v>14586.68</x:v>
      </x:c>
      <x:c r="H12" s="1767">
        <x:v>14913.25</x:v>
      </x:c>
      <x:c r="I12" s="1767">
        <x:v>8621.380000000001</x:v>
      </x:c>
      <x:c r="J12" s="1767">
        <x:v>10123.59</x:v>
      </x:c>
      <x:c r="K12" s="1767">
        <x:v>12322.48</x:v>
      </x:c>
      <x:c r="L12" s="1767">
        <x:v>13977.09</x:v>
      </x:c>
      <x:c r="M12" s="1767">
        <x:v>11712.89</x:v>
      </x:c>
      <x:c r="N12" s="1767">
        <x:v>12257.17</x:v>
      </x:c>
      <x:c r="O12" s="104">
        <x:f t="shared" si="2"/>
        <x:v>151353.15</x:v>
      </x:c>
      <x:c r="P12" s="81"/>
      <x:c r="S12" s="96"/>
    </x:row>
    <x:row r="13" spans="1:19">
      <x:c r="A13" s="101"/>
      <x:c r="B13" s="1773" t="s">
        <x:v>2454</x:v>
      </x:c>
      <x:c r="C13" s="1767">
        <x:v>90077.73</x:v>
      </x:c>
      <x:c r="D13" s="1767">
        <x:v>94660.62999999999</x:v>
      </x:c>
      <x:c r="E13" s="1767">
        <x:v>94344.56</x:v>
      </x:c>
      <x:c r="F13" s="1767">
        <x:v>104458.54999999999</x:v>
      </x:c>
      <x:c r="G13" s="1767">
        <x:v>105880.83</x:v>
      </x:c>
      <x:c r="H13" s="1767">
        <x:v>108251.29999999999</x:v>
      </x:c>
      <x:c r="I13" s="1767">
        <x:v>62580.32</x:v>
      </x:c>
      <x:c r="J13" s="1767">
        <x:v>73484.459999999992</x:v>
      </x:c>
      <x:c r="K13" s="1767">
        <x:v>89445.599999999991</x:v>
      </x:c>
      <x:c r="L13" s="1767">
        <x:v>101455.95999999999</x:v>
      </x:c>
      <x:c r="M13" s="1767">
        <x:v>85020.73</x:v>
      </x:c>
      <x:c r="N13" s="1767">
        <x:v>88971.51</x:v>
      </x:c>
      <x:c r="O13" s="104">
        <x:f t="shared" si="2"/>
        <x:v>1098632.1799999997</x:v>
      </x:c>
      <x:c r="P13" s="1812"/>
      <x:c r="S13" s="96"/>
    </x:row>
    <x:row r="14" spans="1:19">
      <x:c r="A14" s="101"/>
      <x:c r="B14" s="105"/>
      <x:c r="C14" s="103"/>
      <x:c r="D14" s="103"/>
      <x:c r="E14" s="103"/>
      <x:c r="F14" s="103"/>
      <x:c r="G14" s="103"/>
      <x:c r="H14" s="103"/>
      <x:c r="I14" s="103"/>
      <x:c r="J14" s="103"/>
      <x:c r="K14" s="103"/>
      <x:c r="L14" s="103"/>
      <x:c r="M14" s="103"/>
      <x:c r="N14" s="103"/>
      <x:c r="O14" s="104">
        <x:f t="shared" ref="O14:O15" si="3">SUM(C14:N14)</x:f>
        <x:v>0</x:v>
      </x:c>
      <x:c r="P14" s="81"/>
      <x:c r="S14" s="96"/>
    </x:row>
    <x:row r="15" spans="1:19">
      <x:c r="A15" s="109"/>
      <x:c r="B15" s="106"/>
      <x:c r="C15" s="107"/>
      <x:c r="D15" s="107"/>
      <x:c r="E15" s="107"/>
      <x:c r="F15" s="107"/>
      <x:c r="G15" s="107"/>
      <x:c r="H15" s="107"/>
      <x:c r="I15" s="107"/>
      <x:c r="J15" s="107"/>
      <x:c r="K15" s="107"/>
      <x:c r="L15" s="107"/>
      <x:c r="M15" s="107"/>
      <x:c r="N15" s="107"/>
      <x:c r="O15" s="108">
        <x:f t="shared" si="3"/>
        <x:v>0</x:v>
      </x:c>
      <x:c r="P15" s="81"/>
      <x:c r="S15" s="96"/>
    </x:row>
    <x:row r="16" spans="1:19">
      <x:c r="A16" s="97"/>
      <x:c r="B16" s="98" t="s">
        <x:v>401</x:v>
      </x:c>
      <x:c r="C16" s="99">
        <x:f>SUM(C17:C35)</x:f>
        <x:v>0</x:v>
      </x:c>
      <x:c r="D16" s="99">
        <x:f t="shared" ref="D16:N16" si="4">SUM(D17:D22)</x:f>
        <x:v>0</x:v>
      </x:c>
      <x:c r="E16" s="99">
        <x:f t="shared" si="4"/>
        <x:v>0</x:v>
      </x:c>
      <x:c r="F16" s="99">
        <x:f t="shared" si="4"/>
        <x:v>0</x:v>
      </x:c>
      <x:c r="G16" s="99">
        <x:f t="shared" si="4"/>
        <x:v>0</x:v>
      </x:c>
      <x:c r="H16" s="99">
        <x:f t="shared" si="4"/>
        <x:v>0</x:v>
      </x:c>
      <x:c r="I16" s="99">
        <x:f t="shared" si="4"/>
        <x:v>0</x:v>
      </x:c>
      <x:c r="J16" s="99">
        <x:f t="shared" si="4"/>
        <x:v>0</x:v>
      </x:c>
      <x:c r="K16" s="99">
        <x:f t="shared" si="4"/>
        <x:v>0</x:v>
      </x:c>
      <x:c r="L16" s="99">
        <x:f t="shared" si="4"/>
        <x:v>0</x:v>
      </x:c>
      <x:c r="M16" s="99">
        <x:f t="shared" si="4"/>
        <x:v>0</x:v>
      </x:c>
      <x:c r="N16" s="99">
        <x:f t="shared" si="4"/>
        <x:v>0</x:v>
      </x:c>
      <x:c r="O16" s="100">
        <x:f>SUM(C16:N16)</x:f>
        <x:v>0</x:v>
      </x:c>
      <x:c r="P16" s="81"/>
      <x:c r="S16" s="96"/>
    </x:row>
    <x:row r="17" spans="1:19">
      <x:c r="A17" s="101"/>
      <x:c r="B17" s="102"/>
      <x:c r="C17" s="103"/>
      <x:c r="D17" s="103"/>
      <x:c r="E17" s="103"/>
      <x:c r="F17" s="103"/>
      <x:c r="G17" s="103"/>
      <x:c r="H17" s="103"/>
      <x:c r="I17" s="103"/>
      <x:c r="J17" s="103"/>
      <x:c r="K17" s="103"/>
      <x:c r="L17" s="103"/>
      <x:c r="M17" s="103"/>
      <x:c r="N17" s="103"/>
      <x:c r="O17" s="104">
        <x:f t="shared" ref="O17:O22" si="5">SUM(C17:N17)</x:f>
        <x:v>0</x:v>
      </x:c>
      <x:c r="P17" s="81"/>
      <x:c r="S17" s="96"/>
    </x:row>
    <x:row r="18" spans="1:19">
      <x:c r="A18" s="101"/>
      <x:c r="B18" s="105"/>
      <x:c r="C18" s="103"/>
      <x:c r="D18" s="103"/>
      <x:c r="E18" s="103"/>
      <x:c r="F18" s="103"/>
      <x:c r="G18" s="103"/>
      <x:c r="H18" s="103"/>
      <x:c r="I18" s="103"/>
      <x:c r="J18" s="103"/>
      <x:c r="K18" s="103"/>
      <x:c r="L18" s="103"/>
      <x:c r="M18" s="103"/>
      <x:c r="N18" s="103"/>
      <x:c r="O18" s="104">
        <x:f t="shared" si="5"/>
        <x:v>0</x:v>
      </x:c>
      <x:c r="P18" s="81"/>
      <x:c r="S18" s="96"/>
    </x:row>
    <x:row r="19" spans="1:19">
      <x:c r="A19" s="101"/>
      <x:c r="B19" s="105"/>
      <x:c r="C19" s="103"/>
      <x:c r="D19" s="103"/>
      <x:c r="E19" s="103"/>
      <x:c r="F19" s="103"/>
      <x:c r="G19" s="103"/>
      <x:c r="H19" s="103"/>
      <x:c r="I19" s="103"/>
      <x:c r="J19" s="103"/>
      <x:c r="K19" s="103"/>
      <x:c r="L19" s="103"/>
      <x:c r="M19" s="103"/>
      <x:c r="N19" s="103"/>
      <x:c r="O19" s="104">
        <x:f t="shared" si="5"/>
        <x:v>0</x:v>
      </x:c>
      <x:c r="P19" s="81"/>
      <x:c r="S19" s="96"/>
    </x:row>
    <x:row r="20" spans="1:19">
      <x:c r="A20" s="101"/>
      <x:c r="B20" s="105"/>
      <x:c r="C20" s="103"/>
      <x:c r="D20" s="103"/>
      <x:c r="E20" s="103"/>
      <x:c r="F20" s="103"/>
      <x:c r="G20" s="103"/>
      <x:c r="H20" s="103"/>
      <x:c r="I20" s="103"/>
      <x:c r="J20" s="103"/>
      <x:c r="K20" s="103"/>
      <x:c r="L20" s="103"/>
      <x:c r="M20" s="103"/>
      <x:c r="N20" s="103"/>
      <x:c r="O20" s="104">
        <x:f t="shared" si="5"/>
        <x:v>0</x:v>
      </x:c>
      <x:c r="P20" s="81"/>
      <x:c r="S20" s="96"/>
    </x:row>
    <x:row r="21" spans="1:19">
      <x:c r="A21" s="101"/>
      <x:c r="B21" s="105"/>
      <x:c r="C21" s="103"/>
      <x:c r="D21" s="103"/>
      <x:c r="E21" s="103"/>
      <x:c r="F21" s="103"/>
      <x:c r="G21" s="103"/>
      <x:c r="H21" s="103"/>
      <x:c r="I21" s="103"/>
      <x:c r="J21" s="103"/>
      <x:c r="K21" s="103"/>
      <x:c r="L21" s="103"/>
      <x:c r="M21" s="103"/>
      <x:c r="N21" s="103"/>
      <x:c r="O21" s="104">
        <x:f t="shared" si="5"/>
        <x:v>0</x:v>
      </x:c>
      <x:c r="P21" s="81"/>
      <x:c r="S21" s="96"/>
    </x:row>
    <x:row r="22" spans="1:19">
      <x:c r="A22" s="109"/>
      <x:c r="B22" s="106"/>
      <x:c r="C22" s="107"/>
      <x:c r="D22" s="107"/>
      <x:c r="E22" s="107"/>
      <x:c r="F22" s="107"/>
      <x:c r="G22" s="107"/>
      <x:c r="H22" s="107"/>
      <x:c r="I22" s="107"/>
      <x:c r="J22" s="107"/>
      <x:c r="K22" s="107"/>
      <x:c r="L22" s="107"/>
      <x:c r="M22" s="107"/>
      <x:c r="N22" s="107"/>
      <x:c r="O22" s="108">
        <x:f t="shared" si="5"/>
        <x:v>0</x:v>
      </x:c>
      <x:c r="P22" s="81"/>
      <x:c r="S22" s="96"/>
    </x:row>
    <x:row r="23" spans="1:19">
      <x:c r="A23" s="97"/>
      <x:c r="B23" s="98" t="s">
        <x:v>401</x:v>
      </x:c>
      <x:c r="C23" s="99">
        <x:f>SUM(C24:C42)</x:f>
        <x:v>0</x:v>
      </x:c>
      <x:c r="D23" s="99">
        <x:f t="shared" ref="D23:N23" si="6">SUM(D24:D29)</x:f>
        <x:v>0</x:v>
      </x:c>
      <x:c r="E23" s="99">
        <x:f t="shared" si="6"/>
        <x:v>0</x:v>
      </x:c>
      <x:c r="F23" s="99">
        <x:f t="shared" si="6"/>
        <x:v>0</x:v>
      </x:c>
      <x:c r="G23" s="99">
        <x:f t="shared" si="6"/>
        <x:v>0</x:v>
      </x:c>
      <x:c r="H23" s="99">
        <x:f t="shared" si="6"/>
        <x:v>0</x:v>
      </x:c>
      <x:c r="I23" s="99">
        <x:f t="shared" si="6"/>
        <x:v>0</x:v>
      </x:c>
      <x:c r="J23" s="99">
        <x:f t="shared" si="6"/>
        <x:v>0</x:v>
      </x:c>
      <x:c r="K23" s="99">
        <x:f t="shared" si="6"/>
        <x:v>0</x:v>
      </x:c>
      <x:c r="L23" s="99">
        <x:f t="shared" si="6"/>
        <x:v>0</x:v>
      </x:c>
      <x:c r="M23" s="99">
        <x:f t="shared" si="6"/>
        <x:v>0</x:v>
      </x:c>
      <x:c r="N23" s="99">
        <x:f t="shared" si="6"/>
        <x:v>0</x:v>
      </x:c>
      <x:c r="O23" s="100">
        <x:f>SUM(C23:N23)</x:f>
        <x:v>0</x:v>
      </x:c>
      <x:c r="P23" s="81"/>
      <x:c r="S23" s="96"/>
    </x:row>
    <x:row r="24" spans="1:19">
      <x:c r="A24" s="101"/>
      <x:c r="B24" s="102"/>
      <x:c r="C24" s="103"/>
      <x:c r="D24" s="103"/>
      <x:c r="E24" s="103"/>
      <x:c r="F24" s="103"/>
      <x:c r="G24" s="103"/>
      <x:c r="H24" s="103"/>
      <x:c r="I24" s="103"/>
      <x:c r="J24" s="103"/>
      <x:c r="K24" s="103"/>
      <x:c r="L24" s="103"/>
      <x:c r="M24" s="103"/>
      <x:c r="N24" s="103"/>
      <x:c r="O24" s="104">
        <x:f t="shared" ref="O24:O29" si="7">SUM(C24:N24)</x:f>
        <x:v>0</x:v>
      </x:c>
      <x:c r="P24" s="81"/>
      <x:c r="S24" s="96"/>
    </x:row>
    <x:row r="25" spans="1:19">
      <x:c r="A25" s="101"/>
      <x:c r="B25" s="105"/>
      <x:c r="C25" s="103"/>
      <x:c r="D25" s="103"/>
      <x:c r="E25" s="103"/>
      <x:c r="F25" s="103"/>
      <x:c r="G25" s="103"/>
      <x:c r="H25" s="103"/>
      <x:c r="I25" s="103"/>
      <x:c r="J25" s="103"/>
      <x:c r="K25" s="103"/>
      <x:c r="L25" s="103"/>
      <x:c r="M25" s="103"/>
      <x:c r="N25" s="103"/>
      <x:c r="O25" s="104">
        <x:f t="shared" si="7"/>
        <x:v>0</x:v>
      </x:c>
      <x:c r="P25" s="81"/>
      <x:c r="S25" s="96"/>
    </x:row>
    <x:row r="26" spans="1:19">
      <x:c r="A26" s="101"/>
      <x:c r="B26" s="105"/>
      <x:c r="C26" s="103"/>
      <x:c r="D26" s="103"/>
      <x:c r="E26" s="103"/>
      <x:c r="F26" s="103"/>
      <x:c r="G26" s="103"/>
      <x:c r="H26" s="103"/>
      <x:c r="I26" s="103"/>
      <x:c r="J26" s="103"/>
      <x:c r="K26" s="103"/>
      <x:c r="L26" s="103"/>
      <x:c r="M26" s="103"/>
      <x:c r="N26" s="103"/>
      <x:c r="O26" s="104">
        <x:f t="shared" si="7"/>
        <x:v>0</x:v>
      </x:c>
      <x:c r="P26" s="81"/>
      <x:c r="S26" s="96"/>
    </x:row>
    <x:row r="27" spans="1:19">
      <x:c r="A27" s="101"/>
      <x:c r="B27" s="105"/>
      <x:c r="C27" s="103"/>
      <x:c r="D27" s="103"/>
      <x:c r="E27" s="103"/>
      <x:c r="F27" s="103"/>
      <x:c r="G27" s="103"/>
      <x:c r="H27" s="103"/>
      <x:c r="I27" s="103"/>
      <x:c r="J27" s="103"/>
      <x:c r="K27" s="103"/>
      <x:c r="L27" s="103"/>
      <x:c r="M27" s="103"/>
      <x:c r="N27" s="103"/>
      <x:c r="O27" s="104">
        <x:f t="shared" si="7"/>
        <x:v>0</x:v>
      </x:c>
      <x:c r="P27" s="81"/>
      <x:c r="S27" s="96"/>
    </x:row>
    <x:row r="28" spans="1:19">
      <x:c r="A28" s="101"/>
      <x:c r="B28" s="105"/>
      <x:c r="C28" s="103"/>
      <x:c r="D28" s="103"/>
      <x:c r="E28" s="103"/>
      <x:c r="F28" s="103"/>
      <x:c r="G28" s="103"/>
      <x:c r="H28" s="103"/>
      <x:c r="I28" s="103"/>
      <x:c r="J28" s="103"/>
      <x:c r="K28" s="103"/>
      <x:c r="L28" s="103"/>
      <x:c r="M28" s="103"/>
      <x:c r="N28" s="103"/>
      <x:c r="O28" s="104">
        <x:f t="shared" si="7"/>
        <x:v>0</x:v>
      </x:c>
      <x:c r="P28" s="81"/>
      <x:c r="S28" s="96"/>
    </x:row>
    <x:row r="29" spans="1:19">
      <x:c r="A29" s="109"/>
      <x:c r="B29" s="106"/>
      <x:c r="C29" s="107"/>
      <x:c r="D29" s="107"/>
      <x:c r="E29" s="107"/>
      <x:c r="F29" s="107"/>
      <x:c r="G29" s="107"/>
      <x:c r="H29" s="107"/>
      <x:c r="I29" s="107"/>
      <x:c r="J29" s="107"/>
      <x:c r="K29" s="107"/>
      <x:c r="L29" s="107"/>
      <x:c r="M29" s="107"/>
      <x:c r="N29" s="107"/>
      <x:c r="O29" s="108">
        <x:f t="shared" si="7"/>
        <x:v>0</x:v>
      </x:c>
      <x:c r="P29" s="81"/>
      <x:c r="S29" s="96"/>
    </x:row>
    <x:row r="30" spans="1:19">
      <x:c r="O30" s="3"/>
    </x:row>
    <x:row r="31" spans="1:19">
      <x:c r="A31" s="1" t="s">
        <x:v>402</x:v>
      </x:c>
    </x:row>
    <x:row r="32" spans="1:19">
      <x:c r="A32" s="110" t="s">
        <x:v>421</x:v>
      </x:c>
    </x:row>
    <x:row r="33" spans="1:14">
      <x:c r="A33" s="112" t="s">
        <x:v>429</x:v>
      </x:c>
    </x:row>
    <x:row r="37" spans="1:14" s="112" customFormat="1"/>
    <x:row r="38" spans="1:14">
      <x:c r="C38" s="113"/>
      <x:c r="D38" s="113"/>
      <x:c r="E38" s="113"/>
      <x:c r="F38" s="113"/>
      <x:c r="G38" s="113"/>
      <x:c r="H38" s="113"/>
      <x:c r="I38" s="113"/>
      <x:c r="J38" s="113"/>
      <x:c r="K38" s="113"/>
      <x:c r="L38" s="113"/>
      <x:c r="M38" s="113"/>
      <x:c r="N38" s="113"/>
    </x:row>
    <x:row r="39" spans="1:14">
      <x:c r="A39" s="114"/>
      <x:c r="C39" s="3"/>
    </x:row>
    <x:row r="40" spans="1:14">
      <x:c r="A40" s="115"/>
    </x:row>
  </x:sheetData>
  <x:phoneticPr fontId="9" type="noConversion"/>
  <x:pageMargins left="0.7" right="0.7" top="0.75" bottom="0.75" header="0.3" footer="0.3"/>
</x:worksheet>
</file>

<file path=xl/worksheets/sheet2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4377A40-9EE9-403B-BF6F-3910D6E8EF58}" mc:Ignorable="x14ac xr xr2 xr3">
  <x:sheetPr>
    <x:tabColor rgb="FFFF0000"/>
  </x:sheetPr>
  <x:dimension ref="A1:S53"/>
  <x:sheetViews>
    <x:sheetView topLeftCell="A13" workbookViewId="0">
      <x:selection activeCell="C33" sqref="C33"/>
    </x:sheetView>
  </x:sheetViews>
  <x:sheetFormatPr defaultColWidth="13.296875" defaultRowHeight="17.399999999999999"/>
  <x:cols>
    <x:col min="1" max="1" width="13.296875" style="1"/>
    <x:col min="2" max="2" width="35.69921875" style="1" bestFit="1" customWidth="1"/>
    <x:col min="3" max="16384" width="13.296875" style="1"/>
  </x:cols>
  <x:sheetData>
    <x:row r="1" spans="1:19">
      <x:c r="A1" s="92" t="s">
        <x:v>394</x:v>
      </x:c>
      <x:c r="B1" s="116" t="s">
        <x:v>403</x:v>
      </x:c>
      <x:c r="C1" s="82"/>
      <x:c r="D1" s="82"/>
      <x:c r="E1" s="82"/>
      <x:c r="F1" s="82"/>
      <x:c r="G1" s="82"/>
      <x:c r="H1" s="82"/>
      <x:c r="I1" s="82"/>
      <x:c r="J1" s="82"/>
      <x:c r="K1" s="82"/>
      <x:c r="L1" s="82"/>
      <x:c r="M1" s="82"/>
      <x:c r="N1" s="82"/>
      <x:c r="O1" s="83"/>
      <x:c r="P1" s="84"/>
    </x:row>
    <x:row r="2" spans="1:19">
      <x:c r="A2" s="92" t="s">
        <x:v>395</x:v>
      </x:c>
      <x:c r="B2" s="116" t="s">
        <x:v>323</x:v>
      </x:c>
      <x:c r="C2" s="83"/>
      <x:c r="D2" s="83"/>
      <x:c r="E2" s="83"/>
      <x:c r="F2" s="83"/>
      <x:c r="G2" s="83"/>
      <x:c r="H2" s="83"/>
      <x:c r="I2" s="83"/>
      <x:c r="J2" s="83"/>
      <x:c r="K2" s="83"/>
      <x:c r="L2" s="83"/>
      <x:c r="M2" s="83"/>
      <x:c r="N2" s="83"/>
      <x:c r="O2" s="83"/>
      <x:c r="P2" s="83"/>
    </x:row>
    <x:row r="3" spans="1:19">
      <x:c r="A3" s="85"/>
      <x:c r="B3" s="85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6"/>
      <x:c r="N3" s="86"/>
      <x:c r="O3" s="85"/>
      <x:c r="P3" s="87"/>
    </x:row>
    <x:row r="4" spans="1:19">
      <x:c r="A4" s="88" t="s">
        <x:v>397</x:v>
      </x:c>
      <x:c r="B4" s="89"/>
      <x:c r="C4" s="90" t="s">
        <x:v>0</x:v>
      </x:c>
      <x:c r="D4" s="90" t="s">
        <x:v>1</x:v>
      </x:c>
      <x:c r="E4" s="90" t="s">
        <x:v>2</x:v>
      </x:c>
      <x:c r="F4" s="90" t="s">
        <x:v>3</x:v>
      </x:c>
      <x:c r="G4" s="90" t="s">
        <x:v>4</x:v>
      </x:c>
      <x:c r="H4" s="90" t="s">
        <x:v>5</x:v>
      </x:c>
      <x:c r="I4" s="90" t="s">
        <x:v>6</x:v>
      </x:c>
      <x:c r="J4" s="90" t="s">
        <x:v>7</x:v>
      </x:c>
      <x:c r="K4" s="90" t="s">
        <x:v>8</x:v>
      </x:c>
      <x:c r="L4" s="90" t="s">
        <x:v>9</x:v>
      </x:c>
      <x:c r="M4" s="90" t="s">
        <x:v>62</x:v>
      </x:c>
      <x:c r="N4" s="90" t="s">
        <x:v>63</x:v>
      </x:c>
      <x:c r="O4" s="89" t="s">
        <x:v>400</x:v>
      </x:c>
      <x:c r="P4" s="89" t="s">
        <x:v>398</x:v>
      </x:c>
    </x:row>
    <x:row r="5" spans="1:19">
      <x:c r="A5" s="91"/>
      <x:c r="B5" s="92" t="s">
        <x:v>399</x:v>
      </x:c>
      <x:c r="C5" s="93">
        <x:f t="shared" ref="C5:O5" si="0">SUMIF($B:$B,"sum",C:C)</x:f>
        <x:v>1157600</x:v>
      </x:c>
      <x:c r="D5" s="93">
        <x:f t="shared" si="0"/>
        <x:v>827600</x:v>
      </x:c>
      <x:c r="E5" s="93">
        <x:f t="shared" si="0"/>
        <x:v>727600</x:v>
      </x:c>
      <x:c r="F5" s="93">
        <x:f t="shared" si="0"/>
        <x:v>2287600</x:v>
      </x:c>
      <x:c r="G5" s="93">
        <x:f t="shared" si="0"/>
        <x:v>1388600</x:v>
      </x:c>
      <x:c r="H5" s="93">
        <x:f t="shared" si="0"/>
        <x:v>557600</x:v>
      </x:c>
      <x:c r="I5" s="93">
        <x:f t="shared" si="0"/>
        <x:v>807600</x:v>
      </x:c>
      <x:c r="J5" s="93">
        <x:f t="shared" si="0"/>
        <x:v>907600</x:v>
      </x:c>
      <x:c r="K5" s="93">
        <x:f t="shared" si="0"/>
        <x:v>1358600</x:v>
      </x:c>
      <x:c r="L5" s="93">
        <x:f t="shared" si="0"/>
        <x:v>727600</x:v>
      </x:c>
      <x:c r="M5" s="93">
        <x:f t="shared" si="0"/>
        <x:v>557600</x:v>
      </x:c>
      <x:c r="N5" s="93">
        <x:f t="shared" si="0"/>
        <x:v>2232600</x:v>
      </x:c>
      <x:c r="O5" s="93">
        <x:f t="shared" si="0"/>
        <x:v>13538200</x:v>
      </x:c>
      <x:c r="P5" s="94"/>
      <x:c r="Q5" s="95"/>
      <x:c r="S5" s="96"/>
    </x:row>
    <x:row r="6" spans="1:19">
      <x:c r="A6" s="379" t="s">
        <x:v>410</x:v>
      </x:c>
      <x:c r="B6" s="98" t="s">
        <x:v>401</x:v>
      </x:c>
      <x:c r="C6" s="99">
        <x:f>SUM(C7:C22)</x:f>
        <x:v>857600</x:v>
      </x:c>
      <x:c r="D6" s="99">
        <x:f t="shared" ref="D6:N6" si="1">SUM(D7:D22)</x:f>
        <x:v>127600</x:v>
      </x:c>
      <x:c r="E6" s="99">
        <x:f t="shared" si="1"/>
        <x:v>87600</x:v>
      </x:c>
      <x:c r="F6" s="99">
        <x:f t="shared" si="1"/>
        <x:v>487600</x:v>
      </x:c>
      <x:c r="G6" s="99">
        <x:f t="shared" si="1"/>
        <x:v>737600</x:v>
      </x:c>
      <x:c r="H6" s="99">
        <x:f t="shared" si="1"/>
        <x:v>87600</x:v>
      </x:c>
      <x:c r="I6" s="99">
        <x:f t="shared" si="1"/>
        <x:v>337600</x:v>
      </x:c>
      <x:c r="J6" s="99">
        <x:f t="shared" si="1"/>
        <x:v>607600</x:v>
      </x:c>
      <x:c r="K6" s="99">
        <x:f t="shared" si="1"/>
        <x:v>537600</x:v>
      </x:c>
      <x:c r="L6" s="99">
        <x:f t="shared" si="1"/>
        <x:v>427600</x:v>
      </x:c>
      <x:c r="M6" s="99">
        <x:f t="shared" si="1"/>
        <x:v>87600</x:v>
      </x:c>
      <x:c r="N6" s="99">
        <x:f t="shared" si="1"/>
        <x:v>177600</x:v>
      </x:c>
      <x:c r="O6" s="100">
        <x:f>SUM(C6:N6)</x:f>
        <x:v>4561200</x:v>
      </x:c>
      <x:c r="P6" s="81"/>
      <x:c r="Q6" s="1" t="s">
        <x:v>965</x:v>
      </x:c>
      <x:c r="S6" s="96"/>
    </x:row>
    <x:row r="7" spans="1:19">
      <x:c r="A7" s="251"/>
      <x:c r="B7" s="1770" t="s">
        <x:v>2353</x:v>
      </x:c>
      <x:c r="C7" s="1766"/>
      <x:c r="D7" s="1766"/>
      <x:c r="E7" s="1766"/>
      <x:c r="F7" s="1766"/>
      <x:c r="G7" s="1766"/>
      <x:c r="H7" s="1766"/>
      <x:c r="I7" s="1766"/>
      <x:c r="J7" s="1766">
        <x:v>480000</x:v>
      </x:c>
      <x:c r="K7" s="1766"/>
      <x:c r="L7" s="1766"/>
      <x:c r="M7" s="1766"/>
      <x:c r="N7" s="1766"/>
      <x:c r="O7" s="104">
        <x:f t="shared" ref="O7:O18" si="2">SUM(C7:N7)</x:f>
        <x:v>480000</x:v>
      </x:c>
      <x:c r="P7" s="81" t="s">
        <x:v>2357</x:v>
      </x:c>
      <x:c r="S7" s="96"/>
    </x:row>
    <x:row r="8" spans="1:19">
      <x:c r="A8" s="251"/>
      <x:c r="B8" s="1771" t="s">
        <x:v>769</x:v>
      </x:c>
      <x:c r="C8" s="1766">
        <x:v>450000</x:v>
      </x:c>
      <x:c r="D8" s="1766">
        <x:v>0</x:v>
      </x:c>
      <x:c r="E8" s="1766">
        <x:v>0</x:v>
      </x:c>
      <x:c r="F8" s="1766">
        <x:v>0</x:v>
      </x:c>
      <x:c r="G8" s="1766">
        <x:v>450000</x:v>
      </x:c>
      <x:c r="H8" s="1766">
        <x:v>0</x:v>
      </x:c>
      <x:c r="I8" s="1766">
        <x:v>0</x:v>
      </x:c>
      <x:c r="J8" s="1766">
        <x:v>0</x:v>
      </x:c>
      <x:c r="K8" s="1766">
        <x:v>450000</x:v>
      </x:c>
      <x:c r="L8" s="1766">
        <x:v>0</x:v>
      </x:c>
      <x:c r="M8" s="1766">
        <x:v>0</x:v>
      </x:c>
      <x:c r="N8" s="1766">
        <x:v>0</x:v>
      </x:c>
      <x:c r="O8" s="104">
        <x:f t="shared" si="2"/>
        <x:v>1350000</x:v>
      </x:c>
      <x:c r="P8" s="81" t="s">
        <x:v>770</x:v>
      </x:c>
      <x:c r="S8" s="96"/>
    </x:row>
    <x:row r="9" spans="1:19">
      <x:c r="A9" s="251"/>
      <x:c r="B9" s="1771" t="s">
        <x:v>771</x:v>
      </x:c>
      <x:c r="C9" s="1766">
        <x:v>0</x:v>
      </x:c>
      <x:c r="D9" s="1766">
        <x:v>0</x:v>
      </x:c>
      <x:c r="E9" s="1766">
        <x:v>0</x:v>
      </x:c>
      <x:c r="F9" s="1766">
        <x:v>150000</x:v>
      </x:c>
      <x:c r="G9" s="1766">
        <x:v>0</x:v>
      </x:c>
      <x:c r="H9" s="1766">
        <x:v>0</x:v>
      </x:c>
      <x:c r="I9" s="1766">
        <x:v>0</x:v>
      </x:c>
      <x:c r="J9" s="1766">
        <x:v>0</x:v>
      </x:c>
      <x:c r="K9" s="1766">
        <x:v>0</x:v>
      </x:c>
      <x:c r="L9" s="1766">
        <x:v>0</x:v>
      </x:c>
      <x:c r="M9" s="1766">
        <x:v>0</x:v>
      </x:c>
      <x:c r="N9" s="1766">
        <x:v>0</x:v>
      </x:c>
      <x:c r="O9" s="104">
        <x:f t="shared" si="2"/>
        <x:v>150000</x:v>
      </x:c>
      <x:c r="P9" s="81" t="s">
        <x:v>409</x:v>
      </x:c>
      <x:c r="S9" s="96"/>
    </x:row>
    <x:row r="10" spans="1:19">
      <x:c r="A10" s="251"/>
      <x:c r="B10" s="1771" t="s">
        <x:v>772</x:v>
      </x:c>
      <x:c r="C10" s="1766">
        <x:v>0</x:v>
      </x:c>
      <x:c r="D10" s="1766">
        <x:v>0</x:v>
      </x:c>
      <x:c r="E10" s="1766">
        <x:v>0</x:v>
      </x:c>
      <x:c r="F10" s="1766">
        <x:v>0</x:v>
      </x:c>
      <x:c r="G10" s="1766">
        <x:v>200000</x:v>
      </x:c>
      <x:c r="H10" s="1766">
        <x:v>0</x:v>
      </x:c>
      <x:c r="I10" s="1766">
        <x:v>0</x:v>
      </x:c>
      <x:c r="J10" s="1766">
        <x:v>0</x:v>
      </x:c>
      <x:c r="K10" s="1766">
        <x:v>0</x:v>
      </x:c>
      <x:c r="L10" s="1766">
        <x:v>0</x:v>
      </x:c>
      <x:c r="M10" s="1766">
        <x:v>0</x:v>
      </x:c>
      <x:c r="N10" s="1766">
        <x:v>0</x:v>
      </x:c>
      <x:c r="O10" s="104">
        <x:f t="shared" si="2"/>
        <x:v>200000</x:v>
      </x:c>
      <x:c r="P10" s="81" t="s">
        <x:v>409</x:v>
      </x:c>
      <x:c r="S10" s="96"/>
    </x:row>
    <x:row r="11" spans="1:19">
      <x:c r="A11" s="251"/>
      <x:c r="B11" s="1771" t="s">
        <x:v>774</x:v>
      </x:c>
      <x:c r="C11" s="1766">
        <x:v>57600</x:v>
      </x:c>
      <x:c r="D11" s="1766">
        <x:v>57600</x:v>
      </x:c>
      <x:c r="E11" s="1766">
        <x:v>57600</x:v>
      </x:c>
      <x:c r="F11" s="1766">
        <x:v>57600</x:v>
      </x:c>
      <x:c r="G11" s="1766">
        <x:v>57600</x:v>
      </x:c>
      <x:c r="H11" s="1766">
        <x:v>57600</x:v>
      </x:c>
      <x:c r="I11" s="1766">
        <x:v>57600</x:v>
      </x:c>
      <x:c r="J11" s="1766">
        <x:v>57600</x:v>
      </x:c>
      <x:c r="K11" s="1766">
        <x:v>57600</x:v>
      </x:c>
      <x:c r="L11" s="1766">
        <x:v>57600</x:v>
      </x:c>
      <x:c r="M11" s="1766">
        <x:v>57600</x:v>
      </x:c>
      <x:c r="N11" s="1766">
        <x:v>57600</x:v>
      </x:c>
      <x:c r="O11" s="104">
        <x:f t="shared" si="2"/>
        <x:v>691200</x:v>
      </x:c>
      <x:c r="P11" s="81" t="s">
        <x:v>408</x:v>
      </x:c>
      <x:c r="S11" s="96"/>
    </x:row>
    <x:row r="12" spans="1:19">
      <x:c r="A12" s="251"/>
      <x:c r="B12" s="1771" t="s">
        <x:v>775</x:v>
      </x:c>
      <x:c r="C12" s="1766">
        <x:v>0</x:v>
      </x:c>
      <x:c r="D12" s="1766">
        <x:v>0</x:v>
      </x:c>
      <x:c r="E12" s="1766">
        <x:v>0</x:v>
      </x:c>
      <x:c r="F12" s="1766">
        <x:v>0</x:v>
      </x:c>
      <x:c r="G12" s="1766">
        <x:v>0</x:v>
      </x:c>
      <x:c r="H12" s="1766">
        <x:v>0</x:v>
      </x:c>
      <x:c r="I12" s="1766">
        <x:v>0</x:v>
      </x:c>
      <x:c r="J12" s="1766">
        <x:v>0</x:v>
      </x:c>
      <x:c r="K12" s="1766">
        <x:v>0</x:v>
      </x:c>
      <x:c r="L12" s="1766">
        <x:v>90000</x:v>
      </x:c>
      <x:c r="M12" s="1766">
        <x:v>0</x:v>
      </x:c>
      <x:c r="N12" s="1766">
        <x:v>0</x:v>
      </x:c>
      <x:c r="O12" s="104">
        <x:f t="shared" si="2"/>
        <x:v>90000</x:v>
      </x:c>
      <x:c r="P12" s="81" t="s">
        <x:v>409</x:v>
      </x:c>
      <x:c r="S12" s="96"/>
    </x:row>
    <x:row r="13" spans="1:19">
      <x:c r="A13" s="251"/>
      <x:c r="B13" s="1771" t="s">
        <x:v>776</x:v>
      </x:c>
      <x:c r="C13" s="1766">
        <x:v>70000</x:v>
      </x:c>
      <x:c r="D13" s="1766">
        <x:v>0</x:v>
      </x:c>
      <x:c r="E13" s="1766">
        <x:v>0</x:v>
      </x:c>
      <x:c r="F13" s="1766">
        <x:v>0</x:v>
      </x:c>
      <x:c r="G13" s="1766">
        <x:v>0</x:v>
      </x:c>
      <x:c r="H13" s="1766">
        <x:v>0</x:v>
      </x:c>
      <x:c r="I13" s="1766">
        <x:v>0</x:v>
      </x:c>
      <x:c r="J13" s="1766">
        <x:v>0</x:v>
      </x:c>
      <x:c r="K13" s="1766">
        <x:v>0</x:v>
      </x:c>
      <x:c r="L13" s="1766">
        <x:v>0</x:v>
      </x:c>
      <x:c r="M13" s="1766">
        <x:v>0</x:v>
      </x:c>
      <x:c r="N13" s="1766">
        <x:v>0</x:v>
      </x:c>
      <x:c r="O13" s="104">
        <x:f t="shared" si="2"/>
        <x:v>70000</x:v>
      </x:c>
      <x:c r="P13" s="81" t="s">
        <x:v>409</x:v>
      </x:c>
      <x:c r="S13" s="96"/>
    </x:row>
    <x:row r="14" spans="1:19">
      <x:c r="A14" s="251"/>
      <x:c r="B14" s="1771" t="s">
        <x:v>777</x:v>
      </x:c>
      <x:c r="C14" s="1766">
        <x:v>250000</x:v>
      </x:c>
      <x:c r="D14" s="1766">
        <x:v>0</x:v>
      </x:c>
      <x:c r="E14" s="1766">
        <x:v>0</x:v>
      </x:c>
      <x:c r="F14" s="1766">
        <x:v>250000</x:v>
      </x:c>
      <x:c r="G14" s="1766">
        <x:v>0</x:v>
      </x:c>
      <x:c r="H14" s="1766">
        <x:v>0</x:v>
      </x:c>
      <x:c r="I14" s="1766">
        <x:v>250000</x:v>
      </x:c>
      <x:c r="J14" s="1766">
        <x:v>0</x:v>
      </x:c>
      <x:c r="K14" s="1766">
        <x:v>0</x:v>
      </x:c>
      <x:c r="L14" s="1766">
        <x:v>250000</x:v>
      </x:c>
      <x:c r="M14" s="1766">
        <x:v>0</x:v>
      </x:c>
      <x:c r="N14" s="1766">
        <x:v>0</x:v>
      </x:c>
      <x:c r="O14" s="104">
        <x:f t="shared" si="2"/>
        <x:v>1000000</x:v>
      </x:c>
      <x:c r="P14" s="81" t="s">
        <x:v>778</x:v>
      </x:c>
      <x:c r="S14" s="96"/>
    </x:row>
    <x:row r="15" spans="1:19">
      <x:c r="A15" s="251"/>
      <x:c r="B15" s="1771" t="s">
        <x:v>2354</x:v>
      </x:c>
      <x:c r="C15" s="1767"/>
      <x:c r="D15" s="1767"/>
      <x:c r="E15" s="1767"/>
      <x:c r="F15" s="1767"/>
      <x:c r="G15" s="1767"/>
      <x:c r="H15" s="1767"/>
      <x:c r="I15" s="1767"/>
      <x:c r="J15" s="1767"/>
      <x:c r="K15" s="1767"/>
      <x:c r="L15" s="1767"/>
      <x:c r="M15" s="1767"/>
      <x:c r="N15" s="1767">
        <x:v>90000</x:v>
      </x:c>
      <x:c r="O15" s="104">
        <x:f t="shared" si="2"/>
        <x:v>90000</x:v>
      </x:c>
      <x:c r="P15" s="81" t="s">
        <x:v>409</x:v>
      </x:c>
      <x:c r="S15" s="96"/>
    </x:row>
    <x:row r="16" spans="1:19">
      <x:c r="A16" s="251"/>
      <x:c r="B16" s="1771" t="s">
        <x:v>2355</x:v>
      </x:c>
      <x:c r="C16" s="1767"/>
      <x:c r="D16" s="1767">
        <x:v>40000</x:v>
      </x:c>
      <x:c r="E16" s="1767"/>
      <x:c r="F16" s="1767"/>
      <x:c r="G16" s="1767"/>
      <x:c r="H16" s="1767"/>
      <x:c r="I16" s="1767"/>
      <x:c r="J16" s="1767">
        <x:v>40000</x:v>
      </x:c>
      <x:c r="K16" s="1767"/>
      <x:c r="L16" s="1767"/>
      <x:c r="M16" s="1767"/>
      <x:c r="N16" s="1767"/>
      <x:c r="O16" s="104">
        <x:f t="shared" si="2"/>
        <x:v>80000</x:v>
      </x:c>
      <x:c r="P16" s="81" t="s">
        <x:v>773</x:v>
      </x:c>
      <x:c r="S16" s="96"/>
    </x:row>
    <x:row r="17" spans="1:19">
      <x:c r="A17" s="251"/>
      <x:c r="B17" s="1772" t="s">
        <x:v>2356</x:v>
      </x:c>
      <x:c r="C17" s="1767">
        <x:v>30000</x:v>
      </x:c>
      <x:c r="D17" s="1767">
        <x:v>30000</x:v>
      </x:c>
      <x:c r="E17" s="1767">
        <x:v>30000</x:v>
      </x:c>
      <x:c r="F17" s="1767">
        <x:v>30000</x:v>
      </x:c>
      <x:c r="G17" s="1767">
        <x:v>30000</x:v>
      </x:c>
      <x:c r="H17" s="1767">
        <x:v>30000</x:v>
      </x:c>
      <x:c r="I17" s="1767">
        <x:v>30000</x:v>
      </x:c>
      <x:c r="J17" s="1767">
        <x:v>30000</x:v>
      </x:c>
      <x:c r="K17" s="1767">
        <x:v>30000</x:v>
      </x:c>
      <x:c r="L17" s="1767">
        <x:v>30000</x:v>
      </x:c>
      <x:c r="M17" s="1767">
        <x:v>30000</x:v>
      </x:c>
      <x:c r="N17" s="1767">
        <x:v>30000</x:v>
      </x:c>
      <x:c r="O17" s="104">
        <x:f t="shared" si="2"/>
        <x:v>360000</x:v>
      </x:c>
      <x:c r="P17" s="81" t="s">
        <x:v>2358</x:v>
      </x:c>
      <x:c r="S17" s="96"/>
    </x:row>
    <x:row r="18" spans="1:19">
      <x:c r="A18" s="251"/>
      <x:c r="B18" s="105"/>
      <x:c r="C18" s="103"/>
      <x:c r="D18" s="103"/>
      <x:c r="E18" s="103"/>
      <x:c r="F18" s="103"/>
      <x:c r="G18" s="103"/>
      <x:c r="H18" s="103"/>
      <x:c r="I18" s="103"/>
      <x:c r="J18" s="103"/>
      <x:c r="K18" s="103"/>
      <x:c r="L18" s="103"/>
      <x:c r="M18" s="103"/>
      <x:c r="N18" s="103"/>
      <x:c r="O18" s="104">
        <x:f t="shared" si="2"/>
        <x:v>0</x:v>
      </x:c>
      <x:c r="P18" s="81"/>
      <x:c r="S18" s="96"/>
    </x:row>
    <x:row r="19" spans="1:19">
      <x:c r="A19" s="251"/>
      <x:c r="B19" s="105"/>
      <x:c r="C19" s="103"/>
      <x:c r="D19" s="103"/>
      <x:c r="E19" s="103"/>
      <x:c r="F19" s="103"/>
      <x:c r="G19" s="103"/>
      <x:c r="H19" s="103"/>
      <x:c r="I19" s="103"/>
      <x:c r="J19" s="103"/>
      <x:c r="K19" s="103"/>
      <x:c r="L19" s="103"/>
      <x:c r="M19" s="103"/>
      <x:c r="N19" s="103"/>
      <x:c r="O19" s="104">
        <x:f t="shared" ref="O19:O22" si="3">SUM(C19:N19)</x:f>
        <x:v>0</x:v>
      </x:c>
      <x:c r="P19" s="81"/>
      <x:c r="S19" s="96"/>
    </x:row>
    <x:row r="20" spans="1:19">
      <x:c r="A20" s="251"/>
      <x:c r="B20" s="105"/>
      <x:c r="C20" s="103"/>
      <x:c r="D20" s="103"/>
      <x:c r="E20" s="103"/>
      <x:c r="F20" s="103"/>
      <x:c r="G20" s="103"/>
      <x:c r="H20" s="103"/>
      <x:c r="I20" s="103"/>
      <x:c r="J20" s="103"/>
      <x:c r="K20" s="103"/>
      <x:c r="L20" s="103"/>
      <x:c r="M20" s="103"/>
      <x:c r="N20" s="103"/>
      <x:c r="O20" s="104">
        <x:f t="shared" si="3"/>
        <x:v>0</x:v>
      </x:c>
      <x:c r="P20" s="81"/>
      <x:c r="S20" s="96"/>
    </x:row>
    <x:row r="21" spans="1:19">
      <x:c r="A21" s="251"/>
      <x:c r="B21" s="105"/>
      <x:c r="C21" s="103"/>
      <x:c r="D21" s="103"/>
      <x:c r="E21" s="103"/>
      <x:c r="F21" s="103"/>
      <x:c r="G21" s="103"/>
      <x:c r="H21" s="103"/>
      <x:c r="I21" s="103"/>
      <x:c r="J21" s="103"/>
      <x:c r="K21" s="103"/>
      <x:c r="L21" s="103"/>
      <x:c r="M21" s="103"/>
      <x:c r="N21" s="103"/>
      <x:c r="O21" s="104">
        <x:f t="shared" si="3"/>
        <x:v>0</x:v>
      </x:c>
      <x:c r="P21" s="81"/>
      <x:c r="S21" s="96"/>
    </x:row>
    <x:row r="22" spans="1:19">
      <x:c r="A22" s="252"/>
      <x:c r="B22" s="106"/>
      <x:c r="C22" s="107"/>
      <x:c r="D22" s="107"/>
      <x:c r="E22" s="107"/>
      <x:c r="F22" s="107"/>
      <x:c r="G22" s="107"/>
      <x:c r="H22" s="107"/>
      <x:c r="I22" s="107"/>
      <x:c r="J22" s="107"/>
      <x:c r="K22" s="107"/>
      <x:c r="L22" s="107"/>
      <x:c r="M22" s="107"/>
      <x:c r="N22" s="107"/>
      <x:c r="O22" s="108">
        <x:f t="shared" si="3"/>
        <x:v>0</x:v>
      </x:c>
      <x:c r="P22" s="81"/>
      <x:c r="S22" s="96"/>
    </x:row>
    <x:row r="23" spans="1:19">
      <x:c r="A23" s="253" t="s">
        <x:v>663</x:v>
      </x:c>
      <x:c r="B23" s="98" t="s">
        <x:v>401</x:v>
      </x:c>
      <x:c r="C23" s="99">
        <x:f>SUM(C24:C36)</x:f>
        <x:v>300000</x:v>
      </x:c>
      <x:c r="D23" s="99">
        <x:f t="shared" ref="D23:N23" si="4">SUM(D24:D36)</x:f>
        <x:v>300000</x:v>
      </x:c>
      <x:c r="E23" s="99">
        <x:f t="shared" si="4"/>
        <x:v>640000</x:v>
      </x:c>
      <x:c r="F23" s="99">
        <x:f t="shared" si="4"/>
        <x:v>1800000</x:v>
      </x:c>
      <x:c r="G23" s="99">
        <x:f t="shared" si="4"/>
        <x:v>651000</x:v>
      </x:c>
      <x:c r="H23" s="99">
        <x:f t="shared" si="4"/>
        <x:v>470000</x:v>
      </x:c>
      <x:c r="I23" s="99">
        <x:f t="shared" si="4"/>
        <x:v>470000</x:v>
      </x:c>
      <x:c r="J23" s="99">
        <x:f t="shared" si="4"/>
        <x:v>300000</x:v>
      </x:c>
      <x:c r="K23" s="99">
        <x:f t="shared" si="4"/>
        <x:v>821000</x:v>
      </x:c>
      <x:c r="L23" s="99">
        <x:f t="shared" si="4"/>
        <x:v>300000</x:v>
      </x:c>
      <x:c r="M23" s="99">
        <x:f t="shared" si="4"/>
        <x:v>470000</x:v>
      </x:c>
      <x:c r="N23" s="99">
        <x:f t="shared" si="4"/>
        <x:v>2055000</x:v>
      </x:c>
      <x:c r="O23" s="100">
        <x:f>SUM(C23:N23)</x:f>
        <x:v>8577000</x:v>
      </x:c>
      <x:c r="P23" s="81"/>
      <x:c r="S23" s="96"/>
    </x:row>
    <x:row r="24" spans="1:19">
      <x:c r="A24" s="251"/>
      <x:c r="B24" s="1770" t="s">
        <x:v>664</x:v>
      </x:c>
      <x:c r="C24" s="1804"/>
      <x:c r="D24" s="1805"/>
      <x:c r="E24" s="1805">
        <x:v>170000</x:v>
      </x:c>
      <x:c r="F24" s="1805"/>
      <x:c r="G24" s="1805"/>
      <x:c r="H24" s="1805"/>
      <x:c r="I24" s="1805">
        <x:v>170000</x:v>
      </x:c>
      <x:c r="J24" s="1805"/>
      <x:c r="K24" s="1805"/>
      <x:c r="L24" s="1805"/>
      <x:c r="M24" s="1805">
        <x:v>170000</x:v>
      </x:c>
      <x:c r="N24" s="1806"/>
      <x:c r="O24" s="104">
        <x:f t="shared" ref="O24:O28" si="5">SUM(C24:N24)</x:f>
        <x:v>510000</x:v>
      </x:c>
      <x:c r="P24" s="81"/>
      <x:c r="S24" s="96"/>
    </x:row>
    <x:row r="25" spans="1:19">
      <x:c r="A25" s="251"/>
      <x:c r="B25" s="1771" t="s">
        <x:v>986</x:v>
      </x:c>
      <x:c r="C25" s="1804"/>
      <x:c r="D25" s="1805"/>
      <x:c r="E25" s="1805"/>
      <x:c r="F25" s="1805"/>
      <x:c r="G25" s="1805">
        <x:v>351000</x:v>
      </x:c>
      <x:c r="H25" s="1805"/>
      <x:c r="I25" s="1805"/>
      <x:c r="J25" s="1805"/>
      <x:c r="K25" s="1805">
        <x:v>351000</x:v>
      </x:c>
      <x:c r="L25" s="1805"/>
      <x:c r="M25" s="1805"/>
      <x:c r="N25" s="1806">
        <x:v>1755000</x:v>
      </x:c>
      <x:c r="O25" s="104">
        <x:f t="shared" si="5"/>
        <x:v>2457000</x:v>
      </x:c>
      <x:c r="P25" s="81"/>
      <x:c r="S25" s="96"/>
    </x:row>
    <x:row r="26" spans="1:19">
      <x:c r="A26" s="251"/>
      <x:c r="B26" s="1771" t="s">
        <x:v>987</x:v>
      </x:c>
      <x:c r="C26" s="1804"/>
      <x:c r="D26" s="1805"/>
      <x:c r="E26" s="1805">
        <x:v>170000</x:v>
      </x:c>
      <x:c r="F26" s="1805"/>
      <x:c r="G26" s="1805"/>
      <x:c r="H26" s="1805">
        <x:v>170000</x:v>
      </x:c>
      <x:c r="I26" s="1805"/>
      <x:c r="J26" s="1805"/>
      <x:c r="K26" s="1805">
        <x:v>170000</x:v>
      </x:c>
      <x:c r="L26" s="1805"/>
      <x:c r="M26" s="1805"/>
      <x:c r="N26" s="1806"/>
      <x:c r="O26" s="104">
        <x:f t="shared" si="5"/>
        <x:v>510000</x:v>
      </x:c>
      <x:c r="P26" s="81"/>
      <x:c r="S26" s="96"/>
    </x:row>
    <x:row r="27" spans="1:19">
      <x:c r="A27" s="251"/>
      <x:c r="B27" s="1771" t="s">
        <x:v>2435</x:v>
      </x:c>
      <x:c r="C27" s="1804"/>
      <x:c r="D27" s="1805"/>
      <x:c r="E27" s="1805"/>
      <x:c r="F27" s="1805">
        <x:v>1000000</x:v>
      </x:c>
      <x:c r="G27" s="1805"/>
      <x:c r="H27" s="1805"/>
      <x:c r="I27" s="1805"/>
      <x:c r="J27" s="1805"/>
      <x:c r="K27" s="1805"/>
      <x:c r="L27" s="1805"/>
      <x:c r="M27" s="1805"/>
      <x:c r="N27" s="1806"/>
      <x:c r="O27" s="104">
        <x:f t="shared" si="5"/>
        <x:v>1000000</x:v>
      </x:c>
      <x:c r="P27" s="81"/>
      <x:c r="S27" s="96"/>
    </x:row>
    <x:row r="28" spans="1:19">
      <x:c r="A28" s="251"/>
      <x:c r="B28" s="1771" t="s">
        <x:v>988</x:v>
      </x:c>
      <x:c r="C28" s="1767">
        <x:v>300000</x:v>
      </x:c>
      <x:c r="D28" s="1767">
        <x:v>300000</x:v>
      </x:c>
      <x:c r="E28" s="1767">
        <x:v>300000</x:v>
      </x:c>
      <x:c r="F28" s="1767">
        <x:v>300000</x:v>
      </x:c>
      <x:c r="G28" s="1767">
        <x:v>300000</x:v>
      </x:c>
      <x:c r="H28" s="1767">
        <x:v>300000</x:v>
      </x:c>
      <x:c r="I28" s="1767">
        <x:v>300000</x:v>
      </x:c>
      <x:c r="J28" s="1767">
        <x:v>300000</x:v>
      </x:c>
      <x:c r="K28" s="1767">
        <x:v>300000</x:v>
      </x:c>
      <x:c r="L28" s="1767">
        <x:v>300000</x:v>
      </x:c>
      <x:c r="M28" s="1767">
        <x:v>300000</x:v>
      </x:c>
      <x:c r="N28" s="1767">
        <x:v>300000</x:v>
      </x:c>
      <x:c r="O28" s="104">
        <x:f t="shared" si="5"/>
        <x:v>3600000</x:v>
      </x:c>
      <x:c r="P28" s="81"/>
      <x:c r="S28" s="96"/>
    </x:row>
    <x:row r="29" spans="1:19">
      <x:c r="A29" s="251"/>
      <x:c r="B29" s="1771" t="s">
        <x:v>666</x:v>
      </x:c>
      <x:c r="C29" s="1767"/>
      <x:c r="D29" s="1767"/>
      <x:c r="E29" s="1767"/>
      <x:c r="F29" s="1767">
        <x:v>500000</x:v>
      </x:c>
      <x:c r="G29" s="1767"/>
      <x:c r="H29" s="1767"/>
      <x:c r="I29" s="1767"/>
      <x:c r="J29" s="1767"/>
      <x:c r="K29" s="1767"/>
      <x:c r="L29" s="1767"/>
      <x:c r="M29" s="1767"/>
      <x:c r="N29" s="1767"/>
      <x:c r="O29" s="104">
        <x:f t="shared" ref="O29:O36" si="6">SUM(C29:N29)</x:f>
        <x:v>500000</x:v>
      </x:c>
      <x:c r="P29" s="81"/>
      <x:c r="S29" s="96"/>
    </x:row>
    <x:row r="30" spans="1:19">
      <x:c r="A30" s="251"/>
      <x:c r="B30" s="254"/>
      <x:c r="C30" s="103"/>
      <x:c r="D30" s="103"/>
      <x:c r="E30" s="103"/>
      <x:c r="F30" s="103"/>
      <x:c r="G30" s="103"/>
      <x:c r="H30" s="103"/>
      <x:c r="I30" s="103"/>
      <x:c r="J30" s="103"/>
      <x:c r="K30" s="103"/>
      <x:c r="L30" s="103"/>
      <x:c r="M30" s="103"/>
      <x:c r="N30" s="103"/>
      <x:c r="O30" s="104">
        <x:f t="shared" si="6"/>
        <x:v>0</x:v>
      </x:c>
      <x:c r="P30" s="81"/>
      <x:c r="S30" s="96"/>
    </x:row>
    <x:row r="31" spans="1:19">
      <x:c r="A31" s="251"/>
      <x:c r="B31" s="255"/>
      <x:c r="C31" s="256"/>
      <x:c r="D31" s="256"/>
      <x:c r="E31" s="256"/>
      <x:c r="F31" s="256"/>
      <x:c r="G31" s="256"/>
      <x:c r="H31" s="256"/>
      <x:c r="I31" s="256"/>
      <x:c r="J31" s="256"/>
      <x:c r="K31" s="256"/>
      <x:c r="L31" s="256"/>
      <x:c r="M31" s="256"/>
      <x:c r="N31" s="256"/>
      <x:c r="O31" s="257"/>
      <x:c r="P31" s="258"/>
      <x:c r="S31" s="96"/>
    </x:row>
    <x:row r="32" spans="1:19">
      <x:c r="A32" s="251"/>
      <x:c r="B32" s="254"/>
      <x:c r="C32" s="103"/>
      <x:c r="D32" s="103"/>
      <x:c r="E32" s="103"/>
      <x:c r="F32" s="103"/>
      <x:c r="G32" s="103"/>
      <x:c r="H32" s="103"/>
      <x:c r="I32" s="103"/>
      <x:c r="J32" s="103"/>
      <x:c r="K32" s="103"/>
      <x:c r="L32" s="103"/>
      <x:c r="M32" s="103"/>
      <x:c r="N32" s="103"/>
      <x:c r="O32" s="104"/>
      <x:c r="P32" s="81"/>
      <x:c r="S32" s="96"/>
    </x:row>
    <x:row r="33" spans="1:19">
      <x:c r="A33" s="251"/>
      <x:c r="B33" s="254"/>
      <x:c r="C33" s="103"/>
      <x:c r="D33" s="103"/>
      <x:c r="E33" s="103"/>
      <x:c r="F33" s="103"/>
      <x:c r="G33" s="103"/>
      <x:c r="H33" s="103"/>
      <x:c r="I33" s="103"/>
      <x:c r="J33" s="103"/>
      <x:c r="K33" s="103"/>
      <x:c r="L33" s="103"/>
      <x:c r="M33" s="103"/>
      <x:c r="N33" s="103"/>
      <x:c r="O33" s="104"/>
      <x:c r="P33" s="81"/>
      <x:c r="S33" s="96"/>
    </x:row>
    <x:row r="34" spans="1:19">
      <x:c r="A34" s="251"/>
      <x:c r="B34" s="254"/>
      <x:c r="C34" s="103"/>
      <x:c r="D34" s="103"/>
      <x:c r="E34" s="103"/>
      <x:c r="F34" s="103"/>
      <x:c r="G34" s="103"/>
      <x:c r="H34" s="103"/>
      <x:c r="I34" s="103"/>
      <x:c r="J34" s="103"/>
      <x:c r="K34" s="103"/>
      <x:c r="L34" s="103"/>
      <x:c r="M34" s="103"/>
      <x:c r="N34" s="103"/>
      <x:c r="O34" s="104"/>
      <x:c r="P34" s="81"/>
      <x:c r="S34" s="96"/>
    </x:row>
    <x:row r="35" spans="1:19">
      <x:c r="A35" s="251"/>
      <x:c r="B35" s="105"/>
      <x:c r="C35" s="103"/>
      <x:c r="D35" s="103"/>
      <x:c r="E35" s="103"/>
      <x:c r="F35" s="103"/>
      <x:c r="G35" s="103"/>
      <x:c r="H35" s="103"/>
      <x:c r="I35" s="103"/>
      <x:c r="J35" s="103"/>
      <x:c r="K35" s="103"/>
      <x:c r="L35" s="103"/>
      <x:c r="M35" s="103"/>
      <x:c r="N35" s="103"/>
      <x:c r="O35" s="104">
        <x:f t="shared" si="6"/>
        <x:v>0</x:v>
      </x:c>
      <x:c r="P35" s="81"/>
      <x:c r="S35" s="96"/>
    </x:row>
    <x:row r="36" spans="1:19">
      <x:c r="A36" s="252"/>
      <x:c r="B36" s="242"/>
      <x:c r="C36" s="107"/>
      <x:c r="D36" s="107"/>
      <x:c r="E36" s="107"/>
      <x:c r="F36" s="107"/>
      <x:c r="G36" s="107"/>
      <x:c r="H36" s="107"/>
      <x:c r="I36" s="107"/>
      <x:c r="J36" s="107"/>
      <x:c r="K36" s="107"/>
      <x:c r="L36" s="107"/>
      <x:c r="M36" s="107"/>
      <x:c r="N36" s="107"/>
      <x:c r="O36" s="108">
        <x:f t="shared" si="6"/>
        <x:v>0</x:v>
      </x:c>
      <x:c r="P36" s="81"/>
      <x:c r="S36" s="96"/>
    </x:row>
    <x:row r="37" spans="1:19">
      <x:c r="A37" s="253" t="s">
        <x:v>411</x:v>
      </x:c>
      <x:c r="B37" s="98" t="s">
        <x:v>401</x:v>
      </x:c>
      <x:c r="C37" s="99">
        <x:f>SUM(C38:C43)</x:f>
        <x:v>0</x:v>
      </x:c>
      <x:c r="D37" s="99">
        <x:f t="shared" ref="D37:N37" si="7">SUM(D38:D43)</x:f>
        <x:v>400000</x:v>
      </x:c>
      <x:c r="E37" s="99">
        <x:f t="shared" si="7"/>
        <x:v>0</x:v>
      </x:c>
      <x:c r="F37" s="99">
        <x:f t="shared" si="7"/>
        <x:v>0</x:v>
      </x:c>
      <x:c r="G37" s="99">
        <x:f t="shared" si="7"/>
        <x:v>0</x:v>
      </x:c>
      <x:c r="H37" s="99">
        <x:f t="shared" si="7"/>
        <x:v>0</x:v>
      </x:c>
      <x:c r="I37" s="99">
        <x:f t="shared" si="7"/>
        <x:v>0</x:v>
      </x:c>
      <x:c r="J37" s="99">
        <x:f t="shared" si="7"/>
        <x:v>0</x:v>
      </x:c>
      <x:c r="K37" s="99">
        <x:f t="shared" si="7"/>
        <x:v>0</x:v>
      </x:c>
      <x:c r="L37" s="99">
        <x:f t="shared" si="7"/>
        <x:v>0</x:v>
      </x:c>
      <x:c r="M37" s="99">
        <x:f t="shared" si="7"/>
        <x:v>0</x:v>
      </x:c>
      <x:c r="N37" s="99">
        <x:f t="shared" si="7"/>
        <x:v>0</x:v>
      </x:c>
      <x:c r="O37" s="100">
        <x:f>SUM(C37:N37)</x:f>
        <x:v>400000</x:v>
      </x:c>
      <x:c r="P37" s="81"/>
      <x:c r="S37" s="96"/>
    </x:row>
    <x:row r="38" spans="1:19">
      <x:c r="A38" s="251"/>
      <x:c r="B38" s="1770" t="s">
        <x:v>2341</x:v>
      </x:c>
      <x:c r="C38" s="1766"/>
      <x:c r="D38" s="1766">
        <x:v>300000</x:v>
      </x:c>
      <x:c r="E38" s="1766"/>
      <x:c r="F38" s="1766"/>
      <x:c r="G38" s="1766"/>
      <x:c r="H38" s="1766"/>
      <x:c r="I38" s="1766"/>
      <x:c r="J38" s="1766"/>
      <x:c r="K38" s="1766"/>
      <x:c r="L38" s="1766"/>
      <x:c r="M38" s="1766"/>
      <x:c r="N38" s="1766"/>
      <x:c r="O38" s="380">
        <x:f t="shared" ref="O38:O43" si="8">SUM(C38:N38)</x:f>
        <x:v>300000</x:v>
      </x:c>
      <x:c r="P38" s="81"/>
      <x:c r="S38" s="96"/>
    </x:row>
    <x:row r="39" spans="1:19">
      <x:c r="A39" s="251"/>
      <x:c r="B39" s="1771" t="s">
        <x:v>2342</x:v>
      </x:c>
      <x:c r="C39" s="1766"/>
      <x:c r="D39" s="1766">
        <x:v>100000</x:v>
      </x:c>
      <x:c r="E39" s="1766"/>
      <x:c r="F39" s="1766"/>
      <x:c r="G39" s="1766"/>
      <x:c r="H39" s="1766"/>
      <x:c r="I39" s="1766"/>
      <x:c r="J39" s="1766"/>
      <x:c r="K39" s="1766"/>
      <x:c r="L39" s="1766"/>
      <x:c r="M39" s="1766"/>
      <x:c r="N39" s="1766"/>
      <x:c r="O39" s="380">
        <x:f t="shared" si="8"/>
        <x:v>100000</x:v>
      </x:c>
      <x:c r="P39" s="81"/>
      <x:c r="S39" s="96"/>
    </x:row>
    <x:row r="40" spans="1:19">
      <x:c r="A40" s="251"/>
      <x:c r="B40" s="254"/>
      <x:c r="C40" s="103"/>
      <x:c r="D40" s="103"/>
      <x:c r="E40" s="103"/>
      <x:c r="F40" s="103"/>
      <x:c r="G40" s="103"/>
      <x:c r="H40" s="103"/>
      <x:c r="I40" s="103"/>
      <x:c r="J40" s="103"/>
      <x:c r="K40" s="103"/>
      <x:c r="L40" s="103"/>
      <x:c r="M40" s="103"/>
      <x:c r="N40" s="103"/>
      <x:c r="O40" s="104">
        <x:f t="shared" si="8"/>
        <x:v>0</x:v>
      </x:c>
      <x:c r="P40" s="81"/>
      <x:c r="S40" s="96"/>
    </x:row>
    <x:row r="41" spans="1:19">
      <x:c r="A41" s="251"/>
      <x:c r="B41" s="254"/>
      <x:c r="C41" s="103"/>
      <x:c r="D41" s="103"/>
      <x:c r="E41" s="103"/>
      <x:c r="F41" s="103"/>
      <x:c r="G41" s="103"/>
      <x:c r="H41" s="103"/>
      <x:c r="I41" s="103"/>
      <x:c r="J41" s="103"/>
      <x:c r="K41" s="103"/>
      <x:c r="L41" s="103"/>
      <x:c r="M41" s="103"/>
      <x:c r="N41" s="103"/>
      <x:c r="O41" s="104">
        <x:f t="shared" si="8"/>
        <x:v>0</x:v>
      </x:c>
      <x:c r="P41" s="81"/>
      <x:c r="S41" s="96"/>
    </x:row>
    <x:row r="42" spans="1:19">
      <x:c r="A42" s="251"/>
      <x:c r="B42" s="105"/>
      <x:c r="C42" s="103"/>
      <x:c r="D42" s="103"/>
      <x:c r="E42" s="103"/>
      <x:c r="F42" s="103"/>
      <x:c r="G42" s="103"/>
      <x:c r="H42" s="103"/>
      <x:c r="I42" s="103"/>
      <x:c r="J42" s="103"/>
      <x:c r="K42" s="103"/>
      <x:c r="L42" s="103"/>
      <x:c r="M42" s="103"/>
      <x:c r="N42" s="103"/>
      <x:c r="O42" s="104">
        <x:f t="shared" si="8"/>
        <x:v>0</x:v>
      </x:c>
      <x:c r="P42" s="81"/>
      <x:c r="S42" s="96"/>
    </x:row>
    <x:row r="43" spans="1:19">
      <x:c r="A43" s="252"/>
      <x:c r="B43" s="106"/>
      <x:c r="C43" s="107"/>
      <x:c r="D43" s="107"/>
      <x:c r="E43" s="107"/>
      <x:c r="F43" s="107"/>
      <x:c r="G43" s="107"/>
      <x:c r="H43" s="107"/>
      <x:c r="I43" s="107"/>
      <x:c r="J43" s="107"/>
      <x:c r="K43" s="107"/>
      <x:c r="L43" s="107"/>
      <x:c r="M43" s="107"/>
      <x:c r="N43" s="107"/>
      <x:c r="O43" s="108">
        <x:f t="shared" si="8"/>
        <x:v>0</x:v>
      </x:c>
      <x:c r="P43" s="81"/>
      <x:c r="S43" s="96"/>
    </x:row>
    <x:row r="44" spans="1:19">
      <x:c r="O44" s="3"/>
    </x:row>
    <x:row r="45" spans="1:19">
      <x:c r="A45" s="1" t="s">
        <x:v>402</x:v>
      </x:c>
    </x:row>
    <x:row r="46" spans="1:19">
      <x:c r="A46" s="110" t="s">
        <x:v>432</x:v>
      </x:c>
    </x:row>
    <x:row r="47" spans="1:19">
      <x:c r="A47" s="117" t="s">
        <x:v>433</x:v>
      </x:c>
    </x:row>
    <x:row r="48" spans="1:19">
      <x:c r="A48" s="4" t="s">
        <x:v>434</x:v>
      </x:c>
    </x:row>
    <x:row r="49" spans="1:14">
      <x:c r="A49" s="4" t="s">
        <x:v>436</x:v>
      </x:c>
    </x:row>
    <x:row r="51" spans="1:14" s="112" customFormat="1">
      <x:c r="A51" s="111" t="s">
        <x:v>430</x:v>
      </x:c>
      <x:c r="B51" s="1"/>
    </x:row>
    <x:row r="52" spans="1:14">
      <x:c r="A52" s="114" t="s">
        <x:v>431</x:v>
      </x:c>
      <x:c r="C52" s="113"/>
      <x:c r="D52" s="113"/>
      <x:c r="E52" s="113"/>
      <x:c r="F52" s="113"/>
      <x:c r="G52" s="113"/>
      <x:c r="H52" s="113"/>
      <x:c r="I52" s="113"/>
      <x:c r="J52" s="113"/>
      <x:c r="K52" s="113"/>
      <x:c r="L52" s="113"/>
      <x:c r="M52" s="113"/>
      <x:c r="N52" s="113"/>
    </x:row>
    <x:row r="53" spans="1:14">
      <x:c r="A53" s="114" t="s">
        <x:v>435</x:v>
      </x:c>
      <x:c r="C53" s="3"/>
    </x:row>
  </x:sheetData>
  <x:phoneticPr fontId="9" type="noConversion"/>
  <x:pageMargins left="0.7" right="0.7" top="0.75" bottom="0.75" header="0.3" footer="0.3"/>
  <x:pageSetup paperSize="9" orientation="portrait" verticalDpi="0" r:id="rId1"/>
  <x:legacyDrawing r:id="rId2"/>
</x:worksheet>
</file>

<file path=xl/worksheets/sheet2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E764A95-D364-4321-AD90-185FB57D8F3E}" mc:Ignorable="x14ac xr xr2 xr3">
  <x:sheetPr>
    <x:tabColor rgb="FFFF0000"/>
  </x:sheetPr>
  <x:dimension ref="A1:S28"/>
  <x:sheetViews>
    <x:sheetView zoomScaleNormal="100" workbookViewId="0">
      <x:selection activeCell="J13" sqref="J13"/>
    </x:sheetView>
  </x:sheetViews>
  <x:sheetFormatPr defaultColWidth="13.296875" defaultRowHeight="17.399999999999999"/>
  <x:cols>
    <x:col min="1" max="1" width="13.296875" style="1"/>
    <x:col min="2" max="2" width="15.296875" style="1" bestFit="1" customWidth="1"/>
    <x:col min="3" max="13" width="13.296875" style="1"/>
    <x:col min="14" max="14" width="13.296875" style="1" customWidth="1"/>
    <x:col min="15" max="16384" width="13.296875" style="1"/>
  </x:cols>
  <x:sheetData>
    <x:row r="1" spans="1:19">
      <x:c r="A1" s="92" t="s">
        <x:v>394</x:v>
      </x:c>
      <x:c r="B1" s="116" t="s">
        <x:v>396</x:v>
      </x:c>
      <x:c r="C1" s="82"/>
      <x:c r="D1" s="82"/>
      <x:c r="E1" s="82"/>
      <x:c r="F1" s="82"/>
      <x:c r="G1" s="82"/>
      <x:c r="H1" s="82"/>
      <x:c r="I1" s="82"/>
      <x:c r="J1" s="82"/>
      <x:c r="K1" s="82"/>
      <x:c r="L1" s="82"/>
      <x:c r="M1" s="82"/>
      <x:c r="N1" s="82"/>
      <x:c r="O1" s="83"/>
      <x:c r="P1" s="84"/>
    </x:row>
    <x:row r="2" spans="1:19">
      <x:c r="A2" s="92" t="s">
        <x:v>395</x:v>
      </x:c>
      <x:c r="B2" s="116" t="s">
        <x:v>132</x:v>
      </x:c>
      <x:c r="C2" s="83"/>
      <x:c r="D2" s="83"/>
      <x:c r="E2" s="83"/>
      <x:c r="F2" s="83"/>
      <x:c r="G2" s="83"/>
      <x:c r="H2" s="83"/>
      <x:c r="I2" s="83"/>
      <x:c r="J2" s="83"/>
      <x:c r="K2" s="83"/>
      <x:c r="L2" s="83"/>
      <x:c r="M2" s="83"/>
      <x:c r="N2" s="83"/>
      <x:c r="O2" s="83"/>
      <x:c r="P2" s="83"/>
    </x:row>
    <x:row r="3" spans="1:19">
      <x:c r="A3" s="85"/>
      <x:c r="B3" s="85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6"/>
      <x:c r="N3" s="86"/>
      <x:c r="O3" s="85"/>
      <x:c r="P3" s="87"/>
    </x:row>
    <x:row r="4" spans="1:19">
      <x:c r="A4" s="88" t="s">
        <x:v>397</x:v>
      </x:c>
      <x:c r="B4" s="89"/>
      <x:c r="C4" s="90" t="s">
        <x:v>0</x:v>
      </x:c>
      <x:c r="D4" s="90" t="s">
        <x:v>1</x:v>
      </x:c>
      <x:c r="E4" s="90" t="s">
        <x:v>2</x:v>
      </x:c>
      <x:c r="F4" s="90" t="s">
        <x:v>3</x:v>
      </x:c>
      <x:c r="G4" s="90" t="s">
        <x:v>4</x:v>
      </x:c>
      <x:c r="H4" s="90" t="s">
        <x:v>5</x:v>
      </x:c>
      <x:c r="I4" s="90" t="s">
        <x:v>6</x:v>
      </x:c>
      <x:c r="J4" s="90" t="s">
        <x:v>7</x:v>
      </x:c>
      <x:c r="K4" s="90" t="s">
        <x:v>8</x:v>
      </x:c>
      <x:c r="L4" s="90" t="s">
        <x:v>9</x:v>
      </x:c>
      <x:c r="M4" s="90" t="s">
        <x:v>62</x:v>
      </x:c>
      <x:c r="N4" s="90" t="s">
        <x:v>63</x:v>
      </x:c>
      <x:c r="O4" s="89" t="s">
        <x:v>400</x:v>
      </x:c>
      <x:c r="P4" s="89" t="s">
        <x:v>398</x:v>
      </x:c>
    </x:row>
    <x:row r="5" spans="1:19">
      <x:c r="A5" s="91"/>
      <x:c r="B5" s="92" t="s">
        <x:v>399</x:v>
      </x:c>
      <x:c r="C5" s="93">
        <x:f t="shared" ref="C5:O5" si="0">SUMIF($B:$B,"sum",C:C)</x:f>
        <x:v>3563445.5999999996</x:v>
      </x:c>
      <x:c r="D5" s="93">
        <x:f t="shared" si="0"/>
        <x:v>3729468.5999999996</x:v>
      </x:c>
      <x:c r="E5" s="93">
        <x:f t="shared" si="0"/>
        <x:v>3586213.8</x:v>
      </x:c>
      <x:c r="F5" s="93">
        <x:f t="shared" si="0"/>
        <x:v>4084282.8</x:v>
      </x:c>
      <x:c r="G5" s="93">
        <x:f t="shared" si="0"/>
        <x:v>4084282.8</x:v>
      </x:c>
      <x:c r="H5" s="93">
        <x:f t="shared" si="0"/>
        <x:v>4250305.8</x:v>
      </x:c>
      <x:c r="I5" s="93">
        <x:f t="shared" si="0"/>
        <x:v>3045931.2</x:v>
      </x:c>
      <x:c r="J5" s="93">
        <x:f t="shared" si="0"/>
        <x:v>3180996</x:v>
      </x:c>
      <x:c r="K5" s="93">
        <x:f t="shared" si="0"/>
        <x:v>3818037.5999999996</x:v>
      </x:c>
      <x:c r="L5" s="93">
        <x:f t="shared" si="0"/>
        <x:v>4262380.2</x:v>
      </x:c>
      <x:c r="M5" s="93">
        <x:f t="shared" si="0"/>
        <x:v>3813170.4</x:v>
      </x:c>
      <x:c r="N5" s="220">
        <x:f t="shared" si="0"/>
        <x:v>4190167.8</x:v>
      </x:c>
      <x:c r="O5" s="93">
        <x:f t="shared" si="0"/>
        <x:v>45608682.600000001</x:v>
      </x:c>
      <x:c r="P5" s="94"/>
      <x:c r="Q5" s="95"/>
      <x:c r="S5" s="96"/>
    </x:row>
    <x:row r="6" spans="1:19">
      <x:c r="A6" s="97"/>
      <x:c r="B6" s="98" t="s">
        <x:v>401</x:v>
      </x:c>
      <x:c r="C6" s="99">
        <x:f t="shared" ref="C6:N6" si="1">SUM(C7:C17)</x:f>
        <x:v>3563445.5999999996</x:v>
      </x:c>
      <x:c r="D6" s="99">
        <x:f t="shared" si="1"/>
        <x:v>3729468.5999999996</x:v>
      </x:c>
      <x:c r="E6" s="99">
        <x:f t="shared" si="1"/>
        <x:v>3586213.8</x:v>
      </x:c>
      <x:c r="F6" s="99">
        <x:f t="shared" si="1"/>
        <x:v>4084282.8</x:v>
      </x:c>
      <x:c r="G6" s="99">
        <x:f t="shared" si="1"/>
        <x:v>4084282.8</x:v>
      </x:c>
      <x:c r="H6" s="99">
        <x:f t="shared" si="1"/>
        <x:v>4250305.8</x:v>
      </x:c>
      <x:c r="I6" s="99">
        <x:f t="shared" si="1"/>
        <x:v>3045931.2</x:v>
      </x:c>
      <x:c r="J6" s="99">
        <x:f t="shared" si="1"/>
        <x:v>3180996</x:v>
      </x:c>
      <x:c r="K6" s="99">
        <x:f t="shared" si="1"/>
        <x:v>3818037.5999999996</x:v>
      </x:c>
      <x:c r="L6" s="99">
        <x:f t="shared" si="1"/>
        <x:v>4262380.2</x:v>
      </x:c>
      <x:c r="M6" s="99">
        <x:f t="shared" si="1"/>
        <x:v>3813170.4</x:v>
      </x:c>
      <x:c r="N6" s="99">
        <x:f t="shared" si="1"/>
        <x:v>4190167.8</x:v>
      </x:c>
      <x:c r="O6" s="100">
        <x:f>SUM(C6:N6)</x:f>
        <x:v>45608682.600000001</x:v>
      </x:c>
      <x:c r="P6" s="81"/>
      <x:c r="S6" s="96"/>
    </x:row>
    <x:row r="7" spans="1:19">
      <x:c r="A7" s="101" t="s">
        <x:v>2317</x:v>
      </x:c>
      <x:c r="B7" s="1772" t="s">
        <x:v>2455</x:v>
      </x:c>
      <x:c r="C7" s="1767">
        <x:v>1510329.5999999999</x:v>
      </x:c>
      <x:c r="D7" s="1767">
        <x:v>1510329.5999999999</x:v>
      </x:c>
      <x:c r="E7" s="1767">
        <x:v>1699120.7999999998</x:v>
      </x:c>
      <x:c r="F7" s="1767">
        <x:v>1699120.7999999998</x:v>
      </x:c>
      <x:c r="G7" s="1767">
        <x:v>1699120.7999999998</x:v>
      </x:c>
      <x:c r="H7" s="1767">
        <x:v>1699120.7999999998</x:v>
      </x:c>
      <x:c r="I7" s="1767">
        <x:v>660769.19999999995</x:v>
      </x:c>
      <x:c r="J7" s="1767">
        <x:v>943955.99999999988</x:v>
      </x:c>
      <x:c r="K7" s="1767">
        <x:v>1038351.5999999999</x:v>
      </x:c>
      <x:c r="L7" s="1767">
        <x:v>1132747.2</x:v>
      </x:c>
      <x:c r="M7" s="1767">
        <x:v>849560.39999999991</x:v>
      </x:c>
      <x:c r="N7" s="1767">
        <x:v>755164.79999999993</x:v>
      </x:c>
      <x:c r="O7" s="104">
        <x:f t="shared" ref="O7:O17" si="2">SUM(C7:N7)</x:f>
        <x:v>15197691.599999998</x:v>
      </x:c>
      <x:c r="P7" s="81"/>
      <x:c r="S7" s="96"/>
    </x:row>
    <x:row r="8" spans="1:19">
      <x:c r="A8" s="101"/>
      <x:c r="B8" s="1773" t="s">
        <x:v>2456</x:v>
      </x:c>
      <x:c r="C8" s="1767">
        <x:v>0</x:v>
      </x:c>
      <x:c r="D8" s="1767">
        <x:v>0</x:v>
      </x:c>
      <x:c r="E8" s="1767">
        <x:v>0</x:v>
      </x:c>
      <x:c r="F8" s="1767">
        <x:v>0</x:v>
      </x:c>
      <x:c r="G8" s="1767">
        <x:v>0</x:v>
      </x:c>
      <x:c r="H8" s="1767">
        <x:v>0</x:v>
      </x:c>
      <x:c r="I8" s="1767">
        <x:v>0</x:v>
      </x:c>
      <x:c r="J8" s="1767">
        <x:v>0</x:v>
      </x:c>
      <x:c r="K8" s="1767">
        <x:v>0</x:v>
      </x:c>
      <x:c r="L8" s="1767">
        <x:v>0</x:v>
      </x:c>
      <x:c r="M8" s="1767">
        <x:v>0</x:v>
      </x:c>
      <x:c r="N8" s="1767">
        <x:v>0</x:v>
      </x:c>
      <x:c r="O8" s="104">
        <x:f t="shared" si="2"/>
        <x:v>0</x:v>
      </x:c>
      <x:c r="P8" s="81"/>
      <x:c r="S8" s="96"/>
    </x:row>
    <x:row r="9" spans="1:19">
      <x:c r="A9" s="101"/>
      <x:c r="B9" s="1773" t="s">
        <x:v>2457</x:v>
      </x:c>
      <x:c r="C9" s="1767">
        <x:v>664092</x:v>
      </x:c>
      <x:c r="D9" s="1767">
        <x:v>830115</x:v>
      </x:c>
      <x:c r="E9" s="1767">
        <x:v>498069</x:v>
      </x:c>
      <x:c r="F9" s="1767">
        <x:v>996138</x:v>
      </x:c>
      <x:c r="G9" s="1767">
        <x:v>996138</x:v>
      </x:c>
      <x:c r="H9" s="1767">
        <x:v>1162161</x:v>
      </x:c>
      <x:c r="I9" s="1767">
        <x:v>996138</x:v>
      </x:c>
      <x:c r="J9" s="1767">
        <x:v>332046</x:v>
      </x:c>
      <x:c r="K9" s="1767">
        <x:v>664092</x:v>
      </x:c>
      <x:c r="L9" s="1767">
        <x:v>498069</x:v>
      </x:c>
      <x:c r="M9" s="1767">
        <x:v>332046</x:v>
      </x:c>
      <x:c r="N9" s="1767">
        <x:v>498069</x:v>
      </x:c>
      <x:c r="O9" s="104">
        <x:f t="shared" si="2"/>
        <x:v>8467173</x:v>
      </x:c>
      <x:c r="P9" s="81"/>
      <x:c r="S9" s="96"/>
    </x:row>
    <x:row r="10" spans="1:19">
      <x:c r="A10" s="101"/>
      <x:c r="B10" s="1773" t="s">
        <x:v>2458</x:v>
      </x:c>
      <x:c r="C10" s="1767">
        <x:v>0</x:v>
      </x:c>
      <x:c r="D10" s="1767">
        <x:v>0</x:v>
      </x:c>
      <x:c r="E10" s="1767">
        <x:v>0</x:v>
      </x:c>
      <x:c r="F10" s="1767">
        <x:v>0</x:v>
      </x:c>
      <x:c r="G10" s="1767">
        <x:v>0</x:v>
      </x:c>
      <x:c r="H10" s="1767">
        <x:v>0</x:v>
      </x:c>
      <x:c r="I10" s="1767">
        <x:v>0</x:v>
      </x:c>
      <x:c r="J10" s="1767">
        <x:v>0</x:v>
      </x:c>
      <x:c r="K10" s="1767">
        <x:v>0</x:v>
      </x:c>
      <x:c r="L10" s="1767">
        <x:v>0</x:v>
      </x:c>
      <x:c r="M10" s="1767">
        <x:v>0</x:v>
      </x:c>
      <x:c r="N10" s="1767">
        <x:v>0</x:v>
      </x:c>
      <x:c r="O10" s="104">
        <x:f t="shared" si="2"/>
        <x:v>0</x:v>
      </x:c>
      <x:c r="P10" s="81"/>
      <x:c r="S10" s="96"/>
    </x:row>
    <x:row r="11" spans="1:19">
      <x:c r="A11" s="101"/>
      <x:c r="B11" s="1773" t="s">
        <x:v>2459</x:v>
      </x:c>
      <x:c r="C11" s="1767">
        <x:v>1389024</x:v>
      </x:c>
      <x:c r="D11" s="1767">
        <x:v>1389024</x:v>
      </x:c>
      <x:c r="E11" s="1767">
        <x:v>1389024</x:v>
      </x:c>
      <x:c r="F11" s="1767">
        <x:v>1389024</x:v>
      </x:c>
      <x:c r="G11" s="1767">
        <x:v>1389024</x:v>
      </x:c>
      <x:c r="H11" s="1767">
        <x:v>1389024</x:v>
      </x:c>
      <x:c r="I11" s="1767">
        <x:v>1389024</x:v>
      </x:c>
      <x:c r="J11" s="1767">
        <x:v>1389024</x:v>
      </x:c>
      <x:c r="K11" s="1767">
        <x:v>1389024</x:v>
      </x:c>
      <x:c r="L11" s="1767">
        <x:v>1389024</x:v>
      </x:c>
      <x:c r="M11" s="1767">
        <x:v>1389024</x:v>
      </x:c>
      <x:c r="N11" s="1767">
        <x:v>1389024</x:v>
      </x:c>
      <x:c r="O11" s="104">
        <x:f t="shared" si="2"/>
        <x:v>16668288</x:v>
      </x:c>
      <x:c r="P11" s="81"/>
      <x:c r="S11" s="96"/>
    </x:row>
    <x:row r="12" spans="1:19">
      <x:c r="A12" s="101"/>
      <x:c r="B12" s="1773" t="s">
        <x:v>2460</x:v>
      </x:c>
      <x:c r="C12" s="1767">
        <x:v>0</x:v>
      </x:c>
      <x:c r="D12" s="1767">
        <x:v>0</x:v>
      </x:c>
      <x:c r="E12" s="1767">
        <x:v>0</x:v>
      </x:c>
      <x:c r="F12" s="1767">
        <x:v>0</x:v>
      </x:c>
      <x:c r="G12" s="1767">
        <x:v>0</x:v>
      </x:c>
      <x:c r="H12" s="1767">
        <x:v>0</x:v>
      </x:c>
      <x:c r="I12" s="1767">
        <x:v>0</x:v>
      </x:c>
      <x:c r="J12" s="1767">
        <x:v>210600</x:v>
      </x:c>
      <x:c r="K12" s="1767">
        <x:v>421200</x:v>
      </x:c>
      <x:c r="L12" s="1767">
        <x:v>631800</x:v>
      </x:c>
      <x:c r="M12" s="1767">
        <x:v>631800</x:v>
      </x:c>
      <x:c r="N12" s="1767">
        <x:v>631800</x:v>
      </x:c>
      <x:c r="O12" s="104">
        <x:f t="shared" si="2"/>
        <x:v>2527200</x:v>
      </x:c>
      <x:c r="P12" s="81"/>
      <x:c r="S12" s="96"/>
    </x:row>
    <x:row r="13" spans="1:19">
      <x:c r="A13" s="101"/>
      <x:c r="B13" s="1773" t="s">
        <x:v>2461</x:v>
      </x:c>
      <x:c r="C13" s="1767">
        <x:v>0</x:v>
      </x:c>
      <x:c r="D13" s="1767">
        <x:v>0</x:v>
      </x:c>
      <x:c r="E13" s="1767">
        <x:v>0</x:v>
      </x:c>
      <x:c r="F13" s="1767">
        <x:v>0</x:v>
      </x:c>
      <x:c r="G13" s="1767">
        <x:v>0</x:v>
      </x:c>
      <x:c r="H13" s="1767">
        <x:v>0</x:v>
      </x:c>
      <x:c r="I13" s="1767">
        <x:v>0</x:v>
      </x:c>
      <x:c r="J13" s="1767">
        <x:v>0</x:v>
      </x:c>
      <x:c r="K13" s="1767">
        <x:v>0</x:v>
      </x:c>
      <x:c r="L13" s="1767">
        <x:v>0</x:v>
      </x:c>
      <x:c r="M13" s="1767">
        <x:v>0</x:v>
      </x:c>
      <x:c r="N13" s="1767">
        <x:v>0</x:v>
      </x:c>
      <x:c r="O13" s="104">
        <x:f t="shared" si="2"/>
        <x:v>0</x:v>
      </x:c>
      <x:c r="P13" s="81"/>
      <x:c r="S13" s="96"/>
    </x:row>
    <x:row r="14" spans="1:19">
      <x:c r="A14" s="101"/>
      <x:c r="B14" s="1773" t="s">
        <x:v>2462</x:v>
      </x:c>
      <x:c r="C14" s="1767">
        <x:v>0</x:v>
      </x:c>
      <x:c r="D14" s="1767">
        <x:v>0</x:v>
      </x:c>
      <x:c r="E14" s="1767">
        <x:v>0</x:v>
      </x:c>
      <x:c r="F14" s="1767">
        <x:v>0</x:v>
      </x:c>
      <x:c r="G14" s="1767">
        <x:v>0</x:v>
      </x:c>
      <x:c r="H14" s="1767">
        <x:v>0</x:v>
      </x:c>
      <x:c r="I14" s="1767">
        <x:v>0</x:v>
      </x:c>
      <x:c r="J14" s="1767">
        <x:v>305370</x:v>
      </x:c>
      <x:c r="K14" s="1767">
        <x:v>305370</x:v>
      </x:c>
      <x:c r="L14" s="1767">
        <x:v>610740</x:v>
      </x:c>
      <x:c r="M14" s="1767">
        <x:v>610740</x:v>
      </x:c>
      <x:c r="N14" s="1767">
        <x:v>916110</x:v>
      </x:c>
      <x:c r="O14" s="104">
        <x:f t="shared" si="2"/>
        <x:v>2748330</x:v>
      </x:c>
      <x:c r="P14" s="81"/>
      <x:c r="S14" s="96"/>
    </x:row>
    <x:row r="15" spans="1:19">
      <x:c r="A15" s="101"/>
      <x:c r="B15" s="105"/>
      <x:c r="C15" s="103"/>
      <x:c r="D15" s="103"/>
      <x:c r="E15" s="103"/>
      <x:c r="F15" s="103"/>
      <x:c r="G15" s="103"/>
      <x:c r="H15" s="103"/>
      <x:c r="I15" s="103"/>
      <x:c r="J15" s="103"/>
      <x:c r="K15" s="103"/>
      <x:c r="L15" s="103"/>
      <x:c r="M15" s="103"/>
      <x:c r="N15" s="103"/>
      <x:c r="O15" s="104">
        <x:f t="shared" si="2"/>
        <x:v>0</x:v>
      </x:c>
      <x:c r="P15" s="81"/>
      <x:c r="S15" s="96"/>
    </x:row>
    <x:row r="16" spans="1:19">
      <x:c r="A16" s="101"/>
      <x:c r="B16" s="105"/>
      <x:c r="C16" s="103"/>
      <x:c r="D16" s="103"/>
      <x:c r="E16" s="103"/>
      <x:c r="F16" s="103"/>
      <x:c r="G16" s="103"/>
      <x:c r="H16" s="103"/>
      <x:c r="I16" s="103"/>
      <x:c r="J16" s="103"/>
      <x:c r="K16" s="103"/>
      <x:c r="L16" s="103"/>
      <x:c r="M16" s="103"/>
      <x:c r="N16" s="103"/>
      <x:c r="O16" s="104">
        <x:f t="shared" si="2"/>
        <x:v>0</x:v>
      </x:c>
      <x:c r="P16" s="81"/>
      <x:c r="S16" s="96"/>
    </x:row>
    <x:row r="17" spans="1:19">
      <x:c r="A17" s="109"/>
      <x:c r="B17" s="106"/>
      <x:c r="C17" s="107"/>
      <x:c r="D17" s="107"/>
      <x:c r="E17" s="107"/>
      <x:c r="F17" s="107"/>
      <x:c r="G17" s="107"/>
      <x:c r="H17" s="107"/>
      <x:c r="I17" s="107"/>
      <x:c r="J17" s="107"/>
      <x:c r="K17" s="107"/>
      <x:c r="L17" s="107"/>
      <x:c r="M17" s="107"/>
      <x:c r="N17" s="107"/>
      <x:c r="O17" s="108">
        <x:f t="shared" si="2"/>
        <x:v>0</x:v>
      </x:c>
      <x:c r="P17" s="81"/>
      <x:c r="S17" s="96"/>
    </x:row>
    <x:row r="18" spans="1:19">
      <x:c r="O18" s="3"/>
    </x:row>
    <x:row r="19" spans="1:19">
      <x:c r="A19" s="1" t="s">
        <x:v>402</x:v>
      </x:c>
    </x:row>
    <x:row r="20" spans="1:19">
      <x:c r="A20" s="110" t="s">
        <x:v>461</x:v>
      </x:c>
    </x:row>
    <x:row r="21" spans="1:19">
      <x:c r="A21" s="111"/>
    </x:row>
    <x:row r="25" spans="1:19" s="112" customFormat="1"/>
    <x:row r="26" spans="1:19">
      <x:c r="C26" s="113"/>
      <x:c r="D26" s="113"/>
      <x:c r="E26" s="113"/>
      <x:c r="F26" s="113"/>
      <x:c r="G26" s="113"/>
      <x:c r="H26" s="113"/>
      <x:c r="I26" s="113"/>
      <x:c r="J26" s="113"/>
      <x:c r="K26" s="113"/>
      <x:c r="L26" s="113"/>
      <x:c r="M26" s="113"/>
      <x:c r="N26" s="113"/>
    </x:row>
    <x:row r="27" spans="1:19">
      <x:c r="A27" s="114"/>
      <x:c r="C27" s="3"/>
    </x:row>
    <x:row r="28" spans="1:19">
      <x:c r="A28" s="115"/>
    </x:row>
  </x:sheetData>
  <x:phoneticPr fontId="9" type="noConversion"/>
  <x:pageMargins left="0.7" right="0.7" top="0.75" bottom="0.75" header="0.3" footer="0.3"/>
  <x:pageSetup paperSize="9" orientation="portrait" verticalDpi="0" r:id="rId1"/>
</x:worksheet>
</file>

<file path=xl/worksheets/sheet2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72741DD-39A8-487A-88DF-2E1880A4FC01}" mc:Ignorable="x14ac xr xr2 xr3">
  <x:sheetPr>
    <x:tabColor rgb="FFFF0000"/>
  </x:sheetPr>
  <x:dimension ref="A1:S82"/>
  <x:sheetViews>
    <x:sheetView topLeftCell="A37" workbookViewId="0">
      <x:selection activeCell="O65" sqref="O65"/>
    </x:sheetView>
  </x:sheetViews>
  <x:sheetFormatPr defaultColWidth="13.296875" defaultRowHeight="17.399999999999999"/>
  <x:cols>
    <x:col min="1" max="1" width="21.3984375" style="1" customWidth="1"/>
    <x:col min="2" max="2" width="52.796875" style="1" customWidth="1"/>
    <x:col min="3" max="15" width="13.296875" style="1"/>
    <x:col min="16" max="16" width="27" style="1" bestFit="1" customWidth="1"/>
    <x:col min="17" max="16384" width="13.296875" style="1"/>
  </x:cols>
  <x:sheetData>
    <x:row r="1" spans="1:19">
      <x:c r="A1" s="92" t="s">
        <x:v>394</x:v>
      </x:c>
      <x:c r="B1" s="116" t="s">
        <x:v>403</x:v>
      </x:c>
      <x:c r="C1" s="82"/>
      <x:c r="D1" s="82"/>
      <x:c r="E1" s="82"/>
      <x:c r="F1" s="82"/>
      <x:c r="G1" s="82"/>
      <x:c r="H1" s="82"/>
      <x:c r="I1" s="82"/>
      <x:c r="J1" s="82"/>
      <x:c r="K1" s="82"/>
      <x:c r="L1" s="82"/>
      <x:c r="M1" s="82"/>
      <x:c r="N1" s="82"/>
      <x:c r="O1" s="83"/>
      <x:c r="P1" s="84"/>
    </x:row>
    <x:row r="2" spans="1:19">
      <x:c r="A2" s="92" t="s">
        <x:v>395</x:v>
      </x:c>
      <x:c r="B2" s="116" t="s">
        <x:v>423</x:v>
      </x:c>
      <x:c r="C2" s="83"/>
      <x:c r="D2" s="83"/>
      <x:c r="E2" s="83"/>
      <x:c r="F2" s="83"/>
      <x:c r="G2" s="83"/>
      <x:c r="H2" s="83"/>
      <x:c r="I2" s="83"/>
      <x:c r="J2" s="83"/>
      <x:c r="K2" s="83"/>
      <x:c r="L2" s="83"/>
      <x:c r="M2" s="83"/>
      <x:c r="N2" s="83"/>
      <x:c r="O2" s="83"/>
      <x:c r="P2" s="83"/>
    </x:row>
    <x:row r="3" spans="1:19">
      <x:c r="A3" s="85"/>
      <x:c r="B3" s="85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6"/>
      <x:c r="N3" s="86"/>
      <x:c r="O3" s="85"/>
      <x:c r="P3" s="87"/>
    </x:row>
    <x:row r="4" spans="1:19">
      <x:c r="A4" s="88" t="s">
        <x:v>397</x:v>
      </x:c>
      <x:c r="B4" s="89"/>
      <x:c r="C4" s="90" t="s">
        <x:v>0</x:v>
      </x:c>
      <x:c r="D4" s="90" t="s">
        <x:v>1</x:v>
      </x:c>
      <x:c r="E4" s="90" t="s">
        <x:v>2</x:v>
      </x:c>
      <x:c r="F4" s="90" t="s">
        <x:v>3</x:v>
      </x:c>
      <x:c r="G4" s="90" t="s">
        <x:v>4</x:v>
      </x:c>
      <x:c r="H4" s="90" t="s">
        <x:v>5</x:v>
      </x:c>
      <x:c r="I4" s="90" t="s">
        <x:v>6</x:v>
      </x:c>
      <x:c r="J4" s="90" t="s">
        <x:v>7</x:v>
      </x:c>
      <x:c r="K4" s="90" t="s">
        <x:v>8</x:v>
      </x:c>
      <x:c r="L4" s="90" t="s">
        <x:v>9</x:v>
      </x:c>
      <x:c r="M4" s="90" t="s">
        <x:v>62</x:v>
      </x:c>
      <x:c r="N4" s="90" t="s">
        <x:v>63</x:v>
      </x:c>
      <x:c r="O4" s="89" t="s">
        <x:v>400</x:v>
      </x:c>
      <x:c r="P4" s="89" t="s">
        <x:v>398</x:v>
      </x:c>
    </x:row>
    <x:row r="5" spans="1:19">
      <x:c r="A5" s="91"/>
      <x:c r="B5" s="92" t="s">
        <x:v>399</x:v>
      </x:c>
      <x:c r="C5" s="93">
        <x:f t="shared" ref="C5:N5" si="0">SUMIF($B:$B,"mg",C:C)</x:f>
        <x:v>3084000</x:v>
      </x:c>
      <x:c r="D5" s="93">
        <x:f t="shared" si="0"/>
        <x:v>2310800</x:v>
      </x:c>
      <x:c r="E5" s="93">
        <x:f t="shared" si="0"/>
        <x:v>5508000</x:v>
      </x:c>
      <x:c r="F5" s="93">
        <x:f t="shared" si="0"/>
        <x:v>3827500</x:v>
      </x:c>
      <x:c r="G5" s="93">
        <x:f t="shared" si="0"/>
        <x:v>1985500</x:v>
      </x:c>
      <x:c r="H5" s="93">
        <x:f t="shared" si="0"/>
        <x:v>1547500</x:v>
      </x:c>
      <x:c r="I5" s="93">
        <x:f t="shared" si="0"/>
        <x:v>1759500</x:v>
      </x:c>
      <x:c r="J5" s="93">
        <x:f t="shared" si="0"/>
        <x:v>1612500</x:v>
      </x:c>
      <x:c r="K5" s="93">
        <x:f t="shared" si="0"/>
        <x:v>2107500</x:v>
      </x:c>
      <x:c r="L5" s="93">
        <x:f t="shared" si="0"/>
        <x:v>2027500</x:v>
      </x:c>
      <x:c r="M5" s="93">
        <x:f t="shared" si="0"/>
        <x:v>2541700</x:v>
      </x:c>
      <x:c r="N5" s="93">
        <x:f t="shared" si="0"/>
        <x:v>4360000</x:v>
      </x:c>
      <x:c r="O5" s="93">
        <x:f>SUM(C5:N5)</x:f>
        <x:v>32672000</x:v>
      </x:c>
      <x:c r="P5" s="94"/>
      <x:c r="Q5" s="95"/>
      <x:c r="S5" s="96"/>
    </x:row>
    <x:row r="6" spans="1:19">
      <x:c r="A6" s="385" t="s">
        <x:v>410</x:v>
      </x:c>
      <x:c r="B6" s="98" t="s">
        <x:v>966</x:v>
      </x:c>
      <x:c r="C6" s="99">
        <x:f t="shared" ref="C6:N6" si="1">SUM(C7:C40)</x:f>
        <x:v>3084000</x:v>
      </x:c>
      <x:c r="D6" s="99">
        <x:f t="shared" si="1"/>
        <x:v>2310800</x:v>
      </x:c>
      <x:c r="E6" s="99">
        <x:f t="shared" si="1"/>
        <x:v>5508000</x:v>
      </x:c>
      <x:c r="F6" s="99">
        <x:f t="shared" si="1"/>
        <x:v>3827500</x:v>
      </x:c>
      <x:c r="G6" s="99">
        <x:f t="shared" si="1"/>
        <x:v>1985500</x:v>
      </x:c>
      <x:c r="H6" s="99">
        <x:f t="shared" si="1"/>
        <x:v>1547500</x:v>
      </x:c>
      <x:c r="I6" s="99">
        <x:f t="shared" si="1"/>
        <x:v>1759500</x:v>
      </x:c>
      <x:c r="J6" s="99">
        <x:f t="shared" si="1"/>
        <x:v>1612500</x:v>
      </x:c>
      <x:c r="K6" s="99">
        <x:f t="shared" si="1"/>
        <x:v>2107500</x:v>
      </x:c>
      <x:c r="L6" s="99">
        <x:f t="shared" si="1"/>
        <x:v>2027500</x:v>
      </x:c>
      <x:c r="M6" s="99">
        <x:f t="shared" si="1"/>
        <x:v>2541700</x:v>
      </x:c>
      <x:c r="N6" s="99">
        <x:f t="shared" si="1"/>
        <x:v>4360000</x:v>
      </x:c>
      <x:c r="O6" s="100">
        <x:f>SUM(C6:N6)</x:f>
        <x:v>32672000</x:v>
      </x:c>
      <x:c r="P6" s="81"/>
      <x:c r="S6" s="96"/>
    </x:row>
    <x:row r="7" spans="1:19">
      <x:c r="A7" s="386"/>
      <x:c r="B7" s="1772" t="s">
        <x:v>2359</x:v>
      </x:c>
      <x:c r="C7" s="1767"/>
      <x:c r="D7" s="1767"/>
      <x:c r="E7" s="1767"/>
      <x:c r="F7" s="1767">
        <x:v>30000</x:v>
      </x:c>
      <x:c r="G7" s="1767"/>
      <x:c r="H7" s="1767"/>
      <x:c r="I7" s="1767"/>
      <x:c r="J7" s="1767">
        <x:v>25000</x:v>
      </x:c>
      <x:c r="K7" s="1767"/>
      <x:c r="L7" s="1767"/>
      <x:c r="M7" s="1767">
        <x:v>72600</x:v>
      </x:c>
      <x:c r="N7" s="1767"/>
      <x:c r="O7" s="104">
        <x:f t="shared" ref="O7:O39" si="2">SUM(C7:N7)</x:f>
        <x:v>127600</x:v>
      </x:c>
      <x:c r="P7" s="81"/>
      <x:c r="S7" s="96"/>
    </x:row>
    <x:row r="8" spans="1:19">
      <x:c r="A8" s="386"/>
      <x:c r="B8" s="1773" t="s">
        <x:v>2360</x:v>
      </x:c>
      <x:c r="C8" s="1767"/>
      <x:c r="D8" s="1767">
        <x:v>52800</x:v>
      </x:c>
      <x:c r="E8" s="1767"/>
      <x:c r="F8" s="1767"/>
      <x:c r="G8" s="1767"/>
      <x:c r="H8" s="1767"/>
      <x:c r="I8" s="1767"/>
      <x:c r="J8" s="1767"/>
      <x:c r="K8" s="1767"/>
      <x:c r="L8" s="1767"/>
      <x:c r="M8" s="1767">
        <x:v>9600</x:v>
      </x:c>
      <x:c r="N8" s="1767"/>
      <x:c r="O8" s="104">
        <x:f t="shared" si="2"/>
        <x:v>62400</x:v>
      </x:c>
      <x:c r="P8" s="81"/>
      <x:c r="S8" s="96"/>
    </x:row>
    <x:row r="9" spans="1:19">
      <x:c r="A9" s="386"/>
      <x:c r="B9" s="1773" t="s">
        <x:v>2361</x:v>
      </x:c>
      <x:c r="C9" s="1767"/>
      <x:c r="D9" s="1767"/>
      <x:c r="E9" s="1767">
        <x:v>1500000</x:v>
      </x:c>
      <x:c r="F9" s="1767"/>
      <x:c r="G9" s="1767"/>
      <x:c r="H9" s="1767"/>
      <x:c r="I9" s="1767"/>
      <x:c r="J9" s="1767"/>
      <x:c r="K9" s="1767"/>
      <x:c r="L9" s="1767"/>
      <x:c r="M9" s="1767"/>
      <x:c r="N9" s="1767"/>
      <x:c r="O9" s="104">
        <x:f t="shared" si="2"/>
        <x:v>1500000</x:v>
      </x:c>
      <x:c r="P9" s="81"/>
      <x:c r="S9" s="96"/>
    </x:row>
    <x:row r="10" spans="1:19">
      <x:c r="A10" s="386"/>
      <x:c r="B10" s="1773" t="s">
        <x:v>2362</x:v>
      </x:c>
      <x:c r="C10" s="1767"/>
      <x:c r="D10" s="1767">
        <x:v>420000</x:v>
      </x:c>
      <x:c r="E10" s="1767"/>
      <x:c r="F10" s="1767"/>
      <x:c r="G10" s="1767"/>
      <x:c r="H10" s="1767"/>
      <x:c r="I10" s="1767"/>
      <x:c r="J10" s="1767"/>
      <x:c r="K10" s="1767"/>
      <x:c r="L10" s="1767"/>
      <x:c r="M10" s="1767"/>
      <x:c r="N10" s="1767"/>
      <x:c r="O10" s="104">
        <x:f t="shared" si="2"/>
        <x:v>420000</x:v>
      </x:c>
      <x:c r="P10" s="81"/>
      <x:c r="S10" s="96"/>
    </x:row>
    <x:row r="11" spans="1:19">
      <x:c r="A11" s="386"/>
      <x:c r="B11" s="1773" t="s">
        <x:v>2363</x:v>
      </x:c>
      <x:c r="C11" s="1767">
        <x:v>1200000</x:v>
      </x:c>
      <x:c r="D11" s="1767"/>
      <x:c r="E11" s="1767"/>
      <x:c r="F11" s="1767"/>
      <x:c r="G11" s="1767"/>
      <x:c r="H11" s="1767"/>
      <x:c r="I11" s="1767"/>
      <x:c r="J11" s="1767"/>
      <x:c r="K11" s="1767"/>
      <x:c r="L11" s="1767"/>
      <x:c r="M11" s="1767"/>
      <x:c r="N11" s="1767"/>
      <x:c r="O11" s="104">
        <x:f t="shared" si="2"/>
        <x:v>1200000</x:v>
      </x:c>
      <x:c r="P11" s="81"/>
      <x:c r="S11" s="96"/>
    </x:row>
    <x:row r="12" spans="1:19">
      <x:c r="A12" s="386"/>
      <x:c r="B12" s="1773" t="s">
        <x:v>2364</x:v>
      </x:c>
      <x:c r="C12" s="1766"/>
      <x:c r="D12" s="1766"/>
      <x:c r="E12" s="1766"/>
      <x:c r="F12" s="1766"/>
      <x:c r="G12" s="1766"/>
      <x:c r="H12" s="1766"/>
      <x:c r="I12" s="1766"/>
      <x:c r="J12" s="1766"/>
      <x:c r="K12" s="1766">
        <x:v>300000</x:v>
      </x:c>
      <x:c r="L12" s="1766"/>
      <x:c r="M12" s="1766"/>
      <x:c r="N12" s="1766"/>
      <x:c r="O12" s="104">
        <x:f t="shared" si="2"/>
        <x:v>300000</x:v>
      </x:c>
      <x:c r="P12" s="81"/>
      <x:c r="S12" s="96"/>
    </x:row>
    <x:row r="13" spans="1:19">
      <x:c r="A13" s="386"/>
      <x:c r="B13" s="1773" t="s">
        <x:v>2365</x:v>
      </x:c>
      <x:c r="C13" s="1766"/>
      <x:c r="D13" s="1766"/>
      <x:c r="E13" s="1766"/>
      <x:c r="F13" s="1766"/>
      <x:c r="G13" s="1766"/>
      <x:c r="H13" s="1766"/>
      <x:c r="I13" s="1766"/>
      <x:c r="J13" s="1766"/>
      <x:c r="K13" s="1766"/>
      <x:c r="L13" s="1766"/>
      <x:c r="M13" s="1766">
        <x:v>300000</x:v>
      </x:c>
      <x:c r="N13" s="1766"/>
      <x:c r="O13" s="104">
        <x:f t="shared" si="2"/>
        <x:v>300000</x:v>
      </x:c>
      <x:c r="P13" s="81"/>
      <x:c r="S13" s="96"/>
    </x:row>
    <x:row r="14" spans="1:19">
      <x:c r="A14" s="386"/>
      <x:c r="B14" s="1773" t="s">
        <x:v>2366</x:v>
      </x:c>
      <x:c r="C14" s="1766"/>
      <x:c r="D14" s="1766"/>
      <x:c r="E14" s="1766"/>
      <x:c r="F14" s="1766"/>
      <x:c r="G14" s="1766"/>
      <x:c r="H14" s="1766"/>
      <x:c r="I14" s="1766"/>
      <x:c r="J14" s="1766"/>
      <x:c r="K14" s="1766"/>
      <x:c r="L14" s="1766"/>
      <x:c r="M14" s="1766">
        <x:v>400000</x:v>
      </x:c>
      <x:c r="N14" s="1766"/>
      <x:c r="O14" s="104">
        <x:f t="shared" si="2"/>
        <x:v>400000</x:v>
      </x:c>
      <x:c r="P14" s="81"/>
      <x:c r="S14" s="96"/>
    </x:row>
    <x:row r="15" spans="1:19">
      <x:c r="A15" s="386"/>
      <x:c r="B15" s="1773" t="s">
        <x:v>2367</x:v>
      </x:c>
      <x:c r="C15" s="1766"/>
      <x:c r="D15" s="1766"/>
      <x:c r="E15" s="1766"/>
      <x:c r="F15" s="1766">
        <x:v>1000000</x:v>
      </x:c>
      <x:c r="G15" s="1766"/>
      <x:c r="H15" s="1766"/>
      <x:c r="I15" s="1766"/>
      <x:c r="J15" s="1766"/>
      <x:c r="K15" s="1766"/>
      <x:c r="L15" s="1766"/>
      <x:c r="M15" s="1766"/>
      <x:c r="N15" s="1766"/>
      <x:c r="O15" s="104">
        <x:f t="shared" si="2"/>
        <x:v>1000000</x:v>
      </x:c>
      <x:c r="P15" s="81"/>
      <x:c r="S15" s="96"/>
    </x:row>
    <x:row r="16" spans="1:19">
      <x:c r="A16" s="386"/>
      <x:c r="B16" s="1773" t="s">
        <x:v>2368</x:v>
      </x:c>
      <x:c r="C16" s="1766"/>
      <x:c r="D16" s="1766"/>
      <x:c r="E16" s="1766">
        <x:v>110000</x:v>
      </x:c>
      <x:c r="F16" s="1766"/>
      <x:c r="G16" s="1766"/>
      <x:c r="H16" s="1766"/>
      <x:c r="I16" s="1766"/>
      <x:c r="J16" s="1766"/>
      <x:c r="K16" s="1766">
        <x:v>110000</x:v>
      </x:c>
      <x:c r="L16" s="1766"/>
      <x:c r="M16" s="1766"/>
      <x:c r="N16" s="1766"/>
      <x:c r="O16" s="104">
        <x:f t="shared" si="2"/>
        <x:v>220000</x:v>
      </x:c>
      <x:c r="P16" s="81"/>
      <x:c r="S16" s="96"/>
    </x:row>
    <x:row r="17" spans="1:19">
      <x:c r="A17" s="386"/>
      <x:c r="B17" s="1773" t="s">
        <x:v>2369</x:v>
      </x:c>
      <x:c r="C17" s="1766"/>
      <x:c r="D17" s="1766"/>
      <x:c r="E17" s="1766"/>
      <x:c r="F17" s="1766">
        <x:v>60000</x:v>
      </x:c>
      <x:c r="G17" s="1766"/>
      <x:c r="H17" s="1766"/>
      <x:c r="I17" s="1766"/>
      <x:c r="J17" s="1766"/>
      <x:c r="K17" s="1766"/>
      <x:c r="L17" s="1766">
        <x:v>60000</x:v>
      </x:c>
      <x:c r="M17" s="1766"/>
      <x:c r="N17" s="1766"/>
      <x:c r="O17" s="104">
        <x:f t="shared" si="2"/>
        <x:v>120000</x:v>
      </x:c>
      <x:c r="P17" s="81"/>
      <x:c r="S17" s="96"/>
    </x:row>
    <x:row r="18" spans="1:19">
      <x:c r="A18" s="386"/>
      <x:c r="B18" s="1773" t="s">
        <x:v>2370</x:v>
      </x:c>
      <x:c r="C18" s="1766"/>
      <x:c r="D18" s="1766"/>
      <x:c r="E18" s="1766"/>
      <x:c r="F18" s="1766">
        <x:v>120000</x:v>
      </x:c>
      <x:c r="G18" s="1766"/>
      <x:c r="H18" s="1766"/>
      <x:c r="I18" s="1766"/>
      <x:c r="J18" s="1766"/>
      <x:c r="K18" s="1766"/>
      <x:c r="L18" s="1766">
        <x:v>120000</x:v>
      </x:c>
      <x:c r="M18" s="1766"/>
      <x:c r="N18" s="1766"/>
      <x:c r="O18" s="104">
        <x:f t="shared" si="2"/>
        <x:v>240000</x:v>
      </x:c>
      <x:c r="P18" s="81"/>
      <x:c r="S18" s="96"/>
    </x:row>
    <x:row r="19" spans="1:19">
      <x:c r="A19" s="386"/>
      <x:c r="B19" s="1773" t="s">
        <x:v>2371</x:v>
      </x:c>
      <x:c r="C19" s="1766"/>
      <x:c r="D19" s="1766"/>
      <x:c r="E19" s="1766"/>
      <x:c r="F19" s="1766">
        <x:v>12000</x:v>
      </x:c>
      <x:c r="G19" s="1766"/>
      <x:c r="H19" s="1766"/>
      <x:c r="I19" s="1766"/>
      <x:c r="J19" s="1766"/>
      <x:c r="K19" s="1766"/>
      <x:c r="L19" s="1766"/>
      <x:c r="M19" s="1766">
        <x:v>12000</x:v>
      </x:c>
      <x:c r="N19" s="1766"/>
      <x:c r="O19" s="104">
        <x:f t="shared" si="2"/>
        <x:v>24000</x:v>
      </x:c>
      <x:c r="P19" s="81"/>
      <x:c r="S19" s="96"/>
    </x:row>
    <x:row r="20" spans="1:19">
      <x:c r="A20" s="386"/>
      <x:c r="B20" s="1773" t="s">
        <x:v>2372</x:v>
      </x:c>
      <x:c r="C20" s="1766"/>
      <x:c r="D20" s="1766"/>
      <x:c r="E20" s="1766"/>
      <x:c r="F20" s="1766"/>
      <x:c r="G20" s="1766">
        <x:v>400000</x:v>
      </x:c>
      <x:c r="H20" s="1766"/>
      <x:c r="I20" s="1766"/>
      <x:c r="J20" s="1766"/>
      <x:c r="K20" s="1766"/>
      <x:c r="L20" s="1766"/>
      <x:c r="M20" s="1766"/>
      <x:c r="N20" s="1766"/>
      <x:c r="O20" s="104">
        <x:f t="shared" si="2"/>
        <x:v>400000</x:v>
      </x:c>
      <x:c r="P20" s="81"/>
      <x:c r="S20" s="96"/>
    </x:row>
    <x:row r="21" spans="1:19">
      <x:c r="A21" s="386"/>
      <x:c r="B21" s="1773" t="s">
        <x:v>2373</x:v>
      </x:c>
      <x:c r="C21" s="1766">
        <x:v>12000</x:v>
      </x:c>
      <x:c r="D21" s="1766"/>
      <x:c r="E21" s="1766"/>
      <x:c r="F21" s="1766"/>
      <x:c r="G21" s="1766"/>
      <x:c r="H21" s="1766"/>
      <x:c r="I21" s="1766">
        <x:v>12000</x:v>
      </x:c>
      <x:c r="J21" s="1766"/>
      <x:c r="K21" s="1766"/>
      <x:c r="L21" s="1766"/>
      <x:c r="M21" s="1766"/>
      <x:c r="N21" s="1766"/>
      <x:c r="O21" s="104">
        <x:f t="shared" si="2"/>
        <x:v>24000</x:v>
      </x:c>
      <x:c r="P21" s="81"/>
      <x:c r="S21" s="96"/>
    </x:row>
    <x:row r="22" spans="1:19">
      <x:c r="A22" s="386"/>
      <x:c r="B22" s="1773" t="s">
        <x:v>406</x:v>
      </x:c>
      <x:c r="C22" s="1766">
        <x:v>320000</x:v>
      </x:c>
      <x:c r="D22" s="1766">
        <x:v>320000</x:v>
      </x:c>
      <x:c r="E22" s="1766">
        <x:v>320000</x:v>
      </x:c>
      <x:c r="F22" s="1766">
        <x:v>320000</x:v>
      </x:c>
      <x:c r="G22" s="1766">
        <x:v>320000</x:v>
      </x:c>
      <x:c r="H22" s="1766">
        <x:v>320000</x:v>
      </x:c>
      <x:c r="I22" s="1766">
        <x:v>320000</x:v>
      </x:c>
      <x:c r="J22" s="1766">
        <x:v>320000</x:v>
      </x:c>
      <x:c r="K22" s="1766">
        <x:v>320000</x:v>
      </x:c>
      <x:c r="L22" s="1766">
        <x:v>320000</x:v>
      </x:c>
      <x:c r="M22" s="1766">
        <x:v>320000</x:v>
      </x:c>
      <x:c r="N22" s="1766">
        <x:v>320000</x:v>
      </x:c>
      <x:c r="O22" s="104">
        <x:f t="shared" ref="O22:O31" si="3">SUM(C22:N22)</x:f>
        <x:v>3840000</x:v>
      </x:c>
      <x:c r="P22" s="81"/>
      <x:c r="S22" s="96"/>
    </x:row>
    <x:row r="23" spans="1:19">
      <x:c r="A23" s="386"/>
      <x:c r="B23" s="1773" t="s">
        <x:v>407</x:v>
      </x:c>
      <x:c r="C23" s="1766"/>
      <x:c r="D23" s="1766"/>
      <x:c r="E23" s="1766"/>
      <x:c r="F23" s="1766">
        <x:v>560000</x:v>
      </x:c>
      <x:c r="G23" s="1766"/>
      <x:c r="H23" s="1766"/>
      <x:c r="I23" s="1766"/>
      <x:c r="J23" s="1766"/>
      <x:c r="K23" s="1766"/>
      <x:c r="L23" s="1766"/>
      <x:c r="M23" s="1766"/>
      <x:c r="N23" s="1766"/>
      <x:c r="O23" s="104">
        <x:f t="shared" si="3"/>
        <x:v>560000</x:v>
      </x:c>
      <x:c r="P23" s="81"/>
      <x:c r="S23" s="96"/>
    </x:row>
    <x:row r="24" spans="1:19">
      <x:c r="A24" s="386"/>
      <x:c r="B24" s="1773" t="s">
        <x:v>2380</x:v>
      </x:c>
      <x:c r="C24" s="1766"/>
      <x:c r="D24" s="1766"/>
      <x:c r="E24" s="1766">
        <x:v>600000</x:v>
      </x:c>
      <x:c r="F24" s="1766"/>
      <x:c r="G24" s="1766"/>
      <x:c r="H24" s="1766"/>
      <x:c r="I24" s="1766"/>
      <x:c r="J24" s="1766"/>
      <x:c r="K24" s="1766"/>
      <x:c r="L24" s="1766"/>
      <x:c r="M24" s="1766"/>
      <x:c r="N24" s="1766"/>
      <x:c r="O24" s="104">
        <x:f t="shared" si="3"/>
        <x:v>600000</x:v>
      </x:c>
      <x:c r="P24" s="81"/>
      <x:c r="S24" s="96"/>
    </x:row>
    <x:row r="25" spans="1:19">
      <x:c r="A25" s="386"/>
      <x:c r="B25" s="1773" t="s">
        <x:v>2381</x:v>
      </x:c>
      <x:c r="C25" s="1766"/>
      <x:c r="D25" s="1766"/>
      <x:c r="E25" s="1766"/>
      <x:c r="F25" s="1766">
        <x:v>500000</x:v>
      </x:c>
      <x:c r="G25" s="1766"/>
      <x:c r="H25" s="1766"/>
      <x:c r="I25" s="1766"/>
      <x:c r="J25" s="1766"/>
      <x:c r="K25" s="1766"/>
      <x:c r="L25" s="1766"/>
      <x:c r="M25" s="1766"/>
      <x:c r="N25" s="1766"/>
      <x:c r="O25" s="104">
        <x:f t="shared" si="3"/>
        <x:v>500000</x:v>
      </x:c>
      <x:c r="P25" s="81"/>
      <x:c r="S25" s="96"/>
    </x:row>
    <x:row r="26" spans="1:19">
      <x:c r="A26" s="386"/>
      <x:c r="B26" s="1773" t="s">
        <x:v>413</x:v>
      </x:c>
      <x:c r="C26" s="1767">
        <x:v>100000</x:v>
      </x:c>
      <x:c r="D26" s="1767">
        <x:v>100000</x:v>
      </x:c>
      <x:c r="E26" s="1767">
        <x:v>100000</x:v>
      </x:c>
      <x:c r="F26" s="1767">
        <x:v>100000</x:v>
      </x:c>
      <x:c r="G26" s="1767">
        <x:v>100000</x:v>
      </x:c>
      <x:c r="H26" s="1767">
        <x:v>100000</x:v>
      </x:c>
      <x:c r="I26" s="1767">
        <x:v>100000</x:v>
      </x:c>
      <x:c r="J26" s="1767">
        <x:v>100000</x:v>
      </x:c>
      <x:c r="K26" s="1767">
        <x:v>100000</x:v>
      </x:c>
      <x:c r="L26" s="1767">
        <x:v>100000</x:v>
      </x:c>
      <x:c r="M26" s="1767">
        <x:v>100000</x:v>
      </x:c>
      <x:c r="N26" s="1767">
        <x:v>100000</x:v>
      </x:c>
      <x:c r="O26" s="104">
        <x:f t="shared" si="3"/>
        <x:v>1200000</x:v>
      </x:c>
      <x:c r="P26" s="81"/>
      <x:c r="S26" s="96"/>
    </x:row>
    <x:row r="27" spans="1:19">
      <x:c r="A27" s="386"/>
      <x:c r="B27" s="1773" t="s">
        <x:v>1484</x:v>
      </x:c>
      <x:c r="C27" s="1767"/>
      <x:c r="D27" s="1767"/>
      <x:c r="E27" s="1767"/>
      <x:c r="F27" s="1767"/>
      <x:c r="G27" s="1767"/>
      <x:c r="H27" s="1767"/>
      <x:c r="I27" s="1767"/>
      <x:c r="J27" s="1767"/>
      <x:c r="K27" s="1767"/>
      <x:c r="L27" s="1767"/>
      <x:c r="M27" s="1767"/>
      <x:c r="N27" s="1767">
        <x:v>3000000</x:v>
      </x:c>
      <x:c r="O27" s="104">
        <x:f t="shared" si="3"/>
        <x:v>3000000</x:v>
      </x:c>
      <x:c r="P27" s="81"/>
      <x:c r="S27" s="96"/>
    </x:row>
    <x:row r="28" spans="1:19">
      <x:c r="A28" s="386"/>
      <x:c r="B28" s="1773" t="s">
        <x:v>1482</x:v>
      </x:c>
      <x:c r="C28" s="1767">
        <x:v>18000</x:v>
      </x:c>
      <x:c r="D28" s="1767">
        <x:v>18000</x:v>
      </x:c>
      <x:c r="E28" s="1767">
        <x:v>18000</x:v>
      </x:c>
      <x:c r="F28" s="1767">
        <x:v>18000</x:v>
      </x:c>
      <x:c r="G28" s="1767">
        <x:v>18000</x:v>
      </x:c>
      <x:c r="H28" s="1767">
        <x:v>20000</x:v>
      </x:c>
      <x:c r="I28" s="1767">
        <x:v>20000</x:v>
      </x:c>
      <x:c r="J28" s="1767">
        <x:v>20000</x:v>
      </x:c>
      <x:c r="K28" s="1767">
        <x:v>20000</x:v>
      </x:c>
      <x:c r="L28" s="1767">
        <x:v>20000</x:v>
      </x:c>
      <x:c r="M28" s="1767">
        <x:v>20000</x:v>
      </x:c>
      <x:c r="N28" s="1767">
        <x:v>20000</x:v>
      </x:c>
      <x:c r="O28" s="104">
        <x:f t="shared" si="3"/>
        <x:v>230000</x:v>
      </x:c>
      <x:c r="P28" s="81"/>
      <x:c r="S28" s="96"/>
    </x:row>
    <x:row r="29" spans="1:19">
      <x:c r="A29" s="386"/>
      <x:c r="B29" s="1773" t="s">
        <x:v>2382</x:v>
      </x:c>
      <x:c r="C29" s="1767">
        <x:v>20000</x:v>
      </x:c>
      <x:c r="D29" s="1767">
        <x:v>20000</x:v>
      </x:c>
      <x:c r="E29" s="1767">
        <x:v>20000</x:v>
      </x:c>
      <x:c r="F29" s="1767">
        <x:v>20000</x:v>
      </x:c>
      <x:c r="G29" s="1767">
        <x:v>20000</x:v>
      </x:c>
      <x:c r="H29" s="1767">
        <x:v>20000</x:v>
      </x:c>
      <x:c r="I29" s="1767">
        <x:v>20000</x:v>
      </x:c>
      <x:c r="J29" s="1767">
        <x:v>20000</x:v>
      </x:c>
      <x:c r="K29" s="1767">
        <x:v>20000</x:v>
      </x:c>
      <x:c r="L29" s="1767">
        <x:v>20000</x:v>
      </x:c>
      <x:c r="M29" s="1767">
        <x:v>20000</x:v>
      </x:c>
      <x:c r="N29" s="1767">
        <x:v>20000</x:v>
      </x:c>
      <x:c r="O29" s="104">
        <x:f t="shared" si="3"/>
        <x:v>240000</x:v>
      </x:c>
      <x:c r="P29" s="81"/>
      <x:c r="S29" s="96"/>
    </x:row>
    <x:row r="30" spans="1:19">
      <x:c r="A30" s="386"/>
      <x:c r="B30" s="1773" t="s">
        <x:v>1483</x:v>
      </x:c>
      <x:c r="C30" s="1767"/>
      <x:c r="D30" s="1767"/>
      <x:c r="E30" s="1767"/>
      <x:c r="F30" s="1767"/>
      <x:c r="G30" s="1767"/>
      <x:c r="H30" s="1767"/>
      <x:c r="I30" s="1767"/>
      <x:c r="J30" s="1767"/>
      <x:c r="K30" s="1767"/>
      <x:c r="L30" s="1767"/>
      <x:c r="M30" s="1767">
        <x:v>160000</x:v>
      </x:c>
      <x:c r="N30" s="1767"/>
      <x:c r="O30" s="104">
        <x:f t="shared" si="3"/>
        <x:v>160000</x:v>
      </x:c>
      <x:c r="P30" s="81"/>
      <x:c r="S30" s="96"/>
    </x:row>
    <x:row r="31" spans="1:19">
      <x:c r="A31" s="386"/>
      <x:c r="B31" s="1773" t="s">
        <x:v>1485</x:v>
      </x:c>
      <x:c r="C31" s="1767"/>
      <x:c r="D31" s="1767"/>
      <x:c r="E31" s="1767">
        <x:v>300000</x:v>
      </x:c>
      <x:c r="F31" s="1767"/>
      <x:c r="G31" s="1767"/>
      <x:c r="H31" s="1767"/>
      <x:c r="I31" s="1767">
        <x:v>200000</x:v>
      </x:c>
      <x:c r="J31" s="1767"/>
      <x:c r="K31" s="1767"/>
      <x:c r="L31" s="1767">
        <x:v>300000</x:v>
      </x:c>
      <x:c r="M31" s="1767"/>
      <x:c r="N31" s="1767"/>
      <x:c r="O31" s="104">
        <x:f t="shared" si="3"/>
        <x:v>800000</x:v>
      </x:c>
      <x:c r="P31" s="81"/>
      <x:c r="S31" s="96"/>
    </x:row>
    <x:row r="32" spans="1:19" s="12" customFormat="1">
      <x:c r="A32" s="1789"/>
      <x:c r="B32" s="1790" t="s">
        <x:v>2385</x:v>
      </x:c>
      <x:c r="C32" s="1791">
        <x:v>100000</x:v>
      </x:c>
      <x:c r="D32" s="1791">
        <x:v>100000</x:v>
      </x:c>
      <x:c r="E32" s="1791">
        <x:v>100000</x:v>
      </x:c>
      <x:c r="F32" s="1791">
        <x:v>100000</x:v>
      </x:c>
      <x:c r="G32" s="1791">
        <x:v>100000</x:v>
      </x:c>
      <x:c r="H32" s="1791">
        <x:v>100000</x:v>
      </x:c>
      <x:c r="I32" s="1791">
        <x:v>100000</x:v>
      </x:c>
      <x:c r="J32" s="1791">
        <x:v>100000</x:v>
      </x:c>
      <x:c r="K32" s="1791">
        <x:v>100000</x:v>
      </x:c>
      <x:c r="L32" s="1791">
        <x:v>100000</x:v>
      </x:c>
      <x:c r="M32" s="1791">
        <x:v>100000</x:v>
      </x:c>
      <x:c r="N32" s="1791">
        <x:v>100000</x:v>
      </x:c>
      <x:c r="O32" s="1792">
        <x:f t="shared" si="2"/>
        <x:v>1200000</x:v>
      </x:c>
      <x:c r="P32" s="1793"/>
      <x:c r="S32" s="1794"/>
    </x:row>
    <x:row r="33" spans="1:19">
      <x:c r="A33" s="386"/>
      <x:c r="B33" s="1773" t="s">
        <x:v>779</x:v>
      </x:c>
      <x:c r="C33" s="1766">
        <x:v>0</x:v>
      </x:c>
      <x:c r="D33" s="1766">
        <x:v>40000</x:v>
      </x:c>
      <x:c r="E33" s="1766">
        <x:v>0</x:v>
      </x:c>
      <x:c r="F33" s="1766">
        <x:v>0</x:v>
      </x:c>
      <x:c r="G33" s="1766">
        <x:v>40000</x:v>
      </x:c>
      <x:c r="H33" s="1766">
        <x:v>0</x:v>
      </x:c>
      <x:c r="I33" s="1766">
        <x:v>0</x:v>
      </x:c>
      <x:c r="J33" s="1766">
        <x:v>40000</x:v>
      </x:c>
      <x:c r="K33" s="1766">
        <x:v>0</x:v>
      </x:c>
      <x:c r="L33" s="1766">
        <x:v>0</x:v>
      </x:c>
      <x:c r="M33" s="1766">
        <x:v>40000</x:v>
      </x:c>
      <x:c r="N33" s="1766">
        <x:v>0</x:v>
      </x:c>
      <x:c r="O33" s="104">
        <x:f t="shared" si="2"/>
        <x:v>160000</x:v>
      </x:c>
      <x:c r="P33" s="81"/>
      <x:c r="S33" s="96"/>
    </x:row>
    <x:row r="34" spans="1:19">
      <x:c r="A34" s="386"/>
      <x:c r="B34" s="1773" t="s">
        <x:v>1479</x:v>
      </x:c>
      <x:c r="C34" s="1766">
        <x:v>0</x:v>
      </x:c>
      <x:c r="D34" s="1766">
        <x:v>0</x:v>
      </x:c>
      <x:c r="E34" s="1766">
        <x:v>0</x:v>
      </x:c>
      <x:c r="F34" s="1766">
        <x:v>0</x:v>
      </x:c>
      <x:c r="G34" s="1766">
        <x:v>0</x:v>
      </x:c>
      <x:c r="H34" s="1766">
        <x:v>0</x:v>
      </x:c>
      <x:c r="I34" s="1766">
        <x:v>0</x:v>
      </x:c>
      <x:c r="J34" s="1766">
        <x:v>0</x:v>
      </x:c>
      <x:c r="K34" s="1766">
        <x:v>150000</x:v>
      </x:c>
      <x:c r="L34" s="1766">
        <x:v>0</x:v>
      </x:c>
      <x:c r="M34" s="1766">
        <x:v>0</x:v>
      </x:c>
      <x:c r="N34" s="1766">
        <x:v>0</x:v>
      </x:c>
      <x:c r="O34" s="104">
        <x:f t="shared" si="2"/>
        <x:v>150000</x:v>
      </x:c>
      <x:c r="P34" s="81"/>
      <x:c r="S34" s="96"/>
    </x:row>
    <x:row r="35" spans="1:19">
      <x:c r="A35" s="386"/>
      <x:c r="B35" s="1773" t="s">
        <x:v>1480</x:v>
      </x:c>
      <x:c r="C35" s="1766">
        <x:v>0</x:v>
      </x:c>
      <x:c r="D35" s="1766">
        <x:v>0</x:v>
      </x:c>
      <x:c r="E35" s="1766">
        <x:v>0</x:v>
      </x:c>
      <x:c r="F35" s="1766">
        <x:v>187500</x:v>
      </x:c>
      <x:c r="G35" s="1766">
        <x:v>187500</x:v>
      </x:c>
      <x:c r="H35" s="1766">
        <x:v>187500</x:v>
      </x:c>
      <x:c r="I35" s="1766">
        <x:v>187500</x:v>
      </x:c>
      <x:c r="J35" s="1766">
        <x:v>187500</x:v>
      </x:c>
      <x:c r="K35" s="1766">
        <x:v>187500</x:v>
      </x:c>
      <x:c r="L35" s="1766">
        <x:v>187500</x:v>
      </x:c>
      <x:c r="M35" s="1766">
        <x:v>187500</x:v>
      </x:c>
      <x:c r="N35" s="1766"/>
      <x:c r="O35" s="104">
        <x:f t="shared" si="2"/>
        <x:v>1500000</x:v>
      </x:c>
      <x:c r="P35" s="81"/>
      <x:c r="S35" s="96"/>
    </x:row>
    <x:row r="36" spans="1:19" s="1778" customFormat="1">
      <x:c r="A36" s="1776"/>
      <x:c r="B36" s="1774" t="s">
        <x:v>2490</x:v>
      </x:c>
      <x:c r="C36" s="1777">
        <x:v>440000</x:v>
      </x:c>
      <x:c r="D36" s="1777">
        <x:v>440000</x:v>
      </x:c>
      <x:c r="E36" s="1777">
        <x:v>440000</x:v>
      </x:c>
      <x:c r="F36" s="1777"/>
      <x:c r="G36" s="1777"/>
      <x:c r="H36" s="1777">
        <x:v>0</x:v>
      </x:c>
      <x:c r="I36" s="1777">
        <x:v>0</x:v>
      </x:c>
      <x:c r="J36" s="1777">
        <x:v>0</x:v>
      </x:c>
      <x:c r="K36" s="1777">
        <x:v>0</x:v>
      </x:c>
      <x:c r="L36" s="1777">
        <x:v>0</x:v>
      </x:c>
      <x:c r="M36" s="1777">
        <x:v>0</x:v>
      </x:c>
      <x:c r="N36" s="1777">
        <x:v>0</x:v>
      </x:c>
      <x:c r="O36" s="257">
        <x:f t="shared" si="2"/>
        <x:v>1320000</x:v>
      </x:c>
      <x:c r="P36" s="258" t="s">
        <x:v>2393</x:v>
      </x:c>
      <x:c r="S36" s="1779"/>
    </x:row>
    <x:row r="37" spans="1:19">
      <x:c r="A37" s="386"/>
      <x:c r="B37" s="1773" t="s">
        <x:v>1481</x:v>
      </x:c>
      <x:c r="C37" s="1767">
        <x:v>850000</x:v>
      </x:c>
      <x:c r="D37" s="1767">
        <x:v>800000</x:v>
      </x:c>
      <x:c r="E37" s="1767">
        <x:v>800000</x:v>
      </x:c>
      <x:c r="F37" s="1767">
        <x:v>800000</x:v>
      </x:c>
      <x:c r="G37" s="1767">
        <x:v>800000</x:v>
      </x:c>
      <x:c r="H37" s="1767">
        <x:v>800000</x:v>
      </x:c>
      <x:c r="I37" s="1767">
        <x:v>800000</x:v>
      </x:c>
      <x:c r="J37" s="1767">
        <x:v>800000</x:v>
      </x:c>
      <x:c r="K37" s="1767">
        <x:v>800000</x:v>
      </x:c>
      <x:c r="L37" s="1767">
        <x:v>800000</x:v>
      </x:c>
      <x:c r="M37" s="1767">
        <x:v>800000</x:v>
      </x:c>
      <x:c r="N37" s="1767">
        <x:v>800000</x:v>
      </x:c>
      <x:c r="O37" s="104">
        <x:f t="shared" si="2"/>
        <x:v>9650000</x:v>
      </x:c>
      <x:c r="P37" s="81"/>
      <x:c r="S37" s="96"/>
    </x:row>
    <x:row r="38" spans="1:19">
      <x:c r="A38" s="386"/>
      <x:c r="B38" s="1773" t="s">
        <x:v>2387</x:v>
      </x:c>
      <x:c r="C38" s="1767">
        <x:v>24000</x:v>
      </x:c>
      <x:c r="D38" s="1767"/>
      <x:c r="E38" s="1767"/>
      <x:c r="F38" s="1767"/>
      <x:c r="G38" s="1767"/>
      <x:c r="H38" s="1767"/>
      <x:c r="I38" s="1767"/>
      <x:c r="J38" s="1767"/>
      <x:c r="K38" s="1767"/>
      <x:c r="L38" s="1767"/>
      <x:c r="M38" s="1767"/>
      <x:c r="N38" s="1767"/>
      <x:c r="O38" s="104">
        <x:f t="shared" si="2"/>
        <x:v>24000</x:v>
      </x:c>
      <x:c r="P38" s="81"/>
      <x:c r="S38" s="96"/>
    </x:row>
    <x:row r="39" spans="1:19" s="1778" customFormat="1">
      <x:c r="A39" s="1776"/>
      <x:c r="B39" s="1774" t="s">
        <x:v>2388</x:v>
      </x:c>
      <x:c r="C39" s="1775"/>
      <x:c r="D39" s="1775"/>
      <x:c r="E39" s="1775">
        <x:v>1200000</x:v>
      </x:c>
      <x:c r="F39" s="1775"/>
      <x:c r="G39" s="1775"/>
      <x:c r="H39" s="1775"/>
      <x:c r="I39" s="1775"/>
      <x:c r="J39" s="1775"/>
      <x:c r="K39" s="1775"/>
      <x:c r="L39" s="1775"/>
      <x:c r="M39" s="1775"/>
      <x:c r="N39" s="1775"/>
      <x:c r="O39" s="257">
        <x:f t="shared" si="2"/>
        <x:v>1200000</x:v>
      </x:c>
      <x:c r="P39" s="258" t="s">
        <x:v>2489</x:v>
      </x:c>
      <x:c r="S39" s="1779"/>
    </x:row>
    <x:row r="40" spans="1:19">
      <x:c r="A40" s="386"/>
      <x:c r="B40" s="106"/>
      <x:c r="C40" s="107"/>
      <x:c r="D40" s="107"/>
      <x:c r="E40" s="107"/>
      <x:c r="F40" s="107"/>
      <x:c r="G40" s="107"/>
      <x:c r="H40" s="107"/>
      <x:c r="I40" s="107"/>
      <x:c r="J40" s="107"/>
      <x:c r="K40" s="107"/>
      <x:c r="L40" s="107"/>
      <x:c r="M40" s="107"/>
      <x:c r="N40" s="107"/>
      <x:c r="O40" s="108"/>
      <x:c r="P40" s="81"/>
      <x:c r="S40" s="96"/>
    </x:row>
    <x:row r="41" spans="1:19">
      <x:c r="A41" s="91"/>
      <x:c r="B41" s="92" t="s">
        <x:v>399</x:v>
      </x:c>
      <x:c r="C41" s="93">
        <x:f t="shared" ref="C41:N41" si="4">SUMIF($B:$B,"sum",C:C)</x:f>
        <x:v>1640000</x:v>
      </x:c>
      <x:c r="D41" s="93">
        <x:f t="shared" si="4"/>
        <x:v>1140000</x:v>
      </x:c>
      <x:c r="E41" s="93">
        <x:f t="shared" si="4"/>
        <x:v>1364000</x:v>
      </x:c>
      <x:c r="F41" s="93">
        <x:f t="shared" si="4"/>
        <x:v>1873100</x:v>
      </x:c>
      <x:c r="G41" s="93">
        <x:f t="shared" si="4"/>
        <x:v>1140000</x:v>
      </x:c>
      <x:c r="H41" s="93">
        <x:f t="shared" si="4"/>
        <x:v>1364000</x:v>
      </x:c>
      <x:c r="I41" s="93">
        <x:f t="shared" si="4"/>
        <x:v>1640000</x:v>
      </x:c>
      <x:c r="J41" s="93">
        <x:f t="shared" si="4"/>
        <x:v>1140000</x:v>
      </x:c>
      <x:c r="K41" s="93">
        <x:f t="shared" si="4"/>
        <x:v>1364000</x:v>
      </x:c>
      <x:c r="L41" s="93">
        <x:f t="shared" si="4"/>
        <x:v>2140000</x:v>
      </x:c>
      <x:c r="M41" s="93">
        <x:f t="shared" si="4"/>
        <x:v>2140000</x:v>
      </x:c>
      <x:c r="N41" s="93">
        <x:f t="shared" si="4"/>
        <x:v>1364000</x:v>
      </x:c>
      <x:c r="O41" s="93">
        <x:f>SUM(C41:N41)</x:f>
        <x:v>18309100</x:v>
      </x:c>
      <x:c r="P41" s="94"/>
      <x:c r="Q41" s="95"/>
      <x:c r="S41" s="96"/>
    </x:row>
    <x:row r="42" spans="1:19">
      <x:c r="A42" s="253" t="s">
        <x:v>411</x:v>
      </x:c>
      <x:c r="B42" s="98" t="s">
        <x:v>401</x:v>
      </x:c>
      <x:c r="C42" s="99">
        <x:f t="shared" ref="C42:N42" si="5">SUM(C43:C49)</x:f>
        <x:v>1540000</x:v>
      </x:c>
      <x:c r="D42" s="99">
        <x:f t="shared" si="5"/>
        <x:v>1040000</x:v>
      </x:c>
      <x:c r="E42" s="99">
        <x:f t="shared" si="5"/>
        <x:v>1264000</x:v>
      </x:c>
      <x:c r="F42" s="99">
        <x:f t="shared" si="5"/>
        <x:v>1773100</x:v>
      </x:c>
      <x:c r="G42" s="99">
        <x:f t="shared" si="5"/>
        <x:v>1040000</x:v>
      </x:c>
      <x:c r="H42" s="99">
        <x:f t="shared" si="5"/>
        <x:v>1264000</x:v>
      </x:c>
      <x:c r="I42" s="99">
        <x:f t="shared" si="5"/>
        <x:v>1540000</x:v>
      </x:c>
      <x:c r="J42" s="99">
        <x:f t="shared" si="5"/>
        <x:v>1040000</x:v>
      </x:c>
      <x:c r="K42" s="99">
        <x:f t="shared" si="5"/>
        <x:v>1264000</x:v>
      </x:c>
      <x:c r="L42" s="99">
        <x:f t="shared" si="5"/>
        <x:v>2040000</x:v>
      </x:c>
      <x:c r="M42" s="99">
        <x:f t="shared" si="5"/>
        <x:v>2040000</x:v>
      </x:c>
      <x:c r="N42" s="99">
        <x:f t="shared" si="5"/>
        <x:v>1264000</x:v>
      </x:c>
      <x:c r="O42" s="100">
        <x:f>SUM(C42:N42)</x:f>
        <x:v>17109100</x:v>
      </x:c>
      <x:c r="P42" s="109"/>
      <x:c r="S42" s="96"/>
    </x:row>
    <x:row r="43" spans="1:19">
      <x:c r="A43" s="251"/>
      <x:c r="B43" s="1772" t="s">
        <x:v>2343</x:v>
      </x:c>
      <x:c r="C43" s="1767">
        <x:v>240000</x:v>
      </x:c>
      <x:c r="D43" s="1767">
        <x:v>240000</x:v>
      </x:c>
      <x:c r="E43" s="1767">
        <x:v>240000</x:v>
      </x:c>
      <x:c r="F43" s="1767">
        <x:v>240000</x:v>
      </x:c>
      <x:c r="G43" s="1767">
        <x:v>240000</x:v>
      </x:c>
      <x:c r="H43" s="1767">
        <x:v>240000</x:v>
      </x:c>
      <x:c r="I43" s="1767">
        <x:v>240000</x:v>
      </x:c>
      <x:c r="J43" s="1767">
        <x:v>240000</x:v>
      </x:c>
      <x:c r="K43" s="1767">
        <x:v>240000</x:v>
      </x:c>
      <x:c r="L43" s="1767">
        <x:v>240000</x:v>
      </x:c>
      <x:c r="M43" s="1767">
        <x:v>240000</x:v>
      </x:c>
      <x:c r="N43" s="1767">
        <x:v>240000</x:v>
      </x:c>
      <x:c r="O43" s="589">
        <x:f t="shared" ref="O43:O48" si="6">SUM(C43:N43)</x:f>
        <x:v>2880000</x:v>
      </x:c>
      <x:c r="P43" s="713">
        <x:f>O43*12.5</x:f>
        <x:v>36000000</x:v>
      </x:c>
      <x:c r="Q43" s="591" t="s">
        <x:v>2345</x:v>
      </x:c>
      <x:c r="S43" s="96"/>
    </x:row>
    <x:row r="44" spans="1:19">
      <x:c r="A44" s="251"/>
      <x:c r="B44" s="1773" t="s">
        <x:v>412</x:v>
      </x:c>
      <x:c r="C44" s="1767">
        <x:v>800000</x:v>
      </x:c>
      <x:c r="D44" s="1767">
        <x:v>800000</x:v>
      </x:c>
      <x:c r="E44" s="1767">
        <x:v>800000</x:v>
      </x:c>
      <x:c r="F44" s="1767">
        <x:v>800000</x:v>
      </x:c>
      <x:c r="G44" s="1767">
        <x:v>800000</x:v>
      </x:c>
      <x:c r="H44" s="1767">
        <x:v>800000</x:v>
      </x:c>
      <x:c r="I44" s="1767">
        <x:v>800000</x:v>
      </x:c>
      <x:c r="J44" s="1767">
        <x:v>800000</x:v>
      </x:c>
      <x:c r="K44" s="1767">
        <x:v>800000</x:v>
      </x:c>
      <x:c r="L44" s="1767">
        <x:v>800000</x:v>
      </x:c>
      <x:c r="M44" s="1767">
        <x:v>800000</x:v>
      </x:c>
      <x:c r="N44" s="1767">
        <x:v>800000</x:v>
      </x:c>
      <x:c r="O44" s="589">
        <x:f t="shared" si="6"/>
        <x:v>9600000</x:v>
      </x:c>
      <x:c r="P44" s="713">
        <x:f>O44*12.5</x:f>
        <x:v>120000000</x:v>
      </x:c>
      <x:c r="Q44" s="591"/>
      <x:c r="S44" s="96"/>
    </x:row>
    <x:row r="45" spans="1:19">
      <x:c r="A45" s="251"/>
      <x:c r="B45" s="1773" t="s">
        <x:v>653</x:v>
      </x:c>
      <x:c r="C45" s="1767">
        <x:v>500000</x:v>
      </x:c>
      <x:c r="D45" s="1767"/>
      <x:c r="E45" s="1767"/>
      <x:c r="F45" s="1767">
        <x:v>500000</x:v>
      </x:c>
      <x:c r="G45" s="1767"/>
      <x:c r="H45" s="1767"/>
      <x:c r="I45" s="1767">
        <x:v>500000</x:v>
      </x:c>
      <x:c r="J45" s="1767"/>
      <x:c r="K45" s="1767"/>
      <x:c r="L45" s="1767">
        <x:v>1000000</x:v>
      </x:c>
      <x:c r="M45" s="1767"/>
      <x:c r="N45" s="1767"/>
      <x:c r="O45" s="589">
        <x:f t="shared" si="6"/>
        <x:v>2500000</x:v>
      </x:c>
      <x:c r="P45" s="590"/>
      <x:c r="Q45" s="591"/>
      <x:c r="S45" s="96"/>
    </x:row>
    <x:row r="46" spans="1:19">
      <x:c r="A46" s="251"/>
      <x:c r="B46" s="1773" t="s">
        <x:v>654</x:v>
      </x:c>
      <x:c r="C46" s="1767"/>
      <x:c r="D46" s="1767"/>
      <x:c r="E46" s="1767"/>
      <x:c r="F46" s="1767"/>
      <x:c r="G46" s="1767"/>
      <x:c r="H46" s="1767"/>
      <x:c r="I46" s="1767"/>
      <x:c r="J46" s="1767"/>
      <x:c r="K46" s="1767"/>
      <x:c r="L46" s="1767"/>
      <x:c r="M46" s="1767">
        <x:v>1000000</x:v>
      </x:c>
      <x:c r="N46" s="1767"/>
      <x:c r="O46" s="589">
        <x:f t="shared" ref="O46" si="7">SUM(C46:N46)</x:f>
        <x:v>1000000</x:v>
      </x:c>
      <x:c r="P46" s="590"/>
      <x:c r="Q46" s="591"/>
      <x:c r="S46" s="96"/>
    </x:row>
    <x:row r="47" spans="1:19">
      <x:c r="A47" s="251"/>
      <x:c r="B47" s="1773" t="s">
        <x:v>655</x:v>
      </x:c>
      <x:c r="C47" s="1767"/>
      <x:c r="D47" s="1767"/>
      <x:c r="E47" s="1767">
        <x:v>224000</x:v>
      </x:c>
      <x:c r="F47" s="1767"/>
      <x:c r="G47" s="1767"/>
      <x:c r="H47" s="1767">
        <x:v>224000</x:v>
      </x:c>
      <x:c r="I47" s="1767"/>
      <x:c r="J47" s="1767"/>
      <x:c r="K47" s="1767">
        <x:v>224000</x:v>
      </x:c>
      <x:c r="L47" s="1767"/>
      <x:c r="M47" s="1767"/>
      <x:c r="N47" s="1767">
        <x:v>224000</x:v>
      </x:c>
      <x:c r="O47" s="589">
        <x:f t="shared" si="6"/>
        <x:v>896000</x:v>
      </x:c>
      <x:c r="P47" s="590"/>
      <x:c r="Q47" s="591"/>
      <x:c r="S47" s="96"/>
    </x:row>
    <x:row r="48" spans="1:19">
      <x:c r="A48" s="251"/>
      <x:c r="B48" s="1773" t="s">
        <x:v>2344</x:v>
      </x:c>
      <x:c r="C48" s="1767"/>
      <x:c r="D48" s="1767"/>
      <x:c r="E48" s="1767"/>
      <x:c r="F48" s="1767">
        <x:v>233100</x:v>
      </x:c>
      <x:c r="G48" s="1767"/>
      <x:c r="H48" s="1767"/>
      <x:c r="I48" s="1767"/>
      <x:c r="J48" s="1767"/>
      <x:c r="K48" s="1767"/>
      <x:c r="L48" s="1767"/>
      <x:c r="M48" s="1767"/>
      <x:c r="N48" s="1767"/>
      <x:c r="O48" s="589">
        <x:f t="shared" si="6"/>
        <x:v>233100</x:v>
      </x:c>
      <x:c r="P48" s="590"/>
      <x:c r="Q48" s="591"/>
      <x:c r="S48" s="96"/>
    </x:row>
    <x:row r="49" spans="1:19">
      <x:c r="A49" s="252"/>
      <x:c r="B49" s="242"/>
      <x:c r="C49" s="107"/>
      <x:c r="D49" s="107"/>
      <x:c r="E49" s="107"/>
      <x:c r="F49" s="107"/>
      <x:c r="G49" s="107"/>
      <x:c r="H49" s="107"/>
      <x:c r="I49" s="107"/>
      <x:c r="J49" s="107"/>
      <x:c r="K49" s="107"/>
      <x:c r="L49" s="107"/>
      <x:c r="M49" s="107"/>
      <x:c r="N49" s="107"/>
      <x:c r="O49" s="108">
        <x:f t="shared" ref="O49" si="8">SUM(C49:N49)</x:f>
        <x:v>0</x:v>
      </x:c>
      <x:c r="P49" s="81"/>
      <x:c r="S49" s="96"/>
    </x:row>
    <x:row r="50" spans="1:19">
      <x:c r="A50" s="253" t="s">
        <x:v>415</x:v>
      </x:c>
      <x:c r="B50" s="98" t="s">
        <x:v>401</x:v>
      </x:c>
      <x:c r="C50" s="99">
        <x:f>SUM(C51:C56)</x:f>
        <x:v>100000</x:v>
      </x:c>
      <x:c r="D50" s="99">
        <x:f t="shared" ref="D50:N50" si="9">SUM(D51:D56)</x:f>
        <x:v>100000</x:v>
      </x:c>
      <x:c r="E50" s="99">
        <x:f t="shared" si="9"/>
        <x:v>100000</x:v>
      </x:c>
      <x:c r="F50" s="99">
        <x:f t="shared" si="9"/>
        <x:v>100000</x:v>
      </x:c>
      <x:c r="G50" s="99">
        <x:f t="shared" si="9"/>
        <x:v>100000</x:v>
      </x:c>
      <x:c r="H50" s="99">
        <x:f t="shared" si="9"/>
        <x:v>100000</x:v>
      </x:c>
      <x:c r="I50" s="99">
        <x:f t="shared" si="9"/>
        <x:v>100000</x:v>
      </x:c>
      <x:c r="J50" s="99">
        <x:f t="shared" si="9"/>
        <x:v>100000</x:v>
      </x:c>
      <x:c r="K50" s="99">
        <x:f t="shared" si="9"/>
        <x:v>100000</x:v>
      </x:c>
      <x:c r="L50" s="99">
        <x:f t="shared" si="9"/>
        <x:v>100000</x:v>
      </x:c>
      <x:c r="M50" s="99">
        <x:f t="shared" si="9"/>
        <x:v>100000</x:v>
      </x:c>
      <x:c r="N50" s="99">
        <x:f t="shared" si="9"/>
        <x:v>100000</x:v>
      </x:c>
      <x:c r="O50" s="100">
        <x:f>SUM(C50:N50)</x:f>
        <x:v>1200000</x:v>
      </x:c>
      <x:c r="P50" s="81"/>
      <x:c r="S50" s="96"/>
    </x:row>
    <x:row r="51" spans="1:19">
      <x:c r="A51" s="251"/>
      <x:c r="B51" s="1772" t="s">
        <x:v>754</x:v>
      </x:c>
      <x:c r="C51" s="1767">
        <x:v>100000</x:v>
      </x:c>
      <x:c r="D51" s="1767">
        <x:v>100000</x:v>
      </x:c>
      <x:c r="E51" s="1767">
        <x:v>100000</x:v>
      </x:c>
      <x:c r="F51" s="1767">
        <x:v>100000</x:v>
      </x:c>
      <x:c r="G51" s="1767">
        <x:v>100000</x:v>
      </x:c>
      <x:c r="H51" s="1767">
        <x:v>100000</x:v>
      </x:c>
      <x:c r="I51" s="1767">
        <x:v>100000</x:v>
      </x:c>
      <x:c r="J51" s="1767">
        <x:v>100000</x:v>
      </x:c>
      <x:c r="K51" s="1767">
        <x:v>100000</x:v>
      </x:c>
      <x:c r="L51" s="1767">
        <x:v>100000</x:v>
      </x:c>
      <x:c r="M51" s="1767">
        <x:v>100000</x:v>
      </x:c>
      <x:c r="N51" s="1767">
        <x:v>100000</x:v>
      </x:c>
      <x:c r="O51" s="589">
        <x:f t="shared" ref="O51" si="10">SUM(C51:N51)</x:f>
        <x:v>1200000</x:v>
      </x:c>
      <x:c r="P51" s="592">
        <x:v>10809</x:v>
      </x:c>
      <x:c r="Q51" s="593" t="s">
        <x:v>989</x:v>
      </x:c>
      <x:c r="S51" s="96"/>
    </x:row>
    <x:row r="52" spans="1:19">
      <x:c r="A52" s="251"/>
      <x:c r="B52" s="105"/>
      <x:c r="C52" s="103"/>
      <x:c r="D52" s="103"/>
      <x:c r="E52" s="103"/>
      <x:c r="F52" s="103"/>
      <x:c r="G52" s="103"/>
      <x:c r="H52" s="103"/>
      <x:c r="I52" s="103"/>
      <x:c r="J52" s="103"/>
      <x:c r="K52" s="103"/>
      <x:c r="L52" s="103"/>
      <x:c r="M52" s="103"/>
      <x:c r="N52" s="103"/>
      <x:c r="O52" s="104">
        <x:f t="shared" ref="O52:O56" si="11">SUM(C52:N52)</x:f>
        <x:v>0</x:v>
      </x:c>
      <x:c r="P52" s="81"/>
      <x:c r="S52" s="96"/>
    </x:row>
    <x:row r="53" spans="1:19">
      <x:c r="A53" s="251"/>
      <x:c r="B53" s="105"/>
      <x:c r="C53" s="103"/>
      <x:c r="D53" s="103"/>
      <x:c r="E53" s="103"/>
      <x:c r="F53" s="103"/>
      <x:c r="G53" s="103"/>
      <x:c r="H53" s="103"/>
      <x:c r="I53" s="103"/>
      <x:c r="J53" s="103"/>
      <x:c r="K53" s="103"/>
      <x:c r="L53" s="103"/>
      <x:c r="M53" s="103"/>
      <x:c r="N53" s="103"/>
      <x:c r="O53" s="104">
        <x:f t="shared" si="11"/>
        <x:v>0</x:v>
      </x:c>
      <x:c r="P53" s="81"/>
      <x:c r="S53" s="96"/>
    </x:row>
    <x:row r="54" spans="1:19">
      <x:c r="A54" s="251"/>
      <x:c r="B54" s="105"/>
      <x:c r="C54" s="103"/>
      <x:c r="D54" s="103"/>
      <x:c r="E54" s="103"/>
      <x:c r="F54" s="103"/>
      <x:c r="G54" s="103"/>
      <x:c r="H54" s="103"/>
      <x:c r="I54" s="103"/>
      <x:c r="J54" s="103"/>
      <x:c r="K54" s="103"/>
      <x:c r="L54" s="103"/>
      <x:c r="M54" s="103"/>
      <x:c r="N54" s="103"/>
      <x:c r="O54" s="104">
        <x:f t="shared" si="11"/>
        <x:v>0</x:v>
      </x:c>
      <x:c r="P54" s="81"/>
      <x:c r="S54" s="96"/>
    </x:row>
    <x:row r="55" spans="1:19">
      <x:c r="A55" s="251"/>
      <x:c r="B55" s="105"/>
      <x:c r="C55" s="103"/>
      <x:c r="D55" s="103"/>
      <x:c r="E55" s="103"/>
      <x:c r="F55" s="103"/>
      <x:c r="G55" s="103"/>
      <x:c r="H55" s="103"/>
      <x:c r="I55" s="103"/>
      <x:c r="J55" s="103"/>
      <x:c r="K55" s="103"/>
      <x:c r="L55" s="103"/>
      <x:c r="M55" s="103"/>
      <x:c r="N55" s="103"/>
      <x:c r="O55" s="104">
        <x:f t="shared" si="11"/>
        <x:v>0</x:v>
      </x:c>
      <x:c r="P55" s="81"/>
      <x:c r="S55" s="96"/>
    </x:row>
    <x:row r="56" spans="1:19">
      <x:c r="A56" s="252"/>
      <x:c r="B56" s="106"/>
      <x:c r="C56" s="107"/>
      <x:c r="D56" s="107"/>
      <x:c r="E56" s="107"/>
      <x:c r="F56" s="107"/>
      <x:c r="G56" s="107"/>
      <x:c r="H56" s="107"/>
      <x:c r="I56" s="107"/>
      <x:c r="J56" s="107"/>
      <x:c r="K56" s="107"/>
      <x:c r="L56" s="107"/>
      <x:c r="M56" s="107"/>
      <x:c r="N56" s="107"/>
      <x:c r="O56" s="108">
        <x:f t="shared" si="11"/>
        <x:v>0</x:v>
      </x:c>
      <x:c r="P56" s="81"/>
      <x:c r="S56" s="96"/>
    </x:row>
    <x:row r="57" spans="1:19">
      <x:c r="O57" s="3"/>
    </x:row>
    <x:row r="58" spans="1:19">
      <x:c r="A58" s="91"/>
      <x:c r="B58" s="98" t="s">
        <x:v>128</x:v>
      </x:c>
      <x:c r="C58" s="1782">
        <x:f>SUM(C59:C65)</x:f>
        <x:v>3132500</x:v>
      </x:c>
      <x:c r="D58" s="1782">
        <x:f t="shared" ref="D58:N58" si="12">SUM(D59:D65)</x:f>
        <x:v>2632500</x:v>
      </x:c>
      <x:c r="E58" s="1782">
        <x:f t="shared" si="12"/>
        <x:v>6582500</x:v>
      </x:c>
      <x:c r="F58" s="1782">
        <x:f t="shared" si="12"/>
        <x:v>3132500</x:v>
      </x:c>
      <x:c r="G58" s="1782">
        <x:f t="shared" si="12"/>
        <x:v>2632500</x:v>
      </x:c>
      <x:c r="H58" s="1782">
        <x:f t="shared" si="12"/>
        <x:v>2882500</x:v>
      </x:c>
      <x:c r="I58" s="1782">
        <x:f t="shared" si="12"/>
        <x:v>3132500</x:v>
      </x:c>
      <x:c r="J58" s="1782">
        <x:f t="shared" si="12"/>
        <x:v>2632500</x:v>
      </x:c>
      <x:c r="K58" s="1782">
        <x:f t="shared" si="12"/>
        <x:v>6582500</x:v>
      </x:c>
      <x:c r="L58" s="1782">
        <x:f t="shared" si="12"/>
        <x:v>3132500</x:v>
      </x:c>
      <x:c r="M58" s="1782">
        <x:f t="shared" si="12"/>
        <x:v>2632500</x:v>
      </x:c>
      <x:c r="N58" s="1782">
        <x:f t="shared" si="12"/>
        <x:v>882500</x:v>
      </x:c>
      <x:c r="O58" s="100">
        <x:f t="shared" ref="O58:O65" si="13">SUM(C58:N58)</x:f>
        <x:v>39990000</x:v>
      </x:c>
    </x:row>
    <x:row r="59" spans="1:19" s="12" customFormat="1">
      <x:c r="A59" s="1795" t="s">
        <x:v>410</x:v>
      </x:c>
      <x:c r="B59" s="1790" t="s">
        <x:v>2374</x:v>
      </x:c>
      <x:c r="C59" s="1791"/>
      <x:c r="D59" s="1791">
        <x:v>750000</x:v>
      </x:c>
      <x:c r="E59" s="1791"/>
      <x:c r="F59" s="1791"/>
      <x:c r="G59" s="1791">
        <x:v>750000</x:v>
      </x:c>
      <x:c r="H59" s="1791"/>
      <x:c r="I59" s="1791"/>
      <x:c r="J59" s="1791">
        <x:v>750000</x:v>
      </x:c>
      <x:c r="K59" s="1791"/>
      <x:c r="L59" s="1791"/>
      <x:c r="M59" s="1791">
        <x:v>750000</x:v>
      </x:c>
      <x:c r="N59" s="1791"/>
      <x:c r="O59" s="1792">
        <x:f t="shared" si="13"/>
        <x:v>3000000</x:v>
      </x:c>
      <x:c r="P59" s="1793"/>
      <x:c r="S59" s="1794"/>
    </x:row>
    <x:row r="60" spans="1:19" s="12" customFormat="1">
      <x:c r="A60" s="1789"/>
      <x:c r="B60" s="1790" t="s">
        <x:v>2375</x:v>
      </x:c>
      <x:c r="C60" s="1796">
        <x:v>175000</x:v>
      </x:c>
      <x:c r="D60" s="1796">
        <x:v>175000</x:v>
      </x:c>
      <x:c r="E60" s="1796">
        <x:v>175000</x:v>
      </x:c>
      <x:c r="F60" s="1796">
        <x:v>175000</x:v>
      </x:c>
      <x:c r="G60" s="1796">
        <x:v>175000</x:v>
      </x:c>
      <x:c r="H60" s="1796">
        <x:v>175000</x:v>
      </x:c>
      <x:c r="I60" s="1796">
        <x:v>175000</x:v>
      </x:c>
      <x:c r="J60" s="1796">
        <x:v>175000</x:v>
      </x:c>
      <x:c r="K60" s="1796">
        <x:v>175000</x:v>
      </x:c>
      <x:c r="L60" s="1796">
        <x:v>175000</x:v>
      </x:c>
      <x:c r="M60" s="1796">
        <x:v>175000</x:v>
      </x:c>
      <x:c r="N60" s="1796">
        <x:v>175000</x:v>
      </x:c>
      <x:c r="O60" s="1792">
        <x:f t="shared" si="13"/>
        <x:v>2100000</x:v>
      </x:c>
      <x:c r="P60" s="1793"/>
      <x:c r="S60" s="1794"/>
    </x:row>
    <x:row r="61" spans="1:19" s="12" customFormat="1">
      <x:c r="A61" s="1789"/>
      <x:c r="B61" s="1790" t="s">
        <x:v>2376</x:v>
      </x:c>
      <x:c r="C61" s="1791">
        <x:v>250000</x:v>
      </x:c>
      <x:c r="D61" s="1791"/>
      <x:c r="E61" s="1791"/>
      <x:c r="F61" s="1791">
        <x:v>250000</x:v>
      </x:c>
      <x:c r="G61" s="1791"/>
      <x:c r="H61" s="1791"/>
      <x:c r="I61" s="1791">
        <x:v>250000</x:v>
      </x:c>
      <x:c r="J61" s="1791"/>
      <x:c r="K61" s="1791"/>
      <x:c r="L61" s="1791">
        <x:v>250000</x:v>
      </x:c>
      <x:c r="M61" s="1791"/>
      <x:c r="N61" s="1791"/>
      <x:c r="O61" s="1792">
        <x:f t="shared" si="13"/>
        <x:v>1000000</x:v>
      </x:c>
      <x:c r="P61" s="1793"/>
      <x:c r="S61" s="1794"/>
    </x:row>
    <x:row r="62" spans="1:19" s="12" customFormat="1">
      <x:c r="A62" s="1789"/>
      <x:c r="B62" s="1790" t="s">
        <x:v>2377</x:v>
      </x:c>
      <x:c r="C62" s="1791">
        <x:v>7500</x:v>
      </x:c>
      <x:c r="D62" s="1791">
        <x:v>7500</x:v>
      </x:c>
      <x:c r="E62" s="1791">
        <x:v>7500</x:v>
      </x:c>
      <x:c r="F62" s="1791">
        <x:v>7500</x:v>
      </x:c>
      <x:c r="G62" s="1791">
        <x:v>7500</x:v>
      </x:c>
      <x:c r="H62" s="1791">
        <x:v>7500</x:v>
      </x:c>
      <x:c r="I62" s="1791">
        <x:v>7500</x:v>
      </x:c>
      <x:c r="J62" s="1791">
        <x:v>7500</x:v>
      </x:c>
      <x:c r="K62" s="1791">
        <x:v>7500</x:v>
      </x:c>
      <x:c r="L62" s="1791">
        <x:v>7500</x:v>
      </x:c>
      <x:c r="M62" s="1791">
        <x:v>7500</x:v>
      </x:c>
      <x:c r="N62" s="1791">
        <x:v>7500</x:v>
      </x:c>
      <x:c r="O62" s="1792">
        <x:f t="shared" si="13"/>
        <x:v>90000</x:v>
      </x:c>
      <x:c r="P62" s="1793"/>
      <x:c r="S62" s="1794"/>
    </x:row>
    <x:row r="63" spans="1:19" s="12" customFormat="1">
      <x:c r="A63" s="1789"/>
      <x:c r="B63" s="1790" t="s">
        <x:v>2378</x:v>
      </x:c>
      <x:c r="C63" s="1791"/>
      <x:c r="D63" s="1791">
        <x:v>1000000</x:v>
      </x:c>
      <x:c r="E63" s="1791"/>
      <x:c r="F63" s="1791"/>
      <x:c r="G63" s="1791">
        <x:v>1000000</x:v>
      </x:c>
      <x:c r="H63" s="1791"/>
      <x:c r="I63" s="1791"/>
      <x:c r="J63" s="1791">
        <x:v>1000000</x:v>
      </x:c>
      <x:c r="K63" s="1791"/>
      <x:c r="L63" s="1791"/>
      <x:c r="M63" s="1791">
        <x:v>1000000</x:v>
      </x:c>
      <x:c r="N63" s="1791"/>
      <x:c r="O63" s="1792">
        <x:f t="shared" si="13"/>
        <x:v>4000000</x:v>
      </x:c>
      <x:c r="P63" s="1793"/>
      <x:c r="S63" s="1794"/>
    </x:row>
    <x:row r="64" spans="1:19" s="12" customFormat="1">
      <x:c r="A64" s="1789"/>
      <x:c r="B64" s="1790" t="s">
        <x:v>2379</x:v>
      </x:c>
      <x:c r="C64" s="1791">
        <x:v>2000000</x:v>
      </x:c>
      <x:c r="D64" s="1791"/>
      <x:c r="E64" s="1791">
        <x:v>5700000</x:v>
      </x:c>
      <x:c r="F64" s="1791">
        <x:v>2000000</x:v>
      </x:c>
      <x:c r="G64" s="1791"/>
      <x:c r="H64" s="1791">
        <x:v>2000000</x:v>
      </x:c>
      <x:c r="I64" s="1791">
        <x:v>2000000</x:v>
      </x:c>
      <x:c r="J64" s="1791"/>
      <x:c r="K64" s="1791">
        <x:v>5700000</x:v>
      </x:c>
      <x:c r="L64" s="1791">
        <x:v>2000000</x:v>
      </x:c>
      <x:c r="M64" s="1791"/>
      <x:c r="N64" s="1791"/>
      <x:c r="O64" s="1792">
        <x:f t="shared" ref="O64" si="14">SUM(C64:N64)</x:f>
        <x:v>21400000</x:v>
      </x:c>
      <x:c r="P64" s="1793"/>
      <x:c r="S64" s="1794"/>
    </x:row>
    <x:row r="65" spans="1:19" s="12" customFormat="1">
      <x:c r="A65" s="1789"/>
      <x:c r="B65" s="1790" t="s">
        <x:v>2588</x:v>
      </x:c>
      <x:c r="C65" s="1791">
        <x:v>700000</x:v>
      </x:c>
      <x:c r="D65" s="1791">
        <x:v>700000</x:v>
      </x:c>
      <x:c r="E65" s="1791">
        <x:v>700000</x:v>
      </x:c>
      <x:c r="F65" s="1791">
        <x:v>700000</x:v>
      </x:c>
      <x:c r="G65" s="1791">
        <x:v>700000</x:v>
      </x:c>
      <x:c r="H65" s="1791">
        <x:v>700000</x:v>
      </x:c>
      <x:c r="I65" s="1791">
        <x:v>700000</x:v>
      </x:c>
      <x:c r="J65" s="1791">
        <x:v>700000</x:v>
      </x:c>
      <x:c r="K65" s="1791">
        <x:v>700000</x:v>
      </x:c>
      <x:c r="L65" s="1791">
        <x:v>700000</x:v>
      </x:c>
      <x:c r="M65" s="1791">
        <x:v>700000</x:v>
      </x:c>
      <x:c r="N65" s="1791">
        <x:v>700000</x:v>
      </x:c>
      <x:c r="O65" s="1792">
        <x:f t="shared" si="13"/>
        <x:v>8400000</x:v>
      </x:c>
      <x:c r="P65" s="1793"/>
      <x:c r="S65" s="1794"/>
    </x:row>
    <x:row r="67" spans="1:19">
      <x:c r="A67" s="385" t="s">
        <x:v>410</x:v>
      </x:c>
      <x:c r="B67" s="1784" t="s">
        <x:v>126</x:v>
      </x:c>
      <x:c r="C67" s="1782">
        <x:f>SUM(C68)</x:f>
        <x:v>300000</x:v>
      </x:c>
      <x:c r="D67" s="1782">
        <x:f t="shared" ref="D67:N67" si="15">SUM(D68)</x:f>
        <x:v>0</x:v>
      </x:c>
      <x:c r="E67" s="1782">
        <x:f t="shared" si="15"/>
        <x:v>0</x:v>
      </x:c>
      <x:c r="F67" s="1782">
        <x:f t="shared" si="15"/>
        <x:v>0</x:v>
      </x:c>
      <x:c r="G67" s="1782">
        <x:f t="shared" si="15"/>
        <x:v>0</x:v>
      </x:c>
      <x:c r="H67" s="1782">
        <x:f t="shared" si="15"/>
        <x:v>300000</x:v>
      </x:c>
      <x:c r="I67" s="1782">
        <x:f t="shared" si="15"/>
        <x:v>0</x:v>
      </x:c>
      <x:c r="J67" s="1782">
        <x:f t="shared" si="15"/>
        <x:v>0</x:v>
      </x:c>
      <x:c r="K67" s="1782">
        <x:f t="shared" si="15"/>
        <x:v>0</x:v>
      </x:c>
      <x:c r="L67" s="1782">
        <x:f t="shared" si="15"/>
        <x:v>0</x:v>
      </x:c>
      <x:c r="M67" s="1782">
        <x:f t="shared" si="15"/>
        <x:v>0</x:v>
      </x:c>
      <x:c r="N67" s="1782">
        <x:f t="shared" si="15"/>
        <x:v>0</x:v>
      </x:c>
      <x:c r="O67" s="100">
        <x:f>SUM(C67:N67)</x:f>
        <x:v>600000</x:v>
      </x:c>
    </x:row>
    <x:row r="68" spans="1:19">
      <x:c r="A68" s="386"/>
      <x:c r="B68" s="1773" t="s">
        <x:v>2389</x:v>
      </x:c>
      <x:c r="C68" s="1767">
        <x:v>300000</x:v>
      </x:c>
      <x:c r="D68" s="1767"/>
      <x:c r="E68" s="1767"/>
      <x:c r="F68" s="1767"/>
      <x:c r="G68" s="1767"/>
      <x:c r="H68" s="1767">
        <x:v>300000</x:v>
      </x:c>
      <x:c r="I68" s="1767"/>
      <x:c r="J68" s="1767"/>
      <x:c r="K68" s="1767"/>
      <x:c r="L68" s="1767"/>
      <x:c r="M68" s="1767"/>
      <x:c r="N68" s="1767"/>
      <x:c r="O68" s="104">
        <x:f>SUM(C68:N68)</x:f>
        <x:v>600000</x:v>
      </x:c>
      <x:c r="P68" s="81"/>
      <x:c r="S68" s="96"/>
    </x:row>
    <x:row r="69" spans="1:19" s="112" customFormat="1">
      <x:c r="A69" s="1785"/>
      <x:c r="B69" s="391"/>
      <x:c r="C69" s="103"/>
      <x:c r="D69" s="103"/>
      <x:c r="E69" s="103"/>
      <x:c r="F69" s="103"/>
      <x:c r="G69" s="103"/>
      <x:c r="H69" s="103"/>
      <x:c r="I69" s="103"/>
      <x:c r="J69" s="103"/>
      <x:c r="K69" s="103"/>
      <x:c r="L69" s="103"/>
      <x:c r="M69" s="103"/>
      <x:c r="N69" s="103"/>
      <x:c r="O69" s="104"/>
      <x:c r="S69" s="1786"/>
    </x:row>
    <x:row r="70" spans="1:19">
      <x:c r="A70" s="91"/>
      <x:c r="B70" s="1784" t="s">
        <x:v>2402</x:v>
      </x:c>
      <x:c r="C70" s="1782">
        <x:f>SUM(C71:C73)</x:f>
        <x:v>420000</x:v>
      </x:c>
      <x:c r="D70" s="1782">
        <x:f t="shared" ref="D70:N70" si="16">SUM(D71:D73)</x:f>
        <x:v>420000</x:v>
      </x:c>
      <x:c r="E70" s="1782">
        <x:f t="shared" si="16"/>
        <x:v>420000</x:v>
      </x:c>
      <x:c r="F70" s="1782">
        <x:f t="shared" si="16"/>
        <x:v>420000</x:v>
      </x:c>
      <x:c r="G70" s="1782">
        <x:f t="shared" si="16"/>
        <x:v>920000</x:v>
      </x:c>
      <x:c r="H70" s="1782">
        <x:f t="shared" si="16"/>
        <x:v>390000</x:v>
      </x:c>
      <x:c r="I70" s="1782">
        <x:f t="shared" si="16"/>
        <x:v>390000</x:v>
      </x:c>
      <x:c r="J70" s="1782">
        <x:f t="shared" si="16"/>
        <x:v>400000</x:v>
      </x:c>
      <x:c r="K70" s="1782">
        <x:f t="shared" si="16"/>
        <x:v>390000</x:v>
      </x:c>
      <x:c r="L70" s="1782">
        <x:f t="shared" si="16"/>
        <x:v>390000</x:v>
      </x:c>
      <x:c r="M70" s="1782">
        <x:f t="shared" si="16"/>
        <x:v>390000</x:v>
      </x:c>
      <x:c r="N70" s="1782">
        <x:f t="shared" si="16"/>
        <x:v>390000</x:v>
      </x:c>
      <x:c r="O70" s="100">
        <x:f>SUM(C70:N70)</x:f>
        <x:v>5340000</x:v>
      </x:c>
    </x:row>
    <x:row r="71" spans="1:19">
      <x:c r="A71" s="385" t="s">
        <x:v>410</x:v>
      </x:c>
      <x:c r="B71" s="1773" t="s">
        <x:v>2383</x:v>
      </x:c>
      <x:c r="C71" s="1766">
        <x:v>330000</x:v>
      </x:c>
      <x:c r="D71" s="1766">
        <x:v>330000</x:v>
      </x:c>
      <x:c r="E71" s="1766">
        <x:v>330000</x:v>
      </x:c>
      <x:c r="F71" s="1766">
        <x:v>330000</x:v>
      </x:c>
      <x:c r="G71" s="1766">
        <x:v>330000</x:v>
      </x:c>
      <x:c r="H71" s="1766">
        <x:v>300000</x:v>
      </x:c>
      <x:c r="I71" s="1766">
        <x:v>300000</x:v>
      </x:c>
      <x:c r="J71" s="1766">
        <x:v>300000</x:v>
      </x:c>
      <x:c r="K71" s="1766">
        <x:v>300000</x:v>
      </x:c>
      <x:c r="L71" s="1766">
        <x:v>300000</x:v>
      </x:c>
      <x:c r="M71" s="1766">
        <x:v>300000</x:v>
      </x:c>
      <x:c r="N71" s="1766">
        <x:v>300000</x:v>
      </x:c>
      <x:c r="O71" s="104">
        <x:f>SUM(C71:N71)</x:f>
        <x:v>3750000</x:v>
      </x:c>
      <x:c r="P71" s="81"/>
      <x:c r="S71" s="96"/>
    </x:row>
    <x:row r="72" spans="1:19">
      <x:c r="A72" s="386"/>
      <x:c r="B72" s="1773" t="s">
        <x:v>2384</x:v>
      </x:c>
      <x:c r="C72" s="1766"/>
      <x:c r="D72" s="1766"/>
      <x:c r="E72" s="1766"/>
      <x:c r="F72" s="1766"/>
      <x:c r="G72" s="1766">
        <x:v>500000</x:v>
      </x:c>
      <x:c r="H72" s="1766"/>
      <x:c r="I72" s="1766"/>
      <x:c r="J72" s="1766"/>
      <x:c r="K72" s="1766"/>
      <x:c r="L72" s="1766"/>
      <x:c r="M72" s="1766"/>
      <x:c r="N72" s="1766"/>
      <x:c r="O72" s="104">
        <x:f>SUM(C72:N72)</x:f>
        <x:v>500000</x:v>
      </x:c>
      <x:c r="P72" s="81"/>
      <x:c r="S72" s="96"/>
    </x:row>
    <x:row r="73" spans="1:19">
      <x:c r="A73" s="386"/>
      <x:c r="B73" s="1773" t="s">
        <x:v>2386</x:v>
      </x:c>
      <x:c r="C73" s="1766">
        <x:v>90000</x:v>
      </x:c>
      <x:c r="D73" s="1766">
        <x:v>90000</x:v>
      </x:c>
      <x:c r="E73" s="1766">
        <x:v>90000</x:v>
      </x:c>
      <x:c r="F73" s="1766">
        <x:v>90000</x:v>
      </x:c>
      <x:c r="G73" s="1766">
        <x:v>90000</x:v>
      </x:c>
      <x:c r="H73" s="1766">
        <x:v>90000</x:v>
      </x:c>
      <x:c r="I73" s="1766">
        <x:v>90000</x:v>
      </x:c>
      <x:c r="J73" s="1766">
        <x:v>100000</x:v>
      </x:c>
      <x:c r="K73" s="1766">
        <x:v>90000</x:v>
      </x:c>
      <x:c r="L73" s="1766">
        <x:v>90000</x:v>
      </x:c>
      <x:c r="M73" s="1766">
        <x:v>90000</x:v>
      </x:c>
      <x:c r="N73" s="1766">
        <x:v>90000</x:v>
      </x:c>
      <x:c r="O73" s="104">
        <x:f>SUM(C73:N73)</x:f>
        <x:v>1090000</x:v>
      </x:c>
      <x:c r="P73" s="81"/>
      <x:c r="S73" s="96"/>
    </x:row>
    <x:row r="74" spans="1:19">
      <x:c r="A74" s="386"/>
      <x:c r="B74" s="1903"/>
      <x:c r="C74" s="1766"/>
      <x:c r="D74" s="1766"/>
      <x:c r="E74" s="1766"/>
      <x:c r="F74" s="1766"/>
      <x:c r="G74" s="1766"/>
      <x:c r="H74" s="1766"/>
      <x:c r="I74" s="1766"/>
      <x:c r="J74" s="1766"/>
      <x:c r="K74" s="1766"/>
      <x:c r="L74" s="1766"/>
      <x:c r="M74" s="1766"/>
      <x:c r="N74" s="1766"/>
      <x:c r="O74" s="104"/>
      <x:c r="S74" s="96"/>
    </x:row>
    <x:row r="75" spans="1:19" s="112" customFormat="1">
      <x:c r="A75" s="1785"/>
      <x:c r="B75" s="391"/>
      <x:c r="C75" s="378"/>
      <x:c r="D75" s="378"/>
      <x:c r="E75" s="378"/>
      <x:c r="F75" s="378"/>
      <x:c r="G75" s="378"/>
      <x:c r="H75" s="378"/>
      <x:c r="I75" s="378"/>
      <x:c r="J75" s="378"/>
      <x:c r="K75" s="378"/>
      <x:c r="L75" s="378"/>
      <x:c r="M75" s="378"/>
      <x:c r="N75" s="378"/>
      <x:c r="O75" s="104"/>
      <x:c r="S75" s="1786"/>
    </x:row>
    <x:row r="78" spans="1:19">
      <x:c r="A78" s="1" t="s">
        <x:v>402</x:v>
      </x:c>
    </x:row>
    <x:row r="79" spans="1:19">
      <x:c r="A79" s="110" t="s">
        <x:v>404</x:v>
      </x:c>
    </x:row>
    <x:row r="80" spans="1:19">
      <x:c r="A80" s="111" t="s">
        <x:v>405</x:v>
      </x:c>
    </x:row>
    <x:row r="82" spans="1:1">
      <x:c r="A82" s="115"/>
    </x:row>
  </x:sheetData>
  <x:phoneticPr fontId="9" type="noConversion"/>
  <x:pageMargins left="0.7" right="0.7" top="0.75" bottom="0.75" header="0.3" footer="0.3"/>
</x:worksheet>
</file>

<file path=xl/worksheets/sheet2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5AEBD40-2A95-4127-B078-8927D25B56B9}" mc:Ignorable="x14ac xr xr2 xr3">
  <x:sheetPr>
    <x:tabColor rgb="FFFF0000"/>
  </x:sheetPr>
  <x:dimension ref="A1:S39"/>
  <x:sheetViews>
    <x:sheetView topLeftCell="I1" workbookViewId="0">
      <x:selection activeCell="Q1" sqref="Q1:Q1048576"/>
    </x:sheetView>
  </x:sheetViews>
  <x:sheetFormatPr defaultColWidth="13.296875" defaultRowHeight="17.399999999999999"/>
  <x:cols>
    <x:col min="1" max="1" width="25.296875" style="1" customWidth="1"/>
    <x:col min="2" max="2" width="12.69921875" style="240" bestFit="1" customWidth="1"/>
    <x:col min="3" max="16" width="13.296875" style="1"/>
    <x:col min="17" max="17" width="22.8984375" style="1" bestFit="1" customWidth="1"/>
    <x:col min="18" max="16384" width="13.296875" style="1"/>
  </x:cols>
  <x:sheetData>
    <x:row r="1" spans="1:19">
      <x:c r="A1" s="92" t="s">
        <x:v>394</x:v>
      </x:c>
      <x:c r="B1" s="235" t="s">
        <x:v>403</x:v>
      </x:c>
      <x:c r="C1" s="82"/>
      <x:c r="D1" s="82"/>
      <x:c r="E1" s="82"/>
      <x:c r="F1" s="82"/>
      <x:c r="G1" s="82"/>
      <x:c r="H1" s="82"/>
      <x:c r="I1" s="82"/>
      <x:c r="J1" s="82"/>
      <x:c r="K1" s="82"/>
      <x:c r="L1" s="82"/>
      <x:c r="M1" s="82"/>
      <x:c r="N1" s="82"/>
      <x:c r="O1" s="83"/>
      <x:c r="P1" s="84"/>
    </x:row>
    <x:row r="2" spans="1:19">
      <x:c r="A2" s="92" t="s">
        <x:v>395</x:v>
      </x:c>
      <x:c r="B2" s="235" t="s">
        <x:v>806</x:v>
      </x:c>
      <x:c r="C2" s="83" t="s">
        <x:v>1468</x:v>
      </x:c>
      <x:c r="D2" s="83"/>
      <x:c r="E2" s="635">
        <x:v>0.12</x:v>
      </x:c>
      <x:c r="F2" s="83"/>
      <x:c r="G2" s="83"/>
      <x:c r="H2" s="83"/>
      <x:c r="I2" s="83"/>
      <x:c r="J2" s="83"/>
      <x:c r="K2" s="83"/>
      <x:c r="L2" s="83"/>
      <x:c r="M2" s="83"/>
      <x:c r="N2" s="83"/>
      <x:c r="O2" s="83"/>
      <x:c r="P2" s="83"/>
    </x:row>
    <x:row r="3" spans="1:19">
      <x:c r="A3" s="85"/>
      <x:c r="B3" s="236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6"/>
      <x:c r="N3" s="86"/>
      <x:c r="O3" s="85"/>
      <x:c r="P3" s="87"/>
    </x:row>
    <x:row r="4" spans="1:19">
      <x:c r="A4" s="88" t="s">
        <x:v>397</x:v>
      </x:c>
      <x:c r="B4" s="237"/>
      <x:c r="C4" s="90" t="s">
        <x:v>0</x:v>
      </x:c>
      <x:c r="D4" s="90" t="s">
        <x:v>1</x:v>
      </x:c>
      <x:c r="E4" s="90" t="s">
        <x:v>2</x:v>
      </x:c>
      <x:c r="F4" s="90" t="s">
        <x:v>3</x:v>
      </x:c>
      <x:c r="G4" s="90" t="s">
        <x:v>4</x:v>
      </x:c>
      <x:c r="H4" s="90" t="s">
        <x:v>5</x:v>
      </x:c>
      <x:c r="I4" s="90" t="s">
        <x:v>6</x:v>
      </x:c>
      <x:c r="J4" s="90" t="s">
        <x:v>7</x:v>
      </x:c>
      <x:c r="K4" s="90" t="s">
        <x:v>8</x:v>
      </x:c>
      <x:c r="L4" s="90" t="s">
        <x:v>9</x:v>
      </x:c>
      <x:c r="M4" s="90" t="s">
        <x:v>62</x:v>
      </x:c>
      <x:c r="N4" s="90" t="s">
        <x:v>63</x:v>
      </x:c>
      <x:c r="O4" s="89" t="s">
        <x:v>400</x:v>
      </x:c>
      <x:c r="P4" s="89" t="s">
        <x:v>398</x:v>
      </x:c>
      <x:c r="Q4" s="1" t="s">
        <x:v>1469</x:v>
      </x:c>
    </x:row>
    <x:row r="5" spans="1:19">
      <x:c r="A5" s="81"/>
      <x:c r="B5" s="238" t="s">
        <x:v>399</x:v>
      </x:c>
      <x:c r="C5" s="93">
        <x:f t="shared" ref="C5:O5" si="0">SUMIF($B:$B,"sum",C:C)</x:f>
        <x:v>3025728.299104</x:v>
      </x:c>
      <x:c r="D5" s="93">
        <x:f t="shared" si="0"/>
        <x:v>3530016.3526880001</x:v>
      </x:c>
      <x:c r="E5" s="93">
        <x:f t="shared" si="0"/>
        <x:v>4202400.4204000011</x:v>
      </x:c>
      <x:c r="F5" s="93">
        <x:f t="shared" si="0"/>
        <x:v>3866208.3809440006</x:v>
      </x:c>
      <x:c r="G5" s="93">
        <x:f t="shared" si="0"/>
        <x:v>4034304.3950720001</x:v>
      </x:c>
      <x:c r="H5" s="93">
        <x:f t="shared" si="0"/>
        <x:v>3929951.7112800004</x:v>
      </x:c>
      <x:c r="I5" s="93">
        <x:f t="shared" si="0"/>
        <x:v>2942842.4086880004</x:v>
      </x:c>
      <x:c r="J5" s="93">
        <x:f t="shared" si="0"/>
        <x:v>1816831.5127200002</x:v>
      </x:c>
      <x:c r="K5" s="93">
        <x:f t="shared" si="0"/>
        <x:v>2385543.1409600005</x:v>
      </x:c>
      <x:c r="L5" s="93">
        <x:f t="shared" si="0"/>
        <x:v>2456004.0209600003</x:v>
      </x:c>
      <x:c r="M5" s="93">
        <x:f t="shared" si="0"/>
        <x:v>2123836.8480000002</x:v>
      </x:c>
      <x:c r="N5" s="93">
        <x:f t="shared" si="0"/>
        <x:v>2340244.10984</x:v>
      </x:c>
      <x:c r="O5" s="220">
        <x:f t="shared" si="0"/>
        <x:v>36653911.600656003</x:v>
      </x:c>
      <x:c r="P5" s="94"/>
      <x:c r="Q5" s="95">
        <x:v>44551351.788400821</x:v>
      </x:c>
      <x:c r="R5" s="381">
        <x:f>O5/Q5</x:f>
        <x:v>0.82273399412762693</x:v>
      </x:c>
      <x:c r="S5" s="96"/>
    </x:row>
    <x:row r="6" spans="1:19">
      <x:c r="A6" s="423" t="s">
        <x:v>2317</x:v>
      </x:c>
      <x:c r="B6" s="239" t="s">
        <x:v>401</x:v>
      </x:c>
      <x:c r="C6" s="222">
        <x:f t="shared" ref="C6:N6" si="1">SUM(C7:C14)</x:f>
        <x:v>3025728.299104</x:v>
      </x:c>
      <x:c r="D6" s="221">
        <x:f t="shared" si="1"/>
        <x:v>3530016.3526880001</x:v>
      </x:c>
      <x:c r="E6" s="221">
        <x:f t="shared" si="1"/>
        <x:v>4202400.4204000011</x:v>
      </x:c>
      <x:c r="F6" s="221">
        <x:f t="shared" si="1"/>
        <x:v>3866208.3809440006</x:v>
      </x:c>
      <x:c r="G6" s="221">
        <x:f t="shared" si="1"/>
        <x:v>4034304.3950720001</x:v>
      </x:c>
      <x:c r="H6" s="221">
        <x:f t="shared" si="1"/>
        <x:v>3929951.7112800004</x:v>
      </x:c>
      <x:c r="I6" s="221">
        <x:f t="shared" si="1"/>
        <x:v>2942842.4086880004</x:v>
      </x:c>
      <x:c r="J6" s="221">
        <x:f t="shared" si="1"/>
        <x:v>1816831.5127200002</x:v>
      </x:c>
      <x:c r="K6" s="221">
        <x:f t="shared" si="1"/>
        <x:v>2385543.1409600005</x:v>
      </x:c>
      <x:c r="L6" s="221">
        <x:f t="shared" si="1"/>
        <x:v>2456004.0209600003</x:v>
      </x:c>
      <x:c r="M6" s="221">
        <x:f t="shared" si="1"/>
        <x:v>2123836.8480000002</x:v>
      </x:c>
      <x:c r="N6" s="221">
        <x:f t="shared" si="1"/>
        <x:v>2340244.10984</x:v>
      </x:c>
      <x:c r="O6" s="221">
        <x:f>SUM(C6:N6)</x:f>
        <x:v>36653911.600656003</x:v>
      </x:c>
      <x:c r="P6" s="223"/>
      <x:c r="S6" s="96"/>
    </x:row>
    <x:row r="7" spans="1:19">
      <x:c r="A7" s="423"/>
      <x:c r="B7" s="1808" t="s">
        <x:v>780</x:v>
      </x:c>
      <x:c r="C7" s="1809">
        <x:f t="shared" ref="C7" si="2">C17*(1+$E$2)</x:f>
        <x:v>359338.53760000004</x:v>
      </x:c>
      <x:c r="D7" s="1810">
        <x:f t="shared" ref="D7:N7" si="3">D17*(1+$E$2)</x:f>
        <x:v>419228.29759999999</x:v>
      </x:c>
      <x:c r="E7" s="1810">
        <x:f t="shared" si="3"/>
        <x:v>499081.30720000004</x:v>
      </x:c>
      <x:c r="F7" s="1811">
        <x:f t="shared" si="3"/>
        <x:v>459154.79680000007</x:v>
      </x:c>
      <x:c r="G7" s="1811">
        <x:f t="shared" si="3"/>
        <x:v>479118.04639999999</x:v>
      </x:c>
      <x:c r="H7" s="1811">
        <x:f t="shared" si="3"/>
        <x:v>463693.20480000001</x:v>
      </x:c>
      <x:c r="I7" s="1811">
        <x:f t="shared" si="3"/>
        <x:v>342960.83360000007</x:v>
      </x:c>
      <x:c r="J7" s="1811">
        <x:f t="shared" si="3"/>
        <x:v>207927.82080000002</x:v>
      </x:c>
      <x:c r="K7" s="1811">
        <x:f t="shared" si="3"/>
        <x:v>277366.91360000003</x:v>
      </x:c>
      <x:c r="L7" s="1811">
        <x:f t="shared" si="3"/>
        <x:v>286519.016</x:v>
      </x:c>
      <x:c r="M7" s="1811">
        <x:f t="shared" si="3"/>
        <x:v>246327.68160000001</x:v>
      </x:c>
      <x:c r="N7" s="1811">
        <x:f t="shared" si="3"/>
        <x:v>270006.29600000003</x:v>
      </x:c>
      <x:c r="O7" s="632">
        <x:f t="shared" ref="O7:O11" si="4">SUM(C7:N7)</x:f>
        <x:v>4310722.7520000003</x:v>
      </x:c>
      <x:c r="P7" s="633" t="s">
        <x:v>785</x:v>
      </x:c>
      <x:c r="Q7" s="1" t="s">
        <x:v>2604</x:v>
      </x:c>
      <x:c r="S7" s="96"/>
    </x:row>
    <x:row r="8" spans="1:19">
      <x:c r="A8" s="423"/>
      <x:c r="B8" s="1808" t="s">
        <x:v>781</x:v>
      </x:c>
      <x:c r="C8" s="1809">
        <x:f>C18*(1+$E$2)</x:f>
        <x:v>396053.05622399994</x:v>
      </x:c>
      <x:c r="D8" s="1810">
        <x:f t="shared" ref="D8:N8" si="5">D18*(1+$E$2)</x:f>
        <x:v>462061.89892800001</x:v>
      </x:c>
      <x:c r="E8" s="1810">
        <x:f t="shared" si="5"/>
        <x:v>550073.68920000002</x:v>
      </x:c>
      <x:c r="F8" s="1810">
        <x:f t="shared" si="5"/>
        <x:v>506067.79406400007</x:v>
      </x:c>
      <x:c r="G8" s="1810">
        <x:f t="shared" si="5"/>
        <x:v>528070.74163200008</x:v>
      </x:c>
      <x:c r="H8" s="1811">
        <x:f t="shared" si="5"/>
        <x:v>550073.68920000002</x:v>
      </x:c>
      <x:c r="I8" s="1811">
        <x:f t="shared" si="5"/>
        <x:v>462061.89892800001</x:v>
      </x:c>
      <x:c r="J8" s="1811">
        <x:f t="shared" si="5"/>
        <x:v>330044.21352000005</x:v>
      </x:c>
      <x:c r="K8" s="1811">
        <x:f t="shared" si="5"/>
        <x:v>382156.45776000008</x:v>
      </x:c>
      <x:c r="L8" s="1811">
        <x:f t="shared" si="5"/>
        <x:v>382156.45776000008</x:v>
      </x:c>
      <x:c r="M8" s="1811">
        <x:f t="shared" si="5"/>
        <x:v>347414.96160000004</x:v>
      </x:c>
      <x:c r="N8" s="1811">
        <x:f t="shared" si="5"/>
        <x:v>399527.20584000007</x:v>
      </x:c>
      <x:c r="O8" s="632">
        <x:f t="shared" si="4"/>
        <x:v>5295762.0646560006</x:v>
      </x:c>
      <x:c r="P8" s="633" t="s">
        <x:v>31</x:v>
      </x:c>
      <x:c r="Q8" s="1" t="s">
        <x:v>31</x:v>
      </x:c>
      <x:c r="S8" s="96"/>
    </x:row>
    <x:row r="9" spans="1:19">
      <x:c r="A9" s="423"/>
      <x:c r="B9" s="1808" t="s">
        <x:v>782</x:v>
      </x:c>
      <x:c r="C9" s="1809">
        <x:f>C19*(1+$E$2)</x:f>
        <x:v>1684955.8656000001</x:v>
      </x:c>
      <x:c r="D9" s="1810">
        <x:f t="shared" ref="D9:N9" si="6">D19*(1+$E$2)</x:f>
        <x:v>1965781.8432000002</x:v>
      </x:c>
      <x:c r="E9" s="1810">
        <x:f t="shared" si="6"/>
        <x:v>2340216.4800000004</x:v>
      </x:c>
      <x:c r="F9" s="1810">
        <x:f t="shared" si="6"/>
        <x:v>2152999.1616000002</x:v>
      </x:c>
      <x:c r="G9" s="1810">
        <x:f t="shared" si="6"/>
        <x:v>2246607.8207999999</x:v>
      </x:c>
      <x:c r="H9" s="1811">
        <x:f t="shared" si="6"/>
        <x:v>2152999.1616000002</x:v>
      </x:c>
      <x:c r="I9" s="1811">
        <x:f t="shared" si="6"/>
        <x:v>1562296.2432000004</x:v>
      </x:c>
      <x:c r="J9" s="1811">
        <x:f t="shared" si="6"/>
        <x:v>919947.16800000006</x:v>
      </x:c>
      <x:c r="K9" s="1811">
        <x:f t="shared" si="6"/>
        <x:v>1258875.0720000002</x:v>
      </x:c>
      <x:c r="L9" s="1811">
        <x:f t="shared" si="6"/>
        <x:v>1307293.344</x:v>
      </x:c>
      <x:c r="M9" s="1811">
        <x:f t="shared" si="6"/>
        <x:v>1113620.2560000001</x:v>
      </x:c>
      <x:c r="N9" s="1811">
        <x:f t="shared" si="6"/>
        <x:v>1210456.8</x:v>
      </x:c>
      <x:c r="O9" s="632">
        <x:f t="shared" si="4"/>
        <x:v>19916049.216000002</x:v>
      </x:c>
      <x:c r="P9" s="633" t="s">
        <x:v>34</x:v>
      </x:c>
      <x:c r="Q9" s="1" t="s">
        <x:v>34</x:v>
      </x:c>
      <x:c r="S9" s="96"/>
    </x:row>
    <x:row r="10" spans="1:19">
      <x:c r="A10" s="423"/>
      <x:c r="B10" s="1808" t="s">
        <x:v>783</x:v>
      </x:c>
      <x:c r="C10" s="1809">
        <x:f>C20*(1+$E$2)</x:f>
        <x:v>415173.42720000003</x:v>
      </x:c>
      <x:c r="D10" s="1810">
        <x:f t="shared" ref="D10:N10" si="7">D20*(1+$E$2)</x:f>
        <x:v>484368.99840000004</x:v>
      </x:c>
      <x:c r="E10" s="1810">
        <x:f t="shared" si="7"/>
        <x:v>576629.76000000001</x:v>
      </x:c>
      <x:c r="F10" s="1810">
        <x:f t="shared" si="7"/>
        <x:v>530499.37920000008</x:v>
      </x:c>
      <x:c r="G10" s="1810">
        <x:f t="shared" si="7"/>
        <x:v>553564.56960000005</x:v>
      </x:c>
      <x:c r="H10" s="1811">
        <x:f t="shared" si="7"/>
        <x:v>545698.40639999998</x:v>
      </x:c>
      <x:c r="I10" s="1811">
        <x:f t="shared" si="7"/>
        <x:v>417706.59840000008</x:v>
      </x:c>
      <x:c r="J10" s="1811">
        <x:f t="shared" si="7"/>
        <x:v>265982.97600000002</x:v>
      </x:c>
      <x:c r="K10" s="1811">
        <x:f t="shared" si="7"/>
        <x:v>339978.24000000005</x:v>
      </x:c>
      <x:c r="L10" s="1811">
        <x:f t="shared" si="7"/>
        <x:v>347977.728</x:v>
      </x:c>
      <x:c r="M10" s="1811">
        <x:f t="shared" si="7"/>
        <x:v>303980.54400000005</x:v>
      </x:c>
      <x:c r="N10" s="1811">
        <x:f t="shared" si="7"/>
        <x:v>337978.36800000002</x:v>
      </x:c>
      <x:c r="O10" s="632">
        <x:f t="shared" si="4"/>
        <x:v>5119538.9951999998</x:v>
      </x:c>
      <x:c r="P10" s="633" t="s">
        <x:v>785</x:v>
      </x:c>
      <x:c r="Q10" s="1" t="s">
        <x:v>2604</x:v>
      </x:c>
      <x:c r="S10" s="96"/>
    </x:row>
    <x:row r="11" spans="1:19">
      <x:c r="A11" s="423"/>
      <x:c r="B11" s="1808" t="s">
        <x:v>784</x:v>
      </x:c>
      <x:c r="C11" s="1809">
        <x:f>C21*(1+$E$2)</x:f>
        <x:v>170207.41248000003</x:v>
      </x:c>
      <x:c r="D11" s="1810">
        <x:f t="shared" ref="D11:N11" si="8">D21*(1+$E$2)</x:f>
        <x:v>198575.31456000003</x:v>
      </x:c>
      <x:c r="E11" s="1810">
        <x:f t="shared" si="8"/>
        <x:v>236399.18400000004</x:v>
      </x:c>
      <x:c r="F11" s="1810">
        <x:f t="shared" si="8"/>
        <x:v>217487.24928000002</x:v>
      </x:c>
      <x:c r="G11" s="1810">
        <x:f t="shared" si="8"/>
        <x:v>226943.21664000003</x:v>
      </x:c>
      <x:c r="H11" s="1811">
        <x:f t="shared" si="8"/>
        <x:v>217487.24928000002</x:v>
      </x:c>
      <x:c r="I11" s="1811">
        <x:f t="shared" si="8"/>
        <x:v>157816.83456000002</x:v>
      </x:c>
      <x:c r="J11" s="1811">
        <x:f t="shared" si="8"/>
        <x:v>92929.334400000007</x:v>
      </x:c>
      <x:c r="K11" s="1811">
        <x:f t="shared" si="8"/>
        <x:v>127166.45760000002</x:v>
      </x:c>
      <x:c r="L11" s="1811">
        <x:f t="shared" si="8"/>
        <x:v>132057.47520000002</x:v>
      </x:c>
      <x:c r="M11" s="1811">
        <x:f t="shared" si="8"/>
        <x:v>112493.4048</x:v>
      </x:c>
      <x:c r="N11" s="1811">
        <x:f t="shared" si="8"/>
        <x:v>122275.44000000002</x:v>
      </x:c>
      <x:c r="O11" s="632">
        <x:f t="shared" si="4"/>
        <x:v>2011838.5728000002</x:v>
      </x:c>
      <x:c r="P11" s="633" t="s">
        <x:v>1466</x:v>
      </x:c>
      <x:c r="Q11" s="383" t="s">
        <x:v>34</x:v>
      </x:c>
      <x:c r="S11" s="96"/>
    </x:row>
    <x:row r="12" spans="1:19">
      <x:c r="A12" s="423"/>
      <x:c r="B12" s="232"/>
      <x:c r="C12" s="224"/>
      <x:c r="D12" s="225"/>
      <x:c r="E12" s="225"/>
      <x:c r="F12" s="225"/>
      <x:c r="G12" s="225"/>
      <x:c r="H12" s="225"/>
      <x:c r="I12" s="225"/>
      <x:c r="J12" s="225"/>
      <x:c r="K12" s="225"/>
      <x:c r="L12" s="225"/>
      <x:c r="M12" s="225"/>
      <x:c r="N12" s="225"/>
      <x:c r="O12" s="226">
        <x:f t="shared" ref="O12:O14" si="9">SUM(C12:N12)</x:f>
        <x:v>0</x:v>
      </x:c>
      <x:c r="P12" s="227"/>
      <x:c r="S12" s="96"/>
    </x:row>
    <x:row r="13" spans="1:19">
      <x:c r="A13" s="423"/>
      <x:c r="B13" s="233"/>
      <x:c r="C13" s="224"/>
      <x:c r="D13" s="225"/>
      <x:c r="E13" s="225"/>
      <x:c r="F13" s="225"/>
      <x:c r="G13" s="225"/>
      <x:c r="H13" s="225"/>
      <x:c r="I13" s="225"/>
      <x:c r="J13" s="225"/>
      <x:c r="K13" s="225"/>
      <x:c r="L13" s="225"/>
      <x:c r="M13" s="225"/>
      <x:c r="N13" s="225"/>
      <x:c r="O13" s="226">
        <x:f t="shared" si="9"/>
        <x:v>0</x:v>
      </x:c>
      <x:c r="P13" s="227"/>
      <x:c r="S13" s="96"/>
    </x:row>
    <x:row r="14" spans="1:19">
      <x:c r="A14" s="424"/>
      <x:c r="B14" s="234"/>
      <x:c r="C14" s="228"/>
      <x:c r="D14" s="229"/>
      <x:c r="E14" s="229"/>
      <x:c r="F14" s="229"/>
      <x:c r="G14" s="229"/>
      <x:c r="H14" s="229"/>
      <x:c r="I14" s="229"/>
      <x:c r="J14" s="229"/>
      <x:c r="K14" s="229"/>
      <x:c r="L14" s="229"/>
      <x:c r="M14" s="229"/>
      <x:c r="N14" s="229"/>
      <x:c r="O14" s="230">
        <x:f t="shared" si="9"/>
        <x:v>0</x:v>
      </x:c>
      <x:c r="P14" s="231"/>
      <x:c r="S14" s="96"/>
    </x:row>
    <x:row r="15" spans="1:19">
      <x:c r="A15" s="81"/>
      <x:c r="B15" s="238"/>
      <x:c r="C15" s="93"/>
      <x:c r="D15" s="93"/>
      <x:c r="E15" s="93"/>
      <x:c r="F15" s="93"/>
      <x:c r="G15" s="93"/>
      <x:c r="H15" s="93"/>
      <x:c r="I15" s="93"/>
      <x:c r="J15" s="93"/>
      <x:c r="K15" s="93"/>
      <x:c r="L15" s="93"/>
      <x:c r="M15" s="93"/>
      <x:c r="N15" s="93"/>
      <x:c r="O15" s="220"/>
      <x:c r="P15" s="94"/>
      <x:c r="Q15" s="95"/>
      <x:c r="S15" s="96"/>
    </x:row>
    <x:row r="16" spans="1:19">
      <x:c r="A16" s="423" t="s">
        <x:v>2317</x:v>
      </x:c>
      <x:c r="B16" s="239"/>
      <x:c r="C16" s="222">
        <x:f t="shared" ref="C16:N16" si="10">SUM(C17:C24)</x:f>
        <x:v>2701543.1242</x:v>
      </x:c>
      <x:c r="D16" s="221">
        <x:f t="shared" si="10"/>
        <x:v>3151800.3148999996</x:v>
      </x:c>
      <x:c r="E16" s="221">
        <x:f t="shared" si="10"/>
        <x:v>3752143.2324999999</x:v>
      </x:c>
      <x:c r="F16" s="221">
        <x:f t="shared" si="10"/>
        <x:v>3451971.7686999999</x:v>
      </x:c>
      <x:c r="G16" s="221">
        <x:f t="shared" si="10"/>
        <x:v>3602057.4955999996</x:v>
      </x:c>
      <x:c r="H16" s="221">
        <x:f t="shared" si="10"/>
        <x:v>3508885.4564999994</x:v>
      </x:c>
      <x:c r="I16" s="221">
        <x:f t="shared" si="10"/>
        <x:v>2627537.8648999995</x:v>
      </x:c>
      <x:c r="J16" s="221">
        <x:f t="shared" si="10"/>
        <x:v>1622170.9934999999</x:v>
      </x:c>
      <x:c r="K16" s="221">
        <x:f t="shared" si="10"/>
        <x:v>2129949.233</x:v>
      </x:c>
      <x:c r="L16" s="221">
        <x:f t="shared" si="10"/>
        <x:v>2192860.733</x:v>
      </x:c>
      <x:c r="M16" s="221">
        <x:f t="shared" si="10"/>
        <x:v>1896282.9</x:v>
      </x:c>
      <x:c r="N16" s="221">
        <x:f t="shared" si="10"/>
        <x:v>2089503.6694999998</x:v>
      </x:c>
      <x:c r="O16" s="221">
        <x:f>SUM(C16:N16)</x:f>
        <x:v>32726706.786299996</x:v>
      </x:c>
      <x:c r="P16" s="223"/>
      <x:c r="S16" s="96"/>
    </x:row>
    <x:row r="17" spans="1:19">
      <x:c r="A17" s="423"/>
      <x:c r="B17" s="1808" t="s">
        <x:v>780</x:v>
      </x:c>
      <x:c r="C17" s="1809">
        <x:v>320837.98</x:v>
      </x:c>
      <x:c r="D17" s="1810">
        <x:v>374310.98</x:v>
      </x:c>
      <x:c r="E17" s="1810">
        <x:v>445608.31</x:v>
      </x:c>
      <x:c r="F17" s="1811">
        <x:v>409959.64</x:v>
      </x:c>
      <x:c r="G17" s="1811">
        <x:v>427783.97</x:v>
      </x:c>
      <x:c r="H17" s="1811">
        <x:v>414011.79</x:v>
      </x:c>
      <x:c r="I17" s="1811">
        <x:v>306215.03000000003</x:v>
      </x:c>
      <x:c r="J17" s="1811">
        <x:v>185649.84</x:v>
      </x:c>
      <x:c r="K17" s="1811">
        <x:v>247649.03</x:v>
      </x:c>
      <x:c r="L17" s="1811">
        <x:v>255820.55</x:v>
      </x:c>
      <x:c r="M17" s="1811">
        <x:v>219935.43</x:v>
      </x:c>
      <x:c r="N17" s="1811">
        <x:v>241077.05</x:v>
      </x:c>
      <x:c r="O17" s="632">
        <x:v>9372854</x:v>
      </x:c>
      <x:c r="P17" s="633" t="s">
        <x:v>785</x:v>
      </x:c>
      <x:c r="S17" s="96"/>
    </x:row>
    <x:row r="18" spans="1:19">
      <x:c r="A18" s="423"/>
      <x:c r="B18" s="1808" t="s">
        <x:v>781</x:v>
      </x:c>
      <x:c r="C18" s="1809">
        <x:v>353618.80019999994</x:v>
      </x:c>
      <x:c r="D18" s="1810">
        <x:v>412555.26689999999</x:v>
      </x:c>
      <x:c r="E18" s="1810">
        <x:v>491137.22249999997</x:v>
      </x:c>
      <x:c r="F18" s="1810">
        <x:v>451846.24470000004</x:v>
      </x:c>
      <x:c r="G18" s="1810">
        <x:v>471491.73359999998</x:v>
      </x:c>
      <x:c r="H18" s="1811">
        <x:v>491137.22249999997</x:v>
      </x:c>
      <x:c r="I18" s="1811">
        <x:v>412555.26689999999</x:v>
      </x:c>
      <x:c r="J18" s="1811">
        <x:v>294682.33350000001</x:v>
      </x:c>
      <x:c r="K18" s="1811">
        <x:v>341211.12300000002</x:v>
      </x:c>
      <x:c r="L18" s="1811">
        <x:v>341211.12300000002</x:v>
      </x:c>
      <x:c r="M18" s="1811">
        <x:v>310191.93</x:v>
      </x:c>
      <x:c r="N18" s="1811">
        <x:v>356720.71950000001</x:v>
      </x:c>
      <x:c r="O18" s="632">
        <x:v>2988257</x:v>
      </x:c>
      <x:c r="P18" s="633" t="s">
        <x:v>31</x:v>
      </x:c>
      <x:c r="S18" s="96"/>
    </x:row>
    <x:row r="19" spans="1:19">
      <x:c r="A19" s="423"/>
      <x:c r="B19" s="1808" t="s">
        <x:v>782</x:v>
      </x:c>
      <x:c r="C19" s="1809">
        <x:v>1504424.88</x:v>
      </x:c>
      <x:c r="D19" s="1810">
        <x:v>1755162.36</x:v>
      </x:c>
      <x:c r="E19" s="1810">
        <x:v>2089479</x:v>
      </x:c>
      <x:c r="F19" s="1810">
        <x:v>1922320.68</x:v>
      </x:c>
      <x:c r="G19" s="1810">
        <x:v>2005899.8399999999</x:v>
      </x:c>
      <x:c r="H19" s="1811">
        <x:v>1922320.68</x:v>
      </x:c>
      <x:c r="I19" s="1811">
        <x:v>1394907.36</x:v>
      </x:c>
      <x:c r="J19" s="1811">
        <x:v>821381.4</x:v>
      </x:c>
      <x:c r="K19" s="1811">
        <x:v>1123995.6000000001</x:v>
      </x:c>
      <x:c r="L19" s="1811">
        <x:v>1167226.2</x:v>
      </x:c>
      <x:c r="M19" s="1811">
        <x:v>994303.79999999993</x:v>
      </x:c>
      <x:c r="N19" s="1811">
        <x:v>1080765</x:v>
      </x:c>
      <x:c r="O19" s="632">
        <x:v>6239592</x:v>
      </x:c>
      <x:c r="P19" s="633" t="s">
        <x:v>34</x:v>
      </x:c>
      <x:c r="S19" s="96"/>
    </x:row>
    <x:row r="20" spans="1:19">
      <x:c r="A20" s="423"/>
      <x:c r="B20" s="1808" t="s">
        <x:v>783</x:v>
      </x:c>
      <x:c r="C20" s="1809">
        <x:v>370690.56</x:v>
      </x:c>
      <x:c r="D20" s="1810">
        <x:v>432472.32000000001</x:v>
      </x:c>
      <x:c r="E20" s="1810">
        <x:v>514847.99999999994</x:v>
      </x:c>
      <x:c r="F20" s="1810">
        <x:v>473660.16000000003</x:v>
      </x:c>
      <x:c r="G20" s="1810">
        <x:v>494254.07999999996</x:v>
      </x:c>
      <x:c r="H20" s="1811">
        <x:v>487230.71999999997</x:v>
      </x:c>
      <x:c r="I20" s="1811">
        <x:v>372952.32000000001</x:v>
      </x:c>
      <x:c r="J20" s="1811">
        <x:v>237484.79999999999</x:v>
      </x:c>
      <x:c r="K20" s="1811">
        <x:v>303552</x:v>
      </x:c>
      <x:c r="L20" s="1811">
        <x:v>310694.39999999997</x:v>
      </x:c>
      <x:c r="M20" s="1811">
        <x:v>271411.20000000001</x:v>
      </x:c>
      <x:c r="N20" s="1811">
        <x:v>301766.39999999997</x:v>
      </x:c>
      <x:c r="O20" s="632">
        <x:v>4188650</x:v>
      </x:c>
      <x:c r="P20" s="633" t="s">
        <x:v>785</x:v>
      </x:c>
      <x:c r="S20" s="96"/>
    </x:row>
    <x:row r="21" spans="1:19">
      <x:c r="A21" s="423"/>
      <x:c r="B21" s="1808" t="s">
        <x:v>784</x:v>
      </x:c>
      <x:c r="C21" s="1809">
        <x:v>151970.90400000001</x:v>
      </x:c>
      <x:c r="D21" s="1810">
        <x:v>177299.38800000001</x:v>
      </x:c>
      <x:c r="E21" s="1810">
        <x:v>211070.7</x:v>
      </x:c>
      <x:c r="F21" s="1810">
        <x:v>194185.04399999999</x:v>
      </x:c>
      <x:c r="G21" s="1810">
        <x:v>202627.872</x:v>
      </x:c>
      <x:c r="H21" s="1811">
        <x:v>194185.04399999999</x:v>
      </x:c>
      <x:c r="I21" s="1811">
        <x:v>140907.88800000001</x:v>
      </x:c>
      <x:c r="J21" s="1811">
        <x:v>82972.62</x:v>
      </x:c>
      <x:c r="K21" s="1811">
        <x:v>113541.48000000001</x:v>
      </x:c>
      <x:c r="L21" s="1811">
        <x:v>117908.46</x:v>
      </x:c>
      <x:c r="M21" s="1811">
        <x:v>100440.54</x:v>
      </x:c>
      <x:c r="N21" s="1811">
        <x:v>109174.5</x:v>
      </x:c>
      <x:c r="O21" s="632">
        <x:v>1205216</x:v>
      </x:c>
      <x:c r="P21" s="633" t="s">
        <x:v>1466</x:v>
      </x:c>
      <x:c r="Q21" s="383"/>
      <x:c r="S21" s="96"/>
    </x:row>
    <x:row r="22" spans="1:19">
      <x:c r="A22" s="423"/>
      <x:c r="B22" s="581"/>
      <x:c r="C22" s="579"/>
      <x:c r="D22" s="580"/>
      <x:c r="E22" s="580"/>
      <x:c r="F22" s="580"/>
      <x:c r="G22" s="580"/>
      <x:c r="H22" s="580"/>
      <x:c r="I22" s="225"/>
      <x:c r="J22" s="225"/>
      <x:c r="K22" s="225"/>
      <x:c r="L22" s="225"/>
      <x:c r="M22" s="225"/>
      <x:c r="N22" s="225"/>
      <x:c r="O22" s="226">
        <x:f t="shared" ref="O22:O24" si="11">SUM(C22:N22)</x:f>
        <x:v>0</x:v>
      </x:c>
      <x:c r="P22" s="227"/>
      <x:c r="S22" s="96"/>
    </x:row>
    <x:row r="23" spans="1:19">
      <x:c r="A23" s="423"/>
      <x:c r="B23" s="233"/>
      <x:c r="C23" s="224"/>
      <x:c r="D23" s="225"/>
      <x:c r="E23" s="225"/>
      <x:c r="F23" s="225"/>
      <x:c r="G23" s="225"/>
      <x:c r="H23" s="225"/>
      <x:c r="I23" s="225"/>
      <x:c r="J23" s="225"/>
      <x:c r="K23" s="225"/>
      <x:c r="L23" s="225"/>
      <x:c r="M23" s="225"/>
      <x:c r="N23" s="225"/>
      <x:c r="O23" s="226">
        <x:f t="shared" si="11"/>
        <x:v>0</x:v>
      </x:c>
      <x:c r="P23" s="227"/>
      <x:c r="S23" s="96"/>
    </x:row>
    <x:row r="24" spans="1:19">
      <x:c r="A24" s="424"/>
      <x:c r="B24" s="234"/>
      <x:c r="C24" s="228"/>
      <x:c r="D24" s="229"/>
      <x:c r="E24" s="229"/>
      <x:c r="F24" s="229"/>
      <x:c r="G24" s="229"/>
      <x:c r="H24" s="229"/>
      <x:c r="I24" s="229"/>
      <x:c r="J24" s="229"/>
      <x:c r="K24" s="229"/>
      <x:c r="L24" s="229"/>
      <x:c r="M24" s="229"/>
      <x:c r="N24" s="229"/>
      <x:c r="O24" s="230">
        <x:f t="shared" si="11"/>
        <x:v>0</x:v>
      </x:c>
      <x:c r="P24" s="231"/>
      <x:c r="S24" s="96"/>
    </x:row>
    <x:row r="25" spans="1:19">
      <x:c r="O25" s="3"/>
    </x:row>
    <x:row r="26" spans="1:19">
      <x:c r="A26" s="1" t="s">
        <x:v>402</x:v>
      </x:c>
    </x:row>
    <x:row r="27" spans="1:19">
      <x:c r="A27" s="110" t="s">
        <x:v>424</x:v>
      </x:c>
    </x:row>
    <x:row r="28" spans="1:19">
      <x:c r="A28" s="111" t="s">
        <x:v>425</x:v>
      </x:c>
    </x:row>
    <x:row r="29" spans="1:19">
      <x:c r="A29" s="1" t="s">
        <x:v>426</x:v>
      </x:c>
    </x:row>
    <x:row r="30" spans="1:19">
      <x:c r="A30" s="1" t="s">
        <x:v>427</x:v>
      </x:c>
    </x:row>
    <x:row r="31" spans="1:19">
      <x:c r="A31" s="1" t="s">
        <x:v>428</x:v>
      </x:c>
    </x:row>
    <x:row r="32" spans="1:19">
      <x:c r="A32" s="110" t="s">
        <x:v>422</x:v>
      </x:c>
      <x:c r="C32" s="113"/>
      <x:c r="D32" s="113"/>
      <x:c r="E32" s="113"/>
      <x:c r="F32" s="113"/>
      <x:c r="G32" s="113"/>
      <x:c r="H32" s="113"/>
      <x:c r="I32" s="113"/>
      <x:c r="J32" s="113"/>
      <x:c r="K32" s="113"/>
      <x:c r="L32" s="113"/>
      <x:c r="M32" s="113"/>
      <x:c r="N32" s="113"/>
    </x:row>
    <x:row r="33" spans="1:14">
      <x:c r="A33" s="110"/>
      <x:c r="C33" s="113"/>
      <x:c r="D33" s="113"/>
      <x:c r="E33" s="113"/>
      <x:c r="F33" s="113"/>
      <x:c r="G33" s="113"/>
      <x:c r="H33" s="113"/>
      <x:c r="I33" s="113"/>
      <x:c r="J33" s="113"/>
      <x:c r="K33" s="113"/>
      <x:c r="L33" s="113"/>
      <x:c r="M33" s="113"/>
      <x:c r="N33" s="113"/>
    </x:row>
    <x:row r="34" spans="1:14">
      <x:c r="A34" s="110" t="s">
        <x:v>416</x:v>
      </x:c>
    </x:row>
    <x:row r="35" spans="1:14">
      <x:c r="A35" s="111" t="s">
        <x:v>417</x:v>
      </x:c>
    </x:row>
    <x:row r="36" spans="1:14">
      <x:c r="A36" s="1" t="s">
        <x:v>418</x:v>
      </x:c>
    </x:row>
    <x:row r="37" spans="1:14">
      <x:c r="A37" s="1" t="s">
        <x:v>419</x:v>
      </x:c>
    </x:row>
    <x:row r="38" spans="1:14">
      <x:c r="A38" s="1" t="s">
        <x:v>420</x:v>
      </x:c>
    </x:row>
    <x:row r="39" spans="1:14" s="112" customFormat="1">
      <x:c r="B39" s="241"/>
    </x:row>
  </x:sheetData>
  <x:phoneticPr fontId="9" type="noConversion"/>
  <x:pageMargins left="0.7" right="0.7" top="0.75" bottom="0.75" header="0.3" footer="0.3"/>
</x:worksheet>
</file>

<file path=xl/worksheets/sheet3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54B4331-CA86-445A-81BC-02AA046B130E}" mc:Ignorable="x14ac xr xr2 xr3">
  <x:sheetPr>
    <x:tabColor rgb="FFFF0000"/>
  </x:sheetPr>
  <x:dimension ref="A1:S47"/>
  <x:sheetViews>
    <x:sheetView workbookViewId="0">
      <x:selection activeCell="E22" sqref="E22"/>
    </x:sheetView>
  </x:sheetViews>
  <x:sheetFormatPr defaultColWidth="13.296875" defaultRowHeight="17.399999999999999"/>
  <x:cols>
    <x:col min="1" max="1" width="21.3984375" style="1" customWidth="1"/>
    <x:col min="2" max="2" width="27.296875" style="1" bestFit="1" customWidth="1"/>
    <x:col min="3" max="16384" width="13.296875" style="1"/>
  </x:cols>
  <x:sheetData>
    <x:row r="1" spans="1:19">
      <x:c r="A1" s="92" t="s">
        <x:v>394</x:v>
      </x:c>
      <x:c r="B1" s="116" t="s">
        <x:v>403</x:v>
      </x:c>
      <x:c r="C1" s="82"/>
      <x:c r="D1" s="82"/>
      <x:c r="E1" s="82"/>
      <x:c r="F1" s="82"/>
      <x:c r="G1" s="82"/>
      <x:c r="H1" s="82"/>
      <x:c r="I1" s="82"/>
      <x:c r="J1" s="82"/>
      <x:c r="K1" s="82"/>
      <x:c r="L1" s="82"/>
      <x:c r="M1" s="82"/>
      <x:c r="N1" s="82"/>
      <x:c r="O1" s="83"/>
      <x:c r="P1" s="84"/>
    </x:row>
    <x:row r="2" spans="1:19">
      <x:c r="A2" s="92" t="s">
        <x:v>395</x:v>
      </x:c>
      <x:c r="B2" s="116" t="s">
        <x:v>423</x:v>
      </x:c>
      <x:c r="C2" s="83"/>
      <x:c r="D2" s="83"/>
      <x:c r="E2" s="83"/>
      <x:c r="F2" s="83"/>
      <x:c r="G2" s="83"/>
      <x:c r="H2" s="83"/>
      <x:c r="I2" s="83"/>
      <x:c r="J2" s="83"/>
      <x:c r="K2" s="83"/>
      <x:c r="L2" s="83"/>
      <x:c r="M2" s="83"/>
      <x:c r="N2" s="83"/>
      <x:c r="O2" s="83"/>
      <x:c r="P2" s="83"/>
    </x:row>
    <x:row r="3" spans="1:19">
      <x:c r="A3" s="85"/>
      <x:c r="B3" s="85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6"/>
      <x:c r="N3" s="86"/>
      <x:c r="O3" s="85"/>
      <x:c r="P3" s="87"/>
    </x:row>
    <x:row r="4" spans="1:19">
      <x:c r="A4" s="88" t="s">
        <x:v>397</x:v>
      </x:c>
      <x:c r="B4" s="89"/>
      <x:c r="C4" s="90" t="s">
        <x:v>0</x:v>
      </x:c>
      <x:c r="D4" s="90" t="s">
        <x:v>1</x:v>
      </x:c>
      <x:c r="E4" s="90" t="s">
        <x:v>2</x:v>
      </x:c>
      <x:c r="F4" s="90" t="s">
        <x:v>3</x:v>
      </x:c>
      <x:c r="G4" s="90" t="s">
        <x:v>4</x:v>
      </x:c>
      <x:c r="H4" s="90" t="s">
        <x:v>5</x:v>
      </x:c>
      <x:c r="I4" s="90" t="s">
        <x:v>6</x:v>
      </x:c>
      <x:c r="J4" s="90" t="s">
        <x:v>7</x:v>
      </x:c>
      <x:c r="K4" s="90" t="s">
        <x:v>8</x:v>
      </x:c>
      <x:c r="L4" s="90" t="s">
        <x:v>9</x:v>
      </x:c>
      <x:c r="M4" s="90" t="s">
        <x:v>62</x:v>
      </x:c>
      <x:c r="N4" s="90" t="s">
        <x:v>63</x:v>
      </x:c>
      <x:c r="O4" s="89" t="s">
        <x:v>400</x:v>
      </x:c>
      <x:c r="P4" s="89" t="s">
        <x:v>398</x:v>
      </x:c>
    </x:row>
    <x:row r="5" spans="1:19">
      <x:c r="A5" s="91"/>
      <x:c r="B5" s="92" t="s">
        <x:v>399</x:v>
      </x:c>
      <x:c r="C5" s="93">
        <x:f t="shared" ref="C5:N5" si="0">SUMIF($B:$B,"",C:C)</x:f>
        <x:v>155500</x:v>
      </x:c>
      <x:c r="D5" s="93">
        <x:f t="shared" si="0"/>
        <x:v>155500</x:v>
      </x:c>
      <x:c r="E5" s="93">
        <x:f t="shared" si="0"/>
        <x:v>155500</x:v>
      </x:c>
      <x:c r="F5" s="93">
        <x:f t="shared" si="0"/>
        <x:v>155500</x:v>
      </x:c>
      <x:c r="G5" s="93">
        <x:f t="shared" si="0"/>
        <x:v>155500</x:v>
      </x:c>
      <x:c r="H5" s="93">
        <x:f t="shared" si="0"/>
        <x:v>155500</x:v>
      </x:c>
      <x:c r="I5" s="93">
        <x:f t="shared" si="0"/>
        <x:v>155500</x:v>
      </x:c>
      <x:c r="J5" s="93">
        <x:f t="shared" si="0"/>
        <x:v>155500</x:v>
      </x:c>
      <x:c r="K5" s="93">
        <x:f t="shared" si="0"/>
        <x:v>155500</x:v>
      </x:c>
      <x:c r="L5" s="93">
        <x:f t="shared" si="0"/>
        <x:v>155500</x:v>
      </x:c>
      <x:c r="M5" s="93">
        <x:f t="shared" si="0"/>
        <x:v>155500</x:v>
      </x:c>
      <x:c r="N5" s="93">
        <x:f t="shared" si="0"/>
        <x:v>155500</x:v>
      </x:c>
      <x:c r="O5" s="93">
        <x:f>SUM(C5:N5)</x:f>
        <x:v>1866000</x:v>
      </x:c>
      <x:c r="P5" s="94"/>
      <x:c r="Q5" s="95"/>
      <x:c r="S5" s="96"/>
    </x:row>
    <x:row r="6" spans="1:19">
      <x:c r="A6" s="385" t="s">
        <x:v>410</x:v>
      </x:c>
      <x:c r="B6" s="98"/>
      <x:c r="C6" s="99">
        <x:f t="shared" ref="C6:M6" si="1">SUM(C7:C28)</x:f>
        <x:v>155500</x:v>
      </x:c>
      <x:c r="D6" s="99">
        <x:f t="shared" si="1"/>
        <x:v>155500</x:v>
      </x:c>
      <x:c r="E6" s="99">
        <x:f t="shared" si="1"/>
        <x:v>155500</x:v>
      </x:c>
      <x:c r="F6" s="99">
        <x:f t="shared" si="1"/>
        <x:v>155500</x:v>
      </x:c>
      <x:c r="G6" s="99">
        <x:f t="shared" si="1"/>
        <x:v>155500</x:v>
      </x:c>
      <x:c r="H6" s="99">
        <x:f t="shared" si="1"/>
        <x:v>155500</x:v>
      </x:c>
      <x:c r="I6" s="99">
        <x:f t="shared" si="1"/>
        <x:v>155500</x:v>
      </x:c>
      <x:c r="J6" s="99">
        <x:f t="shared" si="1"/>
        <x:v>155500</x:v>
      </x:c>
      <x:c r="K6" s="99">
        <x:f t="shared" si="1"/>
        <x:v>155500</x:v>
      </x:c>
      <x:c r="L6" s="99">
        <x:f t="shared" si="1"/>
        <x:v>155500</x:v>
      </x:c>
      <x:c r="M6" s="99">
        <x:f t="shared" si="1"/>
        <x:v>155500</x:v>
      </x:c>
      <x:c r="N6" s="99">
        <x:f>SUM(N7:N28)</x:f>
        <x:v>155500</x:v>
      </x:c>
      <x:c r="O6" s="100">
        <x:f>SUM(C6:N6)</x:f>
        <x:v>1866000</x:v>
      </x:c>
      <x:c r="P6" s="81"/>
      <x:c r="S6" s="96"/>
    </x:row>
    <x:row r="7" spans="1:19">
      <x:c r="A7" s="386"/>
      <x:c r="B7" s="1772" t="s">
        <x:v>2498</x:v>
      </x:c>
      <x:c r="C7" s="1767">
        <x:v>155500</x:v>
      </x:c>
      <x:c r="D7" s="1767">
        <x:v>155500</x:v>
      </x:c>
      <x:c r="E7" s="1767">
        <x:v>155500</x:v>
      </x:c>
      <x:c r="F7" s="1767">
        <x:v>155500</x:v>
      </x:c>
      <x:c r="G7" s="1767">
        <x:v>155500</x:v>
      </x:c>
      <x:c r="H7" s="1767">
        <x:v>155500</x:v>
      </x:c>
      <x:c r="I7" s="1767">
        <x:v>155500</x:v>
      </x:c>
      <x:c r="J7" s="1767">
        <x:v>155500</x:v>
      </x:c>
      <x:c r="K7" s="1767">
        <x:v>155500</x:v>
      </x:c>
      <x:c r="L7" s="1767">
        <x:v>155500</x:v>
      </x:c>
      <x:c r="M7" s="1767">
        <x:v>155500</x:v>
      </x:c>
      <x:c r="N7" s="1767">
        <x:v>155500</x:v>
      </x:c>
      <x:c r="O7" s="104">
        <x:f>SUM(C7:N7)</x:f>
        <x:v>1866000</x:v>
      </x:c>
      <x:c r="P7" s="389"/>
      <x:c r="S7" s="96"/>
    </x:row>
    <x:row r="8" spans="1:19">
      <x:c r="A8" s="386"/>
      <x:c r="B8" s="105"/>
      <x:c r="C8" s="103"/>
      <x:c r="D8" s="103"/>
      <x:c r="E8" s="103"/>
      <x:c r="F8" s="103"/>
      <x:c r="G8" s="103"/>
      <x:c r="H8" s="103"/>
      <x:c r="I8" s="103"/>
      <x:c r="J8" s="103"/>
      <x:c r="K8" s="103"/>
      <x:c r="L8" s="103"/>
      <x:c r="M8" s="103"/>
      <x:c r="N8" s="103"/>
      <x:c r="O8" s="104"/>
      <x:c r="P8" s="81"/>
      <x:c r="S8" s="96"/>
    </x:row>
    <x:row r="9" spans="1:19">
      <x:c r="A9" s="386"/>
      <x:c r="B9" s="105"/>
      <x:c r="C9" s="103"/>
      <x:c r="D9" s="103"/>
      <x:c r="E9" s="103"/>
      <x:c r="F9" s="103"/>
      <x:c r="G9" s="103"/>
      <x:c r="H9" s="103"/>
      <x:c r="I9" s="103"/>
      <x:c r="J9" s="103"/>
      <x:c r="K9" s="103"/>
      <x:c r="L9" s="103"/>
      <x:c r="M9" s="103"/>
      <x:c r="N9" s="103"/>
      <x:c r="O9" s="104"/>
      <x:c r="P9" s="81"/>
      <x:c r="S9" s="96"/>
    </x:row>
    <x:row r="10" spans="1:19">
      <x:c r="A10" s="386"/>
      <x:c r="B10" s="105"/>
      <x:c r="C10" s="103"/>
      <x:c r="D10" s="103"/>
      <x:c r="E10" s="103"/>
      <x:c r="F10" s="103"/>
      <x:c r="G10" s="103"/>
      <x:c r="H10" s="103"/>
      <x:c r="I10" s="103"/>
      <x:c r="J10" s="103"/>
      <x:c r="K10" s="103"/>
      <x:c r="L10" s="103"/>
      <x:c r="M10" s="103"/>
      <x:c r="N10" s="103"/>
      <x:c r="O10" s="104"/>
      <x:c r="P10" s="81"/>
      <x:c r="S10" s="96"/>
    </x:row>
    <x:row r="11" spans="1:19">
      <x:c r="A11" s="386"/>
      <x:c r="B11" s="105"/>
      <x:c r="C11" s="103"/>
      <x:c r="D11" s="103"/>
      <x:c r="E11" s="103"/>
      <x:c r="F11" s="103"/>
      <x:c r="G11" s="103"/>
      <x:c r="H11" s="103"/>
      <x:c r="I11" s="103"/>
      <x:c r="J11" s="103"/>
      <x:c r="K11" s="103"/>
      <x:c r="L11" s="103"/>
      <x:c r="M11" s="103"/>
      <x:c r="N11" s="103"/>
      <x:c r="O11" s="104"/>
      <x:c r="P11" s="81"/>
      <x:c r="S11" s="96"/>
    </x:row>
    <x:row r="12" spans="1:19">
      <x:c r="A12" s="386"/>
      <x:c r="B12" s="105"/>
      <x:c r="C12" s="378"/>
      <x:c r="D12" s="378"/>
      <x:c r="E12" s="378"/>
      <x:c r="F12" s="378"/>
      <x:c r="G12" s="378"/>
      <x:c r="H12" s="378"/>
      <x:c r="I12" s="378"/>
      <x:c r="J12" s="378"/>
      <x:c r="K12" s="378"/>
      <x:c r="L12" s="378"/>
      <x:c r="M12" s="378"/>
      <x:c r="N12" s="378"/>
      <x:c r="O12" s="104"/>
      <x:c r="P12" s="81"/>
      <x:c r="S12" s="96"/>
    </x:row>
    <x:row r="13" spans="1:19">
      <x:c r="A13" s="386"/>
      <x:c r="B13" s="105"/>
      <x:c r="C13" s="378"/>
      <x:c r="D13" s="378"/>
      <x:c r="E13" s="378"/>
      <x:c r="F13" s="378"/>
      <x:c r="G13" s="378"/>
      <x:c r="H13" s="378"/>
      <x:c r="I13" s="378"/>
      <x:c r="J13" s="378"/>
      <x:c r="K13" s="378"/>
      <x:c r="L13" s="378"/>
      <x:c r="M13" s="378"/>
      <x:c r="N13" s="378"/>
      <x:c r="O13" s="104"/>
      <x:c r="P13" s="81"/>
      <x:c r="S13" s="96"/>
    </x:row>
    <x:row r="14" spans="1:19">
      <x:c r="A14" s="386"/>
      <x:c r="B14" s="105"/>
      <x:c r="C14" s="378"/>
      <x:c r="D14" s="378"/>
      <x:c r="E14" s="378"/>
      <x:c r="F14" s="378"/>
      <x:c r="G14" s="378"/>
      <x:c r="H14" s="378"/>
      <x:c r="I14" s="378"/>
      <x:c r="J14" s="378"/>
      <x:c r="K14" s="378"/>
      <x:c r="L14" s="378"/>
      <x:c r="M14" s="378"/>
      <x:c r="N14" s="378"/>
      <x:c r="O14" s="104"/>
      <x:c r="P14" s="81"/>
      <x:c r="S14" s="96"/>
    </x:row>
    <x:row r="15" spans="1:19">
      <x:c r="A15" s="386"/>
      <x:c r="B15" s="105"/>
      <x:c r="C15" s="378"/>
      <x:c r="D15" s="378"/>
      <x:c r="E15" s="378"/>
      <x:c r="F15" s="378"/>
      <x:c r="G15" s="378"/>
      <x:c r="H15" s="378"/>
      <x:c r="I15" s="378"/>
      <x:c r="J15" s="378"/>
      <x:c r="K15" s="378"/>
      <x:c r="L15" s="378"/>
      <x:c r="M15" s="378"/>
      <x:c r="N15" s="378"/>
      <x:c r="O15" s="104"/>
      <x:c r="P15" s="81"/>
      <x:c r="S15" s="96"/>
    </x:row>
    <x:row r="16" spans="1:19">
      <x:c r="A16" s="386"/>
      <x:c r="B16" s="105"/>
      <x:c r="C16" s="378"/>
      <x:c r="D16" s="378"/>
      <x:c r="E16" s="378"/>
      <x:c r="F16" s="378"/>
      <x:c r="G16" s="378"/>
      <x:c r="H16" s="378"/>
      <x:c r="I16" s="378"/>
      <x:c r="J16" s="378"/>
      <x:c r="K16" s="378"/>
      <x:c r="L16" s="378"/>
      <x:c r="M16" s="378"/>
      <x:c r="N16" s="378"/>
      <x:c r="O16" s="104"/>
      <x:c r="P16" s="81"/>
      <x:c r="S16" s="96"/>
    </x:row>
    <x:row r="17" spans="1:19">
      <x:c r="A17" s="386"/>
      <x:c r="B17" s="105"/>
      <x:c r="C17" s="378"/>
      <x:c r="D17" s="378"/>
      <x:c r="E17" s="378"/>
      <x:c r="F17" s="378"/>
      <x:c r="G17" s="378"/>
      <x:c r="H17" s="378"/>
      <x:c r="I17" s="378"/>
      <x:c r="J17" s="378"/>
      <x:c r="K17" s="378"/>
      <x:c r="L17" s="378"/>
      <x:c r="M17" s="378"/>
      <x:c r="N17" s="378"/>
      <x:c r="O17" s="104"/>
      <x:c r="P17" s="81"/>
      <x:c r="S17" s="96"/>
    </x:row>
    <x:row r="18" spans="1:19">
      <x:c r="A18" s="386"/>
      <x:c r="B18" s="105"/>
      <x:c r="C18" s="378"/>
      <x:c r="D18" s="378"/>
      <x:c r="E18" s="378"/>
      <x:c r="F18" s="378"/>
      <x:c r="G18" s="378"/>
      <x:c r="H18" s="378"/>
      <x:c r="I18" s="378"/>
      <x:c r="J18" s="378"/>
      <x:c r="K18" s="378"/>
      <x:c r="L18" s="378"/>
      <x:c r="M18" s="378"/>
      <x:c r="N18" s="378"/>
      <x:c r="O18" s="104"/>
      <x:c r="P18" s="81"/>
      <x:c r="S18" s="96"/>
    </x:row>
    <x:row r="19" spans="1:19">
      <x:c r="A19" s="386"/>
      <x:c r="B19" s="105"/>
      <x:c r="C19" s="378"/>
      <x:c r="D19" s="378"/>
      <x:c r="E19" s="378"/>
      <x:c r="F19" s="378"/>
      <x:c r="G19" s="378"/>
      <x:c r="H19" s="378"/>
      <x:c r="I19" s="378"/>
      <x:c r="J19" s="378"/>
      <x:c r="K19" s="378"/>
      <x:c r="L19" s="378"/>
      <x:c r="M19" s="378"/>
      <x:c r="N19" s="378"/>
      <x:c r="O19" s="104"/>
      <x:c r="P19" s="81"/>
      <x:c r="S19" s="96"/>
    </x:row>
    <x:row r="20" spans="1:19">
      <x:c r="A20" s="386"/>
      <x:c r="B20" s="105"/>
      <x:c r="C20" s="378"/>
      <x:c r="D20" s="378"/>
      <x:c r="E20" s="378"/>
      <x:c r="F20" s="378"/>
      <x:c r="G20" s="378"/>
      <x:c r="H20" s="378"/>
      <x:c r="I20" s="378"/>
      <x:c r="J20" s="378"/>
      <x:c r="K20" s="378"/>
      <x:c r="L20" s="378"/>
      <x:c r="M20" s="378"/>
      <x:c r="N20" s="378"/>
      <x:c r="O20" s="104"/>
      <x:c r="P20" s="81"/>
      <x:c r="S20" s="96"/>
    </x:row>
    <x:row r="21" spans="1:19">
      <x:c r="A21" s="386"/>
      <x:c r="B21" s="105"/>
      <x:c r="C21" s="378"/>
      <x:c r="D21" s="378"/>
      <x:c r="E21" s="378"/>
      <x:c r="F21" s="378"/>
      <x:c r="G21" s="378"/>
      <x:c r="H21" s="378"/>
      <x:c r="I21" s="378"/>
      <x:c r="J21" s="378"/>
      <x:c r="K21" s="378"/>
      <x:c r="L21" s="378"/>
      <x:c r="M21" s="378"/>
      <x:c r="N21" s="378"/>
      <x:c r="O21" s="104"/>
      <x:c r="P21" s="81"/>
      <x:c r="S21" s="96"/>
    </x:row>
    <x:row r="22" spans="1:19">
      <x:c r="A22" s="386"/>
      <x:c r="B22" s="105"/>
      <x:c r="C22" s="378"/>
      <x:c r="D22" s="378"/>
      <x:c r="E22" s="378"/>
      <x:c r="F22" s="378"/>
      <x:c r="G22" s="378"/>
      <x:c r="H22" s="378"/>
      <x:c r="I22" s="378"/>
      <x:c r="J22" s="378"/>
      <x:c r="K22" s="378"/>
      <x:c r="L22" s="378"/>
      <x:c r="M22" s="378"/>
      <x:c r="N22" s="378"/>
      <x:c r="O22" s="104"/>
      <x:c r="P22" s="81"/>
      <x:c r="S22" s="96"/>
    </x:row>
    <x:row r="23" spans="1:19">
      <x:c r="A23" s="386"/>
      <x:c r="B23" s="105"/>
      <x:c r="C23" s="103"/>
      <x:c r="D23" s="103"/>
      <x:c r="E23" s="103"/>
      <x:c r="F23" s="103"/>
      <x:c r="G23" s="103"/>
      <x:c r="H23" s="103"/>
      <x:c r="I23" s="103"/>
      <x:c r="J23" s="103"/>
      <x:c r="K23" s="103"/>
      <x:c r="L23" s="103"/>
      <x:c r="M23" s="103"/>
      <x:c r="N23" s="103"/>
      <x:c r="O23" s="104"/>
      <x:c r="P23" s="81"/>
      <x:c r="S23" s="96"/>
    </x:row>
    <x:row r="24" spans="1:19">
      <x:c r="A24" s="386"/>
      <x:c r="B24" s="105"/>
      <x:c r="C24" s="103"/>
      <x:c r="D24" s="103"/>
      <x:c r="E24" s="103"/>
      <x:c r="F24" s="103"/>
      <x:c r="G24" s="103"/>
      <x:c r="H24" s="103"/>
      <x:c r="I24" s="103"/>
      <x:c r="J24" s="103"/>
      <x:c r="K24" s="103"/>
      <x:c r="L24" s="103"/>
      <x:c r="M24" s="103"/>
      <x:c r="N24" s="103"/>
      <x:c r="O24" s="104"/>
      <x:c r="P24" s="81"/>
      <x:c r="S24" s="96"/>
    </x:row>
    <x:row r="25" spans="1:19">
      <x:c r="A25" s="386"/>
      <x:c r="B25" s="105"/>
      <x:c r="C25" s="103"/>
      <x:c r="D25" s="103"/>
      <x:c r="E25" s="103"/>
      <x:c r="F25" s="103"/>
      <x:c r="G25" s="103"/>
      <x:c r="H25" s="103"/>
      <x:c r="I25" s="103"/>
      <x:c r="J25" s="103"/>
      <x:c r="K25" s="103"/>
      <x:c r="L25" s="103"/>
      <x:c r="M25" s="103"/>
      <x:c r="N25" s="103"/>
      <x:c r="O25" s="104"/>
      <x:c r="P25" s="81"/>
      <x:c r="S25" s="96"/>
    </x:row>
    <x:row r="26" spans="1:19">
      <x:c r="A26" s="386"/>
      <x:c r="B26" s="105"/>
      <x:c r="C26" s="103"/>
      <x:c r="D26" s="103"/>
      <x:c r="E26" s="103"/>
      <x:c r="F26" s="103"/>
      <x:c r="G26" s="103"/>
      <x:c r="H26" s="103"/>
      <x:c r="I26" s="103"/>
      <x:c r="J26" s="103"/>
      <x:c r="K26" s="103"/>
      <x:c r="L26" s="103"/>
      <x:c r="M26" s="103"/>
      <x:c r="N26" s="103"/>
      <x:c r="O26" s="104"/>
      <x:c r="P26" s="81"/>
      <x:c r="S26" s="96"/>
    </x:row>
    <x:row r="27" spans="1:19">
      <x:c r="A27" s="386"/>
      <x:c r="B27" s="105"/>
      <x:c r="C27" s="103"/>
      <x:c r="D27" s="103"/>
      <x:c r="E27" s="103"/>
      <x:c r="F27" s="103"/>
      <x:c r="G27" s="103"/>
      <x:c r="H27" s="103"/>
      <x:c r="I27" s="103"/>
      <x:c r="J27" s="103"/>
      <x:c r="K27" s="103"/>
      <x:c r="L27" s="103"/>
      <x:c r="M27" s="103"/>
      <x:c r="N27" s="103"/>
      <x:c r="O27" s="104"/>
      <x:c r="P27" s="81"/>
      <x:c r="S27" s="96"/>
    </x:row>
    <x:row r="28" spans="1:19">
      <x:c r="A28" s="386"/>
      <x:c r="B28" s="106"/>
      <x:c r="C28" s="107"/>
      <x:c r="D28" s="107"/>
      <x:c r="E28" s="107"/>
      <x:c r="F28" s="107"/>
      <x:c r="G28" s="107"/>
      <x:c r="H28" s="107"/>
      <x:c r="I28" s="107"/>
      <x:c r="J28" s="107"/>
      <x:c r="K28" s="107"/>
      <x:c r="L28" s="107"/>
      <x:c r="M28" s="107"/>
      <x:c r="N28" s="107"/>
      <x:c r="O28" s="108"/>
      <x:c r="P28" s="81"/>
      <x:c r="S28" s="96"/>
    </x:row>
    <x:row r="29" spans="1:19">
      <x:c r="A29" s="91"/>
      <x:c r="B29" s="92" t="s">
        <x:v>399</x:v>
      </x:c>
      <x:c r="C29" s="93">
        <x:f t="shared" ref="C29:N29" si="2">SUMIF($B:$B,"sum",C:C)</x:f>
        <x:v>618000</x:v>
      </x:c>
      <x:c r="D29" s="93">
        <x:f t="shared" si="2"/>
        <x:v>618000</x:v>
      </x:c>
      <x:c r="E29" s="93">
        <x:f t="shared" si="2"/>
        <x:v>618000</x:v>
      </x:c>
      <x:c r="F29" s="93">
        <x:f t="shared" si="2"/>
        <x:v>618000</x:v>
      </x:c>
      <x:c r="G29" s="93">
        <x:f t="shared" si="2"/>
        <x:v>618000</x:v>
      </x:c>
      <x:c r="H29" s="93">
        <x:f t="shared" si="2"/>
        <x:v>618000</x:v>
      </x:c>
      <x:c r="I29" s="93">
        <x:f t="shared" si="2"/>
        <x:v>618000</x:v>
      </x:c>
      <x:c r="J29" s="93">
        <x:f t="shared" si="2"/>
        <x:v>618000</x:v>
      </x:c>
      <x:c r="K29" s="93">
        <x:f t="shared" si="2"/>
        <x:v>618000</x:v>
      </x:c>
      <x:c r="L29" s="93">
        <x:f t="shared" si="2"/>
        <x:v>618000</x:v>
      </x:c>
      <x:c r="M29" s="93">
        <x:f t="shared" si="2"/>
        <x:v>618000</x:v>
      </x:c>
      <x:c r="N29" s="93">
        <x:f t="shared" si="2"/>
        <x:v>618000</x:v>
      </x:c>
      <x:c r="O29" s="93">
        <x:f>SUM(C29:N29)</x:f>
        <x:v>7416000</x:v>
      </x:c>
      <x:c r="P29" s="94"/>
      <x:c r="Q29" s="95"/>
      <x:c r="S29" s="96"/>
    </x:row>
    <x:row r="30" spans="1:19">
      <x:c r="A30" s="253" t="s">
        <x:v>786</x:v>
      </x:c>
      <x:c r="B30" s="98" t="s">
        <x:v>401</x:v>
      </x:c>
      <x:c r="C30" s="99">
        <x:f>SUM(C31:C36)</x:f>
        <x:v>618000</x:v>
      </x:c>
      <x:c r="D30" s="99">
        <x:f t="shared" ref="D30:N30" si="3">SUM(D31:D36)</x:f>
        <x:v>618000</x:v>
      </x:c>
      <x:c r="E30" s="99">
        <x:f t="shared" si="3"/>
        <x:v>618000</x:v>
      </x:c>
      <x:c r="F30" s="99">
        <x:f t="shared" si="3"/>
        <x:v>618000</x:v>
      </x:c>
      <x:c r="G30" s="99">
        <x:f t="shared" si="3"/>
        <x:v>618000</x:v>
      </x:c>
      <x:c r="H30" s="99">
        <x:f t="shared" si="3"/>
        <x:v>618000</x:v>
      </x:c>
      <x:c r="I30" s="99">
        <x:f t="shared" si="3"/>
        <x:v>618000</x:v>
      </x:c>
      <x:c r="J30" s="99">
        <x:f t="shared" si="3"/>
        <x:v>618000</x:v>
      </x:c>
      <x:c r="K30" s="99">
        <x:f t="shared" si="3"/>
        <x:v>618000</x:v>
      </x:c>
      <x:c r="L30" s="99">
        <x:f t="shared" si="3"/>
        <x:v>618000</x:v>
      </x:c>
      <x:c r="M30" s="99">
        <x:f t="shared" si="3"/>
        <x:v>618000</x:v>
      </x:c>
      <x:c r="N30" s="99">
        <x:f t="shared" si="3"/>
        <x:v>618000</x:v>
      </x:c>
      <x:c r="O30" s="100">
        <x:f>SUM(C30:N30)</x:f>
        <x:v>7416000</x:v>
      </x:c>
      <x:c r="P30" s="81"/>
      <x:c r="S30" s="96"/>
    </x:row>
    <x:row r="31" spans="1:19">
      <x:c r="A31" s="251"/>
      <x:c r="B31" s="1772" t="s">
        <x:v>2499</x:v>
      </x:c>
      <x:c r="C31" s="1767">
        <x:v>618000</x:v>
      </x:c>
      <x:c r="D31" s="1767">
        <x:f>C31</x:f>
        <x:v>618000</x:v>
      </x:c>
      <x:c r="E31" s="1767">
        <x:f t="shared" ref="E31:N31" si="4">D31</x:f>
        <x:v>618000</x:v>
      </x:c>
      <x:c r="F31" s="1767">
        <x:f t="shared" si="4"/>
        <x:v>618000</x:v>
      </x:c>
      <x:c r="G31" s="1767">
        <x:f t="shared" si="4"/>
        <x:v>618000</x:v>
      </x:c>
      <x:c r="H31" s="1767">
        <x:f t="shared" si="4"/>
        <x:v>618000</x:v>
      </x:c>
      <x:c r="I31" s="1767">
        <x:f t="shared" si="4"/>
        <x:v>618000</x:v>
      </x:c>
      <x:c r="J31" s="1767">
        <x:f t="shared" si="4"/>
        <x:v>618000</x:v>
      </x:c>
      <x:c r="K31" s="1767">
        <x:f t="shared" si="4"/>
        <x:v>618000</x:v>
      </x:c>
      <x:c r="L31" s="1767">
        <x:f t="shared" si="4"/>
        <x:v>618000</x:v>
      </x:c>
      <x:c r="M31" s="1767">
        <x:f t="shared" si="4"/>
        <x:v>618000</x:v>
      </x:c>
      <x:c r="N31" s="1767">
        <x:f t="shared" si="4"/>
        <x:v>618000</x:v>
      </x:c>
      <x:c r="O31" s="104"/>
      <x:c r="P31" s="362"/>
      <x:c r="S31" s="96"/>
    </x:row>
    <x:row r="32" spans="1:19">
      <x:c r="A32" s="251"/>
      <x:c r="B32" s="102"/>
      <x:c r="C32" s="103"/>
      <x:c r="D32" s="103"/>
      <x:c r="E32" s="103"/>
      <x:c r="F32" s="103"/>
      <x:c r="G32" s="103"/>
      <x:c r="H32" s="103"/>
      <x:c r="I32" s="103"/>
      <x:c r="J32" s="103"/>
      <x:c r="K32" s="103"/>
      <x:c r="L32" s="103"/>
      <x:c r="M32" s="103"/>
      <x:c r="N32" s="103"/>
      <x:c r="O32" s="104"/>
      <x:c r="P32" s="81"/>
      <x:c r="S32" s="96"/>
    </x:row>
    <x:row r="33" spans="1:19">
      <x:c r="A33" s="251"/>
      <x:c r="B33" s="105"/>
      <x:c r="C33" s="103"/>
      <x:c r="D33" s="103"/>
      <x:c r="E33" s="103"/>
      <x:c r="F33" s="103"/>
      <x:c r="G33" s="103"/>
      <x:c r="H33" s="103"/>
      <x:c r="I33" s="103"/>
      <x:c r="J33" s="103"/>
      <x:c r="K33" s="103"/>
      <x:c r="L33" s="103"/>
      <x:c r="M33" s="103"/>
      <x:c r="N33" s="103"/>
      <x:c r="O33" s="104">
        <x:f t="shared" ref="O33:O36" si="5">SUM(C33:N33)</x:f>
        <x:v>0</x:v>
      </x:c>
      <x:c r="P33" s="81"/>
      <x:c r="S33" s="96"/>
    </x:row>
    <x:row r="34" spans="1:19">
      <x:c r="A34" s="251"/>
      <x:c r="B34" s="105"/>
      <x:c r="C34" s="103"/>
      <x:c r="D34" s="103"/>
      <x:c r="E34" s="103"/>
      <x:c r="F34" s="103"/>
      <x:c r="G34" s="103"/>
      <x:c r="H34" s="103"/>
      <x:c r="I34" s="103"/>
      <x:c r="J34" s="103"/>
      <x:c r="K34" s="103"/>
      <x:c r="L34" s="103"/>
      <x:c r="M34" s="103"/>
      <x:c r="N34" s="103"/>
      <x:c r="O34" s="104">
        <x:f t="shared" si="5"/>
        <x:v>0</x:v>
      </x:c>
      <x:c r="P34" s="81"/>
      <x:c r="S34" s="96"/>
    </x:row>
    <x:row r="35" spans="1:19">
      <x:c r="A35" s="251"/>
      <x:c r="B35" s="105"/>
      <x:c r="C35" s="103"/>
      <x:c r="D35" s="103"/>
      <x:c r="E35" s="103"/>
      <x:c r="F35" s="103"/>
      <x:c r="G35" s="103"/>
      <x:c r="H35" s="103"/>
      <x:c r="I35" s="103"/>
      <x:c r="J35" s="103"/>
      <x:c r="K35" s="103"/>
      <x:c r="L35" s="103"/>
      <x:c r="M35" s="103"/>
      <x:c r="N35" s="103"/>
      <x:c r="O35" s="104">
        <x:f t="shared" si="5"/>
        <x:v>0</x:v>
      </x:c>
      <x:c r="P35" s="81"/>
      <x:c r="S35" s="96"/>
    </x:row>
    <x:row r="36" spans="1:19">
      <x:c r="A36" s="252"/>
      <x:c r="B36" s="106"/>
      <x:c r="C36" s="107"/>
      <x:c r="D36" s="107"/>
      <x:c r="E36" s="107"/>
      <x:c r="F36" s="107"/>
      <x:c r="G36" s="107"/>
      <x:c r="H36" s="107"/>
      <x:c r="I36" s="107"/>
      <x:c r="J36" s="107"/>
      <x:c r="K36" s="107"/>
      <x:c r="L36" s="107"/>
      <x:c r="M36" s="107"/>
      <x:c r="N36" s="107"/>
      <x:c r="O36" s="108">
        <x:f t="shared" si="5"/>
        <x:v>0</x:v>
      </x:c>
      <x:c r="P36" s="81"/>
      <x:c r="S36" s="96"/>
    </x:row>
    <x:row r="37" spans="1:19">
      <x:c r="O37" s="3"/>
    </x:row>
    <x:row r="38" spans="1:19">
      <x:c r="A38" s="1" t="s">
        <x:v>402</x:v>
      </x:c>
    </x:row>
    <x:row r="39" spans="1:19">
      <x:c r="A39" s="110" t="s">
        <x:v>404</x:v>
      </x:c>
    </x:row>
    <x:row r="40" spans="1:19">
      <x:c r="A40" s="111" t="s">
        <x:v>405</x:v>
      </x:c>
    </x:row>
    <x:row r="44" spans="1:19" s="112" customFormat="1"/>
    <x:row r="45" spans="1:19">
      <x:c r="C45" s="113"/>
      <x:c r="D45" s="113"/>
      <x:c r="E45" s="113"/>
      <x:c r="F45" s="113"/>
      <x:c r="G45" s="113"/>
      <x:c r="H45" s="113"/>
      <x:c r="I45" s="113"/>
      <x:c r="J45" s="113"/>
      <x:c r="K45" s="113"/>
      <x:c r="L45" s="113"/>
      <x:c r="M45" s="113"/>
      <x:c r="N45" s="113"/>
    </x:row>
    <x:row r="46" spans="1:19">
      <x:c r="A46" s="114"/>
      <x:c r="C46" s="3"/>
    </x:row>
    <x:row r="47" spans="1:19">
      <x:c r="A47" s="115"/>
    </x:row>
  </x:sheetData>
  <x:phoneticPr fontId="9" type="noConversion"/>
  <x:pageMargins left="0.7" right="0.7" top="0.75" bottom="0.75" header="0.3" footer="0.3"/>
</x:worksheet>
</file>

<file path=xl/worksheets/sheet3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4D0DE29-6041-465D-B9C3-3C42EB66364A}" mc:Ignorable="x14ac xr xr2 xr3">
  <x:sheetPr>
    <x:tabColor rgb="FFFF0000"/>
  </x:sheetPr>
  <x:dimension ref="A1:S29"/>
  <x:sheetViews>
    <x:sheetView workbookViewId="0">
      <x:selection activeCell="G19" sqref="G19"/>
    </x:sheetView>
  </x:sheetViews>
  <x:sheetFormatPr defaultColWidth="13.296875" defaultRowHeight="17.399999999999999"/>
  <x:cols>
    <x:col min="1" max="1" width="13.296875" style="1"/>
    <x:col min="2" max="2" width="25.59765625" style="1" bestFit="1" customWidth="1"/>
    <x:col min="3" max="16384" width="13.296875" style="1"/>
  </x:cols>
  <x:sheetData>
    <x:row r="1" spans="1:19">
      <x:c r="A1" s="92" t="s">
        <x:v>394</x:v>
      </x:c>
      <x:c r="B1" s="116" t="s">
        <x:v>396</x:v>
      </x:c>
      <x:c r="C1" s="82"/>
      <x:c r="D1" s="82"/>
      <x:c r="E1" s="82"/>
      <x:c r="F1" s="82"/>
      <x:c r="G1" s="82"/>
      <x:c r="H1" s="82"/>
      <x:c r="I1" s="82"/>
      <x:c r="J1" s="82"/>
      <x:c r="K1" s="82"/>
      <x:c r="L1" s="82"/>
      <x:c r="M1" s="82"/>
      <x:c r="N1" s="82"/>
      <x:c r="O1" s="83"/>
      <x:c r="P1" s="84"/>
    </x:row>
    <x:row r="2" spans="1:19">
      <x:c r="A2" s="92" t="s">
        <x:v>395</x:v>
      </x:c>
      <x:c r="B2" s="116" t="s">
        <x:v>114</x:v>
      </x:c>
      <x:c r="C2" s="83"/>
      <x:c r="D2" s="83"/>
      <x:c r="E2" s="83"/>
      <x:c r="F2" s="83"/>
      <x:c r="G2" s="83"/>
      <x:c r="H2" s="83"/>
      <x:c r="I2" s="83"/>
      <x:c r="J2" s="83"/>
      <x:c r="K2" s="83"/>
      <x:c r="L2" s="83"/>
      <x:c r="M2" s="83"/>
      <x:c r="N2" s="83"/>
      <x:c r="O2" s="83"/>
      <x:c r="P2" s="83"/>
    </x:row>
    <x:row r="3" spans="1:19">
      <x:c r="A3" s="85"/>
      <x:c r="B3" s="85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6"/>
      <x:c r="N3" s="86"/>
      <x:c r="O3" s="85"/>
      <x:c r="P3" s="87"/>
    </x:row>
    <x:row r="4" spans="1:19">
      <x:c r="A4" s="88" t="s">
        <x:v>397</x:v>
      </x:c>
      <x:c r="B4" s="89"/>
      <x:c r="C4" s="90" t="s">
        <x:v>0</x:v>
      </x:c>
      <x:c r="D4" s="90" t="s">
        <x:v>1</x:v>
      </x:c>
      <x:c r="E4" s="90" t="s">
        <x:v>2</x:v>
      </x:c>
      <x:c r="F4" s="90" t="s">
        <x:v>3</x:v>
      </x:c>
      <x:c r="G4" s="90" t="s">
        <x:v>4</x:v>
      </x:c>
      <x:c r="H4" s="90" t="s">
        <x:v>5</x:v>
      </x:c>
      <x:c r="I4" s="90" t="s">
        <x:v>6</x:v>
      </x:c>
      <x:c r="J4" s="90" t="s">
        <x:v>7</x:v>
      </x:c>
      <x:c r="K4" s="90" t="s">
        <x:v>8</x:v>
      </x:c>
      <x:c r="L4" s="90" t="s">
        <x:v>9</x:v>
      </x:c>
      <x:c r="M4" s="90" t="s">
        <x:v>62</x:v>
      </x:c>
      <x:c r="N4" s="90" t="s">
        <x:v>63</x:v>
      </x:c>
      <x:c r="O4" s="89" t="s">
        <x:v>400</x:v>
      </x:c>
      <x:c r="P4" s="89" t="s">
        <x:v>398</x:v>
      </x:c>
    </x:row>
    <x:row r="5" spans="1:19">
      <x:c r="A5" s="91"/>
      <x:c r="B5" s="92" t="s">
        <x:v>399</x:v>
      </x:c>
      <x:c r="C5" s="93">
        <x:f>SUMIF($B:$B,"sum",C:C)</x:f>
        <x:v>435000</x:v>
      </x:c>
      <x:c r="D5" s="93">
        <x:f t="shared" ref="D5:N5" si="0">SUMIF($B:$B,"sum",D:D)</x:f>
        <x:v>435000</x:v>
      </x:c>
      <x:c r="E5" s="93">
        <x:f t="shared" si="0"/>
        <x:v>465000</x:v>
      </x:c>
      <x:c r="F5" s="93">
        <x:f t="shared" si="0"/>
        <x:v>435000</x:v>
      </x:c>
      <x:c r="G5" s="93">
        <x:f t="shared" si="0"/>
        <x:v>435000</x:v>
      </x:c>
      <x:c r="H5" s="93">
        <x:f t="shared" si="0"/>
        <x:v>465000</x:v>
      </x:c>
      <x:c r="I5" s="93">
        <x:f t="shared" si="0"/>
        <x:v>435000</x:v>
      </x:c>
      <x:c r="J5" s="93">
        <x:f t="shared" si="0"/>
        <x:v>435000</x:v>
      </x:c>
      <x:c r="K5" s="93">
        <x:f t="shared" si="0"/>
        <x:v>465000</x:v>
      </x:c>
      <x:c r="L5" s="93">
        <x:f t="shared" si="0"/>
        <x:v>435000</x:v>
      </x:c>
      <x:c r="M5" s="93">
        <x:f t="shared" si="0"/>
        <x:v>435000</x:v>
      </x:c>
      <x:c r="N5" s="93">
        <x:f t="shared" si="0"/>
        <x:v>465000</x:v>
      </x:c>
      <x:c r="O5" s="93">
        <x:f>SUM(C5:N5)</x:f>
        <x:v>5340000</x:v>
      </x:c>
      <x:c r="P5" s="94"/>
      <x:c r="Q5" s="95"/>
      <x:c r="S5" s="96"/>
    </x:row>
    <x:row r="6" spans="1:19">
      <x:c r="A6" s="97"/>
      <x:c r="B6" s="98" t="s">
        <x:v>401</x:v>
      </x:c>
      <x:c r="C6" s="99">
        <x:f>SUM(C7:C12)</x:f>
        <x:v>255000</x:v>
      </x:c>
      <x:c r="D6" s="99">
        <x:f t="shared" ref="D6:N6" si="1">SUM(D7:D12)</x:f>
        <x:v>255000</x:v>
      </x:c>
      <x:c r="E6" s="99">
        <x:f t="shared" si="1"/>
        <x:v>285000</x:v>
      </x:c>
      <x:c r="F6" s="99">
        <x:f t="shared" si="1"/>
        <x:v>255000</x:v>
      </x:c>
      <x:c r="G6" s="99">
        <x:f t="shared" si="1"/>
        <x:v>255000</x:v>
      </x:c>
      <x:c r="H6" s="99">
        <x:f t="shared" si="1"/>
        <x:v>285000</x:v>
      </x:c>
      <x:c r="I6" s="99">
        <x:f t="shared" si="1"/>
        <x:v>255000</x:v>
      </x:c>
      <x:c r="J6" s="99">
        <x:f t="shared" si="1"/>
        <x:v>255000</x:v>
      </x:c>
      <x:c r="K6" s="99">
        <x:f t="shared" si="1"/>
        <x:v>285000</x:v>
      </x:c>
      <x:c r="L6" s="99">
        <x:f t="shared" si="1"/>
        <x:v>255000</x:v>
      </x:c>
      <x:c r="M6" s="99">
        <x:f t="shared" si="1"/>
        <x:v>255000</x:v>
      </x:c>
      <x:c r="N6" s="99">
        <x:f t="shared" si="1"/>
        <x:v>285000</x:v>
      </x:c>
      <x:c r="O6" s="100">
        <x:f>SUM(C6:N6)</x:f>
        <x:v>3180000</x:v>
      </x:c>
      <x:c r="P6" s="81"/>
      <x:c r="Q6" s="1" t="s">
        <x:v>1486</x:v>
      </x:c>
      <x:c r="S6" s="96"/>
    </x:row>
    <x:row r="7" spans="1:19">
      <x:c r="A7" s="101" t="s">
        <x:v>410</x:v>
      </x:c>
      <x:c r="B7" s="1772" t="s">
        <x:v>1488</x:v>
      </x:c>
      <x:c r="C7" s="1767">
        <x:v>135000</x:v>
      </x:c>
      <x:c r="D7" s="1767">
        <x:v>135000</x:v>
      </x:c>
      <x:c r="E7" s="1767">
        <x:v>135000</x:v>
      </x:c>
      <x:c r="F7" s="1767">
        <x:v>135000</x:v>
      </x:c>
      <x:c r="G7" s="1767">
        <x:v>135000</x:v>
      </x:c>
      <x:c r="H7" s="1767">
        <x:v>135000</x:v>
      </x:c>
      <x:c r="I7" s="1767">
        <x:v>135000</x:v>
      </x:c>
      <x:c r="J7" s="1767">
        <x:v>135000</x:v>
      </x:c>
      <x:c r="K7" s="1767">
        <x:v>135000</x:v>
      </x:c>
      <x:c r="L7" s="1767">
        <x:v>135000</x:v>
      </x:c>
      <x:c r="M7" s="1767">
        <x:v>135000</x:v>
      </x:c>
      <x:c r="N7" s="1767">
        <x:v>135000</x:v>
      </x:c>
      <x:c r="O7" s="104">
        <x:f t="shared" ref="O7:O12" si="2">SUM(C7:N7)</x:f>
        <x:v>1620000</x:v>
      </x:c>
      <x:c r="P7" s="81"/>
      <x:c r="Q7" s="1">
        <x:v>12</x:v>
      </x:c>
      <x:c r="S7" s="96"/>
    </x:row>
    <x:row r="8" spans="1:19">
      <x:c r="A8" s="101"/>
      <x:c r="B8" s="1773" t="s">
        <x:v>1538</x:v>
      </x:c>
      <x:c r="C8" s="1767">
        <x:v>100000</x:v>
      </x:c>
      <x:c r="D8" s="1767">
        <x:v>100000</x:v>
      </x:c>
      <x:c r="E8" s="1767">
        <x:v>100000</x:v>
      </x:c>
      <x:c r="F8" s="1767">
        <x:v>100000</x:v>
      </x:c>
      <x:c r="G8" s="1767">
        <x:v>100000</x:v>
      </x:c>
      <x:c r="H8" s="1767">
        <x:v>100000</x:v>
      </x:c>
      <x:c r="I8" s="1767">
        <x:v>100000</x:v>
      </x:c>
      <x:c r="J8" s="1767">
        <x:v>100000</x:v>
      </x:c>
      <x:c r="K8" s="1767">
        <x:v>100000</x:v>
      </x:c>
      <x:c r="L8" s="1767">
        <x:v>100000</x:v>
      </x:c>
      <x:c r="M8" s="1767">
        <x:v>100000</x:v>
      </x:c>
      <x:c r="N8" s="1767">
        <x:v>100000</x:v>
      </x:c>
      <x:c r="O8" s="104">
        <x:f t="shared" si="2"/>
        <x:v>1200000</x:v>
      </x:c>
      <x:c r="P8" s="81"/>
      <x:c r="S8" s="96"/>
    </x:row>
    <x:row r="9" spans="1:19">
      <x:c r="A9" s="101"/>
      <x:c r="B9" s="1773" t="s">
        <x:v>810</x:v>
      </x:c>
      <x:c r="C9" s="1767">
        <x:v>20000</x:v>
      </x:c>
      <x:c r="D9" s="1767">
        <x:v>20000</x:v>
      </x:c>
      <x:c r="E9" s="1767">
        <x:v>20000</x:v>
      </x:c>
      <x:c r="F9" s="1767">
        <x:v>20000</x:v>
      </x:c>
      <x:c r="G9" s="1767">
        <x:v>20000</x:v>
      </x:c>
      <x:c r="H9" s="1767">
        <x:v>20000</x:v>
      </x:c>
      <x:c r="I9" s="1767">
        <x:v>20000</x:v>
      </x:c>
      <x:c r="J9" s="1767">
        <x:v>20000</x:v>
      </x:c>
      <x:c r="K9" s="1767">
        <x:v>20000</x:v>
      </x:c>
      <x:c r="L9" s="1767">
        <x:v>20000</x:v>
      </x:c>
      <x:c r="M9" s="1767">
        <x:v>20000</x:v>
      </x:c>
      <x:c r="N9" s="1767">
        <x:v>20000</x:v>
      </x:c>
      <x:c r="O9" s="104">
        <x:f t="shared" si="2"/>
        <x:v>240000</x:v>
      </x:c>
      <x:c r="P9" s="81"/>
      <x:c r="S9" s="96"/>
    </x:row>
    <x:row r="10" spans="1:19">
      <x:c r="A10" s="101"/>
      <x:c r="B10" s="1773" t="s">
        <x:v>809</x:v>
      </x:c>
      <x:c r="C10" s="1767"/>
      <x:c r="D10" s="1767"/>
      <x:c r="E10" s="1767">
        <x:v>30000</x:v>
      </x:c>
      <x:c r="F10" s="1767"/>
      <x:c r="G10" s="1767"/>
      <x:c r="H10" s="1767">
        <x:v>30000</x:v>
      </x:c>
      <x:c r="I10" s="1767"/>
      <x:c r="J10" s="1767"/>
      <x:c r="K10" s="1767">
        <x:v>30000</x:v>
      </x:c>
      <x:c r="L10" s="1767"/>
      <x:c r="M10" s="1767"/>
      <x:c r="N10" s="1767">
        <x:v>30000</x:v>
      </x:c>
      <x:c r="O10" s="104">
        <x:f t="shared" si="2"/>
        <x:v>120000</x:v>
      </x:c>
      <x:c r="P10" s="81"/>
      <x:c r="S10" s="96"/>
    </x:row>
    <x:row r="11" spans="1:19">
      <x:c r="A11" s="101"/>
      <x:c r="B11" s="105"/>
      <x:c r="C11" s="103"/>
      <x:c r="D11" s="103"/>
      <x:c r="E11" s="103"/>
      <x:c r="F11" s="103"/>
      <x:c r="G11" s="103"/>
      <x:c r="H11" s="103"/>
      <x:c r="I11" s="103"/>
      <x:c r="J11" s="103"/>
      <x:c r="K11" s="103"/>
      <x:c r="L11" s="103"/>
      <x:c r="M11" s="103"/>
      <x:c r="N11" s="103"/>
      <x:c r="O11" s="104">
        <x:f t="shared" si="2"/>
        <x:v>0</x:v>
      </x:c>
      <x:c r="P11" s="81"/>
      <x:c r="S11" s="96"/>
    </x:row>
    <x:row r="12" spans="1:19">
      <x:c r="A12" s="109"/>
      <x:c r="B12" s="106"/>
      <x:c r="C12" s="107"/>
      <x:c r="D12" s="107"/>
      <x:c r="E12" s="107"/>
      <x:c r="F12" s="107"/>
      <x:c r="G12" s="107"/>
      <x:c r="H12" s="107"/>
      <x:c r="I12" s="107"/>
      <x:c r="J12" s="107"/>
      <x:c r="K12" s="107"/>
      <x:c r="L12" s="107"/>
      <x:c r="M12" s="107"/>
      <x:c r="N12" s="107"/>
      <x:c r="O12" s="108">
        <x:f t="shared" si="2"/>
        <x:v>0</x:v>
      </x:c>
      <x:c r="P12" s="81"/>
      <x:c r="S12" s="96"/>
    </x:row>
    <x:row r="13" spans="1:19">
      <x:c r="A13" s="97"/>
      <x:c r="B13" s="98" t="s">
        <x:v>401</x:v>
      </x:c>
      <x:c r="C13" s="99">
        <x:f>SUM(C14:C19)</x:f>
        <x:v>180000</x:v>
      </x:c>
      <x:c r="D13" s="99">
        <x:f t="shared" ref="D13:N13" si="3">SUM(D14:D19)</x:f>
        <x:v>180000</x:v>
      </x:c>
      <x:c r="E13" s="99">
        <x:f t="shared" si="3"/>
        <x:v>180000</x:v>
      </x:c>
      <x:c r="F13" s="99">
        <x:f t="shared" si="3"/>
        <x:v>180000</x:v>
      </x:c>
      <x:c r="G13" s="99">
        <x:f t="shared" si="3"/>
        <x:v>180000</x:v>
      </x:c>
      <x:c r="H13" s="99">
        <x:f t="shared" si="3"/>
        <x:v>180000</x:v>
      </x:c>
      <x:c r="I13" s="99">
        <x:f t="shared" si="3"/>
        <x:v>180000</x:v>
      </x:c>
      <x:c r="J13" s="99">
        <x:f t="shared" si="3"/>
        <x:v>180000</x:v>
      </x:c>
      <x:c r="K13" s="99">
        <x:f t="shared" si="3"/>
        <x:v>180000</x:v>
      </x:c>
      <x:c r="L13" s="99">
        <x:f t="shared" si="3"/>
        <x:v>180000</x:v>
      </x:c>
      <x:c r="M13" s="99">
        <x:f t="shared" si="3"/>
        <x:v>180000</x:v>
      </x:c>
      <x:c r="N13" s="99">
        <x:f t="shared" si="3"/>
        <x:v>180000</x:v>
      </x:c>
      <x:c r="O13" s="100">
        <x:f>SUM(C13:N13)</x:f>
        <x:v>2160000</x:v>
      </x:c>
      <x:c r="P13" s="81"/>
      <x:c r="S13" s="96"/>
    </x:row>
    <x:row r="14" spans="1:19">
      <x:c r="A14" s="101" t="s">
        <x:v>788</x:v>
      </x:c>
      <x:c r="B14" s="1772" t="s">
        <x:v>808</x:v>
      </x:c>
      <x:c r="C14" s="1767">
        <x:v>150000</x:v>
      </x:c>
      <x:c r="D14" s="1767">
        <x:v>150000</x:v>
      </x:c>
      <x:c r="E14" s="1767">
        <x:v>150000</x:v>
      </x:c>
      <x:c r="F14" s="1767">
        <x:v>150000</x:v>
      </x:c>
      <x:c r="G14" s="1767">
        <x:v>150000</x:v>
      </x:c>
      <x:c r="H14" s="1767">
        <x:v>150000</x:v>
      </x:c>
      <x:c r="I14" s="1767">
        <x:v>150000</x:v>
      </x:c>
      <x:c r="J14" s="1767">
        <x:v>150000</x:v>
      </x:c>
      <x:c r="K14" s="1767">
        <x:v>150000</x:v>
      </x:c>
      <x:c r="L14" s="1767">
        <x:v>150000</x:v>
      </x:c>
      <x:c r="M14" s="1767">
        <x:v>150000</x:v>
      </x:c>
      <x:c r="N14" s="1767">
        <x:v>150000</x:v>
      </x:c>
      <x:c r="O14" s="104">
        <x:f t="shared" ref="O14:O19" si="4">SUM(C14:N14)</x:f>
        <x:v>1800000</x:v>
      </x:c>
      <x:c r="P14" s="81"/>
      <x:c r="S14" s="96"/>
    </x:row>
    <x:row r="15" spans="1:19">
      <x:c r="A15" s="101"/>
      <x:c r="B15" s="1773" t="s">
        <x:v>809</x:v>
      </x:c>
      <x:c r="C15" s="1767">
        <x:v>30000</x:v>
      </x:c>
      <x:c r="D15" s="1767">
        <x:v>30000</x:v>
      </x:c>
      <x:c r="E15" s="1767">
        <x:v>30000</x:v>
      </x:c>
      <x:c r="F15" s="1767">
        <x:v>30000</x:v>
      </x:c>
      <x:c r="G15" s="1767">
        <x:v>30000</x:v>
      </x:c>
      <x:c r="H15" s="1767">
        <x:v>30000</x:v>
      </x:c>
      <x:c r="I15" s="1767">
        <x:v>30000</x:v>
      </x:c>
      <x:c r="J15" s="1767">
        <x:v>30000</x:v>
      </x:c>
      <x:c r="K15" s="1767">
        <x:v>30000</x:v>
      </x:c>
      <x:c r="L15" s="1767">
        <x:v>30000</x:v>
      </x:c>
      <x:c r="M15" s="1767">
        <x:v>30000</x:v>
      </x:c>
      <x:c r="N15" s="1767">
        <x:v>30000</x:v>
      </x:c>
      <x:c r="O15" s="104">
        <x:f t="shared" si="4"/>
        <x:v>360000</x:v>
      </x:c>
      <x:c r="P15" s="81"/>
      <x:c r="S15" s="96"/>
    </x:row>
    <x:row r="16" spans="1:19">
      <x:c r="A16" s="101"/>
      <x:c r="B16" s="105"/>
      <x:c r="C16" s="103"/>
      <x:c r="D16" s="103"/>
      <x:c r="E16" s="103"/>
      <x:c r="F16" s="103"/>
      <x:c r="G16" s="103"/>
      <x:c r="H16" s="103"/>
      <x:c r="I16" s="103"/>
      <x:c r="J16" s="103"/>
      <x:c r="K16" s="103"/>
      <x:c r="L16" s="103"/>
      <x:c r="M16" s="103"/>
      <x:c r="N16" s="103"/>
      <x:c r="O16" s="104">
        <x:f t="shared" si="4"/>
        <x:v>0</x:v>
      </x:c>
      <x:c r="P16" s="81"/>
      <x:c r="S16" s="96"/>
    </x:row>
    <x:row r="17" spans="1:19">
      <x:c r="A17" s="101"/>
      <x:c r="B17" s="105"/>
      <x:c r="C17" s="103"/>
      <x:c r="D17" s="103"/>
      <x:c r="E17" s="103"/>
      <x:c r="F17" s="103"/>
      <x:c r="G17" s="103"/>
      <x:c r="H17" s="103"/>
      <x:c r="I17" s="103"/>
      <x:c r="J17" s="103"/>
      <x:c r="K17" s="103"/>
      <x:c r="L17" s="103"/>
      <x:c r="M17" s="103"/>
      <x:c r="N17" s="103"/>
      <x:c r="O17" s="104">
        <x:f t="shared" si="4"/>
        <x:v>0</x:v>
      </x:c>
      <x:c r="P17" s="81"/>
      <x:c r="S17" s="96"/>
    </x:row>
    <x:row r="18" spans="1:19">
      <x:c r="A18" s="101"/>
      <x:c r="B18" s="105"/>
      <x:c r="C18" s="103"/>
      <x:c r="D18" s="103"/>
      <x:c r="E18" s="103"/>
      <x:c r="F18" s="103"/>
      <x:c r="G18" s="103"/>
      <x:c r="H18" s="103"/>
      <x:c r="I18" s="103"/>
      <x:c r="J18" s="103"/>
      <x:c r="K18" s="103"/>
      <x:c r="L18" s="103"/>
      <x:c r="M18" s="103"/>
      <x:c r="N18" s="103"/>
      <x:c r="O18" s="104">
        <x:f t="shared" si="4"/>
        <x:v>0</x:v>
      </x:c>
      <x:c r="P18" s="81"/>
      <x:c r="S18" s="96"/>
    </x:row>
    <x:row r="19" spans="1:19">
      <x:c r="A19" s="109"/>
      <x:c r="B19" s="106"/>
      <x:c r="C19" s="107"/>
      <x:c r="D19" s="107"/>
      <x:c r="E19" s="107"/>
      <x:c r="F19" s="107"/>
      <x:c r="G19" s="107"/>
      <x:c r="H19" s="107"/>
      <x:c r="I19" s="107"/>
      <x:c r="J19" s="107"/>
      <x:c r="K19" s="107"/>
      <x:c r="L19" s="107"/>
      <x:c r="M19" s="107"/>
      <x:c r="N19" s="107"/>
      <x:c r="O19" s="108">
        <x:f t="shared" si="4"/>
        <x:v>0</x:v>
      </x:c>
      <x:c r="P19" s="81"/>
      <x:c r="S19" s="96"/>
    </x:row>
    <x:row r="20" spans="1:19">
      <x:c r="O20" s="3"/>
    </x:row>
    <x:row r="21" spans="1:19">
      <x:c r="A21" s="1" t="s">
        <x:v>402</x:v>
      </x:c>
    </x:row>
    <x:row r="22" spans="1:19">
      <x:c r="A22" s="110"/>
    </x:row>
    <x:row r="23" spans="1:19">
      <x:c r="A23" s="117"/>
    </x:row>
    <x:row r="24" spans="1:19">
      <x:c r="A24" s="4"/>
    </x:row>
    <x:row r="25" spans="1:19">
      <x:c r="A25" s="4"/>
    </x:row>
    <x:row r="27" spans="1:19" s="112" customFormat="1">
      <x:c r="A27" s="11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spans="1:19">
      <x:c r="A28" s="114"/>
    </x:row>
    <x:row r="29" spans="1:19">
      <x:c r="A29" s="114"/>
    </x:row>
  </x:sheetData>
  <x:phoneticPr fontId="9" type="noConversion"/>
  <x:pageMargins left="0.7" right="0.7" top="0.75" bottom="0.75" header="0.3" footer="0.3"/>
</x:worksheet>
</file>

<file path=xl/worksheets/sheet3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6F26186-3CA3-4D8E-838E-173E6D66983E}" mc:Ignorable="x14ac xr xr2 xr3">
  <x:sheetPr>
    <x:tabColor rgb="FFFF0000"/>
  </x:sheetPr>
  <x:dimension ref="A1:S45"/>
  <x:sheetViews>
    <x:sheetView workbookViewId="0">
      <x:selection activeCell="F24" sqref="F24"/>
    </x:sheetView>
  </x:sheetViews>
  <x:sheetFormatPr defaultColWidth="13.296875" defaultRowHeight="17.399999999999999"/>
  <x:cols>
    <x:col min="1" max="1" width="13.296875" style="1"/>
    <x:col min="2" max="2" width="25.59765625" style="1" bestFit="1" customWidth="1"/>
    <x:col min="3" max="16384" width="13.296875" style="1"/>
  </x:cols>
  <x:sheetData>
    <x:row r="1" spans="1:19">
      <x:c r="A1" s="92" t="s">
        <x:v>394</x:v>
      </x:c>
      <x:c r="B1" s="116" t="s">
        <x:v>403</x:v>
      </x:c>
      <x:c r="C1" s="82"/>
      <x:c r="D1" s="82"/>
      <x:c r="E1" s="82"/>
      <x:c r="F1" s="82"/>
      <x:c r="G1" s="82"/>
      <x:c r="H1" s="82"/>
      <x:c r="I1" s="82"/>
      <x:c r="J1" s="82"/>
      <x:c r="K1" s="82"/>
      <x:c r="L1" s="82"/>
      <x:c r="M1" s="82"/>
      <x:c r="N1" s="82"/>
      <x:c r="O1" s="83"/>
      <x:c r="P1" s="84"/>
    </x:row>
    <x:row r="2" spans="1:19">
      <x:c r="A2" s="92" t="s">
        <x:v>395</x:v>
      </x:c>
      <x:c r="B2" s="116" t="s">
        <x:v>652</x:v>
      </x:c>
      <x:c r="C2" s="83"/>
      <x:c r="D2" s="83"/>
      <x:c r="E2" s="83"/>
      <x:c r="F2" s="83"/>
      <x:c r="G2" s="83"/>
      <x:c r="H2" s="83"/>
      <x:c r="I2" s="83"/>
      <x:c r="J2" s="83"/>
      <x:c r="K2" s="83"/>
      <x:c r="L2" s="83"/>
      <x:c r="M2" s="83"/>
      <x:c r="N2" s="83"/>
      <x:c r="O2" s="83"/>
      <x:c r="P2" s="83"/>
    </x:row>
    <x:row r="3" spans="1:19">
      <x:c r="A3" s="85"/>
      <x:c r="B3" s="85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6"/>
      <x:c r="N3" s="86"/>
      <x:c r="O3" s="85"/>
      <x:c r="P3" s="87"/>
    </x:row>
    <x:row r="4" spans="1:19">
      <x:c r="A4" s="88" t="s">
        <x:v>397</x:v>
      </x:c>
      <x:c r="B4" s="89"/>
      <x:c r="C4" s="90" t="s">
        <x:v>0</x:v>
      </x:c>
      <x:c r="D4" s="90" t="s">
        <x:v>1</x:v>
      </x:c>
      <x:c r="E4" s="90" t="s">
        <x:v>2</x:v>
      </x:c>
      <x:c r="F4" s="90" t="s">
        <x:v>3</x:v>
      </x:c>
      <x:c r="G4" s="90" t="s">
        <x:v>4</x:v>
      </x:c>
      <x:c r="H4" s="90" t="s">
        <x:v>5</x:v>
      </x:c>
      <x:c r="I4" s="90" t="s">
        <x:v>6</x:v>
      </x:c>
      <x:c r="J4" s="90" t="s">
        <x:v>7</x:v>
      </x:c>
      <x:c r="K4" s="90" t="s">
        <x:v>8</x:v>
      </x:c>
      <x:c r="L4" s="90" t="s">
        <x:v>9</x:v>
      </x:c>
      <x:c r="M4" s="90" t="s">
        <x:v>62</x:v>
      </x:c>
      <x:c r="N4" s="90" t="s">
        <x:v>63</x:v>
      </x:c>
      <x:c r="O4" s="89" t="s">
        <x:v>400</x:v>
      </x:c>
      <x:c r="P4" s="89" t="s">
        <x:v>398</x:v>
      </x:c>
    </x:row>
    <x:row r="5" spans="1:19">
      <x:c r="A5" s="91"/>
      <x:c r="B5" s="92" t="s">
        <x:v>399</x:v>
      </x:c>
      <x:c r="C5" s="93">
        <x:f>SUMIF($B:$B,"",C:C)</x:f>
        <x:v>0</x:v>
      </x:c>
      <x:c r="D5" s="93">
        <x:f t="shared" ref="D5:N5" si="0">SUMIF($B:$B,"",D:D)</x:f>
        <x:v>120000</x:v>
      </x:c>
      <x:c r="E5" s="93">
        <x:f t="shared" si="0"/>
        <x:v>20000</x:v>
      </x:c>
      <x:c r="F5" s="93">
        <x:f t="shared" si="0"/>
        <x:v>0</x:v>
      </x:c>
      <x:c r="G5" s="93">
        <x:f t="shared" si="0"/>
        <x:v>12000</x:v>
      </x:c>
      <x:c r="H5" s="93">
        <x:f t="shared" si="0"/>
        <x:v>0</x:v>
      </x:c>
      <x:c r="I5" s="93">
        <x:f t="shared" si="0"/>
        <x:v>15000</x:v>
      </x:c>
      <x:c r="J5" s="93">
        <x:f t="shared" si="0"/>
        <x:v>0</x:v>
      </x:c>
      <x:c r="K5" s="93">
        <x:f t="shared" si="0"/>
        <x:v>24000</x:v>
      </x:c>
      <x:c r="L5" s="93">
        <x:f t="shared" si="0"/>
        <x:v>0</x:v>
      </x:c>
      <x:c r="M5" s="93">
        <x:f t="shared" si="0"/>
        <x:v>0</x:v>
      </x:c>
      <x:c r="N5" s="93">
        <x:f t="shared" si="0"/>
        <x:v>0</x:v>
      </x:c>
      <x:c r="O5" s="93">
        <x:f>SUM(C5:N5)</x:f>
        <x:v>191000</x:v>
      </x:c>
      <x:c r="P5" s="94"/>
      <x:c r="Q5" s="95"/>
      <x:c r="S5" s="96"/>
    </x:row>
    <x:row r="6" spans="1:19">
      <x:c r="A6" s="97"/>
      <x:c r="B6" s="98"/>
      <x:c r="C6" s="99">
        <x:f>SUM(C7:C12)</x:f>
        <x:v>0</x:v>
      </x:c>
      <x:c r="D6" s="99">
        <x:f t="shared" ref="D6:N6" si="1">SUM(D7:D12)</x:f>
        <x:v>120000</x:v>
      </x:c>
      <x:c r="E6" s="99">
        <x:f t="shared" si="1"/>
        <x:v>20000</x:v>
      </x:c>
      <x:c r="F6" s="99">
        <x:f t="shared" si="1"/>
        <x:v>0</x:v>
      </x:c>
      <x:c r="G6" s="99">
        <x:f t="shared" si="1"/>
        <x:v>12000</x:v>
      </x:c>
      <x:c r="H6" s="99">
        <x:f t="shared" si="1"/>
        <x:v>0</x:v>
      </x:c>
      <x:c r="I6" s="99">
        <x:f t="shared" si="1"/>
        <x:v>15000</x:v>
      </x:c>
      <x:c r="J6" s="99">
        <x:f t="shared" si="1"/>
        <x:v>0</x:v>
      </x:c>
      <x:c r="K6" s="99">
        <x:f t="shared" si="1"/>
        <x:v>24000</x:v>
      </x:c>
      <x:c r="L6" s="99">
        <x:f t="shared" si="1"/>
        <x:v>0</x:v>
      </x:c>
      <x:c r="M6" s="99">
        <x:f t="shared" si="1"/>
        <x:v>0</x:v>
      </x:c>
      <x:c r="N6" s="99">
        <x:f t="shared" si="1"/>
        <x:v>0</x:v>
      </x:c>
      <x:c r="O6" s="100">
        <x:f>SUM(C6:N6)</x:f>
        <x:v>191000</x:v>
      </x:c>
      <x:c r="P6" s="81"/>
      <x:c r="S6" s="96"/>
    </x:row>
    <x:row r="7" spans="1:19">
      <x:c r="A7" s="101" t="s">
        <x:v>410</x:v>
      </x:c>
      <x:c r="B7" s="1772" t="s">
        <x:v>793</x:v>
      </x:c>
      <x:c r="C7" s="1767">
        <x:v>0</x:v>
      </x:c>
      <x:c r="D7" s="1767">
        <x:v>120000</x:v>
      </x:c>
      <x:c r="E7" s="1767">
        <x:v>20000</x:v>
      </x:c>
      <x:c r="F7" s="1767">
        <x:v>0</x:v>
      </x:c>
      <x:c r="G7" s="1767">
        <x:v>12000</x:v>
      </x:c>
      <x:c r="H7" s="1767">
        <x:v>0</x:v>
      </x:c>
      <x:c r="I7" s="1767">
        <x:v>15000</x:v>
      </x:c>
      <x:c r="J7" s="1767">
        <x:v>0</x:v>
      </x:c>
      <x:c r="K7" s="1767">
        <x:v>24000</x:v>
      </x:c>
      <x:c r="L7" s="1767">
        <x:v>0</x:v>
      </x:c>
      <x:c r="M7" s="1767">
        <x:v>0</x:v>
      </x:c>
      <x:c r="N7" s="1767">
        <x:v>0</x:v>
      </x:c>
      <x:c r="O7" s="104">
        <x:f t="shared" ref="O7:O12" si="2">SUM(C7:N7)</x:f>
        <x:v>191000</x:v>
      </x:c>
      <x:c r="P7" s="81" t="s">
        <x:v>2390</x:v>
      </x:c>
      <x:c r="S7" s="96"/>
    </x:row>
    <x:row r="8" spans="1:19">
      <x:c r="A8" s="101"/>
      <x:c r="B8" s="105"/>
      <x:c r="C8" s="103"/>
      <x:c r="D8" s="103"/>
      <x:c r="E8" s="103"/>
      <x:c r="F8" s="103"/>
      <x:c r="G8" s="103"/>
      <x:c r="H8" s="103"/>
      <x:c r="I8" s="103"/>
      <x:c r="J8" s="103"/>
      <x:c r="K8" s="103"/>
      <x:c r="L8" s="103"/>
      <x:c r="M8" s="103"/>
      <x:c r="N8" s="103"/>
      <x:c r="O8" s="104">
        <x:f t="shared" si="2"/>
        <x:v>0</x:v>
      </x:c>
      <x:c r="P8" s="81"/>
      <x:c r="S8" s="96"/>
    </x:row>
    <x:row r="9" spans="1:19">
      <x:c r="A9" s="101"/>
      <x:c r="B9" s="105"/>
      <x:c r="C9" s="103"/>
      <x:c r="D9" s="103"/>
      <x:c r="E9" s="103"/>
      <x:c r="F9" s="103"/>
      <x:c r="G9" s="103"/>
      <x:c r="H9" s="103"/>
      <x:c r="I9" s="103"/>
      <x:c r="J9" s="103"/>
      <x:c r="K9" s="103"/>
      <x:c r="L9" s="103"/>
      <x:c r="M9" s="103"/>
      <x:c r="N9" s="103"/>
      <x:c r="O9" s="104">
        <x:f t="shared" si="2"/>
        <x:v>0</x:v>
      </x:c>
      <x:c r="P9" s="81"/>
      <x:c r="S9" s="96"/>
    </x:row>
    <x:row r="10" spans="1:19">
      <x:c r="A10" s="101"/>
      <x:c r="B10" s="105"/>
      <x:c r="C10" s="103"/>
      <x:c r="D10" s="103"/>
      <x:c r="E10" s="103"/>
      <x:c r="F10" s="103"/>
      <x:c r="G10" s="103"/>
      <x:c r="H10" s="103"/>
      <x:c r="I10" s="103"/>
      <x:c r="J10" s="103"/>
      <x:c r="K10" s="103"/>
      <x:c r="L10" s="103"/>
      <x:c r="M10" s="103"/>
      <x:c r="N10" s="103"/>
      <x:c r="O10" s="104">
        <x:f t="shared" si="2"/>
        <x:v>0</x:v>
      </x:c>
      <x:c r="P10" s="81"/>
      <x:c r="S10" s="96"/>
    </x:row>
    <x:row r="11" spans="1:19">
      <x:c r="A11" s="101"/>
      <x:c r="B11" s="105"/>
      <x:c r="C11" s="103"/>
      <x:c r="D11" s="103"/>
      <x:c r="E11" s="103"/>
      <x:c r="F11" s="103"/>
      <x:c r="G11" s="103"/>
      <x:c r="H11" s="103"/>
      <x:c r="I11" s="103"/>
      <x:c r="J11" s="103"/>
      <x:c r="K11" s="103"/>
      <x:c r="L11" s="103"/>
      <x:c r="M11" s="103"/>
      <x:c r="N11" s="103"/>
      <x:c r="O11" s="104">
        <x:f t="shared" si="2"/>
        <x:v>0</x:v>
      </x:c>
      <x:c r="P11" s="81"/>
      <x:c r="S11" s="96"/>
    </x:row>
    <x:row r="12" spans="1:19">
      <x:c r="A12" s="109"/>
      <x:c r="B12" s="106"/>
      <x:c r="C12" s="107"/>
      <x:c r="D12" s="107"/>
      <x:c r="E12" s="107"/>
      <x:c r="F12" s="107"/>
      <x:c r="G12" s="107"/>
      <x:c r="H12" s="107"/>
      <x:c r="I12" s="107"/>
      <x:c r="J12" s="107"/>
      <x:c r="K12" s="107"/>
      <x:c r="L12" s="107"/>
      <x:c r="M12" s="107"/>
      <x:c r="N12" s="107"/>
      <x:c r="O12" s="108">
        <x:f t="shared" si="2"/>
        <x:v>0</x:v>
      </x:c>
      <x:c r="P12" s="81"/>
      <x:c r="S12" s="96"/>
    </x:row>
    <x:row r="13" spans="1:19">
      <x:c r="A13" s="91"/>
      <x:c r="B13" s="92" t="s">
        <x:v>399</x:v>
      </x:c>
      <x:c r="C13" s="93">
        <x:f>SUMIF($B:$B,"sum",C:C)</x:f>
        <x:v>0</x:v>
      </x:c>
      <x:c r="D13" s="93">
        <x:f t="shared" ref="D13:N13" si="3">SUMIF($B:$B,"sum",D:D)</x:f>
        <x:v>20000</x:v>
      </x:c>
      <x:c r="E13" s="93">
        <x:f t="shared" si="3"/>
        <x:v>400000</x:v>
      </x:c>
      <x:c r="F13" s="93">
        <x:f t="shared" si="3"/>
        <x:v>20000</x:v>
      </x:c>
      <x:c r="G13" s="93">
        <x:f t="shared" si="3"/>
        <x:v>0</x:v>
      </x:c>
      <x:c r="H13" s="93">
        <x:f t="shared" si="3"/>
        <x:v>200000</x:v>
      </x:c>
      <x:c r="I13" s="93">
        <x:f t="shared" si="3"/>
        <x:v>0</x:v>
      </x:c>
      <x:c r="J13" s="93">
        <x:f t="shared" si="3"/>
        <x:v>0</x:v>
      </x:c>
      <x:c r="K13" s="93">
        <x:f t="shared" si="3"/>
        <x:v>0</x:v>
      </x:c>
      <x:c r="L13" s="93">
        <x:f t="shared" si="3"/>
        <x:v>150000</x:v>
      </x:c>
      <x:c r="M13" s="93">
        <x:f t="shared" si="3"/>
        <x:v>0</x:v>
      </x:c>
      <x:c r="N13" s="93">
        <x:f t="shared" si="3"/>
        <x:v>0</x:v>
      </x:c>
      <x:c r="O13" s="93">
        <x:f>SUM(C13:N13)</x:f>
        <x:v>790000</x:v>
      </x:c>
      <x:c r="P13" s="94"/>
      <x:c r="Q13" s="95"/>
      <x:c r="S13" s="96"/>
    </x:row>
    <x:row r="14" spans="1:19">
      <x:c r="A14" s="97"/>
      <x:c r="B14" s="98" t="s">
        <x:v>401</x:v>
      </x:c>
      <x:c r="C14" s="99">
        <x:f>SUM(C15:C20)</x:f>
        <x:v>0</x:v>
      </x:c>
      <x:c r="D14" s="99">
        <x:f t="shared" ref="D14:N14" si="4">SUM(D15:D20)</x:f>
        <x:v>0</x:v>
      </x:c>
      <x:c r="E14" s="99">
        <x:f t="shared" si="4"/>
        <x:v>0</x:v>
      </x:c>
      <x:c r="F14" s="99">
        <x:f t="shared" si="4"/>
        <x:v>0</x:v>
      </x:c>
      <x:c r="G14" s="99">
        <x:f t="shared" si="4"/>
        <x:v>0</x:v>
      </x:c>
      <x:c r="H14" s="99">
        <x:f t="shared" si="4"/>
        <x:v>0</x:v>
      </x:c>
      <x:c r="I14" s="99">
        <x:f t="shared" si="4"/>
        <x:v>0</x:v>
      </x:c>
      <x:c r="J14" s="99">
        <x:f t="shared" si="4"/>
        <x:v>0</x:v>
      </x:c>
      <x:c r="K14" s="99">
        <x:f t="shared" si="4"/>
        <x:v>0</x:v>
      </x:c>
      <x:c r="L14" s="99">
        <x:f t="shared" si="4"/>
        <x:v>0</x:v>
      </x:c>
      <x:c r="M14" s="99">
        <x:f t="shared" si="4"/>
        <x:v>0</x:v>
      </x:c>
      <x:c r="N14" s="99">
        <x:f t="shared" si="4"/>
        <x:v>0</x:v>
      </x:c>
      <x:c r="O14" s="100">
        <x:f>SUM(C14:N14)</x:f>
        <x:v>0</x:v>
      </x:c>
      <x:c r="P14" s="81"/>
      <x:c r="S14" s="96"/>
    </x:row>
    <x:row r="15" spans="1:19">
      <x:c r="A15" s="101" t="s">
        <x:v>788</x:v>
      </x:c>
      <x:c r="B15" s="102" t="s">
        <x:v>789</x:v>
      </x:c>
      <x:c r="C15" s="103"/>
      <x:c r="D15" s="103"/>
      <x:c r="E15" s="103"/>
      <x:c r="F15" s="103"/>
      <x:c r="G15" s="103"/>
      <x:c r="H15" s="103"/>
      <x:c r="I15" s="103"/>
      <x:c r="J15" s="103"/>
      <x:c r="K15" s="103"/>
      <x:c r="L15" s="103"/>
      <x:c r="M15" s="103"/>
      <x:c r="N15" s="103"/>
      <x:c r="O15" s="589">
        <x:f t="shared" ref="O15:O17" si="5">SUM(C15:N15)</x:f>
        <x:v>0</x:v>
      </x:c>
      <x:c r="P15" s="389"/>
      <x:c r="S15" s="96"/>
    </x:row>
    <x:row r="16" spans="1:19">
      <x:c r="A16" s="101"/>
      <x:c r="B16" s="105" t="s">
        <x:v>990</x:v>
      </x:c>
      <x:c r="C16" s="103"/>
      <x:c r="D16" s="103"/>
      <x:c r="E16" s="103"/>
      <x:c r="F16" s="103"/>
      <x:c r="G16" s="103"/>
      <x:c r="H16" s="103"/>
      <x:c r="I16" s="103"/>
      <x:c r="J16" s="103"/>
      <x:c r="K16" s="103"/>
      <x:c r="L16" s="103"/>
      <x:c r="M16" s="103"/>
      <x:c r="N16" s="103"/>
      <x:c r="O16" s="589">
        <x:f t="shared" si="5"/>
        <x:v>0</x:v>
      </x:c>
      <x:c r="P16" s="81"/>
      <x:c r="S16" s="96"/>
    </x:row>
    <x:row r="17" spans="1:19">
      <x:c r="A17" s="101"/>
      <x:c r="B17" s="105" t="s">
        <x:v>991</x:v>
      </x:c>
      <x:c r="C17" s="103"/>
      <x:c r="D17" s="103"/>
      <x:c r="E17" s="103"/>
      <x:c r="F17" s="103"/>
      <x:c r="G17" s="103"/>
      <x:c r="H17" s="103"/>
      <x:c r="I17" s="103"/>
      <x:c r="J17" s="103"/>
      <x:c r="K17" s="103"/>
      <x:c r="L17" s="103"/>
      <x:c r="M17" s="103"/>
      <x:c r="N17" s="103"/>
      <x:c r="O17" s="589">
        <x:f t="shared" si="5"/>
        <x:v>0</x:v>
      </x:c>
      <x:c r="P17" s="81"/>
      <x:c r="S17" s="96"/>
    </x:row>
    <x:row r="18" spans="1:19">
      <x:c r="A18" s="101"/>
      <x:c r="B18" s="105"/>
      <x:c r="C18" s="103"/>
      <x:c r="D18" s="103"/>
      <x:c r="E18" s="103"/>
      <x:c r="F18" s="103"/>
      <x:c r="G18" s="103"/>
      <x:c r="H18" s="103"/>
      <x:c r="I18" s="103"/>
      <x:c r="J18" s="103"/>
      <x:c r="K18" s="103"/>
      <x:c r="L18" s="103"/>
      <x:c r="M18" s="103"/>
      <x:c r="N18" s="103"/>
      <x:c r="O18" s="104">
        <x:f t="shared" ref="O18:O20" si="6">SUM(C18:N18)</x:f>
        <x:v>0</x:v>
      </x:c>
      <x:c r="P18" s="81"/>
      <x:c r="S18" s="96"/>
    </x:row>
    <x:row r="19" spans="1:19">
      <x:c r="A19" s="101"/>
      <x:c r="B19" s="105"/>
      <x:c r="C19" s="103"/>
      <x:c r="D19" s="103"/>
      <x:c r="E19" s="103"/>
      <x:c r="F19" s="103"/>
      <x:c r="G19" s="103"/>
      <x:c r="H19" s="103"/>
      <x:c r="I19" s="103"/>
      <x:c r="J19" s="103"/>
      <x:c r="K19" s="103"/>
      <x:c r="L19" s="103"/>
      <x:c r="M19" s="103"/>
      <x:c r="N19" s="103"/>
      <x:c r="O19" s="104">
        <x:f t="shared" si="6"/>
        <x:v>0</x:v>
      </x:c>
      <x:c r="P19" s="81"/>
      <x:c r="S19" s="96"/>
    </x:row>
    <x:row r="20" spans="1:19">
      <x:c r="A20" s="109"/>
      <x:c r="B20" s="106"/>
      <x:c r="C20" s="107"/>
      <x:c r="D20" s="107"/>
      <x:c r="E20" s="107"/>
      <x:c r="F20" s="107"/>
      <x:c r="G20" s="107"/>
      <x:c r="H20" s="107"/>
      <x:c r="I20" s="107"/>
      <x:c r="J20" s="107"/>
      <x:c r="K20" s="107"/>
      <x:c r="L20" s="107"/>
      <x:c r="M20" s="107"/>
      <x:c r="N20" s="107"/>
      <x:c r="O20" s="108">
        <x:f t="shared" si="6"/>
        <x:v>0</x:v>
      </x:c>
      <x:c r="P20" s="81"/>
      <x:c r="S20" s="96"/>
    </x:row>
    <x:row r="21" spans="1:19">
      <x:c r="A21" s="97"/>
      <x:c r="B21" s="98" t="s">
        <x:v>401</x:v>
      </x:c>
      <x:c r="C21" s="99">
        <x:f>SUM(C22:C27)</x:f>
        <x:v>0</x:v>
      </x:c>
      <x:c r="D21" s="99">
        <x:f t="shared" ref="D21:N21" si="7">SUM(D22:D27)</x:f>
        <x:v>0</x:v>
      </x:c>
      <x:c r="E21" s="99">
        <x:f t="shared" si="7"/>
        <x:v>0</x:v>
      </x:c>
      <x:c r="F21" s="99">
        <x:f t="shared" si="7"/>
        <x:v>0</x:v>
      </x:c>
      <x:c r="G21" s="99">
        <x:f t="shared" si="7"/>
        <x:v>0</x:v>
      </x:c>
      <x:c r="H21" s="99">
        <x:f t="shared" si="7"/>
        <x:v>0</x:v>
      </x:c>
      <x:c r="I21" s="99">
        <x:f t="shared" si="7"/>
        <x:v>0</x:v>
      </x:c>
      <x:c r="J21" s="99">
        <x:f t="shared" si="7"/>
        <x:v>0</x:v>
      </x:c>
      <x:c r="K21" s="99">
        <x:f t="shared" si="7"/>
        <x:v>0</x:v>
      </x:c>
      <x:c r="L21" s="99">
        <x:f t="shared" si="7"/>
        <x:v>0</x:v>
      </x:c>
      <x:c r="M21" s="99">
        <x:f t="shared" si="7"/>
        <x:v>0</x:v>
      </x:c>
      <x:c r="N21" s="99">
        <x:f t="shared" si="7"/>
        <x:v>0</x:v>
      </x:c>
      <x:c r="O21" s="100">
        <x:f>SUM(C21:N21)</x:f>
        <x:v>0</x:v>
      </x:c>
      <x:c r="P21" s="81"/>
      <x:c r="S21" s="96"/>
    </x:row>
    <x:row r="22" spans="1:19">
      <x:c r="A22" s="101" t="s">
        <x:v>415</x:v>
      </x:c>
      <x:c r="B22" s="102" t="s">
        <x:v>790</x:v>
      </x:c>
      <x:c r="C22" s="103"/>
      <x:c r="D22" s="103"/>
      <x:c r="E22" s="103"/>
      <x:c r="F22" s="103"/>
      <x:c r="G22" s="103"/>
      <x:c r="H22" s="103"/>
      <x:c r="I22" s="103"/>
      <x:c r="J22" s="103"/>
      <x:c r="K22" s="103"/>
      <x:c r="L22" s="103"/>
      <x:c r="M22" s="103"/>
      <x:c r="N22" s="103"/>
      <x:c r="O22" s="589">
        <x:f t="shared" ref="O22:O24" si="8">SUM(C22:N22)</x:f>
        <x:v>0</x:v>
      </x:c>
      <x:c r="P22" s="390"/>
      <x:c r="S22" s="96"/>
    </x:row>
    <x:row r="23" spans="1:19">
      <x:c r="A23" s="101"/>
      <x:c r="B23" s="105" t="s">
        <x:v>791</x:v>
      </x:c>
      <x:c r="C23" s="103"/>
      <x:c r="D23" s="103"/>
      <x:c r="E23" s="103"/>
      <x:c r="F23" s="103"/>
      <x:c r="G23" s="103"/>
      <x:c r="H23" s="103"/>
      <x:c r="I23" s="103"/>
      <x:c r="J23" s="103"/>
      <x:c r="K23" s="103"/>
      <x:c r="L23" s="103"/>
      <x:c r="M23" s="103"/>
      <x:c r="N23" s="103"/>
      <x:c r="O23" s="589">
        <x:f t="shared" si="8"/>
        <x:v>0</x:v>
      </x:c>
      <x:c r="P23" s="390"/>
      <x:c r="S23" s="96"/>
    </x:row>
    <x:row r="24" spans="1:19">
      <x:c r="A24" s="101"/>
      <x:c r="B24" s="105" t="s">
        <x:v>792</x:v>
      </x:c>
      <x:c r="C24" s="103"/>
      <x:c r="D24" s="103"/>
      <x:c r="E24" s="103"/>
      <x:c r="F24" s="103"/>
      <x:c r="G24" s="103"/>
      <x:c r="H24" s="103"/>
      <x:c r="I24" s="103"/>
      <x:c r="J24" s="103"/>
      <x:c r="K24" s="103"/>
      <x:c r="L24" s="103"/>
      <x:c r="M24" s="103"/>
      <x:c r="N24" s="103"/>
      <x:c r="O24" s="589">
        <x:f t="shared" si="8"/>
        <x:v>0</x:v>
      </x:c>
      <x:c r="P24" s="390"/>
      <x:c r="S24" s="96"/>
    </x:row>
    <x:row r="25" spans="1:19">
      <x:c r="A25" s="101"/>
      <x:c r="B25" s="675"/>
      <x:c r="C25" s="103"/>
      <x:c r="D25" s="103"/>
      <x:c r="E25" s="103"/>
      <x:c r="F25" s="103"/>
      <x:c r="G25" s="103"/>
      <x:c r="H25" s="103"/>
      <x:c r="I25" s="103"/>
      <x:c r="J25" s="103"/>
      <x:c r="K25" s="103"/>
      <x:c r="L25" s="103"/>
      <x:c r="M25" s="103"/>
      <x:c r="N25" s="103"/>
      <x:c r="O25" s="104">
        <x:f t="shared" ref="O25:O27" si="9">SUM(C25:N25)</x:f>
        <x:v>0</x:v>
      </x:c>
      <x:c r="P25" s="81"/>
      <x:c r="S25" s="96"/>
    </x:row>
    <x:row r="26" spans="1:19">
      <x:c r="A26" s="101"/>
      <x:c r="B26" s="105"/>
      <x:c r="C26" s="103"/>
      <x:c r="D26" s="103"/>
      <x:c r="E26" s="103"/>
      <x:c r="F26" s="103"/>
      <x:c r="G26" s="103"/>
      <x:c r="H26" s="103"/>
      <x:c r="I26" s="103"/>
      <x:c r="J26" s="103"/>
      <x:c r="K26" s="103"/>
      <x:c r="L26" s="103"/>
      <x:c r="M26" s="103"/>
      <x:c r="N26" s="103"/>
      <x:c r="O26" s="104">
        <x:f t="shared" si="9"/>
        <x:v>0</x:v>
      </x:c>
      <x:c r="P26" s="81"/>
      <x:c r="S26" s="96"/>
    </x:row>
    <x:row r="27" spans="1:19">
      <x:c r="A27" s="109"/>
      <x:c r="B27" s="106"/>
      <x:c r="C27" s="107"/>
      <x:c r="D27" s="107"/>
      <x:c r="E27" s="107"/>
      <x:c r="F27" s="107"/>
      <x:c r="G27" s="107"/>
      <x:c r="H27" s="107"/>
      <x:c r="I27" s="107"/>
      <x:c r="J27" s="107"/>
      <x:c r="K27" s="107"/>
      <x:c r="L27" s="107"/>
      <x:c r="M27" s="107"/>
      <x:c r="N27" s="107"/>
      <x:c r="O27" s="108">
        <x:f t="shared" si="9"/>
        <x:v>0</x:v>
      </x:c>
      <x:c r="P27" s="81"/>
      <x:c r="S27" s="96"/>
    </x:row>
    <x:row r="28" spans="1:19">
      <x:c r="A28" s="97"/>
      <x:c r="B28" s="98" t="s">
        <x:v>401</x:v>
      </x:c>
      <x:c r="C28" s="99">
        <x:f>SUM(C29:C34)</x:f>
        <x:v>0</x:v>
      </x:c>
      <x:c r="D28" s="99">
        <x:f t="shared" ref="D28:N28" si="10">SUM(D29:D34)</x:f>
        <x:v>20000</x:v>
      </x:c>
      <x:c r="E28" s="99">
        <x:f t="shared" si="10"/>
        <x:v>400000</x:v>
      </x:c>
      <x:c r="F28" s="99">
        <x:f t="shared" si="10"/>
        <x:v>20000</x:v>
      </x:c>
      <x:c r="G28" s="99">
        <x:f t="shared" si="10"/>
        <x:v>0</x:v>
      </x:c>
      <x:c r="H28" s="99">
        <x:f t="shared" si="10"/>
        <x:v>200000</x:v>
      </x:c>
      <x:c r="I28" s="99">
        <x:f t="shared" si="10"/>
        <x:v>0</x:v>
      </x:c>
      <x:c r="J28" s="99">
        <x:f t="shared" si="10"/>
        <x:v>0</x:v>
      </x:c>
      <x:c r="K28" s="99">
        <x:f t="shared" si="10"/>
        <x:v>0</x:v>
      </x:c>
      <x:c r="L28" s="99">
        <x:f t="shared" si="10"/>
        <x:v>150000</x:v>
      </x:c>
      <x:c r="M28" s="99">
        <x:f t="shared" si="10"/>
        <x:v>0</x:v>
      </x:c>
      <x:c r="N28" s="99">
        <x:f t="shared" si="10"/>
        <x:v>0</x:v>
      </x:c>
      <x:c r="O28" s="100">
        <x:f>SUM(C28:N28)</x:f>
        <x:v>790000</x:v>
      </x:c>
      <x:c r="P28" s="81"/>
      <x:c r="S28" s="96"/>
    </x:row>
    <x:row r="29" spans="1:19">
      <x:c r="A29" s="101" t="s">
        <x:v>411</x:v>
      </x:c>
      <x:c r="B29" s="1772" t="s">
        <x:v>2346</x:v>
      </x:c>
      <x:c r="C29" s="1767"/>
      <x:c r="D29" s="1767"/>
      <x:c r="E29" s="1767">
        <x:v>400000</x:v>
      </x:c>
      <x:c r="F29" s="1767"/>
      <x:c r="G29" s="1767"/>
      <x:c r="H29" s="1767"/>
      <x:c r="I29" s="1767"/>
      <x:c r="J29" s="1767"/>
      <x:c r="K29" s="1767"/>
      <x:c r="L29" s="1767"/>
      <x:c r="M29" s="1767"/>
      <x:c r="N29" s="1767"/>
      <x:c r="O29" s="589">
        <x:f t="shared" ref="O29:O31" si="11">SUM(C29:N29)</x:f>
        <x:v>400000</x:v>
      </x:c>
      <x:c r="P29" s="390"/>
      <x:c r="S29" s="96"/>
    </x:row>
    <x:row r="30" spans="1:19">
      <x:c r="A30" s="101"/>
      <x:c r="B30" s="1773" t="s">
        <x:v>2347</x:v>
      </x:c>
      <x:c r="C30" s="1767"/>
      <x:c r="D30" s="1767"/>
      <x:c r="E30" s="1767"/>
      <x:c r="F30" s="1767"/>
      <x:c r="G30" s="1767"/>
      <x:c r="H30" s="1767">
        <x:v>200000</x:v>
      </x:c>
      <x:c r="I30" s="1767"/>
      <x:c r="J30" s="1767"/>
      <x:c r="K30" s="1767"/>
      <x:c r="L30" s="1767"/>
      <x:c r="M30" s="1767"/>
      <x:c r="N30" s="1767"/>
      <x:c r="O30" s="589">
        <x:f t="shared" si="11"/>
        <x:v>200000</x:v>
      </x:c>
      <x:c r="P30" s="390"/>
      <x:c r="S30" s="96"/>
    </x:row>
    <x:row r="31" spans="1:19">
      <x:c r="A31" s="101"/>
      <x:c r="B31" s="1773" t="s">
        <x:v>2348</x:v>
      </x:c>
      <x:c r="C31" s="1767"/>
      <x:c r="D31" s="1767"/>
      <x:c r="E31" s="1767"/>
      <x:c r="F31" s="1767"/>
      <x:c r="G31" s="1767"/>
      <x:c r="H31" s="1767"/>
      <x:c r="I31" s="1767"/>
      <x:c r="J31" s="1767"/>
      <x:c r="K31" s="1767"/>
      <x:c r="L31" s="1767">
        <x:v>150000</x:v>
      </x:c>
      <x:c r="M31" s="1767"/>
      <x:c r="N31" s="1767"/>
      <x:c r="O31" s="589">
        <x:f t="shared" si="11"/>
        <x:v>150000</x:v>
      </x:c>
      <x:c r="P31" s="390"/>
      <x:c r="S31" s="96"/>
    </x:row>
    <x:row r="32" spans="1:19">
      <x:c r="A32" s="101"/>
      <x:c r="B32" s="1773" t="s">
        <x:v>2349</x:v>
      </x:c>
      <x:c r="C32" s="1767"/>
      <x:c r="D32" s="1767">
        <x:v>20000</x:v>
      </x:c>
      <x:c r="E32" s="1767"/>
      <x:c r="F32" s="1767"/>
      <x:c r="G32" s="1767"/>
      <x:c r="H32" s="1767"/>
      <x:c r="I32" s="1767"/>
      <x:c r="J32" s="1767"/>
      <x:c r="K32" s="1767"/>
      <x:c r="L32" s="1767"/>
      <x:c r="M32" s="1767"/>
      <x:c r="N32" s="1767"/>
      <x:c r="O32" s="104">
        <x:f t="shared" ref="O32:O34" si="12">SUM(C32:N32)</x:f>
        <x:v>20000</x:v>
      </x:c>
      <x:c r="P32" s="81"/>
      <x:c r="S32" s="96"/>
    </x:row>
    <x:row r="33" spans="1:19">
      <x:c r="A33" s="101"/>
      <x:c r="B33" s="1773" t="s">
        <x:v>2350</x:v>
      </x:c>
      <x:c r="C33" s="1767"/>
      <x:c r="D33" s="1767"/>
      <x:c r="E33" s="1767"/>
      <x:c r="F33" s="1767">
        <x:v>20000</x:v>
      </x:c>
      <x:c r="G33" s="1767"/>
      <x:c r="H33" s="1767"/>
      <x:c r="I33" s="1767"/>
      <x:c r="J33" s="1767"/>
      <x:c r="K33" s="1767"/>
      <x:c r="L33" s="1767"/>
      <x:c r="M33" s="1767"/>
      <x:c r="N33" s="1767"/>
      <x:c r="O33" s="104">
        <x:f t="shared" si="12"/>
        <x:v>20000</x:v>
      </x:c>
      <x:c r="P33" s="81"/>
      <x:c r="S33" s="96"/>
    </x:row>
    <x:row r="34" spans="1:19">
      <x:c r="A34" s="109"/>
      <x:c r="B34" s="106"/>
      <x:c r="C34" s="107"/>
      <x:c r="D34" s="107"/>
      <x:c r="E34" s="107"/>
      <x:c r="F34" s="107"/>
      <x:c r="G34" s="107"/>
      <x:c r="H34" s="107"/>
      <x:c r="I34" s="107"/>
      <x:c r="J34" s="107"/>
      <x:c r="K34" s="107"/>
      <x:c r="L34" s="107"/>
      <x:c r="M34" s="107"/>
      <x:c r="N34" s="107"/>
      <x:c r="O34" s="108">
        <x:f t="shared" si="12"/>
        <x:v>0</x:v>
      </x:c>
      <x:c r="P34" s="81"/>
      <x:c r="S34" s="96"/>
    </x:row>
    <x:row r="35" spans="1:19">
      <x:c r="B35" s="391"/>
      <x:c r="C35" s="103"/>
      <x:c r="D35" s="103"/>
      <x:c r="E35" s="103"/>
      <x:c r="F35" s="103"/>
      <x:c r="G35" s="103"/>
      <x:c r="H35" s="103"/>
      <x:c r="I35" s="103"/>
      <x:c r="J35" s="103"/>
      <x:c r="K35" s="103"/>
      <x:c r="L35" s="103"/>
      <x:c r="M35" s="103"/>
      <x:c r="N35" s="103"/>
      <x:c r="O35" s="103"/>
      <x:c r="S35" s="96"/>
    </x:row>
    <x:row r="36" spans="1:19">
      <x:c r="O36" s="3"/>
    </x:row>
    <x:row r="37" spans="1:19">
      <x:c r="A37" s="1" t="s">
        <x:v>402</x:v>
      </x:c>
    </x:row>
    <x:row r="38" spans="1:19">
      <x:c r="A38" s="110"/>
    </x:row>
    <x:row r="39" spans="1:19">
      <x:c r="A39" s="117"/>
    </x:row>
    <x:row r="40" spans="1:19">
      <x:c r="A40" s="4"/>
    </x:row>
    <x:row r="41" spans="1:19">
      <x:c r="A41" s="4"/>
    </x:row>
    <x:row r="43" spans="1:19" s="112" customFormat="1">
      <x:c r="A43" s="111"/>
      <x:c r="B43" s="1"/>
    </x:row>
    <x:row r="44" spans="1:19">
      <x:c r="A44" s="114"/>
      <x:c r="C44" s="113"/>
      <x:c r="D44" s="113"/>
      <x:c r="E44" s="113"/>
      <x:c r="F44" s="113"/>
      <x:c r="G44" s="113"/>
      <x:c r="H44" s="113"/>
      <x:c r="I44" s="113"/>
      <x:c r="J44" s="113"/>
      <x:c r="K44" s="113"/>
      <x:c r="L44" s="113"/>
      <x:c r="M44" s="113"/>
      <x:c r="N44" s="113"/>
    </x:row>
    <x:row r="45" spans="1:19">
      <x:c r="A45" s="114"/>
      <x:c r="C45" s="3"/>
    </x:row>
  </x:sheetData>
  <x:phoneticPr fontId="9" type="noConversion"/>
  <x:pageMargins left="0.7" right="0.7" top="0.75" bottom="0.75" header="0.3" footer="0.3"/>
  <x:drawing r:id="rId1"/>
</x:worksheet>
</file>

<file path=xl/worksheets/sheet3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757FA1E-B174-4EC2-8259-BD8415126CE6}" mc:Ignorable="x14ac xr xr2 xr3">
  <x:sheetPr>
    <x:tabColor rgb="FFFF0000"/>
  </x:sheetPr>
  <x:dimension ref="A1:S38"/>
  <x:sheetViews>
    <x:sheetView workbookViewId="0">
      <x:selection activeCell="L12" sqref="L12"/>
    </x:sheetView>
  </x:sheetViews>
  <x:sheetFormatPr defaultColWidth="13.296875" defaultRowHeight="17.399999999999999"/>
  <x:cols>
    <x:col min="1" max="1" width="24.59765625" style="1" customWidth="1"/>
    <x:col min="2" max="2" width="36.8984375" style="1" bestFit="1" customWidth="1"/>
    <x:col min="3" max="16384" width="13.296875" style="1"/>
  </x:cols>
  <x:sheetData>
    <x:row r="1" spans="1:19">
      <x:c r="A1" s="92" t="s">
        <x:v>394</x:v>
      </x:c>
      <x:c r="B1" s="116"/>
      <x:c r="C1" s="82"/>
      <x:c r="D1" s="82"/>
      <x:c r="E1" s="82"/>
      <x:c r="F1" s="82"/>
      <x:c r="G1" s="82"/>
      <x:c r="H1" s="82"/>
      <x:c r="I1" s="82"/>
      <x:c r="J1" s="82"/>
      <x:c r="K1" s="82"/>
      <x:c r="L1" s="82"/>
      <x:c r="M1" s="82"/>
      <x:c r="N1" s="82"/>
      <x:c r="O1" s="83"/>
      <x:c r="P1" s="84"/>
    </x:row>
    <x:row r="2" spans="1:19">
      <x:c r="A2" s="92" t="s">
        <x:v>395</x:v>
      </x:c>
      <x:c r="B2" s="116" t="str">
        <x:f>'MC2026(RS)'!$B$26</x:f>
        <x:v>12. Other employee benefits</x:v>
      </x:c>
      <x:c r="C2" s="83"/>
      <x:c r="D2" s="83"/>
      <x:c r="E2" s="83"/>
      <x:c r="F2" s="83"/>
      <x:c r="G2" s="83"/>
      <x:c r="H2" s="83"/>
      <x:c r="I2" s="83"/>
      <x:c r="J2" s="83"/>
      <x:c r="K2" s="83"/>
      <x:c r="L2" s="83"/>
      <x:c r="M2" s="83"/>
      <x:c r="N2" s="83"/>
      <x:c r="O2" s="83"/>
      <x:c r="P2" s="83"/>
    </x:row>
    <x:row r="3" spans="1:19">
      <x:c r="A3" s="85"/>
      <x:c r="B3" s="85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6"/>
      <x:c r="N3" s="86"/>
      <x:c r="O3" s="85"/>
      <x:c r="P3" s="87"/>
    </x:row>
    <x:row r="4" spans="1:19">
      <x:c r="A4" s="88" t="s">
        <x:v>397</x:v>
      </x:c>
      <x:c r="B4" s="89"/>
      <x:c r="C4" s="90" t="s">
        <x:v>0</x:v>
      </x:c>
      <x:c r="D4" s="90" t="s">
        <x:v>1</x:v>
      </x:c>
      <x:c r="E4" s="90" t="s">
        <x:v>2</x:v>
      </x:c>
      <x:c r="F4" s="90" t="s">
        <x:v>3</x:v>
      </x:c>
      <x:c r="G4" s="90" t="s">
        <x:v>4</x:v>
      </x:c>
      <x:c r="H4" s="90" t="s">
        <x:v>5</x:v>
      </x:c>
      <x:c r="I4" s="90" t="s">
        <x:v>6</x:v>
      </x:c>
      <x:c r="J4" s="90" t="s">
        <x:v>7</x:v>
      </x:c>
      <x:c r="K4" s="90" t="s">
        <x:v>8</x:v>
      </x:c>
      <x:c r="L4" s="90" t="s">
        <x:v>9</x:v>
      </x:c>
      <x:c r="M4" s="90" t="s">
        <x:v>62</x:v>
      </x:c>
      <x:c r="N4" s="90" t="s">
        <x:v>63</x:v>
      </x:c>
      <x:c r="O4" s="89" t="s">
        <x:v>400</x:v>
      </x:c>
      <x:c r="P4" s="89" t="s">
        <x:v>398</x:v>
      </x:c>
    </x:row>
    <x:row r="5" spans="1:19">
      <x:c r="A5" s="91"/>
      <x:c r="B5" s="92" t="s">
        <x:v>399</x:v>
      </x:c>
      <x:c r="C5" s="93">
        <x:f t="shared" ref="C5:O5" si="0">SUMIF($B:$B,"sum",C:C)</x:f>
        <x:v>72000</x:v>
      </x:c>
      <x:c r="D5" s="93">
        <x:f t="shared" si="0"/>
        <x:v>350000</x:v>
      </x:c>
      <x:c r="E5" s="93">
        <x:f t="shared" si="0"/>
        <x:v>660000</x:v>
      </x:c>
      <x:c r="F5" s="93">
        <x:f t="shared" si="0"/>
        <x:v>50000</x:v>
      </x:c>
      <x:c r="G5" s="93">
        <x:f t="shared" si="0"/>
        <x:v>1000000</x:v>
      </x:c>
      <x:c r="H5" s="93">
        <x:f t="shared" si="0"/>
        <x:v>2500000</x:v>
      </x:c>
      <x:c r="I5" s="93">
        <x:f t="shared" si="0"/>
        <x:v>0</x:v>
      </x:c>
      <x:c r="J5" s="93">
        <x:f t="shared" si="0"/>
        <x:v>350000</x:v>
      </x:c>
      <x:c r="K5" s="93">
        <x:f t="shared" si="0"/>
        <x:v>0</x:v>
      </x:c>
      <x:c r="L5" s="93">
        <x:f t="shared" si="0"/>
        <x:v>50000</x:v>
      </x:c>
      <x:c r="M5" s="93">
        <x:f t="shared" si="0"/>
        <x:v>0</x:v>
      </x:c>
      <x:c r="N5" s="93">
        <x:f t="shared" si="0"/>
        <x:v>3200000</x:v>
      </x:c>
      <x:c r="O5" s="93">
        <x:f t="shared" si="0"/>
        <x:v>8232000</x:v>
      </x:c>
      <x:c r="P5" s="94"/>
      <x:c r="Q5" s="95"/>
      <x:c r="S5" s="96"/>
    </x:row>
    <x:row r="6" spans="1:19">
      <x:c r="A6" s="97" t="s">
        <x:v>410</x:v>
      </x:c>
      <x:c r="B6" s="98" t="s">
        <x:v>401</x:v>
      </x:c>
      <x:c r="C6" s="99">
        <x:f t="shared" ref="C6:N6" si="1">SUM(C7:C14)</x:f>
        <x:v>72000</x:v>
      </x:c>
      <x:c r="D6" s="99">
        <x:f t="shared" si="1"/>
        <x:v>350000</x:v>
      </x:c>
      <x:c r="E6" s="99">
        <x:f t="shared" si="1"/>
        <x:v>660000</x:v>
      </x:c>
      <x:c r="F6" s="99">
        <x:f t="shared" si="1"/>
        <x:v>50000</x:v>
      </x:c>
      <x:c r="G6" s="99">
        <x:f t="shared" si="1"/>
        <x:v>1000000</x:v>
      </x:c>
      <x:c r="H6" s="99">
        <x:f t="shared" si="1"/>
        <x:v>2500000</x:v>
      </x:c>
      <x:c r="I6" s="99">
        <x:f t="shared" si="1"/>
        <x:v>0</x:v>
      </x:c>
      <x:c r="J6" s="99">
        <x:f t="shared" si="1"/>
        <x:v>350000</x:v>
      </x:c>
      <x:c r="K6" s="99">
        <x:f t="shared" si="1"/>
        <x:v>0</x:v>
      </x:c>
      <x:c r="L6" s="99">
        <x:f t="shared" si="1"/>
        <x:v>50000</x:v>
      </x:c>
      <x:c r="M6" s="99">
        <x:f t="shared" si="1"/>
        <x:v>0</x:v>
      </x:c>
      <x:c r="N6" s="99">
        <x:f t="shared" si="1"/>
        <x:v>3200000</x:v>
      </x:c>
      <x:c r="O6" s="100">
        <x:f>SUM(C6:N6)</x:f>
        <x:v>8232000</x:v>
      </x:c>
      <x:c r="P6" s="81"/>
      <x:c r="S6" s="96"/>
    </x:row>
    <x:row r="7" spans="1:19" s="383" customFormat="1">
      <x:c r="A7" s="1817"/>
      <x:c r="B7" s="1818" t="s">
        <x:v>1487</x:v>
      </x:c>
      <x:c r="C7" s="1819"/>
      <x:c r="D7" s="1819">
        <x:v>350000</x:v>
      </x:c>
      <x:c r="E7" s="1819"/>
      <x:c r="F7" s="1819"/>
      <x:c r="G7" s="1819"/>
      <x:c r="H7" s="1819"/>
      <x:c r="I7" s="1819"/>
      <x:c r="J7" s="1819">
        <x:v>350000</x:v>
      </x:c>
      <x:c r="K7" s="1819"/>
      <x:c r="L7" s="1819"/>
      <x:c r="M7" s="1819"/>
      <x:c r="N7" s="1819"/>
      <x:c r="O7" s="1820">
        <x:f>SUM(C7:N7)</x:f>
        <x:v>700000</x:v>
      </x:c>
      <x:c r="P7" s="1812" t="s">
        <x:v>2467</x:v>
      </x:c>
      <x:c r="S7" s="1807"/>
    </x:row>
    <x:row r="8" spans="1:19">
      <x:c r="A8" s="101"/>
      <x:c r="B8" s="1773" t="s">
        <x:v>667</x:v>
      </x:c>
      <x:c r="C8" s="1767"/>
      <x:c r="D8" s="1767"/>
      <x:c r="E8" s="1767"/>
      <x:c r="F8" s="1767">
        <x:v>50000</x:v>
      </x:c>
      <x:c r="G8" s="1767"/>
      <x:c r="H8" s="1767"/>
      <x:c r="I8" s="1767"/>
      <x:c r="J8" s="1767"/>
      <x:c r="K8" s="1767"/>
      <x:c r="L8" s="1767">
        <x:v>50000</x:v>
      </x:c>
      <x:c r="M8" s="1767"/>
      <x:c r="N8" s="1767"/>
      <x:c r="O8" s="104">
        <x:f t="shared" ref="O8:O14" si="2">SUM(C8:N8)</x:f>
        <x:v>100000</x:v>
      </x:c>
      <x:c r="P8" s="81" t="s">
        <x:v>668</x:v>
      </x:c>
      <x:c r="S8" s="96"/>
    </x:row>
    <x:row r="9" spans="1:19">
      <x:c r="A9" s="101"/>
      <x:c r="B9" s="1773" t="s">
        <x:v>2391</x:v>
      </x:c>
      <x:c r="C9" s="1767"/>
      <x:c r="D9" s="1767"/>
      <x:c r="E9" s="1767">
        <x:v>660000</x:v>
      </x:c>
      <x:c r="F9" s="1767"/>
      <x:c r="G9" s="1767"/>
      <x:c r="H9" s="1767"/>
      <x:c r="I9" s="1767"/>
      <x:c r="J9" s="1767"/>
      <x:c r="K9" s="1767"/>
      <x:c r="L9" s="1767"/>
      <x:c r="M9" s="1767"/>
      <x:c r="N9" s="1767"/>
      <x:c r="O9" s="104">
        <x:f t="shared" si="2"/>
        <x:v>660000</x:v>
      </x:c>
      <x:c r="P9" s="81"/>
      <x:c r="S9" s="96"/>
    </x:row>
    <x:row r="10" spans="1:19" s="12" customFormat="1">
      <x:c r="A10" s="1825"/>
      <x:c r="B10" s="1790" t="s">
        <x:v>669</x:v>
      </x:c>
      <x:c r="C10" s="1796"/>
      <x:c r="D10" s="1796"/>
      <x:c r="E10" s="1796"/>
      <x:c r="F10" s="1796"/>
      <x:c r="G10" s="1796"/>
      <x:c r="H10" s="1796">
        <x:v>2500000</x:v>
      </x:c>
      <x:c r="I10" s="1796"/>
      <x:c r="J10" s="1796"/>
      <x:c r="K10" s="1796"/>
      <x:c r="L10" s="1796"/>
      <x:c r="M10" s="1796"/>
      <x:c r="N10" s="1796"/>
      <x:c r="O10" s="1792">
        <x:f t="shared" si="2"/>
        <x:v>2500000</x:v>
      </x:c>
      <x:c r="P10" s="1826"/>
      <x:c r="S10" s="1794"/>
    </x:row>
    <x:row r="11" spans="1:19">
      <x:c r="A11" s="101"/>
      <x:c r="B11" s="1773" t="s">
        <x:v>671</x:v>
      </x:c>
      <x:c r="C11" s="1767"/>
      <x:c r="D11" s="1767"/>
      <x:c r="E11" s="1767"/>
      <x:c r="F11" s="1767"/>
      <x:c r="G11" s="1767"/>
      <x:c r="H11" s="1767"/>
      <x:c r="I11" s="1767"/>
      <x:c r="J11" s="1767"/>
      <x:c r="K11" s="1767"/>
      <x:c r="L11" s="1767"/>
      <x:c r="M11" s="1767"/>
      <x:c r="N11" s="1767">
        <x:v>700000</x:v>
      </x:c>
      <x:c r="O11" s="104">
        <x:f t="shared" si="2"/>
        <x:v>700000</x:v>
      </x:c>
      <x:c r="P11" s="81"/>
      <x:c r="S11" s="96"/>
    </x:row>
    <x:row r="12" spans="1:19">
      <x:c r="A12" s="101"/>
      <x:c r="B12" s="1773" t="s">
        <x:v>670</x:v>
      </x:c>
      <x:c r="C12" s="1767"/>
      <x:c r="D12" s="1767"/>
      <x:c r="E12" s="1767"/>
      <x:c r="F12" s="1767"/>
      <x:c r="G12" s="1767"/>
      <x:c r="H12" s="1767"/>
      <x:c r="I12" s="1767"/>
      <x:c r="J12" s="1767"/>
      <x:c r="K12" s="1767"/>
      <x:c r="L12" s="1767"/>
      <x:c r="M12" s="1767"/>
      <x:c r="N12" s="1767">
        <x:v>2500000</x:v>
      </x:c>
      <x:c r="O12" s="104">
        <x:f t="shared" si="2"/>
        <x:v>2500000</x:v>
      </x:c>
      <x:c r="P12" s="81"/>
      <x:c r="S12" s="96"/>
    </x:row>
    <x:row r="13" spans="1:19" s="12" customFormat="1">
      <x:c r="A13" s="1825"/>
      <x:c r="B13" s="1790" t="s">
        <x:v>237</x:v>
      </x:c>
      <x:c r="C13" s="1796"/>
      <x:c r="D13" s="1796"/>
      <x:c r="E13" s="1796"/>
      <x:c r="F13" s="1796"/>
      <x:c r="G13" s="1796">
        <x:v>1000000</x:v>
      </x:c>
      <x:c r="H13" s="1796"/>
      <x:c r="I13" s="1796"/>
      <x:c r="J13" s="1796"/>
      <x:c r="K13" s="1796"/>
      <x:c r="L13" s="1796"/>
      <x:c r="M13" s="1796"/>
      <x:c r="N13" s="1796"/>
      <x:c r="O13" s="1792">
        <x:f t="shared" si="2"/>
        <x:v>1000000</x:v>
      </x:c>
      <x:c r="P13" s="1793"/>
      <x:c r="S13" s="1794"/>
    </x:row>
    <x:row r="14" spans="1:19">
      <x:c r="A14" s="109"/>
      <x:c r="B14" s="1780" t="s">
        <x:v>2392</x:v>
      </x:c>
      <x:c r="C14" s="1781">
        <x:v>72000</x:v>
      </x:c>
      <x:c r="D14" s="1781"/>
      <x:c r="E14" s="1781"/>
      <x:c r="F14" s="1781"/>
      <x:c r="G14" s="1781"/>
      <x:c r="H14" s="1781"/>
      <x:c r="I14" s="1781"/>
      <x:c r="J14" s="1781"/>
      <x:c r="K14" s="1781"/>
      <x:c r="L14" s="1781"/>
      <x:c r="M14" s="1781"/>
      <x:c r="N14" s="1781"/>
      <x:c r="O14" s="104">
        <x:f t="shared" si="2"/>
        <x:v>72000</x:v>
      </x:c>
      <x:c r="P14" s="81"/>
      <x:c r="S14" s="96"/>
    </x:row>
    <x:row r="15" spans="1:19">
      <x:c r="A15" s="97"/>
      <x:c r="B15" s="98" t="s">
        <x:v>967</x:v>
      </x:c>
      <x:c r="C15" s="99">
        <x:f t="shared" ref="C15:M15" si="3">C6*0.97</x:f>
        <x:v>69840</x:v>
      </x:c>
      <x:c r="D15" s="99">
        <x:f t="shared" si="3"/>
        <x:v>339500</x:v>
      </x:c>
      <x:c r="E15" s="99">
        <x:f t="shared" si="3"/>
        <x:v>640200</x:v>
      </x:c>
      <x:c r="F15" s="99">
        <x:f t="shared" si="3"/>
        <x:v>48500</x:v>
      </x:c>
      <x:c r="G15" s="99">
        <x:f t="shared" si="3"/>
        <x:v>970000</x:v>
      </x:c>
      <x:c r="H15" s="99">
        <x:f t="shared" si="3"/>
        <x:v>2425000</x:v>
      </x:c>
      <x:c r="I15" s="99">
        <x:f t="shared" si="3"/>
        <x:v>0</x:v>
      </x:c>
      <x:c r="J15" s="99">
        <x:f t="shared" si="3"/>
        <x:v>339500</x:v>
      </x:c>
      <x:c r="K15" s="99">
        <x:f t="shared" si="3"/>
        <x:v>0</x:v>
      </x:c>
      <x:c r="L15" s="99">
        <x:f t="shared" si="3"/>
        <x:v>48500</x:v>
      </x:c>
      <x:c r="M15" s="99">
        <x:f t="shared" si="3"/>
        <x:v>0</x:v>
      </x:c>
      <x:c r="N15" s="99">
        <x:f t="shared" ref="N15" si="4">N6*0.97</x:f>
        <x:v>3104000</x:v>
      </x:c>
      <x:c r="O15" s="100">
        <x:f>SUM(C15:N15)</x:f>
        <x:v>7985040</x:v>
      </x:c>
      <x:c r="P15" s="81"/>
      <x:c r="S15" s="96"/>
    </x:row>
    <x:row r="16" spans="1:19">
      <x:c r="A16" s="101"/>
      <x:c r="B16" s="102"/>
      <x:c r="C16" s="103"/>
      <x:c r="D16" s="103"/>
      <x:c r="E16" s="103"/>
      <x:c r="F16" s="103"/>
      <x:c r="G16" s="103"/>
      <x:c r="H16" s="103"/>
      <x:c r="I16" s="103"/>
      <x:c r="J16" s="103"/>
      <x:c r="K16" s="103"/>
      <x:c r="L16" s="103"/>
      <x:c r="M16" s="103"/>
      <x:c r="N16" s="103"/>
      <x:c r="O16" s="104">
        <x:f t="shared" ref="O16:O21" si="5">SUM(C16:N16)</x:f>
        <x:v>0</x:v>
      </x:c>
      <x:c r="P16" s="81"/>
      <x:c r="S16" s="96"/>
    </x:row>
    <x:row r="17" spans="1:19">
      <x:c r="A17" s="101"/>
      <x:c r="B17" s="105"/>
      <x:c r="C17" s="103"/>
      <x:c r="D17" s="103"/>
      <x:c r="E17" s="103"/>
      <x:c r="F17" s="103"/>
      <x:c r="G17" s="103"/>
      <x:c r="H17" s="103"/>
      <x:c r="I17" s="103"/>
      <x:c r="J17" s="103"/>
      <x:c r="K17" s="103"/>
      <x:c r="L17" s="103"/>
      <x:c r="M17" s="103"/>
      <x:c r="N17" s="103"/>
      <x:c r="O17" s="104">
        <x:f t="shared" si="5"/>
        <x:v>0</x:v>
      </x:c>
      <x:c r="P17" s="81"/>
      <x:c r="S17" s="96"/>
    </x:row>
    <x:row r="18" spans="1:19">
      <x:c r="A18" s="101"/>
      <x:c r="B18" s="105"/>
      <x:c r="C18" s="103"/>
      <x:c r="D18" s="103"/>
      <x:c r="E18" s="103"/>
      <x:c r="F18" s="103"/>
      <x:c r="G18" s="103"/>
      <x:c r="H18" s="103"/>
      <x:c r="I18" s="103"/>
      <x:c r="J18" s="103"/>
      <x:c r="K18" s="103"/>
      <x:c r="L18" s="103"/>
      <x:c r="M18" s="103"/>
      <x:c r="N18" s="103"/>
      <x:c r="O18" s="104">
        <x:f t="shared" si="5"/>
        <x:v>0</x:v>
      </x:c>
      <x:c r="P18" s="81"/>
      <x:c r="S18" s="96"/>
    </x:row>
    <x:row r="19" spans="1:19">
      <x:c r="A19" s="101"/>
      <x:c r="B19" s="105"/>
      <x:c r="C19" s="103"/>
      <x:c r="D19" s="103"/>
      <x:c r="E19" s="103"/>
      <x:c r="F19" s="103"/>
      <x:c r="G19" s="103"/>
      <x:c r="H19" s="103"/>
      <x:c r="I19" s="103"/>
      <x:c r="J19" s="103"/>
      <x:c r="K19" s="103"/>
      <x:c r="L19" s="103"/>
      <x:c r="M19" s="103"/>
      <x:c r="N19" s="103"/>
      <x:c r="O19" s="104">
        <x:f t="shared" si="5"/>
        <x:v>0</x:v>
      </x:c>
      <x:c r="P19" s="81"/>
      <x:c r="S19" s="96"/>
    </x:row>
    <x:row r="20" spans="1:19">
      <x:c r="A20" s="101"/>
      <x:c r="B20" s="105"/>
      <x:c r="C20" s="103"/>
      <x:c r="D20" s="103"/>
      <x:c r="E20" s="103"/>
      <x:c r="F20" s="103"/>
      <x:c r="G20" s="103"/>
      <x:c r="H20" s="103"/>
      <x:c r="I20" s="103"/>
      <x:c r="J20" s="103"/>
      <x:c r="K20" s="103"/>
      <x:c r="L20" s="103"/>
      <x:c r="M20" s="103"/>
      <x:c r="N20" s="103"/>
      <x:c r="O20" s="104">
        <x:f t="shared" si="5"/>
        <x:v>0</x:v>
      </x:c>
      <x:c r="P20" s="81"/>
      <x:c r="S20" s="96"/>
    </x:row>
    <x:row r="21" spans="1:19">
      <x:c r="A21" s="109"/>
      <x:c r="B21" s="106"/>
      <x:c r="C21" s="107"/>
      <x:c r="D21" s="107"/>
      <x:c r="E21" s="107"/>
      <x:c r="F21" s="107"/>
      <x:c r="G21" s="107"/>
      <x:c r="H21" s="107"/>
      <x:c r="I21" s="107"/>
      <x:c r="J21" s="107"/>
      <x:c r="K21" s="107"/>
      <x:c r="L21" s="107"/>
      <x:c r="M21" s="107"/>
      <x:c r="N21" s="107"/>
      <x:c r="O21" s="108">
        <x:f t="shared" si="5"/>
        <x:v>0</x:v>
      </x:c>
      <x:c r="P21" s="81"/>
      <x:c r="S21" s="96"/>
    </x:row>
    <x:row r="22" spans="1:19">
      <x:c r="A22" s="97"/>
      <x:c r="B22" s="98" t="s">
        <x:v>966</x:v>
      </x:c>
      <x:c r="C22" s="99">
        <x:f t="shared" ref="C22:N22" si="6">C6*0.03</x:f>
        <x:v>2160</x:v>
      </x:c>
      <x:c r="D22" s="99">
        <x:f t="shared" si="6"/>
        <x:v>10500</x:v>
      </x:c>
      <x:c r="E22" s="99">
        <x:f t="shared" si="6"/>
        <x:v>19800</x:v>
      </x:c>
      <x:c r="F22" s="99">
        <x:f t="shared" si="6"/>
        <x:v>1500</x:v>
      </x:c>
      <x:c r="G22" s="99">
        <x:f t="shared" si="6"/>
        <x:v>30000</x:v>
      </x:c>
      <x:c r="H22" s="99">
        <x:f t="shared" si="6"/>
        <x:v>75000</x:v>
      </x:c>
      <x:c r="I22" s="99">
        <x:f t="shared" si="6"/>
        <x:v>0</x:v>
      </x:c>
      <x:c r="J22" s="99">
        <x:f t="shared" si="6"/>
        <x:v>10500</x:v>
      </x:c>
      <x:c r="K22" s="99">
        <x:f t="shared" si="6"/>
        <x:v>0</x:v>
      </x:c>
      <x:c r="L22" s="99">
        <x:f t="shared" si="6"/>
        <x:v>1500</x:v>
      </x:c>
      <x:c r="M22" s="99">
        <x:f t="shared" si="6"/>
        <x:v>0</x:v>
      </x:c>
      <x:c r="N22" s="99">
        <x:f t="shared" si="6"/>
        <x:v>96000</x:v>
      </x:c>
      <x:c r="O22" s="100">
        <x:f>SUM(C22:N22)</x:f>
        <x:v>246960</x:v>
      </x:c>
      <x:c r="P22" s="81"/>
      <x:c r="S22" s="96"/>
    </x:row>
    <x:row r="23" spans="1:19">
      <x:c r="A23" s="101"/>
      <x:c r="B23" s="102"/>
      <x:c r="C23" s="103"/>
      <x:c r="D23" s="103"/>
      <x:c r="E23" s="103"/>
      <x:c r="F23" s="103"/>
      <x:c r="G23" s="103"/>
      <x:c r="H23" s="103"/>
      <x:c r="I23" s="103"/>
      <x:c r="J23" s="103"/>
      <x:c r="K23" s="103"/>
      <x:c r="L23" s="103"/>
      <x:c r="M23" s="103"/>
      <x:c r="N23" s="103"/>
      <x:c r="O23" s="104">
        <x:f t="shared" ref="O23:O28" si="7">SUM(C23:N23)</x:f>
        <x:v>0</x:v>
      </x:c>
      <x:c r="P23" s="81"/>
      <x:c r="S23" s="96"/>
    </x:row>
    <x:row r="24" spans="1:19">
      <x:c r="A24" s="101"/>
      <x:c r="B24" s="105"/>
      <x:c r="C24" s="103"/>
      <x:c r="D24" s="103"/>
      <x:c r="E24" s="103"/>
      <x:c r="F24" s="103"/>
      <x:c r="G24" s="103"/>
      <x:c r="H24" s="103"/>
      <x:c r="I24" s="103"/>
      <x:c r="J24" s="103"/>
      <x:c r="K24" s="103"/>
      <x:c r="L24" s="103"/>
      <x:c r="M24" s="103"/>
      <x:c r="N24" s="103"/>
      <x:c r="O24" s="104">
        <x:f t="shared" si="7"/>
        <x:v>0</x:v>
      </x:c>
      <x:c r="P24" s="81"/>
      <x:c r="S24" s="96"/>
    </x:row>
    <x:row r="25" spans="1:19">
      <x:c r="A25" s="101"/>
      <x:c r="B25" s="105"/>
      <x:c r="C25" s="103"/>
      <x:c r="D25" s="103"/>
      <x:c r="E25" s="103"/>
      <x:c r="F25" s="103"/>
      <x:c r="G25" s="103"/>
      <x:c r="H25" s="103"/>
      <x:c r="I25" s="103"/>
      <x:c r="J25" s="103"/>
      <x:c r="K25" s="103"/>
      <x:c r="L25" s="103"/>
      <x:c r="M25" s="103"/>
      <x:c r="N25" s="103"/>
      <x:c r="O25" s="104">
        <x:f t="shared" si="7"/>
        <x:v>0</x:v>
      </x:c>
      <x:c r="P25" s="81"/>
      <x:c r="S25" s="96"/>
    </x:row>
    <x:row r="26" spans="1:19">
      <x:c r="A26" s="101"/>
      <x:c r="B26" s="105"/>
      <x:c r="C26" s="103"/>
      <x:c r="D26" s="103"/>
      <x:c r="E26" s="103"/>
      <x:c r="F26" s="103"/>
      <x:c r="G26" s="103"/>
      <x:c r="H26" s="103"/>
      <x:c r="I26" s="103"/>
      <x:c r="J26" s="103"/>
      <x:c r="K26" s="103"/>
      <x:c r="L26" s="103"/>
      <x:c r="M26" s="103"/>
      <x:c r="N26" s="103"/>
      <x:c r="O26" s="104">
        <x:f t="shared" si="7"/>
        <x:v>0</x:v>
      </x:c>
      <x:c r="P26" s="81"/>
      <x:c r="S26" s="96"/>
    </x:row>
    <x:row r="27" spans="1:19">
      <x:c r="A27" s="101"/>
      <x:c r="B27" s="105"/>
      <x:c r="C27" s="103"/>
      <x:c r="D27" s="103"/>
      <x:c r="E27" s="103"/>
      <x:c r="F27" s="103"/>
      <x:c r="G27" s="103"/>
      <x:c r="H27" s="103"/>
      <x:c r="I27" s="103"/>
      <x:c r="J27" s="103"/>
      <x:c r="K27" s="103"/>
      <x:c r="L27" s="103"/>
      <x:c r="M27" s="103"/>
      <x:c r="N27" s="103"/>
      <x:c r="O27" s="104">
        <x:f t="shared" si="7"/>
        <x:v>0</x:v>
      </x:c>
      <x:c r="P27" s="81"/>
      <x:c r="S27" s="96"/>
    </x:row>
    <x:row r="28" spans="1:19">
      <x:c r="A28" s="109"/>
      <x:c r="B28" s="106"/>
      <x:c r="C28" s="107"/>
      <x:c r="D28" s="107"/>
      <x:c r="E28" s="107"/>
      <x:c r="F28" s="107"/>
      <x:c r="G28" s="107"/>
      <x:c r="H28" s="107"/>
      <x:c r="I28" s="107"/>
      <x:c r="J28" s="107"/>
      <x:c r="K28" s="107"/>
      <x:c r="L28" s="107"/>
      <x:c r="M28" s="107"/>
      <x:c r="N28" s="107"/>
      <x:c r="O28" s="108">
        <x:f t="shared" si="7"/>
        <x:v>0</x:v>
      </x:c>
      <x:c r="P28" s="81"/>
      <x:c r="S28" s="96"/>
    </x:row>
    <x:row r="29" spans="1:19">
      <x:c r="O29" s="3"/>
    </x:row>
    <x:row r="30" spans="1:19">
      <x:c r="A30" s="1" t="s">
        <x:v>402</x:v>
      </x:c>
    </x:row>
    <x:row r="31" spans="1:19">
      <x:c r="A31" s="110"/>
    </x:row>
    <x:row r="32" spans="1:19">
      <x:c r="A32" s="117"/>
    </x:row>
    <x:row r="33" spans="1:14">
      <x:c r="A33" s="4"/>
    </x:row>
    <x:row r="34" spans="1:14">
      <x:c r="A34" s="4"/>
    </x:row>
    <x:row r="36" spans="1:14" s="112" customFormat="1">
      <x:c r="A36" s="111"/>
      <x:c r="B36" s="1"/>
    </x:row>
    <x:row r="37" spans="1:14">
      <x:c r="A37" s="114"/>
      <x:c r="C37" s="113"/>
      <x:c r="D37" s="113"/>
      <x:c r="E37" s="113"/>
      <x:c r="F37" s="113"/>
      <x:c r="G37" s="113"/>
      <x:c r="H37" s="113"/>
      <x:c r="I37" s="113"/>
      <x:c r="J37" s="113"/>
      <x:c r="K37" s="113"/>
      <x:c r="L37" s="113"/>
      <x:c r="M37" s="113"/>
      <x:c r="N37" s="113"/>
    </x:row>
    <x:row r="38" spans="1:14">
      <x:c r="A38" s="114"/>
      <x:c r="C38" s="3"/>
    </x:row>
  </x:sheetData>
  <x:phoneticPr fontId="9" type="noConversion"/>
  <x:pageMargins left="0.7" right="0.7" top="0.75" bottom="0.75" header="0.3" footer="0.3"/>
</x:worksheet>
</file>

<file path=xl/worksheets/sheet3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4ADD25A-F599-4615-A052-505C644F36FE}" mc:Ignorable="x14ac xr xr2 xr3">
  <x:sheetPr>
    <x:tabColor rgb="FFFF0000"/>
  </x:sheetPr>
  <x:dimension ref="A1:S31"/>
  <x:sheetViews>
    <x:sheetView workbookViewId="0">
      <x:selection activeCell="G22" sqref="G22"/>
    </x:sheetView>
  </x:sheetViews>
  <x:sheetFormatPr defaultColWidth="13.296875" defaultRowHeight="17.399999999999999"/>
  <x:cols>
    <x:col min="1" max="1" width="13.796875" style="1" customWidth="1"/>
    <x:col min="2" max="2" width="25.59765625" style="1" bestFit="1" customWidth="1"/>
    <x:col min="3" max="16384" width="13.296875" style="1"/>
  </x:cols>
  <x:sheetData>
    <x:row r="1" spans="1:19">
      <x:c r="A1" s="92" t="s">
        <x:v>394</x:v>
      </x:c>
      <x:c r="B1" s="116" t="s">
        <x:v>802</x:v>
      </x:c>
      <x:c r="C1" s="82"/>
      <x:c r="D1" s="82"/>
      <x:c r="E1" s="82"/>
      <x:c r="F1" s="82"/>
      <x:c r="G1" s="82"/>
      <x:c r="H1" s="82"/>
      <x:c r="I1" s="82"/>
      <x:c r="J1" s="82"/>
      <x:c r="K1" s="82"/>
      <x:c r="L1" s="82"/>
      <x:c r="M1" s="82"/>
      <x:c r="N1" s="82"/>
      <x:c r="O1" s="83"/>
      <x:c r="P1" s="84"/>
    </x:row>
    <x:row r="2" spans="1:19">
      <x:c r="A2" s="92" t="s">
        <x:v>395</x:v>
      </x:c>
      <x:c r="B2" s="116" t="s">
        <x:v>801</x:v>
      </x:c>
      <x:c r="C2" s="83"/>
      <x:c r="D2" s="83"/>
      <x:c r="E2" s="83"/>
      <x:c r="F2" s="83"/>
      <x:c r="G2" s="83"/>
      <x:c r="H2" s="83"/>
      <x:c r="I2" s="83"/>
      <x:c r="J2" s="83"/>
      <x:c r="K2" s="83"/>
      <x:c r="L2" s="83"/>
      <x:c r="M2" s="83"/>
      <x:c r="N2" s="83"/>
      <x:c r="O2" s="83"/>
      <x:c r="P2" s="83"/>
    </x:row>
    <x:row r="3" spans="1:19">
      <x:c r="A3" s="85"/>
      <x:c r="B3" s="85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6"/>
      <x:c r="N3" s="86"/>
      <x:c r="O3" s="85"/>
      <x:c r="P3" s="87"/>
    </x:row>
    <x:row r="4" spans="1:19">
      <x:c r="A4" s="88" t="s">
        <x:v>397</x:v>
      </x:c>
      <x:c r="B4" s="89"/>
      <x:c r="C4" s="90" t="s">
        <x:v>0</x:v>
      </x:c>
      <x:c r="D4" s="90" t="s">
        <x:v>1</x:v>
      </x:c>
      <x:c r="E4" s="90" t="s">
        <x:v>2</x:v>
      </x:c>
      <x:c r="F4" s="90" t="s">
        <x:v>3</x:v>
      </x:c>
      <x:c r="G4" s="90" t="s">
        <x:v>4</x:v>
      </x:c>
      <x:c r="H4" s="90" t="s">
        <x:v>5</x:v>
      </x:c>
      <x:c r="I4" s="90" t="s">
        <x:v>6</x:v>
      </x:c>
      <x:c r="J4" s="90" t="s">
        <x:v>7</x:v>
      </x:c>
      <x:c r="K4" s="90" t="s">
        <x:v>8</x:v>
      </x:c>
      <x:c r="L4" s="90" t="s">
        <x:v>9</x:v>
      </x:c>
      <x:c r="M4" s="90" t="s">
        <x:v>62</x:v>
      </x:c>
      <x:c r="N4" s="90" t="s">
        <x:v>63</x:v>
      </x:c>
      <x:c r="O4" s="89" t="s">
        <x:v>400</x:v>
      </x:c>
      <x:c r="P4" s="89" t="s">
        <x:v>398</x:v>
      </x:c>
    </x:row>
    <x:row r="5" spans="1:19">
      <x:c r="A5" s="91"/>
      <x:c r="B5" s="92" t="s">
        <x:v>399</x:v>
      </x:c>
      <x:c r="C5" s="93">
        <x:f t="shared" ref="C5:N5" si="0">SUMIF($B:$B,"",C:C)</x:f>
        <x:v>100000</x:v>
      </x:c>
      <x:c r="D5" s="93">
        <x:f t="shared" si="0"/>
        <x:v>100000</x:v>
      </x:c>
      <x:c r="E5" s="93">
        <x:f t="shared" si="0"/>
        <x:v>560000</x:v>
      </x:c>
      <x:c r="F5" s="93">
        <x:f t="shared" si="0"/>
        <x:v>160000</x:v>
      </x:c>
      <x:c r="G5" s="93">
        <x:f t="shared" si="0"/>
        <x:v>300000</x:v>
      </x:c>
      <x:c r="H5" s="93">
        <x:f t="shared" si="0"/>
        <x:v>400000</x:v>
      </x:c>
      <x:c r="I5" s="93">
        <x:f t="shared" si="0"/>
        <x:v>160000</x:v>
      </x:c>
      <x:c r="J5" s="93">
        <x:f t="shared" si="0"/>
        <x:v>100000</x:v>
      </x:c>
      <x:c r="K5" s="93">
        <x:f t="shared" si="0"/>
        <x:v>460000</x:v>
      </x:c>
      <x:c r="L5" s="93">
        <x:f t="shared" si="0"/>
        <x:v>100000</x:v>
      </x:c>
      <x:c r="M5" s="93">
        <x:f t="shared" si="0"/>
        <x:v>100000</x:v>
      </x:c>
      <x:c r="N5" s="93">
        <x:f t="shared" si="0"/>
        <x:v>400000</x:v>
      </x:c>
      <x:c r="O5" s="93">
        <x:f>SUM(C5:N5)</x:f>
        <x:v>2940000</x:v>
      </x:c>
      <x:c r="P5" s="94"/>
      <x:c r="Q5" s="95"/>
      <x:c r="S5" s="96"/>
    </x:row>
    <x:row r="6" spans="1:19">
      <x:c r="A6" s="97"/>
      <x:c r="B6" s="98"/>
      <x:c r="C6" s="99">
        <x:f>SUM(C7:C12)</x:f>
        <x:v>100000</x:v>
      </x:c>
      <x:c r="D6" s="99">
        <x:f t="shared" ref="D6:N6" si="1">SUM(D7:D12)</x:f>
        <x:v>100000</x:v>
      </x:c>
      <x:c r="E6" s="99">
        <x:f t="shared" si="1"/>
        <x:v>560000</x:v>
      </x:c>
      <x:c r="F6" s="99">
        <x:f t="shared" si="1"/>
        <x:v>160000</x:v>
      </x:c>
      <x:c r="G6" s="99">
        <x:f t="shared" si="1"/>
        <x:v>300000</x:v>
      </x:c>
      <x:c r="H6" s="99">
        <x:f t="shared" si="1"/>
        <x:v>400000</x:v>
      </x:c>
      <x:c r="I6" s="99">
        <x:f t="shared" si="1"/>
        <x:v>160000</x:v>
      </x:c>
      <x:c r="J6" s="99">
        <x:f t="shared" si="1"/>
        <x:v>100000</x:v>
      </x:c>
      <x:c r="K6" s="99">
        <x:f t="shared" si="1"/>
        <x:v>460000</x:v>
      </x:c>
      <x:c r="L6" s="99">
        <x:f t="shared" si="1"/>
        <x:v>100000</x:v>
      </x:c>
      <x:c r="M6" s="99">
        <x:f t="shared" si="1"/>
        <x:v>100000</x:v>
      </x:c>
      <x:c r="N6" s="99">
        <x:f t="shared" si="1"/>
        <x:v>400000</x:v>
      </x:c>
      <x:c r="O6" s="100">
        <x:f>SUM(C6:N6)</x:f>
        <x:v>2940000</x:v>
      </x:c>
      <x:c r="P6" s="81"/>
      <x:c r="S6" s="96"/>
    </x:row>
    <x:row r="7" spans="1:19">
      <x:c r="A7" s="101" t="s">
        <x:v>410</x:v>
      </x:c>
      <x:c r="B7" s="1772" t="s">
        <x:v>2394</x:v>
      </x:c>
      <x:c r="C7" s="1767"/>
      <x:c r="D7" s="1767"/>
      <x:c r="E7" s="1767"/>
      <x:c r="F7" s="1767"/>
      <x:c r="G7" s="1767">
        <x:v>200000</x:v>
      </x:c>
      <x:c r="H7" s="1767"/>
      <x:c r="I7" s="1767"/>
      <x:c r="J7" s="1767"/>
      <x:c r="K7" s="1767"/>
      <x:c r="L7" s="1767"/>
      <x:c r="M7" s="1767"/>
      <x:c r="N7" s="1767"/>
      <x:c r="O7" s="104">
        <x:f t="shared" ref="O7:O12" si="2">SUM(C7:N7)</x:f>
        <x:v>200000</x:v>
      </x:c>
      <x:c r="P7" s="81"/>
      <x:c r="S7" s="96"/>
    </x:row>
    <x:row r="8" spans="1:19">
      <x:c r="A8" s="101"/>
      <x:c r="B8" s="1773" t="s">
        <x:v>800</x:v>
      </x:c>
      <x:c r="C8" s="1767"/>
      <x:c r="D8" s="1767"/>
      <x:c r="E8" s="1767">
        <x:v>100000</x:v>
      </x:c>
      <x:c r="F8" s="1767"/>
      <x:c r="G8" s="1767"/>
      <x:c r="H8" s="1767"/>
      <x:c r="I8" s="1767"/>
      <x:c r="J8" s="1767"/>
      <x:c r="K8" s="1767"/>
      <x:c r="L8" s="1767"/>
      <x:c r="M8" s="1767"/>
      <x:c r="N8" s="1767"/>
      <x:c r="O8" s="104">
        <x:f t="shared" si="2"/>
        <x:v>100000</x:v>
      </x:c>
      <x:c r="P8" s="81"/>
      <x:c r="S8" s="96"/>
    </x:row>
    <x:row r="9" spans="1:19">
      <x:c r="A9" s="101"/>
      <x:c r="B9" s="1773" t="s">
        <x:v>384</x:v>
      </x:c>
      <x:c r="C9" s="1767"/>
      <x:c r="D9" s="1767"/>
      <x:c r="E9" s="1767">
        <x:v>60000</x:v>
      </x:c>
      <x:c r="F9" s="1767"/>
      <x:c r="G9" s="1767"/>
      <x:c r="H9" s="1767"/>
      <x:c r="I9" s="1767">
        <x:v>60000</x:v>
      </x:c>
      <x:c r="J9" s="1767"/>
      <x:c r="K9" s="1767"/>
      <x:c r="L9" s="1767"/>
      <x:c r="M9" s="1767"/>
      <x:c r="N9" s="1767"/>
      <x:c r="O9" s="104">
        <x:f t="shared" si="2"/>
        <x:v>120000</x:v>
      </x:c>
      <x:c r="P9" s="81" t="s">
        <x:v>812</x:v>
      </x:c>
      <x:c r="S9" s="96"/>
    </x:row>
    <x:row r="10" spans="1:19">
      <x:c r="A10" s="101"/>
      <x:c r="B10" s="1773" t="s">
        <x:v>380</x:v>
      </x:c>
      <x:c r="C10" s="1767"/>
      <x:c r="D10" s="1767"/>
      <x:c r="E10" s="1767"/>
      <x:c r="F10" s="1767">
        <x:v>60000</x:v>
      </x:c>
      <x:c r="G10" s="1767"/>
      <x:c r="H10" s="1767"/>
      <x:c r="I10" s="1767"/>
      <x:c r="J10" s="1767"/>
      <x:c r="K10" s="1767">
        <x:v>60000</x:v>
      </x:c>
      <x:c r="L10" s="1767"/>
      <x:c r="M10" s="1767"/>
      <x:c r="N10" s="1767"/>
      <x:c r="O10" s="104">
        <x:f t="shared" si="2"/>
        <x:v>120000</x:v>
      </x:c>
      <x:c r="P10" s="81" t="s">
        <x:v>812</x:v>
      </x:c>
      <x:c r="S10" s="96"/>
    </x:row>
    <x:row r="11" spans="1:19">
      <x:c r="A11" s="101"/>
      <x:c r="B11" s="1773" t="s">
        <x:v>813</x:v>
      </x:c>
      <x:c r="C11" s="1767">
        <x:v>100000</x:v>
      </x:c>
      <x:c r="D11" s="1767">
        <x:v>100000</x:v>
      </x:c>
      <x:c r="E11" s="1767">
        <x:v>100000</x:v>
      </x:c>
      <x:c r="F11" s="1767">
        <x:v>100000</x:v>
      </x:c>
      <x:c r="G11" s="1767">
        <x:v>100000</x:v>
      </x:c>
      <x:c r="H11" s="1767">
        <x:v>100000</x:v>
      </x:c>
      <x:c r="I11" s="1767">
        <x:v>100000</x:v>
      </x:c>
      <x:c r="J11" s="1767">
        <x:v>100000</x:v>
      </x:c>
      <x:c r="K11" s="1767">
        <x:v>100000</x:v>
      </x:c>
      <x:c r="L11" s="1767">
        <x:v>100000</x:v>
      </x:c>
      <x:c r="M11" s="1767">
        <x:v>100000</x:v>
      </x:c>
      <x:c r="N11" s="1767">
        <x:v>100000</x:v>
      </x:c>
      <x:c r="O11" s="104">
        <x:f t="shared" si="2"/>
        <x:v>1200000</x:v>
      </x:c>
      <x:c r="P11" s="81"/>
      <x:c r="S11" s="96"/>
    </x:row>
    <x:row r="12" spans="1:19">
      <x:c r="A12" s="109"/>
      <x:c r="B12" s="1780" t="s">
        <x:v>2556</x:v>
      </x:c>
      <x:c r="C12" s="1781"/>
      <x:c r="D12" s="1781"/>
      <x:c r="E12" s="1781">
        <x:v>300000</x:v>
      </x:c>
      <x:c r="F12" s="1781"/>
      <x:c r="G12" s="1781"/>
      <x:c r="H12" s="1781">
        <x:v>300000</x:v>
      </x:c>
      <x:c r="I12" s="1781"/>
      <x:c r="J12" s="1781"/>
      <x:c r="K12" s="1781">
        <x:v>300000</x:v>
      </x:c>
      <x:c r="L12" s="1781"/>
      <x:c r="M12" s="1781"/>
      <x:c r="N12" s="1781">
        <x:v>300000</x:v>
      </x:c>
      <x:c r="O12" s="108">
        <x:f t="shared" si="2"/>
        <x:v>1200000</x:v>
      </x:c>
      <x:c r="P12" s="81"/>
      <x:c r="S12" s="96"/>
    </x:row>
    <x:row r="13" spans="1:19">
      <x:c r="A13" s="91"/>
      <x:c r="B13" s="92" t="s">
        <x:v>399</x:v>
      </x:c>
      <x:c r="C13" s="93">
        <x:f t="shared" ref="C13:N13" si="3">SUMIF($B:$B,"sum",C:C)</x:f>
        <x:v>200000</x:v>
      </x:c>
      <x:c r="D13" s="93">
        <x:f t="shared" si="3"/>
        <x:v>260000</x:v>
      </x:c>
      <x:c r="E13" s="93">
        <x:f t="shared" si="3"/>
        <x:v>560000</x:v>
      </x:c>
      <x:c r="F13" s="93">
        <x:f t="shared" si="3"/>
        <x:v>260000</x:v>
      </x:c>
      <x:c r="G13" s="93">
        <x:f t="shared" si="3"/>
        <x:v>1060000</x:v>
      </x:c>
      <x:c r="H13" s="93">
        <x:f t="shared" si="3"/>
        <x:v>260000</x:v>
      </x:c>
      <x:c r="I13" s="93">
        <x:f t="shared" si="3"/>
        <x:v>260000</x:v>
      </x:c>
      <x:c r="J13" s="93">
        <x:f t="shared" si="3"/>
        <x:v>260000</x:v>
      </x:c>
      <x:c r="K13" s="93">
        <x:f t="shared" si="3"/>
        <x:v>260000</x:v>
      </x:c>
      <x:c r="L13" s="93">
        <x:f t="shared" si="3"/>
        <x:v>260000</x:v>
      </x:c>
      <x:c r="M13" s="93">
        <x:f t="shared" si="3"/>
        <x:v>260000</x:v>
      </x:c>
      <x:c r="N13" s="93">
        <x:f t="shared" si="3"/>
        <x:v>200000</x:v>
      </x:c>
      <x:c r="O13" s="93">
        <x:f>SUM(C13:N13)</x:f>
        <x:v>4100000</x:v>
      </x:c>
      <x:c r="P13" s="94"/>
      <x:c r="Q13" s="95"/>
      <x:c r="S13" s="96"/>
    </x:row>
    <x:row r="14" spans="1:19">
      <x:c r="A14" s="97"/>
      <x:c r="B14" s="98" t="s">
        <x:v>401</x:v>
      </x:c>
      <x:c r="C14" s="99">
        <x:f>SUM(C15:C20)</x:f>
        <x:v>200000</x:v>
      </x:c>
      <x:c r="D14" s="99">
        <x:f t="shared" ref="D14:N14" si="4">SUM(D15:D20)</x:f>
        <x:v>260000</x:v>
      </x:c>
      <x:c r="E14" s="99">
        <x:f t="shared" si="4"/>
        <x:v>560000</x:v>
      </x:c>
      <x:c r="F14" s="99">
        <x:f t="shared" si="4"/>
        <x:v>260000</x:v>
      </x:c>
      <x:c r="G14" s="99">
        <x:f t="shared" si="4"/>
        <x:v>1060000</x:v>
      </x:c>
      <x:c r="H14" s="99">
        <x:f t="shared" si="4"/>
        <x:v>260000</x:v>
      </x:c>
      <x:c r="I14" s="99">
        <x:f t="shared" si="4"/>
        <x:v>260000</x:v>
      </x:c>
      <x:c r="J14" s="99">
        <x:f t="shared" si="4"/>
        <x:v>260000</x:v>
      </x:c>
      <x:c r="K14" s="99">
        <x:f t="shared" si="4"/>
        <x:v>260000</x:v>
      </x:c>
      <x:c r="L14" s="99">
        <x:f t="shared" si="4"/>
        <x:v>260000</x:v>
      </x:c>
      <x:c r="M14" s="99">
        <x:f t="shared" si="4"/>
        <x:v>260000</x:v>
      </x:c>
      <x:c r="N14" s="99">
        <x:f t="shared" si="4"/>
        <x:v>200000</x:v>
      </x:c>
      <x:c r="O14" s="100">
        <x:f>SUM(C14:N14)</x:f>
        <x:v>4100000</x:v>
      </x:c>
      <x:c r="P14" s="81"/>
      <x:c r="S14" s="96"/>
    </x:row>
    <x:row r="15" spans="1:19">
      <x:c r="A15" s="101" t="s">
        <x:v>788</x:v>
      </x:c>
      <x:c r="B15" s="1772" t="s">
        <x:v>2396</x:v>
      </x:c>
      <x:c r="C15" s="1767"/>
      <x:c r="D15" s="1767"/>
      <x:c r="E15" s="1767"/>
      <x:c r="F15" s="1767"/>
      <x:c r="G15" s="1767">
        <x:v>800000</x:v>
      </x:c>
      <x:c r="H15" s="1767"/>
      <x:c r="I15" s="1767"/>
      <x:c r="J15" s="1767"/>
      <x:c r="K15" s="1767"/>
      <x:c r="L15" s="1767"/>
      <x:c r="M15" s="1767"/>
      <x:c r="N15" s="1767"/>
      <x:c r="O15" s="104">
        <x:f t="shared" ref="O15:O20" si="5">SUM(C15:N15)</x:f>
        <x:v>800000</x:v>
      </x:c>
      <x:c r="P15" s="389"/>
      <x:c r="S15" s="96"/>
    </x:row>
    <x:row r="16" spans="1:19">
      <x:c r="A16" s="101"/>
      <x:c r="B16" s="1773" t="s">
        <x:v>2395</x:v>
      </x:c>
      <x:c r="C16" s="1767"/>
      <x:c r="D16" s="1767"/>
      <x:c r="E16" s="1767">
        <x:v>300000</x:v>
      </x:c>
      <x:c r="F16" s="1767"/>
      <x:c r="G16" s="1767"/>
      <x:c r="H16" s="1767"/>
      <x:c r="I16" s="1767"/>
      <x:c r="J16" s="1767"/>
      <x:c r="K16" s="1767"/>
      <x:c r="L16" s="1767"/>
      <x:c r="M16" s="1767"/>
      <x:c r="N16" s="1767"/>
      <x:c r="O16" s="104">
        <x:f t="shared" si="5"/>
        <x:v>300000</x:v>
      </x:c>
      <x:c r="P16" s="81"/>
      <x:c r="S16" s="96"/>
    </x:row>
    <x:row r="17" spans="1:19">
      <x:c r="A17" s="101"/>
      <x:c r="B17" s="1773" t="s">
        <x:v>2397</x:v>
      </x:c>
      <x:c r="C17" s="1767"/>
      <x:c r="D17" s="1767"/>
      <x:c r="E17" s="1767"/>
      <x:c r="F17" s="1767">
        <x:v>60000</x:v>
      </x:c>
      <x:c r="G17" s="1767">
        <x:v>60000</x:v>
      </x:c>
      <x:c r="H17" s="1767"/>
      <x:c r="I17" s="1767"/>
      <x:c r="J17" s="1767">
        <x:v>60000</x:v>
      </x:c>
      <x:c r="K17" s="1767">
        <x:v>60000</x:v>
      </x:c>
      <x:c r="L17" s="1767"/>
      <x:c r="M17" s="1767"/>
      <x:c r="N17" s="1767"/>
      <x:c r="O17" s="676">
        <x:f t="shared" si="5"/>
        <x:v>240000</x:v>
      </x:c>
      <x:c r="P17" s="81"/>
      <x:c r="S17" s="96"/>
    </x:row>
    <x:row r="18" spans="1:19">
      <x:c r="A18" s="101"/>
      <x:c r="B18" s="1773" t="s">
        <x:v>380</x:v>
      </x:c>
      <x:c r="C18" s="1767"/>
      <x:c r="D18" s="1767">
        <x:v>60000</x:v>
      </x:c>
      <x:c r="E18" s="1767">
        <x:v>60000</x:v>
      </x:c>
      <x:c r="F18" s="1767"/>
      <x:c r="G18" s="1767"/>
      <x:c r="H18" s="1767">
        <x:v>60000</x:v>
      </x:c>
      <x:c r="I18" s="1767">
        <x:v>60000</x:v>
      </x:c>
      <x:c r="J18" s="1767"/>
      <x:c r="K18" s="1767"/>
      <x:c r="L18" s="1767">
        <x:v>60000</x:v>
      </x:c>
      <x:c r="M18" s="1767">
        <x:v>60000</x:v>
      </x:c>
      <x:c r="N18" s="1767"/>
      <x:c r="O18" s="676">
        <x:f t="shared" si="5"/>
        <x:v>360000</x:v>
      </x:c>
      <x:c r="P18" s="81"/>
      <x:c r="S18" s="96"/>
    </x:row>
    <x:row r="19" spans="1:19">
      <x:c r="A19" s="101"/>
      <x:c r="B19" s="1773" t="s">
        <x:v>813</x:v>
      </x:c>
      <x:c r="C19" s="1767">
        <x:v>200000</x:v>
      </x:c>
      <x:c r="D19" s="1767">
        <x:v>200000</x:v>
      </x:c>
      <x:c r="E19" s="1767">
        <x:v>200000</x:v>
      </x:c>
      <x:c r="F19" s="1767">
        <x:v>200000</x:v>
      </x:c>
      <x:c r="G19" s="1767">
        <x:v>200000</x:v>
      </x:c>
      <x:c r="H19" s="1767">
        <x:v>200000</x:v>
      </x:c>
      <x:c r="I19" s="1767">
        <x:v>200000</x:v>
      </x:c>
      <x:c r="J19" s="1767">
        <x:v>200000</x:v>
      </x:c>
      <x:c r="K19" s="1767">
        <x:v>200000</x:v>
      </x:c>
      <x:c r="L19" s="1767">
        <x:v>200000</x:v>
      </x:c>
      <x:c r="M19" s="1767">
        <x:v>200000</x:v>
      </x:c>
      <x:c r="N19" s="1767">
        <x:v>200000</x:v>
      </x:c>
      <x:c r="O19" s="104">
        <x:f t="shared" si="5"/>
        <x:v>2400000</x:v>
      </x:c>
      <x:c r="P19" s="81"/>
      <x:c r="S19" s="96"/>
    </x:row>
    <x:row r="20" spans="1:19">
      <x:c r="A20" s="109"/>
      <x:c r="B20" s="106"/>
      <x:c r="C20" s="107"/>
      <x:c r="D20" s="107"/>
      <x:c r="E20" s="107"/>
      <x:c r="F20" s="107"/>
      <x:c r="G20" s="107"/>
      <x:c r="H20" s="107"/>
      <x:c r="I20" s="107"/>
      <x:c r="J20" s="107"/>
      <x:c r="K20" s="107"/>
      <x:c r="L20" s="107"/>
      <x:c r="M20" s="107"/>
      <x:c r="N20" s="107"/>
      <x:c r="O20" s="108">
        <x:f t="shared" si="5"/>
        <x:v>0</x:v>
      </x:c>
      <x:c r="P20" s="81"/>
      <x:c r="S20" s="96"/>
    </x:row>
    <x:row r="21" spans="1:19">
      <x:c r="B21" s="391"/>
      <x:c r="C21" s="103"/>
      <x:c r="D21" s="103"/>
      <x:c r="E21" s="103"/>
      <x:c r="F21" s="103"/>
      <x:c r="G21" s="103"/>
      <x:c r="H21" s="103"/>
      <x:c r="I21" s="103"/>
      <x:c r="J21" s="103"/>
      <x:c r="K21" s="103"/>
      <x:c r="L21" s="103"/>
      <x:c r="M21" s="103"/>
      <x:c r="N21" s="103"/>
      <x:c r="O21" s="103"/>
      <x:c r="S21" s="96"/>
    </x:row>
    <x:row r="22" spans="1:19">
      <x:c r="O22" s="3"/>
    </x:row>
    <x:row r="23" spans="1:19">
      <x:c r="A23" s="1" t="s">
        <x:v>402</x:v>
      </x:c>
    </x:row>
    <x:row r="24" spans="1:19">
      <x:c r="A24" s="110"/>
    </x:row>
    <x:row r="25" spans="1:19">
      <x:c r="A25" s="117"/>
    </x:row>
    <x:row r="26" spans="1:19">
      <x:c r="A26" s="4"/>
    </x:row>
    <x:row r="27" spans="1:19">
      <x:c r="A27" s="4"/>
    </x:row>
    <x:row r="29" spans="1:19" s="112" customFormat="1">
      <x:c r="A29" s="111"/>
      <x:c r="B29" s="1"/>
    </x:row>
    <x:row r="30" spans="1:19">
      <x:c r="A30" s="114"/>
      <x:c r="C30" s="113"/>
      <x:c r="D30" s="113"/>
      <x:c r="E30" s="113"/>
      <x:c r="F30" s="113"/>
      <x:c r="G30" s="113"/>
      <x:c r="H30" s="113"/>
      <x:c r="I30" s="113"/>
      <x:c r="J30" s="113"/>
      <x:c r="K30" s="113"/>
      <x:c r="L30" s="113"/>
      <x:c r="M30" s="113"/>
      <x:c r="N30" s="113"/>
    </x:row>
    <x:row r="31" spans="1:19">
      <x:c r="A31" s="114"/>
      <x:c r="C31" s="3"/>
    </x:row>
  </x:sheetData>
  <x:phoneticPr fontId="9" type="noConversion"/>
  <x:pageMargins left="0.7" right="0.7" top="0.75" bottom="0.75" header="0.3" footer="0.3"/>
</x:worksheet>
</file>

<file path=xl/worksheets/sheet3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30160CA-A9C5-4BAC-9A82-991D3D7D3125}" mc:Ignorable="x14ac xr xr2 xr3">
  <x:sheetPr>
    <x:tabColor theme="1"/>
  </x:sheetPr>
  <x:dimension ref="A1:X22"/>
  <x:sheetViews>
    <x:sheetView workbookViewId="0">
      <x:selection activeCell="H6" sqref="H6:K10"/>
    </x:sheetView>
  </x:sheetViews>
  <x:sheetFormatPr defaultColWidth="13.296875" defaultRowHeight="17.399999999999999"/>
  <x:cols>
    <x:col min="1" max="1" width="29" style="1" bestFit="1" customWidth="1"/>
    <x:col min="2" max="10" width="13.296875" style="1"/>
    <x:col min="11" max="11" width="13.8984375" style="1" bestFit="1" customWidth="1"/>
    <x:col min="12" max="14" width="13.296875" style="1"/>
    <x:col min="15" max="15" width="14.8984375" style="1" bestFit="1" customWidth="1"/>
    <x:col min="16" max="17" width="13.296875" style="1"/>
    <x:col min="18" max="18" width="14.8984375" style="1" bestFit="1" customWidth="1"/>
    <x:col min="19" max="16384" width="13.296875" style="1"/>
  </x:cols>
  <x:sheetData>
    <x:row r="1" spans="1:24" s="111" customFormat="1">
      <x:c r="C1" s="156"/>
    </x:row>
    <x:row r="2" spans="1:24" s="118" customFormat="1" ht="19.2">
      <x:c r="A2" s="118" t="s">
        <x:v>452</x:v>
      </x:c>
      <x:c r="C2" s="157"/>
    </x:row>
    <x:row r="3" spans="1:24" ht="18" thickBot="1">
      <x:c r="A3" s="121" t="s">
        <x:v>458</x:v>
      </x:c>
      <x:c r="B3" s="158" t="s">
        <x:v>455</x:v>
      </x:c>
      <x:c r="C3" s="158" t="s">
        <x:v>456</x:v>
      </x:c>
      <x:c r="D3" s="159" t="s">
        <x:v>458</x:v>
      </x:c>
      <x:c r="E3" s="159" t="s">
        <x:v>457</x:v>
      </x:c>
      <x:c r="F3" s="159" t="s">
        <x:v>459</x:v>
      </x:c>
      <x:c r="G3" s="159" t="s">
        <x:v>460</x:v>
      </x:c>
      <x:c r="H3" s="160" t="s">
        <x:v>450</x:v>
      </x:c>
      <x:c r="I3" s="161" t="s">
        <x:v>451</x:v>
      </x:c>
      <x:c r="J3" s="124"/>
      <x:c r="K3" s="162" t="s">
        <x:v>2472</x:v>
      </x:c>
      <x:c r="L3" s="163"/>
      <x:c r="M3" s="411" t="s">
        <x:v>2332</x:v>
      </x:c>
      <x:c r="N3" s="412" t="s">
        <x:v>438</x:v>
      </x:c>
      <x:c r="O3" s="412" t="s">
        <x:v>439</x:v>
      </x:c>
      <x:c r="P3" s="412" t="s">
        <x:v>440</x:v>
      </x:c>
      <x:c r="Q3" s="412" t="s">
        <x:v>441</x:v>
      </x:c>
      <x:c r="R3" s="412" t="s">
        <x:v>442</x:v>
      </x:c>
      <x:c r="S3" s="412" t="s">
        <x:v>443</x:v>
      </x:c>
      <x:c r="T3" s="412" t="s">
        <x:v>444</x:v>
      </x:c>
      <x:c r="U3" s="412" t="s">
        <x:v>445</x:v>
      </x:c>
      <x:c r="V3" s="412" t="s">
        <x:v>446</x:v>
      </x:c>
      <x:c r="W3" s="412" t="s">
        <x:v>447</x:v>
      </x:c>
      <x:c r="X3" s="413" t="s">
        <x:v>448</x:v>
      </x:c>
    </x:row>
    <x:row r="4" spans="1:24" ht="18" thickTop="1">
      <x:c r="A4" s="164" t="s">
        <x:v>453</x:v>
      </x:c>
      <x:c r="B4" s="112"/>
      <x:c r="C4" s="165"/>
      <x:c r="D4" s="166"/>
      <x:c r="E4" s="166"/>
      <x:c r="F4" s="166"/>
      <x:c r="G4" s="166"/>
      <x:c r="H4" s="167"/>
      <x:c r="I4" s="168"/>
      <x:c r="J4" s="169"/>
      <x:c r="K4" s="415">
        <x:f t="shared" ref="K4:X4" si="0">SUM(K5:K19)</x:f>
        <x:v>17510000</x:v>
      </x:c>
      <x:c r="L4" s="415">
        <x:f t="shared" si="0"/>
        <x:v>17500000</x:v>
      </x:c>
      <x:c r="M4" s="416">
        <x:f t="shared" si="0"/>
        <x:v>182395.83333333334</x:v>
      </x:c>
      <x:c r="N4" s="417">
        <x:f t="shared" si="0"/>
        <x:v>182395.83333333334</x:v>
      </x:c>
      <x:c r="O4" s="417">
        <x:f t="shared" si="0"/>
        <x:v>182395.83333333334</x:v>
      </x:c>
      <x:c r="P4" s="417">
        <x:f t="shared" si="0"/>
        <x:v>182395.83333333334</x:v>
      </x:c>
      <x:c r="Q4" s="417">
        <x:f t="shared" si="0"/>
        <x:v>182395.83333333334</x:v>
      </x:c>
      <x:c r="R4" s="417">
        <x:f t="shared" si="0"/>
        <x:v>182395.83333333334</x:v>
      </x:c>
      <x:c r="S4" s="417">
        <x:f t="shared" si="0"/>
        <x:v>182395.83333333334</x:v>
      </x:c>
      <x:c r="T4" s="417">
        <x:f t="shared" si="0"/>
        <x:v>182395.83333333334</x:v>
      </x:c>
      <x:c r="U4" s="417">
        <x:f t="shared" si="0"/>
        <x:v>182395.83333333334</x:v>
      </x:c>
      <x:c r="V4" s="417">
        <x:f t="shared" si="0"/>
        <x:v>182395.83333333334</x:v>
      </x:c>
      <x:c r="W4" s="417">
        <x:f t="shared" si="0"/>
        <x:v>182395.83333333334</x:v>
      </x:c>
      <x:c r="X4" s="418">
        <x:f t="shared" si="0"/>
        <x:v>182395.83333333334</x:v>
      </x:c>
    </x:row>
    <x:row r="5" spans="1:24">
      <x:c r="A5" s="185" t="s">
        <x:v>454</x:v>
      </x:c>
      <x:c r="B5" s="243"/>
      <x:c r="C5" s="171"/>
      <x:c r="D5" s="172"/>
      <x:c r="E5" s="172"/>
      <x:c r="F5" s="172"/>
      <x:c r="G5" s="172"/>
      <x:c r="H5" s="167"/>
      <x:c r="I5" s="419"/>
      <x:c r="J5" s="173"/>
      <x:c r="K5" s="244"/>
      <x:c r="L5" s="182"/>
      <x:c r="M5" s="245"/>
      <x:c r="N5" s="244"/>
      <x:c r="O5" s="244"/>
      <x:c r="P5" s="244"/>
      <x:c r="Q5" s="244"/>
      <x:c r="R5" s="244"/>
      <x:c r="S5" s="244"/>
      <x:c r="T5" s="244"/>
      <x:c r="U5" s="244"/>
      <x:c r="V5" s="244"/>
      <x:c r="W5" s="244"/>
      <x:c r="X5" s="414"/>
    </x:row>
    <x:row r="6" spans="1:24">
      <x:c r="A6" s="185" t="s">
        <x:v>2473</x:v>
      </x:c>
      <x:c r="B6" s="170"/>
      <x:c r="C6" s="171"/>
      <x:c r="D6" s="172"/>
      <x:c r="E6" s="172"/>
      <x:c r="F6" s="172"/>
      <x:c r="G6" s="172"/>
      <x:c r="H6" s="167">
        <x:v>8</x:v>
      </x:c>
      <x:c r="I6" s="419">
        <x:f t="shared" ref="I6" si="1">1/8</x:f>
        <x:v>0.125</x:v>
      </x:c>
      <x:c r="J6" s="173"/>
      <x:c r="K6" s="1827">
        <x:v>1070000</x:v>
      </x:c>
      <x:c r="L6" s="182">
        <x:f>15000000/14</x:f>
        <x:v>1071428.5714285714</x:v>
      </x:c>
      <x:c r="M6" s="1829">
        <x:f>$K$6*$I$6/12</x:f>
        <x:v>11145.833333333334</x:v>
      </x:c>
      <x:c r="N6" s="1827">
        <x:f t="shared" ref="N6:X6" si="2">$K$6*$I$6/12</x:f>
        <x:v>11145.833333333334</x:v>
      </x:c>
      <x:c r="O6" s="1827">
        <x:f t="shared" si="2"/>
        <x:v>11145.833333333334</x:v>
      </x:c>
      <x:c r="P6" s="1827">
        <x:f t="shared" si="2"/>
        <x:v>11145.833333333334</x:v>
      </x:c>
      <x:c r="Q6" s="1827">
        <x:f t="shared" si="2"/>
        <x:v>11145.833333333334</x:v>
      </x:c>
      <x:c r="R6" s="1827">
        <x:f t="shared" si="2"/>
        <x:v>11145.833333333334</x:v>
      </x:c>
      <x:c r="S6" s="1827">
        <x:f t="shared" si="2"/>
        <x:v>11145.833333333334</x:v>
      </x:c>
      <x:c r="T6" s="1827">
        <x:f t="shared" si="2"/>
        <x:v>11145.833333333334</x:v>
      </x:c>
      <x:c r="U6" s="1827">
        <x:f t="shared" si="2"/>
        <x:v>11145.833333333334</x:v>
      </x:c>
      <x:c r="V6" s="1827">
        <x:f t="shared" si="2"/>
        <x:v>11145.833333333334</x:v>
      </x:c>
      <x:c r="W6" s="1827">
        <x:f t="shared" si="2"/>
        <x:v>11145.833333333334</x:v>
      </x:c>
      <x:c r="X6" s="1828">
        <x:f t="shared" si="2"/>
        <x:v>11145.833333333334</x:v>
      </x:c>
    </x:row>
    <x:row r="7" spans="1:24">
      <x:c r="A7" s="185" t="s">
        <x:v>2554</x:v>
      </x:c>
      <x:c r="B7" s="170"/>
      <x:c r="C7" s="171"/>
      <x:c r="D7" s="172"/>
      <x:c r="E7" s="172"/>
      <x:c r="F7" s="172"/>
      <x:c r="G7" s="172"/>
      <x:c r="H7" s="167">
        <x:v>8</x:v>
      </x:c>
      <x:c r="I7" s="419">
        <x:v>0.125</x:v>
      </x:c>
      <x:c r="J7" s="173"/>
      <x:c r="K7" s="1827">
        <x:v>1430000</x:v>
      </x:c>
      <x:c r="L7" s="182">
        <x:f>20000000/14</x:f>
        <x:v>1428571.4285714286</x:v>
      </x:c>
      <x:c r="M7" s="1829">
        <x:f>$K$7*$I$7/12</x:f>
        <x:v>14895.833333333334</x:v>
      </x:c>
      <x:c r="N7" s="1827">
        <x:f t="shared" ref="N7:X9" si="3">$K$7*$I$7/12</x:f>
        <x:v>14895.833333333334</x:v>
      </x:c>
      <x:c r="O7" s="1827">
        <x:f t="shared" si="3"/>
        <x:v>14895.833333333334</x:v>
      </x:c>
      <x:c r="P7" s="1827">
        <x:f t="shared" si="3"/>
        <x:v>14895.833333333334</x:v>
      </x:c>
      <x:c r="Q7" s="1827">
        <x:f t="shared" si="3"/>
        <x:v>14895.833333333334</x:v>
      </x:c>
      <x:c r="R7" s="1827">
        <x:f t="shared" si="3"/>
        <x:v>14895.833333333334</x:v>
      </x:c>
      <x:c r="S7" s="1827">
        <x:f t="shared" si="3"/>
        <x:v>14895.833333333334</x:v>
      </x:c>
      <x:c r="T7" s="1827">
        <x:f t="shared" si="3"/>
        <x:v>14895.833333333334</x:v>
      </x:c>
      <x:c r="U7" s="1827">
        <x:f t="shared" si="3"/>
        <x:v>14895.833333333334</x:v>
      </x:c>
      <x:c r="V7" s="1827">
        <x:f t="shared" si="3"/>
        <x:v>14895.833333333334</x:v>
      </x:c>
      <x:c r="W7" s="1827">
        <x:f t="shared" si="3"/>
        <x:v>14895.833333333334</x:v>
      </x:c>
      <x:c r="X7" s="1828">
        <x:f t="shared" si="3"/>
        <x:v>14895.833333333334</x:v>
      </x:c>
    </x:row>
    <x:row r="8" spans="1:24">
      <x:c r="A8" s="185" t="s">
        <x:v>2555</x:v>
      </x:c>
      <x:c r="B8" s="170"/>
      <x:c r="C8" s="171"/>
      <x:c r="D8" s="172"/>
      <x:c r="E8" s="172"/>
      <x:c r="F8" s="172"/>
      <x:c r="G8" s="172"/>
      <x:c r="H8" s="167">
        <x:v>8</x:v>
      </x:c>
      <x:c r="I8" s="419">
        <x:v>0.125</x:v>
      </x:c>
      <x:c r="J8" s="173"/>
      <x:c r="K8" s="1827">
        <x:v>2145000</x:v>
      </x:c>
      <x:c r="L8" s="182">
        <x:f>30000000/14</x:f>
        <x:v>2142857.1428571427</x:v>
      </x:c>
      <x:c r="M8" s="1829">
        <x:f>$K$7*$I$7/12</x:f>
        <x:v>14895.833333333334</x:v>
      </x:c>
      <x:c r="N8" s="1827">
        <x:f t="shared" si="3"/>
        <x:v>14895.833333333334</x:v>
      </x:c>
      <x:c r="O8" s="1827">
        <x:f t="shared" si="3"/>
        <x:v>14895.833333333334</x:v>
      </x:c>
      <x:c r="P8" s="1827">
        <x:f t="shared" si="3"/>
        <x:v>14895.833333333334</x:v>
      </x:c>
      <x:c r="Q8" s="1827">
        <x:f t="shared" si="3"/>
        <x:v>14895.833333333334</x:v>
      </x:c>
      <x:c r="R8" s="1827">
        <x:f t="shared" si="3"/>
        <x:v>14895.833333333334</x:v>
      </x:c>
      <x:c r="S8" s="1827">
        <x:f t="shared" si="3"/>
        <x:v>14895.833333333334</x:v>
      </x:c>
      <x:c r="T8" s="1827">
        <x:f t="shared" si="3"/>
        <x:v>14895.833333333334</x:v>
      </x:c>
      <x:c r="U8" s="1827">
        <x:f t="shared" si="3"/>
        <x:v>14895.833333333334</x:v>
      </x:c>
      <x:c r="V8" s="1827">
        <x:f t="shared" si="3"/>
        <x:v>14895.833333333334</x:v>
      </x:c>
      <x:c r="W8" s="1827">
        <x:f t="shared" si="3"/>
        <x:v>14895.833333333334</x:v>
      </x:c>
      <x:c r="X8" s="1828">
        <x:f t="shared" si="3"/>
        <x:v>14895.833333333334</x:v>
      </x:c>
    </x:row>
    <x:row r="9" spans="1:24">
      <x:c r="A9" s="185" t="s">
        <x:v>2560</x:v>
      </x:c>
      <x:c r="B9" s="170"/>
      <x:c r="C9" s="171"/>
      <x:c r="D9" s="172"/>
      <x:c r="E9" s="172"/>
      <x:c r="F9" s="172"/>
      <x:c r="G9" s="172"/>
      <x:c r="H9" s="167">
        <x:v>8</x:v>
      </x:c>
      <x:c r="I9" s="419">
        <x:v>0.125</x:v>
      </x:c>
      <x:c r="J9" s="173"/>
      <x:c r="K9" s="1827">
        <x:v>715000</x:v>
      </x:c>
      <x:c r="L9" s="182">
        <x:f>10000000/14</x:f>
        <x:v>714285.71428571432</x:v>
      </x:c>
      <x:c r="M9" s="1829">
        <x:f>$K$7*$I$7/12</x:f>
        <x:v>14895.833333333334</x:v>
      </x:c>
      <x:c r="N9" s="1827">
        <x:f t="shared" si="3"/>
        <x:v>14895.833333333334</x:v>
      </x:c>
      <x:c r="O9" s="1827">
        <x:f t="shared" si="3"/>
        <x:v>14895.833333333334</x:v>
      </x:c>
      <x:c r="P9" s="1827">
        <x:f t="shared" si="3"/>
        <x:v>14895.833333333334</x:v>
      </x:c>
      <x:c r="Q9" s="1827">
        <x:f t="shared" si="3"/>
        <x:v>14895.833333333334</x:v>
      </x:c>
      <x:c r="R9" s="1827">
        <x:f t="shared" si="3"/>
        <x:v>14895.833333333334</x:v>
      </x:c>
      <x:c r="S9" s="1827">
        <x:f t="shared" si="3"/>
        <x:v>14895.833333333334</x:v>
      </x:c>
      <x:c r="T9" s="1827">
        <x:f t="shared" si="3"/>
        <x:v>14895.833333333334</x:v>
      </x:c>
      <x:c r="U9" s="1827">
        <x:f t="shared" si="3"/>
        <x:v>14895.833333333334</x:v>
      </x:c>
      <x:c r="V9" s="1827">
        <x:f t="shared" si="3"/>
        <x:v>14895.833333333334</x:v>
      </x:c>
      <x:c r="W9" s="1827">
        <x:f t="shared" si="3"/>
        <x:v>14895.833333333334</x:v>
      </x:c>
      <x:c r="X9" s="1828">
        <x:f t="shared" si="3"/>
        <x:v>14895.833333333334</x:v>
      </x:c>
    </x:row>
    <x:row r="10" spans="1:24">
      <x:c r="A10" s="185" t="s">
        <x:v>2509</x:v>
      </x:c>
      <x:c r="B10" s="170"/>
      <x:c r="C10" s="171"/>
      <x:c r="D10" s="172"/>
      <x:c r="E10" s="172"/>
      <x:c r="F10" s="172"/>
      <x:c r="G10" s="1898"/>
      <x:c r="H10" s="167">
        <x:v>8</x:v>
      </x:c>
      <x:c r="I10" s="419">
        <x:f>1/8</x:f>
        <x:v>0.125</x:v>
      </x:c>
      <x:c r="J10" s="173"/>
      <x:c r="K10" s="1827">
        <x:v>12150000</x:v>
      </x:c>
      <x:c r="L10" s="182">
        <x:f>170000000/14</x:f>
        <x:v>12142857.142857144</x:v>
      </x:c>
      <x:c r="M10" s="1829">
        <x:f>K10*I10/12</x:f>
        <x:v>126562.5</x:v>
      </x:c>
      <x:c r="N10" s="1827">
        <x:f>M10</x:f>
        <x:v>126562.5</x:v>
      </x:c>
      <x:c r="O10" s="1827">
        <x:f t="shared" ref="O10:X10" si="4">N10</x:f>
        <x:v>126562.5</x:v>
      </x:c>
      <x:c r="P10" s="1827">
        <x:f t="shared" si="4"/>
        <x:v>126562.5</x:v>
      </x:c>
      <x:c r="Q10" s="1827">
        <x:f t="shared" si="4"/>
        <x:v>126562.5</x:v>
      </x:c>
      <x:c r="R10" s="1827">
        <x:f t="shared" si="4"/>
        <x:v>126562.5</x:v>
      </x:c>
      <x:c r="S10" s="1827">
        <x:f t="shared" si="4"/>
        <x:v>126562.5</x:v>
      </x:c>
      <x:c r="T10" s="1827">
        <x:f t="shared" si="4"/>
        <x:v>126562.5</x:v>
      </x:c>
      <x:c r="U10" s="1827">
        <x:f t="shared" si="4"/>
        <x:v>126562.5</x:v>
      </x:c>
      <x:c r="V10" s="1827">
        <x:f t="shared" si="4"/>
        <x:v>126562.5</x:v>
      </x:c>
      <x:c r="W10" s="1827">
        <x:f t="shared" si="4"/>
        <x:v>126562.5</x:v>
      </x:c>
      <x:c r="X10" s="1828">
        <x:f t="shared" si="4"/>
        <x:v>126562.5</x:v>
      </x:c>
    </x:row>
    <x:row r="11" spans="1:24">
      <x:c r="A11" s="185"/>
      <x:c r="B11" s="170"/>
      <x:c r="C11" s="171"/>
      <x:c r="D11" s="172"/>
      <x:c r="E11" s="172"/>
      <x:c r="F11" s="172"/>
      <x:c r="G11" s="172"/>
      <x:c r="H11" s="167"/>
      <x:c r="I11" s="168"/>
      <x:c r="J11" s="173"/>
      <x:c r="K11" s="1827"/>
      <x:c r="L11" s="182"/>
      <x:c r="M11" s="245"/>
      <x:c r="N11" s="244"/>
      <x:c r="O11" s="244"/>
      <x:c r="P11" s="244"/>
      <x:c r="Q11" s="244"/>
      <x:c r="R11" s="244"/>
      <x:c r="S11" s="244"/>
      <x:c r="T11" s="244"/>
      <x:c r="U11" s="244"/>
      <x:c r="V11" s="244"/>
      <x:c r="W11" s="244"/>
      <x:c r="X11" s="414"/>
    </x:row>
    <x:row r="12" spans="1:24">
      <x:c r="A12" s="185"/>
      <x:c r="B12" s="170"/>
      <x:c r="C12" s="171"/>
      <x:c r="D12" s="172"/>
      <x:c r="E12" s="172"/>
      <x:c r="F12" s="172"/>
      <x:c r="G12" s="172"/>
      <x:c r="H12" s="167"/>
      <x:c r="I12" s="168"/>
      <x:c r="J12" s="173"/>
      <x:c r="K12" s="244"/>
      <x:c r="L12" s="169"/>
      <x:c r="M12" s="175"/>
      <x:c r="N12" s="173"/>
      <x:c r="O12" s="173"/>
      <x:c r="P12" s="173"/>
      <x:c r="Q12" s="173"/>
      <x:c r="R12" s="173"/>
      <x:c r="S12" s="173"/>
      <x:c r="T12" s="173"/>
      <x:c r="U12" s="173"/>
      <x:c r="V12" s="173"/>
      <x:c r="W12" s="173"/>
      <x:c r="X12" s="174"/>
    </x:row>
    <x:row r="13" spans="1:24">
      <x:c r="A13" s="185"/>
      <x:c r="B13" s="170"/>
      <x:c r="C13" s="171"/>
      <x:c r="D13" s="172"/>
      <x:c r="E13" s="172"/>
      <x:c r="F13" s="172"/>
      <x:c r="G13" s="172"/>
      <x:c r="H13" s="167"/>
      <x:c r="I13" s="168"/>
      <x:c r="J13" s="173"/>
      <x:c r="K13" s="244"/>
      <x:c r="L13" s="169"/>
      <x:c r="M13" s="175"/>
      <x:c r="N13" s="173"/>
      <x:c r="O13" s="173"/>
      <x:c r="P13" s="173"/>
      <x:c r="Q13" s="173"/>
      <x:c r="R13" s="173"/>
      <x:c r="S13" s="173"/>
      <x:c r="T13" s="173"/>
      <x:c r="U13" s="173"/>
      <x:c r="V13" s="173"/>
      <x:c r="W13" s="173"/>
      <x:c r="X13" s="174"/>
    </x:row>
    <x:row r="14" spans="1:24">
      <x:c r="A14" s="185"/>
      <x:c r="B14" s="170"/>
      <x:c r="C14" s="171"/>
      <x:c r="D14" s="172"/>
      <x:c r="E14" s="172"/>
      <x:c r="F14" s="172"/>
      <x:c r="G14" s="172"/>
      <x:c r="H14" s="167"/>
      <x:c r="I14" s="168"/>
      <x:c r="J14" s="173"/>
      <x:c r="K14" s="244"/>
      <x:c r="L14" s="169"/>
      <x:c r="M14" s="175"/>
      <x:c r="N14" s="173"/>
      <x:c r="O14" s="173"/>
      <x:c r="P14" s="173"/>
      <x:c r="Q14" s="173"/>
      <x:c r="R14" s="173"/>
      <x:c r="S14" s="173"/>
      <x:c r="T14" s="173"/>
      <x:c r="U14" s="173"/>
      <x:c r="V14" s="173"/>
      <x:c r="W14" s="173"/>
      <x:c r="X14" s="174"/>
    </x:row>
    <x:row r="15" spans="1:24">
      <x:c r="A15" s="185"/>
      <x:c r="B15" s="170"/>
      <x:c r="C15" s="171"/>
      <x:c r="D15" s="172"/>
      <x:c r="E15" s="172"/>
      <x:c r="F15" s="172"/>
      <x:c r="G15" s="172"/>
      <x:c r="H15" s="167"/>
      <x:c r="I15" s="168"/>
      <x:c r="J15" s="173"/>
      <x:c r="K15" s="244"/>
      <x:c r="L15" s="169"/>
      <x:c r="M15" s="175"/>
      <x:c r="N15" s="173"/>
      <x:c r="O15" s="173"/>
      <x:c r="P15" s="173"/>
      <x:c r="Q15" s="173"/>
      <x:c r="R15" s="173"/>
      <x:c r="S15" s="173"/>
      <x:c r="T15" s="173"/>
      <x:c r="U15" s="173"/>
      <x:c r="V15" s="173"/>
      <x:c r="W15" s="173"/>
      <x:c r="X15" s="174"/>
    </x:row>
    <x:row r="16" spans="1:24">
      <x:c r="A16" s="185"/>
      <x:c r="B16" s="170"/>
      <x:c r="C16" s="171"/>
      <x:c r="D16" s="172"/>
      <x:c r="E16" s="172"/>
      <x:c r="F16" s="172"/>
      <x:c r="G16" s="172"/>
      <x:c r="H16" s="167"/>
      <x:c r="I16" s="168"/>
      <x:c r="J16" s="173"/>
      <x:c r="K16" s="244"/>
      <x:c r="L16" s="169"/>
      <x:c r="M16" s="175"/>
      <x:c r="N16" s="173"/>
      <x:c r="O16" s="173"/>
      <x:c r="P16" s="173"/>
      <x:c r="Q16" s="173"/>
      <x:c r="R16" s="173"/>
      <x:c r="S16" s="173"/>
      <x:c r="T16" s="173"/>
      <x:c r="U16" s="173"/>
      <x:c r="V16" s="173"/>
      <x:c r="W16" s="173"/>
      <x:c r="X16" s="174"/>
    </x:row>
    <x:row r="17" spans="1:24">
      <x:c r="A17" s="185"/>
      <x:c r="B17" s="170"/>
      <x:c r="C17" s="171"/>
      <x:c r="D17" s="172"/>
      <x:c r="E17" s="172"/>
      <x:c r="F17" s="172"/>
      <x:c r="G17" s="172"/>
      <x:c r="H17" s="167"/>
      <x:c r="I17" s="168"/>
      <x:c r="J17" s="173"/>
      <x:c r="K17" s="244"/>
      <x:c r="L17" s="169"/>
      <x:c r="M17" s="175"/>
      <x:c r="N17" s="173"/>
      <x:c r="O17" s="173"/>
      <x:c r="P17" s="173"/>
      <x:c r="Q17" s="173"/>
      <x:c r="R17" s="173"/>
      <x:c r="S17" s="173"/>
      <x:c r="T17" s="173"/>
      <x:c r="U17" s="173"/>
      <x:c r="V17" s="173"/>
      <x:c r="W17" s="173"/>
      <x:c r="X17" s="174"/>
    </x:row>
    <x:row r="18" spans="1:24">
      <x:c r="A18" s="185"/>
      <x:c r="B18" s="170"/>
      <x:c r="C18" s="171"/>
      <x:c r="D18" s="172"/>
      <x:c r="E18" s="172"/>
      <x:c r="F18" s="172"/>
      <x:c r="G18" s="172"/>
      <x:c r="H18" s="167"/>
      <x:c r="I18" s="168"/>
      <x:c r="J18" s="173"/>
      <x:c r="K18" s="244"/>
      <x:c r="L18" s="169"/>
      <x:c r="M18" s="175"/>
      <x:c r="N18" s="173"/>
      <x:c r="O18" s="173"/>
      <x:c r="P18" s="173"/>
      <x:c r="Q18" s="173"/>
      <x:c r="R18" s="173"/>
      <x:c r="S18" s="173"/>
      <x:c r="T18" s="173"/>
      <x:c r="U18" s="173"/>
      <x:c r="V18" s="173"/>
      <x:c r="W18" s="173"/>
      <x:c r="X18" s="174"/>
    </x:row>
    <x:row r="19" spans="1:24">
      <x:c r="A19" s="185"/>
      <x:c r="B19" s="170"/>
      <x:c r="C19" s="171"/>
      <x:c r="D19" s="172"/>
      <x:c r="E19" s="172"/>
      <x:c r="F19" s="172"/>
      <x:c r="G19" s="172"/>
      <x:c r="H19" s="167"/>
      <x:c r="I19" s="168"/>
      <x:c r="J19" s="173"/>
      <x:c r="K19" s="173"/>
      <x:c r="L19" s="169"/>
      <x:c r="M19" s="175"/>
      <x:c r="N19" s="173"/>
      <x:c r="O19" s="173"/>
      <x:c r="P19" s="173"/>
      <x:c r="Q19" s="173"/>
      <x:c r="R19" s="173"/>
      <x:c r="S19" s="173"/>
      <x:c r="T19" s="173"/>
      <x:c r="U19" s="173"/>
      <x:c r="V19" s="173"/>
      <x:c r="W19" s="173"/>
      <x:c r="X19" s="174"/>
    </x:row>
    <x:row r="20" spans="1:24">
      <x:c r="A20" s="176"/>
      <x:c r="B20" s="83"/>
      <x:c r="C20" s="155"/>
      <x:c r="D20" s="148"/>
      <x:c r="E20" s="148"/>
      <x:c r="F20" s="148"/>
      <x:c r="G20" s="148"/>
      <x:c r="H20" s="177"/>
      <x:c r="I20" s="178"/>
      <x:c r="J20" s="179"/>
      <x:c r="K20" s="179">
        <x:f t="shared" ref="K20" si="5">SUM(M20:X20)</x:f>
        <x:v>0</x:v>
      </x:c>
      <x:c r="L20" s="169"/>
      <x:c r="M20" s="181"/>
      <x:c r="N20" s="179"/>
      <x:c r="O20" s="179"/>
      <x:c r="P20" s="179"/>
      <x:c r="Q20" s="179"/>
      <x:c r="R20" s="179"/>
      <x:c r="S20" s="179"/>
      <x:c r="T20" s="83"/>
      <x:c r="U20" s="179"/>
      <x:c r="V20" s="179"/>
      <x:c r="W20" s="179"/>
      <x:c r="X20" s="180"/>
    </x:row>
    <x:row r="21" spans="1:24">
      <x:c r="C21" s="2"/>
      <x:c r="D21" s="120"/>
      <x:c r="E21" s="120"/>
      <x:c r="F21" s="120"/>
      <x:c r="G21" s="120"/>
      <x:c r="H21" s="182"/>
      <x:c r="I21" s="183"/>
      <x:c r="J21" s="184"/>
      <x:c r="K21" s="184"/>
      <x:c r="L21" s="169"/>
      <x:c r="M21" s="184"/>
      <x:c r="N21" s="184"/>
      <x:c r="O21" s="184"/>
      <x:c r="P21" s="184"/>
      <x:c r="Q21" s="184"/>
      <x:c r="R21" s="184"/>
      <x:c r="S21" s="184"/>
      <x:c r="T21" s="184"/>
      <x:c r="U21" s="184"/>
      <x:c r="V21" s="184"/>
      <x:c r="W21" s="184"/>
      <x:c r="X21" s="184"/>
    </x:row>
    <x:row r="22" spans="1:24">
      <x:c r="C22" s="2"/>
      <x:c r="D22" s="120"/>
      <x:c r="E22" s="120"/>
      <x:c r="F22" s="120"/>
      <x:c r="G22" s="120"/>
      <x:c r="H22" s="96"/>
    </x:row>
  </x:sheetData>
  <x:phoneticPr fontId="9" type="noConversion"/>
  <x:pageMargins left="0.7" right="0.7" top="0.75" bottom="0.75" header="0.3" footer="0.3"/>
  <x:pageSetup paperSize="9" orientation="portrait" verticalDpi="0" r:id="rId1"/>
</x:worksheet>
</file>

<file path=xl/worksheets/sheet3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E6E1B3A-5B86-4CAE-BC44-DE0CFE0945A4}" mc:Ignorable="x14ac xr xr2 xr3">
  <x:sheetPr>
    <x:tabColor theme="1"/>
  </x:sheetPr>
  <x:dimension ref="A1:AF33"/>
  <x:sheetViews>
    <x:sheetView workbookViewId="0">
      <x:selection activeCell="R13" sqref="R13"/>
    </x:sheetView>
  </x:sheetViews>
  <x:sheetFormatPr defaultColWidth="13.296875" defaultRowHeight="17.399999999999999"/>
  <x:cols>
    <x:col min="1" max="3" width="13.296875" style="1"/>
    <x:col min="4" max="4" width="16.8984375" style="1" bestFit="1" customWidth="1"/>
    <x:col min="5" max="5" width="13.296875" style="1"/>
    <x:col min="6" max="17" width="0" style="1" hidden="1" customWidth="1"/>
    <x:col min="18" max="30" width="13.296875" style="96"/>
    <x:col min="31" max="16384" width="13.296875" style="1"/>
  </x:cols>
  <x:sheetData>
    <x:row r="1" spans="1:32" ht="19.2">
      <x:c r="A1" s="118" t="s">
        <x:v>437</x:v>
      </x:c>
      <x:c r="F1" s="118" t="s">
        <x:v>633</x:v>
      </x:c>
      <x:c r="R1" s="118" t="s">
        <x:v>1561</x:v>
      </x:c>
      <x:c r="S1" s="119"/>
    </x:row>
    <x:row r="2" spans="1:32" ht="18" thickBot="1">
      <x:c r="A2" s="121" t="s">
        <x:v>637</x:v>
      </x:c>
      <x:c r="B2" s="122" t="s">
        <x:v>638</x:v>
      </x:c>
      <x:c r="C2" s="122" t="s">
        <x:v>639</x:v>
      </x:c>
      <x:c r="D2" s="122" t="s">
        <x:v>640</x:v>
      </x:c>
      <x:c r="E2" s="122" t="s">
        <x:v>641</x:v>
      </x:c>
      <x:c r="F2" s="123" t="s">
        <x:v>634</x:v>
      </x:c>
      <x:c r="G2" s="124" t="s">
        <x:v>438</x:v>
      </x:c>
      <x:c r="H2" s="124" t="s">
        <x:v>439</x:v>
      </x:c>
      <x:c r="I2" s="124" t="s">
        <x:v>440</x:v>
      </x:c>
      <x:c r="J2" s="124" t="s">
        <x:v>441</x:v>
      </x:c>
      <x:c r="K2" s="124" t="s">
        <x:v>442</x:v>
      </x:c>
      <x:c r="L2" s="124" t="s">
        <x:v>443</x:v>
      </x:c>
      <x:c r="M2" s="124" t="s">
        <x:v>444</x:v>
      </x:c>
      <x:c r="N2" s="124" t="s">
        <x:v>445</x:v>
      </x:c>
      <x:c r="O2" s="124" t="s">
        <x:v>446</x:v>
      </x:c>
      <x:c r="P2" s="124" t="s">
        <x:v>447</x:v>
      </x:c>
      <x:c r="Q2" s="124" t="s">
        <x:v>448</x:v>
      </x:c>
      <x:c r="R2" s="125" t="s">
        <x:v>1562</x:v>
      </x:c>
      <x:c r="S2" s="125" t="s">
        <x:v>2332</x:v>
      </x:c>
      <x:c r="T2" s="126" t="s">
        <x:v>438</x:v>
      </x:c>
      <x:c r="U2" s="126" t="s">
        <x:v>439</x:v>
      </x:c>
      <x:c r="V2" s="126" t="s">
        <x:v>440</x:v>
      </x:c>
      <x:c r="W2" s="126" t="s">
        <x:v>441</x:v>
      </x:c>
      <x:c r="X2" s="126" t="s">
        <x:v>442</x:v>
      </x:c>
      <x:c r="Y2" s="126" t="s">
        <x:v>443</x:v>
      </x:c>
      <x:c r="Z2" s="126" t="s">
        <x:v>444</x:v>
      </x:c>
      <x:c r="AA2" s="126" t="s">
        <x:v>445</x:v>
      </x:c>
      <x:c r="AB2" s="126" t="s">
        <x:v>446</x:v>
      </x:c>
      <x:c r="AC2" s="126" t="s">
        <x:v>447</x:v>
      </x:c>
      <x:c r="AD2" s="127" t="s">
        <x:v>448</x:v>
      </x:c>
    </x:row>
    <x:row r="3" spans="1:32" s="110" customFormat="1" ht="18" thickTop="1">
      <x:c r="A3" s="128">
        <x:f>SUM(A4:A7)</x:f>
        <x:v>0</x:v>
      </x:c>
      <x:c r="B3" s="129"/>
      <x:c r="C3" s="129"/>
      <x:c r="D3" s="129"/>
      <x:c r="E3" s="129"/>
      <x:c r="F3" s="130">
        <x:f>SUM(F4:F7)</x:f>
        <x:v>0</x:v>
      </x:c>
      <x:c r="G3" s="131">
        <x:f t="shared" ref="G3:AD3" si="0">SUM(G4:G7)</x:f>
        <x:v>0</x:v>
      </x:c>
      <x:c r="H3" s="131">
        <x:f t="shared" si="0"/>
        <x:v>0</x:v>
      </x:c>
      <x:c r="I3" s="131">
        <x:f t="shared" si="0"/>
        <x:v>0</x:v>
      </x:c>
      <x:c r="J3" s="131">
        <x:f t="shared" si="0"/>
        <x:v>0</x:v>
      </x:c>
      <x:c r="K3" s="131">
        <x:f t="shared" si="0"/>
        <x:v>0</x:v>
      </x:c>
      <x:c r="L3" s="131">
        <x:f t="shared" si="0"/>
        <x:v>0</x:v>
      </x:c>
      <x:c r="M3" s="131">
        <x:f t="shared" si="0"/>
        <x:v>0</x:v>
      </x:c>
      <x:c r="N3" s="131">
        <x:f t="shared" si="0"/>
        <x:v>0</x:v>
      </x:c>
      <x:c r="O3" s="131">
        <x:f t="shared" si="0"/>
        <x:v>0</x:v>
      </x:c>
      <x:c r="P3" s="131">
        <x:f t="shared" si="0"/>
        <x:v>0</x:v>
      </x:c>
      <x:c r="Q3" s="131">
        <x:f t="shared" si="0"/>
        <x:v>0</x:v>
      </x:c>
      <x:c r="R3" s="132">
        <x:f>SUM(S3:AD3)</x:f>
        <x:v>0</x:v>
      </x:c>
      <x:c r="S3" s="132">
        <x:f t="shared" si="0"/>
        <x:v>0</x:v>
      </x:c>
      <x:c r="T3" s="133">
        <x:f t="shared" si="0"/>
        <x:v>0</x:v>
      </x:c>
      <x:c r="U3" s="133">
        <x:f t="shared" si="0"/>
        <x:v>0</x:v>
      </x:c>
      <x:c r="V3" s="133">
        <x:f t="shared" si="0"/>
        <x:v>0</x:v>
      </x:c>
      <x:c r="W3" s="133">
        <x:f t="shared" si="0"/>
        <x:v>0</x:v>
      </x:c>
      <x:c r="X3" s="133">
        <x:f t="shared" si="0"/>
        <x:v>0</x:v>
      </x:c>
      <x:c r="Y3" s="133">
        <x:f t="shared" si="0"/>
        <x:v>0</x:v>
      </x:c>
      <x:c r="Z3" s="133">
        <x:f t="shared" si="0"/>
        <x:v>0</x:v>
      </x:c>
      <x:c r="AA3" s="133">
        <x:f t="shared" si="0"/>
        <x:v>0</x:v>
      </x:c>
      <x:c r="AB3" s="133">
        <x:f t="shared" si="0"/>
        <x:v>0</x:v>
      </x:c>
      <x:c r="AC3" s="133">
        <x:f t="shared" si="0"/>
        <x:v>0</x:v>
      </x:c>
      <x:c r="AD3" s="134">
        <x:f t="shared" si="0"/>
        <x:v>0</x:v>
      </x:c>
      <x:c r="AE3" s="1"/>
      <x:c r="AF3" s="1"/>
    </x:row>
    <x:row r="4" spans="1:32">
      <x:c r="A4" s="135"/>
      <x:c r="B4" s="136"/>
      <x:c r="C4" s="137"/>
      <x:c r="D4" s="138"/>
      <x:c r="E4" s="136"/>
      <x:c r="F4" s="139"/>
      <x:c r="G4" s="120"/>
      <x:c r="H4" s="120"/>
      <x:c r="I4" s="120"/>
      <x:c r="J4" s="120"/>
      <x:c r="K4" s="120"/>
      <x:c r="L4" s="120"/>
      <x:c r="M4" s="120"/>
      <x:c r="N4" s="120"/>
      <x:c r="O4" s="120"/>
      <x:c r="P4" s="120"/>
      <x:c r="Q4" s="120"/>
      <x:c r="R4" s="140"/>
      <x:c r="S4" s="140"/>
      <x:c r="T4" s="141"/>
      <x:c r="U4" s="141"/>
      <x:c r="V4" s="141"/>
      <x:c r="W4" s="141"/>
      <x:c r="X4" s="141"/>
      <x:c r="Y4" s="141"/>
      <x:c r="Z4" s="141"/>
      <x:c r="AA4" s="141"/>
      <x:c r="AB4" s="141"/>
      <x:c r="AC4" s="141"/>
      <x:c r="AD4" s="142"/>
    </x:row>
    <x:row r="5" spans="1:32">
      <x:c r="A5" s="135"/>
      <x:c r="B5" s="136"/>
      <x:c r="C5" s="137"/>
      <x:c r="D5" s="138"/>
      <x:c r="E5" s="136"/>
      <x:c r="F5" s="139"/>
      <x:c r="G5" s="120"/>
      <x:c r="H5" s="120"/>
      <x:c r="I5" s="120"/>
      <x:c r="J5" s="120"/>
      <x:c r="K5" s="120"/>
      <x:c r="L5" s="120"/>
      <x:c r="M5" s="120"/>
      <x:c r="N5" s="120"/>
      <x:c r="O5" s="120"/>
      <x:c r="P5" s="120"/>
      <x:c r="Q5" s="120"/>
      <x:c r="R5" s="140"/>
      <x:c r="S5" s="140"/>
      <x:c r="T5" s="141"/>
      <x:c r="U5" s="141"/>
      <x:c r="V5" s="141"/>
      <x:c r="W5" s="141"/>
      <x:c r="X5" s="141"/>
      <x:c r="Y5" s="141"/>
      <x:c r="Z5" s="141"/>
      <x:c r="AA5" s="141"/>
      <x:c r="AB5" s="141"/>
      <x:c r="AC5" s="141"/>
      <x:c r="AD5" s="142"/>
    </x:row>
    <x:row r="6" spans="1:32">
      <x:c r="A6" s="135"/>
      <x:c r="B6" s="136"/>
      <x:c r="C6" s="137"/>
      <x:c r="D6" s="138"/>
      <x:c r="E6" s="136"/>
      <x:c r="F6" s="139"/>
      <x:c r="G6" s="120"/>
      <x:c r="H6" s="120"/>
      <x:c r="I6" s="120"/>
      <x:c r="J6" s="120"/>
      <x:c r="K6" s="120"/>
      <x:c r="L6" s="120"/>
      <x:c r="M6" s="120"/>
      <x:c r="N6" s="120"/>
      <x:c r="O6" s="120"/>
      <x:c r="P6" s="120"/>
      <x:c r="Q6" s="120"/>
      <x:c r="R6" s="140"/>
      <x:c r="S6" s="140"/>
      <x:c r="T6" s="141"/>
      <x:c r="U6" s="141"/>
      <x:c r="V6" s="141"/>
      <x:c r="W6" s="141"/>
      <x:c r="X6" s="141"/>
      <x:c r="Y6" s="141"/>
      <x:c r="Z6" s="141"/>
      <x:c r="AA6" s="141"/>
      <x:c r="AB6" s="141"/>
      <x:c r="AC6" s="141"/>
      <x:c r="AD6" s="142"/>
    </x:row>
    <x:row r="7" spans="1:32">
      <x:c r="A7" s="143"/>
      <x:c r="B7" s="144"/>
      <x:c r="C7" s="145"/>
      <x:c r="D7" s="146"/>
      <x:c r="E7" s="144"/>
      <x:c r="F7" s="147"/>
      <x:c r="G7" s="148"/>
      <x:c r="H7" s="148"/>
      <x:c r="I7" s="148"/>
      <x:c r="J7" s="148"/>
      <x:c r="K7" s="148"/>
      <x:c r="L7" s="148"/>
      <x:c r="M7" s="148"/>
      <x:c r="N7" s="148"/>
      <x:c r="O7" s="148"/>
      <x:c r="P7" s="148"/>
      <x:c r="Q7" s="148"/>
      <x:c r="R7" s="149"/>
      <x:c r="S7" s="149"/>
      <x:c r="T7" s="150"/>
      <x:c r="U7" s="150"/>
      <x:c r="V7" s="150"/>
      <x:c r="W7" s="150"/>
      <x:c r="X7" s="150"/>
      <x:c r="Y7" s="150"/>
      <x:c r="Z7" s="150"/>
      <x:c r="AA7" s="150"/>
      <x:c r="AB7" s="150"/>
      <x:c r="AC7" s="150"/>
      <x:c r="AD7" s="151"/>
    </x:row>
    <x:row r="8" spans="1:32">
      <x:c r="R8" s="140"/>
    </x:row>
    <x:row r="9" spans="1:32">
      <x:c r="A9" s="3"/>
      <x:c r="R9" s="140"/>
    </x:row>
    <x:row r="10" spans="1:32">
      <x:c r="R10" s="140"/>
    </x:row>
    <x:row r="11" spans="1:32" ht="19.2">
      <x:c r="A11" s="118" t="s">
        <x:v>635</x:v>
      </x:c>
      <x:c r="R11" s="140"/>
    </x:row>
    <x:row r="12" spans="1:32" ht="18" thickBot="1">
      <x:c r="A12" s="121" t="s">
        <x:v>637</x:v>
      </x:c>
      <x:c r="B12" s="122" t="s">
        <x:v>638</x:v>
      </x:c>
      <x:c r="C12" s="122" t="s">
        <x:v>639</x:v>
      </x:c>
      <x:c r="D12" s="122" t="s">
        <x:v>640</x:v>
      </x:c>
      <x:c r="E12" s="122" t="s">
        <x:v>641</x:v>
      </x:c>
      <x:c r="F12" s="123" t="s">
        <x:v>634</x:v>
      </x:c>
      <x:c r="G12" s="124" t="s">
        <x:v>438</x:v>
      </x:c>
      <x:c r="H12" s="124" t="s">
        <x:v>439</x:v>
      </x:c>
      <x:c r="I12" s="124" t="s">
        <x:v>440</x:v>
      </x:c>
      <x:c r="J12" s="124" t="s">
        <x:v>441</x:v>
      </x:c>
      <x:c r="K12" s="124" t="s">
        <x:v>442</x:v>
      </x:c>
      <x:c r="L12" s="124" t="s">
        <x:v>443</x:v>
      </x:c>
      <x:c r="M12" s="124" t="s">
        <x:v>444</x:v>
      </x:c>
      <x:c r="N12" s="124" t="s">
        <x:v>445</x:v>
      </x:c>
      <x:c r="O12" s="124" t="s">
        <x:v>446</x:v>
      </x:c>
      <x:c r="P12" s="124" t="s">
        <x:v>447</x:v>
      </x:c>
      <x:c r="Q12" s="124" t="s">
        <x:v>448</x:v>
      </x:c>
      <x:c r="R12" s="125" t="s">
        <x:v>1562</x:v>
      </x:c>
      <x:c r="S12" s="125" t="s">
        <x:v>2332</x:v>
      </x:c>
      <x:c r="T12" s="126" t="s">
        <x:v>438</x:v>
      </x:c>
      <x:c r="U12" s="126" t="s">
        <x:v>439</x:v>
      </x:c>
      <x:c r="V12" s="126" t="s">
        <x:v>440</x:v>
      </x:c>
      <x:c r="W12" s="126" t="s">
        <x:v>441</x:v>
      </x:c>
      <x:c r="X12" s="126" t="s">
        <x:v>442</x:v>
      </x:c>
      <x:c r="Y12" s="126" t="s">
        <x:v>443</x:v>
      </x:c>
      <x:c r="Z12" s="126" t="s">
        <x:v>444</x:v>
      </x:c>
      <x:c r="AA12" s="126" t="s">
        <x:v>445</x:v>
      </x:c>
      <x:c r="AB12" s="126" t="s">
        <x:v>446</x:v>
      </x:c>
      <x:c r="AC12" s="126" t="s">
        <x:v>447</x:v>
      </x:c>
      <x:c r="AD12" s="127" t="s">
        <x:v>448</x:v>
      </x:c>
    </x:row>
    <x:row r="13" spans="1:32" s="110" customFormat="1" ht="18" thickTop="1">
      <x:c r="A13" s="132">
        <x:f>SUM(A14:A17)</x:f>
        <x:v>9500000</x:v>
      </x:c>
      <x:c r="B13" s="129"/>
      <x:c r="C13" s="129"/>
      <x:c r="D13" s="129"/>
      <x:c r="E13" s="129"/>
      <x:c r="F13" s="130">
        <x:f t="shared" ref="F13:Q13" si="1">SUM(F14:F19)</x:f>
        <x:v>0</x:v>
      </x:c>
      <x:c r="G13" s="131">
        <x:f t="shared" si="1"/>
        <x:v>0</x:v>
      </x:c>
      <x:c r="H13" s="131">
        <x:f t="shared" si="1"/>
        <x:v>0</x:v>
      </x:c>
      <x:c r="I13" s="131">
        <x:f t="shared" si="1"/>
        <x:v>0</x:v>
      </x:c>
      <x:c r="J13" s="131">
        <x:f t="shared" si="1"/>
        <x:v>0</x:v>
      </x:c>
      <x:c r="K13" s="131">
        <x:f t="shared" si="1"/>
        <x:v>0</x:v>
      </x:c>
      <x:c r="L13" s="131">
        <x:f t="shared" si="1"/>
        <x:v>0</x:v>
      </x:c>
      <x:c r="M13" s="131">
        <x:f t="shared" si="1"/>
        <x:v>0</x:v>
      </x:c>
      <x:c r="N13" s="131">
        <x:f t="shared" si="1"/>
        <x:v>0</x:v>
      </x:c>
      <x:c r="O13" s="131">
        <x:f t="shared" si="1"/>
        <x:v>0</x:v>
      </x:c>
      <x:c r="P13" s="131">
        <x:f t="shared" si="1"/>
        <x:v>0</x:v>
      </x:c>
      <x:c r="Q13" s="131">
        <x:f t="shared" si="1"/>
        <x:v>0</x:v>
      </x:c>
      <x:c r="R13" s="132">
        <x:f t="shared" ref="R13:R21" si="2">SUM(S13:AD13)</x:f>
        <x:v>284000</x:v>
      </x:c>
      <x:c r="S13" s="132">
        <x:f t="shared" ref="S13:AD13" si="3">SUM(S14:S19)</x:f>
        <x:v>71000</x:v>
      </x:c>
      <x:c r="T13" s="133">
        <x:f t="shared" si="3"/>
        <x:v>0</x:v>
      </x:c>
      <x:c r="U13" s="133">
        <x:f t="shared" si="3"/>
        <x:v>0</x:v>
      </x:c>
      <x:c r="V13" s="133">
        <x:f t="shared" si="3"/>
        <x:v>71000</x:v>
      </x:c>
      <x:c r="W13" s="133">
        <x:f t="shared" si="3"/>
        <x:v>0</x:v>
      </x:c>
      <x:c r="X13" s="133">
        <x:f t="shared" si="3"/>
        <x:v>0</x:v>
      </x:c>
      <x:c r="Y13" s="133">
        <x:f t="shared" si="3"/>
        <x:v>71000</x:v>
      </x:c>
      <x:c r="Z13" s="133">
        <x:f t="shared" si="3"/>
        <x:v>0</x:v>
      </x:c>
      <x:c r="AA13" s="133">
        <x:f t="shared" si="3"/>
        <x:v>0</x:v>
      </x:c>
      <x:c r="AB13" s="133">
        <x:f t="shared" si="3"/>
        <x:v>71000</x:v>
      </x:c>
      <x:c r="AC13" s="133">
        <x:f t="shared" si="3"/>
        <x:v>0</x:v>
      </x:c>
      <x:c r="AD13" s="134">
        <x:f t="shared" si="3"/>
        <x:v>0</x:v>
      </x:c>
      <x:c r="AE13" s="1"/>
      <x:c r="AF13" s="1"/>
    </x:row>
    <x:row r="14" spans="1:32">
      <x:c r="A14" s="140">
        <x:v>4500000</x:v>
      </x:c>
      <x:c r="B14" s="152">
        <x:v>45106</x:v>
      </x:c>
      <x:c r="C14" s="137">
        <x:f>2%+1.2%</x:f>
        <x:v>3.2000000000000001E-2</x:v>
      </x:c>
      <x:c r="D14" s="2" t="s">
        <x:v>642</x:v>
      </x:c>
      <x:c r="E14" s="152">
        <x:v>46198</x:v>
      </x:c>
      <x:c r="F14" s="139"/>
      <x:c r="G14" s="120"/>
      <x:c r="H14" s="120"/>
      <x:c r="I14" s="120"/>
      <x:c r="J14" s="120"/>
      <x:c r="K14" s="120"/>
      <x:c r="L14" s="120"/>
      <x:c r="M14" s="120"/>
      <x:c r="N14" s="120"/>
      <x:c r="O14" s="120"/>
      <x:c r="P14" s="120"/>
      <x:c r="Q14" s="120"/>
      <x:c r="R14" s="140">
        <x:f>A14*C14</x:f>
        <x:v>144000</x:v>
      </x:c>
      <x:c r="S14" s="140">
        <x:f>SUM(A14)*C14*3/12</x:f>
        <x:v>36000</x:v>
      </x:c>
      <x:c r="T14" s="141"/>
      <x:c r="U14" s="141"/>
      <x:c r="V14" s="141">
        <x:f>S14</x:f>
        <x:v>36000</x:v>
      </x:c>
      <x:c r="W14" s="141"/>
      <x:c r="X14" s="141"/>
      <x:c r="Y14" s="141">
        <x:f>S14</x:f>
        <x:v>36000</x:v>
      </x:c>
      <x:c r="Z14" s="141"/>
      <x:c r="AA14" s="141"/>
      <x:c r="AB14" s="141">
        <x:f>S14</x:f>
        <x:v>36000</x:v>
      </x:c>
      <x:c r="AC14" s="141"/>
      <x:c r="AD14" s="142"/>
    </x:row>
    <x:row r="15" spans="1:32">
      <x:c r="A15" s="140">
        <x:v>5000000</x:v>
      </x:c>
      <x:c r="B15" s="152">
        <x:v>45632</x:v>
      </x:c>
      <x:c r="C15" s="137">
        <x:f>2%+0.8%</x:f>
        <x:v>2.8000000000000001E-2</x:v>
      </x:c>
      <x:c r="D15" s="2" t="s">
        <x:v>2333</x:v>
      </x:c>
      <x:c r="E15" s="152">
        <x:v>46032</x:v>
      </x:c>
      <x:c r="F15" s="139"/>
      <x:c r="G15" s="120"/>
      <x:c r="H15" s="120"/>
      <x:c r="I15" s="120"/>
      <x:c r="J15" s="120"/>
      <x:c r="K15" s="120"/>
      <x:c r="L15" s="120"/>
      <x:c r="M15" s="120"/>
      <x:c r="N15" s="120"/>
      <x:c r="O15" s="120"/>
      <x:c r="P15" s="120"/>
      <x:c r="Q15" s="120"/>
      <x:c r="R15" s="140">
        <x:f>A15*C15</x:f>
        <x:v>140000</x:v>
      </x:c>
      <x:c r="S15" s="140">
        <x:f>SUM(A15)*C15*3/12</x:f>
        <x:v>35000</x:v>
      </x:c>
      <x:c r="T15" s="141"/>
      <x:c r="U15" s="141"/>
      <x:c r="V15" s="141">
        <x:f>S15</x:f>
        <x:v>35000</x:v>
      </x:c>
      <x:c r="W15" s="141"/>
      <x:c r="X15" s="141"/>
      <x:c r="Y15" s="141">
        <x:f>S15</x:f>
        <x:v>35000</x:v>
      </x:c>
      <x:c r="Z15" s="141"/>
      <x:c r="AA15" s="141"/>
      <x:c r="AB15" s="141">
        <x:f>S15</x:f>
        <x:v>35000</x:v>
      </x:c>
      <x:c r="AC15" s="141"/>
      <x:c r="AD15" s="142"/>
    </x:row>
    <x:row r="16" spans="1:32">
      <x:c r="A16" s="135"/>
      <x:c r="B16" s="136"/>
      <x:c r="C16" s="137"/>
      <x:c r="D16" s="2"/>
      <x:c r="E16" s="136"/>
      <x:c r="F16" s="139"/>
      <x:c r="G16" s="120"/>
      <x:c r="H16" s="120"/>
      <x:c r="I16" s="120"/>
      <x:c r="J16" s="120"/>
      <x:c r="K16" s="120"/>
      <x:c r="L16" s="120"/>
      <x:c r="M16" s="120"/>
      <x:c r="N16" s="120"/>
      <x:c r="O16" s="120"/>
      <x:c r="P16" s="120"/>
      <x:c r="Q16" s="120"/>
      <x:c r="R16" s="140"/>
      <x:c r="S16" s="140"/>
      <x:c r="T16" s="141"/>
      <x:c r="U16" s="141"/>
      <x:c r="V16" s="141"/>
      <x:c r="W16" s="141"/>
      <x:c r="X16" s="141"/>
      <x:c r="Y16" s="141"/>
      <x:c r="Z16" s="141"/>
      <x:c r="AA16" s="141"/>
      <x:c r="AB16" s="141"/>
      <x:c r="AC16" s="141"/>
      <x:c r="AD16" s="142"/>
    </x:row>
    <x:row r="17" spans="1:32">
      <x:c r="A17" s="135"/>
      <x:c r="B17" s="136"/>
      <x:c r="C17" s="137"/>
      <x:c r="D17" s="2"/>
      <x:c r="E17" s="136"/>
      <x:c r="F17" s="139"/>
      <x:c r="G17" s="120"/>
      <x:c r="H17" s="120"/>
      <x:c r="I17" s="120"/>
      <x:c r="J17" s="120"/>
      <x:c r="K17" s="120"/>
      <x:c r="L17" s="120"/>
      <x:c r="M17" s="120"/>
      <x:c r="N17" s="120"/>
      <x:c r="O17" s="120"/>
      <x:c r="P17" s="120"/>
      <x:c r="Q17" s="120"/>
      <x:c r="R17" s="140"/>
      <x:c r="S17" s="140"/>
      <x:c r="T17" s="141"/>
      <x:c r="U17" s="141"/>
      <x:c r="V17" s="141"/>
      <x:c r="W17" s="141"/>
      <x:c r="X17" s="141"/>
      <x:c r="Y17" s="141"/>
      <x:c r="Z17" s="141"/>
      <x:c r="AA17" s="141"/>
      <x:c r="AB17" s="141"/>
      <x:c r="AC17" s="141"/>
      <x:c r="AD17" s="142"/>
      <x:c r="AE17" s="110"/>
      <x:c r="AF17" s="110"/>
    </x:row>
    <x:row r="18" spans="1:32">
      <x:c r="A18" s="135"/>
      <x:c r="B18" s="136"/>
      <x:c r="C18" s="153"/>
      <x:c r="D18" s="2"/>
      <x:c r="E18" s="136"/>
      <x:c r="F18" s="139"/>
      <x:c r="G18" s="120"/>
      <x:c r="H18" s="120"/>
      <x:c r="I18" s="120"/>
      <x:c r="J18" s="120"/>
      <x:c r="K18" s="120"/>
      <x:c r="L18" s="120"/>
      <x:c r="M18" s="120"/>
      <x:c r="N18" s="120"/>
      <x:c r="O18" s="120"/>
      <x:c r="R18" s="140">
        <x:f t="shared" si="2"/>
        <x:v>0</x:v>
      </x:c>
      <x:c r="S18" s="140"/>
      <x:c r="T18" s="141"/>
      <x:c r="U18" s="141"/>
      <x:c r="V18" s="141"/>
      <x:c r="W18" s="141"/>
      <x:c r="X18" s="141"/>
      <x:c r="Y18" s="141"/>
      <x:c r="Z18" s="141"/>
      <x:c r="AA18" s="141"/>
      <x:c r="AB18" s="141"/>
      <x:c r="AC18" s="141"/>
      <x:c r="AD18" s="142"/>
    </x:row>
    <x:row r="19" spans="1:32">
      <x:c r="A19" s="135"/>
      <x:c r="D19" s="2"/>
      <x:c r="F19" s="139"/>
      <x:c r="G19" s="120"/>
      <x:c r="H19" s="120"/>
      <x:c r="I19" s="120"/>
      <x:c r="J19" s="120"/>
      <x:c r="K19" s="120"/>
      <x:c r="L19" s="120"/>
      <x:c r="M19" s="120"/>
      <x:c r="N19" s="120"/>
      <x:c r="O19" s="120"/>
      <x:c r="R19" s="140">
        <x:f t="shared" si="2"/>
        <x:v>0</x:v>
      </x:c>
      <x:c r="S19" s="140"/>
      <x:c r="T19" s="141"/>
      <x:c r="U19" s="141"/>
      <x:c r="V19" s="141"/>
      <x:c r="W19" s="141"/>
      <x:c r="X19" s="141"/>
      <x:c r="Y19" s="141"/>
      <x:c r="Z19" s="141"/>
      <x:c r="AA19" s="141"/>
      <x:c r="AB19" s="141"/>
      <x:c r="AC19" s="141"/>
      <x:c r="AD19" s="142"/>
    </x:row>
    <x:row r="20" spans="1:32" ht="18" thickBot="1">
      <x:c r="A20" s="121" t="s">
        <x:v>643</x:v>
      </x:c>
      <x:c r="B20" s="122" t="s">
        <x:v>638</x:v>
      </x:c>
      <x:c r="C20" s="122" t="s">
        <x:v>639</x:v>
      </x:c>
      <x:c r="D20" s="122" t="s">
        <x:v>640</x:v>
      </x:c>
      <x:c r="E20" s="122" t="s">
        <x:v>641</x:v>
      </x:c>
      <x:c r="F20" s="123" t="s">
        <x:v>634</x:v>
      </x:c>
      <x:c r="G20" s="124" t="s">
        <x:v>438</x:v>
      </x:c>
      <x:c r="H20" s="124" t="s">
        <x:v>439</x:v>
      </x:c>
      <x:c r="I20" s="124" t="s">
        <x:v>440</x:v>
      </x:c>
      <x:c r="J20" s="124" t="s">
        <x:v>441</x:v>
      </x:c>
      <x:c r="K20" s="124" t="s">
        <x:v>442</x:v>
      </x:c>
      <x:c r="L20" s="124" t="s">
        <x:v>443</x:v>
      </x:c>
      <x:c r="M20" s="124" t="s">
        <x:v>444</x:v>
      </x:c>
      <x:c r="N20" s="124" t="s">
        <x:v>445</x:v>
      </x:c>
      <x:c r="O20" s="124" t="s">
        <x:v>446</x:v>
      </x:c>
      <x:c r="P20" s="124" t="s">
        <x:v>447</x:v>
      </x:c>
      <x:c r="Q20" s="124" t="s">
        <x:v>448</x:v>
      </x:c>
      <x:c r="R20" s="125" t="s">
        <x:v>1562</x:v>
      </x:c>
      <x:c r="S20" s="125" t="s">
        <x:v>2332</x:v>
      </x:c>
      <x:c r="T20" s="126" t="s">
        <x:v>438</x:v>
      </x:c>
      <x:c r="U20" s="126" t="s">
        <x:v>439</x:v>
      </x:c>
      <x:c r="V20" s="126" t="s">
        <x:v>440</x:v>
      </x:c>
      <x:c r="W20" s="126" t="s">
        <x:v>441</x:v>
      </x:c>
      <x:c r="X20" s="126" t="s">
        <x:v>442</x:v>
      </x:c>
      <x:c r="Y20" s="126" t="s">
        <x:v>443</x:v>
      </x:c>
      <x:c r="Z20" s="126" t="s">
        <x:v>444</x:v>
      </x:c>
      <x:c r="AA20" s="126" t="s">
        <x:v>445</x:v>
      </x:c>
      <x:c r="AB20" s="126" t="s">
        <x:v>446</x:v>
      </x:c>
      <x:c r="AC20" s="126" t="s">
        <x:v>447</x:v>
      </x:c>
      <x:c r="AD20" s="127" t="s">
        <x:v>448</x:v>
      </x:c>
    </x:row>
    <x:row r="21" spans="1:32" s="110" customFormat="1" ht="18" thickTop="1">
      <x:c r="A21" s="128">
        <x:f>SUM(A22:A24)</x:f>
        <x:v>0</x:v>
      </x:c>
      <x:c r="B21" s="129"/>
      <x:c r="C21" s="129"/>
      <x:c r="D21" s="154"/>
      <x:c r="E21" s="129"/>
      <x:c r="F21" s="130">
        <x:f>SUM(F22:F24)</x:f>
        <x:v>0</x:v>
      </x:c>
      <x:c r="G21" s="131">
        <x:f t="shared" ref="G21:AD21" si="4">SUM(G22:G24)</x:f>
        <x:v>0</x:v>
      </x:c>
      <x:c r="H21" s="131">
        <x:f t="shared" si="4"/>
        <x:v>0</x:v>
      </x:c>
      <x:c r="I21" s="131">
        <x:f t="shared" si="4"/>
        <x:v>0</x:v>
      </x:c>
      <x:c r="J21" s="131">
        <x:f t="shared" si="4"/>
        <x:v>0</x:v>
      </x:c>
      <x:c r="K21" s="131">
        <x:f t="shared" si="4"/>
        <x:v>0</x:v>
      </x:c>
      <x:c r="L21" s="131">
        <x:f t="shared" si="4"/>
        <x:v>0</x:v>
      </x:c>
      <x:c r="M21" s="131">
        <x:f t="shared" si="4"/>
        <x:v>0</x:v>
      </x:c>
      <x:c r="N21" s="131">
        <x:f t="shared" si="4"/>
        <x:v>0</x:v>
      </x:c>
      <x:c r="O21" s="131">
        <x:f t="shared" si="4"/>
        <x:v>0</x:v>
      </x:c>
      <x:c r="P21" s="131">
        <x:f t="shared" si="4"/>
        <x:v>0</x:v>
      </x:c>
      <x:c r="Q21" s="131">
        <x:f t="shared" si="4"/>
        <x:v>0</x:v>
      </x:c>
      <x:c r="R21" s="132">
        <x:f t="shared" si="2"/>
        <x:v>0</x:v>
      </x:c>
      <x:c r="S21" s="132">
        <x:f t="shared" si="4"/>
        <x:v>0</x:v>
      </x:c>
      <x:c r="T21" s="133">
        <x:f t="shared" si="4"/>
        <x:v>0</x:v>
      </x:c>
      <x:c r="U21" s="133">
        <x:f t="shared" si="4"/>
        <x:v>0</x:v>
      </x:c>
      <x:c r="V21" s="133">
        <x:f t="shared" si="4"/>
        <x:v>0</x:v>
      </x:c>
      <x:c r="W21" s="133">
        <x:f t="shared" si="4"/>
        <x:v>0</x:v>
      </x:c>
      <x:c r="X21" s="133">
        <x:f t="shared" si="4"/>
        <x:v>0</x:v>
      </x:c>
      <x:c r="Y21" s="133">
        <x:f t="shared" si="4"/>
        <x:v>0</x:v>
      </x:c>
      <x:c r="Z21" s="133">
        <x:f t="shared" si="4"/>
        <x:v>0</x:v>
      </x:c>
      <x:c r="AA21" s="133">
        <x:f t="shared" si="4"/>
        <x:v>0</x:v>
      </x:c>
      <x:c r="AB21" s="133">
        <x:f t="shared" si="4"/>
        <x:v>0</x:v>
      </x:c>
      <x:c r="AC21" s="133">
        <x:f t="shared" si="4"/>
        <x:v>0</x:v>
      </x:c>
      <x:c r="AD21" s="134">
        <x:f t="shared" si="4"/>
        <x:v>0</x:v>
      </x:c>
      <x:c r="AE21" s="1"/>
      <x:c r="AF21" s="1"/>
    </x:row>
    <x:row r="22" spans="1:32" ht="17.25" customHeight="1">
      <x:c r="A22" s="140"/>
      <x:c r="B22" s="213"/>
      <x:c r="C22" s="137"/>
      <x:c r="D22" s="2"/>
      <x:c r="E22" s="152"/>
      <x:c r="F22" s="139"/>
      <x:c r="G22" s="120"/>
      <x:c r="H22" s="120"/>
      <x:c r="I22" s="120"/>
      <x:c r="J22" s="120"/>
      <x:c r="K22" s="120"/>
      <x:c r="L22" s="120"/>
      <x:c r="M22" s="120"/>
      <x:c r="N22" s="120"/>
      <x:c r="O22" s="120"/>
      <x:c r="P22" s="120"/>
      <x:c r="Q22" s="120"/>
      <x:c r="R22" s="140">
        <x:f>SUM(S22:AD22)</x:f>
        <x:v>0</x:v>
      </x:c>
      <x:c r="S22" s="140">
        <x:f>SUM([143]Sheet1!$B$8:$B$14)*C22*3/12</x:f>
        <x:v>0</x:v>
      </x:c>
      <x:c r="T22" s="141"/>
      <x:c r="U22" s="141"/>
      <x:c r="V22" s="141">
        <x:f>SUM([143]Sheet1!$B$9:$B$14)*C22*3/12</x:f>
        <x:v>0</x:v>
      </x:c>
      <x:c r="W22" s="141"/>
      <x:c r="X22" s="141"/>
      <x:c r="Y22" s="141">
        <x:f>SUM([143]Sheet1!$B$10:$B$14)*C22*3/12</x:f>
        <x:v>0</x:v>
      </x:c>
      <x:c r="Z22" s="141"/>
      <x:c r="AA22" s="141"/>
      <x:c r="AB22" s="141">
        <x:f>SUM([143]Sheet1!$B$11:$B$14)*C22*3/12</x:f>
        <x:v>0</x:v>
      </x:c>
      <x:c r="AC22" s="141"/>
      <x:c r="AD22" s="142"/>
    </x:row>
    <x:row r="23" spans="1:32" ht="17.25" customHeight="1">
      <x:c r="A23" s="140"/>
      <x:c r="B23" s="152"/>
      <x:c r="C23" s="137"/>
      <x:c r="D23" s="2"/>
      <x:c r="E23" s="152"/>
      <x:c r="F23" s="139"/>
      <x:c r="G23" s="120"/>
      <x:c r="H23" s="120"/>
      <x:c r="I23" s="120"/>
      <x:c r="J23" s="120"/>
      <x:c r="K23" s="120"/>
      <x:c r="L23" s="120"/>
      <x:c r="M23" s="120"/>
      <x:c r="N23" s="120"/>
      <x:c r="O23" s="120"/>
      <x:c r="P23" s="120"/>
      <x:c r="Q23" s="120"/>
      <x:c r="R23" s="140">
        <x:f>SUM(T23:AD23)</x:f>
        <x:v>0</x:v>
      </x:c>
      <x:c r="S23" s="140"/>
      <x:c r="T23" s="141">
        <x:f>SUM([143]Sheet1!$D$7:$D$14)*C23*3/12</x:f>
        <x:v>0</x:v>
      </x:c>
      <x:c r="U23" s="141"/>
      <x:c r="W23" s="141">
        <x:f>SUM([143]Sheet1!$D$8:$D$14)*C23*3/12</x:f>
        <x:v>0</x:v>
      </x:c>
      <x:c r="X23" s="141"/>
      <x:c r="Z23" s="141">
        <x:f>SUM([143]Sheet1!$D$9:$D$14)*C23*3/12</x:f>
        <x:v>0</x:v>
      </x:c>
      <x:c r="AA23" s="141"/>
      <x:c r="AC23" s="141">
        <x:f>SUM([143]Sheet1!$D$10:$D$14)*C23*3/12</x:f>
        <x:v>0</x:v>
      </x:c>
      <x:c r="AD23" s="142"/>
    </x:row>
    <x:row r="24" spans="1:32">
      <x:c r="A24" s="143"/>
      <x:c r="B24" s="144"/>
      <x:c r="C24" s="145"/>
      <x:c r="D24" s="155"/>
      <x:c r="E24" s="144"/>
      <x:c r="F24" s="147"/>
      <x:c r="G24" s="148"/>
      <x:c r="H24" s="148"/>
      <x:c r="I24" s="148"/>
      <x:c r="J24" s="148"/>
      <x:c r="K24" s="148"/>
      <x:c r="L24" s="148"/>
      <x:c r="M24" s="148"/>
      <x:c r="N24" s="148"/>
      <x:c r="O24" s="148"/>
      <x:c r="P24" s="148"/>
      <x:c r="Q24" s="148"/>
      <x:c r="R24" s="149"/>
      <x:c r="S24" s="149"/>
      <x:c r="T24" s="150"/>
      <x:c r="U24" s="150"/>
      <x:c r="V24" s="150"/>
      <x:c r="W24" s="150"/>
      <x:c r="X24" s="150"/>
      <x:c r="Y24" s="150"/>
      <x:c r="Z24" s="150"/>
      <x:c r="AA24" s="150"/>
      <x:c r="AB24" s="150"/>
      <x:c r="AC24" s="150"/>
      <x:c r="AD24" s="151"/>
    </x:row>
    <x:row r="28" spans="1:32" ht="19.2">
      <x:c r="A28" s="118" t="s">
        <x:v>636</x:v>
      </x:c>
      <x:c r="R28" s="140"/>
    </x:row>
    <x:row r="29" spans="1:32" ht="18" thickBot="1">
      <x:c r="A29" s="121" t="s">
        <x:v>449</x:v>
      </x:c>
      <x:c r="B29" s="122" t="s">
        <x:v>638</x:v>
      </x:c>
      <x:c r="C29" s="122" t="s">
        <x:v>639</x:v>
      </x:c>
      <x:c r="D29" s="122" t="s">
        <x:v>640</x:v>
      </x:c>
      <x:c r="E29" s="122" t="s">
        <x:v>641</x:v>
      </x:c>
      <x:c r="F29" s="123" t="s">
        <x:v>634</x:v>
      </x:c>
      <x:c r="G29" s="124" t="s">
        <x:v>438</x:v>
      </x:c>
      <x:c r="H29" s="124" t="s">
        <x:v>439</x:v>
      </x:c>
      <x:c r="I29" s="124" t="s">
        <x:v>440</x:v>
      </x:c>
      <x:c r="J29" s="124" t="s">
        <x:v>441</x:v>
      </x:c>
      <x:c r="K29" s="124" t="s">
        <x:v>442</x:v>
      </x:c>
      <x:c r="L29" s="124" t="s">
        <x:v>443</x:v>
      </x:c>
      <x:c r="M29" s="124" t="s">
        <x:v>444</x:v>
      </x:c>
      <x:c r="N29" s="124" t="s">
        <x:v>445</x:v>
      </x:c>
      <x:c r="O29" s="124" t="s">
        <x:v>446</x:v>
      </x:c>
      <x:c r="P29" s="124" t="s">
        <x:v>447</x:v>
      </x:c>
      <x:c r="Q29" s="124" t="s">
        <x:v>448</x:v>
      </x:c>
      <x:c r="R29" s="125" t="s">
        <x:v>1562</x:v>
      </x:c>
      <x:c r="S29" s="125" t="s">
        <x:v>2332</x:v>
      </x:c>
      <x:c r="T29" s="126" t="s">
        <x:v>438</x:v>
      </x:c>
      <x:c r="U29" s="126" t="s">
        <x:v>439</x:v>
      </x:c>
      <x:c r="V29" s="126" t="s">
        <x:v>440</x:v>
      </x:c>
      <x:c r="W29" s="126" t="s">
        <x:v>441</x:v>
      </x:c>
      <x:c r="X29" s="126" t="s">
        <x:v>442</x:v>
      </x:c>
      <x:c r="Y29" s="126" t="s">
        <x:v>443</x:v>
      </x:c>
      <x:c r="Z29" s="126" t="s">
        <x:v>444</x:v>
      </x:c>
      <x:c r="AA29" s="126" t="s">
        <x:v>445</x:v>
      </x:c>
      <x:c r="AB29" s="126" t="s">
        <x:v>446</x:v>
      </x:c>
      <x:c r="AC29" s="126" t="s">
        <x:v>447</x:v>
      </x:c>
      <x:c r="AD29" s="127" t="s">
        <x:v>448</x:v>
      </x:c>
    </x:row>
    <x:row r="30" spans="1:32" s="110" customFormat="1" ht="18" thickTop="1">
      <x:c r="A30" s="132">
        <x:f>SUM(A31:A33)</x:f>
        <x:v>0</x:v>
      </x:c>
      <x:c r="B30" s="129"/>
      <x:c r="C30" s="129"/>
      <x:c r="D30" s="129"/>
      <x:c r="E30" s="129"/>
      <x:c r="F30" s="130">
        <x:f t="shared" ref="F30:Q30" si="5">SUM(F31:F33)</x:f>
        <x:v>0</x:v>
      </x:c>
      <x:c r="G30" s="131">
        <x:f t="shared" si="5"/>
        <x:v>0</x:v>
      </x:c>
      <x:c r="H30" s="131">
        <x:f t="shared" si="5"/>
        <x:v>0</x:v>
      </x:c>
      <x:c r="I30" s="131">
        <x:f t="shared" si="5"/>
        <x:v>0</x:v>
      </x:c>
      <x:c r="J30" s="131">
        <x:f t="shared" si="5"/>
        <x:v>0</x:v>
      </x:c>
      <x:c r="K30" s="131">
        <x:f t="shared" si="5"/>
        <x:v>0</x:v>
      </x:c>
      <x:c r="L30" s="131">
        <x:f t="shared" si="5"/>
        <x:v>0</x:v>
      </x:c>
      <x:c r="M30" s="131">
        <x:f t="shared" si="5"/>
        <x:v>0</x:v>
      </x:c>
      <x:c r="N30" s="131">
        <x:f t="shared" si="5"/>
        <x:v>0</x:v>
      </x:c>
      <x:c r="O30" s="131">
        <x:f t="shared" si="5"/>
        <x:v>0</x:v>
      </x:c>
      <x:c r="P30" s="131">
        <x:f t="shared" si="5"/>
        <x:v>0</x:v>
      </x:c>
      <x:c r="Q30" s="131">
        <x:f t="shared" si="5"/>
        <x:v>0</x:v>
      </x:c>
      <x:c r="R30" s="132">
        <x:f t="shared" ref="R30" si="6">SUM(S30:AD30)</x:f>
        <x:v>0</x:v>
      </x:c>
      <x:c r="S30" s="132">
        <x:f t="shared" ref="S30:AD30" si="7">SUM(S31:S33)</x:f>
        <x:v>0</x:v>
      </x:c>
      <x:c r="T30" s="133">
        <x:f t="shared" si="7"/>
        <x:v>0</x:v>
      </x:c>
      <x:c r="U30" s="133">
        <x:f t="shared" si="7"/>
        <x:v>0</x:v>
      </x:c>
      <x:c r="V30" s="133">
        <x:f t="shared" si="7"/>
        <x:v>0</x:v>
      </x:c>
      <x:c r="W30" s="133">
        <x:f t="shared" si="7"/>
        <x:v>0</x:v>
      </x:c>
      <x:c r="X30" s="133">
        <x:f t="shared" si="7"/>
        <x:v>0</x:v>
      </x:c>
      <x:c r="Y30" s="133">
        <x:f t="shared" si="7"/>
        <x:v>0</x:v>
      </x:c>
      <x:c r="Z30" s="133">
        <x:f t="shared" si="7"/>
        <x:v>0</x:v>
      </x:c>
      <x:c r="AA30" s="133">
        <x:f t="shared" si="7"/>
        <x:v>0</x:v>
      </x:c>
      <x:c r="AB30" s="133">
        <x:f t="shared" si="7"/>
        <x:v>0</x:v>
      </x:c>
      <x:c r="AC30" s="133">
        <x:f t="shared" si="7"/>
        <x:v>0</x:v>
      </x:c>
      <x:c r="AD30" s="134">
        <x:f t="shared" si="7"/>
        <x:v>0</x:v>
      </x:c>
      <x:c r="AE30" s="1"/>
      <x:c r="AF30" s="1"/>
    </x:row>
    <x:row r="31" spans="1:32">
      <x:c r="A31" s="140"/>
      <x:c r="B31" s="152"/>
      <x:c r="C31" s="137"/>
      <x:c r="D31" s="2"/>
      <x:c r="E31" s="152"/>
      <x:c r="F31" s="139"/>
      <x:c r="G31" s="120"/>
      <x:c r="H31" s="120"/>
      <x:c r="I31" s="120"/>
      <x:c r="J31" s="120"/>
      <x:c r="K31" s="120"/>
      <x:c r="L31" s="120"/>
      <x:c r="M31" s="120"/>
      <x:c r="N31" s="120"/>
      <x:c r="O31" s="120"/>
      <x:c r="P31" s="120"/>
      <x:c r="Q31" s="120"/>
      <x:c r="R31" s="140">
        <x:f>SUM(S31:AD31)</x:f>
        <x:v>0</x:v>
      </x:c>
      <x:c r="S31" s="140"/>
      <x:c r="T31" s="141"/>
      <x:c r="U31" s="141"/>
      <x:c r="V31" s="141"/>
      <x:c r="W31" s="141"/>
      <x:c r="X31" s="141"/>
      <x:c r="Y31" s="141"/>
      <x:c r="Z31" s="141"/>
      <x:c r="AA31" s="141"/>
      <x:c r="AB31" s="141"/>
      <x:c r="AC31" s="141"/>
      <x:c r="AD31" s="142"/>
    </x:row>
    <x:row r="32" spans="1:32" ht="17.25" customHeight="1">
      <x:c r="A32" s="140"/>
      <x:c r="B32" s="213"/>
      <x:c r="C32" s="137"/>
      <x:c r="D32" s="2"/>
      <x:c r="E32" s="152"/>
      <x:c r="F32" s="139"/>
      <x:c r="G32" s="120"/>
      <x:c r="H32" s="120"/>
      <x:c r="I32" s="120"/>
      <x:c r="J32" s="120"/>
      <x:c r="K32" s="120"/>
      <x:c r="L32" s="120"/>
      <x:c r="M32" s="120"/>
      <x:c r="N32" s="120"/>
      <x:c r="O32" s="120"/>
      <x:c r="P32" s="120"/>
      <x:c r="Q32" s="120"/>
      <x:c r="R32" s="140">
        <x:f>SUM(S32:AD32)</x:f>
        <x:v>0</x:v>
      </x:c>
      <x:c r="S32" s="140"/>
      <x:c r="T32" s="141"/>
      <x:c r="U32" s="141"/>
      <x:c r="V32" s="141"/>
      <x:c r="W32" s="141"/>
      <x:c r="X32" s="141"/>
      <x:c r="Y32" s="141"/>
      <x:c r="Z32" s="141"/>
      <x:c r="AA32" s="141"/>
      <x:c r="AB32" s="141"/>
      <x:c r="AC32" s="141"/>
      <x:c r="AD32" s="142"/>
    </x:row>
    <x:row r="33" spans="1:30" ht="17.25" customHeight="1">
      <x:c r="A33" s="140"/>
      <x:c r="B33" s="152"/>
      <x:c r="C33" s="137"/>
      <x:c r="D33" s="2"/>
      <x:c r="E33" s="152"/>
      <x:c r="F33" s="139"/>
      <x:c r="G33" s="120"/>
      <x:c r="H33" s="120"/>
      <x:c r="I33" s="120"/>
      <x:c r="J33" s="120"/>
      <x:c r="K33" s="120"/>
      <x:c r="L33" s="120"/>
      <x:c r="M33" s="120"/>
      <x:c r="N33" s="120"/>
      <x:c r="O33" s="120"/>
      <x:c r="P33" s="120"/>
      <x:c r="Q33" s="120"/>
      <x:c r="R33" s="140">
        <x:f t="shared" ref="R33" si="8">SUM(S33:AD33)</x:f>
        <x:v>0</x:v>
      </x:c>
      <x:c r="S33" s="140"/>
      <x:c r="T33" s="141"/>
      <x:c r="U33" s="141"/>
      <x:c r="V33" s="141"/>
      <x:c r="W33" s="141"/>
      <x:c r="X33" s="141"/>
      <x:c r="Y33" s="141"/>
      <x:c r="Z33" s="141"/>
      <x:c r="AA33" s="141"/>
      <x:c r="AB33" s="141"/>
      <x:c r="AC33" s="141"/>
      <x:c r="AD33" s="142"/>
    </x:row>
  </x:sheetData>
  <x:phoneticPr fontId="9" type="noConversion"/>
  <x:pageMargins left="0.7" right="0.7" top="0.75" bottom="0.75" header="0.3" footer="0.3"/>
</x:worksheet>
</file>

<file path=xl/worksheets/sheet3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43AB3B9-21C0-4D78-AEB3-A4B6EF76F4C9}" mc:Ignorable="x14ac xr xr2 xr3">
  <x:dimension ref="B1:BT52"/>
  <x:sheetViews>
    <x:sheetView topLeftCell="Z1" workbookViewId="0">
      <x:selection activeCell="AA28" sqref="AA28"/>
    </x:sheetView>
  </x:sheetViews>
  <x:sheetFormatPr defaultColWidth="8.8984375" defaultRowHeight="21"/>
  <x:cols>
    <x:col min="1" max="1" width="3.8984375" style="470" customWidth="1"/>
    <x:col min="2" max="2" width="14.8984375" style="470" bestFit="1" customWidth="1"/>
    <x:col min="3" max="3" width="8.8984375" style="470"/>
    <x:col min="4" max="4" width="38" style="470" customWidth="1"/>
    <x:col min="5" max="5" width="9.8984375" style="470" bestFit="1" customWidth="1"/>
    <x:col min="6" max="16" width="8.8984375" style="470"/>
    <x:col min="17" max="17" width="3.8984375" style="470" customWidth="1"/>
    <x:col min="18" max="18" width="14.69921875" style="470" bestFit="1" customWidth="1"/>
    <x:col min="19" max="19" width="15.796875" style="470" bestFit="1" customWidth="1"/>
    <x:col min="20" max="29" width="14.69921875" style="470" bestFit="1" customWidth="1"/>
    <x:col min="30" max="30" width="7.3984375" style="601" bestFit="1" customWidth="1"/>
    <x:col min="31" max="31" width="14.69921875" style="470" bestFit="1" customWidth="1"/>
    <x:col min="32" max="42" width="13.296875" style="470" bestFit="1" customWidth="1"/>
    <x:col min="43" max="43" width="8.8984375" style="470"/>
    <x:col min="44" max="44" width="22.19921875" style="470" customWidth="1"/>
    <x:col min="45" max="45" width="15.796875" style="470" bestFit="1" customWidth="1"/>
    <x:col min="46" max="50" width="11.8984375" style="470" bestFit="1" customWidth="1"/>
    <x:col min="51" max="51" width="13.296875" style="470" bestFit="1" customWidth="1"/>
    <x:col min="52" max="56" width="11.8984375" style="470" bestFit="1" customWidth="1"/>
    <x:col min="57" max="57" width="13.296875" style="470" bestFit="1" customWidth="1"/>
    <x:col min="58" max="58" width="8.8984375" style="470"/>
    <x:col min="59" max="70" width="14.69921875" style="470" bestFit="1" customWidth="1"/>
    <x:col min="71" max="71" width="18.09765625" style="470" bestFit="1" customWidth="1"/>
    <x:col min="72" max="72" width="6.796875" style="475" bestFit="1" customWidth="1"/>
    <x:col min="73" max="16384" width="8.8984375" style="470"/>
  </x:cols>
  <x:sheetData>
    <x:row r="1" spans="2:72" s="458" customFormat="1">
      <x:c r="B1" s="456" t="s">
        <x:v>925</x:v>
      </x:c>
      <x:c r="C1" s="457"/>
      <x:c r="D1" s="457"/>
      <x:c r="E1" s="2016">
        <x:v>2026</x:v>
      </x:c>
      <x:c r="F1" s="2017"/>
      <x:c r="G1" s="2017"/>
      <x:c r="H1" s="2017"/>
      <x:c r="I1" s="2017"/>
      <x:c r="J1" s="2017"/>
      <x:c r="K1" s="2017"/>
      <x:c r="L1" s="2017"/>
      <x:c r="M1" s="2017"/>
      <x:c r="N1" s="2017"/>
      <x:c r="O1" s="2017"/>
      <x:c r="P1" s="2018"/>
      <x:c r="R1" s="2016" t="s">
        <x:v>1563</x:v>
      </x:c>
      <x:c r="S1" s="2017"/>
      <x:c r="T1" s="2017"/>
      <x:c r="U1" s="2017"/>
      <x:c r="V1" s="2017"/>
      <x:c r="W1" s="2017"/>
      <x:c r="X1" s="2017"/>
      <x:c r="Y1" s="2017"/>
      <x:c r="Z1" s="2017"/>
      <x:c r="AA1" s="2017"/>
      <x:c r="AB1" s="2017"/>
      <x:c r="AC1" s="2018"/>
      <x:c r="AD1" s="600"/>
      <x:c r="AE1" s="2016" t="s">
        <x:v>2328</x:v>
      </x:c>
      <x:c r="AF1" s="2017"/>
      <x:c r="AG1" s="2017"/>
      <x:c r="AH1" s="2017"/>
      <x:c r="AI1" s="2017"/>
      <x:c r="AJ1" s="2017"/>
      <x:c r="AK1" s="2017"/>
      <x:c r="AL1" s="2017"/>
      <x:c r="AM1" s="2017"/>
      <x:c r="AN1" s="2017"/>
      <x:c r="AO1" s="2017"/>
      <x:c r="AP1" s="2018"/>
      <x:c r="AT1" s="2016" t="s">
        <x:v>2329</x:v>
      </x:c>
      <x:c r="AU1" s="2017"/>
      <x:c r="AV1" s="2017"/>
      <x:c r="AW1" s="2017"/>
      <x:c r="AX1" s="2017"/>
      <x:c r="AY1" s="2017"/>
      <x:c r="AZ1" s="2017"/>
      <x:c r="BA1" s="2017"/>
      <x:c r="BB1" s="2017"/>
      <x:c r="BC1" s="2017"/>
      <x:c r="BD1" s="2017"/>
      <x:c r="BE1" s="2018"/>
      <x:c r="BG1" s="2016">
        <x:v>2026</x:v>
      </x:c>
      <x:c r="BH1" s="2017"/>
      <x:c r="BI1" s="2017"/>
      <x:c r="BJ1" s="2017"/>
      <x:c r="BK1" s="2017"/>
      <x:c r="BL1" s="2017"/>
      <x:c r="BM1" s="2017"/>
      <x:c r="BN1" s="2017"/>
      <x:c r="BO1" s="2017"/>
      <x:c r="BP1" s="2017"/>
      <x:c r="BQ1" s="2017"/>
      <x:c r="BR1" s="2018"/>
      <x:c r="BT1" s="459"/>
    </x:row>
    <x:row r="2" spans="2:72" s="458" customFormat="1" ht="21.6" thickBot="1">
      <x:c r="B2" s="460"/>
      <x:c r="C2" s="461"/>
      <x:c r="D2" s="461"/>
      <x:c r="E2" s="462">
        <x:f>E5+E12</x:f>
        <x:v>40</x:v>
      </x:c>
      <x:c r="F2" s="462">
        <x:f t="shared" ref="F2:P2" si="0">F5+F12</x:f>
        <x:v>40</x:v>
      </x:c>
      <x:c r="G2" s="462">
        <x:f t="shared" si="0"/>
        <x:v>40</x:v>
      </x:c>
      <x:c r="H2" s="462">
        <x:f t="shared" si="0"/>
        <x:v>40</x:v>
      </x:c>
      <x:c r="I2" s="462">
        <x:f t="shared" si="0"/>
        <x:v>40</x:v>
      </x:c>
      <x:c r="J2" s="462">
        <x:f t="shared" si="0"/>
        <x:v>40</x:v>
      </x:c>
      <x:c r="K2" s="462">
        <x:f t="shared" si="0"/>
        <x:v>40</x:v>
      </x:c>
      <x:c r="L2" s="462">
        <x:f t="shared" si="0"/>
        <x:v>40</x:v>
      </x:c>
      <x:c r="M2" s="462">
        <x:f t="shared" si="0"/>
        <x:v>40</x:v>
      </x:c>
      <x:c r="N2" s="462">
        <x:f t="shared" si="0"/>
        <x:v>40</x:v>
      </x:c>
      <x:c r="O2" s="462">
        <x:f t="shared" si="0"/>
        <x:v>40</x:v>
      </x:c>
      <x:c r="P2" s="462">
        <x:f t="shared" si="0"/>
        <x:v>40</x:v>
      </x:c>
      <x:c r="R2" s="462" t="s">
        <x:v>926</x:v>
      </x:c>
      <x:c r="S2" s="463">
        <x:f>1/0.701*1.1515</x:f>
        <x:v>1.6426533523537803</x:v>
      </x:c>
      <x:c r="T2" s="463"/>
      <x:c r="U2" s="463"/>
      <x:c r="V2" s="463"/>
      <x:c r="W2" s="463"/>
      <x:c r="X2" s="463"/>
      <x:c r="Y2" s="463"/>
      <x:c r="Z2" s="463"/>
      <x:c r="AA2" s="463"/>
      <x:c r="AB2" s="463"/>
      <x:c r="AC2" s="464"/>
      <x:c r="AD2" s="600"/>
      <x:c r="AE2" s="465">
        <x:v>0.09</x:v>
      </x:c>
      <x:c r="AF2" s="463"/>
      <x:c r="AG2" s="463"/>
      <x:c r="AH2" s="463"/>
      <x:c r="AI2" s="463"/>
      <x:c r="AJ2" s="463"/>
      <x:c r="AK2" s="463"/>
      <x:c r="AL2" s="463"/>
      <x:c r="AM2" s="463"/>
      <x:c r="AN2" s="463"/>
      <x:c r="AO2" s="463"/>
      <x:c r="AP2" s="464"/>
      <x:c r="AT2" s="462"/>
      <x:c r="AU2" s="463"/>
      <x:c r="AV2" s="463"/>
      <x:c r="AW2" s="463"/>
      <x:c r="AX2" s="463"/>
      <x:c r="AY2" s="463"/>
      <x:c r="AZ2" s="463"/>
      <x:c r="BA2" s="463"/>
      <x:c r="BB2" s="463"/>
      <x:c r="BC2" s="463"/>
      <x:c r="BD2" s="463"/>
      <x:c r="BE2" s="464"/>
      <x:c r="BG2" s="462"/>
      <x:c r="BH2" s="463"/>
      <x:c r="BI2" s="463"/>
      <x:c r="BJ2" s="463"/>
      <x:c r="BK2" s="463"/>
      <x:c r="BL2" s="463"/>
      <x:c r="BM2" s="463"/>
      <x:c r="BN2" s="463"/>
      <x:c r="BO2" s="463"/>
      <x:c r="BP2" s="463"/>
      <x:c r="BQ2" s="463"/>
      <x:c r="BR2" s="464"/>
      <x:c r="BS2" s="463"/>
      <x:c r="BT2" s="459"/>
    </x:row>
    <x:row r="3" spans="2:72" ht="21.6" thickBot="1">
      <x:c r="B3" s="466" t="s">
        <x:v>927</x:v>
      </x:c>
      <x:c r="C3" s="2019" t="s">
        <x:v>928</x:v>
      </x:c>
      <x:c r="D3" s="2020"/>
      <x:c r="E3" s="1628" t="s">
        <x:v>929</x:v>
      </x:c>
      <x:c r="F3" s="1629" t="s">
        <x:v>930</x:v>
      </x:c>
      <x:c r="G3" s="1629" t="s">
        <x:v>931</x:v>
      </x:c>
      <x:c r="H3" s="1629" t="s">
        <x:v>932</x:v>
      </x:c>
      <x:c r="I3" s="1629" t="s">
        <x:v>933</x:v>
      </x:c>
      <x:c r="J3" s="1629" t="s">
        <x:v>934</x:v>
      </x:c>
      <x:c r="K3" s="1629" t="s">
        <x:v>935</x:v>
      </x:c>
      <x:c r="L3" s="1629" t="s">
        <x:v>936</x:v>
      </x:c>
      <x:c r="M3" s="1629" t="s">
        <x:v>937</x:v>
      </x:c>
      <x:c r="N3" s="1629" t="s">
        <x:v>938</x:v>
      </x:c>
      <x:c r="O3" s="1629" t="s">
        <x:v>939</x:v>
      </x:c>
      <x:c r="P3" s="1630" t="s">
        <x:v>940</x:v>
      </x:c>
      <x:c r="R3" s="471" t="s">
        <x:v>929</x:v>
      </x:c>
      <x:c r="S3" s="472" t="s">
        <x:v>930</x:v>
      </x:c>
      <x:c r="T3" s="472" t="s">
        <x:v>931</x:v>
      </x:c>
      <x:c r="U3" s="472" t="s">
        <x:v>932</x:v>
      </x:c>
      <x:c r="V3" s="472" t="s">
        <x:v>933</x:v>
      </x:c>
      <x:c r="W3" s="472" t="s">
        <x:v>934</x:v>
      </x:c>
      <x:c r="X3" s="472" t="s">
        <x:v>935</x:v>
      </x:c>
      <x:c r="Y3" s="472" t="s">
        <x:v>936</x:v>
      </x:c>
      <x:c r="Z3" s="472" t="s">
        <x:v>937</x:v>
      </x:c>
      <x:c r="AA3" s="472" t="s">
        <x:v>938</x:v>
      </x:c>
      <x:c r="AB3" s="472" t="s">
        <x:v>939</x:v>
      </x:c>
      <x:c r="AC3" s="473" t="s">
        <x:v>940</x:v>
      </x:c>
      <x:c r="AE3" s="467" t="s">
        <x:v>929</x:v>
      </x:c>
      <x:c r="AF3" s="468" t="s">
        <x:v>930</x:v>
      </x:c>
      <x:c r="AG3" s="468" t="s">
        <x:v>931</x:v>
      </x:c>
      <x:c r="AH3" s="468" t="s">
        <x:v>932</x:v>
      </x:c>
      <x:c r="AI3" s="468" t="s">
        <x:v>933</x:v>
      </x:c>
      <x:c r="AJ3" s="468" t="s">
        <x:v>934</x:v>
      </x:c>
      <x:c r="AK3" s="468" t="s">
        <x:v>935</x:v>
      </x:c>
      <x:c r="AL3" s="468" t="s">
        <x:v>936</x:v>
      </x:c>
      <x:c r="AM3" s="468" t="s">
        <x:v>937</x:v>
      </x:c>
      <x:c r="AN3" s="468" t="s">
        <x:v>938</x:v>
      </x:c>
      <x:c r="AO3" s="468" t="s">
        <x:v>939</x:v>
      </x:c>
      <x:c r="AP3" s="469" t="s">
        <x:v>940</x:v>
      </x:c>
      <x:c r="AT3" s="467" t="s">
        <x:v>929</x:v>
      </x:c>
      <x:c r="AU3" s="468" t="s">
        <x:v>930</x:v>
      </x:c>
      <x:c r="AV3" s="468" t="s">
        <x:v>931</x:v>
      </x:c>
      <x:c r="AW3" s="468" t="s">
        <x:v>932</x:v>
      </x:c>
      <x:c r="AX3" s="468" t="s">
        <x:v>933</x:v>
      </x:c>
      <x:c r="AY3" s="468" t="s">
        <x:v>934</x:v>
      </x:c>
      <x:c r="AZ3" s="468" t="s">
        <x:v>935</x:v>
      </x:c>
      <x:c r="BA3" s="468" t="s">
        <x:v>936</x:v>
      </x:c>
      <x:c r="BB3" s="468" t="s">
        <x:v>937</x:v>
      </x:c>
      <x:c r="BC3" s="468" t="s">
        <x:v>938</x:v>
      </x:c>
      <x:c r="BD3" s="468" t="s">
        <x:v>939</x:v>
      </x:c>
      <x:c r="BE3" s="469" t="s">
        <x:v>940</x:v>
      </x:c>
      <x:c r="BG3" s="467" t="s">
        <x:v>929</x:v>
      </x:c>
      <x:c r="BH3" s="468" t="s">
        <x:v>930</x:v>
      </x:c>
      <x:c r="BI3" s="468" t="s">
        <x:v>931</x:v>
      </x:c>
      <x:c r="BJ3" s="468" t="s">
        <x:v>932</x:v>
      </x:c>
      <x:c r="BK3" s="468" t="s">
        <x:v>933</x:v>
      </x:c>
      <x:c r="BL3" s="468" t="s">
        <x:v>934</x:v>
      </x:c>
      <x:c r="BM3" s="468" t="s">
        <x:v>935</x:v>
      </x:c>
      <x:c r="BN3" s="468" t="s">
        <x:v>936</x:v>
      </x:c>
      <x:c r="BO3" s="468" t="s">
        <x:v>937</x:v>
      </x:c>
      <x:c r="BP3" s="468" t="s">
        <x:v>938</x:v>
      </x:c>
      <x:c r="BQ3" s="468" t="s">
        <x:v>939</x:v>
      </x:c>
      <x:c r="BR3" s="469" t="s">
        <x:v>940</x:v>
      </x:c>
      <x:c r="BS3" s="474" t="s">
        <x:v>941</x:v>
      </x:c>
    </x:row>
    <x:row r="4" spans="2:72">
      <x:c r="B4" s="2003" t="s">
        <x:v>942</x:v>
      </x:c>
      <x:c r="C4" s="2009" t="s">
        <x:v>943</x:v>
      </x:c>
      <x:c r="D4" s="2010"/>
      <x:c r="E4" s="1631">
        <x:v>2</x:v>
      </x:c>
      <x:c r="F4" s="1632">
        <x:v>2</x:v>
      </x:c>
      <x:c r="G4" s="1632">
        <x:v>2</x:v>
      </x:c>
      <x:c r="H4" s="1632">
        <x:v>2</x:v>
      </x:c>
      <x:c r="I4" s="1632">
        <x:v>2</x:v>
      </x:c>
      <x:c r="J4" s="1632">
        <x:v>2</x:v>
      </x:c>
      <x:c r="K4" s="1632">
        <x:v>2</x:v>
      </x:c>
      <x:c r="L4" s="1632">
        <x:v>2</x:v>
      </x:c>
      <x:c r="M4" s="1632">
        <x:v>2</x:v>
      </x:c>
      <x:c r="N4" s="1632">
        <x:v>2</x:v>
      </x:c>
      <x:c r="O4" s="1632">
        <x:v>2</x:v>
      </x:c>
      <x:c r="P4" s="1633">
        <x:v>2</x:v>
      </x:c>
      <x:c r="R4" s="594">
        <x:f>26%*Sheet8!X4</x:f>
        <x:v>3395551.9447301836</x:v>
      </x:c>
      <x:c r="S4" s="595">
        <x:f>26%*Sheet8!Y4</x:f>
        <x:v>3395551.9447301836</x:v>
      </x:c>
      <x:c r="T4" s="595">
        <x:f>26%*Sheet8!Z4</x:f>
        <x:v>3395551.9447301836</x:v>
      </x:c>
      <x:c r="U4" s="595">
        <x:f>33%*Sheet8!AA4</x:f>
        <x:v>4309739.0067729261</x:v>
      </x:c>
      <x:c r="V4" s="595">
        <x:f>33%*Sheet8!AB4</x:f>
        <x:v>4309739.0067729261</x:v>
      </x:c>
      <x:c r="W4" s="595">
        <x:f>33%*Sheet8!AC4</x:f>
        <x:v>4309739.0067729261</x:v>
      </x:c>
      <x:c r="X4" s="595">
        <x:f>33%*Sheet8!AD4</x:f>
        <x:v>4309739.0067729261</x:v>
      </x:c>
      <x:c r="Y4" s="595">
        <x:f>33%*Sheet8!AE4</x:f>
        <x:v>4309739.0067729261</x:v>
      </x:c>
      <x:c r="Z4" s="595">
        <x:f>33%*Sheet8!AF4</x:f>
        <x:v>4309739.0067729261</x:v>
      </x:c>
      <x:c r="AA4" s="595">
        <x:f>33%*Sheet8!AG4</x:f>
        <x:v>4309739.0067729261</x:v>
      </x:c>
      <x:c r="AB4" s="595">
        <x:f>33%*Sheet8!AH4</x:f>
        <x:v>4309739.0067729261</x:v>
      </x:c>
      <x:c r="AC4" s="596">
        <x:f>33%*Sheet8!AI4</x:f>
        <x:v>4309739.0067729261</x:v>
      </x:c>
      <x:c r="AD4" s="601">
        <x:v>5.0000000000000001E-3</x:v>
      </x:c>
      <x:c r="AE4" s="1655">
        <x:f>R4*$AD4</x:f>
        <x:v>16977.759723650917</x:v>
      </x:c>
      <x:c r="AF4" s="499">
        <x:f t="shared" ref="AF4:AP4" si="1">S4*$AD$4</x:f>
        <x:v>16977.759723650917</x:v>
      </x:c>
      <x:c r="AG4" s="499">
        <x:f t="shared" si="1"/>
        <x:v>16977.759723650917</x:v>
      </x:c>
      <x:c r="AH4" s="499">
        <x:f t="shared" si="1"/>
        <x:v>21548.695033864631</x:v>
      </x:c>
      <x:c r="AI4" s="499">
        <x:f t="shared" si="1"/>
        <x:v>21548.695033864631</x:v>
      </x:c>
      <x:c r="AJ4" s="499">
        <x:f t="shared" si="1"/>
        <x:v>21548.695033864631</x:v>
      </x:c>
      <x:c r="AK4" s="499">
        <x:f t="shared" si="1"/>
        <x:v>21548.695033864631</x:v>
      </x:c>
      <x:c r="AL4" s="499">
        <x:f t="shared" si="1"/>
        <x:v>21548.695033864631</x:v>
      </x:c>
      <x:c r="AM4" s="499">
        <x:f t="shared" si="1"/>
        <x:v>21548.695033864631</x:v>
      </x:c>
      <x:c r="AN4" s="499">
        <x:f t="shared" si="1"/>
        <x:v>21548.695033864631</x:v>
      </x:c>
      <x:c r="AO4" s="499">
        <x:f t="shared" si="1"/>
        <x:v>21548.695033864631</x:v>
      </x:c>
      <x:c r="AP4" s="500">
        <x:f t="shared" si="1"/>
        <x:v>21548.695033864631</x:v>
      </x:c>
      <x:c r="AT4" s="476"/>
      <x:c r="AU4" s="477"/>
      <x:c r="AV4" s="477"/>
      <x:c r="AW4" s="477"/>
      <x:c r="AX4" s="477"/>
      <x:c r="AY4" s="477"/>
      <x:c r="AZ4" s="477"/>
      <x:c r="BA4" s="477"/>
      <x:c r="BB4" s="477"/>
      <x:c r="BC4" s="477"/>
      <x:c r="BD4" s="477"/>
      <x:c r="BE4" s="478"/>
      <x:c r="BG4" s="476"/>
      <x:c r="BH4" s="477"/>
      <x:c r="BI4" s="477"/>
      <x:c r="BJ4" s="477"/>
      <x:c r="BK4" s="477"/>
      <x:c r="BL4" s="477"/>
      <x:c r="BM4" s="477"/>
      <x:c r="BN4" s="477"/>
      <x:c r="BO4" s="477"/>
      <x:c r="BP4" s="477"/>
      <x:c r="BQ4" s="477"/>
      <x:c r="BR4" s="478"/>
      <x:c r="BS4" s="477"/>
    </x:row>
    <x:row r="5" spans="2:72">
      <x:c r="B5" s="2004"/>
      <x:c r="C5" s="2011" t="s">
        <x:v>944</x:v>
      </x:c>
      <x:c r="D5" s="1997"/>
      <x:c r="E5" s="1631">
        <x:f>SUM(E6:E8)</x:f>
        <x:v>12</x:v>
      </x:c>
      <x:c r="F5" s="1632">
        <x:f t="shared" ref="F5:P5" si="2">SUM(F6:F8)</x:f>
        <x:v>12</x:v>
      </x:c>
      <x:c r="G5" s="1632">
        <x:f t="shared" si="2"/>
        <x:v>12</x:v>
      </x:c>
      <x:c r="H5" s="1632">
        <x:f t="shared" si="2"/>
        <x:v>12</x:v>
      </x:c>
      <x:c r="I5" s="1632">
        <x:f t="shared" si="2"/>
        <x:v>12</x:v>
      </x:c>
      <x:c r="J5" s="1632">
        <x:f t="shared" si="2"/>
        <x:v>12</x:v>
      </x:c>
      <x:c r="K5" s="1632">
        <x:f t="shared" si="2"/>
        <x:v>12</x:v>
      </x:c>
      <x:c r="L5" s="1632">
        <x:f t="shared" si="2"/>
        <x:v>12</x:v>
      </x:c>
      <x:c r="M5" s="1632">
        <x:f t="shared" si="2"/>
        <x:v>12</x:v>
      </x:c>
      <x:c r="N5" s="1632">
        <x:f t="shared" si="2"/>
        <x:v>12</x:v>
      </x:c>
      <x:c r="O5" s="1632">
        <x:f t="shared" si="2"/>
        <x:v>12</x:v>
      </x:c>
      <x:c r="P5" s="1633">
        <x:f t="shared" si="2"/>
        <x:v>12</x:v>
      </x:c>
      <x:c r="R5" s="597">
        <x:f>29%*Sheet8!$X$5</x:f>
        <x:v>2310963.095849128</x:v>
      </x:c>
      <x:c r="S5" s="598">
        <x:f>29%*Sheet8!$X$5</x:f>
        <x:v>2310963.095849128</x:v>
      </x:c>
      <x:c r="T5" s="598">
        <x:f>29%*Sheet8!$X$5</x:f>
        <x:v>2310963.095849128</x:v>
      </x:c>
      <x:c r="U5" s="598">
        <x:f>29%*Sheet8!$X$5</x:f>
        <x:v>2310963.095849128</x:v>
      </x:c>
      <x:c r="V5" s="598">
        <x:f>29%*Sheet8!$X$5</x:f>
        <x:v>2310963.095849128</x:v>
      </x:c>
      <x:c r="W5" s="598">
        <x:f>29%*Sheet8!$X$5</x:f>
        <x:v>2310963.095849128</x:v>
      </x:c>
      <x:c r="X5" s="598">
        <x:f>29%*Sheet8!$X$5</x:f>
        <x:v>2310963.095849128</x:v>
      </x:c>
      <x:c r="Y5" s="598">
        <x:f>29%*Sheet8!$X$5</x:f>
        <x:v>2310963.095849128</x:v>
      </x:c>
      <x:c r="Z5" s="598">
        <x:f>29%*Sheet8!$X$5</x:f>
        <x:v>2310963.095849128</x:v>
      </x:c>
      <x:c r="AA5" s="598">
        <x:f>29%*Sheet8!$X$5</x:f>
        <x:v>2310963.095849128</x:v>
      </x:c>
      <x:c r="AB5" s="598">
        <x:f>29%*Sheet8!$X$5</x:f>
        <x:v>2310963.095849128</x:v>
      </x:c>
      <x:c r="AC5" s="599">
        <x:f>29%*Sheet8!$X$5</x:f>
        <x:v>2310963.095849128</x:v>
      </x:c>
      <x:c r="AD5" s="601">
        <x:v>5.1999999999999998E-2</x:v>
      </x:c>
      <x:c r="AE5" s="1655">
        <x:f>R5*$AD5</x:f>
        <x:v>120170.08098415464</x:v>
      </x:c>
      <x:c r="AF5" s="485">
        <x:f t="shared" ref="AF5:AP5" si="3">S5*$AD$5</x:f>
        <x:v>120170.08098415464</x:v>
      </x:c>
      <x:c r="AG5" s="485">
        <x:f t="shared" si="3"/>
        <x:v>120170.08098415464</x:v>
      </x:c>
      <x:c r="AH5" s="485">
        <x:f t="shared" si="3"/>
        <x:v>120170.08098415464</x:v>
      </x:c>
      <x:c r="AI5" s="485">
        <x:f t="shared" si="3"/>
        <x:v>120170.08098415464</x:v>
      </x:c>
      <x:c r="AJ5" s="485">
        <x:f t="shared" si="3"/>
        <x:v>120170.08098415464</x:v>
      </x:c>
      <x:c r="AK5" s="485">
        <x:f t="shared" si="3"/>
        <x:v>120170.08098415464</x:v>
      </x:c>
      <x:c r="AL5" s="485">
        <x:f t="shared" si="3"/>
        <x:v>120170.08098415464</x:v>
      </x:c>
      <x:c r="AM5" s="485">
        <x:f t="shared" si="3"/>
        <x:v>120170.08098415464</x:v>
      </x:c>
      <x:c r="AN5" s="485">
        <x:f t="shared" si="3"/>
        <x:v>120170.08098415464</x:v>
      </x:c>
      <x:c r="AO5" s="485">
        <x:f t="shared" si="3"/>
        <x:v>120170.08098415464</x:v>
      </x:c>
      <x:c r="AP5" s="486">
        <x:f t="shared" si="3"/>
        <x:v>120170.08098415464</x:v>
      </x:c>
      <x:c r="AT5" s="481"/>
      <x:c r="AU5" s="482"/>
      <x:c r="AV5" s="482"/>
      <x:c r="AW5" s="482"/>
      <x:c r="AX5" s="482"/>
      <x:c r="AY5" s="482"/>
      <x:c r="AZ5" s="482"/>
      <x:c r="BA5" s="482"/>
      <x:c r="BB5" s="482"/>
      <x:c r="BC5" s="482"/>
      <x:c r="BD5" s="482"/>
      <x:c r="BE5" s="483"/>
      <x:c r="BG5" s="481"/>
      <x:c r="BH5" s="482"/>
      <x:c r="BI5" s="482"/>
      <x:c r="BJ5" s="482"/>
      <x:c r="BK5" s="482"/>
      <x:c r="BL5" s="482"/>
      <x:c r="BM5" s="482"/>
      <x:c r="BN5" s="482"/>
      <x:c r="BO5" s="482"/>
      <x:c r="BP5" s="482"/>
      <x:c r="BQ5" s="482"/>
      <x:c r="BR5" s="483"/>
      <x:c r="BS5" s="482"/>
    </x:row>
    <x:row r="6" spans="2:72">
      <x:c r="B6" s="1838"/>
      <x:c r="C6" s="1839"/>
      <x:c r="D6" s="1839" t="s">
        <x:v>2500</x:v>
      </x:c>
      <x:c r="E6" s="1631">
        <x:v>3</x:v>
      </x:c>
      <x:c r="F6" s="1632">
        <x:v>3</x:v>
      </x:c>
      <x:c r="G6" s="1632">
        <x:v>3</x:v>
      </x:c>
      <x:c r="H6" s="1632">
        <x:v>3</x:v>
      </x:c>
      <x:c r="I6" s="1632">
        <x:v>3</x:v>
      </x:c>
      <x:c r="J6" s="1632">
        <x:v>3</x:v>
      </x:c>
      <x:c r="K6" s="1632">
        <x:v>3</x:v>
      </x:c>
      <x:c r="L6" s="1632">
        <x:v>3</x:v>
      </x:c>
      <x:c r="M6" s="1632">
        <x:v>3</x:v>
      </x:c>
      <x:c r="N6" s="1632">
        <x:v>3</x:v>
      </x:c>
      <x:c r="O6" s="1632">
        <x:v>3</x:v>
      </x:c>
      <x:c r="P6" s="1633">
        <x:v>3</x:v>
      </x:c>
      <x:c r="R6" s="1840"/>
      <x:c r="S6" s="1841"/>
      <x:c r="T6" s="1841"/>
      <x:c r="U6" s="1841"/>
      <x:c r="V6" s="1841"/>
      <x:c r="W6" s="1841"/>
      <x:c r="X6" s="1841"/>
      <x:c r="Y6" s="1841"/>
      <x:c r="Z6" s="1841"/>
      <x:c r="AA6" s="1841"/>
      <x:c r="AB6" s="1841"/>
      <x:c r="AC6" s="1842"/>
      <x:c r="AE6" s="1843"/>
      <x:c r="AF6" s="1844"/>
      <x:c r="AG6" s="1844"/>
      <x:c r="AH6" s="1844"/>
      <x:c r="AI6" s="1844"/>
      <x:c r="AJ6" s="1844"/>
      <x:c r="AK6" s="1844"/>
      <x:c r="AL6" s="1844"/>
      <x:c r="AM6" s="1844"/>
      <x:c r="AN6" s="1844"/>
      <x:c r="AO6" s="1844"/>
      <x:c r="AP6" s="1845"/>
      <x:c r="AT6" s="1846"/>
      <x:c r="AU6" s="1847"/>
      <x:c r="AV6" s="1847"/>
      <x:c r="AW6" s="1847"/>
      <x:c r="AX6" s="1847"/>
      <x:c r="AY6" s="1847"/>
      <x:c r="AZ6" s="1847"/>
      <x:c r="BA6" s="1847"/>
      <x:c r="BB6" s="1847"/>
      <x:c r="BC6" s="1847"/>
      <x:c r="BD6" s="1847"/>
      <x:c r="BE6" s="1848"/>
      <x:c r="BG6" s="1836"/>
      <x:c r="BH6" s="1837"/>
      <x:c r="BI6" s="1837"/>
      <x:c r="BJ6" s="1837"/>
      <x:c r="BK6" s="1837"/>
      <x:c r="BL6" s="1837"/>
      <x:c r="BM6" s="1837"/>
      <x:c r="BN6" s="1837"/>
      <x:c r="BO6" s="1837"/>
      <x:c r="BP6" s="1837"/>
      <x:c r="BQ6" s="1837"/>
      <x:c r="BR6" s="1849"/>
      <x:c r="BS6" s="1837"/>
    </x:row>
    <x:row r="7" spans="2:72">
      <x:c r="B7" s="1838"/>
      <x:c r="C7" s="1839"/>
      <x:c r="D7" s="1839" t="s">
        <x:v>2501</x:v>
      </x:c>
      <x:c r="E7" s="1631">
        <x:v>7</x:v>
      </x:c>
      <x:c r="F7" s="1632">
        <x:v>7</x:v>
      </x:c>
      <x:c r="G7" s="1632">
        <x:v>7</x:v>
      </x:c>
      <x:c r="H7" s="1632">
        <x:v>7</x:v>
      </x:c>
      <x:c r="I7" s="1632">
        <x:v>7</x:v>
      </x:c>
      <x:c r="J7" s="1632">
        <x:v>7</x:v>
      </x:c>
      <x:c r="K7" s="1632">
        <x:v>7</x:v>
      </x:c>
      <x:c r="L7" s="1632">
        <x:v>7</x:v>
      </x:c>
      <x:c r="M7" s="1632">
        <x:v>7</x:v>
      </x:c>
      <x:c r="N7" s="1632">
        <x:v>7</x:v>
      </x:c>
      <x:c r="O7" s="1632">
        <x:v>7</x:v>
      </x:c>
      <x:c r="P7" s="1633">
        <x:v>7</x:v>
      </x:c>
      <x:c r="R7" s="1840"/>
      <x:c r="S7" s="1841"/>
      <x:c r="T7" s="1841"/>
      <x:c r="U7" s="1841"/>
      <x:c r="V7" s="1841"/>
      <x:c r="W7" s="1841"/>
      <x:c r="X7" s="1841"/>
      <x:c r="Y7" s="1841"/>
      <x:c r="Z7" s="1841"/>
      <x:c r="AA7" s="1841"/>
      <x:c r="AB7" s="1841"/>
      <x:c r="AC7" s="1842"/>
      <x:c r="AE7" s="1843"/>
      <x:c r="AF7" s="1844"/>
      <x:c r="AG7" s="1844"/>
      <x:c r="AH7" s="1844"/>
      <x:c r="AI7" s="1844"/>
      <x:c r="AJ7" s="1844"/>
      <x:c r="AK7" s="1844"/>
      <x:c r="AL7" s="1844"/>
      <x:c r="AM7" s="1844"/>
      <x:c r="AN7" s="1844"/>
      <x:c r="AO7" s="1844"/>
      <x:c r="AP7" s="1845"/>
      <x:c r="AT7" s="1846"/>
      <x:c r="AU7" s="1847"/>
      <x:c r="AV7" s="1847"/>
      <x:c r="AW7" s="1847"/>
      <x:c r="AX7" s="1847"/>
      <x:c r="AY7" s="1847"/>
      <x:c r="AZ7" s="1847"/>
      <x:c r="BA7" s="1847"/>
      <x:c r="BB7" s="1847"/>
      <x:c r="BC7" s="1847"/>
      <x:c r="BD7" s="1847"/>
      <x:c r="BE7" s="1848"/>
      <x:c r="BG7" s="1836"/>
      <x:c r="BH7" s="1837"/>
      <x:c r="BI7" s="1837"/>
      <x:c r="BJ7" s="1837"/>
      <x:c r="BK7" s="1837"/>
      <x:c r="BL7" s="1837"/>
      <x:c r="BM7" s="1837"/>
      <x:c r="BN7" s="1837"/>
      <x:c r="BO7" s="1837"/>
      <x:c r="BP7" s="1837"/>
      <x:c r="BQ7" s="1837"/>
      <x:c r="BR7" s="1849"/>
      <x:c r="BS7" s="1837"/>
    </x:row>
    <x:row r="8" spans="2:72">
      <x:c r="B8" s="1838"/>
      <x:c r="C8" s="1839"/>
      <x:c r="D8" s="1839" t="s">
        <x:v>2508</x:v>
      </x:c>
      <x:c r="E8" s="1631">
        <x:v>2</x:v>
      </x:c>
      <x:c r="F8" s="1632">
        <x:v>2</x:v>
      </x:c>
      <x:c r="G8" s="1632">
        <x:v>2</x:v>
      </x:c>
      <x:c r="H8" s="1632">
        <x:v>2</x:v>
      </x:c>
      <x:c r="I8" s="1632">
        <x:v>2</x:v>
      </x:c>
      <x:c r="J8" s="1632">
        <x:v>2</x:v>
      </x:c>
      <x:c r="K8" s="1632">
        <x:v>2</x:v>
      </x:c>
      <x:c r="L8" s="1632">
        <x:v>2</x:v>
      </x:c>
      <x:c r="M8" s="1632">
        <x:v>2</x:v>
      </x:c>
      <x:c r="N8" s="1632">
        <x:v>2</x:v>
      </x:c>
      <x:c r="O8" s="1632">
        <x:v>2</x:v>
      </x:c>
      <x:c r="P8" s="1633">
        <x:v>2</x:v>
      </x:c>
      <x:c r="R8" s="1840"/>
      <x:c r="S8" s="1841"/>
      <x:c r="T8" s="1841"/>
      <x:c r="U8" s="1841"/>
      <x:c r="V8" s="1841"/>
      <x:c r="W8" s="1841"/>
      <x:c r="X8" s="1841"/>
      <x:c r="Y8" s="1841"/>
      <x:c r="Z8" s="1841"/>
      <x:c r="AA8" s="1841"/>
      <x:c r="AB8" s="1841"/>
      <x:c r="AC8" s="1842"/>
      <x:c r="AE8" s="1843"/>
      <x:c r="AF8" s="1844"/>
      <x:c r="AG8" s="1844"/>
      <x:c r="AH8" s="1844"/>
      <x:c r="AI8" s="1844"/>
      <x:c r="AJ8" s="1844"/>
      <x:c r="AK8" s="1844"/>
      <x:c r="AL8" s="1844"/>
      <x:c r="AM8" s="1844"/>
      <x:c r="AN8" s="1844"/>
      <x:c r="AO8" s="1844"/>
      <x:c r="AP8" s="1845"/>
      <x:c r="AT8" s="1846"/>
      <x:c r="AU8" s="1847"/>
      <x:c r="AV8" s="1847"/>
      <x:c r="AW8" s="1847"/>
      <x:c r="AX8" s="1847"/>
      <x:c r="AY8" s="1847"/>
      <x:c r="AZ8" s="1847"/>
      <x:c r="BA8" s="1847"/>
      <x:c r="BB8" s="1847"/>
      <x:c r="BC8" s="1847"/>
      <x:c r="BD8" s="1847"/>
      <x:c r="BE8" s="1848"/>
      <x:c r="BG8" s="1836"/>
      <x:c r="BH8" s="1837"/>
      <x:c r="BI8" s="1837"/>
      <x:c r="BJ8" s="1837"/>
      <x:c r="BK8" s="1837"/>
      <x:c r="BL8" s="1837"/>
      <x:c r="BM8" s="1837"/>
      <x:c r="BN8" s="1837"/>
      <x:c r="BO8" s="1837"/>
      <x:c r="BP8" s="1837"/>
      <x:c r="BQ8" s="1837"/>
      <x:c r="BR8" s="1849"/>
      <x:c r="BS8" s="1837"/>
    </x:row>
    <x:row r="9" spans="2:72">
      <x:c r="B9" s="1838"/>
      <x:c r="C9" s="1839"/>
      <x:c r="D9" s="1839"/>
      <x:c r="E9" s="1631"/>
      <x:c r="F9" s="1632"/>
      <x:c r="G9" s="1632"/>
      <x:c r="H9" s="1632"/>
      <x:c r="I9" s="1632"/>
      <x:c r="J9" s="1632"/>
      <x:c r="K9" s="1632"/>
      <x:c r="L9" s="1632"/>
      <x:c r="M9" s="1632"/>
      <x:c r="N9" s="1632"/>
      <x:c r="O9" s="1632"/>
      <x:c r="P9" s="1633"/>
      <x:c r="R9" s="1840"/>
      <x:c r="S9" s="1841"/>
      <x:c r="T9" s="1841"/>
      <x:c r="U9" s="1841"/>
      <x:c r="V9" s="1841"/>
      <x:c r="W9" s="1841"/>
      <x:c r="X9" s="1841"/>
      <x:c r="Y9" s="1841"/>
      <x:c r="Z9" s="1841"/>
      <x:c r="AA9" s="1841"/>
      <x:c r="AB9" s="1841"/>
      <x:c r="AC9" s="1842"/>
      <x:c r="AE9" s="1843"/>
      <x:c r="AF9" s="1844"/>
      <x:c r="AG9" s="1844"/>
      <x:c r="AH9" s="1844"/>
      <x:c r="AI9" s="1844"/>
      <x:c r="AJ9" s="1844"/>
      <x:c r="AK9" s="1844"/>
      <x:c r="AL9" s="1844"/>
      <x:c r="AM9" s="1844"/>
      <x:c r="AN9" s="1844"/>
      <x:c r="AO9" s="1844"/>
      <x:c r="AP9" s="1845"/>
      <x:c r="AT9" s="1846"/>
      <x:c r="AU9" s="1847"/>
      <x:c r="AV9" s="1847"/>
      <x:c r="AW9" s="1847"/>
      <x:c r="AX9" s="1847"/>
      <x:c r="AY9" s="1847"/>
      <x:c r="AZ9" s="1847"/>
      <x:c r="BA9" s="1847"/>
      <x:c r="BB9" s="1847"/>
      <x:c r="BC9" s="1847"/>
      <x:c r="BD9" s="1847"/>
      <x:c r="BE9" s="1848"/>
      <x:c r="BG9" s="1836"/>
      <x:c r="BH9" s="1837"/>
      <x:c r="BI9" s="1837"/>
      <x:c r="BJ9" s="1837"/>
      <x:c r="BK9" s="1837"/>
      <x:c r="BL9" s="1837"/>
      <x:c r="BM9" s="1837"/>
      <x:c r="BN9" s="1837"/>
      <x:c r="BO9" s="1837"/>
      <x:c r="BP9" s="1837"/>
      <x:c r="BQ9" s="1837"/>
      <x:c r="BR9" s="1849"/>
      <x:c r="BS9" s="1837"/>
    </x:row>
    <x:row r="10" spans="2:72" s="490" customFormat="1" ht="21.6" thickBot="1">
      <x:c r="B10" s="2014" t="s">
        <x:v>945</x:v>
      </x:c>
      <x:c r="C10" s="2015"/>
      <x:c r="D10" s="2015"/>
      <x:c r="E10" s="1634">
        <x:f t="shared" ref="E10:P10" si="4">E4+E5</x:f>
        <x:v>14</x:v>
      </x:c>
      <x:c r="F10" s="1635">
        <x:f t="shared" si="4"/>
        <x:v>14</x:v>
      </x:c>
      <x:c r="G10" s="1635">
        <x:f t="shared" si="4"/>
        <x:v>14</x:v>
      </x:c>
      <x:c r="H10" s="1635">
        <x:f t="shared" si="4"/>
        <x:v>14</x:v>
      </x:c>
      <x:c r="I10" s="1635">
        <x:f t="shared" si="4"/>
        <x:v>14</x:v>
      </x:c>
      <x:c r="J10" s="1635">
        <x:f t="shared" si="4"/>
        <x:v>14</x:v>
      </x:c>
      <x:c r="K10" s="1635">
        <x:f t="shared" si="4"/>
        <x:v>14</x:v>
      </x:c>
      <x:c r="L10" s="1635">
        <x:f t="shared" si="4"/>
        <x:v>14</x:v>
      </x:c>
      <x:c r="M10" s="1635">
        <x:f t="shared" si="4"/>
        <x:v>14</x:v>
      </x:c>
      <x:c r="N10" s="1635">
        <x:f t="shared" si="4"/>
        <x:v>14</x:v>
      </x:c>
      <x:c r="O10" s="1635">
        <x:f t="shared" si="4"/>
        <x:v>14</x:v>
      </x:c>
      <x:c r="P10" s="1650">
        <x:f t="shared" si="4"/>
        <x:v>14</x:v>
      </x:c>
      <x:c r="R10" s="491">
        <x:f t="shared" ref="R10:AC10" si="5">SUM(R4:R5)</x:f>
        <x:v>5706515.0405793115</x:v>
      </x:c>
      <x:c r="S10" s="492">
        <x:f t="shared" si="5"/>
        <x:v>5706515.0405793115</x:v>
      </x:c>
      <x:c r="T10" s="492">
        <x:f t="shared" si="5"/>
        <x:v>5706515.0405793115</x:v>
      </x:c>
      <x:c r="U10" s="492">
        <x:f t="shared" si="5"/>
        <x:v>6620702.1026220545</x:v>
      </x:c>
      <x:c r="V10" s="492">
        <x:f t="shared" si="5"/>
        <x:v>6620702.1026220545</x:v>
      </x:c>
      <x:c r="W10" s="492">
        <x:f t="shared" si="5"/>
        <x:v>6620702.1026220545</x:v>
      </x:c>
      <x:c r="X10" s="492">
        <x:f t="shared" si="5"/>
        <x:v>6620702.1026220545</x:v>
      </x:c>
      <x:c r="Y10" s="492">
        <x:f t="shared" si="5"/>
        <x:v>6620702.1026220545</x:v>
      </x:c>
      <x:c r="Z10" s="492">
        <x:f t="shared" si="5"/>
        <x:v>6620702.1026220545</x:v>
      </x:c>
      <x:c r="AA10" s="492">
        <x:f t="shared" si="5"/>
        <x:v>6620702.1026220545</x:v>
      </x:c>
      <x:c r="AB10" s="492">
        <x:f t="shared" si="5"/>
        <x:v>6620702.1026220545</x:v>
      </x:c>
      <x:c r="AC10" s="493">
        <x:f t="shared" si="5"/>
        <x:v>6620702.1026220545</x:v>
      </x:c>
      <x:c r="AD10" s="602"/>
      <x:c r="AE10" s="491">
        <x:f t="shared" ref="AE10:AP10" si="6">SUM(AE4:AE5)</x:f>
        <x:v>137147.84070780556</x:v>
      </x:c>
      <x:c r="AF10" s="492">
        <x:f t="shared" si="6"/>
        <x:v>137147.84070780556</x:v>
      </x:c>
      <x:c r="AG10" s="492">
        <x:f t="shared" si="6"/>
        <x:v>137147.84070780556</x:v>
      </x:c>
      <x:c r="AH10" s="492">
        <x:f t="shared" si="6"/>
        <x:v>141718.77601801927</x:v>
      </x:c>
      <x:c r="AI10" s="492">
        <x:f t="shared" si="6"/>
        <x:v>141718.77601801927</x:v>
      </x:c>
      <x:c r="AJ10" s="492">
        <x:f t="shared" si="6"/>
        <x:v>141718.77601801927</x:v>
      </x:c>
      <x:c r="AK10" s="492">
        <x:f t="shared" si="6"/>
        <x:v>141718.77601801927</x:v>
      </x:c>
      <x:c r="AL10" s="492">
        <x:f t="shared" si="6"/>
        <x:v>141718.77601801927</x:v>
      </x:c>
      <x:c r="AM10" s="492">
        <x:f t="shared" si="6"/>
        <x:v>141718.77601801927</x:v>
      </x:c>
      <x:c r="AN10" s="492">
        <x:f t="shared" si="6"/>
        <x:v>141718.77601801927</x:v>
      </x:c>
      <x:c r="AO10" s="492">
        <x:f t="shared" si="6"/>
        <x:v>141718.77601801927</x:v>
      </x:c>
      <x:c r="AP10" s="493">
        <x:f t="shared" si="6"/>
        <x:v>141718.77601801927</x:v>
      </x:c>
      <x:c r="AT10" s="487"/>
      <x:c r="AU10" s="488"/>
      <x:c r="AV10" s="488"/>
      <x:c r="AW10" s="488"/>
      <x:c r="AX10" s="488"/>
      <x:c r="AY10" s="488"/>
      <x:c r="AZ10" s="488"/>
      <x:c r="BA10" s="488"/>
      <x:c r="BB10" s="488"/>
      <x:c r="BC10" s="488"/>
      <x:c r="BD10" s="488"/>
      <x:c r="BE10" s="489"/>
      <x:c r="BG10" s="494">
        <x:f>AT10+AE10+R10</x:f>
        <x:v>5843662.8812871175</x:v>
      </x:c>
      <x:c r="BH10" s="495">
        <x:f t="shared" ref="BH10:BR12" si="7">AU10+AF10+S10</x:f>
        <x:v>5843662.8812871175</x:v>
      </x:c>
      <x:c r="BI10" s="495">
        <x:f t="shared" si="7"/>
        <x:v>5843662.8812871175</x:v>
      </x:c>
      <x:c r="BJ10" s="495">
        <x:f t="shared" si="7"/>
        <x:v>6762420.8786400734</x:v>
      </x:c>
      <x:c r="BK10" s="495">
        <x:f t="shared" si="7"/>
        <x:v>6762420.8786400734</x:v>
      </x:c>
      <x:c r="BL10" s="495">
        <x:f t="shared" si="7"/>
        <x:v>6762420.8786400734</x:v>
      </x:c>
      <x:c r="BM10" s="495">
        <x:f t="shared" si="7"/>
        <x:v>6762420.8786400734</x:v>
      </x:c>
      <x:c r="BN10" s="495">
        <x:f t="shared" si="7"/>
        <x:v>6762420.8786400734</x:v>
      </x:c>
      <x:c r="BO10" s="495">
        <x:f t="shared" si="7"/>
        <x:v>6762420.8786400734</x:v>
      </x:c>
      <x:c r="BP10" s="495">
        <x:f t="shared" si="7"/>
        <x:v>6762420.8786400734</x:v>
      </x:c>
      <x:c r="BQ10" s="495">
        <x:f t="shared" si="7"/>
        <x:v>6762420.8786400734</x:v>
      </x:c>
      <x:c r="BR10" s="496">
        <x:f t="shared" si="7"/>
        <x:v>6762420.8786400734</x:v>
      </x:c>
      <x:c r="BS10" s="497">
        <x:f>SUM(BG10:BR10)</x:f>
        <x:v>78392776.551622003</x:v>
      </x:c>
      <x:c r="BT10" s="498">
        <x:f>BS10/$BS$45</x:f>
        <x:v>7.8110823065235521E-2</x:v>
      </x:c>
    </x:row>
    <x:row r="11" spans="2:72">
      <x:c r="B11" s="2003" t="s">
        <x:v>942</x:v>
      </x:c>
      <x:c r="C11" s="2009" t="s">
        <x:v>943</x:v>
      </x:c>
      <x:c r="D11" s="2010"/>
      <x:c r="E11" s="1631">
        <x:v>6</x:v>
      </x:c>
      <x:c r="F11" s="1632">
        <x:v>6</x:v>
      </x:c>
      <x:c r="G11" s="1632">
        <x:v>6</x:v>
      </x:c>
      <x:c r="H11" s="1632">
        <x:v>6</x:v>
      </x:c>
      <x:c r="I11" s="1632">
        <x:v>6</x:v>
      </x:c>
      <x:c r="J11" s="1632">
        <x:v>6</x:v>
      </x:c>
      <x:c r="K11" s="1632">
        <x:v>6</x:v>
      </x:c>
      <x:c r="L11" s="1632">
        <x:v>6</x:v>
      </x:c>
      <x:c r="M11" s="1632">
        <x:v>6</x:v>
      </x:c>
      <x:c r="N11" s="1632">
        <x:v>6</x:v>
      </x:c>
      <x:c r="O11" s="1632">
        <x:v>6</x:v>
      </x:c>
      <x:c r="P11" s="1632">
        <x:v>6</x:v>
      </x:c>
      <x:c r="R11" s="594">
        <x:f>74%*Sheet8!X4</x:f>
        <x:v>9664263.2273089848</x:v>
      </x:c>
      <x:c r="S11" s="595">
        <x:f>74%*Sheet8!Y4</x:f>
        <x:v>9664263.2273089848</x:v>
      </x:c>
      <x:c r="T11" s="595">
        <x:f>74%*Sheet8!Z4</x:f>
        <x:v>9664263.2273089848</x:v>
      </x:c>
      <x:c r="U11" s="595">
        <x:f>67%*Sheet8!AA4</x:f>
        <x:v>8750076.1652662437</x:v>
      </x:c>
      <x:c r="V11" s="595">
        <x:f>67%*Sheet8!AB4</x:f>
        <x:v>8750076.1652662437</x:v>
      </x:c>
      <x:c r="W11" s="595">
        <x:f>67%*Sheet8!AC4</x:f>
        <x:v>8750076.1652662437</x:v>
      </x:c>
      <x:c r="X11" s="595">
        <x:f>67%*Sheet8!AD4</x:f>
        <x:v>8750076.1652662437</x:v>
      </x:c>
      <x:c r="Y11" s="595">
        <x:f>67%*Sheet8!AE4</x:f>
        <x:v>8750076.1652662437</x:v>
      </x:c>
      <x:c r="Z11" s="595">
        <x:f>67%*Sheet8!AF4</x:f>
        <x:v>8750076.1652662437</x:v>
      </x:c>
      <x:c r="AA11" s="595">
        <x:f>67%*Sheet8!AG4</x:f>
        <x:v>8750076.1652662437</x:v>
      </x:c>
      <x:c r="AB11" s="595">
        <x:f>67%*Sheet8!AH4</x:f>
        <x:v>8750076.1652662437</x:v>
      </x:c>
      <x:c r="AC11" s="596">
        <x:f>67%*Sheet8!AI4</x:f>
        <x:v>8750076.1652662437</x:v>
      </x:c>
      <x:c r="AD11" s="601">
        <x:v>5.0000000000000001E-3</x:v>
      </x:c>
      <x:c r="AE11" s="1655">
        <x:f>R11*$AD11</x:f>
        <x:v>48321.316136544927</x:v>
      </x:c>
      <x:c r="AF11" s="499">
        <x:f t="shared" ref="AF11:AP12" si="8">S11*$AD11</x:f>
        <x:v>48321.316136544927</x:v>
      </x:c>
      <x:c r="AG11" s="499">
        <x:f t="shared" si="8"/>
        <x:v>48321.316136544927</x:v>
      </x:c>
      <x:c r="AH11" s="499">
        <x:f t="shared" si="8"/>
        <x:v>43750.380826331217</x:v>
      </x:c>
      <x:c r="AI11" s="499">
        <x:f t="shared" si="8"/>
        <x:v>43750.380826331217</x:v>
      </x:c>
      <x:c r="AJ11" s="499">
        <x:f t="shared" si="8"/>
        <x:v>43750.380826331217</x:v>
      </x:c>
      <x:c r="AK11" s="499">
        <x:f t="shared" si="8"/>
        <x:v>43750.380826331217</x:v>
      </x:c>
      <x:c r="AL11" s="499">
        <x:f t="shared" si="8"/>
        <x:v>43750.380826331217</x:v>
      </x:c>
      <x:c r="AM11" s="499">
        <x:f t="shared" si="8"/>
        <x:v>43750.380826331217</x:v>
      </x:c>
      <x:c r="AN11" s="499">
        <x:f t="shared" si="8"/>
        <x:v>43750.380826331217</x:v>
      </x:c>
      <x:c r="AO11" s="499">
        <x:f t="shared" si="8"/>
        <x:v>43750.380826331217</x:v>
      </x:c>
      <x:c r="AP11" s="500">
        <x:f t="shared" si="8"/>
        <x:v>43750.380826331217</x:v>
      </x:c>
      <x:c r="AT11" s="476"/>
      <x:c r="AU11" s="477"/>
      <x:c r="AV11" s="477"/>
      <x:c r="AW11" s="477"/>
      <x:c r="AX11" s="477"/>
      <x:c r="AY11" s="477"/>
      <x:c r="AZ11" s="477"/>
      <x:c r="BA11" s="477"/>
      <x:c r="BB11" s="477"/>
      <x:c r="BC11" s="477"/>
      <x:c r="BD11" s="477"/>
      <x:c r="BE11" s="478"/>
      <x:c r="BG11" s="1915">
        <x:f t="shared" ref="BG11:BG12" si="9">AT11+AE11+R11</x:f>
        <x:v>9712584.5434455294</x:v>
      </x:c>
      <x:c r="BH11" s="1913">
        <x:f t="shared" si="7"/>
        <x:v>9712584.5434455294</x:v>
      </x:c>
      <x:c r="BI11" s="1913">
        <x:f t="shared" si="7"/>
        <x:v>9712584.5434455294</x:v>
      </x:c>
      <x:c r="BJ11" s="1913">
        <x:f t="shared" si="7"/>
        <x:v>8793826.5460925754</x:v>
      </x:c>
      <x:c r="BK11" s="1913">
        <x:f t="shared" si="7"/>
        <x:v>8793826.5460925754</x:v>
      </x:c>
      <x:c r="BL11" s="1913">
        <x:f t="shared" si="7"/>
        <x:v>8793826.5460925754</x:v>
      </x:c>
      <x:c r="BM11" s="1913">
        <x:f t="shared" si="7"/>
        <x:v>8793826.5460925754</x:v>
      </x:c>
      <x:c r="BN11" s="1913">
        <x:f t="shared" si="7"/>
        <x:v>8793826.5460925754</x:v>
      </x:c>
      <x:c r="BO11" s="1913">
        <x:f t="shared" si="7"/>
        <x:v>8793826.5460925754</x:v>
      </x:c>
      <x:c r="BP11" s="1913">
        <x:f t="shared" si="7"/>
        <x:v>8793826.5460925754</x:v>
      </x:c>
      <x:c r="BQ11" s="1913">
        <x:f t="shared" si="7"/>
        <x:v>8793826.5460925754</x:v>
      </x:c>
      <x:c r="BR11" s="1916">
        <x:f t="shared" si="7"/>
        <x:v>8793826.5460925754</x:v>
      </x:c>
      <x:c r="BS11" s="1913">
        <x:f t="shared" ref="BS11:BS12" si="10">SUM(BG11:BR11)</x:f>
        <x:v>108282192.54516976</x:v>
      </x:c>
    </x:row>
    <x:row r="12" spans="2:72">
      <x:c r="B12" s="2004"/>
      <x:c r="C12" s="2011" t="s">
        <x:v>944</x:v>
      </x:c>
      <x:c r="D12" s="1997"/>
      <x:c r="E12" s="1631">
        <x:f>SUM(E13:E18)</x:f>
        <x:v>28</x:v>
      </x:c>
      <x:c r="F12" s="1632">
        <x:f t="shared" ref="F12:P12" si="11">SUM(F13:F18)</x:f>
        <x:v>28</x:v>
      </x:c>
      <x:c r="G12" s="1632">
        <x:f t="shared" si="11"/>
        <x:v>28</x:v>
      </x:c>
      <x:c r="H12" s="1632">
        <x:f t="shared" si="11"/>
        <x:v>28</x:v>
      </x:c>
      <x:c r="I12" s="1632">
        <x:f t="shared" si="11"/>
        <x:v>28</x:v>
      </x:c>
      <x:c r="J12" s="1632">
        <x:f t="shared" si="11"/>
        <x:v>28</x:v>
      </x:c>
      <x:c r="K12" s="1632">
        <x:f t="shared" si="11"/>
        <x:v>28</x:v>
      </x:c>
      <x:c r="L12" s="1632">
        <x:f t="shared" si="11"/>
        <x:v>28</x:v>
      </x:c>
      <x:c r="M12" s="1632">
        <x:f t="shared" si="11"/>
        <x:v>28</x:v>
      </x:c>
      <x:c r="N12" s="1632">
        <x:f t="shared" si="11"/>
        <x:v>28</x:v>
      </x:c>
      <x:c r="O12" s="1632">
        <x:f t="shared" si="11"/>
        <x:v>28</x:v>
      </x:c>
      <x:c r="P12" s="1633">
        <x:f t="shared" si="11"/>
        <x:v>28</x:v>
      </x:c>
      <x:c r="R12" s="597">
        <x:f>71%*Sheet8!$X$5</x:f>
        <x:v>5657875.16569959</x:v>
      </x:c>
      <x:c r="S12" s="598">
        <x:f>71%*Sheet8!$X$5</x:f>
        <x:v>5657875.16569959</x:v>
      </x:c>
      <x:c r="T12" s="598">
        <x:f>71%*Sheet8!$X$5</x:f>
        <x:v>5657875.16569959</x:v>
      </x:c>
      <x:c r="U12" s="598">
        <x:f>71%*Sheet8!$X$5</x:f>
        <x:v>5657875.16569959</x:v>
      </x:c>
      <x:c r="V12" s="598">
        <x:f>71%*Sheet8!$X$5</x:f>
        <x:v>5657875.16569959</x:v>
      </x:c>
      <x:c r="W12" s="598">
        <x:f>71%*Sheet8!$X$5</x:f>
        <x:v>5657875.16569959</x:v>
      </x:c>
      <x:c r="X12" s="598">
        <x:f>71%*Sheet8!$X$5</x:f>
        <x:v>5657875.16569959</x:v>
      </x:c>
      <x:c r="Y12" s="598">
        <x:f>71%*Sheet8!$X$5</x:f>
        <x:v>5657875.16569959</x:v>
      </x:c>
      <x:c r="Z12" s="598">
        <x:f>71%*Sheet8!$X$5</x:f>
        <x:v>5657875.16569959</x:v>
      </x:c>
      <x:c r="AA12" s="598">
        <x:f>71%*Sheet8!$X$5</x:f>
        <x:v>5657875.16569959</x:v>
      </x:c>
      <x:c r="AB12" s="598">
        <x:f>71%*Sheet8!$X$5</x:f>
        <x:v>5657875.16569959</x:v>
      </x:c>
      <x:c r="AC12" s="599">
        <x:f>71%*Sheet8!$X$5</x:f>
        <x:v>5657875.16569959</x:v>
      </x:c>
      <x:c r="AD12" s="601">
        <x:v>5.1999999999999998E-2</x:v>
      </x:c>
      <x:c r="AE12" s="1655">
        <x:f>R12*$AD12</x:f>
        <x:v>294209.50861637865</x:v>
      </x:c>
      <x:c r="AF12" s="485">
        <x:f t="shared" si="8"/>
        <x:v>294209.50861637865</x:v>
      </x:c>
      <x:c r="AG12" s="485">
        <x:f t="shared" si="8"/>
        <x:v>294209.50861637865</x:v>
      </x:c>
      <x:c r="AH12" s="485">
        <x:f t="shared" si="8"/>
        <x:v>294209.50861637865</x:v>
      </x:c>
      <x:c r="AI12" s="485">
        <x:f t="shared" si="8"/>
        <x:v>294209.50861637865</x:v>
      </x:c>
      <x:c r="AJ12" s="485">
        <x:f t="shared" si="8"/>
        <x:v>294209.50861637865</x:v>
      </x:c>
      <x:c r="AK12" s="485">
        <x:f t="shared" si="8"/>
        <x:v>294209.50861637865</x:v>
      </x:c>
      <x:c r="AL12" s="485">
        <x:f t="shared" si="8"/>
        <x:v>294209.50861637865</x:v>
      </x:c>
      <x:c r="AM12" s="485">
        <x:f t="shared" si="8"/>
        <x:v>294209.50861637865</x:v>
      </x:c>
      <x:c r="AN12" s="485">
        <x:f t="shared" si="8"/>
        <x:v>294209.50861637865</x:v>
      </x:c>
      <x:c r="AO12" s="485">
        <x:f t="shared" si="8"/>
        <x:v>294209.50861637865</x:v>
      </x:c>
      <x:c r="AP12" s="486">
        <x:f t="shared" si="8"/>
        <x:v>294209.50861637865</x:v>
      </x:c>
      <x:c r="AT12" s="481"/>
      <x:c r="AU12" s="482"/>
      <x:c r="AV12" s="482"/>
      <x:c r="AW12" s="482"/>
      <x:c r="AX12" s="482"/>
      <x:c r="AY12" s="482"/>
      <x:c r="AZ12" s="482"/>
      <x:c r="BA12" s="482"/>
      <x:c r="BB12" s="482"/>
      <x:c r="BC12" s="482"/>
      <x:c r="BD12" s="482"/>
      <x:c r="BE12" s="483"/>
      <x:c r="BG12" s="1917">
        <x:f t="shared" si="9"/>
        <x:v>5952084.6743159685</x:v>
      </x:c>
      <x:c r="BH12" s="1914">
        <x:f t="shared" si="7"/>
        <x:v>5952084.6743159685</x:v>
      </x:c>
      <x:c r="BI12" s="1914">
        <x:f t="shared" si="7"/>
        <x:v>5952084.6743159685</x:v>
      </x:c>
      <x:c r="BJ12" s="1914">
        <x:f t="shared" si="7"/>
        <x:v>5952084.6743159685</x:v>
      </x:c>
      <x:c r="BK12" s="1914">
        <x:f t="shared" si="7"/>
        <x:v>5952084.6743159685</x:v>
      </x:c>
      <x:c r="BL12" s="1914">
        <x:f t="shared" si="7"/>
        <x:v>5952084.6743159685</x:v>
      </x:c>
      <x:c r="BM12" s="1914">
        <x:f t="shared" si="7"/>
        <x:v>5952084.6743159685</x:v>
      </x:c>
      <x:c r="BN12" s="1914">
        <x:f t="shared" si="7"/>
        <x:v>5952084.6743159685</x:v>
      </x:c>
      <x:c r="BO12" s="1914">
        <x:f t="shared" si="7"/>
        <x:v>5952084.6743159685</x:v>
      </x:c>
      <x:c r="BP12" s="1914">
        <x:f t="shared" si="7"/>
        <x:v>5952084.6743159685</x:v>
      </x:c>
      <x:c r="BQ12" s="1914">
        <x:f t="shared" si="7"/>
        <x:v>5952084.6743159685</x:v>
      </x:c>
      <x:c r="BR12" s="1918">
        <x:f t="shared" si="7"/>
        <x:v>5952084.6743159685</x:v>
      </x:c>
      <x:c r="BS12" s="1914">
        <x:f t="shared" si="10"/>
        <x:v>71425016.091791615</x:v>
      </x:c>
    </x:row>
    <x:row r="13" spans="2:72">
      <x:c r="B13" s="1838"/>
      <x:c r="C13" s="1839"/>
      <x:c r="D13" s="1839" t="s">
        <x:v>2502</x:v>
      </x:c>
      <x:c r="E13" s="1631">
        <x:v>2</x:v>
      </x:c>
      <x:c r="F13" s="1632">
        <x:v>2</x:v>
      </x:c>
      <x:c r="G13" s="1632">
        <x:v>2</x:v>
      </x:c>
      <x:c r="H13" s="1632">
        <x:v>2</x:v>
      </x:c>
      <x:c r="I13" s="1632">
        <x:v>2</x:v>
      </x:c>
      <x:c r="J13" s="1632">
        <x:v>2</x:v>
      </x:c>
      <x:c r="K13" s="1632">
        <x:v>2</x:v>
      </x:c>
      <x:c r="L13" s="1632">
        <x:v>2</x:v>
      </x:c>
      <x:c r="M13" s="1632">
        <x:v>2</x:v>
      </x:c>
      <x:c r="N13" s="1632">
        <x:v>2</x:v>
      </x:c>
      <x:c r="O13" s="1632">
        <x:v>2</x:v>
      </x:c>
      <x:c r="P13" s="1633">
        <x:v>2</x:v>
      </x:c>
      <x:c r="R13" s="1850"/>
      <x:c r="S13" s="1851"/>
      <x:c r="T13" s="1851"/>
      <x:c r="U13" s="1851"/>
      <x:c r="V13" s="1851"/>
      <x:c r="W13" s="1851"/>
      <x:c r="X13" s="1851"/>
      <x:c r="Y13" s="1851"/>
      <x:c r="Z13" s="1851"/>
      <x:c r="AA13" s="1851"/>
      <x:c r="AB13" s="1851"/>
      <x:c r="AC13" s="1842"/>
      <x:c r="AE13" s="1843"/>
      <x:c r="AF13" s="1844"/>
      <x:c r="AG13" s="1844"/>
      <x:c r="AH13" s="1844"/>
      <x:c r="AI13" s="1844"/>
      <x:c r="AJ13" s="1844"/>
      <x:c r="AK13" s="1844"/>
      <x:c r="AL13" s="1844"/>
      <x:c r="AM13" s="1844"/>
      <x:c r="AN13" s="1844"/>
      <x:c r="AO13" s="1844"/>
      <x:c r="AP13" s="1845"/>
      <x:c r="AT13" s="1846"/>
      <x:c r="AU13" s="1847"/>
      <x:c r="AV13" s="1847"/>
      <x:c r="AW13" s="1847"/>
      <x:c r="AX13" s="1847"/>
      <x:c r="AY13" s="1847"/>
      <x:c r="AZ13" s="1847"/>
      <x:c r="BA13" s="1847"/>
      <x:c r="BB13" s="1847"/>
      <x:c r="BC13" s="1847"/>
      <x:c r="BD13" s="1847"/>
      <x:c r="BE13" s="1848"/>
      <x:c r="BG13" s="1836"/>
      <x:c r="BH13" s="1852"/>
      <x:c r="BI13" s="1852"/>
      <x:c r="BJ13" s="1852"/>
      <x:c r="BK13" s="1852"/>
      <x:c r="BL13" s="1852"/>
      <x:c r="BM13" s="1852"/>
      <x:c r="BN13" s="1852"/>
      <x:c r="BO13" s="1852"/>
      <x:c r="BP13" s="1852"/>
      <x:c r="BQ13" s="1852"/>
      <x:c r="BR13" s="1849"/>
      <x:c r="BS13" s="1837"/>
    </x:row>
    <x:row r="14" spans="2:72">
      <x:c r="B14" s="1838"/>
      <x:c r="C14" s="1839"/>
      <x:c r="D14" s="1839" t="s">
        <x:v>2503</x:v>
      </x:c>
      <x:c r="E14" s="1631">
        <x:v>3</x:v>
      </x:c>
      <x:c r="F14" s="1632">
        <x:v>3</x:v>
      </x:c>
      <x:c r="G14" s="1632">
        <x:v>3</x:v>
      </x:c>
      <x:c r="H14" s="1632">
        <x:v>3</x:v>
      </x:c>
      <x:c r="I14" s="1632">
        <x:v>3</x:v>
      </x:c>
      <x:c r="J14" s="1632">
        <x:v>3</x:v>
      </x:c>
      <x:c r="K14" s="1632">
        <x:v>3</x:v>
      </x:c>
      <x:c r="L14" s="1632">
        <x:v>3</x:v>
      </x:c>
      <x:c r="M14" s="1632">
        <x:v>3</x:v>
      </x:c>
      <x:c r="N14" s="1632">
        <x:v>3</x:v>
      </x:c>
      <x:c r="O14" s="1632">
        <x:v>3</x:v>
      </x:c>
      <x:c r="P14" s="1633">
        <x:v>3</x:v>
      </x:c>
      <x:c r="R14" s="1850"/>
      <x:c r="S14" s="1851"/>
      <x:c r="T14" s="1851"/>
      <x:c r="U14" s="1851"/>
      <x:c r="V14" s="1851"/>
      <x:c r="W14" s="1851"/>
      <x:c r="X14" s="1851"/>
      <x:c r="Y14" s="1851"/>
      <x:c r="Z14" s="1851"/>
      <x:c r="AA14" s="1851"/>
      <x:c r="AB14" s="1851"/>
      <x:c r="AC14" s="1842"/>
      <x:c r="AE14" s="1843"/>
      <x:c r="AF14" s="1844"/>
      <x:c r="AG14" s="1844"/>
      <x:c r="AH14" s="1844"/>
      <x:c r="AI14" s="1844"/>
      <x:c r="AJ14" s="1844"/>
      <x:c r="AK14" s="1844"/>
      <x:c r="AL14" s="1844"/>
      <x:c r="AM14" s="1844"/>
      <x:c r="AN14" s="1844"/>
      <x:c r="AO14" s="1844"/>
      <x:c r="AP14" s="1845"/>
      <x:c r="AT14" s="1846"/>
      <x:c r="AU14" s="1847"/>
      <x:c r="AV14" s="1847"/>
      <x:c r="AW14" s="1847"/>
      <x:c r="AX14" s="1847"/>
      <x:c r="AY14" s="1847"/>
      <x:c r="AZ14" s="1847"/>
      <x:c r="BA14" s="1847"/>
      <x:c r="BB14" s="1847"/>
      <x:c r="BC14" s="1847"/>
      <x:c r="BD14" s="1847"/>
      <x:c r="BE14" s="1848"/>
      <x:c r="BG14" s="1836"/>
      <x:c r="BH14" s="1852"/>
      <x:c r="BI14" s="1852"/>
      <x:c r="BJ14" s="1852"/>
      <x:c r="BK14" s="1852"/>
      <x:c r="BL14" s="1852"/>
      <x:c r="BM14" s="1852"/>
      <x:c r="BN14" s="1852"/>
      <x:c r="BO14" s="1852"/>
      <x:c r="BP14" s="1852"/>
      <x:c r="BQ14" s="1852"/>
      <x:c r="BR14" s="1849"/>
      <x:c r="BS14" s="1837"/>
    </x:row>
    <x:row r="15" spans="2:72">
      <x:c r="B15" s="1838"/>
      <x:c r="C15" s="1839"/>
      <x:c r="D15" s="1839" t="s">
        <x:v>411</x:v>
      </x:c>
      <x:c r="E15" s="1631">
        <x:v>8</x:v>
      </x:c>
      <x:c r="F15" s="1632">
        <x:v>8</x:v>
      </x:c>
      <x:c r="G15" s="1632">
        <x:v>8</x:v>
      </x:c>
      <x:c r="H15" s="1632">
        <x:v>8</x:v>
      </x:c>
      <x:c r="I15" s="1632">
        <x:v>8</x:v>
      </x:c>
      <x:c r="J15" s="1632">
        <x:v>8</x:v>
      </x:c>
      <x:c r="K15" s="1632">
        <x:v>8</x:v>
      </x:c>
      <x:c r="L15" s="1632">
        <x:v>8</x:v>
      </x:c>
      <x:c r="M15" s="1632">
        <x:v>8</x:v>
      </x:c>
      <x:c r="N15" s="1632">
        <x:v>8</x:v>
      </x:c>
      <x:c r="O15" s="1632">
        <x:v>8</x:v>
      </x:c>
      <x:c r="P15" s="1633">
        <x:v>8</x:v>
      </x:c>
      <x:c r="R15" s="1850"/>
      <x:c r="S15" s="1851"/>
      <x:c r="T15" s="1851"/>
      <x:c r="U15" s="1851"/>
      <x:c r="V15" s="1851"/>
      <x:c r="W15" s="1851"/>
      <x:c r="X15" s="1851"/>
      <x:c r="Y15" s="1851"/>
      <x:c r="Z15" s="1851"/>
      <x:c r="AA15" s="1851"/>
      <x:c r="AB15" s="1851"/>
      <x:c r="AC15" s="1842"/>
      <x:c r="AE15" s="1843"/>
      <x:c r="AF15" s="1844"/>
      <x:c r="AG15" s="1844"/>
      <x:c r="AH15" s="1844"/>
      <x:c r="AI15" s="1844"/>
      <x:c r="AJ15" s="1844"/>
      <x:c r="AK15" s="1844"/>
      <x:c r="AL15" s="1844"/>
      <x:c r="AM15" s="1844"/>
      <x:c r="AN15" s="1844"/>
      <x:c r="AO15" s="1844"/>
      <x:c r="AP15" s="1845"/>
      <x:c r="AT15" s="1846"/>
      <x:c r="AU15" s="1847"/>
      <x:c r="AV15" s="1847"/>
      <x:c r="AW15" s="1847"/>
      <x:c r="AX15" s="1847"/>
      <x:c r="AY15" s="1847"/>
      <x:c r="AZ15" s="1847"/>
      <x:c r="BA15" s="1847"/>
      <x:c r="BB15" s="1847"/>
      <x:c r="BC15" s="1847"/>
      <x:c r="BD15" s="1847"/>
      <x:c r="BE15" s="1848"/>
      <x:c r="BG15" s="1836"/>
      <x:c r="BH15" s="1852"/>
      <x:c r="BI15" s="1852"/>
      <x:c r="BJ15" s="1852"/>
      <x:c r="BK15" s="1852"/>
      <x:c r="BL15" s="1852"/>
      <x:c r="BM15" s="1852"/>
      <x:c r="BN15" s="1852"/>
      <x:c r="BO15" s="1852"/>
      <x:c r="BP15" s="1852"/>
      <x:c r="BQ15" s="1852"/>
      <x:c r="BR15" s="1849"/>
      <x:c r="BS15" s="1837"/>
    </x:row>
    <x:row r="16" spans="2:72">
      <x:c r="B16" s="1838"/>
      <x:c r="C16" s="1839"/>
      <x:c r="D16" s="1839" t="s">
        <x:v>2504</x:v>
      </x:c>
      <x:c r="E16" s="1631">
        <x:v>7</x:v>
      </x:c>
      <x:c r="F16" s="1632">
        <x:v>7</x:v>
      </x:c>
      <x:c r="G16" s="1632">
        <x:v>7</x:v>
      </x:c>
      <x:c r="H16" s="1632">
        <x:v>7</x:v>
      </x:c>
      <x:c r="I16" s="1632">
        <x:v>7</x:v>
      </x:c>
      <x:c r="J16" s="1632">
        <x:v>7</x:v>
      </x:c>
      <x:c r="K16" s="1632">
        <x:v>7</x:v>
      </x:c>
      <x:c r="L16" s="1632">
        <x:v>7</x:v>
      </x:c>
      <x:c r="M16" s="1632">
        <x:v>7</x:v>
      </x:c>
      <x:c r="N16" s="1632">
        <x:v>7</x:v>
      </x:c>
      <x:c r="O16" s="1632">
        <x:v>7</x:v>
      </x:c>
      <x:c r="P16" s="1633">
        <x:v>7</x:v>
      </x:c>
      <x:c r="R16" s="1850"/>
      <x:c r="S16" s="1851"/>
      <x:c r="T16" s="1851"/>
      <x:c r="U16" s="1851"/>
      <x:c r="V16" s="1851"/>
      <x:c r="W16" s="1851"/>
      <x:c r="X16" s="1851"/>
      <x:c r="Y16" s="1851"/>
      <x:c r="Z16" s="1851"/>
      <x:c r="AA16" s="1851"/>
      <x:c r="AB16" s="1851"/>
      <x:c r="AC16" s="1842"/>
      <x:c r="AE16" s="1843"/>
      <x:c r="AF16" s="1844"/>
      <x:c r="AG16" s="1844"/>
      <x:c r="AH16" s="1844"/>
      <x:c r="AI16" s="1844"/>
      <x:c r="AJ16" s="1844"/>
      <x:c r="AK16" s="1844"/>
      <x:c r="AL16" s="1844"/>
      <x:c r="AM16" s="1844"/>
      <x:c r="AN16" s="1844"/>
      <x:c r="AO16" s="1844"/>
      <x:c r="AP16" s="1845"/>
      <x:c r="AT16" s="1846"/>
      <x:c r="AU16" s="1847"/>
      <x:c r="AV16" s="1847"/>
      <x:c r="AW16" s="1847"/>
      <x:c r="AX16" s="1847"/>
      <x:c r="AY16" s="1847"/>
      <x:c r="AZ16" s="1847"/>
      <x:c r="BA16" s="1847"/>
      <x:c r="BB16" s="1847"/>
      <x:c r="BC16" s="1847"/>
      <x:c r="BD16" s="1847"/>
      <x:c r="BE16" s="1848"/>
      <x:c r="BG16" s="1836"/>
      <x:c r="BH16" s="1852"/>
      <x:c r="BI16" s="1852"/>
      <x:c r="BJ16" s="1852"/>
      <x:c r="BK16" s="1852"/>
      <x:c r="BL16" s="1852"/>
      <x:c r="BM16" s="1852"/>
      <x:c r="BN16" s="1852"/>
      <x:c r="BO16" s="1852"/>
      <x:c r="BP16" s="1852"/>
      <x:c r="BQ16" s="1852"/>
      <x:c r="BR16" s="1849"/>
      <x:c r="BS16" s="1837"/>
    </x:row>
    <x:row r="17" spans="2:72">
      <x:c r="B17" s="1838"/>
      <x:c r="C17" s="1839"/>
      <x:c r="D17" s="1839" t="s">
        <x:v>663</x:v>
      </x:c>
      <x:c r="E17" s="1631">
        <x:v>1</x:v>
      </x:c>
      <x:c r="F17" s="1632">
        <x:v>1</x:v>
      </x:c>
      <x:c r="G17" s="1632">
        <x:v>1</x:v>
      </x:c>
      <x:c r="H17" s="1632">
        <x:v>1</x:v>
      </x:c>
      <x:c r="I17" s="1632">
        <x:v>1</x:v>
      </x:c>
      <x:c r="J17" s="1632">
        <x:v>1</x:v>
      </x:c>
      <x:c r="K17" s="1632">
        <x:v>1</x:v>
      </x:c>
      <x:c r="L17" s="1632">
        <x:v>1</x:v>
      </x:c>
      <x:c r="M17" s="1632">
        <x:v>1</x:v>
      </x:c>
      <x:c r="N17" s="1632">
        <x:v>1</x:v>
      </x:c>
      <x:c r="O17" s="1632">
        <x:v>1</x:v>
      </x:c>
      <x:c r="P17" s="1633">
        <x:v>1</x:v>
      </x:c>
      <x:c r="R17" s="1850"/>
      <x:c r="S17" s="1851"/>
      <x:c r="T17" s="1851"/>
      <x:c r="U17" s="1851"/>
      <x:c r="V17" s="1851"/>
      <x:c r="W17" s="1851"/>
      <x:c r="X17" s="1851"/>
      <x:c r="Y17" s="1851"/>
      <x:c r="Z17" s="1851"/>
      <x:c r="AA17" s="1851"/>
      <x:c r="AB17" s="1851"/>
      <x:c r="AC17" s="1842"/>
      <x:c r="AE17" s="1843"/>
      <x:c r="AF17" s="1844"/>
      <x:c r="AG17" s="1844"/>
      <x:c r="AH17" s="1844"/>
      <x:c r="AI17" s="1844"/>
      <x:c r="AJ17" s="1844"/>
      <x:c r="AK17" s="1844"/>
      <x:c r="AL17" s="1844"/>
      <x:c r="AM17" s="1844"/>
      <x:c r="AN17" s="1844"/>
      <x:c r="AO17" s="1844"/>
      <x:c r="AP17" s="1845"/>
      <x:c r="AT17" s="1846"/>
      <x:c r="AU17" s="1847"/>
      <x:c r="AV17" s="1847"/>
      <x:c r="AW17" s="1847"/>
      <x:c r="AX17" s="1847"/>
      <x:c r="AY17" s="1847"/>
      <x:c r="AZ17" s="1847"/>
      <x:c r="BA17" s="1847"/>
      <x:c r="BB17" s="1847"/>
      <x:c r="BC17" s="1847"/>
      <x:c r="BD17" s="1847"/>
      <x:c r="BE17" s="1848"/>
      <x:c r="BG17" s="1836"/>
      <x:c r="BH17" s="1852"/>
      <x:c r="BI17" s="1852"/>
      <x:c r="BJ17" s="1852"/>
      <x:c r="BK17" s="1852"/>
      <x:c r="BL17" s="1852"/>
      <x:c r="BM17" s="1852"/>
      <x:c r="BN17" s="1852"/>
      <x:c r="BO17" s="1852"/>
      <x:c r="BP17" s="1852"/>
      <x:c r="BQ17" s="1852"/>
      <x:c r="BR17" s="1849"/>
      <x:c r="BS17" s="1837"/>
    </x:row>
    <x:row r="18" spans="2:72">
      <x:c r="B18" s="1838"/>
      <x:c r="C18" s="1839"/>
      <x:c r="D18" s="1839" t="s">
        <x:v>2505</x:v>
      </x:c>
      <x:c r="E18" s="1631">
        <x:v>7</x:v>
      </x:c>
      <x:c r="F18" s="1632">
        <x:v>7</x:v>
      </x:c>
      <x:c r="G18" s="1632">
        <x:v>7</x:v>
      </x:c>
      <x:c r="H18" s="1632">
        <x:v>7</x:v>
      </x:c>
      <x:c r="I18" s="1632">
        <x:v>7</x:v>
      </x:c>
      <x:c r="J18" s="1632">
        <x:v>7</x:v>
      </x:c>
      <x:c r="K18" s="1632">
        <x:v>7</x:v>
      </x:c>
      <x:c r="L18" s="1632">
        <x:v>7</x:v>
      </x:c>
      <x:c r="M18" s="1632">
        <x:v>7</x:v>
      </x:c>
      <x:c r="N18" s="1632">
        <x:v>7</x:v>
      </x:c>
      <x:c r="O18" s="1632">
        <x:v>7</x:v>
      </x:c>
      <x:c r="P18" s="1633">
        <x:v>7</x:v>
      </x:c>
      <x:c r="R18" s="1850"/>
      <x:c r="S18" s="1851"/>
      <x:c r="T18" s="1851"/>
      <x:c r="U18" s="1851"/>
      <x:c r="V18" s="1851"/>
      <x:c r="W18" s="1851"/>
      <x:c r="X18" s="1851"/>
      <x:c r="Y18" s="1851"/>
      <x:c r="Z18" s="1851"/>
      <x:c r="AA18" s="1851"/>
      <x:c r="AB18" s="1851"/>
      <x:c r="AC18" s="1842"/>
      <x:c r="AE18" s="1843"/>
      <x:c r="AF18" s="1844"/>
      <x:c r="AG18" s="1844"/>
      <x:c r="AH18" s="1844"/>
      <x:c r="AI18" s="1844"/>
      <x:c r="AJ18" s="1844"/>
      <x:c r="AK18" s="1844"/>
      <x:c r="AL18" s="1844"/>
      <x:c r="AM18" s="1844"/>
      <x:c r="AN18" s="1844"/>
      <x:c r="AO18" s="1844"/>
      <x:c r="AP18" s="1845"/>
      <x:c r="AT18" s="1846"/>
      <x:c r="AU18" s="1847"/>
      <x:c r="AV18" s="1847"/>
      <x:c r="AW18" s="1847"/>
      <x:c r="AX18" s="1847"/>
      <x:c r="AY18" s="1847"/>
      <x:c r="AZ18" s="1847"/>
      <x:c r="BA18" s="1847"/>
      <x:c r="BB18" s="1847"/>
      <x:c r="BC18" s="1847"/>
      <x:c r="BD18" s="1847"/>
      <x:c r="BE18" s="1848"/>
      <x:c r="BG18" s="1836"/>
      <x:c r="BH18" s="1852"/>
      <x:c r="BI18" s="1852"/>
      <x:c r="BJ18" s="1852"/>
      <x:c r="BK18" s="1852"/>
      <x:c r="BL18" s="1852"/>
      <x:c r="BM18" s="1852"/>
      <x:c r="BN18" s="1852"/>
      <x:c r="BO18" s="1852"/>
      <x:c r="BP18" s="1852"/>
      <x:c r="BQ18" s="1852"/>
      <x:c r="BR18" s="1849"/>
      <x:c r="BS18" s="1837"/>
    </x:row>
    <x:row r="19" spans="2:72">
      <x:c r="B19" s="1838"/>
      <x:c r="C19" s="1839"/>
      <x:c r="D19" s="1839"/>
      <x:c r="E19" s="1631"/>
      <x:c r="F19" s="1632"/>
      <x:c r="G19" s="1632"/>
      <x:c r="H19" s="1632"/>
      <x:c r="I19" s="1632"/>
      <x:c r="J19" s="1632"/>
      <x:c r="K19" s="1632"/>
      <x:c r="L19" s="1632"/>
      <x:c r="M19" s="1632"/>
      <x:c r="N19" s="1632"/>
      <x:c r="O19" s="1632"/>
      <x:c r="P19" s="1633"/>
      <x:c r="R19" s="1850"/>
      <x:c r="S19" s="1851"/>
      <x:c r="T19" s="1851"/>
      <x:c r="U19" s="1851"/>
      <x:c r="V19" s="1851"/>
      <x:c r="W19" s="1851"/>
      <x:c r="X19" s="1851"/>
      <x:c r="Y19" s="1851"/>
      <x:c r="Z19" s="1851"/>
      <x:c r="AA19" s="1851"/>
      <x:c r="AB19" s="1851"/>
      <x:c r="AC19" s="1842"/>
      <x:c r="AE19" s="1843"/>
      <x:c r="AF19" s="1844"/>
      <x:c r="AG19" s="1844"/>
      <x:c r="AH19" s="1844"/>
      <x:c r="AI19" s="1844"/>
      <x:c r="AJ19" s="1844"/>
      <x:c r="AK19" s="1844"/>
      <x:c r="AL19" s="1844"/>
      <x:c r="AM19" s="1844"/>
      <x:c r="AN19" s="1844"/>
      <x:c r="AO19" s="1844"/>
      <x:c r="AP19" s="1845"/>
      <x:c r="AT19" s="1846"/>
      <x:c r="AU19" s="1847"/>
      <x:c r="AV19" s="1847"/>
      <x:c r="AW19" s="1847"/>
      <x:c r="AX19" s="1847"/>
      <x:c r="AY19" s="1847"/>
      <x:c r="AZ19" s="1847"/>
      <x:c r="BA19" s="1847"/>
      <x:c r="BB19" s="1847"/>
      <x:c r="BC19" s="1847"/>
      <x:c r="BD19" s="1847"/>
      <x:c r="BE19" s="1848"/>
      <x:c r="BG19" s="1836"/>
      <x:c r="BH19" s="1852"/>
      <x:c r="BI19" s="1852"/>
      <x:c r="BJ19" s="1852"/>
      <x:c r="BK19" s="1852"/>
      <x:c r="BL19" s="1852"/>
      <x:c r="BM19" s="1852"/>
      <x:c r="BN19" s="1852"/>
      <x:c r="BO19" s="1852"/>
      <x:c r="BP19" s="1852"/>
      <x:c r="BQ19" s="1852"/>
      <x:c r="BR19" s="1849"/>
      <x:c r="BS19" s="1837"/>
    </x:row>
    <x:row r="20" spans="2:72" s="490" customFormat="1" ht="21.6" thickBot="1">
      <x:c r="B20" s="2014" t="s">
        <x:v>2322</x:v>
      </x:c>
      <x:c r="C20" s="2015"/>
      <x:c r="D20" s="2015"/>
      <x:c r="E20" s="1634">
        <x:f>E11+E12</x:f>
        <x:v>34</x:v>
      </x:c>
      <x:c r="F20" s="1635">
        <x:f t="shared" ref="F20:P20" si="12">F11+F12</x:f>
        <x:v>34</x:v>
      </x:c>
      <x:c r="G20" s="1635">
        <x:f t="shared" si="12"/>
        <x:v>34</x:v>
      </x:c>
      <x:c r="H20" s="1635">
        <x:f t="shared" si="12"/>
        <x:v>34</x:v>
      </x:c>
      <x:c r="I20" s="1635">
        <x:f t="shared" si="12"/>
        <x:v>34</x:v>
      </x:c>
      <x:c r="J20" s="1635">
        <x:f t="shared" si="12"/>
        <x:v>34</x:v>
      </x:c>
      <x:c r="K20" s="1635">
        <x:f t="shared" si="12"/>
        <x:v>34</x:v>
      </x:c>
      <x:c r="L20" s="1635">
        <x:f t="shared" si="12"/>
        <x:v>34</x:v>
      </x:c>
      <x:c r="M20" s="1635">
        <x:f t="shared" si="12"/>
        <x:v>34</x:v>
      </x:c>
      <x:c r="N20" s="1635">
        <x:f t="shared" si="12"/>
        <x:v>34</x:v>
      </x:c>
      <x:c r="O20" s="1635">
        <x:f t="shared" si="12"/>
        <x:v>34</x:v>
      </x:c>
      <x:c r="P20" s="1650">
        <x:f t="shared" si="12"/>
        <x:v>34</x:v>
      </x:c>
      <x:c r="R20" s="1659">
        <x:f>SUM(R11:R12)</x:f>
        <x:v>15322138.393008575</x:v>
      </x:c>
      <x:c r="S20" s="1660">
        <x:f t="shared" ref="S20:AC20" si="13">SUM(S11:S12)</x:f>
        <x:v>15322138.393008575</x:v>
      </x:c>
      <x:c r="T20" s="1660">
        <x:f t="shared" si="13"/>
        <x:v>15322138.393008575</x:v>
      </x:c>
      <x:c r="U20" s="1660">
        <x:f t="shared" si="13"/>
        <x:v>14407951.330965834</x:v>
      </x:c>
      <x:c r="V20" s="1660">
        <x:f t="shared" si="13"/>
        <x:v>14407951.330965834</x:v>
      </x:c>
      <x:c r="W20" s="1660">
        <x:f t="shared" si="13"/>
        <x:v>14407951.330965834</x:v>
      </x:c>
      <x:c r="X20" s="1660">
        <x:f t="shared" si="13"/>
        <x:v>14407951.330965834</x:v>
      </x:c>
      <x:c r="Y20" s="1660">
        <x:f t="shared" si="13"/>
        <x:v>14407951.330965834</x:v>
      </x:c>
      <x:c r="Z20" s="1660">
        <x:f t="shared" si="13"/>
        <x:v>14407951.330965834</x:v>
      </x:c>
      <x:c r="AA20" s="1660">
        <x:f t="shared" si="13"/>
        <x:v>14407951.330965834</x:v>
      </x:c>
      <x:c r="AB20" s="1660">
        <x:f t="shared" si="13"/>
        <x:v>14407951.330965834</x:v>
      </x:c>
      <x:c r="AC20" s="1661">
        <x:f t="shared" si="13"/>
        <x:v>14407951.330965834</x:v>
      </x:c>
      <x:c r="AD20" s="602"/>
      <x:c r="AE20" s="1665">
        <x:f t="shared" ref="AE20" si="14">SUM(AE11:AE12)</x:f>
        <x:v>342530.82475292357</x:v>
      </x:c>
      <x:c r="AF20" s="1645">
        <x:f t="shared" ref="AF20" si="15">SUM(AF11:AF12)</x:f>
        <x:v>342530.82475292357</x:v>
      </x:c>
      <x:c r="AG20" s="1645">
        <x:f t="shared" ref="AG20" si="16">SUM(AG11:AG12)</x:f>
        <x:v>342530.82475292357</x:v>
      </x:c>
      <x:c r="AH20" s="1645">
        <x:f t="shared" ref="AH20" si="17">SUM(AH11:AH12)</x:f>
        <x:v>337959.88944270986</x:v>
      </x:c>
      <x:c r="AI20" s="1645">
        <x:f t="shared" ref="AI20" si="18">SUM(AI11:AI12)</x:f>
        <x:v>337959.88944270986</x:v>
      </x:c>
      <x:c r="AJ20" s="1645">
        <x:f t="shared" ref="AJ20" si="19">SUM(AJ11:AJ12)</x:f>
        <x:v>337959.88944270986</x:v>
      </x:c>
      <x:c r="AK20" s="1645">
        <x:f t="shared" ref="AK20" si="20">SUM(AK11:AK12)</x:f>
        <x:v>337959.88944270986</x:v>
      </x:c>
      <x:c r="AL20" s="1645">
        <x:f t="shared" ref="AL20" si="21">SUM(AL11:AL12)</x:f>
        <x:v>337959.88944270986</x:v>
      </x:c>
      <x:c r="AM20" s="1645">
        <x:f t="shared" ref="AM20" si="22">SUM(AM11:AM12)</x:f>
        <x:v>337959.88944270986</x:v>
      </x:c>
      <x:c r="AN20" s="1645">
        <x:f t="shared" ref="AN20" si="23">SUM(AN11:AN12)</x:f>
        <x:v>337959.88944270986</x:v>
      </x:c>
      <x:c r="AO20" s="1645">
        <x:f t="shared" ref="AO20" si="24">SUM(AO11:AO12)</x:f>
        <x:v>337959.88944270986</x:v>
      </x:c>
      <x:c r="AP20" s="1646">
        <x:f t="shared" ref="AP20" si="25">SUM(AP11:AP12)</x:f>
        <x:v>337959.88944270986</x:v>
      </x:c>
      <x:c r="AT20" s="1647"/>
      <x:c r="AU20" s="1648"/>
      <x:c r="AV20" s="1648"/>
      <x:c r="AW20" s="1648"/>
      <x:c r="AX20" s="1648"/>
      <x:c r="AY20" s="1648"/>
      <x:c r="AZ20" s="1648"/>
      <x:c r="BA20" s="1648"/>
      <x:c r="BB20" s="1648"/>
      <x:c r="BC20" s="1648"/>
      <x:c r="BD20" s="1648"/>
      <x:c r="BE20" s="1649"/>
      <x:c r="BG20" s="494">
        <x:f>AT20+AE20+R20</x:f>
        <x:v>15664669.217761498</x:v>
      </x:c>
      <x:c r="BH20" s="1669">
        <x:f t="shared" ref="BH20:BR20" si="26">AU20+AF20+S20</x:f>
        <x:v>15664669.217761498</x:v>
      </x:c>
      <x:c r="BI20" s="1669">
        <x:f t="shared" si="26"/>
        <x:v>15664669.217761498</x:v>
      </x:c>
      <x:c r="BJ20" s="1669">
        <x:f t="shared" si="26"/>
        <x:v>14745911.220408544</x:v>
      </x:c>
      <x:c r="BK20" s="1669">
        <x:f t="shared" si="26"/>
        <x:v>14745911.220408544</x:v>
      </x:c>
      <x:c r="BL20" s="1669">
        <x:f t="shared" si="26"/>
        <x:v>14745911.220408544</x:v>
      </x:c>
      <x:c r="BM20" s="1669">
        <x:f t="shared" si="26"/>
        <x:v>14745911.220408544</x:v>
      </x:c>
      <x:c r="BN20" s="1669">
        <x:f t="shared" si="26"/>
        <x:v>14745911.220408544</x:v>
      </x:c>
      <x:c r="BO20" s="1669">
        <x:f t="shared" si="26"/>
        <x:v>14745911.220408544</x:v>
      </x:c>
      <x:c r="BP20" s="1669">
        <x:f t="shared" si="26"/>
        <x:v>14745911.220408544</x:v>
      </x:c>
      <x:c r="BQ20" s="1669">
        <x:f t="shared" si="26"/>
        <x:v>14745911.220408544</x:v>
      </x:c>
      <x:c r="BR20" s="1670">
        <x:f t="shared" si="26"/>
        <x:v>14745911.220408544</x:v>
      </x:c>
      <x:c r="BS20" s="497">
        <x:f>SUM(BG20:BR20)</x:f>
        <x:v>179707208.6369614</x:v>
      </x:c>
      <x:c r="BT20" s="498">
        <x:f>BS20/$BS$45</x:f>
        <x:v>0.17906085987585318</x:v>
      </x:c>
    </x:row>
    <x:row r="21" spans="2:72" s="504" customFormat="1">
      <x:c r="B21" s="2000" t="s">
        <x:v>942</x:v>
      </x:c>
      <x:c r="C21" s="2001"/>
      <x:c r="D21" s="2001"/>
      <x:c r="E21" s="1636">
        <x:f>E10+E20</x:f>
        <x:v>48</x:v>
      </x:c>
      <x:c r="F21" s="1637">
        <x:f t="shared" ref="F21:P21" si="27">F10+F20</x:f>
        <x:v>48</x:v>
      </x:c>
      <x:c r="G21" s="1637">
        <x:f t="shared" si="27"/>
        <x:v>48</x:v>
      </x:c>
      <x:c r="H21" s="1637">
        <x:f t="shared" si="27"/>
        <x:v>48</x:v>
      </x:c>
      <x:c r="I21" s="1637">
        <x:f t="shared" si="27"/>
        <x:v>48</x:v>
      </x:c>
      <x:c r="J21" s="1637">
        <x:f t="shared" si="27"/>
        <x:v>48</x:v>
      </x:c>
      <x:c r="K21" s="1637">
        <x:f t="shared" si="27"/>
        <x:v>48</x:v>
      </x:c>
      <x:c r="L21" s="1637">
        <x:f t="shared" si="27"/>
        <x:v>48</x:v>
      </x:c>
      <x:c r="M21" s="1637">
        <x:f t="shared" si="27"/>
        <x:v>48</x:v>
      </x:c>
      <x:c r="N21" s="1637">
        <x:f t="shared" si="27"/>
        <x:v>48</x:v>
      </x:c>
      <x:c r="O21" s="1637">
        <x:f t="shared" si="27"/>
        <x:v>48</x:v>
      </x:c>
      <x:c r="P21" s="1638">
        <x:f t="shared" si="27"/>
        <x:v>48</x:v>
      </x:c>
      <x:c r="R21" s="1662">
        <x:f>R10+R20</x:f>
        <x:v>21028653.433587886</x:v>
      </x:c>
      <x:c r="S21" s="1663">
        <x:f t="shared" ref="S21:AC21" si="28">S10+S20</x:f>
        <x:v>21028653.433587886</x:v>
      </x:c>
      <x:c r="T21" s="1663">
        <x:f t="shared" si="28"/>
        <x:v>21028653.433587886</x:v>
      </x:c>
      <x:c r="U21" s="1663">
        <x:f t="shared" si="28"/>
        <x:v>21028653.433587886</x:v>
      </x:c>
      <x:c r="V21" s="1663">
        <x:f t="shared" si="28"/>
        <x:v>21028653.433587886</x:v>
      </x:c>
      <x:c r="W21" s="1663">
        <x:f t="shared" si="28"/>
        <x:v>21028653.433587886</x:v>
      </x:c>
      <x:c r="X21" s="1663">
        <x:f t="shared" si="28"/>
        <x:v>21028653.433587886</x:v>
      </x:c>
      <x:c r="Y21" s="1663">
        <x:f t="shared" si="28"/>
        <x:v>21028653.433587886</x:v>
      </x:c>
      <x:c r="Z21" s="1663">
        <x:f t="shared" si="28"/>
        <x:v>21028653.433587886</x:v>
      </x:c>
      <x:c r="AA21" s="1663">
        <x:f t="shared" si="28"/>
        <x:v>21028653.433587886</x:v>
      </x:c>
      <x:c r="AB21" s="1663">
        <x:f t="shared" si="28"/>
        <x:v>21028653.433587886</x:v>
      </x:c>
      <x:c r="AC21" s="1664">
        <x:f t="shared" si="28"/>
        <x:v>21028653.433587886</x:v>
      </x:c>
      <x:c r="AD21" s="603"/>
      <x:c r="AE21" s="1666">
        <x:f>AE10+AE20</x:f>
        <x:v>479678.66546072916</x:v>
      </x:c>
      <x:c r="AF21" s="1667">
        <x:f t="shared" ref="AF21:AP21" si="29">AF10+AF20</x:f>
        <x:v>479678.66546072916</x:v>
      </x:c>
      <x:c r="AG21" s="1667">
        <x:f t="shared" si="29"/>
        <x:v>479678.66546072916</x:v>
      </x:c>
      <x:c r="AH21" s="1667">
        <x:f t="shared" si="29"/>
        <x:v>479678.66546072916</x:v>
      </x:c>
      <x:c r="AI21" s="1667">
        <x:f t="shared" si="29"/>
        <x:v>479678.66546072916</x:v>
      </x:c>
      <x:c r="AJ21" s="1667">
        <x:f t="shared" si="29"/>
        <x:v>479678.66546072916</x:v>
      </x:c>
      <x:c r="AK21" s="1667">
        <x:f t="shared" si="29"/>
        <x:v>479678.66546072916</x:v>
      </x:c>
      <x:c r="AL21" s="1667">
        <x:f t="shared" si="29"/>
        <x:v>479678.66546072916</x:v>
      </x:c>
      <x:c r="AM21" s="1667">
        <x:f t="shared" si="29"/>
        <x:v>479678.66546072916</x:v>
      </x:c>
      <x:c r="AN21" s="1667">
        <x:f t="shared" si="29"/>
        <x:v>479678.66546072916</x:v>
      </x:c>
      <x:c r="AO21" s="1667">
        <x:f t="shared" si="29"/>
        <x:v>479678.66546072916</x:v>
      </x:c>
      <x:c r="AP21" s="1668">
        <x:f t="shared" si="29"/>
        <x:v>479678.66546072916</x:v>
      </x:c>
      <x:c r="AT21" s="501"/>
      <x:c r="AU21" s="502"/>
      <x:c r="AV21" s="502"/>
      <x:c r="AW21" s="502"/>
      <x:c r="AX21" s="502"/>
      <x:c r="AY21" s="502"/>
      <x:c r="AZ21" s="502"/>
      <x:c r="BA21" s="502"/>
      <x:c r="BB21" s="502"/>
      <x:c r="BC21" s="502"/>
      <x:c r="BD21" s="502"/>
      <x:c r="BE21" s="503"/>
      <x:c r="BG21" s="511">
        <x:f>AT21+AE21+R21</x:f>
        <x:v>21508332.099048615</x:v>
      </x:c>
      <x:c r="BH21" s="512">
        <x:f t="shared" ref="BH21:BR21" si="30">AU21+AF21+S21</x:f>
        <x:v>21508332.099048615</x:v>
      </x:c>
      <x:c r="BI21" s="512">
        <x:f t="shared" si="30"/>
        <x:v>21508332.099048615</x:v>
      </x:c>
      <x:c r="BJ21" s="512">
        <x:f t="shared" si="30"/>
        <x:v>21508332.099048615</x:v>
      </x:c>
      <x:c r="BK21" s="512">
        <x:f t="shared" si="30"/>
        <x:v>21508332.099048615</x:v>
      </x:c>
      <x:c r="BL21" s="512">
        <x:f t="shared" si="30"/>
        <x:v>21508332.099048615</x:v>
      </x:c>
      <x:c r="BM21" s="512">
        <x:f t="shared" si="30"/>
        <x:v>21508332.099048615</x:v>
      </x:c>
      <x:c r="BN21" s="512">
        <x:f t="shared" si="30"/>
        <x:v>21508332.099048615</x:v>
      </x:c>
      <x:c r="BO21" s="512">
        <x:f t="shared" si="30"/>
        <x:v>21508332.099048615</x:v>
      </x:c>
      <x:c r="BP21" s="512">
        <x:f t="shared" si="30"/>
        <x:v>21508332.099048615</x:v>
      </x:c>
      <x:c r="BQ21" s="512">
        <x:f t="shared" si="30"/>
        <x:v>21508332.099048615</x:v>
      </x:c>
      <x:c r="BR21" s="513">
        <x:f t="shared" si="30"/>
        <x:v>21508332.099048615</x:v>
      </x:c>
      <x:c r="BS21" s="512">
        <x:f>SUM(BG21:BR21)</x:f>
        <x:v>258099985.18858337</x:v>
      </x:c>
      <x:c r="BT21" s="514">
        <x:f>BS21/$BS$45</x:f>
        <x:v>0.25717168294108872</x:v>
      </x:c>
    </x:row>
    <x:row r="22" spans="2:72">
      <x:c r="B22" s="2012" t="s">
        <x:v>946</x:v>
      </x:c>
      <x:c r="C22" s="2009" t="s">
        <x:v>947</x:v>
      </x:c>
      <x:c r="D22" s="2010"/>
      <x:c r="E22" s="1639">
        <x:v>31</x:v>
      </x:c>
      <x:c r="F22" s="1640">
        <x:v>31</x:v>
      </x:c>
      <x:c r="G22" s="1640">
        <x:v>31</x:v>
      </x:c>
      <x:c r="H22" s="1640">
        <x:v>31</x:v>
      </x:c>
      <x:c r="I22" s="1640">
        <x:v>31</x:v>
      </x:c>
      <x:c r="J22" s="1640">
        <x:v>31</x:v>
      </x:c>
      <x:c r="K22" s="1640">
        <x:v>31</x:v>
      </x:c>
      <x:c r="L22" s="1640">
        <x:v>31</x:v>
      </x:c>
      <x:c r="M22" s="1640">
        <x:v>31</x:v>
      </x:c>
      <x:c r="N22" s="1640">
        <x:v>31</x:v>
      </x:c>
      <x:c r="O22" s="1640">
        <x:v>31</x:v>
      </x:c>
      <x:c r="P22" s="1641">
        <x:v>31</x:v>
      </x:c>
      <x:c r="R22" s="518"/>
      <x:c r="S22" s="519"/>
      <x:c r="T22" s="519"/>
      <x:c r="U22" s="519"/>
      <x:c r="V22" s="519"/>
      <x:c r="W22" s="519"/>
      <x:c r="X22" s="519"/>
      <x:c r="Y22" s="519"/>
      <x:c r="Z22" s="519"/>
      <x:c r="AA22" s="519"/>
      <x:c r="AB22" s="519"/>
      <x:c r="AC22" s="520"/>
      <x:c r="AE22" s="521"/>
      <x:c r="AF22" s="522"/>
      <x:c r="AG22" s="522"/>
      <x:c r="AH22" s="522"/>
      <x:c r="AI22" s="522"/>
      <x:c r="AJ22" s="522"/>
      <x:c r="AK22" s="522"/>
      <x:c r="AL22" s="522"/>
      <x:c r="AM22" s="522"/>
      <x:c r="AN22" s="522"/>
      <x:c r="AO22" s="522"/>
      <x:c r="AP22" s="523"/>
      <x:c r="AR22" s="470" t="s">
        <x:v>948</x:v>
      </x:c>
      <x:c r="AS22" s="475">
        <x:f>25%</x:f>
        <x:v>0.25</x:v>
      </x:c>
      <x:c r="AT22" s="515">
        <x:f t="shared" ref="AT22:BE22" si="31">ROUNDUP($AS$22*E44,0)</x:f>
        <x:v>103</x:v>
      </x:c>
      <x:c r="AU22" s="524">
        <x:f t="shared" si="31"/>
        <x:v>94</x:v>
      </x:c>
      <x:c r="AV22" s="524">
        <x:f t="shared" si="31"/>
        <x:v>85</x:v>
      </x:c>
      <x:c r="AW22" s="524">
        <x:f t="shared" si="31"/>
        <x:v>94</x:v>
      </x:c>
      <x:c r="AX22" s="524">
        <x:f t="shared" si="31"/>
        <x:v>94</x:v>
      </x:c>
      <x:c r="AY22" s="524">
        <x:f t="shared" si="31"/>
        <x:v>90</x:v>
      </x:c>
      <x:c r="AZ22" s="524">
        <x:f t="shared" si="31"/>
        <x:v>81</x:v>
      </x:c>
      <x:c r="BA22" s="524">
        <x:f t="shared" si="31"/>
        <x:v>77</x:v>
      </x:c>
      <x:c r="BB22" s="524">
        <x:f t="shared" si="31"/>
        <x:v>84</x:v>
      </x:c>
      <x:c r="BC22" s="524">
        <x:f t="shared" si="31"/>
        <x:v>92</x:v>
      </x:c>
      <x:c r="BD22" s="524">
        <x:f t="shared" si="31"/>
        <x:v>90</x:v>
      </x:c>
      <x:c r="BE22" s="525">
        <x:f t="shared" si="31"/>
        <x:v>93</x:v>
      </x:c>
      <x:c r="BG22" s="515"/>
      <x:c r="BH22" s="524"/>
      <x:c r="BI22" s="524"/>
      <x:c r="BJ22" s="524"/>
      <x:c r="BK22" s="524"/>
      <x:c r="BL22" s="524"/>
      <x:c r="BM22" s="524"/>
      <x:c r="BN22" s="524"/>
      <x:c r="BO22" s="524"/>
      <x:c r="BP22" s="524"/>
      <x:c r="BQ22" s="524"/>
      <x:c r="BR22" s="525"/>
      <x:c r="BS22" s="524"/>
    </x:row>
    <x:row r="23" spans="2:72">
      <x:c r="B23" s="2012"/>
      <x:c r="C23" s="2011" t="s">
        <x:v>949</x:v>
      </x:c>
      <x:c r="D23" s="1997"/>
      <x:c r="E23" s="1639"/>
      <x:c r="F23" s="1640"/>
      <x:c r="G23" s="1640"/>
      <x:c r="H23" s="1640"/>
      <x:c r="I23" s="1640"/>
      <x:c r="J23" s="1640"/>
      <x:c r="K23" s="1640"/>
      <x:c r="L23" s="1640"/>
      <x:c r="M23" s="1640"/>
      <x:c r="N23" s="1640"/>
      <x:c r="O23" s="1640"/>
      <x:c r="P23" s="1641"/>
      <x:c r="R23" s="518"/>
      <x:c r="S23" s="519"/>
      <x:c r="T23" s="519"/>
      <x:c r="U23" s="519"/>
      <x:c r="V23" s="519"/>
      <x:c r="W23" s="519"/>
      <x:c r="X23" s="519"/>
      <x:c r="Y23" s="519"/>
      <x:c r="Z23" s="519"/>
      <x:c r="AA23" s="519"/>
      <x:c r="AB23" s="519"/>
      <x:c r="AC23" s="520"/>
      <x:c r="AE23" s="518"/>
      <x:c r="AF23" s="529"/>
      <x:c r="AG23" s="529"/>
      <x:c r="AH23" s="529"/>
      <x:c r="AI23" s="529"/>
      <x:c r="AJ23" s="529"/>
      <x:c r="AK23" s="529"/>
      <x:c r="AL23" s="529"/>
      <x:c r="AM23" s="529"/>
      <x:c r="AN23" s="529"/>
      <x:c r="AO23" s="529"/>
      <x:c r="AP23" s="530"/>
      <x:c r="AR23" s="470" t="s">
        <x:v>950</x:v>
      </x:c>
      <x:c r="AT23" s="526">
        <x:v>24</x:v>
      </x:c>
      <x:c r="AU23" s="531">
        <x:v>24</x:v>
      </x:c>
      <x:c r="AV23" s="531">
        <x:v>24</x:v>
      </x:c>
      <x:c r="AW23" s="531">
        <x:v>24</x:v>
      </x:c>
      <x:c r="AX23" s="531">
        <x:v>24</x:v>
      </x:c>
      <x:c r="AY23" s="531">
        <x:v>24</x:v>
      </x:c>
      <x:c r="AZ23" s="531">
        <x:v>24</x:v>
      </x:c>
      <x:c r="BA23" s="531">
        <x:v>24</x:v>
      </x:c>
      <x:c r="BB23" s="531">
        <x:v>24</x:v>
      </x:c>
      <x:c r="BC23" s="531">
        <x:v>24</x:v>
      </x:c>
      <x:c r="BD23" s="531">
        <x:v>24</x:v>
      </x:c>
      <x:c r="BE23" s="532">
        <x:v>24</x:v>
      </x:c>
      <x:c r="BG23" s="526"/>
      <x:c r="BH23" s="531"/>
      <x:c r="BI23" s="531"/>
      <x:c r="BJ23" s="531"/>
      <x:c r="BK23" s="531"/>
      <x:c r="BL23" s="531"/>
      <x:c r="BM23" s="531"/>
      <x:c r="BN23" s="531"/>
      <x:c r="BO23" s="531"/>
      <x:c r="BP23" s="531"/>
      <x:c r="BQ23" s="531"/>
      <x:c r="BR23" s="532"/>
      <x:c r="BS23" s="531"/>
    </x:row>
    <x:row r="24" spans="2:72">
      <x:c r="B24" s="2012"/>
      <x:c r="C24" s="2011" t="s">
        <x:v>2507</x:v>
      </x:c>
      <x:c r="D24" s="1997"/>
      <x:c r="E24" s="1639">
        <x:v>17</x:v>
      </x:c>
      <x:c r="F24" s="1640">
        <x:v>17</x:v>
      </x:c>
      <x:c r="G24" s="1640">
        <x:v>17</x:v>
      </x:c>
      <x:c r="H24" s="1640">
        <x:v>17</x:v>
      </x:c>
      <x:c r="I24" s="1640">
        <x:v>17</x:v>
      </x:c>
      <x:c r="J24" s="1640">
        <x:v>17</x:v>
      </x:c>
      <x:c r="K24" s="1640">
        <x:v>17</x:v>
      </x:c>
      <x:c r="L24" s="1640">
        <x:v>17</x:v>
      </x:c>
      <x:c r="M24" s="1640">
        <x:v>17</x:v>
      </x:c>
      <x:c r="N24" s="1640">
        <x:v>17</x:v>
      </x:c>
      <x:c r="O24" s="1640">
        <x:v>17</x:v>
      </x:c>
      <x:c r="P24" s="1641">
        <x:v>17</x:v>
      </x:c>
      <x:c r="R24" s="518"/>
      <x:c r="S24" s="519"/>
      <x:c r="T24" s="519"/>
      <x:c r="U24" s="519"/>
      <x:c r="V24" s="519"/>
      <x:c r="W24" s="519"/>
      <x:c r="X24" s="519"/>
      <x:c r="Y24" s="519"/>
      <x:c r="Z24" s="519"/>
      <x:c r="AA24" s="519"/>
      <x:c r="AB24" s="519"/>
      <x:c r="AC24" s="520"/>
      <x:c r="AE24" s="518"/>
      <x:c r="AF24" s="529"/>
      <x:c r="AG24" s="529"/>
      <x:c r="AH24" s="529"/>
      <x:c r="AI24" s="529"/>
      <x:c r="AJ24" s="529"/>
      <x:c r="AK24" s="529"/>
      <x:c r="AL24" s="529"/>
      <x:c r="AM24" s="529"/>
      <x:c r="AN24" s="529"/>
      <x:c r="AO24" s="529"/>
      <x:c r="AP24" s="530"/>
      <x:c r="AR24" s="470" t="s">
        <x:v>951</x:v>
      </x:c>
      <x:c r="AT24" s="526"/>
      <x:c r="AU24" s="527"/>
      <x:c r="AV24" s="527"/>
      <x:c r="AW24" s="527"/>
      <x:c r="AX24" s="527"/>
      <x:c r="AY24" s="527">
        <x:v>10</x:v>
      </x:c>
      <x:c r="AZ24" s="527"/>
      <x:c r="BA24" s="527"/>
      <x:c r="BB24" s="527"/>
      <x:c r="BC24" s="527"/>
      <x:c r="BD24" s="527"/>
      <x:c r="BE24" s="528">
        <x:v>10</x:v>
      </x:c>
      <x:c r="BG24" s="526"/>
      <x:c r="BH24" s="527"/>
      <x:c r="BI24" s="527"/>
      <x:c r="BJ24" s="527"/>
      <x:c r="BK24" s="527"/>
      <x:c r="BL24" s="527"/>
      <x:c r="BM24" s="527"/>
      <x:c r="BN24" s="527"/>
      <x:c r="BO24" s="527"/>
      <x:c r="BP24" s="527"/>
      <x:c r="BQ24" s="527"/>
      <x:c r="BR24" s="528"/>
      <x:c r="BS24" s="531"/>
    </x:row>
    <x:row r="25" spans="2:72">
      <x:c r="B25" s="2012"/>
      <x:c r="C25" s="2011" t="s">
        <x:v>952</x:v>
      </x:c>
      <x:c r="D25" s="1997"/>
      <x:c r="E25" s="1639">
        <x:v>14</x:v>
      </x:c>
      <x:c r="F25" s="1640">
        <x:v>14</x:v>
      </x:c>
      <x:c r="G25" s="1640">
        <x:v>14</x:v>
      </x:c>
      <x:c r="H25" s="1640">
        <x:v>14</x:v>
      </x:c>
      <x:c r="I25" s="1640">
        <x:v>16</x:v>
      </x:c>
      <x:c r="J25" s="1640">
        <x:v>18</x:v>
      </x:c>
      <x:c r="K25" s="1640">
        <x:v>20</x:v>
      </x:c>
      <x:c r="L25" s="1640">
        <x:v>22</x:v>
      </x:c>
      <x:c r="M25" s="1640">
        <x:v>22</x:v>
      </x:c>
      <x:c r="N25" s="1640">
        <x:v>22</x:v>
      </x:c>
      <x:c r="O25" s="1640">
        <x:v>22</x:v>
      </x:c>
      <x:c r="P25" s="1641">
        <x:v>22</x:v>
      </x:c>
      <x:c r="R25" s="518"/>
      <x:c r="S25" s="519"/>
      <x:c r="T25" s="519"/>
      <x:c r="U25" s="519"/>
      <x:c r="V25" s="519"/>
      <x:c r="W25" s="519"/>
      <x:c r="X25" s="519"/>
      <x:c r="Y25" s="519"/>
      <x:c r="Z25" s="519"/>
      <x:c r="AA25" s="519"/>
      <x:c r="AB25" s="519"/>
      <x:c r="AC25" s="520"/>
      <x:c r="AE25" s="518"/>
      <x:c r="AF25" s="529"/>
      <x:c r="AG25" s="529"/>
      <x:c r="AH25" s="529"/>
      <x:c r="AI25" s="529"/>
      <x:c r="AJ25" s="529"/>
      <x:c r="AK25" s="529"/>
      <x:c r="AL25" s="529"/>
      <x:c r="AM25" s="529"/>
      <x:c r="AN25" s="529"/>
      <x:c r="AO25" s="529"/>
      <x:c r="AP25" s="530"/>
      <x:c r="AR25" s="470" t="s">
        <x:v>953</x:v>
      </x:c>
      <x:c r="AT25" s="526"/>
      <x:c r="AU25" s="527"/>
      <x:c r="AV25" s="527"/>
      <x:c r="AW25" s="527"/>
      <x:c r="AX25" s="527"/>
      <x:c r="AY25" s="527">
        <x:v>20</x:v>
      </x:c>
      <x:c r="AZ25" s="527"/>
      <x:c r="BA25" s="527"/>
      <x:c r="BB25" s="527"/>
      <x:c r="BC25" s="527"/>
      <x:c r="BD25" s="527"/>
      <x:c r="BE25" s="528">
        <x:v>20</x:v>
      </x:c>
      <x:c r="BG25" s="526"/>
      <x:c r="BH25" s="527"/>
      <x:c r="BI25" s="527"/>
      <x:c r="BJ25" s="527"/>
      <x:c r="BK25" s="527"/>
      <x:c r="BL25" s="527"/>
      <x:c r="BM25" s="527"/>
      <x:c r="BN25" s="527"/>
      <x:c r="BO25" s="527"/>
      <x:c r="BP25" s="527"/>
      <x:c r="BQ25" s="527"/>
      <x:c r="BR25" s="528"/>
      <x:c r="BS25" s="531"/>
    </x:row>
    <x:row r="26" spans="2:72">
      <x:c r="B26" s="2012"/>
      <x:c r="C26" s="2011" t="s">
        <x:v>954</x:v>
      </x:c>
      <x:c r="D26" s="1997"/>
      <x:c r="E26" s="1639">
        <x:v>16</x:v>
      </x:c>
      <x:c r="F26" s="1640">
        <x:v>16</x:v>
      </x:c>
      <x:c r="G26" s="1640">
        <x:v>16</x:v>
      </x:c>
      <x:c r="H26" s="1640">
        <x:v>18</x:v>
      </x:c>
      <x:c r="I26" s="1640">
        <x:v>18</x:v>
      </x:c>
      <x:c r="J26" s="1640">
        <x:v>18</x:v>
      </x:c>
      <x:c r="K26" s="1640">
        <x:v>18</x:v>
      </x:c>
      <x:c r="L26" s="1640">
        <x:v>18</x:v>
      </x:c>
      <x:c r="M26" s="1640">
        <x:v>18</x:v>
      </x:c>
      <x:c r="N26" s="1640">
        <x:v>18</x:v>
      </x:c>
      <x:c r="O26" s="1640">
        <x:v>18</x:v>
      </x:c>
      <x:c r="P26" s="1641">
        <x:v>18</x:v>
      </x:c>
      <x:c r="R26" s="518"/>
      <x:c r="S26" s="519"/>
      <x:c r="T26" s="519"/>
      <x:c r="U26" s="519"/>
      <x:c r="V26" s="519"/>
      <x:c r="W26" s="519"/>
      <x:c r="X26" s="519"/>
      <x:c r="Y26" s="519"/>
      <x:c r="Z26" s="519"/>
      <x:c r="AA26" s="519"/>
      <x:c r="AB26" s="519"/>
      <x:c r="AC26" s="520"/>
      <x:c r="AE26" s="518"/>
      <x:c r="AF26" s="529"/>
      <x:c r="AG26" s="529"/>
      <x:c r="AH26" s="529"/>
      <x:c r="AI26" s="529"/>
      <x:c r="AJ26" s="529"/>
      <x:c r="AK26" s="529"/>
      <x:c r="AL26" s="529"/>
      <x:c r="AM26" s="529"/>
      <x:c r="AN26" s="529"/>
      <x:c r="AO26" s="529"/>
      <x:c r="AP26" s="530"/>
      <x:c r="AT26" s="526"/>
      <x:c r="AU26" s="527"/>
      <x:c r="AV26" s="527"/>
      <x:c r="AW26" s="527"/>
      <x:c r="AX26" s="527"/>
      <x:c r="AY26" s="527"/>
      <x:c r="AZ26" s="527"/>
      <x:c r="BA26" s="527"/>
      <x:c r="BB26" s="527"/>
      <x:c r="BC26" s="527"/>
      <x:c r="BD26" s="527"/>
      <x:c r="BE26" s="528"/>
      <x:c r="BG26" s="526"/>
      <x:c r="BH26" s="527"/>
      <x:c r="BI26" s="527"/>
      <x:c r="BJ26" s="527"/>
      <x:c r="BK26" s="527"/>
      <x:c r="BL26" s="527"/>
      <x:c r="BM26" s="527"/>
      <x:c r="BN26" s="527"/>
      <x:c r="BO26" s="527"/>
      <x:c r="BP26" s="527"/>
      <x:c r="BQ26" s="527"/>
      <x:c r="BR26" s="528"/>
      <x:c r="BS26" s="531"/>
    </x:row>
    <x:row r="27" spans="2:72">
      <x:c r="B27" s="2012"/>
      <x:c r="C27" s="2013"/>
      <x:c r="D27" s="533" t="s">
        <x:v>2506</x:v>
      </x:c>
      <x:c r="E27" s="1639">
        <x:v>3</x:v>
      </x:c>
      <x:c r="F27" s="1640">
        <x:v>3</x:v>
      </x:c>
      <x:c r="G27" s="1640">
        <x:v>3</x:v>
      </x:c>
      <x:c r="H27" s="1640">
        <x:v>3</x:v>
      </x:c>
      <x:c r="I27" s="1640">
        <x:v>3</x:v>
      </x:c>
      <x:c r="J27" s="1640">
        <x:v>3</x:v>
      </x:c>
      <x:c r="K27" s="1640">
        <x:v>3</x:v>
      </x:c>
      <x:c r="L27" s="1640">
        <x:v>3</x:v>
      </x:c>
      <x:c r="M27" s="1640">
        <x:v>3</x:v>
      </x:c>
      <x:c r="N27" s="1640">
        <x:v>3</x:v>
      </x:c>
      <x:c r="O27" s="1640">
        <x:v>3</x:v>
      </x:c>
      <x:c r="P27" s="1641">
        <x:v>3</x:v>
      </x:c>
      <x:c r="R27" s="518"/>
      <x:c r="S27" s="519"/>
      <x:c r="T27" s="519"/>
      <x:c r="U27" s="519"/>
      <x:c r="V27" s="519"/>
      <x:c r="W27" s="519"/>
      <x:c r="X27" s="519"/>
      <x:c r="Y27" s="519"/>
      <x:c r="Z27" s="519"/>
      <x:c r="AA27" s="519"/>
      <x:c r="AB27" s="519"/>
      <x:c r="AC27" s="520"/>
      <x:c r="AE27" s="518"/>
      <x:c r="AF27" s="529"/>
      <x:c r="AG27" s="529"/>
      <x:c r="AH27" s="529"/>
      <x:c r="AI27" s="529"/>
      <x:c r="AJ27" s="529"/>
      <x:c r="AK27" s="529"/>
      <x:c r="AL27" s="529"/>
      <x:c r="AM27" s="529"/>
      <x:c r="AN27" s="529"/>
      <x:c r="AO27" s="529"/>
      <x:c r="AP27" s="530"/>
      <x:c r="AT27" s="526"/>
      <x:c r="AU27" s="527"/>
      <x:c r="AV27" s="527"/>
      <x:c r="AW27" s="527"/>
      <x:c r="AX27" s="527"/>
      <x:c r="AY27" s="527"/>
      <x:c r="AZ27" s="527"/>
      <x:c r="BA27" s="527"/>
      <x:c r="BB27" s="527"/>
      <x:c r="BC27" s="527"/>
      <x:c r="BD27" s="527"/>
      <x:c r="BE27" s="528"/>
      <x:c r="BG27" s="526"/>
      <x:c r="BH27" s="527"/>
      <x:c r="BI27" s="527"/>
      <x:c r="BJ27" s="527"/>
      <x:c r="BK27" s="527"/>
      <x:c r="BL27" s="527"/>
      <x:c r="BM27" s="527"/>
      <x:c r="BN27" s="527"/>
      <x:c r="BO27" s="527"/>
      <x:c r="BP27" s="527"/>
      <x:c r="BQ27" s="527"/>
      <x:c r="BR27" s="528"/>
      <x:c r="BS27" s="531"/>
    </x:row>
    <x:row r="28" spans="2:72">
      <x:c r="B28" s="2012"/>
      <x:c r="C28" s="2013"/>
      <x:c r="D28" s="533" t="s">
        <x:v>955</x:v>
      </x:c>
      <x:c r="E28" s="1642"/>
      <x:c r="F28" s="1643"/>
      <x:c r="G28" s="1643"/>
      <x:c r="H28" s="1643"/>
      <x:c r="I28" s="1643"/>
      <x:c r="J28" s="1643"/>
      <x:c r="K28" s="1643"/>
      <x:c r="L28" s="1643"/>
      <x:c r="M28" s="1643"/>
      <x:c r="N28" s="1643"/>
      <x:c r="O28" s="1643"/>
      <x:c r="P28" s="1644"/>
      <x:c r="R28" s="518"/>
      <x:c r="S28" s="519"/>
      <x:c r="T28" s="519"/>
      <x:c r="U28" s="519"/>
      <x:c r="V28" s="519"/>
      <x:c r="W28" s="519"/>
      <x:c r="X28" s="519"/>
      <x:c r="Y28" s="519"/>
      <x:c r="Z28" s="519"/>
      <x:c r="AA28" s="519"/>
      <x:c r="AB28" s="519"/>
      <x:c r="AC28" s="520"/>
      <x:c r="AE28" s="518"/>
      <x:c r="AF28" s="529"/>
      <x:c r="AG28" s="529"/>
      <x:c r="AH28" s="529"/>
      <x:c r="AI28" s="529"/>
      <x:c r="AJ28" s="529"/>
      <x:c r="AK28" s="529"/>
      <x:c r="AL28" s="529"/>
      <x:c r="AM28" s="529"/>
      <x:c r="AN28" s="529"/>
      <x:c r="AO28" s="529"/>
      <x:c r="AP28" s="530"/>
      <x:c r="AT28" s="526"/>
      <x:c r="AU28" s="527"/>
      <x:c r="AV28" s="527"/>
      <x:c r="AW28" s="527"/>
      <x:c r="AX28" s="527"/>
      <x:c r="AY28" s="527"/>
      <x:c r="AZ28" s="527"/>
      <x:c r="BA28" s="527"/>
      <x:c r="BB28" s="527"/>
      <x:c r="BC28" s="527"/>
      <x:c r="BD28" s="527"/>
      <x:c r="BE28" s="528"/>
      <x:c r="BG28" s="526"/>
      <x:c r="BH28" s="527"/>
      <x:c r="BI28" s="527"/>
      <x:c r="BJ28" s="527"/>
      <x:c r="BK28" s="527"/>
      <x:c r="BL28" s="527"/>
      <x:c r="BM28" s="527"/>
      <x:c r="BN28" s="527"/>
      <x:c r="BO28" s="527"/>
      <x:c r="BP28" s="527"/>
      <x:c r="BQ28" s="527"/>
      <x:c r="BR28" s="528"/>
      <x:c r="BS28" s="531"/>
    </x:row>
    <x:row r="29" spans="2:72">
      <x:c r="B29" s="1996" t="s">
        <x:v>962</x:v>
      </x:c>
      <x:c r="C29" s="1997"/>
      <x:c r="D29" s="1997"/>
      <x:c r="E29" s="1865">
        <x:f>SUM(E22:E28)</x:f>
        <x:v>81</x:v>
      </x:c>
      <x:c r="F29" s="1866">
        <x:f t="shared" ref="F29:P29" si="32">SUM(F22:F28)</x:f>
        <x:v>81</x:v>
      </x:c>
      <x:c r="G29" s="1866">
        <x:f t="shared" si="32"/>
        <x:v>81</x:v>
      </x:c>
      <x:c r="H29" s="1866">
        <x:f t="shared" si="32"/>
        <x:v>83</x:v>
      </x:c>
      <x:c r="I29" s="1866">
        <x:f t="shared" si="32"/>
        <x:v>85</x:v>
      </x:c>
      <x:c r="J29" s="1866">
        <x:f t="shared" si="32"/>
        <x:v>87</x:v>
      </x:c>
      <x:c r="K29" s="1866">
        <x:f t="shared" si="32"/>
        <x:v>89</x:v>
      </x:c>
      <x:c r="L29" s="1866">
        <x:f t="shared" si="32"/>
        <x:v>91</x:v>
      </x:c>
      <x:c r="M29" s="1866">
        <x:f t="shared" si="32"/>
        <x:v>91</x:v>
      </x:c>
      <x:c r="N29" s="1866">
        <x:f t="shared" si="32"/>
        <x:v>91</x:v>
      </x:c>
      <x:c r="O29" s="1866">
        <x:f t="shared" si="32"/>
        <x:v>91</x:v>
      </x:c>
      <x:c r="P29" s="1867">
        <x:f t="shared" si="32"/>
        <x:v>91</x:v>
      </x:c>
      <x:c r="R29" s="1854"/>
      <x:c r="S29" s="1855"/>
      <x:c r="T29" s="1855"/>
      <x:c r="U29" s="1855"/>
      <x:c r="V29" s="1855"/>
      <x:c r="W29" s="1855"/>
      <x:c r="X29" s="1855"/>
      <x:c r="Y29" s="1855"/>
      <x:c r="Z29" s="1855"/>
      <x:c r="AA29" s="1855"/>
      <x:c r="AB29" s="1855"/>
      <x:c r="AC29" s="1856"/>
      <x:c r="AE29" s="1857"/>
      <x:c r="AF29" s="1858"/>
      <x:c r="AG29" s="1858"/>
      <x:c r="AH29" s="1858"/>
      <x:c r="AI29" s="1858"/>
      <x:c r="AJ29" s="1858"/>
      <x:c r="AK29" s="1858"/>
      <x:c r="AL29" s="1858"/>
      <x:c r="AM29" s="1858"/>
      <x:c r="AN29" s="1858"/>
      <x:c r="AO29" s="1858"/>
      <x:c r="AP29" s="1859"/>
      <x:c r="AT29" s="1860"/>
      <x:c r="AU29" s="1861"/>
      <x:c r="AV29" s="1861"/>
      <x:c r="AW29" s="1861"/>
      <x:c r="AX29" s="1861"/>
      <x:c r="AY29" s="1861"/>
      <x:c r="AZ29" s="1861"/>
      <x:c r="BA29" s="1861"/>
      <x:c r="BB29" s="1861"/>
      <x:c r="BC29" s="1861"/>
      <x:c r="BD29" s="1861"/>
      <x:c r="BE29" s="1862"/>
      <x:c r="BG29" s="1863"/>
      <x:c r="BH29" s="1864"/>
      <x:c r="BI29" s="1864"/>
      <x:c r="BJ29" s="1864"/>
      <x:c r="BK29" s="1864"/>
      <x:c r="BL29" s="1864"/>
      <x:c r="BM29" s="1864"/>
      <x:c r="BN29" s="1864"/>
      <x:c r="BO29" s="1864"/>
      <x:c r="BP29" s="1864"/>
      <x:c r="BQ29" s="1864"/>
      <x:c r="BR29" s="1853"/>
      <x:c r="BS29" s="1864"/>
    </x:row>
    <x:row r="30" spans="2:72" s="504" customFormat="1">
      <x:c r="B30" s="2000" t="s">
        <x:v>956</x:v>
      </x:c>
      <x:c r="C30" s="2001"/>
      <x:c r="D30" s="2001"/>
      <x:c r="E30" s="501">
        <x:v>80</x:v>
      </x:c>
      <x:c r="F30" s="502">
        <x:v>80</x:v>
      </x:c>
      <x:c r="G30" s="502">
        <x:v>80</x:v>
      </x:c>
      <x:c r="H30" s="502">
        <x:v>80</x:v>
      </x:c>
      <x:c r="I30" s="502">
        <x:v>80</x:v>
      </x:c>
      <x:c r="J30" s="502">
        <x:v>85</x:v>
      </x:c>
      <x:c r="K30" s="502">
        <x:v>85</x:v>
      </x:c>
      <x:c r="L30" s="502">
        <x:v>85</x:v>
      </x:c>
      <x:c r="M30" s="502">
        <x:v>88</x:v>
      </x:c>
      <x:c r="N30" s="502">
        <x:v>88</x:v>
      </x:c>
      <x:c r="O30" s="502">
        <x:v>88</x:v>
      </x:c>
      <x:c r="P30" s="503">
        <x:v>88</x:v>
      </x:c>
      <x:c r="R30" s="505">
        <x:f>Sheet8!X6</x:f>
        <x:v>10549481.984689999</x:v>
      </x:c>
      <x:c r="S30" s="506">
        <x:f>Sheet8!Y6</x:f>
        <x:v>10549481.984689999</x:v>
      </x:c>
      <x:c r="T30" s="506">
        <x:f>Sheet8!Z6</x:f>
        <x:v>10549481.984689999</x:v>
      </x:c>
      <x:c r="U30" s="506">
        <x:f>Sheet8!AA6</x:f>
        <x:v>10549481.984689999</x:v>
      </x:c>
      <x:c r="V30" s="506">
        <x:f>Sheet8!AB6</x:f>
        <x:v>10549481.984689999</x:v>
      </x:c>
      <x:c r="W30" s="506">
        <x:f>Sheet8!AC6</x:f>
        <x:v>11208824.608733125</x:v>
      </x:c>
      <x:c r="X30" s="506">
        <x:f>Sheet8!AD6</x:f>
        <x:v>11208824.608733125</x:v>
      </x:c>
      <x:c r="Y30" s="506">
        <x:f>Sheet8!AE6</x:f>
        <x:v>11208824.608733125</x:v>
      </x:c>
      <x:c r="Z30" s="506">
        <x:f>Sheet8!AF6</x:f>
        <x:v>11604430.183158999</x:v>
      </x:c>
      <x:c r="AA30" s="506">
        <x:f>Sheet8!AG6</x:f>
        <x:v>11604430.183158999</x:v>
      </x:c>
      <x:c r="AB30" s="506">
        <x:f>Sheet8!AH6</x:f>
        <x:v>11604430.183158999</x:v>
      </x:c>
      <x:c r="AC30" s="507">
        <x:f>Sheet8!AI6</x:f>
        <x:v>11604430.183158999</x:v>
      </x:c>
      <x:c r="AD30" s="603">
        <x:v>7.0999999999999994E-2</x:v>
      </x:c>
      <x:c r="AE30" s="508">
        <x:f>R30*$AD30</x:f>
        <x:v>749013.22091298993</x:v>
      </x:c>
      <x:c r="AF30" s="509">
        <x:f t="shared" ref="AF30:AP30" si="33">S30*$AD30</x:f>
        <x:v>749013.22091298993</x:v>
      </x:c>
      <x:c r="AG30" s="509">
        <x:f t="shared" si="33"/>
        <x:v>749013.22091298993</x:v>
      </x:c>
      <x:c r="AH30" s="509">
        <x:f t="shared" si="33"/>
        <x:v>749013.22091298993</x:v>
      </x:c>
      <x:c r="AI30" s="509">
        <x:f t="shared" si="33"/>
        <x:v>749013.22091298993</x:v>
      </x:c>
      <x:c r="AJ30" s="509">
        <x:f t="shared" si="33"/>
        <x:v>795826.54722005175</x:v>
      </x:c>
      <x:c r="AK30" s="509">
        <x:f t="shared" si="33"/>
        <x:v>795826.54722005175</x:v>
      </x:c>
      <x:c r="AL30" s="509">
        <x:f t="shared" si="33"/>
        <x:v>795826.54722005175</x:v>
      </x:c>
      <x:c r="AM30" s="509">
        <x:f t="shared" si="33"/>
        <x:v>823914.54300428892</x:v>
      </x:c>
      <x:c r="AN30" s="509">
        <x:f t="shared" si="33"/>
        <x:v>823914.54300428892</x:v>
      </x:c>
      <x:c r="AO30" s="509">
        <x:f t="shared" si="33"/>
        <x:v>823914.54300428892</x:v>
      </x:c>
      <x:c r="AP30" s="510">
        <x:f t="shared" si="33"/>
        <x:v>823914.54300428892</x:v>
      </x:c>
      <x:c r="AT30" s="501"/>
      <x:c r="AU30" s="502"/>
      <x:c r="AV30" s="502"/>
      <x:c r="AW30" s="502"/>
      <x:c r="AX30" s="502"/>
      <x:c r="AY30" s="502"/>
      <x:c r="AZ30" s="502"/>
      <x:c r="BA30" s="502"/>
      <x:c r="BB30" s="502"/>
      <x:c r="BC30" s="502"/>
      <x:c r="BD30" s="502"/>
      <x:c r="BE30" s="503"/>
      <x:c r="BG30" s="511">
        <x:f>AT30+AE30+R30</x:f>
        <x:v>11298495.205602989</x:v>
      </x:c>
      <x:c r="BH30" s="512">
        <x:f t="shared" ref="BH30:BR30" si="34">AU30+AF30+S30</x:f>
        <x:v>11298495.205602989</x:v>
      </x:c>
      <x:c r="BI30" s="512">
        <x:f t="shared" si="34"/>
        <x:v>11298495.205602989</x:v>
      </x:c>
      <x:c r="BJ30" s="512">
        <x:f t="shared" si="34"/>
        <x:v>11298495.205602989</x:v>
      </x:c>
      <x:c r="BK30" s="512">
        <x:f t="shared" si="34"/>
        <x:v>11298495.205602989</x:v>
      </x:c>
      <x:c r="BL30" s="512">
        <x:f t="shared" si="34"/>
        <x:v>12004651.155953176</x:v>
      </x:c>
      <x:c r="BM30" s="512">
        <x:f t="shared" si="34"/>
        <x:v>12004651.155953176</x:v>
      </x:c>
      <x:c r="BN30" s="512">
        <x:f t="shared" si="34"/>
        <x:v>12004651.155953176</x:v>
      </x:c>
      <x:c r="BO30" s="512">
        <x:f t="shared" si="34"/>
        <x:v>12428344.726163289</x:v>
      </x:c>
      <x:c r="BP30" s="512">
        <x:f t="shared" si="34"/>
        <x:v>12428344.726163289</x:v>
      </x:c>
      <x:c r="BQ30" s="512">
        <x:f t="shared" si="34"/>
        <x:v>12428344.726163289</x:v>
      </x:c>
      <x:c r="BR30" s="513">
        <x:f t="shared" si="34"/>
        <x:v>12428344.726163289</x:v>
      </x:c>
      <x:c r="BS30" s="512">
        <x:f>SUM(BG30:BR30)</x:f>
        <x:v>142219808.4005276</x:v>
      </x:c>
      <x:c r="BT30" s="514">
        <x:f>BS30/$BS$45</x:f>
        <x:v>0.14170828970485619</x:v>
      </x:c>
    </x:row>
    <x:row r="31" spans="2:72" ht="21.6" thickBot="1">
      <x:c r="B31" s="1996" t="s">
        <x:v>957</x:v>
      </x:c>
      <x:c r="C31" s="1997"/>
      <x:c r="D31" s="1997"/>
      <x:c r="E31" s="534">
        <x:f>(0+E30)/E44</x:f>
        <x:v>0.19559902200488999</x:v>
      </x:c>
      <x:c r="F31" s="535">
        <x:f t="shared" ref="F31:P31" si="35">(0+F30)/F44</x:f>
        <x:v>0.21447721179624665</x:v>
      </x:c>
      <x:c r="G31" s="535">
        <x:f t="shared" si="35"/>
        <x:v>0.2359882005899705</x:v>
      </x:c>
      <x:c r="H31" s="535">
        <x:f t="shared" si="35"/>
        <x:v>0.21447721179624665</x:v>
      </x:c>
      <x:c r="I31" s="535">
        <x:f t="shared" si="35"/>
        <x:v>0.21447721179624665</x:v>
      </x:c>
      <x:c r="J31" s="535">
        <x:f t="shared" si="35"/>
        <x:v>0.23743016759776536</x:v>
      </x:c>
      <x:c r="K31" s="535">
        <x:f t="shared" si="35"/>
        <x:v>0.26315789473684209</x:v>
      </x:c>
      <x:c r="L31" s="535">
        <x:f t="shared" si="35"/>
        <x:v>0.27597402597402598</x:v>
      </x:c>
      <x:c r="M31" s="535">
        <x:f t="shared" si="35"/>
        <x:v>0.26190476190476192</x:v>
      </x:c>
      <x:c r="N31" s="535">
        <x:f t="shared" si="35"/>
        <x:v>0.24109589041095891</x:v>
      </x:c>
      <x:c r="O31" s="535">
        <x:f t="shared" si="35"/>
        <x:v>0.24512534818941503</x:v>
      </x:c>
      <x:c r="P31" s="536">
        <x:f t="shared" si="35"/>
        <x:v>0.23783783783783785</x:v>
      </x:c>
      <x:c r="R31" s="534"/>
      <x:c r="S31" s="535"/>
      <x:c r="T31" s="535"/>
      <x:c r="U31" s="535"/>
      <x:c r="V31" s="535"/>
      <x:c r="W31" s="535"/>
      <x:c r="X31" s="535"/>
      <x:c r="Y31" s="535"/>
      <x:c r="Z31" s="535"/>
      <x:c r="AA31" s="535"/>
      <x:c r="AB31" s="535"/>
      <x:c r="AC31" s="536"/>
      <x:c r="AE31" s="534"/>
      <x:c r="AF31" s="535"/>
      <x:c r="AG31" s="535"/>
      <x:c r="AH31" s="535"/>
      <x:c r="AI31" s="535"/>
      <x:c r="AJ31" s="535"/>
      <x:c r="AK31" s="535"/>
      <x:c r="AL31" s="535"/>
      <x:c r="AM31" s="535"/>
      <x:c r="AN31" s="535"/>
      <x:c r="AO31" s="535"/>
      <x:c r="AP31" s="536"/>
      <x:c r="AT31" s="534"/>
      <x:c r="AU31" s="535"/>
      <x:c r="AV31" s="535"/>
      <x:c r="AW31" s="535"/>
      <x:c r="AX31" s="535"/>
      <x:c r="AY31" s="535"/>
      <x:c r="AZ31" s="535"/>
      <x:c r="BA31" s="535"/>
      <x:c r="BB31" s="535"/>
      <x:c r="BC31" s="535"/>
      <x:c r="BD31" s="535"/>
      <x:c r="BE31" s="536"/>
      <x:c r="BG31" s="534"/>
      <x:c r="BH31" s="535"/>
      <x:c r="BI31" s="535"/>
      <x:c r="BJ31" s="535"/>
      <x:c r="BK31" s="535"/>
      <x:c r="BL31" s="535"/>
      <x:c r="BM31" s="535"/>
      <x:c r="BN31" s="535"/>
      <x:c r="BO31" s="535"/>
      <x:c r="BP31" s="535"/>
      <x:c r="BQ31" s="535"/>
      <x:c r="BR31" s="536"/>
      <x:c r="BS31" s="537"/>
      <x:c r="BT31" s="538"/>
    </x:row>
    <x:row r="32" spans="2:72" ht="21.6" thickTop="1">
      <x:c r="B32" s="2002" t="s">
        <x:v>958</x:v>
      </x:c>
      <x:c r="C32" s="2005" t="s">
        <x:v>55</x:v>
      </x:c>
      <x:c r="D32" s="539" t="s">
        <x:v>37</x:v>
      </x:c>
      <x:c r="E32" s="515"/>
      <x:c r="F32" s="516"/>
      <x:c r="G32" s="516"/>
      <x:c r="H32" s="516"/>
      <x:c r="I32" s="516"/>
      <x:c r="J32" s="516"/>
      <x:c r="K32" s="516"/>
      <x:c r="L32" s="516"/>
      <x:c r="M32" s="516"/>
      <x:c r="N32" s="516"/>
      <x:c r="O32" s="516"/>
      <x:c r="P32" s="517"/>
      <x:c r="R32" s="521"/>
      <x:c r="S32" s="540"/>
      <x:c r="T32" s="540"/>
      <x:c r="U32" s="540"/>
      <x:c r="V32" s="540"/>
      <x:c r="W32" s="540"/>
      <x:c r="X32" s="540"/>
      <x:c r="Y32" s="540"/>
      <x:c r="Z32" s="540"/>
      <x:c r="AA32" s="540"/>
      <x:c r="AB32" s="540"/>
      <x:c r="AC32" s="541"/>
      <x:c r="AE32" s="515"/>
      <x:c r="AF32" s="516"/>
      <x:c r="AG32" s="516"/>
      <x:c r="AH32" s="516"/>
      <x:c r="AI32" s="516"/>
      <x:c r="AJ32" s="516"/>
      <x:c r="AK32" s="516"/>
      <x:c r="AL32" s="516"/>
      <x:c r="AM32" s="516"/>
      <x:c r="AN32" s="516"/>
      <x:c r="AO32" s="516"/>
      <x:c r="AP32" s="517"/>
      <x:c r="AR32" s="470" t="s">
        <x:v>948</x:v>
      </x:c>
      <x:c r="AS32" s="470">
        <x:f>4000*S2</x:f>
        <x:v>6570.6134094151212</x:v>
      </x:c>
      <x:c r="AT32" s="521">
        <x:f>4000*$S$2</x:f>
        <x:v>6570.6134094151212</x:v>
      </x:c>
      <x:c r="AU32" s="522">
        <x:f t="shared" ref="AU32:BE33" si="36">4000*$S$2</x:f>
        <x:v>6570.6134094151212</x:v>
      </x:c>
      <x:c r="AV32" s="522">
        <x:f t="shared" si="36"/>
        <x:v>6570.6134094151212</x:v>
      </x:c>
      <x:c r="AW32" s="522">
        <x:f t="shared" si="36"/>
        <x:v>6570.6134094151212</x:v>
      </x:c>
      <x:c r="AX32" s="522">
        <x:f t="shared" si="36"/>
        <x:v>6570.6134094151212</x:v>
      </x:c>
      <x:c r="AY32" s="522">
        <x:f t="shared" si="36"/>
        <x:v>6570.6134094151212</x:v>
      </x:c>
      <x:c r="AZ32" s="522">
        <x:f t="shared" si="36"/>
        <x:v>6570.6134094151212</x:v>
      </x:c>
      <x:c r="BA32" s="522">
        <x:f t="shared" si="36"/>
        <x:v>6570.6134094151212</x:v>
      </x:c>
      <x:c r="BB32" s="522">
        <x:f t="shared" si="36"/>
        <x:v>6570.6134094151212</x:v>
      </x:c>
      <x:c r="BC32" s="522">
        <x:f t="shared" si="36"/>
        <x:v>6570.6134094151212</x:v>
      </x:c>
      <x:c r="BD32" s="522">
        <x:f t="shared" si="36"/>
        <x:v>6570.6134094151212</x:v>
      </x:c>
      <x:c r="BE32" s="523">
        <x:f t="shared" si="36"/>
        <x:v>6570.6134094151212</x:v>
      </x:c>
      <x:c r="BG32" s="542"/>
      <x:c r="BH32" s="543"/>
      <x:c r="BI32" s="543"/>
      <x:c r="BJ32" s="543"/>
      <x:c r="BK32" s="543"/>
      <x:c r="BL32" s="543"/>
      <x:c r="BM32" s="543"/>
      <x:c r="BN32" s="543"/>
      <x:c r="BO32" s="543"/>
      <x:c r="BP32" s="543"/>
      <x:c r="BQ32" s="543"/>
      <x:c r="BR32" s="544"/>
      <x:c r="BS32" s="545"/>
    </x:row>
    <x:row r="33" spans="2:72">
      <x:c r="B33" s="2003"/>
      <x:c r="C33" s="2006"/>
      <x:c r="D33" s="479" t="s">
        <x:v>34</x:v>
      </x:c>
      <x:c r="E33" s="515">
        <x:v>256</x:v>
      </x:c>
      <x:c r="F33" s="516">
        <x:v>219</x:v>
      </x:c>
      <x:c r="G33" s="516">
        <x:v>183</x:v>
      </x:c>
      <x:c r="H33" s="516">
        <x:v>219</x:v>
      </x:c>
      <x:c r="I33" s="516">
        <x:v>219</x:v>
      </x:c>
      <x:c r="J33" s="516">
        <x:v>183</x:v>
      </x:c>
      <x:c r="K33" s="516">
        <x:v>146</x:v>
      </x:c>
      <x:c r="L33" s="516">
        <x:v>110</x:v>
      </x:c>
      <x:c r="M33" s="516">
        <x:v>110</x:v>
      </x:c>
      <x:c r="N33" s="516">
        <x:v>110</x:v>
      </x:c>
      <x:c r="O33" s="516">
        <x:v>110</x:v>
      </x:c>
      <x:c r="P33" s="517">
        <x:v>110</x:v>
      </x:c>
      <x:c r="R33" s="521"/>
      <x:c r="S33" s="540"/>
      <x:c r="T33" s="540"/>
      <x:c r="U33" s="540"/>
      <x:c r="V33" s="540"/>
      <x:c r="W33" s="540"/>
      <x:c r="X33" s="540"/>
      <x:c r="Y33" s="540"/>
      <x:c r="Z33" s="548"/>
      <x:c r="AA33" s="548"/>
      <x:c r="AB33" s="548"/>
      <x:c r="AC33" s="541"/>
      <x:c r="AE33" s="515"/>
      <x:c r="AF33" s="516"/>
      <x:c r="AG33" s="546"/>
      <x:c r="AH33" s="516"/>
      <x:c r="AI33" s="516"/>
      <x:c r="AJ33" s="516"/>
      <x:c r="AK33" s="516"/>
      <x:c r="AL33" s="516"/>
      <x:c r="AM33" s="546"/>
      <x:c r="AN33" s="546"/>
      <x:c r="AO33" s="546"/>
      <x:c r="AP33" s="547"/>
      <x:c r="AR33" s="470" t="s">
        <x:v>950</x:v>
      </x:c>
      <x:c r="AS33" s="470">
        <x:f>4000*S2</x:f>
        <x:v>6570.6134094151212</x:v>
      </x:c>
      <x:c r="AT33" s="521">
        <x:f>4000*$S$2</x:f>
        <x:v>6570.6134094151212</x:v>
      </x:c>
      <x:c r="AU33" s="522">
        <x:f t="shared" si="36"/>
        <x:v>6570.6134094151212</x:v>
      </x:c>
      <x:c r="AV33" s="522">
        <x:f t="shared" si="36"/>
        <x:v>6570.6134094151212</x:v>
      </x:c>
      <x:c r="AW33" s="522">
        <x:f t="shared" si="36"/>
        <x:v>6570.6134094151212</x:v>
      </x:c>
      <x:c r="AX33" s="522">
        <x:f t="shared" si="36"/>
        <x:v>6570.6134094151212</x:v>
      </x:c>
      <x:c r="AY33" s="522">
        <x:f t="shared" si="36"/>
        <x:v>6570.6134094151212</x:v>
      </x:c>
      <x:c r="AZ33" s="522">
        <x:f t="shared" si="36"/>
        <x:v>6570.6134094151212</x:v>
      </x:c>
      <x:c r="BA33" s="522">
        <x:f t="shared" si="36"/>
        <x:v>6570.6134094151212</x:v>
      </x:c>
      <x:c r="BB33" s="522">
        <x:f t="shared" si="36"/>
        <x:v>6570.6134094151212</x:v>
      </x:c>
      <x:c r="BC33" s="522">
        <x:f t="shared" si="36"/>
        <x:v>6570.6134094151212</x:v>
      </x:c>
      <x:c r="BD33" s="522">
        <x:f t="shared" si="36"/>
        <x:v>6570.6134094151212</x:v>
      </x:c>
      <x:c r="BE33" s="523">
        <x:f t="shared" si="36"/>
        <x:v>6570.6134094151212</x:v>
      </x:c>
      <x:c r="BG33" s="542"/>
      <x:c r="BH33" s="543"/>
      <x:c r="BI33" s="543"/>
      <x:c r="BJ33" s="543"/>
      <x:c r="BK33" s="543"/>
      <x:c r="BL33" s="543"/>
      <x:c r="BM33" s="543"/>
      <x:c r="BN33" s="543"/>
      <x:c r="BO33" s="543"/>
      <x:c r="BP33" s="543"/>
      <x:c r="BQ33" s="543"/>
      <x:c r="BR33" s="544"/>
      <x:c r="BS33" s="545"/>
    </x:row>
    <x:row r="34" spans="2:72">
      <x:c r="B34" s="2003"/>
      <x:c r="C34" s="2006"/>
      <x:c r="D34" s="479" t="s">
        <x:v>959</x:v>
      </x:c>
      <x:c r="E34" s="515"/>
      <x:c r="F34" s="516"/>
      <x:c r="G34" s="516"/>
      <x:c r="H34" s="516"/>
      <x:c r="I34" s="516"/>
      <x:c r="J34" s="516"/>
      <x:c r="K34" s="516"/>
      <x:c r="L34" s="516"/>
      <x:c r="M34" s="516"/>
      <x:c r="N34" s="516"/>
      <x:c r="O34" s="516"/>
      <x:c r="P34" s="547"/>
      <x:c r="R34" s="521"/>
      <x:c r="S34" s="540"/>
      <x:c r="T34" s="540"/>
      <x:c r="U34" s="540"/>
      <x:c r="V34" s="540"/>
      <x:c r="W34" s="540"/>
      <x:c r="X34" s="540"/>
      <x:c r="Y34" s="540"/>
      <x:c r="Z34" s="540"/>
      <x:c r="AA34" s="540"/>
      <x:c r="AB34" s="540"/>
      <x:c r="AC34" s="541"/>
      <x:c r="AE34" s="515"/>
      <x:c r="AF34" s="516"/>
      <x:c r="AG34" s="516"/>
      <x:c r="AH34" s="516"/>
      <x:c r="AI34" s="516"/>
      <x:c r="AJ34" s="516"/>
      <x:c r="AK34" s="516"/>
      <x:c r="AL34" s="516"/>
      <x:c r="AM34" s="516"/>
      <x:c r="AN34" s="516"/>
      <x:c r="AO34" s="516"/>
      <x:c r="AP34" s="547"/>
      <x:c r="AR34" s="470" t="s">
        <x:v>951</x:v>
      </x:c>
      <x:c r="AT34" s="521"/>
      <x:c r="AU34" s="522"/>
      <x:c r="AV34" s="522"/>
      <x:c r="AW34" s="522"/>
      <x:c r="AX34" s="522"/>
      <x:c r="AY34" s="1657">
        <x:v>50000</x:v>
      </x:c>
      <x:c r="AZ34" s="522"/>
      <x:c r="BA34" s="522"/>
      <x:c r="BB34" s="522"/>
      <x:c r="BC34" s="522"/>
      <x:c r="BD34" s="522"/>
      <x:c r="BE34" s="1658">
        <x:v>50000</x:v>
      </x:c>
      <x:c r="BG34" s="515"/>
      <x:c r="BH34" s="516"/>
      <x:c r="BI34" s="516"/>
      <x:c r="BJ34" s="516"/>
      <x:c r="BK34" s="516"/>
      <x:c r="BL34" s="543"/>
      <x:c r="BM34" s="516"/>
      <x:c r="BN34" s="516"/>
      <x:c r="BO34" s="516"/>
      <x:c r="BP34" s="516"/>
      <x:c r="BQ34" s="516"/>
      <x:c r="BR34" s="547"/>
      <x:c r="BS34" s="549"/>
    </x:row>
    <x:row r="35" spans="2:72">
      <x:c r="B35" s="2003"/>
      <x:c r="C35" s="2007"/>
      <x:c r="D35" s="479" t="s">
        <x:v>31</x:v>
      </x:c>
      <x:c r="E35" s="515">
        <x:v>114</x:v>
      </x:c>
      <x:c r="F35" s="516">
        <x:v>114</x:v>
      </x:c>
      <x:c r="G35" s="516">
        <x:v>114</x:v>
      </x:c>
      <x:c r="H35" s="516">
        <x:v>114</x:v>
      </x:c>
      <x:c r="I35" s="516">
        <x:v>114</x:v>
      </x:c>
      <x:c r="J35" s="516">
        <x:v>114</x:v>
      </x:c>
      <x:c r="K35" s="516">
        <x:v>114</x:v>
      </x:c>
      <x:c r="L35" s="516">
        <x:v>114</x:v>
      </x:c>
      <x:c r="M35" s="516">
        <x:v>114</x:v>
      </x:c>
      <x:c r="N35" s="516">
        <x:v>114</x:v>
      </x:c>
      <x:c r="O35" s="516">
        <x:v>114</x:v>
      </x:c>
      <x:c r="P35" s="517">
        <x:v>114</x:v>
      </x:c>
      <x:c r="R35" s="521"/>
      <x:c r="S35" s="540"/>
      <x:c r="T35" s="540"/>
      <x:c r="U35" s="548"/>
      <x:c r="V35" s="548"/>
      <x:c r="W35" s="548"/>
      <x:c r="X35" s="548"/>
      <x:c r="Y35" s="548"/>
      <x:c r="Z35" s="548"/>
      <x:c r="AA35" s="548"/>
      <x:c r="AB35" s="548"/>
      <x:c r="AC35" s="550"/>
      <x:c r="AE35" s="515"/>
      <x:c r="AF35" s="516"/>
      <x:c r="AG35" s="516"/>
      <x:c r="AH35" s="546"/>
      <x:c r="AI35" s="546"/>
      <x:c r="AJ35" s="546"/>
      <x:c r="AK35" s="546"/>
      <x:c r="AL35" s="546"/>
      <x:c r="AM35" s="546"/>
      <x:c r="AN35" s="546"/>
      <x:c r="AO35" s="546"/>
      <x:c r="AP35" s="547"/>
      <x:c r="AR35" s="470" t="s">
        <x:v>953</x:v>
      </x:c>
      <x:c r="AT35" s="521"/>
      <x:c r="AU35" s="522"/>
      <x:c r="AV35" s="522"/>
      <x:c r="AW35" s="1657"/>
      <x:c r="AX35" s="1657"/>
      <x:c r="AY35" s="1657">
        <x:v>100000</x:v>
      </x:c>
      <x:c r="AZ35" s="1657"/>
      <x:c r="BA35" s="1657"/>
      <x:c r="BB35" s="1657"/>
      <x:c r="BC35" s="1657"/>
      <x:c r="BD35" s="1657"/>
      <x:c r="BE35" s="1658">
        <x:v>100000</x:v>
      </x:c>
      <x:c r="BG35" s="515"/>
      <x:c r="BH35" s="516"/>
      <x:c r="BI35" s="516"/>
      <x:c r="BJ35" s="546"/>
      <x:c r="BK35" s="546"/>
      <x:c r="BL35" s="546"/>
      <x:c r="BM35" s="546"/>
      <x:c r="BN35" s="546"/>
      <x:c r="BO35" s="546"/>
      <x:c r="BP35" s="546"/>
      <x:c r="BQ35" s="546"/>
      <x:c r="BR35" s="547"/>
      <x:c r="BS35" s="549"/>
    </x:row>
    <x:row r="36" spans="2:72">
      <x:c r="B36" s="2003"/>
      <x:c r="C36" s="2008" t="s">
        <x:v>960</x:v>
      </x:c>
      <x:c r="D36" s="479" t="s">
        <x:v>11</x:v>
      </x:c>
      <x:c r="E36" s="515">
        <x:v>60</x:v>
      </x:c>
      <x:c r="F36" s="516">
        <x:v>60</x:v>
      </x:c>
      <x:c r="G36" s="516">
        <x:v>60</x:v>
      </x:c>
      <x:c r="H36" s="516">
        <x:v>60</x:v>
      </x:c>
      <x:c r="I36" s="516">
        <x:v>60</x:v>
      </x:c>
      <x:c r="J36" s="516">
        <x:v>80</x:v>
      </x:c>
      <x:c r="K36" s="516">
        <x:v>80</x:v>
      </x:c>
      <x:c r="L36" s="516">
        <x:v>100</x:v>
      </x:c>
      <x:c r="M36" s="516">
        <x:v>60</x:v>
      </x:c>
      <x:c r="N36" s="516">
        <x:v>70</x:v>
      </x:c>
      <x:c r="O36" s="516">
        <x:v>44</x:v>
      </x:c>
      <x:c r="P36" s="517">
        <x:v>25</x:v>
      </x:c>
      <x:c r="R36" s="521"/>
      <x:c r="S36" s="540"/>
      <x:c r="T36" s="540"/>
      <x:c r="U36" s="540"/>
      <x:c r="V36" s="540"/>
      <x:c r="W36" s="540"/>
      <x:c r="X36" s="540"/>
      <x:c r="Y36" s="540"/>
      <x:c r="Z36" s="540"/>
      <x:c r="AA36" s="540"/>
      <x:c r="AB36" s="540"/>
      <x:c r="AC36" s="541"/>
      <x:c r="AE36" s="515"/>
      <x:c r="AF36" s="516"/>
      <x:c r="AG36" s="516"/>
      <x:c r="AH36" s="516"/>
      <x:c r="AI36" s="516"/>
      <x:c r="AJ36" s="516"/>
      <x:c r="AK36" s="516"/>
      <x:c r="AL36" s="516"/>
      <x:c r="AM36" s="516"/>
      <x:c r="AN36" s="516"/>
      <x:c r="AO36" s="516"/>
      <x:c r="AP36" s="517"/>
      <x:c r="AT36" s="521"/>
      <x:c r="AU36" s="522"/>
      <x:c r="AV36" s="522"/>
      <x:c r="AW36" s="522"/>
      <x:c r="AX36" s="522"/>
      <x:c r="AY36" s="522"/>
      <x:c r="AZ36" s="522"/>
      <x:c r="BA36" s="522"/>
      <x:c r="BB36" s="522"/>
      <x:c r="BC36" s="522"/>
      <x:c r="BD36" s="522"/>
      <x:c r="BE36" s="523"/>
      <x:c r="BG36" s="515"/>
      <x:c r="BH36" s="516"/>
      <x:c r="BI36" s="516"/>
      <x:c r="BJ36" s="516"/>
      <x:c r="BK36" s="516"/>
      <x:c r="BL36" s="516"/>
      <x:c r="BM36" s="516"/>
      <x:c r="BN36" s="516"/>
      <x:c r="BO36" s="516"/>
      <x:c r="BP36" s="516"/>
      <x:c r="BQ36" s="516"/>
      <x:c r="BR36" s="517"/>
      <x:c r="BS36" s="524"/>
    </x:row>
    <x:row r="37" spans="2:72">
      <x:c r="B37" s="2003"/>
      <x:c r="C37" s="2006"/>
      <x:c r="D37" s="479" t="s">
        <x:v>14</x:v>
      </x:c>
      <x:c r="E37" s="515"/>
      <x:c r="F37" s="516"/>
      <x:c r="G37" s="516"/>
      <x:c r="H37" s="516"/>
      <x:c r="I37" s="516"/>
      <x:c r="J37" s="516"/>
      <x:c r="K37" s="516"/>
      <x:c r="L37" s="516"/>
      <x:c r="M37" s="516"/>
      <x:c r="N37" s="516"/>
      <x:c r="O37" s="516"/>
      <x:c r="P37" s="517"/>
      <x:c r="R37" s="521"/>
      <x:c r="S37" s="540"/>
      <x:c r="T37" s="540"/>
      <x:c r="U37" s="540"/>
      <x:c r="V37" s="540"/>
      <x:c r="W37" s="540"/>
      <x:c r="X37" s="540"/>
      <x:c r="Y37" s="540"/>
      <x:c r="Z37" s="540"/>
      <x:c r="AA37" s="540"/>
      <x:c r="AB37" s="540"/>
      <x:c r="AC37" s="541"/>
      <x:c r="AE37" s="515"/>
      <x:c r="AF37" s="516"/>
      <x:c r="AG37" s="516"/>
      <x:c r="AH37" s="516"/>
      <x:c r="AI37" s="516"/>
      <x:c r="AJ37" s="516"/>
      <x:c r="AK37" s="516"/>
      <x:c r="AL37" s="516"/>
      <x:c r="AM37" s="516"/>
      <x:c r="AN37" s="516"/>
      <x:c r="AO37" s="516"/>
      <x:c r="AP37" s="517"/>
      <x:c r="AT37" s="515"/>
      <x:c r="AU37" s="516"/>
      <x:c r="AV37" s="516"/>
      <x:c r="AW37" s="516"/>
      <x:c r="AX37" s="516"/>
      <x:c r="AY37" s="516"/>
      <x:c r="AZ37" s="516"/>
      <x:c r="BA37" s="516"/>
      <x:c r="BB37" s="516"/>
      <x:c r="BC37" s="516"/>
      <x:c r="BD37" s="516"/>
      <x:c r="BE37" s="517"/>
      <x:c r="BG37" s="515"/>
      <x:c r="BH37" s="516"/>
      <x:c r="BI37" s="516"/>
      <x:c r="BJ37" s="516"/>
      <x:c r="BK37" s="516"/>
      <x:c r="BL37" s="516"/>
      <x:c r="BM37" s="516"/>
      <x:c r="BN37" s="516"/>
      <x:c r="BO37" s="516"/>
      <x:c r="BP37" s="516"/>
      <x:c r="BQ37" s="516"/>
      <x:c r="BR37" s="517"/>
      <x:c r="BS37" s="524"/>
    </x:row>
    <x:row r="38" spans="2:72">
      <x:c r="B38" s="2003"/>
      <x:c r="C38" s="2006"/>
      <x:c r="D38" s="479" t="s">
        <x:v>18</x:v>
      </x:c>
      <x:c r="E38" s="515"/>
      <x:c r="F38" s="516"/>
      <x:c r="G38" s="516"/>
      <x:c r="H38" s="516"/>
      <x:c r="I38" s="516"/>
      <x:c r="J38" s="516"/>
      <x:c r="K38" s="516"/>
      <x:c r="L38" s="516"/>
      <x:c r="M38" s="516"/>
      <x:c r="N38" s="516"/>
      <x:c r="O38" s="516"/>
      <x:c r="P38" s="517"/>
      <x:c r="R38" s="521"/>
      <x:c r="S38" s="540"/>
      <x:c r="T38" s="540"/>
      <x:c r="U38" s="540"/>
      <x:c r="V38" s="540"/>
      <x:c r="W38" s="540"/>
      <x:c r="X38" s="540"/>
      <x:c r="Y38" s="540"/>
      <x:c r="Z38" s="540"/>
      <x:c r="AA38" s="540"/>
      <x:c r="AB38" s="540"/>
      <x:c r="AC38" s="541"/>
      <x:c r="AE38" s="515"/>
      <x:c r="AF38" s="516"/>
      <x:c r="AG38" s="516"/>
      <x:c r="AH38" s="516"/>
      <x:c r="AI38" s="516"/>
      <x:c r="AJ38" s="516"/>
      <x:c r="AK38" s="516"/>
      <x:c r="AL38" s="516"/>
      <x:c r="AM38" s="516"/>
      <x:c r="AN38" s="516"/>
      <x:c r="AO38" s="516"/>
      <x:c r="AP38" s="517"/>
      <x:c r="AT38" s="515"/>
      <x:c r="AU38" s="516"/>
      <x:c r="AV38" s="516"/>
      <x:c r="AW38" s="516"/>
      <x:c r="AX38" s="516"/>
      <x:c r="AY38" s="516"/>
      <x:c r="AZ38" s="516"/>
      <x:c r="BA38" s="516"/>
      <x:c r="BB38" s="516"/>
      <x:c r="BC38" s="516"/>
      <x:c r="BD38" s="516"/>
      <x:c r="BE38" s="517"/>
      <x:c r="BG38" s="515"/>
      <x:c r="BH38" s="516"/>
      <x:c r="BI38" s="516"/>
      <x:c r="BJ38" s="516"/>
      <x:c r="BK38" s="516"/>
      <x:c r="BL38" s="516"/>
      <x:c r="BM38" s="516"/>
      <x:c r="BN38" s="516"/>
      <x:c r="BO38" s="516"/>
      <x:c r="BP38" s="516"/>
      <x:c r="BQ38" s="516"/>
      <x:c r="BR38" s="517"/>
      <x:c r="BS38" s="524"/>
    </x:row>
    <x:row r="39" spans="2:72">
      <x:c r="B39" s="2003"/>
      <x:c r="C39" s="2006"/>
      <x:c r="D39" s="479" t="s">
        <x:v>1798</x:v>
      </x:c>
      <x:c r="E39" s="515"/>
      <x:c r="F39" s="516"/>
      <x:c r="G39" s="516"/>
      <x:c r="H39" s="516"/>
      <x:c r="I39" s="516"/>
      <x:c r="J39" s="516"/>
      <x:c r="K39" s="516"/>
      <x:c r="L39" s="516"/>
      <x:c r="M39" s="516">
        <x:v>70</x:v>
      </x:c>
      <x:c r="N39" s="516">
        <x:v>90</x:v>
      </x:c>
      <x:c r="O39" s="516">
        <x:v>110</x:v>
      </x:c>
      <x:c r="P39" s="517">
        <x:v>140</x:v>
      </x:c>
      <x:c r="R39" s="521"/>
      <x:c r="S39" s="522"/>
      <x:c r="T39" s="522"/>
      <x:c r="U39" s="522"/>
      <x:c r="V39" s="522"/>
      <x:c r="W39" s="522"/>
      <x:c r="X39" s="522"/>
      <x:c r="Y39" s="522"/>
      <x:c r="Z39" s="522"/>
      <x:c r="AA39" s="522"/>
      <x:c r="AB39" s="522"/>
      <x:c r="AC39" s="523"/>
      <x:c r="AE39" s="515"/>
      <x:c r="AF39" s="516"/>
      <x:c r="AG39" s="516"/>
      <x:c r="AH39" s="516"/>
      <x:c r="AI39" s="516"/>
      <x:c r="AJ39" s="516"/>
      <x:c r="AK39" s="516"/>
      <x:c r="AL39" s="516"/>
      <x:c r="AM39" s="516"/>
      <x:c r="AN39" s="516"/>
      <x:c r="AO39" s="516"/>
      <x:c r="AP39" s="517"/>
      <x:c r="AT39" s="515"/>
      <x:c r="AU39" s="516"/>
      <x:c r="AV39" s="516"/>
      <x:c r="AW39" s="516"/>
      <x:c r="AX39" s="516"/>
      <x:c r="AY39" s="516"/>
      <x:c r="AZ39" s="516"/>
      <x:c r="BA39" s="516"/>
      <x:c r="BB39" s="516"/>
      <x:c r="BC39" s="516"/>
      <x:c r="BD39" s="516"/>
      <x:c r="BE39" s="517"/>
      <x:c r="BG39" s="515"/>
      <x:c r="BH39" s="516"/>
      <x:c r="BI39" s="516"/>
      <x:c r="BJ39" s="516"/>
      <x:c r="BK39" s="516"/>
      <x:c r="BL39" s="516"/>
      <x:c r="BM39" s="516"/>
      <x:c r="BN39" s="516"/>
      <x:c r="BO39" s="516"/>
      <x:c r="BP39" s="516"/>
      <x:c r="BQ39" s="516"/>
      <x:c r="BR39" s="517"/>
      <x:c r="BS39" s="524"/>
    </x:row>
    <x:row r="40" spans="2:72">
      <x:c r="B40" s="2003"/>
      <x:c r="C40" s="2006"/>
      <x:c r="D40" s="479" t="s">
        <x:v>28</x:v>
      </x:c>
      <x:c r="E40" s="515"/>
      <x:c r="F40" s="516"/>
      <x:c r="G40" s="516"/>
      <x:c r="H40" s="516"/>
      <x:c r="I40" s="516"/>
      <x:c r="J40" s="516"/>
      <x:c r="K40" s="516"/>
      <x:c r="L40" s="516"/>
      <x:c r="M40" s="516"/>
      <x:c r="N40" s="516"/>
      <x:c r="O40" s="516"/>
      <x:c r="P40" s="517"/>
      <x:c r="R40" s="521"/>
      <x:c r="S40" s="522"/>
      <x:c r="T40" s="522"/>
      <x:c r="U40" s="522"/>
      <x:c r="V40" s="522"/>
      <x:c r="W40" s="522"/>
      <x:c r="X40" s="522"/>
      <x:c r="Y40" s="522"/>
      <x:c r="Z40" s="522"/>
      <x:c r="AA40" s="522"/>
      <x:c r="AB40" s="522"/>
      <x:c r="AC40" s="523"/>
      <x:c r="AE40" s="515"/>
      <x:c r="AF40" s="516"/>
      <x:c r="AG40" s="516"/>
      <x:c r="AH40" s="516"/>
      <x:c r="AI40" s="516"/>
      <x:c r="AJ40" s="516"/>
      <x:c r="AK40" s="516"/>
      <x:c r="AL40" s="516"/>
      <x:c r="AM40" s="516"/>
      <x:c r="AN40" s="516"/>
      <x:c r="AO40" s="516"/>
      <x:c r="AP40" s="517"/>
      <x:c r="AT40" s="515"/>
      <x:c r="AU40" s="516"/>
      <x:c r="AV40" s="516"/>
      <x:c r="AW40" s="516"/>
      <x:c r="AX40" s="516"/>
      <x:c r="AY40" s="516"/>
      <x:c r="AZ40" s="516"/>
      <x:c r="BA40" s="516"/>
      <x:c r="BB40" s="516"/>
      <x:c r="BC40" s="516"/>
      <x:c r="BD40" s="516"/>
      <x:c r="BE40" s="517"/>
      <x:c r="BG40" s="515"/>
      <x:c r="BH40" s="516"/>
      <x:c r="BI40" s="516"/>
      <x:c r="BJ40" s="516"/>
      <x:c r="BK40" s="516"/>
      <x:c r="BL40" s="516"/>
      <x:c r="BM40" s="516"/>
      <x:c r="BN40" s="516"/>
      <x:c r="BO40" s="516"/>
      <x:c r="BP40" s="516"/>
      <x:c r="BQ40" s="516"/>
      <x:c r="BR40" s="517"/>
      <x:c r="BS40" s="524"/>
    </x:row>
    <x:row r="41" spans="2:72">
      <x:c r="B41" s="2004"/>
      <x:c r="C41" s="2007"/>
      <x:c r="D41" s="479" t="s">
        <x:v>961</x:v>
      </x:c>
      <x:c r="E41" s="515"/>
      <x:c r="F41" s="516"/>
      <x:c r="G41" s="516"/>
      <x:c r="H41" s="516"/>
      <x:c r="I41" s="516"/>
      <x:c r="J41" s="516"/>
      <x:c r="K41" s="516"/>
      <x:c r="L41" s="516"/>
      <x:c r="M41" s="516"/>
      <x:c r="N41" s="516"/>
      <x:c r="O41" s="516"/>
      <x:c r="P41" s="517"/>
      <x:c r="R41" s="521"/>
      <x:c r="S41" s="540"/>
      <x:c r="T41" s="540"/>
      <x:c r="U41" s="540"/>
      <x:c r="V41" s="540"/>
      <x:c r="W41" s="540"/>
      <x:c r="X41" s="540"/>
      <x:c r="Y41" s="540"/>
      <x:c r="Z41" s="540"/>
      <x:c r="AA41" s="540"/>
      <x:c r="AB41" s="540"/>
      <x:c r="AC41" s="541"/>
      <x:c r="AE41" s="515"/>
      <x:c r="AF41" s="516"/>
      <x:c r="AG41" s="516"/>
      <x:c r="AH41" s="516"/>
      <x:c r="AI41" s="516"/>
      <x:c r="AJ41" s="516"/>
      <x:c r="AK41" s="516"/>
      <x:c r="AL41" s="516"/>
      <x:c r="AM41" s="516"/>
      <x:c r="AN41" s="516"/>
      <x:c r="AO41" s="516"/>
      <x:c r="AP41" s="517"/>
      <x:c r="AT41" s="515"/>
      <x:c r="AU41" s="516"/>
      <x:c r="AV41" s="516"/>
      <x:c r="AW41" s="516"/>
      <x:c r="AX41" s="516"/>
      <x:c r="AY41" s="516"/>
      <x:c r="AZ41" s="516"/>
      <x:c r="BA41" s="516"/>
      <x:c r="BB41" s="516"/>
      <x:c r="BC41" s="516"/>
      <x:c r="BD41" s="516"/>
      <x:c r="BE41" s="517"/>
      <x:c r="BG41" s="515"/>
      <x:c r="BH41" s="516"/>
      <x:c r="BI41" s="516"/>
      <x:c r="BJ41" s="516"/>
      <x:c r="BK41" s="516"/>
      <x:c r="BL41" s="516"/>
      <x:c r="BM41" s="516"/>
      <x:c r="BN41" s="516"/>
      <x:c r="BO41" s="516"/>
      <x:c r="BP41" s="516"/>
      <x:c r="BQ41" s="516"/>
      <x:c r="BR41" s="517"/>
      <x:c r="BS41" s="524"/>
    </x:row>
    <x:row r="42" spans="2:72">
      <x:c r="B42" s="1996" t="s">
        <x:v>962</x:v>
      </x:c>
      <x:c r="C42" s="1997"/>
      <x:c r="D42" s="1997"/>
      <x:c r="E42" s="481">
        <x:f>SUM(E32:E41)</x:f>
        <x:v>430</x:v>
      </x:c>
      <x:c r="F42" s="551">
        <x:f t="shared" ref="F42:P42" si="37">SUM(F32:F41)</x:f>
        <x:v>393</x:v>
      </x:c>
      <x:c r="G42" s="551">
        <x:f t="shared" si="37"/>
        <x:v>357</x:v>
      </x:c>
      <x:c r="H42" s="551">
        <x:f t="shared" si="37"/>
        <x:v>393</x:v>
      </x:c>
      <x:c r="I42" s="551">
        <x:f t="shared" si="37"/>
        <x:v>393</x:v>
      </x:c>
      <x:c r="J42" s="551">
        <x:f t="shared" si="37"/>
        <x:v>377</x:v>
      </x:c>
      <x:c r="K42" s="551">
        <x:f t="shared" si="37"/>
        <x:v>340</x:v>
      </x:c>
      <x:c r="L42" s="551">
        <x:f t="shared" si="37"/>
        <x:v>324</x:v>
      </x:c>
      <x:c r="M42" s="551">
        <x:f t="shared" si="37"/>
        <x:v>354</x:v>
      </x:c>
      <x:c r="N42" s="551">
        <x:f t="shared" si="37"/>
        <x:v>384</x:v>
      </x:c>
      <x:c r="O42" s="551">
        <x:f t="shared" si="37"/>
        <x:v>378</x:v>
      </x:c>
      <x:c r="P42" s="552">
        <x:f t="shared" si="37"/>
        <x:v>389</x:v>
      </x:c>
      <x:c r="R42" s="484"/>
      <x:c r="S42" s="553"/>
      <x:c r="T42" s="553"/>
      <x:c r="U42" s="553"/>
      <x:c r="V42" s="553"/>
      <x:c r="W42" s="553"/>
      <x:c r="X42" s="553"/>
      <x:c r="Y42" s="553"/>
      <x:c r="Z42" s="553"/>
      <x:c r="AA42" s="553"/>
      <x:c r="AB42" s="553"/>
      <x:c r="AC42" s="554"/>
      <x:c r="AE42" s="481"/>
      <x:c r="AF42" s="551"/>
      <x:c r="AG42" s="551"/>
      <x:c r="AH42" s="551"/>
      <x:c r="AI42" s="551"/>
      <x:c r="AJ42" s="551"/>
      <x:c r="AK42" s="551"/>
      <x:c r="AL42" s="551"/>
      <x:c r="AM42" s="551"/>
      <x:c r="AN42" s="551"/>
      <x:c r="AO42" s="551"/>
      <x:c r="AP42" s="552"/>
      <x:c r="AT42" s="481"/>
      <x:c r="AU42" s="551"/>
      <x:c r="AV42" s="551"/>
      <x:c r="AW42" s="551"/>
      <x:c r="AX42" s="551"/>
      <x:c r="AY42" s="551"/>
      <x:c r="AZ42" s="551"/>
      <x:c r="BA42" s="551"/>
      <x:c r="BB42" s="551"/>
      <x:c r="BC42" s="551"/>
      <x:c r="BD42" s="551"/>
      <x:c r="BE42" s="552"/>
      <x:c r="BG42" s="481"/>
      <x:c r="BH42" s="551"/>
      <x:c r="BI42" s="551"/>
      <x:c r="BJ42" s="551"/>
      <x:c r="BK42" s="551"/>
      <x:c r="BL42" s="551"/>
      <x:c r="BM42" s="551"/>
      <x:c r="BN42" s="551"/>
      <x:c r="BO42" s="551"/>
      <x:c r="BP42" s="551"/>
      <x:c r="BQ42" s="551"/>
      <x:c r="BR42" s="552"/>
      <x:c r="BS42" s="482"/>
    </x:row>
    <x:row r="43" spans="2:72">
      <x:c r="B43" s="555" t="s">
        <x:v>963</x:v>
      </x:c>
      <x:c r="C43" s="480"/>
      <x:c r="D43" s="556"/>
      <x:c r="E43" s="481"/>
      <x:c r="F43" s="482"/>
      <x:c r="G43" s="482"/>
      <x:c r="H43" s="482"/>
      <x:c r="I43" s="482"/>
      <x:c r="J43" s="482"/>
      <x:c r="K43" s="482"/>
      <x:c r="L43" s="482"/>
      <x:c r="M43" s="482"/>
      <x:c r="N43" s="482"/>
      <x:c r="O43" s="482"/>
      <x:c r="P43" s="483"/>
      <x:c r="R43" s="484"/>
      <x:c r="S43" s="485"/>
      <x:c r="T43" s="485"/>
      <x:c r="U43" s="485"/>
      <x:c r="V43" s="485"/>
      <x:c r="W43" s="485"/>
      <x:c r="X43" s="485"/>
      <x:c r="Y43" s="485"/>
      <x:c r="Z43" s="485"/>
      <x:c r="AA43" s="485"/>
      <x:c r="AB43" s="485"/>
      <x:c r="AC43" s="486"/>
      <x:c r="AE43" s="481"/>
      <x:c r="AF43" s="551"/>
      <x:c r="AG43" s="551"/>
      <x:c r="AH43" s="551"/>
      <x:c r="AI43" s="551"/>
      <x:c r="AJ43" s="551"/>
      <x:c r="AK43" s="551"/>
      <x:c r="AL43" s="551"/>
      <x:c r="AM43" s="551"/>
      <x:c r="AN43" s="551"/>
      <x:c r="AO43" s="551"/>
      <x:c r="AP43" s="552"/>
      <x:c r="AT43" s="481"/>
      <x:c r="AU43" s="551"/>
      <x:c r="AV43" s="551"/>
      <x:c r="AW43" s="551"/>
      <x:c r="AX43" s="551"/>
      <x:c r="AY43" s="551"/>
      <x:c r="AZ43" s="551"/>
      <x:c r="BA43" s="551"/>
      <x:c r="BB43" s="551"/>
      <x:c r="BC43" s="551"/>
      <x:c r="BD43" s="551"/>
      <x:c r="BE43" s="552"/>
      <x:c r="BG43" s="481"/>
      <x:c r="BH43" s="551"/>
      <x:c r="BI43" s="551"/>
      <x:c r="BJ43" s="551"/>
      <x:c r="BK43" s="551"/>
      <x:c r="BL43" s="551"/>
      <x:c r="BM43" s="551"/>
      <x:c r="BN43" s="551"/>
      <x:c r="BO43" s="551"/>
      <x:c r="BP43" s="551"/>
      <x:c r="BQ43" s="551"/>
      <x:c r="BR43" s="552"/>
      <x:c r="BS43" s="482"/>
    </x:row>
    <x:row r="44" spans="2:72" s="504" customFormat="1">
      <x:c r="B44" s="557" t="s">
        <x:v>964</x:v>
      </x:c>
      <x:c r="C44" s="558"/>
      <x:c r="D44" s="558"/>
      <x:c r="E44" s="559">
        <x:v>409</x:v>
      </x:c>
      <x:c r="F44" s="560">
        <x:v>373</x:v>
      </x:c>
      <x:c r="G44" s="560">
        <x:v>339</x:v>
      </x:c>
      <x:c r="H44" s="560">
        <x:v>373</x:v>
      </x:c>
      <x:c r="I44" s="560">
        <x:v>373</x:v>
      </x:c>
      <x:c r="J44" s="560">
        <x:v>358</x:v>
      </x:c>
      <x:c r="K44" s="560">
        <x:v>323</x:v>
      </x:c>
      <x:c r="L44" s="560">
        <x:v>308</x:v>
      </x:c>
      <x:c r="M44" s="560">
        <x:v>336</x:v>
      </x:c>
      <x:c r="N44" s="560">
        <x:v>365</x:v>
      </x:c>
      <x:c r="O44" s="560">
        <x:v>359</x:v>
      </x:c>
      <x:c r="P44" s="561">
        <x:v>370</x:v>
      </x:c>
      <x:c r="R44" s="508">
        <x:f>Sheet8!X7</x:f>
        <x:v>52264977.94157324</x:v>
      </x:c>
      <x:c r="S44" s="509">
        <x:f>Sheet8!Y7</x:f>
        <x:v>47664637.584857747</x:v>
      </x:c>
      <x:c r="T44" s="509">
        <x:f>Sheet8!Z7</x:f>
        <x:v>43319871.692404225</x:v>
      </x:c>
      <x:c r="U44" s="509">
        <x:f>Sheet8!AA7</x:f>
        <x:v>47664637.584857747</x:v>
      </x:c>
      <x:c r="V44" s="509">
        <x:f>Sheet8!AB7</x:f>
        <x:v>47664637.584857747</x:v>
      </x:c>
      <x:c r="W44" s="509">
        <x:f>Sheet8!AC7</x:f>
        <x:v>45747829.102892958</x:v>
      </x:c>
      <x:c r="X44" s="509">
        <x:f>Sheet8!AD7</x:f>
        <x:v>41275275.978308447</x:v>
      </x:c>
      <x:c r="Y44" s="509">
        <x:f>Sheet8!AE7</x:f>
        <x:v>39358467.496343657</x:v>
      </x:c>
      <x:c r="Z44" s="509">
        <x:f>Sheet8!AF7</x:f>
        <x:v>42936509.996011265</x:v>
      </x:c>
      <x:c r="AA44" s="509">
        <x:f>Sheet8!AG7</x:f>
        <x:v>46642339.727809854</x:v>
      </x:c>
      <x:c r="AB44" s="509">
        <x:f>Sheet8!AH7</x:f>
        <x:v>45875616.33502394</x:v>
      </x:c>
      <x:c r="AC44" s="510">
        <x:f>Sheet8!AI7</x:f>
        <x:v>47281275.888464786</x:v>
      </x:c>
      <x:c r="AD44" s="603">
        <x:v>7.5999999999999998E-2</x:v>
      </x:c>
      <x:c r="AE44" s="508">
        <x:f>R44*$AD44</x:f>
        <x:v>3972138.3235595659</x:v>
      </x:c>
      <x:c r="AF44" s="509">
        <x:f t="shared" ref="AF44" si="38">S44*$AD44</x:f>
        <x:v>3622512.4564491888</x:v>
      </x:c>
      <x:c r="AG44" s="509">
        <x:f t="shared" ref="AG44" si="39">T44*$AD44</x:f>
        <x:v>3292310.2486227211</x:v>
      </x:c>
      <x:c r="AH44" s="509">
        <x:f t="shared" ref="AH44" si="40">U44*$AD44</x:f>
        <x:v>3622512.4564491888</x:v>
      </x:c>
      <x:c r="AI44" s="509">
        <x:f t="shared" ref="AI44" si="41">V44*$AD44</x:f>
        <x:v>3622512.4564491888</x:v>
      </x:c>
      <x:c r="AJ44" s="509">
        <x:f t="shared" ref="AJ44" si="42">W44*$AD44</x:f>
        <x:v>3476835.0118198646</x:v>
      </x:c>
      <x:c r="AK44" s="509">
        <x:f t="shared" ref="AK44" si="43">X44*$AD44</x:f>
        <x:v>3136920.974351442</x:v>
      </x:c>
      <x:c r="AL44" s="509">
        <x:f t="shared" ref="AL44" si="44">Y44*$AD44</x:f>
        <x:v>2991243.5297221178</x:v>
      </x:c>
      <x:c r="AM44" s="509">
        <x:f t="shared" ref="AM44" si="45">Z44*$AD44</x:f>
        <x:v>3263174.7596968561</x:v>
      </x:c>
      <x:c r="AN44" s="509">
        <x:f t="shared" ref="AN44" si="46">AA44*$AD44</x:f>
        <x:v>3544817.819313549</x:v>
      </x:c>
      <x:c r="AO44" s="509">
        <x:f t="shared" ref="AO44" si="47">AB44*$AD44</x:f>
        <x:v>3486546.8414618191</x:v>
      </x:c>
      <x:c r="AP44" s="510">
        <x:f t="shared" ref="AP44" si="48">AC44*$AD44</x:f>
        <x:v>3593376.9675233238</x:v>
      </x:c>
      <x:c r="AT44" s="508">
        <x:f>SUM(AT22*AT32,AT23*AT33,AT24*AT34,AT25*AT35)</x:f>
        <x:v>834467.90299572039</x:v>
      </x:c>
      <x:c r="AU44" s="509">
        <x:f t="shared" ref="AU44:BE44" si="49">SUM(AU22*AU32,AU23*AU33,AU24*AU34,AU25*AU35)</x:f>
        <x:v>775332.38231098431</x:v>
      </x:c>
      <x:c r="AV44" s="509">
        <x:f t="shared" si="49"/>
        <x:v>716196.86162624822</x:v>
      </x:c>
      <x:c r="AW44" s="509">
        <x:f t="shared" si="49"/>
        <x:v>775332.38231098431</x:v>
      </x:c>
      <x:c r="AX44" s="509">
        <x:f t="shared" si="49"/>
        <x:v>775332.38231098431</x:v>
      </x:c>
      <x:c r="AY44" s="509">
        <x:f t="shared" si="49"/>
        <x:v>3249049.9286733237</x:v>
      </x:c>
      <x:c r="AZ44" s="509">
        <x:f t="shared" si="49"/>
        <x:v>689914.40798858774</x:v>
      </x:c>
      <x:c r="BA44" s="509">
        <x:f t="shared" si="49"/>
        <x:v>663631.95435092726</x:v>
      </x:c>
      <x:c r="BB44" s="509">
        <x:f t="shared" si="49"/>
        <x:v>709626.2482168331</x:v>
      </x:c>
      <x:c r="BC44" s="509">
        <x:f t="shared" si="49"/>
        <x:v>762191.15549215407</x:v>
      </x:c>
      <x:c r="BD44" s="509">
        <x:f t="shared" si="49"/>
        <x:v>749049.92867332383</x:v>
      </x:c>
      <x:c r="BE44" s="510">
        <x:f t="shared" si="49"/>
        <x:v>3268761.7689015693</x:v>
      </x:c>
      <x:c r="BG44" s="511">
        <x:f>AT44+AE44+R44</x:f>
        <x:v>57071584.168128528</x:v>
      </x:c>
      <x:c r="BH44" s="512">
        <x:f t="shared" ref="BH44:BR44" si="50">AU44+AF44+S44</x:f>
        <x:v>52062482.423617922</x:v>
      </x:c>
      <x:c r="BI44" s="512">
        <x:f t="shared" si="50"/>
        <x:v>47328378.802653193</x:v>
      </x:c>
      <x:c r="BJ44" s="512">
        <x:f t="shared" si="50"/>
        <x:v>52062482.423617922</x:v>
      </x:c>
      <x:c r="BK44" s="512">
        <x:f t="shared" si="50"/>
        <x:v>52062482.423617922</x:v>
      </x:c>
      <x:c r="BL44" s="512">
        <x:f t="shared" si="50"/>
        <x:v>52473714.043386146</x:v>
      </x:c>
      <x:c r="BM44" s="512">
        <x:f t="shared" si="50"/>
        <x:v>45102111.360648476</x:v>
      </x:c>
      <x:c r="BN44" s="512">
        <x:f t="shared" si="50"/>
        <x:v>43013342.9804167</x:v>
      </x:c>
      <x:c r="BO44" s="512">
        <x:f t="shared" si="50"/>
        <x:v>46909311.003924951</x:v>
      </x:c>
      <x:c r="BP44" s="512">
        <x:f t="shared" si="50"/>
        <x:v>50949348.702615559</x:v>
      </x:c>
      <x:c r="BQ44" s="512">
        <x:f t="shared" si="50"/>
        <x:v>50111213.105159082</x:v>
      </x:c>
      <x:c r="BR44" s="513">
        <x:f t="shared" si="50"/>
        <x:v>54143414.624889679</x:v>
      </x:c>
      <x:c r="BS44" s="512">
        <x:f>SUM(BG44:BR44)</x:f>
        <x:v>603289866.06267619</x:v>
      </x:c>
      <x:c r="BT44" s="514">
        <x:f>BS44/$BS$45</x:f>
        <x:v>0.60112002735405501</x:v>
      </x:c>
    </x:row>
    <x:row r="45" spans="2:72" ht="21.6" thickBot="1">
      <x:c r="B45" s="562" t="s">
        <x:v>941</x:v>
      </x:c>
      <x:c r="C45" s="1998" t="s">
        <x:v>399</x:v>
      </x:c>
      <x:c r="D45" s="1999"/>
      <x:c r="E45" s="563">
        <x:f>SUM(E30,E44)</x:f>
        <x:v>489</x:v>
      </x:c>
      <x:c r="F45" s="564">
        <x:f t="shared" ref="F45:P45" si="51">SUM(F30,F44)</x:f>
        <x:v>453</x:v>
      </x:c>
      <x:c r="G45" s="564">
        <x:f t="shared" si="51"/>
        <x:v>419</x:v>
      </x:c>
      <x:c r="H45" s="564">
        <x:f t="shared" si="51"/>
        <x:v>453</x:v>
      </x:c>
      <x:c r="I45" s="564">
        <x:f t="shared" si="51"/>
        <x:v>453</x:v>
      </x:c>
      <x:c r="J45" s="564">
        <x:f>SUM(J30,J44)</x:f>
        <x:v>443</x:v>
      </x:c>
      <x:c r="K45" s="564">
        <x:f t="shared" si="51"/>
        <x:v>408</x:v>
      </x:c>
      <x:c r="L45" s="564">
        <x:f t="shared" si="51"/>
        <x:v>393</x:v>
      </x:c>
      <x:c r="M45" s="564">
        <x:f t="shared" si="51"/>
        <x:v>424</x:v>
      </x:c>
      <x:c r="N45" s="564">
        <x:f t="shared" si="51"/>
        <x:v>453</x:v>
      </x:c>
      <x:c r="O45" s="564">
        <x:f t="shared" si="51"/>
        <x:v>447</x:v>
      </x:c>
      <x:c r="P45" s="565">
        <x:f t="shared" si="51"/>
        <x:v>458</x:v>
      </x:c>
      <x:c r="R45" s="566"/>
      <x:c r="S45" s="567"/>
      <x:c r="T45" s="567"/>
      <x:c r="U45" s="567"/>
      <x:c r="V45" s="567"/>
      <x:c r="W45" s="567"/>
      <x:c r="X45" s="567"/>
      <x:c r="Y45" s="567"/>
      <x:c r="Z45" s="567"/>
      <x:c r="AA45" s="567"/>
      <x:c r="AB45" s="567"/>
      <x:c r="AC45" s="568"/>
      <x:c r="AE45" s="569">
        <x:f>R45*(1+$AE$2)</x:f>
        <x:v>0</x:v>
      </x:c>
      <x:c r="AF45" s="570">
        <x:f t="shared" ref="AF45:AP45" si="52">S45*(1+$AE$2)</x:f>
        <x:v>0</x:v>
      </x:c>
      <x:c r="AG45" s="570">
        <x:f t="shared" si="52"/>
        <x:v>0</x:v>
      </x:c>
      <x:c r="AH45" s="570">
        <x:f t="shared" si="52"/>
        <x:v>0</x:v>
      </x:c>
      <x:c r="AI45" s="570">
        <x:f t="shared" si="52"/>
        <x:v>0</x:v>
      </x:c>
      <x:c r="AJ45" s="570">
        <x:f t="shared" si="52"/>
        <x:v>0</x:v>
      </x:c>
      <x:c r="AK45" s="570">
        <x:f t="shared" si="52"/>
        <x:v>0</x:v>
      </x:c>
      <x:c r="AL45" s="570">
        <x:f t="shared" si="52"/>
        <x:v>0</x:v>
      </x:c>
      <x:c r="AM45" s="570">
        <x:f t="shared" si="52"/>
        <x:v>0</x:v>
      </x:c>
      <x:c r="AN45" s="570">
        <x:f t="shared" si="52"/>
        <x:v>0</x:v>
      </x:c>
      <x:c r="AO45" s="570">
        <x:f t="shared" si="52"/>
        <x:v>0</x:v>
      </x:c>
      <x:c r="AP45" s="571">
        <x:f t="shared" si="52"/>
        <x:v>0</x:v>
      </x:c>
      <x:c r="AT45" s="563"/>
      <x:c r="AU45" s="572"/>
      <x:c r="AV45" s="572"/>
      <x:c r="AW45" s="572"/>
      <x:c r="AX45" s="572"/>
      <x:c r="AY45" s="572"/>
      <x:c r="AZ45" s="572"/>
      <x:c r="BA45" s="572"/>
      <x:c r="BB45" s="572"/>
      <x:c r="BC45" s="572"/>
      <x:c r="BD45" s="572"/>
      <x:c r="BE45" s="573"/>
      <x:c r="BG45" s="566">
        <x:f>BG21+BG30+BG44</x:f>
        <x:v>89878411.472780138</x:v>
      </x:c>
      <x:c r="BH45" s="574">
        <x:f>BH21+BH30+BH44</x:f>
        <x:v>84869309.728269517</x:v>
      </x:c>
      <x:c r="BI45" s="574">
        <x:f t="shared" ref="BI45:BR45" si="53">BI21+BI30+BI44</x:f>
        <x:v>80135206.107304797</x:v>
      </x:c>
      <x:c r="BJ45" s="574">
        <x:f t="shared" si="53"/>
        <x:v>84869309.728269517</x:v>
      </x:c>
      <x:c r="BK45" s="574">
        <x:f t="shared" si="53"/>
        <x:v>84869309.728269517</x:v>
      </x:c>
      <x:c r="BL45" s="574">
        <x:f t="shared" si="53"/>
        <x:v>85986697.298387945</x:v>
      </x:c>
      <x:c r="BM45" s="574">
        <x:f t="shared" si="53"/>
        <x:v>78615094.615650266</x:v>
      </x:c>
      <x:c r="BN45" s="574">
        <x:f t="shared" si="53"/>
        <x:v>76526326.235418499</x:v>
      </x:c>
      <x:c r="BO45" s="574">
        <x:f t="shared" si="53"/>
        <x:v>80845987.829136848</x:v>
      </x:c>
      <x:c r="BP45" s="574">
        <x:f t="shared" si="53"/>
        <x:v>84886025.527827471</x:v>
      </x:c>
      <x:c r="BQ45" s="574">
        <x:f t="shared" si="53"/>
        <x:v>84047889.930370986</x:v>
      </x:c>
      <x:c r="BR45" s="575">
        <x:f t="shared" si="53"/>
        <x:v>88080091.450101584</x:v>
      </x:c>
      <x:c r="BS45" s="574">
        <x:f>SUM(BG45:BR45)</x:f>
        <x:v>1003609659.6517873</x:v>
      </x:c>
      <x:c r="BT45" s="475">
        <x:f>BS45/$BS$45</x:f>
        <x:v>1</x:v>
      </x:c>
    </x:row>
    <x:row r="46" spans="2:72">
      <x:c r="E46" s="1868">
        <x:f>E44+E30+E21</x:f>
        <x:v>537</x:v>
      </x:c>
      <x:c r="F46" s="1868">
        <x:f t="shared" ref="F46:P46" si="54">F44+F30+F21</x:f>
        <x:v>501</x:v>
      </x:c>
      <x:c r="G46" s="1868">
        <x:f t="shared" si="54"/>
        <x:v>467</x:v>
      </x:c>
      <x:c r="H46" s="1868">
        <x:f t="shared" si="54"/>
        <x:v>501</x:v>
      </x:c>
      <x:c r="I46" s="1868">
        <x:f t="shared" si="54"/>
        <x:v>501</x:v>
      </x:c>
      <x:c r="J46" s="1868">
        <x:f t="shared" si="54"/>
        <x:v>491</x:v>
      </x:c>
      <x:c r="K46" s="1868">
        <x:f t="shared" si="54"/>
        <x:v>456</x:v>
      </x:c>
      <x:c r="L46" s="1868">
        <x:f t="shared" si="54"/>
        <x:v>441</x:v>
      </x:c>
      <x:c r="M46" s="1868">
        <x:f t="shared" si="54"/>
        <x:v>472</x:v>
      </x:c>
      <x:c r="N46" s="1868">
        <x:f t="shared" si="54"/>
        <x:v>501</x:v>
      </x:c>
      <x:c r="O46" s="1868">
        <x:f t="shared" si="54"/>
        <x:v>495</x:v>
      </x:c>
      <x:c r="P46" s="1868">
        <x:f t="shared" si="54"/>
        <x:v>506</x:v>
      </x:c>
      <x:c r="BT46" s="410"/>
    </x:row>
    <x:row r="47" spans="2:72">
      <x:c r="R47" s="410">
        <x:f>R21+R30+R44</x:f>
        <x:v>83843113.359851122</x:v>
      </x:c>
      <x:c r="S47" s="410">
        <x:f t="shared" ref="S47:AP47" si="55">S21+S30+S44</x:f>
        <x:v>79242773.003135636</x:v>
      </x:c>
      <x:c r="T47" s="410">
        <x:f t="shared" si="55"/>
        <x:v>74898007.110682115</x:v>
      </x:c>
      <x:c r="U47" s="410">
        <x:f t="shared" si="55"/>
        <x:v>79242773.003135636</x:v>
      </x:c>
      <x:c r="V47" s="410">
        <x:f t="shared" si="55"/>
        <x:v>79242773.003135636</x:v>
      </x:c>
      <x:c r="W47" s="410">
        <x:f t="shared" si="55"/>
        <x:v>77985307.145213962</x:v>
      </x:c>
      <x:c r="X47" s="410">
        <x:f t="shared" si="55"/>
        <x:v>73512754.020629466</x:v>
      </x:c>
      <x:c r="Y47" s="410">
        <x:f t="shared" si="55"/>
        <x:v>71595945.538664669</x:v>
      </x:c>
      <x:c r="Z47" s="410">
        <x:f t="shared" si="55"/>
        <x:v>75569593.61275816</x:v>
      </x:c>
      <x:c r="AA47" s="410">
        <x:f t="shared" si="55"/>
        <x:v>79275423.344556749</x:v>
      </x:c>
      <x:c r="AB47" s="410">
        <x:f t="shared" si="55"/>
        <x:v>78508699.951770827</x:v>
      </x:c>
      <x:c r="AC47" s="410">
        <x:f t="shared" si="55"/>
        <x:v>79914359.505211681</x:v>
      </x:c>
      <x:c r="AE47" s="410">
        <x:f t="shared" si="55"/>
        <x:v>5200830.2099332847</x:v>
      </x:c>
      <x:c r="AF47" s="410">
        <x:f t="shared" si="55"/>
        <x:v>4851204.3428229075</x:v>
      </x:c>
      <x:c r="AG47" s="410">
        <x:f t="shared" si="55"/>
        <x:v>4521002.1349964403</x:v>
      </x:c>
      <x:c r="AH47" s="410">
        <x:f t="shared" si="55"/>
        <x:v>4851204.3428229075</x:v>
      </x:c>
      <x:c r="AI47" s="410">
        <x:f t="shared" si="55"/>
        <x:v>4851204.3428229075</x:v>
      </x:c>
      <x:c r="AJ47" s="410">
        <x:f t="shared" si="55"/>
        <x:v>4752340.224500645</x:v>
      </x:c>
      <x:c r="AK47" s="410">
        <x:f t="shared" si="55"/>
        <x:v>4412426.1870322227</x:v>
      </x:c>
      <x:c r="AL47" s="410">
        <x:f t="shared" si="55"/>
        <x:v>4266748.7424028981</x:v>
      </x:c>
      <x:c r="AM47" s="410">
        <x:f t="shared" si="55"/>
        <x:v>4566767.9681618745</x:v>
      </x:c>
      <x:c r="AN47" s="410">
        <x:f t="shared" si="55"/>
        <x:v>4848411.0277785668</x:v>
      </x:c>
      <x:c r="AO47" s="410">
        <x:f t="shared" si="55"/>
        <x:v>4790140.049926837</x:v>
      </x:c>
      <x:c r="AP47" s="410">
        <x:f t="shared" si="55"/>
        <x:v>4896970.1759883417</x:v>
      </x:c>
      <x:c r="AT47" s="410">
        <x:f t="shared" ref="AT47:BE47" si="56">AT21+AT30+AT44</x:f>
        <x:v>834467.90299572039</x:v>
      </x:c>
      <x:c r="AU47" s="410">
        <x:f t="shared" si="56"/>
        <x:v>775332.38231098431</x:v>
      </x:c>
      <x:c r="AV47" s="410">
        <x:f t="shared" si="56"/>
        <x:v>716196.86162624822</x:v>
      </x:c>
      <x:c r="AW47" s="410">
        <x:f t="shared" si="56"/>
        <x:v>775332.38231098431</x:v>
      </x:c>
      <x:c r="AX47" s="410">
        <x:f t="shared" si="56"/>
        <x:v>775332.38231098431</x:v>
      </x:c>
      <x:c r="AY47" s="410">
        <x:f t="shared" si="56"/>
        <x:v>3249049.9286733237</x:v>
      </x:c>
      <x:c r="AZ47" s="410">
        <x:f t="shared" si="56"/>
        <x:v>689914.40798858774</x:v>
      </x:c>
      <x:c r="BA47" s="410">
        <x:f t="shared" si="56"/>
        <x:v>663631.95435092726</x:v>
      </x:c>
      <x:c r="BB47" s="410">
        <x:f t="shared" si="56"/>
        <x:v>709626.2482168331</x:v>
      </x:c>
      <x:c r="BC47" s="410">
        <x:f t="shared" si="56"/>
        <x:v>762191.15549215407</x:v>
      </x:c>
      <x:c r="BD47" s="410">
        <x:f t="shared" si="56"/>
        <x:v>749049.92867332383</x:v>
      </x:c>
      <x:c r="BE47" s="410">
        <x:f t="shared" si="56"/>
        <x:v>3268761.7689015693</x:v>
      </x:c>
      <x:c r="BS47" s="410"/>
    </x:row>
    <x:row r="48" spans="2:72">
      <x:c r="E48" s="1835"/>
      <x:c r="F48" s="1835"/>
      <x:c r="G48" s="1835"/>
      <x:c r="H48" s="1835"/>
      <x:c r="I48" s="1835"/>
      <x:c r="J48" s="1835"/>
      <x:c r="K48" s="1835"/>
      <x:c r="L48" s="1835"/>
      <x:c r="M48" s="1835"/>
      <x:c r="N48" s="1835"/>
      <x:c r="O48" s="1835"/>
      <x:c r="P48" s="1835"/>
    </x:row>
    <x:row r="49" spans="4:16">
      <x:c r="D49" s="470" t="s">
        <x:v>2491</x:v>
      </x:c>
      <x:c r="E49" s="1835">
        <x:v>430</x:v>
      </x:c>
      <x:c r="F49" s="1835">
        <x:v>393</x:v>
      </x:c>
      <x:c r="G49" s="1835">
        <x:v>357</x:v>
      </x:c>
      <x:c r="H49" s="1835">
        <x:v>393</x:v>
      </x:c>
      <x:c r="I49" s="1835">
        <x:v>393</x:v>
      </x:c>
      <x:c r="J49" s="1835">
        <x:v>377</x:v>
      </x:c>
      <x:c r="K49" s="1835">
        <x:v>340</x:v>
      </x:c>
      <x:c r="L49" s="1835">
        <x:v>324</x:v>
      </x:c>
      <x:c r="M49" s="1835">
        <x:v>354</x:v>
      </x:c>
      <x:c r="N49" s="1835">
        <x:v>384</x:v>
      </x:c>
      <x:c r="O49" s="1835">
        <x:v>378</x:v>
      </x:c>
      <x:c r="P49" s="1835">
        <x:v>389</x:v>
      </x:c>
    </x:row>
    <x:row r="50" spans="4:16">
      <x:c r="D50" s="470" t="s">
        <x:v>2551</x:v>
      </x:c>
      <x:c r="E50" s="1835">
        <x:f>ROUND(E49*0.95,0)</x:f>
        <x:v>409</x:v>
      </x:c>
      <x:c r="F50" s="1835">
        <x:f t="shared" ref="F50:P50" si="57">ROUND(F49*0.95,0)</x:f>
        <x:v>373</x:v>
      </x:c>
      <x:c r="G50" s="1835">
        <x:f t="shared" si="57"/>
        <x:v>339</x:v>
      </x:c>
      <x:c r="H50" s="1835">
        <x:f t="shared" si="57"/>
        <x:v>373</x:v>
      </x:c>
      <x:c r="I50" s="1835">
        <x:f t="shared" si="57"/>
        <x:v>373</x:v>
      </x:c>
      <x:c r="J50" s="1835">
        <x:f t="shared" si="57"/>
        <x:v>358</x:v>
      </x:c>
      <x:c r="K50" s="1835">
        <x:f t="shared" si="57"/>
        <x:v>323</x:v>
      </x:c>
      <x:c r="L50" s="1835">
        <x:f t="shared" si="57"/>
        <x:v>308</x:v>
      </x:c>
      <x:c r="M50" s="1835">
        <x:f t="shared" si="57"/>
        <x:v>336</x:v>
      </x:c>
      <x:c r="N50" s="1835">
        <x:f t="shared" si="57"/>
        <x:v>365</x:v>
      </x:c>
      <x:c r="O50" s="1835">
        <x:f t="shared" si="57"/>
        <x:v>359</x:v>
      </x:c>
      <x:c r="P50" s="1835">
        <x:f t="shared" si="57"/>
        <x:v>370</x:v>
      </x:c>
    </x:row>
    <x:row r="52" spans="4:16">
      <x:c r="E52" s="410">
        <x:f>E49-E44</x:f>
        <x:v>21</x:v>
      </x:c>
      <x:c r="F52" s="410">
        <x:f t="shared" ref="F52:P52" si="58">F49-F44</x:f>
        <x:v>20</x:v>
      </x:c>
      <x:c r="G52" s="410">
        <x:f t="shared" si="58"/>
        <x:v>18</x:v>
      </x:c>
      <x:c r="H52" s="410">
        <x:f t="shared" si="58"/>
        <x:v>20</x:v>
      </x:c>
      <x:c r="I52" s="410">
        <x:f t="shared" si="58"/>
        <x:v>20</x:v>
      </x:c>
      <x:c r="J52" s="410">
        <x:f t="shared" si="58"/>
        <x:v>19</x:v>
      </x:c>
      <x:c r="K52" s="410">
        <x:f t="shared" si="58"/>
        <x:v>17</x:v>
      </x:c>
      <x:c r="L52" s="410">
        <x:f t="shared" si="58"/>
        <x:v>16</x:v>
      </x:c>
      <x:c r="M52" s="410">
        <x:f t="shared" si="58"/>
        <x:v>18</x:v>
      </x:c>
      <x:c r="N52" s="410">
        <x:f t="shared" si="58"/>
        <x:v>19</x:v>
      </x:c>
      <x:c r="O52" s="410">
        <x:f t="shared" si="58"/>
        <x:v>19</x:v>
      </x:c>
      <x:c r="P52" s="410">
        <x:f t="shared" si="58"/>
        <x:v>19</x:v>
      </x:c>
    </x:row>
  </x:sheetData>
  <x:mergeCells count="30">
    <x:mergeCell ref="BG1:BR1"/>
    <x:mergeCell ref="B4:B5"/>
    <x:mergeCell ref="C4:D4"/>
    <x:mergeCell ref="C5:D5"/>
    <x:mergeCell ref="B10:D10"/>
    <x:mergeCell ref="C3:D3"/>
    <x:mergeCell ref="E1:P1"/>
    <x:mergeCell ref="R1:AC1"/>
    <x:mergeCell ref="AE1:AP1"/>
    <x:mergeCell ref="AT1:BE1"/>
    <x:mergeCell ref="B11:B12"/>
    <x:mergeCell ref="C11:D11"/>
    <x:mergeCell ref="C12:D12"/>
    <x:mergeCell ref="B21:D21"/>
    <x:mergeCell ref="B22:B28"/>
    <x:mergeCell ref="C22:D22"/>
    <x:mergeCell ref="C23:D23"/>
    <x:mergeCell ref="C24:D24"/>
    <x:mergeCell ref="C25:D25"/>
    <x:mergeCell ref="C26:D26"/>
    <x:mergeCell ref="C27:C28"/>
    <x:mergeCell ref="B20:D20"/>
    <x:mergeCell ref="B29:D29"/>
    <x:mergeCell ref="C45:D45"/>
    <x:mergeCell ref="B30:D30"/>
    <x:mergeCell ref="B31:D31"/>
    <x:mergeCell ref="B32:B41"/>
    <x:mergeCell ref="C32:C35"/>
    <x:mergeCell ref="C36:C41"/>
    <x:mergeCell ref="B42:D42"/>
  </x:mergeCells>
  <x:phoneticPr fontId="9" type="noConversion"/>
  <x:pageMargins left="0.7" right="0.7" top="0.75" bottom="0.75" header="0.3" footer="0.3"/>
</x:worksheet>
</file>

<file path=xl/worksheets/sheet3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802A9E3-324A-4B99-A289-2C4344D39193}" mc:Ignorable="x14ac xr xr2 xr3">
  <x:dimension ref="A1:AN30"/>
  <x:sheetViews>
    <x:sheetView topLeftCell="U1" zoomScale="85" zoomScaleNormal="85" workbookViewId="0">
      <x:selection activeCell="AC4" sqref="AC4"/>
    </x:sheetView>
  </x:sheetViews>
  <x:sheetFormatPr defaultColWidth="8.8984375" defaultRowHeight="21"/>
  <x:cols>
    <x:col min="1" max="1" width="20.69921875" style="699" customWidth="1"/>
    <x:col min="2" max="13" width="14.69921875" style="576" bestFit="1" customWidth="1"/>
    <x:col min="14" max="14" width="10.19921875" style="576" bestFit="1" customWidth="1"/>
    <x:col min="15" max="15" width="5.09765625" style="576" customWidth="1"/>
    <x:col min="16" max="17" width="17.09765625" style="576" bestFit="1" customWidth="1"/>
    <x:col min="18" max="18" width="16" style="576" bestFit="1" customWidth="1"/>
    <x:col min="19" max="20" width="16" style="576" customWidth="1"/>
    <x:col min="21" max="21" width="18.3984375" style="576" bestFit="1" customWidth="1"/>
    <x:col min="22" max="22" width="13.59765625" style="576" customWidth="1"/>
    <x:col min="23" max="23" width="18.09765625" style="576" bestFit="1" customWidth="1"/>
    <x:col min="24" max="35" width="15.59765625" style="576" bestFit="1" customWidth="1"/>
    <x:col min="36" max="36" width="17.796875" style="576" bestFit="1" customWidth="1"/>
    <x:col min="37" max="37" width="13.09765625" style="642" customWidth="1"/>
    <x:col min="38" max="38" width="9.8984375" style="642" bestFit="1" customWidth="1"/>
    <x:col min="39" max="16384" width="8.8984375" style="576"/>
  </x:cols>
  <x:sheetData>
    <x:row r="1" spans="1:40">
      <x:c r="B1" s="704" t="s">
        <x:v>844</x:v>
      </x:c>
      <x:c r="C1" s="704" t="s">
        <x:v>844</x:v>
      </x:c>
      <x:c r="D1" s="704" t="s">
        <x:v>844</x:v>
      </x:c>
      <x:c r="E1" s="704" t="s">
        <x:v>844</x:v>
      </x:c>
      <x:c r="F1" s="704" t="s">
        <x:v>844</x:v>
      </x:c>
      <x:c r="G1" s="704" t="s">
        <x:v>844</x:v>
      </x:c>
      <x:c r="H1" s="704" t="s">
        <x:v>844</x:v>
      </x:c>
      <x:c r="I1" s="704" t="s">
        <x:v>844</x:v>
      </x:c>
      <x:c r="J1" s="704" t="s">
        <x:v>844</x:v>
      </x:c>
      <x:c r="K1" s="704" t="s">
        <x:v>844</x:v>
      </x:c>
      <x:c r="L1" s="704" t="s">
        <x:v>844</x:v>
      </x:c>
      <x:c r="M1" s="704" t="s">
        <x:v>844</x:v>
      </x:c>
      <x:c r="N1" s="704" t="s">
        <x:v>969</x:v>
      </x:c>
      <x:c r="O1" s="704"/>
      <x:c r="P1" s="704">
        <x:v>2025</x:v>
      </x:c>
      <x:c r="Q1" s="704">
        <x:v>2025</x:v>
      </x:c>
      <x:c r="R1" s="704">
        <x:v>2025</x:v>
      </x:c>
      <x:c r="S1" s="704"/>
      <x:c r="T1" s="704"/>
      <x:c r="U1" s="704"/>
      <x:c r="V1" s="704"/>
      <x:c r="W1" s="704"/>
      <x:c r="X1" s="704" t="s">
        <x:v>1542</x:v>
      </x:c>
      <x:c r="Y1" s="704" t="s">
        <x:v>1542</x:v>
      </x:c>
      <x:c r="Z1" s="704" t="s">
        <x:v>1542</x:v>
      </x:c>
      <x:c r="AA1" s="704" t="s">
        <x:v>1542</x:v>
      </x:c>
      <x:c r="AB1" s="704" t="s">
        <x:v>1542</x:v>
      </x:c>
      <x:c r="AC1" s="704" t="s">
        <x:v>1542</x:v>
      </x:c>
      <x:c r="AD1" s="704" t="s">
        <x:v>1542</x:v>
      </x:c>
      <x:c r="AE1" s="704" t="s">
        <x:v>1542</x:v>
      </x:c>
      <x:c r="AF1" s="704" t="s">
        <x:v>1542</x:v>
      </x:c>
      <x:c r="AG1" s="704" t="s">
        <x:v>1542</x:v>
      </x:c>
      <x:c r="AH1" s="704" t="s">
        <x:v>1542</x:v>
      </x:c>
      <x:c r="AI1" s="704" t="s">
        <x:v>1542</x:v>
      </x:c>
    </x:row>
    <x:row r="2" spans="1:40">
      <x:c r="B2" s="705" t="s">
        <x:v>0</x:v>
      </x:c>
      <x:c r="C2" s="705" t="s">
        <x:v>1</x:v>
      </x:c>
      <x:c r="D2" s="705" t="s">
        <x:v>2</x:v>
      </x:c>
      <x:c r="E2" s="705" t="s">
        <x:v>3</x:v>
      </x:c>
      <x:c r="F2" s="705" t="s">
        <x:v>4</x:v>
      </x:c>
      <x:c r="G2" s="705" t="s">
        <x:v>5</x:v>
      </x:c>
      <x:c r="H2" s="705" t="s">
        <x:v>6</x:v>
      </x:c>
      <x:c r="I2" s="705" t="s">
        <x:v>7</x:v>
      </x:c>
      <x:c r="J2" s="705" t="s">
        <x:v>8</x:v>
      </x:c>
      <x:c r="K2" s="705" t="s">
        <x:v>9</x:v>
      </x:c>
      <x:c r="L2" s="705" t="s">
        <x:v>62</x:v>
      </x:c>
      <x:c r="M2" s="705" t="s">
        <x:v>63</x:v>
      </x:c>
      <x:c r="N2" s="704" t="s">
        <x:v>970</x:v>
      </x:c>
      <x:c r="O2" s="704"/>
      <x:c r="P2" s="704" t="s">
        <x:v>972</x:v>
      </x:c>
      <x:c r="Q2" s="704" t="s">
        <x:v>973</x:v>
      </x:c>
      <x:c r="R2" s="704" t="s">
        <x:v>971</x:v>
      </x:c>
      <x:c r="S2" s="704" t="s">
        <x:v>2463</x:v>
      </x:c>
      <x:c r="T2" s="704" t="s">
        <x:v>2323</x:v>
      </x:c>
      <x:c r="U2" s="704" t="s">
        <x:v>2327</x:v>
      </x:c>
      <x:c r="V2" s="704"/>
      <x:c r="W2" s="704" t="s">
        <x:v>971</x:v>
      </x:c>
      <x:c r="X2" s="705" t="s">
        <x:v>0</x:v>
      </x:c>
      <x:c r="Y2" s="705" t="s">
        <x:v>1</x:v>
      </x:c>
      <x:c r="Z2" s="705" t="s">
        <x:v>2</x:v>
      </x:c>
      <x:c r="AA2" s="705" t="s">
        <x:v>3</x:v>
      </x:c>
      <x:c r="AB2" s="705" t="s">
        <x:v>4</x:v>
      </x:c>
      <x:c r="AC2" s="705" t="s">
        <x:v>5</x:v>
      </x:c>
      <x:c r="AD2" s="705" t="s">
        <x:v>6</x:v>
      </x:c>
      <x:c r="AE2" s="705" t="s">
        <x:v>7</x:v>
      </x:c>
      <x:c r="AF2" s="705" t="s">
        <x:v>8</x:v>
      </x:c>
      <x:c r="AG2" s="705" t="s">
        <x:v>9</x:v>
      </x:c>
      <x:c r="AH2" s="705" t="s">
        <x:v>62</x:v>
      </x:c>
      <x:c r="AI2" s="705" t="s">
        <x:v>63</x:v>
      </x:c>
      <x:c r="AJ2" s="704" t="s">
        <x:v>132</x:v>
      </x:c>
    </x:row>
    <x:row r="3" spans="1:40">
      <x:c r="B3" s="700">
        <x:f>SUM(B4:B7)</x:f>
        <x:v>529</x:v>
      </x:c>
      <x:c r="C3" s="700">
        <x:f t="shared" ref="C3:M3" si="0">SUM(C4:C7)</x:f>
        <x:v>520</x:v>
      </x:c>
      <x:c r="D3" s="700">
        <x:f t="shared" si="0"/>
        <x:v>514</x:v>
      </x:c>
      <x:c r="E3" s="700">
        <x:f t="shared" si="0"/>
        <x:v>494</x:v>
      </x:c>
      <x:c r="F3" s="700">
        <x:f t="shared" si="0"/>
        <x:v>470</x:v>
      </x:c>
      <x:c r="G3" s="700">
        <x:f t="shared" si="0"/>
        <x:v>470</x:v>
      </x:c>
      <x:c r="H3" s="700">
        <x:f t="shared" si="0"/>
        <x:v>470</x:v>
      </x:c>
      <x:c r="I3" s="700">
        <x:f t="shared" si="0"/>
        <x:v>471</x:v>
      </x:c>
      <x:c r="J3" s="700">
        <x:f t="shared" si="0"/>
        <x:v>481</x:v>
      </x:c>
      <x:c r="K3" s="700">
        <x:f t="shared" si="0"/>
        <x:v>482</x:v>
      </x:c>
      <x:c r="L3" s="700">
        <x:f t="shared" si="0"/>
        <x:v>502</x:v>
      </x:c>
      <x:c r="M3" s="700">
        <x:f t="shared" si="0"/>
        <x:v>502</x:v>
      </x:c>
      <x:c r="P3" s="644">
        <x:f>SUM(B25:J25)</x:f>
        <x:v>556627697.6795001</x:v>
      </x:c>
      <x:c r="Q3" s="644">
        <x:f>SUM(K25:M25)</x:f>
        <x:v>217272293.84712672</x:v>
      </x:c>
      <x:c r="R3" s="644">
        <x:f t="shared" ref="R3" si="1">SUM(R4:R7)</x:f>
        <x:v>773899991.52662683</x:v>
      </x:c>
      <x:c r="S3" s="644"/>
      <x:c r="T3" s="644"/>
      <x:c r="U3" s="643"/>
      <x:c r="V3" s="643"/>
      <x:c r="W3" s="1653">
        <x:f>SUM(W4:W7)</x:f>
        <x:v>1003427522.5987456</x:v>
      </x:c>
      <x:c r="X3" s="1654">
        <x:f>SUM(X4:X7)</x:f>
        <x:v>83843113.359851122</x:v>
      </x:c>
      <x:c r="Y3" s="1654">
        <x:f>SUM(Y4:Y7)</x:f>
        <x:v>79242773.003135636</x:v>
      </x:c>
      <x:c r="Z3" s="1654">
        <x:f>SUM(Z4:Z7)</x:f>
        <x:v>74898007.110682115</x:v>
      </x:c>
      <x:c r="AA3" s="1654">
        <x:f t="shared" ref="AA3:AJ3" si="2">SUM(AA4:AA7)</x:f>
        <x:v>79242773.003135636</x:v>
      </x:c>
      <x:c r="AB3" s="1654">
        <x:f t="shared" si="2"/>
        <x:v>79242773.003135636</x:v>
      </x:c>
      <x:c r="AC3" s="1654">
        <x:f t="shared" si="2"/>
        <x:v>77985307.145213962</x:v>
      </x:c>
      <x:c r="AD3" s="1654">
        <x:f t="shared" si="2"/>
        <x:v>73512754.020629466</x:v>
      </x:c>
      <x:c r="AE3" s="1654">
        <x:f t="shared" si="2"/>
        <x:v>71595945.538664669</x:v>
      </x:c>
      <x:c r="AF3" s="1654">
        <x:f t="shared" si="2"/>
        <x:v>75569593.61275816</x:v>
      </x:c>
      <x:c r="AG3" s="1654">
        <x:f t="shared" si="2"/>
        <x:v>79275423.344556749</x:v>
      </x:c>
      <x:c r="AH3" s="1654">
        <x:f t="shared" si="2"/>
        <x:v>78508699.951770827</x:v>
      </x:c>
      <x:c r="AI3" s="1654">
        <x:f t="shared" si="2"/>
        <x:v>79914359.505211681</x:v>
      </x:c>
      <x:c r="AJ3" s="1654">
        <x:f t="shared" si="2"/>
        <x:v>70596000</x:v>
      </x:c>
    </x:row>
    <x:row r="4" spans="1:40">
      <x:c r="A4" s="707" t="s">
        <x:v>974</x:v>
      </x:c>
      <x:c r="B4" s="706">
        <x:v>8</x:v>
      </x:c>
      <x:c r="C4" s="706">
        <x:v>8</x:v>
      </x:c>
      <x:c r="D4" s="706">
        <x:v>8</x:v>
      </x:c>
      <x:c r="E4" s="706">
        <x:v>8</x:v>
      </x:c>
      <x:c r="F4" s="706">
        <x:v>8</x:v>
      </x:c>
      <x:c r="G4" s="706">
        <x:v>8</x:v>
      </x:c>
      <x:c r="H4" s="706">
        <x:v>8</x:v>
      </x:c>
      <x:c r="I4" s="706">
        <x:v>8</x:v>
      </x:c>
      <x:c r="J4" s="706">
        <x:v>8</x:v>
      </x:c>
      <x:c r="K4" s="706">
        <x:v>8</x:v>
      </x:c>
      <x:c r="L4" s="706">
        <x:v>8</x:v>
      </x:c>
      <x:c r="M4" s="706">
        <x:v>8</x:v>
      </x:c>
      <x:c r="N4" s="644">
        <x:f>ROUND(AVERAGE(B4:M4),0)</x:f>
        <x:v>8</x:v>
      </x:c>
      <x:c r="O4" s="701"/>
      <x:c r="P4" s="644">
        <x:f>SUM(B21:J21)</x:f>
        <x:v>103527680.1877</x:v>
      </x:c>
      <x:c r="Q4" s="644">
        <x:f>SUM(K21:M21)</x:f>
        <x:v>38943030.780000001</x:v>
      </x:c>
      <x:c r="R4" s="644">
        <x:f>SUM(P4:Q4)</x:f>
        <x:v>142470710.9677</x:v>
      </x:c>
      <x:c r="S4" s="1814">
        <x:f>R4/N4/12</x:f>
        <x:v>1484069.9059135418</x:v>
      </x:c>
      <x:c r="T4" s="644">
        <x:f>M21/M4</x:f>
        <x:v>1622626.2825000002</x:v>
      </x:c>
      <x:c r="U4" s="1815">
        <x:f>S4*1.1</x:f>
        <x:v>1632476.896504896</x:v>
      </x:c>
      <x:c r="V4" s="643">
        <x:f>W4/R4</x:f>
        <x:v>1.1053905816485616</x:v>
      </x:c>
      <x:c r="W4" s="644">
        <x:f>SUM(X4:AJ4)</x:f>
        <x:v>157485782.06447002</x:v>
      </x:c>
      <x:c r="X4" s="644">
        <x:f t="shared" ref="X4:AI4" si="3">X10*$U$4</x:f>
        <x:v>13059815.172039168</x:v>
      </x:c>
      <x:c r="Y4" s="644">
        <x:f t="shared" si="3"/>
        <x:v>13059815.172039168</x:v>
      </x:c>
      <x:c r="Z4" s="644">
        <x:f t="shared" si="3"/>
        <x:v>13059815.172039168</x:v>
      </x:c>
      <x:c r="AA4" s="644">
        <x:f t="shared" si="3"/>
        <x:v>13059815.172039168</x:v>
      </x:c>
      <x:c r="AB4" s="644">
        <x:f t="shared" si="3"/>
        <x:v>13059815.172039168</x:v>
      </x:c>
      <x:c r="AC4" s="644">
        <x:f t="shared" si="3"/>
        <x:v>13059815.172039168</x:v>
      </x:c>
      <x:c r="AD4" s="644">
        <x:f t="shared" si="3"/>
        <x:v>13059815.172039168</x:v>
      </x:c>
      <x:c r="AE4" s="644">
        <x:f t="shared" si="3"/>
        <x:v>13059815.172039168</x:v>
      </x:c>
      <x:c r="AF4" s="644">
        <x:f t="shared" si="3"/>
        <x:v>13059815.172039168</x:v>
      </x:c>
      <x:c r="AG4" s="644">
        <x:f t="shared" si="3"/>
        <x:v>13059815.172039168</x:v>
      </x:c>
      <x:c r="AH4" s="644">
        <x:f t="shared" si="3"/>
        <x:v>13059815.172039168</x:v>
      </x:c>
      <x:c r="AI4" s="644">
        <x:f t="shared" si="3"/>
        <x:v>13059815.172039168</x:v>
      </x:c>
      <x:c r="AJ4" s="644">
        <x:f>AK4*12</x:f>
        <x:v>768000</x:v>
      </x:c>
      <x:c r="AK4" s="642">
        <x:f>$AL$4*X10</x:f>
        <x:v>64000</x:v>
      </x:c>
      <x:c r="AL4" s="642">
        <x:v>8000</x:v>
      </x:c>
      <x:c r="AN4" s="1656">
        <x:f>AJ4/W4</x:f>
        <x:v>4.8766307023551088E-3</x:v>
      </x:c>
    </x:row>
    <x:row r="5" spans="1:40">
      <x:c r="A5" s="707" t="s">
        <x:v>942</x:v>
      </x:c>
      <x:c r="B5" s="708">
        <x:v>38</x:v>
      </x:c>
      <x:c r="C5" s="708">
        <x:v>37</x:v>
      </x:c>
      <x:c r="D5" s="708">
        <x:v>36</x:v>
      </x:c>
      <x:c r="E5" s="708">
        <x:v>37</x:v>
      </x:c>
      <x:c r="F5" s="708">
        <x:v>37</x:v>
      </x:c>
      <x:c r="G5" s="708">
        <x:v>37</x:v>
      </x:c>
      <x:c r="H5" s="708">
        <x:v>37</x:v>
      </x:c>
      <x:c r="I5" s="708">
        <x:v>39</x:v>
      </x:c>
      <x:c r="J5" s="708">
        <x:v>38</x:v>
      </x:c>
      <x:c r="K5" s="708">
        <x:v>39</x:v>
      </x:c>
      <x:c r="L5" s="708">
        <x:v>39</x:v>
      </x:c>
      <x:c r="M5" s="708">
        <x:v>39</x:v>
      </x:c>
      <x:c r="N5" s="644">
        <x:f t="shared" ref="N5:N7" si="4">ROUND(AVERAGE(B5:M5),0)</x:f>
        <x:v>38</x:v>
      </x:c>
      <x:c r="O5" s="701"/>
      <x:c r="P5" s="644">
        <x:f>SUM(B22:J22)</x:f>
        <x:v>58184005.671599999</x:v>
      </x:c>
      <x:c r="Q5" s="644">
        <x:f>SUM(K22:M22)</x:f>
        <x:v>21189865.377300002</x:v>
      </x:c>
      <x:c r="R5" s="644">
        <x:f>SUM(P5:Q5)</x:f>
        <x:v>79373871.048900008</x:v>
      </x:c>
      <x:c r="S5" s="644">
        <x:f t="shared" ref="S5:S7" si="5">R5/N5/12</x:f>
        <x:v>174065.50668618424</x:v>
      </x:c>
      <x:c r="T5" s="1814">
        <x:f>M22/M5</x:f>
        <x:v>181109.96048974359</x:v>
      </x:c>
      <x:c r="U5" s="1815">
        <x:f>T5*1.1</x:f>
        <x:v>199220.95653871796</x:v>
      </x:c>
      <x:c r="V5" s="643">
        <x:f>W5/R5</x:f>
        <x:v>1.2712755193257392</x:v>
      </x:c>
      <x:c r="W5" s="644">
        <x:f>SUM(X5:AJ5)</x:f>
        <x:v>100906059.13858461</x:v>
      </x:c>
      <x:c r="X5" s="644">
        <x:f t="shared" ref="X5:AI5" si="6">X11*$U$5</x:f>
        <x:v>7968838.2615487184</x:v>
      </x:c>
      <x:c r="Y5" s="644">
        <x:f t="shared" si="6"/>
        <x:v>7968838.2615487184</x:v>
      </x:c>
      <x:c r="Z5" s="644">
        <x:f t="shared" si="6"/>
        <x:v>7968838.2615487184</x:v>
      </x:c>
      <x:c r="AA5" s="644">
        <x:f t="shared" si="6"/>
        <x:v>7968838.2615487184</x:v>
      </x:c>
      <x:c r="AB5" s="644">
        <x:f t="shared" si="6"/>
        <x:v>7968838.2615487184</x:v>
      </x:c>
      <x:c r="AC5" s="644">
        <x:f t="shared" si="6"/>
        <x:v>7968838.2615487184</x:v>
      </x:c>
      <x:c r="AD5" s="644">
        <x:f t="shared" si="6"/>
        <x:v>7968838.2615487184</x:v>
      </x:c>
      <x:c r="AE5" s="644">
        <x:f t="shared" si="6"/>
        <x:v>7968838.2615487184</x:v>
      </x:c>
      <x:c r="AF5" s="644">
        <x:f t="shared" si="6"/>
        <x:v>7968838.2615487184</x:v>
      </x:c>
      <x:c r="AG5" s="644">
        <x:f t="shared" si="6"/>
        <x:v>7968838.2615487184</x:v>
      </x:c>
      <x:c r="AH5" s="644">
        <x:f t="shared" si="6"/>
        <x:v>7968838.2615487184</x:v>
      </x:c>
      <x:c r="AI5" s="644">
        <x:f t="shared" si="6"/>
        <x:v>7968838.2615487184</x:v>
      </x:c>
      <x:c r="AJ5" s="644">
        <x:f>AK5*12</x:f>
        <x:v>5280000</x:v>
      </x:c>
      <x:c r="AK5" s="642">
        <x:f>$AL$5*X11</x:f>
        <x:v>440000</x:v>
      </x:c>
      <x:c r="AL5" s="642">
        <x:v>11000</x:v>
      </x:c>
      <x:c r="AN5" s="1656">
        <x:f t="shared" ref="AN5:AN7" si="7">AJ5/W5</x:f>
        <x:v>5.2325896433517795E-2</x:v>
      </x:c>
    </x:row>
    <x:row r="6" spans="1:40">
      <x:c r="A6" s="707" t="s">
        <x:v>946</x:v>
      </x:c>
      <x:c r="B6" s="708">
        <x:v>94</x:v>
      </x:c>
      <x:c r="C6" s="708">
        <x:v>95</x:v>
      </x:c>
      <x:c r="D6" s="708">
        <x:v>95</x:v>
      </x:c>
      <x:c r="E6" s="708">
        <x:v>92</x:v>
      </x:c>
      <x:c r="F6" s="708">
        <x:v>91</x:v>
      </x:c>
      <x:c r="G6" s="708">
        <x:v>90</x:v>
      </x:c>
      <x:c r="H6" s="708">
        <x:v>89</x:v>
      </x:c>
      <x:c r="I6" s="708">
        <x:v>84</x:v>
      </x:c>
      <x:c r="J6" s="708">
        <x:v>83</x:v>
      </x:c>
      <x:c r="K6" s="708">
        <x:v>80</x:v>
      </x:c>
      <x:c r="L6" s="708">
        <x:v>80</x:v>
      </x:c>
      <x:c r="M6" s="708">
        <x:v>80</x:v>
      </x:c>
      <x:c r="N6" s="644">
        <x:f t="shared" si="4"/>
        <x:v>88</x:v>
      </x:c>
      <x:c r="O6" s="701"/>
      <x:c r="P6" s="644">
        <x:f>SUM(B23:J23)</x:f>
        <x:v>88295213.904299989</x:v>
      </x:c>
      <x:c r="Q6" s="644">
        <x:f>SUM(K23:M23)</x:f>
        <x:v>28771314.503699999</x:v>
      </x:c>
      <x:c r="R6" s="644">
        <x:f>SUM(P6:Q6)</x:f>
        <x:v>117066528.40799999</x:v>
      </x:c>
      <x:c r="S6" s="644">
        <x:f t="shared" si="5"/>
        <x:v>110858.45493181818</x:v>
      </x:c>
      <x:c r="T6" s="1814">
        <x:f t="shared" ref="T6:T7" si="8">M23/M6</x:f>
        <x:v>119880.47709874999</x:v>
      </x:c>
      <x:c r="U6" s="1815">
        <x:f>T6*1.1</x:f>
        <x:v>131868.52480862499</x:v>
      </x:c>
      <x:c r="V6" s="643">
        <x:f>W6/R6</x:f>
        <x:v>1.2245310972464876</x:v>
      </x:c>
      <x:c r="W6" s="644">
        <x:f>SUM(X6:AJ6)</x:f>
        <x:v>143351604.48228535</x:v>
      </x:c>
      <x:c r="X6" s="644">
        <x:f t="shared" ref="X6:AI6" si="9">$U$6*X12</x:f>
        <x:v>10549481.984689999</x:v>
      </x:c>
      <x:c r="Y6" s="644">
        <x:f t="shared" si="9"/>
        <x:v>10549481.984689999</x:v>
      </x:c>
      <x:c r="Z6" s="644">
        <x:f t="shared" si="9"/>
        <x:v>10549481.984689999</x:v>
      </x:c>
      <x:c r="AA6" s="644">
        <x:f t="shared" si="9"/>
        <x:v>10549481.984689999</x:v>
      </x:c>
      <x:c r="AB6" s="644">
        <x:f t="shared" si="9"/>
        <x:v>10549481.984689999</x:v>
      </x:c>
      <x:c r="AC6" s="644">
        <x:f t="shared" si="9"/>
        <x:v>11208824.608733125</x:v>
      </x:c>
      <x:c r="AD6" s="644">
        <x:f t="shared" si="9"/>
        <x:v>11208824.608733125</x:v>
      </x:c>
      <x:c r="AE6" s="644">
        <x:f t="shared" si="9"/>
        <x:v>11208824.608733125</x:v>
      </x:c>
      <x:c r="AF6" s="644">
        <x:f t="shared" si="9"/>
        <x:v>11604430.183158999</x:v>
      </x:c>
      <x:c r="AG6" s="644">
        <x:f t="shared" si="9"/>
        <x:v>11604430.183158999</x:v>
      </x:c>
      <x:c r="AH6" s="644">
        <x:f t="shared" si="9"/>
        <x:v>11604430.183158999</x:v>
      </x:c>
      <x:c r="AI6" s="644">
        <x:f t="shared" si="9"/>
        <x:v>11604430.183158999</x:v>
      </x:c>
      <x:c r="AJ6" s="644">
        <x:f>AK6*12</x:f>
        <x:v>10560000</x:v>
      </x:c>
      <x:c r="AK6" s="642">
        <x:f>$AL$6*X12</x:f>
        <x:v>880000</x:v>
      </x:c>
      <x:c r="AL6" s="642">
        <x:v>11000</x:v>
      </x:c>
      <x:c r="AN6" s="1656">
        <x:f t="shared" si="7"/>
        <x:v>7.3665028292759366E-2</x:v>
      </x:c>
    </x:row>
    <x:row r="7" spans="1:40">
      <x:c r="A7" s="707" t="s">
        <x:v>958</x:v>
      </x:c>
      <x:c r="B7" s="708">
        <x:v>389</x:v>
      </x:c>
      <x:c r="C7" s="708">
        <x:v>380</x:v>
      </x:c>
      <x:c r="D7" s="708">
        <x:v>375</x:v>
      </x:c>
      <x:c r="E7" s="708">
        <x:v>357</x:v>
      </x:c>
      <x:c r="F7" s="708">
        <x:v>334</x:v>
      </x:c>
      <x:c r="G7" s="708">
        <x:v>335</x:v>
      </x:c>
      <x:c r="H7" s="708">
        <x:v>336</x:v>
      </x:c>
      <x:c r="I7" s="708">
        <x:v>340</x:v>
      </x:c>
      <x:c r="J7" s="708">
        <x:v>352</x:v>
      </x:c>
      <x:c r="K7" s="708">
        <x:v>355</x:v>
      </x:c>
      <x:c r="L7" s="708">
        <x:v>375</x:v>
      </x:c>
      <x:c r="M7" s="708">
        <x:v>375</x:v>
      </x:c>
      <x:c r="N7" s="644">
        <x:f t="shared" si="4"/>
        <x:v>359</x:v>
      </x:c>
      <x:c r="O7" s="701"/>
      <x:c r="P7" s="644">
        <x:f>SUM(B24:J24)</x:f>
        <x:v>306620797.91590005</x:v>
      </x:c>
      <x:c r="Q7" s="644">
        <x:f>SUM(K24:M24)</x:f>
        <x:v>128368083.18612674</x:v>
      </x:c>
      <x:c r="R7" s="644">
        <x:f>SUM(P7:Q7)</x:f>
        <x:v>434988881.10202682</x:v>
      </x:c>
      <x:c r="S7" s="644">
        <x:f t="shared" si="5"/>
        <x:v>100972.34937372954</x:v>
      </x:c>
      <x:c r="T7" s="1814">
        <x:f t="shared" si="8"/>
        <x:v>116170.211028169</x:v>
      </x:c>
      <x:c r="U7" s="1815">
        <x:f>T7*1.1</x:f>
        <x:v>127787.23213098591</x:v>
      </x:c>
      <x:c r="V7" s="643">
        <x:f>W7/R7</x:f>
        <x:v>1.3832171419854762</x:v>
      </x:c>
      <x:c r="W7" s="644">
        <x:f>SUM(X7:AJ7)</x:f>
        <x:v>601684076.91340566</x:v>
      </x:c>
      <x:c r="X7" s="1652">
        <x:f t="shared" ref="X7:AI7" si="10">$U$7*X13</x:f>
        <x:v>52264977.94157324</x:v>
      </x:c>
      <x:c r="Y7" s="1652">
        <x:f t="shared" si="10"/>
        <x:v>47664637.584857747</x:v>
      </x:c>
      <x:c r="Z7" s="1652">
        <x:f t="shared" si="10"/>
        <x:v>43319871.692404225</x:v>
      </x:c>
      <x:c r="AA7" s="1652">
        <x:f t="shared" si="10"/>
        <x:v>47664637.584857747</x:v>
      </x:c>
      <x:c r="AB7" s="1652">
        <x:f t="shared" si="10"/>
        <x:v>47664637.584857747</x:v>
      </x:c>
      <x:c r="AC7" s="1652">
        <x:f t="shared" si="10"/>
        <x:v>45747829.102892958</x:v>
      </x:c>
      <x:c r="AD7" s="1652">
        <x:f t="shared" si="10"/>
        <x:v>41275275.978308447</x:v>
      </x:c>
      <x:c r="AE7" s="1652">
        <x:f t="shared" si="10"/>
        <x:v>39358467.496343657</x:v>
      </x:c>
      <x:c r="AF7" s="1652">
        <x:f t="shared" si="10"/>
        <x:v>42936509.996011265</x:v>
      </x:c>
      <x:c r="AG7" s="1652">
        <x:f t="shared" si="10"/>
        <x:v>46642339.727809854</x:v>
      </x:c>
      <x:c r="AH7" s="1652">
        <x:f t="shared" si="10"/>
        <x:v>45875616.33502394</x:v>
      </x:c>
      <x:c r="AI7" s="1652">
        <x:f t="shared" si="10"/>
        <x:v>47281275.888464786</x:v>
      </x:c>
      <x:c r="AJ7" s="644">
        <x:f>AK7*12</x:f>
        <x:v>53988000</x:v>
      </x:c>
      <x:c r="AK7" s="642">
        <x:f>$AL$7*X13</x:f>
        <x:v>4499000</x:v>
      </x:c>
      <x:c r="AL7" s="642">
        <x:v>11000</x:v>
      </x:c>
      <x:c r="AN7" s="1656">
        <x:f t="shared" si="7"/>
        <x:v>8.9728151485999774E-2</x:v>
      </x:c>
    </x:row>
    <x:row r="8" spans="1:40">
      <x:c r="A8" s="707"/>
      <x:c r="B8" s="642"/>
      <x:c r="C8" s="642"/>
      <x:c r="D8" s="642"/>
      <x:c r="E8" s="642"/>
      <x:c r="F8" s="642"/>
      <x:c r="G8" s="642"/>
      <x:c r="H8" s="642"/>
      <x:c r="I8" s="642"/>
      <x:c r="J8" s="642"/>
      <x:c r="K8" s="642"/>
      <x:c r="L8" s="642"/>
      <x:c r="M8" s="642"/>
      <x:c r="Q8" s="644"/>
      <x:c r="R8" s="644"/>
      <x:c r="S8" s="644"/>
      <x:c r="T8" s="644"/>
      <x:c r="U8" s="644"/>
      <x:c r="V8" s="644"/>
      <x:c r="W8" s="644"/>
      <x:c r="X8" s="644"/>
      <x:c r="Y8" s="644"/>
      <x:c r="Z8" s="644"/>
    </x:row>
    <x:row r="9" spans="1:40">
      <x:c r="A9" s="707"/>
      <x:c r="B9" s="642"/>
      <x:c r="C9" s="642"/>
      <x:c r="D9" s="642"/>
      <x:c r="E9" s="642"/>
      <x:c r="F9" s="642"/>
      <x:c r="G9" s="642"/>
      <x:c r="H9" s="642"/>
      <x:c r="I9" s="642"/>
      <x:c r="J9" s="642"/>
      <x:c r="K9" s="642"/>
      <x:c r="L9" s="642"/>
      <x:c r="M9" s="642"/>
      <x:c r="W9" s="644" t="s">
        <x:v>480</x:v>
      </x:c>
      <x:c r="X9" s="644">
        <x:f>SUM(X10:X13)</x:f>
        <x:v>537</x:v>
      </x:c>
      <x:c r="Y9" s="644">
        <x:f t="shared" ref="Y9:AI9" si="11">SUM(Y10:Y13)</x:f>
        <x:v>501</x:v>
      </x:c>
      <x:c r="Z9" s="644">
        <x:f t="shared" si="11"/>
        <x:v>467</x:v>
      </x:c>
      <x:c r="AA9" s="644">
        <x:f t="shared" si="11"/>
        <x:v>501</x:v>
      </x:c>
      <x:c r="AB9" s="644">
        <x:f t="shared" si="11"/>
        <x:v>501</x:v>
      </x:c>
      <x:c r="AC9" s="644">
        <x:f t="shared" si="11"/>
        <x:v>491</x:v>
      </x:c>
      <x:c r="AD9" s="644">
        <x:f t="shared" si="11"/>
        <x:v>456</x:v>
      </x:c>
      <x:c r="AE9" s="644">
        <x:f t="shared" si="11"/>
        <x:v>441</x:v>
      </x:c>
      <x:c r="AF9" s="644">
        <x:f t="shared" si="11"/>
        <x:v>472</x:v>
      </x:c>
      <x:c r="AG9" s="644">
        <x:f t="shared" si="11"/>
        <x:v>501</x:v>
      </x:c>
      <x:c r="AH9" s="644">
        <x:f t="shared" si="11"/>
        <x:v>495</x:v>
      </x:c>
      <x:c r="AI9" s="644">
        <x:f t="shared" si="11"/>
        <x:v>506</x:v>
      </x:c>
    </x:row>
    <x:row r="10" spans="1:40">
      <x:c r="A10" s="707" t="s">
        <x:v>968</x:v>
      </x:c>
      <x:c r="B10" s="642">
        <x:f>SUM(B11,B15)</x:f>
        <x:v>358</x:v>
      </x:c>
      <x:c r="C10" s="642">
        <x:f t="shared" ref="C10:M10" si="12">SUM(C11,C15)</x:f>
        <x:v>340</x:v>
      </x:c>
      <x:c r="D10" s="642">
        <x:f t="shared" si="12"/>
        <x:v>283</x:v>
      </x:c>
      <x:c r="E10" s="642">
        <x:f t="shared" si="12"/>
        <x:v>244</x:v>
      </x:c>
      <x:c r="F10" s="642">
        <x:f t="shared" si="12"/>
        <x:v>262</x:v>
      </x:c>
      <x:c r="G10" s="642">
        <x:f t="shared" si="12"/>
        <x:v>291</x:v>
      </x:c>
      <x:c r="H10" s="642">
        <x:f t="shared" si="12"/>
        <x:v>241</x:v>
      </x:c>
      <x:c r="I10" s="642">
        <x:f t="shared" si="12"/>
        <x:v>241</x:v>
      </x:c>
      <x:c r="J10" s="642">
        <x:f t="shared" si="12"/>
        <x:v>241</x:v>
      </x:c>
      <x:c r="K10" s="642">
        <x:f t="shared" si="12"/>
        <x:v>241</x:v>
      </x:c>
      <x:c r="L10" s="642">
        <x:f t="shared" si="12"/>
        <x:v>241</x:v>
      </x:c>
      <x:c r="M10" s="642">
        <x:f t="shared" si="12"/>
        <x:v>241</x:v>
      </x:c>
      <x:c r="W10" s="576" t="s">
        <x:v>974</x:v>
      </x:c>
      <x:c r="X10" s="576">
        <x:f>HR!E4+HR!E11</x:f>
        <x:v>8</x:v>
      </x:c>
      <x:c r="Y10" s="576">
        <x:f>HR!F4+HR!F11</x:f>
        <x:v>8</x:v>
      </x:c>
      <x:c r="Z10" s="576">
        <x:f>HR!G4+HR!G11</x:f>
        <x:v>8</x:v>
      </x:c>
      <x:c r="AA10" s="576">
        <x:f>HR!H4+HR!H11</x:f>
        <x:v>8</x:v>
      </x:c>
      <x:c r="AB10" s="576">
        <x:f>HR!I4+HR!I11</x:f>
        <x:v>8</x:v>
      </x:c>
      <x:c r="AC10" s="576">
        <x:f>HR!J4+HR!J11</x:f>
        <x:v>8</x:v>
      </x:c>
      <x:c r="AD10" s="576">
        <x:f>HR!K4+HR!K11</x:f>
        <x:v>8</x:v>
      </x:c>
      <x:c r="AE10" s="576">
        <x:f>HR!L4+HR!L11</x:f>
        <x:v>8</x:v>
      </x:c>
      <x:c r="AF10" s="576">
        <x:f>HR!M4+HR!M11</x:f>
        <x:v>8</x:v>
      </x:c>
      <x:c r="AG10" s="576">
        <x:f>HR!N4+HR!N11</x:f>
        <x:v>8</x:v>
      </x:c>
      <x:c r="AH10" s="576">
        <x:f>HR!O4+HR!O11</x:f>
        <x:v>8</x:v>
      </x:c>
      <x:c r="AI10" s="576">
        <x:f>HR!P4+HR!P11</x:f>
        <x:v>8</x:v>
      </x:c>
    </x:row>
    <x:row r="11" spans="1:40">
      <x:c r="A11" s="709"/>
      <x:c r="B11" s="642">
        <x:v>55</x:v>
      </x:c>
      <x:c r="C11" s="642">
        <x:v>55</x:v>
      </x:c>
      <x:c r="D11" s="642">
        <x:v>55</x:v>
      </x:c>
      <x:c r="E11" s="642">
        <x:v>50</x:v>
      </x:c>
      <x:c r="F11" s="642">
        <x:v>50</x:v>
      </x:c>
      <x:c r="G11" s="642">
        <x:v>50</x:v>
      </x:c>
      <x:c r="H11" s="642"/>
      <x:c r="I11" s="642"/>
      <x:c r="J11" s="642"/>
      <x:c r="K11" s="642"/>
      <x:c r="L11" s="642"/>
      <x:c r="M11" s="642"/>
      <x:c r="W11" s="576" t="s">
        <x:v>2324</x:v>
      </x:c>
      <x:c r="X11" s="576">
        <x:f>HR!E5+HR!E12</x:f>
        <x:v>40</x:v>
      </x:c>
      <x:c r="Y11" s="576">
        <x:f>HR!F5+HR!F12</x:f>
        <x:v>40</x:v>
      </x:c>
      <x:c r="Z11" s="576">
        <x:f>HR!G5+HR!G12</x:f>
        <x:v>40</x:v>
      </x:c>
      <x:c r="AA11" s="576">
        <x:f>HR!H5+HR!H12</x:f>
        <x:v>40</x:v>
      </x:c>
      <x:c r="AB11" s="576">
        <x:f>HR!I5+HR!I12</x:f>
        <x:v>40</x:v>
      </x:c>
      <x:c r="AC11" s="576">
        <x:f>HR!J5+HR!J12</x:f>
        <x:v>40</x:v>
      </x:c>
      <x:c r="AD11" s="576">
        <x:f>HR!K5+HR!K12</x:f>
        <x:v>40</x:v>
      </x:c>
      <x:c r="AE11" s="576">
        <x:f>HR!L5+HR!L12</x:f>
        <x:v>40</x:v>
      </x:c>
      <x:c r="AF11" s="576">
        <x:f>HR!M5+HR!M12</x:f>
        <x:v>40</x:v>
      </x:c>
      <x:c r="AG11" s="576">
        <x:f>HR!N5+HR!N12</x:f>
        <x:v>40</x:v>
      </x:c>
      <x:c r="AH11" s="576">
        <x:f>HR!O5+HR!O12</x:f>
        <x:v>40</x:v>
      </x:c>
      <x:c r="AI11" s="576">
        <x:f>HR!P5+HR!P12</x:f>
        <x:v>40</x:v>
      </x:c>
      <x:c r="AJ11" s="644"/>
    </x:row>
    <x:row r="12" spans="1:40">
      <x:c r="A12" s="710"/>
      <x:c r="B12" s="642"/>
      <x:c r="C12" s="642"/>
      <x:c r="D12" s="642"/>
      <x:c r="E12" s="642"/>
      <x:c r="F12" s="642"/>
      <x:c r="G12" s="642"/>
      <x:c r="H12" s="642"/>
      <x:c r="I12" s="642"/>
      <x:c r="J12" s="642"/>
      <x:c r="K12" s="642"/>
      <x:c r="L12" s="642"/>
      <x:c r="M12" s="642"/>
      <x:c r="W12" s="576" t="s">
        <x:v>2325</x:v>
      </x:c>
      <x:c r="X12" s="576">
        <x:f>HR!E30</x:f>
        <x:v>80</x:v>
      </x:c>
      <x:c r="Y12" s="576">
        <x:f>HR!F30</x:f>
        <x:v>80</x:v>
      </x:c>
      <x:c r="Z12" s="576">
        <x:f>HR!G30</x:f>
        <x:v>80</x:v>
      </x:c>
      <x:c r="AA12" s="576">
        <x:f>HR!H30</x:f>
        <x:v>80</x:v>
      </x:c>
      <x:c r="AB12" s="576">
        <x:f>HR!I30</x:f>
        <x:v>80</x:v>
      </x:c>
      <x:c r="AC12" s="576">
        <x:f>HR!J30</x:f>
        <x:v>85</x:v>
      </x:c>
      <x:c r="AD12" s="576">
        <x:f>HR!K30</x:f>
        <x:v>85</x:v>
      </x:c>
      <x:c r="AE12" s="576">
        <x:f>HR!L30</x:f>
        <x:v>85</x:v>
      </x:c>
      <x:c r="AF12" s="576">
        <x:f>HR!M30</x:f>
        <x:v>88</x:v>
      </x:c>
      <x:c r="AG12" s="576">
        <x:f>HR!N30</x:f>
        <x:v>88</x:v>
      </x:c>
      <x:c r="AH12" s="576">
        <x:f>HR!O30</x:f>
        <x:v>88</x:v>
      </x:c>
      <x:c r="AI12" s="576">
        <x:f>HR!P30</x:f>
        <x:v>88</x:v>
      </x:c>
      <x:c r="AJ12" s="644"/>
    </x:row>
    <x:row r="13" spans="1:40">
      <x:c r="A13" s="710"/>
      <x:c r="B13" s="642"/>
      <x:c r="C13" s="642"/>
      <x:c r="D13" s="642"/>
      <x:c r="E13" s="642"/>
      <x:c r="F13" s="642"/>
      <x:c r="G13" s="642"/>
      <x:c r="H13" s="642"/>
      <x:c r="I13" s="642"/>
      <x:c r="J13" s="642"/>
      <x:c r="K13" s="642"/>
      <x:c r="L13" s="642"/>
      <x:c r="M13" s="642"/>
      <x:c r="W13" s="576" t="s">
        <x:v>2326</x:v>
      </x:c>
      <x:c r="X13" s="576">
        <x:f>HR!E44</x:f>
        <x:v>409</x:v>
      </x:c>
      <x:c r="Y13" s="576">
        <x:f>HR!F44</x:f>
        <x:v>373</x:v>
      </x:c>
      <x:c r="Z13" s="576">
        <x:f>HR!G44</x:f>
        <x:v>339</x:v>
      </x:c>
      <x:c r="AA13" s="576">
        <x:f>HR!H44</x:f>
        <x:v>373</x:v>
      </x:c>
      <x:c r="AB13" s="576">
        <x:f>HR!I44</x:f>
        <x:v>373</x:v>
      </x:c>
      <x:c r="AC13" s="576">
        <x:f>HR!J44</x:f>
        <x:v>358</x:v>
      </x:c>
      <x:c r="AD13" s="576">
        <x:f>HR!K44</x:f>
        <x:v>323</x:v>
      </x:c>
      <x:c r="AE13" s="576">
        <x:f>HR!L44</x:f>
        <x:v>308</x:v>
      </x:c>
      <x:c r="AF13" s="576">
        <x:f>HR!M44</x:f>
        <x:v>336</x:v>
      </x:c>
      <x:c r="AG13" s="576">
        <x:f>HR!N44</x:f>
        <x:v>365</x:v>
      </x:c>
      <x:c r="AH13" s="576">
        <x:f>HR!O44</x:f>
        <x:v>359</x:v>
      </x:c>
      <x:c r="AI13" s="576">
        <x:f>HR!P44</x:f>
        <x:v>370</x:v>
      </x:c>
      <x:c r="AJ13" s="644"/>
    </x:row>
    <x:row r="14" spans="1:40">
      <x:c r="A14" s="710"/>
      <x:c r="B14" s="642"/>
      <x:c r="C14" s="642"/>
      <x:c r="D14" s="642"/>
      <x:c r="E14" s="642"/>
      <x:c r="F14" s="642"/>
      <x:c r="G14" s="642"/>
      <x:c r="H14" s="642"/>
      <x:c r="I14" s="642"/>
      <x:c r="J14" s="642"/>
      <x:c r="K14" s="642"/>
      <x:c r="L14" s="642"/>
      <x:c r="M14" s="642"/>
      <x:c r="AJ14" s="644"/>
    </x:row>
    <x:row r="15" spans="1:40">
      <x:c r="A15" s="711">
        <x:f>SUM(A16:A18)</x:f>
        <x:v>130</x:v>
      </x:c>
      <x:c r="B15" s="642">
        <x:v>303</x:v>
      </x:c>
      <x:c r="C15" s="642">
        <x:v>285</x:v>
      </x:c>
      <x:c r="D15" s="642">
        <x:v>228</x:v>
      </x:c>
      <x:c r="E15" s="642">
        <x:v>194</x:v>
      </x:c>
      <x:c r="F15" s="642">
        <x:v>212</x:v>
      </x:c>
      <x:c r="G15" s="642">
        <x:v>241</x:v>
      </x:c>
      <x:c r="H15" s="642">
        <x:v>241</x:v>
      </x:c>
      <x:c r="I15" s="642">
        <x:v>241</x:v>
      </x:c>
      <x:c r="J15" s="642">
        <x:v>241</x:v>
      </x:c>
      <x:c r="K15" s="642">
        <x:v>241</x:v>
      </x:c>
      <x:c r="L15" s="642">
        <x:v>241</x:v>
      </x:c>
      <x:c r="M15" s="642">
        <x:v>241</x:v>
      </x:c>
      <x:c r="AJ15" s="644"/>
    </x:row>
    <x:row r="16" spans="1:40">
      <x:c r="A16" s="712">
        <x:f>57+3</x:f>
        <x:v>60</x:v>
      </x:c>
      <x:c r="B16" s="702">
        <x:v>2.5</x:v>
      </x:c>
      <x:c r="C16" s="702">
        <x:v>2.5</x:v>
      </x:c>
      <x:c r="D16" s="702">
        <x:v>1.5</x:v>
      </x:c>
      <x:c r="E16" s="702">
        <x:v>1.5</x:v>
      </x:c>
      <x:c r="F16" s="702">
        <x:v>1.5</x:v>
      </x:c>
      <x:c r="G16" s="702">
        <x:v>2</x:v>
      </x:c>
      <x:c r="H16" s="702">
        <x:v>2</x:v>
      </x:c>
      <x:c r="I16" s="702">
        <x:v>2</x:v>
      </x:c>
      <x:c r="J16" s="702">
        <x:v>2</x:v>
      </x:c>
      <x:c r="K16" s="702">
        <x:v>2</x:v>
      </x:c>
      <x:c r="L16" s="702">
        <x:v>2</x:v>
      </x:c>
      <x:c r="M16" s="702">
        <x:v>2</x:v>
      </x:c>
      <x:c r="Y16" s="643">
        <x:f>Z16/$Z$18</x:f>
        <x:v>0.25</x:v>
      </x:c>
      <x:c r="Z16" s="576">
        <x:v>2</x:v>
      </x:c>
      <x:c r="AA16" s="576">
        <x:v>2</x:v>
      </x:c>
      <x:c r="AB16" s="643">
        <x:f>AA16/$AA$18</x:f>
        <x:v>0.33333333333333331</x:v>
      </x:c>
    </x:row>
    <x:row r="17" spans="1:28">
      <x:c r="A17" s="712">
        <x:f>35+3</x:f>
        <x:v>38</x:v>
      </x:c>
      <x:c r="B17" s="702">
        <x:v>3.5</x:v>
      </x:c>
      <x:c r="C17" s="702">
        <x:v>3</x:v>
      </x:c>
      <x:c r="D17" s="702">
        <x:v>3</x:v>
      </x:c>
      <x:c r="E17" s="702">
        <x:v>3</x:v>
      </x:c>
      <x:c r="F17" s="702">
        <x:v>3.5</x:v>
      </x:c>
      <x:c r="G17" s="702">
        <x:v>3.5</x:v>
      </x:c>
      <x:c r="H17" s="702">
        <x:v>3.5</x:v>
      </x:c>
      <x:c r="I17" s="702">
        <x:v>3.5</x:v>
      </x:c>
      <x:c r="J17" s="702">
        <x:v>3.5</x:v>
      </x:c>
      <x:c r="K17" s="702">
        <x:v>3.5</x:v>
      </x:c>
      <x:c r="L17" s="702">
        <x:v>3.5</x:v>
      </x:c>
      <x:c r="M17" s="702">
        <x:v>3.5</x:v>
      </x:c>
      <x:c r="Y17" s="643">
        <x:f>Z17/$Z$18</x:f>
        <x:v>0.75</x:v>
      </x:c>
      <x:c r="Z17" s="576">
        <x:v>6</x:v>
      </x:c>
      <x:c r="AA17" s="576">
        <x:v>4</x:v>
      </x:c>
      <x:c r="AB17" s="643">
        <x:f>AA17/$AA$18</x:f>
        <x:v>0.66666666666666663</x:v>
      </x:c>
    </x:row>
    <x:row r="18" spans="1:28">
      <x:c r="A18" s="712">
        <x:f>29+3</x:f>
        <x:v>32</x:v>
      </x:c>
      <x:c r="B18" s="702">
        <x:v>1</x:v>
      </x:c>
      <x:c r="C18" s="702">
        <x:v>1</x:v>
      </x:c>
      <x:c r="D18" s="702">
        <x:v>1</x:v>
      </x:c>
      <x:c r="E18" s="702"/>
      <x:c r="F18" s="703"/>
      <x:c r="G18" s="703"/>
      <x:c r="H18" s="703"/>
      <x:c r="I18" s="703"/>
      <x:c r="J18" s="703"/>
      <x:c r="K18" s="703"/>
      <x:c r="L18" s="703"/>
      <x:c r="M18" s="703"/>
      <x:c r="Z18" s="576">
        <x:v>8</x:v>
      </x:c>
      <x:c r="AA18" s="576">
        <x:v>6</x:v>
      </x:c>
    </x:row>
    <x:row r="19" spans="1:28">
      <x:c r="A19" s="704"/>
    </x:row>
    <x:row r="21" spans="1:28">
      <x:c r="A21" s="707" t="s">
        <x:v>974</x:v>
      </x:c>
      <x:c r="B21" s="642">
        <x:v>12651561.67</x:v>
      </x:c>
      <x:c r="C21" s="642">
        <x:v>11155208</x:v>
      </x:c>
      <x:c r="D21" s="642">
        <x:v>6169281.5876999991</x:v>
      </x:c>
      <x:c r="E21" s="642">
        <x:v>9594631.6099999994</x:v>
      </x:c>
      <x:c r="F21" s="642">
        <x:v>10542291.25</x:v>
      </x:c>
      <x:c r="G21" s="642">
        <x:v>15549973.25</x:v>
      </x:c>
      <x:c r="H21" s="642">
        <x:v>13570486.449999999</x:v>
      </x:c>
      <x:c r="I21" s="642">
        <x:v>12051225.939999999</x:v>
      </x:c>
      <x:c r="J21" s="642">
        <x:v>12243020.43</x:v>
      </x:c>
      <x:c r="K21" s="642">
        <x:v>12981010.260000002</x:v>
      </x:c>
      <x:c r="L21" s="642">
        <x:v>12981010.260000002</x:v>
      </x:c>
      <x:c r="M21" s="642">
        <x:v>12981010.260000002</x:v>
      </x:c>
    </x:row>
    <x:row r="22" spans="1:28">
      <x:c r="A22" s="707" t="s">
        <x:v>942</x:v>
      </x:c>
      <x:c r="B22" s="642">
        <x:v>7370135.4665999999</x:v>
      </x:c>
      <x:c r="C22" s="642">
        <x:v>7097014.6580999997</x:v>
      </x:c>
      <x:c r="D22" s="642">
        <x:v>5536947.717600001</x:v>
      </x:c>
      <x:c r="E22" s="642">
        <x:v>6189016.0223000003</x:v>
      </x:c>
      <x:c r="F22" s="642">
        <x:v>6289123.8871999988</x:v>
      </x:c>
      <x:c r="G22" s="642">
        <x:v>6300803.0968000004</x:v>
      </x:c>
      <x:c r="H22" s="642">
        <x:v>6253117.9377999995</x:v>
      </x:c>
      <x:c r="I22" s="642">
        <x:v>6718852.9936000006</x:v>
      </x:c>
      <x:c r="J22" s="642">
        <x:v>6428993.8915999997</x:v>
      </x:c>
      <x:c r="K22" s="642">
        <x:v>7063288.4591000006</x:v>
      </x:c>
      <x:c r="L22" s="642">
        <x:v>7063288.4591000006</x:v>
      </x:c>
      <x:c r="M22" s="642">
        <x:v>7063288.4591000006</x:v>
      </x:c>
    </x:row>
    <x:row r="23" spans="1:28">
      <x:c r="A23" s="707" t="s">
        <x:v>946</x:v>
      </x:c>
      <x:c r="B23" s="642">
        <x:v>11498122.366700001</x:v>
      </x:c>
      <x:c r="C23" s="642">
        <x:v>10134086.925099999</x:v>
      </x:c>
      <x:c r="D23" s="642">
        <x:v>11115940.936099999</x:v>
      </x:c>
      <x:c r="E23" s="642">
        <x:v>9072027.6361999996</x:v>
      </x:c>
      <x:c r="F23" s="642">
        <x:v>8987230.1599000003</x:v>
      </x:c>
      <x:c r="G23" s="642">
        <x:v>9331459.1559999995</x:v>
      </x:c>
      <x:c r="H23" s="642">
        <x:v>9922229.6078999992</x:v>
      </x:c>
      <x:c r="I23" s="642">
        <x:v>9243268.8375000004</x:v>
      </x:c>
      <x:c r="J23" s="642">
        <x:v>8990848.2789000012</x:v>
      </x:c>
      <x:c r="K23" s="642">
        <x:v>9590438.1678999998</x:v>
      </x:c>
      <x:c r="L23" s="642">
        <x:v>9590438.1678999998</x:v>
      </x:c>
      <x:c r="M23" s="642">
        <x:v>9590438.1678999998</x:v>
      </x:c>
    </x:row>
    <x:row r="24" spans="1:28">
      <x:c r="A24" s="707" t="s">
        <x:v>958</x:v>
      </x:c>
      <x:c r="B24" s="642">
        <x:v>40436406.755900003</x:v>
      </x:c>
      <x:c r="C24" s="642">
        <x:v>34242912.935699992</x:v>
      </x:c>
      <x:c r="D24" s="642">
        <x:v>42805765.524300024</x:v>
      </x:c>
      <x:c r="E24" s="642">
        <x:v>29759849.273700014</x:v>
      </x:c>
      <x:c r="F24" s="642">
        <x:v>28611831.210700005</x:v>
      </x:c>
      <x:c r="G24" s="642">
        <x:v>29657248.464300007</x:v>
      </x:c>
      <x:c r="H24" s="642">
        <x:v>33650607.722999997</x:v>
      </x:c>
      <x:c r="I24" s="642">
        <x:v>33021367.040200006</x:v>
      </x:c>
      <x:c r="J24" s="642">
        <x:v>34434808.9881</x:v>
      </x:c>
      <x:c r="K24" s="642">
        <x:v>41240424.914999992</x:v>
      </x:c>
      <x:c r="L24" s="642">
        <x:v>43563829.135563374</x:v>
      </x:c>
      <x:c r="M24" s="642">
        <x:v>43563829.135563374</x:v>
      </x:c>
    </x:row>
    <x:row r="25" spans="1:28">
      <x:c r="B25" s="1651">
        <x:f>SUM(B21:B24)</x:f>
        <x:v>71956226.259200007</x:v>
      </x:c>
      <x:c r="C25" s="1651">
        <x:f t="shared" ref="C25:M25" si="13">SUM(C21:C24)</x:f>
        <x:v>62629222.518899992</x:v>
      </x:c>
      <x:c r="D25" s="1651">
        <x:f t="shared" si="13"/>
        <x:v>65627935.765700027</x:v>
      </x:c>
      <x:c r="E25" s="1651">
        <x:f t="shared" si="13"/>
        <x:v>54615524.542200014</x:v>
      </x:c>
      <x:c r="F25" s="1651">
        <x:f t="shared" si="13"/>
        <x:v>54430476.507800005</x:v>
      </x:c>
      <x:c r="G25" s="1651">
        <x:f t="shared" si="13"/>
        <x:v>60839483.967100009</x:v>
      </x:c>
      <x:c r="H25" s="1651">
        <x:f t="shared" si="13"/>
        <x:v>63396441.718699999</x:v>
      </x:c>
      <x:c r="I25" s="1651">
        <x:f t="shared" si="13"/>
        <x:v>61034714.811300009</x:v>
      </x:c>
      <x:c r="J25" s="1651">
        <x:f t="shared" si="13"/>
        <x:v>62097671.588599995</x:v>
      </x:c>
      <x:c r="K25" s="1651">
        <x:f t="shared" si="13"/>
        <x:v>70875161.801999986</x:v>
      </x:c>
      <x:c r="L25" s="1651">
        <x:f t="shared" si="13"/>
        <x:v>73198566.022563368</x:v>
      </x:c>
      <x:c r="M25" s="1651">
        <x:f t="shared" si="13"/>
        <x:v>73198566.022563368</x:v>
      </x:c>
    </x:row>
    <x:row r="27" spans="1:28">
      <x:c r="B27" s="642">
        <x:f t="shared" ref="B27:I30" si="14">B21/B4</x:f>
        <x:v>1581445.20875</x:v>
      </x:c>
      <x:c r="C27" s="642">
        <x:f t="shared" si="14"/>
        <x:v>1394401</x:v>
      </x:c>
      <x:c r="D27" s="642">
        <x:f t="shared" si="14"/>
        <x:v>771160.19846249989</x:v>
      </x:c>
      <x:c r="E27" s="642">
        <x:f t="shared" si="14"/>
        <x:v>1199328.9512499999</x:v>
      </x:c>
      <x:c r="F27" s="642">
        <x:f t="shared" si="14"/>
        <x:v>1317786.40625</x:v>
      </x:c>
      <x:c r="G27" s="642">
        <x:f t="shared" si="14"/>
        <x:v>1943746.65625</x:v>
      </x:c>
      <x:c r="H27" s="642">
        <x:f t="shared" si="14"/>
        <x:v>1696310.8062499999</x:v>
      </x:c>
      <x:c r="I27" s="642">
        <x:f t="shared" si="14"/>
        <x:v>1506403.2424999999</x:v>
      </x:c>
      <x:c r="J27" s="642">
        <x:f t="shared" ref="J27" si="15">J21/J4</x:f>
        <x:v>1530377.55375</x:v>
      </x:c>
      <x:c r="K27" s="642">
        <x:f t="shared" ref="K27:L27" si="16">K21/K4</x:f>
        <x:v>1622626.2825000002</x:v>
      </x:c>
      <x:c r="L27" s="642">
        <x:f t="shared" si="16"/>
        <x:v>1622626.2825000002</x:v>
      </x:c>
      <x:c r="M27" s="642">
        <x:f>M21/M4</x:f>
        <x:v>1622626.2825000002</x:v>
      </x:c>
    </x:row>
    <x:row r="28" spans="1:28">
      <x:c r="B28" s="642">
        <x:f t="shared" si="14"/>
        <x:v>193950.93333157894</x:v>
      </x:c>
      <x:c r="C28" s="642">
        <x:f t="shared" si="14"/>
        <x:v>191811.20697567565</x:v>
      </x:c>
      <x:c r="D28" s="642">
        <x:f t="shared" si="14"/>
        <x:v>153804.1032666667</x:v>
      </x:c>
      <x:c r="E28" s="642">
        <x:f t="shared" si="14"/>
        <x:v>167270.70330540542</x:v>
      </x:c>
      <x:c r="F28" s="642">
        <x:f t="shared" si="14"/>
        <x:v>169976.32127567564</x:v>
      </x:c>
      <x:c r="G28" s="642">
        <x:f t="shared" si="14"/>
        <x:v>170291.97558918921</x:v>
      </x:c>
      <x:c r="H28" s="642">
        <x:f t="shared" si="14"/>
        <x:v>169003.18750810809</x:v>
      </x:c>
      <x:c r="I28" s="642">
        <x:f t="shared" si="14"/>
        <x:v>172278.2818871795</x:v>
      </x:c>
      <x:c r="J28" s="642">
        <x:f t="shared" ref="J28" si="17">J22/J5</x:f>
        <x:v>169184.04977894737</x:v>
      </x:c>
      <x:c r="K28" s="642">
        <x:f t="shared" ref="K28:L28" si="18">K22/K5</x:f>
        <x:v>181109.96048974359</x:v>
      </x:c>
      <x:c r="L28" s="642">
        <x:f t="shared" si="18"/>
        <x:v>181109.96048974359</x:v>
      </x:c>
      <x:c r="M28" s="642">
        <x:f>M22/M5</x:f>
        <x:v>181109.96048974359</x:v>
      </x:c>
    </x:row>
    <x:row r="29" spans="1:28">
      <x:c r="B29" s="642">
        <x:f t="shared" si="14"/>
        <x:v>122320.45070957448</x:v>
      </x:c>
      <x:c r="C29" s="642">
        <x:f t="shared" si="14"/>
        <x:v>106674.59921157893</x:v>
      </x:c>
      <x:c r="D29" s="642">
        <x:f t="shared" si="14"/>
        <x:v>117009.9045905263</x:v>
      </x:c>
      <x:c r="E29" s="642">
        <x:f t="shared" si="14"/>
        <x:v>98608.996045652166</x:v>
      </x:c>
      <x:c r="F29" s="642">
        <x:f t="shared" si="14"/>
        <x:v>98760.770987912096</x:v>
      </x:c>
      <x:c r="G29" s="642">
        <x:f t="shared" si="14"/>
        <x:v>103682.87951111111</x:v>
      </x:c>
      <x:c r="H29" s="642">
        <x:f t="shared" si="14"/>
        <x:v>111485.72593146066</x:v>
      </x:c>
      <x:c r="I29" s="642">
        <x:f t="shared" si="14"/>
        <x:v>110038.91473214286</x:v>
      </x:c>
      <x:c r="J29" s="642">
        <x:f t="shared" ref="J29" si="19">J23/J6</x:f>
        <x:v>108323.47323975906</x:v>
      </x:c>
      <x:c r="K29" s="642">
        <x:f t="shared" ref="K29:L29" si="20">K23/K6</x:f>
        <x:v>119880.47709874999</x:v>
      </x:c>
      <x:c r="L29" s="642">
        <x:f t="shared" si="20"/>
        <x:v>119880.47709874999</x:v>
      </x:c>
      <x:c r="M29" s="642">
        <x:f>M23/M6</x:f>
        <x:v>119880.47709874999</x:v>
      </x:c>
    </x:row>
    <x:row r="30" spans="1:28">
      <x:c r="B30" s="642">
        <x:f t="shared" si="14"/>
        <x:v>103949.63176323909</x:v>
      </x:c>
      <x:c r="C30" s="642">
        <x:f t="shared" si="14"/>
        <x:v>90112.928778157875</x:v>
      </x:c>
      <x:c r="D30" s="642">
        <x:f t="shared" si="14"/>
        <x:v>114148.70806480007</x:v>
      </x:c>
      <x:c r="E30" s="642">
        <x:f t="shared" si="14"/>
        <x:v>83360.922335294163</x:v>
      </x:c>
      <x:c r="F30" s="642">
        <x:f t="shared" si="14"/>
        <x:v>85664.165301497022</x:v>
      </x:c>
      <x:c r="G30" s="642">
        <x:f t="shared" si="14"/>
        <x:v>88529.099893432853</x:v>
      </x:c>
      <x:c r="H30" s="642">
        <x:f t="shared" si="14"/>
        <x:v>100150.61822321427</x:v>
      </x:c>
      <x:c r="I30" s="642">
        <x:f t="shared" si="14"/>
        <x:v>97121.667765294129</x:v>
      </x:c>
      <x:c r="J30" s="642">
        <x:f t="shared" ref="J30" si="21">J24/J7</x:f>
        <x:v>97826.161898011356</x:v>
      </x:c>
      <x:c r="K30" s="642">
        <x:f t="shared" ref="K30:L30" si="22">K24/K7</x:f>
        <x:v>116170.211028169</x:v>
      </x:c>
      <x:c r="L30" s="642">
        <x:f t="shared" si="22"/>
        <x:v>116170.211028169</x:v>
      </x:c>
      <x:c r="M30" s="642">
        <x:f>M24/M7</x:f>
        <x:v>116170.211028169</x:v>
      </x:c>
    </x:row>
  </x:sheetData>
  <x:phoneticPr fontId="9" type="noConversion"/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4C48EED396788249BB0E1DB38EC6BA6D" ma:contentTypeVersion="9" ma:contentTypeDescription="새 문서를 만듭니다." ma:contentTypeScope="" ma:versionID="9f6e2334658423b236b6949b17f5b5ff">
  <xsd:schema xmlns:xsd="http://www.w3.org/2001/XMLSchema" xmlns:xs="http://www.w3.org/2001/XMLSchema" xmlns:p="http://schemas.microsoft.com/office/2006/metadata/properties" xmlns:ns2="e8450c8b-69af-46ef-b020-9f342a944101" targetNamespace="http://schemas.microsoft.com/office/2006/metadata/properties" ma:root="true" ma:fieldsID="682194e653a89da4ac210ce0354bb898" ns2:_="">
    <xsd:import namespace="e8450c8b-69af-46ef-b020-9f342a9441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_Flow_SignoffStatu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450c8b-69af-46ef-b020-9f342a9441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11" nillable="true" ma:displayName="사인 오프 상태" ma:internalName="_x0024_Resources_x003a_core_x002c_Signoff_Status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e8450c8b-69af-46ef-b020-9f342a944101" xsi:nil="true"/>
  </documentManagement>
</p:properties>
</file>

<file path=customXml/itemProps1.xml><?xml version="1.0" encoding="utf-8"?>
<ds:datastoreItem xmlns:ds="http://schemas.openxmlformats.org/officeDocument/2006/customXml" ds:itemID="{0FE580BE-37E5-436F-A9F6-14D379FC07EF}"/>
</file>

<file path=customXml/itemProps2.xml><?xml version="1.0" encoding="utf-8"?>
<ds:datastoreItem xmlns:ds="http://schemas.openxmlformats.org/officeDocument/2006/customXml" ds:itemID="{B614D78A-BDF3-4065-A5B1-9191BF83D5C4}"/>
</file>

<file path=customXml/itemProps3.xml><?xml version="1.0" encoding="utf-8"?>
<ds:datastoreItem xmlns:ds="http://schemas.openxmlformats.org/officeDocument/2006/customXml" ds:itemID="{D5EB63F6-3830-4B65-B869-D0E490D64B6F}"/>
</file>

<file path=docMetadata/LabelInfo.xml><?xml version="1.0" encoding="utf-8"?>
<clbl:labelList xmlns:clbl="http://schemas.microsoft.com/office/2020/mipLabelMetadata">
  <clbl:label id="{bbb2a0ad-c6f0-41b0-b595-1248caa91295}" enabled="1" method="Privileged" siteId="{1757bd3c-a2e2-4dd3-9a67-139612e5469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38</vt:i4>
      </vt:variant>
      <vt:variant>
        <vt:lpstr>이름 지정된 범위</vt:lpstr>
      </vt:variant>
      <vt:variant>
        <vt:i4>16</vt:i4>
      </vt:variant>
    </vt:vector>
  </HeadingPairs>
  <TitlesOfParts>
    <vt:vector size="54" baseType="lpstr">
      <vt:lpstr>변경사항</vt:lpstr>
      <vt:lpstr>Work Calendar</vt:lpstr>
      <vt:lpstr>EX-RATE</vt:lpstr>
      <vt:lpstr>COMP</vt:lpstr>
      <vt:lpstr>PL(KR)</vt:lpstr>
      <vt:lpstr>MC(KR)</vt:lpstr>
      <vt:lpstr>PL2026(KR)</vt:lpstr>
      <vt:lpstr>PL2026(RS)</vt:lpstr>
      <vt:lpstr>MC2026(KR)</vt:lpstr>
      <vt:lpstr>MC2026(RS)</vt:lpstr>
      <vt:lpstr>RV(KR)</vt:lpstr>
      <vt:lpstr>RV(RS)</vt:lpstr>
      <vt:lpstr>RV(US)</vt:lpstr>
      <vt:lpstr>EV-V4목표단가(신)</vt:lpstr>
      <vt:lpstr>sales2025</vt:lpstr>
      <vt:lpstr>sales</vt:lpstr>
      <vt:lpstr>마스터R1</vt:lpstr>
      <vt:lpstr>SQ</vt:lpstr>
      <vt:lpstr>PQ</vt:lpstr>
      <vt:lpstr>INV</vt:lpstr>
      <vt:lpstr>RMC</vt:lpstr>
      <vt:lpstr>rmc(2)</vt:lpstr>
      <vt:lpstr>구매팀 단가</vt:lpstr>
      <vt:lpstr>Cons</vt:lpstr>
      <vt:lpstr>PKG</vt:lpstr>
      <vt:lpstr>Repair</vt:lpstr>
      <vt:lpstr>DC</vt:lpstr>
      <vt:lpstr>Comm</vt:lpstr>
      <vt:lpstr>SUBm</vt:lpstr>
      <vt:lpstr>Rent</vt:lpstr>
      <vt:lpstr>Enter</vt:lpstr>
      <vt:lpstr>TC</vt:lpstr>
      <vt:lpstr>HR Benefits</vt:lpstr>
      <vt:lpstr>Travel</vt:lpstr>
      <vt:lpstr>Investment</vt:lpstr>
      <vt:lpstr>non-op</vt:lpstr>
      <vt:lpstr>HR</vt:lpstr>
      <vt:lpstr>Sheet8</vt:lpstr>
      <vt:lpstr>'Work Calendar'!CalendarYear</vt:lpstr>
      <vt:lpstr>KRW_USD</vt:lpstr>
      <vt:lpstr>KRWRSD24</vt:lpstr>
      <vt:lpstr>KRWRSD25</vt:lpstr>
      <vt:lpstr>'PL2026(RS)'!Print_Area</vt:lpstr>
      <vt:lpstr>마스터R1!Print_Area</vt:lpstr>
      <vt:lpstr>마스터R1!Print_Titles</vt:lpstr>
      <vt:lpstr>'Work Calendar'!Range_Days</vt:lpstr>
      <vt:lpstr>rsdeur25</vt:lpstr>
      <vt:lpstr>RSDUSD24</vt:lpstr>
      <vt:lpstr>RSDUSD25</vt:lpstr>
      <vt:lpstr>마스터R1!마스터</vt:lpstr>
      <vt:lpstr>마스터R1!목록_마스터</vt:lpstr>
      <vt:lpstr>'RV(KR)'!판가2024</vt:lpstr>
      <vt:lpstr>'RV(RS)'!판가2024</vt:lpstr>
      <vt:lpstr>판가2024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원지혜 책임매니저 [Ji Hye Won]</dc:creator>
  <cp:lastModifiedBy>김창연 </cp:lastModifiedBy>
  <cp:lastPrinted>2025-11-25T13:09:20Z</cp:lastPrinted>
  <dcterms:created xsi:type="dcterms:W3CDTF">2023-10-30T17:38:14Z</dcterms:created>
  <dcterms:modified xsi:type="dcterms:W3CDTF">2026-01-13T04:48:45Z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0x0101004C48EED396788249BB0E1DB38EC6BA6D</vt:lpwstr>
  </property>
</Properties>
</file>